
<file path=[Content_Types].xml><?xml version="1.0" encoding="utf-8"?>
<Types xmlns="http://schemas.openxmlformats.org/package/2006/content-types">
  <Override PartName="/xl/worksheets/sheet15.xml" ContentType="application/vnd.openxmlformats-officedocument.spreadsheetml.worksheet+xml"/>
  <Override PartName="/xl/charts/chart6.xml" ContentType="application/vnd.openxmlformats-officedocument.drawingml.chart+xml"/>
  <Override PartName="/xl/charts/chart20.xml" ContentType="application/vnd.openxmlformats-officedocument.drawingml.char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ml.chartshapes+xml"/>
  <Override PartName="/xl/pivotTables/pivotTable4.xml" ContentType="application/vnd.openxmlformats-officedocument.spreadsheetml.pivotTable+xml"/>
  <Override PartName="/xl/drawings/drawing8.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pivotCache/pivotCacheDefinition6.xml" ContentType="application/vnd.openxmlformats-officedocument.spreadsheetml.pivotCacheDefinition+xml"/>
  <Override PartName="/xl/pivotCache/pivotCacheDefinition8.xml" ContentType="application/vnd.openxmlformats-officedocument.spreadsheetml.pivotCacheDefinition+xml"/>
  <Override PartName="/xl/charts/chart2.xml" ContentType="application/vnd.openxmlformats-officedocument.drawingml.chart+xml"/>
  <Override PartName="/xl/drawings/drawing4.xml" ContentType="application/vnd.openxmlformats-officedocument.drawing+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drawings/drawing2.xml" ContentType="application/vnd.openxmlformats-officedocument.drawing+xml"/>
  <Override PartName="/xl/comments4.xml" ContentType="application/vnd.openxmlformats-officedocument.spreadsheetml.comment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Records8.xml" ContentType="application/vnd.openxmlformats-officedocument.spreadsheetml.pivotCacheRecords+xml"/>
  <Override PartName="/xl/comments2.xml" ContentType="application/vnd.openxmlformats-officedocument.spreadsheetml.comments+xml"/>
  <Override PartName="/xl/charts/chart18.xml" ContentType="application/vnd.openxmlformats-officedocument.drawingml.chart+xml"/>
  <Override PartName="/xl/worksheets/sheet1.xml" ContentType="application/vnd.openxmlformats-officedocument.spreadsheetml.worksheet+xml"/>
  <Override PartName="/xl/pivotCache/pivotCacheRecords6.xml" ContentType="application/vnd.openxmlformats-officedocument.spreadsheetml.pivotCacheRecords+xml"/>
  <Override PartName="/xl/charts/chart16.xml" ContentType="application/vnd.openxmlformats-officedocument.drawingml.chart+xml"/>
  <Override PartName="/xl/pivotCache/pivotCacheRecords4.xml" ContentType="application/vnd.openxmlformats-officedocument.spreadsheetml.pivotCacheRecords+xml"/>
  <Override PartName="/xl/sharedStrings.xml" ContentType="application/vnd.openxmlformats-officedocument.spreadsheetml.sharedStrings+xml"/>
  <Override PartName="/xl/charts/chart14.xml" ContentType="application/vnd.openxmlformats-officedocument.drawingml.chart+xml"/>
  <Override PartName="/xl/pivotTables/pivotTable9.xml" ContentType="application/vnd.openxmlformats-officedocument.spreadsheetml.pivotTable+xml"/>
  <Override PartName="/xl/pivotTables/pivotTable10.xml" ContentType="application/vnd.openxmlformats-officedocument.spreadsheetml.pivotTable+xml"/>
  <Override PartName="/xl/pivotCache/pivotCacheRecords2.xml" ContentType="application/vnd.openxmlformats-officedocument.spreadsheetml.pivotCacheRecords+xml"/>
  <Override PartName="/xl/charts/chart9.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pivotTables/pivotTable7.xml" ContentType="application/vnd.openxmlformats-officedocument.spreadsheetml.pivotTable+xml"/>
  <Default Extension="bin" ContentType="application/vnd.openxmlformats-officedocument.spreadsheetml.printerSettings"/>
  <Override PartName="/xl/charts/chart7.xml" ContentType="application/vnd.openxmlformats-officedocument.drawingml.chart+xml"/>
  <Override PartName="/xl/charts/chart10.xml" ContentType="application/vnd.openxmlformats-officedocument.drawingml.chart+xml"/>
  <Override PartName="/xl/pivotTables/pivotTable5.xml" ContentType="application/vnd.openxmlformats-officedocument.spreadsheetml.pivotTable+xml"/>
  <Override PartName="/xl/drawings/drawing9.xml" ContentType="application/vnd.openxmlformats-officedocument.drawing+xml"/>
  <Override PartName="/xl/worksheets/sheet14.xml" ContentType="application/vnd.openxmlformats-officedocument.spreadsheetml.worksheet+xml"/>
  <Override PartName="/xl/pivotCache/pivotCacheDefinition9.xml" ContentType="application/vnd.openxmlformats-officedocument.spreadsheetml.pivotCacheDefinition+xml"/>
  <Override PartName="/xl/charts/chart5.xml" ContentType="application/vnd.openxmlformats-officedocument.drawingml.chart+xml"/>
  <Override PartName="/xl/drawings/drawing7.xml" ContentType="application/vnd.openxmlformats-officedocument.drawingml.chartshapes+xml"/>
  <Override PartName="/xl/pivotTables/pivotTable3.xml" ContentType="application/vnd.openxmlformats-officedocument.spreadsheetml.pivot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pivotCache/pivotCacheDefinition7.xml" ContentType="application/vnd.openxmlformats-officedocument.spreadsheetml.pivotCacheDefinition+xml"/>
  <Override PartName="/xl/charts/chart3.xml" ContentType="application/vnd.openxmlformats-officedocument.drawingml.chart+xml"/>
  <Default Extension="jpeg" ContentType="image/jpeg"/>
  <Override PartName="/xl/pivotTables/pivotTable1.xml" ContentType="application/vnd.openxmlformats-officedocument.spreadsheetml.pivotTable+xml"/>
  <Override PartName="/xl/drawings/drawing5.xml" ContentType="application/vnd.openxmlformats-officedocument.drawingml.chartshap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pivotCache/pivotCacheRecords9.xml" ContentType="application/vnd.openxmlformats-officedocument.spreadsheetml.pivotCacheRecords+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pivotCache/pivotCacheDefinition3.xml" ContentType="application/vnd.openxmlformats-officedocument.spreadsheetml.pivotCacheDefinition+xml"/>
  <Override PartName="/xl/pivotCache/pivotCacheRecords7.xml" ContentType="application/vnd.openxmlformats-officedocument.spreadsheetml.pivotCacheRecords+xml"/>
  <Override PartName="/xl/drawings/drawing1.xml" ContentType="application/vnd.openxmlformats-officedocument.drawing+xml"/>
  <Override PartName="/xl/comments3.xml" ContentType="application/vnd.openxmlformats-officedocument.spreadsheetml.comments+xml"/>
  <Override PartName="/xl/charts/chart19.xml" ContentType="application/vnd.openxmlformats-officedocument.drawingml.chart+xml"/>
  <Override PartName="/xl/pivotCache/pivotCacheDefinition1.xml" ContentType="application/vnd.openxmlformats-officedocument.spreadsheetml.pivotCacheDefinition+xml"/>
  <Override PartName="/xl/pivotCache/pivotCacheRecords5.xml" ContentType="application/vnd.openxmlformats-officedocument.spreadsheetml.pivotCacheRecords+xml"/>
  <Default Extension="vml" ContentType="application/vnd.openxmlformats-officedocument.vmlDrawing"/>
  <Override PartName="/xl/comments1.xml" ContentType="application/vnd.openxmlformats-officedocument.spreadsheetml.comments+xml"/>
  <Override PartName="/xl/charts/chart17.xml" ContentType="application/vnd.openxmlformats-officedocument.drawingml.chart+xml"/>
  <Override PartName="/xl/pivotTables/pivotTable11.xml" ContentType="application/vnd.openxmlformats-officedocument.spreadsheetml.pivotTable+xml"/>
  <Override PartName="/xl/calcChain.xml" ContentType="application/vnd.openxmlformats-officedocument.spreadsheetml.calcChain+xml"/>
  <Override PartName="/xl/pivotCache/pivotCacheRecords3.xml" ContentType="application/vnd.openxmlformats-officedocument.spreadsheetml.pivotCacheRecords+xml"/>
  <Override PartName="/xl/charts/chart13.xml" ContentType="application/vnd.openxmlformats-officedocument.drawingml.chart+xml"/>
  <Override PartName="/xl/charts/chart15.xml" ContentType="application/vnd.openxmlformats-officedocument.drawingml.chart+xml"/>
  <Override PartName="/xl/drawings/drawing10.xml" ContentType="application/vnd.openxmlformats-officedocument.drawing+xml"/>
  <Override PartName="/xl/pivotCache/pivotCacheRecords1.xml" ContentType="application/vnd.openxmlformats-officedocument.spreadsheetml.pivotCacheRecords+xml"/>
  <Override PartName="/xl/charts/chart8.xml" ContentType="application/vnd.openxmlformats-officedocument.drawingml.chart+xml"/>
  <Override PartName="/xl/charts/chart11.xml" ContentType="application/vnd.openxmlformats-officedocument.drawingml.chart+xml"/>
  <Override PartName="/xl/pivotTables/pivotTable8.xml" ContentType="application/vnd.openxmlformats-officedocument.spreadsheetml.pivot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15" windowWidth="28860" windowHeight="6165" tabRatio="620" activeTab="2"/>
  </bookViews>
  <sheets>
    <sheet name="Readme" sheetId="33" r:id="rId1"/>
    <sheet name="Trading Plan" sheetId="31" r:id="rId2"/>
    <sheet name="Overview" sheetId="8" r:id="rId3"/>
    <sheet name="Journal" sheetId="1" r:id="rId4"/>
    <sheet name="formatofjournal" sheetId="36" state="hidden" r:id="rId5"/>
    <sheet name="Monte Carlo" sheetId="34" r:id="rId6"/>
    <sheet name="Pivot Table" sheetId="23" r:id="rId7"/>
    <sheet name="Target Analysis" sheetId="29" r:id="rId8"/>
    <sheet name="Stop Efficiency" sheetId="28" r:id="rId9"/>
    <sheet name="Position Size Calculator" sheetId="32" r:id="rId10"/>
    <sheet name="Method List" sheetId="2" r:id="rId11"/>
    <sheet name="Instrument List" sheetId="7" r:id="rId12"/>
    <sheet name="Comment List" sheetId="5" state="hidden" r:id="rId13"/>
    <sheet name="Internal Calcs2" sheetId="30" state="hidden" r:id="rId14"/>
    <sheet name="Internal Calcs" sheetId="6" state="hidden" r:id="rId15"/>
  </sheets>
  <functionGroups/>
  <definedNames>
    <definedName name="_xlnm._FilterDatabase" localSheetId="3" hidden="1">Journal!$E$1:$E$2019</definedName>
    <definedName name="ALS">'Method List'!$F$1:$F$3</definedName>
    <definedName name="bench" localSheetId="3">OFFSET(Journal!$U$1,1,0,COUNT(Journal!$U:$U)-0,1)</definedName>
    <definedName name="ChartLabels" localSheetId="3">OFFSET(Journal!ChartValues2,0,-30)</definedName>
    <definedName name="ChartValues" localSheetId="3">OFFSET(Journal!$AS$1,1,0,COUNT(Journal!$AS:$AS)-0,1)</definedName>
    <definedName name="Chtrng" localSheetId="3">OFFSET(Journal!$A$1,1,0,COUNT(Journal!$A:$A)-0,1)</definedName>
    <definedName name="Comments">'Comment List'!$A$1:$A$4</definedName>
    <definedName name="DDseries" localSheetId="3">OFFSET(Journal!$AT$1,1,0,COUNT(Journal!$AT:$AT)+1,1)</definedName>
    <definedName name="DSUM" localSheetId="3">OFFSET(Journal!$A$1,0,0,COUNT(Journal!$A:$A)+1,40)</definedName>
    <definedName name="Entry_reasons1">OFFSET('Method List'!$A$1,1,0,COUNTA('Method List'!$A:$A)-1,1)</definedName>
    <definedName name="Fixed">'Internal Calcs'!$P$7:$P$8</definedName>
    <definedName name="Hourchartgl" localSheetId="14">OFFSET('Internal Calcs'!$J$1,'Internal Calcs'!$E$1,0,COUNT('Internal Calcs'!$H:$H),1)</definedName>
    <definedName name="Hourchartgp" localSheetId="14">OFFSET('Internal Calcs'!$I$1,'Internal Calcs'!$E$1,0,COUNT('Internal Calcs'!$H:$H),1)</definedName>
    <definedName name="Hourchartlabels" localSheetId="14">OFFSET('Internal Calcs'!$K$1,'Internal Calcs'!$E$1,0,COUNT('Internal Calcs'!$H:$H),1)</definedName>
    <definedName name="Hourchartnp" localSheetId="14">OFFSET('Internal Calcs'!$H$1,'Internal Calcs'!$E$1,0,COUNT('Internal Calcs'!$H:$H),1)</definedName>
    <definedName name="HourChrtLT" localSheetId="14">OFFSET('Internal Calcs'!$B$1,'Internal Calcs'!$E$1+33,2,COUNT('Internal Calcs'!$H:$H),1)</definedName>
    <definedName name="HourChrtNPT" localSheetId="14">OFFSET('Internal Calcs'!$B$1,'Internal Calcs'!$E$1+33,0,COUNT('Internal Calcs'!$H:$H),1)</definedName>
    <definedName name="HourChrtWT" localSheetId="14">OFFSET('Internal Calcs'!$B$1,'Internal Calcs'!$E$1+33,1,COUNT('Internal Calcs'!$H:$H),1)</definedName>
    <definedName name="Instruments">OFFSET('Instrument List'!$A$1,1,0,COUNTA('Instrument List'!$A:$A)-1,1)</definedName>
    <definedName name="Journaltable">Journal!$A:$BA</definedName>
    <definedName name="LS">'Method List'!$F$2:$F$3</definedName>
    <definedName name="MCAcc1">OFFSET('Monte Carlo'!$AJ$1,1,0,COUNT('Monte Carlo'!$AJ:$AJ)-0,1)</definedName>
    <definedName name="MCACC1F">OFFSET('Monte Carlo'!$AR$1,1,0,COUNT('Monte Carlo'!$AR:$AR)-0,1)</definedName>
    <definedName name="MCAcc2">OFFSET('Monte Carlo'!$AK$1,1,0,COUNT('Monte Carlo'!$AK:$AK)-0,1)</definedName>
    <definedName name="MCACC2F">OFFSET('Monte Carlo'!$AS$1,1,0,COUNT('Monte Carlo'!$AS:$AS)-0,1)</definedName>
    <definedName name="MCAcc3">OFFSET('Monte Carlo'!$AL$1,1,0,COUNT('Monte Carlo'!$AL:$AL)-0,1)</definedName>
    <definedName name="MCACC3F">OFFSET('Monte Carlo'!$AT$1,1,0,COUNT('Monte Carlo'!$AT:$AT)-0,1)</definedName>
    <definedName name="MCAcc4">OFFSET('Monte Carlo'!$AM$1,1,0,COUNT('Monte Carlo'!$AM:$AM)-0,1)</definedName>
    <definedName name="MCACC4F">OFFSET('Monte Carlo'!$AU$1,1,0,COUNT('Monte Carlo'!$AU:$AU)-0,1)</definedName>
    <definedName name="MCAcc5">OFFSET('Monte Carlo'!$AN$1,1,0,COUNT('Monte Carlo'!$AN:$AN)-0,1)</definedName>
    <definedName name="MCACC5F">OFFSET('Monte Carlo'!$AV$1,1,0,COUNT('Monte Carlo'!$AV:$AV)-0,1)</definedName>
    <definedName name="MCPivottrade">OFFSET(Journal!$A$1,1,0,COUNT(Journal!$A:$A)+1,1):OFFSET(Journal!$AU$1,1,0,COUNT(Journal!$A:$A)+1,1)</definedName>
    <definedName name="noofexits">'Internal Calcs'!$P$19:$P$23</definedName>
    <definedName name="Pivota1onpivottab">OFFSET(Journal!$A$1,1,0,COUNT(Journal!$A:$A)+1,1):OFFSET(Journal!$BA$1,1,0,COUNT(Journal!$A:$A)+1,1)</definedName>
    <definedName name="PivotJ2onpivottab">OFFSET(Journal!$A$1,1,0,COUNT(Journal!$A:$A)+1,1):OFFSET(Journal!$AQ$1,1,0,COUNT(Journal!$A:$A)+1,1)</definedName>
    <definedName name="PivotonTargetAna">OFFSET(Journal!$A$1,1,0,COUNT(Journal!$A:$A)+1,1):OFFSET(Journal!$BC$1,1,0,COUNT(Journal!$A:$A)+1,1)</definedName>
    <definedName name="PivotP2onpivottab">OFFSET(Journal!$A$1,1,0,COUNT(Journal!$A:$A)+1,1):OFFSET(Journal!$AR$1,1,0,COUNT(Journal!$A:$A)+1,1)</definedName>
    <definedName name="SDF">OFFSET('Monte Carlo'!$AE$1,1,0,COUNT('Monte Carlo'!$AE:$AE)-0,1)</definedName>
    <definedName name="SDL">OFFSET('Monte Carlo'!$AD$1,1,0,COUNT('Monte Carlo'!$AD:$AD)-0,1)</definedName>
    <definedName name="SDT">OFFSET('Monte Carlo'!$AF$1,1,0,COUNT('Monte Carlo'!$AF:$AF)-0,1)</definedName>
    <definedName name="Showprofit">'Internal Calcs'!$P$11:$P$13</definedName>
    <definedName name="StackedStop">OFFSET('Internal Calcs'!$Z$1,1,0,COUNT('Internal Calcs'!$Z:$Z)-0,1)</definedName>
    <definedName name="StopActual">OFFSET('Internal Calcs'!$AI$1,1,0,'Stop Efficiency'!$D$1+1,1)</definedName>
    <definedName name="StopChrtXLbls">OFFSET('Internal Calcs'!$AB$1,1,0,'Stop Efficiency'!$D$1+1,1)</definedName>
    <definedName name="StopMAE1" localSheetId="14">OFFSET('Internal Calcs'!$AD$1,1,0,'Stop Efficiency'!$D$1+1,1)</definedName>
    <definedName name="StopMAE2">OFFSET('Internal Calcs'!$AF$1,1,0,'Stop Efficiency'!$D$1+1,1)</definedName>
    <definedName name="StopMAE3">OFFSET('Internal Calcs'!$AH$1,1,0,'Stop Efficiency'!$D$1+1,1)</definedName>
    <definedName name="StopRR">OFFSET('Internal Calcs'!$AA$1,1,0,'Stop Efficiency'!$D$1+1,1)</definedName>
    <definedName name="TAEX" localSheetId="7">OFFSET('Target Analysis'!$G$1,6,4,'Target Analysis'!$AF$1-0,1)</definedName>
    <definedName name="TAEXA" localSheetId="7">OFFSET('Target Analysis'!$D$1,6,0,'Target Analysis'!$AF$1-0,1)</definedName>
    <definedName name="Targeteffgraph">OFFSET('Internal Calcs'!$AZ$2,1,0,COUNT('Internal Calcs'!$AZ:$AZ),1)</definedName>
    <definedName name="Targeteffx">OFFSET('Internal Calcs'!$BA$2,1,0,COUNT('Internal Calcs'!$BA:$BA),1)</definedName>
    <definedName name="TickGain" localSheetId="3">OFFSET(Journal!$BC$1,1,0,COUNT(Journal!$BC:$BC)-0,1)</definedName>
  </definedNames>
  <calcPr calcId="125725"/>
  <pivotCaches>
    <pivotCache cacheId="504" r:id="rId16"/>
    <pivotCache cacheId="505" r:id="rId17"/>
    <pivotCache cacheId="506" r:id="rId18"/>
    <pivotCache cacheId="507" r:id="rId19"/>
    <pivotCache cacheId="508" r:id="rId20"/>
    <pivotCache cacheId="509" r:id="rId21"/>
    <pivotCache cacheId="510" r:id="rId22"/>
    <pivotCache cacheId="511" r:id="rId23"/>
    <pivotCache cacheId="512" r:id="rId24"/>
  </pivotCaches>
</workbook>
</file>

<file path=xl/calcChain.xml><?xml version="1.0" encoding="utf-8"?>
<calcChain xmlns="http://schemas.openxmlformats.org/spreadsheetml/2006/main">
  <c r="AE10" i="8"/>
  <c r="Q17" i="6"/>
  <c r="AL3" i="1"/>
  <c r="AG2" i="6"/>
  <c r="AH2" s="1"/>
  <c r="AK2"/>
  <c r="AA3" i="34"/>
  <c r="C7"/>
  <c r="C5"/>
  <c r="X8" i="8"/>
  <c r="U8"/>
  <c r="V16"/>
  <c r="V15"/>
  <c r="AY3" i="1"/>
  <c r="Y11" l="1"/>
  <c r="AM11"/>
  <c r="X13"/>
  <c r="Y13"/>
  <c r="AL13"/>
  <c r="AM13"/>
  <c r="Y14"/>
  <c r="AM14"/>
  <c r="X19"/>
  <c r="Y19"/>
  <c r="AL19"/>
  <c r="AM19"/>
  <c r="Y20"/>
  <c r="AM20"/>
  <c r="X23"/>
  <c r="Y23"/>
  <c r="AL23"/>
  <c r="AM23"/>
  <c r="X24"/>
  <c r="Y24"/>
  <c r="AL24"/>
  <c r="AM24"/>
  <c r="X25"/>
  <c r="Y25"/>
  <c r="AL25"/>
  <c r="AM25"/>
  <c r="X27"/>
  <c r="Y27"/>
  <c r="AL27"/>
  <c r="AM27"/>
  <c r="Y28"/>
  <c r="AM28"/>
  <c r="X29"/>
  <c r="Y29"/>
  <c r="AL29"/>
  <c r="AM29"/>
  <c r="Y30"/>
  <c r="AM30"/>
  <c r="Y32"/>
  <c r="AM32"/>
  <c r="X33"/>
  <c r="Y33"/>
  <c r="AL33"/>
  <c r="AM33"/>
  <c r="X36"/>
  <c r="Y36"/>
  <c r="AL36"/>
  <c r="AM36"/>
  <c r="X37"/>
  <c r="Y37"/>
  <c r="AL37"/>
  <c r="AM37"/>
  <c r="Y38"/>
  <c r="AM38"/>
  <c r="Y39"/>
  <c r="AM39"/>
  <c r="X41"/>
  <c r="Y41"/>
  <c r="AL41"/>
  <c r="AM41"/>
  <c r="X42"/>
  <c r="Y42"/>
  <c r="AL42"/>
  <c r="AM42"/>
  <c r="X43"/>
  <c r="Y43"/>
  <c r="AL43"/>
  <c r="AM43"/>
  <c r="X44"/>
  <c r="Y44"/>
  <c r="AL44"/>
  <c r="AM44"/>
  <c r="X45"/>
  <c r="Y45"/>
  <c r="AL45"/>
  <c r="AM45"/>
  <c r="X50"/>
  <c r="Y50"/>
  <c r="AL50"/>
  <c r="AM50"/>
  <c r="Y52"/>
  <c r="AM52"/>
  <c r="Y53"/>
  <c r="AM53"/>
  <c r="Y54"/>
  <c r="AM54"/>
  <c r="Y55"/>
  <c r="AM55"/>
  <c r="X56"/>
  <c r="Y56"/>
  <c r="AL56"/>
  <c r="AM56"/>
  <c r="Y57"/>
  <c r="AM57"/>
  <c r="X58"/>
  <c r="Y58"/>
  <c r="AL58"/>
  <c r="AM58"/>
  <c r="Y59"/>
  <c r="AM59"/>
  <c r="Y60"/>
  <c r="AM60"/>
  <c r="Y62"/>
  <c r="AM62"/>
  <c r="X63"/>
  <c r="Y63"/>
  <c r="AL63"/>
  <c r="AM63"/>
  <c r="X65"/>
  <c r="Y65"/>
  <c r="AL65"/>
  <c r="AM65"/>
  <c r="X66"/>
  <c r="Y66"/>
  <c r="AL66"/>
  <c r="AM66"/>
  <c r="Y68"/>
  <c r="AM68"/>
  <c r="X70"/>
  <c r="Y70"/>
  <c r="AL70"/>
  <c r="AM70"/>
  <c r="Y71"/>
  <c r="AM71"/>
  <c r="A72"/>
  <c r="W72"/>
  <c r="X72"/>
  <c r="Y72"/>
  <c r="AL72"/>
  <c r="AM72"/>
  <c r="A73"/>
  <c r="W73"/>
  <c r="X73"/>
  <c r="Y73"/>
  <c r="AL73"/>
  <c r="AM73"/>
  <c r="A74"/>
  <c r="W74"/>
  <c r="X74"/>
  <c r="Y74"/>
  <c r="AL74"/>
  <c r="AM74"/>
  <c r="A75"/>
  <c r="W75"/>
  <c r="X75"/>
  <c r="Y75"/>
  <c r="AL75"/>
  <c r="AM75"/>
  <c r="A76"/>
  <c r="W76"/>
  <c r="X76"/>
  <c r="Y76"/>
  <c r="AL76"/>
  <c r="AM76"/>
  <c r="A77"/>
  <c r="W77"/>
  <c r="X77"/>
  <c r="Y77"/>
  <c r="AL77"/>
  <c r="AM77"/>
  <c r="A78"/>
  <c r="W78"/>
  <c r="X78"/>
  <c r="Y78"/>
  <c r="AL78"/>
  <c r="AM78"/>
  <c r="A79"/>
  <c r="W79"/>
  <c r="X79"/>
  <c r="Y79"/>
  <c r="AL79"/>
  <c r="AM79"/>
  <c r="A80"/>
  <c r="W80"/>
  <c r="X80"/>
  <c r="Y80"/>
  <c r="AL80"/>
  <c r="AM80"/>
  <c r="A81"/>
  <c r="W81"/>
  <c r="X81"/>
  <c r="Y81"/>
  <c r="AL81"/>
  <c r="AM81"/>
  <c r="A82"/>
  <c r="W82"/>
  <c r="X82"/>
  <c r="Y82"/>
  <c r="AL82"/>
  <c r="AM82"/>
  <c r="A83"/>
  <c r="W83"/>
  <c r="X83"/>
  <c r="Y83"/>
  <c r="AL83"/>
  <c r="AM83"/>
  <c r="A84"/>
  <c r="W84"/>
  <c r="X84"/>
  <c r="Y84"/>
  <c r="AL84"/>
  <c r="AM84"/>
  <c r="A85"/>
  <c r="W85"/>
  <c r="X85"/>
  <c r="Y85"/>
  <c r="AL85"/>
  <c r="AM85"/>
  <c r="A86"/>
  <c r="W86"/>
  <c r="X86"/>
  <c r="Y86"/>
  <c r="AL86"/>
  <c r="AM86"/>
  <c r="A87"/>
  <c r="W87"/>
  <c r="X87"/>
  <c r="Y87"/>
  <c r="AL87"/>
  <c r="AM87"/>
  <c r="A88"/>
  <c r="W88"/>
  <c r="X88"/>
  <c r="Y88"/>
  <c r="AL88"/>
  <c r="AM88"/>
  <c r="A89"/>
  <c r="W89"/>
  <c r="X89"/>
  <c r="Y89"/>
  <c r="AL89"/>
  <c r="AM89"/>
  <c r="A90"/>
  <c r="W90"/>
  <c r="X90"/>
  <c r="Y90"/>
  <c r="AL90"/>
  <c r="AM90"/>
  <c r="A91"/>
  <c r="W91"/>
  <c r="X91"/>
  <c r="Y91"/>
  <c r="AL91"/>
  <c r="AM91"/>
  <c r="A92"/>
  <c r="W92"/>
  <c r="X92"/>
  <c r="Y92"/>
  <c r="AL92"/>
  <c r="AM92"/>
  <c r="A93"/>
  <c r="W93"/>
  <c r="X93"/>
  <c r="Y93"/>
  <c r="AL93"/>
  <c r="AM93"/>
  <c r="A94"/>
  <c r="W94"/>
  <c r="X94"/>
  <c r="Y94"/>
  <c r="AL94"/>
  <c r="AM94"/>
  <c r="A95"/>
  <c r="W95"/>
  <c r="X95"/>
  <c r="Y95"/>
  <c r="AL95"/>
  <c r="AM95"/>
  <c r="A96"/>
  <c r="W96"/>
  <c r="X96"/>
  <c r="Y96"/>
  <c r="AL96"/>
  <c r="AM96"/>
  <c r="A97"/>
  <c r="W97"/>
  <c r="X97"/>
  <c r="Y97"/>
  <c r="AL97"/>
  <c r="AM97"/>
  <c r="A98"/>
  <c r="W98"/>
  <c r="X98"/>
  <c r="Y98"/>
  <c r="AL98"/>
  <c r="AM98"/>
  <c r="A99"/>
  <c r="W99"/>
  <c r="X99"/>
  <c r="Y99"/>
  <c r="AL99"/>
  <c r="AM99"/>
  <c r="A100"/>
  <c r="W100"/>
  <c r="X100"/>
  <c r="Y100"/>
  <c r="AL100"/>
  <c r="AM100"/>
  <c r="A101"/>
  <c r="W101"/>
  <c r="X101"/>
  <c r="Y101"/>
  <c r="AL101"/>
  <c r="AM101"/>
  <c r="A102"/>
  <c r="W102"/>
  <c r="X102"/>
  <c r="Y102"/>
  <c r="AL102"/>
  <c r="AM102"/>
  <c r="A103"/>
  <c r="W103"/>
  <c r="X103"/>
  <c r="Y103"/>
  <c r="AL103"/>
  <c r="AM103"/>
  <c r="A104"/>
  <c r="W104"/>
  <c r="X104"/>
  <c r="Y104"/>
  <c r="AL104"/>
  <c r="AM104"/>
  <c r="A105"/>
  <c r="W105"/>
  <c r="X105"/>
  <c r="Y105"/>
  <c r="AL105"/>
  <c r="AM105"/>
  <c r="A106"/>
  <c r="W106"/>
  <c r="X106"/>
  <c r="Y106"/>
  <c r="AL106"/>
  <c r="AM106"/>
  <c r="A107"/>
  <c r="W107"/>
  <c r="X107"/>
  <c r="Y107"/>
  <c r="AL107"/>
  <c r="AM107"/>
  <c r="A108"/>
  <c r="W108"/>
  <c r="X108"/>
  <c r="Y108"/>
  <c r="AL108"/>
  <c r="AM108"/>
  <c r="A109"/>
  <c r="W109"/>
  <c r="X109"/>
  <c r="Y109"/>
  <c r="AL109"/>
  <c r="AM109"/>
  <c r="A110"/>
  <c r="W110"/>
  <c r="X110"/>
  <c r="Y110"/>
  <c r="AL110"/>
  <c r="AM110"/>
  <c r="A111"/>
  <c r="W111"/>
  <c r="X111"/>
  <c r="Y111"/>
  <c r="AL111"/>
  <c r="AM111"/>
  <c r="A112"/>
  <c r="W112"/>
  <c r="X112"/>
  <c r="Y112"/>
  <c r="AL112"/>
  <c r="AM112"/>
  <c r="A113"/>
  <c r="W113"/>
  <c r="X113"/>
  <c r="Y113"/>
  <c r="AL113"/>
  <c r="AM113"/>
  <c r="A114"/>
  <c r="W114"/>
  <c r="X114"/>
  <c r="Y114"/>
  <c r="AL114"/>
  <c r="AM114"/>
  <c r="A115"/>
  <c r="W115"/>
  <c r="X115"/>
  <c r="Y115"/>
  <c r="AL115"/>
  <c r="AM115"/>
  <c r="A116"/>
  <c r="W116"/>
  <c r="X116"/>
  <c r="Y116"/>
  <c r="AL116"/>
  <c r="AM116"/>
  <c r="A117"/>
  <c r="W117"/>
  <c r="X117"/>
  <c r="Y117"/>
  <c r="AL117"/>
  <c r="AM117"/>
  <c r="A118"/>
  <c r="W118"/>
  <c r="X118"/>
  <c r="Y118"/>
  <c r="AL118"/>
  <c r="AM118"/>
  <c r="A119"/>
  <c r="W119"/>
  <c r="X119"/>
  <c r="Y119"/>
  <c r="AL119"/>
  <c r="AM119"/>
  <c r="A120"/>
  <c r="W120"/>
  <c r="X120"/>
  <c r="Y120"/>
  <c r="AL120"/>
  <c r="AM120"/>
  <c r="A121"/>
  <c r="W121"/>
  <c r="X121"/>
  <c r="Y121"/>
  <c r="AL121"/>
  <c r="AM121"/>
  <c r="A122"/>
  <c r="W122"/>
  <c r="X122"/>
  <c r="Y122"/>
  <c r="AL122"/>
  <c r="AM122"/>
  <c r="A123"/>
  <c r="W123"/>
  <c r="X123"/>
  <c r="Y123"/>
  <c r="AL123"/>
  <c r="AM123"/>
  <c r="A124"/>
  <c r="W124"/>
  <c r="X124"/>
  <c r="Y124"/>
  <c r="AL124"/>
  <c r="AM124"/>
  <c r="A125"/>
  <c r="W125"/>
  <c r="X125"/>
  <c r="Y125"/>
  <c r="AL125"/>
  <c r="AM125"/>
  <c r="A126"/>
  <c r="W126"/>
  <c r="X126"/>
  <c r="Y126"/>
  <c r="AL126"/>
  <c r="AM126"/>
  <c r="A127"/>
  <c r="W127"/>
  <c r="X127"/>
  <c r="Y127"/>
  <c r="AL127"/>
  <c r="AM127"/>
  <c r="A128"/>
  <c r="W128"/>
  <c r="X128"/>
  <c r="Y128"/>
  <c r="AL128"/>
  <c r="AM128"/>
  <c r="A129"/>
  <c r="W129"/>
  <c r="X129"/>
  <c r="Y129"/>
  <c r="AL129"/>
  <c r="AM129"/>
  <c r="A130"/>
  <c r="W130"/>
  <c r="X130"/>
  <c r="Y130"/>
  <c r="AL130"/>
  <c r="AM130"/>
  <c r="A131"/>
  <c r="W131"/>
  <c r="X131"/>
  <c r="Y131"/>
  <c r="AL131"/>
  <c r="AM131"/>
  <c r="A132"/>
  <c r="W132"/>
  <c r="X132"/>
  <c r="Y132"/>
  <c r="AL132"/>
  <c r="AM132"/>
  <c r="A133"/>
  <c r="W133"/>
  <c r="X133"/>
  <c r="Y133"/>
  <c r="AL133"/>
  <c r="AM133"/>
  <c r="A134"/>
  <c r="W134"/>
  <c r="X134"/>
  <c r="Y134"/>
  <c r="AL134"/>
  <c r="AM134"/>
  <c r="A135"/>
  <c r="W135"/>
  <c r="X135"/>
  <c r="Y135"/>
  <c r="AL135"/>
  <c r="AM135"/>
  <c r="A136"/>
  <c r="W136"/>
  <c r="X136"/>
  <c r="Y136"/>
  <c r="AL136"/>
  <c r="AM136"/>
  <c r="A137"/>
  <c r="W137"/>
  <c r="X137"/>
  <c r="Y137"/>
  <c r="AL137"/>
  <c r="AM137"/>
  <c r="A138"/>
  <c r="W138"/>
  <c r="X138"/>
  <c r="Y138"/>
  <c r="AL138"/>
  <c r="AM138"/>
  <c r="A139"/>
  <c r="W139"/>
  <c r="X139"/>
  <c r="Y139"/>
  <c r="AL139"/>
  <c r="AM139"/>
  <c r="A140"/>
  <c r="W140"/>
  <c r="X140"/>
  <c r="Y140"/>
  <c r="AL140"/>
  <c r="AM140"/>
  <c r="A141"/>
  <c r="W141"/>
  <c r="X141"/>
  <c r="Y141"/>
  <c r="AL141"/>
  <c r="AM141"/>
  <c r="A142"/>
  <c r="W142"/>
  <c r="X142"/>
  <c r="Y142"/>
  <c r="AL142"/>
  <c r="AM142"/>
  <c r="A143"/>
  <c r="W143"/>
  <c r="X143"/>
  <c r="Y143"/>
  <c r="AL143"/>
  <c r="AM143"/>
  <c r="A144"/>
  <c r="W144"/>
  <c r="X144"/>
  <c r="Y144"/>
  <c r="AL144"/>
  <c r="AM144"/>
  <c r="A145"/>
  <c r="W145"/>
  <c r="X145"/>
  <c r="Y145"/>
  <c r="AL145"/>
  <c r="AM145"/>
  <c r="A146"/>
  <c r="W146"/>
  <c r="X146"/>
  <c r="Y146"/>
  <c r="AL146"/>
  <c r="AM146"/>
  <c r="A147"/>
  <c r="W147"/>
  <c r="X147"/>
  <c r="Y147"/>
  <c r="AL147"/>
  <c r="AM147"/>
  <c r="A148"/>
  <c r="W148"/>
  <c r="X148"/>
  <c r="Y148"/>
  <c r="AL148"/>
  <c r="AM148"/>
  <c r="A149"/>
  <c r="W149"/>
  <c r="X149"/>
  <c r="Y149"/>
  <c r="AL149"/>
  <c r="AM149"/>
  <c r="A150"/>
  <c r="W150"/>
  <c r="X150"/>
  <c r="Y150"/>
  <c r="AL150"/>
  <c r="AM150"/>
  <c r="A151"/>
  <c r="W151"/>
  <c r="X151"/>
  <c r="Y151"/>
  <c r="AL151"/>
  <c r="AM151"/>
  <c r="A152"/>
  <c r="W152"/>
  <c r="X152"/>
  <c r="Y152"/>
  <c r="AL152"/>
  <c r="AM152"/>
  <c r="A153"/>
  <c r="W153"/>
  <c r="X153"/>
  <c r="Y153"/>
  <c r="AL153"/>
  <c r="AM153"/>
  <c r="A154"/>
  <c r="W154"/>
  <c r="X154"/>
  <c r="Y154"/>
  <c r="AL154"/>
  <c r="AM154"/>
  <c r="A155"/>
  <c r="W155"/>
  <c r="X155"/>
  <c r="Y155"/>
  <c r="AL155"/>
  <c r="AM155"/>
  <c r="A156"/>
  <c r="W156"/>
  <c r="X156"/>
  <c r="Y156"/>
  <c r="AL156"/>
  <c r="AM156"/>
  <c r="A157"/>
  <c r="W157"/>
  <c r="X157"/>
  <c r="Y157"/>
  <c r="AL157"/>
  <c r="AM157"/>
  <c r="A158"/>
  <c r="W158"/>
  <c r="X158"/>
  <c r="Y158"/>
  <c r="AL158"/>
  <c r="AM158"/>
  <c r="A159"/>
  <c r="W159"/>
  <c r="X159"/>
  <c r="Y159"/>
  <c r="AL159"/>
  <c r="AM159"/>
  <c r="A160"/>
  <c r="W160"/>
  <c r="X160"/>
  <c r="Y160"/>
  <c r="AL160"/>
  <c r="AM160"/>
  <c r="A161"/>
  <c r="W161"/>
  <c r="X161"/>
  <c r="Y161"/>
  <c r="AL161"/>
  <c r="AM161"/>
  <c r="A162"/>
  <c r="W162"/>
  <c r="X162"/>
  <c r="Y162"/>
  <c r="AL162"/>
  <c r="AM162"/>
  <c r="A163"/>
  <c r="W163"/>
  <c r="X163"/>
  <c r="Y163"/>
  <c r="AL163"/>
  <c r="AM163"/>
  <c r="A164"/>
  <c r="W164"/>
  <c r="X164"/>
  <c r="Y164"/>
  <c r="AL164"/>
  <c r="AM164"/>
  <c r="A165"/>
  <c r="W165"/>
  <c r="X165"/>
  <c r="Y165"/>
  <c r="AL165"/>
  <c r="AM165"/>
  <c r="A166"/>
  <c r="W166"/>
  <c r="X166"/>
  <c r="Y166"/>
  <c r="AL166"/>
  <c r="AM166"/>
  <c r="A167"/>
  <c r="W167"/>
  <c r="X167"/>
  <c r="Y167"/>
  <c r="AL167"/>
  <c r="AM167"/>
  <c r="A168"/>
  <c r="W168"/>
  <c r="X168"/>
  <c r="Y168"/>
  <c r="AL168"/>
  <c r="AM168"/>
  <c r="A169"/>
  <c r="W169"/>
  <c r="X169"/>
  <c r="Y169"/>
  <c r="AL169"/>
  <c r="AM169"/>
  <c r="A170"/>
  <c r="W170"/>
  <c r="X170"/>
  <c r="Y170"/>
  <c r="AL170"/>
  <c r="AM170"/>
  <c r="A171"/>
  <c r="W171"/>
  <c r="X171"/>
  <c r="Y171"/>
  <c r="AL171"/>
  <c r="AM171"/>
  <c r="A172"/>
  <c r="W172"/>
  <c r="X172"/>
  <c r="Y172"/>
  <c r="AL172"/>
  <c r="AM172"/>
  <c r="A173"/>
  <c r="W173"/>
  <c r="X173"/>
  <c r="Y173"/>
  <c r="AL173"/>
  <c r="AM173"/>
  <c r="A174"/>
  <c r="W174"/>
  <c r="X174"/>
  <c r="Y174"/>
  <c r="AL174"/>
  <c r="AM174"/>
  <c r="A175"/>
  <c r="W175"/>
  <c r="X175"/>
  <c r="Y175"/>
  <c r="AL175"/>
  <c r="AM175"/>
  <c r="A176"/>
  <c r="W176"/>
  <c r="X176"/>
  <c r="Y176"/>
  <c r="AL176"/>
  <c r="AM176"/>
  <c r="A177"/>
  <c r="W177"/>
  <c r="X177"/>
  <c r="Y177"/>
  <c r="AL177"/>
  <c r="AM177"/>
  <c r="A178"/>
  <c r="W178"/>
  <c r="X178"/>
  <c r="Y178"/>
  <c r="AL178"/>
  <c r="AM178"/>
  <c r="A179"/>
  <c r="W179"/>
  <c r="X179"/>
  <c r="Y179"/>
  <c r="AL179"/>
  <c r="AM179"/>
  <c r="A180"/>
  <c r="W180"/>
  <c r="X180"/>
  <c r="Y180"/>
  <c r="AL180"/>
  <c r="AM180"/>
  <c r="A181"/>
  <c r="W181"/>
  <c r="X181"/>
  <c r="Y181"/>
  <c r="AL181"/>
  <c r="AM181"/>
  <c r="A182"/>
  <c r="W182"/>
  <c r="X182"/>
  <c r="Y182"/>
  <c r="AL182"/>
  <c r="AM182"/>
  <c r="A183"/>
  <c r="W183"/>
  <c r="X183"/>
  <c r="Y183"/>
  <c r="AL183"/>
  <c r="AM183"/>
  <c r="A184"/>
  <c r="W184"/>
  <c r="X184"/>
  <c r="Y184"/>
  <c r="AL184"/>
  <c r="AM184"/>
  <c r="A185"/>
  <c r="W185"/>
  <c r="X185"/>
  <c r="Y185"/>
  <c r="AL185"/>
  <c r="AM185"/>
  <c r="A186"/>
  <c r="W186"/>
  <c r="X186"/>
  <c r="Y186"/>
  <c r="AL186"/>
  <c r="AM186"/>
  <c r="A187"/>
  <c r="W187"/>
  <c r="X187"/>
  <c r="Y187"/>
  <c r="AL187"/>
  <c r="AM187"/>
  <c r="A188"/>
  <c r="W188"/>
  <c r="X188"/>
  <c r="Y188"/>
  <c r="AL188"/>
  <c r="AM188"/>
  <c r="A189"/>
  <c r="W189"/>
  <c r="X189"/>
  <c r="Y189"/>
  <c r="AL189"/>
  <c r="AM189"/>
  <c r="A190"/>
  <c r="W190"/>
  <c r="X190"/>
  <c r="Y190"/>
  <c r="AL190"/>
  <c r="AM190"/>
  <c r="A191"/>
  <c r="W191"/>
  <c r="X191"/>
  <c r="Y191"/>
  <c r="AL191"/>
  <c r="AM191"/>
  <c r="A192"/>
  <c r="W192"/>
  <c r="X192"/>
  <c r="Y192"/>
  <c r="AL192"/>
  <c r="AM192"/>
  <c r="A193"/>
  <c r="W193"/>
  <c r="X193"/>
  <c r="Y193"/>
  <c r="AL193"/>
  <c r="AM193"/>
  <c r="A194"/>
  <c r="W194"/>
  <c r="X194"/>
  <c r="Y194"/>
  <c r="AL194"/>
  <c r="AM194"/>
  <c r="A195"/>
  <c r="W195"/>
  <c r="X195"/>
  <c r="Y195"/>
  <c r="AL195"/>
  <c r="AM195"/>
  <c r="A196"/>
  <c r="W196"/>
  <c r="X196"/>
  <c r="Y196"/>
  <c r="AL196"/>
  <c r="AM196"/>
  <c r="A197"/>
  <c r="W197"/>
  <c r="X197"/>
  <c r="Y197"/>
  <c r="AL197"/>
  <c r="AM197"/>
  <c r="A198"/>
  <c r="W198"/>
  <c r="X198"/>
  <c r="Y198"/>
  <c r="AL198"/>
  <c r="AM198"/>
  <c r="A199"/>
  <c r="W199"/>
  <c r="X199"/>
  <c r="Y199"/>
  <c r="AL199"/>
  <c r="AM199"/>
  <c r="A200"/>
  <c r="W200"/>
  <c r="X200"/>
  <c r="Y200"/>
  <c r="AL200"/>
  <c r="AM200"/>
  <c r="A201"/>
  <c r="W201"/>
  <c r="X201"/>
  <c r="Y201"/>
  <c r="AL201"/>
  <c r="AM201"/>
  <c r="A202"/>
  <c r="W202"/>
  <c r="X202"/>
  <c r="Y202"/>
  <c r="AL202"/>
  <c r="AM202"/>
  <c r="A203"/>
  <c r="W203"/>
  <c r="X203"/>
  <c r="Y203"/>
  <c r="AL203"/>
  <c r="AM203"/>
  <c r="A204"/>
  <c r="W204"/>
  <c r="X204"/>
  <c r="Y204"/>
  <c r="AL204"/>
  <c r="AM204"/>
  <c r="A205"/>
  <c r="W205"/>
  <c r="X205"/>
  <c r="Y205"/>
  <c r="AL205"/>
  <c r="AM205"/>
  <c r="A206"/>
  <c r="W206"/>
  <c r="X206"/>
  <c r="Y206"/>
  <c r="AL206"/>
  <c r="AM206"/>
  <c r="A207"/>
  <c r="W207"/>
  <c r="X207"/>
  <c r="Y207"/>
  <c r="AL207"/>
  <c r="AM207"/>
  <c r="A208"/>
  <c r="W208"/>
  <c r="X208"/>
  <c r="Y208"/>
  <c r="AL208"/>
  <c r="AM208"/>
  <c r="A209"/>
  <c r="W209"/>
  <c r="X209"/>
  <c r="Y209"/>
  <c r="AL209"/>
  <c r="AM209"/>
  <c r="A210"/>
  <c r="W210"/>
  <c r="X210"/>
  <c r="Y210"/>
  <c r="AL210"/>
  <c r="AM210"/>
  <c r="A211"/>
  <c r="W211"/>
  <c r="X211"/>
  <c r="Y211"/>
  <c r="AL211"/>
  <c r="AM211"/>
  <c r="A212"/>
  <c r="W212"/>
  <c r="X212"/>
  <c r="Y212"/>
  <c r="AL212"/>
  <c r="AM212"/>
  <c r="A213"/>
  <c r="W213"/>
  <c r="X213"/>
  <c r="Y213"/>
  <c r="AL213"/>
  <c r="AM213"/>
  <c r="A214"/>
  <c r="W214"/>
  <c r="X214"/>
  <c r="Y214"/>
  <c r="AL214"/>
  <c r="AM214"/>
  <c r="A215"/>
  <c r="W215"/>
  <c r="X215"/>
  <c r="Y215"/>
  <c r="AL215"/>
  <c r="AM215"/>
  <c r="A216"/>
  <c r="W216"/>
  <c r="X216"/>
  <c r="Y216"/>
  <c r="AL216"/>
  <c r="AM216"/>
  <c r="A217"/>
  <c r="W217"/>
  <c r="X217"/>
  <c r="Y217"/>
  <c r="AL217"/>
  <c r="AM217"/>
  <c r="A218"/>
  <c r="W218"/>
  <c r="X218"/>
  <c r="Y218"/>
  <c r="AL218"/>
  <c r="AM218"/>
  <c r="A219"/>
  <c r="W219"/>
  <c r="X219"/>
  <c r="Y219"/>
  <c r="AL219"/>
  <c r="AM219"/>
  <c r="A220"/>
  <c r="W220"/>
  <c r="X220"/>
  <c r="Y220"/>
  <c r="AL220"/>
  <c r="AM220"/>
  <c r="A221"/>
  <c r="W221"/>
  <c r="X221"/>
  <c r="Y221"/>
  <c r="AL221"/>
  <c r="AM221"/>
  <c r="A222"/>
  <c r="W222"/>
  <c r="X222"/>
  <c r="Y222"/>
  <c r="AL222"/>
  <c r="AM222"/>
  <c r="A223"/>
  <c r="W223"/>
  <c r="X223"/>
  <c r="Y223"/>
  <c r="AL223"/>
  <c r="AM223"/>
  <c r="A224"/>
  <c r="W224"/>
  <c r="X224"/>
  <c r="Y224"/>
  <c r="AL224"/>
  <c r="AM224"/>
  <c r="A225"/>
  <c r="W225"/>
  <c r="X225"/>
  <c r="Y225"/>
  <c r="AL225"/>
  <c r="AM225"/>
  <c r="A226"/>
  <c r="W226"/>
  <c r="X226"/>
  <c r="Y226"/>
  <c r="AL226"/>
  <c r="AM226"/>
  <c r="A227"/>
  <c r="W227"/>
  <c r="X227"/>
  <c r="Y227"/>
  <c r="AL227"/>
  <c r="AM227"/>
  <c r="A228"/>
  <c r="W228"/>
  <c r="X228"/>
  <c r="Y228"/>
  <c r="AL228"/>
  <c r="AM228"/>
  <c r="A229"/>
  <c r="W229"/>
  <c r="X229"/>
  <c r="Y229"/>
  <c r="AL229"/>
  <c r="AM229"/>
  <c r="A230"/>
  <c r="W230"/>
  <c r="X230"/>
  <c r="Y230"/>
  <c r="AL230"/>
  <c r="AM230"/>
  <c r="A231"/>
  <c r="W231"/>
  <c r="X231"/>
  <c r="Y231"/>
  <c r="AL231"/>
  <c r="AM231"/>
  <c r="A232"/>
  <c r="W232"/>
  <c r="X232"/>
  <c r="Y232"/>
  <c r="AL232"/>
  <c r="AM232"/>
  <c r="A233"/>
  <c r="W233"/>
  <c r="X233"/>
  <c r="Y233"/>
  <c r="AL233"/>
  <c r="AM233"/>
  <c r="A234"/>
  <c r="W234"/>
  <c r="X234"/>
  <c r="Y234"/>
  <c r="AL234"/>
  <c r="AM234"/>
  <c r="A235"/>
  <c r="W235"/>
  <c r="X235"/>
  <c r="Y235"/>
  <c r="AL235"/>
  <c r="AM235"/>
  <c r="A236"/>
  <c r="W236"/>
  <c r="X236"/>
  <c r="Y236"/>
  <c r="AL236"/>
  <c r="AM236"/>
  <c r="A237"/>
  <c r="W237"/>
  <c r="X237"/>
  <c r="Y237"/>
  <c r="AL237"/>
  <c r="AM237"/>
  <c r="A238"/>
  <c r="W238"/>
  <c r="X238"/>
  <c r="Y238"/>
  <c r="AL238"/>
  <c r="AM238"/>
  <c r="A239"/>
  <c r="W239"/>
  <c r="X239"/>
  <c r="Y239"/>
  <c r="AL239"/>
  <c r="AM239"/>
  <c r="A240"/>
  <c r="W240"/>
  <c r="X240"/>
  <c r="Y240"/>
  <c r="AL240"/>
  <c r="AM240"/>
  <c r="A241"/>
  <c r="W241"/>
  <c r="X241"/>
  <c r="Y241"/>
  <c r="AL241"/>
  <c r="AM241"/>
  <c r="A242"/>
  <c r="W242"/>
  <c r="X242"/>
  <c r="Y242"/>
  <c r="AL242"/>
  <c r="AM242"/>
  <c r="A243"/>
  <c r="W243"/>
  <c r="X243"/>
  <c r="Y243"/>
  <c r="AL243"/>
  <c r="AM243"/>
  <c r="A244"/>
  <c r="W244"/>
  <c r="X244"/>
  <c r="Y244"/>
  <c r="AL244"/>
  <c r="AM244"/>
  <c r="A245"/>
  <c r="W245"/>
  <c r="X245"/>
  <c r="Y245"/>
  <c r="AL245"/>
  <c r="AM245"/>
  <c r="A246"/>
  <c r="W246"/>
  <c r="X246"/>
  <c r="Y246"/>
  <c r="AL246"/>
  <c r="AM246"/>
  <c r="A247"/>
  <c r="W247"/>
  <c r="X247"/>
  <c r="Y247"/>
  <c r="AL247"/>
  <c r="AM247"/>
  <c r="A248"/>
  <c r="W248"/>
  <c r="X248"/>
  <c r="Y248"/>
  <c r="AL248"/>
  <c r="AM248"/>
  <c r="A249"/>
  <c r="W249"/>
  <c r="X249"/>
  <c r="Y249"/>
  <c r="AL249"/>
  <c r="AM249"/>
  <c r="A250"/>
  <c r="W250"/>
  <c r="X250"/>
  <c r="Y250"/>
  <c r="AL250"/>
  <c r="AM250"/>
  <c r="A251"/>
  <c r="W251"/>
  <c r="X251"/>
  <c r="Y251"/>
  <c r="AL251"/>
  <c r="AM251"/>
  <c r="A252"/>
  <c r="W252"/>
  <c r="X252"/>
  <c r="Y252"/>
  <c r="AL252"/>
  <c r="AM252"/>
  <c r="A253"/>
  <c r="W253"/>
  <c r="X253"/>
  <c r="Y253"/>
  <c r="AL253"/>
  <c r="AM253"/>
  <c r="A254"/>
  <c r="W254"/>
  <c r="X254"/>
  <c r="Y254"/>
  <c r="AL254"/>
  <c r="AM254"/>
  <c r="A255"/>
  <c r="W255"/>
  <c r="X255"/>
  <c r="Y255"/>
  <c r="AL255"/>
  <c r="AM255"/>
  <c r="A256"/>
  <c r="W256"/>
  <c r="X256"/>
  <c r="Y256"/>
  <c r="AL256"/>
  <c r="AM256"/>
  <c r="A257"/>
  <c r="W257"/>
  <c r="X257"/>
  <c r="Y257"/>
  <c r="AL257"/>
  <c r="AM257"/>
  <c r="A258"/>
  <c r="W258"/>
  <c r="X258"/>
  <c r="Y258"/>
  <c r="AL258"/>
  <c r="AM258"/>
  <c r="A259"/>
  <c r="W259"/>
  <c r="X259"/>
  <c r="Y259"/>
  <c r="AL259"/>
  <c r="AM259"/>
  <c r="A260"/>
  <c r="W260"/>
  <c r="X260"/>
  <c r="Y260"/>
  <c r="AL260"/>
  <c r="AM260"/>
  <c r="A261"/>
  <c r="W261"/>
  <c r="X261"/>
  <c r="Y261"/>
  <c r="AL261"/>
  <c r="AM261"/>
  <c r="A262"/>
  <c r="W262"/>
  <c r="X262"/>
  <c r="Y262"/>
  <c r="AL262"/>
  <c r="AM262"/>
  <c r="A263"/>
  <c r="W263"/>
  <c r="X263"/>
  <c r="Y263"/>
  <c r="AL263"/>
  <c r="AM263"/>
  <c r="A264"/>
  <c r="W264"/>
  <c r="X264"/>
  <c r="Y264"/>
  <c r="AL264"/>
  <c r="AM264"/>
  <c r="A265"/>
  <c r="W265"/>
  <c r="X265"/>
  <c r="Y265"/>
  <c r="AL265"/>
  <c r="AM265"/>
  <c r="A266"/>
  <c r="W266"/>
  <c r="X266"/>
  <c r="Y266"/>
  <c r="AL266"/>
  <c r="AM266"/>
  <c r="A267"/>
  <c r="W267"/>
  <c r="X267"/>
  <c r="Y267"/>
  <c r="AL267"/>
  <c r="AM267"/>
  <c r="A268"/>
  <c r="W268"/>
  <c r="X268"/>
  <c r="Y268"/>
  <c r="AL268"/>
  <c r="AM268"/>
  <c r="A269"/>
  <c r="W269"/>
  <c r="X269"/>
  <c r="Y269"/>
  <c r="AL269"/>
  <c r="AM269"/>
  <c r="A270"/>
  <c r="W270"/>
  <c r="X270"/>
  <c r="Y270"/>
  <c r="AL270"/>
  <c r="AM270"/>
  <c r="A271"/>
  <c r="W271"/>
  <c r="X271"/>
  <c r="Y271"/>
  <c r="AL271"/>
  <c r="AM271"/>
  <c r="A272"/>
  <c r="W272"/>
  <c r="X272"/>
  <c r="Y272"/>
  <c r="AL272"/>
  <c r="AM272"/>
  <c r="A273"/>
  <c r="W273"/>
  <c r="X273"/>
  <c r="Y273"/>
  <c r="AL273"/>
  <c r="AM273"/>
  <c r="A274"/>
  <c r="W274"/>
  <c r="X274"/>
  <c r="Y274"/>
  <c r="AL274"/>
  <c r="AM274"/>
  <c r="A275"/>
  <c r="W275"/>
  <c r="X275"/>
  <c r="Y275"/>
  <c r="AL275"/>
  <c r="AM275"/>
  <c r="A276"/>
  <c r="W276"/>
  <c r="X276"/>
  <c r="Y276"/>
  <c r="AL276"/>
  <c r="AM276"/>
  <c r="A277"/>
  <c r="W277"/>
  <c r="X277"/>
  <c r="Y277"/>
  <c r="AL277"/>
  <c r="AM277"/>
  <c r="A278"/>
  <c r="W278"/>
  <c r="X278"/>
  <c r="Y278"/>
  <c r="AL278"/>
  <c r="AM278"/>
  <c r="A279"/>
  <c r="W279"/>
  <c r="X279"/>
  <c r="Y279"/>
  <c r="AL279"/>
  <c r="AM279"/>
  <c r="A280"/>
  <c r="W280"/>
  <c r="X280"/>
  <c r="Y280"/>
  <c r="AL280"/>
  <c r="AM280"/>
  <c r="A281"/>
  <c r="W281"/>
  <c r="X281"/>
  <c r="Y281"/>
  <c r="AL281"/>
  <c r="AM281"/>
  <c r="A282"/>
  <c r="W282"/>
  <c r="X282"/>
  <c r="Y282"/>
  <c r="AL282"/>
  <c r="AM282"/>
  <c r="A283"/>
  <c r="W283"/>
  <c r="X283"/>
  <c r="Y283"/>
  <c r="AL283"/>
  <c r="AM283"/>
  <c r="A284"/>
  <c r="W284"/>
  <c r="X284"/>
  <c r="Y284"/>
  <c r="AL284"/>
  <c r="AM284"/>
  <c r="A285"/>
  <c r="W285"/>
  <c r="X285"/>
  <c r="Y285"/>
  <c r="AL285"/>
  <c r="AM285"/>
  <c r="A286"/>
  <c r="W286"/>
  <c r="X286"/>
  <c r="Y286"/>
  <c r="AL286"/>
  <c r="AM286"/>
  <c r="A287"/>
  <c r="W287"/>
  <c r="X287"/>
  <c r="Y287"/>
  <c r="AL287"/>
  <c r="AM287"/>
  <c r="A288"/>
  <c r="W288"/>
  <c r="X288"/>
  <c r="Y288"/>
  <c r="AL288"/>
  <c r="AM288"/>
  <c r="A289"/>
  <c r="W289"/>
  <c r="X289"/>
  <c r="Y289"/>
  <c r="AL289"/>
  <c r="AM289"/>
  <c r="A290"/>
  <c r="W290"/>
  <c r="X290"/>
  <c r="Y290"/>
  <c r="AL290"/>
  <c r="AM290"/>
  <c r="A291"/>
  <c r="W291"/>
  <c r="X291"/>
  <c r="Y291"/>
  <c r="AL291"/>
  <c r="AM291"/>
  <c r="A292"/>
  <c r="W292"/>
  <c r="X292"/>
  <c r="Y292"/>
  <c r="AL292"/>
  <c r="AM292"/>
  <c r="A293"/>
  <c r="W293"/>
  <c r="X293"/>
  <c r="Y293"/>
  <c r="AL293"/>
  <c r="AM293"/>
  <c r="A294"/>
  <c r="W294"/>
  <c r="X294"/>
  <c r="Y294"/>
  <c r="AL294"/>
  <c r="AM294"/>
  <c r="A295"/>
  <c r="W295"/>
  <c r="X295"/>
  <c r="Y295"/>
  <c r="AL295"/>
  <c r="AM295"/>
  <c r="A296"/>
  <c r="W296"/>
  <c r="X296"/>
  <c r="Y296"/>
  <c r="AL296"/>
  <c r="AM296"/>
  <c r="A297"/>
  <c r="W297"/>
  <c r="X297"/>
  <c r="Y297"/>
  <c r="AL297"/>
  <c r="AM297"/>
  <c r="A298"/>
  <c r="W298"/>
  <c r="X298"/>
  <c r="Y298"/>
  <c r="AL298"/>
  <c r="AM298"/>
  <c r="A299"/>
  <c r="W299"/>
  <c r="X299"/>
  <c r="Y299"/>
  <c r="AL299"/>
  <c r="AM299"/>
  <c r="A300"/>
  <c r="W300"/>
  <c r="X300"/>
  <c r="Y300"/>
  <c r="AL300"/>
  <c r="AM300"/>
  <c r="A301"/>
  <c r="W301"/>
  <c r="X301"/>
  <c r="Y301"/>
  <c r="AL301"/>
  <c r="AM301"/>
  <c r="A302"/>
  <c r="W302"/>
  <c r="X302"/>
  <c r="Y302"/>
  <c r="AL302"/>
  <c r="AM302"/>
  <c r="A303"/>
  <c r="W303"/>
  <c r="X303"/>
  <c r="Y303"/>
  <c r="AL303"/>
  <c r="AM303"/>
  <c r="A304"/>
  <c r="W304"/>
  <c r="X304"/>
  <c r="Y304"/>
  <c r="AL304"/>
  <c r="AM304"/>
  <c r="A305"/>
  <c r="W305"/>
  <c r="X305"/>
  <c r="Y305"/>
  <c r="AL305"/>
  <c r="AM305"/>
  <c r="A306"/>
  <c r="W306"/>
  <c r="X306"/>
  <c r="Y306"/>
  <c r="AL306"/>
  <c r="AM306"/>
  <c r="A307"/>
  <c r="W307"/>
  <c r="X307"/>
  <c r="Y307"/>
  <c r="AL307"/>
  <c r="AM307"/>
  <c r="A308"/>
  <c r="W308"/>
  <c r="X308"/>
  <c r="Y308"/>
  <c r="AL308"/>
  <c r="AM308"/>
  <c r="A309"/>
  <c r="W309"/>
  <c r="X309"/>
  <c r="Y309"/>
  <c r="AL309"/>
  <c r="AM309"/>
  <c r="A310"/>
  <c r="W310"/>
  <c r="X310"/>
  <c r="Y310"/>
  <c r="AL310"/>
  <c r="AM310"/>
  <c r="A311"/>
  <c r="W311"/>
  <c r="X311"/>
  <c r="Y311"/>
  <c r="AL311"/>
  <c r="AM311"/>
  <c r="A312"/>
  <c r="W312"/>
  <c r="X312"/>
  <c r="Y312"/>
  <c r="AL312"/>
  <c r="AM312"/>
  <c r="A313"/>
  <c r="W313"/>
  <c r="X313"/>
  <c r="Y313"/>
  <c r="AL313"/>
  <c r="AM313"/>
  <c r="A314"/>
  <c r="W314"/>
  <c r="X314"/>
  <c r="Y314"/>
  <c r="AL314"/>
  <c r="AM314"/>
  <c r="A315"/>
  <c r="W315"/>
  <c r="X315"/>
  <c r="Y315"/>
  <c r="AL315"/>
  <c r="AM315"/>
  <c r="A316"/>
  <c r="W316"/>
  <c r="X316"/>
  <c r="Y316"/>
  <c r="AL316"/>
  <c r="AM316"/>
  <c r="A317"/>
  <c r="W317"/>
  <c r="X317"/>
  <c r="Y317"/>
  <c r="AL317"/>
  <c r="AM317"/>
  <c r="A318"/>
  <c r="W318"/>
  <c r="X318"/>
  <c r="Y318"/>
  <c r="AL318"/>
  <c r="AM318"/>
  <c r="A319"/>
  <c r="W319"/>
  <c r="X319"/>
  <c r="Y319"/>
  <c r="AL319"/>
  <c r="AM319"/>
  <c r="A320"/>
  <c r="W320"/>
  <c r="X320"/>
  <c r="Y320"/>
  <c r="AL320"/>
  <c r="AM320"/>
  <c r="A321"/>
  <c r="W321"/>
  <c r="X321"/>
  <c r="Y321"/>
  <c r="AL321"/>
  <c r="AM321"/>
  <c r="A322"/>
  <c r="W322"/>
  <c r="X322"/>
  <c r="Y322"/>
  <c r="AL322"/>
  <c r="AM322"/>
  <c r="A323"/>
  <c r="W323"/>
  <c r="X323"/>
  <c r="Y323"/>
  <c r="AL323"/>
  <c r="AM323"/>
  <c r="A324"/>
  <c r="W324"/>
  <c r="X324"/>
  <c r="Y324"/>
  <c r="AL324"/>
  <c r="AM324"/>
  <c r="A325"/>
  <c r="W325"/>
  <c r="X325"/>
  <c r="Y325"/>
  <c r="AL325"/>
  <c r="AM325"/>
  <c r="A326"/>
  <c r="W326"/>
  <c r="X326"/>
  <c r="Y326"/>
  <c r="AL326"/>
  <c r="AM326"/>
  <c r="A327"/>
  <c r="W327"/>
  <c r="X327"/>
  <c r="Y327"/>
  <c r="AL327"/>
  <c r="AM327"/>
  <c r="A328"/>
  <c r="W328"/>
  <c r="X328"/>
  <c r="Y328"/>
  <c r="AL328"/>
  <c r="AM328"/>
  <c r="A329"/>
  <c r="W329"/>
  <c r="X329"/>
  <c r="Y329"/>
  <c r="AL329"/>
  <c r="AM329"/>
  <c r="A330"/>
  <c r="W330"/>
  <c r="X330"/>
  <c r="Y330"/>
  <c r="AL330"/>
  <c r="AM330"/>
  <c r="A331"/>
  <c r="W331"/>
  <c r="X331"/>
  <c r="Y331"/>
  <c r="AL331"/>
  <c r="AM331"/>
  <c r="A332"/>
  <c r="W332"/>
  <c r="X332"/>
  <c r="Y332"/>
  <c r="AL332"/>
  <c r="AM332"/>
  <c r="A333"/>
  <c r="W333"/>
  <c r="X333"/>
  <c r="Y333"/>
  <c r="AL333"/>
  <c r="AM333"/>
  <c r="A334"/>
  <c r="W334"/>
  <c r="X334"/>
  <c r="Y334"/>
  <c r="AL334"/>
  <c r="AM334"/>
  <c r="A335"/>
  <c r="W335"/>
  <c r="X335"/>
  <c r="Y335"/>
  <c r="AL335"/>
  <c r="AM335"/>
  <c r="A336"/>
  <c r="W336"/>
  <c r="X336"/>
  <c r="Y336"/>
  <c r="AL336"/>
  <c r="AM336"/>
  <c r="A337"/>
  <c r="W337"/>
  <c r="X337"/>
  <c r="Y337"/>
  <c r="AL337"/>
  <c r="AM337"/>
  <c r="A338"/>
  <c r="W338"/>
  <c r="X338"/>
  <c r="Y338"/>
  <c r="AL338"/>
  <c r="AM338"/>
  <c r="A339"/>
  <c r="W339"/>
  <c r="X339"/>
  <c r="Y339"/>
  <c r="AL339"/>
  <c r="AM339"/>
  <c r="A340"/>
  <c r="W340"/>
  <c r="X340"/>
  <c r="Y340"/>
  <c r="AL340"/>
  <c r="AM340"/>
  <c r="A341"/>
  <c r="W341"/>
  <c r="X341"/>
  <c r="Y341"/>
  <c r="AL341"/>
  <c r="AM341"/>
  <c r="A342"/>
  <c r="W342"/>
  <c r="X342"/>
  <c r="Y342"/>
  <c r="AL342"/>
  <c r="AM342"/>
  <c r="A343"/>
  <c r="W343"/>
  <c r="X343"/>
  <c r="Y343"/>
  <c r="AL343"/>
  <c r="AM343"/>
  <c r="A344"/>
  <c r="W344"/>
  <c r="X344"/>
  <c r="Y344"/>
  <c r="AL344"/>
  <c r="AM344"/>
  <c r="A345"/>
  <c r="W345"/>
  <c r="X345"/>
  <c r="Y345"/>
  <c r="AL345"/>
  <c r="AM345"/>
  <c r="A346"/>
  <c r="W346"/>
  <c r="X346"/>
  <c r="Y346"/>
  <c r="AL346"/>
  <c r="AM346"/>
  <c r="A347"/>
  <c r="W347"/>
  <c r="X347"/>
  <c r="Y347"/>
  <c r="AL347"/>
  <c r="AM347"/>
  <c r="A348"/>
  <c r="W348"/>
  <c r="X348"/>
  <c r="Y348"/>
  <c r="AL348"/>
  <c r="AM348"/>
  <c r="A349"/>
  <c r="W349"/>
  <c r="X349"/>
  <c r="Y349"/>
  <c r="AL349"/>
  <c r="AM349"/>
  <c r="A350"/>
  <c r="W350"/>
  <c r="X350"/>
  <c r="Y350"/>
  <c r="AL350"/>
  <c r="AM350"/>
  <c r="A351"/>
  <c r="W351"/>
  <c r="X351"/>
  <c r="Y351"/>
  <c r="AL351"/>
  <c r="AM351"/>
  <c r="A352"/>
  <c r="W352"/>
  <c r="X352"/>
  <c r="Y352"/>
  <c r="AL352"/>
  <c r="AM352"/>
  <c r="A353"/>
  <c r="W353"/>
  <c r="X353"/>
  <c r="Y353"/>
  <c r="AL353"/>
  <c r="AM353"/>
  <c r="A354"/>
  <c r="W354"/>
  <c r="X354"/>
  <c r="Y354"/>
  <c r="AL354"/>
  <c r="AM354"/>
  <c r="A355"/>
  <c r="W355"/>
  <c r="X355"/>
  <c r="Y355"/>
  <c r="AL355"/>
  <c r="AM355"/>
  <c r="A356"/>
  <c r="W356"/>
  <c r="X356"/>
  <c r="Y356"/>
  <c r="AL356"/>
  <c r="AM356"/>
  <c r="A357"/>
  <c r="W357"/>
  <c r="X357"/>
  <c r="Y357"/>
  <c r="AL357"/>
  <c r="AM357"/>
  <c r="A358"/>
  <c r="W358"/>
  <c r="X358"/>
  <c r="Y358"/>
  <c r="AL358"/>
  <c r="AM358"/>
  <c r="A359"/>
  <c r="W359"/>
  <c r="X359"/>
  <c r="Y359"/>
  <c r="AL359"/>
  <c r="AM359"/>
  <c r="A360"/>
  <c r="W360"/>
  <c r="X360"/>
  <c r="Y360"/>
  <c r="AL360"/>
  <c r="AM360"/>
  <c r="A361"/>
  <c r="W361"/>
  <c r="X361"/>
  <c r="Y361"/>
  <c r="AL361"/>
  <c r="AM361"/>
  <c r="A362"/>
  <c r="W362"/>
  <c r="X362"/>
  <c r="Y362"/>
  <c r="AL362"/>
  <c r="AM362"/>
  <c r="A363"/>
  <c r="W363"/>
  <c r="X363"/>
  <c r="Y363"/>
  <c r="AL363"/>
  <c r="AM363"/>
  <c r="A364"/>
  <c r="W364"/>
  <c r="X364"/>
  <c r="Y364"/>
  <c r="AL364"/>
  <c r="AM364"/>
  <c r="A365"/>
  <c r="W365"/>
  <c r="X365"/>
  <c r="Y365"/>
  <c r="AL365"/>
  <c r="AM365"/>
  <c r="A366"/>
  <c r="W366"/>
  <c r="X366"/>
  <c r="Y366"/>
  <c r="AL366"/>
  <c r="AM366"/>
  <c r="A367"/>
  <c r="W367"/>
  <c r="X367"/>
  <c r="Y367"/>
  <c r="AL367"/>
  <c r="AM367"/>
  <c r="A368"/>
  <c r="W368"/>
  <c r="X368"/>
  <c r="Y368"/>
  <c r="AL368"/>
  <c r="AM368"/>
  <c r="A369"/>
  <c r="W369"/>
  <c r="X369"/>
  <c r="Y369"/>
  <c r="AL369"/>
  <c r="AM369"/>
  <c r="A370"/>
  <c r="W370"/>
  <c r="X370"/>
  <c r="Y370"/>
  <c r="AL370"/>
  <c r="AM370"/>
  <c r="A371"/>
  <c r="W371"/>
  <c r="X371"/>
  <c r="Y371"/>
  <c r="AL371"/>
  <c r="AM371"/>
  <c r="A372"/>
  <c r="W372"/>
  <c r="X372"/>
  <c r="Y372"/>
  <c r="AL372"/>
  <c r="AM372"/>
  <c r="A373"/>
  <c r="W373"/>
  <c r="X373"/>
  <c r="Y373"/>
  <c r="AL373"/>
  <c r="AM373"/>
  <c r="A374"/>
  <c r="W374"/>
  <c r="X374"/>
  <c r="Y374"/>
  <c r="AL374"/>
  <c r="AM374"/>
  <c r="A375"/>
  <c r="W375"/>
  <c r="X375"/>
  <c r="Y375"/>
  <c r="AL375"/>
  <c r="AM375"/>
  <c r="A376"/>
  <c r="W376"/>
  <c r="X376"/>
  <c r="Y376"/>
  <c r="AL376"/>
  <c r="AM376"/>
  <c r="A377"/>
  <c r="W377"/>
  <c r="X377"/>
  <c r="Y377"/>
  <c r="AL377"/>
  <c r="AM377"/>
  <c r="A378"/>
  <c r="W378"/>
  <c r="X378"/>
  <c r="Y378"/>
  <c r="AL378"/>
  <c r="AM378"/>
  <c r="A379"/>
  <c r="W379"/>
  <c r="X379"/>
  <c r="Y379"/>
  <c r="AL379"/>
  <c r="AM379"/>
  <c r="A380"/>
  <c r="W380"/>
  <c r="X380"/>
  <c r="Y380"/>
  <c r="AL380"/>
  <c r="AM380"/>
  <c r="A381"/>
  <c r="W381"/>
  <c r="X381"/>
  <c r="Y381"/>
  <c r="AL381"/>
  <c r="AM381"/>
  <c r="A382"/>
  <c r="W382"/>
  <c r="X382"/>
  <c r="Y382"/>
  <c r="AL382"/>
  <c r="AM382"/>
  <c r="A383"/>
  <c r="W383"/>
  <c r="X383"/>
  <c r="Y383"/>
  <c r="AL383"/>
  <c r="AM383"/>
  <c r="A384"/>
  <c r="W384"/>
  <c r="X384"/>
  <c r="Y384"/>
  <c r="AL384"/>
  <c r="AM384"/>
  <c r="A385"/>
  <c r="W385"/>
  <c r="X385"/>
  <c r="Y385"/>
  <c r="AL385"/>
  <c r="AM385"/>
  <c r="A386"/>
  <c r="W386"/>
  <c r="X386"/>
  <c r="Y386"/>
  <c r="AL386"/>
  <c r="AM386"/>
  <c r="A387"/>
  <c r="W387"/>
  <c r="X387"/>
  <c r="Y387"/>
  <c r="AL387"/>
  <c r="AM387"/>
  <c r="A388"/>
  <c r="W388"/>
  <c r="X388"/>
  <c r="Y388"/>
  <c r="AL388"/>
  <c r="AM388"/>
  <c r="A389"/>
  <c r="W389"/>
  <c r="X389"/>
  <c r="Y389"/>
  <c r="AL389"/>
  <c r="AM389"/>
  <c r="A390"/>
  <c r="W390"/>
  <c r="X390"/>
  <c r="Y390"/>
  <c r="AL390"/>
  <c r="AM390"/>
  <c r="A391"/>
  <c r="W391"/>
  <c r="X391"/>
  <c r="Y391"/>
  <c r="AL391"/>
  <c r="AM391"/>
  <c r="A392"/>
  <c r="W392"/>
  <c r="X392"/>
  <c r="Y392"/>
  <c r="AL392"/>
  <c r="AM392"/>
  <c r="A393"/>
  <c r="W393"/>
  <c r="X393"/>
  <c r="Y393"/>
  <c r="AL393"/>
  <c r="AM393"/>
  <c r="A394"/>
  <c r="W394"/>
  <c r="X394"/>
  <c r="Y394"/>
  <c r="AL394"/>
  <c r="AM394"/>
  <c r="A395"/>
  <c r="W395"/>
  <c r="X395"/>
  <c r="Y395"/>
  <c r="AL395"/>
  <c r="AM395"/>
  <c r="A396"/>
  <c r="W396"/>
  <c r="X396"/>
  <c r="Y396"/>
  <c r="AL396"/>
  <c r="AM396"/>
  <c r="A397"/>
  <c r="W397"/>
  <c r="X397"/>
  <c r="Y397"/>
  <c r="AL397"/>
  <c r="AM397"/>
  <c r="A398"/>
  <c r="W398"/>
  <c r="X398"/>
  <c r="Y398"/>
  <c r="AL398"/>
  <c r="AM398"/>
  <c r="A399"/>
  <c r="W399"/>
  <c r="X399"/>
  <c r="Y399"/>
  <c r="AL399"/>
  <c r="AM399"/>
  <c r="A400"/>
  <c r="W400"/>
  <c r="X400"/>
  <c r="Y400"/>
  <c r="AL400"/>
  <c r="AM400"/>
  <c r="A401"/>
  <c r="W401"/>
  <c r="X401"/>
  <c r="Y401"/>
  <c r="AL401"/>
  <c r="AM401"/>
  <c r="A402"/>
  <c r="W402"/>
  <c r="X402"/>
  <c r="Y402"/>
  <c r="AL402"/>
  <c r="AM402"/>
  <c r="A403"/>
  <c r="W403"/>
  <c r="X403"/>
  <c r="Y403"/>
  <c r="AL403"/>
  <c r="AM403"/>
  <c r="A404"/>
  <c r="W404"/>
  <c r="X404"/>
  <c r="Y404"/>
  <c r="AL404"/>
  <c r="AM404"/>
  <c r="A405"/>
  <c r="W405"/>
  <c r="X405"/>
  <c r="Y405"/>
  <c r="AL405"/>
  <c r="AM405"/>
  <c r="A406"/>
  <c r="W406"/>
  <c r="X406"/>
  <c r="Y406"/>
  <c r="AL406"/>
  <c r="AM406"/>
  <c r="A407"/>
  <c r="W407"/>
  <c r="X407"/>
  <c r="Y407"/>
  <c r="AL407"/>
  <c r="AM407"/>
  <c r="A408"/>
  <c r="W408"/>
  <c r="X408"/>
  <c r="Y408"/>
  <c r="AL408"/>
  <c r="AM408"/>
  <c r="A409"/>
  <c r="W409"/>
  <c r="X409"/>
  <c r="Y409"/>
  <c r="AL409"/>
  <c r="AM409"/>
  <c r="A410"/>
  <c r="W410"/>
  <c r="X410"/>
  <c r="Y410"/>
  <c r="AL410"/>
  <c r="AM410"/>
  <c r="A411"/>
  <c r="W411"/>
  <c r="X411"/>
  <c r="Y411"/>
  <c r="AL411"/>
  <c r="AM411"/>
  <c r="A412"/>
  <c r="W412"/>
  <c r="X412"/>
  <c r="Y412"/>
  <c r="AL412"/>
  <c r="AM412"/>
  <c r="A413"/>
  <c r="W413"/>
  <c r="X413"/>
  <c r="Y413"/>
  <c r="AL413"/>
  <c r="AM413"/>
  <c r="A414"/>
  <c r="W414"/>
  <c r="X414"/>
  <c r="Y414"/>
  <c r="AL414"/>
  <c r="AM414"/>
  <c r="A415"/>
  <c r="W415"/>
  <c r="X415"/>
  <c r="Y415"/>
  <c r="AL415"/>
  <c r="AM415"/>
  <c r="A416"/>
  <c r="W416"/>
  <c r="X416"/>
  <c r="Y416"/>
  <c r="AL416"/>
  <c r="AM416"/>
  <c r="A417"/>
  <c r="W417"/>
  <c r="X417"/>
  <c r="Y417"/>
  <c r="AL417"/>
  <c r="AM417"/>
  <c r="A418"/>
  <c r="W418"/>
  <c r="X418"/>
  <c r="Y418"/>
  <c r="AL418"/>
  <c r="AM418"/>
  <c r="A419"/>
  <c r="W419"/>
  <c r="X419"/>
  <c r="Y419"/>
  <c r="AL419"/>
  <c r="AM419"/>
  <c r="A420"/>
  <c r="W420"/>
  <c r="X420"/>
  <c r="Y420"/>
  <c r="AL420"/>
  <c r="AM420"/>
  <c r="A421"/>
  <c r="W421"/>
  <c r="X421"/>
  <c r="Y421"/>
  <c r="AL421"/>
  <c r="AM421"/>
  <c r="A422"/>
  <c r="W422"/>
  <c r="X422"/>
  <c r="Y422"/>
  <c r="AL422"/>
  <c r="AM422"/>
  <c r="A423"/>
  <c r="W423"/>
  <c r="X423"/>
  <c r="Y423"/>
  <c r="AL423"/>
  <c r="AM423"/>
  <c r="A424"/>
  <c r="W424"/>
  <c r="X424"/>
  <c r="Y424"/>
  <c r="AL424"/>
  <c r="AM424"/>
  <c r="A425"/>
  <c r="W425"/>
  <c r="X425"/>
  <c r="Y425"/>
  <c r="AL425"/>
  <c r="AM425"/>
  <c r="A426"/>
  <c r="W426"/>
  <c r="X426"/>
  <c r="Y426"/>
  <c r="AL426"/>
  <c r="AM426"/>
  <c r="A427"/>
  <c r="W427"/>
  <c r="X427"/>
  <c r="Y427"/>
  <c r="AL427"/>
  <c r="AM427"/>
  <c r="A428"/>
  <c r="W428"/>
  <c r="X428"/>
  <c r="Y428"/>
  <c r="AL428"/>
  <c r="AM428"/>
  <c r="A429"/>
  <c r="W429"/>
  <c r="X429"/>
  <c r="Y429"/>
  <c r="AL429"/>
  <c r="AM429"/>
  <c r="A430"/>
  <c r="W430"/>
  <c r="X430"/>
  <c r="Y430"/>
  <c r="AL430"/>
  <c r="AM430"/>
  <c r="A431"/>
  <c r="W431"/>
  <c r="X431"/>
  <c r="Y431"/>
  <c r="AL431"/>
  <c r="AM431"/>
  <c r="A432"/>
  <c r="W432"/>
  <c r="X432"/>
  <c r="Y432"/>
  <c r="AL432"/>
  <c r="AM432"/>
  <c r="A433"/>
  <c r="W433"/>
  <c r="X433"/>
  <c r="Y433"/>
  <c r="AL433"/>
  <c r="AM433"/>
  <c r="A434"/>
  <c r="W434"/>
  <c r="X434"/>
  <c r="Y434"/>
  <c r="AL434"/>
  <c r="AM434"/>
  <c r="A435"/>
  <c r="W435"/>
  <c r="X435"/>
  <c r="Y435"/>
  <c r="AL435"/>
  <c r="AM435"/>
  <c r="A436"/>
  <c r="W436"/>
  <c r="X436"/>
  <c r="Y436"/>
  <c r="AL436"/>
  <c r="AM436"/>
  <c r="A437"/>
  <c r="W437"/>
  <c r="X437"/>
  <c r="Y437"/>
  <c r="AL437"/>
  <c r="AM437"/>
  <c r="A438"/>
  <c r="W438"/>
  <c r="X438"/>
  <c r="Y438"/>
  <c r="AL438"/>
  <c r="AM438"/>
  <c r="A439"/>
  <c r="W439"/>
  <c r="X439"/>
  <c r="Y439"/>
  <c r="AL439"/>
  <c r="AM439"/>
  <c r="A440"/>
  <c r="W440"/>
  <c r="X440"/>
  <c r="Y440"/>
  <c r="AL440"/>
  <c r="AM440"/>
  <c r="A441"/>
  <c r="W441"/>
  <c r="X441"/>
  <c r="Y441"/>
  <c r="AL441"/>
  <c r="AM441"/>
  <c r="A442"/>
  <c r="W442"/>
  <c r="X442"/>
  <c r="Y442"/>
  <c r="AL442"/>
  <c r="AM442"/>
  <c r="A443"/>
  <c r="W443"/>
  <c r="X443"/>
  <c r="Y443"/>
  <c r="AL443"/>
  <c r="AM443"/>
  <c r="A444"/>
  <c r="W444"/>
  <c r="X444"/>
  <c r="Y444"/>
  <c r="AL444"/>
  <c r="AM444"/>
  <c r="A445"/>
  <c r="W445"/>
  <c r="X445"/>
  <c r="Y445"/>
  <c r="AL445"/>
  <c r="AM445"/>
  <c r="A446"/>
  <c r="W446"/>
  <c r="X446"/>
  <c r="Y446"/>
  <c r="AL446"/>
  <c r="AM446"/>
  <c r="A447"/>
  <c r="W447"/>
  <c r="X447"/>
  <c r="Y447"/>
  <c r="AL447"/>
  <c r="AM447"/>
  <c r="A448"/>
  <c r="W448"/>
  <c r="X448"/>
  <c r="Y448"/>
  <c r="AL448"/>
  <c r="AM448"/>
  <c r="A449"/>
  <c r="W449"/>
  <c r="X449"/>
  <c r="Y449"/>
  <c r="AL449"/>
  <c r="AM449"/>
  <c r="A450"/>
  <c r="W450"/>
  <c r="X450"/>
  <c r="Y450"/>
  <c r="AL450"/>
  <c r="AM450"/>
  <c r="A451"/>
  <c r="W451"/>
  <c r="X451"/>
  <c r="Y451"/>
  <c r="AL451"/>
  <c r="AM451"/>
  <c r="A452"/>
  <c r="W452"/>
  <c r="X452"/>
  <c r="Y452"/>
  <c r="AL452"/>
  <c r="AM452"/>
  <c r="A453"/>
  <c r="W453"/>
  <c r="X453"/>
  <c r="Y453"/>
  <c r="AL453"/>
  <c r="AM453"/>
  <c r="A454"/>
  <c r="W454"/>
  <c r="X454"/>
  <c r="Y454"/>
  <c r="AL454"/>
  <c r="AM454"/>
  <c r="A455"/>
  <c r="W455"/>
  <c r="X455"/>
  <c r="Y455"/>
  <c r="AL455"/>
  <c r="AM455"/>
  <c r="A456"/>
  <c r="W456"/>
  <c r="X456"/>
  <c r="Y456"/>
  <c r="AL456"/>
  <c r="AM456"/>
  <c r="A457"/>
  <c r="W457"/>
  <c r="X457"/>
  <c r="Y457"/>
  <c r="AL457"/>
  <c r="AM457"/>
  <c r="A458"/>
  <c r="W458"/>
  <c r="X458"/>
  <c r="Y458"/>
  <c r="AL458"/>
  <c r="AM458"/>
  <c r="A459"/>
  <c r="W459"/>
  <c r="X459"/>
  <c r="Y459"/>
  <c r="AL459"/>
  <c r="AM459"/>
  <c r="A460"/>
  <c r="W460"/>
  <c r="X460"/>
  <c r="Y460"/>
  <c r="AL460"/>
  <c r="AM460"/>
  <c r="A461"/>
  <c r="W461"/>
  <c r="X461"/>
  <c r="Y461"/>
  <c r="AL461"/>
  <c r="AM461"/>
  <c r="A462"/>
  <c r="W462"/>
  <c r="X462"/>
  <c r="Y462"/>
  <c r="AL462"/>
  <c r="AM462"/>
  <c r="A463"/>
  <c r="W463"/>
  <c r="X463"/>
  <c r="Y463"/>
  <c r="AL463"/>
  <c r="AM463"/>
  <c r="A464"/>
  <c r="W464"/>
  <c r="X464"/>
  <c r="Y464"/>
  <c r="AL464"/>
  <c r="AM464"/>
  <c r="A465"/>
  <c r="W465"/>
  <c r="X465"/>
  <c r="Y465"/>
  <c r="AL465"/>
  <c r="AM465"/>
  <c r="A466"/>
  <c r="W466"/>
  <c r="X466"/>
  <c r="Y466"/>
  <c r="AL466"/>
  <c r="AM466"/>
  <c r="A467"/>
  <c r="W467"/>
  <c r="X467"/>
  <c r="Y467"/>
  <c r="AL467"/>
  <c r="AM467"/>
  <c r="A468"/>
  <c r="W468"/>
  <c r="X468"/>
  <c r="Y468"/>
  <c r="AL468"/>
  <c r="AM468"/>
  <c r="A469"/>
  <c r="W469"/>
  <c r="X469"/>
  <c r="Y469"/>
  <c r="AL469"/>
  <c r="AM469"/>
  <c r="A470"/>
  <c r="W470"/>
  <c r="X470"/>
  <c r="Y470"/>
  <c r="AL470"/>
  <c r="AM470"/>
  <c r="A471"/>
  <c r="W471"/>
  <c r="X471"/>
  <c r="Y471"/>
  <c r="AL471"/>
  <c r="AM471"/>
  <c r="A472"/>
  <c r="W472"/>
  <c r="X472"/>
  <c r="Y472"/>
  <c r="AL472"/>
  <c r="AM472"/>
  <c r="A473"/>
  <c r="W473"/>
  <c r="X473"/>
  <c r="Y473"/>
  <c r="AL473"/>
  <c r="AM473"/>
  <c r="A474"/>
  <c r="W474"/>
  <c r="X474"/>
  <c r="Y474"/>
  <c r="AL474"/>
  <c r="AM474"/>
  <c r="A475"/>
  <c r="W475"/>
  <c r="X475"/>
  <c r="Y475"/>
  <c r="AL475"/>
  <c r="AM475"/>
  <c r="A476"/>
  <c r="W476"/>
  <c r="X476"/>
  <c r="Y476"/>
  <c r="AL476"/>
  <c r="AM476"/>
  <c r="A477"/>
  <c r="W477"/>
  <c r="X477"/>
  <c r="Y477"/>
  <c r="AL477"/>
  <c r="AM477"/>
  <c r="A478"/>
  <c r="W478"/>
  <c r="X478"/>
  <c r="Y478"/>
  <c r="AL478"/>
  <c r="AM478"/>
  <c r="A479"/>
  <c r="W479"/>
  <c r="X479"/>
  <c r="Y479"/>
  <c r="AL479"/>
  <c r="AM479"/>
  <c r="A480"/>
  <c r="W480"/>
  <c r="X480"/>
  <c r="Y480"/>
  <c r="AL480"/>
  <c r="AM480"/>
  <c r="A481"/>
  <c r="W481"/>
  <c r="X481"/>
  <c r="Y481"/>
  <c r="AL481"/>
  <c r="AM481"/>
  <c r="A482"/>
  <c r="W482"/>
  <c r="X482"/>
  <c r="Y482"/>
  <c r="AL482"/>
  <c r="AM482"/>
  <c r="A483"/>
  <c r="W483"/>
  <c r="X483"/>
  <c r="Y483"/>
  <c r="AL483"/>
  <c r="AM483"/>
  <c r="A484"/>
  <c r="W484"/>
  <c r="X484"/>
  <c r="Y484"/>
  <c r="AL484"/>
  <c r="AM484"/>
  <c r="A485"/>
  <c r="W485"/>
  <c r="X485"/>
  <c r="Y485"/>
  <c r="AL485"/>
  <c r="AM485"/>
  <c r="A486"/>
  <c r="W486"/>
  <c r="X486"/>
  <c r="Y486"/>
  <c r="AL486"/>
  <c r="AM486"/>
  <c r="A487"/>
  <c r="W487"/>
  <c r="X487"/>
  <c r="Y487"/>
  <c r="AL487"/>
  <c r="AM487"/>
  <c r="A488"/>
  <c r="W488"/>
  <c r="X488"/>
  <c r="Y488"/>
  <c r="AL488"/>
  <c r="AM488"/>
  <c r="A489"/>
  <c r="W489"/>
  <c r="X489"/>
  <c r="Y489"/>
  <c r="AL489"/>
  <c r="AM489"/>
  <c r="A490"/>
  <c r="W490"/>
  <c r="X490"/>
  <c r="Y490"/>
  <c r="AL490"/>
  <c r="AM490"/>
  <c r="A491"/>
  <c r="W491"/>
  <c r="X491"/>
  <c r="Y491"/>
  <c r="AL491"/>
  <c r="AM491"/>
  <c r="A492"/>
  <c r="W492"/>
  <c r="X492"/>
  <c r="Y492"/>
  <c r="AL492"/>
  <c r="AM492"/>
  <c r="A493"/>
  <c r="W493"/>
  <c r="X493"/>
  <c r="Y493"/>
  <c r="AL493"/>
  <c r="AM493"/>
  <c r="A494"/>
  <c r="W494"/>
  <c r="X494"/>
  <c r="Y494"/>
  <c r="AL494"/>
  <c r="AM494"/>
  <c r="A495"/>
  <c r="W495"/>
  <c r="X495"/>
  <c r="Y495"/>
  <c r="AL495"/>
  <c r="AM495"/>
  <c r="A496"/>
  <c r="W496"/>
  <c r="X496"/>
  <c r="Y496"/>
  <c r="AL496"/>
  <c r="AM496"/>
  <c r="A497"/>
  <c r="W497"/>
  <c r="X497"/>
  <c r="Y497"/>
  <c r="AL497"/>
  <c r="AM497"/>
  <c r="A498"/>
  <c r="W498"/>
  <c r="X498"/>
  <c r="Y498"/>
  <c r="AL498"/>
  <c r="AM498"/>
  <c r="A499"/>
  <c r="W499"/>
  <c r="X499"/>
  <c r="Y499"/>
  <c r="AL499"/>
  <c r="AM499"/>
  <c r="A500"/>
  <c r="W500"/>
  <c r="X500"/>
  <c r="Y500"/>
  <c r="AL500"/>
  <c r="AM500"/>
  <c r="A501"/>
  <c r="W501"/>
  <c r="X501"/>
  <c r="Y501"/>
  <c r="AL501"/>
  <c r="AM501"/>
  <c r="A502"/>
  <c r="W502"/>
  <c r="X502"/>
  <c r="Y502"/>
  <c r="AL502"/>
  <c r="AM502"/>
  <c r="A503"/>
  <c r="W503"/>
  <c r="X503"/>
  <c r="Y503"/>
  <c r="AL503"/>
  <c r="AM503"/>
  <c r="A504"/>
  <c r="W504"/>
  <c r="X504"/>
  <c r="Y504"/>
  <c r="AL504"/>
  <c r="AM504"/>
  <c r="A505"/>
  <c r="W505"/>
  <c r="X505"/>
  <c r="Y505"/>
  <c r="AL505"/>
  <c r="AM505"/>
  <c r="A506"/>
  <c r="W506"/>
  <c r="X506"/>
  <c r="Y506"/>
  <c r="AL506"/>
  <c r="AM506"/>
  <c r="A507"/>
  <c r="W507"/>
  <c r="X507"/>
  <c r="Y507"/>
  <c r="AL507"/>
  <c r="AM507"/>
  <c r="A508"/>
  <c r="W508"/>
  <c r="X508"/>
  <c r="Y508"/>
  <c r="AL508"/>
  <c r="AM508"/>
  <c r="A509"/>
  <c r="W509"/>
  <c r="X509"/>
  <c r="Y509"/>
  <c r="AL509"/>
  <c r="AM509"/>
  <c r="A510"/>
  <c r="W510"/>
  <c r="X510"/>
  <c r="Y510"/>
  <c r="AL510"/>
  <c r="AM510"/>
  <c r="A511"/>
  <c r="W511"/>
  <c r="X511"/>
  <c r="Y511"/>
  <c r="AL511"/>
  <c r="AM511"/>
  <c r="A512"/>
  <c r="W512"/>
  <c r="X512"/>
  <c r="Y512"/>
  <c r="AL512"/>
  <c r="AM512"/>
  <c r="A513"/>
  <c r="W513"/>
  <c r="X513"/>
  <c r="Y513"/>
  <c r="AL513"/>
  <c r="AM513"/>
  <c r="A514"/>
  <c r="W514"/>
  <c r="X514"/>
  <c r="Y514"/>
  <c r="AL514"/>
  <c r="AM514"/>
  <c r="A515"/>
  <c r="W515"/>
  <c r="X515"/>
  <c r="Y515"/>
  <c r="AL515"/>
  <c r="AM515"/>
  <c r="A516"/>
  <c r="W516"/>
  <c r="X516"/>
  <c r="Y516"/>
  <c r="AL516"/>
  <c r="AM516"/>
  <c r="A517"/>
  <c r="W517"/>
  <c r="X517"/>
  <c r="Y517"/>
  <c r="AL517"/>
  <c r="AM517"/>
  <c r="A518"/>
  <c r="W518"/>
  <c r="X518"/>
  <c r="Y518"/>
  <c r="AL518"/>
  <c r="AM518"/>
  <c r="A519"/>
  <c r="W519"/>
  <c r="X519"/>
  <c r="Y519"/>
  <c r="AL519"/>
  <c r="AM519"/>
  <c r="A520"/>
  <c r="W520"/>
  <c r="X520"/>
  <c r="Y520"/>
  <c r="AL520"/>
  <c r="AM520"/>
  <c r="A521"/>
  <c r="W521"/>
  <c r="X521"/>
  <c r="Y521"/>
  <c r="AL521"/>
  <c r="AM521"/>
  <c r="A522"/>
  <c r="W522"/>
  <c r="X522"/>
  <c r="Y522"/>
  <c r="AL522"/>
  <c r="AM522"/>
  <c r="A523"/>
  <c r="W523"/>
  <c r="X523"/>
  <c r="Y523"/>
  <c r="AL523"/>
  <c r="AM523"/>
  <c r="A524"/>
  <c r="W524"/>
  <c r="X524"/>
  <c r="Y524"/>
  <c r="AL524"/>
  <c r="AM524"/>
  <c r="A525"/>
  <c r="W525"/>
  <c r="X525"/>
  <c r="Y525"/>
  <c r="AL525"/>
  <c r="AM525"/>
  <c r="A526"/>
  <c r="W526"/>
  <c r="X526"/>
  <c r="Y526"/>
  <c r="AL526"/>
  <c r="AM526"/>
  <c r="A527"/>
  <c r="W527"/>
  <c r="X527"/>
  <c r="Y527"/>
  <c r="AL527"/>
  <c r="AM527"/>
  <c r="A528"/>
  <c r="W528"/>
  <c r="X528"/>
  <c r="Y528"/>
  <c r="AL528"/>
  <c r="AM528"/>
  <c r="A529"/>
  <c r="W529"/>
  <c r="X529"/>
  <c r="Y529"/>
  <c r="AL529"/>
  <c r="AM529"/>
  <c r="A530"/>
  <c r="W530"/>
  <c r="X530"/>
  <c r="Y530"/>
  <c r="AL530"/>
  <c r="AM530"/>
  <c r="A531"/>
  <c r="W531"/>
  <c r="X531"/>
  <c r="Y531"/>
  <c r="AL531"/>
  <c r="AM531"/>
  <c r="A532"/>
  <c r="W532"/>
  <c r="X532"/>
  <c r="Y532"/>
  <c r="AL532"/>
  <c r="AM532"/>
  <c r="A533"/>
  <c r="W533"/>
  <c r="X533"/>
  <c r="Y533"/>
  <c r="AL533"/>
  <c r="AM533"/>
  <c r="A534"/>
  <c r="W534"/>
  <c r="X534"/>
  <c r="Y534"/>
  <c r="AL534"/>
  <c r="AM534"/>
  <c r="A535"/>
  <c r="W535"/>
  <c r="X535"/>
  <c r="Y535"/>
  <c r="AL535"/>
  <c r="AM535"/>
  <c r="A536"/>
  <c r="W536"/>
  <c r="X536"/>
  <c r="Y536"/>
  <c r="AL536"/>
  <c r="AM536"/>
  <c r="A537"/>
  <c r="W537"/>
  <c r="X537"/>
  <c r="Y537"/>
  <c r="AL537"/>
  <c r="AM537"/>
  <c r="A538"/>
  <c r="W538"/>
  <c r="X538"/>
  <c r="Y538"/>
  <c r="AL538"/>
  <c r="AM538"/>
  <c r="A539"/>
  <c r="W539"/>
  <c r="X539"/>
  <c r="Y539"/>
  <c r="AL539"/>
  <c r="AM539"/>
  <c r="A540"/>
  <c r="W540"/>
  <c r="X540"/>
  <c r="Y540"/>
  <c r="AL540"/>
  <c r="AM540"/>
  <c r="A541"/>
  <c r="W541"/>
  <c r="X541"/>
  <c r="Y541"/>
  <c r="AL541"/>
  <c r="AM541"/>
  <c r="A542"/>
  <c r="W542"/>
  <c r="X542"/>
  <c r="Y542"/>
  <c r="AL542"/>
  <c r="AM542"/>
  <c r="A543"/>
  <c r="W543"/>
  <c r="X543"/>
  <c r="Y543"/>
  <c r="AL543"/>
  <c r="AM543"/>
  <c r="A544"/>
  <c r="W544"/>
  <c r="X544"/>
  <c r="Y544"/>
  <c r="AL544"/>
  <c r="AM544"/>
  <c r="A545"/>
  <c r="W545"/>
  <c r="X545"/>
  <c r="Y545"/>
  <c r="AL545"/>
  <c r="AM545"/>
  <c r="A546"/>
  <c r="W546"/>
  <c r="X546"/>
  <c r="Y546"/>
  <c r="AL546"/>
  <c r="AM546"/>
  <c r="A547"/>
  <c r="W547"/>
  <c r="X547"/>
  <c r="Y547"/>
  <c r="AL547"/>
  <c r="AM547"/>
  <c r="A548"/>
  <c r="W548"/>
  <c r="X548"/>
  <c r="Y548"/>
  <c r="AL548"/>
  <c r="AM548"/>
  <c r="A549"/>
  <c r="W549"/>
  <c r="X549"/>
  <c r="Y549"/>
  <c r="AL549"/>
  <c r="AM549"/>
  <c r="A550"/>
  <c r="W550"/>
  <c r="X550"/>
  <c r="Y550"/>
  <c r="AL550"/>
  <c r="AM550"/>
  <c r="A551"/>
  <c r="W551"/>
  <c r="X551"/>
  <c r="Y551"/>
  <c r="AL551"/>
  <c r="AM551"/>
  <c r="A552"/>
  <c r="W552"/>
  <c r="X552"/>
  <c r="Y552"/>
  <c r="AL552"/>
  <c r="AM552"/>
  <c r="A553"/>
  <c r="W553"/>
  <c r="X553"/>
  <c r="Y553"/>
  <c r="AL553"/>
  <c r="AM553"/>
  <c r="A554"/>
  <c r="W554"/>
  <c r="X554"/>
  <c r="Y554"/>
  <c r="AL554"/>
  <c r="AM554"/>
  <c r="A555"/>
  <c r="W555"/>
  <c r="X555"/>
  <c r="Y555"/>
  <c r="AL555"/>
  <c r="AM555"/>
  <c r="A556"/>
  <c r="W556"/>
  <c r="X556"/>
  <c r="Y556"/>
  <c r="AL556"/>
  <c r="AM556"/>
  <c r="A557"/>
  <c r="W557"/>
  <c r="X557"/>
  <c r="Y557"/>
  <c r="AL557"/>
  <c r="AM557"/>
  <c r="A558"/>
  <c r="W558"/>
  <c r="X558"/>
  <c r="Y558"/>
  <c r="AL558"/>
  <c r="AM558"/>
  <c r="A559"/>
  <c r="W559"/>
  <c r="X559"/>
  <c r="Y559"/>
  <c r="AL559"/>
  <c r="AM559"/>
  <c r="A560"/>
  <c r="W560"/>
  <c r="X560"/>
  <c r="Y560"/>
  <c r="AL560"/>
  <c r="AM560"/>
  <c r="A561"/>
  <c r="W561"/>
  <c r="X561"/>
  <c r="Y561"/>
  <c r="AL561"/>
  <c r="AM561"/>
  <c r="A562"/>
  <c r="W562"/>
  <c r="X562"/>
  <c r="Y562"/>
  <c r="AL562"/>
  <c r="AM562"/>
  <c r="A563"/>
  <c r="W563"/>
  <c r="X563"/>
  <c r="Y563"/>
  <c r="AL563"/>
  <c r="AM563"/>
  <c r="A564"/>
  <c r="W564"/>
  <c r="X564"/>
  <c r="Y564"/>
  <c r="AL564"/>
  <c r="AM564"/>
  <c r="A565"/>
  <c r="W565"/>
  <c r="X565"/>
  <c r="Y565"/>
  <c r="AL565"/>
  <c r="AM565"/>
  <c r="A566"/>
  <c r="W566"/>
  <c r="X566"/>
  <c r="Y566"/>
  <c r="AL566"/>
  <c r="AM566"/>
  <c r="A567"/>
  <c r="W567"/>
  <c r="X567"/>
  <c r="Y567"/>
  <c r="AL567"/>
  <c r="AM567"/>
  <c r="A568"/>
  <c r="W568"/>
  <c r="X568"/>
  <c r="Y568"/>
  <c r="AL568"/>
  <c r="AM568"/>
  <c r="A569"/>
  <c r="W569"/>
  <c r="X569"/>
  <c r="Y569"/>
  <c r="AL569"/>
  <c r="AM569"/>
  <c r="A570"/>
  <c r="W570"/>
  <c r="X570"/>
  <c r="Y570"/>
  <c r="AL570"/>
  <c r="AM570"/>
  <c r="A571"/>
  <c r="W571"/>
  <c r="X571"/>
  <c r="Y571"/>
  <c r="AL571"/>
  <c r="AM571"/>
  <c r="A572"/>
  <c r="W572"/>
  <c r="X572"/>
  <c r="Y572"/>
  <c r="AL572"/>
  <c r="AM572"/>
  <c r="A573"/>
  <c r="W573"/>
  <c r="X573"/>
  <c r="Y573"/>
  <c r="AL573"/>
  <c r="AM573"/>
  <c r="A574"/>
  <c r="W574"/>
  <c r="X574"/>
  <c r="Y574"/>
  <c r="AL574"/>
  <c r="AM574"/>
  <c r="A575"/>
  <c r="W575"/>
  <c r="X575"/>
  <c r="Y575"/>
  <c r="AL575"/>
  <c r="AM575"/>
  <c r="A576"/>
  <c r="W576"/>
  <c r="X576"/>
  <c r="Y576"/>
  <c r="AL576"/>
  <c r="AM576"/>
  <c r="A577"/>
  <c r="W577"/>
  <c r="X577"/>
  <c r="Y577"/>
  <c r="AL577"/>
  <c r="AM577"/>
  <c r="A578"/>
  <c r="W578"/>
  <c r="X578"/>
  <c r="Y578"/>
  <c r="AL578"/>
  <c r="AM578"/>
  <c r="A579"/>
  <c r="W579"/>
  <c r="X579"/>
  <c r="Y579"/>
  <c r="AL579"/>
  <c r="AM579"/>
  <c r="A580"/>
  <c r="W580"/>
  <c r="X580"/>
  <c r="Y580"/>
  <c r="AL580"/>
  <c r="AM580"/>
  <c r="A581"/>
  <c r="W581"/>
  <c r="X581"/>
  <c r="Y581"/>
  <c r="AL581"/>
  <c r="AM581"/>
  <c r="A582"/>
  <c r="W582"/>
  <c r="X582"/>
  <c r="Y582"/>
  <c r="AL582"/>
  <c r="AM582"/>
  <c r="A583"/>
  <c r="W583"/>
  <c r="X583"/>
  <c r="Y583"/>
  <c r="AL583"/>
  <c r="AM583"/>
  <c r="A584"/>
  <c r="W584"/>
  <c r="X584"/>
  <c r="Y584"/>
  <c r="AL584"/>
  <c r="AM584"/>
  <c r="A585"/>
  <c r="W585"/>
  <c r="X585"/>
  <c r="Y585"/>
  <c r="AL585"/>
  <c r="AM585"/>
  <c r="A586"/>
  <c r="W586"/>
  <c r="X586"/>
  <c r="Y586"/>
  <c r="AL586"/>
  <c r="AM586"/>
  <c r="A587"/>
  <c r="W587"/>
  <c r="X587"/>
  <c r="Y587"/>
  <c r="AL587"/>
  <c r="AM587"/>
  <c r="A588"/>
  <c r="W588"/>
  <c r="X588"/>
  <c r="Y588"/>
  <c r="AL588"/>
  <c r="AM588"/>
  <c r="A589"/>
  <c r="W589"/>
  <c r="X589"/>
  <c r="Y589"/>
  <c r="AL589"/>
  <c r="AM589"/>
  <c r="A590"/>
  <c r="W590"/>
  <c r="X590"/>
  <c r="Y590"/>
  <c r="AL590"/>
  <c r="AM590"/>
  <c r="A591"/>
  <c r="W591"/>
  <c r="X591"/>
  <c r="Y591"/>
  <c r="AL591"/>
  <c r="AM591"/>
  <c r="A592"/>
  <c r="W592"/>
  <c r="X592"/>
  <c r="Y592"/>
  <c r="AL592"/>
  <c r="AM592"/>
  <c r="A593"/>
  <c r="W593"/>
  <c r="X593"/>
  <c r="Y593"/>
  <c r="AL593"/>
  <c r="AM593"/>
  <c r="A594"/>
  <c r="W594"/>
  <c r="X594"/>
  <c r="Y594"/>
  <c r="AL594"/>
  <c r="AM594"/>
  <c r="A595"/>
  <c r="W595"/>
  <c r="X595"/>
  <c r="Y595"/>
  <c r="AL595"/>
  <c r="AM595"/>
  <c r="A596"/>
  <c r="W596"/>
  <c r="X596"/>
  <c r="Y596"/>
  <c r="AL596"/>
  <c r="AM596"/>
  <c r="A597"/>
  <c r="W597"/>
  <c r="X597"/>
  <c r="Y597"/>
  <c r="AL597"/>
  <c r="AM597"/>
  <c r="A598"/>
  <c r="W598"/>
  <c r="X598"/>
  <c r="Y598"/>
  <c r="AL598"/>
  <c r="AM598"/>
  <c r="A599"/>
  <c r="W599"/>
  <c r="X599"/>
  <c r="Y599"/>
  <c r="AL599"/>
  <c r="AM599"/>
  <c r="A600"/>
  <c r="W600"/>
  <c r="X600"/>
  <c r="Y600"/>
  <c r="AL600"/>
  <c r="AM600"/>
  <c r="A601"/>
  <c r="W601"/>
  <c r="X601"/>
  <c r="Y601"/>
  <c r="AL601"/>
  <c r="AM601"/>
  <c r="A602"/>
  <c r="W602"/>
  <c r="X602"/>
  <c r="Y602"/>
  <c r="AL602"/>
  <c r="AM602"/>
  <c r="A603"/>
  <c r="W603"/>
  <c r="X603"/>
  <c r="Y603"/>
  <c r="AL603"/>
  <c r="AM603"/>
  <c r="A604"/>
  <c r="W604"/>
  <c r="X604"/>
  <c r="Y604"/>
  <c r="AL604"/>
  <c r="AM604"/>
  <c r="A605"/>
  <c r="W605"/>
  <c r="X605"/>
  <c r="Y605"/>
  <c r="AL605"/>
  <c r="AM605"/>
  <c r="A606"/>
  <c r="W606"/>
  <c r="X606"/>
  <c r="Y606"/>
  <c r="AL606"/>
  <c r="AM606"/>
  <c r="A607"/>
  <c r="W607"/>
  <c r="X607"/>
  <c r="Y607"/>
  <c r="AL607"/>
  <c r="AM607"/>
  <c r="A608"/>
  <c r="W608"/>
  <c r="X608"/>
  <c r="Y608"/>
  <c r="AL608"/>
  <c r="AM608"/>
  <c r="A609"/>
  <c r="W609"/>
  <c r="X609"/>
  <c r="Y609"/>
  <c r="AL609"/>
  <c r="AM609"/>
  <c r="A610"/>
  <c r="W610"/>
  <c r="X610"/>
  <c r="Y610"/>
  <c r="AL610"/>
  <c r="AM610"/>
  <c r="A611"/>
  <c r="W611"/>
  <c r="X611"/>
  <c r="Y611"/>
  <c r="AL611"/>
  <c r="AM611"/>
  <c r="A612"/>
  <c r="W612"/>
  <c r="X612"/>
  <c r="Y612"/>
  <c r="AL612"/>
  <c r="AM612"/>
  <c r="A613"/>
  <c r="W613"/>
  <c r="X613"/>
  <c r="Y613"/>
  <c r="AL613"/>
  <c r="AM613"/>
  <c r="A614"/>
  <c r="W614"/>
  <c r="X614"/>
  <c r="Y614"/>
  <c r="AL614"/>
  <c r="AM614"/>
  <c r="A615"/>
  <c r="W615"/>
  <c r="X615"/>
  <c r="Y615"/>
  <c r="AL615"/>
  <c r="AM615"/>
  <c r="A616"/>
  <c r="W616"/>
  <c r="X616"/>
  <c r="Y616"/>
  <c r="AL616"/>
  <c r="AM616"/>
  <c r="A617"/>
  <c r="W617"/>
  <c r="X617"/>
  <c r="Y617"/>
  <c r="AL617"/>
  <c r="AM617"/>
  <c r="A618"/>
  <c r="W618"/>
  <c r="X618"/>
  <c r="Y618"/>
  <c r="AL618"/>
  <c r="AM618"/>
  <c r="A619"/>
  <c r="W619"/>
  <c r="X619"/>
  <c r="Y619"/>
  <c r="AL619"/>
  <c r="AM619"/>
  <c r="A620"/>
  <c r="W620"/>
  <c r="X620"/>
  <c r="Y620"/>
  <c r="AL620"/>
  <c r="AM620"/>
  <c r="A621"/>
  <c r="W621"/>
  <c r="X621"/>
  <c r="Y621"/>
  <c r="AL621"/>
  <c r="AM621"/>
  <c r="A622"/>
  <c r="W622"/>
  <c r="X622"/>
  <c r="Y622"/>
  <c r="AL622"/>
  <c r="AM622"/>
  <c r="A623"/>
  <c r="W623"/>
  <c r="X623"/>
  <c r="Y623"/>
  <c r="AL623"/>
  <c r="AM623"/>
  <c r="A624"/>
  <c r="W624"/>
  <c r="X624"/>
  <c r="Y624"/>
  <c r="AL624"/>
  <c r="AM624"/>
  <c r="A625"/>
  <c r="W625"/>
  <c r="X625"/>
  <c r="Y625"/>
  <c r="AL625"/>
  <c r="AM625"/>
  <c r="A626"/>
  <c r="W626"/>
  <c r="X626"/>
  <c r="Y626"/>
  <c r="AL626"/>
  <c r="AM626"/>
  <c r="A627"/>
  <c r="W627"/>
  <c r="X627"/>
  <c r="Y627"/>
  <c r="AL627"/>
  <c r="AM627"/>
  <c r="A628"/>
  <c r="W628"/>
  <c r="X628"/>
  <c r="Y628"/>
  <c r="AL628"/>
  <c r="AM628"/>
  <c r="A629"/>
  <c r="W629"/>
  <c r="X629"/>
  <c r="Y629"/>
  <c r="AL629"/>
  <c r="AM629"/>
  <c r="A630"/>
  <c r="W630"/>
  <c r="X630"/>
  <c r="Y630"/>
  <c r="AL630"/>
  <c r="AM630"/>
  <c r="A631"/>
  <c r="W631"/>
  <c r="X631"/>
  <c r="Y631"/>
  <c r="AL631"/>
  <c r="AM631"/>
  <c r="A632"/>
  <c r="W632"/>
  <c r="X632"/>
  <c r="Y632"/>
  <c r="AL632"/>
  <c r="AM632"/>
  <c r="A633"/>
  <c r="W633"/>
  <c r="X633"/>
  <c r="Y633"/>
  <c r="AL633"/>
  <c r="AM633"/>
  <c r="A634"/>
  <c r="W634"/>
  <c r="X634"/>
  <c r="Y634"/>
  <c r="AL634"/>
  <c r="AM634"/>
  <c r="A635"/>
  <c r="W635"/>
  <c r="X635"/>
  <c r="Y635"/>
  <c r="AL635"/>
  <c r="AM635"/>
  <c r="A636"/>
  <c r="W636"/>
  <c r="X636"/>
  <c r="Y636"/>
  <c r="AL636"/>
  <c r="AM636"/>
  <c r="A637"/>
  <c r="W637"/>
  <c r="X637"/>
  <c r="Y637"/>
  <c r="AL637"/>
  <c r="AM637"/>
  <c r="A638"/>
  <c r="W638"/>
  <c r="X638"/>
  <c r="Y638"/>
  <c r="AL638"/>
  <c r="AM638"/>
  <c r="A639"/>
  <c r="W639"/>
  <c r="X639"/>
  <c r="Y639"/>
  <c r="AL639"/>
  <c r="AM639"/>
  <c r="A640"/>
  <c r="W640"/>
  <c r="X640"/>
  <c r="Y640"/>
  <c r="AL640"/>
  <c r="AM640"/>
  <c r="A641"/>
  <c r="W641"/>
  <c r="X641"/>
  <c r="Y641"/>
  <c r="AL641"/>
  <c r="AM641"/>
  <c r="A642"/>
  <c r="W642"/>
  <c r="X642"/>
  <c r="Y642"/>
  <c r="AL642"/>
  <c r="AM642"/>
  <c r="A643"/>
  <c r="W643"/>
  <c r="X643"/>
  <c r="Y643"/>
  <c r="AL643"/>
  <c r="AM643"/>
  <c r="A644"/>
  <c r="W644"/>
  <c r="X644"/>
  <c r="Y644"/>
  <c r="AL644"/>
  <c r="AM644"/>
  <c r="A645"/>
  <c r="W645"/>
  <c r="X645"/>
  <c r="Y645"/>
  <c r="AL645"/>
  <c r="AM645"/>
  <c r="A646"/>
  <c r="W646"/>
  <c r="X646"/>
  <c r="Y646"/>
  <c r="AL646"/>
  <c r="AM646"/>
  <c r="A647"/>
  <c r="W647"/>
  <c r="X647"/>
  <c r="Y647"/>
  <c r="AL647"/>
  <c r="AM647"/>
  <c r="A648"/>
  <c r="W648"/>
  <c r="X648"/>
  <c r="Y648"/>
  <c r="AL648"/>
  <c r="AM648"/>
  <c r="A649"/>
  <c r="W649"/>
  <c r="X649"/>
  <c r="Y649"/>
  <c r="AL649"/>
  <c r="AM649"/>
  <c r="A650"/>
  <c r="W650"/>
  <c r="X650"/>
  <c r="Y650"/>
  <c r="AL650"/>
  <c r="AM650"/>
  <c r="A651"/>
  <c r="W651"/>
  <c r="X651"/>
  <c r="Y651"/>
  <c r="AL651"/>
  <c r="AM651"/>
  <c r="A652"/>
  <c r="W652"/>
  <c r="X652"/>
  <c r="Y652"/>
  <c r="AL652"/>
  <c r="AM652"/>
  <c r="A653"/>
  <c r="W653"/>
  <c r="X653"/>
  <c r="Y653"/>
  <c r="AL653"/>
  <c r="AM653"/>
  <c r="A654"/>
  <c r="W654"/>
  <c r="X654"/>
  <c r="Y654"/>
  <c r="AL654"/>
  <c r="AM654"/>
  <c r="A655"/>
  <c r="W655"/>
  <c r="X655"/>
  <c r="Y655"/>
  <c r="AL655"/>
  <c r="AM655"/>
  <c r="A656"/>
  <c r="W656"/>
  <c r="X656"/>
  <c r="Y656"/>
  <c r="AL656"/>
  <c r="AM656"/>
  <c r="A657"/>
  <c r="W657"/>
  <c r="X657"/>
  <c r="Y657"/>
  <c r="AL657"/>
  <c r="AM657"/>
  <c r="A658"/>
  <c r="W658"/>
  <c r="X658"/>
  <c r="Y658"/>
  <c r="AL658"/>
  <c r="AM658"/>
  <c r="A659"/>
  <c r="W659"/>
  <c r="X659"/>
  <c r="Y659"/>
  <c r="AL659"/>
  <c r="AM659"/>
  <c r="A660"/>
  <c r="W660"/>
  <c r="X660"/>
  <c r="Y660"/>
  <c r="AL660"/>
  <c r="AM660"/>
  <c r="A661"/>
  <c r="W661"/>
  <c r="X661"/>
  <c r="Y661"/>
  <c r="AL661"/>
  <c r="AM661"/>
  <c r="A662"/>
  <c r="W662"/>
  <c r="X662"/>
  <c r="Y662"/>
  <c r="AL662"/>
  <c r="AM662"/>
  <c r="A663"/>
  <c r="W663"/>
  <c r="X663"/>
  <c r="Y663"/>
  <c r="AL663"/>
  <c r="AM663"/>
  <c r="A664"/>
  <c r="W664"/>
  <c r="X664"/>
  <c r="Y664"/>
  <c r="AL664"/>
  <c r="AM664"/>
  <c r="A665"/>
  <c r="W665"/>
  <c r="X665"/>
  <c r="Y665"/>
  <c r="AL665"/>
  <c r="AM665"/>
  <c r="A666"/>
  <c r="W666"/>
  <c r="X666"/>
  <c r="Y666"/>
  <c r="AL666"/>
  <c r="AM666"/>
  <c r="A667"/>
  <c r="W667"/>
  <c r="X667"/>
  <c r="Y667"/>
  <c r="AL667"/>
  <c r="AM667"/>
  <c r="A668"/>
  <c r="W668"/>
  <c r="X668"/>
  <c r="Y668"/>
  <c r="AL668"/>
  <c r="AM668"/>
  <c r="A669"/>
  <c r="W669"/>
  <c r="X669"/>
  <c r="Y669"/>
  <c r="AL669"/>
  <c r="AM669"/>
  <c r="A670"/>
  <c r="W670"/>
  <c r="X670"/>
  <c r="Y670"/>
  <c r="AL670"/>
  <c r="AM670"/>
  <c r="A671"/>
  <c r="W671"/>
  <c r="X671"/>
  <c r="Y671"/>
  <c r="AL671"/>
  <c r="AM671"/>
  <c r="A672"/>
  <c r="W672"/>
  <c r="X672"/>
  <c r="Y672"/>
  <c r="AL672"/>
  <c r="AM672"/>
  <c r="A673"/>
  <c r="W673"/>
  <c r="X673"/>
  <c r="Y673"/>
  <c r="AL673"/>
  <c r="AM673"/>
  <c r="A674"/>
  <c r="W674"/>
  <c r="X674"/>
  <c r="Y674"/>
  <c r="AL674"/>
  <c r="AM674"/>
  <c r="A675"/>
  <c r="W675"/>
  <c r="X675"/>
  <c r="Y675"/>
  <c r="AL675"/>
  <c r="AM675"/>
  <c r="A676"/>
  <c r="W676"/>
  <c r="X676"/>
  <c r="Y676"/>
  <c r="AL676"/>
  <c r="AM676"/>
  <c r="A677"/>
  <c r="W677"/>
  <c r="X677"/>
  <c r="Y677"/>
  <c r="AL677"/>
  <c r="AM677"/>
  <c r="A678"/>
  <c r="W678"/>
  <c r="X678"/>
  <c r="Y678"/>
  <c r="AL678"/>
  <c r="AM678"/>
  <c r="A679"/>
  <c r="W679"/>
  <c r="X679"/>
  <c r="Y679"/>
  <c r="AL679"/>
  <c r="AM679"/>
  <c r="A680"/>
  <c r="W680"/>
  <c r="X680"/>
  <c r="Y680"/>
  <c r="AL680"/>
  <c r="AM680"/>
  <c r="A681"/>
  <c r="W681"/>
  <c r="X681"/>
  <c r="Y681"/>
  <c r="AL681"/>
  <c r="AM681"/>
  <c r="A682"/>
  <c r="W682"/>
  <c r="X682"/>
  <c r="Y682"/>
  <c r="AL682"/>
  <c r="AM682"/>
  <c r="A683"/>
  <c r="W683"/>
  <c r="X683"/>
  <c r="Y683"/>
  <c r="AL683"/>
  <c r="AM683"/>
  <c r="A684"/>
  <c r="W684"/>
  <c r="X684"/>
  <c r="Y684"/>
  <c r="AL684"/>
  <c r="AM684"/>
  <c r="A685"/>
  <c r="W685"/>
  <c r="X685"/>
  <c r="Y685"/>
  <c r="AL685"/>
  <c r="AM685"/>
  <c r="A686"/>
  <c r="W686"/>
  <c r="X686"/>
  <c r="Y686"/>
  <c r="AL686"/>
  <c r="AM686"/>
  <c r="A687"/>
  <c r="W687"/>
  <c r="X687"/>
  <c r="Y687"/>
  <c r="AL687"/>
  <c r="AM687"/>
  <c r="A688"/>
  <c r="W688"/>
  <c r="X688"/>
  <c r="Y688"/>
  <c r="AL688"/>
  <c r="AM688"/>
  <c r="A689"/>
  <c r="W689"/>
  <c r="X689"/>
  <c r="Y689"/>
  <c r="AL689"/>
  <c r="AM689"/>
  <c r="A690"/>
  <c r="W690"/>
  <c r="X690"/>
  <c r="Y690"/>
  <c r="AL690"/>
  <c r="AM690"/>
  <c r="A691"/>
  <c r="W691"/>
  <c r="X691"/>
  <c r="Y691"/>
  <c r="AL691"/>
  <c r="AM691"/>
  <c r="A692"/>
  <c r="W692"/>
  <c r="X692"/>
  <c r="Y692"/>
  <c r="AL692"/>
  <c r="AM692"/>
  <c r="A693"/>
  <c r="W693"/>
  <c r="X693"/>
  <c r="Y693"/>
  <c r="AL693"/>
  <c r="AM693"/>
  <c r="A694"/>
  <c r="W694"/>
  <c r="X694"/>
  <c r="Y694"/>
  <c r="AL694"/>
  <c r="AM694"/>
  <c r="A695"/>
  <c r="W695"/>
  <c r="X695"/>
  <c r="Y695"/>
  <c r="AL695"/>
  <c r="AM695"/>
  <c r="A696"/>
  <c r="W696"/>
  <c r="X696"/>
  <c r="Y696"/>
  <c r="AL696"/>
  <c r="AM696"/>
  <c r="A697"/>
  <c r="W697"/>
  <c r="X697"/>
  <c r="Y697"/>
  <c r="AL697"/>
  <c r="AM697"/>
  <c r="A698"/>
  <c r="W698"/>
  <c r="X698"/>
  <c r="Y698"/>
  <c r="AL698"/>
  <c r="AM698"/>
  <c r="A699"/>
  <c r="W699"/>
  <c r="X699"/>
  <c r="Y699"/>
  <c r="AL699"/>
  <c r="AM699"/>
  <c r="A700"/>
  <c r="W700"/>
  <c r="X700"/>
  <c r="Y700"/>
  <c r="AL700"/>
  <c r="AM700"/>
  <c r="A701"/>
  <c r="W701"/>
  <c r="X701"/>
  <c r="Y701"/>
  <c r="AL701"/>
  <c r="AM701"/>
  <c r="A702"/>
  <c r="W702"/>
  <c r="X702"/>
  <c r="Y702"/>
  <c r="AL702"/>
  <c r="AM702"/>
  <c r="A703"/>
  <c r="W703"/>
  <c r="X703"/>
  <c r="Y703"/>
  <c r="AL703"/>
  <c r="AM703"/>
  <c r="A704"/>
  <c r="W704"/>
  <c r="X704"/>
  <c r="Y704"/>
  <c r="AL704"/>
  <c r="AM704"/>
  <c r="A705"/>
  <c r="W705"/>
  <c r="X705"/>
  <c r="Y705"/>
  <c r="AL705"/>
  <c r="AM705"/>
  <c r="A706"/>
  <c r="W706"/>
  <c r="X706"/>
  <c r="Y706"/>
  <c r="AL706"/>
  <c r="AM706"/>
  <c r="A707"/>
  <c r="W707"/>
  <c r="X707"/>
  <c r="Y707"/>
  <c r="AL707"/>
  <c r="AM707"/>
  <c r="A708"/>
  <c r="W708"/>
  <c r="X708"/>
  <c r="Y708"/>
  <c r="AL708"/>
  <c r="AM708"/>
  <c r="A709"/>
  <c r="W709"/>
  <c r="X709"/>
  <c r="Y709"/>
  <c r="AL709"/>
  <c r="AM709"/>
  <c r="A710"/>
  <c r="W710"/>
  <c r="X710"/>
  <c r="Y710"/>
  <c r="AL710"/>
  <c r="AM710"/>
  <c r="A711"/>
  <c r="W711"/>
  <c r="X711"/>
  <c r="Y711"/>
  <c r="AL711"/>
  <c r="AM711"/>
  <c r="A712"/>
  <c r="W712"/>
  <c r="X712"/>
  <c r="Y712"/>
  <c r="AL712"/>
  <c r="AM712"/>
  <c r="A713"/>
  <c r="W713"/>
  <c r="X713"/>
  <c r="Y713"/>
  <c r="AL713"/>
  <c r="AM713"/>
  <c r="A714"/>
  <c r="W714"/>
  <c r="X714"/>
  <c r="Y714"/>
  <c r="AL714"/>
  <c r="AM714"/>
  <c r="A715"/>
  <c r="W715"/>
  <c r="X715"/>
  <c r="Y715"/>
  <c r="AL715"/>
  <c r="AM715"/>
  <c r="A716"/>
  <c r="W716"/>
  <c r="X716"/>
  <c r="Y716"/>
  <c r="AL716"/>
  <c r="AM716"/>
  <c r="A717"/>
  <c r="W717"/>
  <c r="X717"/>
  <c r="Y717"/>
  <c r="AL717"/>
  <c r="AM717"/>
  <c r="A718"/>
  <c r="W718"/>
  <c r="X718"/>
  <c r="Y718"/>
  <c r="AL718"/>
  <c r="AM718"/>
  <c r="A719"/>
  <c r="W719"/>
  <c r="X719"/>
  <c r="Y719"/>
  <c r="AL719"/>
  <c r="AM719"/>
  <c r="A720"/>
  <c r="W720"/>
  <c r="X720"/>
  <c r="Y720"/>
  <c r="AL720"/>
  <c r="AM720"/>
  <c r="A721"/>
  <c r="W721"/>
  <c r="X721"/>
  <c r="Y721"/>
  <c r="AL721"/>
  <c r="AM721"/>
  <c r="A722"/>
  <c r="W722"/>
  <c r="X722"/>
  <c r="Y722"/>
  <c r="AL722"/>
  <c r="AM722"/>
  <c r="A723"/>
  <c r="W723"/>
  <c r="X723"/>
  <c r="Y723"/>
  <c r="AL723"/>
  <c r="AM723"/>
  <c r="A724"/>
  <c r="W724"/>
  <c r="X724"/>
  <c r="Y724"/>
  <c r="AL724"/>
  <c r="AM724"/>
  <c r="A725"/>
  <c r="W725"/>
  <c r="X725"/>
  <c r="Y725"/>
  <c r="AL725"/>
  <c r="AM725"/>
  <c r="A726"/>
  <c r="W726"/>
  <c r="X726"/>
  <c r="Y726"/>
  <c r="AL726"/>
  <c r="AM726"/>
  <c r="A727"/>
  <c r="W727"/>
  <c r="X727"/>
  <c r="Y727"/>
  <c r="AL727"/>
  <c r="AM727"/>
  <c r="A728"/>
  <c r="W728"/>
  <c r="X728"/>
  <c r="Y728"/>
  <c r="AL728"/>
  <c r="AM728"/>
  <c r="A729"/>
  <c r="W729"/>
  <c r="X729"/>
  <c r="Y729"/>
  <c r="AL729"/>
  <c r="AM729"/>
  <c r="A730"/>
  <c r="W730"/>
  <c r="X730"/>
  <c r="Y730"/>
  <c r="AL730"/>
  <c r="AM730"/>
  <c r="A731"/>
  <c r="W731"/>
  <c r="X731"/>
  <c r="Y731"/>
  <c r="AL731"/>
  <c r="AM731"/>
  <c r="A732"/>
  <c r="W732"/>
  <c r="X732"/>
  <c r="Y732"/>
  <c r="AL732"/>
  <c r="AM732"/>
  <c r="A733"/>
  <c r="W733"/>
  <c r="X733"/>
  <c r="Y733"/>
  <c r="AL733"/>
  <c r="AM733"/>
  <c r="A734"/>
  <c r="W734"/>
  <c r="X734"/>
  <c r="Y734"/>
  <c r="AL734"/>
  <c r="AM734"/>
  <c r="A735"/>
  <c r="W735"/>
  <c r="X735"/>
  <c r="Y735"/>
  <c r="AL735"/>
  <c r="AM735"/>
  <c r="A736"/>
  <c r="W736"/>
  <c r="X736"/>
  <c r="Y736"/>
  <c r="AL736"/>
  <c r="AM736"/>
  <c r="A737"/>
  <c r="W737"/>
  <c r="X737"/>
  <c r="Y737"/>
  <c r="AL737"/>
  <c r="AM737"/>
  <c r="A738"/>
  <c r="W738"/>
  <c r="X738"/>
  <c r="Y738"/>
  <c r="AL738"/>
  <c r="AM738"/>
  <c r="A739"/>
  <c r="W739"/>
  <c r="X739"/>
  <c r="Y739"/>
  <c r="AL739"/>
  <c r="AM739"/>
  <c r="A740"/>
  <c r="W740"/>
  <c r="X740"/>
  <c r="Y740"/>
  <c r="AL740"/>
  <c r="AM740"/>
  <c r="A741"/>
  <c r="W741"/>
  <c r="X741"/>
  <c r="Y741"/>
  <c r="AL741"/>
  <c r="AM741"/>
  <c r="A742"/>
  <c r="W742"/>
  <c r="X742"/>
  <c r="Y742"/>
  <c r="AL742"/>
  <c r="AM742"/>
  <c r="A743"/>
  <c r="W743"/>
  <c r="X743"/>
  <c r="Y743"/>
  <c r="AL743"/>
  <c r="AM743"/>
  <c r="A744"/>
  <c r="W744"/>
  <c r="X744"/>
  <c r="Y744"/>
  <c r="AL744"/>
  <c r="AM744"/>
  <c r="A745"/>
  <c r="W745"/>
  <c r="X745"/>
  <c r="Y745"/>
  <c r="AL745"/>
  <c r="AM745"/>
  <c r="A746"/>
  <c r="W746"/>
  <c r="X746"/>
  <c r="Y746"/>
  <c r="AL746"/>
  <c r="AM746"/>
  <c r="A747"/>
  <c r="W747"/>
  <c r="X747"/>
  <c r="Y747"/>
  <c r="AL747"/>
  <c r="AM747"/>
  <c r="A748"/>
  <c r="W748"/>
  <c r="X748"/>
  <c r="Y748"/>
  <c r="AL748"/>
  <c r="AM748"/>
  <c r="A749"/>
  <c r="W749"/>
  <c r="X749"/>
  <c r="Y749"/>
  <c r="AL749"/>
  <c r="AM749"/>
  <c r="A750"/>
  <c r="W750"/>
  <c r="X750"/>
  <c r="Y750"/>
  <c r="AL750"/>
  <c r="AM750"/>
  <c r="A751"/>
  <c r="W751"/>
  <c r="X751"/>
  <c r="Y751"/>
  <c r="AL751"/>
  <c r="AM751"/>
  <c r="A752"/>
  <c r="W752"/>
  <c r="X752"/>
  <c r="Y752"/>
  <c r="AL752"/>
  <c r="AM752"/>
  <c r="A753"/>
  <c r="W753"/>
  <c r="X753"/>
  <c r="Y753"/>
  <c r="AL753"/>
  <c r="AM753"/>
  <c r="A754"/>
  <c r="W754"/>
  <c r="X754"/>
  <c r="Y754"/>
  <c r="AL754"/>
  <c r="AM754"/>
  <c r="A755"/>
  <c r="W755"/>
  <c r="X755"/>
  <c r="Y755"/>
  <c r="AL755"/>
  <c r="AM755"/>
  <c r="A756"/>
  <c r="W756"/>
  <c r="X756"/>
  <c r="Y756"/>
  <c r="AL756"/>
  <c r="AM756"/>
  <c r="A757"/>
  <c r="W757"/>
  <c r="X757"/>
  <c r="Y757"/>
  <c r="AL757"/>
  <c r="AM757"/>
  <c r="A758"/>
  <c r="W758"/>
  <c r="X758"/>
  <c r="Y758"/>
  <c r="AL758"/>
  <c r="AM758"/>
  <c r="A759"/>
  <c r="W759"/>
  <c r="X759"/>
  <c r="Y759"/>
  <c r="AL759"/>
  <c r="AM759"/>
  <c r="A760"/>
  <c r="W760"/>
  <c r="X760"/>
  <c r="Y760"/>
  <c r="AL760"/>
  <c r="AM760"/>
  <c r="A761"/>
  <c r="W761"/>
  <c r="X761"/>
  <c r="Y761"/>
  <c r="AL761"/>
  <c r="AM761"/>
  <c r="A762"/>
  <c r="W762"/>
  <c r="X762"/>
  <c r="Y762"/>
  <c r="AL762"/>
  <c r="AM762"/>
  <c r="A763"/>
  <c r="W763"/>
  <c r="X763"/>
  <c r="Y763"/>
  <c r="AL763"/>
  <c r="AM763"/>
  <c r="A764"/>
  <c r="W764"/>
  <c r="X764"/>
  <c r="Y764"/>
  <c r="AL764"/>
  <c r="AM764"/>
  <c r="A765"/>
  <c r="W765"/>
  <c r="X765"/>
  <c r="Y765"/>
  <c r="AL765"/>
  <c r="AM765"/>
  <c r="A766"/>
  <c r="W766"/>
  <c r="X766"/>
  <c r="Y766"/>
  <c r="AL766"/>
  <c r="AM766"/>
  <c r="A767"/>
  <c r="W767"/>
  <c r="X767"/>
  <c r="Y767"/>
  <c r="AL767"/>
  <c r="AM767"/>
  <c r="A768"/>
  <c r="W768"/>
  <c r="X768"/>
  <c r="Y768"/>
  <c r="AL768"/>
  <c r="AM768"/>
  <c r="A769"/>
  <c r="W769"/>
  <c r="X769"/>
  <c r="Y769"/>
  <c r="AL769"/>
  <c r="AM769"/>
  <c r="A770"/>
  <c r="W770"/>
  <c r="X770"/>
  <c r="Y770"/>
  <c r="AL770"/>
  <c r="AM770"/>
  <c r="A771"/>
  <c r="W771"/>
  <c r="X771"/>
  <c r="Y771"/>
  <c r="AL771"/>
  <c r="AM771"/>
  <c r="A772"/>
  <c r="W772"/>
  <c r="X772"/>
  <c r="Y772"/>
  <c r="AL772"/>
  <c r="AM772"/>
  <c r="A773"/>
  <c r="W773"/>
  <c r="X773"/>
  <c r="Y773"/>
  <c r="AL773"/>
  <c r="AM773"/>
  <c r="A774"/>
  <c r="W774"/>
  <c r="X774"/>
  <c r="Y774"/>
  <c r="AL774"/>
  <c r="AM774"/>
  <c r="A775"/>
  <c r="W775"/>
  <c r="X775"/>
  <c r="Y775"/>
  <c r="AL775"/>
  <c r="AM775"/>
  <c r="A776"/>
  <c r="W776"/>
  <c r="X776"/>
  <c r="Y776"/>
  <c r="AL776"/>
  <c r="AM776"/>
  <c r="A777"/>
  <c r="W777"/>
  <c r="X777"/>
  <c r="Y777"/>
  <c r="AL777"/>
  <c r="AM777"/>
  <c r="A778"/>
  <c r="W778"/>
  <c r="X778"/>
  <c r="Y778"/>
  <c r="AL778"/>
  <c r="AM778"/>
  <c r="A779"/>
  <c r="W779"/>
  <c r="X779"/>
  <c r="Y779"/>
  <c r="AL779"/>
  <c r="AM779"/>
  <c r="A780"/>
  <c r="W780"/>
  <c r="X780"/>
  <c r="Y780"/>
  <c r="AL780"/>
  <c r="AM780"/>
  <c r="A781"/>
  <c r="W781"/>
  <c r="X781"/>
  <c r="Y781"/>
  <c r="AL781"/>
  <c r="AM781"/>
  <c r="A782"/>
  <c r="W782"/>
  <c r="X782"/>
  <c r="Y782"/>
  <c r="AL782"/>
  <c r="AM782"/>
  <c r="A783"/>
  <c r="W783"/>
  <c r="X783"/>
  <c r="Y783"/>
  <c r="AL783"/>
  <c r="AM783"/>
  <c r="A784"/>
  <c r="W784"/>
  <c r="X784"/>
  <c r="Y784"/>
  <c r="AL784"/>
  <c r="AM784"/>
  <c r="A785"/>
  <c r="W785"/>
  <c r="X785"/>
  <c r="Y785"/>
  <c r="AL785"/>
  <c r="AM785"/>
  <c r="A786"/>
  <c r="W786"/>
  <c r="X786"/>
  <c r="Y786"/>
  <c r="AL786"/>
  <c r="AM786"/>
  <c r="A787"/>
  <c r="W787"/>
  <c r="X787"/>
  <c r="Y787"/>
  <c r="AL787"/>
  <c r="AM787"/>
  <c r="A788"/>
  <c r="W788"/>
  <c r="X788"/>
  <c r="Y788"/>
  <c r="AL788"/>
  <c r="AM788"/>
  <c r="A789"/>
  <c r="W789"/>
  <c r="X789"/>
  <c r="Y789"/>
  <c r="AL789"/>
  <c r="AM789"/>
  <c r="A790"/>
  <c r="W790"/>
  <c r="X790"/>
  <c r="Y790"/>
  <c r="AL790"/>
  <c r="AM790"/>
  <c r="A791"/>
  <c r="W791"/>
  <c r="X791"/>
  <c r="Y791"/>
  <c r="AL791"/>
  <c r="AM791"/>
  <c r="A792"/>
  <c r="W792"/>
  <c r="X792"/>
  <c r="Y792"/>
  <c r="AL792"/>
  <c r="AM792"/>
  <c r="A793"/>
  <c r="W793"/>
  <c r="X793"/>
  <c r="Y793"/>
  <c r="AL793"/>
  <c r="AM793"/>
  <c r="A794"/>
  <c r="W794"/>
  <c r="X794"/>
  <c r="Y794"/>
  <c r="AL794"/>
  <c r="AM794"/>
  <c r="A795"/>
  <c r="W795"/>
  <c r="X795"/>
  <c r="Y795"/>
  <c r="AL795"/>
  <c r="AM795"/>
  <c r="A796"/>
  <c r="W796"/>
  <c r="X796"/>
  <c r="Y796"/>
  <c r="AL796"/>
  <c r="AM796"/>
  <c r="A797"/>
  <c r="W797"/>
  <c r="X797"/>
  <c r="Y797"/>
  <c r="AL797"/>
  <c r="AM797"/>
  <c r="A798"/>
  <c r="W798"/>
  <c r="X798"/>
  <c r="Y798"/>
  <c r="AL798"/>
  <c r="AM798"/>
  <c r="A799"/>
  <c r="W799"/>
  <c r="X799"/>
  <c r="Y799"/>
  <c r="AL799"/>
  <c r="AM799"/>
  <c r="A800"/>
  <c r="W800"/>
  <c r="X800"/>
  <c r="Y800"/>
  <c r="AL800"/>
  <c r="AM800"/>
  <c r="A801"/>
  <c r="W801"/>
  <c r="X801"/>
  <c r="Y801"/>
  <c r="AL801"/>
  <c r="AM801"/>
  <c r="A802"/>
  <c r="W802"/>
  <c r="X802"/>
  <c r="Y802"/>
  <c r="AL802"/>
  <c r="AM802"/>
  <c r="A803"/>
  <c r="W803"/>
  <c r="X803"/>
  <c r="Y803"/>
  <c r="AL803"/>
  <c r="AM803"/>
  <c r="A804"/>
  <c r="W804"/>
  <c r="X804"/>
  <c r="Y804"/>
  <c r="AL804"/>
  <c r="AM804"/>
  <c r="A805"/>
  <c r="W805"/>
  <c r="X805"/>
  <c r="Y805"/>
  <c r="AL805"/>
  <c r="AM805"/>
  <c r="A806"/>
  <c r="W806"/>
  <c r="X806"/>
  <c r="Y806"/>
  <c r="AL806"/>
  <c r="AM806"/>
  <c r="A807"/>
  <c r="W807"/>
  <c r="X807"/>
  <c r="Y807"/>
  <c r="AL807"/>
  <c r="AM807"/>
  <c r="A808"/>
  <c r="W808"/>
  <c r="X808"/>
  <c r="Y808"/>
  <c r="AL808"/>
  <c r="AM808"/>
  <c r="A809"/>
  <c r="W809"/>
  <c r="X809"/>
  <c r="Y809"/>
  <c r="AL809"/>
  <c r="AM809"/>
  <c r="A810"/>
  <c r="W810"/>
  <c r="X810"/>
  <c r="Y810"/>
  <c r="AL810"/>
  <c r="AM810"/>
  <c r="A811"/>
  <c r="W811"/>
  <c r="X811"/>
  <c r="Y811"/>
  <c r="AL811"/>
  <c r="AM811"/>
  <c r="A812"/>
  <c r="W812"/>
  <c r="X812"/>
  <c r="Y812"/>
  <c r="AL812"/>
  <c r="AM812"/>
  <c r="A813"/>
  <c r="W813"/>
  <c r="X813"/>
  <c r="Y813"/>
  <c r="AL813"/>
  <c r="AM813"/>
  <c r="A814"/>
  <c r="W814"/>
  <c r="X814"/>
  <c r="Y814"/>
  <c r="AL814"/>
  <c r="AM814"/>
  <c r="A815"/>
  <c r="W815"/>
  <c r="X815"/>
  <c r="Y815"/>
  <c r="AL815"/>
  <c r="AM815"/>
  <c r="A816"/>
  <c r="W816"/>
  <c r="X816"/>
  <c r="Y816"/>
  <c r="AL816"/>
  <c r="AM816"/>
  <c r="A817"/>
  <c r="W817"/>
  <c r="X817"/>
  <c r="Y817"/>
  <c r="AL817"/>
  <c r="AM817"/>
  <c r="A818"/>
  <c r="W818"/>
  <c r="X818"/>
  <c r="Y818"/>
  <c r="AL818"/>
  <c r="AM818"/>
  <c r="A819"/>
  <c r="W819"/>
  <c r="X819"/>
  <c r="Y819"/>
  <c r="AL819"/>
  <c r="AM819"/>
  <c r="A820"/>
  <c r="W820"/>
  <c r="X820"/>
  <c r="Y820"/>
  <c r="AL820"/>
  <c r="AM820"/>
  <c r="A821"/>
  <c r="W821"/>
  <c r="X821"/>
  <c r="Y821"/>
  <c r="AL821"/>
  <c r="AM821"/>
  <c r="A822"/>
  <c r="W822"/>
  <c r="X822"/>
  <c r="Y822"/>
  <c r="AL822"/>
  <c r="AM822"/>
  <c r="A823"/>
  <c r="W823"/>
  <c r="X823"/>
  <c r="Y823"/>
  <c r="AL823"/>
  <c r="AM823"/>
  <c r="A824"/>
  <c r="W824"/>
  <c r="X824"/>
  <c r="Y824"/>
  <c r="AL824"/>
  <c r="AM824"/>
  <c r="A825"/>
  <c r="W825"/>
  <c r="X825"/>
  <c r="Y825"/>
  <c r="AL825"/>
  <c r="AM825"/>
  <c r="A826"/>
  <c r="W826"/>
  <c r="X826"/>
  <c r="Y826"/>
  <c r="AL826"/>
  <c r="AM826"/>
  <c r="A827"/>
  <c r="W827"/>
  <c r="X827"/>
  <c r="Y827"/>
  <c r="AL827"/>
  <c r="AM827"/>
  <c r="A828"/>
  <c r="W828"/>
  <c r="X828"/>
  <c r="Y828"/>
  <c r="AL828"/>
  <c r="AM828"/>
  <c r="A829"/>
  <c r="W829"/>
  <c r="X829"/>
  <c r="Y829"/>
  <c r="AL829"/>
  <c r="AM829"/>
  <c r="A830"/>
  <c r="W830"/>
  <c r="X830"/>
  <c r="Y830"/>
  <c r="AL830"/>
  <c r="AM830"/>
  <c r="A831"/>
  <c r="W831"/>
  <c r="X831"/>
  <c r="Y831"/>
  <c r="AL831"/>
  <c r="AM831"/>
  <c r="A832"/>
  <c r="W832"/>
  <c r="X832"/>
  <c r="Y832"/>
  <c r="AL832"/>
  <c r="AM832"/>
  <c r="A833"/>
  <c r="W833"/>
  <c r="X833"/>
  <c r="Y833"/>
  <c r="AL833"/>
  <c r="AM833"/>
  <c r="A834"/>
  <c r="W834"/>
  <c r="X834"/>
  <c r="Y834"/>
  <c r="AL834"/>
  <c r="AM834"/>
  <c r="A835"/>
  <c r="W835"/>
  <c r="X835"/>
  <c r="Y835"/>
  <c r="AL835"/>
  <c r="AM835"/>
  <c r="A836"/>
  <c r="W836"/>
  <c r="X836"/>
  <c r="Y836"/>
  <c r="AL836"/>
  <c r="AM836"/>
  <c r="A837"/>
  <c r="W837"/>
  <c r="X837"/>
  <c r="Y837"/>
  <c r="AL837"/>
  <c r="AM837"/>
  <c r="A838"/>
  <c r="W838"/>
  <c r="X838"/>
  <c r="Y838"/>
  <c r="AL838"/>
  <c r="AM838"/>
  <c r="A839"/>
  <c r="W839"/>
  <c r="X839"/>
  <c r="Y839"/>
  <c r="AL839"/>
  <c r="AM839"/>
  <c r="A840"/>
  <c r="W840"/>
  <c r="X840"/>
  <c r="Y840"/>
  <c r="AL840"/>
  <c r="AM840"/>
  <c r="A841"/>
  <c r="W841"/>
  <c r="X841"/>
  <c r="Y841"/>
  <c r="AL841"/>
  <c r="AM841"/>
  <c r="A842"/>
  <c r="W842"/>
  <c r="X842"/>
  <c r="Y842"/>
  <c r="AL842"/>
  <c r="AM842"/>
  <c r="A843"/>
  <c r="W843"/>
  <c r="X843"/>
  <c r="Y843"/>
  <c r="AL843"/>
  <c r="AM843"/>
  <c r="A844"/>
  <c r="W844"/>
  <c r="X844"/>
  <c r="Y844"/>
  <c r="AL844"/>
  <c r="AM844"/>
  <c r="A845"/>
  <c r="W845"/>
  <c r="X845"/>
  <c r="Y845"/>
  <c r="AL845"/>
  <c r="AM845"/>
  <c r="A846"/>
  <c r="W846"/>
  <c r="X846"/>
  <c r="Y846"/>
  <c r="AL846"/>
  <c r="AM846"/>
  <c r="A847"/>
  <c r="W847"/>
  <c r="X847"/>
  <c r="Y847"/>
  <c r="AL847"/>
  <c r="AM847"/>
  <c r="A848"/>
  <c r="W848"/>
  <c r="X848"/>
  <c r="Y848"/>
  <c r="AL848"/>
  <c r="AM848"/>
  <c r="A849"/>
  <c r="W849"/>
  <c r="X849"/>
  <c r="Y849"/>
  <c r="AL849"/>
  <c r="AM849"/>
  <c r="A850"/>
  <c r="W850"/>
  <c r="X850"/>
  <c r="Y850"/>
  <c r="AL850"/>
  <c r="AM850"/>
  <c r="A851"/>
  <c r="W851"/>
  <c r="X851"/>
  <c r="Y851"/>
  <c r="AL851"/>
  <c r="AM851"/>
  <c r="A852"/>
  <c r="W852"/>
  <c r="X852"/>
  <c r="Y852"/>
  <c r="AL852"/>
  <c r="AM852"/>
  <c r="A853"/>
  <c r="W853"/>
  <c r="X853"/>
  <c r="Y853"/>
  <c r="AL853"/>
  <c r="AM853"/>
  <c r="A854"/>
  <c r="W854"/>
  <c r="X854"/>
  <c r="Y854"/>
  <c r="AL854"/>
  <c r="AM854"/>
  <c r="A855"/>
  <c r="W855"/>
  <c r="X855"/>
  <c r="Y855"/>
  <c r="AL855"/>
  <c r="AM855"/>
  <c r="A856"/>
  <c r="W856"/>
  <c r="X856"/>
  <c r="Y856"/>
  <c r="AL856"/>
  <c r="AM856"/>
  <c r="A857"/>
  <c r="W857"/>
  <c r="X857"/>
  <c r="Y857"/>
  <c r="AL857"/>
  <c r="AM857"/>
  <c r="A858"/>
  <c r="W858"/>
  <c r="X858"/>
  <c r="Y858"/>
  <c r="AL858"/>
  <c r="AM858"/>
  <c r="A859"/>
  <c r="W859"/>
  <c r="X859"/>
  <c r="Y859"/>
  <c r="AL859"/>
  <c r="AM859"/>
  <c r="A860"/>
  <c r="W860"/>
  <c r="X860"/>
  <c r="Y860"/>
  <c r="AL860"/>
  <c r="AM860"/>
  <c r="A861"/>
  <c r="W861"/>
  <c r="X861"/>
  <c r="Y861"/>
  <c r="AL861"/>
  <c r="AM861"/>
  <c r="A862"/>
  <c r="W862"/>
  <c r="X862"/>
  <c r="Y862"/>
  <c r="AL862"/>
  <c r="AM862"/>
  <c r="A863"/>
  <c r="W863"/>
  <c r="X863"/>
  <c r="Y863"/>
  <c r="AL863"/>
  <c r="AM863"/>
  <c r="A864"/>
  <c r="W864"/>
  <c r="X864"/>
  <c r="Y864"/>
  <c r="AL864"/>
  <c r="AM864"/>
  <c r="A865"/>
  <c r="W865"/>
  <c r="X865"/>
  <c r="Y865"/>
  <c r="AL865"/>
  <c r="AM865"/>
  <c r="A866"/>
  <c r="W866"/>
  <c r="X866"/>
  <c r="Y866"/>
  <c r="AL866"/>
  <c r="AM866"/>
  <c r="A867"/>
  <c r="W867"/>
  <c r="X867"/>
  <c r="Y867"/>
  <c r="AL867"/>
  <c r="AM867"/>
  <c r="A868"/>
  <c r="W868"/>
  <c r="X868"/>
  <c r="Y868"/>
  <c r="AL868"/>
  <c r="AM868"/>
  <c r="A869"/>
  <c r="W869"/>
  <c r="X869"/>
  <c r="Y869"/>
  <c r="AL869"/>
  <c r="AM869"/>
  <c r="A870"/>
  <c r="W870"/>
  <c r="X870"/>
  <c r="Y870"/>
  <c r="AL870"/>
  <c r="AM870"/>
  <c r="A871"/>
  <c r="W871"/>
  <c r="X871"/>
  <c r="Y871"/>
  <c r="AL871"/>
  <c r="AM871"/>
  <c r="A872"/>
  <c r="W872"/>
  <c r="X872"/>
  <c r="Y872"/>
  <c r="AL872"/>
  <c r="AM872"/>
  <c r="A873"/>
  <c r="W873"/>
  <c r="X873"/>
  <c r="Y873"/>
  <c r="AL873"/>
  <c r="AM873"/>
  <c r="A874"/>
  <c r="W874"/>
  <c r="X874"/>
  <c r="Y874"/>
  <c r="AL874"/>
  <c r="AM874"/>
  <c r="A875"/>
  <c r="W875"/>
  <c r="X875"/>
  <c r="Y875"/>
  <c r="AL875"/>
  <c r="AM875"/>
  <c r="A876"/>
  <c r="W876"/>
  <c r="X876"/>
  <c r="Y876"/>
  <c r="AL876"/>
  <c r="AM876"/>
  <c r="A877"/>
  <c r="W877"/>
  <c r="X877"/>
  <c r="Y877"/>
  <c r="AL877"/>
  <c r="AM877"/>
  <c r="A878"/>
  <c r="W878"/>
  <c r="X878"/>
  <c r="Y878"/>
  <c r="AL878"/>
  <c r="AM878"/>
  <c r="A879"/>
  <c r="W879"/>
  <c r="X879"/>
  <c r="Y879"/>
  <c r="AL879"/>
  <c r="AM879"/>
  <c r="A880"/>
  <c r="W880"/>
  <c r="X880"/>
  <c r="Y880"/>
  <c r="AL880"/>
  <c r="AM880"/>
  <c r="A881"/>
  <c r="W881"/>
  <c r="X881"/>
  <c r="Y881"/>
  <c r="AL881"/>
  <c r="AM881"/>
  <c r="A882"/>
  <c r="W882"/>
  <c r="X882"/>
  <c r="Y882"/>
  <c r="AL882"/>
  <c r="AM882"/>
  <c r="A883"/>
  <c r="W883"/>
  <c r="X883"/>
  <c r="Y883"/>
  <c r="AL883"/>
  <c r="AM883"/>
  <c r="A884"/>
  <c r="W884"/>
  <c r="X884"/>
  <c r="Y884"/>
  <c r="AL884"/>
  <c r="AM884"/>
  <c r="A885"/>
  <c r="W885"/>
  <c r="X885"/>
  <c r="Y885"/>
  <c r="AL885"/>
  <c r="AM885"/>
  <c r="A886"/>
  <c r="W886"/>
  <c r="X886"/>
  <c r="Y886"/>
  <c r="AL886"/>
  <c r="AM886"/>
  <c r="A887"/>
  <c r="W887"/>
  <c r="X887"/>
  <c r="Y887"/>
  <c r="AL887"/>
  <c r="AM887"/>
  <c r="A888"/>
  <c r="W888"/>
  <c r="X888"/>
  <c r="Y888"/>
  <c r="AL888"/>
  <c r="AM888"/>
  <c r="A889"/>
  <c r="W889"/>
  <c r="X889"/>
  <c r="Y889"/>
  <c r="AL889"/>
  <c r="AM889"/>
  <c r="A890"/>
  <c r="W890"/>
  <c r="X890"/>
  <c r="Y890"/>
  <c r="AL890"/>
  <c r="AM890"/>
  <c r="A891"/>
  <c r="W891"/>
  <c r="X891"/>
  <c r="Y891"/>
  <c r="AL891"/>
  <c r="AM891"/>
  <c r="A892"/>
  <c r="W892"/>
  <c r="X892"/>
  <c r="Y892"/>
  <c r="AL892"/>
  <c r="AM892"/>
  <c r="A893"/>
  <c r="W893"/>
  <c r="X893"/>
  <c r="Y893"/>
  <c r="AL893"/>
  <c r="AM893"/>
  <c r="A894"/>
  <c r="W894"/>
  <c r="X894"/>
  <c r="Y894"/>
  <c r="AL894"/>
  <c r="AM894"/>
  <c r="A895"/>
  <c r="W895"/>
  <c r="X895"/>
  <c r="Y895"/>
  <c r="AL895"/>
  <c r="AM895"/>
  <c r="A896"/>
  <c r="W896"/>
  <c r="X896"/>
  <c r="Y896"/>
  <c r="AL896"/>
  <c r="AM896"/>
  <c r="A897"/>
  <c r="W897"/>
  <c r="X897"/>
  <c r="Y897"/>
  <c r="AL897"/>
  <c r="AM897"/>
  <c r="A898"/>
  <c r="W898"/>
  <c r="X898"/>
  <c r="Y898"/>
  <c r="AL898"/>
  <c r="AM898"/>
  <c r="A899"/>
  <c r="W899"/>
  <c r="X899"/>
  <c r="Y899"/>
  <c r="AL899"/>
  <c r="AM899"/>
  <c r="A900"/>
  <c r="W900"/>
  <c r="X900"/>
  <c r="Y900"/>
  <c r="AL900"/>
  <c r="AM900"/>
  <c r="A901"/>
  <c r="W901"/>
  <c r="X901"/>
  <c r="Y901"/>
  <c r="AL901"/>
  <c r="AM901"/>
  <c r="A902"/>
  <c r="W902"/>
  <c r="X902"/>
  <c r="Y902"/>
  <c r="AL902"/>
  <c r="AM902"/>
  <c r="A903"/>
  <c r="W903"/>
  <c r="X903"/>
  <c r="Y903"/>
  <c r="AL903"/>
  <c r="AM903"/>
  <c r="A904"/>
  <c r="W904"/>
  <c r="X904"/>
  <c r="Y904"/>
  <c r="AL904"/>
  <c r="AM904"/>
  <c r="A905"/>
  <c r="W905"/>
  <c r="X905"/>
  <c r="Y905"/>
  <c r="AL905"/>
  <c r="AM905"/>
  <c r="A906"/>
  <c r="W906"/>
  <c r="X906"/>
  <c r="Y906"/>
  <c r="AL906"/>
  <c r="AM906"/>
  <c r="A907"/>
  <c r="W907"/>
  <c r="X907"/>
  <c r="Y907"/>
  <c r="AL907"/>
  <c r="AM907"/>
  <c r="A908"/>
  <c r="W908"/>
  <c r="X908"/>
  <c r="Y908"/>
  <c r="AL908"/>
  <c r="AM908"/>
  <c r="A909"/>
  <c r="W909"/>
  <c r="X909"/>
  <c r="Y909"/>
  <c r="AL909"/>
  <c r="AM909"/>
  <c r="A910"/>
  <c r="W910"/>
  <c r="X910"/>
  <c r="Y910"/>
  <c r="AL910"/>
  <c r="AM910"/>
  <c r="A911"/>
  <c r="W911"/>
  <c r="X911"/>
  <c r="Y911"/>
  <c r="AL911"/>
  <c r="AM911"/>
  <c r="A912"/>
  <c r="W912"/>
  <c r="X912"/>
  <c r="Y912"/>
  <c r="AL912"/>
  <c r="AM912"/>
  <c r="A913"/>
  <c r="W913"/>
  <c r="X913"/>
  <c r="Y913"/>
  <c r="AL913"/>
  <c r="AM913"/>
  <c r="A914"/>
  <c r="W914"/>
  <c r="X914"/>
  <c r="Y914"/>
  <c r="AL914"/>
  <c r="AM914"/>
  <c r="A915"/>
  <c r="W915"/>
  <c r="X915"/>
  <c r="Y915"/>
  <c r="AL915"/>
  <c r="AM915"/>
  <c r="A916"/>
  <c r="W916"/>
  <c r="X916"/>
  <c r="Y916"/>
  <c r="AL916"/>
  <c r="AM916"/>
  <c r="A917"/>
  <c r="W917"/>
  <c r="X917"/>
  <c r="Y917"/>
  <c r="AL917"/>
  <c r="AM917"/>
  <c r="A918"/>
  <c r="W918"/>
  <c r="X918"/>
  <c r="Y918"/>
  <c r="AL918"/>
  <c r="AM918"/>
  <c r="A919"/>
  <c r="W919"/>
  <c r="X919"/>
  <c r="Y919"/>
  <c r="AL919"/>
  <c r="AM919"/>
  <c r="A920"/>
  <c r="W920"/>
  <c r="X920"/>
  <c r="Y920"/>
  <c r="AL920"/>
  <c r="AM920"/>
  <c r="A921"/>
  <c r="W921"/>
  <c r="X921"/>
  <c r="Y921"/>
  <c r="AL921"/>
  <c r="AM921"/>
  <c r="A922"/>
  <c r="W922"/>
  <c r="X922"/>
  <c r="Y922"/>
  <c r="AL922"/>
  <c r="AM922"/>
  <c r="A923"/>
  <c r="W923"/>
  <c r="X923"/>
  <c r="Y923"/>
  <c r="AL923"/>
  <c r="AM923"/>
  <c r="A924"/>
  <c r="W924"/>
  <c r="X924"/>
  <c r="Y924"/>
  <c r="AL924"/>
  <c r="AM924"/>
  <c r="A925"/>
  <c r="W925"/>
  <c r="X925"/>
  <c r="Y925"/>
  <c r="AL925"/>
  <c r="AM925"/>
  <c r="A926"/>
  <c r="W926"/>
  <c r="X926"/>
  <c r="Y926"/>
  <c r="AL926"/>
  <c r="AM926"/>
  <c r="A927"/>
  <c r="W927"/>
  <c r="X927"/>
  <c r="Y927"/>
  <c r="AL927"/>
  <c r="AM927"/>
  <c r="A928"/>
  <c r="W928"/>
  <c r="X928"/>
  <c r="Y928"/>
  <c r="AL928"/>
  <c r="AM928"/>
  <c r="A929"/>
  <c r="W929"/>
  <c r="X929"/>
  <c r="Y929"/>
  <c r="AL929"/>
  <c r="AM929"/>
  <c r="A930"/>
  <c r="W930"/>
  <c r="X930"/>
  <c r="Y930"/>
  <c r="AL930"/>
  <c r="AM930"/>
  <c r="A931"/>
  <c r="W931"/>
  <c r="X931"/>
  <c r="Y931"/>
  <c r="AL931"/>
  <c r="AM931"/>
  <c r="A932"/>
  <c r="W932"/>
  <c r="X932"/>
  <c r="Y932"/>
  <c r="AL932"/>
  <c r="AM932"/>
  <c r="A933"/>
  <c r="W933"/>
  <c r="X933"/>
  <c r="Y933"/>
  <c r="AL933"/>
  <c r="AM933"/>
  <c r="A934"/>
  <c r="W934"/>
  <c r="X934"/>
  <c r="Y934"/>
  <c r="AL934"/>
  <c r="AM934"/>
  <c r="A935"/>
  <c r="W935"/>
  <c r="X935"/>
  <c r="Y935"/>
  <c r="AL935"/>
  <c r="AM935"/>
  <c r="A936"/>
  <c r="W936"/>
  <c r="X936"/>
  <c r="Y936"/>
  <c r="AL936"/>
  <c r="AM936"/>
  <c r="A937"/>
  <c r="W937"/>
  <c r="X937"/>
  <c r="Y937"/>
  <c r="AL937"/>
  <c r="AM937"/>
  <c r="A938"/>
  <c r="W938"/>
  <c r="X938"/>
  <c r="Y938"/>
  <c r="AL938"/>
  <c r="AM938"/>
  <c r="A939"/>
  <c r="W939"/>
  <c r="X939"/>
  <c r="Y939"/>
  <c r="AL939"/>
  <c r="AM939"/>
  <c r="A940"/>
  <c r="W940"/>
  <c r="X940"/>
  <c r="Y940"/>
  <c r="AL940"/>
  <c r="AM940"/>
  <c r="A941"/>
  <c r="W941"/>
  <c r="X941"/>
  <c r="Y941"/>
  <c r="AL941"/>
  <c r="AM941"/>
  <c r="A942"/>
  <c r="W942"/>
  <c r="X942"/>
  <c r="Y942"/>
  <c r="AL942"/>
  <c r="AM942"/>
  <c r="A943"/>
  <c r="W943"/>
  <c r="X943"/>
  <c r="Y943"/>
  <c r="AL943"/>
  <c r="AM943"/>
  <c r="A944"/>
  <c r="W944"/>
  <c r="X944"/>
  <c r="Y944"/>
  <c r="AL944"/>
  <c r="AM944"/>
  <c r="A945"/>
  <c r="W945"/>
  <c r="X945"/>
  <c r="Y945"/>
  <c r="AL945"/>
  <c r="AM945"/>
  <c r="A946"/>
  <c r="W946"/>
  <c r="X946"/>
  <c r="Y946"/>
  <c r="AL946"/>
  <c r="AM946"/>
  <c r="A947"/>
  <c r="W947"/>
  <c r="X947"/>
  <c r="Y947"/>
  <c r="AL947"/>
  <c r="AM947"/>
  <c r="A948"/>
  <c r="W948"/>
  <c r="X948"/>
  <c r="Y948"/>
  <c r="AL948"/>
  <c r="AM948"/>
  <c r="A949"/>
  <c r="W949"/>
  <c r="X949"/>
  <c r="Y949"/>
  <c r="AL949"/>
  <c r="AM949"/>
  <c r="A950"/>
  <c r="W950"/>
  <c r="X950"/>
  <c r="Y950"/>
  <c r="AL950"/>
  <c r="AM950"/>
  <c r="A951"/>
  <c r="W951"/>
  <c r="X951"/>
  <c r="Y951"/>
  <c r="AL951"/>
  <c r="AM951"/>
  <c r="A952"/>
  <c r="W952"/>
  <c r="X952"/>
  <c r="Y952"/>
  <c r="AL952"/>
  <c r="AM952"/>
  <c r="A953"/>
  <c r="W953"/>
  <c r="X953"/>
  <c r="Y953"/>
  <c r="AL953"/>
  <c r="AM953"/>
  <c r="A954"/>
  <c r="W954"/>
  <c r="X954"/>
  <c r="Y954"/>
  <c r="AL954"/>
  <c r="AM954"/>
  <c r="A955"/>
  <c r="W955"/>
  <c r="X955"/>
  <c r="Y955"/>
  <c r="AL955"/>
  <c r="AM955"/>
  <c r="A956"/>
  <c r="W956"/>
  <c r="X956"/>
  <c r="Y956"/>
  <c r="AL956"/>
  <c r="AM956"/>
  <c r="A957"/>
  <c r="W957"/>
  <c r="X957"/>
  <c r="Y957"/>
  <c r="AL957"/>
  <c r="AM957"/>
  <c r="A958"/>
  <c r="W958"/>
  <c r="X958"/>
  <c r="Y958"/>
  <c r="AL958"/>
  <c r="AM958"/>
  <c r="A959"/>
  <c r="W959"/>
  <c r="X959"/>
  <c r="Y959"/>
  <c r="AL959"/>
  <c r="AM959"/>
  <c r="A960"/>
  <c r="W960"/>
  <c r="X960"/>
  <c r="Y960"/>
  <c r="AL960"/>
  <c r="AM960"/>
  <c r="A961"/>
  <c r="W961"/>
  <c r="X961"/>
  <c r="Y961"/>
  <c r="AL961"/>
  <c r="AM961"/>
  <c r="A962"/>
  <c r="W962"/>
  <c r="X962"/>
  <c r="Y962"/>
  <c r="AL962"/>
  <c r="AM962"/>
  <c r="A963"/>
  <c r="W963"/>
  <c r="X963"/>
  <c r="Y963"/>
  <c r="AL963"/>
  <c r="AM963"/>
  <c r="A964"/>
  <c r="W964"/>
  <c r="X964"/>
  <c r="Y964"/>
  <c r="AL964"/>
  <c r="AM964"/>
  <c r="A965"/>
  <c r="W965"/>
  <c r="X965"/>
  <c r="Y965"/>
  <c r="AL965"/>
  <c r="AM965"/>
  <c r="A966"/>
  <c r="W966"/>
  <c r="X966"/>
  <c r="Y966"/>
  <c r="AL966"/>
  <c r="AM966"/>
  <c r="A967"/>
  <c r="W967"/>
  <c r="X967"/>
  <c r="Y967"/>
  <c r="AL967"/>
  <c r="AM967"/>
  <c r="A968"/>
  <c r="W968"/>
  <c r="X968"/>
  <c r="Y968"/>
  <c r="AL968"/>
  <c r="AM968"/>
  <c r="A969"/>
  <c r="W969"/>
  <c r="X969"/>
  <c r="Y969"/>
  <c r="AL969"/>
  <c r="AM969"/>
  <c r="A970"/>
  <c r="W970"/>
  <c r="X970"/>
  <c r="Y970"/>
  <c r="AL970"/>
  <c r="AM970"/>
  <c r="A971"/>
  <c r="W971"/>
  <c r="X971"/>
  <c r="Y971"/>
  <c r="AL971"/>
  <c r="AM971"/>
  <c r="A972"/>
  <c r="W972"/>
  <c r="X972"/>
  <c r="Y972"/>
  <c r="AL972"/>
  <c r="AM972"/>
  <c r="A973"/>
  <c r="W973"/>
  <c r="X973"/>
  <c r="Y973"/>
  <c r="AL973"/>
  <c r="AM973"/>
  <c r="A974"/>
  <c r="W974"/>
  <c r="X974"/>
  <c r="Y974"/>
  <c r="AL974"/>
  <c r="AM974"/>
  <c r="A975"/>
  <c r="W975"/>
  <c r="X975"/>
  <c r="Y975"/>
  <c r="AL975"/>
  <c r="AM975"/>
  <c r="A976"/>
  <c r="W976"/>
  <c r="X976"/>
  <c r="Y976"/>
  <c r="AL976"/>
  <c r="AM976"/>
  <c r="A977"/>
  <c r="W977"/>
  <c r="X977"/>
  <c r="Y977"/>
  <c r="AL977"/>
  <c r="AM977"/>
  <c r="A978"/>
  <c r="W978"/>
  <c r="X978"/>
  <c r="Y978"/>
  <c r="AL978"/>
  <c r="AM978"/>
  <c r="A979"/>
  <c r="W979"/>
  <c r="X979"/>
  <c r="Y979"/>
  <c r="AL979"/>
  <c r="AM979"/>
  <c r="A980"/>
  <c r="W980"/>
  <c r="X980"/>
  <c r="Y980"/>
  <c r="AL980"/>
  <c r="AM980"/>
  <c r="A981"/>
  <c r="W981"/>
  <c r="X981"/>
  <c r="Y981"/>
  <c r="AL981"/>
  <c r="AM981"/>
  <c r="A982"/>
  <c r="W982"/>
  <c r="X982"/>
  <c r="Y982"/>
  <c r="AL982"/>
  <c r="AM982"/>
  <c r="A983"/>
  <c r="W983"/>
  <c r="X983"/>
  <c r="Y983"/>
  <c r="AL983"/>
  <c r="AM983"/>
  <c r="A984"/>
  <c r="W984"/>
  <c r="X984"/>
  <c r="Y984"/>
  <c r="AL984"/>
  <c r="AM984"/>
  <c r="A985"/>
  <c r="W985"/>
  <c r="X985"/>
  <c r="Y985"/>
  <c r="AL985"/>
  <c r="AM985"/>
  <c r="A986"/>
  <c r="W986"/>
  <c r="X986"/>
  <c r="Y986"/>
  <c r="AL986"/>
  <c r="AM986"/>
  <c r="A987"/>
  <c r="W987"/>
  <c r="X987"/>
  <c r="Y987"/>
  <c r="AL987"/>
  <c r="AM987"/>
  <c r="A988"/>
  <c r="W988"/>
  <c r="X988"/>
  <c r="Y988"/>
  <c r="AL988"/>
  <c r="AM988"/>
  <c r="A989"/>
  <c r="W989"/>
  <c r="X989"/>
  <c r="Y989"/>
  <c r="AL989"/>
  <c r="AM989"/>
  <c r="A990"/>
  <c r="W990"/>
  <c r="X990"/>
  <c r="Y990"/>
  <c r="AL990"/>
  <c r="AM990"/>
  <c r="A991"/>
  <c r="W991"/>
  <c r="X991"/>
  <c r="Y991"/>
  <c r="AL991"/>
  <c r="AM991"/>
  <c r="A992"/>
  <c r="W992"/>
  <c r="X992"/>
  <c r="Y992"/>
  <c r="AL992"/>
  <c r="AM992"/>
  <c r="A993"/>
  <c r="W993"/>
  <c r="X993"/>
  <c r="Y993"/>
  <c r="AL993"/>
  <c r="AM993"/>
  <c r="A994"/>
  <c r="W994"/>
  <c r="X994"/>
  <c r="Y994"/>
  <c r="AL994"/>
  <c r="AM994"/>
  <c r="A995"/>
  <c r="W995"/>
  <c r="X995"/>
  <c r="Y995"/>
  <c r="AL995"/>
  <c r="AM995"/>
  <c r="A996"/>
  <c r="W996"/>
  <c r="X996"/>
  <c r="Y996"/>
  <c r="AL996"/>
  <c r="AM996"/>
  <c r="A997"/>
  <c r="W997"/>
  <c r="X997"/>
  <c r="Y997"/>
  <c r="AL997"/>
  <c r="AM997"/>
  <c r="A998"/>
  <c r="W998"/>
  <c r="X998"/>
  <c r="Y998"/>
  <c r="AL998"/>
  <c r="AM998"/>
  <c r="A999"/>
  <c r="W999"/>
  <c r="X999"/>
  <c r="Y999"/>
  <c r="AL999"/>
  <c r="AM999"/>
  <c r="A1000"/>
  <c r="W1000"/>
  <c r="X1000"/>
  <c r="Y1000"/>
  <c r="AL1000"/>
  <c r="AM1000"/>
  <c r="A1001"/>
  <c r="W1001"/>
  <c r="X1001"/>
  <c r="Y1001"/>
  <c r="AL1001"/>
  <c r="AM1001"/>
  <c r="A1002"/>
  <c r="W1002"/>
  <c r="X1002"/>
  <c r="Y1002"/>
  <c r="AL1002"/>
  <c r="AM1002"/>
  <c r="A1003"/>
  <c r="W1003"/>
  <c r="X1003"/>
  <c r="Y1003"/>
  <c r="AL1003"/>
  <c r="AM1003"/>
  <c r="A1004"/>
  <c r="W1004"/>
  <c r="X1004"/>
  <c r="Y1004"/>
  <c r="AL1004"/>
  <c r="AM1004"/>
  <c r="A1005"/>
  <c r="W1005"/>
  <c r="X1005"/>
  <c r="Y1005"/>
  <c r="AL1005"/>
  <c r="AM1005"/>
  <c r="A1006"/>
  <c r="W1006"/>
  <c r="X1006"/>
  <c r="Y1006"/>
  <c r="AL1006"/>
  <c r="AM1006"/>
  <c r="A1007"/>
  <c r="W1007"/>
  <c r="X1007"/>
  <c r="Y1007"/>
  <c r="AL1007"/>
  <c r="AM1007"/>
  <c r="A1008"/>
  <c r="W1008"/>
  <c r="X1008"/>
  <c r="Y1008"/>
  <c r="AL1008"/>
  <c r="AM1008"/>
  <c r="A1009"/>
  <c r="W1009"/>
  <c r="X1009"/>
  <c r="Y1009"/>
  <c r="AL1009"/>
  <c r="AM1009"/>
  <c r="A1010"/>
  <c r="W1010"/>
  <c r="X1010"/>
  <c r="Y1010"/>
  <c r="AL1010"/>
  <c r="AM1010"/>
  <c r="A1011"/>
  <c r="W1011"/>
  <c r="X1011"/>
  <c r="Y1011"/>
  <c r="AL1011"/>
  <c r="AM1011"/>
  <c r="A1012"/>
  <c r="W1012"/>
  <c r="X1012"/>
  <c r="Y1012"/>
  <c r="AL1012"/>
  <c r="AM1012"/>
  <c r="A1013"/>
  <c r="W1013"/>
  <c r="X1013"/>
  <c r="Y1013"/>
  <c r="AL1013"/>
  <c r="AM1013"/>
  <c r="A1014"/>
  <c r="W1014"/>
  <c r="X1014"/>
  <c r="Y1014"/>
  <c r="AL1014"/>
  <c r="AM1014"/>
  <c r="A1015"/>
  <c r="W1015"/>
  <c r="X1015"/>
  <c r="Y1015"/>
  <c r="AL1015"/>
  <c r="AM1015"/>
  <c r="A1016"/>
  <c r="W1016"/>
  <c r="X1016"/>
  <c r="Y1016"/>
  <c r="AL1016"/>
  <c r="AM1016"/>
  <c r="A1017"/>
  <c r="W1017"/>
  <c r="X1017"/>
  <c r="Y1017"/>
  <c r="AL1017"/>
  <c r="AM1017"/>
  <c r="A1018"/>
  <c r="W1018"/>
  <c r="X1018"/>
  <c r="Y1018"/>
  <c r="AL1018"/>
  <c r="AM1018"/>
  <c r="A1019"/>
  <c r="W1019"/>
  <c r="X1019"/>
  <c r="Y1019"/>
  <c r="AL1019"/>
  <c r="AM1019"/>
  <c r="A1020"/>
  <c r="W1020"/>
  <c r="X1020"/>
  <c r="Y1020"/>
  <c r="AL1020"/>
  <c r="AM1020"/>
  <c r="A1021"/>
  <c r="W1021"/>
  <c r="X1021"/>
  <c r="Y1021"/>
  <c r="AL1021"/>
  <c r="AM1021"/>
  <c r="A1022"/>
  <c r="W1022"/>
  <c r="X1022"/>
  <c r="Y1022"/>
  <c r="AL1022"/>
  <c r="AM1022"/>
  <c r="A1023"/>
  <c r="W1023"/>
  <c r="X1023"/>
  <c r="Y1023"/>
  <c r="AL1023"/>
  <c r="AM1023"/>
  <c r="A1024"/>
  <c r="W1024"/>
  <c r="X1024"/>
  <c r="Y1024"/>
  <c r="AL1024"/>
  <c r="AM1024"/>
  <c r="A1025"/>
  <c r="W1025"/>
  <c r="X1025"/>
  <c r="Y1025"/>
  <c r="AL1025"/>
  <c r="AM1025"/>
  <c r="A1026"/>
  <c r="W1026"/>
  <c r="X1026"/>
  <c r="Y1026"/>
  <c r="AL1026"/>
  <c r="AM1026"/>
  <c r="A1027"/>
  <c r="W1027"/>
  <c r="X1027"/>
  <c r="Y1027"/>
  <c r="AL1027"/>
  <c r="AM1027"/>
  <c r="A1028"/>
  <c r="W1028"/>
  <c r="X1028"/>
  <c r="Y1028"/>
  <c r="AL1028"/>
  <c r="AM1028"/>
  <c r="A1029"/>
  <c r="W1029"/>
  <c r="X1029"/>
  <c r="Y1029"/>
  <c r="AL1029"/>
  <c r="AM1029"/>
  <c r="A1030"/>
  <c r="W1030"/>
  <c r="X1030"/>
  <c r="Y1030"/>
  <c r="AL1030"/>
  <c r="AM1030"/>
  <c r="A1031"/>
  <c r="W1031"/>
  <c r="X1031"/>
  <c r="Y1031"/>
  <c r="AL1031"/>
  <c r="AM1031"/>
  <c r="A1032"/>
  <c r="W1032"/>
  <c r="X1032"/>
  <c r="Y1032"/>
  <c r="AL1032"/>
  <c r="AM1032"/>
  <c r="A1033"/>
  <c r="W1033"/>
  <c r="X1033"/>
  <c r="Y1033"/>
  <c r="AL1033"/>
  <c r="AM1033"/>
  <c r="A1034"/>
  <c r="W1034"/>
  <c r="X1034"/>
  <c r="Y1034"/>
  <c r="AL1034"/>
  <c r="AM1034"/>
  <c r="A1035"/>
  <c r="W1035"/>
  <c r="X1035"/>
  <c r="Y1035"/>
  <c r="AL1035"/>
  <c r="AM1035"/>
  <c r="A1036"/>
  <c r="W1036"/>
  <c r="X1036"/>
  <c r="Y1036"/>
  <c r="AL1036"/>
  <c r="AM1036"/>
  <c r="A1037"/>
  <c r="W1037"/>
  <c r="X1037"/>
  <c r="Y1037"/>
  <c r="AL1037"/>
  <c r="AM1037"/>
  <c r="A1038"/>
  <c r="W1038"/>
  <c r="X1038"/>
  <c r="Y1038"/>
  <c r="AL1038"/>
  <c r="AM1038"/>
  <c r="A1039"/>
  <c r="W1039"/>
  <c r="X1039"/>
  <c r="Y1039"/>
  <c r="AL1039"/>
  <c r="AM1039"/>
  <c r="A1040"/>
  <c r="W1040"/>
  <c r="X1040"/>
  <c r="Y1040"/>
  <c r="AL1040"/>
  <c r="AM1040"/>
  <c r="A1041"/>
  <c r="W1041"/>
  <c r="X1041"/>
  <c r="Y1041"/>
  <c r="AL1041"/>
  <c r="AM1041"/>
  <c r="A1042"/>
  <c r="W1042"/>
  <c r="X1042"/>
  <c r="Y1042"/>
  <c r="AL1042"/>
  <c r="AM1042"/>
  <c r="A1043"/>
  <c r="W1043"/>
  <c r="X1043"/>
  <c r="Y1043"/>
  <c r="AL1043"/>
  <c r="AM1043"/>
  <c r="A1044"/>
  <c r="W1044"/>
  <c r="X1044"/>
  <c r="Y1044"/>
  <c r="AL1044"/>
  <c r="AM1044"/>
  <c r="A1045"/>
  <c r="W1045"/>
  <c r="X1045"/>
  <c r="Y1045"/>
  <c r="AL1045"/>
  <c r="AM1045"/>
  <c r="A1046"/>
  <c r="W1046"/>
  <c r="X1046"/>
  <c r="Y1046"/>
  <c r="AL1046"/>
  <c r="AM1046"/>
  <c r="A1047"/>
  <c r="W1047"/>
  <c r="X1047"/>
  <c r="Y1047"/>
  <c r="AL1047"/>
  <c r="AM1047"/>
  <c r="A1048"/>
  <c r="W1048"/>
  <c r="X1048"/>
  <c r="Y1048"/>
  <c r="AL1048"/>
  <c r="AM1048"/>
  <c r="A1049"/>
  <c r="W1049"/>
  <c r="X1049"/>
  <c r="Y1049"/>
  <c r="AL1049"/>
  <c r="AM1049"/>
  <c r="A1050"/>
  <c r="W1050"/>
  <c r="X1050"/>
  <c r="Y1050"/>
  <c r="AL1050"/>
  <c r="AM1050"/>
  <c r="A1051"/>
  <c r="W1051"/>
  <c r="X1051"/>
  <c r="Y1051"/>
  <c r="AL1051"/>
  <c r="AM1051"/>
  <c r="A1052"/>
  <c r="W1052"/>
  <c r="X1052"/>
  <c r="Y1052"/>
  <c r="AL1052"/>
  <c r="AM1052"/>
  <c r="A1053"/>
  <c r="W1053"/>
  <c r="X1053"/>
  <c r="Y1053"/>
  <c r="AL1053"/>
  <c r="AM1053"/>
  <c r="A1054"/>
  <c r="W1054"/>
  <c r="X1054"/>
  <c r="Y1054"/>
  <c r="AL1054"/>
  <c r="AM1054"/>
  <c r="A1055"/>
  <c r="W1055"/>
  <c r="X1055"/>
  <c r="Y1055"/>
  <c r="AL1055"/>
  <c r="AM1055"/>
  <c r="A1056"/>
  <c r="W1056"/>
  <c r="X1056"/>
  <c r="Y1056"/>
  <c r="AL1056"/>
  <c r="AM1056"/>
  <c r="A1057"/>
  <c r="W1057"/>
  <c r="X1057"/>
  <c r="Y1057"/>
  <c r="AL1057"/>
  <c r="AM1057"/>
  <c r="A1058"/>
  <c r="W1058"/>
  <c r="X1058"/>
  <c r="Y1058"/>
  <c r="AL1058"/>
  <c r="AM1058"/>
  <c r="A1059"/>
  <c r="W1059"/>
  <c r="X1059"/>
  <c r="Y1059"/>
  <c r="AL1059"/>
  <c r="AM1059"/>
  <c r="A1060"/>
  <c r="W1060"/>
  <c r="X1060"/>
  <c r="Y1060"/>
  <c r="AL1060"/>
  <c r="AM1060"/>
  <c r="A1061"/>
  <c r="W1061"/>
  <c r="X1061"/>
  <c r="Y1061"/>
  <c r="AL1061"/>
  <c r="AM1061"/>
  <c r="A1062"/>
  <c r="W1062"/>
  <c r="X1062"/>
  <c r="Y1062"/>
  <c r="AL1062"/>
  <c r="AM1062"/>
  <c r="A1063"/>
  <c r="W1063"/>
  <c r="X1063"/>
  <c r="Y1063"/>
  <c r="AL1063"/>
  <c r="AM1063"/>
  <c r="A1064"/>
  <c r="W1064"/>
  <c r="X1064"/>
  <c r="Y1064"/>
  <c r="AL1064"/>
  <c r="AM1064"/>
  <c r="A1065"/>
  <c r="W1065"/>
  <c r="X1065"/>
  <c r="Y1065"/>
  <c r="AL1065"/>
  <c r="AM1065"/>
  <c r="A1066"/>
  <c r="W1066"/>
  <c r="X1066"/>
  <c r="Y1066"/>
  <c r="AL1066"/>
  <c r="AM1066"/>
  <c r="A1067"/>
  <c r="W1067"/>
  <c r="X1067"/>
  <c r="Y1067"/>
  <c r="AL1067"/>
  <c r="AM1067"/>
  <c r="A1068"/>
  <c r="W1068"/>
  <c r="X1068"/>
  <c r="Y1068"/>
  <c r="AL1068"/>
  <c r="AM1068"/>
  <c r="A1069"/>
  <c r="W1069"/>
  <c r="X1069"/>
  <c r="Y1069"/>
  <c r="AL1069"/>
  <c r="AM1069"/>
  <c r="A1070"/>
  <c r="W1070"/>
  <c r="X1070"/>
  <c r="Y1070"/>
  <c r="AL1070"/>
  <c r="AM1070"/>
  <c r="A1071"/>
  <c r="W1071"/>
  <c r="X1071"/>
  <c r="Y1071"/>
  <c r="AL1071"/>
  <c r="AM1071"/>
  <c r="A1072"/>
  <c r="W1072"/>
  <c r="X1072"/>
  <c r="Y1072"/>
  <c r="AL1072"/>
  <c r="AM1072"/>
  <c r="A1073"/>
  <c r="W1073"/>
  <c r="X1073"/>
  <c r="Y1073"/>
  <c r="AL1073"/>
  <c r="AM1073"/>
  <c r="A1074"/>
  <c r="W1074"/>
  <c r="X1074"/>
  <c r="Y1074"/>
  <c r="AL1074"/>
  <c r="AM1074"/>
  <c r="A1075"/>
  <c r="W1075"/>
  <c r="X1075"/>
  <c r="Y1075"/>
  <c r="AL1075"/>
  <c r="AM1075"/>
  <c r="A1076"/>
  <c r="W1076"/>
  <c r="X1076"/>
  <c r="Y1076"/>
  <c r="AL1076"/>
  <c r="AM1076"/>
  <c r="A1077"/>
  <c r="W1077"/>
  <c r="X1077"/>
  <c r="Y1077"/>
  <c r="AL1077"/>
  <c r="AM1077"/>
  <c r="A1078"/>
  <c r="W1078"/>
  <c r="X1078"/>
  <c r="Y1078"/>
  <c r="AL1078"/>
  <c r="AM1078"/>
  <c r="A1079"/>
  <c r="W1079"/>
  <c r="X1079"/>
  <c r="Y1079"/>
  <c r="AL1079"/>
  <c r="AM1079"/>
  <c r="A1080"/>
  <c r="W1080"/>
  <c r="X1080"/>
  <c r="Y1080"/>
  <c r="AL1080"/>
  <c r="AM1080"/>
  <c r="A1081"/>
  <c r="W1081"/>
  <c r="X1081"/>
  <c r="Y1081"/>
  <c r="AL1081"/>
  <c r="AM1081"/>
  <c r="A1082"/>
  <c r="W1082"/>
  <c r="X1082"/>
  <c r="Y1082"/>
  <c r="AL1082"/>
  <c r="AM1082"/>
  <c r="A1083"/>
  <c r="W1083"/>
  <c r="X1083"/>
  <c r="Y1083"/>
  <c r="AL1083"/>
  <c r="AM1083"/>
  <c r="A1084"/>
  <c r="W1084"/>
  <c r="X1084"/>
  <c r="Y1084"/>
  <c r="AL1084"/>
  <c r="AM1084"/>
  <c r="A1085"/>
  <c r="W1085"/>
  <c r="X1085"/>
  <c r="Y1085"/>
  <c r="AL1085"/>
  <c r="AM1085"/>
  <c r="A1086"/>
  <c r="W1086"/>
  <c r="X1086"/>
  <c r="Y1086"/>
  <c r="AL1086"/>
  <c r="AM1086"/>
  <c r="A1087"/>
  <c r="W1087"/>
  <c r="X1087"/>
  <c r="Y1087"/>
  <c r="AL1087"/>
  <c r="AM1087"/>
  <c r="A1088"/>
  <c r="W1088"/>
  <c r="X1088"/>
  <c r="Y1088"/>
  <c r="AL1088"/>
  <c r="AM1088"/>
  <c r="A1089"/>
  <c r="W1089"/>
  <c r="X1089"/>
  <c r="Y1089"/>
  <c r="AL1089"/>
  <c r="AM1089"/>
  <c r="A1090"/>
  <c r="W1090"/>
  <c r="X1090"/>
  <c r="Y1090"/>
  <c r="AL1090"/>
  <c r="AM1090"/>
  <c r="A1091"/>
  <c r="W1091"/>
  <c r="X1091"/>
  <c r="Y1091"/>
  <c r="AL1091"/>
  <c r="AM1091"/>
  <c r="A1092"/>
  <c r="W1092"/>
  <c r="X1092"/>
  <c r="Y1092"/>
  <c r="AL1092"/>
  <c r="AM1092"/>
  <c r="A1093"/>
  <c r="W1093"/>
  <c r="X1093"/>
  <c r="Y1093"/>
  <c r="AL1093"/>
  <c r="AM1093"/>
  <c r="A1094"/>
  <c r="W1094"/>
  <c r="X1094"/>
  <c r="Y1094"/>
  <c r="AL1094"/>
  <c r="AM1094"/>
  <c r="A1095"/>
  <c r="W1095"/>
  <c r="X1095"/>
  <c r="Y1095"/>
  <c r="AL1095"/>
  <c r="AM1095"/>
  <c r="A1096"/>
  <c r="W1096"/>
  <c r="X1096"/>
  <c r="Y1096"/>
  <c r="AL1096"/>
  <c r="AM1096"/>
  <c r="A1097"/>
  <c r="W1097"/>
  <c r="X1097"/>
  <c r="Y1097"/>
  <c r="AL1097"/>
  <c r="AM1097"/>
  <c r="A1098"/>
  <c r="W1098"/>
  <c r="X1098"/>
  <c r="Y1098"/>
  <c r="AL1098"/>
  <c r="AM1098"/>
  <c r="A1099"/>
  <c r="W1099"/>
  <c r="X1099"/>
  <c r="Y1099"/>
  <c r="AL1099"/>
  <c r="AM1099"/>
  <c r="A1100"/>
  <c r="W1100"/>
  <c r="X1100"/>
  <c r="Y1100"/>
  <c r="AL1100"/>
  <c r="AM1100"/>
  <c r="A1101"/>
  <c r="W1101"/>
  <c r="X1101"/>
  <c r="Y1101"/>
  <c r="AL1101"/>
  <c r="AM1101"/>
  <c r="A1102"/>
  <c r="W1102"/>
  <c r="X1102"/>
  <c r="Y1102"/>
  <c r="AL1102"/>
  <c r="AM1102"/>
  <c r="A1103"/>
  <c r="W1103"/>
  <c r="X1103"/>
  <c r="Y1103"/>
  <c r="AL1103"/>
  <c r="AM1103"/>
  <c r="A1104"/>
  <c r="W1104"/>
  <c r="X1104"/>
  <c r="Y1104"/>
  <c r="AL1104"/>
  <c r="AM1104"/>
  <c r="A1105"/>
  <c r="W1105"/>
  <c r="X1105"/>
  <c r="Y1105"/>
  <c r="AL1105"/>
  <c r="AM1105"/>
  <c r="A1106"/>
  <c r="W1106"/>
  <c r="X1106"/>
  <c r="Y1106"/>
  <c r="AL1106"/>
  <c r="AM1106"/>
  <c r="A1107"/>
  <c r="W1107"/>
  <c r="X1107"/>
  <c r="Y1107"/>
  <c r="AL1107"/>
  <c r="AM1107"/>
  <c r="A1108"/>
  <c r="W1108"/>
  <c r="X1108"/>
  <c r="Y1108"/>
  <c r="AL1108"/>
  <c r="AM1108"/>
  <c r="A1109"/>
  <c r="W1109"/>
  <c r="X1109"/>
  <c r="Y1109"/>
  <c r="AL1109"/>
  <c r="AM1109"/>
  <c r="A1110"/>
  <c r="W1110"/>
  <c r="X1110"/>
  <c r="Y1110"/>
  <c r="AL1110"/>
  <c r="AM1110"/>
  <c r="A1111"/>
  <c r="W1111"/>
  <c r="X1111"/>
  <c r="Y1111"/>
  <c r="AL1111"/>
  <c r="AM1111"/>
  <c r="A1112"/>
  <c r="W1112"/>
  <c r="X1112"/>
  <c r="Y1112"/>
  <c r="AL1112"/>
  <c r="AM1112"/>
  <c r="A1113"/>
  <c r="W1113"/>
  <c r="X1113"/>
  <c r="Y1113"/>
  <c r="AL1113"/>
  <c r="AM1113"/>
  <c r="A1114"/>
  <c r="W1114"/>
  <c r="X1114"/>
  <c r="Y1114"/>
  <c r="AL1114"/>
  <c r="AM1114"/>
  <c r="A1115"/>
  <c r="W1115"/>
  <c r="X1115"/>
  <c r="Y1115"/>
  <c r="AL1115"/>
  <c r="AM1115"/>
  <c r="A1116"/>
  <c r="W1116"/>
  <c r="X1116"/>
  <c r="Y1116"/>
  <c r="AL1116"/>
  <c r="AM1116"/>
  <c r="A1117"/>
  <c r="W1117"/>
  <c r="X1117"/>
  <c r="Y1117"/>
  <c r="AL1117"/>
  <c r="AM1117"/>
  <c r="A1118"/>
  <c r="W1118"/>
  <c r="X1118"/>
  <c r="Y1118"/>
  <c r="AL1118"/>
  <c r="AM1118"/>
  <c r="A1119"/>
  <c r="W1119"/>
  <c r="X1119"/>
  <c r="Y1119"/>
  <c r="AL1119"/>
  <c r="AM1119"/>
  <c r="A1120"/>
  <c r="W1120"/>
  <c r="X1120"/>
  <c r="Y1120"/>
  <c r="AL1120"/>
  <c r="AM1120"/>
  <c r="A1121"/>
  <c r="W1121"/>
  <c r="X1121"/>
  <c r="Y1121"/>
  <c r="AL1121"/>
  <c r="AM1121"/>
  <c r="A1122"/>
  <c r="W1122"/>
  <c r="X1122"/>
  <c r="Y1122"/>
  <c r="AL1122"/>
  <c r="AM1122"/>
  <c r="A1123"/>
  <c r="W1123"/>
  <c r="X1123"/>
  <c r="Y1123"/>
  <c r="AL1123"/>
  <c r="AM1123"/>
  <c r="A1124"/>
  <c r="W1124"/>
  <c r="X1124"/>
  <c r="Y1124"/>
  <c r="AL1124"/>
  <c r="AM1124"/>
  <c r="A1125"/>
  <c r="W1125"/>
  <c r="X1125"/>
  <c r="Y1125"/>
  <c r="AL1125"/>
  <c r="AM1125"/>
  <c r="A1126"/>
  <c r="W1126"/>
  <c r="X1126"/>
  <c r="Y1126"/>
  <c r="AL1126"/>
  <c r="AM1126"/>
  <c r="A1127"/>
  <c r="W1127"/>
  <c r="X1127"/>
  <c r="Y1127"/>
  <c r="AL1127"/>
  <c r="AM1127"/>
  <c r="A1128"/>
  <c r="W1128"/>
  <c r="X1128"/>
  <c r="Y1128"/>
  <c r="AL1128"/>
  <c r="AM1128"/>
  <c r="A1129"/>
  <c r="W1129"/>
  <c r="X1129"/>
  <c r="Y1129"/>
  <c r="AL1129"/>
  <c r="AM1129"/>
  <c r="A1130"/>
  <c r="W1130"/>
  <c r="X1130"/>
  <c r="Y1130"/>
  <c r="AL1130"/>
  <c r="AM1130"/>
  <c r="A1131"/>
  <c r="W1131"/>
  <c r="X1131"/>
  <c r="Y1131"/>
  <c r="AL1131"/>
  <c r="AM1131"/>
  <c r="A1132"/>
  <c r="W1132"/>
  <c r="X1132"/>
  <c r="Y1132"/>
  <c r="AL1132"/>
  <c r="AM1132"/>
  <c r="A1133"/>
  <c r="W1133"/>
  <c r="X1133"/>
  <c r="Y1133"/>
  <c r="AL1133"/>
  <c r="AM1133"/>
  <c r="A1134"/>
  <c r="W1134"/>
  <c r="X1134"/>
  <c r="Y1134"/>
  <c r="AL1134"/>
  <c r="AM1134"/>
  <c r="A1135"/>
  <c r="W1135"/>
  <c r="X1135"/>
  <c r="Y1135"/>
  <c r="AL1135"/>
  <c r="AM1135"/>
  <c r="A1136"/>
  <c r="W1136"/>
  <c r="X1136"/>
  <c r="Y1136"/>
  <c r="AL1136"/>
  <c r="AM1136"/>
  <c r="A1137"/>
  <c r="W1137"/>
  <c r="X1137"/>
  <c r="Y1137"/>
  <c r="AL1137"/>
  <c r="AM1137"/>
  <c r="A1138"/>
  <c r="W1138"/>
  <c r="X1138"/>
  <c r="Y1138"/>
  <c r="AL1138"/>
  <c r="AM1138"/>
  <c r="A1139"/>
  <c r="W1139"/>
  <c r="X1139"/>
  <c r="Y1139"/>
  <c r="AL1139"/>
  <c r="AM1139"/>
  <c r="A1140"/>
  <c r="W1140"/>
  <c r="X1140"/>
  <c r="Y1140"/>
  <c r="AL1140"/>
  <c r="AM1140"/>
  <c r="A1141"/>
  <c r="W1141"/>
  <c r="X1141"/>
  <c r="Y1141"/>
  <c r="AL1141"/>
  <c r="AM1141"/>
  <c r="A1142"/>
  <c r="W1142"/>
  <c r="X1142"/>
  <c r="Y1142"/>
  <c r="AL1142"/>
  <c r="AM1142"/>
  <c r="A1143"/>
  <c r="W1143"/>
  <c r="X1143"/>
  <c r="Y1143"/>
  <c r="AL1143"/>
  <c r="AM1143"/>
  <c r="A1144"/>
  <c r="W1144"/>
  <c r="X1144"/>
  <c r="Y1144"/>
  <c r="AL1144"/>
  <c r="AM1144"/>
  <c r="A1145"/>
  <c r="W1145"/>
  <c r="X1145"/>
  <c r="Y1145"/>
  <c r="AL1145"/>
  <c r="AM1145"/>
  <c r="A1146"/>
  <c r="W1146"/>
  <c r="X1146"/>
  <c r="Y1146"/>
  <c r="AL1146"/>
  <c r="AM1146"/>
  <c r="A1147"/>
  <c r="W1147"/>
  <c r="X1147"/>
  <c r="Y1147"/>
  <c r="AL1147"/>
  <c r="AM1147"/>
  <c r="A1148"/>
  <c r="W1148"/>
  <c r="X1148"/>
  <c r="Y1148"/>
  <c r="AL1148"/>
  <c r="AM1148"/>
  <c r="A1149"/>
  <c r="W1149"/>
  <c r="X1149"/>
  <c r="Y1149"/>
  <c r="AL1149"/>
  <c r="AM1149"/>
  <c r="A1150"/>
  <c r="W1150"/>
  <c r="X1150"/>
  <c r="Y1150"/>
  <c r="AL1150"/>
  <c r="AM1150"/>
  <c r="A1151"/>
  <c r="W1151"/>
  <c r="X1151"/>
  <c r="Y1151"/>
  <c r="AL1151"/>
  <c r="AM1151"/>
  <c r="A1152"/>
  <c r="W1152"/>
  <c r="X1152"/>
  <c r="Y1152"/>
  <c r="AL1152"/>
  <c r="AM1152"/>
  <c r="A1153"/>
  <c r="W1153"/>
  <c r="X1153"/>
  <c r="Y1153"/>
  <c r="AL1153"/>
  <c r="AM1153"/>
  <c r="A1154"/>
  <c r="W1154"/>
  <c r="X1154"/>
  <c r="Y1154"/>
  <c r="AL1154"/>
  <c r="AM1154"/>
  <c r="A1155"/>
  <c r="W1155"/>
  <c r="X1155"/>
  <c r="Y1155"/>
  <c r="AL1155"/>
  <c r="AM1155"/>
  <c r="A1156"/>
  <c r="W1156"/>
  <c r="X1156"/>
  <c r="Y1156"/>
  <c r="AL1156"/>
  <c r="AM1156"/>
  <c r="A1157"/>
  <c r="W1157"/>
  <c r="X1157"/>
  <c r="Y1157"/>
  <c r="AL1157"/>
  <c r="AM1157"/>
  <c r="A1158"/>
  <c r="W1158"/>
  <c r="X1158"/>
  <c r="Y1158"/>
  <c r="AL1158"/>
  <c r="AM1158"/>
  <c r="A1159"/>
  <c r="W1159"/>
  <c r="X1159"/>
  <c r="Y1159"/>
  <c r="AL1159"/>
  <c r="AM1159"/>
  <c r="A1160"/>
  <c r="W1160"/>
  <c r="X1160"/>
  <c r="Y1160"/>
  <c r="AL1160"/>
  <c r="AM1160"/>
  <c r="A1161"/>
  <c r="W1161"/>
  <c r="X1161"/>
  <c r="Y1161"/>
  <c r="AL1161"/>
  <c r="AM1161"/>
  <c r="A1162"/>
  <c r="W1162"/>
  <c r="X1162"/>
  <c r="Y1162"/>
  <c r="AL1162"/>
  <c r="AM1162"/>
  <c r="A1163"/>
  <c r="W1163"/>
  <c r="X1163"/>
  <c r="Y1163"/>
  <c r="AL1163"/>
  <c r="AM1163"/>
  <c r="A1164"/>
  <c r="W1164"/>
  <c r="X1164"/>
  <c r="Y1164"/>
  <c r="AL1164"/>
  <c r="AM1164"/>
  <c r="A1165"/>
  <c r="W1165"/>
  <c r="X1165"/>
  <c r="Y1165"/>
  <c r="AL1165"/>
  <c r="AM1165"/>
  <c r="A1166"/>
  <c r="W1166"/>
  <c r="X1166"/>
  <c r="Y1166"/>
  <c r="AL1166"/>
  <c r="AM1166"/>
  <c r="A1167"/>
  <c r="W1167"/>
  <c r="X1167"/>
  <c r="Y1167"/>
  <c r="AL1167"/>
  <c r="AM1167"/>
  <c r="A1168"/>
  <c r="W1168"/>
  <c r="X1168"/>
  <c r="Y1168"/>
  <c r="AL1168"/>
  <c r="AM1168"/>
  <c r="A1169"/>
  <c r="W1169"/>
  <c r="X1169"/>
  <c r="Y1169"/>
  <c r="AL1169"/>
  <c r="AM1169"/>
  <c r="A1170"/>
  <c r="W1170"/>
  <c r="X1170"/>
  <c r="Y1170"/>
  <c r="AL1170"/>
  <c r="AM1170"/>
  <c r="A1171"/>
  <c r="W1171"/>
  <c r="X1171"/>
  <c r="Y1171"/>
  <c r="AL1171"/>
  <c r="AM1171"/>
  <c r="A1172"/>
  <c r="W1172"/>
  <c r="X1172"/>
  <c r="Y1172"/>
  <c r="AL1172"/>
  <c r="AM1172"/>
  <c r="A1173"/>
  <c r="W1173"/>
  <c r="X1173"/>
  <c r="Y1173"/>
  <c r="AL1173"/>
  <c r="AM1173"/>
  <c r="A1174"/>
  <c r="W1174"/>
  <c r="X1174"/>
  <c r="Y1174"/>
  <c r="AL1174"/>
  <c r="AM1174"/>
  <c r="A1175"/>
  <c r="W1175"/>
  <c r="X1175"/>
  <c r="Y1175"/>
  <c r="AL1175"/>
  <c r="AM1175"/>
  <c r="A1176"/>
  <c r="W1176"/>
  <c r="X1176"/>
  <c r="Y1176"/>
  <c r="AL1176"/>
  <c r="AM1176"/>
  <c r="A1177"/>
  <c r="W1177"/>
  <c r="X1177"/>
  <c r="Y1177"/>
  <c r="AL1177"/>
  <c r="AM1177"/>
  <c r="A1178"/>
  <c r="W1178"/>
  <c r="X1178"/>
  <c r="Y1178"/>
  <c r="AL1178"/>
  <c r="AM1178"/>
  <c r="A1179"/>
  <c r="W1179"/>
  <c r="X1179"/>
  <c r="Y1179"/>
  <c r="AL1179"/>
  <c r="AM1179"/>
  <c r="A1180"/>
  <c r="W1180"/>
  <c r="X1180"/>
  <c r="Y1180"/>
  <c r="AL1180"/>
  <c r="AM1180"/>
  <c r="A1181"/>
  <c r="W1181"/>
  <c r="X1181"/>
  <c r="Y1181"/>
  <c r="AL1181"/>
  <c r="AM1181"/>
  <c r="A1182"/>
  <c r="W1182"/>
  <c r="X1182"/>
  <c r="Y1182"/>
  <c r="AL1182"/>
  <c r="AM1182"/>
  <c r="A1183"/>
  <c r="W1183"/>
  <c r="X1183"/>
  <c r="Y1183"/>
  <c r="AL1183"/>
  <c r="AM1183"/>
  <c r="A1184"/>
  <c r="W1184"/>
  <c r="X1184"/>
  <c r="Y1184"/>
  <c r="AL1184"/>
  <c r="AM1184"/>
  <c r="A1185"/>
  <c r="W1185"/>
  <c r="X1185"/>
  <c r="Y1185"/>
  <c r="AL1185"/>
  <c r="AM1185"/>
  <c r="A1186"/>
  <c r="W1186"/>
  <c r="X1186"/>
  <c r="Y1186"/>
  <c r="AL1186"/>
  <c r="AM1186"/>
  <c r="A1187"/>
  <c r="W1187"/>
  <c r="X1187"/>
  <c r="Y1187"/>
  <c r="AL1187"/>
  <c r="AM1187"/>
  <c r="A1188"/>
  <c r="W1188"/>
  <c r="X1188"/>
  <c r="Y1188"/>
  <c r="AL1188"/>
  <c r="AM1188"/>
  <c r="A1189"/>
  <c r="W1189"/>
  <c r="X1189"/>
  <c r="Y1189"/>
  <c r="AL1189"/>
  <c r="AM1189"/>
  <c r="A1190"/>
  <c r="W1190"/>
  <c r="X1190"/>
  <c r="Y1190"/>
  <c r="AL1190"/>
  <c r="AM1190"/>
  <c r="A1191"/>
  <c r="W1191"/>
  <c r="X1191"/>
  <c r="Y1191"/>
  <c r="AL1191"/>
  <c r="AM1191"/>
  <c r="A1192"/>
  <c r="W1192"/>
  <c r="X1192"/>
  <c r="Y1192"/>
  <c r="AL1192"/>
  <c r="AM1192"/>
  <c r="A1193"/>
  <c r="W1193"/>
  <c r="X1193"/>
  <c r="Y1193"/>
  <c r="AL1193"/>
  <c r="AM1193"/>
  <c r="A1194"/>
  <c r="W1194"/>
  <c r="X1194"/>
  <c r="Y1194"/>
  <c r="AL1194"/>
  <c r="AM1194"/>
  <c r="A1195"/>
  <c r="W1195"/>
  <c r="X1195"/>
  <c r="Y1195"/>
  <c r="AL1195"/>
  <c r="AM1195"/>
  <c r="A1196"/>
  <c r="W1196"/>
  <c r="X1196"/>
  <c r="Y1196"/>
  <c r="AL1196"/>
  <c r="AM1196"/>
  <c r="A1197"/>
  <c r="W1197"/>
  <c r="X1197"/>
  <c r="Y1197"/>
  <c r="AL1197"/>
  <c r="AM1197"/>
  <c r="A1198"/>
  <c r="W1198"/>
  <c r="X1198"/>
  <c r="Y1198"/>
  <c r="AL1198"/>
  <c r="AM1198"/>
  <c r="A1199"/>
  <c r="W1199"/>
  <c r="X1199"/>
  <c r="Y1199"/>
  <c r="AL1199"/>
  <c r="AM1199"/>
  <c r="A1200"/>
  <c r="W1200"/>
  <c r="X1200"/>
  <c r="Y1200"/>
  <c r="AL1200"/>
  <c r="AM1200"/>
  <c r="A1201"/>
  <c r="W1201"/>
  <c r="X1201"/>
  <c r="Y1201"/>
  <c r="AL1201"/>
  <c r="AM1201"/>
  <c r="A1202"/>
  <c r="W1202"/>
  <c r="X1202"/>
  <c r="Y1202"/>
  <c r="AL1202"/>
  <c r="AM1202"/>
  <c r="A1203"/>
  <c r="W1203"/>
  <c r="X1203"/>
  <c r="Y1203"/>
  <c r="AL1203"/>
  <c r="AM1203"/>
  <c r="A1204"/>
  <c r="W1204"/>
  <c r="X1204"/>
  <c r="Y1204"/>
  <c r="AL1204"/>
  <c r="AM1204"/>
  <c r="A1205"/>
  <c r="W1205"/>
  <c r="X1205"/>
  <c r="Y1205"/>
  <c r="AL1205"/>
  <c r="AM1205"/>
  <c r="A1206"/>
  <c r="W1206"/>
  <c r="X1206"/>
  <c r="Y1206"/>
  <c r="AL1206"/>
  <c r="AM1206"/>
  <c r="A1207"/>
  <c r="W1207"/>
  <c r="X1207"/>
  <c r="Y1207"/>
  <c r="AL1207"/>
  <c r="AM1207"/>
  <c r="A1208"/>
  <c r="W1208"/>
  <c r="X1208"/>
  <c r="Y1208"/>
  <c r="AL1208"/>
  <c r="AM1208"/>
  <c r="A1209"/>
  <c r="W1209"/>
  <c r="X1209"/>
  <c r="Y1209"/>
  <c r="AL1209"/>
  <c r="AM1209"/>
  <c r="A1210"/>
  <c r="W1210"/>
  <c r="X1210"/>
  <c r="Y1210"/>
  <c r="AL1210"/>
  <c r="AM1210"/>
  <c r="A1211"/>
  <c r="W1211"/>
  <c r="X1211"/>
  <c r="Y1211"/>
  <c r="AL1211"/>
  <c r="AM1211"/>
  <c r="A1212"/>
  <c r="W1212"/>
  <c r="X1212"/>
  <c r="Y1212"/>
  <c r="AL1212"/>
  <c r="AM1212"/>
  <c r="A1213"/>
  <c r="W1213"/>
  <c r="X1213"/>
  <c r="Y1213"/>
  <c r="AL1213"/>
  <c r="AM1213"/>
  <c r="A1214"/>
  <c r="W1214"/>
  <c r="X1214"/>
  <c r="Y1214"/>
  <c r="AL1214"/>
  <c r="AM1214"/>
  <c r="A1215"/>
  <c r="W1215"/>
  <c r="X1215"/>
  <c r="Y1215"/>
  <c r="AL1215"/>
  <c r="AM1215"/>
  <c r="A1216"/>
  <c r="W1216"/>
  <c r="X1216"/>
  <c r="Y1216"/>
  <c r="AL1216"/>
  <c r="AM1216"/>
  <c r="A1217"/>
  <c r="W1217"/>
  <c r="X1217"/>
  <c r="Y1217"/>
  <c r="AL1217"/>
  <c r="AM1217"/>
  <c r="A1218"/>
  <c r="W1218"/>
  <c r="X1218"/>
  <c r="Y1218"/>
  <c r="AL1218"/>
  <c r="AM1218"/>
  <c r="A1219"/>
  <c r="W1219"/>
  <c r="X1219"/>
  <c r="Y1219"/>
  <c r="AL1219"/>
  <c r="AM1219"/>
  <c r="A1220"/>
  <c r="W1220"/>
  <c r="X1220"/>
  <c r="Y1220"/>
  <c r="AL1220"/>
  <c r="AM1220"/>
  <c r="A1221"/>
  <c r="W1221"/>
  <c r="X1221"/>
  <c r="Y1221"/>
  <c r="AL1221"/>
  <c r="AM1221"/>
  <c r="A1222"/>
  <c r="W1222"/>
  <c r="X1222"/>
  <c r="Y1222"/>
  <c r="AL1222"/>
  <c r="AM1222"/>
  <c r="A1223"/>
  <c r="W1223"/>
  <c r="X1223"/>
  <c r="Y1223"/>
  <c r="AL1223"/>
  <c r="AM1223"/>
  <c r="A1224"/>
  <c r="W1224"/>
  <c r="X1224"/>
  <c r="Y1224"/>
  <c r="AL1224"/>
  <c r="AM1224"/>
  <c r="A1225"/>
  <c r="W1225"/>
  <c r="X1225"/>
  <c r="Y1225"/>
  <c r="AL1225"/>
  <c r="AM1225"/>
  <c r="A1226"/>
  <c r="W1226"/>
  <c r="X1226"/>
  <c r="Y1226"/>
  <c r="AL1226"/>
  <c r="AM1226"/>
  <c r="A1227"/>
  <c r="W1227"/>
  <c r="X1227"/>
  <c r="Y1227"/>
  <c r="AL1227"/>
  <c r="AM1227"/>
  <c r="A1228"/>
  <c r="W1228"/>
  <c r="X1228"/>
  <c r="Y1228"/>
  <c r="AL1228"/>
  <c r="AM1228"/>
  <c r="A1229"/>
  <c r="W1229"/>
  <c r="X1229"/>
  <c r="Y1229"/>
  <c r="AL1229"/>
  <c r="AM1229"/>
  <c r="A1230"/>
  <c r="W1230"/>
  <c r="X1230"/>
  <c r="Y1230"/>
  <c r="AL1230"/>
  <c r="AM1230"/>
  <c r="A1231"/>
  <c r="W1231"/>
  <c r="X1231"/>
  <c r="Y1231"/>
  <c r="AL1231"/>
  <c r="AM1231"/>
  <c r="A1232"/>
  <c r="W1232"/>
  <c r="X1232"/>
  <c r="Y1232"/>
  <c r="AL1232"/>
  <c r="AM1232"/>
  <c r="A1233"/>
  <c r="W1233"/>
  <c r="X1233"/>
  <c r="Y1233"/>
  <c r="AL1233"/>
  <c r="AM1233"/>
  <c r="A1234"/>
  <c r="W1234"/>
  <c r="X1234"/>
  <c r="Y1234"/>
  <c r="AL1234"/>
  <c r="AM1234"/>
  <c r="A1235"/>
  <c r="W1235"/>
  <c r="X1235"/>
  <c r="Y1235"/>
  <c r="AL1235"/>
  <c r="AM1235"/>
  <c r="A1236"/>
  <c r="W1236"/>
  <c r="X1236"/>
  <c r="Y1236"/>
  <c r="AL1236"/>
  <c r="AM1236"/>
  <c r="A1237"/>
  <c r="W1237"/>
  <c r="X1237"/>
  <c r="Y1237"/>
  <c r="AL1237"/>
  <c r="AM1237"/>
  <c r="A1238"/>
  <c r="W1238"/>
  <c r="X1238"/>
  <c r="Y1238"/>
  <c r="AL1238"/>
  <c r="AM1238"/>
  <c r="A1239"/>
  <c r="W1239"/>
  <c r="X1239"/>
  <c r="Y1239"/>
  <c r="AL1239"/>
  <c r="AM1239"/>
  <c r="A1240"/>
  <c r="W1240"/>
  <c r="X1240"/>
  <c r="Y1240"/>
  <c r="AL1240"/>
  <c r="AM1240"/>
  <c r="A1241"/>
  <c r="W1241"/>
  <c r="X1241"/>
  <c r="Y1241"/>
  <c r="AL1241"/>
  <c r="AM1241"/>
  <c r="A1242"/>
  <c r="W1242"/>
  <c r="X1242"/>
  <c r="Y1242"/>
  <c r="AL1242"/>
  <c r="AM1242"/>
  <c r="A1243"/>
  <c r="W1243"/>
  <c r="X1243"/>
  <c r="Y1243"/>
  <c r="AL1243"/>
  <c r="AM1243"/>
  <c r="A1244"/>
  <c r="W1244"/>
  <c r="X1244"/>
  <c r="Y1244"/>
  <c r="AL1244"/>
  <c r="AM1244"/>
  <c r="A1245"/>
  <c r="W1245"/>
  <c r="X1245"/>
  <c r="Y1245"/>
  <c r="AL1245"/>
  <c r="AM1245"/>
  <c r="A1246"/>
  <c r="W1246"/>
  <c r="X1246"/>
  <c r="Y1246"/>
  <c r="AL1246"/>
  <c r="AM1246"/>
  <c r="A1247"/>
  <c r="W1247"/>
  <c r="X1247"/>
  <c r="Y1247"/>
  <c r="AL1247"/>
  <c r="AM1247"/>
  <c r="A1248"/>
  <c r="W1248"/>
  <c r="X1248"/>
  <c r="Y1248"/>
  <c r="AL1248"/>
  <c r="AM1248"/>
  <c r="A1249"/>
  <c r="W1249"/>
  <c r="X1249"/>
  <c r="Y1249"/>
  <c r="AL1249"/>
  <c r="AM1249"/>
  <c r="A1250"/>
  <c r="W1250"/>
  <c r="X1250"/>
  <c r="Y1250"/>
  <c r="AL1250"/>
  <c r="AM1250"/>
  <c r="A1251"/>
  <c r="W1251"/>
  <c r="X1251"/>
  <c r="Y1251"/>
  <c r="AL1251"/>
  <c r="AM1251"/>
  <c r="A1252"/>
  <c r="W1252"/>
  <c r="X1252"/>
  <c r="Y1252"/>
  <c r="AL1252"/>
  <c r="AM1252"/>
  <c r="A1253"/>
  <c r="W1253"/>
  <c r="X1253"/>
  <c r="Y1253"/>
  <c r="AL1253"/>
  <c r="AM1253"/>
  <c r="A1254"/>
  <c r="W1254"/>
  <c r="X1254"/>
  <c r="Y1254"/>
  <c r="AL1254"/>
  <c r="AM1254"/>
  <c r="A1255"/>
  <c r="W1255"/>
  <c r="X1255"/>
  <c r="Y1255"/>
  <c r="AL1255"/>
  <c r="AM1255"/>
  <c r="A1256"/>
  <c r="W1256"/>
  <c r="X1256"/>
  <c r="Y1256"/>
  <c r="AL1256"/>
  <c r="AM1256"/>
  <c r="A1257"/>
  <c r="W1257"/>
  <c r="X1257"/>
  <c r="Y1257"/>
  <c r="AL1257"/>
  <c r="AM1257"/>
  <c r="A1258"/>
  <c r="W1258"/>
  <c r="X1258"/>
  <c r="Y1258"/>
  <c r="AL1258"/>
  <c r="AM1258"/>
  <c r="A1259"/>
  <c r="W1259"/>
  <c r="X1259"/>
  <c r="Y1259"/>
  <c r="AL1259"/>
  <c r="AM1259"/>
  <c r="A1260"/>
  <c r="W1260"/>
  <c r="X1260"/>
  <c r="Y1260"/>
  <c r="AL1260"/>
  <c r="AM1260"/>
  <c r="A1261"/>
  <c r="W1261"/>
  <c r="X1261"/>
  <c r="Y1261"/>
  <c r="AL1261"/>
  <c r="AM1261"/>
  <c r="A1262"/>
  <c r="W1262"/>
  <c r="X1262"/>
  <c r="Y1262"/>
  <c r="AL1262"/>
  <c r="AM1262"/>
  <c r="A1263"/>
  <c r="W1263"/>
  <c r="X1263"/>
  <c r="Y1263"/>
  <c r="AL1263"/>
  <c r="AM1263"/>
  <c r="A1264"/>
  <c r="W1264"/>
  <c r="X1264"/>
  <c r="Y1264"/>
  <c r="AL1264"/>
  <c r="AM1264"/>
  <c r="A1265"/>
  <c r="W1265"/>
  <c r="X1265"/>
  <c r="Y1265"/>
  <c r="AL1265"/>
  <c r="AM1265"/>
  <c r="A1266"/>
  <c r="W1266"/>
  <c r="X1266"/>
  <c r="Y1266"/>
  <c r="AL1266"/>
  <c r="AM1266"/>
  <c r="A1267"/>
  <c r="W1267"/>
  <c r="X1267"/>
  <c r="Y1267"/>
  <c r="AL1267"/>
  <c r="AM1267"/>
  <c r="A1268"/>
  <c r="W1268"/>
  <c r="X1268"/>
  <c r="Y1268"/>
  <c r="AL1268"/>
  <c r="AM1268"/>
  <c r="A1269"/>
  <c r="W1269"/>
  <c r="X1269"/>
  <c r="Y1269"/>
  <c r="AL1269"/>
  <c r="AM1269"/>
  <c r="A1270"/>
  <c r="W1270"/>
  <c r="X1270"/>
  <c r="Y1270"/>
  <c r="AL1270"/>
  <c r="AM1270"/>
  <c r="A1271"/>
  <c r="W1271"/>
  <c r="X1271"/>
  <c r="Y1271"/>
  <c r="AL1271"/>
  <c r="AM1271"/>
  <c r="A1272"/>
  <c r="W1272"/>
  <c r="X1272"/>
  <c r="Y1272"/>
  <c r="AL1272"/>
  <c r="AM1272"/>
  <c r="A1273"/>
  <c r="W1273"/>
  <c r="X1273"/>
  <c r="Y1273"/>
  <c r="AL1273"/>
  <c r="AM1273"/>
  <c r="A1274"/>
  <c r="W1274"/>
  <c r="X1274"/>
  <c r="Y1274"/>
  <c r="AL1274"/>
  <c r="AM1274"/>
  <c r="A1275"/>
  <c r="W1275"/>
  <c r="X1275"/>
  <c r="Y1275"/>
  <c r="AL1275"/>
  <c r="AM1275"/>
  <c r="A1276"/>
  <c r="W1276"/>
  <c r="X1276"/>
  <c r="Y1276"/>
  <c r="AL1276"/>
  <c r="AM1276"/>
  <c r="A1277"/>
  <c r="W1277"/>
  <c r="X1277"/>
  <c r="Y1277"/>
  <c r="AL1277"/>
  <c r="AM1277"/>
  <c r="A1278"/>
  <c r="W1278"/>
  <c r="X1278"/>
  <c r="Y1278"/>
  <c r="AL1278"/>
  <c r="AM1278"/>
  <c r="A1279"/>
  <c r="W1279"/>
  <c r="X1279"/>
  <c r="Y1279"/>
  <c r="AL1279"/>
  <c r="AM1279"/>
  <c r="A1280"/>
  <c r="W1280"/>
  <c r="X1280"/>
  <c r="Y1280"/>
  <c r="AL1280"/>
  <c r="AM1280"/>
  <c r="A1281"/>
  <c r="W1281"/>
  <c r="X1281"/>
  <c r="Y1281"/>
  <c r="AL1281"/>
  <c r="AM1281"/>
  <c r="A1282"/>
  <c r="W1282"/>
  <c r="X1282"/>
  <c r="Y1282"/>
  <c r="AL1282"/>
  <c r="AM1282"/>
  <c r="A1283"/>
  <c r="W1283"/>
  <c r="X1283"/>
  <c r="Y1283"/>
  <c r="AL1283"/>
  <c r="AM1283"/>
  <c r="A1284"/>
  <c r="W1284"/>
  <c r="X1284"/>
  <c r="Y1284"/>
  <c r="AL1284"/>
  <c r="AM1284"/>
  <c r="A1285"/>
  <c r="W1285"/>
  <c r="X1285"/>
  <c r="Y1285"/>
  <c r="AL1285"/>
  <c r="AM1285"/>
  <c r="A1286"/>
  <c r="W1286"/>
  <c r="X1286"/>
  <c r="Y1286"/>
  <c r="AL1286"/>
  <c r="AM1286"/>
  <c r="A1287"/>
  <c r="W1287"/>
  <c r="X1287"/>
  <c r="Y1287"/>
  <c r="AL1287"/>
  <c r="AM1287"/>
  <c r="A1288"/>
  <c r="W1288"/>
  <c r="X1288"/>
  <c r="Y1288"/>
  <c r="AL1288"/>
  <c r="AM1288"/>
  <c r="A1289"/>
  <c r="W1289"/>
  <c r="X1289"/>
  <c r="Y1289"/>
  <c r="AL1289"/>
  <c r="AM1289"/>
  <c r="A1290"/>
  <c r="W1290"/>
  <c r="X1290"/>
  <c r="Y1290"/>
  <c r="AL1290"/>
  <c r="AM1290"/>
  <c r="A1291"/>
  <c r="W1291"/>
  <c r="X1291"/>
  <c r="Y1291"/>
  <c r="AL1291"/>
  <c r="AM1291"/>
  <c r="A1292"/>
  <c r="W1292"/>
  <c r="X1292"/>
  <c r="Y1292"/>
  <c r="AL1292"/>
  <c r="AM1292"/>
  <c r="A1293"/>
  <c r="W1293"/>
  <c r="X1293"/>
  <c r="Y1293"/>
  <c r="AL1293"/>
  <c r="AM1293"/>
  <c r="A1294"/>
  <c r="W1294"/>
  <c r="X1294"/>
  <c r="Y1294"/>
  <c r="AL1294"/>
  <c r="AM1294"/>
  <c r="A1295"/>
  <c r="W1295"/>
  <c r="X1295"/>
  <c r="Y1295"/>
  <c r="AL1295"/>
  <c r="AM1295"/>
  <c r="A1296"/>
  <c r="W1296"/>
  <c r="X1296"/>
  <c r="Y1296"/>
  <c r="AL1296"/>
  <c r="AM1296"/>
  <c r="A1297"/>
  <c r="W1297"/>
  <c r="X1297"/>
  <c r="Y1297"/>
  <c r="AL1297"/>
  <c r="AM1297"/>
  <c r="A1298"/>
  <c r="W1298"/>
  <c r="X1298"/>
  <c r="Y1298"/>
  <c r="AL1298"/>
  <c r="AM1298"/>
  <c r="A1299"/>
  <c r="W1299"/>
  <c r="X1299"/>
  <c r="Y1299"/>
  <c r="AL1299"/>
  <c r="AM1299"/>
  <c r="A1300"/>
  <c r="W1300"/>
  <c r="X1300"/>
  <c r="Y1300"/>
  <c r="AL1300"/>
  <c r="AM1300"/>
  <c r="A1301"/>
  <c r="W1301"/>
  <c r="X1301"/>
  <c r="Y1301"/>
  <c r="AL1301"/>
  <c r="AM1301"/>
  <c r="A1302"/>
  <c r="W1302"/>
  <c r="X1302"/>
  <c r="Y1302"/>
  <c r="AL1302"/>
  <c r="AM1302"/>
  <c r="A1303"/>
  <c r="W1303"/>
  <c r="X1303"/>
  <c r="Y1303"/>
  <c r="AL1303"/>
  <c r="AM1303"/>
  <c r="A1304"/>
  <c r="W1304"/>
  <c r="X1304"/>
  <c r="Y1304"/>
  <c r="AL1304"/>
  <c r="AM1304"/>
  <c r="A1305"/>
  <c r="W1305"/>
  <c r="X1305"/>
  <c r="Y1305"/>
  <c r="AL1305"/>
  <c r="AM1305"/>
  <c r="A1306"/>
  <c r="W1306"/>
  <c r="X1306"/>
  <c r="Y1306"/>
  <c r="AL1306"/>
  <c r="AM1306"/>
  <c r="A1307"/>
  <c r="W1307"/>
  <c r="X1307"/>
  <c r="Y1307"/>
  <c r="AL1307"/>
  <c r="AM1307"/>
  <c r="A1308"/>
  <c r="W1308"/>
  <c r="X1308"/>
  <c r="Y1308"/>
  <c r="AL1308"/>
  <c r="AM1308"/>
  <c r="A1309"/>
  <c r="W1309"/>
  <c r="X1309"/>
  <c r="Y1309"/>
  <c r="AL1309"/>
  <c r="AM1309"/>
  <c r="A1310"/>
  <c r="W1310"/>
  <c r="X1310"/>
  <c r="Y1310"/>
  <c r="AL1310"/>
  <c r="AM1310"/>
  <c r="A1311"/>
  <c r="W1311"/>
  <c r="X1311"/>
  <c r="Y1311"/>
  <c r="AL1311"/>
  <c r="AM1311"/>
  <c r="A1312"/>
  <c r="W1312"/>
  <c r="X1312"/>
  <c r="Y1312"/>
  <c r="AL1312"/>
  <c r="AM1312"/>
  <c r="A1313"/>
  <c r="W1313"/>
  <c r="X1313"/>
  <c r="Y1313"/>
  <c r="AL1313"/>
  <c r="AM1313"/>
  <c r="A1314"/>
  <c r="W1314"/>
  <c r="X1314"/>
  <c r="Y1314"/>
  <c r="AL1314"/>
  <c r="AM1314"/>
  <c r="A1315"/>
  <c r="W1315"/>
  <c r="X1315"/>
  <c r="Y1315"/>
  <c r="AL1315"/>
  <c r="AM1315"/>
  <c r="A1316"/>
  <c r="W1316"/>
  <c r="X1316"/>
  <c r="Y1316"/>
  <c r="AL1316"/>
  <c r="AM1316"/>
  <c r="A1317"/>
  <c r="W1317"/>
  <c r="X1317"/>
  <c r="Y1317"/>
  <c r="AL1317"/>
  <c r="AM1317"/>
  <c r="A1318"/>
  <c r="W1318"/>
  <c r="X1318"/>
  <c r="Y1318"/>
  <c r="AL1318"/>
  <c r="AM1318"/>
  <c r="A1319"/>
  <c r="W1319"/>
  <c r="X1319"/>
  <c r="Y1319"/>
  <c r="AL1319"/>
  <c r="AM1319"/>
  <c r="A1320"/>
  <c r="W1320"/>
  <c r="X1320"/>
  <c r="Y1320"/>
  <c r="AL1320"/>
  <c r="AM1320"/>
  <c r="A1321"/>
  <c r="W1321"/>
  <c r="X1321"/>
  <c r="Y1321"/>
  <c r="AL1321"/>
  <c r="AM1321"/>
  <c r="A1322"/>
  <c r="W1322"/>
  <c r="X1322"/>
  <c r="Y1322"/>
  <c r="AL1322"/>
  <c r="AM1322"/>
  <c r="A1323"/>
  <c r="W1323"/>
  <c r="X1323"/>
  <c r="Y1323"/>
  <c r="AL1323"/>
  <c r="AM1323"/>
  <c r="A1324"/>
  <c r="W1324"/>
  <c r="X1324"/>
  <c r="Y1324"/>
  <c r="AL1324"/>
  <c r="AM1324"/>
  <c r="A1325"/>
  <c r="W1325"/>
  <c r="X1325"/>
  <c r="Y1325"/>
  <c r="AL1325"/>
  <c r="AM1325"/>
  <c r="A1326"/>
  <c r="W1326"/>
  <c r="X1326"/>
  <c r="Y1326"/>
  <c r="AL1326"/>
  <c r="AM1326"/>
  <c r="A1327"/>
  <c r="W1327"/>
  <c r="X1327"/>
  <c r="Y1327"/>
  <c r="AL1327"/>
  <c r="AM1327"/>
  <c r="A1328"/>
  <c r="W1328"/>
  <c r="X1328"/>
  <c r="Y1328"/>
  <c r="AL1328"/>
  <c r="AM1328"/>
  <c r="A1329"/>
  <c r="W1329"/>
  <c r="X1329"/>
  <c r="Y1329"/>
  <c r="AL1329"/>
  <c r="AM1329"/>
  <c r="A1330"/>
  <c r="W1330"/>
  <c r="X1330"/>
  <c r="Y1330"/>
  <c r="AL1330"/>
  <c r="AM1330"/>
  <c r="A1331"/>
  <c r="W1331"/>
  <c r="X1331"/>
  <c r="Y1331"/>
  <c r="AL1331"/>
  <c r="AM1331"/>
  <c r="A1332"/>
  <c r="W1332"/>
  <c r="X1332"/>
  <c r="Y1332"/>
  <c r="AL1332"/>
  <c r="AM1332"/>
  <c r="A1333"/>
  <c r="W1333"/>
  <c r="X1333"/>
  <c r="Y1333"/>
  <c r="AL1333"/>
  <c r="AM1333"/>
  <c r="A1334"/>
  <c r="W1334"/>
  <c r="X1334"/>
  <c r="Y1334"/>
  <c r="AL1334"/>
  <c r="AM1334"/>
  <c r="A1335"/>
  <c r="W1335"/>
  <c r="X1335"/>
  <c r="Y1335"/>
  <c r="AL1335"/>
  <c r="AM1335"/>
  <c r="A1336"/>
  <c r="W1336"/>
  <c r="X1336"/>
  <c r="Y1336"/>
  <c r="AL1336"/>
  <c r="AM1336"/>
  <c r="A1337"/>
  <c r="W1337"/>
  <c r="X1337"/>
  <c r="Y1337"/>
  <c r="AL1337"/>
  <c r="AM1337"/>
  <c r="A1338"/>
  <c r="W1338"/>
  <c r="X1338"/>
  <c r="Y1338"/>
  <c r="AL1338"/>
  <c r="AM1338"/>
  <c r="A1339"/>
  <c r="W1339"/>
  <c r="X1339"/>
  <c r="Y1339"/>
  <c r="AL1339"/>
  <c r="AM1339"/>
  <c r="A1340"/>
  <c r="W1340"/>
  <c r="X1340"/>
  <c r="Y1340"/>
  <c r="AL1340"/>
  <c r="AM1340"/>
  <c r="A1341"/>
  <c r="W1341"/>
  <c r="X1341"/>
  <c r="Y1341"/>
  <c r="AL1341"/>
  <c r="AM1341"/>
  <c r="A1342"/>
  <c r="W1342"/>
  <c r="X1342"/>
  <c r="Y1342"/>
  <c r="AL1342"/>
  <c r="AM1342"/>
  <c r="A1343"/>
  <c r="W1343"/>
  <c r="X1343"/>
  <c r="Y1343"/>
  <c r="AL1343"/>
  <c r="AM1343"/>
  <c r="A1344"/>
  <c r="W1344"/>
  <c r="X1344"/>
  <c r="Y1344"/>
  <c r="AL1344"/>
  <c r="AM1344"/>
  <c r="A1345"/>
  <c r="W1345"/>
  <c r="X1345"/>
  <c r="Y1345"/>
  <c r="AL1345"/>
  <c r="AM1345"/>
  <c r="A1346"/>
  <c r="W1346"/>
  <c r="X1346"/>
  <c r="Y1346"/>
  <c r="AL1346"/>
  <c r="AM1346"/>
  <c r="A1347"/>
  <c r="W1347"/>
  <c r="X1347"/>
  <c r="Y1347"/>
  <c r="AL1347"/>
  <c r="AM1347"/>
  <c r="A1348"/>
  <c r="W1348"/>
  <c r="X1348"/>
  <c r="Y1348"/>
  <c r="AL1348"/>
  <c r="AM1348"/>
  <c r="A1349"/>
  <c r="W1349"/>
  <c r="X1349"/>
  <c r="Y1349"/>
  <c r="AL1349"/>
  <c r="AM1349"/>
  <c r="A1350"/>
  <c r="W1350"/>
  <c r="X1350"/>
  <c r="Y1350"/>
  <c r="AL1350"/>
  <c r="AM1350"/>
  <c r="A1351"/>
  <c r="W1351"/>
  <c r="X1351"/>
  <c r="Y1351"/>
  <c r="AL1351"/>
  <c r="AM1351"/>
  <c r="A1352"/>
  <c r="W1352"/>
  <c r="X1352"/>
  <c r="Y1352"/>
  <c r="AL1352"/>
  <c r="AM1352"/>
  <c r="A1353"/>
  <c r="W1353"/>
  <c r="X1353"/>
  <c r="Y1353"/>
  <c r="AL1353"/>
  <c r="AM1353"/>
  <c r="A1354"/>
  <c r="W1354"/>
  <c r="X1354"/>
  <c r="Y1354"/>
  <c r="AL1354"/>
  <c r="AM1354"/>
  <c r="A1355"/>
  <c r="W1355"/>
  <c r="X1355"/>
  <c r="Y1355"/>
  <c r="AL1355"/>
  <c r="AM1355"/>
  <c r="A1356"/>
  <c r="W1356"/>
  <c r="X1356"/>
  <c r="Y1356"/>
  <c r="AL1356"/>
  <c r="AM1356"/>
  <c r="A1357"/>
  <c r="W1357"/>
  <c r="X1357"/>
  <c r="Y1357"/>
  <c r="AL1357"/>
  <c r="AM1357"/>
  <c r="A1358"/>
  <c r="W1358"/>
  <c r="X1358"/>
  <c r="Y1358"/>
  <c r="AL1358"/>
  <c r="AM1358"/>
  <c r="A1359"/>
  <c r="W1359"/>
  <c r="X1359"/>
  <c r="Y1359"/>
  <c r="AL1359"/>
  <c r="AM1359"/>
  <c r="A1360"/>
  <c r="W1360"/>
  <c r="X1360"/>
  <c r="Y1360"/>
  <c r="AL1360"/>
  <c r="AM1360"/>
  <c r="A1361"/>
  <c r="W1361"/>
  <c r="X1361"/>
  <c r="Y1361"/>
  <c r="AL1361"/>
  <c r="AM1361"/>
  <c r="A1362"/>
  <c r="W1362"/>
  <c r="X1362"/>
  <c r="Y1362"/>
  <c r="AL1362"/>
  <c r="AM1362"/>
  <c r="A1363"/>
  <c r="W1363"/>
  <c r="X1363"/>
  <c r="Y1363"/>
  <c r="AL1363"/>
  <c r="AM1363"/>
  <c r="A1364"/>
  <c r="W1364"/>
  <c r="X1364"/>
  <c r="Y1364"/>
  <c r="AL1364"/>
  <c r="AM1364"/>
  <c r="A1365"/>
  <c r="W1365"/>
  <c r="X1365"/>
  <c r="Y1365"/>
  <c r="AL1365"/>
  <c r="AM1365"/>
  <c r="A1366"/>
  <c r="W1366"/>
  <c r="X1366"/>
  <c r="Y1366"/>
  <c r="AL1366"/>
  <c r="AM1366"/>
  <c r="A1367"/>
  <c r="W1367"/>
  <c r="X1367"/>
  <c r="Y1367"/>
  <c r="AL1367"/>
  <c r="AM1367"/>
  <c r="A1368"/>
  <c r="W1368"/>
  <c r="X1368"/>
  <c r="Y1368"/>
  <c r="AL1368"/>
  <c r="AM1368"/>
  <c r="A1369"/>
  <c r="W1369"/>
  <c r="X1369"/>
  <c r="Y1369"/>
  <c r="AL1369"/>
  <c r="AM1369"/>
  <c r="A1370"/>
  <c r="W1370"/>
  <c r="X1370"/>
  <c r="Y1370"/>
  <c r="AL1370"/>
  <c r="AM1370"/>
  <c r="A1371"/>
  <c r="W1371"/>
  <c r="X1371"/>
  <c r="Y1371"/>
  <c r="AL1371"/>
  <c r="AM1371"/>
  <c r="A1372"/>
  <c r="W1372"/>
  <c r="X1372"/>
  <c r="Y1372"/>
  <c r="AL1372"/>
  <c r="AM1372"/>
  <c r="A1373"/>
  <c r="W1373"/>
  <c r="X1373"/>
  <c r="Y1373"/>
  <c r="AL1373"/>
  <c r="AM1373"/>
  <c r="A1374"/>
  <c r="W1374"/>
  <c r="X1374"/>
  <c r="Y1374"/>
  <c r="AL1374"/>
  <c r="AM1374"/>
  <c r="A1375"/>
  <c r="W1375"/>
  <c r="X1375"/>
  <c r="Y1375"/>
  <c r="AL1375"/>
  <c r="AM1375"/>
  <c r="A1376"/>
  <c r="W1376"/>
  <c r="X1376"/>
  <c r="Y1376"/>
  <c r="AL1376"/>
  <c r="AM1376"/>
  <c r="A1377"/>
  <c r="W1377"/>
  <c r="X1377"/>
  <c r="Y1377"/>
  <c r="AL1377"/>
  <c r="AM1377"/>
  <c r="A1378"/>
  <c r="W1378"/>
  <c r="X1378"/>
  <c r="Y1378"/>
  <c r="AL1378"/>
  <c r="AM1378"/>
  <c r="A1379"/>
  <c r="W1379"/>
  <c r="X1379"/>
  <c r="Y1379"/>
  <c r="AL1379"/>
  <c r="AM1379"/>
  <c r="A1380"/>
  <c r="W1380"/>
  <c r="X1380"/>
  <c r="Y1380"/>
  <c r="AL1380"/>
  <c r="AM1380"/>
  <c r="A1381"/>
  <c r="W1381"/>
  <c r="X1381"/>
  <c r="Y1381"/>
  <c r="AL1381"/>
  <c r="AM1381"/>
  <c r="A1382"/>
  <c r="W1382"/>
  <c r="X1382"/>
  <c r="Y1382"/>
  <c r="AL1382"/>
  <c r="AM1382"/>
  <c r="A1383"/>
  <c r="W1383"/>
  <c r="X1383"/>
  <c r="Y1383"/>
  <c r="AL1383"/>
  <c r="AM1383"/>
  <c r="A1384"/>
  <c r="W1384"/>
  <c r="X1384"/>
  <c r="Y1384"/>
  <c r="AL1384"/>
  <c r="AM1384"/>
  <c r="A1385"/>
  <c r="W1385"/>
  <c r="X1385"/>
  <c r="Y1385"/>
  <c r="AL1385"/>
  <c r="AM1385"/>
  <c r="A1386"/>
  <c r="W1386"/>
  <c r="X1386"/>
  <c r="Y1386"/>
  <c r="AL1386"/>
  <c r="AM1386"/>
  <c r="A1387"/>
  <c r="W1387"/>
  <c r="X1387"/>
  <c r="Y1387"/>
  <c r="AL1387"/>
  <c r="AM1387"/>
  <c r="A1388"/>
  <c r="W1388"/>
  <c r="X1388"/>
  <c r="Y1388"/>
  <c r="AL1388"/>
  <c r="AM1388"/>
  <c r="A1389"/>
  <c r="W1389"/>
  <c r="X1389"/>
  <c r="Y1389"/>
  <c r="AL1389"/>
  <c r="AM1389"/>
  <c r="A1390"/>
  <c r="W1390"/>
  <c r="X1390"/>
  <c r="Y1390"/>
  <c r="AL1390"/>
  <c r="AM1390"/>
  <c r="A1391"/>
  <c r="W1391"/>
  <c r="X1391"/>
  <c r="Y1391"/>
  <c r="AL1391"/>
  <c r="AM1391"/>
  <c r="A1392"/>
  <c r="W1392"/>
  <c r="X1392"/>
  <c r="Y1392"/>
  <c r="AL1392"/>
  <c r="AM1392"/>
  <c r="A1393"/>
  <c r="W1393"/>
  <c r="X1393"/>
  <c r="Y1393"/>
  <c r="AL1393"/>
  <c r="AM1393"/>
  <c r="A1394"/>
  <c r="W1394"/>
  <c r="X1394"/>
  <c r="Y1394"/>
  <c r="AL1394"/>
  <c r="AM1394"/>
  <c r="A1395"/>
  <c r="W1395"/>
  <c r="X1395"/>
  <c r="Y1395"/>
  <c r="AL1395"/>
  <c r="AM1395"/>
  <c r="A1396"/>
  <c r="W1396"/>
  <c r="X1396"/>
  <c r="Y1396"/>
  <c r="AL1396"/>
  <c r="AM1396"/>
  <c r="A1397"/>
  <c r="W1397"/>
  <c r="X1397"/>
  <c r="Y1397"/>
  <c r="AL1397"/>
  <c r="AM1397"/>
  <c r="A1398"/>
  <c r="W1398"/>
  <c r="X1398"/>
  <c r="Y1398"/>
  <c r="AL1398"/>
  <c r="AM1398"/>
  <c r="A1399"/>
  <c r="W1399"/>
  <c r="X1399"/>
  <c r="Y1399"/>
  <c r="AL1399"/>
  <c r="AM1399"/>
  <c r="A1400"/>
  <c r="W1400"/>
  <c r="X1400"/>
  <c r="Y1400"/>
  <c r="AL1400"/>
  <c r="AM1400"/>
  <c r="A1401"/>
  <c r="W1401"/>
  <c r="X1401"/>
  <c r="Y1401"/>
  <c r="AL1401"/>
  <c r="AM1401"/>
  <c r="A1402"/>
  <c r="W1402"/>
  <c r="X1402"/>
  <c r="Y1402"/>
  <c r="AL1402"/>
  <c r="AM1402"/>
  <c r="A1403"/>
  <c r="W1403"/>
  <c r="X1403"/>
  <c r="Y1403"/>
  <c r="AL1403"/>
  <c r="AM1403"/>
  <c r="A1404"/>
  <c r="W1404"/>
  <c r="X1404"/>
  <c r="Y1404"/>
  <c r="AL1404"/>
  <c r="AM1404"/>
  <c r="A1405"/>
  <c r="W1405"/>
  <c r="X1405"/>
  <c r="Y1405"/>
  <c r="AL1405"/>
  <c r="AM1405"/>
  <c r="A1406"/>
  <c r="W1406"/>
  <c r="X1406"/>
  <c r="Y1406"/>
  <c r="AL1406"/>
  <c r="AM1406"/>
  <c r="A1407"/>
  <c r="W1407"/>
  <c r="X1407"/>
  <c r="Y1407"/>
  <c r="AL1407"/>
  <c r="AM1407"/>
  <c r="A1408"/>
  <c r="W1408"/>
  <c r="X1408"/>
  <c r="Y1408"/>
  <c r="AL1408"/>
  <c r="AM1408"/>
  <c r="A1409"/>
  <c r="W1409"/>
  <c r="X1409"/>
  <c r="Y1409"/>
  <c r="AL1409"/>
  <c r="AM1409"/>
  <c r="A1410"/>
  <c r="W1410"/>
  <c r="X1410"/>
  <c r="Y1410"/>
  <c r="AL1410"/>
  <c r="AM1410"/>
  <c r="A1411"/>
  <c r="W1411"/>
  <c r="X1411"/>
  <c r="Y1411"/>
  <c r="AL1411"/>
  <c r="AM1411"/>
  <c r="A1412"/>
  <c r="W1412"/>
  <c r="X1412"/>
  <c r="Y1412"/>
  <c r="AL1412"/>
  <c r="AM1412"/>
  <c r="A1413"/>
  <c r="W1413"/>
  <c r="X1413"/>
  <c r="Y1413"/>
  <c r="AL1413"/>
  <c r="AM1413"/>
  <c r="A1414"/>
  <c r="W1414"/>
  <c r="X1414"/>
  <c r="Y1414"/>
  <c r="AL1414"/>
  <c r="AM1414"/>
  <c r="A1415"/>
  <c r="W1415"/>
  <c r="X1415"/>
  <c r="Y1415"/>
  <c r="AL1415"/>
  <c r="AM1415"/>
  <c r="A1416"/>
  <c r="W1416"/>
  <c r="X1416"/>
  <c r="Y1416"/>
  <c r="AL1416"/>
  <c r="AM1416"/>
  <c r="A1417"/>
  <c r="W1417"/>
  <c r="X1417"/>
  <c r="Y1417"/>
  <c r="AL1417"/>
  <c r="AM1417"/>
  <c r="A1418"/>
  <c r="W1418"/>
  <c r="X1418"/>
  <c r="Y1418"/>
  <c r="AL1418"/>
  <c r="AM1418"/>
  <c r="A1419"/>
  <c r="W1419"/>
  <c r="X1419"/>
  <c r="Y1419"/>
  <c r="AL1419"/>
  <c r="AM1419"/>
  <c r="A1420"/>
  <c r="W1420"/>
  <c r="X1420"/>
  <c r="Y1420"/>
  <c r="AL1420"/>
  <c r="AM1420"/>
  <c r="A1421"/>
  <c r="W1421"/>
  <c r="X1421"/>
  <c r="Y1421"/>
  <c r="AL1421"/>
  <c r="AM1421"/>
  <c r="A1422"/>
  <c r="W1422"/>
  <c r="X1422"/>
  <c r="Y1422"/>
  <c r="AL1422"/>
  <c r="AM1422"/>
  <c r="A1423"/>
  <c r="W1423"/>
  <c r="X1423"/>
  <c r="Y1423"/>
  <c r="AL1423"/>
  <c r="AM1423"/>
  <c r="A1424"/>
  <c r="W1424"/>
  <c r="X1424"/>
  <c r="Y1424"/>
  <c r="AL1424"/>
  <c r="AM1424"/>
  <c r="A1425"/>
  <c r="W1425"/>
  <c r="X1425"/>
  <c r="Y1425"/>
  <c r="AL1425"/>
  <c r="AM1425"/>
  <c r="A1426"/>
  <c r="W1426"/>
  <c r="X1426"/>
  <c r="Y1426"/>
  <c r="AL1426"/>
  <c r="AM1426"/>
  <c r="A1427"/>
  <c r="W1427"/>
  <c r="X1427"/>
  <c r="Y1427"/>
  <c r="AL1427"/>
  <c r="AM1427"/>
  <c r="A1428"/>
  <c r="W1428"/>
  <c r="X1428"/>
  <c r="Y1428"/>
  <c r="AL1428"/>
  <c r="AM1428"/>
  <c r="A1429"/>
  <c r="W1429"/>
  <c r="X1429"/>
  <c r="Y1429"/>
  <c r="AL1429"/>
  <c r="AM1429"/>
  <c r="A1430"/>
  <c r="W1430"/>
  <c r="X1430"/>
  <c r="Y1430"/>
  <c r="AL1430"/>
  <c r="AM1430"/>
  <c r="A1431"/>
  <c r="W1431"/>
  <c r="X1431"/>
  <c r="Y1431"/>
  <c r="AL1431"/>
  <c r="AM1431"/>
  <c r="A1432"/>
  <c r="W1432"/>
  <c r="X1432"/>
  <c r="Y1432"/>
  <c r="AL1432"/>
  <c r="AM1432"/>
  <c r="A1433"/>
  <c r="W1433"/>
  <c r="X1433"/>
  <c r="Y1433"/>
  <c r="AL1433"/>
  <c r="AM1433"/>
  <c r="A1434"/>
  <c r="W1434"/>
  <c r="X1434"/>
  <c r="Y1434"/>
  <c r="AL1434"/>
  <c r="AM1434"/>
  <c r="A1435"/>
  <c r="W1435"/>
  <c r="X1435"/>
  <c r="Y1435"/>
  <c r="AL1435"/>
  <c r="AM1435"/>
  <c r="A1436"/>
  <c r="W1436"/>
  <c r="X1436"/>
  <c r="Y1436"/>
  <c r="AL1436"/>
  <c r="AM1436"/>
  <c r="A1437"/>
  <c r="W1437"/>
  <c r="X1437"/>
  <c r="Y1437"/>
  <c r="AL1437"/>
  <c r="AM1437"/>
  <c r="A1438"/>
  <c r="W1438"/>
  <c r="X1438"/>
  <c r="Y1438"/>
  <c r="AL1438"/>
  <c r="AM1438"/>
  <c r="A1439"/>
  <c r="W1439"/>
  <c r="X1439"/>
  <c r="Y1439"/>
  <c r="AL1439"/>
  <c r="AM1439"/>
  <c r="A1440"/>
  <c r="W1440"/>
  <c r="X1440"/>
  <c r="Y1440"/>
  <c r="AL1440"/>
  <c r="AM1440"/>
  <c r="A1441"/>
  <c r="W1441"/>
  <c r="X1441"/>
  <c r="Y1441"/>
  <c r="AL1441"/>
  <c r="AM1441"/>
  <c r="A1442"/>
  <c r="W1442"/>
  <c r="X1442"/>
  <c r="Y1442"/>
  <c r="AL1442"/>
  <c r="AM1442"/>
  <c r="A1443"/>
  <c r="W1443"/>
  <c r="X1443"/>
  <c r="Y1443"/>
  <c r="AL1443"/>
  <c r="AM1443"/>
  <c r="A1444"/>
  <c r="W1444"/>
  <c r="X1444"/>
  <c r="Y1444"/>
  <c r="AL1444"/>
  <c r="AM1444"/>
  <c r="A1445"/>
  <c r="W1445"/>
  <c r="X1445"/>
  <c r="Y1445"/>
  <c r="AL1445"/>
  <c r="AM1445"/>
  <c r="A1446"/>
  <c r="W1446"/>
  <c r="X1446"/>
  <c r="Y1446"/>
  <c r="AL1446"/>
  <c r="AM1446"/>
  <c r="A1447"/>
  <c r="W1447"/>
  <c r="X1447"/>
  <c r="Y1447"/>
  <c r="AL1447"/>
  <c r="AM1447"/>
  <c r="A1448"/>
  <c r="W1448"/>
  <c r="X1448"/>
  <c r="Y1448"/>
  <c r="AL1448"/>
  <c r="AM1448"/>
  <c r="A1449"/>
  <c r="W1449"/>
  <c r="X1449"/>
  <c r="Y1449"/>
  <c r="AL1449"/>
  <c r="AM1449"/>
  <c r="A1450"/>
  <c r="W1450"/>
  <c r="X1450"/>
  <c r="Y1450"/>
  <c r="AL1450"/>
  <c r="AM1450"/>
  <c r="A1451"/>
  <c r="W1451"/>
  <c r="X1451"/>
  <c r="Y1451"/>
  <c r="AL1451"/>
  <c r="AM1451"/>
  <c r="A1452"/>
  <c r="W1452"/>
  <c r="X1452"/>
  <c r="Y1452"/>
  <c r="AL1452"/>
  <c r="AM1452"/>
  <c r="A1453"/>
  <c r="W1453"/>
  <c r="X1453"/>
  <c r="Y1453"/>
  <c r="AL1453"/>
  <c r="AM1453"/>
  <c r="A1454"/>
  <c r="W1454"/>
  <c r="X1454"/>
  <c r="Y1454"/>
  <c r="AL1454"/>
  <c r="AM1454"/>
  <c r="A1455"/>
  <c r="W1455"/>
  <c r="X1455"/>
  <c r="Y1455"/>
  <c r="AL1455"/>
  <c r="AM1455"/>
  <c r="A1456"/>
  <c r="W1456"/>
  <c r="X1456"/>
  <c r="Y1456"/>
  <c r="AL1456"/>
  <c r="AM1456"/>
  <c r="A1457"/>
  <c r="W1457"/>
  <c r="X1457"/>
  <c r="Y1457"/>
  <c r="AL1457"/>
  <c r="AM1457"/>
  <c r="A1458"/>
  <c r="W1458"/>
  <c r="X1458"/>
  <c r="Y1458"/>
  <c r="AL1458"/>
  <c r="AM1458"/>
  <c r="A1459"/>
  <c r="W1459"/>
  <c r="X1459"/>
  <c r="Y1459"/>
  <c r="AL1459"/>
  <c r="AM1459"/>
  <c r="A1460"/>
  <c r="W1460"/>
  <c r="X1460"/>
  <c r="Y1460"/>
  <c r="AL1460"/>
  <c r="AM1460"/>
  <c r="A1461"/>
  <c r="W1461"/>
  <c r="X1461"/>
  <c r="Y1461"/>
  <c r="AL1461"/>
  <c r="AM1461"/>
  <c r="A1462"/>
  <c r="W1462"/>
  <c r="X1462"/>
  <c r="Y1462"/>
  <c r="AL1462"/>
  <c r="AM1462"/>
  <c r="A1463"/>
  <c r="W1463"/>
  <c r="X1463"/>
  <c r="Y1463"/>
  <c r="AL1463"/>
  <c r="AM1463"/>
  <c r="A1464"/>
  <c r="W1464"/>
  <c r="X1464"/>
  <c r="Y1464"/>
  <c r="AL1464"/>
  <c r="AM1464"/>
  <c r="A1465"/>
  <c r="W1465"/>
  <c r="X1465"/>
  <c r="Y1465"/>
  <c r="AL1465"/>
  <c r="AM1465"/>
  <c r="A1466"/>
  <c r="W1466"/>
  <c r="X1466"/>
  <c r="Y1466"/>
  <c r="AL1466"/>
  <c r="AM1466"/>
  <c r="A1467"/>
  <c r="W1467"/>
  <c r="X1467"/>
  <c r="Y1467"/>
  <c r="AL1467"/>
  <c r="AM1467"/>
  <c r="A1468"/>
  <c r="W1468"/>
  <c r="X1468"/>
  <c r="Y1468"/>
  <c r="AL1468"/>
  <c r="AM1468"/>
  <c r="A1469"/>
  <c r="W1469"/>
  <c r="X1469"/>
  <c r="Y1469"/>
  <c r="AL1469"/>
  <c r="AM1469"/>
  <c r="A1470"/>
  <c r="W1470"/>
  <c r="X1470"/>
  <c r="Y1470"/>
  <c r="AL1470"/>
  <c r="AM1470"/>
  <c r="A1471"/>
  <c r="W1471"/>
  <c r="X1471"/>
  <c r="Y1471"/>
  <c r="AL1471"/>
  <c r="AM1471"/>
  <c r="A1472"/>
  <c r="W1472"/>
  <c r="X1472"/>
  <c r="Y1472"/>
  <c r="AL1472"/>
  <c r="AM1472"/>
  <c r="A1473"/>
  <c r="W1473"/>
  <c r="X1473"/>
  <c r="Y1473"/>
  <c r="AL1473"/>
  <c r="AM1473"/>
  <c r="A1474"/>
  <c r="W1474"/>
  <c r="X1474"/>
  <c r="Y1474"/>
  <c r="AL1474"/>
  <c r="AM1474"/>
  <c r="A1475"/>
  <c r="W1475"/>
  <c r="X1475"/>
  <c r="Y1475"/>
  <c r="AL1475"/>
  <c r="AM1475"/>
  <c r="A1476"/>
  <c r="W1476"/>
  <c r="X1476"/>
  <c r="Y1476"/>
  <c r="AL1476"/>
  <c r="AM1476"/>
  <c r="A1477"/>
  <c r="W1477"/>
  <c r="X1477"/>
  <c r="Y1477"/>
  <c r="AL1477"/>
  <c r="AM1477"/>
  <c r="A1478"/>
  <c r="W1478"/>
  <c r="X1478"/>
  <c r="Y1478"/>
  <c r="AL1478"/>
  <c r="AM1478"/>
  <c r="A1479"/>
  <c r="W1479"/>
  <c r="X1479"/>
  <c r="Y1479"/>
  <c r="AL1479"/>
  <c r="AM1479"/>
  <c r="A1480"/>
  <c r="W1480"/>
  <c r="X1480"/>
  <c r="Y1480"/>
  <c r="AL1480"/>
  <c r="AM1480"/>
  <c r="A1481"/>
  <c r="W1481"/>
  <c r="X1481"/>
  <c r="Y1481"/>
  <c r="AL1481"/>
  <c r="AM1481"/>
  <c r="A1482"/>
  <c r="W1482"/>
  <c r="X1482"/>
  <c r="Y1482"/>
  <c r="AL1482"/>
  <c r="AM1482"/>
  <c r="A1483"/>
  <c r="W1483"/>
  <c r="X1483"/>
  <c r="Y1483"/>
  <c r="AL1483"/>
  <c r="AM1483"/>
  <c r="A1484"/>
  <c r="W1484"/>
  <c r="X1484"/>
  <c r="Y1484"/>
  <c r="AL1484"/>
  <c r="AM1484"/>
  <c r="A1485"/>
  <c r="W1485"/>
  <c r="X1485"/>
  <c r="Y1485"/>
  <c r="AL1485"/>
  <c r="AM1485"/>
  <c r="A1486"/>
  <c r="W1486"/>
  <c r="X1486"/>
  <c r="Y1486"/>
  <c r="AL1486"/>
  <c r="AM1486"/>
  <c r="A1487"/>
  <c r="W1487"/>
  <c r="X1487"/>
  <c r="Y1487"/>
  <c r="AL1487"/>
  <c r="AM1487"/>
  <c r="A1488"/>
  <c r="W1488"/>
  <c r="X1488"/>
  <c r="Y1488"/>
  <c r="AL1488"/>
  <c r="AM1488"/>
  <c r="A1489"/>
  <c r="W1489"/>
  <c r="X1489"/>
  <c r="Y1489"/>
  <c r="AL1489"/>
  <c r="AM1489"/>
  <c r="A1490"/>
  <c r="W1490"/>
  <c r="X1490"/>
  <c r="Y1490"/>
  <c r="AL1490"/>
  <c r="AM1490"/>
  <c r="A1491"/>
  <c r="W1491"/>
  <c r="X1491"/>
  <c r="Y1491"/>
  <c r="AL1491"/>
  <c r="AM1491"/>
  <c r="A1492"/>
  <c r="W1492"/>
  <c r="X1492"/>
  <c r="Y1492"/>
  <c r="AL1492"/>
  <c r="AM1492"/>
  <c r="A1493"/>
  <c r="W1493"/>
  <c r="X1493"/>
  <c r="Y1493"/>
  <c r="AL1493"/>
  <c r="AM1493"/>
  <c r="A1494"/>
  <c r="W1494"/>
  <c r="X1494"/>
  <c r="Y1494"/>
  <c r="AL1494"/>
  <c r="AM1494"/>
  <c r="A1495"/>
  <c r="W1495"/>
  <c r="X1495"/>
  <c r="Y1495"/>
  <c r="AL1495"/>
  <c r="AM1495"/>
  <c r="A1496"/>
  <c r="W1496"/>
  <c r="X1496"/>
  <c r="Y1496"/>
  <c r="AL1496"/>
  <c r="AM1496"/>
  <c r="A1497"/>
  <c r="W1497"/>
  <c r="X1497"/>
  <c r="Y1497"/>
  <c r="AL1497"/>
  <c r="AM1497"/>
  <c r="A1498"/>
  <c r="W1498"/>
  <c r="X1498"/>
  <c r="Y1498"/>
  <c r="AL1498"/>
  <c r="AM1498"/>
  <c r="A1499"/>
  <c r="W1499"/>
  <c r="X1499"/>
  <c r="Y1499"/>
  <c r="AL1499"/>
  <c r="AM1499"/>
  <c r="A1500"/>
  <c r="W1500"/>
  <c r="X1500"/>
  <c r="Y1500"/>
  <c r="AL1500"/>
  <c r="AM1500"/>
  <c r="A1501"/>
  <c r="W1501"/>
  <c r="X1501"/>
  <c r="Y1501"/>
  <c r="AL1501"/>
  <c r="AM1501"/>
  <c r="A1502"/>
  <c r="W1502"/>
  <c r="X1502"/>
  <c r="Y1502"/>
  <c r="AL1502"/>
  <c r="AM1502"/>
  <c r="A1503"/>
  <c r="W1503"/>
  <c r="X1503"/>
  <c r="Y1503"/>
  <c r="AL1503"/>
  <c r="AM1503"/>
  <c r="A1504"/>
  <c r="W1504"/>
  <c r="X1504"/>
  <c r="Y1504"/>
  <c r="AL1504"/>
  <c r="AM1504"/>
  <c r="A1505"/>
  <c r="W1505"/>
  <c r="X1505"/>
  <c r="Y1505"/>
  <c r="AL1505"/>
  <c r="AM1505"/>
  <c r="A1506"/>
  <c r="W1506"/>
  <c r="X1506"/>
  <c r="Y1506"/>
  <c r="AL1506"/>
  <c r="AM1506"/>
  <c r="A1507"/>
  <c r="W1507"/>
  <c r="X1507"/>
  <c r="Y1507"/>
  <c r="AL1507"/>
  <c r="AM1507"/>
  <c r="A1508"/>
  <c r="W1508"/>
  <c r="X1508"/>
  <c r="Y1508"/>
  <c r="AL1508"/>
  <c r="AM1508"/>
  <c r="A1509"/>
  <c r="W1509"/>
  <c r="X1509"/>
  <c r="Y1509"/>
  <c r="AL1509"/>
  <c r="AM1509"/>
  <c r="A1510"/>
  <c r="W1510"/>
  <c r="X1510"/>
  <c r="Y1510"/>
  <c r="AL1510"/>
  <c r="AM1510"/>
  <c r="A1511"/>
  <c r="W1511"/>
  <c r="X1511"/>
  <c r="Y1511"/>
  <c r="AL1511"/>
  <c r="AM1511"/>
  <c r="A1512"/>
  <c r="W1512"/>
  <c r="X1512"/>
  <c r="Y1512"/>
  <c r="AL1512"/>
  <c r="AM1512"/>
  <c r="A1513"/>
  <c r="W1513"/>
  <c r="X1513"/>
  <c r="Y1513"/>
  <c r="AL1513"/>
  <c r="AM1513"/>
  <c r="A1514"/>
  <c r="W1514"/>
  <c r="X1514"/>
  <c r="Y1514"/>
  <c r="AL1514"/>
  <c r="AM1514"/>
  <c r="A1515"/>
  <c r="W1515"/>
  <c r="X1515"/>
  <c r="Y1515"/>
  <c r="AL1515"/>
  <c r="AM1515"/>
  <c r="A1516"/>
  <c r="W1516"/>
  <c r="X1516"/>
  <c r="Y1516"/>
  <c r="AL1516"/>
  <c r="AM1516"/>
  <c r="A1517"/>
  <c r="W1517"/>
  <c r="X1517"/>
  <c r="Y1517"/>
  <c r="AL1517"/>
  <c r="AM1517"/>
  <c r="A1518"/>
  <c r="W1518"/>
  <c r="X1518"/>
  <c r="Y1518"/>
  <c r="AL1518"/>
  <c r="AM1518"/>
  <c r="A1519"/>
  <c r="W1519"/>
  <c r="X1519"/>
  <c r="Y1519"/>
  <c r="AL1519"/>
  <c r="AM1519"/>
  <c r="A1520"/>
  <c r="W1520"/>
  <c r="X1520"/>
  <c r="Y1520"/>
  <c r="AL1520"/>
  <c r="AM1520"/>
  <c r="A1521"/>
  <c r="W1521"/>
  <c r="X1521"/>
  <c r="Y1521"/>
  <c r="AL1521"/>
  <c r="AM1521"/>
  <c r="A1522"/>
  <c r="W1522"/>
  <c r="X1522"/>
  <c r="Y1522"/>
  <c r="AL1522"/>
  <c r="AM1522"/>
  <c r="A1523"/>
  <c r="W1523"/>
  <c r="X1523"/>
  <c r="Y1523"/>
  <c r="AL1523"/>
  <c r="AM1523"/>
  <c r="A1524"/>
  <c r="W1524"/>
  <c r="X1524"/>
  <c r="Y1524"/>
  <c r="AL1524"/>
  <c r="AM1524"/>
  <c r="A1525"/>
  <c r="W1525"/>
  <c r="X1525"/>
  <c r="Y1525"/>
  <c r="AL1525"/>
  <c r="AM1525"/>
  <c r="A1526"/>
  <c r="W1526"/>
  <c r="X1526"/>
  <c r="Y1526"/>
  <c r="AL1526"/>
  <c r="AM1526"/>
  <c r="A1527"/>
  <c r="W1527"/>
  <c r="X1527"/>
  <c r="Y1527"/>
  <c r="AL1527"/>
  <c r="AM1527"/>
  <c r="A1528"/>
  <c r="W1528"/>
  <c r="X1528"/>
  <c r="Y1528"/>
  <c r="AL1528"/>
  <c r="AM1528"/>
  <c r="A1529"/>
  <c r="W1529"/>
  <c r="X1529"/>
  <c r="Y1529"/>
  <c r="AL1529"/>
  <c r="AM1529"/>
  <c r="A1530"/>
  <c r="W1530"/>
  <c r="X1530"/>
  <c r="Y1530"/>
  <c r="AL1530"/>
  <c r="AM1530"/>
  <c r="A1531"/>
  <c r="W1531"/>
  <c r="X1531"/>
  <c r="Y1531"/>
  <c r="AL1531"/>
  <c r="AM1531"/>
  <c r="A1532"/>
  <c r="W1532"/>
  <c r="X1532"/>
  <c r="Y1532"/>
  <c r="AL1532"/>
  <c r="AM1532"/>
  <c r="A1533"/>
  <c r="W1533"/>
  <c r="X1533"/>
  <c r="Y1533"/>
  <c r="AL1533"/>
  <c r="AM1533"/>
  <c r="A1534"/>
  <c r="W1534"/>
  <c r="X1534"/>
  <c r="Y1534"/>
  <c r="AL1534"/>
  <c r="AM1534"/>
  <c r="A1535"/>
  <c r="W1535"/>
  <c r="X1535"/>
  <c r="Y1535"/>
  <c r="AL1535"/>
  <c r="AM1535"/>
  <c r="A1536"/>
  <c r="W1536"/>
  <c r="X1536"/>
  <c r="Y1536"/>
  <c r="AL1536"/>
  <c r="AM1536"/>
  <c r="A1537"/>
  <c r="W1537"/>
  <c r="X1537"/>
  <c r="Y1537"/>
  <c r="AL1537"/>
  <c r="AM1537"/>
  <c r="A1538"/>
  <c r="W1538"/>
  <c r="X1538"/>
  <c r="Y1538"/>
  <c r="AL1538"/>
  <c r="AM1538"/>
  <c r="A1539"/>
  <c r="W1539"/>
  <c r="X1539"/>
  <c r="Y1539"/>
  <c r="AL1539"/>
  <c r="AM1539"/>
  <c r="A1540"/>
  <c r="W1540"/>
  <c r="X1540"/>
  <c r="Y1540"/>
  <c r="AL1540"/>
  <c r="AM1540"/>
  <c r="A1541"/>
  <c r="W1541"/>
  <c r="X1541"/>
  <c r="Y1541"/>
  <c r="AL1541"/>
  <c r="AM1541"/>
  <c r="A1542"/>
  <c r="W1542"/>
  <c r="X1542"/>
  <c r="Y1542"/>
  <c r="AL1542"/>
  <c r="AM1542"/>
  <c r="A1543"/>
  <c r="W1543"/>
  <c r="X1543"/>
  <c r="Y1543"/>
  <c r="AL1543"/>
  <c r="AM1543"/>
  <c r="A1544"/>
  <c r="W1544"/>
  <c r="X1544"/>
  <c r="Y1544"/>
  <c r="AL1544"/>
  <c r="AM1544"/>
  <c r="A1545"/>
  <c r="W1545"/>
  <c r="X1545"/>
  <c r="Y1545"/>
  <c r="AL1545"/>
  <c r="AM1545"/>
  <c r="A1546"/>
  <c r="W1546"/>
  <c r="X1546"/>
  <c r="Y1546"/>
  <c r="AL1546"/>
  <c r="AM1546"/>
  <c r="A1547"/>
  <c r="W1547"/>
  <c r="X1547"/>
  <c r="Y1547"/>
  <c r="AL1547"/>
  <c r="AM1547"/>
  <c r="A1548"/>
  <c r="W1548"/>
  <c r="X1548"/>
  <c r="Y1548"/>
  <c r="AL1548"/>
  <c r="AM1548"/>
  <c r="A1549"/>
  <c r="W1549"/>
  <c r="X1549"/>
  <c r="Y1549"/>
  <c r="AL1549"/>
  <c r="AM1549"/>
  <c r="A1550"/>
  <c r="W1550"/>
  <c r="X1550"/>
  <c r="Y1550"/>
  <c r="AL1550"/>
  <c r="AM1550"/>
  <c r="A1551"/>
  <c r="W1551"/>
  <c r="X1551"/>
  <c r="Y1551"/>
  <c r="AL1551"/>
  <c r="AM1551"/>
  <c r="A1552"/>
  <c r="W1552"/>
  <c r="X1552"/>
  <c r="Y1552"/>
  <c r="AL1552"/>
  <c r="AM1552"/>
  <c r="A1553"/>
  <c r="W1553"/>
  <c r="X1553"/>
  <c r="Y1553"/>
  <c r="AL1553"/>
  <c r="AM1553"/>
  <c r="A1554"/>
  <c r="W1554"/>
  <c r="X1554"/>
  <c r="Y1554"/>
  <c r="AL1554"/>
  <c r="AM1554"/>
  <c r="A1555"/>
  <c r="W1555"/>
  <c r="X1555"/>
  <c r="Y1555"/>
  <c r="AL1555"/>
  <c r="AM1555"/>
  <c r="A1556"/>
  <c r="W1556"/>
  <c r="X1556"/>
  <c r="Y1556"/>
  <c r="AL1556"/>
  <c r="AM1556"/>
  <c r="A1557"/>
  <c r="W1557"/>
  <c r="X1557"/>
  <c r="Y1557"/>
  <c r="AL1557"/>
  <c r="AM1557"/>
  <c r="A1558"/>
  <c r="W1558"/>
  <c r="X1558"/>
  <c r="Y1558"/>
  <c r="AL1558"/>
  <c r="AM1558"/>
  <c r="A1559"/>
  <c r="W1559"/>
  <c r="X1559"/>
  <c r="Y1559"/>
  <c r="AL1559"/>
  <c r="AM1559"/>
  <c r="A1560"/>
  <c r="W1560"/>
  <c r="X1560"/>
  <c r="Y1560"/>
  <c r="AL1560"/>
  <c r="AM1560"/>
  <c r="A1561"/>
  <c r="W1561"/>
  <c r="X1561"/>
  <c r="Y1561"/>
  <c r="AL1561"/>
  <c r="AM1561"/>
  <c r="A1562"/>
  <c r="W1562"/>
  <c r="X1562"/>
  <c r="Y1562"/>
  <c r="AL1562"/>
  <c r="AM1562"/>
  <c r="A1563"/>
  <c r="W1563"/>
  <c r="X1563"/>
  <c r="Y1563"/>
  <c r="AL1563"/>
  <c r="AM1563"/>
  <c r="A1564"/>
  <c r="W1564"/>
  <c r="X1564"/>
  <c r="Y1564"/>
  <c r="AL1564"/>
  <c r="AM1564"/>
  <c r="A1565"/>
  <c r="W1565"/>
  <c r="X1565"/>
  <c r="Y1565"/>
  <c r="AL1565"/>
  <c r="AM1565"/>
  <c r="A1566"/>
  <c r="W1566"/>
  <c r="X1566"/>
  <c r="Y1566"/>
  <c r="AL1566"/>
  <c r="AM1566"/>
  <c r="A1567"/>
  <c r="W1567"/>
  <c r="X1567"/>
  <c r="Y1567"/>
  <c r="AL1567"/>
  <c r="AM1567"/>
  <c r="A1568"/>
  <c r="W1568"/>
  <c r="X1568"/>
  <c r="Y1568"/>
  <c r="AL1568"/>
  <c r="AM1568"/>
  <c r="A1569"/>
  <c r="W1569"/>
  <c r="X1569"/>
  <c r="Y1569"/>
  <c r="AL1569"/>
  <c r="AM1569"/>
  <c r="A1570"/>
  <c r="W1570"/>
  <c r="X1570"/>
  <c r="Y1570"/>
  <c r="AL1570"/>
  <c r="AM1570"/>
  <c r="A1571"/>
  <c r="W1571"/>
  <c r="X1571"/>
  <c r="Y1571"/>
  <c r="AL1571"/>
  <c r="AM1571"/>
  <c r="A1572"/>
  <c r="W1572"/>
  <c r="X1572"/>
  <c r="Y1572"/>
  <c r="AL1572"/>
  <c r="AM1572"/>
  <c r="A1573"/>
  <c r="W1573"/>
  <c r="X1573"/>
  <c r="Y1573"/>
  <c r="AL1573"/>
  <c r="AM1573"/>
  <c r="A1574"/>
  <c r="W1574"/>
  <c r="X1574"/>
  <c r="Y1574"/>
  <c r="AL1574"/>
  <c r="AM1574"/>
  <c r="A1575"/>
  <c r="W1575"/>
  <c r="X1575"/>
  <c r="Y1575"/>
  <c r="AL1575"/>
  <c r="AM1575"/>
  <c r="A1576"/>
  <c r="W1576"/>
  <c r="X1576"/>
  <c r="Y1576"/>
  <c r="AL1576"/>
  <c r="AM1576"/>
  <c r="A1577"/>
  <c r="W1577"/>
  <c r="X1577"/>
  <c r="Y1577"/>
  <c r="AL1577"/>
  <c r="AM1577"/>
  <c r="A1578"/>
  <c r="W1578"/>
  <c r="X1578"/>
  <c r="Y1578"/>
  <c r="AL1578"/>
  <c r="AM1578"/>
  <c r="A1579"/>
  <c r="W1579"/>
  <c r="X1579"/>
  <c r="Y1579"/>
  <c r="AL1579"/>
  <c r="AM1579"/>
  <c r="A1580"/>
  <c r="W1580"/>
  <c r="X1580"/>
  <c r="Y1580"/>
  <c r="AL1580"/>
  <c r="AM1580"/>
  <c r="A1581"/>
  <c r="W1581"/>
  <c r="X1581"/>
  <c r="Y1581"/>
  <c r="AL1581"/>
  <c r="AM1581"/>
  <c r="A1582"/>
  <c r="W1582"/>
  <c r="X1582"/>
  <c r="Y1582"/>
  <c r="AL1582"/>
  <c r="AM1582"/>
  <c r="A1583"/>
  <c r="W1583"/>
  <c r="X1583"/>
  <c r="Y1583"/>
  <c r="AL1583"/>
  <c r="AM1583"/>
  <c r="A1584"/>
  <c r="W1584"/>
  <c r="X1584"/>
  <c r="Y1584"/>
  <c r="AL1584"/>
  <c r="AM1584"/>
  <c r="A1585"/>
  <c r="W1585"/>
  <c r="X1585"/>
  <c r="Y1585"/>
  <c r="AL1585"/>
  <c r="AM1585"/>
  <c r="A1586"/>
  <c r="W1586"/>
  <c r="X1586"/>
  <c r="Y1586"/>
  <c r="AL1586"/>
  <c r="AM1586"/>
  <c r="A1587"/>
  <c r="W1587"/>
  <c r="X1587"/>
  <c r="Y1587"/>
  <c r="AL1587"/>
  <c r="AM1587"/>
  <c r="A1588"/>
  <c r="W1588"/>
  <c r="X1588"/>
  <c r="Y1588"/>
  <c r="AL1588"/>
  <c r="AM1588"/>
  <c r="A1589"/>
  <c r="W1589"/>
  <c r="X1589"/>
  <c r="Y1589"/>
  <c r="AL1589"/>
  <c r="AM1589"/>
  <c r="A1590"/>
  <c r="W1590"/>
  <c r="X1590"/>
  <c r="Y1590"/>
  <c r="AL1590"/>
  <c r="AM1590"/>
  <c r="A1591"/>
  <c r="W1591"/>
  <c r="X1591"/>
  <c r="Y1591"/>
  <c r="AL1591"/>
  <c r="AM1591"/>
  <c r="A1592"/>
  <c r="W1592"/>
  <c r="X1592"/>
  <c r="Y1592"/>
  <c r="AL1592"/>
  <c r="AM1592"/>
  <c r="A1593"/>
  <c r="W1593"/>
  <c r="X1593"/>
  <c r="Y1593"/>
  <c r="AL1593"/>
  <c r="AM1593"/>
  <c r="A1594"/>
  <c r="W1594"/>
  <c r="X1594"/>
  <c r="Y1594"/>
  <c r="AL1594"/>
  <c r="AM1594"/>
  <c r="A1595"/>
  <c r="W1595"/>
  <c r="X1595"/>
  <c r="Y1595"/>
  <c r="AL1595"/>
  <c r="AM1595"/>
  <c r="A1596"/>
  <c r="W1596"/>
  <c r="X1596"/>
  <c r="Y1596"/>
  <c r="AL1596"/>
  <c r="AM1596"/>
  <c r="A1597"/>
  <c r="W1597"/>
  <c r="X1597"/>
  <c r="Y1597"/>
  <c r="AL1597"/>
  <c r="AM1597"/>
  <c r="A1598"/>
  <c r="W1598"/>
  <c r="X1598"/>
  <c r="Y1598"/>
  <c r="AL1598"/>
  <c r="AM1598"/>
  <c r="A1599"/>
  <c r="W1599"/>
  <c r="X1599"/>
  <c r="Y1599"/>
  <c r="AL1599"/>
  <c r="AM1599"/>
  <c r="A1600"/>
  <c r="W1600"/>
  <c r="X1600"/>
  <c r="Y1600"/>
  <c r="AL1600"/>
  <c r="AM1600"/>
  <c r="A1601"/>
  <c r="W1601"/>
  <c r="X1601"/>
  <c r="Y1601"/>
  <c r="AL1601"/>
  <c r="AM1601"/>
  <c r="A1602"/>
  <c r="W1602"/>
  <c r="X1602"/>
  <c r="Y1602"/>
  <c r="AL1602"/>
  <c r="AM1602"/>
  <c r="A1603"/>
  <c r="W1603"/>
  <c r="X1603"/>
  <c r="Y1603"/>
  <c r="AL1603"/>
  <c r="AM1603"/>
  <c r="A1604"/>
  <c r="W1604"/>
  <c r="X1604"/>
  <c r="Y1604"/>
  <c r="AL1604"/>
  <c r="AM1604"/>
  <c r="A1605"/>
  <c r="W1605"/>
  <c r="X1605"/>
  <c r="Y1605"/>
  <c r="AL1605"/>
  <c r="AM1605"/>
  <c r="A1606"/>
  <c r="W1606"/>
  <c r="X1606"/>
  <c r="Y1606"/>
  <c r="AL1606"/>
  <c r="AM1606"/>
  <c r="A1607"/>
  <c r="W1607"/>
  <c r="X1607"/>
  <c r="Y1607"/>
  <c r="AL1607"/>
  <c r="AM1607"/>
  <c r="A1608"/>
  <c r="W1608"/>
  <c r="X1608"/>
  <c r="Y1608"/>
  <c r="AL1608"/>
  <c r="AM1608"/>
  <c r="A1609"/>
  <c r="W1609"/>
  <c r="X1609"/>
  <c r="Y1609"/>
  <c r="AL1609"/>
  <c r="AM1609"/>
  <c r="A1610"/>
  <c r="W1610"/>
  <c r="X1610"/>
  <c r="Y1610"/>
  <c r="AL1610"/>
  <c r="AM1610"/>
  <c r="A1611"/>
  <c r="W1611"/>
  <c r="X1611"/>
  <c r="Y1611"/>
  <c r="AL1611"/>
  <c r="AM1611"/>
  <c r="A1612"/>
  <c r="W1612"/>
  <c r="X1612"/>
  <c r="Y1612"/>
  <c r="AL1612"/>
  <c r="AM1612"/>
  <c r="A1613"/>
  <c r="W1613"/>
  <c r="X1613"/>
  <c r="Y1613"/>
  <c r="AL1613"/>
  <c r="AM1613"/>
  <c r="A1614"/>
  <c r="W1614"/>
  <c r="X1614"/>
  <c r="Y1614"/>
  <c r="AL1614"/>
  <c r="AM1614"/>
  <c r="A1615"/>
  <c r="W1615"/>
  <c r="X1615"/>
  <c r="Y1615"/>
  <c r="AL1615"/>
  <c r="AM1615"/>
  <c r="A1616"/>
  <c r="W1616"/>
  <c r="X1616"/>
  <c r="Y1616"/>
  <c r="AL1616"/>
  <c r="AM1616"/>
  <c r="A1617"/>
  <c r="W1617"/>
  <c r="X1617"/>
  <c r="Y1617"/>
  <c r="AL1617"/>
  <c r="AM1617"/>
  <c r="A1618"/>
  <c r="W1618"/>
  <c r="X1618"/>
  <c r="Y1618"/>
  <c r="AL1618"/>
  <c r="AM1618"/>
  <c r="A1619"/>
  <c r="W1619"/>
  <c r="X1619"/>
  <c r="Y1619"/>
  <c r="AL1619"/>
  <c r="AM1619"/>
  <c r="A1620"/>
  <c r="W1620"/>
  <c r="X1620"/>
  <c r="Y1620"/>
  <c r="AL1620"/>
  <c r="AM1620"/>
  <c r="A1621"/>
  <c r="W1621"/>
  <c r="X1621"/>
  <c r="Y1621"/>
  <c r="AL1621"/>
  <c r="AM1621"/>
  <c r="A1622"/>
  <c r="W1622"/>
  <c r="X1622"/>
  <c r="Y1622"/>
  <c r="AL1622"/>
  <c r="AM1622"/>
  <c r="A1623"/>
  <c r="W1623"/>
  <c r="X1623"/>
  <c r="Y1623"/>
  <c r="AL1623"/>
  <c r="AM1623"/>
  <c r="A1624"/>
  <c r="W1624"/>
  <c r="X1624"/>
  <c r="Y1624"/>
  <c r="AL1624"/>
  <c r="AM1624"/>
  <c r="A1625"/>
  <c r="W1625"/>
  <c r="X1625"/>
  <c r="Y1625"/>
  <c r="AL1625"/>
  <c r="AM1625"/>
  <c r="A1626"/>
  <c r="W1626"/>
  <c r="X1626"/>
  <c r="Y1626"/>
  <c r="AL1626"/>
  <c r="AM1626"/>
  <c r="A1627"/>
  <c r="W1627"/>
  <c r="X1627"/>
  <c r="Y1627"/>
  <c r="AL1627"/>
  <c r="AM1627"/>
  <c r="A1628"/>
  <c r="W1628"/>
  <c r="X1628"/>
  <c r="Y1628"/>
  <c r="AL1628"/>
  <c r="AM1628"/>
  <c r="A1629"/>
  <c r="W1629"/>
  <c r="X1629"/>
  <c r="Y1629"/>
  <c r="AL1629"/>
  <c r="AM1629"/>
  <c r="A1630"/>
  <c r="W1630"/>
  <c r="X1630"/>
  <c r="Y1630"/>
  <c r="AL1630"/>
  <c r="AM1630"/>
  <c r="A1631"/>
  <c r="W1631"/>
  <c r="X1631"/>
  <c r="Y1631"/>
  <c r="AL1631"/>
  <c r="AM1631"/>
  <c r="A1632"/>
  <c r="W1632"/>
  <c r="X1632"/>
  <c r="Y1632"/>
  <c r="AL1632"/>
  <c r="AM1632"/>
  <c r="A1633"/>
  <c r="W1633"/>
  <c r="X1633"/>
  <c r="Y1633"/>
  <c r="AL1633"/>
  <c r="AM1633"/>
  <c r="A1634"/>
  <c r="W1634"/>
  <c r="X1634"/>
  <c r="Y1634"/>
  <c r="AL1634"/>
  <c r="AM1634"/>
  <c r="A1635"/>
  <c r="W1635"/>
  <c r="X1635"/>
  <c r="Y1635"/>
  <c r="AL1635"/>
  <c r="AM1635"/>
  <c r="A1636"/>
  <c r="W1636"/>
  <c r="X1636"/>
  <c r="Y1636"/>
  <c r="AL1636"/>
  <c r="AM1636"/>
  <c r="A1637"/>
  <c r="W1637"/>
  <c r="X1637"/>
  <c r="Y1637"/>
  <c r="AL1637"/>
  <c r="AM1637"/>
  <c r="A1638"/>
  <c r="W1638"/>
  <c r="X1638"/>
  <c r="Y1638"/>
  <c r="AL1638"/>
  <c r="AM1638"/>
  <c r="A1639"/>
  <c r="W1639"/>
  <c r="X1639"/>
  <c r="Y1639"/>
  <c r="AL1639"/>
  <c r="AM1639"/>
  <c r="A1640"/>
  <c r="W1640"/>
  <c r="X1640"/>
  <c r="Y1640"/>
  <c r="AL1640"/>
  <c r="AM1640"/>
  <c r="A1641"/>
  <c r="W1641"/>
  <c r="X1641"/>
  <c r="Y1641"/>
  <c r="AL1641"/>
  <c r="AM1641"/>
  <c r="A1642"/>
  <c r="W1642"/>
  <c r="X1642"/>
  <c r="Y1642"/>
  <c r="AL1642"/>
  <c r="AM1642"/>
  <c r="A1643"/>
  <c r="W1643"/>
  <c r="X1643"/>
  <c r="Y1643"/>
  <c r="AL1643"/>
  <c r="AM1643"/>
  <c r="A1644"/>
  <c r="W1644"/>
  <c r="X1644"/>
  <c r="Y1644"/>
  <c r="AL1644"/>
  <c r="AM1644"/>
  <c r="A1645"/>
  <c r="W1645"/>
  <c r="X1645"/>
  <c r="Y1645"/>
  <c r="AL1645"/>
  <c r="AM1645"/>
  <c r="A1646"/>
  <c r="W1646"/>
  <c r="X1646"/>
  <c r="Y1646"/>
  <c r="AL1646"/>
  <c r="AM1646"/>
  <c r="A1647"/>
  <c r="W1647"/>
  <c r="X1647"/>
  <c r="Y1647"/>
  <c r="AL1647"/>
  <c r="AM1647"/>
  <c r="A1648"/>
  <c r="W1648"/>
  <c r="X1648"/>
  <c r="Y1648"/>
  <c r="AL1648"/>
  <c r="AM1648"/>
  <c r="A1649"/>
  <c r="W1649"/>
  <c r="X1649"/>
  <c r="Y1649"/>
  <c r="AL1649"/>
  <c r="AM1649"/>
  <c r="A1650"/>
  <c r="W1650"/>
  <c r="X1650"/>
  <c r="Y1650"/>
  <c r="AL1650"/>
  <c r="AM1650"/>
  <c r="A1651"/>
  <c r="W1651"/>
  <c r="X1651"/>
  <c r="Y1651"/>
  <c r="AL1651"/>
  <c r="AM1651"/>
  <c r="A1652"/>
  <c r="W1652"/>
  <c r="X1652"/>
  <c r="Y1652"/>
  <c r="AL1652"/>
  <c r="AM1652"/>
  <c r="A1653"/>
  <c r="W1653"/>
  <c r="X1653"/>
  <c r="Y1653"/>
  <c r="AL1653"/>
  <c r="AM1653"/>
  <c r="A1654"/>
  <c r="W1654"/>
  <c r="X1654"/>
  <c r="Y1654"/>
  <c r="AL1654"/>
  <c r="AM1654"/>
  <c r="A1655"/>
  <c r="W1655"/>
  <c r="X1655"/>
  <c r="Y1655"/>
  <c r="AL1655"/>
  <c r="AM1655"/>
  <c r="A1656"/>
  <c r="W1656"/>
  <c r="X1656"/>
  <c r="Y1656"/>
  <c r="AL1656"/>
  <c r="AM1656"/>
  <c r="A1657"/>
  <c r="W1657"/>
  <c r="X1657"/>
  <c r="Y1657"/>
  <c r="AL1657"/>
  <c r="AM1657"/>
  <c r="A1658"/>
  <c r="W1658"/>
  <c r="X1658"/>
  <c r="Y1658"/>
  <c r="AL1658"/>
  <c r="AM1658"/>
  <c r="A1659"/>
  <c r="W1659"/>
  <c r="X1659"/>
  <c r="Y1659"/>
  <c r="AL1659"/>
  <c r="AM1659"/>
  <c r="A1660"/>
  <c r="W1660"/>
  <c r="X1660"/>
  <c r="Y1660"/>
  <c r="AL1660"/>
  <c r="AM1660"/>
  <c r="A1661"/>
  <c r="W1661"/>
  <c r="X1661"/>
  <c r="Y1661"/>
  <c r="AL1661"/>
  <c r="AM1661"/>
  <c r="A1662"/>
  <c r="W1662"/>
  <c r="X1662"/>
  <c r="Y1662"/>
  <c r="AL1662"/>
  <c r="AM1662"/>
  <c r="A1663"/>
  <c r="W1663"/>
  <c r="X1663"/>
  <c r="Y1663"/>
  <c r="AL1663"/>
  <c r="AM1663"/>
  <c r="A1664"/>
  <c r="W1664"/>
  <c r="X1664"/>
  <c r="Y1664"/>
  <c r="AL1664"/>
  <c r="AM1664"/>
  <c r="A1665"/>
  <c r="W1665"/>
  <c r="X1665"/>
  <c r="Y1665"/>
  <c r="AL1665"/>
  <c r="AM1665"/>
  <c r="A1666"/>
  <c r="W1666"/>
  <c r="X1666"/>
  <c r="Y1666"/>
  <c r="AL1666"/>
  <c r="AM1666"/>
  <c r="A1667"/>
  <c r="W1667"/>
  <c r="X1667"/>
  <c r="Y1667"/>
  <c r="AL1667"/>
  <c r="AM1667"/>
  <c r="A1668"/>
  <c r="W1668"/>
  <c r="X1668"/>
  <c r="Y1668"/>
  <c r="AL1668"/>
  <c r="AM1668"/>
  <c r="A1669"/>
  <c r="W1669"/>
  <c r="X1669"/>
  <c r="Y1669"/>
  <c r="AL1669"/>
  <c r="AM1669"/>
  <c r="A1670"/>
  <c r="W1670"/>
  <c r="X1670"/>
  <c r="Y1670"/>
  <c r="AL1670"/>
  <c r="AM1670"/>
  <c r="A1671"/>
  <c r="W1671"/>
  <c r="X1671"/>
  <c r="Y1671"/>
  <c r="AL1671"/>
  <c r="AM1671"/>
  <c r="A1672"/>
  <c r="W1672"/>
  <c r="X1672"/>
  <c r="Y1672"/>
  <c r="AL1672"/>
  <c r="AM1672"/>
  <c r="A1673"/>
  <c r="W1673"/>
  <c r="X1673"/>
  <c r="Y1673"/>
  <c r="AL1673"/>
  <c r="AM1673"/>
  <c r="A1674"/>
  <c r="W1674"/>
  <c r="X1674"/>
  <c r="Y1674"/>
  <c r="AL1674"/>
  <c r="AM1674"/>
  <c r="A1675"/>
  <c r="W1675"/>
  <c r="X1675"/>
  <c r="Y1675"/>
  <c r="AL1675"/>
  <c r="AM1675"/>
  <c r="A1676"/>
  <c r="W1676"/>
  <c r="X1676"/>
  <c r="Y1676"/>
  <c r="AL1676"/>
  <c r="AM1676"/>
  <c r="A1677"/>
  <c r="W1677"/>
  <c r="X1677"/>
  <c r="Y1677"/>
  <c r="AL1677"/>
  <c r="AM1677"/>
  <c r="A1678"/>
  <c r="W1678"/>
  <c r="X1678"/>
  <c r="Y1678"/>
  <c r="AL1678"/>
  <c r="AM1678"/>
  <c r="A1679"/>
  <c r="W1679"/>
  <c r="X1679"/>
  <c r="Y1679"/>
  <c r="AL1679"/>
  <c r="AM1679"/>
  <c r="A1680"/>
  <c r="W1680"/>
  <c r="X1680"/>
  <c r="Y1680"/>
  <c r="AL1680"/>
  <c r="AM1680"/>
  <c r="A1681"/>
  <c r="W1681"/>
  <c r="X1681"/>
  <c r="Y1681"/>
  <c r="AL1681"/>
  <c r="AM1681"/>
  <c r="A1682"/>
  <c r="W1682"/>
  <c r="X1682"/>
  <c r="Y1682"/>
  <c r="AL1682"/>
  <c r="AM1682"/>
  <c r="A1683"/>
  <c r="W1683"/>
  <c r="X1683"/>
  <c r="Y1683"/>
  <c r="AL1683"/>
  <c r="AM1683"/>
  <c r="A1684"/>
  <c r="W1684"/>
  <c r="X1684"/>
  <c r="Y1684"/>
  <c r="AL1684"/>
  <c r="AM1684"/>
  <c r="A1685"/>
  <c r="W1685"/>
  <c r="X1685"/>
  <c r="Y1685"/>
  <c r="AL1685"/>
  <c r="AM1685"/>
  <c r="A1686"/>
  <c r="W1686"/>
  <c r="X1686"/>
  <c r="Y1686"/>
  <c r="AL1686"/>
  <c r="AM1686"/>
  <c r="A1687"/>
  <c r="W1687"/>
  <c r="X1687"/>
  <c r="Y1687"/>
  <c r="AL1687"/>
  <c r="AM1687"/>
  <c r="A1688"/>
  <c r="W1688"/>
  <c r="X1688"/>
  <c r="Y1688"/>
  <c r="AL1688"/>
  <c r="AM1688"/>
  <c r="A1689"/>
  <c r="W1689"/>
  <c r="X1689"/>
  <c r="Y1689"/>
  <c r="AL1689"/>
  <c r="AM1689"/>
  <c r="A1690"/>
  <c r="W1690"/>
  <c r="X1690"/>
  <c r="Y1690"/>
  <c r="AL1690"/>
  <c r="AM1690"/>
  <c r="A1691"/>
  <c r="W1691"/>
  <c r="X1691"/>
  <c r="Y1691"/>
  <c r="AL1691"/>
  <c r="AM1691"/>
  <c r="A1692"/>
  <c r="W1692"/>
  <c r="X1692"/>
  <c r="Y1692"/>
  <c r="AL1692"/>
  <c r="AM1692"/>
  <c r="A1693"/>
  <c r="W1693"/>
  <c r="X1693"/>
  <c r="Y1693"/>
  <c r="AL1693"/>
  <c r="AM1693"/>
  <c r="A1694"/>
  <c r="W1694"/>
  <c r="X1694"/>
  <c r="Y1694"/>
  <c r="AL1694"/>
  <c r="AM1694"/>
  <c r="A1695"/>
  <c r="W1695"/>
  <c r="X1695"/>
  <c r="Y1695"/>
  <c r="AL1695"/>
  <c r="AM1695"/>
  <c r="A1696"/>
  <c r="W1696"/>
  <c r="X1696"/>
  <c r="Y1696"/>
  <c r="AL1696"/>
  <c r="AM1696"/>
  <c r="A1697"/>
  <c r="W1697"/>
  <c r="X1697"/>
  <c r="Y1697"/>
  <c r="AL1697"/>
  <c r="AM1697"/>
  <c r="A1698"/>
  <c r="W1698"/>
  <c r="X1698"/>
  <c r="Y1698"/>
  <c r="AL1698"/>
  <c r="AM1698"/>
  <c r="A1699"/>
  <c r="W1699"/>
  <c r="X1699"/>
  <c r="Y1699"/>
  <c r="AL1699"/>
  <c r="AM1699"/>
  <c r="A1700"/>
  <c r="W1700"/>
  <c r="X1700"/>
  <c r="Y1700"/>
  <c r="AL1700"/>
  <c r="AM1700"/>
  <c r="A1701"/>
  <c r="W1701"/>
  <c r="X1701"/>
  <c r="Y1701"/>
  <c r="AL1701"/>
  <c r="AM1701"/>
  <c r="A1702"/>
  <c r="W1702"/>
  <c r="X1702"/>
  <c r="Y1702"/>
  <c r="AL1702"/>
  <c r="AM1702"/>
  <c r="A1703"/>
  <c r="W1703"/>
  <c r="X1703"/>
  <c r="Y1703"/>
  <c r="AL1703"/>
  <c r="AM1703"/>
  <c r="A1704"/>
  <c r="W1704"/>
  <c r="X1704"/>
  <c r="Y1704"/>
  <c r="AL1704"/>
  <c r="AM1704"/>
  <c r="A1705"/>
  <c r="W1705"/>
  <c r="X1705"/>
  <c r="Y1705"/>
  <c r="AL1705"/>
  <c r="AM1705"/>
  <c r="A1706"/>
  <c r="W1706"/>
  <c r="X1706"/>
  <c r="Y1706"/>
  <c r="AL1706"/>
  <c r="AM1706"/>
  <c r="A1707"/>
  <c r="W1707"/>
  <c r="X1707"/>
  <c r="Y1707"/>
  <c r="AL1707"/>
  <c r="AM1707"/>
  <c r="A1708"/>
  <c r="W1708"/>
  <c r="X1708"/>
  <c r="Y1708"/>
  <c r="AL1708"/>
  <c r="AM1708"/>
  <c r="A1709"/>
  <c r="W1709"/>
  <c r="X1709"/>
  <c r="Y1709"/>
  <c r="AL1709"/>
  <c r="AM1709"/>
  <c r="A1710"/>
  <c r="W1710"/>
  <c r="X1710"/>
  <c r="Y1710"/>
  <c r="AL1710"/>
  <c r="AM1710"/>
  <c r="A1711"/>
  <c r="W1711"/>
  <c r="X1711"/>
  <c r="Y1711"/>
  <c r="AL1711"/>
  <c r="AM1711"/>
  <c r="A1712"/>
  <c r="W1712"/>
  <c r="X1712"/>
  <c r="Y1712"/>
  <c r="AL1712"/>
  <c r="AM1712"/>
  <c r="A1713"/>
  <c r="W1713"/>
  <c r="X1713"/>
  <c r="Y1713"/>
  <c r="AL1713"/>
  <c r="AM1713"/>
  <c r="A1714"/>
  <c r="W1714"/>
  <c r="X1714"/>
  <c r="Y1714"/>
  <c r="AL1714"/>
  <c r="AM1714"/>
  <c r="A1715"/>
  <c r="W1715"/>
  <c r="X1715"/>
  <c r="Y1715"/>
  <c r="AL1715"/>
  <c r="AM1715"/>
  <c r="A1716"/>
  <c r="W1716"/>
  <c r="X1716"/>
  <c r="Y1716"/>
  <c r="AL1716"/>
  <c r="AM1716"/>
  <c r="A1717"/>
  <c r="W1717"/>
  <c r="X1717"/>
  <c r="Y1717"/>
  <c r="AL1717"/>
  <c r="AM1717"/>
  <c r="A1718"/>
  <c r="W1718"/>
  <c r="X1718"/>
  <c r="Y1718"/>
  <c r="AL1718"/>
  <c r="AM1718"/>
  <c r="A1719"/>
  <c r="W1719"/>
  <c r="X1719"/>
  <c r="Y1719"/>
  <c r="AL1719"/>
  <c r="AM1719"/>
  <c r="A1720"/>
  <c r="W1720"/>
  <c r="X1720"/>
  <c r="Y1720"/>
  <c r="AL1720"/>
  <c r="AM1720"/>
  <c r="A1721"/>
  <c r="W1721"/>
  <c r="X1721"/>
  <c r="Y1721"/>
  <c r="AL1721"/>
  <c r="AM1721"/>
  <c r="A1722"/>
  <c r="W1722"/>
  <c r="X1722"/>
  <c r="Y1722"/>
  <c r="AL1722"/>
  <c r="AM1722"/>
  <c r="A1723"/>
  <c r="W1723"/>
  <c r="X1723"/>
  <c r="Y1723"/>
  <c r="AL1723"/>
  <c r="AM1723"/>
  <c r="A1724"/>
  <c r="W1724"/>
  <c r="X1724"/>
  <c r="Y1724"/>
  <c r="AL1724"/>
  <c r="AM1724"/>
  <c r="A1725"/>
  <c r="W1725"/>
  <c r="X1725"/>
  <c r="Y1725"/>
  <c r="AL1725"/>
  <c r="AM1725"/>
  <c r="A1726"/>
  <c r="W1726"/>
  <c r="X1726"/>
  <c r="Y1726"/>
  <c r="AL1726"/>
  <c r="AM1726"/>
  <c r="A1727"/>
  <c r="W1727"/>
  <c r="X1727"/>
  <c r="Y1727"/>
  <c r="AL1727"/>
  <c r="AM1727"/>
  <c r="A1728"/>
  <c r="W1728"/>
  <c r="X1728"/>
  <c r="Y1728"/>
  <c r="AL1728"/>
  <c r="AM1728"/>
  <c r="A1729"/>
  <c r="W1729"/>
  <c r="X1729"/>
  <c r="Y1729"/>
  <c r="AL1729"/>
  <c r="AM1729"/>
  <c r="A1730"/>
  <c r="W1730"/>
  <c r="X1730"/>
  <c r="Y1730"/>
  <c r="AL1730"/>
  <c r="AM1730"/>
  <c r="A1731"/>
  <c r="W1731"/>
  <c r="X1731"/>
  <c r="Y1731"/>
  <c r="AL1731"/>
  <c r="AM1731"/>
  <c r="A1732"/>
  <c r="W1732"/>
  <c r="X1732"/>
  <c r="Y1732"/>
  <c r="AL1732"/>
  <c r="AM1732"/>
  <c r="A1733"/>
  <c r="W1733"/>
  <c r="X1733"/>
  <c r="Y1733"/>
  <c r="AL1733"/>
  <c r="AM1733"/>
  <c r="A1734"/>
  <c r="W1734"/>
  <c r="X1734"/>
  <c r="Y1734"/>
  <c r="AL1734"/>
  <c r="AM1734"/>
  <c r="A1735"/>
  <c r="W1735"/>
  <c r="X1735"/>
  <c r="Y1735"/>
  <c r="AL1735"/>
  <c r="AM1735"/>
  <c r="A1736"/>
  <c r="W1736"/>
  <c r="X1736"/>
  <c r="Y1736"/>
  <c r="AL1736"/>
  <c r="AM1736"/>
  <c r="A1737"/>
  <c r="W1737"/>
  <c r="X1737"/>
  <c r="Y1737"/>
  <c r="AL1737"/>
  <c r="AM1737"/>
  <c r="A1738"/>
  <c r="W1738"/>
  <c r="X1738"/>
  <c r="Y1738"/>
  <c r="AL1738"/>
  <c r="AM1738"/>
  <c r="A1739"/>
  <c r="W1739"/>
  <c r="X1739"/>
  <c r="Y1739"/>
  <c r="AL1739"/>
  <c r="AM1739"/>
  <c r="A1740"/>
  <c r="W1740"/>
  <c r="X1740"/>
  <c r="Y1740"/>
  <c r="AL1740"/>
  <c r="AM1740"/>
  <c r="A1741"/>
  <c r="W1741"/>
  <c r="X1741"/>
  <c r="Y1741"/>
  <c r="AL1741"/>
  <c r="AM1741"/>
  <c r="A1742"/>
  <c r="W1742"/>
  <c r="X1742"/>
  <c r="Y1742"/>
  <c r="AL1742"/>
  <c r="AM1742"/>
  <c r="A1743"/>
  <c r="W1743"/>
  <c r="X1743"/>
  <c r="Y1743"/>
  <c r="AL1743"/>
  <c r="AM1743"/>
  <c r="A1744"/>
  <c r="W1744"/>
  <c r="X1744"/>
  <c r="Y1744"/>
  <c r="AL1744"/>
  <c r="AM1744"/>
  <c r="A1745"/>
  <c r="W1745"/>
  <c r="X1745"/>
  <c r="Y1745"/>
  <c r="AL1745"/>
  <c r="AM1745"/>
  <c r="A1746"/>
  <c r="W1746"/>
  <c r="X1746"/>
  <c r="Y1746"/>
  <c r="AL1746"/>
  <c r="AM1746"/>
  <c r="A1747"/>
  <c r="W1747"/>
  <c r="X1747"/>
  <c r="Y1747"/>
  <c r="AL1747"/>
  <c r="AM1747"/>
  <c r="A1748"/>
  <c r="W1748"/>
  <c r="X1748"/>
  <c r="Y1748"/>
  <c r="AL1748"/>
  <c r="AM1748"/>
  <c r="A1749"/>
  <c r="W1749"/>
  <c r="X1749"/>
  <c r="Y1749"/>
  <c r="AL1749"/>
  <c r="AM1749"/>
  <c r="A1750"/>
  <c r="W1750"/>
  <c r="X1750"/>
  <c r="Y1750"/>
  <c r="AL1750"/>
  <c r="AM1750"/>
  <c r="A1751"/>
  <c r="W1751"/>
  <c r="X1751"/>
  <c r="Y1751"/>
  <c r="AL1751"/>
  <c r="AM1751"/>
  <c r="A1752"/>
  <c r="W1752"/>
  <c r="X1752"/>
  <c r="Y1752"/>
  <c r="AL1752"/>
  <c r="AM1752"/>
  <c r="A1753"/>
  <c r="W1753"/>
  <c r="X1753"/>
  <c r="Y1753"/>
  <c r="AL1753"/>
  <c r="AM1753"/>
  <c r="A1754"/>
  <c r="W1754"/>
  <c r="X1754"/>
  <c r="Y1754"/>
  <c r="AL1754"/>
  <c r="AM1754"/>
  <c r="A1755"/>
  <c r="W1755"/>
  <c r="X1755"/>
  <c r="Y1755"/>
  <c r="AL1755"/>
  <c r="AM1755"/>
  <c r="A1756"/>
  <c r="W1756"/>
  <c r="X1756"/>
  <c r="Y1756"/>
  <c r="AL1756"/>
  <c r="AM1756"/>
  <c r="A1757"/>
  <c r="W1757"/>
  <c r="X1757"/>
  <c r="Y1757"/>
  <c r="AL1757"/>
  <c r="AM1757"/>
  <c r="A1758"/>
  <c r="W1758"/>
  <c r="X1758"/>
  <c r="Y1758"/>
  <c r="AL1758"/>
  <c r="AM1758"/>
  <c r="A1759"/>
  <c r="W1759"/>
  <c r="X1759"/>
  <c r="Y1759"/>
  <c r="AL1759"/>
  <c r="AM1759"/>
  <c r="A1760"/>
  <c r="W1760"/>
  <c r="X1760"/>
  <c r="Y1760"/>
  <c r="AL1760"/>
  <c r="AM1760"/>
  <c r="A1761"/>
  <c r="W1761"/>
  <c r="X1761"/>
  <c r="Y1761"/>
  <c r="AL1761"/>
  <c r="AM1761"/>
  <c r="A1762"/>
  <c r="W1762"/>
  <c r="X1762"/>
  <c r="Y1762"/>
  <c r="AL1762"/>
  <c r="AM1762"/>
  <c r="A1763"/>
  <c r="W1763"/>
  <c r="X1763"/>
  <c r="Y1763"/>
  <c r="AL1763"/>
  <c r="AM1763"/>
  <c r="A1764"/>
  <c r="W1764"/>
  <c r="X1764"/>
  <c r="Y1764"/>
  <c r="AL1764"/>
  <c r="AM1764"/>
  <c r="A1765"/>
  <c r="W1765"/>
  <c r="X1765"/>
  <c r="Y1765"/>
  <c r="AL1765"/>
  <c r="AM1765"/>
  <c r="A1766"/>
  <c r="W1766"/>
  <c r="X1766"/>
  <c r="Y1766"/>
  <c r="AL1766"/>
  <c r="AM1766"/>
  <c r="A1767"/>
  <c r="W1767"/>
  <c r="X1767"/>
  <c r="Y1767"/>
  <c r="AL1767"/>
  <c r="AM1767"/>
  <c r="A1768"/>
  <c r="W1768"/>
  <c r="X1768"/>
  <c r="Y1768"/>
  <c r="AL1768"/>
  <c r="AM1768"/>
  <c r="A1769"/>
  <c r="W1769"/>
  <c r="X1769"/>
  <c r="Y1769"/>
  <c r="AL1769"/>
  <c r="AM1769"/>
  <c r="A1770"/>
  <c r="W1770"/>
  <c r="X1770"/>
  <c r="Y1770"/>
  <c r="AL1770"/>
  <c r="AM1770"/>
  <c r="A1771"/>
  <c r="W1771"/>
  <c r="X1771"/>
  <c r="Y1771"/>
  <c r="AL1771"/>
  <c r="AM1771"/>
  <c r="A1772"/>
  <c r="W1772"/>
  <c r="X1772"/>
  <c r="Y1772"/>
  <c r="AL1772"/>
  <c r="AM1772"/>
  <c r="A1773"/>
  <c r="W1773"/>
  <c r="X1773"/>
  <c r="Y1773"/>
  <c r="AL1773"/>
  <c r="AM1773"/>
  <c r="A1774"/>
  <c r="W1774"/>
  <c r="X1774"/>
  <c r="Y1774"/>
  <c r="AL1774"/>
  <c r="AM1774"/>
  <c r="A1775"/>
  <c r="W1775"/>
  <c r="X1775"/>
  <c r="Y1775"/>
  <c r="AL1775"/>
  <c r="AM1775"/>
  <c r="A1776"/>
  <c r="W1776"/>
  <c r="X1776"/>
  <c r="Y1776"/>
  <c r="AL1776"/>
  <c r="AM1776"/>
  <c r="A1777"/>
  <c r="W1777"/>
  <c r="X1777"/>
  <c r="Y1777"/>
  <c r="AL1777"/>
  <c r="AM1777"/>
  <c r="A1778"/>
  <c r="W1778"/>
  <c r="X1778"/>
  <c r="Y1778"/>
  <c r="AL1778"/>
  <c r="AM1778"/>
  <c r="A1779"/>
  <c r="W1779"/>
  <c r="X1779"/>
  <c r="Y1779"/>
  <c r="AL1779"/>
  <c r="AM1779"/>
  <c r="A1780"/>
  <c r="W1780"/>
  <c r="X1780"/>
  <c r="Y1780"/>
  <c r="AL1780"/>
  <c r="AM1780"/>
  <c r="A1781"/>
  <c r="W1781"/>
  <c r="X1781"/>
  <c r="Y1781"/>
  <c r="AL1781"/>
  <c r="AM1781"/>
  <c r="A1782"/>
  <c r="W1782"/>
  <c r="X1782"/>
  <c r="Y1782"/>
  <c r="AL1782"/>
  <c r="AM1782"/>
  <c r="A1783"/>
  <c r="W1783"/>
  <c r="X1783"/>
  <c r="Y1783"/>
  <c r="AL1783"/>
  <c r="AM1783"/>
  <c r="A1784"/>
  <c r="W1784"/>
  <c r="X1784"/>
  <c r="Y1784"/>
  <c r="AL1784"/>
  <c r="AM1784"/>
  <c r="A1785"/>
  <c r="W1785"/>
  <c r="X1785"/>
  <c r="Y1785"/>
  <c r="AL1785"/>
  <c r="AM1785"/>
  <c r="A1786"/>
  <c r="W1786"/>
  <c r="X1786"/>
  <c r="Y1786"/>
  <c r="AL1786"/>
  <c r="AM1786"/>
  <c r="A1787"/>
  <c r="W1787"/>
  <c r="X1787"/>
  <c r="Y1787"/>
  <c r="AL1787"/>
  <c r="AM1787"/>
  <c r="A1788"/>
  <c r="W1788"/>
  <c r="X1788"/>
  <c r="Y1788"/>
  <c r="AL1788"/>
  <c r="AM1788"/>
  <c r="A1789"/>
  <c r="W1789"/>
  <c r="X1789"/>
  <c r="Y1789"/>
  <c r="AL1789"/>
  <c r="AM1789"/>
  <c r="A1790"/>
  <c r="W1790"/>
  <c r="X1790"/>
  <c r="Y1790"/>
  <c r="AL1790"/>
  <c r="AM1790"/>
  <c r="A1791"/>
  <c r="W1791"/>
  <c r="X1791"/>
  <c r="Y1791"/>
  <c r="AL1791"/>
  <c r="AM1791"/>
  <c r="A1792"/>
  <c r="W1792"/>
  <c r="X1792"/>
  <c r="Y1792"/>
  <c r="AL1792"/>
  <c r="AM1792"/>
  <c r="A1793"/>
  <c r="W1793"/>
  <c r="X1793"/>
  <c r="Y1793"/>
  <c r="AL1793"/>
  <c r="AM1793"/>
  <c r="A1794"/>
  <c r="W1794"/>
  <c r="X1794"/>
  <c r="Y1794"/>
  <c r="AL1794"/>
  <c r="AM1794"/>
  <c r="A1795"/>
  <c r="W1795"/>
  <c r="X1795"/>
  <c r="Y1795"/>
  <c r="AL1795"/>
  <c r="AM1795"/>
  <c r="A1796"/>
  <c r="W1796"/>
  <c r="X1796"/>
  <c r="Y1796"/>
  <c r="AL1796"/>
  <c r="AM1796"/>
  <c r="A1797"/>
  <c r="W1797"/>
  <c r="X1797"/>
  <c r="Y1797"/>
  <c r="AL1797"/>
  <c r="AM1797"/>
  <c r="A1798"/>
  <c r="W1798"/>
  <c r="X1798"/>
  <c r="Y1798"/>
  <c r="AL1798"/>
  <c r="AM1798"/>
  <c r="A1799"/>
  <c r="W1799"/>
  <c r="X1799"/>
  <c r="Y1799"/>
  <c r="AL1799"/>
  <c r="AM1799"/>
  <c r="A1800"/>
  <c r="W1800"/>
  <c r="X1800"/>
  <c r="Y1800"/>
  <c r="AL1800"/>
  <c r="AM1800"/>
  <c r="A1801"/>
  <c r="W1801"/>
  <c r="X1801"/>
  <c r="Y1801"/>
  <c r="AL1801"/>
  <c r="AM1801"/>
  <c r="A1802"/>
  <c r="W1802"/>
  <c r="X1802"/>
  <c r="Y1802"/>
  <c r="AL1802"/>
  <c r="AM1802"/>
  <c r="A1803"/>
  <c r="W1803"/>
  <c r="X1803"/>
  <c r="Y1803"/>
  <c r="AL1803"/>
  <c r="AM1803"/>
  <c r="A1804"/>
  <c r="W1804"/>
  <c r="X1804"/>
  <c r="Y1804"/>
  <c r="AL1804"/>
  <c r="AM1804"/>
  <c r="A1805"/>
  <c r="W1805"/>
  <c r="X1805"/>
  <c r="Y1805"/>
  <c r="AL1805"/>
  <c r="AM1805"/>
  <c r="A1806"/>
  <c r="W1806"/>
  <c r="X1806"/>
  <c r="Y1806"/>
  <c r="AL1806"/>
  <c r="AM1806"/>
  <c r="A1807"/>
  <c r="W1807"/>
  <c r="X1807"/>
  <c r="Y1807"/>
  <c r="AL1807"/>
  <c r="AM1807"/>
  <c r="A1808"/>
  <c r="W1808"/>
  <c r="X1808"/>
  <c r="Y1808"/>
  <c r="AL1808"/>
  <c r="AM1808"/>
  <c r="A1809"/>
  <c r="W1809"/>
  <c r="X1809"/>
  <c r="Y1809"/>
  <c r="AL1809"/>
  <c r="AM1809"/>
  <c r="A1810"/>
  <c r="W1810"/>
  <c r="X1810"/>
  <c r="Y1810"/>
  <c r="AL1810"/>
  <c r="AM1810"/>
  <c r="A1811"/>
  <c r="W1811"/>
  <c r="X1811"/>
  <c r="Y1811"/>
  <c r="AL1811"/>
  <c r="AM1811"/>
  <c r="A1812"/>
  <c r="W1812"/>
  <c r="X1812"/>
  <c r="Y1812"/>
  <c r="AL1812"/>
  <c r="AM1812"/>
  <c r="A1813"/>
  <c r="W1813"/>
  <c r="X1813"/>
  <c r="Y1813"/>
  <c r="AL1813"/>
  <c r="AM1813"/>
  <c r="A1814"/>
  <c r="W1814"/>
  <c r="X1814"/>
  <c r="Y1814"/>
  <c r="AL1814"/>
  <c r="AM1814"/>
  <c r="A1815"/>
  <c r="W1815"/>
  <c r="X1815"/>
  <c r="Y1815"/>
  <c r="AL1815"/>
  <c r="AM1815"/>
  <c r="A1816"/>
  <c r="W1816"/>
  <c r="X1816"/>
  <c r="Y1816"/>
  <c r="AL1816"/>
  <c r="AM1816"/>
  <c r="A1817"/>
  <c r="W1817"/>
  <c r="X1817"/>
  <c r="Y1817"/>
  <c r="AL1817"/>
  <c r="AM1817"/>
  <c r="A1818"/>
  <c r="W1818"/>
  <c r="X1818"/>
  <c r="Y1818"/>
  <c r="AL1818"/>
  <c r="AM1818"/>
  <c r="A1819"/>
  <c r="W1819"/>
  <c r="X1819"/>
  <c r="Y1819"/>
  <c r="AL1819"/>
  <c r="AM1819"/>
  <c r="A1820"/>
  <c r="W1820"/>
  <c r="X1820"/>
  <c r="Y1820"/>
  <c r="AL1820"/>
  <c r="AM1820"/>
  <c r="A1821"/>
  <c r="W1821"/>
  <c r="X1821"/>
  <c r="Y1821"/>
  <c r="AL1821"/>
  <c r="AM1821"/>
  <c r="A1822"/>
  <c r="W1822"/>
  <c r="X1822"/>
  <c r="Y1822"/>
  <c r="AL1822"/>
  <c r="AM1822"/>
  <c r="A1823"/>
  <c r="W1823"/>
  <c r="X1823"/>
  <c r="Y1823"/>
  <c r="AL1823"/>
  <c r="AM1823"/>
  <c r="A1824"/>
  <c r="W1824"/>
  <c r="X1824"/>
  <c r="Y1824"/>
  <c r="AL1824"/>
  <c r="AM1824"/>
  <c r="A1825"/>
  <c r="W1825"/>
  <c r="X1825"/>
  <c r="Y1825"/>
  <c r="AL1825"/>
  <c r="AM1825"/>
  <c r="A1826"/>
  <c r="W1826"/>
  <c r="X1826"/>
  <c r="Y1826"/>
  <c r="AL1826"/>
  <c r="AM1826"/>
  <c r="A1827"/>
  <c r="W1827"/>
  <c r="X1827"/>
  <c r="Y1827"/>
  <c r="AL1827"/>
  <c r="AM1827"/>
  <c r="A1828"/>
  <c r="W1828"/>
  <c r="X1828"/>
  <c r="Y1828"/>
  <c r="AL1828"/>
  <c r="AM1828"/>
  <c r="A1829"/>
  <c r="W1829"/>
  <c r="X1829"/>
  <c r="Y1829"/>
  <c r="AL1829"/>
  <c r="AM1829"/>
  <c r="A1830"/>
  <c r="W1830"/>
  <c r="X1830"/>
  <c r="Y1830"/>
  <c r="AL1830"/>
  <c r="AM1830"/>
  <c r="A1831"/>
  <c r="W1831"/>
  <c r="X1831"/>
  <c r="Y1831"/>
  <c r="AL1831"/>
  <c r="AM1831"/>
  <c r="A1832"/>
  <c r="W1832"/>
  <c r="X1832"/>
  <c r="Y1832"/>
  <c r="AL1832"/>
  <c r="AM1832"/>
  <c r="A1833"/>
  <c r="W1833"/>
  <c r="X1833"/>
  <c r="Y1833"/>
  <c r="AL1833"/>
  <c r="AM1833"/>
  <c r="A1834"/>
  <c r="W1834"/>
  <c r="X1834"/>
  <c r="Y1834"/>
  <c r="AL1834"/>
  <c r="AM1834"/>
  <c r="A1835"/>
  <c r="W1835"/>
  <c r="X1835"/>
  <c r="Y1835"/>
  <c r="AL1835"/>
  <c r="AM1835"/>
  <c r="A1836"/>
  <c r="W1836"/>
  <c r="X1836"/>
  <c r="Y1836"/>
  <c r="AL1836"/>
  <c r="AM1836"/>
  <c r="A1837"/>
  <c r="W1837"/>
  <c r="X1837"/>
  <c r="Y1837"/>
  <c r="AL1837"/>
  <c r="AM1837"/>
  <c r="A1838"/>
  <c r="W1838"/>
  <c r="X1838"/>
  <c r="Y1838"/>
  <c r="AL1838"/>
  <c r="AM1838"/>
  <c r="A1839"/>
  <c r="W1839"/>
  <c r="X1839"/>
  <c r="Y1839"/>
  <c r="AL1839"/>
  <c r="AM1839"/>
  <c r="A1840"/>
  <c r="W1840"/>
  <c r="X1840"/>
  <c r="Y1840"/>
  <c r="AL1840"/>
  <c r="AM1840"/>
  <c r="A1841"/>
  <c r="W1841"/>
  <c r="X1841"/>
  <c r="Y1841"/>
  <c r="AL1841"/>
  <c r="AM1841"/>
  <c r="A1842"/>
  <c r="W1842"/>
  <c r="X1842"/>
  <c r="Y1842"/>
  <c r="AL1842"/>
  <c r="AM1842"/>
  <c r="A1843"/>
  <c r="W1843"/>
  <c r="X1843"/>
  <c r="Y1843"/>
  <c r="AL1843"/>
  <c r="AM1843"/>
  <c r="A1844"/>
  <c r="W1844"/>
  <c r="X1844"/>
  <c r="Y1844"/>
  <c r="AL1844"/>
  <c r="AM1844"/>
  <c r="A1845"/>
  <c r="W1845"/>
  <c r="X1845"/>
  <c r="Y1845"/>
  <c r="AL1845"/>
  <c r="AM1845"/>
  <c r="A1846"/>
  <c r="W1846"/>
  <c r="X1846"/>
  <c r="Y1846"/>
  <c r="AL1846"/>
  <c r="AM1846"/>
  <c r="A1847"/>
  <c r="W1847"/>
  <c r="X1847"/>
  <c r="Y1847"/>
  <c r="AL1847"/>
  <c r="AM1847"/>
  <c r="A1848"/>
  <c r="W1848"/>
  <c r="X1848"/>
  <c r="Y1848"/>
  <c r="AL1848"/>
  <c r="AM1848"/>
  <c r="A1849"/>
  <c r="W1849"/>
  <c r="X1849"/>
  <c r="Y1849"/>
  <c r="AL1849"/>
  <c r="AM1849"/>
  <c r="A1850"/>
  <c r="W1850"/>
  <c r="X1850"/>
  <c r="Y1850"/>
  <c r="AL1850"/>
  <c r="AM1850"/>
  <c r="A1851"/>
  <c r="W1851"/>
  <c r="X1851"/>
  <c r="Y1851"/>
  <c r="AL1851"/>
  <c r="AM1851"/>
  <c r="A1852"/>
  <c r="W1852"/>
  <c r="X1852"/>
  <c r="Y1852"/>
  <c r="AL1852"/>
  <c r="AM1852"/>
  <c r="A1853"/>
  <c r="W1853"/>
  <c r="X1853"/>
  <c r="Y1853"/>
  <c r="AL1853"/>
  <c r="AM1853"/>
  <c r="A1854"/>
  <c r="W1854"/>
  <c r="X1854"/>
  <c r="Y1854"/>
  <c r="AL1854"/>
  <c r="AM1854"/>
  <c r="A1855"/>
  <c r="W1855"/>
  <c r="X1855"/>
  <c r="Y1855"/>
  <c r="AL1855"/>
  <c r="AM1855"/>
  <c r="A1856"/>
  <c r="W1856"/>
  <c r="X1856"/>
  <c r="Y1856"/>
  <c r="AL1856"/>
  <c r="AM1856"/>
  <c r="A1857"/>
  <c r="W1857"/>
  <c r="X1857"/>
  <c r="Y1857"/>
  <c r="AL1857"/>
  <c r="AM1857"/>
  <c r="A1858"/>
  <c r="W1858"/>
  <c r="X1858"/>
  <c r="Y1858"/>
  <c r="AL1858"/>
  <c r="AM1858"/>
  <c r="A1859"/>
  <c r="W1859"/>
  <c r="X1859"/>
  <c r="Y1859"/>
  <c r="AL1859"/>
  <c r="AM1859"/>
  <c r="A1860"/>
  <c r="W1860"/>
  <c r="X1860"/>
  <c r="Y1860"/>
  <c r="AL1860"/>
  <c r="AM1860"/>
  <c r="A1861"/>
  <c r="W1861"/>
  <c r="X1861"/>
  <c r="Y1861"/>
  <c r="AL1861"/>
  <c r="AM1861"/>
  <c r="A1862"/>
  <c r="W1862"/>
  <c r="X1862"/>
  <c r="Y1862"/>
  <c r="AL1862"/>
  <c r="AM1862"/>
  <c r="A1863"/>
  <c r="W1863"/>
  <c r="X1863"/>
  <c r="Y1863"/>
  <c r="AL1863"/>
  <c r="AM1863"/>
  <c r="A1864"/>
  <c r="W1864"/>
  <c r="X1864"/>
  <c r="Y1864"/>
  <c r="AL1864"/>
  <c r="AM1864"/>
  <c r="A1865"/>
  <c r="W1865"/>
  <c r="X1865"/>
  <c r="Y1865"/>
  <c r="AL1865"/>
  <c r="AM1865"/>
  <c r="A1866"/>
  <c r="W1866"/>
  <c r="X1866"/>
  <c r="Y1866"/>
  <c r="AL1866"/>
  <c r="AM1866"/>
  <c r="A1867"/>
  <c r="W1867"/>
  <c r="X1867"/>
  <c r="Y1867"/>
  <c r="AL1867"/>
  <c r="AM1867"/>
  <c r="A1868"/>
  <c r="W1868"/>
  <c r="X1868"/>
  <c r="Y1868"/>
  <c r="AL1868"/>
  <c r="AM1868"/>
  <c r="A1869"/>
  <c r="W1869"/>
  <c r="X1869"/>
  <c r="Y1869"/>
  <c r="AL1869"/>
  <c r="AM1869"/>
  <c r="A1870"/>
  <c r="W1870"/>
  <c r="X1870"/>
  <c r="Y1870"/>
  <c r="AL1870"/>
  <c r="AM1870"/>
  <c r="A1871"/>
  <c r="W1871"/>
  <c r="X1871"/>
  <c r="Y1871"/>
  <c r="AL1871"/>
  <c r="AM1871"/>
  <c r="A1872"/>
  <c r="W1872"/>
  <c r="X1872"/>
  <c r="Y1872"/>
  <c r="AL1872"/>
  <c r="AM1872"/>
  <c r="A1873"/>
  <c r="W1873"/>
  <c r="X1873"/>
  <c r="Y1873"/>
  <c r="AL1873"/>
  <c r="AM1873"/>
  <c r="A1874"/>
  <c r="W1874"/>
  <c r="X1874"/>
  <c r="Y1874"/>
  <c r="AL1874"/>
  <c r="AM1874"/>
  <c r="A1875"/>
  <c r="W1875"/>
  <c r="X1875"/>
  <c r="Y1875"/>
  <c r="AL1875"/>
  <c r="AM1875"/>
  <c r="A1876"/>
  <c r="W1876"/>
  <c r="X1876"/>
  <c r="Y1876"/>
  <c r="AL1876"/>
  <c r="AM1876"/>
  <c r="A1877"/>
  <c r="W1877"/>
  <c r="X1877"/>
  <c r="Y1877"/>
  <c r="AL1877"/>
  <c r="AM1877"/>
  <c r="A1878"/>
  <c r="W1878"/>
  <c r="X1878"/>
  <c r="Y1878"/>
  <c r="AL1878"/>
  <c r="AM1878"/>
  <c r="A1879"/>
  <c r="W1879"/>
  <c r="X1879"/>
  <c r="Y1879"/>
  <c r="AL1879"/>
  <c r="AM1879"/>
  <c r="A1880"/>
  <c r="W1880"/>
  <c r="X1880"/>
  <c r="Y1880"/>
  <c r="AL1880"/>
  <c r="AM1880"/>
  <c r="A1881"/>
  <c r="W1881"/>
  <c r="X1881"/>
  <c r="Y1881"/>
  <c r="AL1881"/>
  <c r="AM1881"/>
  <c r="A1882"/>
  <c r="W1882"/>
  <c r="X1882"/>
  <c r="Y1882"/>
  <c r="AL1882"/>
  <c r="AM1882"/>
  <c r="A1883"/>
  <c r="W1883"/>
  <c r="X1883"/>
  <c r="Y1883"/>
  <c r="AL1883"/>
  <c r="AM1883"/>
  <c r="A1884"/>
  <c r="W1884"/>
  <c r="X1884"/>
  <c r="Y1884"/>
  <c r="AL1884"/>
  <c r="AM1884"/>
  <c r="A1885"/>
  <c r="W1885"/>
  <c r="X1885"/>
  <c r="Y1885"/>
  <c r="AL1885"/>
  <c r="AM1885"/>
  <c r="A1886"/>
  <c r="W1886"/>
  <c r="X1886"/>
  <c r="Y1886"/>
  <c r="AL1886"/>
  <c r="AM1886"/>
  <c r="A1887"/>
  <c r="W1887"/>
  <c r="X1887"/>
  <c r="Y1887"/>
  <c r="AL1887"/>
  <c r="AM1887"/>
  <c r="A1888"/>
  <c r="W1888"/>
  <c r="X1888"/>
  <c r="Y1888"/>
  <c r="AL1888"/>
  <c r="AM1888"/>
  <c r="A1889"/>
  <c r="W1889"/>
  <c r="X1889"/>
  <c r="Y1889"/>
  <c r="AL1889"/>
  <c r="AM1889"/>
  <c r="A1890"/>
  <c r="W1890"/>
  <c r="X1890"/>
  <c r="Y1890"/>
  <c r="AL1890"/>
  <c r="AM1890"/>
  <c r="A1891"/>
  <c r="W1891"/>
  <c r="X1891"/>
  <c r="Y1891"/>
  <c r="AL1891"/>
  <c r="AM1891"/>
  <c r="A1892"/>
  <c r="W1892"/>
  <c r="X1892"/>
  <c r="Y1892"/>
  <c r="AL1892"/>
  <c r="AM1892"/>
  <c r="A1893"/>
  <c r="W1893"/>
  <c r="X1893"/>
  <c r="Y1893"/>
  <c r="AL1893"/>
  <c r="AM1893"/>
  <c r="A1894"/>
  <c r="W1894"/>
  <c r="X1894"/>
  <c r="Y1894"/>
  <c r="AL1894"/>
  <c r="AM1894"/>
  <c r="A1895"/>
  <c r="W1895"/>
  <c r="X1895"/>
  <c r="Y1895"/>
  <c r="AL1895"/>
  <c r="AM1895"/>
  <c r="A1896"/>
  <c r="W1896"/>
  <c r="X1896"/>
  <c r="Y1896"/>
  <c r="AL1896"/>
  <c r="AM1896"/>
  <c r="A1897"/>
  <c r="W1897"/>
  <c r="X1897"/>
  <c r="Y1897"/>
  <c r="AL1897"/>
  <c r="AM1897"/>
  <c r="A1898"/>
  <c r="W1898"/>
  <c r="X1898"/>
  <c r="Y1898"/>
  <c r="AL1898"/>
  <c r="AM1898"/>
  <c r="A1899"/>
  <c r="W1899"/>
  <c r="X1899"/>
  <c r="Y1899"/>
  <c r="AL1899"/>
  <c r="AM1899"/>
  <c r="A1900"/>
  <c r="W1900"/>
  <c r="X1900"/>
  <c r="Y1900"/>
  <c r="AL1900"/>
  <c r="AM1900"/>
  <c r="A1901"/>
  <c r="W1901"/>
  <c r="X1901"/>
  <c r="Y1901"/>
  <c r="AL1901"/>
  <c r="AM1901"/>
  <c r="A1902"/>
  <c r="W1902"/>
  <c r="X1902"/>
  <c r="Y1902"/>
  <c r="AL1902"/>
  <c r="AM1902"/>
  <c r="A1903"/>
  <c r="W1903"/>
  <c r="X1903"/>
  <c r="Y1903"/>
  <c r="AL1903"/>
  <c r="AM1903"/>
  <c r="A1904"/>
  <c r="W1904"/>
  <c r="X1904"/>
  <c r="Y1904"/>
  <c r="AL1904"/>
  <c r="AM1904"/>
  <c r="A1905"/>
  <c r="W1905"/>
  <c r="X1905"/>
  <c r="Y1905"/>
  <c r="AL1905"/>
  <c r="AM1905"/>
  <c r="A1906"/>
  <c r="W1906"/>
  <c r="X1906"/>
  <c r="Y1906"/>
  <c r="AL1906"/>
  <c r="AM1906"/>
  <c r="A1907"/>
  <c r="W1907"/>
  <c r="X1907"/>
  <c r="Y1907"/>
  <c r="AL1907"/>
  <c r="AM1907"/>
  <c r="A1908"/>
  <c r="W1908"/>
  <c r="X1908"/>
  <c r="Y1908"/>
  <c r="AL1908"/>
  <c r="AM1908"/>
  <c r="A1909"/>
  <c r="W1909"/>
  <c r="X1909"/>
  <c r="Y1909"/>
  <c r="AL1909"/>
  <c r="AM1909"/>
  <c r="A1910"/>
  <c r="W1910"/>
  <c r="X1910"/>
  <c r="Y1910"/>
  <c r="AL1910"/>
  <c r="AM1910"/>
  <c r="A1911"/>
  <c r="W1911"/>
  <c r="X1911"/>
  <c r="Y1911"/>
  <c r="AL1911"/>
  <c r="AM1911"/>
  <c r="A1912"/>
  <c r="W1912"/>
  <c r="X1912"/>
  <c r="Y1912"/>
  <c r="AL1912"/>
  <c r="AM1912"/>
  <c r="A1913"/>
  <c r="W1913"/>
  <c r="X1913"/>
  <c r="Y1913"/>
  <c r="AL1913"/>
  <c r="AM1913"/>
  <c r="A1914"/>
  <c r="W1914"/>
  <c r="X1914"/>
  <c r="Y1914"/>
  <c r="AL1914"/>
  <c r="AM1914"/>
  <c r="A1915"/>
  <c r="W1915"/>
  <c r="X1915"/>
  <c r="Y1915"/>
  <c r="AL1915"/>
  <c r="AM1915"/>
  <c r="A1916"/>
  <c r="W1916"/>
  <c r="X1916"/>
  <c r="Y1916"/>
  <c r="AL1916"/>
  <c r="AM1916"/>
  <c r="A1917"/>
  <c r="W1917"/>
  <c r="X1917"/>
  <c r="Y1917"/>
  <c r="AL1917"/>
  <c r="AM1917"/>
  <c r="A1918"/>
  <c r="W1918"/>
  <c r="X1918"/>
  <c r="Y1918"/>
  <c r="AL1918"/>
  <c r="AM1918"/>
  <c r="A1919"/>
  <c r="W1919"/>
  <c r="X1919"/>
  <c r="Y1919"/>
  <c r="AL1919"/>
  <c r="AM1919"/>
  <c r="A1920"/>
  <c r="W1920"/>
  <c r="X1920"/>
  <c r="Y1920"/>
  <c r="AL1920"/>
  <c r="AM1920"/>
  <c r="A1921"/>
  <c r="W1921"/>
  <c r="X1921"/>
  <c r="Y1921"/>
  <c r="AL1921"/>
  <c r="AM1921"/>
  <c r="A1922"/>
  <c r="W1922"/>
  <c r="X1922"/>
  <c r="Y1922"/>
  <c r="AL1922"/>
  <c r="AM1922"/>
  <c r="A1923"/>
  <c r="W1923"/>
  <c r="X1923"/>
  <c r="Y1923"/>
  <c r="AL1923"/>
  <c r="AM1923"/>
  <c r="A1924"/>
  <c r="W1924"/>
  <c r="X1924"/>
  <c r="Y1924"/>
  <c r="AL1924"/>
  <c r="AM1924"/>
  <c r="A1925"/>
  <c r="W1925"/>
  <c r="X1925"/>
  <c r="Y1925"/>
  <c r="AL1925"/>
  <c r="AM1925"/>
  <c r="A1926"/>
  <c r="W1926"/>
  <c r="X1926"/>
  <c r="Y1926"/>
  <c r="AL1926"/>
  <c r="AM1926"/>
  <c r="A1927"/>
  <c r="W1927"/>
  <c r="X1927"/>
  <c r="Y1927"/>
  <c r="AL1927"/>
  <c r="AM1927"/>
  <c r="A1928"/>
  <c r="W1928"/>
  <c r="X1928"/>
  <c r="Y1928"/>
  <c r="AL1928"/>
  <c r="AM1928"/>
  <c r="A1929"/>
  <c r="W1929"/>
  <c r="X1929"/>
  <c r="Y1929"/>
  <c r="AL1929"/>
  <c r="AM1929"/>
  <c r="A1930"/>
  <c r="W1930"/>
  <c r="X1930"/>
  <c r="Y1930"/>
  <c r="AL1930"/>
  <c r="AM1930"/>
  <c r="A1931"/>
  <c r="W1931"/>
  <c r="X1931"/>
  <c r="Y1931"/>
  <c r="AL1931"/>
  <c r="AM1931"/>
  <c r="A1932"/>
  <c r="W1932"/>
  <c r="X1932"/>
  <c r="Y1932"/>
  <c r="AL1932"/>
  <c r="AM1932"/>
  <c r="A1933"/>
  <c r="W1933"/>
  <c r="X1933"/>
  <c r="Y1933"/>
  <c r="AL1933"/>
  <c r="AM1933"/>
  <c r="A1934"/>
  <c r="W1934"/>
  <c r="X1934"/>
  <c r="Y1934"/>
  <c r="AL1934"/>
  <c r="AM1934"/>
  <c r="A1935"/>
  <c r="W1935"/>
  <c r="X1935"/>
  <c r="Y1935"/>
  <c r="AL1935"/>
  <c r="AM1935"/>
  <c r="A1936"/>
  <c r="W1936"/>
  <c r="X1936"/>
  <c r="Y1936"/>
  <c r="AL1936"/>
  <c r="AM1936"/>
  <c r="A1937"/>
  <c r="W1937"/>
  <c r="X1937"/>
  <c r="Y1937"/>
  <c r="AL1937"/>
  <c r="AM1937"/>
  <c r="A1938"/>
  <c r="W1938"/>
  <c r="X1938"/>
  <c r="Y1938"/>
  <c r="AL1938"/>
  <c r="AM1938"/>
  <c r="A1939"/>
  <c r="W1939"/>
  <c r="X1939"/>
  <c r="Y1939"/>
  <c r="AL1939"/>
  <c r="AM1939"/>
  <c r="A1940"/>
  <c r="W1940"/>
  <c r="X1940"/>
  <c r="Y1940"/>
  <c r="AL1940"/>
  <c r="AM1940"/>
  <c r="A1941"/>
  <c r="W1941"/>
  <c r="X1941"/>
  <c r="Y1941"/>
  <c r="AL1941"/>
  <c r="AM1941"/>
  <c r="A1942"/>
  <c r="W1942"/>
  <c r="X1942"/>
  <c r="Y1942"/>
  <c r="AL1942"/>
  <c r="AM1942"/>
  <c r="A1943"/>
  <c r="W1943"/>
  <c r="X1943"/>
  <c r="Y1943"/>
  <c r="AL1943"/>
  <c r="AM1943"/>
  <c r="A1944"/>
  <c r="W1944"/>
  <c r="X1944"/>
  <c r="Y1944"/>
  <c r="AL1944"/>
  <c r="AM1944"/>
  <c r="A1945"/>
  <c r="W1945"/>
  <c r="X1945"/>
  <c r="Y1945"/>
  <c r="AL1945"/>
  <c r="AM1945"/>
  <c r="A1946"/>
  <c r="W1946"/>
  <c r="X1946"/>
  <c r="Y1946"/>
  <c r="AL1946"/>
  <c r="AM1946"/>
  <c r="A1947"/>
  <c r="W1947"/>
  <c r="X1947"/>
  <c r="Y1947"/>
  <c r="AL1947"/>
  <c r="AM1947"/>
  <c r="A1948"/>
  <c r="W1948"/>
  <c r="X1948"/>
  <c r="Y1948"/>
  <c r="AL1948"/>
  <c r="AM1948"/>
  <c r="A1949"/>
  <c r="W1949"/>
  <c r="X1949"/>
  <c r="Y1949"/>
  <c r="AL1949"/>
  <c r="AM1949"/>
  <c r="A1950"/>
  <c r="W1950"/>
  <c r="X1950"/>
  <c r="Y1950"/>
  <c r="AL1950"/>
  <c r="AM1950"/>
  <c r="A1951"/>
  <c r="W1951"/>
  <c r="X1951"/>
  <c r="Y1951"/>
  <c r="AL1951"/>
  <c r="AM1951"/>
  <c r="A1952"/>
  <c r="W1952"/>
  <c r="X1952"/>
  <c r="Y1952"/>
  <c r="AL1952"/>
  <c r="AM1952"/>
  <c r="A1953"/>
  <c r="W1953"/>
  <c r="X1953"/>
  <c r="Y1953"/>
  <c r="AL1953"/>
  <c r="AM1953"/>
  <c r="A1954"/>
  <c r="W1954"/>
  <c r="X1954"/>
  <c r="Y1954"/>
  <c r="AL1954"/>
  <c r="AM1954"/>
  <c r="A1955"/>
  <c r="W1955"/>
  <c r="X1955"/>
  <c r="Y1955"/>
  <c r="AL1955"/>
  <c r="AM1955"/>
  <c r="A1956"/>
  <c r="W1956"/>
  <c r="X1956"/>
  <c r="Y1956"/>
  <c r="AL1956"/>
  <c r="AM1956"/>
  <c r="A1957"/>
  <c r="W1957"/>
  <c r="X1957"/>
  <c r="Y1957"/>
  <c r="AL1957"/>
  <c r="AM1957"/>
  <c r="A1958"/>
  <c r="W1958"/>
  <c r="X1958"/>
  <c r="Y1958"/>
  <c r="AL1958"/>
  <c r="AM1958"/>
  <c r="A1959"/>
  <c r="W1959"/>
  <c r="X1959"/>
  <c r="Y1959"/>
  <c r="AL1959"/>
  <c r="AM1959"/>
  <c r="A1960"/>
  <c r="W1960"/>
  <c r="X1960"/>
  <c r="Y1960"/>
  <c r="AL1960"/>
  <c r="AM1960"/>
  <c r="A1961"/>
  <c r="W1961"/>
  <c r="X1961"/>
  <c r="Y1961"/>
  <c r="AL1961"/>
  <c r="AM1961"/>
  <c r="A1962"/>
  <c r="W1962"/>
  <c r="X1962"/>
  <c r="Y1962"/>
  <c r="AL1962"/>
  <c r="AM1962"/>
  <c r="A1963"/>
  <c r="W1963"/>
  <c r="X1963"/>
  <c r="Y1963"/>
  <c r="AL1963"/>
  <c r="AM1963"/>
  <c r="A1964"/>
  <c r="W1964"/>
  <c r="X1964"/>
  <c r="Y1964"/>
  <c r="AL1964"/>
  <c r="AM1964"/>
  <c r="A1965"/>
  <c r="W1965"/>
  <c r="X1965"/>
  <c r="Y1965"/>
  <c r="AL1965"/>
  <c r="AM1965"/>
  <c r="A1966"/>
  <c r="W1966"/>
  <c r="X1966"/>
  <c r="Y1966"/>
  <c r="AL1966"/>
  <c r="AM1966"/>
  <c r="A1967"/>
  <c r="W1967"/>
  <c r="X1967"/>
  <c r="Y1967"/>
  <c r="AL1967"/>
  <c r="AM1967"/>
  <c r="A1968"/>
  <c r="W1968"/>
  <c r="X1968"/>
  <c r="Y1968"/>
  <c r="AL1968"/>
  <c r="AM1968"/>
  <c r="A1969"/>
  <c r="W1969"/>
  <c r="X1969"/>
  <c r="Y1969"/>
  <c r="AL1969"/>
  <c r="AM1969"/>
  <c r="A1970"/>
  <c r="W1970"/>
  <c r="X1970"/>
  <c r="Y1970"/>
  <c r="AL1970"/>
  <c r="AM1970"/>
  <c r="A1971"/>
  <c r="W1971"/>
  <c r="X1971"/>
  <c r="Y1971"/>
  <c r="AL1971"/>
  <c r="AM1971"/>
  <c r="A1972"/>
  <c r="W1972"/>
  <c r="X1972"/>
  <c r="Y1972"/>
  <c r="AL1972"/>
  <c r="AM1972"/>
  <c r="A1973"/>
  <c r="W1973"/>
  <c r="X1973"/>
  <c r="Y1973"/>
  <c r="AL1973"/>
  <c r="AM1973"/>
  <c r="A1974"/>
  <c r="W1974"/>
  <c r="X1974"/>
  <c r="Y1974"/>
  <c r="AL1974"/>
  <c r="AM1974"/>
  <c r="A1975"/>
  <c r="W1975"/>
  <c r="X1975"/>
  <c r="Y1975"/>
  <c r="AL1975"/>
  <c r="AM1975"/>
  <c r="A1976"/>
  <c r="W1976"/>
  <c r="X1976"/>
  <c r="Y1976"/>
  <c r="AL1976"/>
  <c r="AM1976"/>
  <c r="A1977"/>
  <c r="W1977"/>
  <c r="X1977"/>
  <c r="Y1977"/>
  <c r="AL1977"/>
  <c r="AM1977"/>
  <c r="A1978"/>
  <c r="W1978"/>
  <c r="X1978"/>
  <c r="Y1978"/>
  <c r="AL1978"/>
  <c r="AM1978"/>
  <c r="A1979"/>
  <c r="W1979"/>
  <c r="X1979"/>
  <c r="Y1979"/>
  <c r="AL1979"/>
  <c r="AM1979"/>
  <c r="A1980"/>
  <c r="W1980"/>
  <c r="X1980"/>
  <c r="Y1980"/>
  <c r="AL1980"/>
  <c r="AM1980"/>
  <c r="A1981"/>
  <c r="W1981"/>
  <c r="X1981"/>
  <c r="Y1981"/>
  <c r="AL1981"/>
  <c r="AM1981"/>
  <c r="A1982"/>
  <c r="W1982"/>
  <c r="X1982"/>
  <c r="Y1982"/>
  <c r="AL1982"/>
  <c r="AM1982"/>
  <c r="A1983"/>
  <c r="W1983"/>
  <c r="X1983"/>
  <c r="Y1983"/>
  <c r="AL1983"/>
  <c r="AM1983"/>
  <c r="A1984"/>
  <c r="W1984"/>
  <c r="X1984"/>
  <c r="Y1984"/>
  <c r="AL1984"/>
  <c r="AM1984"/>
  <c r="A1985"/>
  <c r="W1985"/>
  <c r="X1985"/>
  <c r="Y1985"/>
  <c r="AL1985"/>
  <c r="AM1985"/>
  <c r="A1986"/>
  <c r="W1986"/>
  <c r="X1986"/>
  <c r="Y1986"/>
  <c r="AL1986"/>
  <c r="AM1986"/>
  <c r="A1987"/>
  <c r="W1987"/>
  <c r="X1987"/>
  <c r="Y1987"/>
  <c r="AL1987"/>
  <c r="AM1987"/>
  <c r="A1988"/>
  <c r="W1988"/>
  <c r="X1988"/>
  <c r="Y1988"/>
  <c r="AL1988"/>
  <c r="AM1988"/>
  <c r="A1989"/>
  <c r="W1989"/>
  <c r="X1989"/>
  <c r="Y1989"/>
  <c r="AL1989"/>
  <c r="AM1989"/>
  <c r="A1990"/>
  <c r="W1990"/>
  <c r="X1990"/>
  <c r="Y1990"/>
  <c r="AL1990"/>
  <c r="AM1990"/>
  <c r="A1991"/>
  <c r="W1991"/>
  <c r="X1991"/>
  <c r="Y1991"/>
  <c r="AL1991"/>
  <c r="AM1991"/>
  <c r="A1992"/>
  <c r="W1992"/>
  <c r="X1992"/>
  <c r="Y1992"/>
  <c r="AL1992"/>
  <c r="AM1992"/>
  <c r="A1993"/>
  <c r="W1993"/>
  <c r="X1993"/>
  <c r="Y1993"/>
  <c r="AL1993"/>
  <c r="AM1993"/>
  <c r="A1994"/>
  <c r="W1994"/>
  <c r="X1994"/>
  <c r="Y1994"/>
  <c r="AL1994"/>
  <c r="AM1994"/>
  <c r="A1995"/>
  <c r="W1995"/>
  <c r="X1995"/>
  <c r="Y1995"/>
  <c r="AL1995"/>
  <c r="AM1995"/>
  <c r="A1996"/>
  <c r="W1996"/>
  <c r="X1996"/>
  <c r="Y1996"/>
  <c r="AL1996"/>
  <c r="AM1996"/>
  <c r="A1997"/>
  <c r="W1997"/>
  <c r="X1997"/>
  <c r="Y1997"/>
  <c r="AL1997"/>
  <c r="AM1997"/>
  <c r="A1998"/>
  <c r="W1998"/>
  <c r="X1998"/>
  <c r="Y1998"/>
  <c r="AL1998"/>
  <c r="AM1998"/>
  <c r="A1999"/>
  <c r="W1999"/>
  <c r="X1999"/>
  <c r="Y1999"/>
  <c r="AL1999"/>
  <c r="AM1999"/>
  <c r="A2000"/>
  <c r="W2000"/>
  <c r="X2000"/>
  <c r="Y2000"/>
  <c r="AL2000"/>
  <c r="AM2000"/>
  <c r="A2001"/>
  <c r="W2001"/>
  <c r="X2001"/>
  <c r="Y2001"/>
  <c r="AL2001"/>
  <c r="AM2001"/>
  <c r="A2002"/>
  <c r="W2002"/>
  <c r="X2002"/>
  <c r="Y2002"/>
  <c r="AL2002"/>
  <c r="AM2002"/>
  <c r="A2003"/>
  <c r="W2003"/>
  <c r="X2003"/>
  <c r="Y2003"/>
  <c r="AL2003"/>
  <c r="AM2003"/>
  <c r="A2004"/>
  <c r="W2004"/>
  <c r="X2004"/>
  <c r="Y2004"/>
  <c r="AL2004"/>
  <c r="AM2004"/>
  <c r="A2005"/>
  <c r="W2005"/>
  <c r="X2005"/>
  <c r="Y2005"/>
  <c r="AL2005"/>
  <c r="AM2005"/>
  <c r="A2006"/>
  <c r="W2006"/>
  <c r="X2006"/>
  <c r="Y2006"/>
  <c r="AL2006"/>
  <c r="AM2006"/>
  <c r="A2007"/>
  <c r="W2007"/>
  <c r="X2007"/>
  <c r="Y2007"/>
  <c r="AL2007"/>
  <c r="AM2007"/>
  <c r="A2008"/>
  <c r="W2008"/>
  <c r="X2008"/>
  <c r="Y2008"/>
  <c r="AL2008"/>
  <c r="AM2008"/>
  <c r="A2009"/>
  <c r="W2009"/>
  <c r="X2009"/>
  <c r="Y2009"/>
  <c r="AL2009"/>
  <c r="AM2009"/>
  <c r="A2010"/>
  <c r="W2010"/>
  <c r="X2010"/>
  <c r="Y2010"/>
  <c r="AL2010"/>
  <c r="AM2010"/>
  <c r="A2011"/>
  <c r="W2011"/>
  <c r="X2011"/>
  <c r="Y2011"/>
  <c r="AL2011"/>
  <c r="AM2011"/>
  <c r="A2012"/>
  <c r="W2012"/>
  <c r="X2012"/>
  <c r="Y2012"/>
  <c r="AL2012"/>
  <c r="AM2012"/>
  <c r="A2013"/>
  <c r="W2013"/>
  <c r="X2013"/>
  <c r="Y2013"/>
  <c r="AL2013"/>
  <c r="AM2013"/>
  <c r="A2014"/>
  <c r="W2014"/>
  <c r="X2014"/>
  <c r="Y2014"/>
  <c r="AL2014"/>
  <c r="AM2014"/>
  <c r="A2015"/>
  <c r="W2015"/>
  <c r="X2015"/>
  <c r="Y2015"/>
  <c r="AL2015"/>
  <c r="AM2015"/>
  <c r="A2016"/>
  <c r="W2016"/>
  <c r="X2016"/>
  <c r="Y2016"/>
  <c r="AL2016"/>
  <c r="AM2016"/>
  <c r="A2017"/>
  <c r="W2017"/>
  <c r="X2017"/>
  <c r="Y2017"/>
  <c r="AL2017"/>
  <c r="AM2017"/>
  <c r="A2018"/>
  <c r="W2018"/>
  <c r="X2018"/>
  <c r="Y2018"/>
  <c r="AL2018"/>
  <c r="AM2018"/>
  <c r="A2019"/>
  <c r="W2019"/>
  <c r="X2019"/>
  <c r="Y2019"/>
  <c r="AL2019"/>
  <c r="AM2019"/>
  <c r="A2020"/>
  <c r="W2020"/>
  <c r="X2020"/>
  <c r="Y2020"/>
  <c r="AL2020"/>
  <c r="AM2020"/>
  <c r="A2021"/>
  <c r="W2021"/>
  <c r="X2021"/>
  <c r="Y2021"/>
  <c r="AL2021"/>
  <c r="AM2021"/>
  <c r="A2022"/>
  <c r="W2022"/>
  <c r="X2022"/>
  <c r="Y2022"/>
  <c r="AL2022"/>
  <c r="AM2022"/>
  <c r="A2023"/>
  <c r="W2023"/>
  <c r="X2023"/>
  <c r="Y2023"/>
  <c r="AL2023"/>
  <c r="AM2023"/>
  <c r="A2024"/>
  <c r="W2024"/>
  <c r="X2024"/>
  <c r="Y2024"/>
  <c r="AL2024"/>
  <c r="AM2024"/>
  <c r="A2025"/>
  <c r="W2025"/>
  <c r="X2025"/>
  <c r="Y2025"/>
  <c r="AL2025"/>
  <c r="AM2025"/>
  <c r="A2026"/>
  <c r="W2026"/>
  <c r="X2026"/>
  <c r="Y2026"/>
  <c r="AL2026"/>
  <c r="AM2026"/>
  <c r="A2027"/>
  <c r="W2027"/>
  <c r="X2027"/>
  <c r="Y2027"/>
  <c r="AL2027"/>
  <c r="AM2027"/>
  <c r="A2028"/>
  <c r="W2028"/>
  <c r="X2028"/>
  <c r="Y2028"/>
  <c r="AL2028"/>
  <c r="AM2028"/>
  <c r="A2029"/>
  <c r="W2029"/>
  <c r="X2029"/>
  <c r="Y2029"/>
  <c r="AL2029"/>
  <c r="AM2029"/>
  <c r="A2030"/>
  <c r="W2030"/>
  <c r="X2030"/>
  <c r="Y2030"/>
  <c r="AL2030"/>
  <c r="AM2030"/>
  <c r="A2031"/>
  <c r="W2031"/>
  <c r="X2031"/>
  <c r="Y2031"/>
  <c r="AL2031"/>
  <c r="AM2031"/>
  <c r="A2032"/>
  <c r="W2032"/>
  <c r="X2032"/>
  <c r="Y2032"/>
  <c r="AL2032"/>
  <c r="AM2032"/>
  <c r="A2033"/>
  <c r="W2033"/>
  <c r="X2033"/>
  <c r="Y2033"/>
  <c r="AL2033"/>
  <c r="AM2033"/>
  <c r="A2034"/>
  <c r="W2034"/>
  <c r="X2034"/>
  <c r="Y2034"/>
  <c r="AL2034"/>
  <c r="AM2034"/>
  <c r="A2035"/>
  <c r="W2035"/>
  <c r="X2035"/>
  <c r="Y2035"/>
  <c r="AL2035"/>
  <c r="AM2035"/>
  <c r="A2036"/>
  <c r="W2036"/>
  <c r="X2036"/>
  <c r="Y2036"/>
  <c r="AL2036"/>
  <c r="AM2036"/>
  <c r="A2037"/>
  <c r="W2037"/>
  <c r="X2037"/>
  <c r="Y2037"/>
  <c r="AL2037"/>
  <c r="AM2037"/>
  <c r="A2038"/>
  <c r="W2038"/>
  <c r="X2038"/>
  <c r="Y2038"/>
  <c r="AL2038"/>
  <c r="AM2038"/>
  <c r="A2039"/>
  <c r="W2039"/>
  <c r="X2039"/>
  <c r="Y2039"/>
  <c r="AL2039"/>
  <c r="AM2039"/>
  <c r="A2040"/>
  <c r="W2040"/>
  <c r="X2040"/>
  <c r="Y2040"/>
  <c r="AL2040"/>
  <c r="AM2040"/>
  <c r="A2041"/>
  <c r="W2041"/>
  <c r="X2041"/>
  <c r="Y2041"/>
  <c r="AL2041"/>
  <c r="AM2041"/>
  <c r="A2042"/>
  <c r="W2042"/>
  <c r="X2042"/>
  <c r="Y2042"/>
  <c r="AL2042"/>
  <c r="AM2042"/>
  <c r="A2043"/>
  <c r="W2043"/>
  <c r="X2043"/>
  <c r="Y2043"/>
  <c r="AL2043"/>
  <c r="AM2043"/>
  <c r="A2044"/>
  <c r="W2044"/>
  <c r="X2044"/>
  <c r="Y2044"/>
  <c r="AL2044"/>
  <c r="AM2044"/>
  <c r="A2045"/>
  <c r="W2045"/>
  <c r="X2045"/>
  <c r="Y2045"/>
  <c r="AL2045"/>
  <c r="AM2045"/>
  <c r="A2046"/>
  <c r="W2046"/>
  <c r="X2046"/>
  <c r="Y2046"/>
  <c r="AL2046"/>
  <c r="AM2046"/>
  <c r="A2047"/>
  <c r="W2047"/>
  <c r="X2047"/>
  <c r="Y2047"/>
  <c r="AL2047"/>
  <c r="AM2047"/>
  <c r="A2048"/>
  <c r="W2048"/>
  <c r="X2048"/>
  <c r="Y2048"/>
  <c r="AL2048"/>
  <c r="AM2048"/>
  <c r="A2049"/>
  <c r="W2049"/>
  <c r="X2049"/>
  <c r="Y2049"/>
  <c r="AL2049"/>
  <c r="AM2049"/>
  <c r="A2050"/>
  <c r="W2050"/>
  <c r="X2050"/>
  <c r="Y2050"/>
  <c r="AL2050"/>
  <c r="AM2050"/>
  <c r="A2051"/>
  <c r="W2051"/>
  <c r="X2051"/>
  <c r="Y2051"/>
  <c r="AL2051"/>
  <c r="AM2051"/>
  <c r="A2052"/>
  <c r="W2052"/>
  <c r="X2052"/>
  <c r="Y2052"/>
  <c r="AL2052"/>
  <c r="AM2052"/>
  <c r="A2053"/>
  <c r="W2053"/>
  <c r="X2053"/>
  <c r="Y2053"/>
  <c r="AL2053"/>
  <c r="AM2053"/>
  <c r="A2054"/>
  <c r="W2054"/>
  <c r="X2054"/>
  <c r="Y2054"/>
  <c r="AL2054"/>
  <c r="AM2054"/>
  <c r="A2055"/>
  <c r="W2055"/>
  <c r="X2055"/>
  <c r="Y2055"/>
  <c r="AL2055"/>
  <c r="AM2055"/>
  <c r="A2056"/>
  <c r="W2056"/>
  <c r="X2056"/>
  <c r="Y2056"/>
  <c r="AL2056"/>
  <c r="AM2056"/>
  <c r="A2057"/>
  <c r="W2057"/>
  <c r="X2057"/>
  <c r="Y2057"/>
  <c r="AL2057"/>
  <c r="AM2057"/>
  <c r="A2058"/>
  <c r="W2058"/>
  <c r="X2058"/>
  <c r="Y2058"/>
  <c r="AL2058"/>
  <c r="AM2058"/>
  <c r="A2059"/>
  <c r="W2059"/>
  <c r="X2059"/>
  <c r="Y2059"/>
  <c r="AL2059"/>
  <c r="AM2059"/>
  <c r="A2060"/>
  <c r="W2060"/>
  <c r="X2060"/>
  <c r="Y2060"/>
  <c r="AL2060"/>
  <c r="AM2060"/>
  <c r="A2061"/>
  <c r="W2061"/>
  <c r="X2061"/>
  <c r="Y2061"/>
  <c r="AL2061"/>
  <c r="AM2061"/>
  <c r="A2062"/>
  <c r="W2062"/>
  <c r="X2062"/>
  <c r="Y2062"/>
  <c r="AL2062"/>
  <c r="AM2062"/>
  <c r="A2063"/>
  <c r="W2063"/>
  <c r="X2063"/>
  <c r="Y2063"/>
  <c r="AL2063"/>
  <c r="AM2063"/>
  <c r="A2064"/>
  <c r="W2064"/>
  <c r="X2064"/>
  <c r="Y2064"/>
  <c r="AL2064"/>
  <c r="AM2064"/>
  <c r="A2065"/>
  <c r="W2065"/>
  <c r="X2065"/>
  <c r="Y2065"/>
  <c r="AL2065"/>
  <c r="AM2065"/>
  <c r="A2066"/>
  <c r="W2066"/>
  <c r="X2066"/>
  <c r="Y2066"/>
  <c r="AL2066"/>
  <c r="AM2066"/>
  <c r="A2067"/>
  <c r="W2067"/>
  <c r="X2067"/>
  <c r="Y2067"/>
  <c r="AL2067"/>
  <c r="AM2067"/>
  <c r="A2068"/>
  <c r="W2068"/>
  <c r="X2068"/>
  <c r="Y2068"/>
  <c r="AL2068"/>
  <c r="AM2068"/>
  <c r="A2069"/>
  <c r="W2069"/>
  <c r="X2069"/>
  <c r="Y2069"/>
  <c r="AL2069"/>
  <c r="AM2069"/>
  <c r="A2070"/>
  <c r="W2070"/>
  <c r="X2070"/>
  <c r="Y2070"/>
  <c r="AL2070"/>
  <c r="AM2070"/>
  <c r="A2071"/>
  <c r="W2071"/>
  <c r="X2071"/>
  <c r="Y2071"/>
  <c r="AL2071"/>
  <c r="AM2071"/>
  <c r="A2072"/>
  <c r="W2072"/>
  <c r="X2072"/>
  <c r="Y2072"/>
  <c r="AL2072"/>
  <c r="AM2072"/>
  <c r="A2073"/>
  <c r="W2073"/>
  <c r="X2073"/>
  <c r="Y2073"/>
  <c r="AL2073"/>
  <c r="AM2073"/>
  <c r="A2074"/>
  <c r="W2074"/>
  <c r="X2074"/>
  <c r="Y2074"/>
  <c r="AL2074"/>
  <c r="AM2074"/>
  <c r="A2075"/>
  <c r="W2075"/>
  <c r="X2075"/>
  <c r="Y2075"/>
  <c r="AL2075"/>
  <c r="AM2075"/>
  <c r="A2076"/>
  <c r="W2076"/>
  <c r="X2076"/>
  <c r="Y2076"/>
  <c r="AL2076"/>
  <c r="AM2076"/>
  <c r="A2077"/>
  <c r="W2077"/>
  <c r="X2077"/>
  <c r="Y2077"/>
  <c r="AL2077"/>
  <c r="AM2077"/>
  <c r="A2078"/>
  <c r="W2078"/>
  <c r="X2078"/>
  <c r="Y2078"/>
  <c r="AL2078"/>
  <c r="AM2078"/>
  <c r="A2079"/>
  <c r="W2079"/>
  <c r="X2079"/>
  <c r="Y2079"/>
  <c r="AL2079"/>
  <c r="AM2079"/>
  <c r="A2080"/>
  <c r="W2080"/>
  <c r="X2080"/>
  <c r="Y2080"/>
  <c r="AL2080"/>
  <c r="AM2080"/>
  <c r="A2081"/>
  <c r="W2081"/>
  <c r="X2081"/>
  <c r="Y2081"/>
  <c r="AL2081"/>
  <c r="AM2081"/>
  <c r="A2082"/>
  <c r="W2082"/>
  <c r="X2082"/>
  <c r="Y2082"/>
  <c r="AL2082"/>
  <c r="AM2082"/>
  <c r="A2083"/>
  <c r="W2083"/>
  <c r="X2083"/>
  <c r="Y2083"/>
  <c r="AL2083"/>
  <c r="AM2083"/>
  <c r="A2084"/>
  <c r="W2084"/>
  <c r="X2084"/>
  <c r="Y2084"/>
  <c r="AL2084"/>
  <c r="AM2084"/>
  <c r="A2085"/>
  <c r="W2085"/>
  <c r="X2085"/>
  <c r="Y2085"/>
  <c r="AL2085"/>
  <c r="AM2085"/>
  <c r="A2086"/>
  <c r="W2086"/>
  <c r="X2086"/>
  <c r="Y2086"/>
  <c r="AL2086"/>
  <c r="AM2086"/>
  <c r="A2087"/>
  <c r="W2087"/>
  <c r="X2087"/>
  <c r="Y2087"/>
  <c r="AL2087"/>
  <c r="AM2087"/>
  <c r="A2088"/>
  <c r="W2088"/>
  <c r="X2088"/>
  <c r="Y2088"/>
  <c r="AL2088"/>
  <c r="AM2088"/>
  <c r="A2089"/>
  <c r="W2089"/>
  <c r="X2089"/>
  <c r="Y2089"/>
  <c r="AL2089"/>
  <c r="AM2089"/>
  <c r="A2090"/>
  <c r="W2090"/>
  <c r="X2090"/>
  <c r="Y2090"/>
  <c r="AL2090"/>
  <c r="AM2090"/>
  <c r="A2091"/>
  <c r="W2091"/>
  <c r="X2091"/>
  <c r="Y2091"/>
  <c r="AL2091"/>
  <c r="AM2091"/>
  <c r="A2092"/>
  <c r="W2092"/>
  <c r="X2092"/>
  <c r="Y2092"/>
  <c r="AL2092"/>
  <c r="AM2092"/>
  <c r="A2093"/>
  <c r="W2093"/>
  <c r="X2093"/>
  <c r="Y2093"/>
  <c r="AL2093"/>
  <c r="AM2093"/>
  <c r="A2094"/>
  <c r="W2094"/>
  <c r="X2094"/>
  <c r="Y2094"/>
  <c r="AL2094"/>
  <c r="AM2094"/>
  <c r="A2095"/>
  <c r="W2095"/>
  <c r="X2095"/>
  <c r="Y2095"/>
  <c r="AL2095"/>
  <c r="AM2095"/>
  <c r="A2096"/>
  <c r="W2096"/>
  <c r="X2096"/>
  <c r="Y2096"/>
  <c r="AL2096"/>
  <c r="AM2096"/>
  <c r="A2097"/>
  <c r="W2097"/>
  <c r="X2097"/>
  <c r="Y2097"/>
  <c r="AL2097"/>
  <c r="AM2097"/>
  <c r="A2098"/>
  <c r="W2098"/>
  <c r="X2098"/>
  <c r="Y2098"/>
  <c r="AL2098"/>
  <c r="AM2098"/>
  <c r="A2099"/>
  <c r="W2099"/>
  <c r="X2099"/>
  <c r="Y2099"/>
  <c r="AL2099"/>
  <c r="AM2099"/>
  <c r="A2100"/>
  <c r="W2100"/>
  <c r="X2100"/>
  <c r="Y2100"/>
  <c r="AL2100"/>
  <c r="AM2100"/>
  <c r="A2101"/>
  <c r="W2101"/>
  <c r="X2101"/>
  <c r="Y2101"/>
  <c r="AL2101"/>
  <c r="AM2101"/>
  <c r="A2102"/>
  <c r="W2102"/>
  <c r="X2102"/>
  <c r="Y2102"/>
  <c r="AL2102"/>
  <c r="AM2102"/>
  <c r="A2103"/>
  <c r="W2103"/>
  <c r="X2103"/>
  <c r="Y2103"/>
  <c r="AL2103"/>
  <c r="AM2103"/>
  <c r="A2104"/>
  <c r="W2104"/>
  <c r="X2104"/>
  <c r="Y2104"/>
  <c r="AL2104"/>
  <c r="AM2104"/>
  <c r="A2105"/>
  <c r="W2105"/>
  <c r="X2105"/>
  <c r="Y2105"/>
  <c r="AL2105"/>
  <c r="AM2105"/>
  <c r="A2106"/>
  <c r="W2106"/>
  <c r="X2106"/>
  <c r="Y2106"/>
  <c r="AL2106"/>
  <c r="AM2106"/>
  <c r="A2107"/>
  <c r="W2107"/>
  <c r="X2107"/>
  <c r="Y2107"/>
  <c r="AL2107"/>
  <c r="AM2107"/>
  <c r="A2108"/>
  <c r="W2108"/>
  <c r="X2108"/>
  <c r="Y2108"/>
  <c r="AL2108"/>
  <c r="AM2108"/>
  <c r="A2109"/>
  <c r="W2109"/>
  <c r="X2109"/>
  <c r="Y2109"/>
  <c r="AL2109"/>
  <c r="AM2109"/>
  <c r="A2110"/>
  <c r="W2110"/>
  <c r="X2110"/>
  <c r="Y2110"/>
  <c r="AL2110"/>
  <c r="AM2110"/>
  <c r="A2111"/>
  <c r="W2111"/>
  <c r="X2111"/>
  <c r="Y2111"/>
  <c r="AL2111"/>
  <c r="AM2111"/>
  <c r="A2112"/>
  <c r="W2112"/>
  <c r="X2112"/>
  <c r="Y2112"/>
  <c r="AL2112"/>
  <c r="AM2112"/>
  <c r="A2113"/>
  <c r="W2113"/>
  <c r="X2113"/>
  <c r="Y2113"/>
  <c r="AL2113"/>
  <c r="AM2113"/>
  <c r="A2114"/>
  <c r="W2114"/>
  <c r="X2114"/>
  <c r="Y2114"/>
  <c r="AL2114"/>
  <c r="AM2114"/>
  <c r="A2115"/>
  <c r="W2115"/>
  <c r="X2115"/>
  <c r="Y2115"/>
  <c r="AL2115"/>
  <c r="AM2115"/>
  <c r="A2116"/>
  <c r="W2116"/>
  <c r="X2116"/>
  <c r="Y2116"/>
  <c r="AL2116"/>
  <c r="AM2116"/>
  <c r="A2117"/>
  <c r="W2117"/>
  <c r="X2117"/>
  <c r="Y2117"/>
  <c r="AL2117"/>
  <c r="AM2117"/>
  <c r="A2118"/>
  <c r="W2118"/>
  <c r="X2118"/>
  <c r="Y2118"/>
  <c r="AL2118"/>
  <c r="AM2118"/>
  <c r="A2119"/>
  <c r="W2119"/>
  <c r="X2119"/>
  <c r="Y2119"/>
  <c r="AL2119"/>
  <c r="AM2119"/>
  <c r="A2120"/>
  <c r="W2120"/>
  <c r="X2120"/>
  <c r="Y2120"/>
  <c r="AL2120"/>
  <c r="AM2120"/>
  <c r="A2121"/>
  <c r="W2121"/>
  <c r="X2121"/>
  <c r="Y2121"/>
  <c r="AL2121"/>
  <c r="AM2121"/>
  <c r="A2122"/>
  <c r="W2122"/>
  <c r="X2122"/>
  <c r="Y2122"/>
  <c r="AL2122"/>
  <c r="AM2122"/>
  <c r="A2123"/>
  <c r="W2123"/>
  <c r="X2123"/>
  <c r="Y2123"/>
  <c r="AL2123"/>
  <c r="AM2123"/>
  <c r="A2124"/>
  <c r="W2124"/>
  <c r="X2124"/>
  <c r="Y2124"/>
  <c r="AL2124"/>
  <c r="AM2124"/>
  <c r="A2125"/>
  <c r="W2125"/>
  <c r="X2125"/>
  <c r="Y2125"/>
  <c r="AL2125"/>
  <c r="AM2125"/>
  <c r="A2126"/>
  <c r="W2126"/>
  <c r="X2126"/>
  <c r="Y2126"/>
  <c r="AL2126"/>
  <c r="AM2126"/>
  <c r="A2127"/>
  <c r="W2127"/>
  <c r="X2127"/>
  <c r="Y2127"/>
  <c r="AL2127"/>
  <c r="AM2127"/>
  <c r="A2128"/>
  <c r="W2128"/>
  <c r="X2128"/>
  <c r="Y2128"/>
  <c r="AL2128"/>
  <c r="AM2128"/>
  <c r="A2129"/>
  <c r="W2129"/>
  <c r="X2129"/>
  <c r="Y2129"/>
  <c r="AL2129"/>
  <c r="AM2129"/>
  <c r="A2130"/>
  <c r="W2130"/>
  <c r="X2130"/>
  <c r="Y2130"/>
  <c r="AL2130"/>
  <c r="AM2130"/>
  <c r="A2131"/>
  <c r="W2131"/>
  <c r="X2131"/>
  <c r="Y2131"/>
  <c r="AL2131"/>
  <c r="AM2131"/>
  <c r="A2132"/>
  <c r="W2132"/>
  <c r="X2132"/>
  <c r="Y2132"/>
  <c r="AL2132"/>
  <c r="AM2132"/>
  <c r="A2133"/>
  <c r="W2133"/>
  <c r="X2133"/>
  <c r="Y2133"/>
  <c r="AL2133"/>
  <c r="AM2133"/>
  <c r="A2134"/>
  <c r="W2134"/>
  <c r="X2134"/>
  <c r="Y2134"/>
  <c r="AL2134"/>
  <c r="AM2134"/>
  <c r="A2135"/>
  <c r="W2135"/>
  <c r="X2135"/>
  <c r="Y2135"/>
  <c r="AL2135"/>
  <c r="AM2135"/>
  <c r="A2136"/>
  <c r="W2136"/>
  <c r="X2136"/>
  <c r="Y2136"/>
  <c r="AL2136"/>
  <c r="AM2136"/>
  <c r="A2137"/>
  <c r="W2137"/>
  <c r="X2137"/>
  <c r="Y2137"/>
  <c r="AL2137"/>
  <c r="AM2137"/>
  <c r="A2138"/>
  <c r="W2138"/>
  <c r="X2138"/>
  <c r="Y2138"/>
  <c r="AL2138"/>
  <c r="AM2138"/>
  <c r="A2139"/>
  <c r="W2139"/>
  <c r="X2139"/>
  <c r="Y2139"/>
  <c r="AL2139"/>
  <c r="AM2139"/>
  <c r="A2140"/>
  <c r="W2140"/>
  <c r="X2140"/>
  <c r="Y2140"/>
  <c r="AL2140"/>
  <c r="AM2140"/>
  <c r="A2141"/>
  <c r="W2141"/>
  <c r="X2141"/>
  <c r="Y2141"/>
  <c r="AL2141"/>
  <c r="AM2141"/>
  <c r="A2142"/>
  <c r="W2142"/>
  <c r="X2142"/>
  <c r="Y2142"/>
  <c r="AL2142"/>
  <c r="AM2142"/>
  <c r="A2143"/>
  <c r="W2143"/>
  <c r="X2143"/>
  <c r="Y2143"/>
  <c r="AL2143"/>
  <c r="AM2143"/>
  <c r="A2144"/>
  <c r="W2144"/>
  <c r="X2144"/>
  <c r="Y2144"/>
  <c r="AL2144"/>
  <c r="AM2144"/>
  <c r="A2145"/>
  <c r="W2145"/>
  <c r="X2145"/>
  <c r="Y2145"/>
  <c r="AL2145"/>
  <c r="AM2145"/>
  <c r="A2146"/>
  <c r="W2146"/>
  <c r="X2146"/>
  <c r="Y2146"/>
  <c r="AL2146"/>
  <c r="AM2146"/>
  <c r="A2147"/>
  <c r="W2147"/>
  <c r="X2147"/>
  <c r="Y2147"/>
  <c r="AL2147"/>
  <c r="AM2147"/>
  <c r="A2148"/>
  <c r="W2148"/>
  <c r="X2148"/>
  <c r="Y2148"/>
  <c r="AL2148"/>
  <c r="AM2148"/>
  <c r="A2149"/>
  <c r="W2149"/>
  <c r="X2149"/>
  <c r="Y2149"/>
  <c r="AL2149"/>
  <c r="AM2149"/>
  <c r="A2150"/>
  <c r="W2150"/>
  <c r="X2150"/>
  <c r="Y2150"/>
  <c r="AL2150"/>
  <c r="AM2150"/>
  <c r="A2151"/>
  <c r="W2151"/>
  <c r="X2151"/>
  <c r="Y2151"/>
  <c r="AL2151"/>
  <c r="AM2151"/>
  <c r="A2152"/>
  <c r="W2152"/>
  <c r="X2152"/>
  <c r="Y2152"/>
  <c r="AL2152"/>
  <c r="AM2152"/>
  <c r="A2153"/>
  <c r="W2153"/>
  <c r="X2153"/>
  <c r="Y2153"/>
  <c r="AL2153"/>
  <c r="AM2153"/>
  <c r="A2154"/>
  <c r="W2154"/>
  <c r="X2154"/>
  <c r="Y2154"/>
  <c r="AL2154"/>
  <c r="AM2154"/>
  <c r="A2155"/>
  <c r="W2155"/>
  <c r="X2155"/>
  <c r="Y2155"/>
  <c r="AL2155"/>
  <c r="AM2155"/>
  <c r="A2156"/>
  <c r="W2156"/>
  <c r="X2156"/>
  <c r="Y2156"/>
  <c r="AL2156"/>
  <c r="AM2156"/>
  <c r="A2157"/>
  <c r="W2157"/>
  <c r="X2157"/>
  <c r="Y2157"/>
  <c r="AL2157"/>
  <c r="AM2157"/>
  <c r="A2158"/>
  <c r="W2158"/>
  <c r="X2158"/>
  <c r="Y2158"/>
  <c r="AL2158"/>
  <c r="AM2158"/>
  <c r="A2159"/>
  <c r="W2159"/>
  <c r="X2159"/>
  <c r="Y2159"/>
  <c r="AL2159"/>
  <c r="AM2159"/>
  <c r="A2160"/>
  <c r="W2160"/>
  <c r="X2160"/>
  <c r="Y2160"/>
  <c r="AL2160"/>
  <c r="AM2160"/>
  <c r="A2161"/>
  <c r="W2161"/>
  <c r="X2161"/>
  <c r="Y2161"/>
  <c r="AL2161"/>
  <c r="AM2161"/>
  <c r="A2162"/>
  <c r="W2162"/>
  <c r="X2162"/>
  <c r="Y2162"/>
  <c r="AL2162"/>
  <c r="AM2162"/>
  <c r="A2163"/>
  <c r="W2163"/>
  <c r="X2163"/>
  <c r="Y2163"/>
  <c r="AL2163"/>
  <c r="AM2163"/>
  <c r="A2164"/>
  <c r="W2164"/>
  <c r="X2164"/>
  <c r="Y2164"/>
  <c r="AL2164"/>
  <c r="AM2164"/>
  <c r="A2165"/>
  <c r="W2165"/>
  <c r="X2165"/>
  <c r="Y2165"/>
  <c r="AL2165"/>
  <c r="AM2165"/>
  <c r="A2166"/>
  <c r="W2166"/>
  <c r="X2166"/>
  <c r="Y2166"/>
  <c r="AL2166"/>
  <c r="AM2166"/>
  <c r="A2167"/>
  <c r="W2167"/>
  <c r="X2167"/>
  <c r="Y2167"/>
  <c r="AL2167"/>
  <c r="AM2167"/>
  <c r="A2168"/>
  <c r="W2168"/>
  <c r="X2168"/>
  <c r="Y2168"/>
  <c r="AL2168"/>
  <c r="AM2168"/>
  <c r="A2169"/>
  <c r="W2169"/>
  <c r="X2169"/>
  <c r="Y2169"/>
  <c r="AL2169"/>
  <c r="AM2169"/>
  <c r="A2170"/>
  <c r="W2170"/>
  <c r="X2170"/>
  <c r="Y2170"/>
  <c r="AL2170"/>
  <c r="AM2170"/>
  <c r="A2171"/>
  <c r="W2171"/>
  <c r="X2171"/>
  <c r="Y2171"/>
  <c r="AL2171"/>
  <c r="AM2171"/>
  <c r="A2172"/>
  <c r="W2172"/>
  <c r="X2172"/>
  <c r="Y2172"/>
  <c r="AL2172"/>
  <c r="AM2172"/>
  <c r="A2173"/>
  <c r="W2173"/>
  <c r="X2173"/>
  <c r="Y2173"/>
  <c r="AL2173"/>
  <c r="AM2173"/>
  <c r="A2174"/>
  <c r="W2174"/>
  <c r="X2174"/>
  <c r="Y2174"/>
  <c r="AL2174"/>
  <c r="AM2174"/>
  <c r="A2175"/>
  <c r="W2175"/>
  <c r="X2175"/>
  <c r="Y2175"/>
  <c r="AL2175"/>
  <c r="AM2175"/>
  <c r="A2176"/>
  <c r="W2176"/>
  <c r="X2176"/>
  <c r="Y2176"/>
  <c r="AL2176"/>
  <c r="AM2176"/>
  <c r="A2177"/>
  <c r="W2177"/>
  <c r="X2177"/>
  <c r="Y2177"/>
  <c r="AL2177"/>
  <c r="AM2177"/>
  <c r="A2178"/>
  <c r="W2178"/>
  <c r="X2178"/>
  <c r="Y2178"/>
  <c r="AL2178"/>
  <c r="AM2178"/>
  <c r="A2179"/>
  <c r="W2179"/>
  <c r="X2179"/>
  <c r="Y2179"/>
  <c r="AL2179"/>
  <c r="AM2179"/>
  <c r="A2180"/>
  <c r="W2180"/>
  <c r="X2180"/>
  <c r="Y2180"/>
  <c r="AL2180"/>
  <c r="AM2180"/>
  <c r="A2181"/>
  <c r="W2181"/>
  <c r="X2181"/>
  <c r="Y2181"/>
  <c r="AL2181"/>
  <c r="AM2181"/>
  <c r="A2182"/>
  <c r="W2182"/>
  <c r="X2182"/>
  <c r="Y2182"/>
  <c r="AL2182"/>
  <c r="AM2182"/>
  <c r="A2183"/>
  <c r="W2183"/>
  <c r="X2183"/>
  <c r="Y2183"/>
  <c r="AL2183"/>
  <c r="AM2183"/>
  <c r="A2184"/>
  <c r="W2184"/>
  <c r="X2184"/>
  <c r="Y2184"/>
  <c r="AL2184"/>
  <c r="AM2184"/>
  <c r="A2185"/>
  <c r="W2185"/>
  <c r="X2185"/>
  <c r="Y2185"/>
  <c r="AL2185"/>
  <c r="AM2185"/>
  <c r="A2186"/>
  <c r="W2186"/>
  <c r="X2186"/>
  <c r="Y2186"/>
  <c r="AL2186"/>
  <c r="AM2186"/>
  <c r="A2187"/>
  <c r="W2187"/>
  <c r="X2187"/>
  <c r="Y2187"/>
  <c r="AL2187"/>
  <c r="AM2187"/>
  <c r="A2188"/>
  <c r="W2188"/>
  <c r="X2188"/>
  <c r="Y2188"/>
  <c r="AL2188"/>
  <c r="AM2188"/>
  <c r="A2189"/>
  <c r="W2189"/>
  <c r="X2189"/>
  <c r="Y2189"/>
  <c r="AL2189"/>
  <c r="AM2189"/>
  <c r="A2190"/>
  <c r="W2190"/>
  <c r="X2190"/>
  <c r="Y2190"/>
  <c r="AL2190"/>
  <c r="AM2190"/>
  <c r="A2191"/>
  <c r="W2191"/>
  <c r="X2191"/>
  <c r="Y2191"/>
  <c r="AL2191"/>
  <c r="AM2191"/>
  <c r="A2192"/>
  <c r="W2192"/>
  <c r="X2192"/>
  <c r="Y2192"/>
  <c r="AL2192"/>
  <c r="AM2192"/>
  <c r="A2193"/>
  <c r="W2193"/>
  <c r="X2193"/>
  <c r="Y2193"/>
  <c r="AL2193"/>
  <c r="AM2193"/>
  <c r="A2194"/>
  <c r="W2194"/>
  <c r="X2194"/>
  <c r="Y2194"/>
  <c r="AL2194"/>
  <c r="AM2194"/>
  <c r="A2195"/>
  <c r="W2195"/>
  <c r="X2195"/>
  <c r="Y2195"/>
  <c r="AL2195"/>
  <c r="AM2195"/>
  <c r="A2196"/>
  <c r="W2196"/>
  <c r="X2196"/>
  <c r="Y2196"/>
  <c r="AL2196"/>
  <c r="AM2196"/>
  <c r="A2197"/>
  <c r="W2197"/>
  <c r="X2197"/>
  <c r="Y2197"/>
  <c r="AL2197"/>
  <c r="AM2197"/>
  <c r="A2198"/>
  <c r="W2198"/>
  <c r="X2198"/>
  <c r="Y2198"/>
  <c r="AL2198"/>
  <c r="AM2198"/>
  <c r="A2199"/>
  <c r="W2199"/>
  <c r="X2199"/>
  <c r="Y2199"/>
  <c r="AL2199"/>
  <c r="AM2199"/>
  <c r="A2200"/>
  <c r="W2200"/>
  <c r="X2200"/>
  <c r="Y2200"/>
  <c r="AL2200"/>
  <c r="AM2200"/>
  <c r="A2201"/>
  <c r="W2201"/>
  <c r="X2201"/>
  <c r="Y2201"/>
  <c r="AL2201"/>
  <c r="AM2201"/>
  <c r="A2202"/>
  <c r="W2202"/>
  <c r="X2202"/>
  <c r="Y2202"/>
  <c r="AL2202"/>
  <c r="AM2202"/>
  <c r="A2203"/>
  <c r="W2203"/>
  <c r="X2203"/>
  <c r="Y2203"/>
  <c r="AL2203"/>
  <c r="AM2203"/>
  <c r="A2204"/>
  <c r="W2204"/>
  <c r="X2204"/>
  <c r="Y2204"/>
  <c r="AL2204"/>
  <c r="AM2204"/>
  <c r="A2205"/>
  <c r="W2205"/>
  <c r="X2205"/>
  <c r="Y2205"/>
  <c r="AL2205"/>
  <c r="AM2205"/>
  <c r="A2206"/>
  <c r="W2206"/>
  <c r="X2206"/>
  <c r="Y2206"/>
  <c r="AL2206"/>
  <c r="AM2206"/>
  <c r="A2207"/>
  <c r="W2207"/>
  <c r="X2207"/>
  <c r="Y2207"/>
  <c r="AL2207"/>
  <c r="AM2207"/>
  <c r="A2208"/>
  <c r="W2208"/>
  <c r="X2208"/>
  <c r="Y2208"/>
  <c r="AL2208"/>
  <c r="AM2208"/>
  <c r="A2209"/>
  <c r="W2209"/>
  <c r="X2209"/>
  <c r="Y2209"/>
  <c r="AL2209"/>
  <c r="AM2209"/>
  <c r="A2210"/>
  <c r="W2210"/>
  <c r="X2210"/>
  <c r="Y2210"/>
  <c r="AL2210"/>
  <c r="AM2210"/>
  <c r="A2211"/>
  <c r="W2211"/>
  <c r="X2211"/>
  <c r="Y2211"/>
  <c r="AL2211"/>
  <c r="AM2211"/>
  <c r="A2212"/>
  <c r="W2212"/>
  <c r="X2212"/>
  <c r="Y2212"/>
  <c r="AL2212"/>
  <c r="AM2212"/>
  <c r="A2213"/>
  <c r="W2213"/>
  <c r="X2213"/>
  <c r="Y2213"/>
  <c r="AL2213"/>
  <c r="AM2213"/>
  <c r="A2214"/>
  <c r="W2214"/>
  <c r="X2214"/>
  <c r="Y2214"/>
  <c r="AL2214"/>
  <c r="AM2214"/>
  <c r="A2215"/>
  <c r="W2215"/>
  <c r="X2215"/>
  <c r="Y2215"/>
  <c r="AL2215"/>
  <c r="AM2215"/>
  <c r="A2216"/>
  <c r="W2216"/>
  <c r="X2216"/>
  <c r="Y2216"/>
  <c r="AL2216"/>
  <c r="AM2216"/>
  <c r="A2217"/>
  <c r="W2217"/>
  <c r="X2217"/>
  <c r="Y2217"/>
  <c r="AL2217"/>
  <c r="AM2217"/>
  <c r="A2218"/>
  <c r="W2218"/>
  <c r="X2218"/>
  <c r="Y2218"/>
  <c r="AL2218"/>
  <c r="AM2218"/>
  <c r="A2219"/>
  <c r="W2219"/>
  <c r="X2219"/>
  <c r="Y2219"/>
  <c r="AL2219"/>
  <c r="AM2219"/>
  <c r="A2220"/>
  <c r="W2220"/>
  <c r="X2220"/>
  <c r="Y2220"/>
  <c r="AL2220"/>
  <c r="AM2220"/>
  <c r="A2221"/>
  <c r="W2221"/>
  <c r="X2221"/>
  <c r="Y2221"/>
  <c r="AL2221"/>
  <c r="AM2221"/>
  <c r="A2222"/>
  <c r="W2222"/>
  <c r="X2222"/>
  <c r="Y2222"/>
  <c r="AL2222"/>
  <c r="AM2222"/>
  <c r="A2223"/>
  <c r="W2223"/>
  <c r="X2223"/>
  <c r="Y2223"/>
  <c r="AL2223"/>
  <c r="AM2223"/>
  <c r="A2224"/>
  <c r="W2224"/>
  <c r="X2224"/>
  <c r="Y2224"/>
  <c r="AL2224"/>
  <c r="AM2224"/>
  <c r="A2225"/>
  <c r="W2225"/>
  <c r="X2225"/>
  <c r="Y2225"/>
  <c r="AL2225"/>
  <c r="AM2225"/>
  <c r="A2226"/>
  <c r="W2226"/>
  <c r="X2226"/>
  <c r="Y2226"/>
  <c r="AL2226"/>
  <c r="AM2226"/>
  <c r="A2227"/>
  <c r="W2227"/>
  <c r="X2227"/>
  <c r="Y2227"/>
  <c r="AL2227"/>
  <c r="AM2227"/>
  <c r="A2228"/>
  <c r="W2228"/>
  <c r="X2228"/>
  <c r="Y2228"/>
  <c r="AL2228"/>
  <c r="AM2228"/>
  <c r="A2229"/>
  <c r="W2229"/>
  <c r="X2229"/>
  <c r="Y2229"/>
  <c r="AL2229"/>
  <c r="AM2229"/>
  <c r="A2230"/>
  <c r="W2230"/>
  <c r="X2230"/>
  <c r="Y2230"/>
  <c r="AL2230"/>
  <c r="AM2230"/>
  <c r="A2231"/>
  <c r="W2231"/>
  <c r="X2231"/>
  <c r="Y2231"/>
  <c r="AL2231"/>
  <c r="AM2231"/>
  <c r="A2232"/>
  <c r="W2232"/>
  <c r="X2232"/>
  <c r="Y2232"/>
  <c r="AL2232"/>
  <c r="AM2232"/>
  <c r="A2233"/>
  <c r="W2233"/>
  <c r="X2233"/>
  <c r="Y2233"/>
  <c r="AL2233"/>
  <c r="AM2233"/>
  <c r="A2234"/>
  <c r="W2234"/>
  <c r="X2234"/>
  <c r="Y2234"/>
  <c r="AL2234"/>
  <c r="AM2234"/>
  <c r="A2235"/>
  <c r="W2235"/>
  <c r="X2235"/>
  <c r="Y2235"/>
  <c r="AL2235"/>
  <c r="AM2235"/>
  <c r="A2236"/>
  <c r="W2236"/>
  <c r="X2236"/>
  <c r="Y2236"/>
  <c r="AL2236"/>
  <c r="AM2236"/>
  <c r="A2237"/>
  <c r="W2237"/>
  <c r="X2237"/>
  <c r="Y2237"/>
  <c r="AL2237"/>
  <c r="AM2237"/>
  <c r="A2238"/>
  <c r="W2238"/>
  <c r="X2238"/>
  <c r="Y2238"/>
  <c r="AL2238"/>
  <c r="AM2238"/>
  <c r="A2239"/>
  <c r="W2239"/>
  <c r="X2239"/>
  <c r="Y2239"/>
  <c r="AL2239"/>
  <c r="AM2239"/>
  <c r="A2240"/>
  <c r="W2240"/>
  <c r="X2240"/>
  <c r="Y2240"/>
  <c r="AL2240"/>
  <c r="AM2240"/>
  <c r="A2241"/>
  <c r="W2241"/>
  <c r="X2241"/>
  <c r="Y2241"/>
  <c r="AL2241"/>
  <c r="AM2241"/>
  <c r="A2242"/>
  <c r="W2242"/>
  <c r="X2242"/>
  <c r="Y2242"/>
  <c r="AL2242"/>
  <c r="AM2242"/>
  <c r="A2243"/>
  <c r="W2243"/>
  <c r="X2243"/>
  <c r="Y2243"/>
  <c r="AL2243"/>
  <c r="AM2243"/>
  <c r="A2244"/>
  <c r="W2244"/>
  <c r="X2244"/>
  <c r="Y2244"/>
  <c r="AL2244"/>
  <c r="AM2244"/>
  <c r="A2245"/>
  <c r="W2245"/>
  <c r="X2245"/>
  <c r="Y2245"/>
  <c r="AL2245"/>
  <c r="AM2245"/>
  <c r="A2246"/>
  <c r="W2246"/>
  <c r="X2246"/>
  <c r="Y2246"/>
  <c r="AL2246"/>
  <c r="AM2246"/>
  <c r="A2247"/>
  <c r="W2247"/>
  <c r="X2247"/>
  <c r="Y2247"/>
  <c r="AL2247"/>
  <c r="AM2247"/>
  <c r="A2248"/>
  <c r="W2248"/>
  <c r="X2248"/>
  <c r="Y2248"/>
  <c r="AL2248"/>
  <c r="AM2248"/>
  <c r="A2249"/>
  <c r="W2249"/>
  <c r="X2249"/>
  <c r="Y2249"/>
  <c r="AL2249"/>
  <c r="AM2249"/>
  <c r="A2250"/>
  <c r="W2250"/>
  <c r="X2250"/>
  <c r="Y2250"/>
  <c r="AL2250"/>
  <c r="AM2250"/>
  <c r="A2251"/>
  <c r="W2251"/>
  <c r="X2251"/>
  <c r="Y2251"/>
  <c r="AL2251"/>
  <c r="AM2251"/>
  <c r="A2252"/>
  <c r="W2252"/>
  <c r="X2252"/>
  <c r="Y2252"/>
  <c r="AL2252"/>
  <c r="AM2252"/>
  <c r="A2253"/>
  <c r="W2253"/>
  <c r="X2253"/>
  <c r="Y2253"/>
  <c r="AL2253"/>
  <c r="AM2253"/>
  <c r="A2254"/>
  <c r="W2254"/>
  <c r="X2254"/>
  <c r="Y2254"/>
  <c r="AL2254"/>
  <c r="AM2254"/>
  <c r="A2255"/>
  <c r="W2255"/>
  <c r="X2255"/>
  <c r="Y2255"/>
  <c r="AL2255"/>
  <c r="AM2255"/>
  <c r="A2256"/>
  <c r="W2256"/>
  <c r="X2256"/>
  <c r="Y2256"/>
  <c r="AL2256"/>
  <c r="AM2256"/>
  <c r="A2257"/>
  <c r="W2257"/>
  <c r="X2257"/>
  <c r="Y2257"/>
  <c r="AL2257"/>
  <c r="AM2257"/>
  <c r="A2258"/>
  <c r="W2258"/>
  <c r="X2258"/>
  <c r="Y2258"/>
  <c r="AL2258"/>
  <c r="AM2258"/>
  <c r="A2259"/>
  <c r="W2259"/>
  <c r="X2259"/>
  <c r="Y2259"/>
  <c r="AL2259"/>
  <c r="AM2259"/>
  <c r="A2260"/>
  <c r="W2260"/>
  <c r="X2260"/>
  <c r="Y2260"/>
  <c r="AL2260"/>
  <c r="AM2260"/>
  <c r="A2261"/>
  <c r="W2261"/>
  <c r="X2261"/>
  <c r="Y2261"/>
  <c r="AL2261"/>
  <c r="AM2261"/>
  <c r="A2262"/>
  <c r="W2262"/>
  <c r="X2262"/>
  <c r="Y2262"/>
  <c r="AL2262"/>
  <c r="AM2262"/>
  <c r="A2263"/>
  <c r="W2263"/>
  <c r="X2263"/>
  <c r="Y2263"/>
  <c r="AL2263"/>
  <c r="AM2263"/>
  <c r="A2264"/>
  <c r="W2264"/>
  <c r="X2264"/>
  <c r="Y2264"/>
  <c r="AL2264"/>
  <c r="AM2264"/>
  <c r="A2265"/>
  <c r="W2265"/>
  <c r="X2265"/>
  <c r="Y2265"/>
  <c r="AL2265"/>
  <c r="AM2265"/>
  <c r="A2266"/>
  <c r="W2266"/>
  <c r="X2266"/>
  <c r="Y2266"/>
  <c r="AL2266"/>
  <c r="AM2266"/>
  <c r="A2267"/>
  <c r="W2267"/>
  <c r="X2267"/>
  <c r="Y2267"/>
  <c r="AL2267"/>
  <c r="AM2267"/>
  <c r="A2268"/>
  <c r="W2268"/>
  <c r="X2268"/>
  <c r="Y2268"/>
  <c r="AL2268"/>
  <c r="AM2268"/>
  <c r="A2269"/>
  <c r="W2269"/>
  <c r="X2269"/>
  <c r="Y2269"/>
  <c r="AL2269"/>
  <c r="AM2269"/>
  <c r="A2270"/>
  <c r="W2270"/>
  <c r="X2270"/>
  <c r="Y2270"/>
  <c r="AL2270"/>
  <c r="AM2270"/>
  <c r="A2271"/>
  <c r="W2271"/>
  <c r="X2271"/>
  <c r="Y2271"/>
  <c r="AL2271"/>
  <c r="AM2271"/>
  <c r="A2272"/>
  <c r="W2272"/>
  <c r="X2272"/>
  <c r="Y2272"/>
  <c r="AL2272"/>
  <c r="AM2272"/>
  <c r="A2273"/>
  <c r="W2273"/>
  <c r="X2273"/>
  <c r="Y2273"/>
  <c r="AL2273"/>
  <c r="AM2273"/>
  <c r="A2274"/>
  <c r="W2274"/>
  <c r="X2274"/>
  <c r="Y2274"/>
  <c r="AL2274"/>
  <c r="AM2274"/>
  <c r="A2275"/>
  <c r="W2275"/>
  <c r="X2275"/>
  <c r="Y2275"/>
  <c r="AL2275"/>
  <c r="AM2275"/>
  <c r="A2276"/>
  <c r="W2276"/>
  <c r="X2276"/>
  <c r="Y2276"/>
  <c r="AL2276"/>
  <c r="AM2276"/>
  <c r="A2277"/>
  <c r="W2277"/>
  <c r="X2277"/>
  <c r="Y2277"/>
  <c r="AL2277"/>
  <c r="AM2277"/>
  <c r="A2278"/>
  <c r="W2278"/>
  <c r="X2278"/>
  <c r="Y2278"/>
  <c r="AL2278"/>
  <c r="AM2278"/>
  <c r="A2279"/>
  <c r="W2279"/>
  <c r="X2279"/>
  <c r="Y2279"/>
  <c r="AL2279"/>
  <c r="AM2279"/>
  <c r="A2280"/>
  <c r="W2280"/>
  <c r="X2280"/>
  <c r="Y2280"/>
  <c r="AL2280"/>
  <c r="AM2280"/>
  <c r="A2281"/>
  <c r="W2281"/>
  <c r="X2281"/>
  <c r="Y2281"/>
  <c r="AL2281"/>
  <c r="AM2281"/>
  <c r="A2282"/>
  <c r="W2282"/>
  <c r="X2282"/>
  <c r="Y2282"/>
  <c r="AL2282"/>
  <c r="AM2282"/>
  <c r="A2283"/>
  <c r="W2283"/>
  <c r="X2283"/>
  <c r="Y2283"/>
  <c r="AL2283"/>
  <c r="AM2283"/>
  <c r="A2284"/>
  <c r="W2284"/>
  <c r="X2284"/>
  <c r="Y2284"/>
  <c r="AL2284"/>
  <c r="AM2284"/>
  <c r="A2285"/>
  <c r="W2285"/>
  <c r="X2285"/>
  <c r="Y2285"/>
  <c r="AL2285"/>
  <c r="AM2285"/>
  <c r="A2286"/>
  <c r="W2286"/>
  <c r="X2286"/>
  <c r="Y2286"/>
  <c r="AL2286"/>
  <c r="AM2286"/>
  <c r="A2287"/>
  <c r="W2287"/>
  <c r="X2287"/>
  <c r="Y2287"/>
  <c r="AL2287"/>
  <c r="AM2287"/>
  <c r="A2288"/>
  <c r="W2288"/>
  <c r="X2288"/>
  <c r="Y2288"/>
  <c r="AL2288"/>
  <c r="AM2288"/>
  <c r="A2289"/>
  <c r="W2289"/>
  <c r="X2289"/>
  <c r="Y2289"/>
  <c r="AL2289"/>
  <c r="AM2289"/>
  <c r="A2290"/>
  <c r="W2290"/>
  <c r="X2290"/>
  <c r="Y2290"/>
  <c r="AL2290"/>
  <c r="AM2290"/>
  <c r="A2291"/>
  <c r="W2291"/>
  <c r="X2291"/>
  <c r="Y2291"/>
  <c r="AL2291"/>
  <c r="AM2291"/>
  <c r="A2292"/>
  <c r="W2292"/>
  <c r="X2292"/>
  <c r="Y2292"/>
  <c r="AL2292"/>
  <c r="AM2292"/>
  <c r="A2293"/>
  <c r="W2293"/>
  <c r="X2293"/>
  <c r="Y2293"/>
  <c r="AL2293"/>
  <c r="AM2293"/>
  <c r="A2294"/>
  <c r="W2294"/>
  <c r="X2294"/>
  <c r="Y2294"/>
  <c r="AL2294"/>
  <c r="AM2294"/>
  <c r="A2295"/>
  <c r="W2295"/>
  <c r="X2295"/>
  <c r="Y2295"/>
  <c r="AL2295"/>
  <c r="AM2295"/>
  <c r="A2296"/>
  <c r="W2296"/>
  <c r="X2296"/>
  <c r="Y2296"/>
  <c r="AL2296"/>
  <c r="AM2296"/>
  <c r="A2297"/>
  <c r="W2297"/>
  <c r="X2297"/>
  <c r="Y2297"/>
  <c r="AL2297"/>
  <c r="AM2297"/>
  <c r="A2298"/>
  <c r="W2298"/>
  <c r="X2298"/>
  <c r="Y2298"/>
  <c r="AL2298"/>
  <c r="AM2298"/>
  <c r="A2299"/>
  <c r="W2299"/>
  <c r="X2299"/>
  <c r="Y2299"/>
  <c r="AL2299"/>
  <c r="AM2299"/>
  <c r="A2300"/>
  <c r="W2300"/>
  <c r="X2300"/>
  <c r="Y2300"/>
  <c r="AL2300"/>
  <c r="AM2300"/>
  <c r="A2301"/>
  <c r="W2301"/>
  <c r="X2301"/>
  <c r="Y2301"/>
  <c r="AL2301"/>
  <c r="AM2301"/>
  <c r="A2302"/>
  <c r="W2302"/>
  <c r="X2302"/>
  <c r="Y2302"/>
  <c r="AL2302"/>
  <c r="AM2302"/>
  <c r="A2303"/>
  <c r="W2303"/>
  <c r="X2303"/>
  <c r="Y2303"/>
  <c r="AL2303"/>
  <c r="AM2303"/>
  <c r="A2304"/>
  <c r="W2304"/>
  <c r="X2304"/>
  <c r="Y2304"/>
  <c r="AL2304"/>
  <c r="AM2304"/>
  <c r="A2305"/>
  <c r="W2305"/>
  <c r="X2305"/>
  <c r="Y2305"/>
  <c r="AL2305"/>
  <c r="AM2305"/>
  <c r="A2306"/>
  <c r="W2306"/>
  <c r="X2306"/>
  <c r="Y2306"/>
  <c r="AL2306"/>
  <c r="AM2306"/>
  <c r="A2307"/>
  <c r="W2307"/>
  <c r="X2307"/>
  <c r="Y2307"/>
  <c r="AL2307"/>
  <c r="AM2307"/>
  <c r="A2308"/>
  <c r="W2308"/>
  <c r="X2308"/>
  <c r="Y2308"/>
  <c r="AL2308"/>
  <c r="AM2308"/>
  <c r="A2309"/>
  <c r="W2309"/>
  <c r="X2309"/>
  <c r="Y2309"/>
  <c r="AL2309"/>
  <c r="AM2309"/>
  <c r="A2310"/>
  <c r="W2310"/>
  <c r="X2310"/>
  <c r="Y2310"/>
  <c r="AL2310"/>
  <c r="AM2310"/>
  <c r="A2311"/>
  <c r="W2311"/>
  <c r="X2311"/>
  <c r="Y2311"/>
  <c r="AL2311"/>
  <c r="AM2311"/>
  <c r="A2312"/>
  <c r="W2312"/>
  <c r="X2312"/>
  <c r="Y2312"/>
  <c r="AL2312"/>
  <c r="AM2312"/>
  <c r="A2313"/>
  <c r="W2313"/>
  <c r="X2313"/>
  <c r="Y2313"/>
  <c r="AL2313"/>
  <c r="AM2313"/>
  <c r="A2314"/>
  <c r="W2314"/>
  <c r="X2314"/>
  <c r="Y2314"/>
  <c r="AL2314"/>
  <c r="AM2314"/>
  <c r="A2315"/>
  <c r="W2315"/>
  <c r="X2315"/>
  <c r="Y2315"/>
  <c r="AL2315"/>
  <c r="AM2315"/>
  <c r="AN19" i="6"/>
  <c r="AB3"/>
  <c r="A4" i="1"/>
  <c r="O4" s="1"/>
  <c r="Y15" i="8"/>
  <c r="Y16"/>
  <c r="AX3" i="1"/>
  <c r="BD3"/>
  <c r="AY4"/>
  <c r="AZ4"/>
  <c r="AX4"/>
  <c r="AZ3"/>
  <c r="BD4"/>
  <c r="AP2310" l="1"/>
  <c r="AO2310"/>
  <c r="AP2286"/>
  <c r="AO2286"/>
  <c r="AT2282"/>
  <c r="AP2282"/>
  <c r="AO2282"/>
  <c r="AN2282"/>
  <c r="AP2274"/>
  <c r="AO2274"/>
  <c r="AP2254"/>
  <c r="AO2254"/>
  <c r="AX2238"/>
  <c r="AP2238"/>
  <c r="AO2238"/>
  <c r="BC2234"/>
  <c r="AP2234"/>
  <c r="AO2234"/>
  <c r="AD2230"/>
  <c r="AP2230"/>
  <c r="AO2230"/>
  <c r="AO2226"/>
  <c r="AP2226"/>
  <c r="AZ2214"/>
  <c r="AP2214"/>
  <c r="AO2214"/>
  <c r="BD2202"/>
  <c r="AO2202"/>
  <c r="AP2202"/>
  <c r="AP2190"/>
  <c r="AO2190"/>
  <c r="AR2166"/>
  <c r="AP2166"/>
  <c r="AO2166"/>
  <c r="BC2162"/>
  <c r="AO2162"/>
  <c r="AP2162"/>
  <c r="AN2162"/>
  <c r="AU2146"/>
  <c r="AP2146"/>
  <c r="AO2146"/>
  <c r="AY2138"/>
  <c r="AP2138"/>
  <c r="AO2138"/>
  <c r="AU2134"/>
  <c r="AP2134"/>
  <c r="AO2134"/>
  <c r="AO2130"/>
  <c r="AP2130"/>
  <c r="T2102"/>
  <c r="AP2102"/>
  <c r="AO2102"/>
  <c r="BB2098"/>
  <c r="AO2098"/>
  <c r="AP2098"/>
  <c r="BC2094"/>
  <c r="AP2094"/>
  <c r="AO2094"/>
  <c r="AZ2074"/>
  <c r="AP2074"/>
  <c r="AO2074"/>
  <c r="BC2070"/>
  <c r="AP2070"/>
  <c r="AO2070"/>
  <c r="AX2030"/>
  <c r="AP2030"/>
  <c r="AO2030"/>
  <c r="AQ2002"/>
  <c r="AP2002"/>
  <c r="AO2002"/>
  <c r="AP1998"/>
  <c r="AO1998"/>
  <c r="AY1986"/>
  <c r="AP1986"/>
  <c r="AO1986"/>
  <c r="AN1986"/>
  <c r="BB1982"/>
  <c r="AP1982"/>
  <c r="AO1982"/>
  <c r="AP1954"/>
  <c r="AO1954"/>
  <c r="AP1950"/>
  <c r="AO1950"/>
  <c r="AY1946"/>
  <c r="AP1946"/>
  <c r="AO1946"/>
  <c r="AD1942"/>
  <c r="AP1942"/>
  <c r="AO1942"/>
  <c r="AP1938"/>
  <c r="AO1938"/>
  <c r="BB1934"/>
  <c r="AP1934"/>
  <c r="AO1934"/>
  <c r="AP1910"/>
  <c r="AO1910"/>
  <c r="AU1894"/>
  <c r="AP1894"/>
  <c r="AO1894"/>
  <c r="T1874"/>
  <c r="AP1874"/>
  <c r="AO1874"/>
  <c r="AC1862"/>
  <c r="AP1862"/>
  <c r="AO1862"/>
  <c r="BB1846"/>
  <c r="AP1846"/>
  <c r="AO1846"/>
  <c r="AQ1838"/>
  <c r="AP1838"/>
  <c r="AO1838"/>
  <c r="AY1818"/>
  <c r="AP1818"/>
  <c r="AO1818"/>
  <c r="AU1814"/>
  <c r="AP1814"/>
  <c r="AO1814"/>
  <c r="AP1802"/>
  <c r="AO1802"/>
  <c r="AP1786"/>
  <c r="AO1786"/>
  <c r="AN1786"/>
  <c r="AY1782"/>
  <c r="AP1782"/>
  <c r="AO1782"/>
  <c r="AP1774"/>
  <c r="AO1774"/>
  <c r="AP1770"/>
  <c r="AO1770"/>
  <c r="AP1758"/>
  <c r="AO1758"/>
  <c r="AD1750"/>
  <c r="AP1750"/>
  <c r="AO1750"/>
  <c r="AY1746"/>
  <c r="AP1746"/>
  <c r="AO1746"/>
  <c r="AU1742"/>
  <c r="AP1742"/>
  <c r="AO1742"/>
  <c r="AU1738"/>
  <c r="AP1738"/>
  <c r="AO1738"/>
  <c r="AY1734"/>
  <c r="AP1734"/>
  <c r="AO1734"/>
  <c r="AP1730"/>
  <c r="AO1730"/>
  <c r="AR1714"/>
  <c r="AP1714"/>
  <c r="AN1714"/>
  <c r="AO1714"/>
  <c r="AP1710"/>
  <c r="AO1710"/>
  <c r="AR1678"/>
  <c r="AP1678"/>
  <c r="AO1678"/>
  <c r="AP1670"/>
  <c r="AO1670"/>
  <c r="BC1662"/>
  <c r="AP1662"/>
  <c r="AO1662"/>
  <c r="AP1646"/>
  <c r="AO1646"/>
  <c r="BB1634"/>
  <c r="AP1634"/>
  <c r="AO1634"/>
  <c r="BC1630"/>
  <c r="AP1630"/>
  <c r="AO1630"/>
  <c r="AY1610"/>
  <c r="AP1610"/>
  <c r="AO1610"/>
  <c r="AP1606"/>
  <c r="AO1606"/>
  <c r="AP1602"/>
  <c r="AO1602"/>
  <c r="AP1586"/>
  <c r="AO1586"/>
  <c r="AP1582"/>
  <c r="AO1582"/>
  <c r="AP1578"/>
  <c r="AO1578"/>
  <c r="AQ1574"/>
  <c r="AP1574"/>
  <c r="AO1574"/>
  <c r="AP1570"/>
  <c r="AO1570"/>
  <c r="AV1546"/>
  <c r="AP1546"/>
  <c r="AO1546"/>
  <c r="AX1534"/>
  <c r="AP1534"/>
  <c r="AO1534"/>
  <c r="AF1530"/>
  <c r="AP1530"/>
  <c r="AO1530"/>
  <c r="BC1498"/>
  <c r="AP1498"/>
  <c r="AO1498"/>
  <c r="BD1494"/>
  <c r="AP1494"/>
  <c r="AO1494"/>
  <c r="AP1470"/>
  <c r="AO1470"/>
  <c r="AQ1466"/>
  <c r="AP1466"/>
  <c r="AO1466"/>
  <c r="BD1454"/>
  <c r="AP1454"/>
  <c r="AO1454"/>
  <c r="BC1450"/>
  <c r="AP1450"/>
  <c r="AO1450"/>
  <c r="AP1446"/>
  <c r="AO1446"/>
  <c r="BC1442"/>
  <c r="AP1442"/>
  <c r="AO1442"/>
  <c r="AP1430"/>
  <c r="AO1430"/>
  <c r="BC1422"/>
  <c r="AP1422"/>
  <c r="AO1422"/>
  <c r="AP1370"/>
  <c r="AO1370"/>
  <c r="AR1350"/>
  <c r="AP1350"/>
  <c r="AO1350"/>
  <c r="AO1338"/>
  <c r="AP1338"/>
  <c r="AP1330"/>
  <c r="AO1330"/>
  <c r="AN1306"/>
  <c r="AO1306"/>
  <c r="AP1306"/>
  <c r="O1302"/>
  <c r="AP1302"/>
  <c r="AO1302"/>
  <c r="AX1298"/>
  <c r="AP1298"/>
  <c r="AO1298"/>
  <c r="AV1274"/>
  <c r="AO1274"/>
  <c r="AP1274"/>
  <c r="AD1270"/>
  <c r="AP1270"/>
  <c r="AO1270"/>
  <c r="AT1266"/>
  <c r="AO1266"/>
  <c r="AP1266"/>
  <c r="BD1254"/>
  <c r="AP1254"/>
  <c r="AO1254"/>
  <c r="BD1242"/>
  <c r="AP1242"/>
  <c r="AO1242"/>
  <c r="AQ1238"/>
  <c r="AP1238"/>
  <c r="AO1238"/>
  <c r="BC1218"/>
  <c r="AP1218"/>
  <c r="AO1218"/>
  <c r="AQ1210"/>
  <c r="AP1210"/>
  <c r="AO1210"/>
  <c r="AQ1194"/>
  <c r="AP1194"/>
  <c r="AO1194"/>
  <c r="AF1182"/>
  <c r="AP1182"/>
  <c r="AO1182"/>
  <c r="AP1158"/>
  <c r="AO1158"/>
  <c r="AT1154"/>
  <c r="AP1154"/>
  <c r="AO1154"/>
  <c r="AP1134"/>
  <c r="AO1134"/>
  <c r="AP1130"/>
  <c r="AO1130"/>
  <c r="AR1126"/>
  <c r="AP1126"/>
  <c r="AO1126"/>
  <c r="AZ1098"/>
  <c r="AP1098"/>
  <c r="AO1098"/>
  <c r="BC1094"/>
  <c r="AP1094"/>
  <c r="AO1094"/>
  <c r="AU1090"/>
  <c r="AP1090"/>
  <c r="AO1090"/>
  <c r="AO1086"/>
  <c r="AP1086"/>
  <c r="AK1078"/>
  <c r="AO1078"/>
  <c r="AN1078"/>
  <c r="AP1078"/>
  <c r="AO1074"/>
  <c r="AP1074"/>
  <c r="AK1062"/>
  <c r="AO1062"/>
  <c r="AN1062"/>
  <c r="AP1062"/>
  <c r="BC1046"/>
  <c r="AO1046"/>
  <c r="AP1046"/>
  <c r="AZ1030"/>
  <c r="AO1030"/>
  <c r="AP1030"/>
  <c r="AP1018"/>
  <c r="AO1018"/>
  <c r="AO1006"/>
  <c r="AP1006"/>
  <c r="S1002"/>
  <c r="AP1002"/>
  <c r="AO1002"/>
  <c r="AO982"/>
  <c r="AP982"/>
  <c r="AP970"/>
  <c r="AO970"/>
  <c r="AP962"/>
  <c r="AO962"/>
  <c r="AV954"/>
  <c r="AP954"/>
  <c r="AO954"/>
  <c r="BD950"/>
  <c r="AO950"/>
  <c r="AP950"/>
  <c r="AO946"/>
  <c r="AP946"/>
  <c r="AO934"/>
  <c r="AP934"/>
  <c r="AU914"/>
  <c r="AN914"/>
  <c r="AP914"/>
  <c r="AO914"/>
  <c r="AV898"/>
  <c r="AP898"/>
  <c r="AO898"/>
  <c r="AW894"/>
  <c r="AO894"/>
  <c r="AP894"/>
  <c r="AO870"/>
  <c r="AP870"/>
  <c r="AN794"/>
  <c r="AP794"/>
  <c r="AO794"/>
  <c r="AP762"/>
  <c r="AO762"/>
  <c r="AR742"/>
  <c r="AO742"/>
  <c r="AP742"/>
  <c r="AO718"/>
  <c r="AP718"/>
  <c r="AY714"/>
  <c r="AO714"/>
  <c r="AP714"/>
  <c r="AO678"/>
  <c r="AP678"/>
  <c r="O666"/>
  <c r="AP666"/>
  <c r="AO666"/>
  <c r="AS650"/>
  <c r="AP650"/>
  <c r="AO650"/>
  <c r="BC626"/>
  <c r="AP626"/>
  <c r="AO626"/>
  <c r="AV618"/>
  <c r="AO618"/>
  <c r="AP618"/>
  <c r="O598"/>
  <c r="AO598"/>
  <c r="AP598"/>
  <c r="AZ594"/>
  <c r="AP594"/>
  <c r="AO594"/>
  <c r="T546"/>
  <c r="AP546"/>
  <c r="AO546"/>
  <c r="AO542"/>
  <c r="AP542"/>
  <c r="AO526"/>
  <c r="AP526"/>
  <c r="AO486"/>
  <c r="AN486"/>
  <c r="AP486"/>
  <c r="AP482"/>
  <c r="AN482"/>
  <c r="AO482"/>
  <c r="AP458"/>
  <c r="AO458"/>
  <c r="AO446"/>
  <c r="AN446"/>
  <c r="AP446"/>
  <c r="BB442"/>
  <c r="AP442"/>
  <c r="AO442"/>
  <c r="AY350"/>
  <c r="AO350"/>
  <c r="AP350"/>
  <c r="AO342"/>
  <c r="AP342"/>
  <c r="AY334"/>
  <c r="AO334"/>
  <c r="AP334"/>
  <c r="T314"/>
  <c r="AP314"/>
  <c r="AO314"/>
  <c r="T310"/>
  <c r="AO310"/>
  <c r="AP310"/>
  <c r="BD302"/>
  <c r="AO302"/>
  <c r="AP302"/>
  <c r="AO278"/>
  <c r="AP278"/>
  <c r="AO254"/>
  <c r="AP254"/>
  <c r="AP202"/>
  <c r="AO202"/>
  <c r="AO190"/>
  <c r="AN190"/>
  <c r="AP190"/>
  <c r="AO174"/>
  <c r="AP174"/>
  <c r="BC170"/>
  <c r="AP170"/>
  <c r="AO170"/>
  <c r="AN170"/>
  <c r="AO166"/>
  <c r="AP166"/>
  <c r="AV162"/>
  <c r="AP162"/>
  <c r="AO162"/>
  <c r="AO158"/>
  <c r="AP158"/>
  <c r="AP154"/>
  <c r="AO154"/>
  <c r="BD150"/>
  <c r="AO150"/>
  <c r="AP150"/>
  <c r="AP146"/>
  <c r="AO146"/>
  <c r="AP106"/>
  <c r="AO106"/>
  <c r="AP98"/>
  <c r="AO98"/>
  <c r="AO94"/>
  <c r="AP94"/>
  <c r="AX90"/>
  <c r="AP90"/>
  <c r="AO90"/>
  <c r="AT86"/>
  <c r="AO86"/>
  <c r="AP86"/>
  <c r="AP82"/>
  <c r="AO82"/>
  <c r="AK78"/>
  <c r="AO78"/>
  <c r="AN78"/>
  <c r="AP78"/>
  <c r="AT74"/>
  <c r="AP74"/>
  <c r="AO74"/>
  <c r="AO2313"/>
  <c r="AP2313"/>
  <c r="BC2309"/>
  <c r="AP2309"/>
  <c r="AO2309"/>
  <c r="AZ2305"/>
  <c r="AO2305"/>
  <c r="AP2305"/>
  <c r="AP2301"/>
  <c r="AO2301"/>
  <c r="AY2297"/>
  <c r="AO2297"/>
  <c r="AP2297"/>
  <c r="AP2293"/>
  <c r="AO2293"/>
  <c r="AO2289"/>
  <c r="AP2289"/>
  <c r="AV2285"/>
  <c r="AP2285"/>
  <c r="AO2285"/>
  <c r="BC2281"/>
  <c r="AO2281"/>
  <c r="AP2281"/>
  <c r="AN2281"/>
  <c r="BD2277"/>
  <c r="AP2277"/>
  <c r="AO2277"/>
  <c r="AD2273"/>
  <c r="AO2273"/>
  <c r="AP2273"/>
  <c r="AN2273"/>
  <c r="AP2269"/>
  <c r="AO2269"/>
  <c r="AO2265"/>
  <c r="AP2265"/>
  <c r="BC2261"/>
  <c r="AP2261"/>
  <c r="AO2261"/>
  <c r="AF2257"/>
  <c r="AO2257"/>
  <c r="AP2257"/>
  <c r="AR2253"/>
  <c r="AP2253"/>
  <c r="AO2253"/>
  <c r="AO2249"/>
  <c r="AP2249"/>
  <c r="AP2245"/>
  <c r="AO2245"/>
  <c r="AZ2241"/>
  <c r="AO2241"/>
  <c r="AP2241"/>
  <c r="AQ2237"/>
  <c r="AP2237"/>
  <c r="AO2237"/>
  <c r="AR2233"/>
  <c r="AO2233"/>
  <c r="AP2233"/>
  <c r="AV2229"/>
  <c r="AP2229"/>
  <c r="AO2229"/>
  <c r="AV2225"/>
  <c r="AO2225"/>
  <c r="AP2225"/>
  <c r="AY2221"/>
  <c r="AP2221"/>
  <c r="AO2221"/>
  <c r="AN2221"/>
  <c r="AW2217"/>
  <c r="AO2217"/>
  <c r="AP2217"/>
  <c r="AZ2213"/>
  <c r="AP2213"/>
  <c r="AO2213"/>
  <c r="AO2209"/>
  <c r="AP2209"/>
  <c r="AP2205"/>
  <c r="AO2205"/>
  <c r="S2201"/>
  <c r="AO2201"/>
  <c r="AP2201"/>
  <c r="AS2197"/>
  <c r="AP2197"/>
  <c r="AO2197"/>
  <c r="AO2193"/>
  <c r="AP2193"/>
  <c r="T2189"/>
  <c r="AP2189"/>
  <c r="AO2189"/>
  <c r="AK2185"/>
  <c r="AO2185"/>
  <c r="AP2185"/>
  <c r="AN2185"/>
  <c r="AQ2181"/>
  <c r="AP2181"/>
  <c r="AO2181"/>
  <c r="AK2177"/>
  <c r="AO2177"/>
  <c r="AP2177"/>
  <c r="AN2177"/>
  <c r="AY2173"/>
  <c r="AP2173"/>
  <c r="AO2173"/>
  <c r="AO2169"/>
  <c r="AP2169"/>
  <c r="AN2169"/>
  <c r="AP2165"/>
  <c r="AO2165"/>
  <c r="AD2161"/>
  <c r="AO2161"/>
  <c r="AP2161"/>
  <c r="BB2157"/>
  <c r="AP2157"/>
  <c r="AO2157"/>
  <c r="AX2153"/>
  <c r="AO2153"/>
  <c r="AP2153"/>
  <c r="AP2149"/>
  <c r="AO2149"/>
  <c r="AR2145"/>
  <c r="AO2145"/>
  <c r="AP2145"/>
  <c r="AX2141"/>
  <c r="AP2141"/>
  <c r="AO2141"/>
  <c r="AQ2137"/>
  <c r="AO2137"/>
  <c r="AP2137"/>
  <c r="AK2133"/>
  <c r="AN2133" s="1"/>
  <c r="AP2133"/>
  <c r="AO2133"/>
  <c r="AV2129"/>
  <c r="AO2129"/>
  <c r="AP2129"/>
  <c r="AP2125"/>
  <c r="AN2125"/>
  <c r="AO2125"/>
  <c r="AO2121"/>
  <c r="AP2121"/>
  <c r="AF2117"/>
  <c r="AP2117"/>
  <c r="AO2117"/>
  <c r="AZ2113"/>
  <c r="AO2113"/>
  <c r="AP2113"/>
  <c r="AP2109"/>
  <c r="AO2109"/>
  <c r="AD2105"/>
  <c r="AO2105"/>
  <c r="AP2105"/>
  <c r="AP2101"/>
  <c r="AO2101"/>
  <c r="BB2097"/>
  <c r="AO2097"/>
  <c r="AP2097"/>
  <c r="AP2093"/>
  <c r="AO2093"/>
  <c r="AY2089"/>
  <c r="AO2089"/>
  <c r="AP2089"/>
  <c r="AP2085"/>
  <c r="AN2085"/>
  <c r="AO2085"/>
  <c r="AX2081"/>
  <c r="AO2081"/>
  <c r="AP2081"/>
  <c r="AP2077"/>
  <c r="AO2077"/>
  <c r="AO2073"/>
  <c r="AP2073"/>
  <c r="AZ2069"/>
  <c r="AP2069"/>
  <c r="AO2069"/>
  <c r="AK2065"/>
  <c r="AN2065" s="1"/>
  <c r="AO2065"/>
  <c r="AP2065"/>
  <c r="AP2061"/>
  <c r="AO2061"/>
  <c r="AO2057"/>
  <c r="AP2057"/>
  <c r="BD2053"/>
  <c r="AP2053"/>
  <c r="AO2053"/>
  <c r="BB2049"/>
  <c r="AO2049"/>
  <c r="AP2049"/>
  <c r="AP2045"/>
  <c r="AO2045"/>
  <c r="BB2041"/>
  <c r="AO2041"/>
  <c r="AP2041"/>
  <c r="AP2037"/>
  <c r="AO2037"/>
  <c r="AZ2033"/>
  <c r="AO2033"/>
  <c r="AP2033"/>
  <c r="AP2029"/>
  <c r="AO2029"/>
  <c r="BD2025"/>
  <c r="AO2025"/>
  <c r="AP2025"/>
  <c r="BC2021"/>
  <c r="AP2021"/>
  <c r="AO2021"/>
  <c r="AS2017"/>
  <c r="AO2017"/>
  <c r="AP2017"/>
  <c r="O2013"/>
  <c r="AP2013"/>
  <c r="AO2013"/>
  <c r="BC2009"/>
  <c r="AO2009"/>
  <c r="AP2009"/>
  <c r="AK2005"/>
  <c r="AP2005"/>
  <c r="AO2005"/>
  <c r="AN2005"/>
  <c r="AO2001"/>
  <c r="AP2001"/>
  <c r="AP1997"/>
  <c r="AO1997"/>
  <c r="AO1993"/>
  <c r="AP1993"/>
  <c r="BD1989"/>
  <c r="AP1989"/>
  <c r="AO1989"/>
  <c r="BD1985"/>
  <c r="AO1985"/>
  <c r="AP1985"/>
  <c r="O1981"/>
  <c r="AP1981"/>
  <c r="AO1981"/>
  <c r="AO1977"/>
  <c r="AP1977"/>
  <c r="BC1973"/>
  <c r="AP1973"/>
  <c r="AO1973"/>
  <c r="AO1969"/>
  <c r="AP1969"/>
  <c r="AR1965"/>
  <c r="AP1965"/>
  <c r="AO1965"/>
  <c r="AC1961"/>
  <c r="AO1961"/>
  <c r="AP1961"/>
  <c r="AP1957"/>
  <c r="AO1957"/>
  <c r="AO1953"/>
  <c r="AP1953"/>
  <c r="AP1949"/>
  <c r="AO1949"/>
  <c r="AV1945"/>
  <c r="AO1945"/>
  <c r="AP1945"/>
  <c r="AN1945"/>
  <c r="AV1941"/>
  <c r="AO1941"/>
  <c r="AP1941"/>
  <c r="AP1937"/>
  <c r="AO1937"/>
  <c r="AD1933"/>
  <c r="AO1933"/>
  <c r="AP1933"/>
  <c r="AP1929"/>
  <c r="AO1929"/>
  <c r="AX1925"/>
  <c r="AO1925"/>
  <c r="AP1925"/>
  <c r="AN1925"/>
  <c r="AP1921"/>
  <c r="AO1921"/>
  <c r="AW1917"/>
  <c r="AO1917"/>
  <c r="AN1917"/>
  <c r="AP1917"/>
  <c r="AV1913"/>
  <c r="AP1913"/>
  <c r="AO1913"/>
  <c r="AC1909"/>
  <c r="AO1909"/>
  <c r="AP1909"/>
  <c r="BB1905"/>
  <c r="AP1905"/>
  <c r="AO1905"/>
  <c r="AF1901"/>
  <c r="AO1901"/>
  <c r="AP1901"/>
  <c r="AP1897"/>
  <c r="AO1897"/>
  <c r="AO1893"/>
  <c r="AP1893"/>
  <c r="AZ1889"/>
  <c r="AP1889"/>
  <c r="AO1889"/>
  <c r="AZ1885"/>
  <c r="AO1885"/>
  <c r="AP1885"/>
  <c r="AN1885"/>
  <c r="AP1881"/>
  <c r="AO1881"/>
  <c r="AR1877"/>
  <c r="AO1877"/>
  <c r="AP1877"/>
  <c r="AF1873"/>
  <c r="AP1873"/>
  <c r="AO1873"/>
  <c r="AO1869"/>
  <c r="AP1869"/>
  <c r="AP1865"/>
  <c r="AO1865"/>
  <c r="BD1861"/>
  <c r="AO1861"/>
  <c r="AP1861"/>
  <c r="AY1857"/>
  <c r="AP1857"/>
  <c r="AO1857"/>
  <c r="AO1853"/>
  <c r="AN1853"/>
  <c r="AP1853"/>
  <c r="AV1849"/>
  <c r="AP1849"/>
  <c r="AO1849"/>
  <c r="S1845"/>
  <c r="AO1845"/>
  <c r="AP1845"/>
  <c r="AF1841"/>
  <c r="AP1841"/>
  <c r="AO1841"/>
  <c r="S1837"/>
  <c r="AO1837"/>
  <c r="AP1837"/>
  <c r="AU1833"/>
  <c r="AP1833"/>
  <c r="AO1833"/>
  <c r="BC1829"/>
  <c r="AO1829"/>
  <c r="AP1829"/>
  <c r="AK1825"/>
  <c r="AP1825"/>
  <c r="AO1825"/>
  <c r="AN1825"/>
  <c r="AO1821"/>
  <c r="AP1821"/>
  <c r="AW1817"/>
  <c r="AP1817"/>
  <c r="AO1817"/>
  <c r="AT1813"/>
  <c r="AO1813"/>
  <c r="AP1813"/>
  <c r="AR1809"/>
  <c r="AP1809"/>
  <c r="AO1809"/>
  <c r="AO1805"/>
  <c r="AP1805"/>
  <c r="AQ1801"/>
  <c r="AP1801"/>
  <c r="AO1801"/>
  <c r="AO1797"/>
  <c r="AP1797"/>
  <c r="AK1793"/>
  <c r="AP1793"/>
  <c r="AO1793"/>
  <c r="AN1793"/>
  <c r="AO1789"/>
  <c r="AP1789"/>
  <c r="AX1785"/>
  <c r="AP1785"/>
  <c r="AO1785"/>
  <c r="AX1781"/>
  <c r="AO1781"/>
  <c r="AP1781"/>
  <c r="AS1777"/>
  <c r="AP1777"/>
  <c r="AO1777"/>
  <c r="AO1773"/>
  <c r="AP1773"/>
  <c r="AP1769"/>
  <c r="AO1769"/>
  <c r="AO1765"/>
  <c r="AP1765"/>
  <c r="AP1761"/>
  <c r="AO1761"/>
  <c r="AN1761"/>
  <c r="AO1757"/>
  <c r="AP1757"/>
  <c r="AP1753"/>
  <c r="AO1753"/>
  <c r="BA1749"/>
  <c r="AO1749"/>
  <c r="AP1749"/>
  <c r="BA1745"/>
  <c r="AP1745"/>
  <c r="AO1745"/>
  <c r="AO1741"/>
  <c r="AN1741"/>
  <c r="AP1741"/>
  <c r="AU1737"/>
  <c r="AP1737"/>
  <c r="AO1737"/>
  <c r="AO1733"/>
  <c r="AP1733"/>
  <c r="AQ1729"/>
  <c r="AP1729"/>
  <c r="AO1729"/>
  <c r="AO1725"/>
  <c r="AP1725"/>
  <c r="AP1721"/>
  <c r="AO1721"/>
  <c r="AO1717"/>
  <c r="AP1717"/>
  <c r="AP1713"/>
  <c r="AO1713"/>
  <c r="AN1713"/>
  <c r="AO1709"/>
  <c r="AP1709"/>
  <c r="BB1705"/>
  <c r="AP1705"/>
  <c r="AO1705"/>
  <c r="BD1701"/>
  <c r="AO1701"/>
  <c r="AP1701"/>
  <c r="BA1697"/>
  <c r="AP1697"/>
  <c r="AO1697"/>
  <c r="AO1693"/>
  <c r="AP1693"/>
  <c r="AR1689"/>
  <c r="AP1689"/>
  <c r="AO1689"/>
  <c r="AO1685"/>
  <c r="AP1685"/>
  <c r="AN1685"/>
  <c r="AP1681"/>
  <c r="AO1681"/>
  <c r="AX1677"/>
  <c r="AO1677"/>
  <c r="AP1677"/>
  <c r="AP1673"/>
  <c r="AO1673"/>
  <c r="AY1669"/>
  <c r="AO1669"/>
  <c r="AP1669"/>
  <c r="AZ1665"/>
  <c r="AP1665"/>
  <c r="AO1665"/>
  <c r="AO1661"/>
  <c r="AP1661"/>
  <c r="S1657"/>
  <c r="AP1657"/>
  <c r="AO1657"/>
  <c r="AO1653"/>
  <c r="AP1653"/>
  <c r="AP1649"/>
  <c r="AO1649"/>
  <c r="AO1645"/>
  <c r="AP1645"/>
  <c r="AT1641"/>
  <c r="AP1641"/>
  <c r="AO1641"/>
  <c r="AO1637"/>
  <c r="AP1637"/>
  <c r="AP1633"/>
  <c r="AO1633"/>
  <c r="AO1629"/>
  <c r="AP1629"/>
  <c r="AS1625"/>
  <c r="AP1625"/>
  <c r="AO1625"/>
  <c r="AO1621"/>
  <c r="AP1621"/>
  <c r="AQ1617"/>
  <c r="AP1617"/>
  <c r="AO1617"/>
  <c r="AN1617"/>
  <c r="AD1613"/>
  <c r="AO1613"/>
  <c r="AP1613"/>
  <c r="AP1609"/>
  <c r="AO1609"/>
  <c r="AO1605"/>
  <c r="AP1605"/>
  <c r="AP1601"/>
  <c r="AO1601"/>
  <c r="AO1597"/>
  <c r="AP1597"/>
  <c r="BC1593"/>
  <c r="AP1593"/>
  <c r="AO1593"/>
  <c r="AC1589"/>
  <c r="AO1589"/>
  <c r="AP1589"/>
  <c r="BB1585"/>
  <c r="AP1585"/>
  <c r="AO1585"/>
  <c r="AO1581"/>
  <c r="AP1581"/>
  <c r="AP1577"/>
  <c r="AO1577"/>
  <c r="BB1573"/>
  <c r="AO1573"/>
  <c r="AP1573"/>
  <c r="AP1569"/>
  <c r="AO1569"/>
  <c r="AX1565"/>
  <c r="AO1565"/>
  <c r="AP1565"/>
  <c r="AP1561"/>
  <c r="AO1561"/>
  <c r="AN1561"/>
  <c r="AO1557"/>
  <c r="AP1557"/>
  <c r="AZ1553"/>
  <c r="AP1553"/>
  <c r="AO1553"/>
  <c r="AO1549"/>
  <c r="AP1549"/>
  <c r="AP1545"/>
  <c r="AO1545"/>
  <c r="T1541"/>
  <c r="AO1541"/>
  <c r="AP1541"/>
  <c r="AW1537"/>
  <c r="AP1537"/>
  <c r="AO1537"/>
  <c r="AC1533"/>
  <c r="AO1533"/>
  <c r="AP1533"/>
  <c r="AP1529"/>
  <c r="AO1529"/>
  <c r="AS1525"/>
  <c r="AO1525"/>
  <c r="AP1525"/>
  <c r="AK1521"/>
  <c r="AP1521"/>
  <c r="AO1521"/>
  <c r="AN1521"/>
  <c r="BD1517"/>
  <c r="AO1517"/>
  <c r="AP1517"/>
  <c r="AW1513"/>
  <c r="AP1513"/>
  <c r="AO1513"/>
  <c r="AX1509"/>
  <c r="AO1509"/>
  <c r="AP1509"/>
  <c r="AY1505"/>
  <c r="AP1505"/>
  <c r="AO1505"/>
  <c r="AY1501"/>
  <c r="AO1501"/>
  <c r="AP1501"/>
  <c r="AN1501"/>
  <c r="AT1497"/>
  <c r="AP1497"/>
  <c r="AO1497"/>
  <c r="AW1493"/>
  <c r="AO1493"/>
  <c r="AP1493"/>
  <c r="BC1489"/>
  <c r="AP1489"/>
  <c r="AO1489"/>
  <c r="AK1485"/>
  <c r="AN1485" s="1"/>
  <c r="AO1485"/>
  <c r="AP1485"/>
  <c r="AY1481"/>
  <c r="AP1481"/>
  <c r="AO1481"/>
  <c r="AO1477"/>
  <c r="AP1477"/>
  <c r="AW1473"/>
  <c r="AP1473"/>
  <c r="AO1473"/>
  <c r="AO1469"/>
  <c r="AP1469"/>
  <c r="AU1465"/>
  <c r="AP1465"/>
  <c r="AO1465"/>
  <c r="AO1461"/>
  <c r="AP1461"/>
  <c r="AX1457"/>
  <c r="AP1457"/>
  <c r="AO1457"/>
  <c r="BC1453"/>
  <c r="AO1453"/>
  <c r="AP1453"/>
  <c r="AQ1449"/>
  <c r="AP1449"/>
  <c r="AO1449"/>
  <c r="AO1445"/>
  <c r="AP1445"/>
  <c r="AK1441"/>
  <c r="AN1441" s="1"/>
  <c r="AP1441"/>
  <c r="AO1441"/>
  <c r="AX1437"/>
  <c r="AO1437"/>
  <c r="AP1437"/>
  <c r="BB1433"/>
  <c r="AP1433"/>
  <c r="AO1433"/>
  <c r="AO1429"/>
  <c r="AP1429"/>
  <c r="AP1425"/>
  <c r="AO1425"/>
  <c r="AN1425"/>
  <c r="AO1421"/>
  <c r="AP1421"/>
  <c r="AP1417"/>
  <c r="AO1417"/>
  <c r="AO1413"/>
  <c r="AP1413"/>
  <c r="AP1409"/>
  <c r="AO1409"/>
  <c r="AP1405"/>
  <c r="AO1405"/>
  <c r="O1401"/>
  <c r="AP1401"/>
  <c r="AO1401"/>
  <c r="AY1397"/>
  <c r="AP1397"/>
  <c r="AO1397"/>
  <c r="AP1393"/>
  <c r="AO1393"/>
  <c r="AN1393"/>
  <c r="AU1389"/>
  <c r="AO1389"/>
  <c r="AP1389"/>
  <c r="AP1385"/>
  <c r="AO1385"/>
  <c r="AW1381"/>
  <c r="AP1381"/>
  <c r="AO1381"/>
  <c r="BB1377"/>
  <c r="AP1377"/>
  <c r="AO1377"/>
  <c r="AP1373"/>
  <c r="AO1373"/>
  <c r="AY1369"/>
  <c r="AP1369"/>
  <c r="AO1369"/>
  <c r="AY1365"/>
  <c r="AO1365"/>
  <c r="AP1365"/>
  <c r="AT1361"/>
  <c r="AP1361"/>
  <c r="AO1361"/>
  <c r="AN1361"/>
  <c r="AO1357"/>
  <c r="AP1357"/>
  <c r="AR1353"/>
  <c r="AP1353"/>
  <c r="AO1353"/>
  <c r="AW1349"/>
  <c r="AP1349"/>
  <c r="AO1349"/>
  <c r="AR1345"/>
  <c r="AP1345"/>
  <c r="AO1345"/>
  <c r="AQ1341"/>
  <c r="AP1341"/>
  <c r="AO1341"/>
  <c r="O1337"/>
  <c r="AP1337"/>
  <c r="AO1337"/>
  <c r="AP1333"/>
  <c r="AO1333"/>
  <c r="AN1333"/>
  <c r="AD1329"/>
  <c r="AP1329"/>
  <c r="AO1329"/>
  <c r="AQ1325"/>
  <c r="AO1325"/>
  <c r="AP1325"/>
  <c r="AQ1321"/>
  <c r="AP1321"/>
  <c r="AO1321"/>
  <c r="AO1317"/>
  <c r="AP1317"/>
  <c r="AP1313"/>
  <c r="AO1313"/>
  <c r="AP1309"/>
  <c r="AO1309"/>
  <c r="AP1305"/>
  <c r="AO1305"/>
  <c r="AX1301"/>
  <c r="AO1301"/>
  <c r="AP1301"/>
  <c r="S1297"/>
  <c r="AP1297"/>
  <c r="AO1297"/>
  <c r="AN1297"/>
  <c r="AZ1293"/>
  <c r="AP1293"/>
  <c r="AO1293"/>
  <c r="AP1289"/>
  <c r="AO1289"/>
  <c r="AR1285"/>
  <c r="AP1285"/>
  <c r="AO1285"/>
  <c r="AP1281"/>
  <c r="AO1281"/>
  <c r="AP1277"/>
  <c r="AO1277"/>
  <c r="AP1273"/>
  <c r="AO1273"/>
  <c r="AP1269"/>
  <c r="AO1269"/>
  <c r="AP1265"/>
  <c r="AO1265"/>
  <c r="AD1261"/>
  <c r="AO1261"/>
  <c r="AP1261"/>
  <c r="S1257"/>
  <c r="AP1257"/>
  <c r="AO1257"/>
  <c r="AP1253"/>
  <c r="AO1253"/>
  <c r="AP1249"/>
  <c r="AO1249"/>
  <c r="AP1245"/>
  <c r="AO1245"/>
  <c r="AV1241"/>
  <c r="AP1241"/>
  <c r="AO1241"/>
  <c r="AK1237"/>
  <c r="AN1237" s="1"/>
  <c r="AO1237"/>
  <c r="AP1237"/>
  <c r="AF1233"/>
  <c r="AP1233"/>
  <c r="AO1233"/>
  <c r="AP1229"/>
  <c r="AO1229"/>
  <c r="AP1225"/>
  <c r="AO1225"/>
  <c r="AX1221"/>
  <c r="AO1221"/>
  <c r="AP1221"/>
  <c r="AP1217"/>
  <c r="AO1217"/>
  <c r="AP1213"/>
  <c r="AO1213"/>
  <c r="AC1209"/>
  <c r="AP1209"/>
  <c r="AO1209"/>
  <c r="AO1205"/>
  <c r="AP1205"/>
  <c r="AW1201"/>
  <c r="AP1201"/>
  <c r="AO1201"/>
  <c r="AP1197"/>
  <c r="AO1197"/>
  <c r="AV1193"/>
  <c r="AP1193"/>
  <c r="AO1193"/>
  <c r="AF1189"/>
  <c r="AO1189"/>
  <c r="AP1189"/>
  <c r="AW1185"/>
  <c r="AP1185"/>
  <c r="AO1185"/>
  <c r="AR1181"/>
  <c r="AP1181"/>
  <c r="AO1181"/>
  <c r="AN1181"/>
  <c r="AQ1177"/>
  <c r="AP1177"/>
  <c r="AO1177"/>
  <c r="AX1173"/>
  <c r="AO1173"/>
  <c r="AP1173"/>
  <c r="T1169"/>
  <c r="AP1169"/>
  <c r="AO1169"/>
  <c r="AD1165"/>
  <c r="AP1165"/>
  <c r="AO1165"/>
  <c r="AS1161"/>
  <c r="AP1161"/>
  <c r="AO1161"/>
  <c r="AO1157"/>
  <c r="AP1157"/>
  <c r="AT1153"/>
  <c r="AP1153"/>
  <c r="AO1153"/>
  <c r="AP1149"/>
  <c r="AO1149"/>
  <c r="AP1145"/>
  <c r="AO1145"/>
  <c r="AW1141"/>
  <c r="AO1141"/>
  <c r="AP1141"/>
  <c r="AT1137"/>
  <c r="AP1137"/>
  <c r="AO1137"/>
  <c r="AS1133"/>
  <c r="AP1133"/>
  <c r="AO1133"/>
  <c r="AW1129"/>
  <c r="AP1129"/>
  <c r="AO1129"/>
  <c r="BC1125"/>
  <c r="AO1125"/>
  <c r="AP1125"/>
  <c r="AP1121"/>
  <c r="AO1121"/>
  <c r="AN1121"/>
  <c r="AP1117"/>
  <c r="AO1117"/>
  <c r="AP1113"/>
  <c r="AO1113"/>
  <c r="BC1109"/>
  <c r="AO1109"/>
  <c r="AP1109"/>
  <c r="AP1105"/>
  <c r="AO1105"/>
  <c r="AP1101"/>
  <c r="AO1101"/>
  <c r="AN1101"/>
  <c r="AP1097"/>
  <c r="AO1097"/>
  <c r="AN1097"/>
  <c r="AP2180"/>
  <c r="AO2180"/>
  <c r="AX2302"/>
  <c r="AP2302"/>
  <c r="AN2302"/>
  <c r="AO2302"/>
  <c r="AU2262"/>
  <c r="AP2262"/>
  <c r="AO2262"/>
  <c r="AC2222"/>
  <c r="AP2222"/>
  <c r="AO2222"/>
  <c r="AZ2198"/>
  <c r="AP2198"/>
  <c r="AO2198"/>
  <c r="AY2186"/>
  <c r="AP2186"/>
  <c r="AO2186"/>
  <c r="BC2118"/>
  <c r="AP2118"/>
  <c r="AO2118"/>
  <c r="AV2062"/>
  <c r="AP2062"/>
  <c r="AO2062"/>
  <c r="BB2050"/>
  <c r="AP2050"/>
  <c r="AO2050"/>
  <c r="AR2038"/>
  <c r="AP2038"/>
  <c r="AO2038"/>
  <c r="AP2022"/>
  <c r="AO2022"/>
  <c r="AP2010"/>
  <c r="AO2010"/>
  <c r="T1994"/>
  <c r="AP1994"/>
  <c r="AO1994"/>
  <c r="AU1970"/>
  <c r="AP1970"/>
  <c r="AO1970"/>
  <c r="BC1914"/>
  <c r="AP1914"/>
  <c r="AO1914"/>
  <c r="BC1902"/>
  <c r="AP1902"/>
  <c r="AO1902"/>
  <c r="AX1890"/>
  <c r="AP1890"/>
  <c r="AO1890"/>
  <c r="AP1858"/>
  <c r="AO1858"/>
  <c r="S1842"/>
  <c r="AP1842"/>
  <c r="AO1842"/>
  <c r="AP1822"/>
  <c r="AO1822"/>
  <c r="AP1810"/>
  <c r="AO1810"/>
  <c r="O1706"/>
  <c r="AP1706"/>
  <c r="AO1706"/>
  <c r="AX1690"/>
  <c r="AP1690"/>
  <c r="AO1690"/>
  <c r="AN1690"/>
  <c r="AZ1682"/>
  <c r="AP1682"/>
  <c r="AO1682"/>
  <c r="AP1666"/>
  <c r="AO1666"/>
  <c r="AT1654"/>
  <c r="AP1654"/>
  <c r="AO1654"/>
  <c r="AX1638"/>
  <c r="AP1638"/>
  <c r="AO1638"/>
  <c r="AP1590"/>
  <c r="AO1590"/>
  <c r="AN1590"/>
  <c r="O1550"/>
  <c r="AP1550"/>
  <c r="AO1550"/>
  <c r="AQ1518"/>
  <c r="AP1518"/>
  <c r="AO1518"/>
  <c r="AP1490"/>
  <c r="AO1490"/>
  <c r="AU1438"/>
  <c r="AP1438"/>
  <c r="AO1438"/>
  <c r="AY1418"/>
  <c r="AP1418"/>
  <c r="AO1418"/>
  <c r="AV1410"/>
  <c r="AP1410"/>
  <c r="AO1410"/>
  <c r="AO1402"/>
  <c r="AP1402"/>
  <c r="AP1382"/>
  <c r="AO1382"/>
  <c r="BC1374"/>
  <c r="AP1374"/>
  <c r="AO1374"/>
  <c r="AP1366"/>
  <c r="AO1366"/>
  <c r="AP1334"/>
  <c r="AO1334"/>
  <c r="BC1326"/>
  <c r="AP1326"/>
  <c r="AO1326"/>
  <c r="AP1286"/>
  <c r="AO1286"/>
  <c r="AP1258"/>
  <c r="AO1258"/>
  <c r="AV1230"/>
  <c r="AP1230"/>
  <c r="AO1230"/>
  <c r="AX1222"/>
  <c r="AP1222"/>
  <c r="AO1222"/>
  <c r="AP1214"/>
  <c r="AO1214"/>
  <c r="AP1198"/>
  <c r="AO1198"/>
  <c r="AP1190"/>
  <c r="AO1190"/>
  <c r="AP1170"/>
  <c r="AO1170"/>
  <c r="AN1170"/>
  <c r="AP1162"/>
  <c r="AO1162"/>
  <c r="AP1122"/>
  <c r="AO1122"/>
  <c r="AR1102"/>
  <c r="AP1102"/>
  <c r="AO1102"/>
  <c r="AU1082"/>
  <c r="AP1082"/>
  <c r="AO1082"/>
  <c r="AK1042"/>
  <c r="AN1042"/>
  <c r="AP1042"/>
  <c r="AO1042"/>
  <c r="AN1034"/>
  <c r="AP1034"/>
  <c r="AO1034"/>
  <c r="AS1022"/>
  <c r="AO1022"/>
  <c r="AP1022"/>
  <c r="AF998"/>
  <c r="AO998"/>
  <c r="AP998"/>
  <c r="AO986"/>
  <c r="AP986"/>
  <c r="AY974"/>
  <c r="AO974"/>
  <c r="AP974"/>
  <c r="O966"/>
  <c r="AO966"/>
  <c r="AP966"/>
  <c r="AO958"/>
  <c r="AP958"/>
  <c r="BC930"/>
  <c r="AP930"/>
  <c r="AO930"/>
  <c r="AN906"/>
  <c r="AO906"/>
  <c r="AP906"/>
  <c r="AU874"/>
  <c r="AO874"/>
  <c r="AP874"/>
  <c r="AP858"/>
  <c r="AO858"/>
  <c r="AP850"/>
  <c r="AO850"/>
  <c r="AO842"/>
  <c r="AP842"/>
  <c r="AY834"/>
  <c r="AP834"/>
  <c r="AO834"/>
  <c r="BD826"/>
  <c r="AP826"/>
  <c r="AO826"/>
  <c r="AO790"/>
  <c r="AP790"/>
  <c r="S766"/>
  <c r="AO766"/>
  <c r="AP766"/>
  <c r="AF738"/>
  <c r="AP738"/>
  <c r="AO738"/>
  <c r="AK710"/>
  <c r="AN710" s="1"/>
  <c r="AO710"/>
  <c r="AP710"/>
  <c r="AO670"/>
  <c r="AP670"/>
  <c r="AP658"/>
  <c r="AO658"/>
  <c r="AO646"/>
  <c r="AP646"/>
  <c r="AO630"/>
  <c r="AP630"/>
  <c r="AQ622"/>
  <c r="AO622"/>
  <c r="AP622"/>
  <c r="AP602"/>
  <c r="AO602"/>
  <c r="AC558"/>
  <c r="AO558"/>
  <c r="AP558"/>
  <c r="BC530"/>
  <c r="AP530"/>
  <c r="AO530"/>
  <c r="AO510"/>
  <c r="AP510"/>
  <c r="BD474"/>
  <c r="AP474"/>
  <c r="AO474"/>
  <c r="AO406"/>
  <c r="AP406"/>
  <c r="AU394"/>
  <c r="AP394"/>
  <c r="AO394"/>
  <c r="AP378"/>
  <c r="AN378"/>
  <c r="AO378"/>
  <c r="AS370"/>
  <c r="AP370"/>
  <c r="AO370"/>
  <c r="AY354"/>
  <c r="AP354"/>
  <c r="AO354"/>
  <c r="AY346"/>
  <c r="AP346"/>
  <c r="AO346"/>
  <c r="AK326"/>
  <c r="AO326"/>
  <c r="AN326"/>
  <c r="AP326"/>
  <c r="AR286"/>
  <c r="AO286"/>
  <c r="AP286"/>
  <c r="AP274"/>
  <c r="AO274"/>
  <c r="AN274"/>
  <c r="BD250"/>
  <c r="AP250"/>
  <c r="AO250"/>
  <c r="AO2312"/>
  <c r="AP2312"/>
  <c r="AQ2304"/>
  <c r="AO2304"/>
  <c r="AN2304"/>
  <c r="AP2304"/>
  <c r="AY2296"/>
  <c r="AO2296"/>
  <c r="AP2296"/>
  <c r="AO2288"/>
  <c r="AP2288"/>
  <c r="BC2272"/>
  <c r="AO2272"/>
  <c r="AP2272"/>
  <c r="AO2264"/>
  <c r="AN2264"/>
  <c r="AP2264"/>
  <c r="AP2260"/>
  <c r="AO2260"/>
  <c r="AO2256"/>
  <c r="AP2256"/>
  <c r="AO2240"/>
  <c r="AP2240"/>
  <c r="BB2236"/>
  <c r="AP2236"/>
  <c r="AO2236"/>
  <c r="AY2228"/>
  <c r="AP2228"/>
  <c r="AO2228"/>
  <c r="T2220"/>
  <c r="AP2220"/>
  <c r="AO2220"/>
  <c r="AZ2216"/>
  <c r="AO2216"/>
  <c r="AP2216"/>
  <c r="AP2212"/>
  <c r="AO2212"/>
  <c r="AU2208"/>
  <c r="AO2208"/>
  <c r="AP2208"/>
  <c r="AP2204"/>
  <c r="AO2204"/>
  <c r="AY2200"/>
  <c r="AO2200"/>
  <c r="AP2200"/>
  <c r="AY2196"/>
  <c r="AP2196"/>
  <c r="AO2196"/>
  <c r="AO2192"/>
  <c r="AP2192"/>
  <c r="AP2188"/>
  <c r="AO2188"/>
  <c r="AZ2184"/>
  <c r="AO2184"/>
  <c r="AP2184"/>
  <c r="AP2306"/>
  <c r="AO2306"/>
  <c r="AP2294"/>
  <c r="AO2294"/>
  <c r="AC2290"/>
  <c r="AO2290"/>
  <c r="AP2290"/>
  <c r="BC2270"/>
  <c r="AP2270"/>
  <c r="AO2270"/>
  <c r="AC2258"/>
  <c r="AO2258"/>
  <c r="AP2258"/>
  <c r="BB2242"/>
  <c r="AP2242"/>
  <c r="AO2242"/>
  <c r="BD2210"/>
  <c r="AP2210"/>
  <c r="AO2210"/>
  <c r="AR2206"/>
  <c r="AP2206"/>
  <c r="AO2206"/>
  <c r="AP2182"/>
  <c r="AO2182"/>
  <c r="BD2174"/>
  <c r="AP2174"/>
  <c r="AO2174"/>
  <c r="AZ2170"/>
  <c r="AO2170"/>
  <c r="AP2170"/>
  <c r="AN2170"/>
  <c r="AU2154"/>
  <c r="AP2154"/>
  <c r="AO2154"/>
  <c r="AX2110"/>
  <c r="AP2110"/>
  <c r="AO2110"/>
  <c r="BB2106"/>
  <c r="AP2106"/>
  <c r="AO2106"/>
  <c r="AP2082"/>
  <c r="AO2082"/>
  <c r="BC2078"/>
  <c r="AP2078"/>
  <c r="AO2078"/>
  <c r="AP2058"/>
  <c r="AO2058"/>
  <c r="AR2054"/>
  <c r="AP2054"/>
  <c r="AO2054"/>
  <c r="AZ2042"/>
  <c r="AP2042"/>
  <c r="AO2042"/>
  <c r="AU2018"/>
  <c r="AP2018"/>
  <c r="AO2018"/>
  <c r="AP2006"/>
  <c r="AO2006"/>
  <c r="T1978"/>
  <c r="AP1978"/>
  <c r="AO1978"/>
  <c r="AP1962"/>
  <c r="AO1962"/>
  <c r="BC1958"/>
  <c r="AP1958"/>
  <c r="AO1958"/>
  <c r="AN1958"/>
  <c r="T1930"/>
  <c r="AP1930"/>
  <c r="AO1930"/>
  <c r="BC1926"/>
  <c r="AP1926"/>
  <c r="AO1926"/>
  <c r="AP1918"/>
  <c r="AO1918"/>
  <c r="AP1898"/>
  <c r="AO1898"/>
  <c r="BC1886"/>
  <c r="AP1886"/>
  <c r="AO1886"/>
  <c r="AP1882"/>
  <c r="AO1882"/>
  <c r="AP1878"/>
  <c r="AO1878"/>
  <c r="BB1866"/>
  <c r="AP1866"/>
  <c r="AN1866"/>
  <c r="AO1866"/>
  <c r="AP1834"/>
  <c r="AO1834"/>
  <c r="AP1826"/>
  <c r="AO1826"/>
  <c r="AP1806"/>
  <c r="AO1806"/>
  <c r="AD1790"/>
  <c r="AP1790"/>
  <c r="AO1790"/>
  <c r="AP1766"/>
  <c r="AO1766"/>
  <c r="AP1762"/>
  <c r="AO1762"/>
  <c r="BC1726"/>
  <c r="AP1726"/>
  <c r="AO1726"/>
  <c r="AV1722"/>
  <c r="AP1722"/>
  <c r="AO1722"/>
  <c r="T1718"/>
  <c r="AP1718"/>
  <c r="AO1718"/>
  <c r="BC1702"/>
  <c r="AP1702"/>
  <c r="AO1702"/>
  <c r="AU1698"/>
  <c r="AP1698"/>
  <c r="AO1698"/>
  <c r="AP1694"/>
  <c r="AO1694"/>
  <c r="AP1686"/>
  <c r="AO1686"/>
  <c r="AP1658"/>
  <c r="AO1658"/>
  <c r="AV1650"/>
  <c r="AP1650"/>
  <c r="AO1650"/>
  <c r="AP1642"/>
  <c r="AO1642"/>
  <c r="AF1618"/>
  <c r="AP1618"/>
  <c r="AO1618"/>
  <c r="O1614"/>
  <c r="AP1614"/>
  <c r="AO1614"/>
  <c r="AP1598"/>
  <c r="AO1598"/>
  <c r="AP1594"/>
  <c r="AO1594"/>
  <c r="AV1566"/>
  <c r="AP1566"/>
  <c r="AO1566"/>
  <c r="AF1562"/>
  <c r="AP1562"/>
  <c r="AO1562"/>
  <c r="AU1542"/>
  <c r="AP1542"/>
  <c r="AO1542"/>
  <c r="AP1538"/>
  <c r="AO1538"/>
  <c r="AQ1514"/>
  <c r="AP1514"/>
  <c r="AO1514"/>
  <c r="AZ1510"/>
  <c r="AP1510"/>
  <c r="AO1510"/>
  <c r="AP1482"/>
  <c r="AO1482"/>
  <c r="AC1462"/>
  <c r="AP1462"/>
  <c r="AO1462"/>
  <c r="AR1434"/>
  <c r="AP1434"/>
  <c r="AO1434"/>
  <c r="AN1434"/>
  <c r="AP1406"/>
  <c r="AO1406"/>
  <c r="AX1394"/>
  <c r="AO1394"/>
  <c r="AP1394"/>
  <c r="AD1390"/>
  <c r="AP1390"/>
  <c r="AO1390"/>
  <c r="AR1362"/>
  <c r="AP1362"/>
  <c r="AO1362"/>
  <c r="AF1358"/>
  <c r="AP1358"/>
  <c r="AO1358"/>
  <c r="AF1342"/>
  <c r="AP1342"/>
  <c r="AO1342"/>
  <c r="BC1322"/>
  <c r="AP1322"/>
  <c r="AO1322"/>
  <c r="AP1318"/>
  <c r="AN1318"/>
  <c r="AO1318"/>
  <c r="AX1294"/>
  <c r="AP1294"/>
  <c r="AO1294"/>
  <c r="AV1282"/>
  <c r="AP1282"/>
  <c r="AO1282"/>
  <c r="AN1282"/>
  <c r="AP1278"/>
  <c r="AO1278"/>
  <c r="AZ1262"/>
  <c r="AP1262"/>
  <c r="AO1262"/>
  <c r="AP1234"/>
  <c r="AO1234"/>
  <c r="T1206"/>
  <c r="AP1206"/>
  <c r="AO1206"/>
  <c r="AP1186"/>
  <c r="AO1186"/>
  <c r="AZ1178"/>
  <c r="AP1178"/>
  <c r="AO1178"/>
  <c r="BD1174"/>
  <c r="AP1174"/>
  <c r="AO1174"/>
  <c r="BD1150"/>
  <c r="AP1150"/>
  <c r="AO1150"/>
  <c r="AP1142"/>
  <c r="AO1142"/>
  <c r="AP1138"/>
  <c r="AO1138"/>
  <c r="AK1118"/>
  <c r="AP1118"/>
  <c r="AO1118"/>
  <c r="AN1118"/>
  <c r="AP1114"/>
  <c r="AO1114"/>
  <c r="AU1058"/>
  <c r="AP1058"/>
  <c r="AO1058"/>
  <c r="AO1054"/>
  <c r="AP1054"/>
  <c r="AP994"/>
  <c r="AO994"/>
  <c r="AO990"/>
  <c r="AP990"/>
  <c r="AD978"/>
  <c r="AP978"/>
  <c r="AO978"/>
  <c r="AO926"/>
  <c r="AP926"/>
  <c r="AO902"/>
  <c r="AP902"/>
  <c r="AY890"/>
  <c r="AP890"/>
  <c r="AO890"/>
  <c r="AK886"/>
  <c r="AO886"/>
  <c r="AN886"/>
  <c r="AP886"/>
  <c r="BA882"/>
  <c r="AP882"/>
  <c r="AO882"/>
  <c r="AP866"/>
  <c r="AO866"/>
  <c r="AO862"/>
  <c r="AN862"/>
  <c r="AP862"/>
  <c r="AZ854"/>
  <c r="AO854"/>
  <c r="AP854"/>
  <c r="AO838"/>
  <c r="AP838"/>
  <c r="AU822"/>
  <c r="AO822"/>
  <c r="AP822"/>
  <c r="AO814"/>
  <c r="AP814"/>
  <c r="AN810"/>
  <c r="AO810"/>
  <c r="AP810"/>
  <c r="AO806"/>
  <c r="AP806"/>
  <c r="AZ778"/>
  <c r="AO778"/>
  <c r="AP778"/>
  <c r="AW770"/>
  <c r="AP770"/>
  <c r="AO770"/>
  <c r="BA758"/>
  <c r="AO758"/>
  <c r="AP758"/>
  <c r="AU754"/>
  <c r="AP754"/>
  <c r="AO754"/>
  <c r="AY706"/>
  <c r="AP706"/>
  <c r="AO706"/>
  <c r="AO686"/>
  <c r="AP686"/>
  <c r="AS682"/>
  <c r="AO682"/>
  <c r="AP682"/>
  <c r="BD674"/>
  <c r="AP674"/>
  <c r="AO674"/>
  <c r="AV642"/>
  <c r="AO642"/>
  <c r="AP642"/>
  <c r="AO638"/>
  <c r="AP638"/>
  <c r="AV634"/>
  <c r="AP634"/>
  <c r="AO634"/>
  <c r="S578"/>
  <c r="AO578"/>
  <c r="AP578"/>
  <c r="AY574"/>
  <c r="AO574"/>
  <c r="AN574"/>
  <c r="AP574"/>
  <c r="AP570"/>
  <c r="AO570"/>
  <c r="BB566"/>
  <c r="AO566"/>
  <c r="AP566"/>
  <c r="AP562"/>
  <c r="AO562"/>
  <c r="AS538"/>
  <c r="AP538"/>
  <c r="AO538"/>
  <c r="AK514"/>
  <c r="AN514" s="1"/>
  <c r="AP514"/>
  <c r="AO514"/>
  <c r="O506"/>
  <c r="AP506"/>
  <c r="AO506"/>
  <c r="AV498"/>
  <c r="AP498"/>
  <c r="AO498"/>
  <c r="AO470"/>
  <c r="AP470"/>
  <c r="AY466"/>
  <c r="AP466"/>
  <c r="AO466"/>
  <c r="AN466"/>
  <c r="AO438"/>
  <c r="AP438"/>
  <c r="AO430"/>
  <c r="AP430"/>
  <c r="AP426"/>
  <c r="AO426"/>
  <c r="AO422"/>
  <c r="AP422"/>
  <c r="AU410"/>
  <c r="AP410"/>
  <c r="AO410"/>
  <c r="AP402"/>
  <c r="AO402"/>
  <c r="AS390"/>
  <c r="AO390"/>
  <c r="AP390"/>
  <c r="AO366"/>
  <c r="AP366"/>
  <c r="AP362"/>
  <c r="AO362"/>
  <c r="AN362"/>
  <c r="AP338"/>
  <c r="AO338"/>
  <c r="AU322"/>
  <c r="AP322"/>
  <c r="AO322"/>
  <c r="AU318"/>
  <c r="AO318"/>
  <c r="AP318"/>
  <c r="AW282"/>
  <c r="AP282"/>
  <c r="AO282"/>
  <c r="AQ270"/>
  <c r="AO270"/>
  <c r="AP270"/>
  <c r="BC262"/>
  <c r="AO262"/>
  <c r="AP262"/>
  <c r="AP226"/>
  <c r="AO226"/>
  <c r="AO222"/>
  <c r="AP222"/>
  <c r="AQ214"/>
  <c r="AO214"/>
  <c r="AP214"/>
  <c r="AP210"/>
  <c r="AO210"/>
  <c r="AZ198"/>
  <c r="AO198"/>
  <c r="AP198"/>
  <c r="AP194"/>
  <c r="AO194"/>
  <c r="AC186"/>
  <c r="AP186"/>
  <c r="AO186"/>
  <c r="BA182"/>
  <c r="AO182"/>
  <c r="AP182"/>
  <c r="AP178"/>
  <c r="AO178"/>
  <c r="AO110"/>
  <c r="AP110"/>
  <c r="BB102"/>
  <c r="AO102"/>
  <c r="AP102"/>
  <c r="BC2308"/>
  <c r="AP2308"/>
  <c r="AO2308"/>
  <c r="BB2300"/>
  <c r="AP2300"/>
  <c r="AO2300"/>
  <c r="AT2292"/>
  <c r="AP2292"/>
  <c r="AO2292"/>
  <c r="AU2284"/>
  <c r="AP2284"/>
  <c r="AO2284"/>
  <c r="AU2280"/>
  <c r="AO2280"/>
  <c r="AP2280"/>
  <c r="BC2276"/>
  <c r="AP2276"/>
  <c r="AO2276"/>
  <c r="BB2268"/>
  <c r="AO2268"/>
  <c r="AP2268"/>
  <c r="AP2252"/>
  <c r="AO2252"/>
  <c r="AY2248"/>
  <c r="AO2248"/>
  <c r="AP2248"/>
  <c r="AU2244"/>
  <c r="AP2244"/>
  <c r="AO2244"/>
  <c r="BC2232"/>
  <c r="AO2232"/>
  <c r="AP2232"/>
  <c r="AD2224"/>
  <c r="AO2224"/>
  <c r="AN2224"/>
  <c r="AP2224"/>
  <c r="AD2314"/>
  <c r="AP2314"/>
  <c r="AO2314"/>
  <c r="BC2298"/>
  <c r="AO2298"/>
  <c r="AP2298"/>
  <c r="AP2278"/>
  <c r="AO2278"/>
  <c r="AP2266"/>
  <c r="AO2266"/>
  <c r="AP2250"/>
  <c r="AO2250"/>
  <c r="AX2246"/>
  <c r="AP2246"/>
  <c r="AO2246"/>
  <c r="AO2218"/>
  <c r="AP2218"/>
  <c r="AU2194"/>
  <c r="AO2194"/>
  <c r="AP2194"/>
  <c r="BD2178"/>
  <c r="AP2178"/>
  <c r="AO2178"/>
  <c r="AP2158"/>
  <c r="AO2158"/>
  <c r="BD2150"/>
  <c r="AP2150"/>
  <c r="AO2150"/>
  <c r="AD2142"/>
  <c r="AP2142"/>
  <c r="AO2142"/>
  <c r="AU2126"/>
  <c r="AP2126"/>
  <c r="AO2126"/>
  <c r="AV2122"/>
  <c r="AP2122"/>
  <c r="AO2122"/>
  <c r="BC2114"/>
  <c r="AP2114"/>
  <c r="AO2114"/>
  <c r="AR2090"/>
  <c r="AP2090"/>
  <c r="AO2090"/>
  <c r="AD2086"/>
  <c r="AP2086"/>
  <c r="AO2086"/>
  <c r="BB2066"/>
  <c r="AP2066"/>
  <c r="AO2066"/>
  <c r="AF2046"/>
  <c r="AP2046"/>
  <c r="AO2046"/>
  <c r="AP2034"/>
  <c r="AO2034"/>
  <c r="AP2026"/>
  <c r="AO2026"/>
  <c r="AP2014"/>
  <c r="AO2014"/>
  <c r="BC1990"/>
  <c r="AP1990"/>
  <c r="AO1990"/>
  <c r="BB1974"/>
  <c r="AP1974"/>
  <c r="AO1974"/>
  <c r="BB1966"/>
  <c r="AP1966"/>
  <c r="AO1966"/>
  <c r="AP1922"/>
  <c r="AO1922"/>
  <c r="AN1922"/>
  <c r="AX1906"/>
  <c r="AP1906"/>
  <c r="AO1906"/>
  <c r="AU1870"/>
  <c r="AP1870"/>
  <c r="AO1870"/>
  <c r="BC1854"/>
  <c r="AP1854"/>
  <c r="AO1854"/>
  <c r="BC1850"/>
  <c r="AP1850"/>
  <c r="AO1850"/>
  <c r="AY1830"/>
  <c r="AP1830"/>
  <c r="AO1830"/>
  <c r="AP1798"/>
  <c r="AO1798"/>
  <c r="AP1794"/>
  <c r="AO1794"/>
  <c r="AY1778"/>
  <c r="AP1778"/>
  <c r="AO1778"/>
  <c r="AP1754"/>
  <c r="AO1754"/>
  <c r="AP1674"/>
  <c r="AO1674"/>
  <c r="AP1626"/>
  <c r="AO1626"/>
  <c r="O1622"/>
  <c r="AP1622"/>
  <c r="AO1622"/>
  <c r="AP1558"/>
  <c r="AO1558"/>
  <c r="AP1554"/>
  <c r="AO1554"/>
  <c r="AP1526"/>
  <c r="AO1526"/>
  <c r="AP1522"/>
  <c r="AO1522"/>
  <c r="AP1506"/>
  <c r="AO1506"/>
  <c r="AX1502"/>
  <c r="AP1502"/>
  <c r="AO1502"/>
  <c r="AP1486"/>
  <c r="AO1486"/>
  <c r="AF1478"/>
  <c r="AP1478"/>
  <c r="AO1478"/>
  <c r="BB1474"/>
  <c r="AP1474"/>
  <c r="AO1474"/>
  <c r="BB1458"/>
  <c r="AP1458"/>
  <c r="AO1458"/>
  <c r="AQ1426"/>
  <c r="AP1426"/>
  <c r="AO1426"/>
  <c r="AP1414"/>
  <c r="AO1414"/>
  <c r="AR1398"/>
  <c r="AP1398"/>
  <c r="AO1398"/>
  <c r="AY1386"/>
  <c r="AP1386"/>
  <c r="AO1386"/>
  <c r="AO1378"/>
  <c r="AP1378"/>
  <c r="AP1354"/>
  <c r="AO1354"/>
  <c r="AP1346"/>
  <c r="AO1346"/>
  <c r="AY1314"/>
  <c r="AO1314"/>
  <c r="AP1314"/>
  <c r="AP1310"/>
  <c r="AO1310"/>
  <c r="AP1290"/>
  <c r="AO1290"/>
  <c r="AC1250"/>
  <c r="AO1250"/>
  <c r="AP1250"/>
  <c r="AD1246"/>
  <c r="AP1246"/>
  <c r="AN1246"/>
  <c r="AO1246"/>
  <c r="AP1226"/>
  <c r="AO1226"/>
  <c r="AP1202"/>
  <c r="AO1202"/>
  <c r="AT1166"/>
  <c r="AP1166"/>
  <c r="AO1166"/>
  <c r="BD1146"/>
  <c r="AP1146"/>
  <c r="AO1146"/>
  <c r="AP1110"/>
  <c r="AO1110"/>
  <c r="AP1106"/>
  <c r="AO1106"/>
  <c r="AO1070"/>
  <c r="AP1070"/>
  <c r="AP1066"/>
  <c r="AO1066"/>
  <c r="AU1050"/>
  <c r="AP1050"/>
  <c r="AO1050"/>
  <c r="AO1038"/>
  <c r="AP1038"/>
  <c r="AP1026"/>
  <c r="AO1026"/>
  <c r="AD1014"/>
  <c r="AO1014"/>
  <c r="AN1014"/>
  <c r="AP1014"/>
  <c r="BC1010"/>
  <c r="AO1010"/>
  <c r="AP1010"/>
  <c r="AO942"/>
  <c r="AP942"/>
  <c r="AS938"/>
  <c r="AN938"/>
  <c r="AP938"/>
  <c r="AO938"/>
  <c r="AP922"/>
  <c r="AO922"/>
  <c r="AK918"/>
  <c r="AO918"/>
  <c r="AN918"/>
  <c r="AP918"/>
  <c r="AO910"/>
  <c r="AP910"/>
  <c r="AQ878"/>
  <c r="AO878"/>
  <c r="AP878"/>
  <c r="AZ846"/>
  <c r="AO846"/>
  <c r="AP846"/>
  <c r="AO830"/>
  <c r="AN830"/>
  <c r="AP830"/>
  <c r="AP818"/>
  <c r="AO818"/>
  <c r="AP802"/>
  <c r="AO802"/>
  <c r="AV798"/>
  <c r="AO798"/>
  <c r="AP798"/>
  <c r="AP786"/>
  <c r="AO786"/>
  <c r="AF782"/>
  <c r="AO782"/>
  <c r="AP782"/>
  <c r="AO774"/>
  <c r="AP774"/>
  <c r="AO750"/>
  <c r="AP750"/>
  <c r="AS746"/>
  <c r="AO746"/>
  <c r="AP746"/>
  <c r="AU734"/>
  <c r="AO734"/>
  <c r="AP734"/>
  <c r="AP730"/>
  <c r="AO730"/>
  <c r="AO726"/>
  <c r="AP726"/>
  <c r="AP722"/>
  <c r="AO722"/>
  <c r="BA702"/>
  <c r="AO702"/>
  <c r="AP702"/>
  <c r="AP698"/>
  <c r="AO698"/>
  <c r="AZ694"/>
  <c r="AO694"/>
  <c r="AP694"/>
  <c r="AP690"/>
  <c r="AO690"/>
  <c r="AO662"/>
  <c r="AP662"/>
  <c r="AO654"/>
  <c r="AP654"/>
  <c r="AR614"/>
  <c r="AO614"/>
  <c r="AN614"/>
  <c r="AP614"/>
  <c r="AY610"/>
  <c r="AO610"/>
  <c r="AP610"/>
  <c r="AO606"/>
  <c r="AP606"/>
  <c r="AK590"/>
  <c r="AO590"/>
  <c r="AP590"/>
  <c r="AN590"/>
  <c r="AP586"/>
  <c r="AO586"/>
  <c r="AO582"/>
  <c r="AP582"/>
  <c r="AP554"/>
  <c r="AO554"/>
  <c r="O550"/>
  <c r="AO550"/>
  <c r="AP550"/>
  <c r="T534"/>
  <c r="AO534"/>
  <c r="AP534"/>
  <c r="BB522"/>
  <c r="AP522"/>
  <c r="AO522"/>
  <c r="AO518"/>
  <c r="AP518"/>
  <c r="AZ502"/>
  <c r="AO502"/>
  <c r="AP502"/>
  <c r="AQ494"/>
  <c r="AO494"/>
  <c r="AP494"/>
  <c r="AP490"/>
  <c r="AO490"/>
  <c r="AK478"/>
  <c r="AO478"/>
  <c r="AN478"/>
  <c r="AP478"/>
  <c r="AK462"/>
  <c r="AN462" s="1"/>
  <c r="AO462"/>
  <c r="AP462"/>
  <c r="AS454"/>
  <c r="AO454"/>
  <c r="AP454"/>
  <c r="AQ450"/>
  <c r="AP450"/>
  <c r="AO450"/>
  <c r="AU434"/>
  <c r="AP434"/>
  <c r="AO434"/>
  <c r="AP418"/>
  <c r="AO418"/>
  <c r="AO414"/>
  <c r="AP414"/>
  <c r="AS398"/>
  <c r="AO398"/>
  <c r="AP398"/>
  <c r="BA386"/>
  <c r="AP386"/>
  <c r="AO386"/>
  <c r="AO382"/>
  <c r="AP382"/>
  <c r="AU374"/>
  <c r="AO374"/>
  <c r="AP374"/>
  <c r="AU358"/>
  <c r="AO358"/>
  <c r="AP358"/>
  <c r="AF330"/>
  <c r="AP330"/>
  <c r="AO330"/>
  <c r="AP306"/>
  <c r="AO306"/>
  <c r="AP298"/>
  <c r="AO298"/>
  <c r="AO294"/>
  <c r="AN294"/>
  <c r="AP294"/>
  <c r="T290"/>
  <c r="AP290"/>
  <c r="AO290"/>
  <c r="BC266"/>
  <c r="AP266"/>
  <c r="AO266"/>
  <c r="AP258"/>
  <c r="AO258"/>
  <c r="AU246"/>
  <c r="AO246"/>
  <c r="AP246"/>
  <c r="AP242"/>
  <c r="AO242"/>
  <c r="AT238"/>
  <c r="AO238"/>
  <c r="AP238"/>
  <c r="AP234"/>
  <c r="AO234"/>
  <c r="AO230"/>
  <c r="AP230"/>
  <c r="AP218"/>
  <c r="AO218"/>
  <c r="AY206"/>
  <c r="AO206"/>
  <c r="AP206"/>
  <c r="O142"/>
  <c r="AO142"/>
  <c r="AN142"/>
  <c r="AP142"/>
  <c r="AP138"/>
  <c r="AO138"/>
  <c r="AO134"/>
  <c r="AP134"/>
  <c r="AU130"/>
  <c r="AP130"/>
  <c r="AO130"/>
  <c r="AO126"/>
  <c r="AP126"/>
  <c r="AP122"/>
  <c r="AO122"/>
  <c r="AU118"/>
  <c r="AO118"/>
  <c r="AP118"/>
  <c r="AP114"/>
  <c r="AO114"/>
  <c r="AO1093"/>
  <c r="AP1093"/>
  <c r="BB1089"/>
  <c r="AP1089"/>
  <c r="AO1089"/>
  <c r="BB1085"/>
  <c r="AP1085"/>
  <c r="AO1085"/>
  <c r="AP1081"/>
  <c r="AO1081"/>
  <c r="AQ1077"/>
  <c r="AP1077"/>
  <c r="AO1077"/>
  <c r="AD1073"/>
  <c r="AP1073"/>
  <c r="AO1073"/>
  <c r="AP1069"/>
  <c r="AO1069"/>
  <c r="AW1065"/>
  <c r="AP1065"/>
  <c r="AO1065"/>
  <c r="AS1061"/>
  <c r="AO1061"/>
  <c r="AN1061"/>
  <c r="AP1061"/>
  <c r="AT1057"/>
  <c r="AN1057"/>
  <c r="AO1057"/>
  <c r="AP1057"/>
  <c r="S1053"/>
  <c r="AP1053"/>
  <c r="AO1053"/>
  <c r="AP1049"/>
  <c r="AO1049"/>
  <c r="AP1045"/>
  <c r="AO1045"/>
  <c r="AP1041"/>
  <c r="AO1041"/>
  <c r="T1037"/>
  <c r="AO1037"/>
  <c r="AP1037"/>
  <c r="AY1033"/>
  <c r="AP1033"/>
  <c r="AO1033"/>
  <c r="AP1029"/>
  <c r="AO1029"/>
  <c r="AP1025"/>
  <c r="AO1025"/>
  <c r="AP1021"/>
  <c r="AO1021"/>
  <c r="T1017"/>
  <c r="AP1017"/>
  <c r="AO1017"/>
  <c r="AP1013"/>
  <c r="AO1013"/>
  <c r="AP1009"/>
  <c r="AO1009"/>
  <c r="AP1005"/>
  <c r="AO1005"/>
  <c r="AN1005"/>
  <c r="BC1001"/>
  <c r="AP1001"/>
  <c r="AO1001"/>
  <c r="AO997"/>
  <c r="AP997"/>
  <c r="AO993"/>
  <c r="AP993"/>
  <c r="AU989"/>
  <c r="AP989"/>
  <c r="AO989"/>
  <c r="AP985"/>
  <c r="AO985"/>
  <c r="AP981"/>
  <c r="AO981"/>
  <c r="AC977"/>
  <c r="AP977"/>
  <c r="AO977"/>
  <c r="AP973"/>
  <c r="AO973"/>
  <c r="AO969"/>
  <c r="AP969"/>
  <c r="AP965"/>
  <c r="AO965"/>
  <c r="AP961"/>
  <c r="AO961"/>
  <c r="AC957"/>
  <c r="AP957"/>
  <c r="AO957"/>
  <c r="AN957"/>
  <c r="AD953"/>
  <c r="AP953"/>
  <c r="AO953"/>
  <c r="AP949"/>
  <c r="AO949"/>
  <c r="AY945"/>
  <c r="AP945"/>
  <c r="AO945"/>
  <c r="AP941"/>
  <c r="AO941"/>
  <c r="AX937"/>
  <c r="AP937"/>
  <c r="AO937"/>
  <c r="AO933"/>
  <c r="AP933"/>
  <c r="AO929"/>
  <c r="AP929"/>
  <c r="AX925"/>
  <c r="AO925"/>
  <c r="AP925"/>
  <c r="T921"/>
  <c r="AP921"/>
  <c r="AO921"/>
  <c r="BC917"/>
  <c r="AP917"/>
  <c r="AO917"/>
  <c r="AQ913"/>
  <c r="AP913"/>
  <c r="AO913"/>
  <c r="AP909"/>
  <c r="AO909"/>
  <c r="AN909"/>
  <c r="AP905"/>
  <c r="AO905"/>
  <c r="AP901"/>
  <c r="AO901"/>
  <c r="AD897"/>
  <c r="AP897"/>
  <c r="AO897"/>
  <c r="AX893"/>
  <c r="AP893"/>
  <c r="AO893"/>
  <c r="AN893"/>
  <c r="AU889"/>
  <c r="AP889"/>
  <c r="AO889"/>
  <c r="T885"/>
  <c r="AP885"/>
  <c r="AO885"/>
  <c r="AY881"/>
  <c r="AP881"/>
  <c r="AO881"/>
  <c r="AP877"/>
  <c r="AO877"/>
  <c r="AN873"/>
  <c r="AP873"/>
  <c r="AO873"/>
  <c r="BB869"/>
  <c r="AP869"/>
  <c r="AO869"/>
  <c r="AP865"/>
  <c r="AO865"/>
  <c r="AP861"/>
  <c r="AO861"/>
  <c r="S857"/>
  <c r="AP857"/>
  <c r="AO857"/>
  <c r="AP853"/>
  <c r="AO853"/>
  <c r="AP849"/>
  <c r="AO849"/>
  <c r="AK845"/>
  <c r="AN845" s="1"/>
  <c r="AP845"/>
  <c r="AO845"/>
  <c r="AO841"/>
  <c r="AP841"/>
  <c r="AP837"/>
  <c r="AO837"/>
  <c r="AT833"/>
  <c r="AP833"/>
  <c r="AO833"/>
  <c r="AT829"/>
  <c r="AP829"/>
  <c r="AO829"/>
  <c r="AP825"/>
  <c r="AO825"/>
  <c r="AP821"/>
  <c r="AO821"/>
  <c r="BA817"/>
  <c r="AP817"/>
  <c r="AO817"/>
  <c r="AP813"/>
  <c r="AO813"/>
  <c r="AP809"/>
  <c r="AO809"/>
  <c r="AP805"/>
  <c r="AO805"/>
  <c r="AP801"/>
  <c r="AO801"/>
  <c r="AP797"/>
  <c r="AO797"/>
  <c r="AP793"/>
  <c r="AO793"/>
  <c r="AP789"/>
  <c r="AO789"/>
  <c r="AP785"/>
  <c r="AO785"/>
  <c r="AP781"/>
  <c r="AO781"/>
  <c r="AY777"/>
  <c r="AO777"/>
  <c r="AP777"/>
  <c r="BB773"/>
  <c r="AP773"/>
  <c r="AO773"/>
  <c r="AP769"/>
  <c r="AO769"/>
  <c r="BC765"/>
  <c r="AP765"/>
  <c r="AO765"/>
  <c r="AP761"/>
  <c r="AO761"/>
  <c r="AQ757"/>
  <c r="AP757"/>
  <c r="AN757"/>
  <c r="AO757"/>
  <c r="AK753"/>
  <c r="AN753" s="1"/>
  <c r="AP753"/>
  <c r="AO753"/>
  <c r="AU749"/>
  <c r="AP749"/>
  <c r="AO749"/>
  <c r="AU745"/>
  <c r="AP745"/>
  <c r="AO745"/>
  <c r="BB741"/>
  <c r="AP741"/>
  <c r="AO741"/>
  <c r="AP737"/>
  <c r="AO737"/>
  <c r="BB733"/>
  <c r="AP733"/>
  <c r="AO733"/>
  <c r="AQ729"/>
  <c r="AP729"/>
  <c r="AO729"/>
  <c r="AP725"/>
  <c r="AN725"/>
  <c r="AO725"/>
  <c r="AP721"/>
  <c r="AO721"/>
  <c r="AP717"/>
  <c r="AO717"/>
  <c r="AN713"/>
  <c r="AO713"/>
  <c r="AP713"/>
  <c r="AP709"/>
  <c r="AO709"/>
  <c r="BA705"/>
  <c r="AP705"/>
  <c r="AO705"/>
  <c r="AW701"/>
  <c r="AP701"/>
  <c r="AO701"/>
  <c r="BC697"/>
  <c r="AP697"/>
  <c r="AO697"/>
  <c r="AP693"/>
  <c r="AO693"/>
  <c r="AX689"/>
  <c r="AP689"/>
  <c r="AO689"/>
  <c r="AP685"/>
  <c r="AO685"/>
  <c r="AP681"/>
  <c r="AO681"/>
  <c r="AK677"/>
  <c r="AP677"/>
  <c r="AO677"/>
  <c r="AN677"/>
  <c r="AP673"/>
  <c r="AO673"/>
  <c r="AP669"/>
  <c r="AO669"/>
  <c r="BC665"/>
  <c r="AP665"/>
  <c r="AO665"/>
  <c r="AP661"/>
  <c r="AO661"/>
  <c r="AP657"/>
  <c r="AO657"/>
  <c r="AX653"/>
  <c r="AP653"/>
  <c r="AO653"/>
  <c r="T649"/>
  <c r="AP649"/>
  <c r="AO649"/>
  <c r="T645"/>
  <c r="AP645"/>
  <c r="AO645"/>
  <c r="AP641"/>
  <c r="AO641"/>
  <c r="AP637"/>
  <c r="AO637"/>
  <c r="AP633"/>
  <c r="AO633"/>
  <c r="AP629"/>
  <c r="AO629"/>
  <c r="AT625"/>
  <c r="AP625"/>
  <c r="AO625"/>
  <c r="AP621"/>
  <c r="AO621"/>
  <c r="BB617"/>
  <c r="AP617"/>
  <c r="AO617"/>
  <c r="AP613"/>
  <c r="AO613"/>
  <c r="AN613"/>
  <c r="O609"/>
  <c r="AP609"/>
  <c r="AO609"/>
  <c r="AU605"/>
  <c r="AP605"/>
  <c r="AO605"/>
  <c r="AU601"/>
  <c r="AP601"/>
  <c r="AO601"/>
  <c r="AU597"/>
  <c r="AP597"/>
  <c r="AO597"/>
  <c r="AU593"/>
  <c r="AP593"/>
  <c r="AO593"/>
  <c r="AU589"/>
  <c r="AP589"/>
  <c r="AO589"/>
  <c r="AU585"/>
  <c r="AP585"/>
  <c r="AO585"/>
  <c r="AU581"/>
  <c r="AP581"/>
  <c r="AO581"/>
  <c r="AU577"/>
  <c r="AP577"/>
  <c r="AO577"/>
  <c r="AU573"/>
  <c r="AP573"/>
  <c r="AO573"/>
  <c r="AU569"/>
  <c r="AP569"/>
  <c r="AO569"/>
  <c r="AU565"/>
  <c r="AP565"/>
  <c r="AO565"/>
  <c r="AU561"/>
  <c r="AP561"/>
  <c r="AO561"/>
  <c r="AU557"/>
  <c r="AP557"/>
  <c r="AO557"/>
  <c r="AV553"/>
  <c r="AP553"/>
  <c r="AO553"/>
  <c r="AP549"/>
  <c r="AO549"/>
  <c r="AF545"/>
  <c r="AP545"/>
  <c r="AO545"/>
  <c r="AU541"/>
  <c r="AP541"/>
  <c r="AO541"/>
  <c r="AP537"/>
  <c r="AO537"/>
  <c r="AV533"/>
  <c r="AP533"/>
  <c r="AO533"/>
  <c r="AV529"/>
  <c r="AP529"/>
  <c r="AO529"/>
  <c r="AV525"/>
  <c r="AP525"/>
  <c r="AO525"/>
  <c r="AU521"/>
  <c r="AP521"/>
  <c r="AO521"/>
  <c r="AU517"/>
  <c r="AP517"/>
  <c r="AO517"/>
  <c r="AV513"/>
  <c r="AP513"/>
  <c r="AO513"/>
  <c r="BC509"/>
  <c r="AP509"/>
  <c r="AO509"/>
  <c r="AP505"/>
  <c r="AN505"/>
  <c r="AO505"/>
  <c r="AU501"/>
  <c r="AP501"/>
  <c r="AO501"/>
  <c r="AP497"/>
  <c r="AO497"/>
  <c r="AP493"/>
  <c r="AO493"/>
  <c r="AR489"/>
  <c r="AP489"/>
  <c r="AO489"/>
  <c r="AP485"/>
  <c r="AO485"/>
  <c r="AZ481"/>
  <c r="AP481"/>
  <c r="AO481"/>
  <c r="AY477"/>
  <c r="AP477"/>
  <c r="AO477"/>
  <c r="AP473"/>
  <c r="AO473"/>
  <c r="AP469"/>
  <c r="AO469"/>
  <c r="AZ465"/>
  <c r="AP465"/>
  <c r="AO465"/>
  <c r="AP461"/>
  <c r="AO461"/>
  <c r="O457"/>
  <c r="AP457"/>
  <c r="AO457"/>
  <c r="AR453"/>
  <c r="AP453"/>
  <c r="AO453"/>
  <c r="AV449"/>
  <c r="AP449"/>
  <c r="AO449"/>
  <c r="AP445"/>
  <c r="AO445"/>
  <c r="AP441"/>
  <c r="AO441"/>
  <c r="AP437"/>
  <c r="AO437"/>
  <c r="AP433"/>
  <c r="AO433"/>
  <c r="AP429"/>
  <c r="AO429"/>
  <c r="AZ425"/>
  <c r="AP425"/>
  <c r="AO425"/>
  <c r="AY421"/>
  <c r="AP421"/>
  <c r="AO421"/>
  <c r="AN421"/>
  <c r="AK417"/>
  <c r="AP417"/>
  <c r="AN417"/>
  <c r="AO417"/>
  <c r="BC413"/>
  <c r="AP413"/>
  <c r="AO413"/>
  <c r="AN413"/>
  <c r="BC409"/>
  <c r="AP409"/>
  <c r="AO409"/>
  <c r="AP405"/>
  <c r="AO405"/>
  <c r="BC401"/>
  <c r="AP401"/>
  <c r="AO401"/>
  <c r="BC397"/>
  <c r="AP397"/>
  <c r="AO397"/>
  <c r="AP393"/>
  <c r="AO393"/>
  <c r="AP389"/>
  <c r="AO389"/>
  <c r="AN389"/>
  <c r="AP385"/>
  <c r="AO385"/>
  <c r="AP381"/>
  <c r="AO381"/>
  <c r="AP377"/>
  <c r="AO377"/>
  <c r="AU373"/>
  <c r="AP373"/>
  <c r="AO373"/>
  <c r="AS369"/>
  <c r="AP369"/>
  <c r="AO369"/>
  <c r="AP365"/>
  <c r="AO365"/>
  <c r="AU361"/>
  <c r="AP361"/>
  <c r="AO361"/>
  <c r="BC357"/>
  <c r="AP357"/>
  <c r="AO357"/>
  <c r="AU353"/>
  <c r="AP353"/>
  <c r="AO353"/>
  <c r="BC349"/>
  <c r="AP349"/>
  <c r="AO349"/>
  <c r="AP345"/>
  <c r="AO345"/>
  <c r="AP341"/>
  <c r="AO341"/>
  <c r="AP337"/>
  <c r="AO337"/>
  <c r="AP333"/>
  <c r="AO333"/>
  <c r="BD329"/>
  <c r="AP329"/>
  <c r="AN329"/>
  <c r="AO329"/>
  <c r="AP325"/>
  <c r="AO325"/>
  <c r="AT321"/>
  <c r="AP321"/>
  <c r="AO321"/>
  <c r="AY317"/>
  <c r="AP317"/>
  <c r="AO317"/>
  <c r="AU313"/>
  <c r="AP313"/>
  <c r="AO313"/>
  <c r="BC309"/>
  <c r="AP309"/>
  <c r="AO309"/>
  <c r="AC305"/>
  <c r="AP305"/>
  <c r="AO305"/>
  <c r="AP301"/>
  <c r="AO301"/>
  <c r="AP297"/>
  <c r="AO297"/>
  <c r="AP293"/>
  <c r="AO293"/>
  <c r="AY289"/>
  <c r="AP289"/>
  <c r="AO289"/>
  <c r="AP285"/>
  <c r="AO285"/>
  <c r="AP281"/>
  <c r="AO281"/>
  <c r="AP277"/>
  <c r="AO277"/>
  <c r="AP273"/>
  <c r="AO273"/>
  <c r="AY269"/>
  <c r="AP269"/>
  <c r="AO269"/>
  <c r="AQ265"/>
  <c r="AP265"/>
  <c r="AO265"/>
  <c r="AP261"/>
  <c r="AO261"/>
  <c r="AR257"/>
  <c r="AP257"/>
  <c r="AO257"/>
  <c r="AF253"/>
  <c r="AP253"/>
  <c r="AO253"/>
  <c r="AP249"/>
  <c r="AO249"/>
  <c r="AP245"/>
  <c r="AO245"/>
  <c r="O241"/>
  <c r="AP241"/>
  <c r="AO241"/>
  <c r="BB237"/>
  <c r="AP237"/>
  <c r="AO237"/>
  <c r="AR233"/>
  <c r="AP233"/>
  <c r="AO233"/>
  <c r="AP229"/>
  <c r="AO229"/>
  <c r="AR225"/>
  <c r="AP225"/>
  <c r="AO225"/>
  <c r="AP221"/>
  <c r="AO221"/>
  <c r="AP217"/>
  <c r="AO217"/>
  <c r="AZ213"/>
  <c r="AP213"/>
  <c r="AO213"/>
  <c r="AP209"/>
  <c r="AO209"/>
  <c r="AP205"/>
  <c r="AO205"/>
  <c r="AU201"/>
  <c r="AP201"/>
  <c r="AO201"/>
  <c r="AP197"/>
  <c r="AO197"/>
  <c r="AU193"/>
  <c r="AP193"/>
  <c r="AO193"/>
  <c r="AK189"/>
  <c r="AP189"/>
  <c r="AO189"/>
  <c r="AN189"/>
  <c r="AP185"/>
  <c r="AN185"/>
  <c r="AO185"/>
  <c r="AP181"/>
  <c r="AO181"/>
  <c r="AU177"/>
  <c r="AP177"/>
  <c r="AO177"/>
  <c r="AF173"/>
  <c r="AP173"/>
  <c r="AO173"/>
  <c r="AP169"/>
  <c r="AO169"/>
  <c r="AR165"/>
  <c r="AP165"/>
  <c r="AO165"/>
  <c r="AY161"/>
  <c r="AP161"/>
  <c r="AO161"/>
  <c r="AP157"/>
  <c r="AO157"/>
  <c r="AF153"/>
  <c r="AP153"/>
  <c r="AO153"/>
  <c r="BA149"/>
  <c r="AP149"/>
  <c r="AO149"/>
  <c r="AZ145"/>
  <c r="AP145"/>
  <c r="AO145"/>
  <c r="AP141"/>
  <c r="AO141"/>
  <c r="AS137"/>
  <c r="AP137"/>
  <c r="AO137"/>
  <c r="AQ133"/>
  <c r="AP133"/>
  <c r="AO133"/>
  <c r="AS129"/>
  <c r="AP129"/>
  <c r="AO129"/>
  <c r="O125"/>
  <c r="AP125"/>
  <c r="AO125"/>
  <c r="AF121"/>
  <c r="AP121"/>
  <c r="AO121"/>
  <c r="AP117"/>
  <c r="AO117"/>
  <c r="AN117"/>
  <c r="AP113"/>
  <c r="AO113"/>
  <c r="O109"/>
  <c r="AP109"/>
  <c r="AO109"/>
  <c r="AZ105"/>
  <c r="AP105"/>
  <c r="AO105"/>
  <c r="AP101"/>
  <c r="AO101"/>
  <c r="AZ97"/>
  <c r="AP97"/>
  <c r="AO97"/>
  <c r="AP93"/>
  <c r="AO93"/>
  <c r="AP89"/>
  <c r="AO89"/>
  <c r="AP85"/>
  <c r="AO85"/>
  <c r="BC81"/>
  <c r="AP81"/>
  <c r="AO81"/>
  <c r="AP77"/>
  <c r="AO77"/>
  <c r="AN77"/>
  <c r="AP73"/>
  <c r="AO73"/>
  <c r="BD2168"/>
  <c r="AO2168"/>
  <c r="AP2168"/>
  <c r="BD2156"/>
  <c r="AP2156"/>
  <c r="AO2156"/>
  <c r="BD2148"/>
  <c r="AP2148"/>
  <c r="AO2148"/>
  <c r="AF2128"/>
  <c r="AO2128"/>
  <c r="AP2128"/>
  <c r="AY2108"/>
  <c r="AP2108"/>
  <c r="AN2108"/>
  <c r="AO2108"/>
  <c r="AD2100"/>
  <c r="AP2100"/>
  <c r="AO2100"/>
  <c r="BD2092"/>
  <c r="AP2092"/>
  <c r="AO2092"/>
  <c r="AD2076"/>
  <c r="AP2076"/>
  <c r="AO2076"/>
  <c r="AT2068"/>
  <c r="AP2068"/>
  <c r="AO2068"/>
  <c r="AT2056"/>
  <c r="AO2056"/>
  <c r="AP2056"/>
  <c r="AZ2048"/>
  <c r="AO2048"/>
  <c r="AP2048"/>
  <c r="AP2036"/>
  <c r="AO2036"/>
  <c r="BD2032"/>
  <c r="AO2032"/>
  <c r="AP2032"/>
  <c r="AY2024"/>
  <c r="AO2024"/>
  <c r="AP2024"/>
  <c r="AT2016"/>
  <c r="AO2016"/>
  <c r="AP2016"/>
  <c r="BC2008"/>
  <c r="AO2008"/>
  <c r="AP2008"/>
  <c r="AP1996"/>
  <c r="AO1996"/>
  <c r="BC1992"/>
  <c r="AO1992"/>
  <c r="AP1992"/>
  <c r="AY1988"/>
  <c r="AP1988"/>
  <c r="AO1988"/>
  <c r="AT1984"/>
  <c r="AO1984"/>
  <c r="AP1984"/>
  <c r="AT1976"/>
  <c r="AO1976"/>
  <c r="AP1976"/>
  <c r="AT1952"/>
  <c r="AO1952"/>
  <c r="AP1952"/>
  <c r="AP1928"/>
  <c r="AO1928"/>
  <c r="AO2176"/>
  <c r="AP2176"/>
  <c r="AU2172"/>
  <c r="AP2172"/>
  <c r="AO2172"/>
  <c r="AP2164"/>
  <c r="AO2164"/>
  <c r="AO2160"/>
  <c r="AP2160"/>
  <c r="AO2152"/>
  <c r="AP2152"/>
  <c r="AO2144"/>
  <c r="AP2144"/>
  <c r="AT2140"/>
  <c r="AP2140"/>
  <c r="AO2140"/>
  <c r="AD2136"/>
  <c r="AO2136"/>
  <c r="AP2136"/>
  <c r="AP2132"/>
  <c r="AO2132"/>
  <c r="AP2124"/>
  <c r="AO2124"/>
  <c r="AU2120"/>
  <c r="AO2120"/>
  <c r="AP2120"/>
  <c r="AU2116"/>
  <c r="AP2116"/>
  <c r="AO2116"/>
  <c r="AO2112"/>
  <c r="AP2112"/>
  <c r="BD2104"/>
  <c r="AO2104"/>
  <c r="AP2104"/>
  <c r="AY2096"/>
  <c r="AO2096"/>
  <c r="AP2096"/>
  <c r="AD2088"/>
  <c r="AO2088"/>
  <c r="AP2088"/>
  <c r="AY2084"/>
  <c r="AP2084"/>
  <c r="AO2084"/>
  <c r="AO2080"/>
  <c r="AP2080"/>
  <c r="AO2072"/>
  <c r="AP2072"/>
  <c r="AT2064"/>
  <c r="AO2064"/>
  <c r="AP2064"/>
  <c r="AF2060"/>
  <c r="AP2060"/>
  <c r="AO2060"/>
  <c r="AD2052"/>
  <c r="AP2052"/>
  <c r="AO2052"/>
  <c r="BD2044"/>
  <c r="AP2044"/>
  <c r="AO2044"/>
  <c r="AZ2040"/>
  <c r="AO2040"/>
  <c r="AP2040"/>
  <c r="AP2028"/>
  <c r="AO2028"/>
  <c r="AY2020"/>
  <c r="AP2020"/>
  <c r="AO2020"/>
  <c r="BC2012"/>
  <c r="AP2012"/>
  <c r="AO2012"/>
  <c r="AP2004"/>
  <c r="AO2004"/>
  <c r="BC2000"/>
  <c r="AO2000"/>
  <c r="AP2000"/>
  <c r="T1980"/>
  <c r="AP1980"/>
  <c r="AO1980"/>
  <c r="BC1972"/>
  <c r="AP1972"/>
  <c r="AO1972"/>
  <c r="AT1968"/>
  <c r="AO1968"/>
  <c r="AP1968"/>
  <c r="AP1964"/>
  <c r="AO1964"/>
  <c r="BC1960"/>
  <c r="AO1960"/>
  <c r="AP1960"/>
  <c r="T1956"/>
  <c r="AP1956"/>
  <c r="AO1956"/>
  <c r="AU1948"/>
  <c r="AP1948"/>
  <c r="AO1948"/>
  <c r="BC1944"/>
  <c r="AO1944"/>
  <c r="AP1944"/>
  <c r="AO1940"/>
  <c r="AP1940"/>
  <c r="BC1936"/>
  <c r="AO1936"/>
  <c r="AP1936"/>
  <c r="AO1932"/>
  <c r="AP1932"/>
  <c r="AO1924"/>
  <c r="AP1924"/>
  <c r="AT1920"/>
  <c r="AO1920"/>
  <c r="AP1920"/>
  <c r="BB1916"/>
  <c r="AO1916"/>
  <c r="AP1916"/>
  <c r="AP1912"/>
  <c r="AO1912"/>
  <c r="AX1908"/>
  <c r="AO1908"/>
  <c r="AP1908"/>
  <c r="BC1904"/>
  <c r="AO1904"/>
  <c r="AP1904"/>
  <c r="AO1900"/>
  <c r="AP1900"/>
  <c r="AC1896"/>
  <c r="AP1896"/>
  <c r="AO1896"/>
  <c r="AY1892"/>
  <c r="AO1892"/>
  <c r="AP1892"/>
  <c r="AX1888"/>
  <c r="AP1888"/>
  <c r="AO1888"/>
  <c r="AO1884"/>
  <c r="AP1884"/>
  <c r="BB1880"/>
  <c r="AO1880"/>
  <c r="AP1880"/>
  <c r="AO1876"/>
  <c r="AP1876"/>
  <c r="AP1872"/>
  <c r="AO1872"/>
  <c r="AO1868"/>
  <c r="AP1868"/>
  <c r="BC1864"/>
  <c r="AP1864"/>
  <c r="AO1864"/>
  <c r="AU1860"/>
  <c r="AO1860"/>
  <c r="AP1860"/>
  <c r="AC1856"/>
  <c r="AO1856"/>
  <c r="AP1856"/>
  <c r="AQ1852"/>
  <c r="AO1852"/>
  <c r="AP1852"/>
  <c r="BC1848"/>
  <c r="AP1848"/>
  <c r="AO1848"/>
  <c r="AO1844"/>
  <c r="AP1844"/>
  <c r="AO1840"/>
  <c r="AP1840"/>
  <c r="AO1836"/>
  <c r="AN1836"/>
  <c r="AP1836"/>
  <c r="AC1832"/>
  <c r="AP1832"/>
  <c r="AO1832"/>
  <c r="AQ1828"/>
  <c r="AO1828"/>
  <c r="AP1828"/>
  <c r="AU1824"/>
  <c r="AP1824"/>
  <c r="AO1824"/>
  <c r="AQ1820"/>
  <c r="AO1820"/>
  <c r="AP1820"/>
  <c r="BB1816"/>
  <c r="AO1816"/>
  <c r="AP1816"/>
  <c r="AO1812"/>
  <c r="AP1812"/>
  <c r="BC1808"/>
  <c r="AP1808"/>
  <c r="AO1808"/>
  <c r="AQ1804"/>
  <c r="AO1804"/>
  <c r="AP1804"/>
  <c r="AP1800"/>
  <c r="AO1800"/>
  <c r="AO1796"/>
  <c r="AP1796"/>
  <c r="AO1792"/>
  <c r="AP1792"/>
  <c r="AU1788"/>
  <c r="AO1788"/>
  <c r="AP1788"/>
  <c r="AP1784"/>
  <c r="AO1784"/>
  <c r="AY1780"/>
  <c r="AO1780"/>
  <c r="AP1780"/>
  <c r="AU1776"/>
  <c r="AP1776"/>
  <c r="AO1776"/>
  <c r="AO1772"/>
  <c r="AP1772"/>
  <c r="AP1768"/>
  <c r="AO1768"/>
  <c r="BC1764"/>
  <c r="AO1764"/>
  <c r="AP1764"/>
  <c r="AY1760"/>
  <c r="AP1760"/>
  <c r="AO1760"/>
  <c r="AO1756"/>
  <c r="AP1756"/>
  <c r="AO1752"/>
  <c r="AP1752"/>
  <c r="AY1748"/>
  <c r="AO1748"/>
  <c r="AN1748"/>
  <c r="AP1748"/>
  <c r="AP1744"/>
  <c r="AO1744"/>
  <c r="AY1740"/>
  <c r="AO1740"/>
  <c r="AP1740"/>
  <c r="AY1736"/>
  <c r="AP1736"/>
  <c r="AO1736"/>
  <c r="AU1732"/>
  <c r="AO1732"/>
  <c r="AP1732"/>
  <c r="AN1728"/>
  <c r="AO1728"/>
  <c r="AP1728"/>
  <c r="AO1724"/>
  <c r="AP1724"/>
  <c r="AP1720"/>
  <c r="AO1720"/>
  <c r="AO1716"/>
  <c r="AN1716"/>
  <c r="AP1716"/>
  <c r="AZ1712"/>
  <c r="AO1712"/>
  <c r="AP1712"/>
  <c r="AO1708"/>
  <c r="AP1708"/>
  <c r="AV1704"/>
  <c r="AP1704"/>
  <c r="AO1704"/>
  <c r="AU1700"/>
  <c r="AO1700"/>
  <c r="AP1700"/>
  <c r="AO1696"/>
  <c r="AP1696"/>
  <c r="AT1692"/>
  <c r="AO1692"/>
  <c r="AP1692"/>
  <c r="AP1688"/>
  <c r="AO1688"/>
  <c r="AO1684"/>
  <c r="AP1684"/>
  <c r="AX1680"/>
  <c r="AO1680"/>
  <c r="AP1680"/>
  <c r="AO1676"/>
  <c r="AP1676"/>
  <c r="AP1672"/>
  <c r="AO1672"/>
  <c r="AO1668"/>
  <c r="AP1668"/>
  <c r="T1664"/>
  <c r="AO1664"/>
  <c r="AP1664"/>
  <c r="AR1660"/>
  <c r="AO1660"/>
  <c r="AP1660"/>
  <c r="AP1656"/>
  <c r="AO1656"/>
  <c r="AO1652"/>
  <c r="AP1652"/>
  <c r="AZ1648"/>
  <c r="AO1648"/>
  <c r="AP1648"/>
  <c r="AO1644"/>
  <c r="AN1644"/>
  <c r="AP1644"/>
  <c r="AP1640"/>
  <c r="AO1640"/>
  <c r="AT1636"/>
  <c r="AO1636"/>
  <c r="AP1636"/>
  <c r="AO1632"/>
  <c r="AP1632"/>
  <c r="AO1628"/>
  <c r="AP1628"/>
  <c r="AP1624"/>
  <c r="AO1624"/>
  <c r="AF1620"/>
  <c r="AO1620"/>
  <c r="AP1620"/>
  <c r="O1616"/>
  <c r="AO1616"/>
  <c r="AP1616"/>
  <c r="BD1612"/>
  <c r="AO1612"/>
  <c r="AP1612"/>
  <c r="AP1608"/>
  <c r="AO1608"/>
  <c r="AC1604"/>
  <c r="AO1604"/>
  <c r="AP1604"/>
  <c r="AO1600"/>
  <c r="AP1600"/>
  <c r="AF1596"/>
  <c r="AO1596"/>
  <c r="AP1596"/>
  <c r="AP1592"/>
  <c r="AO1592"/>
  <c r="AT1588"/>
  <c r="AO1588"/>
  <c r="AP1588"/>
  <c r="AZ1584"/>
  <c r="AO1584"/>
  <c r="AP1584"/>
  <c r="AZ1580"/>
  <c r="AO1580"/>
  <c r="AP1580"/>
  <c r="O1576"/>
  <c r="AP1576"/>
  <c r="AO1576"/>
  <c r="AO1572"/>
  <c r="AP1572"/>
  <c r="AO1568"/>
  <c r="AP1568"/>
  <c r="AO1564"/>
  <c r="AP1564"/>
  <c r="AC1560"/>
  <c r="AP1560"/>
  <c r="AO1560"/>
  <c r="AF1556"/>
  <c r="AO1556"/>
  <c r="AP1556"/>
  <c r="AO1552"/>
  <c r="AP1552"/>
  <c r="AY1548"/>
  <c r="AO1548"/>
  <c r="AP1548"/>
  <c r="AP1544"/>
  <c r="AO1544"/>
  <c r="AY1540"/>
  <c r="AO1540"/>
  <c r="AP1540"/>
  <c r="AO1536"/>
  <c r="AP1536"/>
  <c r="T1532"/>
  <c r="AO1532"/>
  <c r="AP1532"/>
  <c r="AP1528"/>
  <c r="AO1528"/>
  <c r="AC1524"/>
  <c r="AO1524"/>
  <c r="AP1524"/>
  <c r="AU1520"/>
  <c r="AO1520"/>
  <c r="AP1520"/>
  <c r="T1516"/>
  <c r="AO1516"/>
  <c r="AP1516"/>
  <c r="AP1512"/>
  <c r="AO1512"/>
  <c r="AO1508"/>
  <c r="AP1508"/>
  <c r="AZ1504"/>
  <c r="AO1504"/>
  <c r="AP1504"/>
  <c r="AF1500"/>
  <c r="AO1500"/>
  <c r="AP1500"/>
  <c r="AY1496"/>
  <c r="AP1496"/>
  <c r="AO1496"/>
  <c r="AT1492"/>
  <c r="AO1492"/>
  <c r="AN1492"/>
  <c r="AP1492"/>
  <c r="BC1488"/>
  <c r="AO1488"/>
  <c r="AP1488"/>
  <c r="AC1484"/>
  <c r="AO1484"/>
  <c r="AP1484"/>
  <c r="AP1480"/>
  <c r="AO1480"/>
  <c r="AO1476"/>
  <c r="AP1476"/>
  <c r="AO1472"/>
  <c r="AP1472"/>
  <c r="AR1468"/>
  <c r="AO1468"/>
  <c r="AP1468"/>
  <c r="AP1464"/>
  <c r="AO1464"/>
  <c r="AQ1460"/>
  <c r="AO1460"/>
  <c r="AP1460"/>
  <c r="BC1456"/>
  <c r="AO1456"/>
  <c r="AP1456"/>
  <c r="AO1452"/>
  <c r="AP1452"/>
  <c r="AX1448"/>
  <c r="AP1448"/>
  <c r="AO1448"/>
  <c r="AO1444"/>
  <c r="AP1444"/>
  <c r="AO1440"/>
  <c r="AP1440"/>
  <c r="AZ1436"/>
  <c r="AO1436"/>
  <c r="AP1436"/>
  <c r="AV1432"/>
  <c r="AP1432"/>
  <c r="AO1432"/>
  <c r="AU1428"/>
  <c r="AO1428"/>
  <c r="AP1428"/>
  <c r="AO1424"/>
  <c r="AP1424"/>
  <c r="AC1420"/>
  <c r="AO1420"/>
  <c r="AP1420"/>
  <c r="AU1416"/>
  <c r="AP1416"/>
  <c r="AO1416"/>
  <c r="BC1412"/>
  <c r="AO1412"/>
  <c r="AP1412"/>
  <c r="AO1408"/>
  <c r="AP1408"/>
  <c r="AO1404"/>
  <c r="AP1404"/>
  <c r="AP1400"/>
  <c r="AO1400"/>
  <c r="AO1396"/>
  <c r="AP1396"/>
  <c r="AF1392"/>
  <c r="AP1392"/>
  <c r="AO1392"/>
  <c r="AT1388"/>
  <c r="AO1388"/>
  <c r="AP1388"/>
  <c r="AP1384"/>
  <c r="AO1384"/>
  <c r="AR1380"/>
  <c r="AO1380"/>
  <c r="AP1380"/>
  <c r="AP1376"/>
  <c r="AO1376"/>
  <c r="AU1372"/>
  <c r="AO1372"/>
  <c r="AN1372"/>
  <c r="AP1372"/>
  <c r="AP1368"/>
  <c r="AO1368"/>
  <c r="BC1364"/>
  <c r="AO1364"/>
  <c r="AP1364"/>
  <c r="AP1360"/>
  <c r="AN1360"/>
  <c r="AO1360"/>
  <c r="BC1356"/>
  <c r="AO1356"/>
  <c r="AP1356"/>
  <c r="AF1352"/>
  <c r="AP1352"/>
  <c r="AO1352"/>
  <c r="AO1348"/>
  <c r="AP1348"/>
  <c r="AP1344"/>
  <c r="AO1344"/>
  <c r="AQ1340"/>
  <c r="AO1340"/>
  <c r="AP1340"/>
  <c r="AU1336"/>
  <c r="AP1336"/>
  <c r="AO1336"/>
  <c r="BC1332"/>
  <c r="AO1332"/>
  <c r="AN1332"/>
  <c r="AP1332"/>
  <c r="AP1328"/>
  <c r="AO1328"/>
  <c r="AR1324"/>
  <c r="AO1324"/>
  <c r="AP1324"/>
  <c r="AP1320"/>
  <c r="AO1320"/>
  <c r="AO1316"/>
  <c r="AP1316"/>
  <c r="AP1312"/>
  <c r="AO1312"/>
  <c r="AO1308"/>
  <c r="AP1308"/>
  <c r="O1304"/>
  <c r="AP1304"/>
  <c r="AO1304"/>
  <c r="AF1300"/>
  <c r="AO1300"/>
  <c r="AP1300"/>
  <c r="T1296"/>
  <c r="AP1296"/>
  <c r="AO1296"/>
  <c r="AD1292"/>
  <c r="AO1292"/>
  <c r="AP1292"/>
  <c r="AY1288"/>
  <c r="AP1288"/>
  <c r="AO1288"/>
  <c r="AX1284"/>
  <c r="AO1284"/>
  <c r="AP1284"/>
  <c r="AP1280"/>
  <c r="AO1280"/>
  <c r="AO1276"/>
  <c r="AP1276"/>
  <c r="AZ1272"/>
  <c r="AP1272"/>
  <c r="AO1272"/>
  <c r="AO1268"/>
  <c r="AP1268"/>
  <c r="AU1264"/>
  <c r="AP1264"/>
  <c r="AO1264"/>
  <c r="AO1260"/>
  <c r="AP1260"/>
  <c r="AD1256"/>
  <c r="AP1256"/>
  <c r="AO1256"/>
  <c r="AD1252"/>
  <c r="AO1252"/>
  <c r="AP1252"/>
  <c r="AP1248"/>
  <c r="AO1248"/>
  <c r="AO1244"/>
  <c r="AP1244"/>
  <c r="AP1240"/>
  <c r="AO1240"/>
  <c r="AY1236"/>
  <c r="AO1236"/>
  <c r="AP1236"/>
  <c r="AV1232"/>
  <c r="AP1232"/>
  <c r="AO1232"/>
  <c r="AV1228"/>
  <c r="AO1228"/>
  <c r="AP1228"/>
  <c r="AP1224"/>
  <c r="AO1224"/>
  <c r="AO1220"/>
  <c r="AP1220"/>
  <c r="AY1216"/>
  <c r="AP1216"/>
  <c r="AO1216"/>
  <c r="AO1212"/>
  <c r="AN1212"/>
  <c r="AP1212"/>
  <c r="AZ1208"/>
  <c r="AP1208"/>
  <c r="AO1208"/>
  <c r="AN1208"/>
  <c r="AY1204"/>
  <c r="AO1204"/>
  <c r="AN1204"/>
  <c r="AP1204"/>
  <c r="AF1200"/>
  <c r="AP1200"/>
  <c r="AO1200"/>
  <c r="AO1196"/>
  <c r="AP1196"/>
  <c r="AP1192"/>
  <c r="AO1192"/>
  <c r="AT1188"/>
  <c r="AO1188"/>
  <c r="AP1188"/>
  <c r="T1184"/>
  <c r="AP1184"/>
  <c r="AO1184"/>
  <c r="AT1180"/>
  <c r="AO1180"/>
  <c r="AP1180"/>
  <c r="AY1176"/>
  <c r="AP1176"/>
  <c r="AO1176"/>
  <c r="AO1172"/>
  <c r="AP1172"/>
  <c r="AF1168"/>
  <c r="AP1168"/>
  <c r="AN1168"/>
  <c r="AO1168"/>
  <c r="AV1164"/>
  <c r="AO1164"/>
  <c r="AP1164"/>
  <c r="BB1160"/>
  <c r="AP1160"/>
  <c r="AO1160"/>
  <c r="AO1156"/>
  <c r="AP1156"/>
  <c r="AV1152"/>
  <c r="AP1152"/>
  <c r="AO1152"/>
  <c r="AO1148"/>
  <c r="AN1148"/>
  <c r="AP1148"/>
  <c r="AD1144"/>
  <c r="AP1144"/>
  <c r="AO1144"/>
  <c r="AO1140"/>
  <c r="AP1140"/>
  <c r="AU1136"/>
  <c r="AP1136"/>
  <c r="AO1136"/>
  <c r="AO1132"/>
  <c r="AP1132"/>
  <c r="BA1128"/>
  <c r="AP1128"/>
  <c r="AO1128"/>
  <c r="BA1124"/>
  <c r="AO1124"/>
  <c r="AP1124"/>
  <c r="AU1120"/>
  <c r="AP1120"/>
  <c r="AO1120"/>
  <c r="AQ1116"/>
  <c r="AO1116"/>
  <c r="AN1116"/>
  <c r="AP1116"/>
  <c r="AZ1112"/>
  <c r="AP1112"/>
  <c r="AO1112"/>
  <c r="AW1108"/>
  <c r="AO1108"/>
  <c r="AP1108"/>
  <c r="AZ1104"/>
  <c r="AP1104"/>
  <c r="AO1104"/>
  <c r="AO1100"/>
  <c r="AP1100"/>
  <c r="AQ1096"/>
  <c r="AP1096"/>
  <c r="AO1096"/>
  <c r="AR1092"/>
  <c r="AO1092"/>
  <c r="AP1092"/>
  <c r="AP1088"/>
  <c r="AO1088"/>
  <c r="AU1084"/>
  <c r="AP1084"/>
  <c r="AO1084"/>
  <c r="AP1080"/>
  <c r="AO1080"/>
  <c r="AQ1076"/>
  <c r="AP1076"/>
  <c r="AO1076"/>
  <c r="AU1072"/>
  <c r="AP1072"/>
  <c r="AO1072"/>
  <c r="AQ1068"/>
  <c r="AP1068"/>
  <c r="AO1068"/>
  <c r="AP1064"/>
  <c r="AO1064"/>
  <c r="AP1060"/>
  <c r="AO1060"/>
  <c r="AY1056"/>
  <c r="AP1056"/>
  <c r="AO1056"/>
  <c r="AN1056"/>
  <c r="AP1052"/>
  <c r="AO1052"/>
  <c r="AP1048"/>
  <c r="AO1048"/>
  <c r="AV1044"/>
  <c r="AP1044"/>
  <c r="AO1044"/>
  <c r="AZ1040"/>
  <c r="AP1040"/>
  <c r="AO1040"/>
  <c r="AP1036"/>
  <c r="AO1036"/>
  <c r="AP1032"/>
  <c r="AO1032"/>
  <c r="AQ1028"/>
  <c r="AP1028"/>
  <c r="AO1028"/>
  <c r="AQ1024"/>
  <c r="AP1024"/>
  <c r="AO1024"/>
  <c r="AK1020"/>
  <c r="AP1020"/>
  <c r="AO1020"/>
  <c r="AN1020"/>
  <c r="AV1016"/>
  <c r="AP1016"/>
  <c r="AO1016"/>
  <c r="AP1012"/>
  <c r="AO1012"/>
  <c r="AQ1008"/>
  <c r="AP1008"/>
  <c r="AO1008"/>
  <c r="AP1004"/>
  <c r="AO1004"/>
  <c r="AZ1000"/>
  <c r="AP1000"/>
  <c r="AO1000"/>
  <c r="AP996"/>
  <c r="AO996"/>
  <c r="BA992"/>
  <c r="AP992"/>
  <c r="AO992"/>
  <c r="AP988"/>
  <c r="AO988"/>
  <c r="AP984"/>
  <c r="AO984"/>
  <c r="AP980"/>
  <c r="AO980"/>
  <c r="BC976"/>
  <c r="AP976"/>
  <c r="AO976"/>
  <c r="AS972"/>
  <c r="AP972"/>
  <c r="AO972"/>
  <c r="AS968"/>
  <c r="AP968"/>
  <c r="AO968"/>
  <c r="AP964"/>
  <c r="AO964"/>
  <c r="AZ960"/>
  <c r="AP960"/>
  <c r="AO960"/>
  <c r="BA956"/>
  <c r="AP956"/>
  <c r="AO956"/>
  <c r="AP952"/>
  <c r="AO952"/>
  <c r="AP948"/>
  <c r="AO948"/>
  <c r="O944"/>
  <c r="AP944"/>
  <c r="AO944"/>
  <c r="AR940"/>
  <c r="AP940"/>
  <c r="AO940"/>
  <c r="O936"/>
  <c r="AP936"/>
  <c r="AO936"/>
  <c r="AR932"/>
  <c r="AP932"/>
  <c r="AO932"/>
  <c r="BD928"/>
  <c r="AP928"/>
  <c r="AO928"/>
  <c r="AP924"/>
  <c r="AO924"/>
  <c r="AN924"/>
  <c r="AV920"/>
  <c r="AP920"/>
  <c r="AO920"/>
  <c r="AP916"/>
  <c r="AO916"/>
  <c r="BC912"/>
  <c r="AP912"/>
  <c r="AO912"/>
  <c r="AP908"/>
  <c r="AO908"/>
  <c r="AP904"/>
  <c r="AO904"/>
  <c r="AQ900"/>
  <c r="AP900"/>
  <c r="AO900"/>
  <c r="AD2315"/>
  <c r="AP2315"/>
  <c r="AO2315"/>
  <c r="AC2311"/>
  <c r="AP2311"/>
  <c r="AO2311"/>
  <c r="S2307"/>
  <c r="AO2307"/>
  <c r="AP2307"/>
  <c r="AY2303"/>
  <c r="AP2303"/>
  <c r="AO2303"/>
  <c r="AP2299"/>
  <c r="AO2299"/>
  <c r="BC2295"/>
  <c r="AP2295"/>
  <c r="AO2295"/>
  <c r="AO2291"/>
  <c r="AP2291"/>
  <c r="AP2287"/>
  <c r="AO2287"/>
  <c r="BD2283"/>
  <c r="AO2283"/>
  <c r="AP2283"/>
  <c r="AY2279"/>
  <c r="AP2279"/>
  <c r="AN2279"/>
  <c r="AO2279"/>
  <c r="AD2275"/>
  <c r="AO2275"/>
  <c r="AP2275"/>
  <c r="AY2271"/>
  <c r="AP2271"/>
  <c r="AO2271"/>
  <c r="AO2267"/>
  <c r="AP2267"/>
  <c r="AX2263"/>
  <c r="AP2263"/>
  <c r="AO2263"/>
  <c r="AN2263"/>
  <c r="AY2259"/>
  <c r="AO2259"/>
  <c r="AP2259"/>
  <c r="AQ2255"/>
  <c r="AP2255"/>
  <c r="AO2255"/>
  <c r="BD2251"/>
  <c r="AP2251"/>
  <c r="AO2251"/>
  <c r="AU2247"/>
  <c r="AP2247"/>
  <c r="AO2247"/>
  <c r="AO2243"/>
  <c r="AP2243"/>
  <c r="BC2239"/>
  <c r="AP2239"/>
  <c r="AO2239"/>
  <c r="AQ2235"/>
  <c r="AO2235"/>
  <c r="AP2235"/>
  <c r="AP2231"/>
  <c r="AO2231"/>
  <c r="AY2227"/>
  <c r="AO2227"/>
  <c r="AP2227"/>
  <c r="AD2223"/>
  <c r="AO2223"/>
  <c r="AP2223"/>
  <c r="AZ2219"/>
  <c r="AP2219"/>
  <c r="AO2219"/>
  <c r="AW2215"/>
  <c r="AP2215"/>
  <c r="AO2215"/>
  <c r="T2211"/>
  <c r="AN2211"/>
  <c r="AP2211"/>
  <c r="AO2211"/>
  <c r="AV2207"/>
  <c r="AP2207"/>
  <c r="AO2207"/>
  <c r="AP2203"/>
  <c r="AO2203"/>
  <c r="AC2199"/>
  <c r="AO2199"/>
  <c r="AP2199"/>
  <c r="AQ2195"/>
  <c r="AO2195"/>
  <c r="AP2195"/>
  <c r="S2191"/>
  <c r="AO2191"/>
  <c r="AP2191"/>
  <c r="AP2187"/>
  <c r="AO2187"/>
  <c r="AT2183"/>
  <c r="AP2183"/>
  <c r="AO2183"/>
  <c r="AD2179"/>
  <c r="AO2179"/>
  <c r="AP2179"/>
  <c r="AF2175"/>
  <c r="AP2175"/>
  <c r="AO2175"/>
  <c r="BC2171"/>
  <c r="AO2171"/>
  <c r="AP2171"/>
  <c r="AK2167"/>
  <c r="AN2167" s="1"/>
  <c r="AP2167"/>
  <c r="AO2167"/>
  <c r="AK2163"/>
  <c r="AN2163" s="1"/>
  <c r="AP2163"/>
  <c r="AO2163"/>
  <c r="AO2159"/>
  <c r="AP2159"/>
  <c r="AP2155"/>
  <c r="AO2155"/>
  <c r="AR2151"/>
  <c r="AO2151"/>
  <c r="AP2151"/>
  <c r="AP2147"/>
  <c r="AO2147"/>
  <c r="AP2143"/>
  <c r="AO2143"/>
  <c r="AO2139"/>
  <c r="AP2139"/>
  <c r="BC2135"/>
  <c r="AP2135"/>
  <c r="AO2135"/>
  <c r="AN2135"/>
  <c r="BB2131"/>
  <c r="AO2131"/>
  <c r="AP2131"/>
  <c r="AY2127"/>
  <c r="AO2127"/>
  <c r="AP2127"/>
  <c r="AN2127"/>
  <c r="T2123"/>
  <c r="AP2123"/>
  <c r="AO2123"/>
  <c r="AP2119"/>
  <c r="AO2119"/>
  <c r="AP2115"/>
  <c r="AO2115"/>
  <c r="AD2111"/>
  <c r="AP2111"/>
  <c r="AO2111"/>
  <c r="O2107"/>
  <c r="AO2107"/>
  <c r="AP2107"/>
  <c r="AD2103"/>
  <c r="AP2103"/>
  <c r="AO2103"/>
  <c r="AF2099"/>
  <c r="AO2099"/>
  <c r="AP2099"/>
  <c r="AK2095"/>
  <c r="AO2095"/>
  <c r="AP2095"/>
  <c r="AN2095"/>
  <c r="BB2091"/>
  <c r="AP2091"/>
  <c r="AO2091"/>
  <c r="BC2087"/>
  <c r="AO2087"/>
  <c r="AP2087"/>
  <c r="AK2083"/>
  <c r="AN2083"/>
  <c r="AP2083"/>
  <c r="AO2083"/>
  <c r="AU2079"/>
  <c r="AO2079"/>
  <c r="AP2079"/>
  <c r="AQ2075"/>
  <c r="AO2075"/>
  <c r="AP2075"/>
  <c r="AT2071"/>
  <c r="AP2071"/>
  <c r="AO2071"/>
  <c r="AS2067"/>
  <c r="AO2067"/>
  <c r="AP2067"/>
  <c r="AO2063"/>
  <c r="AP2063"/>
  <c r="AP2059"/>
  <c r="AO2059"/>
  <c r="AZ2055"/>
  <c r="AP2055"/>
  <c r="AO2055"/>
  <c r="AX2051"/>
  <c r="AP2051"/>
  <c r="AO2051"/>
  <c r="AV2047"/>
  <c r="AO2047"/>
  <c r="AP2047"/>
  <c r="AZ2043"/>
  <c r="AO2043"/>
  <c r="AP2043"/>
  <c r="T2039"/>
  <c r="AP2039"/>
  <c r="AO2039"/>
  <c r="AK2035"/>
  <c r="AN2035"/>
  <c r="AP2035"/>
  <c r="AO2035"/>
  <c r="AO2031"/>
  <c r="AP2031"/>
  <c r="AR2027"/>
  <c r="AP2027"/>
  <c r="AO2027"/>
  <c r="BC2023"/>
  <c r="AO2023"/>
  <c r="AP2023"/>
  <c r="AP2019"/>
  <c r="AO2019"/>
  <c r="AO2015"/>
  <c r="AP2015"/>
  <c r="AW2011"/>
  <c r="AO2011"/>
  <c r="AP2011"/>
  <c r="AU2007"/>
  <c r="AO2007"/>
  <c r="AP2007"/>
  <c r="AN2007"/>
  <c r="AO2003"/>
  <c r="AP2003"/>
  <c r="AF1999"/>
  <c r="AP1999"/>
  <c r="AO1999"/>
  <c r="BB1995"/>
  <c r="AP1995"/>
  <c r="AO1995"/>
  <c r="AO1991"/>
  <c r="AP1991"/>
  <c r="AP1987"/>
  <c r="AO1987"/>
  <c r="AO1983"/>
  <c r="AP1983"/>
  <c r="S1979"/>
  <c r="AO1979"/>
  <c r="AP1979"/>
  <c r="AS1975"/>
  <c r="AO1975"/>
  <c r="AP1975"/>
  <c r="AP1971"/>
  <c r="AO1971"/>
  <c r="AO1967"/>
  <c r="AP1967"/>
  <c r="AR1963"/>
  <c r="AP1963"/>
  <c r="AO1963"/>
  <c r="AW1959"/>
  <c r="AP1959"/>
  <c r="AO1959"/>
  <c r="AV1955"/>
  <c r="AP1955"/>
  <c r="AO1955"/>
  <c r="O1951"/>
  <c r="AO1951"/>
  <c r="AP1951"/>
  <c r="AQ1947"/>
  <c r="AO1947"/>
  <c r="AP1947"/>
  <c r="BD1943"/>
  <c r="AP1943"/>
  <c r="AO1943"/>
  <c r="AU1939"/>
  <c r="AP1939"/>
  <c r="AO1939"/>
  <c r="AP1935"/>
  <c r="AO1935"/>
  <c r="AR1931"/>
  <c r="AO1931"/>
  <c r="AP1931"/>
  <c r="AQ1927"/>
  <c r="AO1927"/>
  <c r="AP1927"/>
  <c r="AV1923"/>
  <c r="AP1923"/>
  <c r="AO1923"/>
  <c r="AP1919"/>
  <c r="AO1919"/>
  <c r="AX1915"/>
  <c r="AP1915"/>
  <c r="AO1915"/>
  <c r="AF1911"/>
  <c r="AP1911"/>
  <c r="AO1911"/>
  <c r="AR1907"/>
  <c r="AO1907"/>
  <c r="AP1907"/>
  <c r="AC1903"/>
  <c r="AO1903"/>
  <c r="AP1903"/>
  <c r="AY1899"/>
  <c r="AP1899"/>
  <c r="AO1899"/>
  <c r="AN1895"/>
  <c r="AP1895"/>
  <c r="AO1895"/>
  <c r="BD1891"/>
  <c r="AP1891"/>
  <c r="AO1891"/>
  <c r="AZ1887"/>
  <c r="AN1887"/>
  <c r="AO1887"/>
  <c r="AP1887"/>
  <c r="AN1883"/>
  <c r="AP1883"/>
  <c r="AO1883"/>
  <c r="AP1879"/>
  <c r="AO1879"/>
  <c r="AP1875"/>
  <c r="AO1875"/>
  <c r="AN1875"/>
  <c r="AP1871"/>
  <c r="AO1871"/>
  <c r="AY1867"/>
  <c r="AO1867"/>
  <c r="AP1867"/>
  <c r="AV1863"/>
  <c r="AN1863"/>
  <c r="AO1863"/>
  <c r="AP1863"/>
  <c r="AZ1859"/>
  <c r="AP1859"/>
  <c r="AO1859"/>
  <c r="AK1855"/>
  <c r="AN1855"/>
  <c r="AP1855"/>
  <c r="AO1855"/>
  <c r="AP1851"/>
  <c r="AO1851"/>
  <c r="AR1847"/>
  <c r="AN1847"/>
  <c r="AP1847"/>
  <c r="AO1847"/>
  <c r="AU1843"/>
  <c r="AO1843"/>
  <c r="AP1843"/>
  <c r="AZ1839"/>
  <c r="AO1839"/>
  <c r="AP1839"/>
  <c r="AX1835"/>
  <c r="AP1835"/>
  <c r="AO1835"/>
  <c r="AN1831"/>
  <c r="AP1831"/>
  <c r="AO1831"/>
  <c r="AP1827"/>
  <c r="AO1827"/>
  <c r="AK1823"/>
  <c r="AN1823" s="1"/>
  <c r="AO1823"/>
  <c r="AP1823"/>
  <c r="AN1819"/>
  <c r="AP1819"/>
  <c r="AO1819"/>
  <c r="O1815"/>
  <c r="AN1815"/>
  <c r="AP1815"/>
  <c r="AO1815"/>
  <c r="O1811"/>
  <c r="AP1811"/>
  <c r="AO1811"/>
  <c r="AZ1807"/>
  <c r="AP1807"/>
  <c r="AO1807"/>
  <c r="AO1803"/>
  <c r="AN1803"/>
  <c r="AP1803"/>
  <c r="AW1799"/>
  <c r="AO1799"/>
  <c r="AP1799"/>
  <c r="AK1795"/>
  <c r="AN1795" s="1"/>
  <c r="AP1795"/>
  <c r="AO1795"/>
  <c r="AP1791"/>
  <c r="AO1791"/>
  <c r="AP1787"/>
  <c r="AO1787"/>
  <c r="AP1783"/>
  <c r="AO1783"/>
  <c r="AO1779"/>
  <c r="AN1779"/>
  <c r="AP1779"/>
  <c r="AZ1775"/>
  <c r="AO1775"/>
  <c r="AP1775"/>
  <c r="AP1771"/>
  <c r="AO1771"/>
  <c r="AP1767"/>
  <c r="AO1767"/>
  <c r="AO1763"/>
  <c r="AP1763"/>
  <c r="AO1759"/>
  <c r="AP1759"/>
  <c r="AR1755"/>
  <c r="AP1755"/>
  <c r="AO1755"/>
  <c r="AY1751"/>
  <c r="AP1751"/>
  <c r="AO1751"/>
  <c r="AP1747"/>
  <c r="AO1747"/>
  <c r="AN1747"/>
  <c r="AD1743"/>
  <c r="AP1743"/>
  <c r="AO1743"/>
  <c r="AS1739"/>
  <c r="AO1739"/>
  <c r="AP1739"/>
  <c r="AY1735"/>
  <c r="AO1735"/>
  <c r="AP1735"/>
  <c r="AT1731"/>
  <c r="AP1731"/>
  <c r="AO1731"/>
  <c r="AP1727"/>
  <c r="AO1727"/>
  <c r="AP1723"/>
  <c r="AO1723"/>
  <c r="AZ1719"/>
  <c r="AO1719"/>
  <c r="AP1719"/>
  <c r="AS1715"/>
  <c r="AP1715"/>
  <c r="AO1715"/>
  <c r="AN1711"/>
  <c r="AP1711"/>
  <c r="AO1711"/>
  <c r="AW1707"/>
  <c r="AP1707"/>
  <c r="AO1707"/>
  <c r="AQ1703"/>
  <c r="AN1703"/>
  <c r="AO1703"/>
  <c r="AP1703"/>
  <c r="AR1699"/>
  <c r="AP1699"/>
  <c r="AO1699"/>
  <c r="AP1695"/>
  <c r="AO1695"/>
  <c r="AS1691"/>
  <c r="AP1691"/>
  <c r="AO1691"/>
  <c r="AO1687"/>
  <c r="AP1687"/>
  <c r="AP1683"/>
  <c r="AO1683"/>
  <c r="AN1683"/>
  <c r="AP1679"/>
  <c r="AO1679"/>
  <c r="AP1675"/>
  <c r="AO1675"/>
  <c r="AS1671"/>
  <c r="AO1671"/>
  <c r="AP1671"/>
  <c r="AP1667"/>
  <c r="AO1667"/>
  <c r="AP1663"/>
  <c r="AO1663"/>
  <c r="AP1659"/>
  <c r="AO1659"/>
  <c r="AN1655"/>
  <c r="AO1655"/>
  <c r="AP1655"/>
  <c r="S1651"/>
  <c r="AP1651"/>
  <c r="AO1651"/>
  <c r="AW1647"/>
  <c r="AN1647"/>
  <c r="AP1647"/>
  <c r="AO1647"/>
  <c r="AP1643"/>
  <c r="AO1643"/>
  <c r="AO1639"/>
  <c r="AP1639"/>
  <c r="AR1635"/>
  <c r="AP1635"/>
  <c r="AO1635"/>
  <c r="AP1631"/>
  <c r="AO1631"/>
  <c r="BB1627"/>
  <c r="AP1627"/>
  <c r="AO1627"/>
  <c r="AO1623"/>
  <c r="AP1623"/>
  <c r="AU1619"/>
  <c r="AP1619"/>
  <c r="AO1619"/>
  <c r="AP1615"/>
  <c r="AO1615"/>
  <c r="BD1611"/>
  <c r="AP1611"/>
  <c r="AO1611"/>
  <c r="AN1607"/>
  <c r="AO1607"/>
  <c r="AP1607"/>
  <c r="AC1603"/>
  <c r="AP1603"/>
  <c r="AO1603"/>
  <c r="AP1599"/>
  <c r="AO1599"/>
  <c r="AR1595"/>
  <c r="AP1595"/>
  <c r="AO1595"/>
  <c r="AF1591"/>
  <c r="AO1591"/>
  <c r="AP1591"/>
  <c r="AC1587"/>
  <c r="AP1587"/>
  <c r="AO1587"/>
  <c r="AY1583"/>
  <c r="AP1583"/>
  <c r="AO1583"/>
  <c r="AP1579"/>
  <c r="AO1579"/>
  <c r="AK1575"/>
  <c r="AN1575"/>
  <c r="AP1575"/>
  <c r="AO1575"/>
  <c r="BA1571"/>
  <c r="AP1571"/>
  <c r="AO1571"/>
  <c r="AZ1567"/>
  <c r="AP1567"/>
  <c r="AO1567"/>
  <c r="AP1563"/>
  <c r="AO1563"/>
  <c r="BC1559"/>
  <c r="AP1559"/>
  <c r="AO1559"/>
  <c r="AK1555"/>
  <c r="AN1555" s="1"/>
  <c r="AP1555"/>
  <c r="AO1555"/>
  <c r="O1551"/>
  <c r="AP1551"/>
  <c r="AO1551"/>
  <c r="T1547"/>
  <c r="AP1547"/>
  <c r="AN1547"/>
  <c r="AO1547"/>
  <c r="AW1543"/>
  <c r="AP1543"/>
  <c r="AO1543"/>
  <c r="AP1539"/>
  <c r="AO1539"/>
  <c r="AQ1535"/>
  <c r="AP1535"/>
  <c r="AO1535"/>
  <c r="AP1531"/>
  <c r="AO1531"/>
  <c r="AP1527"/>
  <c r="AO1527"/>
  <c r="BA1523"/>
  <c r="AP1523"/>
  <c r="AO1523"/>
  <c r="AQ1519"/>
  <c r="AP1519"/>
  <c r="AO1519"/>
  <c r="BA1515"/>
  <c r="AP1515"/>
  <c r="AO1515"/>
  <c r="AP1511"/>
  <c r="AO1511"/>
  <c r="AP1507"/>
  <c r="AO1507"/>
  <c r="S1503"/>
  <c r="AP1503"/>
  <c r="AO1503"/>
  <c r="AP1499"/>
  <c r="AN1499"/>
  <c r="AO1499"/>
  <c r="AP1495"/>
  <c r="AO1495"/>
  <c r="BD1491"/>
  <c r="AP1491"/>
  <c r="AO1491"/>
  <c r="O1487"/>
  <c r="AP1487"/>
  <c r="AO1487"/>
  <c r="AR1483"/>
  <c r="AP1483"/>
  <c r="AO1483"/>
  <c r="AS1479"/>
  <c r="AP1479"/>
  <c r="AO1479"/>
  <c r="AZ1475"/>
  <c r="AP1475"/>
  <c r="AO1475"/>
  <c r="AV1471"/>
  <c r="AP1471"/>
  <c r="AO1471"/>
  <c r="AS1467"/>
  <c r="AP1467"/>
  <c r="AO1467"/>
  <c r="AP1463"/>
  <c r="AO1463"/>
  <c r="AP1459"/>
  <c r="AO1459"/>
  <c r="AN1459"/>
  <c r="AP1455"/>
  <c r="AO1455"/>
  <c r="AP1451"/>
  <c r="AO1451"/>
  <c r="AO1447"/>
  <c r="AP1447"/>
  <c r="S1443"/>
  <c r="AP1443"/>
  <c r="AO1443"/>
  <c r="AP1439"/>
  <c r="AO1439"/>
  <c r="BA1435"/>
  <c r="AP1435"/>
  <c r="AO1435"/>
  <c r="AO1431"/>
  <c r="AP1431"/>
  <c r="AD1427"/>
  <c r="AP1427"/>
  <c r="AO1427"/>
  <c r="AN1423"/>
  <c r="AP1423"/>
  <c r="AO1423"/>
  <c r="AF1419"/>
  <c r="AP1419"/>
  <c r="AO1419"/>
  <c r="AO1415"/>
  <c r="AP1415"/>
  <c r="AP1411"/>
  <c r="AO1411"/>
  <c r="AP1407"/>
  <c r="AO1407"/>
  <c r="AV1403"/>
  <c r="AO1403"/>
  <c r="AP1403"/>
  <c r="S1399"/>
  <c r="AP1399"/>
  <c r="AO1399"/>
  <c r="AF1395"/>
  <c r="AO1395"/>
  <c r="AN1395"/>
  <c r="AP1395"/>
  <c r="AW1391"/>
  <c r="AO1391"/>
  <c r="AP1391"/>
  <c r="AU1387"/>
  <c r="AO1387"/>
  <c r="AP1387"/>
  <c r="AW1383"/>
  <c r="AO1383"/>
  <c r="AP1383"/>
  <c r="AO1379"/>
  <c r="AP1379"/>
  <c r="AF1375"/>
  <c r="AP1375"/>
  <c r="AO1375"/>
  <c r="AO1371"/>
  <c r="AP1371"/>
  <c r="AP1367"/>
  <c r="AO1367"/>
  <c r="AO1363"/>
  <c r="AP1363"/>
  <c r="AC1359"/>
  <c r="AP1359"/>
  <c r="AO1359"/>
  <c r="T1355"/>
  <c r="AO1355"/>
  <c r="AN1355"/>
  <c r="AP1355"/>
  <c r="AS1351"/>
  <c r="AO1351"/>
  <c r="AP1351"/>
  <c r="AT1347"/>
  <c r="AO1347"/>
  <c r="AP1347"/>
  <c r="AR1343"/>
  <c r="AO1343"/>
  <c r="AP1343"/>
  <c r="AV1339"/>
  <c r="AO1339"/>
  <c r="AP1339"/>
  <c r="AW1335"/>
  <c r="AP1335"/>
  <c r="AO1335"/>
  <c r="AF1331"/>
  <c r="AO1331"/>
  <c r="AP1331"/>
  <c r="AN1327"/>
  <c r="AO1327"/>
  <c r="AP1327"/>
  <c r="AK1323"/>
  <c r="AN1323" s="1"/>
  <c r="AO1323"/>
  <c r="AP1323"/>
  <c r="AS1319"/>
  <c r="AP1319"/>
  <c r="AO1319"/>
  <c r="AT1315"/>
  <c r="AO1315"/>
  <c r="AP1315"/>
  <c r="AP1311"/>
  <c r="AO1311"/>
  <c r="AO1307"/>
  <c r="AP1307"/>
  <c r="AS1303"/>
  <c r="AP1303"/>
  <c r="AO1303"/>
  <c r="AT1299"/>
  <c r="AO1299"/>
  <c r="AP1299"/>
  <c r="AQ1295"/>
  <c r="AP1295"/>
  <c r="AO1295"/>
  <c r="O1291"/>
  <c r="AO1291"/>
  <c r="AP1291"/>
  <c r="AO1287"/>
  <c r="AP1287"/>
  <c r="AO1283"/>
  <c r="AP1283"/>
  <c r="O1279"/>
  <c r="AP1279"/>
  <c r="AO1279"/>
  <c r="AY1275"/>
  <c r="AO1275"/>
  <c r="AP1275"/>
  <c r="AP1271"/>
  <c r="AO1271"/>
  <c r="AO1267"/>
  <c r="AP1267"/>
  <c r="AK1263"/>
  <c r="AN1263" s="1"/>
  <c r="AO1263"/>
  <c r="AP1263"/>
  <c r="AO1259"/>
  <c r="AP1259"/>
  <c r="AO1255"/>
  <c r="AP1255"/>
  <c r="AT1251"/>
  <c r="AO1251"/>
  <c r="AP1251"/>
  <c r="AQ1247"/>
  <c r="AP1247"/>
  <c r="AO1247"/>
  <c r="AO1243"/>
  <c r="AP1243"/>
  <c r="AQ1239"/>
  <c r="AP1239"/>
  <c r="AO1239"/>
  <c r="S1235"/>
  <c r="AP1235"/>
  <c r="AO1235"/>
  <c r="AP1231"/>
  <c r="AO1231"/>
  <c r="AP1227"/>
  <c r="AO1227"/>
  <c r="BA1223"/>
  <c r="AP1223"/>
  <c r="AO1223"/>
  <c r="AP1219"/>
  <c r="AO1219"/>
  <c r="AP1215"/>
  <c r="AO1215"/>
  <c r="AP1211"/>
  <c r="AO1211"/>
  <c r="BD1207"/>
  <c r="AP1207"/>
  <c r="AO1207"/>
  <c r="AP1203"/>
  <c r="AO1203"/>
  <c r="AP1199"/>
  <c r="AO1199"/>
  <c r="AY1195"/>
  <c r="AP1195"/>
  <c r="AO1195"/>
  <c r="AN1195"/>
  <c r="AK1191"/>
  <c r="AN1191"/>
  <c r="AP1191"/>
  <c r="AO1191"/>
  <c r="AP1187"/>
  <c r="AO1187"/>
  <c r="AS1183"/>
  <c r="AP1183"/>
  <c r="AO1183"/>
  <c r="AP1179"/>
  <c r="AO1179"/>
  <c r="AP1175"/>
  <c r="AO1175"/>
  <c r="AP1171"/>
  <c r="AO1171"/>
  <c r="AP1167"/>
  <c r="AO1167"/>
  <c r="AP1163"/>
  <c r="AO1163"/>
  <c r="AP1159"/>
  <c r="AO1159"/>
  <c r="AP1155"/>
  <c r="AO1155"/>
  <c r="AP1151"/>
  <c r="AO1151"/>
  <c r="AU1147"/>
  <c r="AP1147"/>
  <c r="AO1147"/>
  <c r="AS1143"/>
  <c r="AP1143"/>
  <c r="AO1143"/>
  <c r="AP1139"/>
  <c r="AO1139"/>
  <c r="AP1135"/>
  <c r="AO1135"/>
  <c r="AP1131"/>
  <c r="AO1131"/>
  <c r="AN1131"/>
  <c r="T1127"/>
  <c r="AP1127"/>
  <c r="AO1127"/>
  <c r="BA1123"/>
  <c r="AP1123"/>
  <c r="AO1123"/>
  <c r="AP1119"/>
  <c r="AO1119"/>
  <c r="AP1115"/>
  <c r="AO1115"/>
  <c r="AP1111"/>
  <c r="AO1111"/>
  <c r="AP1107"/>
  <c r="AO1107"/>
  <c r="AP1103"/>
  <c r="AO1103"/>
  <c r="AP1099"/>
  <c r="AO1099"/>
  <c r="AP896"/>
  <c r="AO896"/>
  <c r="AZ892"/>
  <c r="AP892"/>
  <c r="AO892"/>
  <c r="AV888"/>
  <c r="AP888"/>
  <c r="AO888"/>
  <c r="AP884"/>
  <c r="AO884"/>
  <c r="BA880"/>
  <c r="AP880"/>
  <c r="AO880"/>
  <c r="AN880"/>
  <c r="BC876"/>
  <c r="AP876"/>
  <c r="AO876"/>
  <c r="BD872"/>
  <c r="AP872"/>
  <c r="AO872"/>
  <c r="AN872"/>
  <c r="AC868"/>
  <c r="AP868"/>
  <c r="AO868"/>
  <c r="AP864"/>
  <c r="AO864"/>
  <c r="AP860"/>
  <c r="AO860"/>
  <c r="AS856"/>
  <c r="AP856"/>
  <c r="AO856"/>
  <c r="AP852"/>
  <c r="AO852"/>
  <c r="AF848"/>
  <c r="AP848"/>
  <c r="AO848"/>
  <c r="AY844"/>
  <c r="AP844"/>
  <c r="AO844"/>
  <c r="AP840"/>
  <c r="AO840"/>
  <c r="AN840"/>
  <c r="AP836"/>
  <c r="AO836"/>
  <c r="AR832"/>
  <c r="AP832"/>
  <c r="AO832"/>
  <c r="AY828"/>
  <c r="AP828"/>
  <c r="AO828"/>
  <c r="AP824"/>
  <c r="AO824"/>
  <c r="AY820"/>
  <c r="AP820"/>
  <c r="AO820"/>
  <c r="AP816"/>
  <c r="AO816"/>
  <c r="AP812"/>
  <c r="AO812"/>
  <c r="AP808"/>
  <c r="AO808"/>
  <c r="AP804"/>
  <c r="AO804"/>
  <c r="AP800"/>
  <c r="AO800"/>
  <c r="AY796"/>
  <c r="AP796"/>
  <c r="AO796"/>
  <c r="AP792"/>
  <c r="AO792"/>
  <c r="AK788"/>
  <c r="AP788"/>
  <c r="AO788"/>
  <c r="AN788"/>
  <c r="AP784"/>
  <c r="AO784"/>
  <c r="AP780"/>
  <c r="AO780"/>
  <c r="AQ776"/>
  <c r="AP776"/>
  <c r="AO776"/>
  <c r="AP772"/>
  <c r="AO772"/>
  <c r="AP768"/>
  <c r="AO768"/>
  <c r="AF764"/>
  <c r="AP764"/>
  <c r="AO764"/>
  <c r="AN764"/>
  <c r="AR760"/>
  <c r="AP760"/>
  <c r="AO760"/>
  <c r="AP756"/>
  <c r="AO756"/>
  <c r="BD752"/>
  <c r="AP752"/>
  <c r="AO752"/>
  <c r="AP748"/>
  <c r="AO748"/>
  <c r="AN748"/>
  <c r="BA744"/>
  <c r="AP744"/>
  <c r="AO744"/>
  <c r="AK740"/>
  <c r="AP740"/>
  <c r="AO740"/>
  <c r="AN740"/>
  <c r="AP736"/>
  <c r="AO736"/>
  <c r="AP732"/>
  <c r="AO732"/>
  <c r="BC728"/>
  <c r="AP728"/>
  <c r="AO728"/>
  <c r="AP724"/>
  <c r="AO724"/>
  <c r="AZ720"/>
  <c r="AP720"/>
  <c r="AO720"/>
  <c r="AZ716"/>
  <c r="AP716"/>
  <c r="AO716"/>
  <c r="AP712"/>
  <c r="AO712"/>
  <c r="AP708"/>
  <c r="AO708"/>
  <c r="AP704"/>
  <c r="AO704"/>
  <c r="AP700"/>
  <c r="AO700"/>
  <c r="BC696"/>
  <c r="AP696"/>
  <c r="AO696"/>
  <c r="AV692"/>
  <c r="AP692"/>
  <c r="AN692"/>
  <c r="AO692"/>
  <c r="AO688"/>
  <c r="AP688"/>
  <c r="AO684"/>
  <c r="AP684"/>
  <c r="AV680"/>
  <c r="AO680"/>
  <c r="AP680"/>
  <c r="AO676"/>
  <c r="AP676"/>
  <c r="AO672"/>
  <c r="AP672"/>
  <c r="AV668"/>
  <c r="AO668"/>
  <c r="AP668"/>
  <c r="AO664"/>
  <c r="AP664"/>
  <c r="AN664"/>
  <c r="AO660"/>
  <c r="AP660"/>
  <c r="AZ656"/>
  <c r="AO656"/>
  <c r="AP656"/>
  <c r="AK652"/>
  <c r="AN652" s="1"/>
  <c r="AO652"/>
  <c r="AP652"/>
  <c r="AO648"/>
  <c r="AP648"/>
  <c r="AQ644"/>
  <c r="AO644"/>
  <c r="AP644"/>
  <c r="BC640"/>
  <c r="AO640"/>
  <c r="AP640"/>
  <c r="AO636"/>
  <c r="AP636"/>
  <c r="AO632"/>
  <c r="AP632"/>
  <c r="AR628"/>
  <c r="AO628"/>
  <c r="AP628"/>
  <c r="AO624"/>
  <c r="AP624"/>
  <c r="AO620"/>
  <c r="AP620"/>
  <c r="AV616"/>
  <c r="AO616"/>
  <c r="AP616"/>
  <c r="AO612"/>
  <c r="AP612"/>
  <c r="AO608"/>
  <c r="AP608"/>
  <c r="AO604"/>
  <c r="AP604"/>
  <c r="AS600"/>
  <c r="AO600"/>
  <c r="AP600"/>
  <c r="AZ596"/>
  <c r="AO596"/>
  <c r="AP596"/>
  <c r="AW592"/>
  <c r="AO592"/>
  <c r="AP592"/>
  <c r="AD588"/>
  <c r="AO588"/>
  <c r="AP588"/>
  <c r="AO584"/>
  <c r="AP584"/>
  <c r="AY580"/>
  <c r="AO580"/>
  <c r="AP580"/>
  <c r="AK576"/>
  <c r="AN576" s="1"/>
  <c r="AO576"/>
  <c r="AP576"/>
  <c r="AO572"/>
  <c r="AP572"/>
  <c r="AO568"/>
  <c r="AP568"/>
  <c r="AX564"/>
  <c r="AO564"/>
  <c r="AP564"/>
  <c r="AO560"/>
  <c r="AP560"/>
  <c r="BC556"/>
  <c r="AO556"/>
  <c r="AN556"/>
  <c r="AP556"/>
  <c r="BC552"/>
  <c r="AO552"/>
  <c r="AN552"/>
  <c r="AP552"/>
  <c r="AO548"/>
  <c r="AP548"/>
  <c r="AN548"/>
  <c r="AT544"/>
  <c r="AO544"/>
  <c r="AN544"/>
  <c r="AP544"/>
  <c r="AT540"/>
  <c r="AO540"/>
  <c r="AP540"/>
  <c r="AN540"/>
  <c r="AO536"/>
  <c r="AP536"/>
  <c r="AO532"/>
  <c r="AP532"/>
  <c r="AO528"/>
  <c r="AN528"/>
  <c r="AP528"/>
  <c r="AO524"/>
  <c r="AP524"/>
  <c r="AO520"/>
  <c r="AP520"/>
  <c r="AT516"/>
  <c r="AO516"/>
  <c r="AP516"/>
  <c r="AN516"/>
  <c r="AK512"/>
  <c r="AN512" s="1"/>
  <c r="AO512"/>
  <c r="AP512"/>
  <c r="AQ508"/>
  <c r="AO508"/>
  <c r="AP508"/>
  <c r="AN508"/>
  <c r="AQ504"/>
  <c r="AO504"/>
  <c r="AP504"/>
  <c r="AO500"/>
  <c r="AP500"/>
  <c r="AQ496"/>
  <c r="AO496"/>
  <c r="AP496"/>
  <c r="AO492"/>
  <c r="AN492"/>
  <c r="AP492"/>
  <c r="AZ488"/>
  <c r="AO488"/>
  <c r="AP488"/>
  <c r="BA484"/>
  <c r="AO484"/>
  <c r="AP484"/>
  <c r="AO480"/>
  <c r="AP480"/>
  <c r="BA476"/>
  <c r="AO476"/>
  <c r="AP476"/>
  <c r="AN476"/>
  <c r="AZ472"/>
  <c r="AO472"/>
  <c r="AN472"/>
  <c r="AP472"/>
  <c r="AO468"/>
  <c r="AP468"/>
  <c r="AK464"/>
  <c r="AN464" s="1"/>
  <c r="AO464"/>
  <c r="AP464"/>
  <c r="AT460"/>
  <c r="AO460"/>
  <c r="AP460"/>
  <c r="AK456"/>
  <c r="AN456" s="1"/>
  <c r="AO456"/>
  <c r="AP456"/>
  <c r="AU452"/>
  <c r="AO452"/>
  <c r="AP452"/>
  <c r="AO448"/>
  <c r="AP448"/>
  <c r="AO444"/>
  <c r="AP444"/>
  <c r="AU440"/>
  <c r="AO440"/>
  <c r="AN440"/>
  <c r="AP440"/>
  <c r="AS436"/>
  <c r="AO436"/>
  <c r="AP436"/>
  <c r="AO432"/>
  <c r="AP432"/>
  <c r="AD428"/>
  <c r="AO428"/>
  <c r="AN428"/>
  <c r="AP428"/>
  <c r="AO424"/>
  <c r="AP424"/>
  <c r="AO420"/>
  <c r="AP420"/>
  <c r="AO416"/>
  <c r="AP416"/>
  <c r="BC412"/>
  <c r="AO412"/>
  <c r="AP412"/>
  <c r="AO408"/>
  <c r="AP408"/>
  <c r="AO404"/>
  <c r="AP404"/>
  <c r="AW400"/>
  <c r="AO400"/>
  <c r="AP400"/>
  <c r="AW396"/>
  <c r="AO396"/>
  <c r="AP396"/>
  <c r="AO392"/>
  <c r="AP392"/>
  <c r="AU388"/>
  <c r="AO388"/>
  <c r="AP388"/>
  <c r="AO384"/>
  <c r="AN384"/>
  <c r="AP384"/>
  <c r="S380"/>
  <c r="AO380"/>
  <c r="AP380"/>
  <c r="AO376"/>
  <c r="AP376"/>
  <c r="AO372"/>
  <c r="AP372"/>
  <c r="AW368"/>
  <c r="AO368"/>
  <c r="AP368"/>
  <c r="AO364"/>
  <c r="AP364"/>
  <c r="AU360"/>
  <c r="AO360"/>
  <c r="AP360"/>
  <c r="AO356"/>
  <c r="AP356"/>
  <c r="BC352"/>
  <c r="AO352"/>
  <c r="AP352"/>
  <c r="S348"/>
  <c r="AO348"/>
  <c r="AP348"/>
  <c r="AO344"/>
  <c r="AN344"/>
  <c r="AP344"/>
  <c r="AO340"/>
  <c r="AP340"/>
  <c r="BC336"/>
  <c r="AO336"/>
  <c r="AP336"/>
  <c r="AO332"/>
  <c r="AP332"/>
  <c r="AD328"/>
  <c r="AO328"/>
  <c r="AP328"/>
  <c r="AT324"/>
  <c r="AO324"/>
  <c r="AP324"/>
  <c r="AO320"/>
  <c r="AN320"/>
  <c r="AP320"/>
  <c r="AZ316"/>
  <c r="AO316"/>
  <c r="AP316"/>
  <c r="AO312"/>
  <c r="AP312"/>
  <c r="BD308"/>
  <c r="AO308"/>
  <c r="AP308"/>
  <c r="AQ304"/>
  <c r="AO304"/>
  <c r="AP304"/>
  <c r="AO300"/>
  <c r="AP300"/>
  <c r="AO296"/>
  <c r="AP296"/>
  <c r="T292"/>
  <c r="AO292"/>
  <c r="AP292"/>
  <c r="AO288"/>
  <c r="AP288"/>
  <c r="BC284"/>
  <c r="AO284"/>
  <c r="AP284"/>
  <c r="AC280"/>
  <c r="AO280"/>
  <c r="AP280"/>
  <c r="AO276"/>
  <c r="AP276"/>
  <c r="AO272"/>
  <c r="AP272"/>
  <c r="AO268"/>
  <c r="AP268"/>
  <c r="BD264"/>
  <c r="AO264"/>
  <c r="AP264"/>
  <c r="T260"/>
  <c r="AO260"/>
  <c r="AP260"/>
  <c r="AR256"/>
  <c r="AO256"/>
  <c r="AP256"/>
  <c r="AO252"/>
  <c r="AP252"/>
  <c r="AR248"/>
  <c r="AO248"/>
  <c r="AN248"/>
  <c r="AP248"/>
  <c r="AO244"/>
  <c r="AP244"/>
  <c r="AO240"/>
  <c r="AP240"/>
  <c r="AC236"/>
  <c r="AO236"/>
  <c r="AP236"/>
  <c r="AV232"/>
  <c r="AO232"/>
  <c r="AP232"/>
  <c r="AO228"/>
  <c r="AP228"/>
  <c r="AO224"/>
  <c r="AP224"/>
  <c r="BB220"/>
  <c r="AO220"/>
  <c r="AP220"/>
  <c r="AN220"/>
  <c r="AO216"/>
  <c r="AN216"/>
  <c r="AP216"/>
  <c r="AD212"/>
  <c r="AO212"/>
  <c r="AP212"/>
  <c r="AO208"/>
  <c r="AP208"/>
  <c r="AO204"/>
  <c r="AP204"/>
  <c r="BB200"/>
  <c r="AO200"/>
  <c r="AP200"/>
  <c r="S196"/>
  <c r="AO196"/>
  <c r="AP196"/>
  <c r="AU192"/>
  <c r="AO192"/>
  <c r="AN192"/>
  <c r="AP192"/>
  <c r="AO188"/>
  <c r="AP188"/>
  <c r="AY184"/>
  <c r="AO184"/>
  <c r="AN184"/>
  <c r="AP184"/>
  <c r="AO180"/>
  <c r="AP180"/>
  <c r="AK176"/>
  <c r="AN176" s="1"/>
  <c r="AO176"/>
  <c r="AP176"/>
  <c r="AU172"/>
  <c r="AO172"/>
  <c r="AN172"/>
  <c r="AP172"/>
  <c r="BC168"/>
  <c r="AO168"/>
  <c r="AP168"/>
  <c r="AZ164"/>
  <c r="AO164"/>
  <c r="AP164"/>
  <c r="AO160"/>
  <c r="AP160"/>
  <c r="AO156"/>
  <c r="AP156"/>
  <c r="AU152"/>
  <c r="AO152"/>
  <c r="AP152"/>
  <c r="AO148"/>
  <c r="AN148"/>
  <c r="AP148"/>
  <c r="AO144"/>
  <c r="AN144"/>
  <c r="AP144"/>
  <c r="O140"/>
  <c r="AO140"/>
  <c r="AP140"/>
  <c r="AN140"/>
  <c r="AV136"/>
  <c r="AO136"/>
  <c r="AN136"/>
  <c r="AP136"/>
  <c r="AQ132"/>
  <c r="AO132"/>
  <c r="AP132"/>
  <c r="AN132"/>
  <c r="AU128"/>
  <c r="AO128"/>
  <c r="AP128"/>
  <c r="AU124"/>
  <c r="AO124"/>
  <c r="AP124"/>
  <c r="AN124"/>
  <c r="S120"/>
  <c r="AO120"/>
  <c r="AN120"/>
  <c r="AP120"/>
  <c r="AO116"/>
  <c r="AP116"/>
  <c r="AO112"/>
  <c r="AP112"/>
  <c r="AO108"/>
  <c r="AP108"/>
  <c r="BA104"/>
  <c r="AO104"/>
  <c r="AN104"/>
  <c r="AP104"/>
  <c r="AO100"/>
  <c r="AP100"/>
  <c r="AO96"/>
  <c r="AP96"/>
  <c r="S92"/>
  <c r="AO92"/>
  <c r="AP92"/>
  <c r="AN92"/>
  <c r="AO88"/>
  <c r="AP88"/>
  <c r="AO84"/>
  <c r="AN84"/>
  <c r="AP84"/>
  <c r="BC80"/>
  <c r="AO80"/>
  <c r="AP80"/>
  <c r="BC76"/>
  <c r="AO76"/>
  <c r="AP76"/>
  <c r="AT72"/>
  <c r="AO72"/>
  <c r="AP72"/>
  <c r="AS1095"/>
  <c r="AP1095"/>
  <c r="AO1095"/>
  <c r="AP1091"/>
  <c r="AO1091"/>
  <c r="AP1087"/>
  <c r="AO1087"/>
  <c r="AP1083"/>
  <c r="AO1083"/>
  <c r="AO1079"/>
  <c r="AP1079"/>
  <c r="AP1075"/>
  <c r="AO1075"/>
  <c r="AX1071"/>
  <c r="AO1071"/>
  <c r="AP1071"/>
  <c r="AP1067"/>
  <c r="AO1067"/>
  <c r="AO1063"/>
  <c r="AP1063"/>
  <c r="AP1059"/>
  <c r="AO1059"/>
  <c r="AX1055"/>
  <c r="AO1055"/>
  <c r="AP1055"/>
  <c r="AN1055"/>
  <c r="AP1051"/>
  <c r="AO1051"/>
  <c r="AO1047"/>
  <c r="AP1047"/>
  <c r="AP1043"/>
  <c r="AO1043"/>
  <c r="AK1039"/>
  <c r="AN1039" s="1"/>
  <c r="AO1039"/>
  <c r="AP1039"/>
  <c r="AP1035"/>
  <c r="AO1035"/>
  <c r="AU1031"/>
  <c r="AO1031"/>
  <c r="AP1031"/>
  <c r="AP1027"/>
  <c r="AO1027"/>
  <c r="AN1027"/>
  <c r="AY1023"/>
  <c r="AO1023"/>
  <c r="AP1023"/>
  <c r="AP1019"/>
  <c r="AO1019"/>
  <c r="AY1015"/>
  <c r="AO1015"/>
  <c r="AP1015"/>
  <c r="AN1015"/>
  <c r="AP1011"/>
  <c r="AO1011"/>
  <c r="AO1007"/>
  <c r="AP1007"/>
  <c r="AP1003"/>
  <c r="AO1003"/>
  <c r="AU999"/>
  <c r="AO999"/>
  <c r="AP999"/>
  <c r="AN999"/>
  <c r="BC995"/>
  <c r="AP995"/>
  <c r="AO995"/>
  <c r="AO991"/>
  <c r="AP991"/>
  <c r="AP987"/>
  <c r="AO987"/>
  <c r="AO983"/>
  <c r="AP983"/>
  <c r="BC979"/>
  <c r="AP979"/>
  <c r="AO979"/>
  <c r="AT975"/>
  <c r="AO975"/>
  <c r="AP975"/>
  <c r="AP971"/>
  <c r="AO971"/>
  <c r="AN971"/>
  <c r="AO967"/>
  <c r="AP967"/>
  <c r="BC963"/>
  <c r="AP963"/>
  <c r="AO963"/>
  <c r="AO959"/>
  <c r="AP959"/>
  <c r="AP955"/>
  <c r="AO955"/>
  <c r="AO951"/>
  <c r="AP951"/>
  <c r="AN951"/>
  <c r="BC947"/>
  <c r="AP947"/>
  <c r="AO947"/>
  <c r="AO943"/>
  <c r="AP943"/>
  <c r="AP939"/>
  <c r="AO939"/>
  <c r="AU935"/>
  <c r="AO935"/>
  <c r="AP935"/>
  <c r="AP931"/>
  <c r="AO931"/>
  <c r="AU927"/>
  <c r="AO927"/>
  <c r="AP927"/>
  <c r="BC923"/>
  <c r="AP923"/>
  <c r="AO923"/>
  <c r="AD919"/>
  <c r="AO919"/>
  <c r="AP919"/>
  <c r="AP915"/>
  <c r="AO915"/>
  <c r="AN915"/>
  <c r="BC911"/>
  <c r="AO911"/>
  <c r="AP911"/>
  <c r="AP907"/>
  <c r="AO907"/>
  <c r="AO903"/>
  <c r="AP903"/>
  <c r="AP899"/>
  <c r="AO899"/>
  <c r="AU895"/>
  <c r="AO895"/>
  <c r="AP895"/>
  <c r="BC891"/>
  <c r="AP891"/>
  <c r="AO891"/>
  <c r="AO887"/>
  <c r="AP887"/>
  <c r="AN887"/>
  <c r="AU883"/>
  <c r="AP883"/>
  <c r="AO883"/>
  <c r="BC879"/>
  <c r="AO879"/>
  <c r="AP879"/>
  <c r="AN879"/>
  <c r="BC875"/>
  <c r="AP875"/>
  <c r="AO875"/>
  <c r="AO871"/>
  <c r="AP871"/>
  <c r="AD867"/>
  <c r="AP867"/>
  <c r="AO867"/>
  <c r="AK863"/>
  <c r="AN863" s="1"/>
  <c r="AO863"/>
  <c r="AP863"/>
  <c r="AP859"/>
  <c r="AO859"/>
  <c r="AO855"/>
  <c r="AP855"/>
  <c r="AP851"/>
  <c r="AO851"/>
  <c r="AN851"/>
  <c r="AQ847"/>
  <c r="AO847"/>
  <c r="AP847"/>
  <c r="AN847"/>
  <c r="AU843"/>
  <c r="AP843"/>
  <c r="AO843"/>
  <c r="AN843"/>
  <c r="AU839"/>
  <c r="AO839"/>
  <c r="AP839"/>
  <c r="AP835"/>
  <c r="AO835"/>
  <c r="AO831"/>
  <c r="AP831"/>
  <c r="AP827"/>
  <c r="AO827"/>
  <c r="AO823"/>
  <c r="AP823"/>
  <c r="AN823"/>
  <c r="AP819"/>
  <c r="AO819"/>
  <c r="AO815"/>
  <c r="AP815"/>
  <c r="AS811"/>
  <c r="AP811"/>
  <c r="AO811"/>
  <c r="AO807"/>
  <c r="AP807"/>
  <c r="S803"/>
  <c r="AP803"/>
  <c r="AO803"/>
  <c r="AO799"/>
  <c r="AP799"/>
  <c r="AN799"/>
  <c r="AP795"/>
  <c r="AO795"/>
  <c r="BC791"/>
  <c r="AO791"/>
  <c r="AP791"/>
  <c r="AU787"/>
  <c r="AP787"/>
  <c r="AO787"/>
  <c r="AO783"/>
  <c r="AP783"/>
  <c r="BC779"/>
  <c r="AP779"/>
  <c r="AO779"/>
  <c r="AT775"/>
  <c r="AO775"/>
  <c r="AP775"/>
  <c r="BC771"/>
  <c r="AP771"/>
  <c r="AO771"/>
  <c r="BC767"/>
  <c r="AO767"/>
  <c r="AP767"/>
  <c r="AP763"/>
  <c r="AO763"/>
  <c r="AO759"/>
  <c r="AP759"/>
  <c r="AN759"/>
  <c r="AK755"/>
  <c r="AN755" s="1"/>
  <c r="AP755"/>
  <c r="AO755"/>
  <c r="AC751"/>
  <c r="AO751"/>
  <c r="AP751"/>
  <c r="AN751"/>
  <c r="BA747"/>
  <c r="AP747"/>
  <c r="AO747"/>
  <c r="BA743"/>
  <c r="AO743"/>
  <c r="AP743"/>
  <c r="AN743"/>
  <c r="AP739"/>
  <c r="AO739"/>
  <c r="S735"/>
  <c r="AO735"/>
  <c r="AP735"/>
  <c r="AY731"/>
  <c r="AP731"/>
  <c r="AO731"/>
  <c r="AO727"/>
  <c r="AP727"/>
  <c r="AP723"/>
  <c r="AO723"/>
  <c r="AO719"/>
  <c r="AP719"/>
  <c r="AD715"/>
  <c r="AP715"/>
  <c r="AO715"/>
  <c r="BC711"/>
  <c r="AO711"/>
  <c r="AP711"/>
  <c r="AK707"/>
  <c r="AP707"/>
  <c r="AO707"/>
  <c r="AN707"/>
  <c r="BC703"/>
  <c r="AO703"/>
  <c r="AP703"/>
  <c r="AT699"/>
  <c r="AP699"/>
  <c r="AO699"/>
  <c r="AN699"/>
  <c r="AO695"/>
  <c r="AP695"/>
  <c r="AP691"/>
  <c r="AO691"/>
  <c r="BB687"/>
  <c r="AN687"/>
  <c r="AP687"/>
  <c r="AO687"/>
  <c r="AN683"/>
  <c r="AP683"/>
  <c r="AO683"/>
  <c r="AS679"/>
  <c r="AP679"/>
  <c r="AO679"/>
  <c r="AP675"/>
  <c r="AO675"/>
  <c r="AP671"/>
  <c r="AO671"/>
  <c r="T667"/>
  <c r="AP667"/>
  <c r="AO667"/>
  <c r="AP663"/>
  <c r="AO663"/>
  <c r="AP659"/>
  <c r="AO659"/>
  <c r="AO655"/>
  <c r="AP655"/>
  <c r="BC651"/>
  <c r="AP651"/>
  <c r="AO651"/>
  <c r="AP647"/>
  <c r="AO647"/>
  <c r="AP643"/>
  <c r="AO643"/>
  <c r="AP639"/>
  <c r="AO639"/>
  <c r="AX635"/>
  <c r="AP635"/>
  <c r="AO635"/>
  <c r="AU631"/>
  <c r="AO631"/>
  <c r="AP631"/>
  <c r="BC627"/>
  <c r="AN627"/>
  <c r="AP627"/>
  <c r="AO627"/>
  <c r="AT623"/>
  <c r="AP623"/>
  <c r="AO623"/>
  <c r="AP619"/>
  <c r="AO619"/>
  <c r="AP615"/>
  <c r="AO615"/>
  <c r="AN611"/>
  <c r="AP611"/>
  <c r="AO611"/>
  <c r="AY607"/>
  <c r="AP607"/>
  <c r="AO607"/>
  <c r="BC603"/>
  <c r="AN603"/>
  <c r="AP603"/>
  <c r="AO603"/>
  <c r="AP599"/>
  <c r="AO599"/>
  <c r="BC595"/>
  <c r="AP595"/>
  <c r="AO595"/>
  <c r="AO591"/>
  <c r="AP591"/>
  <c r="BC587"/>
  <c r="AP587"/>
  <c r="AO587"/>
  <c r="AP583"/>
  <c r="AO583"/>
  <c r="BC579"/>
  <c r="AP579"/>
  <c r="AO579"/>
  <c r="AN575"/>
  <c r="AP575"/>
  <c r="AO575"/>
  <c r="BC571"/>
  <c r="AP571"/>
  <c r="AO571"/>
  <c r="AO567"/>
  <c r="AP567"/>
  <c r="BC563"/>
  <c r="AP563"/>
  <c r="AO563"/>
  <c r="AP559"/>
  <c r="AO559"/>
  <c r="AP555"/>
  <c r="AO555"/>
  <c r="AP551"/>
  <c r="AO551"/>
  <c r="AV547"/>
  <c r="AP547"/>
  <c r="AO547"/>
  <c r="AV543"/>
  <c r="AP543"/>
  <c r="AO543"/>
  <c r="AF539"/>
  <c r="AN539"/>
  <c r="AP539"/>
  <c r="AO539"/>
  <c r="AV535"/>
  <c r="AP535"/>
  <c r="AO535"/>
  <c r="AP531"/>
  <c r="AO531"/>
  <c r="AO527"/>
  <c r="AP527"/>
  <c r="AP523"/>
  <c r="AO523"/>
  <c r="AN519"/>
  <c r="AP519"/>
  <c r="AO519"/>
  <c r="AP515"/>
  <c r="AO515"/>
  <c r="AV511"/>
  <c r="AP511"/>
  <c r="AO511"/>
  <c r="AP507"/>
  <c r="AO507"/>
  <c r="AZ503"/>
  <c r="AO503"/>
  <c r="AP503"/>
  <c r="AP499"/>
  <c r="AO499"/>
  <c r="AY495"/>
  <c r="AP495"/>
  <c r="AO495"/>
  <c r="AN491"/>
  <c r="AP491"/>
  <c r="AO491"/>
  <c r="AP487"/>
  <c r="AO487"/>
  <c r="AP483"/>
  <c r="AO483"/>
  <c r="AR479"/>
  <c r="AP479"/>
  <c r="AO479"/>
  <c r="AQ475"/>
  <c r="AP475"/>
  <c r="AO475"/>
  <c r="AZ471"/>
  <c r="AP471"/>
  <c r="AO471"/>
  <c r="AU467"/>
  <c r="AP467"/>
  <c r="AO467"/>
  <c r="AR463"/>
  <c r="AO463"/>
  <c r="AP463"/>
  <c r="AQ459"/>
  <c r="AP459"/>
  <c r="AO459"/>
  <c r="AF455"/>
  <c r="AP455"/>
  <c r="AO455"/>
  <c r="AD451"/>
  <c r="AP451"/>
  <c r="AO451"/>
  <c r="AP447"/>
  <c r="AO447"/>
  <c r="AP443"/>
  <c r="AO443"/>
  <c r="BA439"/>
  <c r="AN439"/>
  <c r="AO439"/>
  <c r="AP439"/>
  <c r="AS435"/>
  <c r="AN435"/>
  <c r="AP435"/>
  <c r="AO435"/>
  <c r="AP431"/>
  <c r="AO431"/>
  <c r="AP427"/>
  <c r="AO427"/>
  <c r="AP423"/>
  <c r="AO423"/>
  <c r="AN419"/>
  <c r="AP419"/>
  <c r="AO419"/>
  <c r="AN415"/>
  <c r="AP415"/>
  <c r="AO415"/>
  <c r="BC411"/>
  <c r="AP411"/>
  <c r="AO411"/>
  <c r="AU407"/>
  <c r="AO407"/>
  <c r="AP407"/>
  <c r="AP403"/>
  <c r="AO403"/>
  <c r="BA399"/>
  <c r="AO399"/>
  <c r="AP399"/>
  <c r="AP395"/>
  <c r="AO395"/>
  <c r="AU391"/>
  <c r="AP391"/>
  <c r="AO391"/>
  <c r="AY387"/>
  <c r="AP387"/>
  <c r="AO387"/>
  <c r="AW383"/>
  <c r="AP383"/>
  <c r="AO383"/>
  <c r="AP379"/>
  <c r="AO379"/>
  <c r="AS375"/>
  <c r="AN375"/>
  <c r="AO375"/>
  <c r="AP375"/>
  <c r="AN371"/>
  <c r="AP371"/>
  <c r="AO371"/>
  <c r="AS367"/>
  <c r="AP367"/>
  <c r="AO367"/>
  <c r="AQ363"/>
  <c r="AP363"/>
  <c r="AO363"/>
  <c r="AP359"/>
  <c r="AO359"/>
  <c r="BC355"/>
  <c r="AP355"/>
  <c r="AO355"/>
  <c r="BC351"/>
  <c r="AP351"/>
  <c r="AO351"/>
  <c r="BA347"/>
  <c r="AP347"/>
  <c r="AO347"/>
  <c r="AD343"/>
  <c r="AP343"/>
  <c r="AO343"/>
  <c r="AP339"/>
  <c r="AO339"/>
  <c r="AY335"/>
  <c r="AO335"/>
  <c r="AP335"/>
  <c r="AN331"/>
  <c r="AP331"/>
  <c r="AO331"/>
  <c r="AZ327"/>
  <c r="AP327"/>
  <c r="AO327"/>
  <c r="AP323"/>
  <c r="AO323"/>
  <c r="AO319"/>
  <c r="AP319"/>
  <c r="AP315"/>
  <c r="AO315"/>
  <c r="AN311"/>
  <c r="AO311"/>
  <c r="AP311"/>
  <c r="BD307"/>
  <c r="AP307"/>
  <c r="AO307"/>
  <c r="BD303"/>
  <c r="AP303"/>
  <c r="AO303"/>
  <c r="AN299"/>
  <c r="AP299"/>
  <c r="AO299"/>
  <c r="AP295"/>
  <c r="AO295"/>
  <c r="AP291"/>
  <c r="AO291"/>
  <c r="BD287"/>
  <c r="AP287"/>
  <c r="AO287"/>
  <c r="BB283"/>
  <c r="AP283"/>
  <c r="AO283"/>
  <c r="AQ279"/>
  <c r="AP279"/>
  <c r="AO279"/>
  <c r="AN275"/>
  <c r="AP275"/>
  <c r="AO275"/>
  <c r="AO271"/>
  <c r="AP271"/>
  <c r="AV267"/>
  <c r="AP267"/>
  <c r="AO267"/>
  <c r="AZ263"/>
  <c r="AP263"/>
  <c r="AO263"/>
  <c r="AC259"/>
  <c r="AP259"/>
  <c r="AO259"/>
  <c r="AP255"/>
  <c r="AO255"/>
  <c r="AP251"/>
  <c r="AO251"/>
  <c r="AU247"/>
  <c r="AO247"/>
  <c r="AP247"/>
  <c r="AP243"/>
  <c r="AO243"/>
  <c r="BB239"/>
  <c r="AN239"/>
  <c r="AP239"/>
  <c r="AO239"/>
  <c r="AF235"/>
  <c r="AP235"/>
  <c r="AO235"/>
  <c r="AP231"/>
  <c r="AO231"/>
  <c r="AP227"/>
  <c r="AO227"/>
  <c r="BD223"/>
  <c r="AP223"/>
  <c r="AO223"/>
  <c r="AP219"/>
  <c r="AO219"/>
  <c r="AF215"/>
  <c r="AP215"/>
  <c r="AO215"/>
  <c r="AY211"/>
  <c r="AP211"/>
  <c r="AO211"/>
  <c r="AD207"/>
  <c r="AO207"/>
  <c r="AP207"/>
  <c r="AN203"/>
  <c r="AP203"/>
  <c r="AO203"/>
  <c r="AP199"/>
  <c r="AO199"/>
  <c r="AP195"/>
  <c r="AO195"/>
  <c r="AD191"/>
  <c r="AP191"/>
  <c r="AO191"/>
  <c r="AS187"/>
  <c r="AP187"/>
  <c r="AO187"/>
  <c r="AO183"/>
  <c r="AP183"/>
  <c r="AU179"/>
  <c r="AP179"/>
  <c r="AO179"/>
  <c r="BC175"/>
  <c r="AP175"/>
  <c r="AO175"/>
  <c r="AP171"/>
  <c r="AO171"/>
  <c r="AK167"/>
  <c r="AN167"/>
  <c r="AP167"/>
  <c r="AO167"/>
  <c r="BD163"/>
  <c r="AN163"/>
  <c r="AP163"/>
  <c r="AO163"/>
  <c r="AP159"/>
  <c r="AO159"/>
  <c r="AP155"/>
  <c r="AO155"/>
  <c r="AQ151"/>
  <c r="AO151"/>
  <c r="AP151"/>
  <c r="O147"/>
  <c r="AP147"/>
  <c r="AO147"/>
  <c r="S143"/>
  <c r="AO143"/>
  <c r="AP143"/>
  <c r="BA139"/>
  <c r="AP139"/>
  <c r="AO139"/>
  <c r="AQ135"/>
  <c r="AP135"/>
  <c r="AO135"/>
  <c r="AQ131"/>
  <c r="AP131"/>
  <c r="AO131"/>
  <c r="AS127"/>
  <c r="AP127"/>
  <c r="AO127"/>
  <c r="AP123"/>
  <c r="AO123"/>
  <c r="AF119"/>
  <c r="AO119"/>
  <c r="AP119"/>
  <c r="AQ115"/>
  <c r="AN115"/>
  <c r="AP115"/>
  <c r="AO115"/>
  <c r="AP111"/>
  <c r="AO111"/>
  <c r="AP107"/>
  <c r="AO107"/>
  <c r="AZ103"/>
  <c r="AP103"/>
  <c r="AO103"/>
  <c r="AP99"/>
  <c r="AO99"/>
  <c r="AP95"/>
  <c r="AO95"/>
  <c r="AP91"/>
  <c r="AO91"/>
  <c r="AP87"/>
  <c r="AO87"/>
  <c r="AV83"/>
  <c r="AP83"/>
  <c r="AO83"/>
  <c r="BC79"/>
  <c r="AO79"/>
  <c r="AP79"/>
  <c r="BC75"/>
  <c r="AP75"/>
  <c r="AO75"/>
  <c r="AO3"/>
  <c r="AK3"/>
  <c r="AY588"/>
  <c r="AQ1785"/>
  <c r="BA1056"/>
  <c r="AX215"/>
  <c r="AC2227"/>
  <c r="AY1650"/>
  <c r="BB1914"/>
  <c r="BB1143"/>
  <c r="AZ1650"/>
  <c r="AZ1991"/>
  <c r="AY1914"/>
  <c r="BB799"/>
  <c r="BD558"/>
  <c r="BA1471"/>
  <c r="AY1603"/>
  <c r="AF1205"/>
  <c r="AD249"/>
  <c r="AR1999"/>
  <c r="BC1913"/>
  <c r="AU1664"/>
  <c r="BB1610"/>
  <c r="BC1480"/>
  <c r="AW1443"/>
  <c r="AK1169"/>
  <c r="AN1169" s="1"/>
  <c r="AU913"/>
  <c r="AU848"/>
  <c r="AU715"/>
  <c r="AU626"/>
  <c r="BC1033"/>
  <c r="AQ956"/>
  <c r="AY927"/>
  <c r="AW680"/>
  <c r="AV486"/>
  <c r="AZ1020"/>
  <c r="BC2133"/>
  <c r="AQ1657"/>
  <c r="AV1610"/>
  <c r="AY1533"/>
  <c r="AU2110"/>
  <c r="AZ1588"/>
  <c r="AV1543"/>
  <c r="AQ1399"/>
  <c r="AV1024"/>
  <c r="AQ778"/>
  <c r="AY2081"/>
  <c r="AS1893"/>
  <c r="AU1828"/>
  <c r="AQ1587"/>
  <c r="AU1501"/>
  <c r="AV1394"/>
  <c r="AZ974"/>
  <c r="S328"/>
  <c r="BB1603"/>
  <c r="AU1371"/>
  <c r="T1143"/>
  <c r="BC1101"/>
  <c r="AD1020"/>
  <c r="T1182"/>
  <c r="AF558"/>
  <c r="AT2194"/>
  <c r="AV2161"/>
  <c r="BB1793"/>
  <c r="BC1421"/>
  <c r="BC1342"/>
  <c r="BD1205"/>
  <c r="AT1184"/>
  <c r="AK799"/>
  <c r="BC751"/>
  <c r="AV734"/>
  <c r="BA588"/>
  <c r="AU178"/>
  <c r="AF1743"/>
  <c r="AY2136"/>
  <c r="AD2017"/>
  <c r="AR1899"/>
  <c r="AY1788"/>
  <c r="AR1743"/>
  <c r="AX1391"/>
  <c r="AX1257"/>
  <c r="AQ750"/>
  <c r="BB263"/>
  <c r="BB2034"/>
  <c r="BA1853"/>
  <c r="BD1739"/>
  <c r="BA1555"/>
  <c r="AQ1533"/>
  <c r="AR1246"/>
  <c r="AR1153"/>
  <c r="AX1037"/>
  <c r="AQ898"/>
  <c r="AU826"/>
  <c r="BC514"/>
  <c r="AU453"/>
  <c r="BC1942"/>
  <c r="AR1911"/>
  <c r="AQ1893"/>
  <c r="AR1793"/>
  <c r="BC1722"/>
  <c r="AT1533"/>
  <c r="AZ1503"/>
  <c r="BB1057"/>
  <c r="AS1056"/>
  <c r="O1056"/>
  <c r="BA1037"/>
  <c r="BC975"/>
  <c r="AU868"/>
  <c r="AQ846"/>
  <c r="AQ766"/>
  <c r="AK751"/>
  <c r="AQ705"/>
  <c r="AW644"/>
  <c r="AX631"/>
  <c r="BA614"/>
  <c r="BC546"/>
  <c r="AK270"/>
  <c r="AN270" s="1"/>
  <c r="AQ215"/>
  <c r="AU86"/>
  <c r="BC868"/>
  <c r="AK1561"/>
  <c r="AD1208"/>
  <c r="S86"/>
  <c r="AX2177"/>
  <c r="BD1999"/>
  <c r="AZ1949"/>
  <c r="BA1587"/>
  <c r="AQ1026"/>
  <c r="AY1020"/>
  <c r="AZ956"/>
  <c r="AK715"/>
  <c r="AN715" s="1"/>
  <c r="AY600"/>
  <c r="AS394"/>
  <c r="BC265"/>
  <c r="AR260"/>
  <c r="AC258"/>
  <c r="AZ109"/>
  <c r="AY1238"/>
  <c r="AS2285"/>
  <c r="AQ1969"/>
  <c r="AX1842"/>
  <c r="BC1699"/>
  <c r="AS1619"/>
  <c r="AQ1500"/>
  <c r="AR1441"/>
  <c r="AR1233"/>
  <c r="AU1182"/>
  <c r="AX1168"/>
  <c r="BD1141"/>
  <c r="AF1056"/>
  <c r="AY1002"/>
  <c r="AT921"/>
  <c r="AQ919"/>
  <c r="AS918"/>
  <c r="BB917"/>
  <c r="AS578"/>
  <c r="AY394"/>
  <c r="BD259"/>
  <c r="BC1037"/>
  <c r="AC1450"/>
  <c r="S868"/>
  <c r="BC2268"/>
  <c r="BA2117"/>
  <c r="AT1828"/>
  <c r="BC1627"/>
  <c r="AF1617"/>
  <c r="AW1491"/>
  <c r="AZ1395"/>
  <c r="AD1331"/>
  <c r="AT1233"/>
  <c r="AV1124"/>
  <c r="BD1020"/>
  <c r="BC921"/>
  <c r="AU919"/>
  <c r="AU918"/>
  <c r="AD644"/>
  <c r="BC364"/>
  <c r="AZ290"/>
  <c r="AF207"/>
  <c r="BD191"/>
  <c r="AT2309"/>
  <c r="AS2181"/>
  <c r="AQ1618"/>
  <c r="AR1611"/>
  <c r="AY1581"/>
  <c r="AX1572"/>
  <c r="AQ1401"/>
  <c r="BB1362"/>
  <c r="AS1315"/>
  <c r="AR1298"/>
  <c r="BD1256"/>
  <c r="AQ1155"/>
  <c r="AT1017"/>
  <c r="AW711"/>
  <c r="AW550"/>
  <c r="BC348"/>
  <c r="AQ335"/>
  <c r="AR280"/>
  <c r="AQ253"/>
  <c r="AQ248"/>
  <c r="AT214"/>
  <c r="AU176"/>
  <c r="AU153"/>
  <c r="AU2309"/>
  <c r="AU2308"/>
  <c r="AR2277"/>
  <c r="BD2233"/>
  <c r="BD2198"/>
  <c r="BA2137"/>
  <c r="AT2136"/>
  <c r="AC2017"/>
  <c r="AU2005"/>
  <c r="BA1979"/>
  <c r="AQ1961"/>
  <c r="BB1862"/>
  <c r="BA1731"/>
  <c r="BD1718"/>
  <c r="AY1627"/>
  <c r="AT1576"/>
  <c r="AQ1501"/>
  <c r="BB1473"/>
  <c r="AU1410"/>
  <c r="AR1401"/>
  <c r="AQ1395"/>
  <c r="AU1342"/>
  <c r="AY1323"/>
  <c r="AY1298"/>
  <c r="BC1293"/>
  <c r="AC1169"/>
  <c r="AY1154"/>
  <c r="AK1037"/>
  <c r="AN1037" s="1"/>
  <c r="AU1017"/>
  <c r="BD992"/>
  <c r="AW857"/>
  <c r="AQ848"/>
  <c r="AS826"/>
  <c r="AT631"/>
  <c r="AR626"/>
  <c r="AY596"/>
  <c r="AR427"/>
  <c r="AU380"/>
  <c r="BA374"/>
  <c r="AS335"/>
  <c r="AR290"/>
  <c r="AS280"/>
  <c r="AZ153"/>
  <c r="AU2161"/>
  <c r="AU2133"/>
  <c r="AT2055"/>
  <c r="AZ2034"/>
  <c r="AU1968"/>
  <c r="AV1959"/>
  <c r="BD1933"/>
  <c r="BC1816"/>
  <c r="BD1785"/>
  <c r="AQ1776"/>
  <c r="AD1679"/>
  <c r="AT1480"/>
  <c r="AT1462"/>
  <c r="BA1419"/>
  <c r="AV1381"/>
  <c r="BC1350"/>
  <c r="AY1245"/>
  <c r="AT1230"/>
  <c r="AD1228"/>
  <c r="AY1207"/>
  <c r="AR1162"/>
  <c r="AD1124"/>
  <c r="S1024"/>
  <c r="AQ1010"/>
  <c r="BC927"/>
  <c r="BD778"/>
  <c r="AZ692"/>
  <c r="AW558"/>
  <c r="AF546"/>
  <c r="BC522"/>
  <c r="AK394"/>
  <c r="AN394" s="1"/>
  <c r="BD280"/>
  <c r="AK280"/>
  <c r="AN280" s="1"/>
  <c r="AQ269"/>
  <c r="AR263"/>
  <c r="AY262"/>
  <c r="AK260"/>
  <c r="AN260" s="1"/>
  <c r="BC206"/>
  <c r="AZ173"/>
  <c r="AF159"/>
  <c r="AU132"/>
  <c r="AU280"/>
  <c r="AZ1419"/>
  <c r="AR558"/>
  <c r="AD280"/>
  <c r="BB2133"/>
  <c r="AU2076"/>
  <c r="AR2033"/>
  <c r="BB1815"/>
  <c r="BB1775"/>
  <c r="AX1671"/>
  <c r="AQ1635"/>
  <c r="AV1630"/>
  <c r="AT1614"/>
  <c r="BC1560"/>
  <c r="AT1555"/>
  <c r="BD1550"/>
  <c r="AC1503"/>
  <c r="AW1457"/>
  <c r="AV1437"/>
  <c r="BD1419"/>
  <c r="BD1381"/>
  <c r="AX1359"/>
  <c r="AT1358"/>
  <c r="AV1349"/>
  <c r="BA1331"/>
  <c r="BC1330"/>
  <c r="AF1228"/>
  <c r="AR1205"/>
  <c r="AZ1200"/>
  <c r="AU1162"/>
  <c r="AK1124"/>
  <c r="AN1124" s="1"/>
  <c r="AV1120"/>
  <c r="AQ1057"/>
  <c r="AS1020"/>
  <c r="AY999"/>
  <c r="AQ798"/>
  <c r="AS576"/>
  <c r="AY558"/>
  <c r="BB498"/>
  <c r="AU489"/>
  <c r="S364"/>
  <c r="AU314"/>
  <c r="AT270"/>
  <c r="BD262"/>
  <c r="AT233"/>
  <c r="AT211"/>
  <c r="BD206"/>
  <c r="AS149"/>
  <c r="AS1419"/>
  <c r="AC2217"/>
  <c r="AC1583"/>
  <c r="AK1443"/>
  <c r="AN1443" s="1"/>
  <c r="AK1014"/>
  <c r="AY280"/>
  <c r="AX2293"/>
  <c r="AY2217"/>
  <c r="AY2111"/>
  <c r="AX2106"/>
  <c r="BD2007"/>
  <c r="AQ1842"/>
  <c r="AQ1793"/>
  <c r="BD1635"/>
  <c r="BC1614"/>
  <c r="AU1613"/>
  <c r="AR1518"/>
  <c r="AD1503"/>
  <c r="AD1419"/>
  <c r="AC1410"/>
  <c r="AX1358"/>
  <c r="AV1262"/>
  <c r="AC1165"/>
  <c r="BD998"/>
  <c r="BA894"/>
  <c r="AX889"/>
  <c r="BC619"/>
  <c r="AZ558"/>
  <c r="AF496"/>
  <c r="BC467"/>
  <c r="BC454"/>
  <c r="AV314"/>
  <c r="BC259"/>
  <c r="AX192"/>
  <c r="AS178"/>
  <c r="AQ109"/>
  <c r="AU472"/>
  <c r="AS1665"/>
  <c r="BD1200"/>
  <c r="AY1168"/>
  <c r="T1168"/>
  <c r="AV590"/>
  <c r="S472"/>
  <c r="O292"/>
  <c r="BB215"/>
  <c r="AY147"/>
  <c r="BC2075"/>
  <c r="O1256"/>
  <c r="BC1206"/>
  <c r="BC1168"/>
  <c r="BC1160"/>
  <c r="AY590"/>
  <c r="AC1908"/>
  <c r="S1487"/>
  <c r="AK1471"/>
  <c r="AN1471" s="1"/>
  <c r="AF1394"/>
  <c r="BD1342"/>
  <c r="T1342"/>
  <c r="AT1205"/>
  <c r="T857"/>
  <c r="AU464"/>
  <c r="S464"/>
  <c r="BC239"/>
  <c r="AS159"/>
  <c r="T92"/>
  <c r="AX2273"/>
  <c r="AR2075"/>
  <c r="AR930"/>
  <c r="AR1665"/>
  <c r="AY1206"/>
  <c r="BB1394"/>
  <c r="BB176"/>
  <c r="BC1394"/>
  <c r="AZ1391"/>
  <c r="AS464"/>
  <c r="AF2273"/>
  <c r="AQ2303"/>
  <c r="AD2272"/>
  <c r="AQ2161"/>
  <c r="AV2086"/>
  <c r="AD2084"/>
  <c r="AK2075"/>
  <c r="AN2075" s="1"/>
  <c r="AQ1911"/>
  <c r="AQ1904"/>
  <c r="AK1873"/>
  <c r="AN1873" s="1"/>
  <c r="AW1865"/>
  <c r="AT1843"/>
  <c r="T1480"/>
  <c r="AF1466"/>
  <c r="AD1421"/>
  <c r="BC1358"/>
  <c r="T1358"/>
  <c r="AF1279"/>
  <c r="AD1206"/>
  <c r="AV1205"/>
  <c r="AX1169"/>
  <c r="AC1141"/>
  <c r="AU1098"/>
  <c r="AV1014"/>
  <c r="BA878"/>
  <c r="AQ667"/>
  <c r="BB625"/>
  <c r="AS598"/>
  <c r="AD590"/>
  <c r="BB552"/>
  <c r="AW486"/>
  <c r="AQ476"/>
  <c r="BD464"/>
  <c r="AK425"/>
  <c r="AN425" s="1"/>
  <c r="AW399"/>
  <c r="BA394"/>
  <c r="AU283"/>
  <c r="BD239"/>
  <c r="AR236"/>
  <c r="AC215"/>
  <c r="AW172"/>
  <c r="AW159"/>
  <c r="AT131"/>
  <c r="AV130"/>
  <c r="BB1909"/>
  <c r="AT2075"/>
  <c r="BD1350"/>
  <c r="S966"/>
  <c r="O930"/>
  <c r="AT590"/>
  <c r="O578"/>
  <c r="T1665"/>
  <c r="AZ1206"/>
  <c r="O464"/>
  <c r="AF2075"/>
  <c r="AX2217"/>
  <c r="AD2197"/>
  <c r="AF2137"/>
  <c r="BC2127"/>
  <c r="BB2086"/>
  <c r="AC2033"/>
  <c r="S1999"/>
  <c r="AK1901"/>
  <c r="AN1901" s="1"/>
  <c r="BD1865"/>
  <c r="BA1793"/>
  <c r="T1793"/>
  <c r="AK1775"/>
  <c r="AN1775" s="1"/>
  <c r="BB1771"/>
  <c r="AV1714"/>
  <c r="AF1665"/>
  <c r="BB1660"/>
  <c r="AX1602"/>
  <c r="AD1587"/>
  <c r="AV1501"/>
  <c r="T1501"/>
  <c r="AY1473"/>
  <c r="BC1462"/>
  <c r="BB1443"/>
  <c r="AR1399"/>
  <c r="AU1302"/>
  <c r="AX1205"/>
  <c r="AD1200"/>
  <c r="AX1143"/>
  <c r="BA1089"/>
  <c r="BA1022"/>
  <c r="AQ944"/>
  <c r="T933"/>
  <c r="AR882"/>
  <c r="AT868"/>
  <c r="AR666"/>
  <c r="AU644"/>
  <c r="AU635"/>
  <c r="AF590"/>
  <c r="AW546"/>
  <c r="AZ476"/>
  <c r="AY475"/>
  <c r="AK455"/>
  <c r="AN455" s="1"/>
  <c r="AW408"/>
  <c r="AW407"/>
  <c r="AQ312"/>
  <c r="AF292"/>
  <c r="AF290"/>
  <c r="AC239"/>
  <c r="AY235"/>
  <c r="AU198"/>
  <c r="AF147"/>
  <c r="BC130"/>
  <c r="AX80"/>
  <c r="BD2083"/>
  <c r="AY1394"/>
  <c r="O590"/>
  <c r="AV2075"/>
  <c r="BB292"/>
  <c r="S1671"/>
  <c r="BC1665"/>
  <c r="AQ239"/>
  <c r="BD207"/>
  <c r="AQ159"/>
  <c r="BC147"/>
  <c r="AC2272"/>
  <c r="AF2083"/>
  <c r="BB2274"/>
  <c r="AV2273"/>
  <c r="BD2235"/>
  <c r="AU2199"/>
  <c r="AT2192"/>
  <c r="AF2178"/>
  <c r="BB2147"/>
  <c r="AZ2122"/>
  <c r="AF2106"/>
  <c r="AD2033"/>
  <c r="AF2028"/>
  <c r="BB2007"/>
  <c r="AD1991"/>
  <c r="AT1942"/>
  <c r="AQ1909"/>
  <c r="BB1908"/>
  <c r="BC1771"/>
  <c r="AY1750"/>
  <c r="AY1732"/>
  <c r="AW1483"/>
  <c r="AZ1471"/>
  <c r="BC1443"/>
  <c r="AU1419"/>
  <c r="AC1407"/>
  <c r="AF1391"/>
  <c r="AZ1362"/>
  <c r="AX1350"/>
  <c r="AW1323"/>
  <c r="AU1262"/>
  <c r="AF1246"/>
  <c r="BC1205"/>
  <c r="AC1205"/>
  <c r="AT1182"/>
  <c r="O1182"/>
  <c r="AF1160"/>
  <c r="AU1102"/>
  <c r="AR944"/>
  <c r="AQ930"/>
  <c r="AW914"/>
  <c r="BC882"/>
  <c r="AQ649"/>
  <c r="BB619"/>
  <c r="AS588"/>
  <c r="AF514"/>
  <c r="AU500"/>
  <c r="AR494"/>
  <c r="BC408"/>
  <c r="BC407"/>
  <c r="AF310"/>
  <c r="AF305"/>
  <c r="AV266"/>
  <c r="AF239"/>
  <c r="AQ234"/>
  <c r="AR214"/>
  <c r="AC207"/>
  <c r="AV198"/>
  <c r="AK191"/>
  <c r="AN191" s="1"/>
  <c r="AC159"/>
  <c r="AC74"/>
  <c r="S2245"/>
  <c r="AV2245"/>
  <c r="AU2139"/>
  <c r="AQ2139"/>
  <c r="AQ1997"/>
  <c r="AY1997"/>
  <c r="AT1954"/>
  <c r="AD1954"/>
  <c r="AX1954"/>
  <c r="BB1877"/>
  <c r="BA1877"/>
  <c r="S1872"/>
  <c r="AC1872"/>
  <c r="BC1872"/>
  <c r="AQ1868"/>
  <c r="BA1469"/>
  <c r="AC1469"/>
  <c r="T1406"/>
  <c r="AU1406"/>
  <c r="AC1045"/>
  <c r="BC1045"/>
  <c r="AK1045"/>
  <c r="AN1045" s="1"/>
  <c r="AU790"/>
  <c r="AK736"/>
  <c r="AN736" s="1"/>
  <c r="BD736"/>
  <c r="AD736"/>
  <c r="BD624"/>
  <c r="AQ624"/>
  <c r="AR584"/>
  <c r="BA584"/>
  <c r="BB520"/>
  <c r="BC520"/>
  <c r="AV520"/>
  <c r="O437"/>
  <c r="AZ437"/>
  <c r="AZ429"/>
  <c r="AZ285"/>
  <c r="AV285"/>
  <c r="AD275"/>
  <c r="AY195"/>
  <c r="AR185"/>
  <c r="AU185"/>
  <c r="AT160"/>
  <c r="AC160"/>
  <c r="AU107"/>
  <c r="AQ107"/>
  <c r="S2232"/>
  <c r="AC2232"/>
  <c r="AD2232"/>
  <c r="BD2193"/>
  <c r="AR2193"/>
  <c r="AD1953"/>
  <c r="AQ1953"/>
  <c r="BA1727"/>
  <c r="AK1727"/>
  <c r="AN1727" s="1"/>
  <c r="AF1606"/>
  <c r="AR1606"/>
  <c r="AQ1411"/>
  <c r="AD1319"/>
  <c r="O1319"/>
  <c r="AR1100"/>
  <c r="AW1100"/>
  <c r="AX1087"/>
  <c r="AU1087"/>
  <c r="AX1025"/>
  <c r="AT1025"/>
  <c r="T1009"/>
  <c r="AU1009"/>
  <c r="AR678"/>
  <c r="AV678"/>
  <c r="AD678"/>
  <c r="BA678"/>
  <c r="AZ678"/>
  <c r="AS445"/>
  <c r="O445"/>
  <c r="AR419"/>
  <c r="BD419"/>
  <c r="AF419"/>
  <c r="AD419"/>
  <c r="AZ419"/>
  <c r="S419"/>
  <c r="AQ296"/>
  <c r="AZ296"/>
  <c r="AC200"/>
  <c r="AK200"/>
  <c r="AN200" s="1"/>
  <c r="AV200"/>
  <c r="AF200"/>
  <c r="AU200"/>
  <c r="AS200"/>
  <c r="AD200"/>
  <c r="AT200"/>
  <c r="AQ200"/>
  <c r="BD200"/>
  <c r="S200"/>
  <c r="BC200"/>
  <c r="AK112"/>
  <c r="AN112" s="1"/>
  <c r="AW112"/>
  <c r="AY2170"/>
  <c r="O2170"/>
  <c r="T2146"/>
  <c r="AF2146"/>
  <c r="AY2146"/>
  <c r="BC2146"/>
  <c r="AX2057"/>
  <c r="AV2057"/>
  <c r="AT1983"/>
  <c r="BA1983"/>
  <c r="AQ1819"/>
  <c r="AC1819"/>
  <c r="AW1767"/>
  <c r="AR1767"/>
  <c r="O1712"/>
  <c r="AX1712"/>
  <c r="AT1611"/>
  <c r="AQ1611"/>
  <c r="AD1611"/>
  <c r="BC1611"/>
  <c r="BA1611"/>
  <c r="O1566"/>
  <c r="AD1566"/>
  <c r="AZ1566"/>
  <c r="BC1566"/>
  <c r="AF1436"/>
  <c r="AC1436"/>
  <c r="BD1436"/>
  <c r="AK1339"/>
  <c r="AN1339" s="1"/>
  <c r="AF1339"/>
  <c r="AW1339"/>
  <c r="BC1339"/>
  <c r="AU1217"/>
  <c r="AQ1217"/>
  <c r="AV1207"/>
  <c r="AC1207"/>
  <c r="BC1207"/>
  <c r="BB1207"/>
  <c r="AU837"/>
  <c r="AT837"/>
  <c r="BB815"/>
  <c r="BA815"/>
  <c r="AQ807"/>
  <c r="AF744"/>
  <c r="AU744"/>
  <c r="AQ744"/>
  <c r="BB613"/>
  <c r="AV613"/>
  <c r="AS389"/>
  <c r="AU389"/>
  <c r="AY327"/>
  <c r="BB327"/>
  <c r="AD327"/>
  <c r="AU327"/>
  <c r="O327"/>
  <c r="AQ1945"/>
  <c r="T1877"/>
  <c r="AX1823"/>
  <c r="AS1707"/>
  <c r="AT2230"/>
  <c r="AC2210"/>
  <c r="AV2154"/>
  <c r="AT1951"/>
  <c r="AY1903"/>
  <c r="AZ1749"/>
  <c r="O2226"/>
  <c r="AF2226"/>
  <c r="S1963"/>
  <c r="BD1963"/>
  <c r="BC1605"/>
  <c r="AU1086"/>
  <c r="AR1086"/>
  <c r="AT967"/>
  <c r="AY967"/>
  <c r="S418"/>
  <c r="AC418"/>
  <c r="AS1919"/>
  <c r="AZ1919"/>
  <c r="AY1919"/>
  <c r="AC1893"/>
  <c r="AY1893"/>
  <c r="AD1893"/>
  <c r="AT1893"/>
  <c r="BD1893"/>
  <c r="AV1893"/>
  <c r="AF1893"/>
  <c r="AU1893"/>
  <c r="AR1893"/>
  <c r="BB1893"/>
  <c r="AK1739"/>
  <c r="AN1739" s="1"/>
  <c r="AF1739"/>
  <c r="AY1661"/>
  <c r="AT877"/>
  <c r="S850"/>
  <c r="BC850"/>
  <c r="AF810"/>
  <c r="AK810"/>
  <c r="BD810"/>
  <c r="AC582"/>
  <c r="AX2306"/>
  <c r="BC2306"/>
  <c r="AU2292"/>
  <c r="BC2292"/>
  <c r="AU2237"/>
  <c r="AF2096"/>
  <c r="T2004"/>
  <c r="AT2004"/>
  <c r="S1977"/>
  <c r="BC1977"/>
  <c r="AD1961"/>
  <c r="AR1961"/>
  <c r="T1961"/>
  <c r="AC1949"/>
  <c r="AF1949"/>
  <c r="AK1949"/>
  <c r="AN1949" s="1"/>
  <c r="AQ1851"/>
  <c r="T1626"/>
  <c r="AR1594"/>
  <c r="AQ1594"/>
  <c r="BB1499"/>
  <c r="AW1499"/>
  <c r="AQ1255"/>
  <c r="AC1255"/>
  <c r="AU1133"/>
  <c r="AC1133"/>
  <c r="BC1133"/>
  <c r="BB1133"/>
  <c r="AW1081"/>
  <c r="AU1081"/>
  <c r="AR896"/>
  <c r="AQ502"/>
  <c r="AF502"/>
  <c r="BC502"/>
  <c r="BD502"/>
  <c r="AZ497"/>
  <c r="AY497"/>
  <c r="AC496"/>
  <c r="BC496"/>
  <c r="BB496"/>
  <c r="S496"/>
  <c r="AY496"/>
  <c r="BA496"/>
  <c r="AU387"/>
  <c r="AS387"/>
  <c r="BD321"/>
  <c r="O321"/>
  <c r="AU321"/>
  <c r="AU221"/>
  <c r="AQ221"/>
  <c r="AC153"/>
  <c r="AD153"/>
  <c r="AT153"/>
  <c r="BD153"/>
  <c r="AS153"/>
  <c r="BC153"/>
  <c r="BA153"/>
  <c r="AR153"/>
  <c r="BB153"/>
  <c r="S153"/>
  <c r="AY153"/>
  <c r="O153"/>
  <c r="AK153"/>
  <c r="AN153" s="1"/>
  <c r="AV153"/>
  <c r="AQ1917"/>
  <c r="AZ1893"/>
  <c r="AK1319"/>
  <c r="AN1319" s="1"/>
  <c r="BA1951"/>
  <c r="AF1951"/>
  <c r="AY1951"/>
  <c r="AD1951"/>
  <c r="T1951"/>
  <c r="AS1951"/>
  <c r="AS1609"/>
  <c r="BA1609"/>
  <c r="AD686"/>
  <c r="AK686"/>
  <c r="AN686" s="1"/>
  <c r="AC2293"/>
  <c r="AZ2293"/>
  <c r="BD2293"/>
  <c r="BA2293"/>
  <c r="AS2293"/>
  <c r="AU1721"/>
  <c r="AY1721"/>
  <c r="AX1583"/>
  <c r="AW1583"/>
  <c r="AQ1583"/>
  <c r="O1583"/>
  <c r="AK1583"/>
  <c r="AN1583" s="1"/>
  <c r="AF1583"/>
  <c r="AK1241"/>
  <c r="AN1241" s="1"/>
  <c r="AU1241"/>
  <c r="T1241"/>
  <c r="BA1241"/>
  <c r="AY2210"/>
  <c r="AX2210"/>
  <c r="T2210"/>
  <c r="AV2210"/>
  <c r="O2210"/>
  <c r="AX2022"/>
  <c r="AQ2022"/>
  <c r="BB1998"/>
  <c r="BC1998"/>
  <c r="BC1967"/>
  <c r="AZ1895"/>
  <c r="BD1895"/>
  <c r="BA1873"/>
  <c r="O1873"/>
  <c r="BB1873"/>
  <c r="AY1873"/>
  <c r="BA1869"/>
  <c r="AK1869"/>
  <c r="AN1869" s="1"/>
  <c r="AU1812"/>
  <c r="AQ1812"/>
  <c r="BA1715"/>
  <c r="AQ1715"/>
  <c r="AF1705"/>
  <c r="AD1705"/>
  <c r="AZ1705"/>
  <c r="BC1494"/>
  <c r="AF1494"/>
  <c r="AK1417"/>
  <c r="AN1417" s="1"/>
  <c r="AR1417"/>
  <c r="T1417"/>
  <c r="O1327"/>
  <c r="BA1327"/>
  <c r="AQ1273"/>
  <c r="BA1273"/>
  <c r="AQ1093"/>
  <c r="BC1093"/>
  <c r="AF1046"/>
  <c r="AK1046"/>
  <c r="AN1046" s="1"/>
  <c r="BD858"/>
  <c r="AY858"/>
  <c r="BA801"/>
  <c r="BB801"/>
  <c r="BC762"/>
  <c r="AV762"/>
  <c r="AU611"/>
  <c r="BD611"/>
  <c r="AK570"/>
  <c r="AN570" s="1"/>
  <c r="AS570"/>
  <c r="AV542"/>
  <c r="AS542"/>
  <c r="AK402"/>
  <c r="AN402" s="1"/>
  <c r="AU402"/>
  <c r="BB272"/>
  <c r="AW272"/>
  <c r="BC141"/>
  <c r="AV141"/>
  <c r="BC1954"/>
  <c r="BA1893"/>
  <c r="BB1845"/>
  <c r="AX1469"/>
  <c r="AW790"/>
  <c r="BA195"/>
  <c r="T153"/>
  <c r="S2234"/>
  <c r="AY2234"/>
  <c r="AV2289"/>
  <c r="AX2289"/>
  <c r="AX1945"/>
  <c r="AF1945"/>
  <c r="AC1945"/>
  <c r="BD1945"/>
  <c r="AR1945"/>
  <c r="AT1829"/>
  <c r="AK1829"/>
  <c r="AN1829" s="1"/>
  <c r="AV1829"/>
  <c r="BC1490"/>
  <c r="AR1490"/>
  <c r="AX1386"/>
  <c r="AU1386"/>
  <c r="AC1386"/>
  <c r="AX1013"/>
  <c r="BA452"/>
  <c r="S452"/>
  <c r="BB452"/>
  <c r="AS452"/>
  <c r="AZ333"/>
  <c r="AU333"/>
  <c r="AY199"/>
  <c r="AV199"/>
  <c r="AQ199"/>
  <c r="AQ188"/>
  <c r="AT188"/>
  <c r="AF2277"/>
  <c r="BC2277"/>
  <c r="AK2277"/>
  <c r="AN2277" s="1"/>
  <c r="BA2277"/>
  <c r="AY2277"/>
  <c r="AS2277"/>
  <c r="S2277"/>
  <c r="AQ2277"/>
  <c r="AT1652"/>
  <c r="BB1652"/>
  <c r="AC1338"/>
  <c r="AR1338"/>
  <c r="AZ1220"/>
  <c r="AT1220"/>
  <c r="AR1134"/>
  <c r="BC1134"/>
  <c r="T774"/>
  <c r="AD774"/>
  <c r="AF774"/>
  <c r="BA774"/>
  <c r="AY774"/>
  <c r="AZ702"/>
  <c r="AD702"/>
  <c r="BC702"/>
  <c r="AV702"/>
  <c r="AU612"/>
  <c r="AR612"/>
  <c r="AD2263"/>
  <c r="AT2263"/>
  <c r="AC2235"/>
  <c r="AF2235"/>
  <c r="AD2235"/>
  <c r="BC2235"/>
  <c r="AQ2194"/>
  <c r="AD2194"/>
  <c r="AV2194"/>
  <c r="AW2063"/>
  <c r="BC2063"/>
  <c r="AD1879"/>
  <c r="AS1879"/>
  <c r="AU1789"/>
  <c r="AV1789"/>
  <c r="AK1671"/>
  <c r="AN1671" s="1"/>
  <c r="AQ1671"/>
  <c r="AZ1607"/>
  <c r="AX1508"/>
  <c r="S1477"/>
  <c r="AY1477"/>
  <c r="AS1455"/>
  <c r="BA1455"/>
  <c r="AX1455"/>
  <c r="S1281"/>
  <c r="AY1281"/>
  <c r="AC1239"/>
  <c r="AD1239"/>
  <c r="BD1239"/>
  <c r="AF1232"/>
  <c r="AZ1232"/>
  <c r="AU1232"/>
  <c r="AD1163"/>
  <c r="AU1088"/>
  <c r="O1016"/>
  <c r="AU1016"/>
  <c r="AK1016"/>
  <c r="AN1016" s="1"/>
  <c r="AZ1016"/>
  <c r="AQ825"/>
  <c r="AS825"/>
  <c r="AQ366"/>
  <c r="BC366"/>
  <c r="AS366"/>
  <c r="BD320"/>
  <c r="AR169"/>
  <c r="AW169"/>
  <c r="AS169"/>
  <c r="AZ158"/>
  <c r="AF158"/>
  <c r="AY2232"/>
  <c r="AZ2070"/>
  <c r="BB1965"/>
  <c r="AF1963"/>
  <c r="BC1893"/>
  <c r="AQ1877"/>
  <c r="AZ1727"/>
  <c r="AU1411"/>
  <c r="BC1025"/>
  <c r="AW678"/>
  <c r="BC419"/>
  <c r="AR200"/>
  <c r="AT2236"/>
  <c r="AD2217"/>
  <c r="AK2127"/>
  <c r="AC2111"/>
  <c r="AK2081"/>
  <c r="AN2081" s="1"/>
  <c r="AU2075"/>
  <c r="AD2075"/>
  <c r="AC2074"/>
  <c r="AD2073"/>
  <c r="AF2017"/>
  <c r="AS1995"/>
  <c r="AZ1981"/>
  <c r="AK1979"/>
  <c r="AN1979" s="1"/>
  <c r="BD1975"/>
  <c r="AC1864"/>
  <c r="AW1849"/>
  <c r="AX1844"/>
  <c r="BA1815"/>
  <c r="AW1781"/>
  <c r="BD1737"/>
  <c r="AZ1706"/>
  <c r="AZ1603"/>
  <c r="AV1560"/>
  <c r="AZ1555"/>
  <c r="S1555"/>
  <c r="AX1533"/>
  <c r="AQ1498"/>
  <c r="AS1489"/>
  <c r="BD1462"/>
  <c r="AY1447"/>
  <c r="AF1443"/>
  <c r="AW1419"/>
  <c r="AF1410"/>
  <c r="BC1401"/>
  <c r="AZ1399"/>
  <c r="BD1364"/>
  <c r="AR1337"/>
  <c r="BC1300"/>
  <c r="AK1279"/>
  <c r="AN1279" s="1"/>
  <c r="BB1262"/>
  <c r="AK1253"/>
  <c r="AN1253" s="1"/>
  <c r="AX1245"/>
  <c r="AQ1230"/>
  <c r="AU1205"/>
  <c r="AD1205"/>
  <c r="BC1085"/>
  <c r="AK1053"/>
  <c r="AN1053" s="1"/>
  <c r="O1022"/>
  <c r="BD1002"/>
  <c r="AY998"/>
  <c r="AQ966"/>
  <c r="AV964"/>
  <c r="BD882"/>
  <c r="AF788"/>
  <c r="AK739"/>
  <c r="AN739" s="1"/>
  <c r="BC705"/>
  <c r="AQ635"/>
  <c r="AX623"/>
  <c r="AZ610"/>
  <c r="AZ588"/>
  <c r="AQ576"/>
  <c r="O576"/>
  <c r="AF534"/>
  <c r="AZ501"/>
  <c r="O486"/>
  <c r="AU465"/>
  <c r="AV464"/>
  <c r="AQ457"/>
  <c r="BC386"/>
  <c r="AU370"/>
  <c r="AK328"/>
  <c r="AN328" s="1"/>
  <c r="AK310"/>
  <c r="AN310" s="1"/>
  <c r="AS256"/>
  <c r="AY212"/>
  <c r="AU180"/>
  <c r="AK173"/>
  <c r="AN173" s="1"/>
  <c r="AX159"/>
  <c r="AK121"/>
  <c r="AN121" s="1"/>
  <c r="AU92"/>
  <c r="AS80"/>
  <c r="BA1533"/>
  <c r="AX1246"/>
  <c r="AQ2265"/>
  <c r="AR2241"/>
  <c r="BC2199"/>
  <c r="AZ2117"/>
  <c r="AX2111"/>
  <c r="AU2100"/>
  <c r="BD2075"/>
  <c r="BB2074"/>
  <c r="AV2073"/>
  <c r="BD2040"/>
  <c r="AS2033"/>
  <c r="AR2018"/>
  <c r="AZ2017"/>
  <c r="AT2005"/>
  <c r="AR1909"/>
  <c r="T1909"/>
  <c r="AY1881"/>
  <c r="BC1862"/>
  <c r="AX1722"/>
  <c r="BA1679"/>
  <c r="O1679"/>
  <c r="AX1618"/>
  <c r="AF1603"/>
  <c r="AS1587"/>
  <c r="AV1576"/>
  <c r="AT1537"/>
  <c r="AK1533"/>
  <c r="AN1533" s="1"/>
  <c r="AR1503"/>
  <c r="AF1462"/>
  <c r="AU1269"/>
  <c r="AF1262"/>
  <c r="BB1246"/>
  <c r="BD1228"/>
  <c r="AV1208"/>
  <c r="O1208"/>
  <c r="BB1206"/>
  <c r="AY1205"/>
  <c r="O1205"/>
  <c r="BC1184"/>
  <c r="BD1182"/>
  <c r="AZ1168"/>
  <c r="BA1153"/>
  <c r="O1153"/>
  <c r="AT1033"/>
  <c r="AU1028"/>
  <c r="BB885"/>
  <c r="AZ878"/>
  <c r="BC833"/>
  <c r="BB753"/>
  <c r="AY738"/>
  <c r="AC705"/>
  <c r="AD626"/>
  <c r="AK588"/>
  <c r="AN588" s="1"/>
  <c r="BA576"/>
  <c r="BB534"/>
  <c r="AF522"/>
  <c r="AZ455"/>
  <c r="BB310"/>
  <c r="O310"/>
  <c r="BB290"/>
  <c r="BD235"/>
  <c r="AX178"/>
  <c r="T178"/>
  <c r="AU173"/>
  <c r="AZ121"/>
  <c r="AW119"/>
  <c r="BA1901"/>
  <c r="BC1775"/>
  <c r="AU1743"/>
  <c r="AT576"/>
  <c r="AZ283"/>
  <c r="AV2307"/>
  <c r="BA2017"/>
  <c r="AD1956"/>
  <c r="AS1909"/>
  <c r="BB1722"/>
  <c r="AX1664"/>
  <c r="AK1627"/>
  <c r="AN1627" s="1"/>
  <c r="AF1622"/>
  <c r="AC1613"/>
  <c r="AV1587"/>
  <c r="AV1503"/>
  <c r="AS1441"/>
  <c r="AX1410"/>
  <c r="O1362"/>
  <c r="AR1358"/>
  <c r="AC1350"/>
  <c r="BC1246"/>
  <c r="AZ1205"/>
  <c r="BB1153"/>
  <c r="AC1037"/>
  <c r="AU1033"/>
  <c r="AV1028"/>
  <c r="AV944"/>
  <c r="BC933"/>
  <c r="AK705"/>
  <c r="AN705" s="1"/>
  <c r="BD576"/>
  <c r="AD576"/>
  <c r="AK522"/>
  <c r="AN522" s="1"/>
  <c r="BC310"/>
  <c r="BC290"/>
  <c r="AY198"/>
  <c r="O198"/>
  <c r="BD1603"/>
  <c r="AR1587"/>
  <c r="AW1153"/>
  <c r="AU455"/>
  <c r="BD2161"/>
  <c r="BA2111"/>
  <c r="BA1909"/>
  <c r="AS1651"/>
  <c r="AR1593"/>
  <c r="AZ1587"/>
  <c r="AY1503"/>
  <c r="AR1419"/>
  <c r="S1419"/>
  <c r="AY1410"/>
  <c r="AD1350"/>
  <c r="AT1302"/>
  <c r="AY1251"/>
  <c r="BD1216"/>
  <c r="BD1206"/>
  <c r="AF1206"/>
  <c r="BB1205"/>
  <c r="AQ1205"/>
  <c r="AZ1124"/>
  <c r="AU1008"/>
  <c r="O992"/>
  <c r="AU937"/>
  <c r="AQ735"/>
  <c r="AT681"/>
  <c r="AF576"/>
  <c r="AU475"/>
  <c r="AY428"/>
  <c r="AQ417"/>
  <c r="BB328"/>
  <c r="AZ292"/>
  <c r="AU274"/>
  <c r="AQ266"/>
  <c r="AU259"/>
  <c r="AV253"/>
  <c r="T253"/>
  <c r="AR202"/>
  <c r="AU140"/>
  <c r="AW1511"/>
  <c r="AX1511"/>
  <c r="AF1314"/>
  <c r="AK1225"/>
  <c r="AN1225" s="1"/>
  <c r="AC1225"/>
  <c r="AZ1114"/>
  <c r="AK1114"/>
  <c r="AN1114" s="1"/>
  <c r="AY1034"/>
  <c r="AU1034"/>
  <c r="AK986"/>
  <c r="AN986" s="1"/>
  <c r="BA982"/>
  <c r="AQ982"/>
  <c r="BC971"/>
  <c r="AU971"/>
  <c r="AF912"/>
  <c r="AK912"/>
  <c r="AN912" s="1"/>
  <c r="AD912"/>
  <c r="AR864"/>
  <c r="BB864"/>
  <c r="AS864"/>
  <c r="AS841"/>
  <c r="AC841"/>
  <c r="AY812"/>
  <c r="AS730"/>
  <c r="BB695"/>
  <c r="BC695"/>
  <c r="AY659"/>
  <c r="AF586"/>
  <c r="AD586"/>
  <c r="BD586"/>
  <c r="AC586"/>
  <c r="AV586"/>
  <c r="AT586"/>
  <c r="AK574"/>
  <c r="AC574"/>
  <c r="T530"/>
  <c r="AS530"/>
  <c r="AK530"/>
  <c r="AN530" s="1"/>
  <c r="T518"/>
  <c r="BC518"/>
  <c r="AW518"/>
  <c r="O518"/>
  <c r="AV518"/>
  <c r="AK420"/>
  <c r="AN420" s="1"/>
  <c r="AD420"/>
  <c r="AK268"/>
  <c r="AN268" s="1"/>
  <c r="AZ268"/>
  <c r="T268"/>
  <c r="AT268"/>
  <c r="S268"/>
  <c r="AS268"/>
  <c r="AQ264"/>
  <c r="AT264"/>
  <c r="AC264"/>
  <c r="AD238"/>
  <c r="BC238"/>
  <c r="BB238"/>
  <c r="AU238"/>
  <c r="AX232"/>
  <c r="AC232"/>
  <c r="AS157"/>
  <c r="AX157"/>
  <c r="T157"/>
  <c r="AR157"/>
  <c r="BB104"/>
  <c r="AQ104"/>
  <c r="AQ1792"/>
  <c r="AY1792"/>
  <c r="AD1792"/>
  <c r="AD1685"/>
  <c r="O1680"/>
  <c r="AU1680"/>
  <c r="AD1662"/>
  <c r="AF1662"/>
  <c r="S1610"/>
  <c r="AU1610"/>
  <c r="AQ1610"/>
  <c r="T1610"/>
  <c r="O1610"/>
  <c r="BC1610"/>
  <c r="AR1578"/>
  <c r="AZ1540"/>
  <c r="T1540"/>
  <c r="AC1460"/>
  <c r="AZ1460"/>
  <c r="AY1460"/>
  <c r="T1460"/>
  <c r="AR1460"/>
  <c r="BC1437"/>
  <c r="AC1437"/>
  <c r="BC1371"/>
  <c r="BD1371"/>
  <c r="AY1371"/>
  <c r="AS1367"/>
  <c r="AR1367"/>
  <c r="O1347"/>
  <c r="BC1347"/>
  <c r="O1032"/>
  <c r="AW1032"/>
  <c r="AY970"/>
  <c r="AU970"/>
  <c r="O952"/>
  <c r="BA952"/>
  <c r="AC917"/>
  <c r="T914"/>
  <c r="AR914"/>
  <c r="AQ914"/>
  <c r="BC914"/>
  <c r="S914"/>
  <c r="BA914"/>
  <c r="AK898"/>
  <c r="AN898" s="1"/>
  <c r="BA898"/>
  <c r="S898"/>
  <c r="AW898"/>
  <c r="T778"/>
  <c r="AK778"/>
  <c r="AN778" s="1"/>
  <c r="AW778"/>
  <c r="AF778"/>
  <c r="AU778"/>
  <c r="AD778"/>
  <c r="AS778"/>
  <c r="AR778"/>
  <c r="S750"/>
  <c r="AR750"/>
  <c r="AD734"/>
  <c r="AK734"/>
  <c r="AN734" s="1"/>
  <c r="AW734"/>
  <c r="T554"/>
  <c r="BC554"/>
  <c r="AT552"/>
  <c r="AK552"/>
  <c r="AC498"/>
  <c r="AU498"/>
  <c r="AT498"/>
  <c r="S498"/>
  <c r="O498"/>
  <c r="AY403"/>
  <c r="AD403"/>
  <c r="AD356"/>
  <c r="BD325"/>
  <c r="AU325"/>
  <c r="AS276"/>
  <c r="AD276"/>
  <c r="BA276"/>
  <c r="T254"/>
  <c r="AR252"/>
  <c r="AF252"/>
  <c r="O183"/>
  <c r="AW183"/>
  <c r="AV183"/>
  <c r="AK133"/>
  <c r="AN133" s="1"/>
  <c r="BB133"/>
  <c r="T133"/>
  <c r="AY133"/>
  <c r="AV1720"/>
  <c r="AV1701"/>
  <c r="AU1673"/>
  <c r="AT1673"/>
  <c r="AF1647"/>
  <c r="AD1647"/>
  <c r="AT1501"/>
  <c r="AC1501"/>
  <c r="BA1501"/>
  <c r="BB1500"/>
  <c r="AC1500"/>
  <c r="BC1500"/>
  <c r="AY1500"/>
  <c r="AX1500"/>
  <c r="AR1500"/>
  <c r="AS1411"/>
  <c r="AK1411"/>
  <c r="AN1411" s="1"/>
  <c r="BC1411"/>
  <c r="AF1411"/>
  <c r="AY1411"/>
  <c r="AW1411"/>
  <c r="T1385"/>
  <c r="AQ1385"/>
  <c r="AS1313"/>
  <c r="BB1313"/>
  <c r="AK1313"/>
  <c r="AN1313" s="1"/>
  <c r="AS1219"/>
  <c r="AK1219"/>
  <c r="AN1219" s="1"/>
  <c r="AC1184"/>
  <c r="AD1184"/>
  <c r="BD1184"/>
  <c r="AD981"/>
  <c r="AX981"/>
  <c r="AT981"/>
  <c r="AS858"/>
  <c r="AQ809"/>
  <c r="AX777"/>
  <c r="T766"/>
  <c r="AK766"/>
  <c r="AN766" s="1"/>
  <c r="AZ766"/>
  <c r="AU766"/>
  <c r="S711"/>
  <c r="AC711"/>
  <c r="AY467"/>
  <c r="AF467"/>
  <c r="AQ437"/>
  <c r="AK437"/>
  <c r="AN437" s="1"/>
  <c r="BD437"/>
  <c r="AD355"/>
  <c r="AK355"/>
  <c r="AN355" s="1"/>
  <c r="AQ292"/>
  <c r="AD292"/>
  <c r="AY292"/>
  <c r="AW292"/>
  <c r="AV292"/>
  <c r="BD156"/>
  <c r="O156"/>
  <c r="O129"/>
  <c r="AF129"/>
  <c r="AZ2281"/>
  <c r="AW2211"/>
  <c r="BC2246"/>
  <c r="AQ2213"/>
  <c r="AY2211"/>
  <c r="AZ2196"/>
  <c r="AT2189"/>
  <c r="BD2184"/>
  <c r="AW2167"/>
  <c r="T2167"/>
  <c r="AQ2147"/>
  <c r="AX2086"/>
  <c r="AC2086"/>
  <c r="AX2073"/>
  <c r="AK2073"/>
  <c r="AN2073" s="1"/>
  <c r="AZ2054"/>
  <c r="AU2025"/>
  <c r="AT1948"/>
  <c r="T1939"/>
  <c r="BC1892"/>
  <c r="BC1888"/>
  <c r="AS1825"/>
  <c r="BC1746"/>
  <c r="AT1739"/>
  <c r="AC1739"/>
  <c r="AY1521"/>
  <c r="S1521"/>
  <c r="AR1482"/>
  <c r="AZ1351"/>
  <c r="AZ1314"/>
  <c r="T1314"/>
  <c r="AQ1263"/>
  <c r="AU1112"/>
  <c r="T811"/>
  <c r="AU776"/>
  <c r="BB765"/>
  <c r="AQ758"/>
  <c r="T695"/>
  <c r="S574"/>
  <c r="AU466"/>
  <c r="AY436"/>
  <c r="AW316"/>
  <c r="O238"/>
  <c r="AZ232"/>
  <c r="AQ225"/>
  <c r="AZ202"/>
  <c r="O202"/>
  <c r="S157"/>
  <c r="S104"/>
  <c r="AY2293"/>
  <c r="AK2293"/>
  <c r="AN2293" s="1"/>
  <c r="AY2287"/>
  <c r="AY2245"/>
  <c r="O2245"/>
  <c r="AQ2241"/>
  <c r="BB2234"/>
  <c r="AF2220"/>
  <c r="AZ2211"/>
  <c r="AT2210"/>
  <c r="AW2195"/>
  <c r="BC2194"/>
  <c r="AC2194"/>
  <c r="BB2183"/>
  <c r="AT2182"/>
  <c r="AS2177"/>
  <c r="AQ2175"/>
  <c r="BD2167"/>
  <c r="AF2161"/>
  <c r="AY2147"/>
  <c r="BD2146"/>
  <c r="AD2146"/>
  <c r="BC2142"/>
  <c r="BD2136"/>
  <c r="AX2134"/>
  <c r="AC2117"/>
  <c r="AZ2086"/>
  <c r="AF2086"/>
  <c r="AS2075"/>
  <c r="AY2073"/>
  <c r="AF2070"/>
  <c r="AZ2057"/>
  <c r="AR2041"/>
  <c r="AT2040"/>
  <c r="AZ2005"/>
  <c r="AQ1999"/>
  <c r="O1999"/>
  <c r="AQ1995"/>
  <c r="BC1976"/>
  <c r="AW1931"/>
  <c r="AD1903"/>
  <c r="AF1869"/>
  <c r="AS1847"/>
  <c r="AU1842"/>
  <c r="BB1832"/>
  <c r="AR1823"/>
  <c r="BC1815"/>
  <c r="AV1739"/>
  <c r="AD1739"/>
  <c r="AY1738"/>
  <c r="AU1718"/>
  <c r="BB1699"/>
  <c r="AR1698"/>
  <c r="AZ1610"/>
  <c r="BD1605"/>
  <c r="O1578"/>
  <c r="BD1556"/>
  <c r="AZ1521"/>
  <c r="AV1482"/>
  <c r="AU1477"/>
  <c r="AQ1418"/>
  <c r="AT1371"/>
  <c r="S1371"/>
  <c r="AQ1330"/>
  <c r="AQ1329"/>
  <c r="AU1291"/>
  <c r="AS1263"/>
  <c r="AT1235"/>
  <c r="AY1179"/>
  <c r="AW1134"/>
  <c r="AQ1101"/>
  <c r="AU967"/>
  <c r="AU950"/>
  <c r="AV914"/>
  <c r="O898"/>
  <c r="AT803"/>
  <c r="BC778"/>
  <c r="AX775"/>
  <c r="AQ764"/>
  <c r="O750"/>
  <c r="AU590"/>
  <c r="AR576"/>
  <c r="O554"/>
  <c r="AZ498"/>
  <c r="AR435"/>
  <c r="AT304"/>
  <c r="AQ241"/>
  <c r="BD225"/>
  <c r="AW196"/>
  <c r="AT137"/>
  <c r="BA1757"/>
  <c r="AU1757"/>
  <c r="AD1757"/>
  <c r="BA1723"/>
  <c r="AZ1723"/>
  <c r="AK1409"/>
  <c r="AN1409" s="1"/>
  <c r="S1409"/>
  <c r="BC1409"/>
  <c r="O1409"/>
  <c r="AS1409"/>
  <c r="AF1427"/>
  <c r="AW1427"/>
  <c r="AV1427"/>
  <c r="AS1427"/>
  <c r="T1427"/>
  <c r="AR1427"/>
  <c r="AD1366"/>
  <c r="AT1366"/>
  <c r="AC1237"/>
  <c r="AT1237"/>
  <c r="AS1237"/>
  <c r="AQ1237"/>
  <c r="AX1213"/>
  <c r="T1175"/>
  <c r="AS1175"/>
  <c r="T788"/>
  <c r="AD788"/>
  <c r="AU788"/>
  <c r="AS788"/>
  <c r="AR788"/>
  <c r="AQ788"/>
  <c r="O758"/>
  <c r="AK758"/>
  <c r="AN758" s="1"/>
  <c r="AF758"/>
  <c r="AU692"/>
  <c r="AK692"/>
  <c r="AQ638"/>
  <c r="BC638"/>
  <c r="AF500"/>
  <c r="BD500"/>
  <c r="AV492"/>
  <c r="AY378"/>
  <c r="AU378"/>
  <c r="AK115"/>
  <c r="AF75"/>
  <c r="O75"/>
  <c r="BD75"/>
  <c r="AK1711"/>
  <c r="AY1600"/>
  <c r="T1483"/>
  <c r="AU1331"/>
  <c r="AS1331"/>
  <c r="AR1331"/>
  <c r="T1331"/>
  <c r="BD1331"/>
  <c r="AU1308"/>
  <c r="AQ1151"/>
  <c r="AK1116"/>
  <c r="AV1030"/>
  <c r="AS1030"/>
  <c r="AS980"/>
  <c r="AY980"/>
  <c r="AW980"/>
  <c r="AT866"/>
  <c r="AR866"/>
  <c r="AZ830"/>
  <c r="AV830"/>
  <c r="AK830"/>
  <c r="BA724"/>
  <c r="AZ724"/>
  <c r="S1650"/>
  <c r="AR1650"/>
  <c r="AF1650"/>
  <c r="AY1617"/>
  <c r="T1617"/>
  <c r="AU1617"/>
  <c r="AQ1506"/>
  <c r="AC1506"/>
  <c r="AZ1506"/>
  <c r="AX1506"/>
  <c r="AV1506"/>
  <c r="BD1478"/>
  <c r="AD1478"/>
  <c r="AZ1476"/>
  <c r="AD1476"/>
  <c r="S1457"/>
  <c r="AK1457"/>
  <c r="AN1457" s="1"/>
  <c r="AF1457"/>
  <c r="BC1457"/>
  <c r="BA1457"/>
  <c r="O1383"/>
  <c r="AS1383"/>
  <c r="BB1234"/>
  <c r="AF1234"/>
  <c r="AZ1231"/>
  <c r="AF1231"/>
  <c r="AR1192"/>
  <c r="AQ1192"/>
  <c r="AK1131"/>
  <c r="BC1068"/>
  <c r="AZ1068"/>
  <c r="AW1068"/>
  <c r="S1068"/>
  <c r="AR1068"/>
  <c r="O1060"/>
  <c r="AU1060"/>
  <c r="AK938"/>
  <c r="AF570"/>
  <c r="BD570"/>
  <c r="AD570"/>
  <c r="AV570"/>
  <c r="AU570"/>
  <c r="AT570"/>
  <c r="T542"/>
  <c r="AK542"/>
  <c r="AN542" s="1"/>
  <c r="BC542"/>
  <c r="T514"/>
  <c r="BB514"/>
  <c r="AW514"/>
  <c r="AV514"/>
  <c r="O514"/>
  <c r="AS514"/>
  <c r="AR485"/>
  <c r="AQ485"/>
  <c r="AV453"/>
  <c r="AK453"/>
  <c r="AN453" s="1"/>
  <c r="AD453"/>
  <c r="AZ453"/>
  <c r="AK447"/>
  <c r="AN447" s="1"/>
  <c r="AU447"/>
  <c r="O333"/>
  <c r="AT333"/>
  <c r="T279"/>
  <c r="AU279"/>
  <c r="S207"/>
  <c r="AX207"/>
  <c r="AV207"/>
  <c r="AU207"/>
  <c r="O207"/>
  <c r="AY166"/>
  <c r="BC166"/>
  <c r="BC1861"/>
  <c r="BB2073"/>
  <c r="AQ1977"/>
  <c r="AR1418"/>
  <c r="AZ304"/>
  <c r="AU2241"/>
  <c r="AQ2227"/>
  <c r="AT2179"/>
  <c r="AU2175"/>
  <c r="BC2086"/>
  <c r="AT2084"/>
  <c r="T2073"/>
  <c r="AQ1991"/>
  <c r="O1991"/>
  <c r="AT1977"/>
  <c r="AY1842"/>
  <c r="O1739"/>
  <c r="O1699"/>
  <c r="BB1477"/>
  <c r="BB1427"/>
  <c r="O1427"/>
  <c r="O1418"/>
  <c r="BB1237"/>
  <c r="AZ914"/>
  <c r="AW788"/>
  <c r="AK518"/>
  <c r="AN518" s="1"/>
  <c r="BB2265"/>
  <c r="T2265"/>
  <c r="AX2241"/>
  <c r="AX2237"/>
  <c r="AC2237"/>
  <c r="AR2235"/>
  <c r="AC2234"/>
  <c r="AD2199"/>
  <c r="AY2179"/>
  <c r="BA2175"/>
  <c r="AV2137"/>
  <c r="AU2088"/>
  <c r="T2086"/>
  <c r="AF2057"/>
  <c r="AD2040"/>
  <c r="AK2007"/>
  <c r="AF2005"/>
  <c r="AW1999"/>
  <c r="AR1991"/>
  <c r="AU1977"/>
  <c r="BB1967"/>
  <c r="T1967"/>
  <c r="O1853"/>
  <c r="T1844"/>
  <c r="AC1842"/>
  <c r="AD1841"/>
  <c r="AW1819"/>
  <c r="BD1817"/>
  <c r="S1739"/>
  <c r="AR1711"/>
  <c r="S1711"/>
  <c r="AC1610"/>
  <c r="AQ1532"/>
  <c r="BC1427"/>
  <c r="T1416"/>
  <c r="AV1331"/>
  <c r="S1331"/>
  <c r="BD1237"/>
  <c r="S968"/>
  <c r="AD914"/>
  <c r="AY788"/>
  <c r="AF498"/>
  <c r="AF276"/>
  <c r="AQ256"/>
  <c r="AF238"/>
  <c r="AY167"/>
  <c r="BB164"/>
  <c r="AW163"/>
  <c r="AC157"/>
  <c r="AF133"/>
  <c r="AC1674"/>
  <c r="AR1579"/>
  <c r="AQ1791"/>
  <c r="AS1633"/>
  <c r="AD1633"/>
  <c r="AR1554"/>
  <c r="AV1554"/>
  <c r="AK1477"/>
  <c r="AN1477" s="1"/>
  <c r="AU1430"/>
  <c r="BC1430"/>
  <c r="AF1430"/>
  <c r="BC1418"/>
  <c r="AF1292"/>
  <c r="BD1292"/>
  <c r="O1292"/>
  <c r="AR1292"/>
  <c r="AY1235"/>
  <c r="AD1235"/>
  <c r="AC1235"/>
  <c r="BB1223"/>
  <c r="AD1223"/>
  <c r="AX675"/>
  <c r="AQ675"/>
  <c r="AQ606"/>
  <c r="BD606"/>
  <c r="AD606"/>
  <c r="BC606"/>
  <c r="AY606"/>
  <c r="AC1815"/>
  <c r="AK1815"/>
  <c r="AX1815"/>
  <c r="AF1815"/>
  <c r="AW1815"/>
  <c r="AR1815"/>
  <c r="AY1532"/>
  <c r="AC1532"/>
  <c r="BC1532"/>
  <c r="BB1532"/>
  <c r="AV1384"/>
  <c r="AU1384"/>
  <c r="BC906"/>
  <c r="AR906"/>
  <c r="S335"/>
  <c r="AK335"/>
  <c r="AN335" s="1"/>
  <c r="BD335"/>
  <c r="BA335"/>
  <c r="AK314"/>
  <c r="AN314" s="1"/>
  <c r="AQ314"/>
  <c r="AV299"/>
  <c r="AZ299"/>
  <c r="AD299"/>
  <c r="AT219"/>
  <c r="AV210"/>
  <c r="AY210"/>
  <c r="AV206"/>
  <c r="AT206"/>
  <c r="AD206"/>
  <c r="S199"/>
  <c r="BB199"/>
  <c r="AZ199"/>
  <c r="T1691"/>
  <c r="BC1691"/>
  <c r="AT1630"/>
  <c r="AD1630"/>
  <c r="BD1630"/>
  <c r="BC1594"/>
  <c r="AF1594"/>
  <c r="AF1543"/>
  <c r="AK1543"/>
  <c r="AN1543" s="1"/>
  <c r="AD1543"/>
  <c r="S1531"/>
  <c r="AW1531"/>
  <c r="AZ1456"/>
  <c r="AF1456"/>
  <c r="AC1428"/>
  <c r="AC1395"/>
  <c r="AD1395"/>
  <c r="AW1395"/>
  <c r="AV1395"/>
  <c r="AU1395"/>
  <c r="AS1395"/>
  <c r="AV1389"/>
  <c r="AD1389"/>
  <c r="BC1389"/>
  <c r="AC1389"/>
  <c r="AY1389"/>
  <c r="AW1389"/>
  <c r="AC1381"/>
  <c r="AD1381"/>
  <c r="AQ1363"/>
  <c r="AD1325"/>
  <c r="AW1325"/>
  <c r="AF1323"/>
  <c r="AV1323"/>
  <c r="AT1323"/>
  <c r="T1323"/>
  <c r="O1323"/>
  <c r="AQ1276"/>
  <c r="AT1276"/>
  <c r="AU1115"/>
  <c r="AK1115"/>
  <c r="AN1115" s="1"/>
  <c r="AY1025"/>
  <c r="AD1025"/>
  <c r="AC1025"/>
  <c r="BC865"/>
  <c r="AY865"/>
  <c r="AT813"/>
  <c r="T790"/>
  <c r="AK790"/>
  <c r="AN790" s="1"/>
  <c r="AZ790"/>
  <c r="AZ770"/>
  <c r="AK770"/>
  <c r="AN770" s="1"/>
  <c r="AV740"/>
  <c r="BA740"/>
  <c r="AZ740"/>
  <c r="O740"/>
  <c r="AQ740"/>
  <c r="AY723"/>
  <c r="BA723"/>
  <c r="AY680"/>
  <c r="O680"/>
  <c r="BA680"/>
  <c r="AD612"/>
  <c r="AK612"/>
  <c r="AN612" s="1"/>
  <c r="AF612"/>
  <c r="BB612"/>
  <c r="AF580"/>
  <c r="BD580"/>
  <c r="T580"/>
  <c r="AZ580"/>
  <c r="AW578"/>
  <c r="AK578"/>
  <c r="AN578" s="1"/>
  <c r="AX578"/>
  <c r="AS480"/>
  <c r="AU480"/>
  <c r="AD427"/>
  <c r="S427"/>
  <c r="AZ427"/>
  <c r="BC209"/>
  <c r="AR209"/>
  <c r="BC192"/>
  <c r="AT192"/>
  <c r="AD192"/>
  <c r="S165"/>
  <c r="AW90"/>
  <c r="AD90"/>
  <c r="BA2279"/>
  <c r="BB1892"/>
  <c r="BC1612"/>
  <c r="BD2211"/>
  <c r="AS2179"/>
  <c r="AS2175"/>
  <c r="BD2142"/>
  <c r="AX1482"/>
  <c r="AY2265"/>
  <c r="AD2211"/>
  <c r="AY1967"/>
  <c r="BB1956"/>
  <c r="T1847"/>
  <c r="BD1845"/>
  <c r="S1823"/>
  <c r="AR1819"/>
  <c r="AX1418"/>
  <c r="S788"/>
  <c r="AS606"/>
  <c r="T500"/>
  <c r="BD498"/>
  <c r="BB304"/>
  <c r="O304"/>
  <c r="AW167"/>
  <c r="S167"/>
  <c r="BA115"/>
  <c r="O115"/>
  <c r="S2293"/>
  <c r="AQ2281"/>
  <c r="AU2279"/>
  <c r="BD2273"/>
  <c r="AK2245"/>
  <c r="AN2245" s="1"/>
  <c r="BD2241"/>
  <c r="AY2237"/>
  <c r="AS2235"/>
  <c r="AD2234"/>
  <c r="AQ2217"/>
  <c r="BB2210"/>
  <c r="AF2210"/>
  <c r="AU2192"/>
  <c r="AV2191"/>
  <c r="BD2139"/>
  <c r="AW2137"/>
  <c r="AQ2106"/>
  <c r="AS2105"/>
  <c r="AZ2088"/>
  <c r="AQ2086"/>
  <c r="AW2075"/>
  <c r="O2075"/>
  <c r="AQ2073"/>
  <c r="BB2070"/>
  <c r="O2070"/>
  <c r="AY2068"/>
  <c r="AU2066"/>
  <c r="AK2057"/>
  <c r="AN2057" s="1"/>
  <c r="AF2040"/>
  <c r="AV2022"/>
  <c r="AR2013"/>
  <c r="AZ1999"/>
  <c r="AV1991"/>
  <c r="AX1977"/>
  <c r="BB1911"/>
  <c r="T1911"/>
  <c r="AQ1900"/>
  <c r="AU1892"/>
  <c r="AU1890"/>
  <c r="AD1842"/>
  <c r="BA1837"/>
  <c r="AX1819"/>
  <c r="AT1815"/>
  <c r="S1815"/>
  <c r="AQ1803"/>
  <c r="AZ1757"/>
  <c r="BD1723"/>
  <c r="AZ1715"/>
  <c r="S1715"/>
  <c r="AY1711"/>
  <c r="BB1674"/>
  <c r="BC1650"/>
  <c r="AR1567"/>
  <c r="AR1532"/>
  <c r="AX1524"/>
  <c r="AU1506"/>
  <c r="T1506"/>
  <c r="AT1472"/>
  <c r="AR1409"/>
  <c r="AX1375"/>
  <c r="AV1374"/>
  <c r="AU1341"/>
  <c r="AW1331"/>
  <c r="AQ1188"/>
  <c r="AY1187"/>
  <c r="O1068"/>
  <c r="AU1052"/>
  <c r="AZ1034"/>
  <c r="O1028"/>
  <c r="AK914"/>
  <c r="AR912"/>
  <c r="AW841"/>
  <c r="AZ788"/>
  <c r="AQ586"/>
  <c r="BB576"/>
  <c r="O570"/>
  <c r="AK554"/>
  <c r="AN554" s="1"/>
  <c r="AW542"/>
  <c r="O542"/>
  <c r="AV530"/>
  <c r="AK498"/>
  <c r="AN498" s="1"/>
  <c r="AU420"/>
  <c r="S363"/>
  <c r="O279"/>
  <c r="AV264"/>
  <c r="BC207"/>
  <c r="AK157"/>
  <c r="AN157" s="1"/>
  <c r="AU83"/>
  <c r="O1609"/>
  <c r="AF1609"/>
  <c r="AU1739"/>
  <c r="AQ1739"/>
  <c r="BB1739"/>
  <c r="BA1739"/>
  <c r="AZ1739"/>
  <c r="T1739"/>
  <c r="AY1739"/>
  <c r="AZ1577"/>
  <c r="AQ1577"/>
  <c r="AU969"/>
  <c r="BC969"/>
  <c r="AT316"/>
  <c r="AK316"/>
  <c r="AN316" s="1"/>
  <c r="AC316"/>
  <c r="AD196"/>
  <c r="AU1450"/>
  <c r="AX1450"/>
  <c r="AV1450"/>
  <c r="AQ1450"/>
  <c r="T1450"/>
  <c r="AQ1364"/>
  <c r="AD1364"/>
  <c r="AR1724"/>
  <c r="BB1724"/>
  <c r="AQ1690"/>
  <c r="AF1690"/>
  <c r="AC1679"/>
  <c r="AZ1679"/>
  <c r="AX1679"/>
  <c r="AS1679"/>
  <c r="S1679"/>
  <c r="AR1679"/>
  <c r="BC1675"/>
  <c r="AZ1675"/>
  <c r="AV1658"/>
  <c r="AT1649"/>
  <c r="BB1649"/>
  <c r="AC1588"/>
  <c r="AQ1588"/>
  <c r="BA1473"/>
  <c r="AK1473"/>
  <c r="AN1473" s="1"/>
  <c r="AR1388"/>
  <c r="O1247"/>
  <c r="AD1247"/>
  <c r="AF1086"/>
  <c r="AK1086"/>
  <c r="AN1086" s="1"/>
  <c r="BC1086"/>
  <c r="AW1086"/>
  <c r="AK1057"/>
  <c r="BB1053"/>
  <c r="BA1053"/>
  <c r="AY1053"/>
  <c r="T1053"/>
  <c r="AX1053"/>
  <c r="AF594"/>
  <c r="AR594"/>
  <c r="AC590"/>
  <c r="AS590"/>
  <c r="BD590"/>
  <c r="T590"/>
  <c r="BC590"/>
  <c r="S590"/>
  <c r="AZ590"/>
  <c r="AU576"/>
  <c r="AZ576"/>
  <c r="AX576"/>
  <c r="T576"/>
  <c r="AW576"/>
  <c r="S576"/>
  <c r="AV576"/>
  <c r="T526"/>
  <c r="BB526"/>
  <c r="O526"/>
  <c r="AV526"/>
  <c r="AK446"/>
  <c r="AQ446"/>
  <c r="AR445"/>
  <c r="AK375"/>
  <c r="BC375"/>
  <c r="AQ260"/>
  <c r="AD260"/>
  <c r="BB260"/>
  <c r="BA260"/>
  <c r="AT260"/>
  <c r="AS260"/>
  <c r="AK256"/>
  <c r="AN256" s="1"/>
  <c r="AD256"/>
  <c r="BC256"/>
  <c r="AU256"/>
  <c r="AK163"/>
  <c r="AF163"/>
  <c r="T96"/>
  <c r="AW96"/>
  <c r="S96"/>
  <c r="AU96"/>
  <c r="BB1939"/>
  <c r="AQ1817"/>
  <c r="AS1329"/>
  <c r="AZ1237"/>
  <c r="AX1235"/>
  <c r="AR606"/>
  <c r="AV115"/>
  <c r="AW2237"/>
  <c r="AC2118"/>
  <c r="AT2088"/>
  <c r="O2086"/>
  <c r="BD2073"/>
  <c r="AV1999"/>
  <c r="AQ1711"/>
  <c r="T1329"/>
  <c r="AQ2308"/>
  <c r="AS2307"/>
  <c r="AR2281"/>
  <c r="AC2241"/>
  <c r="AZ2237"/>
  <c r="BA2235"/>
  <c r="AT2233"/>
  <c r="AD2195"/>
  <c r="AD2183"/>
  <c r="AC2179"/>
  <c r="AC2175"/>
  <c r="AC2142"/>
  <c r="AZ2137"/>
  <c r="AC2137"/>
  <c r="AT2123"/>
  <c r="AF2102"/>
  <c r="AF2088"/>
  <c r="AU2086"/>
  <c r="BB2075"/>
  <c r="S2075"/>
  <c r="AT2073"/>
  <c r="AV2067"/>
  <c r="BC1999"/>
  <c r="AK1999"/>
  <c r="AN1999" s="1"/>
  <c r="AU1998"/>
  <c r="AY1991"/>
  <c r="AY1977"/>
  <c r="AC1977"/>
  <c r="AZ1939"/>
  <c r="AU1938"/>
  <c r="AX1904"/>
  <c r="T1904"/>
  <c r="AQ1891"/>
  <c r="AQ1879"/>
  <c r="AU1865"/>
  <c r="AU1862"/>
  <c r="AS1861"/>
  <c r="AQ1836"/>
  <c r="AZ1819"/>
  <c r="AY1815"/>
  <c r="AX1803"/>
  <c r="O1771"/>
  <c r="AR1739"/>
  <c r="O1691"/>
  <c r="AV1680"/>
  <c r="AX1662"/>
  <c r="AU1612"/>
  <c r="AT1609"/>
  <c r="AT1540"/>
  <c r="AU1535"/>
  <c r="AZ1524"/>
  <c r="BB1523"/>
  <c r="AU1437"/>
  <c r="AY1375"/>
  <c r="AS1359"/>
  <c r="AS1347"/>
  <c r="AZ1331"/>
  <c r="AV1325"/>
  <c r="AZ1323"/>
  <c r="AC1292"/>
  <c r="AQ1269"/>
  <c r="AT1242"/>
  <c r="AD1237"/>
  <c r="AW1225"/>
  <c r="AV1189"/>
  <c r="AU1188"/>
  <c r="BC1187"/>
  <c r="AU1144"/>
  <c r="AY977"/>
  <c r="BC970"/>
  <c r="AU917"/>
  <c r="AT913"/>
  <c r="AY912"/>
  <c r="O848"/>
  <c r="AX841"/>
  <c r="AX811"/>
  <c r="BD788"/>
  <c r="AR734"/>
  <c r="AR586"/>
  <c r="AS584"/>
  <c r="AX574"/>
  <c r="AV552"/>
  <c r="BB530"/>
  <c r="AS518"/>
  <c r="BA478"/>
  <c r="AX420"/>
  <c r="BC356"/>
  <c r="AQ351"/>
  <c r="O312"/>
  <c r="AW264"/>
  <c r="AY254"/>
  <c r="AY237"/>
  <c r="AV235"/>
  <c r="AR232"/>
  <c r="AQ202"/>
  <c r="AR201"/>
  <c r="BC125"/>
  <c r="AU104"/>
  <c r="AQ1811"/>
  <c r="AR1779"/>
  <c r="BC1622"/>
  <c r="AY1621"/>
  <c r="AV1618"/>
  <c r="AQ1613"/>
  <c r="AW1587"/>
  <c r="AF1587"/>
  <c r="AF1555"/>
  <c r="AY1538"/>
  <c r="BA1503"/>
  <c r="BD1502"/>
  <c r="AR1497"/>
  <c r="AX1493"/>
  <c r="AS1491"/>
  <c r="AV1490"/>
  <c r="AR1447"/>
  <c r="AF1417"/>
  <c r="AS1407"/>
  <c r="AK1391"/>
  <c r="AN1391" s="1"/>
  <c r="AF1386"/>
  <c r="AD1358"/>
  <c r="AF1350"/>
  <c r="AQ1337"/>
  <c r="AR1321"/>
  <c r="AX1320"/>
  <c r="AW1299"/>
  <c r="AT1297"/>
  <c r="AZ1296"/>
  <c r="AW1295"/>
  <c r="AR1294"/>
  <c r="AS1293"/>
  <c r="AZ1254"/>
  <c r="AS1251"/>
  <c r="AD1153"/>
  <c r="BD908"/>
  <c r="AK868"/>
  <c r="AN868" s="1"/>
  <c r="AX753"/>
  <c r="BB751"/>
  <c r="AS714"/>
  <c r="AR702"/>
  <c r="BA697"/>
  <c r="BC678"/>
  <c r="AK678"/>
  <c r="AN678" s="1"/>
  <c r="AK626"/>
  <c r="AN626" s="1"/>
  <c r="AV521"/>
  <c r="BC501"/>
  <c r="BC489"/>
  <c r="BA425"/>
  <c r="AV280"/>
  <c r="AF280"/>
  <c r="AR272"/>
  <c r="AR259"/>
  <c r="BC258"/>
  <c r="AQ229"/>
  <c r="AS186"/>
  <c r="AZ159"/>
  <c r="AK159"/>
  <c r="AN159" s="1"/>
  <c r="AV119"/>
  <c r="AS1779"/>
  <c r="O1775"/>
  <c r="BC1743"/>
  <c r="AR1390"/>
  <c r="T1281"/>
  <c r="AS1279"/>
  <c r="AT1239"/>
  <c r="AS1169"/>
  <c r="AF1153"/>
  <c r="AR1152"/>
  <c r="BB1125"/>
  <c r="AQ1036"/>
  <c r="AQ1033"/>
  <c r="AR1020"/>
  <c r="S1020"/>
  <c r="AU1014"/>
  <c r="BB1013"/>
  <c r="AR956"/>
  <c r="O956"/>
  <c r="AT953"/>
  <c r="AS940"/>
  <c r="AV894"/>
  <c r="S894"/>
  <c r="AX885"/>
  <c r="AZ834"/>
  <c r="AX833"/>
  <c r="AV832"/>
  <c r="AQ677"/>
  <c r="AU667"/>
  <c r="T635"/>
  <c r="AY1775"/>
  <c r="T1775"/>
  <c r="BC1706"/>
  <c r="AU1665"/>
  <c r="AS1657"/>
  <c r="O1657"/>
  <c r="BC1618"/>
  <c r="AS1611"/>
  <c r="AQ1566"/>
  <c r="T1566"/>
  <c r="BB1494"/>
  <c r="O1494"/>
  <c r="AZ1447"/>
  <c r="O1447"/>
  <c r="AT1443"/>
  <c r="O1441"/>
  <c r="T1419"/>
  <c r="AQ1394"/>
  <c r="O1394"/>
  <c r="BC1390"/>
  <c r="AU1362"/>
  <c r="T1350"/>
  <c r="S1321"/>
  <c r="T1320"/>
  <c r="T1245"/>
  <c r="AV1239"/>
  <c r="AT1232"/>
  <c r="AY1208"/>
  <c r="AQ1207"/>
  <c r="AT1169"/>
  <c r="AT1152"/>
  <c r="AS1127"/>
  <c r="O1084"/>
  <c r="BC953"/>
  <c r="BD940"/>
  <c r="AU933"/>
  <c r="AV810"/>
  <c r="AS774"/>
  <c r="BA715"/>
  <c r="AY707"/>
  <c r="AS705"/>
  <c r="BC625"/>
  <c r="BB623"/>
  <c r="O588"/>
  <c r="AW522"/>
  <c r="O522"/>
  <c r="AR502"/>
  <c r="T502"/>
  <c r="AR496"/>
  <c r="T496"/>
  <c r="AU486"/>
  <c r="AQ452"/>
  <c r="AW419"/>
  <c r="AU364"/>
  <c r="AX328"/>
  <c r="S310"/>
  <c r="AZ280"/>
  <c r="O280"/>
  <c r="AV259"/>
  <c r="T259"/>
  <c r="T229"/>
  <c r="O159"/>
  <c r="AV140"/>
  <c r="O123"/>
  <c r="BA1665"/>
  <c r="AY1657"/>
  <c r="AV1603"/>
  <c r="S1603"/>
  <c r="BB1587"/>
  <c r="T1587"/>
  <c r="AR1583"/>
  <c r="AY1576"/>
  <c r="AU1566"/>
  <c r="T1533"/>
  <c r="AQ1503"/>
  <c r="AW1471"/>
  <c r="AV1462"/>
  <c r="T1462"/>
  <c r="AU1443"/>
  <c r="AS1339"/>
  <c r="T1339"/>
  <c r="AT1246"/>
  <c r="T1246"/>
  <c r="AW1239"/>
  <c r="AQ1228"/>
  <c r="AW1207"/>
  <c r="AU1206"/>
  <c r="AU1169"/>
  <c r="AU1020"/>
  <c r="O998"/>
  <c r="AU882"/>
  <c r="O882"/>
  <c r="AQ868"/>
  <c r="O868"/>
  <c r="AU857"/>
  <c r="S833"/>
  <c r="O832"/>
  <c r="AU774"/>
  <c r="AT705"/>
  <c r="AQ678"/>
  <c r="O678"/>
  <c r="S588"/>
  <c r="AT502"/>
  <c r="AU496"/>
  <c r="AY419"/>
  <c r="AZ328"/>
  <c r="BA310"/>
  <c r="BA280"/>
  <c r="S280"/>
  <c r="AX259"/>
  <c r="AY200"/>
  <c r="O200"/>
  <c r="BD195"/>
  <c r="AU109"/>
  <c r="AV107"/>
  <c r="O107"/>
  <c r="AK2085"/>
  <c r="AS2085"/>
  <c r="BB1932"/>
  <c r="AX1932"/>
  <c r="AD1932"/>
  <c r="AC1932"/>
  <c r="BC1486"/>
  <c r="AX1486"/>
  <c r="AU1486"/>
  <c r="AF1486"/>
  <c r="BD1486"/>
  <c r="AQ1486"/>
  <c r="AR1486"/>
  <c r="AF1038"/>
  <c r="AD1038"/>
  <c r="BC1038"/>
  <c r="AZ1038"/>
  <c r="AU1038"/>
  <c r="AR1038"/>
  <c r="AK1038"/>
  <c r="AN1038" s="1"/>
  <c r="S1038"/>
  <c r="T2306"/>
  <c r="AC2306"/>
  <c r="AD2296"/>
  <c r="AQ2296"/>
  <c r="AK2285"/>
  <c r="AN2285" s="1"/>
  <c r="AD2285"/>
  <c r="AF2285"/>
  <c r="AS1929"/>
  <c r="AY1929"/>
  <c r="AU1878"/>
  <c r="AC1878"/>
  <c r="BB1878"/>
  <c r="AT1590"/>
  <c r="BC1590"/>
  <c r="BB1570"/>
  <c r="AC1570"/>
  <c r="T1570"/>
  <c r="AZ1570"/>
  <c r="AW1379"/>
  <c r="AK1379"/>
  <c r="AN1379" s="1"/>
  <c r="BA1379"/>
  <c r="AD1170"/>
  <c r="AC1170"/>
  <c r="AR1170"/>
  <c r="AZ1170"/>
  <c r="BB1170"/>
  <c r="AU784"/>
  <c r="AW784"/>
  <c r="AV662"/>
  <c r="AK662"/>
  <c r="AN662" s="1"/>
  <c r="AW662"/>
  <c r="AZ662"/>
  <c r="BC2250"/>
  <c r="AT2250"/>
  <c r="AF1545"/>
  <c r="AU1545"/>
  <c r="AQ1442"/>
  <c r="AU1125"/>
  <c r="AS1125"/>
  <c r="AC1125"/>
  <c r="AT1125"/>
  <c r="AX1021"/>
  <c r="BB1021"/>
  <c r="AU990"/>
  <c r="AW990"/>
  <c r="BD243"/>
  <c r="AF243"/>
  <c r="AX243"/>
  <c r="AY243"/>
  <c r="AD2283"/>
  <c r="AU2283"/>
  <c r="AS2283"/>
  <c r="AF2283"/>
  <c r="BC2283"/>
  <c r="AZ2283"/>
  <c r="AY2269"/>
  <c r="AK2269"/>
  <c r="AN2269" s="1"/>
  <c r="AD2269"/>
  <c r="BC1666"/>
  <c r="AX1666"/>
  <c r="AC2266"/>
  <c r="AD2266"/>
  <c r="T2204"/>
  <c r="AT2204"/>
  <c r="AU2312"/>
  <c r="AQ2312"/>
  <c r="O2289"/>
  <c r="AD2289"/>
  <c r="AD2261"/>
  <c r="AQ2261"/>
  <c r="T2261"/>
  <c r="AC2261"/>
  <c r="BB2261"/>
  <c r="AW2261"/>
  <c r="AU2261"/>
  <c r="AF2171"/>
  <c r="BC2129"/>
  <c r="AD2129"/>
  <c r="AQ2066"/>
  <c r="O2066"/>
  <c r="BD2059"/>
  <c r="O2059"/>
  <c r="AY2059"/>
  <c r="AD2055"/>
  <c r="AF2055"/>
  <c r="AC1967"/>
  <c r="AW1967"/>
  <c r="AU1967"/>
  <c r="AT1967"/>
  <c r="AD1967"/>
  <c r="AX1967"/>
  <c r="AQ1859"/>
  <c r="AZ1791"/>
  <c r="AK1791"/>
  <c r="AN1791" s="1"/>
  <c r="BD1791"/>
  <c r="BC1791"/>
  <c r="AV1791"/>
  <c r="O1791"/>
  <c r="AX1771"/>
  <c r="T1771"/>
  <c r="AU1771"/>
  <c r="S1771"/>
  <c r="AK1771"/>
  <c r="AN1771" s="1"/>
  <c r="AT1771"/>
  <c r="AY1771"/>
  <c r="AD1771"/>
  <c r="AZ1771"/>
  <c r="AC1771"/>
  <c r="AS1771"/>
  <c r="AR1771"/>
  <c r="AQ1771"/>
  <c r="AF1771"/>
  <c r="BA1771"/>
  <c r="AU1752"/>
  <c r="AY1752"/>
  <c r="O1696"/>
  <c r="AY1696"/>
  <c r="AX1645"/>
  <c r="AY1645"/>
  <c r="AY1637"/>
  <c r="BD1637"/>
  <c r="AC1635"/>
  <c r="T1635"/>
  <c r="AW1635"/>
  <c r="S1635"/>
  <c r="AV1635"/>
  <c r="O1635"/>
  <c r="AK1635"/>
  <c r="AN1635" s="1"/>
  <c r="AU1635"/>
  <c r="AZ1635"/>
  <c r="AF1635"/>
  <c r="BB1635"/>
  <c r="AS1635"/>
  <c r="AD1635"/>
  <c r="BA1635"/>
  <c r="AT1635"/>
  <c r="BC1635"/>
  <c r="AF1552"/>
  <c r="AU1552"/>
  <c r="AF1382"/>
  <c r="AD1382"/>
  <c r="AR1382"/>
  <c r="AX1283"/>
  <c r="AK1055"/>
  <c r="AU1055"/>
  <c r="AQ785"/>
  <c r="AZ676"/>
  <c r="S676"/>
  <c r="BC676"/>
  <c r="AU676"/>
  <c r="AF302"/>
  <c r="AQ302"/>
  <c r="BA302"/>
  <c r="AS278"/>
  <c r="AV278"/>
  <c r="AU278"/>
  <c r="AC224"/>
  <c r="BD224"/>
  <c r="AQ224"/>
  <c r="AW224"/>
  <c r="BC2274"/>
  <c r="S2043"/>
  <c r="AU1366"/>
  <c r="BB2185"/>
  <c r="AW2163"/>
  <c r="AU2095"/>
  <c r="BB2043"/>
  <c r="O1929"/>
  <c r="O1366"/>
  <c r="AX2296"/>
  <c r="AT2287"/>
  <c r="AQ2285"/>
  <c r="AW2245"/>
  <c r="AY1940"/>
  <c r="AY1932"/>
  <c r="AQ1930"/>
  <c r="BC1857"/>
  <c r="AW1749"/>
  <c r="O1574"/>
  <c r="AU1550"/>
  <c r="AX1487"/>
  <c r="AV1472"/>
  <c r="T1472"/>
  <c r="S1345"/>
  <c r="BC662"/>
  <c r="AF2251"/>
  <c r="AK2251"/>
  <c r="AN2251" s="1"/>
  <c r="AU2251"/>
  <c r="AU2242"/>
  <c r="AC2242"/>
  <c r="AF2203"/>
  <c r="AQ2203"/>
  <c r="AC2163"/>
  <c r="AR2163"/>
  <c r="AZ2163"/>
  <c r="BA2163"/>
  <c r="S2163"/>
  <c r="AD2163"/>
  <c r="AS2163"/>
  <c r="AC2090"/>
  <c r="AF2090"/>
  <c r="AQ1971"/>
  <c r="AY1971"/>
  <c r="AU1971"/>
  <c r="T1971"/>
  <c r="AT1971"/>
  <c r="AD1971"/>
  <c r="BC1971"/>
  <c r="AR1971"/>
  <c r="AK1889"/>
  <c r="AN1889" s="1"/>
  <c r="T1889"/>
  <c r="AU1858"/>
  <c r="AX1858"/>
  <c r="AS1761"/>
  <c r="AU1761"/>
  <c r="AT1761"/>
  <c r="AQ1761"/>
  <c r="AD1761"/>
  <c r="AY1761"/>
  <c r="T1761"/>
  <c r="BA1761"/>
  <c r="BB1761"/>
  <c r="AF1761"/>
  <c r="AQ1522"/>
  <c r="BB1522"/>
  <c r="AC1306"/>
  <c r="AR1306"/>
  <c r="AX1306"/>
  <c r="AZ1280"/>
  <c r="BB1280"/>
  <c r="AK1130"/>
  <c r="AN1130" s="1"/>
  <c r="AU1130"/>
  <c r="AQ2162"/>
  <c r="AV2162"/>
  <c r="AS2095"/>
  <c r="BD2095"/>
  <c r="AQ2095"/>
  <c r="BC2095"/>
  <c r="T2095"/>
  <c r="BB2095"/>
  <c r="AC2095"/>
  <c r="AT2095"/>
  <c r="AY2095"/>
  <c r="AX2049"/>
  <c r="AF2049"/>
  <c r="BB1997"/>
  <c r="O1997"/>
  <c r="T1970"/>
  <c r="AK1511"/>
  <c r="AN1511" s="1"/>
  <c r="AR1511"/>
  <c r="AQ1511"/>
  <c r="O1511"/>
  <c r="AS1511"/>
  <c r="AF1511"/>
  <c r="AD1511"/>
  <c r="BC1511"/>
  <c r="AZ1511"/>
  <c r="AT1129"/>
  <c r="AC1029"/>
  <c r="BC1029"/>
  <c r="T1029"/>
  <c r="AT1029"/>
  <c r="AW674"/>
  <c r="AK674"/>
  <c r="AN674" s="1"/>
  <c r="AQ674"/>
  <c r="AV674"/>
  <c r="AX657"/>
  <c r="AC657"/>
  <c r="AU657"/>
  <c r="BA2295"/>
  <c r="AQ2295"/>
  <c r="AT1826"/>
  <c r="AU1826"/>
  <c r="AU1365"/>
  <c r="AQ1365"/>
  <c r="AW1217"/>
  <c r="BD1217"/>
  <c r="AC1217"/>
  <c r="AY1217"/>
  <c r="AX1217"/>
  <c r="AF2181"/>
  <c r="BA2181"/>
  <c r="AK2181"/>
  <c r="AN2181" s="1"/>
  <c r="BD2181"/>
  <c r="BD2027"/>
  <c r="AF2027"/>
  <c r="BB2027"/>
  <c r="AV1769"/>
  <c r="AW1769"/>
  <c r="AY1769"/>
  <c r="AU1734"/>
  <c r="AD1734"/>
  <c r="AX1725"/>
  <c r="BD1725"/>
  <c r="AY1725"/>
  <c r="AV1725"/>
  <c r="AC1725"/>
  <c r="AF1723"/>
  <c r="AD1723"/>
  <c r="AS1723"/>
  <c r="AU1723"/>
  <c r="AV1632"/>
  <c r="AZ1632"/>
  <c r="AX1632"/>
  <c r="AF1632"/>
  <c r="T1632"/>
  <c r="O1632"/>
  <c r="BD1539"/>
  <c r="BB1539"/>
  <c r="AV1539"/>
  <c r="O1539"/>
  <c r="AT1539"/>
  <c r="AF1539"/>
  <c r="AQ1539"/>
  <c r="AU1517"/>
  <c r="AZ1440"/>
  <c r="AF1440"/>
  <c r="AV1440"/>
  <c r="AX1440"/>
  <c r="AS1269"/>
  <c r="BC1269"/>
  <c r="AK1269"/>
  <c r="AN1269" s="1"/>
  <c r="BB1269"/>
  <c r="AC1269"/>
  <c r="AX1269"/>
  <c r="AW1269"/>
  <c r="AY1240"/>
  <c r="AZ1240"/>
  <c r="AV1156"/>
  <c r="AF1156"/>
  <c r="AD1156"/>
  <c r="AC1156"/>
  <c r="AU1156"/>
  <c r="AT1105"/>
  <c r="AU1105"/>
  <c r="AK976"/>
  <c r="AN976" s="1"/>
  <c r="AF976"/>
  <c r="BD976"/>
  <c r="AV976"/>
  <c r="AU888"/>
  <c r="AK888"/>
  <c r="AN888" s="1"/>
  <c r="AZ888"/>
  <c r="AY888"/>
  <c r="AQ888"/>
  <c r="AC669"/>
  <c r="AU669"/>
  <c r="BC669"/>
  <c r="AC572"/>
  <c r="AV572"/>
  <c r="AS524"/>
  <c r="BC524"/>
  <c r="AK2279"/>
  <c r="AC2279"/>
  <c r="AD2279"/>
  <c r="AU2217"/>
  <c r="BC2217"/>
  <c r="AR2217"/>
  <c r="BB2217"/>
  <c r="O2217"/>
  <c r="S2217"/>
  <c r="AK2217"/>
  <c r="AN2217" s="1"/>
  <c r="AS2217"/>
  <c r="BA2217"/>
  <c r="AZ2217"/>
  <c r="AV2217"/>
  <c r="BD2217"/>
  <c r="T2217"/>
  <c r="AT2217"/>
  <c r="AF2217"/>
  <c r="AF2206"/>
  <c r="AQ2206"/>
  <c r="AD2118"/>
  <c r="AX2118"/>
  <c r="AV2118"/>
  <c r="T2118"/>
  <c r="AQ2118"/>
  <c r="BB2118"/>
  <c r="O2118"/>
  <c r="AV2077"/>
  <c r="AD2077"/>
  <c r="BC2062"/>
  <c r="O2062"/>
  <c r="BB2062"/>
  <c r="AF2062"/>
  <c r="AX2062"/>
  <c r="AV1897"/>
  <c r="AY1897"/>
  <c r="BA1811"/>
  <c r="BB1811"/>
  <c r="AV1811"/>
  <c r="AU1811"/>
  <c r="AF1811"/>
  <c r="T1811"/>
  <c r="AK1811"/>
  <c r="AN1811" s="1"/>
  <c r="AF1664"/>
  <c r="AY1664"/>
  <c r="AQ1431"/>
  <c r="AF1162"/>
  <c r="AC1162"/>
  <c r="BD1162"/>
  <c r="BC1162"/>
  <c r="AY1162"/>
  <c r="BA1104"/>
  <c r="AV1104"/>
  <c r="AR974"/>
  <c r="AK974"/>
  <c r="AN974" s="1"/>
  <c r="AV974"/>
  <c r="AK942"/>
  <c r="AN942" s="1"/>
  <c r="AD942"/>
  <c r="BC942"/>
  <c r="AZ607"/>
  <c r="AD312"/>
  <c r="AZ312"/>
  <c r="S312"/>
  <c r="AS312"/>
  <c r="BD241"/>
  <c r="AF241"/>
  <c r="AV93"/>
  <c r="AR93"/>
  <c r="AQ91"/>
  <c r="AY2043"/>
  <c r="AU1930"/>
  <c r="O2090"/>
  <c r="S1857"/>
  <c r="AY2192"/>
  <c r="S2095"/>
  <c r="AX1127"/>
  <c r="AX2163"/>
  <c r="AV2095"/>
  <c r="AS1541"/>
  <c r="T2314"/>
  <c r="BB2266"/>
  <c r="AT2215"/>
  <c r="AU2204"/>
  <c r="BB2123"/>
  <c r="AW2095"/>
  <c r="T2027"/>
  <c r="AF1971"/>
  <c r="AQ1652"/>
  <c r="AU1580"/>
  <c r="AU1523"/>
  <c r="O1156"/>
  <c r="O524"/>
  <c r="BC1716"/>
  <c r="AQ1716"/>
  <c r="BC1713"/>
  <c r="AR1713"/>
  <c r="AD1550"/>
  <c r="AC1550"/>
  <c r="BC1340"/>
  <c r="AF1340"/>
  <c r="AK2301"/>
  <c r="AN2301" s="1"/>
  <c r="AX2301"/>
  <c r="AR2301"/>
  <c r="AS2301"/>
  <c r="AF2301"/>
  <c r="AD2301"/>
  <c r="BB2301"/>
  <c r="S1667"/>
  <c r="AF1667"/>
  <c r="AS1667"/>
  <c r="AY1667"/>
  <c r="AD1372"/>
  <c r="AT1372"/>
  <c r="AD2185"/>
  <c r="AY2185"/>
  <c r="AT2185"/>
  <c r="AS2185"/>
  <c r="T2185"/>
  <c r="AC2185"/>
  <c r="BA2185"/>
  <c r="AQ2185"/>
  <c r="AZ1183"/>
  <c r="AF1183"/>
  <c r="O1183"/>
  <c r="S1183"/>
  <c r="AX1183"/>
  <c r="AY2268"/>
  <c r="AT2268"/>
  <c r="BB2186"/>
  <c r="AF2186"/>
  <c r="AZ2158"/>
  <c r="AF2313"/>
  <c r="AY2313"/>
  <c r="AV2313"/>
  <c r="AQ2291"/>
  <c r="AC2245"/>
  <c r="AR2245"/>
  <c r="AZ2245"/>
  <c r="BC2245"/>
  <c r="AF2245"/>
  <c r="AU2245"/>
  <c r="AD2245"/>
  <c r="AS2245"/>
  <c r="BD2245"/>
  <c r="AD2221"/>
  <c r="AT2221"/>
  <c r="AX2221"/>
  <c r="AD2070"/>
  <c r="AV2070"/>
  <c r="T2070"/>
  <c r="AU2070"/>
  <c r="AQ2070"/>
  <c r="AC2070"/>
  <c r="AX2070"/>
  <c r="AF2026"/>
  <c r="AC2026"/>
  <c r="BC2025"/>
  <c r="AF2019"/>
  <c r="AC2019"/>
  <c r="AZ2019"/>
  <c r="AY2019"/>
  <c r="AQ2019"/>
  <c r="AD2019"/>
  <c r="AF1895"/>
  <c r="AU1895"/>
  <c r="AS1895"/>
  <c r="S1895"/>
  <c r="AY1895"/>
  <c r="AK1895"/>
  <c r="AC1843"/>
  <c r="AQ1843"/>
  <c r="BD1843"/>
  <c r="S1843"/>
  <c r="BB1843"/>
  <c r="O1843"/>
  <c r="BA1843"/>
  <c r="AR1843"/>
  <c r="AK1843"/>
  <c r="AN1843" s="1"/>
  <c r="AF1843"/>
  <c r="AV1843"/>
  <c r="AZ1843"/>
  <c r="AC1698"/>
  <c r="AY1698"/>
  <c r="O1698"/>
  <c r="AX1698"/>
  <c r="BC1646"/>
  <c r="AF1646"/>
  <c r="AF1439"/>
  <c r="AZ1439"/>
  <c r="AC1346"/>
  <c r="AR1346"/>
  <c r="AF1236"/>
  <c r="BB1236"/>
  <c r="O1236"/>
  <c r="AD1084"/>
  <c r="AY1084"/>
  <c r="AW1084"/>
  <c r="AR1084"/>
  <c r="AK685"/>
  <c r="AN685" s="1"/>
  <c r="BB685"/>
  <c r="AU685"/>
  <c r="BA685"/>
  <c r="AU423"/>
  <c r="AV2163"/>
  <c r="BC1366"/>
  <c r="AS2027"/>
  <c r="AZ2204"/>
  <c r="AF2163"/>
  <c r="AK1761"/>
  <c r="AQ1089"/>
  <c r="S2274"/>
  <c r="AX2274"/>
  <c r="AU2274"/>
  <c r="AT2274"/>
  <c r="AD2274"/>
  <c r="AY2274"/>
  <c r="AC2274"/>
  <c r="AQ2274"/>
  <c r="AF2043"/>
  <c r="AV2043"/>
  <c r="AS2043"/>
  <c r="T2043"/>
  <c r="BD2043"/>
  <c r="AR2043"/>
  <c r="AD2043"/>
  <c r="AW2043"/>
  <c r="AK1941"/>
  <c r="AN1941" s="1"/>
  <c r="BC1941"/>
  <c r="BD1941"/>
  <c r="AT1930"/>
  <c r="AC1930"/>
  <c r="AY1930"/>
  <c r="AU1827"/>
  <c r="BB663"/>
  <c r="BC663"/>
  <c r="AU1770"/>
  <c r="AQ1770"/>
  <c r="AY1770"/>
  <c r="AX1749"/>
  <c r="AK1749"/>
  <c r="AN1749" s="1"/>
  <c r="AQ1749"/>
  <c r="AZ1708"/>
  <c r="AK1106"/>
  <c r="AN1106" s="1"/>
  <c r="AU1106"/>
  <c r="AT1874"/>
  <c r="AD1748"/>
  <c r="AU1748"/>
  <c r="AY1541"/>
  <c r="BB1541"/>
  <c r="AX1541"/>
  <c r="AV1541"/>
  <c r="O1495"/>
  <c r="AZ1495"/>
  <c r="AR1495"/>
  <c r="AX1495"/>
  <c r="S1481"/>
  <c r="AT1481"/>
  <c r="AU1305"/>
  <c r="AY1305"/>
  <c r="AX2278"/>
  <c r="AU2264"/>
  <c r="AQ2264"/>
  <c r="T2215"/>
  <c r="AD2215"/>
  <c r="AX2215"/>
  <c r="AF2130"/>
  <c r="AR2130"/>
  <c r="AR2097"/>
  <c r="AY2097"/>
  <c r="T2072"/>
  <c r="AF2072"/>
  <c r="AD2072"/>
  <c r="BD2072"/>
  <c r="AZ2072"/>
  <c r="AT2072"/>
  <c r="AD2057"/>
  <c r="AS2057"/>
  <c r="S2057"/>
  <c r="AT2057"/>
  <c r="O2057"/>
  <c r="BD2057"/>
  <c r="AQ1935"/>
  <c r="AY1935"/>
  <c r="AC1860"/>
  <c r="AD1860"/>
  <c r="AT1860"/>
  <c r="AF1652"/>
  <c r="AD1652"/>
  <c r="BD1652"/>
  <c r="AC1652"/>
  <c r="BC1652"/>
  <c r="BB1580"/>
  <c r="AD1580"/>
  <c r="AC1580"/>
  <c r="BD1580"/>
  <c r="AQ1580"/>
  <c r="AC1574"/>
  <c r="AV1574"/>
  <c r="AU1574"/>
  <c r="AR1574"/>
  <c r="AD1574"/>
  <c r="AX1574"/>
  <c r="AZ1574"/>
  <c r="BD1574"/>
  <c r="BC1574"/>
  <c r="AF1574"/>
  <c r="T1574"/>
  <c r="AS1523"/>
  <c r="AQ1523"/>
  <c r="AD1523"/>
  <c r="AT1523"/>
  <c r="BD1523"/>
  <c r="AK1523"/>
  <c r="AN1523" s="1"/>
  <c r="AF1523"/>
  <c r="AV1514"/>
  <c r="BC1514"/>
  <c r="O1514"/>
  <c r="AR1514"/>
  <c r="AC1487"/>
  <c r="AU1487"/>
  <c r="AR1487"/>
  <c r="AQ1487"/>
  <c r="AF1487"/>
  <c r="AV1487"/>
  <c r="AK1487"/>
  <c r="AN1487" s="1"/>
  <c r="BD1487"/>
  <c r="BC1487"/>
  <c r="BA1487"/>
  <c r="AD1472"/>
  <c r="AC1472"/>
  <c r="AZ1472"/>
  <c r="BA1463"/>
  <c r="AW1463"/>
  <c r="AK1281"/>
  <c r="AN1281" s="1"/>
  <c r="AW1281"/>
  <c r="AU1281"/>
  <c r="AT1281"/>
  <c r="AC1281"/>
  <c r="AX1281"/>
  <c r="BD1281"/>
  <c r="O1136"/>
  <c r="AS1136"/>
  <c r="O1132"/>
  <c r="S1132"/>
  <c r="AY1132"/>
  <c r="AW1132"/>
  <c r="AK664"/>
  <c r="AD664"/>
  <c r="AS664"/>
  <c r="AZ664"/>
  <c r="AD303"/>
  <c r="AY303"/>
  <c r="AV303"/>
  <c r="AQ303"/>
  <c r="O303"/>
  <c r="AF303"/>
  <c r="AY240"/>
  <c r="AT231"/>
  <c r="BC231"/>
  <c r="BC2242"/>
  <c r="T2274"/>
  <c r="O2163"/>
  <c r="AX2041"/>
  <c r="O1761"/>
  <c r="BA1995"/>
  <c r="S2185"/>
  <c r="AU2181"/>
  <c r="AW2251"/>
  <c r="AX2242"/>
  <c r="AD2095"/>
  <c r="AU1941"/>
  <c r="AU1932"/>
  <c r="AY1889"/>
  <c r="BC1858"/>
  <c r="AY1306"/>
  <c r="AZ1130"/>
  <c r="AS326"/>
  <c r="AQ326"/>
  <c r="BD326"/>
  <c r="BB326"/>
  <c r="T326"/>
  <c r="BA326"/>
  <c r="AV326"/>
  <c r="AT326"/>
  <c r="S326"/>
  <c r="AW326"/>
  <c r="AF137"/>
  <c r="BD137"/>
  <c r="T137"/>
  <c r="AY1933"/>
  <c r="AF1933"/>
  <c r="AV1933"/>
  <c r="BB1884"/>
  <c r="AT1884"/>
  <c r="AD1849"/>
  <c r="AQ1833"/>
  <c r="BC1833"/>
  <c r="AY1833"/>
  <c r="AR1831"/>
  <c r="AW1831"/>
  <c r="BA1831"/>
  <c r="AX1828"/>
  <c r="AD1828"/>
  <c r="BC1828"/>
  <c r="AC1828"/>
  <c r="BB1828"/>
  <c r="AY1828"/>
  <c r="AQ1709"/>
  <c r="AU1709"/>
  <c r="AV1706"/>
  <c r="AX1706"/>
  <c r="AR1706"/>
  <c r="T1706"/>
  <c r="AQ1706"/>
  <c r="AY1706"/>
  <c r="AF1691"/>
  <c r="AW1691"/>
  <c r="AV1691"/>
  <c r="AT1691"/>
  <c r="AK1691"/>
  <c r="AN1691" s="1"/>
  <c r="BB1691"/>
  <c r="BB1681"/>
  <c r="AF1681"/>
  <c r="AR1681"/>
  <c r="AY1651"/>
  <c r="AF1651"/>
  <c r="BB1651"/>
  <c r="AD1651"/>
  <c r="BA1651"/>
  <c r="AW1651"/>
  <c r="BD1651"/>
  <c r="AC1611"/>
  <c r="T1611"/>
  <c r="AY1611"/>
  <c r="S1611"/>
  <c r="AV1611"/>
  <c r="O1611"/>
  <c r="AK1611"/>
  <c r="AN1611" s="1"/>
  <c r="AU1611"/>
  <c r="AZ1611"/>
  <c r="AW1563"/>
  <c r="AZ1563"/>
  <c r="O1562"/>
  <c r="AZ1562"/>
  <c r="AV1562"/>
  <c r="T1562"/>
  <c r="AQ1562"/>
  <c r="BC1562"/>
  <c r="AQ1454"/>
  <c r="AD1349"/>
  <c r="BD1349"/>
  <c r="BC1349"/>
  <c r="BC1308"/>
  <c r="AD1308"/>
  <c r="BD1308"/>
  <c r="AZ1308"/>
  <c r="AF1308"/>
  <c r="AD1266"/>
  <c r="AC1266"/>
  <c r="AX1251"/>
  <c r="AF1251"/>
  <c r="AD1251"/>
  <c r="AZ1251"/>
  <c r="AU1211"/>
  <c r="BD1211"/>
  <c r="BA1139"/>
  <c r="AU1139"/>
  <c r="BA1107"/>
  <c r="AU1107"/>
  <c r="AX1047"/>
  <c r="AU1047"/>
  <c r="AQ991"/>
  <c r="BC991"/>
  <c r="AD991"/>
  <c r="T771"/>
  <c r="BC759"/>
  <c r="AC759"/>
  <c r="AK750"/>
  <c r="AN750" s="1"/>
  <c r="BA750"/>
  <c r="AF666"/>
  <c r="AD666"/>
  <c r="BD666"/>
  <c r="AV666"/>
  <c r="AU666"/>
  <c r="AK666"/>
  <c r="AN666" s="1"/>
  <c r="AQ609"/>
  <c r="AX609"/>
  <c r="AX598"/>
  <c r="AF598"/>
  <c r="BA598"/>
  <c r="AZ598"/>
  <c r="S598"/>
  <c r="AW598"/>
  <c r="AZ308"/>
  <c r="AV308"/>
  <c r="S308"/>
  <c r="AS308"/>
  <c r="O308"/>
  <c r="AF308"/>
  <c r="BD248"/>
  <c r="AF248"/>
  <c r="S248"/>
  <c r="BB248"/>
  <c r="AD214"/>
  <c r="BC214"/>
  <c r="BB214"/>
  <c r="AY214"/>
  <c r="AD182"/>
  <c r="AK182"/>
  <c r="AN182" s="1"/>
  <c r="AQ149"/>
  <c r="S149"/>
  <c r="AR140"/>
  <c r="BC140"/>
  <c r="AU94"/>
  <c r="BB94"/>
  <c r="AQ1863"/>
  <c r="AQ1213"/>
  <c r="S847"/>
  <c r="AK2237"/>
  <c r="AN2237" s="1"/>
  <c r="AQ2234"/>
  <c r="BC2193"/>
  <c r="AU2183"/>
  <c r="AT2237"/>
  <c r="T2237"/>
  <c r="AY2235"/>
  <c r="AT2234"/>
  <c r="AV2237"/>
  <c r="AD2236"/>
  <c r="AZ2235"/>
  <c r="AX2234"/>
  <c r="AX2232"/>
  <c r="BD2220"/>
  <c r="AK2213"/>
  <c r="AN2213" s="1"/>
  <c r="AT2211"/>
  <c r="AR2210"/>
  <c r="AY2183"/>
  <c r="AD2178"/>
  <c r="O2175"/>
  <c r="BC2161"/>
  <c r="AR2146"/>
  <c r="AX2142"/>
  <c r="O2137"/>
  <c r="AW2127"/>
  <c r="AR2117"/>
  <c r="O2117"/>
  <c r="AU2111"/>
  <c r="AV2106"/>
  <c r="AZ2075"/>
  <c r="T2075"/>
  <c r="AW2073"/>
  <c r="S2073"/>
  <c r="AT2017"/>
  <c r="AD2015"/>
  <c r="AD2013"/>
  <c r="BB1977"/>
  <c r="T1977"/>
  <c r="AQ1956"/>
  <c r="AT1949"/>
  <c r="AQ1939"/>
  <c r="S1939"/>
  <c r="AZ1933"/>
  <c r="BA1845"/>
  <c r="BA1779"/>
  <c r="AZ1602"/>
  <c r="T1602"/>
  <c r="AS1579"/>
  <c r="BC1455"/>
  <c r="AY1363"/>
  <c r="AD1234"/>
  <c r="AD326"/>
  <c r="AX186"/>
  <c r="T186"/>
  <c r="BB709"/>
  <c r="T538"/>
  <c r="BC538"/>
  <c r="BB538"/>
  <c r="AV538"/>
  <c r="O538"/>
  <c r="AT538"/>
  <c r="AK538"/>
  <c r="AN538" s="1"/>
  <c r="AK422"/>
  <c r="AN422" s="1"/>
  <c r="AQ223"/>
  <c r="BB223"/>
  <c r="AD1917"/>
  <c r="AF1917"/>
  <c r="AF1586"/>
  <c r="BC1586"/>
  <c r="BB1586"/>
  <c r="AY1586"/>
  <c r="AX1429"/>
  <c r="AW1147"/>
  <c r="BD1147"/>
  <c r="AD1147"/>
  <c r="BB1147"/>
  <c r="AC1147"/>
  <c r="AX1147"/>
  <c r="AV1147"/>
  <c r="AD689"/>
  <c r="AV602"/>
  <c r="BD602"/>
  <c r="BA387"/>
  <c r="AQ387"/>
  <c r="AS360"/>
  <c r="AD360"/>
  <c r="T269"/>
  <c r="AZ269"/>
  <c r="AQ263"/>
  <c r="S255"/>
  <c r="AY255"/>
  <c r="AF255"/>
  <c r="AV255"/>
  <c r="AD255"/>
  <c r="AU255"/>
  <c r="AT255"/>
  <c r="BD255"/>
  <c r="BB255"/>
  <c r="AZ255"/>
  <c r="S205"/>
  <c r="BB205"/>
  <c r="AV205"/>
  <c r="T205"/>
  <c r="AQ205"/>
  <c r="AF154"/>
  <c r="AU154"/>
  <c r="BB154"/>
  <c r="BB116"/>
  <c r="AR83"/>
  <c r="AF83"/>
  <c r="BC83"/>
  <c r="AD83"/>
  <c r="AY83"/>
  <c r="AQ83"/>
  <c r="AD1913"/>
  <c r="S1892"/>
  <c r="AT1892"/>
  <c r="AC1877"/>
  <c r="AF1877"/>
  <c r="AW1877"/>
  <c r="AD1877"/>
  <c r="AV1877"/>
  <c r="AS1877"/>
  <c r="AZ1877"/>
  <c r="AY1800"/>
  <c r="BC1800"/>
  <c r="AD1775"/>
  <c r="AT1775"/>
  <c r="AS1775"/>
  <c r="AR1775"/>
  <c r="BD1775"/>
  <c r="AF1775"/>
  <c r="AU1775"/>
  <c r="AX1747"/>
  <c r="AF1747"/>
  <c r="AF1733"/>
  <c r="AK1733"/>
  <c r="AN1733" s="1"/>
  <c r="T1732"/>
  <c r="AD1732"/>
  <c r="AR1683"/>
  <c r="AS1683"/>
  <c r="AX1674"/>
  <c r="AU1674"/>
  <c r="AR1674"/>
  <c r="T1674"/>
  <c r="AZ1674"/>
  <c r="AD1657"/>
  <c r="AF1657"/>
  <c r="BC1657"/>
  <c r="AZ1657"/>
  <c r="AD1644"/>
  <c r="AF1644"/>
  <c r="AW1605"/>
  <c r="AX1605"/>
  <c r="AU1605"/>
  <c r="AD1605"/>
  <c r="AY1605"/>
  <c r="AC1576"/>
  <c r="AZ1576"/>
  <c r="AD1544"/>
  <c r="AV1544"/>
  <c r="AC1535"/>
  <c r="AZ1535"/>
  <c r="AY1535"/>
  <c r="AW1535"/>
  <c r="AF1535"/>
  <c r="AU1494"/>
  <c r="AV1494"/>
  <c r="AR1494"/>
  <c r="AQ1494"/>
  <c r="AD1494"/>
  <c r="AX1494"/>
  <c r="AX1378"/>
  <c r="AR1378"/>
  <c r="AK1337"/>
  <c r="AN1337" s="1"/>
  <c r="AY1337"/>
  <c r="T1337"/>
  <c r="AU1337"/>
  <c r="BC1238"/>
  <c r="BB1238"/>
  <c r="AZ1238"/>
  <c r="AX1237"/>
  <c r="T1237"/>
  <c r="AW1237"/>
  <c r="S1237"/>
  <c r="AV1237"/>
  <c r="AY1237"/>
  <c r="BC1019"/>
  <c r="AU1019"/>
  <c r="AF866"/>
  <c r="BD866"/>
  <c r="AU866"/>
  <c r="AU617"/>
  <c r="AQ617"/>
  <c r="AD388"/>
  <c r="S388"/>
  <c r="AW388"/>
  <c r="BC382"/>
  <c r="AU382"/>
  <c r="AC310"/>
  <c r="AQ310"/>
  <c r="AZ310"/>
  <c r="AY310"/>
  <c r="AX310"/>
  <c r="AW310"/>
  <c r="AT310"/>
  <c r="AS310"/>
  <c r="AR310"/>
  <c r="AD310"/>
  <c r="AU310"/>
  <c r="T221"/>
  <c r="AC163"/>
  <c r="AS163"/>
  <c r="BC163"/>
  <c r="AQ163"/>
  <c r="BB163"/>
  <c r="AZ163"/>
  <c r="T163"/>
  <c r="AY163"/>
  <c r="AU163"/>
  <c r="S163"/>
  <c r="AT163"/>
  <c r="O163"/>
  <c r="AV163"/>
  <c r="O132"/>
  <c r="AV132"/>
  <c r="T130"/>
  <c r="AR130"/>
  <c r="AU2235"/>
  <c r="AK2235"/>
  <c r="AN2235" s="1"/>
  <c r="AS2091"/>
  <c r="AW2015"/>
  <c r="AW2013"/>
  <c r="AS1953"/>
  <c r="BC864"/>
  <c r="S407"/>
  <c r="AX326"/>
  <c r="AT2303"/>
  <c r="AW2293"/>
  <c r="AW2277"/>
  <c r="AD2277"/>
  <c r="AQ2239"/>
  <c r="BA2237"/>
  <c r="AR2237"/>
  <c r="AF2237"/>
  <c r="O2237"/>
  <c r="AV2235"/>
  <c r="O2235"/>
  <c r="T2234"/>
  <c r="T2232"/>
  <c r="AU2230"/>
  <c r="AV2226"/>
  <c r="AU2224"/>
  <c r="AR2219"/>
  <c r="AX2198"/>
  <c r="BB2194"/>
  <c r="AF2194"/>
  <c r="AZ2193"/>
  <c r="O2193"/>
  <c r="AY2189"/>
  <c r="AQ2183"/>
  <c r="AZ2182"/>
  <c r="AX2178"/>
  <c r="BD2175"/>
  <c r="AK2175"/>
  <c r="AN2175" s="1"/>
  <c r="AU2145"/>
  <c r="AQ2142"/>
  <c r="O2142"/>
  <c r="AU2140"/>
  <c r="AY2137"/>
  <c r="AD2137"/>
  <c r="S2111"/>
  <c r="AY2105"/>
  <c r="AT2100"/>
  <c r="AV2091"/>
  <c r="T2091"/>
  <c r="AS2073"/>
  <c r="AC2073"/>
  <c r="O2017"/>
  <c r="AY2015"/>
  <c r="AY2013"/>
  <c r="AX1991"/>
  <c r="AC1991"/>
  <c r="AT1981"/>
  <c r="AW1977"/>
  <c r="AD1977"/>
  <c r="AU1976"/>
  <c r="AT1975"/>
  <c r="AT1953"/>
  <c r="BB1942"/>
  <c r="AD1939"/>
  <c r="AQ1938"/>
  <c r="AW1937"/>
  <c r="O1933"/>
  <c r="AX1881"/>
  <c r="AY1720"/>
  <c r="AF1706"/>
  <c r="AR1626"/>
  <c r="BB1611"/>
  <c r="AF1611"/>
  <c r="AX1586"/>
  <c r="T1586"/>
  <c r="AU1296"/>
  <c r="AZ1234"/>
  <c r="AU1213"/>
  <c r="T1213"/>
  <c r="AY895"/>
  <c r="BD892"/>
  <c r="S689"/>
  <c r="AV506"/>
  <c r="AR475"/>
  <c r="AU454"/>
  <c r="S360"/>
  <c r="AQ255"/>
  <c r="O255"/>
  <c r="AX219"/>
  <c r="O205"/>
  <c r="AY151"/>
  <c r="AT1824"/>
  <c r="T1763"/>
  <c r="AD1763"/>
  <c r="AY1763"/>
  <c r="AZ1663"/>
  <c r="S1626"/>
  <c r="AC1626"/>
  <c r="BB1626"/>
  <c r="AZ1626"/>
  <c r="AU1626"/>
  <c r="T1619"/>
  <c r="AD1619"/>
  <c r="BD1619"/>
  <c r="BB1619"/>
  <c r="BA1619"/>
  <c r="AF1619"/>
  <c r="BC1302"/>
  <c r="AD1302"/>
  <c r="BD1302"/>
  <c r="AX1302"/>
  <c r="AF1302"/>
  <c r="AK1161"/>
  <c r="AN1161" s="1"/>
  <c r="AD1161"/>
  <c r="AF1152"/>
  <c r="AC1152"/>
  <c r="AX1152"/>
  <c r="BC1087"/>
  <c r="AK1087"/>
  <c r="AN1087" s="1"/>
  <c r="AU817"/>
  <c r="AC817"/>
  <c r="AD506"/>
  <c r="AF506"/>
  <c r="AU506"/>
  <c r="AT506"/>
  <c r="AR506"/>
  <c r="AQ506"/>
  <c r="BD506"/>
  <c r="AK506"/>
  <c r="AN506" s="1"/>
  <c r="BB506"/>
  <c r="BA506"/>
  <c r="AD1851"/>
  <c r="AY1851"/>
  <c r="AC1851"/>
  <c r="AX1851"/>
  <c r="AV1851"/>
  <c r="AZ1851"/>
  <c r="AD1845"/>
  <c r="AF1845"/>
  <c r="AV1845"/>
  <c r="AU1845"/>
  <c r="AT1845"/>
  <c r="AK1845"/>
  <c r="AN1845" s="1"/>
  <c r="AY1845"/>
  <c r="S1841"/>
  <c r="AU1841"/>
  <c r="AF1721"/>
  <c r="BC1721"/>
  <c r="AX1682"/>
  <c r="AV1682"/>
  <c r="AY1675"/>
  <c r="BB1564"/>
  <c r="BD1564"/>
  <c r="AU1478"/>
  <c r="AV1478"/>
  <c r="AR1478"/>
  <c r="AC1478"/>
  <c r="AX1478"/>
  <c r="AQ1445"/>
  <c r="AV1445"/>
  <c r="BD1414"/>
  <c r="AF1414"/>
  <c r="AF1408"/>
  <c r="AY1408"/>
  <c r="S1386"/>
  <c r="T1386"/>
  <c r="BB1386"/>
  <c r="O1386"/>
  <c r="AZ1386"/>
  <c r="AR1386"/>
  <c r="AK1377"/>
  <c r="AN1377" s="1"/>
  <c r="AQ1377"/>
  <c r="AK1363"/>
  <c r="AN1363" s="1"/>
  <c r="AF1363"/>
  <c r="BC1363"/>
  <c r="BB1363"/>
  <c r="AK1293"/>
  <c r="AN1293" s="1"/>
  <c r="AD1293"/>
  <c r="O1212"/>
  <c r="AV1108"/>
  <c r="AF1108"/>
  <c r="AD1108"/>
  <c r="BD1108"/>
  <c r="AR1108"/>
  <c r="AU1108"/>
  <c r="BB1081"/>
  <c r="AK1081"/>
  <c r="AN1081" s="1"/>
  <c r="AD1081"/>
  <c r="BA1081"/>
  <c r="AY896"/>
  <c r="AK896"/>
  <c r="AN896" s="1"/>
  <c r="BD896"/>
  <c r="AW896"/>
  <c r="AD809"/>
  <c r="BB809"/>
  <c r="T809"/>
  <c r="AS809"/>
  <c r="AU807"/>
  <c r="AK807"/>
  <c r="AN807" s="1"/>
  <c r="AX703"/>
  <c r="BB703"/>
  <c r="BA703"/>
  <c r="T703"/>
  <c r="AQ703"/>
  <c r="S703"/>
  <c r="AK703"/>
  <c r="AN703" s="1"/>
  <c r="AV688"/>
  <c r="AW688"/>
  <c r="AY627"/>
  <c r="AD627"/>
  <c r="AW466"/>
  <c r="BC466"/>
  <c r="AZ466"/>
  <c r="AR466"/>
  <c r="BA359"/>
  <c r="AY359"/>
  <c r="AY220"/>
  <c r="AK220"/>
  <c r="AD185"/>
  <c r="AV144"/>
  <c r="S95"/>
  <c r="AU95"/>
  <c r="AW82"/>
  <c r="AD2237"/>
  <c r="AY2193"/>
  <c r="AU1234"/>
  <c r="O864"/>
  <c r="BB2237"/>
  <c r="BC2226"/>
  <c r="AY2224"/>
  <c r="AY2178"/>
  <c r="AR2142"/>
  <c r="T2142"/>
  <c r="T2111"/>
  <c r="BA1953"/>
  <c r="AR1933"/>
  <c r="AZ506"/>
  <c r="S506"/>
  <c r="AU847"/>
  <c r="AK847"/>
  <c r="BB847"/>
  <c r="AW847"/>
  <c r="AF698"/>
  <c r="AU523"/>
  <c r="AF523"/>
  <c r="O277"/>
  <c r="AT277"/>
  <c r="AQ233"/>
  <c r="O233"/>
  <c r="BD233"/>
  <c r="BA125"/>
  <c r="AC1891"/>
  <c r="BA1891"/>
  <c r="AT1891"/>
  <c r="AS1891"/>
  <c r="AF1891"/>
  <c r="BC1891"/>
  <c r="BC1863"/>
  <c r="AD1863"/>
  <c r="BD1863"/>
  <c r="AC1863"/>
  <c r="AX1863"/>
  <c r="AD1702"/>
  <c r="AF1702"/>
  <c r="AQ1513"/>
  <c r="AD1513"/>
  <c r="AX1234"/>
  <c r="AR1234"/>
  <c r="AC1234"/>
  <c r="AT1234"/>
  <c r="AY1213"/>
  <c r="AD1213"/>
  <c r="BD1213"/>
  <c r="BC1213"/>
  <c r="AS850"/>
  <c r="AU850"/>
  <c r="AQ1876"/>
  <c r="BB1876"/>
  <c r="BC1876"/>
  <c r="AD1779"/>
  <c r="AC1779"/>
  <c r="BB1779"/>
  <c r="AD1774"/>
  <c r="AQ1774"/>
  <c r="AU1774"/>
  <c r="BD1753"/>
  <c r="AF1745"/>
  <c r="AY1745"/>
  <c r="AD1719"/>
  <c r="AX1719"/>
  <c r="AY1659"/>
  <c r="AS1659"/>
  <c r="AS1643"/>
  <c r="AU1606"/>
  <c r="AC1606"/>
  <c r="BC1606"/>
  <c r="AX1606"/>
  <c r="AT1606"/>
  <c r="AD1606"/>
  <c r="BA1579"/>
  <c r="AF1579"/>
  <c r="AY1579"/>
  <c r="AD1579"/>
  <c r="AW1579"/>
  <c r="BB1579"/>
  <c r="AD1455"/>
  <c r="AF1455"/>
  <c r="S1410"/>
  <c r="T1410"/>
  <c r="BB1410"/>
  <c r="O1410"/>
  <c r="AZ1410"/>
  <c r="AR1410"/>
  <c r="AZ1383"/>
  <c r="AF1383"/>
  <c r="AD1383"/>
  <c r="BA1383"/>
  <c r="AK1383"/>
  <c r="AN1383" s="1"/>
  <c r="AY1352"/>
  <c r="AU1352"/>
  <c r="T1352"/>
  <c r="O1352"/>
  <c r="AX1289"/>
  <c r="BC1289"/>
  <c r="BD1273"/>
  <c r="BB1273"/>
  <c r="AK1273"/>
  <c r="AN1273" s="1"/>
  <c r="AV1267"/>
  <c r="AD1267"/>
  <c r="AR1259"/>
  <c r="AK1259"/>
  <c r="AN1259" s="1"/>
  <c r="BC1259"/>
  <c r="BB1255"/>
  <c r="BA1255"/>
  <c r="AS1255"/>
  <c r="O1255"/>
  <c r="AR1255"/>
  <c r="T913"/>
  <c r="AD913"/>
  <c r="BC913"/>
  <c r="AY913"/>
  <c r="AC791"/>
  <c r="AQ772"/>
  <c r="AR772"/>
  <c r="AX610"/>
  <c r="AQ610"/>
  <c r="AV610"/>
  <c r="AQ560"/>
  <c r="AU560"/>
  <c r="AY293"/>
  <c r="AQ293"/>
  <c r="AD165"/>
  <c r="AZ165"/>
  <c r="AW165"/>
  <c r="AU165"/>
  <c r="AQ164"/>
  <c r="AY164"/>
  <c r="AD143"/>
  <c r="BA143"/>
  <c r="AR81"/>
  <c r="AZ81"/>
  <c r="AQ81"/>
  <c r="AT2178"/>
  <c r="BC2111"/>
  <c r="AX2239"/>
  <c r="AS2237"/>
  <c r="S2237"/>
  <c r="AW2235"/>
  <c r="S2235"/>
  <c r="AQ2232"/>
  <c r="BD2237"/>
  <c r="AU2232"/>
  <c r="BD2226"/>
  <c r="AZ2220"/>
  <c r="AX2183"/>
  <c r="AV2142"/>
  <c r="T2127"/>
  <c r="AT2111"/>
  <c r="AR2106"/>
  <c r="O2106"/>
  <c r="AQ2102"/>
  <c r="AY2100"/>
  <c r="AR2017"/>
  <c r="BD1953"/>
  <c r="AQ1949"/>
  <c r="T1938"/>
  <c r="AW1933"/>
  <c r="BD1881"/>
  <c r="AR1851"/>
  <c r="O1851"/>
  <c r="O1845"/>
  <c r="BC1832"/>
  <c r="T1832"/>
  <c r="BB1721"/>
  <c r="O1721"/>
  <c r="O1656"/>
  <c r="BB1478"/>
  <c r="T1478"/>
  <c r="AV1386"/>
  <c r="AT1363"/>
  <c r="O1363"/>
  <c r="BC1234"/>
  <c r="O896"/>
  <c r="S809"/>
  <c r="AW807"/>
  <c r="S807"/>
  <c r="T454"/>
  <c r="AC326"/>
  <c r="S185"/>
  <c r="AF1178"/>
  <c r="AD1178"/>
  <c r="BB1178"/>
  <c r="AF1146"/>
  <c r="AD1146"/>
  <c r="BC1146"/>
  <c r="BB1146"/>
  <c r="AU1146"/>
  <c r="AT1146"/>
  <c r="BC1118"/>
  <c r="AD1118"/>
  <c r="AU1118"/>
  <c r="AU1048"/>
  <c r="BA1048"/>
  <c r="AD1024"/>
  <c r="AK1024"/>
  <c r="AN1024" s="1"/>
  <c r="BC1024"/>
  <c r="BA1024"/>
  <c r="AZ1024"/>
  <c r="AQ992"/>
  <c r="BD922"/>
  <c r="AU922"/>
  <c r="AF922"/>
  <c r="AK906"/>
  <c r="AF906"/>
  <c r="AK803"/>
  <c r="AN803" s="1"/>
  <c r="BC803"/>
  <c r="AY722"/>
  <c r="AF722"/>
  <c r="AF636"/>
  <c r="AZ636"/>
  <c r="AD636"/>
  <c r="AK620"/>
  <c r="AN620" s="1"/>
  <c r="AU620"/>
  <c r="AS620"/>
  <c r="AQ604"/>
  <c r="AU553"/>
  <c r="AF553"/>
  <c r="AQ424"/>
  <c r="AY362"/>
  <c r="AQ362"/>
  <c r="AU341"/>
  <c r="BB291"/>
  <c r="AZ291"/>
  <c r="O291"/>
  <c r="AV291"/>
  <c r="AF257"/>
  <c r="AY257"/>
  <c r="AC256"/>
  <c r="AZ256"/>
  <c r="AY256"/>
  <c r="T256"/>
  <c r="AW256"/>
  <c r="O256"/>
  <c r="AV256"/>
  <c r="AY216"/>
  <c r="AK216"/>
  <c r="AD216"/>
  <c r="BA216"/>
  <c r="AW216"/>
  <c r="AV216"/>
  <c r="AC198"/>
  <c r="AT198"/>
  <c r="AR198"/>
  <c r="T198"/>
  <c r="BD198"/>
  <c r="S198"/>
  <c r="BA198"/>
  <c r="AK96"/>
  <c r="AN96" s="1"/>
  <c r="AY96"/>
  <c r="AY92"/>
  <c r="AK92"/>
  <c r="AS1901"/>
  <c r="S1901"/>
  <c r="T1893"/>
  <c r="AU1873"/>
  <c r="AX1869"/>
  <c r="AY1785"/>
  <c r="AT1743"/>
  <c r="O1711"/>
  <c r="AT1705"/>
  <c r="S1705"/>
  <c r="AX1701"/>
  <c r="AY1690"/>
  <c r="BC1658"/>
  <c r="O1658"/>
  <c r="AU1630"/>
  <c r="T1630"/>
  <c r="AS1603"/>
  <c r="AT1190"/>
  <c r="AD1190"/>
  <c r="AZ1134"/>
  <c r="AK1134"/>
  <c r="AN1134" s="1"/>
  <c r="AD1134"/>
  <c r="BC1102"/>
  <c r="AK1102"/>
  <c r="AN1102" s="1"/>
  <c r="AT885"/>
  <c r="AW849"/>
  <c r="AT849"/>
  <c r="AU815"/>
  <c r="AQ806"/>
  <c r="AU806"/>
  <c r="BA755"/>
  <c r="AD755"/>
  <c r="AY755"/>
  <c r="AK735"/>
  <c r="AN735" s="1"/>
  <c r="BB735"/>
  <c r="T735"/>
  <c r="AS735"/>
  <c r="AR668"/>
  <c r="T661"/>
  <c r="AC661"/>
  <c r="AY649"/>
  <c r="AD649"/>
  <c r="BB649"/>
  <c r="AT649"/>
  <c r="AU642"/>
  <c r="AK596"/>
  <c r="AN596" s="1"/>
  <c r="AT532"/>
  <c r="AS532"/>
  <c r="AV509"/>
  <c r="AU509"/>
  <c r="AD509"/>
  <c r="AT508"/>
  <c r="AF508"/>
  <c r="BD508"/>
  <c r="BC508"/>
  <c r="BA508"/>
  <c r="AS508"/>
  <c r="AS474"/>
  <c r="S474"/>
  <c r="AK472"/>
  <c r="BA472"/>
  <c r="BC380"/>
  <c r="AD380"/>
  <c r="AD230"/>
  <c r="AS230"/>
  <c r="AV169"/>
  <c r="AK169"/>
  <c r="AN169" s="1"/>
  <c r="AF169"/>
  <c r="AD150"/>
  <c r="AD120"/>
  <c r="AX120"/>
  <c r="T120"/>
  <c r="AU120"/>
  <c r="AF109"/>
  <c r="BA109"/>
  <c r="O78"/>
  <c r="BB78"/>
  <c r="BA78"/>
  <c r="AX78"/>
  <c r="T78"/>
  <c r="BB1931"/>
  <c r="AV1909"/>
  <c r="AD1909"/>
  <c r="AC1904"/>
  <c r="AT1868"/>
  <c r="AW1867"/>
  <c r="BC1866"/>
  <c r="AF1819"/>
  <c r="AS1815"/>
  <c r="AD1815"/>
  <c r="AW1739"/>
  <c r="AR1722"/>
  <c r="AW1711"/>
  <c r="AC1711"/>
  <c r="AS1699"/>
  <c r="AK1679"/>
  <c r="AN1679" s="1"/>
  <c r="BA1671"/>
  <c r="AC1671"/>
  <c r="AF1630"/>
  <c r="AZ1623"/>
  <c r="AV1622"/>
  <c r="AX1581"/>
  <c r="AR1577"/>
  <c r="BD1566"/>
  <c r="AC1540"/>
  <c r="BD1533"/>
  <c r="BD1532"/>
  <c r="AV1515"/>
  <c r="AW1509"/>
  <c r="AT1508"/>
  <c r="AY1506"/>
  <c r="AF1506"/>
  <c r="AW1503"/>
  <c r="AF1503"/>
  <c r="BC1502"/>
  <c r="BC1501"/>
  <c r="BD1500"/>
  <c r="BC1460"/>
  <c r="AD1460"/>
  <c r="AZ1450"/>
  <c r="AF1450"/>
  <c r="AU1433"/>
  <c r="AY1427"/>
  <c r="AK1427"/>
  <c r="AN1427" s="1"/>
  <c r="BB1418"/>
  <c r="AF1418"/>
  <c r="AQ1327"/>
  <c r="AX1325"/>
  <c r="BA1323"/>
  <c r="AQ1323"/>
  <c r="AU1285"/>
  <c r="BD1246"/>
  <c r="AR1242"/>
  <c r="BB1241"/>
  <c r="AD1241"/>
  <c r="AY1239"/>
  <c r="AR1223"/>
  <c r="AZ1120"/>
  <c r="AQ1060"/>
  <c r="AQ1009"/>
  <c r="AY886"/>
  <c r="BC428"/>
  <c r="BA256"/>
  <c r="AF256"/>
  <c r="BA212"/>
  <c r="AF198"/>
  <c r="AQ1200"/>
  <c r="AY1200"/>
  <c r="AV1200"/>
  <c r="O1200"/>
  <c r="AK1098"/>
  <c r="AN1098" s="1"/>
  <c r="AU1071"/>
  <c r="AK1071"/>
  <c r="AN1071" s="1"/>
  <c r="BC1036"/>
  <c r="AY1036"/>
  <c r="AV1034"/>
  <c r="AK1034"/>
  <c r="AX973"/>
  <c r="BB973"/>
  <c r="AU768"/>
  <c r="O742"/>
  <c r="AZ614"/>
  <c r="AC614"/>
  <c r="AR613"/>
  <c r="AU547"/>
  <c r="AF547"/>
  <c r="AK435"/>
  <c r="S435"/>
  <c r="AY435"/>
  <c r="BA426"/>
  <c r="AY426"/>
  <c r="BC399"/>
  <c r="AS399"/>
  <c r="AQ399"/>
  <c r="BC281"/>
  <c r="AF281"/>
  <c r="AV281"/>
  <c r="AT281"/>
  <c r="AF249"/>
  <c r="AC249"/>
  <c r="BD249"/>
  <c r="BC249"/>
  <c r="AZ249"/>
  <c r="AT249"/>
  <c r="AK246"/>
  <c r="AN246" s="1"/>
  <c r="AT246"/>
  <c r="AW1909"/>
  <c r="AF1909"/>
  <c r="BA1907"/>
  <c r="AK1893"/>
  <c r="AN1893" s="1"/>
  <c r="O1893"/>
  <c r="AY1862"/>
  <c r="AQ1853"/>
  <c r="BB1818"/>
  <c r="BB1814"/>
  <c r="AZ1803"/>
  <c r="O1803"/>
  <c r="AU1792"/>
  <c r="AV1757"/>
  <c r="S1757"/>
  <c r="AX1739"/>
  <c r="AQ1738"/>
  <c r="AX1711"/>
  <c r="AF1711"/>
  <c r="AU1704"/>
  <c r="AQ1701"/>
  <c r="AU1690"/>
  <c r="S1665"/>
  <c r="AZ1660"/>
  <c r="AR1658"/>
  <c r="AX1529"/>
  <c r="AQ1462"/>
  <c r="O1462"/>
  <c r="BB1450"/>
  <c r="BA1449"/>
  <c r="AQ1443"/>
  <c r="AY1433"/>
  <c r="AZ1432"/>
  <c r="AX1416"/>
  <c r="AV1406"/>
  <c r="O1406"/>
  <c r="BA1395"/>
  <c r="S1395"/>
  <c r="O1391"/>
  <c r="BC1325"/>
  <c r="BB1323"/>
  <c r="AR1323"/>
  <c r="AD1323"/>
  <c r="BB1239"/>
  <c r="AR1178"/>
  <c r="AK198"/>
  <c r="AN198" s="1"/>
  <c r="S78"/>
  <c r="AD1168"/>
  <c r="AU1168"/>
  <c r="AC1168"/>
  <c r="AT1168"/>
  <c r="AR1168"/>
  <c r="BD1168"/>
  <c r="AC1143"/>
  <c r="AK1143"/>
  <c r="AN1143" s="1"/>
  <c r="AD1143"/>
  <c r="AD1053"/>
  <c r="AC1053"/>
  <c r="AW1053"/>
  <c r="AU1053"/>
  <c r="AS1053"/>
  <c r="AF1002"/>
  <c r="AK1002"/>
  <c r="AN1002" s="1"/>
  <c r="AS970"/>
  <c r="AK970"/>
  <c r="AN970" s="1"/>
  <c r="AU966"/>
  <c r="AK966"/>
  <c r="AN966" s="1"/>
  <c r="BA966"/>
  <c r="AZ966"/>
  <c r="AV966"/>
  <c r="AU944"/>
  <c r="AK944"/>
  <c r="AN944" s="1"/>
  <c r="AD944"/>
  <c r="BC944"/>
  <c r="BA944"/>
  <c r="AT927"/>
  <c r="AD927"/>
  <c r="AK920"/>
  <c r="AN920" s="1"/>
  <c r="AY920"/>
  <c r="AU916"/>
  <c r="AZ916"/>
  <c r="BA831"/>
  <c r="BB831"/>
  <c r="AK831"/>
  <c r="AN831" s="1"/>
  <c r="BC811"/>
  <c r="AD811"/>
  <c r="AQ767"/>
  <c r="AK724"/>
  <c r="AN724" s="1"/>
  <c r="AU586"/>
  <c r="BA586"/>
  <c r="AZ586"/>
  <c r="T586"/>
  <c r="AY586"/>
  <c r="O586"/>
  <c r="AW586"/>
  <c r="AC570"/>
  <c r="AR570"/>
  <c r="BC570"/>
  <c r="AQ570"/>
  <c r="BB570"/>
  <c r="T570"/>
  <c r="BA570"/>
  <c r="S570"/>
  <c r="AY570"/>
  <c r="AT554"/>
  <c r="AF554"/>
  <c r="BB554"/>
  <c r="AW554"/>
  <c r="AV554"/>
  <c r="AS554"/>
  <c r="AK526"/>
  <c r="AN526" s="1"/>
  <c r="AF526"/>
  <c r="AV522"/>
  <c r="AT522"/>
  <c r="AS522"/>
  <c r="T522"/>
  <c r="AK520"/>
  <c r="AN520" s="1"/>
  <c r="AT520"/>
  <c r="AK430"/>
  <c r="AN430" s="1"/>
  <c r="AY379"/>
  <c r="BC379"/>
  <c r="AY305"/>
  <c r="AX305"/>
  <c r="T305"/>
  <c r="AX294"/>
  <c r="AQ294"/>
  <c r="S279"/>
  <c r="AF279"/>
  <c r="BB279"/>
  <c r="AZ279"/>
  <c r="AX279"/>
  <c r="AK103"/>
  <c r="AN103" s="1"/>
  <c r="AK86"/>
  <c r="AN86" s="1"/>
  <c r="T86"/>
  <c r="AW86"/>
  <c r="AZ1909"/>
  <c r="S1893"/>
  <c r="AQ1873"/>
  <c r="T1873"/>
  <c r="S1869"/>
  <c r="AU1844"/>
  <c r="T1842"/>
  <c r="BC1818"/>
  <c r="BC1812"/>
  <c r="O1630"/>
  <c r="AT1627"/>
  <c r="AR1618"/>
  <c r="BB1617"/>
  <c r="AX1610"/>
  <c r="AF1610"/>
  <c r="BB1609"/>
  <c r="AQ1603"/>
  <c r="T1603"/>
  <c r="S1583"/>
  <c r="BA1577"/>
  <c r="AR1543"/>
  <c r="S1543"/>
  <c r="S1533"/>
  <c r="T1508"/>
  <c r="BB1506"/>
  <c r="O1506"/>
  <c r="S1501"/>
  <c r="T1500"/>
  <c r="AX1430"/>
  <c r="BC1406"/>
  <c r="BB1395"/>
  <c r="T1395"/>
  <c r="BD1325"/>
  <c r="AT1324"/>
  <c r="BC1323"/>
  <c r="AS1323"/>
  <c r="AV1320"/>
  <c r="AZ1313"/>
  <c r="S1285"/>
  <c r="AQ1246"/>
  <c r="O1246"/>
  <c r="BC1242"/>
  <c r="O1242"/>
  <c r="BC1239"/>
  <c r="AU1235"/>
  <c r="AQ1232"/>
  <c r="AU1228"/>
  <c r="AS1225"/>
  <c r="S1225"/>
  <c r="AR1221"/>
  <c r="O1221"/>
  <c r="BB1200"/>
  <c r="AT1178"/>
  <c r="AR1118"/>
  <c r="BC1060"/>
  <c r="AW1036"/>
  <c r="O1036"/>
  <c r="BA1034"/>
  <c r="BC1009"/>
  <c r="AW998"/>
  <c r="AS992"/>
  <c r="AQ964"/>
  <c r="AU930"/>
  <c r="S930"/>
  <c r="AZ906"/>
  <c r="AS803"/>
  <c r="AU722"/>
  <c r="AY370"/>
  <c r="AQ291"/>
  <c r="BB275"/>
  <c r="AU257"/>
  <c r="BD256"/>
  <c r="O246"/>
  <c r="AQ216"/>
  <c r="AR1180"/>
  <c r="AW1179"/>
  <c r="AW1169"/>
  <c r="AD1169"/>
  <c r="BD1165"/>
  <c r="AU1095"/>
  <c r="AQ1085"/>
  <c r="AT977"/>
  <c r="AQ953"/>
  <c r="AW952"/>
  <c r="AQ950"/>
  <c r="AS936"/>
  <c r="BC898"/>
  <c r="AD898"/>
  <c r="AK894"/>
  <c r="AN894" s="1"/>
  <c r="AF882"/>
  <c r="AV870"/>
  <c r="AX868"/>
  <c r="AD868"/>
  <c r="AQ867"/>
  <c r="BD844"/>
  <c r="AY837"/>
  <c r="BD774"/>
  <c r="BB757"/>
  <c r="AQ756"/>
  <c r="AU701"/>
  <c r="AQ679"/>
  <c r="AY650"/>
  <c r="AR638"/>
  <c r="BC622"/>
  <c r="AU606"/>
  <c r="AF606"/>
  <c r="BA590"/>
  <c r="AQ590"/>
  <c r="AW588"/>
  <c r="AY582"/>
  <c r="AY578"/>
  <c r="AY576"/>
  <c r="AC576"/>
  <c r="AU545"/>
  <c r="AV541"/>
  <c r="AT512"/>
  <c r="BD496"/>
  <c r="AS496"/>
  <c r="AQ478"/>
  <c r="AU477"/>
  <c r="AS460"/>
  <c r="AZ459"/>
  <c r="AF427"/>
  <c r="AZ417"/>
  <c r="AY366"/>
  <c r="AU348"/>
  <c r="AX260"/>
  <c r="AC260"/>
  <c r="AD259"/>
  <c r="AQ258"/>
  <c r="AQ237"/>
  <c r="AT236"/>
  <c r="AD232"/>
  <c r="AF206"/>
  <c r="AK192"/>
  <c r="AV160"/>
  <c r="AY157"/>
  <c r="AQ153"/>
  <c r="AS128"/>
  <c r="AS110"/>
  <c r="AV1155"/>
  <c r="T1155"/>
  <c r="AU1123"/>
  <c r="AX1095"/>
  <c r="AX1093"/>
  <c r="AY1085"/>
  <c r="AW1020"/>
  <c r="AF1020"/>
  <c r="BC1015"/>
  <c r="AW1014"/>
  <c r="AW1010"/>
  <c r="O1010"/>
  <c r="AT969"/>
  <c r="AS912"/>
  <c r="BB897"/>
  <c r="BB868"/>
  <c r="AF868"/>
  <c r="AU867"/>
  <c r="AY778"/>
  <c r="S778"/>
  <c r="AU756"/>
  <c r="AU711"/>
  <c r="BC710"/>
  <c r="AZ638"/>
  <c r="AT619"/>
  <c r="AS612"/>
  <c r="AW606"/>
  <c r="AK606"/>
  <c r="AN606" s="1"/>
  <c r="BB590"/>
  <c r="AR590"/>
  <c r="AX588"/>
  <c r="AF588"/>
  <c r="AZ578"/>
  <c r="AF578"/>
  <c r="AS550"/>
  <c r="AV545"/>
  <c r="AV544"/>
  <c r="BC540"/>
  <c r="AV512"/>
  <c r="AT496"/>
  <c r="AD496"/>
  <c r="AU492"/>
  <c r="AZ478"/>
  <c r="BC477"/>
  <c r="AR467"/>
  <c r="BA459"/>
  <c r="AU456"/>
  <c r="AQ1206"/>
  <c r="T1205"/>
  <c r="AU1184"/>
  <c r="T1179"/>
  <c r="AY1169"/>
  <c r="S1169"/>
  <c r="AV1160"/>
  <c r="O1160"/>
  <c r="AX1155"/>
  <c r="AU1056"/>
  <c r="AR1046"/>
  <c r="S1046"/>
  <c r="BA1014"/>
  <c r="AY1010"/>
  <c r="BB977"/>
  <c r="BB969"/>
  <c r="AT933"/>
  <c r="AU921"/>
  <c r="AY914"/>
  <c r="O914"/>
  <c r="AW912"/>
  <c r="AT841"/>
  <c r="AR810"/>
  <c r="O810"/>
  <c r="AU437"/>
  <c r="AV425"/>
  <c r="AK419"/>
  <c r="BA418"/>
  <c r="AU403"/>
  <c r="S403"/>
  <c r="BC394"/>
  <c r="AV335"/>
  <c r="AQ328"/>
  <c r="AR316"/>
  <c r="T316"/>
  <c r="BC314"/>
  <c r="AT290"/>
  <c r="O290"/>
  <c r="AR276"/>
  <c r="S262"/>
  <c r="AT239"/>
  <c r="AZ237"/>
  <c r="T237"/>
  <c r="T207"/>
  <c r="S206"/>
  <c r="S159"/>
  <c r="AD157"/>
  <c r="AY129"/>
  <c r="S129"/>
  <c r="O119"/>
  <c r="T110"/>
  <c r="AW80"/>
  <c r="T1207"/>
  <c r="AT1206"/>
  <c r="AZ1184"/>
  <c r="AV1182"/>
  <c r="BB1169"/>
  <c r="AX1160"/>
  <c r="BB1155"/>
  <c r="AQ1153"/>
  <c r="T1153"/>
  <c r="O1141"/>
  <c r="S1093"/>
  <c r="AZ1056"/>
  <c r="AU1046"/>
  <c r="BA1010"/>
  <c r="AU810"/>
  <c r="S810"/>
  <c r="BC788"/>
  <c r="BA778"/>
  <c r="AV770"/>
  <c r="O770"/>
  <c r="AY766"/>
  <c r="BC758"/>
  <c r="AU740"/>
  <c r="O736"/>
  <c r="BA711"/>
  <c r="AU702"/>
  <c r="S702"/>
  <c r="S678"/>
  <c r="AY635"/>
  <c r="AZ606"/>
  <c r="S606"/>
  <c r="AV546"/>
  <c r="AW534"/>
  <c r="AT530"/>
  <c r="O530"/>
  <c r="AT514"/>
  <c r="AR498"/>
  <c r="AV496"/>
  <c r="AK496"/>
  <c r="AN496" s="1"/>
  <c r="O496"/>
  <c r="AZ492"/>
  <c r="O492"/>
  <c r="BA457"/>
  <c r="AW335"/>
  <c r="AS328"/>
  <c r="AU290"/>
  <c r="AZ276"/>
  <c r="AX262"/>
  <c r="T262"/>
  <c r="S260"/>
  <c r="AQ259"/>
  <c r="O259"/>
  <c r="AZ254"/>
  <c r="AZ239"/>
  <c r="AR215"/>
  <c r="T215"/>
  <c r="AR207"/>
  <c r="AS206"/>
  <c r="T206"/>
  <c r="BA200"/>
  <c r="T200"/>
  <c r="AU199"/>
  <c r="O199"/>
  <c r="AQ195"/>
  <c r="O195"/>
  <c r="AS147"/>
  <c r="BA129"/>
  <c r="AU119"/>
  <c r="S119"/>
  <c r="AU2176"/>
  <c r="AY2061"/>
  <c r="AF2061"/>
  <c r="AQ1741"/>
  <c r="AY1741"/>
  <c r="BC1598"/>
  <c r="AF1598"/>
  <c r="AD1598"/>
  <c r="AX1598"/>
  <c r="T1598"/>
  <c r="AX1288"/>
  <c r="AD1288"/>
  <c r="AZ1288"/>
  <c r="AF1288"/>
  <c r="AU1288"/>
  <c r="AQ1224"/>
  <c r="AF1224"/>
  <c r="AV1224"/>
  <c r="AU1224"/>
  <c r="AT1224"/>
  <c r="O1224"/>
  <c r="BB1224"/>
  <c r="AD1224"/>
  <c r="BD1224"/>
  <c r="AD704"/>
  <c r="BA704"/>
  <c r="AR704"/>
  <c r="BC2260"/>
  <c r="BB2260"/>
  <c r="AK2173"/>
  <c r="AN2173" s="1"/>
  <c r="AD2168"/>
  <c r="BC2121"/>
  <c r="AD2121"/>
  <c r="AX2121"/>
  <c r="AZ2093"/>
  <c r="AU2093"/>
  <c r="T2056"/>
  <c r="AF2056"/>
  <c r="BD2056"/>
  <c r="AD2056"/>
  <c r="AZ2056"/>
  <c r="AY2056"/>
  <c r="T2024"/>
  <c r="AD2024"/>
  <c r="BD2024"/>
  <c r="AD1974"/>
  <c r="BC1974"/>
  <c r="AT1974"/>
  <c r="AF1973"/>
  <c r="S1973"/>
  <c r="AS1973"/>
  <c r="AD1973"/>
  <c r="T1973"/>
  <c r="AY1973"/>
  <c r="AF1969"/>
  <c r="O1969"/>
  <c r="AC1969"/>
  <c r="AX1969"/>
  <c r="AW1969"/>
  <c r="AR1969"/>
  <c r="AU1964"/>
  <c r="AD1964"/>
  <c r="AC1962"/>
  <c r="AY1962"/>
  <c r="AU1921"/>
  <c r="BD1921"/>
  <c r="S1905"/>
  <c r="AS1905"/>
  <c r="T1905"/>
  <c r="AQ1905"/>
  <c r="AD1905"/>
  <c r="BA1905"/>
  <c r="AF1905"/>
  <c r="AT1905"/>
  <c r="S1890"/>
  <c r="BC1890"/>
  <c r="AK1805"/>
  <c r="AN1805" s="1"/>
  <c r="S1805"/>
  <c r="BA1805"/>
  <c r="AC1805"/>
  <c r="O1805"/>
  <c r="T1773"/>
  <c r="AR1773"/>
  <c r="AF1773"/>
  <c r="AV1773"/>
  <c r="AY1768"/>
  <c r="BC1768"/>
  <c r="AY1762"/>
  <c r="BC1762"/>
  <c r="AS1695"/>
  <c r="AY1695"/>
  <c r="AF1695"/>
  <c r="T1640"/>
  <c r="AZ1640"/>
  <c r="O1527"/>
  <c r="AQ1527"/>
  <c r="AF1527"/>
  <c r="AD1527"/>
  <c r="AW1413"/>
  <c r="BC1402"/>
  <c r="AF1402"/>
  <c r="AT1387"/>
  <c r="AS1387"/>
  <c r="S1387"/>
  <c r="BD1387"/>
  <c r="AK1387"/>
  <c r="AN1387" s="1"/>
  <c r="AY1387"/>
  <c r="BC1387"/>
  <c r="BB1387"/>
  <c r="O1387"/>
  <c r="AW1387"/>
  <c r="AU1360"/>
  <c r="AV1360"/>
  <c r="AC1309"/>
  <c r="BC1309"/>
  <c r="AX1309"/>
  <c r="AU1309"/>
  <c r="BC1275"/>
  <c r="O1275"/>
  <c r="AK1275"/>
  <c r="AN1275" s="1"/>
  <c r="AX1275"/>
  <c r="AC1275"/>
  <c r="BA1275"/>
  <c r="O1140"/>
  <c r="AK1140"/>
  <c r="AN1140" s="1"/>
  <c r="BC1140"/>
  <c r="AF1140"/>
  <c r="BA1140"/>
  <c r="AV1140"/>
  <c r="AQ1140"/>
  <c r="AR1140"/>
  <c r="AS1140"/>
  <c r="AK948"/>
  <c r="AN948" s="1"/>
  <c r="AY948"/>
  <c r="AU948"/>
  <c r="AV948"/>
  <c r="AK934"/>
  <c r="AN934" s="1"/>
  <c r="AF934"/>
  <c r="AS934"/>
  <c r="T905"/>
  <c r="BB905"/>
  <c r="AX905"/>
  <c r="AF884"/>
  <c r="AS884"/>
  <c r="AU884"/>
  <c r="AQ371"/>
  <c r="S371"/>
  <c r="AD371"/>
  <c r="AY371"/>
  <c r="AU371"/>
  <c r="AK371"/>
  <c r="AW371"/>
  <c r="BB2314"/>
  <c r="AY2314"/>
  <c r="AK2275"/>
  <c r="AN2275" s="1"/>
  <c r="BD2275"/>
  <c r="AD2268"/>
  <c r="AU2268"/>
  <c r="AS2259"/>
  <c r="AV2259"/>
  <c r="AK2259"/>
  <c r="AN2259" s="1"/>
  <c r="AF2253"/>
  <c r="AZ2253"/>
  <c r="AU2227"/>
  <c r="AT2227"/>
  <c r="T2227"/>
  <c r="BD2227"/>
  <c r="AU2211"/>
  <c r="S2211"/>
  <c r="AK2211"/>
  <c r="AS2211"/>
  <c r="BB2211"/>
  <c r="O2211"/>
  <c r="AF2211"/>
  <c r="AR2211"/>
  <c r="BA2211"/>
  <c r="AX2211"/>
  <c r="AT2172"/>
  <c r="AC2167"/>
  <c r="AS2167"/>
  <c r="BC2167"/>
  <c r="AQ2167"/>
  <c r="BB2167"/>
  <c r="BA2167"/>
  <c r="S2167"/>
  <c r="AV2167"/>
  <c r="AV2158"/>
  <c r="AF2158"/>
  <c r="AF2148"/>
  <c r="AS2119"/>
  <c r="AT2119"/>
  <c r="AC2059"/>
  <c r="T2059"/>
  <c r="AV2059"/>
  <c r="AF2059"/>
  <c r="AS2059"/>
  <c r="BC2059"/>
  <c r="AD2059"/>
  <c r="AR2059"/>
  <c r="BB2059"/>
  <c r="AQ2059"/>
  <c r="BA2059"/>
  <c r="S2059"/>
  <c r="AW2059"/>
  <c r="AV2051"/>
  <c r="AR2051"/>
  <c r="AK2051"/>
  <c r="AN2051" s="1"/>
  <c r="AC2051"/>
  <c r="O2051"/>
  <c r="AD2022"/>
  <c r="AF2022"/>
  <c r="AC2022"/>
  <c r="AZ2022"/>
  <c r="AR2022"/>
  <c r="AF1997"/>
  <c r="AU1997"/>
  <c r="AD1997"/>
  <c r="BC1997"/>
  <c r="T1997"/>
  <c r="AT1997"/>
  <c r="AC1995"/>
  <c r="AR1995"/>
  <c r="AF1995"/>
  <c r="AZ1995"/>
  <c r="AD1995"/>
  <c r="AW1995"/>
  <c r="AV1995"/>
  <c r="T1995"/>
  <c r="AT1972"/>
  <c r="AQ1972"/>
  <c r="AU1879"/>
  <c r="AX1879"/>
  <c r="AW1879"/>
  <c r="AV1879"/>
  <c r="O1879"/>
  <c r="AF1879"/>
  <c r="AR1879"/>
  <c r="BA1879"/>
  <c r="T1879"/>
  <c r="BD1879"/>
  <c r="S1879"/>
  <c r="BB1879"/>
  <c r="AC1879"/>
  <c r="AT1879"/>
  <c r="BB1861"/>
  <c r="AF1861"/>
  <c r="AY1861"/>
  <c r="AD1861"/>
  <c r="AW1861"/>
  <c r="AR1861"/>
  <c r="T1861"/>
  <c r="AT1861"/>
  <c r="AW1847"/>
  <c r="AC1847"/>
  <c r="AQ1847"/>
  <c r="BA1847"/>
  <c r="AZ1847"/>
  <c r="AY1847"/>
  <c r="S1847"/>
  <c r="AK1847"/>
  <c r="AT1847"/>
  <c r="AD1847"/>
  <c r="BB1847"/>
  <c r="AX1847"/>
  <c r="AU1847"/>
  <c r="O1847"/>
  <c r="AK1813"/>
  <c r="AN1813" s="1"/>
  <c r="BC1813"/>
  <c r="AF1813"/>
  <c r="AY1813"/>
  <c r="AS1813"/>
  <c r="T1813"/>
  <c r="AW1813"/>
  <c r="BB1802"/>
  <c r="BC1802"/>
  <c r="AR1783"/>
  <c r="AC1783"/>
  <c r="BD1783"/>
  <c r="AF1578"/>
  <c r="AZ1578"/>
  <c r="AY1578"/>
  <c r="AX1578"/>
  <c r="T1578"/>
  <c r="AQ1578"/>
  <c r="BC1578"/>
  <c r="BB1578"/>
  <c r="AV1578"/>
  <c r="T1572"/>
  <c r="BD1572"/>
  <c r="BB1572"/>
  <c r="AD1572"/>
  <c r="AZ1572"/>
  <c r="AR1572"/>
  <c r="AC1572"/>
  <c r="AT1572"/>
  <c r="AR1524"/>
  <c r="AQ1524"/>
  <c r="T1524"/>
  <c r="BD1524"/>
  <c r="AD1524"/>
  <c r="AY1524"/>
  <c r="AT1524"/>
  <c r="BC1524"/>
  <c r="AU1481"/>
  <c r="AD1481"/>
  <c r="AC1481"/>
  <c r="AZ1481"/>
  <c r="T1481"/>
  <c r="AF1444"/>
  <c r="AQ1444"/>
  <c r="BD1444"/>
  <c r="AR1444"/>
  <c r="S1442"/>
  <c r="AF1442"/>
  <c r="AV1442"/>
  <c r="AC1442"/>
  <c r="AU1442"/>
  <c r="AR1442"/>
  <c r="T1442"/>
  <c r="AZ1442"/>
  <c r="BB1442"/>
  <c r="AY1442"/>
  <c r="O1442"/>
  <c r="AX1442"/>
  <c r="AU1424"/>
  <c r="AZ1424"/>
  <c r="AQ1412"/>
  <c r="BB1412"/>
  <c r="AT1412"/>
  <c r="AR1412"/>
  <c r="BB1354"/>
  <c r="AY1231"/>
  <c r="AV1231"/>
  <c r="AU1231"/>
  <c r="AK1193"/>
  <c r="AN1193" s="1"/>
  <c r="AD1193"/>
  <c r="AQ1193"/>
  <c r="BA1193"/>
  <c r="O1193"/>
  <c r="AR1193"/>
  <c r="AX1187"/>
  <c r="AD1187"/>
  <c r="AW1187"/>
  <c r="AT1187"/>
  <c r="T1187"/>
  <c r="BD1187"/>
  <c r="AC1187"/>
  <c r="AU1187"/>
  <c r="AQ1187"/>
  <c r="T1158"/>
  <c r="AF1158"/>
  <c r="AD1158"/>
  <c r="AX1158"/>
  <c r="AK1122"/>
  <c r="AN1122" s="1"/>
  <c r="AU1122"/>
  <c r="AK1067"/>
  <c r="AN1067" s="1"/>
  <c r="AU1067"/>
  <c r="AT907"/>
  <c r="BC907"/>
  <c r="AU907"/>
  <c r="BA2267"/>
  <c r="AV2035"/>
  <c r="AV1355"/>
  <c r="AS2107"/>
  <c r="AZ2085"/>
  <c r="S1965"/>
  <c r="T1288"/>
  <c r="AW2309"/>
  <c r="AC2309"/>
  <c r="AT2308"/>
  <c r="BA2307"/>
  <c r="AV2301"/>
  <c r="BC2296"/>
  <c r="AC2296"/>
  <c r="BD2291"/>
  <c r="AX2285"/>
  <c r="AU2278"/>
  <c r="BB2263"/>
  <c r="AC2263"/>
  <c r="AX2230"/>
  <c r="AY2225"/>
  <c r="AX2179"/>
  <c r="AY2177"/>
  <c r="AT2107"/>
  <c r="AK2089"/>
  <c r="AN2089" s="1"/>
  <c r="AY2041"/>
  <c r="AC2041"/>
  <c r="AY1969"/>
  <c r="T1965"/>
  <c r="AF1937"/>
  <c r="AC1888"/>
  <c r="AD1859"/>
  <c r="AD1831"/>
  <c r="AK1809"/>
  <c r="AN1809" s="1"/>
  <c r="AC1807"/>
  <c r="AD1623"/>
  <c r="AS1593"/>
  <c r="BA1573"/>
  <c r="AD1552"/>
  <c r="AK1551"/>
  <c r="AN1551" s="1"/>
  <c r="AC1510"/>
  <c r="T1360"/>
  <c r="AC1317"/>
  <c r="AC2267"/>
  <c r="AR2267"/>
  <c r="BD2267"/>
  <c r="S2267"/>
  <c r="AY2267"/>
  <c r="T2120"/>
  <c r="BD2120"/>
  <c r="AD2021"/>
  <c r="BD2021"/>
  <c r="BA2021"/>
  <c r="AT2021"/>
  <c r="AS2021"/>
  <c r="BA1787"/>
  <c r="AF1787"/>
  <c r="AY1787"/>
  <c r="AD1787"/>
  <c r="AW1787"/>
  <c r="AQ1787"/>
  <c r="BD1787"/>
  <c r="BB1787"/>
  <c r="T1787"/>
  <c r="AS1787"/>
  <c r="AU1516"/>
  <c r="AX1516"/>
  <c r="S1370"/>
  <c r="T1370"/>
  <c r="AZ1370"/>
  <c r="AR1370"/>
  <c r="AQ1370"/>
  <c r="O1370"/>
  <c r="BC1370"/>
  <c r="AF1370"/>
  <c r="AX1370"/>
  <c r="AC1370"/>
  <c r="BB1370"/>
  <c r="AU1370"/>
  <c r="BA337"/>
  <c r="AU337"/>
  <c r="S337"/>
  <c r="AQ337"/>
  <c r="AD337"/>
  <c r="AW337"/>
  <c r="T2254"/>
  <c r="BC2254"/>
  <c r="AU2201"/>
  <c r="AD2201"/>
  <c r="AR2201"/>
  <c r="AQ2201"/>
  <c r="BB2201"/>
  <c r="BA2201"/>
  <c r="O2201"/>
  <c r="AW2201"/>
  <c r="AD2107"/>
  <c r="AQ2107"/>
  <c r="BC2107"/>
  <c r="BB2107"/>
  <c r="S2107"/>
  <c r="AZ2107"/>
  <c r="AK2107"/>
  <c r="AN2107" s="1"/>
  <c r="AU2107"/>
  <c r="AK2069"/>
  <c r="AN2069" s="1"/>
  <c r="BD2069"/>
  <c r="BA2069"/>
  <c r="AC2305"/>
  <c r="AY2305"/>
  <c r="AU2285"/>
  <c r="BA2285"/>
  <c r="O2285"/>
  <c r="AW2285"/>
  <c r="S2282"/>
  <c r="BB2282"/>
  <c r="AQ2279"/>
  <c r="AT2279"/>
  <c r="S2279"/>
  <c r="BB2279"/>
  <c r="AY2272"/>
  <c r="AQ2272"/>
  <c r="AC2213"/>
  <c r="AD2213"/>
  <c r="AV2213"/>
  <c r="AU2213"/>
  <c r="S2213"/>
  <c r="BC2213"/>
  <c r="AW2179"/>
  <c r="AV2179"/>
  <c r="BD2179"/>
  <c r="AU2179"/>
  <c r="BC2179"/>
  <c r="O2179"/>
  <c r="AF2179"/>
  <c r="AR2179"/>
  <c r="AZ2179"/>
  <c r="AU2156"/>
  <c r="O2126"/>
  <c r="AX2126"/>
  <c r="BB2058"/>
  <c r="AZ2058"/>
  <c r="AV2009"/>
  <c r="AC1912"/>
  <c r="BC1912"/>
  <c r="AQ1884"/>
  <c r="T1884"/>
  <c r="BD1801"/>
  <c r="BC1801"/>
  <c r="AU1801"/>
  <c r="BC1628"/>
  <c r="AQ1628"/>
  <c r="BB1628"/>
  <c r="AC1549"/>
  <c r="AW1549"/>
  <c r="AU1549"/>
  <c r="T1549"/>
  <c r="AS1549"/>
  <c r="BB1549"/>
  <c r="BA1549"/>
  <c r="S1549"/>
  <c r="AY1549"/>
  <c r="BC1396"/>
  <c r="AQ1396"/>
  <c r="BA1185"/>
  <c r="S1185"/>
  <c r="AX1185"/>
  <c r="AD1185"/>
  <c r="AU1185"/>
  <c r="AQ1185"/>
  <c r="BC1185"/>
  <c r="AT1185"/>
  <c r="AS1185"/>
  <c r="T1185"/>
  <c r="AK1185"/>
  <c r="AN1185" s="1"/>
  <c r="BB1185"/>
  <c r="AU515"/>
  <c r="AV515"/>
  <c r="AF515"/>
  <c r="AU2293"/>
  <c r="AV2293"/>
  <c r="S2266"/>
  <c r="AY2266"/>
  <c r="T2266"/>
  <c r="AF2212"/>
  <c r="AD2206"/>
  <c r="AC2206"/>
  <c r="AZ2206"/>
  <c r="AX2206"/>
  <c r="AV2206"/>
  <c r="AC2178"/>
  <c r="AR2178"/>
  <c r="BC2178"/>
  <c r="AQ2178"/>
  <c r="BB2178"/>
  <c r="AZ2178"/>
  <c r="O2178"/>
  <c r="AV2178"/>
  <c r="BA2143"/>
  <c r="AZ2114"/>
  <c r="AX2114"/>
  <c r="T2114"/>
  <c r="AQ2114"/>
  <c r="O2114"/>
  <c r="AF2114"/>
  <c r="AK2113"/>
  <c r="AN2113" s="1"/>
  <c r="AW2113"/>
  <c r="AZ2110"/>
  <c r="AF2110"/>
  <c r="BB2110"/>
  <c r="AQ2110"/>
  <c r="AD2083"/>
  <c r="AR2083"/>
  <c r="AC2083"/>
  <c r="AV2083"/>
  <c r="AS2083"/>
  <c r="AC2081"/>
  <c r="AR2081"/>
  <c r="AS2081"/>
  <c r="S2081"/>
  <c r="O2081"/>
  <c r="AD2081"/>
  <c r="AZ2081"/>
  <c r="AQ2029"/>
  <c r="AX2029"/>
  <c r="AY2028"/>
  <c r="AD2028"/>
  <c r="AD2018"/>
  <c r="O2018"/>
  <c r="AQ2018"/>
  <c r="BC2018"/>
  <c r="BB2018"/>
  <c r="AQ1918"/>
  <c r="AC1829"/>
  <c r="AD1829"/>
  <c r="AR1829"/>
  <c r="BA1829"/>
  <c r="AQ1829"/>
  <c r="AZ1829"/>
  <c r="AY1829"/>
  <c r="S1829"/>
  <c r="AU1829"/>
  <c r="BD1829"/>
  <c r="AS1829"/>
  <c r="T1829"/>
  <c r="O1829"/>
  <c r="AF1829"/>
  <c r="AW1829"/>
  <c r="AR1825"/>
  <c r="AD1825"/>
  <c r="AZ1825"/>
  <c r="AY1825"/>
  <c r="AU1825"/>
  <c r="S1825"/>
  <c r="AF1825"/>
  <c r="BC1825"/>
  <c r="O1825"/>
  <c r="BC1822"/>
  <c r="AQ1822"/>
  <c r="T1796"/>
  <c r="AD1796"/>
  <c r="BC1796"/>
  <c r="AY1796"/>
  <c r="AU1796"/>
  <c r="AD1781"/>
  <c r="AC1781"/>
  <c r="AS1781"/>
  <c r="AQ1781"/>
  <c r="O1781"/>
  <c r="AZ1781"/>
  <c r="AK1781"/>
  <c r="AN1781" s="1"/>
  <c r="AF1781"/>
  <c r="BA1781"/>
  <c r="S1781"/>
  <c r="AZ1759"/>
  <c r="AT1759"/>
  <c r="O1601"/>
  <c r="AY1601"/>
  <c r="AC1476"/>
  <c r="AU1476"/>
  <c r="AT1476"/>
  <c r="T1476"/>
  <c r="AR1476"/>
  <c r="BB1476"/>
  <c r="BC1452"/>
  <c r="BD1452"/>
  <c r="AQ1452"/>
  <c r="AF1423"/>
  <c r="AK1423"/>
  <c r="AW1423"/>
  <c r="BD1421"/>
  <c r="AX1421"/>
  <c r="AV1421"/>
  <c r="BA1393"/>
  <c r="T1393"/>
  <c r="AS1393"/>
  <c r="AD1393"/>
  <c r="AQ1393"/>
  <c r="AZ1312"/>
  <c r="AY1312"/>
  <c r="AV1312"/>
  <c r="T1312"/>
  <c r="AF1312"/>
  <c r="AC1263"/>
  <c r="AR1263"/>
  <c r="BD1263"/>
  <c r="BC1263"/>
  <c r="S1263"/>
  <c r="BA1263"/>
  <c r="O1263"/>
  <c r="AZ1263"/>
  <c r="AD1263"/>
  <c r="AU1263"/>
  <c r="AF1263"/>
  <c r="AY1263"/>
  <c r="AV1263"/>
  <c r="AQ1219"/>
  <c r="AC1219"/>
  <c r="AX1219"/>
  <c r="AF1219"/>
  <c r="AD1219"/>
  <c r="S1219"/>
  <c r="O1219"/>
  <c r="AW1219"/>
  <c r="AF1176"/>
  <c r="AC1176"/>
  <c r="BC1176"/>
  <c r="AZ1176"/>
  <c r="T1176"/>
  <c r="AR1176"/>
  <c r="AT1176"/>
  <c r="AT1171"/>
  <c r="T1171"/>
  <c r="BD1171"/>
  <c r="AC1171"/>
  <c r="AX1171"/>
  <c r="AW1171"/>
  <c r="AU1171"/>
  <c r="AD1171"/>
  <c r="BC1171"/>
  <c r="AY1171"/>
  <c r="AQ1171"/>
  <c r="AQ1121"/>
  <c r="AD1121"/>
  <c r="BB1121"/>
  <c r="BA1121"/>
  <c r="AT1121"/>
  <c r="AK862"/>
  <c r="BA862"/>
  <c r="AU853"/>
  <c r="AY853"/>
  <c r="BC795"/>
  <c r="AK795"/>
  <c r="AN795" s="1"/>
  <c r="AK721"/>
  <c r="AN721" s="1"/>
  <c r="BA721"/>
  <c r="BB721"/>
  <c r="AY630"/>
  <c r="AK208"/>
  <c r="AN208" s="1"/>
  <c r="AZ208"/>
  <c r="AS208"/>
  <c r="AF208"/>
  <c r="O208"/>
  <c r="AW208"/>
  <c r="AR138"/>
  <c r="BD138"/>
  <c r="BC138"/>
  <c r="AV138"/>
  <c r="AF101"/>
  <c r="S101"/>
  <c r="AR101"/>
  <c r="O101"/>
  <c r="AQ101"/>
  <c r="AK1965"/>
  <c r="AN1965" s="1"/>
  <c r="BC2267"/>
  <c r="AS2201"/>
  <c r="BD2177"/>
  <c r="AD2177"/>
  <c r="BA2041"/>
  <c r="AD2041"/>
  <c r="AY2309"/>
  <c r="BD2289"/>
  <c r="BB2285"/>
  <c r="S2285"/>
  <c r="BC2282"/>
  <c r="T2279"/>
  <c r="T2272"/>
  <c r="BD2230"/>
  <c r="AF2230"/>
  <c r="AS2229"/>
  <c r="AV2227"/>
  <c r="AQ2226"/>
  <c r="AD2214"/>
  <c r="AR2213"/>
  <c r="O2213"/>
  <c r="AV2201"/>
  <c r="BA2179"/>
  <c r="S2179"/>
  <c r="AT2167"/>
  <c r="AV2131"/>
  <c r="AF2120"/>
  <c r="AY2107"/>
  <c r="AR2099"/>
  <c r="AZ2098"/>
  <c r="AD2061"/>
  <c r="AT2059"/>
  <c r="AQ2054"/>
  <c r="AF2021"/>
  <c r="AY1879"/>
  <c r="BC1847"/>
  <c r="AV1520"/>
  <c r="AX2035"/>
  <c r="O2035"/>
  <c r="AC2035"/>
  <c r="AU1965"/>
  <c r="AX1965"/>
  <c r="AZ1965"/>
  <c r="AY1965"/>
  <c r="AW1965"/>
  <c r="O1965"/>
  <c r="AF1965"/>
  <c r="AS1965"/>
  <c r="BD1965"/>
  <c r="AU1784"/>
  <c r="BC1784"/>
  <c r="AY1744"/>
  <c r="AU1744"/>
  <c r="AC1355"/>
  <c r="AD1355"/>
  <c r="AS1355"/>
  <c r="BC1355"/>
  <c r="AF1355"/>
  <c r="AU1355"/>
  <c r="AT1355"/>
  <c r="AR1355"/>
  <c r="BD1355"/>
  <c r="S1355"/>
  <c r="AZ1355"/>
  <c r="AK1355"/>
  <c r="BB1355"/>
  <c r="BA1355"/>
  <c r="AY1355"/>
  <c r="O1355"/>
  <c r="S1322"/>
  <c r="AU1322"/>
  <c r="AF1322"/>
  <c r="AZ1322"/>
  <c r="AC1322"/>
  <c r="AX1322"/>
  <c r="AV1322"/>
  <c r="T1322"/>
  <c r="AQ1322"/>
  <c r="O1249"/>
  <c r="AF1249"/>
  <c r="BD1249"/>
  <c r="AD1249"/>
  <c r="BC1249"/>
  <c r="AR1249"/>
  <c r="AU1249"/>
  <c r="AQ1249"/>
  <c r="AU818"/>
  <c r="O818"/>
  <c r="BD818"/>
  <c r="AY818"/>
  <c r="AV818"/>
  <c r="S2306"/>
  <c r="AD2306"/>
  <c r="BB2306"/>
  <c r="AU2301"/>
  <c r="O2301"/>
  <c r="AW2301"/>
  <c r="AC2226"/>
  <c r="AX2226"/>
  <c r="AR2226"/>
  <c r="AF2157"/>
  <c r="AX2157"/>
  <c r="T2157"/>
  <c r="AU2157"/>
  <c r="O2157"/>
  <c r="AR2157"/>
  <c r="AD2157"/>
  <c r="T2010"/>
  <c r="AD2010"/>
  <c r="AD1979"/>
  <c r="AF1979"/>
  <c r="AW1979"/>
  <c r="AC1979"/>
  <c r="AX1979"/>
  <c r="AS1979"/>
  <c r="AQ1979"/>
  <c r="O1979"/>
  <c r="AD1867"/>
  <c r="AR1867"/>
  <c r="AC1867"/>
  <c r="AQ1867"/>
  <c r="BD1867"/>
  <c r="O1867"/>
  <c r="AX1867"/>
  <c r="AF1867"/>
  <c r="AZ1867"/>
  <c r="AV1867"/>
  <c r="BB1729"/>
  <c r="BA1729"/>
  <c r="AK1729"/>
  <c r="AN1729" s="1"/>
  <c r="T1729"/>
  <c r="AR1729"/>
  <c r="BD1694"/>
  <c r="AX1694"/>
  <c r="AV1694"/>
  <c r="AF1694"/>
  <c r="AC1694"/>
  <c r="T1694"/>
  <c r="AR1694"/>
  <c r="AD1659"/>
  <c r="AF1659"/>
  <c r="AW1659"/>
  <c r="AR1659"/>
  <c r="BA1659"/>
  <c r="AK1643"/>
  <c r="AN1643" s="1"/>
  <c r="BB1643"/>
  <c r="T1643"/>
  <c r="BC1643"/>
  <c r="AD1593"/>
  <c r="AK1593"/>
  <c r="AN1593" s="1"/>
  <c r="AZ1593"/>
  <c r="AF1593"/>
  <c r="AY1593"/>
  <c r="AU1593"/>
  <c r="S1593"/>
  <c r="AQ1593"/>
  <c r="O1593"/>
  <c r="BB1593"/>
  <c r="AC1573"/>
  <c r="AT1573"/>
  <c r="BA1569"/>
  <c r="AT1569"/>
  <c r="AC1378"/>
  <c r="O1378"/>
  <c r="AU1378"/>
  <c r="AY1378"/>
  <c r="AQ1378"/>
  <c r="AQ1353"/>
  <c r="AF1353"/>
  <c r="BC1353"/>
  <c r="AY1353"/>
  <c r="AU1353"/>
  <c r="T1353"/>
  <c r="AT1353"/>
  <c r="AD1353"/>
  <c r="S1353"/>
  <c r="BA1353"/>
  <c r="AY1142"/>
  <c r="AD1142"/>
  <c r="BD1142"/>
  <c r="BA904"/>
  <c r="BD904"/>
  <c r="AV904"/>
  <c r="AU904"/>
  <c r="AF904"/>
  <c r="O904"/>
  <c r="AQ904"/>
  <c r="AF222"/>
  <c r="S222"/>
  <c r="AT222"/>
  <c r="O222"/>
  <c r="AS222"/>
  <c r="BD222"/>
  <c r="BB222"/>
  <c r="AK222"/>
  <c r="AN222" s="1"/>
  <c r="BC222"/>
  <c r="AY187"/>
  <c r="O187"/>
  <c r="BD187"/>
  <c r="AZ187"/>
  <c r="AF187"/>
  <c r="AU187"/>
  <c r="AQ187"/>
  <c r="AK187"/>
  <c r="AN187" s="1"/>
  <c r="BA187"/>
  <c r="AV187"/>
  <c r="AK2315"/>
  <c r="AN2315" s="1"/>
  <c r="BA2315"/>
  <c r="AT2284"/>
  <c r="AD2284"/>
  <c r="BD2269"/>
  <c r="T2269"/>
  <c r="AT2252"/>
  <c r="AU2252"/>
  <c r="S2243"/>
  <c r="AV2243"/>
  <c r="AC2283"/>
  <c r="AK2283"/>
  <c r="AN2283" s="1"/>
  <c r="AY2283"/>
  <c r="AR2283"/>
  <c r="AD2249"/>
  <c r="AY2249"/>
  <c r="AF2241"/>
  <c r="O2241"/>
  <c r="AD2241"/>
  <c r="AY2241"/>
  <c r="AU2207"/>
  <c r="AZ2139"/>
  <c r="AD2139"/>
  <c r="BA2139"/>
  <c r="AC2139"/>
  <c r="AY2139"/>
  <c r="AV2139"/>
  <c r="T2139"/>
  <c r="AQ2134"/>
  <c r="AF2134"/>
  <c r="BD2134"/>
  <c r="AD2134"/>
  <c r="AY2134"/>
  <c r="AR2134"/>
  <c r="AT2112"/>
  <c r="AZ2112"/>
  <c r="BC2102"/>
  <c r="AZ2102"/>
  <c r="AX2102"/>
  <c r="AD2097"/>
  <c r="AQ2097"/>
  <c r="AF2097"/>
  <c r="BA2097"/>
  <c r="AX2090"/>
  <c r="BB2090"/>
  <c r="AZ2090"/>
  <c r="AU2090"/>
  <c r="AQ2082"/>
  <c r="BB2082"/>
  <c r="AD1981"/>
  <c r="AC1981"/>
  <c r="AC1941"/>
  <c r="AQ1941"/>
  <c r="BB1941"/>
  <c r="T1941"/>
  <c r="BA1941"/>
  <c r="AD1941"/>
  <c r="AT1941"/>
  <c r="AS1941"/>
  <c r="S1941"/>
  <c r="AR1941"/>
  <c r="O1941"/>
  <c r="AF1941"/>
  <c r="AY1941"/>
  <c r="BB1940"/>
  <c r="AT1940"/>
  <c r="AQ1940"/>
  <c r="AD1940"/>
  <c r="BC1940"/>
  <c r="AC1940"/>
  <c r="T1940"/>
  <c r="AX1940"/>
  <c r="AF1899"/>
  <c r="AD1899"/>
  <c r="AX1899"/>
  <c r="AC1899"/>
  <c r="AW1899"/>
  <c r="O1899"/>
  <c r="BD1899"/>
  <c r="AQ1899"/>
  <c r="AF1835"/>
  <c r="BD1835"/>
  <c r="AW1835"/>
  <c r="BA1821"/>
  <c r="AZ1821"/>
  <c r="S1821"/>
  <c r="AK1821"/>
  <c r="AN1821" s="1"/>
  <c r="AS1795"/>
  <c r="AY1795"/>
  <c r="AY1756"/>
  <c r="AU1756"/>
  <c r="AF1755"/>
  <c r="AY1755"/>
  <c r="AD1755"/>
  <c r="AW1755"/>
  <c r="AV1755"/>
  <c r="T1755"/>
  <c r="AQ1755"/>
  <c r="BD1755"/>
  <c r="BC1755"/>
  <c r="BB1755"/>
  <c r="O1755"/>
  <c r="AT1755"/>
  <c r="AF1728"/>
  <c r="AY1728"/>
  <c r="AC1700"/>
  <c r="AD1700"/>
  <c r="BD1700"/>
  <c r="BB1700"/>
  <c r="AT1700"/>
  <c r="AF1655"/>
  <c r="AX1637"/>
  <c r="BB1554"/>
  <c r="T1554"/>
  <c r="AZ1554"/>
  <c r="O1554"/>
  <c r="AY1554"/>
  <c r="AC1554"/>
  <c r="AU1554"/>
  <c r="AF1554"/>
  <c r="BC1554"/>
  <c r="AX1554"/>
  <c r="AQ1554"/>
  <c r="AC1496"/>
  <c r="T1496"/>
  <c r="BD1496"/>
  <c r="O1496"/>
  <c r="O1475"/>
  <c r="O1466"/>
  <c r="AR1466"/>
  <c r="AT1420"/>
  <c r="AR1372"/>
  <c r="AQ1372"/>
  <c r="BD1372"/>
  <c r="AF1372"/>
  <c r="AZ1372"/>
  <c r="AC1372"/>
  <c r="BC1372"/>
  <c r="BB1372"/>
  <c r="AC1279"/>
  <c r="AQ1279"/>
  <c r="BD1279"/>
  <c r="AR1279"/>
  <c r="T1279"/>
  <c r="S1279"/>
  <c r="BB1279"/>
  <c r="AD1279"/>
  <c r="AV1279"/>
  <c r="AZ1279"/>
  <c r="AW1279"/>
  <c r="AT1279"/>
  <c r="AC1257"/>
  <c r="T1257"/>
  <c r="BB1257"/>
  <c r="AD1257"/>
  <c r="AT1257"/>
  <c r="AS1257"/>
  <c r="AR1257"/>
  <c r="O1257"/>
  <c r="AY1257"/>
  <c r="AK1257"/>
  <c r="AN1257" s="1"/>
  <c r="AF1257"/>
  <c r="AW1257"/>
  <c r="BB1202"/>
  <c r="O1202"/>
  <c r="AR1202"/>
  <c r="AY1202"/>
  <c r="AX1202"/>
  <c r="AQ1202"/>
  <c r="AK1058"/>
  <c r="AN1058" s="1"/>
  <c r="AF1054"/>
  <c r="AD1054"/>
  <c r="AZ1054"/>
  <c r="S1054"/>
  <c r="AW1054"/>
  <c r="AR1054"/>
  <c r="AZ2061"/>
  <c r="AQ2021"/>
  <c r="O2267"/>
  <c r="AX2309"/>
  <c r="AD2309"/>
  <c r="AZ2285"/>
  <c r="AX2282"/>
  <c r="AQ2267"/>
  <c r="AY2230"/>
  <c r="AK2179"/>
  <c r="AN2179" s="1"/>
  <c r="AW2107"/>
  <c r="BD1969"/>
  <c r="AQ1965"/>
  <c r="AY1185"/>
  <c r="BB2308"/>
  <c r="AQ2306"/>
  <c r="AZ2301"/>
  <c r="S2301"/>
  <c r="AQ2293"/>
  <c r="AD2293"/>
  <c r="BB2270"/>
  <c r="AS2267"/>
  <c r="AQ2266"/>
  <c r="BC2248"/>
  <c r="AF2307"/>
  <c r="AT2306"/>
  <c r="BA2301"/>
  <c r="BB2293"/>
  <c r="AR2293"/>
  <c r="AF2293"/>
  <c r="O2293"/>
  <c r="AU2277"/>
  <c r="AX2272"/>
  <c r="AZ2269"/>
  <c r="AU2267"/>
  <c r="AD2267"/>
  <c r="AT2266"/>
  <c r="AY2261"/>
  <c r="BC2238"/>
  <c r="AX2227"/>
  <c r="AT2226"/>
  <c r="T2226"/>
  <c r="AW2213"/>
  <c r="AQ2211"/>
  <c r="AX2201"/>
  <c r="BB2179"/>
  <c r="T2179"/>
  <c r="T2178"/>
  <c r="AZ2175"/>
  <c r="AU2167"/>
  <c r="AW2151"/>
  <c r="BD2107"/>
  <c r="AZ2083"/>
  <c r="AU2059"/>
  <c r="T2018"/>
  <c r="AZ1979"/>
  <c r="AD1969"/>
  <c r="AT1965"/>
  <c r="AC1890"/>
  <c r="AZ1879"/>
  <c r="BB1829"/>
  <c r="BA1825"/>
  <c r="T1825"/>
  <c r="AQ1623"/>
  <c r="BA1551"/>
  <c r="AF1387"/>
  <c r="O1312"/>
  <c r="S2309"/>
  <c r="T2309"/>
  <c r="BB2309"/>
  <c r="S2296"/>
  <c r="T2296"/>
  <c r="AS2263"/>
  <c r="BC2263"/>
  <c r="AU2263"/>
  <c r="AZ2230"/>
  <c r="S2229"/>
  <c r="AF2229"/>
  <c r="BA2229"/>
  <c r="AC2205"/>
  <c r="AK2205"/>
  <c r="AN2205" s="1"/>
  <c r="AX2205"/>
  <c r="AV2177"/>
  <c r="BC2177"/>
  <c r="BB2177"/>
  <c r="S2177"/>
  <c r="AZ2177"/>
  <c r="AF2177"/>
  <c r="AT2177"/>
  <c r="AR2165"/>
  <c r="AF2165"/>
  <c r="AS2165"/>
  <c r="T2153"/>
  <c r="AD2153"/>
  <c r="AQ2153"/>
  <c r="AZ2152"/>
  <c r="AF2152"/>
  <c r="AY2152"/>
  <c r="S2147"/>
  <c r="AX2147"/>
  <c r="AD2147"/>
  <c r="AW2147"/>
  <c r="AC2147"/>
  <c r="AU2147"/>
  <c r="BC2147"/>
  <c r="T2140"/>
  <c r="BD2140"/>
  <c r="AF2140"/>
  <c r="AZ2140"/>
  <c r="AD2140"/>
  <c r="AY2140"/>
  <c r="AY2131"/>
  <c r="AK2131"/>
  <c r="AN2131" s="1"/>
  <c r="AD2131"/>
  <c r="BD2131"/>
  <c r="T2131"/>
  <c r="AF2109"/>
  <c r="AT2109"/>
  <c r="AD2108"/>
  <c r="AZ2108"/>
  <c r="AU2098"/>
  <c r="AR2098"/>
  <c r="AX2098"/>
  <c r="T2098"/>
  <c r="AQ2098"/>
  <c r="O2098"/>
  <c r="AF2098"/>
  <c r="BC2098"/>
  <c r="AD2054"/>
  <c r="O2054"/>
  <c r="BB2054"/>
  <c r="AF2054"/>
  <c r="AX2054"/>
  <c r="AC2054"/>
  <c r="AV2054"/>
  <c r="AU2054"/>
  <c r="T2054"/>
  <c r="AU2041"/>
  <c r="AW2041"/>
  <c r="T2041"/>
  <c r="AV2041"/>
  <c r="S2041"/>
  <c r="AK2041"/>
  <c r="AN2041" s="1"/>
  <c r="AT2041"/>
  <c r="O2041"/>
  <c r="AF2041"/>
  <c r="AS2041"/>
  <c r="BD2041"/>
  <c r="AZ2041"/>
  <c r="BB2006"/>
  <c r="AU2006"/>
  <c r="T1993"/>
  <c r="AD1993"/>
  <c r="AS1993"/>
  <c r="AV1937"/>
  <c r="AY1937"/>
  <c r="S1888"/>
  <c r="AU1888"/>
  <c r="AT1888"/>
  <c r="T1888"/>
  <c r="AQ1888"/>
  <c r="AC1859"/>
  <c r="T1859"/>
  <c r="AY1859"/>
  <c r="S1859"/>
  <c r="AV1859"/>
  <c r="O1859"/>
  <c r="AK1859"/>
  <c r="AN1859" s="1"/>
  <c r="AU1859"/>
  <c r="AR1859"/>
  <c r="BB1859"/>
  <c r="BD1859"/>
  <c r="BC1859"/>
  <c r="AF1859"/>
  <c r="BA1859"/>
  <c r="AS1859"/>
  <c r="T1840"/>
  <c r="AC1840"/>
  <c r="BC1840"/>
  <c r="AV1831"/>
  <c r="T1831"/>
  <c r="AT1831"/>
  <c r="BD1831"/>
  <c r="S1831"/>
  <c r="AK1831"/>
  <c r="AS1831"/>
  <c r="BB1831"/>
  <c r="AC1831"/>
  <c r="AY1831"/>
  <c r="AQ1831"/>
  <c r="O1831"/>
  <c r="AF1831"/>
  <c r="AX1831"/>
  <c r="AF1809"/>
  <c r="AD1809"/>
  <c r="BA1809"/>
  <c r="AY1809"/>
  <c r="AT1809"/>
  <c r="O1809"/>
  <c r="BB1809"/>
  <c r="T1809"/>
  <c r="AS1809"/>
  <c r="S1808"/>
  <c r="AX1808"/>
  <c r="AU1808"/>
  <c r="AT1808"/>
  <c r="AC1808"/>
  <c r="T1808"/>
  <c r="AQ1808"/>
  <c r="AS1807"/>
  <c r="AR1807"/>
  <c r="T1807"/>
  <c r="AQ1807"/>
  <c r="AD1807"/>
  <c r="BB1807"/>
  <c r="AY1807"/>
  <c r="AU1790"/>
  <c r="AQ1790"/>
  <c r="AU1710"/>
  <c r="BC1710"/>
  <c r="AQ1692"/>
  <c r="AC1692"/>
  <c r="AR1692"/>
  <c r="BB1692"/>
  <c r="O1688"/>
  <c r="AX1688"/>
  <c r="AF1688"/>
  <c r="AT1585"/>
  <c r="AQ1585"/>
  <c r="AC1552"/>
  <c r="AY1552"/>
  <c r="AC1545"/>
  <c r="AT1545"/>
  <c r="AS1545"/>
  <c r="AQ1545"/>
  <c r="O1545"/>
  <c r="AK1545"/>
  <c r="AN1545" s="1"/>
  <c r="AY1545"/>
  <c r="AD1545"/>
  <c r="BC1545"/>
  <c r="AZ1545"/>
  <c r="S1545"/>
  <c r="AQ1510"/>
  <c r="AR1510"/>
  <c r="BD1510"/>
  <c r="T1510"/>
  <c r="BB1510"/>
  <c r="AD1510"/>
  <c r="AV1510"/>
  <c r="AX1510"/>
  <c r="AU1510"/>
  <c r="O1510"/>
  <c r="AT1510"/>
  <c r="AF1510"/>
  <c r="AQ1451"/>
  <c r="BB1451"/>
  <c r="BA1451"/>
  <c r="AS1451"/>
  <c r="AW1351"/>
  <c r="AY1351"/>
  <c r="AK1351"/>
  <c r="AN1351" s="1"/>
  <c r="AF1351"/>
  <c r="BA1351"/>
  <c r="AX1317"/>
  <c r="AD1317"/>
  <c r="AV1317"/>
  <c r="BD1317"/>
  <c r="AW1317"/>
  <c r="AV1299"/>
  <c r="AK1299"/>
  <c r="AN1299" s="1"/>
  <c r="BC1299"/>
  <c r="AF1299"/>
  <c r="BB1299"/>
  <c r="T1299"/>
  <c r="AS1299"/>
  <c r="AZ1258"/>
  <c r="BB1258"/>
  <c r="AU1258"/>
  <c r="T1258"/>
  <c r="AQ1258"/>
  <c r="O1258"/>
  <c r="AF1222"/>
  <c r="AD1222"/>
  <c r="AV1222"/>
  <c r="AQ1209"/>
  <c r="AT1209"/>
  <c r="AK1209"/>
  <c r="AN1209" s="1"/>
  <c r="AX1209"/>
  <c r="AV1209"/>
  <c r="AU1209"/>
  <c r="T1209"/>
  <c r="BC1209"/>
  <c r="BA1209"/>
  <c r="AK2299"/>
  <c r="AN2299" s="1"/>
  <c r="AW2299"/>
  <c r="AC2277"/>
  <c r="AZ2277"/>
  <c r="O2277"/>
  <c r="AV2277"/>
  <c r="S2261"/>
  <c r="AX2261"/>
  <c r="AT2261"/>
  <c r="AY2175"/>
  <c r="AX2175"/>
  <c r="S2175"/>
  <c r="AV2175"/>
  <c r="AD2175"/>
  <c r="AR2175"/>
  <c r="BC2175"/>
  <c r="AT2170"/>
  <c r="AF2164"/>
  <c r="AT2164"/>
  <c r="AC2122"/>
  <c r="AD2122"/>
  <c r="BD2122"/>
  <c r="AT2122"/>
  <c r="AR2101"/>
  <c r="O2094"/>
  <c r="BB2094"/>
  <c r="AU2094"/>
  <c r="AC2091"/>
  <c r="AQ2091"/>
  <c r="BA2091"/>
  <c r="AF2091"/>
  <c r="AZ2091"/>
  <c r="AD2091"/>
  <c r="AW2091"/>
  <c r="AR2091"/>
  <c r="AU1963"/>
  <c r="AD1963"/>
  <c r="BB1963"/>
  <c r="BA1963"/>
  <c r="AV1963"/>
  <c r="T1963"/>
  <c r="AS1963"/>
  <c r="T1945"/>
  <c r="AT1945"/>
  <c r="BB1945"/>
  <c r="S1945"/>
  <c r="AK1945"/>
  <c r="AS1945"/>
  <c r="BA1945"/>
  <c r="AW1945"/>
  <c r="BC1945"/>
  <c r="AZ1945"/>
  <c r="O1945"/>
  <c r="AY1945"/>
  <c r="AD1945"/>
  <c r="AU1945"/>
  <c r="S1908"/>
  <c r="AU1908"/>
  <c r="AF1907"/>
  <c r="BD1907"/>
  <c r="BB1907"/>
  <c r="AQ1907"/>
  <c r="AT1907"/>
  <c r="BB1898"/>
  <c r="BC1898"/>
  <c r="BB1882"/>
  <c r="AY1882"/>
  <c r="T1748"/>
  <c r="BC1748"/>
  <c r="AU1745"/>
  <c r="AT1745"/>
  <c r="T1745"/>
  <c r="AS1745"/>
  <c r="S1745"/>
  <c r="AD1745"/>
  <c r="BC1745"/>
  <c r="AD1590"/>
  <c r="AF1590"/>
  <c r="T1590"/>
  <c r="AV1590"/>
  <c r="O1590"/>
  <c r="AS1565"/>
  <c r="AD1565"/>
  <c r="BC1565"/>
  <c r="AX1558"/>
  <c r="AQ1558"/>
  <c r="AK1517"/>
  <c r="AN1517" s="1"/>
  <c r="BB1517"/>
  <c r="AD1517"/>
  <c r="BA1517"/>
  <c r="AY1517"/>
  <c r="S1517"/>
  <c r="AT1517"/>
  <c r="S1505"/>
  <c r="AX1505"/>
  <c r="AY1439"/>
  <c r="AX1439"/>
  <c r="AZ1415"/>
  <c r="AS1415"/>
  <c r="AR1403"/>
  <c r="AW1403"/>
  <c r="AF1403"/>
  <c r="AS1403"/>
  <c r="AD1327"/>
  <c r="AF1327"/>
  <c r="AW1327"/>
  <c r="AK1327"/>
  <c r="AZ1327"/>
  <c r="AC1327"/>
  <c r="AX1327"/>
  <c r="AS1327"/>
  <c r="S1327"/>
  <c r="AD1321"/>
  <c r="AY1321"/>
  <c r="AF1321"/>
  <c r="BB1321"/>
  <c r="AZ1321"/>
  <c r="AU1321"/>
  <c r="O1321"/>
  <c r="AK1321"/>
  <c r="AN1321" s="1"/>
  <c r="BC1321"/>
  <c r="AK1307"/>
  <c r="AN1307" s="1"/>
  <c r="AF1307"/>
  <c r="BC1307"/>
  <c r="AW1307"/>
  <c r="T1307"/>
  <c r="AV1307"/>
  <c r="AS1307"/>
  <c r="AF1291"/>
  <c r="BC1291"/>
  <c r="S1291"/>
  <c r="BA1291"/>
  <c r="AV1278"/>
  <c r="AU1278"/>
  <c r="S1044"/>
  <c r="BC1044"/>
  <c r="AR1044"/>
  <c r="BA1044"/>
  <c r="AK1044"/>
  <c r="AN1044" s="1"/>
  <c r="AU1044"/>
  <c r="T916"/>
  <c r="AR916"/>
  <c r="AK916"/>
  <c r="AN916" s="1"/>
  <c r="AY916"/>
  <c r="AD916"/>
  <c r="AW916"/>
  <c r="AV916"/>
  <c r="S916"/>
  <c r="BA916"/>
  <c r="O916"/>
  <c r="AV2267"/>
  <c r="AF2267"/>
  <c r="AZ2201"/>
  <c r="AF2201"/>
  <c r="AF2107"/>
  <c r="AV1965"/>
  <c r="AC1965"/>
  <c r="AY1784"/>
  <c r="BC1744"/>
  <c r="AR1598"/>
  <c r="AV1370"/>
  <c r="AW1249"/>
  <c r="AY1224"/>
  <c r="AC2314"/>
  <c r="AQ2309"/>
  <c r="AY2306"/>
  <c r="AD2305"/>
  <c r="AQ2301"/>
  <c r="AU2296"/>
  <c r="AT2293"/>
  <c r="T2293"/>
  <c r="AR2285"/>
  <c r="AD2282"/>
  <c r="AX2279"/>
  <c r="AW2267"/>
  <c r="AK2267"/>
  <c r="AN2267" s="1"/>
  <c r="BC2266"/>
  <c r="AQ2263"/>
  <c r="BB2255"/>
  <c r="T2230"/>
  <c r="AZ2227"/>
  <c r="AD2227"/>
  <c r="AY2226"/>
  <c r="BA2213"/>
  <c r="AV2211"/>
  <c r="AC2211"/>
  <c r="AK2201"/>
  <c r="AN2201" s="1"/>
  <c r="AQ2179"/>
  <c r="AU2178"/>
  <c r="AR2177"/>
  <c r="O2177"/>
  <c r="AV2173"/>
  <c r="AY2167"/>
  <c r="AD2167"/>
  <c r="AT2147"/>
  <c r="T2147"/>
  <c r="AT2120"/>
  <c r="AQ2069"/>
  <c r="AZ2059"/>
  <c r="AK2059"/>
  <c r="AN2059" s="1"/>
  <c r="AC2058"/>
  <c r="BC2054"/>
  <c r="AQ2041"/>
  <c r="AF2039"/>
  <c r="AR2035"/>
  <c r="AU2024"/>
  <c r="AC2009"/>
  <c r="AU1974"/>
  <c r="AV1973"/>
  <c r="BC1966"/>
  <c r="BA1965"/>
  <c r="AD1965"/>
  <c r="AX1964"/>
  <c r="AZ1937"/>
  <c r="AU1905"/>
  <c r="AK1879"/>
  <c r="AN1879" s="1"/>
  <c r="AT1859"/>
  <c r="AF1847"/>
  <c r="AZ1831"/>
  <c r="AQ1805"/>
  <c r="AR1787"/>
  <c r="BD1773"/>
  <c r="AK1573"/>
  <c r="AN1573" s="1"/>
  <c r="AK1549"/>
  <c r="AN1549" s="1"/>
  <c r="AW1545"/>
  <c r="T1545"/>
  <c r="AK1481"/>
  <c r="AN1481" s="1"/>
  <c r="AY1413"/>
  <c r="AQ1397"/>
  <c r="AY1370"/>
  <c r="AQ1355"/>
  <c r="O1351"/>
  <c r="BB1322"/>
  <c r="AV1309"/>
  <c r="O1299"/>
  <c r="AT1288"/>
  <c r="AQ1275"/>
  <c r="AZ1224"/>
  <c r="O1222"/>
  <c r="AY1209"/>
  <c r="S1209"/>
  <c r="AC1185"/>
  <c r="S1967"/>
  <c r="AQ1967"/>
  <c r="AR1957"/>
  <c r="AX1957"/>
  <c r="AZ1935"/>
  <c r="S1919"/>
  <c r="AD1919"/>
  <c r="AR1919"/>
  <c r="AS1841"/>
  <c r="BA1841"/>
  <c r="AY1841"/>
  <c r="AT1804"/>
  <c r="AU1740"/>
  <c r="AQ1740"/>
  <c r="BC1718"/>
  <c r="AC1718"/>
  <c r="O1718"/>
  <c r="AT1718"/>
  <c r="AR1715"/>
  <c r="AF1715"/>
  <c r="AY1715"/>
  <c r="AD1715"/>
  <c r="AV1715"/>
  <c r="AU1715"/>
  <c r="T1715"/>
  <c r="BB1715"/>
  <c r="AF1714"/>
  <c r="BC1714"/>
  <c r="BB1714"/>
  <c r="AZ1714"/>
  <c r="AV1712"/>
  <c r="S1698"/>
  <c r="AQ1698"/>
  <c r="BC1698"/>
  <c r="BB1698"/>
  <c r="T1698"/>
  <c r="AZ1698"/>
  <c r="AF1698"/>
  <c r="AV1698"/>
  <c r="AV1696"/>
  <c r="T1696"/>
  <c r="AX1696"/>
  <c r="AC1691"/>
  <c r="AD1691"/>
  <c r="AR1691"/>
  <c r="BA1691"/>
  <c r="AQ1691"/>
  <c r="AZ1691"/>
  <c r="AY1691"/>
  <c r="S1691"/>
  <c r="AU1691"/>
  <c r="BD1691"/>
  <c r="AF1612"/>
  <c r="AD1612"/>
  <c r="AZ1612"/>
  <c r="AD1588"/>
  <c r="BD1588"/>
  <c r="BC1588"/>
  <c r="AF1588"/>
  <c r="BB1588"/>
  <c r="AR1588"/>
  <c r="S1586"/>
  <c r="AC1586"/>
  <c r="AV1586"/>
  <c r="AU1586"/>
  <c r="AQ1586"/>
  <c r="O1586"/>
  <c r="AZ1586"/>
  <c r="AU1568"/>
  <c r="AT1568"/>
  <c r="AK1567"/>
  <c r="AN1567" s="1"/>
  <c r="AF1567"/>
  <c r="AV1567"/>
  <c r="AD1521"/>
  <c r="AF1521"/>
  <c r="AX1521"/>
  <c r="AW1521"/>
  <c r="AT1521"/>
  <c r="O1521"/>
  <c r="BC1521"/>
  <c r="AF1471"/>
  <c r="AS1471"/>
  <c r="AD1471"/>
  <c r="AR1471"/>
  <c r="AQ1471"/>
  <c r="BC1471"/>
  <c r="O1471"/>
  <c r="AX1471"/>
  <c r="AK1469"/>
  <c r="AN1469" s="1"/>
  <c r="AU1469"/>
  <c r="AT1469"/>
  <c r="T1469"/>
  <c r="BC1469"/>
  <c r="AC1457"/>
  <c r="AD1457"/>
  <c r="AT1457"/>
  <c r="AS1457"/>
  <c r="AR1457"/>
  <c r="O1457"/>
  <c r="AY1457"/>
  <c r="AZ1441"/>
  <c r="BC1441"/>
  <c r="BB1441"/>
  <c r="AU1441"/>
  <c r="AX1422"/>
  <c r="AR1422"/>
  <c r="S1314"/>
  <c r="AR1314"/>
  <c r="AC1314"/>
  <c r="AX1314"/>
  <c r="AV1314"/>
  <c r="AU1314"/>
  <c r="O1314"/>
  <c r="BB1314"/>
  <c r="AC1294"/>
  <c r="BC1294"/>
  <c r="AQ1294"/>
  <c r="AX1253"/>
  <c r="BD1253"/>
  <c r="AW1253"/>
  <c r="S1253"/>
  <c r="O1241"/>
  <c r="AY1241"/>
  <c r="AC1241"/>
  <c r="AT1241"/>
  <c r="AS1241"/>
  <c r="BD1241"/>
  <c r="AQ1241"/>
  <c r="BC1241"/>
  <c r="S1241"/>
  <c r="AW1241"/>
  <c r="S1061"/>
  <c r="BC1061"/>
  <c r="AQ1061"/>
  <c r="AF1040"/>
  <c r="AY1040"/>
  <c r="AU1040"/>
  <c r="AQ1031"/>
  <c r="AD1031"/>
  <c r="O978"/>
  <c r="AV978"/>
  <c r="AK978"/>
  <c r="AN978" s="1"/>
  <c r="AU968"/>
  <c r="AQ954"/>
  <c r="AT949"/>
  <c r="T949"/>
  <c r="AX949"/>
  <c r="AX909"/>
  <c r="BB909"/>
  <c r="AD908"/>
  <c r="AK908"/>
  <c r="AN908" s="1"/>
  <c r="AZ908"/>
  <c r="AF908"/>
  <c r="BC908"/>
  <c r="AY908"/>
  <c r="AU908"/>
  <c r="AR908"/>
  <c r="AU886"/>
  <c r="AF886"/>
  <c r="BC886"/>
  <c r="BD886"/>
  <c r="AZ886"/>
  <c r="AU865"/>
  <c r="AD865"/>
  <c r="BB865"/>
  <c r="T865"/>
  <c r="AC865"/>
  <c r="AX865"/>
  <c r="AT865"/>
  <c r="AQ865"/>
  <c r="O792"/>
  <c r="AZ792"/>
  <c r="AV792"/>
  <c r="BA2245"/>
  <c r="AQ2245"/>
  <c r="BC2210"/>
  <c r="AQ2210"/>
  <c r="BD2204"/>
  <c r="AF2204"/>
  <c r="AD2189"/>
  <c r="AZ2181"/>
  <c r="BB2163"/>
  <c r="AQ2163"/>
  <c r="AX2161"/>
  <c r="AC2161"/>
  <c r="AT2146"/>
  <c r="AC2146"/>
  <c r="AT2142"/>
  <c r="AF2136"/>
  <c r="AF2133"/>
  <c r="AD2132"/>
  <c r="AF2123"/>
  <c r="AU2118"/>
  <c r="AS2117"/>
  <c r="BD2111"/>
  <c r="AQ2111"/>
  <c r="AZ2106"/>
  <c r="AC2106"/>
  <c r="AY2088"/>
  <c r="AF2076"/>
  <c r="BA2075"/>
  <c r="AZ2073"/>
  <c r="AY2072"/>
  <c r="AW2057"/>
  <c r="T2057"/>
  <c r="BA2043"/>
  <c r="AQ2043"/>
  <c r="AC2042"/>
  <c r="AS2019"/>
  <c r="BA1999"/>
  <c r="AD1987"/>
  <c r="AC1986"/>
  <c r="AY1961"/>
  <c r="BD1913"/>
  <c r="AW1895"/>
  <c r="AU1863"/>
  <c r="AC1858"/>
  <c r="BD1849"/>
  <c r="BC1769"/>
  <c r="AD1769"/>
  <c r="BB1743"/>
  <c r="AF1683"/>
  <c r="AC1596"/>
  <c r="AF1595"/>
  <c r="AU1555"/>
  <c r="AX1550"/>
  <c r="AD1547"/>
  <c r="AK1449"/>
  <c r="AN1449" s="1"/>
  <c r="AF1431"/>
  <c r="AC1173"/>
  <c r="AD2104"/>
  <c r="AY2104"/>
  <c r="AC2075"/>
  <c r="AY2075"/>
  <c r="AU2073"/>
  <c r="O2073"/>
  <c r="AF2073"/>
  <c r="AR2073"/>
  <c r="BA2073"/>
  <c r="AY2005"/>
  <c r="BD2005"/>
  <c r="AT1944"/>
  <c r="AU1944"/>
  <c r="AQ1901"/>
  <c r="AC1901"/>
  <c r="AX1901"/>
  <c r="AW1901"/>
  <c r="O1901"/>
  <c r="AC1895"/>
  <c r="AD1895"/>
  <c r="AR1895"/>
  <c r="BC1895"/>
  <c r="AQ1895"/>
  <c r="BA1895"/>
  <c r="O1895"/>
  <c r="AV1895"/>
  <c r="AC1881"/>
  <c r="AD1881"/>
  <c r="AW1881"/>
  <c r="AV1881"/>
  <c r="AQ1881"/>
  <c r="BC1881"/>
  <c r="AD1873"/>
  <c r="AT1873"/>
  <c r="AS1873"/>
  <c r="AR1873"/>
  <c r="BC1873"/>
  <c r="S1873"/>
  <c r="AZ1873"/>
  <c r="AF1857"/>
  <c r="AD1857"/>
  <c r="AZ1857"/>
  <c r="AU1830"/>
  <c r="BC1830"/>
  <c r="AD1811"/>
  <c r="AT1811"/>
  <c r="AS1811"/>
  <c r="BD1811"/>
  <c r="AR1811"/>
  <c r="BC1811"/>
  <c r="S1811"/>
  <c r="AY1811"/>
  <c r="AZ1779"/>
  <c r="T1779"/>
  <c r="AY1779"/>
  <c r="S1779"/>
  <c r="AK1779"/>
  <c r="AX1779"/>
  <c r="O1779"/>
  <c r="AF1779"/>
  <c r="AT1779"/>
  <c r="AQ1779"/>
  <c r="AU1772"/>
  <c r="AY1772"/>
  <c r="T1746"/>
  <c r="AD1746"/>
  <c r="AU1746"/>
  <c r="AD1721"/>
  <c r="AS1721"/>
  <c r="AR1721"/>
  <c r="S1721"/>
  <c r="AQ1721"/>
  <c r="AK1721"/>
  <c r="AN1721" s="1"/>
  <c r="AZ1721"/>
  <c r="AW1677"/>
  <c r="AQ1677"/>
  <c r="BC1669"/>
  <c r="AD1669"/>
  <c r="AW1669"/>
  <c r="AC1636"/>
  <c r="AU1636"/>
  <c r="AF1614"/>
  <c r="AR1614"/>
  <c r="BD1614"/>
  <c r="AV1589"/>
  <c r="AY1589"/>
  <c r="BC1557"/>
  <c r="BB1557"/>
  <c r="AX1556"/>
  <c r="O1518"/>
  <c r="AU1518"/>
  <c r="AU1504"/>
  <c r="AT1504"/>
  <c r="AK1489"/>
  <c r="AN1489" s="1"/>
  <c r="AR1489"/>
  <c r="AW1465"/>
  <c r="AC1465"/>
  <c r="AT1465"/>
  <c r="AY1338"/>
  <c r="AX1338"/>
  <c r="O1338"/>
  <c r="AU1338"/>
  <c r="AT1334"/>
  <c r="BC1334"/>
  <c r="AZ1319"/>
  <c r="AF1319"/>
  <c r="BA1319"/>
  <c r="AW1319"/>
  <c r="T1289"/>
  <c r="AT1289"/>
  <c r="BB1287"/>
  <c r="AW1287"/>
  <c r="AY1256"/>
  <c r="AT1256"/>
  <c r="BB1256"/>
  <c r="AZ1256"/>
  <c r="AU1256"/>
  <c r="AY1211"/>
  <c r="AC1211"/>
  <c r="AF1198"/>
  <c r="BD1198"/>
  <c r="AT1198"/>
  <c r="AQ1161"/>
  <c r="AR1161"/>
  <c r="BD1161"/>
  <c r="S1161"/>
  <c r="BC1161"/>
  <c r="AF1161"/>
  <c r="AW1161"/>
  <c r="AZ1161"/>
  <c r="AY1161"/>
  <c r="AU1161"/>
  <c r="AU1119"/>
  <c r="AC1119"/>
  <c r="BC1119"/>
  <c r="AS1119"/>
  <c r="BA1119"/>
  <c r="AX1119"/>
  <c r="AS1064"/>
  <c r="BA1064"/>
  <c r="AZ1064"/>
  <c r="AU2210"/>
  <c r="AD2210"/>
  <c r="AR2209"/>
  <c r="AV2203"/>
  <c r="AQ2193"/>
  <c r="AQ2189"/>
  <c r="AZ2146"/>
  <c r="BA2145"/>
  <c r="AU2144"/>
  <c r="AZ2142"/>
  <c r="AF2142"/>
  <c r="AT2135"/>
  <c r="AT2133"/>
  <c r="AR2123"/>
  <c r="AZ2118"/>
  <c r="AF2118"/>
  <c r="BB2117"/>
  <c r="AD2117"/>
  <c r="AT2116"/>
  <c r="AV2111"/>
  <c r="AK2111"/>
  <c r="AN2111" s="1"/>
  <c r="AX2078"/>
  <c r="BA2057"/>
  <c r="AQ2057"/>
  <c r="AU2043"/>
  <c r="BB2042"/>
  <c r="AQ2025"/>
  <c r="BA2011"/>
  <c r="AS1999"/>
  <c r="AD1999"/>
  <c r="AX1989"/>
  <c r="AX1986"/>
  <c r="AV1927"/>
  <c r="AY1863"/>
  <c r="AU1838"/>
  <c r="AU1760"/>
  <c r="BC1752"/>
  <c r="AR1596"/>
  <c r="BD1547"/>
  <c r="BC1529"/>
  <c r="AZ1522"/>
  <c r="BD1485"/>
  <c r="BC1484"/>
  <c r="BC1454"/>
  <c r="AZ1304"/>
  <c r="AQ1216"/>
  <c r="AR2103"/>
  <c r="AZ2103"/>
  <c r="T2088"/>
  <c r="BD2088"/>
  <c r="AC2043"/>
  <c r="O2043"/>
  <c r="AK2043"/>
  <c r="AN2043" s="1"/>
  <c r="AT2043"/>
  <c r="BC2043"/>
  <c r="S1943"/>
  <c r="AF1943"/>
  <c r="AV1943"/>
  <c r="AD1883"/>
  <c r="AC1883"/>
  <c r="AR1883"/>
  <c r="S1858"/>
  <c r="AT1858"/>
  <c r="AQ1858"/>
  <c r="T1858"/>
  <c r="AD1858"/>
  <c r="AY1858"/>
  <c r="AU1856"/>
  <c r="BC1856"/>
  <c r="BC1844"/>
  <c r="AD1844"/>
  <c r="AC1844"/>
  <c r="AY1844"/>
  <c r="AQ1844"/>
  <c r="AC1769"/>
  <c r="AU1769"/>
  <c r="AQ1769"/>
  <c r="BD1769"/>
  <c r="AX1769"/>
  <c r="T1764"/>
  <c r="AY1764"/>
  <c r="AU1764"/>
  <c r="AC1743"/>
  <c r="T1743"/>
  <c r="AZ1743"/>
  <c r="S1743"/>
  <c r="AY1743"/>
  <c r="O1743"/>
  <c r="AK1743"/>
  <c r="AN1743" s="1"/>
  <c r="AV1743"/>
  <c r="AS1743"/>
  <c r="BD1743"/>
  <c r="AF1699"/>
  <c r="AK1699"/>
  <c r="AN1699" s="1"/>
  <c r="AY1699"/>
  <c r="AD1699"/>
  <c r="AW1699"/>
  <c r="AU1699"/>
  <c r="S1699"/>
  <c r="BD1699"/>
  <c r="AU1683"/>
  <c r="AD1683"/>
  <c r="BA1683"/>
  <c r="AY1683"/>
  <c r="AV1683"/>
  <c r="AF1666"/>
  <c r="AV1666"/>
  <c r="S1658"/>
  <c r="AZ1658"/>
  <c r="AF1658"/>
  <c r="AY1658"/>
  <c r="AX1658"/>
  <c r="T1658"/>
  <c r="AQ1658"/>
  <c r="BC1644"/>
  <c r="AZ1644"/>
  <c r="AC1642"/>
  <c r="AY1642"/>
  <c r="AR1642"/>
  <c r="BD1595"/>
  <c r="BB1595"/>
  <c r="T1595"/>
  <c r="AS1595"/>
  <c r="O1542"/>
  <c r="AX1542"/>
  <c r="AQ1495"/>
  <c r="AK1495"/>
  <c r="AN1495" s="1"/>
  <c r="AW1495"/>
  <c r="AF1495"/>
  <c r="AV1495"/>
  <c r="AD1495"/>
  <c r="AS1495"/>
  <c r="BA1495"/>
  <c r="BC1449"/>
  <c r="AK1431"/>
  <c r="AN1431" s="1"/>
  <c r="AD1431"/>
  <c r="AX1431"/>
  <c r="AW1431"/>
  <c r="AF1416"/>
  <c r="AZ1416"/>
  <c r="AF1367"/>
  <c r="BA1367"/>
  <c r="AD1367"/>
  <c r="AC1367"/>
  <c r="AY1367"/>
  <c r="AW1367"/>
  <c r="S1367"/>
  <c r="S1362"/>
  <c r="AF1362"/>
  <c r="AY1362"/>
  <c r="AC1362"/>
  <c r="AX1362"/>
  <c r="AV1362"/>
  <c r="T1362"/>
  <c r="BD1357"/>
  <c r="AQ1357"/>
  <c r="AF1316"/>
  <c r="AT1316"/>
  <c r="AR1316"/>
  <c r="AF1315"/>
  <c r="O1315"/>
  <c r="AQ1315"/>
  <c r="AK1315"/>
  <c r="AN1315" s="1"/>
  <c r="BC1315"/>
  <c r="BB1315"/>
  <c r="AZ1315"/>
  <c r="AC1285"/>
  <c r="AF1285"/>
  <c r="AX1285"/>
  <c r="AK1285"/>
  <c r="AN1285" s="1"/>
  <c r="BC1285"/>
  <c r="BB1285"/>
  <c r="AW1285"/>
  <c r="O1285"/>
  <c r="BB1235"/>
  <c r="AS1235"/>
  <c r="AQ1235"/>
  <c r="BD1235"/>
  <c r="BC1235"/>
  <c r="AK1235"/>
  <c r="AN1235" s="1"/>
  <c r="AW1235"/>
  <c r="BD1210"/>
  <c r="AF1210"/>
  <c r="AR1210"/>
  <c r="AT1204"/>
  <c r="AV1204"/>
  <c r="AU1204"/>
  <c r="T1174"/>
  <c r="AU1174"/>
  <c r="AD1173"/>
  <c r="O1173"/>
  <c r="AV1173"/>
  <c r="AQ1173"/>
  <c r="AT1001"/>
  <c r="AD1001"/>
  <c r="AU1001"/>
  <c r="AQ903"/>
  <c r="AD903"/>
  <c r="AU903"/>
  <c r="AY852"/>
  <c r="AU852"/>
  <c r="T843"/>
  <c r="AC843"/>
  <c r="BA843"/>
  <c r="AD843"/>
  <c r="BC843"/>
  <c r="AT843"/>
  <c r="AS836"/>
  <c r="AF836"/>
  <c r="AY836"/>
  <c r="AU836"/>
  <c r="AX761"/>
  <c r="AY761"/>
  <c r="AY713"/>
  <c r="T713"/>
  <c r="AX713"/>
  <c r="AK713"/>
  <c r="BB2057"/>
  <c r="AR2057"/>
  <c r="AU1999"/>
  <c r="AU1954"/>
  <c r="AD2096"/>
  <c r="AZ2096"/>
  <c r="AF2087"/>
  <c r="AV2078"/>
  <c r="O2078"/>
  <c r="AU2057"/>
  <c r="AC2057"/>
  <c r="AY2057"/>
  <c r="T2040"/>
  <c r="AY2040"/>
  <c r="S2033"/>
  <c r="AK2033"/>
  <c r="AN2033" s="1"/>
  <c r="AT2032"/>
  <c r="S2019"/>
  <c r="AR2019"/>
  <c r="AF2007"/>
  <c r="AT2007"/>
  <c r="AC1999"/>
  <c r="AY1999"/>
  <c r="AK1985"/>
  <c r="AN1985" s="1"/>
  <c r="AU1985"/>
  <c r="AS1961"/>
  <c r="BB1961"/>
  <c r="BC1956"/>
  <c r="AY1956"/>
  <c r="AC1913"/>
  <c r="AY1913"/>
  <c r="AW1913"/>
  <c r="S1904"/>
  <c r="AT1904"/>
  <c r="AR1871"/>
  <c r="AY1871"/>
  <c r="AQ1865"/>
  <c r="BC1865"/>
  <c r="AY1865"/>
  <c r="AD1865"/>
  <c r="AX1865"/>
  <c r="T1863"/>
  <c r="AT1863"/>
  <c r="BB1863"/>
  <c r="S1863"/>
  <c r="AK1863"/>
  <c r="AS1863"/>
  <c r="BA1863"/>
  <c r="O1863"/>
  <c r="AF1863"/>
  <c r="AR1863"/>
  <c r="AZ1863"/>
  <c r="AW1863"/>
  <c r="AR1855"/>
  <c r="AX1855"/>
  <c r="AK1853"/>
  <c r="AZ1853"/>
  <c r="AF1853"/>
  <c r="AX1853"/>
  <c r="AW1853"/>
  <c r="S1853"/>
  <c r="AC1849"/>
  <c r="BC1849"/>
  <c r="AY1849"/>
  <c r="AX1849"/>
  <c r="AQ1849"/>
  <c r="AS1823"/>
  <c r="AD1823"/>
  <c r="AC1823"/>
  <c r="AZ1823"/>
  <c r="AY1823"/>
  <c r="T1823"/>
  <c r="AY1810"/>
  <c r="AC1810"/>
  <c r="AF1803"/>
  <c r="AW1803"/>
  <c r="AD1803"/>
  <c r="AV1803"/>
  <c r="AC1803"/>
  <c r="AR1803"/>
  <c r="BD1803"/>
  <c r="AF1791"/>
  <c r="AU1791"/>
  <c r="AD1791"/>
  <c r="AT1791"/>
  <c r="AS1791"/>
  <c r="S1791"/>
  <c r="BA1791"/>
  <c r="AS1789"/>
  <c r="BD1789"/>
  <c r="AF1789"/>
  <c r="BB1789"/>
  <c r="AD1789"/>
  <c r="AW1789"/>
  <c r="AR1789"/>
  <c r="T1760"/>
  <c r="AD1760"/>
  <c r="BC1760"/>
  <c r="AQ1760"/>
  <c r="AR1757"/>
  <c r="AS1757"/>
  <c r="AQ1757"/>
  <c r="T1757"/>
  <c r="BB1757"/>
  <c r="AF1757"/>
  <c r="AY1757"/>
  <c r="AQ1751"/>
  <c r="AC1751"/>
  <c r="AD1742"/>
  <c r="AQ1742"/>
  <c r="S1690"/>
  <c r="BC1690"/>
  <c r="T1690"/>
  <c r="BB1690"/>
  <c r="O1690"/>
  <c r="AZ1690"/>
  <c r="AC1690"/>
  <c r="AV1690"/>
  <c r="BB1684"/>
  <c r="AZ1656"/>
  <c r="AY1656"/>
  <c r="T1656"/>
  <c r="AX1656"/>
  <c r="AF1602"/>
  <c r="BB1602"/>
  <c r="AV1602"/>
  <c r="O1570"/>
  <c r="AX1570"/>
  <c r="AU1570"/>
  <c r="AR1570"/>
  <c r="AD1555"/>
  <c r="AS1555"/>
  <c r="BD1555"/>
  <c r="AR1555"/>
  <c r="BC1555"/>
  <c r="AQ1555"/>
  <c r="BB1555"/>
  <c r="O1555"/>
  <c r="AW1555"/>
  <c r="AT1550"/>
  <c r="AR1550"/>
  <c r="AQ1550"/>
  <c r="BC1550"/>
  <c r="AT1536"/>
  <c r="AU1536"/>
  <c r="AF1464"/>
  <c r="BD1464"/>
  <c r="AF1459"/>
  <c r="BC1459"/>
  <c r="S1425"/>
  <c r="AT1425"/>
  <c r="BC1417"/>
  <c r="AZ1417"/>
  <c r="BB1364"/>
  <c r="AT1364"/>
  <c r="AF1364"/>
  <c r="AZ1364"/>
  <c r="AQ1333"/>
  <c r="AY1333"/>
  <c r="AD1303"/>
  <c r="AF1303"/>
  <c r="AW1303"/>
  <c r="BB1293"/>
  <c r="AT1293"/>
  <c r="AR1293"/>
  <c r="T1293"/>
  <c r="S1293"/>
  <c r="AC1293"/>
  <c r="BA1293"/>
  <c r="O1286"/>
  <c r="AZ1286"/>
  <c r="AV1286"/>
  <c r="AU1284"/>
  <c r="O1284"/>
  <c r="O1216"/>
  <c r="BB1216"/>
  <c r="AW1197"/>
  <c r="BD1197"/>
  <c r="T1073"/>
  <c r="AW1073"/>
  <c r="AU1073"/>
  <c r="AQ1073"/>
  <c r="BB1073"/>
  <c r="BA1073"/>
  <c r="S1073"/>
  <c r="AK1073"/>
  <c r="AN1073" s="1"/>
  <c r="T997"/>
  <c r="BB997"/>
  <c r="BC997"/>
  <c r="T980"/>
  <c r="S980"/>
  <c r="BC980"/>
  <c r="AR980"/>
  <c r="O980"/>
  <c r="BD980"/>
  <c r="AF980"/>
  <c r="AV980"/>
  <c r="AK980"/>
  <c r="AN980" s="1"/>
  <c r="AD980"/>
  <c r="AU980"/>
  <c r="AU823"/>
  <c r="AW823"/>
  <c r="AK823"/>
  <c r="BB823"/>
  <c r="S823"/>
  <c r="BA823"/>
  <c r="AQ823"/>
  <c r="AF646"/>
  <c r="AW646"/>
  <c r="AU646"/>
  <c r="AU637"/>
  <c r="AT1350"/>
  <c r="AU1350"/>
  <c r="AC1331"/>
  <c r="AQ1331"/>
  <c r="BB1331"/>
  <c r="AC1325"/>
  <c r="AY1325"/>
  <c r="AC1323"/>
  <c r="S1323"/>
  <c r="AU1323"/>
  <c r="BD1323"/>
  <c r="O1306"/>
  <c r="AU1306"/>
  <c r="BB1248"/>
  <c r="BD1248"/>
  <c r="O1237"/>
  <c r="AF1237"/>
  <c r="AR1237"/>
  <c r="BA1237"/>
  <c r="S1152"/>
  <c r="T1152"/>
  <c r="AY1152"/>
  <c r="AQ1152"/>
  <c r="BD1152"/>
  <c r="BC1152"/>
  <c r="O1152"/>
  <c r="BB1152"/>
  <c r="AD1152"/>
  <c r="AU1152"/>
  <c r="AK1077"/>
  <c r="AN1077" s="1"/>
  <c r="T1077"/>
  <c r="BC1077"/>
  <c r="S1077"/>
  <c r="AS1077"/>
  <c r="AS1069"/>
  <c r="AW1069"/>
  <c r="AK1060"/>
  <c r="AN1060" s="1"/>
  <c r="S1060"/>
  <c r="AV1060"/>
  <c r="AK1041"/>
  <c r="AN1041" s="1"/>
  <c r="AD1041"/>
  <c r="AD1037"/>
  <c r="AW1037"/>
  <c r="AU1037"/>
  <c r="AQ1037"/>
  <c r="BB1037"/>
  <c r="T998"/>
  <c r="AD998"/>
  <c r="AV998"/>
  <c r="AU998"/>
  <c r="AS998"/>
  <c r="S998"/>
  <c r="AK998"/>
  <c r="AN998" s="1"/>
  <c r="BC998"/>
  <c r="AY994"/>
  <c r="BC994"/>
  <c r="AK928"/>
  <c r="AN928" s="1"/>
  <c r="AQ873"/>
  <c r="AT873"/>
  <c r="AQ783"/>
  <c r="AT783"/>
  <c r="T776"/>
  <c r="O776"/>
  <c r="AK776"/>
  <c r="AN776" s="1"/>
  <c r="AZ776"/>
  <c r="AW776"/>
  <c r="AV776"/>
  <c r="S776"/>
  <c r="BA776"/>
  <c r="BC670"/>
  <c r="AQ670"/>
  <c r="AF608"/>
  <c r="AS608"/>
  <c r="AZ608"/>
  <c r="AK608"/>
  <c r="AN608" s="1"/>
  <c r="BD608"/>
  <c r="AC608"/>
  <c r="AY608"/>
  <c r="AX608"/>
  <c r="AV608"/>
  <c r="AR608"/>
  <c r="S608"/>
  <c r="O608"/>
  <c r="BC1953"/>
  <c r="AF1953"/>
  <c r="AX1949"/>
  <c r="AD1949"/>
  <c r="BA1939"/>
  <c r="AD1931"/>
  <c r="AD1892"/>
  <c r="AZ1891"/>
  <c r="AD1891"/>
  <c r="AK1885"/>
  <c r="AY1877"/>
  <c r="AR1845"/>
  <c r="AY1843"/>
  <c r="T1843"/>
  <c r="AT1842"/>
  <c r="AV1819"/>
  <c r="AD1819"/>
  <c r="AU1815"/>
  <c r="T1815"/>
  <c r="AW1771"/>
  <c r="AF1749"/>
  <c r="BC1739"/>
  <c r="BC1725"/>
  <c r="AY1723"/>
  <c r="AZ1722"/>
  <c r="AF1722"/>
  <c r="AF1719"/>
  <c r="BA1711"/>
  <c r="AY1701"/>
  <c r="BC1682"/>
  <c r="AF1682"/>
  <c r="AK1675"/>
  <c r="AN1675" s="1"/>
  <c r="AR1657"/>
  <c r="AU1652"/>
  <c r="AU1651"/>
  <c r="AX1650"/>
  <c r="AU1632"/>
  <c r="AZ1627"/>
  <c r="AF1627"/>
  <c r="AX1626"/>
  <c r="AC1622"/>
  <c r="AC1621"/>
  <c r="AV1619"/>
  <c r="AW1611"/>
  <c r="AD1609"/>
  <c r="AK1607"/>
  <c r="AV1606"/>
  <c r="AV1605"/>
  <c r="AC1605"/>
  <c r="AU1603"/>
  <c r="AY1587"/>
  <c r="BA1583"/>
  <c r="AC1564"/>
  <c r="AX1562"/>
  <c r="AF1560"/>
  <c r="AV1535"/>
  <c r="AD1535"/>
  <c r="AV1533"/>
  <c r="AZ1532"/>
  <c r="BC1523"/>
  <c r="AR1523"/>
  <c r="BA1511"/>
  <c r="AX1503"/>
  <c r="BD1501"/>
  <c r="AU1500"/>
  <c r="AZ1487"/>
  <c r="AZ1462"/>
  <c r="AT1460"/>
  <c r="AF1458"/>
  <c r="AD1456"/>
  <c r="AY1455"/>
  <c r="AC1455"/>
  <c r="BD1443"/>
  <c r="AS1443"/>
  <c r="AY1440"/>
  <c r="AD1436"/>
  <c r="AK1433"/>
  <c r="AN1433" s="1"/>
  <c r="BD1430"/>
  <c r="AD1430"/>
  <c r="BA1427"/>
  <c r="BB1419"/>
  <c r="AQ1419"/>
  <c r="AV1418"/>
  <c r="AD1414"/>
  <c r="AT1411"/>
  <c r="BD1395"/>
  <c r="AR1395"/>
  <c r="AF1390"/>
  <c r="BC1386"/>
  <c r="AQ1386"/>
  <c r="AD1379"/>
  <c r="AF1377"/>
  <c r="AF1376"/>
  <c r="AC1373"/>
  <c r="AK1295"/>
  <c r="AN1295" s="1"/>
  <c r="AX1292"/>
  <c r="BA1281"/>
  <c r="AU1239"/>
  <c r="BD1234"/>
  <c r="AQ1234"/>
  <c r="AD895"/>
  <c r="AQ1332"/>
  <c r="O1269"/>
  <c r="AD1269"/>
  <c r="AT1269"/>
  <c r="AY1266"/>
  <c r="BD1266"/>
  <c r="AD1262"/>
  <c r="AX1262"/>
  <c r="AC1251"/>
  <c r="AR1251"/>
  <c r="AD1230"/>
  <c r="AF1230"/>
  <c r="AZ1230"/>
  <c r="AQ1220"/>
  <c r="BC1194"/>
  <c r="O1191"/>
  <c r="AS1191"/>
  <c r="AY1189"/>
  <c r="AZ1189"/>
  <c r="O1189"/>
  <c r="AY1163"/>
  <c r="AW1163"/>
  <c r="BB1163"/>
  <c r="AV1163"/>
  <c r="AU1163"/>
  <c r="AZ1144"/>
  <c r="O1144"/>
  <c r="BD1144"/>
  <c r="AV1144"/>
  <c r="AD1129"/>
  <c r="BA1129"/>
  <c r="AK1129"/>
  <c r="AN1129" s="1"/>
  <c r="AU1129"/>
  <c r="AZ1100"/>
  <c r="BC1100"/>
  <c r="AY1100"/>
  <c r="AK1083"/>
  <c r="AN1083" s="1"/>
  <c r="AU1083"/>
  <c r="AF1052"/>
  <c r="BA1052"/>
  <c r="AK1052"/>
  <c r="AN1052" s="1"/>
  <c r="AZ1052"/>
  <c r="AD1052"/>
  <c r="AW1052"/>
  <c r="AQ1052"/>
  <c r="S1045"/>
  <c r="AX1045"/>
  <c r="AU1045"/>
  <c r="AS1045"/>
  <c r="AT999"/>
  <c r="BC999"/>
  <c r="AQ999"/>
  <c r="O982"/>
  <c r="T974"/>
  <c r="AU974"/>
  <c r="S974"/>
  <c r="O974"/>
  <c r="BA974"/>
  <c r="AD974"/>
  <c r="AW974"/>
  <c r="T970"/>
  <c r="AF970"/>
  <c r="AV970"/>
  <c r="AR970"/>
  <c r="S970"/>
  <c r="O970"/>
  <c r="BD970"/>
  <c r="AD970"/>
  <c r="AW970"/>
  <c r="AR946"/>
  <c r="AV946"/>
  <c r="AD938"/>
  <c r="AR938"/>
  <c r="AF938"/>
  <c r="BC938"/>
  <c r="AZ938"/>
  <c r="AY938"/>
  <c r="T937"/>
  <c r="BB937"/>
  <c r="AT915"/>
  <c r="AU915"/>
  <c r="AY902"/>
  <c r="AZ902"/>
  <c r="AU902"/>
  <c r="AZ487"/>
  <c r="BC487"/>
  <c r="AU487"/>
  <c r="AY487"/>
  <c r="AR487"/>
  <c r="AQ433"/>
  <c r="S433"/>
  <c r="BC433"/>
  <c r="AV433"/>
  <c r="AU433"/>
  <c r="AK1371"/>
  <c r="AN1371" s="1"/>
  <c r="AF1371"/>
  <c r="AF1366"/>
  <c r="BD1366"/>
  <c r="AV1352"/>
  <c r="AZ1352"/>
  <c r="AK1345"/>
  <c r="AN1345" s="1"/>
  <c r="O1345"/>
  <c r="AS1345"/>
  <c r="AD1300"/>
  <c r="O1280"/>
  <c r="AY1280"/>
  <c r="T1239"/>
  <c r="AX1239"/>
  <c r="AT1213"/>
  <c r="AC1213"/>
  <c r="AW1213"/>
  <c r="S1207"/>
  <c r="AD1207"/>
  <c r="AU1207"/>
  <c r="AT1207"/>
  <c r="AX1207"/>
  <c r="AU1153"/>
  <c r="AV1153"/>
  <c r="AC1153"/>
  <c r="AZ1153"/>
  <c r="AY1153"/>
  <c r="AX1153"/>
  <c r="S1153"/>
  <c r="AK1153"/>
  <c r="AN1153" s="1"/>
  <c r="AS1153"/>
  <c r="BD1153"/>
  <c r="AK1138"/>
  <c r="AN1138" s="1"/>
  <c r="AU1138"/>
  <c r="AQ1124"/>
  <c r="BD1124"/>
  <c r="AS1124"/>
  <c r="AR1124"/>
  <c r="S1124"/>
  <c r="AF1124"/>
  <c r="AW1124"/>
  <c r="AK1099"/>
  <c r="AN1099" s="1"/>
  <c r="AU1099"/>
  <c r="BA1043"/>
  <c r="AU1043"/>
  <c r="AD1021"/>
  <c r="AU1021"/>
  <c r="T1008"/>
  <c r="AW1008"/>
  <c r="AK1008"/>
  <c r="AN1008" s="1"/>
  <c r="BA1008"/>
  <c r="AZ1008"/>
  <c r="AV1008"/>
  <c r="O1008"/>
  <c r="BC945"/>
  <c r="AX945"/>
  <c r="AD945"/>
  <c r="AC945"/>
  <c r="T945"/>
  <c r="AT895"/>
  <c r="BC895"/>
  <c r="AK890"/>
  <c r="AN890" s="1"/>
  <c r="S890"/>
  <c r="AW890"/>
  <c r="BD890"/>
  <c r="AF890"/>
  <c r="AZ890"/>
  <c r="AD869"/>
  <c r="AU869"/>
  <c r="AX869"/>
  <c r="O846"/>
  <c r="AU846"/>
  <c r="AV846"/>
  <c r="T697"/>
  <c r="AD697"/>
  <c r="AY697"/>
  <c r="AC697"/>
  <c r="AX697"/>
  <c r="AT697"/>
  <c r="AS697"/>
  <c r="AQ697"/>
  <c r="S672"/>
  <c r="AR672"/>
  <c r="BC672"/>
  <c r="BA672"/>
  <c r="AZ672"/>
  <c r="AW672"/>
  <c r="AQ672"/>
  <c r="AQ629"/>
  <c r="AK536"/>
  <c r="AN536" s="1"/>
  <c r="AT536"/>
  <c r="BC536"/>
  <c r="BB536"/>
  <c r="AV536"/>
  <c r="AY338"/>
  <c r="AD338"/>
  <c r="AT315"/>
  <c r="AF315"/>
  <c r="AY315"/>
  <c r="AD315"/>
  <c r="AV315"/>
  <c r="AQ315"/>
  <c r="O315"/>
  <c r="BD315"/>
  <c r="AU315"/>
  <c r="BB315"/>
  <c r="AZ315"/>
  <c r="AS1903"/>
  <c r="AX1885"/>
  <c r="O1885"/>
  <c r="BC1877"/>
  <c r="AT1877"/>
  <c r="AK1877"/>
  <c r="AN1877" s="1"/>
  <c r="O1877"/>
  <c r="AX1872"/>
  <c r="AY1860"/>
  <c r="AW1851"/>
  <c r="AF1851"/>
  <c r="BC1843"/>
  <c r="AS1843"/>
  <c r="AD1843"/>
  <c r="BC1842"/>
  <c r="AZ1815"/>
  <c r="AQ1815"/>
  <c r="BC1814"/>
  <c r="AV1785"/>
  <c r="BC1776"/>
  <c r="AR1763"/>
  <c r="BA1733"/>
  <c r="BC1732"/>
  <c r="S1723"/>
  <c r="T1722"/>
  <c r="AR1719"/>
  <c r="S1719"/>
  <c r="AS1711"/>
  <c r="AD1711"/>
  <c r="AQ1682"/>
  <c r="T1682"/>
  <c r="AW1679"/>
  <c r="AF1679"/>
  <c r="AQ1675"/>
  <c r="T1675"/>
  <c r="BB1657"/>
  <c r="AK1657"/>
  <c r="AN1657" s="1"/>
  <c r="O1650"/>
  <c r="O1627"/>
  <c r="S1619"/>
  <c r="AW1613"/>
  <c r="O1607"/>
  <c r="BC1587"/>
  <c r="AT1587"/>
  <c r="AK1587"/>
  <c r="AN1587" s="1"/>
  <c r="O1587"/>
  <c r="AS1583"/>
  <c r="AD1583"/>
  <c r="AQ1581"/>
  <c r="T1564"/>
  <c r="BA1535"/>
  <c r="S1535"/>
  <c r="AW1523"/>
  <c r="O1523"/>
  <c r="AZ1515"/>
  <c r="S1515"/>
  <c r="AV1511"/>
  <c r="BC1503"/>
  <c r="AS1503"/>
  <c r="AK1503"/>
  <c r="AN1503" s="1"/>
  <c r="O1503"/>
  <c r="AX1501"/>
  <c r="AK1501"/>
  <c r="AS1487"/>
  <c r="AD1487"/>
  <c r="BD1460"/>
  <c r="AQ1458"/>
  <c r="O1458"/>
  <c r="T1456"/>
  <c r="S1455"/>
  <c r="O1448"/>
  <c r="AY1443"/>
  <c r="O1443"/>
  <c r="O1440"/>
  <c r="AQ1436"/>
  <c r="AT1430"/>
  <c r="O1430"/>
  <c r="AT1427"/>
  <c r="AV1419"/>
  <c r="AR1414"/>
  <c r="O1414"/>
  <c r="AZ1411"/>
  <c r="O1411"/>
  <c r="AX1384"/>
  <c r="AS1379"/>
  <c r="O1379"/>
  <c r="AR1377"/>
  <c r="S1377"/>
  <c r="AW1359"/>
  <c r="BB1340"/>
  <c r="AU1313"/>
  <c r="AV1281"/>
  <c r="AY1269"/>
  <c r="S1269"/>
  <c r="AW1267"/>
  <c r="AX1266"/>
  <c r="O1262"/>
  <c r="S1251"/>
  <c r="AY1230"/>
  <c r="O1220"/>
  <c r="BC1163"/>
  <c r="BB1129"/>
  <c r="S1100"/>
  <c r="AV1052"/>
  <c r="S1052"/>
  <c r="AQ1045"/>
  <c r="T1045"/>
  <c r="AZ1320"/>
  <c r="O1320"/>
  <c r="AU1292"/>
  <c r="AT1292"/>
  <c r="AD1281"/>
  <c r="AQ1281"/>
  <c r="BC1281"/>
  <c r="BB1268"/>
  <c r="AU1268"/>
  <c r="AZ1236"/>
  <c r="AD1236"/>
  <c r="O1234"/>
  <c r="T1234"/>
  <c r="AY1234"/>
  <c r="S1229"/>
  <c r="AS1229"/>
  <c r="AZ1149"/>
  <c r="BB1137"/>
  <c r="BC1116"/>
  <c r="BA1116"/>
  <c r="AW1116"/>
  <c r="AV1116"/>
  <c r="AU1114"/>
  <c r="BA1065"/>
  <c r="AD1065"/>
  <c r="BB1065"/>
  <c r="AK1051"/>
  <c r="AN1051" s="1"/>
  <c r="AU1051"/>
  <c r="BA1026"/>
  <c r="O1026"/>
  <c r="AU1026"/>
  <c r="BB1009"/>
  <c r="AC1009"/>
  <c r="AX1009"/>
  <c r="T956"/>
  <c r="AD956"/>
  <c r="AU956"/>
  <c r="AY956"/>
  <c r="AK956"/>
  <c r="AN956" s="1"/>
  <c r="AW956"/>
  <c r="AV956"/>
  <c r="S956"/>
  <c r="BC956"/>
  <c r="BC952"/>
  <c r="AQ952"/>
  <c r="O950"/>
  <c r="AS950"/>
  <c r="AD935"/>
  <c r="AQ935"/>
  <c r="AU780"/>
  <c r="AK696"/>
  <c r="AN696" s="1"/>
  <c r="AF696"/>
  <c r="BA696"/>
  <c r="AZ696"/>
  <c r="AU696"/>
  <c r="AS696"/>
  <c r="AQ696"/>
  <c r="AQ694"/>
  <c r="BA694"/>
  <c r="AQ493"/>
  <c r="AZ493"/>
  <c r="AU493"/>
  <c r="AY493"/>
  <c r="AR493"/>
  <c r="BC493"/>
  <c r="AU491"/>
  <c r="AR491"/>
  <c r="BD1877"/>
  <c r="AU1877"/>
  <c r="S1877"/>
  <c r="BC1860"/>
  <c r="AU1725"/>
  <c r="AR1723"/>
  <c r="T1723"/>
  <c r="AQ1722"/>
  <c r="AS1719"/>
  <c r="AR1682"/>
  <c r="AQ1650"/>
  <c r="T1650"/>
  <c r="AQ1627"/>
  <c r="AR1619"/>
  <c r="AX1613"/>
  <c r="AX1607"/>
  <c r="BD1587"/>
  <c r="AU1587"/>
  <c r="S1587"/>
  <c r="AZ1564"/>
  <c r="BD1535"/>
  <c r="AY1523"/>
  <c r="S1523"/>
  <c r="BD1503"/>
  <c r="AU1503"/>
  <c r="AY1458"/>
  <c r="AY1456"/>
  <c r="AR1455"/>
  <c r="AZ1443"/>
  <c r="T1440"/>
  <c r="AU1436"/>
  <c r="BB1411"/>
  <c r="S1411"/>
  <c r="AT1379"/>
  <c r="AZ1377"/>
  <c r="BA1269"/>
  <c r="T1269"/>
  <c r="AQ1262"/>
  <c r="T1262"/>
  <c r="T1251"/>
  <c r="BD1230"/>
  <c r="AU1124"/>
  <c r="O1124"/>
  <c r="BC1052"/>
  <c r="BB1045"/>
  <c r="S1008"/>
  <c r="AQ1169"/>
  <c r="BC1169"/>
  <c r="AV1148"/>
  <c r="BB1148"/>
  <c r="BA1133"/>
  <c r="T1133"/>
  <c r="AF1068"/>
  <c r="AY1068"/>
  <c r="BB1033"/>
  <c r="AD1033"/>
  <c r="T1020"/>
  <c r="BC1020"/>
  <c r="AX921"/>
  <c r="AC921"/>
  <c r="AD917"/>
  <c r="T917"/>
  <c r="AT917"/>
  <c r="AU898"/>
  <c r="AR898"/>
  <c r="AC872"/>
  <c r="AW872"/>
  <c r="AS849"/>
  <c r="BC849"/>
  <c r="AD849"/>
  <c r="AT835"/>
  <c r="AS835"/>
  <c r="BB817"/>
  <c r="S817"/>
  <c r="AW817"/>
  <c r="AD762"/>
  <c r="BD762"/>
  <c r="AF762"/>
  <c r="AK745"/>
  <c r="AN745" s="1"/>
  <c r="AD745"/>
  <c r="BA745"/>
  <c r="AR726"/>
  <c r="BC726"/>
  <c r="BB671"/>
  <c r="AU671"/>
  <c r="AY643"/>
  <c r="AX643"/>
  <c r="T626"/>
  <c r="AF626"/>
  <c r="AS626"/>
  <c r="BD626"/>
  <c r="AQ626"/>
  <c r="BA626"/>
  <c r="AZ626"/>
  <c r="AY626"/>
  <c r="S626"/>
  <c r="AW626"/>
  <c r="O626"/>
  <c r="AV626"/>
  <c r="AD624"/>
  <c r="BC624"/>
  <c r="AK624"/>
  <c r="AN624" s="1"/>
  <c r="AZ624"/>
  <c r="AW624"/>
  <c r="AU624"/>
  <c r="AR624"/>
  <c r="AF537"/>
  <c r="AU537"/>
  <c r="AV537"/>
  <c r="AV503"/>
  <c r="AF503"/>
  <c r="BC503"/>
  <c r="AY503"/>
  <c r="AU503"/>
  <c r="AD503"/>
  <c r="AR469"/>
  <c r="AU469"/>
  <c r="AQ469"/>
  <c r="AX309"/>
  <c r="AF309"/>
  <c r="AZ309"/>
  <c r="O309"/>
  <c r="AV309"/>
  <c r="AK288"/>
  <c r="AN288" s="1"/>
  <c r="BD288"/>
  <c r="AQ288"/>
  <c r="S247"/>
  <c r="AF247"/>
  <c r="AX247"/>
  <c r="AV247"/>
  <c r="AQ247"/>
  <c r="O247"/>
  <c r="BB247"/>
  <c r="AZ247"/>
  <c r="T247"/>
  <c r="AY247"/>
  <c r="O139"/>
  <c r="AF139"/>
  <c r="AY139"/>
  <c r="AX139"/>
  <c r="AK139"/>
  <c r="AN139" s="1"/>
  <c r="AD106"/>
  <c r="AK106"/>
  <c r="AN106" s="1"/>
  <c r="AU106"/>
  <c r="BA106"/>
  <c r="AY1228"/>
  <c r="BA1225"/>
  <c r="AX1184"/>
  <c r="AU1178"/>
  <c r="AC1178"/>
  <c r="BC1170"/>
  <c r="AF1170"/>
  <c r="AT1147"/>
  <c r="AY1146"/>
  <c r="AY1143"/>
  <c r="AX1141"/>
  <c r="AD1125"/>
  <c r="AK1120"/>
  <c r="AN1120" s="1"/>
  <c r="BA1036"/>
  <c r="AW1024"/>
  <c r="AY1016"/>
  <c r="AD975"/>
  <c r="AD967"/>
  <c r="AD940"/>
  <c r="AK922"/>
  <c r="AN922" s="1"/>
  <c r="BB913"/>
  <c r="AU912"/>
  <c r="AZ894"/>
  <c r="AR1184"/>
  <c r="AF1184"/>
  <c r="AY1184"/>
  <c r="S1146"/>
  <c r="AZ1146"/>
  <c r="AR1143"/>
  <c r="S1143"/>
  <c r="T1057"/>
  <c r="BA1057"/>
  <c r="T1024"/>
  <c r="AU1024"/>
  <c r="AW1002"/>
  <c r="AS1002"/>
  <c r="T912"/>
  <c r="S912"/>
  <c r="AZ912"/>
  <c r="AK866"/>
  <c r="AN866" s="1"/>
  <c r="BB866"/>
  <c r="O866"/>
  <c r="AQ866"/>
  <c r="AR808"/>
  <c r="AK808"/>
  <c r="AN808" s="1"/>
  <c r="AD805"/>
  <c r="AX779"/>
  <c r="AC779"/>
  <c r="AD731"/>
  <c r="S681"/>
  <c r="AQ681"/>
  <c r="AK681"/>
  <c r="AN681" s="1"/>
  <c r="BB681"/>
  <c r="AY681"/>
  <c r="AW681"/>
  <c r="AD652"/>
  <c r="AY652"/>
  <c r="S652"/>
  <c r="AW652"/>
  <c r="S627"/>
  <c r="BB627"/>
  <c r="AC627"/>
  <c r="AX627"/>
  <c r="AU627"/>
  <c r="AT627"/>
  <c r="AQ627"/>
  <c r="T627"/>
  <c r="AQ340"/>
  <c r="AD340"/>
  <c r="AU340"/>
  <c r="BC1178"/>
  <c r="AU1131"/>
  <c r="AY1104"/>
  <c r="AS1088"/>
  <c r="AY975"/>
  <c r="BA728"/>
  <c r="S1147"/>
  <c r="AQ1147"/>
  <c r="BC1147"/>
  <c r="AF1134"/>
  <c r="AU1134"/>
  <c r="AF1120"/>
  <c r="BA1120"/>
  <c r="AF1118"/>
  <c r="AZ1118"/>
  <c r="AS1108"/>
  <c r="AK1108"/>
  <c r="AN1108" s="1"/>
  <c r="BC1108"/>
  <c r="BB1025"/>
  <c r="AQ1025"/>
  <c r="AY985"/>
  <c r="BC985"/>
  <c r="BB953"/>
  <c r="AU953"/>
  <c r="BA920"/>
  <c r="AQ920"/>
  <c r="AT901"/>
  <c r="BA799"/>
  <c r="AW799"/>
  <c r="AU799"/>
  <c r="AV794"/>
  <c r="AQ794"/>
  <c r="AT777"/>
  <c r="T777"/>
  <c r="AQ777"/>
  <c r="AC777"/>
  <c r="BB767"/>
  <c r="AT767"/>
  <c r="AC767"/>
  <c r="S753"/>
  <c r="T753"/>
  <c r="BA753"/>
  <c r="AD753"/>
  <c r="AU753"/>
  <c r="AC753"/>
  <c r="AT753"/>
  <c r="AS753"/>
  <c r="AK566"/>
  <c r="AN566" s="1"/>
  <c r="S566"/>
  <c r="AT566"/>
  <c r="O566"/>
  <c r="AS566"/>
  <c r="BC566"/>
  <c r="AZ566"/>
  <c r="BD912"/>
  <c r="AT1200"/>
  <c r="AU1200"/>
  <c r="BB1156"/>
  <c r="BD1156"/>
  <c r="AW976"/>
  <c r="S976"/>
  <c r="T966"/>
  <c r="AW966"/>
  <c r="AK882"/>
  <c r="AN882" s="1"/>
  <c r="AQ882"/>
  <c r="AD882"/>
  <c r="AZ882"/>
  <c r="AU830"/>
  <c r="O830"/>
  <c r="AQ830"/>
  <c r="BD804"/>
  <c r="AY804"/>
  <c r="BB791"/>
  <c r="AX791"/>
  <c r="AT791"/>
  <c r="T791"/>
  <c r="AQ791"/>
  <c r="BC784"/>
  <c r="O784"/>
  <c r="AS784"/>
  <c r="AK784"/>
  <c r="AN784" s="1"/>
  <c r="AF784"/>
  <c r="BD784"/>
  <c r="AQ728"/>
  <c r="AK728"/>
  <c r="AN728" s="1"/>
  <c r="BA650"/>
  <c r="AU650"/>
  <c r="AK650"/>
  <c r="AN650" s="1"/>
  <c r="AD650"/>
  <c r="AF488"/>
  <c r="AY488"/>
  <c r="AV488"/>
  <c r="AQ488"/>
  <c r="AS488"/>
  <c r="AK488"/>
  <c r="AN488" s="1"/>
  <c r="BC434"/>
  <c r="S434"/>
  <c r="AS434"/>
  <c r="AQ434"/>
  <c r="T434"/>
  <c r="S339"/>
  <c r="AY339"/>
  <c r="AU339"/>
  <c r="AR217"/>
  <c r="AU217"/>
  <c r="AT1170"/>
  <c r="AY1147"/>
  <c r="T1147"/>
  <c r="AQ1146"/>
  <c r="AQ1143"/>
  <c r="S1134"/>
  <c r="AY1120"/>
  <c r="S1118"/>
  <c r="AQ1108"/>
  <c r="S1108"/>
  <c r="S1092"/>
  <c r="AY1088"/>
  <c r="O1088"/>
  <c r="AX1085"/>
  <c r="S1085"/>
  <c r="AW1057"/>
  <c r="T1025"/>
  <c r="AU1002"/>
  <c r="AU981"/>
  <c r="T981"/>
  <c r="BC967"/>
  <c r="AU964"/>
  <c r="O964"/>
  <c r="AY953"/>
  <c r="O920"/>
  <c r="BA866"/>
  <c r="AQ799"/>
  <c r="S799"/>
  <c r="AX767"/>
  <c r="T767"/>
  <c r="AY753"/>
  <c r="S564"/>
  <c r="AC564"/>
  <c r="BB564"/>
  <c r="AS564"/>
  <c r="S504"/>
  <c r="AY504"/>
  <c r="O504"/>
  <c r="AK504"/>
  <c r="AN504" s="1"/>
  <c r="AV504"/>
  <c r="AD504"/>
  <c r="AT504"/>
  <c r="AR504"/>
  <c r="BC504"/>
  <c r="AU499"/>
  <c r="AF499"/>
  <c r="AF473"/>
  <c r="AR473"/>
  <c r="AW416"/>
  <c r="AK410"/>
  <c r="AN410" s="1"/>
  <c r="AQ410"/>
  <c r="BC410"/>
  <c r="AS368"/>
  <c r="AD368"/>
  <c r="BC368"/>
  <c r="S368"/>
  <c r="AU368"/>
  <c r="AS359"/>
  <c r="S359"/>
  <c r="AQ359"/>
  <c r="AK359"/>
  <c r="AN359" s="1"/>
  <c r="AS352"/>
  <c r="AW352"/>
  <c r="S352"/>
  <c r="AU352"/>
  <c r="AD352"/>
  <c r="BA334"/>
  <c r="O334"/>
  <c r="BA320"/>
  <c r="AV320"/>
  <c r="AU320"/>
  <c r="S320"/>
  <c r="BD294"/>
  <c r="AV294"/>
  <c r="AT294"/>
  <c r="AK294"/>
  <c r="T272"/>
  <c r="S272"/>
  <c r="BA272"/>
  <c r="O272"/>
  <c r="AZ272"/>
  <c r="AK272"/>
  <c r="AN272" s="1"/>
  <c r="AV272"/>
  <c r="AS272"/>
  <c r="AU223"/>
  <c r="AR223"/>
  <c r="O223"/>
  <c r="AF223"/>
  <c r="BC223"/>
  <c r="AX211"/>
  <c r="AF211"/>
  <c r="BD211"/>
  <c r="AU211"/>
  <c r="AR134"/>
  <c r="O134"/>
  <c r="AV134"/>
  <c r="AW84"/>
  <c r="AS84"/>
  <c r="AS350"/>
  <c r="AV324"/>
  <c r="AX282"/>
  <c r="AX141"/>
  <c r="AD141"/>
  <c r="AK550"/>
  <c r="AN550" s="1"/>
  <c r="BC550"/>
  <c r="AF550"/>
  <c r="BB550"/>
  <c r="AV550"/>
  <c r="T550"/>
  <c r="AT546"/>
  <c r="AS546"/>
  <c r="O546"/>
  <c r="AK546"/>
  <c r="AN546" s="1"/>
  <c r="BB546"/>
  <c r="AF513"/>
  <c r="AU513"/>
  <c r="BA454"/>
  <c r="AK367"/>
  <c r="AN367" s="1"/>
  <c r="AQ367"/>
  <c r="BB325"/>
  <c r="AC325"/>
  <c r="BC325"/>
  <c r="T325"/>
  <c r="AT325"/>
  <c r="AQ316"/>
  <c r="BC316"/>
  <c r="BA316"/>
  <c r="S316"/>
  <c r="AY316"/>
  <c r="AD316"/>
  <c r="AU316"/>
  <c r="BD296"/>
  <c r="O296"/>
  <c r="AR296"/>
  <c r="AT286"/>
  <c r="AC285"/>
  <c r="BD285"/>
  <c r="AT283"/>
  <c r="AF283"/>
  <c r="AY283"/>
  <c r="AD283"/>
  <c r="AV283"/>
  <c r="AQ283"/>
  <c r="O283"/>
  <c r="BD283"/>
  <c r="AF270"/>
  <c r="BC270"/>
  <c r="AR270"/>
  <c r="AZ266"/>
  <c r="AC266"/>
  <c r="AY266"/>
  <c r="AT266"/>
  <c r="T266"/>
  <c r="BB265"/>
  <c r="AY265"/>
  <c r="O265"/>
  <c r="AV265"/>
  <c r="AF261"/>
  <c r="BC257"/>
  <c r="AV257"/>
  <c r="AC214"/>
  <c r="T214"/>
  <c r="BA214"/>
  <c r="S214"/>
  <c r="AZ214"/>
  <c r="AF214"/>
  <c r="AV214"/>
  <c r="AS214"/>
  <c r="BD214"/>
  <c r="T212"/>
  <c r="S212"/>
  <c r="AK212"/>
  <c r="AN212" s="1"/>
  <c r="BB212"/>
  <c r="AV209"/>
  <c r="O209"/>
  <c r="AU209"/>
  <c r="AQ209"/>
  <c r="T165"/>
  <c r="AQ165"/>
  <c r="BC165"/>
  <c r="BA165"/>
  <c r="O165"/>
  <c r="AY165"/>
  <c r="AK165"/>
  <c r="AN165" s="1"/>
  <c r="AV165"/>
  <c r="BB147"/>
  <c r="AK147"/>
  <c r="AN147" s="1"/>
  <c r="AZ147"/>
  <c r="AT147"/>
  <c r="AQ147"/>
  <c r="BA126"/>
  <c r="AK90"/>
  <c r="AN90" s="1"/>
  <c r="T90"/>
  <c r="AU90"/>
  <c r="S90"/>
  <c r="AT90"/>
  <c r="AS72"/>
  <c r="AK72"/>
  <c r="AN72" s="1"/>
  <c r="BA847"/>
  <c r="AK811"/>
  <c r="AN811" s="1"/>
  <c r="BC810"/>
  <c r="AD810"/>
  <c r="BA809"/>
  <c r="BA788"/>
  <c r="AW774"/>
  <c r="AK774"/>
  <c r="AN774" s="1"/>
  <c r="BC773"/>
  <c r="AX771"/>
  <c r="BA770"/>
  <c r="AW766"/>
  <c r="AR758"/>
  <c r="S751"/>
  <c r="AZ742"/>
  <c r="S742"/>
  <c r="AU738"/>
  <c r="BA735"/>
  <c r="T711"/>
  <c r="O686"/>
  <c r="S677"/>
  <c r="AW668"/>
  <c r="O668"/>
  <c r="AS666"/>
  <c r="S636"/>
  <c r="AC635"/>
  <c r="BB631"/>
  <c r="AY562"/>
  <c r="AS504"/>
  <c r="T504"/>
  <c r="AD341"/>
  <c r="AW328"/>
  <c r="AY320"/>
  <c r="BB294"/>
  <c r="AT272"/>
  <c r="AX267"/>
  <c r="AC240"/>
  <c r="AV223"/>
  <c r="AS216"/>
  <c r="AU215"/>
  <c r="AD148"/>
  <c r="AW145"/>
  <c r="BB141"/>
  <c r="AK141"/>
  <c r="AN141" s="1"/>
  <c r="BB82"/>
  <c r="AS556"/>
  <c r="O556"/>
  <c r="AT556"/>
  <c r="AU531"/>
  <c r="AV531"/>
  <c r="S480"/>
  <c r="O480"/>
  <c r="AK480"/>
  <c r="AN480" s="1"/>
  <c r="AY480"/>
  <c r="AV480"/>
  <c r="AQ477"/>
  <c r="AR477"/>
  <c r="AF477"/>
  <c r="AZ477"/>
  <c r="AK436"/>
  <c r="AN436" s="1"/>
  <c r="BA436"/>
  <c r="T436"/>
  <c r="AT436"/>
  <c r="AU415"/>
  <c r="AZ415"/>
  <c r="AV415"/>
  <c r="BA362"/>
  <c r="AS362"/>
  <c r="S302"/>
  <c r="AV302"/>
  <c r="O302"/>
  <c r="AK302"/>
  <c r="AN302" s="1"/>
  <c r="AU302"/>
  <c r="AD302"/>
  <c r="AR302"/>
  <c r="BC302"/>
  <c r="AZ302"/>
  <c r="AC248"/>
  <c r="AZ248"/>
  <c r="T248"/>
  <c r="AY248"/>
  <c r="O248"/>
  <c r="AK248"/>
  <c r="AU248"/>
  <c r="AD248"/>
  <c r="AS248"/>
  <c r="BC248"/>
  <c r="AU229"/>
  <c r="BB229"/>
  <c r="AZ229"/>
  <c r="O229"/>
  <c r="AF213"/>
  <c r="BB213"/>
  <c r="AR144"/>
  <c r="BD144"/>
  <c r="BC144"/>
  <c r="O144"/>
  <c r="AU144"/>
  <c r="AD131"/>
  <c r="AY131"/>
  <c r="AR131"/>
  <c r="AD110"/>
  <c r="S110"/>
  <c r="AQ110"/>
  <c r="AS758"/>
  <c r="T751"/>
  <c r="BA742"/>
  <c r="AQ711"/>
  <c r="S686"/>
  <c r="BC668"/>
  <c r="AR636"/>
  <c r="AU504"/>
  <c r="BB267"/>
  <c r="AD594"/>
  <c r="BA594"/>
  <c r="AS594"/>
  <c r="T594"/>
  <c r="AQ594"/>
  <c r="AU539"/>
  <c r="AV539"/>
  <c r="AW379"/>
  <c r="S379"/>
  <c r="AU379"/>
  <c r="AD379"/>
  <c r="AS361"/>
  <c r="BC361"/>
  <c r="AC274"/>
  <c r="AF274"/>
  <c r="AX274"/>
  <c r="AD274"/>
  <c r="AV274"/>
  <c r="AT274"/>
  <c r="T274"/>
  <c r="BC274"/>
  <c r="T258"/>
  <c r="AZ258"/>
  <c r="O258"/>
  <c r="AX258"/>
  <c r="AF258"/>
  <c r="AV258"/>
  <c r="AR258"/>
  <c r="AT230"/>
  <c r="AK230"/>
  <c r="AN230" s="1"/>
  <c r="BD230"/>
  <c r="AF230"/>
  <c r="BB230"/>
  <c r="AU230"/>
  <c r="AR230"/>
  <c r="S184"/>
  <c r="AT184"/>
  <c r="BB158"/>
  <c r="AR145"/>
  <c r="AC145"/>
  <c r="O141"/>
  <c r="AC141"/>
  <c r="AQ141"/>
  <c r="BA141"/>
  <c r="AY141"/>
  <c r="AW141"/>
  <c r="S141"/>
  <c r="AU141"/>
  <c r="BD141"/>
  <c r="AQ790"/>
  <c r="S790"/>
  <c r="AZ774"/>
  <c r="S774"/>
  <c r="AV758"/>
  <c r="AW751"/>
  <c r="AS744"/>
  <c r="AT715"/>
  <c r="AS711"/>
  <c r="AQ692"/>
  <c r="O692"/>
  <c r="AW686"/>
  <c r="BD668"/>
  <c r="AU661"/>
  <c r="AS636"/>
  <c r="BA504"/>
  <c r="AW480"/>
  <c r="BB584"/>
  <c r="S584"/>
  <c r="AT584"/>
  <c r="AU580"/>
  <c r="AQ580"/>
  <c r="O580"/>
  <c r="AK580"/>
  <c r="AN580" s="1"/>
  <c r="BA580"/>
  <c r="BD560"/>
  <c r="AF560"/>
  <c r="BA560"/>
  <c r="O560"/>
  <c r="AR560"/>
  <c r="AU555"/>
  <c r="AF555"/>
  <c r="AV555"/>
  <c r="AD510"/>
  <c r="AW510"/>
  <c r="AD472"/>
  <c r="AW472"/>
  <c r="AV472"/>
  <c r="AQ472"/>
  <c r="O472"/>
  <c r="BC472"/>
  <c r="AS414"/>
  <c r="AQ414"/>
  <c r="AU328"/>
  <c r="AV328"/>
  <c r="T328"/>
  <c r="AT328"/>
  <c r="BD328"/>
  <c r="O328"/>
  <c r="AF328"/>
  <c r="AR328"/>
  <c r="BA328"/>
  <c r="AC328"/>
  <c r="AY328"/>
  <c r="AD186"/>
  <c r="BA186"/>
  <c r="AU186"/>
  <c r="AD149"/>
  <c r="AF149"/>
  <c r="BB149"/>
  <c r="AY149"/>
  <c r="T149"/>
  <c r="AR149"/>
  <c r="AZ115"/>
  <c r="AU115"/>
  <c r="AD104"/>
  <c r="AY104"/>
  <c r="AC104"/>
  <c r="AX104"/>
  <c r="AS104"/>
  <c r="T104"/>
  <c r="BC104"/>
  <c r="BC94"/>
  <c r="AW94"/>
  <c r="BC686"/>
  <c r="AQ676"/>
  <c r="O676"/>
  <c r="AW666"/>
  <c r="AQ657"/>
  <c r="T657"/>
  <c r="AZ642"/>
  <c r="S642"/>
  <c r="AQ640"/>
  <c r="AY636"/>
  <c r="AC631"/>
  <c r="AR622"/>
  <c r="BC594"/>
  <c r="AD564"/>
  <c r="AF521"/>
  <c r="AS516"/>
  <c r="BB504"/>
  <c r="AF489"/>
  <c r="BD480"/>
  <c r="AF334"/>
  <c r="AD320"/>
  <c r="AS302"/>
  <c r="AD294"/>
  <c r="AY274"/>
  <c r="O274"/>
  <c r="BD272"/>
  <c r="AF272"/>
  <c r="AU258"/>
  <c r="AT248"/>
  <c r="AV230"/>
  <c r="S230"/>
  <c r="AC223"/>
  <c r="AQ218"/>
  <c r="BC215"/>
  <c r="AD211"/>
  <c r="BC177"/>
  <c r="T141"/>
  <c r="AW341"/>
  <c r="BC341"/>
  <c r="BA341"/>
  <c r="S341"/>
  <c r="AQ341"/>
  <c r="T313"/>
  <c r="AT313"/>
  <c r="AY234"/>
  <c r="AR231"/>
  <c r="BD231"/>
  <c r="T219"/>
  <c r="AU219"/>
  <c r="AU216"/>
  <c r="BC216"/>
  <c r="T216"/>
  <c r="AT216"/>
  <c r="BB216"/>
  <c r="O216"/>
  <c r="AF216"/>
  <c r="AR216"/>
  <c r="AZ216"/>
  <c r="AC216"/>
  <c r="AX216"/>
  <c r="AQ191"/>
  <c r="AW191"/>
  <c r="AV191"/>
  <c r="O191"/>
  <c r="AF191"/>
  <c r="AK175"/>
  <c r="AN175" s="1"/>
  <c r="AF175"/>
  <c r="AV175"/>
  <c r="O136"/>
  <c r="AU136"/>
  <c r="AF564"/>
  <c r="BD504"/>
  <c r="AF504"/>
  <c r="AK334"/>
  <c r="AN334" s="1"/>
  <c r="AK320"/>
  <c r="AX302"/>
  <c r="BB274"/>
  <c r="AW258"/>
  <c r="AV248"/>
  <c r="AD223"/>
  <c r="AS141"/>
  <c r="AY619"/>
  <c r="T619"/>
  <c r="AQ619"/>
  <c r="AD619"/>
  <c r="AF600"/>
  <c r="BD600"/>
  <c r="AW600"/>
  <c r="AF568"/>
  <c r="AV534"/>
  <c r="AS534"/>
  <c r="O534"/>
  <c r="AK534"/>
  <c r="AN534" s="1"/>
  <c r="BC534"/>
  <c r="AF529"/>
  <c r="AU529"/>
  <c r="AY500"/>
  <c r="AK500"/>
  <c r="AN500" s="1"/>
  <c r="AZ500"/>
  <c r="AT500"/>
  <c r="AY375"/>
  <c r="BA375"/>
  <c r="AU375"/>
  <c r="S375"/>
  <c r="AQ375"/>
  <c r="AQ374"/>
  <c r="BC374"/>
  <c r="AU342"/>
  <c r="AQ342"/>
  <c r="O281"/>
  <c r="BB281"/>
  <c r="AZ281"/>
  <c r="AD281"/>
  <c r="AU281"/>
  <c r="AQ281"/>
  <c r="AV275"/>
  <c r="T275"/>
  <c r="AU275"/>
  <c r="AQ232"/>
  <c r="O232"/>
  <c r="AY232"/>
  <c r="AF232"/>
  <c r="AW232"/>
  <c r="S215"/>
  <c r="AZ215"/>
  <c r="AY215"/>
  <c r="O215"/>
  <c r="AV215"/>
  <c r="AD215"/>
  <c r="AT215"/>
  <c r="BD215"/>
  <c r="AT166"/>
  <c r="AU166"/>
  <c r="AD166"/>
  <c r="AD154"/>
  <c r="AZ154"/>
  <c r="AV154"/>
  <c r="O154"/>
  <c r="AQ154"/>
  <c r="BC151"/>
  <c r="AV85"/>
  <c r="BC85"/>
  <c r="AS810"/>
  <c r="BA807"/>
  <c r="AY790"/>
  <c r="AR774"/>
  <c r="AZ750"/>
  <c r="BD744"/>
  <c r="AK744"/>
  <c r="AN744" s="1"/>
  <c r="AY720"/>
  <c r="AX711"/>
  <c r="AK711"/>
  <c r="AN711" s="1"/>
  <c r="AV710"/>
  <c r="AW676"/>
  <c r="AY651"/>
  <c r="BC636"/>
  <c r="AW628"/>
  <c r="AF531"/>
  <c r="AF480"/>
  <c r="AU473"/>
  <c r="AC436"/>
  <c r="AS410"/>
  <c r="AU390"/>
  <c r="AU369"/>
  <c r="AU336"/>
  <c r="AT332"/>
  <c r="AY302"/>
  <c r="AC302"/>
  <c r="AZ287"/>
  <c r="BB258"/>
  <c r="BA248"/>
  <c r="BC240"/>
  <c r="BD234"/>
  <c r="O234"/>
  <c r="O231"/>
  <c r="BD216"/>
  <c r="S216"/>
  <c r="BC191"/>
  <c r="S191"/>
  <c r="AD144"/>
  <c r="AT141"/>
  <c r="AU134"/>
  <c r="AF131"/>
  <c r="AU105"/>
  <c r="AX586"/>
  <c r="BB542"/>
  <c r="AF542"/>
  <c r="AW538"/>
  <c r="AF538"/>
  <c r="AW530"/>
  <c r="AF530"/>
  <c r="AS526"/>
  <c r="BB518"/>
  <c r="AF518"/>
  <c r="AS502"/>
  <c r="AY498"/>
  <c r="T498"/>
  <c r="AZ496"/>
  <c r="BA492"/>
  <c r="AZ486"/>
  <c r="AD466"/>
  <c r="AU462"/>
  <c r="AK459"/>
  <c r="AN459" s="1"/>
  <c r="AX452"/>
  <c r="AS437"/>
  <c r="AZ435"/>
  <c r="AU427"/>
  <c r="AQ370"/>
  <c r="BD327"/>
  <c r="AY312"/>
  <c r="AY290"/>
  <c r="AD290"/>
  <c r="BD269"/>
  <c r="AX256"/>
  <c r="BC255"/>
  <c r="AR255"/>
  <c r="AC255"/>
  <c r="AR239"/>
  <c r="AU235"/>
  <c r="AT207"/>
  <c r="AU205"/>
  <c r="BD202"/>
  <c r="AZ200"/>
  <c r="AX199"/>
  <c r="AF199"/>
  <c r="BB198"/>
  <c r="AQ198"/>
  <c r="AQ172"/>
  <c r="AY159"/>
  <c r="BD130"/>
  <c r="AD130"/>
  <c r="AT129"/>
  <c r="AW120"/>
  <c r="AU112"/>
  <c r="BC109"/>
  <c r="AX96"/>
  <c r="AX86"/>
  <c r="AQ80"/>
  <c r="AY78"/>
  <c r="AW526"/>
  <c r="AY502"/>
  <c r="AD502"/>
  <c r="BA498"/>
  <c r="AQ498"/>
  <c r="AK452"/>
  <c r="AN452" s="1"/>
  <c r="AV437"/>
  <c r="AF437"/>
  <c r="AD435"/>
  <c r="AW403"/>
  <c r="AW360"/>
  <c r="BA312"/>
  <c r="AU308"/>
  <c r="AU239"/>
  <c r="AD239"/>
  <c r="AZ205"/>
  <c r="BA159"/>
  <c r="AZ129"/>
  <c r="AD129"/>
  <c r="BB586"/>
  <c r="AS586"/>
  <c r="AK586"/>
  <c r="AN586" s="1"/>
  <c r="S586"/>
  <c r="AD582"/>
  <c r="BC576"/>
  <c r="AV558"/>
  <c r="AD558"/>
  <c r="BC526"/>
  <c r="AT524"/>
  <c r="AV523"/>
  <c r="BB502"/>
  <c r="BC498"/>
  <c r="AS498"/>
  <c r="AD498"/>
  <c r="AQ492"/>
  <c r="AU485"/>
  <c r="BC478"/>
  <c r="AW453"/>
  <c r="BA437"/>
  <c r="AZ423"/>
  <c r="BC420"/>
  <c r="AU419"/>
  <c r="AW417"/>
  <c r="AU366"/>
  <c r="AW356"/>
  <c r="AT327"/>
  <c r="AY308"/>
  <c r="AK308"/>
  <c r="AN308" s="1"/>
  <c r="AD306"/>
  <c r="AT292"/>
  <c r="AQ290"/>
  <c r="BC280"/>
  <c r="AQ280"/>
  <c r="AV279"/>
  <c r="BB268"/>
  <c r="BB256"/>
  <c r="AT256"/>
  <c r="S256"/>
  <c r="AX255"/>
  <c r="T255"/>
  <c r="AS252"/>
  <c r="AU249"/>
  <c r="AV242"/>
  <c r="T199"/>
  <c r="AR159"/>
  <c r="AD159"/>
  <c r="AK129"/>
  <c r="AN129" s="1"/>
  <c r="AQ125"/>
  <c r="AR109"/>
  <c r="S109"/>
  <c r="AV95"/>
  <c r="AU74"/>
  <c r="AX2294"/>
  <c r="AU2294"/>
  <c r="T2294"/>
  <c r="AT2294"/>
  <c r="T2188"/>
  <c r="AU2188"/>
  <c r="AY2180"/>
  <c r="AF2180"/>
  <c r="AU2180"/>
  <c r="T2169"/>
  <c r="AT2169"/>
  <c r="BD2169"/>
  <c r="S2169"/>
  <c r="AK2169"/>
  <c r="AS2169"/>
  <c r="BB2169"/>
  <c r="O2169"/>
  <c r="AF2169"/>
  <c r="AR2169"/>
  <c r="BA2169"/>
  <c r="AX2169"/>
  <c r="AZ2159"/>
  <c r="T2159"/>
  <c r="AY2159"/>
  <c r="S2159"/>
  <c r="AV2159"/>
  <c r="AD2159"/>
  <c r="AS2159"/>
  <c r="BC2159"/>
  <c r="AD2155"/>
  <c r="AC2155"/>
  <c r="AU2155"/>
  <c r="AT2155"/>
  <c r="AQ2155"/>
  <c r="BD2155"/>
  <c r="O2155"/>
  <c r="AY2155"/>
  <c r="AW2089"/>
  <c r="AV2089"/>
  <c r="BD2089"/>
  <c r="AU2089"/>
  <c r="BC2089"/>
  <c r="O2089"/>
  <c r="AF2089"/>
  <c r="AR2089"/>
  <c r="AZ2089"/>
  <c r="AD2038"/>
  <c r="AF2038"/>
  <c r="AX2038"/>
  <c r="AC2038"/>
  <c r="AV2038"/>
  <c r="AU2038"/>
  <c r="T2038"/>
  <c r="BC2038"/>
  <c r="AC2031"/>
  <c r="BC2031"/>
  <c r="BB1996"/>
  <c r="AU1996"/>
  <c r="AF1925"/>
  <c r="AW1925"/>
  <c r="AD1925"/>
  <c r="AV1925"/>
  <c r="AC1925"/>
  <c r="AR1925"/>
  <c r="AQ1925"/>
  <c r="AZ1925"/>
  <c r="AC1923"/>
  <c r="BC1923"/>
  <c r="AW1923"/>
  <c r="AY1923"/>
  <c r="AX1923"/>
  <c r="AD1923"/>
  <c r="AQ1923"/>
  <c r="AF1915"/>
  <c r="AW1915"/>
  <c r="AD1915"/>
  <c r="AV1915"/>
  <c r="AC1915"/>
  <c r="AR1915"/>
  <c r="AQ1915"/>
  <c r="AZ1915"/>
  <c r="S1906"/>
  <c r="AU1906"/>
  <c r="AT1906"/>
  <c r="T1906"/>
  <c r="AQ1906"/>
  <c r="BC1906"/>
  <c r="AC1875"/>
  <c r="AD1875"/>
  <c r="AS1875"/>
  <c r="BC1875"/>
  <c r="AR1875"/>
  <c r="BB1875"/>
  <c r="AZ1875"/>
  <c r="AQ1875"/>
  <c r="BA1875"/>
  <c r="S1875"/>
  <c r="AV1875"/>
  <c r="AZ1592"/>
  <c r="AV1592"/>
  <c r="T1592"/>
  <c r="O1592"/>
  <c r="AF1592"/>
  <c r="AY1592"/>
  <c r="AX1592"/>
  <c r="AR1526"/>
  <c r="BD1526"/>
  <c r="O1526"/>
  <c r="AX1526"/>
  <c r="AD1526"/>
  <c r="AV1526"/>
  <c r="AC1526"/>
  <c r="AU1526"/>
  <c r="AT1526"/>
  <c r="T1526"/>
  <c r="BC1526"/>
  <c r="AF1526"/>
  <c r="BB1526"/>
  <c r="AZ1526"/>
  <c r="AD1446"/>
  <c r="T1446"/>
  <c r="AR1446"/>
  <c r="AC1446"/>
  <c r="BB1446"/>
  <c r="AF1446"/>
  <c r="O1446"/>
  <c r="AU1446"/>
  <c r="AX1446"/>
  <c r="AT1446"/>
  <c r="AC1404"/>
  <c r="BC1404"/>
  <c r="AR1404"/>
  <c r="AF1404"/>
  <c r="BD1404"/>
  <c r="AD1404"/>
  <c r="BB1404"/>
  <c r="AQ1404"/>
  <c r="AU1404"/>
  <c r="AD1318"/>
  <c r="AX1318"/>
  <c r="AC1318"/>
  <c r="AV1318"/>
  <c r="AU1318"/>
  <c r="T1318"/>
  <c r="BD1318"/>
  <c r="BC1318"/>
  <c r="O1318"/>
  <c r="AT1318"/>
  <c r="AF1318"/>
  <c r="AR1318"/>
  <c r="O1260"/>
  <c r="AZ1260"/>
  <c r="AF1260"/>
  <c r="AY1260"/>
  <c r="AD1260"/>
  <c r="AV1260"/>
  <c r="AQ1260"/>
  <c r="AT1260"/>
  <c r="AU1260"/>
  <c r="AK1097"/>
  <c r="AW1097"/>
  <c r="AD1097"/>
  <c r="BA1097"/>
  <c r="AU1097"/>
  <c r="BB1097"/>
  <c r="AD2295"/>
  <c r="AC2295"/>
  <c r="AY2295"/>
  <c r="AX2295"/>
  <c r="AT2295"/>
  <c r="S2295"/>
  <c r="BB2286"/>
  <c r="AX2286"/>
  <c r="BC2286"/>
  <c r="AF2281"/>
  <c r="AV2281"/>
  <c r="AT2281"/>
  <c r="AD2281"/>
  <c r="AU2281"/>
  <c r="T2281"/>
  <c r="BB2281"/>
  <c r="S2280"/>
  <c r="AD2280"/>
  <c r="BC2280"/>
  <c r="AX2280"/>
  <c r="AC2280"/>
  <c r="AY2280"/>
  <c r="T2280"/>
  <c r="AU2269"/>
  <c r="AX2269"/>
  <c r="AW2269"/>
  <c r="AV2269"/>
  <c r="O2269"/>
  <c r="AF2269"/>
  <c r="AR2269"/>
  <c r="BA2269"/>
  <c r="AC2256"/>
  <c r="AD2256"/>
  <c r="AX2256"/>
  <c r="S2248"/>
  <c r="AX2248"/>
  <c r="AU2248"/>
  <c r="AQ2248"/>
  <c r="T2247"/>
  <c r="AD2247"/>
  <c r="BC2247"/>
  <c r="BC2244"/>
  <c r="BB2244"/>
  <c r="AQ2244"/>
  <c r="AF2233"/>
  <c r="AD2233"/>
  <c r="AZ2233"/>
  <c r="AY2233"/>
  <c r="AU2233"/>
  <c r="O2233"/>
  <c r="AC2207"/>
  <c r="AF2207"/>
  <c r="AS2207"/>
  <c r="BD2207"/>
  <c r="AD2207"/>
  <c r="AR2207"/>
  <c r="BC2207"/>
  <c r="AQ2207"/>
  <c r="BA2207"/>
  <c r="S2207"/>
  <c r="AW2207"/>
  <c r="T2151"/>
  <c r="AZ2151"/>
  <c r="AT2124"/>
  <c r="AD2093"/>
  <c r="AV2093"/>
  <c r="AT2080"/>
  <c r="AD2079"/>
  <c r="BC2079"/>
  <c r="AW2079"/>
  <c r="AV2079"/>
  <c r="AD2067"/>
  <c r="AZ2067"/>
  <c r="S2067"/>
  <c r="AY2067"/>
  <c r="O2067"/>
  <c r="AX2067"/>
  <c r="AC2067"/>
  <c r="AR2067"/>
  <c r="AR2045"/>
  <c r="AD2045"/>
  <c r="AV2045"/>
  <c r="AQ2037"/>
  <c r="AT2037"/>
  <c r="AC2027"/>
  <c r="AQ2027"/>
  <c r="AZ2027"/>
  <c r="AY2027"/>
  <c r="AW2027"/>
  <c r="O2027"/>
  <c r="AK2027"/>
  <c r="AN2027" s="1"/>
  <c r="AT2027"/>
  <c r="BC2027"/>
  <c r="T2025"/>
  <c r="AT2025"/>
  <c r="BB2025"/>
  <c r="S2025"/>
  <c r="AK2025"/>
  <c r="AN2025" s="1"/>
  <c r="AS2025"/>
  <c r="BA2025"/>
  <c r="O2025"/>
  <c r="AF2025"/>
  <c r="AR2025"/>
  <c r="AZ2025"/>
  <c r="AW2025"/>
  <c r="AF2001"/>
  <c r="AW2001"/>
  <c r="AQ1983"/>
  <c r="S1983"/>
  <c r="AF1983"/>
  <c r="AX1983"/>
  <c r="AC1975"/>
  <c r="T1975"/>
  <c r="AY1975"/>
  <c r="S1975"/>
  <c r="AV1975"/>
  <c r="O1975"/>
  <c r="AK1975"/>
  <c r="AN1975" s="1"/>
  <c r="AU1975"/>
  <c r="AR1975"/>
  <c r="BB1975"/>
  <c r="AU1935"/>
  <c r="BC1935"/>
  <c r="T1935"/>
  <c r="AT1935"/>
  <c r="BB1935"/>
  <c r="S1935"/>
  <c r="AK1935"/>
  <c r="AN1935" s="1"/>
  <c r="AS1935"/>
  <c r="BA1935"/>
  <c r="AC1935"/>
  <c r="AX1935"/>
  <c r="AD1934"/>
  <c r="AT1934"/>
  <c r="BC1934"/>
  <c r="AT1922"/>
  <c r="AD1922"/>
  <c r="BC1922"/>
  <c r="AC1922"/>
  <c r="AY1922"/>
  <c r="AX1922"/>
  <c r="AU1922"/>
  <c r="T1922"/>
  <c r="AC1911"/>
  <c r="AX1911"/>
  <c r="BC1911"/>
  <c r="AW1911"/>
  <c r="AV1911"/>
  <c r="BD1911"/>
  <c r="AU1911"/>
  <c r="S1911"/>
  <c r="AK1911"/>
  <c r="AN1911" s="1"/>
  <c r="AS1911"/>
  <c r="BA1911"/>
  <c r="AC1897"/>
  <c r="AU1897"/>
  <c r="AQ1897"/>
  <c r="BC1897"/>
  <c r="BD1897"/>
  <c r="AX1897"/>
  <c r="AQ1889"/>
  <c r="AD1889"/>
  <c r="AU1889"/>
  <c r="AT1889"/>
  <c r="AR1889"/>
  <c r="AS1889"/>
  <c r="S1889"/>
  <c r="BA1889"/>
  <c r="AC1827"/>
  <c r="S1827"/>
  <c r="AV1827"/>
  <c r="AF1827"/>
  <c r="AT1827"/>
  <c r="BB1827"/>
  <c r="AD1827"/>
  <c r="AS1827"/>
  <c r="BD1827"/>
  <c r="AR1827"/>
  <c r="BC1827"/>
  <c r="AQ1827"/>
  <c r="T1827"/>
  <c r="AZ1827"/>
  <c r="O1827"/>
  <c r="AY1827"/>
  <c r="AU1758"/>
  <c r="AD1758"/>
  <c r="AQ1758"/>
  <c r="BD1716"/>
  <c r="AF1716"/>
  <c r="AZ1716"/>
  <c r="AC1716"/>
  <c r="BB1716"/>
  <c r="AU1716"/>
  <c r="AT1716"/>
  <c r="AR1716"/>
  <c r="AF1672"/>
  <c r="AY1672"/>
  <c r="AV1672"/>
  <c r="AU1672"/>
  <c r="AC1615"/>
  <c r="AQ1615"/>
  <c r="BA1615"/>
  <c r="AZ1615"/>
  <c r="O1615"/>
  <c r="AK1615"/>
  <c r="AN1615" s="1"/>
  <c r="AW1615"/>
  <c r="AF1615"/>
  <c r="AD1615"/>
  <c r="AY1615"/>
  <c r="AS1615"/>
  <c r="S1615"/>
  <c r="AR1615"/>
  <c r="AF1599"/>
  <c r="AD1599"/>
  <c r="AZ1599"/>
  <c r="AF1528"/>
  <c r="AY1528"/>
  <c r="AC1528"/>
  <c r="T1528"/>
  <c r="AX1528"/>
  <c r="O1528"/>
  <c r="S1453"/>
  <c r="AV1453"/>
  <c r="AQ1453"/>
  <c r="BB1453"/>
  <c r="AD1453"/>
  <c r="AU1453"/>
  <c r="AC1453"/>
  <c r="AT1453"/>
  <c r="AS1453"/>
  <c r="T1453"/>
  <c r="BA1453"/>
  <c r="AK1453"/>
  <c r="AN1453" s="1"/>
  <c r="BD1453"/>
  <c r="AY1453"/>
  <c r="AW1453"/>
  <c r="AC1435"/>
  <c r="S1435"/>
  <c r="AU1435"/>
  <c r="BD1435"/>
  <c r="AQ1435"/>
  <c r="AZ1435"/>
  <c r="AD1435"/>
  <c r="AS1435"/>
  <c r="AR1435"/>
  <c r="BC1435"/>
  <c r="BB1435"/>
  <c r="O1435"/>
  <c r="AW1435"/>
  <c r="AY1435"/>
  <c r="AV1435"/>
  <c r="T1435"/>
  <c r="AT1435"/>
  <c r="AK1435"/>
  <c r="AN1435" s="1"/>
  <c r="AD1277"/>
  <c r="AF1277"/>
  <c r="AV1277"/>
  <c r="AU1277"/>
  <c r="AT1277"/>
  <c r="O1277"/>
  <c r="AY1277"/>
  <c r="AX1277"/>
  <c r="BD1277"/>
  <c r="T1277"/>
  <c r="BC1277"/>
  <c r="S1186"/>
  <c r="AQ1186"/>
  <c r="BD1186"/>
  <c r="AY1186"/>
  <c r="AF1186"/>
  <c r="AZ1186"/>
  <c r="AD1186"/>
  <c r="AU1186"/>
  <c r="AC1186"/>
  <c r="AT1186"/>
  <c r="AR1186"/>
  <c r="BC1186"/>
  <c r="BB1186"/>
  <c r="AW1145"/>
  <c r="AV1145"/>
  <c r="BD1145"/>
  <c r="S1145"/>
  <c r="AK1145"/>
  <c r="AN1145" s="1"/>
  <c r="AS1145"/>
  <c r="BA1145"/>
  <c r="AD1145"/>
  <c r="AU1145"/>
  <c r="AC1145"/>
  <c r="AT1145"/>
  <c r="AR1145"/>
  <c r="T1145"/>
  <c r="AZ1145"/>
  <c r="AF1145"/>
  <c r="BC1145"/>
  <c r="BB1145"/>
  <c r="O1145"/>
  <c r="AQ1145"/>
  <c r="AX1145"/>
  <c r="AU1135"/>
  <c r="AX1135"/>
  <c r="AX2310"/>
  <c r="AC2310"/>
  <c r="AF2187"/>
  <c r="AY2187"/>
  <c r="AT2187"/>
  <c r="AC2181"/>
  <c r="AY2181"/>
  <c r="S2181"/>
  <c r="AW2181"/>
  <c r="O2181"/>
  <c r="AV2181"/>
  <c r="AD2181"/>
  <c r="AR2181"/>
  <c r="BC2181"/>
  <c r="AR2171"/>
  <c r="AD2171"/>
  <c r="BB2171"/>
  <c r="AT2171"/>
  <c r="AS2171"/>
  <c r="T2150"/>
  <c r="AF2150"/>
  <c r="AV2150"/>
  <c r="AZ2092"/>
  <c r="AF2085"/>
  <c r="BA2085"/>
  <c r="AD1982"/>
  <c r="BC1982"/>
  <c r="AZ1951"/>
  <c r="AC1951"/>
  <c r="AR1951"/>
  <c r="AQ1951"/>
  <c r="BB1951"/>
  <c r="S1951"/>
  <c r="AK1951"/>
  <c r="AN1951" s="1"/>
  <c r="AX1951"/>
  <c r="AD1937"/>
  <c r="AR1937"/>
  <c r="AC1937"/>
  <c r="AQ1937"/>
  <c r="BD1937"/>
  <c r="O1937"/>
  <c r="AX1937"/>
  <c r="AY1924"/>
  <c r="AQ1916"/>
  <c r="T1916"/>
  <c r="AT1916"/>
  <c r="AC1907"/>
  <c r="AZ1907"/>
  <c r="O1907"/>
  <c r="T1907"/>
  <c r="AY1907"/>
  <c r="AK1907"/>
  <c r="AN1907" s="1"/>
  <c r="S1907"/>
  <c r="AV1907"/>
  <c r="AU1907"/>
  <c r="AD1907"/>
  <c r="AS1907"/>
  <c r="BC1907"/>
  <c r="AD1885"/>
  <c r="AF1885"/>
  <c r="AW1885"/>
  <c r="AC1885"/>
  <c r="AS1885"/>
  <c r="AQ1885"/>
  <c r="S1885"/>
  <c r="BA1885"/>
  <c r="BC1870"/>
  <c r="AQ1870"/>
  <c r="AQ1854"/>
  <c r="T1778"/>
  <c r="AU1778"/>
  <c r="AD1778"/>
  <c r="BC1778"/>
  <c r="AS1703"/>
  <c r="S1703"/>
  <c r="AK1703"/>
  <c r="AW1703"/>
  <c r="AF1703"/>
  <c r="BA1703"/>
  <c r="AC1703"/>
  <c r="AX1703"/>
  <c r="O1703"/>
  <c r="AQ1697"/>
  <c r="O1697"/>
  <c r="AK1697"/>
  <c r="AN1697" s="1"/>
  <c r="AD1697"/>
  <c r="AU1697"/>
  <c r="AR1697"/>
  <c r="AZ1697"/>
  <c r="AY1697"/>
  <c r="T1697"/>
  <c r="AT1697"/>
  <c r="S1697"/>
  <c r="AS1697"/>
  <c r="AF1697"/>
  <c r="BC1697"/>
  <c r="AY1546"/>
  <c r="BC1546"/>
  <c r="AR1546"/>
  <c r="AC1546"/>
  <c r="BB1546"/>
  <c r="O1546"/>
  <c r="AQ1546"/>
  <c r="AU1546"/>
  <c r="O1470"/>
  <c r="BD1470"/>
  <c r="S1434"/>
  <c r="AF1434"/>
  <c r="AV1434"/>
  <c r="BB1434"/>
  <c r="AZ1434"/>
  <c r="AC1434"/>
  <c r="AY1434"/>
  <c r="AX1434"/>
  <c r="T1434"/>
  <c r="AQ1434"/>
  <c r="BC1434"/>
  <c r="O1434"/>
  <c r="AU1434"/>
  <c r="AD1311"/>
  <c r="AZ1311"/>
  <c r="AF1311"/>
  <c r="AY1311"/>
  <c r="AX1311"/>
  <c r="AX1226"/>
  <c r="AZ1226"/>
  <c r="AV1226"/>
  <c r="AD1117"/>
  <c r="AS1117"/>
  <c r="AQ1117"/>
  <c r="BC1117"/>
  <c r="S1117"/>
  <c r="AY1117"/>
  <c r="AW1117"/>
  <c r="AU1117"/>
  <c r="BB1117"/>
  <c r="AK1117"/>
  <c r="AN1117" s="1"/>
  <c r="AC1117"/>
  <c r="T1117"/>
  <c r="BA1117"/>
  <c r="AX1117"/>
  <c r="AS1111"/>
  <c r="O752"/>
  <c r="BA752"/>
  <c r="AZ752"/>
  <c r="S752"/>
  <c r="AY752"/>
  <c r="AF752"/>
  <c r="AS752"/>
  <c r="AD752"/>
  <c r="BC752"/>
  <c r="AW752"/>
  <c r="AU752"/>
  <c r="AQ752"/>
  <c r="AR752"/>
  <c r="AK752"/>
  <c r="AN752" s="1"/>
  <c r="AK658"/>
  <c r="AN658" s="1"/>
  <c r="O658"/>
  <c r="AY658"/>
  <c r="BA658"/>
  <c r="AZ658"/>
  <c r="AW658"/>
  <c r="S658"/>
  <c r="BD658"/>
  <c r="AS658"/>
  <c r="AQ658"/>
  <c r="AD549"/>
  <c r="BC549"/>
  <c r="AZ549"/>
  <c r="AY549"/>
  <c r="AF549"/>
  <c r="AV549"/>
  <c r="AU549"/>
  <c r="AX2290"/>
  <c r="AX2258"/>
  <c r="BC2315"/>
  <c r="AY2299"/>
  <c r="AF2299"/>
  <c r="AQ2298"/>
  <c r="BB2290"/>
  <c r="AU2271"/>
  <c r="BB2258"/>
  <c r="AW2253"/>
  <c r="AD2253"/>
  <c r="AS2231"/>
  <c r="AU2218"/>
  <c r="O2218"/>
  <c r="AX2195"/>
  <c r="AF2195"/>
  <c r="AZ2188"/>
  <c r="AZ2180"/>
  <c r="AV2174"/>
  <c r="AQ2159"/>
  <c r="O2159"/>
  <c r="T2155"/>
  <c r="AS2153"/>
  <c r="BA2149"/>
  <c r="AX2138"/>
  <c r="AY2121"/>
  <c r="AT2105"/>
  <c r="AC2105"/>
  <c r="BA2103"/>
  <c r="BA2089"/>
  <c r="S2089"/>
  <c r="AK2049"/>
  <c r="AN2049" s="1"/>
  <c r="AZ2038"/>
  <c r="O2038"/>
  <c r="AF2011"/>
  <c r="AX2009"/>
  <c r="AD2009"/>
  <c r="AX1993"/>
  <c r="BA1985"/>
  <c r="AF1985"/>
  <c r="AC1978"/>
  <c r="AY1943"/>
  <c r="AY1931"/>
  <c r="AF1931"/>
  <c r="AY1925"/>
  <c r="O1925"/>
  <c r="BD1923"/>
  <c r="AF1921"/>
  <c r="AY1915"/>
  <c r="O1915"/>
  <c r="AY1906"/>
  <c r="AS1887"/>
  <c r="O1875"/>
  <c r="AQ1634"/>
  <c r="BD2299"/>
  <c r="AT2298"/>
  <c r="AS2295"/>
  <c r="T2295"/>
  <c r="BC2290"/>
  <c r="AU2286"/>
  <c r="T2286"/>
  <c r="AY2281"/>
  <c r="O2281"/>
  <c r="BB2269"/>
  <c r="S2269"/>
  <c r="AQ2260"/>
  <c r="BC2258"/>
  <c r="AX2253"/>
  <c r="AY2251"/>
  <c r="AQ2250"/>
  <c r="T2248"/>
  <c r="BB2233"/>
  <c r="T2233"/>
  <c r="AQ2219"/>
  <c r="AV2218"/>
  <c r="O2207"/>
  <c r="AZ2195"/>
  <c r="BD2188"/>
  <c r="BA2173"/>
  <c r="AQ2169"/>
  <c r="AR2159"/>
  <c r="AS2157"/>
  <c r="AV2155"/>
  <c r="AT2153"/>
  <c r="AC2153"/>
  <c r="BA2113"/>
  <c r="AX2105"/>
  <c r="AX2097"/>
  <c r="BD2093"/>
  <c r="BB2089"/>
  <c r="T2089"/>
  <c r="AZ2064"/>
  <c r="AQ2053"/>
  <c r="BB2038"/>
  <c r="S2027"/>
  <c r="AR2023"/>
  <c r="AZ2021"/>
  <c r="BD2015"/>
  <c r="AK2011"/>
  <c r="AN2011" s="1"/>
  <c r="AY2009"/>
  <c r="BA2007"/>
  <c r="AR1997"/>
  <c r="AY1993"/>
  <c r="AC1993"/>
  <c r="BB1985"/>
  <c r="AS1983"/>
  <c r="O1983"/>
  <c r="AD1978"/>
  <c r="AQ1975"/>
  <c r="AT1973"/>
  <c r="AZ1953"/>
  <c r="BC1943"/>
  <c r="AD1943"/>
  <c r="BD1935"/>
  <c r="O1935"/>
  <c r="AQ1933"/>
  <c r="BA1931"/>
  <c r="AK1921"/>
  <c r="AN1921" s="1"/>
  <c r="O1911"/>
  <c r="AW1897"/>
  <c r="O1889"/>
  <c r="AT1875"/>
  <c r="T1875"/>
  <c r="BA1827"/>
  <c r="AQ2240"/>
  <c r="AY2240"/>
  <c r="AF2115"/>
  <c r="AX2115"/>
  <c r="AC2315"/>
  <c r="AZ2315"/>
  <c r="AW2315"/>
  <c r="AY2315"/>
  <c r="S2315"/>
  <c r="AF2315"/>
  <c r="AS2315"/>
  <c r="BD2315"/>
  <c r="AX2288"/>
  <c r="AC2288"/>
  <c r="AD2288"/>
  <c r="AQ2288"/>
  <c r="BA2275"/>
  <c r="AZ2275"/>
  <c r="S2275"/>
  <c r="AY2275"/>
  <c r="AF2275"/>
  <c r="AS2275"/>
  <c r="AQ2271"/>
  <c r="AC2271"/>
  <c r="T2121"/>
  <c r="AT2121"/>
  <c r="BB2121"/>
  <c r="S2121"/>
  <c r="AK2121"/>
  <c r="AN2121" s="1"/>
  <c r="AS2121"/>
  <c r="BA2121"/>
  <c r="O2121"/>
  <c r="AF2121"/>
  <c r="AR2121"/>
  <c r="AZ2121"/>
  <c r="AW2121"/>
  <c r="AW2105"/>
  <c r="AV2105"/>
  <c r="BD2105"/>
  <c r="AU2105"/>
  <c r="BC2105"/>
  <c r="O2105"/>
  <c r="AF2105"/>
  <c r="AR2105"/>
  <c r="AZ2105"/>
  <c r="AC2065"/>
  <c r="BB2065"/>
  <c r="S2065"/>
  <c r="AZ2065"/>
  <c r="O2065"/>
  <c r="AY2065"/>
  <c r="AD2065"/>
  <c r="AS2065"/>
  <c r="AT2036"/>
  <c r="AQ1777"/>
  <c r="O1777"/>
  <c r="AK1777"/>
  <c r="AN1777" s="1"/>
  <c r="AZ1777"/>
  <c r="AT1777"/>
  <c r="AF1777"/>
  <c r="BC1777"/>
  <c r="AD1777"/>
  <c r="BA1777"/>
  <c r="AY1777"/>
  <c r="AU1777"/>
  <c r="T1777"/>
  <c r="AR1777"/>
  <c r="S1777"/>
  <c r="AD1766"/>
  <c r="AU1766"/>
  <c r="AR1687"/>
  <c r="AD1687"/>
  <c r="AY1687"/>
  <c r="BC1678"/>
  <c r="AU1678"/>
  <c r="O1678"/>
  <c r="AT1678"/>
  <c r="BD1678"/>
  <c r="S1634"/>
  <c r="AF1634"/>
  <c r="AV1634"/>
  <c r="AC1634"/>
  <c r="AU1634"/>
  <c r="AR1634"/>
  <c r="T1634"/>
  <c r="AZ1634"/>
  <c r="BC1634"/>
  <c r="AY1634"/>
  <c r="O1634"/>
  <c r="AX1634"/>
  <c r="O1534"/>
  <c r="BB1534"/>
  <c r="AU1534"/>
  <c r="AR1534"/>
  <c r="AQ1534"/>
  <c r="T1534"/>
  <c r="AF1534"/>
  <c r="AZ1534"/>
  <c r="AV1534"/>
  <c r="AD1534"/>
  <c r="BD1534"/>
  <c r="BC1534"/>
  <c r="BB1274"/>
  <c r="T1274"/>
  <c r="AZ1274"/>
  <c r="O1274"/>
  <c r="AX1274"/>
  <c r="AC1274"/>
  <c r="AT1274"/>
  <c r="AF1274"/>
  <c r="BD1274"/>
  <c r="AD1274"/>
  <c r="BC1274"/>
  <c r="AR1274"/>
  <c r="AU1274"/>
  <c r="AQ1274"/>
  <c r="BD1128"/>
  <c r="AY1128"/>
  <c r="AZ1128"/>
  <c r="AS1128"/>
  <c r="AF1128"/>
  <c r="AU1128"/>
  <c r="AU2253"/>
  <c r="AV2253"/>
  <c r="S2253"/>
  <c r="T2253"/>
  <c r="AT2253"/>
  <c r="BD2253"/>
  <c r="AK2253"/>
  <c r="AN2253" s="1"/>
  <c r="AS2253"/>
  <c r="BB2253"/>
  <c r="AC2253"/>
  <c r="AY2253"/>
  <c r="AF2222"/>
  <c r="AX2222"/>
  <c r="AV2222"/>
  <c r="T2222"/>
  <c r="AU2222"/>
  <c r="AC2109"/>
  <c r="AZ2109"/>
  <c r="AF2071"/>
  <c r="AD2071"/>
  <c r="BC2071"/>
  <c r="AY2071"/>
  <c r="O2071"/>
  <c r="AT2048"/>
  <c r="AC1985"/>
  <c r="AZ1985"/>
  <c r="T1985"/>
  <c r="AY1985"/>
  <c r="S1985"/>
  <c r="AV1985"/>
  <c r="AD1985"/>
  <c r="AS1985"/>
  <c r="BC1985"/>
  <c r="AD1966"/>
  <c r="AT1966"/>
  <c r="AD1950"/>
  <c r="BC1950"/>
  <c r="BB1950"/>
  <c r="AD1655"/>
  <c r="AY1655"/>
  <c r="AR1655"/>
  <c r="S1655"/>
  <c r="AZ1655"/>
  <c r="AS1655"/>
  <c r="AX1655"/>
  <c r="AD1561"/>
  <c r="AC1561"/>
  <c r="AU1561"/>
  <c r="AR1561"/>
  <c r="AQ1561"/>
  <c r="BC1561"/>
  <c r="S1561"/>
  <c r="AY1561"/>
  <c r="AZ1561"/>
  <c r="AX1561"/>
  <c r="T1561"/>
  <c r="AW1561"/>
  <c r="AY1512"/>
  <c r="AF1512"/>
  <c r="AQ1474"/>
  <c r="AF1474"/>
  <c r="AX1474"/>
  <c r="AU1474"/>
  <c r="T1474"/>
  <c r="AR1474"/>
  <c r="O1474"/>
  <c r="AC1474"/>
  <c r="AZ1474"/>
  <c r="AY1474"/>
  <c r="AV1474"/>
  <c r="AD1310"/>
  <c r="AU1310"/>
  <c r="T1310"/>
  <c r="AT1310"/>
  <c r="O1310"/>
  <c r="AC1310"/>
  <c r="BD1310"/>
  <c r="AV1310"/>
  <c r="AF1310"/>
  <c r="BC1310"/>
  <c r="AD1004"/>
  <c r="AR1004"/>
  <c r="BD1004"/>
  <c r="BC1004"/>
  <c r="AS1004"/>
  <c r="AD519"/>
  <c r="BC519"/>
  <c r="AZ519"/>
  <c r="AY519"/>
  <c r="AF519"/>
  <c r="AU519"/>
  <c r="AV519"/>
  <c r="AQ2305"/>
  <c r="AR2305"/>
  <c r="BC2305"/>
  <c r="AF2305"/>
  <c r="AX2305"/>
  <c r="AX2255"/>
  <c r="AC2255"/>
  <c r="AU2255"/>
  <c r="AD2255"/>
  <c r="AW2255"/>
  <c r="BC2255"/>
  <c r="AC2251"/>
  <c r="AD2251"/>
  <c r="AR2251"/>
  <c r="BC2251"/>
  <c r="AQ2251"/>
  <c r="BA2251"/>
  <c r="AZ2251"/>
  <c r="O2251"/>
  <c r="AV2251"/>
  <c r="AF2225"/>
  <c r="BC2225"/>
  <c r="BB2225"/>
  <c r="T2225"/>
  <c r="AQ2225"/>
  <c r="T2190"/>
  <c r="BC2190"/>
  <c r="AD2173"/>
  <c r="AT2173"/>
  <c r="BD2173"/>
  <c r="AC2173"/>
  <c r="AS2173"/>
  <c r="BC2173"/>
  <c r="AQ2173"/>
  <c r="BB2173"/>
  <c r="T2173"/>
  <c r="AW2173"/>
  <c r="AC2113"/>
  <c r="AF2113"/>
  <c r="AS2113"/>
  <c r="AD2113"/>
  <c r="AR2113"/>
  <c r="AQ2113"/>
  <c r="BB2113"/>
  <c r="S2113"/>
  <c r="AX2113"/>
  <c r="AV2097"/>
  <c r="AW2097"/>
  <c r="T2097"/>
  <c r="AT2097"/>
  <c r="S2097"/>
  <c r="AK2097"/>
  <c r="AN2097" s="1"/>
  <c r="AS2097"/>
  <c r="BD2097"/>
  <c r="AC2097"/>
  <c r="AZ2097"/>
  <c r="AD2087"/>
  <c r="AY2087"/>
  <c r="AX2087"/>
  <c r="AT2087"/>
  <c r="O2087"/>
  <c r="AD2034"/>
  <c r="AU2034"/>
  <c r="T2034"/>
  <c r="AR2034"/>
  <c r="O2034"/>
  <c r="AQ2034"/>
  <c r="BC2034"/>
  <c r="AT2008"/>
  <c r="AU2008"/>
  <c r="AC2007"/>
  <c r="AZ2007"/>
  <c r="T2007"/>
  <c r="AY2007"/>
  <c r="S2007"/>
  <c r="AV2007"/>
  <c r="AD2007"/>
  <c r="AS2007"/>
  <c r="BC2007"/>
  <c r="AD2006"/>
  <c r="AT2006"/>
  <c r="BC2006"/>
  <c r="AC2005"/>
  <c r="AD2005"/>
  <c r="AS2005"/>
  <c r="BC2005"/>
  <c r="AR2005"/>
  <c r="BB2005"/>
  <c r="AQ2005"/>
  <c r="BA2005"/>
  <c r="S2005"/>
  <c r="AV2005"/>
  <c r="AK2003"/>
  <c r="AN2003" s="1"/>
  <c r="AY2003"/>
  <c r="AC1987"/>
  <c r="AV1987"/>
  <c r="AU1987"/>
  <c r="AQ1987"/>
  <c r="AT1962"/>
  <c r="AX1962"/>
  <c r="AU1962"/>
  <c r="T1962"/>
  <c r="AQ1962"/>
  <c r="AQ1883"/>
  <c r="O1883"/>
  <c r="AY1883"/>
  <c r="AZ1883"/>
  <c r="AF1883"/>
  <c r="AW1883"/>
  <c r="S1795"/>
  <c r="AC1795"/>
  <c r="AR1795"/>
  <c r="AQ1795"/>
  <c r="O1795"/>
  <c r="BB1795"/>
  <c r="T1795"/>
  <c r="BA1795"/>
  <c r="AZ1795"/>
  <c r="AF1795"/>
  <c r="AX1795"/>
  <c r="AD1795"/>
  <c r="AT1795"/>
  <c r="AF1765"/>
  <c r="BA1765"/>
  <c r="AS1765"/>
  <c r="AC1753"/>
  <c r="AQ1753"/>
  <c r="BC1753"/>
  <c r="AD1753"/>
  <c r="AY1753"/>
  <c r="AX1753"/>
  <c r="AW1753"/>
  <c r="AV1753"/>
  <c r="AW1737"/>
  <c r="AQ1737"/>
  <c r="BC1737"/>
  <c r="AY1737"/>
  <c r="AC1737"/>
  <c r="AV1737"/>
  <c r="AD1737"/>
  <c r="AX1737"/>
  <c r="S1731"/>
  <c r="AK1731"/>
  <c r="AN1731" s="1"/>
  <c r="AX1731"/>
  <c r="AC1731"/>
  <c r="AR1731"/>
  <c r="AS1731"/>
  <c r="AQ1731"/>
  <c r="O1731"/>
  <c r="BB1731"/>
  <c r="T1731"/>
  <c r="AF1731"/>
  <c r="AZ1731"/>
  <c r="AD1731"/>
  <c r="AY1731"/>
  <c r="BB1708"/>
  <c r="AF1708"/>
  <c r="BC1708"/>
  <c r="AT1708"/>
  <c r="AC1708"/>
  <c r="AD1708"/>
  <c r="BD1708"/>
  <c r="AU1708"/>
  <c r="AQ1708"/>
  <c r="AC1707"/>
  <c r="O1707"/>
  <c r="AK1707"/>
  <c r="AN1707" s="1"/>
  <c r="AT1707"/>
  <c r="BC1707"/>
  <c r="AQ1707"/>
  <c r="AZ1707"/>
  <c r="AR1707"/>
  <c r="BD1707"/>
  <c r="S1707"/>
  <c r="AY1707"/>
  <c r="BB1707"/>
  <c r="T1707"/>
  <c r="BA1707"/>
  <c r="AF1707"/>
  <c r="AV1707"/>
  <c r="AD1707"/>
  <c r="AU1707"/>
  <c r="O1686"/>
  <c r="AC1686"/>
  <c r="BC1686"/>
  <c r="AV1686"/>
  <c r="AF1686"/>
  <c r="AV1670"/>
  <c r="AT1670"/>
  <c r="AD1654"/>
  <c r="AC1654"/>
  <c r="BD1654"/>
  <c r="AV1654"/>
  <c r="O1654"/>
  <c r="AF1654"/>
  <c r="BC1654"/>
  <c r="T1654"/>
  <c r="AU1654"/>
  <c r="AC1620"/>
  <c r="AU1620"/>
  <c r="AR1620"/>
  <c r="AQ1620"/>
  <c r="BC1620"/>
  <c r="AD1620"/>
  <c r="BD1620"/>
  <c r="BB1620"/>
  <c r="AZ1620"/>
  <c r="AR1558"/>
  <c r="BD1558"/>
  <c r="BC1558"/>
  <c r="T1558"/>
  <c r="BB1558"/>
  <c r="O1558"/>
  <c r="AZ1558"/>
  <c r="AC1558"/>
  <c r="AU1558"/>
  <c r="AD1558"/>
  <c r="AF1558"/>
  <c r="AV1558"/>
  <c r="AT1558"/>
  <c r="AX1368"/>
  <c r="O1368"/>
  <c r="AZ1368"/>
  <c r="AD1335"/>
  <c r="AR1335"/>
  <c r="AC1335"/>
  <c r="AQ1335"/>
  <c r="BA1335"/>
  <c r="S1335"/>
  <c r="AX1335"/>
  <c r="AK1335"/>
  <c r="AN1335" s="1"/>
  <c r="AF1335"/>
  <c r="AZ1335"/>
  <c r="AS1335"/>
  <c r="O1335"/>
  <c r="AY1335"/>
  <c r="AK851"/>
  <c r="AD851"/>
  <c r="AY851"/>
  <c r="AC851"/>
  <c r="AU851"/>
  <c r="AT851"/>
  <c r="T851"/>
  <c r="BC851"/>
  <c r="AS851"/>
  <c r="BA851"/>
  <c r="AK654"/>
  <c r="AN654" s="1"/>
  <c r="AD654"/>
  <c r="BC404"/>
  <c r="S404"/>
  <c r="AU404"/>
  <c r="AD404"/>
  <c r="BC2294"/>
  <c r="AT2188"/>
  <c r="AU2160"/>
  <c r="BA2195"/>
  <c r="AV2169"/>
  <c r="AU2023"/>
  <c r="AC2294"/>
  <c r="BC2288"/>
  <c r="AY2219"/>
  <c r="O2195"/>
  <c r="AD2180"/>
  <c r="AU2159"/>
  <c r="AY2153"/>
  <c r="AW2129"/>
  <c r="BA2105"/>
  <c r="S2105"/>
  <c r="AQ2103"/>
  <c r="AQ2089"/>
  <c r="O2053"/>
  <c r="BB2023"/>
  <c r="AX1994"/>
  <c r="AK1993"/>
  <c r="AN1993" s="1"/>
  <c r="O1921"/>
  <c r="AC1906"/>
  <c r="AX2303"/>
  <c r="BD2281"/>
  <c r="AQ2269"/>
  <c r="O2253"/>
  <c r="BC2222"/>
  <c r="O2222"/>
  <c r="AY2207"/>
  <c r="AC2182"/>
  <c r="AY2169"/>
  <c r="AD2169"/>
  <c r="BA2159"/>
  <c r="AF2159"/>
  <c r="BC2155"/>
  <c r="AF2155"/>
  <c r="BA2153"/>
  <c r="S2153"/>
  <c r="AD2151"/>
  <c r="BD2135"/>
  <c r="AQ2121"/>
  <c r="BB2105"/>
  <c r="T2105"/>
  <c r="AS2089"/>
  <c r="AU2077"/>
  <c r="T2071"/>
  <c r="BD2067"/>
  <c r="AF2067"/>
  <c r="AT2065"/>
  <c r="AT2049"/>
  <c r="AD2037"/>
  <c r="AU2027"/>
  <c r="AV2025"/>
  <c r="AC2025"/>
  <c r="S2011"/>
  <c r="AY1994"/>
  <c r="S1993"/>
  <c r="AQ1985"/>
  <c r="O1985"/>
  <c r="BB1983"/>
  <c r="AZ1975"/>
  <c r="AD1975"/>
  <c r="AR1935"/>
  <c r="AT1921"/>
  <c r="T1921"/>
  <c r="AT1911"/>
  <c r="AD1906"/>
  <c r="AD1897"/>
  <c r="BC1889"/>
  <c r="BD1875"/>
  <c r="AK1827"/>
  <c r="AN1827" s="1"/>
  <c r="AD1716"/>
  <c r="AF1435"/>
  <c r="S2258"/>
  <c r="AT2258"/>
  <c r="AQ2258"/>
  <c r="T2258"/>
  <c r="AD2258"/>
  <c r="AY2258"/>
  <c r="BB2218"/>
  <c r="AZ2218"/>
  <c r="AF2218"/>
  <c r="AY2218"/>
  <c r="AQ2218"/>
  <c r="T2200"/>
  <c r="AF2200"/>
  <c r="BD2200"/>
  <c r="AD2200"/>
  <c r="AZ2200"/>
  <c r="AD2125"/>
  <c r="BA2125"/>
  <c r="AF2219"/>
  <c r="AV2219"/>
  <c r="AD2219"/>
  <c r="AU2219"/>
  <c r="AT2219"/>
  <c r="T2219"/>
  <c r="BB2219"/>
  <c r="AR2174"/>
  <c r="T2103"/>
  <c r="AU2103"/>
  <c r="S2103"/>
  <c r="AK2103"/>
  <c r="AN2103" s="1"/>
  <c r="AT2103"/>
  <c r="BC2103"/>
  <c r="O2103"/>
  <c r="AF2103"/>
  <c r="AS2103"/>
  <c r="BB2103"/>
  <c r="AY2103"/>
  <c r="AS2053"/>
  <c r="AK2053"/>
  <c r="AN2053" s="1"/>
  <c r="BA2053"/>
  <c r="AF2053"/>
  <c r="AZ2053"/>
  <c r="AD2053"/>
  <c r="AU2053"/>
  <c r="O2023"/>
  <c r="AK2023"/>
  <c r="AN2023" s="1"/>
  <c r="BA2023"/>
  <c r="BD2016"/>
  <c r="T1887"/>
  <c r="AD1887"/>
  <c r="AD1726"/>
  <c r="AX1726"/>
  <c r="AT1726"/>
  <c r="AV1726"/>
  <c r="AU1726"/>
  <c r="T1726"/>
  <c r="AR1726"/>
  <c r="O1726"/>
  <c r="AF1726"/>
  <c r="AC1726"/>
  <c r="BD1726"/>
  <c r="AW1629"/>
  <c r="AV1519"/>
  <c r="AU1519"/>
  <c r="AD1519"/>
  <c r="T1018"/>
  <c r="AD1018"/>
  <c r="AU1018"/>
  <c r="AR1018"/>
  <c r="AQ1018"/>
  <c r="BC1018"/>
  <c r="O1018"/>
  <c r="AY1018"/>
  <c r="AZ1018"/>
  <c r="AW1018"/>
  <c r="AV1018"/>
  <c r="BA1018"/>
  <c r="S1018"/>
  <c r="AC2299"/>
  <c r="AD2299"/>
  <c r="AR2299"/>
  <c r="BC2299"/>
  <c r="AZ2299"/>
  <c r="AQ2299"/>
  <c r="BA2299"/>
  <c r="O2299"/>
  <c r="AV2299"/>
  <c r="AT2260"/>
  <c r="AU2260"/>
  <c r="S2250"/>
  <c r="AD2250"/>
  <c r="BB2250"/>
  <c r="AC2250"/>
  <c r="AY2250"/>
  <c r="AX2250"/>
  <c r="T2250"/>
  <c r="AQ2197"/>
  <c r="AF2197"/>
  <c r="BA2197"/>
  <c r="AR2197"/>
  <c r="AX2129"/>
  <c r="AT2129"/>
  <c r="T2129"/>
  <c r="AF2129"/>
  <c r="BB2129"/>
  <c r="T2009"/>
  <c r="AT2009"/>
  <c r="BB2009"/>
  <c r="S2009"/>
  <c r="AK2009"/>
  <c r="AN2009" s="1"/>
  <c r="AS2009"/>
  <c r="BA2009"/>
  <c r="O2009"/>
  <c r="AF2009"/>
  <c r="AR2009"/>
  <c r="AZ2009"/>
  <c r="AW2009"/>
  <c r="AC1943"/>
  <c r="AR1943"/>
  <c r="BB1943"/>
  <c r="AQ1943"/>
  <c r="BA1943"/>
  <c r="AZ1943"/>
  <c r="O1943"/>
  <c r="AK1943"/>
  <c r="AN1943" s="1"/>
  <c r="AU1943"/>
  <c r="AC1741"/>
  <c r="AW1741"/>
  <c r="O1741"/>
  <c r="AK1741"/>
  <c r="AT1741"/>
  <c r="BC1741"/>
  <c r="AF1741"/>
  <c r="AV1741"/>
  <c r="BD1741"/>
  <c r="AD1741"/>
  <c r="AU1741"/>
  <c r="AR1741"/>
  <c r="AS1741"/>
  <c r="T1741"/>
  <c r="BA1741"/>
  <c r="S1741"/>
  <c r="AZ1741"/>
  <c r="AC1684"/>
  <c r="AU1684"/>
  <c r="AQ1684"/>
  <c r="BC1684"/>
  <c r="AD1684"/>
  <c r="BD1684"/>
  <c r="AF1684"/>
  <c r="AZ1684"/>
  <c r="AR1684"/>
  <c r="AD2313"/>
  <c r="AR2313"/>
  <c r="BD2313"/>
  <c r="S2312"/>
  <c r="AD2312"/>
  <c r="BC2312"/>
  <c r="AC2312"/>
  <c r="AY2312"/>
  <c r="AX2312"/>
  <c r="T2312"/>
  <c r="BC2265"/>
  <c r="AF2265"/>
  <c r="AV2265"/>
  <c r="S2264"/>
  <c r="AD2264"/>
  <c r="BC2264"/>
  <c r="AX2264"/>
  <c r="AC2264"/>
  <c r="AY2264"/>
  <c r="T2264"/>
  <c r="AD2212"/>
  <c r="AY2212"/>
  <c r="AU2212"/>
  <c r="AD2203"/>
  <c r="BD2203"/>
  <c r="AF2193"/>
  <c r="AV2193"/>
  <c r="AD2193"/>
  <c r="AU2193"/>
  <c r="AT2193"/>
  <c r="T2193"/>
  <c r="BB2193"/>
  <c r="AF2168"/>
  <c r="AZ2168"/>
  <c r="AZ2164"/>
  <c r="AD2148"/>
  <c r="AZ2148"/>
  <c r="AY2148"/>
  <c r="AU2148"/>
  <c r="BD2130"/>
  <c r="T2130"/>
  <c r="AT2130"/>
  <c r="AC2126"/>
  <c r="AZ2126"/>
  <c r="AY2126"/>
  <c r="T2126"/>
  <c r="AR2126"/>
  <c r="AD2116"/>
  <c r="BD2116"/>
  <c r="AD2102"/>
  <c r="AC2102"/>
  <c r="AV2102"/>
  <c r="AU2102"/>
  <c r="AR2102"/>
  <c r="O2102"/>
  <c r="BB2102"/>
  <c r="AD2068"/>
  <c r="AD2035"/>
  <c r="BD2035"/>
  <c r="AZ2035"/>
  <c r="S2035"/>
  <c r="AY2035"/>
  <c r="AF2035"/>
  <c r="AS2035"/>
  <c r="AC2021"/>
  <c r="T2021"/>
  <c r="AY2021"/>
  <c r="S2021"/>
  <c r="AV2021"/>
  <c r="O2021"/>
  <c r="AK2021"/>
  <c r="AN2021" s="1"/>
  <c r="AU2021"/>
  <c r="AR2021"/>
  <c r="BB2021"/>
  <c r="BB1972"/>
  <c r="AD1972"/>
  <c r="AY1972"/>
  <c r="AC1972"/>
  <c r="AX1972"/>
  <c r="AU1972"/>
  <c r="T1972"/>
  <c r="AC1963"/>
  <c r="AQ1963"/>
  <c r="AZ1963"/>
  <c r="AY1963"/>
  <c r="AW1963"/>
  <c r="O1963"/>
  <c r="AK1963"/>
  <c r="AN1963" s="1"/>
  <c r="AT1963"/>
  <c r="BC1963"/>
  <c r="AC1953"/>
  <c r="T1953"/>
  <c r="AY1953"/>
  <c r="S1953"/>
  <c r="AV1953"/>
  <c r="O1953"/>
  <c r="AK1953"/>
  <c r="AN1953" s="1"/>
  <c r="AU1953"/>
  <c r="AR1953"/>
  <c r="BB1953"/>
  <c r="AQ1948"/>
  <c r="T1948"/>
  <c r="S1876"/>
  <c r="AD1876"/>
  <c r="AY1876"/>
  <c r="AT1876"/>
  <c r="AC1876"/>
  <c r="AX1876"/>
  <c r="AU1876"/>
  <c r="T1876"/>
  <c r="AY1798"/>
  <c r="AU1798"/>
  <c r="AD1798"/>
  <c r="AX1661"/>
  <c r="BC1661"/>
  <c r="AD1661"/>
  <c r="AW1661"/>
  <c r="AC1661"/>
  <c r="BD1661"/>
  <c r="AV1661"/>
  <c r="AU1661"/>
  <c r="O1608"/>
  <c r="AF1608"/>
  <c r="AZ1608"/>
  <c r="AU1608"/>
  <c r="AY1608"/>
  <c r="AV1608"/>
  <c r="AD1459"/>
  <c r="AS1459"/>
  <c r="BD1459"/>
  <c r="O1459"/>
  <c r="AY1459"/>
  <c r="AT1459"/>
  <c r="AQ1459"/>
  <c r="AZ1459"/>
  <c r="BB1459"/>
  <c r="AW1459"/>
  <c r="S1459"/>
  <c r="AU1459"/>
  <c r="AK1459"/>
  <c r="BC1348"/>
  <c r="AR1348"/>
  <c r="AQ1348"/>
  <c r="BB1348"/>
  <c r="AT1348"/>
  <c r="AF1080"/>
  <c r="BA1080"/>
  <c r="AZ1080"/>
  <c r="O1080"/>
  <c r="AQ1080"/>
  <c r="AS1080"/>
  <c r="AU1080"/>
  <c r="AF1070"/>
  <c r="AK1070"/>
  <c r="AN1070" s="1"/>
  <c r="BC1070"/>
  <c r="AD1070"/>
  <c r="AZ1070"/>
  <c r="AW1070"/>
  <c r="S1070"/>
  <c r="AR1070"/>
  <c r="AU1070"/>
  <c r="T926"/>
  <c r="AD926"/>
  <c r="AU926"/>
  <c r="AR926"/>
  <c r="AQ926"/>
  <c r="BC926"/>
  <c r="O926"/>
  <c r="AY926"/>
  <c r="AW926"/>
  <c r="AV926"/>
  <c r="S926"/>
  <c r="AK926"/>
  <c r="AN926" s="1"/>
  <c r="BA926"/>
  <c r="AZ926"/>
  <c r="AX2149"/>
  <c r="AY2288"/>
  <c r="AT2159"/>
  <c r="AQ1994"/>
  <c r="T2288"/>
  <c r="O2275"/>
  <c r="BA2253"/>
  <c r="O2219"/>
  <c r="AY2191"/>
  <c r="AF2188"/>
  <c r="AW2169"/>
  <c r="AZ2155"/>
  <c r="AK2153"/>
  <c r="AN2153" s="1"/>
  <c r="AR2065"/>
  <c r="BC2053"/>
  <c r="S2049"/>
  <c r="AY1875"/>
  <c r="BA1561"/>
  <c r="S2299"/>
  <c r="AR2275"/>
  <c r="AU2315"/>
  <c r="AU2305"/>
  <c r="O2305"/>
  <c r="AS2299"/>
  <c r="AK2295"/>
  <c r="AN2295" s="1"/>
  <c r="AC2286"/>
  <c r="AV2275"/>
  <c r="AS2269"/>
  <c r="AT2255"/>
  <c r="T2255"/>
  <c r="S2251"/>
  <c r="AC2248"/>
  <c r="BC2219"/>
  <c r="AZ2207"/>
  <c r="AK2207"/>
  <c r="AN2207" s="1"/>
  <c r="AZ2197"/>
  <c r="AX2185"/>
  <c r="S2173"/>
  <c r="AZ2169"/>
  <c r="BB2159"/>
  <c r="AK2159"/>
  <c r="AN2159" s="1"/>
  <c r="BC2157"/>
  <c r="BB2153"/>
  <c r="AU2121"/>
  <c r="O2113"/>
  <c r="AW2103"/>
  <c r="O2097"/>
  <c r="AT2089"/>
  <c r="AC2089"/>
  <c r="AS2087"/>
  <c r="T2087"/>
  <c r="AZ2082"/>
  <c r="AK2067"/>
  <c r="AN2067" s="1"/>
  <c r="AX2065"/>
  <c r="AV2031"/>
  <c r="AV2027"/>
  <c r="AX2025"/>
  <c r="AD2025"/>
  <c r="AQ2009"/>
  <c r="AQ2007"/>
  <c r="O2007"/>
  <c r="O2005"/>
  <c r="AZ1997"/>
  <c r="AY1987"/>
  <c r="AR1985"/>
  <c r="AD1983"/>
  <c r="BA1975"/>
  <c r="AF1975"/>
  <c r="BD1973"/>
  <c r="AQ1970"/>
  <c r="AS1943"/>
  <c r="T1943"/>
  <c r="AV1935"/>
  <c r="AD1935"/>
  <c r="AY1911"/>
  <c r="AV1883"/>
  <c r="AF1875"/>
  <c r="AQ1526"/>
  <c r="BC1446"/>
  <c r="AZ1404"/>
  <c r="BD1260"/>
  <c r="S2290"/>
  <c r="AT2290"/>
  <c r="T2290"/>
  <c r="AQ2290"/>
  <c r="AD2290"/>
  <c r="AY2290"/>
  <c r="AK2149"/>
  <c r="AN2149" s="1"/>
  <c r="AW2149"/>
  <c r="AF2149"/>
  <c r="AV2149"/>
  <c r="AS2149"/>
  <c r="O2149"/>
  <c r="BC2149"/>
  <c r="S2298"/>
  <c r="AD2298"/>
  <c r="BB2298"/>
  <c r="AX2298"/>
  <c r="AC2298"/>
  <c r="AY2298"/>
  <c r="T2298"/>
  <c r="AU2195"/>
  <c r="AV2195"/>
  <c r="T2195"/>
  <c r="AT2195"/>
  <c r="BD2195"/>
  <c r="S2195"/>
  <c r="AK2195"/>
  <c r="AN2195" s="1"/>
  <c r="AS2195"/>
  <c r="BB2195"/>
  <c r="AC2195"/>
  <c r="AY2195"/>
  <c r="AK2191"/>
  <c r="AN2191" s="1"/>
  <c r="AF2191"/>
  <c r="AZ2191"/>
  <c r="AS2191"/>
  <c r="AQ2138"/>
  <c r="AC2049"/>
  <c r="AD2049"/>
  <c r="AS2049"/>
  <c r="AR2049"/>
  <c r="O2049"/>
  <c r="AY2049"/>
  <c r="BC2039"/>
  <c r="AZ2039"/>
  <c r="BB2004"/>
  <c r="BC2004"/>
  <c r="AD2004"/>
  <c r="AY2004"/>
  <c r="AC2004"/>
  <c r="AX2004"/>
  <c r="AQ2004"/>
  <c r="AT1994"/>
  <c r="AC1994"/>
  <c r="AU1994"/>
  <c r="AT1936"/>
  <c r="AU1936"/>
  <c r="AC1921"/>
  <c r="AD1921"/>
  <c r="AS1921"/>
  <c r="BC1921"/>
  <c r="AZ1921"/>
  <c r="AR1921"/>
  <c r="BB1921"/>
  <c r="AQ1921"/>
  <c r="BA1921"/>
  <c r="S1921"/>
  <c r="AV1921"/>
  <c r="AU1910"/>
  <c r="AC1910"/>
  <c r="AK1689"/>
  <c r="AN1689" s="1"/>
  <c r="S1689"/>
  <c r="AU1689"/>
  <c r="AF1689"/>
  <c r="AZ1689"/>
  <c r="O1689"/>
  <c r="AY1689"/>
  <c r="AQ2297"/>
  <c r="AT2297"/>
  <c r="AD2252"/>
  <c r="BC2252"/>
  <c r="AD2176"/>
  <c r="BD2176"/>
  <c r="AY2176"/>
  <c r="T2172"/>
  <c r="BD2172"/>
  <c r="AF2172"/>
  <c r="AZ2172"/>
  <c r="AD2172"/>
  <c r="AY2172"/>
  <c r="AW2153"/>
  <c r="AV2153"/>
  <c r="BD2153"/>
  <c r="AU2153"/>
  <c r="BC2153"/>
  <c r="O2153"/>
  <c r="AF2153"/>
  <c r="AR2153"/>
  <c r="AZ2153"/>
  <c r="AY2135"/>
  <c r="AK2135"/>
  <c r="BB2135"/>
  <c r="AD2135"/>
  <c r="AX2135"/>
  <c r="AU2135"/>
  <c r="S2135"/>
  <c r="BD2077"/>
  <c r="AZ2077"/>
  <c r="AF2077"/>
  <c r="AY2077"/>
  <c r="AR2077"/>
  <c r="AX2058"/>
  <c r="AV2058"/>
  <c r="AU2058"/>
  <c r="O2058"/>
  <c r="AR2058"/>
  <c r="AF2058"/>
  <c r="AT2052"/>
  <c r="AD2011"/>
  <c r="AC2011"/>
  <c r="AS2011"/>
  <c r="AQ2011"/>
  <c r="O2011"/>
  <c r="AZ2011"/>
  <c r="AQ1993"/>
  <c r="BB1993"/>
  <c r="BA1993"/>
  <c r="AZ1993"/>
  <c r="O1993"/>
  <c r="AF1993"/>
  <c r="AT1993"/>
  <c r="AT1986"/>
  <c r="AU1986"/>
  <c r="AQ1986"/>
  <c r="T1986"/>
  <c r="AD1986"/>
  <c r="BC1986"/>
  <c r="BC1978"/>
  <c r="AY1978"/>
  <c r="AC1931"/>
  <c r="T1931"/>
  <c r="AV1931"/>
  <c r="S1931"/>
  <c r="AU1931"/>
  <c r="BD1931"/>
  <c r="O1931"/>
  <c r="AK1931"/>
  <c r="AN1931" s="1"/>
  <c r="AT1931"/>
  <c r="BC1931"/>
  <c r="AQ1931"/>
  <c r="AZ1931"/>
  <c r="O1799"/>
  <c r="AR1799"/>
  <c r="AD1799"/>
  <c r="AY1799"/>
  <c r="T2303"/>
  <c r="AD2303"/>
  <c r="AW2303"/>
  <c r="S2314"/>
  <c r="AX2314"/>
  <c r="AQ2314"/>
  <c r="AT2314"/>
  <c r="BC2314"/>
  <c r="S2242"/>
  <c r="AT2242"/>
  <c r="AQ2242"/>
  <c r="T2242"/>
  <c r="AD2242"/>
  <c r="AY2242"/>
  <c r="BB2202"/>
  <c r="AD2202"/>
  <c r="AV2202"/>
  <c r="AW2185"/>
  <c r="AV2185"/>
  <c r="BD2185"/>
  <c r="AU2185"/>
  <c r="BC2185"/>
  <c r="O2185"/>
  <c r="AF2185"/>
  <c r="AR2185"/>
  <c r="AZ2185"/>
  <c r="AQ2170"/>
  <c r="AF2170"/>
  <c r="AX2170"/>
  <c r="AD2170"/>
  <c r="AV2170"/>
  <c r="AU2170"/>
  <c r="T2170"/>
  <c r="BB2170"/>
  <c r="S2165"/>
  <c r="AD2165"/>
  <c r="BA2165"/>
  <c r="AW2165"/>
  <c r="AV2165"/>
  <c r="AW2157"/>
  <c r="AC2157"/>
  <c r="AQ2157"/>
  <c r="BA2157"/>
  <c r="AZ2157"/>
  <c r="AY2157"/>
  <c r="S2157"/>
  <c r="AK2157"/>
  <c r="AN2157" s="1"/>
  <c r="AT2157"/>
  <c r="AR2119"/>
  <c r="AF2119"/>
  <c r="BC2119"/>
  <c r="AD2119"/>
  <c r="BB2119"/>
  <c r="AF2078"/>
  <c r="BB2078"/>
  <c r="AX2074"/>
  <c r="AV2074"/>
  <c r="AU2074"/>
  <c r="O2074"/>
  <c r="AR2074"/>
  <c r="AF2074"/>
  <c r="AZ2066"/>
  <c r="BD2061"/>
  <c r="AV2061"/>
  <c r="AR2061"/>
  <c r="AD2051"/>
  <c r="BD2051"/>
  <c r="AZ2051"/>
  <c r="S2051"/>
  <c r="AY2051"/>
  <c r="AF2051"/>
  <c r="AS2051"/>
  <c r="AX2042"/>
  <c r="AV2042"/>
  <c r="AU2042"/>
  <c r="O2042"/>
  <c r="AR2042"/>
  <c r="AF2042"/>
  <c r="AD2020"/>
  <c r="AT2020"/>
  <c r="AX2015"/>
  <c r="AC2015"/>
  <c r="AV2015"/>
  <c r="AU2015"/>
  <c r="BC2015"/>
  <c r="AC1997"/>
  <c r="AX1997"/>
  <c r="AW1997"/>
  <c r="AV1997"/>
  <c r="BD1997"/>
  <c r="S1997"/>
  <c r="AK1997"/>
  <c r="AN1997" s="1"/>
  <c r="AS1997"/>
  <c r="BA1997"/>
  <c r="AS1981"/>
  <c r="AR1981"/>
  <c r="AF1981"/>
  <c r="BA1981"/>
  <c r="AC1973"/>
  <c r="AR1973"/>
  <c r="BB1973"/>
  <c r="AQ1973"/>
  <c r="BA1973"/>
  <c r="AZ1973"/>
  <c r="O1973"/>
  <c r="AK1973"/>
  <c r="AN1973" s="1"/>
  <c r="AU1973"/>
  <c r="AC1964"/>
  <c r="BC1964"/>
  <c r="AU1933"/>
  <c r="BC1933"/>
  <c r="T1933"/>
  <c r="AT1933"/>
  <c r="BB1933"/>
  <c r="S1933"/>
  <c r="AK1933"/>
  <c r="AN1933" s="1"/>
  <c r="AS1933"/>
  <c r="BA1933"/>
  <c r="AC1933"/>
  <c r="AX1933"/>
  <c r="AT1929"/>
  <c r="AF1929"/>
  <c r="AD1929"/>
  <c r="BA1929"/>
  <c r="AZ1929"/>
  <c r="T1929"/>
  <c r="S1874"/>
  <c r="BC1874"/>
  <c r="AD1874"/>
  <c r="AY1874"/>
  <c r="AU1874"/>
  <c r="AC1874"/>
  <c r="AX1874"/>
  <c r="AQ1874"/>
  <c r="S1810"/>
  <c r="AU1810"/>
  <c r="AX1810"/>
  <c r="T1810"/>
  <c r="AT1810"/>
  <c r="AQ1810"/>
  <c r="AD1810"/>
  <c r="BC1810"/>
  <c r="T1794"/>
  <c r="AD1794"/>
  <c r="BC1794"/>
  <c r="AY1794"/>
  <c r="AU1794"/>
  <c r="T1780"/>
  <c r="AU1780"/>
  <c r="AD1780"/>
  <c r="BC1780"/>
  <c r="AC1759"/>
  <c r="O1759"/>
  <c r="AK1759"/>
  <c r="AN1759" s="1"/>
  <c r="AU1759"/>
  <c r="AR1759"/>
  <c r="BB1759"/>
  <c r="AS1759"/>
  <c r="AQ1759"/>
  <c r="BD1759"/>
  <c r="S1759"/>
  <c r="BA1759"/>
  <c r="T1759"/>
  <c r="BC1759"/>
  <c r="AF1759"/>
  <c r="AY1759"/>
  <c r="AD1759"/>
  <c r="AV1759"/>
  <c r="AZ1747"/>
  <c r="AQ1747"/>
  <c r="T1747"/>
  <c r="AY1747"/>
  <c r="AD1747"/>
  <c r="AT1747"/>
  <c r="AC1747"/>
  <c r="AS1747"/>
  <c r="AR1747"/>
  <c r="S1747"/>
  <c r="BB1747"/>
  <c r="O1747"/>
  <c r="AK1747"/>
  <c r="BA1747"/>
  <c r="T1730"/>
  <c r="AD1730"/>
  <c r="BC1730"/>
  <c r="AY1730"/>
  <c r="AU1730"/>
  <c r="AX1597"/>
  <c r="BC1597"/>
  <c r="AY1597"/>
  <c r="AD1597"/>
  <c r="AW1597"/>
  <c r="AC1597"/>
  <c r="BD1597"/>
  <c r="AV1597"/>
  <c r="AU1597"/>
  <c r="AC1492"/>
  <c r="AR1492"/>
  <c r="BD1492"/>
  <c r="T1492"/>
  <c r="AY1492"/>
  <c r="AZ1492"/>
  <c r="AF1492"/>
  <c r="AX1492"/>
  <c r="AD1492"/>
  <c r="AU1492"/>
  <c r="AQ1492"/>
  <c r="BC1492"/>
  <c r="BB1492"/>
  <c r="O1479"/>
  <c r="AD1479"/>
  <c r="AW1479"/>
  <c r="AF1479"/>
  <c r="AX1479"/>
  <c r="AV1479"/>
  <c r="AR1479"/>
  <c r="AK1479"/>
  <c r="AN1479" s="1"/>
  <c r="O1203"/>
  <c r="T1203"/>
  <c r="AV1203"/>
  <c r="AC1203"/>
  <c r="AQ1203"/>
  <c r="BA1203"/>
  <c r="BC1203"/>
  <c r="BB1203"/>
  <c r="S1203"/>
  <c r="AY1203"/>
  <c r="AK1203"/>
  <c r="AN1203" s="1"/>
  <c r="AU1203"/>
  <c r="AD1203"/>
  <c r="BD1203"/>
  <c r="AX1203"/>
  <c r="AS1203"/>
  <c r="AW1203"/>
  <c r="AT1203"/>
  <c r="AY1157"/>
  <c r="O1157"/>
  <c r="AX1157"/>
  <c r="AD1157"/>
  <c r="AR1157"/>
  <c r="AC1157"/>
  <c r="AW1157"/>
  <c r="AV1157"/>
  <c r="AQ1157"/>
  <c r="AF1157"/>
  <c r="BD1157"/>
  <c r="AZ1157"/>
  <c r="AQ887"/>
  <c r="AD887"/>
  <c r="AU887"/>
  <c r="BD802"/>
  <c r="BC802"/>
  <c r="AW802"/>
  <c r="AK802"/>
  <c r="AN802" s="1"/>
  <c r="AF802"/>
  <c r="O802"/>
  <c r="AS802"/>
  <c r="AC301"/>
  <c r="AT301"/>
  <c r="AQ301"/>
  <c r="T301"/>
  <c r="BD301"/>
  <c r="AF301"/>
  <c r="AX301"/>
  <c r="BB301"/>
  <c r="AZ301"/>
  <c r="O301"/>
  <c r="AV301"/>
  <c r="AU301"/>
  <c r="AD301"/>
  <c r="S271"/>
  <c r="AY271"/>
  <c r="AC271"/>
  <c r="AT271"/>
  <c r="AR271"/>
  <c r="BD271"/>
  <c r="AQ271"/>
  <c r="BC271"/>
  <c r="O271"/>
  <c r="AX271"/>
  <c r="AF271"/>
  <c r="AD271"/>
  <c r="BB271"/>
  <c r="AU271"/>
  <c r="T271"/>
  <c r="AZ271"/>
  <c r="AV271"/>
  <c r="AZ89"/>
  <c r="AU89"/>
  <c r="O89"/>
  <c r="BC89"/>
  <c r="AQ89"/>
  <c r="BD89"/>
  <c r="AR89"/>
  <c r="AX2155"/>
  <c r="BD2121"/>
  <c r="AK2105"/>
  <c r="AN2105" s="1"/>
  <c r="AT2053"/>
  <c r="AU1875"/>
  <c r="AQ2315"/>
  <c r="O2315"/>
  <c r="AQ2275"/>
  <c r="AC2257"/>
  <c r="AQ2222"/>
  <c r="AC2169"/>
  <c r="AD2160"/>
  <c r="AY2109"/>
  <c r="AX2071"/>
  <c r="AS2039"/>
  <c r="BD2009"/>
  <c r="AU2004"/>
  <c r="AC1996"/>
  <c r="BB1741"/>
  <c r="AR2315"/>
  <c r="AV2315"/>
  <c r="AV2305"/>
  <c r="AU2299"/>
  <c r="AU2290"/>
  <c r="AQ2280"/>
  <c r="AW2275"/>
  <c r="AT2269"/>
  <c r="AC2269"/>
  <c r="AU2258"/>
  <c r="AR2257"/>
  <c r="AY2256"/>
  <c r="AY2255"/>
  <c r="AQ2253"/>
  <c r="AS2251"/>
  <c r="AD2248"/>
  <c r="AQ2247"/>
  <c r="AT2244"/>
  <c r="BD2219"/>
  <c r="AT2200"/>
  <c r="AR2195"/>
  <c r="AU2173"/>
  <c r="BD2159"/>
  <c r="AR2149"/>
  <c r="AT2144"/>
  <c r="AU2124"/>
  <c r="AV2121"/>
  <c r="AC2121"/>
  <c r="AV2113"/>
  <c r="AQ2105"/>
  <c r="AX2103"/>
  <c r="AC2103"/>
  <c r="AX2089"/>
  <c r="AD2089"/>
  <c r="AZ2087"/>
  <c r="AQ2079"/>
  <c r="AF2065"/>
  <c r="AZ2049"/>
  <c r="BD2045"/>
  <c r="AQ2038"/>
  <c r="AX2031"/>
  <c r="BA2027"/>
  <c r="AD2027"/>
  <c r="AY2025"/>
  <c r="AF2023"/>
  <c r="AX2011"/>
  <c r="AU2009"/>
  <c r="AR2007"/>
  <c r="T2005"/>
  <c r="AR1993"/>
  <c r="BC1987"/>
  <c r="AT1985"/>
  <c r="AK1983"/>
  <c r="AN1983" s="1"/>
  <c r="BC1975"/>
  <c r="AT1943"/>
  <c r="AW1935"/>
  <c r="AF1935"/>
  <c r="AU1934"/>
  <c r="AS1931"/>
  <c r="AQ1922"/>
  <c r="AY1921"/>
  <c r="AZ1911"/>
  <c r="AD1911"/>
  <c r="AF1889"/>
  <c r="AX1883"/>
  <c r="AK1875"/>
  <c r="AF1678"/>
  <c r="AZ1672"/>
  <c r="AX1615"/>
  <c r="AZ1528"/>
  <c r="AF1519"/>
  <c r="AW1277"/>
  <c r="AY1145"/>
  <c r="AK1018"/>
  <c r="AN1018" s="1"/>
  <c r="AQ1857"/>
  <c r="AR1857"/>
  <c r="AY1835"/>
  <c r="S1826"/>
  <c r="AQ1826"/>
  <c r="S1824"/>
  <c r="AX1824"/>
  <c r="AD1821"/>
  <c r="AF1821"/>
  <c r="AW1821"/>
  <c r="AC1817"/>
  <c r="AV1817"/>
  <c r="AC1813"/>
  <c r="S1813"/>
  <c r="AU1813"/>
  <c r="BD1813"/>
  <c r="S1812"/>
  <c r="AT1812"/>
  <c r="AD1801"/>
  <c r="AV1801"/>
  <c r="AF1797"/>
  <c r="AS1797"/>
  <c r="S1793"/>
  <c r="AZ1793"/>
  <c r="AD1793"/>
  <c r="AT1793"/>
  <c r="AU1754"/>
  <c r="AY1754"/>
  <c r="AC1735"/>
  <c r="AR1735"/>
  <c r="AD1735"/>
  <c r="S1729"/>
  <c r="AZ1729"/>
  <c r="AD1729"/>
  <c r="AT1729"/>
  <c r="AZ1720"/>
  <c r="O1720"/>
  <c r="AF1720"/>
  <c r="AU1717"/>
  <c r="AX1717"/>
  <c r="AC1717"/>
  <c r="AC1675"/>
  <c r="AW1675"/>
  <c r="S1675"/>
  <c r="AU1675"/>
  <c r="BD1675"/>
  <c r="AD1675"/>
  <c r="AR1675"/>
  <c r="BA1675"/>
  <c r="T1673"/>
  <c r="BB1673"/>
  <c r="BC1653"/>
  <c r="AC1653"/>
  <c r="AC1643"/>
  <c r="AD1643"/>
  <c r="AR1643"/>
  <c r="BA1643"/>
  <c r="AQ1643"/>
  <c r="AZ1643"/>
  <c r="AY1643"/>
  <c r="S1643"/>
  <c r="AU1643"/>
  <c r="BD1643"/>
  <c r="AV1600"/>
  <c r="AU1600"/>
  <c r="T1600"/>
  <c r="AZ1600"/>
  <c r="AC1595"/>
  <c r="AQ1595"/>
  <c r="AZ1595"/>
  <c r="AY1595"/>
  <c r="AW1595"/>
  <c r="O1595"/>
  <c r="AK1595"/>
  <c r="AN1595" s="1"/>
  <c r="AT1595"/>
  <c r="BC1595"/>
  <c r="AF1582"/>
  <c r="AD1582"/>
  <c r="AD1529"/>
  <c r="T1529"/>
  <c r="AZ1529"/>
  <c r="AC1529"/>
  <c r="AU1529"/>
  <c r="AW1529"/>
  <c r="AR1529"/>
  <c r="S1529"/>
  <c r="AQ1529"/>
  <c r="BA1529"/>
  <c r="AC1525"/>
  <c r="AK1525"/>
  <c r="AN1525" s="1"/>
  <c r="BB1525"/>
  <c r="AQ1525"/>
  <c r="BC1525"/>
  <c r="BA1525"/>
  <c r="AU1525"/>
  <c r="AT1509"/>
  <c r="AS1509"/>
  <c r="S1507"/>
  <c r="AT1507"/>
  <c r="AK1507"/>
  <c r="AN1507" s="1"/>
  <c r="AZ1507"/>
  <c r="AU1467"/>
  <c r="S1467"/>
  <c r="BB1467"/>
  <c r="BD1467"/>
  <c r="AF1467"/>
  <c r="BA1467"/>
  <c r="AD1467"/>
  <c r="AW1467"/>
  <c r="AR1467"/>
  <c r="AD1438"/>
  <c r="AC1438"/>
  <c r="BD1438"/>
  <c r="T1438"/>
  <c r="AT1438"/>
  <c r="BC1438"/>
  <c r="AF1415"/>
  <c r="AY1415"/>
  <c r="O1415"/>
  <c r="AK1415"/>
  <c r="AN1415" s="1"/>
  <c r="AW1415"/>
  <c r="S1354"/>
  <c r="AC1354"/>
  <c r="AU1354"/>
  <c r="AR1354"/>
  <c r="AQ1354"/>
  <c r="BC1354"/>
  <c r="O1354"/>
  <c r="AY1354"/>
  <c r="AZ1354"/>
  <c r="AX1354"/>
  <c r="AV1354"/>
  <c r="AD1283"/>
  <c r="AF1283"/>
  <c r="AS1283"/>
  <c r="BD1283"/>
  <c r="AC1283"/>
  <c r="AR1283"/>
  <c r="BC1283"/>
  <c r="BA1283"/>
  <c r="S1283"/>
  <c r="AW1283"/>
  <c r="AV1283"/>
  <c r="AU1283"/>
  <c r="O1283"/>
  <c r="AX1282"/>
  <c r="AF1282"/>
  <c r="BC1282"/>
  <c r="BB1282"/>
  <c r="AZ1282"/>
  <c r="O1282"/>
  <c r="AQ1282"/>
  <c r="AF1196"/>
  <c r="AT1196"/>
  <c r="BD1196"/>
  <c r="AV1196"/>
  <c r="AU1196"/>
  <c r="AR1196"/>
  <c r="BC1196"/>
  <c r="S1195"/>
  <c r="T1195"/>
  <c r="AX1195"/>
  <c r="AC1195"/>
  <c r="AT1195"/>
  <c r="BD1195"/>
  <c r="AD1195"/>
  <c r="AW1195"/>
  <c r="AV1195"/>
  <c r="AU1195"/>
  <c r="BC1195"/>
  <c r="BB1195"/>
  <c r="BC1110"/>
  <c r="AU1103"/>
  <c r="BC1103"/>
  <c r="AC1103"/>
  <c r="AX1103"/>
  <c r="BA1006"/>
  <c r="AW1006"/>
  <c r="O1006"/>
  <c r="AV1006"/>
  <c r="AK1006"/>
  <c r="AN1006" s="1"/>
  <c r="AD1006"/>
  <c r="BC1006"/>
  <c r="O910"/>
  <c r="BC910"/>
  <c r="AK910"/>
  <c r="AN910" s="1"/>
  <c r="AD910"/>
  <c r="BC789"/>
  <c r="AT789"/>
  <c r="BB789"/>
  <c r="AU789"/>
  <c r="AC548"/>
  <c r="AD548"/>
  <c r="AR548"/>
  <c r="BA548"/>
  <c r="AQ548"/>
  <c r="AZ548"/>
  <c r="AY548"/>
  <c r="S548"/>
  <c r="AU548"/>
  <c r="BD548"/>
  <c r="AK548"/>
  <c r="BB548"/>
  <c r="AF548"/>
  <c r="AW548"/>
  <c r="AV548"/>
  <c r="T548"/>
  <c r="O548"/>
  <c r="BC548"/>
  <c r="AS548"/>
  <c r="AC528"/>
  <c r="AD528"/>
  <c r="AR528"/>
  <c r="BA528"/>
  <c r="AQ528"/>
  <c r="AZ528"/>
  <c r="AY528"/>
  <c r="S528"/>
  <c r="AU528"/>
  <c r="BD528"/>
  <c r="AS528"/>
  <c r="T528"/>
  <c r="O528"/>
  <c r="AF528"/>
  <c r="AW528"/>
  <c r="AT528"/>
  <c r="BC528"/>
  <c r="AK528"/>
  <c r="AV528"/>
  <c r="AD1853"/>
  <c r="AC1853"/>
  <c r="AS1853"/>
  <c r="AU1831"/>
  <c r="BC1831"/>
  <c r="O1819"/>
  <c r="AY1819"/>
  <c r="AV1815"/>
  <c r="BD1815"/>
  <c r="AC1811"/>
  <c r="AZ1811"/>
  <c r="AY1803"/>
  <c r="AC1791"/>
  <c r="AR1791"/>
  <c r="BB1791"/>
  <c r="T1791"/>
  <c r="AY1791"/>
  <c r="AC1785"/>
  <c r="BC1785"/>
  <c r="AD1785"/>
  <c r="AW1785"/>
  <c r="AC1775"/>
  <c r="AQ1775"/>
  <c r="BA1775"/>
  <c r="S1775"/>
  <c r="AV1775"/>
  <c r="AR1761"/>
  <c r="BC1761"/>
  <c r="S1761"/>
  <c r="AZ1761"/>
  <c r="S1706"/>
  <c r="AC1706"/>
  <c r="AU1706"/>
  <c r="BB1706"/>
  <c r="AC1701"/>
  <c r="BC1701"/>
  <c r="AD1701"/>
  <c r="AW1701"/>
  <c r="AT1694"/>
  <c r="O1694"/>
  <c r="AD1694"/>
  <c r="BC1694"/>
  <c r="AU1694"/>
  <c r="AU1677"/>
  <c r="AC1677"/>
  <c r="AY1677"/>
  <c r="S1674"/>
  <c r="O1674"/>
  <c r="AY1674"/>
  <c r="AF1674"/>
  <c r="AV1674"/>
  <c r="AQ1674"/>
  <c r="BC1674"/>
  <c r="AD1671"/>
  <c r="O1671"/>
  <c r="AZ1671"/>
  <c r="AF1671"/>
  <c r="AW1671"/>
  <c r="O1664"/>
  <c r="AZ1664"/>
  <c r="AV1664"/>
  <c r="AK1663"/>
  <c r="AN1663" s="1"/>
  <c r="BA1663"/>
  <c r="BB1644"/>
  <c r="AC1644"/>
  <c r="AU1644"/>
  <c r="AT1644"/>
  <c r="AQ1644"/>
  <c r="BD1644"/>
  <c r="O1623"/>
  <c r="AC1623"/>
  <c r="AY1623"/>
  <c r="AS1623"/>
  <c r="AR1623"/>
  <c r="AC1619"/>
  <c r="AQ1619"/>
  <c r="AZ1619"/>
  <c r="AY1619"/>
  <c r="AW1619"/>
  <c r="O1619"/>
  <c r="AK1619"/>
  <c r="AN1619" s="1"/>
  <c r="AT1619"/>
  <c r="BC1619"/>
  <c r="S1602"/>
  <c r="AC1602"/>
  <c r="AU1602"/>
  <c r="AR1602"/>
  <c r="AQ1602"/>
  <c r="BC1602"/>
  <c r="O1602"/>
  <c r="AY1602"/>
  <c r="AD1596"/>
  <c r="BB1596"/>
  <c r="AZ1596"/>
  <c r="AT1596"/>
  <c r="AC1579"/>
  <c r="T1579"/>
  <c r="AV1579"/>
  <c r="S1579"/>
  <c r="AU1579"/>
  <c r="BD1579"/>
  <c r="O1579"/>
  <c r="AK1579"/>
  <c r="AN1579" s="1"/>
  <c r="AT1579"/>
  <c r="BC1579"/>
  <c r="AQ1579"/>
  <c r="AZ1579"/>
  <c r="AD1576"/>
  <c r="AR1576"/>
  <c r="BD1576"/>
  <c r="T1576"/>
  <c r="BC1576"/>
  <c r="AF1576"/>
  <c r="AX1576"/>
  <c r="AD1542"/>
  <c r="AF1542"/>
  <c r="AZ1542"/>
  <c r="AR1542"/>
  <c r="AC1542"/>
  <c r="BD1542"/>
  <c r="BB1542"/>
  <c r="T1542"/>
  <c r="AT1542"/>
  <c r="AF1483"/>
  <c r="AS1483"/>
  <c r="BB1483"/>
  <c r="BD1483"/>
  <c r="BA1483"/>
  <c r="AZ1483"/>
  <c r="S1483"/>
  <c r="AQ1483"/>
  <c r="AK1401"/>
  <c r="AN1401" s="1"/>
  <c r="AY1401"/>
  <c r="T1401"/>
  <c r="AU1401"/>
  <c r="O1399"/>
  <c r="AK1399"/>
  <c r="AN1399" s="1"/>
  <c r="AW1399"/>
  <c r="BA1399"/>
  <c r="AF1399"/>
  <c r="AY1399"/>
  <c r="AD1399"/>
  <c r="AX1399"/>
  <c r="AC1399"/>
  <c r="AS1399"/>
  <c r="S1298"/>
  <c r="AQ1298"/>
  <c r="BC1298"/>
  <c r="BB1298"/>
  <c r="T1298"/>
  <c r="AZ1298"/>
  <c r="AF1298"/>
  <c r="AV1298"/>
  <c r="AC1298"/>
  <c r="O1298"/>
  <c r="AU1298"/>
  <c r="T1297"/>
  <c r="AU1297"/>
  <c r="AQ1297"/>
  <c r="AY1254"/>
  <c r="T1254"/>
  <c r="AT1254"/>
  <c r="O1254"/>
  <c r="AD1215"/>
  <c r="AX1215"/>
  <c r="O1215"/>
  <c r="AF1215"/>
  <c r="AY1215"/>
  <c r="AR1215"/>
  <c r="AW1215"/>
  <c r="AV1215"/>
  <c r="S1154"/>
  <c r="BC1154"/>
  <c r="BB1154"/>
  <c r="AF1154"/>
  <c r="AU1154"/>
  <c r="AD1154"/>
  <c r="BD1154"/>
  <c r="AC1154"/>
  <c r="AZ1154"/>
  <c r="AR1154"/>
  <c r="AQ1154"/>
  <c r="AU1075"/>
  <c r="BA1075"/>
  <c r="T1032"/>
  <c r="AK1032"/>
  <c r="AN1032" s="1"/>
  <c r="AV1032"/>
  <c r="AD1032"/>
  <c r="AU1032"/>
  <c r="AR1032"/>
  <c r="S1032"/>
  <c r="AZ1032"/>
  <c r="BC1032"/>
  <c r="BA1032"/>
  <c r="AY1032"/>
  <c r="AQ1032"/>
  <c r="AD900"/>
  <c r="AW900"/>
  <c r="AV900"/>
  <c r="AU900"/>
  <c r="O900"/>
  <c r="BC900"/>
  <c r="BA900"/>
  <c r="S900"/>
  <c r="AR900"/>
  <c r="AK900"/>
  <c r="AN900" s="1"/>
  <c r="AU800"/>
  <c r="AW800"/>
  <c r="AK782"/>
  <c r="AN782" s="1"/>
  <c r="AV782"/>
  <c r="AU782"/>
  <c r="S782"/>
  <c r="AS782"/>
  <c r="BD782"/>
  <c r="O782"/>
  <c r="AW782"/>
  <c r="T764"/>
  <c r="AY764"/>
  <c r="S764"/>
  <c r="AW764"/>
  <c r="O764"/>
  <c r="AV764"/>
  <c r="AD764"/>
  <c r="AR764"/>
  <c r="BC764"/>
  <c r="BD764"/>
  <c r="AK764"/>
  <c r="BA764"/>
  <c r="AS764"/>
  <c r="AZ764"/>
  <c r="AU764"/>
  <c r="BA760"/>
  <c r="AK760"/>
  <c r="AN760" s="1"/>
  <c r="AZ760"/>
  <c r="AF760"/>
  <c r="AU760"/>
  <c r="AQ760"/>
  <c r="AD760"/>
  <c r="BD760"/>
  <c r="BC760"/>
  <c r="AS760"/>
  <c r="AK747"/>
  <c r="AN747" s="1"/>
  <c r="BB639"/>
  <c r="AU639"/>
  <c r="AQ633"/>
  <c r="AV507"/>
  <c r="AF507"/>
  <c r="AZ507"/>
  <c r="AU507"/>
  <c r="AD507"/>
  <c r="AY507"/>
  <c r="BC507"/>
  <c r="AS1773"/>
  <c r="AS1763"/>
  <c r="BD1751"/>
  <c r="AD1751"/>
  <c r="AU1667"/>
  <c r="AF1633"/>
  <c r="BC1601"/>
  <c r="AF1601"/>
  <c r="AK1571"/>
  <c r="AN1571" s="1"/>
  <c r="AY1565"/>
  <c r="AK1565"/>
  <c r="AN1565" s="1"/>
  <c r="AF1553"/>
  <c r="BC1551"/>
  <c r="AC1551"/>
  <c r="AD1373"/>
  <c r="BD2309"/>
  <c r="AV2309"/>
  <c r="AU2306"/>
  <c r="BD2301"/>
  <c r="AT2301"/>
  <c r="T2301"/>
  <c r="BC2293"/>
  <c r="BC2289"/>
  <c r="AF2289"/>
  <c r="BD2285"/>
  <c r="AT2285"/>
  <c r="T2285"/>
  <c r="BA2283"/>
  <c r="AQ2283"/>
  <c r="AY2282"/>
  <c r="AC2282"/>
  <c r="AS2279"/>
  <c r="BB2277"/>
  <c r="AT2277"/>
  <c r="T2277"/>
  <c r="AC2270"/>
  <c r="AZ2267"/>
  <c r="AX2266"/>
  <c r="BD2261"/>
  <c r="AV2261"/>
  <c r="AZ2259"/>
  <c r="AF2259"/>
  <c r="AC2246"/>
  <c r="BB2245"/>
  <c r="AT2245"/>
  <c r="T2245"/>
  <c r="BC2241"/>
  <c r="AW2227"/>
  <c r="BB2226"/>
  <c r="AY2215"/>
  <c r="AY2213"/>
  <c r="BC2211"/>
  <c r="AZ2210"/>
  <c r="AC2209"/>
  <c r="AU2206"/>
  <c r="AY2204"/>
  <c r="AD2204"/>
  <c r="BD2201"/>
  <c r="AT2201"/>
  <c r="T2201"/>
  <c r="AD2198"/>
  <c r="BD2194"/>
  <c r="AR2194"/>
  <c r="AD2192"/>
  <c r="AW2183"/>
  <c r="AC2183"/>
  <c r="AU2177"/>
  <c r="T2177"/>
  <c r="AX2167"/>
  <c r="AT2161"/>
  <c r="AF2156"/>
  <c r="AD2152"/>
  <c r="BD2147"/>
  <c r="AV2147"/>
  <c r="BB2146"/>
  <c r="AQ2146"/>
  <c r="BB2142"/>
  <c r="AR2137"/>
  <c r="AT2134"/>
  <c r="AC2134"/>
  <c r="AZ2133"/>
  <c r="AZ2120"/>
  <c r="AR2118"/>
  <c r="AV2117"/>
  <c r="AC2110"/>
  <c r="AV2107"/>
  <c r="T2107"/>
  <c r="AU2106"/>
  <c r="BD2096"/>
  <c r="BA2095"/>
  <c r="AY2091"/>
  <c r="AV2090"/>
  <c r="AR2086"/>
  <c r="BB2081"/>
  <c r="BC2073"/>
  <c r="AU2072"/>
  <c r="AR2070"/>
  <c r="BC2057"/>
  <c r="AU2056"/>
  <c r="BC2041"/>
  <c r="AU2040"/>
  <c r="AY2033"/>
  <c r="AZ2024"/>
  <c r="AF2024"/>
  <c r="AU2022"/>
  <c r="BA2019"/>
  <c r="AZ2018"/>
  <c r="BB1999"/>
  <c r="AT1999"/>
  <c r="T1999"/>
  <c r="AY1995"/>
  <c r="AY1979"/>
  <c r="BD1977"/>
  <c r="AV1977"/>
  <c r="AS1971"/>
  <c r="BD1967"/>
  <c r="AV1967"/>
  <c r="BC1965"/>
  <c r="AZ1961"/>
  <c r="AC1957"/>
  <c r="AY1954"/>
  <c r="AC1954"/>
  <c r="AS1949"/>
  <c r="AZ1941"/>
  <c r="AU1940"/>
  <c r="AT1939"/>
  <c r="BC1932"/>
  <c r="AX1930"/>
  <c r="AC1919"/>
  <c r="AS1917"/>
  <c r="AC1917"/>
  <c r="AX1913"/>
  <c r="AY1909"/>
  <c r="AY1908"/>
  <c r="AD1908"/>
  <c r="BC1905"/>
  <c r="AR1905"/>
  <c r="AU1904"/>
  <c r="AZ1899"/>
  <c r="BB1895"/>
  <c r="AT1895"/>
  <c r="T1895"/>
  <c r="AW1893"/>
  <c r="AX1892"/>
  <c r="AC1892"/>
  <c r="BB1891"/>
  <c r="AR1891"/>
  <c r="AY1890"/>
  <c r="AD1890"/>
  <c r="BC1879"/>
  <c r="AV1865"/>
  <c r="AC1865"/>
  <c r="BA1861"/>
  <c r="AX1860"/>
  <c r="BA1857"/>
  <c r="AK1857"/>
  <c r="AN1857" s="1"/>
  <c r="O1857"/>
  <c r="AW1845"/>
  <c r="T1845"/>
  <c r="AT1844"/>
  <c r="AZ1841"/>
  <c r="AK1841"/>
  <c r="AN1841" s="1"/>
  <c r="O1841"/>
  <c r="AZ1835"/>
  <c r="O1835"/>
  <c r="BD1833"/>
  <c r="T1826"/>
  <c r="AQ1824"/>
  <c r="T1824"/>
  <c r="O1821"/>
  <c r="AC1816"/>
  <c r="AV1813"/>
  <c r="O1813"/>
  <c r="T1812"/>
  <c r="BC1809"/>
  <c r="AQ1809"/>
  <c r="AW1805"/>
  <c r="BC1793"/>
  <c r="O1793"/>
  <c r="AZ1787"/>
  <c r="AU1773"/>
  <c r="AD1773"/>
  <c r="AQ1772"/>
  <c r="AD1764"/>
  <c r="AT1763"/>
  <c r="AC1763"/>
  <c r="BD1757"/>
  <c r="AZ1755"/>
  <c r="BC1729"/>
  <c r="O1729"/>
  <c r="AZ1724"/>
  <c r="BB1723"/>
  <c r="AQ1723"/>
  <c r="AX1720"/>
  <c r="T1720"/>
  <c r="BD1715"/>
  <c r="AX1714"/>
  <c r="AQ1713"/>
  <c r="BA1699"/>
  <c r="BB1675"/>
  <c r="O1675"/>
  <c r="AV1667"/>
  <c r="AD1667"/>
  <c r="AZ1666"/>
  <c r="AU1659"/>
  <c r="AR1651"/>
  <c r="O1643"/>
  <c r="AS1627"/>
  <c r="AK1601"/>
  <c r="AN1601" s="1"/>
  <c r="AX1600"/>
  <c r="O1600"/>
  <c r="S1595"/>
  <c r="BB1565"/>
  <c r="AF1551"/>
  <c r="AY1529"/>
  <c r="BD1525"/>
  <c r="AV1467"/>
  <c r="T1467"/>
  <c r="AV1438"/>
  <c r="O1438"/>
  <c r="BA1415"/>
  <c r="BD1403"/>
  <c r="T1354"/>
  <c r="AY1283"/>
  <c r="T1282"/>
  <c r="AQ1196"/>
  <c r="O1196"/>
  <c r="T1762"/>
  <c r="AU1762"/>
  <c r="AD1762"/>
  <c r="T1728"/>
  <c r="AZ1728"/>
  <c r="AY1631"/>
  <c r="AK1631"/>
  <c r="AN1631" s="1"/>
  <c r="AF1631"/>
  <c r="AS1631"/>
  <c r="O1624"/>
  <c r="AV1530"/>
  <c r="O1530"/>
  <c r="BB1530"/>
  <c r="AX1530"/>
  <c r="AR1530"/>
  <c r="T1530"/>
  <c r="AQ1530"/>
  <c r="BC1530"/>
  <c r="S1485"/>
  <c r="AV1485"/>
  <c r="AQ1485"/>
  <c r="BB1485"/>
  <c r="AD1485"/>
  <c r="AU1485"/>
  <c r="AC1485"/>
  <c r="AT1485"/>
  <c r="AS1485"/>
  <c r="T1485"/>
  <c r="BA1485"/>
  <c r="S1426"/>
  <c r="AF1426"/>
  <c r="AV1426"/>
  <c r="BB1426"/>
  <c r="AC1426"/>
  <c r="AY1426"/>
  <c r="AX1426"/>
  <c r="AU1426"/>
  <c r="O1426"/>
  <c r="T1361"/>
  <c r="AU1361"/>
  <c r="AQ1361"/>
  <c r="AC1301"/>
  <c r="AY1301"/>
  <c r="AQ1301"/>
  <c r="AC1199"/>
  <c r="AQ1199"/>
  <c r="O1199"/>
  <c r="AK1199"/>
  <c r="AN1199" s="1"/>
  <c r="AY1199"/>
  <c r="AD1199"/>
  <c r="AZ1199"/>
  <c r="AX1199"/>
  <c r="AT1199"/>
  <c r="S1199"/>
  <c r="AF1199"/>
  <c r="BA1199"/>
  <c r="AV1177"/>
  <c r="BD1177"/>
  <c r="O1177"/>
  <c r="AF1177"/>
  <c r="AR1177"/>
  <c r="AZ1177"/>
  <c r="BA1177"/>
  <c r="AY1177"/>
  <c r="T1177"/>
  <c r="AX1177"/>
  <c r="AD1177"/>
  <c r="AT1177"/>
  <c r="AK1177"/>
  <c r="AN1177" s="1"/>
  <c r="BC1177"/>
  <c r="AC1177"/>
  <c r="BB1177"/>
  <c r="AS1177"/>
  <c r="AU1063"/>
  <c r="AS1063"/>
  <c r="AX1063"/>
  <c r="AU1042"/>
  <c r="AC1861"/>
  <c r="AQ1861"/>
  <c r="AZ1861"/>
  <c r="S1860"/>
  <c r="BB1860"/>
  <c r="AS1839"/>
  <c r="AC1839"/>
  <c r="AC1789"/>
  <c r="O1789"/>
  <c r="AK1789"/>
  <c r="AN1789" s="1"/>
  <c r="AT1789"/>
  <c r="BC1789"/>
  <c r="AQ1789"/>
  <c r="AZ1789"/>
  <c r="AC1787"/>
  <c r="AX1787"/>
  <c r="AU1787"/>
  <c r="BC1787"/>
  <c r="AD1749"/>
  <c r="AC1749"/>
  <c r="AS1749"/>
  <c r="T1744"/>
  <c r="AQ1744"/>
  <c r="AD1744"/>
  <c r="S1714"/>
  <c r="O1714"/>
  <c r="AY1714"/>
  <c r="AC1714"/>
  <c r="AU1714"/>
  <c r="AC1709"/>
  <c r="BD1709"/>
  <c r="AC1685"/>
  <c r="AY1685"/>
  <c r="AQ1685"/>
  <c r="AC1683"/>
  <c r="AQ1683"/>
  <c r="AZ1683"/>
  <c r="AW1683"/>
  <c r="O1683"/>
  <c r="AK1683"/>
  <c r="AT1683"/>
  <c r="BC1683"/>
  <c r="AC1669"/>
  <c r="AU1669"/>
  <c r="BD1669"/>
  <c r="AX1669"/>
  <c r="S1666"/>
  <c r="BB1666"/>
  <c r="O1666"/>
  <c r="AY1666"/>
  <c r="AC1666"/>
  <c r="AU1666"/>
  <c r="AC1662"/>
  <c r="AV1662"/>
  <c r="AT1662"/>
  <c r="O1662"/>
  <c r="BD1662"/>
  <c r="AC1659"/>
  <c r="T1659"/>
  <c r="AV1659"/>
  <c r="O1659"/>
  <c r="AK1659"/>
  <c r="AN1659" s="1"/>
  <c r="AT1659"/>
  <c r="BC1659"/>
  <c r="AQ1659"/>
  <c r="AZ1659"/>
  <c r="BA1647"/>
  <c r="S1647"/>
  <c r="AY1647"/>
  <c r="O1647"/>
  <c r="AK1647"/>
  <c r="AX1647"/>
  <c r="AC1647"/>
  <c r="AR1647"/>
  <c r="AQ1645"/>
  <c r="S1642"/>
  <c r="AQ1642"/>
  <c r="BC1642"/>
  <c r="BB1642"/>
  <c r="T1642"/>
  <c r="AZ1642"/>
  <c r="AF1642"/>
  <c r="AV1642"/>
  <c r="S1594"/>
  <c r="BB1594"/>
  <c r="T1594"/>
  <c r="AZ1594"/>
  <c r="O1594"/>
  <c r="AY1594"/>
  <c r="AC1594"/>
  <c r="AU1594"/>
  <c r="AF1569"/>
  <c r="BB1569"/>
  <c r="AF1537"/>
  <c r="S1537"/>
  <c r="AU1537"/>
  <c r="AK1537"/>
  <c r="AN1537" s="1"/>
  <c r="O1537"/>
  <c r="AY1537"/>
  <c r="BB1428"/>
  <c r="BD1428"/>
  <c r="AT1428"/>
  <c r="AF1428"/>
  <c r="AD1428"/>
  <c r="BC1428"/>
  <c r="AQ1428"/>
  <c r="AR1407"/>
  <c r="AF1407"/>
  <c r="AD1407"/>
  <c r="AZ1407"/>
  <c r="AQ1407"/>
  <c r="AU1392"/>
  <c r="AV1392"/>
  <c r="T1382"/>
  <c r="O1382"/>
  <c r="BD1382"/>
  <c r="AC1382"/>
  <c r="AV1382"/>
  <c r="AX1382"/>
  <c r="AU1382"/>
  <c r="AT1382"/>
  <c r="AD1374"/>
  <c r="AU1374"/>
  <c r="T1374"/>
  <c r="AT1374"/>
  <c r="AF1374"/>
  <c r="AC1374"/>
  <c r="BD1374"/>
  <c r="AD1287"/>
  <c r="AF1287"/>
  <c r="AU1287"/>
  <c r="AT1287"/>
  <c r="AS1287"/>
  <c r="BD1287"/>
  <c r="S1287"/>
  <c r="AY1287"/>
  <c r="AV1287"/>
  <c r="T1287"/>
  <c r="O1287"/>
  <c r="AK1287"/>
  <c r="AN1287" s="1"/>
  <c r="BC1287"/>
  <c r="O1267"/>
  <c r="AC1267"/>
  <c r="AQ1267"/>
  <c r="BA1267"/>
  <c r="AY1267"/>
  <c r="AX1267"/>
  <c r="S1267"/>
  <c r="AU1267"/>
  <c r="BD1267"/>
  <c r="AT1267"/>
  <c r="AS1267"/>
  <c r="T1267"/>
  <c r="AK1267"/>
  <c r="AN1267" s="1"/>
  <c r="BB1267"/>
  <c r="S1233"/>
  <c r="AS1233"/>
  <c r="AQ1233"/>
  <c r="BC1233"/>
  <c r="T1233"/>
  <c r="BB1233"/>
  <c r="O1233"/>
  <c r="BA1233"/>
  <c r="AD1233"/>
  <c r="AU1233"/>
  <c r="AK1233"/>
  <c r="AN1233" s="1"/>
  <c r="AY1233"/>
  <c r="S1192"/>
  <c r="AY1192"/>
  <c r="AD1192"/>
  <c r="AT1192"/>
  <c r="BD1192"/>
  <c r="AF1192"/>
  <c r="AX1192"/>
  <c r="AC1192"/>
  <c r="AV1192"/>
  <c r="AU1192"/>
  <c r="T1192"/>
  <c r="BC1192"/>
  <c r="BB1192"/>
  <c r="O1192"/>
  <c r="AZ1192"/>
  <c r="AF1094"/>
  <c r="AU1094"/>
  <c r="S1094"/>
  <c r="AR1094"/>
  <c r="AK1094"/>
  <c r="AN1094" s="1"/>
  <c r="AK972"/>
  <c r="AN972" s="1"/>
  <c r="AY972"/>
  <c r="AF972"/>
  <c r="AW972"/>
  <c r="AU972"/>
  <c r="S972"/>
  <c r="BD972"/>
  <c r="AZ972"/>
  <c r="AX941"/>
  <c r="BB941"/>
  <c r="AK827"/>
  <c r="AN827" s="1"/>
  <c r="AY827"/>
  <c r="AK1917"/>
  <c r="BB1841"/>
  <c r="T1841"/>
  <c r="AT1836"/>
  <c r="AQ1783"/>
  <c r="AR1633"/>
  <c r="AS1571"/>
  <c r="AW1553"/>
  <c r="AX1402"/>
  <c r="AT1385"/>
  <c r="BC1357"/>
  <c r="AZ1917"/>
  <c r="O1917"/>
  <c r="T1908"/>
  <c r="BB1900"/>
  <c r="T1900"/>
  <c r="AU1891"/>
  <c r="AK1891"/>
  <c r="AN1891" s="1"/>
  <c r="O1891"/>
  <c r="T1890"/>
  <c r="AQ1872"/>
  <c r="T1872"/>
  <c r="AS1857"/>
  <c r="AQ1856"/>
  <c r="T1856"/>
  <c r="AC1848"/>
  <c r="BC1841"/>
  <c r="AQ1841"/>
  <c r="AQ1840"/>
  <c r="BB1836"/>
  <c r="T1836"/>
  <c r="AQ1835"/>
  <c r="AV1833"/>
  <c r="AC1833"/>
  <c r="AX1826"/>
  <c r="BC1824"/>
  <c r="AQ1821"/>
  <c r="AX1817"/>
  <c r="AD1817"/>
  <c r="AC1814"/>
  <c r="AZ1813"/>
  <c r="AX1812"/>
  <c r="AW1801"/>
  <c r="AC1801"/>
  <c r="AS1793"/>
  <c r="AY1773"/>
  <c r="S1773"/>
  <c r="BB1763"/>
  <c r="O1763"/>
  <c r="AS1729"/>
  <c r="AU1728"/>
  <c r="O1728"/>
  <c r="AS1675"/>
  <c r="AF1673"/>
  <c r="BB1667"/>
  <c r="AT1643"/>
  <c r="AZ1631"/>
  <c r="O1631"/>
  <c r="AR1601"/>
  <c r="AU1595"/>
  <c r="AD1585"/>
  <c r="AZ1571"/>
  <c r="O1571"/>
  <c r="AX1553"/>
  <c r="O1553"/>
  <c r="AZ1530"/>
  <c r="AK1529"/>
  <c r="AN1529" s="1"/>
  <c r="AD1525"/>
  <c r="AD1509"/>
  <c r="AW1485"/>
  <c r="AZ1426"/>
  <c r="T1426"/>
  <c r="AY1402"/>
  <c r="AU1385"/>
  <c r="S1361"/>
  <c r="AK1283"/>
  <c r="AN1283" s="1"/>
  <c r="BB1199"/>
  <c r="T1199"/>
  <c r="AW1177"/>
  <c r="S1177"/>
  <c r="AK1110"/>
  <c r="AN1110" s="1"/>
  <c r="S1840"/>
  <c r="AX1840"/>
  <c r="AF1783"/>
  <c r="O1783"/>
  <c r="AD1783"/>
  <c r="AX1783"/>
  <c r="AF1751"/>
  <c r="AR1751"/>
  <c r="O1751"/>
  <c r="O1681"/>
  <c r="AK1681"/>
  <c r="AN1681" s="1"/>
  <c r="BA1681"/>
  <c r="AC1667"/>
  <c r="AQ1667"/>
  <c r="AZ1667"/>
  <c r="AW1667"/>
  <c r="O1667"/>
  <c r="AK1667"/>
  <c r="AN1667" s="1"/>
  <c r="AT1667"/>
  <c r="BC1667"/>
  <c r="AQ1633"/>
  <c r="T1633"/>
  <c r="BC1633"/>
  <c r="S1633"/>
  <c r="BA1633"/>
  <c r="O1633"/>
  <c r="AK1633"/>
  <c r="AN1633" s="1"/>
  <c r="AZ1633"/>
  <c r="AT1633"/>
  <c r="AQ1601"/>
  <c r="BB1601"/>
  <c r="T1601"/>
  <c r="BA1601"/>
  <c r="S1601"/>
  <c r="AZ1601"/>
  <c r="AD1601"/>
  <c r="AT1601"/>
  <c r="AZ1556"/>
  <c r="AD1556"/>
  <c r="AU1556"/>
  <c r="AC1556"/>
  <c r="AT1556"/>
  <c r="AR1556"/>
  <c r="T1556"/>
  <c r="BB1556"/>
  <c r="AR1551"/>
  <c r="AQ1551"/>
  <c r="S1551"/>
  <c r="BD1551"/>
  <c r="AD1551"/>
  <c r="AV1551"/>
  <c r="AF1484"/>
  <c r="BB1484"/>
  <c r="T1425"/>
  <c r="AU1425"/>
  <c r="AQ1425"/>
  <c r="AU1400"/>
  <c r="AU1373"/>
  <c r="BC1373"/>
  <c r="AY1373"/>
  <c r="AX1373"/>
  <c r="AV1373"/>
  <c r="O1214"/>
  <c r="AT1214"/>
  <c r="AQ1214"/>
  <c r="BD1214"/>
  <c r="BC1214"/>
  <c r="AR1214"/>
  <c r="AZ1012"/>
  <c r="BC1012"/>
  <c r="AC787"/>
  <c r="BC787"/>
  <c r="T787"/>
  <c r="AX787"/>
  <c r="AV1847"/>
  <c r="BD1847"/>
  <c r="AQ1825"/>
  <c r="AT1825"/>
  <c r="AC1757"/>
  <c r="AW1757"/>
  <c r="O1757"/>
  <c r="AK1757"/>
  <c r="AN1757" s="1"/>
  <c r="AT1757"/>
  <c r="BC1757"/>
  <c r="AQ1745"/>
  <c r="AR1745"/>
  <c r="O1745"/>
  <c r="AK1745"/>
  <c r="AN1745" s="1"/>
  <c r="AZ1745"/>
  <c r="S1722"/>
  <c r="O1722"/>
  <c r="AY1722"/>
  <c r="AC1722"/>
  <c r="AU1722"/>
  <c r="AC1715"/>
  <c r="AW1715"/>
  <c r="O1715"/>
  <c r="AK1715"/>
  <c r="AN1715" s="1"/>
  <c r="AT1715"/>
  <c r="BC1715"/>
  <c r="AU1705"/>
  <c r="BA1705"/>
  <c r="T1705"/>
  <c r="AQ1705"/>
  <c r="AY1688"/>
  <c r="T1688"/>
  <c r="S1682"/>
  <c r="BB1682"/>
  <c r="O1682"/>
  <c r="AY1682"/>
  <c r="AC1682"/>
  <c r="AU1682"/>
  <c r="O1665"/>
  <c r="AK1665"/>
  <c r="AN1665" s="1"/>
  <c r="AY1665"/>
  <c r="AD1665"/>
  <c r="AT1665"/>
  <c r="AQ1665"/>
  <c r="BB1665"/>
  <c r="AF1641"/>
  <c r="T1641"/>
  <c r="AU1641"/>
  <c r="AU1640"/>
  <c r="BC1636"/>
  <c r="AD1636"/>
  <c r="BB1636"/>
  <c r="S1618"/>
  <c r="BB1618"/>
  <c r="T1618"/>
  <c r="AZ1618"/>
  <c r="O1618"/>
  <c r="AY1618"/>
  <c r="AC1618"/>
  <c r="AU1618"/>
  <c r="AS1573"/>
  <c r="AQ1573"/>
  <c r="BD1573"/>
  <c r="S1573"/>
  <c r="BC1573"/>
  <c r="AD1573"/>
  <c r="AY1573"/>
  <c r="BA1531"/>
  <c r="T1531"/>
  <c r="AQ1531"/>
  <c r="AZ1531"/>
  <c r="AY1531"/>
  <c r="AS1527"/>
  <c r="AK1527"/>
  <c r="AN1527" s="1"/>
  <c r="BC1527"/>
  <c r="AR1527"/>
  <c r="BA1527"/>
  <c r="AW1527"/>
  <c r="AV1527"/>
  <c r="O1522"/>
  <c r="AY1522"/>
  <c r="AR1522"/>
  <c r="AF1522"/>
  <c r="AX1522"/>
  <c r="AC1522"/>
  <c r="AV1522"/>
  <c r="AU1522"/>
  <c r="T1522"/>
  <c r="BC1522"/>
  <c r="AW1505"/>
  <c r="AT1505"/>
  <c r="AK1505"/>
  <c r="AN1505" s="1"/>
  <c r="AF1505"/>
  <c r="BA1505"/>
  <c r="O1505"/>
  <c r="AK1491"/>
  <c r="AN1491" s="1"/>
  <c r="O1491"/>
  <c r="BB1491"/>
  <c r="AT1491"/>
  <c r="BC1491"/>
  <c r="AF1491"/>
  <c r="AZ1491"/>
  <c r="AY1491"/>
  <c r="S1491"/>
  <c r="AQ1491"/>
  <c r="AQ1417"/>
  <c r="AT1417"/>
  <c r="S1417"/>
  <c r="BA1417"/>
  <c r="AD1417"/>
  <c r="AY1417"/>
  <c r="AU1417"/>
  <c r="AS1417"/>
  <c r="O1417"/>
  <c r="AT1414"/>
  <c r="AC1414"/>
  <c r="AX1414"/>
  <c r="T1414"/>
  <c r="BC1414"/>
  <c r="AV1414"/>
  <c r="AU1414"/>
  <c r="AC1347"/>
  <c r="AD1347"/>
  <c r="AR1347"/>
  <c r="BA1347"/>
  <c r="AQ1347"/>
  <c r="AZ1347"/>
  <c r="AY1347"/>
  <c r="S1347"/>
  <c r="AU1347"/>
  <c r="BD1347"/>
  <c r="AK1347"/>
  <c r="AN1347" s="1"/>
  <c r="BB1347"/>
  <c r="AF1347"/>
  <c r="AW1347"/>
  <c r="AV1347"/>
  <c r="T1347"/>
  <c r="S1346"/>
  <c r="AQ1346"/>
  <c r="BC1346"/>
  <c r="BB1346"/>
  <c r="T1346"/>
  <c r="AZ1346"/>
  <c r="AF1346"/>
  <c r="AV1346"/>
  <c r="AY1346"/>
  <c r="AX1346"/>
  <c r="O1346"/>
  <c r="AU1346"/>
  <c r="AF1344"/>
  <c r="AY1344"/>
  <c r="S1330"/>
  <c r="AF1330"/>
  <c r="AV1330"/>
  <c r="AC1330"/>
  <c r="AU1330"/>
  <c r="AR1330"/>
  <c r="T1330"/>
  <c r="AZ1330"/>
  <c r="BB1330"/>
  <c r="AY1330"/>
  <c r="O1330"/>
  <c r="AX1330"/>
  <c r="AY1270"/>
  <c r="AC1270"/>
  <c r="AT1270"/>
  <c r="AR1270"/>
  <c r="AQ1270"/>
  <c r="BC1270"/>
  <c r="BD1270"/>
  <c r="BB1270"/>
  <c r="AZ1270"/>
  <c r="BD1252"/>
  <c r="AU1252"/>
  <c r="AT1252"/>
  <c r="AQ1252"/>
  <c r="AZ1252"/>
  <c r="O1252"/>
  <c r="AC929"/>
  <c r="AY929"/>
  <c r="AT929"/>
  <c r="T929"/>
  <c r="AQ929"/>
  <c r="AD929"/>
  <c r="BC929"/>
  <c r="BB929"/>
  <c r="BC835"/>
  <c r="T835"/>
  <c r="BA835"/>
  <c r="AD835"/>
  <c r="AU835"/>
  <c r="AC835"/>
  <c r="AY835"/>
  <c r="AX835"/>
  <c r="AK835"/>
  <c r="AN835" s="1"/>
  <c r="AW733"/>
  <c r="AU733"/>
  <c r="S733"/>
  <c r="AQ733"/>
  <c r="AK733"/>
  <c r="AN733" s="1"/>
  <c r="BA733"/>
  <c r="AQ718"/>
  <c r="AW718"/>
  <c r="S718"/>
  <c r="AZ718"/>
  <c r="AD551"/>
  <c r="BC551"/>
  <c r="AZ551"/>
  <c r="AY551"/>
  <c r="AF551"/>
  <c r="AU551"/>
  <c r="AV551"/>
  <c r="AF490"/>
  <c r="O490"/>
  <c r="AR490"/>
  <c r="BD490"/>
  <c r="BC490"/>
  <c r="S490"/>
  <c r="AU490"/>
  <c r="AK490"/>
  <c r="AN490" s="1"/>
  <c r="AS490"/>
  <c r="AQ483"/>
  <c r="AY483"/>
  <c r="AF483"/>
  <c r="AZ483"/>
  <c r="AU483"/>
  <c r="BC483"/>
  <c r="AR483"/>
  <c r="T1857"/>
  <c r="AW1773"/>
  <c r="AZ1763"/>
  <c r="AF1763"/>
  <c r="AW1631"/>
  <c r="AY1530"/>
  <c r="AS1199"/>
  <c r="AU1177"/>
  <c r="AZ2309"/>
  <c r="AR2309"/>
  <c r="AF2309"/>
  <c r="O2309"/>
  <c r="AY2301"/>
  <c r="AC2301"/>
  <c r="AQ2289"/>
  <c r="AX2287"/>
  <c r="AY2285"/>
  <c r="AC2285"/>
  <c r="BB2284"/>
  <c r="AV2283"/>
  <c r="O2283"/>
  <c r="T2282"/>
  <c r="AX2277"/>
  <c r="AQ2273"/>
  <c r="AU2270"/>
  <c r="T2270"/>
  <c r="AZ2261"/>
  <c r="AR2261"/>
  <c r="AF2261"/>
  <c r="O2261"/>
  <c r="S2259"/>
  <c r="BB2254"/>
  <c r="AT2246"/>
  <c r="T2246"/>
  <c r="AX2245"/>
  <c r="AV2241"/>
  <c r="AY2239"/>
  <c r="BA2227"/>
  <c r="AR2227"/>
  <c r="AF2227"/>
  <c r="O2227"/>
  <c r="AU2226"/>
  <c r="AD2226"/>
  <c r="AT2224"/>
  <c r="AT2220"/>
  <c r="AQ2215"/>
  <c r="AU2214"/>
  <c r="BD2213"/>
  <c r="AS2213"/>
  <c r="AF2213"/>
  <c r="BB2206"/>
  <c r="O2206"/>
  <c r="AY2201"/>
  <c r="AC2201"/>
  <c r="AQ2199"/>
  <c r="AX2194"/>
  <c r="O2194"/>
  <c r="AW2189"/>
  <c r="BC2183"/>
  <c r="T2183"/>
  <c r="BA2177"/>
  <c r="AQ2177"/>
  <c r="AC2177"/>
  <c r="AY2161"/>
  <c r="O2161"/>
  <c r="AZ2147"/>
  <c r="AR2147"/>
  <c r="AF2147"/>
  <c r="O2147"/>
  <c r="AV2146"/>
  <c r="O2146"/>
  <c r="AU2142"/>
  <c r="AZ2134"/>
  <c r="T2134"/>
  <c r="O2133"/>
  <c r="AW2123"/>
  <c r="BA2107"/>
  <c r="AR2107"/>
  <c r="AU2104"/>
  <c r="AX2099"/>
  <c r="BC2091"/>
  <c r="AT2091"/>
  <c r="AK2091"/>
  <c r="AN2091" s="1"/>
  <c r="O2091"/>
  <c r="AX2083"/>
  <c r="O2083"/>
  <c r="AT2081"/>
  <c r="AF2081"/>
  <c r="AZ2076"/>
  <c r="BC2055"/>
  <c r="BB2022"/>
  <c r="O2022"/>
  <c r="AW2019"/>
  <c r="AK2019"/>
  <c r="AN2019" s="1"/>
  <c r="O2019"/>
  <c r="AX1999"/>
  <c r="BC1995"/>
  <c r="AT1995"/>
  <c r="AK1995"/>
  <c r="AN1995" s="1"/>
  <c r="O1995"/>
  <c r="AW1991"/>
  <c r="AF1991"/>
  <c r="AR1979"/>
  <c r="AZ1977"/>
  <c r="AR1977"/>
  <c r="AF1977"/>
  <c r="O1977"/>
  <c r="AZ1971"/>
  <c r="AK1971"/>
  <c r="AN1971" s="1"/>
  <c r="O1971"/>
  <c r="AZ1967"/>
  <c r="AR1967"/>
  <c r="AF1967"/>
  <c r="O1967"/>
  <c r="T1954"/>
  <c r="BA1949"/>
  <c r="O1949"/>
  <c r="AU1942"/>
  <c r="AF1939"/>
  <c r="BA1917"/>
  <c r="S1917"/>
  <c r="BC1909"/>
  <c r="AT1909"/>
  <c r="AK1909"/>
  <c r="AN1909" s="1"/>
  <c r="O1909"/>
  <c r="AQ1908"/>
  <c r="AY1905"/>
  <c r="AK1905"/>
  <c r="AN1905" s="1"/>
  <c r="O1905"/>
  <c r="BB1903"/>
  <c r="AV1899"/>
  <c r="AX1895"/>
  <c r="T1892"/>
  <c r="AV1891"/>
  <c r="S1891"/>
  <c r="AQ1890"/>
  <c r="AT1872"/>
  <c r="BB1868"/>
  <c r="T1868"/>
  <c r="AU1861"/>
  <c r="AK1861"/>
  <c r="AN1861" s="1"/>
  <c r="O1861"/>
  <c r="T1860"/>
  <c r="AT1857"/>
  <c r="BC1845"/>
  <c r="AS1845"/>
  <c r="AR1841"/>
  <c r="AT1840"/>
  <c r="AR1835"/>
  <c r="AC1835"/>
  <c r="AW1833"/>
  <c r="AD1833"/>
  <c r="AY1826"/>
  <c r="AC1826"/>
  <c r="AC1824"/>
  <c r="AS1821"/>
  <c r="AY1817"/>
  <c r="AY1816"/>
  <c r="T1816"/>
  <c r="BA1813"/>
  <c r="AQ1813"/>
  <c r="AY1812"/>
  <c r="AC1812"/>
  <c r="AU1809"/>
  <c r="BB1804"/>
  <c r="T1804"/>
  <c r="AX1801"/>
  <c r="AU1793"/>
  <c r="AY1789"/>
  <c r="S1789"/>
  <c r="AT1787"/>
  <c r="AK1787"/>
  <c r="AN1787" s="1"/>
  <c r="O1787"/>
  <c r="AW1783"/>
  <c r="BA1773"/>
  <c r="AU1755"/>
  <c r="AW1751"/>
  <c r="O1749"/>
  <c r="AS1733"/>
  <c r="AU1729"/>
  <c r="AV1728"/>
  <c r="AV1723"/>
  <c r="T1714"/>
  <c r="AX1709"/>
  <c r="AX1702"/>
  <c r="AT1699"/>
  <c r="AU1685"/>
  <c r="BB1683"/>
  <c r="S1683"/>
  <c r="AT1675"/>
  <c r="AQ1669"/>
  <c r="BD1667"/>
  <c r="T1667"/>
  <c r="AQ1666"/>
  <c r="T1666"/>
  <c r="AR1662"/>
  <c r="T1662"/>
  <c r="BB1659"/>
  <c r="S1659"/>
  <c r="AQ1647"/>
  <c r="AV1643"/>
  <c r="AU1642"/>
  <c r="O1642"/>
  <c r="AU1633"/>
  <c r="AS1601"/>
  <c r="AF1600"/>
  <c r="AV1595"/>
  <c r="AV1594"/>
  <c r="AY1556"/>
  <c r="AS1551"/>
  <c r="AY1485"/>
  <c r="AF1438"/>
  <c r="AZ1428"/>
  <c r="BC1426"/>
  <c r="AY1407"/>
  <c r="BC1382"/>
  <c r="O1374"/>
  <c r="AF1354"/>
  <c r="BC1267"/>
  <c r="AZ1233"/>
  <c r="AC1196"/>
  <c r="S1856"/>
  <c r="AT1856"/>
  <c r="AC1773"/>
  <c r="O1773"/>
  <c r="AK1773"/>
  <c r="AN1773" s="1"/>
  <c r="AT1773"/>
  <c r="BC1773"/>
  <c r="AQ1773"/>
  <c r="AZ1773"/>
  <c r="BA1763"/>
  <c r="S1763"/>
  <c r="AK1763"/>
  <c r="AN1763" s="1"/>
  <c r="AX1763"/>
  <c r="AK1713"/>
  <c r="BB1713"/>
  <c r="AU1676"/>
  <c r="BC1676"/>
  <c r="AD1676"/>
  <c r="AW1565"/>
  <c r="T1565"/>
  <c r="AV1565"/>
  <c r="S1565"/>
  <c r="AU1565"/>
  <c r="BD1565"/>
  <c r="AC1565"/>
  <c r="AQ1565"/>
  <c r="BA1565"/>
  <c r="AD1553"/>
  <c r="AT1553"/>
  <c r="AS1553"/>
  <c r="S1553"/>
  <c r="AK1553"/>
  <c r="AN1553" s="1"/>
  <c r="AY1553"/>
  <c r="AC1490"/>
  <c r="AU1490"/>
  <c r="T1490"/>
  <c r="AZ1490"/>
  <c r="BB1490"/>
  <c r="AF1490"/>
  <c r="AY1490"/>
  <c r="AX1490"/>
  <c r="O1490"/>
  <c r="AQ1490"/>
  <c r="S1402"/>
  <c r="AC1402"/>
  <c r="AU1402"/>
  <c r="T1402"/>
  <c r="AZ1402"/>
  <c r="AV1402"/>
  <c r="AR1402"/>
  <c r="O1402"/>
  <c r="AQ1402"/>
  <c r="BB1402"/>
  <c r="S1385"/>
  <c r="AZ1385"/>
  <c r="O1385"/>
  <c r="AK1385"/>
  <c r="AN1385" s="1"/>
  <c r="AY1385"/>
  <c r="AS1385"/>
  <c r="BC1385"/>
  <c r="AF1385"/>
  <c r="BB1385"/>
  <c r="AD1385"/>
  <c r="BA1385"/>
  <c r="AR1385"/>
  <c r="AC1357"/>
  <c r="AY1357"/>
  <c r="AX1357"/>
  <c r="AD1357"/>
  <c r="AW1357"/>
  <c r="AV1357"/>
  <c r="AD1326"/>
  <c r="AF1326"/>
  <c r="AR1326"/>
  <c r="AU860"/>
  <c r="AF860"/>
  <c r="AY860"/>
  <c r="AQ769"/>
  <c r="AU769"/>
  <c r="AS719"/>
  <c r="AU719"/>
  <c r="AK484"/>
  <c r="AN484" s="1"/>
  <c r="O484"/>
  <c r="AU484"/>
  <c r="AD484"/>
  <c r="BD484"/>
  <c r="BC484"/>
  <c r="AV484"/>
  <c r="AF484"/>
  <c r="AC1845"/>
  <c r="AQ1845"/>
  <c r="AZ1845"/>
  <c r="S1844"/>
  <c r="BB1844"/>
  <c r="S1828"/>
  <c r="T1828"/>
  <c r="S1809"/>
  <c r="AZ1809"/>
  <c r="AF1805"/>
  <c r="AS1805"/>
  <c r="T1792"/>
  <c r="BC1792"/>
  <c r="AU1786"/>
  <c r="AY1786"/>
  <c r="T1776"/>
  <c r="AD1776"/>
  <c r="AY1776"/>
  <c r="AC1767"/>
  <c r="AD1767"/>
  <c r="AY1767"/>
  <c r="S1755"/>
  <c r="AK1755"/>
  <c r="AN1755" s="1"/>
  <c r="AS1755"/>
  <c r="BA1755"/>
  <c r="AC1755"/>
  <c r="AX1755"/>
  <c r="AC1723"/>
  <c r="AW1723"/>
  <c r="O1723"/>
  <c r="AK1723"/>
  <c r="AN1723" s="1"/>
  <c r="AT1723"/>
  <c r="BC1723"/>
  <c r="AD1718"/>
  <c r="AF1718"/>
  <c r="AV1718"/>
  <c r="AC1699"/>
  <c r="AQ1699"/>
  <c r="AZ1699"/>
  <c r="T1699"/>
  <c r="AV1699"/>
  <c r="AD1668"/>
  <c r="AC1651"/>
  <c r="T1651"/>
  <c r="AV1651"/>
  <c r="O1651"/>
  <c r="AK1651"/>
  <c r="AN1651" s="1"/>
  <c r="AT1651"/>
  <c r="BC1651"/>
  <c r="AQ1651"/>
  <c r="AZ1651"/>
  <c r="AC1637"/>
  <c r="AD1637"/>
  <c r="AW1637"/>
  <c r="AV1637"/>
  <c r="AQ1637"/>
  <c r="BC1637"/>
  <c r="AC1627"/>
  <c r="AW1627"/>
  <c r="T1627"/>
  <c r="AV1627"/>
  <c r="S1627"/>
  <c r="AU1627"/>
  <c r="BD1627"/>
  <c r="AD1627"/>
  <c r="AR1627"/>
  <c r="BA1627"/>
  <c r="AQ1621"/>
  <c r="BC1621"/>
  <c r="AD1607"/>
  <c r="AF1607"/>
  <c r="AW1607"/>
  <c r="AC1607"/>
  <c r="AS1607"/>
  <c r="AQ1607"/>
  <c r="S1607"/>
  <c r="BA1607"/>
  <c r="AC1598"/>
  <c r="AV1598"/>
  <c r="AU1598"/>
  <c r="AT1598"/>
  <c r="O1598"/>
  <c r="BD1598"/>
  <c r="AY1564"/>
  <c r="AU1564"/>
  <c r="AR1564"/>
  <c r="AQ1564"/>
  <c r="BC1564"/>
  <c r="AY1563"/>
  <c r="AV1563"/>
  <c r="BA1563"/>
  <c r="BB1516"/>
  <c r="AR1516"/>
  <c r="BC1516"/>
  <c r="AF1516"/>
  <c r="BD1516"/>
  <c r="AC1516"/>
  <c r="AY1516"/>
  <c r="AQ1516"/>
  <c r="AQ1508"/>
  <c r="AD1508"/>
  <c r="AU1508"/>
  <c r="BB1508"/>
  <c r="BD1508"/>
  <c r="AF1508"/>
  <c r="AZ1508"/>
  <c r="AC1508"/>
  <c r="AY1508"/>
  <c r="AR1508"/>
  <c r="AX1466"/>
  <c r="BC1466"/>
  <c r="AY1466"/>
  <c r="AV1466"/>
  <c r="AX1463"/>
  <c r="O1463"/>
  <c r="AK1463"/>
  <c r="AN1463" s="1"/>
  <c r="BC1463"/>
  <c r="T1458"/>
  <c r="AZ1458"/>
  <c r="AC1458"/>
  <c r="AU1458"/>
  <c r="AX1458"/>
  <c r="AV1458"/>
  <c r="AR1458"/>
  <c r="BC1458"/>
  <c r="AC1449"/>
  <c r="O1449"/>
  <c r="AZ1449"/>
  <c r="AS1449"/>
  <c r="AF1449"/>
  <c r="AY1449"/>
  <c r="AD1449"/>
  <c r="AU1449"/>
  <c r="AT1449"/>
  <c r="S1449"/>
  <c r="AT1448"/>
  <c r="AU1448"/>
  <c r="AC1403"/>
  <c r="O1403"/>
  <c r="AK1403"/>
  <c r="AN1403" s="1"/>
  <c r="AT1403"/>
  <c r="BC1403"/>
  <c r="AY1403"/>
  <c r="AQ1403"/>
  <c r="BB1403"/>
  <c r="T1403"/>
  <c r="BA1403"/>
  <c r="S1403"/>
  <c r="AZ1403"/>
  <c r="AD1403"/>
  <c r="AU1403"/>
  <c r="AC1379"/>
  <c r="AQ1379"/>
  <c r="AZ1379"/>
  <c r="AY1379"/>
  <c r="S1379"/>
  <c r="AU1379"/>
  <c r="BD1379"/>
  <c r="AR1379"/>
  <c r="BC1379"/>
  <c r="T1379"/>
  <c r="BB1379"/>
  <c r="AF1379"/>
  <c r="AV1379"/>
  <c r="AZ1376"/>
  <c r="AV1376"/>
  <c r="T1376"/>
  <c r="AY1376"/>
  <c r="O1376"/>
  <c r="AX1376"/>
  <c r="AF1343"/>
  <c r="AZ1343"/>
  <c r="AD1343"/>
  <c r="AY1343"/>
  <c r="AC1343"/>
  <c r="AS1343"/>
  <c r="AQ1343"/>
  <c r="AT1268"/>
  <c r="O1268"/>
  <c r="S1179"/>
  <c r="BB1179"/>
  <c r="AV1179"/>
  <c r="AT1179"/>
  <c r="AQ1179"/>
  <c r="BD1179"/>
  <c r="AX1179"/>
  <c r="AD1179"/>
  <c r="AC1179"/>
  <c r="BC1179"/>
  <c r="AU1179"/>
  <c r="BD1166"/>
  <c r="O1166"/>
  <c r="AF1166"/>
  <c r="T1166"/>
  <c r="AY1166"/>
  <c r="AU1091"/>
  <c r="BA1091"/>
  <c r="BD962"/>
  <c r="AZ962"/>
  <c r="S962"/>
  <c r="AS962"/>
  <c r="AR958"/>
  <c r="AY441"/>
  <c r="BD441"/>
  <c r="AS441"/>
  <c r="AZ441"/>
  <c r="AU441"/>
  <c r="AQ441"/>
  <c r="BA441"/>
  <c r="O441"/>
  <c r="AF441"/>
  <c r="T345"/>
  <c r="AK345"/>
  <c r="AN345" s="1"/>
  <c r="BA345"/>
  <c r="AY345"/>
  <c r="S345"/>
  <c r="AQ345"/>
  <c r="AS345"/>
  <c r="AU345"/>
  <c r="BC345"/>
  <c r="AW322"/>
  <c r="AV322"/>
  <c r="BD322"/>
  <c r="S322"/>
  <c r="AK322"/>
  <c r="AN322" s="1"/>
  <c r="AS322"/>
  <c r="BA322"/>
  <c r="AC322"/>
  <c r="AT322"/>
  <c r="AR322"/>
  <c r="AQ322"/>
  <c r="BC322"/>
  <c r="O322"/>
  <c r="AY322"/>
  <c r="AF322"/>
  <c r="AD322"/>
  <c r="BB322"/>
  <c r="AZ322"/>
  <c r="T322"/>
  <c r="AX322"/>
  <c r="AU319"/>
  <c r="AZ319"/>
  <c r="AX1917"/>
  <c r="BC1908"/>
  <c r="AT1900"/>
  <c r="AU1681"/>
  <c r="BA1667"/>
  <c r="AQ1556"/>
  <c r="AR1426"/>
  <c r="AY2284"/>
  <c r="BA2309"/>
  <c r="AS2309"/>
  <c r="AK2309"/>
  <c r="AN2309" s="1"/>
  <c r="AU2289"/>
  <c r="AW2283"/>
  <c r="S2283"/>
  <c r="AQ2282"/>
  <c r="AX2270"/>
  <c r="BA2261"/>
  <c r="AS2261"/>
  <c r="AK2261"/>
  <c r="AN2261" s="1"/>
  <c r="AU2246"/>
  <c r="BB2227"/>
  <c r="AS2227"/>
  <c r="AK2227"/>
  <c r="AN2227" s="1"/>
  <c r="S2227"/>
  <c r="AU2220"/>
  <c r="BC2206"/>
  <c r="T2206"/>
  <c r="AY2194"/>
  <c r="T2194"/>
  <c r="AX2189"/>
  <c r="AZ2161"/>
  <c r="T2161"/>
  <c r="BA2147"/>
  <c r="AS2147"/>
  <c r="AK2147"/>
  <c r="AN2147" s="1"/>
  <c r="AX2146"/>
  <c r="BB2134"/>
  <c r="AS2133"/>
  <c r="S2133"/>
  <c r="AX2123"/>
  <c r="BD2091"/>
  <c r="AU2091"/>
  <c r="S2091"/>
  <c r="AY2083"/>
  <c r="S2083"/>
  <c r="BD2076"/>
  <c r="AT2024"/>
  <c r="BC2022"/>
  <c r="T2022"/>
  <c r="AX2019"/>
  <c r="BD1995"/>
  <c r="AU1995"/>
  <c r="S1995"/>
  <c r="BA1977"/>
  <c r="AS1977"/>
  <c r="AK1977"/>
  <c r="AN1977" s="1"/>
  <c r="BA1971"/>
  <c r="S1971"/>
  <c r="BA1967"/>
  <c r="AS1967"/>
  <c r="AK1967"/>
  <c r="AN1967" s="1"/>
  <c r="AQ1954"/>
  <c r="BB1949"/>
  <c r="S1949"/>
  <c r="AQ1913"/>
  <c r="BD1909"/>
  <c r="AU1909"/>
  <c r="S1909"/>
  <c r="AT1908"/>
  <c r="AZ1905"/>
  <c r="AQ1892"/>
  <c r="AY1891"/>
  <c r="T1891"/>
  <c r="AT1890"/>
  <c r="AU1872"/>
  <c r="AV1861"/>
  <c r="S1861"/>
  <c r="AQ1860"/>
  <c r="AU1857"/>
  <c r="AX1856"/>
  <c r="BB1850"/>
  <c r="AT1841"/>
  <c r="AU1840"/>
  <c r="AV1835"/>
  <c r="AD1835"/>
  <c r="AX1833"/>
  <c r="BC1826"/>
  <c r="AD1826"/>
  <c r="AX1821"/>
  <c r="AC1821"/>
  <c r="BC1817"/>
  <c r="BB1813"/>
  <c r="AR1813"/>
  <c r="AD1813"/>
  <c r="BB1812"/>
  <c r="AD1812"/>
  <c r="AY1801"/>
  <c r="BA1797"/>
  <c r="AY1793"/>
  <c r="AF1793"/>
  <c r="BA1789"/>
  <c r="T1789"/>
  <c r="AV1787"/>
  <c r="S1787"/>
  <c r="AY1783"/>
  <c r="BB1773"/>
  <c r="AQ1763"/>
  <c r="AX1751"/>
  <c r="S1749"/>
  <c r="BC1736"/>
  <c r="AW1735"/>
  <c r="AY1729"/>
  <c r="AF1729"/>
  <c r="AX1728"/>
  <c r="AQ1714"/>
  <c r="BC1685"/>
  <c r="BD1683"/>
  <c r="T1683"/>
  <c r="AV1675"/>
  <c r="AF1675"/>
  <c r="AV1669"/>
  <c r="AR1667"/>
  <c r="AR1666"/>
  <c r="AU1662"/>
  <c r="BD1659"/>
  <c r="AX1653"/>
  <c r="AS1647"/>
  <c r="AW1643"/>
  <c r="AF1643"/>
  <c r="AX1642"/>
  <c r="AY1633"/>
  <c r="AU1601"/>
  <c r="BA1595"/>
  <c r="AD1595"/>
  <c r="AX1594"/>
  <c r="AU1573"/>
  <c r="AT1565"/>
  <c r="BC1556"/>
  <c r="BC1553"/>
  <c r="AU1551"/>
  <c r="BC1485"/>
  <c r="AD1196"/>
  <c r="AQ1195"/>
  <c r="BA1103"/>
  <c r="AT548"/>
  <c r="BB528"/>
  <c r="AY1555"/>
  <c r="AF1550"/>
  <c r="BB1550"/>
  <c r="AK1541"/>
  <c r="AN1541" s="1"/>
  <c r="S1541"/>
  <c r="BC1541"/>
  <c r="AW1541"/>
  <c r="AU1539"/>
  <c r="AK1539"/>
  <c r="AN1539" s="1"/>
  <c r="BC1539"/>
  <c r="AS1539"/>
  <c r="BB1524"/>
  <c r="AF1524"/>
  <c r="AU1524"/>
  <c r="BD1518"/>
  <c r="BB1502"/>
  <c r="O1502"/>
  <c r="AQ1502"/>
  <c r="AF1502"/>
  <c r="AC1494"/>
  <c r="AT1494"/>
  <c r="T1494"/>
  <c r="AZ1494"/>
  <c r="AQ1478"/>
  <c r="AT1478"/>
  <c r="O1478"/>
  <c r="AZ1478"/>
  <c r="S1471"/>
  <c r="AU1471"/>
  <c r="BD1471"/>
  <c r="AC1471"/>
  <c r="AY1471"/>
  <c r="S1450"/>
  <c r="AR1450"/>
  <c r="O1450"/>
  <c r="AY1450"/>
  <c r="AC1443"/>
  <c r="AD1443"/>
  <c r="AR1443"/>
  <c r="BA1443"/>
  <c r="T1443"/>
  <c r="AV1443"/>
  <c r="AC1427"/>
  <c r="S1427"/>
  <c r="AU1427"/>
  <c r="BD1427"/>
  <c r="AQ1427"/>
  <c r="AZ1427"/>
  <c r="AC1419"/>
  <c r="AY1419"/>
  <c r="O1419"/>
  <c r="AK1419"/>
  <c r="AN1419" s="1"/>
  <c r="AT1419"/>
  <c r="BC1419"/>
  <c r="S1418"/>
  <c r="T1418"/>
  <c r="AZ1418"/>
  <c r="AC1418"/>
  <c r="AU1418"/>
  <c r="S1394"/>
  <c r="AC1394"/>
  <c r="AU1394"/>
  <c r="AR1394"/>
  <c r="T1394"/>
  <c r="AZ1394"/>
  <c r="AD1391"/>
  <c r="AC1391"/>
  <c r="AS1391"/>
  <c r="AQ1391"/>
  <c r="S1391"/>
  <c r="BA1391"/>
  <c r="AQ1389"/>
  <c r="BD1389"/>
  <c r="AX1389"/>
  <c r="O1369"/>
  <c r="AK1369"/>
  <c r="AN1369" s="1"/>
  <c r="AF1369"/>
  <c r="AZ1360"/>
  <c r="AC1356"/>
  <c r="AT1356"/>
  <c r="AC1341"/>
  <c r="S1338"/>
  <c r="AQ1338"/>
  <c r="BC1338"/>
  <c r="BB1338"/>
  <c r="T1338"/>
  <c r="AZ1338"/>
  <c r="AF1338"/>
  <c r="AV1338"/>
  <c r="AF1329"/>
  <c r="BA1329"/>
  <c r="AU1329"/>
  <c r="AT1329"/>
  <c r="S1306"/>
  <c r="AQ1306"/>
  <c r="BC1306"/>
  <c r="BB1306"/>
  <c r="T1306"/>
  <c r="AZ1306"/>
  <c r="AF1306"/>
  <c r="AV1306"/>
  <c r="AK1305"/>
  <c r="AN1305" s="1"/>
  <c r="BB1305"/>
  <c r="AV1304"/>
  <c r="AX1304"/>
  <c r="AV1284"/>
  <c r="AF1284"/>
  <c r="AD1284"/>
  <c r="AZ1284"/>
  <c r="AY1284"/>
  <c r="T1284"/>
  <c r="BB1259"/>
  <c r="AT1259"/>
  <c r="O1259"/>
  <c r="AS1259"/>
  <c r="AF1242"/>
  <c r="BB1242"/>
  <c r="AD1242"/>
  <c r="AZ1242"/>
  <c r="AC1242"/>
  <c r="AU1242"/>
  <c r="AQ1242"/>
  <c r="BB1240"/>
  <c r="AF1240"/>
  <c r="AD1240"/>
  <c r="BD1240"/>
  <c r="O1240"/>
  <c r="AF1221"/>
  <c r="AD1221"/>
  <c r="AW1221"/>
  <c r="BD1221"/>
  <c r="AZ1221"/>
  <c r="AC1221"/>
  <c r="AY1221"/>
  <c r="AQ1221"/>
  <c r="AC1191"/>
  <c r="AT1191"/>
  <c r="S1191"/>
  <c r="BA1191"/>
  <c r="AF1191"/>
  <c r="AZ1191"/>
  <c r="AD1191"/>
  <c r="AY1191"/>
  <c r="AX1191"/>
  <c r="T1191"/>
  <c r="AF1190"/>
  <c r="AX1190"/>
  <c r="O1190"/>
  <c r="BD1190"/>
  <c r="AV1190"/>
  <c r="T1190"/>
  <c r="AU1190"/>
  <c r="AK1167"/>
  <c r="AN1167" s="1"/>
  <c r="AF1167"/>
  <c r="AR1165"/>
  <c r="AV1165"/>
  <c r="AW1165"/>
  <c r="AQ1165"/>
  <c r="AF1165"/>
  <c r="AW1121"/>
  <c r="AK1121"/>
  <c r="AU1121"/>
  <c r="AF1062"/>
  <c r="BC1062"/>
  <c r="AU1062"/>
  <c r="S1062"/>
  <c r="AR1062"/>
  <c r="BB1017"/>
  <c r="AD1017"/>
  <c r="AY1017"/>
  <c r="AC1017"/>
  <c r="AX1017"/>
  <c r="AQ1017"/>
  <c r="BC1017"/>
  <c r="AX1005"/>
  <c r="BB1005"/>
  <c r="T952"/>
  <c r="AK952"/>
  <c r="AN952" s="1"/>
  <c r="AV952"/>
  <c r="AD952"/>
  <c r="AU952"/>
  <c r="AR952"/>
  <c r="S952"/>
  <c r="AZ952"/>
  <c r="AY952"/>
  <c r="BD936"/>
  <c r="AU936"/>
  <c r="AQ936"/>
  <c r="AC897"/>
  <c r="AY897"/>
  <c r="AT897"/>
  <c r="T897"/>
  <c r="AQ897"/>
  <c r="BC897"/>
  <c r="AU746"/>
  <c r="AF746"/>
  <c r="BD746"/>
  <c r="AZ746"/>
  <c r="AY746"/>
  <c r="AK746"/>
  <c r="AN746" s="1"/>
  <c r="BA741"/>
  <c r="AK741"/>
  <c r="AN741" s="1"/>
  <c r="AD517"/>
  <c r="BC517"/>
  <c r="AZ517"/>
  <c r="AY517"/>
  <c r="AF517"/>
  <c r="AV517"/>
  <c r="AC516"/>
  <c r="AD516"/>
  <c r="AR516"/>
  <c r="BA516"/>
  <c r="AQ516"/>
  <c r="AZ516"/>
  <c r="AY516"/>
  <c r="S516"/>
  <c r="AU516"/>
  <c r="BD516"/>
  <c r="AK516"/>
  <c r="BB516"/>
  <c r="AF516"/>
  <c r="AW516"/>
  <c r="AV516"/>
  <c r="T516"/>
  <c r="O516"/>
  <c r="BC516"/>
  <c r="AV499"/>
  <c r="BC499"/>
  <c r="AZ499"/>
  <c r="AY499"/>
  <c r="AD499"/>
  <c r="AD289"/>
  <c r="AT289"/>
  <c r="BD289"/>
  <c r="AC289"/>
  <c r="AR289"/>
  <c r="BC289"/>
  <c r="AQ289"/>
  <c r="BB289"/>
  <c r="T289"/>
  <c r="AX289"/>
  <c r="AF289"/>
  <c r="AZ289"/>
  <c r="AU289"/>
  <c r="O289"/>
  <c r="AV289"/>
  <c r="BB204"/>
  <c r="AY204"/>
  <c r="BD1771"/>
  <c r="AV1771"/>
  <c r="BA1743"/>
  <c r="AQ1743"/>
  <c r="AW1725"/>
  <c r="AD1725"/>
  <c r="AY1719"/>
  <c r="AU1696"/>
  <c r="AR1690"/>
  <c r="AY1679"/>
  <c r="BB1658"/>
  <c r="AU1657"/>
  <c r="AV1656"/>
  <c r="AR1652"/>
  <c r="BB1650"/>
  <c r="AD1649"/>
  <c r="AY1635"/>
  <c r="AY1632"/>
  <c r="AR1630"/>
  <c r="BC1626"/>
  <c r="AQ1626"/>
  <c r="BD1622"/>
  <c r="BA1617"/>
  <c r="AR1610"/>
  <c r="AU1609"/>
  <c r="AQ1605"/>
  <c r="AW1603"/>
  <c r="AU1590"/>
  <c r="AU1588"/>
  <c r="AR1586"/>
  <c r="BD1581"/>
  <c r="AT1580"/>
  <c r="BB1574"/>
  <c r="BC1572"/>
  <c r="AQ1572"/>
  <c r="BC1570"/>
  <c r="AQ1570"/>
  <c r="AR1566"/>
  <c r="AR1562"/>
  <c r="AZ1552"/>
  <c r="AS1543"/>
  <c r="AR1535"/>
  <c r="BC1533"/>
  <c r="AQ1517"/>
  <c r="BC1496"/>
  <c r="AY1476"/>
  <c r="AU1472"/>
  <c r="BD1469"/>
  <c r="AQ1469"/>
  <c r="AR1462"/>
  <c r="AX1460"/>
  <c r="BD1455"/>
  <c r="AQ1455"/>
  <c r="AD1439"/>
  <c r="AT1436"/>
  <c r="AS1431"/>
  <c r="AC1429"/>
  <c r="AW1421"/>
  <c r="BD1413"/>
  <c r="AD1413"/>
  <c r="BD1411"/>
  <c r="AD1396"/>
  <c r="AY1381"/>
  <c r="BC1378"/>
  <c r="AY1377"/>
  <c r="AS1371"/>
  <c r="AS1363"/>
  <c r="AT1339"/>
  <c r="AD1332"/>
  <c r="AY1315"/>
  <c r="AT1307"/>
  <c r="AF1201"/>
  <c r="AF1194"/>
  <c r="AU1193"/>
  <c r="AC1151"/>
  <c r="AD1105"/>
  <c r="AK1101"/>
  <c r="AK1069"/>
  <c r="AN1069" s="1"/>
  <c r="AC775"/>
  <c r="AD604"/>
  <c r="AK544"/>
  <c r="AX1535"/>
  <c r="O1535"/>
  <c r="AK1535"/>
  <c r="AN1535" s="1"/>
  <c r="AS1535"/>
  <c r="BC1535"/>
  <c r="AW1515"/>
  <c r="T1515"/>
  <c r="AQ1515"/>
  <c r="AF1515"/>
  <c r="BB1515"/>
  <c r="AW1501"/>
  <c r="AD1501"/>
  <c r="AS1501"/>
  <c r="BB1501"/>
  <c r="BB1486"/>
  <c r="O1486"/>
  <c r="AD1486"/>
  <c r="AV1486"/>
  <c r="AW1477"/>
  <c r="AX1477"/>
  <c r="AQ1476"/>
  <c r="AF1476"/>
  <c r="AX1476"/>
  <c r="BD1476"/>
  <c r="AF1460"/>
  <c r="AU1460"/>
  <c r="BB1460"/>
  <c r="O1454"/>
  <c r="AR1454"/>
  <c r="AF1447"/>
  <c r="S1447"/>
  <c r="AK1447"/>
  <c r="AN1447" s="1"/>
  <c r="BD1447"/>
  <c r="AV1416"/>
  <c r="AY1416"/>
  <c r="O1416"/>
  <c r="AC1411"/>
  <c r="T1411"/>
  <c r="AV1411"/>
  <c r="AD1411"/>
  <c r="AR1411"/>
  <c r="BA1411"/>
  <c r="AF1406"/>
  <c r="BD1406"/>
  <c r="AC1387"/>
  <c r="AD1387"/>
  <c r="AR1387"/>
  <c r="BA1387"/>
  <c r="AQ1387"/>
  <c r="AZ1387"/>
  <c r="T1387"/>
  <c r="AV1387"/>
  <c r="S1378"/>
  <c r="BB1378"/>
  <c r="T1378"/>
  <c r="AZ1378"/>
  <c r="AF1378"/>
  <c r="AV1378"/>
  <c r="AC1315"/>
  <c r="AW1315"/>
  <c r="T1315"/>
  <c r="AV1315"/>
  <c r="S1315"/>
  <c r="AU1315"/>
  <c r="BD1315"/>
  <c r="AD1315"/>
  <c r="AR1315"/>
  <c r="BA1315"/>
  <c r="AC1299"/>
  <c r="AD1299"/>
  <c r="AR1299"/>
  <c r="BA1299"/>
  <c r="AQ1299"/>
  <c r="AZ1299"/>
  <c r="AY1299"/>
  <c r="S1299"/>
  <c r="AU1299"/>
  <c r="BD1299"/>
  <c r="AS1273"/>
  <c r="AD1273"/>
  <c r="AY1273"/>
  <c r="AC1273"/>
  <c r="AU1273"/>
  <c r="AT1273"/>
  <c r="S1273"/>
  <c r="BC1273"/>
  <c r="AU1079"/>
  <c r="AS1079"/>
  <c r="AX1079"/>
  <c r="AF1078"/>
  <c r="BC1078"/>
  <c r="AU1078"/>
  <c r="S1078"/>
  <c r="AR1078"/>
  <c r="BA1049"/>
  <c r="S1049"/>
  <c r="BB1049"/>
  <c r="T1028"/>
  <c r="AZ1028"/>
  <c r="AY1028"/>
  <c r="S1028"/>
  <c r="AW1028"/>
  <c r="AF1028"/>
  <c r="AS1028"/>
  <c r="BD1028"/>
  <c r="AK1028"/>
  <c r="AN1028" s="1"/>
  <c r="BC1028"/>
  <c r="AD1028"/>
  <c r="BA1028"/>
  <c r="AR1028"/>
  <c r="AK876"/>
  <c r="AN876" s="1"/>
  <c r="AF876"/>
  <c r="BD876"/>
  <c r="AV876"/>
  <c r="AW876"/>
  <c r="AR876"/>
  <c r="AU862"/>
  <c r="AZ862"/>
  <c r="AV862"/>
  <c r="O862"/>
  <c r="AQ862"/>
  <c r="O822"/>
  <c r="AZ822"/>
  <c r="AQ822"/>
  <c r="AD785"/>
  <c r="BC785"/>
  <c r="T785"/>
  <c r="AD602"/>
  <c r="AR602"/>
  <c r="AY602"/>
  <c r="BC602"/>
  <c r="AZ602"/>
  <c r="AF602"/>
  <c r="AX602"/>
  <c r="AQ602"/>
  <c r="AC602"/>
  <c r="AU602"/>
  <c r="AD527"/>
  <c r="BC527"/>
  <c r="AZ527"/>
  <c r="AY527"/>
  <c r="AF527"/>
  <c r="AU527"/>
  <c r="AV527"/>
  <c r="AF482"/>
  <c r="S482"/>
  <c r="AZ482"/>
  <c r="AD482"/>
  <c r="AU482"/>
  <c r="BA482"/>
  <c r="AK482"/>
  <c r="AY482"/>
  <c r="AW482"/>
  <c r="O482"/>
  <c r="AQ482"/>
  <c r="BC482"/>
  <c r="AV482"/>
  <c r="AR482"/>
  <c r="AK468"/>
  <c r="AN468" s="1"/>
  <c r="AD468"/>
  <c r="BA468"/>
  <c r="AV468"/>
  <c r="AU430"/>
  <c r="AT430"/>
  <c r="BA430"/>
  <c r="AY430"/>
  <c r="AD430"/>
  <c r="AZ1696"/>
  <c r="AF1696"/>
  <c r="BC1693"/>
  <c r="AQ1679"/>
  <c r="AU1658"/>
  <c r="AC1658"/>
  <c r="AF1656"/>
  <c r="AZ1652"/>
  <c r="AU1650"/>
  <c r="AC1650"/>
  <c r="AQ1649"/>
  <c r="AX1630"/>
  <c r="AC1630"/>
  <c r="AR1628"/>
  <c r="AV1626"/>
  <c r="AF1626"/>
  <c r="AK1617"/>
  <c r="BA1603"/>
  <c r="AR1603"/>
  <c r="AD1603"/>
  <c r="BD1590"/>
  <c r="AC1590"/>
  <c r="BC1580"/>
  <c r="AF1580"/>
  <c r="AT1574"/>
  <c r="AU1572"/>
  <c r="AF1572"/>
  <c r="AV1570"/>
  <c r="AF1570"/>
  <c r="AX1566"/>
  <c r="AF1566"/>
  <c r="AY1562"/>
  <c r="AV1549"/>
  <c r="BC1543"/>
  <c r="AU1533"/>
  <c r="AV1517"/>
  <c r="BC1472"/>
  <c r="AV1469"/>
  <c r="AX1462"/>
  <c r="AV1455"/>
  <c r="BC1436"/>
  <c r="AX1432"/>
  <c r="BA1431"/>
  <c r="AQ1429"/>
  <c r="AW1371"/>
  <c r="AZ1363"/>
  <c r="BB1339"/>
  <c r="BB1307"/>
  <c r="BC1193"/>
  <c r="AY1560"/>
  <c r="AX1560"/>
  <c r="AV1552"/>
  <c r="T1552"/>
  <c r="AF1547"/>
  <c r="AW1547"/>
  <c r="AF1473"/>
  <c r="AX1473"/>
  <c r="O1473"/>
  <c r="BC1473"/>
  <c r="AW1469"/>
  <c r="AD1469"/>
  <c r="AS1469"/>
  <c r="BB1469"/>
  <c r="AC1431"/>
  <c r="AR1431"/>
  <c r="S1431"/>
  <c r="AY1431"/>
  <c r="AF1422"/>
  <c r="T1422"/>
  <c r="AT1422"/>
  <c r="AD1422"/>
  <c r="BC1413"/>
  <c r="AF1396"/>
  <c r="BD1396"/>
  <c r="AU1396"/>
  <c r="T1384"/>
  <c r="O1384"/>
  <c r="AF1384"/>
  <c r="AY1384"/>
  <c r="AX1381"/>
  <c r="AU1381"/>
  <c r="BC1381"/>
  <c r="AC1371"/>
  <c r="AD1371"/>
  <c r="AR1371"/>
  <c r="BA1371"/>
  <c r="AQ1371"/>
  <c r="AZ1371"/>
  <c r="T1371"/>
  <c r="AV1371"/>
  <c r="AC1339"/>
  <c r="AD1339"/>
  <c r="AR1339"/>
  <c r="BA1339"/>
  <c r="AQ1339"/>
  <c r="AZ1339"/>
  <c r="AY1339"/>
  <c r="S1339"/>
  <c r="AU1339"/>
  <c r="BD1339"/>
  <c r="AF1332"/>
  <c r="BD1332"/>
  <c r="AU1332"/>
  <c r="AC1307"/>
  <c r="AD1307"/>
  <c r="AR1307"/>
  <c r="BA1307"/>
  <c r="AQ1307"/>
  <c r="AZ1307"/>
  <c r="AY1307"/>
  <c r="S1307"/>
  <c r="AU1307"/>
  <c r="BD1307"/>
  <c r="BA1303"/>
  <c r="S1303"/>
  <c r="AY1303"/>
  <c r="O1303"/>
  <c r="AK1303"/>
  <c r="AN1303" s="1"/>
  <c r="AX1303"/>
  <c r="AC1303"/>
  <c r="AR1303"/>
  <c r="BB1300"/>
  <c r="AC1300"/>
  <c r="AU1300"/>
  <c r="AT1300"/>
  <c r="AQ1300"/>
  <c r="BD1300"/>
  <c r="BB1276"/>
  <c r="AZ1276"/>
  <c r="AF1276"/>
  <c r="AY1276"/>
  <c r="AV1276"/>
  <c r="O1276"/>
  <c r="O1266"/>
  <c r="AQ1266"/>
  <c r="BC1266"/>
  <c r="BB1266"/>
  <c r="AZ1266"/>
  <c r="AF1266"/>
  <c r="AU1266"/>
  <c r="AZ1248"/>
  <c r="AW1231"/>
  <c r="S1231"/>
  <c r="AK1231"/>
  <c r="AN1231" s="1"/>
  <c r="AS1231"/>
  <c r="BA1231"/>
  <c r="AD1231"/>
  <c r="AT1231"/>
  <c r="BD1231"/>
  <c r="AC1231"/>
  <c r="AR1231"/>
  <c r="BC1231"/>
  <c r="AQ1231"/>
  <c r="BB1231"/>
  <c r="T1231"/>
  <c r="AX1231"/>
  <c r="AD1227"/>
  <c r="AQ1227"/>
  <c r="AK1201"/>
  <c r="AN1201" s="1"/>
  <c r="O1201"/>
  <c r="AY1201"/>
  <c r="S1201"/>
  <c r="AX1201"/>
  <c r="AZ1197"/>
  <c r="O1197"/>
  <c r="AY1197"/>
  <c r="S1194"/>
  <c r="AD1194"/>
  <c r="AT1194"/>
  <c r="BB1194"/>
  <c r="AC1194"/>
  <c r="AY1194"/>
  <c r="AU1194"/>
  <c r="AR1194"/>
  <c r="BD1194"/>
  <c r="AS1151"/>
  <c r="AD1151"/>
  <c r="BB1151"/>
  <c r="AR1151"/>
  <c r="BA1151"/>
  <c r="AZ1151"/>
  <c r="AF1149"/>
  <c r="AD1149"/>
  <c r="AW1149"/>
  <c r="AC1149"/>
  <c r="AR1149"/>
  <c r="BD1149"/>
  <c r="AY1149"/>
  <c r="AX1149"/>
  <c r="O1149"/>
  <c r="AQ1149"/>
  <c r="BA1112"/>
  <c r="AF1112"/>
  <c r="BD1112"/>
  <c r="T1105"/>
  <c r="S1105"/>
  <c r="AK1105"/>
  <c r="AN1105" s="1"/>
  <c r="AW1105"/>
  <c r="AQ1105"/>
  <c r="BA1105"/>
  <c r="AD1101"/>
  <c r="T1101"/>
  <c r="BA1101"/>
  <c r="S1101"/>
  <c r="AY1101"/>
  <c r="AC1101"/>
  <c r="AU1101"/>
  <c r="AX1101"/>
  <c r="AW1101"/>
  <c r="AS1101"/>
  <c r="AK1074"/>
  <c r="AN1074" s="1"/>
  <c r="AU1074"/>
  <c r="AD1069"/>
  <c r="BB1069"/>
  <c r="T1069"/>
  <c r="BA1069"/>
  <c r="S1069"/>
  <c r="AY1069"/>
  <c r="AC1069"/>
  <c r="AU1069"/>
  <c r="AQ1069"/>
  <c r="AX1069"/>
  <c r="T1041"/>
  <c r="AT1041"/>
  <c r="AQ1041"/>
  <c r="BA1041"/>
  <c r="BB1041"/>
  <c r="AW1041"/>
  <c r="AU1041"/>
  <c r="AD994"/>
  <c r="AS994"/>
  <c r="AR994"/>
  <c r="AZ994"/>
  <c r="AK994"/>
  <c r="AN994" s="1"/>
  <c r="AF994"/>
  <c r="BD994"/>
  <c r="AU994"/>
  <c r="AY879"/>
  <c r="AU879"/>
  <c r="AK821"/>
  <c r="AN821" s="1"/>
  <c r="T775"/>
  <c r="BC775"/>
  <c r="AD775"/>
  <c r="BB775"/>
  <c r="AU775"/>
  <c r="AQ775"/>
  <c r="AY775"/>
  <c r="BA732"/>
  <c r="AZ732"/>
  <c r="S729"/>
  <c r="AU729"/>
  <c r="O726"/>
  <c r="AZ726"/>
  <c r="AK726"/>
  <c r="AN726" s="1"/>
  <c r="AW726"/>
  <c r="AD726"/>
  <c r="AV726"/>
  <c r="AQ726"/>
  <c r="S726"/>
  <c r="AU726"/>
  <c r="AF720"/>
  <c r="AV720"/>
  <c r="O720"/>
  <c r="AW720"/>
  <c r="AU720"/>
  <c r="S720"/>
  <c r="AQ720"/>
  <c r="BA720"/>
  <c r="AK720"/>
  <c r="AN720" s="1"/>
  <c r="O712"/>
  <c r="AU679"/>
  <c r="BC679"/>
  <c r="T679"/>
  <c r="AU643"/>
  <c r="AC643"/>
  <c r="T643"/>
  <c r="AQ643"/>
  <c r="AD640"/>
  <c r="AU640"/>
  <c r="S640"/>
  <c r="BA640"/>
  <c r="AK640"/>
  <c r="AN640" s="1"/>
  <c r="AZ640"/>
  <c r="AW640"/>
  <c r="AV640"/>
  <c r="AR640"/>
  <c r="O604"/>
  <c r="BB604"/>
  <c r="AC604"/>
  <c r="AS604"/>
  <c r="BC604"/>
  <c r="AF604"/>
  <c r="BA604"/>
  <c r="AR604"/>
  <c r="AZ604"/>
  <c r="AT604"/>
  <c r="AC544"/>
  <c r="AD544"/>
  <c r="AR544"/>
  <c r="BA544"/>
  <c r="AQ544"/>
  <c r="AZ544"/>
  <c r="AY544"/>
  <c r="S544"/>
  <c r="AU544"/>
  <c r="BD544"/>
  <c r="AS544"/>
  <c r="T544"/>
  <c r="O544"/>
  <c r="AF544"/>
  <c r="AW544"/>
  <c r="BC544"/>
  <c r="BB544"/>
  <c r="AC540"/>
  <c r="AD540"/>
  <c r="AR540"/>
  <c r="BA540"/>
  <c r="AQ540"/>
  <c r="AZ540"/>
  <c r="AY540"/>
  <c r="S540"/>
  <c r="AU540"/>
  <c r="BD540"/>
  <c r="AK540"/>
  <c r="BB540"/>
  <c r="AF540"/>
  <c r="AW540"/>
  <c r="AV540"/>
  <c r="T540"/>
  <c r="AS540"/>
  <c r="AD525"/>
  <c r="BC525"/>
  <c r="AZ525"/>
  <c r="AY525"/>
  <c r="AF525"/>
  <c r="AU525"/>
  <c r="AC510"/>
  <c r="AR510"/>
  <c r="BA510"/>
  <c r="AQ510"/>
  <c r="AZ510"/>
  <c r="AY510"/>
  <c r="O510"/>
  <c r="AK510"/>
  <c r="AN510" s="1"/>
  <c r="AU510"/>
  <c r="BD510"/>
  <c r="AV510"/>
  <c r="AT510"/>
  <c r="T510"/>
  <c r="AS510"/>
  <c r="AF510"/>
  <c r="BC510"/>
  <c r="AV505"/>
  <c r="AD505"/>
  <c r="BC505"/>
  <c r="AZ505"/>
  <c r="AF505"/>
  <c r="AU505"/>
  <c r="AY505"/>
  <c r="AQ461"/>
  <c r="BC461"/>
  <c r="AR461"/>
  <c r="AF461"/>
  <c r="AZ461"/>
  <c r="AY461"/>
  <c r="AU461"/>
  <c r="AU395"/>
  <c r="S395"/>
  <c r="AD395"/>
  <c r="AY395"/>
  <c r="AK395"/>
  <c r="AN395" s="1"/>
  <c r="AW395"/>
  <c r="AS395"/>
  <c r="AQ395"/>
  <c r="BC395"/>
  <c r="BA395"/>
  <c r="AY284"/>
  <c r="AK284"/>
  <c r="AN284" s="1"/>
  <c r="AX284"/>
  <c r="AD284"/>
  <c r="AV284"/>
  <c r="BB284"/>
  <c r="AS284"/>
  <c r="AT284"/>
  <c r="BB228"/>
  <c r="T228"/>
  <c r="AZ228"/>
  <c r="S228"/>
  <c r="AK228"/>
  <c r="AN228" s="1"/>
  <c r="AY228"/>
  <c r="AF228"/>
  <c r="AD228"/>
  <c r="AX228"/>
  <c r="AC228"/>
  <c r="AT228"/>
  <c r="AQ228"/>
  <c r="O228"/>
  <c r="AR228"/>
  <c r="AS228"/>
  <c r="AK117"/>
  <c r="AD1549"/>
  <c r="AQ1549"/>
  <c r="BC1549"/>
  <c r="AU1543"/>
  <c r="O1543"/>
  <c r="BD1543"/>
  <c r="AF1540"/>
  <c r="AD1540"/>
  <c r="AX1540"/>
  <c r="AW1533"/>
  <c r="AD1533"/>
  <c r="AS1533"/>
  <c r="BB1533"/>
  <c r="T1517"/>
  <c r="AW1517"/>
  <c r="AC1517"/>
  <c r="AS1517"/>
  <c r="BC1517"/>
  <c r="AF1504"/>
  <c r="T1504"/>
  <c r="AC1504"/>
  <c r="BC1504"/>
  <c r="AX1496"/>
  <c r="AF1496"/>
  <c r="BC1482"/>
  <c r="O1482"/>
  <c r="AQ1482"/>
  <c r="AF1482"/>
  <c r="AY1482"/>
  <c r="AF1472"/>
  <c r="AY1472"/>
  <c r="AD1462"/>
  <c r="AU1462"/>
  <c r="BB1462"/>
  <c r="S1461"/>
  <c r="BD1461"/>
  <c r="AZ1455"/>
  <c r="O1455"/>
  <c r="AK1455"/>
  <c r="AN1455" s="1"/>
  <c r="AU1455"/>
  <c r="T1452"/>
  <c r="AR1452"/>
  <c r="AD1441"/>
  <c r="AF1441"/>
  <c r="AY1441"/>
  <c r="S1441"/>
  <c r="AQ1441"/>
  <c r="AD1437"/>
  <c r="AY1437"/>
  <c r="BB1436"/>
  <c r="AR1436"/>
  <c r="T1424"/>
  <c r="AV1424"/>
  <c r="AC1421"/>
  <c r="AQ1421"/>
  <c r="AY1421"/>
  <c r="AQ1405"/>
  <c r="AF1393"/>
  <c r="AU1393"/>
  <c r="AT1393"/>
  <c r="AF1380"/>
  <c r="AT1380"/>
  <c r="AD1377"/>
  <c r="AU1377"/>
  <c r="AS1377"/>
  <c r="O1377"/>
  <c r="BC1377"/>
  <c r="AC1363"/>
  <c r="AW1363"/>
  <c r="T1363"/>
  <c r="AV1363"/>
  <c r="S1363"/>
  <c r="AU1363"/>
  <c r="BD1363"/>
  <c r="AD1363"/>
  <c r="AR1363"/>
  <c r="BA1363"/>
  <c r="AC1340"/>
  <c r="AD1340"/>
  <c r="AZ1340"/>
  <c r="AU1340"/>
  <c r="AR1340"/>
  <c r="BD1340"/>
  <c r="AD1313"/>
  <c r="AR1313"/>
  <c r="S1313"/>
  <c r="AQ1313"/>
  <c r="O1313"/>
  <c r="BC1313"/>
  <c r="AF1313"/>
  <c r="AY1313"/>
  <c r="AC1308"/>
  <c r="AT1308"/>
  <c r="AR1308"/>
  <c r="AQ1308"/>
  <c r="BB1308"/>
  <c r="AD1253"/>
  <c r="AF1253"/>
  <c r="AV1253"/>
  <c r="AS1253"/>
  <c r="AR1253"/>
  <c r="O1253"/>
  <c r="AY1253"/>
  <c r="BB1210"/>
  <c r="AD1210"/>
  <c r="AU1210"/>
  <c r="AC1210"/>
  <c r="BC1210"/>
  <c r="AZ1210"/>
  <c r="AT1210"/>
  <c r="AD1198"/>
  <c r="AX1198"/>
  <c r="T1198"/>
  <c r="AY1198"/>
  <c r="AV1198"/>
  <c r="O1198"/>
  <c r="AU1198"/>
  <c r="T1193"/>
  <c r="AT1193"/>
  <c r="BB1193"/>
  <c r="AC1193"/>
  <c r="AX1193"/>
  <c r="AZ1193"/>
  <c r="AY1193"/>
  <c r="S1193"/>
  <c r="AW1193"/>
  <c r="AF1193"/>
  <c r="AS1193"/>
  <c r="BD1193"/>
  <c r="S1160"/>
  <c r="AD1160"/>
  <c r="AT1160"/>
  <c r="BD1160"/>
  <c r="AC1160"/>
  <c r="AY1160"/>
  <c r="AU1160"/>
  <c r="AR1160"/>
  <c r="T1160"/>
  <c r="AQ1160"/>
  <c r="AZ1160"/>
  <c r="AY1150"/>
  <c r="AX1150"/>
  <c r="AF1150"/>
  <c r="AD1150"/>
  <c r="O1150"/>
  <c r="AV1150"/>
  <c r="AK1136"/>
  <c r="AN1136" s="1"/>
  <c r="AY1136"/>
  <c r="AF1136"/>
  <c r="AV1136"/>
  <c r="AQ1136"/>
  <c r="BA1136"/>
  <c r="AZ1136"/>
  <c r="O1072"/>
  <c r="AS1072"/>
  <c r="BA988"/>
  <c r="S988"/>
  <c r="AR988"/>
  <c r="O988"/>
  <c r="AQ988"/>
  <c r="AK988"/>
  <c r="AN988" s="1"/>
  <c r="BC988"/>
  <c r="AD949"/>
  <c r="AC949"/>
  <c r="BC949"/>
  <c r="AU949"/>
  <c r="BB949"/>
  <c r="T946"/>
  <c r="BA946"/>
  <c r="S946"/>
  <c r="AZ946"/>
  <c r="O946"/>
  <c r="AY946"/>
  <c r="AD946"/>
  <c r="AU946"/>
  <c r="AK946"/>
  <c r="AN946" s="1"/>
  <c r="BC946"/>
  <c r="AW946"/>
  <c r="AQ946"/>
  <c r="T928"/>
  <c r="AF928"/>
  <c r="AV928"/>
  <c r="AD928"/>
  <c r="AU928"/>
  <c r="AS928"/>
  <c r="S928"/>
  <c r="BC928"/>
  <c r="AY928"/>
  <c r="AW928"/>
  <c r="O928"/>
  <c r="AR928"/>
  <c r="AR874"/>
  <c r="AD872"/>
  <c r="AZ872"/>
  <c r="AY872"/>
  <c r="S872"/>
  <c r="AX872"/>
  <c r="AF872"/>
  <c r="AS872"/>
  <c r="AV872"/>
  <c r="AR872"/>
  <c r="O872"/>
  <c r="AK872"/>
  <c r="AD861"/>
  <c r="AU861"/>
  <c r="AF832"/>
  <c r="BD832"/>
  <c r="AD832"/>
  <c r="BC832"/>
  <c r="AW832"/>
  <c r="S832"/>
  <c r="AK832"/>
  <c r="AN832" s="1"/>
  <c r="AD825"/>
  <c r="AC825"/>
  <c r="BA825"/>
  <c r="AW825"/>
  <c r="AU825"/>
  <c r="S825"/>
  <c r="BC825"/>
  <c r="T825"/>
  <c r="BB825"/>
  <c r="O708"/>
  <c r="AU708"/>
  <c r="AQ708"/>
  <c r="AV628"/>
  <c r="AK628"/>
  <c r="AN628" s="1"/>
  <c r="AD628"/>
  <c r="AU628"/>
  <c r="O628"/>
  <c r="AY628"/>
  <c r="T596"/>
  <c r="AT596"/>
  <c r="BB596"/>
  <c r="AC596"/>
  <c r="AX596"/>
  <c r="AF596"/>
  <c r="AS596"/>
  <c r="BD596"/>
  <c r="AD596"/>
  <c r="AR596"/>
  <c r="BC596"/>
  <c r="AQ596"/>
  <c r="BA596"/>
  <c r="S596"/>
  <c r="AW596"/>
  <c r="AV596"/>
  <c r="AU596"/>
  <c r="O596"/>
  <c r="AC512"/>
  <c r="AD512"/>
  <c r="AR512"/>
  <c r="BA512"/>
  <c r="AQ512"/>
  <c r="AZ512"/>
  <c r="AY512"/>
  <c r="S512"/>
  <c r="AU512"/>
  <c r="BD512"/>
  <c r="AS512"/>
  <c r="T512"/>
  <c r="O512"/>
  <c r="AF512"/>
  <c r="AW512"/>
  <c r="BC512"/>
  <c r="BB512"/>
  <c r="AK108"/>
  <c r="AN108" s="1"/>
  <c r="BB108"/>
  <c r="BA108"/>
  <c r="S108"/>
  <c r="AQ108"/>
  <c r="AU108"/>
  <c r="AW108"/>
  <c r="AY1626"/>
  <c r="O1626"/>
  <c r="AU1622"/>
  <c r="O1617"/>
  <c r="AQ1609"/>
  <c r="T1609"/>
  <c r="BC1603"/>
  <c r="AT1603"/>
  <c r="AK1603"/>
  <c r="AN1603" s="1"/>
  <c r="O1603"/>
  <c r="AY1572"/>
  <c r="AY1570"/>
  <c r="BB1566"/>
  <c r="BB1562"/>
  <c r="AZ1560"/>
  <c r="AT1552"/>
  <c r="AV1547"/>
  <c r="S1547"/>
  <c r="AR1473"/>
  <c r="S1473"/>
  <c r="AY1469"/>
  <c r="S1469"/>
  <c r="O1432"/>
  <c r="O1431"/>
  <c r="AY1429"/>
  <c r="AV1413"/>
  <c r="AZ1396"/>
  <c r="AZ1384"/>
  <c r="BB1371"/>
  <c r="O1371"/>
  <c r="O1339"/>
  <c r="AZ1332"/>
  <c r="O1307"/>
  <c r="AQ1303"/>
  <c r="AZ1300"/>
  <c r="BD1276"/>
  <c r="AR1266"/>
  <c r="T1266"/>
  <c r="O1231"/>
  <c r="AZ1194"/>
  <c r="BB1105"/>
  <c r="BB1101"/>
  <c r="BC1069"/>
  <c r="S1041"/>
  <c r="O540"/>
  <c r="BB510"/>
  <c r="S510"/>
  <c r="T284"/>
  <c r="AU1237"/>
  <c r="BC1237"/>
  <c r="AQ1223"/>
  <c r="BC1217"/>
  <c r="AD1217"/>
  <c r="AV1217"/>
  <c r="AF1208"/>
  <c r="BB1208"/>
  <c r="AU1208"/>
  <c r="AW1205"/>
  <c r="S1205"/>
  <c r="AK1205"/>
  <c r="AN1205" s="1"/>
  <c r="AS1205"/>
  <c r="BA1205"/>
  <c r="S1187"/>
  <c r="AV1187"/>
  <c r="BB1187"/>
  <c r="O1185"/>
  <c r="AF1185"/>
  <c r="AR1185"/>
  <c r="AZ1185"/>
  <c r="AV1185"/>
  <c r="BD1185"/>
  <c r="AD1183"/>
  <c r="AK1183"/>
  <c r="AN1183" s="1"/>
  <c r="AT1183"/>
  <c r="S1178"/>
  <c r="AY1178"/>
  <c r="AQ1178"/>
  <c r="BD1178"/>
  <c r="S1168"/>
  <c r="AQ1168"/>
  <c r="BB1168"/>
  <c r="O1168"/>
  <c r="AV1168"/>
  <c r="BD1158"/>
  <c r="AY1158"/>
  <c r="O1158"/>
  <c r="BA1132"/>
  <c r="AK1132"/>
  <c r="AN1132" s="1"/>
  <c r="AZ1132"/>
  <c r="AV1132"/>
  <c r="AQ1125"/>
  <c r="AK1125"/>
  <c r="AN1125" s="1"/>
  <c r="AW1125"/>
  <c r="AF1102"/>
  <c r="AD1102"/>
  <c r="AZ1102"/>
  <c r="AW1102"/>
  <c r="S1102"/>
  <c r="AD1085"/>
  <c r="AK1085"/>
  <c r="AN1085" s="1"/>
  <c r="AW1085"/>
  <c r="AC1085"/>
  <c r="AU1085"/>
  <c r="AS1085"/>
  <c r="T1085"/>
  <c r="BA1085"/>
  <c r="S1076"/>
  <c r="AU1076"/>
  <c r="O1076"/>
  <c r="AR1076"/>
  <c r="AK1030"/>
  <c r="AN1030" s="1"/>
  <c r="BD1030"/>
  <c r="AF1030"/>
  <c r="BA1030"/>
  <c r="AU1030"/>
  <c r="T1016"/>
  <c r="AF1016"/>
  <c r="AS1016"/>
  <c r="BD1016"/>
  <c r="AD1016"/>
  <c r="AR1016"/>
  <c r="BC1016"/>
  <c r="AQ1016"/>
  <c r="BA1016"/>
  <c r="S1016"/>
  <c r="AW1016"/>
  <c r="O986"/>
  <c r="AQ986"/>
  <c r="AK880"/>
  <c r="AF880"/>
  <c r="O880"/>
  <c r="AR880"/>
  <c r="AT867"/>
  <c r="BC867"/>
  <c r="AY867"/>
  <c r="AZ866"/>
  <c r="T866"/>
  <c r="AY866"/>
  <c r="S866"/>
  <c r="AV866"/>
  <c r="AD866"/>
  <c r="AS866"/>
  <c r="BC866"/>
  <c r="AK850"/>
  <c r="AN850" s="1"/>
  <c r="AZ850"/>
  <c r="AF850"/>
  <c r="AY850"/>
  <c r="AD850"/>
  <c r="AW850"/>
  <c r="AK833"/>
  <c r="AN833" s="1"/>
  <c r="AD833"/>
  <c r="AU833"/>
  <c r="AD803"/>
  <c r="AX803"/>
  <c r="AC803"/>
  <c r="AW803"/>
  <c r="AU803"/>
  <c r="T803"/>
  <c r="O798"/>
  <c r="AZ798"/>
  <c r="AU714"/>
  <c r="AK714"/>
  <c r="AN714" s="1"/>
  <c r="BD714"/>
  <c r="AF714"/>
  <c r="AZ714"/>
  <c r="AZ704"/>
  <c r="AK704"/>
  <c r="AN704" s="1"/>
  <c r="BC704"/>
  <c r="AW695"/>
  <c r="AK695"/>
  <c r="AN695" s="1"/>
  <c r="AC695"/>
  <c r="S695"/>
  <c r="BA638"/>
  <c r="AK638"/>
  <c r="AN638" s="1"/>
  <c r="AU638"/>
  <c r="AF638"/>
  <c r="AY638"/>
  <c r="AD638"/>
  <c r="AW638"/>
  <c r="AS638"/>
  <c r="S638"/>
  <c r="BD638"/>
  <c r="AD613"/>
  <c r="AC613"/>
  <c r="AZ613"/>
  <c r="T613"/>
  <c r="AQ613"/>
  <c r="BC613"/>
  <c r="O613"/>
  <c r="AU613"/>
  <c r="AC552"/>
  <c r="AD552"/>
  <c r="AR552"/>
  <c r="BA552"/>
  <c r="AQ552"/>
  <c r="AZ552"/>
  <c r="AY552"/>
  <c r="S552"/>
  <c r="AU552"/>
  <c r="BD552"/>
  <c r="AS552"/>
  <c r="T552"/>
  <c r="O552"/>
  <c r="AF552"/>
  <c r="AW552"/>
  <c r="AC520"/>
  <c r="AD520"/>
  <c r="AR520"/>
  <c r="BA520"/>
  <c r="AQ520"/>
  <c r="AZ520"/>
  <c r="AY520"/>
  <c r="S520"/>
  <c r="AU520"/>
  <c r="BD520"/>
  <c r="AS520"/>
  <c r="T520"/>
  <c r="O520"/>
  <c r="AF520"/>
  <c r="AW520"/>
  <c r="BD495"/>
  <c r="AV495"/>
  <c r="AF495"/>
  <c r="BC495"/>
  <c r="AD495"/>
  <c r="AZ495"/>
  <c r="AR495"/>
  <c r="AU495"/>
  <c r="AQ495"/>
  <c r="S458"/>
  <c r="AQ458"/>
  <c r="BC451"/>
  <c r="AR451"/>
  <c r="AW451"/>
  <c r="AV451"/>
  <c r="AQ451"/>
  <c r="AZ451"/>
  <c r="S451"/>
  <c r="AK451"/>
  <c r="AN451" s="1"/>
  <c r="AS432"/>
  <c r="S432"/>
  <c r="AU432"/>
  <c r="AU383"/>
  <c r="AD383"/>
  <c r="BC383"/>
  <c r="AS383"/>
  <c r="T236"/>
  <c r="AZ236"/>
  <c r="S236"/>
  <c r="AK236"/>
  <c r="AN236" s="1"/>
  <c r="AY236"/>
  <c r="O236"/>
  <c r="AF236"/>
  <c r="AX236"/>
  <c r="AD236"/>
  <c r="AS236"/>
  <c r="AQ236"/>
  <c r="BB236"/>
  <c r="AC128"/>
  <c r="AQ128"/>
  <c r="AY128"/>
  <c r="AX128"/>
  <c r="AW128"/>
  <c r="S128"/>
  <c r="AT128"/>
  <c r="BB128"/>
  <c r="BA128"/>
  <c r="AK128"/>
  <c r="AN128" s="1"/>
  <c r="AZ128"/>
  <c r="AD128"/>
  <c r="AV128"/>
  <c r="AR128"/>
  <c r="BD128"/>
  <c r="BC128"/>
  <c r="T128"/>
  <c r="BC1495"/>
  <c r="AY1487"/>
  <c r="AW1481"/>
  <c r="BB1457"/>
  <c r="BC1410"/>
  <c r="AQ1410"/>
  <c r="AY1395"/>
  <c r="AQ1367"/>
  <c r="AX1366"/>
  <c r="AU1364"/>
  <c r="AC1364"/>
  <c r="BC1362"/>
  <c r="AQ1362"/>
  <c r="AW1355"/>
  <c r="AS1353"/>
  <c r="AX1352"/>
  <c r="AV1350"/>
  <c r="AY1349"/>
  <c r="BC1345"/>
  <c r="BC1337"/>
  <c r="AC1333"/>
  <c r="AY1331"/>
  <c r="AU1325"/>
  <c r="AR1322"/>
  <c r="BA1321"/>
  <c r="T1321"/>
  <c r="AU1320"/>
  <c r="AU1317"/>
  <c r="BC1314"/>
  <c r="AQ1314"/>
  <c r="AX1312"/>
  <c r="AY1309"/>
  <c r="AD1309"/>
  <c r="AQ1293"/>
  <c r="AV1292"/>
  <c r="AV1291"/>
  <c r="AF1286"/>
  <c r="BA1285"/>
  <c r="T1285"/>
  <c r="AD1280"/>
  <c r="BA1279"/>
  <c r="BD1269"/>
  <c r="AV1269"/>
  <c r="BB1263"/>
  <c r="AT1263"/>
  <c r="T1263"/>
  <c r="AY1262"/>
  <c r="AQ1256"/>
  <c r="BB1251"/>
  <c r="AV1249"/>
  <c r="AC1249"/>
  <c r="AX1241"/>
  <c r="BD1238"/>
  <c r="BA1235"/>
  <c r="AU1230"/>
  <c r="BD1209"/>
  <c r="BD1176"/>
  <c r="AD1175"/>
  <c r="AW1173"/>
  <c r="AU1170"/>
  <c r="BA1169"/>
  <c r="AZ1162"/>
  <c r="BA1161"/>
  <c r="AW1155"/>
  <c r="AT1144"/>
  <c r="AZ948"/>
  <c r="BB745"/>
  <c r="AZ744"/>
  <c r="AC1230"/>
  <c r="AR1230"/>
  <c r="BC1230"/>
  <c r="T1230"/>
  <c r="AX1230"/>
  <c r="AF1188"/>
  <c r="O1188"/>
  <c r="AR1188"/>
  <c r="AC1188"/>
  <c r="BD1188"/>
  <c r="S1170"/>
  <c r="AY1170"/>
  <c r="AQ1170"/>
  <c r="BD1170"/>
  <c r="BB1164"/>
  <c r="BC1164"/>
  <c r="S1163"/>
  <c r="AC1163"/>
  <c r="AT1163"/>
  <c r="BD1163"/>
  <c r="T1163"/>
  <c r="AX1163"/>
  <c r="S1162"/>
  <c r="BB1162"/>
  <c r="AD1162"/>
  <c r="AT1162"/>
  <c r="AC1161"/>
  <c r="AX1161"/>
  <c r="T1161"/>
  <c r="AT1161"/>
  <c r="BB1161"/>
  <c r="AR1159"/>
  <c r="AQ1159"/>
  <c r="AF1116"/>
  <c r="S1116"/>
  <c r="AZ1116"/>
  <c r="O1116"/>
  <c r="AY1116"/>
  <c r="AD1116"/>
  <c r="AU1116"/>
  <c r="AF1100"/>
  <c r="AK1100"/>
  <c r="AN1100" s="1"/>
  <c r="AV1100"/>
  <c r="AD1100"/>
  <c r="AU1100"/>
  <c r="BA1100"/>
  <c r="T1089"/>
  <c r="AK1089"/>
  <c r="AN1089" s="1"/>
  <c r="AW1089"/>
  <c r="AD1089"/>
  <c r="AU1089"/>
  <c r="BC1003"/>
  <c r="AU1003"/>
  <c r="AD957"/>
  <c r="BB957"/>
  <c r="AX957"/>
  <c r="AU957"/>
  <c r="T948"/>
  <c r="AF948"/>
  <c r="AS948"/>
  <c r="BD948"/>
  <c r="AD948"/>
  <c r="AR948"/>
  <c r="BC948"/>
  <c r="AQ948"/>
  <c r="BA948"/>
  <c r="S948"/>
  <c r="AW948"/>
  <c r="AY934"/>
  <c r="AW934"/>
  <c r="AU934"/>
  <c r="AU925"/>
  <c r="AC889"/>
  <c r="BC889"/>
  <c r="BA859"/>
  <c r="AY859"/>
  <c r="BD842"/>
  <c r="AK842"/>
  <c r="AN842" s="1"/>
  <c r="BC842"/>
  <c r="AW842"/>
  <c r="AS804"/>
  <c r="AK794"/>
  <c r="BD794"/>
  <c r="AF794"/>
  <c r="BC794"/>
  <c r="AR794"/>
  <c r="AU786"/>
  <c r="AY786"/>
  <c r="AK772"/>
  <c r="AN772" s="1"/>
  <c r="BC772"/>
  <c r="AY745"/>
  <c r="T745"/>
  <c r="AX745"/>
  <c r="S745"/>
  <c r="AW745"/>
  <c r="AC745"/>
  <c r="AS745"/>
  <c r="BC745"/>
  <c r="AD721"/>
  <c r="AU721"/>
  <c r="AQ721"/>
  <c r="T721"/>
  <c r="AY721"/>
  <c r="BB717"/>
  <c r="AK717"/>
  <c r="AN717" s="1"/>
  <c r="S717"/>
  <c r="AQ717"/>
  <c r="BA701"/>
  <c r="AQ701"/>
  <c r="AR664"/>
  <c r="BD664"/>
  <c r="O664"/>
  <c r="AW664"/>
  <c r="S664"/>
  <c r="BC664"/>
  <c r="AF664"/>
  <c r="AV664"/>
  <c r="T653"/>
  <c r="BC653"/>
  <c r="AU653"/>
  <c r="AK648"/>
  <c r="AN648" s="1"/>
  <c r="O648"/>
  <c r="AW648"/>
  <c r="AV648"/>
  <c r="AK622"/>
  <c r="AN622" s="1"/>
  <c r="AD622"/>
  <c r="AY622"/>
  <c r="O622"/>
  <c r="BD622"/>
  <c r="BA622"/>
  <c r="AZ622"/>
  <c r="AV622"/>
  <c r="AT611"/>
  <c r="AC600"/>
  <c r="AD600"/>
  <c r="AR600"/>
  <c r="BA600"/>
  <c r="T600"/>
  <c r="AV600"/>
  <c r="AQ600"/>
  <c r="BC600"/>
  <c r="BB600"/>
  <c r="S600"/>
  <c r="AZ600"/>
  <c r="AK600"/>
  <c r="AN600" s="1"/>
  <c r="AU600"/>
  <c r="AD543"/>
  <c r="BC543"/>
  <c r="AZ543"/>
  <c r="AY543"/>
  <c r="AF543"/>
  <c r="AU543"/>
  <c r="AD541"/>
  <c r="BC541"/>
  <c r="AZ541"/>
  <c r="AY541"/>
  <c r="AF541"/>
  <c r="AC532"/>
  <c r="AD532"/>
  <c r="AR532"/>
  <c r="BA532"/>
  <c r="AQ532"/>
  <c r="AZ532"/>
  <c r="AY532"/>
  <c r="S532"/>
  <c r="AU532"/>
  <c r="BD532"/>
  <c r="AK532"/>
  <c r="AN532" s="1"/>
  <c r="BB532"/>
  <c r="AF532"/>
  <c r="AW532"/>
  <c r="AV532"/>
  <c r="T532"/>
  <c r="AD511"/>
  <c r="BC511"/>
  <c r="AZ511"/>
  <c r="AY511"/>
  <c r="AF511"/>
  <c r="AU511"/>
  <c r="AR471"/>
  <c r="BC471"/>
  <c r="AU471"/>
  <c r="AF471"/>
  <c r="AY471"/>
  <c r="AU421"/>
  <c r="AF421"/>
  <c r="O331"/>
  <c r="BC251"/>
  <c r="AR1334"/>
  <c r="AS1321"/>
  <c r="AY1320"/>
  <c r="AF1320"/>
  <c r="AY1317"/>
  <c r="BD1291"/>
  <c r="AS1285"/>
  <c r="AW1263"/>
  <c r="BC1262"/>
  <c r="AR1262"/>
  <c r="AC1262"/>
  <c r="AV1256"/>
  <c r="AF1256"/>
  <c r="AX1225"/>
  <c r="AF1225"/>
  <c r="AU1176"/>
  <c r="AD1176"/>
  <c r="BC1155"/>
  <c r="AY1144"/>
  <c r="AF1144"/>
  <c r="AZ1050"/>
  <c r="AU533"/>
  <c r="O1235"/>
  <c r="T1235"/>
  <c r="AV1235"/>
  <c r="AZ1216"/>
  <c r="S1213"/>
  <c r="AV1213"/>
  <c r="BB1213"/>
  <c r="O1209"/>
  <c r="AD1209"/>
  <c r="AS1209"/>
  <c r="BB1209"/>
  <c r="AW1209"/>
  <c r="S1184"/>
  <c r="O1184"/>
  <c r="AV1184"/>
  <c r="AQ1184"/>
  <c r="BB1184"/>
  <c r="AQ1180"/>
  <c r="O1180"/>
  <c r="BC1180"/>
  <c r="S1171"/>
  <c r="BB1171"/>
  <c r="AV1171"/>
  <c r="AV1169"/>
  <c r="BD1169"/>
  <c r="O1169"/>
  <c r="AF1169"/>
  <c r="AR1169"/>
  <c r="AZ1169"/>
  <c r="BA1143"/>
  <c r="AZ1143"/>
  <c r="O1143"/>
  <c r="AF1143"/>
  <c r="AT1143"/>
  <c r="AX1133"/>
  <c r="AK1133"/>
  <c r="AN1133" s="1"/>
  <c r="AW1133"/>
  <c r="AQ1133"/>
  <c r="AF1084"/>
  <c r="AQ1084"/>
  <c r="BC1084"/>
  <c r="BA1084"/>
  <c r="S1084"/>
  <c r="AZ1084"/>
  <c r="AK1084"/>
  <c r="AN1084" s="1"/>
  <c r="AV1084"/>
  <c r="T1061"/>
  <c r="AU1061"/>
  <c r="AF1036"/>
  <c r="AK1036"/>
  <c r="AN1036" s="1"/>
  <c r="AV1036"/>
  <c r="AD1036"/>
  <c r="AU1036"/>
  <c r="AR1036"/>
  <c r="S1036"/>
  <c r="AZ1036"/>
  <c r="BD1022"/>
  <c r="AQ1022"/>
  <c r="T1010"/>
  <c r="AK1010"/>
  <c r="AN1010" s="1"/>
  <c r="AV1010"/>
  <c r="AD1010"/>
  <c r="AU1010"/>
  <c r="AR1010"/>
  <c r="S1010"/>
  <c r="AZ1010"/>
  <c r="T1002"/>
  <c r="AD1002"/>
  <c r="AR1002"/>
  <c r="BC1002"/>
  <c r="AQ1002"/>
  <c r="BA1002"/>
  <c r="AZ1002"/>
  <c r="O1002"/>
  <c r="AV1002"/>
  <c r="BD990"/>
  <c r="AK990"/>
  <c r="AN990" s="1"/>
  <c r="AZ990"/>
  <c r="AF990"/>
  <c r="AY990"/>
  <c r="AS990"/>
  <c r="AU945"/>
  <c r="AT945"/>
  <c r="AQ945"/>
  <c r="BB945"/>
  <c r="AU905"/>
  <c r="BC905"/>
  <c r="AD884"/>
  <c r="BC884"/>
  <c r="BA884"/>
  <c r="AZ884"/>
  <c r="AT871"/>
  <c r="AU871"/>
  <c r="AQ870"/>
  <c r="AS844"/>
  <c r="AF844"/>
  <c r="AY744"/>
  <c r="S744"/>
  <c r="AW744"/>
  <c r="O744"/>
  <c r="AV744"/>
  <c r="AD744"/>
  <c r="AR744"/>
  <c r="BC744"/>
  <c r="BD646"/>
  <c r="AS646"/>
  <c r="AY623"/>
  <c r="AD623"/>
  <c r="AC623"/>
  <c r="BC623"/>
  <c r="AU623"/>
  <c r="AR620"/>
  <c r="AF620"/>
  <c r="AW620"/>
  <c r="AD620"/>
  <c r="AV620"/>
  <c r="AX615"/>
  <c r="BC615"/>
  <c r="AC536"/>
  <c r="AD536"/>
  <c r="AR536"/>
  <c r="BA536"/>
  <c r="AQ536"/>
  <c r="AZ536"/>
  <c r="AY536"/>
  <c r="S536"/>
  <c r="AU536"/>
  <c r="BD536"/>
  <c r="AS536"/>
  <c r="T536"/>
  <c r="O536"/>
  <c r="AF536"/>
  <c r="AW536"/>
  <c r="AQ463"/>
  <c r="AF463"/>
  <c r="BA462"/>
  <c r="AF462"/>
  <c r="BD462"/>
  <c r="BC462"/>
  <c r="AZ462"/>
  <c r="AU448"/>
  <c r="AK448"/>
  <c r="AN448" s="1"/>
  <c r="BA448"/>
  <c r="AD446"/>
  <c r="AU446"/>
  <c r="BB446"/>
  <c r="AC446"/>
  <c r="AX446"/>
  <c r="AW446"/>
  <c r="AT446"/>
  <c r="S446"/>
  <c r="BC446"/>
  <c r="AY446"/>
  <c r="T446"/>
  <c r="AS446"/>
  <c r="AD418"/>
  <c r="AQ418"/>
  <c r="AK418"/>
  <c r="AN418" s="1"/>
  <c r="AX418"/>
  <c r="AW418"/>
  <c r="AU418"/>
  <c r="T418"/>
  <c r="AS418"/>
  <c r="BC418"/>
  <c r="BB418"/>
  <c r="AQ402"/>
  <c r="BA402"/>
  <c r="BC402"/>
  <c r="AY402"/>
  <c r="AS402"/>
  <c r="AQ344"/>
  <c r="AY344"/>
  <c r="AU344"/>
  <c r="AQ317"/>
  <c r="BC317"/>
  <c r="AR317"/>
  <c r="AZ317"/>
  <c r="AX250"/>
  <c r="O250"/>
  <c r="AW250"/>
  <c r="AF250"/>
  <c r="AV250"/>
  <c r="AD250"/>
  <c r="AU250"/>
  <c r="AC250"/>
  <c r="AR250"/>
  <c r="BC250"/>
  <c r="AZ250"/>
  <c r="AY250"/>
  <c r="AQ250"/>
  <c r="AD118"/>
  <c r="AQ118"/>
  <c r="T118"/>
  <c r="BC118"/>
  <c r="S118"/>
  <c r="BB118"/>
  <c r="AC118"/>
  <c r="AW118"/>
  <c r="BA118"/>
  <c r="AX118"/>
  <c r="AK118"/>
  <c r="AN118" s="1"/>
  <c r="AS118"/>
  <c r="AU98"/>
  <c r="BA98"/>
  <c r="BA1545"/>
  <c r="AU1532"/>
  <c r="AZ1523"/>
  <c r="AS1521"/>
  <c r="AR1506"/>
  <c r="BC1395"/>
  <c r="AT1395"/>
  <c r="AK1395"/>
  <c r="O1395"/>
  <c r="AX1367"/>
  <c r="AK1367"/>
  <c r="AN1367" s="1"/>
  <c r="O1367"/>
  <c r="AZ1353"/>
  <c r="AK1353"/>
  <c r="AN1353" s="1"/>
  <c r="O1353"/>
  <c r="O1350"/>
  <c r="AV1342"/>
  <c r="O1342"/>
  <c r="BC1331"/>
  <c r="AT1331"/>
  <c r="AK1331"/>
  <c r="AN1331" s="1"/>
  <c r="O1331"/>
  <c r="AY1322"/>
  <c r="O1322"/>
  <c r="AT1321"/>
  <c r="BC1317"/>
  <c r="AV1296"/>
  <c r="AU1293"/>
  <c r="AF1293"/>
  <c r="O1293"/>
  <c r="AU1289"/>
  <c r="AX1286"/>
  <c r="AT1285"/>
  <c r="AD1285"/>
  <c r="T1278"/>
  <c r="AZ1269"/>
  <c r="AR1269"/>
  <c r="AF1269"/>
  <c r="AX1263"/>
  <c r="BD1262"/>
  <c r="AT1262"/>
  <c r="AW1251"/>
  <c r="AK1251"/>
  <c r="AN1251" s="1"/>
  <c r="O1251"/>
  <c r="BB1230"/>
  <c r="O1230"/>
  <c r="AZ1225"/>
  <c r="BC1188"/>
  <c r="AX1176"/>
  <c r="AT1175"/>
  <c r="AQ1163"/>
  <c r="AQ1162"/>
  <c r="AV1161"/>
  <c r="O1161"/>
  <c r="AR1116"/>
  <c r="AQ1100"/>
  <c r="O1100"/>
  <c r="AT1089"/>
  <c r="S1089"/>
  <c r="AU991"/>
  <c r="AT957"/>
  <c r="T957"/>
  <c r="O948"/>
  <c r="AZ934"/>
  <c r="AY842"/>
  <c r="S842"/>
  <c r="BA794"/>
  <c r="O794"/>
  <c r="S786"/>
  <c r="O756"/>
  <c r="AQ745"/>
  <c r="AW721"/>
  <c r="S721"/>
  <c r="S701"/>
  <c r="AU664"/>
  <c r="AT600"/>
  <c r="O600"/>
  <c r="BC532"/>
  <c r="O532"/>
  <c r="O1228"/>
  <c r="AZ1228"/>
  <c r="AT1228"/>
  <c r="AD1225"/>
  <c r="O1225"/>
  <c r="AY1225"/>
  <c r="AQ1225"/>
  <c r="BD1222"/>
  <c r="AY1222"/>
  <c r="AX1189"/>
  <c r="AW1189"/>
  <c r="S1176"/>
  <c r="AQ1176"/>
  <c r="BB1176"/>
  <c r="O1176"/>
  <c r="AV1176"/>
  <c r="AF1173"/>
  <c r="AR1173"/>
  <c r="S1155"/>
  <c r="AD1155"/>
  <c r="AU1155"/>
  <c r="AC1155"/>
  <c r="AT1155"/>
  <c r="BD1155"/>
  <c r="AY1155"/>
  <c r="S1144"/>
  <c r="AC1144"/>
  <c r="AR1144"/>
  <c r="BC1144"/>
  <c r="AQ1144"/>
  <c r="BB1144"/>
  <c r="T1144"/>
  <c r="AX1144"/>
  <c r="AF1141"/>
  <c r="AZ1141"/>
  <c r="AY1141"/>
  <c r="AQ1141"/>
  <c r="S1137"/>
  <c r="AQ1137"/>
  <c r="AK1093"/>
  <c r="AN1093" s="1"/>
  <c r="T1093"/>
  <c r="BB1093"/>
  <c r="AF1064"/>
  <c r="AU1064"/>
  <c r="AF1048"/>
  <c r="AZ1048"/>
  <c r="AD1029"/>
  <c r="BB1029"/>
  <c r="AX1029"/>
  <c r="AU1029"/>
  <c r="AT989"/>
  <c r="T989"/>
  <c r="BC978"/>
  <c r="BA978"/>
  <c r="AW978"/>
  <c r="T976"/>
  <c r="AD976"/>
  <c r="AU976"/>
  <c r="AS976"/>
  <c r="AR976"/>
  <c r="O976"/>
  <c r="AY976"/>
  <c r="T944"/>
  <c r="AZ944"/>
  <c r="AY944"/>
  <c r="S944"/>
  <c r="AW944"/>
  <c r="AF944"/>
  <c r="AS944"/>
  <c r="BD944"/>
  <c r="BC940"/>
  <c r="AW924"/>
  <c r="AY924"/>
  <c r="AU924"/>
  <c r="AZ922"/>
  <c r="AY922"/>
  <c r="AW922"/>
  <c r="AD906"/>
  <c r="AY906"/>
  <c r="AU906"/>
  <c r="AS906"/>
  <c r="AK902"/>
  <c r="AN902" s="1"/>
  <c r="AF902"/>
  <c r="BD902"/>
  <c r="AW902"/>
  <c r="T896"/>
  <c r="AF896"/>
  <c r="AV896"/>
  <c r="AD896"/>
  <c r="AU896"/>
  <c r="AS896"/>
  <c r="S896"/>
  <c r="BC896"/>
  <c r="T894"/>
  <c r="AD894"/>
  <c r="AU894"/>
  <c r="AR894"/>
  <c r="AQ894"/>
  <c r="BC894"/>
  <c r="O894"/>
  <c r="AY894"/>
  <c r="AD885"/>
  <c r="AC885"/>
  <c r="BC885"/>
  <c r="AU885"/>
  <c r="AF864"/>
  <c r="AZ864"/>
  <c r="AD864"/>
  <c r="AY864"/>
  <c r="AC864"/>
  <c r="AT864"/>
  <c r="AD817"/>
  <c r="AS817"/>
  <c r="AQ817"/>
  <c r="T817"/>
  <c r="BC817"/>
  <c r="AK817"/>
  <c r="AN817" s="1"/>
  <c r="AX817"/>
  <c r="S815"/>
  <c r="AK815"/>
  <c r="AN815" s="1"/>
  <c r="AW815"/>
  <c r="AD801"/>
  <c r="AU801"/>
  <c r="T801"/>
  <c r="AS801"/>
  <c r="S801"/>
  <c r="AQ801"/>
  <c r="BC801"/>
  <c r="BB793"/>
  <c r="AQ793"/>
  <c r="T770"/>
  <c r="AU770"/>
  <c r="AQ770"/>
  <c r="S770"/>
  <c r="AY770"/>
  <c r="AT765"/>
  <c r="AU765"/>
  <c r="AK743"/>
  <c r="AX743"/>
  <c r="AR650"/>
  <c r="BD650"/>
  <c r="O650"/>
  <c r="AW650"/>
  <c r="AQ650"/>
  <c r="S650"/>
  <c r="BC650"/>
  <c r="AF650"/>
  <c r="AV650"/>
  <c r="AC645"/>
  <c r="AU645"/>
  <c r="BC609"/>
  <c r="T609"/>
  <c r="AR609"/>
  <c r="AZ609"/>
  <c r="AQ574"/>
  <c r="BB574"/>
  <c r="BA574"/>
  <c r="O574"/>
  <c r="AF574"/>
  <c r="AT574"/>
  <c r="AS574"/>
  <c r="AR574"/>
  <c r="T574"/>
  <c r="AD574"/>
  <c r="AZ574"/>
  <c r="AC556"/>
  <c r="AD556"/>
  <c r="AR556"/>
  <c r="BA556"/>
  <c r="AQ556"/>
  <c r="AZ556"/>
  <c r="AY556"/>
  <c r="S556"/>
  <c r="AU556"/>
  <c r="BD556"/>
  <c r="AK556"/>
  <c r="BB556"/>
  <c r="AF556"/>
  <c r="AW556"/>
  <c r="AV556"/>
  <c r="T556"/>
  <c r="AD535"/>
  <c r="BC535"/>
  <c r="AZ535"/>
  <c r="AY535"/>
  <c r="AF535"/>
  <c r="AU535"/>
  <c r="AD533"/>
  <c r="BC533"/>
  <c r="AZ533"/>
  <c r="AY533"/>
  <c r="AF533"/>
  <c r="AC524"/>
  <c r="AD524"/>
  <c r="AR524"/>
  <c r="BA524"/>
  <c r="AQ524"/>
  <c r="AZ524"/>
  <c r="AY524"/>
  <c r="S524"/>
  <c r="AU524"/>
  <c r="BD524"/>
  <c r="AK524"/>
  <c r="AN524" s="1"/>
  <c r="BB524"/>
  <c r="AF524"/>
  <c r="AW524"/>
  <c r="AV524"/>
  <c r="T524"/>
  <c r="AZ470"/>
  <c r="AV470"/>
  <c r="AW470"/>
  <c r="S470"/>
  <c r="AU470"/>
  <c r="O470"/>
  <c r="AU406"/>
  <c r="AY406"/>
  <c r="AU343"/>
  <c r="AW343"/>
  <c r="AS343"/>
  <c r="BC343"/>
  <c r="AY343"/>
  <c r="S343"/>
  <c r="AK343"/>
  <c r="AN343" s="1"/>
  <c r="BB311"/>
  <c r="AF311"/>
  <c r="AD311"/>
  <c r="AZ311"/>
  <c r="AV311"/>
  <c r="O311"/>
  <c r="AU311"/>
  <c r="AQ311"/>
  <c r="AZ261"/>
  <c r="AX261"/>
  <c r="BB261"/>
  <c r="AV261"/>
  <c r="T261"/>
  <c r="BC957"/>
  <c r="BD934"/>
  <c r="AZ842"/>
  <c r="AT745"/>
  <c r="AX721"/>
  <c r="AY664"/>
  <c r="BA716"/>
  <c r="BA707"/>
  <c r="AD681"/>
  <c r="AU681"/>
  <c r="T681"/>
  <c r="BA681"/>
  <c r="AK636"/>
  <c r="AN636" s="1"/>
  <c r="AV636"/>
  <c r="BD636"/>
  <c r="AT594"/>
  <c r="S594"/>
  <c r="BB594"/>
  <c r="AF584"/>
  <c r="AZ584"/>
  <c r="AD584"/>
  <c r="AU584"/>
  <c r="T584"/>
  <c r="AQ584"/>
  <c r="BC584"/>
  <c r="AC580"/>
  <c r="AD580"/>
  <c r="AS580"/>
  <c r="BC580"/>
  <c r="AR580"/>
  <c r="BB580"/>
  <c r="S580"/>
  <c r="AV580"/>
  <c r="AC550"/>
  <c r="AD550"/>
  <c r="AR550"/>
  <c r="BA550"/>
  <c r="AQ550"/>
  <c r="AZ550"/>
  <c r="AY550"/>
  <c r="S550"/>
  <c r="AU550"/>
  <c r="BD550"/>
  <c r="AC542"/>
  <c r="AD542"/>
  <c r="AR542"/>
  <c r="BA542"/>
  <c r="AQ542"/>
  <c r="AZ542"/>
  <c r="AY542"/>
  <c r="S542"/>
  <c r="AU542"/>
  <c r="BD542"/>
  <c r="AC534"/>
  <c r="AD534"/>
  <c r="AR534"/>
  <c r="BA534"/>
  <c r="AQ534"/>
  <c r="AZ534"/>
  <c r="AY534"/>
  <c r="S534"/>
  <c r="AU534"/>
  <c r="BD534"/>
  <c r="AC526"/>
  <c r="AD526"/>
  <c r="AR526"/>
  <c r="BA526"/>
  <c r="AQ526"/>
  <c r="AZ526"/>
  <c r="AY526"/>
  <c r="S526"/>
  <c r="AU526"/>
  <c r="BD526"/>
  <c r="AC518"/>
  <c r="AD518"/>
  <c r="AR518"/>
  <c r="BA518"/>
  <c r="AQ518"/>
  <c r="AZ518"/>
  <c r="AY518"/>
  <c r="S518"/>
  <c r="AU518"/>
  <c r="BD518"/>
  <c r="AC508"/>
  <c r="AW508"/>
  <c r="T508"/>
  <c r="AY508"/>
  <c r="S508"/>
  <c r="AV508"/>
  <c r="O508"/>
  <c r="AK508"/>
  <c r="AU508"/>
  <c r="AR508"/>
  <c r="BB508"/>
  <c r="AV497"/>
  <c r="AF497"/>
  <c r="AU497"/>
  <c r="BC497"/>
  <c r="AR481"/>
  <c r="AY481"/>
  <c r="AU481"/>
  <c r="AF476"/>
  <c r="AK476"/>
  <c r="AW476"/>
  <c r="S476"/>
  <c r="AY476"/>
  <c r="AV476"/>
  <c r="O476"/>
  <c r="AU476"/>
  <c r="AQ390"/>
  <c r="BC390"/>
  <c r="AK390"/>
  <c r="AN390" s="1"/>
  <c r="AY390"/>
  <c r="AS372"/>
  <c r="BC372"/>
  <c r="AW372"/>
  <c r="S372"/>
  <c r="AU372"/>
  <c r="AU296"/>
  <c r="BC296"/>
  <c r="T296"/>
  <c r="AT296"/>
  <c r="BB296"/>
  <c r="S296"/>
  <c r="AK296"/>
  <c r="AN296" s="1"/>
  <c r="AS296"/>
  <c r="BA296"/>
  <c r="AC296"/>
  <c r="AX296"/>
  <c r="AY296"/>
  <c r="AF296"/>
  <c r="AW296"/>
  <c r="AD296"/>
  <c r="AV296"/>
  <c r="AF295"/>
  <c r="AY295"/>
  <c r="AU295"/>
  <c r="AT295"/>
  <c r="BD295"/>
  <c r="BB295"/>
  <c r="AZ295"/>
  <c r="O295"/>
  <c r="AD127"/>
  <c r="AR127"/>
  <c r="BC127"/>
  <c r="AQ127"/>
  <c r="BA127"/>
  <c r="AZ127"/>
  <c r="O127"/>
  <c r="AV127"/>
  <c r="AK127"/>
  <c r="AN127" s="1"/>
  <c r="BD127"/>
  <c r="AF127"/>
  <c r="AY127"/>
  <c r="AW127"/>
  <c r="S127"/>
  <c r="AU127"/>
  <c r="AY1232"/>
  <c r="AD1232"/>
  <c r="AR1219"/>
  <c r="AR1206"/>
  <c r="AC1206"/>
  <c r="AD1204"/>
  <c r="AZ1202"/>
  <c r="BC1156"/>
  <c r="BC1153"/>
  <c r="AZ1152"/>
  <c r="AR1146"/>
  <c r="AC1146"/>
  <c r="AU1140"/>
  <c r="AD1140"/>
  <c r="AY1129"/>
  <c r="BC1124"/>
  <c r="AK1119"/>
  <c r="AN1119" s="1"/>
  <c r="AW1118"/>
  <c r="AZ1086"/>
  <c r="AD1086"/>
  <c r="BB1077"/>
  <c r="BA1068"/>
  <c r="AK1065"/>
  <c r="AN1065" s="1"/>
  <c r="AR1060"/>
  <c r="AU1057"/>
  <c r="AD1057"/>
  <c r="AU1054"/>
  <c r="AR1052"/>
  <c r="AW1045"/>
  <c r="AW1044"/>
  <c r="AD1044"/>
  <c r="BA1040"/>
  <c r="AS1037"/>
  <c r="AX1033"/>
  <c r="AC1033"/>
  <c r="AR1024"/>
  <c r="BC1021"/>
  <c r="AC1021"/>
  <c r="BA1020"/>
  <c r="AQ1020"/>
  <c r="AT1009"/>
  <c r="AY1008"/>
  <c r="BC977"/>
  <c r="AD977"/>
  <c r="AY966"/>
  <c r="AX953"/>
  <c r="AC953"/>
  <c r="AU920"/>
  <c r="AX917"/>
  <c r="AX913"/>
  <c r="AC913"/>
  <c r="BA912"/>
  <c r="AQ912"/>
  <c r="AS904"/>
  <c r="BA888"/>
  <c r="BC869"/>
  <c r="AC869"/>
  <c r="BA868"/>
  <c r="T868"/>
  <c r="AS843"/>
  <c r="AU809"/>
  <c r="AU791"/>
  <c r="AV790"/>
  <c r="AU777"/>
  <c r="AY776"/>
  <c r="AC771"/>
  <c r="AU767"/>
  <c r="AV766"/>
  <c r="AU758"/>
  <c r="AD758"/>
  <c r="AU750"/>
  <c r="BC742"/>
  <c r="AU735"/>
  <c r="AW696"/>
  <c r="AR676"/>
  <c r="AZ668"/>
  <c r="BC631"/>
  <c r="BA606"/>
  <c r="BD566"/>
  <c r="AQ566"/>
  <c r="AT560"/>
  <c r="AD710"/>
  <c r="S710"/>
  <c r="BA709"/>
  <c r="S709"/>
  <c r="AQ709"/>
  <c r="AK709"/>
  <c r="AN709" s="1"/>
  <c r="AQ702"/>
  <c r="AK702"/>
  <c r="AN702" s="1"/>
  <c r="AW702"/>
  <c r="O696"/>
  <c r="AD696"/>
  <c r="AR696"/>
  <c r="BD696"/>
  <c r="S696"/>
  <c r="AY696"/>
  <c r="AK694"/>
  <c r="AN694" s="1"/>
  <c r="S694"/>
  <c r="AR694"/>
  <c r="BC694"/>
  <c r="AF652"/>
  <c r="AS652"/>
  <c r="AK644"/>
  <c r="AN644" s="1"/>
  <c r="BC644"/>
  <c r="AR644"/>
  <c r="O630"/>
  <c r="AW630"/>
  <c r="AC606"/>
  <c r="AX606"/>
  <c r="T606"/>
  <c r="AT606"/>
  <c r="BB606"/>
  <c r="BC562"/>
  <c r="AD553"/>
  <c r="BC553"/>
  <c r="AZ553"/>
  <c r="AY553"/>
  <c r="AD545"/>
  <c r="BC545"/>
  <c r="AZ545"/>
  <c r="AY545"/>
  <c r="AD537"/>
  <c r="BC537"/>
  <c r="AZ537"/>
  <c r="AY537"/>
  <c r="AD529"/>
  <c r="BC529"/>
  <c r="AZ529"/>
  <c r="AY529"/>
  <c r="AD521"/>
  <c r="BC521"/>
  <c r="AZ521"/>
  <c r="AY521"/>
  <c r="AD513"/>
  <c r="BC513"/>
  <c r="AZ513"/>
  <c r="AY513"/>
  <c r="AV501"/>
  <c r="AF501"/>
  <c r="AD501"/>
  <c r="AY501"/>
  <c r="AC500"/>
  <c r="AW500"/>
  <c r="AD500"/>
  <c r="AS500"/>
  <c r="BC500"/>
  <c r="AR500"/>
  <c r="BB500"/>
  <c r="AQ500"/>
  <c r="BA500"/>
  <c r="S500"/>
  <c r="AV500"/>
  <c r="S450"/>
  <c r="BA450"/>
  <c r="AU450"/>
  <c r="AU431"/>
  <c r="BC431"/>
  <c r="BB426"/>
  <c r="AW426"/>
  <c r="BA378"/>
  <c r="AQ378"/>
  <c r="AK378"/>
  <c r="BC378"/>
  <c r="AS378"/>
  <c r="AF324"/>
  <c r="T324"/>
  <c r="AQ324"/>
  <c r="BD324"/>
  <c r="O324"/>
  <c r="BC324"/>
  <c r="AD324"/>
  <c r="AW324"/>
  <c r="BB324"/>
  <c r="AY324"/>
  <c r="AR324"/>
  <c r="AF103"/>
  <c r="AD103"/>
  <c r="AU103"/>
  <c r="AR103"/>
  <c r="AQ103"/>
  <c r="BC103"/>
  <c r="O103"/>
  <c r="AY103"/>
  <c r="AW103"/>
  <c r="AV103"/>
  <c r="S103"/>
  <c r="BA103"/>
  <c r="O82"/>
  <c r="AU82"/>
  <c r="AQ82"/>
  <c r="T82"/>
  <c r="AY82"/>
  <c r="AK82"/>
  <c r="AN82" s="1"/>
  <c r="AX82"/>
  <c r="S82"/>
  <c r="BA82"/>
  <c r="AU1068"/>
  <c r="AD1068"/>
  <c r="AW1060"/>
  <c r="AD1060"/>
  <c r="AU1059"/>
  <c r="BC1054"/>
  <c r="AK1054"/>
  <c r="AN1054" s="1"/>
  <c r="AU1015"/>
  <c r="AY1009"/>
  <c r="AD1009"/>
  <c r="BC1008"/>
  <c r="AR1008"/>
  <c r="AD1008"/>
  <c r="BC966"/>
  <c r="AR966"/>
  <c r="AD966"/>
  <c r="AZ920"/>
  <c r="AZ904"/>
  <c r="AK904"/>
  <c r="AN904" s="1"/>
  <c r="AR868"/>
  <c r="AX843"/>
  <c r="AK843"/>
  <c r="BC809"/>
  <c r="BC777"/>
  <c r="AD777"/>
  <c r="BC776"/>
  <c r="AR776"/>
  <c r="AD776"/>
  <c r="BC750"/>
  <c r="AQ749"/>
  <c r="BC735"/>
  <c r="AY676"/>
  <c r="AD676"/>
  <c r="AV656"/>
  <c r="AU634"/>
  <c r="AW616"/>
  <c r="AU566"/>
  <c r="AF566"/>
  <c r="BB560"/>
  <c r="AK560"/>
  <c r="AN560" s="1"/>
  <c r="AY715"/>
  <c r="BB705"/>
  <c r="AD705"/>
  <c r="AU705"/>
  <c r="S697"/>
  <c r="AK697"/>
  <c r="AN697" s="1"/>
  <c r="AU697"/>
  <c r="BB697"/>
  <c r="AW685"/>
  <c r="AK680"/>
  <c r="AN680" s="1"/>
  <c r="AZ680"/>
  <c r="S680"/>
  <c r="AK672"/>
  <c r="AN672" s="1"/>
  <c r="O672"/>
  <c r="AY672"/>
  <c r="BC671"/>
  <c r="AT671"/>
  <c r="BA670"/>
  <c r="AF624"/>
  <c r="AS624"/>
  <c r="BA624"/>
  <c r="BC617"/>
  <c r="AF610"/>
  <c r="O610"/>
  <c r="BC610"/>
  <c r="AC610"/>
  <c r="AW610"/>
  <c r="AD608"/>
  <c r="AQ608"/>
  <c r="BA608"/>
  <c r="AW608"/>
  <c r="AD598"/>
  <c r="AK598"/>
  <c r="AN598" s="1"/>
  <c r="AY598"/>
  <c r="AC554"/>
  <c r="AD554"/>
  <c r="AR554"/>
  <c r="BA554"/>
  <c r="AQ554"/>
  <c r="AZ554"/>
  <c r="AY554"/>
  <c r="S554"/>
  <c r="AU554"/>
  <c r="BD554"/>
  <c r="AC546"/>
  <c r="AD546"/>
  <c r="AR546"/>
  <c r="BA546"/>
  <c r="AQ546"/>
  <c r="AZ546"/>
  <c r="AY546"/>
  <c r="S546"/>
  <c r="AU546"/>
  <c r="BD546"/>
  <c r="AC538"/>
  <c r="AD538"/>
  <c r="AR538"/>
  <c r="BA538"/>
  <c r="AQ538"/>
  <c r="AZ538"/>
  <c r="AY538"/>
  <c r="S538"/>
  <c r="AU538"/>
  <c r="BD538"/>
  <c r="AC530"/>
  <c r="AD530"/>
  <c r="AR530"/>
  <c r="BA530"/>
  <c r="AQ530"/>
  <c r="AZ530"/>
  <c r="AY530"/>
  <c r="S530"/>
  <c r="AU530"/>
  <c r="BD530"/>
  <c r="AC522"/>
  <c r="AD522"/>
  <c r="AR522"/>
  <c r="BA522"/>
  <c r="AQ522"/>
  <c r="AZ522"/>
  <c r="AY522"/>
  <c r="S522"/>
  <c r="AU522"/>
  <c r="BD522"/>
  <c r="AC514"/>
  <c r="AD514"/>
  <c r="AR514"/>
  <c r="BA514"/>
  <c r="AQ514"/>
  <c r="AZ514"/>
  <c r="AY514"/>
  <c r="S514"/>
  <c r="AU514"/>
  <c r="BD514"/>
  <c r="AF457"/>
  <c r="AV457"/>
  <c r="AK457"/>
  <c r="AN457" s="1"/>
  <c r="AU457"/>
  <c r="AU449"/>
  <c r="AZ449"/>
  <c r="AC321"/>
  <c r="AR321"/>
  <c r="BC321"/>
  <c r="AQ321"/>
  <c r="BB321"/>
  <c r="T321"/>
  <c r="AX321"/>
  <c r="AZ321"/>
  <c r="AF321"/>
  <c r="AY321"/>
  <c r="AD321"/>
  <c r="AV321"/>
  <c r="AF203"/>
  <c r="BD203"/>
  <c r="AD203"/>
  <c r="AY203"/>
  <c r="AX203"/>
  <c r="T203"/>
  <c r="AT203"/>
  <c r="AU203"/>
  <c r="O152"/>
  <c r="AV152"/>
  <c r="AU142"/>
  <c r="BD1140"/>
  <c r="AU1127"/>
  <c r="S1086"/>
  <c r="AT1073"/>
  <c r="AV1068"/>
  <c r="AK1068"/>
  <c r="AN1068" s="1"/>
  <c r="BA1060"/>
  <c r="BA1059"/>
  <c r="S1057"/>
  <c r="BC1053"/>
  <c r="AQ1053"/>
  <c r="AY1052"/>
  <c r="O1052"/>
  <c r="AQ1044"/>
  <c r="AW1038"/>
  <c r="AY1037"/>
  <c r="S1037"/>
  <c r="T1033"/>
  <c r="AU1025"/>
  <c r="AY1024"/>
  <c r="O1024"/>
  <c r="AT1021"/>
  <c r="T1021"/>
  <c r="AV1020"/>
  <c r="O1020"/>
  <c r="BC1014"/>
  <c r="BD1008"/>
  <c r="AS1008"/>
  <c r="AF1008"/>
  <c r="AR998"/>
  <c r="AZ982"/>
  <c r="AQ977"/>
  <c r="T977"/>
  <c r="AU975"/>
  <c r="BC974"/>
  <c r="AQ974"/>
  <c r="AQ967"/>
  <c r="BD966"/>
  <c r="AS966"/>
  <c r="AF966"/>
  <c r="AU954"/>
  <c r="O954"/>
  <c r="T953"/>
  <c r="AU938"/>
  <c r="BC916"/>
  <c r="AQ916"/>
  <c r="AV912"/>
  <c r="O912"/>
  <c r="AS908"/>
  <c r="AK892"/>
  <c r="AN892" s="1"/>
  <c r="AS882"/>
  <c r="AT869"/>
  <c r="T869"/>
  <c r="AS868"/>
  <c r="AD853"/>
  <c r="BB849"/>
  <c r="AY843"/>
  <c r="AD837"/>
  <c r="BA830"/>
  <c r="AU808"/>
  <c r="BB807"/>
  <c r="AW792"/>
  <c r="BA790"/>
  <c r="O790"/>
  <c r="BD776"/>
  <c r="AS776"/>
  <c r="AF776"/>
  <c r="BC774"/>
  <c r="AQ774"/>
  <c r="AU771"/>
  <c r="BA766"/>
  <c r="O766"/>
  <c r="BD758"/>
  <c r="S757"/>
  <c r="BC753"/>
  <c r="AQ753"/>
  <c r="AQ742"/>
  <c r="AZ734"/>
  <c r="AR728"/>
  <c r="BA710"/>
  <c r="O710"/>
  <c r="AD707"/>
  <c r="O702"/>
  <c r="AU694"/>
  <c r="O694"/>
  <c r="BA692"/>
  <c r="AX681"/>
  <c r="AU675"/>
  <c r="T675"/>
  <c r="AF674"/>
  <c r="O652"/>
  <c r="AV644"/>
  <c r="AU636"/>
  <c r="AZ630"/>
  <c r="AV606"/>
  <c r="O606"/>
  <c r="AU594"/>
  <c r="AT580"/>
  <c r="AY566"/>
  <c r="AT550"/>
  <c r="AT542"/>
  <c r="AT534"/>
  <c r="AT526"/>
  <c r="AT518"/>
  <c r="AZ508"/>
  <c r="AD508"/>
  <c r="O500"/>
  <c r="AD497"/>
  <c r="BC474"/>
  <c r="AC428"/>
  <c r="AD372"/>
  <c r="AD295"/>
  <c r="BA684"/>
  <c r="AZ684"/>
  <c r="BA676"/>
  <c r="AK676"/>
  <c r="AN676" s="1"/>
  <c r="AV676"/>
  <c r="AF668"/>
  <c r="AK668"/>
  <c r="AN668" s="1"/>
  <c r="AY668"/>
  <c r="S668"/>
  <c r="BB657"/>
  <c r="AT657"/>
  <c r="O656"/>
  <c r="AW656"/>
  <c r="AK656"/>
  <c r="AN656" s="1"/>
  <c r="BC649"/>
  <c r="AU649"/>
  <c r="AU618"/>
  <c r="AW618"/>
  <c r="AC566"/>
  <c r="AW566"/>
  <c r="T566"/>
  <c r="AV566"/>
  <c r="AD566"/>
  <c r="AR566"/>
  <c r="BA566"/>
  <c r="AC560"/>
  <c r="AZ560"/>
  <c r="T560"/>
  <c r="AY560"/>
  <c r="S560"/>
  <c r="AV560"/>
  <c r="AD560"/>
  <c r="AS560"/>
  <c r="BC560"/>
  <c r="AD555"/>
  <c r="BC555"/>
  <c r="AZ555"/>
  <c r="AY555"/>
  <c r="AD547"/>
  <c r="BC547"/>
  <c r="AZ547"/>
  <c r="AY547"/>
  <c r="AD539"/>
  <c r="BC539"/>
  <c r="AZ539"/>
  <c r="AY539"/>
  <c r="AD531"/>
  <c r="BC531"/>
  <c r="AZ531"/>
  <c r="AY531"/>
  <c r="AD523"/>
  <c r="BC523"/>
  <c r="AZ523"/>
  <c r="AY523"/>
  <c r="AD515"/>
  <c r="BC515"/>
  <c r="AZ515"/>
  <c r="AY515"/>
  <c r="AY489"/>
  <c r="AQ489"/>
  <c r="AZ489"/>
  <c r="AF459"/>
  <c r="AD459"/>
  <c r="AV459"/>
  <c r="S459"/>
  <c r="BC459"/>
  <c r="AW459"/>
  <c r="AU459"/>
  <c r="O459"/>
  <c r="AR459"/>
  <c r="AK442"/>
  <c r="AN442" s="1"/>
  <c r="S442"/>
  <c r="AS377"/>
  <c r="BC377"/>
  <c r="AU377"/>
  <c r="AD334"/>
  <c r="AC334"/>
  <c r="AS334"/>
  <c r="AQ334"/>
  <c r="S334"/>
  <c r="AZ334"/>
  <c r="AV334"/>
  <c r="AU334"/>
  <c r="BD334"/>
  <c r="T252"/>
  <c r="AX252"/>
  <c r="S252"/>
  <c r="AK252"/>
  <c r="AN252" s="1"/>
  <c r="AW252"/>
  <c r="AQ252"/>
  <c r="O252"/>
  <c r="BB252"/>
  <c r="AD252"/>
  <c r="AT252"/>
  <c r="AC252"/>
  <c r="BA252"/>
  <c r="AZ252"/>
  <c r="AU224"/>
  <c r="BC224"/>
  <c r="T224"/>
  <c r="AT224"/>
  <c r="BB224"/>
  <c r="S224"/>
  <c r="AK224"/>
  <c r="AN224" s="1"/>
  <c r="AS224"/>
  <c r="BA224"/>
  <c r="AZ224"/>
  <c r="AY224"/>
  <c r="O224"/>
  <c r="AX224"/>
  <c r="AD224"/>
  <c r="AR224"/>
  <c r="AF224"/>
  <c r="AV224"/>
  <c r="AC504"/>
  <c r="AW504"/>
  <c r="AF472"/>
  <c r="AS472"/>
  <c r="BD472"/>
  <c r="AY472"/>
  <c r="AK454"/>
  <c r="AN454" s="1"/>
  <c r="BB454"/>
  <c r="S454"/>
  <c r="AQ454"/>
  <c r="AU429"/>
  <c r="AY429"/>
  <c r="AK427"/>
  <c r="AN427" s="1"/>
  <c r="BC427"/>
  <c r="AS427"/>
  <c r="AS407"/>
  <c r="AU399"/>
  <c r="S399"/>
  <c r="AD399"/>
  <c r="AY399"/>
  <c r="AD387"/>
  <c r="AW387"/>
  <c r="S387"/>
  <c r="AQ336"/>
  <c r="AD336"/>
  <c r="AU305"/>
  <c r="AR305"/>
  <c r="AQ305"/>
  <c r="BB305"/>
  <c r="S270"/>
  <c r="AX270"/>
  <c r="BB270"/>
  <c r="BA270"/>
  <c r="O270"/>
  <c r="AZ270"/>
  <c r="AD270"/>
  <c r="AS270"/>
  <c r="S263"/>
  <c r="T263"/>
  <c r="AX263"/>
  <c r="O263"/>
  <c r="AV263"/>
  <c r="AY263"/>
  <c r="AF263"/>
  <c r="AU263"/>
  <c r="AD263"/>
  <c r="AT263"/>
  <c r="BC263"/>
  <c r="AU254"/>
  <c r="AK254"/>
  <c r="AN254" s="1"/>
  <c r="AF254"/>
  <c r="BD254"/>
  <c r="O254"/>
  <c r="AT254"/>
  <c r="AC241"/>
  <c r="AD241"/>
  <c r="AV241"/>
  <c r="AU241"/>
  <c r="AR241"/>
  <c r="BC241"/>
  <c r="BB241"/>
  <c r="AZ241"/>
  <c r="S231"/>
  <c r="AZ231"/>
  <c r="AY231"/>
  <c r="T231"/>
  <c r="AX231"/>
  <c r="AF231"/>
  <c r="BB231"/>
  <c r="AD231"/>
  <c r="AV231"/>
  <c r="AC231"/>
  <c r="AU231"/>
  <c r="AQ231"/>
  <c r="AV208"/>
  <c r="BD208"/>
  <c r="AU208"/>
  <c r="BC208"/>
  <c r="T208"/>
  <c r="AT208"/>
  <c r="BB208"/>
  <c r="AD208"/>
  <c r="AR208"/>
  <c r="AC208"/>
  <c r="AQ208"/>
  <c r="BA208"/>
  <c r="S208"/>
  <c r="AX208"/>
  <c r="O155"/>
  <c r="AQ155"/>
  <c r="AD155"/>
  <c r="AC155"/>
  <c r="AV146"/>
  <c r="AU146"/>
  <c r="AC143"/>
  <c r="AS143"/>
  <c r="AR143"/>
  <c r="BC143"/>
  <c r="AQ143"/>
  <c r="BB143"/>
  <c r="O143"/>
  <c r="AK143"/>
  <c r="AN143" s="1"/>
  <c r="AY143"/>
  <c r="AZ143"/>
  <c r="AU143"/>
  <c r="T143"/>
  <c r="AT143"/>
  <c r="AF143"/>
  <c r="AD93"/>
  <c r="AQ93"/>
  <c r="AW93"/>
  <c r="O93"/>
  <c r="BA93"/>
  <c r="O84"/>
  <c r="BB84"/>
  <c r="T84"/>
  <c r="BA84"/>
  <c r="S84"/>
  <c r="AY84"/>
  <c r="AC84"/>
  <c r="AU84"/>
  <c r="AK84"/>
  <c r="BC84"/>
  <c r="AX84"/>
  <c r="AQ84"/>
  <c r="AT564"/>
  <c r="AF509"/>
  <c r="AY506"/>
  <c r="T506"/>
  <c r="BA502"/>
  <c r="AY492"/>
  <c r="AU488"/>
  <c r="AY420"/>
  <c r="BA417"/>
  <c r="AD412"/>
  <c r="AT320"/>
  <c r="AD277"/>
  <c r="BC264"/>
  <c r="AC502"/>
  <c r="AW502"/>
  <c r="AD488"/>
  <c r="AR488"/>
  <c r="BC488"/>
  <c r="S488"/>
  <c r="AW488"/>
  <c r="AQ473"/>
  <c r="AZ473"/>
  <c r="AF466"/>
  <c r="BA466"/>
  <c r="AK466"/>
  <c r="AV466"/>
  <c r="AU422"/>
  <c r="AY422"/>
  <c r="AC420"/>
  <c r="AT420"/>
  <c r="T420"/>
  <c r="BA420"/>
  <c r="AF417"/>
  <c r="AD417"/>
  <c r="AV417"/>
  <c r="S417"/>
  <c r="BC417"/>
  <c r="AS396"/>
  <c r="S396"/>
  <c r="AU396"/>
  <c r="AD396"/>
  <c r="AV245"/>
  <c r="AF245"/>
  <c r="AY245"/>
  <c r="AX245"/>
  <c r="AU245"/>
  <c r="BB245"/>
  <c r="AZ245"/>
  <c r="T245"/>
  <c r="AQ245"/>
  <c r="T240"/>
  <c r="AT240"/>
  <c r="BB240"/>
  <c r="S240"/>
  <c r="AK240"/>
  <c r="AN240" s="1"/>
  <c r="AS240"/>
  <c r="BA240"/>
  <c r="O240"/>
  <c r="AF240"/>
  <c r="AR240"/>
  <c r="AZ240"/>
  <c r="AX240"/>
  <c r="AW240"/>
  <c r="AD240"/>
  <c r="AV240"/>
  <c r="BD240"/>
  <c r="AC225"/>
  <c r="AF225"/>
  <c r="BC225"/>
  <c r="AD225"/>
  <c r="BB225"/>
  <c r="AV225"/>
  <c r="O225"/>
  <c r="AT225"/>
  <c r="AD176"/>
  <c r="AS176"/>
  <c r="T176"/>
  <c r="AQ176"/>
  <c r="S176"/>
  <c r="AC176"/>
  <c r="AX176"/>
  <c r="AT176"/>
  <c r="BC176"/>
  <c r="AD111"/>
  <c r="AU111"/>
  <c r="AK111"/>
  <c r="AN111" s="1"/>
  <c r="BA102"/>
  <c r="S102"/>
  <c r="AR79"/>
  <c r="AU79"/>
  <c r="S486"/>
  <c r="AK486"/>
  <c r="AY486"/>
  <c r="AQ467"/>
  <c r="AZ467"/>
  <c r="AS400"/>
  <c r="S400"/>
  <c r="AU400"/>
  <c r="AD400"/>
  <c r="AS379"/>
  <c r="AK379"/>
  <c r="AN379" s="1"/>
  <c r="BA379"/>
  <c r="AQ379"/>
  <c r="AY374"/>
  <c r="AS374"/>
  <c r="BA371"/>
  <c r="BC371"/>
  <c r="AS371"/>
  <c r="AK362"/>
  <c r="BC362"/>
  <c r="AU362"/>
  <c r="AD359"/>
  <c r="BC359"/>
  <c r="AU359"/>
  <c r="AW339"/>
  <c r="AK339"/>
  <c r="AN339" s="1"/>
  <c r="AD339"/>
  <c r="BC339"/>
  <c r="AS339"/>
  <c r="AQ338"/>
  <c r="AU338"/>
  <c r="AZ329"/>
  <c r="AQ313"/>
  <c r="AC290"/>
  <c r="AX290"/>
  <c r="AW290"/>
  <c r="AV290"/>
  <c r="BD290"/>
  <c r="S290"/>
  <c r="AK290"/>
  <c r="AN290" s="1"/>
  <c r="AS290"/>
  <c r="BA290"/>
  <c r="AQ282"/>
  <c r="AF282"/>
  <c r="AZ282"/>
  <c r="AT282"/>
  <c r="AF269"/>
  <c r="AV269"/>
  <c r="AD269"/>
  <c r="AX269"/>
  <c r="AU269"/>
  <c r="AT269"/>
  <c r="O269"/>
  <c r="BB269"/>
  <c r="AR246"/>
  <c r="AS246"/>
  <c r="AQ246"/>
  <c r="BD246"/>
  <c r="BC246"/>
  <c r="AF246"/>
  <c r="BA246"/>
  <c r="AD246"/>
  <c r="AZ246"/>
  <c r="AV246"/>
  <c r="S246"/>
  <c r="AC238"/>
  <c r="AZ238"/>
  <c r="T238"/>
  <c r="AY238"/>
  <c r="S238"/>
  <c r="AV238"/>
  <c r="AS238"/>
  <c r="AR238"/>
  <c r="AQ238"/>
  <c r="BD238"/>
  <c r="AK238"/>
  <c r="AN238" s="1"/>
  <c r="BA238"/>
  <c r="AU227"/>
  <c r="AF227"/>
  <c r="AY227"/>
  <c r="AV227"/>
  <c r="AD226"/>
  <c r="AF226"/>
  <c r="AX226"/>
  <c r="AC226"/>
  <c r="AW226"/>
  <c r="AV226"/>
  <c r="BD226"/>
  <c r="AY226"/>
  <c r="O226"/>
  <c r="AQ226"/>
  <c r="S213"/>
  <c r="AU213"/>
  <c r="AQ213"/>
  <c r="T213"/>
  <c r="AY213"/>
  <c r="AX213"/>
  <c r="O213"/>
  <c r="AV213"/>
  <c r="AK190"/>
  <c r="BA190"/>
  <c r="AU190"/>
  <c r="AK184"/>
  <c r="AX184"/>
  <c r="AD184"/>
  <c r="AW184"/>
  <c r="AU184"/>
  <c r="T184"/>
  <c r="BA184"/>
  <c r="AC137"/>
  <c r="AR137"/>
  <c r="BB137"/>
  <c r="AQ137"/>
  <c r="BA137"/>
  <c r="AZ137"/>
  <c r="O137"/>
  <c r="AK137"/>
  <c r="AN137" s="1"/>
  <c r="AU137"/>
  <c r="AD137"/>
  <c r="BC137"/>
  <c r="AY137"/>
  <c r="AV137"/>
  <c r="S137"/>
  <c r="AK99"/>
  <c r="AN99" s="1"/>
  <c r="BA99"/>
  <c r="AU678"/>
  <c r="BC635"/>
  <c r="AX612"/>
  <c r="BC586"/>
  <c r="AZ570"/>
  <c r="AK564"/>
  <c r="AN564" s="1"/>
  <c r="O564"/>
  <c r="AQ558"/>
  <c r="AY509"/>
  <c r="BC506"/>
  <c r="AS506"/>
  <c r="AZ504"/>
  <c r="AU502"/>
  <c r="AK502"/>
  <c r="AN502" s="1"/>
  <c r="O502"/>
  <c r="AY491"/>
  <c r="BA488"/>
  <c r="O488"/>
  <c r="AF487"/>
  <c r="AY473"/>
  <c r="AR472"/>
  <c r="O466"/>
  <c r="AK429"/>
  <c r="AN429" s="1"/>
  <c r="AY427"/>
  <c r="AV423"/>
  <c r="BA422"/>
  <c r="AR417"/>
  <c r="O417"/>
  <c r="AU412"/>
  <c r="S412"/>
  <c r="AK399"/>
  <c r="AN399" s="1"/>
  <c r="BC387"/>
  <c r="AK387"/>
  <c r="AN387" s="1"/>
  <c r="BC305"/>
  <c r="AU277"/>
  <c r="AV270"/>
  <c r="AC270"/>
  <c r="BD263"/>
  <c r="AC263"/>
  <c r="O245"/>
  <c r="AQ240"/>
  <c r="AY208"/>
  <c r="AC506"/>
  <c r="AW506"/>
  <c r="AF492"/>
  <c r="S492"/>
  <c r="AK492"/>
  <c r="AW492"/>
  <c r="AK433"/>
  <c r="AN433" s="1"/>
  <c r="O433"/>
  <c r="AR433"/>
  <c r="BA403"/>
  <c r="AQ403"/>
  <c r="AK403"/>
  <c r="AN403" s="1"/>
  <c r="BC403"/>
  <c r="AS373"/>
  <c r="BC373"/>
  <c r="AR325"/>
  <c r="AF325"/>
  <c r="AY325"/>
  <c r="AD325"/>
  <c r="AX325"/>
  <c r="AQ325"/>
  <c r="AC320"/>
  <c r="AS320"/>
  <c r="BC320"/>
  <c r="AQ320"/>
  <c r="BB320"/>
  <c r="T320"/>
  <c r="AX320"/>
  <c r="AQ309"/>
  <c r="AD309"/>
  <c r="AU309"/>
  <c r="AC309"/>
  <c r="AT309"/>
  <c r="AR309"/>
  <c r="BD309"/>
  <c r="T309"/>
  <c r="AY309"/>
  <c r="BA306"/>
  <c r="S306"/>
  <c r="AY306"/>
  <c r="AR304"/>
  <c r="AF304"/>
  <c r="AY304"/>
  <c r="AD304"/>
  <c r="AW304"/>
  <c r="AU304"/>
  <c r="T304"/>
  <c r="BC304"/>
  <c r="AY276"/>
  <c r="S276"/>
  <c r="AW276"/>
  <c r="O276"/>
  <c r="AK276"/>
  <c r="AN276" s="1"/>
  <c r="AV276"/>
  <c r="AC276"/>
  <c r="AQ276"/>
  <c r="BB276"/>
  <c r="S264"/>
  <c r="AK264"/>
  <c r="AN264" s="1"/>
  <c r="AS264"/>
  <c r="BA264"/>
  <c r="O264"/>
  <c r="AF264"/>
  <c r="AR264"/>
  <c r="AZ264"/>
  <c r="BB264"/>
  <c r="AY264"/>
  <c r="T264"/>
  <c r="AX264"/>
  <c r="AD264"/>
  <c r="AU264"/>
  <c r="AQ244"/>
  <c r="BA244"/>
  <c r="S221"/>
  <c r="AY221"/>
  <c r="AF221"/>
  <c r="AX221"/>
  <c r="AV221"/>
  <c r="BB221"/>
  <c r="AZ221"/>
  <c r="O221"/>
  <c r="AF189"/>
  <c r="AU189"/>
  <c r="AZ189"/>
  <c r="BA122"/>
  <c r="AU122"/>
  <c r="AZ509"/>
  <c r="AV502"/>
  <c r="S502"/>
  <c r="BD488"/>
  <c r="BC473"/>
  <c r="AQ466"/>
  <c r="S466"/>
  <c r="AS420"/>
  <c r="AU417"/>
  <c r="AU240"/>
  <c r="AD257"/>
  <c r="AQ257"/>
  <c r="O257"/>
  <c r="BD257"/>
  <c r="AD234"/>
  <c r="AF234"/>
  <c r="AX234"/>
  <c r="AC234"/>
  <c r="AW234"/>
  <c r="AV234"/>
  <c r="AU232"/>
  <c r="BC232"/>
  <c r="T232"/>
  <c r="AT232"/>
  <c r="BB232"/>
  <c r="S232"/>
  <c r="AK232"/>
  <c r="AN232" s="1"/>
  <c r="AS232"/>
  <c r="BA232"/>
  <c r="S223"/>
  <c r="AZ223"/>
  <c r="AY223"/>
  <c r="T223"/>
  <c r="AX223"/>
  <c r="AK183"/>
  <c r="AN183" s="1"/>
  <c r="BD183"/>
  <c r="AF183"/>
  <c r="AZ183"/>
  <c r="AY183"/>
  <c r="S183"/>
  <c r="AF167"/>
  <c r="AV167"/>
  <c r="AU167"/>
  <c r="AS167"/>
  <c r="O167"/>
  <c r="AZ167"/>
  <c r="T132"/>
  <c r="BD132"/>
  <c r="AD132"/>
  <c r="BC132"/>
  <c r="AR132"/>
  <c r="O80"/>
  <c r="BB80"/>
  <c r="T80"/>
  <c r="BA80"/>
  <c r="S80"/>
  <c r="AY80"/>
  <c r="AC80"/>
  <c r="AU80"/>
  <c r="AF493"/>
  <c r="BD478"/>
  <c r="AS419"/>
  <c r="AK366"/>
  <c r="AN366" s="1"/>
  <c r="AU335"/>
  <c r="AF335"/>
  <c r="AX316"/>
  <c r="BD312"/>
  <c r="AX308"/>
  <c r="AT303"/>
  <c r="BD281"/>
  <c r="AR281"/>
  <c r="AC281"/>
  <c r="BB280"/>
  <c r="AT280"/>
  <c r="T280"/>
  <c r="AY279"/>
  <c r="AY275"/>
  <c r="BC272"/>
  <c r="AU272"/>
  <c r="AQ268"/>
  <c r="AR262"/>
  <c r="BD260"/>
  <c r="AR222"/>
  <c r="BC164"/>
  <c r="AZ260"/>
  <c r="AY260"/>
  <c r="S237"/>
  <c r="AF237"/>
  <c r="AX237"/>
  <c r="AV237"/>
  <c r="AU237"/>
  <c r="AC230"/>
  <c r="AQ230"/>
  <c r="BA230"/>
  <c r="AZ230"/>
  <c r="T230"/>
  <c r="AY230"/>
  <c r="AU175"/>
  <c r="S175"/>
  <c r="O175"/>
  <c r="AD175"/>
  <c r="BA175"/>
  <c r="AR150"/>
  <c r="BC150"/>
  <c r="AV150"/>
  <c r="O150"/>
  <c r="AU150"/>
  <c r="AF105"/>
  <c r="AK105"/>
  <c r="AN105" s="1"/>
  <c r="AF97"/>
  <c r="AK97"/>
  <c r="AN97" s="1"/>
  <c r="AU97"/>
  <c r="AD72"/>
  <c r="BC72"/>
  <c r="AC72"/>
  <c r="AW72"/>
  <c r="AU72"/>
  <c r="S72"/>
  <c r="AT312"/>
  <c r="AF312"/>
  <c r="BA308"/>
  <c r="AQ308"/>
  <c r="AC308"/>
  <c r="AZ307"/>
  <c r="AZ303"/>
  <c r="AW280"/>
  <c r="BC279"/>
  <c r="AR279"/>
  <c r="AC279"/>
  <c r="AF275"/>
  <c r="AX272"/>
  <c r="AC272"/>
  <c r="AW268"/>
  <c r="AD268"/>
  <c r="BA262"/>
  <c r="AK262"/>
  <c r="AN262" s="1"/>
  <c r="AU222"/>
  <c r="AD222"/>
  <c r="AQ162"/>
  <c r="AQ124"/>
  <c r="AD266"/>
  <c r="AF266"/>
  <c r="AW266"/>
  <c r="AY253"/>
  <c r="AZ253"/>
  <c r="AX253"/>
  <c r="S239"/>
  <c r="AY239"/>
  <c r="T239"/>
  <c r="AX239"/>
  <c r="O239"/>
  <c r="AV239"/>
  <c r="AF219"/>
  <c r="BD219"/>
  <c r="AD219"/>
  <c r="AY219"/>
  <c r="BD218"/>
  <c r="AZ218"/>
  <c r="O218"/>
  <c r="AR218"/>
  <c r="AS212"/>
  <c r="AC212"/>
  <c r="AX212"/>
  <c r="AT212"/>
  <c r="AQ212"/>
  <c r="AC209"/>
  <c r="AF209"/>
  <c r="AC206"/>
  <c r="AR206"/>
  <c r="BB206"/>
  <c r="AQ206"/>
  <c r="BA206"/>
  <c r="AZ206"/>
  <c r="O206"/>
  <c r="AK206"/>
  <c r="AN206" s="1"/>
  <c r="AU206"/>
  <c r="BD169"/>
  <c r="S169"/>
  <c r="BC169"/>
  <c r="O169"/>
  <c r="AY169"/>
  <c r="AD169"/>
  <c r="AU169"/>
  <c r="AF160"/>
  <c r="AR160"/>
  <c r="AZ160"/>
  <c r="AV158"/>
  <c r="AU158"/>
  <c r="O158"/>
  <c r="AQ158"/>
  <c r="AW151"/>
  <c r="AX151"/>
  <c r="AD151"/>
  <c r="AV151"/>
  <c r="AC151"/>
  <c r="AU151"/>
  <c r="BD151"/>
  <c r="AC147"/>
  <c r="AW147"/>
  <c r="T147"/>
  <c r="AV147"/>
  <c r="S147"/>
  <c r="AU147"/>
  <c r="BD147"/>
  <c r="AD147"/>
  <c r="AR147"/>
  <c r="BA147"/>
  <c r="AF145"/>
  <c r="AQ145"/>
  <c r="O145"/>
  <c r="AD145"/>
  <c r="AY145"/>
  <c r="T131"/>
  <c r="BB131"/>
  <c r="S131"/>
  <c r="BA131"/>
  <c r="O131"/>
  <c r="AK131"/>
  <c r="AN131" s="1"/>
  <c r="AZ131"/>
  <c r="AS131"/>
  <c r="AD94"/>
  <c r="AS94"/>
  <c r="T94"/>
  <c r="AQ94"/>
  <c r="S94"/>
  <c r="AC94"/>
  <c r="BA94"/>
  <c r="AF81"/>
  <c r="AY81"/>
  <c r="AD81"/>
  <c r="AV81"/>
  <c r="AU81"/>
  <c r="O81"/>
  <c r="BD81"/>
  <c r="AW498"/>
  <c r="AW496"/>
  <c r="BA370"/>
  <c r="BC337"/>
  <c r="AZ335"/>
  <c r="O335"/>
  <c r="AX333"/>
  <c r="BC328"/>
  <c r="AY326"/>
  <c r="BB316"/>
  <c r="AS316"/>
  <c r="AF316"/>
  <c r="O316"/>
  <c r="AS314"/>
  <c r="S314"/>
  <c r="AV312"/>
  <c r="AK312"/>
  <c r="AN312" s="1"/>
  <c r="BC308"/>
  <c r="AR308"/>
  <c r="AD308"/>
  <c r="BB303"/>
  <c r="AR292"/>
  <c r="S286"/>
  <c r="AY281"/>
  <c r="AX280"/>
  <c r="BD279"/>
  <c r="AT279"/>
  <c r="AD279"/>
  <c r="BD278"/>
  <c r="O278"/>
  <c r="BD274"/>
  <c r="AR274"/>
  <c r="AY272"/>
  <c r="AQ272"/>
  <c r="AD272"/>
  <c r="AX268"/>
  <c r="AV260"/>
  <c r="AF260"/>
  <c r="O260"/>
  <c r="AZ257"/>
  <c r="AC257"/>
  <c r="O237"/>
  <c r="BD232"/>
  <c r="BC230"/>
  <c r="O230"/>
  <c r="AT223"/>
  <c r="AV222"/>
  <c r="AW175"/>
  <c r="BD167"/>
  <c r="AQ123"/>
  <c r="AC112"/>
  <c r="AK88"/>
  <c r="AN88" s="1"/>
  <c r="AK80"/>
  <c r="AN80" s="1"/>
  <c r="AC268"/>
  <c r="BD268"/>
  <c r="AC262"/>
  <c r="AD262"/>
  <c r="AU262"/>
  <c r="AT262"/>
  <c r="AC233"/>
  <c r="AF233"/>
  <c r="BC233"/>
  <c r="AD233"/>
  <c r="BB233"/>
  <c r="AV233"/>
  <c r="S229"/>
  <c r="AY229"/>
  <c r="AF229"/>
  <c r="AX229"/>
  <c r="AV229"/>
  <c r="AC222"/>
  <c r="AQ222"/>
  <c r="BA222"/>
  <c r="AZ222"/>
  <c r="T222"/>
  <c r="AY222"/>
  <c r="AQ192"/>
  <c r="AS192"/>
  <c r="T192"/>
  <c r="S192"/>
  <c r="AC192"/>
  <c r="AW192"/>
  <c r="BB188"/>
  <c r="BA188"/>
  <c r="AK188"/>
  <c r="AN188" s="1"/>
  <c r="AY188"/>
  <c r="AW188"/>
  <c r="S188"/>
  <c r="AQ168"/>
  <c r="AT168"/>
  <c r="AF164"/>
  <c r="AU164"/>
  <c r="AD164"/>
  <c r="AT164"/>
  <c r="AC164"/>
  <c r="AR164"/>
  <c r="BD164"/>
  <c r="BA164"/>
  <c r="O162"/>
  <c r="AZ162"/>
  <c r="AW161"/>
  <c r="AF125"/>
  <c r="AZ125"/>
  <c r="AU125"/>
  <c r="S125"/>
  <c r="AR125"/>
  <c r="S124"/>
  <c r="AW124"/>
  <c r="AD85"/>
  <c r="BD85"/>
  <c r="O85"/>
  <c r="AU85"/>
  <c r="AK76"/>
  <c r="AN76" s="1"/>
  <c r="AD76"/>
  <c r="S76"/>
  <c r="AS76"/>
  <c r="AY259"/>
  <c r="AF259"/>
  <c r="BD258"/>
  <c r="AT258"/>
  <c r="AD258"/>
  <c r="AW248"/>
  <c r="BC247"/>
  <c r="AR247"/>
  <c r="AC247"/>
  <c r="AY207"/>
  <c r="AX205"/>
  <c r="AF205"/>
  <c r="AW200"/>
  <c r="BC199"/>
  <c r="AR199"/>
  <c r="AC199"/>
  <c r="BC198"/>
  <c r="AS198"/>
  <c r="AD198"/>
  <c r="AY196"/>
  <c r="AS195"/>
  <c r="AR191"/>
  <c r="BC186"/>
  <c r="AK186"/>
  <c r="AN186" s="1"/>
  <c r="AW185"/>
  <c r="AQ166"/>
  <c r="BD165"/>
  <c r="AS165"/>
  <c r="AF165"/>
  <c r="BA163"/>
  <c r="AR163"/>
  <c r="AD163"/>
  <c r="BB159"/>
  <c r="AT159"/>
  <c r="T159"/>
  <c r="BD140"/>
  <c r="BC134"/>
  <c r="AY120"/>
  <c r="AK120"/>
  <c r="AY119"/>
  <c r="AK119"/>
  <c r="AN119" s="1"/>
  <c r="BA110"/>
  <c r="AV109"/>
  <c r="AD109"/>
  <c r="AW104"/>
  <c r="AK104"/>
  <c r="AZ101"/>
  <c r="AW92"/>
  <c r="AQ78"/>
  <c r="AQ249"/>
  <c r="AX248"/>
  <c r="BD247"/>
  <c r="AT247"/>
  <c r="AD247"/>
  <c r="AR243"/>
  <c r="O243"/>
  <c r="AU214"/>
  <c r="AK214"/>
  <c r="AN214" s="1"/>
  <c r="O214"/>
  <c r="AZ207"/>
  <c r="AY205"/>
  <c r="AX200"/>
  <c r="BD199"/>
  <c r="AT199"/>
  <c r="AD199"/>
  <c r="BA196"/>
  <c r="AU195"/>
  <c r="AS191"/>
  <c r="AZ185"/>
  <c r="AU182"/>
  <c r="BC159"/>
  <c r="AU159"/>
  <c r="AD138"/>
  <c r="BD135"/>
  <c r="BD134"/>
  <c r="AQ130"/>
  <c r="O130"/>
  <c r="AU121"/>
  <c r="BA120"/>
  <c r="AZ119"/>
  <c r="BB110"/>
  <c r="AW109"/>
  <c r="AK109"/>
  <c r="AN109" s="1"/>
  <c r="BA101"/>
  <c r="AX92"/>
  <c r="O83"/>
  <c r="AU78"/>
  <c r="BB207"/>
  <c r="AQ207"/>
  <c r="BB196"/>
  <c r="AK196"/>
  <c r="AN196" s="1"/>
  <c r="AZ195"/>
  <c r="AF195"/>
  <c r="AU191"/>
  <c r="BD159"/>
  <c r="AV159"/>
  <c r="AD134"/>
  <c r="BC110"/>
  <c r="BC101"/>
  <c r="AW78"/>
  <c r="S2292"/>
  <c r="AD2292"/>
  <c r="AY2292"/>
  <c r="AC2292"/>
  <c r="AX2292"/>
  <c r="T2292"/>
  <c r="S2278"/>
  <c r="BB2278"/>
  <c r="AD2278"/>
  <c r="AY2278"/>
  <c r="AQ2278"/>
  <c r="AC2265"/>
  <c r="AX2265"/>
  <c r="AW2265"/>
  <c r="S2265"/>
  <c r="AK2265"/>
  <c r="AN2265" s="1"/>
  <c r="AS2265"/>
  <c r="BA2265"/>
  <c r="AU2259"/>
  <c r="BC2259"/>
  <c r="T2259"/>
  <c r="AT2259"/>
  <c r="BB2259"/>
  <c r="AC2259"/>
  <c r="AX2259"/>
  <c r="S2239"/>
  <c r="AK2239"/>
  <c r="AN2239" s="1"/>
  <c r="AS2239"/>
  <c r="BA2239"/>
  <c r="O2239"/>
  <c r="AF2239"/>
  <c r="AR2239"/>
  <c r="AZ2239"/>
  <c r="AV2239"/>
  <c r="BD2239"/>
  <c r="AC2225"/>
  <c r="AX2225"/>
  <c r="AW2225"/>
  <c r="S2225"/>
  <c r="AK2225"/>
  <c r="AN2225" s="1"/>
  <c r="AS2225"/>
  <c r="BA2225"/>
  <c r="T2196"/>
  <c r="AU2196"/>
  <c r="AT2196"/>
  <c r="BD2196"/>
  <c r="AU2191"/>
  <c r="BC2191"/>
  <c r="T2191"/>
  <c r="AT2191"/>
  <c r="BB2191"/>
  <c r="AC2191"/>
  <c r="AX2191"/>
  <c r="T2184"/>
  <c r="AD2184"/>
  <c r="AY2184"/>
  <c r="AU2184"/>
  <c r="AY2174"/>
  <c r="AD2174"/>
  <c r="AU2174"/>
  <c r="AC2174"/>
  <c r="AT2174"/>
  <c r="T2174"/>
  <c r="AZ2174"/>
  <c r="T2154"/>
  <c r="AX2154"/>
  <c r="AD2154"/>
  <c r="AT2154"/>
  <c r="AC2154"/>
  <c r="AR2154"/>
  <c r="BD2154"/>
  <c r="O2154"/>
  <c r="AY2154"/>
  <c r="AC2138"/>
  <c r="AR2138"/>
  <c r="BC2138"/>
  <c r="AF2138"/>
  <c r="AV2138"/>
  <c r="AD2138"/>
  <c r="AU2138"/>
  <c r="T2138"/>
  <c r="AZ2138"/>
  <c r="AU2131"/>
  <c r="BC2131"/>
  <c r="AX2131"/>
  <c r="AW2131"/>
  <c r="O2131"/>
  <c r="AF2131"/>
  <c r="AR2131"/>
  <c r="BA2131"/>
  <c r="AZ2130"/>
  <c r="AQ2130"/>
  <c r="BC2130"/>
  <c r="BB2130"/>
  <c r="AD2130"/>
  <c r="AU2130"/>
  <c r="AC2127"/>
  <c r="AX2127"/>
  <c r="AD2127"/>
  <c r="AR2127"/>
  <c r="BA2127"/>
  <c r="AQ2127"/>
  <c r="AZ2127"/>
  <c r="S2127"/>
  <c r="AU2127"/>
  <c r="BD2127"/>
  <c r="T2112"/>
  <c r="AU2112"/>
  <c r="AF2112"/>
  <c r="BD2112"/>
  <c r="T2092"/>
  <c r="AT2092"/>
  <c r="AY2092"/>
  <c r="AD2082"/>
  <c r="AF2082"/>
  <c r="AX2082"/>
  <c r="AC2082"/>
  <c r="AV2082"/>
  <c r="BC2082"/>
  <c r="T2082"/>
  <c r="AR2082"/>
  <c r="AC2069"/>
  <c r="AX2069"/>
  <c r="AW2069"/>
  <c r="T2069"/>
  <c r="AY2069"/>
  <c r="S2069"/>
  <c r="AV2069"/>
  <c r="AR2069"/>
  <c r="BB2069"/>
  <c r="T2064"/>
  <c r="AD2064"/>
  <c r="AY2064"/>
  <c r="AU2064"/>
  <c r="AF2064"/>
  <c r="BD2064"/>
  <c r="AW2039"/>
  <c r="AV2039"/>
  <c r="BD2039"/>
  <c r="AC2039"/>
  <c r="AR2039"/>
  <c r="BB2039"/>
  <c r="AQ2039"/>
  <c r="BA2039"/>
  <c r="S2039"/>
  <c r="AK2039"/>
  <c r="AN2039" s="1"/>
  <c r="AU2039"/>
  <c r="T2036"/>
  <c r="BD2036"/>
  <c r="AF2036"/>
  <c r="AZ2036"/>
  <c r="AU2036"/>
  <c r="AC1988"/>
  <c r="AX1988"/>
  <c r="AU1988"/>
  <c r="AT1988"/>
  <c r="BC1988"/>
  <c r="BB1988"/>
  <c r="AU1959"/>
  <c r="BC1959"/>
  <c r="T1959"/>
  <c r="AT1959"/>
  <c r="BB1959"/>
  <c r="S1959"/>
  <c r="AK1959"/>
  <c r="AN1959" s="1"/>
  <c r="AS1959"/>
  <c r="BA1959"/>
  <c r="AD1959"/>
  <c r="AR1959"/>
  <c r="AC1959"/>
  <c r="AQ1959"/>
  <c r="O1959"/>
  <c r="AX1959"/>
  <c r="AU1927"/>
  <c r="BC1927"/>
  <c r="T1927"/>
  <c r="AT1927"/>
  <c r="BB1927"/>
  <c r="S1927"/>
  <c r="AK1927"/>
  <c r="AN1927" s="1"/>
  <c r="AS1927"/>
  <c r="BA1927"/>
  <c r="AZ1927"/>
  <c r="AY1927"/>
  <c r="AD1927"/>
  <c r="AR1927"/>
  <c r="AD1926"/>
  <c r="AT1926"/>
  <c r="BB1926"/>
  <c r="S1882"/>
  <c r="AC1882"/>
  <c r="AX1882"/>
  <c r="AU1882"/>
  <c r="AT1882"/>
  <c r="AD1882"/>
  <c r="T1882"/>
  <c r="AQ1882"/>
  <c r="AV1869"/>
  <c r="BD1869"/>
  <c r="AU1869"/>
  <c r="BC1869"/>
  <c r="T1869"/>
  <c r="AT1869"/>
  <c r="BB1869"/>
  <c r="AZ1869"/>
  <c r="AY1869"/>
  <c r="AD1869"/>
  <c r="AR1869"/>
  <c r="S1866"/>
  <c r="AC1866"/>
  <c r="AX1866"/>
  <c r="AU1866"/>
  <c r="AT1866"/>
  <c r="AY1866"/>
  <c r="T1866"/>
  <c r="AQ1866"/>
  <c r="AD1866"/>
  <c r="S1838"/>
  <c r="BB1838"/>
  <c r="AD1838"/>
  <c r="AY1838"/>
  <c r="AC1838"/>
  <c r="AX1838"/>
  <c r="T1838"/>
  <c r="AT1838"/>
  <c r="S1830"/>
  <c r="AT1830"/>
  <c r="AQ1830"/>
  <c r="T1830"/>
  <c r="AD1830"/>
  <c r="AX1830"/>
  <c r="S1822"/>
  <c r="BB1822"/>
  <c r="AD1822"/>
  <c r="AY1822"/>
  <c r="AC1822"/>
  <c r="AX1822"/>
  <c r="AU1822"/>
  <c r="T1822"/>
  <c r="AT1822"/>
  <c r="AV1727"/>
  <c r="BD1727"/>
  <c r="AU1727"/>
  <c r="BC1727"/>
  <c r="T1727"/>
  <c r="AT1727"/>
  <c r="BB1727"/>
  <c r="AY1727"/>
  <c r="S1727"/>
  <c r="AX1727"/>
  <c r="AC1727"/>
  <c r="AQ1727"/>
  <c r="S1724"/>
  <c r="AY1724"/>
  <c r="T1724"/>
  <c r="AX1724"/>
  <c r="O1724"/>
  <c r="AV1724"/>
  <c r="AQ1724"/>
  <c r="BD1724"/>
  <c r="AD1724"/>
  <c r="AU1724"/>
  <c r="AC1713"/>
  <c r="AX1713"/>
  <c r="AW1713"/>
  <c r="AV1713"/>
  <c r="BD1713"/>
  <c r="T1713"/>
  <c r="BA1713"/>
  <c r="S1713"/>
  <c r="AZ1713"/>
  <c r="AS1713"/>
  <c r="S1670"/>
  <c r="AQ1670"/>
  <c r="BB1670"/>
  <c r="AZ1670"/>
  <c r="AY1670"/>
  <c r="T1670"/>
  <c r="O1670"/>
  <c r="BD1670"/>
  <c r="AU1670"/>
  <c r="AV1663"/>
  <c r="BD1663"/>
  <c r="AU1663"/>
  <c r="BC1663"/>
  <c r="T1663"/>
  <c r="AT1663"/>
  <c r="BB1663"/>
  <c r="AY1663"/>
  <c r="S1663"/>
  <c r="AX1663"/>
  <c r="AC1663"/>
  <c r="AQ1663"/>
  <c r="S1660"/>
  <c r="AY1660"/>
  <c r="T1660"/>
  <c r="AX1660"/>
  <c r="O1660"/>
  <c r="AV1660"/>
  <c r="AQ1660"/>
  <c r="BD1660"/>
  <c r="AD1660"/>
  <c r="AU1660"/>
  <c r="AC1641"/>
  <c r="AX1641"/>
  <c r="AW1641"/>
  <c r="AV1641"/>
  <c r="BD1641"/>
  <c r="AS1641"/>
  <c r="AR1641"/>
  <c r="BC1641"/>
  <c r="AQ1641"/>
  <c r="BB1641"/>
  <c r="O1641"/>
  <c r="AK1641"/>
  <c r="AN1641" s="1"/>
  <c r="AY1641"/>
  <c r="S1488"/>
  <c r="AQ1488"/>
  <c r="BB1488"/>
  <c r="AR1488"/>
  <c r="BD1488"/>
  <c r="O1488"/>
  <c r="AX1488"/>
  <c r="AD1488"/>
  <c r="AV1488"/>
  <c r="AC1488"/>
  <c r="AU1488"/>
  <c r="AT1488"/>
  <c r="AZ1488"/>
  <c r="T1488"/>
  <c r="AY1488"/>
  <c r="AF1488"/>
  <c r="AV1375"/>
  <c r="BD1375"/>
  <c r="AU1375"/>
  <c r="BC1375"/>
  <c r="T1375"/>
  <c r="AT1375"/>
  <c r="BB1375"/>
  <c r="AC1375"/>
  <c r="AQ1375"/>
  <c r="BA1375"/>
  <c r="O1375"/>
  <c r="AK1375"/>
  <c r="AN1375" s="1"/>
  <c r="AW1375"/>
  <c r="AS1375"/>
  <c r="AR1375"/>
  <c r="S1375"/>
  <c r="AD1375"/>
  <c r="AZ1375"/>
  <c r="S1328"/>
  <c r="AD1328"/>
  <c r="AT1328"/>
  <c r="BD1328"/>
  <c r="AC1328"/>
  <c r="AR1328"/>
  <c r="BC1328"/>
  <c r="AQ1328"/>
  <c r="BB1328"/>
  <c r="T1328"/>
  <c r="O1328"/>
  <c r="AX1328"/>
  <c r="AZ1328"/>
  <c r="AY1328"/>
  <c r="AF1328"/>
  <c r="AU1328"/>
  <c r="AT983"/>
  <c r="AQ983"/>
  <c r="BC983"/>
  <c r="AD983"/>
  <c r="AU983"/>
  <c r="AY983"/>
  <c r="S2308"/>
  <c r="AD2308"/>
  <c r="AY2308"/>
  <c r="AC2308"/>
  <c r="AX2308"/>
  <c r="T2308"/>
  <c r="S2294"/>
  <c r="BB2294"/>
  <c r="AD2294"/>
  <c r="AY2294"/>
  <c r="AQ2294"/>
  <c r="AC2281"/>
  <c r="AX2281"/>
  <c r="AW2281"/>
  <c r="S2281"/>
  <c r="AK2281"/>
  <c r="AS2281"/>
  <c r="BA2281"/>
  <c r="AU2275"/>
  <c r="BC2275"/>
  <c r="T2275"/>
  <c r="AT2275"/>
  <c r="BB2275"/>
  <c r="AC2275"/>
  <c r="AX2275"/>
  <c r="S2255"/>
  <c r="AK2255"/>
  <c r="AN2255" s="1"/>
  <c r="AS2255"/>
  <c r="BA2255"/>
  <c r="O2255"/>
  <c r="AF2255"/>
  <c r="AR2255"/>
  <c r="AZ2255"/>
  <c r="AV2255"/>
  <c r="BD2255"/>
  <c r="T2241"/>
  <c r="AT2241"/>
  <c r="BB2241"/>
  <c r="S2241"/>
  <c r="AK2241"/>
  <c r="AN2241" s="1"/>
  <c r="AS2241"/>
  <c r="BA2241"/>
  <c r="AW2241"/>
  <c r="AC2230"/>
  <c r="AR2230"/>
  <c r="BC2230"/>
  <c r="AQ2230"/>
  <c r="BB2230"/>
  <c r="O2230"/>
  <c r="AV2230"/>
  <c r="AC2219"/>
  <c r="AX2219"/>
  <c r="AW2219"/>
  <c r="S2219"/>
  <c r="AK2219"/>
  <c r="AN2219" s="1"/>
  <c r="AS2219"/>
  <c r="BA2219"/>
  <c r="AD2218"/>
  <c r="AT2218"/>
  <c r="BD2218"/>
  <c r="AC2218"/>
  <c r="AR2218"/>
  <c r="BC2218"/>
  <c r="T2218"/>
  <c r="AX2218"/>
  <c r="AC2193"/>
  <c r="AX2193"/>
  <c r="AW2193"/>
  <c r="S2193"/>
  <c r="AK2193"/>
  <c r="AN2193" s="1"/>
  <c r="AS2193"/>
  <c r="BA2193"/>
  <c r="T2176"/>
  <c r="AF2176"/>
  <c r="AZ2176"/>
  <c r="AT2176"/>
  <c r="T2168"/>
  <c r="AU2168"/>
  <c r="AY2168"/>
  <c r="AT2168"/>
  <c r="T2164"/>
  <c r="BD2164"/>
  <c r="AD2164"/>
  <c r="AY2164"/>
  <c r="AU2164"/>
  <c r="T2149"/>
  <c r="AT2149"/>
  <c r="BB2149"/>
  <c r="AD2149"/>
  <c r="AQ2149"/>
  <c r="AZ2149"/>
  <c r="AC2149"/>
  <c r="AY2149"/>
  <c r="S2149"/>
  <c r="AU2149"/>
  <c r="BD2149"/>
  <c r="T2144"/>
  <c r="AF2144"/>
  <c r="AZ2144"/>
  <c r="AD2144"/>
  <c r="BD2144"/>
  <c r="AY2144"/>
  <c r="AD2126"/>
  <c r="AT2126"/>
  <c r="BD2126"/>
  <c r="AQ2126"/>
  <c r="BC2126"/>
  <c r="BB2126"/>
  <c r="AF2126"/>
  <c r="AV2126"/>
  <c r="AD2114"/>
  <c r="AC2114"/>
  <c r="AV2114"/>
  <c r="AU2114"/>
  <c r="AR2114"/>
  <c r="BB2114"/>
  <c r="T2108"/>
  <c r="AU2108"/>
  <c r="AT2108"/>
  <c r="AF2108"/>
  <c r="BD2108"/>
  <c r="T2096"/>
  <c r="AU2096"/>
  <c r="AT2096"/>
  <c r="AW2087"/>
  <c r="AV2087"/>
  <c r="BD2087"/>
  <c r="AC2087"/>
  <c r="AR2087"/>
  <c r="BB2087"/>
  <c r="AQ2087"/>
  <c r="BA2087"/>
  <c r="S2087"/>
  <c r="AK2087"/>
  <c r="AN2087" s="1"/>
  <c r="AU2087"/>
  <c r="T2084"/>
  <c r="BD2084"/>
  <c r="AF2084"/>
  <c r="AZ2084"/>
  <c r="AU2084"/>
  <c r="AD2078"/>
  <c r="AU2078"/>
  <c r="AR2078"/>
  <c r="AQ2078"/>
  <c r="T2078"/>
  <c r="AC2078"/>
  <c r="AZ2078"/>
  <c r="T2077"/>
  <c r="AT2077"/>
  <c r="BB2077"/>
  <c r="S2077"/>
  <c r="AK2077"/>
  <c r="AN2077" s="1"/>
  <c r="AS2077"/>
  <c r="BA2077"/>
  <c r="AX2077"/>
  <c r="O2077"/>
  <c r="AW2077"/>
  <c r="AC2077"/>
  <c r="AQ2077"/>
  <c r="BC2077"/>
  <c r="T2028"/>
  <c r="AU2028"/>
  <c r="AT2028"/>
  <c r="BD2028"/>
  <c r="AZ2028"/>
  <c r="AW2017"/>
  <c r="AV2017"/>
  <c r="BD2017"/>
  <c r="AU2017"/>
  <c r="BC2017"/>
  <c r="T2017"/>
  <c r="AY2017"/>
  <c r="S2017"/>
  <c r="AK2017"/>
  <c r="AN2017" s="1"/>
  <c r="AX2017"/>
  <c r="AQ2017"/>
  <c r="BB2017"/>
  <c r="T1987"/>
  <c r="AT1987"/>
  <c r="BB1987"/>
  <c r="S1987"/>
  <c r="AK1987"/>
  <c r="AN1987" s="1"/>
  <c r="AS1987"/>
  <c r="BA1987"/>
  <c r="O1987"/>
  <c r="AF1987"/>
  <c r="AR1987"/>
  <c r="AZ1987"/>
  <c r="AX1987"/>
  <c r="AW1987"/>
  <c r="BD1987"/>
  <c r="AW1983"/>
  <c r="AV1983"/>
  <c r="BD1983"/>
  <c r="AU1983"/>
  <c r="BC1983"/>
  <c r="AZ1983"/>
  <c r="T1983"/>
  <c r="AY1983"/>
  <c r="AC1983"/>
  <c r="AR1983"/>
  <c r="AW1981"/>
  <c r="AV1981"/>
  <c r="BD1981"/>
  <c r="AU1981"/>
  <c r="BC1981"/>
  <c r="T1981"/>
  <c r="AY1981"/>
  <c r="S1981"/>
  <c r="AK1981"/>
  <c r="AN1981" s="1"/>
  <c r="AX1981"/>
  <c r="AQ1981"/>
  <c r="BB1981"/>
  <c r="AD1958"/>
  <c r="AT1958"/>
  <c r="BB1958"/>
  <c r="AU1958"/>
  <c r="S1914"/>
  <c r="AC1914"/>
  <c r="AX1914"/>
  <c r="AU1914"/>
  <c r="AT1914"/>
  <c r="AD1914"/>
  <c r="T1914"/>
  <c r="AQ1914"/>
  <c r="AV1901"/>
  <c r="BD1901"/>
  <c r="AU1901"/>
  <c r="BC1901"/>
  <c r="T1901"/>
  <c r="AT1901"/>
  <c r="BB1901"/>
  <c r="AZ1901"/>
  <c r="AY1901"/>
  <c r="AD1901"/>
  <c r="AR1901"/>
  <c r="S1898"/>
  <c r="AC1898"/>
  <c r="AX1898"/>
  <c r="AU1898"/>
  <c r="AT1898"/>
  <c r="AY1898"/>
  <c r="T1898"/>
  <c r="AQ1898"/>
  <c r="AD1898"/>
  <c r="S1870"/>
  <c r="BB1870"/>
  <c r="AD1870"/>
  <c r="AY1870"/>
  <c r="AC1870"/>
  <c r="AX1870"/>
  <c r="T1870"/>
  <c r="AT1870"/>
  <c r="S1862"/>
  <c r="AT1862"/>
  <c r="AQ1862"/>
  <c r="T1862"/>
  <c r="AD1862"/>
  <c r="AX1862"/>
  <c r="S1854"/>
  <c r="BB1854"/>
  <c r="AD1854"/>
  <c r="AY1854"/>
  <c r="AC1854"/>
  <c r="AX1854"/>
  <c r="AU1854"/>
  <c r="T1854"/>
  <c r="AT1854"/>
  <c r="S1832"/>
  <c r="AU1832"/>
  <c r="AT1832"/>
  <c r="AQ1832"/>
  <c r="AY1832"/>
  <c r="AX1832"/>
  <c r="AD1832"/>
  <c r="AW1823"/>
  <c r="AV1823"/>
  <c r="BD1823"/>
  <c r="AU1823"/>
  <c r="BC1823"/>
  <c r="AQ1823"/>
  <c r="BB1823"/>
  <c r="BA1823"/>
  <c r="O1823"/>
  <c r="AF1823"/>
  <c r="AT1823"/>
  <c r="S1816"/>
  <c r="AU1816"/>
  <c r="AT1816"/>
  <c r="AQ1816"/>
  <c r="AD1816"/>
  <c r="AX1816"/>
  <c r="S1814"/>
  <c r="AT1814"/>
  <c r="AQ1814"/>
  <c r="T1814"/>
  <c r="AY1814"/>
  <c r="AX1814"/>
  <c r="AD1814"/>
  <c r="AW1807"/>
  <c r="AV1807"/>
  <c r="BD1807"/>
  <c r="AU1807"/>
  <c r="BC1807"/>
  <c r="S1807"/>
  <c r="AK1807"/>
  <c r="AN1807" s="1"/>
  <c r="AX1807"/>
  <c r="O1807"/>
  <c r="AF1807"/>
  <c r="AT1807"/>
  <c r="BA1807"/>
  <c r="T1788"/>
  <c r="AD1788"/>
  <c r="BC1788"/>
  <c r="AQ1788"/>
  <c r="T1784"/>
  <c r="AD1784"/>
  <c r="AQ1784"/>
  <c r="T1774"/>
  <c r="BC1774"/>
  <c r="AY1774"/>
  <c r="T1756"/>
  <c r="AD1756"/>
  <c r="BC1756"/>
  <c r="AQ1756"/>
  <c r="T1752"/>
  <c r="AD1752"/>
  <c r="AQ1752"/>
  <c r="T1742"/>
  <c r="BC1742"/>
  <c r="AY1742"/>
  <c r="AV1719"/>
  <c r="BD1719"/>
  <c r="AU1719"/>
  <c r="BC1719"/>
  <c r="T1719"/>
  <c r="AT1719"/>
  <c r="BB1719"/>
  <c r="AC1719"/>
  <c r="AQ1719"/>
  <c r="BA1719"/>
  <c r="O1719"/>
  <c r="AK1719"/>
  <c r="AN1719" s="1"/>
  <c r="AW1719"/>
  <c r="AV1703"/>
  <c r="BD1703"/>
  <c r="AU1703"/>
  <c r="BC1703"/>
  <c r="T1703"/>
  <c r="AT1703"/>
  <c r="BB1703"/>
  <c r="AZ1703"/>
  <c r="AY1703"/>
  <c r="AD1703"/>
  <c r="AR1703"/>
  <c r="S1688"/>
  <c r="AD1688"/>
  <c r="AT1688"/>
  <c r="BD1688"/>
  <c r="AC1688"/>
  <c r="AR1688"/>
  <c r="BC1688"/>
  <c r="AQ1688"/>
  <c r="BB1688"/>
  <c r="AV1688"/>
  <c r="AU1688"/>
  <c r="AZ1688"/>
  <c r="S1680"/>
  <c r="AD1680"/>
  <c r="AT1680"/>
  <c r="BD1680"/>
  <c r="AC1680"/>
  <c r="AR1680"/>
  <c r="BC1680"/>
  <c r="AQ1680"/>
  <c r="BB1680"/>
  <c r="AZ1680"/>
  <c r="AF1680"/>
  <c r="AY1680"/>
  <c r="T1680"/>
  <c r="T1677"/>
  <c r="AT1677"/>
  <c r="BB1677"/>
  <c r="S1677"/>
  <c r="AK1677"/>
  <c r="AN1677" s="1"/>
  <c r="AS1677"/>
  <c r="BA1677"/>
  <c r="O1677"/>
  <c r="AF1677"/>
  <c r="AR1677"/>
  <c r="AZ1677"/>
  <c r="BD1677"/>
  <c r="BC1677"/>
  <c r="AD1677"/>
  <c r="AV1677"/>
  <c r="S1672"/>
  <c r="AD1672"/>
  <c r="AT1672"/>
  <c r="BD1672"/>
  <c r="AC1672"/>
  <c r="AR1672"/>
  <c r="BC1672"/>
  <c r="AQ1672"/>
  <c r="BB1672"/>
  <c r="T1672"/>
  <c r="O1672"/>
  <c r="AX1672"/>
  <c r="AV1655"/>
  <c r="BD1655"/>
  <c r="AU1655"/>
  <c r="BC1655"/>
  <c r="T1655"/>
  <c r="AT1655"/>
  <c r="BB1655"/>
  <c r="AC1655"/>
  <c r="AQ1655"/>
  <c r="BA1655"/>
  <c r="O1655"/>
  <c r="AK1655"/>
  <c r="AW1655"/>
  <c r="S1622"/>
  <c r="AQ1622"/>
  <c r="BB1622"/>
  <c r="AZ1622"/>
  <c r="AY1622"/>
  <c r="AT1622"/>
  <c r="T1622"/>
  <c r="AR1622"/>
  <c r="AD1622"/>
  <c r="AX1622"/>
  <c r="S1614"/>
  <c r="AQ1614"/>
  <c r="BB1614"/>
  <c r="AZ1614"/>
  <c r="AY1614"/>
  <c r="AD1614"/>
  <c r="AX1614"/>
  <c r="AU1614"/>
  <c r="AC1614"/>
  <c r="AV1614"/>
  <c r="T1614"/>
  <c r="S1612"/>
  <c r="AY1612"/>
  <c r="T1612"/>
  <c r="AX1612"/>
  <c r="O1612"/>
  <c r="AV1612"/>
  <c r="AC1612"/>
  <c r="AT1612"/>
  <c r="AR1612"/>
  <c r="AQ1612"/>
  <c r="BB1612"/>
  <c r="T1567"/>
  <c r="AT1567"/>
  <c r="BB1567"/>
  <c r="AC1567"/>
  <c r="AY1567"/>
  <c r="AX1567"/>
  <c r="AW1567"/>
  <c r="AQ1567"/>
  <c r="BD1567"/>
  <c r="O1567"/>
  <c r="BA1567"/>
  <c r="S1567"/>
  <c r="BC1567"/>
  <c r="AD1567"/>
  <c r="AU1567"/>
  <c r="AS1567"/>
  <c r="T1519"/>
  <c r="AT1519"/>
  <c r="BB1519"/>
  <c r="AW1519"/>
  <c r="AZ1519"/>
  <c r="AY1519"/>
  <c r="AX1519"/>
  <c r="BD1519"/>
  <c r="AK1519"/>
  <c r="AN1519" s="1"/>
  <c r="S1519"/>
  <c r="BC1519"/>
  <c r="O1519"/>
  <c r="BA1519"/>
  <c r="AC1519"/>
  <c r="AS1519"/>
  <c r="AR1519"/>
  <c r="AV1513"/>
  <c r="BD1513"/>
  <c r="O1513"/>
  <c r="AF1513"/>
  <c r="AS1513"/>
  <c r="BB1513"/>
  <c r="AX1513"/>
  <c r="BA1513"/>
  <c r="T1513"/>
  <c r="AZ1513"/>
  <c r="S1513"/>
  <c r="AY1513"/>
  <c r="AC1513"/>
  <c r="AU1513"/>
  <c r="AR1513"/>
  <c r="AT1513"/>
  <c r="AK1513"/>
  <c r="AN1513" s="1"/>
  <c r="BC1513"/>
  <c r="S1512"/>
  <c r="AQ1512"/>
  <c r="BB1512"/>
  <c r="AD1512"/>
  <c r="AU1512"/>
  <c r="AZ1512"/>
  <c r="AV1512"/>
  <c r="AT1512"/>
  <c r="AR1512"/>
  <c r="AX1512"/>
  <c r="O1512"/>
  <c r="T1512"/>
  <c r="AC1512"/>
  <c r="BD1512"/>
  <c r="BC1512"/>
  <c r="O1493"/>
  <c r="AF1493"/>
  <c r="AR1493"/>
  <c r="AZ1493"/>
  <c r="AC1493"/>
  <c r="AQ1493"/>
  <c r="BA1493"/>
  <c r="T1493"/>
  <c r="AV1493"/>
  <c r="AD1493"/>
  <c r="AT1493"/>
  <c r="AS1493"/>
  <c r="BD1493"/>
  <c r="BC1493"/>
  <c r="AY1493"/>
  <c r="BB1493"/>
  <c r="AK1493"/>
  <c r="AN1493" s="1"/>
  <c r="AU1493"/>
  <c r="S1493"/>
  <c r="S1172"/>
  <c r="AZ1172"/>
  <c r="AY1172"/>
  <c r="T1172"/>
  <c r="AX1172"/>
  <c r="AD1172"/>
  <c r="AV1172"/>
  <c r="AC1172"/>
  <c r="AU1172"/>
  <c r="AT1172"/>
  <c r="BB1172"/>
  <c r="O1172"/>
  <c r="AR1172"/>
  <c r="AF1172"/>
  <c r="BC1172"/>
  <c r="AQ1172"/>
  <c r="BD1172"/>
  <c r="AT1007"/>
  <c r="AD1007"/>
  <c r="AQ1007"/>
  <c r="AY1007"/>
  <c r="AU1007"/>
  <c r="BC1007"/>
  <c r="AF113"/>
  <c r="AK113"/>
  <c r="AN113" s="1"/>
  <c r="AU113"/>
  <c r="AZ113"/>
  <c r="AT2313"/>
  <c r="AY2311"/>
  <c r="S2311"/>
  <c r="BD2307"/>
  <c r="AQ2307"/>
  <c r="T2304"/>
  <c r="AU2302"/>
  <c r="T2302"/>
  <c r="AY2300"/>
  <c r="AU2297"/>
  <c r="AD2297"/>
  <c r="AR2291"/>
  <c r="AD2291"/>
  <c r="AU2287"/>
  <c r="AC2287"/>
  <c r="BB2276"/>
  <c r="AR2273"/>
  <c r="AC2273"/>
  <c r="AW2271"/>
  <c r="AD2271"/>
  <c r="AT2262"/>
  <c r="T2262"/>
  <c r="AU2257"/>
  <c r="AD2257"/>
  <c r="AZ2249"/>
  <c r="O2249"/>
  <c r="AS2247"/>
  <c r="AW2243"/>
  <c r="O2243"/>
  <c r="BC2240"/>
  <c r="AC2240"/>
  <c r="AC2238"/>
  <c r="AT2231"/>
  <c r="AC2231"/>
  <c r="BD2229"/>
  <c r="AQ2229"/>
  <c r="AW2223"/>
  <c r="O2223"/>
  <c r="AU2221"/>
  <c r="AC2221"/>
  <c r="AT2216"/>
  <c r="AY2214"/>
  <c r="AF2214"/>
  <c r="AU2209"/>
  <c r="AD2209"/>
  <c r="AY2208"/>
  <c r="AY2205"/>
  <c r="S2205"/>
  <c r="AR2203"/>
  <c r="AC2203"/>
  <c r="AZ2202"/>
  <c r="AF2202"/>
  <c r="AS2199"/>
  <c r="AY2198"/>
  <c r="AF2198"/>
  <c r="O2190"/>
  <c r="AU2187"/>
  <c r="AD2187"/>
  <c r="AZ2186"/>
  <c r="AU2182"/>
  <c r="AD2182"/>
  <c r="AQ2166"/>
  <c r="T2166"/>
  <c r="AY2162"/>
  <c r="AD2162"/>
  <c r="BB2158"/>
  <c r="AT2151"/>
  <c r="AX2150"/>
  <c r="AV2145"/>
  <c r="AD2145"/>
  <c r="BC2143"/>
  <c r="O2143"/>
  <c r="BD2141"/>
  <c r="S2141"/>
  <c r="BB2125"/>
  <c r="O2125"/>
  <c r="AZ2115"/>
  <c r="O2115"/>
  <c r="AU2109"/>
  <c r="AS2101"/>
  <c r="AD2101"/>
  <c r="AS2099"/>
  <c r="AC2099"/>
  <c r="AT2085"/>
  <c r="AD2085"/>
  <c r="AX2055"/>
  <c r="AU2047"/>
  <c r="AY2045"/>
  <c r="AF2045"/>
  <c r="AU2044"/>
  <c r="AU2037"/>
  <c r="AF2037"/>
  <c r="AZ2029"/>
  <c r="AC2029"/>
  <c r="AZ2003"/>
  <c r="AF2003"/>
  <c r="AX2001"/>
  <c r="AC2001"/>
  <c r="AU1990"/>
  <c r="AZ1989"/>
  <c r="AC1989"/>
  <c r="BC1980"/>
  <c r="AY1957"/>
  <c r="AD1957"/>
  <c r="AX1887"/>
  <c r="AC1880"/>
  <c r="AZ1871"/>
  <c r="AC1871"/>
  <c r="AY1855"/>
  <c r="AC1855"/>
  <c r="BB1839"/>
  <c r="AD1839"/>
  <c r="O1837"/>
  <c r="BC1806"/>
  <c r="AW1797"/>
  <c r="AC1797"/>
  <c r="AW1765"/>
  <c r="AC1765"/>
  <c r="AW1733"/>
  <c r="AC1733"/>
  <c r="AY1717"/>
  <c r="AD1717"/>
  <c r="BD1710"/>
  <c r="AD1710"/>
  <c r="AZ1695"/>
  <c r="AK1695"/>
  <c r="AN1695" s="1"/>
  <c r="BD1693"/>
  <c r="AZ1687"/>
  <c r="AF1687"/>
  <c r="BD1676"/>
  <c r="AF1676"/>
  <c r="AR1668"/>
  <c r="AY1653"/>
  <c r="AD1653"/>
  <c r="BC1649"/>
  <c r="AF1649"/>
  <c r="AV1648"/>
  <c r="O1639"/>
  <c r="AD1638"/>
  <c r="AV1629"/>
  <c r="AR1625"/>
  <c r="O1625"/>
  <c r="AT1604"/>
  <c r="BA1599"/>
  <c r="AR1591"/>
  <c r="S1591"/>
  <c r="AD1589"/>
  <c r="BC1585"/>
  <c r="AF1585"/>
  <c r="AV1584"/>
  <c r="AX1575"/>
  <c r="AC1568"/>
  <c r="BC1544"/>
  <c r="AU2313"/>
  <c r="BA2311"/>
  <c r="T2311"/>
  <c r="AR2307"/>
  <c r="AD2307"/>
  <c r="BD2305"/>
  <c r="AU2303"/>
  <c r="AC2303"/>
  <c r="AV2297"/>
  <c r="AF2297"/>
  <c r="BB2295"/>
  <c r="BB2292"/>
  <c r="AS2291"/>
  <c r="AF2291"/>
  <c r="AR2289"/>
  <c r="AC2289"/>
  <c r="AW2287"/>
  <c r="AD2287"/>
  <c r="BC2284"/>
  <c r="BC2279"/>
  <c r="AT2278"/>
  <c r="T2278"/>
  <c r="AU2273"/>
  <c r="AX2271"/>
  <c r="AZ2265"/>
  <c r="O2265"/>
  <c r="AW2259"/>
  <c r="O2259"/>
  <c r="AV2257"/>
  <c r="BC2256"/>
  <c r="AC2254"/>
  <c r="BB2249"/>
  <c r="T2249"/>
  <c r="AT2247"/>
  <c r="AC2247"/>
  <c r="AY2243"/>
  <c r="AD2240"/>
  <c r="BB2239"/>
  <c r="T2239"/>
  <c r="BC2233"/>
  <c r="AQ2233"/>
  <c r="AU2231"/>
  <c r="AD2231"/>
  <c r="AR2229"/>
  <c r="AD2229"/>
  <c r="AZ2225"/>
  <c r="O2225"/>
  <c r="AY2223"/>
  <c r="S2223"/>
  <c r="AR2222"/>
  <c r="AW2221"/>
  <c r="AU2215"/>
  <c r="AC2215"/>
  <c r="AZ2212"/>
  <c r="AV2209"/>
  <c r="AF2209"/>
  <c r="BD2208"/>
  <c r="BA2205"/>
  <c r="T2205"/>
  <c r="AU2203"/>
  <c r="AT2199"/>
  <c r="BD2197"/>
  <c r="AW2191"/>
  <c r="O2191"/>
  <c r="AQ2190"/>
  <c r="AU2189"/>
  <c r="AC2189"/>
  <c r="AV2187"/>
  <c r="AT2184"/>
  <c r="AY2182"/>
  <c r="AF2182"/>
  <c r="AQ2174"/>
  <c r="O2174"/>
  <c r="AU2165"/>
  <c r="BB2162"/>
  <c r="AF2162"/>
  <c r="BC2158"/>
  <c r="AQ2154"/>
  <c r="AU2151"/>
  <c r="AC2151"/>
  <c r="AY2150"/>
  <c r="AC2150"/>
  <c r="AX2145"/>
  <c r="AF2145"/>
  <c r="AR2139"/>
  <c r="AT2138"/>
  <c r="O2138"/>
  <c r="AS2135"/>
  <c r="BD2133"/>
  <c r="AQ2133"/>
  <c r="AZ2131"/>
  <c r="S2131"/>
  <c r="O2130"/>
  <c r="AR2129"/>
  <c r="BB2127"/>
  <c r="O2127"/>
  <c r="T2125"/>
  <c r="AV2123"/>
  <c r="AD2123"/>
  <c r="AY2122"/>
  <c r="AQ2117"/>
  <c r="BA2115"/>
  <c r="AY2112"/>
  <c r="AV2109"/>
  <c r="AT2101"/>
  <c r="AF2101"/>
  <c r="AU2099"/>
  <c r="AF2094"/>
  <c r="AY2093"/>
  <c r="AF2093"/>
  <c r="AU2092"/>
  <c r="AU2085"/>
  <c r="AU2082"/>
  <c r="O2082"/>
  <c r="BB2079"/>
  <c r="AS2071"/>
  <c r="BC2069"/>
  <c r="O2069"/>
  <c r="AU2061"/>
  <c r="AY2055"/>
  <c r="AZ2045"/>
  <c r="AZ2044"/>
  <c r="O2039"/>
  <c r="AZ2037"/>
  <c r="AK2037"/>
  <c r="AN2037" s="1"/>
  <c r="AY2036"/>
  <c r="AX2033"/>
  <c r="AY2031"/>
  <c r="AD2031"/>
  <c r="BD2029"/>
  <c r="AY2023"/>
  <c r="AX2013"/>
  <c r="AC2013"/>
  <c r="AQ2012"/>
  <c r="AC2010"/>
  <c r="BC2003"/>
  <c r="BD2001"/>
  <c r="BB1990"/>
  <c r="AQ1988"/>
  <c r="T1988"/>
  <c r="O1927"/>
  <c r="AX1919"/>
  <c r="AZ1903"/>
  <c r="AQ1902"/>
  <c r="AY1887"/>
  <c r="AC1887"/>
  <c r="AQ1886"/>
  <c r="BC1882"/>
  <c r="BB1871"/>
  <c r="AD1871"/>
  <c r="O1869"/>
  <c r="AZ1855"/>
  <c r="AD1855"/>
  <c r="AU1846"/>
  <c r="BC1838"/>
  <c r="BB1830"/>
  <c r="AX1799"/>
  <c r="AC1799"/>
  <c r="AX1797"/>
  <c r="AX1767"/>
  <c r="AX1765"/>
  <c r="AX1735"/>
  <c r="AX1733"/>
  <c r="O1727"/>
  <c r="AT1724"/>
  <c r="BC1717"/>
  <c r="O1713"/>
  <c r="AF1710"/>
  <c r="AY1709"/>
  <c r="BC1700"/>
  <c r="BA1695"/>
  <c r="BC1692"/>
  <c r="AS1689"/>
  <c r="BD1686"/>
  <c r="AV1685"/>
  <c r="AY1681"/>
  <c r="BA1673"/>
  <c r="AD1673"/>
  <c r="AR1670"/>
  <c r="AT1668"/>
  <c r="O1663"/>
  <c r="AT1660"/>
  <c r="AX1648"/>
  <c r="BD1645"/>
  <c r="S1641"/>
  <c r="AF1638"/>
  <c r="AF1624"/>
  <c r="BC1604"/>
  <c r="AS1591"/>
  <c r="AX1584"/>
  <c r="BA1575"/>
  <c r="AS1559"/>
  <c r="AT1557"/>
  <c r="S2304"/>
  <c r="AU2304"/>
  <c r="AT2304"/>
  <c r="BB2304"/>
  <c r="S2302"/>
  <c r="AT2302"/>
  <c r="AQ2302"/>
  <c r="AD2302"/>
  <c r="AY2302"/>
  <c r="S2300"/>
  <c r="AQ2300"/>
  <c r="T2300"/>
  <c r="AC2300"/>
  <c r="AX2300"/>
  <c r="S2276"/>
  <c r="AD2276"/>
  <c r="AY2276"/>
  <c r="AC2276"/>
  <c r="AX2276"/>
  <c r="T2276"/>
  <c r="S2262"/>
  <c r="BB2262"/>
  <c r="AD2262"/>
  <c r="AY2262"/>
  <c r="AQ2262"/>
  <c r="AU2243"/>
  <c r="BC2243"/>
  <c r="T2243"/>
  <c r="AT2243"/>
  <c r="BB2243"/>
  <c r="AC2243"/>
  <c r="AX2243"/>
  <c r="T2228"/>
  <c r="AU2228"/>
  <c r="AT2228"/>
  <c r="BD2228"/>
  <c r="T2216"/>
  <c r="AD2216"/>
  <c r="AY2216"/>
  <c r="AU2216"/>
  <c r="AZ2190"/>
  <c r="AY2190"/>
  <c r="AD2190"/>
  <c r="AT2190"/>
  <c r="BD2190"/>
  <c r="O2166"/>
  <c r="AV2166"/>
  <c r="BB2166"/>
  <c r="AZ2166"/>
  <c r="AD2166"/>
  <c r="AT2166"/>
  <c r="T2143"/>
  <c r="AT2143"/>
  <c r="BB2143"/>
  <c r="AD2143"/>
  <c r="AQ2143"/>
  <c r="AZ2143"/>
  <c r="AC2143"/>
  <c r="AY2143"/>
  <c r="S2143"/>
  <c r="AU2143"/>
  <c r="BD2143"/>
  <c r="S2047"/>
  <c r="AK2047"/>
  <c r="AN2047" s="1"/>
  <c r="AS2047"/>
  <c r="BA2047"/>
  <c r="O2047"/>
  <c r="AF2047"/>
  <c r="AR2047"/>
  <c r="AZ2047"/>
  <c r="AY2047"/>
  <c r="T2047"/>
  <c r="AX2047"/>
  <c r="AC2047"/>
  <c r="AT2047"/>
  <c r="BD2047"/>
  <c r="BB1980"/>
  <c r="AD1980"/>
  <c r="AY1980"/>
  <c r="AC1980"/>
  <c r="AX1980"/>
  <c r="AU1980"/>
  <c r="T1955"/>
  <c r="AT1955"/>
  <c r="BB1955"/>
  <c r="S1955"/>
  <c r="AK1955"/>
  <c r="AN1955" s="1"/>
  <c r="AS1955"/>
  <c r="BA1955"/>
  <c r="O1955"/>
  <c r="AF1955"/>
  <c r="AR1955"/>
  <c r="AZ1955"/>
  <c r="AC1955"/>
  <c r="AU1955"/>
  <c r="AQ1955"/>
  <c r="AX1955"/>
  <c r="AV1947"/>
  <c r="BD1947"/>
  <c r="AU1947"/>
  <c r="BC1947"/>
  <c r="T1947"/>
  <c r="AT1947"/>
  <c r="BB1947"/>
  <c r="S1947"/>
  <c r="AX1947"/>
  <c r="O1947"/>
  <c r="AK1947"/>
  <c r="AN1947" s="1"/>
  <c r="AW1947"/>
  <c r="BA1947"/>
  <c r="AT1928"/>
  <c r="AU1928"/>
  <c r="BC1928"/>
  <c r="S1850"/>
  <c r="AC1850"/>
  <c r="AX1850"/>
  <c r="AU1850"/>
  <c r="AT1850"/>
  <c r="AD1850"/>
  <c r="T1850"/>
  <c r="AQ1850"/>
  <c r="AV1837"/>
  <c r="BD1837"/>
  <c r="AU1837"/>
  <c r="BC1837"/>
  <c r="T1837"/>
  <c r="AT1837"/>
  <c r="BB1837"/>
  <c r="AZ1837"/>
  <c r="AY1837"/>
  <c r="AD1837"/>
  <c r="AR1837"/>
  <c r="S1834"/>
  <c r="AC1834"/>
  <c r="AX1834"/>
  <c r="AU1834"/>
  <c r="AT1834"/>
  <c r="AY1834"/>
  <c r="T1834"/>
  <c r="AQ1834"/>
  <c r="AD1834"/>
  <c r="AV1639"/>
  <c r="BD1639"/>
  <c r="AU1639"/>
  <c r="BC1639"/>
  <c r="T1639"/>
  <c r="AT1639"/>
  <c r="BB1639"/>
  <c r="AZ1639"/>
  <c r="AY1639"/>
  <c r="S1639"/>
  <c r="AX1639"/>
  <c r="AD1639"/>
  <c r="AR1639"/>
  <c r="T1629"/>
  <c r="AT1629"/>
  <c r="BB1629"/>
  <c r="S1629"/>
  <c r="AK1629"/>
  <c r="AN1629" s="1"/>
  <c r="AS1629"/>
  <c r="BA1629"/>
  <c r="O1629"/>
  <c r="AF1629"/>
  <c r="AR1629"/>
  <c r="AZ1629"/>
  <c r="AC1629"/>
  <c r="AU1629"/>
  <c r="AQ1629"/>
  <c r="BD1629"/>
  <c r="AX1629"/>
  <c r="AC1625"/>
  <c r="AX1625"/>
  <c r="AW1625"/>
  <c r="AV1625"/>
  <c r="BD1625"/>
  <c r="AQ1625"/>
  <c r="BB1625"/>
  <c r="S1625"/>
  <c r="AZ1625"/>
  <c r="T1625"/>
  <c r="BA1625"/>
  <c r="AD1625"/>
  <c r="AT1625"/>
  <c r="T2257"/>
  <c r="AT2257"/>
  <c r="BB2257"/>
  <c r="S2257"/>
  <c r="AK2257"/>
  <c r="AN2257" s="1"/>
  <c r="AS2257"/>
  <c r="BA2257"/>
  <c r="AW2257"/>
  <c r="T2214"/>
  <c r="AX2214"/>
  <c r="O2214"/>
  <c r="AV2214"/>
  <c r="AQ2214"/>
  <c r="BB2214"/>
  <c r="AY2202"/>
  <c r="T2202"/>
  <c r="AX2202"/>
  <c r="AC2202"/>
  <c r="AR2202"/>
  <c r="BC2202"/>
  <c r="AC2198"/>
  <c r="AR2198"/>
  <c r="BC2198"/>
  <c r="AQ2198"/>
  <c r="BB2198"/>
  <c r="O2198"/>
  <c r="AV2198"/>
  <c r="AC2187"/>
  <c r="AX2187"/>
  <c r="AW2187"/>
  <c r="S2187"/>
  <c r="AK2187"/>
  <c r="AN2187" s="1"/>
  <c r="AS2187"/>
  <c r="BA2187"/>
  <c r="AD2186"/>
  <c r="AT2186"/>
  <c r="BD2186"/>
  <c r="AC2186"/>
  <c r="AR2186"/>
  <c r="BC2186"/>
  <c r="T2186"/>
  <c r="AX2186"/>
  <c r="T2099"/>
  <c r="AT2099"/>
  <c r="BB2099"/>
  <c r="AW2099"/>
  <c r="AV2099"/>
  <c r="AD2099"/>
  <c r="AQ2099"/>
  <c r="AZ2099"/>
  <c r="T2060"/>
  <c r="AT2060"/>
  <c r="AY2060"/>
  <c r="AD2030"/>
  <c r="AC2030"/>
  <c r="AV2030"/>
  <c r="AU2030"/>
  <c r="AR2030"/>
  <c r="T2030"/>
  <c r="AQ2030"/>
  <c r="O2030"/>
  <c r="BB2030"/>
  <c r="AD2026"/>
  <c r="AR2026"/>
  <c r="AQ2026"/>
  <c r="T2026"/>
  <c r="BC2026"/>
  <c r="AZ2026"/>
  <c r="AX2026"/>
  <c r="AC2003"/>
  <c r="AX2003"/>
  <c r="AW2003"/>
  <c r="AV2003"/>
  <c r="BD2003"/>
  <c r="AQ2003"/>
  <c r="BB2003"/>
  <c r="T2003"/>
  <c r="BA2003"/>
  <c r="AD2003"/>
  <c r="AT2003"/>
  <c r="S1894"/>
  <c r="AT1894"/>
  <c r="AQ1894"/>
  <c r="T1894"/>
  <c r="AD1894"/>
  <c r="AX1894"/>
  <c r="AV1797"/>
  <c r="BD1797"/>
  <c r="AU1797"/>
  <c r="BC1797"/>
  <c r="T1797"/>
  <c r="AT1797"/>
  <c r="BB1797"/>
  <c r="AZ1797"/>
  <c r="AY1797"/>
  <c r="AD1797"/>
  <c r="AR1797"/>
  <c r="AV1765"/>
  <c r="BD1765"/>
  <c r="AU1765"/>
  <c r="BC1765"/>
  <c r="T1765"/>
  <c r="AT1765"/>
  <c r="BB1765"/>
  <c r="AZ1765"/>
  <c r="AY1765"/>
  <c r="AD1765"/>
  <c r="AR1765"/>
  <c r="AV1733"/>
  <c r="BD1733"/>
  <c r="AU1733"/>
  <c r="BC1733"/>
  <c r="T1733"/>
  <c r="AT1733"/>
  <c r="BB1733"/>
  <c r="AZ1733"/>
  <c r="AY1733"/>
  <c r="AD1733"/>
  <c r="AR1733"/>
  <c r="T1693"/>
  <c r="AT1693"/>
  <c r="BB1693"/>
  <c r="S1693"/>
  <c r="AK1693"/>
  <c r="AN1693" s="1"/>
  <c r="AS1693"/>
  <c r="BA1693"/>
  <c r="O1693"/>
  <c r="AF1693"/>
  <c r="AR1693"/>
  <c r="AZ1693"/>
  <c r="AC1693"/>
  <c r="AU1693"/>
  <c r="AQ1693"/>
  <c r="AX1693"/>
  <c r="AC2313"/>
  <c r="AX2313"/>
  <c r="AW2313"/>
  <c r="S2313"/>
  <c r="AK2313"/>
  <c r="AN2313" s="1"/>
  <c r="AS2313"/>
  <c r="BA2313"/>
  <c r="T2273"/>
  <c r="AT2273"/>
  <c r="BB2273"/>
  <c r="S2273"/>
  <c r="AK2273"/>
  <c r="AS2273"/>
  <c r="BA2273"/>
  <c r="AW2273"/>
  <c r="S2221"/>
  <c r="AK2221"/>
  <c r="AS2221"/>
  <c r="BA2221"/>
  <c r="O2221"/>
  <c r="AF2221"/>
  <c r="AR2221"/>
  <c r="AZ2221"/>
  <c r="AV2221"/>
  <c r="BD2221"/>
  <c r="T2203"/>
  <c r="AT2203"/>
  <c r="BB2203"/>
  <c r="S2203"/>
  <c r="AK2203"/>
  <c r="AN2203" s="1"/>
  <c r="AS2203"/>
  <c r="BA2203"/>
  <c r="AW2203"/>
  <c r="AW2199"/>
  <c r="AV2199"/>
  <c r="BD2199"/>
  <c r="O2199"/>
  <c r="AF2199"/>
  <c r="AR2199"/>
  <c r="AZ2199"/>
  <c r="T2160"/>
  <c r="AF2160"/>
  <c r="BD2160"/>
  <c r="AT2160"/>
  <c r="T2128"/>
  <c r="AD2128"/>
  <c r="AZ2128"/>
  <c r="AY2128"/>
  <c r="S2109"/>
  <c r="AK2109"/>
  <c r="AN2109" s="1"/>
  <c r="AS2109"/>
  <c r="BA2109"/>
  <c r="AX2109"/>
  <c r="AW2109"/>
  <c r="AD2109"/>
  <c r="AR2109"/>
  <c r="BB2109"/>
  <c r="AC2085"/>
  <c r="AX2085"/>
  <c r="AW2085"/>
  <c r="T2085"/>
  <c r="AY2085"/>
  <c r="S2085"/>
  <c r="AV2085"/>
  <c r="AR2085"/>
  <c r="BB2085"/>
  <c r="T2080"/>
  <c r="AD2080"/>
  <c r="AY2080"/>
  <c r="AU2080"/>
  <c r="AF2080"/>
  <c r="BD2080"/>
  <c r="AW2055"/>
  <c r="AV2055"/>
  <c r="BD2055"/>
  <c r="AC2055"/>
  <c r="AR2055"/>
  <c r="BB2055"/>
  <c r="AQ2055"/>
  <c r="BA2055"/>
  <c r="S2055"/>
  <c r="AK2055"/>
  <c r="AN2055" s="1"/>
  <c r="AU2055"/>
  <c r="AD2046"/>
  <c r="AU2046"/>
  <c r="AR2046"/>
  <c r="AQ2046"/>
  <c r="T2046"/>
  <c r="AC2046"/>
  <c r="AZ2046"/>
  <c r="AD2014"/>
  <c r="AC2014"/>
  <c r="AV2014"/>
  <c r="AU2014"/>
  <c r="AR2014"/>
  <c r="AF2014"/>
  <c r="BC2014"/>
  <c r="T2014"/>
  <c r="AQ2014"/>
  <c r="AU2001"/>
  <c r="BC2001"/>
  <c r="T2001"/>
  <c r="AT2001"/>
  <c r="BB2001"/>
  <c r="S2001"/>
  <c r="AK2001"/>
  <c r="AN2001" s="1"/>
  <c r="AS2001"/>
  <c r="BA2001"/>
  <c r="AZ2001"/>
  <c r="AY2001"/>
  <c r="AD2001"/>
  <c r="AR2001"/>
  <c r="AU1989"/>
  <c r="BC1989"/>
  <c r="T1989"/>
  <c r="AT1989"/>
  <c r="BB1989"/>
  <c r="S1989"/>
  <c r="AK1989"/>
  <c r="AN1989" s="1"/>
  <c r="AS1989"/>
  <c r="BA1989"/>
  <c r="AF1989"/>
  <c r="AV1989"/>
  <c r="AD1989"/>
  <c r="AR1989"/>
  <c r="AY1989"/>
  <c r="AC1924"/>
  <c r="AX1924"/>
  <c r="AU1924"/>
  <c r="AT1924"/>
  <c r="AD1924"/>
  <c r="T1924"/>
  <c r="AQ1924"/>
  <c r="S1918"/>
  <c r="BB1918"/>
  <c r="AD1918"/>
  <c r="AY1918"/>
  <c r="AC1918"/>
  <c r="AX1918"/>
  <c r="AU1918"/>
  <c r="T1918"/>
  <c r="AT1918"/>
  <c r="S1896"/>
  <c r="AU1896"/>
  <c r="AT1896"/>
  <c r="AQ1896"/>
  <c r="AY1896"/>
  <c r="AX1896"/>
  <c r="AD1896"/>
  <c r="S1878"/>
  <c r="AT1878"/>
  <c r="AQ1878"/>
  <c r="T1878"/>
  <c r="AY1878"/>
  <c r="AX1878"/>
  <c r="AD1878"/>
  <c r="S1820"/>
  <c r="AD1820"/>
  <c r="AY1820"/>
  <c r="AC1820"/>
  <c r="AX1820"/>
  <c r="AU1820"/>
  <c r="BC1820"/>
  <c r="T1766"/>
  <c r="AQ1766"/>
  <c r="BC1766"/>
  <c r="T1653"/>
  <c r="AT1653"/>
  <c r="BB1653"/>
  <c r="S1653"/>
  <c r="AK1653"/>
  <c r="AN1653" s="1"/>
  <c r="AS1653"/>
  <c r="BA1653"/>
  <c r="O1653"/>
  <c r="AF1653"/>
  <c r="AR1653"/>
  <c r="AZ1653"/>
  <c r="AQ1653"/>
  <c r="BD1653"/>
  <c r="AW1653"/>
  <c r="AV1599"/>
  <c r="BD1599"/>
  <c r="AU1599"/>
  <c r="BC1599"/>
  <c r="T1599"/>
  <c r="AT1599"/>
  <c r="BB1599"/>
  <c r="AY1599"/>
  <c r="AW1599"/>
  <c r="S1599"/>
  <c r="AX1599"/>
  <c r="O1599"/>
  <c r="AK1599"/>
  <c r="AN1599" s="1"/>
  <c r="AC1599"/>
  <c r="AQ1599"/>
  <c r="S1582"/>
  <c r="AQ1582"/>
  <c r="BB1582"/>
  <c r="AZ1582"/>
  <c r="AY1582"/>
  <c r="AR1582"/>
  <c r="O1582"/>
  <c r="T1582"/>
  <c r="BD1582"/>
  <c r="AC1582"/>
  <c r="AV1582"/>
  <c r="AU1582"/>
  <c r="S1538"/>
  <c r="AD1538"/>
  <c r="AT1538"/>
  <c r="BD1538"/>
  <c r="AQ1538"/>
  <c r="BC1538"/>
  <c r="AF1538"/>
  <c r="AX1538"/>
  <c r="AC1538"/>
  <c r="AV1538"/>
  <c r="AU1538"/>
  <c r="BB1538"/>
  <c r="T1538"/>
  <c r="AR1538"/>
  <c r="O1538"/>
  <c r="AU1181"/>
  <c r="BC1181"/>
  <c r="T1181"/>
  <c r="AT1181"/>
  <c r="BB1181"/>
  <c r="S1181"/>
  <c r="AK1181"/>
  <c r="AS1181"/>
  <c r="BA1181"/>
  <c r="AC1181"/>
  <c r="AQ1181"/>
  <c r="BD1181"/>
  <c r="AZ1181"/>
  <c r="AW1181"/>
  <c r="AV1181"/>
  <c r="AF1181"/>
  <c r="AD1181"/>
  <c r="AY1181"/>
  <c r="T932"/>
  <c r="AZ932"/>
  <c r="AY932"/>
  <c r="AF932"/>
  <c r="AS932"/>
  <c r="BD932"/>
  <c r="AK932"/>
  <c r="AN932" s="1"/>
  <c r="BA932"/>
  <c r="AD932"/>
  <c r="AW932"/>
  <c r="AV932"/>
  <c r="BC932"/>
  <c r="S932"/>
  <c r="AU932"/>
  <c r="O932"/>
  <c r="AQ932"/>
  <c r="AW2263"/>
  <c r="AV2263"/>
  <c r="BD2263"/>
  <c r="O2263"/>
  <c r="AF2263"/>
  <c r="AR2263"/>
  <c r="AZ2263"/>
  <c r="S2256"/>
  <c r="AU2256"/>
  <c r="AT2256"/>
  <c r="BB2256"/>
  <c r="S2252"/>
  <c r="AQ2252"/>
  <c r="T2252"/>
  <c r="AC2252"/>
  <c r="AX2252"/>
  <c r="AU2197"/>
  <c r="BC2197"/>
  <c r="T2197"/>
  <c r="AT2197"/>
  <c r="BB2197"/>
  <c r="AC2197"/>
  <c r="AX2197"/>
  <c r="AW2171"/>
  <c r="AV2171"/>
  <c r="T2171"/>
  <c r="AU2171"/>
  <c r="BD2171"/>
  <c r="AC2171"/>
  <c r="AQ2171"/>
  <c r="AZ2171"/>
  <c r="T2132"/>
  <c r="BD2132"/>
  <c r="AT2132"/>
  <c r="AF2132"/>
  <c r="AZ2132"/>
  <c r="T2122"/>
  <c r="AX2122"/>
  <c r="AQ2122"/>
  <c r="BC2122"/>
  <c r="BB2122"/>
  <c r="AF2122"/>
  <c r="AU2122"/>
  <c r="AV2119"/>
  <c r="BD2119"/>
  <c r="AW2119"/>
  <c r="T2119"/>
  <c r="AU2119"/>
  <c r="AC2119"/>
  <c r="AQ2119"/>
  <c r="AZ2119"/>
  <c r="S1912"/>
  <c r="AU1912"/>
  <c r="AT1912"/>
  <c r="AQ1912"/>
  <c r="AD1912"/>
  <c r="AX1912"/>
  <c r="S1910"/>
  <c r="AT1910"/>
  <c r="AQ1910"/>
  <c r="T1910"/>
  <c r="AY1910"/>
  <c r="AX1910"/>
  <c r="AD1910"/>
  <c r="AW1903"/>
  <c r="AV1903"/>
  <c r="BD1903"/>
  <c r="AU1903"/>
  <c r="BC1903"/>
  <c r="S1903"/>
  <c r="AK1903"/>
  <c r="AN1903" s="1"/>
  <c r="AX1903"/>
  <c r="O1903"/>
  <c r="AF1903"/>
  <c r="AT1903"/>
  <c r="BA1903"/>
  <c r="S1852"/>
  <c r="AD1852"/>
  <c r="AY1852"/>
  <c r="AC1852"/>
  <c r="AX1852"/>
  <c r="AU1852"/>
  <c r="BC1852"/>
  <c r="AU1767"/>
  <c r="BC1767"/>
  <c r="T1767"/>
  <c r="AT1767"/>
  <c r="BB1767"/>
  <c r="S1767"/>
  <c r="AK1767"/>
  <c r="AN1767" s="1"/>
  <c r="AS1767"/>
  <c r="BA1767"/>
  <c r="BD1767"/>
  <c r="AZ1767"/>
  <c r="AF1767"/>
  <c r="AV1767"/>
  <c r="AU1735"/>
  <c r="BC1735"/>
  <c r="T1735"/>
  <c r="AT1735"/>
  <c r="BB1735"/>
  <c r="S1735"/>
  <c r="AK1735"/>
  <c r="AN1735" s="1"/>
  <c r="AS1735"/>
  <c r="BA1735"/>
  <c r="BD1735"/>
  <c r="AZ1735"/>
  <c r="AF1735"/>
  <c r="AV1735"/>
  <c r="S1702"/>
  <c r="AQ1702"/>
  <c r="BB1702"/>
  <c r="AZ1702"/>
  <c r="AY1702"/>
  <c r="AC1702"/>
  <c r="AV1702"/>
  <c r="AU1702"/>
  <c r="O1702"/>
  <c r="BD1702"/>
  <c r="S1520"/>
  <c r="AQ1520"/>
  <c r="BB1520"/>
  <c r="O1520"/>
  <c r="AX1520"/>
  <c r="AR1520"/>
  <c r="BD1520"/>
  <c r="BC1520"/>
  <c r="AF1520"/>
  <c r="AY1520"/>
  <c r="AD1520"/>
  <c r="AZ1520"/>
  <c r="AC1520"/>
  <c r="AT1520"/>
  <c r="T1520"/>
  <c r="S1498"/>
  <c r="AD1498"/>
  <c r="AT1498"/>
  <c r="BD1498"/>
  <c r="T1498"/>
  <c r="AZ1498"/>
  <c r="AC1498"/>
  <c r="AU1498"/>
  <c r="BB1498"/>
  <c r="AF1498"/>
  <c r="AY1498"/>
  <c r="AX1498"/>
  <c r="AV1498"/>
  <c r="O1498"/>
  <c r="AR1498"/>
  <c r="S1468"/>
  <c r="O1468"/>
  <c r="AV1468"/>
  <c r="BB1468"/>
  <c r="AZ1468"/>
  <c r="AD1468"/>
  <c r="AT1468"/>
  <c r="BD1468"/>
  <c r="AF1468"/>
  <c r="BC1468"/>
  <c r="AC1468"/>
  <c r="AY1468"/>
  <c r="AQ1468"/>
  <c r="AX1468"/>
  <c r="T1468"/>
  <c r="AU1468"/>
  <c r="S1445"/>
  <c r="AK1445"/>
  <c r="AN1445" s="1"/>
  <c r="AS1445"/>
  <c r="BA1445"/>
  <c r="O1445"/>
  <c r="AF1445"/>
  <c r="AR1445"/>
  <c r="AZ1445"/>
  <c r="AD1445"/>
  <c r="AU1445"/>
  <c r="AC1445"/>
  <c r="AT1445"/>
  <c r="BD1445"/>
  <c r="T1445"/>
  <c r="AX1445"/>
  <c r="BC1445"/>
  <c r="BB1445"/>
  <c r="AY1445"/>
  <c r="AW1445"/>
  <c r="T1113"/>
  <c r="AT1113"/>
  <c r="AQ1113"/>
  <c r="AU1113"/>
  <c r="S1113"/>
  <c r="AK1113"/>
  <c r="AN1113" s="1"/>
  <c r="AD1113"/>
  <c r="AW1113"/>
  <c r="AY1113"/>
  <c r="BB1113"/>
  <c r="BA1113"/>
  <c r="AF816"/>
  <c r="AR816"/>
  <c r="AQ816"/>
  <c r="S816"/>
  <c r="BC816"/>
  <c r="AZ816"/>
  <c r="AW816"/>
  <c r="AK816"/>
  <c r="AN816" s="1"/>
  <c r="AD816"/>
  <c r="O816"/>
  <c r="BA816"/>
  <c r="AV816"/>
  <c r="AU816"/>
  <c r="AK683"/>
  <c r="AD683"/>
  <c r="BA683"/>
  <c r="AU683"/>
  <c r="AT683"/>
  <c r="AY683"/>
  <c r="T2305"/>
  <c r="AT2305"/>
  <c r="BB2305"/>
  <c r="S2305"/>
  <c r="AK2305"/>
  <c r="AN2305" s="1"/>
  <c r="AS2305"/>
  <c r="BA2305"/>
  <c r="AW2305"/>
  <c r="AW2279"/>
  <c r="AV2279"/>
  <c r="BD2279"/>
  <c r="O2279"/>
  <c r="AF2279"/>
  <c r="AR2279"/>
  <c r="AZ2279"/>
  <c r="S2272"/>
  <c r="AU2272"/>
  <c r="AT2272"/>
  <c r="BB2272"/>
  <c r="S2270"/>
  <c r="AT2270"/>
  <c r="AQ2270"/>
  <c r="AD2270"/>
  <c r="AY2270"/>
  <c r="S2268"/>
  <c r="AQ2268"/>
  <c r="T2268"/>
  <c r="AC2268"/>
  <c r="AX2268"/>
  <c r="S2244"/>
  <c r="AD2244"/>
  <c r="AY2244"/>
  <c r="AC2244"/>
  <c r="AX2244"/>
  <c r="T2244"/>
  <c r="T2224"/>
  <c r="BD2224"/>
  <c r="AF2224"/>
  <c r="AZ2224"/>
  <c r="T2212"/>
  <c r="BD2212"/>
  <c r="AT2212"/>
  <c r="S2183"/>
  <c r="AK2183"/>
  <c r="AN2183" s="1"/>
  <c r="AS2183"/>
  <c r="BA2183"/>
  <c r="O2183"/>
  <c r="AF2183"/>
  <c r="AR2183"/>
  <c r="AZ2183"/>
  <c r="AV2183"/>
  <c r="BD2183"/>
  <c r="AU2137"/>
  <c r="BC2137"/>
  <c r="T2137"/>
  <c r="AT2137"/>
  <c r="BD2137"/>
  <c r="S2137"/>
  <c r="AK2137"/>
  <c r="AN2137" s="1"/>
  <c r="AS2137"/>
  <c r="BB2137"/>
  <c r="AX2137"/>
  <c r="T2104"/>
  <c r="AT2104"/>
  <c r="AF2104"/>
  <c r="AZ2104"/>
  <c r="S2079"/>
  <c r="AK2079"/>
  <c r="AN2079" s="1"/>
  <c r="AS2079"/>
  <c r="BA2079"/>
  <c r="O2079"/>
  <c r="AF2079"/>
  <c r="AR2079"/>
  <c r="AZ2079"/>
  <c r="AY2079"/>
  <c r="T2079"/>
  <c r="AX2079"/>
  <c r="AC2079"/>
  <c r="AT2079"/>
  <c r="BD2079"/>
  <c r="T2076"/>
  <c r="AT2076"/>
  <c r="AY2076"/>
  <c r="AD2066"/>
  <c r="AF2066"/>
  <c r="AX2066"/>
  <c r="AC2066"/>
  <c r="AV2066"/>
  <c r="BC2066"/>
  <c r="T2066"/>
  <c r="AR2066"/>
  <c r="AC2053"/>
  <c r="AX2053"/>
  <c r="AW2053"/>
  <c r="T2053"/>
  <c r="AY2053"/>
  <c r="S2053"/>
  <c r="AV2053"/>
  <c r="AR2053"/>
  <c r="BB2053"/>
  <c r="T2048"/>
  <c r="AD2048"/>
  <c r="AY2048"/>
  <c r="AU2048"/>
  <c r="AF2048"/>
  <c r="BD2048"/>
  <c r="AD1998"/>
  <c r="AT1998"/>
  <c r="AT1970"/>
  <c r="AD1970"/>
  <c r="BC1970"/>
  <c r="AC1970"/>
  <c r="AY1970"/>
  <c r="AX1970"/>
  <c r="AT1964"/>
  <c r="AQ1964"/>
  <c r="T1964"/>
  <c r="BB1964"/>
  <c r="AY1964"/>
  <c r="AC1939"/>
  <c r="AX1939"/>
  <c r="AW1939"/>
  <c r="AV1939"/>
  <c r="BD1939"/>
  <c r="AS1939"/>
  <c r="AR1939"/>
  <c r="BC1939"/>
  <c r="O1939"/>
  <c r="AK1939"/>
  <c r="AN1939" s="1"/>
  <c r="AY1939"/>
  <c r="AW1929"/>
  <c r="AV1929"/>
  <c r="BD1929"/>
  <c r="AU1929"/>
  <c r="BC1929"/>
  <c r="AC1929"/>
  <c r="AR1929"/>
  <c r="AQ1929"/>
  <c r="BB1929"/>
  <c r="S1929"/>
  <c r="AK1929"/>
  <c r="AN1929" s="1"/>
  <c r="AX1929"/>
  <c r="S1884"/>
  <c r="AD1884"/>
  <c r="AY1884"/>
  <c r="AC1884"/>
  <c r="AX1884"/>
  <c r="AU1884"/>
  <c r="BC1884"/>
  <c r="T1772"/>
  <c r="AD1772"/>
  <c r="BC1772"/>
  <c r="T1740"/>
  <c r="AD1740"/>
  <c r="BC1740"/>
  <c r="S1712"/>
  <c r="AD1712"/>
  <c r="AT1712"/>
  <c r="BD1712"/>
  <c r="AC1712"/>
  <c r="AR1712"/>
  <c r="BC1712"/>
  <c r="AQ1712"/>
  <c r="BB1712"/>
  <c r="AU1712"/>
  <c r="T1712"/>
  <c r="AF1712"/>
  <c r="AY1712"/>
  <c r="T1709"/>
  <c r="AT1709"/>
  <c r="BB1709"/>
  <c r="S1709"/>
  <c r="AK1709"/>
  <c r="AN1709" s="1"/>
  <c r="AS1709"/>
  <c r="BA1709"/>
  <c r="O1709"/>
  <c r="AF1709"/>
  <c r="AR1709"/>
  <c r="AZ1709"/>
  <c r="AW1709"/>
  <c r="AD1709"/>
  <c r="AV1709"/>
  <c r="BC1709"/>
  <c r="AC1705"/>
  <c r="AX1705"/>
  <c r="AW1705"/>
  <c r="AV1705"/>
  <c r="BD1705"/>
  <c r="AS1705"/>
  <c r="AR1705"/>
  <c r="BC1705"/>
  <c r="O1705"/>
  <c r="AK1705"/>
  <c r="AN1705" s="1"/>
  <c r="AY1705"/>
  <c r="S1700"/>
  <c r="AY1700"/>
  <c r="T1700"/>
  <c r="AX1700"/>
  <c r="O1700"/>
  <c r="AV1700"/>
  <c r="AR1700"/>
  <c r="AQ1700"/>
  <c r="AF1700"/>
  <c r="AZ1700"/>
  <c r="T1685"/>
  <c r="AT1685"/>
  <c r="BB1685"/>
  <c r="S1685"/>
  <c r="AK1685"/>
  <c r="AS1685"/>
  <c r="BA1685"/>
  <c r="O1685"/>
  <c r="AF1685"/>
  <c r="AR1685"/>
  <c r="AZ1685"/>
  <c r="AX1685"/>
  <c r="AW1685"/>
  <c r="BD1685"/>
  <c r="AV1631"/>
  <c r="BD1631"/>
  <c r="AU1631"/>
  <c r="BC1631"/>
  <c r="T1631"/>
  <c r="AT1631"/>
  <c r="BB1631"/>
  <c r="AD1631"/>
  <c r="AR1631"/>
  <c r="BA1631"/>
  <c r="AC1631"/>
  <c r="AQ1631"/>
  <c r="S1631"/>
  <c r="AX1631"/>
  <c r="S1628"/>
  <c r="AY1628"/>
  <c r="T1628"/>
  <c r="AX1628"/>
  <c r="O1628"/>
  <c r="AV1628"/>
  <c r="AF1628"/>
  <c r="AZ1628"/>
  <c r="AC1628"/>
  <c r="AD1628"/>
  <c r="AU1628"/>
  <c r="AT1628"/>
  <c r="BD1628"/>
  <c r="AC1617"/>
  <c r="AX1617"/>
  <c r="AW1617"/>
  <c r="AV1617"/>
  <c r="BD1617"/>
  <c r="AD1617"/>
  <c r="AT1617"/>
  <c r="AR1617"/>
  <c r="AS1617"/>
  <c r="BC1617"/>
  <c r="S1617"/>
  <c r="AZ1617"/>
  <c r="AC1571"/>
  <c r="AX1571"/>
  <c r="AY1571"/>
  <c r="AW1571"/>
  <c r="T1571"/>
  <c r="AV1571"/>
  <c r="AR1571"/>
  <c r="BD1571"/>
  <c r="S1571"/>
  <c r="BB1571"/>
  <c r="AQ1571"/>
  <c r="BC1571"/>
  <c r="AF1571"/>
  <c r="AU1571"/>
  <c r="AD1571"/>
  <c r="AT1571"/>
  <c r="AV1569"/>
  <c r="BD1569"/>
  <c r="AX1569"/>
  <c r="AW1569"/>
  <c r="T1569"/>
  <c r="AU1569"/>
  <c r="AD1569"/>
  <c r="AS1569"/>
  <c r="AQ1569"/>
  <c r="BC1569"/>
  <c r="AC1569"/>
  <c r="AR1569"/>
  <c r="S1569"/>
  <c r="AZ1569"/>
  <c r="O1569"/>
  <c r="AK1569"/>
  <c r="AN1569" s="1"/>
  <c r="AY1569"/>
  <c r="O1461"/>
  <c r="AF1461"/>
  <c r="AR1461"/>
  <c r="AZ1461"/>
  <c r="AD1461"/>
  <c r="AS1461"/>
  <c r="BB1461"/>
  <c r="AC1461"/>
  <c r="AQ1461"/>
  <c r="BA1461"/>
  <c r="T1461"/>
  <c r="AV1461"/>
  <c r="AK1461"/>
  <c r="AN1461" s="1"/>
  <c r="AW1461"/>
  <c r="AU1461"/>
  <c r="AT1461"/>
  <c r="BC1461"/>
  <c r="AY1461"/>
  <c r="AX1461"/>
  <c r="S1356"/>
  <c r="AY1356"/>
  <c r="T1356"/>
  <c r="AX1356"/>
  <c r="O1356"/>
  <c r="AV1356"/>
  <c r="AR1356"/>
  <c r="AQ1356"/>
  <c r="AF1356"/>
  <c r="AZ1356"/>
  <c r="AD1356"/>
  <c r="BD1356"/>
  <c r="BB1356"/>
  <c r="AU1356"/>
  <c r="AT1272"/>
  <c r="AF1272"/>
  <c r="AY1272"/>
  <c r="AD1272"/>
  <c r="AV1272"/>
  <c r="AU1272"/>
  <c r="O1272"/>
  <c r="AQ1272"/>
  <c r="BD1272"/>
  <c r="BB1272"/>
  <c r="AU1247"/>
  <c r="BC1247"/>
  <c r="T1247"/>
  <c r="AT1247"/>
  <c r="BB1247"/>
  <c r="AX1247"/>
  <c r="AW1247"/>
  <c r="S1247"/>
  <c r="AV1247"/>
  <c r="BD1247"/>
  <c r="AF1247"/>
  <c r="AS1247"/>
  <c r="AC1247"/>
  <c r="AZ1247"/>
  <c r="AY1247"/>
  <c r="AR1247"/>
  <c r="BA1247"/>
  <c r="AK1247"/>
  <c r="AN1247" s="1"/>
  <c r="AT993"/>
  <c r="AQ993"/>
  <c r="AD993"/>
  <c r="AY993"/>
  <c r="AC993"/>
  <c r="BC993"/>
  <c r="BB993"/>
  <c r="T993"/>
  <c r="AX993"/>
  <c r="AU993"/>
  <c r="AD797"/>
  <c r="AY797"/>
  <c r="AU797"/>
  <c r="AT797"/>
  <c r="BA797"/>
  <c r="AK797"/>
  <c r="AN797" s="1"/>
  <c r="BB673"/>
  <c r="AT673"/>
  <c r="AQ673"/>
  <c r="T673"/>
  <c r="BC673"/>
  <c r="AY673"/>
  <c r="AX673"/>
  <c r="AD673"/>
  <c r="AC673"/>
  <c r="AU673"/>
  <c r="T660"/>
  <c r="AF660"/>
  <c r="AS660"/>
  <c r="BD660"/>
  <c r="AD660"/>
  <c r="AU660"/>
  <c r="AR660"/>
  <c r="AQ660"/>
  <c r="BC660"/>
  <c r="AW660"/>
  <c r="AV660"/>
  <c r="BA660"/>
  <c r="AK660"/>
  <c r="AN660" s="1"/>
  <c r="AZ660"/>
  <c r="S660"/>
  <c r="AY660"/>
  <c r="O660"/>
  <c r="T632"/>
  <c r="AQ632"/>
  <c r="BA632"/>
  <c r="AZ632"/>
  <c r="S632"/>
  <c r="AY632"/>
  <c r="O632"/>
  <c r="AW632"/>
  <c r="AR632"/>
  <c r="AF632"/>
  <c r="AV632"/>
  <c r="AK632"/>
  <c r="AN632" s="1"/>
  <c r="AD632"/>
  <c r="BD632"/>
  <c r="AS632"/>
  <c r="BC632"/>
  <c r="AU632"/>
  <c r="AX2311"/>
  <c r="AK2311"/>
  <c r="AN2311" s="1"/>
  <c r="AV2223"/>
  <c r="AK2223"/>
  <c r="AN2223" s="1"/>
  <c r="BC2141"/>
  <c r="AU1806"/>
  <c r="AR1604"/>
  <c r="AX2304"/>
  <c r="AV2291"/>
  <c r="AK2291"/>
  <c r="AN2291" s="1"/>
  <c r="BC2249"/>
  <c r="AQ2249"/>
  <c r="AX2231"/>
  <c r="AK2231"/>
  <c r="AN2231" s="1"/>
  <c r="AZ2228"/>
  <c r="AX2209"/>
  <c r="AT2141"/>
  <c r="AR2125"/>
  <c r="AX2101"/>
  <c r="AK2101"/>
  <c r="AN2101" s="1"/>
  <c r="AQ2063"/>
  <c r="AQ2050"/>
  <c r="AW2047"/>
  <c r="BA2037"/>
  <c r="BB2012"/>
  <c r="AR1947"/>
  <c r="AU1902"/>
  <c r="AU1668"/>
  <c r="AT1646"/>
  <c r="AQ1639"/>
  <c r="AY1629"/>
  <c r="AX1591"/>
  <c r="BA1559"/>
  <c r="BC2311"/>
  <c r="T2310"/>
  <c r="AK2307"/>
  <c r="AN2307" s="1"/>
  <c r="AY2304"/>
  <c r="BC2302"/>
  <c r="AW2291"/>
  <c r="O2291"/>
  <c r="BB2271"/>
  <c r="T2271"/>
  <c r="BC2262"/>
  <c r="AY2257"/>
  <c r="O2257"/>
  <c r="AR2249"/>
  <c r="AX2247"/>
  <c r="AK2247"/>
  <c r="AN2247" s="1"/>
  <c r="AU2236"/>
  <c r="AK2229"/>
  <c r="AN2229" s="1"/>
  <c r="AF2216"/>
  <c r="AY2209"/>
  <c r="O2209"/>
  <c r="T2198"/>
  <c r="AU2190"/>
  <c r="O2186"/>
  <c r="BC2182"/>
  <c r="AK2151"/>
  <c r="AN2151" s="1"/>
  <c r="O2145"/>
  <c r="AY2101"/>
  <c r="O2101"/>
  <c r="AY2099"/>
  <c r="O2099"/>
  <c r="AU2063"/>
  <c r="AU2050"/>
  <c r="AD2047"/>
  <c r="O2037"/>
  <c r="AU2026"/>
  <c r="O2003"/>
  <c r="O1957"/>
  <c r="AY1955"/>
  <c r="BB1894"/>
  <c r="AK1887"/>
  <c r="T1864"/>
  <c r="S1855"/>
  <c r="AQ1839"/>
  <c r="O1765"/>
  <c r="AC1668"/>
  <c r="AS1639"/>
  <c r="BC1629"/>
  <c r="AD1629"/>
  <c r="AU1616"/>
  <c r="AZ2313"/>
  <c r="O2313"/>
  <c r="AS2311"/>
  <c r="AU2310"/>
  <c r="AW2307"/>
  <c r="O2307"/>
  <c r="BC2304"/>
  <c r="AC2304"/>
  <c r="AC2302"/>
  <c r="BB2297"/>
  <c r="T2297"/>
  <c r="BD2265"/>
  <c r="AR2265"/>
  <c r="AC2262"/>
  <c r="AZ2257"/>
  <c r="AY2247"/>
  <c r="T2238"/>
  <c r="AW2229"/>
  <c r="AF2228"/>
  <c r="BD2223"/>
  <c r="AQ2223"/>
  <c r="AZ2209"/>
  <c r="AS2205"/>
  <c r="AY2203"/>
  <c r="O2203"/>
  <c r="AY2199"/>
  <c r="BA2191"/>
  <c r="AV2190"/>
  <c r="T2187"/>
  <c r="AF2184"/>
  <c r="BD2182"/>
  <c r="AX2174"/>
  <c r="AY2166"/>
  <c r="AC2166"/>
  <c r="AY2160"/>
  <c r="AQ2158"/>
  <c r="BA2151"/>
  <c r="O2150"/>
  <c r="T2145"/>
  <c r="AV2143"/>
  <c r="AF2143"/>
  <c r="AV2130"/>
  <c r="AR2115"/>
  <c r="AD2115"/>
  <c r="O2109"/>
  <c r="BA2099"/>
  <c r="S2099"/>
  <c r="O2085"/>
  <c r="AZ2060"/>
  <c r="O2055"/>
  <c r="O2046"/>
  <c r="O2001"/>
  <c r="AY1996"/>
  <c r="O1989"/>
  <c r="AY1959"/>
  <c r="AF1959"/>
  <c r="AY1947"/>
  <c r="AD1947"/>
  <c r="BC1924"/>
  <c r="AK1919"/>
  <c r="AN1919" s="1"/>
  <c r="BB1896"/>
  <c r="T1896"/>
  <c r="BC1894"/>
  <c r="S1887"/>
  <c r="BB1848"/>
  <c r="AR1839"/>
  <c r="AS1837"/>
  <c r="AC1830"/>
  <c r="BB1820"/>
  <c r="T1820"/>
  <c r="S1765"/>
  <c r="AR1727"/>
  <c r="BC1724"/>
  <c r="AC1724"/>
  <c r="AT1710"/>
  <c r="O1710"/>
  <c r="AV1693"/>
  <c r="AQ1687"/>
  <c r="BC1681"/>
  <c r="AC1670"/>
  <c r="AR1663"/>
  <c r="BC1660"/>
  <c r="AC1660"/>
  <c r="AR1649"/>
  <c r="AC1639"/>
  <c r="T1638"/>
  <c r="AV1616"/>
  <c r="AD1591"/>
  <c r="AR1585"/>
  <c r="AX1582"/>
  <c r="O1181"/>
  <c r="BB2313"/>
  <c r="T2313"/>
  <c r="AT2311"/>
  <c r="AY2307"/>
  <c r="AD2304"/>
  <c r="BB2303"/>
  <c r="BC2297"/>
  <c r="AU2295"/>
  <c r="AZ2291"/>
  <c r="AY2289"/>
  <c r="BC2287"/>
  <c r="AC2278"/>
  <c r="AQ2276"/>
  <c r="AZ2273"/>
  <c r="AT2265"/>
  <c r="AY2263"/>
  <c r="S2263"/>
  <c r="BD2259"/>
  <c r="AQ2259"/>
  <c r="BC2257"/>
  <c r="T2256"/>
  <c r="AU2254"/>
  <c r="AY2252"/>
  <c r="AU2249"/>
  <c r="BA2247"/>
  <c r="AR2243"/>
  <c r="AD2243"/>
  <c r="AU2239"/>
  <c r="AC2239"/>
  <c r="AV2233"/>
  <c r="BB2231"/>
  <c r="AY2229"/>
  <c r="AT2225"/>
  <c r="AR2223"/>
  <c r="BB2222"/>
  <c r="BC2221"/>
  <c r="BB2215"/>
  <c r="AR2214"/>
  <c r="BC2209"/>
  <c r="AT2205"/>
  <c r="AZ2203"/>
  <c r="AT2202"/>
  <c r="BA2199"/>
  <c r="T2199"/>
  <c r="AT2198"/>
  <c r="AW2197"/>
  <c r="O2197"/>
  <c r="AF2196"/>
  <c r="BD2191"/>
  <c r="AQ2191"/>
  <c r="AX2190"/>
  <c r="AC2190"/>
  <c r="BB2189"/>
  <c r="BC2187"/>
  <c r="AQ2187"/>
  <c r="AU2186"/>
  <c r="BB2174"/>
  <c r="AF2174"/>
  <c r="AY2171"/>
  <c r="O2171"/>
  <c r="BC2166"/>
  <c r="AF2166"/>
  <c r="BB2165"/>
  <c r="AZ2160"/>
  <c r="BB2154"/>
  <c r="BC2151"/>
  <c r="AR2150"/>
  <c r="AW2143"/>
  <c r="AK2143"/>
  <c r="AN2143" s="1"/>
  <c r="BD2138"/>
  <c r="AY2133"/>
  <c r="AY2132"/>
  <c r="AS2131"/>
  <c r="AX2130"/>
  <c r="BD2128"/>
  <c r="AT2127"/>
  <c r="AW2125"/>
  <c r="BC2123"/>
  <c r="O2122"/>
  <c r="AY2119"/>
  <c r="O2119"/>
  <c r="AX2117"/>
  <c r="AS2115"/>
  <c r="BD2109"/>
  <c r="T2109"/>
  <c r="BB2101"/>
  <c r="BC2099"/>
  <c r="AV2094"/>
  <c r="AF2092"/>
  <c r="BD2085"/>
  <c r="AZ2071"/>
  <c r="AT2069"/>
  <c r="AD2069"/>
  <c r="BD2060"/>
  <c r="T2055"/>
  <c r="BB2046"/>
  <c r="AX2039"/>
  <c r="BB2026"/>
  <c r="BB2014"/>
  <c r="AS2003"/>
  <c r="AQ2001"/>
  <c r="AQ1989"/>
  <c r="AD1988"/>
  <c r="AZ1959"/>
  <c r="BD1955"/>
  <c r="AZ1947"/>
  <c r="AF1947"/>
  <c r="AX1927"/>
  <c r="AC1927"/>
  <c r="AY1912"/>
  <c r="T1912"/>
  <c r="BC1910"/>
  <c r="AQ1903"/>
  <c r="T1903"/>
  <c r="BC1896"/>
  <c r="AS1869"/>
  <c r="BB1852"/>
  <c r="T1852"/>
  <c r="AW1837"/>
  <c r="AC1837"/>
  <c r="AX1805"/>
  <c r="O1767"/>
  <c r="O1735"/>
  <c r="AS1727"/>
  <c r="AD1727"/>
  <c r="AF1724"/>
  <c r="AU1713"/>
  <c r="AD1713"/>
  <c r="AR1702"/>
  <c r="T1702"/>
  <c r="AW1693"/>
  <c r="BC1689"/>
  <c r="AQ1673"/>
  <c r="BC1670"/>
  <c r="AD1670"/>
  <c r="AS1663"/>
  <c r="AD1663"/>
  <c r="AF1660"/>
  <c r="AU1653"/>
  <c r="BA1641"/>
  <c r="BA1639"/>
  <c r="AF1639"/>
  <c r="AK1625"/>
  <c r="AN1625" s="1"/>
  <c r="AX1624"/>
  <c r="AR1599"/>
  <c r="BC1582"/>
  <c r="AW2311"/>
  <c r="AV2311"/>
  <c r="BD2311"/>
  <c r="O2311"/>
  <c r="AF2311"/>
  <c r="AR2311"/>
  <c r="AZ2311"/>
  <c r="AC2249"/>
  <c r="AX2249"/>
  <c r="AW2249"/>
  <c r="S2249"/>
  <c r="AK2249"/>
  <c r="AN2249" s="1"/>
  <c r="AS2249"/>
  <c r="BA2249"/>
  <c r="AU2223"/>
  <c r="BC2223"/>
  <c r="T2223"/>
  <c r="AT2223"/>
  <c r="BB2223"/>
  <c r="AC2223"/>
  <c r="AX2223"/>
  <c r="T2208"/>
  <c r="AT2208"/>
  <c r="AF2208"/>
  <c r="AZ2208"/>
  <c r="AW2205"/>
  <c r="AV2205"/>
  <c r="BD2205"/>
  <c r="O2205"/>
  <c r="AF2205"/>
  <c r="AR2205"/>
  <c r="AZ2205"/>
  <c r="O2141"/>
  <c r="AF2141"/>
  <c r="AR2141"/>
  <c r="AZ2141"/>
  <c r="AD2141"/>
  <c r="AS2141"/>
  <c r="BB2141"/>
  <c r="AC2141"/>
  <c r="AQ2141"/>
  <c r="BA2141"/>
  <c r="T2141"/>
  <c r="AV2141"/>
  <c r="AV2125"/>
  <c r="BD2125"/>
  <c r="AC2125"/>
  <c r="AQ2125"/>
  <c r="AZ2125"/>
  <c r="AY2125"/>
  <c r="S2125"/>
  <c r="AK2125"/>
  <c r="AT2125"/>
  <c r="BC2125"/>
  <c r="T2115"/>
  <c r="AT2115"/>
  <c r="BB2115"/>
  <c r="AV2115"/>
  <c r="S2115"/>
  <c r="AU2115"/>
  <c r="BD2115"/>
  <c r="AC2115"/>
  <c r="AY2115"/>
  <c r="T2044"/>
  <c r="AT2044"/>
  <c r="AY2044"/>
  <c r="AT1946"/>
  <c r="AX1946"/>
  <c r="AU1946"/>
  <c r="AQ1946"/>
  <c r="AD1946"/>
  <c r="AC1946"/>
  <c r="T1946"/>
  <c r="S1806"/>
  <c r="BB1806"/>
  <c r="AD1806"/>
  <c r="AY1806"/>
  <c r="AC1806"/>
  <c r="AX1806"/>
  <c r="T1806"/>
  <c r="AT1806"/>
  <c r="T1782"/>
  <c r="AQ1782"/>
  <c r="BC1782"/>
  <c r="T1750"/>
  <c r="AQ1750"/>
  <c r="BC1750"/>
  <c r="S1668"/>
  <c r="AY1668"/>
  <c r="T1668"/>
  <c r="AX1668"/>
  <c r="O1668"/>
  <c r="AV1668"/>
  <c r="BB1668"/>
  <c r="AF1668"/>
  <c r="AZ1668"/>
  <c r="AQ1668"/>
  <c r="S1604"/>
  <c r="AY1604"/>
  <c r="T1604"/>
  <c r="AX1604"/>
  <c r="O1604"/>
  <c r="AV1604"/>
  <c r="BB1604"/>
  <c r="AF1604"/>
  <c r="AZ1604"/>
  <c r="AD1604"/>
  <c r="AU1604"/>
  <c r="AQ1604"/>
  <c r="AV1591"/>
  <c r="BD1591"/>
  <c r="AU1591"/>
  <c r="BC1591"/>
  <c r="T1591"/>
  <c r="AT1591"/>
  <c r="BB1591"/>
  <c r="AC1591"/>
  <c r="AQ1591"/>
  <c r="BA1591"/>
  <c r="AZ1591"/>
  <c r="O1591"/>
  <c r="AK1591"/>
  <c r="AN1591" s="1"/>
  <c r="AW1591"/>
  <c r="T1575"/>
  <c r="AT1575"/>
  <c r="BB1575"/>
  <c r="AW1575"/>
  <c r="AV1575"/>
  <c r="S1575"/>
  <c r="AU1575"/>
  <c r="BD1575"/>
  <c r="AF1575"/>
  <c r="AS1575"/>
  <c r="AD1575"/>
  <c r="AR1575"/>
  <c r="AC1575"/>
  <c r="AQ1575"/>
  <c r="AZ1575"/>
  <c r="O1575"/>
  <c r="AY1575"/>
  <c r="S1544"/>
  <c r="AQ1544"/>
  <c r="BB1544"/>
  <c r="AZ1544"/>
  <c r="AT1544"/>
  <c r="AR1544"/>
  <c r="BD1544"/>
  <c r="AU1544"/>
  <c r="T1544"/>
  <c r="O1544"/>
  <c r="AC1544"/>
  <c r="AY1544"/>
  <c r="AX1544"/>
  <c r="S1271"/>
  <c r="AK1271"/>
  <c r="AN1271" s="1"/>
  <c r="AS1271"/>
  <c r="BA1271"/>
  <c r="O1271"/>
  <c r="AF1271"/>
  <c r="AR1271"/>
  <c r="AZ1271"/>
  <c r="AQ1271"/>
  <c r="BC1271"/>
  <c r="BB1271"/>
  <c r="AY1271"/>
  <c r="AD1271"/>
  <c r="AX1271"/>
  <c r="AC1271"/>
  <c r="AW1271"/>
  <c r="T1271"/>
  <c r="AU1271"/>
  <c r="AT1271"/>
  <c r="BD1271"/>
  <c r="AV1271"/>
  <c r="AQ840"/>
  <c r="BA840"/>
  <c r="AZ840"/>
  <c r="AY840"/>
  <c r="AS840"/>
  <c r="AR840"/>
  <c r="AF840"/>
  <c r="AW840"/>
  <c r="BD840"/>
  <c r="BC840"/>
  <c r="AV840"/>
  <c r="S840"/>
  <c r="AU840"/>
  <c r="O840"/>
  <c r="AK840"/>
  <c r="AD840"/>
  <c r="AC819"/>
  <c r="AS819"/>
  <c r="BC819"/>
  <c r="AQ819"/>
  <c r="BB819"/>
  <c r="BA819"/>
  <c r="T819"/>
  <c r="S819"/>
  <c r="AW819"/>
  <c r="AY819"/>
  <c r="AX819"/>
  <c r="AU819"/>
  <c r="AK819"/>
  <c r="AN819" s="1"/>
  <c r="AD819"/>
  <c r="AT819"/>
  <c r="S2310"/>
  <c r="BB2310"/>
  <c r="AD2310"/>
  <c r="AY2310"/>
  <c r="AQ2310"/>
  <c r="AC2297"/>
  <c r="AX2297"/>
  <c r="AW2297"/>
  <c r="S2297"/>
  <c r="AK2297"/>
  <c r="AN2297" s="1"/>
  <c r="AS2297"/>
  <c r="BA2297"/>
  <c r="AU2291"/>
  <c r="BC2291"/>
  <c r="T2291"/>
  <c r="AT2291"/>
  <c r="BB2291"/>
  <c r="AC2291"/>
  <c r="AX2291"/>
  <c r="S2271"/>
  <c r="AK2271"/>
  <c r="AN2271" s="1"/>
  <c r="AS2271"/>
  <c r="BA2271"/>
  <c r="O2271"/>
  <c r="AF2271"/>
  <c r="AR2271"/>
  <c r="AZ2271"/>
  <c r="AV2271"/>
  <c r="BD2271"/>
  <c r="AW2231"/>
  <c r="AV2231"/>
  <c r="BD2231"/>
  <c r="O2231"/>
  <c r="AF2231"/>
  <c r="AR2231"/>
  <c r="AZ2231"/>
  <c r="T2209"/>
  <c r="AT2209"/>
  <c r="BB2209"/>
  <c r="S2209"/>
  <c r="AK2209"/>
  <c r="AN2209" s="1"/>
  <c r="AS2209"/>
  <c r="BA2209"/>
  <c r="AW2209"/>
  <c r="AD2158"/>
  <c r="AT2158"/>
  <c r="BD2158"/>
  <c r="AC2158"/>
  <c r="AU2158"/>
  <c r="AR2158"/>
  <c r="O2158"/>
  <c r="AY2158"/>
  <c r="AW2145"/>
  <c r="AC2145"/>
  <c r="AQ2145"/>
  <c r="AZ2145"/>
  <c r="AY2145"/>
  <c r="S2145"/>
  <c r="AK2145"/>
  <c r="AN2145" s="1"/>
  <c r="AT2145"/>
  <c r="BC2145"/>
  <c r="AW2101"/>
  <c r="AV2101"/>
  <c r="T2101"/>
  <c r="AU2101"/>
  <c r="BD2101"/>
  <c r="AC2101"/>
  <c r="AQ2101"/>
  <c r="AZ2101"/>
  <c r="S2063"/>
  <c r="AK2063"/>
  <c r="AN2063" s="1"/>
  <c r="AS2063"/>
  <c r="BA2063"/>
  <c r="O2063"/>
  <c r="AF2063"/>
  <c r="AR2063"/>
  <c r="AZ2063"/>
  <c r="AY2063"/>
  <c r="T2063"/>
  <c r="AX2063"/>
  <c r="AC2063"/>
  <c r="AT2063"/>
  <c r="BD2063"/>
  <c r="AD2050"/>
  <c r="AF2050"/>
  <c r="AX2050"/>
  <c r="AC2050"/>
  <c r="AV2050"/>
  <c r="BC2050"/>
  <c r="T2050"/>
  <c r="AR2050"/>
  <c r="AC2037"/>
  <c r="AX2037"/>
  <c r="AW2037"/>
  <c r="T2037"/>
  <c r="AY2037"/>
  <c r="S2037"/>
  <c r="AV2037"/>
  <c r="AR2037"/>
  <c r="BB2037"/>
  <c r="AZ2012"/>
  <c r="AD2012"/>
  <c r="AY2012"/>
  <c r="AC2012"/>
  <c r="AX2012"/>
  <c r="AU2012"/>
  <c r="T2012"/>
  <c r="AT2012"/>
  <c r="BD2012"/>
  <c r="AT2002"/>
  <c r="AD2002"/>
  <c r="BC2002"/>
  <c r="AC2002"/>
  <c r="AY2002"/>
  <c r="AX2002"/>
  <c r="T2002"/>
  <c r="AU2002"/>
  <c r="AD1990"/>
  <c r="AT1990"/>
  <c r="AU1957"/>
  <c r="BC1957"/>
  <c r="T1957"/>
  <c r="AT1957"/>
  <c r="BB1957"/>
  <c r="S1957"/>
  <c r="AK1957"/>
  <c r="AN1957" s="1"/>
  <c r="AS1957"/>
  <c r="BA1957"/>
  <c r="BD1957"/>
  <c r="AZ1957"/>
  <c r="AF1957"/>
  <c r="AV1957"/>
  <c r="S1902"/>
  <c r="BB1902"/>
  <c r="AD1902"/>
  <c r="AY1902"/>
  <c r="AC1902"/>
  <c r="AX1902"/>
  <c r="T1902"/>
  <c r="AT1902"/>
  <c r="S1886"/>
  <c r="BB1886"/>
  <c r="AD1886"/>
  <c r="AY1886"/>
  <c r="AC1886"/>
  <c r="AX1886"/>
  <c r="AU1886"/>
  <c r="T1886"/>
  <c r="AT1886"/>
  <c r="S1864"/>
  <c r="AU1864"/>
  <c r="AT1864"/>
  <c r="AQ1864"/>
  <c r="AY1864"/>
  <c r="AX1864"/>
  <c r="AD1864"/>
  <c r="AW1855"/>
  <c r="AV1855"/>
  <c r="BD1855"/>
  <c r="AU1855"/>
  <c r="BC1855"/>
  <c r="AQ1855"/>
  <c r="BB1855"/>
  <c r="BA1855"/>
  <c r="O1855"/>
  <c r="AF1855"/>
  <c r="AT1855"/>
  <c r="S1848"/>
  <c r="AU1848"/>
  <c r="AT1848"/>
  <c r="AQ1848"/>
  <c r="AD1848"/>
  <c r="AX1848"/>
  <c r="S1846"/>
  <c r="AT1846"/>
  <c r="AQ1846"/>
  <c r="T1846"/>
  <c r="AY1846"/>
  <c r="AX1846"/>
  <c r="AD1846"/>
  <c r="AW1839"/>
  <c r="AV1839"/>
  <c r="BD1839"/>
  <c r="AU1839"/>
  <c r="BC1839"/>
  <c r="S1839"/>
  <c r="AK1839"/>
  <c r="AN1839" s="1"/>
  <c r="AX1839"/>
  <c r="O1839"/>
  <c r="AF1839"/>
  <c r="AT1839"/>
  <c r="BA1839"/>
  <c r="S1704"/>
  <c r="AD1704"/>
  <c r="AT1704"/>
  <c r="BD1704"/>
  <c r="AC1704"/>
  <c r="AR1704"/>
  <c r="BC1704"/>
  <c r="AQ1704"/>
  <c r="BB1704"/>
  <c r="AF1704"/>
  <c r="AY1704"/>
  <c r="AX1704"/>
  <c r="O1704"/>
  <c r="AV1695"/>
  <c r="BD1695"/>
  <c r="AU1695"/>
  <c r="BC1695"/>
  <c r="T1695"/>
  <c r="AT1695"/>
  <c r="BB1695"/>
  <c r="AD1695"/>
  <c r="AR1695"/>
  <c r="AC1695"/>
  <c r="AQ1695"/>
  <c r="S1695"/>
  <c r="AX1695"/>
  <c r="AV1687"/>
  <c r="BD1687"/>
  <c r="AU1687"/>
  <c r="BC1687"/>
  <c r="T1687"/>
  <c r="AT1687"/>
  <c r="BB1687"/>
  <c r="S1687"/>
  <c r="AX1687"/>
  <c r="O1687"/>
  <c r="AK1687"/>
  <c r="AN1687" s="1"/>
  <c r="AW1687"/>
  <c r="BA1687"/>
  <c r="S1648"/>
  <c r="AD1648"/>
  <c r="AT1648"/>
  <c r="BD1648"/>
  <c r="AC1648"/>
  <c r="AR1648"/>
  <c r="BC1648"/>
  <c r="AQ1648"/>
  <c r="BB1648"/>
  <c r="AU1648"/>
  <c r="T1648"/>
  <c r="O1648"/>
  <c r="AF1648"/>
  <c r="AY1648"/>
  <c r="S1646"/>
  <c r="AQ1646"/>
  <c r="BB1646"/>
  <c r="AZ1646"/>
  <c r="AY1646"/>
  <c r="AR1646"/>
  <c r="T1646"/>
  <c r="O1646"/>
  <c r="BD1646"/>
  <c r="AC1646"/>
  <c r="AV1646"/>
  <c r="S1584"/>
  <c r="AD1584"/>
  <c r="AT1584"/>
  <c r="BD1584"/>
  <c r="AC1584"/>
  <c r="AR1584"/>
  <c r="BC1584"/>
  <c r="AQ1584"/>
  <c r="BB1584"/>
  <c r="AU1584"/>
  <c r="T1584"/>
  <c r="O1584"/>
  <c r="AF1584"/>
  <c r="AY1584"/>
  <c r="T1559"/>
  <c r="AT1559"/>
  <c r="BB1559"/>
  <c r="S1559"/>
  <c r="AU1559"/>
  <c r="BD1559"/>
  <c r="AC1559"/>
  <c r="AZ1559"/>
  <c r="AY1559"/>
  <c r="AX1559"/>
  <c r="AR1559"/>
  <c r="AQ1559"/>
  <c r="O1559"/>
  <c r="AF1559"/>
  <c r="AW1559"/>
  <c r="AD1559"/>
  <c r="AV1559"/>
  <c r="O1557"/>
  <c r="AF1557"/>
  <c r="AR1557"/>
  <c r="AZ1557"/>
  <c r="T1557"/>
  <c r="AV1557"/>
  <c r="AY1557"/>
  <c r="AX1557"/>
  <c r="S1557"/>
  <c r="AW1557"/>
  <c r="AS1557"/>
  <c r="BD1557"/>
  <c r="AQ1557"/>
  <c r="AK1557"/>
  <c r="AN1557" s="1"/>
  <c r="BA1557"/>
  <c r="AD1557"/>
  <c r="AU1557"/>
  <c r="AQ1218"/>
  <c r="BB1218"/>
  <c r="AZ1218"/>
  <c r="AY1218"/>
  <c r="AD1218"/>
  <c r="AX1218"/>
  <c r="AC1218"/>
  <c r="AV1218"/>
  <c r="AU1218"/>
  <c r="AF1218"/>
  <c r="O1218"/>
  <c r="AR1218"/>
  <c r="T1218"/>
  <c r="BD1218"/>
  <c r="AT1218"/>
  <c r="S621"/>
  <c r="AU621"/>
  <c r="AT621"/>
  <c r="AD621"/>
  <c r="BC621"/>
  <c r="AC621"/>
  <c r="BB621"/>
  <c r="AY621"/>
  <c r="T621"/>
  <c r="AX621"/>
  <c r="AQ621"/>
  <c r="AU592"/>
  <c r="BC592"/>
  <c r="T592"/>
  <c r="AT592"/>
  <c r="BB592"/>
  <c r="S592"/>
  <c r="AK592"/>
  <c r="AN592" s="1"/>
  <c r="AS592"/>
  <c r="BA592"/>
  <c r="AC592"/>
  <c r="AQ592"/>
  <c r="BD592"/>
  <c r="AZ592"/>
  <c r="AR592"/>
  <c r="O592"/>
  <c r="AD592"/>
  <c r="AX592"/>
  <c r="AY592"/>
  <c r="AV592"/>
  <c r="AU2307"/>
  <c r="BC2307"/>
  <c r="T2307"/>
  <c r="AT2307"/>
  <c r="BB2307"/>
  <c r="AC2307"/>
  <c r="AX2307"/>
  <c r="S2287"/>
  <c r="AK2287"/>
  <c r="AN2287" s="1"/>
  <c r="AS2287"/>
  <c r="BA2287"/>
  <c r="O2287"/>
  <c r="AF2287"/>
  <c r="AR2287"/>
  <c r="AZ2287"/>
  <c r="AV2287"/>
  <c r="BD2287"/>
  <c r="AW2247"/>
  <c r="AV2247"/>
  <c r="BD2247"/>
  <c r="O2247"/>
  <c r="AF2247"/>
  <c r="AR2247"/>
  <c r="AZ2247"/>
  <c r="S2240"/>
  <c r="AU2240"/>
  <c r="AT2240"/>
  <c r="BB2240"/>
  <c r="S2238"/>
  <c r="AT2238"/>
  <c r="AQ2238"/>
  <c r="AD2238"/>
  <c r="AY2238"/>
  <c r="S2236"/>
  <c r="AQ2236"/>
  <c r="T2236"/>
  <c r="AC2236"/>
  <c r="AX2236"/>
  <c r="AU2229"/>
  <c r="BC2229"/>
  <c r="T2229"/>
  <c r="AT2229"/>
  <c r="BB2229"/>
  <c r="AC2229"/>
  <c r="AX2229"/>
  <c r="T2182"/>
  <c r="AX2182"/>
  <c r="O2182"/>
  <c r="AV2182"/>
  <c r="AQ2182"/>
  <c r="BB2182"/>
  <c r="AZ2162"/>
  <c r="AC2162"/>
  <c r="AT2162"/>
  <c r="AR2162"/>
  <c r="BD2162"/>
  <c r="O2162"/>
  <c r="AX2162"/>
  <c r="AV2151"/>
  <c r="BD2151"/>
  <c r="AY2151"/>
  <c r="AX2151"/>
  <c r="O2151"/>
  <c r="AF2151"/>
  <c r="AS2151"/>
  <c r="BB2151"/>
  <c r="AQ2150"/>
  <c r="BB2150"/>
  <c r="BC2150"/>
  <c r="AZ2150"/>
  <c r="AD2150"/>
  <c r="AU2150"/>
  <c r="T2052"/>
  <c r="BD2052"/>
  <c r="AF2052"/>
  <c r="AZ2052"/>
  <c r="AU2052"/>
  <c r="T2045"/>
  <c r="AT2045"/>
  <c r="BB2045"/>
  <c r="S2045"/>
  <c r="AK2045"/>
  <c r="AN2045" s="1"/>
  <c r="AS2045"/>
  <c r="BA2045"/>
  <c r="AX2045"/>
  <c r="O2045"/>
  <c r="AW2045"/>
  <c r="AC2045"/>
  <c r="AQ2045"/>
  <c r="BC2045"/>
  <c r="AU2029"/>
  <c r="BC2029"/>
  <c r="T2029"/>
  <c r="AT2029"/>
  <c r="BB2029"/>
  <c r="S2029"/>
  <c r="AK2029"/>
  <c r="AN2029" s="1"/>
  <c r="AS2029"/>
  <c r="BA2029"/>
  <c r="AF2029"/>
  <c r="AV2029"/>
  <c r="AD2029"/>
  <c r="AR2029"/>
  <c r="AY2029"/>
  <c r="AW1887"/>
  <c r="AV1887"/>
  <c r="BD1887"/>
  <c r="AU1887"/>
  <c r="BC1887"/>
  <c r="AQ1887"/>
  <c r="BB1887"/>
  <c r="BA1887"/>
  <c r="O1887"/>
  <c r="AF1887"/>
  <c r="AT1887"/>
  <c r="S1880"/>
  <c r="AU1880"/>
  <c r="AT1880"/>
  <c r="AQ1880"/>
  <c r="AD1880"/>
  <c r="AX1880"/>
  <c r="AW1871"/>
  <c r="AV1871"/>
  <c r="BD1871"/>
  <c r="AU1871"/>
  <c r="BC1871"/>
  <c r="S1871"/>
  <c r="AK1871"/>
  <c r="AN1871" s="1"/>
  <c r="AX1871"/>
  <c r="O1871"/>
  <c r="AF1871"/>
  <c r="AT1871"/>
  <c r="BA1871"/>
  <c r="T1800"/>
  <c r="AD1800"/>
  <c r="AU1800"/>
  <c r="AQ1800"/>
  <c r="T1798"/>
  <c r="AQ1798"/>
  <c r="BC1798"/>
  <c r="T1786"/>
  <c r="AD1786"/>
  <c r="AQ1786"/>
  <c r="BC1786"/>
  <c r="T1768"/>
  <c r="AD1768"/>
  <c r="AU1768"/>
  <c r="AQ1768"/>
  <c r="T1754"/>
  <c r="AD1754"/>
  <c r="AQ1754"/>
  <c r="BC1754"/>
  <c r="T1736"/>
  <c r="AD1736"/>
  <c r="AU1736"/>
  <c r="AQ1736"/>
  <c r="T1734"/>
  <c r="AQ1734"/>
  <c r="BC1734"/>
  <c r="T1717"/>
  <c r="AT1717"/>
  <c r="BB1717"/>
  <c r="S1717"/>
  <c r="AK1717"/>
  <c r="AN1717" s="1"/>
  <c r="AS1717"/>
  <c r="BA1717"/>
  <c r="O1717"/>
  <c r="AF1717"/>
  <c r="AR1717"/>
  <c r="AZ1717"/>
  <c r="AQ1717"/>
  <c r="BD1717"/>
  <c r="AW1717"/>
  <c r="S1710"/>
  <c r="AQ1710"/>
  <c r="BB1710"/>
  <c r="AZ1710"/>
  <c r="AY1710"/>
  <c r="AR1710"/>
  <c r="T1710"/>
  <c r="AC1710"/>
  <c r="AV1710"/>
  <c r="S1676"/>
  <c r="AY1676"/>
  <c r="T1676"/>
  <c r="AX1676"/>
  <c r="O1676"/>
  <c r="AV1676"/>
  <c r="AC1676"/>
  <c r="AT1676"/>
  <c r="AR1676"/>
  <c r="BB1676"/>
  <c r="AC1649"/>
  <c r="AX1649"/>
  <c r="AW1649"/>
  <c r="AV1649"/>
  <c r="BD1649"/>
  <c r="T1649"/>
  <c r="BA1649"/>
  <c r="O1649"/>
  <c r="AY1649"/>
  <c r="S1649"/>
  <c r="AZ1649"/>
  <c r="AK1649"/>
  <c r="AN1649" s="1"/>
  <c r="AS1649"/>
  <c r="S1638"/>
  <c r="AQ1638"/>
  <c r="BB1638"/>
  <c r="AZ1638"/>
  <c r="AY1638"/>
  <c r="AC1638"/>
  <c r="AV1638"/>
  <c r="AU1638"/>
  <c r="AT1638"/>
  <c r="O1638"/>
  <c r="BD1638"/>
  <c r="S1616"/>
  <c r="AD1616"/>
  <c r="AT1616"/>
  <c r="BD1616"/>
  <c r="AC1616"/>
  <c r="AR1616"/>
  <c r="BC1616"/>
  <c r="AQ1616"/>
  <c r="BB1616"/>
  <c r="AZ1616"/>
  <c r="AF1616"/>
  <c r="AY1616"/>
  <c r="AX1616"/>
  <c r="T1616"/>
  <c r="T1589"/>
  <c r="AT1589"/>
  <c r="BB1589"/>
  <c r="S1589"/>
  <c r="AK1589"/>
  <c r="AN1589" s="1"/>
  <c r="AS1589"/>
  <c r="BA1589"/>
  <c r="O1589"/>
  <c r="AF1589"/>
  <c r="AR1589"/>
  <c r="AZ1589"/>
  <c r="AQ1589"/>
  <c r="BC1589"/>
  <c r="BD1589"/>
  <c r="AW1589"/>
  <c r="AC1585"/>
  <c r="AX1585"/>
  <c r="AW1585"/>
  <c r="AV1585"/>
  <c r="BD1585"/>
  <c r="T1585"/>
  <c r="BA1585"/>
  <c r="AK1585"/>
  <c r="AN1585" s="1"/>
  <c r="S1585"/>
  <c r="AZ1585"/>
  <c r="O1585"/>
  <c r="AY1585"/>
  <c r="AS1585"/>
  <c r="S1548"/>
  <c r="O1548"/>
  <c r="AV1548"/>
  <c r="AZ1548"/>
  <c r="AC1548"/>
  <c r="AT1548"/>
  <c r="AR1548"/>
  <c r="AQ1548"/>
  <c r="BD1548"/>
  <c r="AX1548"/>
  <c r="T1548"/>
  <c r="AU1548"/>
  <c r="AF1548"/>
  <c r="BC1548"/>
  <c r="AD1548"/>
  <c r="BB1548"/>
  <c r="S1420"/>
  <c r="AY1420"/>
  <c r="T1420"/>
  <c r="AX1420"/>
  <c r="O1420"/>
  <c r="AV1420"/>
  <c r="AR1420"/>
  <c r="AQ1420"/>
  <c r="AF1420"/>
  <c r="AZ1420"/>
  <c r="AD1420"/>
  <c r="BD1420"/>
  <c r="BC1420"/>
  <c r="AU1420"/>
  <c r="BB1420"/>
  <c r="T996"/>
  <c r="AY996"/>
  <c r="S996"/>
  <c r="AW996"/>
  <c r="AD996"/>
  <c r="AR996"/>
  <c r="BC996"/>
  <c r="BA996"/>
  <c r="AK996"/>
  <c r="AN996" s="1"/>
  <c r="AZ996"/>
  <c r="AF996"/>
  <c r="AV996"/>
  <c r="BD996"/>
  <c r="AU996"/>
  <c r="O996"/>
  <c r="AS996"/>
  <c r="AQ996"/>
  <c r="S2303"/>
  <c r="AK2303"/>
  <c r="AN2303" s="1"/>
  <c r="AS2303"/>
  <c r="BA2303"/>
  <c r="O2303"/>
  <c r="AF2303"/>
  <c r="AR2303"/>
  <c r="AZ2303"/>
  <c r="AV2303"/>
  <c r="BD2303"/>
  <c r="T2289"/>
  <c r="AT2289"/>
  <c r="BB2289"/>
  <c r="S2289"/>
  <c r="AK2289"/>
  <c r="AN2289" s="1"/>
  <c r="AS2289"/>
  <c r="BA2289"/>
  <c r="AW2289"/>
  <c r="S2254"/>
  <c r="AT2254"/>
  <c r="AQ2254"/>
  <c r="AD2254"/>
  <c r="AY2254"/>
  <c r="S2215"/>
  <c r="AK2215"/>
  <c r="AN2215" s="1"/>
  <c r="AS2215"/>
  <c r="BA2215"/>
  <c r="O2215"/>
  <c r="AF2215"/>
  <c r="AR2215"/>
  <c r="AZ2215"/>
  <c r="AV2215"/>
  <c r="BD2215"/>
  <c r="S2189"/>
  <c r="AK2189"/>
  <c r="AN2189" s="1"/>
  <c r="AS2189"/>
  <c r="BA2189"/>
  <c r="O2189"/>
  <c r="AF2189"/>
  <c r="AR2189"/>
  <c r="AZ2189"/>
  <c r="AV2189"/>
  <c r="BD2189"/>
  <c r="AC2165"/>
  <c r="AX2165"/>
  <c r="AQ2165"/>
  <c r="AZ2165"/>
  <c r="AY2165"/>
  <c r="O2165"/>
  <c r="AK2165"/>
  <c r="AN2165" s="1"/>
  <c r="AT2165"/>
  <c r="BC2165"/>
  <c r="T2156"/>
  <c r="AD2156"/>
  <c r="AY2156"/>
  <c r="AT2156"/>
  <c r="S2123"/>
  <c r="AK2123"/>
  <c r="AN2123" s="1"/>
  <c r="AS2123"/>
  <c r="BA2123"/>
  <c r="AC2123"/>
  <c r="AQ2123"/>
  <c r="AZ2123"/>
  <c r="AY2123"/>
  <c r="O2123"/>
  <c r="AU2123"/>
  <c r="BD2123"/>
  <c r="AD2094"/>
  <c r="AR2094"/>
  <c r="AQ2094"/>
  <c r="T2094"/>
  <c r="AC2094"/>
  <c r="AX2094"/>
  <c r="T2093"/>
  <c r="AT2093"/>
  <c r="BB2093"/>
  <c r="S2093"/>
  <c r="AK2093"/>
  <c r="AN2093" s="1"/>
  <c r="AS2093"/>
  <c r="BA2093"/>
  <c r="AX2093"/>
  <c r="O2093"/>
  <c r="AW2093"/>
  <c r="AC2093"/>
  <c r="AQ2093"/>
  <c r="BC2093"/>
  <c r="AW2033"/>
  <c r="AV2033"/>
  <c r="BD2033"/>
  <c r="AU2033"/>
  <c r="BC2033"/>
  <c r="AQ2033"/>
  <c r="BB2033"/>
  <c r="BA2033"/>
  <c r="O2033"/>
  <c r="AF2033"/>
  <c r="AT2033"/>
  <c r="T2031"/>
  <c r="AT2031"/>
  <c r="BB2031"/>
  <c r="S2031"/>
  <c r="AK2031"/>
  <c r="AN2031" s="1"/>
  <c r="AS2031"/>
  <c r="BA2031"/>
  <c r="O2031"/>
  <c r="AF2031"/>
  <c r="AR2031"/>
  <c r="AZ2031"/>
  <c r="AQ2031"/>
  <c r="BD2031"/>
  <c r="AW2031"/>
  <c r="AC2023"/>
  <c r="AX2023"/>
  <c r="AW2023"/>
  <c r="AV2023"/>
  <c r="BD2023"/>
  <c r="AD2023"/>
  <c r="AT2023"/>
  <c r="AS2023"/>
  <c r="S2023"/>
  <c r="AZ2023"/>
  <c r="AU2013"/>
  <c r="BC2013"/>
  <c r="T2013"/>
  <c r="AT2013"/>
  <c r="BB2013"/>
  <c r="S2013"/>
  <c r="AK2013"/>
  <c r="AN2013" s="1"/>
  <c r="AS2013"/>
  <c r="BA2013"/>
  <c r="BD2013"/>
  <c r="AZ2013"/>
  <c r="AF2013"/>
  <c r="AV2013"/>
  <c r="AT2010"/>
  <c r="AX2010"/>
  <c r="AU2010"/>
  <c r="AQ2010"/>
  <c r="BC2010"/>
  <c r="AT2000"/>
  <c r="AU2000"/>
  <c r="AT1996"/>
  <c r="AQ1996"/>
  <c r="T1996"/>
  <c r="AD1996"/>
  <c r="AX1996"/>
  <c r="AW1919"/>
  <c r="AV1919"/>
  <c r="BD1919"/>
  <c r="AU1919"/>
  <c r="BC1919"/>
  <c r="AQ1919"/>
  <c r="BB1919"/>
  <c r="BA1919"/>
  <c r="O1919"/>
  <c r="AF1919"/>
  <c r="AT1919"/>
  <c r="AU1799"/>
  <c r="BC1799"/>
  <c r="T1799"/>
  <c r="AT1799"/>
  <c r="BB1799"/>
  <c r="S1799"/>
  <c r="AK1799"/>
  <c r="AN1799" s="1"/>
  <c r="AS1799"/>
  <c r="BA1799"/>
  <c r="BD1799"/>
  <c r="AZ1799"/>
  <c r="AF1799"/>
  <c r="AV1799"/>
  <c r="T1790"/>
  <c r="BC1790"/>
  <c r="AY1790"/>
  <c r="T1758"/>
  <c r="BC1758"/>
  <c r="AY1758"/>
  <c r="S1686"/>
  <c r="AQ1686"/>
  <c r="BB1686"/>
  <c r="AZ1686"/>
  <c r="AY1686"/>
  <c r="AT1686"/>
  <c r="AR1686"/>
  <c r="AD1686"/>
  <c r="AX1686"/>
  <c r="AC1681"/>
  <c r="AX1681"/>
  <c r="AW1681"/>
  <c r="AV1681"/>
  <c r="BD1681"/>
  <c r="AD1681"/>
  <c r="AT1681"/>
  <c r="AS1681"/>
  <c r="S1681"/>
  <c r="AZ1681"/>
  <c r="AC1673"/>
  <c r="AX1673"/>
  <c r="AW1673"/>
  <c r="AV1673"/>
  <c r="BD1673"/>
  <c r="S1673"/>
  <c r="AZ1673"/>
  <c r="O1673"/>
  <c r="AK1673"/>
  <c r="AN1673" s="1"/>
  <c r="AY1673"/>
  <c r="AR1673"/>
  <c r="BC1673"/>
  <c r="S1624"/>
  <c r="AD1624"/>
  <c r="AT1624"/>
  <c r="BD1624"/>
  <c r="AC1624"/>
  <c r="AR1624"/>
  <c r="BC1624"/>
  <c r="AQ1624"/>
  <c r="BB1624"/>
  <c r="AV1624"/>
  <c r="T1624"/>
  <c r="AU1624"/>
  <c r="AZ1624"/>
  <c r="T1621"/>
  <c r="AT1621"/>
  <c r="BB1621"/>
  <c r="S1621"/>
  <c r="AK1621"/>
  <c r="AN1621" s="1"/>
  <c r="AS1621"/>
  <c r="BA1621"/>
  <c r="O1621"/>
  <c r="AF1621"/>
  <c r="AR1621"/>
  <c r="AZ1621"/>
  <c r="AX1621"/>
  <c r="AD1621"/>
  <c r="AW1621"/>
  <c r="AV1621"/>
  <c r="BD1621"/>
  <c r="S1568"/>
  <c r="AQ1568"/>
  <c r="BB1568"/>
  <c r="AZ1568"/>
  <c r="T1568"/>
  <c r="AY1568"/>
  <c r="O1568"/>
  <c r="AX1568"/>
  <c r="BD1568"/>
  <c r="AV1568"/>
  <c r="AF1568"/>
  <c r="BC1568"/>
  <c r="AD1568"/>
  <c r="AR1568"/>
  <c r="AC1499"/>
  <c r="AX1499"/>
  <c r="AY1499"/>
  <c r="O1499"/>
  <c r="AK1499"/>
  <c r="AT1499"/>
  <c r="BC1499"/>
  <c r="AD1499"/>
  <c r="AU1499"/>
  <c r="AS1499"/>
  <c r="AR1499"/>
  <c r="BD1499"/>
  <c r="AV1499"/>
  <c r="T1499"/>
  <c r="AQ1499"/>
  <c r="S1499"/>
  <c r="AF1499"/>
  <c r="BA1499"/>
  <c r="AZ1499"/>
  <c r="T1397"/>
  <c r="AT1397"/>
  <c r="BB1397"/>
  <c r="S1397"/>
  <c r="AK1397"/>
  <c r="AN1397" s="1"/>
  <c r="AS1397"/>
  <c r="BA1397"/>
  <c r="O1397"/>
  <c r="AF1397"/>
  <c r="AR1397"/>
  <c r="AZ1397"/>
  <c r="BD1397"/>
  <c r="BC1397"/>
  <c r="AD1397"/>
  <c r="AV1397"/>
  <c r="AX1397"/>
  <c r="AW1397"/>
  <c r="AU1397"/>
  <c r="AC1397"/>
  <c r="S1290"/>
  <c r="AY1290"/>
  <c r="AR1290"/>
  <c r="BD1290"/>
  <c r="AQ1290"/>
  <c r="BC1290"/>
  <c r="BB1290"/>
  <c r="AU1290"/>
  <c r="AT1290"/>
  <c r="AD1290"/>
  <c r="AZ1290"/>
  <c r="AC1290"/>
  <c r="O1290"/>
  <c r="AV1290"/>
  <c r="T1290"/>
  <c r="AX1290"/>
  <c r="AF1290"/>
  <c r="AD1244"/>
  <c r="AU1244"/>
  <c r="AT1244"/>
  <c r="BB1244"/>
  <c r="AF1244"/>
  <c r="AZ1244"/>
  <c r="AY1244"/>
  <c r="AV1244"/>
  <c r="O1244"/>
  <c r="BD1244"/>
  <c r="AQ1244"/>
  <c r="AC1227"/>
  <c r="AX1227"/>
  <c r="AW1227"/>
  <c r="AV1227"/>
  <c r="BD1227"/>
  <c r="T1227"/>
  <c r="BA1227"/>
  <c r="S1227"/>
  <c r="AZ1227"/>
  <c r="O1227"/>
  <c r="AK1227"/>
  <c r="AN1227" s="1"/>
  <c r="AY1227"/>
  <c r="AT1227"/>
  <c r="AS1227"/>
  <c r="BC1227"/>
  <c r="BB1227"/>
  <c r="AU1227"/>
  <c r="AR1227"/>
  <c r="AF1227"/>
  <c r="AW2295"/>
  <c r="AV2295"/>
  <c r="BD2295"/>
  <c r="O2295"/>
  <c r="AF2295"/>
  <c r="AR2295"/>
  <c r="AZ2295"/>
  <c r="S2288"/>
  <c r="AU2288"/>
  <c r="AT2288"/>
  <c r="BB2288"/>
  <c r="S2286"/>
  <c r="AT2286"/>
  <c r="AQ2286"/>
  <c r="AD2286"/>
  <c r="AY2286"/>
  <c r="S2284"/>
  <c r="AQ2284"/>
  <c r="T2284"/>
  <c r="AC2284"/>
  <c r="AX2284"/>
  <c r="S2260"/>
  <c r="AD2260"/>
  <c r="AY2260"/>
  <c r="AC2260"/>
  <c r="AX2260"/>
  <c r="T2260"/>
  <c r="S2246"/>
  <c r="BB2246"/>
  <c r="AD2246"/>
  <c r="AY2246"/>
  <c r="AQ2246"/>
  <c r="AC2233"/>
  <c r="AX2233"/>
  <c r="AW2233"/>
  <c r="S2233"/>
  <c r="AK2233"/>
  <c r="AN2233" s="1"/>
  <c r="AS2233"/>
  <c r="BA2233"/>
  <c r="AZ2222"/>
  <c r="AY2222"/>
  <c r="AD2222"/>
  <c r="AT2222"/>
  <c r="BD2222"/>
  <c r="T2192"/>
  <c r="BD2192"/>
  <c r="AF2192"/>
  <c r="AZ2192"/>
  <c r="T2180"/>
  <c r="BD2180"/>
  <c r="AT2180"/>
  <c r="T2152"/>
  <c r="AU2152"/>
  <c r="AT2152"/>
  <c r="BD2152"/>
  <c r="AW2139"/>
  <c r="S2139"/>
  <c r="AK2139"/>
  <c r="AN2139" s="1"/>
  <c r="AT2139"/>
  <c r="BC2139"/>
  <c r="O2139"/>
  <c r="AF2139"/>
  <c r="AS2139"/>
  <c r="BB2139"/>
  <c r="AX2139"/>
  <c r="O2135"/>
  <c r="AF2135"/>
  <c r="AR2135"/>
  <c r="AZ2135"/>
  <c r="AW2135"/>
  <c r="T2135"/>
  <c r="AV2135"/>
  <c r="AC2135"/>
  <c r="AQ2135"/>
  <c r="BA2135"/>
  <c r="AC2133"/>
  <c r="AX2133"/>
  <c r="AW2133"/>
  <c r="T2133"/>
  <c r="AV2133"/>
  <c r="AD2133"/>
  <c r="AR2133"/>
  <c r="BA2133"/>
  <c r="S2129"/>
  <c r="AK2129"/>
  <c r="AN2129" s="1"/>
  <c r="AS2129"/>
  <c r="BA2129"/>
  <c r="AC2129"/>
  <c r="AQ2129"/>
  <c r="AZ2129"/>
  <c r="AY2129"/>
  <c r="O2129"/>
  <c r="AU2129"/>
  <c r="BD2129"/>
  <c r="T2124"/>
  <c r="AD2124"/>
  <c r="AY2124"/>
  <c r="AF2124"/>
  <c r="BD2124"/>
  <c r="AZ2124"/>
  <c r="AW2117"/>
  <c r="T2117"/>
  <c r="AU2117"/>
  <c r="BD2117"/>
  <c r="S2117"/>
  <c r="AK2117"/>
  <c r="AN2117" s="1"/>
  <c r="AT2117"/>
  <c r="BC2117"/>
  <c r="AY2117"/>
  <c r="AD2110"/>
  <c r="AR2110"/>
  <c r="T2110"/>
  <c r="O2110"/>
  <c r="BC2110"/>
  <c r="AV2110"/>
  <c r="AW2071"/>
  <c r="AV2071"/>
  <c r="BD2071"/>
  <c r="AC2071"/>
  <c r="AR2071"/>
  <c r="BB2071"/>
  <c r="AQ2071"/>
  <c r="BA2071"/>
  <c r="S2071"/>
  <c r="AK2071"/>
  <c r="AN2071" s="1"/>
  <c r="AU2071"/>
  <c r="T2068"/>
  <c r="BD2068"/>
  <c r="AF2068"/>
  <c r="AZ2068"/>
  <c r="AU2068"/>
  <c r="AD2062"/>
  <c r="AU2062"/>
  <c r="AR2062"/>
  <c r="AQ2062"/>
  <c r="T2062"/>
  <c r="AC2062"/>
  <c r="AZ2062"/>
  <c r="T2061"/>
  <c r="AT2061"/>
  <c r="BB2061"/>
  <c r="S2061"/>
  <c r="AK2061"/>
  <c r="AN2061" s="1"/>
  <c r="AS2061"/>
  <c r="BA2061"/>
  <c r="AX2061"/>
  <c r="O2061"/>
  <c r="AW2061"/>
  <c r="AC2061"/>
  <c r="AQ2061"/>
  <c r="BC2061"/>
  <c r="T2020"/>
  <c r="BD2020"/>
  <c r="AF2020"/>
  <c r="AZ2020"/>
  <c r="AU2020"/>
  <c r="AT1992"/>
  <c r="AU1992"/>
  <c r="AW1961"/>
  <c r="AV1961"/>
  <c r="BD1961"/>
  <c r="AU1961"/>
  <c r="BC1961"/>
  <c r="S1961"/>
  <c r="AK1961"/>
  <c r="AN1961" s="1"/>
  <c r="AX1961"/>
  <c r="O1961"/>
  <c r="AF1961"/>
  <c r="AT1961"/>
  <c r="BA1961"/>
  <c r="BB1948"/>
  <c r="AD1948"/>
  <c r="AY1948"/>
  <c r="AC1948"/>
  <c r="AX1948"/>
  <c r="BC1948"/>
  <c r="S1916"/>
  <c r="AD1916"/>
  <c r="AY1916"/>
  <c r="AC1916"/>
  <c r="AX1916"/>
  <c r="AU1916"/>
  <c r="BC1916"/>
  <c r="S1818"/>
  <c r="AC1818"/>
  <c r="AX1818"/>
  <c r="AU1818"/>
  <c r="AT1818"/>
  <c r="AD1818"/>
  <c r="T1818"/>
  <c r="AQ1818"/>
  <c r="AV1805"/>
  <c r="BD1805"/>
  <c r="AU1805"/>
  <c r="BC1805"/>
  <c r="T1805"/>
  <c r="AT1805"/>
  <c r="BB1805"/>
  <c r="AZ1805"/>
  <c r="AY1805"/>
  <c r="AD1805"/>
  <c r="AR1805"/>
  <c r="S1802"/>
  <c r="AC1802"/>
  <c r="AX1802"/>
  <c r="AU1802"/>
  <c r="AT1802"/>
  <c r="AY1802"/>
  <c r="T1802"/>
  <c r="AQ1802"/>
  <c r="AD1802"/>
  <c r="T1770"/>
  <c r="AD1770"/>
  <c r="BC1770"/>
  <c r="T1738"/>
  <c r="AD1738"/>
  <c r="BC1738"/>
  <c r="S1692"/>
  <c r="AY1692"/>
  <c r="T1692"/>
  <c r="AX1692"/>
  <c r="O1692"/>
  <c r="AV1692"/>
  <c r="AF1692"/>
  <c r="AZ1692"/>
  <c r="AD1692"/>
  <c r="AU1692"/>
  <c r="BD1692"/>
  <c r="AC1689"/>
  <c r="AX1689"/>
  <c r="AW1689"/>
  <c r="AV1689"/>
  <c r="BD1689"/>
  <c r="AQ1689"/>
  <c r="BB1689"/>
  <c r="T1689"/>
  <c r="BA1689"/>
  <c r="AD1689"/>
  <c r="AT1689"/>
  <c r="S1678"/>
  <c r="AQ1678"/>
  <c r="BB1678"/>
  <c r="AZ1678"/>
  <c r="AY1678"/>
  <c r="AD1678"/>
  <c r="AX1678"/>
  <c r="AC1678"/>
  <c r="AV1678"/>
  <c r="T1678"/>
  <c r="T1645"/>
  <c r="AT1645"/>
  <c r="BB1645"/>
  <c r="S1645"/>
  <c r="AK1645"/>
  <c r="AN1645" s="1"/>
  <c r="AS1645"/>
  <c r="BA1645"/>
  <c r="O1645"/>
  <c r="AF1645"/>
  <c r="AR1645"/>
  <c r="AZ1645"/>
  <c r="AW1645"/>
  <c r="AD1645"/>
  <c r="AV1645"/>
  <c r="AC1645"/>
  <c r="AU1645"/>
  <c r="BC1645"/>
  <c r="S1640"/>
  <c r="AD1640"/>
  <c r="AT1640"/>
  <c r="BD1640"/>
  <c r="AC1640"/>
  <c r="AR1640"/>
  <c r="BC1640"/>
  <c r="AQ1640"/>
  <c r="BB1640"/>
  <c r="AF1640"/>
  <c r="AY1640"/>
  <c r="AV1640"/>
  <c r="AX1640"/>
  <c r="O1640"/>
  <c r="S1636"/>
  <c r="AY1636"/>
  <c r="T1636"/>
  <c r="AX1636"/>
  <c r="O1636"/>
  <c r="AV1636"/>
  <c r="AR1636"/>
  <c r="BD1636"/>
  <c r="AQ1636"/>
  <c r="AF1636"/>
  <c r="AZ1636"/>
  <c r="AC1475"/>
  <c r="AX1475"/>
  <c r="T1475"/>
  <c r="AV1475"/>
  <c r="AD1475"/>
  <c r="AR1475"/>
  <c r="BA1475"/>
  <c r="AK1475"/>
  <c r="AN1475" s="1"/>
  <c r="AU1475"/>
  <c r="AF1475"/>
  <c r="AT1475"/>
  <c r="AS1475"/>
  <c r="BD1475"/>
  <c r="AY1475"/>
  <c r="S1475"/>
  <c r="AW1475"/>
  <c r="AQ1475"/>
  <c r="BC1475"/>
  <c r="BB1475"/>
  <c r="T1405"/>
  <c r="AT1405"/>
  <c r="BB1405"/>
  <c r="S1405"/>
  <c r="AK1405"/>
  <c r="AN1405" s="1"/>
  <c r="AS1405"/>
  <c r="BA1405"/>
  <c r="O1405"/>
  <c r="AF1405"/>
  <c r="AR1405"/>
  <c r="AZ1405"/>
  <c r="AX1405"/>
  <c r="AW1405"/>
  <c r="BD1405"/>
  <c r="BC1405"/>
  <c r="AD1405"/>
  <c r="AY1405"/>
  <c r="AC1405"/>
  <c r="AU1405"/>
  <c r="AV1405"/>
  <c r="S1368"/>
  <c r="AD1368"/>
  <c r="AT1368"/>
  <c r="BD1368"/>
  <c r="AC1368"/>
  <c r="AR1368"/>
  <c r="BC1368"/>
  <c r="AQ1368"/>
  <c r="BB1368"/>
  <c r="AU1368"/>
  <c r="T1368"/>
  <c r="AF1368"/>
  <c r="AY1368"/>
  <c r="AV1368"/>
  <c r="BC987"/>
  <c r="AU987"/>
  <c r="T984"/>
  <c r="AZ984"/>
  <c r="AY984"/>
  <c r="AF984"/>
  <c r="AS984"/>
  <c r="BD984"/>
  <c r="AU984"/>
  <c r="AR984"/>
  <c r="S984"/>
  <c r="AQ984"/>
  <c r="BA984"/>
  <c r="AW984"/>
  <c r="O984"/>
  <c r="AV984"/>
  <c r="AK984"/>
  <c r="AN984" s="1"/>
  <c r="AD984"/>
  <c r="BC984"/>
  <c r="AQ737"/>
  <c r="BB737"/>
  <c r="BA737"/>
  <c r="AY737"/>
  <c r="T737"/>
  <c r="S737"/>
  <c r="AU737"/>
  <c r="AK737"/>
  <c r="AN737" s="1"/>
  <c r="AD737"/>
  <c r="BC737"/>
  <c r="AC737"/>
  <c r="AX737"/>
  <c r="AS737"/>
  <c r="AW737"/>
  <c r="AT737"/>
  <c r="AS385"/>
  <c r="BC385"/>
  <c r="AU385"/>
  <c r="AS381"/>
  <c r="AU381"/>
  <c r="BC381"/>
  <c r="AF171"/>
  <c r="AU171"/>
  <c r="AS171"/>
  <c r="BA171"/>
  <c r="AK171"/>
  <c r="AN171" s="1"/>
  <c r="AZ171"/>
  <c r="AY171"/>
  <c r="O171"/>
  <c r="BD171"/>
  <c r="AQ171"/>
  <c r="AV171"/>
  <c r="AU2300"/>
  <c r="AU2276"/>
  <c r="AK2243"/>
  <c r="AN2243" s="1"/>
  <c r="AQ2047"/>
  <c r="AT1980"/>
  <c r="AK1837"/>
  <c r="AN1837" s="1"/>
  <c r="BC1834"/>
  <c r="BB2311"/>
  <c r="BB2302"/>
  <c r="BC2300"/>
  <c r="AX2262"/>
  <c r="AX2257"/>
  <c r="AZ2243"/>
  <c r="AZ2223"/>
  <c r="BD2216"/>
  <c r="BC2214"/>
  <c r="BB2205"/>
  <c r="AR2190"/>
  <c r="AU2166"/>
  <c r="AR2143"/>
  <c r="BC2115"/>
  <c r="AK2099"/>
  <c r="AN2099" s="1"/>
  <c r="AZ2030"/>
  <c r="AW1955"/>
  <c r="AY1894"/>
  <c r="AK1797"/>
  <c r="AN1797" s="1"/>
  <c r="AK1765"/>
  <c r="AN1765" s="1"/>
  <c r="AU1625"/>
  <c r="BD1604"/>
  <c r="BC1575"/>
  <c r="AQ2311"/>
  <c r="AT2310"/>
  <c r="AD2300"/>
  <c r="AZ2297"/>
  <c r="O2297"/>
  <c r="BD2249"/>
  <c r="BA2243"/>
  <c r="AY2231"/>
  <c r="S2231"/>
  <c r="AD2228"/>
  <c r="BA2223"/>
  <c r="BD2214"/>
  <c r="AD2208"/>
  <c r="BC2205"/>
  <c r="AQ2205"/>
  <c r="AX2203"/>
  <c r="O2202"/>
  <c r="AX2199"/>
  <c r="AK2199"/>
  <c r="AN2199" s="1"/>
  <c r="AZ2187"/>
  <c r="O2187"/>
  <c r="AX2166"/>
  <c r="T2158"/>
  <c r="BB2145"/>
  <c r="AS2143"/>
  <c r="AU2141"/>
  <c r="AT2128"/>
  <c r="AS2125"/>
  <c r="AQ2115"/>
  <c r="AZ2080"/>
  <c r="AU2060"/>
  <c r="O2050"/>
  <c r="BB2047"/>
  <c r="AV2046"/>
  <c r="AD2044"/>
  <c r="BC2037"/>
  <c r="BC2030"/>
  <c r="O2026"/>
  <c r="AX2014"/>
  <c r="AD1955"/>
  <c r="AS1947"/>
  <c r="AC1947"/>
  <c r="BB1924"/>
  <c r="BC1918"/>
  <c r="BB1864"/>
  <c r="AY1848"/>
  <c r="T1848"/>
  <c r="BC1846"/>
  <c r="T1839"/>
  <c r="AQ1837"/>
  <c r="AT1820"/>
  <c r="O1797"/>
  <c r="AD1782"/>
  <c r="AY1766"/>
  <c r="O1733"/>
  <c r="T1704"/>
  <c r="O1695"/>
  <c r="BC1668"/>
  <c r="AU1646"/>
  <c r="AY1625"/>
  <c r="AY1591"/>
  <c r="AT1582"/>
  <c r="AZ1538"/>
  <c r="AX1181"/>
  <c r="AY2291"/>
  <c r="S2291"/>
  <c r="BB2287"/>
  <c r="T2287"/>
  <c r="BC2278"/>
  <c r="AY2273"/>
  <c r="O2273"/>
  <c r="BC2271"/>
  <c r="AK2263"/>
  <c r="BA2259"/>
  <c r="AT2249"/>
  <c r="S2247"/>
  <c r="BD2243"/>
  <c r="AQ2243"/>
  <c r="T2240"/>
  <c r="AT2239"/>
  <c r="AU2238"/>
  <c r="AY2236"/>
  <c r="BA2231"/>
  <c r="T2231"/>
  <c r="O2229"/>
  <c r="BD2225"/>
  <c r="AR2225"/>
  <c r="BB2221"/>
  <c r="T2221"/>
  <c r="AQ2202"/>
  <c r="S2199"/>
  <c r="AV2197"/>
  <c r="AK2197"/>
  <c r="AN2197" s="1"/>
  <c r="AD2196"/>
  <c r="BB2187"/>
  <c r="AQ2186"/>
  <c r="AX2171"/>
  <c r="AK2171"/>
  <c r="AN2171" s="1"/>
  <c r="T2162"/>
  <c r="AZ2154"/>
  <c r="AF2154"/>
  <c r="S2151"/>
  <c r="BD2145"/>
  <c r="AW2141"/>
  <c r="AK2141"/>
  <c r="AN2141" s="1"/>
  <c r="BB2138"/>
  <c r="AU2132"/>
  <c r="AQ2131"/>
  <c r="AU2128"/>
  <c r="AS2127"/>
  <c r="AU2125"/>
  <c r="AX2119"/>
  <c r="AK2119"/>
  <c r="AN2119" s="1"/>
  <c r="AD2112"/>
  <c r="BC2109"/>
  <c r="BA2101"/>
  <c r="S2101"/>
  <c r="AD2092"/>
  <c r="BC2085"/>
  <c r="AS2069"/>
  <c r="AV2063"/>
  <c r="AY2052"/>
  <c r="AZ2050"/>
  <c r="BC2047"/>
  <c r="AX2046"/>
  <c r="AF2044"/>
  <c r="AT2039"/>
  <c r="BD2037"/>
  <c r="AD2036"/>
  <c r="O2029"/>
  <c r="AV2026"/>
  <c r="AZ2014"/>
  <c r="O2014"/>
  <c r="AR2003"/>
  <c r="S2003"/>
  <c r="AQ1957"/>
  <c r="BC1955"/>
  <c r="AW1927"/>
  <c r="BB1910"/>
  <c r="AY1880"/>
  <c r="T1880"/>
  <c r="BC1878"/>
  <c r="AQ1871"/>
  <c r="T1871"/>
  <c r="AQ1869"/>
  <c r="T1855"/>
  <c r="AT1852"/>
  <c r="S1797"/>
  <c r="S1733"/>
  <c r="AT1713"/>
  <c r="AZ1704"/>
  <c r="AQ1676"/>
  <c r="AX1670"/>
  <c r="BD1668"/>
  <c r="AX1646"/>
  <c r="AZ1641"/>
  <c r="AW1639"/>
  <c r="AR1638"/>
  <c r="BC1625"/>
  <c r="AF1625"/>
  <c r="AU1589"/>
  <c r="AF1544"/>
  <c r="BC2313"/>
  <c r="AQ2313"/>
  <c r="AU2311"/>
  <c r="AD2311"/>
  <c r="BC2310"/>
  <c r="AZ2307"/>
  <c r="BC2303"/>
  <c r="AT2300"/>
  <c r="BD2297"/>
  <c r="AR2297"/>
  <c r="AQ2292"/>
  <c r="BA2291"/>
  <c r="AZ2289"/>
  <c r="AQ2287"/>
  <c r="AT2276"/>
  <c r="BC2273"/>
  <c r="AT2271"/>
  <c r="AU2265"/>
  <c r="AD2265"/>
  <c r="BA2263"/>
  <c r="T2263"/>
  <c r="AR2259"/>
  <c r="AD2259"/>
  <c r="BD2257"/>
  <c r="AQ2257"/>
  <c r="AQ2256"/>
  <c r="AX2254"/>
  <c r="BB2252"/>
  <c r="AV2249"/>
  <c r="AF2249"/>
  <c r="BB2247"/>
  <c r="AS2243"/>
  <c r="AF2243"/>
  <c r="AX2240"/>
  <c r="AW2239"/>
  <c r="AD2239"/>
  <c r="BB2238"/>
  <c r="BC2236"/>
  <c r="BC2231"/>
  <c r="AQ2231"/>
  <c r="AZ2229"/>
  <c r="AU2225"/>
  <c r="AD2225"/>
  <c r="AS2223"/>
  <c r="AF2223"/>
  <c r="AQ2221"/>
  <c r="BC2215"/>
  <c r="AT2214"/>
  <c r="AC2214"/>
  <c r="BD2209"/>
  <c r="AQ2209"/>
  <c r="AU2205"/>
  <c r="AD2205"/>
  <c r="BC2203"/>
  <c r="AU2202"/>
  <c r="BB2199"/>
  <c r="AU2198"/>
  <c r="AY2197"/>
  <c r="S2197"/>
  <c r="AR2191"/>
  <c r="AD2191"/>
  <c r="BB2190"/>
  <c r="AF2190"/>
  <c r="BC2189"/>
  <c r="BD2187"/>
  <c r="AR2187"/>
  <c r="AV2186"/>
  <c r="AR2182"/>
  <c r="BC2174"/>
  <c r="BA2171"/>
  <c r="S2171"/>
  <c r="BD2166"/>
  <c r="BD2165"/>
  <c r="T2165"/>
  <c r="AU2162"/>
  <c r="AX2158"/>
  <c r="AZ2156"/>
  <c r="BC2154"/>
  <c r="AQ2151"/>
  <c r="AT2150"/>
  <c r="AS2145"/>
  <c r="AX2143"/>
  <c r="AY2141"/>
  <c r="AT2131"/>
  <c r="AC2131"/>
  <c r="AY2130"/>
  <c r="AC2130"/>
  <c r="AV2127"/>
  <c r="AF2127"/>
  <c r="AX2125"/>
  <c r="AF2125"/>
  <c r="AR2122"/>
  <c r="BA2119"/>
  <c r="S2119"/>
  <c r="AW2115"/>
  <c r="AK2115"/>
  <c r="AN2115" s="1"/>
  <c r="AQ2109"/>
  <c r="BC2101"/>
  <c r="BD2099"/>
  <c r="AZ2094"/>
  <c r="AR2093"/>
  <c r="AQ2085"/>
  <c r="AU2069"/>
  <c r="AF2069"/>
  <c r="BB2063"/>
  <c r="AD2063"/>
  <c r="AD2060"/>
  <c r="AS2055"/>
  <c r="BC2046"/>
  <c r="AU2045"/>
  <c r="AY2039"/>
  <c r="AD2039"/>
  <c r="AS2037"/>
  <c r="T2033"/>
  <c r="AU2031"/>
  <c r="AF2030"/>
  <c r="AW2029"/>
  <c r="AQ2023"/>
  <c r="T2023"/>
  <c r="AQ2013"/>
  <c r="AY2010"/>
  <c r="AU2003"/>
  <c r="AV2001"/>
  <c r="BC1996"/>
  <c r="AW1989"/>
  <c r="AQ1980"/>
  <c r="BD1959"/>
  <c r="AW1957"/>
  <c r="BC1946"/>
  <c r="BD1927"/>
  <c r="AF1927"/>
  <c r="AU1926"/>
  <c r="T1919"/>
  <c r="BB1912"/>
  <c r="AR1903"/>
  <c r="AC1894"/>
  <c r="AR1887"/>
  <c r="BC1880"/>
  <c r="AS1871"/>
  <c r="AW1869"/>
  <c r="AC1869"/>
  <c r="AS1855"/>
  <c r="AY1850"/>
  <c r="AC1846"/>
  <c r="AY1839"/>
  <c r="AX1837"/>
  <c r="AF1837"/>
  <c r="BB1834"/>
  <c r="AQ1806"/>
  <c r="AQ1799"/>
  <c r="AQ1797"/>
  <c r="AU1782"/>
  <c r="AQ1767"/>
  <c r="AQ1765"/>
  <c r="AU1750"/>
  <c r="AQ1735"/>
  <c r="AQ1733"/>
  <c r="AW1727"/>
  <c r="AF1727"/>
  <c r="AV1717"/>
  <c r="AY1713"/>
  <c r="AF1713"/>
  <c r="AX1710"/>
  <c r="AT1702"/>
  <c r="AW1695"/>
  <c r="AY1693"/>
  <c r="AD1693"/>
  <c r="AS1687"/>
  <c r="AC1687"/>
  <c r="AU1686"/>
  <c r="T1686"/>
  <c r="AQ1681"/>
  <c r="T1681"/>
  <c r="AZ1676"/>
  <c r="AS1673"/>
  <c r="AF1670"/>
  <c r="AW1663"/>
  <c r="AF1663"/>
  <c r="AV1653"/>
  <c r="AU1649"/>
  <c r="AD1646"/>
  <c r="AD1641"/>
  <c r="AK1639"/>
  <c r="AN1639" s="1"/>
  <c r="BC1638"/>
  <c r="AY1624"/>
  <c r="AU1621"/>
  <c r="AS1599"/>
  <c r="AX1589"/>
  <c r="AU1585"/>
  <c r="AK1559"/>
  <c r="AN1559" s="1"/>
  <c r="AC1557"/>
  <c r="AV1328"/>
  <c r="AF592"/>
  <c r="T1581"/>
  <c r="AT1581"/>
  <c r="BB1581"/>
  <c r="S1581"/>
  <c r="AK1581"/>
  <c r="AN1581" s="1"/>
  <c r="AS1581"/>
  <c r="BA1581"/>
  <c r="O1581"/>
  <c r="AF1581"/>
  <c r="AR1581"/>
  <c r="AZ1581"/>
  <c r="AV1577"/>
  <c r="BD1577"/>
  <c r="T1577"/>
  <c r="AU1577"/>
  <c r="S1577"/>
  <c r="AK1577"/>
  <c r="AN1577" s="1"/>
  <c r="AT1577"/>
  <c r="BC1577"/>
  <c r="O1577"/>
  <c r="AF1577"/>
  <c r="AS1577"/>
  <c r="BB1577"/>
  <c r="AC1547"/>
  <c r="AX1547"/>
  <c r="AY1547"/>
  <c r="AR1547"/>
  <c r="BB1547"/>
  <c r="AQ1547"/>
  <c r="BA1547"/>
  <c r="AZ1547"/>
  <c r="S1536"/>
  <c r="AQ1536"/>
  <c r="BB1536"/>
  <c r="AR1536"/>
  <c r="BD1536"/>
  <c r="BC1536"/>
  <c r="T1536"/>
  <c r="AZ1536"/>
  <c r="O1536"/>
  <c r="AY1536"/>
  <c r="AC1507"/>
  <c r="AX1507"/>
  <c r="T1507"/>
  <c r="AV1507"/>
  <c r="AD1507"/>
  <c r="AR1507"/>
  <c r="BA1507"/>
  <c r="AS1507"/>
  <c r="BD1507"/>
  <c r="AQ1507"/>
  <c r="BC1507"/>
  <c r="BB1507"/>
  <c r="AV1497"/>
  <c r="BD1497"/>
  <c r="AX1497"/>
  <c r="O1497"/>
  <c r="AF1497"/>
  <c r="AS1497"/>
  <c r="BB1497"/>
  <c r="BA1497"/>
  <c r="T1497"/>
  <c r="AZ1497"/>
  <c r="S1497"/>
  <c r="AY1497"/>
  <c r="AV1489"/>
  <c r="BD1489"/>
  <c r="AC1489"/>
  <c r="AQ1489"/>
  <c r="AZ1489"/>
  <c r="T1489"/>
  <c r="AU1489"/>
  <c r="BB1489"/>
  <c r="BA1489"/>
  <c r="S1489"/>
  <c r="AY1489"/>
  <c r="S1480"/>
  <c r="AQ1480"/>
  <c r="BB1480"/>
  <c r="AD1480"/>
  <c r="AU1480"/>
  <c r="AZ1480"/>
  <c r="AF1480"/>
  <c r="AY1480"/>
  <c r="AC1480"/>
  <c r="AX1480"/>
  <c r="AV1480"/>
  <c r="AV1465"/>
  <c r="BD1465"/>
  <c r="AY1465"/>
  <c r="AX1465"/>
  <c r="O1465"/>
  <c r="AF1465"/>
  <c r="AS1465"/>
  <c r="BB1465"/>
  <c r="AQ1465"/>
  <c r="T1465"/>
  <c r="BC1465"/>
  <c r="S1465"/>
  <c r="BA1465"/>
  <c r="AC1451"/>
  <c r="AX1451"/>
  <c r="S1451"/>
  <c r="AU1451"/>
  <c r="BD1451"/>
  <c r="O1451"/>
  <c r="AK1451"/>
  <c r="AN1451" s="1"/>
  <c r="AT1451"/>
  <c r="BC1451"/>
  <c r="AY1451"/>
  <c r="AZ1451"/>
  <c r="AF1451"/>
  <c r="AW1451"/>
  <c r="AD1451"/>
  <c r="AV1451"/>
  <c r="AC1433"/>
  <c r="AX1433"/>
  <c r="AW1433"/>
  <c r="AV1433"/>
  <c r="BD1433"/>
  <c r="T1433"/>
  <c r="BA1433"/>
  <c r="S1433"/>
  <c r="AZ1433"/>
  <c r="AS1433"/>
  <c r="AT1433"/>
  <c r="AR1433"/>
  <c r="AQ1433"/>
  <c r="T1429"/>
  <c r="AT1429"/>
  <c r="BB1429"/>
  <c r="S1429"/>
  <c r="AK1429"/>
  <c r="AN1429" s="1"/>
  <c r="AS1429"/>
  <c r="BA1429"/>
  <c r="O1429"/>
  <c r="AF1429"/>
  <c r="AR1429"/>
  <c r="AZ1429"/>
  <c r="AW1429"/>
  <c r="AD1429"/>
  <c r="AV1429"/>
  <c r="BC1429"/>
  <c r="BD1429"/>
  <c r="AV1359"/>
  <c r="BD1359"/>
  <c r="AU1359"/>
  <c r="BC1359"/>
  <c r="T1359"/>
  <c r="AT1359"/>
  <c r="BB1359"/>
  <c r="AZ1359"/>
  <c r="AY1359"/>
  <c r="AD1359"/>
  <c r="AR1359"/>
  <c r="S1359"/>
  <c r="O1359"/>
  <c r="S1334"/>
  <c r="AQ1334"/>
  <c r="BB1334"/>
  <c r="AZ1334"/>
  <c r="AY1334"/>
  <c r="AD1334"/>
  <c r="AX1334"/>
  <c r="AC1334"/>
  <c r="AV1334"/>
  <c r="T1334"/>
  <c r="AF1334"/>
  <c r="BD1334"/>
  <c r="AC1305"/>
  <c r="AX1305"/>
  <c r="AW1305"/>
  <c r="AV1305"/>
  <c r="BD1305"/>
  <c r="T1305"/>
  <c r="BA1305"/>
  <c r="S1305"/>
  <c r="AZ1305"/>
  <c r="AS1305"/>
  <c r="AT1305"/>
  <c r="AR1305"/>
  <c r="AQ1305"/>
  <c r="T1301"/>
  <c r="AT1301"/>
  <c r="BB1301"/>
  <c r="S1301"/>
  <c r="AK1301"/>
  <c r="AN1301" s="1"/>
  <c r="AS1301"/>
  <c r="BA1301"/>
  <c r="O1301"/>
  <c r="AF1301"/>
  <c r="AR1301"/>
  <c r="AZ1301"/>
  <c r="AW1301"/>
  <c r="AD1301"/>
  <c r="AV1301"/>
  <c r="BC1301"/>
  <c r="BD1301"/>
  <c r="AQ1250"/>
  <c r="BB1250"/>
  <c r="AZ1250"/>
  <c r="AT1250"/>
  <c r="AR1250"/>
  <c r="BD1250"/>
  <c r="AV1250"/>
  <c r="AU1250"/>
  <c r="AD1250"/>
  <c r="BC1250"/>
  <c r="AY1250"/>
  <c r="T1250"/>
  <c r="AX1250"/>
  <c r="O1250"/>
  <c r="AW1229"/>
  <c r="AV1229"/>
  <c r="BD1229"/>
  <c r="AU1229"/>
  <c r="BC1229"/>
  <c r="BA1229"/>
  <c r="AZ1229"/>
  <c r="T1229"/>
  <c r="AY1229"/>
  <c r="AQ1229"/>
  <c r="AD1229"/>
  <c r="AT1229"/>
  <c r="AF1229"/>
  <c r="AC1229"/>
  <c r="BB1229"/>
  <c r="AX1229"/>
  <c r="AW1159"/>
  <c r="AV1159"/>
  <c r="BD1159"/>
  <c r="AU1159"/>
  <c r="BC1159"/>
  <c r="AZ1159"/>
  <c r="T1159"/>
  <c r="AY1159"/>
  <c r="S1159"/>
  <c r="AK1159"/>
  <c r="AN1159" s="1"/>
  <c r="AX1159"/>
  <c r="AF1159"/>
  <c r="BA1159"/>
  <c r="AD1159"/>
  <c r="AT1159"/>
  <c r="AC1159"/>
  <c r="BB1159"/>
  <c r="S1148"/>
  <c r="AZ1148"/>
  <c r="AY1148"/>
  <c r="T1148"/>
  <c r="AX1148"/>
  <c r="AR1148"/>
  <c r="AQ1148"/>
  <c r="O1148"/>
  <c r="BD1148"/>
  <c r="AF1148"/>
  <c r="AD1148"/>
  <c r="BC1148"/>
  <c r="AT1148"/>
  <c r="AC1148"/>
  <c r="S1142"/>
  <c r="AC1142"/>
  <c r="AR1142"/>
  <c r="BC1142"/>
  <c r="AQ1142"/>
  <c r="BB1142"/>
  <c r="AZ1142"/>
  <c r="AT1142"/>
  <c r="T1142"/>
  <c r="O1142"/>
  <c r="AX1142"/>
  <c r="AV1142"/>
  <c r="AF1142"/>
  <c r="AU1142"/>
  <c r="AT1023"/>
  <c r="BC1023"/>
  <c r="AD1023"/>
  <c r="AQ1023"/>
  <c r="T1000"/>
  <c r="S1000"/>
  <c r="AW1000"/>
  <c r="O1000"/>
  <c r="AV1000"/>
  <c r="AQ1000"/>
  <c r="BA1000"/>
  <c r="AD1000"/>
  <c r="AS1000"/>
  <c r="AR1000"/>
  <c r="AK1000"/>
  <c r="AN1000" s="1"/>
  <c r="BD1000"/>
  <c r="AF1000"/>
  <c r="BC1000"/>
  <c r="AU1000"/>
  <c r="BB961"/>
  <c r="AD961"/>
  <c r="AY961"/>
  <c r="AQ961"/>
  <c r="AX961"/>
  <c r="AU961"/>
  <c r="T961"/>
  <c r="AT961"/>
  <c r="AC961"/>
  <c r="T960"/>
  <c r="AF960"/>
  <c r="AS960"/>
  <c r="BD960"/>
  <c r="AD960"/>
  <c r="AR960"/>
  <c r="BC960"/>
  <c r="S960"/>
  <c r="AW960"/>
  <c r="AU960"/>
  <c r="AQ960"/>
  <c r="O960"/>
  <c r="AV960"/>
  <c r="BA960"/>
  <c r="AK960"/>
  <c r="AN960" s="1"/>
  <c r="BA863"/>
  <c r="AW863"/>
  <c r="AU863"/>
  <c r="BB863"/>
  <c r="S863"/>
  <c r="AQ863"/>
  <c r="AU814"/>
  <c r="AK814"/>
  <c r="AN814" s="1"/>
  <c r="BA814"/>
  <c r="O814"/>
  <c r="AZ814"/>
  <c r="AQ814"/>
  <c r="AV814"/>
  <c r="S273"/>
  <c r="T273"/>
  <c r="AX273"/>
  <c r="AD273"/>
  <c r="AT273"/>
  <c r="AC273"/>
  <c r="AR273"/>
  <c r="BD273"/>
  <c r="AQ273"/>
  <c r="BC273"/>
  <c r="O273"/>
  <c r="AY273"/>
  <c r="AV273"/>
  <c r="AU273"/>
  <c r="AF273"/>
  <c r="BB273"/>
  <c r="AZ273"/>
  <c r="AD114"/>
  <c r="AK114"/>
  <c r="AN114" s="1"/>
  <c r="BA114"/>
  <c r="AU114"/>
  <c r="AF73"/>
  <c r="AY73"/>
  <c r="AD73"/>
  <c r="AV73"/>
  <c r="AU73"/>
  <c r="AR73"/>
  <c r="BD73"/>
  <c r="BC73"/>
  <c r="O73"/>
  <c r="AZ73"/>
  <c r="AQ73"/>
  <c r="AU2169"/>
  <c r="BC2169"/>
  <c r="O2167"/>
  <c r="AF2167"/>
  <c r="AR2167"/>
  <c r="AZ2167"/>
  <c r="T2148"/>
  <c r="AT2148"/>
  <c r="AY2142"/>
  <c r="AC2107"/>
  <c r="AX2107"/>
  <c r="AD2106"/>
  <c r="T2106"/>
  <c r="BC2106"/>
  <c r="AV2103"/>
  <c r="BD2103"/>
  <c r="AD2098"/>
  <c r="AC2098"/>
  <c r="AV2098"/>
  <c r="AV2019"/>
  <c r="BD2019"/>
  <c r="AU2019"/>
  <c r="BC2019"/>
  <c r="T2019"/>
  <c r="AT2019"/>
  <c r="BB2019"/>
  <c r="T2016"/>
  <c r="AF2016"/>
  <c r="AZ2016"/>
  <c r="AD2016"/>
  <c r="AY2016"/>
  <c r="AU2016"/>
  <c r="AW1993"/>
  <c r="AV1993"/>
  <c r="BD1993"/>
  <c r="AU1993"/>
  <c r="BC1993"/>
  <c r="AV1979"/>
  <c r="BD1979"/>
  <c r="AU1979"/>
  <c r="BC1979"/>
  <c r="T1979"/>
  <c r="AT1979"/>
  <c r="BB1979"/>
  <c r="AU1937"/>
  <c r="BC1937"/>
  <c r="T1937"/>
  <c r="AT1937"/>
  <c r="BB1937"/>
  <c r="S1937"/>
  <c r="AK1937"/>
  <c r="AN1937" s="1"/>
  <c r="AS1937"/>
  <c r="BA1937"/>
  <c r="AC1905"/>
  <c r="AX1905"/>
  <c r="AW1905"/>
  <c r="AV1905"/>
  <c r="BD1905"/>
  <c r="AU1899"/>
  <c r="BC1899"/>
  <c r="T1899"/>
  <c r="AT1899"/>
  <c r="BB1899"/>
  <c r="S1899"/>
  <c r="AK1899"/>
  <c r="AN1899" s="1"/>
  <c r="AS1899"/>
  <c r="BA1899"/>
  <c r="T1897"/>
  <c r="AT1897"/>
  <c r="BB1897"/>
  <c r="S1897"/>
  <c r="AK1897"/>
  <c r="AN1897" s="1"/>
  <c r="AS1897"/>
  <c r="BA1897"/>
  <c r="O1897"/>
  <c r="AF1897"/>
  <c r="AR1897"/>
  <c r="AZ1897"/>
  <c r="AC1873"/>
  <c r="AX1873"/>
  <c r="AW1873"/>
  <c r="AV1873"/>
  <c r="BD1873"/>
  <c r="AU1867"/>
  <c r="BC1867"/>
  <c r="T1867"/>
  <c r="AT1867"/>
  <c r="BB1867"/>
  <c r="S1867"/>
  <c r="AK1867"/>
  <c r="AN1867" s="1"/>
  <c r="AS1867"/>
  <c r="BA1867"/>
  <c r="T1865"/>
  <c r="AT1865"/>
  <c r="BB1865"/>
  <c r="S1865"/>
  <c r="AK1865"/>
  <c r="AN1865" s="1"/>
  <c r="AS1865"/>
  <c r="BA1865"/>
  <c r="O1865"/>
  <c r="AF1865"/>
  <c r="AR1865"/>
  <c r="AZ1865"/>
  <c r="AC1841"/>
  <c r="AX1841"/>
  <c r="AW1841"/>
  <c r="AV1841"/>
  <c r="BD1841"/>
  <c r="AU1835"/>
  <c r="BC1835"/>
  <c r="T1835"/>
  <c r="AT1835"/>
  <c r="BB1835"/>
  <c r="S1835"/>
  <c r="AK1835"/>
  <c r="AN1835" s="1"/>
  <c r="AS1835"/>
  <c r="BA1835"/>
  <c r="T1833"/>
  <c r="AT1833"/>
  <c r="BB1833"/>
  <c r="S1833"/>
  <c r="AK1833"/>
  <c r="AN1833" s="1"/>
  <c r="AS1833"/>
  <c r="BA1833"/>
  <c r="O1833"/>
  <c r="AF1833"/>
  <c r="AR1833"/>
  <c r="AZ1833"/>
  <c r="AC1809"/>
  <c r="AX1809"/>
  <c r="AW1809"/>
  <c r="AV1809"/>
  <c r="BD1809"/>
  <c r="AU1803"/>
  <c r="BC1803"/>
  <c r="T1803"/>
  <c r="AT1803"/>
  <c r="BB1803"/>
  <c r="S1803"/>
  <c r="AK1803"/>
  <c r="AS1803"/>
  <c r="BA1803"/>
  <c r="T1801"/>
  <c r="AT1801"/>
  <c r="BB1801"/>
  <c r="S1801"/>
  <c r="AK1801"/>
  <c r="AN1801" s="1"/>
  <c r="AS1801"/>
  <c r="BA1801"/>
  <c r="O1801"/>
  <c r="AF1801"/>
  <c r="AR1801"/>
  <c r="AZ1801"/>
  <c r="AW1795"/>
  <c r="AV1795"/>
  <c r="BD1795"/>
  <c r="AU1795"/>
  <c r="BC1795"/>
  <c r="AC1793"/>
  <c r="AX1793"/>
  <c r="AW1793"/>
  <c r="AV1793"/>
  <c r="BD1793"/>
  <c r="T1769"/>
  <c r="AT1769"/>
  <c r="BB1769"/>
  <c r="S1769"/>
  <c r="AK1769"/>
  <c r="AN1769" s="1"/>
  <c r="AS1769"/>
  <c r="BA1769"/>
  <c r="O1769"/>
  <c r="AF1769"/>
  <c r="AR1769"/>
  <c r="AZ1769"/>
  <c r="AW1763"/>
  <c r="AV1763"/>
  <c r="BD1763"/>
  <c r="AU1763"/>
  <c r="BC1763"/>
  <c r="AC1761"/>
  <c r="AX1761"/>
  <c r="AW1761"/>
  <c r="AV1761"/>
  <c r="BD1761"/>
  <c r="T1737"/>
  <c r="AT1737"/>
  <c r="BB1737"/>
  <c r="S1737"/>
  <c r="AK1737"/>
  <c r="AN1737" s="1"/>
  <c r="AS1737"/>
  <c r="BA1737"/>
  <c r="O1737"/>
  <c r="AF1737"/>
  <c r="AR1737"/>
  <c r="AZ1737"/>
  <c r="AW1731"/>
  <c r="AV1731"/>
  <c r="BD1731"/>
  <c r="AU1731"/>
  <c r="BC1731"/>
  <c r="AC1729"/>
  <c r="AX1729"/>
  <c r="AW1729"/>
  <c r="AV1729"/>
  <c r="BD1729"/>
  <c r="S1728"/>
  <c r="AD1728"/>
  <c r="AT1728"/>
  <c r="BD1728"/>
  <c r="AC1728"/>
  <c r="AR1728"/>
  <c r="BC1728"/>
  <c r="AQ1728"/>
  <c r="BB1728"/>
  <c r="S1726"/>
  <c r="AQ1726"/>
  <c r="BB1726"/>
  <c r="AZ1726"/>
  <c r="AY1726"/>
  <c r="S1716"/>
  <c r="AY1716"/>
  <c r="T1716"/>
  <c r="AX1716"/>
  <c r="O1716"/>
  <c r="AV1716"/>
  <c r="AV1679"/>
  <c r="BD1679"/>
  <c r="AU1679"/>
  <c r="BC1679"/>
  <c r="T1679"/>
  <c r="AT1679"/>
  <c r="BB1679"/>
  <c r="T1669"/>
  <c r="AT1669"/>
  <c r="BB1669"/>
  <c r="S1669"/>
  <c r="AK1669"/>
  <c r="AN1669" s="1"/>
  <c r="AS1669"/>
  <c r="BA1669"/>
  <c r="O1669"/>
  <c r="AF1669"/>
  <c r="AR1669"/>
  <c r="AZ1669"/>
  <c r="AC1665"/>
  <c r="AX1665"/>
  <c r="AW1665"/>
  <c r="AV1665"/>
  <c r="BD1665"/>
  <c r="S1664"/>
  <c r="AD1664"/>
  <c r="AT1664"/>
  <c r="BD1664"/>
  <c r="AC1664"/>
  <c r="AR1664"/>
  <c r="BC1664"/>
  <c r="AQ1664"/>
  <c r="BB1664"/>
  <c r="S1662"/>
  <c r="AQ1662"/>
  <c r="BB1662"/>
  <c r="AZ1662"/>
  <c r="AY1662"/>
  <c r="S1652"/>
  <c r="AY1652"/>
  <c r="T1652"/>
  <c r="AX1652"/>
  <c r="O1652"/>
  <c r="AV1652"/>
  <c r="AV1615"/>
  <c r="BD1615"/>
  <c r="AU1615"/>
  <c r="BC1615"/>
  <c r="T1615"/>
  <c r="AT1615"/>
  <c r="BB1615"/>
  <c r="T1605"/>
  <c r="AT1605"/>
  <c r="BB1605"/>
  <c r="S1605"/>
  <c r="AK1605"/>
  <c r="AN1605" s="1"/>
  <c r="AS1605"/>
  <c r="BA1605"/>
  <c r="O1605"/>
  <c r="AF1605"/>
  <c r="AR1605"/>
  <c r="AZ1605"/>
  <c r="AC1601"/>
  <c r="AX1601"/>
  <c r="AW1601"/>
  <c r="AV1601"/>
  <c r="BD1601"/>
  <c r="S1600"/>
  <c r="AD1600"/>
  <c r="AT1600"/>
  <c r="BD1600"/>
  <c r="AC1600"/>
  <c r="AR1600"/>
  <c r="BC1600"/>
  <c r="AQ1600"/>
  <c r="BB1600"/>
  <c r="S1598"/>
  <c r="AQ1598"/>
  <c r="BB1598"/>
  <c r="AZ1598"/>
  <c r="AY1598"/>
  <c r="S1588"/>
  <c r="AY1588"/>
  <c r="T1588"/>
  <c r="AX1588"/>
  <c r="O1588"/>
  <c r="AV1588"/>
  <c r="T1551"/>
  <c r="AT1551"/>
  <c r="BB1551"/>
  <c r="AW1551"/>
  <c r="AZ1551"/>
  <c r="AY1551"/>
  <c r="AX1551"/>
  <c r="T1543"/>
  <c r="AT1543"/>
  <c r="BB1543"/>
  <c r="AC1543"/>
  <c r="AY1543"/>
  <c r="AQ1543"/>
  <c r="BA1543"/>
  <c r="AZ1543"/>
  <c r="AX1543"/>
  <c r="S1514"/>
  <c r="AD1514"/>
  <c r="AT1514"/>
  <c r="BD1514"/>
  <c r="AC1514"/>
  <c r="AU1514"/>
  <c r="T1514"/>
  <c r="AZ1514"/>
  <c r="BB1514"/>
  <c r="AF1514"/>
  <c r="AY1514"/>
  <c r="AX1514"/>
  <c r="S1496"/>
  <c r="AQ1496"/>
  <c r="BB1496"/>
  <c r="AZ1496"/>
  <c r="AD1496"/>
  <c r="AU1496"/>
  <c r="AV1496"/>
  <c r="AT1496"/>
  <c r="AR1496"/>
  <c r="T1479"/>
  <c r="AT1479"/>
  <c r="BB1479"/>
  <c r="S1479"/>
  <c r="AU1479"/>
  <c r="BD1479"/>
  <c r="AC1479"/>
  <c r="AY1479"/>
  <c r="AQ1479"/>
  <c r="BC1479"/>
  <c r="BA1479"/>
  <c r="AZ1479"/>
  <c r="S1454"/>
  <c r="AY1454"/>
  <c r="AD1454"/>
  <c r="AU1454"/>
  <c r="AC1454"/>
  <c r="AT1454"/>
  <c r="T1454"/>
  <c r="AZ1454"/>
  <c r="AF1454"/>
  <c r="BB1454"/>
  <c r="AX1454"/>
  <c r="AV1454"/>
  <c r="S1444"/>
  <c r="T1444"/>
  <c r="AX1444"/>
  <c r="O1444"/>
  <c r="AV1444"/>
  <c r="BC1444"/>
  <c r="BB1444"/>
  <c r="AD1444"/>
  <c r="AT1444"/>
  <c r="AC1444"/>
  <c r="AZ1444"/>
  <c r="AY1444"/>
  <c r="AU1444"/>
  <c r="AC1409"/>
  <c r="AX1409"/>
  <c r="AW1409"/>
  <c r="AV1409"/>
  <c r="BD1409"/>
  <c r="AQ1409"/>
  <c r="BB1409"/>
  <c r="T1409"/>
  <c r="BA1409"/>
  <c r="AD1409"/>
  <c r="AT1409"/>
  <c r="AF1409"/>
  <c r="AZ1409"/>
  <c r="AY1409"/>
  <c r="AU1409"/>
  <c r="S1408"/>
  <c r="AD1408"/>
  <c r="AT1408"/>
  <c r="BD1408"/>
  <c r="AC1408"/>
  <c r="AR1408"/>
  <c r="BC1408"/>
  <c r="AQ1408"/>
  <c r="BB1408"/>
  <c r="AV1408"/>
  <c r="AU1408"/>
  <c r="AZ1408"/>
  <c r="AX1408"/>
  <c r="T1408"/>
  <c r="O1408"/>
  <c r="S1390"/>
  <c r="AQ1390"/>
  <c r="BB1390"/>
  <c r="AZ1390"/>
  <c r="AY1390"/>
  <c r="T1390"/>
  <c r="O1390"/>
  <c r="BD1390"/>
  <c r="AU1390"/>
  <c r="AC1390"/>
  <c r="AX1390"/>
  <c r="AV1390"/>
  <c r="AT1390"/>
  <c r="AV1383"/>
  <c r="BD1383"/>
  <c r="AU1383"/>
  <c r="BC1383"/>
  <c r="T1383"/>
  <c r="AT1383"/>
  <c r="BB1383"/>
  <c r="AY1383"/>
  <c r="S1383"/>
  <c r="AX1383"/>
  <c r="AC1383"/>
  <c r="AQ1383"/>
  <c r="AR1383"/>
  <c r="AC1361"/>
  <c r="AX1361"/>
  <c r="AW1361"/>
  <c r="AV1361"/>
  <c r="BD1361"/>
  <c r="AS1361"/>
  <c r="AR1361"/>
  <c r="BC1361"/>
  <c r="O1361"/>
  <c r="AK1361"/>
  <c r="AY1361"/>
  <c r="AF1361"/>
  <c r="BB1361"/>
  <c r="AD1361"/>
  <c r="BA1361"/>
  <c r="AZ1361"/>
  <c r="S1348"/>
  <c r="AY1348"/>
  <c r="T1348"/>
  <c r="AX1348"/>
  <c r="O1348"/>
  <c r="AV1348"/>
  <c r="AF1348"/>
  <c r="AZ1348"/>
  <c r="AD1348"/>
  <c r="AU1348"/>
  <c r="BD1348"/>
  <c r="AC1348"/>
  <c r="S1336"/>
  <c r="AD1336"/>
  <c r="AT1336"/>
  <c r="BD1336"/>
  <c r="AC1336"/>
  <c r="AR1336"/>
  <c r="BC1336"/>
  <c r="AQ1336"/>
  <c r="BB1336"/>
  <c r="AZ1336"/>
  <c r="AF1336"/>
  <c r="AY1336"/>
  <c r="T1336"/>
  <c r="AX1336"/>
  <c r="O1336"/>
  <c r="AV1336"/>
  <c r="S1324"/>
  <c r="AY1324"/>
  <c r="T1324"/>
  <c r="AX1324"/>
  <c r="O1324"/>
  <c r="AV1324"/>
  <c r="BB1324"/>
  <c r="AF1324"/>
  <c r="AZ1324"/>
  <c r="AQ1324"/>
  <c r="AD1324"/>
  <c r="BD1324"/>
  <c r="AC1324"/>
  <c r="BC1324"/>
  <c r="AU1324"/>
  <c r="S1316"/>
  <c r="AY1316"/>
  <c r="T1316"/>
  <c r="AX1316"/>
  <c r="O1316"/>
  <c r="AV1316"/>
  <c r="AQ1316"/>
  <c r="BD1316"/>
  <c r="AD1316"/>
  <c r="AU1316"/>
  <c r="AC1316"/>
  <c r="BC1316"/>
  <c r="BB1316"/>
  <c r="AZ1316"/>
  <c r="S1294"/>
  <c r="AD1294"/>
  <c r="AT1294"/>
  <c r="BB1294"/>
  <c r="T1294"/>
  <c r="AZ1294"/>
  <c r="O1294"/>
  <c r="AY1294"/>
  <c r="AV1294"/>
  <c r="AU1294"/>
  <c r="BD1294"/>
  <c r="AF1294"/>
  <c r="AD1212"/>
  <c r="AU1212"/>
  <c r="AT1212"/>
  <c r="AQ1212"/>
  <c r="AZ1212"/>
  <c r="AY1212"/>
  <c r="AV1212"/>
  <c r="BD1212"/>
  <c r="BB1212"/>
  <c r="AF1212"/>
  <c r="AD997"/>
  <c r="AX997"/>
  <c r="AU997"/>
  <c r="AC997"/>
  <c r="AT997"/>
  <c r="BC955"/>
  <c r="AU955"/>
  <c r="AD893"/>
  <c r="AC893"/>
  <c r="BC893"/>
  <c r="T893"/>
  <c r="AT893"/>
  <c r="BB893"/>
  <c r="AU893"/>
  <c r="AD826"/>
  <c r="AR826"/>
  <c r="BC826"/>
  <c r="AQ826"/>
  <c r="BA826"/>
  <c r="AZ826"/>
  <c r="AK826"/>
  <c r="AN826" s="1"/>
  <c r="AY826"/>
  <c r="AF826"/>
  <c r="AW826"/>
  <c r="S826"/>
  <c r="O826"/>
  <c r="AV826"/>
  <c r="AF800"/>
  <c r="AQ800"/>
  <c r="S800"/>
  <c r="BC800"/>
  <c r="O800"/>
  <c r="BA800"/>
  <c r="AV800"/>
  <c r="AK800"/>
  <c r="AN800" s="1"/>
  <c r="AD800"/>
  <c r="AZ800"/>
  <c r="AR800"/>
  <c r="AC1464"/>
  <c r="AX1423"/>
  <c r="AC1423"/>
  <c r="BB1369"/>
  <c r="AC1365"/>
  <c r="AX1295"/>
  <c r="AC1295"/>
  <c r="AC1261"/>
  <c r="BB2315"/>
  <c r="AT2315"/>
  <c r="T2315"/>
  <c r="AU2314"/>
  <c r="AT2312"/>
  <c r="BC2301"/>
  <c r="BB2299"/>
  <c r="AT2299"/>
  <c r="T2299"/>
  <c r="AU2298"/>
  <c r="AT2296"/>
  <c r="BC2285"/>
  <c r="BB2283"/>
  <c r="AT2283"/>
  <c r="T2283"/>
  <c r="AU2282"/>
  <c r="AT2280"/>
  <c r="BC2269"/>
  <c r="BB2267"/>
  <c r="AT2267"/>
  <c r="T2267"/>
  <c r="AU2266"/>
  <c r="AT2264"/>
  <c r="BC2253"/>
  <c r="BB2251"/>
  <c r="AT2251"/>
  <c r="T2251"/>
  <c r="AU2250"/>
  <c r="AT2248"/>
  <c r="BC2237"/>
  <c r="BB2235"/>
  <c r="AT2235"/>
  <c r="T2235"/>
  <c r="AU2234"/>
  <c r="AT2232"/>
  <c r="BC2227"/>
  <c r="AZ2226"/>
  <c r="AY2220"/>
  <c r="AD2220"/>
  <c r="BB2213"/>
  <c r="AT2213"/>
  <c r="T2213"/>
  <c r="BB2207"/>
  <c r="AT2207"/>
  <c r="T2207"/>
  <c r="AY2206"/>
  <c r="BC2201"/>
  <c r="AU2200"/>
  <c r="BC2195"/>
  <c r="AZ2194"/>
  <c r="AY2188"/>
  <c r="AD2188"/>
  <c r="BB2181"/>
  <c r="AT2181"/>
  <c r="T2181"/>
  <c r="AW2175"/>
  <c r="AX2173"/>
  <c r="BD2170"/>
  <c r="BD2163"/>
  <c r="AT2163"/>
  <c r="T2163"/>
  <c r="AW2161"/>
  <c r="AW2159"/>
  <c r="AW2155"/>
  <c r="AZ2136"/>
  <c r="BC2134"/>
  <c r="AY2120"/>
  <c r="AD2120"/>
  <c r="AY2116"/>
  <c r="BD2113"/>
  <c r="AT2113"/>
  <c r="T2113"/>
  <c r="AW2111"/>
  <c r="BD2100"/>
  <c r="AX2095"/>
  <c r="AW2083"/>
  <c r="AW2081"/>
  <c r="T2081"/>
  <c r="AW2067"/>
  <c r="AW2065"/>
  <c r="T2065"/>
  <c r="AW2051"/>
  <c r="AW2049"/>
  <c r="T2049"/>
  <c r="AW2035"/>
  <c r="AQ2015"/>
  <c r="AY2011"/>
  <c r="BD1991"/>
  <c r="BB1971"/>
  <c r="AZ1969"/>
  <c r="AY1949"/>
  <c r="T1949"/>
  <c r="BD1925"/>
  <c r="AU1923"/>
  <c r="AY1917"/>
  <c r="BD1915"/>
  <c r="AU1913"/>
  <c r="BC1900"/>
  <c r="BB1889"/>
  <c r="AY1885"/>
  <c r="BD1883"/>
  <c r="AU1881"/>
  <c r="BC1868"/>
  <c r="BB1857"/>
  <c r="AY1853"/>
  <c r="BD1851"/>
  <c r="AU1849"/>
  <c r="BC1836"/>
  <c r="BB1825"/>
  <c r="AY1821"/>
  <c r="BD1819"/>
  <c r="AU1817"/>
  <c r="BC1804"/>
  <c r="AU1785"/>
  <c r="AZ1783"/>
  <c r="AY1781"/>
  <c r="BB1777"/>
  <c r="AU1753"/>
  <c r="AZ1751"/>
  <c r="AY1749"/>
  <c r="BB1745"/>
  <c r="AQ1725"/>
  <c r="BA1721"/>
  <c r="T1721"/>
  <c r="AU1720"/>
  <c r="AR1718"/>
  <c r="AZ1711"/>
  <c r="AR1708"/>
  <c r="AU1701"/>
  <c r="BB1697"/>
  <c r="AT1684"/>
  <c r="AY1671"/>
  <c r="AQ1661"/>
  <c r="BA1657"/>
  <c r="T1657"/>
  <c r="AU1656"/>
  <c r="AR1654"/>
  <c r="AZ1647"/>
  <c r="AR1644"/>
  <c r="AU1637"/>
  <c r="BB1633"/>
  <c r="BA1623"/>
  <c r="AT1620"/>
  <c r="AV1613"/>
  <c r="BC1609"/>
  <c r="AR1609"/>
  <c r="AX1608"/>
  <c r="AY1607"/>
  <c r="AQ1597"/>
  <c r="AU1596"/>
  <c r="BA1593"/>
  <c r="T1593"/>
  <c r="AU1592"/>
  <c r="AR1590"/>
  <c r="AZ1583"/>
  <c r="BC1581"/>
  <c r="AR1580"/>
  <c r="BC1547"/>
  <c r="AK1547"/>
  <c r="O1547"/>
  <c r="AU1540"/>
  <c r="T1537"/>
  <c r="AV1531"/>
  <c r="AV1528"/>
  <c r="AT1525"/>
  <c r="BC1518"/>
  <c r="BD1509"/>
  <c r="AK1509"/>
  <c r="AN1509" s="1"/>
  <c r="O1507"/>
  <c r="AQ1497"/>
  <c r="O1489"/>
  <c r="AR1480"/>
  <c r="O1480"/>
  <c r="AF1470"/>
  <c r="AR1465"/>
  <c r="AR1451"/>
  <c r="T1451"/>
  <c r="O1433"/>
  <c r="AU1429"/>
  <c r="BA1423"/>
  <c r="BC1369"/>
  <c r="AD1369"/>
  <c r="AQ1359"/>
  <c r="AV1341"/>
  <c r="AU1334"/>
  <c r="O1334"/>
  <c r="O1305"/>
  <c r="AU1301"/>
  <c r="BA1295"/>
  <c r="AF1295"/>
  <c r="AR1229"/>
  <c r="O1229"/>
  <c r="AS1159"/>
  <c r="O1159"/>
  <c r="T1613"/>
  <c r="AT1613"/>
  <c r="BB1613"/>
  <c r="S1613"/>
  <c r="AK1613"/>
  <c r="AN1613" s="1"/>
  <c r="AS1613"/>
  <c r="BA1613"/>
  <c r="O1613"/>
  <c r="AF1613"/>
  <c r="AR1613"/>
  <c r="AZ1613"/>
  <c r="S1606"/>
  <c r="AQ1606"/>
  <c r="BB1606"/>
  <c r="AZ1606"/>
  <c r="AY1606"/>
  <c r="S1596"/>
  <c r="AY1596"/>
  <c r="T1596"/>
  <c r="AX1596"/>
  <c r="O1596"/>
  <c r="AV1596"/>
  <c r="AC1563"/>
  <c r="AX1563"/>
  <c r="O1563"/>
  <c r="AK1563"/>
  <c r="AN1563" s="1"/>
  <c r="AT1563"/>
  <c r="BC1563"/>
  <c r="AF1563"/>
  <c r="AU1563"/>
  <c r="AD1563"/>
  <c r="AS1563"/>
  <c r="BD1563"/>
  <c r="AR1563"/>
  <c r="BB1563"/>
  <c r="S1560"/>
  <c r="AQ1560"/>
  <c r="BB1560"/>
  <c r="AD1560"/>
  <c r="AU1560"/>
  <c r="AT1560"/>
  <c r="AR1560"/>
  <c r="BD1560"/>
  <c r="S1484"/>
  <c r="O1484"/>
  <c r="AV1484"/>
  <c r="AD1484"/>
  <c r="AT1484"/>
  <c r="AZ1484"/>
  <c r="AR1484"/>
  <c r="AQ1484"/>
  <c r="T1484"/>
  <c r="BD1484"/>
  <c r="S1464"/>
  <c r="AQ1464"/>
  <c r="BB1464"/>
  <c r="BC1464"/>
  <c r="AZ1464"/>
  <c r="AD1464"/>
  <c r="AU1464"/>
  <c r="AT1464"/>
  <c r="T1464"/>
  <c r="AR1464"/>
  <c r="O1464"/>
  <c r="AV1423"/>
  <c r="BD1423"/>
  <c r="AU1423"/>
  <c r="BC1423"/>
  <c r="T1423"/>
  <c r="AT1423"/>
  <c r="BB1423"/>
  <c r="AZ1423"/>
  <c r="AY1423"/>
  <c r="AD1423"/>
  <c r="AR1423"/>
  <c r="S1423"/>
  <c r="O1423"/>
  <c r="S1398"/>
  <c r="AQ1398"/>
  <c r="BB1398"/>
  <c r="AZ1398"/>
  <c r="AY1398"/>
  <c r="AD1398"/>
  <c r="AX1398"/>
  <c r="AC1398"/>
  <c r="AV1398"/>
  <c r="T1398"/>
  <c r="AF1398"/>
  <c r="BD1398"/>
  <c r="AC1265"/>
  <c r="AX1265"/>
  <c r="AW1265"/>
  <c r="AD1265"/>
  <c r="AS1265"/>
  <c r="BC1265"/>
  <c r="AR1265"/>
  <c r="BB1265"/>
  <c r="AQ1265"/>
  <c r="BA1265"/>
  <c r="S1265"/>
  <c r="O1265"/>
  <c r="BD1265"/>
  <c r="AU1265"/>
  <c r="AK1265"/>
  <c r="AN1265" s="1"/>
  <c r="AF1265"/>
  <c r="AZ1265"/>
  <c r="AY1265"/>
  <c r="AW1261"/>
  <c r="AV1261"/>
  <c r="BD1261"/>
  <c r="AY1261"/>
  <c r="T1261"/>
  <c r="AX1261"/>
  <c r="S1261"/>
  <c r="AK1261"/>
  <c r="AN1261" s="1"/>
  <c r="AU1261"/>
  <c r="AR1261"/>
  <c r="AQ1261"/>
  <c r="AF1261"/>
  <c r="AZ1261"/>
  <c r="AT1261"/>
  <c r="AS1261"/>
  <c r="O1261"/>
  <c r="T1243"/>
  <c r="AT1243"/>
  <c r="BB1243"/>
  <c r="S1243"/>
  <c r="AK1243"/>
  <c r="AN1243" s="1"/>
  <c r="AS1243"/>
  <c r="BA1243"/>
  <c r="AC1243"/>
  <c r="AQ1243"/>
  <c r="BC1243"/>
  <c r="AZ1243"/>
  <c r="AY1243"/>
  <c r="BD1243"/>
  <c r="AF1243"/>
  <c r="AX1243"/>
  <c r="AR1243"/>
  <c r="AD1243"/>
  <c r="AW1167"/>
  <c r="AV1167"/>
  <c r="BD1167"/>
  <c r="AU1167"/>
  <c r="BC1167"/>
  <c r="BA1167"/>
  <c r="AZ1167"/>
  <c r="T1167"/>
  <c r="AY1167"/>
  <c r="AQ1167"/>
  <c r="AD1167"/>
  <c r="AT1167"/>
  <c r="AC1167"/>
  <c r="BB1167"/>
  <c r="AX1167"/>
  <c r="AS1167"/>
  <c r="AD1039"/>
  <c r="AS1039"/>
  <c r="T1039"/>
  <c r="AC1039"/>
  <c r="BA1039"/>
  <c r="BC1039"/>
  <c r="AU1039"/>
  <c r="AX1039"/>
  <c r="AD965"/>
  <c r="AU965"/>
  <c r="AC965"/>
  <c r="BC965"/>
  <c r="BB965"/>
  <c r="T965"/>
  <c r="AX965"/>
  <c r="AT965"/>
  <c r="AD793"/>
  <c r="AK793"/>
  <c r="AN793" s="1"/>
  <c r="AX793"/>
  <c r="AC793"/>
  <c r="AW793"/>
  <c r="AU793"/>
  <c r="BA793"/>
  <c r="T793"/>
  <c r="AS793"/>
  <c r="BC793"/>
  <c r="S793"/>
  <c r="AW2177"/>
  <c r="T2175"/>
  <c r="AT2175"/>
  <c r="BB2175"/>
  <c r="O2173"/>
  <c r="AF2173"/>
  <c r="AR2173"/>
  <c r="AZ2173"/>
  <c r="AC2170"/>
  <c r="AR2170"/>
  <c r="BC2170"/>
  <c r="AC2159"/>
  <c r="AX2159"/>
  <c r="AV2157"/>
  <c r="BD2157"/>
  <c r="T2136"/>
  <c r="AU2136"/>
  <c r="O2134"/>
  <c r="AV2134"/>
  <c r="T2100"/>
  <c r="AF2100"/>
  <c r="AZ2100"/>
  <c r="AU2097"/>
  <c r="BC2097"/>
  <c r="O2095"/>
  <c r="AF2095"/>
  <c r="AR2095"/>
  <c r="AZ2095"/>
  <c r="AD2090"/>
  <c r="AQ2090"/>
  <c r="T2090"/>
  <c r="BC2090"/>
  <c r="AD2074"/>
  <c r="AQ2074"/>
  <c r="T2074"/>
  <c r="BC2074"/>
  <c r="AD2058"/>
  <c r="AQ2058"/>
  <c r="T2058"/>
  <c r="BC2058"/>
  <c r="AD2042"/>
  <c r="AQ2042"/>
  <c r="T2042"/>
  <c r="BC2042"/>
  <c r="AU1991"/>
  <c r="BC1991"/>
  <c r="T1991"/>
  <c r="AT1991"/>
  <c r="BB1991"/>
  <c r="S1991"/>
  <c r="AK1991"/>
  <c r="AN1991" s="1"/>
  <c r="AS1991"/>
  <c r="BA1991"/>
  <c r="AT1978"/>
  <c r="AX1978"/>
  <c r="AU1978"/>
  <c r="AQ1978"/>
  <c r="AC1971"/>
  <c r="AX1971"/>
  <c r="AW1971"/>
  <c r="AV1971"/>
  <c r="BD1971"/>
  <c r="AT1960"/>
  <c r="AU1960"/>
  <c r="AC1956"/>
  <c r="AX1956"/>
  <c r="AU1956"/>
  <c r="AT1956"/>
  <c r="AW1951"/>
  <c r="AV1951"/>
  <c r="BD1951"/>
  <c r="AU1951"/>
  <c r="BC1951"/>
  <c r="AU1925"/>
  <c r="BC1925"/>
  <c r="T1925"/>
  <c r="AT1925"/>
  <c r="BB1925"/>
  <c r="S1925"/>
  <c r="AK1925"/>
  <c r="AS1925"/>
  <c r="BA1925"/>
  <c r="T1923"/>
  <c r="AT1923"/>
  <c r="BB1923"/>
  <c r="S1923"/>
  <c r="AK1923"/>
  <c r="AN1923" s="1"/>
  <c r="AS1923"/>
  <c r="BA1923"/>
  <c r="O1923"/>
  <c r="AF1923"/>
  <c r="AR1923"/>
  <c r="AZ1923"/>
  <c r="AU1915"/>
  <c r="BC1915"/>
  <c r="T1915"/>
  <c r="AT1915"/>
  <c r="BB1915"/>
  <c r="S1915"/>
  <c r="AK1915"/>
  <c r="AN1915" s="1"/>
  <c r="AS1915"/>
  <c r="BA1915"/>
  <c r="T1913"/>
  <c r="AT1913"/>
  <c r="BB1913"/>
  <c r="S1913"/>
  <c r="AK1913"/>
  <c r="AN1913" s="1"/>
  <c r="AS1913"/>
  <c r="BA1913"/>
  <c r="O1913"/>
  <c r="AF1913"/>
  <c r="AR1913"/>
  <c r="AZ1913"/>
  <c r="AC1889"/>
  <c r="AX1889"/>
  <c r="AW1889"/>
  <c r="AV1889"/>
  <c r="BD1889"/>
  <c r="AU1883"/>
  <c r="BC1883"/>
  <c r="T1883"/>
  <c r="AT1883"/>
  <c r="BB1883"/>
  <c r="S1883"/>
  <c r="AK1883"/>
  <c r="AS1883"/>
  <c r="BA1883"/>
  <c r="T1881"/>
  <c r="AT1881"/>
  <c r="BB1881"/>
  <c r="S1881"/>
  <c r="AK1881"/>
  <c r="AN1881" s="1"/>
  <c r="AS1881"/>
  <c r="BA1881"/>
  <c r="O1881"/>
  <c r="AF1881"/>
  <c r="AR1881"/>
  <c r="AZ1881"/>
  <c r="AC1857"/>
  <c r="AX1857"/>
  <c r="AW1857"/>
  <c r="AV1857"/>
  <c r="BD1857"/>
  <c r="AU1851"/>
  <c r="BC1851"/>
  <c r="T1851"/>
  <c r="AT1851"/>
  <c r="BB1851"/>
  <c r="S1851"/>
  <c r="AK1851"/>
  <c r="AN1851" s="1"/>
  <c r="AS1851"/>
  <c r="BA1851"/>
  <c r="T1849"/>
  <c r="AT1849"/>
  <c r="BB1849"/>
  <c r="S1849"/>
  <c r="AK1849"/>
  <c r="AN1849" s="1"/>
  <c r="AS1849"/>
  <c r="BA1849"/>
  <c r="O1849"/>
  <c r="AF1849"/>
  <c r="AR1849"/>
  <c r="AZ1849"/>
  <c r="AC1825"/>
  <c r="AX1825"/>
  <c r="AW1825"/>
  <c r="AV1825"/>
  <c r="BD1825"/>
  <c r="AU1819"/>
  <c r="BC1819"/>
  <c r="T1819"/>
  <c r="AT1819"/>
  <c r="BB1819"/>
  <c r="S1819"/>
  <c r="AK1819"/>
  <c r="AS1819"/>
  <c r="BA1819"/>
  <c r="T1817"/>
  <c r="AT1817"/>
  <c r="BB1817"/>
  <c r="S1817"/>
  <c r="AK1817"/>
  <c r="AN1817" s="1"/>
  <c r="AS1817"/>
  <c r="BA1817"/>
  <c r="O1817"/>
  <c r="AF1817"/>
  <c r="AR1817"/>
  <c r="AZ1817"/>
  <c r="T1785"/>
  <c r="AT1785"/>
  <c r="BB1785"/>
  <c r="S1785"/>
  <c r="AK1785"/>
  <c r="AN1785" s="1"/>
  <c r="AS1785"/>
  <c r="BA1785"/>
  <c r="O1785"/>
  <c r="AF1785"/>
  <c r="AR1785"/>
  <c r="AZ1785"/>
  <c r="AW1779"/>
  <c r="AV1779"/>
  <c r="BD1779"/>
  <c r="AU1779"/>
  <c r="BC1779"/>
  <c r="AC1777"/>
  <c r="AX1777"/>
  <c r="AW1777"/>
  <c r="AV1777"/>
  <c r="BD1777"/>
  <c r="T1753"/>
  <c r="AT1753"/>
  <c r="BB1753"/>
  <c r="S1753"/>
  <c r="AK1753"/>
  <c r="AN1753" s="1"/>
  <c r="AS1753"/>
  <c r="BA1753"/>
  <c r="O1753"/>
  <c r="AF1753"/>
  <c r="AR1753"/>
  <c r="AZ1753"/>
  <c r="AW1747"/>
  <c r="AV1747"/>
  <c r="BD1747"/>
  <c r="AU1747"/>
  <c r="BC1747"/>
  <c r="AC1745"/>
  <c r="AX1745"/>
  <c r="AW1745"/>
  <c r="AV1745"/>
  <c r="BD1745"/>
  <c r="AV1711"/>
  <c r="BD1711"/>
  <c r="AU1711"/>
  <c r="BC1711"/>
  <c r="T1711"/>
  <c r="AT1711"/>
  <c r="BB1711"/>
  <c r="T1701"/>
  <c r="AT1701"/>
  <c r="BB1701"/>
  <c r="S1701"/>
  <c r="AK1701"/>
  <c r="AN1701" s="1"/>
  <c r="AS1701"/>
  <c r="BA1701"/>
  <c r="O1701"/>
  <c r="AF1701"/>
  <c r="AR1701"/>
  <c r="AZ1701"/>
  <c r="AC1697"/>
  <c r="AX1697"/>
  <c r="AW1697"/>
  <c r="AV1697"/>
  <c r="BD1697"/>
  <c r="S1696"/>
  <c r="AD1696"/>
  <c r="AT1696"/>
  <c r="BD1696"/>
  <c r="AC1696"/>
  <c r="AR1696"/>
  <c r="BC1696"/>
  <c r="AQ1696"/>
  <c r="BB1696"/>
  <c r="S1694"/>
  <c r="AQ1694"/>
  <c r="BB1694"/>
  <c r="AZ1694"/>
  <c r="AY1694"/>
  <c r="S1684"/>
  <c r="AY1684"/>
  <c r="T1684"/>
  <c r="AX1684"/>
  <c r="O1684"/>
  <c r="AV1684"/>
  <c r="AV1647"/>
  <c r="BD1647"/>
  <c r="AU1647"/>
  <c r="BC1647"/>
  <c r="T1647"/>
  <c r="AT1647"/>
  <c r="BB1647"/>
  <c r="T1637"/>
  <c r="AT1637"/>
  <c r="BB1637"/>
  <c r="S1637"/>
  <c r="AK1637"/>
  <c r="AN1637" s="1"/>
  <c r="AS1637"/>
  <c r="BA1637"/>
  <c r="O1637"/>
  <c r="AF1637"/>
  <c r="AR1637"/>
  <c r="AZ1637"/>
  <c r="AC1633"/>
  <c r="AX1633"/>
  <c r="AW1633"/>
  <c r="AV1633"/>
  <c r="BD1633"/>
  <c r="S1632"/>
  <c r="AD1632"/>
  <c r="AT1632"/>
  <c r="BD1632"/>
  <c r="AC1632"/>
  <c r="AR1632"/>
  <c r="BC1632"/>
  <c r="AQ1632"/>
  <c r="BB1632"/>
  <c r="S1630"/>
  <c r="AQ1630"/>
  <c r="BB1630"/>
  <c r="AZ1630"/>
  <c r="AY1630"/>
  <c r="S1620"/>
  <c r="AY1620"/>
  <c r="T1620"/>
  <c r="AX1620"/>
  <c r="O1620"/>
  <c r="AV1620"/>
  <c r="AV1583"/>
  <c r="BD1583"/>
  <c r="AU1583"/>
  <c r="BC1583"/>
  <c r="T1583"/>
  <c r="AT1583"/>
  <c r="BB1583"/>
  <c r="O1573"/>
  <c r="AF1573"/>
  <c r="AR1573"/>
  <c r="AZ1573"/>
  <c r="AX1573"/>
  <c r="AW1573"/>
  <c r="T1573"/>
  <c r="AV1573"/>
  <c r="S1552"/>
  <c r="AQ1552"/>
  <c r="BB1552"/>
  <c r="O1552"/>
  <c r="AX1552"/>
  <c r="AR1552"/>
  <c r="BD1552"/>
  <c r="BC1552"/>
  <c r="AC1539"/>
  <c r="AX1539"/>
  <c r="AD1539"/>
  <c r="AR1539"/>
  <c r="BA1539"/>
  <c r="AZ1539"/>
  <c r="T1539"/>
  <c r="AY1539"/>
  <c r="S1539"/>
  <c r="AW1539"/>
  <c r="T1527"/>
  <c r="AT1527"/>
  <c r="BB1527"/>
  <c r="S1527"/>
  <c r="AU1527"/>
  <c r="BD1527"/>
  <c r="AC1527"/>
  <c r="AZ1527"/>
  <c r="AY1527"/>
  <c r="AX1527"/>
  <c r="O1525"/>
  <c r="AF1525"/>
  <c r="AR1525"/>
  <c r="AZ1525"/>
  <c r="T1525"/>
  <c r="AV1525"/>
  <c r="AY1525"/>
  <c r="AX1525"/>
  <c r="S1525"/>
  <c r="AW1525"/>
  <c r="AC1515"/>
  <c r="AX1515"/>
  <c r="O1515"/>
  <c r="AK1515"/>
  <c r="AN1515" s="1"/>
  <c r="AT1515"/>
  <c r="BC1515"/>
  <c r="AY1515"/>
  <c r="AD1515"/>
  <c r="AU1515"/>
  <c r="AS1515"/>
  <c r="AR1515"/>
  <c r="BD1515"/>
  <c r="AV1505"/>
  <c r="BD1505"/>
  <c r="T1505"/>
  <c r="AU1505"/>
  <c r="AC1505"/>
  <c r="AQ1505"/>
  <c r="AZ1505"/>
  <c r="AD1505"/>
  <c r="AS1505"/>
  <c r="AR1505"/>
  <c r="BC1505"/>
  <c r="BB1505"/>
  <c r="AV1481"/>
  <c r="BD1481"/>
  <c r="O1481"/>
  <c r="AF1481"/>
  <c r="AS1481"/>
  <c r="BB1481"/>
  <c r="AX1481"/>
  <c r="AR1481"/>
  <c r="AQ1481"/>
  <c r="BC1481"/>
  <c r="BA1481"/>
  <c r="S1452"/>
  <c r="O1452"/>
  <c r="AV1452"/>
  <c r="AF1452"/>
  <c r="AU1452"/>
  <c r="AD1452"/>
  <c r="AT1452"/>
  <c r="AZ1452"/>
  <c r="AC1452"/>
  <c r="BB1452"/>
  <c r="AY1452"/>
  <c r="AX1452"/>
  <c r="S1448"/>
  <c r="AC1448"/>
  <c r="AR1448"/>
  <c r="BC1448"/>
  <c r="AQ1448"/>
  <c r="BB1448"/>
  <c r="T1448"/>
  <c r="BD1448"/>
  <c r="AD1448"/>
  <c r="AV1448"/>
  <c r="AF1448"/>
  <c r="AZ1448"/>
  <c r="AY1448"/>
  <c r="AC1425"/>
  <c r="AX1425"/>
  <c r="AW1425"/>
  <c r="AV1425"/>
  <c r="BD1425"/>
  <c r="AS1425"/>
  <c r="AR1425"/>
  <c r="BC1425"/>
  <c r="O1425"/>
  <c r="AK1425"/>
  <c r="AY1425"/>
  <c r="AF1425"/>
  <c r="BB1425"/>
  <c r="AD1425"/>
  <c r="BA1425"/>
  <c r="AZ1425"/>
  <c r="S1412"/>
  <c r="AY1412"/>
  <c r="T1412"/>
  <c r="AX1412"/>
  <c r="O1412"/>
  <c r="AV1412"/>
  <c r="AF1412"/>
  <c r="AZ1412"/>
  <c r="AD1412"/>
  <c r="AU1412"/>
  <c r="BD1412"/>
  <c r="AC1412"/>
  <c r="S1400"/>
  <c r="AD1400"/>
  <c r="AT1400"/>
  <c r="BD1400"/>
  <c r="AC1400"/>
  <c r="AR1400"/>
  <c r="BC1400"/>
  <c r="AQ1400"/>
  <c r="BB1400"/>
  <c r="AZ1400"/>
  <c r="AF1400"/>
  <c r="AY1400"/>
  <c r="T1400"/>
  <c r="AX1400"/>
  <c r="O1400"/>
  <c r="AV1400"/>
  <c r="S1388"/>
  <c r="AY1388"/>
  <c r="T1388"/>
  <c r="AX1388"/>
  <c r="O1388"/>
  <c r="AV1388"/>
  <c r="BB1388"/>
  <c r="AF1388"/>
  <c r="AZ1388"/>
  <c r="AQ1388"/>
  <c r="AD1388"/>
  <c r="BD1388"/>
  <c r="AC1388"/>
  <c r="BC1388"/>
  <c r="AU1388"/>
  <c r="S1380"/>
  <c r="AY1380"/>
  <c r="T1380"/>
  <c r="AX1380"/>
  <c r="O1380"/>
  <c r="AV1380"/>
  <c r="AQ1380"/>
  <c r="BD1380"/>
  <c r="AD1380"/>
  <c r="AU1380"/>
  <c r="AC1380"/>
  <c r="BC1380"/>
  <c r="BB1380"/>
  <c r="AZ1380"/>
  <c r="AC1345"/>
  <c r="AX1345"/>
  <c r="AW1345"/>
  <c r="AV1345"/>
  <c r="BD1345"/>
  <c r="AQ1345"/>
  <c r="BB1345"/>
  <c r="T1345"/>
  <c r="BA1345"/>
  <c r="AD1345"/>
  <c r="AT1345"/>
  <c r="AF1345"/>
  <c r="AZ1345"/>
  <c r="AY1345"/>
  <c r="AU1345"/>
  <c r="S1344"/>
  <c r="AD1344"/>
  <c r="AT1344"/>
  <c r="BD1344"/>
  <c r="AC1344"/>
  <c r="AR1344"/>
  <c r="BC1344"/>
  <c r="AQ1344"/>
  <c r="BB1344"/>
  <c r="AV1344"/>
  <c r="AU1344"/>
  <c r="AZ1344"/>
  <c r="AX1344"/>
  <c r="T1344"/>
  <c r="O1344"/>
  <c r="S1326"/>
  <c r="AQ1326"/>
  <c r="BB1326"/>
  <c r="AZ1326"/>
  <c r="AY1326"/>
  <c r="T1326"/>
  <c r="O1326"/>
  <c r="BD1326"/>
  <c r="AU1326"/>
  <c r="AC1326"/>
  <c r="AX1326"/>
  <c r="AV1326"/>
  <c r="AT1326"/>
  <c r="AV1319"/>
  <c r="BD1319"/>
  <c r="AU1319"/>
  <c r="BC1319"/>
  <c r="T1319"/>
  <c r="AT1319"/>
  <c r="BB1319"/>
  <c r="AY1319"/>
  <c r="S1319"/>
  <c r="AX1319"/>
  <c r="AC1319"/>
  <c r="AQ1319"/>
  <c r="AR1319"/>
  <c r="AC1297"/>
  <c r="AX1297"/>
  <c r="AW1297"/>
  <c r="AV1297"/>
  <c r="BD1297"/>
  <c r="AS1297"/>
  <c r="AR1297"/>
  <c r="BC1297"/>
  <c r="O1297"/>
  <c r="AK1297"/>
  <c r="AY1297"/>
  <c r="AF1297"/>
  <c r="BB1297"/>
  <c r="AD1297"/>
  <c r="BA1297"/>
  <c r="AZ1297"/>
  <c r="BD1264"/>
  <c r="O1264"/>
  <c r="BB1264"/>
  <c r="AF1264"/>
  <c r="AZ1264"/>
  <c r="AD1264"/>
  <c r="AY1264"/>
  <c r="AV1264"/>
  <c r="AQ1264"/>
  <c r="AT1264"/>
  <c r="S1174"/>
  <c r="AC1174"/>
  <c r="AR1174"/>
  <c r="BC1174"/>
  <c r="AQ1174"/>
  <c r="BB1174"/>
  <c r="AZ1174"/>
  <c r="AF1174"/>
  <c r="AY1174"/>
  <c r="AD1174"/>
  <c r="AX1174"/>
  <c r="AV1174"/>
  <c r="O1174"/>
  <c r="AT1174"/>
  <c r="AZ1092"/>
  <c r="AY1092"/>
  <c r="AF1092"/>
  <c r="AS1092"/>
  <c r="BD1092"/>
  <c r="AD1092"/>
  <c r="AW1092"/>
  <c r="AV1092"/>
  <c r="AU1092"/>
  <c r="BC1092"/>
  <c r="BA1092"/>
  <c r="AK1092"/>
  <c r="AN1092" s="1"/>
  <c r="O1092"/>
  <c r="AQ1092"/>
  <c r="AK727"/>
  <c r="AN727" s="1"/>
  <c r="AX727"/>
  <c r="AC727"/>
  <c r="AW727"/>
  <c r="AU727"/>
  <c r="BB727"/>
  <c r="BA727"/>
  <c r="BC727"/>
  <c r="T727"/>
  <c r="AS727"/>
  <c r="S727"/>
  <c r="AQ727"/>
  <c r="BA725"/>
  <c r="AK725"/>
  <c r="AQ725"/>
  <c r="BB725"/>
  <c r="AF688"/>
  <c r="AS688"/>
  <c r="BD688"/>
  <c r="BA688"/>
  <c r="S688"/>
  <c r="AZ688"/>
  <c r="O688"/>
  <c r="AY688"/>
  <c r="AU688"/>
  <c r="AR688"/>
  <c r="AK688"/>
  <c r="AN688" s="1"/>
  <c r="BC688"/>
  <c r="AD688"/>
  <c r="AQ688"/>
  <c r="AF1623"/>
  <c r="AU1581"/>
  <c r="AC1577"/>
  <c r="AV1536"/>
  <c r="AC1536"/>
  <c r="AU1497"/>
  <c r="AT1489"/>
  <c r="AQ1470"/>
  <c r="AX2315"/>
  <c r="BB2312"/>
  <c r="AX2299"/>
  <c r="BB2296"/>
  <c r="AX2283"/>
  <c r="BB2280"/>
  <c r="AX2267"/>
  <c r="BB2264"/>
  <c r="AX2251"/>
  <c r="BB2248"/>
  <c r="AX2235"/>
  <c r="BB2232"/>
  <c r="AX2213"/>
  <c r="AX2207"/>
  <c r="BD2206"/>
  <c r="AT2206"/>
  <c r="AX2181"/>
  <c r="AY2163"/>
  <c r="BB2161"/>
  <c r="AR2161"/>
  <c r="BB2155"/>
  <c r="AR2155"/>
  <c r="AY2113"/>
  <c r="BB2111"/>
  <c r="AS2111"/>
  <c r="BA2083"/>
  <c r="AQ2083"/>
  <c r="BA2081"/>
  <c r="AQ2081"/>
  <c r="BA2067"/>
  <c r="AQ2067"/>
  <c r="BA2065"/>
  <c r="AQ2065"/>
  <c r="BA2051"/>
  <c r="AQ2051"/>
  <c r="BA2049"/>
  <c r="AQ2049"/>
  <c r="BA2035"/>
  <c r="AQ2035"/>
  <c r="AR2011"/>
  <c r="AV1969"/>
  <c r="BC1968"/>
  <c r="AU1966"/>
  <c r="AR1949"/>
  <c r="AR1917"/>
  <c r="AR1885"/>
  <c r="AR1853"/>
  <c r="AR1821"/>
  <c r="AV1783"/>
  <c r="AR1781"/>
  <c r="AV1751"/>
  <c r="AR1749"/>
  <c r="AT1721"/>
  <c r="AX1718"/>
  <c r="AR1671"/>
  <c r="AT1657"/>
  <c r="AX1654"/>
  <c r="AW1623"/>
  <c r="AK1623"/>
  <c r="AN1623" s="1"/>
  <c r="BC1613"/>
  <c r="AY1609"/>
  <c r="AK1609"/>
  <c r="AN1609" s="1"/>
  <c r="AR1607"/>
  <c r="BD1606"/>
  <c r="O1606"/>
  <c r="BD1596"/>
  <c r="AT1593"/>
  <c r="AX1590"/>
  <c r="AV1581"/>
  <c r="AD1581"/>
  <c r="AX1577"/>
  <c r="AD1577"/>
  <c r="S1563"/>
  <c r="O1560"/>
  <c r="AT1547"/>
  <c r="AX1537"/>
  <c r="AX1536"/>
  <c r="AD1536"/>
  <c r="BC1528"/>
  <c r="AW1507"/>
  <c r="AW1497"/>
  <c r="AD1497"/>
  <c r="AW1489"/>
  <c r="AD1489"/>
  <c r="AX1484"/>
  <c r="AR1470"/>
  <c r="AZ1465"/>
  <c r="AD1465"/>
  <c r="AX1464"/>
  <c r="BC1433"/>
  <c r="AD1433"/>
  <c r="AQ1423"/>
  <c r="AU1398"/>
  <c r="O1398"/>
  <c r="BA1359"/>
  <c r="AF1359"/>
  <c r="BC1305"/>
  <c r="AD1305"/>
  <c r="AV1265"/>
  <c r="T1265"/>
  <c r="BB1261"/>
  <c r="AF1250"/>
  <c r="AV1243"/>
  <c r="O1243"/>
  <c r="O1167"/>
  <c r="AV1623"/>
  <c r="BD1623"/>
  <c r="AU1623"/>
  <c r="BC1623"/>
  <c r="T1623"/>
  <c r="AT1623"/>
  <c r="BB1623"/>
  <c r="AC1609"/>
  <c r="AX1609"/>
  <c r="AW1609"/>
  <c r="AV1609"/>
  <c r="BD1609"/>
  <c r="S1608"/>
  <c r="AD1608"/>
  <c r="AT1608"/>
  <c r="BD1608"/>
  <c r="AC1608"/>
  <c r="AR1608"/>
  <c r="BC1608"/>
  <c r="AQ1608"/>
  <c r="BB1608"/>
  <c r="O1509"/>
  <c r="AF1509"/>
  <c r="AR1509"/>
  <c r="AZ1509"/>
  <c r="T1509"/>
  <c r="AV1509"/>
  <c r="AC1509"/>
  <c r="AQ1509"/>
  <c r="BA1509"/>
  <c r="BC1509"/>
  <c r="BB1509"/>
  <c r="S1509"/>
  <c r="AY1509"/>
  <c r="S1470"/>
  <c r="AY1470"/>
  <c r="BB1470"/>
  <c r="T1470"/>
  <c r="AZ1470"/>
  <c r="AC1470"/>
  <c r="AT1470"/>
  <c r="AD1470"/>
  <c r="AX1470"/>
  <c r="AV1470"/>
  <c r="AU1470"/>
  <c r="AC1369"/>
  <c r="AX1369"/>
  <c r="AW1369"/>
  <c r="AV1369"/>
  <c r="BD1369"/>
  <c r="T1369"/>
  <c r="BA1369"/>
  <c r="S1369"/>
  <c r="AZ1369"/>
  <c r="AS1369"/>
  <c r="AT1369"/>
  <c r="AR1369"/>
  <c r="AQ1369"/>
  <c r="T1365"/>
  <c r="AT1365"/>
  <c r="BB1365"/>
  <c r="S1365"/>
  <c r="AK1365"/>
  <c r="AN1365" s="1"/>
  <c r="AS1365"/>
  <c r="BA1365"/>
  <c r="O1365"/>
  <c r="AF1365"/>
  <c r="AR1365"/>
  <c r="AZ1365"/>
  <c r="AW1365"/>
  <c r="AD1365"/>
  <c r="AV1365"/>
  <c r="BC1365"/>
  <c r="BD1365"/>
  <c r="AV1295"/>
  <c r="BD1295"/>
  <c r="AU1295"/>
  <c r="BC1295"/>
  <c r="T1295"/>
  <c r="AT1295"/>
  <c r="BB1295"/>
  <c r="AZ1295"/>
  <c r="AY1295"/>
  <c r="AD1295"/>
  <c r="AR1295"/>
  <c r="S1295"/>
  <c r="O1295"/>
  <c r="AU2163"/>
  <c r="BC2163"/>
  <c r="S2161"/>
  <c r="AK2161"/>
  <c r="AN2161" s="1"/>
  <c r="AS2161"/>
  <c r="BA2161"/>
  <c r="S2155"/>
  <c r="AK2155"/>
  <c r="AN2155" s="1"/>
  <c r="AS2155"/>
  <c r="BA2155"/>
  <c r="T2116"/>
  <c r="AF2116"/>
  <c r="AZ2116"/>
  <c r="AU2113"/>
  <c r="BC2113"/>
  <c r="O2111"/>
  <c r="AF2111"/>
  <c r="AR2111"/>
  <c r="AZ2111"/>
  <c r="AU2083"/>
  <c r="BC2083"/>
  <c r="T2083"/>
  <c r="AT2083"/>
  <c r="BB2083"/>
  <c r="AV2081"/>
  <c r="BD2081"/>
  <c r="AU2081"/>
  <c r="BC2081"/>
  <c r="AU2067"/>
  <c r="BC2067"/>
  <c r="T2067"/>
  <c r="AT2067"/>
  <c r="BB2067"/>
  <c r="AV2065"/>
  <c r="BD2065"/>
  <c r="AU2065"/>
  <c r="BC2065"/>
  <c r="AU2051"/>
  <c r="BC2051"/>
  <c r="T2051"/>
  <c r="AT2051"/>
  <c r="BB2051"/>
  <c r="AV2049"/>
  <c r="BD2049"/>
  <c r="AU2049"/>
  <c r="BC2049"/>
  <c r="AU2035"/>
  <c r="BC2035"/>
  <c r="T2035"/>
  <c r="AT2035"/>
  <c r="BB2035"/>
  <c r="T2032"/>
  <c r="AF2032"/>
  <c r="AZ2032"/>
  <c r="AD2032"/>
  <c r="AY2032"/>
  <c r="AU2032"/>
  <c r="T2015"/>
  <c r="AT2015"/>
  <c r="BB2015"/>
  <c r="S2015"/>
  <c r="AK2015"/>
  <c r="AN2015" s="1"/>
  <c r="AS2015"/>
  <c r="BA2015"/>
  <c r="O2015"/>
  <c r="AF2015"/>
  <c r="AR2015"/>
  <c r="AZ2015"/>
  <c r="AV2011"/>
  <c r="BD2011"/>
  <c r="AU2011"/>
  <c r="BC2011"/>
  <c r="T2011"/>
  <c r="AT2011"/>
  <c r="BB2011"/>
  <c r="AU1969"/>
  <c r="BC1969"/>
  <c r="T1969"/>
  <c r="AT1969"/>
  <c r="BB1969"/>
  <c r="S1969"/>
  <c r="AK1969"/>
  <c r="AN1969" s="1"/>
  <c r="AS1969"/>
  <c r="BA1969"/>
  <c r="AW1949"/>
  <c r="AV1949"/>
  <c r="BD1949"/>
  <c r="AU1949"/>
  <c r="BC1949"/>
  <c r="AT1938"/>
  <c r="AD1938"/>
  <c r="BC1938"/>
  <c r="AC1938"/>
  <c r="AY1938"/>
  <c r="AX1938"/>
  <c r="AT1932"/>
  <c r="AQ1932"/>
  <c r="T1932"/>
  <c r="AV1917"/>
  <c r="BD1917"/>
  <c r="AU1917"/>
  <c r="BC1917"/>
  <c r="T1917"/>
  <c r="AT1917"/>
  <c r="BB1917"/>
  <c r="S1900"/>
  <c r="AD1900"/>
  <c r="AY1900"/>
  <c r="AC1900"/>
  <c r="AX1900"/>
  <c r="AU1900"/>
  <c r="AV1885"/>
  <c r="BD1885"/>
  <c r="AU1885"/>
  <c r="BC1885"/>
  <c r="T1885"/>
  <c r="AT1885"/>
  <c r="BB1885"/>
  <c r="S1868"/>
  <c r="AD1868"/>
  <c r="AY1868"/>
  <c r="AC1868"/>
  <c r="AX1868"/>
  <c r="AU1868"/>
  <c r="AV1853"/>
  <c r="BD1853"/>
  <c r="AU1853"/>
  <c r="BC1853"/>
  <c r="T1853"/>
  <c r="AT1853"/>
  <c r="BB1853"/>
  <c r="S1836"/>
  <c r="AD1836"/>
  <c r="AY1836"/>
  <c r="AC1836"/>
  <c r="AX1836"/>
  <c r="AU1836"/>
  <c r="AV1821"/>
  <c r="BD1821"/>
  <c r="AU1821"/>
  <c r="BC1821"/>
  <c r="T1821"/>
  <c r="AT1821"/>
  <c r="BB1821"/>
  <c r="S1804"/>
  <c r="AD1804"/>
  <c r="AY1804"/>
  <c r="AC1804"/>
  <c r="AX1804"/>
  <c r="AU1804"/>
  <c r="AU1783"/>
  <c r="BC1783"/>
  <c r="T1783"/>
  <c r="AT1783"/>
  <c r="BB1783"/>
  <c r="S1783"/>
  <c r="AK1783"/>
  <c r="AN1783" s="1"/>
  <c r="AS1783"/>
  <c r="BA1783"/>
  <c r="AV1781"/>
  <c r="BD1781"/>
  <c r="AU1781"/>
  <c r="BC1781"/>
  <c r="T1781"/>
  <c r="AT1781"/>
  <c r="BB1781"/>
  <c r="AU1751"/>
  <c r="BC1751"/>
  <c r="T1751"/>
  <c r="AT1751"/>
  <c r="BB1751"/>
  <c r="S1751"/>
  <c r="AK1751"/>
  <c r="AN1751" s="1"/>
  <c r="AS1751"/>
  <c r="BA1751"/>
  <c r="AV1749"/>
  <c r="BD1749"/>
  <c r="AU1749"/>
  <c r="BC1749"/>
  <c r="T1749"/>
  <c r="AT1749"/>
  <c r="BB1749"/>
  <c r="T1725"/>
  <c r="AT1725"/>
  <c r="BB1725"/>
  <c r="S1725"/>
  <c r="AK1725"/>
  <c r="AN1725" s="1"/>
  <c r="AS1725"/>
  <c r="BA1725"/>
  <c r="O1725"/>
  <c r="AF1725"/>
  <c r="AR1725"/>
  <c r="AZ1725"/>
  <c r="AC1721"/>
  <c r="AX1721"/>
  <c r="AW1721"/>
  <c r="AV1721"/>
  <c r="BD1721"/>
  <c r="S1720"/>
  <c r="AD1720"/>
  <c r="AT1720"/>
  <c r="BD1720"/>
  <c r="AC1720"/>
  <c r="AR1720"/>
  <c r="BC1720"/>
  <c r="AQ1720"/>
  <c r="BB1720"/>
  <c r="S1718"/>
  <c r="AQ1718"/>
  <c r="BB1718"/>
  <c r="AZ1718"/>
  <c r="AY1718"/>
  <c r="S1708"/>
  <c r="AY1708"/>
  <c r="T1708"/>
  <c r="AX1708"/>
  <c r="O1708"/>
  <c r="AV1708"/>
  <c r="AV1671"/>
  <c r="BD1671"/>
  <c r="AU1671"/>
  <c r="BC1671"/>
  <c r="T1671"/>
  <c r="AT1671"/>
  <c r="BB1671"/>
  <c r="T1661"/>
  <c r="AT1661"/>
  <c r="BB1661"/>
  <c r="S1661"/>
  <c r="AK1661"/>
  <c r="AN1661" s="1"/>
  <c r="AS1661"/>
  <c r="BA1661"/>
  <c r="O1661"/>
  <c r="AF1661"/>
  <c r="AR1661"/>
  <c r="AZ1661"/>
  <c r="AC1657"/>
  <c r="AX1657"/>
  <c r="AW1657"/>
  <c r="AV1657"/>
  <c r="BD1657"/>
  <c r="S1656"/>
  <c r="AD1656"/>
  <c r="AT1656"/>
  <c r="BD1656"/>
  <c r="AC1656"/>
  <c r="AR1656"/>
  <c r="BC1656"/>
  <c r="AQ1656"/>
  <c r="BB1656"/>
  <c r="S1654"/>
  <c r="AQ1654"/>
  <c r="BB1654"/>
  <c r="AZ1654"/>
  <c r="AY1654"/>
  <c r="S1644"/>
  <c r="AY1644"/>
  <c r="T1644"/>
  <c r="AX1644"/>
  <c r="O1644"/>
  <c r="AV1644"/>
  <c r="AV1607"/>
  <c r="BD1607"/>
  <c r="AU1607"/>
  <c r="BC1607"/>
  <c r="T1607"/>
  <c r="AT1607"/>
  <c r="BB1607"/>
  <c r="T1597"/>
  <c r="AT1597"/>
  <c r="BB1597"/>
  <c r="S1597"/>
  <c r="AK1597"/>
  <c r="AN1597" s="1"/>
  <c r="AS1597"/>
  <c r="BA1597"/>
  <c r="O1597"/>
  <c r="AF1597"/>
  <c r="AR1597"/>
  <c r="AZ1597"/>
  <c r="AC1593"/>
  <c r="AX1593"/>
  <c r="AW1593"/>
  <c r="AV1593"/>
  <c r="BD1593"/>
  <c r="S1592"/>
  <c r="AD1592"/>
  <c r="AT1592"/>
  <c r="BD1592"/>
  <c r="AC1592"/>
  <c r="AR1592"/>
  <c r="BC1592"/>
  <c r="AQ1592"/>
  <c r="BB1592"/>
  <c r="S1590"/>
  <c r="AQ1590"/>
  <c r="BB1590"/>
  <c r="AZ1590"/>
  <c r="AY1590"/>
  <c r="S1580"/>
  <c r="AY1580"/>
  <c r="T1580"/>
  <c r="AX1580"/>
  <c r="O1580"/>
  <c r="AV1580"/>
  <c r="S1540"/>
  <c r="O1540"/>
  <c r="AV1540"/>
  <c r="AQ1540"/>
  <c r="BC1540"/>
  <c r="AR1540"/>
  <c r="BD1540"/>
  <c r="BB1540"/>
  <c r="AV1537"/>
  <c r="BD1537"/>
  <c r="AC1537"/>
  <c r="AQ1537"/>
  <c r="AZ1537"/>
  <c r="AD1537"/>
  <c r="AS1537"/>
  <c r="BC1537"/>
  <c r="AR1537"/>
  <c r="BB1537"/>
  <c r="BA1537"/>
  <c r="AC1531"/>
  <c r="AX1531"/>
  <c r="O1531"/>
  <c r="AK1531"/>
  <c r="AN1531" s="1"/>
  <c r="AT1531"/>
  <c r="BC1531"/>
  <c r="AF1531"/>
  <c r="AU1531"/>
  <c r="AD1531"/>
  <c r="AS1531"/>
  <c r="BD1531"/>
  <c r="AR1531"/>
  <c r="BB1531"/>
  <c r="S1528"/>
  <c r="AQ1528"/>
  <c r="BB1528"/>
  <c r="AD1528"/>
  <c r="AU1528"/>
  <c r="AT1528"/>
  <c r="AR1528"/>
  <c r="BD1528"/>
  <c r="S1518"/>
  <c r="AY1518"/>
  <c r="AC1518"/>
  <c r="AT1518"/>
  <c r="T1518"/>
  <c r="AZ1518"/>
  <c r="BB1518"/>
  <c r="AF1518"/>
  <c r="AX1518"/>
  <c r="AD1518"/>
  <c r="AV1518"/>
  <c r="S1502"/>
  <c r="AY1502"/>
  <c r="T1502"/>
  <c r="AZ1502"/>
  <c r="AC1502"/>
  <c r="AT1502"/>
  <c r="AD1502"/>
  <c r="AV1502"/>
  <c r="AU1502"/>
  <c r="AR1502"/>
  <c r="O1477"/>
  <c r="AF1477"/>
  <c r="AR1477"/>
  <c r="AZ1477"/>
  <c r="T1477"/>
  <c r="AV1477"/>
  <c r="AC1477"/>
  <c r="AQ1477"/>
  <c r="BA1477"/>
  <c r="AD1477"/>
  <c r="AT1477"/>
  <c r="AS1477"/>
  <c r="BD1477"/>
  <c r="BC1477"/>
  <c r="T1463"/>
  <c r="AT1463"/>
  <c r="BB1463"/>
  <c r="AD1463"/>
  <c r="AQ1463"/>
  <c r="AZ1463"/>
  <c r="AC1463"/>
  <c r="AY1463"/>
  <c r="S1463"/>
  <c r="AU1463"/>
  <c r="BD1463"/>
  <c r="AF1463"/>
  <c r="AV1463"/>
  <c r="AS1463"/>
  <c r="AR1463"/>
  <c r="S1456"/>
  <c r="AQ1456"/>
  <c r="BB1456"/>
  <c r="AC1456"/>
  <c r="AT1456"/>
  <c r="AR1456"/>
  <c r="BD1456"/>
  <c r="O1456"/>
  <c r="AX1456"/>
  <c r="AV1456"/>
  <c r="AU1456"/>
  <c r="AV1439"/>
  <c r="BD1439"/>
  <c r="AU1439"/>
  <c r="BC1439"/>
  <c r="T1439"/>
  <c r="AT1439"/>
  <c r="BB1439"/>
  <c r="AC1439"/>
  <c r="AQ1439"/>
  <c r="BA1439"/>
  <c r="O1439"/>
  <c r="AK1439"/>
  <c r="AN1439" s="1"/>
  <c r="AW1439"/>
  <c r="AS1439"/>
  <c r="AR1439"/>
  <c r="S1439"/>
  <c r="S1432"/>
  <c r="AD1432"/>
  <c r="AT1432"/>
  <c r="BD1432"/>
  <c r="AC1432"/>
  <c r="AR1432"/>
  <c r="BC1432"/>
  <c r="AQ1432"/>
  <c r="BB1432"/>
  <c r="AU1432"/>
  <c r="T1432"/>
  <c r="AF1432"/>
  <c r="AY1432"/>
  <c r="S1392"/>
  <c r="AD1392"/>
  <c r="AT1392"/>
  <c r="BD1392"/>
  <c r="AC1392"/>
  <c r="AR1392"/>
  <c r="BC1392"/>
  <c r="AQ1392"/>
  <c r="BB1392"/>
  <c r="T1392"/>
  <c r="O1392"/>
  <c r="AX1392"/>
  <c r="AZ1392"/>
  <c r="AY1392"/>
  <c r="T1341"/>
  <c r="AT1341"/>
  <c r="BB1341"/>
  <c r="S1341"/>
  <c r="AK1341"/>
  <c r="AN1341" s="1"/>
  <c r="AS1341"/>
  <c r="BA1341"/>
  <c r="O1341"/>
  <c r="AF1341"/>
  <c r="AR1341"/>
  <c r="AZ1341"/>
  <c r="AX1341"/>
  <c r="AW1341"/>
  <c r="BD1341"/>
  <c r="BC1341"/>
  <c r="AD1341"/>
  <c r="AY1341"/>
  <c r="T1333"/>
  <c r="AT1333"/>
  <c r="BB1333"/>
  <c r="S1333"/>
  <c r="AK1333"/>
  <c r="AS1333"/>
  <c r="BA1333"/>
  <c r="O1333"/>
  <c r="AF1333"/>
  <c r="AR1333"/>
  <c r="AZ1333"/>
  <c r="BD1333"/>
  <c r="BC1333"/>
  <c r="AD1333"/>
  <c r="AV1333"/>
  <c r="AX1333"/>
  <c r="AW1333"/>
  <c r="AU1333"/>
  <c r="AV1311"/>
  <c r="BD1311"/>
  <c r="AU1311"/>
  <c r="BC1311"/>
  <c r="T1311"/>
  <c r="AT1311"/>
  <c r="BB1311"/>
  <c r="AC1311"/>
  <c r="AQ1311"/>
  <c r="BA1311"/>
  <c r="O1311"/>
  <c r="AK1311"/>
  <c r="AN1311" s="1"/>
  <c r="AW1311"/>
  <c r="AS1311"/>
  <c r="AR1311"/>
  <c r="S1311"/>
  <c r="S1304"/>
  <c r="AD1304"/>
  <c r="AT1304"/>
  <c r="BD1304"/>
  <c r="AC1304"/>
  <c r="AR1304"/>
  <c r="BC1304"/>
  <c r="AQ1304"/>
  <c r="BB1304"/>
  <c r="AU1304"/>
  <c r="T1304"/>
  <c r="AF1304"/>
  <c r="AY1304"/>
  <c r="AZ1278"/>
  <c r="AC1278"/>
  <c r="AT1278"/>
  <c r="AR1278"/>
  <c r="BD1278"/>
  <c r="AQ1278"/>
  <c r="BC1278"/>
  <c r="AD1278"/>
  <c r="AY1278"/>
  <c r="AX1278"/>
  <c r="O1278"/>
  <c r="AF1278"/>
  <c r="BB1278"/>
  <c r="AD1226"/>
  <c r="AT1226"/>
  <c r="BD1226"/>
  <c r="AC1226"/>
  <c r="AR1226"/>
  <c r="BC1226"/>
  <c r="AQ1226"/>
  <c r="BB1226"/>
  <c r="AU1226"/>
  <c r="T1226"/>
  <c r="O1226"/>
  <c r="AY1226"/>
  <c r="AF1226"/>
  <c r="AW1175"/>
  <c r="AV1175"/>
  <c r="BD1175"/>
  <c r="AU1175"/>
  <c r="BC1175"/>
  <c r="AQ1175"/>
  <c r="BB1175"/>
  <c r="BA1175"/>
  <c r="AZ1175"/>
  <c r="S1175"/>
  <c r="AK1175"/>
  <c r="AN1175" s="1"/>
  <c r="O1175"/>
  <c r="AF1175"/>
  <c r="AY1175"/>
  <c r="AR1175"/>
  <c r="AC1175"/>
  <c r="AX1175"/>
  <c r="BA1109"/>
  <c r="AY1109"/>
  <c r="AT1109"/>
  <c r="AS1109"/>
  <c r="AQ1109"/>
  <c r="AC1109"/>
  <c r="BB1109"/>
  <c r="AX1109"/>
  <c r="AW1109"/>
  <c r="AK1109"/>
  <c r="AN1109" s="1"/>
  <c r="AD1109"/>
  <c r="T1109"/>
  <c r="AU1109"/>
  <c r="S1109"/>
  <c r="S1096"/>
  <c r="AY1096"/>
  <c r="AK1096"/>
  <c r="AN1096" s="1"/>
  <c r="AV1096"/>
  <c r="BD1096"/>
  <c r="AF1096"/>
  <c r="BA1096"/>
  <c r="AZ1096"/>
  <c r="AU1096"/>
  <c r="O1096"/>
  <c r="AS1096"/>
  <c r="AD1047"/>
  <c r="AK1047"/>
  <c r="AN1047" s="1"/>
  <c r="BC1047"/>
  <c r="AC1047"/>
  <c r="BA1047"/>
  <c r="T1047"/>
  <c r="AS1047"/>
  <c r="AT943"/>
  <c r="AD943"/>
  <c r="AQ943"/>
  <c r="AU943"/>
  <c r="AY943"/>
  <c r="BC943"/>
  <c r="T687"/>
  <c r="BC687"/>
  <c r="AU687"/>
  <c r="AS687"/>
  <c r="S687"/>
  <c r="AQ687"/>
  <c r="AK687"/>
  <c r="AX687"/>
  <c r="AC687"/>
  <c r="AW687"/>
  <c r="BA687"/>
  <c r="AY1613"/>
  <c r="BC1596"/>
  <c r="AC1581"/>
  <c r="AW1577"/>
  <c r="AS1547"/>
  <c r="AU1507"/>
  <c r="AC1497"/>
  <c r="AU1484"/>
  <c r="BD1480"/>
  <c r="AV1464"/>
  <c r="AT1398"/>
  <c r="AT1265"/>
  <c r="BA1261"/>
  <c r="AU1243"/>
  <c r="AX1623"/>
  <c r="S1623"/>
  <c r="BD1613"/>
  <c r="AZ1609"/>
  <c r="S1609"/>
  <c r="T1608"/>
  <c r="T1606"/>
  <c r="AQ1596"/>
  <c r="AW1581"/>
  <c r="AY1577"/>
  <c r="AQ1563"/>
  <c r="T1563"/>
  <c r="T1560"/>
  <c r="AU1547"/>
  <c r="AF1536"/>
  <c r="AU1509"/>
  <c r="AY1507"/>
  <c r="AF1507"/>
  <c r="BC1497"/>
  <c r="AK1497"/>
  <c r="AN1497" s="1"/>
  <c r="AX1489"/>
  <c r="AF1489"/>
  <c r="AY1484"/>
  <c r="BC1470"/>
  <c r="AK1465"/>
  <c r="AN1465" s="1"/>
  <c r="AY1464"/>
  <c r="AF1433"/>
  <c r="AS1423"/>
  <c r="BC1398"/>
  <c r="AU1369"/>
  <c r="AX1365"/>
  <c r="AK1359"/>
  <c r="AN1359" s="1"/>
  <c r="AF1305"/>
  <c r="AS1295"/>
  <c r="BC1261"/>
  <c r="AW1243"/>
  <c r="AK1229"/>
  <c r="AN1229" s="1"/>
  <c r="AR1167"/>
  <c r="S1167"/>
  <c r="AU1148"/>
  <c r="AU1023"/>
  <c r="AY1000"/>
  <c r="BC961"/>
  <c r="AY960"/>
  <c r="S725"/>
  <c r="S1574"/>
  <c r="AY1574"/>
  <c r="S1572"/>
  <c r="O1572"/>
  <c r="AV1572"/>
  <c r="S1570"/>
  <c r="AD1570"/>
  <c r="AT1570"/>
  <c r="BD1570"/>
  <c r="S1566"/>
  <c r="AY1566"/>
  <c r="AC1566"/>
  <c r="AT1566"/>
  <c r="S1562"/>
  <c r="AD1562"/>
  <c r="AT1562"/>
  <c r="BD1562"/>
  <c r="AC1562"/>
  <c r="AU1562"/>
  <c r="AC1555"/>
  <c r="AX1555"/>
  <c r="T1555"/>
  <c r="AV1555"/>
  <c r="S1534"/>
  <c r="AY1534"/>
  <c r="AC1534"/>
  <c r="AT1534"/>
  <c r="S1530"/>
  <c r="AD1530"/>
  <c r="AT1530"/>
  <c r="BD1530"/>
  <c r="AC1530"/>
  <c r="AU1530"/>
  <c r="AC1523"/>
  <c r="AX1523"/>
  <c r="T1523"/>
  <c r="AV1523"/>
  <c r="T1511"/>
  <c r="AT1511"/>
  <c r="BB1511"/>
  <c r="S1511"/>
  <c r="AU1511"/>
  <c r="BD1511"/>
  <c r="AC1511"/>
  <c r="AY1511"/>
  <c r="T1495"/>
  <c r="AT1495"/>
  <c r="BB1495"/>
  <c r="AC1495"/>
  <c r="AY1495"/>
  <c r="S1495"/>
  <c r="AU1495"/>
  <c r="BD1495"/>
  <c r="S1472"/>
  <c r="AQ1472"/>
  <c r="BB1472"/>
  <c r="O1472"/>
  <c r="AX1472"/>
  <c r="AR1472"/>
  <c r="BD1472"/>
  <c r="AC1467"/>
  <c r="AX1467"/>
  <c r="AQ1467"/>
  <c r="AZ1467"/>
  <c r="AY1467"/>
  <c r="O1467"/>
  <c r="AK1467"/>
  <c r="AN1467" s="1"/>
  <c r="AT1467"/>
  <c r="BC1467"/>
  <c r="S1424"/>
  <c r="AD1424"/>
  <c r="AT1424"/>
  <c r="BD1424"/>
  <c r="AC1424"/>
  <c r="AR1424"/>
  <c r="BC1424"/>
  <c r="AQ1424"/>
  <c r="BB1424"/>
  <c r="AF1424"/>
  <c r="AY1424"/>
  <c r="AX1424"/>
  <c r="O1424"/>
  <c r="AV1415"/>
  <c r="BD1415"/>
  <c r="AU1415"/>
  <c r="BC1415"/>
  <c r="T1415"/>
  <c r="AT1415"/>
  <c r="BB1415"/>
  <c r="AD1415"/>
  <c r="AR1415"/>
  <c r="AC1415"/>
  <c r="AQ1415"/>
  <c r="S1415"/>
  <c r="AX1415"/>
  <c r="T1413"/>
  <c r="AT1413"/>
  <c r="BB1413"/>
  <c r="S1413"/>
  <c r="AK1413"/>
  <c r="AN1413" s="1"/>
  <c r="AS1413"/>
  <c r="BA1413"/>
  <c r="O1413"/>
  <c r="AF1413"/>
  <c r="AR1413"/>
  <c r="AZ1413"/>
  <c r="AC1413"/>
  <c r="AU1413"/>
  <c r="AQ1413"/>
  <c r="AX1413"/>
  <c r="AV1407"/>
  <c r="BD1407"/>
  <c r="AU1407"/>
  <c r="BC1407"/>
  <c r="T1407"/>
  <c r="AT1407"/>
  <c r="BB1407"/>
  <c r="S1407"/>
  <c r="AX1407"/>
  <c r="O1407"/>
  <c r="AK1407"/>
  <c r="AN1407" s="1"/>
  <c r="AW1407"/>
  <c r="BA1407"/>
  <c r="S1360"/>
  <c r="AD1360"/>
  <c r="AT1360"/>
  <c r="BD1360"/>
  <c r="AC1360"/>
  <c r="AR1360"/>
  <c r="BC1360"/>
  <c r="AQ1360"/>
  <c r="BB1360"/>
  <c r="AF1360"/>
  <c r="AY1360"/>
  <c r="AX1360"/>
  <c r="O1360"/>
  <c r="AV1351"/>
  <c r="BD1351"/>
  <c r="AU1351"/>
  <c r="BC1351"/>
  <c r="T1351"/>
  <c r="AT1351"/>
  <c r="BB1351"/>
  <c r="AD1351"/>
  <c r="AR1351"/>
  <c r="AC1351"/>
  <c r="AQ1351"/>
  <c r="S1351"/>
  <c r="AX1351"/>
  <c r="T1349"/>
  <c r="AT1349"/>
  <c r="BB1349"/>
  <c r="S1349"/>
  <c r="AK1349"/>
  <c r="AN1349" s="1"/>
  <c r="AS1349"/>
  <c r="BA1349"/>
  <c r="O1349"/>
  <c r="AF1349"/>
  <c r="AR1349"/>
  <c r="AZ1349"/>
  <c r="AC1349"/>
  <c r="AU1349"/>
  <c r="AQ1349"/>
  <c r="AX1349"/>
  <c r="AV1343"/>
  <c r="BD1343"/>
  <c r="AU1343"/>
  <c r="BC1343"/>
  <c r="T1343"/>
  <c r="AT1343"/>
  <c r="BB1343"/>
  <c r="S1343"/>
  <c r="AX1343"/>
  <c r="O1343"/>
  <c r="AK1343"/>
  <c r="AN1343" s="1"/>
  <c r="AW1343"/>
  <c r="BA1343"/>
  <c r="S1296"/>
  <c r="AD1296"/>
  <c r="AT1296"/>
  <c r="BD1296"/>
  <c r="AC1296"/>
  <c r="AR1296"/>
  <c r="BC1296"/>
  <c r="AQ1296"/>
  <c r="BB1296"/>
  <c r="AF1296"/>
  <c r="AY1296"/>
  <c r="AX1296"/>
  <c r="O1296"/>
  <c r="T1291"/>
  <c r="AT1291"/>
  <c r="BB1291"/>
  <c r="AD1291"/>
  <c r="AQ1291"/>
  <c r="AZ1291"/>
  <c r="AC1291"/>
  <c r="AY1291"/>
  <c r="AX1291"/>
  <c r="AS1291"/>
  <c r="AR1291"/>
  <c r="AK1291"/>
  <c r="AN1291" s="1"/>
  <c r="AW1291"/>
  <c r="O1289"/>
  <c r="AF1289"/>
  <c r="AR1289"/>
  <c r="AZ1289"/>
  <c r="AD1289"/>
  <c r="AS1289"/>
  <c r="BB1289"/>
  <c r="AC1289"/>
  <c r="AQ1289"/>
  <c r="BA1289"/>
  <c r="AY1289"/>
  <c r="AK1289"/>
  <c r="AN1289" s="1"/>
  <c r="AW1289"/>
  <c r="AV1289"/>
  <c r="S1289"/>
  <c r="BD1289"/>
  <c r="S1286"/>
  <c r="AD1286"/>
  <c r="AT1286"/>
  <c r="BD1286"/>
  <c r="AR1286"/>
  <c r="AQ1286"/>
  <c r="BC1286"/>
  <c r="BB1286"/>
  <c r="AU1286"/>
  <c r="T1286"/>
  <c r="AC1286"/>
  <c r="AY1286"/>
  <c r="AF1280"/>
  <c r="AV1280"/>
  <c r="AU1280"/>
  <c r="AT1280"/>
  <c r="AQ1280"/>
  <c r="BD1280"/>
  <c r="BC1280"/>
  <c r="AX1280"/>
  <c r="AW1255"/>
  <c r="AV1255"/>
  <c r="BD1255"/>
  <c r="AY1255"/>
  <c r="T1255"/>
  <c r="AX1255"/>
  <c r="S1255"/>
  <c r="AK1255"/>
  <c r="AN1255" s="1"/>
  <c r="AU1255"/>
  <c r="AF1255"/>
  <c r="AZ1255"/>
  <c r="AD1255"/>
  <c r="AT1255"/>
  <c r="BC1255"/>
  <c r="T1211"/>
  <c r="AT1211"/>
  <c r="BB1211"/>
  <c r="S1211"/>
  <c r="AK1211"/>
  <c r="AN1211" s="1"/>
  <c r="AS1211"/>
  <c r="BA1211"/>
  <c r="O1211"/>
  <c r="AF1211"/>
  <c r="AR1211"/>
  <c r="AZ1211"/>
  <c r="AX1211"/>
  <c r="AW1211"/>
  <c r="AD1211"/>
  <c r="AV1211"/>
  <c r="AQ1211"/>
  <c r="BC1211"/>
  <c r="AF1126"/>
  <c r="AW1126"/>
  <c r="AD1126"/>
  <c r="BC1126"/>
  <c r="AZ1126"/>
  <c r="AU1126"/>
  <c r="AK1126"/>
  <c r="AN1126" s="1"/>
  <c r="S1126"/>
  <c r="AD1111"/>
  <c r="AK1111"/>
  <c r="AN1111" s="1"/>
  <c r="BC1111"/>
  <c r="AC1111"/>
  <c r="BA1111"/>
  <c r="AX1111"/>
  <c r="T1111"/>
  <c r="AU1111"/>
  <c r="T958"/>
  <c r="S958"/>
  <c r="AW958"/>
  <c r="O958"/>
  <c r="AV958"/>
  <c r="AQ958"/>
  <c r="BA958"/>
  <c r="AK958"/>
  <c r="AN958" s="1"/>
  <c r="AY958"/>
  <c r="AF958"/>
  <c r="AU958"/>
  <c r="AD958"/>
  <c r="AS958"/>
  <c r="BD958"/>
  <c r="BC958"/>
  <c r="AZ958"/>
  <c r="AT939"/>
  <c r="BC939"/>
  <c r="AU939"/>
  <c r="T918"/>
  <c r="S918"/>
  <c r="AW918"/>
  <c r="O918"/>
  <c r="AV918"/>
  <c r="AQ918"/>
  <c r="BA918"/>
  <c r="AR918"/>
  <c r="BD918"/>
  <c r="AF918"/>
  <c r="BC918"/>
  <c r="AD918"/>
  <c r="AZ918"/>
  <c r="AY918"/>
  <c r="AT845"/>
  <c r="AD845"/>
  <c r="BA845"/>
  <c r="AY845"/>
  <c r="AU845"/>
  <c r="AF824"/>
  <c r="AR824"/>
  <c r="AQ824"/>
  <c r="S824"/>
  <c r="BC824"/>
  <c r="AK824"/>
  <c r="AN824" s="1"/>
  <c r="AD824"/>
  <c r="BA824"/>
  <c r="O824"/>
  <c r="AU824"/>
  <c r="AW824"/>
  <c r="AV824"/>
  <c r="AZ824"/>
  <c r="T616"/>
  <c r="AD616"/>
  <c r="AR616"/>
  <c r="BC616"/>
  <c r="AQ616"/>
  <c r="BA616"/>
  <c r="AU616"/>
  <c r="AS616"/>
  <c r="S616"/>
  <c r="O616"/>
  <c r="AY616"/>
  <c r="AF616"/>
  <c r="BD616"/>
  <c r="AZ616"/>
  <c r="AK616"/>
  <c r="AN616" s="1"/>
  <c r="S615"/>
  <c r="BB615"/>
  <c r="AD615"/>
  <c r="AY615"/>
  <c r="AU615"/>
  <c r="AT615"/>
  <c r="T615"/>
  <c r="AQ615"/>
  <c r="AC615"/>
  <c r="AX2091"/>
  <c r="AX2075"/>
  <c r="AX2059"/>
  <c r="AX2043"/>
  <c r="AV2034"/>
  <c r="AC2034"/>
  <c r="AX2027"/>
  <c r="AW2021"/>
  <c r="AV2018"/>
  <c r="AC2018"/>
  <c r="AW2007"/>
  <c r="AW2005"/>
  <c r="AX1995"/>
  <c r="BC1994"/>
  <c r="AD1994"/>
  <c r="AW1985"/>
  <c r="AU1984"/>
  <c r="AT1982"/>
  <c r="AW1975"/>
  <c r="AW1973"/>
  <c r="AX1963"/>
  <c r="BC1962"/>
  <c r="AD1962"/>
  <c r="AW1953"/>
  <c r="AU1952"/>
  <c r="AT1950"/>
  <c r="AW1943"/>
  <c r="AW1941"/>
  <c r="AX1931"/>
  <c r="BC1930"/>
  <c r="AD1930"/>
  <c r="AW1921"/>
  <c r="AU1920"/>
  <c r="AX1909"/>
  <c r="AW1907"/>
  <c r="BB1906"/>
  <c r="AY1904"/>
  <c r="AD1904"/>
  <c r="AX1893"/>
  <c r="AW1891"/>
  <c r="BB1890"/>
  <c r="AY1888"/>
  <c r="AD1888"/>
  <c r="AX1877"/>
  <c r="AW1875"/>
  <c r="BB1874"/>
  <c r="AY1872"/>
  <c r="AD1872"/>
  <c r="AX1861"/>
  <c r="AW1859"/>
  <c r="BB1858"/>
  <c r="AY1856"/>
  <c r="AD1856"/>
  <c r="AX1845"/>
  <c r="AW1843"/>
  <c r="BB1842"/>
  <c r="AY1840"/>
  <c r="AD1840"/>
  <c r="AX1829"/>
  <c r="AW1827"/>
  <c r="BB1826"/>
  <c r="AY1824"/>
  <c r="AD1824"/>
  <c r="AX1813"/>
  <c r="AW1811"/>
  <c r="BB1810"/>
  <c r="AY1808"/>
  <c r="AD1808"/>
  <c r="AQ1794"/>
  <c r="AW1791"/>
  <c r="AX1789"/>
  <c r="AQ1778"/>
  <c r="AW1775"/>
  <c r="AX1773"/>
  <c r="AQ1762"/>
  <c r="AW1759"/>
  <c r="AX1757"/>
  <c r="AQ1746"/>
  <c r="AW1743"/>
  <c r="AX1741"/>
  <c r="AQ1730"/>
  <c r="AX1723"/>
  <c r="BD1722"/>
  <c r="AT1722"/>
  <c r="AD1722"/>
  <c r="AX1715"/>
  <c r="BD1714"/>
  <c r="AT1714"/>
  <c r="AD1714"/>
  <c r="AX1707"/>
  <c r="BD1706"/>
  <c r="AT1706"/>
  <c r="AD1706"/>
  <c r="AX1699"/>
  <c r="BD1698"/>
  <c r="AT1698"/>
  <c r="AD1698"/>
  <c r="AX1691"/>
  <c r="BD1690"/>
  <c r="AT1690"/>
  <c r="AD1690"/>
  <c r="AX1683"/>
  <c r="BD1682"/>
  <c r="AT1682"/>
  <c r="AD1682"/>
  <c r="AX1675"/>
  <c r="BD1674"/>
  <c r="AT1674"/>
  <c r="AD1674"/>
  <c r="AX1667"/>
  <c r="BD1666"/>
  <c r="AT1666"/>
  <c r="AD1666"/>
  <c r="AX1659"/>
  <c r="BD1658"/>
  <c r="AT1658"/>
  <c r="AD1658"/>
  <c r="AX1651"/>
  <c r="BD1650"/>
  <c r="AT1650"/>
  <c r="AD1650"/>
  <c r="AX1643"/>
  <c r="BD1642"/>
  <c r="AT1642"/>
  <c r="AD1642"/>
  <c r="AX1635"/>
  <c r="BD1634"/>
  <c r="AT1634"/>
  <c r="AD1634"/>
  <c r="AX1627"/>
  <c r="BD1626"/>
  <c r="AT1626"/>
  <c r="AD1626"/>
  <c r="AX1619"/>
  <c r="BD1618"/>
  <c r="AT1618"/>
  <c r="AD1618"/>
  <c r="AX1611"/>
  <c r="BD1610"/>
  <c r="AT1610"/>
  <c r="AD1610"/>
  <c r="AX1603"/>
  <c r="BD1602"/>
  <c r="AT1602"/>
  <c r="AD1602"/>
  <c r="AX1595"/>
  <c r="BD1594"/>
  <c r="AT1594"/>
  <c r="AD1594"/>
  <c r="AX1587"/>
  <c r="BD1586"/>
  <c r="AT1586"/>
  <c r="AD1586"/>
  <c r="AX1579"/>
  <c r="BD1578"/>
  <c r="AT1578"/>
  <c r="AC1578"/>
  <c r="AU1576"/>
  <c r="AX1564"/>
  <c r="AF1564"/>
  <c r="AT1561"/>
  <c r="BA1553"/>
  <c r="AQ1553"/>
  <c r="AC1553"/>
  <c r="AV1550"/>
  <c r="BD1549"/>
  <c r="AT1549"/>
  <c r="AX1546"/>
  <c r="AF1546"/>
  <c r="BB1545"/>
  <c r="AR1545"/>
  <c r="AV1542"/>
  <c r="BD1541"/>
  <c r="AT1541"/>
  <c r="AD1541"/>
  <c r="AX1532"/>
  <c r="AF1532"/>
  <c r="AT1529"/>
  <c r="BA1521"/>
  <c r="AQ1521"/>
  <c r="AC1521"/>
  <c r="AV1504"/>
  <c r="AD1504"/>
  <c r="AU1491"/>
  <c r="AU1483"/>
  <c r="AD1483"/>
  <c r="BB1482"/>
  <c r="AS1473"/>
  <c r="AD1473"/>
  <c r="AS1447"/>
  <c r="AC1447"/>
  <c r="AC1406"/>
  <c r="BA1401"/>
  <c r="AF1401"/>
  <c r="BB1393"/>
  <c r="AC1342"/>
  <c r="BA1337"/>
  <c r="AF1337"/>
  <c r="BB1329"/>
  <c r="AR1012"/>
  <c r="AX881"/>
  <c r="S1576"/>
  <c r="AQ1576"/>
  <c r="BB1576"/>
  <c r="AV1561"/>
  <c r="BD1561"/>
  <c r="O1561"/>
  <c r="AF1561"/>
  <c r="AS1561"/>
  <c r="BB1561"/>
  <c r="S1550"/>
  <c r="AY1550"/>
  <c r="T1550"/>
  <c r="AZ1550"/>
  <c r="O1549"/>
  <c r="AF1549"/>
  <c r="AR1549"/>
  <c r="AZ1549"/>
  <c r="AX1549"/>
  <c r="AV1545"/>
  <c r="BD1545"/>
  <c r="AX1545"/>
  <c r="S1542"/>
  <c r="AY1542"/>
  <c r="AQ1542"/>
  <c r="BC1542"/>
  <c r="AV1529"/>
  <c r="BD1529"/>
  <c r="O1529"/>
  <c r="AF1529"/>
  <c r="AS1529"/>
  <c r="BB1529"/>
  <c r="S1516"/>
  <c r="O1516"/>
  <c r="AV1516"/>
  <c r="AD1516"/>
  <c r="AT1516"/>
  <c r="AZ1516"/>
  <c r="S1500"/>
  <c r="O1500"/>
  <c r="AV1500"/>
  <c r="AZ1500"/>
  <c r="AD1500"/>
  <c r="AT1500"/>
  <c r="AC1491"/>
  <c r="AX1491"/>
  <c r="AD1491"/>
  <c r="AR1491"/>
  <c r="BA1491"/>
  <c r="T1491"/>
  <c r="AV1491"/>
  <c r="S1486"/>
  <c r="AY1486"/>
  <c r="AC1486"/>
  <c r="AT1486"/>
  <c r="T1486"/>
  <c r="AZ1486"/>
  <c r="T1437"/>
  <c r="AT1437"/>
  <c r="BB1437"/>
  <c r="S1437"/>
  <c r="AK1437"/>
  <c r="AN1437" s="1"/>
  <c r="AS1437"/>
  <c r="BA1437"/>
  <c r="O1437"/>
  <c r="AF1437"/>
  <c r="AR1437"/>
  <c r="AZ1437"/>
  <c r="AQ1437"/>
  <c r="BD1437"/>
  <c r="AW1437"/>
  <c r="S1430"/>
  <c r="AQ1430"/>
  <c r="BB1430"/>
  <c r="AZ1430"/>
  <c r="AY1430"/>
  <c r="AR1430"/>
  <c r="T1430"/>
  <c r="AC1430"/>
  <c r="AV1430"/>
  <c r="S1396"/>
  <c r="AY1396"/>
  <c r="T1396"/>
  <c r="AX1396"/>
  <c r="O1396"/>
  <c r="AV1396"/>
  <c r="AC1396"/>
  <c r="AT1396"/>
  <c r="AR1396"/>
  <c r="BB1396"/>
  <c r="T1373"/>
  <c r="AT1373"/>
  <c r="BB1373"/>
  <c r="S1373"/>
  <c r="AK1373"/>
  <c r="AN1373" s="1"/>
  <c r="AS1373"/>
  <c r="BA1373"/>
  <c r="O1373"/>
  <c r="AF1373"/>
  <c r="AR1373"/>
  <c r="AZ1373"/>
  <c r="AQ1373"/>
  <c r="BD1373"/>
  <c r="AW1373"/>
  <c r="S1366"/>
  <c r="AQ1366"/>
  <c r="BB1366"/>
  <c r="AZ1366"/>
  <c r="AY1366"/>
  <c r="AR1366"/>
  <c r="T1366"/>
  <c r="AC1366"/>
  <c r="AV1366"/>
  <c r="S1332"/>
  <c r="AY1332"/>
  <c r="T1332"/>
  <c r="AX1332"/>
  <c r="O1332"/>
  <c r="AV1332"/>
  <c r="AC1332"/>
  <c r="AT1332"/>
  <c r="AR1332"/>
  <c r="BB1332"/>
  <c r="T1309"/>
  <c r="AT1309"/>
  <c r="BB1309"/>
  <c r="S1309"/>
  <c r="AK1309"/>
  <c r="AN1309" s="1"/>
  <c r="AS1309"/>
  <c r="BA1309"/>
  <c r="O1309"/>
  <c r="AF1309"/>
  <c r="AR1309"/>
  <c r="AZ1309"/>
  <c r="AQ1309"/>
  <c r="BD1309"/>
  <c r="AW1309"/>
  <c r="S1302"/>
  <c r="AQ1302"/>
  <c r="BB1302"/>
  <c r="AZ1302"/>
  <c r="AY1302"/>
  <c r="AR1302"/>
  <c r="T1302"/>
  <c r="AC1302"/>
  <c r="AV1302"/>
  <c r="T1275"/>
  <c r="AT1275"/>
  <c r="BB1275"/>
  <c r="AW1275"/>
  <c r="AV1275"/>
  <c r="S1275"/>
  <c r="AU1275"/>
  <c r="BD1275"/>
  <c r="AF1275"/>
  <c r="AS1275"/>
  <c r="AD1275"/>
  <c r="AR1275"/>
  <c r="AZ1275"/>
  <c r="S1245"/>
  <c r="AK1245"/>
  <c r="AN1245" s="1"/>
  <c r="AS1245"/>
  <c r="BA1245"/>
  <c r="O1245"/>
  <c r="AF1245"/>
  <c r="AR1245"/>
  <c r="AZ1245"/>
  <c r="AD1245"/>
  <c r="AU1245"/>
  <c r="AC1245"/>
  <c r="AT1245"/>
  <c r="BD1245"/>
  <c r="AQ1245"/>
  <c r="BC1245"/>
  <c r="AW1245"/>
  <c r="AV1245"/>
  <c r="BB1245"/>
  <c r="S1164"/>
  <c r="AZ1164"/>
  <c r="AY1164"/>
  <c r="T1164"/>
  <c r="AX1164"/>
  <c r="AC1164"/>
  <c r="AU1164"/>
  <c r="AT1164"/>
  <c r="AR1164"/>
  <c r="AF1164"/>
  <c r="AD1164"/>
  <c r="BD1164"/>
  <c r="O1164"/>
  <c r="AQ1164"/>
  <c r="AK1082"/>
  <c r="AN1082" s="1"/>
  <c r="AZ1082"/>
  <c r="T1049"/>
  <c r="AT1049"/>
  <c r="AQ1049"/>
  <c r="AY1049"/>
  <c r="AW1049"/>
  <c r="AU1049"/>
  <c r="AK1049"/>
  <c r="AN1049" s="1"/>
  <c r="AD1049"/>
  <c r="AD989"/>
  <c r="BB989"/>
  <c r="AX989"/>
  <c r="AC989"/>
  <c r="BC989"/>
  <c r="AT951"/>
  <c r="BC951"/>
  <c r="AD951"/>
  <c r="AQ951"/>
  <c r="AY951"/>
  <c r="AU951"/>
  <c r="AT911"/>
  <c r="AD911"/>
  <c r="AQ911"/>
  <c r="AU911"/>
  <c r="AY911"/>
  <c r="T786"/>
  <c r="AD786"/>
  <c r="AR786"/>
  <c r="BC786"/>
  <c r="AQ786"/>
  <c r="BA786"/>
  <c r="AZ786"/>
  <c r="AF786"/>
  <c r="AW786"/>
  <c r="AV786"/>
  <c r="O786"/>
  <c r="AK786"/>
  <c r="AN786" s="1"/>
  <c r="AS786"/>
  <c r="BD786"/>
  <c r="AX2034"/>
  <c r="AF2034"/>
  <c r="AX2021"/>
  <c r="AX2018"/>
  <c r="AF2018"/>
  <c r="AX2007"/>
  <c r="AX2005"/>
  <c r="AX1985"/>
  <c r="BC1984"/>
  <c r="AU1982"/>
  <c r="AX1975"/>
  <c r="AX1973"/>
  <c r="AX1953"/>
  <c r="BC1952"/>
  <c r="AU1950"/>
  <c r="AX1943"/>
  <c r="AX1941"/>
  <c r="AX1921"/>
  <c r="BC1920"/>
  <c r="AX1907"/>
  <c r="BB1904"/>
  <c r="AX1891"/>
  <c r="BB1888"/>
  <c r="AX1875"/>
  <c r="BB1872"/>
  <c r="AX1859"/>
  <c r="BB1856"/>
  <c r="AX1843"/>
  <c r="BB1840"/>
  <c r="AX1827"/>
  <c r="BB1824"/>
  <c r="AX1811"/>
  <c r="BB1808"/>
  <c r="AQ1796"/>
  <c r="AX1791"/>
  <c r="AQ1780"/>
  <c r="AX1775"/>
  <c r="AQ1764"/>
  <c r="AX1759"/>
  <c r="AQ1748"/>
  <c r="AX1743"/>
  <c r="AQ1732"/>
  <c r="AU1578"/>
  <c r="BB1553"/>
  <c r="AR1553"/>
  <c r="AU1541"/>
  <c r="BB1521"/>
  <c r="AR1521"/>
  <c r="AY1504"/>
  <c r="AV1483"/>
  <c r="AT1473"/>
  <c r="AV1447"/>
  <c r="BB1401"/>
  <c r="BB1337"/>
  <c r="S1578"/>
  <c r="AD1578"/>
  <c r="S1564"/>
  <c r="O1564"/>
  <c r="AV1564"/>
  <c r="AD1564"/>
  <c r="AT1564"/>
  <c r="AV1553"/>
  <c r="BD1553"/>
  <c r="T1553"/>
  <c r="AU1553"/>
  <c r="S1546"/>
  <c r="AD1546"/>
  <c r="AT1546"/>
  <c r="BD1546"/>
  <c r="T1546"/>
  <c r="AZ1546"/>
  <c r="O1541"/>
  <c r="AF1541"/>
  <c r="AR1541"/>
  <c r="AZ1541"/>
  <c r="AC1541"/>
  <c r="AQ1541"/>
  <c r="BA1541"/>
  <c r="S1532"/>
  <c r="O1532"/>
  <c r="AV1532"/>
  <c r="AD1532"/>
  <c r="AT1532"/>
  <c r="AV1521"/>
  <c r="BD1521"/>
  <c r="T1521"/>
  <c r="AU1521"/>
  <c r="S1504"/>
  <c r="AQ1504"/>
  <c r="BB1504"/>
  <c r="O1504"/>
  <c r="AX1504"/>
  <c r="AR1504"/>
  <c r="BD1504"/>
  <c r="AC1483"/>
  <c r="AX1483"/>
  <c r="O1483"/>
  <c r="AK1483"/>
  <c r="AN1483" s="1"/>
  <c r="AT1483"/>
  <c r="BC1483"/>
  <c r="AY1483"/>
  <c r="S1482"/>
  <c r="AD1482"/>
  <c r="AT1482"/>
  <c r="BD1482"/>
  <c r="AC1482"/>
  <c r="AU1482"/>
  <c r="T1482"/>
  <c r="AZ1482"/>
  <c r="AV1473"/>
  <c r="BD1473"/>
  <c r="T1473"/>
  <c r="AU1473"/>
  <c r="AC1473"/>
  <c r="AQ1473"/>
  <c r="AZ1473"/>
  <c r="S1466"/>
  <c r="AD1466"/>
  <c r="AT1466"/>
  <c r="BD1466"/>
  <c r="BB1466"/>
  <c r="T1466"/>
  <c r="AZ1466"/>
  <c r="AC1466"/>
  <c r="AU1466"/>
  <c r="AU1447"/>
  <c r="BC1447"/>
  <c r="T1447"/>
  <c r="AT1447"/>
  <c r="BB1447"/>
  <c r="AX1447"/>
  <c r="AW1447"/>
  <c r="AD1447"/>
  <c r="AQ1447"/>
  <c r="BA1447"/>
  <c r="S1422"/>
  <c r="AQ1422"/>
  <c r="BB1422"/>
  <c r="AZ1422"/>
  <c r="AY1422"/>
  <c r="AC1422"/>
  <c r="AV1422"/>
  <c r="AU1422"/>
  <c r="O1422"/>
  <c r="BD1422"/>
  <c r="S1406"/>
  <c r="AQ1406"/>
  <c r="BB1406"/>
  <c r="AZ1406"/>
  <c r="AY1406"/>
  <c r="AT1406"/>
  <c r="AR1406"/>
  <c r="AD1406"/>
  <c r="AX1406"/>
  <c r="AC1401"/>
  <c r="AX1401"/>
  <c r="AW1401"/>
  <c r="AV1401"/>
  <c r="BD1401"/>
  <c r="AD1401"/>
  <c r="AT1401"/>
  <c r="AS1401"/>
  <c r="S1401"/>
  <c r="AZ1401"/>
  <c r="AC1393"/>
  <c r="AX1393"/>
  <c r="AW1393"/>
  <c r="AV1393"/>
  <c r="BD1393"/>
  <c r="S1393"/>
  <c r="AZ1393"/>
  <c r="O1393"/>
  <c r="AK1393"/>
  <c r="AY1393"/>
  <c r="AR1393"/>
  <c r="BC1393"/>
  <c r="S1358"/>
  <c r="AQ1358"/>
  <c r="BB1358"/>
  <c r="AZ1358"/>
  <c r="AY1358"/>
  <c r="AC1358"/>
  <c r="AV1358"/>
  <c r="AU1358"/>
  <c r="O1358"/>
  <c r="BD1358"/>
  <c r="S1342"/>
  <c r="AQ1342"/>
  <c r="BB1342"/>
  <c r="AZ1342"/>
  <c r="AY1342"/>
  <c r="AT1342"/>
  <c r="AR1342"/>
  <c r="AD1342"/>
  <c r="AX1342"/>
  <c r="AC1337"/>
  <c r="AX1337"/>
  <c r="AW1337"/>
  <c r="AV1337"/>
  <c r="BD1337"/>
  <c r="AD1337"/>
  <c r="AT1337"/>
  <c r="AS1337"/>
  <c r="S1337"/>
  <c r="AZ1337"/>
  <c r="AC1329"/>
  <c r="AX1329"/>
  <c r="AW1329"/>
  <c r="AV1329"/>
  <c r="BD1329"/>
  <c r="S1329"/>
  <c r="AZ1329"/>
  <c r="O1329"/>
  <c r="AK1329"/>
  <c r="AN1329" s="1"/>
  <c r="AY1329"/>
  <c r="AR1329"/>
  <c r="BC1329"/>
  <c r="AC1259"/>
  <c r="AX1259"/>
  <c r="AW1259"/>
  <c r="AQ1259"/>
  <c r="BA1259"/>
  <c r="AZ1259"/>
  <c r="T1259"/>
  <c r="AY1259"/>
  <c r="AF1259"/>
  <c r="AV1259"/>
  <c r="AD1259"/>
  <c r="AU1259"/>
  <c r="S1259"/>
  <c r="BD1259"/>
  <c r="AW1223"/>
  <c r="AV1223"/>
  <c r="BD1223"/>
  <c r="AU1223"/>
  <c r="BC1223"/>
  <c r="T1223"/>
  <c r="AY1223"/>
  <c r="S1223"/>
  <c r="AK1223"/>
  <c r="AN1223" s="1"/>
  <c r="AX1223"/>
  <c r="O1223"/>
  <c r="AF1223"/>
  <c r="AT1223"/>
  <c r="AC1223"/>
  <c r="AZ1223"/>
  <c r="AS1223"/>
  <c r="AZ1076"/>
  <c r="AY1076"/>
  <c r="AF1076"/>
  <c r="AS1076"/>
  <c r="BD1076"/>
  <c r="AK1076"/>
  <c r="AN1076" s="1"/>
  <c r="BA1076"/>
  <c r="AD1076"/>
  <c r="AW1076"/>
  <c r="AV1076"/>
  <c r="BC1076"/>
  <c r="T1012"/>
  <c r="S1012"/>
  <c r="AW1012"/>
  <c r="O1012"/>
  <c r="AV1012"/>
  <c r="AQ1012"/>
  <c r="BA1012"/>
  <c r="AK1012"/>
  <c r="AN1012" s="1"/>
  <c r="AY1012"/>
  <c r="AF1012"/>
  <c r="AU1012"/>
  <c r="AD1012"/>
  <c r="AS1012"/>
  <c r="BD1012"/>
  <c r="T942"/>
  <c r="AZ942"/>
  <c r="AY942"/>
  <c r="AF942"/>
  <c r="AS942"/>
  <c r="BD942"/>
  <c r="AU942"/>
  <c r="AR942"/>
  <c r="S942"/>
  <c r="AQ942"/>
  <c r="BA942"/>
  <c r="AW942"/>
  <c r="O942"/>
  <c r="AV942"/>
  <c r="T892"/>
  <c r="AD892"/>
  <c r="AR892"/>
  <c r="BC892"/>
  <c r="AQ892"/>
  <c r="BA892"/>
  <c r="O892"/>
  <c r="AV892"/>
  <c r="AU892"/>
  <c r="AS892"/>
  <c r="AY892"/>
  <c r="AW892"/>
  <c r="S892"/>
  <c r="AF892"/>
  <c r="AU881"/>
  <c r="AT881"/>
  <c r="AD881"/>
  <c r="BC881"/>
  <c r="AQ881"/>
  <c r="AC881"/>
  <c r="T881"/>
  <c r="BB881"/>
  <c r="AU820"/>
  <c r="BD820"/>
  <c r="AS820"/>
  <c r="AF820"/>
  <c r="BA757"/>
  <c r="AK757"/>
  <c r="AF712"/>
  <c r="AS712"/>
  <c r="BD712"/>
  <c r="AD712"/>
  <c r="AR712"/>
  <c r="BC712"/>
  <c r="AQ712"/>
  <c r="BA712"/>
  <c r="AV712"/>
  <c r="AU712"/>
  <c r="AZ712"/>
  <c r="AK712"/>
  <c r="AN712" s="1"/>
  <c r="AY712"/>
  <c r="S712"/>
  <c r="AW712"/>
  <c r="BB647"/>
  <c r="BC647"/>
  <c r="O1565"/>
  <c r="AF1565"/>
  <c r="AR1565"/>
  <c r="AZ1565"/>
  <c r="S1558"/>
  <c r="AY1558"/>
  <c r="S1556"/>
  <c r="O1556"/>
  <c r="AV1556"/>
  <c r="S1554"/>
  <c r="AD1554"/>
  <c r="AT1554"/>
  <c r="BD1554"/>
  <c r="T1535"/>
  <c r="AT1535"/>
  <c r="BB1535"/>
  <c r="O1533"/>
  <c r="AF1533"/>
  <c r="AR1533"/>
  <c r="AZ1533"/>
  <c r="S1526"/>
  <c r="AY1526"/>
  <c r="S1524"/>
  <c r="O1524"/>
  <c r="AV1524"/>
  <c r="S1522"/>
  <c r="AD1522"/>
  <c r="AT1522"/>
  <c r="BD1522"/>
  <c r="T1503"/>
  <c r="AT1503"/>
  <c r="BB1503"/>
  <c r="O1501"/>
  <c r="AF1501"/>
  <c r="AR1501"/>
  <c r="AZ1501"/>
  <c r="S1494"/>
  <c r="AY1494"/>
  <c r="S1492"/>
  <c r="O1492"/>
  <c r="AV1492"/>
  <c r="S1490"/>
  <c r="AD1490"/>
  <c r="AT1490"/>
  <c r="BD1490"/>
  <c r="T1471"/>
  <c r="AT1471"/>
  <c r="BB1471"/>
  <c r="O1469"/>
  <c r="AF1469"/>
  <c r="AR1469"/>
  <c r="AZ1469"/>
  <c r="S1462"/>
  <c r="AY1462"/>
  <c r="S1460"/>
  <c r="O1460"/>
  <c r="AV1460"/>
  <c r="S1458"/>
  <c r="AD1458"/>
  <c r="AT1458"/>
  <c r="BD1458"/>
  <c r="S1436"/>
  <c r="AY1436"/>
  <c r="T1436"/>
  <c r="AX1436"/>
  <c r="O1436"/>
  <c r="AV1436"/>
  <c r="AV1399"/>
  <c r="BD1399"/>
  <c r="AU1399"/>
  <c r="BC1399"/>
  <c r="T1399"/>
  <c r="AT1399"/>
  <c r="BB1399"/>
  <c r="T1389"/>
  <c r="AT1389"/>
  <c r="BB1389"/>
  <c r="S1389"/>
  <c r="AK1389"/>
  <c r="AN1389" s="1"/>
  <c r="AS1389"/>
  <c r="BA1389"/>
  <c r="O1389"/>
  <c r="AF1389"/>
  <c r="AR1389"/>
  <c r="AZ1389"/>
  <c r="AC1385"/>
  <c r="AX1385"/>
  <c r="AW1385"/>
  <c r="AV1385"/>
  <c r="BD1385"/>
  <c r="S1384"/>
  <c r="AD1384"/>
  <c r="AT1384"/>
  <c r="BD1384"/>
  <c r="AC1384"/>
  <c r="AR1384"/>
  <c r="BC1384"/>
  <c r="AQ1384"/>
  <c r="BB1384"/>
  <c r="S1382"/>
  <c r="AQ1382"/>
  <c r="BB1382"/>
  <c r="AZ1382"/>
  <c r="AY1382"/>
  <c r="S1372"/>
  <c r="AY1372"/>
  <c r="T1372"/>
  <c r="AX1372"/>
  <c r="O1372"/>
  <c r="AV1372"/>
  <c r="AV1335"/>
  <c r="BD1335"/>
  <c r="AU1335"/>
  <c r="BC1335"/>
  <c r="T1335"/>
  <c r="AT1335"/>
  <c r="BB1335"/>
  <c r="T1325"/>
  <c r="AT1325"/>
  <c r="BB1325"/>
  <c r="S1325"/>
  <c r="AK1325"/>
  <c r="AN1325" s="1"/>
  <c r="AS1325"/>
  <c r="BA1325"/>
  <c r="O1325"/>
  <c r="AF1325"/>
  <c r="AR1325"/>
  <c r="AZ1325"/>
  <c r="AC1321"/>
  <c r="AX1321"/>
  <c r="AW1321"/>
  <c r="AV1321"/>
  <c r="BD1321"/>
  <c r="S1320"/>
  <c r="AD1320"/>
  <c r="AT1320"/>
  <c r="BD1320"/>
  <c r="AC1320"/>
  <c r="AR1320"/>
  <c r="BC1320"/>
  <c r="AQ1320"/>
  <c r="BB1320"/>
  <c r="S1318"/>
  <c r="AQ1318"/>
  <c r="BB1318"/>
  <c r="AZ1318"/>
  <c r="AY1318"/>
  <c r="S1308"/>
  <c r="AY1308"/>
  <c r="T1308"/>
  <c r="AX1308"/>
  <c r="O1308"/>
  <c r="AV1308"/>
  <c r="S1288"/>
  <c r="O1288"/>
  <c r="AV1288"/>
  <c r="AC1288"/>
  <c r="AR1288"/>
  <c r="BD1288"/>
  <c r="AQ1288"/>
  <c r="BC1288"/>
  <c r="BB1288"/>
  <c r="AD1258"/>
  <c r="AT1258"/>
  <c r="BD1258"/>
  <c r="AC1258"/>
  <c r="AR1258"/>
  <c r="BC1258"/>
  <c r="AY1258"/>
  <c r="AF1258"/>
  <c r="AX1258"/>
  <c r="AV1258"/>
  <c r="AC1254"/>
  <c r="AR1254"/>
  <c r="BC1254"/>
  <c r="AQ1254"/>
  <c r="BB1254"/>
  <c r="AF1254"/>
  <c r="AX1254"/>
  <c r="AD1254"/>
  <c r="AV1254"/>
  <c r="AU1254"/>
  <c r="T1249"/>
  <c r="AT1249"/>
  <c r="BB1249"/>
  <c r="S1249"/>
  <c r="AK1249"/>
  <c r="AN1249" s="1"/>
  <c r="AS1249"/>
  <c r="BA1249"/>
  <c r="AZ1249"/>
  <c r="AY1249"/>
  <c r="AX1249"/>
  <c r="T1238"/>
  <c r="AX1238"/>
  <c r="O1238"/>
  <c r="AV1238"/>
  <c r="AF1238"/>
  <c r="AU1238"/>
  <c r="AD1238"/>
  <c r="AT1238"/>
  <c r="AC1238"/>
  <c r="AR1238"/>
  <c r="AU1215"/>
  <c r="BC1215"/>
  <c r="T1215"/>
  <c r="AT1215"/>
  <c r="BB1215"/>
  <c r="S1215"/>
  <c r="AK1215"/>
  <c r="AN1215" s="1"/>
  <c r="AS1215"/>
  <c r="BA1215"/>
  <c r="AC1215"/>
  <c r="AQ1215"/>
  <c r="BD1215"/>
  <c r="AZ1215"/>
  <c r="AU1173"/>
  <c r="BC1173"/>
  <c r="T1173"/>
  <c r="AT1173"/>
  <c r="BB1173"/>
  <c r="S1173"/>
  <c r="AK1173"/>
  <c r="AN1173" s="1"/>
  <c r="AS1173"/>
  <c r="BA1173"/>
  <c r="BD1173"/>
  <c r="AZ1173"/>
  <c r="AY1173"/>
  <c r="S1158"/>
  <c r="AC1158"/>
  <c r="AR1158"/>
  <c r="BC1158"/>
  <c r="AQ1158"/>
  <c r="BB1158"/>
  <c r="AZ1158"/>
  <c r="AV1158"/>
  <c r="AU1158"/>
  <c r="AT1158"/>
  <c r="S1150"/>
  <c r="AC1150"/>
  <c r="AR1150"/>
  <c r="BC1150"/>
  <c r="AQ1150"/>
  <c r="BB1150"/>
  <c r="AZ1150"/>
  <c r="AU1150"/>
  <c r="AT1150"/>
  <c r="T1150"/>
  <c r="AD1127"/>
  <c r="AC1127"/>
  <c r="BA1127"/>
  <c r="AK1127"/>
  <c r="AN1127" s="1"/>
  <c r="BC1127"/>
  <c r="S1104"/>
  <c r="AQ1104"/>
  <c r="BD1104"/>
  <c r="AU1104"/>
  <c r="AS1104"/>
  <c r="O1104"/>
  <c r="AK1104"/>
  <c r="AN1104" s="1"/>
  <c r="AF1104"/>
  <c r="AK1090"/>
  <c r="AN1090" s="1"/>
  <c r="AK1050"/>
  <c r="AN1050" s="1"/>
  <c r="T1026"/>
  <c r="AF1026"/>
  <c r="AS1026"/>
  <c r="BD1026"/>
  <c r="AD1026"/>
  <c r="AR1026"/>
  <c r="BC1026"/>
  <c r="S1026"/>
  <c r="AW1026"/>
  <c r="AZ1026"/>
  <c r="AK1026"/>
  <c r="AN1026" s="1"/>
  <c r="AY1026"/>
  <c r="AV1026"/>
  <c r="T982"/>
  <c r="AF982"/>
  <c r="AS982"/>
  <c r="BD982"/>
  <c r="AD982"/>
  <c r="AR982"/>
  <c r="BC982"/>
  <c r="S982"/>
  <c r="AW982"/>
  <c r="AK982"/>
  <c r="AN982" s="1"/>
  <c r="AY982"/>
  <c r="AV982"/>
  <c r="AU982"/>
  <c r="AT959"/>
  <c r="BC959"/>
  <c r="AY959"/>
  <c r="AD959"/>
  <c r="AU959"/>
  <c r="AQ959"/>
  <c r="T930"/>
  <c r="AZ930"/>
  <c r="AY930"/>
  <c r="AF930"/>
  <c r="AS930"/>
  <c r="BD930"/>
  <c r="AK930"/>
  <c r="AN930" s="1"/>
  <c r="BA930"/>
  <c r="AD930"/>
  <c r="AW930"/>
  <c r="AV930"/>
  <c r="T910"/>
  <c r="AZ910"/>
  <c r="AY910"/>
  <c r="AF910"/>
  <c r="AS910"/>
  <c r="BD910"/>
  <c r="AV910"/>
  <c r="AU910"/>
  <c r="AR910"/>
  <c r="BA910"/>
  <c r="AW910"/>
  <c r="S910"/>
  <c r="AQ910"/>
  <c r="AD909"/>
  <c r="AU909"/>
  <c r="T909"/>
  <c r="AT909"/>
  <c r="AC909"/>
  <c r="BC909"/>
  <c r="AC857"/>
  <c r="AS857"/>
  <c r="BC857"/>
  <c r="AQ857"/>
  <c r="BB857"/>
  <c r="AT857"/>
  <c r="AK857"/>
  <c r="AN857" s="1"/>
  <c r="AX857"/>
  <c r="AD857"/>
  <c r="BA857"/>
  <c r="AY857"/>
  <c r="AD856"/>
  <c r="AR856"/>
  <c r="BC856"/>
  <c r="AQ856"/>
  <c r="BA856"/>
  <c r="AK856"/>
  <c r="AN856" s="1"/>
  <c r="AW856"/>
  <c r="AF856"/>
  <c r="AV856"/>
  <c r="S856"/>
  <c r="BD856"/>
  <c r="AZ856"/>
  <c r="AY856"/>
  <c r="O856"/>
  <c r="AU856"/>
  <c r="AK822"/>
  <c r="AN822" s="1"/>
  <c r="BA822"/>
  <c r="AV822"/>
  <c r="AU796"/>
  <c r="AF796"/>
  <c r="BA795"/>
  <c r="AY795"/>
  <c r="T795"/>
  <c r="AX795"/>
  <c r="AS795"/>
  <c r="AQ795"/>
  <c r="AD795"/>
  <c r="AW795"/>
  <c r="BB795"/>
  <c r="AU795"/>
  <c r="S795"/>
  <c r="AT795"/>
  <c r="AC795"/>
  <c r="AT781"/>
  <c r="BB781"/>
  <c r="AU781"/>
  <c r="BC781"/>
  <c r="AK749"/>
  <c r="AN749" s="1"/>
  <c r="BB749"/>
  <c r="BA749"/>
  <c r="AW749"/>
  <c r="S749"/>
  <c r="BA729"/>
  <c r="AY729"/>
  <c r="T729"/>
  <c r="AX729"/>
  <c r="AT729"/>
  <c r="AS729"/>
  <c r="AK729"/>
  <c r="AN729" s="1"/>
  <c r="BB729"/>
  <c r="AC729"/>
  <c r="BC729"/>
  <c r="AW729"/>
  <c r="AD729"/>
  <c r="BB641"/>
  <c r="AC641"/>
  <c r="AX641"/>
  <c r="AU641"/>
  <c r="AT641"/>
  <c r="AY641"/>
  <c r="T641"/>
  <c r="AQ641"/>
  <c r="AD641"/>
  <c r="BC641"/>
  <c r="AS376"/>
  <c r="AD376"/>
  <c r="S376"/>
  <c r="AU376"/>
  <c r="AW376"/>
  <c r="BC376"/>
  <c r="AW300"/>
  <c r="AU300"/>
  <c r="BC300"/>
  <c r="O300"/>
  <c r="AF300"/>
  <c r="AR300"/>
  <c r="AZ300"/>
  <c r="BB300"/>
  <c r="BA300"/>
  <c r="AD300"/>
  <c r="AT300"/>
  <c r="AX300"/>
  <c r="AV300"/>
  <c r="AS300"/>
  <c r="AK300"/>
  <c r="AN300" s="1"/>
  <c r="AC300"/>
  <c r="T300"/>
  <c r="BD300"/>
  <c r="S300"/>
  <c r="AY300"/>
  <c r="AQ300"/>
  <c r="AV244"/>
  <c r="BD244"/>
  <c r="AU244"/>
  <c r="BC244"/>
  <c r="T244"/>
  <c r="AW244"/>
  <c r="S244"/>
  <c r="AK244"/>
  <c r="AN244" s="1"/>
  <c r="AT244"/>
  <c r="O244"/>
  <c r="AF244"/>
  <c r="AS244"/>
  <c r="AZ244"/>
  <c r="AC244"/>
  <c r="AY244"/>
  <c r="AX244"/>
  <c r="AD244"/>
  <c r="BB244"/>
  <c r="AR244"/>
  <c r="AX1517"/>
  <c r="BC1510"/>
  <c r="BC1508"/>
  <c r="BC1506"/>
  <c r="AW1487"/>
  <c r="AX1485"/>
  <c r="BC1478"/>
  <c r="BC1476"/>
  <c r="BC1474"/>
  <c r="AV1459"/>
  <c r="T1459"/>
  <c r="AU1457"/>
  <c r="T1457"/>
  <c r="AW1455"/>
  <c r="AX1453"/>
  <c r="AX1449"/>
  <c r="T1449"/>
  <c r="BD1446"/>
  <c r="AQ1446"/>
  <c r="BA1441"/>
  <c r="T1441"/>
  <c r="AU1440"/>
  <c r="AR1438"/>
  <c r="AZ1431"/>
  <c r="AR1428"/>
  <c r="AU1421"/>
  <c r="BB1417"/>
  <c r="AT1404"/>
  <c r="AY1391"/>
  <c r="AQ1381"/>
  <c r="BA1377"/>
  <c r="T1377"/>
  <c r="AU1376"/>
  <c r="AR1374"/>
  <c r="AZ1367"/>
  <c r="AR1364"/>
  <c r="AU1357"/>
  <c r="BB1353"/>
  <c r="AT1340"/>
  <c r="AY1327"/>
  <c r="AQ1317"/>
  <c r="BA1313"/>
  <c r="T1313"/>
  <c r="AU1312"/>
  <c r="AR1310"/>
  <c r="AZ1303"/>
  <c r="AR1300"/>
  <c r="BB1220"/>
  <c r="AZ1204"/>
  <c r="AS1201"/>
  <c r="AX1197"/>
  <c r="T1183"/>
  <c r="BD1180"/>
  <c r="O1517"/>
  <c r="AF1517"/>
  <c r="AR1517"/>
  <c r="AZ1517"/>
  <c r="S1510"/>
  <c r="AY1510"/>
  <c r="S1508"/>
  <c r="O1508"/>
  <c r="AV1508"/>
  <c r="S1506"/>
  <c r="AD1506"/>
  <c r="AT1506"/>
  <c r="BD1506"/>
  <c r="T1487"/>
  <c r="AT1487"/>
  <c r="BB1487"/>
  <c r="O1485"/>
  <c r="AF1485"/>
  <c r="AR1485"/>
  <c r="AZ1485"/>
  <c r="S1478"/>
  <c r="AY1478"/>
  <c r="S1476"/>
  <c r="O1476"/>
  <c r="AV1476"/>
  <c r="S1474"/>
  <c r="AD1474"/>
  <c r="AT1474"/>
  <c r="BD1474"/>
  <c r="T1455"/>
  <c r="AT1455"/>
  <c r="BB1455"/>
  <c r="O1453"/>
  <c r="AF1453"/>
  <c r="AR1453"/>
  <c r="AZ1453"/>
  <c r="AV1431"/>
  <c r="BD1431"/>
  <c r="AU1431"/>
  <c r="BC1431"/>
  <c r="T1431"/>
  <c r="AT1431"/>
  <c r="BB1431"/>
  <c r="T1421"/>
  <c r="AT1421"/>
  <c r="BB1421"/>
  <c r="S1421"/>
  <c r="AK1421"/>
  <c r="AN1421" s="1"/>
  <c r="AS1421"/>
  <c r="BA1421"/>
  <c r="O1421"/>
  <c r="AF1421"/>
  <c r="AR1421"/>
  <c r="AZ1421"/>
  <c r="AC1417"/>
  <c r="AX1417"/>
  <c r="AW1417"/>
  <c r="AV1417"/>
  <c r="BD1417"/>
  <c r="S1416"/>
  <c r="AD1416"/>
  <c r="AT1416"/>
  <c r="BD1416"/>
  <c r="AC1416"/>
  <c r="AR1416"/>
  <c r="BC1416"/>
  <c r="AQ1416"/>
  <c r="BB1416"/>
  <c r="S1414"/>
  <c r="AQ1414"/>
  <c r="BB1414"/>
  <c r="AZ1414"/>
  <c r="AY1414"/>
  <c r="S1404"/>
  <c r="AY1404"/>
  <c r="T1404"/>
  <c r="AX1404"/>
  <c r="O1404"/>
  <c r="AV1404"/>
  <c r="AV1367"/>
  <c r="BD1367"/>
  <c r="AU1367"/>
  <c r="BC1367"/>
  <c r="T1367"/>
  <c r="AT1367"/>
  <c r="BB1367"/>
  <c r="T1357"/>
  <c r="AT1357"/>
  <c r="BB1357"/>
  <c r="S1357"/>
  <c r="AK1357"/>
  <c r="AN1357" s="1"/>
  <c r="AS1357"/>
  <c r="BA1357"/>
  <c r="O1357"/>
  <c r="AF1357"/>
  <c r="AR1357"/>
  <c r="AZ1357"/>
  <c r="AC1353"/>
  <c r="AX1353"/>
  <c r="AW1353"/>
  <c r="AV1353"/>
  <c r="BD1353"/>
  <c r="S1352"/>
  <c r="AD1352"/>
  <c r="AT1352"/>
  <c r="BD1352"/>
  <c r="AC1352"/>
  <c r="AR1352"/>
  <c r="BC1352"/>
  <c r="AQ1352"/>
  <c r="BB1352"/>
  <c r="S1350"/>
  <c r="AQ1350"/>
  <c r="BB1350"/>
  <c r="AZ1350"/>
  <c r="AY1350"/>
  <c r="S1340"/>
  <c r="AY1340"/>
  <c r="T1340"/>
  <c r="AX1340"/>
  <c r="O1340"/>
  <c r="AV1340"/>
  <c r="AV1303"/>
  <c r="BD1303"/>
  <c r="AU1303"/>
  <c r="BC1303"/>
  <c r="T1303"/>
  <c r="AT1303"/>
  <c r="BB1303"/>
  <c r="AV1293"/>
  <c r="BD1293"/>
  <c r="AY1293"/>
  <c r="AX1293"/>
  <c r="AW1293"/>
  <c r="S1292"/>
  <c r="AQ1292"/>
  <c r="BB1292"/>
  <c r="BC1292"/>
  <c r="AZ1292"/>
  <c r="T1292"/>
  <c r="AY1292"/>
  <c r="S1284"/>
  <c r="AQ1284"/>
  <c r="BB1284"/>
  <c r="AC1284"/>
  <c r="AT1284"/>
  <c r="AR1284"/>
  <c r="BD1284"/>
  <c r="BC1284"/>
  <c r="S1282"/>
  <c r="AY1282"/>
  <c r="AD1282"/>
  <c r="AU1282"/>
  <c r="AC1282"/>
  <c r="AT1282"/>
  <c r="AR1282"/>
  <c r="BD1282"/>
  <c r="O1273"/>
  <c r="AF1273"/>
  <c r="AR1273"/>
  <c r="AZ1273"/>
  <c r="AX1273"/>
  <c r="AW1273"/>
  <c r="T1273"/>
  <c r="AV1273"/>
  <c r="AT1240"/>
  <c r="AQ1240"/>
  <c r="AV1240"/>
  <c r="AU1240"/>
  <c r="AC1222"/>
  <c r="AR1222"/>
  <c r="BC1222"/>
  <c r="AQ1222"/>
  <c r="BB1222"/>
  <c r="AZ1222"/>
  <c r="AU1222"/>
  <c r="AT1222"/>
  <c r="T1222"/>
  <c r="AV1219"/>
  <c r="BD1219"/>
  <c r="AU1219"/>
  <c r="BC1219"/>
  <c r="T1219"/>
  <c r="AT1219"/>
  <c r="BB1219"/>
  <c r="BA1219"/>
  <c r="AZ1219"/>
  <c r="AY1219"/>
  <c r="AZ1214"/>
  <c r="AY1214"/>
  <c r="T1214"/>
  <c r="AX1214"/>
  <c r="AF1214"/>
  <c r="BB1214"/>
  <c r="AD1214"/>
  <c r="AV1214"/>
  <c r="AC1214"/>
  <c r="AU1214"/>
  <c r="AU1189"/>
  <c r="BC1189"/>
  <c r="T1189"/>
  <c r="AT1189"/>
  <c r="BB1189"/>
  <c r="S1189"/>
  <c r="AK1189"/>
  <c r="AN1189" s="1"/>
  <c r="AS1189"/>
  <c r="BA1189"/>
  <c r="AD1189"/>
  <c r="AR1189"/>
  <c r="AC1189"/>
  <c r="AQ1189"/>
  <c r="BD1189"/>
  <c r="S1166"/>
  <c r="AC1166"/>
  <c r="AR1166"/>
  <c r="BC1166"/>
  <c r="AQ1166"/>
  <c r="BB1166"/>
  <c r="AZ1166"/>
  <c r="AD1166"/>
  <c r="AX1166"/>
  <c r="AV1166"/>
  <c r="AU1166"/>
  <c r="S1156"/>
  <c r="AZ1156"/>
  <c r="AY1156"/>
  <c r="T1156"/>
  <c r="AX1156"/>
  <c r="AT1156"/>
  <c r="AR1156"/>
  <c r="AQ1156"/>
  <c r="T1137"/>
  <c r="AY1137"/>
  <c r="BA1137"/>
  <c r="AK1137"/>
  <c r="AN1137" s="1"/>
  <c r="AW1137"/>
  <c r="AD1137"/>
  <c r="AU1137"/>
  <c r="AK1066"/>
  <c r="AN1066" s="1"/>
  <c r="AZ1066"/>
  <c r="AU1066"/>
  <c r="BA1061"/>
  <c r="AY1061"/>
  <c r="AD1061"/>
  <c r="AT1061"/>
  <c r="AK1061"/>
  <c r="BB1061"/>
  <c r="AC1061"/>
  <c r="AX1061"/>
  <c r="AW1061"/>
  <c r="T1004"/>
  <c r="S1004"/>
  <c r="AW1004"/>
  <c r="O1004"/>
  <c r="AV1004"/>
  <c r="AQ1004"/>
  <c r="BA1004"/>
  <c r="AZ1004"/>
  <c r="AK1004"/>
  <c r="AN1004" s="1"/>
  <c r="AY1004"/>
  <c r="AF1004"/>
  <c r="AU1004"/>
  <c r="T986"/>
  <c r="AY986"/>
  <c r="S986"/>
  <c r="AW986"/>
  <c r="AD986"/>
  <c r="AR986"/>
  <c r="BC986"/>
  <c r="AF986"/>
  <c r="AV986"/>
  <c r="AU986"/>
  <c r="AS986"/>
  <c r="BD986"/>
  <c r="BA986"/>
  <c r="AZ986"/>
  <c r="AU985"/>
  <c r="AT985"/>
  <c r="BB985"/>
  <c r="AX985"/>
  <c r="AQ985"/>
  <c r="T985"/>
  <c r="AD985"/>
  <c r="AC985"/>
  <c r="AD973"/>
  <c r="AC973"/>
  <c r="BC973"/>
  <c r="T973"/>
  <c r="AT973"/>
  <c r="AU973"/>
  <c r="T968"/>
  <c r="AD968"/>
  <c r="AR968"/>
  <c r="BC968"/>
  <c r="AQ968"/>
  <c r="BA968"/>
  <c r="O968"/>
  <c r="AV968"/>
  <c r="AZ968"/>
  <c r="AK968"/>
  <c r="AN968" s="1"/>
  <c r="AY968"/>
  <c r="AF968"/>
  <c r="AW968"/>
  <c r="BD968"/>
  <c r="T936"/>
  <c r="AY936"/>
  <c r="S936"/>
  <c r="AW936"/>
  <c r="AD936"/>
  <c r="AR936"/>
  <c r="BC936"/>
  <c r="BA936"/>
  <c r="AK936"/>
  <c r="AN936" s="1"/>
  <c r="AZ936"/>
  <c r="AF936"/>
  <c r="AV936"/>
  <c r="T874"/>
  <c r="AQ874"/>
  <c r="BA874"/>
  <c r="AZ874"/>
  <c r="S874"/>
  <c r="BC874"/>
  <c r="O874"/>
  <c r="AY874"/>
  <c r="AS874"/>
  <c r="AK874"/>
  <c r="AN874" s="1"/>
  <c r="BD874"/>
  <c r="AF874"/>
  <c r="AW874"/>
  <c r="AD874"/>
  <c r="AV874"/>
  <c r="AC665"/>
  <c r="AX665"/>
  <c r="AU665"/>
  <c r="AT665"/>
  <c r="T665"/>
  <c r="AQ665"/>
  <c r="AD665"/>
  <c r="BB665"/>
  <c r="AY665"/>
  <c r="BA1459"/>
  <c r="AR1459"/>
  <c r="AZ1457"/>
  <c r="AQ1457"/>
  <c r="BB1449"/>
  <c r="AR1449"/>
  <c r="AV1446"/>
  <c r="AT1441"/>
  <c r="AX1438"/>
  <c r="AR1391"/>
  <c r="AT1377"/>
  <c r="AX1374"/>
  <c r="AR1327"/>
  <c r="AT1313"/>
  <c r="AX1310"/>
  <c r="AZ1201"/>
  <c r="AY1183"/>
  <c r="AC1459"/>
  <c r="AX1459"/>
  <c r="AV1457"/>
  <c r="BD1457"/>
  <c r="AW1449"/>
  <c r="AV1449"/>
  <c r="BD1449"/>
  <c r="S1446"/>
  <c r="AZ1446"/>
  <c r="AY1446"/>
  <c r="AC1441"/>
  <c r="AX1441"/>
  <c r="AW1441"/>
  <c r="AV1441"/>
  <c r="BD1441"/>
  <c r="S1440"/>
  <c r="AD1440"/>
  <c r="AT1440"/>
  <c r="BD1440"/>
  <c r="AC1440"/>
  <c r="AR1440"/>
  <c r="BC1440"/>
  <c r="AQ1440"/>
  <c r="BB1440"/>
  <c r="S1438"/>
  <c r="AQ1438"/>
  <c r="BB1438"/>
  <c r="AZ1438"/>
  <c r="AY1438"/>
  <c r="S1428"/>
  <c r="AY1428"/>
  <c r="T1428"/>
  <c r="AX1428"/>
  <c r="O1428"/>
  <c r="AV1428"/>
  <c r="AV1391"/>
  <c r="BD1391"/>
  <c r="AU1391"/>
  <c r="BC1391"/>
  <c r="T1391"/>
  <c r="AT1391"/>
  <c r="BB1391"/>
  <c r="T1381"/>
  <c r="AT1381"/>
  <c r="BB1381"/>
  <c r="S1381"/>
  <c r="AK1381"/>
  <c r="AN1381" s="1"/>
  <c r="AS1381"/>
  <c r="BA1381"/>
  <c r="O1381"/>
  <c r="AF1381"/>
  <c r="AR1381"/>
  <c r="AZ1381"/>
  <c r="AC1377"/>
  <c r="AX1377"/>
  <c r="AW1377"/>
  <c r="AV1377"/>
  <c r="BD1377"/>
  <c r="S1376"/>
  <c r="AD1376"/>
  <c r="AT1376"/>
  <c r="BD1376"/>
  <c r="AC1376"/>
  <c r="AR1376"/>
  <c r="BC1376"/>
  <c r="AQ1376"/>
  <c r="BB1376"/>
  <c r="S1374"/>
  <c r="AQ1374"/>
  <c r="BB1374"/>
  <c r="AZ1374"/>
  <c r="AY1374"/>
  <c r="S1364"/>
  <c r="AY1364"/>
  <c r="T1364"/>
  <c r="AX1364"/>
  <c r="O1364"/>
  <c r="AV1364"/>
  <c r="AV1327"/>
  <c r="BD1327"/>
  <c r="AU1327"/>
  <c r="BC1327"/>
  <c r="T1327"/>
  <c r="AT1327"/>
  <c r="BB1327"/>
  <c r="T1317"/>
  <c r="AT1317"/>
  <c r="BB1317"/>
  <c r="S1317"/>
  <c r="AK1317"/>
  <c r="AN1317" s="1"/>
  <c r="AS1317"/>
  <c r="BA1317"/>
  <c r="O1317"/>
  <c r="AF1317"/>
  <c r="AR1317"/>
  <c r="AZ1317"/>
  <c r="AC1313"/>
  <c r="AX1313"/>
  <c r="AW1313"/>
  <c r="AV1313"/>
  <c r="BD1313"/>
  <c r="S1312"/>
  <c r="AD1312"/>
  <c r="AT1312"/>
  <c r="BD1312"/>
  <c r="AC1312"/>
  <c r="AR1312"/>
  <c r="BC1312"/>
  <c r="AQ1312"/>
  <c r="BB1312"/>
  <c r="S1310"/>
  <c r="AQ1310"/>
  <c r="BB1310"/>
  <c r="AZ1310"/>
  <c r="AY1310"/>
  <c r="S1300"/>
  <c r="AY1300"/>
  <c r="T1300"/>
  <c r="AX1300"/>
  <c r="O1300"/>
  <c r="AV1300"/>
  <c r="AQ1268"/>
  <c r="BD1268"/>
  <c r="AF1268"/>
  <c r="AZ1268"/>
  <c r="AD1268"/>
  <c r="AY1268"/>
  <c r="AV1268"/>
  <c r="AF1248"/>
  <c r="AV1248"/>
  <c r="AD1248"/>
  <c r="AU1248"/>
  <c r="AY1248"/>
  <c r="AT1248"/>
  <c r="O1248"/>
  <c r="AQ1248"/>
  <c r="AQ1236"/>
  <c r="BD1236"/>
  <c r="AV1236"/>
  <c r="AU1236"/>
  <c r="AT1236"/>
  <c r="AY1220"/>
  <c r="AF1220"/>
  <c r="AV1220"/>
  <c r="AD1220"/>
  <c r="AU1220"/>
  <c r="BD1220"/>
  <c r="AQ1204"/>
  <c r="BD1204"/>
  <c r="O1204"/>
  <c r="BB1204"/>
  <c r="AF1204"/>
  <c r="AV1201"/>
  <c r="BD1201"/>
  <c r="AU1201"/>
  <c r="BC1201"/>
  <c r="T1201"/>
  <c r="AT1201"/>
  <c r="BB1201"/>
  <c r="AD1201"/>
  <c r="AR1201"/>
  <c r="AC1201"/>
  <c r="AQ1201"/>
  <c r="BA1201"/>
  <c r="AU1197"/>
  <c r="BC1197"/>
  <c r="T1197"/>
  <c r="AT1197"/>
  <c r="BB1197"/>
  <c r="S1197"/>
  <c r="AK1197"/>
  <c r="AN1197" s="1"/>
  <c r="AS1197"/>
  <c r="BA1197"/>
  <c r="AF1197"/>
  <c r="AV1197"/>
  <c r="AD1197"/>
  <c r="AR1197"/>
  <c r="AC1197"/>
  <c r="AQ1197"/>
  <c r="AW1183"/>
  <c r="AV1183"/>
  <c r="BD1183"/>
  <c r="AU1183"/>
  <c r="BC1183"/>
  <c r="AC1183"/>
  <c r="AR1183"/>
  <c r="AQ1183"/>
  <c r="BB1183"/>
  <c r="BA1183"/>
  <c r="S1180"/>
  <c r="AZ1180"/>
  <c r="AY1180"/>
  <c r="T1180"/>
  <c r="AX1180"/>
  <c r="AF1180"/>
  <c r="BB1180"/>
  <c r="AD1180"/>
  <c r="AV1180"/>
  <c r="AC1180"/>
  <c r="AU1180"/>
  <c r="AU1165"/>
  <c r="BC1165"/>
  <c r="T1165"/>
  <c r="AT1165"/>
  <c r="BB1165"/>
  <c r="S1165"/>
  <c r="AK1165"/>
  <c r="AN1165" s="1"/>
  <c r="AS1165"/>
  <c r="BA1165"/>
  <c r="AZ1165"/>
  <c r="AY1165"/>
  <c r="O1165"/>
  <c r="AX1165"/>
  <c r="AW1151"/>
  <c r="AV1151"/>
  <c r="BD1151"/>
  <c r="AU1151"/>
  <c r="BC1151"/>
  <c r="T1151"/>
  <c r="AY1151"/>
  <c r="S1151"/>
  <c r="AK1151"/>
  <c r="AN1151" s="1"/>
  <c r="AX1151"/>
  <c r="O1151"/>
  <c r="AF1151"/>
  <c r="AT1151"/>
  <c r="S1072"/>
  <c r="AQ1072"/>
  <c r="BD1072"/>
  <c r="AK1072"/>
  <c r="AN1072" s="1"/>
  <c r="AV1072"/>
  <c r="AF1072"/>
  <c r="BA1072"/>
  <c r="AZ1072"/>
  <c r="AY1072"/>
  <c r="AD1013"/>
  <c r="AU1013"/>
  <c r="T1013"/>
  <c r="AT1013"/>
  <c r="AC1013"/>
  <c r="BC1013"/>
  <c r="AD941"/>
  <c r="AU941"/>
  <c r="T941"/>
  <c r="AT941"/>
  <c r="AC941"/>
  <c r="BC941"/>
  <c r="T924"/>
  <c r="AD924"/>
  <c r="AR924"/>
  <c r="BC924"/>
  <c r="AQ924"/>
  <c r="BA924"/>
  <c r="O924"/>
  <c r="AV924"/>
  <c r="AS924"/>
  <c r="S924"/>
  <c r="AK924"/>
  <c r="AF924"/>
  <c r="BD924"/>
  <c r="AZ924"/>
  <c r="AD901"/>
  <c r="BB901"/>
  <c r="AX901"/>
  <c r="AC901"/>
  <c r="BC901"/>
  <c r="T901"/>
  <c r="AU901"/>
  <c r="S870"/>
  <c r="AK870"/>
  <c r="AN870" s="1"/>
  <c r="AS870"/>
  <c r="BA870"/>
  <c r="O870"/>
  <c r="AF870"/>
  <c r="AR870"/>
  <c r="AZ870"/>
  <c r="AD870"/>
  <c r="AU870"/>
  <c r="AC870"/>
  <c r="AT870"/>
  <c r="BD870"/>
  <c r="T870"/>
  <c r="AX870"/>
  <c r="BC870"/>
  <c r="BB870"/>
  <c r="AY870"/>
  <c r="AW870"/>
  <c r="BC859"/>
  <c r="AS859"/>
  <c r="T859"/>
  <c r="AC859"/>
  <c r="AX859"/>
  <c r="AK859"/>
  <c r="AN859" s="1"/>
  <c r="AD859"/>
  <c r="AU859"/>
  <c r="AT859"/>
  <c r="AT761"/>
  <c r="AU761"/>
  <c r="AQ761"/>
  <c r="T761"/>
  <c r="BC761"/>
  <c r="AC761"/>
  <c r="AD761"/>
  <c r="AQ719"/>
  <c r="T719"/>
  <c r="BC719"/>
  <c r="S719"/>
  <c r="BB719"/>
  <c r="AW719"/>
  <c r="AC719"/>
  <c r="BA719"/>
  <c r="AX719"/>
  <c r="AK719"/>
  <c r="AN719" s="1"/>
  <c r="AC494"/>
  <c r="AX494"/>
  <c r="T494"/>
  <c r="AW494"/>
  <c r="S494"/>
  <c r="AV494"/>
  <c r="O494"/>
  <c r="AU494"/>
  <c r="BD494"/>
  <c r="AK494"/>
  <c r="AN494" s="1"/>
  <c r="AY494"/>
  <c r="AF494"/>
  <c r="AT494"/>
  <c r="AD494"/>
  <c r="AS494"/>
  <c r="BA494"/>
  <c r="AZ494"/>
  <c r="BC494"/>
  <c r="BB494"/>
  <c r="AY1274"/>
  <c r="S1239"/>
  <c r="AK1239"/>
  <c r="AN1239" s="1"/>
  <c r="AS1239"/>
  <c r="BA1239"/>
  <c r="O1239"/>
  <c r="AF1239"/>
  <c r="AR1239"/>
  <c r="AZ1239"/>
  <c r="AC1233"/>
  <c r="AX1233"/>
  <c r="AW1233"/>
  <c r="AV1233"/>
  <c r="BD1233"/>
  <c r="T1217"/>
  <c r="AT1217"/>
  <c r="BB1217"/>
  <c r="S1217"/>
  <c r="AK1217"/>
  <c r="AN1217" s="1"/>
  <c r="AS1217"/>
  <c r="BA1217"/>
  <c r="O1217"/>
  <c r="AF1217"/>
  <c r="AR1217"/>
  <c r="AZ1217"/>
  <c r="AT1208"/>
  <c r="AQ1208"/>
  <c r="BD1208"/>
  <c r="S1198"/>
  <c r="AC1198"/>
  <c r="AR1198"/>
  <c r="BC1198"/>
  <c r="AQ1198"/>
  <c r="BB1198"/>
  <c r="AZ1198"/>
  <c r="AU1157"/>
  <c r="BC1157"/>
  <c r="T1157"/>
  <c r="AT1157"/>
  <c r="BB1157"/>
  <c r="S1157"/>
  <c r="AK1157"/>
  <c r="AN1157" s="1"/>
  <c r="AS1157"/>
  <c r="BA1157"/>
  <c r="AW1143"/>
  <c r="AV1143"/>
  <c r="BD1143"/>
  <c r="AU1143"/>
  <c r="BC1143"/>
  <c r="AZ1140"/>
  <c r="AY1140"/>
  <c r="S1140"/>
  <c r="AW1140"/>
  <c r="AK1139"/>
  <c r="AN1139" s="1"/>
  <c r="AF1132"/>
  <c r="AS1132"/>
  <c r="BD1132"/>
  <c r="AD1132"/>
  <c r="AU1132"/>
  <c r="AR1132"/>
  <c r="AQ1132"/>
  <c r="BC1132"/>
  <c r="S1120"/>
  <c r="BD1120"/>
  <c r="AS1120"/>
  <c r="AQ1120"/>
  <c r="O1120"/>
  <c r="S1112"/>
  <c r="AY1112"/>
  <c r="AK1112"/>
  <c r="AN1112" s="1"/>
  <c r="AV1112"/>
  <c r="AS1112"/>
  <c r="AQ1112"/>
  <c r="O1112"/>
  <c r="BA1077"/>
  <c r="AY1077"/>
  <c r="AD1077"/>
  <c r="AT1077"/>
  <c r="AC1077"/>
  <c r="AX1077"/>
  <c r="AW1077"/>
  <c r="AU1077"/>
  <c r="T1065"/>
  <c r="AT1065"/>
  <c r="AQ1065"/>
  <c r="AY1065"/>
  <c r="AU1065"/>
  <c r="S1065"/>
  <c r="T1014"/>
  <c r="AZ1014"/>
  <c r="AY1014"/>
  <c r="AF1014"/>
  <c r="AS1014"/>
  <c r="BD1014"/>
  <c r="AR1014"/>
  <c r="S1014"/>
  <c r="AQ1014"/>
  <c r="O1014"/>
  <c r="AD1005"/>
  <c r="AU1005"/>
  <c r="T1005"/>
  <c r="AT1005"/>
  <c r="AC1005"/>
  <c r="BC1005"/>
  <c r="T978"/>
  <c r="AZ978"/>
  <c r="AY978"/>
  <c r="AF978"/>
  <c r="AS978"/>
  <c r="BD978"/>
  <c r="AU978"/>
  <c r="AR978"/>
  <c r="S978"/>
  <c r="AQ978"/>
  <c r="T962"/>
  <c r="AD962"/>
  <c r="AR962"/>
  <c r="BC962"/>
  <c r="AQ962"/>
  <c r="BA962"/>
  <c r="O962"/>
  <c r="AV962"/>
  <c r="AK962"/>
  <c r="AN962" s="1"/>
  <c r="AY962"/>
  <c r="AF962"/>
  <c r="AW962"/>
  <c r="AU962"/>
  <c r="T950"/>
  <c r="AY950"/>
  <c r="S950"/>
  <c r="AW950"/>
  <c r="AD950"/>
  <c r="AR950"/>
  <c r="BC950"/>
  <c r="BA950"/>
  <c r="AK950"/>
  <c r="AN950" s="1"/>
  <c r="AZ950"/>
  <c r="AF950"/>
  <c r="AV950"/>
  <c r="AT937"/>
  <c r="AQ937"/>
  <c r="AD937"/>
  <c r="AY937"/>
  <c r="AC937"/>
  <c r="BC937"/>
  <c r="AT931"/>
  <c r="BC931"/>
  <c r="AU931"/>
  <c r="AT899"/>
  <c r="BC899"/>
  <c r="AU899"/>
  <c r="AT891"/>
  <c r="AU891"/>
  <c r="T880"/>
  <c r="AZ880"/>
  <c r="AY880"/>
  <c r="AQ880"/>
  <c r="BD880"/>
  <c r="S880"/>
  <c r="BC880"/>
  <c r="AD880"/>
  <c r="AU880"/>
  <c r="AW880"/>
  <c r="AV880"/>
  <c r="AS880"/>
  <c r="AZ848"/>
  <c r="AY848"/>
  <c r="S848"/>
  <c r="AW848"/>
  <c r="AS848"/>
  <c r="AR848"/>
  <c r="AK848"/>
  <c r="AN848" s="1"/>
  <c r="BA848"/>
  <c r="AD848"/>
  <c r="BD848"/>
  <c r="BC848"/>
  <c r="AV848"/>
  <c r="AW839"/>
  <c r="BA839"/>
  <c r="AK829"/>
  <c r="AN829" s="1"/>
  <c r="BA829"/>
  <c r="AD829"/>
  <c r="AY829"/>
  <c r="AU829"/>
  <c r="AY754"/>
  <c r="AF754"/>
  <c r="AF706"/>
  <c r="AU706"/>
  <c r="AK691"/>
  <c r="AN691" s="1"/>
  <c r="AD691"/>
  <c r="BA691"/>
  <c r="AY691"/>
  <c r="BC655"/>
  <c r="AT655"/>
  <c r="AU655"/>
  <c r="BB655"/>
  <c r="T654"/>
  <c r="O654"/>
  <c r="AV654"/>
  <c r="AQ654"/>
  <c r="BC654"/>
  <c r="BA654"/>
  <c r="AZ654"/>
  <c r="AS654"/>
  <c r="AR654"/>
  <c r="AF654"/>
  <c r="AY654"/>
  <c r="BD654"/>
  <c r="AW654"/>
  <c r="S654"/>
  <c r="AU654"/>
  <c r="AX651"/>
  <c r="AU651"/>
  <c r="AQ651"/>
  <c r="T651"/>
  <c r="AD651"/>
  <c r="AC651"/>
  <c r="T646"/>
  <c r="AQ646"/>
  <c r="BA646"/>
  <c r="BC646"/>
  <c r="AZ646"/>
  <c r="S646"/>
  <c r="AY646"/>
  <c r="AR646"/>
  <c r="O646"/>
  <c r="AD646"/>
  <c r="AV646"/>
  <c r="AK646"/>
  <c r="AN646" s="1"/>
  <c r="T562"/>
  <c r="AT562"/>
  <c r="BB562"/>
  <c r="S562"/>
  <c r="AK562"/>
  <c r="AN562" s="1"/>
  <c r="AS562"/>
  <c r="BA562"/>
  <c r="O562"/>
  <c r="AF562"/>
  <c r="AR562"/>
  <c r="AZ562"/>
  <c r="AX562"/>
  <c r="AW562"/>
  <c r="AD562"/>
  <c r="AV562"/>
  <c r="AU562"/>
  <c r="AQ562"/>
  <c r="BD562"/>
  <c r="AC562"/>
  <c r="AU398"/>
  <c r="BC398"/>
  <c r="BA398"/>
  <c r="AY398"/>
  <c r="AK398"/>
  <c r="AN398" s="1"/>
  <c r="AQ398"/>
  <c r="AS392"/>
  <c r="AW392"/>
  <c r="S392"/>
  <c r="AU392"/>
  <c r="AD392"/>
  <c r="BC392"/>
  <c r="AK363"/>
  <c r="AN363" s="1"/>
  <c r="AY363"/>
  <c r="AS363"/>
  <c r="AU363"/>
  <c r="BC363"/>
  <c r="BA363"/>
  <c r="AW363"/>
  <c r="AD363"/>
  <c r="AQ307"/>
  <c r="O307"/>
  <c r="BB307"/>
  <c r="AF307"/>
  <c r="AV307"/>
  <c r="AY307"/>
  <c r="AD307"/>
  <c r="AT307"/>
  <c r="AU307"/>
  <c r="AC298"/>
  <c r="AX298"/>
  <c r="AV298"/>
  <c r="BD298"/>
  <c r="S298"/>
  <c r="AK298"/>
  <c r="AN298" s="1"/>
  <c r="AS298"/>
  <c r="BA298"/>
  <c r="AD298"/>
  <c r="AU298"/>
  <c r="AT298"/>
  <c r="O298"/>
  <c r="AZ298"/>
  <c r="BC298"/>
  <c r="AF298"/>
  <c r="BB298"/>
  <c r="AY298"/>
  <c r="AW298"/>
  <c r="T298"/>
  <c r="AR298"/>
  <c r="AQ298"/>
  <c r="BD1450"/>
  <c r="AT1450"/>
  <c r="AD1450"/>
  <c r="AX1443"/>
  <c r="BD1442"/>
  <c r="AT1442"/>
  <c r="AD1442"/>
  <c r="AX1435"/>
  <c r="BD1434"/>
  <c r="AT1434"/>
  <c r="AD1434"/>
  <c r="AX1427"/>
  <c r="BD1426"/>
  <c r="AT1426"/>
  <c r="AD1426"/>
  <c r="AX1419"/>
  <c r="BD1418"/>
  <c r="AT1418"/>
  <c r="AD1418"/>
  <c r="AX1411"/>
  <c r="BD1410"/>
  <c r="AT1410"/>
  <c r="AD1410"/>
  <c r="AX1403"/>
  <c r="BD1402"/>
  <c r="AT1402"/>
  <c r="AD1402"/>
  <c r="AX1395"/>
  <c r="BD1394"/>
  <c r="AT1394"/>
  <c r="AD1394"/>
  <c r="AX1387"/>
  <c r="BD1386"/>
  <c r="AT1386"/>
  <c r="AD1386"/>
  <c r="AX1379"/>
  <c r="BD1378"/>
  <c r="AT1378"/>
  <c r="AD1378"/>
  <c r="AX1371"/>
  <c r="BD1370"/>
  <c r="AT1370"/>
  <c r="AD1370"/>
  <c r="AX1363"/>
  <c r="BD1362"/>
  <c r="AT1362"/>
  <c r="AD1362"/>
  <c r="AX1355"/>
  <c r="BD1354"/>
  <c r="AT1354"/>
  <c r="AD1354"/>
  <c r="AX1347"/>
  <c r="BD1346"/>
  <c r="AT1346"/>
  <c r="AD1346"/>
  <c r="AX1339"/>
  <c r="BD1338"/>
  <c r="AT1338"/>
  <c r="AD1338"/>
  <c r="AX1331"/>
  <c r="BD1330"/>
  <c r="AT1330"/>
  <c r="AD1330"/>
  <c r="AX1323"/>
  <c r="BD1322"/>
  <c r="AT1322"/>
  <c r="AD1322"/>
  <c r="AX1315"/>
  <c r="BD1314"/>
  <c r="AT1314"/>
  <c r="AD1314"/>
  <c r="AX1307"/>
  <c r="BD1306"/>
  <c r="AT1306"/>
  <c r="AD1306"/>
  <c r="AX1299"/>
  <c r="BD1298"/>
  <c r="AT1298"/>
  <c r="AD1298"/>
  <c r="AZ1287"/>
  <c r="AQ1287"/>
  <c r="AY1285"/>
  <c r="AZ1283"/>
  <c r="AQ1283"/>
  <c r="BB1281"/>
  <c r="AS1281"/>
  <c r="AX1279"/>
  <c r="AZ1277"/>
  <c r="AQ1277"/>
  <c r="AC1277"/>
  <c r="AU1270"/>
  <c r="AF1270"/>
  <c r="AZ1257"/>
  <c r="AZ1253"/>
  <c r="AC1253"/>
  <c r="BB1252"/>
  <c r="BA1251"/>
  <c r="AQ1251"/>
  <c r="AU1246"/>
  <c r="AC1246"/>
  <c r="AV1242"/>
  <c r="AR1225"/>
  <c r="AV1221"/>
  <c r="BC1202"/>
  <c r="AR1199"/>
  <c r="BB1196"/>
  <c r="BB1191"/>
  <c r="AQ1191"/>
  <c r="AY1190"/>
  <c r="AV1188"/>
  <c r="AD1188"/>
  <c r="AX1182"/>
  <c r="AD1182"/>
  <c r="AV1149"/>
  <c r="AR1141"/>
  <c r="AD1141"/>
  <c r="AS1135"/>
  <c r="AC1093"/>
  <c r="T1283"/>
  <c r="AT1283"/>
  <c r="BB1283"/>
  <c r="O1281"/>
  <c r="AF1281"/>
  <c r="AR1281"/>
  <c r="AZ1281"/>
  <c r="AD1276"/>
  <c r="AU1276"/>
  <c r="AV1251"/>
  <c r="BD1251"/>
  <c r="AU1251"/>
  <c r="BC1251"/>
  <c r="AY1242"/>
  <c r="T1242"/>
  <c r="AX1242"/>
  <c r="AV1225"/>
  <c r="BD1225"/>
  <c r="AU1225"/>
  <c r="BC1225"/>
  <c r="T1225"/>
  <c r="AT1225"/>
  <c r="BB1225"/>
  <c r="AU1221"/>
  <c r="BC1221"/>
  <c r="T1221"/>
  <c r="AT1221"/>
  <c r="BB1221"/>
  <c r="S1221"/>
  <c r="AK1221"/>
  <c r="AN1221" s="1"/>
  <c r="AS1221"/>
  <c r="BA1221"/>
  <c r="AY1210"/>
  <c r="T1210"/>
  <c r="AX1210"/>
  <c r="O1210"/>
  <c r="AV1210"/>
  <c r="T1202"/>
  <c r="AV1202"/>
  <c r="AF1202"/>
  <c r="AU1202"/>
  <c r="AD1202"/>
  <c r="AT1202"/>
  <c r="BD1202"/>
  <c r="AW1199"/>
  <c r="AV1199"/>
  <c r="BD1199"/>
  <c r="AU1199"/>
  <c r="BC1199"/>
  <c r="S1196"/>
  <c r="AZ1196"/>
  <c r="AY1196"/>
  <c r="T1196"/>
  <c r="AX1196"/>
  <c r="S1190"/>
  <c r="AC1190"/>
  <c r="AR1190"/>
  <c r="BC1190"/>
  <c r="AQ1190"/>
  <c r="BB1190"/>
  <c r="AZ1190"/>
  <c r="AU1149"/>
  <c r="BC1149"/>
  <c r="T1149"/>
  <c r="AT1149"/>
  <c r="BB1149"/>
  <c r="S1149"/>
  <c r="AK1149"/>
  <c r="AN1149" s="1"/>
  <c r="AS1149"/>
  <c r="BA1149"/>
  <c r="AD1103"/>
  <c r="AS1103"/>
  <c r="T1103"/>
  <c r="AK1103"/>
  <c r="AN1103" s="1"/>
  <c r="S1088"/>
  <c r="AQ1088"/>
  <c r="BD1088"/>
  <c r="AK1088"/>
  <c r="AN1088" s="1"/>
  <c r="AV1088"/>
  <c r="AF1088"/>
  <c r="BA1088"/>
  <c r="AZ1088"/>
  <c r="T1022"/>
  <c r="AY1022"/>
  <c r="S1022"/>
  <c r="AW1022"/>
  <c r="AD1022"/>
  <c r="AR1022"/>
  <c r="BC1022"/>
  <c r="AK1022"/>
  <c r="AN1022" s="1"/>
  <c r="AZ1022"/>
  <c r="AF1022"/>
  <c r="AV1022"/>
  <c r="AU1022"/>
  <c r="T1006"/>
  <c r="AZ1006"/>
  <c r="AY1006"/>
  <c r="AF1006"/>
  <c r="AS1006"/>
  <c r="BD1006"/>
  <c r="AU1006"/>
  <c r="AR1006"/>
  <c r="S1006"/>
  <c r="AQ1006"/>
  <c r="T992"/>
  <c r="AY992"/>
  <c r="S992"/>
  <c r="AW992"/>
  <c r="AD992"/>
  <c r="AR992"/>
  <c r="BC992"/>
  <c r="AK992"/>
  <c r="AN992" s="1"/>
  <c r="AZ992"/>
  <c r="AF992"/>
  <c r="AV992"/>
  <c r="AU992"/>
  <c r="T988"/>
  <c r="AZ988"/>
  <c r="AY988"/>
  <c r="AF988"/>
  <c r="AS988"/>
  <c r="BD988"/>
  <c r="AD988"/>
  <c r="AW988"/>
  <c r="AV988"/>
  <c r="AU988"/>
  <c r="AD969"/>
  <c r="AY969"/>
  <c r="AC969"/>
  <c r="AX969"/>
  <c r="T969"/>
  <c r="AQ969"/>
  <c r="T940"/>
  <c r="S940"/>
  <c r="AW940"/>
  <c r="O940"/>
  <c r="AV940"/>
  <c r="AQ940"/>
  <c r="BA940"/>
  <c r="AZ940"/>
  <c r="AK940"/>
  <c r="AN940" s="1"/>
  <c r="AY940"/>
  <c r="AF940"/>
  <c r="AU940"/>
  <c r="T922"/>
  <c r="AD922"/>
  <c r="AR922"/>
  <c r="BC922"/>
  <c r="AQ922"/>
  <c r="BA922"/>
  <c r="O922"/>
  <c r="AV922"/>
  <c r="AS922"/>
  <c r="S922"/>
  <c r="AT905"/>
  <c r="AQ905"/>
  <c r="AD905"/>
  <c r="AY905"/>
  <c r="AC905"/>
  <c r="AU828"/>
  <c r="AF828"/>
  <c r="T768"/>
  <c r="AF768"/>
  <c r="AS768"/>
  <c r="BD768"/>
  <c r="AD768"/>
  <c r="AR768"/>
  <c r="BC768"/>
  <c r="AQ768"/>
  <c r="BA768"/>
  <c r="AZ768"/>
  <c r="AK768"/>
  <c r="AN768" s="1"/>
  <c r="AY768"/>
  <c r="S768"/>
  <c r="AW768"/>
  <c r="AX763"/>
  <c r="BC763"/>
  <c r="T763"/>
  <c r="AU763"/>
  <c r="AC763"/>
  <c r="BA748"/>
  <c r="AZ748"/>
  <c r="BA700"/>
  <c r="AZ700"/>
  <c r="T642"/>
  <c r="AD642"/>
  <c r="AR642"/>
  <c r="BC642"/>
  <c r="AS642"/>
  <c r="AQ642"/>
  <c r="BD642"/>
  <c r="BA642"/>
  <c r="AF642"/>
  <c r="AY642"/>
  <c r="AW642"/>
  <c r="O642"/>
  <c r="AK642"/>
  <c r="AN642" s="1"/>
  <c r="T634"/>
  <c r="AZ634"/>
  <c r="AD634"/>
  <c r="AS634"/>
  <c r="AR634"/>
  <c r="BD634"/>
  <c r="AQ634"/>
  <c r="BC634"/>
  <c r="AK634"/>
  <c r="AN634" s="1"/>
  <c r="BA634"/>
  <c r="AF634"/>
  <c r="AY634"/>
  <c r="S634"/>
  <c r="O634"/>
  <c r="AW634"/>
  <c r="S633"/>
  <c r="AC633"/>
  <c r="AX633"/>
  <c r="AD633"/>
  <c r="BB633"/>
  <c r="AY633"/>
  <c r="AU633"/>
  <c r="BC633"/>
  <c r="T633"/>
  <c r="AT633"/>
  <c r="T618"/>
  <c r="AQ618"/>
  <c r="BA618"/>
  <c r="AZ618"/>
  <c r="AS618"/>
  <c r="AR618"/>
  <c r="BD618"/>
  <c r="AF618"/>
  <c r="BC618"/>
  <c r="AD618"/>
  <c r="AY618"/>
  <c r="S618"/>
  <c r="AK618"/>
  <c r="AN618" s="1"/>
  <c r="AV568"/>
  <c r="BD568"/>
  <c r="AU568"/>
  <c r="BC568"/>
  <c r="T568"/>
  <c r="AT568"/>
  <c r="BB568"/>
  <c r="AD568"/>
  <c r="AR568"/>
  <c r="AC568"/>
  <c r="AQ568"/>
  <c r="BA568"/>
  <c r="AW568"/>
  <c r="AS568"/>
  <c r="AK568"/>
  <c r="AN568" s="1"/>
  <c r="AZ568"/>
  <c r="AY568"/>
  <c r="S568"/>
  <c r="AX568"/>
  <c r="AS391"/>
  <c r="AQ391"/>
  <c r="AK391"/>
  <c r="AN391" s="1"/>
  <c r="AY391"/>
  <c r="BC391"/>
  <c r="BA391"/>
  <c r="AW391"/>
  <c r="AD391"/>
  <c r="S391"/>
  <c r="AV330"/>
  <c r="BD330"/>
  <c r="S330"/>
  <c r="AK330"/>
  <c r="AN330" s="1"/>
  <c r="AS330"/>
  <c r="BA330"/>
  <c r="AY330"/>
  <c r="T330"/>
  <c r="AX330"/>
  <c r="AC330"/>
  <c r="AR330"/>
  <c r="BC330"/>
  <c r="AD330"/>
  <c r="AW330"/>
  <c r="AU330"/>
  <c r="AT330"/>
  <c r="BB330"/>
  <c r="AZ330"/>
  <c r="O330"/>
  <c r="AQ330"/>
  <c r="BA1287"/>
  <c r="AR1287"/>
  <c r="AZ1285"/>
  <c r="AQ1285"/>
  <c r="AY1279"/>
  <c r="BB1277"/>
  <c r="AR1277"/>
  <c r="BA1257"/>
  <c r="AQ1257"/>
  <c r="BA1253"/>
  <c r="AQ1253"/>
  <c r="AV1246"/>
  <c r="AR1191"/>
  <c r="BB1188"/>
  <c r="AY1182"/>
  <c r="AV1141"/>
  <c r="AC1287"/>
  <c r="AX1287"/>
  <c r="AV1285"/>
  <c r="BD1285"/>
  <c r="AU1279"/>
  <c r="BC1279"/>
  <c r="S1277"/>
  <c r="AK1277"/>
  <c r="AN1277" s="1"/>
  <c r="AS1277"/>
  <c r="BA1277"/>
  <c r="T1270"/>
  <c r="AX1270"/>
  <c r="O1270"/>
  <c r="AV1270"/>
  <c r="AV1257"/>
  <c r="BD1257"/>
  <c r="AU1257"/>
  <c r="BC1257"/>
  <c r="AU1253"/>
  <c r="BC1253"/>
  <c r="T1253"/>
  <c r="AT1253"/>
  <c r="BB1253"/>
  <c r="AY1252"/>
  <c r="AF1252"/>
  <c r="AV1252"/>
  <c r="AZ1246"/>
  <c r="AY1246"/>
  <c r="AF1216"/>
  <c r="AV1216"/>
  <c r="AD1216"/>
  <c r="AU1216"/>
  <c r="AT1216"/>
  <c r="AW1191"/>
  <c r="AV1191"/>
  <c r="BD1191"/>
  <c r="AU1191"/>
  <c r="BC1191"/>
  <c r="S1188"/>
  <c r="AZ1188"/>
  <c r="AY1188"/>
  <c r="T1188"/>
  <c r="AX1188"/>
  <c r="S1182"/>
  <c r="AC1182"/>
  <c r="AR1182"/>
  <c r="BC1182"/>
  <c r="AQ1182"/>
  <c r="BB1182"/>
  <c r="AZ1182"/>
  <c r="AU1141"/>
  <c r="BC1141"/>
  <c r="T1141"/>
  <c r="AT1141"/>
  <c r="BB1141"/>
  <c r="S1141"/>
  <c r="AK1141"/>
  <c r="AN1141" s="1"/>
  <c r="AS1141"/>
  <c r="BA1141"/>
  <c r="AD1135"/>
  <c r="T1135"/>
  <c r="AK1135"/>
  <c r="AN1135" s="1"/>
  <c r="AC1135"/>
  <c r="BC1135"/>
  <c r="BA1135"/>
  <c r="BA1093"/>
  <c r="AY1093"/>
  <c r="AD1093"/>
  <c r="AT1093"/>
  <c r="AW1093"/>
  <c r="AU1093"/>
  <c r="AS1093"/>
  <c r="T964"/>
  <c r="AF964"/>
  <c r="AS964"/>
  <c r="BD964"/>
  <c r="AD964"/>
  <c r="AR964"/>
  <c r="BC964"/>
  <c r="S964"/>
  <c r="AW964"/>
  <c r="BA964"/>
  <c r="AZ964"/>
  <c r="AK964"/>
  <c r="AN964" s="1"/>
  <c r="AY964"/>
  <c r="T954"/>
  <c r="AF954"/>
  <c r="AS954"/>
  <c r="BD954"/>
  <c r="AD954"/>
  <c r="AR954"/>
  <c r="BC954"/>
  <c r="S954"/>
  <c r="AW954"/>
  <c r="BA954"/>
  <c r="AZ954"/>
  <c r="AK954"/>
  <c r="AN954" s="1"/>
  <c r="AY954"/>
  <c r="AD933"/>
  <c r="BB933"/>
  <c r="AX933"/>
  <c r="AC933"/>
  <c r="T902"/>
  <c r="AD902"/>
  <c r="AR902"/>
  <c r="BC902"/>
  <c r="AQ902"/>
  <c r="BA902"/>
  <c r="O902"/>
  <c r="AV902"/>
  <c r="AS902"/>
  <c r="S902"/>
  <c r="T890"/>
  <c r="AD890"/>
  <c r="AR890"/>
  <c r="BC890"/>
  <c r="AQ890"/>
  <c r="BA890"/>
  <c r="O890"/>
  <c r="AV890"/>
  <c r="AU890"/>
  <c r="AS890"/>
  <c r="T886"/>
  <c r="S886"/>
  <c r="AW886"/>
  <c r="O886"/>
  <c r="AV886"/>
  <c r="AQ886"/>
  <c r="BA886"/>
  <c r="AD886"/>
  <c r="AS886"/>
  <c r="AR886"/>
  <c r="BA849"/>
  <c r="AY849"/>
  <c r="T849"/>
  <c r="AX849"/>
  <c r="AQ849"/>
  <c r="S849"/>
  <c r="AC849"/>
  <c r="AU849"/>
  <c r="AK849"/>
  <c r="AN849" s="1"/>
  <c r="AQ841"/>
  <c r="BB841"/>
  <c r="BA841"/>
  <c r="AY841"/>
  <c r="T841"/>
  <c r="S841"/>
  <c r="AU841"/>
  <c r="AK841"/>
  <c r="AN841" s="1"/>
  <c r="AD841"/>
  <c r="BC841"/>
  <c r="AF834"/>
  <c r="AU834"/>
  <c r="AD834"/>
  <c r="AS834"/>
  <c r="AR834"/>
  <c r="AW834"/>
  <c r="S834"/>
  <c r="AK834"/>
  <c r="AN834" s="1"/>
  <c r="BC834"/>
  <c r="BD834"/>
  <c r="AD818"/>
  <c r="AR818"/>
  <c r="BC818"/>
  <c r="AQ818"/>
  <c r="BA818"/>
  <c r="AZ818"/>
  <c r="AS818"/>
  <c r="S818"/>
  <c r="AF818"/>
  <c r="AW818"/>
  <c r="AK818"/>
  <c r="AN818" s="1"/>
  <c r="AF808"/>
  <c r="AQ808"/>
  <c r="S808"/>
  <c r="BC808"/>
  <c r="O808"/>
  <c r="BA808"/>
  <c r="AD808"/>
  <c r="AZ808"/>
  <c r="AW808"/>
  <c r="AV808"/>
  <c r="AU773"/>
  <c r="AT773"/>
  <c r="AQ736"/>
  <c r="BA736"/>
  <c r="AZ736"/>
  <c r="AY736"/>
  <c r="AS736"/>
  <c r="AR736"/>
  <c r="AF736"/>
  <c r="AW736"/>
  <c r="BC736"/>
  <c r="AV736"/>
  <c r="S736"/>
  <c r="AU736"/>
  <c r="AD718"/>
  <c r="AV718"/>
  <c r="AU718"/>
  <c r="AR718"/>
  <c r="AK718"/>
  <c r="AN718" s="1"/>
  <c r="BC718"/>
  <c r="BA718"/>
  <c r="O718"/>
  <c r="AK699"/>
  <c r="BA699"/>
  <c r="AD699"/>
  <c r="AY699"/>
  <c r="AU699"/>
  <c r="AU698"/>
  <c r="AY698"/>
  <c r="AS698"/>
  <c r="BD698"/>
  <c r="AZ698"/>
  <c r="AK698"/>
  <c r="AN698" s="1"/>
  <c r="AF690"/>
  <c r="AU690"/>
  <c r="AY690"/>
  <c r="T648"/>
  <c r="AQ648"/>
  <c r="BA648"/>
  <c r="AD648"/>
  <c r="AS648"/>
  <c r="AR648"/>
  <c r="BD648"/>
  <c r="BC648"/>
  <c r="AU648"/>
  <c r="S648"/>
  <c r="AF648"/>
  <c r="AY648"/>
  <c r="AZ648"/>
  <c r="AD458"/>
  <c r="AU458"/>
  <c r="BB458"/>
  <c r="BA458"/>
  <c r="AW458"/>
  <c r="AK458"/>
  <c r="AN458" s="1"/>
  <c r="AK444"/>
  <c r="AN444" s="1"/>
  <c r="AY444"/>
  <c r="AS444"/>
  <c r="AY358"/>
  <c r="BC358"/>
  <c r="BA358"/>
  <c r="AK358"/>
  <c r="AN358" s="1"/>
  <c r="AQ358"/>
  <c r="AS358"/>
  <c r="AD297"/>
  <c r="AT297"/>
  <c r="BD297"/>
  <c r="AQ297"/>
  <c r="BB297"/>
  <c r="T297"/>
  <c r="AX297"/>
  <c r="AZ297"/>
  <c r="AF297"/>
  <c r="AY297"/>
  <c r="AV297"/>
  <c r="AU297"/>
  <c r="O297"/>
  <c r="AR297"/>
  <c r="AC297"/>
  <c r="BC297"/>
  <c r="AV768"/>
  <c r="O768"/>
  <c r="O618"/>
  <c r="O568"/>
  <c r="S1128"/>
  <c r="AK1128"/>
  <c r="AN1128" s="1"/>
  <c r="AV1128"/>
  <c r="AY1125"/>
  <c r="T1121"/>
  <c r="AY1121"/>
  <c r="AF1110"/>
  <c r="AD1110"/>
  <c r="AZ1110"/>
  <c r="AW1110"/>
  <c r="T1081"/>
  <c r="AT1081"/>
  <c r="AQ1081"/>
  <c r="AY1081"/>
  <c r="AD1063"/>
  <c r="AK1063"/>
  <c r="AN1063" s="1"/>
  <c r="BC1063"/>
  <c r="AC1063"/>
  <c r="BA1063"/>
  <c r="T1063"/>
  <c r="AD1055"/>
  <c r="AS1055"/>
  <c r="T1055"/>
  <c r="AC1055"/>
  <c r="BA1055"/>
  <c r="S1048"/>
  <c r="AY1048"/>
  <c r="AK1048"/>
  <c r="AN1048" s="1"/>
  <c r="AV1048"/>
  <c r="BD1048"/>
  <c r="BA1035"/>
  <c r="AU1035"/>
  <c r="T1034"/>
  <c r="AF1034"/>
  <c r="AS1034"/>
  <c r="BD1034"/>
  <c r="AD1034"/>
  <c r="AR1034"/>
  <c r="BC1034"/>
  <c r="S1034"/>
  <c r="AW1034"/>
  <c r="T1030"/>
  <c r="AY1030"/>
  <c r="S1030"/>
  <c r="AW1030"/>
  <c r="AD1030"/>
  <c r="AR1030"/>
  <c r="BC1030"/>
  <c r="AT1015"/>
  <c r="AD1015"/>
  <c r="AQ1015"/>
  <c r="AQ1001"/>
  <c r="T1001"/>
  <c r="AC1001"/>
  <c r="AX1001"/>
  <c r="T934"/>
  <c r="AD934"/>
  <c r="AR934"/>
  <c r="BC934"/>
  <c r="AQ934"/>
  <c r="BA934"/>
  <c r="O934"/>
  <c r="AV934"/>
  <c r="AD925"/>
  <c r="AC925"/>
  <c r="BC925"/>
  <c r="T925"/>
  <c r="AT925"/>
  <c r="AT923"/>
  <c r="AU923"/>
  <c r="T906"/>
  <c r="S906"/>
  <c r="AW906"/>
  <c r="O906"/>
  <c r="AV906"/>
  <c r="AQ906"/>
  <c r="BA906"/>
  <c r="AT903"/>
  <c r="AY903"/>
  <c r="AT887"/>
  <c r="BC887"/>
  <c r="AY887"/>
  <c r="T878"/>
  <c r="AF878"/>
  <c r="AS878"/>
  <c r="BD878"/>
  <c r="AD878"/>
  <c r="AR878"/>
  <c r="BC878"/>
  <c r="AY878"/>
  <c r="AK878"/>
  <c r="AN878" s="1"/>
  <c r="AW878"/>
  <c r="S878"/>
  <c r="AD877"/>
  <c r="AC877"/>
  <c r="BC877"/>
  <c r="BB877"/>
  <c r="AX877"/>
  <c r="T877"/>
  <c r="AU877"/>
  <c r="AD873"/>
  <c r="AY873"/>
  <c r="AC873"/>
  <c r="AX873"/>
  <c r="AU873"/>
  <c r="AT861"/>
  <c r="AK861"/>
  <c r="AN861" s="1"/>
  <c r="BA861"/>
  <c r="AV838"/>
  <c r="AZ838"/>
  <c r="AC827"/>
  <c r="AS827"/>
  <c r="BC827"/>
  <c r="AQ827"/>
  <c r="BB827"/>
  <c r="BA827"/>
  <c r="AD827"/>
  <c r="AX827"/>
  <c r="AW827"/>
  <c r="S827"/>
  <c r="AQ811"/>
  <c r="BB811"/>
  <c r="BA811"/>
  <c r="AY811"/>
  <c r="AC811"/>
  <c r="AW811"/>
  <c r="AU811"/>
  <c r="S811"/>
  <c r="AK806"/>
  <c r="AN806" s="1"/>
  <c r="BA806"/>
  <c r="AZ806"/>
  <c r="AT805"/>
  <c r="AY805"/>
  <c r="AU805"/>
  <c r="AK805"/>
  <c r="AN805" s="1"/>
  <c r="BA805"/>
  <c r="AQ802"/>
  <c r="BA802"/>
  <c r="AZ802"/>
  <c r="AY802"/>
  <c r="AR802"/>
  <c r="S802"/>
  <c r="AD802"/>
  <c r="AV802"/>
  <c r="AD783"/>
  <c r="AY783"/>
  <c r="AC783"/>
  <c r="AX783"/>
  <c r="AU783"/>
  <c r="BB783"/>
  <c r="T780"/>
  <c r="AF780"/>
  <c r="AS780"/>
  <c r="BD780"/>
  <c r="AD780"/>
  <c r="AR780"/>
  <c r="BC780"/>
  <c r="AQ780"/>
  <c r="BA780"/>
  <c r="AZ780"/>
  <c r="AK780"/>
  <c r="AN780" s="1"/>
  <c r="AY780"/>
  <c r="S780"/>
  <c r="T772"/>
  <c r="AZ772"/>
  <c r="AY772"/>
  <c r="S772"/>
  <c r="AW772"/>
  <c r="AF772"/>
  <c r="AV772"/>
  <c r="AD772"/>
  <c r="AU772"/>
  <c r="O772"/>
  <c r="BD772"/>
  <c r="T762"/>
  <c r="AZ762"/>
  <c r="AY762"/>
  <c r="S762"/>
  <c r="AW762"/>
  <c r="AS762"/>
  <c r="AR762"/>
  <c r="AK762"/>
  <c r="AN762" s="1"/>
  <c r="BA762"/>
  <c r="AU759"/>
  <c r="AT759"/>
  <c r="AQ759"/>
  <c r="AD759"/>
  <c r="AX759"/>
  <c r="AS743"/>
  <c r="AQ743"/>
  <c r="T743"/>
  <c r="BC743"/>
  <c r="AW743"/>
  <c r="S743"/>
  <c r="AU743"/>
  <c r="AC743"/>
  <c r="BB743"/>
  <c r="AK723"/>
  <c r="AN723" s="1"/>
  <c r="AD723"/>
  <c r="AK708"/>
  <c r="AN708" s="1"/>
  <c r="BA708"/>
  <c r="AZ708"/>
  <c r="AV708"/>
  <c r="AC689"/>
  <c r="AS689"/>
  <c r="BC689"/>
  <c r="AQ689"/>
  <c r="BB689"/>
  <c r="BA689"/>
  <c r="AU689"/>
  <c r="AT689"/>
  <c r="AK689"/>
  <c r="AN689" s="1"/>
  <c r="AY689"/>
  <c r="BC639"/>
  <c r="AT639"/>
  <c r="AW612"/>
  <c r="AV612"/>
  <c r="BD612"/>
  <c r="AQ612"/>
  <c r="BA612"/>
  <c r="AZ612"/>
  <c r="AY612"/>
  <c r="T612"/>
  <c r="BC612"/>
  <c r="AC612"/>
  <c r="AT612"/>
  <c r="T582"/>
  <c r="AT582"/>
  <c r="BB582"/>
  <c r="S582"/>
  <c r="AK582"/>
  <c r="AN582" s="1"/>
  <c r="AS582"/>
  <c r="BA582"/>
  <c r="O582"/>
  <c r="AF582"/>
  <c r="AR582"/>
  <c r="AZ582"/>
  <c r="AQ582"/>
  <c r="BD582"/>
  <c r="BC582"/>
  <c r="AW582"/>
  <c r="AV582"/>
  <c r="T572"/>
  <c r="AT572"/>
  <c r="BB572"/>
  <c r="S572"/>
  <c r="AK572"/>
  <c r="AN572" s="1"/>
  <c r="AS572"/>
  <c r="BA572"/>
  <c r="O572"/>
  <c r="AF572"/>
  <c r="AR572"/>
  <c r="AZ572"/>
  <c r="AQ572"/>
  <c r="BD572"/>
  <c r="BC572"/>
  <c r="AD572"/>
  <c r="AY572"/>
  <c r="AU572"/>
  <c r="T479"/>
  <c r="O479"/>
  <c r="BD479"/>
  <c r="AD479"/>
  <c r="AV479"/>
  <c r="AZ479"/>
  <c r="AY479"/>
  <c r="AU479"/>
  <c r="BC479"/>
  <c r="AF479"/>
  <c r="AQ479"/>
  <c r="T465"/>
  <c r="O465"/>
  <c r="BD465"/>
  <c r="AD465"/>
  <c r="AV465"/>
  <c r="AF465"/>
  <c r="BC465"/>
  <c r="AR465"/>
  <c r="AQ465"/>
  <c r="AY465"/>
  <c r="O460"/>
  <c r="S460"/>
  <c r="AV460"/>
  <c r="BA460"/>
  <c r="AR460"/>
  <c r="BD460"/>
  <c r="BB460"/>
  <c r="AK460"/>
  <c r="AN460" s="1"/>
  <c r="AF460"/>
  <c r="AZ460"/>
  <c r="AC460"/>
  <c r="AX460"/>
  <c r="T460"/>
  <c r="AW460"/>
  <c r="AF287"/>
  <c r="AV287"/>
  <c r="AT287"/>
  <c r="O287"/>
  <c r="BB287"/>
  <c r="AY287"/>
  <c r="AQ287"/>
  <c r="AD287"/>
  <c r="AU287"/>
  <c r="T242"/>
  <c r="AT242"/>
  <c r="BB242"/>
  <c r="S242"/>
  <c r="AK242"/>
  <c r="AN242" s="1"/>
  <c r="AS242"/>
  <c r="BA242"/>
  <c r="AD242"/>
  <c r="AR242"/>
  <c r="BD242"/>
  <c r="AC242"/>
  <c r="AQ242"/>
  <c r="BC242"/>
  <c r="AZ242"/>
  <c r="O242"/>
  <c r="AW242"/>
  <c r="AU242"/>
  <c r="AF242"/>
  <c r="AY242"/>
  <c r="AX242"/>
  <c r="AD194"/>
  <c r="AK194"/>
  <c r="AN194" s="1"/>
  <c r="BC194"/>
  <c r="AC194"/>
  <c r="BA194"/>
  <c r="AS194"/>
  <c r="T194"/>
  <c r="AX194"/>
  <c r="AU194"/>
  <c r="AR318"/>
  <c r="AD1133"/>
  <c r="AT1133"/>
  <c r="T1129"/>
  <c r="AQ1129"/>
  <c r="AZ1108"/>
  <c r="AY1108"/>
  <c r="AK1107"/>
  <c r="AN1107" s="1"/>
  <c r="T1097"/>
  <c r="AT1097"/>
  <c r="AQ1097"/>
  <c r="AY1097"/>
  <c r="AD1079"/>
  <c r="AK1079"/>
  <c r="AN1079" s="1"/>
  <c r="BC1079"/>
  <c r="AC1079"/>
  <c r="BA1079"/>
  <c r="T1079"/>
  <c r="AD1071"/>
  <c r="AS1071"/>
  <c r="T1071"/>
  <c r="AC1071"/>
  <c r="BA1071"/>
  <c r="S1064"/>
  <c r="AY1064"/>
  <c r="AK1064"/>
  <c r="AN1064" s="1"/>
  <c r="AV1064"/>
  <c r="BD1064"/>
  <c r="AZ1044"/>
  <c r="AY1044"/>
  <c r="AF1044"/>
  <c r="AS1044"/>
  <c r="BD1044"/>
  <c r="S1040"/>
  <c r="AQ1040"/>
  <c r="BD1040"/>
  <c r="AK1040"/>
  <c r="AN1040" s="1"/>
  <c r="AV1040"/>
  <c r="AT1031"/>
  <c r="BC1031"/>
  <c r="T990"/>
  <c r="AD990"/>
  <c r="AR990"/>
  <c r="BC990"/>
  <c r="AQ990"/>
  <c r="BA990"/>
  <c r="O990"/>
  <c r="AV990"/>
  <c r="T938"/>
  <c r="S938"/>
  <c r="AW938"/>
  <c r="O938"/>
  <c r="AV938"/>
  <c r="AQ938"/>
  <c r="BA938"/>
  <c r="AT935"/>
  <c r="AY935"/>
  <c r="AT919"/>
  <c r="BC919"/>
  <c r="AY919"/>
  <c r="BB889"/>
  <c r="AD889"/>
  <c r="AY889"/>
  <c r="AQ889"/>
  <c r="T888"/>
  <c r="AF888"/>
  <c r="AS888"/>
  <c r="BD888"/>
  <c r="AD888"/>
  <c r="AR888"/>
  <c r="BC888"/>
  <c r="S888"/>
  <c r="AW888"/>
  <c r="T884"/>
  <c r="AY884"/>
  <c r="S884"/>
  <c r="AW884"/>
  <c r="AR884"/>
  <c r="AQ884"/>
  <c r="BD884"/>
  <c r="AK884"/>
  <c r="AN884" s="1"/>
  <c r="AV884"/>
  <c r="T876"/>
  <c r="AQ876"/>
  <c r="BA876"/>
  <c r="AZ876"/>
  <c r="AD876"/>
  <c r="AU876"/>
  <c r="AS876"/>
  <c r="O876"/>
  <c r="AY876"/>
  <c r="AK858"/>
  <c r="AN858" s="1"/>
  <c r="AW858"/>
  <c r="AF858"/>
  <c r="AU858"/>
  <c r="AR858"/>
  <c r="S858"/>
  <c r="AD858"/>
  <c r="AZ858"/>
  <c r="AW855"/>
  <c r="BA855"/>
  <c r="AW831"/>
  <c r="AU831"/>
  <c r="S831"/>
  <c r="AQ831"/>
  <c r="AT769"/>
  <c r="AD769"/>
  <c r="BC769"/>
  <c r="AC769"/>
  <c r="AY769"/>
  <c r="AX769"/>
  <c r="AZ728"/>
  <c r="AY728"/>
  <c r="S728"/>
  <c r="AW728"/>
  <c r="AF728"/>
  <c r="AV728"/>
  <c r="AD728"/>
  <c r="AU728"/>
  <c r="O728"/>
  <c r="BD728"/>
  <c r="AD713"/>
  <c r="AT713"/>
  <c r="AC713"/>
  <c r="AS713"/>
  <c r="BC713"/>
  <c r="AQ713"/>
  <c r="BB713"/>
  <c r="AW713"/>
  <c r="AU713"/>
  <c r="BA713"/>
  <c r="AY704"/>
  <c r="S704"/>
  <c r="AW704"/>
  <c r="O704"/>
  <c r="AV704"/>
  <c r="AQ704"/>
  <c r="BD704"/>
  <c r="AF704"/>
  <c r="AU704"/>
  <c r="BA693"/>
  <c r="BB693"/>
  <c r="S693"/>
  <c r="AQ693"/>
  <c r="AK693"/>
  <c r="AN693" s="1"/>
  <c r="T674"/>
  <c r="AD674"/>
  <c r="AR674"/>
  <c r="BC674"/>
  <c r="BA674"/>
  <c r="S674"/>
  <c r="AZ674"/>
  <c r="O674"/>
  <c r="AY674"/>
  <c r="AU674"/>
  <c r="T670"/>
  <c r="O670"/>
  <c r="AV670"/>
  <c r="AK670"/>
  <c r="AN670" s="1"/>
  <c r="AU670"/>
  <c r="AF670"/>
  <c r="AS670"/>
  <c r="AD670"/>
  <c r="AR670"/>
  <c r="BD670"/>
  <c r="AZ670"/>
  <c r="AY670"/>
  <c r="AV614"/>
  <c r="BD614"/>
  <c r="AU614"/>
  <c r="BC614"/>
  <c r="AX614"/>
  <c r="T614"/>
  <c r="AW614"/>
  <c r="S614"/>
  <c r="AK614"/>
  <c r="AT614"/>
  <c r="AF614"/>
  <c r="AY614"/>
  <c r="AD614"/>
  <c r="AS614"/>
  <c r="BB614"/>
  <c r="AC474"/>
  <c r="AX474"/>
  <c r="T474"/>
  <c r="AT474"/>
  <c r="BB474"/>
  <c r="AQ474"/>
  <c r="BA474"/>
  <c r="AZ474"/>
  <c r="AY474"/>
  <c r="AF474"/>
  <c r="AW474"/>
  <c r="AD474"/>
  <c r="AV474"/>
  <c r="AU474"/>
  <c r="AK474"/>
  <c r="AN474" s="1"/>
  <c r="O474"/>
  <c r="AR474"/>
  <c r="AC468"/>
  <c r="AX468"/>
  <c r="T468"/>
  <c r="AT468"/>
  <c r="BB468"/>
  <c r="AZ468"/>
  <c r="AY468"/>
  <c r="S468"/>
  <c r="AW468"/>
  <c r="AR468"/>
  <c r="AQ468"/>
  <c r="O468"/>
  <c r="BD468"/>
  <c r="AU468"/>
  <c r="AS468"/>
  <c r="AF468"/>
  <c r="BC468"/>
  <c r="BA382"/>
  <c r="AY382"/>
  <c r="AK382"/>
  <c r="AN382" s="1"/>
  <c r="AS382"/>
  <c r="AQ382"/>
  <c r="AD323"/>
  <c r="AU323"/>
  <c r="BD323"/>
  <c r="BB323"/>
  <c r="AT323"/>
  <c r="AZ323"/>
  <c r="AY323"/>
  <c r="AV323"/>
  <c r="O323"/>
  <c r="AQ323"/>
  <c r="AF323"/>
  <c r="BB1232"/>
  <c r="O1232"/>
  <c r="AZ1213"/>
  <c r="AR1213"/>
  <c r="AF1213"/>
  <c r="O1213"/>
  <c r="AZ1207"/>
  <c r="AR1207"/>
  <c r="AF1207"/>
  <c r="O1207"/>
  <c r="AV1206"/>
  <c r="O1206"/>
  <c r="AZ1195"/>
  <c r="AR1195"/>
  <c r="AF1195"/>
  <c r="O1195"/>
  <c r="AV1194"/>
  <c r="O1194"/>
  <c r="AZ1187"/>
  <c r="AR1187"/>
  <c r="AF1187"/>
  <c r="O1187"/>
  <c r="AV1186"/>
  <c r="O1186"/>
  <c r="AZ1179"/>
  <c r="AR1179"/>
  <c r="AF1179"/>
  <c r="O1179"/>
  <c r="AV1178"/>
  <c r="O1178"/>
  <c r="AZ1171"/>
  <c r="AR1171"/>
  <c r="AF1171"/>
  <c r="O1171"/>
  <c r="AV1170"/>
  <c r="O1170"/>
  <c r="AZ1163"/>
  <c r="AR1163"/>
  <c r="AF1163"/>
  <c r="O1163"/>
  <c r="AV1162"/>
  <c r="O1162"/>
  <c r="AZ1155"/>
  <c r="AR1155"/>
  <c r="AF1155"/>
  <c r="O1155"/>
  <c r="AV1154"/>
  <c r="O1154"/>
  <c r="AZ1147"/>
  <c r="AR1147"/>
  <c r="AF1147"/>
  <c r="O1147"/>
  <c r="AV1146"/>
  <c r="O1146"/>
  <c r="O1128"/>
  <c r="AX1125"/>
  <c r="S1125"/>
  <c r="S1121"/>
  <c r="AR1110"/>
  <c r="S1110"/>
  <c r="S1081"/>
  <c r="BC1055"/>
  <c r="AQ1048"/>
  <c r="O1048"/>
  <c r="O1034"/>
  <c r="O1030"/>
  <c r="AY1001"/>
  <c r="S934"/>
  <c r="BB925"/>
  <c r="BD906"/>
  <c r="BC903"/>
  <c r="AU878"/>
  <c r="O878"/>
  <c r="BB873"/>
  <c r="T873"/>
  <c r="AY861"/>
  <c r="AT827"/>
  <c r="T827"/>
  <c r="AV806"/>
  <c r="O806"/>
  <c r="BC783"/>
  <c r="T783"/>
  <c r="AV780"/>
  <c r="O780"/>
  <c r="AS772"/>
  <c r="AQ762"/>
  <c r="O762"/>
  <c r="AY759"/>
  <c r="T759"/>
  <c r="O612"/>
  <c r="AU582"/>
  <c r="AW572"/>
  <c r="S1136"/>
  <c r="BD1136"/>
  <c r="AY1124"/>
  <c r="AK1123"/>
  <c r="AN1123" s="1"/>
  <c r="AD1119"/>
  <c r="T1119"/>
  <c r="AD1095"/>
  <c r="AK1095"/>
  <c r="AN1095" s="1"/>
  <c r="BC1095"/>
  <c r="AC1095"/>
  <c r="BA1095"/>
  <c r="T1095"/>
  <c r="AD1087"/>
  <c r="AS1087"/>
  <c r="T1087"/>
  <c r="AC1087"/>
  <c r="BA1087"/>
  <c r="S1080"/>
  <c r="AY1080"/>
  <c r="AK1080"/>
  <c r="AN1080" s="1"/>
  <c r="AV1080"/>
  <c r="BD1080"/>
  <c r="AZ1060"/>
  <c r="AY1060"/>
  <c r="AF1060"/>
  <c r="AS1060"/>
  <c r="BD1060"/>
  <c r="S1056"/>
  <c r="AQ1056"/>
  <c r="BD1056"/>
  <c r="AK1056"/>
  <c r="AV1056"/>
  <c r="BA1045"/>
  <c r="AY1045"/>
  <c r="AD1045"/>
  <c r="AT1045"/>
  <c r="T994"/>
  <c r="S994"/>
  <c r="AW994"/>
  <c r="O994"/>
  <c r="AV994"/>
  <c r="AQ994"/>
  <c r="BA994"/>
  <c r="AT991"/>
  <c r="AY991"/>
  <c r="T972"/>
  <c r="AD972"/>
  <c r="AR972"/>
  <c r="BC972"/>
  <c r="AQ972"/>
  <c r="BA972"/>
  <c r="O972"/>
  <c r="AV972"/>
  <c r="BB921"/>
  <c r="AD921"/>
  <c r="AY921"/>
  <c r="AQ921"/>
  <c r="T920"/>
  <c r="AF920"/>
  <c r="AS920"/>
  <c r="BD920"/>
  <c r="AD920"/>
  <c r="AR920"/>
  <c r="BC920"/>
  <c r="S920"/>
  <c r="AW920"/>
  <c r="T908"/>
  <c r="S908"/>
  <c r="AW908"/>
  <c r="O908"/>
  <c r="AV908"/>
  <c r="AQ908"/>
  <c r="BA908"/>
  <c r="T904"/>
  <c r="AY904"/>
  <c r="S904"/>
  <c r="AW904"/>
  <c r="AD904"/>
  <c r="AR904"/>
  <c r="BC904"/>
  <c r="T900"/>
  <c r="AZ900"/>
  <c r="AY900"/>
  <c r="AF900"/>
  <c r="AS900"/>
  <c r="BD900"/>
  <c r="T898"/>
  <c r="AZ898"/>
  <c r="AY898"/>
  <c r="AF898"/>
  <c r="AS898"/>
  <c r="BD898"/>
  <c r="AT883"/>
  <c r="BC883"/>
  <c r="AT875"/>
  <c r="AU875"/>
  <c r="AW864"/>
  <c r="AV864"/>
  <c r="BD864"/>
  <c r="T864"/>
  <c r="AX864"/>
  <c r="S864"/>
  <c r="AK864"/>
  <c r="AN864" s="1"/>
  <c r="AU864"/>
  <c r="AQ864"/>
  <c r="BA864"/>
  <c r="AS852"/>
  <c r="AK852"/>
  <c r="AN852" s="1"/>
  <c r="AF852"/>
  <c r="AZ852"/>
  <c r="AQ833"/>
  <c r="BB833"/>
  <c r="BA833"/>
  <c r="AY833"/>
  <c r="AS833"/>
  <c r="T833"/>
  <c r="AC833"/>
  <c r="AW833"/>
  <c r="T792"/>
  <c r="AF792"/>
  <c r="AS792"/>
  <c r="BD792"/>
  <c r="AD792"/>
  <c r="AR792"/>
  <c r="BC792"/>
  <c r="AQ792"/>
  <c r="BA792"/>
  <c r="AU792"/>
  <c r="S792"/>
  <c r="AK792"/>
  <c r="AN792" s="1"/>
  <c r="AY792"/>
  <c r="T784"/>
  <c r="AQ784"/>
  <c r="BA784"/>
  <c r="AZ784"/>
  <c r="AY784"/>
  <c r="AR784"/>
  <c r="S784"/>
  <c r="AD784"/>
  <c r="AV784"/>
  <c r="AK731"/>
  <c r="AN731" s="1"/>
  <c r="BA731"/>
  <c r="AU731"/>
  <c r="AT731"/>
  <c r="AU730"/>
  <c r="AK730"/>
  <c r="AN730" s="1"/>
  <c r="BD730"/>
  <c r="AF730"/>
  <c r="AZ730"/>
  <c r="AY730"/>
  <c r="T662"/>
  <c r="AQ662"/>
  <c r="BA662"/>
  <c r="AF662"/>
  <c r="AU662"/>
  <c r="AD662"/>
  <c r="AS662"/>
  <c r="AR662"/>
  <c r="BD662"/>
  <c r="S662"/>
  <c r="O662"/>
  <c r="AY662"/>
  <c r="T656"/>
  <c r="AF656"/>
  <c r="AS656"/>
  <c r="BD656"/>
  <c r="AR656"/>
  <c r="AQ656"/>
  <c r="BC656"/>
  <c r="BA656"/>
  <c r="AU656"/>
  <c r="S656"/>
  <c r="AD656"/>
  <c r="AY656"/>
  <c r="AC637"/>
  <c r="BC637"/>
  <c r="T637"/>
  <c r="AX637"/>
  <c r="T630"/>
  <c r="AD630"/>
  <c r="AR630"/>
  <c r="BC630"/>
  <c r="AK630"/>
  <c r="AN630" s="1"/>
  <c r="AV630"/>
  <c r="AF630"/>
  <c r="AU630"/>
  <c r="AS630"/>
  <c r="BD630"/>
  <c r="BA630"/>
  <c r="S630"/>
  <c r="AQ630"/>
  <c r="S629"/>
  <c r="BB629"/>
  <c r="BC629"/>
  <c r="AD629"/>
  <c r="AY629"/>
  <c r="AC629"/>
  <c r="AX629"/>
  <c r="AU629"/>
  <c r="T629"/>
  <c r="AT629"/>
  <c r="S625"/>
  <c r="T625"/>
  <c r="AC625"/>
  <c r="AY625"/>
  <c r="AX625"/>
  <c r="AU625"/>
  <c r="AD625"/>
  <c r="AQ625"/>
  <c r="AC442"/>
  <c r="AS442"/>
  <c r="BC442"/>
  <c r="T442"/>
  <c r="AX442"/>
  <c r="AD442"/>
  <c r="AU442"/>
  <c r="AT442"/>
  <c r="AQ442"/>
  <c r="BA442"/>
  <c r="AY442"/>
  <c r="AW442"/>
  <c r="AK440"/>
  <c r="AC440"/>
  <c r="BB440"/>
  <c r="T440"/>
  <c r="AS440"/>
  <c r="BC440"/>
  <c r="BA440"/>
  <c r="S440"/>
  <c r="AW440"/>
  <c r="AU332"/>
  <c r="BC332"/>
  <c r="O332"/>
  <c r="AF332"/>
  <c r="AR332"/>
  <c r="AZ332"/>
  <c r="AX332"/>
  <c r="T332"/>
  <c r="AW332"/>
  <c r="AC332"/>
  <c r="AQ332"/>
  <c r="BB332"/>
  <c r="BA332"/>
  <c r="AK332"/>
  <c r="AN332" s="1"/>
  <c r="AY332"/>
  <c r="AD332"/>
  <c r="AV332"/>
  <c r="BD332"/>
  <c r="S332"/>
  <c r="AS332"/>
  <c r="AY331"/>
  <c r="AT331"/>
  <c r="AU331"/>
  <c r="AQ331"/>
  <c r="BB331"/>
  <c r="AD331"/>
  <c r="BD331"/>
  <c r="AZ331"/>
  <c r="AV331"/>
  <c r="AF331"/>
  <c r="AT319"/>
  <c r="O319"/>
  <c r="BB319"/>
  <c r="AD319"/>
  <c r="AY319"/>
  <c r="AV319"/>
  <c r="AF319"/>
  <c r="BD319"/>
  <c r="AQ319"/>
  <c r="S318"/>
  <c r="AK318"/>
  <c r="AN318" s="1"/>
  <c r="AS318"/>
  <c r="BA318"/>
  <c r="AC318"/>
  <c r="AX318"/>
  <c r="AZ318"/>
  <c r="T318"/>
  <c r="AY318"/>
  <c r="AD318"/>
  <c r="AT318"/>
  <c r="BD318"/>
  <c r="AF318"/>
  <c r="BB318"/>
  <c r="AW318"/>
  <c r="AV318"/>
  <c r="AQ318"/>
  <c r="O318"/>
  <c r="BC318"/>
  <c r="AZ1267"/>
  <c r="AR1267"/>
  <c r="AF1267"/>
  <c r="AV1266"/>
  <c r="BB1260"/>
  <c r="AZ1241"/>
  <c r="AR1241"/>
  <c r="AF1241"/>
  <c r="AZ1235"/>
  <c r="AR1235"/>
  <c r="AF1235"/>
  <c r="AV1234"/>
  <c r="BD1232"/>
  <c r="BB1228"/>
  <c r="BA1213"/>
  <c r="AS1213"/>
  <c r="AK1213"/>
  <c r="AN1213" s="1"/>
  <c r="AZ1209"/>
  <c r="AR1209"/>
  <c r="AF1209"/>
  <c r="BA1207"/>
  <c r="AS1207"/>
  <c r="AK1207"/>
  <c r="AN1207" s="1"/>
  <c r="AX1206"/>
  <c r="AZ1203"/>
  <c r="AR1203"/>
  <c r="AF1203"/>
  <c r="BA1195"/>
  <c r="AS1195"/>
  <c r="AK1195"/>
  <c r="AX1194"/>
  <c r="T1194"/>
  <c r="BA1187"/>
  <c r="AS1187"/>
  <c r="AK1187"/>
  <c r="AN1187" s="1"/>
  <c r="AX1186"/>
  <c r="T1186"/>
  <c r="BA1179"/>
  <c r="AS1179"/>
  <c r="AK1179"/>
  <c r="AN1179" s="1"/>
  <c r="AX1178"/>
  <c r="T1178"/>
  <c r="BA1171"/>
  <c r="AS1171"/>
  <c r="AK1171"/>
  <c r="AN1171" s="1"/>
  <c r="AX1170"/>
  <c r="T1170"/>
  <c r="BA1163"/>
  <c r="AS1163"/>
  <c r="AK1163"/>
  <c r="AN1163" s="1"/>
  <c r="AX1162"/>
  <c r="T1162"/>
  <c r="BA1155"/>
  <c r="AS1155"/>
  <c r="AK1155"/>
  <c r="AN1155" s="1"/>
  <c r="AX1154"/>
  <c r="T1154"/>
  <c r="BA1147"/>
  <c r="AS1147"/>
  <c r="AK1147"/>
  <c r="AN1147" s="1"/>
  <c r="AX1146"/>
  <c r="T1146"/>
  <c r="AY1133"/>
  <c r="S1133"/>
  <c r="S1129"/>
  <c r="AQ1128"/>
  <c r="BA1125"/>
  <c r="T1125"/>
  <c r="AU1110"/>
  <c r="BA1108"/>
  <c r="O1108"/>
  <c r="S1097"/>
  <c r="BC1071"/>
  <c r="AQ1064"/>
  <c r="O1064"/>
  <c r="AS1048"/>
  <c r="O1044"/>
  <c r="AS1040"/>
  <c r="O1040"/>
  <c r="AQ1034"/>
  <c r="AY1031"/>
  <c r="AQ1030"/>
  <c r="BB1001"/>
  <c r="S990"/>
  <c r="BD938"/>
  <c r="BC935"/>
  <c r="AT889"/>
  <c r="T889"/>
  <c r="O888"/>
  <c r="O884"/>
  <c r="AV878"/>
  <c r="S876"/>
  <c r="BC873"/>
  <c r="BC858"/>
  <c r="AU827"/>
  <c r="AT811"/>
  <c r="AU802"/>
  <c r="AW780"/>
  <c r="BA772"/>
  <c r="T769"/>
  <c r="AU762"/>
  <c r="BB759"/>
  <c r="AS728"/>
  <c r="S713"/>
  <c r="AS704"/>
  <c r="AW689"/>
  <c r="T689"/>
  <c r="AS674"/>
  <c r="AW670"/>
  <c r="S670"/>
  <c r="AQ614"/>
  <c r="O614"/>
  <c r="S612"/>
  <c r="AX582"/>
  <c r="AX572"/>
  <c r="AT879"/>
  <c r="AQ879"/>
  <c r="AW868"/>
  <c r="AV868"/>
  <c r="BD868"/>
  <c r="AV854"/>
  <c r="AU854"/>
  <c r="AK846"/>
  <c r="AN846" s="1"/>
  <c r="BA846"/>
  <c r="AQ832"/>
  <c r="BA832"/>
  <c r="AZ832"/>
  <c r="AY832"/>
  <c r="AK813"/>
  <c r="AN813" s="1"/>
  <c r="BA813"/>
  <c r="AD813"/>
  <c r="AY813"/>
  <c r="AU813"/>
  <c r="AU812"/>
  <c r="AF812"/>
  <c r="AZ794"/>
  <c r="AY794"/>
  <c r="S794"/>
  <c r="AW794"/>
  <c r="AK756"/>
  <c r="AN756" s="1"/>
  <c r="BA756"/>
  <c r="AZ756"/>
  <c r="AV756"/>
  <c r="AU751"/>
  <c r="AS751"/>
  <c r="AQ751"/>
  <c r="AU710"/>
  <c r="AR710"/>
  <c r="AQ710"/>
  <c r="AU695"/>
  <c r="AS695"/>
  <c r="AQ695"/>
  <c r="AU686"/>
  <c r="AV686"/>
  <c r="AR686"/>
  <c r="AQ686"/>
  <c r="AU682"/>
  <c r="AK682"/>
  <c r="AN682" s="1"/>
  <c r="BD682"/>
  <c r="AF682"/>
  <c r="AZ682"/>
  <c r="AY682"/>
  <c r="S679"/>
  <c r="BB679"/>
  <c r="BA679"/>
  <c r="AK679"/>
  <c r="AN679" s="1"/>
  <c r="AX679"/>
  <c r="AC679"/>
  <c r="AW679"/>
  <c r="AD659"/>
  <c r="BC659"/>
  <c r="AX659"/>
  <c r="AU659"/>
  <c r="T659"/>
  <c r="AQ659"/>
  <c r="AC653"/>
  <c r="T652"/>
  <c r="AQ652"/>
  <c r="BA652"/>
  <c r="AR652"/>
  <c r="BD652"/>
  <c r="BC652"/>
  <c r="AZ652"/>
  <c r="AW564"/>
  <c r="AV564"/>
  <c r="BD564"/>
  <c r="AU564"/>
  <c r="BC564"/>
  <c r="BA564"/>
  <c r="AZ564"/>
  <c r="T564"/>
  <c r="AY564"/>
  <c r="AK439"/>
  <c r="O439"/>
  <c r="AZ439"/>
  <c r="AU439"/>
  <c r="AR439"/>
  <c r="AQ438"/>
  <c r="AY438"/>
  <c r="AD438"/>
  <c r="AW438"/>
  <c r="AU438"/>
  <c r="AT438"/>
  <c r="BB438"/>
  <c r="BA438"/>
  <c r="S438"/>
  <c r="AD426"/>
  <c r="AT426"/>
  <c r="AC426"/>
  <c r="AS426"/>
  <c r="BC426"/>
  <c r="T426"/>
  <c r="AX426"/>
  <c r="AU426"/>
  <c r="AQ426"/>
  <c r="S426"/>
  <c r="AK426"/>
  <c r="AN426" s="1"/>
  <c r="BC405"/>
  <c r="AU405"/>
  <c r="AY386"/>
  <c r="AU386"/>
  <c r="AK386"/>
  <c r="AN386" s="1"/>
  <c r="AS386"/>
  <c r="AQ386"/>
  <c r="AS357"/>
  <c r="AU357"/>
  <c r="S342"/>
  <c r="BC342"/>
  <c r="AY342"/>
  <c r="AC866"/>
  <c r="AX866"/>
  <c r="AW866"/>
  <c r="AR850"/>
  <c r="BD850"/>
  <c r="AF842"/>
  <c r="AU842"/>
  <c r="AD842"/>
  <c r="AS842"/>
  <c r="AR842"/>
  <c r="AQ803"/>
  <c r="BB803"/>
  <c r="BA803"/>
  <c r="AY803"/>
  <c r="AT785"/>
  <c r="AC785"/>
  <c r="AY785"/>
  <c r="AX785"/>
  <c r="AU785"/>
  <c r="T760"/>
  <c r="AY760"/>
  <c r="S760"/>
  <c r="AW760"/>
  <c r="O760"/>
  <c r="AV760"/>
  <c r="T758"/>
  <c r="AZ758"/>
  <c r="AY758"/>
  <c r="S758"/>
  <c r="AW758"/>
  <c r="AV724"/>
  <c r="AU724"/>
  <c r="O724"/>
  <c r="AQ724"/>
  <c r="BA717"/>
  <c r="AW717"/>
  <c r="AU717"/>
  <c r="AC703"/>
  <c r="AW703"/>
  <c r="AU703"/>
  <c r="AS703"/>
  <c r="AD680"/>
  <c r="AR680"/>
  <c r="BC680"/>
  <c r="AF680"/>
  <c r="AU680"/>
  <c r="AS680"/>
  <c r="AQ680"/>
  <c r="BD680"/>
  <c r="BA677"/>
  <c r="BB677"/>
  <c r="AD675"/>
  <c r="BC675"/>
  <c r="AC675"/>
  <c r="AY675"/>
  <c r="AX667"/>
  <c r="AD667"/>
  <c r="AC667"/>
  <c r="BC667"/>
  <c r="AY667"/>
  <c r="T666"/>
  <c r="AZ666"/>
  <c r="AQ666"/>
  <c r="BC666"/>
  <c r="BA666"/>
  <c r="S666"/>
  <c r="AY666"/>
  <c r="T644"/>
  <c r="AF644"/>
  <c r="AS644"/>
  <c r="BD644"/>
  <c r="BA644"/>
  <c r="S644"/>
  <c r="AZ644"/>
  <c r="O644"/>
  <c r="AY644"/>
  <c r="T620"/>
  <c r="AZ620"/>
  <c r="AY620"/>
  <c r="AQ620"/>
  <c r="BD620"/>
  <c r="S620"/>
  <c r="BC620"/>
  <c r="O620"/>
  <c r="BA620"/>
  <c r="AU607"/>
  <c r="AT607"/>
  <c r="AF607"/>
  <c r="AD607"/>
  <c r="BD607"/>
  <c r="AW604"/>
  <c r="AV604"/>
  <c r="BD604"/>
  <c r="AY604"/>
  <c r="T604"/>
  <c r="AX604"/>
  <c r="S604"/>
  <c r="AK604"/>
  <c r="AN604" s="1"/>
  <c r="AU604"/>
  <c r="AV578"/>
  <c r="BD578"/>
  <c r="AU578"/>
  <c r="BC578"/>
  <c r="T578"/>
  <c r="AT578"/>
  <c r="BB578"/>
  <c r="AD578"/>
  <c r="AR578"/>
  <c r="AC578"/>
  <c r="AQ578"/>
  <c r="BA578"/>
  <c r="T491"/>
  <c r="O491"/>
  <c r="BD491"/>
  <c r="AD491"/>
  <c r="AV491"/>
  <c r="AF491"/>
  <c r="BC491"/>
  <c r="AZ491"/>
  <c r="AQ491"/>
  <c r="AC478"/>
  <c r="AX478"/>
  <c r="T478"/>
  <c r="AT478"/>
  <c r="BB478"/>
  <c r="AY478"/>
  <c r="S478"/>
  <c r="AW478"/>
  <c r="O478"/>
  <c r="AV478"/>
  <c r="AF478"/>
  <c r="AU478"/>
  <c r="AD478"/>
  <c r="AS478"/>
  <c r="AR478"/>
  <c r="T475"/>
  <c r="O475"/>
  <c r="BD475"/>
  <c r="AD475"/>
  <c r="AV475"/>
  <c r="AF475"/>
  <c r="BC475"/>
  <c r="AZ475"/>
  <c r="AK443"/>
  <c r="AN443" s="1"/>
  <c r="AY443"/>
  <c r="AR443"/>
  <c r="BA414"/>
  <c r="AY414"/>
  <c r="BB414"/>
  <c r="AU414"/>
  <c r="AK414"/>
  <c r="AN414" s="1"/>
  <c r="AK411"/>
  <c r="AN411" s="1"/>
  <c r="AY411"/>
  <c r="AD411"/>
  <c r="AW411"/>
  <c r="S411"/>
  <c r="AS411"/>
  <c r="AQ411"/>
  <c r="BA411"/>
  <c r="AU411"/>
  <c r="AS384"/>
  <c r="AD384"/>
  <c r="S384"/>
  <c r="AU384"/>
  <c r="BC384"/>
  <c r="AW384"/>
  <c r="AU351"/>
  <c r="S351"/>
  <c r="AW351"/>
  <c r="BA351"/>
  <c r="AY351"/>
  <c r="AS351"/>
  <c r="AK351"/>
  <c r="AN351" s="1"/>
  <c r="AD351"/>
  <c r="AU350"/>
  <c r="BC350"/>
  <c r="BA350"/>
  <c r="AK350"/>
  <c r="AN350" s="1"/>
  <c r="AQ350"/>
  <c r="AS348"/>
  <c r="AD348"/>
  <c r="AW348"/>
  <c r="AU210"/>
  <c r="BC210"/>
  <c r="T210"/>
  <c r="AT210"/>
  <c r="BB210"/>
  <c r="S210"/>
  <c r="AK210"/>
  <c r="AN210" s="1"/>
  <c r="AS210"/>
  <c r="BA210"/>
  <c r="AC210"/>
  <c r="AX210"/>
  <c r="AQ210"/>
  <c r="O210"/>
  <c r="BD210"/>
  <c r="AF210"/>
  <c r="AW210"/>
  <c r="AR210"/>
  <c r="AZ210"/>
  <c r="AD210"/>
  <c r="AT1117"/>
  <c r="BD1116"/>
  <c r="AS1116"/>
  <c r="AY1105"/>
  <c r="AT1101"/>
  <c r="BD1100"/>
  <c r="AS1100"/>
  <c r="AW1094"/>
  <c r="AK1091"/>
  <c r="AN1091" s="1"/>
  <c r="AY1089"/>
  <c r="AT1085"/>
  <c r="BD1084"/>
  <c r="AS1084"/>
  <c r="AW1078"/>
  <c r="AK1075"/>
  <c r="AN1075" s="1"/>
  <c r="AY1073"/>
  <c r="AT1069"/>
  <c r="BD1068"/>
  <c r="AS1068"/>
  <c r="AW1062"/>
  <c r="AK1059"/>
  <c r="AN1059" s="1"/>
  <c r="AY1057"/>
  <c r="AT1053"/>
  <c r="BD1052"/>
  <c r="AS1052"/>
  <c r="AW1046"/>
  <c r="AK1043"/>
  <c r="AN1043" s="1"/>
  <c r="AY1041"/>
  <c r="AT1037"/>
  <c r="BD1036"/>
  <c r="AS1036"/>
  <c r="BD1032"/>
  <c r="AS1032"/>
  <c r="AF1032"/>
  <c r="BD1024"/>
  <c r="AS1024"/>
  <c r="AF1024"/>
  <c r="BD1018"/>
  <c r="AS1018"/>
  <c r="AF1018"/>
  <c r="BD1010"/>
  <c r="AS1010"/>
  <c r="AF1010"/>
  <c r="AD999"/>
  <c r="AZ998"/>
  <c r="BB981"/>
  <c r="AZ980"/>
  <c r="AU977"/>
  <c r="AZ976"/>
  <c r="AQ975"/>
  <c r="BD974"/>
  <c r="AS974"/>
  <c r="AF974"/>
  <c r="AZ970"/>
  <c r="BD956"/>
  <c r="AS956"/>
  <c r="AF956"/>
  <c r="BD952"/>
  <c r="AS952"/>
  <c r="AF952"/>
  <c r="BD946"/>
  <c r="AS946"/>
  <c r="AF946"/>
  <c r="AU929"/>
  <c r="AZ928"/>
  <c r="AQ927"/>
  <c r="BD926"/>
  <c r="AS926"/>
  <c r="AF926"/>
  <c r="BD916"/>
  <c r="AS916"/>
  <c r="AF916"/>
  <c r="BC915"/>
  <c r="BD914"/>
  <c r="AS914"/>
  <c r="AF914"/>
  <c r="AU897"/>
  <c r="AZ896"/>
  <c r="AQ895"/>
  <c r="BD894"/>
  <c r="AS894"/>
  <c r="AF894"/>
  <c r="AV882"/>
  <c r="AD879"/>
  <c r="BA872"/>
  <c r="AQ872"/>
  <c r="BC871"/>
  <c r="AY868"/>
  <c r="AS832"/>
  <c r="AW810"/>
  <c r="AS794"/>
  <c r="AY782"/>
  <c r="AX751"/>
  <c r="AW710"/>
  <c r="AX695"/>
  <c r="AZ686"/>
  <c r="AC659"/>
  <c r="AU652"/>
  <c r="AQ564"/>
  <c r="AK438"/>
  <c r="AN438" s="1"/>
  <c r="AD342"/>
  <c r="T882"/>
  <c r="AY882"/>
  <c r="S882"/>
  <c r="AW882"/>
  <c r="AU872"/>
  <c r="BC872"/>
  <c r="T872"/>
  <c r="AT872"/>
  <c r="BB872"/>
  <c r="AU844"/>
  <c r="BD836"/>
  <c r="AK836"/>
  <c r="AN836" s="1"/>
  <c r="AZ836"/>
  <c r="AT821"/>
  <c r="AD821"/>
  <c r="BA821"/>
  <c r="AY821"/>
  <c r="AU821"/>
  <c r="AQ810"/>
  <c r="BA810"/>
  <c r="AZ810"/>
  <c r="AY810"/>
  <c r="AU804"/>
  <c r="AF804"/>
  <c r="AU798"/>
  <c r="AK798"/>
  <c r="AN798" s="1"/>
  <c r="BA798"/>
  <c r="T782"/>
  <c r="AD782"/>
  <c r="AR782"/>
  <c r="BC782"/>
  <c r="AQ782"/>
  <c r="BA782"/>
  <c r="AZ782"/>
  <c r="AD747"/>
  <c r="AY747"/>
  <c r="AU747"/>
  <c r="AT747"/>
  <c r="AK742"/>
  <c r="AN742" s="1"/>
  <c r="AW742"/>
  <c r="AD742"/>
  <c r="AV742"/>
  <c r="AU742"/>
  <c r="AD739"/>
  <c r="BA739"/>
  <c r="AY739"/>
  <c r="AQ734"/>
  <c r="S734"/>
  <c r="BC734"/>
  <c r="O734"/>
  <c r="BA734"/>
  <c r="AY705"/>
  <c r="T705"/>
  <c r="AX705"/>
  <c r="S705"/>
  <c r="AW705"/>
  <c r="AK701"/>
  <c r="AN701" s="1"/>
  <c r="BB701"/>
  <c r="T628"/>
  <c r="AF628"/>
  <c r="AS628"/>
  <c r="BD628"/>
  <c r="AQ628"/>
  <c r="BC628"/>
  <c r="BA628"/>
  <c r="S628"/>
  <c r="AZ628"/>
  <c r="AC484"/>
  <c r="AX484"/>
  <c r="T484"/>
  <c r="AT484"/>
  <c r="BB484"/>
  <c r="AZ484"/>
  <c r="AY484"/>
  <c r="S484"/>
  <c r="AW484"/>
  <c r="AS484"/>
  <c r="AR484"/>
  <c r="AQ484"/>
  <c r="AC462"/>
  <c r="AX462"/>
  <c r="T462"/>
  <c r="AT462"/>
  <c r="BB462"/>
  <c r="AY462"/>
  <c r="S462"/>
  <c r="AW462"/>
  <c r="O462"/>
  <c r="AV462"/>
  <c r="AD462"/>
  <c r="AS462"/>
  <c r="AR462"/>
  <c r="AQ462"/>
  <c r="AK432"/>
  <c r="AN432" s="1"/>
  <c r="AX432"/>
  <c r="AC432"/>
  <c r="AW432"/>
  <c r="T432"/>
  <c r="BC432"/>
  <c r="BB432"/>
  <c r="BA432"/>
  <c r="AQ432"/>
  <c r="AW424"/>
  <c r="BB424"/>
  <c r="BA424"/>
  <c r="AK424"/>
  <c r="AN424" s="1"/>
  <c r="S424"/>
  <c r="BA407"/>
  <c r="AK407"/>
  <c r="AN407" s="1"/>
  <c r="AY407"/>
  <c r="AQ407"/>
  <c r="AD407"/>
  <c r="AS393"/>
  <c r="AU393"/>
  <c r="BC393"/>
  <c r="AS349"/>
  <c r="AU349"/>
  <c r="T347"/>
  <c r="AK347"/>
  <c r="AN347" s="1"/>
  <c r="AY347"/>
  <c r="AS347"/>
  <c r="AU347"/>
  <c r="S347"/>
  <c r="AQ347"/>
  <c r="AD347"/>
  <c r="BC347"/>
  <c r="AW347"/>
  <c r="AQ329"/>
  <c r="BB329"/>
  <c r="T329"/>
  <c r="AX329"/>
  <c r="AF329"/>
  <c r="AV329"/>
  <c r="AD329"/>
  <c r="AU329"/>
  <c r="BC329"/>
  <c r="AY329"/>
  <c r="AT329"/>
  <c r="O329"/>
  <c r="AR329"/>
  <c r="AC329"/>
  <c r="T286"/>
  <c r="AU286"/>
  <c r="BC286"/>
  <c r="O286"/>
  <c r="AK286"/>
  <c r="AN286" s="1"/>
  <c r="AS286"/>
  <c r="BA286"/>
  <c r="AC286"/>
  <c r="AX286"/>
  <c r="AQ286"/>
  <c r="BD286"/>
  <c r="BB286"/>
  <c r="AF286"/>
  <c r="AV286"/>
  <c r="AD286"/>
  <c r="AZ286"/>
  <c r="AY286"/>
  <c r="AW286"/>
  <c r="AD174"/>
  <c r="AU174"/>
  <c r="AK174"/>
  <c r="AN174" s="1"/>
  <c r="BA174"/>
  <c r="AZ1094"/>
  <c r="AD1094"/>
  <c r="AZ1078"/>
  <c r="AD1078"/>
  <c r="AZ1062"/>
  <c r="AD1062"/>
  <c r="AZ1046"/>
  <c r="AD1046"/>
  <c r="BA998"/>
  <c r="AQ998"/>
  <c r="BC981"/>
  <c r="AC981"/>
  <c r="BA980"/>
  <c r="AQ980"/>
  <c r="AX977"/>
  <c r="BA976"/>
  <c r="AQ976"/>
  <c r="BA970"/>
  <c r="AQ970"/>
  <c r="AX929"/>
  <c r="BA928"/>
  <c r="AQ928"/>
  <c r="AX897"/>
  <c r="BA896"/>
  <c r="AQ896"/>
  <c r="AZ868"/>
  <c r="AU832"/>
  <c r="AU794"/>
  <c r="AD794"/>
  <c r="BA751"/>
  <c r="AZ710"/>
  <c r="BA695"/>
  <c r="BA686"/>
  <c r="AV652"/>
  <c r="AR564"/>
  <c r="T640"/>
  <c r="AF640"/>
  <c r="AS640"/>
  <c r="BD640"/>
  <c r="T636"/>
  <c r="AQ636"/>
  <c r="BA636"/>
  <c r="S631"/>
  <c r="AD631"/>
  <c r="AY631"/>
  <c r="T624"/>
  <c r="O624"/>
  <c r="AV624"/>
  <c r="S623"/>
  <c r="AQ623"/>
  <c r="S617"/>
  <c r="AD617"/>
  <c r="AY617"/>
  <c r="AC617"/>
  <c r="AX617"/>
  <c r="T602"/>
  <c r="AT602"/>
  <c r="BB602"/>
  <c r="S602"/>
  <c r="AK602"/>
  <c r="AN602" s="1"/>
  <c r="AS602"/>
  <c r="BA602"/>
  <c r="AC594"/>
  <c r="AX594"/>
  <c r="AW594"/>
  <c r="AV594"/>
  <c r="BD594"/>
  <c r="AC584"/>
  <c r="AX584"/>
  <c r="AW584"/>
  <c r="AV584"/>
  <c r="BD584"/>
  <c r="AU558"/>
  <c r="BC558"/>
  <c r="T558"/>
  <c r="AT558"/>
  <c r="BB558"/>
  <c r="S558"/>
  <c r="AK558"/>
  <c r="AN558" s="1"/>
  <c r="AS558"/>
  <c r="BA558"/>
  <c r="T485"/>
  <c r="O485"/>
  <c r="BD485"/>
  <c r="AD485"/>
  <c r="AV485"/>
  <c r="AF485"/>
  <c r="BC485"/>
  <c r="AZ485"/>
  <c r="AY485"/>
  <c r="T463"/>
  <c r="O463"/>
  <c r="BD463"/>
  <c r="AD463"/>
  <c r="AV463"/>
  <c r="AZ463"/>
  <c r="AY463"/>
  <c r="AU463"/>
  <c r="AD456"/>
  <c r="BA456"/>
  <c r="AS428"/>
  <c r="AK428"/>
  <c r="AX428"/>
  <c r="AU428"/>
  <c r="AT428"/>
  <c r="T428"/>
  <c r="AF425"/>
  <c r="AS425"/>
  <c r="BD425"/>
  <c r="AD425"/>
  <c r="AR425"/>
  <c r="BC425"/>
  <c r="S425"/>
  <c r="AW425"/>
  <c r="AU425"/>
  <c r="AQ425"/>
  <c r="O425"/>
  <c r="AS365"/>
  <c r="AU365"/>
  <c r="BC365"/>
  <c r="AC293"/>
  <c r="AR293"/>
  <c r="BC293"/>
  <c r="AZ293"/>
  <c r="O293"/>
  <c r="AV293"/>
  <c r="AU293"/>
  <c r="AT293"/>
  <c r="BB293"/>
  <c r="AF293"/>
  <c r="AD293"/>
  <c r="BD293"/>
  <c r="T288"/>
  <c r="AT288"/>
  <c r="BB288"/>
  <c r="O288"/>
  <c r="AF288"/>
  <c r="AR288"/>
  <c r="AZ288"/>
  <c r="AW288"/>
  <c r="BA288"/>
  <c r="S288"/>
  <c r="AY288"/>
  <c r="AC288"/>
  <c r="AS288"/>
  <c r="AD288"/>
  <c r="AX288"/>
  <c r="AV288"/>
  <c r="AU288"/>
  <c r="S267"/>
  <c r="AZ267"/>
  <c r="AD267"/>
  <c r="AU267"/>
  <c r="AC267"/>
  <c r="AT267"/>
  <c r="AR267"/>
  <c r="BD267"/>
  <c r="T267"/>
  <c r="AY267"/>
  <c r="AF267"/>
  <c r="BC267"/>
  <c r="O267"/>
  <c r="AQ267"/>
  <c r="S251"/>
  <c r="AQ251"/>
  <c r="BB251"/>
  <c r="AZ251"/>
  <c r="AC251"/>
  <c r="AU251"/>
  <c r="AT251"/>
  <c r="AR251"/>
  <c r="O251"/>
  <c r="AY251"/>
  <c r="AX251"/>
  <c r="AV251"/>
  <c r="AF251"/>
  <c r="AD251"/>
  <c r="AX851"/>
  <c r="AX825"/>
  <c r="AK825"/>
  <c r="AN825" s="1"/>
  <c r="AW809"/>
  <c r="AC809"/>
  <c r="AW801"/>
  <c r="AC801"/>
  <c r="AY791"/>
  <c r="AD791"/>
  <c r="BC790"/>
  <c r="AR790"/>
  <c r="AD790"/>
  <c r="BC770"/>
  <c r="AR770"/>
  <c r="AD770"/>
  <c r="AY767"/>
  <c r="AD767"/>
  <c r="BC766"/>
  <c r="AR766"/>
  <c r="AD766"/>
  <c r="AV750"/>
  <c r="AD750"/>
  <c r="AW735"/>
  <c r="AC735"/>
  <c r="BC721"/>
  <c r="AS721"/>
  <c r="AC721"/>
  <c r="BC720"/>
  <c r="AR720"/>
  <c r="AD720"/>
  <c r="AV694"/>
  <c r="AD694"/>
  <c r="AU672"/>
  <c r="AD672"/>
  <c r="AS668"/>
  <c r="AD668"/>
  <c r="AU658"/>
  <c r="AF658"/>
  <c r="AY657"/>
  <c r="AD657"/>
  <c r="AD635"/>
  <c r="AS622"/>
  <c r="AF622"/>
  <c r="BD610"/>
  <c r="AR610"/>
  <c r="AD610"/>
  <c r="BB609"/>
  <c r="AF609"/>
  <c r="AQ598"/>
  <c r="AC598"/>
  <c r="AQ588"/>
  <c r="AC588"/>
  <c r="AV490"/>
  <c r="AD490"/>
  <c r="AQ481"/>
  <c r="AY470"/>
  <c r="AK470"/>
  <c r="AN470" s="1"/>
  <c r="AW464"/>
  <c r="AF464"/>
  <c r="AU354"/>
  <c r="AC681"/>
  <c r="AS681"/>
  <c r="BC681"/>
  <c r="T676"/>
  <c r="AF676"/>
  <c r="AS676"/>
  <c r="BD676"/>
  <c r="T664"/>
  <c r="AQ664"/>
  <c r="BA664"/>
  <c r="T650"/>
  <c r="AZ650"/>
  <c r="T638"/>
  <c r="O638"/>
  <c r="AV638"/>
  <c r="S619"/>
  <c r="AC619"/>
  <c r="AX619"/>
  <c r="AU619"/>
  <c r="AF611"/>
  <c r="AZ611"/>
  <c r="AD611"/>
  <c r="AY611"/>
  <c r="AU608"/>
  <c r="BC608"/>
  <c r="T608"/>
  <c r="AT608"/>
  <c r="BB608"/>
  <c r="AW574"/>
  <c r="AV574"/>
  <c r="BD574"/>
  <c r="AU574"/>
  <c r="BC574"/>
  <c r="T555"/>
  <c r="AR555"/>
  <c r="AQ555"/>
  <c r="O555"/>
  <c r="BD555"/>
  <c r="T553"/>
  <c r="AR553"/>
  <c r="AQ553"/>
  <c r="O553"/>
  <c r="BD553"/>
  <c r="T551"/>
  <c r="AR551"/>
  <c r="AQ551"/>
  <c r="O551"/>
  <c r="BD551"/>
  <c r="T549"/>
  <c r="AR549"/>
  <c r="AQ549"/>
  <c r="O549"/>
  <c r="BD549"/>
  <c r="T547"/>
  <c r="AR547"/>
  <c r="AQ547"/>
  <c r="O547"/>
  <c r="BD547"/>
  <c r="T545"/>
  <c r="AR545"/>
  <c r="AQ545"/>
  <c r="O545"/>
  <c r="BD545"/>
  <c r="T543"/>
  <c r="AR543"/>
  <c r="AQ543"/>
  <c r="O543"/>
  <c r="BD543"/>
  <c r="T541"/>
  <c r="AR541"/>
  <c r="AQ541"/>
  <c r="O541"/>
  <c r="BD541"/>
  <c r="T539"/>
  <c r="AR539"/>
  <c r="AQ539"/>
  <c r="O539"/>
  <c r="BD539"/>
  <c r="T537"/>
  <c r="AR537"/>
  <c r="AQ537"/>
  <c r="O537"/>
  <c r="BD537"/>
  <c r="T535"/>
  <c r="AR535"/>
  <c r="AQ535"/>
  <c r="O535"/>
  <c r="BD535"/>
  <c r="T533"/>
  <c r="AR533"/>
  <c r="AQ533"/>
  <c r="O533"/>
  <c r="BD533"/>
  <c r="T531"/>
  <c r="AR531"/>
  <c r="AQ531"/>
  <c r="O531"/>
  <c r="BD531"/>
  <c r="T529"/>
  <c r="AR529"/>
  <c r="AQ529"/>
  <c r="O529"/>
  <c r="BD529"/>
  <c r="T527"/>
  <c r="AR527"/>
  <c r="AQ527"/>
  <c r="O527"/>
  <c r="BD527"/>
  <c r="T525"/>
  <c r="AR525"/>
  <c r="AQ525"/>
  <c r="O525"/>
  <c r="BD525"/>
  <c r="T523"/>
  <c r="AR523"/>
  <c r="AQ523"/>
  <c r="O523"/>
  <c r="BD523"/>
  <c r="T521"/>
  <c r="AR521"/>
  <c r="AQ521"/>
  <c r="O521"/>
  <c r="BD521"/>
  <c r="T519"/>
  <c r="AR519"/>
  <c r="AQ519"/>
  <c r="O519"/>
  <c r="BD519"/>
  <c r="T517"/>
  <c r="AR517"/>
  <c r="AQ517"/>
  <c r="O517"/>
  <c r="BD517"/>
  <c r="T515"/>
  <c r="AR515"/>
  <c r="AQ515"/>
  <c r="O515"/>
  <c r="BD515"/>
  <c r="T513"/>
  <c r="AR513"/>
  <c r="AQ513"/>
  <c r="O513"/>
  <c r="BD513"/>
  <c r="T511"/>
  <c r="AR511"/>
  <c r="AQ511"/>
  <c r="O511"/>
  <c r="BD511"/>
  <c r="T509"/>
  <c r="AR509"/>
  <c r="AQ509"/>
  <c r="O509"/>
  <c r="BD509"/>
  <c r="T507"/>
  <c r="AR507"/>
  <c r="AQ507"/>
  <c r="O507"/>
  <c r="BD507"/>
  <c r="T505"/>
  <c r="AR505"/>
  <c r="AQ505"/>
  <c r="O505"/>
  <c r="BD505"/>
  <c r="T503"/>
  <c r="AR503"/>
  <c r="AQ503"/>
  <c r="O503"/>
  <c r="BD503"/>
  <c r="T501"/>
  <c r="AR501"/>
  <c r="AQ501"/>
  <c r="O501"/>
  <c r="BD501"/>
  <c r="T499"/>
  <c r="AR499"/>
  <c r="AQ499"/>
  <c r="O499"/>
  <c r="BD499"/>
  <c r="T497"/>
  <c r="AR497"/>
  <c r="AQ497"/>
  <c r="O497"/>
  <c r="BD497"/>
  <c r="T487"/>
  <c r="O487"/>
  <c r="BD487"/>
  <c r="AD487"/>
  <c r="AV487"/>
  <c r="AQ487"/>
  <c r="AC486"/>
  <c r="AX486"/>
  <c r="T486"/>
  <c r="AT486"/>
  <c r="BB486"/>
  <c r="AF486"/>
  <c r="AS486"/>
  <c r="BD486"/>
  <c r="AD486"/>
  <c r="AR486"/>
  <c r="BC486"/>
  <c r="AQ486"/>
  <c r="BA486"/>
  <c r="AC480"/>
  <c r="AX480"/>
  <c r="T480"/>
  <c r="AT480"/>
  <c r="BB480"/>
  <c r="AD480"/>
  <c r="AR480"/>
  <c r="BC480"/>
  <c r="AQ480"/>
  <c r="BA480"/>
  <c r="AZ480"/>
  <c r="T469"/>
  <c r="O469"/>
  <c r="BD469"/>
  <c r="AD469"/>
  <c r="AV469"/>
  <c r="AF469"/>
  <c r="BC469"/>
  <c r="AZ469"/>
  <c r="AY469"/>
  <c r="S367"/>
  <c r="AW367"/>
  <c r="AU367"/>
  <c r="BC367"/>
  <c r="AD367"/>
  <c r="BA367"/>
  <c r="AY367"/>
  <c r="AC333"/>
  <c r="AR333"/>
  <c r="BC333"/>
  <c r="AY333"/>
  <c r="AQ333"/>
  <c r="T333"/>
  <c r="BD333"/>
  <c r="AD333"/>
  <c r="AV333"/>
  <c r="AF333"/>
  <c r="BB333"/>
  <c r="O306"/>
  <c r="AF306"/>
  <c r="AR306"/>
  <c r="AZ306"/>
  <c r="AC306"/>
  <c r="AX306"/>
  <c r="AU306"/>
  <c r="BC306"/>
  <c r="AQ306"/>
  <c r="BD306"/>
  <c r="BB306"/>
  <c r="AK306"/>
  <c r="AN306" s="1"/>
  <c r="AV306"/>
  <c r="AW306"/>
  <c r="AT306"/>
  <c r="T306"/>
  <c r="AS306"/>
  <c r="AY291"/>
  <c r="AD291"/>
  <c r="AU291"/>
  <c r="BD291"/>
  <c r="AT291"/>
  <c r="AF291"/>
  <c r="AW220"/>
  <c r="AV220"/>
  <c r="BD220"/>
  <c r="AU220"/>
  <c r="BC220"/>
  <c r="O220"/>
  <c r="AF220"/>
  <c r="AR220"/>
  <c r="AZ220"/>
  <c r="AC220"/>
  <c r="AT220"/>
  <c r="AS220"/>
  <c r="AQ220"/>
  <c r="S220"/>
  <c r="BA220"/>
  <c r="AX220"/>
  <c r="T220"/>
  <c r="AD220"/>
  <c r="AW204"/>
  <c r="AV204"/>
  <c r="BD204"/>
  <c r="AU204"/>
  <c r="BC204"/>
  <c r="O204"/>
  <c r="AF204"/>
  <c r="AR204"/>
  <c r="AZ204"/>
  <c r="AC204"/>
  <c r="AT204"/>
  <c r="AS204"/>
  <c r="AQ204"/>
  <c r="S204"/>
  <c r="BA204"/>
  <c r="AX204"/>
  <c r="T204"/>
  <c r="AD204"/>
  <c r="AK204"/>
  <c r="AN204" s="1"/>
  <c r="AF197"/>
  <c r="BB197"/>
  <c r="AX197"/>
  <c r="AK197"/>
  <c r="AN197" s="1"/>
  <c r="AT197"/>
  <c r="AQ815"/>
  <c r="AX809"/>
  <c r="AK809"/>
  <c r="AN809" s="1"/>
  <c r="AX801"/>
  <c r="AK801"/>
  <c r="AN801" s="1"/>
  <c r="BD790"/>
  <c r="AS790"/>
  <c r="AF790"/>
  <c r="AV788"/>
  <c r="O788"/>
  <c r="AU779"/>
  <c r="T779"/>
  <c r="AV778"/>
  <c r="O778"/>
  <c r="AV774"/>
  <c r="O774"/>
  <c r="BD770"/>
  <c r="AS770"/>
  <c r="AF770"/>
  <c r="BD766"/>
  <c r="AS766"/>
  <c r="AF766"/>
  <c r="AW753"/>
  <c r="AV752"/>
  <c r="AW750"/>
  <c r="AQ741"/>
  <c r="S741"/>
  <c r="AX735"/>
  <c r="BA726"/>
  <c r="AT721"/>
  <c r="BD720"/>
  <c r="AS720"/>
  <c r="BB711"/>
  <c r="AW697"/>
  <c r="AV696"/>
  <c r="AW694"/>
  <c r="AQ685"/>
  <c r="S685"/>
  <c r="AV672"/>
  <c r="AX669"/>
  <c r="T669"/>
  <c r="AU668"/>
  <c r="AV658"/>
  <c r="BC657"/>
  <c r="AY640"/>
  <c r="O640"/>
  <c r="AW636"/>
  <c r="O636"/>
  <c r="AQ631"/>
  <c r="T631"/>
  <c r="AY624"/>
  <c r="S624"/>
  <c r="T623"/>
  <c r="AU622"/>
  <c r="AT617"/>
  <c r="T617"/>
  <c r="AU610"/>
  <c r="AW602"/>
  <c r="O602"/>
  <c r="AR598"/>
  <c r="AY594"/>
  <c r="AK594"/>
  <c r="AN594" s="1"/>
  <c r="O594"/>
  <c r="AR588"/>
  <c r="AY584"/>
  <c r="AK584"/>
  <c r="AN584" s="1"/>
  <c r="O584"/>
  <c r="AX558"/>
  <c r="O558"/>
  <c r="AW490"/>
  <c r="AY464"/>
  <c r="BC463"/>
  <c r="BA428"/>
  <c r="AY425"/>
  <c r="AX293"/>
  <c r="T293"/>
  <c r="BC288"/>
  <c r="BD251"/>
  <c r="T251"/>
  <c r="T672"/>
  <c r="AF672"/>
  <c r="AS672"/>
  <c r="BD672"/>
  <c r="T668"/>
  <c r="AQ668"/>
  <c r="BA668"/>
  <c r="T658"/>
  <c r="AD658"/>
  <c r="AR658"/>
  <c r="BC658"/>
  <c r="AC649"/>
  <c r="AX649"/>
  <c r="AD643"/>
  <c r="BC643"/>
  <c r="T622"/>
  <c r="S622"/>
  <c r="AW622"/>
  <c r="T610"/>
  <c r="AT610"/>
  <c r="BB610"/>
  <c r="S610"/>
  <c r="AK610"/>
  <c r="AN610" s="1"/>
  <c r="AS610"/>
  <c r="BA610"/>
  <c r="AD609"/>
  <c r="AC609"/>
  <c r="AV609"/>
  <c r="AU609"/>
  <c r="AV598"/>
  <c r="BD598"/>
  <c r="AU598"/>
  <c r="BC598"/>
  <c r="T598"/>
  <c r="AT598"/>
  <c r="BB598"/>
  <c r="AV588"/>
  <c r="BD588"/>
  <c r="AU588"/>
  <c r="BC588"/>
  <c r="T588"/>
  <c r="AT588"/>
  <c r="BB588"/>
  <c r="AC490"/>
  <c r="AX490"/>
  <c r="T490"/>
  <c r="AT490"/>
  <c r="BB490"/>
  <c r="AQ490"/>
  <c r="BA490"/>
  <c r="AZ490"/>
  <c r="AY490"/>
  <c r="T481"/>
  <c r="O481"/>
  <c r="BD481"/>
  <c r="AD481"/>
  <c r="AV481"/>
  <c r="AF481"/>
  <c r="BC481"/>
  <c r="T471"/>
  <c r="O471"/>
  <c r="BD471"/>
  <c r="AD471"/>
  <c r="AV471"/>
  <c r="AQ471"/>
  <c r="AC470"/>
  <c r="AX470"/>
  <c r="T470"/>
  <c r="AT470"/>
  <c r="BB470"/>
  <c r="AF470"/>
  <c r="AS470"/>
  <c r="BD470"/>
  <c r="AD470"/>
  <c r="AR470"/>
  <c r="BC470"/>
  <c r="AQ470"/>
  <c r="BA470"/>
  <c r="AC464"/>
  <c r="AX464"/>
  <c r="T464"/>
  <c r="AT464"/>
  <c r="BB464"/>
  <c r="AD464"/>
  <c r="AR464"/>
  <c r="BC464"/>
  <c r="AQ464"/>
  <c r="BA464"/>
  <c r="AZ464"/>
  <c r="AY453"/>
  <c r="AF453"/>
  <c r="AS453"/>
  <c r="BD453"/>
  <c r="AQ453"/>
  <c r="S453"/>
  <c r="BC453"/>
  <c r="O453"/>
  <c r="BA453"/>
  <c r="AD450"/>
  <c r="AW450"/>
  <c r="AK450"/>
  <c r="AN450" s="1"/>
  <c r="BB450"/>
  <c r="AQ445"/>
  <c r="AW445"/>
  <c r="AF445"/>
  <c r="BD445"/>
  <c r="BC445"/>
  <c r="AY445"/>
  <c r="BA434"/>
  <c r="AY434"/>
  <c r="AD434"/>
  <c r="AT434"/>
  <c r="AK434"/>
  <c r="AN434" s="1"/>
  <c r="BB434"/>
  <c r="AC434"/>
  <c r="AX434"/>
  <c r="AW434"/>
  <c r="AQ355"/>
  <c r="BA355"/>
  <c r="AW355"/>
  <c r="AU355"/>
  <c r="AY355"/>
  <c r="AS355"/>
  <c r="S355"/>
  <c r="AQ354"/>
  <c r="AK354"/>
  <c r="AN354" s="1"/>
  <c r="BC354"/>
  <c r="AS354"/>
  <c r="BA354"/>
  <c r="O313"/>
  <c r="AV313"/>
  <c r="AC313"/>
  <c r="AR313"/>
  <c r="BC313"/>
  <c r="AY313"/>
  <c r="AF313"/>
  <c r="AX313"/>
  <c r="BD313"/>
  <c r="AD313"/>
  <c r="BB313"/>
  <c r="AZ313"/>
  <c r="O299"/>
  <c r="BB299"/>
  <c r="AY299"/>
  <c r="AT299"/>
  <c r="AU299"/>
  <c r="AQ299"/>
  <c r="AF299"/>
  <c r="BD299"/>
  <c r="AC156"/>
  <c r="AR156"/>
  <c r="BC156"/>
  <c r="AQ156"/>
  <c r="BB156"/>
  <c r="AZ156"/>
  <c r="AF156"/>
  <c r="AY156"/>
  <c r="AD156"/>
  <c r="AX156"/>
  <c r="AV156"/>
  <c r="T156"/>
  <c r="AT156"/>
  <c r="AU156"/>
  <c r="T489"/>
  <c r="O489"/>
  <c r="BD489"/>
  <c r="AD489"/>
  <c r="AV489"/>
  <c r="AC488"/>
  <c r="AX488"/>
  <c r="T488"/>
  <c r="AT488"/>
  <c r="BB488"/>
  <c r="T473"/>
  <c r="O473"/>
  <c r="BD473"/>
  <c r="AD473"/>
  <c r="AV473"/>
  <c r="AC472"/>
  <c r="AX472"/>
  <c r="T472"/>
  <c r="AT472"/>
  <c r="BB472"/>
  <c r="AF447"/>
  <c r="AZ447"/>
  <c r="AU413"/>
  <c r="BA413"/>
  <c r="BA410"/>
  <c r="AY410"/>
  <c r="AS408"/>
  <c r="AD408"/>
  <c r="S408"/>
  <c r="AU408"/>
  <c r="S383"/>
  <c r="BA383"/>
  <c r="AK383"/>
  <c r="AN383" s="1"/>
  <c r="AY383"/>
  <c r="AQ383"/>
  <c r="S277"/>
  <c r="AC277"/>
  <c r="AR277"/>
  <c r="BC277"/>
  <c r="AQ277"/>
  <c r="BD277"/>
  <c r="BB277"/>
  <c r="T277"/>
  <c r="AZ277"/>
  <c r="AF277"/>
  <c r="AV277"/>
  <c r="AY277"/>
  <c r="AX277"/>
  <c r="AX613"/>
  <c r="AF613"/>
  <c r="AX600"/>
  <c r="AW590"/>
  <c r="AW580"/>
  <c r="AW570"/>
  <c r="AX566"/>
  <c r="AW560"/>
  <c r="AX556"/>
  <c r="AX554"/>
  <c r="AX552"/>
  <c r="AX550"/>
  <c r="AX548"/>
  <c r="AX546"/>
  <c r="AX544"/>
  <c r="AX542"/>
  <c r="AX540"/>
  <c r="AX538"/>
  <c r="AX536"/>
  <c r="AX534"/>
  <c r="AX532"/>
  <c r="AX530"/>
  <c r="AX528"/>
  <c r="AX526"/>
  <c r="AX524"/>
  <c r="AX522"/>
  <c r="AX520"/>
  <c r="AX518"/>
  <c r="AX516"/>
  <c r="AX514"/>
  <c r="AX512"/>
  <c r="AX510"/>
  <c r="AX508"/>
  <c r="AX506"/>
  <c r="AX504"/>
  <c r="AX502"/>
  <c r="AX500"/>
  <c r="AX498"/>
  <c r="AX496"/>
  <c r="BC492"/>
  <c r="AR492"/>
  <c r="AD492"/>
  <c r="BD482"/>
  <c r="AS482"/>
  <c r="BC476"/>
  <c r="AR476"/>
  <c r="AD476"/>
  <c r="BD466"/>
  <c r="AS466"/>
  <c r="AW454"/>
  <c r="AC454"/>
  <c r="AV441"/>
  <c r="AK441"/>
  <c r="AN441" s="1"/>
  <c r="AW433"/>
  <c r="AD433"/>
  <c r="AS406"/>
  <c r="AX314"/>
  <c r="AC314"/>
  <c r="T495"/>
  <c r="O495"/>
  <c r="T483"/>
  <c r="O483"/>
  <c r="BD483"/>
  <c r="AD483"/>
  <c r="AV483"/>
  <c r="AC482"/>
  <c r="AX482"/>
  <c r="T482"/>
  <c r="AT482"/>
  <c r="BB482"/>
  <c r="T467"/>
  <c r="O467"/>
  <c r="BD467"/>
  <c r="AD467"/>
  <c r="AV467"/>
  <c r="AC466"/>
  <c r="AX466"/>
  <c r="T466"/>
  <c r="AT466"/>
  <c r="BB466"/>
  <c r="AD452"/>
  <c r="AC452"/>
  <c r="AW452"/>
  <c r="T452"/>
  <c r="BC452"/>
  <c r="AF451"/>
  <c r="O451"/>
  <c r="BA451"/>
  <c r="AU451"/>
  <c r="AD448"/>
  <c r="AS404"/>
  <c r="AW404"/>
  <c r="AS388"/>
  <c r="BC388"/>
  <c r="S340"/>
  <c r="AY340"/>
  <c r="BC340"/>
  <c r="S338"/>
  <c r="BC338"/>
  <c r="T317"/>
  <c r="AX317"/>
  <c r="AD317"/>
  <c r="AT317"/>
  <c r="BD317"/>
  <c r="AF317"/>
  <c r="AV317"/>
  <c r="AC317"/>
  <c r="AU317"/>
  <c r="O317"/>
  <c r="BB317"/>
  <c r="AW294"/>
  <c r="AU294"/>
  <c r="BC294"/>
  <c r="O294"/>
  <c r="AF294"/>
  <c r="AR294"/>
  <c r="AZ294"/>
  <c r="BA294"/>
  <c r="T294"/>
  <c r="AY294"/>
  <c r="AC294"/>
  <c r="AS294"/>
  <c r="AY285"/>
  <c r="O285"/>
  <c r="AX285"/>
  <c r="AD285"/>
  <c r="AU285"/>
  <c r="AQ285"/>
  <c r="BC285"/>
  <c r="AT285"/>
  <c r="AR285"/>
  <c r="AF285"/>
  <c r="BB285"/>
  <c r="S282"/>
  <c r="AK282"/>
  <c r="AN282" s="1"/>
  <c r="AS282"/>
  <c r="BA282"/>
  <c r="AD282"/>
  <c r="AR282"/>
  <c r="BB282"/>
  <c r="AY282"/>
  <c r="T282"/>
  <c r="AV282"/>
  <c r="BD282"/>
  <c r="O282"/>
  <c r="BC282"/>
  <c r="AC282"/>
  <c r="AU282"/>
  <c r="AR146"/>
  <c r="AD146"/>
  <c r="BD146"/>
  <c r="BC146"/>
  <c r="O146"/>
  <c r="AK100"/>
  <c r="AN100" s="1"/>
  <c r="BB100"/>
  <c r="BA100"/>
  <c r="AW100"/>
  <c r="S100"/>
  <c r="AU100"/>
  <c r="AQ100"/>
  <c r="AD77"/>
  <c r="BD77"/>
  <c r="BC77"/>
  <c r="O77"/>
  <c r="AV77"/>
  <c r="AU77"/>
  <c r="AX590"/>
  <c r="AX580"/>
  <c r="AX570"/>
  <c r="AX560"/>
  <c r="BD492"/>
  <c r="AS492"/>
  <c r="BD476"/>
  <c r="AS476"/>
  <c r="AX454"/>
  <c r="BA433"/>
  <c r="AQ394"/>
  <c r="BB314"/>
  <c r="T493"/>
  <c r="O493"/>
  <c r="BD493"/>
  <c r="AD493"/>
  <c r="AV493"/>
  <c r="AC492"/>
  <c r="AX492"/>
  <c r="T492"/>
  <c r="AT492"/>
  <c r="BB492"/>
  <c r="T477"/>
  <c r="O477"/>
  <c r="BD477"/>
  <c r="AD477"/>
  <c r="AV477"/>
  <c r="AC476"/>
  <c r="AX476"/>
  <c r="T476"/>
  <c r="AT476"/>
  <c r="BB476"/>
  <c r="T461"/>
  <c r="O461"/>
  <c r="BD461"/>
  <c r="AD461"/>
  <c r="AV461"/>
  <c r="AY454"/>
  <c r="AD454"/>
  <c r="AT454"/>
  <c r="AF449"/>
  <c r="AK449"/>
  <c r="AN449" s="1"/>
  <c r="BA449"/>
  <c r="O449"/>
  <c r="AQ449"/>
  <c r="AD441"/>
  <c r="AR441"/>
  <c r="BC441"/>
  <c r="S441"/>
  <c r="AW441"/>
  <c r="AZ433"/>
  <c r="AY433"/>
  <c r="AF433"/>
  <c r="AS433"/>
  <c r="BD433"/>
  <c r="AK415"/>
  <c r="BA415"/>
  <c r="O415"/>
  <c r="AQ415"/>
  <c r="AK406"/>
  <c r="AN406" s="1"/>
  <c r="BC406"/>
  <c r="BA406"/>
  <c r="AQ406"/>
  <c r="S336"/>
  <c r="AY336"/>
  <c r="O314"/>
  <c r="AF314"/>
  <c r="AR314"/>
  <c r="AZ314"/>
  <c r="AW314"/>
  <c r="BA314"/>
  <c r="AY314"/>
  <c r="AD314"/>
  <c r="AT314"/>
  <c r="BD314"/>
  <c r="AW278"/>
  <c r="AC278"/>
  <c r="AQ278"/>
  <c r="AZ278"/>
  <c r="AY278"/>
  <c r="AX278"/>
  <c r="S278"/>
  <c r="AK278"/>
  <c r="AN278" s="1"/>
  <c r="AT278"/>
  <c r="BC278"/>
  <c r="AF278"/>
  <c r="BB278"/>
  <c r="AD278"/>
  <c r="BA278"/>
  <c r="T278"/>
  <c r="AR278"/>
  <c r="S227"/>
  <c r="AC227"/>
  <c r="AR227"/>
  <c r="BC227"/>
  <c r="AQ227"/>
  <c r="BB227"/>
  <c r="AZ227"/>
  <c r="AT227"/>
  <c r="T227"/>
  <c r="O227"/>
  <c r="AD227"/>
  <c r="AX227"/>
  <c r="BD227"/>
  <c r="O74"/>
  <c r="BA74"/>
  <c r="AY74"/>
  <c r="T74"/>
  <c r="AX74"/>
  <c r="S74"/>
  <c r="AW74"/>
  <c r="AK74"/>
  <c r="AN74" s="1"/>
  <c r="BC74"/>
  <c r="AD74"/>
  <c r="BB74"/>
  <c r="AS74"/>
  <c r="AQ74"/>
  <c r="S294"/>
  <c r="T285"/>
  <c r="AS380"/>
  <c r="AW380"/>
  <c r="AD375"/>
  <c r="AW375"/>
  <c r="AS356"/>
  <c r="S356"/>
  <c r="AU356"/>
  <c r="AS353"/>
  <c r="BC353"/>
  <c r="AF327"/>
  <c r="AV327"/>
  <c r="AQ327"/>
  <c r="AU326"/>
  <c r="BC326"/>
  <c r="O326"/>
  <c r="AF326"/>
  <c r="AR326"/>
  <c r="AZ326"/>
  <c r="O320"/>
  <c r="AF320"/>
  <c r="AR320"/>
  <c r="AZ320"/>
  <c r="AW320"/>
  <c r="O305"/>
  <c r="AV305"/>
  <c r="AD305"/>
  <c r="AT305"/>
  <c r="BD305"/>
  <c r="AZ305"/>
  <c r="O284"/>
  <c r="AF284"/>
  <c r="AR284"/>
  <c r="AZ284"/>
  <c r="AW284"/>
  <c r="S284"/>
  <c r="AU284"/>
  <c r="BD284"/>
  <c r="AC284"/>
  <c r="AQ284"/>
  <c r="BA284"/>
  <c r="S265"/>
  <c r="T265"/>
  <c r="AX265"/>
  <c r="AF265"/>
  <c r="AU265"/>
  <c r="AD265"/>
  <c r="AT265"/>
  <c r="AC265"/>
  <c r="AR265"/>
  <c r="BD265"/>
  <c r="AZ265"/>
  <c r="S261"/>
  <c r="AC261"/>
  <c r="AR261"/>
  <c r="BC261"/>
  <c r="AD261"/>
  <c r="AU261"/>
  <c r="AT261"/>
  <c r="AQ261"/>
  <c r="BD261"/>
  <c r="O261"/>
  <c r="AY261"/>
  <c r="AU218"/>
  <c r="BC218"/>
  <c r="T218"/>
  <c r="AT218"/>
  <c r="BB218"/>
  <c r="S218"/>
  <c r="AK218"/>
  <c r="AN218" s="1"/>
  <c r="AS218"/>
  <c r="BA218"/>
  <c r="AC218"/>
  <c r="AX218"/>
  <c r="AY218"/>
  <c r="AF218"/>
  <c r="AW218"/>
  <c r="AD218"/>
  <c r="AV218"/>
  <c r="S217"/>
  <c r="AZ217"/>
  <c r="AY217"/>
  <c r="T217"/>
  <c r="AX217"/>
  <c r="AD217"/>
  <c r="AT217"/>
  <c r="BD217"/>
  <c r="AF217"/>
  <c r="BC217"/>
  <c r="AC217"/>
  <c r="BB217"/>
  <c r="AV217"/>
  <c r="O217"/>
  <c r="AQ217"/>
  <c r="AU202"/>
  <c r="BC202"/>
  <c r="T202"/>
  <c r="AT202"/>
  <c r="BB202"/>
  <c r="S202"/>
  <c r="AK202"/>
  <c r="AN202" s="1"/>
  <c r="AS202"/>
  <c r="BA202"/>
  <c r="AC202"/>
  <c r="AX202"/>
  <c r="AY202"/>
  <c r="AF202"/>
  <c r="AW202"/>
  <c r="AD202"/>
  <c r="AV202"/>
  <c r="S201"/>
  <c r="AZ201"/>
  <c r="AY201"/>
  <c r="T201"/>
  <c r="AX201"/>
  <c r="AD201"/>
  <c r="AT201"/>
  <c r="BD201"/>
  <c r="AF201"/>
  <c r="BC201"/>
  <c r="AC201"/>
  <c r="BB201"/>
  <c r="AV201"/>
  <c r="O201"/>
  <c r="AQ201"/>
  <c r="AF181"/>
  <c r="AZ181"/>
  <c r="AK181"/>
  <c r="AN181" s="1"/>
  <c r="AU181"/>
  <c r="AT180"/>
  <c r="AQ180"/>
  <c r="BB180"/>
  <c r="AK180"/>
  <c r="AN180" s="1"/>
  <c r="BA180"/>
  <c r="AD180"/>
  <c r="AY180"/>
  <c r="S180"/>
  <c r="AW180"/>
  <c r="AZ457"/>
  <c r="BA446"/>
  <c r="AF429"/>
  <c r="BD427"/>
  <c r="AD422"/>
  <c r="AY418"/>
  <c r="AY417"/>
  <c r="AS403"/>
  <c r="BC400"/>
  <c r="BC396"/>
  <c r="BA390"/>
  <c r="AK374"/>
  <c r="AN374" s="1"/>
  <c r="BA366"/>
  <c r="BC360"/>
  <c r="AD344"/>
  <c r="AX334"/>
  <c r="AZ324"/>
  <c r="AW312"/>
  <c r="T312"/>
  <c r="AT311"/>
  <c r="BD292"/>
  <c r="AS364"/>
  <c r="AD364"/>
  <c r="AW364"/>
  <c r="AQ346"/>
  <c r="AU346"/>
  <c r="AD346"/>
  <c r="T339"/>
  <c r="AQ339"/>
  <c r="BA339"/>
  <c r="T337"/>
  <c r="AK337"/>
  <c r="AN337" s="1"/>
  <c r="AY337"/>
  <c r="AS337"/>
  <c r="AZ325"/>
  <c r="O325"/>
  <c r="AV325"/>
  <c r="AC304"/>
  <c r="AX304"/>
  <c r="AV304"/>
  <c r="BD304"/>
  <c r="S304"/>
  <c r="AK304"/>
  <c r="AN304" s="1"/>
  <c r="AS304"/>
  <c r="BA304"/>
  <c r="AU292"/>
  <c r="BC292"/>
  <c r="S292"/>
  <c r="AK292"/>
  <c r="AN292" s="1"/>
  <c r="AS292"/>
  <c r="BA292"/>
  <c r="AC292"/>
  <c r="AX292"/>
  <c r="AC254"/>
  <c r="AX254"/>
  <c r="AW254"/>
  <c r="AD254"/>
  <c r="AS254"/>
  <c r="BC254"/>
  <c r="AR254"/>
  <c r="BB254"/>
  <c r="AQ254"/>
  <c r="BA254"/>
  <c r="S254"/>
  <c r="AV254"/>
  <c r="S243"/>
  <c r="AQ243"/>
  <c r="BB243"/>
  <c r="AZ243"/>
  <c r="AD243"/>
  <c r="AV243"/>
  <c r="AC243"/>
  <c r="AU243"/>
  <c r="AT243"/>
  <c r="T243"/>
  <c r="BC243"/>
  <c r="S235"/>
  <c r="AC235"/>
  <c r="AR235"/>
  <c r="BC235"/>
  <c r="AQ235"/>
  <c r="BB235"/>
  <c r="AZ235"/>
  <c r="AT235"/>
  <c r="T235"/>
  <c r="O235"/>
  <c r="AD235"/>
  <c r="AX235"/>
  <c r="AF193"/>
  <c r="AK193"/>
  <c r="AN193" s="1"/>
  <c r="BC193"/>
  <c r="AD193"/>
  <c r="AZ193"/>
  <c r="AW193"/>
  <c r="S193"/>
  <c r="AR193"/>
  <c r="AU155"/>
  <c r="BC155"/>
  <c r="T155"/>
  <c r="AT155"/>
  <c r="BB155"/>
  <c r="S155"/>
  <c r="AK155"/>
  <c r="AN155" s="1"/>
  <c r="AS155"/>
  <c r="BA155"/>
  <c r="BD155"/>
  <c r="AZ155"/>
  <c r="AY155"/>
  <c r="AF155"/>
  <c r="AV155"/>
  <c r="AX155"/>
  <c r="AW155"/>
  <c r="AR155"/>
  <c r="AQ111"/>
  <c r="BA111"/>
  <c r="AZ111"/>
  <c r="AY111"/>
  <c r="S111"/>
  <c r="AW111"/>
  <c r="AS111"/>
  <c r="AR111"/>
  <c r="O111"/>
  <c r="AF111"/>
  <c r="BC111"/>
  <c r="BD111"/>
  <c r="AV111"/>
  <c r="AD102"/>
  <c r="AU102"/>
  <c r="AS102"/>
  <c r="AQ102"/>
  <c r="T102"/>
  <c r="BC102"/>
  <c r="AK102"/>
  <c r="AN102" s="1"/>
  <c r="AC102"/>
  <c r="AX102"/>
  <c r="AW102"/>
  <c r="AV431"/>
  <c r="AW427"/>
  <c r="AT418"/>
  <c r="BD417"/>
  <c r="AS417"/>
  <c r="BA416"/>
  <c r="BC389"/>
  <c r="BC369"/>
  <c r="BC334"/>
  <c r="AR334"/>
  <c r="AU324"/>
  <c r="BB312"/>
  <c r="AR312"/>
  <c r="AK370"/>
  <c r="AN370" s="1"/>
  <c r="BC370"/>
  <c r="T343"/>
  <c r="AQ343"/>
  <c r="BA343"/>
  <c r="T341"/>
  <c r="AK341"/>
  <c r="AN341" s="1"/>
  <c r="AY341"/>
  <c r="AS341"/>
  <c r="AW334"/>
  <c r="T334"/>
  <c r="AT334"/>
  <c r="BB334"/>
  <c r="S324"/>
  <c r="AK324"/>
  <c r="AN324" s="1"/>
  <c r="AS324"/>
  <c r="BA324"/>
  <c r="AC324"/>
  <c r="AX324"/>
  <c r="AC312"/>
  <c r="AX312"/>
  <c r="AU312"/>
  <c r="BC312"/>
  <c r="BD311"/>
  <c r="AY311"/>
  <c r="S275"/>
  <c r="AZ275"/>
  <c r="AC275"/>
  <c r="AT275"/>
  <c r="AR275"/>
  <c r="BD275"/>
  <c r="AQ275"/>
  <c r="BC275"/>
  <c r="O275"/>
  <c r="AX275"/>
  <c r="T161"/>
  <c r="AT161"/>
  <c r="BB161"/>
  <c r="S161"/>
  <c r="AK161"/>
  <c r="AN161" s="1"/>
  <c r="AS161"/>
  <c r="BA161"/>
  <c r="AF161"/>
  <c r="AU161"/>
  <c r="AD161"/>
  <c r="AR161"/>
  <c r="BD161"/>
  <c r="AC161"/>
  <c r="AQ161"/>
  <c r="BC161"/>
  <c r="AX161"/>
  <c r="AZ161"/>
  <c r="O161"/>
  <c r="AV161"/>
  <c r="AU135"/>
  <c r="BC135"/>
  <c r="T135"/>
  <c r="AT135"/>
  <c r="BB135"/>
  <c r="S135"/>
  <c r="AK135"/>
  <c r="AN135" s="1"/>
  <c r="AS135"/>
  <c r="BA135"/>
  <c r="O135"/>
  <c r="AF135"/>
  <c r="AR135"/>
  <c r="AZ135"/>
  <c r="AX135"/>
  <c r="AD135"/>
  <c r="AW135"/>
  <c r="AC135"/>
  <c r="AV135"/>
  <c r="AY135"/>
  <c r="S281"/>
  <c r="T281"/>
  <c r="AX281"/>
  <c r="S269"/>
  <c r="AC269"/>
  <c r="AR269"/>
  <c r="BC269"/>
  <c r="T250"/>
  <c r="AT250"/>
  <c r="BB250"/>
  <c r="S250"/>
  <c r="AK250"/>
  <c r="AN250" s="1"/>
  <c r="AS250"/>
  <c r="BA250"/>
  <c r="S219"/>
  <c r="AC219"/>
  <c r="AR219"/>
  <c r="BC219"/>
  <c r="AQ219"/>
  <c r="BB219"/>
  <c r="AZ219"/>
  <c r="O219"/>
  <c r="AV219"/>
  <c r="S203"/>
  <c r="AC203"/>
  <c r="AR203"/>
  <c r="BC203"/>
  <c r="AQ203"/>
  <c r="BB203"/>
  <c r="AZ203"/>
  <c r="O203"/>
  <c r="AV203"/>
  <c r="AF177"/>
  <c r="AD177"/>
  <c r="AZ177"/>
  <c r="AW177"/>
  <c r="AK177"/>
  <c r="AN177" s="1"/>
  <c r="S177"/>
  <c r="AR177"/>
  <c r="AW157"/>
  <c r="AV157"/>
  <c r="BD157"/>
  <c r="AU157"/>
  <c r="BC157"/>
  <c r="AQ157"/>
  <c r="BB157"/>
  <c r="BA157"/>
  <c r="AZ157"/>
  <c r="O157"/>
  <c r="AF157"/>
  <c r="AT157"/>
  <c r="AW139"/>
  <c r="AV139"/>
  <c r="BD139"/>
  <c r="AU139"/>
  <c r="BC139"/>
  <c r="T139"/>
  <c r="AT139"/>
  <c r="BB139"/>
  <c r="AD139"/>
  <c r="AS139"/>
  <c r="AC139"/>
  <c r="AR139"/>
  <c r="AQ139"/>
  <c r="S139"/>
  <c r="AZ139"/>
  <c r="AR91"/>
  <c r="BD91"/>
  <c r="AF91"/>
  <c r="BC91"/>
  <c r="AD91"/>
  <c r="AY91"/>
  <c r="AV91"/>
  <c r="O91"/>
  <c r="AU91"/>
  <c r="AW359"/>
  <c r="AW345"/>
  <c r="AD345"/>
  <c r="BC335"/>
  <c r="AR335"/>
  <c r="AD335"/>
  <c r="BD316"/>
  <c r="AV316"/>
  <c r="BD310"/>
  <c r="AV310"/>
  <c r="BB309"/>
  <c r="BB308"/>
  <c r="AT308"/>
  <c r="T308"/>
  <c r="AU303"/>
  <c r="BB302"/>
  <c r="AT302"/>
  <c r="T302"/>
  <c r="AY301"/>
  <c r="AQ295"/>
  <c r="BD276"/>
  <c r="AT276"/>
  <c r="T276"/>
  <c r="AW274"/>
  <c r="BD270"/>
  <c r="AU270"/>
  <c r="T270"/>
  <c r="AV268"/>
  <c r="AX266"/>
  <c r="AV262"/>
  <c r="AW260"/>
  <c r="BB259"/>
  <c r="AY258"/>
  <c r="BB257"/>
  <c r="AU253"/>
  <c r="AY252"/>
  <c r="AR249"/>
  <c r="AY246"/>
  <c r="T246"/>
  <c r="AT241"/>
  <c r="BA236"/>
  <c r="AZ234"/>
  <c r="AU233"/>
  <c r="BA228"/>
  <c r="AZ226"/>
  <c r="AU225"/>
  <c r="BB209"/>
  <c r="AZ133"/>
  <c r="AU260"/>
  <c r="BC260"/>
  <c r="S258"/>
  <c r="AK258"/>
  <c r="AN258" s="1"/>
  <c r="AS258"/>
  <c r="BA258"/>
  <c r="AV252"/>
  <c r="BD252"/>
  <c r="AU252"/>
  <c r="BC252"/>
  <c r="S245"/>
  <c r="AD245"/>
  <c r="AT245"/>
  <c r="BD245"/>
  <c r="AC245"/>
  <c r="AR245"/>
  <c r="BC245"/>
  <c r="S241"/>
  <c r="AY241"/>
  <c r="T241"/>
  <c r="AX241"/>
  <c r="AW236"/>
  <c r="AV236"/>
  <c r="BD236"/>
  <c r="AU236"/>
  <c r="BC236"/>
  <c r="S233"/>
  <c r="AZ233"/>
  <c r="AY233"/>
  <c r="T233"/>
  <c r="AX233"/>
  <c r="AW228"/>
  <c r="AV228"/>
  <c r="BD228"/>
  <c r="AU228"/>
  <c r="BC228"/>
  <c r="S225"/>
  <c r="AZ225"/>
  <c r="AY225"/>
  <c r="T225"/>
  <c r="AX225"/>
  <c r="AW212"/>
  <c r="AV212"/>
  <c r="BD212"/>
  <c r="AU212"/>
  <c r="BC212"/>
  <c r="O212"/>
  <c r="AF212"/>
  <c r="AR212"/>
  <c r="AZ212"/>
  <c r="S209"/>
  <c r="AZ209"/>
  <c r="AY209"/>
  <c r="T209"/>
  <c r="AX209"/>
  <c r="AD209"/>
  <c r="AT209"/>
  <c r="BD209"/>
  <c r="AD190"/>
  <c r="AT170"/>
  <c r="AU170"/>
  <c r="AY160"/>
  <c r="T160"/>
  <c r="AX160"/>
  <c r="AQ160"/>
  <c r="BD160"/>
  <c r="BC160"/>
  <c r="O160"/>
  <c r="BB160"/>
  <c r="AD160"/>
  <c r="AU160"/>
  <c r="AF95"/>
  <c r="AS95"/>
  <c r="BD95"/>
  <c r="AD95"/>
  <c r="AR95"/>
  <c r="BC95"/>
  <c r="AQ95"/>
  <c r="BA95"/>
  <c r="AZ95"/>
  <c r="AK95"/>
  <c r="AN95" s="1"/>
  <c r="AY95"/>
  <c r="AW95"/>
  <c r="O95"/>
  <c r="AW308"/>
  <c r="AW302"/>
  <c r="BC301"/>
  <c r="AR301"/>
  <c r="AV295"/>
  <c r="AX276"/>
  <c r="AZ274"/>
  <c r="AQ274"/>
  <c r="AY270"/>
  <c r="AY268"/>
  <c r="BB266"/>
  <c r="AR266"/>
  <c r="AZ262"/>
  <c r="AQ262"/>
  <c r="AT259"/>
  <c r="AT257"/>
  <c r="AV249"/>
  <c r="BB246"/>
  <c r="AR234"/>
  <c r="AR226"/>
  <c r="AU268"/>
  <c r="BC268"/>
  <c r="S266"/>
  <c r="AK266"/>
  <c r="AN266" s="1"/>
  <c r="AS266"/>
  <c r="BA266"/>
  <c r="AW262"/>
  <c r="S253"/>
  <c r="AD253"/>
  <c r="AT253"/>
  <c r="BD253"/>
  <c r="AC253"/>
  <c r="AR253"/>
  <c r="BC253"/>
  <c r="S249"/>
  <c r="AY249"/>
  <c r="T249"/>
  <c r="AX249"/>
  <c r="S211"/>
  <c r="AC211"/>
  <c r="AR211"/>
  <c r="BC211"/>
  <c r="AQ211"/>
  <c r="BB211"/>
  <c r="AZ211"/>
  <c r="O211"/>
  <c r="AV211"/>
  <c r="AY179"/>
  <c r="AK179"/>
  <c r="AN179" s="1"/>
  <c r="AV179"/>
  <c r="BD179"/>
  <c r="BA179"/>
  <c r="AF179"/>
  <c r="AZ179"/>
  <c r="AQ179"/>
  <c r="S172"/>
  <c r="BB172"/>
  <c r="AK172"/>
  <c r="BA172"/>
  <c r="AD172"/>
  <c r="AY172"/>
  <c r="AT172"/>
  <c r="AD168"/>
  <c r="AY168"/>
  <c r="AC168"/>
  <c r="AX168"/>
  <c r="AU168"/>
  <c r="AC133"/>
  <c r="AX133"/>
  <c r="AW133"/>
  <c r="AV133"/>
  <c r="BD133"/>
  <c r="AU133"/>
  <c r="BC133"/>
  <c r="AD133"/>
  <c r="AT133"/>
  <c r="AS133"/>
  <c r="AR133"/>
  <c r="S133"/>
  <c r="BA133"/>
  <c r="AD126"/>
  <c r="AC126"/>
  <c r="AW126"/>
  <c r="AU126"/>
  <c r="AS126"/>
  <c r="AQ126"/>
  <c r="AK126"/>
  <c r="AN126" s="1"/>
  <c r="BC126"/>
  <c r="T126"/>
  <c r="AX126"/>
  <c r="AF117"/>
  <c r="AD117"/>
  <c r="AV117"/>
  <c r="AU117"/>
  <c r="AR117"/>
  <c r="AQ117"/>
  <c r="BA117"/>
  <c r="AZ117"/>
  <c r="S117"/>
  <c r="AW117"/>
  <c r="O88"/>
  <c r="AD88"/>
  <c r="AT88"/>
  <c r="AC88"/>
  <c r="AS88"/>
  <c r="BC88"/>
  <c r="AQ88"/>
  <c r="BB88"/>
  <c r="BA88"/>
  <c r="AX88"/>
  <c r="AW88"/>
  <c r="T88"/>
  <c r="AU88"/>
  <c r="AU276"/>
  <c r="BC276"/>
  <c r="S274"/>
  <c r="AK274"/>
  <c r="AS274"/>
  <c r="BA274"/>
  <c r="AW270"/>
  <c r="S259"/>
  <c r="AZ259"/>
  <c r="S257"/>
  <c r="T257"/>
  <c r="AX257"/>
  <c r="AC246"/>
  <c r="AX246"/>
  <c r="AW246"/>
  <c r="AU234"/>
  <c r="BC234"/>
  <c r="T234"/>
  <c r="AT234"/>
  <c r="BB234"/>
  <c r="S234"/>
  <c r="AK234"/>
  <c r="AN234" s="1"/>
  <c r="AS234"/>
  <c r="BA234"/>
  <c r="AU226"/>
  <c r="BC226"/>
  <c r="T226"/>
  <c r="AT226"/>
  <c r="BB226"/>
  <c r="S226"/>
  <c r="AK226"/>
  <c r="AN226" s="1"/>
  <c r="AS226"/>
  <c r="BA226"/>
  <c r="AQ112"/>
  <c r="BB112"/>
  <c r="BA112"/>
  <c r="AY112"/>
  <c r="T112"/>
  <c r="AX112"/>
  <c r="AT112"/>
  <c r="AS112"/>
  <c r="S112"/>
  <c r="AD112"/>
  <c r="BC112"/>
  <c r="BA268"/>
  <c r="AR268"/>
  <c r="AF268"/>
  <c r="O268"/>
  <c r="BD266"/>
  <c r="AU266"/>
  <c r="O266"/>
  <c r="BB262"/>
  <c r="AS262"/>
  <c r="AF262"/>
  <c r="O262"/>
  <c r="BB253"/>
  <c r="O253"/>
  <c r="BB249"/>
  <c r="O249"/>
  <c r="T211"/>
  <c r="AS179"/>
  <c r="O179"/>
  <c r="BB168"/>
  <c r="T168"/>
  <c r="O133"/>
  <c r="BB126"/>
  <c r="S126"/>
  <c r="BC117"/>
  <c r="O117"/>
  <c r="AY88"/>
  <c r="S88"/>
  <c r="AD183"/>
  <c r="AR183"/>
  <c r="BC183"/>
  <c r="AQ183"/>
  <c r="BA183"/>
  <c r="AZ175"/>
  <c r="AY175"/>
  <c r="AR152"/>
  <c r="AD152"/>
  <c r="BD152"/>
  <c r="BC152"/>
  <c r="AR142"/>
  <c r="AD142"/>
  <c r="BD142"/>
  <c r="BC142"/>
  <c r="AV142"/>
  <c r="AR136"/>
  <c r="AD136"/>
  <c r="BD136"/>
  <c r="BC136"/>
  <c r="AC129"/>
  <c r="AX129"/>
  <c r="AW129"/>
  <c r="AV129"/>
  <c r="BD129"/>
  <c r="AU129"/>
  <c r="BC129"/>
  <c r="BA116"/>
  <c r="AW116"/>
  <c r="AU116"/>
  <c r="S116"/>
  <c r="AQ116"/>
  <c r="AK107"/>
  <c r="AN107" s="1"/>
  <c r="BA107"/>
  <c r="AZ107"/>
  <c r="O76"/>
  <c r="AQ76"/>
  <c r="BB76"/>
  <c r="BA76"/>
  <c r="AY76"/>
  <c r="T76"/>
  <c r="AX76"/>
  <c r="AC184"/>
  <c r="AS184"/>
  <c r="BC184"/>
  <c r="AQ184"/>
  <c r="BB184"/>
  <c r="AD178"/>
  <c r="AK178"/>
  <c r="AN178" s="1"/>
  <c r="BC178"/>
  <c r="AC178"/>
  <c r="BA178"/>
  <c r="T169"/>
  <c r="AQ169"/>
  <c r="BA169"/>
  <c r="AZ169"/>
  <c r="T167"/>
  <c r="AD167"/>
  <c r="AR167"/>
  <c r="BC167"/>
  <c r="AQ167"/>
  <c r="BA167"/>
  <c r="T164"/>
  <c r="AX164"/>
  <c r="O164"/>
  <c r="AV164"/>
  <c r="AC131"/>
  <c r="AX131"/>
  <c r="AW131"/>
  <c r="AV131"/>
  <c r="BD131"/>
  <c r="AU131"/>
  <c r="BC131"/>
  <c r="AK123"/>
  <c r="AN123" s="1"/>
  <c r="BA123"/>
  <c r="AZ123"/>
  <c r="AV123"/>
  <c r="AU123"/>
  <c r="AD122"/>
  <c r="AK122"/>
  <c r="AN122" s="1"/>
  <c r="AR87"/>
  <c r="BC87"/>
  <c r="AU87"/>
  <c r="O72"/>
  <c r="AQ72"/>
  <c r="BB72"/>
  <c r="BA72"/>
  <c r="AY72"/>
  <c r="T72"/>
  <c r="AX72"/>
  <c r="AW238"/>
  <c r="BC237"/>
  <c r="AR237"/>
  <c r="AC237"/>
  <c r="AW230"/>
  <c r="BC229"/>
  <c r="AR229"/>
  <c r="AC229"/>
  <c r="AW222"/>
  <c r="BC221"/>
  <c r="AR221"/>
  <c r="AC221"/>
  <c r="AW214"/>
  <c r="BC213"/>
  <c r="AR213"/>
  <c r="AC213"/>
  <c r="AW206"/>
  <c r="BC205"/>
  <c r="AR205"/>
  <c r="AC205"/>
  <c r="AW198"/>
  <c r="AQ196"/>
  <c r="AV195"/>
  <c r="AK195"/>
  <c r="AN195" s="1"/>
  <c r="AY192"/>
  <c r="AY191"/>
  <c r="AW176"/>
  <c r="BD175"/>
  <c r="AQ175"/>
  <c r="AT149"/>
  <c r="AX145"/>
  <c r="BB129"/>
  <c r="T129"/>
  <c r="AD86"/>
  <c r="AT76"/>
  <c r="AD188"/>
  <c r="AU188"/>
  <c r="BA176"/>
  <c r="AY176"/>
  <c r="AC149"/>
  <c r="AX149"/>
  <c r="AW149"/>
  <c r="AV149"/>
  <c r="BD149"/>
  <c r="AU149"/>
  <c r="BC149"/>
  <c r="AR148"/>
  <c r="BD148"/>
  <c r="BC148"/>
  <c r="AV148"/>
  <c r="O148"/>
  <c r="AU148"/>
  <c r="AV145"/>
  <c r="BD145"/>
  <c r="AU145"/>
  <c r="BC145"/>
  <c r="T145"/>
  <c r="AT145"/>
  <c r="BB145"/>
  <c r="S145"/>
  <c r="AK145"/>
  <c r="AN145" s="1"/>
  <c r="AS145"/>
  <c r="BA145"/>
  <c r="AK124"/>
  <c r="BB124"/>
  <c r="BA124"/>
  <c r="AD98"/>
  <c r="AK98"/>
  <c r="AN98" s="1"/>
  <c r="O92"/>
  <c r="AD92"/>
  <c r="AT92"/>
  <c r="AC92"/>
  <c r="AS92"/>
  <c r="BC92"/>
  <c r="AQ92"/>
  <c r="BB92"/>
  <c r="BA92"/>
  <c r="O90"/>
  <c r="AC90"/>
  <c r="AS90"/>
  <c r="BC90"/>
  <c r="AQ90"/>
  <c r="BB90"/>
  <c r="BA90"/>
  <c r="AY90"/>
  <c r="AX238"/>
  <c r="BD237"/>
  <c r="AT237"/>
  <c r="AD237"/>
  <c r="AX230"/>
  <c r="BD229"/>
  <c r="AT229"/>
  <c r="AD229"/>
  <c r="AX222"/>
  <c r="BD221"/>
  <c r="AT221"/>
  <c r="AD221"/>
  <c r="AX214"/>
  <c r="BD213"/>
  <c r="AT213"/>
  <c r="AD213"/>
  <c r="AX206"/>
  <c r="BD205"/>
  <c r="AT205"/>
  <c r="AD205"/>
  <c r="AX198"/>
  <c r="AT196"/>
  <c r="BA192"/>
  <c r="AZ191"/>
  <c r="AS183"/>
  <c r="AR175"/>
  <c r="AQ129"/>
  <c r="AK116"/>
  <c r="AN116" s="1"/>
  <c r="AU76"/>
  <c r="AF185"/>
  <c r="AK185"/>
  <c r="BC185"/>
  <c r="AF162"/>
  <c r="BB162"/>
  <c r="T151"/>
  <c r="AT151"/>
  <c r="BB151"/>
  <c r="S151"/>
  <c r="AK151"/>
  <c r="AN151" s="1"/>
  <c r="AS151"/>
  <c r="BA151"/>
  <c r="O151"/>
  <c r="AF151"/>
  <c r="AR151"/>
  <c r="AZ151"/>
  <c r="AZ99"/>
  <c r="AV99"/>
  <c r="AU99"/>
  <c r="O99"/>
  <c r="AQ99"/>
  <c r="AD96"/>
  <c r="AT96"/>
  <c r="AC96"/>
  <c r="AS96"/>
  <c r="BC96"/>
  <c r="AQ96"/>
  <c r="BB96"/>
  <c r="BA96"/>
  <c r="O86"/>
  <c r="AC86"/>
  <c r="AS86"/>
  <c r="BC86"/>
  <c r="AQ86"/>
  <c r="BB86"/>
  <c r="BA86"/>
  <c r="AY86"/>
  <c r="AR75"/>
  <c r="AD75"/>
  <c r="AY75"/>
  <c r="AV75"/>
  <c r="AU75"/>
  <c r="AQ75"/>
  <c r="AU196"/>
  <c r="BB192"/>
  <c r="BA191"/>
  <c r="AU183"/>
  <c r="AS175"/>
  <c r="AZ149"/>
  <c r="AK149"/>
  <c r="AN149" s="1"/>
  <c r="O149"/>
  <c r="AR129"/>
  <c r="AW76"/>
  <c r="AC76"/>
  <c r="AX163"/>
  <c r="AW153"/>
  <c r="AX147"/>
  <c r="BD143"/>
  <c r="AV143"/>
  <c r="AD140"/>
  <c r="AW137"/>
  <c r="AY132"/>
  <c r="AF132"/>
  <c r="AY130"/>
  <c r="AF130"/>
  <c r="AV125"/>
  <c r="AD125"/>
  <c r="BB120"/>
  <c r="AQ120"/>
  <c r="BA119"/>
  <c r="AQ119"/>
  <c r="AU110"/>
  <c r="AT104"/>
  <c r="BD103"/>
  <c r="AS103"/>
  <c r="AU101"/>
  <c r="AX94"/>
  <c r="AK94"/>
  <c r="AN94" s="1"/>
  <c r="BC93"/>
  <c r="AV89"/>
  <c r="AD89"/>
  <c r="AT84"/>
  <c r="AD84"/>
  <c r="BD83"/>
  <c r="BC82"/>
  <c r="AS82"/>
  <c r="AC82"/>
  <c r="AT80"/>
  <c r="AD80"/>
  <c r="BC78"/>
  <c r="AS78"/>
  <c r="AC78"/>
  <c r="AX153"/>
  <c r="AW143"/>
  <c r="AZ141"/>
  <c r="AR141"/>
  <c r="AF141"/>
  <c r="AU138"/>
  <c r="O138"/>
  <c r="AX137"/>
  <c r="AZ132"/>
  <c r="AZ130"/>
  <c r="AW125"/>
  <c r="AK125"/>
  <c r="AN125" s="1"/>
  <c r="BC120"/>
  <c r="AS120"/>
  <c r="AC120"/>
  <c r="BC119"/>
  <c r="AR119"/>
  <c r="AD119"/>
  <c r="AW110"/>
  <c r="AC110"/>
  <c r="AV101"/>
  <c r="AD101"/>
  <c r="AY89"/>
  <c r="AF89"/>
  <c r="AT82"/>
  <c r="AD82"/>
  <c r="AT78"/>
  <c r="AD78"/>
  <c r="AX143"/>
  <c r="AT120"/>
  <c r="BD119"/>
  <c r="AS119"/>
  <c r="AX110"/>
  <c r="AK110"/>
  <c r="AN110" s="1"/>
  <c r="AW101"/>
  <c r="AK101"/>
  <c r="AN101" s="1"/>
  <c r="S2012"/>
  <c r="AK2012"/>
  <c r="AN2012" s="1"/>
  <c r="AS2012"/>
  <c r="AW2012"/>
  <c r="BA2012"/>
  <c r="O2012"/>
  <c r="AF2012"/>
  <c r="AR2012"/>
  <c r="AV2012"/>
  <c r="S2004"/>
  <c r="AK2004"/>
  <c r="AN2004" s="1"/>
  <c r="AS2004"/>
  <c r="AW2004"/>
  <c r="BA2004"/>
  <c r="O2004"/>
  <c r="AF2004"/>
  <c r="AR2004"/>
  <c r="AV2004"/>
  <c r="AZ2004"/>
  <c r="BD2004"/>
  <c r="S1996"/>
  <c r="AK1996"/>
  <c r="AN1996" s="1"/>
  <c r="AS1996"/>
  <c r="AW1996"/>
  <c r="BA1996"/>
  <c r="O1996"/>
  <c r="AF1996"/>
  <c r="AR1996"/>
  <c r="AV1996"/>
  <c r="AZ1996"/>
  <c r="BD1996"/>
  <c r="S1988"/>
  <c r="AK1988"/>
  <c r="AN1988" s="1"/>
  <c r="AS1988"/>
  <c r="AW1988"/>
  <c r="BA1988"/>
  <c r="O1988"/>
  <c r="AF1988"/>
  <c r="AR1988"/>
  <c r="AV1988"/>
  <c r="AZ1988"/>
  <c r="BD1988"/>
  <c r="S1980"/>
  <c r="AK1980"/>
  <c r="AN1980" s="1"/>
  <c r="AS1980"/>
  <c r="AW1980"/>
  <c r="BA1980"/>
  <c r="O1980"/>
  <c r="AF1980"/>
  <c r="AR1980"/>
  <c r="AV1980"/>
  <c r="AZ1980"/>
  <c r="BD1980"/>
  <c r="S1972"/>
  <c r="AK1972"/>
  <c r="AN1972" s="1"/>
  <c r="AS1972"/>
  <c r="AW1972"/>
  <c r="BA1972"/>
  <c r="O1972"/>
  <c r="AF1972"/>
  <c r="AR1972"/>
  <c r="AV1972"/>
  <c r="AZ1972"/>
  <c r="BD1972"/>
  <c r="S1964"/>
  <c r="AK1964"/>
  <c r="AN1964" s="1"/>
  <c r="AS1964"/>
  <c r="AW1964"/>
  <c r="BA1964"/>
  <c r="O1964"/>
  <c r="AF1964"/>
  <c r="AR1964"/>
  <c r="AV1964"/>
  <c r="AZ1964"/>
  <c r="BD1964"/>
  <c r="S1956"/>
  <c r="AK1956"/>
  <c r="AN1956" s="1"/>
  <c r="AS1956"/>
  <c r="AW1956"/>
  <c r="BA1956"/>
  <c r="O1956"/>
  <c r="AF1956"/>
  <c r="AR1956"/>
  <c r="AV1956"/>
  <c r="AZ1956"/>
  <c r="BD1956"/>
  <c r="S1948"/>
  <c r="AK1948"/>
  <c r="AN1948" s="1"/>
  <c r="AS1948"/>
  <c r="AW1948"/>
  <c r="BA1948"/>
  <c r="O1948"/>
  <c r="AF1948"/>
  <c r="AR1948"/>
  <c r="AV1948"/>
  <c r="AZ1948"/>
  <c r="BD1948"/>
  <c r="S1940"/>
  <c r="AK1940"/>
  <c r="AN1940" s="1"/>
  <c r="AS1940"/>
  <c r="AW1940"/>
  <c r="BA1940"/>
  <c r="O1940"/>
  <c r="AF1940"/>
  <c r="AR1940"/>
  <c r="AV1940"/>
  <c r="AZ1940"/>
  <c r="BD1940"/>
  <c r="S1932"/>
  <c r="AK1932"/>
  <c r="AN1932" s="1"/>
  <c r="AS1932"/>
  <c r="AW1932"/>
  <c r="BA1932"/>
  <c r="O1932"/>
  <c r="AF1932"/>
  <c r="AR1932"/>
  <c r="AV1932"/>
  <c r="AZ1932"/>
  <c r="BD1932"/>
  <c r="S1924"/>
  <c r="AK1924"/>
  <c r="AN1924" s="1"/>
  <c r="AS1924"/>
  <c r="AW1924"/>
  <c r="BA1924"/>
  <c r="O1924"/>
  <c r="AF1924"/>
  <c r="AR1924"/>
  <c r="AV1924"/>
  <c r="AZ1924"/>
  <c r="BD1924"/>
  <c r="BD2314"/>
  <c r="AZ2314"/>
  <c r="AV2314"/>
  <c r="AR2314"/>
  <c r="AF2314"/>
  <c r="O2314"/>
  <c r="BD2312"/>
  <c r="AZ2312"/>
  <c r="AV2312"/>
  <c r="AR2312"/>
  <c r="AF2312"/>
  <c r="O2312"/>
  <c r="BD2310"/>
  <c r="AZ2310"/>
  <c r="AV2310"/>
  <c r="AR2310"/>
  <c r="AF2310"/>
  <c r="O2310"/>
  <c r="BD2308"/>
  <c r="AZ2308"/>
  <c r="AV2308"/>
  <c r="AR2308"/>
  <c r="AF2308"/>
  <c r="O2308"/>
  <c r="BD2306"/>
  <c r="AZ2306"/>
  <c r="AV2306"/>
  <c r="AR2306"/>
  <c r="AF2306"/>
  <c r="O2306"/>
  <c r="BD2304"/>
  <c r="AZ2304"/>
  <c r="AV2304"/>
  <c r="AR2304"/>
  <c r="AF2304"/>
  <c r="O2304"/>
  <c r="BD2302"/>
  <c r="AZ2302"/>
  <c r="AV2302"/>
  <c r="AR2302"/>
  <c r="AF2302"/>
  <c r="O2302"/>
  <c r="BD2300"/>
  <c r="AZ2300"/>
  <c r="AV2300"/>
  <c r="AR2300"/>
  <c r="AF2300"/>
  <c r="O2300"/>
  <c r="BD2298"/>
  <c r="AZ2298"/>
  <c r="AV2298"/>
  <c r="AR2298"/>
  <c r="AF2298"/>
  <c r="O2298"/>
  <c r="BD2296"/>
  <c r="AZ2296"/>
  <c r="AV2296"/>
  <c r="AR2296"/>
  <c r="AF2296"/>
  <c r="O2296"/>
  <c r="BD2294"/>
  <c r="AZ2294"/>
  <c r="AV2294"/>
  <c r="AR2294"/>
  <c r="AF2294"/>
  <c r="O2294"/>
  <c r="BD2292"/>
  <c r="AZ2292"/>
  <c r="AV2292"/>
  <c r="AR2292"/>
  <c r="AF2292"/>
  <c r="O2292"/>
  <c r="BD2290"/>
  <c r="AZ2290"/>
  <c r="AV2290"/>
  <c r="AR2290"/>
  <c r="AF2290"/>
  <c r="O2290"/>
  <c r="BD2288"/>
  <c r="AZ2288"/>
  <c r="AV2288"/>
  <c r="AR2288"/>
  <c r="AF2288"/>
  <c r="O2288"/>
  <c r="BD2286"/>
  <c r="AZ2286"/>
  <c r="AV2286"/>
  <c r="AR2286"/>
  <c r="AF2286"/>
  <c r="O2286"/>
  <c r="BD2284"/>
  <c r="AZ2284"/>
  <c r="AV2284"/>
  <c r="AR2284"/>
  <c r="AF2284"/>
  <c r="O2284"/>
  <c r="BD2282"/>
  <c r="AZ2282"/>
  <c r="AV2282"/>
  <c r="AR2282"/>
  <c r="AF2282"/>
  <c r="O2282"/>
  <c r="BD2280"/>
  <c r="AZ2280"/>
  <c r="AV2280"/>
  <c r="AR2280"/>
  <c r="AF2280"/>
  <c r="O2280"/>
  <c r="BD2278"/>
  <c r="AZ2278"/>
  <c r="AV2278"/>
  <c r="AR2278"/>
  <c r="AF2278"/>
  <c r="O2278"/>
  <c r="BD2276"/>
  <c r="AZ2276"/>
  <c r="AV2276"/>
  <c r="AR2276"/>
  <c r="AF2276"/>
  <c r="O2276"/>
  <c r="BD2274"/>
  <c r="AZ2274"/>
  <c r="AV2274"/>
  <c r="AR2274"/>
  <c r="AF2274"/>
  <c r="O2274"/>
  <c r="BD2272"/>
  <c r="AZ2272"/>
  <c r="AV2272"/>
  <c r="AR2272"/>
  <c r="AF2272"/>
  <c r="O2272"/>
  <c r="BD2270"/>
  <c r="AZ2270"/>
  <c r="AV2270"/>
  <c r="AR2270"/>
  <c r="AF2270"/>
  <c r="O2270"/>
  <c r="BD2268"/>
  <c r="AZ2268"/>
  <c r="AV2268"/>
  <c r="AR2268"/>
  <c r="AF2268"/>
  <c r="O2268"/>
  <c r="BD2266"/>
  <c r="AZ2266"/>
  <c r="AV2266"/>
  <c r="AR2266"/>
  <c r="AF2266"/>
  <c r="O2266"/>
  <c r="BD2264"/>
  <c r="AZ2264"/>
  <c r="AV2264"/>
  <c r="AR2264"/>
  <c r="AF2264"/>
  <c r="O2264"/>
  <c r="BD2262"/>
  <c r="AZ2262"/>
  <c r="AV2262"/>
  <c r="AR2262"/>
  <c r="AF2262"/>
  <c r="O2262"/>
  <c r="BD2260"/>
  <c r="AZ2260"/>
  <c r="AV2260"/>
  <c r="AR2260"/>
  <c r="AF2260"/>
  <c r="O2260"/>
  <c r="BD2258"/>
  <c r="AZ2258"/>
  <c r="AV2258"/>
  <c r="AR2258"/>
  <c r="AF2258"/>
  <c r="O2258"/>
  <c r="BD2256"/>
  <c r="AZ2256"/>
  <c r="AV2256"/>
  <c r="AR2256"/>
  <c r="AF2256"/>
  <c r="O2256"/>
  <c r="BD2254"/>
  <c r="AZ2254"/>
  <c r="AV2254"/>
  <c r="AR2254"/>
  <c r="AF2254"/>
  <c r="O2254"/>
  <c r="BD2252"/>
  <c r="AZ2252"/>
  <c r="AV2252"/>
  <c r="AR2252"/>
  <c r="AF2252"/>
  <c r="O2252"/>
  <c r="BD2250"/>
  <c r="AZ2250"/>
  <c r="AV2250"/>
  <c r="AR2250"/>
  <c r="AF2250"/>
  <c r="O2250"/>
  <c r="BD2248"/>
  <c r="AZ2248"/>
  <c r="AV2248"/>
  <c r="AR2248"/>
  <c r="AF2248"/>
  <c r="O2248"/>
  <c r="BD2246"/>
  <c r="AZ2246"/>
  <c r="AV2246"/>
  <c r="AR2246"/>
  <c r="AF2246"/>
  <c r="O2246"/>
  <c r="BD2244"/>
  <c r="AZ2244"/>
  <c r="AV2244"/>
  <c r="AR2244"/>
  <c r="AF2244"/>
  <c r="O2244"/>
  <c r="BD2242"/>
  <c r="AZ2242"/>
  <c r="AV2242"/>
  <c r="AR2242"/>
  <c r="AF2242"/>
  <c r="O2242"/>
  <c r="BD2240"/>
  <c r="AZ2240"/>
  <c r="AV2240"/>
  <c r="AR2240"/>
  <c r="AF2240"/>
  <c r="O2240"/>
  <c r="BD2238"/>
  <c r="AZ2238"/>
  <c r="AV2238"/>
  <c r="AR2238"/>
  <c r="AF2238"/>
  <c r="O2238"/>
  <c r="BD2236"/>
  <c r="AZ2236"/>
  <c r="AV2236"/>
  <c r="AR2236"/>
  <c r="AF2236"/>
  <c r="O2236"/>
  <c r="BD2234"/>
  <c r="AZ2234"/>
  <c r="AV2234"/>
  <c r="AR2234"/>
  <c r="AF2234"/>
  <c r="O2234"/>
  <c r="BD2232"/>
  <c r="AZ2232"/>
  <c r="AV2232"/>
  <c r="AR2232"/>
  <c r="AF2232"/>
  <c r="O2232"/>
  <c r="BB2228"/>
  <c r="AV2228"/>
  <c r="AQ2228"/>
  <c r="O2228"/>
  <c r="BB2224"/>
  <c r="AV2224"/>
  <c r="AQ2224"/>
  <c r="O2224"/>
  <c r="BB2220"/>
  <c r="AV2220"/>
  <c r="AQ2220"/>
  <c r="O2220"/>
  <c r="BB2216"/>
  <c r="AV2216"/>
  <c r="AQ2216"/>
  <c r="O2216"/>
  <c r="BB2212"/>
  <c r="AV2212"/>
  <c r="AQ2212"/>
  <c r="O2212"/>
  <c r="BB2208"/>
  <c r="AV2208"/>
  <c r="AQ2208"/>
  <c r="O2208"/>
  <c r="BB2204"/>
  <c r="AV2204"/>
  <c r="AQ2204"/>
  <c r="O2204"/>
  <c r="BB2200"/>
  <c r="AV2200"/>
  <c r="AQ2200"/>
  <c r="O2200"/>
  <c r="BB2196"/>
  <c r="AV2196"/>
  <c r="AQ2196"/>
  <c r="O2196"/>
  <c r="BB2192"/>
  <c r="AV2192"/>
  <c r="AQ2192"/>
  <c r="O2192"/>
  <c r="BB2188"/>
  <c r="AV2188"/>
  <c r="AQ2188"/>
  <c r="O2188"/>
  <c r="BB2184"/>
  <c r="AV2184"/>
  <c r="AQ2184"/>
  <c r="O2184"/>
  <c r="BB2180"/>
  <c r="AV2180"/>
  <c r="AQ2180"/>
  <c r="O2180"/>
  <c r="BB2176"/>
  <c r="AV2176"/>
  <c r="AQ2176"/>
  <c r="O2176"/>
  <c r="BB2172"/>
  <c r="AV2172"/>
  <c r="AQ2172"/>
  <c r="O2172"/>
  <c r="BB2168"/>
  <c r="AV2168"/>
  <c r="AQ2168"/>
  <c r="O2168"/>
  <c r="BB2164"/>
  <c r="AV2164"/>
  <c r="AQ2164"/>
  <c r="O2164"/>
  <c r="BB2160"/>
  <c r="AV2160"/>
  <c r="AQ2160"/>
  <c r="O2160"/>
  <c r="BB2156"/>
  <c r="AV2156"/>
  <c r="AQ2156"/>
  <c r="O2156"/>
  <c r="BB2152"/>
  <c r="AV2152"/>
  <c r="AQ2152"/>
  <c r="O2152"/>
  <c r="BB2148"/>
  <c r="AV2148"/>
  <c r="AQ2148"/>
  <c r="O2148"/>
  <c r="BB2144"/>
  <c r="AV2144"/>
  <c r="AQ2144"/>
  <c r="O2144"/>
  <c r="BB2140"/>
  <c r="AV2140"/>
  <c r="AQ2140"/>
  <c r="O2140"/>
  <c r="BB2136"/>
  <c r="AV2136"/>
  <c r="AQ2136"/>
  <c r="O2136"/>
  <c r="BB2132"/>
  <c r="AV2132"/>
  <c r="AQ2132"/>
  <c r="O2132"/>
  <c r="BB2128"/>
  <c r="AV2128"/>
  <c r="AQ2128"/>
  <c r="O2128"/>
  <c r="BB2124"/>
  <c r="AV2124"/>
  <c r="AQ2124"/>
  <c r="O2124"/>
  <c r="BB2120"/>
  <c r="AV2120"/>
  <c r="AQ2120"/>
  <c r="O2120"/>
  <c r="BD2118"/>
  <c r="AY2118"/>
  <c r="AT2118"/>
  <c r="BB2116"/>
  <c r="AV2116"/>
  <c r="AQ2116"/>
  <c r="O2116"/>
  <c r="BD2114"/>
  <c r="AY2114"/>
  <c r="AT2114"/>
  <c r="BB2112"/>
  <c r="AV2112"/>
  <c r="AQ2112"/>
  <c r="O2112"/>
  <c r="BD2110"/>
  <c r="AY2110"/>
  <c r="AT2110"/>
  <c r="BB2108"/>
  <c r="AV2108"/>
  <c r="AQ2108"/>
  <c r="O2108"/>
  <c r="BD2106"/>
  <c r="AY2106"/>
  <c r="AT2106"/>
  <c r="BB2104"/>
  <c r="AV2104"/>
  <c r="AQ2104"/>
  <c r="O2104"/>
  <c r="BD2102"/>
  <c r="AY2102"/>
  <c r="AT2102"/>
  <c r="BB2100"/>
  <c r="AV2100"/>
  <c r="AQ2100"/>
  <c r="O2100"/>
  <c r="BD2098"/>
  <c r="AY2098"/>
  <c r="AT2098"/>
  <c r="BB2096"/>
  <c r="AV2096"/>
  <c r="AQ2096"/>
  <c r="O2096"/>
  <c r="BD2094"/>
  <c r="AY2094"/>
  <c r="AT2094"/>
  <c r="BB2092"/>
  <c r="AV2092"/>
  <c r="AQ2092"/>
  <c r="O2092"/>
  <c r="BD2090"/>
  <c r="AY2090"/>
  <c r="AT2090"/>
  <c r="BB2088"/>
  <c r="AV2088"/>
  <c r="AQ2088"/>
  <c r="O2088"/>
  <c r="BD2086"/>
  <c r="AY2086"/>
  <c r="AT2086"/>
  <c r="BB2084"/>
  <c r="AV2084"/>
  <c r="AQ2084"/>
  <c r="O2084"/>
  <c r="BD2082"/>
  <c r="AY2082"/>
  <c r="AT2082"/>
  <c r="BB2080"/>
  <c r="AV2080"/>
  <c r="AQ2080"/>
  <c r="O2080"/>
  <c r="BD2078"/>
  <c r="AY2078"/>
  <c r="AT2078"/>
  <c r="BB2076"/>
  <c r="AV2076"/>
  <c r="AQ2076"/>
  <c r="O2076"/>
  <c r="BD2074"/>
  <c r="AY2074"/>
  <c r="AT2074"/>
  <c r="BB2072"/>
  <c r="AV2072"/>
  <c r="AQ2072"/>
  <c r="O2072"/>
  <c r="BD2070"/>
  <c r="AY2070"/>
  <c r="AT2070"/>
  <c r="BB2068"/>
  <c r="AV2068"/>
  <c r="AQ2068"/>
  <c r="O2068"/>
  <c r="BD2066"/>
  <c r="AY2066"/>
  <c r="AT2066"/>
  <c r="BB2064"/>
  <c r="AV2064"/>
  <c r="AQ2064"/>
  <c r="O2064"/>
  <c r="BD2062"/>
  <c r="AY2062"/>
  <c r="AT2062"/>
  <c r="BB2060"/>
  <c r="AV2060"/>
  <c r="AQ2060"/>
  <c r="O2060"/>
  <c r="BD2058"/>
  <c r="AY2058"/>
  <c r="AT2058"/>
  <c r="BB2056"/>
  <c r="AV2056"/>
  <c r="AQ2056"/>
  <c r="O2056"/>
  <c r="BD2054"/>
  <c r="AY2054"/>
  <c r="AT2054"/>
  <c r="BB2052"/>
  <c r="AV2052"/>
  <c r="AQ2052"/>
  <c r="O2052"/>
  <c r="BD2050"/>
  <c r="AY2050"/>
  <c r="AT2050"/>
  <c r="BB2048"/>
  <c r="AV2048"/>
  <c r="AQ2048"/>
  <c r="O2048"/>
  <c r="BD2046"/>
  <c r="AY2046"/>
  <c r="AT2046"/>
  <c r="BB2044"/>
  <c r="AV2044"/>
  <c r="AQ2044"/>
  <c r="O2044"/>
  <c r="BD2042"/>
  <c r="AY2042"/>
  <c r="AT2042"/>
  <c r="BB2040"/>
  <c r="AV2040"/>
  <c r="AQ2040"/>
  <c r="O2040"/>
  <c r="BD2038"/>
  <c r="AY2038"/>
  <c r="AT2038"/>
  <c r="BB2036"/>
  <c r="AV2036"/>
  <c r="AQ2036"/>
  <c r="O2036"/>
  <c r="BD2034"/>
  <c r="AY2034"/>
  <c r="AT2034"/>
  <c r="BB2032"/>
  <c r="AV2032"/>
  <c r="AQ2032"/>
  <c r="O2032"/>
  <c r="BD2030"/>
  <c r="AY2030"/>
  <c r="AT2030"/>
  <c r="BB2028"/>
  <c r="AV2028"/>
  <c r="AQ2028"/>
  <c r="O2028"/>
  <c r="BD2026"/>
  <c r="AY2026"/>
  <c r="AT2026"/>
  <c r="BB2024"/>
  <c r="AV2024"/>
  <c r="AQ2024"/>
  <c r="O2024"/>
  <c r="BD2022"/>
  <c r="AY2022"/>
  <c r="AT2022"/>
  <c r="BB2020"/>
  <c r="AV2020"/>
  <c r="AQ2020"/>
  <c r="O2020"/>
  <c r="BD2018"/>
  <c r="AY2018"/>
  <c r="AT2018"/>
  <c r="BB2016"/>
  <c r="AV2016"/>
  <c r="AQ2016"/>
  <c r="O2016"/>
  <c r="BD2014"/>
  <c r="AY2014"/>
  <c r="AT2014"/>
  <c r="BB2010"/>
  <c r="AY2008"/>
  <c r="AQ2008"/>
  <c r="AD2008"/>
  <c r="AX2006"/>
  <c r="AC2006"/>
  <c r="T2006"/>
  <c r="BB2002"/>
  <c r="AY2000"/>
  <c r="AQ2000"/>
  <c r="AD2000"/>
  <c r="AX1998"/>
  <c r="AC1998"/>
  <c r="T1998"/>
  <c r="BB1994"/>
  <c r="AY1992"/>
  <c r="AQ1992"/>
  <c r="AD1992"/>
  <c r="AX1990"/>
  <c r="AC1990"/>
  <c r="T1990"/>
  <c r="BB1986"/>
  <c r="AY1984"/>
  <c r="AQ1984"/>
  <c r="AD1984"/>
  <c r="AX1982"/>
  <c r="AC1982"/>
  <c r="T1982"/>
  <c r="BB1978"/>
  <c r="AY1976"/>
  <c r="AQ1976"/>
  <c r="AD1976"/>
  <c r="AX1974"/>
  <c r="AC1974"/>
  <c r="T1974"/>
  <c r="BB1970"/>
  <c r="AY1968"/>
  <c r="AQ1968"/>
  <c r="AD1968"/>
  <c r="AX1966"/>
  <c r="AC1966"/>
  <c r="T1966"/>
  <c r="BB1962"/>
  <c r="AY1960"/>
  <c r="AQ1960"/>
  <c r="AD1960"/>
  <c r="AX1958"/>
  <c r="AC1958"/>
  <c r="T1958"/>
  <c r="BB1954"/>
  <c r="AY1952"/>
  <c r="AQ1952"/>
  <c r="AD1952"/>
  <c r="AX1950"/>
  <c r="AC1950"/>
  <c r="T1950"/>
  <c r="BB1946"/>
  <c r="AY1944"/>
  <c r="AQ1944"/>
  <c r="AD1944"/>
  <c r="AX1942"/>
  <c r="AC1942"/>
  <c r="T1942"/>
  <c r="BB1938"/>
  <c r="AY1936"/>
  <c r="AQ1936"/>
  <c r="AD1936"/>
  <c r="AX1934"/>
  <c r="AC1934"/>
  <c r="T1934"/>
  <c r="BB1930"/>
  <c r="AY1928"/>
  <c r="AQ1928"/>
  <c r="AD1928"/>
  <c r="AX1926"/>
  <c r="AC1926"/>
  <c r="T1926"/>
  <c r="BB1922"/>
  <c r="AY1920"/>
  <c r="AQ1920"/>
  <c r="AD1920"/>
  <c r="S2230"/>
  <c r="AK2230"/>
  <c r="AN2230" s="1"/>
  <c r="AS2230"/>
  <c r="AW2230"/>
  <c r="BA2230"/>
  <c r="S2226"/>
  <c r="AK2226"/>
  <c r="AN2226" s="1"/>
  <c r="AS2226"/>
  <c r="AW2226"/>
  <c r="BA2226"/>
  <c r="S2222"/>
  <c r="AK2222"/>
  <c r="AN2222" s="1"/>
  <c r="AS2222"/>
  <c r="AW2222"/>
  <c r="BA2222"/>
  <c r="S2218"/>
  <c r="AK2218"/>
  <c r="AN2218" s="1"/>
  <c r="AS2218"/>
  <c r="AW2218"/>
  <c r="BA2218"/>
  <c r="S2214"/>
  <c r="AK2214"/>
  <c r="AN2214" s="1"/>
  <c r="AS2214"/>
  <c r="AW2214"/>
  <c r="BA2214"/>
  <c r="S2210"/>
  <c r="AK2210"/>
  <c r="AN2210" s="1"/>
  <c r="AS2210"/>
  <c r="AW2210"/>
  <c r="BA2210"/>
  <c r="S2206"/>
  <c r="AK2206"/>
  <c r="AN2206" s="1"/>
  <c r="AS2206"/>
  <c r="AW2206"/>
  <c r="BA2206"/>
  <c r="S2202"/>
  <c r="AK2202"/>
  <c r="AN2202" s="1"/>
  <c r="AS2202"/>
  <c r="AW2202"/>
  <c r="BA2202"/>
  <c r="S2198"/>
  <c r="AK2198"/>
  <c r="AN2198" s="1"/>
  <c r="AS2198"/>
  <c r="AW2198"/>
  <c r="BA2198"/>
  <c r="S2194"/>
  <c r="AK2194"/>
  <c r="AN2194" s="1"/>
  <c r="AS2194"/>
  <c r="AW2194"/>
  <c r="BA2194"/>
  <c r="S2190"/>
  <c r="AK2190"/>
  <c r="AN2190" s="1"/>
  <c r="AS2190"/>
  <c r="AW2190"/>
  <c r="BA2190"/>
  <c r="S2186"/>
  <c r="AK2186"/>
  <c r="AN2186" s="1"/>
  <c r="AS2186"/>
  <c r="AW2186"/>
  <c r="BA2186"/>
  <c r="S2182"/>
  <c r="AK2182"/>
  <c r="AN2182" s="1"/>
  <c r="AS2182"/>
  <c r="AW2182"/>
  <c r="BA2182"/>
  <c r="S2178"/>
  <c r="AK2178"/>
  <c r="AN2178" s="1"/>
  <c r="AS2178"/>
  <c r="AW2178"/>
  <c r="BA2178"/>
  <c r="S2174"/>
  <c r="AK2174"/>
  <c r="AN2174" s="1"/>
  <c r="AS2174"/>
  <c r="AW2174"/>
  <c r="BA2174"/>
  <c r="S2170"/>
  <c r="AK2170"/>
  <c r="AS2170"/>
  <c r="AW2170"/>
  <c r="BA2170"/>
  <c r="S2166"/>
  <c r="AK2166"/>
  <c r="AN2166" s="1"/>
  <c r="AS2166"/>
  <c r="AW2166"/>
  <c r="BA2166"/>
  <c r="S2162"/>
  <c r="AK2162"/>
  <c r="AS2162"/>
  <c r="AW2162"/>
  <c r="BA2162"/>
  <c r="S2158"/>
  <c r="AK2158"/>
  <c r="AN2158" s="1"/>
  <c r="AS2158"/>
  <c r="AW2158"/>
  <c r="BA2158"/>
  <c r="S2154"/>
  <c r="AK2154"/>
  <c r="AN2154" s="1"/>
  <c r="AS2154"/>
  <c r="AW2154"/>
  <c r="BA2154"/>
  <c r="S2150"/>
  <c r="AK2150"/>
  <c r="AN2150" s="1"/>
  <c r="AS2150"/>
  <c r="AW2150"/>
  <c r="BA2150"/>
  <c r="S2146"/>
  <c r="AK2146"/>
  <c r="AN2146" s="1"/>
  <c r="AS2146"/>
  <c r="AW2146"/>
  <c r="BA2146"/>
  <c r="S2142"/>
  <c r="AK2142"/>
  <c r="AN2142" s="1"/>
  <c r="AS2142"/>
  <c r="AW2142"/>
  <c r="BA2142"/>
  <c r="S2138"/>
  <c r="AK2138"/>
  <c r="AN2138" s="1"/>
  <c r="AS2138"/>
  <c r="AW2138"/>
  <c r="BA2138"/>
  <c r="S2134"/>
  <c r="AK2134"/>
  <c r="AN2134" s="1"/>
  <c r="AS2134"/>
  <c r="AW2134"/>
  <c r="BA2134"/>
  <c r="S2130"/>
  <c r="AK2130"/>
  <c r="AN2130" s="1"/>
  <c r="AS2130"/>
  <c r="AW2130"/>
  <c r="BA2130"/>
  <c r="S2126"/>
  <c r="AK2126"/>
  <c r="AN2126" s="1"/>
  <c r="AS2126"/>
  <c r="AW2126"/>
  <c r="BA2126"/>
  <c r="S2122"/>
  <c r="AK2122"/>
  <c r="AN2122" s="1"/>
  <c r="AS2122"/>
  <c r="AW2122"/>
  <c r="BA2122"/>
  <c r="S2118"/>
  <c r="AK2118"/>
  <c r="AN2118" s="1"/>
  <c r="AS2118"/>
  <c r="AW2118"/>
  <c r="BA2118"/>
  <c r="S2114"/>
  <c r="AK2114"/>
  <c r="AN2114" s="1"/>
  <c r="AS2114"/>
  <c r="AW2114"/>
  <c r="BA2114"/>
  <c r="S2110"/>
  <c r="AK2110"/>
  <c r="AN2110" s="1"/>
  <c r="AS2110"/>
  <c r="AW2110"/>
  <c r="BA2110"/>
  <c r="S2106"/>
  <c r="AK2106"/>
  <c r="AN2106" s="1"/>
  <c r="AS2106"/>
  <c r="AW2106"/>
  <c r="BA2106"/>
  <c r="S2102"/>
  <c r="AK2102"/>
  <c r="AN2102" s="1"/>
  <c r="AS2102"/>
  <c r="AW2102"/>
  <c r="BA2102"/>
  <c r="S2098"/>
  <c r="AK2098"/>
  <c r="AN2098" s="1"/>
  <c r="AS2098"/>
  <c r="AW2098"/>
  <c r="BA2098"/>
  <c r="S2094"/>
  <c r="AK2094"/>
  <c r="AN2094" s="1"/>
  <c r="AS2094"/>
  <c r="AW2094"/>
  <c r="BA2094"/>
  <c r="S2090"/>
  <c r="AK2090"/>
  <c r="AN2090" s="1"/>
  <c r="AS2090"/>
  <c r="AW2090"/>
  <c r="BA2090"/>
  <c r="S2086"/>
  <c r="AK2086"/>
  <c r="AN2086" s="1"/>
  <c r="AS2086"/>
  <c r="AW2086"/>
  <c r="BA2086"/>
  <c r="S2082"/>
  <c r="AK2082"/>
  <c r="AN2082" s="1"/>
  <c r="AS2082"/>
  <c r="AW2082"/>
  <c r="BA2082"/>
  <c r="S2078"/>
  <c r="AK2078"/>
  <c r="AN2078" s="1"/>
  <c r="AS2078"/>
  <c r="AW2078"/>
  <c r="BA2078"/>
  <c r="S2074"/>
  <c r="AK2074"/>
  <c r="AN2074" s="1"/>
  <c r="AS2074"/>
  <c r="AW2074"/>
  <c r="BA2074"/>
  <c r="S2070"/>
  <c r="AK2070"/>
  <c r="AN2070" s="1"/>
  <c r="AS2070"/>
  <c r="AW2070"/>
  <c r="BA2070"/>
  <c r="S2066"/>
  <c r="AK2066"/>
  <c r="AN2066" s="1"/>
  <c r="AS2066"/>
  <c r="AW2066"/>
  <c r="BA2066"/>
  <c r="S2062"/>
  <c r="AK2062"/>
  <c r="AN2062" s="1"/>
  <c r="AS2062"/>
  <c r="AW2062"/>
  <c r="BA2062"/>
  <c r="S2058"/>
  <c r="AK2058"/>
  <c r="AN2058" s="1"/>
  <c r="AS2058"/>
  <c r="AW2058"/>
  <c r="BA2058"/>
  <c r="S2054"/>
  <c r="AK2054"/>
  <c r="AN2054" s="1"/>
  <c r="AS2054"/>
  <c r="AW2054"/>
  <c r="BA2054"/>
  <c r="S2050"/>
  <c r="AK2050"/>
  <c r="AN2050" s="1"/>
  <c r="AS2050"/>
  <c r="AW2050"/>
  <c r="BA2050"/>
  <c r="S2046"/>
  <c r="AK2046"/>
  <c r="AN2046" s="1"/>
  <c r="AS2046"/>
  <c r="AW2046"/>
  <c r="BA2046"/>
  <c r="S2042"/>
  <c r="AK2042"/>
  <c r="AN2042" s="1"/>
  <c r="AS2042"/>
  <c r="AW2042"/>
  <c r="BA2042"/>
  <c r="S2038"/>
  <c r="AK2038"/>
  <c r="AN2038" s="1"/>
  <c r="AS2038"/>
  <c r="AW2038"/>
  <c r="BA2038"/>
  <c r="S2034"/>
  <c r="AK2034"/>
  <c r="AN2034" s="1"/>
  <c r="AS2034"/>
  <c r="AW2034"/>
  <c r="BA2034"/>
  <c r="S2030"/>
  <c r="AK2030"/>
  <c r="AN2030" s="1"/>
  <c r="AS2030"/>
  <c r="AW2030"/>
  <c r="BA2030"/>
  <c r="S2026"/>
  <c r="AK2026"/>
  <c r="AN2026" s="1"/>
  <c r="AS2026"/>
  <c r="AW2026"/>
  <c r="BA2026"/>
  <c r="S2022"/>
  <c r="AK2022"/>
  <c r="AN2022" s="1"/>
  <c r="AS2022"/>
  <c r="AW2022"/>
  <c r="BA2022"/>
  <c r="S2018"/>
  <c r="AK2018"/>
  <c r="AN2018" s="1"/>
  <c r="AS2018"/>
  <c r="AW2018"/>
  <c r="BA2018"/>
  <c r="S2014"/>
  <c r="AK2014"/>
  <c r="AN2014" s="1"/>
  <c r="AS2014"/>
  <c r="AW2014"/>
  <c r="BA2014"/>
  <c r="S2010"/>
  <c r="AK2010"/>
  <c r="AN2010" s="1"/>
  <c r="AS2010"/>
  <c r="AW2010"/>
  <c r="BA2010"/>
  <c r="O2010"/>
  <c r="AF2010"/>
  <c r="AR2010"/>
  <c r="AV2010"/>
  <c r="AZ2010"/>
  <c r="BD2010"/>
  <c r="S2002"/>
  <c r="AK2002"/>
  <c r="AN2002" s="1"/>
  <c r="AS2002"/>
  <c r="AW2002"/>
  <c r="BA2002"/>
  <c r="O2002"/>
  <c r="AF2002"/>
  <c r="AR2002"/>
  <c r="AV2002"/>
  <c r="AZ2002"/>
  <c r="BD2002"/>
  <c r="S1994"/>
  <c r="AK1994"/>
  <c r="AN1994" s="1"/>
  <c r="AS1994"/>
  <c r="AW1994"/>
  <c r="BA1994"/>
  <c r="O1994"/>
  <c r="AF1994"/>
  <c r="AR1994"/>
  <c r="AV1994"/>
  <c r="AZ1994"/>
  <c r="BD1994"/>
  <c r="S1986"/>
  <c r="AK1986"/>
  <c r="AS1986"/>
  <c r="AW1986"/>
  <c r="BA1986"/>
  <c r="O1986"/>
  <c r="AF1986"/>
  <c r="AR1986"/>
  <c r="AV1986"/>
  <c r="AZ1986"/>
  <c r="BD1986"/>
  <c r="S1978"/>
  <c r="AK1978"/>
  <c r="AN1978" s="1"/>
  <c r="AS1978"/>
  <c r="AW1978"/>
  <c r="BA1978"/>
  <c r="O1978"/>
  <c r="AF1978"/>
  <c r="AR1978"/>
  <c r="AV1978"/>
  <c r="AZ1978"/>
  <c r="BD1978"/>
  <c r="S1970"/>
  <c r="AK1970"/>
  <c r="AN1970" s="1"/>
  <c r="AS1970"/>
  <c r="AW1970"/>
  <c r="BA1970"/>
  <c r="O1970"/>
  <c r="AF1970"/>
  <c r="AR1970"/>
  <c r="AV1970"/>
  <c r="AZ1970"/>
  <c r="BD1970"/>
  <c r="S1962"/>
  <c r="AK1962"/>
  <c r="AN1962" s="1"/>
  <c r="AS1962"/>
  <c r="AW1962"/>
  <c r="BA1962"/>
  <c r="O1962"/>
  <c r="AF1962"/>
  <c r="AR1962"/>
  <c r="AV1962"/>
  <c r="AZ1962"/>
  <c r="BD1962"/>
  <c r="S1954"/>
  <c r="AK1954"/>
  <c r="AN1954" s="1"/>
  <c r="AS1954"/>
  <c r="AW1954"/>
  <c r="BA1954"/>
  <c r="O1954"/>
  <c r="AF1954"/>
  <c r="AR1954"/>
  <c r="AV1954"/>
  <c r="AZ1954"/>
  <c r="BD1954"/>
  <c r="S1946"/>
  <c r="AK1946"/>
  <c r="AN1946" s="1"/>
  <c r="AS1946"/>
  <c r="AW1946"/>
  <c r="BA1946"/>
  <c r="O1946"/>
  <c r="AF1946"/>
  <c r="AR1946"/>
  <c r="AV1946"/>
  <c r="AZ1946"/>
  <c r="BD1946"/>
  <c r="S1938"/>
  <c r="AK1938"/>
  <c r="AN1938" s="1"/>
  <c r="AS1938"/>
  <c r="AW1938"/>
  <c r="BA1938"/>
  <c r="O1938"/>
  <c r="AF1938"/>
  <c r="AR1938"/>
  <c r="AV1938"/>
  <c r="AZ1938"/>
  <c r="BD1938"/>
  <c r="S1930"/>
  <c r="AK1930"/>
  <c r="AN1930" s="1"/>
  <c r="AS1930"/>
  <c r="AW1930"/>
  <c r="BA1930"/>
  <c r="O1930"/>
  <c r="AF1930"/>
  <c r="AR1930"/>
  <c r="AV1930"/>
  <c r="AZ1930"/>
  <c r="BD1930"/>
  <c r="S1922"/>
  <c r="AK1922"/>
  <c r="AS1922"/>
  <c r="AW1922"/>
  <c r="BA1922"/>
  <c r="O1922"/>
  <c r="AF1922"/>
  <c r="AR1922"/>
  <c r="AV1922"/>
  <c r="AZ1922"/>
  <c r="BD1922"/>
  <c r="BA2314"/>
  <c r="AW2314"/>
  <c r="AS2314"/>
  <c r="AK2314"/>
  <c r="AN2314" s="1"/>
  <c r="BA2312"/>
  <c r="AW2312"/>
  <c r="AS2312"/>
  <c r="AK2312"/>
  <c r="AN2312" s="1"/>
  <c r="BA2310"/>
  <c r="AW2310"/>
  <c r="AS2310"/>
  <c r="AK2310"/>
  <c r="AN2310" s="1"/>
  <c r="BA2308"/>
  <c r="AW2308"/>
  <c r="AS2308"/>
  <c r="AK2308"/>
  <c r="AN2308" s="1"/>
  <c r="BA2306"/>
  <c r="AW2306"/>
  <c r="AS2306"/>
  <c r="AK2306"/>
  <c r="AN2306" s="1"/>
  <c r="BA2304"/>
  <c r="AW2304"/>
  <c r="AS2304"/>
  <c r="AK2304"/>
  <c r="BA2302"/>
  <c r="AW2302"/>
  <c r="AS2302"/>
  <c r="AK2302"/>
  <c r="BA2300"/>
  <c r="AW2300"/>
  <c r="AS2300"/>
  <c r="AK2300"/>
  <c r="AN2300" s="1"/>
  <c r="BA2298"/>
  <c r="AW2298"/>
  <c r="AS2298"/>
  <c r="AK2298"/>
  <c r="AN2298" s="1"/>
  <c r="BA2296"/>
  <c r="AW2296"/>
  <c r="AS2296"/>
  <c r="AK2296"/>
  <c r="AN2296" s="1"/>
  <c r="BA2294"/>
  <c r="AW2294"/>
  <c r="AS2294"/>
  <c r="AK2294"/>
  <c r="AN2294" s="1"/>
  <c r="BA2292"/>
  <c r="AW2292"/>
  <c r="AS2292"/>
  <c r="AK2292"/>
  <c r="AN2292" s="1"/>
  <c r="BA2290"/>
  <c r="AW2290"/>
  <c r="AS2290"/>
  <c r="AK2290"/>
  <c r="AN2290" s="1"/>
  <c r="BA2288"/>
  <c r="AW2288"/>
  <c r="AS2288"/>
  <c r="AK2288"/>
  <c r="AN2288" s="1"/>
  <c r="BA2286"/>
  <c r="AW2286"/>
  <c r="AS2286"/>
  <c r="AK2286"/>
  <c r="AN2286" s="1"/>
  <c r="BA2284"/>
  <c r="AW2284"/>
  <c r="AS2284"/>
  <c r="AK2284"/>
  <c r="AN2284" s="1"/>
  <c r="BA2282"/>
  <c r="AW2282"/>
  <c r="AS2282"/>
  <c r="AK2282"/>
  <c r="BA2280"/>
  <c r="AW2280"/>
  <c r="AS2280"/>
  <c r="AK2280"/>
  <c r="AN2280" s="1"/>
  <c r="BA2278"/>
  <c r="AW2278"/>
  <c r="AS2278"/>
  <c r="AK2278"/>
  <c r="AN2278" s="1"/>
  <c r="BA2276"/>
  <c r="AW2276"/>
  <c r="AS2276"/>
  <c r="AK2276"/>
  <c r="AN2276" s="1"/>
  <c r="BA2274"/>
  <c r="AW2274"/>
  <c r="AS2274"/>
  <c r="AK2274"/>
  <c r="AN2274" s="1"/>
  <c r="BA2272"/>
  <c r="AW2272"/>
  <c r="AS2272"/>
  <c r="AK2272"/>
  <c r="AN2272" s="1"/>
  <c r="BA2270"/>
  <c r="AW2270"/>
  <c r="AS2270"/>
  <c r="AK2270"/>
  <c r="AN2270" s="1"/>
  <c r="BA2268"/>
  <c r="AW2268"/>
  <c r="AS2268"/>
  <c r="AK2268"/>
  <c r="AN2268" s="1"/>
  <c r="BA2266"/>
  <c r="AW2266"/>
  <c r="AS2266"/>
  <c r="AK2266"/>
  <c r="AN2266" s="1"/>
  <c r="BA2264"/>
  <c r="AW2264"/>
  <c r="AS2264"/>
  <c r="AK2264"/>
  <c r="BA2262"/>
  <c r="AW2262"/>
  <c r="AS2262"/>
  <c r="AK2262"/>
  <c r="AN2262" s="1"/>
  <c r="BA2260"/>
  <c r="AW2260"/>
  <c r="AS2260"/>
  <c r="AK2260"/>
  <c r="AN2260" s="1"/>
  <c r="BA2258"/>
  <c r="AW2258"/>
  <c r="AS2258"/>
  <c r="AK2258"/>
  <c r="AN2258" s="1"/>
  <c r="BA2256"/>
  <c r="AW2256"/>
  <c r="AS2256"/>
  <c r="AK2256"/>
  <c r="AN2256" s="1"/>
  <c r="BA2254"/>
  <c r="AW2254"/>
  <c r="AS2254"/>
  <c r="AK2254"/>
  <c r="AN2254" s="1"/>
  <c r="BA2252"/>
  <c r="AW2252"/>
  <c r="AS2252"/>
  <c r="AK2252"/>
  <c r="AN2252" s="1"/>
  <c r="BA2250"/>
  <c r="AW2250"/>
  <c r="AS2250"/>
  <c r="AK2250"/>
  <c r="AN2250" s="1"/>
  <c r="BA2248"/>
  <c r="AW2248"/>
  <c r="AS2248"/>
  <c r="AK2248"/>
  <c r="AN2248" s="1"/>
  <c r="BA2246"/>
  <c r="AW2246"/>
  <c r="AS2246"/>
  <c r="AK2246"/>
  <c r="AN2246" s="1"/>
  <c r="BA2244"/>
  <c r="AW2244"/>
  <c r="AS2244"/>
  <c r="AK2244"/>
  <c r="AN2244" s="1"/>
  <c r="BA2242"/>
  <c r="AW2242"/>
  <c r="AS2242"/>
  <c r="AK2242"/>
  <c r="AN2242" s="1"/>
  <c r="BA2240"/>
  <c r="AW2240"/>
  <c r="AS2240"/>
  <c r="AK2240"/>
  <c r="AN2240" s="1"/>
  <c r="BA2238"/>
  <c r="AW2238"/>
  <c r="AS2238"/>
  <c r="AK2238"/>
  <c r="AN2238" s="1"/>
  <c r="BA2236"/>
  <c r="AW2236"/>
  <c r="AS2236"/>
  <c r="AK2236"/>
  <c r="AN2236" s="1"/>
  <c r="BA2234"/>
  <c r="AW2234"/>
  <c r="AS2234"/>
  <c r="AK2234"/>
  <c r="AN2234" s="1"/>
  <c r="BA2232"/>
  <c r="AW2232"/>
  <c r="AS2232"/>
  <c r="AK2232"/>
  <c r="AN2232" s="1"/>
  <c r="BC2228"/>
  <c r="AX2228"/>
  <c r="AR2228"/>
  <c r="AC2228"/>
  <c r="BC2224"/>
  <c r="AX2224"/>
  <c r="AR2224"/>
  <c r="AC2224"/>
  <c r="BC2220"/>
  <c r="AX2220"/>
  <c r="AR2220"/>
  <c r="AC2220"/>
  <c r="BC2216"/>
  <c r="AX2216"/>
  <c r="AR2216"/>
  <c r="AC2216"/>
  <c r="BC2212"/>
  <c r="AX2212"/>
  <c r="AR2212"/>
  <c r="AC2212"/>
  <c r="BC2208"/>
  <c r="AX2208"/>
  <c r="AR2208"/>
  <c r="AC2208"/>
  <c r="BC2204"/>
  <c r="AX2204"/>
  <c r="AR2204"/>
  <c r="AC2204"/>
  <c r="BC2200"/>
  <c r="AX2200"/>
  <c r="AR2200"/>
  <c r="AC2200"/>
  <c r="BC2196"/>
  <c r="AX2196"/>
  <c r="AR2196"/>
  <c r="AC2196"/>
  <c r="BC2192"/>
  <c r="AX2192"/>
  <c r="AR2192"/>
  <c r="AC2192"/>
  <c r="BC2188"/>
  <c r="AX2188"/>
  <c r="AR2188"/>
  <c r="AC2188"/>
  <c r="BC2184"/>
  <c r="AX2184"/>
  <c r="AR2184"/>
  <c r="AC2184"/>
  <c r="BC2180"/>
  <c r="AX2180"/>
  <c r="AR2180"/>
  <c r="AC2180"/>
  <c r="BC2176"/>
  <c r="AX2176"/>
  <c r="AR2176"/>
  <c r="AC2176"/>
  <c r="BC2172"/>
  <c r="AX2172"/>
  <c r="AR2172"/>
  <c r="AC2172"/>
  <c r="BC2168"/>
  <c r="AX2168"/>
  <c r="AR2168"/>
  <c r="AC2168"/>
  <c r="BC2164"/>
  <c r="AX2164"/>
  <c r="AR2164"/>
  <c r="AC2164"/>
  <c r="BC2160"/>
  <c r="AX2160"/>
  <c r="AR2160"/>
  <c r="AC2160"/>
  <c r="BC2156"/>
  <c r="AX2156"/>
  <c r="AR2156"/>
  <c r="AC2156"/>
  <c r="BC2152"/>
  <c r="AX2152"/>
  <c r="AR2152"/>
  <c r="AC2152"/>
  <c r="BC2148"/>
  <c r="AX2148"/>
  <c r="AR2148"/>
  <c r="AC2148"/>
  <c r="BC2144"/>
  <c r="AX2144"/>
  <c r="AR2144"/>
  <c r="AC2144"/>
  <c r="BC2140"/>
  <c r="AX2140"/>
  <c r="AR2140"/>
  <c r="AC2140"/>
  <c r="BC2136"/>
  <c r="AX2136"/>
  <c r="AR2136"/>
  <c r="AC2136"/>
  <c r="BC2132"/>
  <c r="AX2132"/>
  <c r="AR2132"/>
  <c r="AC2132"/>
  <c r="BC2128"/>
  <c r="AX2128"/>
  <c r="AR2128"/>
  <c r="AC2128"/>
  <c r="BC2124"/>
  <c r="AX2124"/>
  <c r="AR2124"/>
  <c r="AC2124"/>
  <c r="BC2120"/>
  <c r="AX2120"/>
  <c r="AR2120"/>
  <c r="AC2120"/>
  <c r="BC2116"/>
  <c r="AX2116"/>
  <c r="AR2116"/>
  <c r="AC2116"/>
  <c r="BC2112"/>
  <c r="AX2112"/>
  <c r="AR2112"/>
  <c r="AC2112"/>
  <c r="BC2108"/>
  <c r="AX2108"/>
  <c r="AR2108"/>
  <c r="AC2108"/>
  <c r="BC2104"/>
  <c r="AX2104"/>
  <c r="AR2104"/>
  <c r="AC2104"/>
  <c r="BC2100"/>
  <c r="AX2100"/>
  <c r="AR2100"/>
  <c r="AC2100"/>
  <c r="BC2096"/>
  <c r="AX2096"/>
  <c r="AR2096"/>
  <c r="AC2096"/>
  <c r="BC2092"/>
  <c r="AX2092"/>
  <c r="AR2092"/>
  <c r="AC2092"/>
  <c r="BC2088"/>
  <c r="AX2088"/>
  <c r="AR2088"/>
  <c r="AC2088"/>
  <c r="BC2084"/>
  <c r="AX2084"/>
  <c r="AR2084"/>
  <c r="AC2084"/>
  <c r="BC2080"/>
  <c r="AX2080"/>
  <c r="AR2080"/>
  <c r="AC2080"/>
  <c r="BC2076"/>
  <c r="AX2076"/>
  <c r="AR2076"/>
  <c r="AC2076"/>
  <c r="BC2072"/>
  <c r="AX2072"/>
  <c r="AR2072"/>
  <c r="AC2072"/>
  <c r="BC2068"/>
  <c r="AX2068"/>
  <c r="AR2068"/>
  <c r="AC2068"/>
  <c r="BC2064"/>
  <c r="AX2064"/>
  <c r="AR2064"/>
  <c r="AC2064"/>
  <c r="BC2060"/>
  <c r="AX2060"/>
  <c r="AR2060"/>
  <c r="AC2060"/>
  <c r="BC2056"/>
  <c r="AX2056"/>
  <c r="AR2056"/>
  <c r="AC2056"/>
  <c r="BC2052"/>
  <c r="AX2052"/>
  <c r="AR2052"/>
  <c r="AC2052"/>
  <c r="BC2048"/>
  <c r="AX2048"/>
  <c r="AR2048"/>
  <c r="AC2048"/>
  <c r="BC2044"/>
  <c r="AX2044"/>
  <c r="AR2044"/>
  <c r="AC2044"/>
  <c r="BC2040"/>
  <c r="AX2040"/>
  <c r="AR2040"/>
  <c r="AC2040"/>
  <c r="BC2036"/>
  <c r="AX2036"/>
  <c r="AR2036"/>
  <c r="AC2036"/>
  <c r="BC2032"/>
  <c r="AX2032"/>
  <c r="AR2032"/>
  <c r="AC2032"/>
  <c r="BC2028"/>
  <c r="AX2028"/>
  <c r="AR2028"/>
  <c r="AC2028"/>
  <c r="BC2024"/>
  <c r="AX2024"/>
  <c r="AR2024"/>
  <c r="AC2024"/>
  <c r="BC2020"/>
  <c r="AX2020"/>
  <c r="AR2020"/>
  <c r="AC2020"/>
  <c r="BC2016"/>
  <c r="AX2016"/>
  <c r="AR2016"/>
  <c r="AC2016"/>
  <c r="BB2008"/>
  <c r="AY2006"/>
  <c r="AQ2006"/>
  <c r="BB2000"/>
  <c r="AY1998"/>
  <c r="AQ1998"/>
  <c r="BB1992"/>
  <c r="AY1990"/>
  <c r="AQ1990"/>
  <c r="BB1984"/>
  <c r="AY1982"/>
  <c r="AQ1982"/>
  <c r="BB1976"/>
  <c r="AY1974"/>
  <c r="AQ1974"/>
  <c r="BB1968"/>
  <c r="AY1966"/>
  <c r="AQ1966"/>
  <c r="BB1960"/>
  <c r="AY1958"/>
  <c r="AQ1958"/>
  <c r="BB1952"/>
  <c r="AY1950"/>
  <c r="AQ1950"/>
  <c r="BB1944"/>
  <c r="AY1942"/>
  <c r="AQ1942"/>
  <c r="BB1936"/>
  <c r="AY1934"/>
  <c r="AQ1934"/>
  <c r="BB1928"/>
  <c r="AY1926"/>
  <c r="AQ1926"/>
  <c r="BB1920"/>
  <c r="S2008"/>
  <c r="AK2008"/>
  <c r="AN2008" s="1"/>
  <c r="AS2008"/>
  <c r="AW2008"/>
  <c r="BA2008"/>
  <c r="O2008"/>
  <c r="AF2008"/>
  <c r="AR2008"/>
  <c r="AV2008"/>
  <c r="AZ2008"/>
  <c r="BD2008"/>
  <c r="S2000"/>
  <c r="AK2000"/>
  <c r="AN2000" s="1"/>
  <c r="AS2000"/>
  <c r="AW2000"/>
  <c r="BA2000"/>
  <c r="O2000"/>
  <c r="AF2000"/>
  <c r="AR2000"/>
  <c r="AV2000"/>
  <c r="AZ2000"/>
  <c r="BD2000"/>
  <c r="S1992"/>
  <c r="AK1992"/>
  <c r="AN1992" s="1"/>
  <c r="AS1992"/>
  <c r="AW1992"/>
  <c r="BA1992"/>
  <c r="O1992"/>
  <c r="AF1992"/>
  <c r="AR1992"/>
  <c r="AV1992"/>
  <c r="AZ1992"/>
  <c r="BD1992"/>
  <c r="S1984"/>
  <c r="AK1984"/>
  <c r="AN1984" s="1"/>
  <c r="AS1984"/>
  <c r="AW1984"/>
  <c r="BA1984"/>
  <c r="O1984"/>
  <c r="AF1984"/>
  <c r="AR1984"/>
  <c r="AV1984"/>
  <c r="AZ1984"/>
  <c r="BD1984"/>
  <c r="S1976"/>
  <c r="AK1976"/>
  <c r="AN1976" s="1"/>
  <c r="AS1976"/>
  <c r="AW1976"/>
  <c r="BA1976"/>
  <c r="O1976"/>
  <c r="AF1976"/>
  <c r="AR1976"/>
  <c r="AV1976"/>
  <c r="AZ1976"/>
  <c r="BD1976"/>
  <c r="S1968"/>
  <c r="AK1968"/>
  <c r="AN1968" s="1"/>
  <c r="AS1968"/>
  <c r="AW1968"/>
  <c r="BA1968"/>
  <c r="O1968"/>
  <c r="AF1968"/>
  <c r="AR1968"/>
  <c r="AV1968"/>
  <c r="AZ1968"/>
  <c r="BD1968"/>
  <c r="S1960"/>
  <c r="AK1960"/>
  <c r="AN1960" s="1"/>
  <c r="AS1960"/>
  <c r="AW1960"/>
  <c r="BA1960"/>
  <c r="O1960"/>
  <c r="AF1960"/>
  <c r="AR1960"/>
  <c r="AV1960"/>
  <c r="AZ1960"/>
  <c r="BD1960"/>
  <c r="S1952"/>
  <c r="AK1952"/>
  <c r="AN1952" s="1"/>
  <c r="AS1952"/>
  <c r="AW1952"/>
  <c r="BA1952"/>
  <c r="O1952"/>
  <c r="AF1952"/>
  <c r="AR1952"/>
  <c r="AV1952"/>
  <c r="AZ1952"/>
  <c r="BD1952"/>
  <c r="S1944"/>
  <c r="AK1944"/>
  <c r="AN1944" s="1"/>
  <c r="AS1944"/>
  <c r="AW1944"/>
  <c r="BA1944"/>
  <c r="O1944"/>
  <c r="AF1944"/>
  <c r="AR1944"/>
  <c r="AV1944"/>
  <c r="AZ1944"/>
  <c r="BD1944"/>
  <c r="S1936"/>
  <c r="AK1936"/>
  <c r="AN1936" s="1"/>
  <c r="AS1936"/>
  <c r="AW1936"/>
  <c r="BA1936"/>
  <c r="O1936"/>
  <c r="AF1936"/>
  <c r="AR1936"/>
  <c r="AV1936"/>
  <c r="AZ1936"/>
  <c r="BD1936"/>
  <c r="S1928"/>
  <c r="AK1928"/>
  <c r="AN1928" s="1"/>
  <c r="AS1928"/>
  <c r="AW1928"/>
  <c r="BA1928"/>
  <c r="O1928"/>
  <c r="AF1928"/>
  <c r="AR1928"/>
  <c r="AV1928"/>
  <c r="AZ1928"/>
  <c r="BD1928"/>
  <c r="S1920"/>
  <c r="AK1920"/>
  <c r="AN1920" s="1"/>
  <c r="AS1920"/>
  <c r="AW1920"/>
  <c r="BA1920"/>
  <c r="O1920"/>
  <c r="AF1920"/>
  <c r="AR1920"/>
  <c r="AV1920"/>
  <c r="AZ1920"/>
  <c r="BD1920"/>
  <c r="S2228"/>
  <c r="AK2228"/>
  <c r="AN2228" s="1"/>
  <c r="AS2228"/>
  <c r="AW2228"/>
  <c r="BA2228"/>
  <c r="S2224"/>
  <c r="AK2224"/>
  <c r="AS2224"/>
  <c r="AW2224"/>
  <c r="BA2224"/>
  <c r="S2220"/>
  <c r="AK2220"/>
  <c r="AN2220" s="1"/>
  <c r="AS2220"/>
  <c r="AW2220"/>
  <c r="BA2220"/>
  <c r="S2216"/>
  <c r="AK2216"/>
  <c r="AN2216" s="1"/>
  <c r="AS2216"/>
  <c r="AW2216"/>
  <c r="BA2216"/>
  <c r="S2212"/>
  <c r="AK2212"/>
  <c r="AN2212" s="1"/>
  <c r="AS2212"/>
  <c r="AW2212"/>
  <c r="BA2212"/>
  <c r="S2208"/>
  <c r="AK2208"/>
  <c r="AN2208" s="1"/>
  <c r="AS2208"/>
  <c r="AW2208"/>
  <c r="BA2208"/>
  <c r="S2204"/>
  <c r="AK2204"/>
  <c r="AN2204" s="1"/>
  <c r="AS2204"/>
  <c r="AW2204"/>
  <c r="BA2204"/>
  <c r="S2200"/>
  <c r="AK2200"/>
  <c r="AN2200" s="1"/>
  <c r="AS2200"/>
  <c r="AW2200"/>
  <c r="BA2200"/>
  <c r="S2196"/>
  <c r="AK2196"/>
  <c r="AN2196" s="1"/>
  <c r="AS2196"/>
  <c r="AW2196"/>
  <c r="BA2196"/>
  <c r="S2192"/>
  <c r="AK2192"/>
  <c r="AN2192" s="1"/>
  <c r="AS2192"/>
  <c r="AW2192"/>
  <c r="BA2192"/>
  <c r="S2188"/>
  <c r="AK2188"/>
  <c r="AN2188" s="1"/>
  <c r="AS2188"/>
  <c r="AW2188"/>
  <c r="BA2188"/>
  <c r="S2184"/>
  <c r="AK2184"/>
  <c r="AN2184" s="1"/>
  <c r="AS2184"/>
  <c r="AW2184"/>
  <c r="BA2184"/>
  <c r="S2180"/>
  <c r="AK2180"/>
  <c r="AN2180" s="1"/>
  <c r="AS2180"/>
  <c r="AW2180"/>
  <c r="BA2180"/>
  <c r="S2176"/>
  <c r="AK2176"/>
  <c r="AN2176" s="1"/>
  <c r="AS2176"/>
  <c r="AW2176"/>
  <c r="BA2176"/>
  <c r="S2172"/>
  <c r="AK2172"/>
  <c r="AN2172" s="1"/>
  <c r="AS2172"/>
  <c r="AW2172"/>
  <c r="BA2172"/>
  <c r="S2168"/>
  <c r="AK2168"/>
  <c r="AN2168" s="1"/>
  <c r="AS2168"/>
  <c r="AW2168"/>
  <c r="BA2168"/>
  <c r="S2164"/>
  <c r="AK2164"/>
  <c r="AN2164" s="1"/>
  <c r="AS2164"/>
  <c r="AW2164"/>
  <c r="BA2164"/>
  <c r="S2160"/>
  <c r="AK2160"/>
  <c r="AN2160" s="1"/>
  <c r="AS2160"/>
  <c r="AW2160"/>
  <c r="BA2160"/>
  <c r="S2156"/>
  <c r="AK2156"/>
  <c r="AN2156" s="1"/>
  <c r="AS2156"/>
  <c r="AW2156"/>
  <c r="BA2156"/>
  <c r="S2152"/>
  <c r="AK2152"/>
  <c r="AN2152" s="1"/>
  <c r="AS2152"/>
  <c r="AW2152"/>
  <c r="BA2152"/>
  <c r="S2148"/>
  <c r="AK2148"/>
  <c r="AN2148" s="1"/>
  <c r="AS2148"/>
  <c r="AW2148"/>
  <c r="BA2148"/>
  <c r="S2144"/>
  <c r="AK2144"/>
  <c r="AN2144" s="1"/>
  <c r="AS2144"/>
  <c r="AW2144"/>
  <c r="BA2144"/>
  <c r="S2140"/>
  <c r="AK2140"/>
  <c r="AN2140" s="1"/>
  <c r="AS2140"/>
  <c r="AW2140"/>
  <c r="BA2140"/>
  <c r="S2136"/>
  <c r="AK2136"/>
  <c r="AN2136" s="1"/>
  <c r="AS2136"/>
  <c r="AW2136"/>
  <c r="BA2136"/>
  <c r="S2132"/>
  <c r="AK2132"/>
  <c r="AN2132" s="1"/>
  <c r="AS2132"/>
  <c r="AW2132"/>
  <c r="BA2132"/>
  <c r="S2128"/>
  <c r="AK2128"/>
  <c r="AN2128" s="1"/>
  <c r="AS2128"/>
  <c r="AW2128"/>
  <c r="BA2128"/>
  <c r="S2124"/>
  <c r="AK2124"/>
  <c r="AN2124" s="1"/>
  <c r="AS2124"/>
  <c r="AW2124"/>
  <c r="BA2124"/>
  <c r="S2120"/>
  <c r="AK2120"/>
  <c r="AN2120" s="1"/>
  <c r="AS2120"/>
  <c r="AW2120"/>
  <c r="BA2120"/>
  <c r="S2116"/>
  <c r="AK2116"/>
  <c r="AN2116" s="1"/>
  <c r="AS2116"/>
  <c r="AW2116"/>
  <c r="BA2116"/>
  <c r="S2112"/>
  <c r="AK2112"/>
  <c r="AN2112" s="1"/>
  <c r="AS2112"/>
  <c r="AW2112"/>
  <c r="BA2112"/>
  <c r="S2108"/>
  <c r="AK2108"/>
  <c r="AS2108"/>
  <c r="AW2108"/>
  <c r="BA2108"/>
  <c r="S2104"/>
  <c r="AK2104"/>
  <c r="AN2104" s="1"/>
  <c r="AS2104"/>
  <c r="AW2104"/>
  <c r="BA2104"/>
  <c r="S2100"/>
  <c r="AK2100"/>
  <c r="AN2100" s="1"/>
  <c r="AS2100"/>
  <c r="AW2100"/>
  <c r="BA2100"/>
  <c r="S2096"/>
  <c r="AK2096"/>
  <c r="AN2096" s="1"/>
  <c r="AS2096"/>
  <c r="AW2096"/>
  <c r="BA2096"/>
  <c r="S2092"/>
  <c r="AK2092"/>
  <c r="AN2092" s="1"/>
  <c r="AS2092"/>
  <c r="AW2092"/>
  <c r="BA2092"/>
  <c r="S2088"/>
  <c r="AK2088"/>
  <c r="AN2088" s="1"/>
  <c r="AS2088"/>
  <c r="AW2088"/>
  <c r="BA2088"/>
  <c r="S2084"/>
  <c r="AK2084"/>
  <c r="AN2084" s="1"/>
  <c r="AS2084"/>
  <c r="AW2084"/>
  <c r="BA2084"/>
  <c r="S2080"/>
  <c r="AK2080"/>
  <c r="AN2080" s="1"/>
  <c r="AS2080"/>
  <c r="AW2080"/>
  <c r="BA2080"/>
  <c r="S2076"/>
  <c r="AK2076"/>
  <c r="AN2076" s="1"/>
  <c r="AS2076"/>
  <c r="AW2076"/>
  <c r="BA2076"/>
  <c r="S2072"/>
  <c r="AK2072"/>
  <c r="AN2072" s="1"/>
  <c r="AS2072"/>
  <c r="AW2072"/>
  <c r="BA2072"/>
  <c r="S2068"/>
  <c r="AK2068"/>
  <c r="AN2068" s="1"/>
  <c r="AS2068"/>
  <c r="AW2068"/>
  <c r="BA2068"/>
  <c r="S2064"/>
  <c r="AK2064"/>
  <c r="AN2064" s="1"/>
  <c r="AS2064"/>
  <c r="AW2064"/>
  <c r="BA2064"/>
  <c r="S2060"/>
  <c r="AK2060"/>
  <c r="AN2060" s="1"/>
  <c r="AS2060"/>
  <c r="AW2060"/>
  <c r="BA2060"/>
  <c r="S2056"/>
  <c r="AK2056"/>
  <c r="AN2056" s="1"/>
  <c r="AS2056"/>
  <c r="AW2056"/>
  <c r="BA2056"/>
  <c r="S2052"/>
  <c r="AK2052"/>
  <c r="AN2052" s="1"/>
  <c r="AS2052"/>
  <c r="AW2052"/>
  <c r="BA2052"/>
  <c r="S2048"/>
  <c r="AK2048"/>
  <c r="AN2048" s="1"/>
  <c r="AS2048"/>
  <c r="AW2048"/>
  <c r="BA2048"/>
  <c r="S2044"/>
  <c r="AK2044"/>
  <c r="AN2044" s="1"/>
  <c r="AS2044"/>
  <c r="AW2044"/>
  <c r="BA2044"/>
  <c r="S2040"/>
  <c r="AK2040"/>
  <c r="AN2040" s="1"/>
  <c r="AS2040"/>
  <c r="AW2040"/>
  <c r="BA2040"/>
  <c r="S2036"/>
  <c r="AK2036"/>
  <c r="AN2036" s="1"/>
  <c r="AS2036"/>
  <c r="AW2036"/>
  <c r="BA2036"/>
  <c r="S2032"/>
  <c r="AK2032"/>
  <c r="AN2032" s="1"/>
  <c r="AS2032"/>
  <c r="AW2032"/>
  <c r="BA2032"/>
  <c r="S2028"/>
  <c r="AK2028"/>
  <c r="AN2028" s="1"/>
  <c r="AS2028"/>
  <c r="AW2028"/>
  <c r="BA2028"/>
  <c r="S2024"/>
  <c r="AK2024"/>
  <c r="AN2024" s="1"/>
  <c r="AS2024"/>
  <c r="AW2024"/>
  <c r="BA2024"/>
  <c r="S2020"/>
  <c r="AK2020"/>
  <c r="AN2020" s="1"/>
  <c r="AS2020"/>
  <c r="AW2020"/>
  <c r="BA2020"/>
  <c r="S2016"/>
  <c r="AK2016"/>
  <c r="AN2016" s="1"/>
  <c r="AS2016"/>
  <c r="AW2016"/>
  <c r="BA2016"/>
  <c r="S2006"/>
  <c r="AK2006"/>
  <c r="AN2006" s="1"/>
  <c r="AS2006"/>
  <c r="AW2006"/>
  <c r="BA2006"/>
  <c r="O2006"/>
  <c r="AF2006"/>
  <c r="AR2006"/>
  <c r="AV2006"/>
  <c r="AZ2006"/>
  <c r="BD2006"/>
  <c r="S1998"/>
  <c r="AK1998"/>
  <c r="AN1998" s="1"/>
  <c r="AS1998"/>
  <c r="AW1998"/>
  <c r="BA1998"/>
  <c r="O1998"/>
  <c r="AF1998"/>
  <c r="AR1998"/>
  <c r="AV1998"/>
  <c r="AZ1998"/>
  <c r="BD1998"/>
  <c r="S1990"/>
  <c r="AK1990"/>
  <c r="AN1990" s="1"/>
  <c r="AS1990"/>
  <c r="AW1990"/>
  <c r="BA1990"/>
  <c r="O1990"/>
  <c r="AF1990"/>
  <c r="AR1990"/>
  <c r="AV1990"/>
  <c r="AZ1990"/>
  <c r="BD1990"/>
  <c r="S1982"/>
  <c r="AK1982"/>
  <c r="AN1982" s="1"/>
  <c r="AS1982"/>
  <c r="AW1982"/>
  <c r="BA1982"/>
  <c r="O1982"/>
  <c r="AF1982"/>
  <c r="AR1982"/>
  <c r="AV1982"/>
  <c r="AZ1982"/>
  <c r="BD1982"/>
  <c r="S1974"/>
  <c r="AK1974"/>
  <c r="AN1974" s="1"/>
  <c r="AS1974"/>
  <c r="AW1974"/>
  <c r="BA1974"/>
  <c r="O1974"/>
  <c r="AF1974"/>
  <c r="AR1974"/>
  <c r="AV1974"/>
  <c r="AZ1974"/>
  <c r="BD1974"/>
  <c r="S1966"/>
  <c r="AK1966"/>
  <c r="AN1966" s="1"/>
  <c r="AS1966"/>
  <c r="AW1966"/>
  <c r="BA1966"/>
  <c r="O1966"/>
  <c r="AF1966"/>
  <c r="AR1966"/>
  <c r="AV1966"/>
  <c r="AZ1966"/>
  <c r="BD1966"/>
  <c r="S1958"/>
  <c r="AK1958"/>
  <c r="AS1958"/>
  <c r="AW1958"/>
  <c r="BA1958"/>
  <c r="O1958"/>
  <c r="AF1958"/>
  <c r="AR1958"/>
  <c r="AV1958"/>
  <c r="AZ1958"/>
  <c r="BD1958"/>
  <c r="S1950"/>
  <c r="AK1950"/>
  <c r="AN1950" s="1"/>
  <c r="AS1950"/>
  <c r="AW1950"/>
  <c r="BA1950"/>
  <c r="O1950"/>
  <c r="AF1950"/>
  <c r="AR1950"/>
  <c r="AV1950"/>
  <c r="AZ1950"/>
  <c r="BD1950"/>
  <c r="S1942"/>
  <c r="AK1942"/>
  <c r="AN1942" s="1"/>
  <c r="AS1942"/>
  <c r="AW1942"/>
  <c r="BA1942"/>
  <c r="O1942"/>
  <c r="AF1942"/>
  <c r="AR1942"/>
  <c r="AV1942"/>
  <c r="AZ1942"/>
  <c r="BD1942"/>
  <c r="S1934"/>
  <c r="AK1934"/>
  <c r="AN1934" s="1"/>
  <c r="AS1934"/>
  <c r="AW1934"/>
  <c r="BA1934"/>
  <c r="O1934"/>
  <c r="AF1934"/>
  <c r="AR1934"/>
  <c r="AV1934"/>
  <c r="AZ1934"/>
  <c r="BD1934"/>
  <c r="S1926"/>
  <c r="AK1926"/>
  <c r="AN1926" s="1"/>
  <c r="AS1926"/>
  <c r="AW1926"/>
  <c r="BA1926"/>
  <c r="O1926"/>
  <c r="AF1926"/>
  <c r="AR1926"/>
  <c r="AV1926"/>
  <c r="AZ1926"/>
  <c r="BD1926"/>
  <c r="AX2008"/>
  <c r="AC2008"/>
  <c r="T2008"/>
  <c r="AX2000"/>
  <c r="AC2000"/>
  <c r="T2000"/>
  <c r="AX1992"/>
  <c r="AC1992"/>
  <c r="T1992"/>
  <c r="AX1984"/>
  <c r="AC1984"/>
  <c r="T1984"/>
  <c r="AX1976"/>
  <c r="AC1976"/>
  <c r="T1976"/>
  <c r="AX1968"/>
  <c r="AC1968"/>
  <c r="T1968"/>
  <c r="AX1960"/>
  <c r="AC1960"/>
  <c r="T1960"/>
  <c r="AX1952"/>
  <c r="AC1952"/>
  <c r="T1952"/>
  <c r="AX1944"/>
  <c r="AC1944"/>
  <c r="T1944"/>
  <c r="AX1936"/>
  <c r="AC1936"/>
  <c r="T1936"/>
  <c r="AX1928"/>
  <c r="AC1928"/>
  <c r="T1928"/>
  <c r="AX1920"/>
  <c r="AC1920"/>
  <c r="T1920"/>
  <c r="S1280"/>
  <c r="AK1280"/>
  <c r="AN1280" s="1"/>
  <c r="AS1280"/>
  <c r="S1276"/>
  <c r="AK1276"/>
  <c r="AN1276" s="1"/>
  <c r="AS1276"/>
  <c r="AW1276"/>
  <c r="BA1276"/>
  <c r="S1272"/>
  <c r="AK1272"/>
  <c r="AN1272" s="1"/>
  <c r="AS1272"/>
  <c r="AW1272"/>
  <c r="BA1272"/>
  <c r="S1268"/>
  <c r="AK1268"/>
  <c r="AN1268" s="1"/>
  <c r="AS1268"/>
  <c r="AW1268"/>
  <c r="BA1268"/>
  <c r="S1264"/>
  <c r="AK1264"/>
  <c r="AN1264" s="1"/>
  <c r="AS1264"/>
  <c r="AW1264"/>
  <c r="BA1264"/>
  <c r="S1260"/>
  <c r="AK1260"/>
  <c r="AN1260" s="1"/>
  <c r="AS1260"/>
  <c r="AW1260"/>
  <c r="BA1260"/>
  <c r="S1256"/>
  <c r="AK1256"/>
  <c r="AN1256" s="1"/>
  <c r="AS1256"/>
  <c r="AW1256"/>
  <c r="BA1256"/>
  <c r="S1252"/>
  <c r="AK1252"/>
  <c r="AN1252" s="1"/>
  <c r="AS1252"/>
  <c r="AW1252"/>
  <c r="BA1252"/>
  <c r="S1248"/>
  <c r="AK1248"/>
  <c r="AN1248" s="1"/>
  <c r="AS1248"/>
  <c r="AW1248"/>
  <c r="BA1248"/>
  <c r="S1244"/>
  <c r="AK1244"/>
  <c r="AN1244" s="1"/>
  <c r="AS1244"/>
  <c r="AW1244"/>
  <c r="BA1244"/>
  <c r="S1240"/>
  <c r="AK1240"/>
  <c r="AN1240" s="1"/>
  <c r="AS1240"/>
  <c r="AW1240"/>
  <c r="BA1240"/>
  <c r="S1236"/>
  <c r="AK1236"/>
  <c r="AN1236" s="1"/>
  <c r="AS1236"/>
  <c r="AW1236"/>
  <c r="BA1236"/>
  <c r="S1232"/>
  <c r="AK1232"/>
  <c r="AN1232" s="1"/>
  <c r="AS1232"/>
  <c r="AW1232"/>
  <c r="BA1232"/>
  <c r="S1228"/>
  <c r="AK1228"/>
  <c r="AN1228" s="1"/>
  <c r="AS1228"/>
  <c r="AW1228"/>
  <c r="BA1228"/>
  <c r="S1224"/>
  <c r="AK1224"/>
  <c r="AN1224" s="1"/>
  <c r="AS1224"/>
  <c r="AW1224"/>
  <c r="BA1224"/>
  <c r="S1220"/>
  <c r="AK1220"/>
  <c r="AN1220" s="1"/>
  <c r="AS1220"/>
  <c r="AW1220"/>
  <c r="BA1220"/>
  <c r="S1216"/>
  <c r="AK1216"/>
  <c r="AN1216" s="1"/>
  <c r="AS1216"/>
  <c r="AW1216"/>
  <c r="BA1216"/>
  <c r="S1212"/>
  <c r="AK1212"/>
  <c r="AS1212"/>
  <c r="AW1212"/>
  <c r="BA1212"/>
  <c r="S1208"/>
  <c r="AK1208"/>
  <c r="AS1208"/>
  <c r="AW1208"/>
  <c r="BA1208"/>
  <c r="S1204"/>
  <c r="AK1204"/>
  <c r="AS1204"/>
  <c r="AW1204"/>
  <c r="BA1204"/>
  <c r="S1200"/>
  <c r="AK1200"/>
  <c r="AN1200" s="1"/>
  <c r="AS1200"/>
  <c r="AW1200"/>
  <c r="BA1200"/>
  <c r="T1138"/>
  <c r="AC1138"/>
  <c r="AT1138"/>
  <c r="AX1138"/>
  <c r="BB1138"/>
  <c r="S1138"/>
  <c r="AD1138"/>
  <c r="AR1138"/>
  <c r="AW1138"/>
  <c r="BC1138"/>
  <c r="O1138"/>
  <c r="AQ1138"/>
  <c r="AV1138"/>
  <c r="BA1138"/>
  <c r="AF1138"/>
  <c r="AS1138"/>
  <c r="AY1138"/>
  <c r="BD1138"/>
  <c r="O1131"/>
  <c r="AF1131"/>
  <c r="AR1131"/>
  <c r="AV1131"/>
  <c r="AZ1131"/>
  <c r="BD1131"/>
  <c r="T1131"/>
  <c r="AC1131"/>
  <c r="AS1131"/>
  <c r="AX1131"/>
  <c r="BC1131"/>
  <c r="S1131"/>
  <c r="AQ1131"/>
  <c r="AW1131"/>
  <c r="BB1131"/>
  <c r="AD1131"/>
  <c r="AT1131"/>
  <c r="AY1131"/>
  <c r="T1122"/>
  <c r="AC1122"/>
  <c r="AT1122"/>
  <c r="AX1122"/>
  <c r="BB1122"/>
  <c r="S1122"/>
  <c r="AD1122"/>
  <c r="AR1122"/>
  <c r="AW1122"/>
  <c r="BC1122"/>
  <c r="O1122"/>
  <c r="AQ1122"/>
  <c r="AV1122"/>
  <c r="BA1122"/>
  <c r="AF1122"/>
  <c r="AS1122"/>
  <c r="AY1122"/>
  <c r="BD1122"/>
  <c r="O1115"/>
  <c r="AF1115"/>
  <c r="AR1115"/>
  <c r="AV1115"/>
  <c r="AZ1115"/>
  <c r="BD1115"/>
  <c r="T1115"/>
  <c r="AC1115"/>
  <c r="AS1115"/>
  <c r="AX1115"/>
  <c r="BC1115"/>
  <c r="S1115"/>
  <c r="AQ1115"/>
  <c r="AW1115"/>
  <c r="BB1115"/>
  <c r="AD1115"/>
  <c r="AT1115"/>
  <c r="AY1115"/>
  <c r="T1106"/>
  <c r="AC1106"/>
  <c r="AT1106"/>
  <c r="AX1106"/>
  <c r="BB1106"/>
  <c r="S1106"/>
  <c r="AD1106"/>
  <c r="AR1106"/>
  <c r="AW1106"/>
  <c r="BC1106"/>
  <c r="O1106"/>
  <c r="AQ1106"/>
  <c r="AV1106"/>
  <c r="BA1106"/>
  <c r="AF1106"/>
  <c r="AS1106"/>
  <c r="AY1106"/>
  <c r="BD1106"/>
  <c r="O1099"/>
  <c r="AF1099"/>
  <c r="AR1099"/>
  <c r="AV1099"/>
  <c r="AZ1099"/>
  <c r="BD1099"/>
  <c r="T1099"/>
  <c r="AC1099"/>
  <c r="AS1099"/>
  <c r="AX1099"/>
  <c r="BC1099"/>
  <c r="S1099"/>
  <c r="AQ1099"/>
  <c r="AW1099"/>
  <c r="BB1099"/>
  <c r="AD1099"/>
  <c r="AT1099"/>
  <c r="AY1099"/>
  <c r="T1090"/>
  <c r="AC1090"/>
  <c r="AT1090"/>
  <c r="AX1090"/>
  <c r="BB1090"/>
  <c r="S1090"/>
  <c r="AD1090"/>
  <c r="AR1090"/>
  <c r="AW1090"/>
  <c r="BC1090"/>
  <c r="O1090"/>
  <c r="AQ1090"/>
  <c r="AV1090"/>
  <c r="BA1090"/>
  <c r="AF1090"/>
  <c r="AS1090"/>
  <c r="AY1090"/>
  <c r="BD1090"/>
  <c r="O1083"/>
  <c r="AF1083"/>
  <c r="AR1083"/>
  <c r="AV1083"/>
  <c r="AZ1083"/>
  <c r="BD1083"/>
  <c r="T1083"/>
  <c r="AC1083"/>
  <c r="AS1083"/>
  <c r="AX1083"/>
  <c r="BC1083"/>
  <c r="S1083"/>
  <c r="AQ1083"/>
  <c r="AW1083"/>
  <c r="BB1083"/>
  <c r="AD1083"/>
  <c r="AT1083"/>
  <c r="AY1083"/>
  <c r="T1074"/>
  <c r="AC1074"/>
  <c r="AT1074"/>
  <c r="AX1074"/>
  <c r="BB1074"/>
  <c r="S1074"/>
  <c r="AD1074"/>
  <c r="AR1074"/>
  <c r="AW1074"/>
  <c r="BC1074"/>
  <c r="O1074"/>
  <c r="AQ1074"/>
  <c r="AV1074"/>
  <c r="BA1074"/>
  <c r="AF1074"/>
  <c r="AS1074"/>
  <c r="AY1074"/>
  <c r="BD1074"/>
  <c r="O1067"/>
  <c r="AF1067"/>
  <c r="AR1067"/>
  <c r="AV1067"/>
  <c r="AZ1067"/>
  <c r="BD1067"/>
  <c r="T1067"/>
  <c r="AC1067"/>
  <c r="AS1067"/>
  <c r="AX1067"/>
  <c r="BC1067"/>
  <c r="S1067"/>
  <c r="AQ1067"/>
  <c r="AW1067"/>
  <c r="BB1067"/>
  <c r="AD1067"/>
  <c r="AT1067"/>
  <c r="AY1067"/>
  <c r="T1058"/>
  <c r="AC1058"/>
  <c r="AT1058"/>
  <c r="AX1058"/>
  <c r="BB1058"/>
  <c r="S1058"/>
  <c r="AD1058"/>
  <c r="AR1058"/>
  <c r="AW1058"/>
  <c r="BC1058"/>
  <c r="O1058"/>
  <c r="AQ1058"/>
  <c r="AV1058"/>
  <c r="BA1058"/>
  <c r="AF1058"/>
  <c r="AS1058"/>
  <c r="AY1058"/>
  <c r="BD1058"/>
  <c r="O1051"/>
  <c r="AF1051"/>
  <c r="AR1051"/>
  <c r="AV1051"/>
  <c r="AZ1051"/>
  <c r="BD1051"/>
  <c r="T1051"/>
  <c r="AC1051"/>
  <c r="AS1051"/>
  <c r="AX1051"/>
  <c r="BC1051"/>
  <c r="S1051"/>
  <c r="AQ1051"/>
  <c r="AW1051"/>
  <c r="BB1051"/>
  <c r="AD1051"/>
  <c r="AT1051"/>
  <c r="AY1051"/>
  <c r="T1042"/>
  <c r="AC1042"/>
  <c r="AT1042"/>
  <c r="AX1042"/>
  <c r="BB1042"/>
  <c r="S1042"/>
  <c r="AD1042"/>
  <c r="AR1042"/>
  <c r="AW1042"/>
  <c r="BC1042"/>
  <c r="O1042"/>
  <c r="AQ1042"/>
  <c r="AV1042"/>
  <c r="BA1042"/>
  <c r="AF1042"/>
  <c r="AS1042"/>
  <c r="AY1042"/>
  <c r="BD1042"/>
  <c r="S1027"/>
  <c r="AK1027"/>
  <c r="AS1027"/>
  <c r="AW1027"/>
  <c r="BA1027"/>
  <c r="O1027"/>
  <c r="AF1027"/>
  <c r="AR1027"/>
  <c r="AV1027"/>
  <c r="AZ1027"/>
  <c r="BD1027"/>
  <c r="AD1027"/>
  <c r="AQ1027"/>
  <c r="AY1027"/>
  <c r="T1027"/>
  <c r="AC1027"/>
  <c r="AX1027"/>
  <c r="AT1027"/>
  <c r="BB1027"/>
  <c r="S1011"/>
  <c r="AK1011"/>
  <c r="AN1011" s="1"/>
  <c r="AS1011"/>
  <c r="AW1011"/>
  <c r="BA1011"/>
  <c r="O1011"/>
  <c r="AF1011"/>
  <c r="AR1011"/>
  <c r="AV1011"/>
  <c r="AZ1011"/>
  <c r="BD1011"/>
  <c r="AD1011"/>
  <c r="AQ1011"/>
  <c r="AY1011"/>
  <c r="T1011"/>
  <c r="AC1011"/>
  <c r="AX1011"/>
  <c r="AT1011"/>
  <c r="BB1011"/>
  <c r="S995"/>
  <c r="AK995"/>
  <c r="AN995" s="1"/>
  <c r="AS995"/>
  <c r="AW995"/>
  <c r="BA995"/>
  <c r="O995"/>
  <c r="AF995"/>
  <c r="AR995"/>
  <c r="AV995"/>
  <c r="AZ995"/>
  <c r="BD995"/>
  <c r="AD995"/>
  <c r="AQ995"/>
  <c r="AY995"/>
  <c r="T995"/>
  <c r="AC995"/>
  <c r="AX995"/>
  <c r="AT995"/>
  <c r="BB995"/>
  <c r="S979"/>
  <c r="AK979"/>
  <c r="AN979" s="1"/>
  <c r="AS979"/>
  <c r="AW979"/>
  <c r="BA979"/>
  <c r="O979"/>
  <c r="AF979"/>
  <c r="AR979"/>
  <c r="AV979"/>
  <c r="AZ979"/>
  <c r="BD979"/>
  <c r="AD979"/>
  <c r="AQ979"/>
  <c r="AY979"/>
  <c r="T979"/>
  <c r="AC979"/>
  <c r="AX979"/>
  <c r="AT979"/>
  <c r="BB979"/>
  <c r="S963"/>
  <c r="AK963"/>
  <c r="AN963" s="1"/>
  <c r="AS963"/>
  <c r="AW963"/>
  <c r="BA963"/>
  <c r="O963"/>
  <c r="AF963"/>
  <c r="AR963"/>
  <c r="AV963"/>
  <c r="AZ963"/>
  <c r="BD963"/>
  <c r="AD963"/>
  <c r="AQ963"/>
  <c r="AY963"/>
  <c r="T963"/>
  <c r="AC963"/>
  <c r="AX963"/>
  <c r="AT963"/>
  <c r="BB963"/>
  <c r="S947"/>
  <c r="AK947"/>
  <c r="AN947" s="1"/>
  <c r="AS947"/>
  <c r="AW947"/>
  <c r="BA947"/>
  <c r="O947"/>
  <c r="AF947"/>
  <c r="AR947"/>
  <c r="AV947"/>
  <c r="AZ947"/>
  <c r="BD947"/>
  <c r="AD947"/>
  <c r="AQ947"/>
  <c r="AY947"/>
  <c r="T947"/>
  <c r="AC947"/>
  <c r="AX947"/>
  <c r="AT947"/>
  <c r="BB947"/>
  <c r="AC1202"/>
  <c r="BD1918"/>
  <c r="AZ1918"/>
  <c r="AV1918"/>
  <c r="AR1918"/>
  <c r="AF1918"/>
  <c r="O1918"/>
  <c r="BD1916"/>
  <c r="AZ1916"/>
  <c r="AV1916"/>
  <c r="AR1916"/>
  <c r="AF1916"/>
  <c r="O1916"/>
  <c r="BD1914"/>
  <c r="AZ1914"/>
  <c r="AV1914"/>
  <c r="AR1914"/>
  <c r="AF1914"/>
  <c r="O1914"/>
  <c r="BD1912"/>
  <c r="AZ1912"/>
  <c r="AV1912"/>
  <c r="AR1912"/>
  <c r="AF1912"/>
  <c r="O1912"/>
  <c r="BD1910"/>
  <c r="AZ1910"/>
  <c r="AV1910"/>
  <c r="AR1910"/>
  <c r="AF1910"/>
  <c r="O1910"/>
  <c r="BD1908"/>
  <c r="AZ1908"/>
  <c r="AV1908"/>
  <c r="AR1908"/>
  <c r="AF1908"/>
  <c r="O1908"/>
  <c r="BD1906"/>
  <c r="AZ1906"/>
  <c r="AV1906"/>
  <c r="AR1906"/>
  <c r="AF1906"/>
  <c r="O1906"/>
  <c r="BD1904"/>
  <c r="AZ1904"/>
  <c r="AV1904"/>
  <c r="AR1904"/>
  <c r="AF1904"/>
  <c r="O1904"/>
  <c r="BD1902"/>
  <c r="AZ1902"/>
  <c r="AV1902"/>
  <c r="AR1902"/>
  <c r="AF1902"/>
  <c r="O1902"/>
  <c r="BD1900"/>
  <c r="AZ1900"/>
  <c r="AV1900"/>
  <c r="AR1900"/>
  <c r="AF1900"/>
  <c r="O1900"/>
  <c r="BD1898"/>
  <c r="AZ1898"/>
  <c r="AV1898"/>
  <c r="AR1898"/>
  <c r="AF1898"/>
  <c r="O1898"/>
  <c r="BD1896"/>
  <c r="AZ1896"/>
  <c r="AV1896"/>
  <c r="AR1896"/>
  <c r="AF1896"/>
  <c r="O1896"/>
  <c r="BD1894"/>
  <c r="AZ1894"/>
  <c r="AV1894"/>
  <c r="AR1894"/>
  <c r="AF1894"/>
  <c r="O1894"/>
  <c r="BD1892"/>
  <c r="AZ1892"/>
  <c r="AV1892"/>
  <c r="AR1892"/>
  <c r="AF1892"/>
  <c r="O1892"/>
  <c r="BD1890"/>
  <c r="AZ1890"/>
  <c r="AV1890"/>
  <c r="AR1890"/>
  <c r="AF1890"/>
  <c r="O1890"/>
  <c r="BD1888"/>
  <c r="AZ1888"/>
  <c r="AV1888"/>
  <c r="AR1888"/>
  <c r="AF1888"/>
  <c r="O1888"/>
  <c r="BD1886"/>
  <c r="AZ1886"/>
  <c r="AV1886"/>
  <c r="AR1886"/>
  <c r="AF1886"/>
  <c r="O1886"/>
  <c r="BD1884"/>
  <c r="AZ1884"/>
  <c r="AV1884"/>
  <c r="AR1884"/>
  <c r="AF1884"/>
  <c r="O1884"/>
  <c r="BD1882"/>
  <c r="AZ1882"/>
  <c r="AV1882"/>
  <c r="AR1882"/>
  <c r="AF1882"/>
  <c r="O1882"/>
  <c r="BD1880"/>
  <c r="AZ1880"/>
  <c r="AV1880"/>
  <c r="AR1880"/>
  <c r="AF1880"/>
  <c r="O1880"/>
  <c r="BD1878"/>
  <c r="AZ1878"/>
  <c r="AV1878"/>
  <c r="AR1878"/>
  <c r="AF1878"/>
  <c r="O1878"/>
  <c r="BD1876"/>
  <c r="AZ1876"/>
  <c r="AV1876"/>
  <c r="AR1876"/>
  <c r="AF1876"/>
  <c r="O1876"/>
  <c r="BD1874"/>
  <c r="AZ1874"/>
  <c r="AV1874"/>
  <c r="AR1874"/>
  <c r="AF1874"/>
  <c r="O1874"/>
  <c r="BD1872"/>
  <c r="AZ1872"/>
  <c r="AV1872"/>
  <c r="AR1872"/>
  <c r="AF1872"/>
  <c r="O1872"/>
  <c r="BD1870"/>
  <c r="AZ1870"/>
  <c r="AV1870"/>
  <c r="AR1870"/>
  <c r="AF1870"/>
  <c r="O1870"/>
  <c r="BD1868"/>
  <c r="AZ1868"/>
  <c r="AV1868"/>
  <c r="AR1868"/>
  <c r="AF1868"/>
  <c r="O1868"/>
  <c r="BD1866"/>
  <c r="AZ1866"/>
  <c r="AV1866"/>
  <c r="AR1866"/>
  <c r="AF1866"/>
  <c r="O1866"/>
  <c r="BD1864"/>
  <c r="AZ1864"/>
  <c r="AV1864"/>
  <c r="AR1864"/>
  <c r="AF1864"/>
  <c r="O1864"/>
  <c r="BD1862"/>
  <c r="AZ1862"/>
  <c r="AV1862"/>
  <c r="AR1862"/>
  <c r="AF1862"/>
  <c r="O1862"/>
  <c r="BD1860"/>
  <c r="AZ1860"/>
  <c r="AV1860"/>
  <c r="AR1860"/>
  <c r="AF1860"/>
  <c r="O1860"/>
  <c r="BD1858"/>
  <c r="AZ1858"/>
  <c r="AV1858"/>
  <c r="AR1858"/>
  <c r="AF1858"/>
  <c r="O1858"/>
  <c r="BD1856"/>
  <c r="AZ1856"/>
  <c r="AV1856"/>
  <c r="AR1856"/>
  <c r="AF1856"/>
  <c r="O1856"/>
  <c r="BD1854"/>
  <c r="AZ1854"/>
  <c r="AV1854"/>
  <c r="AR1854"/>
  <c r="AF1854"/>
  <c r="O1854"/>
  <c r="BD1852"/>
  <c r="AZ1852"/>
  <c r="AV1852"/>
  <c r="AR1852"/>
  <c r="AF1852"/>
  <c r="O1852"/>
  <c r="BD1850"/>
  <c r="AZ1850"/>
  <c r="AV1850"/>
  <c r="AR1850"/>
  <c r="AF1850"/>
  <c r="O1850"/>
  <c r="BD1848"/>
  <c r="AZ1848"/>
  <c r="AV1848"/>
  <c r="AR1848"/>
  <c r="AF1848"/>
  <c r="O1848"/>
  <c r="BD1846"/>
  <c r="AZ1846"/>
  <c r="AV1846"/>
  <c r="AR1846"/>
  <c r="AF1846"/>
  <c r="O1846"/>
  <c r="BD1844"/>
  <c r="AZ1844"/>
  <c r="AV1844"/>
  <c r="AR1844"/>
  <c r="AF1844"/>
  <c r="O1844"/>
  <c r="BD1842"/>
  <c r="AZ1842"/>
  <c r="AV1842"/>
  <c r="AR1842"/>
  <c r="AF1842"/>
  <c r="O1842"/>
  <c r="BD1840"/>
  <c r="AZ1840"/>
  <c r="AV1840"/>
  <c r="AR1840"/>
  <c r="AF1840"/>
  <c r="O1840"/>
  <c r="BD1838"/>
  <c r="AZ1838"/>
  <c r="AV1838"/>
  <c r="AR1838"/>
  <c r="AF1838"/>
  <c r="O1838"/>
  <c r="BD1836"/>
  <c r="AZ1836"/>
  <c r="AV1836"/>
  <c r="AR1836"/>
  <c r="AF1836"/>
  <c r="O1836"/>
  <c r="BD1834"/>
  <c r="AZ1834"/>
  <c r="AV1834"/>
  <c r="AR1834"/>
  <c r="AF1834"/>
  <c r="O1834"/>
  <c r="BD1832"/>
  <c r="AZ1832"/>
  <c r="AV1832"/>
  <c r="AR1832"/>
  <c r="AF1832"/>
  <c r="O1832"/>
  <c r="BD1830"/>
  <c r="AZ1830"/>
  <c r="AV1830"/>
  <c r="AR1830"/>
  <c r="AF1830"/>
  <c r="O1830"/>
  <c r="BD1828"/>
  <c r="AZ1828"/>
  <c r="AV1828"/>
  <c r="AR1828"/>
  <c r="AF1828"/>
  <c r="O1828"/>
  <c r="BD1826"/>
  <c r="AZ1826"/>
  <c r="AV1826"/>
  <c r="AR1826"/>
  <c r="AF1826"/>
  <c r="O1826"/>
  <c r="BD1824"/>
  <c r="AZ1824"/>
  <c r="AV1824"/>
  <c r="AR1824"/>
  <c r="AF1824"/>
  <c r="O1824"/>
  <c r="BD1822"/>
  <c r="AZ1822"/>
  <c r="AV1822"/>
  <c r="AR1822"/>
  <c r="AF1822"/>
  <c r="O1822"/>
  <c r="BD1820"/>
  <c r="AZ1820"/>
  <c r="AV1820"/>
  <c r="AR1820"/>
  <c r="AF1820"/>
  <c r="O1820"/>
  <c r="BD1818"/>
  <c r="AZ1818"/>
  <c r="AV1818"/>
  <c r="AR1818"/>
  <c r="AF1818"/>
  <c r="O1818"/>
  <c r="BD1816"/>
  <c r="AZ1816"/>
  <c r="AV1816"/>
  <c r="AR1816"/>
  <c r="AF1816"/>
  <c r="O1816"/>
  <c r="BD1814"/>
  <c r="AZ1814"/>
  <c r="AV1814"/>
  <c r="AR1814"/>
  <c r="AF1814"/>
  <c r="O1814"/>
  <c r="BD1812"/>
  <c r="AZ1812"/>
  <c r="AV1812"/>
  <c r="AR1812"/>
  <c r="AF1812"/>
  <c r="O1812"/>
  <c r="BD1810"/>
  <c r="AZ1810"/>
  <c r="AV1810"/>
  <c r="AR1810"/>
  <c r="AF1810"/>
  <c r="O1810"/>
  <c r="BD1808"/>
  <c r="AZ1808"/>
  <c r="AV1808"/>
  <c r="AR1808"/>
  <c r="AF1808"/>
  <c r="O1808"/>
  <c r="BD1806"/>
  <c r="AZ1806"/>
  <c r="AV1806"/>
  <c r="AR1806"/>
  <c r="AF1806"/>
  <c r="O1806"/>
  <c r="BD1804"/>
  <c r="AZ1804"/>
  <c r="AV1804"/>
  <c r="AR1804"/>
  <c r="AF1804"/>
  <c r="O1804"/>
  <c r="BD1802"/>
  <c r="AZ1802"/>
  <c r="AV1802"/>
  <c r="AR1802"/>
  <c r="AF1802"/>
  <c r="O1802"/>
  <c r="BD1800"/>
  <c r="AZ1800"/>
  <c r="AV1800"/>
  <c r="AR1800"/>
  <c r="AF1800"/>
  <c r="O1800"/>
  <c r="BD1798"/>
  <c r="AZ1798"/>
  <c r="AV1798"/>
  <c r="AR1798"/>
  <c r="AF1798"/>
  <c r="O1798"/>
  <c r="BD1796"/>
  <c r="AZ1796"/>
  <c r="AV1796"/>
  <c r="AR1796"/>
  <c r="AF1796"/>
  <c r="O1796"/>
  <c r="BD1794"/>
  <c r="AZ1794"/>
  <c r="AV1794"/>
  <c r="AR1794"/>
  <c r="AF1794"/>
  <c r="O1794"/>
  <c r="BD1792"/>
  <c r="AZ1792"/>
  <c r="AV1792"/>
  <c r="AR1792"/>
  <c r="AF1792"/>
  <c r="O1792"/>
  <c r="BD1790"/>
  <c r="AZ1790"/>
  <c r="AV1790"/>
  <c r="AR1790"/>
  <c r="AF1790"/>
  <c r="O1790"/>
  <c r="BD1788"/>
  <c r="AZ1788"/>
  <c r="AV1788"/>
  <c r="AR1788"/>
  <c r="AF1788"/>
  <c r="O1788"/>
  <c r="BD1786"/>
  <c r="AZ1786"/>
  <c r="AV1786"/>
  <c r="AR1786"/>
  <c r="AF1786"/>
  <c r="O1786"/>
  <c r="BD1784"/>
  <c r="AZ1784"/>
  <c r="AV1784"/>
  <c r="AR1784"/>
  <c r="AF1784"/>
  <c r="O1784"/>
  <c r="BD1782"/>
  <c r="AZ1782"/>
  <c r="AV1782"/>
  <c r="AR1782"/>
  <c r="AF1782"/>
  <c r="O1782"/>
  <c r="BD1780"/>
  <c r="AZ1780"/>
  <c r="AV1780"/>
  <c r="AR1780"/>
  <c r="AF1780"/>
  <c r="O1780"/>
  <c r="BD1778"/>
  <c r="AZ1778"/>
  <c r="AV1778"/>
  <c r="AR1778"/>
  <c r="AF1778"/>
  <c r="O1778"/>
  <c r="BD1776"/>
  <c r="AZ1776"/>
  <c r="AV1776"/>
  <c r="AR1776"/>
  <c r="AF1776"/>
  <c r="O1776"/>
  <c r="BD1774"/>
  <c r="AZ1774"/>
  <c r="AV1774"/>
  <c r="AR1774"/>
  <c r="AF1774"/>
  <c r="O1774"/>
  <c r="BD1772"/>
  <c r="AZ1772"/>
  <c r="AV1772"/>
  <c r="AR1772"/>
  <c r="AF1772"/>
  <c r="O1772"/>
  <c r="BD1770"/>
  <c r="AZ1770"/>
  <c r="AV1770"/>
  <c r="AR1770"/>
  <c r="AF1770"/>
  <c r="O1770"/>
  <c r="BD1768"/>
  <c r="AZ1768"/>
  <c r="AV1768"/>
  <c r="AR1768"/>
  <c r="AF1768"/>
  <c r="O1768"/>
  <c r="BD1766"/>
  <c r="AZ1766"/>
  <c r="AV1766"/>
  <c r="AR1766"/>
  <c r="AF1766"/>
  <c r="O1766"/>
  <c r="BD1764"/>
  <c r="AZ1764"/>
  <c r="AV1764"/>
  <c r="AR1764"/>
  <c r="AF1764"/>
  <c r="O1764"/>
  <c r="BD1762"/>
  <c r="AZ1762"/>
  <c r="AV1762"/>
  <c r="AR1762"/>
  <c r="AF1762"/>
  <c r="O1762"/>
  <c r="BD1760"/>
  <c r="AZ1760"/>
  <c r="AV1760"/>
  <c r="AR1760"/>
  <c r="AF1760"/>
  <c r="O1760"/>
  <c r="BD1758"/>
  <c r="AZ1758"/>
  <c r="AV1758"/>
  <c r="AR1758"/>
  <c r="AF1758"/>
  <c r="O1758"/>
  <c r="BD1756"/>
  <c r="AZ1756"/>
  <c r="AV1756"/>
  <c r="AR1756"/>
  <c r="AF1756"/>
  <c r="O1756"/>
  <c r="BD1754"/>
  <c r="AZ1754"/>
  <c r="AV1754"/>
  <c r="AR1754"/>
  <c r="AF1754"/>
  <c r="O1754"/>
  <c r="BD1752"/>
  <c r="AZ1752"/>
  <c r="AV1752"/>
  <c r="AR1752"/>
  <c r="AF1752"/>
  <c r="O1752"/>
  <c r="BD1750"/>
  <c r="AZ1750"/>
  <c r="AV1750"/>
  <c r="AR1750"/>
  <c r="AF1750"/>
  <c r="O1750"/>
  <c r="BD1748"/>
  <c r="AZ1748"/>
  <c r="AV1748"/>
  <c r="AR1748"/>
  <c r="AF1748"/>
  <c r="O1748"/>
  <c r="BD1746"/>
  <c r="AZ1746"/>
  <c r="AV1746"/>
  <c r="AR1746"/>
  <c r="AF1746"/>
  <c r="O1746"/>
  <c r="BD1744"/>
  <c r="AZ1744"/>
  <c r="AV1744"/>
  <c r="AR1744"/>
  <c r="AF1744"/>
  <c r="O1744"/>
  <c r="BD1742"/>
  <c r="AZ1742"/>
  <c r="AV1742"/>
  <c r="AR1742"/>
  <c r="AF1742"/>
  <c r="O1742"/>
  <c r="BD1740"/>
  <c r="AZ1740"/>
  <c r="AV1740"/>
  <c r="AR1740"/>
  <c r="AF1740"/>
  <c r="O1740"/>
  <c r="BD1738"/>
  <c r="AZ1738"/>
  <c r="AV1738"/>
  <c r="AR1738"/>
  <c r="AF1738"/>
  <c r="O1738"/>
  <c r="BD1736"/>
  <c r="AZ1736"/>
  <c r="AV1736"/>
  <c r="AR1736"/>
  <c r="AF1736"/>
  <c r="O1736"/>
  <c r="BD1734"/>
  <c r="AZ1734"/>
  <c r="AV1734"/>
  <c r="AR1734"/>
  <c r="AF1734"/>
  <c r="O1734"/>
  <c r="BD1732"/>
  <c r="AZ1732"/>
  <c r="AV1732"/>
  <c r="AR1732"/>
  <c r="AF1732"/>
  <c r="O1732"/>
  <c r="BD1730"/>
  <c r="AZ1730"/>
  <c r="AV1730"/>
  <c r="AR1730"/>
  <c r="AF1730"/>
  <c r="O1730"/>
  <c r="AZ1138"/>
  <c r="BA1131"/>
  <c r="AZ1122"/>
  <c r="BA1115"/>
  <c r="AZ1106"/>
  <c r="BA1099"/>
  <c r="AZ1090"/>
  <c r="BA1083"/>
  <c r="AZ1074"/>
  <c r="BA1067"/>
  <c r="AZ1058"/>
  <c r="BA1051"/>
  <c r="AZ1042"/>
  <c r="S1278"/>
  <c r="AK1278"/>
  <c r="AN1278" s="1"/>
  <c r="AS1278"/>
  <c r="AW1278"/>
  <c r="BA1278"/>
  <c r="S1274"/>
  <c r="AK1274"/>
  <c r="AN1274" s="1"/>
  <c r="AS1274"/>
  <c r="AW1274"/>
  <c r="BA1274"/>
  <c r="S1270"/>
  <c r="AK1270"/>
  <c r="AN1270" s="1"/>
  <c r="AS1270"/>
  <c r="AW1270"/>
  <c r="BA1270"/>
  <c r="S1266"/>
  <c r="AK1266"/>
  <c r="AN1266" s="1"/>
  <c r="AS1266"/>
  <c r="AW1266"/>
  <c r="BA1266"/>
  <c r="S1262"/>
  <c r="AK1262"/>
  <c r="AN1262" s="1"/>
  <c r="AS1262"/>
  <c r="AW1262"/>
  <c r="BA1262"/>
  <c r="S1258"/>
  <c r="AK1258"/>
  <c r="AN1258" s="1"/>
  <c r="AS1258"/>
  <c r="AW1258"/>
  <c r="BA1258"/>
  <c r="S1254"/>
  <c r="AK1254"/>
  <c r="AN1254" s="1"/>
  <c r="AS1254"/>
  <c r="AW1254"/>
  <c r="BA1254"/>
  <c r="S1250"/>
  <c r="AK1250"/>
  <c r="AN1250" s="1"/>
  <c r="AS1250"/>
  <c r="AW1250"/>
  <c r="BA1250"/>
  <c r="S1246"/>
  <c r="AK1246"/>
  <c r="AS1246"/>
  <c r="AW1246"/>
  <c r="BA1246"/>
  <c r="S1242"/>
  <c r="AK1242"/>
  <c r="AN1242" s="1"/>
  <c r="AS1242"/>
  <c r="AW1242"/>
  <c r="BA1242"/>
  <c r="S1238"/>
  <c r="AK1238"/>
  <c r="AN1238" s="1"/>
  <c r="AS1238"/>
  <c r="AW1238"/>
  <c r="BA1238"/>
  <c r="S1234"/>
  <c r="AK1234"/>
  <c r="AN1234" s="1"/>
  <c r="AS1234"/>
  <c r="AW1234"/>
  <c r="BA1234"/>
  <c r="S1230"/>
  <c r="AK1230"/>
  <c r="AN1230" s="1"/>
  <c r="AS1230"/>
  <c r="AW1230"/>
  <c r="BA1230"/>
  <c r="S1226"/>
  <c r="AK1226"/>
  <c r="AN1226" s="1"/>
  <c r="AS1226"/>
  <c r="AW1226"/>
  <c r="BA1226"/>
  <c r="S1222"/>
  <c r="AK1222"/>
  <c r="AN1222" s="1"/>
  <c r="AS1222"/>
  <c r="AW1222"/>
  <c r="BA1222"/>
  <c r="S1218"/>
  <c r="AK1218"/>
  <c r="AN1218" s="1"/>
  <c r="AS1218"/>
  <c r="AW1218"/>
  <c r="BA1218"/>
  <c r="S1214"/>
  <c r="AK1214"/>
  <c r="AN1214" s="1"/>
  <c r="AS1214"/>
  <c r="AW1214"/>
  <c r="BA1214"/>
  <c r="S1210"/>
  <c r="AK1210"/>
  <c r="AN1210" s="1"/>
  <c r="AS1210"/>
  <c r="AW1210"/>
  <c r="BA1210"/>
  <c r="S1206"/>
  <c r="AK1206"/>
  <c r="AN1206" s="1"/>
  <c r="AS1206"/>
  <c r="AW1206"/>
  <c r="BA1206"/>
  <c r="S1202"/>
  <c r="AK1202"/>
  <c r="AN1202" s="1"/>
  <c r="AS1202"/>
  <c r="AW1202"/>
  <c r="BA1202"/>
  <c r="O1139"/>
  <c r="AF1139"/>
  <c r="AR1139"/>
  <c r="AV1139"/>
  <c r="AZ1139"/>
  <c r="BD1139"/>
  <c r="T1139"/>
  <c r="AC1139"/>
  <c r="AS1139"/>
  <c r="AX1139"/>
  <c r="BC1139"/>
  <c r="S1139"/>
  <c r="AQ1139"/>
  <c r="AW1139"/>
  <c r="BB1139"/>
  <c r="AD1139"/>
  <c r="AT1139"/>
  <c r="AY1139"/>
  <c r="T1130"/>
  <c r="AC1130"/>
  <c r="AT1130"/>
  <c r="AX1130"/>
  <c r="BB1130"/>
  <c r="S1130"/>
  <c r="AD1130"/>
  <c r="AR1130"/>
  <c r="AW1130"/>
  <c r="BC1130"/>
  <c r="O1130"/>
  <c r="AQ1130"/>
  <c r="AV1130"/>
  <c r="BA1130"/>
  <c r="AF1130"/>
  <c r="AS1130"/>
  <c r="AY1130"/>
  <c r="BD1130"/>
  <c r="O1123"/>
  <c r="AF1123"/>
  <c r="AR1123"/>
  <c r="AV1123"/>
  <c r="AZ1123"/>
  <c r="BD1123"/>
  <c r="T1123"/>
  <c r="AC1123"/>
  <c r="AS1123"/>
  <c r="AX1123"/>
  <c r="BC1123"/>
  <c r="S1123"/>
  <c r="AQ1123"/>
  <c r="AW1123"/>
  <c r="BB1123"/>
  <c r="AD1123"/>
  <c r="AT1123"/>
  <c r="AY1123"/>
  <c r="T1114"/>
  <c r="AC1114"/>
  <c r="AT1114"/>
  <c r="AX1114"/>
  <c r="BB1114"/>
  <c r="S1114"/>
  <c r="AD1114"/>
  <c r="AR1114"/>
  <c r="AW1114"/>
  <c r="BC1114"/>
  <c r="O1114"/>
  <c r="AQ1114"/>
  <c r="AV1114"/>
  <c r="BA1114"/>
  <c r="AF1114"/>
  <c r="AS1114"/>
  <c r="AY1114"/>
  <c r="BD1114"/>
  <c r="O1107"/>
  <c r="AF1107"/>
  <c r="AR1107"/>
  <c r="AV1107"/>
  <c r="AZ1107"/>
  <c r="BD1107"/>
  <c r="T1107"/>
  <c r="AC1107"/>
  <c r="AS1107"/>
  <c r="AX1107"/>
  <c r="BC1107"/>
  <c r="S1107"/>
  <c r="AQ1107"/>
  <c r="AW1107"/>
  <c r="BB1107"/>
  <c r="AD1107"/>
  <c r="AT1107"/>
  <c r="AY1107"/>
  <c r="T1098"/>
  <c r="AC1098"/>
  <c r="AT1098"/>
  <c r="AX1098"/>
  <c r="BB1098"/>
  <c r="S1098"/>
  <c r="AD1098"/>
  <c r="AR1098"/>
  <c r="AW1098"/>
  <c r="BC1098"/>
  <c r="O1098"/>
  <c r="AQ1098"/>
  <c r="AV1098"/>
  <c r="BA1098"/>
  <c r="AF1098"/>
  <c r="AS1098"/>
  <c r="AY1098"/>
  <c r="BD1098"/>
  <c r="O1091"/>
  <c r="AF1091"/>
  <c r="AR1091"/>
  <c r="AV1091"/>
  <c r="AZ1091"/>
  <c r="BD1091"/>
  <c r="T1091"/>
  <c r="AC1091"/>
  <c r="AS1091"/>
  <c r="AX1091"/>
  <c r="BC1091"/>
  <c r="S1091"/>
  <c r="AQ1091"/>
  <c r="AW1091"/>
  <c r="BB1091"/>
  <c r="AD1091"/>
  <c r="AT1091"/>
  <c r="AY1091"/>
  <c r="T1082"/>
  <c r="AC1082"/>
  <c r="AT1082"/>
  <c r="AX1082"/>
  <c r="BB1082"/>
  <c r="S1082"/>
  <c r="AD1082"/>
  <c r="AR1082"/>
  <c r="AW1082"/>
  <c r="BC1082"/>
  <c r="O1082"/>
  <c r="AQ1082"/>
  <c r="AV1082"/>
  <c r="BA1082"/>
  <c r="AF1082"/>
  <c r="AS1082"/>
  <c r="AY1082"/>
  <c r="BD1082"/>
  <c r="O1075"/>
  <c r="AF1075"/>
  <c r="AR1075"/>
  <c r="AV1075"/>
  <c r="AZ1075"/>
  <c r="BD1075"/>
  <c r="T1075"/>
  <c r="AC1075"/>
  <c r="AS1075"/>
  <c r="AX1075"/>
  <c r="BC1075"/>
  <c r="S1075"/>
  <c r="AQ1075"/>
  <c r="AW1075"/>
  <c r="BB1075"/>
  <c r="AD1075"/>
  <c r="AT1075"/>
  <c r="AY1075"/>
  <c r="T1066"/>
  <c r="AC1066"/>
  <c r="AT1066"/>
  <c r="AX1066"/>
  <c r="BB1066"/>
  <c r="S1066"/>
  <c r="AD1066"/>
  <c r="AR1066"/>
  <c r="AW1066"/>
  <c r="BC1066"/>
  <c r="O1066"/>
  <c r="AQ1066"/>
  <c r="AV1066"/>
  <c r="BA1066"/>
  <c r="AF1066"/>
  <c r="AS1066"/>
  <c r="AY1066"/>
  <c r="BD1066"/>
  <c r="O1059"/>
  <c r="AF1059"/>
  <c r="AR1059"/>
  <c r="AV1059"/>
  <c r="AZ1059"/>
  <c r="BD1059"/>
  <c r="T1059"/>
  <c r="AC1059"/>
  <c r="AS1059"/>
  <c r="AX1059"/>
  <c r="BC1059"/>
  <c r="S1059"/>
  <c r="AQ1059"/>
  <c r="AW1059"/>
  <c r="BB1059"/>
  <c r="AD1059"/>
  <c r="AT1059"/>
  <c r="AY1059"/>
  <c r="T1050"/>
  <c r="AC1050"/>
  <c r="AT1050"/>
  <c r="AX1050"/>
  <c r="BB1050"/>
  <c r="S1050"/>
  <c r="AD1050"/>
  <c r="AR1050"/>
  <c r="AW1050"/>
  <c r="BC1050"/>
  <c r="O1050"/>
  <c r="AQ1050"/>
  <c r="AV1050"/>
  <c r="BA1050"/>
  <c r="AF1050"/>
  <c r="AS1050"/>
  <c r="AY1050"/>
  <c r="BD1050"/>
  <c r="O1043"/>
  <c r="AF1043"/>
  <c r="AR1043"/>
  <c r="AV1043"/>
  <c r="AZ1043"/>
  <c r="BD1043"/>
  <c r="T1043"/>
  <c r="AC1043"/>
  <c r="AS1043"/>
  <c r="AX1043"/>
  <c r="BC1043"/>
  <c r="S1043"/>
  <c r="AQ1043"/>
  <c r="AW1043"/>
  <c r="BB1043"/>
  <c r="AD1043"/>
  <c r="AT1043"/>
  <c r="AY1043"/>
  <c r="S1035"/>
  <c r="AK1035"/>
  <c r="AN1035" s="1"/>
  <c r="AS1035"/>
  <c r="O1035"/>
  <c r="AF1035"/>
  <c r="AR1035"/>
  <c r="AV1035"/>
  <c r="AZ1035"/>
  <c r="BD1035"/>
  <c r="AD1035"/>
  <c r="AQ1035"/>
  <c r="AX1035"/>
  <c r="BC1035"/>
  <c r="T1035"/>
  <c r="AC1035"/>
  <c r="AW1035"/>
  <c r="BB1035"/>
  <c r="AT1035"/>
  <c r="AY1035"/>
  <c r="S1019"/>
  <c r="AK1019"/>
  <c r="AN1019" s="1"/>
  <c r="AS1019"/>
  <c r="AW1019"/>
  <c r="BA1019"/>
  <c r="O1019"/>
  <c r="AF1019"/>
  <c r="AR1019"/>
  <c r="AV1019"/>
  <c r="AZ1019"/>
  <c r="BD1019"/>
  <c r="AD1019"/>
  <c r="AQ1019"/>
  <c r="AY1019"/>
  <c r="T1019"/>
  <c r="AC1019"/>
  <c r="AX1019"/>
  <c r="AT1019"/>
  <c r="BB1019"/>
  <c r="S1003"/>
  <c r="AK1003"/>
  <c r="AN1003" s="1"/>
  <c r="AS1003"/>
  <c r="AW1003"/>
  <c r="BA1003"/>
  <c r="O1003"/>
  <c r="AF1003"/>
  <c r="AR1003"/>
  <c r="AV1003"/>
  <c r="AZ1003"/>
  <c r="BD1003"/>
  <c r="AD1003"/>
  <c r="AQ1003"/>
  <c r="AY1003"/>
  <c r="T1003"/>
  <c r="AC1003"/>
  <c r="AX1003"/>
  <c r="AT1003"/>
  <c r="BB1003"/>
  <c r="S987"/>
  <c r="AK987"/>
  <c r="AN987" s="1"/>
  <c r="AS987"/>
  <c r="AW987"/>
  <c r="BA987"/>
  <c r="O987"/>
  <c r="AF987"/>
  <c r="AR987"/>
  <c r="AV987"/>
  <c r="AZ987"/>
  <c r="BD987"/>
  <c r="AD987"/>
  <c r="AQ987"/>
  <c r="AY987"/>
  <c r="T987"/>
  <c r="AC987"/>
  <c r="AX987"/>
  <c r="AT987"/>
  <c r="BB987"/>
  <c r="S971"/>
  <c r="AK971"/>
  <c r="AS971"/>
  <c r="AW971"/>
  <c r="BA971"/>
  <c r="O971"/>
  <c r="AF971"/>
  <c r="AR971"/>
  <c r="AV971"/>
  <c r="AZ971"/>
  <c r="BD971"/>
  <c r="AD971"/>
  <c r="AQ971"/>
  <c r="AY971"/>
  <c r="T971"/>
  <c r="AC971"/>
  <c r="AX971"/>
  <c r="AT971"/>
  <c r="BB971"/>
  <c r="S955"/>
  <c r="AK955"/>
  <c r="AN955" s="1"/>
  <c r="AS955"/>
  <c r="AW955"/>
  <c r="BA955"/>
  <c r="O955"/>
  <c r="AF955"/>
  <c r="AR955"/>
  <c r="AV955"/>
  <c r="AZ955"/>
  <c r="BD955"/>
  <c r="AD955"/>
  <c r="AQ955"/>
  <c r="AY955"/>
  <c r="T955"/>
  <c r="AC955"/>
  <c r="AX955"/>
  <c r="AT955"/>
  <c r="BB955"/>
  <c r="BA1918"/>
  <c r="AW1918"/>
  <c r="AS1918"/>
  <c r="AK1918"/>
  <c r="AN1918" s="1"/>
  <c r="BA1916"/>
  <c r="AW1916"/>
  <c r="AS1916"/>
  <c r="AK1916"/>
  <c r="AN1916" s="1"/>
  <c r="BA1914"/>
  <c r="AW1914"/>
  <c r="AS1914"/>
  <c r="AK1914"/>
  <c r="AN1914" s="1"/>
  <c r="BA1912"/>
  <c r="AW1912"/>
  <c r="AS1912"/>
  <c r="AK1912"/>
  <c r="AN1912" s="1"/>
  <c r="BA1910"/>
  <c r="AW1910"/>
  <c r="AS1910"/>
  <c r="AK1910"/>
  <c r="AN1910" s="1"/>
  <c r="BA1908"/>
  <c r="AW1908"/>
  <c r="AS1908"/>
  <c r="AK1908"/>
  <c r="AN1908" s="1"/>
  <c r="BA1906"/>
  <c r="AW1906"/>
  <c r="AS1906"/>
  <c r="AK1906"/>
  <c r="AN1906" s="1"/>
  <c r="BA1904"/>
  <c r="AW1904"/>
  <c r="AS1904"/>
  <c r="AK1904"/>
  <c r="AN1904" s="1"/>
  <c r="BA1902"/>
  <c r="AW1902"/>
  <c r="AS1902"/>
  <c r="AK1902"/>
  <c r="AN1902" s="1"/>
  <c r="BA1900"/>
  <c r="AW1900"/>
  <c r="AS1900"/>
  <c r="AK1900"/>
  <c r="AN1900" s="1"/>
  <c r="BA1898"/>
  <c r="AW1898"/>
  <c r="AS1898"/>
  <c r="AK1898"/>
  <c r="AN1898" s="1"/>
  <c r="BA1896"/>
  <c r="AW1896"/>
  <c r="AS1896"/>
  <c r="AK1896"/>
  <c r="AN1896" s="1"/>
  <c r="BA1894"/>
  <c r="AW1894"/>
  <c r="AS1894"/>
  <c r="AK1894"/>
  <c r="AN1894" s="1"/>
  <c r="BA1892"/>
  <c r="AW1892"/>
  <c r="AS1892"/>
  <c r="AK1892"/>
  <c r="AN1892" s="1"/>
  <c r="BA1890"/>
  <c r="AW1890"/>
  <c r="AS1890"/>
  <c r="AK1890"/>
  <c r="AN1890" s="1"/>
  <c r="BA1888"/>
  <c r="AW1888"/>
  <c r="AS1888"/>
  <c r="AK1888"/>
  <c r="AN1888" s="1"/>
  <c r="BA1886"/>
  <c r="AW1886"/>
  <c r="AS1886"/>
  <c r="AK1886"/>
  <c r="AN1886" s="1"/>
  <c r="BA1884"/>
  <c r="AW1884"/>
  <c r="AS1884"/>
  <c r="AK1884"/>
  <c r="AN1884" s="1"/>
  <c r="BA1882"/>
  <c r="AW1882"/>
  <c r="AS1882"/>
  <c r="AK1882"/>
  <c r="AN1882" s="1"/>
  <c r="BA1880"/>
  <c r="AW1880"/>
  <c r="AS1880"/>
  <c r="AK1880"/>
  <c r="AN1880" s="1"/>
  <c r="BA1878"/>
  <c r="AW1878"/>
  <c r="AS1878"/>
  <c r="AK1878"/>
  <c r="AN1878" s="1"/>
  <c r="BA1876"/>
  <c r="AW1876"/>
  <c r="AS1876"/>
  <c r="AK1876"/>
  <c r="AN1876" s="1"/>
  <c r="BA1874"/>
  <c r="AW1874"/>
  <c r="AS1874"/>
  <c r="AK1874"/>
  <c r="AN1874" s="1"/>
  <c r="BA1872"/>
  <c r="AW1872"/>
  <c r="AS1872"/>
  <c r="AK1872"/>
  <c r="AN1872" s="1"/>
  <c r="BA1870"/>
  <c r="AW1870"/>
  <c r="AS1870"/>
  <c r="AK1870"/>
  <c r="AN1870" s="1"/>
  <c r="BA1868"/>
  <c r="AW1868"/>
  <c r="AS1868"/>
  <c r="AK1868"/>
  <c r="AN1868" s="1"/>
  <c r="BA1866"/>
  <c r="AW1866"/>
  <c r="AS1866"/>
  <c r="AK1866"/>
  <c r="BA1864"/>
  <c r="AW1864"/>
  <c r="AS1864"/>
  <c r="AK1864"/>
  <c r="AN1864" s="1"/>
  <c r="BA1862"/>
  <c r="AW1862"/>
  <c r="AS1862"/>
  <c r="AK1862"/>
  <c r="AN1862" s="1"/>
  <c r="BA1860"/>
  <c r="AW1860"/>
  <c r="AS1860"/>
  <c r="AK1860"/>
  <c r="AN1860" s="1"/>
  <c r="BA1858"/>
  <c r="AW1858"/>
  <c r="AS1858"/>
  <c r="AK1858"/>
  <c r="AN1858" s="1"/>
  <c r="BA1856"/>
  <c r="AW1856"/>
  <c r="AS1856"/>
  <c r="AK1856"/>
  <c r="AN1856" s="1"/>
  <c r="BA1854"/>
  <c r="AW1854"/>
  <c r="AS1854"/>
  <c r="AK1854"/>
  <c r="AN1854" s="1"/>
  <c r="BA1852"/>
  <c r="AW1852"/>
  <c r="AS1852"/>
  <c r="AK1852"/>
  <c r="AN1852" s="1"/>
  <c r="BA1850"/>
  <c r="AW1850"/>
  <c r="AS1850"/>
  <c r="AK1850"/>
  <c r="AN1850" s="1"/>
  <c r="BA1848"/>
  <c r="AW1848"/>
  <c r="AS1848"/>
  <c r="AK1848"/>
  <c r="AN1848" s="1"/>
  <c r="BA1846"/>
  <c r="AW1846"/>
  <c r="AS1846"/>
  <c r="AK1846"/>
  <c r="AN1846" s="1"/>
  <c r="BA1844"/>
  <c r="AW1844"/>
  <c r="AS1844"/>
  <c r="AK1844"/>
  <c r="AN1844" s="1"/>
  <c r="BA1842"/>
  <c r="AW1842"/>
  <c r="AS1842"/>
  <c r="AK1842"/>
  <c r="AN1842" s="1"/>
  <c r="BA1840"/>
  <c r="AW1840"/>
  <c r="AS1840"/>
  <c r="AK1840"/>
  <c r="AN1840" s="1"/>
  <c r="BA1838"/>
  <c r="AW1838"/>
  <c r="AS1838"/>
  <c r="AK1838"/>
  <c r="AN1838" s="1"/>
  <c r="BA1836"/>
  <c r="AW1836"/>
  <c r="AS1836"/>
  <c r="AK1836"/>
  <c r="BA1834"/>
  <c r="AW1834"/>
  <c r="AS1834"/>
  <c r="AK1834"/>
  <c r="AN1834" s="1"/>
  <c r="BA1832"/>
  <c r="AW1832"/>
  <c r="AS1832"/>
  <c r="AK1832"/>
  <c r="AN1832" s="1"/>
  <c r="BA1830"/>
  <c r="AW1830"/>
  <c r="AS1830"/>
  <c r="AK1830"/>
  <c r="AN1830" s="1"/>
  <c r="BA1828"/>
  <c r="AW1828"/>
  <c r="AS1828"/>
  <c r="AK1828"/>
  <c r="AN1828" s="1"/>
  <c r="BA1826"/>
  <c r="AW1826"/>
  <c r="AS1826"/>
  <c r="AK1826"/>
  <c r="AN1826" s="1"/>
  <c r="BA1824"/>
  <c r="AW1824"/>
  <c r="AS1824"/>
  <c r="AK1824"/>
  <c r="AN1824" s="1"/>
  <c r="BA1822"/>
  <c r="AW1822"/>
  <c r="AS1822"/>
  <c r="AK1822"/>
  <c r="AN1822" s="1"/>
  <c r="BA1820"/>
  <c r="AW1820"/>
  <c r="AS1820"/>
  <c r="AK1820"/>
  <c r="AN1820" s="1"/>
  <c r="BA1818"/>
  <c r="AW1818"/>
  <c r="AS1818"/>
  <c r="AK1818"/>
  <c r="AN1818" s="1"/>
  <c r="BA1816"/>
  <c r="AW1816"/>
  <c r="AS1816"/>
  <c r="AK1816"/>
  <c r="AN1816" s="1"/>
  <c r="BA1814"/>
  <c r="AW1814"/>
  <c r="AS1814"/>
  <c r="AK1814"/>
  <c r="AN1814" s="1"/>
  <c r="BA1812"/>
  <c r="AW1812"/>
  <c r="AS1812"/>
  <c r="AK1812"/>
  <c r="AN1812" s="1"/>
  <c r="BA1810"/>
  <c r="AW1810"/>
  <c r="AS1810"/>
  <c r="AK1810"/>
  <c r="AN1810" s="1"/>
  <c r="BA1808"/>
  <c r="AW1808"/>
  <c r="AS1808"/>
  <c r="AK1808"/>
  <c r="AN1808" s="1"/>
  <c r="BA1806"/>
  <c r="AW1806"/>
  <c r="AS1806"/>
  <c r="AK1806"/>
  <c r="AN1806" s="1"/>
  <c r="BA1804"/>
  <c r="AW1804"/>
  <c r="AS1804"/>
  <c r="AK1804"/>
  <c r="AN1804" s="1"/>
  <c r="BA1802"/>
  <c r="AW1802"/>
  <c r="AS1802"/>
  <c r="AK1802"/>
  <c r="AN1802" s="1"/>
  <c r="BA1800"/>
  <c r="AW1800"/>
  <c r="AS1800"/>
  <c r="AK1800"/>
  <c r="AN1800" s="1"/>
  <c r="S1800"/>
  <c r="BA1798"/>
  <c r="AW1798"/>
  <c r="AS1798"/>
  <c r="AK1798"/>
  <c r="AN1798" s="1"/>
  <c r="S1798"/>
  <c r="BA1796"/>
  <c r="AW1796"/>
  <c r="AS1796"/>
  <c r="AK1796"/>
  <c r="AN1796" s="1"/>
  <c r="S1796"/>
  <c r="BA1794"/>
  <c r="AW1794"/>
  <c r="AS1794"/>
  <c r="AK1794"/>
  <c r="AN1794" s="1"/>
  <c r="S1794"/>
  <c r="BA1792"/>
  <c r="AW1792"/>
  <c r="AS1792"/>
  <c r="AK1792"/>
  <c r="AN1792" s="1"/>
  <c r="S1792"/>
  <c r="BA1790"/>
  <c r="AW1790"/>
  <c r="AS1790"/>
  <c r="AK1790"/>
  <c r="AN1790" s="1"/>
  <c r="S1790"/>
  <c r="BA1788"/>
  <c r="AW1788"/>
  <c r="AS1788"/>
  <c r="AK1788"/>
  <c r="AN1788" s="1"/>
  <c r="S1788"/>
  <c r="BA1786"/>
  <c r="AW1786"/>
  <c r="AS1786"/>
  <c r="AK1786"/>
  <c r="S1786"/>
  <c r="BA1784"/>
  <c r="AW1784"/>
  <c r="AS1784"/>
  <c r="AK1784"/>
  <c r="AN1784" s="1"/>
  <c r="S1784"/>
  <c r="BA1782"/>
  <c r="AW1782"/>
  <c r="AS1782"/>
  <c r="AK1782"/>
  <c r="AN1782" s="1"/>
  <c r="S1782"/>
  <c r="BA1780"/>
  <c r="AW1780"/>
  <c r="AS1780"/>
  <c r="AK1780"/>
  <c r="AN1780" s="1"/>
  <c r="S1780"/>
  <c r="BA1778"/>
  <c r="AW1778"/>
  <c r="AS1778"/>
  <c r="AK1778"/>
  <c r="AN1778" s="1"/>
  <c r="S1778"/>
  <c r="BA1776"/>
  <c r="AW1776"/>
  <c r="AS1776"/>
  <c r="AK1776"/>
  <c r="AN1776" s="1"/>
  <c r="S1776"/>
  <c r="BA1774"/>
  <c r="AW1774"/>
  <c r="AS1774"/>
  <c r="AK1774"/>
  <c r="AN1774" s="1"/>
  <c r="S1774"/>
  <c r="BA1772"/>
  <c r="AW1772"/>
  <c r="AS1772"/>
  <c r="AK1772"/>
  <c r="AN1772" s="1"/>
  <c r="S1772"/>
  <c r="BA1770"/>
  <c r="AW1770"/>
  <c r="AS1770"/>
  <c r="AK1770"/>
  <c r="AN1770" s="1"/>
  <c r="S1770"/>
  <c r="BA1768"/>
  <c r="AW1768"/>
  <c r="AS1768"/>
  <c r="AK1768"/>
  <c r="AN1768" s="1"/>
  <c r="S1768"/>
  <c r="BA1766"/>
  <c r="AW1766"/>
  <c r="AS1766"/>
  <c r="AK1766"/>
  <c r="AN1766" s="1"/>
  <c r="S1766"/>
  <c r="BA1764"/>
  <c r="AW1764"/>
  <c r="AS1764"/>
  <c r="AK1764"/>
  <c r="AN1764" s="1"/>
  <c r="S1764"/>
  <c r="BA1762"/>
  <c r="AW1762"/>
  <c r="AS1762"/>
  <c r="AK1762"/>
  <c r="AN1762" s="1"/>
  <c r="S1762"/>
  <c r="BA1760"/>
  <c r="AW1760"/>
  <c r="AS1760"/>
  <c r="AK1760"/>
  <c r="AN1760" s="1"/>
  <c r="S1760"/>
  <c r="BA1758"/>
  <c r="AW1758"/>
  <c r="AS1758"/>
  <c r="AK1758"/>
  <c r="AN1758" s="1"/>
  <c r="S1758"/>
  <c r="BA1756"/>
  <c r="AW1756"/>
  <c r="AS1756"/>
  <c r="AK1756"/>
  <c r="AN1756" s="1"/>
  <c r="S1756"/>
  <c r="BA1754"/>
  <c r="AW1754"/>
  <c r="AS1754"/>
  <c r="AK1754"/>
  <c r="AN1754" s="1"/>
  <c r="S1754"/>
  <c r="BA1752"/>
  <c r="AW1752"/>
  <c r="AS1752"/>
  <c r="AK1752"/>
  <c r="AN1752" s="1"/>
  <c r="S1752"/>
  <c r="BA1750"/>
  <c r="AW1750"/>
  <c r="AS1750"/>
  <c r="AK1750"/>
  <c r="AN1750" s="1"/>
  <c r="S1750"/>
  <c r="BA1748"/>
  <c r="AW1748"/>
  <c r="AS1748"/>
  <c r="AK1748"/>
  <c r="S1748"/>
  <c r="BA1746"/>
  <c r="AW1746"/>
  <c r="AS1746"/>
  <c r="AK1746"/>
  <c r="AN1746" s="1"/>
  <c r="S1746"/>
  <c r="BA1744"/>
  <c r="AW1744"/>
  <c r="AS1744"/>
  <c r="AK1744"/>
  <c r="AN1744" s="1"/>
  <c r="S1744"/>
  <c r="BA1742"/>
  <c r="AW1742"/>
  <c r="AS1742"/>
  <c r="AK1742"/>
  <c r="AN1742" s="1"/>
  <c r="S1742"/>
  <c r="BA1740"/>
  <c r="AW1740"/>
  <c r="AS1740"/>
  <c r="AK1740"/>
  <c r="AN1740" s="1"/>
  <c r="S1740"/>
  <c r="BA1738"/>
  <c r="AW1738"/>
  <c r="AS1738"/>
  <c r="AK1738"/>
  <c r="AN1738" s="1"/>
  <c r="S1738"/>
  <c r="BA1736"/>
  <c r="AW1736"/>
  <c r="AS1736"/>
  <c r="AK1736"/>
  <c r="AN1736" s="1"/>
  <c r="S1736"/>
  <c r="BA1734"/>
  <c r="AW1734"/>
  <c r="AS1734"/>
  <c r="AK1734"/>
  <c r="AN1734" s="1"/>
  <c r="S1734"/>
  <c r="BA1732"/>
  <c r="AW1732"/>
  <c r="AS1732"/>
  <c r="AK1732"/>
  <c r="AN1732" s="1"/>
  <c r="S1732"/>
  <c r="BA1730"/>
  <c r="AW1730"/>
  <c r="AS1730"/>
  <c r="AK1730"/>
  <c r="AN1730" s="1"/>
  <c r="S1730"/>
  <c r="BA1728"/>
  <c r="AW1728"/>
  <c r="AS1728"/>
  <c r="AK1728"/>
  <c r="BA1726"/>
  <c r="AW1726"/>
  <c r="AS1726"/>
  <c r="AK1726"/>
  <c r="AN1726" s="1"/>
  <c r="BA1724"/>
  <c r="AW1724"/>
  <c r="AS1724"/>
  <c r="AK1724"/>
  <c r="AN1724" s="1"/>
  <c r="BA1722"/>
  <c r="AW1722"/>
  <c r="AS1722"/>
  <c r="AK1722"/>
  <c r="AN1722" s="1"/>
  <c r="BA1720"/>
  <c r="AW1720"/>
  <c r="AS1720"/>
  <c r="AK1720"/>
  <c r="AN1720" s="1"/>
  <c r="BA1718"/>
  <c r="AW1718"/>
  <c r="AS1718"/>
  <c r="AK1718"/>
  <c r="AN1718" s="1"/>
  <c r="BA1716"/>
  <c r="AW1716"/>
  <c r="AS1716"/>
  <c r="AK1716"/>
  <c r="BA1714"/>
  <c r="AW1714"/>
  <c r="AS1714"/>
  <c r="AK1714"/>
  <c r="BA1712"/>
  <c r="AW1712"/>
  <c r="AS1712"/>
  <c r="AK1712"/>
  <c r="AN1712" s="1"/>
  <c r="BA1710"/>
  <c r="AW1710"/>
  <c r="AS1710"/>
  <c r="AK1710"/>
  <c r="AN1710" s="1"/>
  <c r="BA1708"/>
  <c r="AW1708"/>
  <c r="AS1708"/>
  <c r="AK1708"/>
  <c r="AN1708" s="1"/>
  <c r="BA1706"/>
  <c r="AW1706"/>
  <c r="AS1706"/>
  <c r="AK1706"/>
  <c r="AN1706" s="1"/>
  <c r="BA1704"/>
  <c r="AW1704"/>
  <c r="AS1704"/>
  <c r="AK1704"/>
  <c r="AN1704" s="1"/>
  <c r="BA1702"/>
  <c r="AW1702"/>
  <c r="AS1702"/>
  <c r="AK1702"/>
  <c r="AN1702" s="1"/>
  <c r="BA1700"/>
  <c r="AW1700"/>
  <c r="AS1700"/>
  <c r="AK1700"/>
  <c r="AN1700" s="1"/>
  <c r="BA1698"/>
  <c r="AW1698"/>
  <c r="AS1698"/>
  <c r="AK1698"/>
  <c r="AN1698" s="1"/>
  <c r="BA1696"/>
  <c r="AW1696"/>
  <c r="AS1696"/>
  <c r="AK1696"/>
  <c r="AN1696" s="1"/>
  <c r="BA1694"/>
  <c r="AW1694"/>
  <c r="AS1694"/>
  <c r="AK1694"/>
  <c r="AN1694" s="1"/>
  <c r="BA1692"/>
  <c r="AW1692"/>
  <c r="AS1692"/>
  <c r="AK1692"/>
  <c r="AN1692" s="1"/>
  <c r="BA1690"/>
  <c r="AW1690"/>
  <c r="AS1690"/>
  <c r="AK1690"/>
  <c r="BA1688"/>
  <c r="AW1688"/>
  <c r="AS1688"/>
  <c r="AK1688"/>
  <c r="AN1688" s="1"/>
  <c r="BA1686"/>
  <c r="AW1686"/>
  <c r="AS1686"/>
  <c r="AK1686"/>
  <c r="AN1686" s="1"/>
  <c r="BA1684"/>
  <c r="AW1684"/>
  <c r="AS1684"/>
  <c r="AK1684"/>
  <c r="AN1684" s="1"/>
  <c r="BA1682"/>
  <c r="AW1682"/>
  <c r="AS1682"/>
  <c r="AK1682"/>
  <c r="AN1682" s="1"/>
  <c r="BA1680"/>
  <c r="AW1680"/>
  <c r="AS1680"/>
  <c r="AK1680"/>
  <c r="AN1680" s="1"/>
  <c r="BA1678"/>
  <c r="AW1678"/>
  <c r="AS1678"/>
  <c r="AK1678"/>
  <c r="AN1678" s="1"/>
  <c r="BA1676"/>
  <c r="AW1676"/>
  <c r="AS1676"/>
  <c r="AK1676"/>
  <c r="AN1676" s="1"/>
  <c r="BA1674"/>
  <c r="AW1674"/>
  <c r="AS1674"/>
  <c r="AK1674"/>
  <c r="AN1674" s="1"/>
  <c r="BA1672"/>
  <c r="AW1672"/>
  <c r="AS1672"/>
  <c r="AK1672"/>
  <c r="AN1672" s="1"/>
  <c r="BA1670"/>
  <c r="AW1670"/>
  <c r="AS1670"/>
  <c r="AK1670"/>
  <c r="AN1670" s="1"/>
  <c r="BA1668"/>
  <c r="AW1668"/>
  <c r="AS1668"/>
  <c r="AK1668"/>
  <c r="AN1668" s="1"/>
  <c r="BA1666"/>
  <c r="AW1666"/>
  <c r="AS1666"/>
  <c r="AK1666"/>
  <c r="AN1666" s="1"/>
  <c r="BA1664"/>
  <c r="AW1664"/>
  <c r="AS1664"/>
  <c r="AK1664"/>
  <c r="AN1664" s="1"/>
  <c r="BA1662"/>
  <c r="AW1662"/>
  <c r="AS1662"/>
  <c r="AK1662"/>
  <c r="AN1662" s="1"/>
  <c r="BA1660"/>
  <c r="AW1660"/>
  <c r="AS1660"/>
  <c r="AK1660"/>
  <c r="AN1660" s="1"/>
  <c r="BA1658"/>
  <c r="AW1658"/>
  <c r="AS1658"/>
  <c r="AK1658"/>
  <c r="AN1658" s="1"/>
  <c r="BA1656"/>
  <c r="AW1656"/>
  <c r="AS1656"/>
  <c r="AK1656"/>
  <c r="AN1656" s="1"/>
  <c r="BA1654"/>
  <c r="AW1654"/>
  <c r="AS1654"/>
  <c r="AK1654"/>
  <c r="AN1654" s="1"/>
  <c r="BA1652"/>
  <c r="AW1652"/>
  <c r="AS1652"/>
  <c r="AK1652"/>
  <c r="AN1652" s="1"/>
  <c r="BA1650"/>
  <c r="AW1650"/>
  <c r="AS1650"/>
  <c r="AK1650"/>
  <c r="AN1650" s="1"/>
  <c r="BA1648"/>
  <c r="AW1648"/>
  <c r="AS1648"/>
  <c r="AK1648"/>
  <c r="AN1648" s="1"/>
  <c r="BA1646"/>
  <c r="AW1646"/>
  <c r="AS1646"/>
  <c r="AK1646"/>
  <c r="AN1646" s="1"/>
  <c r="BA1644"/>
  <c r="AW1644"/>
  <c r="AS1644"/>
  <c r="AK1644"/>
  <c r="BA1642"/>
  <c r="AW1642"/>
  <c r="AS1642"/>
  <c r="AK1642"/>
  <c r="AN1642" s="1"/>
  <c r="BA1640"/>
  <c r="AW1640"/>
  <c r="AS1640"/>
  <c r="AK1640"/>
  <c r="AN1640" s="1"/>
  <c r="BA1638"/>
  <c r="AW1638"/>
  <c r="AS1638"/>
  <c r="AK1638"/>
  <c r="AN1638" s="1"/>
  <c r="BA1636"/>
  <c r="AW1636"/>
  <c r="AS1636"/>
  <c r="AK1636"/>
  <c r="AN1636" s="1"/>
  <c r="BA1634"/>
  <c r="AW1634"/>
  <c r="AS1634"/>
  <c r="AK1634"/>
  <c r="AN1634" s="1"/>
  <c r="BA1632"/>
  <c r="AW1632"/>
  <c r="AS1632"/>
  <c r="AK1632"/>
  <c r="AN1632" s="1"/>
  <c r="BA1630"/>
  <c r="AW1630"/>
  <c r="AS1630"/>
  <c r="AK1630"/>
  <c r="AN1630" s="1"/>
  <c r="BA1628"/>
  <c r="AW1628"/>
  <c r="AS1628"/>
  <c r="AK1628"/>
  <c r="AN1628" s="1"/>
  <c r="BA1626"/>
  <c r="AW1626"/>
  <c r="AS1626"/>
  <c r="AK1626"/>
  <c r="AN1626" s="1"/>
  <c r="BA1624"/>
  <c r="AW1624"/>
  <c r="AS1624"/>
  <c r="AK1624"/>
  <c r="AN1624" s="1"/>
  <c r="BA1622"/>
  <c r="AW1622"/>
  <c r="AS1622"/>
  <c r="AK1622"/>
  <c r="AN1622" s="1"/>
  <c r="BA1620"/>
  <c r="AW1620"/>
  <c r="AS1620"/>
  <c r="AK1620"/>
  <c r="AN1620" s="1"/>
  <c r="BA1618"/>
  <c r="AW1618"/>
  <c r="AS1618"/>
  <c r="AK1618"/>
  <c r="AN1618" s="1"/>
  <c r="BA1616"/>
  <c r="AW1616"/>
  <c r="AS1616"/>
  <c r="AK1616"/>
  <c r="AN1616" s="1"/>
  <c r="BA1614"/>
  <c r="AW1614"/>
  <c r="AS1614"/>
  <c r="AK1614"/>
  <c r="AN1614" s="1"/>
  <c r="BA1612"/>
  <c r="AW1612"/>
  <c r="AS1612"/>
  <c r="AK1612"/>
  <c r="AN1612" s="1"/>
  <c r="BA1610"/>
  <c r="AW1610"/>
  <c r="AS1610"/>
  <c r="AK1610"/>
  <c r="AN1610" s="1"/>
  <c r="BA1608"/>
  <c r="AW1608"/>
  <c r="AS1608"/>
  <c r="AK1608"/>
  <c r="AN1608" s="1"/>
  <c r="BA1606"/>
  <c r="AW1606"/>
  <c r="AS1606"/>
  <c r="AK1606"/>
  <c r="AN1606" s="1"/>
  <c r="BA1604"/>
  <c r="AW1604"/>
  <c r="AS1604"/>
  <c r="AK1604"/>
  <c r="AN1604" s="1"/>
  <c r="BA1602"/>
  <c r="AW1602"/>
  <c r="AS1602"/>
  <c r="AK1602"/>
  <c r="AN1602" s="1"/>
  <c r="BA1600"/>
  <c r="AW1600"/>
  <c r="AS1600"/>
  <c r="AK1600"/>
  <c r="AN1600" s="1"/>
  <c r="BA1598"/>
  <c r="AW1598"/>
  <c r="AS1598"/>
  <c r="AK1598"/>
  <c r="AN1598" s="1"/>
  <c r="BA1596"/>
  <c r="AW1596"/>
  <c r="AS1596"/>
  <c r="AK1596"/>
  <c r="AN1596" s="1"/>
  <c r="BA1594"/>
  <c r="AW1594"/>
  <c r="AS1594"/>
  <c r="AK1594"/>
  <c r="AN1594" s="1"/>
  <c r="BA1592"/>
  <c r="AW1592"/>
  <c r="AS1592"/>
  <c r="AK1592"/>
  <c r="AN1592" s="1"/>
  <c r="BA1590"/>
  <c r="AW1590"/>
  <c r="AS1590"/>
  <c r="AK1590"/>
  <c r="BA1588"/>
  <c r="AW1588"/>
  <c r="AS1588"/>
  <c r="AK1588"/>
  <c r="AN1588" s="1"/>
  <c r="BA1586"/>
  <c r="AW1586"/>
  <c r="AS1586"/>
  <c r="AK1586"/>
  <c r="AN1586" s="1"/>
  <c r="BA1584"/>
  <c r="AW1584"/>
  <c r="AS1584"/>
  <c r="AK1584"/>
  <c r="AN1584" s="1"/>
  <c r="BA1582"/>
  <c r="AW1582"/>
  <c r="AS1582"/>
  <c r="AK1582"/>
  <c r="AN1582" s="1"/>
  <c r="BA1580"/>
  <c r="AW1580"/>
  <c r="AS1580"/>
  <c r="AK1580"/>
  <c r="AN1580" s="1"/>
  <c r="BA1578"/>
  <c r="AW1578"/>
  <c r="AS1578"/>
  <c r="AK1578"/>
  <c r="AN1578" s="1"/>
  <c r="BA1576"/>
  <c r="AW1576"/>
  <c r="AS1576"/>
  <c r="AK1576"/>
  <c r="AN1576" s="1"/>
  <c r="BA1574"/>
  <c r="AW1574"/>
  <c r="AS1574"/>
  <c r="AK1574"/>
  <c r="AN1574" s="1"/>
  <c r="BA1572"/>
  <c r="AW1572"/>
  <c r="AS1572"/>
  <c r="AK1572"/>
  <c r="AN1572" s="1"/>
  <c r="BA1570"/>
  <c r="AW1570"/>
  <c r="AS1570"/>
  <c r="AK1570"/>
  <c r="AN1570" s="1"/>
  <c r="BA1568"/>
  <c r="AW1568"/>
  <c r="AS1568"/>
  <c r="AK1568"/>
  <c r="AN1568" s="1"/>
  <c r="BA1566"/>
  <c r="AW1566"/>
  <c r="AS1566"/>
  <c r="AK1566"/>
  <c r="AN1566" s="1"/>
  <c r="BA1564"/>
  <c r="AW1564"/>
  <c r="AS1564"/>
  <c r="AK1564"/>
  <c r="AN1564" s="1"/>
  <c r="BA1562"/>
  <c r="AW1562"/>
  <c r="AS1562"/>
  <c r="AK1562"/>
  <c r="AN1562" s="1"/>
  <c r="BA1560"/>
  <c r="AW1560"/>
  <c r="AS1560"/>
  <c r="AK1560"/>
  <c r="AN1560" s="1"/>
  <c r="BA1558"/>
  <c r="AW1558"/>
  <c r="AS1558"/>
  <c r="AK1558"/>
  <c r="AN1558" s="1"/>
  <c r="BA1556"/>
  <c r="AW1556"/>
  <c r="AS1556"/>
  <c r="AK1556"/>
  <c r="AN1556" s="1"/>
  <c r="BA1554"/>
  <c r="AW1554"/>
  <c r="AS1554"/>
  <c r="AK1554"/>
  <c r="AN1554" s="1"/>
  <c r="BA1552"/>
  <c r="AW1552"/>
  <c r="AS1552"/>
  <c r="AK1552"/>
  <c r="AN1552" s="1"/>
  <c r="BA1550"/>
  <c r="AW1550"/>
  <c r="AS1550"/>
  <c r="AK1550"/>
  <c r="AN1550" s="1"/>
  <c r="BA1548"/>
  <c r="AW1548"/>
  <c r="AS1548"/>
  <c r="AK1548"/>
  <c r="AN1548" s="1"/>
  <c r="BA1546"/>
  <c r="AW1546"/>
  <c r="AS1546"/>
  <c r="AK1546"/>
  <c r="AN1546" s="1"/>
  <c r="BA1544"/>
  <c r="AW1544"/>
  <c r="AS1544"/>
  <c r="AK1544"/>
  <c r="AN1544" s="1"/>
  <c r="BA1542"/>
  <c r="AW1542"/>
  <c r="AS1542"/>
  <c r="AK1542"/>
  <c r="AN1542" s="1"/>
  <c r="BA1540"/>
  <c r="AW1540"/>
  <c r="AS1540"/>
  <c r="AK1540"/>
  <c r="AN1540" s="1"/>
  <c r="BA1538"/>
  <c r="AW1538"/>
  <c r="AS1538"/>
  <c r="AK1538"/>
  <c r="AN1538" s="1"/>
  <c r="BA1536"/>
  <c r="AW1536"/>
  <c r="AS1536"/>
  <c r="AK1536"/>
  <c r="AN1536" s="1"/>
  <c r="BA1534"/>
  <c r="AW1534"/>
  <c r="AS1534"/>
  <c r="AK1534"/>
  <c r="AN1534" s="1"/>
  <c r="BA1532"/>
  <c r="AW1532"/>
  <c r="AS1532"/>
  <c r="AK1532"/>
  <c r="AN1532" s="1"/>
  <c r="BA1530"/>
  <c r="AW1530"/>
  <c r="AS1530"/>
  <c r="AK1530"/>
  <c r="AN1530" s="1"/>
  <c r="BA1528"/>
  <c r="AW1528"/>
  <c r="AS1528"/>
  <c r="AK1528"/>
  <c r="AN1528" s="1"/>
  <c r="BA1526"/>
  <c r="AW1526"/>
  <c r="AS1526"/>
  <c r="AK1526"/>
  <c r="AN1526" s="1"/>
  <c r="BA1524"/>
  <c r="AW1524"/>
  <c r="AS1524"/>
  <c r="AK1524"/>
  <c r="AN1524" s="1"/>
  <c r="BA1522"/>
  <c r="AW1522"/>
  <c r="AS1522"/>
  <c r="AK1522"/>
  <c r="AN1522" s="1"/>
  <c r="BA1520"/>
  <c r="AW1520"/>
  <c r="AS1520"/>
  <c r="AK1520"/>
  <c r="AN1520" s="1"/>
  <c r="BA1518"/>
  <c r="AW1518"/>
  <c r="AS1518"/>
  <c r="AK1518"/>
  <c r="AN1518" s="1"/>
  <c r="BA1516"/>
  <c r="AW1516"/>
  <c r="AS1516"/>
  <c r="AK1516"/>
  <c r="AN1516" s="1"/>
  <c r="BA1514"/>
  <c r="AW1514"/>
  <c r="AS1514"/>
  <c r="AK1514"/>
  <c r="AN1514" s="1"/>
  <c r="BA1512"/>
  <c r="AW1512"/>
  <c r="AS1512"/>
  <c r="AK1512"/>
  <c r="AN1512" s="1"/>
  <c r="BA1510"/>
  <c r="AW1510"/>
  <c r="AS1510"/>
  <c r="AK1510"/>
  <c r="AN1510" s="1"/>
  <c r="BA1508"/>
  <c r="AW1508"/>
  <c r="AS1508"/>
  <c r="AK1508"/>
  <c r="AN1508" s="1"/>
  <c r="BA1506"/>
  <c r="AW1506"/>
  <c r="AS1506"/>
  <c r="AK1506"/>
  <c r="AN1506" s="1"/>
  <c r="BA1504"/>
  <c r="AW1504"/>
  <c r="AS1504"/>
  <c r="AK1504"/>
  <c r="AN1504" s="1"/>
  <c r="BA1502"/>
  <c r="AW1502"/>
  <c r="AS1502"/>
  <c r="AK1502"/>
  <c r="AN1502" s="1"/>
  <c r="BA1500"/>
  <c r="AW1500"/>
  <c r="AS1500"/>
  <c r="AK1500"/>
  <c r="AN1500" s="1"/>
  <c r="BA1498"/>
  <c r="AW1498"/>
  <c r="AS1498"/>
  <c r="AK1498"/>
  <c r="AN1498" s="1"/>
  <c r="BA1496"/>
  <c r="AW1496"/>
  <c r="AS1496"/>
  <c r="AK1496"/>
  <c r="AN1496" s="1"/>
  <c r="BA1494"/>
  <c r="AW1494"/>
  <c r="AS1494"/>
  <c r="AK1494"/>
  <c r="AN1494" s="1"/>
  <c r="BA1492"/>
  <c r="AW1492"/>
  <c r="AS1492"/>
  <c r="AK1492"/>
  <c r="BA1490"/>
  <c r="AW1490"/>
  <c r="AS1490"/>
  <c r="AK1490"/>
  <c r="AN1490" s="1"/>
  <c r="BA1488"/>
  <c r="AW1488"/>
  <c r="AS1488"/>
  <c r="AK1488"/>
  <c r="AN1488" s="1"/>
  <c r="BA1486"/>
  <c r="AW1486"/>
  <c r="AS1486"/>
  <c r="AK1486"/>
  <c r="AN1486" s="1"/>
  <c r="BA1484"/>
  <c r="AW1484"/>
  <c r="AS1484"/>
  <c r="AK1484"/>
  <c r="AN1484" s="1"/>
  <c r="BA1482"/>
  <c r="AW1482"/>
  <c r="AS1482"/>
  <c r="AK1482"/>
  <c r="AN1482" s="1"/>
  <c r="BA1480"/>
  <c r="AW1480"/>
  <c r="AS1480"/>
  <c r="AK1480"/>
  <c r="AN1480" s="1"/>
  <c r="BA1478"/>
  <c r="AW1478"/>
  <c r="AS1478"/>
  <c r="AK1478"/>
  <c r="AN1478" s="1"/>
  <c r="BA1476"/>
  <c r="AW1476"/>
  <c r="AS1476"/>
  <c r="AK1476"/>
  <c r="AN1476" s="1"/>
  <c r="BA1474"/>
  <c r="AW1474"/>
  <c r="AS1474"/>
  <c r="AK1474"/>
  <c r="AN1474" s="1"/>
  <c r="BA1472"/>
  <c r="AW1472"/>
  <c r="AS1472"/>
  <c r="AK1472"/>
  <c r="AN1472" s="1"/>
  <c r="BA1470"/>
  <c r="AW1470"/>
  <c r="AS1470"/>
  <c r="AK1470"/>
  <c r="AN1470" s="1"/>
  <c r="BA1468"/>
  <c r="AW1468"/>
  <c r="AS1468"/>
  <c r="AK1468"/>
  <c r="AN1468" s="1"/>
  <c r="BA1466"/>
  <c r="AW1466"/>
  <c r="AS1466"/>
  <c r="AK1466"/>
  <c r="AN1466" s="1"/>
  <c r="BA1464"/>
  <c r="AW1464"/>
  <c r="AS1464"/>
  <c r="AK1464"/>
  <c r="AN1464" s="1"/>
  <c r="BA1462"/>
  <c r="AW1462"/>
  <c r="AS1462"/>
  <c r="AK1462"/>
  <c r="AN1462" s="1"/>
  <c r="BA1460"/>
  <c r="AW1460"/>
  <c r="AS1460"/>
  <c r="AK1460"/>
  <c r="AN1460" s="1"/>
  <c r="BA1458"/>
  <c r="AW1458"/>
  <c r="AS1458"/>
  <c r="AK1458"/>
  <c r="AN1458" s="1"/>
  <c r="BA1456"/>
  <c r="AW1456"/>
  <c r="AS1456"/>
  <c r="AK1456"/>
  <c r="AN1456" s="1"/>
  <c r="BA1454"/>
  <c r="AW1454"/>
  <c r="AS1454"/>
  <c r="AK1454"/>
  <c r="AN1454" s="1"/>
  <c r="BA1452"/>
  <c r="AW1452"/>
  <c r="AS1452"/>
  <c r="AK1452"/>
  <c r="AN1452" s="1"/>
  <c r="BA1450"/>
  <c r="AW1450"/>
  <c r="AS1450"/>
  <c r="AK1450"/>
  <c r="AN1450" s="1"/>
  <c r="BA1448"/>
  <c r="AW1448"/>
  <c r="AS1448"/>
  <c r="AK1448"/>
  <c r="AN1448" s="1"/>
  <c r="BA1446"/>
  <c r="AW1446"/>
  <c r="AS1446"/>
  <c r="AK1446"/>
  <c r="AN1446" s="1"/>
  <c r="BA1444"/>
  <c r="AW1444"/>
  <c r="AS1444"/>
  <c r="AK1444"/>
  <c r="AN1444" s="1"/>
  <c r="BA1442"/>
  <c r="AW1442"/>
  <c r="AS1442"/>
  <c r="AK1442"/>
  <c r="AN1442" s="1"/>
  <c r="BA1440"/>
  <c r="AW1440"/>
  <c r="AS1440"/>
  <c r="AK1440"/>
  <c r="AN1440" s="1"/>
  <c r="BA1438"/>
  <c r="AW1438"/>
  <c r="AS1438"/>
  <c r="AK1438"/>
  <c r="AN1438" s="1"/>
  <c r="BA1436"/>
  <c r="AW1436"/>
  <c r="AS1436"/>
  <c r="AK1436"/>
  <c r="AN1436" s="1"/>
  <c r="BA1434"/>
  <c r="AW1434"/>
  <c r="AS1434"/>
  <c r="AK1434"/>
  <c r="BA1432"/>
  <c r="AW1432"/>
  <c r="AS1432"/>
  <c r="AK1432"/>
  <c r="AN1432" s="1"/>
  <c r="BA1430"/>
  <c r="AW1430"/>
  <c r="AS1430"/>
  <c r="AK1430"/>
  <c r="AN1430" s="1"/>
  <c r="BA1428"/>
  <c r="AW1428"/>
  <c r="AS1428"/>
  <c r="AK1428"/>
  <c r="AN1428" s="1"/>
  <c r="BA1426"/>
  <c r="AW1426"/>
  <c r="AS1426"/>
  <c r="AK1426"/>
  <c r="AN1426" s="1"/>
  <c r="BA1424"/>
  <c r="AW1424"/>
  <c r="AS1424"/>
  <c r="AK1424"/>
  <c r="AN1424" s="1"/>
  <c r="BA1422"/>
  <c r="AW1422"/>
  <c r="AS1422"/>
  <c r="AK1422"/>
  <c r="AN1422" s="1"/>
  <c r="BA1420"/>
  <c r="AW1420"/>
  <c r="AS1420"/>
  <c r="AK1420"/>
  <c r="AN1420" s="1"/>
  <c r="BA1418"/>
  <c r="AW1418"/>
  <c r="AS1418"/>
  <c r="AK1418"/>
  <c r="AN1418" s="1"/>
  <c r="BA1416"/>
  <c r="AW1416"/>
  <c r="AS1416"/>
  <c r="AK1416"/>
  <c r="AN1416" s="1"/>
  <c r="BA1414"/>
  <c r="AW1414"/>
  <c r="AS1414"/>
  <c r="AK1414"/>
  <c r="AN1414" s="1"/>
  <c r="BA1412"/>
  <c r="AW1412"/>
  <c r="AS1412"/>
  <c r="AK1412"/>
  <c r="AN1412" s="1"/>
  <c r="BA1410"/>
  <c r="AW1410"/>
  <c r="AS1410"/>
  <c r="AK1410"/>
  <c r="AN1410" s="1"/>
  <c r="BA1408"/>
  <c r="AW1408"/>
  <c r="AS1408"/>
  <c r="AK1408"/>
  <c r="AN1408" s="1"/>
  <c r="BA1406"/>
  <c r="AW1406"/>
  <c r="AS1406"/>
  <c r="AK1406"/>
  <c r="AN1406" s="1"/>
  <c r="BA1404"/>
  <c r="AW1404"/>
  <c r="AS1404"/>
  <c r="AK1404"/>
  <c r="AN1404" s="1"/>
  <c r="BA1402"/>
  <c r="AW1402"/>
  <c r="AS1402"/>
  <c r="AK1402"/>
  <c r="AN1402" s="1"/>
  <c r="BA1400"/>
  <c r="AW1400"/>
  <c r="AS1400"/>
  <c r="AK1400"/>
  <c r="AN1400" s="1"/>
  <c r="BA1398"/>
  <c r="AW1398"/>
  <c r="AS1398"/>
  <c r="AK1398"/>
  <c r="AN1398" s="1"/>
  <c r="BA1396"/>
  <c r="AW1396"/>
  <c r="AS1396"/>
  <c r="AK1396"/>
  <c r="AN1396" s="1"/>
  <c r="BA1394"/>
  <c r="AW1394"/>
  <c r="AS1394"/>
  <c r="AK1394"/>
  <c r="AN1394" s="1"/>
  <c r="BA1392"/>
  <c r="AW1392"/>
  <c r="AS1392"/>
  <c r="AK1392"/>
  <c r="AN1392" s="1"/>
  <c r="BA1390"/>
  <c r="AW1390"/>
  <c r="AS1390"/>
  <c r="AK1390"/>
  <c r="AN1390" s="1"/>
  <c r="BA1388"/>
  <c r="AW1388"/>
  <c r="AS1388"/>
  <c r="AK1388"/>
  <c r="AN1388" s="1"/>
  <c r="BA1386"/>
  <c r="AW1386"/>
  <c r="AS1386"/>
  <c r="AK1386"/>
  <c r="AN1386" s="1"/>
  <c r="BA1384"/>
  <c r="AW1384"/>
  <c r="AS1384"/>
  <c r="AK1384"/>
  <c r="AN1384" s="1"/>
  <c r="BA1382"/>
  <c r="AW1382"/>
  <c r="AS1382"/>
  <c r="AK1382"/>
  <c r="AN1382" s="1"/>
  <c r="BA1380"/>
  <c r="AW1380"/>
  <c r="AS1380"/>
  <c r="AK1380"/>
  <c r="AN1380" s="1"/>
  <c r="BA1378"/>
  <c r="AW1378"/>
  <c r="AS1378"/>
  <c r="AK1378"/>
  <c r="AN1378" s="1"/>
  <c r="BA1376"/>
  <c r="AW1376"/>
  <c r="AS1376"/>
  <c r="AK1376"/>
  <c r="AN1376" s="1"/>
  <c r="BA1374"/>
  <c r="AW1374"/>
  <c r="AS1374"/>
  <c r="AK1374"/>
  <c r="AN1374" s="1"/>
  <c r="BA1372"/>
  <c r="AW1372"/>
  <c r="AS1372"/>
  <c r="AK1372"/>
  <c r="BA1370"/>
  <c r="AW1370"/>
  <c r="AS1370"/>
  <c r="AK1370"/>
  <c r="AN1370" s="1"/>
  <c r="BA1368"/>
  <c r="AW1368"/>
  <c r="AS1368"/>
  <c r="AK1368"/>
  <c r="AN1368" s="1"/>
  <c r="BA1366"/>
  <c r="AW1366"/>
  <c r="AS1366"/>
  <c r="AK1366"/>
  <c r="AN1366" s="1"/>
  <c r="BA1364"/>
  <c r="AW1364"/>
  <c r="AS1364"/>
  <c r="AK1364"/>
  <c r="AN1364" s="1"/>
  <c r="BA1362"/>
  <c r="AW1362"/>
  <c r="AS1362"/>
  <c r="AK1362"/>
  <c r="AN1362" s="1"/>
  <c r="BA1360"/>
  <c r="AW1360"/>
  <c r="AS1360"/>
  <c r="AK1360"/>
  <c r="BA1358"/>
  <c r="AW1358"/>
  <c r="AS1358"/>
  <c r="AK1358"/>
  <c r="AN1358" s="1"/>
  <c r="BA1356"/>
  <c r="AW1356"/>
  <c r="AS1356"/>
  <c r="AK1356"/>
  <c r="AN1356" s="1"/>
  <c r="BA1354"/>
  <c r="AW1354"/>
  <c r="AS1354"/>
  <c r="AK1354"/>
  <c r="AN1354" s="1"/>
  <c r="BA1352"/>
  <c r="AW1352"/>
  <c r="AS1352"/>
  <c r="AK1352"/>
  <c r="AN1352" s="1"/>
  <c r="BA1350"/>
  <c r="AW1350"/>
  <c r="AS1350"/>
  <c r="AK1350"/>
  <c r="AN1350" s="1"/>
  <c r="BA1348"/>
  <c r="AW1348"/>
  <c r="AS1348"/>
  <c r="AK1348"/>
  <c r="AN1348" s="1"/>
  <c r="BA1346"/>
  <c r="AW1346"/>
  <c r="AS1346"/>
  <c r="AK1346"/>
  <c r="AN1346" s="1"/>
  <c r="BA1344"/>
  <c r="AW1344"/>
  <c r="AS1344"/>
  <c r="AK1344"/>
  <c r="AN1344" s="1"/>
  <c r="BA1342"/>
  <c r="AW1342"/>
  <c r="AS1342"/>
  <c r="AK1342"/>
  <c r="AN1342" s="1"/>
  <c r="BA1340"/>
  <c r="AW1340"/>
  <c r="AS1340"/>
  <c r="AK1340"/>
  <c r="AN1340" s="1"/>
  <c r="BA1338"/>
  <c r="AW1338"/>
  <c r="AS1338"/>
  <c r="AK1338"/>
  <c r="AN1338" s="1"/>
  <c r="BA1336"/>
  <c r="AW1336"/>
  <c r="AS1336"/>
  <c r="AK1336"/>
  <c r="AN1336" s="1"/>
  <c r="BA1334"/>
  <c r="AW1334"/>
  <c r="AS1334"/>
  <c r="AK1334"/>
  <c r="AN1334" s="1"/>
  <c r="BA1332"/>
  <c r="AW1332"/>
  <c r="AS1332"/>
  <c r="AK1332"/>
  <c r="BA1330"/>
  <c r="AW1330"/>
  <c r="AS1330"/>
  <c r="AK1330"/>
  <c r="AN1330" s="1"/>
  <c r="BA1328"/>
  <c r="AW1328"/>
  <c r="AS1328"/>
  <c r="AK1328"/>
  <c r="AN1328" s="1"/>
  <c r="BA1326"/>
  <c r="AW1326"/>
  <c r="AS1326"/>
  <c r="AK1326"/>
  <c r="AN1326" s="1"/>
  <c r="BA1324"/>
  <c r="AW1324"/>
  <c r="AS1324"/>
  <c r="AK1324"/>
  <c r="AN1324" s="1"/>
  <c r="BA1322"/>
  <c r="AW1322"/>
  <c r="AS1322"/>
  <c r="AK1322"/>
  <c r="AN1322" s="1"/>
  <c r="BA1320"/>
  <c r="AW1320"/>
  <c r="AS1320"/>
  <c r="AK1320"/>
  <c r="AN1320" s="1"/>
  <c r="BA1318"/>
  <c r="AW1318"/>
  <c r="AS1318"/>
  <c r="AK1318"/>
  <c r="BA1316"/>
  <c r="AW1316"/>
  <c r="AS1316"/>
  <c r="AK1316"/>
  <c r="AN1316" s="1"/>
  <c r="BA1314"/>
  <c r="AW1314"/>
  <c r="AS1314"/>
  <c r="AK1314"/>
  <c r="AN1314" s="1"/>
  <c r="BA1312"/>
  <c r="AW1312"/>
  <c r="AS1312"/>
  <c r="AK1312"/>
  <c r="AN1312" s="1"/>
  <c r="BA1310"/>
  <c r="AW1310"/>
  <c r="AS1310"/>
  <c r="AK1310"/>
  <c r="AN1310" s="1"/>
  <c r="BA1308"/>
  <c r="AW1308"/>
  <c r="AS1308"/>
  <c r="AK1308"/>
  <c r="AN1308" s="1"/>
  <c r="BA1306"/>
  <c r="AW1306"/>
  <c r="AS1306"/>
  <c r="AK1306"/>
  <c r="BA1304"/>
  <c r="AW1304"/>
  <c r="AS1304"/>
  <c r="AK1304"/>
  <c r="AN1304" s="1"/>
  <c r="BA1302"/>
  <c r="AW1302"/>
  <c r="AS1302"/>
  <c r="AK1302"/>
  <c r="AN1302" s="1"/>
  <c r="BA1300"/>
  <c r="AW1300"/>
  <c r="AS1300"/>
  <c r="AK1300"/>
  <c r="AN1300" s="1"/>
  <c r="BA1298"/>
  <c r="AW1298"/>
  <c r="AS1298"/>
  <c r="AK1298"/>
  <c r="AN1298" s="1"/>
  <c r="BA1296"/>
  <c r="AW1296"/>
  <c r="AS1296"/>
  <c r="AK1296"/>
  <c r="AN1296" s="1"/>
  <c r="BA1294"/>
  <c r="AW1294"/>
  <c r="AS1294"/>
  <c r="AK1294"/>
  <c r="AN1294" s="1"/>
  <c r="BA1292"/>
  <c r="AW1292"/>
  <c r="AS1292"/>
  <c r="AK1292"/>
  <c r="AN1292" s="1"/>
  <c r="BA1290"/>
  <c r="AW1290"/>
  <c r="AS1290"/>
  <c r="AK1290"/>
  <c r="AN1290" s="1"/>
  <c r="BA1288"/>
  <c r="AW1288"/>
  <c r="AS1288"/>
  <c r="AK1288"/>
  <c r="AN1288" s="1"/>
  <c r="BA1286"/>
  <c r="AW1286"/>
  <c r="AS1286"/>
  <c r="AK1286"/>
  <c r="AN1286" s="1"/>
  <c r="BA1284"/>
  <c r="AW1284"/>
  <c r="AS1284"/>
  <c r="AK1284"/>
  <c r="AN1284" s="1"/>
  <c r="BA1282"/>
  <c r="AW1282"/>
  <c r="AS1282"/>
  <c r="AK1282"/>
  <c r="BA1280"/>
  <c r="AW1280"/>
  <c r="AR1280"/>
  <c r="AC1280"/>
  <c r="T1280"/>
  <c r="BC1276"/>
  <c r="AX1276"/>
  <c r="AR1276"/>
  <c r="AC1276"/>
  <c r="T1276"/>
  <c r="BC1272"/>
  <c r="AX1272"/>
  <c r="AR1272"/>
  <c r="AC1272"/>
  <c r="T1272"/>
  <c r="BC1268"/>
  <c r="AX1268"/>
  <c r="AR1268"/>
  <c r="AC1268"/>
  <c r="T1268"/>
  <c r="BC1264"/>
  <c r="AX1264"/>
  <c r="AR1264"/>
  <c r="AC1264"/>
  <c r="T1264"/>
  <c r="BC1260"/>
  <c r="AX1260"/>
  <c r="AR1260"/>
  <c r="AC1260"/>
  <c r="T1260"/>
  <c r="BC1256"/>
  <c r="AX1256"/>
  <c r="AR1256"/>
  <c r="AC1256"/>
  <c r="T1256"/>
  <c r="BC1252"/>
  <c r="AX1252"/>
  <c r="AR1252"/>
  <c r="AC1252"/>
  <c r="T1252"/>
  <c r="BC1248"/>
  <c r="AX1248"/>
  <c r="AR1248"/>
  <c r="AC1248"/>
  <c r="T1248"/>
  <c r="BC1244"/>
  <c r="AX1244"/>
  <c r="AR1244"/>
  <c r="AC1244"/>
  <c r="T1244"/>
  <c r="BC1240"/>
  <c r="AX1240"/>
  <c r="AR1240"/>
  <c r="AC1240"/>
  <c r="T1240"/>
  <c r="BC1236"/>
  <c r="AX1236"/>
  <c r="AR1236"/>
  <c r="AC1236"/>
  <c r="T1236"/>
  <c r="BC1232"/>
  <c r="AX1232"/>
  <c r="AR1232"/>
  <c r="AC1232"/>
  <c r="T1232"/>
  <c r="BC1228"/>
  <c r="AX1228"/>
  <c r="AR1228"/>
  <c r="AC1228"/>
  <c r="T1228"/>
  <c r="BC1224"/>
  <c r="AX1224"/>
  <c r="AR1224"/>
  <c r="AC1224"/>
  <c r="T1224"/>
  <c r="BC1220"/>
  <c r="AX1220"/>
  <c r="AR1220"/>
  <c r="AC1220"/>
  <c r="T1220"/>
  <c r="BC1216"/>
  <c r="AX1216"/>
  <c r="AR1216"/>
  <c r="AC1216"/>
  <c r="T1216"/>
  <c r="BC1212"/>
  <c r="AX1212"/>
  <c r="AR1212"/>
  <c r="AC1212"/>
  <c r="T1212"/>
  <c r="BC1208"/>
  <c r="AX1208"/>
  <c r="AR1208"/>
  <c r="AC1208"/>
  <c r="T1208"/>
  <c r="BC1204"/>
  <c r="AX1204"/>
  <c r="AR1204"/>
  <c r="AC1204"/>
  <c r="T1204"/>
  <c r="BC1200"/>
  <c r="AX1200"/>
  <c r="AR1200"/>
  <c r="AC1200"/>
  <c r="T1200"/>
  <c r="AU1027"/>
  <c r="AU1011"/>
  <c r="AU995"/>
  <c r="AU979"/>
  <c r="AU963"/>
  <c r="AU947"/>
  <c r="BB1800"/>
  <c r="AX1800"/>
  <c r="AT1800"/>
  <c r="AC1800"/>
  <c r="BB1798"/>
  <c r="AX1798"/>
  <c r="AT1798"/>
  <c r="AC1798"/>
  <c r="BB1796"/>
  <c r="AX1796"/>
  <c r="AT1796"/>
  <c r="AC1796"/>
  <c r="BB1794"/>
  <c r="AX1794"/>
  <c r="AT1794"/>
  <c r="AC1794"/>
  <c r="BB1792"/>
  <c r="AX1792"/>
  <c r="AT1792"/>
  <c r="AC1792"/>
  <c r="BB1790"/>
  <c r="AX1790"/>
  <c r="AT1790"/>
  <c r="AC1790"/>
  <c r="BB1788"/>
  <c r="AX1788"/>
  <c r="AT1788"/>
  <c r="AC1788"/>
  <c r="BB1786"/>
  <c r="AX1786"/>
  <c r="AT1786"/>
  <c r="AC1786"/>
  <c r="BB1784"/>
  <c r="AX1784"/>
  <c r="AT1784"/>
  <c r="AC1784"/>
  <c r="BB1782"/>
  <c r="AX1782"/>
  <c r="AT1782"/>
  <c r="AC1782"/>
  <c r="BB1780"/>
  <c r="AX1780"/>
  <c r="AT1780"/>
  <c r="AC1780"/>
  <c r="BB1778"/>
  <c r="AX1778"/>
  <c r="AT1778"/>
  <c r="AC1778"/>
  <c r="BB1776"/>
  <c r="AX1776"/>
  <c r="AT1776"/>
  <c r="AC1776"/>
  <c r="BB1774"/>
  <c r="AX1774"/>
  <c r="AT1774"/>
  <c r="AC1774"/>
  <c r="BB1772"/>
  <c r="AX1772"/>
  <c r="AT1772"/>
  <c r="AC1772"/>
  <c r="BB1770"/>
  <c r="AX1770"/>
  <c r="AT1770"/>
  <c r="AC1770"/>
  <c r="BB1768"/>
  <c r="AX1768"/>
  <c r="AT1768"/>
  <c r="AC1768"/>
  <c r="BB1766"/>
  <c r="AX1766"/>
  <c r="AT1766"/>
  <c r="AC1766"/>
  <c r="BB1764"/>
  <c r="AX1764"/>
  <c r="AT1764"/>
  <c r="AC1764"/>
  <c r="BB1762"/>
  <c r="AX1762"/>
  <c r="AT1762"/>
  <c r="AC1762"/>
  <c r="BB1760"/>
  <c r="AX1760"/>
  <c r="AT1760"/>
  <c r="AC1760"/>
  <c r="BB1758"/>
  <c r="AX1758"/>
  <c r="AT1758"/>
  <c r="AC1758"/>
  <c r="BB1756"/>
  <c r="AX1756"/>
  <c r="AT1756"/>
  <c r="AC1756"/>
  <c r="BB1754"/>
  <c r="AX1754"/>
  <c r="AT1754"/>
  <c r="AC1754"/>
  <c r="BB1752"/>
  <c r="AX1752"/>
  <c r="AT1752"/>
  <c r="AC1752"/>
  <c r="BB1750"/>
  <c r="AX1750"/>
  <c r="AT1750"/>
  <c r="AC1750"/>
  <c r="BB1748"/>
  <c r="AX1748"/>
  <c r="AT1748"/>
  <c r="AC1748"/>
  <c r="BB1746"/>
  <c r="AX1746"/>
  <c r="AT1746"/>
  <c r="AC1746"/>
  <c r="BB1744"/>
  <c r="AX1744"/>
  <c r="AT1744"/>
  <c r="AC1744"/>
  <c r="BB1742"/>
  <c r="AX1742"/>
  <c r="AT1742"/>
  <c r="AC1742"/>
  <c r="BB1740"/>
  <c r="AX1740"/>
  <c r="AT1740"/>
  <c r="AC1740"/>
  <c r="BB1738"/>
  <c r="AX1738"/>
  <c r="AT1738"/>
  <c r="AC1738"/>
  <c r="BB1736"/>
  <c r="AX1736"/>
  <c r="AT1736"/>
  <c r="AC1736"/>
  <c r="BB1734"/>
  <c r="AX1734"/>
  <c r="AT1734"/>
  <c r="AC1734"/>
  <c r="BB1732"/>
  <c r="AX1732"/>
  <c r="AT1732"/>
  <c r="AC1732"/>
  <c r="BB1730"/>
  <c r="AX1730"/>
  <c r="AT1730"/>
  <c r="AC1730"/>
  <c r="BC1027"/>
  <c r="BC1011"/>
  <c r="T1140"/>
  <c r="AC1140"/>
  <c r="AT1140"/>
  <c r="AX1140"/>
  <c r="BB1140"/>
  <c r="O1133"/>
  <c r="AF1133"/>
  <c r="AR1133"/>
  <c r="AV1133"/>
  <c r="AZ1133"/>
  <c r="BD1133"/>
  <c r="T1132"/>
  <c r="AC1132"/>
  <c r="AT1132"/>
  <c r="AX1132"/>
  <c r="BB1132"/>
  <c r="O1125"/>
  <c r="AF1125"/>
  <c r="AR1125"/>
  <c r="AV1125"/>
  <c r="AZ1125"/>
  <c r="BD1125"/>
  <c r="T1124"/>
  <c r="AC1124"/>
  <c r="AT1124"/>
  <c r="AX1124"/>
  <c r="BB1124"/>
  <c r="O1117"/>
  <c r="AF1117"/>
  <c r="AR1117"/>
  <c r="AV1117"/>
  <c r="AZ1117"/>
  <c r="BD1117"/>
  <c r="T1116"/>
  <c r="AC1116"/>
  <c r="AT1116"/>
  <c r="AX1116"/>
  <c r="BB1116"/>
  <c r="O1109"/>
  <c r="AF1109"/>
  <c r="AR1109"/>
  <c r="AV1109"/>
  <c r="AZ1109"/>
  <c r="BD1109"/>
  <c r="T1108"/>
  <c r="AC1108"/>
  <c r="AT1108"/>
  <c r="AX1108"/>
  <c r="BB1108"/>
  <c r="O1101"/>
  <c r="AF1101"/>
  <c r="AR1101"/>
  <c r="AV1101"/>
  <c r="AZ1101"/>
  <c r="BD1101"/>
  <c r="T1100"/>
  <c r="AC1100"/>
  <c r="AT1100"/>
  <c r="AX1100"/>
  <c r="BB1100"/>
  <c r="O1093"/>
  <c r="AF1093"/>
  <c r="AR1093"/>
  <c r="AV1093"/>
  <c r="AZ1093"/>
  <c r="BD1093"/>
  <c r="T1092"/>
  <c r="AC1092"/>
  <c r="AT1092"/>
  <c r="AX1092"/>
  <c r="BB1092"/>
  <c r="O1085"/>
  <c r="AF1085"/>
  <c r="AR1085"/>
  <c r="AV1085"/>
  <c r="AZ1085"/>
  <c r="BD1085"/>
  <c r="T1084"/>
  <c r="AC1084"/>
  <c r="AT1084"/>
  <c r="AX1084"/>
  <c r="BB1084"/>
  <c r="O1077"/>
  <c r="AF1077"/>
  <c r="AR1077"/>
  <c r="AV1077"/>
  <c r="AZ1077"/>
  <c r="BD1077"/>
  <c r="T1076"/>
  <c r="AC1076"/>
  <c r="AT1076"/>
  <c r="AX1076"/>
  <c r="BB1076"/>
  <c r="O1069"/>
  <c r="AF1069"/>
  <c r="AR1069"/>
  <c r="AV1069"/>
  <c r="AZ1069"/>
  <c r="BD1069"/>
  <c r="T1068"/>
  <c r="AC1068"/>
  <c r="AT1068"/>
  <c r="AX1068"/>
  <c r="BB1068"/>
  <c r="O1061"/>
  <c r="AF1061"/>
  <c r="AR1061"/>
  <c r="AV1061"/>
  <c r="AZ1061"/>
  <c r="BD1061"/>
  <c r="T1060"/>
  <c r="AC1060"/>
  <c r="AT1060"/>
  <c r="AX1060"/>
  <c r="BB1060"/>
  <c r="O1053"/>
  <c r="AF1053"/>
  <c r="AR1053"/>
  <c r="AV1053"/>
  <c r="AZ1053"/>
  <c r="BD1053"/>
  <c r="T1052"/>
  <c r="AC1052"/>
  <c r="AT1052"/>
  <c r="AX1052"/>
  <c r="BB1052"/>
  <c r="O1045"/>
  <c r="AF1045"/>
  <c r="AR1045"/>
  <c r="AV1045"/>
  <c r="AZ1045"/>
  <c r="BD1045"/>
  <c r="T1044"/>
  <c r="AC1044"/>
  <c r="AT1044"/>
  <c r="AX1044"/>
  <c r="BB1044"/>
  <c r="O1037"/>
  <c r="AF1037"/>
  <c r="AR1037"/>
  <c r="AV1037"/>
  <c r="AZ1037"/>
  <c r="BD1037"/>
  <c r="T1036"/>
  <c r="AC1036"/>
  <c r="AT1036"/>
  <c r="AX1036"/>
  <c r="BB1036"/>
  <c r="S1033"/>
  <c r="AK1033"/>
  <c r="AN1033" s="1"/>
  <c r="AS1033"/>
  <c r="AW1033"/>
  <c r="BA1033"/>
  <c r="O1033"/>
  <c r="AF1033"/>
  <c r="AR1033"/>
  <c r="AV1033"/>
  <c r="AZ1033"/>
  <c r="BD1033"/>
  <c r="S1025"/>
  <c r="AK1025"/>
  <c r="AN1025" s="1"/>
  <c r="AS1025"/>
  <c r="AW1025"/>
  <c r="BA1025"/>
  <c r="O1025"/>
  <c r="AF1025"/>
  <c r="AR1025"/>
  <c r="AV1025"/>
  <c r="AZ1025"/>
  <c r="BD1025"/>
  <c r="S1017"/>
  <c r="AK1017"/>
  <c r="AN1017" s="1"/>
  <c r="AS1017"/>
  <c r="AW1017"/>
  <c r="BA1017"/>
  <c r="O1017"/>
  <c r="AF1017"/>
  <c r="AR1017"/>
  <c r="AV1017"/>
  <c r="AZ1017"/>
  <c r="BD1017"/>
  <c r="S1009"/>
  <c r="AK1009"/>
  <c r="AN1009" s="1"/>
  <c r="AS1009"/>
  <c r="AW1009"/>
  <c r="BA1009"/>
  <c r="O1009"/>
  <c r="AF1009"/>
  <c r="AR1009"/>
  <c r="AV1009"/>
  <c r="AZ1009"/>
  <c r="BD1009"/>
  <c r="S1001"/>
  <c r="AK1001"/>
  <c r="AN1001" s="1"/>
  <c r="AS1001"/>
  <c r="AW1001"/>
  <c r="BA1001"/>
  <c r="O1001"/>
  <c r="AF1001"/>
  <c r="AR1001"/>
  <c r="AV1001"/>
  <c r="AZ1001"/>
  <c r="BD1001"/>
  <c r="S993"/>
  <c r="AK993"/>
  <c r="AN993" s="1"/>
  <c r="AS993"/>
  <c r="AW993"/>
  <c r="BA993"/>
  <c r="O993"/>
  <c r="AF993"/>
  <c r="AR993"/>
  <c r="AV993"/>
  <c r="AZ993"/>
  <c r="BD993"/>
  <c r="S985"/>
  <c r="AK985"/>
  <c r="AN985" s="1"/>
  <c r="AS985"/>
  <c r="AW985"/>
  <c r="BA985"/>
  <c r="O985"/>
  <c r="AF985"/>
  <c r="AR985"/>
  <c r="AV985"/>
  <c r="AZ985"/>
  <c r="BD985"/>
  <c r="S977"/>
  <c r="AK977"/>
  <c r="AN977" s="1"/>
  <c r="AS977"/>
  <c r="AW977"/>
  <c r="BA977"/>
  <c r="O977"/>
  <c r="AF977"/>
  <c r="AR977"/>
  <c r="AV977"/>
  <c r="AZ977"/>
  <c r="BD977"/>
  <c r="S969"/>
  <c r="AK969"/>
  <c r="AN969" s="1"/>
  <c r="AS969"/>
  <c r="AW969"/>
  <c r="BA969"/>
  <c r="O969"/>
  <c r="AF969"/>
  <c r="AR969"/>
  <c r="AV969"/>
  <c r="AZ969"/>
  <c r="BD969"/>
  <c r="S961"/>
  <c r="AK961"/>
  <c r="AN961" s="1"/>
  <c r="AS961"/>
  <c r="AW961"/>
  <c r="BA961"/>
  <c r="O961"/>
  <c r="AF961"/>
  <c r="AR961"/>
  <c r="AV961"/>
  <c r="AZ961"/>
  <c r="BD961"/>
  <c r="S953"/>
  <c r="AK953"/>
  <c r="AN953" s="1"/>
  <c r="AS953"/>
  <c r="AW953"/>
  <c r="BA953"/>
  <c r="O953"/>
  <c r="AF953"/>
  <c r="AR953"/>
  <c r="AV953"/>
  <c r="AZ953"/>
  <c r="BD953"/>
  <c r="S945"/>
  <c r="AK945"/>
  <c r="AN945" s="1"/>
  <c r="AS945"/>
  <c r="AW945"/>
  <c r="BA945"/>
  <c r="O945"/>
  <c r="AF945"/>
  <c r="AR945"/>
  <c r="AV945"/>
  <c r="AZ945"/>
  <c r="BD945"/>
  <c r="S937"/>
  <c r="AK937"/>
  <c r="AN937" s="1"/>
  <c r="AS937"/>
  <c r="AW937"/>
  <c r="BA937"/>
  <c r="O937"/>
  <c r="AF937"/>
  <c r="AR937"/>
  <c r="AV937"/>
  <c r="AZ937"/>
  <c r="BD937"/>
  <c r="S929"/>
  <c r="AK929"/>
  <c r="AN929" s="1"/>
  <c r="AS929"/>
  <c r="AW929"/>
  <c r="BA929"/>
  <c r="O929"/>
  <c r="AF929"/>
  <c r="AR929"/>
  <c r="AV929"/>
  <c r="AZ929"/>
  <c r="BD929"/>
  <c r="S921"/>
  <c r="AK921"/>
  <c r="AN921" s="1"/>
  <c r="AS921"/>
  <c r="AW921"/>
  <c r="BA921"/>
  <c r="O921"/>
  <c r="AF921"/>
  <c r="AR921"/>
  <c r="AV921"/>
  <c r="AZ921"/>
  <c r="BD921"/>
  <c r="S913"/>
  <c r="AK913"/>
  <c r="AN913" s="1"/>
  <c r="AS913"/>
  <c r="AW913"/>
  <c r="BA913"/>
  <c r="O913"/>
  <c r="AF913"/>
  <c r="AR913"/>
  <c r="AV913"/>
  <c r="AZ913"/>
  <c r="BD913"/>
  <c r="S905"/>
  <c r="AK905"/>
  <c r="AN905" s="1"/>
  <c r="AS905"/>
  <c r="AW905"/>
  <c r="BA905"/>
  <c r="O905"/>
  <c r="AF905"/>
  <c r="AR905"/>
  <c r="AV905"/>
  <c r="AZ905"/>
  <c r="BD905"/>
  <c r="S897"/>
  <c r="AK897"/>
  <c r="AN897" s="1"/>
  <c r="AS897"/>
  <c r="AW897"/>
  <c r="BA897"/>
  <c r="O897"/>
  <c r="AF897"/>
  <c r="AR897"/>
  <c r="AV897"/>
  <c r="AZ897"/>
  <c r="BD897"/>
  <c r="S889"/>
  <c r="AK889"/>
  <c r="AN889" s="1"/>
  <c r="AS889"/>
  <c r="AW889"/>
  <c r="BA889"/>
  <c r="O889"/>
  <c r="AF889"/>
  <c r="AR889"/>
  <c r="AV889"/>
  <c r="AZ889"/>
  <c r="BD889"/>
  <c r="S881"/>
  <c r="AK881"/>
  <c r="AN881" s="1"/>
  <c r="AS881"/>
  <c r="AW881"/>
  <c r="BA881"/>
  <c r="O881"/>
  <c r="AF881"/>
  <c r="AR881"/>
  <c r="AV881"/>
  <c r="AZ881"/>
  <c r="BD881"/>
  <c r="S873"/>
  <c r="AK873"/>
  <c r="AS873"/>
  <c r="AW873"/>
  <c r="BA873"/>
  <c r="O873"/>
  <c r="AF873"/>
  <c r="AR873"/>
  <c r="AV873"/>
  <c r="AZ873"/>
  <c r="BD873"/>
  <c r="S865"/>
  <c r="AK865"/>
  <c r="AN865" s="1"/>
  <c r="AS865"/>
  <c r="AW865"/>
  <c r="BA865"/>
  <c r="O865"/>
  <c r="AF865"/>
  <c r="AR865"/>
  <c r="AV865"/>
  <c r="AZ865"/>
  <c r="BD865"/>
  <c r="O863"/>
  <c r="AF863"/>
  <c r="AR863"/>
  <c r="AV863"/>
  <c r="AZ863"/>
  <c r="BD863"/>
  <c r="AD863"/>
  <c r="AT863"/>
  <c r="AY863"/>
  <c r="T863"/>
  <c r="AC863"/>
  <c r="AS863"/>
  <c r="AX863"/>
  <c r="BC863"/>
  <c r="O861"/>
  <c r="AF861"/>
  <c r="AR861"/>
  <c r="AV861"/>
  <c r="AZ861"/>
  <c r="BD861"/>
  <c r="T861"/>
  <c r="AC861"/>
  <c r="AS861"/>
  <c r="AX861"/>
  <c r="BC861"/>
  <c r="S861"/>
  <c r="AQ861"/>
  <c r="AW861"/>
  <c r="BB861"/>
  <c r="T846"/>
  <c r="AC846"/>
  <c r="AT846"/>
  <c r="AX846"/>
  <c r="BB846"/>
  <c r="AF846"/>
  <c r="AS846"/>
  <c r="AY846"/>
  <c r="BD846"/>
  <c r="S846"/>
  <c r="AD846"/>
  <c r="AR846"/>
  <c r="AW846"/>
  <c r="BC846"/>
  <c r="T836"/>
  <c r="AC836"/>
  <c r="AT836"/>
  <c r="AX836"/>
  <c r="BB836"/>
  <c r="S836"/>
  <c r="AD836"/>
  <c r="AR836"/>
  <c r="AW836"/>
  <c r="BC836"/>
  <c r="O836"/>
  <c r="AQ836"/>
  <c r="AV836"/>
  <c r="BA836"/>
  <c r="O831"/>
  <c r="AF831"/>
  <c r="AR831"/>
  <c r="AV831"/>
  <c r="AZ831"/>
  <c r="BD831"/>
  <c r="AD831"/>
  <c r="AT831"/>
  <c r="AY831"/>
  <c r="T831"/>
  <c r="AC831"/>
  <c r="AS831"/>
  <c r="AX831"/>
  <c r="BC831"/>
  <c r="O829"/>
  <c r="AF829"/>
  <c r="AR829"/>
  <c r="AV829"/>
  <c r="AZ829"/>
  <c r="BD829"/>
  <c r="T829"/>
  <c r="AC829"/>
  <c r="AS829"/>
  <c r="AX829"/>
  <c r="BC829"/>
  <c r="S829"/>
  <c r="AQ829"/>
  <c r="AW829"/>
  <c r="BB829"/>
  <c r="T822"/>
  <c r="AC822"/>
  <c r="AT822"/>
  <c r="AX822"/>
  <c r="BB822"/>
  <c r="AF822"/>
  <c r="AS822"/>
  <c r="AY822"/>
  <c r="BD822"/>
  <c r="S822"/>
  <c r="AD822"/>
  <c r="AR822"/>
  <c r="AW822"/>
  <c r="BC822"/>
  <c r="O815"/>
  <c r="AF815"/>
  <c r="AR815"/>
  <c r="AV815"/>
  <c r="AZ815"/>
  <c r="BD815"/>
  <c r="AD815"/>
  <c r="AT815"/>
  <c r="AY815"/>
  <c r="T815"/>
  <c r="AC815"/>
  <c r="AS815"/>
  <c r="AX815"/>
  <c r="BC815"/>
  <c r="O813"/>
  <c r="AF813"/>
  <c r="AR813"/>
  <c r="AV813"/>
  <c r="AZ813"/>
  <c r="BD813"/>
  <c r="T813"/>
  <c r="AC813"/>
  <c r="AS813"/>
  <c r="AX813"/>
  <c r="BC813"/>
  <c r="S813"/>
  <c r="AQ813"/>
  <c r="AW813"/>
  <c r="BB813"/>
  <c r="T806"/>
  <c r="AC806"/>
  <c r="AT806"/>
  <c r="AX806"/>
  <c r="BB806"/>
  <c r="AF806"/>
  <c r="AS806"/>
  <c r="AY806"/>
  <c r="BD806"/>
  <c r="S806"/>
  <c r="AD806"/>
  <c r="AR806"/>
  <c r="AW806"/>
  <c r="BC806"/>
  <c r="O799"/>
  <c r="AF799"/>
  <c r="AR799"/>
  <c r="AV799"/>
  <c r="AZ799"/>
  <c r="BD799"/>
  <c r="AD799"/>
  <c r="AT799"/>
  <c r="AY799"/>
  <c r="T799"/>
  <c r="AC799"/>
  <c r="AS799"/>
  <c r="AX799"/>
  <c r="BC799"/>
  <c r="O797"/>
  <c r="AF797"/>
  <c r="AR797"/>
  <c r="AV797"/>
  <c r="AZ797"/>
  <c r="BD797"/>
  <c r="T797"/>
  <c r="AC797"/>
  <c r="AS797"/>
  <c r="AX797"/>
  <c r="BC797"/>
  <c r="S797"/>
  <c r="AQ797"/>
  <c r="AW797"/>
  <c r="BB797"/>
  <c r="O789"/>
  <c r="AF789"/>
  <c r="AR789"/>
  <c r="AV789"/>
  <c r="AZ789"/>
  <c r="BD789"/>
  <c r="S789"/>
  <c r="AK789"/>
  <c r="AN789" s="1"/>
  <c r="AS789"/>
  <c r="AW789"/>
  <c r="BA789"/>
  <c r="AD789"/>
  <c r="AQ789"/>
  <c r="AY789"/>
  <c r="T789"/>
  <c r="AC789"/>
  <c r="AX789"/>
  <c r="O787"/>
  <c r="AF787"/>
  <c r="AR787"/>
  <c r="AV787"/>
  <c r="AZ787"/>
  <c r="BD787"/>
  <c r="S787"/>
  <c r="AK787"/>
  <c r="AN787" s="1"/>
  <c r="AS787"/>
  <c r="AW787"/>
  <c r="BA787"/>
  <c r="AT787"/>
  <c r="BB787"/>
  <c r="AD787"/>
  <c r="AQ787"/>
  <c r="AY787"/>
  <c r="O773"/>
  <c r="AF773"/>
  <c r="AR773"/>
  <c r="AV773"/>
  <c r="AZ773"/>
  <c r="BD773"/>
  <c r="S773"/>
  <c r="AK773"/>
  <c r="AN773" s="1"/>
  <c r="AS773"/>
  <c r="AW773"/>
  <c r="BA773"/>
  <c r="AD773"/>
  <c r="AQ773"/>
  <c r="AY773"/>
  <c r="T773"/>
  <c r="AC773"/>
  <c r="AX773"/>
  <c r="O771"/>
  <c r="AF771"/>
  <c r="AR771"/>
  <c r="AV771"/>
  <c r="AZ771"/>
  <c r="BD771"/>
  <c r="S771"/>
  <c r="AK771"/>
  <c r="AN771" s="1"/>
  <c r="AS771"/>
  <c r="AW771"/>
  <c r="BA771"/>
  <c r="AT771"/>
  <c r="BB771"/>
  <c r="AD771"/>
  <c r="AQ771"/>
  <c r="AY771"/>
  <c r="O755"/>
  <c r="AF755"/>
  <c r="AR755"/>
  <c r="AV755"/>
  <c r="AZ755"/>
  <c r="BD755"/>
  <c r="S755"/>
  <c r="AQ755"/>
  <c r="AW755"/>
  <c r="BB755"/>
  <c r="T755"/>
  <c r="AC755"/>
  <c r="AS755"/>
  <c r="AX755"/>
  <c r="BC755"/>
  <c r="AU755"/>
  <c r="AT755"/>
  <c r="O739"/>
  <c r="AF739"/>
  <c r="AR739"/>
  <c r="AV739"/>
  <c r="AZ739"/>
  <c r="BD739"/>
  <c r="S739"/>
  <c r="AQ739"/>
  <c r="AW739"/>
  <c r="BB739"/>
  <c r="T739"/>
  <c r="AC739"/>
  <c r="AS739"/>
  <c r="AX739"/>
  <c r="BC739"/>
  <c r="AU739"/>
  <c r="AT739"/>
  <c r="O723"/>
  <c r="AF723"/>
  <c r="AR723"/>
  <c r="AV723"/>
  <c r="AZ723"/>
  <c r="BD723"/>
  <c r="S723"/>
  <c r="AQ723"/>
  <c r="AW723"/>
  <c r="BB723"/>
  <c r="T723"/>
  <c r="AC723"/>
  <c r="AS723"/>
  <c r="AX723"/>
  <c r="BC723"/>
  <c r="AU723"/>
  <c r="AT723"/>
  <c r="O707"/>
  <c r="AF707"/>
  <c r="AR707"/>
  <c r="AV707"/>
  <c r="AZ707"/>
  <c r="BD707"/>
  <c r="S707"/>
  <c r="AQ707"/>
  <c r="AW707"/>
  <c r="BB707"/>
  <c r="T707"/>
  <c r="AC707"/>
  <c r="AS707"/>
  <c r="AX707"/>
  <c r="BC707"/>
  <c r="AU707"/>
  <c r="AT707"/>
  <c r="O691"/>
  <c r="AF691"/>
  <c r="AR691"/>
  <c r="AV691"/>
  <c r="AZ691"/>
  <c r="BD691"/>
  <c r="S691"/>
  <c r="AQ691"/>
  <c r="AW691"/>
  <c r="BB691"/>
  <c r="T691"/>
  <c r="AC691"/>
  <c r="AS691"/>
  <c r="AX691"/>
  <c r="BC691"/>
  <c r="AU691"/>
  <c r="AT691"/>
  <c r="S663"/>
  <c r="AK663"/>
  <c r="AN663" s="1"/>
  <c r="AS663"/>
  <c r="AW663"/>
  <c r="BA663"/>
  <c r="O663"/>
  <c r="AF663"/>
  <c r="AR663"/>
  <c r="AV663"/>
  <c r="AZ663"/>
  <c r="BD663"/>
  <c r="T663"/>
  <c r="AC663"/>
  <c r="AX663"/>
  <c r="AD663"/>
  <c r="AQ663"/>
  <c r="AY663"/>
  <c r="AU663"/>
  <c r="AT663"/>
  <c r="S647"/>
  <c r="AK647"/>
  <c r="AN647" s="1"/>
  <c r="AS647"/>
  <c r="AW647"/>
  <c r="BA647"/>
  <c r="O647"/>
  <c r="AF647"/>
  <c r="AR647"/>
  <c r="AV647"/>
  <c r="AZ647"/>
  <c r="BD647"/>
  <c r="T647"/>
  <c r="AC647"/>
  <c r="AX647"/>
  <c r="AD647"/>
  <c r="AQ647"/>
  <c r="AY647"/>
  <c r="AU647"/>
  <c r="AT647"/>
  <c r="T599"/>
  <c r="AC599"/>
  <c r="AT599"/>
  <c r="AX599"/>
  <c r="BB599"/>
  <c r="S599"/>
  <c r="AK599"/>
  <c r="AN599" s="1"/>
  <c r="AS599"/>
  <c r="AW599"/>
  <c r="BA599"/>
  <c r="AR599"/>
  <c r="AZ599"/>
  <c r="AF599"/>
  <c r="AQ599"/>
  <c r="AY599"/>
  <c r="O599"/>
  <c r="AD599"/>
  <c r="AV599"/>
  <c r="BD599"/>
  <c r="AU599"/>
  <c r="BC599"/>
  <c r="T567"/>
  <c r="AC567"/>
  <c r="AT567"/>
  <c r="AX567"/>
  <c r="BB567"/>
  <c r="S567"/>
  <c r="AK567"/>
  <c r="AN567" s="1"/>
  <c r="AS567"/>
  <c r="AW567"/>
  <c r="BA567"/>
  <c r="AR567"/>
  <c r="AZ567"/>
  <c r="AF567"/>
  <c r="AQ567"/>
  <c r="AY567"/>
  <c r="O567"/>
  <c r="AD567"/>
  <c r="AV567"/>
  <c r="BD567"/>
  <c r="AU567"/>
  <c r="BC567"/>
  <c r="BA1198"/>
  <c r="AW1198"/>
  <c r="AS1198"/>
  <c r="AK1198"/>
  <c r="AN1198" s="1"/>
  <c r="BA1196"/>
  <c r="AW1196"/>
  <c r="AS1196"/>
  <c r="AK1196"/>
  <c r="AN1196" s="1"/>
  <c r="BA1194"/>
  <c r="AW1194"/>
  <c r="AS1194"/>
  <c r="AK1194"/>
  <c r="AN1194" s="1"/>
  <c r="BA1192"/>
  <c r="AW1192"/>
  <c r="AS1192"/>
  <c r="AK1192"/>
  <c r="AN1192" s="1"/>
  <c r="BA1190"/>
  <c r="AW1190"/>
  <c r="AS1190"/>
  <c r="AK1190"/>
  <c r="AN1190" s="1"/>
  <c r="BA1188"/>
  <c r="AW1188"/>
  <c r="AS1188"/>
  <c r="AK1188"/>
  <c r="AN1188" s="1"/>
  <c r="BA1186"/>
  <c r="AW1186"/>
  <c r="AS1186"/>
  <c r="AK1186"/>
  <c r="AN1186" s="1"/>
  <c r="BA1184"/>
  <c r="AW1184"/>
  <c r="AS1184"/>
  <c r="AK1184"/>
  <c r="AN1184" s="1"/>
  <c r="BA1182"/>
  <c r="AW1182"/>
  <c r="AS1182"/>
  <c r="AK1182"/>
  <c r="AN1182" s="1"/>
  <c r="BA1180"/>
  <c r="AW1180"/>
  <c r="AS1180"/>
  <c r="AK1180"/>
  <c r="AN1180" s="1"/>
  <c r="BA1178"/>
  <c r="AW1178"/>
  <c r="AS1178"/>
  <c r="AK1178"/>
  <c r="AN1178" s="1"/>
  <c r="BA1176"/>
  <c r="AW1176"/>
  <c r="AS1176"/>
  <c r="AK1176"/>
  <c r="AN1176" s="1"/>
  <c r="BA1174"/>
  <c r="AW1174"/>
  <c r="AS1174"/>
  <c r="AK1174"/>
  <c r="AN1174" s="1"/>
  <c r="BA1172"/>
  <c r="AW1172"/>
  <c r="AS1172"/>
  <c r="AK1172"/>
  <c r="AN1172" s="1"/>
  <c r="BA1170"/>
  <c r="AW1170"/>
  <c r="AS1170"/>
  <c r="AK1170"/>
  <c r="BA1168"/>
  <c r="AW1168"/>
  <c r="AS1168"/>
  <c r="AK1168"/>
  <c r="BA1166"/>
  <c r="AW1166"/>
  <c r="AS1166"/>
  <c r="AK1166"/>
  <c r="AN1166" s="1"/>
  <c r="BA1164"/>
  <c r="AW1164"/>
  <c r="AS1164"/>
  <c r="AK1164"/>
  <c r="AN1164" s="1"/>
  <c r="BA1162"/>
  <c r="AW1162"/>
  <c r="AS1162"/>
  <c r="AK1162"/>
  <c r="AN1162" s="1"/>
  <c r="BA1160"/>
  <c r="AW1160"/>
  <c r="AS1160"/>
  <c r="AK1160"/>
  <c r="AN1160" s="1"/>
  <c r="BA1158"/>
  <c r="AW1158"/>
  <c r="AS1158"/>
  <c r="AK1158"/>
  <c r="AN1158" s="1"/>
  <c r="BA1156"/>
  <c r="AW1156"/>
  <c r="AS1156"/>
  <c r="AK1156"/>
  <c r="AN1156" s="1"/>
  <c r="BA1154"/>
  <c r="AW1154"/>
  <c r="AS1154"/>
  <c r="AK1154"/>
  <c r="AN1154" s="1"/>
  <c r="BA1152"/>
  <c r="AW1152"/>
  <c r="AS1152"/>
  <c r="AK1152"/>
  <c r="AN1152" s="1"/>
  <c r="BA1150"/>
  <c r="AW1150"/>
  <c r="AS1150"/>
  <c r="AK1150"/>
  <c r="AN1150" s="1"/>
  <c r="BA1148"/>
  <c r="AW1148"/>
  <c r="AS1148"/>
  <c r="AK1148"/>
  <c r="BA1146"/>
  <c r="AW1146"/>
  <c r="AS1146"/>
  <c r="AK1146"/>
  <c r="AN1146" s="1"/>
  <c r="BA1144"/>
  <c r="AW1144"/>
  <c r="AS1144"/>
  <c r="AK1144"/>
  <c r="AN1144" s="1"/>
  <c r="BA1142"/>
  <c r="AW1142"/>
  <c r="AS1142"/>
  <c r="AK1142"/>
  <c r="AN1142" s="1"/>
  <c r="BC1137"/>
  <c r="AX1137"/>
  <c r="AS1137"/>
  <c r="AC1137"/>
  <c r="BC1136"/>
  <c r="AW1136"/>
  <c r="AR1136"/>
  <c r="AD1136"/>
  <c r="BB1135"/>
  <c r="AW1135"/>
  <c r="AQ1135"/>
  <c r="S1135"/>
  <c r="BA1134"/>
  <c r="AV1134"/>
  <c r="AQ1134"/>
  <c r="O1134"/>
  <c r="BC1129"/>
  <c r="AX1129"/>
  <c r="AS1129"/>
  <c r="AC1129"/>
  <c r="BC1128"/>
  <c r="AW1128"/>
  <c r="AR1128"/>
  <c r="AD1128"/>
  <c r="BB1127"/>
  <c r="AW1127"/>
  <c r="AQ1127"/>
  <c r="S1127"/>
  <c r="BA1126"/>
  <c r="AV1126"/>
  <c r="AQ1126"/>
  <c r="O1126"/>
  <c r="BC1121"/>
  <c r="AX1121"/>
  <c r="AS1121"/>
  <c r="AC1121"/>
  <c r="BC1120"/>
  <c r="AW1120"/>
  <c r="AR1120"/>
  <c r="AD1120"/>
  <c r="BB1119"/>
  <c r="AW1119"/>
  <c r="AQ1119"/>
  <c r="S1119"/>
  <c r="BA1118"/>
  <c r="AV1118"/>
  <c r="AQ1118"/>
  <c r="O1118"/>
  <c r="BC1113"/>
  <c r="AX1113"/>
  <c r="AS1113"/>
  <c r="AC1113"/>
  <c r="BC1112"/>
  <c r="AW1112"/>
  <c r="AR1112"/>
  <c r="AD1112"/>
  <c r="BB1111"/>
  <c r="AW1111"/>
  <c r="AQ1111"/>
  <c r="S1111"/>
  <c r="BA1110"/>
  <c r="AV1110"/>
  <c r="AQ1110"/>
  <c r="O1110"/>
  <c r="BC1105"/>
  <c r="AX1105"/>
  <c r="AS1105"/>
  <c r="AC1105"/>
  <c r="BC1104"/>
  <c r="AW1104"/>
  <c r="AR1104"/>
  <c r="AD1104"/>
  <c r="BB1103"/>
  <c r="AW1103"/>
  <c r="AQ1103"/>
  <c r="S1103"/>
  <c r="BA1102"/>
  <c r="AV1102"/>
  <c r="AQ1102"/>
  <c r="O1102"/>
  <c r="BC1097"/>
  <c r="AX1097"/>
  <c r="AS1097"/>
  <c r="AC1097"/>
  <c r="BC1096"/>
  <c r="AW1096"/>
  <c r="AR1096"/>
  <c r="AD1096"/>
  <c r="BB1095"/>
  <c r="AW1095"/>
  <c r="AQ1095"/>
  <c r="S1095"/>
  <c r="BA1094"/>
  <c r="AV1094"/>
  <c r="AQ1094"/>
  <c r="O1094"/>
  <c r="BC1089"/>
  <c r="AX1089"/>
  <c r="AS1089"/>
  <c r="AC1089"/>
  <c r="BC1088"/>
  <c r="AW1088"/>
  <c r="AR1088"/>
  <c r="AD1088"/>
  <c r="BB1087"/>
  <c r="AW1087"/>
  <c r="AQ1087"/>
  <c r="S1087"/>
  <c r="BA1086"/>
  <c r="AV1086"/>
  <c r="AQ1086"/>
  <c r="O1086"/>
  <c r="BC1081"/>
  <c r="AX1081"/>
  <c r="AS1081"/>
  <c r="AC1081"/>
  <c r="BC1080"/>
  <c r="AW1080"/>
  <c r="AR1080"/>
  <c r="AD1080"/>
  <c r="BB1079"/>
  <c r="AW1079"/>
  <c r="AQ1079"/>
  <c r="S1079"/>
  <c r="BA1078"/>
  <c r="AV1078"/>
  <c r="AQ1078"/>
  <c r="O1078"/>
  <c r="BC1073"/>
  <c r="AX1073"/>
  <c r="AS1073"/>
  <c r="AC1073"/>
  <c r="BC1072"/>
  <c r="AW1072"/>
  <c r="AR1072"/>
  <c r="AD1072"/>
  <c r="BB1071"/>
  <c r="AW1071"/>
  <c r="AQ1071"/>
  <c r="S1071"/>
  <c r="BA1070"/>
  <c r="AV1070"/>
  <c r="AQ1070"/>
  <c r="O1070"/>
  <c r="BC1065"/>
  <c r="AX1065"/>
  <c r="AS1065"/>
  <c r="AC1065"/>
  <c r="BC1064"/>
  <c r="AW1064"/>
  <c r="AR1064"/>
  <c r="AD1064"/>
  <c r="BB1063"/>
  <c r="AW1063"/>
  <c r="AQ1063"/>
  <c r="S1063"/>
  <c r="BA1062"/>
  <c r="AV1062"/>
  <c r="AQ1062"/>
  <c r="O1062"/>
  <c r="BC1057"/>
  <c r="AX1057"/>
  <c r="AS1057"/>
  <c r="AC1057"/>
  <c r="BC1056"/>
  <c r="AW1056"/>
  <c r="AR1056"/>
  <c r="AD1056"/>
  <c r="BB1055"/>
  <c r="AW1055"/>
  <c r="AQ1055"/>
  <c r="S1055"/>
  <c r="BA1054"/>
  <c r="AV1054"/>
  <c r="AQ1054"/>
  <c r="O1054"/>
  <c r="BC1049"/>
  <c r="AX1049"/>
  <c r="AS1049"/>
  <c r="AC1049"/>
  <c r="BC1048"/>
  <c r="AW1048"/>
  <c r="AR1048"/>
  <c r="AD1048"/>
  <c r="BB1047"/>
  <c r="AW1047"/>
  <c r="AQ1047"/>
  <c r="S1047"/>
  <c r="BA1046"/>
  <c r="AV1046"/>
  <c r="AQ1046"/>
  <c r="O1046"/>
  <c r="BC1041"/>
  <c r="AX1041"/>
  <c r="AS1041"/>
  <c r="AC1041"/>
  <c r="BC1040"/>
  <c r="AW1040"/>
  <c r="AR1040"/>
  <c r="AD1040"/>
  <c r="BB1039"/>
  <c r="AW1039"/>
  <c r="AQ1039"/>
  <c r="S1039"/>
  <c r="BA1038"/>
  <c r="AV1038"/>
  <c r="AQ1038"/>
  <c r="O1038"/>
  <c r="AX1031"/>
  <c r="AC1031"/>
  <c r="T1031"/>
  <c r="AY1029"/>
  <c r="AQ1029"/>
  <c r="AX1023"/>
  <c r="AC1023"/>
  <c r="T1023"/>
  <c r="AY1021"/>
  <c r="AQ1021"/>
  <c r="AX1015"/>
  <c r="AC1015"/>
  <c r="T1015"/>
  <c r="AY1013"/>
  <c r="AQ1013"/>
  <c r="AX1007"/>
  <c r="AC1007"/>
  <c r="T1007"/>
  <c r="AY1005"/>
  <c r="AQ1005"/>
  <c r="AX999"/>
  <c r="AC999"/>
  <c r="T999"/>
  <c r="AY997"/>
  <c r="AQ997"/>
  <c r="AX991"/>
  <c r="AC991"/>
  <c r="T991"/>
  <c r="AY989"/>
  <c r="AQ989"/>
  <c r="AX983"/>
  <c r="AC983"/>
  <c r="T983"/>
  <c r="AY981"/>
  <c r="AQ981"/>
  <c r="AX975"/>
  <c r="AC975"/>
  <c r="T975"/>
  <c r="AY973"/>
  <c r="AQ973"/>
  <c r="AX967"/>
  <c r="AC967"/>
  <c r="T967"/>
  <c r="AY965"/>
  <c r="AQ965"/>
  <c r="AX959"/>
  <c r="AC959"/>
  <c r="T959"/>
  <c r="AY957"/>
  <c r="AQ957"/>
  <c r="AX951"/>
  <c r="AC951"/>
  <c r="T951"/>
  <c r="AY949"/>
  <c r="AQ949"/>
  <c r="AX943"/>
  <c r="AC943"/>
  <c r="T943"/>
  <c r="AY941"/>
  <c r="AQ941"/>
  <c r="BB939"/>
  <c r="AX935"/>
  <c r="AC935"/>
  <c r="T935"/>
  <c r="AY933"/>
  <c r="AQ933"/>
  <c r="BB931"/>
  <c r="AX927"/>
  <c r="AC927"/>
  <c r="T927"/>
  <c r="AY925"/>
  <c r="AQ925"/>
  <c r="BB923"/>
  <c r="AX919"/>
  <c r="AC919"/>
  <c r="T919"/>
  <c r="AY917"/>
  <c r="AQ917"/>
  <c r="BB915"/>
  <c r="AX911"/>
  <c r="AC911"/>
  <c r="T911"/>
  <c r="AY909"/>
  <c r="AQ909"/>
  <c r="BB907"/>
  <c r="AX903"/>
  <c r="AC903"/>
  <c r="T903"/>
  <c r="AY901"/>
  <c r="AQ901"/>
  <c r="BB899"/>
  <c r="AX895"/>
  <c r="AC895"/>
  <c r="T895"/>
  <c r="AY893"/>
  <c r="AQ893"/>
  <c r="BB891"/>
  <c r="AX887"/>
  <c r="AC887"/>
  <c r="T887"/>
  <c r="AY885"/>
  <c r="AQ885"/>
  <c r="BB883"/>
  <c r="AX879"/>
  <c r="AC879"/>
  <c r="T879"/>
  <c r="AY877"/>
  <c r="AQ877"/>
  <c r="BB875"/>
  <c r="BB871"/>
  <c r="AY869"/>
  <c r="AQ869"/>
  <c r="AX867"/>
  <c r="AC867"/>
  <c r="T867"/>
  <c r="BA854"/>
  <c r="AQ854"/>
  <c r="AK854"/>
  <c r="AN854" s="1"/>
  <c r="O854"/>
  <c r="BD852"/>
  <c r="AZ844"/>
  <c r="AK844"/>
  <c r="AN844" s="1"/>
  <c r="BB839"/>
  <c r="AQ839"/>
  <c r="AK839"/>
  <c r="AN839" s="1"/>
  <c r="S839"/>
  <c r="BA837"/>
  <c r="AK837"/>
  <c r="AN837" s="1"/>
  <c r="AZ820"/>
  <c r="AK820"/>
  <c r="AN820" s="1"/>
  <c r="AZ804"/>
  <c r="AK804"/>
  <c r="AN804" s="1"/>
  <c r="AQ748"/>
  <c r="AK748"/>
  <c r="O748"/>
  <c r="AQ732"/>
  <c r="AK732"/>
  <c r="AN732" s="1"/>
  <c r="O732"/>
  <c r="AQ716"/>
  <c r="AK716"/>
  <c r="AN716" s="1"/>
  <c r="O716"/>
  <c r="AQ700"/>
  <c r="AK700"/>
  <c r="AN700" s="1"/>
  <c r="O700"/>
  <c r="AQ684"/>
  <c r="AK684"/>
  <c r="AN684" s="1"/>
  <c r="O684"/>
  <c r="S939"/>
  <c r="AK939"/>
  <c r="AN939" s="1"/>
  <c r="AS939"/>
  <c r="AW939"/>
  <c r="BA939"/>
  <c r="O939"/>
  <c r="AF939"/>
  <c r="AR939"/>
  <c r="AV939"/>
  <c r="AZ939"/>
  <c r="BD939"/>
  <c r="S931"/>
  <c r="AK931"/>
  <c r="AN931" s="1"/>
  <c r="AS931"/>
  <c r="AW931"/>
  <c r="BA931"/>
  <c r="O931"/>
  <c r="AF931"/>
  <c r="AR931"/>
  <c r="AV931"/>
  <c r="AZ931"/>
  <c r="BD931"/>
  <c r="S923"/>
  <c r="AK923"/>
  <c r="AN923" s="1"/>
  <c r="AS923"/>
  <c r="AW923"/>
  <c r="BA923"/>
  <c r="O923"/>
  <c r="AF923"/>
  <c r="AR923"/>
  <c r="AV923"/>
  <c r="AZ923"/>
  <c r="BD923"/>
  <c r="S915"/>
  <c r="AK915"/>
  <c r="AS915"/>
  <c r="AW915"/>
  <c r="BA915"/>
  <c r="O915"/>
  <c r="AF915"/>
  <c r="AR915"/>
  <c r="AV915"/>
  <c r="AZ915"/>
  <c r="BD915"/>
  <c r="S907"/>
  <c r="AK907"/>
  <c r="AN907" s="1"/>
  <c r="AS907"/>
  <c r="AW907"/>
  <c r="BA907"/>
  <c r="O907"/>
  <c r="AF907"/>
  <c r="AR907"/>
  <c r="AV907"/>
  <c r="AZ907"/>
  <c r="BD907"/>
  <c r="S899"/>
  <c r="AK899"/>
  <c r="AN899" s="1"/>
  <c r="AS899"/>
  <c r="AW899"/>
  <c r="BA899"/>
  <c r="O899"/>
  <c r="AF899"/>
  <c r="AR899"/>
  <c r="AV899"/>
  <c r="AZ899"/>
  <c r="BD899"/>
  <c r="S891"/>
  <c r="AK891"/>
  <c r="AN891" s="1"/>
  <c r="AS891"/>
  <c r="AW891"/>
  <c r="BA891"/>
  <c r="O891"/>
  <c r="AF891"/>
  <c r="AR891"/>
  <c r="AV891"/>
  <c r="AZ891"/>
  <c r="BD891"/>
  <c r="S883"/>
  <c r="AK883"/>
  <c r="AN883" s="1"/>
  <c r="AS883"/>
  <c r="AW883"/>
  <c r="BA883"/>
  <c r="O883"/>
  <c r="AF883"/>
  <c r="AR883"/>
  <c r="AV883"/>
  <c r="AZ883"/>
  <c r="BD883"/>
  <c r="S875"/>
  <c r="AK875"/>
  <c r="AN875" s="1"/>
  <c r="AS875"/>
  <c r="AW875"/>
  <c r="BA875"/>
  <c r="O875"/>
  <c r="AF875"/>
  <c r="AR875"/>
  <c r="AV875"/>
  <c r="AZ875"/>
  <c r="BD875"/>
  <c r="S871"/>
  <c r="AK871"/>
  <c r="AN871" s="1"/>
  <c r="AS871"/>
  <c r="AW871"/>
  <c r="BA871"/>
  <c r="O871"/>
  <c r="AF871"/>
  <c r="AR871"/>
  <c r="AV871"/>
  <c r="AZ871"/>
  <c r="BD871"/>
  <c r="T860"/>
  <c r="AC860"/>
  <c r="AT860"/>
  <c r="AX860"/>
  <c r="BB860"/>
  <c r="S860"/>
  <c r="AD860"/>
  <c r="AR860"/>
  <c r="AW860"/>
  <c r="BC860"/>
  <c r="O860"/>
  <c r="AQ860"/>
  <c r="AV860"/>
  <c r="BA860"/>
  <c r="O855"/>
  <c r="AF855"/>
  <c r="AR855"/>
  <c r="AV855"/>
  <c r="AZ855"/>
  <c r="BD855"/>
  <c r="AD855"/>
  <c r="AT855"/>
  <c r="AY855"/>
  <c r="T855"/>
  <c r="AC855"/>
  <c r="AS855"/>
  <c r="AX855"/>
  <c r="BC855"/>
  <c r="O853"/>
  <c r="AF853"/>
  <c r="AR853"/>
  <c r="AV853"/>
  <c r="AZ853"/>
  <c r="BD853"/>
  <c r="T853"/>
  <c r="AC853"/>
  <c r="AS853"/>
  <c r="AX853"/>
  <c r="BC853"/>
  <c r="S853"/>
  <c r="AQ853"/>
  <c r="AW853"/>
  <c r="BB853"/>
  <c r="T838"/>
  <c r="AC838"/>
  <c r="AT838"/>
  <c r="AX838"/>
  <c r="BB838"/>
  <c r="AF838"/>
  <c r="AS838"/>
  <c r="AY838"/>
  <c r="BD838"/>
  <c r="S838"/>
  <c r="AD838"/>
  <c r="AR838"/>
  <c r="AW838"/>
  <c r="BC838"/>
  <c r="T828"/>
  <c r="AC828"/>
  <c r="AT828"/>
  <c r="AX828"/>
  <c r="BB828"/>
  <c r="S828"/>
  <c r="AD828"/>
  <c r="AR828"/>
  <c r="AW828"/>
  <c r="BC828"/>
  <c r="O828"/>
  <c r="AQ828"/>
  <c r="AV828"/>
  <c r="BA828"/>
  <c r="T812"/>
  <c r="AC812"/>
  <c r="AT812"/>
  <c r="AX812"/>
  <c r="BB812"/>
  <c r="S812"/>
  <c r="AD812"/>
  <c r="AR812"/>
  <c r="AW812"/>
  <c r="BC812"/>
  <c r="O812"/>
  <c r="AQ812"/>
  <c r="AV812"/>
  <c r="BA812"/>
  <c r="T796"/>
  <c r="AC796"/>
  <c r="AT796"/>
  <c r="AX796"/>
  <c r="BB796"/>
  <c r="S796"/>
  <c r="AD796"/>
  <c r="AR796"/>
  <c r="AW796"/>
  <c r="BC796"/>
  <c r="O796"/>
  <c r="AQ796"/>
  <c r="AV796"/>
  <c r="BA796"/>
  <c r="T591"/>
  <c r="AC591"/>
  <c r="AT591"/>
  <c r="AX591"/>
  <c r="BB591"/>
  <c r="S591"/>
  <c r="AK591"/>
  <c r="AN591" s="1"/>
  <c r="AS591"/>
  <c r="AW591"/>
  <c r="BA591"/>
  <c r="AR591"/>
  <c r="AZ591"/>
  <c r="AF591"/>
  <c r="AQ591"/>
  <c r="AY591"/>
  <c r="O591"/>
  <c r="AD591"/>
  <c r="AV591"/>
  <c r="BD591"/>
  <c r="AU591"/>
  <c r="BC591"/>
  <c r="T559"/>
  <c r="AC559"/>
  <c r="AT559"/>
  <c r="AX559"/>
  <c r="BB559"/>
  <c r="S559"/>
  <c r="AK559"/>
  <c r="AN559" s="1"/>
  <c r="AS559"/>
  <c r="AW559"/>
  <c r="BA559"/>
  <c r="AR559"/>
  <c r="AZ559"/>
  <c r="AF559"/>
  <c r="AQ559"/>
  <c r="AY559"/>
  <c r="O559"/>
  <c r="AD559"/>
  <c r="AV559"/>
  <c r="BD559"/>
  <c r="AU559"/>
  <c r="BC559"/>
  <c r="O1137"/>
  <c r="AF1137"/>
  <c r="AR1137"/>
  <c r="AV1137"/>
  <c r="AZ1137"/>
  <c r="BD1137"/>
  <c r="T1136"/>
  <c r="AC1136"/>
  <c r="AT1136"/>
  <c r="AX1136"/>
  <c r="BB1136"/>
  <c r="O1129"/>
  <c r="AF1129"/>
  <c r="AR1129"/>
  <c r="AV1129"/>
  <c r="AZ1129"/>
  <c r="BD1129"/>
  <c r="T1128"/>
  <c r="AC1128"/>
  <c r="AT1128"/>
  <c r="AX1128"/>
  <c r="BB1128"/>
  <c r="O1121"/>
  <c r="AF1121"/>
  <c r="AR1121"/>
  <c r="AV1121"/>
  <c r="AZ1121"/>
  <c r="BD1121"/>
  <c r="T1120"/>
  <c r="AC1120"/>
  <c r="AT1120"/>
  <c r="AX1120"/>
  <c r="BB1120"/>
  <c r="O1113"/>
  <c r="AF1113"/>
  <c r="AR1113"/>
  <c r="AV1113"/>
  <c r="AZ1113"/>
  <c r="BD1113"/>
  <c r="T1112"/>
  <c r="AC1112"/>
  <c r="AT1112"/>
  <c r="AX1112"/>
  <c r="BB1112"/>
  <c r="O1105"/>
  <c r="AF1105"/>
  <c r="AR1105"/>
  <c r="AV1105"/>
  <c r="AZ1105"/>
  <c r="BD1105"/>
  <c r="T1104"/>
  <c r="AC1104"/>
  <c r="AT1104"/>
  <c r="AX1104"/>
  <c r="BB1104"/>
  <c r="O1097"/>
  <c r="AF1097"/>
  <c r="AR1097"/>
  <c r="AV1097"/>
  <c r="AZ1097"/>
  <c r="BD1097"/>
  <c r="T1096"/>
  <c r="AC1096"/>
  <c r="AT1096"/>
  <c r="AX1096"/>
  <c r="BB1096"/>
  <c r="O1089"/>
  <c r="AF1089"/>
  <c r="AR1089"/>
  <c r="AV1089"/>
  <c r="AZ1089"/>
  <c r="BD1089"/>
  <c r="T1088"/>
  <c r="AC1088"/>
  <c r="AT1088"/>
  <c r="AX1088"/>
  <c r="BB1088"/>
  <c r="O1081"/>
  <c r="AF1081"/>
  <c r="AR1081"/>
  <c r="AV1081"/>
  <c r="AZ1081"/>
  <c r="BD1081"/>
  <c r="T1080"/>
  <c r="AC1080"/>
  <c r="AT1080"/>
  <c r="AX1080"/>
  <c r="BB1080"/>
  <c r="O1073"/>
  <c r="AF1073"/>
  <c r="AR1073"/>
  <c r="AV1073"/>
  <c r="AZ1073"/>
  <c r="BD1073"/>
  <c r="T1072"/>
  <c r="AC1072"/>
  <c r="AT1072"/>
  <c r="AX1072"/>
  <c r="BB1072"/>
  <c r="O1065"/>
  <c r="AF1065"/>
  <c r="AR1065"/>
  <c r="AV1065"/>
  <c r="AZ1065"/>
  <c r="BD1065"/>
  <c r="T1064"/>
  <c r="AC1064"/>
  <c r="AT1064"/>
  <c r="AX1064"/>
  <c r="BB1064"/>
  <c r="O1057"/>
  <c r="AF1057"/>
  <c r="AR1057"/>
  <c r="AV1057"/>
  <c r="AZ1057"/>
  <c r="BD1057"/>
  <c r="T1056"/>
  <c r="AC1056"/>
  <c r="AT1056"/>
  <c r="AX1056"/>
  <c r="BB1056"/>
  <c r="O1049"/>
  <c r="AF1049"/>
  <c r="AR1049"/>
  <c r="AV1049"/>
  <c r="AZ1049"/>
  <c r="BD1049"/>
  <c r="T1048"/>
  <c r="AC1048"/>
  <c r="AT1048"/>
  <c r="AX1048"/>
  <c r="BB1048"/>
  <c r="O1041"/>
  <c r="AF1041"/>
  <c r="AR1041"/>
  <c r="AV1041"/>
  <c r="AZ1041"/>
  <c r="BD1041"/>
  <c r="T1040"/>
  <c r="AC1040"/>
  <c r="AT1040"/>
  <c r="AX1040"/>
  <c r="BB1040"/>
  <c r="S1029"/>
  <c r="AK1029"/>
  <c r="AN1029" s="1"/>
  <c r="AS1029"/>
  <c r="AW1029"/>
  <c r="BA1029"/>
  <c r="O1029"/>
  <c r="AF1029"/>
  <c r="AR1029"/>
  <c r="AV1029"/>
  <c r="AZ1029"/>
  <c r="BD1029"/>
  <c r="S1021"/>
  <c r="AK1021"/>
  <c r="AN1021" s="1"/>
  <c r="AS1021"/>
  <c r="AW1021"/>
  <c r="BA1021"/>
  <c r="O1021"/>
  <c r="AF1021"/>
  <c r="AR1021"/>
  <c r="AV1021"/>
  <c r="AZ1021"/>
  <c r="BD1021"/>
  <c r="S1013"/>
  <c r="AK1013"/>
  <c r="AN1013" s="1"/>
  <c r="AS1013"/>
  <c r="AW1013"/>
  <c r="BA1013"/>
  <c r="O1013"/>
  <c r="AF1013"/>
  <c r="AR1013"/>
  <c r="AV1013"/>
  <c r="AZ1013"/>
  <c r="BD1013"/>
  <c r="S1005"/>
  <c r="AK1005"/>
  <c r="AS1005"/>
  <c r="AW1005"/>
  <c r="BA1005"/>
  <c r="O1005"/>
  <c r="AF1005"/>
  <c r="AR1005"/>
  <c r="AV1005"/>
  <c r="AZ1005"/>
  <c r="BD1005"/>
  <c r="S997"/>
  <c r="AK997"/>
  <c r="AN997" s="1"/>
  <c r="AS997"/>
  <c r="AW997"/>
  <c r="BA997"/>
  <c r="O997"/>
  <c r="AF997"/>
  <c r="AR997"/>
  <c r="AV997"/>
  <c r="AZ997"/>
  <c r="BD997"/>
  <c r="S989"/>
  <c r="AK989"/>
  <c r="AN989" s="1"/>
  <c r="AS989"/>
  <c r="AW989"/>
  <c r="BA989"/>
  <c r="O989"/>
  <c r="AF989"/>
  <c r="AR989"/>
  <c r="AV989"/>
  <c r="AZ989"/>
  <c r="BD989"/>
  <c r="S981"/>
  <c r="AK981"/>
  <c r="AN981" s="1"/>
  <c r="AS981"/>
  <c r="AW981"/>
  <c r="BA981"/>
  <c r="O981"/>
  <c r="AF981"/>
  <c r="AR981"/>
  <c r="AV981"/>
  <c r="AZ981"/>
  <c r="BD981"/>
  <c r="S973"/>
  <c r="AK973"/>
  <c r="AN973" s="1"/>
  <c r="AS973"/>
  <c r="AW973"/>
  <c r="BA973"/>
  <c r="O973"/>
  <c r="AF973"/>
  <c r="AR973"/>
  <c r="AV973"/>
  <c r="AZ973"/>
  <c r="BD973"/>
  <c r="S965"/>
  <c r="AK965"/>
  <c r="AN965" s="1"/>
  <c r="AS965"/>
  <c r="AW965"/>
  <c r="BA965"/>
  <c r="O965"/>
  <c r="AF965"/>
  <c r="AR965"/>
  <c r="AV965"/>
  <c r="AZ965"/>
  <c r="BD965"/>
  <c r="S957"/>
  <c r="AK957"/>
  <c r="AS957"/>
  <c r="AW957"/>
  <c r="BA957"/>
  <c r="O957"/>
  <c r="AF957"/>
  <c r="AR957"/>
  <c r="AV957"/>
  <c r="AZ957"/>
  <c r="BD957"/>
  <c r="S949"/>
  <c r="AK949"/>
  <c r="AN949" s="1"/>
  <c r="AS949"/>
  <c r="AW949"/>
  <c r="BA949"/>
  <c r="O949"/>
  <c r="AF949"/>
  <c r="AR949"/>
  <c r="AV949"/>
  <c r="AZ949"/>
  <c r="BD949"/>
  <c r="S941"/>
  <c r="AK941"/>
  <c r="AN941" s="1"/>
  <c r="AS941"/>
  <c r="AW941"/>
  <c r="BA941"/>
  <c r="O941"/>
  <c r="AF941"/>
  <c r="AR941"/>
  <c r="AV941"/>
  <c r="AZ941"/>
  <c r="BD941"/>
  <c r="S933"/>
  <c r="AK933"/>
  <c r="AN933" s="1"/>
  <c r="AS933"/>
  <c r="AW933"/>
  <c r="BA933"/>
  <c r="O933"/>
  <c r="AF933"/>
  <c r="AR933"/>
  <c r="AV933"/>
  <c r="AZ933"/>
  <c r="BD933"/>
  <c r="S925"/>
  <c r="AK925"/>
  <c r="AN925" s="1"/>
  <c r="AS925"/>
  <c r="AW925"/>
  <c r="BA925"/>
  <c r="O925"/>
  <c r="AF925"/>
  <c r="AR925"/>
  <c r="AV925"/>
  <c r="AZ925"/>
  <c r="BD925"/>
  <c r="S917"/>
  <c r="AK917"/>
  <c r="AN917" s="1"/>
  <c r="AS917"/>
  <c r="AW917"/>
  <c r="BA917"/>
  <c r="O917"/>
  <c r="AF917"/>
  <c r="AR917"/>
  <c r="AV917"/>
  <c r="AZ917"/>
  <c r="BD917"/>
  <c r="S909"/>
  <c r="AK909"/>
  <c r="AS909"/>
  <c r="AW909"/>
  <c r="BA909"/>
  <c r="O909"/>
  <c r="AF909"/>
  <c r="AR909"/>
  <c r="AV909"/>
  <c r="AZ909"/>
  <c r="BD909"/>
  <c r="S901"/>
  <c r="AK901"/>
  <c r="AN901" s="1"/>
  <c r="AS901"/>
  <c r="AW901"/>
  <c r="BA901"/>
  <c r="O901"/>
  <c r="AF901"/>
  <c r="AR901"/>
  <c r="AV901"/>
  <c r="AZ901"/>
  <c r="BD901"/>
  <c r="S893"/>
  <c r="AK893"/>
  <c r="AS893"/>
  <c r="AW893"/>
  <c r="BA893"/>
  <c r="O893"/>
  <c r="AF893"/>
  <c r="AR893"/>
  <c r="AV893"/>
  <c r="AZ893"/>
  <c r="BD893"/>
  <c r="S885"/>
  <c r="AK885"/>
  <c r="AN885" s="1"/>
  <c r="AS885"/>
  <c r="AW885"/>
  <c r="BA885"/>
  <c r="O885"/>
  <c r="AF885"/>
  <c r="AR885"/>
  <c r="AV885"/>
  <c r="AZ885"/>
  <c r="BD885"/>
  <c r="S877"/>
  <c r="AK877"/>
  <c r="AN877" s="1"/>
  <c r="AS877"/>
  <c r="AW877"/>
  <c r="BA877"/>
  <c r="O877"/>
  <c r="AF877"/>
  <c r="AR877"/>
  <c r="AV877"/>
  <c r="AZ877"/>
  <c r="BD877"/>
  <c r="S869"/>
  <c r="AK869"/>
  <c r="AN869" s="1"/>
  <c r="AS869"/>
  <c r="AW869"/>
  <c r="BA869"/>
  <c r="O869"/>
  <c r="AF869"/>
  <c r="AR869"/>
  <c r="AV869"/>
  <c r="AZ869"/>
  <c r="BD869"/>
  <c r="T862"/>
  <c r="AC862"/>
  <c r="AT862"/>
  <c r="AX862"/>
  <c r="BB862"/>
  <c r="AF862"/>
  <c r="AS862"/>
  <c r="AY862"/>
  <c r="BD862"/>
  <c r="S862"/>
  <c r="AD862"/>
  <c r="AR862"/>
  <c r="AW862"/>
  <c r="BC862"/>
  <c r="T852"/>
  <c r="AC852"/>
  <c r="AT852"/>
  <c r="AX852"/>
  <c r="BB852"/>
  <c r="S852"/>
  <c r="AD852"/>
  <c r="AR852"/>
  <c r="AW852"/>
  <c r="BC852"/>
  <c r="O852"/>
  <c r="AQ852"/>
  <c r="AV852"/>
  <c r="BA852"/>
  <c r="O847"/>
  <c r="AF847"/>
  <c r="AR847"/>
  <c r="AV847"/>
  <c r="AZ847"/>
  <c r="BD847"/>
  <c r="AD847"/>
  <c r="AT847"/>
  <c r="AY847"/>
  <c r="T847"/>
  <c r="AC847"/>
  <c r="AS847"/>
  <c r="AX847"/>
  <c r="BC847"/>
  <c r="O845"/>
  <c r="AF845"/>
  <c r="AR845"/>
  <c r="AV845"/>
  <c r="AZ845"/>
  <c r="BD845"/>
  <c r="T845"/>
  <c r="AC845"/>
  <c r="AS845"/>
  <c r="AX845"/>
  <c r="BC845"/>
  <c r="S845"/>
  <c r="AQ845"/>
  <c r="AW845"/>
  <c r="BB845"/>
  <c r="T830"/>
  <c r="AC830"/>
  <c r="AT830"/>
  <c r="AX830"/>
  <c r="BB830"/>
  <c r="AF830"/>
  <c r="AS830"/>
  <c r="AY830"/>
  <c r="BD830"/>
  <c r="S830"/>
  <c r="AD830"/>
  <c r="AR830"/>
  <c r="AW830"/>
  <c r="BC830"/>
  <c r="O823"/>
  <c r="AF823"/>
  <c r="AR823"/>
  <c r="AV823"/>
  <c r="AZ823"/>
  <c r="BD823"/>
  <c r="AD823"/>
  <c r="AT823"/>
  <c r="AY823"/>
  <c r="T823"/>
  <c r="AC823"/>
  <c r="AS823"/>
  <c r="AX823"/>
  <c r="BC823"/>
  <c r="O821"/>
  <c r="AF821"/>
  <c r="AR821"/>
  <c r="AV821"/>
  <c r="AZ821"/>
  <c r="BD821"/>
  <c r="T821"/>
  <c r="AC821"/>
  <c r="AS821"/>
  <c r="AX821"/>
  <c r="BC821"/>
  <c r="S821"/>
  <c r="AQ821"/>
  <c r="AW821"/>
  <c r="BB821"/>
  <c r="T814"/>
  <c r="AC814"/>
  <c r="AT814"/>
  <c r="AX814"/>
  <c r="BB814"/>
  <c r="AF814"/>
  <c r="AS814"/>
  <c r="AY814"/>
  <c r="BD814"/>
  <c r="S814"/>
  <c r="AD814"/>
  <c r="AR814"/>
  <c r="AW814"/>
  <c r="BC814"/>
  <c r="O807"/>
  <c r="AF807"/>
  <c r="AR807"/>
  <c r="AV807"/>
  <c r="AZ807"/>
  <c r="BD807"/>
  <c r="AD807"/>
  <c r="AT807"/>
  <c r="AY807"/>
  <c r="T807"/>
  <c r="AC807"/>
  <c r="AS807"/>
  <c r="AX807"/>
  <c r="BC807"/>
  <c r="O805"/>
  <c r="AF805"/>
  <c r="AR805"/>
  <c r="AV805"/>
  <c r="AZ805"/>
  <c r="BD805"/>
  <c r="T805"/>
  <c r="AC805"/>
  <c r="AS805"/>
  <c r="AX805"/>
  <c r="BC805"/>
  <c r="S805"/>
  <c r="AQ805"/>
  <c r="AW805"/>
  <c r="BB805"/>
  <c r="T798"/>
  <c r="AC798"/>
  <c r="AT798"/>
  <c r="AX798"/>
  <c r="BB798"/>
  <c r="AF798"/>
  <c r="AS798"/>
  <c r="AY798"/>
  <c r="BD798"/>
  <c r="S798"/>
  <c r="AD798"/>
  <c r="AR798"/>
  <c r="AW798"/>
  <c r="BC798"/>
  <c r="O781"/>
  <c r="AF781"/>
  <c r="AR781"/>
  <c r="AV781"/>
  <c r="AZ781"/>
  <c r="BD781"/>
  <c r="S781"/>
  <c r="AK781"/>
  <c r="AN781" s="1"/>
  <c r="AS781"/>
  <c r="AW781"/>
  <c r="BA781"/>
  <c r="AD781"/>
  <c r="AQ781"/>
  <c r="AY781"/>
  <c r="T781"/>
  <c r="AC781"/>
  <c r="AX781"/>
  <c r="O779"/>
  <c r="AF779"/>
  <c r="AR779"/>
  <c r="AV779"/>
  <c r="AZ779"/>
  <c r="BD779"/>
  <c r="S779"/>
  <c r="AK779"/>
  <c r="AN779" s="1"/>
  <c r="AS779"/>
  <c r="AW779"/>
  <c r="BA779"/>
  <c r="AT779"/>
  <c r="BB779"/>
  <c r="AD779"/>
  <c r="AQ779"/>
  <c r="AY779"/>
  <c r="O765"/>
  <c r="AF765"/>
  <c r="AR765"/>
  <c r="AV765"/>
  <c r="AZ765"/>
  <c r="BD765"/>
  <c r="S765"/>
  <c r="AK765"/>
  <c r="AN765" s="1"/>
  <c r="AS765"/>
  <c r="AW765"/>
  <c r="BA765"/>
  <c r="AD765"/>
  <c r="AQ765"/>
  <c r="AY765"/>
  <c r="T765"/>
  <c r="AC765"/>
  <c r="AX765"/>
  <c r="O763"/>
  <c r="AF763"/>
  <c r="AR763"/>
  <c r="AV763"/>
  <c r="AZ763"/>
  <c r="BD763"/>
  <c r="S763"/>
  <c r="AK763"/>
  <c r="AN763" s="1"/>
  <c r="AS763"/>
  <c r="AW763"/>
  <c r="BA763"/>
  <c r="AT763"/>
  <c r="BB763"/>
  <c r="AD763"/>
  <c r="AQ763"/>
  <c r="AY763"/>
  <c r="O757"/>
  <c r="AF757"/>
  <c r="AR757"/>
  <c r="AV757"/>
  <c r="AZ757"/>
  <c r="BD757"/>
  <c r="T757"/>
  <c r="AC757"/>
  <c r="AS757"/>
  <c r="AX757"/>
  <c r="BC757"/>
  <c r="AD757"/>
  <c r="AT757"/>
  <c r="AY757"/>
  <c r="AW757"/>
  <c r="AU757"/>
  <c r="T754"/>
  <c r="AC754"/>
  <c r="AT754"/>
  <c r="AX754"/>
  <c r="BB754"/>
  <c r="O754"/>
  <c r="AQ754"/>
  <c r="AV754"/>
  <c r="BA754"/>
  <c r="S754"/>
  <c r="AD754"/>
  <c r="AR754"/>
  <c r="AW754"/>
  <c r="BC754"/>
  <c r="AS754"/>
  <c r="BD754"/>
  <c r="AK754"/>
  <c r="AN754" s="1"/>
  <c r="AZ754"/>
  <c r="O741"/>
  <c r="AF741"/>
  <c r="AR741"/>
  <c r="AV741"/>
  <c r="AZ741"/>
  <c r="BD741"/>
  <c r="T741"/>
  <c r="AC741"/>
  <c r="AS741"/>
  <c r="AX741"/>
  <c r="BC741"/>
  <c r="AD741"/>
  <c r="AT741"/>
  <c r="AY741"/>
  <c r="AW741"/>
  <c r="AU741"/>
  <c r="T738"/>
  <c r="AC738"/>
  <c r="AT738"/>
  <c r="AX738"/>
  <c r="BB738"/>
  <c r="O738"/>
  <c r="AQ738"/>
  <c r="AV738"/>
  <c r="BA738"/>
  <c r="S738"/>
  <c r="AD738"/>
  <c r="AR738"/>
  <c r="AW738"/>
  <c r="BC738"/>
  <c r="AS738"/>
  <c r="BD738"/>
  <c r="AK738"/>
  <c r="AN738" s="1"/>
  <c r="AZ738"/>
  <c r="O725"/>
  <c r="AF725"/>
  <c r="AR725"/>
  <c r="AV725"/>
  <c r="AZ725"/>
  <c r="BD725"/>
  <c r="T725"/>
  <c r="AC725"/>
  <c r="AS725"/>
  <c r="AX725"/>
  <c r="BC725"/>
  <c r="AD725"/>
  <c r="AT725"/>
  <c r="AY725"/>
  <c r="AW725"/>
  <c r="AU725"/>
  <c r="T722"/>
  <c r="AC722"/>
  <c r="AT722"/>
  <c r="AX722"/>
  <c r="BB722"/>
  <c r="O722"/>
  <c r="AQ722"/>
  <c r="AV722"/>
  <c r="BA722"/>
  <c r="S722"/>
  <c r="AD722"/>
  <c r="AR722"/>
  <c r="AW722"/>
  <c r="BC722"/>
  <c r="AS722"/>
  <c r="BD722"/>
  <c r="AK722"/>
  <c r="AN722" s="1"/>
  <c r="AZ722"/>
  <c r="O709"/>
  <c r="AF709"/>
  <c r="AR709"/>
  <c r="AV709"/>
  <c r="AZ709"/>
  <c r="BD709"/>
  <c r="T709"/>
  <c r="AC709"/>
  <c r="AS709"/>
  <c r="AX709"/>
  <c r="BC709"/>
  <c r="AD709"/>
  <c r="AT709"/>
  <c r="AY709"/>
  <c r="AW709"/>
  <c r="AU709"/>
  <c r="T706"/>
  <c r="AC706"/>
  <c r="AT706"/>
  <c r="AX706"/>
  <c r="BB706"/>
  <c r="O706"/>
  <c r="AQ706"/>
  <c r="AV706"/>
  <c r="BA706"/>
  <c r="S706"/>
  <c r="AD706"/>
  <c r="AR706"/>
  <c r="AW706"/>
  <c r="BC706"/>
  <c r="AS706"/>
  <c r="BD706"/>
  <c r="AK706"/>
  <c r="AN706" s="1"/>
  <c r="AZ706"/>
  <c r="O693"/>
  <c r="AF693"/>
  <c r="AR693"/>
  <c r="AV693"/>
  <c r="AZ693"/>
  <c r="BD693"/>
  <c r="T693"/>
  <c r="AC693"/>
  <c r="AS693"/>
  <c r="AX693"/>
  <c r="BC693"/>
  <c r="AD693"/>
  <c r="AT693"/>
  <c r="AY693"/>
  <c r="AW693"/>
  <c r="AU693"/>
  <c r="T690"/>
  <c r="AC690"/>
  <c r="AT690"/>
  <c r="AX690"/>
  <c r="BB690"/>
  <c r="O690"/>
  <c r="AQ690"/>
  <c r="AV690"/>
  <c r="BA690"/>
  <c r="S690"/>
  <c r="AD690"/>
  <c r="AR690"/>
  <c r="AW690"/>
  <c r="BC690"/>
  <c r="AS690"/>
  <c r="BD690"/>
  <c r="AK690"/>
  <c r="AN690" s="1"/>
  <c r="AZ690"/>
  <c r="O677"/>
  <c r="AF677"/>
  <c r="AR677"/>
  <c r="AV677"/>
  <c r="AZ677"/>
  <c r="BD677"/>
  <c r="T677"/>
  <c r="AC677"/>
  <c r="AS677"/>
  <c r="AX677"/>
  <c r="BC677"/>
  <c r="AD677"/>
  <c r="AT677"/>
  <c r="AY677"/>
  <c r="AW677"/>
  <c r="AU677"/>
  <c r="S661"/>
  <c r="AK661"/>
  <c r="AN661" s="1"/>
  <c r="AS661"/>
  <c r="AW661"/>
  <c r="BA661"/>
  <c r="O661"/>
  <c r="AF661"/>
  <c r="AR661"/>
  <c r="AV661"/>
  <c r="AZ661"/>
  <c r="BD661"/>
  <c r="AD661"/>
  <c r="AQ661"/>
  <c r="AY661"/>
  <c r="AT661"/>
  <c r="BB661"/>
  <c r="BC661"/>
  <c r="AX661"/>
  <c r="S645"/>
  <c r="AK645"/>
  <c r="AN645" s="1"/>
  <c r="AS645"/>
  <c r="AW645"/>
  <c r="BA645"/>
  <c r="O645"/>
  <c r="AF645"/>
  <c r="AR645"/>
  <c r="AV645"/>
  <c r="AZ645"/>
  <c r="BD645"/>
  <c r="AD645"/>
  <c r="AQ645"/>
  <c r="AY645"/>
  <c r="AT645"/>
  <c r="BB645"/>
  <c r="BC645"/>
  <c r="AX645"/>
  <c r="T583"/>
  <c r="AC583"/>
  <c r="AT583"/>
  <c r="AX583"/>
  <c r="BB583"/>
  <c r="S583"/>
  <c r="AK583"/>
  <c r="AN583" s="1"/>
  <c r="AS583"/>
  <c r="AW583"/>
  <c r="BA583"/>
  <c r="AR583"/>
  <c r="AZ583"/>
  <c r="AF583"/>
  <c r="AQ583"/>
  <c r="AY583"/>
  <c r="O583"/>
  <c r="AD583"/>
  <c r="AV583"/>
  <c r="BD583"/>
  <c r="AU583"/>
  <c r="BC583"/>
  <c r="AY1135"/>
  <c r="AT1135"/>
  <c r="BD1134"/>
  <c r="AY1134"/>
  <c r="AS1134"/>
  <c r="AY1127"/>
  <c r="AT1127"/>
  <c r="BD1126"/>
  <c r="AY1126"/>
  <c r="AS1126"/>
  <c r="AY1119"/>
  <c r="AT1119"/>
  <c r="BD1118"/>
  <c r="AY1118"/>
  <c r="AS1118"/>
  <c r="AY1111"/>
  <c r="AT1111"/>
  <c r="BD1110"/>
  <c r="AY1110"/>
  <c r="AS1110"/>
  <c r="AY1103"/>
  <c r="AT1103"/>
  <c r="BD1102"/>
  <c r="AY1102"/>
  <c r="AS1102"/>
  <c r="AY1095"/>
  <c r="AT1095"/>
  <c r="BD1094"/>
  <c r="AY1094"/>
  <c r="AS1094"/>
  <c r="AY1087"/>
  <c r="AT1087"/>
  <c r="BD1086"/>
  <c r="AY1086"/>
  <c r="AS1086"/>
  <c r="AY1079"/>
  <c r="AT1079"/>
  <c r="BD1078"/>
  <c r="AY1078"/>
  <c r="AS1078"/>
  <c r="AY1071"/>
  <c r="AT1071"/>
  <c r="BD1070"/>
  <c r="AY1070"/>
  <c r="AS1070"/>
  <c r="AY1063"/>
  <c r="AT1063"/>
  <c r="BD1062"/>
  <c r="AY1062"/>
  <c r="AS1062"/>
  <c r="AY1055"/>
  <c r="AT1055"/>
  <c r="BD1054"/>
  <c r="AY1054"/>
  <c r="AS1054"/>
  <c r="AY1047"/>
  <c r="AT1047"/>
  <c r="BD1046"/>
  <c r="AY1046"/>
  <c r="AS1046"/>
  <c r="AY1039"/>
  <c r="AT1039"/>
  <c r="BD1038"/>
  <c r="AY1038"/>
  <c r="AS1038"/>
  <c r="BB1031"/>
  <c r="BB1023"/>
  <c r="BB1015"/>
  <c r="BB1007"/>
  <c r="BB999"/>
  <c r="BB991"/>
  <c r="BB983"/>
  <c r="BB975"/>
  <c r="BB967"/>
  <c r="BB959"/>
  <c r="BB951"/>
  <c r="BB943"/>
  <c r="AX939"/>
  <c r="AC939"/>
  <c r="T939"/>
  <c r="BB935"/>
  <c r="AX931"/>
  <c r="AC931"/>
  <c r="T931"/>
  <c r="BB927"/>
  <c r="AX923"/>
  <c r="AC923"/>
  <c r="T923"/>
  <c r="BB919"/>
  <c r="AX915"/>
  <c r="AC915"/>
  <c r="T915"/>
  <c r="BB911"/>
  <c r="AX907"/>
  <c r="AC907"/>
  <c r="T907"/>
  <c r="BB903"/>
  <c r="AX899"/>
  <c r="AC899"/>
  <c r="T899"/>
  <c r="BB895"/>
  <c r="AX891"/>
  <c r="AC891"/>
  <c r="T891"/>
  <c r="BB887"/>
  <c r="AX883"/>
  <c r="AC883"/>
  <c r="T883"/>
  <c r="BB879"/>
  <c r="AX875"/>
  <c r="AC875"/>
  <c r="T875"/>
  <c r="AX871"/>
  <c r="AC871"/>
  <c r="T871"/>
  <c r="BB867"/>
  <c r="AZ860"/>
  <c r="AK860"/>
  <c r="AN860" s="1"/>
  <c r="BB855"/>
  <c r="AQ855"/>
  <c r="AK855"/>
  <c r="AN855" s="1"/>
  <c r="S855"/>
  <c r="BA853"/>
  <c r="AK853"/>
  <c r="AN853" s="1"/>
  <c r="BA838"/>
  <c r="AQ838"/>
  <c r="AK838"/>
  <c r="AN838" s="1"/>
  <c r="O838"/>
  <c r="AZ828"/>
  <c r="AK828"/>
  <c r="AN828" s="1"/>
  <c r="AZ812"/>
  <c r="AK812"/>
  <c r="AN812" s="1"/>
  <c r="AZ796"/>
  <c r="AK796"/>
  <c r="AN796" s="1"/>
  <c r="O1135"/>
  <c r="AF1135"/>
  <c r="AR1135"/>
  <c r="AV1135"/>
  <c r="AZ1135"/>
  <c r="BD1135"/>
  <c r="T1134"/>
  <c r="AC1134"/>
  <c r="AT1134"/>
  <c r="AX1134"/>
  <c r="BB1134"/>
  <c r="O1127"/>
  <c r="AF1127"/>
  <c r="AR1127"/>
  <c r="AV1127"/>
  <c r="AZ1127"/>
  <c r="BD1127"/>
  <c r="T1126"/>
  <c r="AC1126"/>
  <c r="AT1126"/>
  <c r="AX1126"/>
  <c r="BB1126"/>
  <c r="O1119"/>
  <c r="AF1119"/>
  <c r="AR1119"/>
  <c r="AV1119"/>
  <c r="AZ1119"/>
  <c r="BD1119"/>
  <c r="T1118"/>
  <c r="AC1118"/>
  <c r="AT1118"/>
  <c r="AX1118"/>
  <c r="BB1118"/>
  <c r="O1111"/>
  <c r="AF1111"/>
  <c r="AR1111"/>
  <c r="AV1111"/>
  <c r="AZ1111"/>
  <c r="BD1111"/>
  <c r="T1110"/>
  <c r="AC1110"/>
  <c r="AT1110"/>
  <c r="AX1110"/>
  <c r="BB1110"/>
  <c r="O1103"/>
  <c r="AF1103"/>
  <c r="AR1103"/>
  <c r="AV1103"/>
  <c r="AZ1103"/>
  <c r="BD1103"/>
  <c r="T1102"/>
  <c r="AC1102"/>
  <c r="AT1102"/>
  <c r="AX1102"/>
  <c r="BB1102"/>
  <c r="O1095"/>
  <c r="AF1095"/>
  <c r="AR1095"/>
  <c r="AV1095"/>
  <c r="AZ1095"/>
  <c r="BD1095"/>
  <c r="T1094"/>
  <c r="AC1094"/>
  <c r="AT1094"/>
  <c r="AX1094"/>
  <c r="BB1094"/>
  <c r="O1087"/>
  <c r="AF1087"/>
  <c r="AR1087"/>
  <c r="AV1087"/>
  <c r="AZ1087"/>
  <c r="BD1087"/>
  <c r="T1086"/>
  <c r="AC1086"/>
  <c r="AT1086"/>
  <c r="AX1086"/>
  <c r="BB1086"/>
  <c r="O1079"/>
  <c r="AF1079"/>
  <c r="AR1079"/>
  <c r="AV1079"/>
  <c r="AZ1079"/>
  <c r="BD1079"/>
  <c r="T1078"/>
  <c r="AC1078"/>
  <c r="AT1078"/>
  <c r="AX1078"/>
  <c r="BB1078"/>
  <c r="O1071"/>
  <c r="AF1071"/>
  <c r="AR1071"/>
  <c r="AV1071"/>
  <c r="AZ1071"/>
  <c r="BD1071"/>
  <c r="T1070"/>
  <c r="AC1070"/>
  <c r="AT1070"/>
  <c r="AX1070"/>
  <c r="BB1070"/>
  <c r="O1063"/>
  <c r="AF1063"/>
  <c r="AR1063"/>
  <c r="AV1063"/>
  <c r="AZ1063"/>
  <c r="BD1063"/>
  <c r="T1062"/>
  <c r="AC1062"/>
  <c r="AT1062"/>
  <c r="AX1062"/>
  <c r="BB1062"/>
  <c r="O1055"/>
  <c r="AF1055"/>
  <c r="AR1055"/>
  <c r="AV1055"/>
  <c r="AZ1055"/>
  <c r="BD1055"/>
  <c r="T1054"/>
  <c r="AC1054"/>
  <c r="AT1054"/>
  <c r="AX1054"/>
  <c r="BB1054"/>
  <c r="O1047"/>
  <c r="AF1047"/>
  <c r="AR1047"/>
  <c r="AV1047"/>
  <c r="AZ1047"/>
  <c r="BD1047"/>
  <c r="T1046"/>
  <c r="AC1046"/>
  <c r="AT1046"/>
  <c r="AX1046"/>
  <c r="BB1046"/>
  <c r="O1039"/>
  <c r="AF1039"/>
  <c r="AR1039"/>
  <c r="AV1039"/>
  <c r="AZ1039"/>
  <c r="BD1039"/>
  <c r="T1038"/>
  <c r="AC1038"/>
  <c r="AT1038"/>
  <c r="AX1038"/>
  <c r="BB1038"/>
  <c r="S1031"/>
  <c r="AK1031"/>
  <c r="AN1031" s="1"/>
  <c r="AS1031"/>
  <c r="AW1031"/>
  <c r="BA1031"/>
  <c r="O1031"/>
  <c r="AF1031"/>
  <c r="AR1031"/>
  <c r="AV1031"/>
  <c r="AZ1031"/>
  <c r="BD1031"/>
  <c r="S1023"/>
  <c r="AK1023"/>
  <c r="AN1023" s="1"/>
  <c r="AS1023"/>
  <c r="AW1023"/>
  <c r="BA1023"/>
  <c r="O1023"/>
  <c r="AF1023"/>
  <c r="AR1023"/>
  <c r="AV1023"/>
  <c r="AZ1023"/>
  <c r="BD1023"/>
  <c r="S1015"/>
  <c r="AK1015"/>
  <c r="AS1015"/>
  <c r="AW1015"/>
  <c r="BA1015"/>
  <c r="O1015"/>
  <c r="AF1015"/>
  <c r="AR1015"/>
  <c r="AV1015"/>
  <c r="AZ1015"/>
  <c r="BD1015"/>
  <c r="S1007"/>
  <c r="AK1007"/>
  <c r="AN1007" s="1"/>
  <c r="AS1007"/>
  <c r="AW1007"/>
  <c r="BA1007"/>
  <c r="O1007"/>
  <c r="AF1007"/>
  <c r="AR1007"/>
  <c r="AV1007"/>
  <c r="AZ1007"/>
  <c r="BD1007"/>
  <c r="S999"/>
  <c r="AK999"/>
  <c r="AS999"/>
  <c r="AW999"/>
  <c r="BA999"/>
  <c r="O999"/>
  <c r="AF999"/>
  <c r="AR999"/>
  <c r="AV999"/>
  <c r="AZ999"/>
  <c r="BD999"/>
  <c r="S991"/>
  <c r="AK991"/>
  <c r="AN991" s="1"/>
  <c r="AS991"/>
  <c r="AW991"/>
  <c r="BA991"/>
  <c r="O991"/>
  <c r="AF991"/>
  <c r="AR991"/>
  <c r="AV991"/>
  <c r="AZ991"/>
  <c r="BD991"/>
  <c r="S983"/>
  <c r="AK983"/>
  <c r="AN983" s="1"/>
  <c r="AS983"/>
  <c r="AW983"/>
  <c r="BA983"/>
  <c r="O983"/>
  <c r="AF983"/>
  <c r="AR983"/>
  <c r="AV983"/>
  <c r="AZ983"/>
  <c r="BD983"/>
  <c r="S975"/>
  <c r="AK975"/>
  <c r="AN975" s="1"/>
  <c r="AS975"/>
  <c r="AW975"/>
  <c r="BA975"/>
  <c r="O975"/>
  <c r="AF975"/>
  <c r="AR975"/>
  <c r="AV975"/>
  <c r="AZ975"/>
  <c r="BD975"/>
  <c r="S967"/>
  <c r="AK967"/>
  <c r="AN967" s="1"/>
  <c r="AS967"/>
  <c r="AW967"/>
  <c r="BA967"/>
  <c r="O967"/>
  <c r="AF967"/>
  <c r="AR967"/>
  <c r="AV967"/>
  <c r="AZ967"/>
  <c r="BD967"/>
  <c r="S959"/>
  <c r="AK959"/>
  <c r="AN959" s="1"/>
  <c r="AS959"/>
  <c r="AW959"/>
  <c r="BA959"/>
  <c r="O959"/>
  <c r="AF959"/>
  <c r="AR959"/>
  <c r="AV959"/>
  <c r="AZ959"/>
  <c r="BD959"/>
  <c r="S951"/>
  <c r="AK951"/>
  <c r="AS951"/>
  <c r="AW951"/>
  <c r="BA951"/>
  <c r="O951"/>
  <c r="AF951"/>
  <c r="AR951"/>
  <c r="AV951"/>
  <c r="AZ951"/>
  <c r="BD951"/>
  <c r="S943"/>
  <c r="AK943"/>
  <c r="AN943" s="1"/>
  <c r="AS943"/>
  <c r="AW943"/>
  <c r="BA943"/>
  <c r="O943"/>
  <c r="AF943"/>
  <c r="AR943"/>
  <c r="AV943"/>
  <c r="AZ943"/>
  <c r="BD943"/>
  <c r="S935"/>
  <c r="AK935"/>
  <c r="AN935" s="1"/>
  <c r="AS935"/>
  <c r="AW935"/>
  <c r="BA935"/>
  <c r="O935"/>
  <c r="AF935"/>
  <c r="AR935"/>
  <c r="AV935"/>
  <c r="AZ935"/>
  <c r="BD935"/>
  <c r="S927"/>
  <c r="AK927"/>
  <c r="AN927" s="1"/>
  <c r="AS927"/>
  <c r="AW927"/>
  <c r="BA927"/>
  <c r="O927"/>
  <c r="AF927"/>
  <c r="AR927"/>
  <c r="AV927"/>
  <c r="AZ927"/>
  <c r="BD927"/>
  <c r="S919"/>
  <c r="AK919"/>
  <c r="AN919" s="1"/>
  <c r="AS919"/>
  <c r="AW919"/>
  <c r="BA919"/>
  <c r="O919"/>
  <c r="AF919"/>
  <c r="AR919"/>
  <c r="AV919"/>
  <c r="AZ919"/>
  <c r="BD919"/>
  <c r="S911"/>
  <c r="AK911"/>
  <c r="AN911" s="1"/>
  <c r="AS911"/>
  <c r="AW911"/>
  <c r="BA911"/>
  <c r="O911"/>
  <c r="AF911"/>
  <c r="AR911"/>
  <c r="AV911"/>
  <c r="AZ911"/>
  <c r="BD911"/>
  <c r="S903"/>
  <c r="AK903"/>
  <c r="AN903" s="1"/>
  <c r="AS903"/>
  <c r="AW903"/>
  <c r="BA903"/>
  <c r="O903"/>
  <c r="AF903"/>
  <c r="AR903"/>
  <c r="AV903"/>
  <c r="AZ903"/>
  <c r="BD903"/>
  <c r="S895"/>
  <c r="AK895"/>
  <c r="AN895" s="1"/>
  <c r="AS895"/>
  <c r="AW895"/>
  <c r="BA895"/>
  <c r="O895"/>
  <c r="AF895"/>
  <c r="AR895"/>
  <c r="AV895"/>
  <c r="AZ895"/>
  <c r="BD895"/>
  <c r="S887"/>
  <c r="AK887"/>
  <c r="AS887"/>
  <c r="AW887"/>
  <c r="BA887"/>
  <c r="O887"/>
  <c r="AF887"/>
  <c r="AR887"/>
  <c r="AV887"/>
  <c r="AZ887"/>
  <c r="BD887"/>
  <c r="S879"/>
  <c r="AK879"/>
  <c r="AS879"/>
  <c r="AW879"/>
  <c r="BA879"/>
  <c r="O879"/>
  <c r="AF879"/>
  <c r="AR879"/>
  <c r="AV879"/>
  <c r="AZ879"/>
  <c r="BD879"/>
  <c r="S867"/>
  <c r="AK867"/>
  <c r="AN867" s="1"/>
  <c r="AS867"/>
  <c r="AW867"/>
  <c r="BA867"/>
  <c r="O867"/>
  <c r="AF867"/>
  <c r="AR867"/>
  <c r="AV867"/>
  <c r="AZ867"/>
  <c r="BD867"/>
  <c r="T854"/>
  <c r="AC854"/>
  <c r="AT854"/>
  <c r="AX854"/>
  <c r="BB854"/>
  <c r="AF854"/>
  <c r="AS854"/>
  <c r="AY854"/>
  <c r="BD854"/>
  <c r="S854"/>
  <c r="AD854"/>
  <c r="AR854"/>
  <c r="AW854"/>
  <c r="BC854"/>
  <c r="T844"/>
  <c r="AC844"/>
  <c r="AT844"/>
  <c r="AX844"/>
  <c r="BB844"/>
  <c r="S844"/>
  <c r="AD844"/>
  <c r="AR844"/>
  <c r="AW844"/>
  <c r="BC844"/>
  <c r="O844"/>
  <c r="AQ844"/>
  <c r="AV844"/>
  <c r="BA844"/>
  <c r="O839"/>
  <c r="AF839"/>
  <c r="AR839"/>
  <c r="AV839"/>
  <c r="AZ839"/>
  <c r="BD839"/>
  <c r="AD839"/>
  <c r="AT839"/>
  <c r="AY839"/>
  <c r="T839"/>
  <c r="AC839"/>
  <c r="AS839"/>
  <c r="AX839"/>
  <c r="BC839"/>
  <c r="O837"/>
  <c r="AF837"/>
  <c r="AR837"/>
  <c r="AV837"/>
  <c r="AZ837"/>
  <c r="BD837"/>
  <c r="T837"/>
  <c r="AC837"/>
  <c r="AS837"/>
  <c r="AX837"/>
  <c r="BC837"/>
  <c r="S837"/>
  <c r="AQ837"/>
  <c r="AW837"/>
  <c r="BB837"/>
  <c r="T820"/>
  <c r="AC820"/>
  <c r="AT820"/>
  <c r="AX820"/>
  <c r="BB820"/>
  <c r="S820"/>
  <c r="AD820"/>
  <c r="AR820"/>
  <c r="AW820"/>
  <c r="BC820"/>
  <c r="O820"/>
  <c r="AQ820"/>
  <c r="AV820"/>
  <c r="BA820"/>
  <c r="T804"/>
  <c r="AC804"/>
  <c r="AT804"/>
  <c r="AX804"/>
  <c r="BB804"/>
  <c r="S804"/>
  <c r="AD804"/>
  <c r="AR804"/>
  <c r="AW804"/>
  <c r="BC804"/>
  <c r="O804"/>
  <c r="AQ804"/>
  <c r="AV804"/>
  <c r="BA804"/>
  <c r="T748"/>
  <c r="AC748"/>
  <c r="AT748"/>
  <c r="AX748"/>
  <c r="BB748"/>
  <c r="S748"/>
  <c r="AD748"/>
  <c r="AR748"/>
  <c r="AW748"/>
  <c r="BC748"/>
  <c r="AF748"/>
  <c r="AS748"/>
  <c r="AY748"/>
  <c r="BD748"/>
  <c r="AV748"/>
  <c r="AU748"/>
  <c r="T732"/>
  <c r="AC732"/>
  <c r="AT732"/>
  <c r="AX732"/>
  <c r="BB732"/>
  <c r="S732"/>
  <c r="AD732"/>
  <c r="AR732"/>
  <c r="AW732"/>
  <c r="BC732"/>
  <c r="AF732"/>
  <c r="AS732"/>
  <c r="AY732"/>
  <c r="BD732"/>
  <c r="AV732"/>
  <c r="AU732"/>
  <c r="T716"/>
  <c r="AC716"/>
  <c r="AT716"/>
  <c r="AX716"/>
  <c r="BB716"/>
  <c r="S716"/>
  <c r="AD716"/>
  <c r="AR716"/>
  <c r="AW716"/>
  <c r="BC716"/>
  <c r="AF716"/>
  <c r="AS716"/>
  <c r="AY716"/>
  <c r="BD716"/>
  <c r="AV716"/>
  <c r="AU716"/>
  <c r="T700"/>
  <c r="AC700"/>
  <c r="AT700"/>
  <c r="AX700"/>
  <c r="BB700"/>
  <c r="S700"/>
  <c r="AD700"/>
  <c r="AR700"/>
  <c r="AW700"/>
  <c r="BC700"/>
  <c r="AF700"/>
  <c r="AS700"/>
  <c r="AY700"/>
  <c r="BD700"/>
  <c r="AV700"/>
  <c r="AU700"/>
  <c r="T684"/>
  <c r="AC684"/>
  <c r="AT684"/>
  <c r="AX684"/>
  <c r="BB684"/>
  <c r="S684"/>
  <c r="AD684"/>
  <c r="AR684"/>
  <c r="AW684"/>
  <c r="BC684"/>
  <c r="AF684"/>
  <c r="AS684"/>
  <c r="AY684"/>
  <c r="BD684"/>
  <c r="AV684"/>
  <c r="AU684"/>
  <c r="T575"/>
  <c r="AC575"/>
  <c r="AT575"/>
  <c r="AX575"/>
  <c r="BB575"/>
  <c r="S575"/>
  <c r="AK575"/>
  <c r="AS575"/>
  <c r="AW575"/>
  <c r="BA575"/>
  <c r="AR575"/>
  <c r="AZ575"/>
  <c r="AF575"/>
  <c r="AQ575"/>
  <c r="AY575"/>
  <c r="O575"/>
  <c r="AD575"/>
  <c r="AV575"/>
  <c r="BD575"/>
  <c r="AU575"/>
  <c r="BC575"/>
  <c r="AY939"/>
  <c r="AQ939"/>
  <c r="AD939"/>
  <c r="AY931"/>
  <c r="AQ931"/>
  <c r="AD931"/>
  <c r="AY923"/>
  <c r="AQ923"/>
  <c r="AD923"/>
  <c r="AY915"/>
  <c r="AQ915"/>
  <c r="AD915"/>
  <c r="AY907"/>
  <c r="AQ907"/>
  <c r="AD907"/>
  <c r="AY899"/>
  <c r="AQ899"/>
  <c r="AD899"/>
  <c r="AY891"/>
  <c r="AQ891"/>
  <c r="AD891"/>
  <c r="AY883"/>
  <c r="AQ883"/>
  <c r="AD883"/>
  <c r="AY875"/>
  <c r="AQ875"/>
  <c r="AD875"/>
  <c r="AY871"/>
  <c r="AQ871"/>
  <c r="AD871"/>
  <c r="BD860"/>
  <c r="AS860"/>
  <c r="AU855"/>
  <c r="AT853"/>
  <c r="AU838"/>
  <c r="BD828"/>
  <c r="AS828"/>
  <c r="BD812"/>
  <c r="AS812"/>
  <c r="BD796"/>
  <c r="AS796"/>
  <c r="O859"/>
  <c r="AF859"/>
  <c r="AR859"/>
  <c r="AV859"/>
  <c r="AZ859"/>
  <c r="BD859"/>
  <c r="T858"/>
  <c r="AC858"/>
  <c r="AT858"/>
  <c r="AX858"/>
  <c r="BB858"/>
  <c r="O851"/>
  <c r="AF851"/>
  <c r="AR851"/>
  <c r="AV851"/>
  <c r="AZ851"/>
  <c r="BD851"/>
  <c r="T850"/>
  <c r="AC850"/>
  <c r="AT850"/>
  <c r="AX850"/>
  <c r="BB850"/>
  <c r="O843"/>
  <c r="AF843"/>
  <c r="AR843"/>
  <c r="AV843"/>
  <c r="AZ843"/>
  <c r="BD843"/>
  <c r="T842"/>
  <c r="AC842"/>
  <c r="AT842"/>
  <c r="AX842"/>
  <c r="BB842"/>
  <c r="O835"/>
  <c r="AF835"/>
  <c r="AR835"/>
  <c r="AV835"/>
  <c r="AZ835"/>
  <c r="BD835"/>
  <c r="T834"/>
  <c r="AC834"/>
  <c r="AT834"/>
  <c r="AX834"/>
  <c r="BB834"/>
  <c r="O827"/>
  <c r="AF827"/>
  <c r="AR827"/>
  <c r="AV827"/>
  <c r="AZ827"/>
  <c r="BD827"/>
  <c r="T826"/>
  <c r="AC826"/>
  <c r="AT826"/>
  <c r="AX826"/>
  <c r="BB826"/>
  <c r="O819"/>
  <c r="AF819"/>
  <c r="AR819"/>
  <c r="AV819"/>
  <c r="AZ819"/>
  <c r="BD819"/>
  <c r="T818"/>
  <c r="AC818"/>
  <c r="AT818"/>
  <c r="AX818"/>
  <c r="BB818"/>
  <c r="O811"/>
  <c r="AF811"/>
  <c r="AR811"/>
  <c r="AV811"/>
  <c r="AZ811"/>
  <c r="BD811"/>
  <c r="T810"/>
  <c r="AC810"/>
  <c r="AT810"/>
  <c r="AX810"/>
  <c r="BB810"/>
  <c r="O803"/>
  <c r="AF803"/>
  <c r="AR803"/>
  <c r="AV803"/>
  <c r="AZ803"/>
  <c r="BD803"/>
  <c r="T802"/>
  <c r="AC802"/>
  <c r="AT802"/>
  <c r="AX802"/>
  <c r="BB802"/>
  <c r="O795"/>
  <c r="AF795"/>
  <c r="AR795"/>
  <c r="AV795"/>
  <c r="AZ795"/>
  <c r="BD795"/>
  <c r="T794"/>
  <c r="AC794"/>
  <c r="AT794"/>
  <c r="AX794"/>
  <c r="BB794"/>
  <c r="O791"/>
  <c r="AF791"/>
  <c r="AR791"/>
  <c r="AV791"/>
  <c r="AZ791"/>
  <c r="BD791"/>
  <c r="S791"/>
  <c r="AK791"/>
  <c r="AN791" s="1"/>
  <c r="AS791"/>
  <c r="AW791"/>
  <c r="BA791"/>
  <c r="O783"/>
  <c r="AF783"/>
  <c r="AR783"/>
  <c r="AV783"/>
  <c r="AZ783"/>
  <c r="BD783"/>
  <c r="S783"/>
  <c r="AK783"/>
  <c r="AN783" s="1"/>
  <c r="AS783"/>
  <c r="AW783"/>
  <c r="BA783"/>
  <c r="O775"/>
  <c r="AF775"/>
  <c r="AR775"/>
  <c r="AV775"/>
  <c r="AZ775"/>
  <c r="BD775"/>
  <c r="S775"/>
  <c r="AK775"/>
  <c r="AN775" s="1"/>
  <c r="AS775"/>
  <c r="AW775"/>
  <c r="BA775"/>
  <c r="O767"/>
  <c r="AF767"/>
  <c r="AR767"/>
  <c r="AV767"/>
  <c r="AZ767"/>
  <c r="BD767"/>
  <c r="S767"/>
  <c r="AK767"/>
  <c r="AN767" s="1"/>
  <c r="AS767"/>
  <c r="AW767"/>
  <c r="BA767"/>
  <c r="O759"/>
  <c r="AF759"/>
  <c r="AR759"/>
  <c r="AV759"/>
  <c r="AZ759"/>
  <c r="BD759"/>
  <c r="S759"/>
  <c r="AK759"/>
  <c r="AS759"/>
  <c r="AW759"/>
  <c r="BA759"/>
  <c r="T756"/>
  <c r="AC756"/>
  <c r="AT756"/>
  <c r="AX756"/>
  <c r="BB756"/>
  <c r="S756"/>
  <c r="AD756"/>
  <c r="AR756"/>
  <c r="AW756"/>
  <c r="BC756"/>
  <c r="AF756"/>
  <c r="AS756"/>
  <c r="AY756"/>
  <c r="BD756"/>
  <c r="O749"/>
  <c r="AF749"/>
  <c r="AR749"/>
  <c r="AV749"/>
  <c r="AZ749"/>
  <c r="BD749"/>
  <c r="T749"/>
  <c r="AC749"/>
  <c r="AS749"/>
  <c r="AX749"/>
  <c r="BC749"/>
  <c r="AD749"/>
  <c r="AT749"/>
  <c r="AY749"/>
  <c r="O747"/>
  <c r="AF747"/>
  <c r="AR747"/>
  <c r="AV747"/>
  <c r="AZ747"/>
  <c r="BD747"/>
  <c r="S747"/>
  <c r="AQ747"/>
  <c r="AW747"/>
  <c r="BB747"/>
  <c r="T747"/>
  <c r="AC747"/>
  <c r="AS747"/>
  <c r="AX747"/>
  <c r="BC747"/>
  <c r="T740"/>
  <c r="AC740"/>
  <c r="AT740"/>
  <c r="AX740"/>
  <c r="BB740"/>
  <c r="S740"/>
  <c r="AD740"/>
  <c r="AR740"/>
  <c r="AW740"/>
  <c r="BC740"/>
  <c r="AF740"/>
  <c r="AS740"/>
  <c r="AY740"/>
  <c r="BD740"/>
  <c r="O733"/>
  <c r="AF733"/>
  <c r="AR733"/>
  <c r="AV733"/>
  <c r="AZ733"/>
  <c r="BD733"/>
  <c r="T733"/>
  <c r="AC733"/>
  <c r="AS733"/>
  <c r="AX733"/>
  <c r="BC733"/>
  <c r="AD733"/>
  <c r="AT733"/>
  <c r="AY733"/>
  <c r="O731"/>
  <c r="AF731"/>
  <c r="AR731"/>
  <c r="AV731"/>
  <c r="AZ731"/>
  <c r="BD731"/>
  <c r="S731"/>
  <c r="AQ731"/>
  <c r="AW731"/>
  <c r="BB731"/>
  <c r="T731"/>
  <c r="AC731"/>
  <c r="AS731"/>
  <c r="AX731"/>
  <c r="BC731"/>
  <c r="T724"/>
  <c r="AC724"/>
  <c r="AT724"/>
  <c r="AX724"/>
  <c r="BB724"/>
  <c r="S724"/>
  <c r="AD724"/>
  <c r="AR724"/>
  <c r="AW724"/>
  <c r="BC724"/>
  <c r="AF724"/>
  <c r="AS724"/>
  <c r="AY724"/>
  <c r="BD724"/>
  <c r="O717"/>
  <c r="AF717"/>
  <c r="AR717"/>
  <c r="AV717"/>
  <c r="AZ717"/>
  <c r="BD717"/>
  <c r="T717"/>
  <c r="AC717"/>
  <c r="AS717"/>
  <c r="AX717"/>
  <c r="BC717"/>
  <c r="AD717"/>
  <c r="AT717"/>
  <c r="AY717"/>
  <c r="O715"/>
  <c r="AF715"/>
  <c r="AR715"/>
  <c r="AV715"/>
  <c r="AZ715"/>
  <c r="BD715"/>
  <c r="S715"/>
  <c r="AQ715"/>
  <c r="AW715"/>
  <c r="BB715"/>
  <c r="T715"/>
  <c r="AC715"/>
  <c r="AS715"/>
  <c r="AX715"/>
  <c r="BC715"/>
  <c r="T708"/>
  <c r="AC708"/>
  <c r="AT708"/>
  <c r="AX708"/>
  <c r="BB708"/>
  <c r="S708"/>
  <c r="AD708"/>
  <c r="AR708"/>
  <c r="AW708"/>
  <c r="BC708"/>
  <c r="AF708"/>
  <c r="AS708"/>
  <c r="AY708"/>
  <c r="BD708"/>
  <c r="O701"/>
  <c r="AF701"/>
  <c r="AR701"/>
  <c r="AV701"/>
  <c r="AZ701"/>
  <c r="BD701"/>
  <c r="T701"/>
  <c r="AC701"/>
  <c r="AS701"/>
  <c r="AX701"/>
  <c r="BC701"/>
  <c r="AD701"/>
  <c r="AT701"/>
  <c r="AY701"/>
  <c r="O699"/>
  <c r="AF699"/>
  <c r="AR699"/>
  <c r="AV699"/>
  <c r="AZ699"/>
  <c r="BD699"/>
  <c r="S699"/>
  <c r="AQ699"/>
  <c r="AW699"/>
  <c r="BB699"/>
  <c r="T699"/>
  <c r="AC699"/>
  <c r="AS699"/>
  <c r="AX699"/>
  <c r="BC699"/>
  <c r="T692"/>
  <c r="AC692"/>
  <c r="AT692"/>
  <c r="AX692"/>
  <c r="BB692"/>
  <c r="S692"/>
  <c r="AD692"/>
  <c r="AR692"/>
  <c r="AW692"/>
  <c r="BC692"/>
  <c r="AF692"/>
  <c r="AS692"/>
  <c r="AY692"/>
  <c r="BD692"/>
  <c r="O685"/>
  <c r="AF685"/>
  <c r="AR685"/>
  <c r="AV685"/>
  <c r="AZ685"/>
  <c r="BD685"/>
  <c r="T685"/>
  <c r="AC685"/>
  <c r="AS685"/>
  <c r="AX685"/>
  <c r="BC685"/>
  <c r="AD685"/>
  <c r="AT685"/>
  <c r="AY685"/>
  <c r="O683"/>
  <c r="AF683"/>
  <c r="AR683"/>
  <c r="AV683"/>
  <c r="AZ683"/>
  <c r="BD683"/>
  <c r="S683"/>
  <c r="AQ683"/>
  <c r="AW683"/>
  <c r="BB683"/>
  <c r="T683"/>
  <c r="AC683"/>
  <c r="AS683"/>
  <c r="AX683"/>
  <c r="BC683"/>
  <c r="S671"/>
  <c r="AK671"/>
  <c r="AN671" s="1"/>
  <c r="AS671"/>
  <c r="AW671"/>
  <c r="BA671"/>
  <c r="O671"/>
  <c r="AF671"/>
  <c r="AR671"/>
  <c r="AV671"/>
  <c r="AZ671"/>
  <c r="BD671"/>
  <c r="T671"/>
  <c r="AC671"/>
  <c r="AX671"/>
  <c r="AD671"/>
  <c r="AQ671"/>
  <c r="AY671"/>
  <c r="S669"/>
  <c r="AK669"/>
  <c r="AN669" s="1"/>
  <c r="AS669"/>
  <c r="AW669"/>
  <c r="BA669"/>
  <c r="O669"/>
  <c r="AF669"/>
  <c r="AR669"/>
  <c r="AV669"/>
  <c r="AZ669"/>
  <c r="BD669"/>
  <c r="AD669"/>
  <c r="AQ669"/>
  <c r="AY669"/>
  <c r="AT669"/>
  <c r="BB669"/>
  <c r="S655"/>
  <c r="AK655"/>
  <c r="AN655" s="1"/>
  <c r="AS655"/>
  <c r="AW655"/>
  <c r="BA655"/>
  <c r="O655"/>
  <c r="AF655"/>
  <c r="AR655"/>
  <c r="AV655"/>
  <c r="AZ655"/>
  <c r="BD655"/>
  <c r="T655"/>
  <c r="AC655"/>
  <c r="AX655"/>
  <c r="AD655"/>
  <c r="AQ655"/>
  <c r="AY655"/>
  <c r="S653"/>
  <c r="AK653"/>
  <c r="AN653" s="1"/>
  <c r="AS653"/>
  <c r="AW653"/>
  <c r="BA653"/>
  <c r="O653"/>
  <c r="AF653"/>
  <c r="AR653"/>
  <c r="AV653"/>
  <c r="AZ653"/>
  <c r="BD653"/>
  <c r="AD653"/>
  <c r="AQ653"/>
  <c r="AY653"/>
  <c r="AT653"/>
  <c r="BB653"/>
  <c r="S639"/>
  <c r="AK639"/>
  <c r="AN639" s="1"/>
  <c r="AS639"/>
  <c r="AW639"/>
  <c r="BA639"/>
  <c r="O639"/>
  <c r="AF639"/>
  <c r="AR639"/>
  <c r="AV639"/>
  <c r="AZ639"/>
  <c r="BD639"/>
  <c r="T639"/>
  <c r="AC639"/>
  <c r="AX639"/>
  <c r="AD639"/>
  <c r="AQ639"/>
  <c r="AY639"/>
  <c r="S637"/>
  <c r="AK637"/>
  <c r="AN637" s="1"/>
  <c r="AS637"/>
  <c r="AW637"/>
  <c r="BA637"/>
  <c r="O637"/>
  <c r="AF637"/>
  <c r="AR637"/>
  <c r="AV637"/>
  <c r="AZ637"/>
  <c r="BD637"/>
  <c r="AD637"/>
  <c r="AQ637"/>
  <c r="AY637"/>
  <c r="AT637"/>
  <c r="BB637"/>
  <c r="BB1034"/>
  <c r="AX1034"/>
  <c r="AT1034"/>
  <c r="AC1034"/>
  <c r="BB1032"/>
  <c r="AX1032"/>
  <c r="AT1032"/>
  <c r="AC1032"/>
  <c r="BB1030"/>
  <c r="AX1030"/>
  <c r="AT1030"/>
  <c r="AC1030"/>
  <c r="BB1028"/>
  <c r="AX1028"/>
  <c r="AT1028"/>
  <c r="AC1028"/>
  <c r="BB1026"/>
  <c r="AX1026"/>
  <c r="AT1026"/>
  <c r="AC1026"/>
  <c r="BB1024"/>
  <c r="AX1024"/>
  <c r="AT1024"/>
  <c r="AC1024"/>
  <c r="BB1022"/>
  <c r="AX1022"/>
  <c r="AT1022"/>
  <c r="AC1022"/>
  <c r="BB1020"/>
  <c r="AX1020"/>
  <c r="AT1020"/>
  <c r="AC1020"/>
  <c r="BB1018"/>
  <c r="AX1018"/>
  <c r="AT1018"/>
  <c r="AC1018"/>
  <c r="BB1016"/>
  <c r="AX1016"/>
  <c r="AT1016"/>
  <c r="AC1016"/>
  <c r="BB1014"/>
  <c r="AX1014"/>
  <c r="AT1014"/>
  <c r="AC1014"/>
  <c r="BB1012"/>
  <c r="AX1012"/>
  <c r="AT1012"/>
  <c r="AC1012"/>
  <c r="BB1010"/>
  <c r="AX1010"/>
  <c r="AT1010"/>
  <c r="AC1010"/>
  <c r="BB1008"/>
  <c r="AX1008"/>
  <c r="AT1008"/>
  <c r="AC1008"/>
  <c r="BB1006"/>
  <c r="AX1006"/>
  <c r="AT1006"/>
  <c r="AC1006"/>
  <c r="BB1004"/>
  <c r="AX1004"/>
  <c r="AT1004"/>
  <c r="AC1004"/>
  <c r="BB1002"/>
  <c r="AX1002"/>
  <c r="AT1002"/>
  <c r="AC1002"/>
  <c r="BB1000"/>
  <c r="AX1000"/>
  <c r="AT1000"/>
  <c r="AC1000"/>
  <c r="BB998"/>
  <c r="AX998"/>
  <c r="AT998"/>
  <c r="AC998"/>
  <c r="BB996"/>
  <c r="AX996"/>
  <c r="AT996"/>
  <c r="AC996"/>
  <c r="BB994"/>
  <c r="AX994"/>
  <c r="AT994"/>
  <c r="AC994"/>
  <c r="BB992"/>
  <c r="AX992"/>
  <c r="AT992"/>
  <c r="AC992"/>
  <c r="BB990"/>
  <c r="AX990"/>
  <c r="AT990"/>
  <c r="AC990"/>
  <c r="BB988"/>
  <c r="AX988"/>
  <c r="AT988"/>
  <c r="AC988"/>
  <c r="BB986"/>
  <c r="AX986"/>
  <c r="AT986"/>
  <c r="AC986"/>
  <c r="BB984"/>
  <c r="AX984"/>
  <c r="AT984"/>
  <c r="AC984"/>
  <c r="BB982"/>
  <c r="AX982"/>
  <c r="AT982"/>
  <c r="AC982"/>
  <c r="BB980"/>
  <c r="AX980"/>
  <c r="AT980"/>
  <c r="AC980"/>
  <c r="BB978"/>
  <c r="AX978"/>
  <c r="AT978"/>
  <c r="AC978"/>
  <c r="BB976"/>
  <c r="AX976"/>
  <c r="AT976"/>
  <c r="AC976"/>
  <c r="BB974"/>
  <c r="AX974"/>
  <c r="AT974"/>
  <c r="AC974"/>
  <c r="BB972"/>
  <c r="AX972"/>
  <c r="AT972"/>
  <c r="AC972"/>
  <c r="BB970"/>
  <c r="AX970"/>
  <c r="AT970"/>
  <c r="AC970"/>
  <c r="BB968"/>
  <c r="AX968"/>
  <c r="AT968"/>
  <c r="AC968"/>
  <c r="BB966"/>
  <c r="AX966"/>
  <c r="AT966"/>
  <c r="AC966"/>
  <c r="BB964"/>
  <c r="AX964"/>
  <c r="AT964"/>
  <c r="AC964"/>
  <c r="BB962"/>
  <c r="AX962"/>
  <c r="AT962"/>
  <c r="AC962"/>
  <c r="BB960"/>
  <c r="AX960"/>
  <c r="AT960"/>
  <c r="AC960"/>
  <c r="BB958"/>
  <c r="AX958"/>
  <c r="AT958"/>
  <c r="AC958"/>
  <c r="BB956"/>
  <c r="AX956"/>
  <c r="AT956"/>
  <c r="AC956"/>
  <c r="BB954"/>
  <c r="AX954"/>
  <c r="AT954"/>
  <c r="AC954"/>
  <c r="BB952"/>
  <c r="AX952"/>
  <c r="AT952"/>
  <c r="AC952"/>
  <c r="BB950"/>
  <c r="AX950"/>
  <c r="AT950"/>
  <c r="AC950"/>
  <c r="BB948"/>
  <c r="AX948"/>
  <c r="AT948"/>
  <c r="AC948"/>
  <c r="BB946"/>
  <c r="AX946"/>
  <c r="AT946"/>
  <c r="AC946"/>
  <c r="BB944"/>
  <c r="AX944"/>
  <c r="AT944"/>
  <c r="AC944"/>
  <c r="BB942"/>
  <c r="AX942"/>
  <c r="AT942"/>
  <c r="AC942"/>
  <c r="BB940"/>
  <c r="AX940"/>
  <c r="AT940"/>
  <c r="AC940"/>
  <c r="BB938"/>
  <c r="AX938"/>
  <c r="AT938"/>
  <c r="AC938"/>
  <c r="BB936"/>
  <c r="AX936"/>
  <c r="AT936"/>
  <c r="AC936"/>
  <c r="BB934"/>
  <c r="AX934"/>
  <c r="AT934"/>
  <c r="AC934"/>
  <c r="BB932"/>
  <c r="AX932"/>
  <c r="AT932"/>
  <c r="AC932"/>
  <c r="BB930"/>
  <c r="AX930"/>
  <c r="AT930"/>
  <c r="AC930"/>
  <c r="BB928"/>
  <c r="AX928"/>
  <c r="AT928"/>
  <c r="AC928"/>
  <c r="BB926"/>
  <c r="AX926"/>
  <c r="AT926"/>
  <c r="AC926"/>
  <c r="BB924"/>
  <c r="AX924"/>
  <c r="AT924"/>
  <c r="AC924"/>
  <c r="BB922"/>
  <c r="AX922"/>
  <c r="AT922"/>
  <c r="AC922"/>
  <c r="BB920"/>
  <c r="AX920"/>
  <c r="AT920"/>
  <c r="AC920"/>
  <c r="BB918"/>
  <c r="AX918"/>
  <c r="AT918"/>
  <c r="AC918"/>
  <c r="BB916"/>
  <c r="AX916"/>
  <c r="AT916"/>
  <c r="AC916"/>
  <c r="BB914"/>
  <c r="AX914"/>
  <c r="AT914"/>
  <c r="AC914"/>
  <c r="BB912"/>
  <c r="AX912"/>
  <c r="AT912"/>
  <c r="AC912"/>
  <c r="BB910"/>
  <c r="AX910"/>
  <c r="AT910"/>
  <c r="AC910"/>
  <c r="BB908"/>
  <c r="AX908"/>
  <c r="AT908"/>
  <c r="AC908"/>
  <c r="BB906"/>
  <c r="AX906"/>
  <c r="AT906"/>
  <c r="AC906"/>
  <c r="BB904"/>
  <c r="AX904"/>
  <c r="AT904"/>
  <c r="AC904"/>
  <c r="BB902"/>
  <c r="AX902"/>
  <c r="AT902"/>
  <c r="AC902"/>
  <c r="BB900"/>
  <c r="AX900"/>
  <c r="AT900"/>
  <c r="AC900"/>
  <c r="BB898"/>
  <c r="AX898"/>
  <c r="AT898"/>
  <c r="AC898"/>
  <c r="BB896"/>
  <c r="AX896"/>
  <c r="AT896"/>
  <c r="AC896"/>
  <c r="BB894"/>
  <c r="AX894"/>
  <c r="AT894"/>
  <c r="AC894"/>
  <c r="BB892"/>
  <c r="AX892"/>
  <c r="AT892"/>
  <c r="AC892"/>
  <c r="BB890"/>
  <c r="AX890"/>
  <c r="AT890"/>
  <c r="AC890"/>
  <c r="BB888"/>
  <c r="AX888"/>
  <c r="AT888"/>
  <c r="AC888"/>
  <c r="BB886"/>
  <c r="AX886"/>
  <c r="AT886"/>
  <c r="AC886"/>
  <c r="BB884"/>
  <c r="AX884"/>
  <c r="AT884"/>
  <c r="AC884"/>
  <c r="BB882"/>
  <c r="AX882"/>
  <c r="AT882"/>
  <c r="AC882"/>
  <c r="BB880"/>
  <c r="AX880"/>
  <c r="AT880"/>
  <c r="AC880"/>
  <c r="BB878"/>
  <c r="AX878"/>
  <c r="AT878"/>
  <c r="AC878"/>
  <c r="BB876"/>
  <c r="AX876"/>
  <c r="AT876"/>
  <c r="AC876"/>
  <c r="BB874"/>
  <c r="AX874"/>
  <c r="AT874"/>
  <c r="AC874"/>
  <c r="AY825"/>
  <c r="AT825"/>
  <c r="BD824"/>
  <c r="AY824"/>
  <c r="AS824"/>
  <c r="AY817"/>
  <c r="AT817"/>
  <c r="BD816"/>
  <c r="AY816"/>
  <c r="AS816"/>
  <c r="AY809"/>
  <c r="AT809"/>
  <c r="BD808"/>
  <c r="AY808"/>
  <c r="AS808"/>
  <c r="AY801"/>
  <c r="AT801"/>
  <c r="BD800"/>
  <c r="AY800"/>
  <c r="AS800"/>
  <c r="AY793"/>
  <c r="AT793"/>
  <c r="BB785"/>
  <c r="BB777"/>
  <c r="BB769"/>
  <c r="BB761"/>
  <c r="O857"/>
  <c r="AF857"/>
  <c r="AR857"/>
  <c r="AV857"/>
  <c r="AZ857"/>
  <c r="BD857"/>
  <c r="T856"/>
  <c r="AC856"/>
  <c r="AT856"/>
  <c r="AX856"/>
  <c r="BB856"/>
  <c r="O849"/>
  <c r="AF849"/>
  <c r="AR849"/>
  <c r="AV849"/>
  <c r="AZ849"/>
  <c r="BD849"/>
  <c r="T848"/>
  <c r="AC848"/>
  <c r="AT848"/>
  <c r="AX848"/>
  <c r="BB848"/>
  <c r="O841"/>
  <c r="AF841"/>
  <c r="AR841"/>
  <c r="AV841"/>
  <c r="AZ841"/>
  <c r="BD841"/>
  <c r="T840"/>
  <c r="AC840"/>
  <c r="AT840"/>
  <c r="AX840"/>
  <c r="BB840"/>
  <c r="O833"/>
  <c r="AF833"/>
  <c r="AR833"/>
  <c r="AV833"/>
  <c r="AZ833"/>
  <c r="BD833"/>
  <c r="T832"/>
  <c r="AC832"/>
  <c r="AT832"/>
  <c r="AX832"/>
  <c r="BB832"/>
  <c r="O825"/>
  <c r="AF825"/>
  <c r="AR825"/>
  <c r="AV825"/>
  <c r="AZ825"/>
  <c r="BD825"/>
  <c r="T824"/>
  <c r="AC824"/>
  <c r="AT824"/>
  <c r="AX824"/>
  <c r="BB824"/>
  <c r="O817"/>
  <c r="AF817"/>
  <c r="AR817"/>
  <c r="AV817"/>
  <c r="AZ817"/>
  <c r="BD817"/>
  <c r="T816"/>
  <c r="AC816"/>
  <c r="AT816"/>
  <c r="AX816"/>
  <c r="BB816"/>
  <c r="O809"/>
  <c r="AF809"/>
  <c r="AR809"/>
  <c r="AV809"/>
  <c r="AZ809"/>
  <c r="BD809"/>
  <c r="T808"/>
  <c r="AC808"/>
  <c r="AT808"/>
  <c r="AX808"/>
  <c r="BB808"/>
  <c r="O801"/>
  <c r="AF801"/>
  <c r="AR801"/>
  <c r="AV801"/>
  <c r="AZ801"/>
  <c r="BD801"/>
  <c r="T800"/>
  <c r="AC800"/>
  <c r="AT800"/>
  <c r="AX800"/>
  <c r="BB800"/>
  <c r="O793"/>
  <c r="AF793"/>
  <c r="AR793"/>
  <c r="AV793"/>
  <c r="AZ793"/>
  <c r="BD793"/>
  <c r="O785"/>
  <c r="AF785"/>
  <c r="AR785"/>
  <c r="AV785"/>
  <c r="AZ785"/>
  <c r="BD785"/>
  <c r="S785"/>
  <c r="AK785"/>
  <c r="AN785" s="1"/>
  <c r="AS785"/>
  <c r="AW785"/>
  <c r="BA785"/>
  <c r="O777"/>
  <c r="AF777"/>
  <c r="AR777"/>
  <c r="AV777"/>
  <c r="AZ777"/>
  <c r="BD777"/>
  <c r="S777"/>
  <c r="AK777"/>
  <c r="AN777" s="1"/>
  <c r="AS777"/>
  <c r="AW777"/>
  <c r="BA777"/>
  <c r="O769"/>
  <c r="AF769"/>
  <c r="AR769"/>
  <c r="AV769"/>
  <c r="AZ769"/>
  <c r="BD769"/>
  <c r="S769"/>
  <c r="AK769"/>
  <c r="AN769" s="1"/>
  <c r="AS769"/>
  <c r="AW769"/>
  <c r="BA769"/>
  <c r="O761"/>
  <c r="AF761"/>
  <c r="AR761"/>
  <c r="AV761"/>
  <c r="AZ761"/>
  <c r="BD761"/>
  <c r="S761"/>
  <c r="AK761"/>
  <c r="AN761" s="1"/>
  <c r="AS761"/>
  <c r="AW761"/>
  <c r="BA761"/>
  <c r="T746"/>
  <c r="AC746"/>
  <c r="AT746"/>
  <c r="AX746"/>
  <c r="BB746"/>
  <c r="O746"/>
  <c r="AQ746"/>
  <c r="AV746"/>
  <c r="BA746"/>
  <c r="S746"/>
  <c r="AD746"/>
  <c r="AR746"/>
  <c r="AW746"/>
  <c r="BC746"/>
  <c r="T730"/>
  <c r="AC730"/>
  <c r="AT730"/>
  <c r="AX730"/>
  <c r="BB730"/>
  <c r="O730"/>
  <c r="AQ730"/>
  <c r="AV730"/>
  <c r="BA730"/>
  <c r="S730"/>
  <c r="AD730"/>
  <c r="AR730"/>
  <c r="AW730"/>
  <c r="BC730"/>
  <c r="T714"/>
  <c r="AC714"/>
  <c r="AT714"/>
  <c r="AX714"/>
  <c r="BB714"/>
  <c r="O714"/>
  <c r="AQ714"/>
  <c r="AV714"/>
  <c r="BA714"/>
  <c r="S714"/>
  <c r="AD714"/>
  <c r="AR714"/>
  <c r="AW714"/>
  <c r="BC714"/>
  <c r="T698"/>
  <c r="AC698"/>
  <c r="AT698"/>
  <c r="AX698"/>
  <c r="BB698"/>
  <c r="O698"/>
  <c r="AQ698"/>
  <c r="AV698"/>
  <c r="BA698"/>
  <c r="S698"/>
  <c r="AD698"/>
  <c r="AR698"/>
  <c r="AW698"/>
  <c r="BC698"/>
  <c r="T682"/>
  <c r="AC682"/>
  <c r="AT682"/>
  <c r="AX682"/>
  <c r="BB682"/>
  <c r="O682"/>
  <c r="AQ682"/>
  <c r="AV682"/>
  <c r="BA682"/>
  <c r="S682"/>
  <c r="AD682"/>
  <c r="AR682"/>
  <c r="AW682"/>
  <c r="BC682"/>
  <c r="T603"/>
  <c r="AC603"/>
  <c r="AT603"/>
  <c r="AX603"/>
  <c r="BB603"/>
  <c r="S603"/>
  <c r="AK603"/>
  <c r="AS603"/>
  <c r="AW603"/>
  <c r="BA603"/>
  <c r="AR603"/>
  <c r="AZ603"/>
  <c r="AF603"/>
  <c r="AQ603"/>
  <c r="AY603"/>
  <c r="O603"/>
  <c r="AD603"/>
  <c r="AV603"/>
  <c r="BD603"/>
  <c r="AU603"/>
  <c r="T595"/>
  <c r="AC595"/>
  <c r="AT595"/>
  <c r="AX595"/>
  <c r="BB595"/>
  <c r="S595"/>
  <c r="AK595"/>
  <c r="AN595" s="1"/>
  <c r="AS595"/>
  <c r="AW595"/>
  <c r="BA595"/>
  <c r="AR595"/>
  <c r="AZ595"/>
  <c r="AF595"/>
  <c r="AQ595"/>
  <c r="AY595"/>
  <c r="O595"/>
  <c r="AD595"/>
  <c r="AV595"/>
  <c r="BD595"/>
  <c r="AU595"/>
  <c r="T587"/>
  <c r="AC587"/>
  <c r="AT587"/>
  <c r="AX587"/>
  <c r="BB587"/>
  <c r="S587"/>
  <c r="AK587"/>
  <c r="AN587" s="1"/>
  <c r="AS587"/>
  <c r="AW587"/>
  <c r="BA587"/>
  <c r="AR587"/>
  <c r="AZ587"/>
  <c r="AF587"/>
  <c r="AQ587"/>
  <c r="AY587"/>
  <c r="O587"/>
  <c r="AD587"/>
  <c r="AV587"/>
  <c r="BD587"/>
  <c r="AU587"/>
  <c r="T579"/>
  <c r="AC579"/>
  <c r="AT579"/>
  <c r="AX579"/>
  <c r="BB579"/>
  <c r="S579"/>
  <c r="AK579"/>
  <c r="AN579" s="1"/>
  <c r="AS579"/>
  <c r="AW579"/>
  <c r="BA579"/>
  <c r="AR579"/>
  <c r="AZ579"/>
  <c r="AF579"/>
  <c r="AQ579"/>
  <c r="AY579"/>
  <c r="O579"/>
  <c r="AD579"/>
  <c r="AV579"/>
  <c r="BD579"/>
  <c r="AU579"/>
  <c r="T571"/>
  <c r="AC571"/>
  <c r="AT571"/>
  <c r="AX571"/>
  <c r="BB571"/>
  <c r="S571"/>
  <c r="AK571"/>
  <c r="AN571" s="1"/>
  <c r="AS571"/>
  <c r="AW571"/>
  <c r="BA571"/>
  <c r="AR571"/>
  <c r="AZ571"/>
  <c r="AF571"/>
  <c r="AQ571"/>
  <c r="AY571"/>
  <c r="O571"/>
  <c r="AD571"/>
  <c r="AV571"/>
  <c r="BD571"/>
  <c r="AU571"/>
  <c r="T563"/>
  <c r="AC563"/>
  <c r="AT563"/>
  <c r="AX563"/>
  <c r="BB563"/>
  <c r="S563"/>
  <c r="AK563"/>
  <c r="AN563" s="1"/>
  <c r="AS563"/>
  <c r="AW563"/>
  <c r="BA563"/>
  <c r="AR563"/>
  <c r="AZ563"/>
  <c r="AF563"/>
  <c r="AQ563"/>
  <c r="AY563"/>
  <c r="O563"/>
  <c r="AD563"/>
  <c r="AV563"/>
  <c r="BD563"/>
  <c r="AU563"/>
  <c r="BB859"/>
  <c r="AW859"/>
  <c r="AQ859"/>
  <c r="S859"/>
  <c r="BA858"/>
  <c r="AV858"/>
  <c r="AQ858"/>
  <c r="O858"/>
  <c r="BB851"/>
  <c r="AW851"/>
  <c r="AQ851"/>
  <c r="S851"/>
  <c r="BA850"/>
  <c r="AV850"/>
  <c r="AQ850"/>
  <c r="O850"/>
  <c r="BB843"/>
  <c r="AW843"/>
  <c r="AQ843"/>
  <c r="S843"/>
  <c r="BA842"/>
  <c r="AV842"/>
  <c r="AQ842"/>
  <c r="O842"/>
  <c r="BB835"/>
  <c r="AW835"/>
  <c r="AQ835"/>
  <c r="S835"/>
  <c r="BA834"/>
  <c r="AV834"/>
  <c r="AQ834"/>
  <c r="O834"/>
  <c r="O751"/>
  <c r="AF751"/>
  <c r="AR751"/>
  <c r="AV751"/>
  <c r="AZ751"/>
  <c r="BD751"/>
  <c r="T750"/>
  <c r="AC750"/>
  <c r="AT750"/>
  <c r="AX750"/>
  <c r="BB750"/>
  <c r="O743"/>
  <c r="AF743"/>
  <c r="AR743"/>
  <c r="AV743"/>
  <c r="AZ743"/>
  <c r="BD743"/>
  <c r="T742"/>
  <c r="AC742"/>
  <c r="AT742"/>
  <c r="AX742"/>
  <c r="BB742"/>
  <c r="O735"/>
  <c r="AF735"/>
  <c r="AR735"/>
  <c r="AV735"/>
  <c r="AZ735"/>
  <c r="BD735"/>
  <c r="T734"/>
  <c r="AC734"/>
  <c r="AT734"/>
  <c r="AX734"/>
  <c r="BB734"/>
  <c r="O727"/>
  <c r="AF727"/>
  <c r="AR727"/>
  <c r="AV727"/>
  <c r="AZ727"/>
  <c r="BD727"/>
  <c r="T726"/>
  <c r="AC726"/>
  <c r="AT726"/>
  <c r="AX726"/>
  <c r="BB726"/>
  <c r="O719"/>
  <c r="AF719"/>
  <c r="AR719"/>
  <c r="AV719"/>
  <c r="AZ719"/>
  <c r="BD719"/>
  <c r="T718"/>
  <c r="AC718"/>
  <c r="AT718"/>
  <c r="AX718"/>
  <c r="BB718"/>
  <c r="O711"/>
  <c r="AF711"/>
  <c r="AR711"/>
  <c r="AV711"/>
  <c r="AZ711"/>
  <c r="BD711"/>
  <c r="T710"/>
  <c r="AC710"/>
  <c r="AT710"/>
  <c r="AX710"/>
  <c r="BB710"/>
  <c r="O703"/>
  <c r="AF703"/>
  <c r="AR703"/>
  <c r="AV703"/>
  <c r="AZ703"/>
  <c r="BD703"/>
  <c r="T702"/>
  <c r="AC702"/>
  <c r="AT702"/>
  <c r="AX702"/>
  <c r="BB702"/>
  <c r="O695"/>
  <c r="AF695"/>
  <c r="AR695"/>
  <c r="AV695"/>
  <c r="AZ695"/>
  <c r="BD695"/>
  <c r="T694"/>
  <c r="AC694"/>
  <c r="AT694"/>
  <c r="AX694"/>
  <c r="BB694"/>
  <c r="O687"/>
  <c r="AF687"/>
  <c r="AR687"/>
  <c r="AV687"/>
  <c r="AZ687"/>
  <c r="BD687"/>
  <c r="T686"/>
  <c r="AC686"/>
  <c r="AT686"/>
  <c r="AX686"/>
  <c r="BB686"/>
  <c r="O679"/>
  <c r="AF679"/>
  <c r="AR679"/>
  <c r="AV679"/>
  <c r="AZ679"/>
  <c r="BD679"/>
  <c r="T678"/>
  <c r="AC678"/>
  <c r="AT678"/>
  <c r="AX678"/>
  <c r="BB678"/>
  <c r="S675"/>
  <c r="AK675"/>
  <c r="AN675" s="1"/>
  <c r="AS675"/>
  <c r="AW675"/>
  <c r="BA675"/>
  <c r="O675"/>
  <c r="AF675"/>
  <c r="AR675"/>
  <c r="AV675"/>
  <c r="AZ675"/>
  <c r="BD675"/>
  <c r="S667"/>
  <c r="AK667"/>
  <c r="AN667" s="1"/>
  <c r="AS667"/>
  <c r="AW667"/>
  <c r="BA667"/>
  <c r="O667"/>
  <c r="AF667"/>
  <c r="AR667"/>
  <c r="AV667"/>
  <c r="AZ667"/>
  <c r="BD667"/>
  <c r="S659"/>
  <c r="AK659"/>
  <c r="AN659" s="1"/>
  <c r="AS659"/>
  <c r="AW659"/>
  <c r="BA659"/>
  <c r="O659"/>
  <c r="AF659"/>
  <c r="AR659"/>
  <c r="AV659"/>
  <c r="AZ659"/>
  <c r="BD659"/>
  <c r="S651"/>
  <c r="AK651"/>
  <c r="AN651" s="1"/>
  <c r="AS651"/>
  <c r="AW651"/>
  <c r="BA651"/>
  <c r="O651"/>
  <c r="AF651"/>
  <c r="AR651"/>
  <c r="AV651"/>
  <c r="AZ651"/>
  <c r="BD651"/>
  <c r="S643"/>
  <c r="AK643"/>
  <c r="AN643" s="1"/>
  <c r="AS643"/>
  <c r="AW643"/>
  <c r="BA643"/>
  <c r="O643"/>
  <c r="AF643"/>
  <c r="AR643"/>
  <c r="AV643"/>
  <c r="AZ643"/>
  <c r="BD643"/>
  <c r="S635"/>
  <c r="AK635"/>
  <c r="AN635" s="1"/>
  <c r="AS635"/>
  <c r="AW635"/>
  <c r="BA635"/>
  <c r="O635"/>
  <c r="AF635"/>
  <c r="AR635"/>
  <c r="AV635"/>
  <c r="AZ635"/>
  <c r="BD635"/>
  <c r="T605"/>
  <c r="AC605"/>
  <c r="AT605"/>
  <c r="AX605"/>
  <c r="S605"/>
  <c r="AK605"/>
  <c r="AN605" s="1"/>
  <c r="AS605"/>
  <c r="AW605"/>
  <c r="BA605"/>
  <c r="AR605"/>
  <c r="AZ605"/>
  <c r="AF605"/>
  <c r="AQ605"/>
  <c r="AY605"/>
  <c r="BD605"/>
  <c r="O605"/>
  <c r="AD605"/>
  <c r="AV605"/>
  <c r="BC605"/>
  <c r="T601"/>
  <c r="AC601"/>
  <c r="AT601"/>
  <c r="AX601"/>
  <c r="BB601"/>
  <c r="S601"/>
  <c r="AK601"/>
  <c r="AN601" s="1"/>
  <c r="AS601"/>
  <c r="AW601"/>
  <c r="BA601"/>
  <c r="AR601"/>
  <c r="AZ601"/>
  <c r="AF601"/>
  <c r="AQ601"/>
  <c r="AY601"/>
  <c r="O601"/>
  <c r="AD601"/>
  <c r="AV601"/>
  <c r="BD601"/>
  <c r="T597"/>
  <c r="AC597"/>
  <c r="AT597"/>
  <c r="AX597"/>
  <c r="BB597"/>
  <c r="S597"/>
  <c r="AK597"/>
  <c r="AN597" s="1"/>
  <c r="AS597"/>
  <c r="AW597"/>
  <c r="BA597"/>
  <c r="AR597"/>
  <c r="AZ597"/>
  <c r="AF597"/>
  <c r="AQ597"/>
  <c r="AY597"/>
  <c r="O597"/>
  <c r="AD597"/>
  <c r="AV597"/>
  <c r="BD597"/>
  <c r="T593"/>
  <c r="AC593"/>
  <c r="AT593"/>
  <c r="AX593"/>
  <c r="BB593"/>
  <c r="S593"/>
  <c r="AK593"/>
  <c r="AN593" s="1"/>
  <c r="AS593"/>
  <c r="AW593"/>
  <c r="BA593"/>
  <c r="AR593"/>
  <c r="AZ593"/>
  <c r="AF593"/>
  <c r="AQ593"/>
  <c r="AY593"/>
  <c r="O593"/>
  <c r="AD593"/>
  <c r="AV593"/>
  <c r="BD593"/>
  <c r="T589"/>
  <c r="AC589"/>
  <c r="AT589"/>
  <c r="AX589"/>
  <c r="BB589"/>
  <c r="S589"/>
  <c r="AK589"/>
  <c r="AN589" s="1"/>
  <c r="AS589"/>
  <c r="AW589"/>
  <c r="BA589"/>
  <c r="AR589"/>
  <c r="AZ589"/>
  <c r="AF589"/>
  <c r="AQ589"/>
  <c r="AY589"/>
  <c r="O589"/>
  <c r="AD589"/>
  <c r="AV589"/>
  <c r="BD589"/>
  <c r="T585"/>
  <c r="AC585"/>
  <c r="AT585"/>
  <c r="AX585"/>
  <c r="BB585"/>
  <c r="S585"/>
  <c r="AK585"/>
  <c r="AN585" s="1"/>
  <c r="AS585"/>
  <c r="AW585"/>
  <c r="BA585"/>
  <c r="AR585"/>
  <c r="AZ585"/>
  <c r="AF585"/>
  <c r="AQ585"/>
  <c r="AY585"/>
  <c r="O585"/>
  <c r="AD585"/>
  <c r="AV585"/>
  <c r="BD585"/>
  <c r="T581"/>
  <c r="AC581"/>
  <c r="AT581"/>
  <c r="AX581"/>
  <c r="BB581"/>
  <c r="S581"/>
  <c r="AK581"/>
  <c r="AN581" s="1"/>
  <c r="AS581"/>
  <c r="AW581"/>
  <c r="BA581"/>
  <c r="AR581"/>
  <c r="AZ581"/>
  <c r="AF581"/>
  <c r="AQ581"/>
  <c r="AY581"/>
  <c r="O581"/>
  <c r="AD581"/>
  <c r="AV581"/>
  <c r="BD581"/>
  <c r="T577"/>
  <c r="AC577"/>
  <c r="AT577"/>
  <c r="AX577"/>
  <c r="BB577"/>
  <c r="S577"/>
  <c r="AK577"/>
  <c r="AN577" s="1"/>
  <c r="AS577"/>
  <c r="AW577"/>
  <c r="BA577"/>
  <c r="AR577"/>
  <c r="AZ577"/>
  <c r="AF577"/>
  <c r="AQ577"/>
  <c r="AY577"/>
  <c r="O577"/>
  <c r="AD577"/>
  <c r="AV577"/>
  <c r="BD577"/>
  <c r="T573"/>
  <c r="AC573"/>
  <c r="AT573"/>
  <c r="AX573"/>
  <c r="BB573"/>
  <c r="S573"/>
  <c r="AK573"/>
  <c r="AN573" s="1"/>
  <c r="AS573"/>
  <c r="AW573"/>
  <c r="BA573"/>
  <c r="AR573"/>
  <c r="AZ573"/>
  <c r="AF573"/>
  <c r="AQ573"/>
  <c r="AY573"/>
  <c r="O573"/>
  <c r="AD573"/>
  <c r="AV573"/>
  <c r="BD573"/>
  <c r="T569"/>
  <c r="AC569"/>
  <c r="AT569"/>
  <c r="AX569"/>
  <c r="BB569"/>
  <c r="S569"/>
  <c r="AK569"/>
  <c r="AN569" s="1"/>
  <c r="AS569"/>
  <c r="AW569"/>
  <c r="BA569"/>
  <c r="AR569"/>
  <c r="AZ569"/>
  <c r="AF569"/>
  <c r="AQ569"/>
  <c r="AY569"/>
  <c r="O569"/>
  <c r="AD569"/>
  <c r="AV569"/>
  <c r="BD569"/>
  <c r="T565"/>
  <c r="AC565"/>
  <c r="AT565"/>
  <c r="AX565"/>
  <c r="BB565"/>
  <c r="S565"/>
  <c r="AK565"/>
  <c r="AN565" s="1"/>
  <c r="AS565"/>
  <c r="AW565"/>
  <c r="BA565"/>
  <c r="AR565"/>
  <c r="AZ565"/>
  <c r="AF565"/>
  <c r="AQ565"/>
  <c r="AY565"/>
  <c r="O565"/>
  <c r="AD565"/>
  <c r="AV565"/>
  <c r="BD565"/>
  <c r="T561"/>
  <c r="AC561"/>
  <c r="AT561"/>
  <c r="AX561"/>
  <c r="BB561"/>
  <c r="S561"/>
  <c r="AK561"/>
  <c r="AN561" s="1"/>
  <c r="AS561"/>
  <c r="AW561"/>
  <c r="BA561"/>
  <c r="AR561"/>
  <c r="AZ561"/>
  <c r="AF561"/>
  <c r="AQ561"/>
  <c r="AY561"/>
  <c r="O561"/>
  <c r="AD561"/>
  <c r="AV561"/>
  <c r="BD561"/>
  <c r="T557"/>
  <c r="AC557"/>
  <c r="AT557"/>
  <c r="AX557"/>
  <c r="BB557"/>
  <c r="S557"/>
  <c r="AK557"/>
  <c r="AN557" s="1"/>
  <c r="AS557"/>
  <c r="AW557"/>
  <c r="BA557"/>
  <c r="AR557"/>
  <c r="AZ557"/>
  <c r="AF557"/>
  <c r="AQ557"/>
  <c r="AY557"/>
  <c r="O557"/>
  <c r="AD557"/>
  <c r="AV557"/>
  <c r="BD557"/>
  <c r="O753"/>
  <c r="AF753"/>
  <c r="AR753"/>
  <c r="AV753"/>
  <c r="AZ753"/>
  <c r="BD753"/>
  <c r="T752"/>
  <c r="AC752"/>
  <c r="AT752"/>
  <c r="AX752"/>
  <c r="BB752"/>
  <c r="O745"/>
  <c r="AF745"/>
  <c r="AR745"/>
  <c r="AV745"/>
  <c r="AZ745"/>
  <c r="BD745"/>
  <c r="T744"/>
  <c r="AC744"/>
  <c r="AT744"/>
  <c r="AX744"/>
  <c r="BB744"/>
  <c r="O737"/>
  <c r="AF737"/>
  <c r="AR737"/>
  <c r="AV737"/>
  <c r="AZ737"/>
  <c r="BD737"/>
  <c r="T736"/>
  <c r="AC736"/>
  <c r="AT736"/>
  <c r="AX736"/>
  <c r="BB736"/>
  <c r="O729"/>
  <c r="AF729"/>
  <c r="AR729"/>
  <c r="AV729"/>
  <c r="AZ729"/>
  <c r="BD729"/>
  <c r="T728"/>
  <c r="AC728"/>
  <c r="AT728"/>
  <c r="AX728"/>
  <c r="BB728"/>
  <c r="O721"/>
  <c r="AF721"/>
  <c r="AR721"/>
  <c r="AV721"/>
  <c r="AZ721"/>
  <c r="BD721"/>
  <c r="T720"/>
  <c r="AC720"/>
  <c r="AT720"/>
  <c r="AX720"/>
  <c r="BB720"/>
  <c r="O713"/>
  <c r="AF713"/>
  <c r="AR713"/>
  <c r="AV713"/>
  <c r="AZ713"/>
  <c r="BD713"/>
  <c r="T712"/>
  <c r="AC712"/>
  <c r="AT712"/>
  <c r="AX712"/>
  <c r="BB712"/>
  <c r="O705"/>
  <c r="AF705"/>
  <c r="AR705"/>
  <c r="AV705"/>
  <c r="AZ705"/>
  <c r="BD705"/>
  <c r="T704"/>
  <c r="AC704"/>
  <c r="AT704"/>
  <c r="AX704"/>
  <c r="BB704"/>
  <c r="O697"/>
  <c r="AF697"/>
  <c r="AR697"/>
  <c r="AV697"/>
  <c r="AZ697"/>
  <c r="BD697"/>
  <c r="T696"/>
  <c r="AC696"/>
  <c r="AT696"/>
  <c r="AX696"/>
  <c r="BB696"/>
  <c r="O689"/>
  <c r="AF689"/>
  <c r="AR689"/>
  <c r="AV689"/>
  <c r="AZ689"/>
  <c r="BD689"/>
  <c r="T688"/>
  <c r="AC688"/>
  <c r="AT688"/>
  <c r="AX688"/>
  <c r="BB688"/>
  <c r="O681"/>
  <c r="AF681"/>
  <c r="AR681"/>
  <c r="AV681"/>
  <c r="AZ681"/>
  <c r="BD681"/>
  <c r="T680"/>
  <c r="AC680"/>
  <c r="AT680"/>
  <c r="AX680"/>
  <c r="BB680"/>
  <c r="S673"/>
  <c r="AK673"/>
  <c r="AN673" s="1"/>
  <c r="AS673"/>
  <c r="AW673"/>
  <c r="BA673"/>
  <c r="O673"/>
  <c r="AF673"/>
  <c r="AR673"/>
  <c r="AV673"/>
  <c r="AZ673"/>
  <c r="BD673"/>
  <c r="S665"/>
  <c r="AK665"/>
  <c r="AN665" s="1"/>
  <c r="AS665"/>
  <c r="AW665"/>
  <c r="BA665"/>
  <c r="O665"/>
  <c r="AF665"/>
  <c r="AR665"/>
  <c r="AV665"/>
  <c r="AZ665"/>
  <c r="BD665"/>
  <c r="S657"/>
  <c r="AK657"/>
  <c r="AN657" s="1"/>
  <c r="AS657"/>
  <c r="AW657"/>
  <c r="BA657"/>
  <c r="O657"/>
  <c r="AF657"/>
  <c r="AR657"/>
  <c r="AV657"/>
  <c r="AZ657"/>
  <c r="BD657"/>
  <c r="S649"/>
  <c r="AK649"/>
  <c r="AN649" s="1"/>
  <c r="AS649"/>
  <c r="AW649"/>
  <c r="BA649"/>
  <c r="O649"/>
  <c r="AF649"/>
  <c r="AR649"/>
  <c r="AV649"/>
  <c r="AZ649"/>
  <c r="BD649"/>
  <c r="S641"/>
  <c r="AK641"/>
  <c r="AN641" s="1"/>
  <c r="AS641"/>
  <c r="AW641"/>
  <c r="BA641"/>
  <c r="O641"/>
  <c r="AF641"/>
  <c r="AR641"/>
  <c r="AV641"/>
  <c r="AZ641"/>
  <c r="BD641"/>
  <c r="BB792"/>
  <c r="AX792"/>
  <c r="AT792"/>
  <c r="AC792"/>
  <c r="BB790"/>
  <c r="AX790"/>
  <c r="AT790"/>
  <c r="AC790"/>
  <c r="BB788"/>
  <c r="AX788"/>
  <c r="AT788"/>
  <c r="AC788"/>
  <c r="BB786"/>
  <c r="AX786"/>
  <c r="AT786"/>
  <c r="AC786"/>
  <c r="BB784"/>
  <c r="AX784"/>
  <c r="AT784"/>
  <c r="AC784"/>
  <c r="BB782"/>
  <c r="AX782"/>
  <c r="AT782"/>
  <c r="AC782"/>
  <c r="BB780"/>
  <c r="AX780"/>
  <c r="AT780"/>
  <c r="AC780"/>
  <c r="BB778"/>
  <c r="AX778"/>
  <c r="AT778"/>
  <c r="AC778"/>
  <c r="BB776"/>
  <c r="AX776"/>
  <c r="AT776"/>
  <c r="AC776"/>
  <c r="BB774"/>
  <c r="AX774"/>
  <c r="AT774"/>
  <c r="AC774"/>
  <c r="BB772"/>
  <c r="AX772"/>
  <c r="AT772"/>
  <c r="AC772"/>
  <c r="BB770"/>
  <c r="AX770"/>
  <c r="AT770"/>
  <c r="AC770"/>
  <c r="BB768"/>
  <c r="AX768"/>
  <c r="AT768"/>
  <c r="AC768"/>
  <c r="BB766"/>
  <c r="AX766"/>
  <c r="AT766"/>
  <c r="AC766"/>
  <c r="BB764"/>
  <c r="AX764"/>
  <c r="AT764"/>
  <c r="AC764"/>
  <c r="BB762"/>
  <c r="AX762"/>
  <c r="AT762"/>
  <c r="AC762"/>
  <c r="BB760"/>
  <c r="AX760"/>
  <c r="AT760"/>
  <c r="AC760"/>
  <c r="BB758"/>
  <c r="AX758"/>
  <c r="AT758"/>
  <c r="AC758"/>
  <c r="AY751"/>
  <c r="AT751"/>
  <c r="AD751"/>
  <c r="BD750"/>
  <c r="AY750"/>
  <c r="AS750"/>
  <c r="AF750"/>
  <c r="AY743"/>
  <c r="AT743"/>
  <c r="AD743"/>
  <c r="BD742"/>
  <c r="AY742"/>
  <c r="AS742"/>
  <c r="AF742"/>
  <c r="AY735"/>
  <c r="AT735"/>
  <c r="AD735"/>
  <c r="BD734"/>
  <c r="AY734"/>
  <c r="AS734"/>
  <c r="AF734"/>
  <c r="AY727"/>
  <c r="AT727"/>
  <c r="AD727"/>
  <c r="BD726"/>
  <c r="AY726"/>
  <c r="AS726"/>
  <c r="AF726"/>
  <c r="AY719"/>
  <c r="AT719"/>
  <c r="AD719"/>
  <c r="BD718"/>
  <c r="AY718"/>
  <c r="AS718"/>
  <c r="AF718"/>
  <c r="AY711"/>
  <c r="AT711"/>
  <c r="AD711"/>
  <c r="BD710"/>
  <c r="AY710"/>
  <c r="AS710"/>
  <c r="AF710"/>
  <c r="AY703"/>
  <c r="AT703"/>
  <c r="AD703"/>
  <c r="BD702"/>
  <c r="AY702"/>
  <c r="AS702"/>
  <c r="AF702"/>
  <c r="AY695"/>
  <c r="AT695"/>
  <c r="AD695"/>
  <c r="BD694"/>
  <c r="AY694"/>
  <c r="AS694"/>
  <c r="AF694"/>
  <c r="AY687"/>
  <c r="AT687"/>
  <c r="AD687"/>
  <c r="BD686"/>
  <c r="AY686"/>
  <c r="AS686"/>
  <c r="AF686"/>
  <c r="AY679"/>
  <c r="AT679"/>
  <c r="AD679"/>
  <c r="BD678"/>
  <c r="AY678"/>
  <c r="AS678"/>
  <c r="AF678"/>
  <c r="BB675"/>
  <c r="AT675"/>
  <c r="BB667"/>
  <c r="AT667"/>
  <c r="BB659"/>
  <c r="AT659"/>
  <c r="BB651"/>
  <c r="AT651"/>
  <c r="BB643"/>
  <c r="AT643"/>
  <c r="BB635"/>
  <c r="AT635"/>
  <c r="BB605"/>
  <c r="BC601"/>
  <c r="BC597"/>
  <c r="BC593"/>
  <c r="BC589"/>
  <c r="BC585"/>
  <c r="BC581"/>
  <c r="BC577"/>
  <c r="BC573"/>
  <c r="BC569"/>
  <c r="BC565"/>
  <c r="BC561"/>
  <c r="BC557"/>
  <c r="S611"/>
  <c r="AK611"/>
  <c r="AS611"/>
  <c r="AW611"/>
  <c r="BA611"/>
  <c r="S607"/>
  <c r="AK607"/>
  <c r="AN607" s="1"/>
  <c r="AS607"/>
  <c r="AW607"/>
  <c r="BA607"/>
  <c r="BB676"/>
  <c r="AX676"/>
  <c r="AT676"/>
  <c r="AC676"/>
  <c r="BB674"/>
  <c r="AX674"/>
  <c r="AT674"/>
  <c r="AC674"/>
  <c r="BB672"/>
  <c r="AX672"/>
  <c r="AT672"/>
  <c r="AC672"/>
  <c r="BB670"/>
  <c r="AX670"/>
  <c r="AT670"/>
  <c r="AC670"/>
  <c r="BB668"/>
  <c r="AX668"/>
  <c r="AT668"/>
  <c r="AC668"/>
  <c r="BB666"/>
  <c r="AX666"/>
  <c r="AT666"/>
  <c r="AC666"/>
  <c r="BB664"/>
  <c r="AX664"/>
  <c r="AT664"/>
  <c r="AC664"/>
  <c r="BB662"/>
  <c r="AX662"/>
  <c r="AT662"/>
  <c r="AC662"/>
  <c r="BB660"/>
  <c r="AX660"/>
  <c r="AT660"/>
  <c r="AC660"/>
  <c r="BB658"/>
  <c r="AX658"/>
  <c r="AT658"/>
  <c r="AC658"/>
  <c r="BB656"/>
  <c r="AX656"/>
  <c r="AT656"/>
  <c r="AC656"/>
  <c r="BB654"/>
  <c r="AX654"/>
  <c r="AT654"/>
  <c r="AC654"/>
  <c r="BB652"/>
  <c r="AX652"/>
  <c r="AT652"/>
  <c r="AC652"/>
  <c r="BB650"/>
  <c r="AX650"/>
  <c r="AT650"/>
  <c r="AC650"/>
  <c r="BB648"/>
  <c r="AX648"/>
  <c r="AT648"/>
  <c r="AC648"/>
  <c r="BB646"/>
  <c r="AX646"/>
  <c r="AT646"/>
  <c r="AC646"/>
  <c r="BB644"/>
  <c r="AX644"/>
  <c r="AT644"/>
  <c r="AC644"/>
  <c r="BB642"/>
  <c r="AX642"/>
  <c r="AT642"/>
  <c r="AC642"/>
  <c r="BB640"/>
  <c r="AX640"/>
  <c r="AT640"/>
  <c r="AC640"/>
  <c r="BB638"/>
  <c r="AX638"/>
  <c r="AT638"/>
  <c r="AC638"/>
  <c r="BB636"/>
  <c r="AX636"/>
  <c r="AT636"/>
  <c r="AC636"/>
  <c r="BB634"/>
  <c r="AX634"/>
  <c r="AT634"/>
  <c r="AC634"/>
  <c r="BD633"/>
  <c r="AZ633"/>
  <c r="AV633"/>
  <c r="AR633"/>
  <c r="AF633"/>
  <c r="O633"/>
  <c r="BB632"/>
  <c r="AX632"/>
  <c r="AT632"/>
  <c r="AC632"/>
  <c r="BD631"/>
  <c r="AZ631"/>
  <c r="AV631"/>
  <c r="AR631"/>
  <c r="AF631"/>
  <c r="O631"/>
  <c r="BB630"/>
  <c r="AX630"/>
  <c r="AT630"/>
  <c r="AC630"/>
  <c r="BD629"/>
  <c r="AZ629"/>
  <c r="AV629"/>
  <c r="AR629"/>
  <c r="AF629"/>
  <c r="O629"/>
  <c r="BB628"/>
  <c r="AX628"/>
  <c r="AT628"/>
  <c r="AC628"/>
  <c r="BD627"/>
  <c r="AZ627"/>
  <c r="AV627"/>
  <c r="AR627"/>
  <c r="AF627"/>
  <c r="O627"/>
  <c r="BB626"/>
  <c r="AX626"/>
  <c r="AT626"/>
  <c r="AC626"/>
  <c r="BD625"/>
  <c r="AZ625"/>
  <c r="AV625"/>
  <c r="AR625"/>
  <c r="AF625"/>
  <c r="O625"/>
  <c r="BB624"/>
  <c r="AX624"/>
  <c r="AT624"/>
  <c r="AC624"/>
  <c r="BD623"/>
  <c r="AZ623"/>
  <c r="AV623"/>
  <c r="AR623"/>
  <c r="AF623"/>
  <c r="O623"/>
  <c r="BB622"/>
  <c r="AX622"/>
  <c r="AT622"/>
  <c r="AC622"/>
  <c r="BD621"/>
  <c r="AZ621"/>
  <c r="AV621"/>
  <c r="AR621"/>
  <c r="AF621"/>
  <c r="O621"/>
  <c r="BB620"/>
  <c r="AX620"/>
  <c r="AT620"/>
  <c r="AC620"/>
  <c r="BD619"/>
  <c r="AZ619"/>
  <c r="AV619"/>
  <c r="AR619"/>
  <c r="AF619"/>
  <c r="O619"/>
  <c r="BB618"/>
  <c r="AX618"/>
  <c r="AT618"/>
  <c r="AC618"/>
  <c r="BD617"/>
  <c r="AZ617"/>
  <c r="AV617"/>
  <c r="AR617"/>
  <c r="AF617"/>
  <c r="O617"/>
  <c r="BB616"/>
  <c r="AX616"/>
  <c r="AT616"/>
  <c r="AC616"/>
  <c r="BD615"/>
  <c r="AZ615"/>
  <c r="AV615"/>
  <c r="AR615"/>
  <c r="AF615"/>
  <c r="O615"/>
  <c r="BD613"/>
  <c r="AY613"/>
  <c r="AT613"/>
  <c r="BB611"/>
  <c r="AV611"/>
  <c r="AQ611"/>
  <c r="O611"/>
  <c r="BD609"/>
  <c r="AY609"/>
  <c r="AT609"/>
  <c r="BB607"/>
  <c r="AV607"/>
  <c r="AQ607"/>
  <c r="O607"/>
  <c r="S613"/>
  <c r="AK613"/>
  <c r="AS613"/>
  <c r="AW613"/>
  <c r="BA613"/>
  <c r="S609"/>
  <c r="AK609"/>
  <c r="AN609" s="1"/>
  <c r="AS609"/>
  <c r="AW609"/>
  <c r="BA609"/>
  <c r="BA633"/>
  <c r="AW633"/>
  <c r="AS633"/>
  <c r="AK633"/>
  <c r="AN633" s="1"/>
  <c r="BA631"/>
  <c r="AW631"/>
  <c r="AS631"/>
  <c r="AK631"/>
  <c r="AN631" s="1"/>
  <c r="BA629"/>
  <c r="AW629"/>
  <c r="AS629"/>
  <c r="AK629"/>
  <c r="AN629" s="1"/>
  <c r="BA627"/>
  <c r="AW627"/>
  <c r="AS627"/>
  <c r="AK627"/>
  <c r="BA625"/>
  <c r="AW625"/>
  <c r="AS625"/>
  <c r="AK625"/>
  <c r="AN625" s="1"/>
  <c r="BA623"/>
  <c r="AW623"/>
  <c r="AS623"/>
  <c r="AK623"/>
  <c r="AN623" s="1"/>
  <c r="BA621"/>
  <c r="AW621"/>
  <c r="AS621"/>
  <c r="AK621"/>
  <c r="AN621" s="1"/>
  <c r="BA619"/>
  <c r="AW619"/>
  <c r="AS619"/>
  <c r="AK619"/>
  <c r="AN619" s="1"/>
  <c r="BA617"/>
  <c r="AW617"/>
  <c r="AS617"/>
  <c r="AK617"/>
  <c r="AN617" s="1"/>
  <c r="BA615"/>
  <c r="AW615"/>
  <c r="AS615"/>
  <c r="AK615"/>
  <c r="AN615" s="1"/>
  <c r="BC611"/>
  <c r="AX611"/>
  <c r="AR611"/>
  <c r="AC611"/>
  <c r="T611"/>
  <c r="BC607"/>
  <c r="AX607"/>
  <c r="AR607"/>
  <c r="AC607"/>
  <c r="T607"/>
  <c r="O454"/>
  <c r="AF454"/>
  <c r="AR454"/>
  <c r="AV454"/>
  <c r="AZ454"/>
  <c r="BD454"/>
  <c r="T453"/>
  <c r="AC453"/>
  <c r="AT453"/>
  <c r="AX453"/>
  <c r="BB453"/>
  <c r="O446"/>
  <c r="AF446"/>
  <c r="AR446"/>
  <c r="AV446"/>
  <c r="AZ446"/>
  <c r="BD446"/>
  <c r="O438"/>
  <c r="AF438"/>
  <c r="AR438"/>
  <c r="AV438"/>
  <c r="AZ438"/>
  <c r="BD438"/>
  <c r="T438"/>
  <c r="AC438"/>
  <c r="AS438"/>
  <c r="AX438"/>
  <c r="BC438"/>
  <c r="O432"/>
  <c r="AF432"/>
  <c r="AR432"/>
  <c r="AV432"/>
  <c r="AZ432"/>
  <c r="BD432"/>
  <c r="AD432"/>
  <c r="AT432"/>
  <c r="AY432"/>
  <c r="T423"/>
  <c r="AC423"/>
  <c r="AT423"/>
  <c r="AX423"/>
  <c r="BB423"/>
  <c r="AF423"/>
  <c r="AS423"/>
  <c r="AY423"/>
  <c r="BD423"/>
  <c r="S423"/>
  <c r="AD423"/>
  <c r="AR423"/>
  <c r="AW423"/>
  <c r="BC423"/>
  <c r="T409"/>
  <c r="AC409"/>
  <c r="AT409"/>
  <c r="AX409"/>
  <c r="BB409"/>
  <c r="O409"/>
  <c r="AF409"/>
  <c r="AR409"/>
  <c r="AV409"/>
  <c r="AZ409"/>
  <c r="BD409"/>
  <c r="AS409"/>
  <c r="BA409"/>
  <c r="AK409"/>
  <c r="AN409" s="1"/>
  <c r="AQ409"/>
  <c r="AY409"/>
  <c r="S409"/>
  <c r="AD409"/>
  <c r="AW409"/>
  <c r="T401"/>
  <c r="AC401"/>
  <c r="AT401"/>
  <c r="AX401"/>
  <c r="BB401"/>
  <c r="O401"/>
  <c r="AF401"/>
  <c r="AR401"/>
  <c r="AV401"/>
  <c r="AZ401"/>
  <c r="BD401"/>
  <c r="AS401"/>
  <c r="BA401"/>
  <c r="AK401"/>
  <c r="AN401" s="1"/>
  <c r="AQ401"/>
  <c r="AY401"/>
  <c r="S401"/>
  <c r="AD401"/>
  <c r="AW401"/>
  <c r="BA555"/>
  <c r="AW555"/>
  <c r="AS555"/>
  <c r="AK555"/>
  <c r="AN555" s="1"/>
  <c r="S555"/>
  <c r="BA553"/>
  <c r="AW553"/>
  <c r="AS553"/>
  <c r="AK553"/>
  <c r="AN553" s="1"/>
  <c r="S553"/>
  <c r="BA551"/>
  <c r="AW551"/>
  <c r="AS551"/>
  <c r="AK551"/>
  <c r="AN551" s="1"/>
  <c r="S551"/>
  <c r="BA549"/>
  <c r="AW549"/>
  <c r="AS549"/>
  <c r="AK549"/>
  <c r="AN549" s="1"/>
  <c r="S549"/>
  <c r="BA547"/>
  <c r="AW547"/>
  <c r="AS547"/>
  <c r="AK547"/>
  <c r="AN547" s="1"/>
  <c r="S547"/>
  <c r="BA545"/>
  <c r="AW545"/>
  <c r="AS545"/>
  <c r="AK545"/>
  <c r="AN545" s="1"/>
  <c r="S545"/>
  <c r="BA543"/>
  <c r="AW543"/>
  <c r="AS543"/>
  <c r="AK543"/>
  <c r="AN543" s="1"/>
  <c r="S543"/>
  <c r="BA541"/>
  <c r="AW541"/>
  <c r="AS541"/>
  <c r="AK541"/>
  <c r="AN541" s="1"/>
  <c r="S541"/>
  <c r="BA539"/>
  <c r="AW539"/>
  <c r="AS539"/>
  <c r="AK539"/>
  <c r="S539"/>
  <c r="BA537"/>
  <c r="AW537"/>
  <c r="AS537"/>
  <c r="AK537"/>
  <c r="AN537" s="1"/>
  <c r="S537"/>
  <c r="BA535"/>
  <c r="AW535"/>
  <c r="AS535"/>
  <c r="AK535"/>
  <c r="AN535" s="1"/>
  <c r="S535"/>
  <c r="BA533"/>
  <c r="AW533"/>
  <c r="AS533"/>
  <c r="AK533"/>
  <c r="AN533" s="1"/>
  <c r="S533"/>
  <c r="BA531"/>
  <c r="AW531"/>
  <c r="AS531"/>
  <c r="AK531"/>
  <c r="AN531" s="1"/>
  <c r="S531"/>
  <c r="BA529"/>
  <c r="AW529"/>
  <c r="AS529"/>
  <c r="AK529"/>
  <c r="AN529" s="1"/>
  <c r="S529"/>
  <c r="BA527"/>
  <c r="AW527"/>
  <c r="AS527"/>
  <c r="AK527"/>
  <c r="AN527" s="1"/>
  <c r="S527"/>
  <c r="BA525"/>
  <c r="AW525"/>
  <c r="AS525"/>
  <c r="AK525"/>
  <c r="AN525" s="1"/>
  <c r="S525"/>
  <c r="BA523"/>
  <c r="AW523"/>
  <c r="AS523"/>
  <c r="AK523"/>
  <c r="AN523" s="1"/>
  <c r="S523"/>
  <c r="BA521"/>
  <c r="AW521"/>
  <c r="AS521"/>
  <c r="AK521"/>
  <c r="AN521" s="1"/>
  <c r="S521"/>
  <c r="BA519"/>
  <c r="AW519"/>
  <c r="AS519"/>
  <c r="AK519"/>
  <c r="S519"/>
  <c r="BA517"/>
  <c r="AW517"/>
  <c r="AS517"/>
  <c r="AK517"/>
  <c r="AN517" s="1"/>
  <c r="S517"/>
  <c r="BA515"/>
  <c r="AW515"/>
  <c r="AS515"/>
  <c r="AK515"/>
  <c r="AN515" s="1"/>
  <c r="S515"/>
  <c r="BA513"/>
  <c r="AW513"/>
  <c r="AS513"/>
  <c r="AK513"/>
  <c r="AN513" s="1"/>
  <c r="S513"/>
  <c r="BA511"/>
  <c r="AW511"/>
  <c r="AS511"/>
  <c r="AK511"/>
  <c r="AN511" s="1"/>
  <c r="S511"/>
  <c r="BA509"/>
  <c r="AW509"/>
  <c r="AS509"/>
  <c r="AK509"/>
  <c r="AN509" s="1"/>
  <c r="S509"/>
  <c r="BA507"/>
  <c r="AW507"/>
  <c r="AS507"/>
  <c r="AK507"/>
  <c r="AN507" s="1"/>
  <c r="S507"/>
  <c r="BA505"/>
  <c r="AW505"/>
  <c r="AS505"/>
  <c r="AK505"/>
  <c r="S505"/>
  <c r="BA503"/>
  <c r="AW503"/>
  <c r="AS503"/>
  <c r="AK503"/>
  <c r="AN503" s="1"/>
  <c r="S503"/>
  <c r="BA501"/>
  <c r="AW501"/>
  <c r="AS501"/>
  <c r="AK501"/>
  <c r="AN501" s="1"/>
  <c r="S501"/>
  <c r="BA499"/>
  <c r="AW499"/>
  <c r="AS499"/>
  <c r="AK499"/>
  <c r="AN499" s="1"/>
  <c r="S499"/>
  <c r="BA497"/>
  <c r="AW497"/>
  <c r="AS497"/>
  <c r="AK497"/>
  <c r="AN497" s="1"/>
  <c r="S497"/>
  <c r="BA495"/>
  <c r="AW495"/>
  <c r="AS495"/>
  <c r="AK495"/>
  <c r="AN495" s="1"/>
  <c r="S495"/>
  <c r="BA493"/>
  <c r="AW493"/>
  <c r="AS493"/>
  <c r="AK493"/>
  <c r="AN493" s="1"/>
  <c r="S493"/>
  <c r="BA491"/>
  <c r="AW491"/>
  <c r="AS491"/>
  <c r="AK491"/>
  <c r="S491"/>
  <c r="BA489"/>
  <c r="AW489"/>
  <c r="AS489"/>
  <c r="AK489"/>
  <c r="AN489" s="1"/>
  <c r="S489"/>
  <c r="BA487"/>
  <c r="AW487"/>
  <c r="AS487"/>
  <c r="AK487"/>
  <c r="AN487" s="1"/>
  <c r="S487"/>
  <c r="BA485"/>
  <c r="AW485"/>
  <c r="AS485"/>
  <c r="AK485"/>
  <c r="AN485" s="1"/>
  <c r="S485"/>
  <c r="BA483"/>
  <c r="AW483"/>
  <c r="AS483"/>
  <c r="AK483"/>
  <c r="AN483" s="1"/>
  <c r="S483"/>
  <c r="BA481"/>
  <c r="AW481"/>
  <c r="AS481"/>
  <c r="AK481"/>
  <c r="AN481" s="1"/>
  <c r="S481"/>
  <c r="BA479"/>
  <c r="AW479"/>
  <c r="AS479"/>
  <c r="AK479"/>
  <c r="AN479" s="1"/>
  <c r="S479"/>
  <c r="BA477"/>
  <c r="AW477"/>
  <c r="AS477"/>
  <c r="AK477"/>
  <c r="AN477" s="1"/>
  <c r="S477"/>
  <c r="BA475"/>
  <c r="AW475"/>
  <c r="AS475"/>
  <c r="AK475"/>
  <c r="AN475" s="1"/>
  <c r="S475"/>
  <c r="BA473"/>
  <c r="AW473"/>
  <c r="AS473"/>
  <c r="AK473"/>
  <c r="AN473" s="1"/>
  <c r="S473"/>
  <c r="BA471"/>
  <c r="AW471"/>
  <c r="AS471"/>
  <c r="AK471"/>
  <c r="AN471" s="1"/>
  <c r="S471"/>
  <c r="BA469"/>
  <c r="AW469"/>
  <c r="AS469"/>
  <c r="AK469"/>
  <c r="AN469" s="1"/>
  <c r="S469"/>
  <c r="BA467"/>
  <c r="AW467"/>
  <c r="AS467"/>
  <c r="AK467"/>
  <c r="AN467" s="1"/>
  <c r="S467"/>
  <c r="BA465"/>
  <c r="AW465"/>
  <c r="AS465"/>
  <c r="AK465"/>
  <c r="AN465" s="1"/>
  <c r="S465"/>
  <c r="BA463"/>
  <c r="AW463"/>
  <c r="AS463"/>
  <c r="AK463"/>
  <c r="AN463" s="1"/>
  <c r="S463"/>
  <c r="BA461"/>
  <c r="AW461"/>
  <c r="AS461"/>
  <c r="AK461"/>
  <c r="AN461" s="1"/>
  <c r="S461"/>
  <c r="BC460"/>
  <c r="AY460"/>
  <c r="AU460"/>
  <c r="AQ460"/>
  <c r="AD460"/>
  <c r="BD459"/>
  <c r="AY459"/>
  <c r="AS459"/>
  <c r="BC458"/>
  <c r="AX458"/>
  <c r="AS458"/>
  <c r="AC458"/>
  <c r="T458"/>
  <c r="BC457"/>
  <c r="AW457"/>
  <c r="AR457"/>
  <c r="AD457"/>
  <c r="S457"/>
  <c r="BB456"/>
  <c r="AW456"/>
  <c r="AQ456"/>
  <c r="S456"/>
  <c r="BA455"/>
  <c r="AV455"/>
  <c r="AQ455"/>
  <c r="O455"/>
  <c r="AY452"/>
  <c r="AT452"/>
  <c r="BD451"/>
  <c r="AY451"/>
  <c r="AS451"/>
  <c r="BC450"/>
  <c r="AX450"/>
  <c r="AS450"/>
  <c r="AC450"/>
  <c r="T450"/>
  <c r="BC449"/>
  <c r="AW449"/>
  <c r="AR449"/>
  <c r="AD449"/>
  <c r="S449"/>
  <c r="BB448"/>
  <c r="AW448"/>
  <c r="AQ448"/>
  <c r="S448"/>
  <c r="BA447"/>
  <c r="AV447"/>
  <c r="AQ447"/>
  <c r="O447"/>
  <c r="AZ445"/>
  <c r="AU445"/>
  <c r="AK445"/>
  <c r="AN445" s="1"/>
  <c r="BA444"/>
  <c r="AT444"/>
  <c r="AC444"/>
  <c r="T444"/>
  <c r="AZ443"/>
  <c r="AS443"/>
  <c r="AD443"/>
  <c r="S443"/>
  <c r="AX440"/>
  <c r="AQ440"/>
  <c r="BC439"/>
  <c r="AV439"/>
  <c r="AD439"/>
  <c r="S439"/>
  <c r="AY437"/>
  <c r="BC436"/>
  <c r="AU436"/>
  <c r="AD436"/>
  <c r="BC435"/>
  <c r="AU435"/>
  <c r="AF435"/>
  <c r="AW431"/>
  <c r="AQ431"/>
  <c r="AK431"/>
  <c r="AN431" s="1"/>
  <c r="O431"/>
  <c r="BD429"/>
  <c r="AS429"/>
  <c r="AU424"/>
  <c r="AT422"/>
  <c r="AZ421"/>
  <c r="AK421"/>
  <c r="BB416"/>
  <c r="AQ416"/>
  <c r="AK416"/>
  <c r="AN416" s="1"/>
  <c r="S416"/>
  <c r="AS413"/>
  <c r="AW412"/>
  <c r="AU397"/>
  <c r="T459"/>
  <c r="AC459"/>
  <c r="AT459"/>
  <c r="AX459"/>
  <c r="BB459"/>
  <c r="O452"/>
  <c r="AF452"/>
  <c r="AR452"/>
  <c r="AV452"/>
  <c r="AZ452"/>
  <c r="BD452"/>
  <c r="T451"/>
  <c r="AC451"/>
  <c r="AT451"/>
  <c r="AX451"/>
  <c r="BB451"/>
  <c r="O440"/>
  <c r="AF440"/>
  <c r="AR440"/>
  <c r="AV440"/>
  <c r="AZ440"/>
  <c r="BD440"/>
  <c r="AD440"/>
  <c r="AT440"/>
  <c r="AY440"/>
  <c r="T437"/>
  <c r="AC437"/>
  <c r="AT437"/>
  <c r="AX437"/>
  <c r="BB437"/>
  <c r="S437"/>
  <c r="AD437"/>
  <c r="AR437"/>
  <c r="AW437"/>
  <c r="BC437"/>
  <c r="O430"/>
  <c r="AF430"/>
  <c r="AR430"/>
  <c r="AV430"/>
  <c r="AZ430"/>
  <c r="BD430"/>
  <c r="T430"/>
  <c r="AC430"/>
  <c r="AS430"/>
  <c r="AX430"/>
  <c r="BC430"/>
  <c r="S430"/>
  <c r="AQ430"/>
  <c r="AW430"/>
  <c r="BB430"/>
  <c r="T415"/>
  <c r="AC415"/>
  <c r="AT415"/>
  <c r="AX415"/>
  <c r="BB415"/>
  <c r="AF415"/>
  <c r="AS415"/>
  <c r="AY415"/>
  <c r="BD415"/>
  <c r="S415"/>
  <c r="AD415"/>
  <c r="AR415"/>
  <c r="AW415"/>
  <c r="BC415"/>
  <c r="BB555"/>
  <c r="AX555"/>
  <c r="AT555"/>
  <c r="AC555"/>
  <c r="BB553"/>
  <c r="AX553"/>
  <c r="AT553"/>
  <c r="AC553"/>
  <c r="BB551"/>
  <c r="AX551"/>
  <c r="AT551"/>
  <c r="AC551"/>
  <c r="BB549"/>
  <c r="AX549"/>
  <c r="AT549"/>
  <c r="AC549"/>
  <c r="BB547"/>
  <c r="AX547"/>
  <c r="AT547"/>
  <c r="AC547"/>
  <c r="BB545"/>
  <c r="AX545"/>
  <c r="AT545"/>
  <c r="AC545"/>
  <c r="BB543"/>
  <c r="AX543"/>
  <c r="AT543"/>
  <c r="AC543"/>
  <c r="BB541"/>
  <c r="AX541"/>
  <c r="AT541"/>
  <c r="AC541"/>
  <c r="BB539"/>
  <c r="AX539"/>
  <c r="AT539"/>
  <c r="AC539"/>
  <c r="BB537"/>
  <c r="AX537"/>
  <c r="AT537"/>
  <c r="AC537"/>
  <c r="BB535"/>
  <c r="AX535"/>
  <c r="AT535"/>
  <c r="AC535"/>
  <c r="BB533"/>
  <c r="AX533"/>
  <c r="AT533"/>
  <c r="AC533"/>
  <c r="BB531"/>
  <c r="AX531"/>
  <c r="AT531"/>
  <c r="AC531"/>
  <c r="BB529"/>
  <c r="AX529"/>
  <c r="AT529"/>
  <c r="AC529"/>
  <c r="BB527"/>
  <c r="AX527"/>
  <c r="AT527"/>
  <c r="AC527"/>
  <c r="BB525"/>
  <c r="AX525"/>
  <c r="AT525"/>
  <c r="AC525"/>
  <c r="BB523"/>
  <c r="AX523"/>
  <c r="AT523"/>
  <c r="AC523"/>
  <c r="BB521"/>
  <c r="AX521"/>
  <c r="AT521"/>
  <c r="AC521"/>
  <c r="BB519"/>
  <c r="AX519"/>
  <c r="AT519"/>
  <c r="AC519"/>
  <c r="BB517"/>
  <c r="AX517"/>
  <c r="AT517"/>
  <c r="AC517"/>
  <c r="BB515"/>
  <c r="AX515"/>
  <c r="AT515"/>
  <c r="AC515"/>
  <c r="BB513"/>
  <c r="AX513"/>
  <c r="AT513"/>
  <c r="AC513"/>
  <c r="BB511"/>
  <c r="AX511"/>
  <c r="AT511"/>
  <c r="AC511"/>
  <c r="BB509"/>
  <c r="AX509"/>
  <c r="AT509"/>
  <c r="AC509"/>
  <c r="BB507"/>
  <c r="AX507"/>
  <c r="AT507"/>
  <c r="AC507"/>
  <c r="BB505"/>
  <c r="AX505"/>
  <c r="AT505"/>
  <c r="AC505"/>
  <c r="BB503"/>
  <c r="AX503"/>
  <c r="AT503"/>
  <c r="AC503"/>
  <c r="BB501"/>
  <c r="AX501"/>
  <c r="AT501"/>
  <c r="AC501"/>
  <c r="BB499"/>
  <c r="AX499"/>
  <c r="AT499"/>
  <c r="AC499"/>
  <c r="BB497"/>
  <c r="AX497"/>
  <c r="AT497"/>
  <c r="AC497"/>
  <c r="BB495"/>
  <c r="AX495"/>
  <c r="AT495"/>
  <c r="AC495"/>
  <c r="BB493"/>
  <c r="AX493"/>
  <c r="AT493"/>
  <c r="AC493"/>
  <c r="BB491"/>
  <c r="AX491"/>
  <c r="AT491"/>
  <c r="AC491"/>
  <c r="BB489"/>
  <c r="AX489"/>
  <c r="AT489"/>
  <c r="AC489"/>
  <c r="BB487"/>
  <c r="AX487"/>
  <c r="AT487"/>
  <c r="AC487"/>
  <c r="BB485"/>
  <c r="AX485"/>
  <c r="AT485"/>
  <c r="AC485"/>
  <c r="BB483"/>
  <c r="AX483"/>
  <c r="AT483"/>
  <c r="AC483"/>
  <c r="BB481"/>
  <c r="AX481"/>
  <c r="AT481"/>
  <c r="AC481"/>
  <c r="BB479"/>
  <c r="AX479"/>
  <c r="AT479"/>
  <c r="AC479"/>
  <c r="BB477"/>
  <c r="AX477"/>
  <c r="AT477"/>
  <c r="AC477"/>
  <c r="BB475"/>
  <c r="AX475"/>
  <c r="AT475"/>
  <c r="AC475"/>
  <c r="BB473"/>
  <c r="AX473"/>
  <c r="AT473"/>
  <c r="AC473"/>
  <c r="BB471"/>
  <c r="AX471"/>
  <c r="AT471"/>
  <c r="AC471"/>
  <c r="BB469"/>
  <c r="AX469"/>
  <c r="AT469"/>
  <c r="AC469"/>
  <c r="BB467"/>
  <c r="AX467"/>
  <c r="AT467"/>
  <c r="AC467"/>
  <c r="BB465"/>
  <c r="AX465"/>
  <c r="AT465"/>
  <c r="AC465"/>
  <c r="BB463"/>
  <c r="AX463"/>
  <c r="AT463"/>
  <c r="AC463"/>
  <c r="BB461"/>
  <c r="AX461"/>
  <c r="AT461"/>
  <c r="AC461"/>
  <c r="AY458"/>
  <c r="AT458"/>
  <c r="BD457"/>
  <c r="AY457"/>
  <c r="AS457"/>
  <c r="BC456"/>
  <c r="AX456"/>
  <c r="AS456"/>
  <c r="AC456"/>
  <c r="T456"/>
  <c r="BC455"/>
  <c r="AW455"/>
  <c r="AR455"/>
  <c r="AD455"/>
  <c r="S455"/>
  <c r="AY450"/>
  <c r="AT450"/>
  <c r="BD449"/>
  <c r="AY449"/>
  <c r="AS449"/>
  <c r="BC448"/>
  <c r="AX448"/>
  <c r="AS448"/>
  <c r="AC448"/>
  <c r="T448"/>
  <c r="BC447"/>
  <c r="AW447"/>
  <c r="AR447"/>
  <c r="AD447"/>
  <c r="S447"/>
  <c r="BA445"/>
  <c r="AV445"/>
  <c r="BC444"/>
  <c r="AU444"/>
  <c r="AD444"/>
  <c r="BC443"/>
  <c r="AU443"/>
  <c r="AF443"/>
  <c r="AW439"/>
  <c r="AQ439"/>
  <c r="AX436"/>
  <c r="BD435"/>
  <c r="AW435"/>
  <c r="AZ431"/>
  <c r="AR431"/>
  <c r="BA423"/>
  <c r="AQ423"/>
  <c r="AK423"/>
  <c r="AN423" s="1"/>
  <c r="O423"/>
  <c r="BD421"/>
  <c r="AS421"/>
  <c r="AU416"/>
  <c r="O458"/>
  <c r="AF458"/>
  <c r="AR458"/>
  <c r="AV458"/>
  <c r="AZ458"/>
  <c r="BD458"/>
  <c r="T457"/>
  <c r="AC457"/>
  <c r="AT457"/>
  <c r="AX457"/>
  <c r="BB457"/>
  <c r="O450"/>
  <c r="AF450"/>
  <c r="AR450"/>
  <c r="AV450"/>
  <c r="AZ450"/>
  <c r="BD450"/>
  <c r="T449"/>
  <c r="AC449"/>
  <c r="AT449"/>
  <c r="AX449"/>
  <c r="BB449"/>
  <c r="T445"/>
  <c r="AC445"/>
  <c r="AT445"/>
  <c r="AX445"/>
  <c r="BB445"/>
  <c r="S445"/>
  <c r="AD445"/>
  <c r="T439"/>
  <c r="AC439"/>
  <c r="AT439"/>
  <c r="AX439"/>
  <c r="BB439"/>
  <c r="AF439"/>
  <c r="AS439"/>
  <c r="AY439"/>
  <c r="BD439"/>
  <c r="O436"/>
  <c r="AF436"/>
  <c r="AR436"/>
  <c r="AV436"/>
  <c r="AZ436"/>
  <c r="BD436"/>
  <c r="S436"/>
  <c r="AQ436"/>
  <c r="AW436"/>
  <c r="BB436"/>
  <c r="T435"/>
  <c r="AC435"/>
  <c r="AT435"/>
  <c r="AX435"/>
  <c r="BB435"/>
  <c r="O435"/>
  <c r="AQ435"/>
  <c r="AV435"/>
  <c r="BA435"/>
  <c r="T429"/>
  <c r="AC429"/>
  <c r="AT429"/>
  <c r="AX429"/>
  <c r="BB429"/>
  <c r="S429"/>
  <c r="AD429"/>
  <c r="AR429"/>
  <c r="AW429"/>
  <c r="BC429"/>
  <c r="O429"/>
  <c r="AQ429"/>
  <c r="AV429"/>
  <c r="BA429"/>
  <c r="O424"/>
  <c r="AF424"/>
  <c r="AR424"/>
  <c r="AV424"/>
  <c r="AZ424"/>
  <c r="BD424"/>
  <c r="AD424"/>
  <c r="AT424"/>
  <c r="AY424"/>
  <c r="T424"/>
  <c r="AC424"/>
  <c r="AS424"/>
  <c r="AX424"/>
  <c r="BC424"/>
  <c r="O422"/>
  <c r="AF422"/>
  <c r="AR422"/>
  <c r="AV422"/>
  <c r="AZ422"/>
  <c r="BD422"/>
  <c r="T422"/>
  <c r="AC422"/>
  <c r="AS422"/>
  <c r="AX422"/>
  <c r="BC422"/>
  <c r="S422"/>
  <c r="AQ422"/>
  <c r="AW422"/>
  <c r="BB422"/>
  <c r="T413"/>
  <c r="AC413"/>
  <c r="AT413"/>
  <c r="AX413"/>
  <c r="BB413"/>
  <c r="O413"/>
  <c r="AF413"/>
  <c r="AR413"/>
  <c r="AV413"/>
  <c r="AZ413"/>
  <c r="BD413"/>
  <c r="AK413"/>
  <c r="AQ413"/>
  <c r="AY413"/>
  <c r="S413"/>
  <c r="AD413"/>
  <c r="AW413"/>
  <c r="O412"/>
  <c r="AF412"/>
  <c r="AR412"/>
  <c r="AV412"/>
  <c r="AZ412"/>
  <c r="BD412"/>
  <c r="T412"/>
  <c r="AC412"/>
  <c r="AT412"/>
  <c r="AX412"/>
  <c r="BB412"/>
  <c r="AS412"/>
  <c r="BA412"/>
  <c r="AK412"/>
  <c r="AN412" s="1"/>
  <c r="AQ412"/>
  <c r="AY412"/>
  <c r="T405"/>
  <c r="AC405"/>
  <c r="AT405"/>
  <c r="AX405"/>
  <c r="BB405"/>
  <c r="O405"/>
  <c r="AF405"/>
  <c r="AR405"/>
  <c r="AV405"/>
  <c r="AZ405"/>
  <c r="BD405"/>
  <c r="AS405"/>
  <c r="BA405"/>
  <c r="AK405"/>
  <c r="AN405" s="1"/>
  <c r="AQ405"/>
  <c r="AY405"/>
  <c r="S405"/>
  <c r="AD405"/>
  <c r="AW405"/>
  <c r="T397"/>
  <c r="AC397"/>
  <c r="AT397"/>
  <c r="AX397"/>
  <c r="BB397"/>
  <c r="O397"/>
  <c r="AF397"/>
  <c r="AR397"/>
  <c r="AV397"/>
  <c r="AZ397"/>
  <c r="BD397"/>
  <c r="AS397"/>
  <c r="BA397"/>
  <c r="AK397"/>
  <c r="AN397" s="1"/>
  <c r="AQ397"/>
  <c r="AY397"/>
  <c r="S397"/>
  <c r="AD397"/>
  <c r="AW397"/>
  <c r="AY456"/>
  <c r="AT456"/>
  <c r="BD455"/>
  <c r="AY455"/>
  <c r="AS455"/>
  <c r="AY448"/>
  <c r="AT448"/>
  <c r="BD447"/>
  <c r="AY447"/>
  <c r="AS447"/>
  <c r="AX444"/>
  <c r="BD443"/>
  <c r="AW443"/>
  <c r="BA431"/>
  <c r="AU409"/>
  <c r="AU401"/>
  <c r="O456"/>
  <c r="AF456"/>
  <c r="AR456"/>
  <c r="AV456"/>
  <c r="AZ456"/>
  <c r="BD456"/>
  <c r="T455"/>
  <c r="AC455"/>
  <c r="AT455"/>
  <c r="AX455"/>
  <c r="BB455"/>
  <c r="O448"/>
  <c r="AF448"/>
  <c r="AR448"/>
  <c r="AV448"/>
  <c r="AZ448"/>
  <c r="BD448"/>
  <c r="T447"/>
  <c r="AC447"/>
  <c r="AT447"/>
  <c r="AX447"/>
  <c r="BB447"/>
  <c r="O444"/>
  <c r="AF444"/>
  <c r="AR444"/>
  <c r="AV444"/>
  <c r="AZ444"/>
  <c r="BD444"/>
  <c r="S444"/>
  <c r="AQ444"/>
  <c r="AW444"/>
  <c r="BB444"/>
  <c r="T443"/>
  <c r="AC443"/>
  <c r="AT443"/>
  <c r="AX443"/>
  <c r="BB443"/>
  <c r="O443"/>
  <c r="AQ443"/>
  <c r="AV443"/>
  <c r="BA443"/>
  <c r="T431"/>
  <c r="AC431"/>
  <c r="AT431"/>
  <c r="AX431"/>
  <c r="BB431"/>
  <c r="AF431"/>
  <c r="AS431"/>
  <c r="AY431"/>
  <c r="BD431"/>
  <c r="S431"/>
  <c r="AD431"/>
  <c r="T421"/>
  <c r="AC421"/>
  <c r="AT421"/>
  <c r="AX421"/>
  <c r="BB421"/>
  <c r="S421"/>
  <c r="AD421"/>
  <c r="AR421"/>
  <c r="AW421"/>
  <c r="BC421"/>
  <c r="O421"/>
  <c r="AQ421"/>
  <c r="AV421"/>
  <c r="BA421"/>
  <c r="O416"/>
  <c r="AF416"/>
  <c r="AR416"/>
  <c r="AV416"/>
  <c r="AZ416"/>
  <c r="BD416"/>
  <c r="AD416"/>
  <c r="AT416"/>
  <c r="AY416"/>
  <c r="T416"/>
  <c r="AC416"/>
  <c r="AS416"/>
  <c r="AX416"/>
  <c r="BC416"/>
  <c r="O428"/>
  <c r="AF428"/>
  <c r="AR428"/>
  <c r="AV428"/>
  <c r="AZ428"/>
  <c r="BD428"/>
  <c r="T427"/>
  <c r="AC427"/>
  <c r="AT427"/>
  <c r="AX427"/>
  <c r="BB427"/>
  <c r="O420"/>
  <c r="AF420"/>
  <c r="AR420"/>
  <c r="AV420"/>
  <c r="AZ420"/>
  <c r="BD420"/>
  <c r="T419"/>
  <c r="AC419"/>
  <c r="AT419"/>
  <c r="AX419"/>
  <c r="BB419"/>
  <c r="O414"/>
  <c r="AF414"/>
  <c r="AR414"/>
  <c r="AV414"/>
  <c r="AZ414"/>
  <c r="BD414"/>
  <c r="T414"/>
  <c r="AC414"/>
  <c r="AT414"/>
  <c r="AX414"/>
  <c r="O410"/>
  <c r="AF410"/>
  <c r="AR410"/>
  <c r="AV410"/>
  <c r="AZ410"/>
  <c r="BD410"/>
  <c r="T410"/>
  <c r="AC410"/>
  <c r="AT410"/>
  <c r="AX410"/>
  <c r="BB410"/>
  <c r="O406"/>
  <c r="AF406"/>
  <c r="AR406"/>
  <c r="AV406"/>
  <c r="AZ406"/>
  <c r="BD406"/>
  <c r="T406"/>
  <c r="AC406"/>
  <c r="AT406"/>
  <c r="AX406"/>
  <c r="BB406"/>
  <c r="O402"/>
  <c r="AF402"/>
  <c r="AR402"/>
  <c r="AV402"/>
  <c r="AZ402"/>
  <c r="BD402"/>
  <c r="T402"/>
  <c r="AC402"/>
  <c r="AT402"/>
  <c r="AX402"/>
  <c r="BB402"/>
  <c r="O398"/>
  <c r="AF398"/>
  <c r="AR398"/>
  <c r="AV398"/>
  <c r="AZ398"/>
  <c r="BD398"/>
  <c r="T398"/>
  <c r="AC398"/>
  <c r="AT398"/>
  <c r="AX398"/>
  <c r="BB398"/>
  <c r="O394"/>
  <c r="AF394"/>
  <c r="AR394"/>
  <c r="AV394"/>
  <c r="AZ394"/>
  <c r="BD394"/>
  <c r="T394"/>
  <c r="AC394"/>
  <c r="AT394"/>
  <c r="AX394"/>
  <c r="BB394"/>
  <c r="O390"/>
  <c r="AF390"/>
  <c r="AR390"/>
  <c r="AV390"/>
  <c r="AZ390"/>
  <c r="BD390"/>
  <c r="T390"/>
  <c r="AC390"/>
  <c r="AT390"/>
  <c r="AX390"/>
  <c r="BB390"/>
  <c r="O386"/>
  <c r="AF386"/>
  <c r="AR386"/>
  <c r="AV386"/>
  <c r="AZ386"/>
  <c r="BD386"/>
  <c r="T386"/>
  <c r="AC386"/>
  <c r="AT386"/>
  <c r="AX386"/>
  <c r="BB386"/>
  <c r="O382"/>
  <c r="AF382"/>
  <c r="AR382"/>
  <c r="AV382"/>
  <c r="AZ382"/>
  <c r="BD382"/>
  <c r="T382"/>
  <c r="AC382"/>
  <c r="AT382"/>
  <c r="AX382"/>
  <c r="BB382"/>
  <c r="O378"/>
  <c r="AF378"/>
  <c r="AR378"/>
  <c r="AV378"/>
  <c r="AZ378"/>
  <c r="BD378"/>
  <c r="T378"/>
  <c r="AC378"/>
  <c r="AT378"/>
  <c r="AX378"/>
  <c r="BB378"/>
  <c r="O374"/>
  <c r="AF374"/>
  <c r="AR374"/>
  <c r="AV374"/>
  <c r="AZ374"/>
  <c r="BD374"/>
  <c r="T374"/>
  <c r="AC374"/>
  <c r="AT374"/>
  <c r="AX374"/>
  <c r="BB374"/>
  <c r="O370"/>
  <c r="AF370"/>
  <c r="AR370"/>
  <c r="AV370"/>
  <c r="AZ370"/>
  <c r="BD370"/>
  <c r="T370"/>
  <c r="AC370"/>
  <c r="AT370"/>
  <c r="AX370"/>
  <c r="BB370"/>
  <c r="O366"/>
  <c r="AF366"/>
  <c r="AR366"/>
  <c r="AV366"/>
  <c r="AZ366"/>
  <c r="BD366"/>
  <c r="T366"/>
  <c r="AC366"/>
  <c r="AT366"/>
  <c r="AX366"/>
  <c r="BB366"/>
  <c r="O362"/>
  <c r="AF362"/>
  <c r="AR362"/>
  <c r="AV362"/>
  <c r="AZ362"/>
  <c r="BD362"/>
  <c r="T362"/>
  <c r="AC362"/>
  <c r="AT362"/>
  <c r="AX362"/>
  <c r="BB362"/>
  <c r="O358"/>
  <c r="AF358"/>
  <c r="AR358"/>
  <c r="AV358"/>
  <c r="AZ358"/>
  <c r="BD358"/>
  <c r="T358"/>
  <c r="AC358"/>
  <c r="AT358"/>
  <c r="AX358"/>
  <c r="BB358"/>
  <c r="O354"/>
  <c r="AF354"/>
  <c r="AR354"/>
  <c r="AV354"/>
  <c r="AZ354"/>
  <c r="BD354"/>
  <c r="T354"/>
  <c r="AC354"/>
  <c r="AT354"/>
  <c r="AX354"/>
  <c r="BB354"/>
  <c r="O350"/>
  <c r="AF350"/>
  <c r="AR350"/>
  <c r="AV350"/>
  <c r="AZ350"/>
  <c r="BD350"/>
  <c r="T350"/>
  <c r="AC350"/>
  <c r="AT350"/>
  <c r="AX350"/>
  <c r="BB350"/>
  <c r="AY408"/>
  <c r="AQ408"/>
  <c r="AK408"/>
  <c r="AN408" s="1"/>
  <c r="AY404"/>
  <c r="AQ404"/>
  <c r="AK404"/>
  <c r="AN404" s="1"/>
  <c r="AY400"/>
  <c r="AQ400"/>
  <c r="AK400"/>
  <c r="AN400" s="1"/>
  <c r="AY396"/>
  <c r="AQ396"/>
  <c r="AK396"/>
  <c r="AN396" s="1"/>
  <c r="AW393"/>
  <c r="AD393"/>
  <c r="S393"/>
  <c r="AY392"/>
  <c r="AQ392"/>
  <c r="AK392"/>
  <c r="AN392" s="1"/>
  <c r="AW389"/>
  <c r="AD389"/>
  <c r="S389"/>
  <c r="AY388"/>
  <c r="AQ388"/>
  <c r="AK388"/>
  <c r="AN388" s="1"/>
  <c r="AW385"/>
  <c r="AD385"/>
  <c r="S385"/>
  <c r="AY384"/>
  <c r="AQ384"/>
  <c r="AK384"/>
  <c r="AW381"/>
  <c r="AD381"/>
  <c r="S381"/>
  <c r="AY380"/>
  <c r="AQ380"/>
  <c r="AK380"/>
  <c r="AN380" s="1"/>
  <c r="AW377"/>
  <c r="AD377"/>
  <c r="S377"/>
  <c r="AY376"/>
  <c r="AQ376"/>
  <c r="AK376"/>
  <c r="AN376" s="1"/>
  <c r="AW373"/>
  <c r="AD373"/>
  <c r="S373"/>
  <c r="AY372"/>
  <c r="AQ372"/>
  <c r="AK372"/>
  <c r="AN372" s="1"/>
  <c r="AW369"/>
  <c r="AD369"/>
  <c r="S369"/>
  <c r="AY368"/>
  <c r="AQ368"/>
  <c r="AK368"/>
  <c r="AN368" s="1"/>
  <c r="AW365"/>
  <c r="AD365"/>
  <c r="S365"/>
  <c r="AY364"/>
  <c r="AQ364"/>
  <c r="AK364"/>
  <c r="AN364" s="1"/>
  <c r="AW361"/>
  <c r="AD361"/>
  <c r="S361"/>
  <c r="AY360"/>
  <c r="AQ360"/>
  <c r="AK360"/>
  <c r="AN360" s="1"/>
  <c r="AW357"/>
  <c r="AD357"/>
  <c r="S357"/>
  <c r="AY356"/>
  <c r="AQ356"/>
  <c r="AK356"/>
  <c r="AN356" s="1"/>
  <c r="AW353"/>
  <c r="AD353"/>
  <c r="S353"/>
  <c r="AY352"/>
  <c r="AQ352"/>
  <c r="AK352"/>
  <c r="AN352" s="1"/>
  <c r="AW349"/>
  <c r="AD349"/>
  <c r="S349"/>
  <c r="AY348"/>
  <c r="AQ348"/>
  <c r="AK348"/>
  <c r="AN348" s="1"/>
  <c r="BC346"/>
  <c r="BC344"/>
  <c r="O442"/>
  <c r="AF442"/>
  <c r="AR442"/>
  <c r="AV442"/>
  <c r="AZ442"/>
  <c r="BD442"/>
  <c r="T441"/>
  <c r="AC441"/>
  <c r="AT441"/>
  <c r="AX441"/>
  <c r="BB441"/>
  <c r="O434"/>
  <c r="AF434"/>
  <c r="AR434"/>
  <c r="AV434"/>
  <c r="AZ434"/>
  <c r="BD434"/>
  <c r="T433"/>
  <c r="AC433"/>
  <c r="AT433"/>
  <c r="AX433"/>
  <c r="BB433"/>
  <c r="O426"/>
  <c r="AF426"/>
  <c r="AR426"/>
  <c r="AV426"/>
  <c r="AZ426"/>
  <c r="BD426"/>
  <c r="T425"/>
  <c r="AC425"/>
  <c r="AT425"/>
  <c r="AX425"/>
  <c r="BB425"/>
  <c r="O418"/>
  <c r="AF418"/>
  <c r="AR418"/>
  <c r="AV418"/>
  <c r="AZ418"/>
  <c r="BD418"/>
  <c r="T417"/>
  <c r="AC417"/>
  <c r="AT417"/>
  <c r="AX417"/>
  <c r="BB417"/>
  <c r="T411"/>
  <c r="AC411"/>
  <c r="AT411"/>
  <c r="AX411"/>
  <c r="BB411"/>
  <c r="O411"/>
  <c r="AF411"/>
  <c r="AR411"/>
  <c r="AV411"/>
  <c r="AZ411"/>
  <c r="BD411"/>
  <c r="T407"/>
  <c r="AC407"/>
  <c r="AT407"/>
  <c r="AX407"/>
  <c r="BB407"/>
  <c r="O407"/>
  <c r="AF407"/>
  <c r="AR407"/>
  <c r="AV407"/>
  <c r="AZ407"/>
  <c r="BD407"/>
  <c r="T403"/>
  <c r="AC403"/>
  <c r="AT403"/>
  <c r="AX403"/>
  <c r="BB403"/>
  <c r="O403"/>
  <c r="AF403"/>
  <c r="AR403"/>
  <c r="AV403"/>
  <c r="AZ403"/>
  <c r="BD403"/>
  <c r="T399"/>
  <c r="AC399"/>
  <c r="AT399"/>
  <c r="AX399"/>
  <c r="BB399"/>
  <c r="O399"/>
  <c r="AF399"/>
  <c r="AR399"/>
  <c r="AV399"/>
  <c r="AZ399"/>
  <c r="BD399"/>
  <c r="T395"/>
  <c r="AC395"/>
  <c r="AT395"/>
  <c r="AX395"/>
  <c r="BB395"/>
  <c r="O395"/>
  <c r="AF395"/>
  <c r="AR395"/>
  <c r="AV395"/>
  <c r="AZ395"/>
  <c r="BD395"/>
  <c r="T391"/>
  <c r="AC391"/>
  <c r="AT391"/>
  <c r="AX391"/>
  <c r="BB391"/>
  <c r="O391"/>
  <c r="AF391"/>
  <c r="AR391"/>
  <c r="AV391"/>
  <c r="AZ391"/>
  <c r="BD391"/>
  <c r="T387"/>
  <c r="AC387"/>
  <c r="AT387"/>
  <c r="AX387"/>
  <c r="BB387"/>
  <c r="O387"/>
  <c r="AF387"/>
  <c r="AR387"/>
  <c r="AV387"/>
  <c r="AZ387"/>
  <c r="BD387"/>
  <c r="T383"/>
  <c r="AC383"/>
  <c r="AT383"/>
  <c r="AX383"/>
  <c r="BB383"/>
  <c r="O383"/>
  <c r="AF383"/>
  <c r="AR383"/>
  <c r="AV383"/>
  <c r="AZ383"/>
  <c r="BD383"/>
  <c r="T379"/>
  <c r="AC379"/>
  <c r="AT379"/>
  <c r="AX379"/>
  <c r="BB379"/>
  <c r="O379"/>
  <c r="AF379"/>
  <c r="AR379"/>
  <c r="AV379"/>
  <c r="AZ379"/>
  <c r="BD379"/>
  <c r="T375"/>
  <c r="AC375"/>
  <c r="AT375"/>
  <c r="AX375"/>
  <c r="BB375"/>
  <c r="O375"/>
  <c r="AF375"/>
  <c r="AR375"/>
  <c r="AV375"/>
  <c r="AZ375"/>
  <c r="BD375"/>
  <c r="T371"/>
  <c r="AC371"/>
  <c r="AT371"/>
  <c r="AX371"/>
  <c r="BB371"/>
  <c r="O371"/>
  <c r="AF371"/>
  <c r="AR371"/>
  <c r="AV371"/>
  <c r="AZ371"/>
  <c r="BD371"/>
  <c r="T367"/>
  <c r="AC367"/>
  <c r="AT367"/>
  <c r="AX367"/>
  <c r="BB367"/>
  <c r="O367"/>
  <c r="AF367"/>
  <c r="AR367"/>
  <c r="AV367"/>
  <c r="AZ367"/>
  <c r="BD367"/>
  <c r="T363"/>
  <c r="AC363"/>
  <c r="AT363"/>
  <c r="AX363"/>
  <c r="BB363"/>
  <c r="O363"/>
  <c r="AF363"/>
  <c r="AR363"/>
  <c r="AV363"/>
  <c r="AZ363"/>
  <c r="BD363"/>
  <c r="T359"/>
  <c r="AC359"/>
  <c r="AT359"/>
  <c r="AX359"/>
  <c r="BB359"/>
  <c r="O359"/>
  <c r="AF359"/>
  <c r="AR359"/>
  <c r="AV359"/>
  <c r="AZ359"/>
  <c r="BD359"/>
  <c r="T355"/>
  <c r="AC355"/>
  <c r="AT355"/>
  <c r="AX355"/>
  <c r="BB355"/>
  <c r="O355"/>
  <c r="AF355"/>
  <c r="AR355"/>
  <c r="AV355"/>
  <c r="AZ355"/>
  <c r="BD355"/>
  <c r="T351"/>
  <c r="AC351"/>
  <c r="AT351"/>
  <c r="AX351"/>
  <c r="BB351"/>
  <c r="O351"/>
  <c r="AF351"/>
  <c r="AR351"/>
  <c r="AV351"/>
  <c r="AZ351"/>
  <c r="BD351"/>
  <c r="BB428"/>
  <c r="AW428"/>
  <c r="AQ428"/>
  <c r="S428"/>
  <c r="BA427"/>
  <c r="AV427"/>
  <c r="AQ427"/>
  <c r="O427"/>
  <c r="BB420"/>
  <c r="AW420"/>
  <c r="AQ420"/>
  <c r="S420"/>
  <c r="BA419"/>
  <c r="AV419"/>
  <c r="AQ419"/>
  <c r="O419"/>
  <c r="BC414"/>
  <c r="AW414"/>
  <c r="AD414"/>
  <c r="S414"/>
  <c r="AW410"/>
  <c r="AD410"/>
  <c r="S410"/>
  <c r="BA408"/>
  <c r="AW406"/>
  <c r="AD406"/>
  <c r="S406"/>
  <c r="BA404"/>
  <c r="AW402"/>
  <c r="AD402"/>
  <c r="S402"/>
  <c r="BA400"/>
  <c r="AW398"/>
  <c r="AD398"/>
  <c r="S398"/>
  <c r="BA396"/>
  <c r="AW394"/>
  <c r="AD394"/>
  <c r="S394"/>
  <c r="AY393"/>
  <c r="AQ393"/>
  <c r="AK393"/>
  <c r="AN393" s="1"/>
  <c r="BA392"/>
  <c r="AW390"/>
  <c r="AD390"/>
  <c r="S390"/>
  <c r="AY389"/>
  <c r="AQ389"/>
  <c r="AK389"/>
  <c r="BA388"/>
  <c r="AW386"/>
  <c r="AD386"/>
  <c r="S386"/>
  <c r="AY385"/>
  <c r="AQ385"/>
  <c r="AK385"/>
  <c r="AN385" s="1"/>
  <c r="BA384"/>
  <c r="AW382"/>
  <c r="AD382"/>
  <c r="S382"/>
  <c r="AY381"/>
  <c r="AQ381"/>
  <c r="AK381"/>
  <c r="AN381" s="1"/>
  <c r="BA380"/>
  <c r="AW378"/>
  <c r="AD378"/>
  <c r="S378"/>
  <c r="AY377"/>
  <c r="AQ377"/>
  <c r="AK377"/>
  <c r="AN377" s="1"/>
  <c r="BA376"/>
  <c r="AW374"/>
  <c r="AD374"/>
  <c r="S374"/>
  <c r="AY373"/>
  <c r="AQ373"/>
  <c r="AK373"/>
  <c r="AN373" s="1"/>
  <c r="BA372"/>
  <c r="AW370"/>
  <c r="AD370"/>
  <c r="S370"/>
  <c r="AY369"/>
  <c r="AQ369"/>
  <c r="AK369"/>
  <c r="AN369" s="1"/>
  <c r="BA368"/>
  <c r="AW366"/>
  <c r="AD366"/>
  <c r="S366"/>
  <c r="AY365"/>
  <c r="AQ365"/>
  <c r="AK365"/>
  <c r="AN365" s="1"/>
  <c r="BA364"/>
  <c r="AW362"/>
  <c r="AD362"/>
  <c r="S362"/>
  <c r="AY361"/>
  <c r="AQ361"/>
  <c r="AK361"/>
  <c r="AN361" s="1"/>
  <c r="BA360"/>
  <c r="AW358"/>
  <c r="AD358"/>
  <c r="S358"/>
  <c r="AY357"/>
  <c r="AQ357"/>
  <c r="AK357"/>
  <c r="AN357" s="1"/>
  <c r="BA356"/>
  <c r="AW354"/>
  <c r="AD354"/>
  <c r="S354"/>
  <c r="AY353"/>
  <c r="AQ353"/>
  <c r="AK353"/>
  <c r="AN353" s="1"/>
  <c r="BA352"/>
  <c r="AW350"/>
  <c r="AD350"/>
  <c r="S350"/>
  <c r="AY349"/>
  <c r="AQ349"/>
  <c r="AK349"/>
  <c r="AN349" s="1"/>
  <c r="BA348"/>
  <c r="O408"/>
  <c r="AF408"/>
  <c r="AR408"/>
  <c r="AV408"/>
  <c r="AZ408"/>
  <c r="BD408"/>
  <c r="T408"/>
  <c r="AC408"/>
  <c r="AT408"/>
  <c r="AX408"/>
  <c r="BB408"/>
  <c r="O404"/>
  <c r="AF404"/>
  <c r="AR404"/>
  <c r="AV404"/>
  <c r="AZ404"/>
  <c r="BD404"/>
  <c r="T404"/>
  <c r="AC404"/>
  <c r="AT404"/>
  <c r="AX404"/>
  <c r="BB404"/>
  <c r="O400"/>
  <c r="AF400"/>
  <c r="AR400"/>
  <c r="AV400"/>
  <c r="AZ400"/>
  <c r="BD400"/>
  <c r="T400"/>
  <c r="AC400"/>
  <c r="AT400"/>
  <c r="AX400"/>
  <c r="BB400"/>
  <c r="O396"/>
  <c r="AF396"/>
  <c r="AR396"/>
  <c r="AV396"/>
  <c r="AZ396"/>
  <c r="BD396"/>
  <c r="T396"/>
  <c r="AC396"/>
  <c r="AT396"/>
  <c r="AX396"/>
  <c r="BB396"/>
  <c r="O392"/>
  <c r="AF392"/>
  <c r="AR392"/>
  <c r="AV392"/>
  <c r="AZ392"/>
  <c r="BD392"/>
  <c r="T392"/>
  <c r="AC392"/>
  <c r="AT392"/>
  <c r="AX392"/>
  <c r="BB392"/>
  <c r="O388"/>
  <c r="AF388"/>
  <c r="AR388"/>
  <c r="AV388"/>
  <c r="AZ388"/>
  <c r="BD388"/>
  <c r="T388"/>
  <c r="AC388"/>
  <c r="AT388"/>
  <c r="AX388"/>
  <c r="BB388"/>
  <c r="O384"/>
  <c r="AF384"/>
  <c r="AR384"/>
  <c r="AV384"/>
  <c r="AZ384"/>
  <c r="BD384"/>
  <c r="T384"/>
  <c r="AC384"/>
  <c r="AT384"/>
  <c r="AX384"/>
  <c r="BB384"/>
  <c r="O380"/>
  <c r="AF380"/>
  <c r="AR380"/>
  <c r="AV380"/>
  <c r="AZ380"/>
  <c r="BD380"/>
  <c r="T380"/>
  <c r="AC380"/>
  <c r="AT380"/>
  <c r="AX380"/>
  <c r="BB380"/>
  <c r="O376"/>
  <c r="AF376"/>
  <c r="AR376"/>
  <c r="AV376"/>
  <c r="AZ376"/>
  <c r="BD376"/>
  <c r="T376"/>
  <c r="AC376"/>
  <c r="AT376"/>
  <c r="AX376"/>
  <c r="BB376"/>
  <c r="O372"/>
  <c r="AF372"/>
  <c r="AR372"/>
  <c r="AV372"/>
  <c r="AZ372"/>
  <c r="BD372"/>
  <c r="T372"/>
  <c r="AC372"/>
  <c r="AT372"/>
  <c r="AX372"/>
  <c r="BB372"/>
  <c r="O368"/>
  <c r="AF368"/>
  <c r="AR368"/>
  <c r="AV368"/>
  <c r="AZ368"/>
  <c r="BD368"/>
  <c r="T368"/>
  <c r="AC368"/>
  <c r="AT368"/>
  <c r="AX368"/>
  <c r="BB368"/>
  <c r="O364"/>
  <c r="AF364"/>
  <c r="AR364"/>
  <c r="AV364"/>
  <c r="AZ364"/>
  <c r="BD364"/>
  <c r="T364"/>
  <c r="AC364"/>
  <c r="AT364"/>
  <c r="AX364"/>
  <c r="BB364"/>
  <c r="O360"/>
  <c r="AF360"/>
  <c r="AR360"/>
  <c r="AV360"/>
  <c r="AZ360"/>
  <c r="BD360"/>
  <c r="T360"/>
  <c r="AC360"/>
  <c r="AT360"/>
  <c r="AX360"/>
  <c r="BB360"/>
  <c r="O356"/>
  <c r="AF356"/>
  <c r="AR356"/>
  <c r="AV356"/>
  <c r="AZ356"/>
  <c r="BD356"/>
  <c r="T356"/>
  <c r="AC356"/>
  <c r="AT356"/>
  <c r="AX356"/>
  <c r="BB356"/>
  <c r="O352"/>
  <c r="AF352"/>
  <c r="AR352"/>
  <c r="AV352"/>
  <c r="AZ352"/>
  <c r="BD352"/>
  <c r="T352"/>
  <c r="AC352"/>
  <c r="AT352"/>
  <c r="AX352"/>
  <c r="BB352"/>
  <c r="O348"/>
  <c r="AF348"/>
  <c r="AR348"/>
  <c r="AV348"/>
  <c r="AZ348"/>
  <c r="BD348"/>
  <c r="T348"/>
  <c r="AC348"/>
  <c r="AT348"/>
  <c r="AX348"/>
  <c r="BB348"/>
  <c r="S346"/>
  <c r="AK346"/>
  <c r="AN346" s="1"/>
  <c r="AS346"/>
  <c r="AW346"/>
  <c r="BA346"/>
  <c r="O346"/>
  <c r="AF346"/>
  <c r="AR346"/>
  <c r="AV346"/>
  <c r="AZ346"/>
  <c r="BD346"/>
  <c r="T346"/>
  <c r="AC346"/>
  <c r="AT346"/>
  <c r="AX346"/>
  <c r="BB346"/>
  <c r="S344"/>
  <c r="AK344"/>
  <c r="AS344"/>
  <c r="AW344"/>
  <c r="BA344"/>
  <c r="O344"/>
  <c r="AF344"/>
  <c r="AR344"/>
  <c r="AV344"/>
  <c r="AZ344"/>
  <c r="BD344"/>
  <c r="T344"/>
  <c r="AC344"/>
  <c r="AT344"/>
  <c r="AX344"/>
  <c r="BB344"/>
  <c r="BA393"/>
  <c r="BA389"/>
  <c r="BA385"/>
  <c r="BA381"/>
  <c r="BA377"/>
  <c r="BA373"/>
  <c r="BA369"/>
  <c r="BA365"/>
  <c r="BA361"/>
  <c r="BA357"/>
  <c r="BA353"/>
  <c r="BA349"/>
  <c r="T393"/>
  <c r="AC393"/>
  <c r="AT393"/>
  <c r="AX393"/>
  <c r="BB393"/>
  <c r="O393"/>
  <c r="AF393"/>
  <c r="AR393"/>
  <c r="AV393"/>
  <c r="AZ393"/>
  <c r="BD393"/>
  <c r="T389"/>
  <c r="AC389"/>
  <c r="AT389"/>
  <c r="AX389"/>
  <c r="BB389"/>
  <c r="O389"/>
  <c r="AF389"/>
  <c r="AR389"/>
  <c r="AV389"/>
  <c r="AZ389"/>
  <c r="BD389"/>
  <c r="T385"/>
  <c r="AC385"/>
  <c r="AT385"/>
  <c r="AX385"/>
  <c r="BB385"/>
  <c r="O385"/>
  <c r="AF385"/>
  <c r="AR385"/>
  <c r="AV385"/>
  <c r="AZ385"/>
  <c r="BD385"/>
  <c r="T381"/>
  <c r="AC381"/>
  <c r="AT381"/>
  <c r="AX381"/>
  <c r="BB381"/>
  <c r="O381"/>
  <c r="AF381"/>
  <c r="AR381"/>
  <c r="AV381"/>
  <c r="AZ381"/>
  <c r="BD381"/>
  <c r="T377"/>
  <c r="AC377"/>
  <c r="AT377"/>
  <c r="AX377"/>
  <c r="BB377"/>
  <c r="O377"/>
  <c r="AF377"/>
  <c r="AR377"/>
  <c r="AV377"/>
  <c r="AZ377"/>
  <c r="BD377"/>
  <c r="T373"/>
  <c r="AC373"/>
  <c r="AT373"/>
  <c r="AX373"/>
  <c r="BB373"/>
  <c r="O373"/>
  <c r="AF373"/>
  <c r="AR373"/>
  <c r="AV373"/>
  <c r="AZ373"/>
  <c r="BD373"/>
  <c r="T369"/>
  <c r="AC369"/>
  <c r="AT369"/>
  <c r="AX369"/>
  <c r="BB369"/>
  <c r="O369"/>
  <c r="AF369"/>
  <c r="AR369"/>
  <c r="AV369"/>
  <c r="AZ369"/>
  <c r="BD369"/>
  <c r="T365"/>
  <c r="AC365"/>
  <c r="AT365"/>
  <c r="AX365"/>
  <c r="BB365"/>
  <c r="O365"/>
  <c r="AF365"/>
  <c r="AR365"/>
  <c r="AV365"/>
  <c r="AZ365"/>
  <c r="BD365"/>
  <c r="T361"/>
  <c r="AC361"/>
  <c r="AT361"/>
  <c r="AX361"/>
  <c r="BB361"/>
  <c r="O361"/>
  <c r="AF361"/>
  <c r="AR361"/>
  <c r="AV361"/>
  <c r="AZ361"/>
  <c r="BD361"/>
  <c r="T357"/>
  <c r="AC357"/>
  <c r="AT357"/>
  <c r="AX357"/>
  <c r="BB357"/>
  <c r="O357"/>
  <c r="AF357"/>
  <c r="AR357"/>
  <c r="AV357"/>
  <c r="AZ357"/>
  <c r="BD357"/>
  <c r="T353"/>
  <c r="AC353"/>
  <c r="AT353"/>
  <c r="AX353"/>
  <c r="BB353"/>
  <c r="O353"/>
  <c r="AF353"/>
  <c r="AR353"/>
  <c r="AV353"/>
  <c r="AZ353"/>
  <c r="BD353"/>
  <c r="T349"/>
  <c r="AC349"/>
  <c r="AT349"/>
  <c r="AX349"/>
  <c r="BB349"/>
  <c r="O349"/>
  <c r="AF349"/>
  <c r="AR349"/>
  <c r="AV349"/>
  <c r="AZ349"/>
  <c r="BD349"/>
  <c r="S331"/>
  <c r="AK331"/>
  <c r="AS331"/>
  <c r="AW331"/>
  <c r="BA331"/>
  <c r="S327"/>
  <c r="AK327"/>
  <c r="AN327" s="1"/>
  <c r="AS327"/>
  <c r="AW327"/>
  <c r="BA327"/>
  <c r="S323"/>
  <c r="AK323"/>
  <c r="AN323" s="1"/>
  <c r="AS323"/>
  <c r="AW323"/>
  <c r="BA323"/>
  <c r="S319"/>
  <c r="AK319"/>
  <c r="AN319" s="1"/>
  <c r="AS319"/>
  <c r="AW319"/>
  <c r="BA319"/>
  <c r="S315"/>
  <c r="AK315"/>
  <c r="AN315" s="1"/>
  <c r="AS315"/>
  <c r="AW315"/>
  <c r="BA315"/>
  <c r="S311"/>
  <c r="AK311"/>
  <c r="AS311"/>
  <c r="AW311"/>
  <c r="BA311"/>
  <c r="S307"/>
  <c r="AK307"/>
  <c r="AN307" s="1"/>
  <c r="AS307"/>
  <c r="AW307"/>
  <c r="BA307"/>
  <c r="S303"/>
  <c r="AK303"/>
  <c r="AN303" s="1"/>
  <c r="AS303"/>
  <c r="AW303"/>
  <c r="BA303"/>
  <c r="S299"/>
  <c r="AK299"/>
  <c r="AS299"/>
  <c r="AW299"/>
  <c r="BA299"/>
  <c r="S295"/>
  <c r="AK295"/>
  <c r="AN295" s="1"/>
  <c r="AS295"/>
  <c r="AW295"/>
  <c r="BA295"/>
  <c r="S291"/>
  <c r="AK291"/>
  <c r="AN291" s="1"/>
  <c r="AS291"/>
  <c r="AW291"/>
  <c r="BA291"/>
  <c r="S287"/>
  <c r="AK287"/>
  <c r="AN287" s="1"/>
  <c r="AS287"/>
  <c r="AW287"/>
  <c r="BA287"/>
  <c r="S283"/>
  <c r="AK283"/>
  <c r="AN283" s="1"/>
  <c r="AS283"/>
  <c r="AW283"/>
  <c r="BA283"/>
  <c r="BD347"/>
  <c r="AZ347"/>
  <c r="AV347"/>
  <c r="AR347"/>
  <c r="AF347"/>
  <c r="O347"/>
  <c r="BD345"/>
  <c r="AZ345"/>
  <c r="AV345"/>
  <c r="AR345"/>
  <c r="AF345"/>
  <c r="O345"/>
  <c r="BD343"/>
  <c r="AZ343"/>
  <c r="AV343"/>
  <c r="AR343"/>
  <c r="AF343"/>
  <c r="O343"/>
  <c r="BB342"/>
  <c r="AX342"/>
  <c r="AT342"/>
  <c r="AC342"/>
  <c r="T342"/>
  <c r="BD341"/>
  <c r="AZ341"/>
  <c r="AV341"/>
  <c r="AR341"/>
  <c r="AF341"/>
  <c r="O341"/>
  <c r="BB340"/>
  <c r="AX340"/>
  <c r="AT340"/>
  <c r="AC340"/>
  <c r="T340"/>
  <c r="BD339"/>
  <c r="AZ339"/>
  <c r="AV339"/>
  <c r="AR339"/>
  <c r="AF339"/>
  <c r="O339"/>
  <c r="BB338"/>
  <c r="AX338"/>
  <c r="AT338"/>
  <c r="AC338"/>
  <c r="T338"/>
  <c r="BD337"/>
  <c r="AZ337"/>
  <c r="AV337"/>
  <c r="AR337"/>
  <c r="AF337"/>
  <c r="O337"/>
  <c r="BB336"/>
  <c r="AX336"/>
  <c r="AT336"/>
  <c r="AC336"/>
  <c r="T336"/>
  <c r="S333"/>
  <c r="AK333"/>
  <c r="AN333" s="1"/>
  <c r="AS333"/>
  <c r="AW333"/>
  <c r="BA333"/>
  <c r="S329"/>
  <c r="AK329"/>
  <c r="AS329"/>
  <c r="AW329"/>
  <c r="BA329"/>
  <c r="S325"/>
  <c r="AK325"/>
  <c r="AN325" s="1"/>
  <c r="AS325"/>
  <c r="AW325"/>
  <c r="BA325"/>
  <c r="S321"/>
  <c r="AK321"/>
  <c r="AN321" s="1"/>
  <c r="AS321"/>
  <c r="AW321"/>
  <c r="BA321"/>
  <c r="S317"/>
  <c r="AK317"/>
  <c r="AN317" s="1"/>
  <c r="AS317"/>
  <c r="AW317"/>
  <c r="BA317"/>
  <c r="S313"/>
  <c r="AK313"/>
  <c r="AN313" s="1"/>
  <c r="AS313"/>
  <c r="AW313"/>
  <c r="BA313"/>
  <c r="S309"/>
  <c r="AK309"/>
  <c r="AN309" s="1"/>
  <c r="AS309"/>
  <c r="AW309"/>
  <c r="BA309"/>
  <c r="S305"/>
  <c r="AK305"/>
  <c r="AN305" s="1"/>
  <c r="AS305"/>
  <c r="AW305"/>
  <c r="BA305"/>
  <c r="S301"/>
  <c r="AK301"/>
  <c r="AN301" s="1"/>
  <c r="AS301"/>
  <c r="AW301"/>
  <c r="BA301"/>
  <c r="S297"/>
  <c r="AK297"/>
  <c r="AN297" s="1"/>
  <c r="AS297"/>
  <c r="AW297"/>
  <c r="BA297"/>
  <c r="S293"/>
  <c r="AK293"/>
  <c r="AN293" s="1"/>
  <c r="AS293"/>
  <c r="AW293"/>
  <c r="BA293"/>
  <c r="S289"/>
  <c r="AK289"/>
  <c r="AN289" s="1"/>
  <c r="AS289"/>
  <c r="AW289"/>
  <c r="BA289"/>
  <c r="S285"/>
  <c r="AK285"/>
  <c r="AN285" s="1"/>
  <c r="AS285"/>
  <c r="AW285"/>
  <c r="BA285"/>
  <c r="BB347"/>
  <c r="AX347"/>
  <c r="AT347"/>
  <c r="AC347"/>
  <c r="BB345"/>
  <c r="AX345"/>
  <c r="AT345"/>
  <c r="AC345"/>
  <c r="BB343"/>
  <c r="AX343"/>
  <c r="AT343"/>
  <c r="AC343"/>
  <c r="BD342"/>
  <c r="AZ342"/>
  <c r="AV342"/>
  <c r="AR342"/>
  <c r="AF342"/>
  <c r="O342"/>
  <c r="BB341"/>
  <c r="AX341"/>
  <c r="AT341"/>
  <c r="AC341"/>
  <c r="BD340"/>
  <c r="AZ340"/>
  <c r="AV340"/>
  <c r="AR340"/>
  <c r="AF340"/>
  <c r="O340"/>
  <c r="BB339"/>
  <c r="AX339"/>
  <c r="AT339"/>
  <c r="AC339"/>
  <c r="BD338"/>
  <c r="AZ338"/>
  <c r="AV338"/>
  <c r="AR338"/>
  <c r="AF338"/>
  <c r="O338"/>
  <c r="BB337"/>
  <c r="AX337"/>
  <c r="AT337"/>
  <c r="AC337"/>
  <c r="BD336"/>
  <c r="AZ336"/>
  <c r="AV336"/>
  <c r="AR336"/>
  <c r="AF336"/>
  <c r="O336"/>
  <c r="BB335"/>
  <c r="AX335"/>
  <c r="AT335"/>
  <c r="AC335"/>
  <c r="T335"/>
  <c r="BC331"/>
  <c r="AX331"/>
  <c r="AR331"/>
  <c r="AC331"/>
  <c r="T331"/>
  <c r="BC327"/>
  <c r="AX327"/>
  <c r="AR327"/>
  <c r="AC327"/>
  <c r="T327"/>
  <c r="BC323"/>
  <c r="AX323"/>
  <c r="AR323"/>
  <c r="AC323"/>
  <c r="T323"/>
  <c r="BC319"/>
  <c r="AX319"/>
  <c r="AR319"/>
  <c r="AC319"/>
  <c r="T319"/>
  <c r="BC315"/>
  <c r="AX315"/>
  <c r="AR315"/>
  <c r="AC315"/>
  <c r="T315"/>
  <c r="BC311"/>
  <c r="AX311"/>
  <c r="AR311"/>
  <c r="AC311"/>
  <c r="T311"/>
  <c r="BC307"/>
  <c r="AX307"/>
  <c r="AR307"/>
  <c r="AC307"/>
  <c r="T307"/>
  <c r="BC303"/>
  <c r="AX303"/>
  <c r="AR303"/>
  <c r="AC303"/>
  <c r="T303"/>
  <c r="BC299"/>
  <c r="AX299"/>
  <c r="AR299"/>
  <c r="AC299"/>
  <c r="T299"/>
  <c r="BC295"/>
  <c r="AX295"/>
  <c r="AR295"/>
  <c r="AC295"/>
  <c r="T295"/>
  <c r="BC291"/>
  <c r="AX291"/>
  <c r="AR291"/>
  <c r="AC291"/>
  <c r="T291"/>
  <c r="BC287"/>
  <c r="AX287"/>
  <c r="AR287"/>
  <c r="AC287"/>
  <c r="T287"/>
  <c r="BC283"/>
  <c r="AX283"/>
  <c r="AR283"/>
  <c r="AC283"/>
  <c r="T283"/>
  <c r="BA342"/>
  <c r="AW342"/>
  <c r="AS342"/>
  <c r="AK342"/>
  <c r="AN342" s="1"/>
  <c r="BA340"/>
  <c r="AW340"/>
  <c r="AS340"/>
  <c r="AK340"/>
  <c r="AN340" s="1"/>
  <c r="BA338"/>
  <c r="AW338"/>
  <c r="AS338"/>
  <c r="AK338"/>
  <c r="AN338" s="1"/>
  <c r="BA336"/>
  <c r="AW336"/>
  <c r="AS336"/>
  <c r="AK336"/>
  <c r="AN336" s="1"/>
  <c r="O196"/>
  <c r="AF196"/>
  <c r="AR196"/>
  <c r="AV196"/>
  <c r="AZ196"/>
  <c r="BD196"/>
  <c r="T195"/>
  <c r="AC195"/>
  <c r="AT195"/>
  <c r="AX195"/>
  <c r="BB195"/>
  <c r="O188"/>
  <c r="AF188"/>
  <c r="AR188"/>
  <c r="AV188"/>
  <c r="AZ188"/>
  <c r="BD188"/>
  <c r="T187"/>
  <c r="AC187"/>
  <c r="AT187"/>
  <c r="AX187"/>
  <c r="BB187"/>
  <c r="O180"/>
  <c r="AF180"/>
  <c r="AR180"/>
  <c r="AV180"/>
  <c r="AZ180"/>
  <c r="BD180"/>
  <c r="T179"/>
  <c r="AC179"/>
  <c r="AT179"/>
  <c r="AX179"/>
  <c r="BB179"/>
  <c r="O172"/>
  <c r="AF172"/>
  <c r="AR172"/>
  <c r="AV172"/>
  <c r="AZ172"/>
  <c r="BD172"/>
  <c r="T171"/>
  <c r="AC171"/>
  <c r="AT171"/>
  <c r="AX171"/>
  <c r="BB171"/>
  <c r="S162"/>
  <c r="AK162"/>
  <c r="AN162" s="1"/>
  <c r="AS162"/>
  <c r="AW162"/>
  <c r="BA162"/>
  <c r="AD162"/>
  <c r="AT162"/>
  <c r="AY162"/>
  <c r="BD162"/>
  <c r="T162"/>
  <c r="AC162"/>
  <c r="AR162"/>
  <c r="AX162"/>
  <c r="BC162"/>
  <c r="BC197"/>
  <c r="AY197"/>
  <c r="AU197"/>
  <c r="AQ197"/>
  <c r="O197"/>
  <c r="AY194"/>
  <c r="AT194"/>
  <c r="BD193"/>
  <c r="AY193"/>
  <c r="AS193"/>
  <c r="BB190"/>
  <c r="AW190"/>
  <c r="AQ190"/>
  <c r="S190"/>
  <c r="BA189"/>
  <c r="AV189"/>
  <c r="AQ189"/>
  <c r="O189"/>
  <c r="AY186"/>
  <c r="AT186"/>
  <c r="BD185"/>
  <c r="AY185"/>
  <c r="AS185"/>
  <c r="BB182"/>
  <c r="AW182"/>
  <c r="AQ182"/>
  <c r="S182"/>
  <c r="BA181"/>
  <c r="AV181"/>
  <c r="AQ181"/>
  <c r="O181"/>
  <c r="AY178"/>
  <c r="AT178"/>
  <c r="BD177"/>
  <c r="AY177"/>
  <c r="AS177"/>
  <c r="BB174"/>
  <c r="AW174"/>
  <c r="AQ174"/>
  <c r="S174"/>
  <c r="BA173"/>
  <c r="AV173"/>
  <c r="AQ173"/>
  <c r="O173"/>
  <c r="AX170"/>
  <c r="AC170"/>
  <c r="T170"/>
  <c r="BB166"/>
  <c r="O194"/>
  <c r="AF194"/>
  <c r="AR194"/>
  <c r="AV194"/>
  <c r="AZ194"/>
  <c r="BD194"/>
  <c r="T193"/>
  <c r="AC193"/>
  <c r="AT193"/>
  <c r="AX193"/>
  <c r="BB193"/>
  <c r="O186"/>
  <c r="AF186"/>
  <c r="AR186"/>
  <c r="AV186"/>
  <c r="AZ186"/>
  <c r="BD186"/>
  <c r="T185"/>
  <c r="AC185"/>
  <c r="AT185"/>
  <c r="AX185"/>
  <c r="BB185"/>
  <c r="O178"/>
  <c r="AF178"/>
  <c r="AR178"/>
  <c r="AV178"/>
  <c r="AZ178"/>
  <c r="BD178"/>
  <c r="T177"/>
  <c r="AC177"/>
  <c r="AT177"/>
  <c r="AX177"/>
  <c r="BB177"/>
  <c r="S166"/>
  <c r="AK166"/>
  <c r="AN166" s="1"/>
  <c r="AS166"/>
  <c r="AW166"/>
  <c r="BA166"/>
  <c r="O166"/>
  <c r="AF166"/>
  <c r="AR166"/>
  <c r="AV166"/>
  <c r="AZ166"/>
  <c r="BD166"/>
  <c r="BD197"/>
  <c r="AZ197"/>
  <c r="AV197"/>
  <c r="AR197"/>
  <c r="AD197"/>
  <c r="S197"/>
  <c r="BC190"/>
  <c r="AX190"/>
  <c r="AS190"/>
  <c r="AC190"/>
  <c r="T190"/>
  <c r="BC189"/>
  <c r="AW189"/>
  <c r="AR189"/>
  <c r="AD189"/>
  <c r="S189"/>
  <c r="BC182"/>
  <c r="AX182"/>
  <c r="AS182"/>
  <c r="AC182"/>
  <c r="T182"/>
  <c r="BC181"/>
  <c r="AW181"/>
  <c r="AR181"/>
  <c r="AD181"/>
  <c r="S181"/>
  <c r="BC174"/>
  <c r="AX174"/>
  <c r="AS174"/>
  <c r="AC174"/>
  <c r="T174"/>
  <c r="BC173"/>
  <c r="AW173"/>
  <c r="AR173"/>
  <c r="AD173"/>
  <c r="S173"/>
  <c r="AY170"/>
  <c r="AQ170"/>
  <c r="AD170"/>
  <c r="O192"/>
  <c r="AF192"/>
  <c r="AR192"/>
  <c r="AV192"/>
  <c r="AZ192"/>
  <c r="BD192"/>
  <c r="T191"/>
  <c r="AC191"/>
  <c r="AT191"/>
  <c r="AX191"/>
  <c r="BB191"/>
  <c r="O184"/>
  <c r="AF184"/>
  <c r="AR184"/>
  <c r="AV184"/>
  <c r="AZ184"/>
  <c r="BD184"/>
  <c r="T183"/>
  <c r="AC183"/>
  <c r="AT183"/>
  <c r="AX183"/>
  <c r="BB183"/>
  <c r="O176"/>
  <c r="AF176"/>
  <c r="AR176"/>
  <c r="AV176"/>
  <c r="AZ176"/>
  <c r="BD176"/>
  <c r="T175"/>
  <c r="AC175"/>
  <c r="AT175"/>
  <c r="AX175"/>
  <c r="BB175"/>
  <c r="S168"/>
  <c r="AK168"/>
  <c r="AN168" s="1"/>
  <c r="AS168"/>
  <c r="AW168"/>
  <c r="BA168"/>
  <c r="O168"/>
  <c r="AF168"/>
  <c r="AR168"/>
  <c r="AV168"/>
  <c r="AZ168"/>
  <c r="BD168"/>
  <c r="S158"/>
  <c r="AK158"/>
  <c r="AN158" s="1"/>
  <c r="AS158"/>
  <c r="AW158"/>
  <c r="BA158"/>
  <c r="AD158"/>
  <c r="AT158"/>
  <c r="AY158"/>
  <c r="BD158"/>
  <c r="T158"/>
  <c r="AC158"/>
  <c r="AR158"/>
  <c r="AX158"/>
  <c r="BC158"/>
  <c r="BA281"/>
  <c r="AW281"/>
  <c r="AS281"/>
  <c r="AK281"/>
  <c r="AN281" s="1"/>
  <c r="BA279"/>
  <c r="AW279"/>
  <c r="AS279"/>
  <c r="AK279"/>
  <c r="AN279" s="1"/>
  <c r="BA277"/>
  <c r="AW277"/>
  <c r="AS277"/>
  <c r="AK277"/>
  <c r="AN277" s="1"/>
  <c r="BA275"/>
  <c r="AW275"/>
  <c r="AS275"/>
  <c r="AK275"/>
  <c r="BA273"/>
  <c r="AW273"/>
  <c r="AS273"/>
  <c r="AK273"/>
  <c r="AN273" s="1"/>
  <c r="BA271"/>
  <c r="AW271"/>
  <c r="AS271"/>
  <c r="AK271"/>
  <c r="AN271" s="1"/>
  <c r="BA269"/>
  <c r="AW269"/>
  <c r="AS269"/>
  <c r="AK269"/>
  <c r="AN269" s="1"/>
  <c r="BA267"/>
  <c r="AW267"/>
  <c r="AS267"/>
  <c r="AK267"/>
  <c r="AN267" s="1"/>
  <c r="BA265"/>
  <c r="AW265"/>
  <c r="AS265"/>
  <c r="AK265"/>
  <c r="AN265" s="1"/>
  <c r="BA263"/>
  <c r="AW263"/>
  <c r="AS263"/>
  <c r="AK263"/>
  <c r="AN263" s="1"/>
  <c r="BA261"/>
  <c r="AW261"/>
  <c r="AS261"/>
  <c r="AK261"/>
  <c r="AN261" s="1"/>
  <c r="BA259"/>
  <c r="AW259"/>
  <c r="AS259"/>
  <c r="AK259"/>
  <c r="AN259" s="1"/>
  <c r="BA257"/>
  <c r="AW257"/>
  <c r="AS257"/>
  <c r="AK257"/>
  <c r="AN257" s="1"/>
  <c r="BA255"/>
  <c r="AW255"/>
  <c r="AS255"/>
  <c r="AK255"/>
  <c r="AN255" s="1"/>
  <c r="BA253"/>
  <c r="AW253"/>
  <c r="AS253"/>
  <c r="AK253"/>
  <c r="AN253" s="1"/>
  <c r="BA251"/>
  <c r="AW251"/>
  <c r="AS251"/>
  <c r="AK251"/>
  <c r="AN251" s="1"/>
  <c r="BA249"/>
  <c r="AW249"/>
  <c r="AS249"/>
  <c r="AK249"/>
  <c r="AN249" s="1"/>
  <c r="BA247"/>
  <c r="AW247"/>
  <c r="AS247"/>
  <c r="AK247"/>
  <c r="AN247" s="1"/>
  <c r="BA245"/>
  <c r="AW245"/>
  <c r="AS245"/>
  <c r="AK245"/>
  <c r="AN245" s="1"/>
  <c r="BA243"/>
  <c r="AW243"/>
  <c r="AS243"/>
  <c r="AK243"/>
  <c r="AN243" s="1"/>
  <c r="BA241"/>
  <c r="AW241"/>
  <c r="AS241"/>
  <c r="AK241"/>
  <c r="AN241" s="1"/>
  <c r="BA239"/>
  <c r="AW239"/>
  <c r="AS239"/>
  <c r="AK239"/>
  <c r="BA237"/>
  <c r="AW237"/>
  <c r="AS237"/>
  <c r="AK237"/>
  <c r="AN237" s="1"/>
  <c r="BA235"/>
  <c r="AW235"/>
  <c r="AS235"/>
  <c r="AK235"/>
  <c r="AN235" s="1"/>
  <c r="BA233"/>
  <c r="AW233"/>
  <c r="AS233"/>
  <c r="AK233"/>
  <c r="AN233" s="1"/>
  <c r="BA231"/>
  <c r="AW231"/>
  <c r="AS231"/>
  <c r="AK231"/>
  <c r="AN231" s="1"/>
  <c r="BA229"/>
  <c r="AW229"/>
  <c r="AS229"/>
  <c r="AK229"/>
  <c r="AN229" s="1"/>
  <c r="BA227"/>
  <c r="AW227"/>
  <c r="AS227"/>
  <c r="AK227"/>
  <c r="AN227" s="1"/>
  <c r="BA225"/>
  <c r="AW225"/>
  <c r="AS225"/>
  <c r="AK225"/>
  <c r="AN225" s="1"/>
  <c r="BA223"/>
  <c r="AW223"/>
  <c r="AS223"/>
  <c r="AK223"/>
  <c r="AN223" s="1"/>
  <c r="BA221"/>
  <c r="AW221"/>
  <c r="AS221"/>
  <c r="AK221"/>
  <c r="AN221" s="1"/>
  <c r="BA219"/>
  <c r="AW219"/>
  <c r="AS219"/>
  <c r="AK219"/>
  <c r="AN219" s="1"/>
  <c r="BA217"/>
  <c r="AW217"/>
  <c r="AS217"/>
  <c r="AK217"/>
  <c r="AN217" s="1"/>
  <c r="BA215"/>
  <c r="AW215"/>
  <c r="AS215"/>
  <c r="AK215"/>
  <c r="AN215" s="1"/>
  <c r="BA213"/>
  <c r="AW213"/>
  <c r="AS213"/>
  <c r="AK213"/>
  <c r="AN213" s="1"/>
  <c r="BA211"/>
  <c r="AW211"/>
  <c r="AS211"/>
  <c r="AK211"/>
  <c r="AN211" s="1"/>
  <c r="BA209"/>
  <c r="AW209"/>
  <c r="AS209"/>
  <c r="AK209"/>
  <c r="AN209" s="1"/>
  <c r="BA207"/>
  <c r="AW207"/>
  <c r="AS207"/>
  <c r="AK207"/>
  <c r="AN207" s="1"/>
  <c r="BA205"/>
  <c r="AW205"/>
  <c r="AS205"/>
  <c r="AK205"/>
  <c r="AN205" s="1"/>
  <c r="BA203"/>
  <c r="AW203"/>
  <c r="AS203"/>
  <c r="AK203"/>
  <c r="BA201"/>
  <c r="AW201"/>
  <c r="AS201"/>
  <c r="AK201"/>
  <c r="AN201" s="1"/>
  <c r="BA199"/>
  <c r="AW199"/>
  <c r="AS199"/>
  <c r="AK199"/>
  <c r="AN199" s="1"/>
  <c r="BA197"/>
  <c r="AW197"/>
  <c r="AS197"/>
  <c r="BC196"/>
  <c r="AX196"/>
  <c r="AS196"/>
  <c r="AC196"/>
  <c r="T196"/>
  <c r="BC195"/>
  <c r="AW195"/>
  <c r="AR195"/>
  <c r="AD195"/>
  <c r="S195"/>
  <c r="BB194"/>
  <c r="AW194"/>
  <c r="AQ194"/>
  <c r="S194"/>
  <c r="BA193"/>
  <c r="AV193"/>
  <c r="AQ193"/>
  <c r="O193"/>
  <c r="AY190"/>
  <c r="AT190"/>
  <c r="BD189"/>
  <c r="AY189"/>
  <c r="AS189"/>
  <c r="BC188"/>
  <c r="AX188"/>
  <c r="AS188"/>
  <c r="AC188"/>
  <c r="T188"/>
  <c r="BC187"/>
  <c r="AW187"/>
  <c r="AR187"/>
  <c r="AD187"/>
  <c r="S187"/>
  <c r="BB186"/>
  <c r="AW186"/>
  <c r="AQ186"/>
  <c r="S186"/>
  <c r="BA185"/>
  <c r="AV185"/>
  <c r="AQ185"/>
  <c r="O185"/>
  <c r="AY182"/>
  <c r="AT182"/>
  <c r="BD181"/>
  <c r="AY181"/>
  <c r="AS181"/>
  <c r="BC180"/>
  <c r="AX180"/>
  <c r="AS180"/>
  <c r="AC180"/>
  <c r="T180"/>
  <c r="BC179"/>
  <c r="AW179"/>
  <c r="AR179"/>
  <c r="AD179"/>
  <c r="S179"/>
  <c r="BB178"/>
  <c r="AW178"/>
  <c r="AQ178"/>
  <c r="S178"/>
  <c r="BA177"/>
  <c r="AV177"/>
  <c r="AQ177"/>
  <c r="O177"/>
  <c r="AY174"/>
  <c r="AT174"/>
  <c r="BD173"/>
  <c r="AY173"/>
  <c r="AS173"/>
  <c r="BC172"/>
  <c r="AX172"/>
  <c r="AS172"/>
  <c r="AC172"/>
  <c r="T172"/>
  <c r="BC171"/>
  <c r="AW171"/>
  <c r="AR171"/>
  <c r="AD171"/>
  <c r="S171"/>
  <c r="BB170"/>
  <c r="AX166"/>
  <c r="AC166"/>
  <c r="T166"/>
  <c r="AU162"/>
  <c r="T197"/>
  <c r="AC197"/>
  <c r="O190"/>
  <c r="AF190"/>
  <c r="AR190"/>
  <c r="AV190"/>
  <c r="AZ190"/>
  <c r="BD190"/>
  <c r="T189"/>
  <c r="AC189"/>
  <c r="AT189"/>
  <c r="AX189"/>
  <c r="BB189"/>
  <c r="O182"/>
  <c r="AF182"/>
  <c r="AR182"/>
  <c r="AV182"/>
  <c r="AZ182"/>
  <c r="BD182"/>
  <c r="T181"/>
  <c r="AC181"/>
  <c r="AT181"/>
  <c r="AX181"/>
  <c r="BB181"/>
  <c r="O174"/>
  <c r="AF174"/>
  <c r="AR174"/>
  <c r="AV174"/>
  <c r="AZ174"/>
  <c r="BD174"/>
  <c r="T173"/>
  <c r="AC173"/>
  <c r="AT173"/>
  <c r="AX173"/>
  <c r="BB173"/>
  <c r="S170"/>
  <c r="AK170"/>
  <c r="AS170"/>
  <c r="AW170"/>
  <c r="BA170"/>
  <c r="O170"/>
  <c r="AF170"/>
  <c r="AR170"/>
  <c r="AV170"/>
  <c r="AZ170"/>
  <c r="BD170"/>
  <c r="S164"/>
  <c r="AK164"/>
  <c r="AN164" s="1"/>
  <c r="AS164"/>
  <c r="AW164"/>
  <c r="S160"/>
  <c r="AK160"/>
  <c r="AN160" s="1"/>
  <c r="AS160"/>
  <c r="AW160"/>
  <c r="BA160"/>
  <c r="S156"/>
  <c r="AK156"/>
  <c r="AN156" s="1"/>
  <c r="AS156"/>
  <c r="AW156"/>
  <c r="BA156"/>
  <c r="BB169"/>
  <c r="AX169"/>
  <c r="AT169"/>
  <c r="AC169"/>
  <c r="BB167"/>
  <c r="AX167"/>
  <c r="AT167"/>
  <c r="AC167"/>
  <c r="BB165"/>
  <c r="AX165"/>
  <c r="AT165"/>
  <c r="AC165"/>
  <c r="BC154"/>
  <c r="AX154"/>
  <c r="AR154"/>
  <c r="AC154"/>
  <c r="T154"/>
  <c r="AY152"/>
  <c r="AQ152"/>
  <c r="AF152"/>
  <c r="AY150"/>
  <c r="AQ150"/>
  <c r="AF150"/>
  <c r="AY148"/>
  <c r="AQ148"/>
  <c r="AF148"/>
  <c r="AY146"/>
  <c r="AQ146"/>
  <c r="AF146"/>
  <c r="AY144"/>
  <c r="AQ144"/>
  <c r="AF144"/>
  <c r="AY142"/>
  <c r="AQ142"/>
  <c r="AF142"/>
  <c r="AY140"/>
  <c r="AQ140"/>
  <c r="AF140"/>
  <c r="AY138"/>
  <c r="AQ138"/>
  <c r="AF138"/>
  <c r="AY136"/>
  <c r="AQ136"/>
  <c r="AF136"/>
  <c r="AY134"/>
  <c r="AQ134"/>
  <c r="AF134"/>
  <c r="BD154"/>
  <c r="AY154"/>
  <c r="AT154"/>
  <c r="AZ152"/>
  <c r="AZ150"/>
  <c r="AZ148"/>
  <c r="AZ146"/>
  <c r="AZ144"/>
  <c r="AZ142"/>
  <c r="AZ140"/>
  <c r="AZ138"/>
  <c r="AZ136"/>
  <c r="AZ134"/>
  <c r="S154"/>
  <c r="AK154"/>
  <c r="AN154" s="1"/>
  <c r="AS154"/>
  <c r="AW154"/>
  <c r="BA154"/>
  <c r="T152"/>
  <c r="AC152"/>
  <c r="AT152"/>
  <c r="AX152"/>
  <c r="BB152"/>
  <c r="S152"/>
  <c r="AK152"/>
  <c r="AN152" s="1"/>
  <c r="AS152"/>
  <c r="AW152"/>
  <c r="BA152"/>
  <c r="T150"/>
  <c r="AC150"/>
  <c r="AT150"/>
  <c r="AX150"/>
  <c r="BB150"/>
  <c r="S150"/>
  <c r="AK150"/>
  <c r="AN150" s="1"/>
  <c r="AS150"/>
  <c r="AW150"/>
  <c r="BA150"/>
  <c r="T148"/>
  <c r="AC148"/>
  <c r="AT148"/>
  <c r="AX148"/>
  <c r="BB148"/>
  <c r="S148"/>
  <c r="AK148"/>
  <c r="AS148"/>
  <c r="AW148"/>
  <c r="BA148"/>
  <c r="T146"/>
  <c r="AC146"/>
  <c r="AT146"/>
  <c r="AX146"/>
  <c r="BB146"/>
  <c r="S146"/>
  <c r="AK146"/>
  <c r="AN146" s="1"/>
  <c r="AS146"/>
  <c r="AW146"/>
  <c r="BA146"/>
  <c r="T144"/>
  <c r="AC144"/>
  <c r="AT144"/>
  <c r="AX144"/>
  <c r="BB144"/>
  <c r="S144"/>
  <c r="AK144"/>
  <c r="AS144"/>
  <c r="AW144"/>
  <c r="BA144"/>
  <c r="T142"/>
  <c r="AC142"/>
  <c r="AT142"/>
  <c r="AX142"/>
  <c r="BB142"/>
  <c r="S142"/>
  <c r="AK142"/>
  <c r="AS142"/>
  <c r="AW142"/>
  <c r="BA142"/>
  <c r="T140"/>
  <c r="AC140"/>
  <c r="AT140"/>
  <c r="AX140"/>
  <c r="BB140"/>
  <c r="S140"/>
  <c r="AK140"/>
  <c r="AS140"/>
  <c r="AW140"/>
  <c r="BA140"/>
  <c r="T138"/>
  <c r="AC138"/>
  <c r="AT138"/>
  <c r="AX138"/>
  <c r="BB138"/>
  <c r="S138"/>
  <c r="AK138"/>
  <c r="AN138" s="1"/>
  <c r="AS138"/>
  <c r="AW138"/>
  <c r="BA138"/>
  <c r="T136"/>
  <c r="AC136"/>
  <c r="AT136"/>
  <c r="AX136"/>
  <c r="BB136"/>
  <c r="S136"/>
  <c r="AK136"/>
  <c r="AS136"/>
  <c r="AW136"/>
  <c r="BA136"/>
  <c r="T134"/>
  <c r="AC134"/>
  <c r="AT134"/>
  <c r="AX134"/>
  <c r="BB134"/>
  <c r="S134"/>
  <c r="AK134"/>
  <c r="AN134" s="1"/>
  <c r="AS134"/>
  <c r="AW134"/>
  <c r="BA134"/>
  <c r="O124"/>
  <c r="AF124"/>
  <c r="AR124"/>
  <c r="AV124"/>
  <c r="AZ124"/>
  <c r="BD124"/>
  <c r="T123"/>
  <c r="AC123"/>
  <c r="AT123"/>
  <c r="AX123"/>
  <c r="BB123"/>
  <c r="O116"/>
  <c r="AF116"/>
  <c r="AR116"/>
  <c r="AV116"/>
  <c r="AZ116"/>
  <c r="BD116"/>
  <c r="T115"/>
  <c r="AC115"/>
  <c r="AT115"/>
  <c r="AX115"/>
  <c r="BB115"/>
  <c r="O108"/>
  <c r="AF108"/>
  <c r="AR108"/>
  <c r="AV108"/>
  <c r="AZ108"/>
  <c r="BD108"/>
  <c r="T107"/>
  <c r="AC107"/>
  <c r="AT107"/>
  <c r="AX107"/>
  <c r="BB107"/>
  <c r="O100"/>
  <c r="AF100"/>
  <c r="AR100"/>
  <c r="AV100"/>
  <c r="AZ100"/>
  <c r="BD100"/>
  <c r="T99"/>
  <c r="AC99"/>
  <c r="AT99"/>
  <c r="AX99"/>
  <c r="BB99"/>
  <c r="T93"/>
  <c r="AC93"/>
  <c r="AT93"/>
  <c r="AX93"/>
  <c r="BB93"/>
  <c r="S93"/>
  <c r="T85"/>
  <c r="AC85"/>
  <c r="AT85"/>
  <c r="AX85"/>
  <c r="BB85"/>
  <c r="S85"/>
  <c r="AK85"/>
  <c r="AN85" s="1"/>
  <c r="AS85"/>
  <c r="AW85"/>
  <c r="BA85"/>
  <c r="T77"/>
  <c r="AC77"/>
  <c r="AT77"/>
  <c r="AX77"/>
  <c r="BB77"/>
  <c r="S77"/>
  <c r="AK77"/>
  <c r="AS77"/>
  <c r="AW77"/>
  <c r="BA77"/>
  <c r="AY122"/>
  <c r="AT122"/>
  <c r="BD121"/>
  <c r="AY121"/>
  <c r="AS121"/>
  <c r="AY114"/>
  <c r="AT114"/>
  <c r="BD113"/>
  <c r="AY113"/>
  <c r="AS113"/>
  <c r="AY106"/>
  <c r="AT106"/>
  <c r="BD105"/>
  <c r="AY105"/>
  <c r="AS105"/>
  <c r="AY98"/>
  <c r="AT98"/>
  <c r="BD97"/>
  <c r="AY97"/>
  <c r="AS97"/>
  <c r="AZ87"/>
  <c r="AZ79"/>
  <c r="O122"/>
  <c r="AF122"/>
  <c r="AR122"/>
  <c r="AV122"/>
  <c r="AZ122"/>
  <c r="BD122"/>
  <c r="T121"/>
  <c r="AC121"/>
  <c r="AT121"/>
  <c r="AX121"/>
  <c r="BB121"/>
  <c r="O114"/>
  <c r="AF114"/>
  <c r="AR114"/>
  <c r="AV114"/>
  <c r="AZ114"/>
  <c r="BD114"/>
  <c r="T113"/>
  <c r="AC113"/>
  <c r="AT113"/>
  <c r="AX113"/>
  <c r="BB113"/>
  <c r="O106"/>
  <c r="AF106"/>
  <c r="AR106"/>
  <c r="AV106"/>
  <c r="AZ106"/>
  <c r="BD106"/>
  <c r="T105"/>
  <c r="AC105"/>
  <c r="AT105"/>
  <c r="AX105"/>
  <c r="BB105"/>
  <c r="O98"/>
  <c r="AF98"/>
  <c r="AR98"/>
  <c r="AV98"/>
  <c r="AZ98"/>
  <c r="BD98"/>
  <c r="T97"/>
  <c r="AC97"/>
  <c r="AT97"/>
  <c r="AX97"/>
  <c r="BB97"/>
  <c r="T87"/>
  <c r="AC87"/>
  <c r="AT87"/>
  <c r="AX87"/>
  <c r="BB87"/>
  <c r="S87"/>
  <c r="AK87"/>
  <c r="AN87" s="1"/>
  <c r="AS87"/>
  <c r="AW87"/>
  <c r="BA87"/>
  <c r="T79"/>
  <c r="AC79"/>
  <c r="AT79"/>
  <c r="AX79"/>
  <c r="BB79"/>
  <c r="S79"/>
  <c r="AK79"/>
  <c r="AN79" s="1"/>
  <c r="AS79"/>
  <c r="AW79"/>
  <c r="BA79"/>
  <c r="O128"/>
  <c r="AF128"/>
  <c r="T127"/>
  <c r="AC127"/>
  <c r="AT127"/>
  <c r="AX127"/>
  <c r="BB127"/>
  <c r="O120"/>
  <c r="AF120"/>
  <c r="AR120"/>
  <c r="AV120"/>
  <c r="AZ120"/>
  <c r="BD120"/>
  <c r="T119"/>
  <c r="AC119"/>
  <c r="AT119"/>
  <c r="AX119"/>
  <c r="BB119"/>
  <c r="O112"/>
  <c r="AF112"/>
  <c r="AR112"/>
  <c r="AV112"/>
  <c r="AZ112"/>
  <c r="BD112"/>
  <c r="T111"/>
  <c r="AC111"/>
  <c r="AT111"/>
  <c r="AX111"/>
  <c r="BB111"/>
  <c r="O104"/>
  <c r="AF104"/>
  <c r="AR104"/>
  <c r="AV104"/>
  <c r="AZ104"/>
  <c r="BD104"/>
  <c r="T103"/>
  <c r="AC103"/>
  <c r="AT103"/>
  <c r="AX103"/>
  <c r="BB103"/>
  <c r="O96"/>
  <c r="AF96"/>
  <c r="AR96"/>
  <c r="AV96"/>
  <c r="AZ96"/>
  <c r="BD96"/>
  <c r="T95"/>
  <c r="AC95"/>
  <c r="AT95"/>
  <c r="AX95"/>
  <c r="BB95"/>
  <c r="T89"/>
  <c r="AC89"/>
  <c r="AT89"/>
  <c r="AX89"/>
  <c r="BB89"/>
  <c r="S89"/>
  <c r="AK89"/>
  <c r="AN89" s="1"/>
  <c r="AS89"/>
  <c r="AW89"/>
  <c r="BA89"/>
  <c r="T81"/>
  <c r="AC81"/>
  <c r="AT81"/>
  <c r="AX81"/>
  <c r="BB81"/>
  <c r="S81"/>
  <c r="AK81"/>
  <c r="AN81" s="1"/>
  <c r="AS81"/>
  <c r="AW81"/>
  <c r="BA81"/>
  <c r="T73"/>
  <c r="AC73"/>
  <c r="AT73"/>
  <c r="AX73"/>
  <c r="BB73"/>
  <c r="S73"/>
  <c r="AK73"/>
  <c r="AN73" s="1"/>
  <c r="AS73"/>
  <c r="AW73"/>
  <c r="BA73"/>
  <c r="BA132"/>
  <c r="AW132"/>
  <c r="AS132"/>
  <c r="AK132"/>
  <c r="S132"/>
  <c r="BA130"/>
  <c r="AW130"/>
  <c r="AS130"/>
  <c r="AK130"/>
  <c r="AN130" s="1"/>
  <c r="S130"/>
  <c r="AY126"/>
  <c r="AT126"/>
  <c r="BD125"/>
  <c r="AY125"/>
  <c r="AS125"/>
  <c r="BC124"/>
  <c r="AX124"/>
  <c r="AS124"/>
  <c r="AC124"/>
  <c r="T124"/>
  <c r="BC123"/>
  <c r="AW123"/>
  <c r="AR123"/>
  <c r="AD123"/>
  <c r="S123"/>
  <c r="BB122"/>
  <c r="AW122"/>
  <c r="AQ122"/>
  <c r="S122"/>
  <c r="BA121"/>
  <c r="AV121"/>
  <c r="AQ121"/>
  <c r="O121"/>
  <c r="AY118"/>
  <c r="AT118"/>
  <c r="BD117"/>
  <c r="AY117"/>
  <c r="AS117"/>
  <c r="BC116"/>
  <c r="AX116"/>
  <c r="AS116"/>
  <c r="AC116"/>
  <c r="T116"/>
  <c r="BC115"/>
  <c r="AW115"/>
  <c r="AR115"/>
  <c r="AD115"/>
  <c r="S115"/>
  <c r="BB114"/>
  <c r="AW114"/>
  <c r="AQ114"/>
  <c r="S114"/>
  <c r="BA113"/>
  <c r="AV113"/>
  <c r="AQ113"/>
  <c r="O113"/>
  <c r="AY110"/>
  <c r="AT110"/>
  <c r="BD109"/>
  <c r="AY109"/>
  <c r="AS109"/>
  <c r="BC108"/>
  <c r="AX108"/>
  <c r="AS108"/>
  <c r="AC108"/>
  <c r="T108"/>
  <c r="BC107"/>
  <c r="AW107"/>
  <c r="AR107"/>
  <c r="AD107"/>
  <c r="S107"/>
  <c r="BB106"/>
  <c r="AW106"/>
  <c r="AQ106"/>
  <c r="S106"/>
  <c r="BA105"/>
  <c r="AV105"/>
  <c r="AQ105"/>
  <c r="O105"/>
  <c r="AY102"/>
  <c r="AT102"/>
  <c r="BD101"/>
  <c r="AY101"/>
  <c r="AS101"/>
  <c r="BC100"/>
  <c r="AX100"/>
  <c r="AS100"/>
  <c r="AC100"/>
  <c r="T100"/>
  <c r="BC99"/>
  <c r="AW99"/>
  <c r="AR99"/>
  <c r="AD99"/>
  <c r="S99"/>
  <c r="BB98"/>
  <c r="AW98"/>
  <c r="AQ98"/>
  <c r="S98"/>
  <c r="BA97"/>
  <c r="AV97"/>
  <c r="AQ97"/>
  <c r="O97"/>
  <c r="AY94"/>
  <c r="AT94"/>
  <c r="BD93"/>
  <c r="AY93"/>
  <c r="AS93"/>
  <c r="AF93"/>
  <c r="AZ91"/>
  <c r="BD87"/>
  <c r="AV87"/>
  <c r="AD87"/>
  <c r="O87"/>
  <c r="AY85"/>
  <c r="AQ85"/>
  <c r="AF85"/>
  <c r="AZ83"/>
  <c r="BD79"/>
  <c r="AV79"/>
  <c r="AD79"/>
  <c r="O79"/>
  <c r="AY77"/>
  <c r="AQ77"/>
  <c r="AF77"/>
  <c r="AZ75"/>
  <c r="O126"/>
  <c r="AF126"/>
  <c r="AR126"/>
  <c r="AV126"/>
  <c r="AZ126"/>
  <c r="BD126"/>
  <c r="T125"/>
  <c r="AC125"/>
  <c r="AT125"/>
  <c r="AX125"/>
  <c r="BB125"/>
  <c r="O118"/>
  <c r="AF118"/>
  <c r="AR118"/>
  <c r="AV118"/>
  <c r="AZ118"/>
  <c r="BD118"/>
  <c r="T117"/>
  <c r="AC117"/>
  <c r="AT117"/>
  <c r="AX117"/>
  <c r="BB117"/>
  <c r="O110"/>
  <c r="AF110"/>
  <c r="AR110"/>
  <c r="AV110"/>
  <c r="AZ110"/>
  <c r="BD110"/>
  <c r="T109"/>
  <c r="AC109"/>
  <c r="AT109"/>
  <c r="AX109"/>
  <c r="BB109"/>
  <c r="O102"/>
  <c r="AF102"/>
  <c r="AR102"/>
  <c r="AV102"/>
  <c r="AZ102"/>
  <c r="BD102"/>
  <c r="T101"/>
  <c r="AC101"/>
  <c r="AT101"/>
  <c r="AX101"/>
  <c r="BB101"/>
  <c r="O94"/>
  <c r="AF94"/>
  <c r="AR94"/>
  <c r="AV94"/>
  <c r="AZ94"/>
  <c r="BD94"/>
  <c r="T91"/>
  <c r="AC91"/>
  <c r="AT91"/>
  <c r="AX91"/>
  <c r="BB91"/>
  <c r="S91"/>
  <c r="AK91"/>
  <c r="AN91" s="1"/>
  <c r="AS91"/>
  <c r="AW91"/>
  <c r="BA91"/>
  <c r="T83"/>
  <c r="AC83"/>
  <c r="AT83"/>
  <c r="AX83"/>
  <c r="BB83"/>
  <c r="S83"/>
  <c r="AK83"/>
  <c r="AN83" s="1"/>
  <c r="AS83"/>
  <c r="AW83"/>
  <c r="BA83"/>
  <c r="T75"/>
  <c r="AC75"/>
  <c r="AT75"/>
  <c r="AX75"/>
  <c r="BB75"/>
  <c r="S75"/>
  <c r="AK75"/>
  <c r="AN75" s="1"/>
  <c r="AS75"/>
  <c r="AW75"/>
  <c r="BA75"/>
  <c r="BB132"/>
  <c r="AX132"/>
  <c r="AT132"/>
  <c r="AC132"/>
  <c r="BB130"/>
  <c r="AX130"/>
  <c r="AT130"/>
  <c r="AC130"/>
  <c r="AY124"/>
  <c r="AT124"/>
  <c r="AD124"/>
  <c r="BD123"/>
  <c r="AY123"/>
  <c r="AS123"/>
  <c r="AF123"/>
  <c r="BC122"/>
  <c r="AX122"/>
  <c r="AS122"/>
  <c r="AC122"/>
  <c r="T122"/>
  <c r="BC121"/>
  <c r="AW121"/>
  <c r="AR121"/>
  <c r="AD121"/>
  <c r="S121"/>
  <c r="AY116"/>
  <c r="AT116"/>
  <c r="AD116"/>
  <c r="BD115"/>
  <c r="AY115"/>
  <c r="AS115"/>
  <c r="AF115"/>
  <c r="BC114"/>
  <c r="AX114"/>
  <c r="AS114"/>
  <c r="AC114"/>
  <c r="T114"/>
  <c r="BC113"/>
  <c r="AW113"/>
  <c r="AR113"/>
  <c r="AD113"/>
  <c r="S113"/>
  <c r="AY108"/>
  <c r="AT108"/>
  <c r="AD108"/>
  <c r="BD107"/>
  <c r="AY107"/>
  <c r="AS107"/>
  <c r="AF107"/>
  <c r="BC106"/>
  <c r="AX106"/>
  <c r="AS106"/>
  <c r="AC106"/>
  <c r="T106"/>
  <c r="BC105"/>
  <c r="AW105"/>
  <c r="AR105"/>
  <c r="AD105"/>
  <c r="S105"/>
  <c r="AY100"/>
  <c r="AT100"/>
  <c r="AD100"/>
  <c r="BD99"/>
  <c r="AY99"/>
  <c r="AS99"/>
  <c r="AF99"/>
  <c r="BC98"/>
  <c r="AX98"/>
  <c r="AS98"/>
  <c r="AC98"/>
  <c r="T98"/>
  <c r="BC97"/>
  <c r="AW97"/>
  <c r="AR97"/>
  <c r="AD97"/>
  <c r="S97"/>
  <c r="AZ93"/>
  <c r="AU93"/>
  <c r="AK93"/>
  <c r="AN93" s="1"/>
  <c r="AY87"/>
  <c r="AQ87"/>
  <c r="AF87"/>
  <c r="AZ85"/>
  <c r="AR85"/>
  <c r="AY79"/>
  <c r="AQ79"/>
  <c r="AF79"/>
  <c r="AZ77"/>
  <c r="AR77"/>
  <c r="BD92"/>
  <c r="AZ92"/>
  <c r="AV92"/>
  <c r="AR92"/>
  <c r="AF92"/>
  <c r="BD90"/>
  <c r="AZ90"/>
  <c r="AV90"/>
  <c r="AR90"/>
  <c r="AF90"/>
  <c r="BD88"/>
  <c r="AZ88"/>
  <c r="AV88"/>
  <c r="AR88"/>
  <c r="AF88"/>
  <c r="BD86"/>
  <c r="AZ86"/>
  <c r="AV86"/>
  <c r="AR86"/>
  <c r="AF86"/>
  <c r="BD84"/>
  <c r="AZ84"/>
  <c r="AV84"/>
  <c r="AR84"/>
  <c r="AF84"/>
  <c r="BD82"/>
  <c r="AZ82"/>
  <c r="AV82"/>
  <c r="AR82"/>
  <c r="AF82"/>
  <c r="BD80"/>
  <c r="AZ80"/>
  <c r="AV80"/>
  <c r="AR80"/>
  <c r="AF80"/>
  <c r="BD78"/>
  <c r="AZ78"/>
  <c r="AV78"/>
  <c r="AR78"/>
  <c r="AF78"/>
  <c r="BD76"/>
  <c r="AZ76"/>
  <c r="AV76"/>
  <c r="AR76"/>
  <c r="AF76"/>
  <c r="BD74"/>
  <c r="AZ74"/>
  <c r="AV74"/>
  <c r="AR74"/>
  <c r="AF74"/>
  <c r="BD72"/>
  <c r="AZ72"/>
  <c r="AV72"/>
  <c r="AR72"/>
  <c r="AF72"/>
  <c r="AB4" i="6"/>
  <c r="AL4" i="1"/>
  <c r="AO4" s="1"/>
  <c r="AM4"/>
  <c r="AP4" s="1"/>
  <c r="W4"/>
  <c r="X4"/>
  <c r="Y4"/>
  <c r="A5"/>
  <c r="AD4"/>
  <c r="AC4"/>
  <c r="AW4"/>
  <c r="AV4"/>
  <c r="T4"/>
  <c r="S4"/>
  <c r="AK4"/>
  <c r="AN4" s="1"/>
  <c r="BD5"/>
  <c r="AY5"/>
  <c r="AZ5"/>
  <c r="AX5"/>
  <c r="AN3" l="1"/>
  <c r="AB5" i="6"/>
  <c r="AQ4" i="1"/>
  <c r="AR4" s="1"/>
  <c r="AL5"/>
  <c r="AM5"/>
  <c r="W5"/>
  <c r="X5"/>
  <c r="Y5"/>
  <c r="T5"/>
  <c r="AV5"/>
  <c r="AW5"/>
  <c r="AC5"/>
  <c r="AD5"/>
  <c r="O5"/>
  <c r="AK5"/>
  <c r="AN5" s="1"/>
  <c r="S5"/>
  <c r="AW3"/>
  <c r="AV3"/>
  <c r="AM3"/>
  <c r="AP3" s="1"/>
  <c r="AD3"/>
  <c r="AC3"/>
  <c r="Y3"/>
  <c r="X3"/>
  <c r="W3"/>
  <c r="T3"/>
  <c r="S3"/>
  <c r="O3"/>
  <c r="AM10"/>
  <c r="AL10"/>
  <c r="Y10"/>
  <c r="X10"/>
  <c r="AM9"/>
  <c r="AL9"/>
  <c r="Y9"/>
  <c r="X9"/>
  <c r="AM6"/>
  <c r="AL6"/>
  <c r="Y6"/>
  <c r="X6"/>
  <c r="AQ3" l="1"/>
  <c r="BC3" s="1"/>
  <c r="AO5"/>
  <c r="AP5"/>
  <c r="AE2" i="6"/>
  <c r="AF2" s="1"/>
  <c r="AC2"/>
  <c r="X3"/>
  <c r="AB6"/>
  <c r="AG5"/>
  <c r="AH5" s="1"/>
  <c r="AQ5" i="1"/>
  <c r="BC4"/>
  <c r="BB4"/>
  <c r="A6"/>
  <c r="AO6" l="1"/>
  <c r="AP6"/>
  <c r="AR5"/>
  <c r="AD2" i="6"/>
  <c r="AI2"/>
  <c r="AJ2" s="1"/>
  <c r="AB7"/>
  <c r="BC5" i="1"/>
  <c r="BB5"/>
  <c r="AR3"/>
  <c r="BB3"/>
  <c r="A7"/>
  <c r="AC6"/>
  <c r="T6"/>
  <c r="AD6"/>
  <c r="O6"/>
  <c r="AV6"/>
  <c r="S6"/>
  <c r="AW6"/>
  <c r="AX6"/>
  <c r="BD6"/>
  <c r="AY6"/>
  <c r="AZ6"/>
  <c r="W6" l="1"/>
  <c r="AK6"/>
  <c r="AN6" s="1"/>
  <c r="AB8" i="6"/>
  <c r="A8" i="1"/>
  <c r="AC7"/>
  <c r="O7"/>
  <c r="AD7"/>
  <c r="T7"/>
  <c r="AV7"/>
  <c r="S7"/>
  <c r="AW7"/>
  <c r="AZ7"/>
  <c r="AX7"/>
  <c r="BD7"/>
  <c r="AY7"/>
  <c r="X7" l="1"/>
  <c r="W7"/>
  <c r="AM7"/>
  <c r="AP7" s="1"/>
  <c r="AL7"/>
  <c r="AO7" s="1"/>
  <c r="Y7"/>
  <c r="AK7"/>
  <c r="AN7" s="1"/>
  <c r="AQ6"/>
  <c r="AB9" i="6"/>
  <c r="A9" i="1"/>
  <c r="AC8"/>
  <c r="AD8"/>
  <c r="AW8"/>
  <c r="O8"/>
  <c r="AV8"/>
  <c r="S8"/>
  <c r="T8"/>
  <c r="AX8"/>
  <c r="BD8"/>
  <c r="AZ8"/>
  <c r="AY8"/>
  <c r="AP9" l="1"/>
  <c r="AO9"/>
  <c r="X8"/>
  <c r="W8"/>
  <c r="AM8"/>
  <c r="AP8" s="1"/>
  <c r="AL8"/>
  <c r="AO8" s="1"/>
  <c r="Y8"/>
  <c r="AK8"/>
  <c r="AN8" s="1"/>
  <c r="AR6"/>
  <c r="BC6"/>
  <c r="AW6" i="6" s="1"/>
  <c r="BB6" i="1"/>
  <c r="AQ7"/>
  <c r="BB7" s="1"/>
  <c r="AB10" i="6"/>
  <c r="A10" i="1"/>
  <c r="AC9"/>
  <c r="AD9"/>
  <c r="T9"/>
  <c r="O9"/>
  <c r="AV9"/>
  <c r="S9"/>
  <c r="AW9"/>
  <c r="AZ9"/>
  <c r="AY9"/>
  <c r="BD9"/>
  <c r="AX9"/>
  <c r="A11" l="1"/>
  <c r="AY11" s="1"/>
  <c r="AP10"/>
  <c r="AO10"/>
  <c r="W9"/>
  <c r="AG8" i="6"/>
  <c r="AH8" s="1"/>
  <c r="AQ8" i="1"/>
  <c r="AR8" s="1"/>
  <c r="BC7"/>
  <c r="AW7" i="6" s="1"/>
  <c r="AK9" i="1"/>
  <c r="AN9" s="1"/>
  <c r="AR7"/>
  <c r="A12"/>
  <c r="AV11"/>
  <c r="AB11" i="6"/>
  <c r="AC10" i="1"/>
  <c r="AD10"/>
  <c r="T10"/>
  <c r="O10"/>
  <c r="AV10"/>
  <c r="S10"/>
  <c r="AW10"/>
  <c r="AX10"/>
  <c r="AY10"/>
  <c r="AZ10"/>
  <c r="BD10"/>
  <c r="AD11" l="1"/>
  <c r="O11"/>
  <c r="AX11"/>
  <c r="S11"/>
  <c r="AC11"/>
  <c r="AP11"/>
  <c r="AO11"/>
  <c r="AZ11"/>
  <c r="AW11"/>
  <c r="BD11"/>
  <c r="T11"/>
  <c r="X11"/>
  <c r="W11"/>
  <c r="W10"/>
  <c r="BC8"/>
  <c r="AW8" i="6" s="1"/>
  <c r="BB8" i="1"/>
  <c r="AL11"/>
  <c r="AQ9"/>
  <c r="BC9" s="1"/>
  <c r="AK10"/>
  <c r="AN10" s="1"/>
  <c r="AK11"/>
  <c r="AN11" s="1"/>
  <c r="O12"/>
  <c r="A13"/>
  <c r="AC12"/>
  <c r="AW12"/>
  <c r="S12"/>
  <c r="AV12"/>
  <c r="T12"/>
  <c r="AD12"/>
  <c r="AB12" i="6"/>
  <c r="AZ12" i="1"/>
  <c r="BD12"/>
  <c r="AX12"/>
  <c r="AY12"/>
  <c r="AP13" l="1"/>
  <c r="AO13"/>
  <c r="W12"/>
  <c r="X12"/>
  <c r="Y12"/>
  <c r="AL12"/>
  <c r="AO12" s="1"/>
  <c r="AM12"/>
  <c r="AP12" s="1"/>
  <c r="AR9"/>
  <c r="BB9"/>
  <c r="AQ10"/>
  <c r="AR10" s="1"/>
  <c r="AK12"/>
  <c r="AN12" s="1"/>
  <c r="AQ11"/>
  <c r="A14"/>
  <c r="O13"/>
  <c r="S13"/>
  <c r="AV13"/>
  <c r="T13"/>
  <c r="AW13"/>
  <c r="AD13"/>
  <c r="AC13"/>
  <c r="AB13" i="6"/>
  <c r="AW9"/>
  <c r="AZ13" i="1"/>
  <c r="AY13"/>
  <c r="AX13"/>
  <c r="BD13"/>
  <c r="A15" l="1"/>
  <c r="T15" s="1"/>
  <c r="AP14"/>
  <c r="W13"/>
  <c r="A16"/>
  <c r="BB10"/>
  <c r="BC10"/>
  <c r="AW10" i="6" s="1"/>
  <c r="AK13" i="1"/>
  <c r="AN13" s="1"/>
  <c r="AQ12"/>
  <c r="AR11"/>
  <c r="BC11"/>
  <c r="AW11" i="6" s="1"/>
  <c r="BB11" i="1"/>
  <c r="S14"/>
  <c r="AC14"/>
  <c r="AW14"/>
  <c r="AD14"/>
  <c r="O14"/>
  <c r="T14"/>
  <c r="AV14"/>
  <c r="AB14" i="6"/>
  <c r="AX6"/>
  <c r="BD14" i="1"/>
  <c r="AZ14"/>
  <c r="AY14"/>
  <c r="AX14"/>
  <c r="O15" l="1"/>
  <c r="AZ15"/>
  <c r="AW15"/>
  <c r="AX15"/>
  <c r="AY15"/>
  <c r="AC15"/>
  <c r="S15"/>
  <c r="AV15"/>
  <c r="BD15"/>
  <c r="AD15"/>
  <c r="W14"/>
  <c r="X14"/>
  <c r="W15"/>
  <c r="X15"/>
  <c r="AL14"/>
  <c r="AO14" s="1"/>
  <c r="Y15"/>
  <c r="AL15"/>
  <c r="AO15" s="1"/>
  <c r="AM15"/>
  <c r="AP15" s="1"/>
  <c r="AK15"/>
  <c r="AN15" s="1"/>
  <c r="A17"/>
  <c r="S16"/>
  <c r="T16"/>
  <c r="AW16"/>
  <c r="AV16"/>
  <c r="AD16"/>
  <c r="O16"/>
  <c r="AC16"/>
  <c r="AK14"/>
  <c r="AN14" s="1"/>
  <c r="BC12"/>
  <c r="AW12" i="6" s="1"/>
  <c r="BB12" i="1"/>
  <c r="AR12"/>
  <c r="AQ13"/>
  <c r="AB15" i="6"/>
  <c r="AX7"/>
  <c r="BD16" i="1"/>
  <c r="AY16"/>
  <c r="AX16"/>
  <c r="AZ16"/>
  <c r="X16" l="1"/>
  <c r="W16"/>
  <c r="AM16"/>
  <c r="AP16" s="1"/>
  <c r="AL16"/>
  <c r="AO16" s="1"/>
  <c r="Y16"/>
  <c r="AK16"/>
  <c r="AN16" s="1"/>
  <c r="AQ15"/>
  <c r="A18"/>
  <c r="T17"/>
  <c r="S17"/>
  <c r="AD17"/>
  <c r="AC17"/>
  <c r="AV17"/>
  <c r="O17"/>
  <c r="AW17"/>
  <c r="AR13"/>
  <c r="BB13"/>
  <c r="BC13"/>
  <c r="AW13" i="6" s="1"/>
  <c r="AQ14" i="1"/>
  <c r="AB16" i="6"/>
  <c r="AE15"/>
  <c r="AF15" s="1"/>
  <c r="AG15"/>
  <c r="AH15" s="1"/>
  <c r="AX8"/>
  <c r="AX9"/>
  <c r="AX17" i="1"/>
  <c r="AZ17"/>
  <c r="AY17"/>
  <c r="BD17"/>
  <c r="X17" l="1"/>
  <c r="W17"/>
  <c r="Y17"/>
  <c r="AM17"/>
  <c r="AP17" s="1"/>
  <c r="AL17"/>
  <c r="AO17" s="1"/>
  <c r="AK17"/>
  <c r="AN17" s="1"/>
  <c r="BB15"/>
  <c r="BC15"/>
  <c r="AR15"/>
  <c r="A19"/>
  <c r="AW18"/>
  <c r="AD18"/>
  <c r="O18"/>
  <c r="S18"/>
  <c r="AV18"/>
  <c r="AC18"/>
  <c r="T18"/>
  <c r="AQ16"/>
  <c r="BC14"/>
  <c r="AW14" i="6" s="1"/>
  <c r="BB14" i="1"/>
  <c r="AR14"/>
  <c r="AB17" i="6"/>
  <c r="AY18" i="1"/>
  <c r="AX18"/>
  <c r="AZ18"/>
  <c r="BD18"/>
  <c r="AP19" l="1"/>
  <c r="AO19"/>
  <c r="X18"/>
  <c r="W18"/>
  <c r="AE9" i="6"/>
  <c r="AF9" s="1"/>
  <c r="AG9"/>
  <c r="AH9" s="1"/>
  <c r="AM18" i="1"/>
  <c r="AP18" s="1"/>
  <c r="AL18"/>
  <c r="AO18" s="1"/>
  <c r="Y18"/>
  <c r="AK18"/>
  <c r="AN18" s="1"/>
  <c r="AR16"/>
  <c r="BB16"/>
  <c r="BC16"/>
  <c r="O19"/>
  <c r="A20"/>
  <c r="T19"/>
  <c r="AC19"/>
  <c r="S19"/>
  <c r="AD19"/>
  <c r="AV19"/>
  <c r="AW19"/>
  <c r="AQ17"/>
  <c r="AG17" i="6"/>
  <c r="AH17" s="1"/>
  <c r="AC17"/>
  <c r="AD17" s="1"/>
  <c r="AE17"/>
  <c r="AF17" s="1"/>
  <c r="AB18"/>
  <c r="AW15"/>
  <c r="AX10"/>
  <c r="BD19" i="1"/>
  <c r="AY19"/>
  <c r="AZ19"/>
  <c r="AX19"/>
  <c r="AP20" l="1"/>
  <c r="W19"/>
  <c r="AK19"/>
  <c r="AN19" s="1"/>
  <c r="A21"/>
  <c r="AV20"/>
  <c r="AD20"/>
  <c r="S20"/>
  <c r="AC20"/>
  <c r="AW20"/>
  <c r="O20"/>
  <c r="T20"/>
  <c r="AQ18"/>
  <c r="BB17"/>
  <c r="AR17"/>
  <c r="BC17"/>
  <c r="AB19" i="6"/>
  <c r="AW16"/>
  <c r="AX11"/>
  <c r="AY20" i="1"/>
  <c r="AZ20"/>
  <c r="AX20"/>
  <c r="BD20"/>
  <c r="W20" l="1"/>
  <c r="X20"/>
  <c r="AL20"/>
  <c r="AO20" s="1"/>
  <c r="AK20"/>
  <c r="AN20" s="1"/>
  <c r="A22"/>
  <c r="AV21"/>
  <c r="T21"/>
  <c r="AD21"/>
  <c r="S21"/>
  <c r="AW21"/>
  <c r="O21"/>
  <c r="AC21"/>
  <c r="AQ19"/>
  <c r="AR18"/>
  <c r="BB18"/>
  <c r="BC18"/>
  <c r="AW18" i="6" s="1"/>
  <c r="AB20"/>
  <c r="AG19"/>
  <c r="AH19" s="1"/>
  <c r="AW17"/>
  <c r="AX12"/>
  <c r="AY21" i="1"/>
  <c r="BD21"/>
  <c r="AZ21"/>
  <c r="AX21"/>
  <c r="X21" l="1"/>
  <c r="W21"/>
  <c r="Y21"/>
  <c r="AM21"/>
  <c r="AP21" s="1"/>
  <c r="AL21"/>
  <c r="AO21" s="1"/>
  <c r="AK21"/>
  <c r="AN21" s="1"/>
  <c r="AQ20"/>
  <c r="BC19"/>
  <c r="AR19"/>
  <c r="BB19"/>
  <c r="A23"/>
  <c r="AD22"/>
  <c r="AV22"/>
  <c r="T22"/>
  <c r="AC22"/>
  <c r="O22"/>
  <c r="AW22"/>
  <c r="S22"/>
  <c r="AG20" i="6"/>
  <c r="AH20" s="1"/>
  <c r="AB21"/>
  <c r="AC20"/>
  <c r="AD20" s="1"/>
  <c r="AE20"/>
  <c r="AF20" s="1"/>
  <c r="AX13"/>
  <c r="BD22" i="1"/>
  <c r="AY22"/>
  <c r="AZ22"/>
  <c r="AX22"/>
  <c r="AP23" l="1"/>
  <c r="AO23"/>
  <c r="X22"/>
  <c r="W22"/>
  <c r="AM22"/>
  <c r="AP22" s="1"/>
  <c r="AL22"/>
  <c r="AO22" s="1"/>
  <c r="Y22"/>
  <c r="AK22"/>
  <c r="AN22" s="1"/>
  <c r="AQ21"/>
  <c r="BC20"/>
  <c r="BB20"/>
  <c r="AR20"/>
  <c r="A24"/>
  <c r="S23"/>
  <c r="AW23"/>
  <c r="O23"/>
  <c r="AD23"/>
  <c r="T23"/>
  <c r="AC23"/>
  <c r="AV23"/>
  <c r="AG21" i="6"/>
  <c r="AH21" s="1"/>
  <c r="AB22"/>
  <c r="AW19"/>
  <c r="AX14"/>
  <c r="BD23" i="1"/>
  <c r="AY23"/>
  <c r="AX23"/>
  <c r="AZ23"/>
  <c r="AO24" l="1"/>
  <c r="AP24"/>
  <c r="W23"/>
  <c r="AK23"/>
  <c r="AN23" s="1"/>
  <c r="A25"/>
  <c r="AV24"/>
  <c r="S24"/>
  <c r="AC24"/>
  <c r="AD24"/>
  <c r="AW24"/>
  <c r="O24"/>
  <c r="T24"/>
  <c r="AQ22"/>
  <c r="BC21"/>
  <c r="AW21" i="6" s="1"/>
  <c r="AR21" i="1"/>
  <c r="BB21"/>
  <c r="AG22" i="6"/>
  <c r="AH22" s="1"/>
  <c r="AB23"/>
  <c r="AE22"/>
  <c r="AF22" s="1"/>
  <c r="AX15"/>
  <c r="AX24" i="1"/>
  <c r="AY24"/>
  <c r="BD24"/>
  <c r="AZ24"/>
  <c r="AP25" l="1"/>
  <c r="AO25"/>
  <c r="W24"/>
  <c r="AC15" i="6"/>
  <c r="AD15" s="1"/>
  <c r="AK24" i="1"/>
  <c r="AN24" s="1"/>
  <c r="AQ23"/>
  <c r="AV25"/>
  <c r="A26"/>
  <c r="O25"/>
  <c r="T25"/>
  <c r="AD25"/>
  <c r="AW25"/>
  <c r="AC25"/>
  <c r="S25"/>
  <c r="BC22"/>
  <c r="BB22"/>
  <c r="AR22"/>
  <c r="AC23" i="6"/>
  <c r="AD23" s="1"/>
  <c r="AB24"/>
  <c r="AE23"/>
  <c r="AF23" s="1"/>
  <c r="AG23"/>
  <c r="AH23" s="1"/>
  <c r="AW20"/>
  <c r="AX16"/>
  <c r="AZ25" i="1"/>
  <c r="AX25"/>
  <c r="BD25"/>
  <c r="AY25"/>
  <c r="W25" l="1"/>
  <c r="AK25"/>
  <c r="AN25" s="1"/>
  <c r="AQ24"/>
  <c r="BB23"/>
  <c r="AR23"/>
  <c r="BC23"/>
  <c r="A27"/>
  <c r="O26"/>
  <c r="AC26"/>
  <c r="S26"/>
  <c r="AV26"/>
  <c r="AW26"/>
  <c r="T26"/>
  <c r="AD26"/>
  <c r="AB25" i="6"/>
  <c r="AE24"/>
  <c r="AF24" s="1"/>
  <c r="AG24"/>
  <c r="AH24" s="1"/>
  <c r="AC24"/>
  <c r="AD24" s="1"/>
  <c r="AW22"/>
  <c r="AX17"/>
  <c r="BD26" i="1"/>
  <c r="AX26"/>
  <c r="AZ26"/>
  <c r="AY26"/>
  <c r="AP27" l="1"/>
  <c r="AO27"/>
  <c r="W26"/>
  <c r="X26"/>
  <c r="AM26"/>
  <c r="AP26" s="1"/>
  <c r="AL26"/>
  <c r="AO26" s="1"/>
  <c r="Y26"/>
  <c r="AK26"/>
  <c r="AN26" s="1"/>
  <c r="A28"/>
  <c r="T27"/>
  <c r="O27"/>
  <c r="S27"/>
  <c r="AV27"/>
  <c r="AD27"/>
  <c r="AW27"/>
  <c r="AC27"/>
  <c r="AR24"/>
  <c r="BC24"/>
  <c r="BB24"/>
  <c r="AQ25"/>
  <c r="AB26" i="6"/>
  <c r="AC25"/>
  <c r="AD25" s="1"/>
  <c r="AE25"/>
  <c r="AF25" s="1"/>
  <c r="AG25"/>
  <c r="AH25" s="1"/>
  <c r="AW23"/>
  <c r="AX18"/>
  <c r="BD27" i="1"/>
  <c r="AX27"/>
  <c r="AZ27"/>
  <c r="AY27"/>
  <c r="AP28" l="1"/>
  <c r="W27"/>
  <c r="AK27"/>
  <c r="AN27" s="1"/>
  <c r="AQ26"/>
  <c r="BC25"/>
  <c r="BB25"/>
  <c r="AR25"/>
  <c r="A29"/>
  <c r="S28"/>
  <c r="AD28"/>
  <c r="AV28"/>
  <c r="O28"/>
  <c r="AC28"/>
  <c r="T28"/>
  <c r="AW28"/>
  <c r="AG26" i="6"/>
  <c r="AH26" s="1"/>
  <c r="AC26"/>
  <c r="AD26" s="1"/>
  <c r="AB27"/>
  <c r="AE26"/>
  <c r="AF26" s="1"/>
  <c r="AX19"/>
  <c r="BD28" i="1"/>
  <c r="AX28"/>
  <c r="AZ28"/>
  <c r="AY28"/>
  <c r="AP29" l="1"/>
  <c r="AO29"/>
  <c r="X28"/>
  <c r="W28"/>
  <c r="AL28"/>
  <c r="AO28" s="1"/>
  <c r="AK28"/>
  <c r="AN28" s="1"/>
  <c r="AQ27"/>
  <c r="A30"/>
  <c r="S29"/>
  <c r="O29"/>
  <c r="AW29"/>
  <c r="AC29"/>
  <c r="AD29"/>
  <c r="T29"/>
  <c r="AV29"/>
  <c r="AR26"/>
  <c r="BB26"/>
  <c r="BC26"/>
  <c r="AD27" i="6"/>
  <c r="AB28"/>
  <c r="AE27"/>
  <c r="AG27"/>
  <c r="AH27"/>
  <c r="AF27"/>
  <c r="W27"/>
  <c r="X27"/>
  <c r="Y27" a="1"/>
  <c r="Y27" s="1"/>
  <c r="AC27"/>
  <c r="AW25"/>
  <c r="AW24"/>
  <c r="AX20"/>
  <c r="BD29" i="1"/>
  <c r="AY29"/>
  <c r="AX29"/>
  <c r="AZ29"/>
  <c r="AP30" l="1"/>
  <c r="W29"/>
  <c r="AK29"/>
  <c r="AN29" s="1"/>
  <c r="AQ28"/>
  <c r="AR27"/>
  <c r="BC27"/>
  <c r="BB27"/>
  <c r="A31"/>
  <c r="O30"/>
  <c r="T30"/>
  <c r="AW30"/>
  <c r="AD30"/>
  <c r="AV30"/>
  <c r="S30"/>
  <c r="AC30"/>
  <c r="AD28" i="6"/>
  <c r="AB29"/>
  <c r="AC28"/>
  <c r="AE28"/>
  <c r="AF28"/>
  <c r="W28"/>
  <c r="AG28"/>
  <c r="X28"/>
  <c r="AH28"/>
  <c r="Y28" a="1"/>
  <c r="Y28" s="1"/>
  <c r="AW26"/>
  <c r="AX21"/>
  <c r="AX30" i="1"/>
  <c r="AY30"/>
  <c r="BD30"/>
  <c r="AZ30"/>
  <c r="X30" l="1"/>
  <c r="W30"/>
  <c r="AL30"/>
  <c r="AO30" s="1"/>
  <c r="AK30"/>
  <c r="AN30" s="1"/>
  <c r="AQ29"/>
  <c r="A32"/>
  <c r="AW31"/>
  <c r="AC31"/>
  <c r="S31"/>
  <c r="T31"/>
  <c r="O31"/>
  <c r="AD31"/>
  <c r="AV31"/>
  <c r="BC28"/>
  <c r="AW28" i="6" s="1"/>
  <c r="BB28" i="1"/>
  <c r="AR28"/>
  <c r="AF29" i="6"/>
  <c r="W29"/>
  <c r="AG29"/>
  <c r="X29"/>
  <c r="AH29"/>
  <c r="Y29" a="1"/>
  <c r="Y29" s="1"/>
  <c r="AC29"/>
  <c r="AD29"/>
  <c r="AE29"/>
  <c r="AB30"/>
  <c r="AW27"/>
  <c r="AX23"/>
  <c r="AX22"/>
  <c r="BD31" i="1"/>
  <c r="AX31"/>
  <c r="AY31"/>
  <c r="AZ31"/>
  <c r="AP32" l="1"/>
  <c r="W31"/>
  <c r="X31"/>
  <c r="Y31"/>
  <c r="AM31"/>
  <c r="AP31" s="1"/>
  <c r="AL31"/>
  <c r="AO31" s="1"/>
  <c r="AK31"/>
  <c r="AN31" s="1"/>
  <c r="AQ30"/>
  <c r="BB29"/>
  <c r="AR29"/>
  <c r="BC29"/>
  <c r="A33"/>
  <c r="S32"/>
  <c r="AC32"/>
  <c r="T32"/>
  <c r="AW32"/>
  <c r="AD32"/>
  <c r="AV32"/>
  <c r="O32"/>
  <c r="AC30" i="6"/>
  <c r="AF30"/>
  <c r="AD30"/>
  <c r="AG30"/>
  <c r="AB31"/>
  <c r="AE30"/>
  <c r="W30"/>
  <c r="X30"/>
  <c r="AH30"/>
  <c r="Y30" a="1"/>
  <c r="Y30" s="1"/>
  <c r="AZ32" i="1"/>
  <c r="BD32"/>
  <c r="AY32"/>
  <c r="AX32"/>
  <c r="AP33" l="1"/>
  <c r="AO33"/>
  <c r="X32"/>
  <c r="W32"/>
  <c r="AL32"/>
  <c r="AO32" s="1"/>
  <c r="AK32"/>
  <c r="AN32" s="1"/>
  <c r="AQ31"/>
  <c r="A34"/>
  <c r="T33"/>
  <c r="AW33"/>
  <c r="AD33"/>
  <c r="S33"/>
  <c r="AV33"/>
  <c r="O33"/>
  <c r="AC33"/>
  <c r="AR30"/>
  <c r="BB30"/>
  <c r="BC30"/>
  <c r="AH31" i="6"/>
  <c r="Y31" a="1"/>
  <c r="Y31" s="1"/>
  <c r="AD31"/>
  <c r="AC31"/>
  <c r="AB32"/>
  <c r="AE31"/>
  <c r="AF31"/>
  <c r="W31"/>
  <c r="X31"/>
  <c r="AG31"/>
  <c r="AX24"/>
  <c r="AY33" i="1"/>
  <c r="BD33"/>
  <c r="AZ33"/>
  <c r="AX33"/>
  <c r="W33" l="1"/>
  <c r="AK33"/>
  <c r="AN33" s="1"/>
  <c r="AR31"/>
  <c r="BC31"/>
  <c r="BB31"/>
  <c r="A35"/>
  <c r="S34"/>
  <c r="AV34"/>
  <c r="AW34"/>
  <c r="O34"/>
  <c r="T34"/>
  <c r="AD34"/>
  <c r="AC34"/>
  <c r="AQ32"/>
  <c r="AB33" i="6"/>
  <c r="AE32"/>
  <c r="AH32"/>
  <c r="AF32"/>
  <c r="W32"/>
  <c r="AG32"/>
  <c r="X32"/>
  <c r="Y32" a="1"/>
  <c r="Y32" s="1"/>
  <c r="AC32"/>
  <c r="AD32"/>
  <c r="AW29"/>
  <c r="AX25"/>
  <c r="BD34" i="1"/>
  <c r="AY34"/>
  <c r="AX34"/>
  <c r="AZ34"/>
  <c r="X34" l="1"/>
  <c r="W34"/>
  <c r="AM34"/>
  <c r="AP34" s="1"/>
  <c r="AL34"/>
  <c r="AO34" s="1"/>
  <c r="Y34"/>
  <c r="AK34"/>
  <c r="AN34" s="1"/>
  <c r="AQ33"/>
  <c r="A36"/>
  <c r="AC35"/>
  <c r="AV35"/>
  <c r="T35"/>
  <c r="AW35"/>
  <c r="AD35"/>
  <c r="S35"/>
  <c r="O35"/>
  <c r="BC32"/>
  <c r="BB32"/>
  <c r="AR32"/>
  <c r="AF33" i="6"/>
  <c r="AC33"/>
  <c r="AE33"/>
  <c r="W33"/>
  <c r="AD33"/>
  <c r="AB34"/>
  <c r="AG33"/>
  <c r="X33"/>
  <c r="AH33"/>
  <c r="Y33" a="1"/>
  <c r="Y33" s="1"/>
  <c r="AW31"/>
  <c r="AW30"/>
  <c r="AX26"/>
  <c r="AZ35" i="1"/>
  <c r="AY35"/>
  <c r="AX35"/>
  <c r="BD35"/>
  <c r="AO36" l="1"/>
  <c r="AP36"/>
  <c r="X35"/>
  <c r="W35"/>
  <c r="AG13" i="6"/>
  <c r="AH13" s="1"/>
  <c r="AE13"/>
  <c r="AF13" s="1"/>
  <c r="Y35" i="1"/>
  <c r="AM35"/>
  <c r="AP35" s="1"/>
  <c r="AL35"/>
  <c r="AO35" s="1"/>
  <c r="AK35"/>
  <c r="AN35" s="1"/>
  <c r="S36"/>
  <c r="A37"/>
  <c r="O36"/>
  <c r="AW36"/>
  <c r="AC36"/>
  <c r="AV36"/>
  <c r="AD36"/>
  <c r="T36"/>
  <c r="AQ34"/>
  <c r="BC33"/>
  <c r="BB33"/>
  <c r="AR33"/>
  <c r="AG34" i="6"/>
  <c r="X34"/>
  <c r="AH34"/>
  <c r="Y34" a="1"/>
  <c r="Y34" s="1"/>
  <c r="AC34"/>
  <c r="AD34"/>
  <c r="AB35"/>
  <c r="AE34"/>
  <c r="W34"/>
  <c r="AF34"/>
  <c r="AW32"/>
  <c r="AX27"/>
  <c r="AX36" i="1"/>
  <c r="BD36"/>
  <c r="AY36"/>
  <c r="AZ36"/>
  <c r="AP37" l="1"/>
  <c r="AO37"/>
  <c r="W36"/>
  <c r="AK36"/>
  <c r="AN36" s="1"/>
  <c r="AQ35"/>
  <c r="O37"/>
  <c r="A38"/>
  <c r="AD37"/>
  <c r="S37"/>
  <c r="T37"/>
  <c r="AC37"/>
  <c r="AW37"/>
  <c r="AV37"/>
  <c r="AR34"/>
  <c r="BB34"/>
  <c r="BC34"/>
  <c r="AD35" i="6"/>
  <c r="X35"/>
  <c r="AH35"/>
  <c r="AB36"/>
  <c r="AE35"/>
  <c r="AG35"/>
  <c r="Y35" a="1"/>
  <c r="Y35" s="1"/>
  <c r="AF35"/>
  <c r="W35"/>
  <c r="AC35"/>
  <c r="AX28"/>
  <c r="AX37" i="1"/>
  <c r="AZ37"/>
  <c r="AY37"/>
  <c r="BD37"/>
  <c r="AP38" l="1"/>
  <c r="W37"/>
  <c r="AK37"/>
  <c r="AQ36"/>
  <c r="BB35"/>
  <c r="AR35"/>
  <c r="BC35"/>
  <c r="A39"/>
  <c r="AV38"/>
  <c r="AW38"/>
  <c r="AD38"/>
  <c r="T38"/>
  <c r="S38"/>
  <c r="O38"/>
  <c r="AC38"/>
  <c r="AB37" i="6"/>
  <c r="AC36"/>
  <c r="AD36"/>
  <c r="AE36"/>
  <c r="AF36"/>
  <c r="W36"/>
  <c r="AG36"/>
  <c r="X36"/>
  <c r="Y36" a="1"/>
  <c r="Y36" s="1"/>
  <c r="AH36"/>
  <c r="AX30"/>
  <c r="AX32"/>
  <c r="AX31"/>
  <c r="AX29"/>
  <c r="AZ38" i="1"/>
  <c r="AX38"/>
  <c r="AY38"/>
  <c r="BD38"/>
  <c r="AC13" i="6" l="1"/>
  <c r="AD13" s="1"/>
  <c r="AN37" i="1"/>
  <c r="AP39"/>
  <c r="X38"/>
  <c r="W38"/>
  <c r="AL38"/>
  <c r="AO38" s="1"/>
  <c r="AK38"/>
  <c r="AN38" s="1"/>
  <c r="AQ37"/>
  <c r="A40"/>
  <c r="T39"/>
  <c r="AW39"/>
  <c r="AV39"/>
  <c r="S39"/>
  <c r="AD39"/>
  <c r="AC39"/>
  <c r="O39"/>
  <c r="AR36"/>
  <c r="BC36"/>
  <c r="BB36"/>
  <c r="AF37" i="6"/>
  <c r="W37"/>
  <c r="AG37"/>
  <c r="X37"/>
  <c r="AH37"/>
  <c r="Y37" a="1"/>
  <c r="Y37" s="1"/>
  <c r="AC37"/>
  <c r="AD37"/>
  <c r="AE37"/>
  <c r="AB38"/>
  <c r="AX39" i="1"/>
  <c r="AY39"/>
  <c r="AZ39"/>
  <c r="BD39"/>
  <c r="X39" l="1"/>
  <c r="W39"/>
  <c r="AL39"/>
  <c r="AK39"/>
  <c r="AN39" s="1"/>
  <c r="AQ38"/>
  <c r="BB37"/>
  <c r="BC37"/>
  <c r="AR37"/>
  <c r="A41"/>
  <c r="AD40"/>
  <c r="S40"/>
  <c r="T40"/>
  <c r="O40"/>
  <c r="AW40"/>
  <c r="AV40"/>
  <c r="AC40"/>
  <c r="AC38" i="6"/>
  <c r="X38"/>
  <c r="AD38"/>
  <c r="W38"/>
  <c r="AG38"/>
  <c r="AB39"/>
  <c r="AE38"/>
  <c r="AF38"/>
  <c r="AH38"/>
  <c r="Y38" a="1"/>
  <c r="Y38" s="1"/>
  <c r="AX40" i="1"/>
  <c r="BD40"/>
  <c r="AY40"/>
  <c r="AZ40"/>
  <c r="AE19" i="6" l="1"/>
  <c r="AF19" s="1"/>
  <c r="AO39" i="1"/>
  <c r="AP41"/>
  <c r="AO41"/>
  <c r="X40"/>
  <c r="W40"/>
  <c r="AM40"/>
  <c r="AP40" s="1"/>
  <c r="AL40"/>
  <c r="AO40" s="1"/>
  <c r="Y40"/>
  <c r="AK40"/>
  <c r="AN40" s="1"/>
  <c r="AQ39"/>
  <c r="A42"/>
  <c r="O41"/>
  <c r="S41"/>
  <c r="AV41"/>
  <c r="AC41"/>
  <c r="T41"/>
  <c r="AD41"/>
  <c r="AW41"/>
  <c r="BC38"/>
  <c r="BB38"/>
  <c r="AR38"/>
  <c r="AH39" i="6"/>
  <c r="Y39" a="1"/>
  <c r="Y39" s="1"/>
  <c r="AC39"/>
  <c r="AD39"/>
  <c r="AB40"/>
  <c r="AE39"/>
  <c r="AF39"/>
  <c r="W39"/>
  <c r="X39"/>
  <c r="AG39"/>
  <c r="AX41" i="1"/>
  <c r="BD41"/>
  <c r="AY41"/>
  <c r="AZ41"/>
  <c r="AP42" l="1"/>
  <c r="AO42"/>
  <c r="W41"/>
  <c r="AG18" i="6"/>
  <c r="AH18" s="1"/>
  <c r="AE18"/>
  <c r="AF18" s="1"/>
  <c r="AK41" i="1"/>
  <c r="AN41" s="1"/>
  <c r="A43"/>
  <c r="AD42"/>
  <c r="O42"/>
  <c r="T42"/>
  <c r="AW42"/>
  <c r="AC42"/>
  <c r="S42"/>
  <c r="AV42"/>
  <c r="AQ40"/>
  <c r="BC39"/>
  <c r="AR39"/>
  <c r="BB39"/>
  <c r="AB41" i="6"/>
  <c r="AE40"/>
  <c r="AF40"/>
  <c r="W40"/>
  <c r="Y40" a="1"/>
  <c r="Y40" s="1"/>
  <c r="AG40"/>
  <c r="X40"/>
  <c r="AH40"/>
  <c r="AC40"/>
  <c r="AD40"/>
  <c r="AY42" i="1"/>
  <c r="AX42"/>
  <c r="AZ42"/>
  <c r="BD42"/>
  <c r="AP43" l="1"/>
  <c r="AO43"/>
  <c r="W42"/>
  <c r="AK42"/>
  <c r="AN42" s="1"/>
  <c r="AQ41"/>
  <c r="AW43"/>
  <c r="A44"/>
  <c r="S43"/>
  <c r="AC43"/>
  <c r="AD43"/>
  <c r="O43"/>
  <c r="T43"/>
  <c r="AV43"/>
  <c r="AR40"/>
  <c r="BB40"/>
  <c r="BC40"/>
  <c r="AE41" i="6"/>
  <c r="AC41"/>
  <c r="AB42"/>
  <c r="W41"/>
  <c r="AD41"/>
  <c r="AF41"/>
  <c r="AG41"/>
  <c r="X41"/>
  <c r="AH41"/>
  <c r="Y41" a="1"/>
  <c r="Y41" s="1"/>
  <c r="AX43" i="1"/>
  <c r="AY43"/>
  <c r="BD43"/>
  <c r="AZ43"/>
  <c r="AO44" l="1"/>
  <c r="AP44"/>
  <c r="W43"/>
  <c r="AK43"/>
  <c r="AN43" s="1"/>
  <c r="BC41"/>
  <c r="BB41"/>
  <c r="AR41"/>
  <c r="AQ42"/>
  <c r="A45"/>
  <c r="T44"/>
  <c r="AD44"/>
  <c r="AV44"/>
  <c r="O44"/>
  <c r="AC44"/>
  <c r="S44"/>
  <c r="AW44"/>
  <c r="AG42" i="6"/>
  <c r="X42"/>
  <c r="AC42"/>
  <c r="AH42"/>
  <c r="Y42" a="1"/>
  <c r="Y42" s="1"/>
  <c r="AD42"/>
  <c r="AB43"/>
  <c r="AE42"/>
  <c r="W42"/>
  <c r="AF42"/>
  <c r="AX44" i="1"/>
  <c r="BD44"/>
  <c r="AZ44"/>
  <c r="AY44"/>
  <c r="AP45" l="1"/>
  <c r="AO45"/>
  <c r="W44"/>
  <c r="AK44"/>
  <c r="AN44" s="1"/>
  <c r="AQ43"/>
  <c r="A46"/>
  <c r="AW45"/>
  <c r="AC45"/>
  <c r="S45"/>
  <c r="O45"/>
  <c r="T45"/>
  <c r="AV45"/>
  <c r="AD45"/>
  <c r="BC42"/>
  <c r="BB42"/>
  <c r="AR42"/>
  <c r="AD43" i="6"/>
  <c r="AB44"/>
  <c r="AE43"/>
  <c r="AG43"/>
  <c r="Y43" a="1"/>
  <c r="Y43" s="1"/>
  <c r="AF43"/>
  <c r="W43"/>
  <c r="X43"/>
  <c r="AH43"/>
  <c r="AC43"/>
  <c r="AY45" i="1"/>
  <c r="BD45"/>
  <c r="AX45"/>
  <c r="AZ45"/>
  <c r="W45" l="1"/>
  <c r="AK45"/>
  <c r="AN45" s="1"/>
  <c r="AQ44"/>
  <c r="AR43"/>
  <c r="BC43"/>
  <c r="BB43"/>
  <c r="A47"/>
  <c r="AC46"/>
  <c r="S46"/>
  <c r="T46"/>
  <c r="O46"/>
  <c r="AD46"/>
  <c r="AW46"/>
  <c r="AV46"/>
  <c r="AD44" i="6"/>
  <c r="AE44"/>
  <c r="AB45"/>
  <c r="AC44"/>
  <c r="AF44"/>
  <c r="W44"/>
  <c r="AG44"/>
  <c r="X44"/>
  <c r="AH44"/>
  <c r="Y44" a="1"/>
  <c r="Y44" s="1"/>
  <c r="AZ46" i="1"/>
  <c r="AY46"/>
  <c r="AX46"/>
  <c r="BD46"/>
  <c r="W46" l="1"/>
  <c r="X46"/>
  <c r="AM46"/>
  <c r="AP46" s="1"/>
  <c r="AL46"/>
  <c r="AO46" s="1"/>
  <c r="Y46"/>
  <c r="AK46"/>
  <c r="AQ45"/>
  <c r="AR44"/>
  <c r="BC44"/>
  <c r="BB44"/>
  <c r="A48"/>
  <c r="AC47"/>
  <c r="S47"/>
  <c r="AV47"/>
  <c r="T47"/>
  <c r="O47"/>
  <c r="AD47"/>
  <c r="AW47"/>
  <c r="AF45" i="6"/>
  <c r="W45"/>
  <c r="AG45"/>
  <c r="X45"/>
  <c r="AH45"/>
  <c r="Y45" a="1"/>
  <c r="Y45" s="1"/>
  <c r="AC45"/>
  <c r="AD45"/>
  <c r="AB46"/>
  <c r="AE45"/>
  <c r="AY47" i="1"/>
  <c r="BD47"/>
  <c r="AX47"/>
  <c r="AZ47"/>
  <c r="AC11" i="6" l="1"/>
  <c r="AD11" s="1"/>
  <c r="AN46" i="1"/>
  <c r="X47"/>
  <c r="W47"/>
  <c r="AG11" i="6"/>
  <c r="AH11" s="1"/>
  <c r="AE11"/>
  <c r="AF11" s="1"/>
  <c r="Y47" i="1"/>
  <c r="AL47"/>
  <c r="AO47" s="1"/>
  <c r="AM47"/>
  <c r="AP47" s="1"/>
  <c r="AK47"/>
  <c r="AN47" s="1"/>
  <c r="AQ46"/>
  <c r="BB45"/>
  <c r="AR45"/>
  <c r="BC45"/>
  <c r="A49"/>
  <c r="AV48"/>
  <c r="S48"/>
  <c r="T48"/>
  <c r="AC48"/>
  <c r="AW48"/>
  <c r="O48"/>
  <c r="AD48"/>
  <c r="AC46" i="6"/>
  <c r="AF46"/>
  <c r="AD46"/>
  <c r="AG46"/>
  <c r="AB47"/>
  <c r="AE46"/>
  <c r="W46"/>
  <c r="X46"/>
  <c r="AH46"/>
  <c r="Y46" a="1"/>
  <c r="Y46" s="1"/>
  <c r="AZ48" i="1"/>
  <c r="BD48"/>
  <c r="AY48"/>
  <c r="AX48"/>
  <c r="W48" l="1"/>
  <c r="X48"/>
  <c r="AG3" i="6"/>
  <c r="AH3" s="1"/>
  <c r="AM48" i="1"/>
  <c r="AP48" s="1"/>
  <c r="AL48"/>
  <c r="AO48" s="1"/>
  <c r="Y48"/>
  <c r="AK48"/>
  <c r="AQ47"/>
  <c r="AV49"/>
  <c r="A50"/>
  <c r="AW49"/>
  <c r="AC49"/>
  <c r="AD49"/>
  <c r="T49"/>
  <c r="S49"/>
  <c r="O49"/>
  <c r="BB46"/>
  <c r="BC46"/>
  <c r="AR46"/>
  <c r="AH47" i="6"/>
  <c r="Y47" a="1"/>
  <c r="Y47" s="1"/>
  <c r="AD47"/>
  <c r="AC47"/>
  <c r="AB48"/>
  <c r="AE47"/>
  <c r="AF47"/>
  <c r="W47"/>
  <c r="X47"/>
  <c r="AG47"/>
  <c r="AX49" i="1"/>
  <c r="AY49"/>
  <c r="AZ49"/>
  <c r="BD49"/>
  <c r="AC7" i="6" l="1"/>
  <c r="AD7" s="1"/>
  <c r="AN48" i="1"/>
  <c r="AP50"/>
  <c r="AO50"/>
  <c r="X49"/>
  <c r="W49"/>
  <c r="AG7" i="6"/>
  <c r="AH7" s="1"/>
  <c r="AE7"/>
  <c r="AF7" s="1"/>
  <c r="AM49" i="1"/>
  <c r="AP49" s="1"/>
  <c r="Y49"/>
  <c r="AL49"/>
  <c r="AO49" s="1"/>
  <c r="AK49"/>
  <c r="A51"/>
  <c r="AV50"/>
  <c r="S50"/>
  <c r="T50"/>
  <c r="AC50"/>
  <c r="AD50"/>
  <c r="AW50"/>
  <c r="O50"/>
  <c r="AQ48"/>
  <c r="AR47"/>
  <c r="BC47"/>
  <c r="BB47"/>
  <c r="AB49" i="6"/>
  <c r="AE48"/>
  <c r="AH48"/>
  <c r="AF48"/>
  <c r="W48"/>
  <c r="AG48"/>
  <c r="X48"/>
  <c r="Y48" a="1"/>
  <c r="Y48" s="1"/>
  <c r="AC48"/>
  <c r="AD48"/>
  <c r="BD50" i="1"/>
  <c r="AY50"/>
  <c r="AX50"/>
  <c r="AZ50"/>
  <c r="AC16" i="6" l="1"/>
  <c r="AD16" s="1"/>
  <c r="AN49" i="1"/>
  <c r="W50"/>
  <c r="AG16" i="6"/>
  <c r="AH16" s="1"/>
  <c r="AE16"/>
  <c r="AF16" s="1"/>
  <c r="AK50" i="1"/>
  <c r="AQ49"/>
  <c r="A52"/>
  <c r="AC51"/>
  <c r="AV51"/>
  <c r="AD51"/>
  <c r="AW51"/>
  <c r="O51"/>
  <c r="S51"/>
  <c r="T51"/>
  <c r="AR48"/>
  <c r="BB48"/>
  <c r="BC48"/>
  <c r="AF49" i="6"/>
  <c r="AC49"/>
  <c r="AE49"/>
  <c r="AD49"/>
  <c r="AB50"/>
  <c r="W49"/>
  <c r="AG49"/>
  <c r="X49"/>
  <c r="AH49"/>
  <c r="Y49" a="1"/>
  <c r="Y49" s="1"/>
  <c r="AZ51" i="1"/>
  <c r="BD51"/>
  <c r="AX51"/>
  <c r="AY51"/>
  <c r="AC19" i="6" l="1"/>
  <c r="AD19" s="1"/>
  <c r="AN50" i="1"/>
  <c r="AP52"/>
  <c r="X51"/>
  <c r="W51"/>
  <c r="Y51"/>
  <c r="AL51"/>
  <c r="AO51" s="1"/>
  <c r="AM51"/>
  <c r="AP51" s="1"/>
  <c r="AK51"/>
  <c r="AN51" s="1"/>
  <c r="AQ50"/>
  <c r="BB49"/>
  <c r="BC49"/>
  <c r="AR49"/>
  <c r="A53"/>
  <c r="AV52"/>
  <c r="O52"/>
  <c r="AW52"/>
  <c r="S52"/>
  <c r="AC52"/>
  <c r="T52"/>
  <c r="AD52"/>
  <c r="AG50" i="6"/>
  <c r="X50"/>
  <c r="AH50"/>
  <c r="Y50" a="1"/>
  <c r="Y50" s="1"/>
  <c r="AC50"/>
  <c r="AD50"/>
  <c r="AB51"/>
  <c r="AE50"/>
  <c r="AF50"/>
  <c r="W50"/>
  <c r="X7" i="28"/>
  <c r="AS2" i="1"/>
  <c r="E9" i="7"/>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AY52" i="1"/>
  <c r="BD52"/>
  <c r="AZ52"/>
  <c r="AX52"/>
  <c r="AP53" l="1"/>
  <c r="X52"/>
  <c r="W52"/>
  <c r="AG4" i="6"/>
  <c r="AH4" s="1"/>
  <c r="AL52" i="1"/>
  <c r="AO52" s="1"/>
  <c r="AK52"/>
  <c r="AN52" s="1"/>
  <c r="AQ51"/>
  <c r="A54"/>
  <c r="O53"/>
  <c r="AW53"/>
  <c r="T53"/>
  <c r="S53"/>
  <c r="AC53"/>
  <c r="AV53"/>
  <c r="AD53"/>
  <c r="AR50"/>
  <c r="BC50"/>
  <c r="AW50" i="6" s="1"/>
  <c r="AX50" s="1"/>
  <c r="BB50" i="1"/>
  <c r="AD51" i="6"/>
  <c r="X51"/>
  <c r="AH51"/>
  <c r="AB52"/>
  <c r="AE51"/>
  <c r="AG51"/>
  <c r="AF51"/>
  <c r="W51"/>
  <c r="Y51" a="1"/>
  <c r="Y51" s="1"/>
  <c r="AC51"/>
  <c r="AS3" i="1"/>
  <c r="AW114" i="6"/>
  <c r="AX114" s="1"/>
  <c r="AW322"/>
  <c r="AX322" s="1"/>
  <c r="AW418"/>
  <c r="AX418" s="1"/>
  <c r="AW466"/>
  <c r="AX466" s="1"/>
  <c r="AW558"/>
  <c r="AX558" s="1"/>
  <c r="AW566"/>
  <c r="AX566" s="1"/>
  <c r="AW95"/>
  <c r="AX95" s="1"/>
  <c r="AW161"/>
  <c r="AX161" s="1"/>
  <c r="AW191"/>
  <c r="AX191" s="1"/>
  <c r="AW205"/>
  <c r="AX205" s="1"/>
  <c r="AW211"/>
  <c r="AX211" s="1"/>
  <c r="AW241"/>
  <c r="AX241" s="1"/>
  <c r="AW243"/>
  <c r="AX243" s="1"/>
  <c r="AW293"/>
  <c r="AX293" s="1"/>
  <c r="AW325"/>
  <c r="AX325" s="1"/>
  <c r="AW339"/>
  <c r="AX339" s="1"/>
  <c r="AW341"/>
  <c r="AX341" s="1"/>
  <c r="AW357"/>
  <c r="AX357" s="1"/>
  <c r="AW389"/>
  <c r="AX389" s="1"/>
  <c r="AW391"/>
  <c r="AX391" s="1"/>
  <c r="AW435"/>
  <c r="AX435" s="1"/>
  <c r="AW437"/>
  <c r="AX437" s="1"/>
  <c r="AW545"/>
  <c r="AX545" s="1"/>
  <c r="AW662"/>
  <c r="AX662" s="1"/>
  <c r="AW776"/>
  <c r="AX776" s="1"/>
  <c r="AW788"/>
  <c r="AX788" s="1"/>
  <c r="AW822"/>
  <c r="AX822" s="1"/>
  <c r="AW962"/>
  <c r="AX962" s="1"/>
  <c r="AW1110"/>
  <c r="AX1110" s="1"/>
  <c r="AW667"/>
  <c r="AX667" s="1"/>
  <c r="AW673"/>
  <c r="AX673" s="1"/>
  <c r="AW699"/>
  <c r="AX699" s="1"/>
  <c r="AW715"/>
  <c r="AX715" s="1"/>
  <c r="AW731"/>
  <c r="AX731" s="1"/>
  <c r="AW763"/>
  <c r="AX763" s="1"/>
  <c r="AW775"/>
  <c r="AX775" s="1"/>
  <c r="AW913"/>
  <c r="AX913" s="1"/>
  <c r="AW927"/>
  <c r="AX927" s="1"/>
  <c r="AW993"/>
  <c r="AX993" s="1"/>
  <c r="AW1049"/>
  <c r="AX1049" s="1"/>
  <c r="AW1188"/>
  <c r="AX1188" s="1"/>
  <c r="AW1236"/>
  <c r="AX1236" s="1"/>
  <c r="AW1348"/>
  <c r="AX1348" s="1"/>
  <c r="AW1378"/>
  <c r="AX1378" s="1"/>
  <c r="AW1416"/>
  <c r="AX1416" s="1"/>
  <c r="AW1500"/>
  <c r="AX1500" s="1"/>
  <c r="AW1550"/>
  <c r="AX1550" s="1"/>
  <c r="AW1327"/>
  <c r="AX1327" s="1"/>
  <c r="AW1551"/>
  <c r="AX1551" s="1"/>
  <c r="AW1627"/>
  <c r="AX1627" s="1"/>
  <c r="AW1629"/>
  <c r="AX1629" s="1"/>
  <c r="AW1645"/>
  <c r="AX1645" s="1"/>
  <c r="AW1667"/>
  <c r="AX1667" s="1"/>
  <c r="AW1799"/>
  <c r="AX1799" s="1"/>
  <c r="AW1839"/>
  <c r="AX1839" s="1"/>
  <c r="AW1893"/>
  <c r="AX1893" s="1"/>
  <c r="AW1921"/>
  <c r="AX1921" s="1"/>
  <c r="AW1985"/>
  <c r="AX1985" s="1"/>
  <c r="AW1830"/>
  <c r="AX1830" s="1"/>
  <c r="AW1870"/>
  <c r="AX1870" s="1"/>
  <c r="AW1966"/>
  <c r="AX1966" s="1"/>
  <c r="AW1970"/>
  <c r="AX1970" s="1"/>
  <c r="AW1585"/>
  <c r="AX1585" s="1"/>
  <c r="AW139"/>
  <c r="AX139" s="1"/>
  <c r="AW1651"/>
  <c r="AX1651" s="1"/>
  <c r="AW295"/>
  <c r="AX295" s="1"/>
  <c r="AW1213"/>
  <c r="AX1213" s="1"/>
  <c r="AW1709"/>
  <c r="AX1709" s="1"/>
  <c r="AW1387"/>
  <c r="AX1387" s="1"/>
  <c r="AW405"/>
  <c r="AX405" s="1"/>
  <c r="AW575"/>
  <c r="AX575" s="1"/>
  <c r="AW877"/>
  <c r="AX877" s="1"/>
  <c r="AW1568"/>
  <c r="AX1568" s="1"/>
  <c r="AW1719"/>
  <c r="AX1719" s="1"/>
  <c r="AW1027"/>
  <c r="AX1027" s="1"/>
  <c r="AW1392"/>
  <c r="AX1392" s="1"/>
  <c r="AW425"/>
  <c r="AX425" s="1"/>
  <c r="AW118"/>
  <c r="AX118" s="1"/>
  <c r="AW1141"/>
  <c r="AX1141" s="1"/>
  <c r="AW758"/>
  <c r="AX758" s="1"/>
  <c r="AW507"/>
  <c r="AX507" s="1"/>
  <c r="AW1640"/>
  <c r="AX1640" s="1"/>
  <c r="AW2002"/>
  <c r="AX2002" s="1"/>
  <c r="AW678"/>
  <c r="AX678" s="1"/>
  <c r="AW852"/>
  <c r="AX852" s="1"/>
  <c r="AW921"/>
  <c r="AX921" s="1"/>
  <c r="AW1071"/>
  <c r="AX1071" s="1"/>
  <c r="AW1205"/>
  <c r="AX1205" s="1"/>
  <c r="AW893"/>
  <c r="AX893" s="1"/>
  <c r="AW1447"/>
  <c r="AX1447" s="1"/>
  <c r="AW106"/>
  <c r="AX106" s="1"/>
  <c r="AW1765"/>
  <c r="AX1765" s="1"/>
  <c r="AW251"/>
  <c r="AX251" s="1"/>
  <c r="AW779"/>
  <c r="AX779" s="1"/>
  <c r="AW1672"/>
  <c r="AX1672" s="1"/>
  <c r="AW975"/>
  <c r="AX975" s="1"/>
  <c r="AW1439"/>
  <c r="AX1439" s="1"/>
  <c r="AW694"/>
  <c r="AX694" s="1"/>
  <c r="AW1265"/>
  <c r="AX1265" s="1"/>
  <c r="AW315"/>
  <c r="AX315" s="1"/>
  <c r="AW865"/>
  <c r="AX865" s="1"/>
  <c r="AW844"/>
  <c r="AX844" s="1"/>
  <c r="AW277"/>
  <c r="AX277" s="1"/>
  <c r="AW1286"/>
  <c r="AX1286" s="1"/>
  <c r="AW1360"/>
  <c r="AX1360" s="1"/>
  <c r="AW1663"/>
  <c r="AX1663" s="1"/>
  <c r="AW189"/>
  <c r="AX189" s="1"/>
  <c r="AW347"/>
  <c r="AX347" s="1"/>
  <c r="AW1902"/>
  <c r="AX1902" s="1"/>
  <c r="AW190"/>
  <c r="AX190" s="1"/>
  <c r="AW493"/>
  <c r="AX493" s="1"/>
  <c r="AW1047"/>
  <c r="AX1047" s="1"/>
  <c r="AW1165"/>
  <c r="AX1165" s="1"/>
  <c r="AW1384"/>
  <c r="AX1384" s="1"/>
  <c r="AW102"/>
  <c r="AX102" s="1"/>
  <c r="AW796"/>
  <c r="AX796" s="1"/>
  <c r="AW1354"/>
  <c r="AX1354" s="1"/>
  <c r="AW1707"/>
  <c r="AX1707" s="1"/>
  <c r="AW1721"/>
  <c r="AX1721" s="1"/>
  <c r="AW1504"/>
  <c r="AX1504" s="1"/>
  <c r="AW1861"/>
  <c r="AX1861" s="1"/>
  <c r="AW1905"/>
  <c r="AX1905" s="1"/>
  <c r="AW506"/>
  <c r="AX506" s="1"/>
  <c r="AW538"/>
  <c r="AX538" s="1"/>
  <c r="AW235"/>
  <c r="AX235" s="1"/>
  <c r="AW1046"/>
  <c r="AX1046" s="1"/>
  <c r="AW727"/>
  <c r="AX727" s="1"/>
  <c r="AW93"/>
  <c r="AX93" s="1"/>
  <c r="AW261"/>
  <c r="AX261" s="1"/>
  <c r="AW91"/>
  <c r="AX91" s="1"/>
  <c r="AW290"/>
  <c r="AX290" s="1"/>
  <c r="AW94"/>
  <c r="AX94" s="1"/>
  <c r="AW513"/>
  <c r="AX513" s="1"/>
  <c r="AW574"/>
  <c r="AX574" s="1"/>
  <c r="AW173"/>
  <c r="AX173" s="1"/>
  <c r="AW329"/>
  <c r="AX329" s="1"/>
  <c r="AW798"/>
  <c r="AX798" s="1"/>
  <c r="AW490"/>
  <c r="AX490" s="1"/>
  <c r="AW663"/>
  <c r="AX663" s="1"/>
  <c r="AW182"/>
  <c r="AX182" s="1"/>
  <c r="AW1233"/>
  <c r="AX1233" s="1"/>
  <c r="AW1277"/>
  <c r="AX1277" s="1"/>
  <c r="AW1582"/>
  <c r="AX1582" s="1"/>
  <c r="AW1873"/>
  <c r="AX1873" s="1"/>
  <c r="AW1937"/>
  <c r="AX1937" s="1"/>
  <c r="AW690"/>
  <c r="AX690" s="1"/>
  <c r="AW943"/>
  <c r="AX943" s="1"/>
  <c r="AW1115"/>
  <c r="AX1115" s="1"/>
  <c r="AW75"/>
  <c r="AX75" s="1"/>
  <c r="AW209"/>
  <c r="AX209" s="1"/>
  <c r="AW511"/>
  <c r="AX511" s="1"/>
  <c r="AW526"/>
  <c r="AX526" s="1"/>
  <c r="AW633"/>
  <c r="AX633" s="1"/>
  <c r="AW911"/>
  <c r="AX911" s="1"/>
  <c r="AW1837"/>
  <c r="AX1837" s="1"/>
  <c r="AW770"/>
  <c r="AX770" s="1"/>
  <c r="AW824"/>
  <c r="AX824" s="1"/>
  <c r="AW1095"/>
  <c r="AX1095" s="1"/>
  <c r="AW582"/>
  <c r="AX582" s="1"/>
  <c r="AW995"/>
  <c r="AX995" s="1"/>
  <c r="AW1126"/>
  <c r="AX1126" s="1"/>
  <c r="AW309"/>
  <c r="AX309" s="1"/>
  <c r="AW1941"/>
  <c r="AX1941" s="1"/>
  <c r="AW265"/>
  <c r="AX265" s="1"/>
  <c r="AW1420"/>
  <c r="AX1420" s="1"/>
  <c r="AW1571"/>
  <c r="AX1571" s="1"/>
  <c r="AW1654"/>
  <c r="AX1654" s="1"/>
  <c r="AW642"/>
  <c r="AX642" s="1"/>
  <c r="AW1687"/>
  <c r="AX1687" s="1"/>
  <c r="AW1691"/>
  <c r="AX1691" s="1"/>
  <c r="AW1755"/>
  <c r="AX1755" s="1"/>
  <c r="AW1472"/>
  <c r="AX1472" s="1"/>
  <c r="AW606"/>
  <c r="AX606" s="1"/>
  <c r="AW125"/>
  <c r="AX125" s="1"/>
  <c r="AW421"/>
  <c r="AX421" s="1"/>
  <c r="AW634"/>
  <c r="AX634" s="1"/>
  <c r="AW782"/>
  <c r="AX782" s="1"/>
  <c r="AW866"/>
  <c r="AX866" s="1"/>
  <c r="AW742"/>
  <c r="AX742" s="1"/>
  <c r="AW747"/>
  <c r="AX747" s="1"/>
  <c r="AW1019"/>
  <c r="AX1019" s="1"/>
  <c r="AW1986"/>
  <c r="AX1986" s="1"/>
  <c r="AW297"/>
  <c r="AX297" s="1"/>
  <c r="AW477"/>
  <c r="AX477" s="1"/>
  <c r="AW486"/>
  <c r="AX486" s="1"/>
  <c r="AW598"/>
  <c r="AX598" s="1"/>
  <c r="AW1847"/>
  <c r="AX1847" s="1"/>
  <c r="AW1926"/>
  <c r="AX1926" s="1"/>
  <c r="AW726"/>
  <c r="AX726" s="1"/>
  <c r="AW960"/>
  <c r="AX960" s="1"/>
  <c r="AW1542"/>
  <c r="AX1542" s="1"/>
  <c r="AW1611"/>
  <c r="AX1611" s="1"/>
  <c r="AW1749"/>
  <c r="AX1749" s="1"/>
  <c r="AW539"/>
  <c r="AX539" s="1"/>
  <c r="AW594"/>
  <c r="AX594" s="1"/>
  <c r="AW683"/>
  <c r="AX683" s="1"/>
  <c r="AW980"/>
  <c r="AX980" s="1"/>
  <c r="AW1180"/>
  <c r="AX1180" s="1"/>
  <c r="AW1328"/>
  <c r="AX1328" s="1"/>
  <c r="AW1957"/>
  <c r="AX1957" s="1"/>
  <c r="AW651"/>
  <c r="AX651" s="1"/>
  <c r="AW849"/>
  <c r="AX849" s="1"/>
  <c r="AW1021"/>
  <c r="AX1021" s="1"/>
  <c r="AW1304"/>
  <c r="AX1304" s="1"/>
  <c r="AW787"/>
  <c r="AX787" s="1"/>
  <c r="AW816"/>
  <c r="AX816" s="1"/>
  <c r="AW1029"/>
  <c r="AX1029" s="1"/>
  <c r="AW1037"/>
  <c r="AX1037" s="1"/>
  <c r="AW1340"/>
  <c r="AX1340" s="1"/>
  <c r="AW1641"/>
  <c r="AX1641" s="1"/>
  <c r="AW1643"/>
  <c r="AX1643" s="1"/>
  <c r="AW1717"/>
  <c r="AX1717" s="1"/>
  <c r="AW1496"/>
  <c r="AX1496" s="1"/>
  <c r="AW1487"/>
  <c r="AX1487" s="1"/>
  <c r="AW1834"/>
  <c r="AX1834" s="1"/>
  <c r="AW327"/>
  <c r="AX327" s="1"/>
  <c r="AW815"/>
  <c r="AX815" s="1"/>
  <c r="AW926"/>
  <c r="AX926" s="1"/>
  <c r="AW169"/>
  <c r="AX169" s="1"/>
  <c r="AW1133"/>
  <c r="AX1133" s="1"/>
  <c r="AW1168"/>
  <c r="AX1168" s="1"/>
  <c r="AW355"/>
  <c r="AX355" s="1"/>
  <c r="AW423"/>
  <c r="AX423" s="1"/>
  <c r="AW354"/>
  <c r="AX354" s="1"/>
  <c r="AW630"/>
  <c r="AX630" s="1"/>
  <c r="AW1190"/>
  <c r="AX1190" s="1"/>
  <c r="AW1218"/>
  <c r="AX1218" s="1"/>
  <c r="AW1598"/>
  <c r="AX1598" s="1"/>
  <c r="AW1815"/>
  <c r="AX1815" s="1"/>
  <c r="AW85"/>
  <c r="AX85" s="1"/>
  <c r="AW283"/>
  <c r="AX283" s="1"/>
  <c r="AW361"/>
  <c r="AX361" s="1"/>
  <c r="AW386"/>
  <c r="AX386" s="1"/>
  <c r="AW454"/>
  <c r="AX454" s="1"/>
  <c r="AW578"/>
  <c r="AX578" s="1"/>
  <c r="AW635"/>
  <c r="AX635" s="1"/>
  <c r="AW802"/>
  <c r="AX802" s="1"/>
  <c r="AW227"/>
  <c r="AX227" s="1"/>
  <c r="AW722"/>
  <c r="AX722" s="1"/>
  <c r="AW223"/>
  <c r="AX223" s="1"/>
  <c r="AW1412"/>
  <c r="AX1412" s="1"/>
  <c r="AW170"/>
  <c r="AX170" s="1"/>
  <c r="AW1422"/>
  <c r="AX1422" s="1"/>
  <c r="AW1637"/>
  <c r="AX1637" s="1"/>
  <c r="AW237"/>
  <c r="AX237" s="1"/>
  <c r="AW442"/>
  <c r="AX442" s="1"/>
  <c r="AW840"/>
  <c r="AX840" s="1"/>
  <c r="AW1814"/>
  <c r="AX1814" s="1"/>
  <c r="AW78"/>
  <c r="AX78" s="1"/>
  <c r="AW82"/>
  <c r="AX82" s="1"/>
  <c r="AW90"/>
  <c r="AX90" s="1"/>
  <c r="AW203"/>
  <c r="AX203" s="1"/>
  <c r="AW221"/>
  <c r="AX221" s="1"/>
  <c r="AW569"/>
  <c r="AX569" s="1"/>
  <c r="AW1118"/>
  <c r="AX1118" s="1"/>
  <c r="AW226"/>
  <c r="AX226" s="1"/>
  <c r="AW393"/>
  <c r="AX393" s="1"/>
  <c r="AW619"/>
  <c r="AX619" s="1"/>
  <c r="AW175"/>
  <c r="AX175" s="1"/>
  <c r="AW1160"/>
  <c r="AX1160" s="1"/>
  <c r="AW953"/>
  <c r="AX953" s="1"/>
  <c r="AW453"/>
  <c r="AX453" s="1"/>
  <c r="AW379"/>
  <c r="AX379" s="1"/>
  <c r="AW438"/>
  <c r="AX438" s="1"/>
  <c r="AW530"/>
  <c r="AX530" s="1"/>
  <c r="AW695"/>
  <c r="AX695" s="1"/>
  <c r="AW759"/>
  <c r="AX759" s="1"/>
  <c r="AW850"/>
  <c r="AX850" s="1"/>
  <c r="AW907"/>
  <c r="AX907" s="1"/>
  <c r="AW1119"/>
  <c r="AX1119" s="1"/>
  <c r="AW1192"/>
  <c r="AX1192" s="1"/>
  <c r="AW1344"/>
  <c r="AX1344" s="1"/>
  <c r="AW1731"/>
  <c r="AX1731" s="1"/>
  <c r="AW225"/>
  <c r="AX225" s="1"/>
  <c r="AW478"/>
  <c r="AX478" s="1"/>
  <c r="AW554"/>
  <c r="AX554" s="1"/>
  <c r="AW902"/>
  <c r="AX902" s="1"/>
  <c r="AW997"/>
  <c r="AX997" s="1"/>
  <c r="AW1312"/>
  <c r="AX1312" s="1"/>
  <c r="AW1455"/>
  <c r="AX1455" s="1"/>
  <c r="AW1503"/>
  <c r="AX1503" s="1"/>
  <c r="AW979"/>
  <c r="AX979" s="1"/>
  <c r="AW1619"/>
  <c r="AX1619" s="1"/>
  <c r="AW1649"/>
  <c r="AX1649" s="1"/>
  <c r="AW459"/>
  <c r="AX459" s="1"/>
  <c r="AW474"/>
  <c r="AX474" s="1"/>
  <c r="AW522"/>
  <c r="AX522" s="1"/>
  <c r="AW711"/>
  <c r="AX711" s="1"/>
  <c r="AW873"/>
  <c r="AX873" s="1"/>
  <c r="AW969"/>
  <c r="AX969" s="1"/>
  <c r="AW1005"/>
  <c r="AX1005" s="1"/>
  <c r="AW134"/>
  <c r="AX134" s="1"/>
  <c r="AW903"/>
  <c r="AX903" s="1"/>
  <c r="AW98"/>
  <c r="AX98" s="1"/>
  <c r="AW103"/>
  <c r="AX103" s="1"/>
  <c r="AW121"/>
  <c r="AX121" s="1"/>
  <c r="AW143"/>
  <c r="AX143" s="1"/>
  <c r="AW166"/>
  <c r="AX166" s="1"/>
  <c r="AW177"/>
  <c r="AX177" s="1"/>
  <c r="AW179"/>
  <c r="AX179" s="1"/>
  <c r="AW193"/>
  <c r="AX193" s="1"/>
  <c r="AW195"/>
  <c r="AX195" s="1"/>
  <c r="AW259"/>
  <c r="AX259" s="1"/>
  <c r="AW307"/>
  <c r="AX307" s="1"/>
  <c r="AW457"/>
  <c r="AX457" s="1"/>
  <c r="AW523"/>
  <c r="AX523" s="1"/>
  <c r="AW610"/>
  <c r="AX610" s="1"/>
  <c r="AW706"/>
  <c r="AX706" s="1"/>
  <c r="AW1129"/>
  <c r="AX1129" s="1"/>
  <c r="AW1364"/>
  <c r="AX1364" s="1"/>
  <c r="AW1013"/>
  <c r="AX1013" s="1"/>
  <c r="AW1225"/>
  <c r="AX1225" s="1"/>
  <c r="AW541"/>
  <c r="AX541" s="1"/>
  <c r="AW638"/>
  <c r="AX638" s="1"/>
  <c r="AW978"/>
  <c r="AX978" s="1"/>
  <c r="AW1569"/>
  <c r="AX1569" s="1"/>
  <c r="AW1633"/>
  <c r="AX1633" s="1"/>
  <c r="AW411"/>
  <c r="AX411" s="1"/>
  <c r="AW439"/>
  <c r="AX439" s="1"/>
  <c r="AW534"/>
  <c r="AX534" s="1"/>
  <c r="AW658"/>
  <c r="AX658" s="1"/>
  <c r="AW914"/>
  <c r="AX914" s="1"/>
  <c r="AW1062"/>
  <c r="AX1062" s="1"/>
  <c r="AW1144"/>
  <c r="AX1144" s="1"/>
  <c r="AW1212"/>
  <c r="AX1212" s="1"/>
  <c r="AW1748"/>
  <c r="AX1748" s="1"/>
  <c r="AW1769"/>
  <c r="AX1769" s="1"/>
  <c r="AW403"/>
  <c r="AX403" s="1"/>
  <c r="AW122"/>
  <c r="AX122" s="1"/>
  <c r="AW178"/>
  <c r="AX178" s="1"/>
  <c r="AW185"/>
  <c r="AX185" s="1"/>
  <c r="AW186"/>
  <c r="AX186" s="1"/>
  <c r="AW194"/>
  <c r="AX194" s="1"/>
  <c r="AW263"/>
  <c r="AX263" s="1"/>
  <c r="AW710"/>
  <c r="AX710" s="1"/>
  <c r="AW1224"/>
  <c r="AX1224" s="1"/>
  <c r="AW450"/>
  <c r="AX450" s="1"/>
  <c r="AW754"/>
  <c r="AX754" s="1"/>
  <c r="AW1050"/>
  <c r="AX1050" s="1"/>
  <c r="AW1587"/>
  <c r="AX1587" s="1"/>
  <c r="AW427"/>
  <c r="AX427" s="1"/>
  <c r="AW679"/>
  <c r="AX679" s="1"/>
  <c r="AW738"/>
  <c r="AX738" s="1"/>
  <c r="AW774"/>
  <c r="AX774" s="1"/>
  <c r="AW808"/>
  <c r="AX808" s="1"/>
  <c r="AW901"/>
  <c r="AX901" s="1"/>
  <c r="AW918"/>
  <c r="AX918" s="1"/>
  <c r="AW1411"/>
  <c r="AX1411" s="1"/>
  <c r="AW1512"/>
  <c r="AX1512" s="1"/>
  <c r="AW1862"/>
  <c r="AX1862" s="1"/>
  <c r="AW275"/>
  <c r="AX275" s="1"/>
  <c r="AW142"/>
  <c r="AX142" s="1"/>
  <c r="AW258"/>
  <c r="AX258" s="1"/>
  <c r="AW451"/>
  <c r="AX451" s="1"/>
  <c r="AW470"/>
  <c r="AX470" s="1"/>
  <c r="AW498"/>
  <c r="AX498" s="1"/>
  <c r="AW674"/>
  <c r="AX674" s="1"/>
  <c r="AW743"/>
  <c r="AX743" s="1"/>
  <c r="AW922"/>
  <c r="AX922" s="1"/>
  <c r="AW1089"/>
  <c r="AX1089" s="1"/>
  <c r="AW1173"/>
  <c r="AX1173" s="1"/>
  <c r="AW1217"/>
  <c r="AX1217" s="1"/>
  <c r="AW1338"/>
  <c r="AX1338" s="1"/>
  <c r="AW1516"/>
  <c r="AX1516" s="1"/>
  <c r="AW323"/>
  <c r="AX323" s="1"/>
  <c r="AW419"/>
  <c r="AX419" s="1"/>
  <c r="AW586"/>
  <c r="AX586" s="1"/>
  <c r="AW780"/>
  <c r="AX780" s="1"/>
  <c r="AW790"/>
  <c r="AX790" s="1"/>
  <c r="AW899"/>
  <c r="AX899" s="1"/>
  <c r="AW974"/>
  <c r="AX974" s="1"/>
  <c r="AW1444"/>
  <c r="AX1444" s="1"/>
  <c r="AW1463"/>
  <c r="AX1463" s="1"/>
  <c r="AW1882"/>
  <c r="AX1882" s="1"/>
  <c r="AW291"/>
  <c r="AX291" s="1"/>
  <c r="AW373"/>
  <c r="AX373" s="1"/>
  <c r="AW387"/>
  <c r="AX387" s="1"/>
  <c r="AW479"/>
  <c r="AX479" s="1"/>
  <c r="AW514"/>
  <c r="AX514" s="1"/>
  <c r="AW614"/>
  <c r="AX614" s="1"/>
  <c r="AW826"/>
  <c r="AX826" s="1"/>
  <c r="AW887"/>
  <c r="AX887" s="1"/>
  <c r="AW959"/>
  <c r="AX959" s="1"/>
  <c r="AW1178"/>
  <c r="AX1178" s="1"/>
  <c r="AW1197"/>
  <c r="AX1197" s="1"/>
  <c r="AW1367"/>
  <c r="AX1367" s="1"/>
  <c r="AW1427"/>
  <c r="AX1427" s="1"/>
  <c r="AW371"/>
  <c r="AX371" s="1"/>
  <c r="AW455"/>
  <c r="AX455" s="1"/>
  <c r="AW1136"/>
  <c r="AX1136" s="1"/>
  <c r="AW1210"/>
  <c r="AX1210" s="1"/>
  <c r="AW1250"/>
  <c r="AX1250" s="1"/>
  <c r="AW1520"/>
  <c r="AX1520" s="1"/>
  <c r="AW1835"/>
  <c r="AX1835" s="1"/>
  <c r="AW883"/>
  <c r="AX883" s="1"/>
  <c r="AW919"/>
  <c r="AX919" s="1"/>
  <c r="AW923"/>
  <c r="AX923" s="1"/>
  <c r="AW957"/>
  <c r="AX957" s="1"/>
  <c r="AW989"/>
  <c r="AX989" s="1"/>
  <c r="AW1078"/>
  <c r="AX1078" s="1"/>
  <c r="AW1273"/>
  <c r="AX1273" s="1"/>
  <c r="AW1331"/>
  <c r="AX1331" s="1"/>
  <c r="AW1519"/>
  <c r="AX1519" s="1"/>
  <c r="AW1695"/>
  <c r="AX1695" s="1"/>
  <c r="AW885"/>
  <c r="AX885" s="1"/>
  <c r="AW1099"/>
  <c r="AX1099" s="1"/>
  <c r="AW1577"/>
  <c r="AX1577" s="1"/>
  <c r="AW1288"/>
  <c r="AX1288" s="1"/>
  <c r="AW1408"/>
  <c r="AX1408" s="1"/>
  <c r="AW1476"/>
  <c r="AX1476" s="1"/>
  <c r="AW1601"/>
  <c r="AX1601" s="1"/>
  <c r="AW1722"/>
  <c r="AX1722" s="1"/>
  <c r="AW1728"/>
  <c r="AX1728" s="1"/>
  <c r="AW1789"/>
  <c r="AX1789" s="1"/>
  <c r="AW1805"/>
  <c r="AX1805" s="1"/>
  <c r="AW1890"/>
  <c r="AX1890" s="1"/>
  <c r="AW874"/>
  <c r="AX874" s="1"/>
  <c r="AW915"/>
  <c r="AX915" s="1"/>
  <c r="AW1280"/>
  <c r="AX1280" s="1"/>
  <c r="AW1281"/>
  <c r="AX1281" s="1"/>
  <c r="AW1307"/>
  <c r="AX1307" s="1"/>
  <c r="AW1843"/>
  <c r="AX1843" s="1"/>
  <c r="AW1374"/>
  <c r="AX1374" s="1"/>
  <c r="AW1543"/>
  <c r="AX1543" s="1"/>
  <c r="AW1668"/>
  <c r="AX1668" s="1"/>
  <c r="AW1844"/>
  <c r="AX1844" s="1"/>
  <c r="AW1982"/>
  <c r="AX1982" s="1"/>
  <c r="AW1257"/>
  <c r="AX1257" s="1"/>
  <c r="AW1352"/>
  <c r="AX1352" s="1"/>
  <c r="AW1396"/>
  <c r="AX1396" s="1"/>
  <c r="AW1592"/>
  <c r="AX1592" s="1"/>
  <c r="AW1535"/>
  <c r="AX1535" s="1"/>
  <c r="AW1674"/>
  <c r="AX1674" s="1"/>
  <c r="AW1685"/>
  <c r="AX1685" s="1"/>
  <c r="AW1764"/>
  <c r="AX1764" s="1"/>
  <c r="AW1910"/>
  <c r="AX1910" s="1"/>
  <c r="AW1972"/>
  <c r="AX1972" s="1"/>
  <c r="AW1527"/>
  <c r="AX1527" s="1"/>
  <c r="AW1724"/>
  <c r="AX1724" s="1"/>
  <c r="AW1254"/>
  <c r="AX1254" s="1"/>
  <c r="AW1319"/>
  <c r="AX1319" s="1"/>
  <c r="AW1478"/>
  <c r="AX1478" s="1"/>
  <c r="AW1730"/>
  <c r="AX1730" s="1"/>
  <c r="AW1383"/>
  <c r="AX1383" s="1"/>
  <c r="AW1532"/>
  <c r="AX1532" s="1"/>
  <c r="AW2006"/>
  <c r="AX2006" s="1"/>
  <c r="AW1736"/>
  <c r="AX1736" s="1"/>
  <c r="AW1745"/>
  <c r="AX1745" s="1"/>
  <c r="AW1809"/>
  <c r="AX1809" s="1"/>
  <c r="AW1703"/>
  <c r="AX1703" s="1"/>
  <c r="AW1738"/>
  <c r="AX1738" s="1"/>
  <c r="AW1796"/>
  <c r="AX1796" s="1"/>
  <c r="AW1850"/>
  <c r="AX1850" s="1"/>
  <c r="AW1964"/>
  <c r="AX1964" s="1"/>
  <c r="AW1708"/>
  <c r="AX1708" s="1"/>
  <c r="AW1945"/>
  <c r="AX1945" s="1"/>
  <c r="AW1818"/>
  <c r="AX1818" s="1"/>
  <c r="AW1971"/>
  <c r="AX1971" s="1"/>
  <c r="AW1677"/>
  <c r="AX1677" s="1"/>
  <c r="AW218"/>
  <c r="AX218" s="1"/>
  <c r="AW343"/>
  <c r="AX343" s="1"/>
  <c r="AW378"/>
  <c r="AX378" s="1"/>
  <c r="AW623"/>
  <c r="AX623" s="1"/>
  <c r="AW863"/>
  <c r="AX863" s="1"/>
  <c r="AW1074"/>
  <c r="AX1074" s="1"/>
  <c r="AW1290"/>
  <c r="AX1290" s="1"/>
  <c r="AW1292"/>
  <c r="AX1292" s="1"/>
  <c r="AW110"/>
  <c r="AX110" s="1"/>
  <c r="AW157"/>
  <c r="AX157" s="1"/>
  <c r="AW171"/>
  <c r="AX171" s="1"/>
  <c r="AW287"/>
  <c r="AX287" s="1"/>
  <c r="AW415"/>
  <c r="AX415" s="1"/>
  <c r="AW462"/>
  <c r="AX462" s="1"/>
  <c r="AW475"/>
  <c r="AX475" s="1"/>
  <c r="AW509"/>
  <c r="AX509" s="1"/>
  <c r="AW550"/>
  <c r="AX550" s="1"/>
  <c r="AW681"/>
  <c r="AX681" s="1"/>
  <c r="AW891"/>
  <c r="AX891" s="1"/>
  <c r="AW972"/>
  <c r="AX972" s="1"/>
  <c r="AW1083"/>
  <c r="AX1083" s="1"/>
  <c r="AW1106"/>
  <c r="AX1106" s="1"/>
  <c r="AW1130"/>
  <c r="AX1130" s="1"/>
  <c r="AW1249"/>
  <c r="AX1249" s="1"/>
  <c r="AW1990"/>
  <c r="AX1990" s="1"/>
  <c r="AW286"/>
  <c r="AX286" s="1"/>
  <c r="AW298"/>
  <c r="AX298" s="1"/>
  <c r="AW311"/>
  <c r="AX311" s="1"/>
  <c r="AW346"/>
  <c r="AX346" s="1"/>
  <c r="AW414"/>
  <c r="AX414" s="1"/>
  <c r="AW426"/>
  <c r="AX426" s="1"/>
  <c r="AW546"/>
  <c r="AX546" s="1"/>
  <c r="AW571"/>
  <c r="AX571" s="1"/>
  <c r="AW848"/>
  <c r="AX848" s="1"/>
  <c r="AW851"/>
  <c r="AX851" s="1"/>
  <c r="AW1296"/>
  <c r="AX1296" s="1"/>
  <c r="AW1566"/>
  <c r="AX1566" s="1"/>
  <c r="AW878"/>
  <c r="AX878" s="1"/>
  <c r="AW942"/>
  <c r="AX942" s="1"/>
  <c r="AW74"/>
  <c r="AX74" s="1"/>
  <c r="AW206"/>
  <c r="AX206" s="1"/>
  <c r="AW238"/>
  <c r="AX238" s="1"/>
  <c r="AW274"/>
  <c r="AX274" s="1"/>
  <c r="AW402"/>
  <c r="AX402" s="1"/>
  <c r="AW985"/>
  <c r="AX985" s="1"/>
  <c r="AW1009"/>
  <c r="AX1009" s="1"/>
  <c r="AW107"/>
  <c r="AX107" s="1"/>
  <c r="AW214"/>
  <c r="AX214" s="1"/>
  <c r="AW246"/>
  <c r="AX246" s="1"/>
  <c r="AW590"/>
  <c r="AX590" s="1"/>
  <c r="AW769"/>
  <c r="AX769" s="1"/>
  <c r="AW1017"/>
  <c r="AX1017" s="1"/>
  <c r="AW318"/>
  <c r="AX318" s="1"/>
  <c r="AW255"/>
  <c r="AX255" s="1"/>
  <c r="AW1548"/>
  <c r="AX1548" s="1"/>
  <c r="AW1836"/>
  <c r="AX1836" s="1"/>
  <c r="AW1995"/>
  <c r="AX1995" s="1"/>
  <c r="AW254"/>
  <c r="AX254" s="1"/>
  <c r="AW394"/>
  <c r="AX394" s="1"/>
  <c r="AW407"/>
  <c r="AX407" s="1"/>
  <c r="AW601"/>
  <c r="AX601" s="1"/>
  <c r="AW814"/>
  <c r="AX814" s="1"/>
  <c r="AW906"/>
  <c r="AX906" s="1"/>
  <c r="AW1043"/>
  <c r="AX1043" s="1"/>
  <c r="AW123"/>
  <c r="AX123" s="1"/>
  <c r="AW153"/>
  <c r="AX153" s="1"/>
  <c r="AW187"/>
  <c r="AX187" s="1"/>
  <c r="AW351"/>
  <c r="AX351" s="1"/>
  <c r="AW745"/>
  <c r="AX745" s="1"/>
  <c r="AW869"/>
  <c r="AX869" s="1"/>
  <c r="AW870"/>
  <c r="AX870" s="1"/>
  <c r="AW991"/>
  <c r="AX991" s="1"/>
  <c r="AW1121"/>
  <c r="AX1121" s="1"/>
  <c r="AW1221"/>
  <c r="AX1221" s="1"/>
  <c r="AW1300"/>
  <c r="AX1300" s="1"/>
  <c r="AW370"/>
  <c r="AX370" s="1"/>
  <c r="AW930"/>
  <c r="AX930" s="1"/>
  <c r="AW111"/>
  <c r="AX111" s="1"/>
  <c r="AW126"/>
  <c r="AX126" s="1"/>
  <c r="AW79"/>
  <c r="AX79" s="1"/>
  <c r="AW138"/>
  <c r="AX138" s="1"/>
  <c r="AW154"/>
  <c r="AX154" s="1"/>
  <c r="AW155"/>
  <c r="AX155" s="1"/>
  <c r="AW338"/>
  <c r="AX338" s="1"/>
  <c r="AW458"/>
  <c r="AX458" s="1"/>
  <c r="AW207"/>
  <c r="AX207" s="1"/>
  <c r="AW330"/>
  <c r="AX330" s="1"/>
  <c r="AW383"/>
  <c r="AX383" s="1"/>
  <c r="AW797"/>
  <c r="AX797" s="1"/>
  <c r="AW846"/>
  <c r="AX846" s="1"/>
  <c r="AW382"/>
  <c r="AX382" s="1"/>
  <c r="AW482"/>
  <c r="AX482" s="1"/>
  <c r="AW657"/>
  <c r="AX657" s="1"/>
  <c r="AW86"/>
  <c r="AX86" s="1"/>
  <c r="AW282"/>
  <c r="AX282" s="1"/>
  <c r="AW350"/>
  <c r="AX350" s="1"/>
  <c r="AW362"/>
  <c r="AX362" s="1"/>
  <c r="AW375"/>
  <c r="AX375" s="1"/>
  <c r="AW410"/>
  <c r="AX410" s="1"/>
  <c r="AW551"/>
  <c r="AX551" s="1"/>
  <c r="AW603"/>
  <c r="AX603" s="1"/>
  <c r="AW817"/>
  <c r="AX817" s="1"/>
  <c r="AW917"/>
  <c r="AX917" s="1"/>
  <c r="AW1003"/>
  <c r="AX1003" s="1"/>
  <c r="AW1015"/>
  <c r="AX1015" s="1"/>
  <c r="AW1114"/>
  <c r="AX1114" s="1"/>
  <c r="AW89"/>
  <c r="AX89" s="1"/>
  <c r="AW202"/>
  <c r="AX202" s="1"/>
  <c r="AW234"/>
  <c r="AX234" s="1"/>
  <c r="AW847"/>
  <c r="AX847" s="1"/>
  <c r="AW130"/>
  <c r="AX130" s="1"/>
  <c r="AW174"/>
  <c r="AX174" s="1"/>
  <c r="AW618"/>
  <c r="AX618" s="1"/>
  <c r="AW705"/>
  <c r="AX705" s="1"/>
  <c r="AW987"/>
  <c r="AX987" s="1"/>
  <c r="AW222"/>
  <c r="AX222" s="1"/>
  <c r="AW239"/>
  <c r="AX239" s="1"/>
  <c r="AW250"/>
  <c r="AX250" s="1"/>
  <c r="AW938"/>
  <c r="AX938" s="1"/>
  <c r="AW146"/>
  <c r="AX146" s="1"/>
  <c r="AW266"/>
  <c r="AX266" s="1"/>
  <c r="AW279"/>
  <c r="AX279" s="1"/>
  <c r="AW314"/>
  <c r="AX314" s="1"/>
  <c r="AW1011"/>
  <c r="AX1011" s="1"/>
  <c r="AW150"/>
  <c r="AX150" s="1"/>
  <c r="AW198"/>
  <c r="AX198" s="1"/>
  <c r="AW230"/>
  <c r="AX230" s="1"/>
  <c r="AW319"/>
  <c r="AX319" s="1"/>
  <c r="AW365"/>
  <c r="AX365" s="1"/>
  <c r="AW447"/>
  <c r="AX447" s="1"/>
  <c r="AW494"/>
  <c r="AX494" s="1"/>
  <c r="AW502"/>
  <c r="AX502" s="1"/>
  <c r="AW567"/>
  <c r="AX567" s="1"/>
  <c r="AW713"/>
  <c r="AX713" s="1"/>
  <c r="AW784"/>
  <c r="AX784" s="1"/>
  <c r="AW835"/>
  <c r="AX835" s="1"/>
  <c r="AW879"/>
  <c r="AX879" s="1"/>
  <c r="AW983"/>
  <c r="AX983" s="1"/>
  <c r="AW1007"/>
  <c r="AX1007" s="1"/>
  <c r="AW1105"/>
  <c r="AX1105" s="1"/>
  <c r="AW1278"/>
  <c r="AX1278" s="1"/>
  <c r="AW737"/>
  <c r="AX737" s="1"/>
  <c r="AW135"/>
  <c r="AX135" s="1"/>
  <c r="AW158"/>
  <c r="AX158" s="1"/>
  <c r="AW306"/>
  <c r="AX306" s="1"/>
  <c r="AW359"/>
  <c r="AX359" s="1"/>
  <c r="AW434"/>
  <c r="AX434" s="1"/>
  <c r="AW650"/>
  <c r="AX650" s="1"/>
  <c r="AW654"/>
  <c r="AX654" s="1"/>
  <c r="AW831"/>
  <c r="AX831" s="1"/>
  <c r="AW525"/>
  <c r="AX525" s="1"/>
  <c r="AW573"/>
  <c r="AX573" s="1"/>
  <c r="AW649"/>
  <c r="AX649" s="1"/>
  <c r="AW958"/>
  <c r="AX958" s="1"/>
  <c r="AW1031"/>
  <c r="AX1031" s="1"/>
  <c r="AW1051"/>
  <c r="AX1051" s="1"/>
  <c r="AW1086"/>
  <c r="AX1086" s="1"/>
  <c r="AW1161"/>
  <c r="AX1161" s="1"/>
  <c r="AW1950"/>
  <c r="AX1950" s="1"/>
  <c r="AW217"/>
  <c r="AX217" s="1"/>
  <c r="AW249"/>
  <c r="AX249" s="1"/>
  <c r="AW602"/>
  <c r="AX602" s="1"/>
  <c r="AW686"/>
  <c r="AX686" s="1"/>
  <c r="AW718"/>
  <c r="AX718" s="1"/>
  <c r="AW750"/>
  <c r="AX750" s="1"/>
  <c r="AW1033"/>
  <c r="AX1033" s="1"/>
  <c r="AW543"/>
  <c r="AX543" s="1"/>
  <c r="AW562"/>
  <c r="AX562" s="1"/>
  <c r="AW665"/>
  <c r="AX665" s="1"/>
  <c r="AW697"/>
  <c r="AX697" s="1"/>
  <c r="AW729"/>
  <c r="AX729" s="1"/>
  <c r="AW761"/>
  <c r="AX761" s="1"/>
  <c r="AW812"/>
  <c r="AX812" s="1"/>
  <c r="AW821"/>
  <c r="AX821" s="1"/>
  <c r="AW963"/>
  <c r="AX963" s="1"/>
  <c r="AW1039"/>
  <c r="AX1039" s="1"/>
  <c r="AW1177"/>
  <c r="AX1177" s="1"/>
  <c r="AW1314"/>
  <c r="AX1314" s="1"/>
  <c r="AW1576"/>
  <c r="AX1576" s="1"/>
  <c r="AW162"/>
  <c r="AX162" s="1"/>
  <c r="AW210"/>
  <c r="AX210" s="1"/>
  <c r="AW219"/>
  <c r="AX219" s="1"/>
  <c r="AW242"/>
  <c r="AX242" s="1"/>
  <c r="AW278"/>
  <c r="AX278" s="1"/>
  <c r="AW310"/>
  <c r="AX310" s="1"/>
  <c r="AW342"/>
  <c r="AX342" s="1"/>
  <c r="AW374"/>
  <c r="AX374" s="1"/>
  <c r="AW406"/>
  <c r="AX406" s="1"/>
  <c r="AW570"/>
  <c r="AX570" s="1"/>
  <c r="AW689"/>
  <c r="AX689" s="1"/>
  <c r="AW721"/>
  <c r="AX721" s="1"/>
  <c r="AW753"/>
  <c r="AX753" s="1"/>
  <c r="AW828"/>
  <c r="AX828" s="1"/>
  <c r="AW834"/>
  <c r="AX834" s="1"/>
  <c r="AW1041"/>
  <c r="AX1041" s="1"/>
  <c r="AW443"/>
  <c r="AX443" s="1"/>
  <c r="AW518"/>
  <c r="AX518" s="1"/>
  <c r="AW925"/>
  <c r="AX925" s="1"/>
  <c r="AW946"/>
  <c r="AX946" s="1"/>
  <c r="AW999"/>
  <c r="AX999" s="1"/>
  <c r="AW1066"/>
  <c r="AX1066" s="1"/>
  <c r="AW1153"/>
  <c r="AX1153" s="1"/>
  <c r="AW1276"/>
  <c r="AX1276" s="1"/>
  <c r="AW1488"/>
  <c r="AX1488" s="1"/>
  <c r="AW1549"/>
  <c r="AX1549" s="1"/>
  <c r="AW1614"/>
  <c r="AX1614" s="1"/>
  <c r="AW201"/>
  <c r="AX201" s="1"/>
  <c r="AW233"/>
  <c r="AX233" s="1"/>
  <c r="AW262"/>
  <c r="AX262" s="1"/>
  <c r="AW270"/>
  <c r="AX270" s="1"/>
  <c r="AW294"/>
  <c r="AX294" s="1"/>
  <c r="AW302"/>
  <c r="AX302" s="1"/>
  <c r="AW326"/>
  <c r="AX326" s="1"/>
  <c r="AW334"/>
  <c r="AX334" s="1"/>
  <c r="AW358"/>
  <c r="AX358" s="1"/>
  <c r="AW366"/>
  <c r="AX366" s="1"/>
  <c r="AW390"/>
  <c r="AX390" s="1"/>
  <c r="AW398"/>
  <c r="AX398" s="1"/>
  <c r="AW422"/>
  <c r="AX422" s="1"/>
  <c r="AW430"/>
  <c r="AX430" s="1"/>
  <c r="AW670"/>
  <c r="AX670" s="1"/>
  <c r="AW702"/>
  <c r="AX702" s="1"/>
  <c r="AW734"/>
  <c r="AX734" s="1"/>
  <c r="AW766"/>
  <c r="AX766" s="1"/>
  <c r="AW1001"/>
  <c r="AX1001" s="1"/>
  <c r="AW1035"/>
  <c r="AX1035" s="1"/>
  <c r="AW446"/>
  <c r="AX446" s="1"/>
  <c r="AW510"/>
  <c r="AX510" s="1"/>
  <c r="AW542"/>
  <c r="AX542" s="1"/>
  <c r="AW617"/>
  <c r="AX617" s="1"/>
  <c r="AW783"/>
  <c r="AX783" s="1"/>
  <c r="AW786"/>
  <c r="AX786" s="1"/>
  <c r="AW819"/>
  <c r="AX819" s="1"/>
  <c r="AW854"/>
  <c r="AX854" s="1"/>
  <c r="AW905"/>
  <c r="AX905" s="1"/>
  <c r="AW1023"/>
  <c r="AX1023" s="1"/>
  <c r="AW1094"/>
  <c r="AX1094" s="1"/>
  <c r="AW1324"/>
  <c r="AX1324" s="1"/>
  <c r="AW1347"/>
  <c r="AX1347" s="1"/>
  <c r="AW646"/>
  <c r="AX646" s="1"/>
  <c r="AW1025"/>
  <c r="AX1025" s="1"/>
  <c r="AW860"/>
  <c r="AX860" s="1"/>
  <c r="AW861"/>
  <c r="AX861" s="1"/>
  <c r="AW890"/>
  <c r="AX890" s="1"/>
  <c r="AW898"/>
  <c r="AX898" s="1"/>
  <c r="AW937"/>
  <c r="AX937" s="1"/>
  <c r="AW966"/>
  <c r="AX966" s="1"/>
  <c r="AW1127"/>
  <c r="AX1127" s="1"/>
  <c r="AW1320"/>
  <c r="AX1320" s="1"/>
  <c r="AW1665"/>
  <c r="AX1665" s="1"/>
  <c r="AW481"/>
  <c r="AX481" s="1"/>
  <c r="AW613"/>
  <c r="AX613" s="1"/>
  <c r="AW645"/>
  <c r="AX645" s="1"/>
  <c r="AW785"/>
  <c r="AX785" s="1"/>
  <c r="AW811"/>
  <c r="AX811" s="1"/>
  <c r="AW886"/>
  <c r="AX886" s="1"/>
  <c r="AW792"/>
  <c r="AX792" s="1"/>
  <c r="AW875"/>
  <c r="AX875" s="1"/>
  <c r="AW895"/>
  <c r="AX895" s="1"/>
  <c r="AW941"/>
  <c r="AX941" s="1"/>
  <c r="AW1054"/>
  <c r="AX1054" s="1"/>
  <c r="AW1145"/>
  <c r="AX1145" s="1"/>
  <c r="AW597"/>
  <c r="AX597" s="1"/>
  <c r="AW607"/>
  <c r="AX607" s="1"/>
  <c r="AW622"/>
  <c r="AX622" s="1"/>
  <c r="AW626"/>
  <c r="AX626" s="1"/>
  <c r="AW639"/>
  <c r="AX639" s="1"/>
  <c r="AW666"/>
  <c r="AX666" s="1"/>
  <c r="AW682"/>
  <c r="AX682" s="1"/>
  <c r="AW698"/>
  <c r="AX698" s="1"/>
  <c r="AW714"/>
  <c r="AX714" s="1"/>
  <c r="AW730"/>
  <c r="AX730" s="1"/>
  <c r="AW746"/>
  <c r="AX746" s="1"/>
  <c r="AW762"/>
  <c r="AX762" s="1"/>
  <c r="AW1261"/>
  <c r="AX1261" s="1"/>
  <c r="AW818"/>
  <c r="AX818" s="1"/>
  <c r="AW833"/>
  <c r="AX833" s="1"/>
  <c r="AW862"/>
  <c r="AX862" s="1"/>
  <c r="AW935"/>
  <c r="AX935" s="1"/>
  <c r="AW951"/>
  <c r="AX951" s="1"/>
  <c r="AW1148"/>
  <c r="AX1148" s="1"/>
  <c r="AW1158"/>
  <c r="AX1158" s="1"/>
  <c r="AW1428"/>
  <c r="AX1428" s="1"/>
  <c r="AW1443"/>
  <c r="AX1443" s="1"/>
  <c r="AW1860"/>
  <c r="AX1860" s="1"/>
  <c r="AW587"/>
  <c r="AX587" s="1"/>
  <c r="AW589"/>
  <c r="AX589" s="1"/>
  <c r="AW629"/>
  <c r="AX629" s="1"/>
  <c r="AW894"/>
  <c r="AX894" s="1"/>
  <c r="AW1310"/>
  <c r="AX1310" s="1"/>
  <c r="AW1400"/>
  <c r="AX1400" s="1"/>
  <c r="AW1579"/>
  <c r="AX1579" s="1"/>
  <c r="AW871"/>
  <c r="AX871" s="1"/>
  <c r="AW882"/>
  <c r="AX882" s="1"/>
  <c r="AW910"/>
  <c r="AX910" s="1"/>
  <c r="AW973"/>
  <c r="AX973" s="1"/>
  <c r="AW976"/>
  <c r="AX976" s="1"/>
  <c r="AW1053"/>
  <c r="AX1053" s="1"/>
  <c r="AW1082"/>
  <c r="AX1082" s="1"/>
  <c r="AW1336"/>
  <c r="AX1336" s="1"/>
  <c r="AW1459"/>
  <c r="AX1459" s="1"/>
  <c r="AW1492"/>
  <c r="AX1492" s="1"/>
  <c r="AW1741"/>
  <c r="AX1741" s="1"/>
  <c r="AW555"/>
  <c r="AX555" s="1"/>
  <c r="AW557"/>
  <c r="AX557" s="1"/>
  <c r="AW577"/>
  <c r="AX577" s="1"/>
  <c r="AW655"/>
  <c r="AX655" s="1"/>
  <c r="AW659"/>
  <c r="AX659" s="1"/>
  <c r="AW671"/>
  <c r="AX671" s="1"/>
  <c r="AW675"/>
  <c r="AX675" s="1"/>
  <c r="AW687"/>
  <c r="AX687" s="1"/>
  <c r="AW691"/>
  <c r="AX691" s="1"/>
  <c r="AW703"/>
  <c r="AX703" s="1"/>
  <c r="AW707"/>
  <c r="AX707" s="1"/>
  <c r="AW719"/>
  <c r="AX719" s="1"/>
  <c r="AW723"/>
  <c r="AX723" s="1"/>
  <c r="AW735"/>
  <c r="AX735" s="1"/>
  <c r="AW739"/>
  <c r="AX739" s="1"/>
  <c r="AW751"/>
  <c r="AX751" s="1"/>
  <c r="AW755"/>
  <c r="AX755" s="1"/>
  <c r="AW767"/>
  <c r="AX767" s="1"/>
  <c r="AW771"/>
  <c r="AX771" s="1"/>
  <c r="AW934"/>
  <c r="AX934" s="1"/>
  <c r="AW950"/>
  <c r="AX950" s="1"/>
  <c r="AW1103"/>
  <c r="AX1103" s="1"/>
  <c r="AW1111"/>
  <c r="AX1111" s="1"/>
  <c r="AW1137"/>
  <c r="AX1137" s="1"/>
  <c r="AW1149"/>
  <c r="AX1149" s="1"/>
  <c r="AW1209"/>
  <c r="AX1209" s="1"/>
  <c r="AW1282"/>
  <c r="AX1282" s="1"/>
  <c r="AW1343"/>
  <c r="AX1343" s="1"/>
  <c r="AW1403"/>
  <c r="AX1403" s="1"/>
  <c r="AW1468"/>
  <c r="AX1468" s="1"/>
  <c r="AW1593"/>
  <c r="AX1593" s="1"/>
  <c r="AW1676"/>
  <c r="AX1676" s="1"/>
  <c r="AW1679"/>
  <c r="AX1679" s="1"/>
  <c r="AW1831"/>
  <c r="AX1831" s="1"/>
  <c r="AW799"/>
  <c r="AX799" s="1"/>
  <c r="AW801"/>
  <c r="AX801" s="1"/>
  <c r="AW843"/>
  <c r="AX843" s="1"/>
  <c r="AW1079"/>
  <c r="AX1079" s="1"/>
  <c r="AW1201"/>
  <c r="AX1201" s="1"/>
  <c r="AW1350"/>
  <c r="AX1350" s="1"/>
  <c r="AW1122"/>
  <c r="AX1122" s="1"/>
  <c r="AW1157"/>
  <c r="AX1157" s="1"/>
  <c r="AW1253"/>
  <c r="AX1253" s="1"/>
  <c r="AW1256"/>
  <c r="AX1256" s="1"/>
  <c r="AW1291"/>
  <c r="AX1291" s="1"/>
  <c r="AW1317"/>
  <c r="AX1317" s="1"/>
  <c r="AW1399"/>
  <c r="AX1399" s="1"/>
  <c r="AW1430"/>
  <c r="AX1430" s="1"/>
  <c r="AW1479"/>
  <c r="AX1479" s="1"/>
  <c r="AW1630"/>
  <c r="AX1630" s="1"/>
  <c r="AW1656"/>
  <c r="AX1656" s="1"/>
  <c r="AW1759"/>
  <c r="AX1759" s="1"/>
  <c r="AW881"/>
  <c r="AX881" s="1"/>
  <c r="AW889"/>
  <c r="AX889" s="1"/>
  <c r="AW897"/>
  <c r="AX897" s="1"/>
  <c r="AW909"/>
  <c r="AX909" s="1"/>
  <c r="AW956"/>
  <c r="AX956" s="1"/>
  <c r="AW982"/>
  <c r="AX982" s="1"/>
  <c r="AW986"/>
  <c r="AX986" s="1"/>
  <c r="AW990"/>
  <c r="AX990" s="1"/>
  <c r="AW994"/>
  <c r="AX994" s="1"/>
  <c r="AW998"/>
  <c r="AX998" s="1"/>
  <c r="AW1002"/>
  <c r="AX1002" s="1"/>
  <c r="AW1006"/>
  <c r="AX1006" s="1"/>
  <c r="AW1010"/>
  <c r="AX1010" s="1"/>
  <c r="AW1014"/>
  <c r="AX1014" s="1"/>
  <c r="AW1018"/>
  <c r="AX1018" s="1"/>
  <c r="AW1022"/>
  <c r="AX1022" s="1"/>
  <c r="AW1026"/>
  <c r="AX1026" s="1"/>
  <c r="AW1030"/>
  <c r="AX1030" s="1"/>
  <c r="AW1034"/>
  <c r="AX1034" s="1"/>
  <c r="AW1038"/>
  <c r="AX1038" s="1"/>
  <c r="AW1042"/>
  <c r="AX1042" s="1"/>
  <c r="AW1058"/>
  <c r="AX1058" s="1"/>
  <c r="AW1189"/>
  <c r="AX1189" s="1"/>
  <c r="AW1232"/>
  <c r="AX1232" s="1"/>
  <c r="AW1237"/>
  <c r="AX1237" s="1"/>
  <c r="AW1241"/>
  <c r="AX1241" s="1"/>
  <c r="AW1303"/>
  <c r="AX1303" s="1"/>
  <c r="AW1356"/>
  <c r="AX1356" s="1"/>
  <c r="AW1471"/>
  <c r="AX1471" s="1"/>
  <c r="AW1646"/>
  <c r="AX1646" s="1"/>
  <c r="AW1729"/>
  <c r="AX1729" s="1"/>
  <c r="AW1775"/>
  <c r="AX1775" s="1"/>
  <c r="AW1891"/>
  <c r="AX1891" s="1"/>
  <c r="AW1070"/>
  <c r="AX1070" s="1"/>
  <c r="AW1193"/>
  <c r="AX1193" s="1"/>
  <c r="AW1073"/>
  <c r="AX1073" s="1"/>
  <c r="AW1087"/>
  <c r="AX1087" s="1"/>
  <c r="AW1090"/>
  <c r="AX1090" s="1"/>
  <c r="AW1230"/>
  <c r="AX1230" s="1"/>
  <c r="AW1424"/>
  <c r="AX1424" s="1"/>
  <c r="AW1436"/>
  <c r="AX1436" s="1"/>
  <c r="AW1603"/>
  <c r="AX1603" s="1"/>
  <c r="AW1657"/>
  <c r="AX1657" s="1"/>
  <c r="AW1904"/>
  <c r="AX1904" s="1"/>
  <c r="AW1930"/>
  <c r="AX1930" s="1"/>
  <c r="AW1045"/>
  <c r="AX1045" s="1"/>
  <c r="AW1269"/>
  <c r="AX1269" s="1"/>
  <c r="AW1563"/>
  <c r="AX1563" s="1"/>
  <c r="AW1515"/>
  <c r="AX1515" s="1"/>
  <c r="AW1595"/>
  <c r="AX1595" s="1"/>
  <c r="AW1617"/>
  <c r="AX1617" s="1"/>
  <c r="AW1625"/>
  <c r="AX1625" s="1"/>
  <c r="AW1675"/>
  <c r="AX1675" s="1"/>
  <c r="AW1198"/>
  <c r="AX1198" s="1"/>
  <c r="AW1252"/>
  <c r="AX1252" s="1"/>
  <c r="AW1326"/>
  <c r="AX1326" s="1"/>
  <c r="AW1349"/>
  <c r="AX1349" s="1"/>
  <c r="AW1673"/>
  <c r="AX1673" s="1"/>
  <c r="AW1499"/>
  <c r="AX1499" s="1"/>
  <c r="AW1540"/>
  <c r="AX1540" s="1"/>
  <c r="AW1561"/>
  <c r="AX1561" s="1"/>
  <c r="AW1854"/>
  <c r="AX1854" s="1"/>
  <c r="AW1863"/>
  <c r="AX1863" s="1"/>
  <c r="AW2016"/>
  <c r="AX2016" s="1"/>
  <c r="AW1055"/>
  <c r="AX1055" s="1"/>
  <c r="AW1057"/>
  <c r="AX1057" s="1"/>
  <c r="AW1059"/>
  <c r="AX1059" s="1"/>
  <c r="AW1061"/>
  <c r="AX1061" s="1"/>
  <c r="AW1063"/>
  <c r="AX1063" s="1"/>
  <c r="AW1065"/>
  <c r="AX1065" s="1"/>
  <c r="AW1067"/>
  <c r="AX1067" s="1"/>
  <c r="AW1069"/>
  <c r="AX1069" s="1"/>
  <c r="AW1098"/>
  <c r="AX1098" s="1"/>
  <c r="AW1102"/>
  <c r="AX1102" s="1"/>
  <c r="AW1169"/>
  <c r="AX1169" s="1"/>
  <c r="AW1238"/>
  <c r="AX1238" s="1"/>
  <c r="AW1240"/>
  <c r="AX1240" s="1"/>
  <c r="AW1438"/>
  <c r="AX1438" s="1"/>
  <c r="AW1495"/>
  <c r="AX1495" s="1"/>
  <c r="AW1574"/>
  <c r="AX1574" s="1"/>
  <c r="AW1600"/>
  <c r="AX1600" s="1"/>
  <c r="AW1705"/>
  <c r="AX1705" s="1"/>
  <c r="AW1793"/>
  <c r="AX1793" s="1"/>
  <c r="AW1931"/>
  <c r="AX1931" s="1"/>
  <c r="AW1181"/>
  <c r="AX1181" s="1"/>
  <c r="AW1185"/>
  <c r="AX1185" s="1"/>
  <c r="AW1229"/>
  <c r="AX1229" s="1"/>
  <c r="AW1245"/>
  <c r="AX1245" s="1"/>
  <c r="AW1368"/>
  <c r="AX1368" s="1"/>
  <c r="AW1330"/>
  <c r="AX1330" s="1"/>
  <c r="AW1460"/>
  <c r="AX1460" s="1"/>
  <c r="AW1511"/>
  <c r="AX1511" s="1"/>
  <c r="AW1553"/>
  <c r="AX1553" s="1"/>
  <c r="AW1555"/>
  <c r="AX1555" s="1"/>
  <c r="AW1573"/>
  <c r="AX1573" s="1"/>
  <c r="AW1609"/>
  <c r="AX1609" s="1"/>
  <c r="AW1712"/>
  <c r="AX1712" s="1"/>
  <c r="AW1823"/>
  <c r="AX1823" s="1"/>
  <c r="AW1865"/>
  <c r="AX1865" s="1"/>
  <c r="AW1938"/>
  <c r="AX1938" s="1"/>
  <c r="AW1480"/>
  <c r="AX1480" s="1"/>
  <c r="AW1507"/>
  <c r="AX1507" s="1"/>
  <c r="AW1484"/>
  <c r="AX1484" s="1"/>
  <c r="AW1621"/>
  <c r="AX1621" s="1"/>
  <c r="AW1737"/>
  <c r="AX1737" s="1"/>
  <c r="AW1752"/>
  <c r="AX1752" s="1"/>
  <c r="AW1776"/>
  <c r="AX1776" s="1"/>
  <c r="AW1778"/>
  <c r="AX1778" s="1"/>
  <c r="AW1894"/>
  <c r="AX1894" s="1"/>
  <c r="AW1355"/>
  <c r="AX1355" s="1"/>
  <c r="AW1376"/>
  <c r="AX1376" s="1"/>
  <c r="AW1452"/>
  <c r="AX1452" s="1"/>
  <c r="AW1524"/>
  <c r="AX1524" s="1"/>
  <c r="AW1622"/>
  <c r="AX1622" s="1"/>
  <c r="AW1801"/>
  <c r="AX1801" s="1"/>
  <c r="AW1906"/>
  <c r="AX1906" s="1"/>
  <c r="AW1681"/>
  <c r="AX1681" s="1"/>
  <c r="AW1689"/>
  <c r="AX1689" s="1"/>
  <c r="AW1735"/>
  <c r="AX1735" s="1"/>
  <c r="AW1817"/>
  <c r="AX1817" s="1"/>
  <c r="AW1898"/>
  <c r="AX1898" s="1"/>
  <c r="AW1924"/>
  <c r="AX1924" s="1"/>
  <c r="AW1371"/>
  <c r="AX1371" s="1"/>
  <c r="AW1464"/>
  <c r="AX1464" s="1"/>
  <c r="AW1502"/>
  <c r="AX1502" s="1"/>
  <c r="AW1684"/>
  <c r="AX1684" s="1"/>
  <c r="AW2019"/>
  <c r="AX2019" s="1"/>
  <c r="AW1432"/>
  <c r="AX1432" s="1"/>
  <c r="AW1440"/>
  <c r="AX1440" s="1"/>
  <c r="AW1448"/>
  <c r="AX1448" s="1"/>
  <c r="AW1451"/>
  <c r="AX1451" s="1"/>
  <c r="AW1583"/>
  <c r="AX1583" s="1"/>
  <c r="AW1523"/>
  <c r="AX1523" s="1"/>
  <c r="AW1714"/>
  <c r="AX1714" s="1"/>
  <c r="AW1747"/>
  <c r="AX1747" s="1"/>
  <c r="AW1783"/>
  <c r="AX1783" s="1"/>
  <c r="AW1788"/>
  <c r="AX1788" s="1"/>
  <c r="AW1800"/>
  <c r="AX1800" s="1"/>
  <c r="AW1881"/>
  <c r="AX1881" s="1"/>
  <c r="AW1456"/>
  <c r="AX1456" s="1"/>
  <c r="AW1762"/>
  <c r="AX1762" s="1"/>
  <c r="AW1811"/>
  <c r="AX1811" s="1"/>
  <c r="AW1825"/>
  <c r="AX1825" s="1"/>
  <c r="AW1841"/>
  <c r="AX1841" s="1"/>
  <c r="AW1508"/>
  <c r="AX1508" s="1"/>
  <c r="AW1536"/>
  <c r="AX1536" s="1"/>
  <c r="AW1544"/>
  <c r="AX1544" s="1"/>
  <c r="AW1613"/>
  <c r="AX1613" s="1"/>
  <c r="AW1624"/>
  <c r="AX1624" s="1"/>
  <c r="AW1661"/>
  <c r="AX1661" s="1"/>
  <c r="AW1696"/>
  <c r="AX1696" s="1"/>
  <c r="AW1725"/>
  <c r="AX1725" s="1"/>
  <c r="AW1757"/>
  <c r="AX1757" s="1"/>
  <c r="AW1772"/>
  <c r="AX1772" s="1"/>
  <c r="AW1851"/>
  <c r="AX1851" s="1"/>
  <c r="AW1853"/>
  <c r="AX1853" s="1"/>
  <c r="AW1792"/>
  <c r="AX1792" s="1"/>
  <c r="AW1795"/>
  <c r="AX1795" s="1"/>
  <c r="AW1804"/>
  <c r="AX1804" s="1"/>
  <c r="AW1528"/>
  <c r="AX1528" s="1"/>
  <c r="AW1567"/>
  <c r="AX1567" s="1"/>
  <c r="AW1653"/>
  <c r="AX1653" s="1"/>
  <c r="AW1693"/>
  <c r="AX1693" s="1"/>
  <c r="AW1869"/>
  <c r="AX1869" s="1"/>
  <c r="AW1925"/>
  <c r="AX1925" s="1"/>
  <c r="AW1638"/>
  <c r="AX1638" s="1"/>
  <c r="AW1659"/>
  <c r="AX1659" s="1"/>
  <c r="AW1669"/>
  <c r="AX1669" s="1"/>
  <c r="AW1733"/>
  <c r="AX1733" s="1"/>
  <c r="AW1879"/>
  <c r="AX1879" s="1"/>
  <c r="AW1842"/>
  <c r="AX1842" s="1"/>
  <c r="AW1917"/>
  <c r="AX1917" s="1"/>
  <c r="AW1918"/>
  <c r="AX1918" s="1"/>
  <c r="AW1998"/>
  <c r="AX1998" s="1"/>
  <c r="AW1635"/>
  <c r="AX1635" s="1"/>
  <c r="AW1701"/>
  <c r="AX1701" s="1"/>
  <c r="AW1875"/>
  <c r="AX1875" s="1"/>
  <c r="AW1987"/>
  <c r="AX1987" s="1"/>
  <c r="AW2004"/>
  <c r="AX2004" s="1"/>
  <c r="AW1771"/>
  <c r="AX1771" s="1"/>
  <c r="AW1773"/>
  <c r="AX1773" s="1"/>
  <c r="AW1781"/>
  <c r="AX1781" s="1"/>
  <c r="AW1797"/>
  <c r="AX1797" s="1"/>
  <c r="AW1855"/>
  <c r="AX1855" s="1"/>
  <c r="AW1923"/>
  <c r="AX1923" s="1"/>
  <c r="AW1940"/>
  <c r="AX1940" s="1"/>
  <c r="AW1914"/>
  <c r="AX1914" s="1"/>
  <c r="AW1807"/>
  <c r="AX1807" s="1"/>
  <c r="AW1933"/>
  <c r="AX1933" s="1"/>
  <c r="AW1928"/>
  <c r="AX1928" s="1"/>
  <c r="AW1936"/>
  <c r="AX1936" s="1"/>
  <c r="AW1962"/>
  <c r="AX1962" s="1"/>
  <c r="AW2009"/>
  <c r="AX2009" s="1"/>
  <c r="AW2011"/>
  <c r="AX2011" s="1"/>
  <c r="AW1944"/>
  <c r="AX1944" s="1"/>
  <c r="AW1965"/>
  <c r="AX1965" s="1"/>
  <c r="AW1989"/>
  <c r="AX1989" s="1"/>
  <c r="AW1871"/>
  <c r="AX1871" s="1"/>
  <c r="AW1887"/>
  <c r="AX1887" s="1"/>
  <c r="AW1958"/>
  <c r="AX1958" s="1"/>
  <c r="AW1974"/>
  <c r="AX1974" s="1"/>
  <c r="AW1892"/>
  <c r="AX1892" s="1"/>
  <c r="AW1895"/>
  <c r="AX1895" s="1"/>
  <c r="AW1934"/>
  <c r="AX1934" s="1"/>
  <c r="AW1942"/>
  <c r="AX1942" s="1"/>
  <c r="AW1997"/>
  <c r="AX1997" s="1"/>
  <c r="AW2017"/>
  <c r="AX2017" s="1"/>
  <c r="AW544"/>
  <c r="AX544" s="1"/>
  <c r="AW791"/>
  <c r="AX791" s="1"/>
  <c r="AW803"/>
  <c r="AX803" s="1"/>
  <c r="AW868"/>
  <c r="AX868" s="1"/>
  <c r="AW876"/>
  <c r="AX876" s="1"/>
  <c r="AW900"/>
  <c r="AX900" s="1"/>
  <c r="AW908"/>
  <c r="AX908" s="1"/>
  <c r="AW932"/>
  <c r="AX932" s="1"/>
  <c r="AW1104"/>
  <c r="AX1104" s="1"/>
  <c r="AW1132"/>
  <c r="AX1132" s="1"/>
  <c r="AW1151"/>
  <c r="AX1151" s="1"/>
  <c r="AW1262"/>
  <c r="AX1262" s="1"/>
  <c r="AW1274"/>
  <c r="AX1274" s="1"/>
  <c r="AW1373"/>
  <c r="AX1373" s="1"/>
  <c r="AW2015"/>
  <c r="AX2015" s="1"/>
  <c r="AW100"/>
  <c r="AX100" s="1"/>
  <c r="AW132"/>
  <c r="AX132" s="1"/>
  <c r="AW164"/>
  <c r="AX164" s="1"/>
  <c r="AW532"/>
  <c r="AX532" s="1"/>
  <c r="AW536"/>
  <c r="AX536" s="1"/>
  <c r="AW581"/>
  <c r="AX581" s="1"/>
  <c r="AW936"/>
  <c r="AX936" s="1"/>
  <c r="AW1123"/>
  <c r="AX1123" s="1"/>
  <c r="AW1152"/>
  <c r="AX1152" s="1"/>
  <c r="AW1258"/>
  <c r="AX1258" s="1"/>
  <c r="AW1434"/>
  <c r="AX1434" s="1"/>
  <c r="AW1720"/>
  <c r="AX1720" s="1"/>
  <c r="AW88"/>
  <c r="AX88" s="1"/>
  <c r="AW120"/>
  <c r="AX120" s="1"/>
  <c r="AW152"/>
  <c r="AX152" s="1"/>
  <c r="AW465"/>
  <c r="AX465" s="1"/>
  <c r="AW480"/>
  <c r="AX480" s="1"/>
  <c r="AW517"/>
  <c r="AX517" s="1"/>
  <c r="AW533"/>
  <c r="AX533" s="1"/>
  <c r="AW605"/>
  <c r="AX605" s="1"/>
  <c r="AW621"/>
  <c r="AX621" s="1"/>
  <c r="AW637"/>
  <c r="AX637" s="1"/>
  <c r="AW653"/>
  <c r="AX653" s="1"/>
  <c r="AW661"/>
  <c r="AX661" s="1"/>
  <c r="AW669"/>
  <c r="AX669" s="1"/>
  <c r="AW677"/>
  <c r="AX677" s="1"/>
  <c r="AW685"/>
  <c r="AX685" s="1"/>
  <c r="AW693"/>
  <c r="AX693" s="1"/>
  <c r="AW701"/>
  <c r="AX701" s="1"/>
  <c r="AW709"/>
  <c r="AX709" s="1"/>
  <c r="AW717"/>
  <c r="AX717" s="1"/>
  <c r="AW725"/>
  <c r="AX725" s="1"/>
  <c r="AW733"/>
  <c r="AX733" s="1"/>
  <c r="AW741"/>
  <c r="AX741" s="1"/>
  <c r="AW749"/>
  <c r="AX749" s="1"/>
  <c r="AW757"/>
  <c r="AX757" s="1"/>
  <c r="AW765"/>
  <c r="AX765" s="1"/>
  <c r="AW773"/>
  <c r="AX773" s="1"/>
  <c r="AW794"/>
  <c r="AX794" s="1"/>
  <c r="AW832"/>
  <c r="AX832" s="1"/>
  <c r="AW859"/>
  <c r="AX859" s="1"/>
  <c r="AW931"/>
  <c r="AX931" s="1"/>
  <c r="AW939"/>
  <c r="AX939" s="1"/>
  <c r="AW981"/>
  <c r="AX981" s="1"/>
  <c r="AW1176"/>
  <c r="AX1176" s="1"/>
  <c r="AW1200"/>
  <c r="AX1200" s="1"/>
  <c r="AW1260"/>
  <c r="AX1260" s="1"/>
  <c r="AW1670"/>
  <c r="AX1670" s="1"/>
  <c r="AW789"/>
  <c r="AX789" s="1"/>
  <c r="AW81"/>
  <c r="AX81" s="1"/>
  <c r="AW113"/>
  <c r="AX113" s="1"/>
  <c r="AW145"/>
  <c r="AX145" s="1"/>
  <c r="AW253"/>
  <c r="AX253" s="1"/>
  <c r="AW285"/>
  <c r="AX285" s="1"/>
  <c r="AW317"/>
  <c r="AX317" s="1"/>
  <c r="AW349"/>
  <c r="AX349" s="1"/>
  <c r="AW381"/>
  <c r="AX381" s="1"/>
  <c r="AW413"/>
  <c r="AX413" s="1"/>
  <c r="AW445"/>
  <c r="AX445" s="1"/>
  <c r="AW519"/>
  <c r="AX519" s="1"/>
  <c r="AW820"/>
  <c r="AX820" s="1"/>
  <c r="AW856"/>
  <c r="AX856" s="1"/>
  <c r="AW101"/>
  <c r="AX101" s="1"/>
  <c r="AW133"/>
  <c r="AX133" s="1"/>
  <c r="AW267"/>
  <c r="AX267" s="1"/>
  <c r="AW273"/>
  <c r="AX273" s="1"/>
  <c r="AW299"/>
  <c r="AX299" s="1"/>
  <c r="AW305"/>
  <c r="AX305" s="1"/>
  <c r="AW331"/>
  <c r="AX331" s="1"/>
  <c r="AW337"/>
  <c r="AX337" s="1"/>
  <c r="AW363"/>
  <c r="AX363" s="1"/>
  <c r="AW369"/>
  <c r="AX369" s="1"/>
  <c r="AW395"/>
  <c r="AX395" s="1"/>
  <c r="AW401"/>
  <c r="AX401" s="1"/>
  <c r="AW433"/>
  <c r="AX433" s="1"/>
  <c r="AW489"/>
  <c r="AX489" s="1"/>
  <c r="AW583"/>
  <c r="AX583" s="1"/>
  <c r="AW469"/>
  <c r="AX469" s="1"/>
  <c r="AW561"/>
  <c r="AX561" s="1"/>
  <c r="AW108"/>
  <c r="AX108" s="1"/>
  <c r="AW140"/>
  <c r="AX140" s="1"/>
  <c r="AW549"/>
  <c r="AX549" s="1"/>
  <c r="AW896"/>
  <c r="AX896" s="1"/>
  <c r="AW160"/>
  <c r="AX160" s="1"/>
  <c r="AW500"/>
  <c r="AX500" s="1"/>
  <c r="AW504"/>
  <c r="AX504" s="1"/>
  <c r="AW529"/>
  <c r="AX529" s="1"/>
  <c r="AW810"/>
  <c r="AX810" s="1"/>
  <c r="AW855"/>
  <c r="AX855" s="1"/>
  <c r="AW949"/>
  <c r="AX949" s="1"/>
  <c r="AW1299"/>
  <c r="AX1299" s="1"/>
  <c r="AW116"/>
  <c r="AX116" s="1"/>
  <c r="AW148"/>
  <c r="AX148" s="1"/>
  <c r="AW485"/>
  <c r="AX485" s="1"/>
  <c r="AW501"/>
  <c r="AX501" s="1"/>
  <c r="AW547"/>
  <c r="AX547" s="1"/>
  <c r="AW1088"/>
  <c r="AX1088" s="1"/>
  <c r="AW1097"/>
  <c r="AX1097" s="1"/>
  <c r="AW1244"/>
  <c r="AX1244" s="1"/>
  <c r="AW163"/>
  <c r="AX163" s="1"/>
  <c r="AW77"/>
  <c r="AX77" s="1"/>
  <c r="AW119"/>
  <c r="AX119" s="1"/>
  <c r="AW313"/>
  <c r="AX313" s="1"/>
  <c r="AW409"/>
  <c r="AX409" s="1"/>
  <c r="AW441"/>
  <c r="AX441" s="1"/>
  <c r="AW487"/>
  <c r="AX487" s="1"/>
  <c r="AW853"/>
  <c r="AX853" s="1"/>
  <c r="AW129"/>
  <c r="AX129" s="1"/>
  <c r="AW269"/>
  <c r="AX269" s="1"/>
  <c r="AW301"/>
  <c r="AX301" s="1"/>
  <c r="AW333"/>
  <c r="AX333" s="1"/>
  <c r="AW397"/>
  <c r="AX397" s="1"/>
  <c r="AW429"/>
  <c r="AX429" s="1"/>
  <c r="AW461"/>
  <c r="AX461" s="1"/>
  <c r="AW585"/>
  <c r="AX585" s="1"/>
  <c r="AW595"/>
  <c r="AX595" s="1"/>
  <c r="AW611"/>
  <c r="AX611" s="1"/>
  <c r="AW627"/>
  <c r="AX627" s="1"/>
  <c r="AW643"/>
  <c r="AX643" s="1"/>
  <c r="AW80"/>
  <c r="AX80" s="1"/>
  <c r="AW560"/>
  <c r="AX560" s="1"/>
  <c r="AW565"/>
  <c r="AX565" s="1"/>
  <c r="AW579"/>
  <c r="AX579" s="1"/>
  <c r="AW96"/>
  <c r="AX96" s="1"/>
  <c r="AW591"/>
  <c r="AX591" s="1"/>
  <c r="AW804"/>
  <c r="AX804" s="1"/>
  <c r="AW867"/>
  <c r="AX867" s="1"/>
  <c r="AW929"/>
  <c r="AX929" s="1"/>
  <c r="AW84"/>
  <c r="AX84" s="1"/>
  <c r="AW104"/>
  <c r="AX104" s="1"/>
  <c r="AW136"/>
  <c r="AX136" s="1"/>
  <c r="AW484"/>
  <c r="AX484" s="1"/>
  <c r="AW559"/>
  <c r="AX559" s="1"/>
  <c r="AW563"/>
  <c r="AX563" s="1"/>
  <c r="AW572"/>
  <c r="AX572" s="1"/>
  <c r="AW576"/>
  <c r="AX576" s="1"/>
  <c r="AW795"/>
  <c r="AX795" s="1"/>
  <c r="AW858"/>
  <c r="AX858" s="1"/>
  <c r="AW968"/>
  <c r="AX968" s="1"/>
  <c r="AW1270"/>
  <c r="AX1270" s="1"/>
  <c r="AW1534"/>
  <c r="AX1534" s="1"/>
  <c r="AW99"/>
  <c r="AX99" s="1"/>
  <c r="AW131"/>
  <c r="AX131" s="1"/>
  <c r="AW87"/>
  <c r="AX87" s="1"/>
  <c r="AW281"/>
  <c r="AX281" s="1"/>
  <c r="AW345"/>
  <c r="AX345" s="1"/>
  <c r="AW97"/>
  <c r="AX97" s="1"/>
  <c r="AW117"/>
  <c r="AX117" s="1"/>
  <c r="AW127"/>
  <c r="AX127" s="1"/>
  <c r="AW149"/>
  <c r="AX149" s="1"/>
  <c r="AW159"/>
  <c r="AX159" s="1"/>
  <c r="AW165"/>
  <c r="AX165" s="1"/>
  <c r="AW167"/>
  <c r="AX167" s="1"/>
  <c r="AW181"/>
  <c r="AX181" s="1"/>
  <c r="AW183"/>
  <c r="AX183" s="1"/>
  <c r="AW197"/>
  <c r="AX197" s="1"/>
  <c r="AW199"/>
  <c r="AX199" s="1"/>
  <c r="AW213"/>
  <c r="AX213" s="1"/>
  <c r="AW215"/>
  <c r="AX215" s="1"/>
  <c r="AW229"/>
  <c r="AX229" s="1"/>
  <c r="AW231"/>
  <c r="AX231" s="1"/>
  <c r="AW245"/>
  <c r="AX245" s="1"/>
  <c r="AW247"/>
  <c r="AX247" s="1"/>
  <c r="AW257"/>
  <c r="AX257" s="1"/>
  <c r="AW289"/>
  <c r="AX289" s="1"/>
  <c r="AW321"/>
  <c r="AX321" s="1"/>
  <c r="AW353"/>
  <c r="AX353" s="1"/>
  <c r="AW385"/>
  <c r="AX385" s="1"/>
  <c r="AW417"/>
  <c r="AX417" s="1"/>
  <c r="AW449"/>
  <c r="AX449" s="1"/>
  <c r="AW112"/>
  <c r="AX112" s="1"/>
  <c r="AW144"/>
  <c r="AX144" s="1"/>
  <c r="AW540"/>
  <c r="AX540" s="1"/>
  <c r="AW564"/>
  <c r="AX564" s="1"/>
  <c r="AW76"/>
  <c r="AX76" s="1"/>
  <c r="AW516"/>
  <c r="AX516" s="1"/>
  <c r="AW128"/>
  <c r="AX128" s="1"/>
  <c r="AW72"/>
  <c r="AX72" s="1"/>
  <c r="AW92"/>
  <c r="AX92" s="1"/>
  <c r="AW124"/>
  <c r="AX124" s="1"/>
  <c r="AW156"/>
  <c r="AX156" s="1"/>
  <c r="AW468"/>
  <c r="AX468" s="1"/>
  <c r="AW472"/>
  <c r="AX472" s="1"/>
  <c r="AW497"/>
  <c r="AX497" s="1"/>
  <c r="AW512"/>
  <c r="AX512" s="1"/>
  <c r="AW823"/>
  <c r="AX823" s="1"/>
  <c r="AW829"/>
  <c r="AX829" s="1"/>
  <c r="AW880"/>
  <c r="AX880" s="1"/>
  <c r="AW912"/>
  <c r="AX912" s="1"/>
  <c r="AW948"/>
  <c r="AX948" s="1"/>
  <c r="AW1131"/>
  <c r="AX1131" s="1"/>
  <c r="AW1287"/>
  <c r="AX1287" s="1"/>
  <c r="AW1333"/>
  <c r="AX1333" s="1"/>
  <c r="AW1546"/>
  <c r="AX1546" s="1"/>
  <c r="AW109"/>
  <c r="AX109" s="1"/>
  <c r="AW141"/>
  <c r="AX141" s="1"/>
  <c r="AW151"/>
  <c r="AX151" s="1"/>
  <c r="AW377"/>
  <c r="AX377" s="1"/>
  <c r="AW73"/>
  <c r="AX73" s="1"/>
  <c r="AW83"/>
  <c r="AX83" s="1"/>
  <c r="AW105"/>
  <c r="AX105" s="1"/>
  <c r="AW115"/>
  <c r="AX115" s="1"/>
  <c r="AW137"/>
  <c r="AX137" s="1"/>
  <c r="AW147"/>
  <c r="AX147" s="1"/>
  <c r="AW271"/>
  <c r="AX271" s="1"/>
  <c r="AW303"/>
  <c r="AX303" s="1"/>
  <c r="AW335"/>
  <c r="AX335" s="1"/>
  <c r="AW367"/>
  <c r="AX367" s="1"/>
  <c r="AW399"/>
  <c r="AX399" s="1"/>
  <c r="AW431"/>
  <c r="AX431" s="1"/>
  <c r="AW491"/>
  <c r="AX491" s="1"/>
  <c r="AW521"/>
  <c r="AX521" s="1"/>
  <c r="AW553"/>
  <c r="AX553" s="1"/>
  <c r="AW830"/>
  <c r="AX830" s="1"/>
  <c r="AW492"/>
  <c r="AX492" s="1"/>
  <c r="AW524"/>
  <c r="AX524" s="1"/>
  <c r="AW552"/>
  <c r="AX552" s="1"/>
  <c r="AW584"/>
  <c r="AX584" s="1"/>
  <c r="AW806"/>
  <c r="AX806" s="1"/>
  <c r="AW807"/>
  <c r="AX807" s="1"/>
  <c r="AW872"/>
  <c r="AX872" s="1"/>
  <c r="AW904"/>
  <c r="AX904" s="1"/>
  <c r="AW933"/>
  <c r="AX933" s="1"/>
  <c r="AW945"/>
  <c r="AX945" s="1"/>
  <c r="AW955"/>
  <c r="AX955" s="1"/>
  <c r="AW964"/>
  <c r="AX964" s="1"/>
  <c r="AW1075"/>
  <c r="AX1075" s="1"/>
  <c r="AW1167"/>
  <c r="AX1167" s="1"/>
  <c r="AW1283"/>
  <c r="AX1283" s="1"/>
  <c r="AW1321"/>
  <c r="AX1321" s="1"/>
  <c r="AW168"/>
  <c r="AX168" s="1"/>
  <c r="AW172"/>
  <c r="AX172" s="1"/>
  <c r="AW176"/>
  <c r="AX176" s="1"/>
  <c r="AW180"/>
  <c r="AX180" s="1"/>
  <c r="AW184"/>
  <c r="AX184" s="1"/>
  <c r="AW188"/>
  <c r="AX188" s="1"/>
  <c r="AW192"/>
  <c r="AX192" s="1"/>
  <c r="AW196"/>
  <c r="AX196" s="1"/>
  <c r="AW200"/>
  <c r="AX200" s="1"/>
  <c r="AW204"/>
  <c r="AX204" s="1"/>
  <c r="AW208"/>
  <c r="AX208" s="1"/>
  <c r="AW212"/>
  <c r="AX212" s="1"/>
  <c r="AW216"/>
  <c r="AX216" s="1"/>
  <c r="AW220"/>
  <c r="AX220" s="1"/>
  <c r="AW224"/>
  <c r="AX224" s="1"/>
  <c r="AW228"/>
  <c r="AX228" s="1"/>
  <c r="AW232"/>
  <c r="AX232" s="1"/>
  <c r="AW236"/>
  <c r="AX236" s="1"/>
  <c r="AW240"/>
  <c r="AX240" s="1"/>
  <c r="AW244"/>
  <c r="AX244" s="1"/>
  <c r="AW248"/>
  <c r="AX248" s="1"/>
  <c r="AW252"/>
  <c r="AX252" s="1"/>
  <c r="AW256"/>
  <c r="AX256" s="1"/>
  <c r="AW260"/>
  <c r="AX260" s="1"/>
  <c r="AW264"/>
  <c r="AX264" s="1"/>
  <c r="AW268"/>
  <c r="AX268" s="1"/>
  <c r="AW272"/>
  <c r="AX272" s="1"/>
  <c r="AW276"/>
  <c r="AX276" s="1"/>
  <c r="AW280"/>
  <c r="AX280" s="1"/>
  <c r="AW284"/>
  <c r="AX284" s="1"/>
  <c r="AW288"/>
  <c r="AX288" s="1"/>
  <c r="AW292"/>
  <c r="AX292" s="1"/>
  <c r="AW296"/>
  <c r="AX296" s="1"/>
  <c r="AW300"/>
  <c r="AX300" s="1"/>
  <c r="AW304"/>
  <c r="AX304" s="1"/>
  <c r="AW308"/>
  <c r="AX308" s="1"/>
  <c r="AW312"/>
  <c r="AX312" s="1"/>
  <c r="AW316"/>
  <c r="AX316" s="1"/>
  <c r="AW320"/>
  <c r="AX320" s="1"/>
  <c r="AW324"/>
  <c r="AX324" s="1"/>
  <c r="AW328"/>
  <c r="AX328" s="1"/>
  <c r="AW332"/>
  <c r="AX332" s="1"/>
  <c r="AW336"/>
  <c r="AX336" s="1"/>
  <c r="AW340"/>
  <c r="AX340" s="1"/>
  <c r="AW344"/>
  <c r="AX344" s="1"/>
  <c r="AW348"/>
  <c r="AX348" s="1"/>
  <c r="AW352"/>
  <c r="AX352" s="1"/>
  <c r="AW356"/>
  <c r="AX356" s="1"/>
  <c r="AW360"/>
  <c r="AX360" s="1"/>
  <c r="AW364"/>
  <c r="AX364" s="1"/>
  <c r="AW368"/>
  <c r="AX368" s="1"/>
  <c r="AW372"/>
  <c r="AX372" s="1"/>
  <c r="AW376"/>
  <c r="AX376" s="1"/>
  <c r="AW380"/>
  <c r="AX380" s="1"/>
  <c r="AW384"/>
  <c r="AX384" s="1"/>
  <c r="AW388"/>
  <c r="AX388" s="1"/>
  <c r="AW392"/>
  <c r="AX392" s="1"/>
  <c r="AW396"/>
  <c r="AX396" s="1"/>
  <c r="AW400"/>
  <c r="AX400" s="1"/>
  <c r="AW404"/>
  <c r="AX404" s="1"/>
  <c r="AW408"/>
  <c r="AX408" s="1"/>
  <c r="AW412"/>
  <c r="AX412" s="1"/>
  <c r="AW416"/>
  <c r="AX416" s="1"/>
  <c r="AW420"/>
  <c r="AX420" s="1"/>
  <c r="AW424"/>
  <c r="AX424" s="1"/>
  <c r="AW428"/>
  <c r="AX428" s="1"/>
  <c r="AW432"/>
  <c r="AX432" s="1"/>
  <c r="AW436"/>
  <c r="AX436" s="1"/>
  <c r="AW440"/>
  <c r="AX440" s="1"/>
  <c r="AW444"/>
  <c r="AX444" s="1"/>
  <c r="AW448"/>
  <c r="AX448" s="1"/>
  <c r="AW452"/>
  <c r="AX452" s="1"/>
  <c r="AW456"/>
  <c r="AX456" s="1"/>
  <c r="AW460"/>
  <c r="AX460" s="1"/>
  <c r="AW467"/>
  <c r="AX467" s="1"/>
  <c r="AW499"/>
  <c r="AX499" s="1"/>
  <c r="AW531"/>
  <c r="AX531" s="1"/>
  <c r="AW599"/>
  <c r="AX599" s="1"/>
  <c r="AW615"/>
  <c r="AX615" s="1"/>
  <c r="AW631"/>
  <c r="AX631" s="1"/>
  <c r="AW647"/>
  <c r="AX647" s="1"/>
  <c r="AW464"/>
  <c r="AX464" s="1"/>
  <c r="AW496"/>
  <c r="AX496" s="1"/>
  <c r="AW528"/>
  <c r="AX528" s="1"/>
  <c r="AW548"/>
  <c r="AX548" s="1"/>
  <c r="AW580"/>
  <c r="AX580" s="1"/>
  <c r="AW827"/>
  <c r="AX827" s="1"/>
  <c r="AW836"/>
  <c r="AX836" s="1"/>
  <c r="AW884"/>
  <c r="AX884" s="1"/>
  <c r="AW916"/>
  <c r="AX916" s="1"/>
  <c r="AW947"/>
  <c r="AX947" s="1"/>
  <c r="AW952"/>
  <c r="AX952" s="1"/>
  <c r="AW965"/>
  <c r="AX965" s="1"/>
  <c r="AW1107"/>
  <c r="AX1107" s="1"/>
  <c r="AW1171"/>
  <c r="AX1171" s="1"/>
  <c r="AW1183"/>
  <c r="AX1183" s="1"/>
  <c r="AW1228"/>
  <c r="AX1228" s="1"/>
  <c r="AW1248"/>
  <c r="AX1248" s="1"/>
  <c r="AW1572"/>
  <c r="AX1572" s="1"/>
  <c r="AW1575"/>
  <c r="AX1575" s="1"/>
  <c r="AW471"/>
  <c r="AX471" s="1"/>
  <c r="AW473"/>
  <c r="AX473" s="1"/>
  <c r="AW503"/>
  <c r="AX503" s="1"/>
  <c r="AW505"/>
  <c r="AX505" s="1"/>
  <c r="AW535"/>
  <c r="AX535" s="1"/>
  <c r="AW593"/>
  <c r="AX593" s="1"/>
  <c r="AW609"/>
  <c r="AX609" s="1"/>
  <c r="AW625"/>
  <c r="AX625" s="1"/>
  <c r="AW641"/>
  <c r="AX641" s="1"/>
  <c r="AW1113"/>
  <c r="AX1113" s="1"/>
  <c r="AW476"/>
  <c r="AX476" s="1"/>
  <c r="AW508"/>
  <c r="AX508" s="1"/>
  <c r="AW568"/>
  <c r="AX568" s="1"/>
  <c r="AW838"/>
  <c r="AX838" s="1"/>
  <c r="AW839"/>
  <c r="AX839" s="1"/>
  <c r="AW888"/>
  <c r="AX888" s="1"/>
  <c r="AW920"/>
  <c r="AX920" s="1"/>
  <c r="AW1101"/>
  <c r="AX1101" s="1"/>
  <c r="AW1117"/>
  <c r="AX1117" s="1"/>
  <c r="AW1142"/>
  <c r="AX1142" s="1"/>
  <c r="AW1146"/>
  <c r="AX1146" s="1"/>
  <c r="AW1266"/>
  <c r="AX1266" s="1"/>
  <c r="AW1293"/>
  <c r="AX1293" s="1"/>
  <c r="AW1311"/>
  <c r="AX1311" s="1"/>
  <c r="AW1361"/>
  <c r="AX1361" s="1"/>
  <c r="AW1437"/>
  <c r="AX1437" s="1"/>
  <c r="AW1494"/>
  <c r="AX1494" s="1"/>
  <c r="AW1517"/>
  <c r="AX1517" s="1"/>
  <c r="AW1599"/>
  <c r="AX1599" s="1"/>
  <c r="AW483"/>
  <c r="AX483" s="1"/>
  <c r="AW515"/>
  <c r="AX515" s="1"/>
  <c r="AW488"/>
  <c r="AX488" s="1"/>
  <c r="AW520"/>
  <c r="AX520" s="1"/>
  <c r="AW556"/>
  <c r="AX556" s="1"/>
  <c r="AW588"/>
  <c r="AX588" s="1"/>
  <c r="AW778"/>
  <c r="AX778" s="1"/>
  <c r="AW800"/>
  <c r="AX800" s="1"/>
  <c r="AW842"/>
  <c r="AX842" s="1"/>
  <c r="AW864"/>
  <c r="AX864" s="1"/>
  <c r="AW892"/>
  <c r="AX892" s="1"/>
  <c r="AW924"/>
  <c r="AX924" s="1"/>
  <c r="AW971"/>
  <c r="AX971" s="1"/>
  <c r="AW1154"/>
  <c r="AX1154" s="1"/>
  <c r="AW1211"/>
  <c r="AX1211" s="1"/>
  <c r="AW1285"/>
  <c r="AX1285" s="1"/>
  <c r="AW1289"/>
  <c r="AX1289" s="1"/>
  <c r="AW1375"/>
  <c r="AX1375" s="1"/>
  <c r="AW1581"/>
  <c r="AX1581" s="1"/>
  <c r="AW463"/>
  <c r="AX463" s="1"/>
  <c r="AW495"/>
  <c r="AX495" s="1"/>
  <c r="AW527"/>
  <c r="AX527" s="1"/>
  <c r="AW537"/>
  <c r="AX537" s="1"/>
  <c r="AW967"/>
  <c r="AX967" s="1"/>
  <c r="AW1100"/>
  <c r="AX1100" s="1"/>
  <c r="AW1134"/>
  <c r="AX1134" s="1"/>
  <c r="AW1139"/>
  <c r="AX1139" s="1"/>
  <c r="AW1259"/>
  <c r="AX1259" s="1"/>
  <c r="AW1275"/>
  <c r="AX1275" s="1"/>
  <c r="AW1315"/>
  <c r="AX1315" s="1"/>
  <c r="AW1316"/>
  <c r="AX1316" s="1"/>
  <c r="AW1470"/>
  <c r="AX1470" s="1"/>
  <c r="AW1486"/>
  <c r="AX1486" s="1"/>
  <c r="AW1559"/>
  <c r="AX1559" s="1"/>
  <c r="AW1610"/>
  <c r="AX1610" s="1"/>
  <c r="AW1612"/>
  <c r="AX1612" s="1"/>
  <c r="AW1628"/>
  <c r="AX1628" s="1"/>
  <c r="AW592"/>
  <c r="AX592" s="1"/>
  <c r="AW596"/>
  <c r="AX596" s="1"/>
  <c r="AW600"/>
  <c r="AX600" s="1"/>
  <c r="AW604"/>
  <c r="AX604" s="1"/>
  <c r="AW608"/>
  <c r="AX608" s="1"/>
  <c r="AW612"/>
  <c r="AX612" s="1"/>
  <c r="AW616"/>
  <c r="AX616" s="1"/>
  <c r="AW620"/>
  <c r="AX620" s="1"/>
  <c r="AW624"/>
  <c r="AX624" s="1"/>
  <c r="AW628"/>
  <c r="AX628" s="1"/>
  <c r="AW632"/>
  <c r="AX632" s="1"/>
  <c r="AW636"/>
  <c r="AX636" s="1"/>
  <c r="AW640"/>
  <c r="AX640" s="1"/>
  <c r="AW644"/>
  <c r="AX644" s="1"/>
  <c r="AW648"/>
  <c r="AX648" s="1"/>
  <c r="AW652"/>
  <c r="AX652" s="1"/>
  <c r="AW656"/>
  <c r="AX656" s="1"/>
  <c r="AW660"/>
  <c r="AX660" s="1"/>
  <c r="AW664"/>
  <c r="AX664" s="1"/>
  <c r="AW668"/>
  <c r="AX668" s="1"/>
  <c r="AW672"/>
  <c r="AX672" s="1"/>
  <c r="AW676"/>
  <c r="AX676" s="1"/>
  <c r="AW680"/>
  <c r="AX680" s="1"/>
  <c r="AW684"/>
  <c r="AX684" s="1"/>
  <c r="AW688"/>
  <c r="AX688" s="1"/>
  <c r="AW692"/>
  <c r="AX692" s="1"/>
  <c r="AW696"/>
  <c r="AX696" s="1"/>
  <c r="AW700"/>
  <c r="AX700" s="1"/>
  <c r="AW704"/>
  <c r="AX704" s="1"/>
  <c r="AW708"/>
  <c r="AX708" s="1"/>
  <c r="AW712"/>
  <c r="AX712" s="1"/>
  <c r="AW716"/>
  <c r="AX716" s="1"/>
  <c r="AW720"/>
  <c r="AX720" s="1"/>
  <c r="AW724"/>
  <c r="AX724" s="1"/>
  <c r="AW728"/>
  <c r="AX728" s="1"/>
  <c r="AW732"/>
  <c r="AX732" s="1"/>
  <c r="AW736"/>
  <c r="AX736" s="1"/>
  <c r="AW740"/>
  <c r="AX740" s="1"/>
  <c r="AW744"/>
  <c r="AX744" s="1"/>
  <c r="AW748"/>
  <c r="AX748" s="1"/>
  <c r="AW752"/>
  <c r="AX752" s="1"/>
  <c r="AW756"/>
  <c r="AX756" s="1"/>
  <c r="AW760"/>
  <c r="AX760" s="1"/>
  <c r="AW764"/>
  <c r="AX764" s="1"/>
  <c r="AW768"/>
  <c r="AX768" s="1"/>
  <c r="AW772"/>
  <c r="AX772" s="1"/>
  <c r="AW777"/>
  <c r="AX777" s="1"/>
  <c r="AW809"/>
  <c r="AX809" s="1"/>
  <c r="AW841"/>
  <c r="AX841" s="1"/>
  <c r="AW1081"/>
  <c r="AX1081" s="1"/>
  <c r="AW1220"/>
  <c r="AX1220" s="1"/>
  <c r="AW940"/>
  <c r="AX940" s="1"/>
  <c r="AW961"/>
  <c r="AX961" s="1"/>
  <c r="AW977"/>
  <c r="AX977" s="1"/>
  <c r="AW1084"/>
  <c r="AX1084" s="1"/>
  <c r="AW1174"/>
  <c r="AX1174" s="1"/>
  <c r="AW1231"/>
  <c r="AX1231" s="1"/>
  <c r="AW1247"/>
  <c r="AX1247" s="1"/>
  <c r="AW1255"/>
  <c r="AX1255" s="1"/>
  <c r="AW1309"/>
  <c r="AX1309" s="1"/>
  <c r="AW1351"/>
  <c r="AX1351" s="1"/>
  <c r="AW1379"/>
  <c r="AX1379" s="1"/>
  <c r="AW1380"/>
  <c r="AX1380" s="1"/>
  <c r="AW1597"/>
  <c r="AX1597" s="1"/>
  <c r="AW1711"/>
  <c r="AX1711" s="1"/>
  <c r="AW805"/>
  <c r="AX805" s="1"/>
  <c r="AW837"/>
  <c r="AX837" s="1"/>
  <c r="AW1085"/>
  <c r="AX1085" s="1"/>
  <c r="AW1091"/>
  <c r="AX1091" s="1"/>
  <c r="AW1120"/>
  <c r="AX1120" s="1"/>
  <c r="AW1135"/>
  <c r="AX1135" s="1"/>
  <c r="AW1184"/>
  <c r="AX1184" s="1"/>
  <c r="AW1404"/>
  <c r="AX1404" s="1"/>
  <c r="AW1419"/>
  <c r="AX1419" s="1"/>
  <c r="AW1525"/>
  <c r="AX1525" s="1"/>
  <c r="AW1539"/>
  <c r="AX1539" s="1"/>
  <c r="AW1658"/>
  <c r="AX1658" s="1"/>
  <c r="AW793"/>
  <c r="AX793" s="1"/>
  <c r="AW825"/>
  <c r="AX825" s="1"/>
  <c r="AW857"/>
  <c r="AX857" s="1"/>
  <c r="AW928"/>
  <c r="AX928" s="1"/>
  <c r="AW944"/>
  <c r="AX944" s="1"/>
  <c r="AW1072"/>
  <c r="AX1072" s="1"/>
  <c r="AW1116"/>
  <c r="AX1116" s="1"/>
  <c r="AW1156"/>
  <c r="AX1156" s="1"/>
  <c r="AW1179"/>
  <c r="AX1179" s="1"/>
  <c r="AW1357"/>
  <c r="AX1357" s="1"/>
  <c r="AW1389"/>
  <c r="AX1389" s="1"/>
  <c r="AW1391"/>
  <c r="AX1391" s="1"/>
  <c r="AW1395"/>
  <c r="AX1395" s="1"/>
  <c r="AW1406"/>
  <c r="AX1406" s="1"/>
  <c r="AW1864"/>
  <c r="AX1864" s="1"/>
  <c r="AW1961"/>
  <c r="AX1961" s="1"/>
  <c r="AW2003"/>
  <c r="AX2003" s="1"/>
  <c r="AW781"/>
  <c r="AX781" s="1"/>
  <c r="AW813"/>
  <c r="AX813" s="1"/>
  <c r="AW845"/>
  <c r="AX845" s="1"/>
  <c r="AW1199"/>
  <c r="AX1199" s="1"/>
  <c r="AW1203"/>
  <c r="AX1203" s="1"/>
  <c r="AW1216"/>
  <c r="AX1216" s="1"/>
  <c r="AW1264"/>
  <c r="AX1264" s="1"/>
  <c r="AW1272"/>
  <c r="AX1272" s="1"/>
  <c r="AW1279"/>
  <c r="AX1279" s="1"/>
  <c r="AW1388"/>
  <c r="AX1388" s="1"/>
  <c r="AW1407"/>
  <c r="AX1407" s="1"/>
  <c r="AW1423"/>
  <c r="AX1423" s="1"/>
  <c r="AW1531"/>
  <c r="AX1531" s="1"/>
  <c r="AW1626"/>
  <c r="AX1626" s="1"/>
  <c r="AW954"/>
  <c r="AX954" s="1"/>
  <c r="AW1077"/>
  <c r="AX1077" s="1"/>
  <c r="AW1093"/>
  <c r="AX1093" s="1"/>
  <c r="AW1109"/>
  <c r="AX1109" s="1"/>
  <c r="AW1125"/>
  <c r="AX1125" s="1"/>
  <c r="AW1208"/>
  <c r="AX1208" s="1"/>
  <c r="AW1076"/>
  <c r="AX1076" s="1"/>
  <c r="AW1092"/>
  <c r="AX1092" s="1"/>
  <c r="AW1108"/>
  <c r="AX1108" s="1"/>
  <c r="AW1124"/>
  <c r="AX1124" s="1"/>
  <c r="AW1147"/>
  <c r="AX1147" s="1"/>
  <c r="AW1196"/>
  <c r="AX1196" s="1"/>
  <c r="AW1223"/>
  <c r="AX1223" s="1"/>
  <c r="AW1239"/>
  <c r="AX1239" s="1"/>
  <c r="AW1297"/>
  <c r="AX1297" s="1"/>
  <c r="AW1318"/>
  <c r="AX1318" s="1"/>
  <c r="AW1390"/>
  <c r="AX1390" s="1"/>
  <c r="AW1418"/>
  <c r="AX1418" s="1"/>
  <c r="AW1570"/>
  <c r="AX1570" s="1"/>
  <c r="AW1166"/>
  <c r="AX1166" s="1"/>
  <c r="AW1186"/>
  <c r="AX1186" s="1"/>
  <c r="AW1206"/>
  <c r="AX1206" s="1"/>
  <c r="AW1246"/>
  <c r="AX1246" s="1"/>
  <c r="AW1431"/>
  <c r="AX1431" s="1"/>
  <c r="AW1164"/>
  <c r="AX1164" s="1"/>
  <c r="AW1191"/>
  <c r="AX1191" s="1"/>
  <c r="AW1235"/>
  <c r="AX1235" s="1"/>
  <c r="AW1242"/>
  <c r="AX1242" s="1"/>
  <c r="AW1268"/>
  <c r="AX1268" s="1"/>
  <c r="AW1308"/>
  <c r="AX1308" s="1"/>
  <c r="AW1332"/>
  <c r="AX1332" s="1"/>
  <c r="AW1353"/>
  <c r="AX1353" s="1"/>
  <c r="AW1372"/>
  <c r="AX1372" s="1"/>
  <c r="AW1410"/>
  <c r="AX1410" s="1"/>
  <c r="AW1413"/>
  <c r="AX1413" s="1"/>
  <c r="AW1466"/>
  <c r="AX1466" s="1"/>
  <c r="AW1498"/>
  <c r="AX1498" s="1"/>
  <c r="AW1607"/>
  <c r="AX1607" s="1"/>
  <c r="AW1623"/>
  <c r="AX1623" s="1"/>
  <c r="AW1819"/>
  <c r="AX1819" s="1"/>
  <c r="AW1840"/>
  <c r="AX1840" s="1"/>
  <c r="AW970"/>
  <c r="AX970" s="1"/>
  <c r="AW984"/>
  <c r="AX984" s="1"/>
  <c r="AW988"/>
  <c r="AX988" s="1"/>
  <c r="AW992"/>
  <c r="AX992" s="1"/>
  <c r="AW996"/>
  <c r="AX996" s="1"/>
  <c r="AW1000"/>
  <c r="AX1000" s="1"/>
  <c r="AW1004"/>
  <c r="AX1004" s="1"/>
  <c r="AW1008"/>
  <c r="AX1008" s="1"/>
  <c r="AW1012"/>
  <c r="AX1012" s="1"/>
  <c r="AW1016"/>
  <c r="AX1016" s="1"/>
  <c r="AW1020"/>
  <c r="AX1020" s="1"/>
  <c r="AW1024"/>
  <c r="AX1024" s="1"/>
  <c r="AW1028"/>
  <c r="AX1028" s="1"/>
  <c r="AW1032"/>
  <c r="AX1032" s="1"/>
  <c r="AW1036"/>
  <c r="AX1036" s="1"/>
  <c r="AW1040"/>
  <c r="AX1040" s="1"/>
  <c r="AW1044"/>
  <c r="AX1044" s="1"/>
  <c r="AW1048"/>
  <c r="AX1048" s="1"/>
  <c r="AW1052"/>
  <c r="AX1052" s="1"/>
  <c r="AW1056"/>
  <c r="AX1056" s="1"/>
  <c r="AW1060"/>
  <c r="AX1060" s="1"/>
  <c r="AW1064"/>
  <c r="AX1064" s="1"/>
  <c r="AW1068"/>
  <c r="AX1068" s="1"/>
  <c r="AW1080"/>
  <c r="AX1080" s="1"/>
  <c r="AW1096"/>
  <c r="AX1096" s="1"/>
  <c r="AW1112"/>
  <c r="AX1112" s="1"/>
  <c r="AW1128"/>
  <c r="AX1128" s="1"/>
  <c r="AW1159"/>
  <c r="AX1159" s="1"/>
  <c r="AW1215"/>
  <c r="AX1215" s="1"/>
  <c r="AW1322"/>
  <c r="AX1322" s="1"/>
  <c r="AW1394"/>
  <c r="AX1394" s="1"/>
  <c r="AW1405"/>
  <c r="AX1405" s="1"/>
  <c r="AW1461"/>
  <c r="AX1461" s="1"/>
  <c r="AW1474"/>
  <c r="AX1474" s="1"/>
  <c r="AW1483"/>
  <c r="AX1483" s="1"/>
  <c r="AW1509"/>
  <c r="AX1509" s="1"/>
  <c r="AW1642"/>
  <c r="AX1642" s="1"/>
  <c r="AW1222"/>
  <c r="AX1222" s="1"/>
  <c r="AW1234"/>
  <c r="AX1234" s="1"/>
  <c r="AW1491"/>
  <c r="AX1491" s="1"/>
  <c r="AW1313"/>
  <c r="AX1313" s="1"/>
  <c r="AW1339"/>
  <c r="AX1339" s="1"/>
  <c r="AW1363"/>
  <c r="AX1363" s="1"/>
  <c r="AW1377"/>
  <c r="AX1377" s="1"/>
  <c r="AW1414"/>
  <c r="AX1414" s="1"/>
  <c r="AW1490"/>
  <c r="AX1490" s="1"/>
  <c r="AW1501"/>
  <c r="AX1501" s="1"/>
  <c r="AW1538"/>
  <c r="AX1538" s="1"/>
  <c r="AW1564"/>
  <c r="AX1564" s="1"/>
  <c r="AW1342"/>
  <c r="AX1342" s="1"/>
  <c r="AW1163"/>
  <c r="AX1163" s="1"/>
  <c r="AW1195"/>
  <c r="AX1195" s="1"/>
  <c r="AW1227"/>
  <c r="AX1227" s="1"/>
  <c r="AW1243"/>
  <c r="AX1243" s="1"/>
  <c r="AW1271"/>
  <c r="AX1271" s="1"/>
  <c r="AW1284"/>
  <c r="AX1284" s="1"/>
  <c r="AW1295"/>
  <c r="AX1295" s="1"/>
  <c r="AW1335"/>
  <c r="AX1335" s="1"/>
  <c r="AW1346"/>
  <c r="AX1346" s="1"/>
  <c r="AW1359"/>
  <c r="AX1359" s="1"/>
  <c r="AW1530"/>
  <c r="AX1530" s="1"/>
  <c r="AW1767"/>
  <c r="AX1767" s="1"/>
  <c r="AW1138"/>
  <c r="AX1138" s="1"/>
  <c r="AW1140"/>
  <c r="AX1140" s="1"/>
  <c r="AW1170"/>
  <c r="AX1170" s="1"/>
  <c r="AW1172"/>
  <c r="AX1172" s="1"/>
  <c r="AW1202"/>
  <c r="AX1202" s="1"/>
  <c r="AW1204"/>
  <c r="AX1204" s="1"/>
  <c r="AW1298"/>
  <c r="AX1298" s="1"/>
  <c r="AW1362"/>
  <c r="AX1362" s="1"/>
  <c r="AW1381"/>
  <c r="AX1381" s="1"/>
  <c r="AW1397"/>
  <c r="AX1397" s="1"/>
  <c r="AW1143"/>
  <c r="AX1143" s="1"/>
  <c r="AW1175"/>
  <c r="AX1175" s="1"/>
  <c r="AW1207"/>
  <c r="AX1207" s="1"/>
  <c r="AW1267"/>
  <c r="AX1267" s="1"/>
  <c r="AW1306"/>
  <c r="AX1306" s="1"/>
  <c r="AW1370"/>
  <c r="AX1370" s="1"/>
  <c r="AW1415"/>
  <c r="AX1415" s="1"/>
  <c r="AW1475"/>
  <c r="AX1475" s="1"/>
  <c r="AW1482"/>
  <c r="AX1482" s="1"/>
  <c r="AW1493"/>
  <c r="AX1493" s="1"/>
  <c r="AW1639"/>
  <c r="AX1639" s="1"/>
  <c r="AW1655"/>
  <c r="AX1655" s="1"/>
  <c r="AW1706"/>
  <c r="AX1706" s="1"/>
  <c r="AW1829"/>
  <c r="AX1829" s="1"/>
  <c r="AW1150"/>
  <c r="AX1150" s="1"/>
  <c r="AW1182"/>
  <c r="AX1182" s="1"/>
  <c r="AW1214"/>
  <c r="AX1214" s="1"/>
  <c r="AW1323"/>
  <c r="AX1323" s="1"/>
  <c r="AW1382"/>
  <c r="AX1382" s="1"/>
  <c r="AW1398"/>
  <c r="AX1398" s="1"/>
  <c r="AW1155"/>
  <c r="AX1155" s="1"/>
  <c r="AW1187"/>
  <c r="AX1187" s="1"/>
  <c r="AW1219"/>
  <c r="AX1219" s="1"/>
  <c r="AW1251"/>
  <c r="AX1251" s="1"/>
  <c r="AW1263"/>
  <c r="AX1263" s="1"/>
  <c r="AW1294"/>
  <c r="AX1294" s="1"/>
  <c r="AW1334"/>
  <c r="AX1334" s="1"/>
  <c r="AW1337"/>
  <c r="AX1337" s="1"/>
  <c r="AW1358"/>
  <c r="AX1358" s="1"/>
  <c r="AW1445"/>
  <c r="AX1445" s="1"/>
  <c r="AW1453"/>
  <c r="AX1453" s="1"/>
  <c r="AW1467"/>
  <c r="AX1467" s="1"/>
  <c r="AW1560"/>
  <c r="AX1560" s="1"/>
  <c r="AW1562"/>
  <c r="AX1562" s="1"/>
  <c r="AW1584"/>
  <c r="AX1584" s="1"/>
  <c r="AW1715"/>
  <c r="AX1715" s="1"/>
  <c r="AW1734"/>
  <c r="AX1734" s="1"/>
  <c r="AW1162"/>
  <c r="AX1162" s="1"/>
  <c r="AW1194"/>
  <c r="AX1194" s="1"/>
  <c r="AW1226"/>
  <c r="AX1226" s="1"/>
  <c r="AW1302"/>
  <c r="AX1302" s="1"/>
  <c r="AW1366"/>
  <c r="AX1366" s="1"/>
  <c r="AW1435"/>
  <c r="AX1435" s="1"/>
  <c r="AW1547"/>
  <c r="AX1547" s="1"/>
  <c r="AW1305"/>
  <c r="AX1305" s="1"/>
  <c r="AW1369"/>
  <c r="AX1369" s="1"/>
  <c r="AW1386"/>
  <c r="AX1386" s="1"/>
  <c r="AW1402"/>
  <c r="AX1402" s="1"/>
  <c r="AW1426"/>
  <c r="AX1426" s="1"/>
  <c r="AW1450"/>
  <c r="AX1450" s="1"/>
  <c r="AW1477"/>
  <c r="AX1477" s="1"/>
  <c r="AW1514"/>
  <c r="AX1514" s="1"/>
  <c r="AW1541"/>
  <c r="AX1541" s="1"/>
  <c r="AW1594"/>
  <c r="AX1594" s="1"/>
  <c r="AW1596"/>
  <c r="AX1596" s="1"/>
  <c r="AW1632"/>
  <c r="AX1632" s="1"/>
  <c r="AW1660"/>
  <c r="AX1660" s="1"/>
  <c r="AW1678"/>
  <c r="AX1678" s="1"/>
  <c r="AW1743"/>
  <c r="AX1743" s="1"/>
  <c r="AW1763"/>
  <c r="AX1763" s="1"/>
  <c r="AW1808"/>
  <c r="AX1808" s="1"/>
  <c r="AW1301"/>
  <c r="AX1301" s="1"/>
  <c r="AW1365"/>
  <c r="AX1365" s="1"/>
  <c r="AW1454"/>
  <c r="AX1454" s="1"/>
  <c r="AW1518"/>
  <c r="AX1518" s="1"/>
  <c r="AW1345"/>
  <c r="AX1345" s="1"/>
  <c r="AW1429"/>
  <c r="AX1429" s="1"/>
  <c r="AW1442"/>
  <c r="AX1442" s="1"/>
  <c r="AW1469"/>
  <c r="AX1469" s="1"/>
  <c r="AW1506"/>
  <c r="AX1506" s="1"/>
  <c r="AW1533"/>
  <c r="AX1533" s="1"/>
  <c r="AW1552"/>
  <c r="AX1552" s="1"/>
  <c r="AW1591"/>
  <c r="AX1591" s="1"/>
  <c r="AW1648"/>
  <c r="AX1648" s="1"/>
  <c r="AW1662"/>
  <c r="AX1662" s="1"/>
  <c r="AW1682"/>
  <c r="AX1682" s="1"/>
  <c r="AW1686"/>
  <c r="AX1686" s="1"/>
  <c r="AW1710"/>
  <c r="AX1710" s="1"/>
  <c r="AW1742"/>
  <c r="AX1742" s="1"/>
  <c r="AW1777"/>
  <c r="AX1777" s="1"/>
  <c r="AW1785"/>
  <c r="AX1785" s="1"/>
  <c r="AW1838"/>
  <c r="AX1838" s="1"/>
  <c r="AW1341"/>
  <c r="AX1341" s="1"/>
  <c r="AW1446"/>
  <c r="AX1446" s="1"/>
  <c r="AW1510"/>
  <c r="AX1510" s="1"/>
  <c r="AW1732"/>
  <c r="AX1732" s="1"/>
  <c r="AW1760"/>
  <c r="AX1760" s="1"/>
  <c r="AW1329"/>
  <c r="AX1329" s="1"/>
  <c r="AW1421"/>
  <c r="AX1421" s="1"/>
  <c r="AW1458"/>
  <c r="AX1458" s="1"/>
  <c r="AW1485"/>
  <c r="AX1485" s="1"/>
  <c r="AW1522"/>
  <c r="AX1522" s="1"/>
  <c r="AW1616"/>
  <c r="AX1616" s="1"/>
  <c r="AW1644"/>
  <c r="AX1644" s="1"/>
  <c r="AW1666"/>
  <c r="AX1666" s="1"/>
  <c r="AW1692"/>
  <c r="AX1692" s="1"/>
  <c r="AW1700"/>
  <c r="AX1700" s="1"/>
  <c r="AW1713"/>
  <c r="AX1713" s="1"/>
  <c r="AW1716"/>
  <c r="AX1716" s="1"/>
  <c r="AW1325"/>
  <c r="AX1325" s="1"/>
  <c r="AW1462"/>
  <c r="AX1462" s="1"/>
  <c r="AW1526"/>
  <c r="AX1526" s="1"/>
  <c r="AW1608"/>
  <c r="AX1608" s="1"/>
  <c r="AW1699"/>
  <c r="AX1699" s="1"/>
  <c r="AW1780"/>
  <c r="AX1780" s="1"/>
  <c r="AW1787"/>
  <c r="AX1787" s="1"/>
  <c r="AW1803"/>
  <c r="AX1803" s="1"/>
  <c r="AW1981"/>
  <c r="AX1981" s="1"/>
  <c r="AW1385"/>
  <c r="AX1385" s="1"/>
  <c r="AW1393"/>
  <c r="AX1393" s="1"/>
  <c r="AW1401"/>
  <c r="AX1401" s="1"/>
  <c r="AW1409"/>
  <c r="AX1409" s="1"/>
  <c r="AW1417"/>
  <c r="AX1417" s="1"/>
  <c r="AW1425"/>
  <c r="AX1425" s="1"/>
  <c r="AW1433"/>
  <c r="AX1433" s="1"/>
  <c r="AW1441"/>
  <c r="AX1441" s="1"/>
  <c r="AW1449"/>
  <c r="AX1449" s="1"/>
  <c r="AW1457"/>
  <c r="AX1457" s="1"/>
  <c r="AW1465"/>
  <c r="AX1465" s="1"/>
  <c r="AW1473"/>
  <c r="AX1473" s="1"/>
  <c r="AW1481"/>
  <c r="AX1481" s="1"/>
  <c r="AW1489"/>
  <c r="AX1489" s="1"/>
  <c r="AW1497"/>
  <c r="AX1497" s="1"/>
  <c r="AW1505"/>
  <c r="AX1505" s="1"/>
  <c r="AW1513"/>
  <c r="AX1513" s="1"/>
  <c r="AW1521"/>
  <c r="AX1521" s="1"/>
  <c r="AW1529"/>
  <c r="AX1529" s="1"/>
  <c r="AW1537"/>
  <c r="AX1537" s="1"/>
  <c r="AW1545"/>
  <c r="AX1545" s="1"/>
  <c r="AW1558"/>
  <c r="AX1558" s="1"/>
  <c r="AW1590"/>
  <c r="AX1590" s="1"/>
  <c r="AW1606"/>
  <c r="AX1606" s="1"/>
  <c r="AW1754"/>
  <c r="AX1754" s="1"/>
  <c r="AW1554"/>
  <c r="AX1554" s="1"/>
  <c r="AW1556"/>
  <c r="AX1556" s="1"/>
  <c r="AW1586"/>
  <c r="AX1586" s="1"/>
  <c r="AW1588"/>
  <c r="AX1588" s="1"/>
  <c r="AW1604"/>
  <c r="AX1604" s="1"/>
  <c r="AW1726"/>
  <c r="AX1726" s="1"/>
  <c r="AW1753"/>
  <c r="AX1753" s="1"/>
  <c r="AW1756"/>
  <c r="AX1756" s="1"/>
  <c r="AW1868"/>
  <c r="AX1868" s="1"/>
  <c r="AW1952"/>
  <c r="AX1952" s="1"/>
  <c r="AW1565"/>
  <c r="AX1565" s="1"/>
  <c r="AW1671"/>
  <c r="AX1671" s="1"/>
  <c r="AW1697"/>
  <c r="AX1697" s="1"/>
  <c r="AW1723"/>
  <c r="AX1723" s="1"/>
  <c r="AW1739"/>
  <c r="AX1739" s="1"/>
  <c r="AW1761"/>
  <c r="AX1761" s="1"/>
  <c r="AW1766"/>
  <c r="AX1766" s="1"/>
  <c r="AW1874"/>
  <c r="AX1874" s="1"/>
  <c r="AW1929"/>
  <c r="AX1929" s="1"/>
  <c r="AW1953"/>
  <c r="AX1953" s="1"/>
  <c r="AW1704"/>
  <c r="AX1704" s="1"/>
  <c r="AW1578"/>
  <c r="AX1578" s="1"/>
  <c r="AW1580"/>
  <c r="AX1580" s="1"/>
  <c r="AW1602"/>
  <c r="AX1602" s="1"/>
  <c r="AW1615"/>
  <c r="AX1615" s="1"/>
  <c r="AW1618"/>
  <c r="AX1618" s="1"/>
  <c r="AW1620"/>
  <c r="AX1620" s="1"/>
  <c r="AW1631"/>
  <c r="AX1631" s="1"/>
  <c r="AW1634"/>
  <c r="AX1634" s="1"/>
  <c r="AW1636"/>
  <c r="AX1636" s="1"/>
  <c r="AW1647"/>
  <c r="AX1647" s="1"/>
  <c r="AW1650"/>
  <c r="AX1650" s="1"/>
  <c r="AW1652"/>
  <c r="AX1652" s="1"/>
  <c r="AW1680"/>
  <c r="AX1680" s="1"/>
  <c r="AW1718"/>
  <c r="AX1718" s="1"/>
  <c r="AW1784"/>
  <c r="AX1784" s="1"/>
  <c r="AW1806"/>
  <c r="AX1806" s="1"/>
  <c r="AW1557"/>
  <c r="AX1557" s="1"/>
  <c r="AW1589"/>
  <c r="AX1589" s="1"/>
  <c r="AW1605"/>
  <c r="AX1605" s="1"/>
  <c r="AW1688"/>
  <c r="AX1688" s="1"/>
  <c r="AW1899"/>
  <c r="AX1899" s="1"/>
  <c r="AW1900"/>
  <c r="AX1900" s="1"/>
  <c r="AW1727"/>
  <c r="AX1727" s="1"/>
  <c r="AW1744"/>
  <c r="AX1744" s="1"/>
  <c r="AW1758"/>
  <c r="AX1758" s="1"/>
  <c r="AW1768"/>
  <c r="AX1768" s="1"/>
  <c r="AW1848"/>
  <c r="AX1848" s="1"/>
  <c r="AW1867"/>
  <c r="AX1867" s="1"/>
  <c r="AW1973"/>
  <c r="AX1973" s="1"/>
  <c r="AW1702"/>
  <c r="AX1702" s="1"/>
  <c r="AW1740"/>
  <c r="AX1740" s="1"/>
  <c r="AW1782"/>
  <c r="AX1782" s="1"/>
  <c r="AW1802"/>
  <c r="AX1802" s="1"/>
  <c r="AW1911"/>
  <c r="AX1911" s="1"/>
  <c r="AW1969"/>
  <c r="AX1969" s="1"/>
  <c r="AW1698"/>
  <c r="AX1698" s="1"/>
  <c r="AW1694"/>
  <c r="AX1694" s="1"/>
  <c r="AW1751"/>
  <c r="AX1751" s="1"/>
  <c r="AW1791"/>
  <c r="AX1791" s="1"/>
  <c r="AW1810"/>
  <c r="AX1810" s="1"/>
  <c r="AW1833"/>
  <c r="AX1833" s="1"/>
  <c r="AW1664"/>
  <c r="AX1664" s="1"/>
  <c r="AW1683"/>
  <c r="AX1683" s="1"/>
  <c r="AW1690"/>
  <c r="AX1690" s="1"/>
  <c r="AW1750"/>
  <c r="AX1750" s="1"/>
  <c r="AW1822"/>
  <c r="AX1822" s="1"/>
  <c r="AW1859"/>
  <c r="AX1859" s="1"/>
  <c r="AW1866"/>
  <c r="AX1866" s="1"/>
  <c r="AW1872"/>
  <c r="AX1872" s="1"/>
  <c r="AW1883"/>
  <c r="AX1883" s="1"/>
  <c r="AW1954"/>
  <c r="AX1954" s="1"/>
  <c r="AW1746"/>
  <c r="AX1746" s="1"/>
  <c r="AW1794"/>
  <c r="AX1794" s="1"/>
  <c r="AW1813"/>
  <c r="AX1813" s="1"/>
  <c r="AW1885"/>
  <c r="AX1885" s="1"/>
  <c r="AW1901"/>
  <c r="AX1901" s="1"/>
  <c r="AW1916"/>
  <c r="AX1916" s="1"/>
  <c r="AW1935"/>
  <c r="AX1935" s="1"/>
  <c r="AW1949"/>
  <c r="AX1949" s="1"/>
  <c r="AW1976"/>
  <c r="AX1976" s="1"/>
  <c r="AW1821"/>
  <c r="AX1821" s="1"/>
  <c r="AW1790"/>
  <c r="AX1790" s="1"/>
  <c r="AW1798"/>
  <c r="AX1798" s="1"/>
  <c r="AW1886"/>
  <c r="AX1886" s="1"/>
  <c r="AW1897"/>
  <c r="AX1897" s="1"/>
  <c r="AW1946"/>
  <c r="AX1946" s="1"/>
  <c r="AW2000"/>
  <c r="AX2000" s="1"/>
  <c r="AW1779"/>
  <c r="AX1779" s="1"/>
  <c r="AW1786"/>
  <c r="AX1786" s="1"/>
  <c r="AW1878"/>
  <c r="AX1878" s="1"/>
  <c r="AW1988"/>
  <c r="AX1988" s="1"/>
  <c r="AW1774"/>
  <c r="AX1774" s="1"/>
  <c r="AW1826"/>
  <c r="AX1826" s="1"/>
  <c r="AW1827"/>
  <c r="AX1827" s="1"/>
  <c r="AW1845"/>
  <c r="AX1845" s="1"/>
  <c r="AW1846"/>
  <c r="AX1846" s="1"/>
  <c r="AW1857"/>
  <c r="AX1857" s="1"/>
  <c r="AW1963"/>
  <c r="AX1963" s="1"/>
  <c r="AW1984"/>
  <c r="AX1984" s="1"/>
  <c r="AW1770"/>
  <c r="AX1770" s="1"/>
  <c r="AW1849"/>
  <c r="AX1849" s="1"/>
  <c r="AW1856"/>
  <c r="AX1856" s="1"/>
  <c r="AW1903"/>
  <c r="AX1903" s="1"/>
  <c r="AW1922"/>
  <c r="AX1922" s="1"/>
  <c r="AW1948"/>
  <c r="AX1948" s="1"/>
  <c r="AW1968"/>
  <c r="AX1968" s="1"/>
  <c r="AW1996"/>
  <c r="AX1996" s="1"/>
  <c r="AW1852"/>
  <c r="AX1852" s="1"/>
  <c r="AW1832"/>
  <c r="AX1832" s="1"/>
  <c r="AW1908"/>
  <c r="AX1908" s="1"/>
  <c r="AW1909"/>
  <c r="AX1909" s="1"/>
  <c r="AW1920"/>
  <c r="AX1920" s="1"/>
  <c r="AW1927"/>
  <c r="AX1927" s="1"/>
  <c r="AW1960"/>
  <c r="AX1960" s="1"/>
  <c r="AW1994"/>
  <c r="AX1994" s="1"/>
  <c r="AW2001"/>
  <c r="AX2001" s="1"/>
  <c r="AW1828"/>
  <c r="AX1828" s="1"/>
  <c r="AW1912"/>
  <c r="AX1912" s="1"/>
  <c r="AW1824"/>
  <c r="AX1824" s="1"/>
  <c r="AW1977"/>
  <c r="AX1977" s="1"/>
  <c r="AW2013"/>
  <c r="AX2013" s="1"/>
  <c r="AW1820"/>
  <c r="AX1820" s="1"/>
  <c r="AW1858"/>
  <c r="AX1858" s="1"/>
  <c r="AW1877"/>
  <c r="AX1877" s="1"/>
  <c r="AW1884"/>
  <c r="AX1884" s="1"/>
  <c r="AW1907"/>
  <c r="AX1907" s="1"/>
  <c r="AW1816"/>
  <c r="AX1816" s="1"/>
  <c r="AW1880"/>
  <c r="AX1880" s="1"/>
  <c r="AW1889"/>
  <c r="AX1889" s="1"/>
  <c r="AW1812"/>
  <c r="AX1812" s="1"/>
  <c r="AW1876"/>
  <c r="AX1876" s="1"/>
  <c r="AW1956"/>
  <c r="AX1956" s="1"/>
  <c r="AW1919"/>
  <c r="AX1919" s="1"/>
  <c r="AW1992"/>
  <c r="AX1992" s="1"/>
  <c r="AW2010"/>
  <c r="AX2010" s="1"/>
  <c r="AW1888"/>
  <c r="AX1888" s="1"/>
  <c r="AW1896"/>
  <c r="AX1896" s="1"/>
  <c r="AW1915"/>
  <c r="AX1915" s="1"/>
  <c r="AW1980"/>
  <c r="AX1980" s="1"/>
  <c r="AW1993"/>
  <c r="AX1993" s="1"/>
  <c r="AW1959"/>
  <c r="AX1959" s="1"/>
  <c r="AW1955"/>
  <c r="AX1955" s="1"/>
  <c r="AW1951"/>
  <c r="AX1951" s="1"/>
  <c r="AW2012"/>
  <c r="AX2012" s="1"/>
  <c r="AW1947"/>
  <c r="AX1947" s="1"/>
  <c r="AW1943"/>
  <c r="AX1943" s="1"/>
  <c r="AW2005"/>
  <c r="AX2005" s="1"/>
  <c r="AW1913"/>
  <c r="AX1913" s="1"/>
  <c r="AW1932"/>
  <c r="AX1932" s="1"/>
  <c r="AW1939"/>
  <c r="AX1939" s="1"/>
  <c r="AW1978"/>
  <c r="AX1978" s="1"/>
  <c r="AW1979"/>
  <c r="AX1979" s="1"/>
  <c r="AW1967"/>
  <c r="AX1967" s="1"/>
  <c r="AW1975"/>
  <c r="AX1975" s="1"/>
  <c r="AW1983"/>
  <c r="AX1983" s="1"/>
  <c r="AW1991"/>
  <c r="AX1991" s="1"/>
  <c r="AW1999"/>
  <c r="AX1999" s="1"/>
  <c r="AW2018"/>
  <c r="AX2018" s="1"/>
  <c r="AW2014"/>
  <c r="AX2014" s="1"/>
  <c r="AW2007"/>
  <c r="AX2007" s="1"/>
  <c r="AW2008"/>
  <c r="AX2008" s="1"/>
  <c r="AY53" i="1"/>
  <c r="AZ53"/>
  <c r="AX53"/>
  <c r="BD53"/>
  <c r="AP54" l="1"/>
  <c r="X53"/>
  <c r="W53"/>
  <c r="AL53"/>
  <c r="AO53" s="1"/>
  <c r="AK53"/>
  <c r="AN53" s="1"/>
  <c r="AQ52"/>
  <c r="BC51"/>
  <c r="AW51" i="6" s="1"/>
  <c r="AX51" s="1"/>
  <c r="BB51" i="1"/>
  <c r="AR51"/>
  <c r="A55"/>
  <c r="AC54"/>
  <c r="S54"/>
  <c r="AD54"/>
  <c r="AW54"/>
  <c r="T54"/>
  <c r="O54"/>
  <c r="AV54"/>
  <c r="AE52" i="6"/>
  <c r="AC52"/>
  <c r="AD52"/>
  <c r="AB53"/>
  <c r="AF52"/>
  <c r="W52"/>
  <c r="AG52"/>
  <c r="X52"/>
  <c r="Y52" a="1"/>
  <c r="Y52" s="1"/>
  <c r="AH52"/>
  <c r="AF3" i="1"/>
  <c r="AS4"/>
  <c r="AU3"/>
  <c r="AT3"/>
  <c r="AZ54"/>
  <c r="AX54"/>
  <c r="BD54"/>
  <c r="AY54"/>
  <c r="AP55" l="1"/>
  <c r="X54"/>
  <c r="W54"/>
  <c r="AL54"/>
  <c r="AO54" s="1"/>
  <c r="AK54"/>
  <c r="AN54" s="1"/>
  <c r="AQ53"/>
  <c r="A56"/>
  <c r="AV55"/>
  <c r="T55"/>
  <c r="O55"/>
  <c r="AC55"/>
  <c r="S55"/>
  <c r="AW55"/>
  <c r="AD55"/>
  <c r="AR52"/>
  <c r="BB52"/>
  <c r="BC52"/>
  <c r="AW52" i="6" s="1"/>
  <c r="AX52" s="1"/>
  <c r="AF53"/>
  <c r="W53"/>
  <c r="AG53"/>
  <c r="X53"/>
  <c r="AH53"/>
  <c r="Y53" a="1"/>
  <c r="Y53" s="1"/>
  <c r="AC53"/>
  <c r="AD53"/>
  <c r="AE53"/>
  <c r="AB54"/>
  <c r="AF4" i="1"/>
  <c r="AU4"/>
  <c r="AS5"/>
  <c r="AT4"/>
  <c r="C9" i="34"/>
  <c r="D4"/>
  <c r="AJ2"/>
  <c r="AZ55" i="1"/>
  <c r="AX55"/>
  <c r="AY55"/>
  <c r="BD55"/>
  <c r="AO56" l="1"/>
  <c r="AP56"/>
  <c r="X55"/>
  <c r="W55"/>
  <c r="AL55"/>
  <c r="AK55"/>
  <c r="AN55" s="1"/>
  <c r="AQ54"/>
  <c r="A57"/>
  <c r="AW56"/>
  <c r="AC56"/>
  <c r="AV56"/>
  <c r="S56"/>
  <c r="O56"/>
  <c r="AD56"/>
  <c r="T56"/>
  <c r="AR53"/>
  <c r="BB53"/>
  <c r="BC53"/>
  <c r="AW53" i="6" s="1"/>
  <c r="AX53" s="1"/>
  <c r="AS6" i="1"/>
  <c r="AC54" i="6"/>
  <c r="W54"/>
  <c r="X54"/>
  <c r="AD54"/>
  <c r="AG54"/>
  <c r="AB55"/>
  <c r="AE54"/>
  <c r="AF54"/>
  <c r="AH54"/>
  <c r="Y54" a="1"/>
  <c r="Y54" s="1"/>
  <c r="AU5" i="1"/>
  <c r="AF5"/>
  <c r="AT5"/>
  <c r="AW4" i="6"/>
  <c r="AX4" s="1"/>
  <c r="U4" i="34"/>
  <c r="T4"/>
  <c r="U2"/>
  <c r="T2"/>
  <c r="AY56" i="1"/>
  <c r="AZ56"/>
  <c r="AX56"/>
  <c r="BD56"/>
  <c r="O74" i="34"/>
  <c r="S54"/>
  <c r="O64"/>
  <c r="O7"/>
  <c r="S39"/>
  <c r="S69"/>
  <c r="Q21"/>
  <c r="O8"/>
  <c r="O19"/>
  <c r="O14"/>
  <c r="S24"/>
  <c r="S29"/>
  <c r="O11"/>
  <c r="Q66"/>
  <c r="O68"/>
  <c r="O57"/>
  <c r="S62"/>
  <c r="Q23"/>
  <c r="O34"/>
  <c r="S65"/>
  <c r="O77"/>
  <c r="S8"/>
  <c r="O20"/>
  <c r="O39"/>
  <c r="S15"/>
  <c r="O55"/>
  <c r="O52"/>
  <c r="S23"/>
  <c r="Q28"/>
  <c r="O29"/>
  <c r="Q69"/>
  <c r="O12"/>
  <c r="Q63"/>
  <c r="Q18"/>
  <c r="O71"/>
  <c r="S79"/>
  <c r="O67"/>
  <c r="S56"/>
  <c r="O80"/>
  <c r="Q49"/>
  <c r="S16"/>
  <c r="Q52"/>
  <c r="O3"/>
  <c r="S47"/>
  <c r="S17"/>
  <c r="O51"/>
  <c r="O72"/>
  <c r="S42"/>
  <c r="O5"/>
  <c r="Q77"/>
  <c r="Q41"/>
  <c r="O22"/>
  <c r="Q25"/>
  <c r="Q19"/>
  <c r="O81"/>
  <c r="O47"/>
  <c r="S32"/>
  <c r="Q42"/>
  <c r="Q15"/>
  <c r="S45"/>
  <c r="S9"/>
  <c r="Q29"/>
  <c r="Q68"/>
  <c r="Q33"/>
  <c r="O18"/>
  <c r="O63"/>
  <c r="S82"/>
  <c r="S12"/>
  <c r="O78"/>
  <c r="O15"/>
  <c r="O69"/>
  <c r="S3"/>
  <c r="Q71"/>
  <c r="S44"/>
  <c r="S22"/>
  <c r="S72"/>
  <c r="S41"/>
  <c r="O75"/>
  <c r="Q53"/>
  <c r="Q57"/>
  <c r="S75"/>
  <c r="S76"/>
  <c r="Q3"/>
  <c r="Q70"/>
  <c r="S38"/>
  <c r="O28"/>
  <c r="Q17"/>
  <c r="S52"/>
  <c r="S66"/>
  <c r="Q13"/>
  <c r="Q14"/>
  <c r="O32"/>
  <c r="Q32"/>
  <c r="O79"/>
  <c r="Q64"/>
  <c r="O48"/>
  <c r="Q8"/>
  <c r="S40"/>
  <c r="O26"/>
  <c r="Q51"/>
  <c r="O66"/>
  <c r="Q60"/>
  <c r="S57"/>
  <c r="Q65"/>
  <c r="O27"/>
  <c r="Q46"/>
  <c r="Q48"/>
  <c r="S74"/>
  <c r="S28"/>
  <c r="Q80"/>
  <c r="O36"/>
  <c r="O61"/>
  <c r="S78"/>
  <c r="O17"/>
  <c r="Q67"/>
  <c r="O54"/>
  <c r="Q47"/>
  <c r="O56"/>
  <c r="S58"/>
  <c r="O44"/>
  <c r="Q5"/>
  <c r="S50"/>
  <c r="Q4"/>
  <c r="O16"/>
  <c r="Q81"/>
  <c r="S46"/>
  <c r="O58"/>
  <c r="S13"/>
  <c r="S6"/>
  <c r="S61"/>
  <c r="O73"/>
  <c r="S37"/>
  <c r="S26"/>
  <c r="O70"/>
  <c r="S4"/>
  <c r="O9"/>
  <c r="Q43"/>
  <c r="O76"/>
  <c r="O33"/>
  <c r="O23"/>
  <c r="Q22"/>
  <c r="S53"/>
  <c r="S14"/>
  <c r="O43"/>
  <c r="O59"/>
  <c r="S68"/>
  <c r="Q26"/>
  <c r="Q34"/>
  <c r="S64"/>
  <c r="S59"/>
  <c r="O31"/>
  <c r="S20"/>
  <c r="Q39"/>
  <c r="O35"/>
  <c r="S43"/>
  <c r="Q40"/>
  <c r="Q56"/>
  <c r="S55"/>
  <c r="Q79"/>
  <c r="S7"/>
  <c r="O10"/>
  <c r="Q2"/>
  <c r="O45"/>
  <c r="Q75"/>
  <c r="Q7"/>
  <c r="S63"/>
  <c r="Q82"/>
  <c r="Q61"/>
  <c r="O40"/>
  <c r="O62"/>
  <c r="O49"/>
  <c r="Q6"/>
  <c r="Q16"/>
  <c r="O82"/>
  <c r="Q12"/>
  <c r="S21"/>
  <c r="O6"/>
  <c r="S19"/>
  <c r="S48"/>
  <c r="Q44"/>
  <c r="O21"/>
  <c r="Q30"/>
  <c r="Q72"/>
  <c r="Q24"/>
  <c r="Q78"/>
  <c r="Q9"/>
  <c r="Q59"/>
  <c r="S33"/>
  <c r="Q20"/>
  <c r="S71"/>
  <c r="O53"/>
  <c r="Q35"/>
  <c r="S67"/>
  <c r="S73"/>
  <c r="O41"/>
  <c r="Q31"/>
  <c r="Q58"/>
  <c r="S80"/>
  <c r="S36"/>
  <c r="S81"/>
  <c r="S35"/>
  <c r="S11"/>
  <c r="S10"/>
  <c r="S2"/>
  <c r="S77"/>
  <c r="Q50"/>
  <c r="O60"/>
  <c r="S5"/>
  <c r="O30"/>
  <c r="S31"/>
  <c r="O65"/>
  <c r="Q62"/>
  <c r="Q38"/>
  <c r="S49"/>
  <c r="O4"/>
  <c r="Q36"/>
  <c r="Q76"/>
  <c r="Q37"/>
  <c r="Q74"/>
  <c r="Q55"/>
  <c r="Q27"/>
  <c r="Q45"/>
  <c r="Q73"/>
  <c r="S70"/>
  <c r="O24"/>
  <c r="O13"/>
  <c r="Q10"/>
  <c r="O2"/>
  <c r="Q11"/>
  <c r="S60"/>
  <c r="O37"/>
  <c r="S51"/>
  <c r="O46"/>
  <c r="O25"/>
  <c r="S25"/>
  <c r="S27"/>
  <c r="S30"/>
  <c r="S34"/>
  <c r="O38"/>
  <c r="S18"/>
  <c r="Q54"/>
  <c r="O42"/>
  <c r="O50"/>
  <c r="AE8" i="6" l="1"/>
  <c r="AF8" s="1"/>
  <c r="AO55" i="1"/>
  <c r="AP57"/>
  <c r="W56"/>
  <c r="AK56"/>
  <c r="AN56" s="1"/>
  <c r="AQ55"/>
  <c r="AR54"/>
  <c r="BB54"/>
  <c r="BC54"/>
  <c r="AW54" i="6" s="1"/>
  <c r="AX54" s="1"/>
  <c r="A58" i="1"/>
  <c r="S57"/>
  <c r="T57"/>
  <c r="AV57"/>
  <c r="AD57"/>
  <c r="AW57"/>
  <c r="O57"/>
  <c r="AC57"/>
  <c r="AT6"/>
  <c r="AS7"/>
  <c r="AU6"/>
  <c r="AF6"/>
  <c r="AH55" i="6"/>
  <c r="Y55" a="1"/>
  <c r="Y55" s="1"/>
  <c r="AC55"/>
  <c r="AD55"/>
  <c r="AB56"/>
  <c r="AE55"/>
  <c r="AF55"/>
  <c r="W55"/>
  <c r="X55"/>
  <c r="AG55"/>
  <c r="AW3"/>
  <c r="AX3" s="1"/>
  <c r="F2021" i="34"/>
  <c r="J2022"/>
  <c r="F2019"/>
  <c r="H2018"/>
  <c r="J2017"/>
  <c r="F2015"/>
  <c r="H2014"/>
  <c r="J2013"/>
  <c r="F2011"/>
  <c r="H2010"/>
  <c r="J2009"/>
  <c r="F2007"/>
  <c r="H2006"/>
  <c r="J2005"/>
  <c r="F2003"/>
  <c r="H2002"/>
  <c r="J2000"/>
  <c r="G1999"/>
  <c r="I1997"/>
  <c r="F1996"/>
  <c r="H1994"/>
  <c r="J1992"/>
  <c r="G1991"/>
  <c r="I1989"/>
  <c r="F1988"/>
  <c r="H1986"/>
  <c r="J1984"/>
  <c r="G1983"/>
  <c r="I1981"/>
  <c r="F1980"/>
  <c r="H1978"/>
  <c r="J1976"/>
  <c r="G1975"/>
  <c r="I1973"/>
  <c r="F1972"/>
  <c r="H1970"/>
  <c r="J1968"/>
  <c r="G1967"/>
  <c r="I1965"/>
  <c r="F1964"/>
  <c r="H1962"/>
  <c r="J1960"/>
  <c r="G1959"/>
  <c r="I1957"/>
  <c r="F1956"/>
  <c r="H1954"/>
  <c r="J1952"/>
  <c r="G1951"/>
  <c r="I1949"/>
  <c r="F1948"/>
  <c r="H1946"/>
  <c r="J1944"/>
  <c r="G1943"/>
  <c r="I1941"/>
  <c r="F1940"/>
  <c r="H1938"/>
  <c r="J1936"/>
  <c r="G1935"/>
  <c r="I1933"/>
  <c r="F1932"/>
  <c r="G2019"/>
  <c r="I2018"/>
  <c r="G2015"/>
  <c r="I2014"/>
  <c r="G2011"/>
  <c r="I2010"/>
  <c r="G2007"/>
  <c r="I2006"/>
  <c r="G2003"/>
  <c r="I2002"/>
  <c r="F2001"/>
  <c r="H1999"/>
  <c r="J1997"/>
  <c r="G1996"/>
  <c r="I1994"/>
  <c r="F1993"/>
  <c r="H1991"/>
  <c r="J1989"/>
  <c r="G1988"/>
  <c r="I1986"/>
  <c r="F1985"/>
  <c r="H1983"/>
  <c r="J1981"/>
  <c r="G1980"/>
  <c r="I1978"/>
  <c r="F1977"/>
  <c r="H1975"/>
  <c r="J1973"/>
  <c r="G1972"/>
  <c r="I1970"/>
  <c r="F1969"/>
  <c r="H1967"/>
  <c r="J1965"/>
  <c r="G1964"/>
  <c r="I1962"/>
  <c r="F1961"/>
  <c r="H1959"/>
  <c r="J1957"/>
  <c r="G1956"/>
  <c r="I1954"/>
  <c r="F1953"/>
  <c r="H1951"/>
  <c r="J1949"/>
  <c r="G1948"/>
  <c r="I1946"/>
  <c r="F1945"/>
  <c r="H1943"/>
  <c r="J1941"/>
  <c r="G1940"/>
  <c r="I1938"/>
  <c r="F1937"/>
  <c r="H1935"/>
  <c r="J1933"/>
  <c r="G1932"/>
  <c r="G2022"/>
  <c r="H2021"/>
  <c r="I2020"/>
  <c r="G2017"/>
  <c r="I2016"/>
  <c r="G2013"/>
  <c r="I2012"/>
  <c r="G2009"/>
  <c r="I2008"/>
  <c r="G2005"/>
  <c r="I2004"/>
  <c r="J2001"/>
  <c r="G2000"/>
  <c r="I1998"/>
  <c r="F1997"/>
  <c r="H1995"/>
  <c r="J1993"/>
  <c r="G1992"/>
  <c r="I1990"/>
  <c r="F1989"/>
  <c r="H1987"/>
  <c r="J1985"/>
  <c r="G1984"/>
  <c r="I1982"/>
  <c r="F1981"/>
  <c r="H1979"/>
  <c r="J1977"/>
  <c r="G1976"/>
  <c r="I1974"/>
  <c r="F1973"/>
  <c r="H1971"/>
  <c r="J1969"/>
  <c r="G1968"/>
  <c r="I1966"/>
  <c r="F1965"/>
  <c r="H1963"/>
  <c r="J1961"/>
  <c r="G1960"/>
  <c r="I1958"/>
  <c r="F1957"/>
  <c r="H1955"/>
  <c r="J1953"/>
  <c r="G1952"/>
  <c r="I1950"/>
  <c r="F1949"/>
  <c r="H1947"/>
  <c r="J1945"/>
  <c r="G1944"/>
  <c r="I1942"/>
  <c r="F1941"/>
  <c r="H1939"/>
  <c r="J1937"/>
  <c r="G1936"/>
  <c r="I1934"/>
  <c r="F1933"/>
  <c r="H1931"/>
  <c r="J1929"/>
  <c r="G1928"/>
  <c r="I1926"/>
  <c r="F1925"/>
  <c r="H1923"/>
  <c r="J1921"/>
  <c r="G1920"/>
  <c r="I1918"/>
  <c r="F1917"/>
  <c r="H1915"/>
  <c r="J1913"/>
  <c r="G1912"/>
  <c r="I1910"/>
  <c r="F1909"/>
  <c r="H1907"/>
  <c r="J1905"/>
  <c r="G1904"/>
  <c r="I1902"/>
  <c r="F1901"/>
  <c r="H1899"/>
  <c r="J1897"/>
  <c r="G1896"/>
  <c r="I1894"/>
  <c r="F1893"/>
  <c r="H1891"/>
  <c r="J1889"/>
  <c r="G1888"/>
  <c r="I1886"/>
  <c r="F1885"/>
  <c r="H1883"/>
  <c r="J1881"/>
  <c r="G1880"/>
  <c r="I1878"/>
  <c r="F1877"/>
  <c r="H1875"/>
  <c r="J1873"/>
  <c r="G1872"/>
  <c r="I1870"/>
  <c r="F1869"/>
  <c r="H1867"/>
  <c r="J1865"/>
  <c r="G1864"/>
  <c r="I1862"/>
  <c r="F1861"/>
  <c r="H1859"/>
  <c r="J1857"/>
  <c r="G1856"/>
  <c r="I1854"/>
  <c r="F1853"/>
  <c r="H1851"/>
  <c r="J1849"/>
  <c r="G1848"/>
  <c r="I1846"/>
  <c r="F1845"/>
  <c r="H1843"/>
  <c r="J1841"/>
  <c r="G1840"/>
  <c r="I1838"/>
  <c r="F1837"/>
  <c r="H1835"/>
  <c r="J1833"/>
  <c r="G1832"/>
  <c r="I1830"/>
  <c r="F1829"/>
  <c r="H1827"/>
  <c r="J1825"/>
  <c r="G1824"/>
  <c r="I1822"/>
  <c r="F1821"/>
  <c r="H1819"/>
  <c r="J1817"/>
  <c r="G1816"/>
  <c r="I1814"/>
  <c r="F1813"/>
  <c r="H1811"/>
  <c r="J1809"/>
  <c r="G1808"/>
  <c r="I1806"/>
  <c r="F1805"/>
  <c r="H1803"/>
  <c r="J1801"/>
  <c r="G1800"/>
  <c r="I1798"/>
  <c r="F1797"/>
  <c r="H1795"/>
  <c r="J1793"/>
  <c r="G1792"/>
  <c r="I1790"/>
  <c r="F1789"/>
  <c r="H1787"/>
  <c r="J1785"/>
  <c r="G1784"/>
  <c r="I1782"/>
  <c r="F1781"/>
  <c r="H1779"/>
  <c r="J1777"/>
  <c r="G1776"/>
  <c r="I1774"/>
  <c r="F1773"/>
  <c r="H1771"/>
  <c r="J1769"/>
  <c r="G1768"/>
  <c r="I1766"/>
  <c r="F1765"/>
  <c r="I2022"/>
  <c r="J2018"/>
  <c r="F2017"/>
  <c r="H2013"/>
  <c r="F2012"/>
  <c r="I2009"/>
  <c r="G2008"/>
  <c r="H2004"/>
  <c r="H2001"/>
  <c r="J1998"/>
  <c r="H1996"/>
  <c r="I1993"/>
  <c r="F1991"/>
  <c r="I1988"/>
  <c r="F1986"/>
  <c r="I1983"/>
  <c r="J1980"/>
  <c r="G1978"/>
  <c r="J1975"/>
  <c r="G1973"/>
  <c r="J1970"/>
  <c r="F1968"/>
  <c r="H1965"/>
  <c r="F1963"/>
  <c r="H1960"/>
  <c r="F1958"/>
  <c r="G1955"/>
  <c r="I1952"/>
  <c r="G1950"/>
  <c r="I1947"/>
  <c r="G1945"/>
  <c r="H1942"/>
  <c r="J1939"/>
  <c r="H1937"/>
  <c r="J1934"/>
  <c r="H1932"/>
  <c r="G1930"/>
  <c r="H1928"/>
  <c r="H1926"/>
  <c r="I1924"/>
  <c r="J1922"/>
  <c r="F1921"/>
  <c r="G1919"/>
  <c r="H1917"/>
  <c r="I1915"/>
  <c r="I1913"/>
  <c r="J1911"/>
  <c r="F1910"/>
  <c r="G1908"/>
  <c r="H1906"/>
  <c r="I1904"/>
  <c r="J1902"/>
  <c r="J1900"/>
  <c r="F1899"/>
  <c r="G1897"/>
  <c r="H1895"/>
  <c r="I1893"/>
  <c r="J1891"/>
  <c r="F1890"/>
  <c r="F1888"/>
  <c r="G1886"/>
  <c r="H1884"/>
  <c r="I1882"/>
  <c r="J1880"/>
  <c r="F1879"/>
  <c r="G1877"/>
  <c r="G1875"/>
  <c r="H1873"/>
  <c r="I1871"/>
  <c r="J1869"/>
  <c r="F1868"/>
  <c r="G1866"/>
  <c r="H1864"/>
  <c r="H1862"/>
  <c r="I1860"/>
  <c r="J1858"/>
  <c r="F1857"/>
  <c r="G1855"/>
  <c r="H1853"/>
  <c r="I1851"/>
  <c r="I1849"/>
  <c r="J1847"/>
  <c r="F1846"/>
  <c r="G1844"/>
  <c r="H1842"/>
  <c r="I1840"/>
  <c r="J1838"/>
  <c r="J1836"/>
  <c r="F1835"/>
  <c r="G1833"/>
  <c r="H1831"/>
  <c r="I1829"/>
  <c r="J1827"/>
  <c r="F1826"/>
  <c r="F1824"/>
  <c r="G1822"/>
  <c r="H1820"/>
  <c r="I1818"/>
  <c r="J1816"/>
  <c r="F1815"/>
  <c r="G1813"/>
  <c r="G1811"/>
  <c r="H1809"/>
  <c r="I1807"/>
  <c r="J1805"/>
  <c r="F1804"/>
  <c r="G1802"/>
  <c r="H1800"/>
  <c r="H1798"/>
  <c r="I1796"/>
  <c r="J1794"/>
  <c r="F1793"/>
  <c r="G1791"/>
  <c r="H1789"/>
  <c r="I1787"/>
  <c r="I1785"/>
  <c r="J1783"/>
  <c r="F1782"/>
  <c r="G1780"/>
  <c r="H1778"/>
  <c r="I1776"/>
  <c r="J1774"/>
  <c r="J1772"/>
  <c r="F1771"/>
  <c r="G1769"/>
  <c r="H1767"/>
  <c r="I1765"/>
  <c r="J1763"/>
  <c r="G1762"/>
  <c r="I1760"/>
  <c r="F1759"/>
  <c r="H1757"/>
  <c r="J1755"/>
  <c r="G1754"/>
  <c r="I1752"/>
  <c r="F1751"/>
  <c r="H1749"/>
  <c r="J1747"/>
  <c r="G1746"/>
  <c r="I1744"/>
  <c r="F1743"/>
  <c r="H1741"/>
  <c r="J1739"/>
  <c r="G1738"/>
  <c r="I1736"/>
  <c r="F1735"/>
  <c r="H1733"/>
  <c r="J1731"/>
  <c r="G1730"/>
  <c r="I1728"/>
  <c r="F1727"/>
  <c r="H1725"/>
  <c r="J1723"/>
  <c r="G1722"/>
  <c r="I1720"/>
  <c r="F1719"/>
  <c r="H1717"/>
  <c r="J1715"/>
  <c r="G1714"/>
  <c r="I1712"/>
  <c r="F1711"/>
  <c r="H1709"/>
  <c r="J1707"/>
  <c r="G1706"/>
  <c r="I1704"/>
  <c r="F1703"/>
  <c r="H1701"/>
  <c r="J1699"/>
  <c r="G1698"/>
  <c r="I1696"/>
  <c r="F1695"/>
  <c r="H1693"/>
  <c r="J1691"/>
  <c r="G1690"/>
  <c r="I1688"/>
  <c r="F1687"/>
  <c r="H1685"/>
  <c r="J1683"/>
  <c r="G1682"/>
  <c r="I1680"/>
  <c r="F1679"/>
  <c r="H1677"/>
  <c r="J1675"/>
  <c r="G1674"/>
  <c r="I1672"/>
  <c r="F1671"/>
  <c r="H1669"/>
  <c r="J1667"/>
  <c r="G1666"/>
  <c r="I1664"/>
  <c r="F1663"/>
  <c r="H1661"/>
  <c r="J1659"/>
  <c r="G1658"/>
  <c r="I1656"/>
  <c r="F1655"/>
  <c r="H1653"/>
  <c r="J1651"/>
  <c r="G1650"/>
  <c r="I1648"/>
  <c r="F1647"/>
  <c r="H1645"/>
  <c r="J1643"/>
  <c r="G1642"/>
  <c r="I1640"/>
  <c r="F1639"/>
  <c r="H1637"/>
  <c r="J1635"/>
  <c r="G1634"/>
  <c r="I1632"/>
  <c r="F1631"/>
  <c r="H1629"/>
  <c r="J1627"/>
  <c r="G1626"/>
  <c r="I1624"/>
  <c r="F1623"/>
  <c r="H1621"/>
  <c r="J1619"/>
  <c r="G1618"/>
  <c r="I1616"/>
  <c r="F1615"/>
  <c r="H1613"/>
  <c r="J1611"/>
  <c r="G1610"/>
  <c r="I1608"/>
  <c r="F1607"/>
  <c r="H1605"/>
  <c r="J1603"/>
  <c r="G1602"/>
  <c r="I1600"/>
  <c r="F1599"/>
  <c r="H1597"/>
  <c r="J1595"/>
  <c r="G1594"/>
  <c r="I1592"/>
  <c r="F1591"/>
  <c r="H1589"/>
  <c r="J1587"/>
  <c r="G1586"/>
  <c r="I1584"/>
  <c r="F1583"/>
  <c r="H1581"/>
  <c r="J1579"/>
  <c r="G1578"/>
  <c r="I1576"/>
  <c r="F1575"/>
  <c r="H1573"/>
  <c r="J1571"/>
  <c r="G1570"/>
  <c r="I1568"/>
  <c r="F1567"/>
  <c r="H1565"/>
  <c r="J1563"/>
  <c r="G1562"/>
  <c r="I1560"/>
  <c r="F1559"/>
  <c r="H1557"/>
  <c r="J1555"/>
  <c r="G1554"/>
  <c r="I1552"/>
  <c r="F1551"/>
  <c r="H1549"/>
  <c r="J1547"/>
  <c r="G1546"/>
  <c r="I1544"/>
  <c r="F1543"/>
  <c r="H1541"/>
  <c r="J1539"/>
  <c r="G1538"/>
  <c r="I1536"/>
  <c r="F1535"/>
  <c r="H1533"/>
  <c r="J1531"/>
  <c r="G1530"/>
  <c r="I1528"/>
  <c r="F1527"/>
  <c r="H1525"/>
  <c r="J1523"/>
  <c r="G1522"/>
  <c r="I1520"/>
  <c r="F1519"/>
  <c r="H1517"/>
  <c r="J1515"/>
  <c r="G1514"/>
  <c r="I1512"/>
  <c r="F1511"/>
  <c r="H1509"/>
  <c r="J1507"/>
  <c r="G1506"/>
  <c r="I1504"/>
  <c r="F1503"/>
  <c r="H1501"/>
  <c r="J1499"/>
  <c r="G1498"/>
  <c r="I1496"/>
  <c r="F1495"/>
  <c r="H1493"/>
  <c r="J1491"/>
  <c r="G1490"/>
  <c r="I1488"/>
  <c r="F1487"/>
  <c r="H1485"/>
  <c r="J1483"/>
  <c r="G1482"/>
  <c r="I1480"/>
  <c r="F1479"/>
  <c r="H1477"/>
  <c r="J1475"/>
  <c r="G1474"/>
  <c r="I1472"/>
  <c r="F1471"/>
  <c r="H1469"/>
  <c r="J1467"/>
  <c r="G1466"/>
  <c r="I1464"/>
  <c r="F1463"/>
  <c r="H1461"/>
  <c r="J1459"/>
  <c r="G1458"/>
  <c r="I1456"/>
  <c r="F1455"/>
  <c r="H1453"/>
  <c r="J1451"/>
  <c r="G1450"/>
  <c r="I1448"/>
  <c r="F1447"/>
  <c r="H1445"/>
  <c r="J1443"/>
  <c r="G1442"/>
  <c r="I1440"/>
  <c r="F1439"/>
  <c r="H1437"/>
  <c r="J1435"/>
  <c r="G1434"/>
  <c r="I1432"/>
  <c r="F1431"/>
  <c r="H1429"/>
  <c r="J1427"/>
  <c r="G1426"/>
  <c r="I1424"/>
  <c r="F1423"/>
  <c r="H1421"/>
  <c r="J1419"/>
  <c r="G1418"/>
  <c r="I1416"/>
  <c r="F1415"/>
  <c r="H1413"/>
  <c r="J1411"/>
  <c r="G1410"/>
  <c r="I1408"/>
  <c r="F1407"/>
  <c r="H1405"/>
  <c r="J1403"/>
  <c r="G1402"/>
  <c r="I1400"/>
  <c r="F1399"/>
  <c r="H1397"/>
  <c r="J1395"/>
  <c r="G1394"/>
  <c r="I1392"/>
  <c r="F1391"/>
  <c r="H1389"/>
  <c r="J1387"/>
  <c r="G1386"/>
  <c r="I1384"/>
  <c r="F1383"/>
  <c r="H1381"/>
  <c r="J1379"/>
  <c r="G1378"/>
  <c r="I1376"/>
  <c r="F1375"/>
  <c r="H1373"/>
  <c r="J1371"/>
  <c r="G1370"/>
  <c r="I1368"/>
  <c r="F1367"/>
  <c r="H1365"/>
  <c r="J1363"/>
  <c r="G1362"/>
  <c r="I1360"/>
  <c r="F1359"/>
  <c r="H1357"/>
  <c r="J1355"/>
  <c r="G1354"/>
  <c r="I1352"/>
  <c r="F1351"/>
  <c r="H1349"/>
  <c r="J1347"/>
  <c r="J2020"/>
  <c r="H2019"/>
  <c r="I2015"/>
  <c r="F2014"/>
  <c r="J2011"/>
  <c r="G2010"/>
  <c r="J2006"/>
  <c r="F2005"/>
  <c r="H2000"/>
  <c r="F1998"/>
  <c r="G1995"/>
  <c r="I1992"/>
  <c r="G1990"/>
  <c r="I1987"/>
  <c r="G1985"/>
  <c r="H1982"/>
  <c r="J1979"/>
  <c r="H1977"/>
  <c r="J1974"/>
  <c r="H1972"/>
  <c r="I1969"/>
  <c r="F1967"/>
  <c r="I1964"/>
  <c r="F1962"/>
  <c r="I1959"/>
  <c r="J1956"/>
  <c r="G1954"/>
  <c r="J1951"/>
  <c r="G1949"/>
  <c r="J1946"/>
  <c r="F1944"/>
  <c r="H1941"/>
  <c r="F1939"/>
  <c r="H1936"/>
  <c r="F1934"/>
  <c r="G1931"/>
  <c r="H1929"/>
  <c r="I1927"/>
  <c r="J1925"/>
  <c r="F1924"/>
  <c r="G1922"/>
  <c r="H1920"/>
  <c r="H1918"/>
  <c r="I1916"/>
  <c r="J1914"/>
  <c r="F1913"/>
  <c r="G1911"/>
  <c r="H1909"/>
  <c r="I1907"/>
  <c r="I1905"/>
  <c r="J1903"/>
  <c r="F1902"/>
  <c r="G1900"/>
  <c r="H1898"/>
  <c r="I1896"/>
  <c r="J1894"/>
  <c r="J1892"/>
  <c r="F1891"/>
  <c r="G1889"/>
  <c r="H1887"/>
  <c r="I1885"/>
  <c r="J1883"/>
  <c r="F1882"/>
  <c r="F1880"/>
  <c r="G1878"/>
  <c r="H1876"/>
  <c r="I1874"/>
  <c r="J1872"/>
  <c r="F1871"/>
  <c r="G1869"/>
  <c r="G1867"/>
  <c r="H1865"/>
  <c r="I1863"/>
  <c r="J1861"/>
  <c r="F1860"/>
  <c r="G1858"/>
  <c r="H1856"/>
  <c r="H1854"/>
  <c r="I1852"/>
  <c r="J1850"/>
  <c r="F1849"/>
  <c r="G1847"/>
  <c r="H1845"/>
  <c r="I1843"/>
  <c r="I1841"/>
  <c r="J1839"/>
  <c r="F1838"/>
  <c r="G1836"/>
  <c r="H1834"/>
  <c r="I1832"/>
  <c r="J1830"/>
  <c r="J1828"/>
  <c r="F1827"/>
  <c r="G1825"/>
  <c r="H1823"/>
  <c r="I1821"/>
  <c r="J1819"/>
  <c r="F1818"/>
  <c r="F1816"/>
  <c r="G1814"/>
  <c r="H1812"/>
  <c r="I1810"/>
  <c r="J1808"/>
  <c r="F1807"/>
  <c r="G1805"/>
  <c r="G1803"/>
  <c r="H1801"/>
  <c r="I1799"/>
  <c r="J1797"/>
  <c r="F1796"/>
  <c r="G1794"/>
  <c r="H1792"/>
  <c r="H1790"/>
  <c r="I1788"/>
  <c r="J1786"/>
  <c r="F1785"/>
  <c r="G1783"/>
  <c r="H1781"/>
  <c r="I1779"/>
  <c r="I1777"/>
  <c r="J1775"/>
  <c r="F1774"/>
  <c r="G1772"/>
  <c r="H1770"/>
  <c r="I1768"/>
  <c r="J1766"/>
  <c r="J1764"/>
  <c r="G1763"/>
  <c r="I1761"/>
  <c r="F1760"/>
  <c r="H1758"/>
  <c r="J1756"/>
  <c r="G1755"/>
  <c r="I1753"/>
  <c r="F1752"/>
  <c r="H1750"/>
  <c r="J1748"/>
  <c r="G1747"/>
  <c r="I1745"/>
  <c r="F1744"/>
  <c r="H1742"/>
  <c r="J1740"/>
  <c r="G1739"/>
  <c r="I1737"/>
  <c r="F1736"/>
  <c r="H1734"/>
  <c r="J1732"/>
  <c r="G1731"/>
  <c r="I1729"/>
  <c r="F1728"/>
  <c r="H1726"/>
  <c r="J1724"/>
  <c r="G1723"/>
  <c r="I1721"/>
  <c r="F1720"/>
  <c r="H1718"/>
  <c r="J1716"/>
  <c r="G1715"/>
  <c r="I1713"/>
  <c r="F1712"/>
  <c r="H1710"/>
  <c r="J1708"/>
  <c r="G1707"/>
  <c r="I1705"/>
  <c r="F1704"/>
  <c r="H1702"/>
  <c r="J1700"/>
  <c r="G1699"/>
  <c r="I1697"/>
  <c r="F1696"/>
  <c r="H1694"/>
  <c r="J1692"/>
  <c r="G1691"/>
  <c r="I1689"/>
  <c r="F1688"/>
  <c r="H1686"/>
  <c r="J1684"/>
  <c r="G1683"/>
  <c r="I1681"/>
  <c r="F1680"/>
  <c r="H1678"/>
  <c r="J1676"/>
  <c r="G1675"/>
  <c r="I1673"/>
  <c r="F1672"/>
  <c r="H1670"/>
  <c r="J1668"/>
  <c r="G1667"/>
  <c r="I1665"/>
  <c r="F1664"/>
  <c r="H1662"/>
  <c r="J1660"/>
  <c r="G1659"/>
  <c r="I1657"/>
  <c r="F1656"/>
  <c r="H1654"/>
  <c r="J1652"/>
  <c r="G1651"/>
  <c r="I1649"/>
  <c r="F1648"/>
  <c r="H1646"/>
  <c r="J1644"/>
  <c r="G1643"/>
  <c r="I1641"/>
  <c r="F1640"/>
  <c r="H1638"/>
  <c r="J1636"/>
  <c r="G1635"/>
  <c r="I1633"/>
  <c r="F1632"/>
  <c r="H1630"/>
  <c r="J1628"/>
  <c r="G1627"/>
  <c r="I1625"/>
  <c r="F1624"/>
  <c r="H1622"/>
  <c r="J1620"/>
  <c r="G1619"/>
  <c r="I1617"/>
  <c r="F1616"/>
  <c r="H1614"/>
  <c r="J1612"/>
  <c r="G1611"/>
  <c r="I1609"/>
  <c r="F1608"/>
  <c r="H1606"/>
  <c r="J1604"/>
  <c r="G1603"/>
  <c r="I1601"/>
  <c r="F1600"/>
  <c r="H1598"/>
  <c r="J1596"/>
  <c r="G1595"/>
  <c r="I1593"/>
  <c r="F1592"/>
  <c r="H1590"/>
  <c r="J1588"/>
  <c r="G1587"/>
  <c r="I1585"/>
  <c r="F1584"/>
  <c r="H1582"/>
  <c r="J1580"/>
  <c r="G1579"/>
  <c r="I1577"/>
  <c r="F1576"/>
  <c r="H1574"/>
  <c r="J1572"/>
  <c r="G1571"/>
  <c r="I1569"/>
  <c r="F1568"/>
  <c r="H1566"/>
  <c r="J1564"/>
  <c r="G1563"/>
  <c r="I1561"/>
  <c r="F1560"/>
  <c r="H1558"/>
  <c r="J1556"/>
  <c r="G1555"/>
  <c r="I1553"/>
  <c r="F1552"/>
  <c r="H1550"/>
  <c r="J1548"/>
  <c r="G1547"/>
  <c r="I1545"/>
  <c r="F1544"/>
  <c r="H1542"/>
  <c r="J1540"/>
  <c r="G1539"/>
  <c r="I1537"/>
  <c r="F1536"/>
  <c r="H1534"/>
  <c r="J1532"/>
  <c r="G1531"/>
  <c r="I1529"/>
  <c r="F1528"/>
  <c r="H1526"/>
  <c r="J1524"/>
  <c r="G1523"/>
  <c r="I1521"/>
  <c r="F1520"/>
  <c r="H1518"/>
  <c r="J1516"/>
  <c r="G1515"/>
  <c r="I1513"/>
  <c r="F1512"/>
  <c r="H1510"/>
  <c r="J1508"/>
  <c r="G1507"/>
  <c r="I1505"/>
  <c r="F1504"/>
  <c r="H1502"/>
  <c r="J1500"/>
  <c r="G1499"/>
  <c r="I1497"/>
  <c r="F1496"/>
  <c r="H1494"/>
  <c r="J1492"/>
  <c r="G1491"/>
  <c r="I1489"/>
  <c r="F1488"/>
  <c r="H1486"/>
  <c r="J1484"/>
  <c r="G1483"/>
  <c r="I1481"/>
  <c r="F1480"/>
  <c r="H1478"/>
  <c r="J1476"/>
  <c r="G1475"/>
  <c r="I1473"/>
  <c r="F1472"/>
  <c r="H1470"/>
  <c r="J1468"/>
  <c r="G1467"/>
  <c r="I1465"/>
  <c r="F1464"/>
  <c r="H1462"/>
  <c r="J1460"/>
  <c r="G1459"/>
  <c r="I1457"/>
  <c r="F1456"/>
  <c r="H1454"/>
  <c r="J1452"/>
  <c r="G1451"/>
  <c r="I1449"/>
  <c r="F1448"/>
  <c r="H1446"/>
  <c r="J1444"/>
  <c r="G1443"/>
  <c r="I1441"/>
  <c r="F1440"/>
  <c r="H1438"/>
  <c r="J1436"/>
  <c r="G1435"/>
  <c r="I1433"/>
  <c r="F1432"/>
  <c r="H1430"/>
  <c r="J1428"/>
  <c r="G1427"/>
  <c r="I1425"/>
  <c r="F1424"/>
  <c r="H1422"/>
  <c r="J1420"/>
  <c r="G1419"/>
  <c r="I1417"/>
  <c r="F1416"/>
  <c r="H1414"/>
  <c r="J1412"/>
  <c r="G1411"/>
  <c r="I1409"/>
  <c r="F1408"/>
  <c r="H1406"/>
  <c r="J1404"/>
  <c r="G1403"/>
  <c r="I1401"/>
  <c r="F1400"/>
  <c r="H1398"/>
  <c r="J1396"/>
  <c r="G1395"/>
  <c r="I1393"/>
  <c r="F1392"/>
  <c r="H1390"/>
  <c r="J1388"/>
  <c r="G1387"/>
  <c r="I1385"/>
  <c r="F1384"/>
  <c r="H1382"/>
  <c r="J1380"/>
  <c r="G1379"/>
  <c r="I1377"/>
  <c r="F1376"/>
  <c r="H1374"/>
  <c r="J1372"/>
  <c r="G1371"/>
  <c r="I1369"/>
  <c r="F1368"/>
  <c r="H1366"/>
  <c r="J1364"/>
  <c r="G1363"/>
  <c r="I1361"/>
  <c r="F1360"/>
  <c r="H1358"/>
  <c r="J1356"/>
  <c r="G1355"/>
  <c r="I1353"/>
  <c r="F1352"/>
  <c r="H1350"/>
  <c r="J1348"/>
  <c r="F2022"/>
  <c r="G2020"/>
  <c r="I2013"/>
  <c r="H2008"/>
  <c r="H2003"/>
  <c r="I2000"/>
  <c r="G1997"/>
  <c r="F1994"/>
  <c r="H1990"/>
  <c r="F1987"/>
  <c r="J1983"/>
  <c r="H1980"/>
  <c r="I1976"/>
  <c r="H1973"/>
  <c r="F1970"/>
  <c r="H1966"/>
  <c r="G1963"/>
  <c r="J1959"/>
  <c r="H1956"/>
  <c r="G1953"/>
  <c r="H1949"/>
  <c r="F1946"/>
  <c r="J1942"/>
  <c r="G1939"/>
  <c r="J1935"/>
  <c r="I1932"/>
  <c r="I1929"/>
  <c r="G1927"/>
  <c r="J1924"/>
  <c r="H1922"/>
  <c r="J1919"/>
  <c r="I1917"/>
  <c r="F1915"/>
  <c r="I1912"/>
  <c r="G1910"/>
  <c r="J1907"/>
  <c r="G1905"/>
  <c r="F1903"/>
  <c r="H1900"/>
  <c r="F1898"/>
  <c r="I1895"/>
  <c r="G1893"/>
  <c r="I1890"/>
  <c r="H1888"/>
  <c r="J1885"/>
  <c r="G1883"/>
  <c r="F1881"/>
  <c r="H1878"/>
  <c r="F1876"/>
  <c r="I1873"/>
  <c r="G1871"/>
  <c r="I1868"/>
  <c r="H1866"/>
  <c r="J1863"/>
  <c r="H1861"/>
  <c r="F1859"/>
  <c r="I1856"/>
  <c r="F1854"/>
  <c r="J1851"/>
  <c r="G1849"/>
  <c r="J1846"/>
  <c r="H1844"/>
  <c r="F1842"/>
  <c r="H1839"/>
  <c r="G1837"/>
  <c r="I1834"/>
  <c r="F1832"/>
  <c r="J1829"/>
  <c r="G1827"/>
  <c r="J1824"/>
  <c r="H1822"/>
  <c r="F1820"/>
  <c r="H1817"/>
  <c r="G1815"/>
  <c r="I1812"/>
  <c r="G1810"/>
  <c r="J1807"/>
  <c r="H1805"/>
  <c r="J1802"/>
  <c r="I1800"/>
  <c r="F1798"/>
  <c r="I1795"/>
  <c r="G1793"/>
  <c r="J1790"/>
  <c r="G1788"/>
  <c r="F1786"/>
  <c r="H1783"/>
  <c r="J1780"/>
  <c r="I1778"/>
  <c r="F1776"/>
  <c r="I1773"/>
  <c r="G1771"/>
  <c r="J1768"/>
  <c r="G1766"/>
  <c r="F1764"/>
  <c r="J1761"/>
  <c r="I1759"/>
  <c r="I1757"/>
  <c r="H1755"/>
  <c r="G1753"/>
  <c r="G1751"/>
  <c r="F1749"/>
  <c r="J1746"/>
  <c r="J1744"/>
  <c r="I1742"/>
  <c r="H1740"/>
  <c r="H1738"/>
  <c r="G1736"/>
  <c r="F1734"/>
  <c r="F1732"/>
  <c r="J1729"/>
  <c r="I1727"/>
  <c r="I1725"/>
  <c r="H1723"/>
  <c r="G1721"/>
  <c r="G1719"/>
  <c r="F1717"/>
  <c r="J1714"/>
  <c r="J1712"/>
  <c r="I1710"/>
  <c r="H1708"/>
  <c r="H1706"/>
  <c r="G1704"/>
  <c r="F1702"/>
  <c r="F1700"/>
  <c r="J1697"/>
  <c r="I1695"/>
  <c r="I1693"/>
  <c r="H1691"/>
  <c r="G1689"/>
  <c r="G1687"/>
  <c r="F1685"/>
  <c r="J1682"/>
  <c r="J1680"/>
  <c r="I1678"/>
  <c r="H1676"/>
  <c r="H1674"/>
  <c r="G1672"/>
  <c r="F1670"/>
  <c r="F1668"/>
  <c r="J1665"/>
  <c r="I1663"/>
  <c r="I1661"/>
  <c r="H1659"/>
  <c r="G1657"/>
  <c r="G1655"/>
  <c r="F1653"/>
  <c r="J1650"/>
  <c r="J1648"/>
  <c r="I1646"/>
  <c r="H1644"/>
  <c r="H1642"/>
  <c r="G1640"/>
  <c r="F1638"/>
  <c r="F1636"/>
  <c r="J1633"/>
  <c r="I1631"/>
  <c r="I1629"/>
  <c r="H1627"/>
  <c r="G1625"/>
  <c r="G1623"/>
  <c r="F1621"/>
  <c r="J1618"/>
  <c r="J1616"/>
  <c r="I1614"/>
  <c r="H1612"/>
  <c r="H1610"/>
  <c r="G1608"/>
  <c r="F1606"/>
  <c r="F1604"/>
  <c r="J1601"/>
  <c r="I1599"/>
  <c r="I1597"/>
  <c r="H1595"/>
  <c r="G1593"/>
  <c r="G1591"/>
  <c r="F1589"/>
  <c r="J1586"/>
  <c r="J1584"/>
  <c r="I1582"/>
  <c r="H1580"/>
  <c r="H1578"/>
  <c r="G1576"/>
  <c r="F1574"/>
  <c r="F1572"/>
  <c r="J1569"/>
  <c r="I1567"/>
  <c r="I1565"/>
  <c r="H1563"/>
  <c r="G1561"/>
  <c r="G1559"/>
  <c r="F1557"/>
  <c r="J1554"/>
  <c r="J1552"/>
  <c r="I1550"/>
  <c r="H1548"/>
  <c r="H1546"/>
  <c r="G1544"/>
  <c r="F1542"/>
  <c r="F1540"/>
  <c r="J1537"/>
  <c r="I1535"/>
  <c r="I1533"/>
  <c r="H1531"/>
  <c r="G1529"/>
  <c r="G1527"/>
  <c r="F1525"/>
  <c r="J1522"/>
  <c r="J1520"/>
  <c r="I1518"/>
  <c r="H1516"/>
  <c r="H1514"/>
  <c r="G1512"/>
  <c r="F1510"/>
  <c r="F1508"/>
  <c r="J1505"/>
  <c r="I1503"/>
  <c r="I1501"/>
  <c r="H1499"/>
  <c r="G1497"/>
  <c r="G1495"/>
  <c r="F1493"/>
  <c r="J1490"/>
  <c r="J1488"/>
  <c r="I1486"/>
  <c r="H1484"/>
  <c r="H1482"/>
  <c r="G1480"/>
  <c r="F1478"/>
  <c r="F1476"/>
  <c r="J1473"/>
  <c r="I1471"/>
  <c r="I1469"/>
  <c r="H1467"/>
  <c r="G1465"/>
  <c r="G1463"/>
  <c r="F1461"/>
  <c r="J1458"/>
  <c r="J1456"/>
  <c r="I1454"/>
  <c r="H1452"/>
  <c r="H1450"/>
  <c r="G1448"/>
  <c r="F1446"/>
  <c r="F1444"/>
  <c r="J1441"/>
  <c r="I1439"/>
  <c r="I1437"/>
  <c r="H1435"/>
  <c r="G1433"/>
  <c r="G1431"/>
  <c r="F1429"/>
  <c r="J1426"/>
  <c r="J1424"/>
  <c r="I1422"/>
  <c r="H1420"/>
  <c r="H1418"/>
  <c r="G1416"/>
  <c r="F1414"/>
  <c r="F1412"/>
  <c r="J1409"/>
  <c r="I1407"/>
  <c r="I1405"/>
  <c r="H1403"/>
  <c r="G1401"/>
  <c r="G1399"/>
  <c r="F1397"/>
  <c r="J1394"/>
  <c r="J1392"/>
  <c r="I1390"/>
  <c r="H1388"/>
  <c r="H1386"/>
  <c r="G1384"/>
  <c r="F1382"/>
  <c r="F1380"/>
  <c r="J1377"/>
  <c r="I1375"/>
  <c r="I1373"/>
  <c r="H1371"/>
  <c r="G1369"/>
  <c r="G1367"/>
  <c r="F1365"/>
  <c r="J1362"/>
  <c r="J1360"/>
  <c r="I1358"/>
  <c r="H1356"/>
  <c r="H1354"/>
  <c r="G1352"/>
  <c r="F1350"/>
  <c r="F1348"/>
  <c r="G1346"/>
  <c r="I1344"/>
  <c r="F1343"/>
  <c r="H1341"/>
  <c r="J1339"/>
  <c r="G1338"/>
  <c r="I1336"/>
  <c r="F1335"/>
  <c r="H1333"/>
  <c r="J1331"/>
  <c r="G1330"/>
  <c r="I1328"/>
  <c r="F1327"/>
  <c r="H1325"/>
  <c r="J1323"/>
  <c r="G1322"/>
  <c r="I1320"/>
  <c r="F1319"/>
  <c r="H1317"/>
  <c r="J1315"/>
  <c r="G1314"/>
  <c r="I1312"/>
  <c r="F1311"/>
  <c r="H1309"/>
  <c r="J1307"/>
  <c r="G1306"/>
  <c r="I1304"/>
  <c r="F1303"/>
  <c r="H1301"/>
  <c r="J1299"/>
  <c r="G1298"/>
  <c r="I1296"/>
  <c r="F1295"/>
  <c r="H1293"/>
  <c r="J1291"/>
  <c r="G1290"/>
  <c r="I1288"/>
  <c r="F1287"/>
  <c r="H1285"/>
  <c r="J1283"/>
  <c r="G1282"/>
  <c r="I1280"/>
  <c r="F1279"/>
  <c r="H1277"/>
  <c r="J1275"/>
  <c r="G1274"/>
  <c r="I1272"/>
  <c r="F1271"/>
  <c r="H1269"/>
  <c r="J1267"/>
  <c r="G1266"/>
  <c r="I1264"/>
  <c r="F1263"/>
  <c r="H1261"/>
  <c r="J1259"/>
  <c r="G1258"/>
  <c r="I1256"/>
  <c r="F1255"/>
  <c r="H1253"/>
  <c r="J1251"/>
  <c r="G1250"/>
  <c r="I1248"/>
  <c r="F1247"/>
  <c r="H1245"/>
  <c r="J1243"/>
  <c r="G1242"/>
  <c r="I1240"/>
  <c r="F1239"/>
  <c r="H1237"/>
  <c r="J1235"/>
  <c r="G1234"/>
  <c r="I1232"/>
  <c r="F1231"/>
  <c r="H1229"/>
  <c r="J1227"/>
  <c r="G1226"/>
  <c r="I1224"/>
  <c r="F1223"/>
  <c r="H1221"/>
  <c r="J1219"/>
  <c r="G1218"/>
  <c r="I1216"/>
  <c r="F1215"/>
  <c r="H1213"/>
  <c r="J1211"/>
  <c r="G1210"/>
  <c r="I1208"/>
  <c r="F1207"/>
  <c r="H1205"/>
  <c r="J1203"/>
  <c r="G1202"/>
  <c r="I1200"/>
  <c r="F1199"/>
  <c r="H1197"/>
  <c r="J1195"/>
  <c r="G1194"/>
  <c r="I1192"/>
  <c r="F1191"/>
  <c r="H1189"/>
  <c r="J1187"/>
  <c r="G1186"/>
  <c r="I1184"/>
  <c r="F1183"/>
  <c r="H1181"/>
  <c r="J1179"/>
  <c r="G1178"/>
  <c r="I1176"/>
  <c r="F1175"/>
  <c r="H1173"/>
  <c r="J1171"/>
  <c r="G1170"/>
  <c r="I1168"/>
  <c r="F1167"/>
  <c r="H1165"/>
  <c r="J1163"/>
  <c r="G1162"/>
  <c r="I1160"/>
  <c r="F1159"/>
  <c r="H1157"/>
  <c r="J1155"/>
  <c r="G1154"/>
  <c r="I1152"/>
  <c r="F1151"/>
  <c r="H1149"/>
  <c r="J1147"/>
  <c r="G1146"/>
  <c r="I1144"/>
  <c r="F1143"/>
  <c r="H1141"/>
  <c r="H2022"/>
  <c r="H2020"/>
  <c r="H2015"/>
  <c r="F2010"/>
  <c r="J2008"/>
  <c r="I2003"/>
  <c r="G2001"/>
  <c r="H1997"/>
  <c r="G1994"/>
  <c r="J1990"/>
  <c r="G1987"/>
  <c r="F1984"/>
  <c r="I1980"/>
  <c r="G1977"/>
  <c r="F1974"/>
  <c r="G1970"/>
  <c r="J1966"/>
  <c r="I1963"/>
  <c r="F1960"/>
  <c r="I1956"/>
  <c r="H1953"/>
  <c r="F1950"/>
  <c r="G1946"/>
  <c r="F1943"/>
  <c r="I1939"/>
  <c r="F1936"/>
  <c r="J1932"/>
  <c r="F1930"/>
  <c r="H1927"/>
  <c r="G1925"/>
  <c r="I1922"/>
  <c r="F1920"/>
  <c r="J1917"/>
  <c r="G1915"/>
  <c r="J1912"/>
  <c r="H1910"/>
  <c r="F1908"/>
  <c r="H1905"/>
  <c r="G1903"/>
  <c r="I1900"/>
  <c r="G1898"/>
  <c r="J1895"/>
  <c r="H1893"/>
  <c r="J1890"/>
  <c r="I1888"/>
  <c r="F1886"/>
  <c r="I1883"/>
  <c r="G1881"/>
  <c r="J1878"/>
  <c r="G1876"/>
  <c r="F1874"/>
  <c r="H1871"/>
  <c r="J1868"/>
  <c r="I1866"/>
  <c r="F1864"/>
  <c r="I1861"/>
  <c r="G1859"/>
  <c r="J1856"/>
  <c r="G1854"/>
  <c r="F1852"/>
  <c r="H1849"/>
  <c r="F1847"/>
  <c r="I1844"/>
  <c r="G1842"/>
  <c r="I1839"/>
  <c r="H1837"/>
  <c r="J1834"/>
  <c r="H1832"/>
  <c r="F1830"/>
  <c r="I1827"/>
  <c r="F1825"/>
  <c r="J1822"/>
  <c r="G1820"/>
  <c r="I1817"/>
  <c r="H1815"/>
  <c r="J1812"/>
  <c r="H1810"/>
  <c r="F1808"/>
  <c r="I1805"/>
  <c r="F1803"/>
  <c r="J1800"/>
  <c r="G1798"/>
  <c r="J1795"/>
  <c r="H1793"/>
  <c r="F1791"/>
  <c r="H1788"/>
  <c r="G1786"/>
  <c r="I1783"/>
  <c r="G1781"/>
  <c r="J1778"/>
  <c r="H1776"/>
  <c r="J1773"/>
  <c r="I1771"/>
  <c r="F1769"/>
  <c r="H1766"/>
  <c r="G1764"/>
  <c r="F1762"/>
  <c r="J1759"/>
  <c r="J1757"/>
  <c r="I1755"/>
  <c r="H1753"/>
  <c r="H1751"/>
  <c r="G1749"/>
  <c r="F1747"/>
  <c r="F1745"/>
  <c r="J1742"/>
  <c r="I1740"/>
  <c r="I1738"/>
  <c r="H1736"/>
  <c r="G1734"/>
  <c r="G1732"/>
  <c r="F1730"/>
  <c r="J1727"/>
  <c r="J1725"/>
  <c r="I1723"/>
  <c r="H1721"/>
  <c r="H1719"/>
  <c r="G1717"/>
  <c r="F1715"/>
  <c r="F1713"/>
  <c r="J1710"/>
  <c r="I1708"/>
  <c r="I1706"/>
  <c r="H1704"/>
  <c r="G1702"/>
  <c r="G1700"/>
  <c r="F1698"/>
  <c r="J1695"/>
  <c r="J1693"/>
  <c r="I1691"/>
  <c r="H1689"/>
  <c r="H1687"/>
  <c r="G1685"/>
  <c r="F1683"/>
  <c r="F1681"/>
  <c r="J1678"/>
  <c r="I1676"/>
  <c r="I1674"/>
  <c r="H1672"/>
  <c r="G1670"/>
  <c r="G1668"/>
  <c r="F1666"/>
  <c r="J1663"/>
  <c r="J1661"/>
  <c r="I1659"/>
  <c r="H1657"/>
  <c r="H1655"/>
  <c r="G1653"/>
  <c r="F1651"/>
  <c r="F1649"/>
  <c r="J1646"/>
  <c r="I1644"/>
  <c r="I1642"/>
  <c r="H1640"/>
  <c r="G1638"/>
  <c r="G1636"/>
  <c r="F1634"/>
  <c r="J1631"/>
  <c r="J1629"/>
  <c r="I1627"/>
  <c r="H1625"/>
  <c r="H1623"/>
  <c r="G1621"/>
  <c r="F1619"/>
  <c r="F1617"/>
  <c r="J1614"/>
  <c r="I1612"/>
  <c r="I1610"/>
  <c r="H1608"/>
  <c r="G1606"/>
  <c r="G1604"/>
  <c r="F1602"/>
  <c r="J1599"/>
  <c r="J1597"/>
  <c r="I1595"/>
  <c r="H1593"/>
  <c r="H1591"/>
  <c r="G1589"/>
  <c r="F1587"/>
  <c r="F1585"/>
  <c r="J1582"/>
  <c r="I1580"/>
  <c r="I1578"/>
  <c r="H1576"/>
  <c r="G1574"/>
  <c r="G1572"/>
  <c r="F1570"/>
  <c r="J1567"/>
  <c r="J1565"/>
  <c r="I1563"/>
  <c r="H1561"/>
  <c r="H1559"/>
  <c r="G1557"/>
  <c r="F1555"/>
  <c r="F1553"/>
  <c r="J1550"/>
  <c r="I1548"/>
  <c r="I1546"/>
  <c r="H1544"/>
  <c r="G1542"/>
  <c r="G1540"/>
  <c r="F1538"/>
  <c r="J1535"/>
  <c r="J1533"/>
  <c r="I1531"/>
  <c r="H1529"/>
  <c r="H1527"/>
  <c r="G1525"/>
  <c r="F1523"/>
  <c r="F1521"/>
  <c r="J1518"/>
  <c r="I1516"/>
  <c r="I1514"/>
  <c r="H1512"/>
  <c r="G1510"/>
  <c r="G1508"/>
  <c r="F1506"/>
  <c r="J1503"/>
  <c r="J1501"/>
  <c r="I1499"/>
  <c r="H1497"/>
  <c r="H1495"/>
  <c r="G1493"/>
  <c r="F1491"/>
  <c r="F1489"/>
  <c r="J1486"/>
  <c r="I1484"/>
  <c r="I1482"/>
  <c r="H1480"/>
  <c r="G1478"/>
  <c r="G1476"/>
  <c r="F1474"/>
  <c r="J1471"/>
  <c r="J1469"/>
  <c r="I1467"/>
  <c r="H1465"/>
  <c r="H1463"/>
  <c r="G1461"/>
  <c r="F1459"/>
  <c r="F1457"/>
  <c r="J1454"/>
  <c r="I1452"/>
  <c r="I1450"/>
  <c r="H1448"/>
  <c r="G1446"/>
  <c r="G1444"/>
  <c r="F1442"/>
  <c r="J1439"/>
  <c r="J1437"/>
  <c r="I1435"/>
  <c r="H1433"/>
  <c r="H1431"/>
  <c r="G1429"/>
  <c r="F1427"/>
  <c r="F1425"/>
  <c r="J1422"/>
  <c r="I1420"/>
  <c r="I1418"/>
  <c r="H1416"/>
  <c r="G1414"/>
  <c r="G1412"/>
  <c r="F1410"/>
  <c r="J1407"/>
  <c r="J1405"/>
  <c r="I1403"/>
  <c r="H1401"/>
  <c r="H1399"/>
  <c r="G1397"/>
  <c r="F1395"/>
  <c r="F1393"/>
  <c r="J1390"/>
  <c r="I1388"/>
  <c r="I1386"/>
  <c r="H1384"/>
  <c r="G1382"/>
  <c r="G1380"/>
  <c r="F1378"/>
  <c r="J1375"/>
  <c r="J1373"/>
  <c r="I1371"/>
  <c r="H1369"/>
  <c r="H1367"/>
  <c r="G1365"/>
  <c r="F1363"/>
  <c r="F1361"/>
  <c r="J1358"/>
  <c r="I1356"/>
  <c r="I1354"/>
  <c r="H1352"/>
  <c r="G1350"/>
  <c r="G1348"/>
  <c r="H1346"/>
  <c r="J1344"/>
  <c r="G1343"/>
  <c r="I1341"/>
  <c r="F1340"/>
  <c r="H1338"/>
  <c r="J1336"/>
  <c r="G1335"/>
  <c r="I1333"/>
  <c r="F1332"/>
  <c r="H1330"/>
  <c r="J1328"/>
  <c r="G1327"/>
  <c r="I1325"/>
  <c r="F1324"/>
  <c r="H1322"/>
  <c r="J1320"/>
  <c r="G1319"/>
  <c r="I1317"/>
  <c r="F1316"/>
  <c r="H1314"/>
  <c r="J1312"/>
  <c r="G1311"/>
  <c r="I1309"/>
  <c r="F1308"/>
  <c r="H1306"/>
  <c r="J1304"/>
  <c r="G1303"/>
  <c r="I1301"/>
  <c r="F1300"/>
  <c r="H1298"/>
  <c r="J1296"/>
  <c r="G1295"/>
  <c r="I1293"/>
  <c r="F1292"/>
  <c r="H1290"/>
  <c r="J1288"/>
  <c r="G1287"/>
  <c r="I1285"/>
  <c r="F1284"/>
  <c r="H1282"/>
  <c r="J1280"/>
  <c r="G1279"/>
  <c r="I1277"/>
  <c r="F1276"/>
  <c r="H1274"/>
  <c r="J1272"/>
  <c r="G1271"/>
  <c r="I1269"/>
  <c r="F1268"/>
  <c r="H1266"/>
  <c r="J1264"/>
  <c r="G1263"/>
  <c r="I1261"/>
  <c r="F1260"/>
  <c r="H1258"/>
  <c r="J1256"/>
  <c r="G1255"/>
  <c r="I1253"/>
  <c r="F1252"/>
  <c r="H1250"/>
  <c r="J1248"/>
  <c r="G1247"/>
  <c r="I1245"/>
  <c r="F1244"/>
  <c r="H1242"/>
  <c r="J1240"/>
  <c r="G1239"/>
  <c r="I1237"/>
  <c r="F1236"/>
  <c r="H1234"/>
  <c r="J1232"/>
  <c r="G1231"/>
  <c r="I1229"/>
  <c r="F1228"/>
  <c r="H1226"/>
  <c r="J1224"/>
  <c r="G1223"/>
  <c r="I1221"/>
  <c r="F1220"/>
  <c r="H1218"/>
  <c r="J1216"/>
  <c r="G1215"/>
  <c r="I1213"/>
  <c r="F1212"/>
  <c r="H1210"/>
  <c r="J1208"/>
  <c r="G1207"/>
  <c r="I1205"/>
  <c r="F1204"/>
  <c r="H1202"/>
  <c r="J1200"/>
  <c r="G1199"/>
  <c r="I1197"/>
  <c r="F1196"/>
  <c r="H1194"/>
  <c r="J1192"/>
  <c r="G1191"/>
  <c r="I1189"/>
  <c r="F1188"/>
  <c r="H1186"/>
  <c r="J1184"/>
  <c r="G1183"/>
  <c r="I1181"/>
  <c r="F1180"/>
  <c r="H1178"/>
  <c r="J1176"/>
  <c r="G1175"/>
  <c r="I1173"/>
  <c r="F1172"/>
  <c r="H1170"/>
  <c r="J1168"/>
  <c r="G1167"/>
  <c r="I1165"/>
  <c r="F1164"/>
  <c r="H1162"/>
  <c r="J1160"/>
  <c r="G1159"/>
  <c r="I1157"/>
  <c r="F1156"/>
  <c r="H1154"/>
  <c r="J1152"/>
  <c r="G1151"/>
  <c r="I1149"/>
  <c r="F1148"/>
  <c r="H1146"/>
  <c r="J1144"/>
  <c r="G1143"/>
  <c r="I2021"/>
  <c r="J2019"/>
  <c r="G2016"/>
  <c r="J2014"/>
  <c r="H2009"/>
  <c r="J2007"/>
  <c r="G2004"/>
  <c r="J2002"/>
  <c r="I1999"/>
  <c r="J1995"/>
  <c r="H1992"/>
  <c r="G1989"/>
  <c r="I1985"/>
  <c r="G1982"/>
  <c r="F1979"/>
  <c r="I1975"/>
  <c r="J1971"/>
  <c r="I1968"/>
  <c r="G1965"/>
  <c r="I1961"/>
  <c r="H1958"/>
  <c r="F1955"/>
  <c r="I1951"/>
  <c r="H1948"/>
  <c r="I1944"/>
  <c r="G1941"/>
  <c r="F1938"/>
  <c r="H1934"/>
  <c r="F1931"/>
  <c r="J1928"/>
  <c r="G1926"/>
  <c r="J1923"/>
  <c r="H1921"/>
  <c r="F1919"/>
  <c r="H1916"/>
  <c r="G1914"/>
  <c r="I1911"/>
  <c r="G1909"/>
  <c r="J1906"/>
  <c r="H1904"/>
  <c r="J1901"/>
  <c r="I1899"/>
  <c r="F1897"/>
  <c r="H1894"/>
  <c r="G1892"/>
  <c r="I1889"/>
  <c r="G1887"/>
  <c r="J1884"/>
  <c r="H1882"/>
  <c r="J1879"/>
  <c r="I1877"/>
  <c r="F1875"/>
  <c r="I1872"/>
  <c r="G1870"/>
  <c r="J1867"/>
  <c r="G1865"/>
  <c r="F1863"/>
  <c r="H1860"/>
  <c r="F1858"/>
  <c r="I1855"/>
  <c r="G1853"/>
  <c r="I1850"/>
  <c r="H1848"/>
  <c r="J1845"/>
  <c r="G1843"/>
  <c r="F1841"/>
  <c r="H1838"/>
  <c r="F1836"/>
  <c r="I1833"/>
  <c r="G1831"/>
  <c r="I1828"/>
  <c r="H1826"/>
  <c r="J1823"/>
  <c r="H1821"/>
  <c r="F1819"/>
  <c r="I1816"/>
  <c r="F1814"/>
  <c r="J1811"/>
  <c r="G1809"/>
  <c r="J1806"/>
  <c r="H1804"/>
  <c r="F1802"/>
  <c r="H1799"/>
  <c r="G1797"/>
  <c r="I1794"/>
  <c r="F1792"/>
  <c r="J1789"/>
  <c r="G1787"/>
  <c r="J1784"/>
  <c r="H1782"/>
  <c r="F1780"/>
  <c r="H1777"/>
  <c r="G1775"/>
  <c r="I1772"/>
  <c r="G1770"/>
  <c r="J1767"/>
  <c r="H1765"/>
  <c r="F1763"/>
  <c r="F1761"/>
  <c r="J1758"/>
  <c r="I1756"/>
  <c r="I1754"/>
  <c r="H1752"/>
  <c r="G1750"/>
  <c r="G1748"/>
  <c r="F1746"/>
  <c r="J1743"/>
  <c r="J1741"/>
  <c r="I1739"/>
  <c r="H1737"/>
  <c r="H1735"/>
  <c r="G1733"/>
  <c r="F1731"/>
  <c r="F1729"/>
  <c r="J1726"/>
  <c r="I1724"/>
  <c r="I1722"/>
  <c r="H1720"/>
  <c r="G1718"/>
  <c r="G1716"/>
  <c r="F1714"/>
  <c r="J1711"/>
  <c r="J1709"/>
  <c r="I1707"/>
  <c r="H1705"/>
  <c r="H1703"/>
  <c r="G1701"/>
  <c r="F1699"/>
  <c r="F1697"/>
  <c r="J1694"/>
  <c r="I1692"/>
  <c r="I1690"/>
  <c r="H1688"/>
  <c r="G1686"/>
  <c r="G1684"/>
  <c r="F1682"/>
  <c r="J1679"/>
  <c r="J1677"/>
  <c r="I1675"/>
  <c r="H1673"/>
  <c r="H1671"/>
  <c r="G1669"/>
  <c r="F1667"/>
  <c r="F1665"/>
  <c r="J1662"/>
  <c r="I1660"/>
  <c r="I1658"/>
  <c r="H1656"/>
  <c r="G1654"/>
  <c r="G1652"/>
  <c r="F1650"/>
  <c r="J1647"/>
  <c r="J1645"/>
  <c r="I1643"/>
  <c r="H1641"/>
  <c r="H1639"/>
  <c r="G1637"/>
  <c r="F1635"/>
  <c r="F1633"/>
  <c r="J1630"/>
  <c r="I1628"/>
  <c r="I1626"/>
  <c r="H1624"/>
  <c r="G1622"/>
  <c r="G1620"/>
  <c r="F1618"/>
  <c r="J1615"/>
  <c r="J1613"/>
  <c r="I1611"/>
  <c r="H1609"/>
  <c r="H1607"/>
  <c r="G1605"/>
  <c r="F1603"/>
  <c r="F1601"/>
  <c r="J1598"/>
  <c r="I1596"/>
  <c r="I1594"/>
  <c r="H1592"/>
  <c r="G1590"/>
  <c r="G1588"/>
  <c r="F1586"/>
  <c r="J1583"/>
  <c r="J1581"/>
  <c r="I1579"/>
  <c r="H1577"/>
  <c r="H1575"/>
  <c r="G1573"/>
  <c r="F1571"/>
  <c r="F1569"/>
  <c r="J1566"/>
  <c r="I1564"/>
  <c r="I1562"/>
  <c r="H1560"/>
  <c r="G1558"/>
  <c r="G1556"/>
  <c r="F1554"/>
  <c r="J1551"/>
  <c r="J1549"/>
  <c r="I1547"/>
  <c r="H1545"/>
  <c r="H1543"/>
  <c r="G1541"/>
  <c r="F1539"/>
  <c r="F1537"/>
  <c r="J1534"/>
  <c r="I1532"/>
  <c r="I1530"/>
  <c r="H1528"/>
  <c r="G1526"/>
  <c r="G1524"/>
  <c r="F1522"/>
  <c r="J1519"/>
  <c r="J1517"/>
  <c r="I1515"/>
  <c r="H1513"/>
  <c r="H1511"/>
  <c r="G1509"/>
  <c r="F1507"/>
  <c r="F1505"/>
  <c r="J1502"/>
  <c r="I1500"/>
  <c r="I1498"/>
  <c r="H1496"/>
  <c r="G1494"/>
  <c r="G1492"/>
  <c r="F1490"/>
  <c r="J1487"/>
  <c r="J1485"/>
  <c r="I1483"/>
  <c r="H1481"/>
  <c r="H1479"/>
  <c r="G1477"/>
  <c r="F1475"/>
  <c r="F1473"/>
  <c r="J1470"/>
  <c r="I1468"/>
  <c r="I1466"/>
  <c r="H1464"/>
  <c r="G1462"/>
  <c r="G1460"/>
  <c r="F1458"/>
  <c r="J1455"/>
  <c r="J1453"/>
  <c r="I1451"/>
  <c r="H1449"/>
  <c r="H1447"/>
  <c r="G1445"/>
  <c r="F1443"/>
  <c r="F1441"/>
  <c r="J1438"/>
  <c r="I1436"/>
  <c r="I1434"/>
  <c r="H1432"/>
  <c r="G1430"/>
  <c r="G1428"/>
  <c r="F1426"/>
  <c r="J1423"/>
  <c r="J1421"/>
  <c r="I1419"/>
  <c r="H1417"/>
  <c r="H1415"/>
  <c r="G1413"/>
  <c r="F1411"/>
  <c r="F1409"/>
  <c r="J1406"/>
  <c r="I1404"/>
  <c r="I1402"/>
  <c r="H1400"/>
  <c r="G1398"/>
  <c r="G1396"/>
  <c r="F1394"/>
  <c r="J1391"/>
  <c r="J1389"/>
  <c r="I1387"/>
  <c r="H1385"/>
  <c r="H1383"/>
  <c r="G1381"/>
  <c r="F1379"/>
  <c r="F1377"/>
  <c r="J1374"/>
  <c r="I1372"/>
  <c r="I1370"/>
  <c r="H1368"/>
  <c r="G1366"/>
  <c r="G1364"/>
  <c r="F1362"/>
  <c r="J1359"/>
  <c r="J1357"/>
  <c r="I1355"/>
  <c r="H1353"/>
  <c r="H1351"/>
  <c r="G1349"/>
  <c r="G1347"/>
  <c r="I1345"/>
  <c r="F1344"/>
  <c r="H1342"/>
  <c r="J1340"/>
  <c r="G1339"/>
  <c r="I1337"/>
  <c r="F1336"/>
  <c r="H1334"/>
  <c r="J1332"/>
  <c r="G1331"/>
  <c r="I1329"/>
  <c r="F1328"/>
  <c r="H1326"/>
  <c r="J1324"/>
  <c r="G1323"/>
  <c r="I1321"/>
  <c r="F1320"/>
  <c r="H1318"/>
  <c r="J1316"/>
  <c r="G1315"/>
  <c r="I1313"/>
  <c r="F1312"/>
  <c r="H1310"/>
  <c r="J1308"/>
  <c r="G1307"/>
  <c r="I1305"/>
  <c r="F1304"/>
  <c r="H1302"/>
  <c r="J1300"/>
  <c r="G1299"/>
  <c r="I1297"/>
  <c r="F1296"/>
  <c r="H1294"/>
  <c r="J1292"/>
  <c r="G1291"/>
  <c r="I1289"/>
  <c r="F1288"/>
  <c r="H1286"/>
  <c r="J1284"/>
  <c r="G1283"/>
  <c r="I1281"/>
  <c r="F1280"/>
  <c r="H1278"/>
  <c r="J1276"/>
  <c r="G1275"/>
  <c r="I1273"/>
  <c r="F1272"/>
  <c r="H1270"/>
  <c r="J1268"/>
  <c r="G1267"/>
  <c r="I1265"/>
  <c r="F1264"/>
  <c r="H1262"/>
  <c r="J1260"/>
  <c r="G1259"/>
  <c r="I1257"/>
  <c r="F1256"/>
  <c r="H1254"/>
  <c r="J1252"/>
  <c r="G1251"/>
  <c r="I1249"/>
  <c r="F1248"/>
  <c r="H1246"/>
  <c r="J1244"/>
  <c r="G1243"/>
  <c r="I1241"/>
  <c r="F1240"/>
  <c r="H1238"/>
  <c r="J1236"/>
  <c r="G1235"/>
  <c r="I1233"/>
  <c r="F1232"/>
  <c r="H1230"/>
  <c r="J1228"/>
  <c r="G1227"/>
  <c r="I1225"/>
  <c r="F1224"/>
  <c r="H1222"/>
  <c r="J1220"/>
  <c r="G1219"/>
  <c r="I1217"/>
  <c r="F1216"/>
  <c r="H1214"/>
  <c r="J1212"/>
  <c r="G1211"/>
  <c r="I1209"/>
  <c r="F1208"/>
  <c r="H1206"/>
  <c r="J1204"/>
  <c r="G1203"/>
  <c r="I1201"/>
  <c r="F1200"/>
  <c r="H1198"/>
  <c r="J1196"/>
  <c r="G1195"/>
  <c r="I1193"/>
  <c r="F1192"/>
  <c r="H1190"/>
  <c r="J1188"/>
  <c r="G1187"/>
  <c r="I1185"/>
  <c r="F1184"/>
  <c r="H1182"/>
  <c r="J1180"/>
  <c r="G1179"/>
  <c r="I1177"/>
  <c r="F1176"/>
  <c r="H1174"/>
  <c r="J1172"/>
  <c r="G1171"/>
  <c r="I1169"/>
  <c r="F1168"/>
  <c r="H1166"/>
  <c r="J1164"/>
  <c r="G1163"/>
  <c r="I1161"/>
  <c r="F1160"/>
  <c r="H1158"/>
  <c r="J1156"/>
  <c r="G1155"/>
  <c r="I1153"/>
  <c r="F1152"/>
  <c r="H1150"/>
  <c r="J1148"/>
  <c r="G1147"/>
  <c r="I1145"/>
  <c r="F1144"/>
  <c r="H1142"/>
  <c r="J1140"/>
  <c r="G1139"/>
  <c r="I1137"/>
  <c r="F1136"/>
  <c r="H1134"/>
  <c r="J1132"/>
  <c r="G1131"/>
  <c r="I1129"/>
  <c r="F1128"/>
  <c r="H1126"/>
  <c r="J1124"/>
  <c r="G1123"/>
  <c r="I1121"/>
  <c r="F1120"/>
  <c r="H1118"/>
  <c r="J1116"/>
  <c r="G1115"/>
  <c r="I1113"/>
  <c r="F1112"/>
  <c r="H1110"/>
  <c r="J1108"/>
  <c r="G1107"/>
  <c r="I1105"/>
  <c r="F1104"/>
  <c r="H1102"/>
  <c r="J1100"/>
  <c r="G1099"/>
  <c r="I1097"/>
  <c r="F1096"/>
  <c r="H1094"/>
  <c r="J1092"/>
  <c r="G1091"/>
  <c r="I1089"/>
  <c r="F1088"/>
  <c r="H1086"/>
  <c r="J1084"/>
  <c r="G1083"/>
  <c r="I1081"/>
  <c r="F1080"/>
  <c r="H1078"/>
  <c r="J1076"/>
  <c r="G1075"/>
  <c r="I1073"/>
  <c r="F1072"/>
  <c r="H1070"/>
  <c r="J1068"/>
  <c r="G1067"/>
  <c r="I1065"/>
  <c r="F1064"/>
  <c r="H1062"/>
  <c r="J1060"/>
  <c r="G1059"/>
  <c r="I1057"/>
  <c r="F1056"/>
  <c r="H1054"/>
  <c r="J1052"/>
  <c r="G1051"/>
  <c r="I1049"/>
  <c r="F1048"/>
  <c r="H1046"/>
  <c r="J1044"/>
  <c r="G1043"/>
  <c r="I1041"/>
  <c r="F1040"/>
  <c r="H1038"/>
  <c r="J1036"/>
  <c r="G1035"/>
  <c r="I1033"/>
  <c r="F1032"/>
  <c r="H1030"/>
  <c r="J1028"/>
  <c r="G1027"/>
  <c r="I1025"/>
  <c r="F1024"/>
  <c r="H1022"/>
  <c r="J1020"/>
  <c r="G1019"/>
  <c r="I1017"/>
  <c r="F1016"/>
  <c r="H1014"/>
  <c r="J1012"/>
  <c r="G1011"/>
  <c r="I1009"/>
  <c r="F1008"/>
  <c r="I2019"/>
  <c r="J2016"/>
  <c r="H2011"/>
  <c r="H1998"/>
  <c r="G1993"/>
  <c r="J1987"/>
  <c r="F1982"/>
  <c r="H1976"/>
  <c r="G1971"/>
  <c r="F1966"/>
  <c r="I1960"/>
  <c r="J1954"/>
  <c r="J1948"/>
  <c r="J1943"/>
  <c r="G1938"/>
  <c r="G1933"/>
  <c r="I1928"/>
  <c r="H1924"/>
  <c r="J1920"/>
  <c r="J1916"/>
  <c r="G1913"/>
  <c r="J1908"/>
  <c r="F1905"/>
  <c r="H1901"/>
  <c r="H1897"/>
  <c r="J1893"/>
  <c r="H1889"/>
  <c r="H1885"/>
  <c r="I1881"/>
  <c r="J1877"/>
  <c r="G1874"/>
  <c r="F1870"/>
  <c r="F1866"/>
  <c r="G1862"/>
  <c r="H1858"/>
  <c r="J1854"/>
  <c r="H1850"/>
  <c r="H1846"/>
  <c r="J1842"/>
  <c r="F1839"/>
  <c r="G1835"/>
  <c r="F1831"/>
  <c r="J1826"/>
  <c r="G1823"/>
  <c r="G1819"/>
  <c r="I1815"/>
  <c r="I1811"/>
  <c r="H1807"/>
  <c r="J1803"/>
  <c r="J1799"/>
  <c r="G1796"/>
  <c r="J1791"/>
  <c r="F1788"/>
  <c r="H1784"/>
  <c r="H1780"/>
  <c r="J1776"/>
  <c r="H1772"/>
  <c r="H1768"/>
  <c r="I1764"/>
  <c r="G1761"/>
  <c r="F1758"/>
  <c r="H1754"/>
  <c r="J1750"/>
  <c r="I1747"/>
  <c r="G1744"/>
  <c r="F1741"/>
  <c r="G1737"/>
  <c r="J1733"/>
  <c r="I1730"/>
  <c r="G1727"/>
  <c r="F1724"/>
  <c r="G1720"/>
  <c r="I1716"/>
  <c r="H1713"/>
  <c r="F1710"/>
  <c r="J1706"/>
  <c r="G1703"/>
  <c r="I1699"/>
  <c r="H1696"/>
  <c r="F1693"/>
  <c r="J1689"/>
  <c r="F1686"/>
  <c r="I1682"/>
  <c r="H1679"/>
  <c r="F1676"/>
  <c r="J1672"/>
  <c r="F1669"/>
  <c r="H1665"/>
  <c r="G1662"/>
  <c r="J1658"/>
  <c r="I1655"/>
  <c r="F1652"/>
  <c r="H1648"/>
  <c r="G1645"/>
  <c r="J1641"/>
  <c r="I1638"/>
  <c r="J1634"/>
  <c r="H1631"/>
  <c r="G1628"/>
  <c r="J1624"/>
  <c r="I1621"/>
  <c r="J1617"/>
  <c r="G1614"/>
  <c r="F1611"/>
  <c r="I1607"/>
  <c r="H1604"/>
  <c r="J1600"/>
  <c r="G1597"/>
  <c r="F1594"/>
  <c r="I1590"/>
  <c r="H1587"/>
  <c r="I1583"/>
  <c r="G1580"/>
  <c r="F1577"/>
  <c r="I1573"/>
  <c r="H1570"/>
  <c r="I1566"/>
  <c r="F1563"/>
  <c r="J1559"/>
  <c r="H1556"/>
  <c r="G1553"/>
  <c r="I1549"/>
  <c r="F1546"/>
  <c r="J1542"/>
  <c r="H1539"/>
  <c r="G1536"/>
  <c r="H1532"/>
  <c r="F1529"/>
  <c r="J1525"/>
  <c r="H1522"/>
  <c r="G1519"/>
  <c r="H1515"/>
  <c r="J1511"/>
  <c r="I1508"/>
  <c r="G1505"/>
  <c r="F1502"/>
  <c r="H1498"/>
  <c r="J1494"/>
  <c r="I1491"/>
  <c r="G1488"/>
  <c r="F1485"/>
  <c r="G1481"/>
  <c r="J1477"/>
  <c r="I1474"/>
  <c r="G1471"/>
  <c r="F1468"/>
  <c r="G1464"/>
  <c r="I1460"/>
  <c r="H1457"/>
  <c r="F1454"/>
  <c r="J1450"/>
  <c r="G1447"/>
  <c r="I1443"/>
  <c r="H1440"/>
  <c r="F1437"/>
  <c r="J1433"/>
  <c r="F1430"/>
  <c r="I1426"/>
  <c r="H1423"/>
  <c r="F1420"/>
  <c r="J1416"/>
  <c r="F1413"/>
  <c r="H1409"/>
  <c r="G1406"/>
  <c r="J1402"/>
  <c r="I1399"/>
  <c r="F1396"/>
  <c r="H1392"/>
  <c r="G1389"/>
  <c r="J1385"/>
  <c r="I1382"/>
  <c r="J1378"/>
  <c r="H1375"/>
  <c r="G1372"/>
  <c r="J1368"/>
  <c r="I1365"/>
  <c r="J1361"/>
  <c r="G1358"/>
  <c r="F1355"/>
  <c r="I1351"/>
  <c r="H1348"/>
  <c r="H1345"/>
  <c r="J1342"/>
  <c r="H1340"/>
  <c r="J1337"/>
  <c r="H1335"/>
  <c r="I1332"/>
  <c r="F1330"/>
  <c r="I1327"/>
  <c r="F1325"/>
  <c r="I1322"/>
  <c r="J1319"/>
  <c r="G1317"/>
  <c r="J1314"/>
  <c r="G1312"/>
  <c r="J1309"/>
  <c r="F1307"/>
  <c r="H1304"/>
  <c r="F1302"/>
  <c r="H1299"/>
  <c r="F1297"/>
  <c r="G1294"/>
  <c r="I1291"/>
  <c r="G1289"/>
  <c r="I1286"/>
  <c r="G1284"/>
  <c r="H1281"/>
  <c r="J1278"/>
  <c r="H1276"/>
  <c r="J1273"/>
  <c r="H1271"/>
  <c r="I1268"/>
  <c r="F1266"/>
  <c r="I1263"/>
  <c r="F1261"/>
  <c r="I1258"/>
  <c r="J1255"/>
  <c r="G1253"/>
  <c r="J1250"/>
  <c r="G1248"/>
  <c r="J1245"/>
  <c r="F1243"/>
  <c r="H1240"/>
  <c r="F1238"/>
  <c r="H1235"/>
  <c r="F1233"/>
  <c r="G1230"/>
  <c r="I1227"/>
  <c r="G1225"/>
  <c r="I1222"/>
  <c r="G1220"/>
  <c r="H1217"/>
  <c r="J1214"/>
  <c r="H1212"/>
  <c r="J1209"/>
  <c r="H1207"/>
  <c r="I1204"/>
  <c r="F1202"/>
  <c r="I1199"/>
  <c r="F1197"/>
  <c r="I1194"/>
  <c r="J1191"/>
  <c r="G1189"/>
  <c r="J1186"/>
  <c r="G1184"/>
  <c r="J1181"/>
  <c r="F1179"/>
  <c r="H1176"/>
  <c r="F1174"/>
  <c r="H1171"/>
  <c r="F1169"/>
  <c r="G1166"/>
  <c r="I1163"/>
  <c r="G1161"/>
  <c r="I1158"/>
  <c r="G1156"/>
  <c r="H1153"/>
  <c r="J1150"/>
  <c r="H1148"/>
  <c r="J1145"/>
  <c r="H1143"/>
  <c r="F1141"/>
  <c r="F1139"/>
  <c r="G1137"/>
  <c r="H1135"/>
  <c r="I1133"/>
  <c r="J1131"/>
  <c r="F1130"/>
  <c r="G1128"/>
  <c r="G1126"/>
  <c r="H1124"/>
  <c r="I1122"/>
  <c r="J1120"/>
  <c r="F1119"/>
  <c r="G1117"/>
  <c r="H1115"/>
  <c r="H1113"/>
  <c r="I1111"/>
  <c r="J1109"/>
  <c r="F1108"/>
  <c r="G1106"/>
  <c r="H1104"/>
  <c r="I1102"/>
  <c r="I1100"/>
  <c r="J1098"/>
  <c r="F1097"/>
  <c r="G1095"/>
  <c r="H1093"/>
  <c r="I1091"/>
  <c r="J1089"/>
  <c r="J1087"/>
  <c r="F1086"/>
  <c r="G1084"/>
  <c r="H1082"/>
  <c r="I1080"/>
  <c r="J1078"/>
  <c r="F1077"/>
  <c r="F1075"/>
  <c r="G1073"/>
  <c r="H1071"/>
  <c r="I1069"/>
  <c r="J1067"/>
  <c r="F1066"/>
  <c r="G1064"/>
  <c r="G1062"/>
  <c r="H1060"/>
  <c r="I1058"/>
  <c r="J1056"/>
  <c r="F1055"/>
  <c r="G1053"/>
  <c r="H1051"/>
  <c r="H1049"/>
  <c r="I1047"/>
  <c r="J1045"/>
  <c r="F1044"/>
  <c r="G1042"/>
  <c r="H1040"/>
  <c r="I1038"/>
  <c r="I1036"/>
  <c r="J1034"/>
  <c r="F1033"/>
  <c r="G1031"/>
  <c r="H1029"/>
  <c r="I1027"/>
  <c r="J1025"/>
  <c r="J1023"/>
  <c r="F1022"/>
  <c r="G1020"/>
  <c r="H1018"/>
  <c r="I1016"/>
  <c r="J1014"/>
  <c r="F1013"/>
  <c r="F1011"/>
  <c r="G1009"/>
  <c r="H2017"/>
  <c r="G2014"/>
  <c r="I2011"/>
  <c r="F2006"/>
  <c r="J2003"/>
  <c r="F1999"/>
  <c r="H1993"/>
  <c r="H1988"/>
  <c r="J1982"/>
  <c r="I1977"/>
  <c r="I1971"/>
  <c r="G1966"/>
  <c r="G1961"/>
  <c r="I1955"/>
  <c r="H1950"/>
  <c r="H1944"/>
  <c r="J1938"/>
  <c r="H1933"/>
  <c r="F1929"/>
  <c r="H1925"/>
  <c r="G1921"/>
  <c r="G1917"/>
  <c r="H1913"/>
  <c r="I1909"/>
  <c r="F1906"/>
  <c r="I1901"/>
  <c r="I1897"/>
  <c r="F1894"/>
  <c r="G1890"/>
  <c r="H1886"/>
  <c r="G1882"/>
  <c r="F1878"/>
  <c r="H1874"/>
  <c r="H1870"/>
  <c r="J1866"/>
  <c r="J1862"/>
  <c r="I1858"/>
  <c r="F1855"/>
  <c r="F1851"/>
  <c r="H1847"/>
  <c r="F1843"/>
  <c r="G1839"/>
  <c r="I1835"/>
  <c r="I1831"/>
  <c r="F1828"/>
  <c r="I1823"/>
  <c r="I1819"/>
  <c r="J1815"/>
  <c r="F1812"/>
  <c r="H1808"/>
  <c r="G1804"/>
  <c r="F1800"/>
  <c r="H1796"/>
  <c r="I1792"/>
  <c r="J1788"/>
  <c r="I1784"/>
  <c r="I1780"/>
  <c r="F1777"/>
  <c r="G1773"/>
  <c r="H1769"/>
  <c r="G1765"/>
  <c r="H1761"/>
  <c r="G1758"/>
  <c r="J1754"/>
  <c r="I1751"/>
  <c r="F1748"/>
  <c r="H1744"/>
  <c r="G1741"/>
  <c r="J1737"/>
  <c r="I1734"/>
  <c r="J1730"/>
  <c r="H1727"/>
  <c r="G1724"/>
  <c r="J1720"/>
  <c r="I1717"/>
  <c r="J1713"/>
  <c r="G1710"/>
  <c r="F1707"/>
  <c r="I1703"/>
  <c r="H1700"/>
  <c r="J1696"/>
  <c r="G1693"/>
  <c r="F1690"/>
  <c r="I1686"/>
  <c r="H1683"/>
  <c r="I1679"/>
  <c r="G1676"/>
  <c r="F1673"/>
  <c r="I1669"/>
  <c r="H1666"/>
  <c r="I1662"/>
  <c r="F1659"/>
  <c r="J1655"/>
  <c r="H1652"/>
  <c r="G1649"/>
  <c r="I1645"/>
  <c r="F1642"/>
  <c r="J1638"/>
  <c r="H1635"/>
  <c r="G1632"/>
  <c r="H1628"/>
  <c r="F1625"/>
  <c r="J1621"/>
  <c r="H1618"/>
  <c r="G1615"/>
  <c r="H1611"/>
  <c r="J1607"/>
  <c r="I1604"/>
  <c r="G1601"/>
  <c r="F1598"/>
  <c r="H1594"/>
  <c r="J1590"/>
  <c r="I1587"/>
  <c r="G1584"/>
  <c r="F1581"/>
  <c r="G1577"/>
  <c r="J1573"/>
  <c r="I1570"/>
  <c r="G1567"/>
  <c r="F1564"/>
  <c r="G1560"/>
  <c r="I1556"/>
  <c r="H1553"/>
  <c r="F1550"/>
  <c r="J1546"/>
  <c r="G1543"/>
  <c r="I1539"/>
  <c r="H1536"/>
  <c r="F1533"/>
  <c r="J1529"/>
  <c r="F1526"/>
  <c r="I1522"/>
  <c r="H1519"/>
  <c r="F1516"/>
  <c r="J1512"/>
  <c r="F1509"/>
  <c r="H1505"/>
  <c r="G1502"/>
  <c r="J1498"/>
  <c r="I1495"/>
  <c r="F1492"/>
  <c r="H1488"/>
  <c r="G1485"/>
  <c r="J1481"/>
  <c r="I1478"/>
  <c r="J1474"/>
  <c r="H1471"/>
  <c r="G1468"/>
  <c r="J1464"/>
  <c r="I1461"/>
  <c r="J1457"/>
  <c r="G1454"/>
  <c r="F1451"/>
  <c r="I1447"/>
  <c r="H1444"/>
  <c r="J1440"/>
  <c r="G1437"/>
  <c r="F1434"/>
  <c r="I1430"/>
  <c r="H1427"/>
  <c r="I1423"/>
  <c r="G1420"/>
  <c r="F1417"/>
  <c r="I1413"/>
  <c r="H1410"/>
  <c r="I1406"/>
  <c r="F1403"/>
  <c r="J1399"/>
  <c r="H1396"/>
  <c r="G1393"/>
  <c r="I1389"/>
  <c r="F1386"/>
  <c r="J1382"/>
  <c r="H1379"/>
  <c r="G1376"/>
  <c r="H1372"/>
  <c r="F1369"/>
  <c r="J1365"/>
  <c r="H1362"/>
  <c r="G1359"/>
  <c r="H1355"/>
  <c r="J1351"/>
  <c r="I1348"/>
  <c r="J1345"/>
  <c r="H1343"/>
  <c r="I1340"/>
  <c r="F1338"/>
  <c r="I1335"/>
  <c r="F1333"/>
  <c r="I1330"/>
  <c r="J1327"/>
  <c r="G1325"/>
  <c r="J1322"/>
  <c r="G1320"/>
  <c r="J1317"/>
  <c r="F1315"/>
  <c r="H1312"/>
  <c r="F1310"/>
  <c r="H1307"/>
  <c r="F1305"/>
  <c r="G1302"/>
  <c r="I1299"/>
  <c r="G1297"/>
  <c r="I1294"/>
  <c r="G1292"/>
  <c r="H1289"/>
  <c r="J1286"/>
  <c r="H1284"/>
  <c r="J1281"/>
  <c r="H1279"/>
  <c r="I1276"/>
  <c r="F1274"/>
  <c r="I1271"/>
  <c r="F1269"/>
  <c r="I1266"/>
  <c r="J1263"/>
  <c r="G1261"/>
  <c r="J1258"/>
  <c r="G1256"/>
  <c r="J1253"/>
  <c r="F1251"/>
  <c r="H1248"/>
  <c r="F1246"/>
  <c r="H1243"/>
  <c r="F1241"/>
  <c r="G1238"/>
  <c r="I1235"/>
  <c r="G1233"/>
  <c r="I1230"/>
  <c r="G1228"/>
  <c r="H1225"/>
  <c r="J1222"/>
  <c r="H1220"/>
  <c r="J1217"/>
  <c r="H1215"/>
  <c r="I1212"/>
  <c r="F1210"/>
  <c r="I1207"/>
  <c r="F1205"/>
  <c r="I1202"/>
  <c r="J1199"/>
  <c r="G1197"/>
  <c r="J1194"/>
  <c r="G1192"/>
  <c r="J1189"/>
  <c r="F1187"/>
  <c r="H1184"/>
  <c r="F1182"/>
  <c r="H1179"/>
  <c r="F1177"/>
  <c r="G1174"/>
  <c r="I1171"/>
  <c r="G1169"/>
  <c r="I1166"/>
  <c r="G1164"/>
  <c r="H1161"/>
  <c r="J1158"/>
  <c r="H1156"/>
  <c r="J1153"/>
  <c r="H1151"/>
  <c r="I1148"/>
  <c r="F1146"/>
  <c r="I1143"/>
  <c r="G1141"/>
  <c r="H1139"/>
  <c r="H1137"/>
  <c r="I1135"/>
  <c r="J1133"/>
  <c r="F1132"/>
  <c r="G1130"/>
  <c r="H1128"/>
  <c r="I1126"/>
  <c r="I1124"/>
  <c r="J1122"/>
  <c r="F1121"/>
  <c r="G1119"/>
  <c r="H1117"/>
  <c r="I1115"/>
  <c r="J1113"/>
  <c r="J1111"/>
  <c r="F1110"/>
  <c r="G1108"/>
  <c r="H1106"/>
  <c r="I1104"/>
  <c r="J1102"/>
  <c r="F1101"/>
  <c r="F1099"/>
  <c r="G1097"/>
  <c r="H1095"/>
  <c r="I1093"/>
  <c r="J1091"/>
  <c r="F1090"/>
  <c r="G1088"/>
  <c r="G1086"/>
  <c r="H1084"/>
  <c r="I1082"/>
  <c r="J1080"/>
  <c r="F1079"/>
  <c r="G1077"/>
  <c r="H1075"/>
  <c r="H1073"/>
  <c r="I1071"/>
  <c r="J1069"/>
  <c r="F1068"/>
  <c r="G1066"/>
  <c r="H1064"/>
  <c r="I1062"/>
  <c r="I1060"/>
  <c r="J1058"/>
  <c r="F1057"/>
  <c r="G1055"/>
  <c r="H1053"/>
  <c r="I1051"/>
  <c r="J1049"/>
  <c r="J1047"/>
  <c r="F1046"/>
  <c r="G1044"/>
  <c r="H1042"/>
  <c r="I1040"/>
  <c r="J1038"/>
  <c r="F1037"/>
  <c r="F1035"/>
  <c r="G1033"/>
  <c r="H1031"/>
  <c r="I1029"/>
  <c r="J1027"/>
  <c r="F1026"/>
  <c r="G1024"/>
  <c r="G1022"/>
  <c r="H1020"/>
  <c r="I1018"/>
  <c r="J1016"/>
  <c r="F1015"/>
  <c r="G1013"/>
  <c r="H1011"/>
  <c r="H1009"/>
  <c r="H2012"/>
  <c r="F2004"/>
  <c r="F2000"/>
  <c r="F1995"/>
  <c r="H1989"/>
  <c r="H1984"/>
  <c r="J1978"/>
  <c r="J1972"/>
  <c r="J1967"/>
  <c r="G1962"/>
  <c r="G1957"/>
  <c r="F1951"/>
  <c r="I1945"/>
  <c r="I1940"/>
  <c r="F1935"/>
  <c r="H1930"/>
  <c r="F1926"/>
  <c r="F1922"/>
  <c r="G1918"/>
  <c r="H1914"/>
  <c r="J1910"/>
  <c r="I1906"/>
  <c r="H1902"/>
  <c r="J1898"/>
  <c r="F1895"/>
  <c r="G1891"/>
  <c r="F1887"/>
  <c r="F1883"/>
  <c r="H1879"/>
  <c r="I1875"/>
  <c r="J1871"/>
  <c r="I1867"/>
  <c r="H1863"/>
  <c r="J1859"/>
  <c r="J1855"/>
  <c r="G1852"/>
  <c r="F1848"/>
  <c r="F1844"/>
  <c r="H1840"/>
  <c r="H1836"/>
  <c r="J1832"/>
  <c r="H1828"/>
  <c r="I1824"/>
  <c r="J1820"/>
  <c r="F1817"/>
  <c r="H1813"/>
  <c r="F1809"/>
  <c r="J1804"/>
  <c r="G1801"/>
  <c r="H1797"/>
  <c r="I1793"/>
  <c r="I1789"/>
  <c r="H1785"/>
  <c r="J1781"/>
  <c r="F1778"/>
  <c r="G1774"/>
  <c r="F1770"/>
  <c r="F1766"/>
  <c r="I1762"/>
  <c r="G1759"/>
  <c r="F1756"/>
  <c r="G1752"/>
  <c r="I1748"/>
  <c r="H1745"/>
  <c r="F1742"/>
  <c r="J1738"/>
  <c r="G1735"/>
  <c r="I1731"/>
  <c r="H1728"/>
  <c r="F1725"/>
  <c r="J1721"/>
  <c r="F1718"/>
  <c r="I1714"/>
  <c r="H1711"/>
  <c r="F1708"/>
  <c r="J1704"/>
  <c r="F1701"/>
  <c r="H1697"/>
  <c r="G1694"/>
  <c r="J1690"/>
  <c r="G2021"/>
  <c r="G2018"/>
  <c r="J2010"/>
  <c r="I2007"/>
  <c r="F2002"/>
  <c r="I1996"/>
  <c r="I1991"/>
  <c r="H1985"/>
  <c r="I1979"/>
  <c r="H1974"/>
  <c r="G1969"/>
  <c r="J1963"/>
  <c r="G1958"/>
  <c r="H1952"/>
  <c r="G1947"/>
  <c r="F1942"/>
  <c r="I1936"/>
  <c r="J1930"/>
  <c r="F1927"/>
  <c r="G1923"/>
  <c r="H1919"/>
  <c r="J1915"/>
  <c r="H1911"/>
  <c r="G1907"/>
  <c r="I1903"/>
  <c r="J1899"/>
  <c r="F1896"/>
  <c r="F1892"/>
  <c r="J1887"/>
  <c r="G1884"/>
  <c r="H1880"/>
  <c r="I1876"/>
  <c r="H1872"/>
  <c r="H1868"/>
  <c r="J1864"/>
  <c r="J1860"/>
  <c r="G1857"/>
  <c r="J1852"/>
  <c r="J1848"/>
  <c r="G1845"/>
  <c r="G1841"/>
  <c r="I1837"/>
  <c r="H1833"/>
  <c r="H1829"/>
  <c r="I1825"/>
  <c r="J1821"/>
  <c r="G1818"/>
  <c r="J1813"/>
  <c r="F1810"/>
  <c r="G1806"/>
  <c r="H1802"/>
  <c r="J1798"/>
  <c r="H1794"/>
  <c r="G1790"/>
  <c r="I1786"/>
  <c r="J1782"/>
  <c r="F1779"/>
  <c r="F1775"/>
  <c r="J1770"/>
  <c r="G1767"/>
  <c r="H1763"/>
  <c r="G1760"/>
  <c r="H1756"/>
  <c r="F1753"/>
  <c r="J1749"/>
  <c r="H1746"/>
  <c r="G1743"/>
  <c r="H1739"/>
  <c r="J1735"/>
  <c r="I1732"/>
  <c r="G1729"/>
  <c r="F1726"/>
  <c r="H1722"/>
  <c r="J1718"/>
  <c r="I1715"/>
  <c r="G1712"/>
  <c r="F1709"/>
  <c r="G1705"/>
  <c r="J1701"/>
  <c r="I1698"/>
  <c r="G1695"/>
  <c r="F1692"/>
  <c r="G1688"/>
  <c r="I1684"/>
  <c r="H1681"/>
  <c r="F1678"/>
  <c r="J1674"/>
  <c r="G1671"/>
  <c r="I1667"/>
  <c r="H1664"/>
  <c r="F1661"/>
  <c r="J1657"/>
  <c r="F1654"/>
  <c r="I1650"/>
  <c r="H1647"/>
  <c r="F1644"/>
  <c r="J1640"/>
  <c r="F1637"/>
  <c r="H1633"/>
  <c r="G1630"/>
  <c r="J1626"/>
  <c r="I1623"/>
  <c r="F1620"/>
  <c r="H1616"/>
  <c r="G1613"/>
  <c r="J1609"/>
  <c r="I1606"/>
  <c r="J1602"/>
  <c r="H1599"/>
  <c r="G1596"/>
  <c r="J1592"/>
  <c r="I1589"/>
  <c r="J1585"/>
  <c r="G1582"/>
  <c r="F1579"/>
  <c r="I1575"/>
  <c r="H1572"/>
  <c r="J1568"/>
  <c r="G1565"/>
  <c r="F1562"/>
  <c r="I1558"/>
  <c r="H1555"/>
  <c r="I1551"/>
  <c r="G1548"/>
  <c r="F1545"/>
  <c r="I1541"/>
  <c r="H1538"/>
  <c r="I1534"/>
  <c r="F1531"/>
  <c r="J1527"/>
  <c r="H1524"/>
  <c r="G1521"/>
  <c r="I1517"/>
  <c r="F1514"/>
  <c r="J1510"/>
  <c r="H1507"/>
  <c r="G1504"/>
  <c r="H1500"/>
  <c r="F1497"/>
  <c r="J1493"/>
  <c r="H1490"/>
  <c r="G1487"/>
  <c r="H1483"/>
  <c r="J1479"/>
  <c r="I1476"/>
  <c r="G1473"/>
  <c r="F1470"/>
  <c r="H1466"/>
  <c r="J1462"/>
  <c r="I1459"/>
  <c r="G1456"/>
  <c r="F1453"/>
  <c r="G1449"/>
  <c r="J1445"/>
  <c r="I1442"/>
  <c r="G1439"/>
  <c r="F1436"/>
  <c r="G1432"/>
  <c r="I1428"/>
  <c r="H1425"/>
  <c r="F1422"/>
  <c r="J1418"/>
  <c r="G1415"/>
  <c r="I1411"/>
  <c r="H1408"/>
  <c r="F1405"/>
  <c r="J1401"/>
  <c r="F1398"/>
  <c r="I1394"/>
  <c r="H1391"/>
  <c r="F1388"/>
  <c r="J1384"/>
  <c r="F1381"/>
  <c r="H1377"/>
  <c r="G1374"/>
  <c r="J1370"/>
  <c r="I1367"/>
  <c r="F1364"/>
  <c r="H1360"/>
  <c r="G1357"/>
  <c r="J1353"/>
  <c r="I1350"/>
  <c r="F1347"/>
  <c r="H1344"/>
  <c r="F1342"/>
  <c r="H1339"/>
  <c r="F1337"/>
  <c r="G1334"/>
  <c r="I1331"/>
  <c r="G1329"/>
  <c r="I1326"/>
  <c r="G1324"/>
  <c r="H1321"/>
  <c r="J1318"/>
  <c r="H1316"/>
  <c r="J1313"/>
  <c r="H1311"/>
  <c r="I1308"/>
  <c r="F1306"/>
  <c r="I1303"/>
  <c r="F1301"/>
  <c r="I1298"/>
  <c r="J1295"/>
  <c r="G1293"/>
  <c r="J1290"/>
  <c r="G1288"/>
  <c r="J1285"/>
  <c r="F1283"/>
  <c r="H1280"/>
  <c r="F1278"/>
  <c r="H1275"/>
  <c r="F1273"/>
  <c r="G1270"/>
  <c r="I1267"/>
  <c r="G1265"/>
  <c r="I1262"/>
  <c r="G1260"/>
  <c r="H1257"/>
  <c r="J1254"/>
  <c r="H1252"/>
  <c r="J1249"/>
  <c r="H1247"/>
  <c r="I1244"/>
  <c r="F1242"/>
  <c r="I1239"/>
  <c r="F1237"/>
  <c r="I1234"/>
  <c r="J1231"/>
  <c r="G1229"/>
  <c r="J1226"/>
  <c r="G1224"/>
  <c r="J1221"/>
  <c r="F1219"/>
  <c r="H1216"/>
  <c r="F1214"/>
  <c r="H1211"/>
  <c r="F1209"/>
  <c r="G1206"/>
  <c r="I1203"/>
  <c r="G1201"/>
  <c r="I1198"/>
  <c r="G1196"/>
  <c r="H1193"/>
  <c r="J1190"/>
  <c r="H1188"/>
  <c r="J1185"/>
  <c r="H1183"/>
  <c r="I1180"/>
  <c r="F1178"/>
  <c r="I1175"/>
  <c r="F1173"/>
  <c r="I1170"/>
  <c r="J1167"/>
  <c r="G1165"/>
  <c r="J1162"/>
  <c r="G1160"/>
  <c r="J1157"/>
  <c r="F1155"/>
  <c r="H1152"/>
  <c r="F1150"/>
  <c r="H1147"/>
  <c r="F1145"/>
  <c r="G1142"/>
  <c r="G1140"/>
  <c r="H1138"/>
  <c r="I1136"/>
  <c r="J1134"/>
  <c r="F1133"/>
  <c r="F1131"/>
  <c r="G1129"/>
  <c r="H1127"/>
  <c r="I1125"/>
  <c r="J1123"/>
  <c r="F1122"/>
  <c r="G1120"/>
  <c r="G1118"/>
  <c r="H1116"/>
  <c r="I1114"/>
  <c r="J1112"/>
  <c r="F1111"/>
  <c r="G1109"/>
  <c r="H1107"/>
  <c r="H1105"/>
  <c r="I1103"/>
  <c r="J1101"/>
  <c r="F1100"/>
  <c r="G1098"/>
  <c r="H1096"/>
  <c r="I1094"/>
  <c r="I1092"/>
  <c r="J1090"/>
  <c r="F1089"/>
  <c r="G1087"/>
  <c r="H1085"/>
  <c r="I1083"/>
  <c r="J1081"/>
  <c r="J1079"/>
  <c r="F1078"/>
  <c r="G1076"/>
  <c r="H1074"/>
  <c r="I1072"/>
  <c r="J1070"/>
  <c r="F1069"/>
  <c r="F1067"/>
  <c r="G1065"/>
  <c r="H1063"/>
  <c r="I1061"/>
  <c r="J1059"/>
  <c r="F1058"/>
  <c r="G1056"/>
  <c r="G1054"/>
  <c r="H1052"/>
  <c r="I1050"/>
  <c r="J1048"/>
  <c r="F1047"/>
  <c r="G1045"/>
  <c r="H1043"/>
  <c r="H1041"/>
  <c r="I1039"/>
  <c r="J1037"/>
  <c r="F1036"/>
  <c r="G1034"/>
  <c r="H1032"/>
  <c r="I1030"/>
  <c r="I1028"/>
  <c r="J1026"/>
  <c r="F1025"/>
  <c r="G1023"/>
  <c r="H1021"/>
  <c r="I1019"/>
  <c r="J1017"/>
  <c r="J1015"/>
  <c r="F1014"/>
  <c r="G1012"/>
  <c r="H1010"/>
  <c r="I1008"/>
  <c r="H2016"/>
  <c r="I2005"/>
  <c r="G1998"/>
  <c r="J1986"/>
  <c r="F1976"/>
  <c r="J1964"/>
  <c r="F1954"/>
  <c r="I1943"/>
  <c r="J1931"/>
  <c r="G1924"/>
  <c r="G1916"/>
  <c r="I1908"/>
  <c r="G1901"/>
  <c r="I1892"/>
  <c r="G1885"/>
  <c r="H1877"/>
  <c r="I1869"/>
  <c r="F1862"/>
  <c r="J1853"/>
  <c r="G1846"/>
  <c r="G1838"/>
  <c r="H1830"/>
  <c r="F1823"/>
  <c r="J1814"/>
  <c r="G1807"/>
  <c r="G1799"/>
  <c r="I1791"/>
  <c r="F1784"/>
  <c r="I1775"/>
  <c r="F1768"/>
  <c r="J1760"/>
  <c r="F1754"/>
  <c r="H1747"/>
  <c r="G1740"/>
  <c r="I1733"/>
  <c r="I1726"/>
  <c r="J1719"/>
  <c r="G1713"/>
  <c r="F1706"/>
  <c r="H1699"/>
  <c r="H1692"/>
  <c r="J1686"/>
  <c r="G1681"/>
  <c r="H1675"/>
  <c r="I1670"/>
  <c r="J1664"/>
  <c r="F1660"/>
  <c r="J1653"/>
  <c r="G1648"/>
  <c r="F1643"/>
  <c r="I1637"/>
  <c r="H1632"/>
  <c r="H1626"/>
  <c r="I1620"/>
  <c r="I1615"/>
  <c r="F1610"/>
  <c r="F1605"/>
  <c r="G1599"/>
  <c r="J1593"/>
  <c r="H1588"/>
  <c r="G1583"/>
  <c r="J1577"/>
  <c r="I1571"/>
  <c r="G1566"/>
  <c r="F1561"/>
  <c r="I1555"/>
  <c r="G1550"/>
  <c r="J1544"/>
  <c r="J1538"/>
  <c r="F1534"/>
  <c r="G1528"/>
  <c r="H1523"/>
  <c r="G1517"/>
  <c r="I1511"/>
  <c r="I1506"/>
  <c r="F1501"/>
  <c r="J1495"/>
  <c r="J1489"/>
  <c r="G1484"/>
  <c r="G1479"/>
  <c r="H1473"/>
  <c r="H1468"/>
  <c r="I1462"/>
  <c r="G1457"/>
  <c r="F1452"/>
  <c r="I1446"/>
  <c r="G1441"/>
  <c r="F1435"/>
  <c r="J1429"/>
  <c r="H1424"/>
  <c r="F1419"/>
  <c r="J1413"/>
  <c r="G1408"/>
  <c r="H1402"/>
  <c r="I1397"/>
  <c r="I1391"/>
  <c r="J1386"/>
  <c r="I1380"/>
  <c r="G1375"/>
  <c r="F1370"/>
  <c r="H1364"/>
  <c r="H1359"/>
  <c r="G1353"/>
  <c r="I1347"/>
  <c r="J1343"/>
  <c r="I1339"/>
  <c r="J1335"/>
  <c r="H1331"/>
  <c r="H1327"/>
  <c r="H1323"/>
  <c r="H1319"/>
  <c r="H1315"/>
  <c r="J1310"/>
  <c r="J1306"/>
  <c r="J1302"/>
  <c r="J1298"/>
  <c r="J1294"/>
  <c r="I1290"/>
  <c r="G1286"/>
  <c r="I1282"/>
  <c r="G1278"/>
  <c r="I1274"/>
  <c r="F1270"/>
  <c r="J1265"/>
  <c r="F1262"/>
  <c r="J1257"/>
  <c r="F1254"/>
  <c r="H1249"/>
  <c r="G1245"/>
  <c r="H1241"/>
  <c r="G1237"/>
  <c r="H1233"/>
  <c r="F1229"/>
  <c r="F1225"/>
  <c r="F1221"/>
  <c r="F1217"/>
  <c r="F1213"/>
  <c r="H1208"/>
  <c r="H1204"/>
  <c r="H1200"/>
  <c r="H1196"/>
  <c r="H1192"/>
  <c r="G1188"/>
  <c r="J1183"/>
  <c r="G1180"/>
  <c r="J1175"/>
  <c r="G1172"/>
  <c r="I1167"/>
  <c r="H1163"/>
  <c r="I1159"/>
  <c r="H1155"/>
  <c r="I1151"/>
  <c r="F1147"/>
  <c r="J1142"/>
  <c r="J1139"/>
  <c r="J1136"/>
  <c r="F1134"/>
  <c r="J1130"/>
  <c r="J1127"/>
  <c r="G1125"/>
  <c r="G1122"/>
  <c r="H1119"/>
  <c r="G1116"/>
  <c r="G1113"/>
  <c r="I1110"/>
  <c r="I1107"/>
  <c r="J1104"/>
  <c r="I1101"/>
  <c r="I1098"/>
  <c r="J1095"/>
  <c r="F1093"/>
  <c r="G1090"/>
  <c r="F1087"/>
  <c r="F1084"/>
  <c r="G1081"/>
  <c r="G1078"/>
  <c r="I1075"/>
  <c r="H1072"/>
  <c r="H1069"/>
  <c r="I1066"/>
  <c r="I1063"/>
  <c r="F1061"/>
  <c r="J1057"/>
  <c r="J1054"/>
  <c r="F1052"/>
  <c r="F1049"/>
  <c r="G1046"/>
  <c r="F1043"/>
  <c r="G1040"/>
  <c r="H1037"/>
  <c r="H1034"/>
  <c r="I1031"/>
  <c r="H1028"/>
  <c r="H1025"/>
  <c r="J1022"/>
  <c r="J1019"/>
  <c r="F1017"/>
  <c r="J1013"/>
  <c r="J1010"/>
  <c r="G1008"/>
  <c r="I2017"/>
  <c r="J2004"/>
  <c r="J1994"/>
  <c r="H1981"/>
  <c r="H1969"/>
  <c r="H1957"/>
  <c r="H1945"/>
  <c r="I1931"/>
  <c r="F1923"/>
  <c r="F1914"/>
  <c r="J1904"/>
  <c r="H1896"/>
  <c r="I1887"/>
  <c r="G1879"/>
  <c r="H1869"/>
  <c r="G1860"/>
  <c r="G1851"/>
  <c r="I1842"/>
  <c r="F1834"/>
  <c r="H1825"/>
  <c r="H1816"/>
  <c r="H1806"/>
  <c r="I1797"/>
  <c r="G1789"/>
  <c r="J1779"/>
  <c r="J1771"/>
  <c r="J1762"/>
  <c r="F1755"/>
  <c r="I1746"/>
  <c r="F1739"/>
  <c r="H1731"/>
  <c r="F1723"/>
  <c r="F1716"/>
  <c r="G1708"/>
  <c r="I1700"/>
  <c r="G1692"/>
  <c r="I1685"/>
  <c r="G1679"/>
  <c r="G1673"/>
  <c r="J1666"/>
  <c r="H1660"/>
  <c r="I1654"/>
  <c r="I1647"/>
  <c r="G1641"/>
  <c r="I1635"/>
  <c r="G1629"/>
  <c r="J1622"/>
  <c r="G1617"/>
  <c r="J1610"/>
  <c r="I1603"/>
  <c r="G1598"/>
  <c r="J1591"/>
  <c r="H1585"/>
  <c r="H1579"/>
  <c r="F1573"/>
  <c r="H1567"/>
  <c r="J1560"/>
  <c r="H1554"/>
  <c r="F1548"/>
  <c r="J1541"/>
  <c r="H1535"/>
  <c r="F1530"/>
  <c r="I1523"/>
  <c r="F1517"/>
  <c r="I1510"/>
  <c r="H1504"/>
  <c r="F1498"/>
  <c r="H1492"/>
  <c r="F1486"/>
  <c r="I1479"/>
  <c r="J1472"/>
  <c r="J1466"/>
  <c r="H1460"/>
  <c r="G1455"/>
  <c r="J1448"/>
  <c r="H1442"/>
  <c r="G1436"/>
  <c r="I1429"/>
  <c r="G1423"/>
  <c r="G1417"/>
  <c r="J1410"/>
  <c r="H1404"/>
  <c r="I1398"/>
  <c r="G1392"/>
  <c r="G1385"/>
  <c r="I1379"/>
  <c r="G1373"/>
  <c r="J1366"/>
  <c r="G1361"/>
  <c r="J1354"/>
  <c r="F1349"/>
  <c r="I1343"/>
  <c r="J1338"/>
  <c r="F1334"/>
  <c r="H1329"/>
  <c r="I1324"/>
  <c r="H1320"/>
  <c r="I1315"/>
  <c r="I1310"/>
  <c r="J1305"/>
  <c r="G1301"/>
  <c r="H1296"/>
  <c r="H1292"/>
  <c r="I1287"/>
  <c r="J1282"/>
  <c r="J1277"/>
  <c r="G1273"/>
  <c r="H1268"/>
  <c r="G1264"/>
  <c r="H1259"/>
  <c r="I1254"/>
  <c r="F1250"/>
  <c r="F1245"/>
  <c r="G1240"/>
  <c r="G1236"/>
  <c r="H1231"/>
  <c r="I1226"/>
  <c r="F1222"/>
  <c r="G1217"/>
  <c r="G1212"/>
  <c r="J1207"/>
  <c r="F1203"/>
  <c r="G1198"/>
  <c r="J1193"/>
  <c r="F1189"/>
  <c r="F1185"/>
  <c r="I1179"/>
  <c r="J1174"/>
  <c r="F1170"/>
  <c r="J1165"/>
  <c r="F1161"/>
  <c r="I1156"/>
  <c r="J1151"/>
  <c r="J1146"/>
  <c r="F1142"/>
  <c r="I1138"/>
  <c r="G1135"/>
  <c r="G1132"/>
  <c r="J1128"/>
  <c r="H1125"/>
  <c r="J1121"/>
  <c r="I1118"/>
  <c r="F1115"/>
  <c r="G1112"/>
  <c r="I1108"/>
  <c r="G1105"/>
  <c r="F1102"/>
  <c r="H1098"/>
  <c r="F1095"/>
  <c r="F1092"/>
  <c r="I1088"/>
  <c r="G1085"/>
  <c r="F1082"/>
  <c r="I1078"/>
  <c r="J1074"/>
  <c r="J1071"/>
  <c r="F2018"/>
  <c r="G2012"/>
  <c r="H2005"/>
  <c r="I1995"/>
  <c r="F1983"/>
  <c r="F1971"/>
  <c r="J1958"/>
  <c r="F1947"/>
  <c r="G1934"/>
  <c r="I1923"/>
  <c r="I1914"/>
  <c r="G1906"/>
  <c r="J1896"/>
  <c r="J1888"/>
  <c r="I1879"/>
  <c r="J1870"/>
  <c r="G1861"/>
  <c r="H1852"/>
  <c r="J1843"/>
  <c r="G1834"/>
  <c r="G1826"/>
  <c r="G1817"/>
  <c r="I1808"/>
  <c r="F1799"/>
  <c r="F1790"/>
  <c r="I1781"/>
  <c r="F1772"/>
  <c r="I1763"/>
  <c r="G1756"/>
  <c r="H1748"/>
  <c r="F1740"/>
  <c r="H1732"/>
  <c r="H1724"/>
  <c r="H1716"/>
  <c r="G1709"/>
  <c r="I1701"/>
  <c r="F1694"/>
  <c r="J1685"/>
  <c r="G1680"/>
  <c r="J1673"/>
  <c r="H1667"/>
  <c r="G1661"/>
  <c r="J1654"/>
  <c r="H1649"/>
  <c r="J1642"/>
  <c r="H1636"/>
  <c r="F1630"/>
  <c r="J1623"/>
  <c r="H1617"/>
  <c r="F1612"/>
  <c r="I1605"/>
  <c r="I1598"/>
  <c r="G1592"/>
  <c r="H1586"/>
  <c r="F1580"/>
  <c r="I1574"/>
  <c r="G1568"/>
  <c r="J1561"/>
  <c r="I1554"/>
  <c r="F1549"/>
  <c r="I1542"/>
  <c r="J1536"/>
  <c r="H1530"/>
  <c r="F1524"/>
  <c r="F1518"/>
  <c r="G1511"/>
  <c r="J1504"/>
  <c r="F1499"/>
  <c r="I1492"/>
  <c r="G1486"/>
  <c r="J1480"/>
  <c r="H1474"/>
  <c r="F1467"/>
  <c r="J1461"/>
  <c r="H1455"/>
  <c r="F1449"/>
  <c r="J1442"/>
  <c r="H1436"/>
  <c r="J1430"/>
  <c r="G1424"/>
  <c r="J1417"/>
  <c r="H1411"/>
  <c r="G1405"/>
  <c r="J1398"/>
  <c r="H1393"/>
  <c r="F1387"/>
  <c r="H1380"/>
  <c r="F1374"/>
  <c r="J1367"/>
  <c r="H1361"/>
  <c r="F1356"/>
  <c r="I1349"/>
  <c r="G1344"/>
  <c r="F1339"/>
  <c r="I1334"/>
  <c r="J1329"/>
  <c r="J1325"/>
  <c r="F1321"/>
  <c r="G1316"/>
  <c r="I1311"/>
  <c r="I1306"/>
  <c r="J1301"/>
  <c r="H1297"/>
  <c r="I1292"/>
  <c r="J1287"/>
  <c r="H1283"/>
  <c r="I1278"/>
  <c r="H1273"/>
  <c r="G1269"/>
  <c r="H1264"/>
  <c r="I1259"/>
  <c r="H1255"/>
  <c r="I1250"/>
  <c r="G1246"/>
  <c r="G1241"/>
  <c r="H1236"/>
  <c r="I1231"/>
  <c r="F1227"/>
  <c r="G1222"/>
  <c r="F1218"/>
  <c r="G1213"/>
  <c r="G1208"/>
  <c r="H1203"/>
  <c r="J1198"/>
  <c r="F1194"/>
  <c r="F1190"/>
  <c r="G1185"/>
  <c r="H1180"/>
  <c r="H1175"/>
  <c r="J1170"/>
  <c r="F1166"/>
  <c r="J1161"/>
  <c r="F1157"/>
  <c r="G1152"/>
  <c r="I1147"/>
  <c r="I1142"/>
  <c r="J1138"/>
  <c r="J1135"/>
  <c r="H1132"/>
  <c r="F1129"/>
  <c r="J1125"/>
  <c r="H1122"/>
  <c r="J1118"/>
  <c r="J1115"/>
  <c r="H1112"/>
  <c r="F1109"/>
  <c r="J1105"/>
  <c r="G1102"/>
  <c r="H1099"/>
  <c r="I1095"/>
  <c r="G1092"/>
  <c r="J1088"/>
  <c r="I1085"/>
  <c r="G1082"/>
  <c r="G1079"/>
  <c r="J1075"/>
  <c r="G1072"/>
  <c r="I1068"/>
  <c r="H1065"/>
  <c r="F1062"/>
  <c r="F1059"/>
  <c r="I1055"/>
  <c r="G1052"/>
  <c r="I1048"/>
  <c r="H1045"/>
  <c r="F1042"/>
  <c r="F1039"/>
  <c r="I1035"/>
  <c r="G1032"/>
  <c r="F1029"/>
  <c r="G1025"/>
  <c r="J1021"/>
  <c r="J1018"/>
  <c r="H1015"/>
  <c r="F1012"/>
  <c r="J1008"/>
  <c r="J2012"/>
  <c r="G2006"/>
  <c r="J1996"/>
  <c r="I1984"/>
  <c r="I1972"/>
  <c r="F1959"/>
  <c r="J1947"/>
  <c r="I1935"/>
  <c r="I1925"/>
  <c r="F1916"/>
  <c r="F1907"/>
  <c r="I1898"/>
  <c r="F1889"/>
  <c r="I1880"/>
  <c r="F1872"/>
  <c r="G1863"/>
  <c r="I1853"/>
  <c r="J1844"/>
  <c r="J1835"/>
  <c r="I1826"/>
  <c r="H1818"/>
  <c r="I1809"/>
  <c r="F1801"/>
  <c r="H1791"/>
  <c r="G1782"/>
  <c r="H1773"/>
  <c r="H1764"/>
  <c r="F1757"/>
  <c r="I1749"/>
  <c r="I1741"/>
  <c r="F1733"/>
  <c r="G1725"/>
  <c r="J1717"/>
  <c r="I1709"/>
  <c r="I1702"/>
  <c r="I1694"/>
  <c r="I1687"/>
  <c r="H1680"/>
  <c r="F1674"/>
  <c r="H1668"/>
  <c r="F1662"/>
  <c r="G1656"/>
  <c r="J1649"/>
  <c r="H1643"/>
  <c r="I1636"/>
  <c r="I1630"/>
  <c r="G1624"/>
  <c r="I1618"/>
  <c r="G1612"/>
  <c r="J1605"/>
  <c r="G1600"/>
  <c r="F1593"/>
  <c r="I1586"/>
  <c r="G1581"/>
  <c r="J1574"/>
  <c r="H1568"/>
  <c r="H1562"/>
  <c r="F1556"/>
  <c r="G1549"/>
  <c r="I1543"/>
  <c r="G1537"/>
  <c r="J1530"/>
  <c r="I1524"/>
  <c r="G1518"/>
  <c r="F1513"/>
  <c r="H1506"/>
  <c r="F1500"/>
  <c r="I1493"/>
  <c r="H1487"/>
  <c r="F1481"/>
  <c r="H1475"/>
  <c r="F1469"/>
  <c r="F1462"/>
  <c r="I1455"/>
  <c r="J1449"/>
  <c r="H1443"/>
  <c r="F1438"/>
  <c r="I1431"/>
  <c r="G1425"/>
  <c r="F1418"/>
  <c r="H1412"/>
  <c r="F1406"/>
  <c r="G1400"/>
  <c r="J1393"/>
  <c r="H1387"/>
  <c r="I1381"/>
  <c r="I1374"/>
  <c r="G1368"/>
  <c r="I1362"/>
  <c r="G1356"/>
  <c r="J1349"/>
  <c r="F1345"/>
  <c r="G1340"/>
  <c r="J1334"/>
  <c r="J1330"/>
  <c r="F1326"/>
  <c r="G1321"/>
  <c r="I1316"/>
  <c r="J1311"/>
  <c r="I1307"/>
  <c r="I1302"/>
  <c r="J1297"/>
  <c r="F1293"/>
  <c r="H1288"/>
  <c r="I1283"/>
  <c r="I1279"/>
  <c r="J1274"/>
  <c r="J1269"/>
  <c r="F1265"/>
  <c r="H1260"/>
  <c r="I1255"/>
  <c r="H1251"/>
  <c r="I1246"/>
  <c r="J1241"/>
  <c r="I1236"/>
  <c r="G1232"/>
  <c r="H1227"/>
  <c r="H1223"/>
  <c r="I1218"/>
  <c r="J1213"/>
  <c r="G1209"/>
  <c r="G1204"/>
  <c r="H1199"/>
  <c r="F1195"/>
  <c r="G1190"/>
  <c r="H1185"/>
  <c r="F1181"/>
  <c r="G1176"/>
  <c r="F1171"/>
  <c r="J1166"/>
  <c r="F1162"/>
  <c r="G1157"/>
  <c r="F1153"/>
  <c r="G1148"/>
  <c r="J1143"/>
  <c r="I1139"/>
  <c r="G1136"/>
  <c r="I1132"/>
  <c r="H1129"/>
  <c r="F1126"/>
  <c r="F1123"/>
  <c r="I1119"/>
  <c r="F1116"/>
  <c r="I1112"/>
  <c r="H1109"/>
  <c r="F1106"/>
  <c r="F1103"/>
  <c r="I1099"/>
  <c r="G1096"/>
  <c r="H1092"/>
  <c r="G1089"/>
  <c r="J1085"/>
  <c r="J1082"/>
  <c r="H1079"/>
  <c r="F1076"/>
  <c r="J1072"/>
  <c r="G1069"/>
  <c r="J1065"/>
  <c r="J1062"/>
  <c r="H1059"/>
  <c r="J1055"/>
  <c r="I1052"/>
  <c r="G1049"/>
  <c r="I1045"/>
  <c r="I1042"/>
  <c r="G1039"/>
  <c r="J1035"/>
  <c r="I1032"/>
  <c r="G1029"/>
  <c r="G1026"/>
  <c r="I1022"/>
  <c r="F1019"/>
  <c r="I1015"/>
  <c r="H1012"/>
  <c r="F1009"/>
  <c r="F2013"/>
  <c r="H2007"/>
  <c r="J1999"/>
  <c r="G1986"/>
  <c r="G1974"/>
  <c r="H1961"/>
  <c r="I1948"/>
  <c r="G1937"/>
  <c r="J1926"/>
  <c r="F1918"/>
  <c r="H1908"/>
  <c r="G1899"/>
  <c r="H1890"/>
  <c r="H1881"/>
  <c r="F1873"/>
  <c r="I1864"/>
  <c r="H1855"/>
  <c r="I1845"/>
  <c r="I1836"/>
  <c r="G1828"/>
  <c r="J1818"/>
  <c r="J1810"/>
  <c r="I1801"/>
  <c r="J1792"/>
  <c r="F1783"/>
  <c r="H1774"/>
  <c r="J1765"/>
  <c r="G1757"/>
  <c r="F1750"/>
  <c r="G1742"/>
  <c r="J1734"/>
  <c r="G1726"/>
  <c r="I1718"/>
  <c r="G1711"/>
  <c r="J1702"/>
  <c r="H1695"/>
  <c r="J1687"/>
  <c r="J1681"/>
  <c r="F1675"/>
  <c r="I1668"/>
  <c r="G1663"/>
  <c r="J1656"/>
  <c r="H1650"/>
  <c r="G1644"/>
  <c r="J1637"/>
  <c r="G1631"/>
  <c r="J1625"/>
  <c r="H1619"/>
  <c r="F1613"/>
  <c r="J1606"/>
  <c r="H1600"/>
  <c r="J1594"/>
  <c r="F1588"/>
  <c r="I1581"/>
  <c r="G1575"/>
  <c r="G1569"/>
  <c r="J1562"/>
  <c r="I1557"/>
  <c r="G1551"/>
  <c r="J1543"/>
  <c r="H1537"/>
  <c r="F1532"/>
  <c r="I1525"/>
  <c r="I1519"/>
  <c r="G1513"/>
  <c r="J1506"/>
  <c r="G1500"/>
  <c r="F1494"/>
  <c r="I1487"/>
  <c r="F1482"/>
  <c r="I1475"/>
  <c r="G1469"/>
  <c r="I1463"/>
  <c r="H1456"/>
  <c r="F1450"/>
  <c r="I1444"/>
  <c r="G1438"/>
  <c r="J1431"/>
  <c r="J1425"/>
  <c r="H1419"/>
  <c r="I1412"/>
  <c r="G1407"/>
  <c r="J1400"/>
  <c r="H1394"/>
  <c r="G1388"/>
  <c r="J1381"/>
  <c r="H1376"/>
  <c r="J1369"/>
  <c r="H1363"/>
  <c r="F1357"/>
  <c r="J1350"/>
  <c r="G1345"/>
  <c r="F1341"/>
  <c r="G1336"/>
  <c r="F1331"/>
  <c r="G1326"/>
  <c r="J1321"/>
  <c r="F1317"/>
  <c r="F1313"/>
  <c r="G1308"/>
  <c r="H1303"/>
  <c r="F1298"/>
  <c r="J1293"/>
  <c r="F1289"/>
  <c r="I1284"/>
  <c r="J1279"/>
  <c r="F1275"/>
  <c r="I1270"/>
  <c r="H1265"/>
  <c r="I1260"/>
  <c r="H1256"/>
  <c r="I1251"/>
  <c r="J1246"/>
  <c r="I1242"/>
  <c r="J1237"/>
  <c r="H1232"/>
  <c r="H1228"/>
  <c r="I1223"/>
  <c r="J1218"/>
  <c r="G1214"/>
  <c r="H1209"/>
  <c r="G1205"/>
  <c r="G1200"/>
  <c r="H1195"/>
  <c r="I1190"/>
  <c r="F1186"/>
  <c r="G1181"/>
  <c r="G1177"/>
  <c r="H1172"/>
  <c r="H1167"/>
  <c r="I1162"/>
  <c r="F1158"/>
  <c r="G1153"/>
  <c r="F1149"/>
  <c r="G1144"/>
  <c r="F1140"/>
  <c r="H1136"/>
  <c r="G1133"/>
  <c r="J1129"/>
  <c r="J1126"/>
  <c r="H1123"/>
  <c r="J1119"/>
  <c r="I1116"/>
  <c r="F1113"/>
  <c r="I1109"/>
  <c r="I1106"/>
  <c r="G1103"/>
  <c r="J1099"/>
  <c r="I1096"/>
  <c r="G1093"/>
  <c r="H1089"/>
  <c r="I1086"/>
  <c r="F1083"/>
  <c r="I1079"/>
  <c r="H1076"/>
  <c r="F1073"/>
  <c r="F1070"/>
  <c r="H1066"/>
  <c r="F1063"/>
  <c r="I1059"/>
  <c r="H1056"/>
  <c r="F1053"/>
  <c r="F1050"/>
  <c r="I1046"/>
  <c r="J1042"/>
  <c r="H1039"/>
  <c r="G1036"/>
  <c r="J1032"/>
  <c r="J1029"/>
  <c r="H1026"/>
  <c r="F1023"/>
  <c r="H1019"/>
  <c r="G1016"/>
  <c r="I1012"/>
  <c r="J1009"/>
  <c r="I2001"/>
  <c r="F1975"/>
  <c r="J1950"/>
  <c r="J1927"/>
  <c r="J1909"/>
  <c r="I1891"/>
  <c r="G1873"/>
  <c r="F1856"/>
  <c r="J1837"/>
  <c r="I1820"/>
  <c r="I1802"/>
  <c r="G1785"/>
  <c r="F1767"/>
  <c r="I1750"/>
  <c r="I1735"/>
  <c r="I1719"/>
  <c r="J1703"/>
  <c r="J1688"/>
  <c r="F1677"/>
  <c r="H1663"/>
  <c r="H1651"/>
  <c r="G1639"/>
  <c r="F1626"/>
  <c r="I1613"/>
  <c r="H1601"/>
  <c r="I1588"/>
  <c r="J1575"/>
  <c r="G1564"/>
  <c r="H1551"/>
  <c r="I1538"/>
  <c r="I1526"/>
  <c r="J1513"/>
  <c r="G1501"/>
  <c r="G1489"/>
  <c r="H1476"/>
  <c r="J1463"/>
  <c r="H1451"/>
  <c r="I1438"/>
  <c r="H1426"/>
  <c r="I1414"/>
  <c r="F1401"/>
  <c r="F1389"/>
  <c r="J1376"/>
  <c r="I1363"/>
  <c r="G1351"/>
  <c r="G1341"/>
  <c r="G1332"/>
  <c r="F1322"/>
  <c r="G1313"/>
  <c r="J1303"/>
  <c r="F1294"/>
  <c r="F1285"/>
  <c r="I1275"/>
  <c r="J1266"/>
  <c r="F1257"/>
  <c r="I1247"/>
  <c r="I1238"/>
  <c r="I1228"/>
  <c r="H1219"/>
  <c r="I1210"/>
  <c r="F1201"/>
  <c r="H1191"/>
  <c r="G1182"/>
  <c r="I1172"/>
  <c r="F1163"/>
  <c r="F1154"/>
  <c r="H1144"/>
  <c r="F1137"/>
  <c r="H1130"/>
  <c r="I1123"/>
  <c r="F1117"/>
  <c r="G1110"/>
  <c r="H1103"/>
  <c r="J1096"/>
  <c r="H1090"/>
  <c r="H1083"/>
  <c r="I1076"/>
  <c r="G1070"/>
  <c r="I1064"/>
  <c r="H1058"/>
  <c r="J1053"/>
  <c r="G1048"/>
  <c r="I1043"/>
  <c r="I1037"/>
  <c r="J1031"/>
  <c r="F1027"/>
  <c r="G1021"/>
  <c r="H1016"/>
  <c r="I1010"/>
  <c r="G2002"/>
  <c r="F1978"/>
  <c r="F1952"/>
  <c r="F1928"/>
  <c r="F1911"/>
  <c r="H1892"/>
  <c r="J1874"/>
  <c r="H1857"/>
  <c r="F1840"/>
  <c r="G1821"/>
  <c r="I1803"/>
  <c r="H1786"/>
  <c r="I1767"/>
  <c r="J1751"/>
  <c r="J1736"/>
  <c r="F1721"/>
  <c r="F1705"/>
  <c r="F1689"/>
  <c r="G1677"/>
  <c r="G1664"/>
  <c r="I1651"/>
  <c r="I1639"/>
  <c r="F1627"/>
  <c r="F1614"/>
  <c r="H1602"/>
  <c r="J1589"/>
  <c r="J1576"/>
  <c r="H1564"/>
  <c r="G1552"/>
  <c r="H1540"/>
  <c r="J1526"/>
  <c r="J1514"/>
  <c r="I1502"/>
  <c r="H1489"/>
  <c r="F1477"/>
  <c r="F1465"/>
  <c r="G1452"/>
  <c r="H1439"/>
  <c r="I1427"/>
  <c r="J1414"/>
  <c r="F1402"/>
  <c r="F1390"/>
  <c r="G1377"/>
  <c r="I1364"/>
  <c r="J1352"/>
  <c r="J1341"/>
  <c r="H1332"/>
  <c r="F1323"/>
  <c r="H1313"/>
  <c r="G1304"/>
  <c r="H1295"/>
  <c r="G1285"/>
  <c r="G1276"/>
  <c r="F1267"/>
  <c r="G1257"/>
  <c r="J1247"/>
  <c r="J1238"/>
  <c r="J1229"/>
  <c r="I1219"/>
  <c r="J1210"/>
  <c r="H1201"/>
  <c r="I1191"/>
  <c r="I1182"/>
  <c r="G1173"/>
  <c r="H1164"/>
  <c r="I1154"/>
  <c r="G1145"/>
  <c r="J1137"/>
  <c r="I1130"/>
  <c r="F1124"/>
  <c r="I1117"/>
  <c r="J1110"/>
  <c r="J1103"/>
  <c r="H1097"/>
  <c r="I1090"/>
  <c r="J1083"/>
  <c r="H1077"/>
  <c r="I1070"/>
  <c r="J1064"/>
  <c r="F1060"/>
  <c r="F1054"/>
  <c r="H1048"/>
  <c r="J1043"/>
  <c r="F1038"/>
  <c r="H1033"/>
  <c r="H1027"/>
  <c r="I1021"/>
  <c r="G1017"/>
  <c r="I1011"/>
  <c r="J2015"/>
  <c r="G1979"/>
  <c r="I1953"/>
  <c r="G1929"/>
  <c r="F1912"/>
  <c r="G1894"/>
  <c r="J1875"/>
  <c r="I1857"/>
  <c r="J1840"/>
  <c r="F1822"/>
  <c r="I1804"/>
  <c r="F1787"/>
  <c r="I1769"/>
  <c r="J1752"/>
  <c r="F1737"/>
  <c r="F1722"/>
  <c r="J1705"/>
  <c r="H1690"/>
  <c r="I1677"/>
  <c r="G1665"/>
  <c r="I1652"/>
  <c r="J1639"/>
  <c r="F1628"/>
  <c r="H1615"/>
  <c r="I1602"/>
  <c r="F1590"/>
  <c r="F1578"/>
  <c r="F1565"/>
  <c r="H1552"/>
  <c r="I1540"/>
  <c r="I1527"/>
  <c r="F1515"/>
  <c r="G1503"/>
  <c r="I1490"/>
  <c r="I1477"/>
  <c r="J1465"/>
  <c r="G1453"/>
  <c r="G1440"/>
  <c r="F1428"/>
  <c r="I1415"/>
  <c r="F1404"/>
  <c r="G1390"/>
  <c r="H1378"/>
  <c r="F1366"/>
  <c r="F1353"/>
  <c r="G1342"/>
  <c r="G1333"/>
  <c r="I1323"/>
  <c r="F1314"/>
  <c r="G1305"/>
  <c r="I1295"/>
  <c r="F1286"/>
  <c r="F1277"/>
  <c r="H1267"/>
  <c r="F1258"/>
  <c r="F1249"/>
  <c r="H1239"/>
  <c r="F1230"/>
  <c r="I1220"/>
  <c r="F1211"/>
  <c r="J1201"/>
  <c r="F1193"/>
  <c r="J1182"/>
  <c r="J1173"/>
  <c r="I1164"/>
  <c r="J1154"/>
  <c r="H1145"/>
  <c r="F1138"/>
  <c r="H1131"/>
  <c r="G1124"/>
  <c r="J1117"/>
  <c r="G1111"/>
  <c r="G1104"/>
  <c r="J1097"/>
  <c r="F1091"/>
  <c r="I1084"/>
  <c r="I1077"/>
  <c r="F1071"/>
  <c r="F1065"/>
  <c r="G1060"/>
  <c r="I1054"/>
  <c r="G1050"/>
  <c r="H1044"/>
  <c r="G1038"/>
  <c r="J1033"/>
  <c r="F1028"/>
  <c r="H1023"/>
  <c r="H1017"/>
  <c r="J1011"/>
  <c r="F2016"/>
  <c r="G1981"/>
  <c r="J1955"/>
  <c r="I1930"/>
  <c r="H1912"/>
  <c r="G1895"/>
  <c r="J1876"/>
  <c r="I1859"/>
  <c r="H1841"/>
  <c r="H1824"/>
  <c r="F1806"/>
  <c r="J1787"/>
  <c r="I1770"/>
  <c r="J1753"/>
  <c r="F1738"/>
  <c r="J1722"/>
  <c r="H1707"/>
  <c r="F1691"/>
  <c r="G1678"/>
  <c r="I1666"/>
  <c r="I1653"/>
  <c r="F1641"/>
  <c r="F1629"/>
  <c r="G1616"/>
  <c r="H1603"/>
  <c r="I1591"/>
  <c r="J1578"/>
  <c r="F1566"/>
  <c r="J1553"/>
  <c r="F1541"/>
  <c r="J1528"/>
  <c r="G1516"/>
  <c r="H1503"/>
  <c r="H1491"/>
  <c r="J1478"/>
  <c r="F1466"/>
  <c r="I1453"/>
  <c r="H1441"/>
  <c r="H1428"/>
  <c r="J1415"/>
  <c r="G1404"/>
  <c r="G1391"/>
  <c r="I1378"/>
  <c r="I1366"/>
  <c r="F1354"/>
  <c r="I1342"/>
  <c r="J1333"/>
  <c r="H1324"/>
  <c r="I1314"/>
  <c r="H1305"/>
  <c r="G1296"/>
  <c r="H1287"/>
  <c r="G1277"/>
  <c r="G1268"/>
  <c r="F1259"/>
  <c r="G1249"/>
  <c r="J1239"/>
  <c r="J1230"/>
  <c r="G1221"/>
  <c r="I1211"/>
  <c r="J1202"/>
  <c r="G1193"/>
  <c r="I1183"/>
  <c r="I1174"/>
  <c r="F1165"/>
  <c r="I1155"/>
  <c r="I1146"/>
  <c r="G1138"/>
  <c r="I1131"/>
  <c r="F1125"/>
  <c r="F1118"/>
  <c r="H1111"/>
  <c r="F1105"/>
  <c r="F1098"/>
  <c r="H1091"/>
  <c r="F1085"/>
  <c r="J1077"/>
  <c r="G1071"/>
  <c r="J1066"/>
  <c r="G1061"/>
  <c r="H1055"/>
  <c r="H1050"/>
  <c r="I1044"/>
  <c r="J1039"/>
  <c r="F1034"/>
  <c r="G1028"/>
  <c r="I1023"/>
  <c r="F1018"/>
  <c r="H1013"/>
  <c r="J1962"/>
  <c r="J1918"/>
  <c r="J1882"/>
  <c r="I1847"/>
  <c r="F1811"/>
  <c r="H1775"/>
  <c r="H1743"/>
  <c r="I1711"/>
  <c r="H1682"/>
  <c r="F1657"/>
  <c r="J1632"/>
  <c r="G1607"/>
  <c r="F1582"/>
  <c r="J1557"/>
  <c r="G1532"/>
  <c r="I1507"/>
  <c r="J1482"/>
  <c r="H1458"/>
  <c r="J1432"/>
  <c r="H1407"/>
  <c r="G1383"/>
  <c r="I1357"/>
  <c r="H1336"/>
  <c r="F1318"/>
  <c r="F1299"/>
  <c r="G1280"/>
  <c r="J1261"/>
  <c r="J1242"/>
  <c r="J1223"/>
  <c r="J1205"/>
  <c r="I1186"/>
  <c r="G1168"/>
  <c r="G1149"/>
  <c r="H1133"/>
  <c r="H1120"/>
  <c r="J1106"/>
  <c r="J1093"/>
  <c r="G1080"/>
  <c r="H1067"/>
  <c r="I1056"/>
  <c r="F1045"/>
  <c r="I1034"/>
  <c r="H1024"/>
  <c r="I1013"/>
  <c r="J1886"/>
  <c r="G1779"/>
  <c r="H1715"/>
  <c r="I1634"/>
  <c r="I1559"/>
  <c r="I1485"/>
  <c r="I1410"/>
  <c r="I1338"/>
  <c r="F1282"/>
  <c r="F1226"/>
  <c r="J1169"/>
  <c r="H1108"/>
  <c r="H1068"/>
  <c r="H1047"/>
  <c r="I1026"/>
  <c r="F2008"/>
  <c r="H1964"/>
  <c r="I1919"/>
  <c r="F1884"/>
  <c r="I1848"/>
  <c r="G1812"/>
  <c r="G1777"/>
  <c r="I1743"/>
  <c r="H1712"/>
  <c r="I1683"/>
  <c r="F1658"/>
  <c r="G1633"/>
  <c r="J1608"/>
  <c r="H1583"/>
  <c r="F1558"/>
  <c r="G1533"/>
  <c r="H1508"/>
  <c r="F1483"/>
  <c r="I1458"/>
  <c r="F1433"/>
  <c r="J1408"/>
  <c r="I1383"/>
  <c r="F1358"/>
  <c r="G1337"/>
  <c r="G1318"/>
  <c r="G1300"/>
  <c r="F1281"/>
  <c r="G1262"/>
  <c r="I1243"/>
  <c r="H1224"/>
  <c r="F1206"/>
  <c r="H1187"/>
  <c r="H1168"/>
  <c r="J1149"/>
  <c r="G1134"/>
  <c r="I1120"/>
  <c r="F1107"/>
  <c r="F1094"/>
  <c r="H1080"/>
  <c r="I1067"/>
  <c r="G1057"/>
  <c r="J1046"/>
  <c r="H1035"/>
  <c r="I1024"/>
  <c r="G1014"/>
  <c r="I1921"/>
  <c r="G1850"/>
  <c r="J1745"/>
  <c r="G1660"/>
  <c r="G1609"/>
  <c r="G1535"/>
  <c r="F1460"/>
  <c r="F1385"/>
  <c r="I1319"/>
  <c r="H1263"/>
  <c r="J1206"/>
  <c r="I1150"/>
  <c r="H1121"/>
  <c r="J1094"/>
  <c r="G1058"/>
  <c r="G1015"/>
  <c r="I1937"/>
  <c r="G1829"/>
  <c r="I1758"/>
  <c r="G1696"/>
  <c r="I1619"/>
  <c r="H1569"/>
  <c r="G1520"/>
  <c r="G1470"/>
  <c r="F1421"/>
  <c r="H1370"/>
  <c r="J1326"/>
  <c r="J1289"/>
  <c r="G1252"/>
  <c r="I1214"/>
  <c r="H1177"/>
  <c r="H1140"/>
  <c r="F1114"/>
  <c r="J1073"/>
  <c r="J1050"/>
  <c r="F1030"/>
  <c r="F2009"/>
  <c r="I1967"/>
  <c r="I1920"/>
  <c r="I1884"/>
  <c r="F1850"/>
  <c r="I1813"/>
  <c r="G1778"/>
  <c r="G1745"/>
  <c r="H1714"/>
  <c r="F1684"/>
  <c r="H1658"/>
  <c r="H1634"/>
  <c r="F1609"/>
  <c r="H1584"/>
  <c r="J1558"/>
  <c r="G1534"/>
  <c r="I1509"/>
  <c r="F1484"/>
  <c r="H1459"/>
  <c r="H1434"/>
  <c r="G1409"/>
  <c r="J1383"/>
  <c r="I1359"/>
  <c r="H1337"/>
  <c r="I1318"/>
  <c r="H1300"/>
  <c r="G1281"/>
  <c r="J1262"/>
  <c r="G1244"/>
  <c r="J1225"/>
  <c r="I1206"/>
  <c r="I1187"/>
  <c r="H1169"/>
  <c r="G1150"/>
  <c r="I1134"/>
  <c r="G1121"/>
  <c r="J1107"/>
  <c r="G1094"/>
  <c r="F1081"/>
  <c r="G1068"/>
  <c r="H1057"/>
  <c r="G1047"/>
  <c r="H1036"/>
  <c r="J1024"/>
  <c r="I1014"/>
  <c r="H1968"/>
  <c r="H1814"/>
  <c r="H1684"/>
  <c r="G1585"/>
  <c r="J1509"/>
  <c r="J1434"/>
  <c r="G1360"/>
  <c r="I1300"/>
  <c r="H1244"/>
  <c r="I1188"/>
  <c r="F1135"/>
  <c r="H1081"/>
  <c r="G1037"/>
  <c r="F2020"/>
  <c r="J1988"/>
  <c r="F1900"/>
  <c r="F1865"/>
  <c r="F1794"/>
  <c r="G1728"/>
  <c r="J1669"/>
  <c r="F1645"/>
  <c r="F1595"/>
  <c r="G1545"/>
  <c r="I1494"/>
  <c r="F1445"/>
  <c r="H1395"/>
  <c r="F1346"/>
  <c r="H1308"/>
  <c r="J1270"/>
  <c r="J1233"/>
  <c r="I1195"/>
  <c r="G1158"/>
  <c r="F1127"/>
  <c r="G1100"/>
  <c r="J1086"/>
  <c r="H1061"/>
  <c r="J1040"/>
  <c r="G1018"/>
  <c r="F1990"/>
  <c r="H1940"/>
  <c r="G1902"/>
  <c r="I1865"/>
  <c r="G1830"/>
  <c r="F1795"/>
  <c r="H1759"/>
  <c r="J1728"/>
  <c r="G1697"/>
  <c r="J1670"/>
  <c r="F1646"/>
  <c r="H1620"/>
  <c r="F1596"/>
  <c r="J1570"/>
  <c r="J1545"/>
  <c r="H1520"/>
  <c r="G1496"/>
  <c r="I1470"/>
  <c r="I1445"/>
  <c r="G1421"/>
  <c r="I1395"/>
  <c r="F1371"/>
  <c r="I1346"/>
  <c r="G1328"/>
  <c r="F1309"/>
  <c r="F1290"/>
  <c r="J1271"/>
  <c r="I1252"/>
  <c r="F1234"/>
  <c r="I1215"/>
  <c r="I1196"/>
  <c r="J1177"/>
  <c r="H1159"/>
  <c r="I1140"/>
  <c r="G1127"/>
  <c r="G1114"/>
  <c r="H1100"/>
  <c r="H1087"/>
  <c r="F1074"/>
  <c r="J1061"/>
  <c r="F1051"/>
  <c r="F1041"/>
  <c r="G1030"/>
  <c r="F1020"/>
  <c r="H1008"/>
  <c r="J2021"/>
  <c r="J1991"/>
  <c r="J1940"/>
  <c r="H1903"/>
  <c r="F1867"/>
  <c r="J1831"/>
  <c r="G1795"/>
  <c r="H1760"/>
  <c r="H1729"/>
  <c r="H1698"/>
  <c r="I1671"/>
  <c r="G1646"/>
  <c r="F1622"/>
  <c r="H1596"/>
  <c r="H1571"/>
  <c r="F1547"/>
  <c r="H1521"/>
  <c r="J1496"/>
  <c r="G1472"/>
  <c r="J1446"/>
  <c r="I1421"/>
  <c r="I1396"/>
  <c r="F1372"/>
  <c r="J1346"/>
  <c r="H1328"/>
  <c r="G1309"/>
  <c r="F1291"/>
  <c r="G1272"/>
  <c r="F1253"/>
  <c r="J1234"/>
  <c r="J1215"/>
  <c r="J1197"/>
  <c r="I1178"/>
  <c r="J1159"/>
  <c r="I1141"/>
  <c r="I1127"/>
  <c r="H1114"/>
  <c r="G1101"/>
  <c r="I1087"/>
  <c r="G1074"/>
  <c r="G1063"/>
  <c r="J1051"/>
  <c r="G1041"/>
  <c r="J1030"/>
  <c r="I1020"/>
  <c r="F1010"/>
  <c r="F1992"/>
  <c r="G1942"/>
  <c r="F1904"/>
  <c r="G1868"/>
  <c r="F1833"/>
  <c r="J1796"/>
  <c r="H1762"/>
  <c r="H1730"/>
  <c r="J1698"/>
  <c r="J1671"/>
  <c r="G1647"/>
  <c r="I1622"/>
  <c r="F1597"/>
  <c r="I1572"/>
  <c r="H1547"/>
  <c r="J1521"/>
  <c r="J1497"/>
  <c r="H1472"/>
  <c r="J1447"/>
  <c r="G1422"/>
  <c r="J1397"/>
  <c r="F1373"/>
  <c r="H1347"/>
  <c r="F1329"/>
  <c r="G1310"/>
  <c r="H1291"/>
  <c r="H1272"/>
  <c r="G1254"/>
  <c r="F1235"/>
  <c r="G1216"/>
  <c r="F1198"/>
  <c r="J1178"/>
  <c r="H1160"/>
  <c r="J1141"/>
  <c r="I1128"/>
  <c r="J1114"/>
  <c r="H1101"/>
  <c r="H1088"/>
  <c r="I1074"/>
  <c r="J1063"/>
  <c r="I1053"/>
  <c r="J1041"/>
  <c r="F1031"/>
  <c r="F1021"/>
  <c r="G1010"/>
  <c r="W5"/>
  <c r="W13"/>
  <c r="W21"/>
  <c r="W29"/>
  <c r="W37"/>
  <c r="W45"/>
  <c r="W53"/>
  <c r="W61"/>
  <c r="W69"/>
  <c r="W77"/>
  <c r="W4"/>
  <c r="W12"/>
  <c r="W20"/>
  <c r="W28"/>
  <c r="W36"/>
  <c r="W44"/>
  <c r="W52"/>
  <c r="W60"/>
  <c r="W68"/>
  <c r="W76"/>
  <c r="W3"/>
  <c r="W11"/>
  <c r="W19"/>
  <c r="W27"/>
  <c r="W35"/>
  <c r="W43"/>
  <c r="W51"/>
  <c r="W59"/>
  <c r="W67"/>
  <c r="W75"/>
  <c r="W10"/>
  <c r="W18"/>
  <c r="W26"/>
  <c r="W34"/>
  <c r="W42"/>
  <c r="W50"/>
  <c r="W58"/>
  <c r="W66"/>
  <c r="W74"/>
  <c r="W82"/>
  <c r="W9"/>
  <c r="W17"/>
  <c r="W25"/>
  <c r="W33"/>
  <c r="W41"/>
  <c r="W49"/>
  <c r="W57"/>
  <c r="W65"/>
  <c r="W73"/>
  <c r="W81"/>
  <c r="W8"/>
  <c r="W16"/>
  <c r="W24"/>
  <c r="W32"/>
  <c r="W40"/>
  <c r="W48"/>
  <c r="W56"/>
  <c r="W64"/>
  <c r="W72"/>
  <c r="W80"/>
  <c r="W7"/>
  <c r="W15"/>
  <c r="W23"/>
  <c r="W31"/>
  <c r="W39"/>
  <c r="W47"/>
  <c r="W55"/>
  <c r="W63"/>
  <c r="W71"/>
  <c r="W79"/>
  <c r="W6"/>
  <c r="W14"/>
  <c r="W22"/>
  <c r="W30"/>
  <c r="W38"/>
  <c r="W46"/>
  <c r="W54"/>
  <c r="W62"/>
  <c r="W70"/>
  <c r="W78"/>
  <c r="W2"/>
  <c r="AC2"/>
  <c r="A6"/>
  <c r="C8"/>
  <c r="D5"/>
  <c r="F141"/>
  <c r="J442"/>
  <c r="G584"/>
  <c r="G905"/>
  <c r="G560"/>
  <c r="J906"/>
  <c r="J959"/>
  <c r="I315"/>
  <c r="H503"/>
  <c r="I469"/>
  <c r="J881"/>
  <c r="J408"/>
  <c r="F468"/>
  <c r="J446"/>
  <c r="J883"/>
  <c r="H586"/>
  <c r="G124"/>
  <c r="F781"/>
  <c r="G141"/>
  <c r="F988"/>
  <c r="F610"/>
  <c r="J935"/>
  <c r="F586"/>
  <c r="H939"/>
  <c r="G960"/>
  <c r="F278"/>
  <c r="G863"/>
  <c r="F811"/>
  <c r="G817"/>
  <c r="H342"/>
  <c r="I820"/>
  <c r="F741"/>
  <c r="I920"/>
  <c r="J831"/>
  <c r="I729"/>
  <c r="I203"/>
  <c r="H737"/>
  <c r="I678"/>
  <c r="H988"/>
  <c r="G786"/>
  <c r="I507"/>
  <c r="I769"/>
  <c r="I483"/>
  <c r="G772"/>
  <c r="G853"/>
  <c r="I175"/>
  <c r="F676"/>
  <c r="H111"/>
  <c r="H612"/>
  <c r="F139"/>
  <c r="G536"/>
  <c r="G666"/>
  <c r="G460"/>
  <c r="F432"/>
  <c r="F994"/>
  <c r="F512"/>
  <c r="J199"/>
  <c r="J948"/>
  <c r="G570"/>
  <c r="H303"/>
  <c r="H167"/>
  <c r="J817"/>
  <c r="J519"/>
  <c r="I924"/>
  <c r="H854"/>
  <c r="H119"/>
  <c r="G704"/>
  <c r="J832"/>
  <c r="G533"/>
  <c r="I810"/>
  <c r="G509"/>
  <c r="H813"/>
  <c r="J878"/>
  <c r="G201"/>
  <c r="I722"/>
  <c r="G267"/>
  <c r="I663"/>
  <c r="H182"/>
  <c r="F200"/>
  <c r="H587"/>
  <c r="J715"/>
  <c r="F520"/>
  <c r="H485"/>
  <c r="I573"/>
  <c r="J269"/>
  <c r="F1000"/>
  <c r="H631"/>
  <c r="I517"/>
  <c r="I217"/>
  <c r="H932"/>
  <c r="J440"/>
  <c r="H839"/>
  <c r="H962"/>
  <c r="H165"/>
  <c r="J546"/>
  <c r="H548"/>
  <c r="F918"/>
  <c r="H786"/>
  <c r="J117"/>
  <c r="I141"/>
  <c r="I486"/>
  <c r="G755"/>
  <c r="G548"/>
  <c r="I282"/>
  <c r="I963"/>
  <c r="I496"/>
  <c r="G983"/>
  <c r="H844"/>
  <c r="G512"/>
  <c r="F672"/>
  <c r="J351"/>
  <c r="I876"/>
  <c r="F178"/>
  <c r="H226"/>
  <c r="I762"/>
  <c r="H405"/>
  <c r="G545"/>
  <c r="G648"/>
  <c r="I202"/>
  <c r="G836"/>
  <c r="J251"/>
  <c r="F110"/>
  <c r="H572"/>
  <c r="F574"/>
  <c r="H946"/>
  <c r="H193"/>
  <c r="F836"/>
  <c r="J164"/>
  <c r="F185"/>
  <c r="J537"/>
  <c r="J993"/>
  <c r="G642"/>
  <c r="G225"/>
  <c r="F353"/>
  <c r="I961"/>
  <c r="F176"/>
  <c r="F950"/>
  <c r="I348"/>
  <c r="F212"/>
  <c r="H783"/>
  <c r="I458"/>
  <c r="I572"/>
  <c r="H280"/>
  <c r="H353"/>
  <c r="F900"/>
  <c r="I512"/>
  <c r="G739"/>
  <c r="G667"/>
  <c r="I651"/>
  <c r="G514"/>
  <c r="H982"/>
  <c r="I599"/>
  <c r="H897"/>
  <c r="F589"/>
  <c r="H276"/>
  <c r="F180"/>
  <c r="J558"/>
  <c r="J534"/>
  <c r="H904"/>
  <c r="H769"/>
  <c r="J714"/>
  <c r="F364"/>
  <c r="G783"/>
  <c r="H542"/>
  <c r="H593"/>
  <c r="F764"/>
  <c r="G461"/>
  <c r="G562"/>
  <c r="H438"/>
  <c r="I508"/>
  <c r="I455"/>
  <c r="H314"/>
  <c r="J877"/>
  <c r="F550"/>
  <c r="G175"/>
  <c r="H447"/>
  <c r="J936"/>
  <c r="H357"/>
  <c r="F282"/>
  <c r="G243"/>
  <c r="J301"/>
  <c r="F226"/>
  <c r="I571"/>
  <c r="I988"/>
  <c r="J836"/>
  <c r="J890"/>
  <c r="G968"/>
  <c r="J900"/>
  <c r="H418"/>
  <c r="J532"/>
  <c r="I192"/>
  <c r="F440"/>
  <c r="H922"/>
  <c r="I751"/>
  <c r="F559"/>
  <c r="F531"/>
  <c r="F882"/>
  <c r="G637"/>
  <c r="F384"/>
  <c r="H482"/>
  <c r="H322"/>
  <c r="H977"/>
  <c r="J437"/>
  <c r="H118"/>
  <c r="G664"/>
  <c r="I739"/>
  <c r="F562"/>
  <c r="G978"/>
  <c r="H713"/>
  <c r="H724"/>
  <c r="I227"/>
  <c r="J207"/>
  <c r="I688"/>
  <c r="I829"/>
  <c r="F700"/>
  <c r="J876"/>
  <c r="H953"/>
  <c r="J973"/>
  <c r="H140"/>
  <c r="F266"/>
  <c r="F626"/>
  <c r="G624"/>
  <c r="J144"/>
  <c r="I419"/>
  <c r="J801"/>
  <c r="F643"/>
  <c r="F951"/>
  <c r="J759"/>
  <c r="H827"/>
  <c r="F576"/>
  <c r="J638"/>
  <c r="J360"/>
  <c r="F257"/>
  <c r="H969"/>
  <c r="J345"/>
  <c r="I647"/>
  <c r="F789"/>
  <c r="J174"/>
  <c r="F765"/>
  <c r="J150"/>
  <c r="J239"/>
  <c r="H520"/>
  <c r="G831"/>
  <c r="I148"/>
  <c r="I999"/>
  <c r="J159"/>
  <c r="I461"/>
  <c r="H856"/>
  <c r="F863"/>
  <c r="G875"/>
  <c r="I548"/>
  <c r="I994"/>
  <c r="F346"/>
  <c r="G511"/>
  <c r="J814"/>
  <c r="I111"/>
  <c r="J790"/>
  <c r="G113"/>
  <c r="J161"/>
  <c r="J482"/>
  <c r="I789"/>
  <c r="I291"/>
  <c r="H766"/>
  <c r="I433"/>
  <c r="J687"/>
  <c r="G686"/>
  <c r="F251"/>
  <c r="G613"/>
  <c r="I716"/>
  <c r="H883"/>
  <c r="I243"/>
  <c r="G347"/>
  <c r="H712"/>
  <c r="H688"/>
  <c r="H380"/>
  <c r="H602"/>
  <c r="J507"/>
  <c r="F556"/>
  <c r="I189"/>
  <c r="F949"/>
  <c r="F424"/>
  <c r="G478"/>
  <c r="H408"/>
  <c r="J954"/>
  <c r="G820"/>
  <c r="H238"/>
  <c r="J122"/>
  <c r="I305"/>
  <c r="J635"/>
  <c r="G829"/>
  <c r="J667"/>
  <c r="G278"/>
  <c r="I780"/>
  <c r="H141"/>
  <c r="J439"/>
  <c r="F909"/>
  <c r="G269"/>
  <c r="G388"/>
  <c r="F738"/>
  <c r="F714"/>
  <c r="F406"/>
  <c r="F649"/>
  <c r="J779"/>
  <c r="F138"/>
  <c r="I605"/>
  <c r="H246"/>
  <c r="H1007"/>
  <c r="F488"/>
  <c r="I459"/>
  <c r="J552"/>
  <c r="J919"/>
  <c r="F292"/>
  <c r="F174"/>
  <c r="G366"/>
  <c r="H729"/>
  <c r="H880"/>
  <c r="J895"/>
  <c r="J669"/>
  <c r="H318"/>
  <c r="F880"/>
  <c r="H241"/>
  <c r="F494"/>
  <c r="F961"/>
  <c r="J962"/>
  <c r="J366"/>
  <c r="F609"/>
  <c r="F547"/>
  <c r="F147"/>
  <c r="J549"/>
  <c r="I221"/>
  <c r="G462"/>
  <c r="G254"/>
  <c r="F686"/>
  <c r="H354"/>
  <c r="J455"/>
  <c r="I628"/>
  <c r="F779"/>
  <c r="I488"/>
  <c r="I464"/>
  <c r="F401"/>
  <c r="J384"/>
  <c r="H203"/>
  <c r="F205"/>
  <c r="G438"/>
  <c r="J422"/>
  <c r="F190"/>
  <c r="I931"/>
  <c r="J766"/>
  <c r="G622"/>
  <c r="H705"/>
  <c r="I519"/>
  <c r="G990"/>
  <c r="G992"/>
  <c r="H392"/>
  <c r="H702"/>
  <c r="F611"/>
  <c r="H194"/>
  <c r="H599"/>
  <c r="G275"/>
  <c r="G623"/>
  <c r="F415"/>
  <c r="G737"/>
  <c r="F612"/>
  <c r="H677"/>
  <c r="F740"/>
  <c r="J387"/>
  <c r="J409"/>
  <c r="H641"/>
  <c r="J979"/>
  <c r="F529"/>
  <c r="F492"/>
  <c r="F613"/>
  <c r="F357"/>
  <c r="J380"/>
  <c r="I191"/>
  <c r="I553"/>
  <c r="H243"/>
  <c r="I975"/>
  <c r="F215"/>
  <c r="J119"/>
  <c r="G130"/>
  <c r="I867"/>
  <c r="G445"/>
  <c r="J411"/>
  <c r="F922"/>
  <c r="J330"/>
  <c r="I499"/>
  <c r="J974"/>
  <c r="H947"/>
  <c r="H315"/>
  <c r="J619"/>
  <c r="J598"/>
  <c r="I600"/>
  <c r="J800"/>
  <c r="H326"/>
  <c r="G980"/>
  <c r="F316"/>
  <c r="G271"/>
  <c r="G433"/>
  <c r="J624"/>
  <c r="H549"/>
  <c r="F697"/>
  <c r="I267"/>
  <c r="I435"/>
  <c r="I781"/>
  <c r="I948"/>
  <c r="I358"/>
  <c r="I497"/>
  <c r="G490"/>
  <c r="G392"/>
  <c r="H752"/>
  <c r="I255"/>
  <c r="H853"/>
  <c r="I324"/>
  <c r="F812"/>
  <c r="G260"/>
  <c r="F791"/>
  <c r="G374"/>
  <c r="I279"/>
  <c r="H159"/>
  <c r="F907"/>
  <c r="J368"/>
  <c r="I224"/>
  <c r="G792"/>
  <c r="H870"/>
  <c r="G661"/>
  <c r="H742"/>
  <c r="G555"/>
  <c r="H198"/>
  <c r="J555"/>
  <c r="I669"/>
  <c r="H715"/>
  <c r="F377"/>
  <c r="J283"/>
  <c r="J461"/>
  <c r="G317"/>
  <c r="F602"/>
  <c r="F807"/>
  <c r="G799"/>
  <c r="F990"/>
  <c r="I440"/>
  <c r="F527"/>
  <c r="F638"/>
  <c r="J989"/>
  <c r="I770"/>
  <c r="I691"/>
  <c r="G595"/>
  <c r="G188"/>
  <c r="H229"/>
  <c r="I611"/>
  <c r="G896"/>
  <c r="I870"/>
  <c r="H575"/>
  <c r="G432"/>
  <c r="G111"/>
  <c r="I901"/>
  <c r="F920"/>
  <c r="J354"/>
  <c r="H242"/>
  <c r="I711"/>
  <c r="I550"/>
  <c r="H852"/>
  <c r="J1003"/>
  <c r="I379"/>
  <c r="H976"/>
  <c r="I355"/>
  <c r="H567"/>
  <c r="G725"/>
  <c r="I441"/>
  <c r="J597"/>
  <c r="H356"/>
  <c r="H743"/>
  <c r="I233"/>
  <c r="G280"/>
  <c r="I850"/>
  <c r="G154"/>
  <c r="J167"/>
  <c r="J550"/>
  <c r="F839"/>
  <c r="H316"/>
  <c r="J1005"/>
  <c r="F318"/>
  <c r="I366"/>
  <c r="I687"/>
  <c r="F713"/>
  <c r="J516"/>
  <c r="G701"/>
  <c r="I760"/>
  <c r="J407"/>
  <c r="I432"/>
  <c r="H204"/>
  <c r="J412"/>
  <c r="F788"/>
  <c r="I692"/>
  <c r="H448"/>
  <c r="F675"/>
  <c r="G917"/>
  <c r="F214"/>
  <c r="G893"/>
  <c r="I215"/>
  <c r="G264"/>
  <c r="G585"/>
  <c r="H992"/>
  <c r="F303"/>
  <c r="H496"/>
  <c r="G997"/>
  <c r="G779"/>
  <c r="H218"/>
  <c r="I981"/>
  <c r="G174"/>
  <c r="J464"/>
  <c r="F818"/>
  <c r="I927"/>
  <c r="G287"/>
  <c r="H765"/>
  <c r="H532"/>
  <c r="H623"/>
  <c r="J241"/>
  <c r="G714"/>
  <c r="H728"/>
  <c r="G187"/>
  <c r="F524"/>
  <c r="H170"/>
  <c r="I756"/>
  <c r="F474"/>
  <c r="F716"/>
  <c r="H945"/>
  <c r="I239"/>
  <c r="J918"/>
  <c r="G241"/>
  <c r="J289"/>
  <c r="J610"/>
  <c r="J572"/>
  <c r="G356"/>
  <c r="I547"/>
  <c r="I596"/>
  <c r="I884"/>
  <c r="J271"/>
  <c r="J228"/>
  <c r="H518"/>
  <c r="G869"/>
  <c r="F997"/>
  <c r="F444"/>
  <c r="I858"/>
  <c r="I583"/>
  <c r="J816"/>
  <c r="F293"/>
  <c r="I813"/>
  <c r="I457"/>
  <c r="F652"/>
  <c r="H274"/>
  <c r="G447"/>
  <c r="I903"/>
  <c r="J430"/>
  <c r="J406"/>
  <c r="H776"/>
  <c r="H535"/>
  <c r="J458"/>
  <c r="I521"/>
  <c r="H961"/>
  <c r="H271"/>
  <c r="G766"/>
  <c r="J253"/>
  <c r="G205"/>
  <c r="J235"/>
  <c r="H278"/>
  <c r="G692"/>
  <c r="J639"/>
  <c r="I408"/>
  <c r="J296"/>
  <c r="J242"/>
  <c r="H310"/>
  <c r="F388"/>
  <c r="I796"/>
  <c r="H908"/>
  <c r="F481"/>
  <c r="F653"/>
  <c r="F458"/>
  <c r="G561"/>
  <c r="I378"/>
  <c r="H788"/>
  <c r="J853"/>
  <c r="F930"/>
  <c r="H456"/>
  <c r="H432"/>
  <c r="F802"/>
  <c r="G582"/>
  <c r="F510"/>
  <c r="F735"/>
  <c r="H566"/>
  <c r="H325"/>
  <c r="F816"/>
  <c r="I397"/>
  <c r="H256"/>
  <c r="F423"/>
  <c r="J331"/>
  <c r="H809"/>
  <c r="G973"/>
  <c r="I413"/>
  <c r="G339"/>
  <c r="G345"/>
  <c r="J732"/>
  <c r="I840"/>
  <c r="J515"/>
  <c r="G170"/>
  <c r="J355"/>
  <c r="I238"/>
  <c r="J679"/>
  <c r="H733"/>
  <c r="J789"/>
  <c r="I881"/>
  <c r="I985"/>
  <c r="J986"/>
  <c r="J389"/>
  <c r="G399"/>
  <c r="G991"/>
  <c r="G909"/>
  <c r="J353"/>
  <c r="J329"/>
  <c r="F725"/>
  <c r="I917"/>
  <c r="F421"/>
  <c r="I386"/>
  <c r="G921"/>
  <c r="G918"/>
  <c r="F428"/>
  <c r="G496"/>
  <c r="J958"/>
  <c r="F538"/>
  <c r="G244"/>
  <c r="I465"/>
  <c r="J696"/>
  <c r="F840"/>
  <c r="H419"/>
  <c r="F551"/>
  <c r="F924"/>
  <c r="F204"/>
  <c r="F904"/>
  <c r="G215"/>
  <c r="I178"/>
  <c r="J605"/>
  <c r="G840"/>
  <c r="I321"/>
  <c r="I249"/>
  <c r="J963"/>
  <c r="F678"/>
  <c r="I384"/>
  <c r="J126"/>
  <c r="H624"/>
  <c r="F433"/>
  <c r="G782"/>
  <c r="I906"/>
  <c r="H201"/>
  <c r="J994"/>
  <c r="F392"/>
  <c r="J925"/>
  <c r="F503"/>
  <c r="H192"/>
  <c r="J916"/>
  <c r="J990"/>
  <c r="I470"/>
  <c r="G752"/>
  <c r="F711"/>
  <c r="I779"/>
  <c r="I763"/>
  <c r="F944"/>
  <c r="I493"/>
  <c r="G203"/>
  <c r="I422"/>
  <c r="J841"/>
  <c r="I962"/>
  <c r="F339"/>
  <c r="G434"/>
  <c r="H406"/>
  <c r="J695"/>
  <c r="G573"/>
  <c r="F172"/>
  <c r="I248"/>
  <c r="G975"/>
  <c r="H449"/>
  <c r="G735"/>
  <c r="F155"/>
  <c r="H590"/>
  <c r="I989"/>
  <c r="G933"/>
  <c r="H351"/>
  <c r="F633"/>
  <c r="G456"/>
  <c r="F656"/>
  <c r="G793"/>
  <c r="G1005"/>
  <c r="H671"/>
  <c r="I753"/>
  <c r="H755"/>
  <c r="I115"/>
  <c r="J926"/>
  <c r="H584"/>
  <c r="I892"/>
  <c r="H560"/>
  <c r="G895"/>
  <c r="J930"/>
  <c r="H252"/>
  <c r="I816"/>
  <c r="G606"/>
  <c r="F766"/>
  <c r="I292"/>
  <c r="G535"/>
  <c r="J689"/>
  <c r="H850"/>
  <c r="G732"/>
  <c r="F636"/>
  <c r="I755"/>
  <c r="G200"/>
  <c r="G521"/>
  <c r="G176"/>
  <c r="J522"/>
  <c r="H571"/>
  <c r="H892"/>
  <c r="J636"/>
  <c r="G458"/>
  <c r="J113"/>
  <c r="J736"/>
  <c r="F614"/>
  <c r="I936"/>
  <c r="H435"/>
  <c r="J668"/>
  <c r="J179"/>
  <c r="G653"/>
  <c r="F1006"/>
  <c r="J418"/>
  <c r="H420"/>
  <c r="F469"/>
  <c r="F790"/>
  <c r="I900"/>
  <c r="H878"/>
  <c r="F906"/>
  <c r="F985"/>
  <c r="G230"/>
  <c r="G730"/>
  <c r="G409"/>
  <c r="I749"/>
  <c r="F244"/>
  <c r="I230"/>
  <c r="H906"/>
  <c r="H279"/>
  <c r="I274"/>
  <c r="I944"/>
  <c r="H415"/>
  <c r="I702"/>
  <c r="H663"/>
  <c r="I436"/>
  <c r="H332"/>
  <c r="F723"/>
  <c r="J678"/>
  <c r="H952"/>
  <c r="H123"/>
  <c r="H444"/>
  <c r="F446"/>
  <c r="I494"/>
  <c r="I815"/>
  <c r="F954"/>
  <c r="H986"/>
  <c r="F962"/>
  <c r="J575"/>
  <c r="J423"/>
  <c r="J823"/>
  <c r="H460"/>
  <c r="J848"/>
  <c r="G391"/>
  <c r="J281"/>
  <c r="I980"/>
  <c r="F336"/>
  <c r="I328"/>
  <c r="F1003"/>
  <c r="H465"/>
  <c r="H151"/>
  <c r="J753"/>
  <c r="J765"/>
  <c r="J434"/>
  <c r="G300"/>
  <c r="F461"/>
  <c r="I371"/>
  <c r="H840"/>
  <c r="H816"/>
  <c r="H187"/>
  <c r="I836"/>
  <c r="J342"/>
  <c r="H490"/>
  <c r="J751"/>
  <c r="J304"/>
  <c r="H569"/>
  <c r="G717"/>
  <c r="J156"/>
  <c r="G929"/>
  <c r="F265"/>
  <c r="J208"/>
  <c r="G177"/>
  <c r="H128"/>
  <c r="H994"/>
  <c r="I177"/>
  <c r="I317"/>
  <c r="F443"/>
  <c r="H896"/>
  <c r="J175"/>
  <c r="G403"/>
  <c r="I662"/>
  <c r="G987"/>
  <c r="F445"/>
  <c r="G421"/>
  <c r="G397"/>
  <c r="F866"/>
  <c r="F842"/>
  <c r="F213"/>
  <c r="G883"/>
  <c r="F394"/>
  <c r="J556"/>
  <c r="I833"/>
  <c r="G358"/>
  <c r="G619"/>
  <c r="J870"/>
  <c r="G202"/>
  <c r="H228"/>
  <c r="G372"/>
  <c r="F615"/>
  <c r="F383"/>
  <c r="H484"/>
  <c r="J230"/>
  <c r="I556"/>
  <c r="F521"/>
  <c r="J573"/>
  <c r="H565"/>
  <c r="H166"/>
  <c r="G731"/>
  <c r="H152"/>
  <c r="G506"/>
  <c r="G207"/>
  <c r="F482"/>
  <c r="G796"/>
  <c r="G652"/>
  <c r="I468"/>
  <c r="F771"/>
  <c r="G320"/>
  <c r="H763"/>
  <c r="H739"/>
  <c r="F199"/>
  <c r="G790"/>
  <c r="J109"/>
  <c r="G805"/>
  <c r="H594"/>
  <c r="H524"/>
  <c r="J168"/>
  <c r="G344"/>
  <c r="G596"/>
  <c r="J867"/>
  <c r="J470"/>
  <c r="I697"/>
  <c r="I370"/>
  <c r="G643"/>
  <c r="H633"/>
  <c r="F783"/>
  <c r="F151"/>
  <c r="G589"/>
  <c r="G251"/>
  <c r="F931"/>
  <c r="F295"/>
  <c r="F603"/>
  <c r="H112"/>
  <c r="J879"/>
  <c r="I343"/>
  <c r="I597"/>
  <c r="G486"/>
  <c r="H221"/>
  <c r="H762"/>
  <c r="I969"/>
  <c r="G910"/>
  <c r="F883"/>
  <c r="J392"/>
  <c r="I874"/>
  <c r="I703"/>
  <c r="F302"/>
  <c r="H983"/>
  <c r="I574"/>
  <c r="F736"/>
  <c r="J305"/>
  <c r="H975"/>
  <c r="J285"/>
  <c r="H368"/>
  <c r="F579"/>
  <c r="J662"/>
  <c r="G143"/>
  <c r="H367"/>
  <c r="H429"/>
  <c r="J260"/>
  <c r="H395"/>
  <c r="G444"/>
  <c r="J132"/>
  <c r="I367"/>
  <c r="J738"/>
  <c r="F860"/>
  <c r="G530"/>
  <c r="G359"/>
  <c r="J856"/>
  <c r="F805"/>
  <c r="I125"/>
  <c r="G364"/>
  <c r="H837"/>
  <c r="G718"/>
  <c r="G867"/>
  <c r="J124"/>
  <c r="G768"/>
  <c r="I430"/>
  <c r="I139"/>
  <c r="G677"/>
  <c r="I277"/>
  <c r="G832"/>
  <c r="H253"/>
  <c r="I156"/>
  <c r="J845"/>
  <c r="H1002"/>
  <c r="J293"/>
  <c r="J204"/>
  <c r="H320"/>
  <c r="G789"/>
  <c r="G765"/>
  <c r="G136"/>
  <c r="F743"/>
  <c r="H240"/>
  <c r="J376"/>
  <c r="I613"/>
  <c r="I197"/>
  <c r="I965"/>
  <c r="F405"/>
  <c r="F381"/>
  <c r="G776"/>
  <c r="J216"/>
  <c r="H523"/>
  <c r="H513"/>
  <c r="F143"/>
  <c r="I426"/>
  <c r="F858"/>
  <c r="I302"/>
  <c r="I278"/>
  <c r="J673"/>
  <c r="F824"/>
  <c r="I318"/>
  <c r="J272"/>
  <c r="J818"/>
  <c r="I557"/>
  <c r="J923"/>
  <c r="H829"/>
  <c r="J839"/>
  <c r="G229"/>
  <c r="H281"/>
  <c r="I883"/>
  <c r="G328"/>
  <c r="G304"/>
  <c r="H699"/>
  <c r="F871"/>
  <c r="J369"/>
  <c r="I329"/>
  <c r="F870"/>
  <c r="G838"/>
  <c r="H237"/>
  <c r="I922"/>
  <c r="H901"/>
  <c r="J141"/>
  <c r="J143"/>
  <c r="I331"/>
  <c r="H653"/>
  <c r="J225"/>
  <c r="F597"/>
  <c r="F165"/>
  <c r="G665"/>
  <c r="J564"/>
  <c r="I342"/>
  <c r="G542"/>
  <c r="G519"/>
  <c r="F259"/>
  <c r="G860"/>
  <c r="G579"/>
  <c r="F487"/>
  <c r="F598"/>
  <c r="J245"/>
  <c r="F549"/>
  <c r="H251"/>
  <c r="I622"/>
  <c r="G216"/>
  <c r="H716"/>
  <c r="J628"/>
  <c r="J393"/>
  <c r="F823"/>
  <c r="H694"/>
  <c r="G386"/>
  <c r="J153"/>
  <c r="J675"/>
  <c r="I693"/>
  <c r="H650"/>
  <c r="J328"/>
  <c r="G957"/>
  <c r="F777"/>
  <c r="G247"/>
  <c r="J729"/>
  <c r="J851"/>
  <c r="J226"/>
  <c r="G231"/>
  <c r="H609"/>
  <c r="G294"/>
  <c r="H686"/>
  <c r="I642"/>
  <c r="G406"/>
  <c r="H222"/>
  <c r="F508"/>
  <c r="F328"/>
  <c r="J777"/>
  <c r="F202"/>
  <c r="I594"/>
  <c r="H606"/>
  <c r="I552"/>
  <c r="H660"/>
  <c r="J250"/>
  <c r="I510"/>
  <c r="H245"/>
  <c r="I505"/>
  <c r="G162"/>
  <c r="H777"/>
  <c r="J686"/>
  <c r="I639"/>
  <c r="G417"/>
  <c r="G491"/>
  <c r="I199"/>
  <c r="G597"/>
  <c r="I578"/>
  <c r="G710"/>
  <c r="G788"/>
  <c r="I562"/>
  <c r="G446"/>
  <c r="G289"/>
  <c r="F164"/>
  <c r="H806"/>
  <c r="G503"/>
  <c r="H340"/>
  <c r="G387"/>
  <c r="J200"/>
  <c r="J815"/>
  <c r="F537"/>
  <c r="H972"/>
  <c r="J394"/>
  <c r="J784"/>
  <c r="G636"/>
  <c r="H179"/>
  <c r="G435"/>
  <c r="G252"/>
  <c r="H441"/>
  <c r="G279"/>
  <c r="J829"/>
  <c r="H225"/>
  <c r="J178"/>
  <c r="H989"/>
  <c r="F571"/>
  <c r="J965"/>
  <c r="J1007"/>
  <c r="I187"/>
  <c r="F620"/>
  <c r="H563"/>
  <c r="J740"/>
  <c r="I825"/>
  <c r="F946"/>
  <c r="F869"/>
  <c r="I558"/>
  <c r="I306"/>
  <c r="G256"/>
  <c r="I244"/>
  <c r="F525"/>
  <c r="F947"/>
  <c r="I620"/>
  <c r="G523"/>
  <c r="F921"/>
  <c r="J726"/>
  <c r="G741"/>
  <c r="I337"/>
  <c r="J688"/>
  <c r="H173"/>
  <c r="H810"/>
  <c r="I904"/>
  <c r="I360"/>
  <c r="H512"/>
  <c r="G342"/>
  <c r="F833"/>
  <c r="H213"/>
  <c r="J783"/>
  <c r="J1001"/>
  <c r="F724"/>
  <c r="I602"/>
  <c r="F667"/>
  <c r="H1005"/>
  <c r="H974"/>
  <c r="F464"/>
  <c r="F726"/>
  <c r="H509"/>
  <c r="G161"/>
  <c r="F1005"/>
  <c r="H295"/>
  <c r="J358"/>
  <c r="G690"/>
  <c r="J186"/>
  <c r="H791"/>
  <c r="H345"/>
  <c r="F727"/>
  <c r="G781"/>
  <c r="J214"/>
  <c r="I1001"/>
  <c r="J806"/>
  <c r="G210"/>
  <c r="I905"/>
  <c r="I307"/>
  <c r="H879"/>
  <c r="J254"/>
  <c r="F827"/>
  <c r="I696"/>
  <c r="H307"/>
  <c r="I569"/>
  <c r="F167"/>
  <c r="I873"/>
  <c r="J927"/>
  <c r="H764"/>
  <c r="I942"/>
  <c r="G620"/>
  <c r="F575"/>
  <c r="J855"/>
  <c r="H526"/>
  <c r="I138"/>
  <c r="F409"/>
  <c r="J728"/>
  <c r="J314"/>
  <c r="H804"/>
  <c r="H674"/>
  <c r="H817"/>
  <c r="G911"/>
  <c r="G791"/>
  <c r="H350"/>
  <c r="G609"/>
  <c r="F637"/>
  <c r="I1003"/>
  <c r="F814"/>
  <c r="F168"/>
  <c r="G410"/>
  <c r="F451"/>
  <c r="G683"/>
  <c r="F760"/>
  <c r="I587"/>
  <c r="I381"/>
  <c r="H933"/>
  <c r="I803"/>
  <c r="J227"/>
  <c r="J837"/>
  <c r="G246"/>
  <c r="F640"/>
  <c r="H148"/>
  <c r="F651"/>
  <c r="F263"/>
  <c r="F195"/>
  <c r="J315"/>
  <c r="G999"/>
  <c r="F333"/>
  <c r="F486"/>
  <c r="H389"/>
  <c r="J621"/>
  <c r="G326"/>
  <c r="F271"/>
  <c r="G384"/>
  <c r="H176"/>
  <c r="G515"/>
  <c r="F855"/>
  <c r="I713"/>
  <c r="F189"/>
  <c r="F540"/>
  <c r="I354"/>
  <c r="G240"/>
  <c r="J947"/>
  <c r="F778"/>
  <c r="H134"/>
  <c r="I837"/>
  <c r="I932"/>
  <c r="G223"/>
  <c r="F124"/>
  <c r="H212"/>
  <c r="I742"/>
  <c r="F434"/>
  <c r="F327"/>
  <c r="J645"/>
  <c r="G635"/>
  <c r="G857"/>
  <c r="F832"/>
  <c r="F216"/>
  <c r="J335"/>
  <c r="H654"/>
  <c r="J125"/>
  <c r="H443"/>
  <c r="J137"/>
  <c r="I652"/>
  <c r="J872"/>
  <c r="J857"/>
  <c r="I534"/>
  <c r="J826"/>
  <c r="J120"/>
  <c r="H404"/>
  <c r="J894"/>
  <c r="J416"/>
  <c r="H693"/>
  <c r="H903"/>
  <c r="F794"/>
  <c r="G137"/>
  <c r="I446"/>
  <c r="G183"/>
  <c r="J956"/>
  <c r="F370"/>
  <c r="F459"/>
  <c r="I668"/>
  <c r="F809"/>
  <c r="I834"/>
  <c r="G713"/>
  <c r="H190"/>
  <c r="I312"/>
  <c r="I144"/>
  <c r="G691"/>
  <c r="J709"/>
  <c r="G770"/>
  <c r="I773"/>
  <c r="H807"/>
  <c r="J279"/>
  <c r="H454"/>
  <c r="J375"/>
  <c r="I708"/>
  <c r="J903"/>
  <c r="G355"/>
  <c r="H639"/>
  <c r="F114"/>
  <c r="J512"/>
  <c r="I661"/>
  <c r="H647"/>
  <c r="I395"/>
  <c r="G525"/>
  <c r="F1004"/>
  <c r="I976"/>
  <c r="F341"/>
  <c r="H666"/>
  <c r="F650"/>
  <c r="I184"/>
  <c r="G153"/>
  <c r="G694"/>
  <c r="I166"/>
  <c r="J609"/>
  <c r="J585"/>
  <c r="G989"/>
  <c r="I544"/>
  <c r="G934"/>
  <c r="F498"/>
  <c r="J685"/>
  <c r="G996"/>
  <c r="H507"/>
  <c r="H483"/>
  <c r="I878"/>
  <c r="I380"/>
  <c r="G728"/>
  <c r="I925"/>
  <c r="G293"/>
  <c r="F380"/>
  <c r="J692"/>
  <c r="F308"/>
  <c r="H830"/>
  <c r="I509"/>
  <c r="G152"/>
  <c r="F533"/>
  <c r="F509"/>
  <c r="G904"/>
  <c r="I421"/>
  <c r="H779"/>
  <c r="H344"/>
  <c r="H437"/>
  <c r="H754"/>
  <c r="H361"/>
  <c r="I880"/>
  <c r="J583"/>
  <c r="F324"/>
  <c r="J265"/>
  <c r="H433"/>
  <c r="H635"/>
  <c r="I945"/>
  <c r="J992"/>
  <c r="G549"/>
  <c r="I319"/>
  <c r="I854"/>
  <c r="H233"/>
  <c r="F975"/>
  <c r="I529"/>
  <c r="J972"/>
  <c r="F558"/>
  <c r="J616"/>
  <c r="I205"/>
  <c r="J915"/>
  <c r="F385"/>
  <c r="F661"/>
  <c r="G971"/>
  <c r="F936"/>
  <c r="H600"/>
  <c r="F422"/>
  <c r="J905"/>
  <c r="G394"/>
  <c r="I658"/>
  <c r="J643"/>
  <c r="G865"/>
  <c r="G719"/>
  <c r="I332"/>
  <c r="F253"/>
  <c r="J373"/>
  <c r="J665"/>
  <c r="I559"/>
  <c r="F177"/>
  <c r="G265"/>
  <c r="H636"/>
  <c r="G646"/>
  <c r="I285"/>
  <c r="I232"/>
  <c r="H695"/>
  <c r="G600"/>
  <c r="F317"/>
  <c r="I268"/>
  <c r="H573"/>
  <c r="F439"/>
  <c r="G146"/>
  <c r="J776"/>
  <c r="H582"/>
  <c r="J383"/>
  <c r="I535"/>
  <c r="H455"/>
  <c r="G724"/>
  <c r="H125"/>
  <c r="I664"/>
  <c r="G118"/>
  <c r="H741"/>
  <c r="F218"/>
  <c r="J763"/>
  <c r="H115"/>
  <c r="J303"/>
  <c r="J157"/>
  <c r="J417"/>
  <c r="J306"/>
  <c r="J197"/>
  <c r="F448"/>
  <c r="F894"/>
  <c r="F623"/>
  <c r="J166"/>
  <c r="H558"/>
  <c r="G487"/>
  <c r="G295"/>
  <c r="G302"/>
  <c r="F873"/>
  <c r="I412"/>
  <c r="F319"/>
  <c r="G802"/>
  <c r="F750"/>
  <c r="G253"/>
  <c r="H254"/>
  <c r="J781"/>
  <c r="F923"/>
  <c r="I793"/>
  <c r="H130"/>
  <c r="J991"/>
  <c r="J467"/>
  <c r="I163"/>
  <c r="I447"/>
  <c r="I1007"/>
  <c r="J742"/>
  <c r="G753"/>
  <c r="F306"/>
  <c r="G150"/>
  <c r="J690"/>
  <c r="J778"/>
  <c r="F701"/>
  <c r="H927"/>
  <c r="G950"/>
  <c r="F677"/>
  <c r="F835"/>
  <c r="G994"/>
  <c r="J294"/>
  <c r="G189"/>
  <c r="G322"/>
  <c r="F470"/>
  <c r="G841"/>
  <c r="H625"/>
  <c r="F955"/>
  <c r="J655"/>
  <c r="H907"/>
  <c r="F815"/>
  <c r="F136"/>
  <c r="F737"/>
  <c r="F300"/>
  <c r="I297"/>
  <c r="I514"/>
  <c r="H359"/>
  <c r="G199"/>
  <c r="F121"/>
  <c r="J676"/>
  <c r="G329"/>
  <c r="J945"/>
  <c r="H559"/>
  <c r="I650"/>
  <c r="G903"/>
  <c r="J348"/>
  <c r="J172"/>
  <c r="F290"/>
  <c r="J929"/>
  <c r="G457"/>
  <c r="I727"/>
  <c r="J712"/>
  <c r="F845"/>
  <c r="I623"/>
  <c r="J527"/>
  <c r="G640"/>
  <c r="F604"/>
  <c r="I744"/>
  <c r="J650"/>
  <c r="H321"/>
  <c r="F410"/>
  <c r="F979"/>
  <c r="I690"/>
  <c r="H174"/>
  <c r="G367"/>
  <c r="H730"/>
  <c r="G740"/>
  <c r="J299"/>
  <c r="I672"/>
  <c r="I916"/>
  <c r="I638"/>
  <c r="F207"/>
  <c r="F588"/>
  <c r="J735"/>
  <c r="J382"/>
  <c r="I830"/>
  <c r="H886"/>
  <c r="J591"/>
  <c r="J190"/>
  <c r="G393"/>
  <c r="J419"/>
  <c r="I128"/>
  <c r="H126"/>
  <c r="J457"/>
  <c r="I110"/>
  <c r="I974"/>
  <c r="F229"/>
  <c r="H738"/>
  <c r="H333"/>
  <c r="J599"/>
  <c r="J950"/>
  <c r="J152"/>
  <c r="I817"/>
  <c r="F699"/>
  <c r="H468"/>
  <c r="F523"/>
  <c r="I935"/>
  <c r="F366"/>
  <c r="J238"/>
  <c r="J719"/>
  <c r="H768"/>
  <c r="J1006"/>
  <c r="F854"/>
  <c r="H362"/>
  <c r="H611"/>
  <c r="G350"/>
  <c r="H911"/>
  <c r="J217"/>
  <c r="G914"/>
  <c r="F639"/>
  <c r="I135"/>
  <c r="J266"/>
  <c r="I170"/>
  <c r="F763"/>
  <c r="H576"/>
  <c r="F162"/>
  <c r="H378"/>
  <c r="G546"/>
  <c r="G551"/>
  <c r="H402"/>
  <c r="J622"/>
  <c r="H722"/>
  <c r="H792"/>
  <c r="J481"/>
  <c r="G807"/>
  <c r="H917"/>
  <c r="H369"/>
  <c r="G550"/>
  <c r="H163"/>
  <c r="J733"/>
  <c r="J220"/>
  <c r="J975"/>
  <c r="I736"/>
  <c r="G122"/>
  <c r="H596"/>
  <c r="H1003"/>
  <c r="J435"/>
  <c r="G948"/>
  <c r="H934"/>
  <c r="H984"/>
  <c r="G932"/>
  <c r="F150"/>
  <c r="H124"/>
  <c r="G572"/>
  <c r="H249"/>
  <c r="J492"/>
  <c r="G375"/>
  <c r="J277"/>
  <c r="J486"/>
  <c r="J276"/>
  <c r="G966"/>
  <c r="I431"/>
  <c r="G729"/>
  <c r="G830"/>
  <c r="J625"/>
  <c r="F416"/>
  <c r="H365"/>
  <c r="J792"/>
  <c r="G402"/>
  <c r="H847"/>
  <c r="G323"/>
  <c r="G319"/>
  <c r="J592"/>
  <c r="G492"/>
  <c r="J252"/>
  <c r="H819"/>
  <c r="G880"/>
  <c r="G405"/>
  <c r="G218"/>
  <c r="J302"/>
  <c r="I301"/>
  <c r="I689"/>
  <c r="I644"/>
  <c r="H304"/>
  <c r="F254"/>
  <c r="F144"/>
  <c r="G949"/>
  <c r="G931"/>
  <c r="G689"/>
  <c r="H230"/>
  <c r="F673"/>
  <c r="J880"/>
  <c r="J497"/>
  <c r="F568"/>
  <c r="I541"/>
  <c r="G125"/>
  <c r="G522"/>
  <c r="G158"/>
  <c r="I109"/>
  <c r="G495"/>
  <c r="I406"/>
  <c r="F128"/>
  <c r="J920"/>
  <c r="I303"/>
  <c r="H506"/>
  <c r="H536"/>
  <c r="I356"/>
  <c r="H273"/>
  <c r="H646"/>
  <c r="H297"/>
  <c r="H162"/>
  <c r="F776"/>
  <c r="G543"/>
  <c r="G626"/>
  <c r="F993"/>
  <c r="F224"/>
  <c r="I456"/>
  <c r="G670"/>
  <c r="G479"/>
  <c r="F730"/>
  <c r="I174"/>
  <c r="I150"/>
  <c r="J545"/>
  <c r="J589"/>
  <c r="H941"/>
  <c r="J562"/>
  <c r="H746"/>
  <c r="H371"/>
  <c r="I814"/>
  <c r="I790"/>
  <c r="J280"/>
  <c r="F872"/>
  <c r="I196"/>
  <c r="I225"/>
  <c r="I907"/>
  <c r="F108"/>
  <c r="J370"/>
  <c r="F269"/>
  <c r="G712"/>
  <c r="G688"/>
  <c r="F897"/>
  <c r="G708"/>
  <c r="F995"/>
  <c r="J702"/>
  <c r="I237"/>
  <c r="F166"/>
  <c r="G887"/>
  <c r="I809"/>
  <c r="F127"/>
  <c r="G407"/>
  <c r="F436"/>
  <c r="I294"/>
  <c r="J737"/>
  <c r="J713"/>
  <c r="J949"/>
  <c r="H749"/>
  <c r="F754"/>
  <c r="I417"/>
  <c r="G217"/>
  <c r="J997"/>
  <c r="J859"/>
  <c r="I173"/>
  <c r="J539"/>
  <c r="F463"/>
  <c r="J760"/>
  <c r="H958"/>
  <c r="H649"/>
  <c r="H785"/>
  <c r="I382"/>
  <c r="H935"/>
  <c r="I185"/>
  <c r="F387"/>
  <c r="I971"/>
  <c r="H669"/>
  <c r="H459"/>
  <c r="G196"/>
  <c r="J371"/>
  <c r="F277"/>
  <c r="F485"/>
  <c r="I592"/>
  <c r="F984"/>
  <c r="H690"/>
  <c r="F879"/>
  <c r="J433"/>
  <c r="I345"/>
  <c r="F457"/>
  <c r="H327"/>
  <c r="F596"/>
  <c r="I276"/>
  <c r="F717"/>
  <c r="G324"/>
  <c r="I482"/>
  <c r="H188"/>
  <c r="J112"/>
  <c r="I827"/>
  <c r="I877"/>
  <c r="H114"/>
  <c r="J674"/>
  <c r="H613"/>
  <c r="I409"/>
  <c r="I327"/>
  <c r="I188"/>
  <c r="I181"/>
  <c r="H583"/>
  <c r="F599"/>
  <c r="J586"/>
  <c r="J644"/>
  <c r="G870"/>
  <c r="G816"/>
  <c r="H282"/>
  <c r="F223"/>
  <c r="F522"/>
  <c r="H589"/>
  <c r="F548"/>
  <c r="J807"/>
  <c r="F761"/>
  <c r="I934"/>
  <c r="J588"/>
  <c r="G936"/>
  <c r="I960"/>
  <c r="G601"/>
  <c r="I362"/>
  <c r="F169"/>
  <c r="I726"/>
  <c r="F465"/>
  <c r="I806"/>
  <c r="H547"/>
  <c r="H877"/>
  <c r="G843"/>
  <c r="J379"/>
  <c r="J498"/>
  <c r="H386"/>
  <c r="I627"/>
  <c r="I853"/>
  <c r="I108"/>
  <c r="H510"/>
  <c r="I576"/>
  <c r="H740"/>
  <c r="J967"/>
  <c r="I843"/>
  <c r="J191"/>
  <c r="H129"/>
  <c r="I635"/>
  <c r="J192"/>
  <c r="J869"/>
  <c r="G777"/>
  <c r="F887"/>
  <c r="J828"/>
  <c r="F864"/>
  <c r="J339"/>
  <c r="F884"/>
  <c r="I964"/>
  <c r="H191"/>
  <c r="F829"/>
  <c r="G298"/>
  <c r="F354"/>
  <c r="I699"/>
  <c r="G305"/>
  <c r="H789"/>
  <c r="I666"/>
  <c r="F154"/>
  <c r="J224"/>
  <c r="J762"/>
  <c r="F857"/>
  <c r="J404"/>
  <c r="I136"/>
  <c r="I826"/>
  <c r="I536"/>
  <c r="J499"/>
  <c r="F793"/>
  <c r="I958"/>
  <c r="G578"/>
  <c r="F957"/>
  <c r="F294"/>
  <c r="J255"/>
  <c r="I978"/>
  <c r="G886"/>
  <c r="I680"/>
  <c r="H719"/>
  <c r="G333"/>
  <c r="J921"/>
  <c r="H965"/>
  <c r="G470"/>
  <c r="J716"/>
  <c r="G995"/>
  <c r="I263"/>
  <c r="H136"/>
  <c r="G482"/>
  <c r="H153"/>
  <c r="G625"/>
  <c r="I957"/>
  <c r="H940"/>
  <c r="J244"/>
  <c r="J176"/>
  <c r="G649"/>
  <c r="J551"/>
  <c r="H691"/>
  <c r="G383"/>
  <c r="J201"/>
  <c r="H697"/>
  <c r="G876"/>
  <c r="J957"/>
  <c r="H227"/>
  <c r="F248"/>
  <c r="G988"/>
  <c r="I767"/>
  <c r="F441"/>
  <c r="H826"/>
  <c r="F991"/>
  <c r="I164"/>
  <c r="J909"/>
  <c r="J114"/>
  <c r="I251"/>
  <c r="G743"/>
  <c r="J603"/>
  <c r="J510"/>
  <c r="F996"/>
  <c r="I909"/>
  <c r="G856"/>
  <c r="I241"/>
  <c r="H790"/>
  <c r="H630"/>
  <c r="G715"/>
  <c r="J882"/>
  <c r="J830"/>
  <c r="I645"/>
  <c r="G993"/>
  <c r="G894"/>
  <c r="J548"/>
  <c r="J290"/>
  <c r="F662"/>
  <c r="F379"/>
  <c r="H978"/>
  <c r="I933"/>
  <c r="F483"/>
  <c r="F171"/>
  <c r="H828"/>
  <c r="H309"/>
  <c r="H998"/>
  <c r="I898"/>
  <c r="H150"/>
  <c r="I855"/>
  <c r="G283"/>
  <c r="F126"/>
  <c r="G192"/>
  <c r="H585"/>
  <c r="F769"/>
  <c r="H181"/>
  <c r="H931"/>
  <c r="H626"/>
  <c r="G935"/>
  <c r="H551"/>
  <c r="H267"/>
  <c r="F297"/>
  <c r="I325"/>
  <c r="J971"/>
  <c r="H588"/>
  <c r="H881"/>
  <c r="J147"/>
  <c r="I919"/>
  <c r="F696"/>
  <c r="H301"/>
  <c r="H269"/>
  <c r="F703"/>
  <c r="J344"/>
  <c r="G277"/>
  <c r="H605"/>
  <c r="I745"/>
  <c r="G780"/>
  <c r="G630"/>
  <c r="F804"/>
  <c r="I856"/>
  <c r="I471"/>
  <c r="F489"/>
  <c r="G940"/>
  <c r="H384"/>
  <c r="J802"/>
  <c r="H268"/>
  <c r="I495"/>
  <c r="J866"/>
  <c r="F687"/>
  <c r="H200"/>
  <c r="J123"/>
  <c r="H642"/>
  <c r="I443"/>
  <c r="J300"/>
  <c r="G476"/>
  <c r="F689"/>
  <c r="I123"/>
  <c r="H818"/>
  <c r="G556"/>
  <c r="G147"/>
  <c r="H638"/>
  <c r="I786"/>
  <c r="F960"/>
  <c r="G738"/>
  <c r="I812"/>
  <c r="G368"/>
  <c r="G916"/>
  <c r="J469"/>
  <c r="I776"/>
  <c r="F913"/>
  <c r="F980"/>
  <c r="F230"/>
  <c r="G303"/>
  <c r="I532"/>
  <c r="F595"/>
  <c r="J531"/>
  <c r="F304"/>
  <c r="F358"/>
  <c r="F305"/>
  <c r="G262"/>
  <c r="J378"/>
  <c r="F191"/>
  <c r="J149"/>
  <c r="F330"/>
  <c r="F120"/>
  <c r="F573"/>
  <c r="G920"/>
  <c r="F335"/>
  <c r="H306"/>
  <c r="J493"/>
  <c r="F702"/>
  <c r="G663"/>
  <c r="J793"/>
  <c r="G381"/>
  <c r="J488"/>
  <c r="I377"/>
  <c r="I775"/>
  <c r="H648"/>
  <c r="J875"/>
  <c r="G801"/>
  <c r="F674"/>
  <c r="I982"/>
  <c r="J649"/>
  <c r="I460"/>
  <c r="H508"/>
  <c r="J773"/>
  <c r="G746"/>
  <c r="F418"/>
  <c r="F534"/>
  <c r="G442"/>
  <c r="H857"/>
  <c r="H629"/>
  <c r="H546"/>
  <c r="F408"/>
  <c r="G962"/>
  <c r="I614"/>
  <c r="F473"/>
  <c r="I254"/>
  <c r="I930"/>
  <c r="G128"/>
  <c r="I298"/>
  <c r="G881"/>
  <c r="H891"/>
  <c r="I831"/>
  <c r="F690"/>
  <c r="H670"/>
  <c r="I523"/>
  <c r="F747"/>
  <c r="I879"/>
  <c r="H704"/>
  <c r="F592"/>
  <c r="J508"/>
  <c r="G331"/>
  <c r="J506"/>
  <c r="G827"/>
  <c r="H936"/>
  <c r="H379"/>
  <c r="H355"/>
  <c r="I750"/>
  <c r="J976"/>
  <c r="G472"/>
  <c r="G443"/>
  <c r="H979"/>
  <c r="G576"/>
  <c r="J932"/>
  <c r="I1005"/>
  <c r="I608"/>
  <c r="J691"/>
  <c r="F843"/>
  <c r="H331"/>
  <c r="F219"/>
  <c r="H780"/>
  <c r="J473"/>
  <c r="F917"/>
  <c r="F893"/>
  <c r="I444"/>
  <c r="F932"/>
  <c r="H410"/>
  <c r="H466"/>
  <c r="I126"/>
  <c r="H964"/>
  <c r="I575"/>
  <c r="J803"/>
  <c r="G554"/>
  <c r="I520"/>
  <c r="H499"/>
  <c r="G945"/>
  <c r="I918"/>
  <c r="I485"/>
  <c r="J978"/>
  <c r="J463"/>
  <c r="G526"/>
  <c r="J177"/>
  <c r="J626"/>
  <c r="H223"/>
  <c r="F856"/>
  <c r="J647"/>
  <c r="I130"/>
  <c r="J693"/>
  <c r="G353"/>
  <c r="F552"/>
  <c r="J138"/>
  <c r="G148"/>
  <c r="H664"/>
  <c r="G682"/>
  <c r="I685"/>
  <c r="F966"/>
  <c r="J485"/>
  <c r="F299"/>
  <c r="G281"/>
  <c r="H833"/>
  <c r="G634"/>
  <c r="J247"/>
  <c r="H413"/>
  <c r="F593"/>
  <c r="H164"/>
  <c r="J195"/>
  <c r="H121"/>
  <c r="I715"/>
  <c r="F152"/>
  <c r="H890"/>
  <c r="F935"/>
  <c r="G699"/>
  <c r="I405"/>
  <c r="I383"/>
  <c r="G954"/>
  <c r="I891"/>
  <c r="I616"/>
  <c r="I120"/>
  <c r="J996"/>
  <c r="G473"/>
  <c r="H290"/>
  <c r="G149"/>
  <c r="J494"/>
  <c r="G900"/>
  <c r="J812"/>
  <c r="F787"/>
  <c r="I839"/>
  <c r="J864"/>
  <c r="J324"/>
  <c r="G795"/>
  <c r="F516"/>
  <c r="I928"/>
  <c r="F342"/>
  <c r="G810"/>
  <c r="F289"/>
  <c r="H651"/>
  <c r="H919"/>
  <c r="G828"/>
  <c r="F484"/>
  <c r="I179"/>
  <c r="G823"/>
  <c r="F280"/>
  <c r="I563"/>
  <c r="G758"/>
  <c r="G112"/>
  <c r="J173"/>
  <c r="H474"/>
  <c r="H122"/>
  <c r="G369"/>
  <c r="F543"/>
  <c r="J381"/>
  <c r="H133"/>
  <c r="H714"/>
  <c r="F806"/>
  <c r="H951"/>
  <c r="F471"/>
  <c r="F430"/>
  <c r="F272"/>
  <c r="I190"/>
  <c r="H199"/>
  <c r="G834"/>
  <c r="F989"/>
  <c r="G448"/>
  <c r="H867"/>
  <c r="J998"/>
  <c r="G396"/>
  <c r="J656"/>
  <c r="I466"/>
  <c r="H757"/>
  <c r="I675"/>
  <c r="F382"/>
  <c r="H545"/>
  <c r="I194"/>
  <c r="F275"/>
  <c r="H177"/>
  <c r="J221"/>
  <c r="F647"/>
  <c r="G599"/>
  <c r="H265"/>
  <c r="G357"/>
  <c r="G537"/>
  <c r="J581"/>
  <c r="F853"/>
  <c r="J614"/>
  <c r="H902"/>
  <c r="J596"/>
  <c r="H462"/>
  <c r="F666"/>
  <c r="I791"/>
  <c r="G660"/>
  <c r="F149"/>
  <c r="G520"/>
  <c r="I511"/>
  <c r="I490"/>
  <c r="H291"/>
  <c r="J484"/>
  <c r="F412"/>
  <c r="I792"/>
  <c r="I389"/>
  <c r="G485"/>
  <c r="J479"/>
  <c r="H622"/>
  <c r="F876"/>
  <c r="J127"/>
  <c r="H955"/>
  <c r="J248"/>
  <c r="G220"/>
  <c r="H1004"/>
  <c r="G213"/>
  <c r="G481"/>
  <c r="I732"/>
  <c r="H803"/>
  <c r="I309"/>
  <c r="I926"/>
  <c r="G268"/>
  <c r="H117"/>
  <c r="G716"/>
  <c r="J683"/>
  <c r="H216"/>
  <c r="I625"/>
  <c r="H735"/>
  <c r="G151"/>
  <c r="J318"/>
  <c r="J648"/>
  <c r="I686"/>
  <c r="G854"/>
  <c r="I452"/>
  <c r="J698"/>
  <c r="G874"/>
  <c r="G602"/>
  <c r="I449"/>
  <c r="F307"/>
  <c r="J672"/>
  <c r="I895"/>
  <c r="G156"/>
  <c r="G650"/>
  <c r="G498"/>
  <c r="F601"/>
  <c r="H430"/>
  <c r="G166"/>
  <c r="J428"/>
  <c r="F435"/>
  <c r="H517"/>
  <c r="G330"/>
  <c r="G985"/>
  <c r="G306"/>
  <c r="J561"/>
  <c r="F220"/>
  <c r="I214"/>
  <c r="J797"/>
  <c r="H292"/>
  <c r="H463"/>
  <c r="F343"/>
  <c r="J931"/>
  <c r="G341"/>
  <c r="G127"/>
  <c r="F830"/>
  <c r="G219"/>
  <c r="H145"/>
  <c r="I391"/>
  <c r="H264"/>
  <c r="F784"/>
  <c r="I819"/>
  <c r="F256"/>
  <c r="I273"/>
  <c r="G408"/>
  <c r="G115"/>
  <c r="I145"/>
  <c r="G454"/>
  <c r="J521"/>
  <c r="I425"/>
  <c r="J961"/>
  <c r="J756"/>
  <c r="H920"/>
  <c r="I127"/>
  <c r="I733"/>
  <c r="J365"/>
  <c r="F683"/>
  <c r="J749"/>
  <c r="G884"/>
  <c r="I385"/>
  <c r="H868"/>
  <c r="I280"/>
  <c r="J347"/>
  <c r="I151"/>
  <c r="H797"/>
  <c r="F545"/>
  <c r="H458"/>
  <c r="F707"/>
  <c r="F742"/>
  <c r="G226"/>
  <c r="G984"/>
  <c r="H640"/>
  <c r="F363"/>
  <c r="H980"/>
  <c r="G497"/>
  <c r="G673"/>
  <c r="F546"/>
  <c r="G924"/>
  <c r="J570"/>
  <c r="I889"/>
  <c r="G382"/>
  <c r="J842"/>
  <c r="H689"/>
  <c r="G469"/>
  <c r="G763"/>
  <c r="J171"/>
  <c r="J601"/>
  <c r="G276"/>
  <c r="G228"/>
  <c r="H627"/>
  <c r="J332"/>
  <c r="F553"/>
  <c r="G123"/>
  <c r="G959"/>
  <c r="H676"/>
  <c r="H358"/>
  <c r="F397"/>
  <c r="G859"/>
  <c r="I992"/>
  <c r="F360"/>
  <c r="J865"/>
  <c r="J574"/>
  <c r="I153"/>
  <c r="I894"/>
  <c r="I949"/>
  <c r="J854"/>
  <c r="H431"/>
  <c r="G165"/>
  <c r="H682"/>
  <c r="I766"/>
  <c r="G363"/>
  <c r="F395"/>
  <c r="G180"/>
  <c r="H652"/>
  <c r="I589"/>
  <c r="H843"/>
  <c r="G947"/>
  <c r="J511"/>
  <c r="F238"/>
  <c r="H700"/>
  <c r="J110"/>
  <c r="I428"/>
  <c r="G459"/>
  <c r="F878"/>
  <c r="J750"/>
  <c r="I407"/>
  <c r="H298"/>
  <c r="J278"/>
  <c r="J202"/>
  <c r="I598"/>
  <c r="H328"/>
  <c r="G348"/>
  <c r="J739"/>
  <c r="J743"/>
  <c r="F116"/>
  <c r="F831"/>
  <c r="J367"/>
  <c r="H472"/>
  <c r="F352"/>
  <c r="J162"/>
  <c r="H127"/>
  <c r="G845"/>
  <c r="H511"/>
  <c r="H832"/>
  <c r="F622"/>
  <c r="H489"/>
  <c r="H675"/>
  <c r="H396"/>
  <c r="F775"/>
  <c r="F467"/>
  <c r="J496"/>
  <c r="H916"/>
  <c r="I897"/>
  <c r="J634"/>
  <c r="J403"/>
  <c r="I257"/>
  <c r="H202"/>
  <c r="F242"/>
  <c r="I549"/>
  <c r="F125"/>
  <c r="F528"/>
  <c r="F217"/>
  <c r="G647"/>
  <c r="J754"/>
  <c r="H139"/>
  <c r="I649"/>
  <c r="AX57" i="1"/>
  <c r="AZ57"/>
  <c r="AY57"/>
  <c r="BD57"/>
  <c r="G12" i="34"/>
  <c r="G34"/>
  <c r="H11"/>
  <c r="F8"/>
  <c r="I99"/>
  <c r="I35"/>
  <c r="I32"/>
  <c r="G103"/>
  <c r="I34"/>
  <c r="J46"/>
  <c r="G73"/>
  <c r="I84"/>
  <c r="G29"/>
  <c r="J72"/>
  <c r="I57"/>
  <c r="F9"/>
  <c r="G98"/>
  <c r="J8"/>
  <c r="I15"/>
  <c r="G102"/>
  <c r="J49"/>
  <c r="H103"/>
  <c r="I12"/>
  <c r="H51"/>
  <c r="F99"/>
  <c r="J22"/>
  <c r="I98"/>
  <c r="J83"/>
  <c r="G13"/>
  <c r="J23"/>
  <c r="H95"/>
  <c r="I100"/>
  <c r="F74"/>
  <c r="J14"/>
  <c r="G71"/>
  <c r="F28"/>
  <c r="J97"/>
  <c r="F42"/>
  <c r="J11"/>
  <c r="H75"/>
  <c r="H50"/>
  <c r="H57"/>
  <c r="I76"/>
  <c r="F59"/>
  <c r="F80"/>
  <c r="J86"/>
  <c r="J101"/>
  <c r="F100"/>
  <c r="G22"/>
  <c r="F61"/>
  <c r="H32"/>
  <c r="J56"/>
  <c r="H23"/>
  <c r="J26"/>
  <c r="G25"/>
  <c r="F107"/>
  <c r="F20"/>
  <c r="I47"/>
  <c r="F86"/>
  <c r="F27"/>
  <c r="H60"/>
  <c r="I46"/>
  <c r="I37"/>
  <c r="G40"/>
  <c r="I20"/>
  <c r="G101"/>
  <c r="G36"/>
  <c r="G37"/>
  <c r="I53"/>
  <c r="H84"/>
  <c r="F101"/>
  <c r="H36"/>
  <c r="I71"/>
  <c r="H41"/>
  <c r="F12"/>
  <c r="G107"/>
  <c r="G86"/>
  <c r="F11"/>
  <c r="I73"/>
  <c r="F35"/>
  <c r="J79"/>
  <c r="H29"/>
  <c r="F38"/>
  <c r="J37"/>
  <c r="I77"/>
  <c r="H10"/>
  <c r="I83"/>
  <c r="G97"/>
  <c r="G83"/>
  <c r="J104"/>
  <c r="F102"/>
  <c r="G72"/>
  <c r="I39"/>
  <c r="I9"/>
  <c r="J50"/>
  <c r="F63"/>
  <c r="G33"/>
  <c r="I38"/>
  <c r="G60"/>
  <c r="H28"/>
  <c r="J15"/>
  <c r="F49"/>
  <c r="I33"/>
  <c r="G8"/>
  <c r="F37"/>
  <c r="I42"/>
  <c r="F48"/>
  <c r="J74"/>
  <c r="J32"/>
  <c r="I104"/>
  <c r="H27"/>
  <c r="G30"/>
  <c r="G63"/>
  <c r="H76"/>
  <c r="G66"/>
  <c r="F84"/>
  <c r="F34"/>
  <c r="F97"/>
  <c r="H78"/>
  <c r="H59"/>
  <c r="J99"/>
  <c r="I16"/>
  <c r="I102"/>
  <c r="G55"/>
  <c r="F62"/>
  <c r="F36"/>
  <c r="F39"/>
  <c r="H12"/>
  <c r="F57"/>
  <c r="I8"/>
  <c r="G16"/>
  <c r="G89"/>
  <c r="H72"/>
  <c r="J17"/>
  <c r="I29"/>
  <c r="F96"/>
  <c r="F60"/>
  <c r="F51"/>
  <c r="G99"/>
  <c r="I21"/>
  <c r="F103"/>
  <c r="H89"/>
  <c r="J76"/>
  <c r="I60"/>
  <c r="I43"/>
  <c r="G52"/>
  <c r="F30"/>
  <c r="I82"/>
  <c r="F104"/>
  <c r="J98"/>
  <c r="F81"/>
  <c r="H33"/>
  <c r="G24"/>
  <c r="G11"/>
  <c r="G75"/>
  <c r="J59"/>
  <c r="J53"/>
  <c r="J47"/>
  <c r="F91"/>
  <c r="I52"/>
  <c r="J100"/>
  <c r="G85"/>
  <c r="G62"/>
  <c r="H53"/>
  <c r="I93"/>
  <c r="I62"/>
  <c r="F85"/>
  <c r="G39"/>
  <c r="F18"/>
  <c r="G48"/>
  <c r="F56"/>
  <c r="I59"/>
  <c r="G15"/>
  <c r="F44"/>
  <c r="F46"/>
  <c r="J84"/>
  <c r="G106"/>
  <c r="I56"/>
  <c r="H86"/>
  <c r="G32"/>
  <c r="J16"/>
  <c r="H22"/>
  <c r="F90"/>
  <c r="J40"/>
  <c r="J54"/>
  <c r="H94"/>
  <c r="I86"/>
  <c r="F95"/>
  <c r="H46"/>
  <c r="G70"/>
  <c r="H102"/>
  <c r="I50"/>
  <c r="H77"/>
  <c r="F55"/>
  <c r="I25"/>
  <c r="H81"/>
  <c r="G74"/>
  <c r="I31"/>
  <c r="J21"/>
  <c r="H71"/>
  <c r="F77"/>
  <c r="J24"/>
  <c r="G88"/>
  <c r="H34"/>
  <c r="I68"/>
  <c r="H99"/>
  <c r="F13"/>
  <c r="F10"/>
  <c r="I10"/>
  <c r="F98"/>
  <c r="I87"/>
  <c r="G58"/>
  <c r="G47"/>
  <c r="F33"/>
  <c r="J89"/>
  <c r="F25"/>
  <c r="J52"/>
  <c r="J102"/>
  <c r="J75"/>
  <c r="I63"/>
  <c r="H105"/>
  <c r="G10"/>
  <c r="I40"/>
  <c r="I75"/>
  <c r="J93"/>
  <c r="F26"/>
  <c r="G18"/>
  <c r="F14"/>
  <c r="H82"/>
  <c r="J103"/>
  <c r="G20"/>
  <c r="J70"/>
  <c r="J96"/>
  <c r="F79"/>
  <c r="H55"/>
  <c r="I36"/>
  <c r="J41"/>
  <c r="F24"/>
  <c r="J12"/>
  <c r="H97"/>
  <c r="I97"/>
  <c r="J58"/>
  <c r="J31"/>
  <c r="H100"/>
  <c r="J36"/>
  <c r="F92"/>
  <c r="J51"/>
  <c r="F31"/>
  <c r="F58"/>
  <c r="H38"/>
  <c r="I80"/>
  <c r="H54"/>
  <c r="J73"/>
  <c r="G61"/>
  <c r="H61"/>
  <c r="I101"/>
  <c r="I27"/>
  <c r="H79"/>
  <c r="J20"/>
  <c r="G78"/>
  <c r="G64"/>
  <c r="I106"/>
  <c r="F75"/>
  <c r="H45"/>
  <c r="G49"/>
  <c r="J80"/>
  <c r="H74"/>
  <c r="G35"/>
  <c r="I14"/>
  <c r="H13"/>
  <c r="G100"/>
  <c r="AP58" i="1" l="1"/>
  <c r="AO58"/>
  <c r="W57"/>
  <c r="X57"/>
  <c r="AL57"/>
  <c r="AK57"/>
  <c r="AQ56"/>
  <c r="A59"/>
  <c r="O58"/>
  <c r="T58"/>
  <c r="AV58"/>
  <c r="AC58"/>
  <c r="S58"/>
  <c r="AD58"/>
  <c r="AW58"/>
  <c r="BB55"/>
  <c r="BC55"/>
  <c r="AW55" i="6" s="1"/>
  <c r="AX55" s="1"/>
  <c r="AR55" i="1"/>
  <c r="AT7"/>
  <c r="AS8"/>
  <c r="AF7"/>
  <c r="AU7"/>
  <c r="AB57" i="6"/>
  <c r="AE56"/>
  <c r="Y56" a="1"/>
  <c r="Y56" s="1"/>
  <c r="AF56"/>
  <c r="W56"/>
  <c r="AG56"/>
  <c r="X56"/>
  <c r="AH56"/>
  <c r="AC56"/>
  <c r="AD56"/>
  <c r="AW5"/>
  <c r="AX5" s="1"/>
  <c r="AD2" i="34"/>
  <c r="Y2"/>
  <c r="X2"/>
  <c r="X56"/>
  <c r="Y56"/>
  <c r="Y35"/>
  <c r="X35"/>
  <c r="X52"/>
  <c r="Y52"/>
  <c r="Y69"/>
  <c r="X69"/>
  <c r="Y5"/>
  <c r="X5"/>
  <c r="Y30"/>
  <c r="X30"/>
  <c r="Y47"/>
  <c r="X47"/>
  <c r="X64"/>
  <c r="Y64"/>
  <c r="X81"/>
  <c r="Y81"/>
  <c r="Y17"/>
  <c r="X17"/>
  <c r="Y34"/>
  <c r="X34"/>
  <c r="Y43"/>
  <c r="X43"/>
  <c r="X60"/>
  <c r="Y60"/>
  <c r="Y77"/>
  <c r="X77"/>
  <c r="Y13"/>
  <c r="X13"/>
  <c r="Y38"/>
  <c r="X38"/>
  <c r="Y55"/>
  <c r="X55"/>
  <c r="X72"/>
  <c r="Y72"/>
  <c r="X8"/>
  <c r="Y8"/>
  <c r="Y25"/>
  <c r="X25"/>
  <c r="Y42"/>
  <c r="X42"/>
  <c r="Y51"/>
  <c r="X51"/>
  <c r="X68"/>
  <c r="Y68"/>
  <c r="X4"/>
  <c r="Y4"/>
  <c r="Y21"/>
  <c r="X21"/>
  <c r="Y39"/>
  <c r="X39"/>
  <c r="X73"/>
  <c r="Y73"/>
  <c r="Y63"/>
  <c r="X63"/>
  <c r="Y33"/>
  <c r="X33"/>
  <c r="X76"/>
  <c r="Y76"/>
  <c r="Y54"/>
  <c r="X54"/>
  <c r="X58"/>
  <c r="Y58"/>
  <c r="Y3"/>
  <c r="X3"/>
  <c r="X32"/>
  <c r="Y32"/>
  <c r="Y75"/>
  <c r="X75"/>
  <c r="Y45"/>
  <c r="X45"/>
  <c r="Y22"/>
  <c r="X22"/>
  <c r="Y9"/>
  <c r="X9"/>
  <c r="Y46"/>
  <c r="X46"/>
  <c r="X16"/>
  <c r="Y16"/>
  <c r="Y50"/>
  <c r="X50"/>
  <c r="Y29"/>
  <c r="X29"/>
  <c r="Y71"/>
  <c r="X71"/>
  <c r="X24"/>
  <c r="Y24"/>
  <c r="X20"/>
  <c r="Y20"/>
  <c r="Y79"/>
  <c r="X79"/>
  <c r="Y15"/>
  <c r="X15"/>
  <c r="Y66"/>
  <c r="X66"/>
  <c r="X28"/>
  <c r="Y28"/>
  <c r="Y70"/>
  <c r="X70"/>
  <c r="Y6"/>
  <c r="X6"/>
  <c r="Y23"/>
  <c r="X23"/>
  <c r="X40"/>
  <c r="Y40"/>
  <c r="X57"/>
  <c r="Y57"/>
  <c r="Y74"/>
  <c r="X74"/>
  <c r="Y10"/>
  <c r="X10"/>
  <c r="Y19"/>
  <c r="X19"/>
  <c r="X36"/>
  <c r="Y36"/>
  <c r="Y53"/>
  <c r="X53"/>
  <c r="Y26"/>
  <c r="X26"/>
  <c r="X80"/>
  <c r="Y80"/>
  <c r="Y59"/>
  <c r="X59"/>
  <c r="X12"/>
  <c r="Y12"/>
  <c r="Y7"/>
  <c r="X7"/>
  <c r="X41"/>
  <c r="Y41"/>
  <c r="Y67"/>
  <c r="X67"/>
  <c r="Y37"/>
  <c r="X37"/>
  <c r="Y62"/>
  <c r="X62"/>
  <c r="X49"/>
  <c r="Y49"/>
  <c r="Y11"/>
  <c r="X11"/>
  <c r="Y78"/>
  <c r="X78"/>
  <c r="Y14"/>
  <c r="X14"/>
  <c r="Y31"/>
  <c r="X31"/>
  <c r="X48"/>
  <c r="Y48"/>
  <c r="X65"/>
  <c r="Y65"/>
  <c r="Y82"/>
  <c r="X82"/>
  <c r="Y18"/>
  <c r="X18"/>
  <c r="Y27"/>
  <c r="X27"/>
  <c r="X44"/>
  <c r="Y44"/>
  <c r="Y61"/>
  <c r="X61"/>
  <c r="I401"/>
  <c r="I646"/>
  <c r="J350"/>
  <c r="G964"/>
  <c r="F403"/>
  <c r="F425"/>
  <c r="J657"/>
  <c r="F362"/>
  <c r="I376"/>
  <c r="G398"/>
  <c r="F645"/>
  <c r="G349"/>
  <c r="J600"/>
  <c r="G471"/>
  <c r="H175"/>
  <c r="J863"/>
  <c r="H504"/>
  <c r="H217"/>
  <c r="F817"/>
  <c r="I491"/>
  <c r="F420"/>
  <c r="H770"/>
  <c r="J478"/>
  <c r="F948"/>
  <c r="J524"/>
  <c r="J456"/>
  <c r="H683"/>
  <c r="J187"/>
  <c r="I705"/>
  <c r="H736"/>
  <c r="I375"/>
  <c r="J724"/>
  <c r="I437"/>
  <c r="F968"/>
  <c r="I747"/>
  <c r="J386"/>
  <c r="I353"/>
  <c r="G955"/>
  <c r="J734"/>
  <c r="F374"/>
  <c r="H108"/>
  <c r="J707"/>
  <c r="I714"/>
  <c r="G706"/>
  <c r="F757"/>
  <c r="I416"/>
  <c r="J966"/>
  <c r="F455"/>
  <c r="H808"/>
  <c r="F396"/>
  <c r="J775"/>
  <c r="J908"/>
  <c r="G693"/>
  <c r="H375"/>
  <c r="G676"/>
  <c r="J447"/>
  <c r="I161"/>
  <c r="F798"/>
  <c r="I545"/>
  <c r="F329"/>
  <c r="H960"/>
  <c r="J441"/>
  <c r="F146"/>
  <c r="I700"/>
  <c r="F891"/>
  <c r="F453"/>
  <c r="G157"/>
  <c r="J744"/>
  <c r="G952"/>
  <c r="G440"/>
  <c r="H144"/>
  <c r="G825"/>
  <c r="F273"/>
  <c r="G108"/>
  <c r="I890"/>
  <c r="J764"/>
  <c r="G286"/>
  <c r="F417"/>
  <c r="J717"/>
  <c r="G259"/>
  <c r="I474"/>
  <c r="G671"/>
  <c r="J205"/>
  <c r="F231"/>
  <c r="J652"/>
  <c r="J273"/>
  <c r="H710"/>
  <c r="G814"/>
  <c r="H805"/>
  <c r="F797"/>
  <c r="F134"/>
  <c r="I754"/>
  <c r="I808"/>
  <c r="H799"/>
  <c r="G121"/>
  <c r="F731"/>
  <c r="H761"/>
  <c r="H142"/>
  <c r="H161"/>
  <c r="J529"/>
  <c r="F234"/>
  <c r="I800"/>
  <c r="I787"/>
  <c r="I818"/>
  <c r="F782"/>
  <c r="F848"/>
  <c r="J774"/>
  <c r="F795"/>
  <c r="H756"/>
  <c r="F919"/>
  <c r="F762"/>
  <c r="J771"/>
  <c r="I743"/>
  <c r="G135"/>
  <c r="I972"/>
  <c r="F310"/>
  <c r="H488"/>
  <c r="F192"/>
  <c r="J852"/>
  <c r="J682"/>
  <c r="G507"/>
  <c r="J480"/>
  <c r="I415"/>
  <c r="J988"/>
  <c r="F563"/>
  <c r="G953"/>
  <c r="F497"/>
  <c r="H470"/>
  <c r="G723"/>
  <c r="J443"/>
  <c r="F163"/>
  <c r="G922"/>
  <c r="H970"/>
  <c r="I795"/>
  <c r="G615"/>
  <c r="I584"/>
  <c r="I590"/>
  <c r="H760"/>
  <c r="I908"/>
  <c r="I463"/>
  <c r="I287"/>
  <c r="G923"/>
  <c r="G167"/>
  <c r="H475"/>
  <c r="H707"/>
  <c r="G314"/>
  <c r="H781"/>
  <c r="H261"/>
  <c r="F933"/>
  <c r="H262"/>
  <c r="H910"/>
  <c r="F236"/>
  <c r="J528"/>
  <c r="F983"/>
  <c r="F378"/>
  <c r="J538"/>
  <c r="G365"/>
  <c r="F526"/>
  <c r="H352"/>
  <c r="G513"/>
  <c r="F557"/>
  <c r="G534"/>
  <c r="I655"/>
  <c r="F267"/>
  <c r="G751"/>
  <c r="F581"/>
  <c r="I484"/>
  <c r="J218"/>
  <c r="J336"/>
  <c r="I400"/>
  <c r="G891"/>
  <c r="H751"/>
  <c r="H863"/>
  <c r="J579"/>
  <c r="I252"/>
  <c r="F194"/>
  <c r="G540"/>
  <c r="I116"/>
  <c r="J862"/>
  <c r="G195"/>
  <c r="G362"/>
  <c r="G171"/>
  <c r="H335"/>
  <c r="I595"/>
  <c r="F943"/>
  <c r="G119"/>
  <c r="G430"/>
  <c r="G292"/>
  <c r="F908"/>
  <c r="J474"/>
  <c r="G321"/>
  <c r="G308"/>
  <c r="J454"/>
  <c r="G474"/>
  <c r="G583"/>
  <c r="J346"/>
  <c r="F998"/>
  <c r="G685"/>
  <c r="J160"/>
  <c r="J312"/>
  <c r="G164"/>
  <c r="I676"/>
  <c r="G453"/>
  <c r="H679"/>
  <c r="G760"/>
  <c r="J632"/>
  <c r="H747"/>
  <c r="F186"/>
  <c r="H658"/>
  <c r="F187"/>
  <c r="G484"/>
  <c r="J116"/>
  <c r="H397"/>
  <c r="H317"/>
  <c r="I250"/>
  <c r="H473"/>
  <c r="I947"/>
  <c r="I698"/>
  <c r="I784"/>
  <c r="I269"/>
  <c r="F889"/>
  <c r="J502"/>
  <c r="I950"/>
  <c r="H637"/>
  <c r="J338"/>
  <c r="J580"/>
  <c r="F326"/>
  <c r="G494"/>
  <c r="F624"/>
  <c r="J438"/>
  <c r="J185"/>
  <c r="F173"/>
  <c r="J215"/>
  <c r="I724"/>
  <c r="J618"/>
  <c r="J897"/>
  <c r="H701"/>
  <c r="I707"/>
  <c r="G986"/>
  <c r="J813"/>
  <c r="F356"/>
  <c r="F270"/>
  <c r="H272"/>
  <c r="H888"/>
  <c r="H220"/>
  <c r="F708"/>
  <c r="H393"/>
  <c r="H398"/>
  <c r="I882"/>
  <c r="F692"/>
  <c r="H687"/>
  <c r="F431"/>
  <c r="F630"/>
  <c r="I209"/>
  <c r="J946"/>
  <c r="F501"/>
  <c r="J896"/>
  <c r="H698"/>
  <c r="G139"/>
  <c r="J782"/>
  <c r="F567"/>
  <c r="J243"/>
  <c r="H822"/>
  <c r="I551"/>
  <c r="I314"/>
  <c r="H680"/>
  <c r="I365"/>
  <c r="H236"/>
  <c r="I923"/>
  <c r="I341"/>
  <c r="H183"/>
  <c r="I828"/>
  <c r="J939"/>
  <c r="F132"/>
  <c r="G803"/>
  <c r="H556"/>
  <c r="I955"/>
  <c r="H341"/>
  <c r="F605"/>
  <c r="G700"/>
  <c r="I121"/>
  <c r="F496"/>
  <c r="I281"/>
  <c r="J822"/>
  <c r="F810"/>
  <c r="H598"/>
  <c r="F941"/>
  <c r="I157"/>
  <c r="F584"/>
  <c r="J530"/>
  <c r="I643"/>
  <c r="F953"/>
  <c r="I582"/>
  <c r="J270"/>
  <c r="J182"/>
  <c r="H959"/>
  <c r="I284"/>
  <c r="G892"/>
  <c r="F956"/>
  <c r="J131"/>
  <c r="G981"/>
  <c r="G413"/>
  <c r="F505"/>
  <c r="G390"/>
  <c r="F958"/>
  <c r="I172"/>
  <c r="G669"/>
  <c r="G956"/>
  <c r="J720"/>
  <c r="F772"/>
  <c r="G346"/>
  <c r="G463"/>
  <c r="J402"/>
  <c r="J189"/>
  <c r="F767"/>
  <c r="J284"/>
  <c r="G821"/>
  <c r="J889"/>
  <c r="H659"/>
  <c r="H708"/>
  <c r="H673"/>
  <c r="I340"/>
  <c r="I245"/>
  <c r="H260"/>
  <c r="H898"/>
  <c r="J233"/>
  <c r="J297"/>
  <c r="F898"/>
  <c r="J211"/>
  <c r="F992"/>
  <c r="I231"/>
  <c r="F145"/>
  <c r="I956"/>
  <c r="F228"/>
  <c r="F555"/>
  <c r="G242"/>
  <c r="F544"/>
  <c r="H516"/>
  <c r="F519"/>
  <c r="J922"/>
  <c r="H968"/>
  <c r="G114"/>
  <c r="G1004"/>
  <c r="F911"/>
  <c r="I122"/>
  <c r="I593"/>
  <c r="G190"/>
  <c r="G132"/>
  <c r="F820"/>
  <c r="I794"/>
  <c r="G759"/>
  <c r="H417"/>
  <c r="F361"/>
  <c r="J651"/>
  <c r="G862"/>
  <c r="I721"/>
  <c r="G400"/>
  <c r="H185"/>
  <c r="F515"/>
  <c r="H540"/>
  <c r="F449"/>
  <c r="F193"/>
  <c r="H884"/>
  <c r="J372"/>
  <c r="H493"/>
  <c r="F625"/>
  <c r="F606"/>
  <c r="J151"/>
  <c r="F367"/>
  <c r="F646"/>
  <c r="J363"/>
  <c r="I538"/>
  <c r="H966"/>
  <c r="G800"/>
  <c r="H469"/>
  <c r="J398"/>
  <c r="F118"/>
  <c r="J288"/>
  <c r="J838"/>
  <c r="F478"/>
  <c r="F912"/>
  <c r="F312"/>
  <c r="F850"/>
  <c r="G489"/>
  <c r="H285"/>
  <c r="G837"/>
  <c r="H476"/>
  <c r="J210"/>
  <c r="F895"/>
  <c r="G227"/>
  <c r="H197"/>
  <c r="H859"/>
  <c r="F744"/>
  <c r="J450"/>
  <c r="I270"/>
  <c r="J723"/>
  <c r="G879"/>
  <c r="F246"/>
  <c r="H155"/>
  <c r="G703"/>
  <c r="G610"/>
  <c r="H534"/>
  <c r="I624"/>
  <c r="H157"/>
  <c r="F925"/>
  <c r="I133"/>
  <c r="I863"/>
  <c r="H334"/>
  <c r="I169"/>
  <c r="G318"/>
  <c r="G224"/>
  <c r="J874"/>
  <c r="I352"/>
  <c r="J291"/>
  <c r="H211"/>
  <c r="F862"/>
  <c r="F332"/>
  <c r="J680"/>
  <c r="J432"/>
  <c r="H286"/>
  <c r="H601"/>
  <c r="J952"/>
  <c r="J405"/>
  <c r="G939"/>
  <c r="J684"/>
  <c r="H479"/>
  <c r="G379"/>
  <c r="I983"/>
  <c r="J163"/>
  <c r="G212"/>
  <c r="J352"/>
  <c r="H954"/>
  <c r="F627"/>
  <c r="F915"/>
  <c r="G311"/>
  <c r="G431"/>
  <c r="F634"/>
  <c r="G273"/>
  <c r="I537"/>
  <c r="H711"/>
  <c r="H943"/>
  <c r="G645"/>
  <c r="H284"/>
  <c r="F600"/>
  <c r="J928"/>
  <c r="H632"/>
  <c r="I271"/>
  <c r="H993"/>
  <c r="J977"/>
  <c r="G423"/>
  <c r="G418"/>
  <c r="I654"/>
  <c r="I888"/>
  <c r="H944"/>
  <c r="F728"/>
  <c r="I347"/>
  <c r="F865"/>
  <c r="H893"/>
  <c r="G822"/>
  <c r="I219"/>
  <c r="I841"/>
  <c r="J752"/>
  <c r="H143"/>
  <c r="H529"/>
  <c r="G593"/>
  <c r="G436"/>
  <c r="H343"/>
  <c r="J653"/>
  <c r="I998"/>
  <c r="H727"/>
  <c r="H486"/>
  <c r="G340"/>
  <c r="F695"/>
  <c r="F704"/>
  <c r="J459"/>
  <c r="H313"/>
  <c r="G270"/>
  <c r="H942"/>
  <c r="F722"/>
  <c r="G361"/>
  <c r="G628"/>
  <c r="F668"/>
  <c r="F780"/>
  <c r="F390"/>
  <c r="J620"/>
  <c r="H759"/>
  <c r="I946"/>
  <c r="G574"/>
  <c r="F739"/>
  <c r="F715"/>
  <c r="I339"/>
  <c r="G943"/>
  <c r="H500"/>
  <c r="I852"/>
  <c r="F580"/>
  <c r="I704"/>
  <c r="J362"/>
  <c r="F350"/>
  <c r="I640"/>
  <c r="F665"/>
  <c r="G437"/>
  <c r="H195"/>
  <c r="I977"/>
  <c r="F157"/>
  <c r="G912"/>
  <c r="H131"/>
  <c r="H1001"/>
  <c r="I438"/>
  <c r="F493"/>
  <c r="F438"/>
  <c r="G360"/>
  <c r="G426"/>
  <c r="J987"/>
  <c r="J298"/>
  <c r="H678"/>
  <c r="H574"/>
  <c r="H824"/>
  <c r="I424"/>
  <c r="F939"/>
  <c r="I959"/>
  <c r="F334"/>
  <c r="F582"/>
  <c r="H531"/>
  <c r="H553"/>
  <c r="F261"/>
  <c r="F196"/>
  <c r="J391"/>
  <c r="F175"/>
  <c r="J364"/>
  <c r="F745"/>
  <c r="H550"/>
  <c r="J912"/>
  <c r="I516"/>
  <c r="H889"/>
  <c r="I489"/>
  <c r="G866"/>
  <c r="F587"/>
  <c r="H533"/>
  <c r="I119"/>
  <c r="G937"/>
  <c r="G658"/>
  <c r="H681"/>
  <c r="J794"/>
  <c r="F129"/>
  <c r="I262"/>
  <c r="I313"/>
  <c r="I132"/>
  <c r="J148"/>
  <c r="H543"/>
  <c r="J400"/>
  <c r="J158"/>
  <c r="F255"/>
  <c r="I293"/>
  <c r="J170"/>
  <c r="J542"/>
  <c r="I967"/>
  <c r="F530"/>
  <c r="G890"/>
  <c r="H209"/>
  <c r="G552"/>
  <c r="H391"/>
  <c r="H820"/>
  <c r="I364"/>
  <c r="G705"/>
  <c r="G338"/>
  <c r="I112"/>
  <c r="G559"/>
  <c r="F260"/>
  <c r="F298"/>
  <c r="I807"/>
  <c r="G343"/>
  <c r="I667"/>
  <c r="G429"/>
  <c r="I771"/>
  <c r="H132"/>
  <c r="G695"/>
  <c r="I286"/>
  <c r="G296"/>
  <c r="G1001"/>
  <c r="I454"/>
  <c r="J194"/>
  <c r="H146"/>
  <c r="G662"/>
  <c r="F905"/>
  <c r="G133"/>
  <c r="H858"/>
  <c r="H120"/>
  <c r="I234"/>
  <c r="I849"/>
  <c r="I142"/>
  <c r="G835"/>
  <c r="J969"/>
  <c r="I788"/>
  <c r="I748"/>
  <c r="F648"/>
  <c r="F288"/>
  <c r="F733"/>
  <c r="J520"/>
  <c r="F859"/>
  <c r="J361"/>
  <c r="I798"/>
  <c r="F206"/>
  <c r="J429"/>
  <c r="I670"/>
  <c r="G951"/>
  <c r="I448"/>
  <c r="I921"/>
  <c r="J421"/>
  <c r="H403"/>
  <c r="G639"/>
  <c r="G804"/>
  <c r="G839"/>
  <c r="J780"/>
  <c r="F792"/>
  <c r="H620"/>
  <c r="F619"/>
  <c r="F198"/>
  <c r="J640"/>
  <c r="F221"/>
  <c r="G237"/>
  <c r="H918"/>
  <c r="I679"/>
  <c r="F585"/>
  <c r="G774"/>
  <c r="G901"/>
  <c r="F340"/>
  <c r="H823"/>
  <c r="I525"/>
  <c r="J136"/>
  <c r="I603"/>
  <c r="I952"/>
  <c r="H266"/>
  <c r="J615"/>
  <c r="J424"/>
  <c r="I129"/>
  <c r="F372"/>
  <c r="G897"/>
  <c r="I546"/>
  <c r="I845"/>
  <c r="H172"/>
  <c r="H581"/>
  <c r="G808"/>
  <c r="F899"/>
  <c r="G577"/>
  <c r="J703"/>
  <c r="J858"/>
  <c r="F616"/>
  <c r="I607"/>
  <c r="J898"/>
  <c r="I869"/>
  <c r="F264"/>
  <c r="J341"/>
  <c r="F822"/>
  <c r="H570"/>
  <c r="F301"/>
  <c r="G851"/>
  <c r="J768"/>
  <c r="G186"/>
  <c r="H374"/>
  <c r="G778"/>
  <c r="J518"/>
  <c r="H798"/>
  <c r="F506"/>
  <c r="G775"/>
  <c r="H186"/>
  <c r="J553"/>
  <c r="I835"/>
  <c r="H720"/>
  <c r="J321"/>
  <c r="H914"/>
  <c r="G844"/>
  <c r="J924"/>
  <c r="G299"/>
  <c r="I543"/>
  <c r="I154"/>
  <c r="I322"/>
  <c r="I941"/>
  <c r="H595"/>
  <c r="J401"/>
  <c r="I283"/>
  <c r="H905"/>
  <c r="H871"/>
  <c r="H289"/>
  <c r="J982"/>
  <c r="G301"/>
  <c r="I336"/>
  <c r="F349"/>
  <c r="F426"/>
  <c r="F532"/>
  <c r="G762"/>
  <c r="J804"/>
  <c r="G297"/>
  <c r="J970"/>
  <c r="H793"/>
  <c r="J390"/>
  <c r="F393"/>
  <c r="I372"/>
  <c r="G627"/>
  <c r="F796"/>
  <c r="I842"/>
  <c r="H665"/>
  <c r="I374"/>
  <c r="J746"/>
  <c r="G168"/>
  <c r="H258"/>
  <c r="F323"/>
  <c r="G184"/>
  <c r="I445"/>
  <c r="G726"/>
  <c r="F719"/>
  <c r="J886"/>
  <c r="I404"/>
  <c r="I247"/>
  <c r="J334"/>
  <c r="I146"/>
  <c r="H434"/>
  <c r="I938"/>
  <c r="J623"/>
  <c r="J108"/>
  <c r="I429"/>
  <c r="H239"/>
  <c r="J268"/>
  <c r="H672"/>
  <c r="G748"/>
  <c r="H401"/>
  <c r="I1002"/>
  <c r="I641"/>
  <c r="G871"/>
  <c r="H645"/>
  <c r="G198"/>
  <c r="G517"/>
  <c r="F981"/>
  <c r="G944"/>
  <c r="F313"/>
  <c r="G420"/>
  <c r="G806"/>
  <c r="G657"/>
  <c r="H744"/>
  <c r="H643"/>
  <c r="J907"/>
  <c r="H412"/>
  <c r="G160"/>
  <c r="F752"/>
  <c r="H394"/>
  <c r="I564"/>
  <c r="J487"/>
  <c r="F928"/>
  <c r="F411"/>
  <c r="H373"/>
  <c r="J445"/>
  <c r="J694"/>
  <c r="J258"/>
  <c r="F511"/>
  <c r="H207"/>
  <c r="J584"/>
  <c r="H288"/>
  <c r="F513"/>
  <c r="G771"/>
  <c r="G633"/>
  <c r="G756"/>
  <c r="F746"/>
  <c r="I143"/>
  <c r="H787"/>
  <c r="I606"/>
  <c r="F386"/>
  <c r="F972"/>
  <c r="H498"/>
  <c r="G354"/>
  <c r="G532"/>
  <c r="I326"/>
  <c r="J984"/>
  <c r="G516"/>
  <c r="H505"/>
  <c r="J313"/>
  <c r="G970"/>
  <c r="J495"/>
  <c r="F868"/>
  <c r="F732"/>
  <c r="I500"/>
  <c r="H991"/>
  <c r="G332"/>
  <c r="J606"/>
  <c r="I561"/>
  <c r="H305"/>
  <c r="G197"/>
  <c r="G351"/>
  <c r="F978"/>
  <c r="F279"/>
  <c r="F734"/>
  <c r="F578"/>
  <c r="G818"/>
  <c r="F659"/>
  <c r="G631"/>
  <c r="F591"/>
  <c r="J503"/>
  <c r="I498"/>
  <c r="H416"/>
  <c r="G611"/>
  <c r="H446"/>
  <c r="I403"/>
  <c r="J587"/>
  <c r="J523"/>
  <c r="H873"/>
  <c r="J944"/>
  <c r="H451"/>
  <c r="F130"/>
  <c r="I588"/>
  <c r="J630"/>
  <c r="H219"/>
  <c r="I847"/>
  <c r="F495"/>
  <c r="F618"/>
  <c r="I206"/>
  <c r="J642"/>
  <c r="J420"/>
  <c r="G605"/>
  <c r="J193"/>
  <c r="G110"/>
  <c r="J860"/>
  <c r="J617"/>
  <c r="F885"/>
  <c r="G529"/>
  <c r="G761"/>
  <c r="I1000"/>
  <c r="F115"/>
  <c r="J121"/>
  <c r="H772"/>
  <c r="H995"/>
  <c r="F109"/>
  <c r="I759"/>
  <c r="F965"/>
  <c r="G946"/>
  <c r="I218"/>
  <c r="F359"/>
  <c r="J846"/>
  <c r="H835"/>
  <c r="G963"/>
  <c r="H802"/>
  <c r="H885"/>
  <c r="I822"/>
  <c r="H950"/>
  <c r="H366"/>
  <c r="I738"/>
  <c r="J809"/>
  <c r="I937"/>
  <c r="F590"/>
  <c r="I540"/>
  <c r="J465"/>
  <c r="F170"/>
  <c r="I570"/>
  <c r="F477"/>
  <c r="G547"/>
  <c r="J264"/>
  <c r="I198"/>
  <c r="G849"/>
  <c r="H311"/>
  <c r="G500"/>
  <c r="I893"/>
  <c r="I865"/>
  <c r="F629"/>
  <c r="J476"/>
  <c r="F847"/>
  <c r="H842"/>
  <c r="G872"/>
  <c r="I453"/>
  <c r="J799"/>
  <c r="F819"/>
  <c r="H283"/>
  <c r="I480"/>
  <c r="H834"/>
  <c r="J349"/>
  <c r="H894"/>
  <c r="F480"/>
  <c r="I694"/>
  <c r="G567"/>
  <c r="J471"/>
  <c r="J543"/>
  <c r="G604"/>
  <c r="H427"/>
  <c r="I636"/>
  <c r="G915"/>
  <c r="G638"/>
  <c r="F892"/>
  <c r="I168"/>
  <c r="I868"/>
  <c r="H811"/>
  <c r="F970"/>
  <c r="F197"/>
  <c r="I725"/>
  <c r="J834"/>
  <c r="I363"/>
  <c r="I659"/>
  <c r="G208"/>
  <c r="I524"/>
  <c r="J517"/>
  <c r="J808"/>
  <c r="I396"/>
  <c r="F564"/>
  <c r="G508"/>
  <c r="G539"/>
  <c r="F721"/>
  <c r="H502"/>
  <c r="H580"/>
  <c r="H293"/>
  <c r="H956"/>
  <c r="I266"/>
  <c r="J941"/>
  <c r="G313"/>
  <c r="I410"/>
  <c r="G967"/>
  <c r="I256"/>
  <c r="H731"/>
  <c r="J229"/>
  <c r="G616"/>
  <c r="F203"/>
  <c r="H214"/>
  <c r="G404"/>
  <c r="H390"/>
  <c r="H525"/>
  <c r="F322"/>
  <c r="G194"/>
  <c r="F117"/>
  <c r="J980"/>
  <c r="G591"/>
  <c r="G885"/>
  <c r="J448"/>
  <c r="J730"/>
  <c r="G961"/>
  <c r="I648"/>
  <c r="I728"/>
  <c r="I518"/>
  <c r="H661"/>
  <c r="I805"/>
  <c r="F785"/>
  <c r="H154"/>
  <c r="H338"/>
  <c r="I871"/>
  <c r="G221"/>
  <c r="J1000"/>
  <c r="H208"/>
  <c r="J607"/>
  <c r="I195"/>
  <c r="I565"/>
  <c r="I118"/>
  <c r="F890"/>
  <c r="J704"/>
  <c r="H424"/>
  <c r="H277"/>
  <c r="H377"/>
  <c r="H895"/>
  <c r="I162"/>
  <c r="I737"/>
  <c r="J568"/>
  <c r="I258"/>
  <c r="J1002"/>
  <c r="J274"/>
  <c r="J873"/>
  <c r="J388"/>
  <c r="F977"/>
  <c r="I872"/>
  <c r="I968"/>
  <c r="I609"/>
  <c r="H938"/>
  <c r="F148"/>
  <c r="I308"/>
  <c r="F462"/>
  <c r="H348"/>
  <c r="G571"/>
  <c r="I335"/>
  <c r="J322"/>
  <c r="H924"/>
  <c r="H812"/>
  <c r="J937"/>
  <c r="J964"/>
  <c r="G858"/>
  <c r="H577"/>
  <c r="H999"/>
  <c r="H137"/>
  <c r="I350"/>
  <c r="J337"/>
  <c r="J722"/>
  <c r="H866"/>
  <c r="G238"/>
  <c r="G211"/>
  <c r="I832"/>
  <c r="F886"/>
  <c r="I674"/>
  <c r="J718"/>
  <c r="I621"/>
  <c r="H467"/>
  <c r="H899"/>
  <c r="J995"/>
  <c r="F472"/>
  <c r="I987"/>
  <c r="J824"/>
  <c r="F914"/>
  <c r="G1000"/>
  <c r="J222"/>
  <c r="F201"/>
  <c r="J319"/>
  <c r="H717"/>
  <c r="G467"/>
  <c r="H530"/>
  <c r="H921"/>
  <c r="J671"/>
  <c r="F208"/>
  <c r="G1002"/>
  <c r="G1003"/>
  <c r="J849"/>
  <c r="H846"/>
  <c r="J554"/>
  <c r="H515"/>
  <c r="I392"/>
  <c r="I860"/>
  <c r="G419"/>
  <c r="H445"/>
  <c r="F973"/>
  <c r="H1000"/>
  <c r="I682"/>
  <c r="I368"/>
  <c r="I912"/>
  <c r="I361"/>
  <c r="J134"/>
  <c r="J310"/>
  <c r="F347"/>
  <c r="F569"/>
  <c r="F479"/>
  <c r="H425"/>
  <c r="I527"/>
  <c r="H862"/>
  <c r="F852"/>
  <c r="J212"/>
  <c r="J146"/>
  <c r="G855"/>
  <c r="G846"/>
  <c r="F158"/>
  <c r="J755"/>
  <c r="G145"/>
  <c r="G711"/>
  <c r="J181"/>
  <c r="H232"/>
  <c r="I334"/>
  <c r="I515"/>
  <c r="F309"/>
  <c r="H771"/>
  <c r="J563"/>
  <c r="G439"/>
  <c r="H349"/>
  <c r="J560"/>
  <c r="J699"/>
  <c r="G257"/>
  <c r="H296"/>
  <c r="F926"/>
  <c r="J569"/>
  <c r="I885"/>
  <c r="H967"/>
  <c r="I848"/>
  <c r="F314"/>
  <c r="J232"/>
  <c r="J868"/>
  <c r="J565"/>
  <c r="F577"/>
  <c r="H400"/>
  <c r="J292"/>
  <c r="F658"/>
  <c r="F881"/>
  <c r="H656"/>
  <c r="G564"/>
  <c r="G674"/>
  <c r="F1001"/>
  <c r="H319"/>
  <c r="J700"/>
  <c r="J513"/>
  <c r="J256"/>
  <c r="J311"/>
  <c r="I398"/>
  <c r="H662"/>
  <c r="I899"/>
  <c r="F450"/>
  <c r="H440"/>
  <c r="I752"/>
  <c r="J899"/>
  <c r="G977"/>
  <c r="J307"/>
  <c r="I394"/>
  <c r="F413"/>
  <c r="G288"/>
  <c r="J708"/>
  <c r="I304"/>
  <c r="G493"/>
  <c r="F937"/>
  <c r="I555"/>
  <c r="I182"/>
  <c r="G927"/>
  <c r="G877"/>
  <c r="H215"/>
  <c r="J917"/>
  <c r="J968"/>
  <c r="G617"/>
  <c r="F986"/>
  <c r="H845"/>
  <c r="F111"/>
  <c r="H784"/>
  <c r="H725"/>
  <c r="H205"/>
  <c r="G172"/>
  <c r="G466"/>
  <c r="F670"/>
  <c r="G754"/>
  <c r="F669"/>
  <c r="H235"/>
  <c r="F896"/>
  <c r="I615"/>
  <c r="F952"/>
  <c r="H929"/>
  <c r="F755"/>
  <c r="F507"/>
  <c r="H603"/>
  <c r="G632"/>
  <c r="F402"/>
  <c r="F572"/>
  <c r="J593"/>
  <c r="G558"/>
  <c r="G575"/>
  <c r="I242"/>
  <c r="J604"/>
  <c r="H436"/>
  <c r="F283"/>
  <c r="F751"/>
  <c r="J741"/>
  <c r="I585"/>
  <c r="F748"/>
  <c r="J343"/>
  <c r="I359"/>
  <c r="I411"/>
  <c r="J130"/>
  <c r="I774"/>
  <c r="J263"/>
  <c r="H997"/>
  <c r="H985"/>
  <c r="F682"/>
  <c r="J613"/>
  <c r="I420"/>
  <c r="G982"/>
  <c r="G998"/>
  <c r="G590"/>
  <c r="H337"/>
  <c r="H869"/>
  <c r="F536"/>
  <c r="I710"/>
  <c r="J414"/>
  <c r="G538"/>
  <c r="G214"/>
  <c r="I802"/>
  <c r="F227"/>
  <c r="G878"/>
  <c r="I193"/>
  <c r="F756"/>
  <c r="H206"/>
  <c r="H302"/>
  <c r="I1004"/>
  <c r="H709"/>
  <c r="I991"/>
  <c r="H275"/>
  <c r="I671"/>
  <c r="G679"/>
  <c r="F142"/>
  <c r="J231"/>
  <c r="J533"/>
  <c r="F945"/>
  <c r="J706"/>
  <c r="F691"/>
  <c r="I530"/>
  <c r="J999"/>
  <c r="F644"/>
  <c r="F504"/>
  <c r="H937"/>
  <c r="I208"/>
  <c r="H800"/>
  <c r="I439"/>
  <c r="G842"/>
  <c r="J535"/>
  <c r="F927"/>
  <c r="J491"/>
  <c r="F718"/>
  <c r="I434"/>
  <c r="J913"/>
  <c r="G468"/>
  <c r="J951"/>
  <c r="J340"/>
  <c r="F901"/>
  <c r="H421"/>
  <c r="H372"/>
  <c r="G734"/>
  <c r="G852"/>
  <c r="H745"/>
  <c r="I275"/>
  <c r="H726"/>
  <c r="G764"/>
  <c r="F773"/>
  <c r="G477"/>
  <c r="G687"/>
  <c r="H767"/>
  <c r="H758"/>
  <c r="G784"/>
  <c r="J663"/>
  <c r="I720"/>
  <c r="J711"/>
  <c r="I117"/>
  <c r="J505"/>
  <c r="F210"/>
  <c r="F803"/>
  <c r="F632"/>
  <c r="I730"/>
  <c r="J333"/>
  <c r="I601"/>
  <c r="I149"/>
  <c r="G707"/>
  <c r="I253"/>
  <c r="H578"/>
  <c r="F400"/>
  <c r="F684"/>
  <c r="H169"/>
  <c r="I995"/>
  <c r="G185"/>
  <c r="F262"/>
  <c r="F454"/>
  <c r="J891"/>
  <c r="I165"/>
  <c r="J261"/>
  <c r="F826"/>
  <c r="G465"/>
  <c r="J888"/>
  <c r="G235"/>
  <c r="G813"/>
  <c r="H452"/>
  <c r="H865"/>
  <c r="J827"/>
  <c r="I152"/>
  <c r="I137"/>
  <c r="F861"/>
  <c r="I539"/>
  <c r="G727"/>
  <c r="G336"/>
  <c r="F693"/>
  <c r="J840"/>
  <c r="I586"/>
  <c r="H323"/>
  <c r="G680"/>
  <c r="G335"/>
  <c r="I477"/>
  <c r="I310"/>
  <c r="H667"/>
  <c r="H909"/>
  <c r="G310"/>
  <c r="H554"/>
  <c r="H619"/>
  <c r="H981"/>
  <c r="F475"/>
  <c r="I476"/>
  <c r="G450"/>
  <c r="G899"/>
  <c r="I131"/>
  <c r="J582"/>
  <c r="F654"/>
  <c r="F570"/>
  <c r="G641"/>
  <c r="G557"/>
  <c r="H628"/>
  <c r="J761"/>
  <c r="H718"/>
  <c r="H259"/>
  <c r="F249"/>
  <c r="F389"/>
  <c r="I402"/>
  <c r="G425"/>
  <c r="H692"/>
  <c r="G126"/>
  <c r="G794"/>
  <c r="H621"/>
  <c r="J449"/>
  <c r="F399"/>
  <c r="I984"/>
  <c r="J820"/>
  <c r="H851"/>
  <c r="J566"/>
  <c r="I943"/>
  <c r="F628"/>
  <c r="J525"/>
  <c r="I591"/>
  <c r="G499"/>
  <c r="J578"/>
  <c r="H634"/>
  <c r="I857"/>
  <c r="I323"/>
  <c r="I990"/>
  <c r="J118"/>
  <c r="F967"/>
  <c r="G261"/>
  <c r="J641"/>
  <c r="G376"/>
  <c r="G672"/>
  <c r="F373"/>
  <c r="I290"/>
  <c r="G811"/>
  <c r="G563"/>
  <c r="I427"/>
  <c r="G769"/>
  <c r="J953"/>
  <c r="I492"/>
  <c r="F456"/>
  <c r="J901"/>
  <c r="F268"/>
  <c r="I235"/>
  <c r="J787"/>
  <c r="I211"/>
  <c r="F705"/>
  <c r="J198"/>
  <c r="I681"/>
  <c r="H381"/>
  <c r="I246"/>
  <c r="G138"/>
  <c r="I114"/>
  <c r="I996"/>
  <c r="F982"/>
  <c r="H407"/>
  <c r="F846"/>
  <c r="J934"/>
  <c r="G864"/>
  <c r="J910"/>
  <c r="F276"/>
  <c r="J249"/>
  <c r="I346"/>
  <c r="G569"/>
  <c r="I399"/>
  <c r="I778"/>
  <c r="H815"/>
  <c r="I236"/>
  <c r="J594"/>
  <c r="I159"/>
  <c r="F250"/>
  <c r="I272"/>
  <c r="F942"/>
  <c r="H615"/>
  <c r="H748"/>
  <c r="I970"/>
  <c r="I735"/>
  <c r="H913"/>
  <c r="H848"/>
  <c r="I929"/>
  <c r="J526"/>
  <c r="F1002"/>
  <c r="F514"/>
  <c r="H987"/>
  <c r="G501"/>
  <c r="F351"/>
  <c r="G385"/>
  <c r="F131"/>
  <c r="H364"/>
  <c r="J155"/>
  <c r="I939"/>
  <c r="J129"/>
  <c r="G488"/>
  <c r="H339"/>
  <c r="J536"/>
  <c r="H618"/>
  <c r="J571"/>
  <c r="I997"/>
  <c r="J911"/>
  <c r="G524"/>
  <c r="H836"/>
  <c r="G612"/>
  <c r="I823"/>
  <c r="G594"/>
  <c r="G767"/>
  <c r="I746"/>
  <c r="F315"/>
  <c r="G173"/>
  <c r="H160"/>
  <c r="I147"/>
  <c r="I660"/>
  <c r="G284"/>
  <c r="H189"/>
  <c r="I320"/>
  <c r="J240"/>
  <c r="G928"/>
  <c r="J770"/>
  <c r="J259"/>
  <c r="J267"/>
  <c r="I295"/>
  <c r="G206"/>
  <c r="I966"/>
  <c r="F641"/>
  <c r="H409"/>
  <c r="G142"/>
  <c r="F240"/>
  <c r="F698"/>
  <c r="G541"/>
  <c r="J819"/>
  <c r="G510"/>
  <c r="H168"/>
  <c r="J725"/>
  <c r="I804"/>
  <c r="I134"/>
  <c r="F375"/>
  <c r="I330"/>
  <c r="H135"/>
  <c r="H562"/>
  <c r="J426"/>
  <c r="J861"/>
  <c r="G757"/>
  <c r="G401"/>
  <c r="J981"/>
  <c r="H411"/>
  <c r="I701"/>
  <c r="F222"/>
  <c r="F565"/>
  <c r="G972"/>
  <c r="J933"/>
  <c r="F867"/>
  <c r="H1006"/>
  <c r="J758"/>
  <c r="I183"/>
  <c r="F296"/>
  <c r="G266"/>
  <c r="G272"/>
  <c r="J399"/>
  <c r="J540"/>
  <c r="G938"/>
  <c r="J325"/>
  <c r="G389"/>
  <c r="I851"/>
  <c r="F442"/>
  <c r="H544"/>
  <c r="G644"/>
  <c r="I338"/>
  <c r="F182"/>
  <c r="I472"/>
  <c r="F517"/>
  <c r="G749"/>
  <c r="J262"/>
  <c r="G449"/>
  <c r="J413"/>
  <c r="F749"/>
  <c r="F680"/>
  <c r="F813"/>
  <c r="G709"/>
  <c r="J209"/>
  <c r="H876"/>
  <c r="I289"/>
  <c r="H912"/>
  <c r="F786"/>
  <c r="H926"/>
  <c r="H426"/>
  <c r="H990"/>
  <c r="G721"/>
  <c r="J509"/>
  <c r="H287"/>
  <c r="G668"/>
  <c r="J257"/>
  <c r="J887"/>
  <c r="G907"/>
  <c r="I216"/>
  <c r="I782"/>
  <c r="J955"/>
  <c r="H385"/>
  <c r="G415"/>
  <c r="G750"/>
  <c r="J115"/>
  <c r="F247"/>
  <c r="H616"/>
  <c r="G744"/>
  <c r="F903"/>
  <c r="J595"/>
  <c r="F535"/>
  <c r="G581"/>
  <c r="G475"/>
  <c r="H925"/>
  <c r="J885"/>
  <c r="G250"/>
  <c r="H158"/>
  <c r="I1006"/>
  <c r="H329"/>
  <c r="F631"/>
  <c r="G979"/>
  <c r="F663"/>
  <c r="F122"/>
  <c r="I451"/>
  <c r="F391"/>
  <c r="J590"/>
  <c r="G191"/>
  <c r="J374"/>
  <c r="I734"/>
  <c r="H734"/>
  <c r="G131"/>
  <c r="I223"/>
  <c r="H821"/>
  <c r="I772"/>
  <c r="J654"/>
  <c r="G452"/>
  <c r="I481"/>
  <c r="H887"/>
  <c r="I619"/>
  <c r="H519"/>
  <c r="I915"/>
  <c r="J501"/>
  <c r="G976"/>
  <c r="I554"/>
  <c r="J576"/>
  <c r="G809"/>
  <c r="J169"/>
  <c r="H422"/>
  <c r="I475"/>
  <c r="F161"/>
  <c r="I450"/>
  <c r="G120"/>
  <c r="J236"/>
  <c r="J323"/>
  <c r="H604"/>
  <c r="H244"/>
  <c r="J477"/>
  <c r="F888"/>
  <c r="G745"/>
  <c r="G969"/>
  <c r="I612"/>
  <c r="F608"/>
  <c r="H703"/>
  <c r="H801"/>
  <c r="I973"/>
  <c r="G424"/>
  <c r="H773"/>
  <c r="H949"/>
  <c r="I838"/>
  <c r="H973"/>
  <c r="H864"/>
  <c r="I626"/>
  <c r="F429"/>
  <c r="J356"/>
  <c r="I797"/>
  <c r="J681"/>
  <c r="J757"/>
  <c r="J664"/>
  <c r="G377"/>
  <c r="J602"/>
  <c r="J237"/>
  <c r="I502"/>
  <c r="I180"/>
  <c r="F938"/>
  <c r="I709"/>
  <c r="I423"/>
  <c r="H557"/>
  <c r="J165"/>
  <c r="H294"/>
  <c r="F241"/>
  <c r="F320"/>
  <c r="H382"/>
  <c r="G181"/>
  <c r="I155"/>
  <c r="F159"/>
  <c r="H537"/>
  <c r="F414"/>
  <c r="J670"/>
  <c r="G847"/>
  <c r="H196"/>
  <c r="F910"/>
  <c r="I801"/>
  <c r="F974"/>
  <c r="J786"/>
  <c r="H838"/>
  <c r="H491"/>
  <c r="I240"/>
  <c r="I862"/>
  <c r="I176"/>
  <c r="F834"/>
  <c r="J791"/>
  <c r="G117"/>
  <c r="F286"/>
  <c r="J847"/>
  <c r="J646"/>
  <c r="F554"/>
  <c r="I581"/>
  <c r="I158"/>
  <c r="F679"/>
  <c r="H875"/>
  <c r="J436"/>
  <c r="I706"/>
  <c r="I418"/>
  <c r="G337"/>
  <c r="H184"/>
  <c r="J633"/>
  <c r="J666"/>
  <c r="G941"/>
  <c r="J710"/>
  <c r="J415"/>
  <c r="I695"/>
  <c r="J139"/>
  <c r="G675"/>
  <c r="H210"/>
  <c r="G698"/>
  <c r="J850"/>
  <c r="I506"/>
  <c r="G882"/>
  <c r="J835"/>
  <c r="H247"/>
  <c r="F642"/>
  <c r="J938"/>
  <c r="J871"/>
  <c r="F499"/>
  <c r="G908"/>
  <c r="J902"/>
  <c r="I124"/>
  <c r="G233"/>
  <c r="J142"/>
  <c r="G544"/>
  <c r="H387"/>
  <c r="G274"/>
  <c r="J184"/>
  <c r="J767"/>
  <c r="I979"/>
  <c r="I299"/>
  <c r="I261"/>
  <c r="J788"/>
  <c r="F274"/>
  <c r="G566"/>
  <c r="F225"/>
  <c r="I629"/>
  <c r="G290"/>
  <c r="H971"/>
  <c r="H668"/>
  <c r="J721"/>
  <c r="F594"/>
  <c r="H180"/>
  <c r="G696"/>
  <c r="F799"/>
  <c r="J326"/>
  <c r="J468"/>
  <c r="J145"/>
  <c r="F621"/>
  <c r="H597"/>
  <c r="J295"/>
  <c r="G684"/>
  <c r="I637"/>
  <c r="I566"/>
  <c r="G140"/>
  <c r="I351"/>
  <c r="G659"/>
  <c r="G681"/>
  <c r="I300"/>
  <c r="J631"/>
  <c r="H860"/>
  <c r="G129"/>
  <c r="G720"/>
  <c r="I740"/>
  <c r="H527"/>
  <c r="G722"/>
  <c r="G395"/>
  <c r="F1007"/>
  <c r="F841"/>
  <c r="F437"/>
  <c r="J798"/>
  <c r="J183"/>
  <c r="F490"/>
  <c r="H494"/>
  <c r="I531"/>
  <c r="H948"/>
  <c r="G861"/>
  <c r="F369"/>
  <c r="J985"/>
  <c r="I859"/>
  <c r="J627"/>
  <c r="G380"/>
  <c r="H849"/>
  <c r="G565"/>
  <c r="J357"/>
  <c r="G163"/>
  <c r="F140"/>
  <c r="H336"/>
  <c r="G248"/>
  <c r="H497"/>
  <c r="I349"/>
  <c r="I567"/>
  <c r="G263"/>
  <c r="I311"/>
  <c r="H538"/>
  <c r="I757"/>
  <c r="F344"/>
  <c r="H915"/>
  <c r="I604"/>
  <c r="H552"/>
  <c r="G245"/>
  <c r="I387"/>
  <c r="F851"/>
  <c r="H657"/>
  <c r="H610"/>
  <c r="J219"/>
  <c r="F419"/>
  <c r="F710"/>
  <c r="H684"/>
  <c r="F916"/>
  <c r="G1006"/>
  <c r="I953"/>
  <c r="I723"/>
  <c r="J213"/>
  <c r="H872"/>
  <c r="J547"/>
  <c r="H794"/>
  <c r="H376"/>
  <c r="J748"/>
  <c r="I896"/>
  <c r="F657"/>
  <c r="I993"/>
  <c r="H501"/>
  <c r="H370"/>
  <c r="J327"/>
  <c r="I910"/>
  <c r="G553"/>
  <c r="I887"/>
  <c r="F561"/>
  <c r="G930"/>
  <c r="G316"/>
  <c r="J504"/>
  <c r="F929"/>
  <c r="G654"/>
  <c r="J410"/>
  <c r="F188"/>
  <c r="F331"/>
  <c r="H250"/>
  <c r="H308"/>
  <c r="J282"/>
  <c r="H263"/>
  <c r="F539"/>
  <c r="J483"/>
  <c r="F729"/>
  <c r="G307"/>
  <c r="F770"/>
  <c r="I731"/>
  <c r="H383"/>
  <c r="H113"/>
  <c r="I914"/>
  <c r="J140"/>
  <c r="J452"/>
  <c r="J223"/>
  <c r="G109"/>
  <c r="H149"/>
  <c r="G204"/>
  <c r="I526"/>
  <c r="J475"/>
  <c r="F671"/>
  <c r="I683"/>
  <c r="J451"/>
  <c r="G568"/>
  <c r="I954"/>
  <c r="J731"/>
  <c r="I528"/>
  <c r="I373"/>
  <c r="J810"/>
  <c r="I656"/>
  <c r="F156"/>
  <c r="G747"/>
  <c r="G812"/>
  <c r="I478"/>
  <c r="H750"/>
  <c r="G193"/>
  <c r="J287"/>
  <c r="I617"/>
  <c r="F123"/>
  <c r="J943"/>
  <c r="F934"/>
  <c r="J397"/>
  <c r="G327"/>
  <c r="G592"/>
  <c r="J747"/>
  <c r="F502"/>
  <c r="G942"/>
  <c r="I333"/>
  <c r="J658"/>
  <c r="H270"/>
  <c r="F976"/>
  <c r="F245"/>
  <c r="G528"/>
  <c r="J843"/>
  <c r="F160"/>
  <c r="H592"/>
  <c r="J489"/>
  <c r="F311"/>
  <c r="J308"/>
  <c r="H178"/>
  <c r="J904"/>
  <c r="G926"/>
  <c r="G965"/>
  <c r="F407"/>
  <c r="I579"/>
  <c r="H555"/>
  <c r="F583"/>
  <c r="F321"/>
  <c r="F284"/>
  <c r="J914"/>
  <c r="I866"/>
  <c r="G527"/>
  <c r="G889"/>
  <c r="I467"/>
  <c r="F963"/>
  <c r="I824"/>
  <c r="F285"/>
  <c r="G607"/>
  <c r="H428"/>
  <c r="J453"/>
  <c r="F655"/>
  <c r="I390"/>
  <c r="F685"/>
  <c r="G234"/>
  <c r="F365"/>
  <c r="J677"/>
  <c r="F460"/>
  <c r="F209"/>
  <c r="F338"/>
  <c r="J942"/>
  <c r="I783"/>
  <c r="F184"/>
  <c r="J745"/>
  <c r="H522"/>
  <c r="G733"/>
  <c r="G178"/>
  <c r="J196"/>
  <c r="J893"/>
  <c r="G678"/>
  <c r="J133"/>
  <c r="G209"/>
  <c r="H539"/>
  <c r="H324"/>
  <c r="F235"/>
  <c r="F243"/>
  <c r="H723"/>
  <c r="I799"/>
  <c r="F541"/>
  <c r="G249"/>
  <c r="F825"/>
  <c r="I712"/>
  <c r="H450"/>
  <c r="G1007"/>
  <c r="H360"/>
  <c r="I513"/>
  <c r="J785"/>
  <c r="J427"/>
  <c r="G906"/>
  <c r="I113"/>
  <c r="G169"/>
  <c r="G505"/>
  <c r="G504"/>
  <c r="I473"/>
  <c r="H782"/>
  <c r="I503"/>
  <c r="J612"/>
  <c r="F371"/>
  <c r="F607"/>
  <c r="I717"/>
  <c r="J659"/>
  <c r="J541"/>
  <c r="H696"/>
  <c r="I811"/>
  <c r="H109"/>
  <c r="H591"/>
  <c r="F774"/>
  <c r="I632"/>
  <c r="H923"/>
  <c r="H234"/>
  <c r="F232"/>
  <c r="I288"/>
  <c r="H900"/>
  <c r="F447"/>
  <c r="G371"/>
  <c r="G898"/>
  <c r="H481"/>
  <c r="H795"/>
  <c r="H774"/>
  <c r="G315"/>
  <c r="H564"/>
  <c r="H579"/>
  <c r="J206"/>
  <c r="F476"/>
  <c r="G629"/>
  <c r="G334"/>
  <c r="I186"/>
  <c r="G116"/>
  <c r="J385"/>
  <c r="F239"/>
  <c r="G833"/>
  <c r="I864"/>
  <c r="J246"/>
  <c r="J460"/>
  <c r="I229"/>
  <c r="G868"/>
  <c r="F837"/>
  <c r="G598"/>
  <c r="H138"/>
  <c r="H814"/>
  <c r="F183"/>
  <c r="J135"/>
  <c r="H561"/>
  <c r="F491"/>
  <c r="J769"/>
  <c r="H514"/>
  <c r="F838"/>
  <c r="J472"/>
  <c r="I844"/>
  <c r="H825"/>
  <c r="G412"/>
  <c r="F135"/>
  <c r="F427"/>
  <c r="G736"/>
  <c r="F844"/>
  <c r="F987"/>
  <c r="F452"/>
  <c r="I504"/>
  <c r="F291"/>
  <c r="J940"/>
  <c r="I212"/>
  <c r="F153"/>
  <c r="I522"/>
  <c r="H607"/>
  <c r="J320"/>
  <c r="G464"/>
  <c r="G925"/>
  <c r="G873"/>
  <c r="F398"/>
  <c r="H706"/>
  <c r="H312"/>
  <c r="F233"/>
  <c r="J188"/>
  <c r="F768"/>
  <c r="F119"/>
  <c r="J772"/>
  <c r="G651"/>
  <c r="F348"/>
  <c r="H347"/>
  <c r="I677"/>
  <c r="H528"/>
  <c r="I758"/>
  <c r="G373"/>
  <c r="H299"/>
  <c r="G621"/>
  <c r="H423"/>
  <c r="G428"/>
  <c r="G587"/>
  <c r="J275"/>
  <c r="H492"/>
  <c r="F759"/>
  <c r="F801"/>
  <c r="H521"/>
  <c r="J203"/>
  <c r="G848"/>
  <c r="F345"/>
  <c r="J128"/>
  <c r="H346"/>
  <c r="H110"/>
  <c r="F376"/>
  <c r="G179"/>
  <c r="G702"/>
  <c r="G798"/>
  <c r="I200"/>
  <c r="J286"/>
  <c r="G236"/>
  <c r="G531"/>
  <c r="F709"/>
  <c r="G785"/>
  <c r="F404"/>
  <c r="I369"/>
  <c r="G815"/>
  <c r="I140"/>
  <c r="I634"/>
  <c r="H471"/>
  <c r="F258"/>
  <c r="G312"/>
  <c r="F566"/>
  <c r="I207"/>
  <c r="F179"/>
  <c r="H156"/>
  <c r="I861"/>
  <c r="J811"/>
  <c r="J514"/>
  <c r="H841"/>
  <c r="I684"/>
  <c r="I201"/>
  <c r="F688"/>
  <c r="G232"/>
  <c r="J637"/>
  <c r="H614"/>
  <c r="I222"/>
  <c r="F635"/>
  <c r="J611"/>
  <c r="G588"/>
  <c r="H478"/>
  <c r="I761"/>
  <c r="H248"/>
  <c r="G603"/>
  <c r="I886"/>
  <c r="I542"/>
  <c r="F112"/>
  <c r="G819"/>
  <c r="I568"/>
  <c r="F902"/>
  <c r="I296"/>
  <c r="F500"/>
  <c r="H147"/>
  <c r="I902"/>
  <c r="F971"/>
  <c r="G441"/>
  <c r="H442"/>
  <c r="I560"/>
  <c r="G742"/>
  <c r="F281"/>
  <c r="J377"/>
  <c r="G480"/>
  <c r="I210"/>
  <c r="G422"/>
  <c r="F999"/>
  <c r="H957"/>
  <c r="H796"/>
  <c r="G325"/>
  <c r="H477"/>
  <c r="F560"/>
  <c r="J425"/>
  <c r="H495"/>
  <c r="G370"/>
  <c r="F617"/>
  <c r="H721"/>
  <c r="J359"/>
  <c r="I821"/>
  <c r="J577"/>
  <c r="F466"/>
  <c r="I160"/>
  <c r="G309"/>
  <c r="J431"/>
  <c r="G502"/>
  <c r="J559"/>
  <c r="I911"/>
  <c r="H608"/>
  <c r="F325"/>
  <c r="F706"/>
  <c r="J396"/>
  <c r="J884"/>
  <c r="G518"/>
  <c r="J833"/>
  <c r="H300"/>
  <c r="H996"/>
  <c r="F137"/>
  <c r="J821"/>
  <c r="G255"/>
  <c r="J234"/>
  <c r="G483"/>
  <c r="I479"/>
  <c r="F753"/>
  <c r="H568"/>
  <c r="G913"/>
  <c r="F877"/>
  <c r="G974"/>
  <c r="G850"/>
  <c r="H224"/>
  <c r="H541"/>
  <c r="I777"/>
  <c r="I764"/>
  <c r="G824"/>
  <c r="J500"/>
  <c r="G888"/>
  <c r="J727"/>
  <c r="J705"/>
  <c r="F337"/>
  <c r="H453"/>
  <c r="I768"/>
  <c r="I951"/>
  <c r="I665"/>
  <c r="G614"/>
  <c r="H171"/>
  <c r="I741"/>
  <c r="H753"/>
  <c r="I388"/>
  <c r="I580"/>
  <c r="I442"/>
  <c r="J805"/>
  <c r="H116"/>
  <c r="I414"/>
  <c r="F969"/>
  <c r="I785"/>
  <c r="I344"/>
  <c r="H831"/>
  <c r="G291"/>
  <c r="F849"/>
  <c r="J697"/>
  <c r="J701"/>
  <c r="F875"/>
  <c r="I875"/>
  <c r="I393"/>
  <c r="F181"/>
  <c r="G182"/>
  <c r="G902"/>
  <c r="H855"/>
  <c r="F542"/>
  <c r="G282"/>
  <c r="H255"/>
  <c r="I228"/>
  <c r="G352"/>
  <c r="H480"/>
  <c r="H330"/>
  <c r="H874"/>
  <c r="I259"/>
  <c r="G427"/>
  <c r="G608"/>
  <c r="G451"/>
  <c r="I260"/>
  <c r="I633"/>
  <c r="J796"/>
  <c r="I213"/>
  <c r="J466"/>
  <c r="G378"/>
  <c r="H439"/>
  <c r="J983"/>
  <c r="J844"/>
  <c r="F800"/>
  <c r="I226"/>
  <c r="I618"/>
  <c r="G697"/>
  <c r="I487"/>
  <c r="I577"/>
  <c r="G958"/>
  <c r="F287"/>
  <c r="H861"/>
  <c r="I940"/>
  <c r="H457"/>
  <c r="F518"/>
  <c r="I653"/>
  <c r="F758"/>
  <c r="G159"/>
  <c r="G618"/>
  <c r="H732"/>
  <c r="J892"/>
  <c r="H487"/>
  <c r="H363"/>
  <c r="F694"/>
  <c r="I673"/>
  <c r="G655"/>
  <c r="F940"/>
  <c r="G919"/>
  <c r="J462"/>
  <c r="I264"/>
  <c r="J661"/>
  <c r="G797"/>
  <c r="G826"/>
  <c r="I501"/>
  <c r="G258"/>
  <c r="H644"/>
  <c r="I462"/>
  <c r="F959"/>
  <c r="J180"/>
  <c r="F712"/>
  <c r="J490"/>
  <c r="I533"/>
  <c r="H231"/>
  <c r="G222"/>
  <c r="I204"/>
  <c r="F874"/>
  <c r="H778"/>
  <c r="H882"/>
  <c r="H388"/>
  <c r="I220"/>
  <c r="I986"/>
  <c r="G144"/>
  <c r="G155"/>
  <c r="J1004"/>
  <c r="H464"/>
  <c r="G411"/>
  <c r="I265"/>
  <c r="F355"/>
  <c r="I846"/>
  <c r="H617"/>
  <c r="H414"/>
  <c r="I657"/>
  <c r="J444"/>
  <c r="H963"/>
  <c r="J309"/>
  <c r="H775"/>
  <c r="H399"/>
  <c r="I316"/>
  <c r="F252"/>
  <c r="J608"/>
  <c r="H461"/>
  <c r="J317"/>
  <c r="I718"/>
  <c r="J111"/>
  <c r="I913"/>
  <c r="I630"/>
  <c r="F828"/>
  <c r="G787"/>
  <c r="F664"/>
  <c r="F113"/>
  <c r="H685"/>
  <c r="F660"/>
  <c r="I357"/>
  <c r="J395"/>
  <c r="I171"/>
  <c r="H257"/>
  <c r="F964"/>
  <c r="F808"/>
  <c r="J629"/>
  <c r="G586"/>
  <c r="H928"/>
  <c r="G239"/>
  <c r="J567"/>
  <c r="G285"/>
  <c r="F821"/>
  <c r="G414"/>
  <c r="J557"/>
  <c r="H655"/>
  <c r="F211"/>
  <c r="H930"/>
  <c r="I765"/>
  <c r="J316"/>
  <c r="J154"/>
  <c r="I167"/>
  <c r="F133"/>
  <c r="J660"/>
  <c r="G580"/>
  <c r="G773"/>
  <c r="G134"/>
  <c r="G656"/>
  <c r="F720"/>
  <c r="G455"/>
  <c r="J825"/>
  <c r="J960"/>
  <c r="I610"/>
  <c r="G416"/>
  <c r="J795"/>
  <c r="F681"/>
  <c r="I631"/>
  <c r="J544"/>
  <c r="I719"/>
  <c r="F237"/>
  <c r="F368"/>
  <c r="AZ58" i="1"/>
  <c r="AX58"/>
  <c r="BD58"/>
  <c r="AY58"/>
  <c r="F45" i="34"/>
  <c r="J63"/>
  <c r="J91"/>
  <c r="J105"/>
  <c r="F65"/>
  <c r="I17"/>
  <c r="J42"/>
  <c r="I81"/>
  <c r="I45"/>
  <c r="J68"/>
  <c r="F105"/>
  <c r="J44"/>
  <c r="G41"/>
  <c r="I26"/>
  <c r="I92"/>
  <c r="J67"/>
  <c r="H64"/>
  <c r="G53"/>
  <c r="J62"/>
  <c r="H52"/>
  <c r="I61"/>
  <c r="J92"/>
  <c r="H40"/>
  <c r="I23"/>
  <c r="J64"/>
  <c r="F16"/>
  <c r="G21"/>
  <c r="I11"/>
  <c r="J82"/>
  <c r="F67"/>
  <c r="J19"/>
  <c r="J94"/>
  <c r="F17"/>
  <c r="J33"/>
  <c r="G79"/>
  <c r="H48"/>
  <c r="J30"/>
  <c r="J78"/>
  <c r="G19"/>
  <c r="F78"/>
  <c r="F83"/>
  <c r="H47"/>
  <c r="J13"/>
  <c r="H20"/>
  <c r="J27"/>
  <c r="H68"/>
  <c r="H17"/>
  <c r="I74"/>
  <c r="J25"/>
  <c r="H96"/>
  <c r="F53"/>
  <c r="I94"/>
  <c r="J107"/>
  <c r="I66"/>
  <c r="I19"/>
  <c r="I69"/>
  <c r="I51"/>
  <c r="F29"/>
  <c r="G91"/>
  <c r="G65"/>
  <c r="G84"/>
  <c r="H87"/>
  <c r="G94"/>
  <c r="H16"/>
  <c r="J28"/>
  <c r="J87"/>
  <c r="F88"/>
  <c r="F54"/>
  <c r="H18"/>
  <c r="G93"/>
  <c r="J55"/>
  <c r="H37"/>
  <c r="G81"/>
  <c r="H30"/>
  <c r="G38"/>
  <c r="H9"/>
  <c r="J39"/>
  <c r="H31"/>
  <c r="H85"/>
  <c r="I58"/>
  <c r="G67"/>
  <c r="F40"/>
  <c r="H21"/>
  <c r="I96"/>
  <c r="G9"/>
  <c r="J35"/>
  <c r="G51"/>
  <c r="J43"/>
  <c r="J38"/>
  <c r="G59"/>
  <c r="I90"/>
  <c r="I49"/>
  <c r="F23"/>
  <c r="G44"/>
  <c r="G46"/>
  <c r="H70"/>
  <c r="I95"/>
  <c r="H42"/>
  <c r="J9"/>
  <c r="I48"/>
  <c r="F70"/>
  <c r="F64"/>
  <c r="H93"/>
  <c r="H39"/>
  <c r="J66"/>
  <c r="H43"/>
  <c r="F87"/>
  <c r="I88"/>
  <c r="G92"/>
  <c r="I44"/>
  <c r="F73"/>
  <c r="J85"/>
  <c r="I103"/>
  <c r="I67"/>
  <c r="G23"/>
  <c r="G56"/>
  <c r="F15"/>
  <c r="G68"/>
  <c r="F52"/>
  <c r="I30"/>
  <c r="G50"/>
  <c r="G27"/>
  <c r="F32"/>
  <c r="G90"/>
  <c r="I65"/>
  <c r="G87"/>
  <c r="I54"/>
  <c r="J88"/>
  <c r="G105"/>
  <c r="F66"/>
  <c r="G28"/>
  <c r="H73"/>
  <c r="G17"/>
  <c r="H56"/>
  <c r="H92"/>
  <c r="G96"/>
  <c r="H101"/>
  <c r="J90"/>
  <c r="H25"/>
  <c r="J10"/>
  <c r="G104"/>
  <c r="H24"/>
  <c r="J57"/>
  <c r="H65"/>
  <c r="J106"/>
  <c r="G69"/>
  <c r="H80"/>
  <c r="H90"/>
  <c r="H66"/>
  <c r="I89"/>
  <c r="F82"/>
  <c r="F41"/>
  <c r="H8"/>
  <c r="F71"/>
  <c r="H83"/>
  <c r="F93"/>
  <c r="F89"/>
  <c r="G80"/>
  <c r="G57"/>
  <c r="J77"/>
  <c r="J71"/>
  <c r="I22"/>
  <c r="G54"/>
  <c r="H14"/>
  <c r="I13"/>
  <c r="F68"/>
  <c r="G43"/>
  <c r="F69"/>
  <c r="G45"/>
  <c r="H62"/>
  <c r="I85"/>
  <c r="J81"/>
  <c r="H19"/>
  <c r="H49"/>
  <c r="G42"/>
  <c r="G31"/>
  <c r="J65"/>
  <c r="I28"/>
  <c r="H88"/>
  <c r="H58"/>
  <c r="F72"/>
  <c r="J69"/>
  <c r="I105"/>
  <c r="J48"/>
  <c r="G77"/>
  <c r="H26"/>
  <c r="J18"/>
  <c r="I64"/>
  <c r="I55"/>
  <c r="G26"/>
  <c r="F106"/>
  <c r="I91"/>
  <c r="J34"/>
  <c r="H104"/>
  <c r="H63"/>
  <c r="I72"/>
  <c r="H15"/>
  <c r="I79"/>
  <c r="H44"/>
  <c r="I18"/>
  <c r="H69"/>
  <c r="G76"/>
  <c r="H67"/>
  <c r="I41"/>
  <c r="H107"/>
  <c r="H91"/>
  <c r="G82"/>
  <c r="F19"/>
  <c r="F47"/>
  <c r="I78"/>
  <c r="H98"/>
  <c r="J95"/>
  <c r="H106"/>
  <c r="F22"/>
  <c r="J45"/>
  <c r="I70"/>
  <c r="J60"/>
  <c r="F43"/>
  <c r="F21"/>
  <c r="F76"/>
  <c r="I24"/>
  <c r="J29"/>
  <c r="F94"/>
  <c r="G95"/>
  <c r="J61"/>
  <c r="I107"/>
  <c r="F50"/>
  <c r="H35"/>
  <c r="G14"/>
  <c r="AE5" i="6" l="1"/>
  <c r="AF5" s="1"/>
  <c r="AO57" i="1"/>
  <c r="AC5" i="6"/>
  <c r="AD5" s="1"/>
  <c r="AN57" i="1"/>
  <c r="AP59"/>
  <c r="W58"/>
  <c r="AK58"/>
  <c r="AQ57"/>
  <c r="T59"/>
  <c r="A60"/>
  <c r="AV59"/>
  <c r="AC59"/>
  <c r="S59"/>
  <c r="AW59"/>
  <c r="O59"/>
  <c r="AD59"/>
  <c r="BC56"/>
  <c r="AW56" i="6" s="1"/>
  <c r="AX56" s="1"/>
  <c r="BB56" i="1"/>
  <c r="AR56"/>
  <c r="AU8"/>
  <c r="AS9"/>
  <c r="AF8"/>
  <c r="AT8"/>
  <c r="AB58" i="6"/>
  <c r="AC57"/>
  <c r="AE57"/>
  <c r="W57"/>
  <c r="AD57"/>
  <c r="AF57"/>
  <c r="AG57"/>
  <c r="X57"/>
  <c r="AH57"/>
  <c r="Y57" a="1"/>
  <c r="Y57" s="1"/>
  <c r="AI17"/>
  <c r="AJ3" i="34"/>
  <c r="AJ4" s="1"/>
  <c r="AJ5" s="1"/>
  <c r="AJ6" s="1"/>
  <c r="AJ7" s="1"/>
  <c r="AJ8" s="1"/>
  <c r="AJ9" s="1"/>
  <c r="AJ10" s="1"/>
  <c r="AJ11" s="1"/>
  <c r="AJ12" s="1"/>
  <c r="AJ13" s="1"/>
  <c r="AJ14" s="1"/>
  <c r="AJ15" s="1"/>
  <c r="AJ16" s="1"/>
  <c r="AJ17" s="1"/>
  <c r="AJ18" s="1"/>
  <c r="AJ19" s="1"/>
  <c r="AJ20" s="1"/>
  <c r="AJ21" s="1"/>
  <c r="AJ22" s="1"/>
  <c r="AJ23" s="1"/>
  <c r="AJ24" s="1"/>
  <c r="AJ25" s="1"/>
  <c r="AJ26" s="1"/>
  <c r="AJ27" s="1"/>
  <c r="AJ28" s="1"/>
  <c r="AJ29" s="1"/>
  <c r="AJ30" s="1"/>
  <c r="AJ31" s="1"/>
  <c r="AJ32" s="1"/>
  <c r="AJ33" s="1"/>
  <c r="AJ34" s="1"/>
  <c r="AJ35" s="1"/>
  <c r="AJ36" s="1"/>
  <c r="AJ37" s="1"/>
  <c r="AJ38" s="1"/>
  <c r="AJ39" s="1"/>
  <c r="AJ40" s="1"/>
  <c r="AJ41" s="1"/>
  <c r="AJ42" s="1"/>
  <c r="AJ43" s="1"/>
  <c r="AJ44" s="1"/>
  <c r="AJ45" s="1"/>
  <c r="AJ46" s="1"/>
  <c r="AJ47" s="1"/>
  <c r="AJ48" s="1"/>
  <c r="AJ49" s="1"/>
  <c r="AJ50" s="1"/>
  <c r="AJ51" s="1"/>
  <c r="AJ52" s="1"/>
  <c r="AJ53" s="1"/>
  <c r="AJ54" s="1"/>
  <c r="AJ55" s="1"/>
  <c r="AJ56" s="1"/>
  <c r="AJ57" s="1"/>
  <c r="AJ58" s="1"/>
  <c r="AJ59" s="1"/>
  <c r="AJ60" s="1"/>
  <c r="AJ61" s="1"/>
  <c r="AJ62" s="1"/>
  <c r="AJ63" s="1"/>
  <c r="AJ64" s="1"/>
  <c r="AJ65" s="1"/>
  <c r="AJ66" s="1"/>
  <c r="AJ67" s="1"/>
  <c r="AJ68" s="1"/>
  <c r="AJ69" s="1"/>
  <c r="AJ70" s="1"/>
  <c r="AJ71" s="1"/>
  <c r="AJ72" s="1"/>
  <c r="AJ73" s="1"/>
  <c r="AJ74" s="1"/>
  <c r="AJ75" s="1"/>
  <c r="AJ76" s="1"/>
  <c r="AJ77" s="1"/>
  <c r="AJ78" s="1"/>
  <c r="AJ79" s="1"/>
  <c r="AJ80" s="1"/>
  <c r="AJ81" s="1"/>
  <c r="AJ82" s="1"/>
  <c r="AJ83" s="1"/>
  <c r="AJ84" s="1"/>
  <c r="AJ85" s="1"/>
  <c r="AJ86" s="1"/>
  <c r="AJ87" s="1"/>
  <c r="AJ88" s="1"/>
  <c r="AJ89" s="1"/>
  <c r="AJ90" s="1"/>
  <c r="AJ91" s="1"/>
  <c r="AJ92" s="1"/>
  <c r="AJ93" s="1"/>
  <c r="AJ94" s="1"/>
  <c r="AJ95" s="1"/>
  <c r="AJ96" s="1"/>
  <c r="AJ97" s="1"/>
  <c r="AJ98" s="1"/>
  <c r="AJ99" s="1"/>
  <c r="AJ100" s="1"/>
  <c r="AJ101" s="1"/>
  <c r="AJ102" s="1"/>
  <c r="AJ103" s="1"/>
  <c r="AJ104" s="1"/>
  <c r="AJ105" s="1"/>
  <c r="AJ106" s="1"/>
  <c r="AJ107" s="1"/>
  <c r="AJ108" s="1"/>
  <c r="AJ109" s="1"/>
  <c r="AJ110" s="1"/>
  <c r="AJ111" s="1"/>
  <c r="AJ112" s="1"/>
  <c r="AJ113" s="1"/>
  <c r="AJ114" s="1"/>
  <c r="AJ115" s="1"/>
  <c r="AJ116" s="1"/>
  <c r="AJ117" s="1"/>
  <c r="AJ118" s="1"/>
  <c r="AJ119" s="1"/>
  <c r="AJ120" s="1"/>
  <c r="AJ121" s="1"/>
  <c r="AJ122" s="1"/>
  <c r="AJ123" s="1"/>
  <c r="AJ124" s="1"/>
  <c r="AJ125" s="1"/>
  <c r="AJ126" s="1"/>
  <c r="AJ127" s="1"/>
  <c r="AJ128" s="1"/>
  <c r="AJ129" s="1"/>
  <c r="AJ130" s="1"/>
  <c r="AJ131" s="1"/>
  <c r="AJ132" s="1"/>
  <c r="AJ133" s="1"/>
  <c r="AJ134" s="1"/>
  <c r="AJ135" s="1"/>
  <c r="AJ136" s="1"/>
  <c r="AJ137" s="1"/>
  <c r="AJ138" s="1"/>
  <c r="AJ139" s="1"/>
  <c r="AJ140" s="1"/>
  <c r="AJ141" s="1"/>
  <c r="AJ142" s="1"/>
  <c r="AJ143" s="1"/>
  <c r="AJ144" s="1"/>
  <c r="AJ145" s="1"/>
  <c r="AJ146" s="1"/>
  <c r="AJ147" s="1"/>
  <c r="AJ148" s="1"/>
  <c r="AJ149" s="1"/>
  <c r="AJ150" s="1"/>
  <c r="AJ151" s="1"/>
  <c r="AJ152" s="1"/>
  <c r="AJ153" s="1"/>
  <c r="AJ154" s="1"/>
  <c r="AJ155" s="1"/>
  <c r="AJ156" s="1"/>
  <c r="AJ157" s="1"/>
  <c r="AJ158" s="1"/>
  <c r="AJ159" s="1"/>
  <c r="AJ160" s="1"/>
  <c r="AJ161" s="1"/>
  <c r="AJ162" s="1"/>
  <c r="AJ163" s="1"/>
  <c r="AJ164" s="1"/>
  <c r="AJ165" s="1"/>
  <c r="AJ166" s="1"/>
  <c r="AJ167" s="1"/>
  <c r="AJ168" s="1"/>
  <c r="AJ169" s="1"/>
  <c r="AJ170" s="1"/>
  <c r="AJ171" s="1"/>
  <c r="AJ172" s="1"/>
  <c r="AJ173" s="1"/>
  <c r="AJ174" s="1"/>
  <c r="AJ175" s="1"/>
  <c r="AJ176" s="1"/>
  <c r="AJ177" s="1"/>
  <c r="AJ178" s="1"/>
  <c r="AJ179" s="1"/>
  <c r="AJ180" s="1"/>
  <c r="AJ181" s="1"/>
  <c r="AJ182" s="1"/>
  <c r="AJ183" s="1"/>
  <c r="AJ184" s="1"/>
  <c r="AJ185" s="1"/>
  <c r="AJ186" s="1"/>
  <c r="AJ187" s="1"/>
  <c r="AJ188" s="1"/>
  <c r="AJ189" s="1"/>
  <c r="AJ190" s="1"/>
  <c r="AJ191" s="1"/>
  <c r="AJ192" s="1"/>
  <c r="AJ193" s="1"/>
  <c r="AJ194" s="1"/>
  <c r="AJ195" s="1"/>
  <c r="AJ196" s="1"/>
  <c r="AJ197" s="1"/>
  <c r="AJ198" s="1"/>
  <c r="AJ199" s="1"/>
  <c r="AJ200" s="1"/>
  <c r="AJ201" s="1"/>
  <c r="AJ202" s="1"/>
  <c r="AJ203" s="1"/>
  <c r="AJ204" s="1"/>
  <c r="AJ205" s="1"/>
  <c r="AJ206" s="1"/>
  <c r="AJ207" s="1"/>
  <c r="AJ208" s="1"/>
  <c r="AJ209" s="1"/>
  <c r="AJ210" s="1"/>
  <c r="AJ211" s="1"/>
  <c r="AJ212" s="1"/>
  <c r="AJ213" s="1"/>
  <c r="AJ214" s="1"/>
  <c r="AJ215" s="1"/>
  <c r="AJ216" s="1"/>
  <c r="AJ217" s="1"/>
  <c r="AJ218" s="1"/>
  <c r="AJ219" s="1"/>
  <c r="AJ220" s="1"/>
  <c r="AJ221" s="1"/>
  <c r="AJ222" s="1"/>
  <c r="AJ223" s="1"/>
  <c r="AJ224" s="1"/>
  <c r="AJ225" s="1"/>
  <c r="AJ226" s="1"/>
  <c r="AJ227" s="1"/>
  <c r="AJ228" s="1"/>
  <c r="AJ229" s="1"/>
  <c r="AJ230" s="1"/>
  <c r="AJ231" s="1"/>
  <c r="AJ232" s="1"/>
  <c r="AJ233" s="1"/>
  <c r="AJ234" s="1"/>
  <c r="AJ235" s="1"/>
  <c r="AJ236" s="1"/>
  <c r="AJ237" s="1"/>
  <c r="AJ238" s="1"/>
  <c r="AJ239" s="1"/>
  <c r="AJ240" s="1"/>
  <c r="AJ241" s="1"/>
  <c r="AJ242" s="1"/>
  <c r="AJ243" s="1"/>
  <c r="AJ244" s="1"/>
  <c r="AJ245" s="1"/>
  <c r="AJ246" s="1"/>
  <c r="AJ247" s="1"/>
  <c r="AJ248" s="1"/>
  <c r="AJ249" s="1"/>
  <c r="AJ250" s="1"/>
  <c r="AJ251" s="1"/>
  <c r="AJ252" s="1"/>
  <c r="AJ253" s="1"/>
  <c r="AJ254" s="1"/>
  <c r="AJ255" s="1"/>
  <c r="AJ256" s="1"/>
  <c r="AJ257" s="1"/>
  <c r="AJ258" s="1"/>
  <c r="AJ259" s="1"/>
  <c r="AJ260" s="1"/>
  <c r="AJ261" s="1"/>
  <c r="AJ262" s="1"/>
  <c r="AJ263" s="1"/>
  <c r="AJ264" s="1"/>
  <c r="AJ265" s="1"/>
  <c r="AJ266" s="1"/>
  <c r="AJ267" s="1"/>
  <c r="AJ268" s="1"/>
  <c r="AJ269" s="1"/>
  <c r="AJ270" s="1"/>
  <c r="AJ271" s="1"/>
  <c r="AJ272" s="1"/>
  <c r="AJ273" s="1"/>
  <c r="AJ274" s="1"/>
  <c r="AJ275" s="1"/>
  <c r="AJ276" s="1"/>
  <c r="AJ277" s="1"/>
  <c r="AJ278" s="1"/>
  <c r="AJ279" s="1"/>
  <c r="AJ280" s="1"/>
  <c r="AJ281" s="1"/>
  <c r="AJ282" s="1"/>
  <c r="AJ283" s="1"/>
  <c r="AJ284" s="1"/>
  <c r="AJ285" s="1"/>
  <c r="AJ286" s="1"/>
  <c r="AJ287" s="1"/>
  <c r="AJ288" s="1"/>
  <c r="AJ289" s="1"/>
  <c r="AJ290" s="1"/>
  <c r="AJ291" s="1"/>
  <c r="AJ292" s="1"/>
  <c r="AJ293" s="1"/>
  <c r="AJ294" s="1"/>
  <c r="AJ295" s="1"/>
  <c r="AJ296" s="1"/>
  <c r="AJ297" s="1"/>
  <c r="AJ298" s="1"/>
  <c r="AJ299" s="1"/>
  <c r="AJ300" s="1"/>
  <c r="AJ301" s="1"/>
  <c r="AJ302" s="1"/>
  <c r="AJ303" s="1"/>
  <c r="AJ304" s="1"/>
  <c r="AJ305" s="1"/>
  <c r="AJ306" s="1"/>
  <c r="AJ307" s="1"/>
  <c r="AJ308" s="1"/>
  <c r="AJ309" s="1"/>
  <c r="AJ310" s="1"/>
  <c r="AJ311" s="1"/>
  <c r="AJ312" s="1"/>
  <c r="AJ313" s="1"/>
  <c r="AJ314" s="1"/>
  <c r="AJ315" s="1"/>
  <c r="AJ316" s="1"/>
  <c r="AJ317" s="1"/>
  <c r="AJ318" s="1"/>
  <c r="AJ319" s="1"/>
  <c r="AJ320" s="1"/>
  <c r="AJ321" s="1"/>
  <c r="AJ322" s="1"/>
  <c r="AJ323" s="1"/>
  <c r="AJ324" s="1"/>
  <c r="AJ325" s="1"/>
  <c r="AJ326" s="1"/>
  <c r="AJ327" s="1"/>
  <c r="AJ328" s="1"/>
  <c r="AJ329" s="1"/>
  <c r="AJ330" s="1"/>
  <c r="AJ331" s="1"/>
  <c r="AJ332" s="1"/>
  <c r="AJ333" s="1"/>
  <c r="AJ334" s="1"/>
  <c r="AJ335" s="1"/>
  <c r="AJ336" s="1"/>
  <c r="AJ337" s="1"/>
  <c r="AJ338" s="1"/>
  <c r="AJ339" s="1"/>
  <c r="AJ340" s="1"/>
  <c r="AJ341" s="1"/>
  <c r="AJ342" s="1"/>
  <c r="AJ343" s="1"/>
  <c r="AJ344" s="1"/>
  <c r="AJ345" s="1"/>
  <c r="AJ346" s="1"/>
  <c r="AJ347" s="1"/>
  <c r="AJ348" s="1"/>
  <c r="AJ349" s="1"/>
  <c r="AJ350" s="1"/>
  <c r="AJ351" s="1"/>
  <c r="AJ352" s="1"/>
  <c r="AJ353" s="1"/>
  <c r="AJ354" s="1"/>
  <c r="AJ355" s="1"/>
  <c r="AJ356" s="1"/>
  <c r="AJ357" s="1"/>
  <c r="AJ358" s="1"/>
  <c r="AJ359" s="1"/>
  <c r="AJ360" s="1"/>
  <c r="AJ361" s="1"/>
  <c r="AJ362" s="1"/>
  <c r="AJ363" s="1"/>
  <c r="AJ364" s="1"/>
  <c r="AJ365" s="1"/>
  <c r="AJ366" s="1"/>
  <c r="AJ367" s="1"/>
  <c r="AJ368" s="1"/>
  <c r="AJ369" s="1"/>
  <c r="AJ370" s="1"/>
  <c r="AJ371" s="1"/>
  <c r="AJ372" s="1"/>
  <c r="AJ373" s="1"/>
  <c r="AJ374" s="1"/>
  <c r="AJ375" s="1"/>
  <c r="AJ376" s="1"/>
  <c r="AJ377" s="1"/>
  <c r="AJ378" s="1"/>
  <c r="AJ379" s="1"/>
  <c r="AJ380" s="1"/>
  <c r="AJ381" s="1"/>
  <c r="AJ382" s="1"/>
  <c r="AJ383" s="1"/>
  <c r="AJ384" s="1"/>
  <c r="AJ385" s="1"/>
  <c r="AJ386" s="1"/>
  <c r="AJ387" s="1"/>
  <c r="AJ388" s="1"/>
  <c r="AJ389" s="1"/>
  <c r="AJ390" s="1"/>
  <c r="AJ391" s="1"/>
  <c r="AJ392" s="1"/>
  <c r="AJ393" s="1"/>
  <c r="AJ394" s="1"/>
  <c r="AJ395" s="1"/>
  <c r="AJ396" s="1"/>
  <c r="AJ397" s="1"/>
  <c r="AJ398" s="1"/>
  <c r="AJ399" s="1"/>
  <c r="AJ400" s="1"/>
  <c r="AJ401" s="1"/>
  <c r="AJ402" s="1"/>
  <c r="AJ403" s="1"/>
  <c r="AJ404" s="1"/>
  <c r="AJ405" s="1"/>
  <c r="AJ406" s="1"/>
  <c r="AJ407" s="1"/>
  <c r="AJ408" s="1"/>
  <c r="AJ409" s="1"/>
  <c r="AJ410" s="1"/>
  <c r="AJ411" s="1"/>
  <c r="AJ412" s="1"/>
  <c r="AJ413" s="1"/>
  <c r="AJ414" s="1"/>
  <c r="AJ415" s="1"/>
  <c r="AJ416" s="1"/>
  <c r="AJ417" s="1"/>
  <c r="AJ418" s="1"/>
  <c r="AJ419" s="1"/>
  <c r="AJ420" s="1"/>
  <c r="AJ421" s="1"/>
  <c r="AJ422" s="1"/>
  <c r="AJ423" s="1"/>
  <c r="AJ424" s="1"/>
  <c r="AJ425" s="1"/>
  <c r="AJ426" s="1"/>
  <c r="AJ427" s="1"/>
  <c r="AJ428" s="1"/>
  <c r="AJ429" s="1"/>
  <c r="AJ430" s="1"/>
  <c r="AJ431" s="1"/>
  <c r="AJ432" s="1"/>
  <c r="AJ433" s="1"/>
  <c r="AJ434" s="1"/>
  <c r="AJ435" s="1"/>
  <c r="AJ436" s="1"/>
  <c r="AJ437" s="1"/>
  <c r="AJ438" s="1"/>
  <c r="AJ439" s="1"/>
  <c r="AJ440" s="1"/>
  <c r="AJ441" s="1"/>
  <c r="AJ442" s="1"/>
  <c r="AJ443" s="1"/>
  <c r="AJ444" s="1"/>
  <c r="AJ445" s="1"/>
  <c r="AJ446" s="1"/>
  <c r="AJ447" s="1"/>
  <c r="AJ448" s="1"/>
  <c r="AJ449" s="1"/>
  <c r="AJ450" s="1"/>
  <c r="AJ451" s="1"/>
  <c r="AJ452" s="1"/>
  <c r="AJ453" s="1"/>
  <c r="AJ454" s="1"/>
  <c r="AJ455" s="1"/>
  <c r="AJ456" s="1"/>
  <c r="AJ457" s="1"/>
  <c r="AJ458" s="1"/>
  <c r="AJ459" s="1"/>
  <c r="AJ460" s="1"/>
  <c r="AJ461" s="1"/>
  <c r="AJ462" s="1"/>
  <c r="AJ463" s="1"/>
  <c r="AJ464" s="1"/>
  <c r="AJ465" s="1"/>
  <c r="AJ466" s="1"/>
  <c r="AJ467" s="1"/>
  <c r="AJ468" s="1"/>
  <c r="AJ469" s="1"/>
  <c r="AJ470" s="1"/>
  <c r="AJ471" s="1"/>
  <c r="AJ472" s="1"/>
  <c r="AJ473" s="1"/>
  <c r="AJ474" s="1"/>
  <c r="AJ475" s="1"/>
  <c r="AJ476" s="1"/>
  <c r="AJ477" s="1"/>
  <c r="AJ478" s="1"/>
  <c r="AJ479" s="1"/>
  <c r="AJ480" s="1"/>
  <c r="AJ481" s="1"/>
  <c r="AJ482" s="1"/>
  <c r="AJ483" s="1"/>
  <c r="AJ484" s="1"/>
  <c r="AJ485" s="1"/>
  <c r="AJ486" s="1"/>
  <c r="AJ487" s="1"/>
  <c r="AJ488" s="1"/>
  <c r="AJ489" s="1"/>
  <c r="AJ490" s="1"/>
  <c r="AJ491" s="1"/>
  <c r="AJ492" s="1"/>
  <c r="AJ493" s="1"/>
  <c r="AJ494" s="1"/>
  <c r="AJ495" s="1"/>
  <c r="AJ496" s="1"/>
  <c r="AJ497" s="1"/>
  <c r="AJ498" s="1"/>
  <c r="AJ499" s="1"/>
  <c r="AJ500" s="1"/>
  <c r="AJ501" s="1"/>
  <c r="AJ502" s="1"/>
  <c r="AJ503" s="1"/>
  <c r="AJ504" s="1"/>
  <c r="AJ505" s="1"/>
  <c r="AJ506" s="1"/>
  <c r="AJ507" s="1"/>
  <c r="AJ508" s="1"/>
  <c r="AJ509" s="1"/>
  <c r="AJ510" s="1"/>
  <c r="AJ511" s="1"/>
  <c r="AJ512" s="1"/>
  <c r="AJ513" s="1"/>
  <c r="AJ514" s="1"/>
  <c r="AJ515" s="1"/>
  <c r="AJ516" s="1"/>
  <c r="AJ517" s="1"/>
  <c r="AJ518" s="1"/>
  <c r="AJ519" s="1"/>
  <c r="AJ520" s="1"/>
  <c r="AJ521" s="1"/>
  <c r="AJ522" s="1"/>
  <c r="AJ523" s="1"/>
  <c r="AJ524" s="1"/>
  <c r="AJ525" s="1"/>
  <c r="AJ526" s="1"/>
  <c r="AJ527" s="1"/>
  <c r="AJ528" s="1"/>
  <c r="AJ529" s="1"/>
  <c r="AJ530" s="1"/>
  <c r="AJ531" s="1"/>
  <c r="AJ532" s="1"/>
  <c r="AJ533" s="1"/>
  <c r="AJ534" s="1"/>
  <c r="AJ535" s="1"/>
  <c r="AJ536" s="1"/>
  <c r="AJ537" s="1"/>
  <c r="AJ538" s="1"/>
  <c r="AJ539" s="1"/>
  <c r="AJ540" s="1"/>
  <c r="AJ541" s="1"/>
  <c r="AJ542" s="1"/>
  <c r="AJ543" s="1"/>
  <c r="AJ544" s="1"/>
  <c r="AJ545" s="1"/>
  <c r="AJ546" s="1"/>
  <c r="AJ547" s="1"/>
  <c r="AJ548" s="1"/>
  <c r="AJ549" s="1"/>
  <c r="AJ550" s="1"/>
  <c r="AJ551" s="1"/>
  <c r="AJ552" s="1"/>
  <c r="AJ553" s="1"/>
  <c r="AJ554" s="1"/>
  <c r="AJ555" s="1"/>
  <c r="AJ556" s="1"/>
  <c r="AJ557" s="1"/>
  <c r="AJ558" s="1"/>
  <c r="AJ559" s="1"/>
  <c r="AJ560" s="1"/>
  <c r="AJ561" s="1"/>
  <c r="AJ562" s="1"/>
  <c r="AJ563" s="1"/>
  <c r="AJ564" s="1"/>
  <c r="AJ565" s="1"/>
  <c r="AJ566" s="1"/>
  <c r="AJ567" s="1"/>
  <c r="AJ568" s="1"/>
  <c r="AJ569" s="1"/>
  <c r="AJ570" s="1"/>
  <c r="AJ571" s="1"/>
  <c r="AJ572" s="1"/>
  <c r="AJ573" s="1"/>
  <c r="AJ574" s="1"/>
  <c r="AJ575" s="1"/>
  <c r="AJ576" s="1"/>
  <c r="AJ577" s="1"/>
  <c r="AJ578" s="1"/>
  <c r="AJ579" s="1"/>
  <c r="AJ580" s="1"/>
  <c r="AJ581" s="1"/>
  <c r="AJ582" s="1"/>
  <c r="AJ583" s="1"/>
  <c r="AJ584" s="1"/>
  <c r="AJ585" s="1"/>
  <c r="AJ586" s="1"/>
  <c r="AJ587" s="1"/>
  <c r="AJ588" s="1"/>
  <c r="AJ589" s="1"/>
  <c r="AJ590" s="1"/>
  <c r="AJ591" s="1"/>
  <c r="AJ592" s="1"/>
  <c r="AJ593" s="1"/>
  <c r="AJ594" s="1"/>
  <c r="AJ595" s="1"/>
  <c r="AJ596" s="1"/>
  <c r="AJ597" s="1"/>
  <c r="AJ598" s="1"/>
  <c r="AJ599" s="1"/>
  <c r="AJ600" s="1"/>
  <c r="AJ601" s="1"/>
  <c r="AJ602" s="1"/>
  <c r="AJ603" s="1"/>
  <c r="AJ604" s="1"/>
  <c r="AJ605" s="1"/>
  <c r="AJ606" s="1"/>
  <c r="AJ607" s="1"/>
  <c r="AJ608" s="1"/>
  <c r="AJ609" s="1"/>
  <c r="AJ610" s="1"/>
  <c r="AJ611" s="1"/>
  <c r="AJ612" s="1"/>
  <c r="AJ613" s="1"/>
  <c r="AJ614" s="1"/>
  <c r="AJ615" s="1"/>
  <c r="AJ616" s="1"/>
  <c r="AJ617" s="1"/>
  <c r="AJ618" s="1"/>
  <c r="AJ619" s="1"/>
  <c r="AJ620" s="1"/>
  <c r="AJ621" s="1"/>
  <c r="AJ622" s="1"/>
  <c r="AJ623" s="1"/>
  <c r="AJ624" s="1"/>
  <c r="AJ625" s="1"/>
  <c r="AJ626" s="1"/>
  <c r="AJ627" s="1"/>
  <c r="AJ628" s="1"/>
  <c r="AJ629" s="1"/>
  <c r="AJ630" s="1"/>
  <c r="AJ631" s="1"/>
  <c r="AJ632" s="1"/>
  <c r="AJ633" s="1"/>
  <c r="AJ634" s="1"/>
  <c r="AJ635" s="1"/>
  <c r="AJ636" s="1"/>
  <c r="AJ637" s="1"/>
  <c r="AJ638" s="1"/>
  <c r="AJ639" s="1"/>
  <c r="AJ640" s="1"/>
  <c r="AJ641" s="1"/>
  <c r="AJ642" s="1"/>
  <c r="AJ643" s="1"/>
  <c r="AJ644" s="1"/>
  <c r="AJ645" s="1"/>
  <c r="AJ646" s="1"/>
  <c r="AJ647" s="1"/>
  <c r="AJ648" s="1"/>
  <c r="AJ649" s="1"/>
  <c r="AJ650" s="1"/>
  <c r="AJ651" s="1"/>
  <c r="AJ652" s="1"/>
  <c r="AJ653" s="1"/>
  <c r="AJ654" s="1"/>
  <c r="AJ655" s="1"/>
  <c r="AJ656" s="1"/>
  <c r="AJ657" s="1"/>
  <c r="AJ658" s="1"/>
  <c r="AJ659" s="1"/>
  <c r="AJ660" s="1"/>
  <c r="AJ661" s="1"/>
  <c r="AJ662" s="1"/>
  <c r="AJ663" s="1"/>
  <c r="AJ664" s="1"/>
  <c r="AJ665" s="1"/>
  <c r="AJ666" s="1"/>
  <c r="AJ667" s="1"/>
  <c r="AJ668" s="1"/>
  <c r="AJ669" s="1"/>
  <c r="AJ670" s="1"/>
  <c r="AJ671" s="1"/>
  <c r="AJ672" s="1"/>
  <c r="AJ673" s="1"/>
  <c r="AJ674" s="1"/>
  <c r="AJ675" s="1"/>
  <c r="AJ676" s="1"/>
  <c r="AJ677" s="1"/>
  <c r="AJ678" s="1"/>
  <c r="AJ679" s="1"/>
  <c r="AJ680" s="1"/>
  <c r="AJ681" s="1"/>
  <c r="AJ682" s="1"/>
  <c r="AJ683" s="1"/>
  <c r="AJ684" s="1"/>
  <c r="AJ685" s="1"/>
  <c r="AJ686" s="1"/>
  <c r="AJ687" s="1"/>
  <c r="AJ688" s="1"/>
  <c r="AJ689" s="1"/>
  <c r="AJ690" s="1"/>
  <c r="AJ691" s="1"/>
  <c r="AJ692" s="1"/>
  <c r="AJ693" s="1"/>
  <c r="AJ694" s="1"/>
  <c r="AJ695" s="1"/>
  <c r="AJ696" s="1"/>
  <c r="AJ697" s="1"/>
  <c r="AJ698" s="1"/>
  <c r="AJ699" s="1"/>
  <c r="AJ700" s="1"/>
  <c r="AJ701" s="1"/>
  <c r="AJ702" s="1"/>
  <c r="AJ703" s="1"/>
  <c r="AJ704" s="1"/>
  <c r="AJ705" s="1"/>
  <c r="AJ706" s="1"/>
  <c r="AJ707" s="1"/>
  <c r="AJ708" s="1"/>
  <c r="AJ709" s="1"/>
  <c r="AJ710" s="1"/>
  <c r="AJ711" s="1"/>
  <c r="AJ712" s="1"/>
  <c r="AJ713" s="1"/>
  <c r="AJ714" s="1"/>
  <c r="AJ715" s="1"/>
  <c r="AJ716" s="1"/>
  <c r="AJ717" s="1"/>
  <c r="AJ718" s="1"/>
  <c r="AJ719" s="1"/>
  <c r="AJ720" s="1"/>
  <c r="AJ721" s="1"/>
  <c r="AJ722" s="1"/>
  <c r="AJ723" s="1"/>
  <c r="AJ724" s="1"/>
  <c r="AJ725" s="1"/>
  <c r="AJ726" s="1"/>
  <c r="AJ727" s="1"/>
  <c r="AJ728" s="1"/>
  <c r="AJ729" s="1"/>
  <c r="AJ730" s="1"/>
  <c r="AJ731" s="1"/>
  <c r="AJ732" s="1"/>
  <c r="AJ733" s="1"/>
  <c r="AJ734" s="1"/>
  <c r="AJ735" s="1"/>
  <c r="AJ736" s="1"/>
  <c r="AJ737" s="1"/>
  <c r="AJ738" s="1"/>
  <c r="AJ739" s="1"/>
  <c r="AJ740" s="1"/>
  <c r="AJ741" s="1"/>
  <c r="AJ742" s="1"/>
  <c r="AJ743" s="1"/>
  <c r="AJ744" s="1"/>
  <c r="AJ745" s="1"/>
  <c r="AJ746" s="1"/>
  <c r="AJ747" s="1"/>
  <c r="AJ748" s="1"/>
  <c r="AJ749" s="1"/>
  <c r="AJ750" s="1"/>
  <c r="AJ751" s="1"/>
  <c r="AJ752" s="1"/>
  <c r="AJ753" s="1"/>
  <c r="AJ754" s="1"/>
  <c r="AJ755" s="1"/>
  <c r="AJ756" s="1"/>
  <c r="AJ757" s="1"/>
  <c r="AJ758" s="1"/>
  <c r="AJ759" s="1"/>
  <c r="AJ760" s="1"/>
  <c r="AJ761" s="1"/>
  <c r="AJ762" s="1"/>
  <c r="AJ763" s="1"/>
  <c r="AJ764" s="1"/>
  <c r="AJ765" s="1"/>
  <c r="AJ766" s="1"/>
  <c r="AJ767" s="1"/>
  <c r="AJ768" s="1"/>
  <c r="AJ769" s="1"/>
  <c r="AJ770" s="1"/>
  <c r="AJ771" s="1"/>
  <c r="AJ772" s="1"/>
  <c r="AJ773" s="1"/>
  <c r="AJ774" s="1"/>
  <c r="AJ775" s="1"/>
  <c r="AJ776" s="1"/>
  <c r="AJ777" s="1"/>
  <c r="AJ778" s="1"/>
  <c r="AJ779" s="1"/>
  <c r="AJ780" s="1"/>
  <c r="AJ781" s="1"/>
  <c r="AJ782" s="1"/>
  <c r="AJ783" s="1"/>
  <c r="AJ784" s="1"/>
  <c r="AJ785" s="1"/>
  <c r="AJ786" s="1"/>
  <c r="AJ787" s="1"/>
  <c r="AJ788" s="1"/>
  <c r="AJ789" s="1"/>
  <c r="AJ790" s="1"/>
  <c r="AJ791" s="1"/>
  <c r="AJ792" s="1"/>
  <c r="AJ793" s="1"/>
  <c r="AJ794" s="1"/>
  <c r="AJ795" s="1"/>
  <c r="AJ796" s="1"/>
  <c r="AJ797" s="1"/>
  <c r="AJ798" s="1"/>
  <c r="AJ799" s="1"/>
  <c r="AJ800" s="1"/>
  <c r="AJ801" s="1"/>
  <c r="AJ802" s="1"/>
  <c r="AJ803" s="1"/>
  <c r="AJ804" s="1"/>
  <c r="AJ805" s="1"/>
  <c r="AJ806" s="1"/>
  <c r="AJ807" s="1"/>
  <c r="AJ808" s="1"/>
  <c r="AJ809" s="1"/>
  <c r="AJ810" s="1"/>
  <c r="AJ811" s="1"/>
  <c r="AJ812" s="1"/>
  <c r="AJ813" s="1"/>
  <c r="AJ814" s="1"/>
  <c r="AJ815" s="1"/>
  <c r="AJ816" s="1"/>
  <c r="AJ817" s="1"/>
  <c r="AJ818" s="1"/>
  <c r="AJ819" s="1"/>
  <c r="AJ820" s="1"/>
  <c r="AJ821" s="1"/>
  <c r="AJ822" s="1"/>
  <c r="AJ823" s="1"/>
  <c r="AJ824" s="1"/>
  <c r="AJ825" s="1"/>
  <c r="AJ826" s="1"/>
  <c r="AJ827" s="1"/>
  <c r="AJ828" s="1"/>
  <c r="AJ829" s="1"/>
  <c r="AJ830" s="1"/>
  <c r="AJ831" s="1"/>
  <c r="AJ832" s="1"/>
  <c r="AJ833" s="1"/>
  <c r="AJ834" s="1"/>
  <c r="AJ835" s="1"/>
  <c r="AJ836" s="1"/>
  <c r="AJ837" s="1"/>
  <c r="AJ838" s="1"/>
  <c r="AJ839" s="1"/>
  <c r="AJ840" s="1"/>
  <c r="AJ841" s="1"/>
  <c r="AJ842" s="1"/>
  <c r="AJ843" s="1"/>
  <c r="AJ844" s="1"/>
  <c r="AJ845" s="1"/>
  <c r="AJ846" s="1"/>
  <c r="AJ847" s="1"/>
  <c r="AJ848" s="1"/>
  <c r="AJ849" s="1"/>
  <c r="AJ850" s="1"/>
  <c r="AJ851" s="1"/>
  <c r="AJ852" s="1"/>
  <c r="AJ853" s="1"/>
  <c r="AJ854" s="1"/>
  <c r="AJ855" s="1"/>
  <c r="AJ856" s="1"/>
  <c r="AJ857" s="1"/>
  <c r="AJ858" s="1"/>
  <c r="AJ859" s="1"/>
  <c r="AJ860" s="1"/>
  <c r="AJ861" s="1"/>
  <c r="AJ862" s="1"/>
  <c r="AJ863" s="1"/>
  <c r="AJ864" s="1"/>
  <c r="AJ865" s="1"/>
  <c r="AJ866" s="1"/>
  <c r="AJ867" s="1"/>
  <c r="AJ868" s="1"/>
  <c r="AJ869" s="1"/>
  <c r="AJ870" s="1"/>
  <c r="AJ871" s="1"/>
  <c r="AJ872" s="1"/>
  <c r="AJ873" s="1"/>
  <c r="AJ874" s="1"/>
  <c r="AJ875" s="1"/>
  <c r="AJ876" s="1"/>
  <c r="AJ877" s="1"/>
  <c r="AJ878" s="1"/>
  <c r="AJ879" s="1"/>
  <c r="AJ880" s="1"/>
  <c r="AJ881" s="1"/>
  <c r="AJ882" s="1"/>
  <c r="AJ883" s="1"/>
  <c r="AJ884" s="1"/>
  <c r="AJ885" s="1"/>
  <c r="AJ886" s="1"/>
  <c r="AJ887" s="1"/>
  <c r="AJ888" s="1"/>
  <c r="AJ889" s="1"/>
  <c r="AJ890" s="1"/>
  <c r="AJ891" s="1"/>
  <c r="AJ892" s="1"/>
  <c r="AJ893" s="1"/>
  <c r="AJ894" s="1"/>
  <c r="AJ895" s="1"/>
  <c r="AJ896" s="1"/>
  <c r="AJ897" s="1"/>
  <c r="AJ898" s="1"/>
  <c r="AJ899" s="1"/>
  <c r="AJ900" s="1"/>
  <c r="AJ901" s="1"/>
  <c r="AJ902" s="1"/>
  <c r="AJ903" s="1"/>
  <c r="AJ904" s="1"/>
  <c r="AJ905" s="1"/>
  <c r="AJ906" s="1"/>
  <c r="AJ907" s="1"/>
  <c r="AJ908" s="1"/>
  <c r="AJ909" s="1"/>
  <c r="AJ910" s="1"/>
  <c r="AJ911" s="1"/>
  <c r="AJ912" s="1"/>
  <c r="AJ913" s="1"/>
  <c r="AJ914" s="1"/>
  <c r="AJ915" s="1"/>
  <c r="AJ916" s="1"/>
  <c r="AJ917" s="1"/>
  <c r="AJ918" s="1"/>
  <c r="AJ919" s="1"/>
  <c r="AJ920" s="1"/>
  <c r="AJ921" s="1"/>
  <c r="AJ922" s="1"/>
  <c r="AJ923" s="1"/>
  <c r="AJ924" s="1"/>
  <c r="AJ925" s="1"/>
  <c r="AJ926" s="1"/>
  <c r="AJ927" s="1"/>
  <c r="AJ928" s="1"/>
  <c r="AJ929" s="1"/>
  <c r="AJ930" s="1"/>
  <c r="AJ931" s="1"/>
  <c r="AJ932" s="1"/>
  <c r="AJ933" s="1"/>
  <c r="AJ934" s="1"/>
  <c r="AJ935" s="1"/>
  <c r="AJ936" s="1"/>
  <c r="AJ937" s="1"/>
  <c r="AJ938" s="1"/>
  <c r="AJ939" s="1"/>
  <c r="AJ940" s="1"/>
  <c r="AJ941" s="1"/>
  <c r="AJ942" s="1"/>
  <c r="AJ943" s="1"/>
  <c r="AJ944" s="1"/>
  <c r="AJ945" s="1"/>
  <c r="AJ946" s="1"/>
  <c r="AJ947" s="1"/>
  <c r="AJ948" s="1"/>
  <c r="AJ949" s="1"/>
  <c r="AJ950" s="1"/>
  <c r="AJ951" s="1"/>
  <c r="AJ952" s="1"/>
  <c r="AJ953" s="1"/>
  <c r="AJ954" s="1"/>
  <c r="AJ955" s="1"/>
  <c r="AJ956" s="1"/>
  <c r="AJ957" s="1"/>
  <c r="AJ958" s="1"/>
  <c r="AJ959" s="1"/>
  <c r="AJ960" s="1"/>
  <c r="AJ961" s="1"/>
  <c r="AJ962" s="1"/>
  <c r="AJ963" s="1"/>
  <c r="AJ964" s="1"/>
  <c r="AJ965" s="1"/>
  <c r="AJ966" s="1"/>
  <c r="AJ967" s="1"/>
  <c r="AJ968" s="1"/>
  <c r="AJ969" s="1"/>
  <c r="AJ970" s="1"/>
  <c r="AJ971" s="1"/>
  <c r="AJ972" s="1"/>
  <c r="AJ973" s="1"/>
  <c r="AJ974" s="1"/>
  <c r="AJ975" s="1"/>
  <c r="AJ976" s="1"/>
  <c r="AJ977" s="1"/>
  <c r="AJ978" s="1"/>
  <c r="AJ979" s="1"/>
  <c r="AJ980" s="1"/>
  <c r="AJ981" s="1"/>
  <c r="AJ982" s="1"/>
  <c r="AJ983" s="1"/>
  <c r="AJ984" s="1"/>
  <c r="AJ985" s="1"/>
  <c r="AJ986" s="1"/>
  <c r="AJ987" s="1"/>
  <c r="AJ988" s="1"/>
  <c r="AJ989" s="1"/>
  <c r="AJ990" s="1"/>
  <c r="AJ991" s="1"/>
  <c r="AJ992" s="1"/>
  <c r="AJ993" s="1"/>
  <c r="AJ994" s="1"/>
  <c r="AJ995" s="1"/>
  <c r="AJ996" s="1"/>
  <c r="AJ997" s="1"/>
  <c r="AJ998" s="1"/>
  <c r="AJ999" s="1"/>
  <c r="AJ1000" s="1"/>
  <c r="AJ1001" s="1"/>
  <c r="AJ1002" s="1"/>
  <c r="AJ1003" s="1"/>
  <c r="AJ1004" s="1"/>
  <c r="AJ1005" s="1"/>
  <c r="AJ1006" s="1"/>
  <c r="AJ1007" s="1"/>
  <c r="AJ1008" s="1"/>
  <c r="AJ1009" s="1"/>
  <c r="AJ1010" s="1"/>
  <c r="AJ1011" s="1"/>
  <c r="AJ1012" s="1"/>
  <c r="AJ1013" s="1"/>
  <c r="AJ1014" s="1"/>
  <c r="AJ1015" s="1"/>
  <c r="AJ1016" s="1"/>
  <c r="AJ1017" s="1"/>
  <c r="AJ1018" s="1"/>
  <c r="AJ1019" s="1"/>
  <c r="AJ1020" s="1"/>
  <c r="AJ1021" s="1"/>
  <c r="AJ1022" s="1"/>
  <c r="AJ1023" s="1"/>
  <c r="AJ1024" s="1"/>
  <c r="AJ1025" s="1"/>
  <c r="AJ1026" s="1"/>
  <c r="AJ1027" s="1"/>
  <c r="AJ1028" s="1"/>
  <c r="AJ1029" s="1"/>
  <c r="AJ1030" s="1"/>
  <c r="AJ1031" s="1"/>
  <c r="AJ1032" s="1"/>
  <c r="AJ1033" s="1"/>
  <c r="AJ1034" s="1"/>
  <c r="AJ1035" s="1"/>
  <c r="AJ1036" s="1"/>
  <c r="AJ1037" s="1"/>
  <c r="AJ1038" s="1"/>
  <c r="AJ1039" s="1"/>
  <c r="AJ1040" s="1"/>
  <c r="AJ1041" s="1"/>
  <c r="AJ1042" s="1"/>
  <c r="AJ1043" s="1"/>
  <c r="AJ1044" s="1"/>
  <c r="AJ1045" s="1"/>
  <c r="AJ1046" s="1"/>
  <c r="AJ1047" s="1"/>
  <c r="AJ1048" s="1"/>
  <c r="AJ1049" s="1"/>
  <c r="AJ1050" s="1"/>
  <c r="AJ1051" s="1"/>
  <c r="AJ1052" s="1"/>
  <c r="AJ1053" s="1"/>
  <c r="AJ1054" s="1"/>
  <c r="AJ1055" s="1"/>
  <c r="AJ1056" s="1"/>
  <c r="AJ1057" s="1"/>
  <c r="AJ1058" s="1"/>
  <c r="AJ1059" s="1"/>
  <c r="AJ1060" s="1"/>
  <c r="AJ1061" s="1"/>
  <c r="AJ1062" s="1"/>
  <c r="AJ1063" s="1"/>
  <c r="AJ1064" s="1"/>
  <c r="AJ1065" s="1"/>
  <c r="AJ1066" s="1"/>
  <c r="AJ1067" s="1"/>
  <c r="AJ1068" s="1"/>
  <c r="AJ1069" s="1"/>
  <c r="AJ1070" s="1"/>
  <c r="AJ1071" s="1"/>
  <c r="AJ1072" s="1"/>
  <c r="AJ1073" s="1"/>
  <c r="AJ1074" s="1"/>
  <c r="AJ1075" s="1"/>
  <c r="AJ1076" s="1"/>
  <c r="AJ1077" s="1"/>
  <c r="AJ1078" s="1"/>
  <c r="AJ1079" s="1"/>
  <c r="AJ1080" s="1"/>
  <c r="AJ1081" s="1"/>
  <c r="AJ1082" s="1"/>
  <c r="AJ1083" s="1"/>
  <c r="AJ1084" s="1"/>
  <c r="AJ1085" s="1"/>
  <c r="AJ1086" s="1"/>
  <c r="AJ1087" s="1"/>
  <c r="AJ1088" s="1"/>
  <c r="AJ1089" s="1"/>
  <c r="AJ1090" s="1"/>
  <c r="AJ1091" s="1"/>
  <c r="AJ1092" s="1"/>
  <c r="AJ1093" s="1"/>
  <c r="AJ1094" s="1"/>
  <c r="AJ1095" s="1"/>
  <c r="AJ1096" s="1"/>
  <c r="AJ1097" s="1"/>
  <c r="AJ1098" s="1"/>
  <c r="AJ1099" s="1"/>
  <c r="AJ1100" s="1"/>
  <c r="AJ1101" s="1"/>
  <c r="AJ1102" s="1"/>
  <c r="AJ1103" s="1"/>
  <c r="AJ1104" s="1"/>
  <c r="AJ1105" s="1"/>
  <c r="AJ1106" s="1"/>
  <c r="AJ1107" s="1"/>
  <c r="AJ1108" s="1"/>
  <c r="AJ1109" s="1"/>
  <c r="AJ1110" s="1"/>
  <c r="AJ1111" s="1"/>
  <c r="AJ1112" s="1"/>
  <c r="AJ1113" s="1"/>
  <c r="AJ1114" s="1"/>
  <c r="AJ1115" s="1"/>
  <c r="AJ1116" s="1"/>
  <c r="AJ1117" s="1"/>
  <c r="AJ1118" s="1"/>
  <c r="AJ1119" s="1"/>
  <c r="AJ1120" s="1"/>
  <c r="AJ1121" s="1"/>
  <c r="AJ1122" s="1"/>
  <c r="AJ1123" s="1"/>
  <c r="AJ1124" s="1"/>
  <c r="AJ1125" s="1"/>
  <c r="AJ1126" s="1"/>
  <c r="AJ1127" s="1"/>
  <c r="AJ1128" s="1"/>
  <c r="AJ1129" s="1"/>
  <c r="AJ1130" s="1"/>
  <c r="AJ1131" s="1"/>
  <c r="AJ1132" s="1"/>
  <c r="AJ1133" s="1"/>
  <c r="AJ1134" s="1"/>
  <c r="AJ1135" s="1"/>
  <c r="AJ1136" s="1"/>
  <c r="AJ1137" s="1"/>
  <c r="AJ1138" s="1"/>
  <c r="AJ1139" s="1"/>
  <c r="AJ1140" s="1"/>
  <c r="AJ1141" s="1"/>
  <c r="AJ1142" s="1"/>
  <c r="AJ1143" s="1"/>
  <c r="AJ1144" s="1"/>
  <c r="AJ1145" s="1"/>
  <c r="AJ1146" s="1"/>
  <c r="AJ1147" s="1"/>
  <c r="AJ1148" s="1"/>
  <c r="AJ1149" s="1"/>
  <c r="AJ1150" s="1"/>
  <c r="AJ1151" s="1"/>
  <c r="AJ1152" s="1"/>
  <c r="AJ1153" s="1"/>
  <c r="AJ1154" s="1"/>
  <c r="AJ1155" s="1"/>
  <c r="AJ1156" s="1"/>
  <c r="AJ1157" s="1"/>
  <c r="AJ1158" s="1"/>
  <c r="AJ1159" s="1"/>
  <c r="AJ1160" s="1"/>
  <c r="AJ1161" s="1"/>
  <c r="AJ1162" s="1"/>
  <c r="AJ1163" s="1"/>
  <c r="AJ1164" s="1"/>
  <c r="AJ1165" s="1"/>
  <c r="AJ1166" s="1"/>
  <c r="AJ1167" s="1"/>
  <c r="AJ1168" s="1"/>
  <c r="AJ1169" s="1"/>
  <c r="AJ1170" s="1"/>
  <c r="AJ1171" s="1"/>
  <c r="AJ1172" s="1"/>
  <c r="AJ1173" s="1"/>
  <c r="AJ1174" s="1"/>
  <c r="AJ1175" s="1"/>
  <c r="AJ1176" s="1"/>
  <c r="AJ1177" s="1"/>
  <c r="AJ1178" s="1"/>
  <c r="AJ1179" s="1"/>
  <c r="AJ1180" s="1"/>
  <c r="AJ1181" s="1"/>
  <c r="AJ1182" s="1"/>
  <c r="AJ1183" s="1"/>
  <c r="AJ1184" s="1"/>
  <c r="AJ1185" s="1"/>
  <c r="AJ1186" s="1"/>
  <c r="AJ1187" s="1"/>
  <c r="AJ1188" s="1"/>
  <c r="AJ1189" s="1"/>
  <c r="AJ1190" s="1"/>
  <c r="AJ1191" s="1"/>
  <c r="AJ1192" s="1"/>
  <c r="AJ1193" s="1"/>
  <c r="AJ1194" s="1"/>
  <c r="AJ1195" s="1"/>
  <c r="AJ1196" s="1"/>
  <c r="AJ1197" s="1"/>
  <c r="AJ1198" s="1"/>
  <c r="AJ1199" s="1"/>
  <c r="AJ1200" s="1"/>
  <c r="AJ1201" s="1"/>
  <c r="AJ1202" s="1"/>
  <c r="AJ1203" s="1"/>
  <c r="AJ1204" s="1"/>
  <c r="AJ1205" s="1"/>
  <c r="AJ1206" s="1"/>
  <c r="AJ1207" s="1"/>
  <c r="AJ1208" s="1"/>
  <c r="AJ1209" s="1"/>
  <c r="AJ1210" s="1"/>
  <c r="AJ1211" s="1"/>
  <c r="AJ1212" s="1"/>
  <c r="AJ1213" s="1"/>
  <c r="AJ1214" s="1"/>
  <c r="AJ1215" s="1"/>
  <c r="AJ1216" s="1"/>
  <c r="AJ1217" s="1"/>
  <c r="AJ1218" s="1"/>
  <c r="AJ1219" s="1"/>
  <c r="AJ1220" s="1"/>
  <c r="AJ1221" s="1"/>
  <c r="AJ1222" s="1"/>
  <c r="AJ1223" s="1"/>
  <c r="AJ1224" s="1"/>
  <c r="AJ1225" s="1"/>
  <c r="AJ1226" s="1"/>
  <c r="AJ1227" s="1"/>
  <c r="AJ1228" s="1"/>
  <c r="AJ1229" s="1"/>
  <c r="AJ1230" s="1"/>
  <c r="AJ1231" s="1"/>
  <c r="AJ1232" s="1"/>
  <c r="AJ1233" s="1"/>
  <c r="AJ1234" s="1"/>
  <c r="AJ1235" s="1"/>
  <c r="AJ1236" s="1"/>
  <c r="AJ1237" s="1"/>
  <c r="AJ1238" s="1"/>
  <c r="AJ1239" s="1"/>
  <c r="AJ1240" s="1"/>
  <c r="AJ1241" s="1"/>
  <c r="AJ1242" s="1"/>
  <c r="AJ1243" s="1"/>
  <c r="AJ1244" s="1"/>
  <c r="AJ1245" s="1"/>
  <c r="AJ1246" s="1"/>
  <c r="AJ1247" s="1"/>
  <c r="AJ1248" s="1"/>
  <c r="AJ1249" s="1"/>
  <c r="AJ1250" s="1"/>
  <c r="AJ1251" s="1"/>
  <c r="AJ1252" s="1"/>
  <c r="AJ1253" s="1"/>
  <c r="AJ1254" s="1"/>
  <c r="AJ1255" s="1"/>
  <c r="AJ1256" s="1"/>
  <c r="AJ1257" s="1"/>
  <c r="AJ1258" s="1"/>
  <c r="AJ1259" s="1"/>
  <c r="AJ1260" s="1"/>
  <c r="AJ1261" s="1"/>
  <c r="AJ1262" s="1"/>
  <c r="AJ1263" s="1"/>
  <c r="AJ1264" s="1"/>
  <c r="AJ1265" s="1"/>
  <c r="AJ1266" s="1"/>
  <c r="AJ1267" s="1"/>
  <c r="AJ1268" s="1"/>
  <c r="AJ1269" s="1"/>
  <c r="AJ1270" s="1"/>
  <c r="AJ1271" s="1"/>
  <c r="AJ1272" s="1"/>
  <c r="AJ1273" s="1"/>
  <c r="AJ1274" s="1"/>
  <c r="AJ1275" s="1"/>
  <c r="AJ1276" s="1"/>
  <c r="AJ1277" s="1"/>
  <c r="AJ1278" s="1"/>
  <c r="AJ1279" s="1"/>
  <c r="AJ1280" s="1"/>
  <c r="AJ1281" s="1"/>
  <c r="AJ1282" s="1"/>
  <c r="AJ1283" s="1"/>
  <c r="AJ1284" s="1"/>
  <c r="AJ1285" s="1"/>
  <c r="AJ1286" s="1"/>
  <c r="AJ1287" s="1"/>
  <c r="AJ1288" s="1"/>
  <c r="AJ1289" s="1"/>
  <c r="AJ1290" s="1"/>
  <c r="AJ1291" s="1"/>
  <c r="AJ1292" s="1"/>
  <c r="AJ1293" s="1"/>
  <c r="AJ1294" s="1"/>
  <c r="AJ1295" s="1"/>
  <c r="AJ1296" s="1"/>
  <c r="AJ1297" s="1"/>
  <c r="AJ1298" s="1"/>
  <c r="AJ1299" s="1"/>
  <c r="AJ1300" s="1"/>
  <c r="AJ1301" s="1"/>
  <c r="AJ1302" s="1"/>
  <c r="AJ1303" s="1"/>
  <c r="AJ1304" s="1"/>
  <c r="AJ1305" s="1"/>
  <c r="AJ1306" s="1"/>
  <c r="AJ1307" s="1"/>
  <c r="AJ1308" s="1"/>
  <c r="AJ1309" s="1"/>
  <c r="AJ1310" s="1"/>
  <c r="AJ1311" s="1"/>
  <c r="AJ1312" s="1"/>
  <c r="AJ1313" s="1"/>
  <c r="AJ1314" s="1"/>
  <c r="AJ1315" s="1"/>
  <c r="AJ1316" s="1"/>
  <c r="AJ1317" s="1"/>
  <c r="AJ1318" s="1"/>
  <c r="AJ1319" s="1"/>
  <c r="AJ1320" s="1"/>
  <c r="AJ1321" s="1"/>
  <c r="AJ1322" s="1"/>
  <c r="AJ1323" s="1"/>
  <c r="AJ1324" s="1"/>
  <c r="AJ1325" s="1"/>
  <c r="AJ1326" s="1"/>
  <c r="AJ1327" s="1"/>
  <c r="AJ1328" s="1"/>
  <c r="AJ1329" s="1"/>
  <c r="AJ1330" s="1"/>
  <c r="AJ1331" s="1"/>
  <c r="AJ1332" s="1"/>
  <c r="AJ1333" s="1"/>
  <c r="AJ1334" s="1"/>
  <c r="AJ1335" s="1"/>
  <c r="AJ1336" s="1"/>
  <c r="AJ1337" s="1"/>
  <c r="AJ1338" s="1"/>
  <c r="AJ1339" s="1"/>
  <c r="AJ1340" s="1"/>
  <c r="AJ1341" s="1"/>
  <c r="AJ1342" s="1"/>
  <c r="AJ1343" s="1"/>
  <c r="AJ1344" s="1"/>
  <c r="AJ1345" s="1"/>
  <c r="AJ1346" s="1"/>
  <c r="AJ1347" s="1"/>
  <c r="AJ1348" s="1"/>
  <c r="AJ1349" s="1"/>
  <c r="AJ1350" s="1"/>
  <c r="AJ1351" s="1"/>
  <c r="AJ1352" s="1"/>
  <c r="AJ1353" s="1"/>
  <c r="AJ1354" s="1"/>
  <c r="AJ1355" s="1"/>
  <c r="AJ1356" s="1"/>
  <c r="AJ1357" s="1"/>
  <c r="AJ1358" s="1"/>
  <c r="AJ1359" s="1"/>
  <c r="AJ1360" s="1"/>
  <c r="AJ1361" s="1"/>
  <c r="AJ1362" s="1"/>
  <c r="AJ1363" s="1"/>
  <c r="AJ1364" s="1"/>
  <c r="AJ1365" s="1"/>
  <c r="AJ1366" s="1"/>
  <c r="AJ1367" s="1"/>
  <c r="AJ1368" s="1"/>
  <c r="AJ1369" s="1"/>
  <c r="AJ1370" s="1"/>
  <c r="AJ1371" s="1"/>
  <c r="AJ1372" s="1"/>
  <c r="AJ1373" s="1"/>
  <c r="AJ1374" s="1"/>
  <c r="AJ1375" s="1"/>
  <c r="AJ1376" s="1"/>
  <c r="AJ1377" s="1"/>
  <c r="AJ1378" s="1"/>
  <c r="AJ1379" s="1"/>
  <c r="AJ1380" s="1"/>
  <c r="AJ1381" s="1"/>
  <c r="AJ1382" s="1"/>
  <c r="AJ1383" s="1"/>
  <c r="AJ1384" s="1"/>
  <c r="AJ1385" s="1"/>
  <c r="AJ1386" s="1"/>
  <c r="AJ1387" s="1"/>
  <c r="AJ1388" s="1"/>
  <c r="AJ1389" s="1"/>
  <c r="AJ1390" s="1"/>
  <c r="AJ1391" s="1"/>
  <c r="AJ1392" s="1"/>
  <c r="AJ1393" s="1"/>
  <c r="AJ1394" s="1"/>
  <c r="AJ1395" s="1"/>
  <c r="AJ1396" s="1"/>
  <c r="AJ1397" s="1"/>
  <c r="AJ1398" s="1"/>
  <c r="AJ1399" s="1"/>
  <c r="AJ1400" s="1"/>
  <c r="AJ1401" s="1"/>
  <c r="AJ1402" s="1"/>
  <c r="AJ1403" s="1"/>
  <c r="AJ1404" s="1"/>
  <c r="AJ1405" s="1"/>
  <c r="AJ1406" s="1"/>
  <c r="AJ1407" s="1"/>
  <c r="AJ1408" s="1"/>
  <c r="AJ1409" s="1"/>
  <c r="AJ1410" s="1"/>
  <c r="AJ1411" s="1"/>
  <c r="AJ1412" s="1"/>
  <c r="AJ1413" s="1"/>
  <c r="AJ1414" s="1"/>
  <c r="AJ1415" s="1"/>
  <c r="AJ1416" s="1"/>
  <c r="AJ1417" s="1"/>
  <c r="AJ1418" s="1"/>
  <c r="AJ1419" s="1"/>
  <c r="AJ1420" s="1"/>
  <c r="AJ1421" s="1"/>
  <c r="AJ1422" s="1"/>
  <c r="AJ1423" s="1"/>
  <c r="AJ1424" s="1"/>
  <c r="AJ1425" s="1"/>
  <c r="AJ1426" s="1"/>
  <c r="AJ1427" s="1"/>
  <c r="AJ1428" s="1"/>
  <c r="AJ1429" s="1"/>
  <c r="AJ1430" s="1"/>
  <c r="AJ1431" s="1"/>
  <c r="AJ1432" s="1"/>
  <c r="AJ1433" s="1"/>
  <c r="AJ1434" s="1"/>
  <c r="AJ1435" s="1"/>
  <c r="AJ1436" s="1"/>
  <c r="AJ1437" s="1"/>
  <c r="AJ1438" s="1"/>
  <c r="AJ1439" s="1"/>
  <c r="AJ1440" s="1"/>
  <c r="AJ1441" s="1"/>
  <c r="AJ1442" s="1"/>
  <c r="AJ1443" s="1"/>
  <c r="AJ1444" s="1"/>
  <c r="AJ1445" s="1"/>
  <c r="AJ1446" s="1"/>
  <c r="AJ1447" s="1"/>
  <c r="AJ1448" s="1"/>
  <c r="AJ1449" s="1"/>
  <c r="AJ1450" s="1"/>
  <c r="AJ1451" s="1"/>
  <c r="AJ1452" s="1"/>
  <c r="AJ1453" s="1"/>
  <c r="AJ1454" s="1"/>
  <c r="AJ1455" s="1"/>
  <c r="AJ1456" s="1"/>
  <c r="AJ1457" s="1"/>
  <c r="AJ1458" s="1"/>
  <c r="AJ1459" s="1"/>
  <c r="AJ1460" s="1"/>
  <c r="AJ1461" s="1"/>
  <c r="AJ1462" s="1"/>
  <c r="AJ1463" s="1"/>
  <c r="AJ1464" s="1"/>
  <c r="AJ1465" s="1"/>
  <c r="AJ1466" s="1"/>
  <c r="AJ1467" s="1"/>
  <c r="AJ1468" s="1"/>
  <c r="AJ1469" s="1"/>
  <c r="AJ1470" s="1"/>
  <c r="AJ1471" s="1"/>
  <c r="AJ1472" s="1"/>
  <c r="AJ1473" s="1"/>
  <c r="AJ1474" s="1"/>
  <c r="AJ1475" s="1"/>
  <c r="AJ1476" s="1"/>
  <c r="AJ1477" s="1"/>
  <c r="AJ1478" s="1"/>
  <c r="AJ1479" s="1"/>
  <c r="AJ1480" s="1"/>
  <c r="AJ1481" s="1"/>
  <c r="AJ1482" s="1"/>
  <c r="AJ1483" s="1"/>
  <c r="AJ1484" s="1"/>
  <c r="AJ1485" s="1"/>
  <c r="AJ1486" s="1"/>
  <c r="AJ1487" s="1"/>
  <c r="AJ1488" s="1"/>
  <c r="AJ1489" s="1"/>
  <c r="AJ1490" s="1"/>
  <c r="AJ1491" s="1"/>
  <c r="AJ1492" s="1"/>
  <c r="AJ1493" s="1"/>
  <c r="AJ1494" s="1"/>
  <c r="AJ1495" s="1"/>
  <c r="AJ1496" s="1"/>
  <c r="AJ1497" s="1"/>
  <c r="AJ1498" s="1"/>
  <c r="AJ1499" s="1"/>
  <c r="AJ1500" s="1"/>
  <c r="AJ1501" s="1"/>
  <c r="AJ1502" s="1"/>
  <c r="AJ1503" s="1"/>
  <c r="AJ1504" s="1"/>
  <c r="AJ1505" s="1"/>
  <c r="AJ1506" s="1"/>
  <c r="AJ1507" s="1"/>
  <c r="AJ1508" s="1"/>
  <c r="AJ1509" s="1"/>
  <c r="AJ1510" s="1"/>
  <c r="AJ1511" s="1"/>
  <c r="AJ1512" s="1"/>
  <c r="AJ1513" s="1"/>
  <c r="AJ1514" s="1"/>
  <c r="AJ1515" s="1"/>
  <c r="AJ1516" s="1"/>
  <c r="AJ1517" s="1"/>
  <c r="AJ1518" s="1"/>
  <c r="AJ1519" s="1"/>
  <c r="AJ1520" s="1"/>
  <c r="AJ1521" s="1"/>
  <c r="AJ1522" s="1"/>
  <c r="AJ1523" s="1"/>
  <c r="AJ1524" s="1"/>
  <c r="AJ1525" s="1"/>
  <c r="AJ1526" s="1"/>
  <c r="AJ1527" s="1"/>
  <c r="AJ1528" s="1"/>
  <c r="AJ1529" s="1"/>
  <c r="AJ1530" s="1"/>
  <c r="AJ1531" s="1"/>
  <c r="AJ1532" s="1"/>
  <c r="AJ1533" s="1"/>
  <c r="AJ1534" s="1"/>
  <c r="AJ1535" s="1"/>
  <c r="AJ1536" s="1"/>
  <c r="AJ1537" s="1"/>
  <c r="AJ1538" s="1"/>
  <c r="AJ1539" s="1"/>
  <c r="AJ1540" s="1"/>
  <c r="AJ1541" s="1"/>
  <c r="AJ1542" s="1"/>
  <c r="AJ1543" s="1"/>
  <c r="AJ1544" s="1"/>
  <c r="AJ1545" s="1"/>
  <c r="AJ1546" s="1"/>
  <c r="AJ1547" s="1"/>
  <c r="AJ1548" s="1"/>
  <c r="AJ1549" s="1"/>
  <c r="AJ1550" s="1"/>
  <c r="AJ1551" s="1"/>
  <c r="AJ1552" s="1"/>
  <c r="AJ1553" s="1"/>
  <c r="AJ1554" s="1"/>
  <c r="AJ1555" s="1"/>
  <c r="AJ1556" s="1"/>
  <c r="AJ1557" s="1"/>
  <c r="AJ1558" s="1"/>
  <c r="AJ1559" s="1"/>
  <c r="AJ1560" s="1"/>
  <c r="AJ1561" s="1"/>
  <c r="AJ1562" s="1"/>
  <c r="AJ1563" s="1"/>
  <c r="AJ1564" s="1"/>
  <c r="AJ1565" s="1"/>
  <c r="AJ1566" s="1"/>
  <c r="AJ1567" s="1"/>
  <c r="AJ1568" s="1"/>
  <c r="AJ1569" s="1"/>
  <c r="AJ1570" s="1"/>
  <c r="AJ1571" s="1"/>
  <c r="AJ1572" s="1"/>
  <c r="AJ1573" s="1"/>
  <c r="AJ1574" s="1"/>
  <c r="AJ1575" s="1"/>
  <c r="AJ1576" s="1"/>
  <c r="AJ1577" s="1"/>
  <c r="AJ1578" s="1"/>
  <c r="AJ1579" s="1"/>
  <c r="AJ1580" s="1"/>
  <c r="AJ1581" s="1"/>
  <c r="AJ1582" s="1"/>
  <c r="AJ1583" s="1"/>
  <c r="AJ1584" s="1"/>
  <c r="AJ1585" s="1"/>
  <c r="AJ1586" s="1"/>
  <c r="AJ1587" s="1"/>
  <c r="AJ1588" s="1"/>
  <c r="AJ1589" s="1"/>
  <c r="AJ1590" s="1"/>
  <c r="AJ1591" s="1"/>
  <c r="AJ1592" s="1"/>
  <c r="AJ1593" s="1"/>
  <c r="AJ1594" s="1"/>
  <c r="AJ1595" s="1"/>
  <c r="AJ1596" s="1"/>
  <c r="AJ1597" s="1"/>
  <c r="AJ1598" s="1"/>
  <c r="AJ1599" s="1"/>
  <c r="AJ1600" s="1"/>
  <c r="AJ1601" s="1"/>
  <c r="AJ1602" s="1"/>
  <c r="AJ1603" s="1"/>
  <c r="AJ1604" s="1"/>
  <c r="AJ1605" s="1"/>
  <c r="AJ1606" s="1"/>
  <c r="AJ1607" s="1"/>
  <c r="AJ1608" s="1"/>
  <c r="AJ1609" s="1"/>
  <c r="AJ1610" s="1"/>
  <c r="AJ1611" s="1"/>
  <c r="AJ1612" s="1"/>
  <c r="AJ1613" s="1"/>
  <c r="AJ1614" s="1"/>
  <c r="AJ1615" s="1"/>
  <c r="AJ1616" s="1"/>
  <c r="AJ1617" s="1"/>
  <c r="AJ1618" s="1"/>
  <c r="AJ1619" s="1"/>
  <c r="AJ1620" s="1"/>
  <c r="AJ1621" s="1"/>
  <c r="AJ1622" s="1"/>
  <c r="AJ1623" s="1"/>
  <c r="AJ1624" s="1"/>
  <c r="AJ1625" s="1"/>
  <c r="AJ1626" s="1"/>
  <c r="AJ1627" s="1"/>
  <c r="AJ1628" s="1"/>
  <c r="AJ1629" s="1"/>
  <c r="AJ1630" s="1"/>
  <c r="AJ1631" s="1"/>
  <c r="AJ1632" s="1"/>
  <c r="AJ1633" s="1"/>
  <c r="AJ1634" s="1"/>
  <c r="AJ1635" s="1"/>
  <c r="AJ1636" s="1"/>
  <c r="AJ1637" s="1"/>
  <c r="AJ1638" s="1"/>
  <c r="AJ1639" s="1"/>
  <c r="AJ1640" s="1"/>
  <c r="AJ1641" s="1"/>
  <c r="AJ1642" s="1"/>
  <c r="AJ1643" s="1"/>
  <c r="AJ1644" s="1"/>
  <c r="AJ1645" s="1"/>
  <c r="AJ1646" s="1"/>
  <c r="AJ1647" s="1"/>
  <c r="AJ1648" s="1"/>
  <c r="AJ1649" s="1"/>
  <c r="AJ1650" s="1"/>
  <c r="AJ1651" s="1"/>
  <c r="AJ1652" s="1"/>
  <c r="AJ1653" s="1"/>
  <c r="AJ1654" s="1"/>
  <c r="AJ1655" s="1"/>
  <c r="AJ1656" s="1"/>
  <c r="AJ1657" s="1"/>
  <c r="AJ1658" s="1"/>
  <c r="AJ1659" s="1"/>
  <c r="AJ1660" s="1"/>
  <c r="AJ1661" s="1"/>
  <c r="AJ1662" s="1"/>
  <c r="AJ1663" s="1"/>
  <c r="AJ1664" s="1"/>
  <c r="AJ1665" s="1"/>
  <c r="AJ1666" s="1"/>
  <c r="AJ1667" s="1"/>
  <c r="AJ1668" s="1"/>
  <c r="AJ1669" s="1"/>
  <c r="AJ1670" s="1"/>
  <c r="AJ1671" s="1"/>
  <c r="AJ1672" s="1"/>
  <c r="AJ1673" s="1"/>
  <c r="AJ1674" s="1"/>
  <c r="AJ1675" s="1"/>
  <c r="AJ1676" s="1"/>
  <c r="AJ1677" s="1"/>
  <c r="AJ1678" s="1"/>
  <c r="AJ1679" s="1"/>
  <c r="AJ1680" s="1"/>
  <c r="AJ1681" s="1"/>
  <c r="AJ1682" s="1"/>
  <c r="AJ1683" s="1"/>
  <c r="AJ1684" s="1"/>
  <c r="AJ1685" s="1"/>
  <c r="AJ1686" s="1"/>
  <c r="AJ1687" s="1"/>
  <c r="AJ1688" s="1"/>
  <c r="AJ1689" s="1"/>
  <c r="AJ1690" s="1"/>
  <c r="AJ1691" s="1"/>
  <c r="AJ1692" s="1"/>
  <c r="AJ1693" s="1"/>
  <c r="AJ1694" s="1"/>
  <c r="AJ1695" s="1"/>
  <c r="AJ1696" s="1"/>
  <c r="AJ1697" s="1"/>
  <c r="AJ1698" s="1"/>
  <c r="AJ1699" s="1"/>
  <c r="AJ1700" s="1"/>
  <c r="AJ1701" s="1"/>
  <c r="AJ1702" s="1"/>
  <c r="AJ1703" s="1"/>
  <c r="AJ1704" s="1"/>
  <c r="AJ1705" s="1"/>
  <c r="AJ1706" s="1"/>
  <c r="AJ1707" s="1"/>
  <c r="AJ1708" s="1"/>
  <c r="AJ1709" s="1"/>
  <c r="AJ1710" s="1"/>
  <c r="AJ1711" s="1"/>
  <c r="AJ1712" s="1"/>
  <c r="AJ1713" s="1"/>
  <c r="AJ1714" s="1"/>
  <c r="AJ1715" s="1"/>
  <c r="AJ1716" s="1"/>
  <c r="AJ1717" s="1"/>
  <c r="AJ1718" s="1"/>
  <c r="AJ1719" s="1"/>
  <c r="AJ1720" s="1"/>
  <c r="AJ1721" s="1"/>
  <c r="AJ1722" s="1"/>
  <c r="AJ1723" s="1"/>
  <c r="AJ1724" s="1"/>
  <c r="AJ1725" s="1"/>
  <c r="AJ1726" s="1"/>
  <c r="AJ1727" s="1"/>
  <c r="AJ1728" s="1"/>
  <c r="AJ1729" s="1"/>
  <c r="AJ1730" s="1"/>
  <c r="AJ1731" s="1"/>
  <c r="AJ1732" s="1"/>
  <c r="AJ1733" s="1"/>
  <c r="AJ1734" s="1"/>
  <c r="AJ1735" s="1"/>
  <c r="AJ1736" s="1"/>
  <c r="AJ1737" s="1"/>
  <c r="AJ1738" s="1"/>
  <c r="AJ1739" s="1"/>
  <c r="AJ1740" s="1"/>
  <c r="AJ1741" s="1"/>
  <c r="AJ1742" s="1"/>
  <c r="AJ1743" s="1"/>
  <c r="AJ1744" s="1"/>
  <c r="AJ1745" s="1"/>
  <c r="AJ1746" s="1"/>
  <c r="AJ1747" s="1"/>
  <c r="AJ1748" s="1"/>
  <c r="AJ1749" s="1"/>
  <c r="AJ1750" s="1"/>
  <c r="AJ1751" s="1"/>
  <c r="AJ1752" s="1"/>
  <c r="AJ1753" s="1"/>
  <c r="AJ1754" s="1"/>
  <c r="AJ1755" s="1"/>
  <c r="AJ1756" s="1"/>
  <c r="AJ1757" s="1"/>
  <c r="AJ1758" s="1"/>
  <c r="AJ1759" s="1"/>
  <c r="AJ1760" s="1"/>
  <c r="AJ1761" s="1"/>
  <c r="AJ1762" s="1"/>
  <c r="AJ1763" s="1"/>
  <c r="AJ1764" s="1"/>
  <c r="AJ1765" s="1"/>
  <c r="AJ1766" s="1"/>
  <c r="AJ1767" s="1"/>
  <c r="AJ1768" s="1"/>
  <c r="AJ1769" s="1"/>
  <c r="AJ1770" s="1"/>
  <c r="AJ1771" s="1"/>
  <c r="AJ1772" s="1"/>
  <c r="AJ1773" s="1"/>
  <c r="AJ1774" s="1"/>
  <c r="AJ1775" s="1"/>
  <c r="AJ1776" s="1"/>
  <c r="AJ1777" s="1"/>
  <c r="AJ1778" s="1"/>
  <c r="AJ1779" s="1"/>
  <c r="AJ1780" s="1"/>
  <c r="AJ1781" s="1"/>
  <c r="AJ1782" s="1"/>
  <c r="AJ1783" s="1"/>
  <c r="AJ1784" s="1"/>
  <c r="AJ1785" s="1"/>
  <c r="AJ1786" s="1"/>
  <c r="AJ1787" s="1"/>
  <c r="AJ1788" s="1"/>
  <c r="AJ1789" s="1"/>
  <c r="AJ1790" s="1"/>
  <c r="AJ1791" s="1"/>
  <c r="AJ1792" s="1"/>
  <c r="AJ1793" s="1"/>
  <c r="AJ1794" s="1"/>
  <c r="AJ1795" s="1"/>
  <c r="AJ1796" s="1"/>
  <c r="AJ1797" s="1"/>
  <c r="AJ1798" s="1"/>
  <c r="AJ1799" s="1"/>
  <c r="AJ1800" s="1"/>
  <c r="AJ1801" s="1"/>
  <c r="AJ1802" s="1"/>
  <c r="AJ1803" s="1"/>
  <c r="AJ1804" s="1"/>
  <c r="AJ1805" s="1"/>
  <c r="AJ1806" s="1"/>
  <c r="AJ1807" s="1"/>
  <c r="AJ1808" s="1"/>
  <c r="AJ1809" s="1"/>
  <c r="AJ1810" s="1"/>
  <c r="AJ1811" s="1"/>
  <c r="AJ1812" s="1"/>
  <c r="AJ1813" s="1"/>
  <c r="AJ1814" s="1"/>
  <c r="AJ1815" s="1"/>
  <c r="AJ1816" s="1"/>
  <c r="AJ1817" s="1"/>
  <c r="AJ1818" s="1"/>
  <c r="AJ1819" s="1"/>
  <c r="AJ1820" s="1"/>
  <c r="AJ1821" s="1"/>
  <c r="AJ1822" s="1"/>
  <c r="AJ1823" s="1"/>
  <c r="AJ1824" s="1"/>
  <c r="AJ1825" s="1"/>
  <c r="AJ1826" s="1"/>
  <c r="AJ1827" s="1"/>
  <c r="AJ1828" s="1"/>
  <c r="AJ1829" s="1"/>
  <c r="AJ1830" s="1"/>
  <c r="AJ1831" s="1"/>
  <c r="AJ1832" s="1"/>
  <c r="AJ1833" s="1"/>
  <c r="AJ1834" s="1"/>
  <c r="AJ1835" s="1"/>
  <c r="AJ1836" s="1"/>
  <c r="AJ1837" s="1"/>
  <c r="AJ1838" s="1"/>
  <c r="AJ1839" s="1"/>
  <c r="AJ1840" s="1"/>
  <c r="AJ1841" s="1"/>
  <c r="AJ1842" s="1"/>
  <c r="AJ1843" s="1"/>
  <c r="AJ1844" s="1"/>
  <c r="AJ1845" s="1"/>
  <c r="AJ1846" s="1"/>
  <c r="AJ1847" s="1"/>
  <c r="AJ1848" s="1"/>
  <c r="AJ1849" s="1"/>
  <c r="AJ1850" s="1"/>
  <c r="AJ1851" s="1"/>
  <c r="AJ1852" s="1"/>
  <c r="AJ1853" s="1"/>
  <c r="AJ1854" s="1"/>
  <c r="AJ1855" s="1"/>
  <c r="AJ1856" s="1"/>
  <c r="AJ1857" s="1"/>
  <c r="AJ1858" s="1"/>
  <c r="AJ1859" s="1"/>
  <c r="AJ1860" s="1"/>
  <c r="AJ1861" s="1"/>
  <c r="AJ1862" s="1"/>
  <c r="AJ1863" s="1"/>
  <c r="AJ1864" s="1"/>
  <c r="AJ1865" s="1"/>
  <c r="AJ1866" s="1"/>
  <c r="AJ1867" s="1"/>
  <c r="AJ1868" s="1"/>
  <c r="AJ1869" s="1"/>
  <c r="AJ1870" s="1"/>
  <c r="AJ1871" s="1"/>
  <c r="AJ1872" s="1"/>
  <c r="AJ1873" s="1"/>
  <c r="AJ1874" s="1"/>
  <c r="AJ1875" s="1"/>
  <c r="AJ1876" s="1"/>
  <c r="AJ1877" s="1"/>
  <c r="AJ1878" s="1"/>
  <c r="AJ1879" s="1"/>
  <c r="AJ1880" s="1"/>
  <c r="AJ1881" s="1"/>
  <c r="AJ1882" s="1"/>
  <c r="AJ1883" s="1"/>
  <c r="AJ1884" s="1"/>
  <c r="AJ1885" s="1"/>
  <c r="AJ1886" s="1"/>
  <c r="AJ1887" s="1"/>
  <c r="AJ1888" s="1"/>
  <c r="AJ1889" s="1"/>
  <c r="AJ1890" s="1"/>
  <c r="AJ1891" s="1"/>
  <c r="AJ1892" s="1"/>
  <c r="AJ1893" s="1"/>
  <c r="AJ1894" s="1"/>
  <c r="AJ1895" s="1"/>
  <c r="AJ1896" s="1"/>
  <c r="AJ1897" s="1"/>
  <c r="AJ1898" s="1"/>
  <c r="AJ1899" s="1"/>
  <c r="AJ1900" s="1"/>
  <c r="AJ1901" s="1"/>
  <c r="AJ1902" s="1"/>
  <c r="AJ1903" s="1"/>
  <c r="AJ1904" s="1"/>
  <c r="AJ1905" s="1"/>
  <c r="AJ1906" s="1"/>
  <c r="AJ1907" s="1"/>
  <c r="AJ1908" s="1"/>
  <c r="AJ1909" s="1"/>
  <c r="AJ1910" s="1"/>
  <c r="AJ1911" s="1"/>
  <c r="AJ1912" s="1"/>
  <c r="AJ1913" s="1"/>
  <c r="AJ1914" s="1"/>
  <c r="AJ1915" s="1"/>
  <c r="AJ1916" s="1"/>
  <c r="AJ1917" s="1"/>
  <c r="AJ1918" s="1"/>
  <c r="AJ1919" s="1"/>
  <c r="AJ1920" s="1"/>
  <c r="AJ1921" s="1"/>
  <c r="AJ1922" s="1"/>
  <c r="AJ1923" s="1"/>
  <c r="AJ1924" s="1"/>
  <c r="AJ1925" s="1"/>
  <c r="AJ1926" s="1"/>
  <c r="AJ1927" s="1"/>
  <c r="AJ1928" s="1"/>
  <c r="AJ1929" s="1"/>
  <c r="AJ1930" s="1"/>
  <c r="AJ1931" s="1"/>
  <c r="AJ1932" s="1"/>
  <c r="AJ1933" s="1"/>
  <c r="AJ1934" s="1"/>
  <c r="AJ1935" s="1"/>
  <c r="AJ1936" s="1"/>
  <c r="AJ1937" s="1"/>
  <c r="AJ1938" s="1"/>
  <c r="AJ1939" s="1"/>
  <c r="AJ1940" s="1"/>
  <c r="AJ1941" s="1"/>
  <c r="AJ1942" s="1"/>
  <c r="AJ1943" s="1"/>
  <c r="AJ1944" s="1"/>
  <c r="AJ1945" s="1"/>
  <c r="AJ1946" s="1"/>
  <c r="AJ1947" s="1"/>
  <c r="AJ1948" s="1"/>
  <c r="AJ1949" s="1"/>
  <c r="AJ1950" s="1"/>
  <c r="AJ1951" s="1"/>
  <c r="AJ1952" s="1"/>
  <c r="AJ1953" s="1"/>
  <c r="AJ1954" s="1"/>
  <c r="AJ1955" s="1"/>
  <c r="AJ1956" s="1"/>
  <c r="AJ1957" s="1"/>
  <c r="AJ1958" s="1"/>
  <c r="AJ1959" s="1"/>
  <c r="AJ1960" s="1"/>
  <c r="AJ1961" s="1"/>
  <c r="AJ1962" s="1"/>
  <c r="AJ1963" s="1"/>
  <c r="AJ1964" s="1"/>
  <c r="AJ1965" s="1"/>
  <c r="AJ1966" s="1"/>
  <c r="AJ1967" s="1"/>
  <c r="AJ1968" s="1"/>
  <c r="AJ1969" s="1"/>
  <c r="AJ1970" s="1"/>
  <c r="AJ1971" s="1"/>
  <c r="AJ1972" s="1"/>
  <c r="AJ1973" s="1"/>
  <c r="AJ1974" s="1"/>
  <c r="AJ1975" s="1"/>
  <c r="AJ1976" s="1"/>
  <c r="AJ1977" s="1"/>
  <c r="AJ1978" s="1"/>
  <c r="AJ1979" s="1"/>
  <c r="AJ1980" s="1"/>
  <c r="AJ1981" s="1"/>
  <c r="AJ1982" s="1"/>
  <c r="AJ1983" s="1"/>
  <c r="AJ1984" s="1"/>
  <c r="AJ1985" s="1"/>
  <c r="AJ1986" s="1"/>
  <c r="AJ1987" s="1"/>
  <c r="AJ1988" s="1"/>
  <c r="AJ1989" s="1"/>
  <c r="AJ1990" s="1"/>
  <c r="AJ1991" s="1"/>
  <c r="AJ1992" s="1"/>
  <c r="AJ1993" s="1"/>
  <c r="AJ1994" s="1"/>
  <c r="AJ1995" s="1"/>
  <c r="AJ1996" s="1"/>
  <c r="AJ1997" s="1"/>
  <c r="AJ1998" s="1"/>
  <c r="AJ1999" s="1"/>
  <c r="AJ2000" s="1"/>
  <c r="AJ2001" s="1"/>
  <c r="AR1411"/>
  <c r="AR1835"/>
  <c r="AU1047"/>
  <c r="AU1111"/>
  <c r="AT1162"/>
  <c r="AS1213"/>
  <c r="AS1277"/>
  <c r="AV1316"/>
  <c r="AR1392"/>
  <c r="AR1456"/>
  <c r="AR1520"/>
  <c r="AR1584"/>
  <c r="AU1623"/>
  <c r="AU1687"/>
  <c r="AV1764"/>
  <c r="AV1828"/>
  <c r="AU1879"/>
  <c r="AT1930"/>
  <c r="AT1994"/>
  <c r="AR1037"/>
  <c r="AR1101"/>
  <c r="AU1140"/>
  <c r="AT1191"/>
  <c r="AT1255"/>
  <c r="AT1319"/>
  <c r="AT1383"/>
  <c r="AS1434"/>
  <c r="AR1485"/>
  <c r="AR1549"/>
  <c r="AU1588"/>
  <c r="AT1639"/>
  <c r="AS1690"/>
  <c r="AS1754"/>
  <c r="AV1793"/>
  <c r="AV1857"/>
  <c r="AV1921"/>
  <c r="AV1985"/>
  <c r="AS1200"/>
  <c r="AV1359"/>
  <c r="AT1669"/>
  <c r="AR1947"/>
  <c r="AS1255"/>
  <c r="AU1457"/>
  <c r="AT1748"/>
  <c r="AR1007"/>
  <c r="AR1071"/>
  <c r="AU1110"/>
  <c r="AU1174"/>
  <c r="AU1238"/>
  <c r="AU1302"/>
  <c r="AT1353"/>
  <c r="AT1417"/>
  <c r="AR1455"/>
  <c r="AR1519"/>
  <c r="AV1571"/>
  <c r="AV1635"/>
  <c r="AV1699"/>
  <c r="AU1750"/>
  <c r="AT1801"/>
  <c r="AU1878"/>
  <c r="AU1942"/>
  <c r="AV1191"/>
  <c r="AR1523"/>
  <c r="AT1797"/>
  <c r="AV1062"/>
  <c r="AR1314"/>
  <c r="AT1588"/>
  <c r="AT1804"/>
  <c r="AR1028"/>
  <c r="AR1092"/>
  <c r="AS1169"/>
  <c r="AS1233"/>
  <c r="AS1297"/>
  <c r="AS1361"/>
  <c r="AS1425"/>
  <c r="AR1476"/>
  <c r="AR1540"/>
  <c r="AR1604"/>
  <c r="AV1656"/>
  <c r="AU1707"/>
  <c r="AU1771"/>
  <c r="AT1822"/>
  <c r="AT1886"/>
  <c r="AT1950"/>
  <c r="AT1173"/>
  <c r="AT1429"/>
  <c r="AS1608"/>
  <c r="AV1919"/>
  <c r="AS1071"/>
  <c r="AT1316"/>
  <c r="AV1638"/>
  <c r="AT1940"/>
  <c r="AT1019"/>
  <c r="AT1083"/>
  <c r="AV1109"/>
  <c r="AU1160"/>
  <c r="AU1224"/>
  <c r="AU1288"/>
  <c r="AV1365"/>
  <c r="AV1429"/>
  <c r="AU1480"/>
  <c r="AU1544"/>
  <c r="AU1608"/>
  <c r="AT1659"/>
  <c r="AS1710"/>
  <c r="AV1749"/>
  <c r="AV1813"/>
  <c r="AV1877"/>
  <c r="AV1941"/>
  <c r="AU1266"/>
  <c r="AR1539"/>
  <c r="AU1874"/>
  <c r="AT1108"/>
  <c r="AS1295"/>
  <c r="AT1460"/>
  <c r="AT1660"/>
  <c r="AT1884"/>
  <c r="AU1029"/>
  <c r="AS1067"/>
  <c r="AR1118"/>
  <c r="AU1157"/>
  <c r="AU1221"/>
  <c r="AT1272"/>
  <c r="AR1310"/>
  <c r="AR1374"/>
  <c r="AV1426"/>
  <c r="AT1464"/>
  <c r="AS1515"/>
  <c r="AV1554"/>
  <c r="AU1605"/>
  <c r="AS1643"/>
  <c r="AV1682"/>
  <c r="AU1733"/>
  <c r="AT1784"/>
  <c r="AS1835"/>
  <c r="AV1874"/>
  <c r="AU1925"/>
  <c r="AR1950"/>
  <c r="AT1045"/>
  <c r="AV1343"/>
  <c r="AU1690"/>
  <c r="AS1920"/>
  <c r="AT1034"/>
  <c r="AS1085"/>
  <c r="AR1136"/>
  <c r="AR1200"/>
  <c r="AV1252"/>
  <c r="AU1303"/>
  <c r="AU1367"/>
  <c r="AS1405"/>
  <c r="AS1469"/>
  <c r="AV1508"/>
  <c r="AT1546"/>
  <c r="AT1610"/>
  <c r="AV1636"/>
  <c r="AV1700"/>
  <c r="AU1751"/>
  <c r="AT1802"/>
  <c r="AS1853"/>
  <c r="AS1917"/>
  <c r="AV1956"/>
  <c r="AU1076"/>
  <c r="AV1153"/>
  <c r="AV1217"/>
  <c r="AU1268"/>
  <c r="AU1332"/>
  <c r="AU1396"/>
  <c r="AU1460"/>
  <c r="AT1511"/>
  <c r="AS1562"/>
  <c r="AR1613"/>
  <c r="AR1677"/>
  <c r="AV1729"/>
  <c r="AU1780"/>
  <c r="AT1831"/>
  <c r="AT1895"/>
  <c r="AT1959"/>
  <c r="AS1088"/>
  <c r="AS1416"/>
  <c r="AU1730"/>
  <c r="AR1106"/>
  <c r="AR1298"/>
  <c r="AT1492"/>
  <c r="AT1692"/>
  <c r="AU1921"/>
  <c r="AT1033"/>
  <c r="AT1097"/>
  <c r="AT1161"/>
  <c r="AS1212"/>
  <c r="AS1276"/>
  <c r="AS1340"/>
  <c r="AR1391"/>
  <c r="AV1443"/>
  <c r="AU1494"/>
  <c r="AT1545"/>
  <c r="AT1609"/>
  <c r="AR1647"/>
  <c r="AR1711"/>
  <c r="AR1775"/>
  <c r="AV1827"/>
  <c r="AV1891"/>
  <c r="AV1955"/>
  <c r="AV1119"/>
  <c r="AV1383"/>
  <c r="AR1659"/>
  <c r="AS1167"/>
  <c r="AT1428"/>
  <c r="AT1644"/>
  <c r="AU1849"/>
  <c r="AV1016"/>
  <c r="AV1080"/>
  <c r="AU1131"/>
  <c r="AT1182"/>
  <c r="AR1220"/>
  <c r="AR1284"/>
  <c r="AR1348"/>
  <c r="AV1400"/>
  <c r="AV1464"/>
  <c r="AU1515"/>
  <c r="AT1566"/>
  <c r="AT1630"/>
  <c r="AT1694"/>
  <c r="AS1745"/>
  <c r="AR1796"/>
  <c r="AR1860"/>
  <c r="AR1924"/>
  <c r="AR1988"/>
  <c r="AT1101"/>
  <c r="AT1485"/>
  <c r="AV1799"/>
  <c r="AT1989"/>
  <c r="AR1162"/>
  <c r="AS1583"/>
  <c r="AU1865"/>
  <c r="AS1006"/>
  <c r="AS1070"/>
  <c r="AU1096"/>
  <c r="AV1173"/>
  <c r="AV1237"/>
  <c r="AV1301"/>
  <c r="AT1339"/>
  <c r="AS1390"/>
  <c r="AR1441"/>
  <c r="AT1467"/>
  <c r="AT1531"/>
  <c r="AR1569"/>
  <c r="AV1621"/>
  <c r="AV1685"/>
  <c r="AU1736"/>
  <c r="AS1774"/>
  <c r="AS1838"/>
  <c r="AS1902"/>
  <c r="AS1966"/>
  <c r="AU1146"/>
  <c r="AR1603"/>
  <c r="AU1818"/>
  <c r="AT1204"/>
  <c r="AU1417"/>
  <c r="AR1714"/>
  <c r="AR1922"/>
  <c r="AR1054"/>
  <c r="AV1106"/>
  <c r="AT1144"/>
  <c r="AT1208"/>
  <c r="AS1259"/>
  <c r="AV1298"/>
  <c r="AV1362"/>
  <c r="AU1413"/>
  <c r="AS1451"/>
  <c r="AR1502"/>
  <c r="AU1541"/>
  <c r="AT1592"/>
  <c r="AR1630"/>
  <c r="AU1669"/>
  <c r="AR1758"/>
  <c r="AV1810"/>
  <c r="AT1848"/>
  <c r="AR1886"/>
  <c r="AV1938"/>
  <c r="AU1989"/>
  <c r="AV1471"/>
  <c r="AS1021"/>
  <c r="AT1098"/>
  <c r="AU1175"/>
  <c r="AU1239"/>
  <c r="AR1328"/>
  <c r="AT1418"/>
  <c r="AT1482"/>
  <c r="AU1559"/>
  <c r="AS1661"/>
  <c r="AS1725"/>
  <c r="AS1789"/>
  <c r="AT1866"/>
  <c r="AR1968"/>
  <c r="AV1025"/>
  <c r="AV1089"/>
  <c r="AR1165"/>
  <c r="AR1229"/>
  <c r="AR1293"/>
  <c r="AR1357"/>
  <c r="AR1421"/>
  <c r="AS1498"/>
  <c r="AT1575"/>
  <c r="AU1652"/>
  <c r="AR1741"/>
  <c r="AR1805"/>
  <c r="AR1869"/>
  <c r="AS1946"/>
  <c r="AV1151"/>
  <c r="AV1607"/>
  <c r="AT1845"/>
  <c r="AS1207"/>
  <c r="AT1548"/>
  <c r="AV1862"/>
  <c r="AU1046"/>
  <c r="AR1135"/>
  <c r="AR1199"/>
  <c r="AR1263"/>
  <c r="AR1327"/>
  <c r="AS1404"/>
  <c r="AT1481"/>
  <c r="AU1558"/>
  <c r="AU1622"/>
  <c r="AT1673"/>
  <c r="AT1737"/>
  <c r="AR1839"/>
  <c r="AR1903"/>
  <c r="AR1967"/>
  <c r="AS1312"/>
  <c r="AU1722"/>
  <c r="AR1122"/>
  <c r="AS1527"/>
  <c r="AU1905"/>
  <c r="AT1054"/>
  <c r="AT1118"/>
  <c r="AU1195"/>
  <c r="AT1246"/>
  <c r="AU1323"/>
  <c r="AT1374"/>
  <c r="AU1451"/>
  <c r="AV1528"/>
  <c r="AV1592"/>
  <c r="AR1668"/>
  <c r="AV1720"/>
  <c r="AS1809"/>
  <c r="AS1873"/>
  <c r="AS1937"/>
  <c r="AS2001"/>
  <c r="AR1299"/>
  <c r="AS1672"/>
  <c r="AT1020"/>
  <c r="AU1265"/>
  <c r="AT1500"/>
  <c r="AS1751"/>
  <c r="AU1032"/>
  <c r="AS1134"/>
  <c r="AT1211"/>
  <c r="AT1275"/>
  <c r="AR1377"/>
  <c r="AS1454"/>
  <c r="AS1518"/>
  <c r="AT1595"/>
  <c r="AU1672"/>
  <c r="AU1800"/>
  <c r="AU1864"/>
  <c r="AU1928"/>
  <c r="AT1979"/>
  <c r="AV1031"/>
  <c r="AS1336"/>
  <c r="AS1704"/>
  <c r="AU1065"/>
  <c r="AS1343"/>
  <c r="AS1623"/>
  <c r="AS1847"/>
  <c r="AT1016"/>
  <c r="AT1080"/>
  <c r="AV1170"/>
  <c r="AR1246"/>
  <c r="AT1336"/>
  <c r="AS1387"/>
  <c r="AU1477"/>
  <c r="AR1566"/>
  <c r="AT1656"/>
  <c r="AS1707"/>
  <c r="AS1771"/>
  <c r="AR1822"/>
  <c r="AS1899"/>
  <c r="AT1976"/>
  <c r="AU1026"/>
  <c r="AV1087"/>
  <c r="AS1168"/>
  <c r="AR1251"/>
  <c r="AR1323"/>
  <c r="AR1387"/>
  <c r="AU1442"/>
  <c r="AV1519"/>
  <c r="AV1583"/>
  <c r="AR1651"/>
  <c r="AV1735"/>
  <c r="AU1802"/>
  <c r="AT1885"/>
  <c r="AS1960"/>
  <c r="AV1004"/>
  <c r="AR1016"/>
  <c r="AS1029"/>
  <c r="AT1042"/>
  <c r="AU1055"/>
  <c r="AV1068"/>
  <c r="AR1080"/>
  <c r="AS1093"/>
  <c r="AT1106"/>
  <c r="AU1119"/>
  <c r="AV1132"/>
  <c r="AR1144"/>
  <c r="AS1157"/>
  <c r="AT1170"/>
  <c r="AU1183"/>
  <c r="AV1196"/>
  <c r="AR1208"/>
  <c r="AS1221"/>
  <c r="AT1234"/>
  <c r="AU1247"/>
  <c r="AV1260"/>
  <c r="AR1272"/>
  <c r="AS1285"/>
  <c r="AT1298"/>
  <c r="AU1311"/>
  <c r="AV1324"/>
  <c r="AR1336"/>
  <c r="AS1349"/>
  <c r="AT1362"/>
  <c r="AU1375"/>
  <c r="AV1388"/>
  <c r="AR1400"/>
  <c r="AS1413"/>
  <c r="AT1426"/>
  <c r="AU1439"/>
  <c r="AV1452"/>
  <c r="AR1464"/>
  <c r="AS1477"/>
  <c r="AT1490"/>
  <c r="AU1503"/>
  <c r="AV1516"/>
  <c r="AR1528"/>
  <c r="AS1541"/>
  <c r="AT1554"/>
  <c r="AU1567"/>
  <c r="AV1580"/>
  <c r="AR1592"/>
  <c r="AS1605"/>
  <c r="AT1618"/>
  <c r="AU1631"/>
  <c r="AV1644"/>
  <c r="AR1656"/>
  <c r="AS1669"/>
  <c r="AT1682"/>
  <c r="AU1695"/>
  <c r="AV1708"/>
  <c r="AR1720"/>
  <c r="AS1733"/>
  <c r="AT1746"/>
  <c r="AU1759"/>
  <c r="AV1772"/>
  <c r="AR1784"/>
  <c r="AS1797"/>
  <c r="AT1810"/>
  <c r="AU1823"/>
  <c r="AV1836"/>
  <c r="AR1848"/>
  <c r="AS1861"/>
  <c r="AT1874"/>
  <c r="AU1887"/>
  <c r="AV1900"/>
  <c r="AR1912"/>
  <c r="AS1925"/>
  <c r="AT1938"/>
  <c r="AU1951"/>
  <c r="AV1964"/>
  <c r="AR1976"/>
  <c r="AS1989"/>
  <c r="AT1007"/>
  <c r="AU1020"/>
  <c r="AV1033"/>
  <c r="AR1045"/>
  <c r="AS1058"/>
  <c r="AT1071"/>
  <c r="AU1084"/>
  <c r="AV1097"/>
  <c r="AR1109"/>
  <c r="AS1122"/>
  <c r="AT1135"/>
  <c r="AU1148"/>
  <c r="AV1161"/>
  <c r="AR1173"/>
  <c r="AS1186"/>
  <c r="AT1199"/>
  <c r="AU1212"/>
  <c r="AV1225"/>
  <c r="AR1237"/>
  <c r="AS1250"/>
  <c r="AT1263"/>
  <c r="AU1276"/>
  <c r="AV1289"/>
  <c r="AV1111"/>
  <c r="AT1277"/>
  <c r="AS1544"/>
  <c r="AV1759"/>
  <c r="AR1008"/>
  <c r="AR1072"/>
  <c r="AV1124"/>
  <c r="AV1188"/>
  <c r="AT1226"/>
  <c r="AT1290"/>
  <c r="AT1354"/>
  <c r="AV1380"/>
  <c r="AV1444"/>
  <c r="AS1533"/>
  <c r="AS1597"/>
  <c r="AR1648"/>
  <c r="AR1712"/>
  <c r="AR1776"/>
  <c r="AR1840"/>
  <c r="AV1892"/>
  <c r="AU1943"/>
  <c r="AU1012"/>
  <c r="AT1063"/>
  <c r="AS1114"/>
  <c r="AS1178"/>
  <c r="AS1242"/>
  <c r="AV1281"/>
  <c r="AV1345"/>
  <c r="AV1409"/>
  <c r="AV1473"/>
  <c r="AU1524"/>
  <c r="AV1601"/>
  <c r="AV1665"/>
  <c r="AU1716"/>
  <c r="AT1767"/>
  <c r="AU1844"/>
  <c r="AU1908"/>
  <c r="AU1972"/>
  <c r="AS1032"/>
  <c r="AT1309"/>
  <c r="AS1480"/>
  <c r="AV1791"/>
  <c r="AU1161"/>
  <c r="AR1394"/>
  <c r="AU1593"/>
  <c r="AU1793"/>
  <c r="AV1059"/>
  <c r="AV1123"/>
  <c r="AV1187"/>
  <c r="AV1251"/>
  <c r="AV1315"/>
  <c r="AV1379"/>
  <c r="AS1468"/>
  <c r="AS1532"/>
  <c r="AR1583"/>
  <c r="AS1660"/>
  <c r="AS1724"/>
  <c r="AV1763"/>
  <c r="AU1814"/>
  <c r="AT1865"/>
  <c r="AT1929"/>
  <c r="AT1993"/>
  <c r="AT1253"/>
  <c r="AT1581"/>
  <c r="AV1943"/>
  <c r="AR1242"/>
  <c r="AU1481"/>
  <c r="AU1745"/>
  <c r="AV1950"/>
  <c r="AS1041"/>
  <c r="AS1105"/>
  <c r="AR1156"/>
  <c r="AV1208"/>
  <c r="AV1272"/>
  <c r="AV1336"/>
  <c r="AR1412"/>
  <c r="AS1489"/>
  <c r="AS1553"/>
  <c r="AS1617"/>
  <c r="AS1681"/>
  <c r="AR1732"/>
  <c r="AV1784"/>
  <c r="AV1848"/>
  <c r="AV1912"/>
  <c r="AV1976"/>
  <c r="AT1029"/>
  <c r="AT1237"/>
  <c r="AT1541"/>
  <c r="AU1858"/>
  <c r="AV1118"/>
  <c r="AU1369"/>
  <c r="AV1542"/>
  <c r="AT1812"/>
  <c r="AV1045"/>
  <c r="AR1121"/>
  <c r="AR1185"/>
  <c r="AR1249"/>
  <c r="AR1313"/>
  <c r="AU1352"/>
  <c r="AU1416"/>
  <c r="AV1493"/>
  <c r="AV1557"/>
  <c r="AR1633"/>
  <c r="AR1697"/>
  <c r="AR1761"/>
  <c r="AR1825"/>
  <c r="AR1889"/>
  <c r="AR1953"/>
  <c r="AR1091"/>
  <c r="AV1399"/>
  <c r="AT1653"/>
  <c r="AU1938"/>
  <c r="AR1018"/>
  <c r="AT1156"/>
  <c r="AR1386"/>
  <c r="AU1577"/>
  <c r="AU1761"/>
  <c r="AS1967"/>
  <c r="AV1042"/>
  <c r="AU1093"/>
  <c r="AS1131"/>
  <c r="AS1195"/>
  <c r="AV1234"/>
  <c r="AU1285"/>
  <c r="AS1323"/>
  <c r="AU1349"/>
  <c r="AT1400"/>
  <c r="AR1438"/>
  <c r="AV1490"/>
  <c r="AT1528"/>
  <c r="AS1579"/>
  <c r="AV1618"/>
  <c r="AR1694"/>
  <c r="AV1746"/>
  <c r="AU1797"/>
  <c r="AU1861"/>
  <c r="AT1912"/>
  <c r="AS1963"/>
  <c r="AR1019"/>
  <c r="AS1160"/>
  <c r="AU1242"/>
  <c r="AR1379"/>
  <c r="AS1512"/>
  <c r="AV1575"/>
  <c r="AS1728"/>
  <c r="AU1794"/>
  <c r="AU1954"/>
  <c r="AU1015"/>
  <c r="AR1040"/>
  <c r="AS1053"/>
  <c r="AU1079"/>
  <c r="AV1092"/>
  <c r="AS1117"/>
  <c r="AT1130"/>
  <c r="AV1156"/>
  <c r="AR1168"/>
  <c r="AS1181"/>
  <c r="AU1207"/>
  <c r="AV1220"/>
  <c r="AS1245"/>
  <c r="AT1258"/>
  <c r="AV1284"/>
  <c r="AR1296"/>
  <c r="AT1322"/>
  <c r="AU1335"/>
  <c r="AR1360"/>
  <c r="AS1373"/>
  <c r="AU1399"/>
  <c r="AV1412"/>
  <c r="AS1437"/>
  <c r="AT1450"/>
  <c r="AV1476"/>
  <c r="AR1488"/>
  <c r="AT1514"/>
  <c r="AU1527"/>
  <c r="AR1552"/>
  <c r="AS1565"/>
  <c r="AU1591"/>
  <c r="AV1604"/>
  <c r="AS1629"/>
  <c r="AT1642"/>
  <c r="AV1668"/>
  <c r="AS1693"/>
  <c r="AT1706"/>
  <c r="AV1732"/>
  <c r="AR1744"/>
  <c r="AT1770"/>
  <c r="AU1783"/>
  <c r="AR1808"/>
  <c r="AS1821"/>
  <c r="AU1847"/>
  <c r="AV1860"/>
  <c r="AS1885"/>
  <c r="AT1898"/>
  <c r="AV1924"/>
  <c r="AR1936"/>
  <c r="AT1962"/>
  <c r="AU1975"/>
  <c r="AR2000"/>
  <c r="AR1005"/>
  <c r="AT1031"/>
  <c r="AU1044"/>
  <c r="AR1069"/>
  <c r="AS1082"/>
  <c r="AU1108"/>
  <c r="AR1133"/>
  <c r="AS1146"/>
  <c r="AU1172"/>
  <c r="AV1185"/>
  <c r="AS1210"/>
  <c r="AT1223"/>
  <c r="AU1236"/>
  <c r="AR1261"/>
  <c r="AS1274"/>
  <c r="AU1300"/>
  <c r="AR1325"/>
  <c r="AS1338"/>
  <c r="AU1364"/>
  <c r="AV1377"/>
  <c r="AS1402"/>
  <c r="AU1428"/>
  <c r="AV1441"/>
  <c r="AS1466"/>
  <c r="AT1479"/>
  <c r="AV1505"/>
  <c r="AS1530"/>
  <c r="AT1543"/>
  <c r="AV1569"/>
  <c r="AS1594"/>
  <c r="AT1607"/>
  <c r="AV1633"/>
  <c r="AR1645"/>
  <c r="AT1671"/>
  <c r="AU1684"/>
  <c r="AR1709"/>
  <c r="AS1722"/>
  <c r="AU1748"/>
  <c r="AV1761"/>
  <c r="AS1786"/>
  <c r="AT1799"/>
  <c r="AV1825"/>
  <c r="AR1837"/>
  <c r="AT1863"/>
  <c r="AU1876"/>
  <c r="AR1901"/>
  <c r="AS1914"/>
  <c r="AU1940"/>
  <c r="AV1953"/>
  <c r="AS1978"/>
  <c r="AT1005"/>
  <c r="AT1061"/>
  <c r="AR1171"/>
  <c r="AT1221"/>
  <c r="AT1333"/>
  <c r="AU1386"/>
  <c r="AR1507"/>
  <c r="AU1578"/>
  <c r="AV1703"/>
  <c r="AS1760"/>
  <c r="AR1875"/>
  <c r="AT1973"/>
  <c r="AR1026"/>
  <c r="AT1068"/>
  <c r="AR1186"/>
  <c r="AV1238"/>
  <c r="AU1313"/>
  <c r="AS1359"/>
  <c r="AR1474"/>
  <c r="AU1521"/>
  <c r="AV1574"/>
  <c r="AU1681"/>
  <c r="AR1722"/>
  <c r="AS1831"/>
  <c r="AS1895"/>
  <c r="AS1983"/>
  <c r="AU1014"/>
  <c r="AV1027"/>
  <c r="AS1052"/>
  <c r="AT1065"/>
  <c r="AV1091"/>
  <c r="AR1103"/>
  <c r="AT1129"/>
  <c r="AU1142"/>
  <c r="AR1167"/>
  <c r="AS1180"/>
  <c r="AU1206"/>
  <c r="AV1219"/>
  <c r="AS1244"/>
  <c r="AT1257"/>
  <c r="AV1283"/>
  <c r="AR1295"/>
  <c r="AT1321"/>
  <c r="AU1334"/>
  <c r="AR1359"/>
  <c r="AS1372"/>
  <c r="AU1398"/>
  <c r="AR1423"/>
  <c r="AS1436"/>
  <c r="AU1462"/>
  <c r="AV1475"/>
  <c r="AS1500"/>
  <c r="AT1513"/>
  <c r="AV1539"/>
  <c r="AR1551"/>
  <c r="AT1577"/>
  <c r="AU1590"/>
  <c r="AR1615"/>
  <c r="AS1628"/>
  <c r="AU1654"/>
  <c r="AV1667"/>
  <c r="AS1692"/>
  <c r="AT1705"/>
  <c r="AV1731"/>
  <c r="AR1743"/>
  <c r="AT1769"/>
  <c r="AU1782"/>
  <c r="AR1807"/>
  <c r="AS1820"/>
  <c r="AU1846"/>
  <c r="AR1871"/>
  <c r="AS1884"/>
  <c r="AU1910"/>
  <c r="AV1923"/>
  <c r="AS1948"/>
  <c r="AT1961"/>
  <c r="AV1987"/>
  <c r="AS1008"/>
  <c r="AU1154"/>
  <c r="AS1224"/>
  <c r="AT1349"/>
  <c r="AV1415"/>
  <c r="AT1549"/>
  <c r="AR1619"/>
  <c r="AR1755"/>
  <c r="AU1834"/>
  <c r="AV1975"/>
  <c r="AV1030"/>
  <c r="AU1097"/>
  <c r="AS1143"/>
  <c r="AS1287"/>
  <c r="AV1350"/>
  <c r="AR1458"/>
  <c r="AR1506"/>
  <c r="AV1622"/>
  <c r="AV1718"/>
  <c r="AV1782"/>
  <c r="AS1871"/>
  <c r="AT1924"/>
  <c r="AS1009"/>
  <c r="AT1022"/>
  <c r="AV1048"/>
  <c r="AR1060"/>
  <c r="AT1086"/>
  <c r="AU1099"/>
  <c r="AR1124"/>
  <c r="AS1137"/>
  <c r="AU1163"/>
  <c r="AV1176"/>
  <c r="AS1201"/>
  <c r="AT1214"/>
  <c r="AV1240"/>
  <c r="AR1252"/>
  <c r="AT1278"/>
  <c r="AU1291"/>
  <c r="AR1316"/>
  <c r="AS1329"/>
  <c r="AU1355"/>
  <c r="AV1368"/>
  <c r="AS1393"/>
  <c r="AT1406"/>
  <c r="AV1432"/>
  <c r="AR1444"/>
  <c r="AT1470"/>
  <c r="AU1483"/>
  <c r="AR1508"/>
  <c r="AT1534"/>
  <c r="AU1547"/>
  <c r="AR1572"/>
  <c r="AS1585"/>
  <c r="AU1611"/>
  <c r="AV1624"/>
  <c r="AS1649"/>
  <c r="AT1662"/>
  <c r="AV1688"/>
  <c r="AR1700"/>
  <c r="AT1726"/>
  <c r="AU1739"/>
  <c r="AR1764"/>
  <c r="AS1777"/>
  <c r="AU1803"/>
  <c r="AV1816"/>
  <c r="AS1841"/>
  <c r="AT1854"/>
  <c r="AV1880"/>
  <c r="AR1892"/>
  <c r="AT1918"/>
  <c r="AU1931"/>
  <c r="AR1956"/>
  <c r="AS1969"/>
  <c r="AU1995"/>
  <c r="AV1063"/>
  <c r="AT1205"/>
  <c r="AT1269"/>
  <c r="AT1405"/>
  <c r="AR1451"/>
  <c r="AS1576"/>
  <c r="AT1701"/>
  <c r="AU1770"/>
  <c r="AU1890"/>
  <c r="AT1957"/>
  <c r="AT1092"/>
  <c r="AV1142"/>
  <c r="AT1236"/>
  <c r="AU1281"/>
  <c r="AR1346"/>
  <c r="AV1454"/>
  <c r="AV1526"/>
  <c r="AT1612"/>
  <c r="AS1663"/>
  <c r="AR1778"/>
  <c r="AT1828"/>
  <c r="AS1975"/>
  <c r="AV1013"/>
  <c r="AR1025"/>
  <c r="AT1051"/>
  <c r="AU1064"/>
  <c r="AR1089"/>
  <c r="AS1102"/>
  <c r="AU1128"/>
  <c r="AV1141"/>
  <c r="AS1166"/>
  <c r="AT1179"/>
  <c r="AV1205"/>
  <c r="AR1217"/>
  <c r="AT1243"/>
  <c r="AU1256"/>
  <c r="AR1281"/>
  <c r="AT1307"/>
  <c r="AU1320"/>
  <c r="AR1345"/>
  <c r="AS1358"/>
  <c r="AU1384"/>
  <c r="AV1397"/>
  <c r="AS1422"/>
  <c r="AU1448"/>
  <c r="AV1461"/>
  <c r="AS1486"/>
  <c r="AT1499"/>
  <c r="AV1525"/>
  <c r="AR1537"/>
  <c r="AT1563"/>
  <c r="AV1589"/>
  <c r="AR1601"/>
  <c r="AT1627"/>
  <c r="AU1640"/>
  <c r="AR1665"/>
  <c r="AS1678"/>
  <c r="AU1704"/>
  <c r="AV1717"/>
  <c r="AS1742"/>
  <c r="AU1768"/>
  <c r="AV1781"/>
  <c r="AS1806"/>
  <c r="AT1819"/>
  <c r="AV1845"/>
  <c r="AR1857"/>
  <c r="AT1883"/>
  <c r="AU1896"/>
  <c r="AR1921"/>
  <c r="AS1934"/>
  <c r="AU1960"/>
  <c r="AV1973"/>
  <c r="AS1998"/>
  <c r="AV1007"/>
  <c r="AU1122"/>
  <c r="AU1170"/>
  <c r="AS1296"/>
  <c r="AS1368"/>
  <c r="AU1506"/>
  <c r="AR1627"/>
  <c r="AT1677"/>
  <c r="AR1787"/>
  <c r="AU1906"/>
  <c r="AR1971"/>
  <c r="AV1046"/>
  <c r="AT1132"/>
  <c r="AU1185"/>
  <c r="AR1274"/>
  <c r="AU1321"/>
  <c r="AS1399"/>
  <c r="AR1442"/>
  <c r="AS1551"/>
  <c r="AS1599"/>
  <c r="AR1690"/>
  <c r="AS1735"/>
  <c r="AU1825"/>
  <c r="AT1868"/>
  <c r="AT1948"/>
  <c r="AU1993"/>
  <c r="AV1010"/>
  <c r="AS1035"/>
  <c r="AT1048"/>
  <c r="AV1074"/>
  <c r="AS1099"/>
  <c r="AT1112"/>
  <c r="AV1138"/>
  <c r="AS1163"/>
  <c r="AT1176"/>
  <c r="AV1202"/>
  <c r="AR1214"/>
  <c r="AT1240"/>
  <c r="AU1253"/>
  <c r="AR1278"/>
  <c r="AT1304"/>
  <c r="AU1317"/>
  <c r="AR1342"/>
  <c r="AS1355"/>
  <c r="AU1381"/>
  <c r="AV1394"/>
  <c r="AS1419"/>
  <c r="AU1445"/>
  <c r="AV1458"/>
  <c r="AS1483"/>
  <c r="AU1509"/>
  <c r="AV1522"/>
  <c r="AS1547"/>
  <c r="AU1573"/>
  <c r="AV1586"/>
  <c r="AS1611"/>
  <c r="AU1637"/>
  <c r="AV1650"/>
  <c r="AS1675"/>
  <c r="AU1701"/>
  <c r="AV1714"/>
  <c r="AS1739"/>
  <c r="AT1752"/>
  <c r="AV1778"/>
  <c r="AS1803"/>
  <c r="AT1816"/>
  <c r="AV1842"/>
  <c r="AR1854"/>
  <c r="AT1880"/>
  <c r="AU1893"/>
  <c r="AR1918"/>
  <c r="AT1944"/>
  <c r="AV1970"/>
  <c r="AR1982"/>
  <c r="AR1203"/>
  <c r="AT1605"/>
  <c r="AV1991"/>
  <c r="AV1060"/>
  <c r="AS1149"/>
  <c r="AR1264"/>
  <c r="AS1341"/>
  <c r="AU1431"/>
  <c r="AU1495"/>
  <c r="AV1572"/>
  <c r="AT1674"/>
  <c r="AT1738"/>
  <c r="AU1815"/>
  <c r="AR1904"/>
  <c r="AS1981"/>
  <c r="AS1050"/>
  <c r="AT1127"/>
  <c r="AU1204"/>
  <c r="AS1306"/>
  <c r="AS1370"/>
  <c r="AT1447"/>
  <c r="AV1537"/>
  <c r="AS1626"/>
  <c r="AT1703"/>
  <c r="AS1818"/>
  <c r="AS1882"/>
  <c r="AR1933"/>
  <c r="AR1997"/>
  <c r="AU1250"/>
  <c r="AR1547"/>
  <c r="AU1898"/>
  <c r="AS1047"/>
  <c r="AR1338"/>
  <c r="AV1662"/>
  <c r="AU1961"/>
  <c r="AS1020"/>
  <c r="AS1084"/>
  <c r="AS1148"/>
  <c r="AT1225"/>
  <c r="AT1289"/>
  <c r="AU1366"/>
  <c r="AU1430"/>
  <c r="AV1507"/>
  <c r="AS1596"/>
  <c r="AU1686"/>
  <c r="AS1788"/>
  <c r="AS1852"/>
  <c r="AS1916"/>
  <c r="AS1980"/>
  <c r="AU1058"/>
  <c r="AS1456"/>
  <c r="AV1871"/>
  <c r="AS1383"/>
  <c r="AV1694"/>
  <c r="AU1003"/>
  <c r="AU1067"/>
  <c r="AV1144"/>
  <c r="AU1259"/>
  <c r="AT1310"/>
  <c r="AU1387"/>
  <c r="AT1438"/>
  <c r="AT1502"/>
  <c r="AU1579"/>
  <c r="AU1643"/>
  <c r="AT1758"/>
  <c r="AU1835"/>
  <c r="AU1899"/>
  <c r="AU1963"/>
  <c r="AT1373"/>
  <c r="AS1736"/>
  <c r="AU1209"/>
  <c r="AV1422"/>
  <c r="AR1706"/>
  <c r="AS1991"/>
  <c r="AR1057"/>
  <c r="AT1147"/>
  <c r="AS1198"/>
  <c r="AS1262"/>
  <c r="AS1326"/>
  <c r="AT1403"/>
  <c r="AR1505"/>
  <c r="AS1582"/>
  <c r="AS1646"/>
  <c r="AT1723"/>
  <c r="AT1787"/>
  <c r="AT1851"/>
  <c r="AT1915"/>
  <c r="AU1992"/>
  <c r="AR1195"/>
  <c r="AR1475"/>
  <c r="AR1763"/>
  <c r="AT1244"/>
  <c r="AV1510"/>
  <c r="AU1801"/>
  <c r="AS1003"/>
  <c r="AR1182"/>
  <c r="AT1720"/>
  <c r="AS1080"/>
  <c r="AU1314"/>
  <c r="AT1437"/>
  <c r="AU1642"/>
  <c r="AT1877"/>
  <c r="AV1028"/>
  <c r="AT1066"/>
  <c r="AR1104"/>
  <c r="AU1143"/>
  <c r="AT1194"/>
  <c r="AR1232"/>
  <c r="AU1271"/>
  <c r="AS1309"/>
  <c r="AV1348"/>
  <c r="AT1386"/>
  <c r="AR1424"/>
  <c r="AU1463"/>
  <c r="AS1501"/>
  <c r="AV1540"/>
  <c r="AT1578"/>
  <c r="AR1616"/>
  <c r="AU1655"/>
  <c r="AR1680"/>
  <c r="AU1719"/>
  <c r="AS1757"/>
  <c r="AV1796"/>
  <c r="AT1834"/>
  <c r="AR1872"/>
  <c r="AU1911"/>
  <c r="AS1949"/>
  <c r="AV1988"/>
  <c r="AS1018"/>
  <c r="AV1057"/>
  <c r="AT1095"/>
  <c r="AV1121"/>
  <c r="AT1159"/>
  <c r="AR1197"/>
  <c r="AV1249"/>
  <c r="AT1287"/>
  <c r="AV1313"/>
  <c r="AT1351"/>
  <c r="AR1389"/>
  <c r="AT1415"/>
  <c r="AR1453"/>
  <c r="AU1492"/>
  <c r="AR1517"/>
  <c r="AU1556"/>
  <c r="AR1581"/>
  <c r="AU1620"/>
  <c r="AS1658"/>
  <c r="AV1697"/>
  <c r="AT1735"/>
  <c r="AR1773"/>
  <c r="AU1812"/>
  <c r="AS1850"/>
  <c r="AV1889"/>
  <c r="AT1927"/>
  <c r="AR1965"/>
  <c r="AT1991"/>
  <c r="AR1123"/>
  <c r="AS1280"/>
  <c r="AS1448"/>
  <c r="AV1639"/>
  <c r="AT1821"/>
  <c r="AU1922"/>
  <c r="AU1129"/>
  <c r="AS1271"/>
  <c r="AR1434"/>
  <c r="AU1617"/>
  <c r="AS1775"/>
  <c r="AU1937"/>
  <c r="AR1039"/>
  <c r="AU1078"/>
  <c r="AS1116"/>
  <c r="AV1155"/>
  <c r="AT1193"/>
  <c r="AR1231"/>
  <c r="AU1270"/>
  <c r="AS1308"/>
  <c r="AV1347"/>
  <c r="AT1385"/>
  <c r="AV1411"/>
  <c r="AT1449"/>
  <c r="AR1487"/>
  <c r="AU1526"/>
  <c r="AS1564"/>
  <c r="AV1603"/>
  <c r="AT1641"/>
  <c r="AR1679"/>
  <c r="AU1718"/>
  <c r="AS1756"/>
  <c r="AV1795"/>
  <c r="AT1833"/>
  <c r="AV1859"/>
  <c r="AT1897"/>
  <c r="AR1935"/>
  <c r="AU1974"/>
  <c r="AR1999"/>
  <c r="AT1093"/>
  <c r="AT1285"/>
  <c r="AS1488"/>
  <c r="AT1685"/>
  <c r="AR1907"/>
  <c r="AR1218"/>
  <c r="AS1407"/>
  <c r="AU1553"/>
  <c r="AV1670"/>
  <c r="AV1830"/>
  <c r="AV1982"/>
  <c r="AU1035"/>
  <c r="AS1073"/>
  <c r="AV1112"/>
  <c r="AT1150"/>
  <c r="AR1188"/>
  <c r="AU1227"/>
  <c r="AS1265"/>
  <c r="AV1304"/>
  <c r="AT1342"/>
  <c r="AR1380"/>
  <c r="AU1419"/>
  <c r="AS1457"/>
  <c r="AV1496"/>
  <c r="AS1521"/>
  <c r="AV1560"/>
  <c r="AT1598"/>
  <c r="AR1636"/>
  <c r="AU1675"/>
  <c r="AS1713"/>
  <c r="AV1752"/>
  <c r="AT1790"/>
  <c r="AR1828"/>
  <c r="AU1867"/>
  <c r="AS1905"/>
  <c r="AV1944"/>
  <c r="AT1982"/>
  <c r="AS1136"/>
  <c r="AV1335"/>
  <c r="AT1517"/>
  <c r="AT1637"/>
  <c r="AT1829"/>
  <c r="AR1042"/>
  <c r="AT1188"/>
  <c r="AV1390"/>
  <c r="AR1562"/>
  <c r="AU1729"/>
  <c r="AU1889"/>
  <c r="AS1038"/>
  <c r="AV1077"/>
  <c r="AT1115"/>
  <c r="AR1153"/>
  <c r="AU1192"/>
  <c r="AS1230"/>
  <c r="AV1269"/>
  <c r="AS1294"/>
  <c r="AV1333"/>
  <c r="AT1371"/>
  <c r="AR1409"/>
  <c r="AT1435"/>
  <c r="AR1473"/>
  <c r="AU1512"/>
  <c r="AS1550"/>
  <c r="AU1576"/>
  <c r="AS1614"/>
  <c r="AV1653"/>
  <c r="AT1691"/>
  <c r="AR1729"/>
  <c r="AT1755"/>
  <c r="AR1793"/>
  <c r="AU1832"/>
  <c r="AS1870"/>
  <c r="AV1909"/>
  <c r="AT1947"/>
  <c r="AR1985"/>
  <c r="AR1059"/>
  <c r="AV1231"/>
  <c r="AT1421"/>
  <c r="AR1571"/>
  <c r="AT1733"/>
  <c r="AV1847"/>
  <c r="AV1086"/>
  <c r="AV1222"/>
  <c r="AR1362"/>
  <c r="AR1482"/>
  <c r="AU1641"/>
  <c r="AU1777"/>
  <c r="AR1906"/>
  <c r="AR1022"/>
  <c r="AU1061"/>
  <c r="AR1086"/>
  <c r="AU1125"/>
  <c r="AR1150"/>
  <c r="AU1189"/>
  <c r="AS1227"/>
  <c r="AV1266"/>
  <c r="AS1291"/>
  <c r="AV1330"/>
  <c r="AT1368"/>
  <c r="AR1406"/>
  <c r="AT1432"/>
  <c r="AR1470"/>
  <c r="AT1496"/>
  <c r="AR1534"/>
  <c r="AT1560"/>
  <c r="AR1598"/>
  <c r="AT1624"/>
  <c r="AR1662"/>
  <c r="AT1688"/>
  <c r="AR1726"/>
  <c r="AU1765"/>
  <c r="AR1790"/>
  <c r="AU1829"/>
  <c r="AS1867"/>
  <c r="AV1906"/>
  <c r="AS1931"/>
  <c r="AU1957"/>
  <c r="AS1995"/>
  <c r="AS1064"/>
  <c r="AR1227"/>
  <c r="AR1363"/>
  <c r="AT1493"/>
  <c r="AU1626"/>
  <c r="AT1773"/>
  <c r="AR1024"/>
  <c r="AU1063"/>
  <c r="AV1076"/>
  <c r="AS1101"/>
  <c r="AT1114"/>
  <c r="AV1140"/>
  <c r="AS1165"/>
  <c r="AV1204"/>
  <c r="AS1229"/>
  <c r="AU1255"/>
  <c r="AR1280"/>
  <c r="AT1306"/>
  <c r="AV1332"/>
  <c r="AS1357"/>
  <c r="AV1396"/>
  <c r="AR1408"/>
  <c r="AT1434"/>
  <c r="AV1460"/>
  <c r="AS1485"/>
  <c r="AU1511"/>
  <c r="AR1536"/>
  <c r="AT1562"/>
  <c r="AV1588"/>
  <c r="AS1613"/>
  <c r="AU1639"/>
  <c r="AR1664"/>
  <c r="AT1690"/>
  <c r="AV1716"/>
  <c r="AS1741"/>
  <c r="AU1767"/>
  <c r="AR1792"/>
  <c r="AT1818"/>
  <c r="AV1844"/>
  <c r="AS1869"/>
  <c r="AU1895"/>
  <c r="AR1920"/>
  <c r="AT1946"/>
  <c r="AV1972"/>
  <c r="AS1997"/>
  <c r="AT1015"/>
  <c r="AV1041"/>
  <c r="AS1066"/>
  <c r="AU1092"/>
  <c r="AR1117"/>
  <c r="AT1143"/>
  <c r="AV1169"/>
  <c r="AS1194"/>
  <c r="AU1220"/>
  <c r="AR1131"/>
  <c r="AU1298"/>
  <c r="AS1432"/>
  <c r="AS1560"/>
  <c r="AU1706"/>
  <c r="AV1855"/>
  <c r="AS1936"/>
  <c r="AV1012"/>
  <c r="AS1037"/>
  <c r="AT1050"/>
  <c r="AR1088"/>
  <c r="AU1127"/>
  <c r="AR1152"/>
  <c r="AT1178"/>
  <c r="AU1191"/>
  <c r="AR1216"/>
  <c r="AT1242"/>
  <c r="AV1268"/>
  <c r="AS1293"/>
  <c r="AU1319"/>
  <c r="AR1344"/>
  <c r="AT1370"/>
  <c r="AU1383"/>
  <c r="AS1421"/>
  <c r="AU1447"/>
  <c r="AR1472"/>
  <c r="AT1498"/>
  <c r="AV1524"/>
  <c r="AS1549"/>
  <c r="AU1575"/>
  <c r="AR1600"/>
  <c r="AT1626"/>
  <c r="AV1652"/>
  <c r="AS1677"/>
  <c r="AU1703"/>
  <c r="AR1728"/>
  <c r="AT1754"/>
  <c r="AV1780"/>
  <c r="AS1805"/>
  <c r="AU1831"/>
  <c r="AR1856"/>
  <c r="AT1882"/>
  <c r="AV1908"/>
  <c r="AS1933"/>
  <c r="AU1959"/>
  <c r="AR1984"/>
  <c r="AU1028"/>
  <c r="AR1053"/>
  <c r="AT1079"/>
  <c r="AV1105"/>
  <c r="AS1130"/>
  <c r="AU1156"/>
  <c r="AR1181"/>
  <c r="AT1207"/>
  <c r="AV1233"/>
  <c r="AR1301"/>
  <c r="AS1314"/>
  <c r="AT1327"/>
  <c r="AU1340"/>
  <c r="AV1353"/>
  <c r="AR1365"/>
  <c r="AS1378"/>
  <c r="AT1391"/>
  <c r="AU1404"/>
  <c r="AV1417"/>
  <c r="AR1429"/>
  <c r="AS1442"/>
  <c r="AT1455"/>
  <c r="AU1468"/>
  <c r="AV1481"/>
  <c r="AR1493"/>
  <c r="AS1506"/>
  <c r="AT1519"/>
  <c r="AU1532"/>
  <c r="AV1545"/>
  <c r="AR1557"/>
  <c r="AS1570"/>
  <c r="AT1583"/>
  <c r="AU1596"/>
  <c r="AV1609"/>
  <c r="AR1621"/>
  <c r="AS1634"/>
  <c r="AT1647"/>
  <c r="AU1660"/>
  <c r="AV1673"/>
  <c r="AR1685"/>
  <c r="AS1698"/>
  <c r="AT1711"/>
  <c r="AU1724"/>
  <c r="AV1737"/>
  <c r="AR1749"/>
  <c r="AS1762"/>
  <c r="AT1775"/>
  <c r="AU1788"/>
  <c r="AV1801"/>
  <c r="AR1813"/>
  <c r="AS1826"/>
  <c r="AT1839"/>
  <c r="AU1852"/>
  <c r="AV1865"/>
  <c r="AR1877"/>
  <c r="AS1890"/>
  <c r="AT1903"/>
  <c r="AU1916"/>
  <c r="AV1929"/>
  <c r="AR1941"/>
  <c r="AS1954"/>
  <c r="AT1967"/>
  <c r="AU1980"/>
  <c r="AV1993"/>
  <c r="AR1011"/>
  <c r="AT1069"/>
  <c r="AU1130"/>
  <c r="AU1178"/>
  <c r="AT1229"/>
  <c r="AV1287"/>
  <c r="AR1339"/>
  <c r="AS1392"/>
  <c r="AU1458"/>
  <c r="AR1515"/>
  <c r="AR1587"/>
  <c r="AS1648"/>
  <c r="AT1709"/>
  <c r="AV1767"/>
  <c r="AU1826"/>
  <c r="AU1882"/>
  <c r="AS1928"/>
  <c r="AU1978"/>
  <c r="AS1031"/>
  <c r="AU1073"/>
  <c r="AR1138"/>
  <c r="AS1191"/>
  <c r="AU1241"/>
  <c r="AT1276"/>
  <c r="AR1322"/>
  <c r="AT1364"/>
  <c r="AS1439"/>
  <c r="AS1479"/>
  <c r="AR1530"/>
  <c r="AR1578"/>
  <c r="AR1626"/>
  <c r="AR1682"/>
  <c r="AS1727"/>
  <c r="AT1780"/>
  <c r="AT1836"/>
  <c r="AS1903"/>
  <c r="AR1946"/>
  <c r="AR1994"/>
  <c r="AV1003"/>
  <c r="AR1015"/>
  <c r="AS1028"/>
  <c r="AT1041"/>
  <c r="AU1054"/>
  <c r="AV1067"/>
  <c r="AR1079"/>
  <c r="AS1092"/>
  <c r="AT1105"/>
  <c r="AU1118"/>
  <c r="AV1131"/>
  <c r="AR1143"/>
  <c r="AS1156"/>
  <c r="AT1169"/>
  <c r="AU1182"/>
  <c r="AV1195"/>
  <c r="AR1207"/>
  <c r="AS1220"/>
  <c r="AT1233"/>
  <c r="AU1246"/>
  <c r="AV1259"/>
  <c r="AR1271"/>
  <c r="AS1284"/>
  <c r="AT1297"/>
  <c r="AU1310"/>
  <c r="AV1323"/>
  <c r="AR1335"/>
  <c r="AS1348"/>
  <c r="AT1361"/>
  <c r="AU1374"/>
  <c r="AV1387"/>
  <c r="AR1399"/>
  <c r="AS1412"/>
  <c r="AT1425"/>
  <c r="AU1438"/>
  <c r="AV1451"/>
  <c r="AR1463"/>
  <c r="AS1476"/>
  <c r="AT1489"/>
  <c r="AU1502"/>
  <c r="AV1515"/>
  <c r="AR1527"/>
  <c r="AS1540"/>
  <c r="AT1553"/>
  <c r="AU1566"/>
  <c r="AV1579"/>
  <c r="AR1591"/>
  <c r="AS1604"/>
  <c r="AT1617"/>
  <c r="AU1630"/>
  <c r="AV1643"/>
  <c r="AR1655"/>
  <c r="AS1668"/>
  <c r="AT1681"/>
  <c r="AU1694"/>
  <c r="AV1707"/>
  <c r="AR1719"/>
  <c r="AS1732"/>
  <c r="AT1745"/>
  <c r="AU1758"/>
  <c r="AV1771"/>
  <c r="AR1783"/>
  <c r="AS1796"/>
  <c r="AT1809"/>
  <c r="AU1822"/>
  <c r="AV1835"/>
  <c r="AR1847"/>
  <c r="AS1860"/>
  <c r="AT1873"/>
  <c r="AU1886"/>
  <c r="AV1899"/>
  <c r="AR1911"/>
  <c r="AS1924"/>
  <c r="AT1937"/>
  <c r="AU1950"/>
  <c r="AV1963"/>
  <c r="AR1975"/>
  <c r="AS1988"/>
  <c r="AT2001"/>
  <c r="AV1015"/>
  <c r="AV1095"/>
  <c r="AR1163"/>
  <c r="AS1232"/>
  <c r="AV1295"/>
  <c r="AT1357"/>
  <c r="AV1423"/>
  <c r="AS1496"/>
  <c r="AV1559"/>
  <c r="AR1635"/>
  <c r="AV1695"/>
  <c r="AR1771"/>
  <c r="AR1843"/>
  <c r="AT1917"/>
  <c r="AV1983"/>
  <c r="AT1036"/>
  <c r="AV1102"/>
  <c r="AT1148"/>
  <c r="AS1223"/>
  <c r="AT1292"/>
  <c r="AV1366"/>
  <c r="AS1415"/>
  <c r="AS1463"/>
  <c r="AS1511"/>
  <c r="AV1566"/>
  <c r="AV1630"/>
  <c r="AV1678"/>
  <c r="AV1726"/>
  <c r="AU1785"/>
  <c r="AV1838"/>
  <c r="AT1876"/>
  <c r="AS1927"/>
  <c r="AV1990"/>
  <c r="AU1011"/>
  <c r="AV1024"/>
  <c r="AR1036"/>
  <c r="AS1049"/>
  <c r="AT1062"/>
  <c r="AU1075"/>
  <c r="AV1088"/>
  <c r="AR1100"/>
  <c r="AS1113"/>
  <c r="AT1126"/>
  <c r="AU1139"/>
  <c r="AV1152"/>
  <c r="AR1164"/>
  <c r="AS1177"/>
  <c r="AT1190"/>
  <c r="AU1203"/>
  <c r="AV1216"/>
  <c r="AR1228"/>
  <c r="AS1241"/>
  <c r="AT1254"/>
  <c r="AU1267"/>
  <c r="AV1280"/>
  <c r="AR1292"/>
  <c r="AS1305"/>
  <c r="AT1318"/>
  <c r="AU1331"/>
  <c r="AV1344"/>
  <c r="AR1356"/>
  <c r="AS1369"/>
  <c r="AT1382"/>
  <c r="AU1395"/>
  <c r="AV1408"/>
  <c r="AR1420"/>
  <c r="AS1433"/>
  <c r="AT1446"/>
  <c r="AU1459"/>
  <c r="AV1472"/>
  <c r="AR1484"/>
  <c r="AS1497"/>
  <c r="AT1510"/>
  <c r="AU1523"/>
  <c r="AV1536"/>
  <c r="AR1548"/>
  <c r="AS1561"/>
  <c r="AT1574"/>
  <c r="AU1587"/>
  <c r="AV1600"/>
  <c r="AR1612"/>
  <c r="AS1625"/>
  <c r="AT1638"/>
  <c r="AU1651"/>
  <c r="AV1664"/>
  <c r="AR1676"/>
  <c r="AS1689"/>
  <c r="AT1702"/>
  <c r="AU1715"/>
  <c r="AV1728"/>
  <c r="AR1740"/>
  <c r="AS1753"/>
  <c r="AT1766"/>
  <c r="AU1779"/>
  <c r="AV1792"/>
  <c r="AR1804"/>
  <c r="AS1817"/>
  <c r="AT1830"/>
  <c r="AU1843"/>
  <c r="AV1856"/>
  <c r="AR1868"/>
  <c r="AS1881"/>
  <c r="AT1894"/>
  <c r="AU1907"/>
  <c r="AV1920"/>
  <c r="AR1932"/>
  <c r="AS1945"/>
  <c r="AT1958"/>
  <c r="AU1971"/>
  <c r="AV1984"/>
  <c r="AR1996"/>
  <c r="AR1003"/>
  <c r="AS1072"/>
  <c r="AV1143"/>
  <c r="AR1211"/>
  <c r="AU1274"/>
  <c r="AR1347"/>
  <c r="AS1424"/>
  <c r="AT1461"/>
  <c r="AT1525"/>
  <c r="AS1584"/>
  <c r="AT1645"/>
  <c r="AV1711"/>
  <c r="AT1781"/>
  <c r="AT1837"/>
  <c r="AS1896"/>
  <c r="AR1963"/>
  <c r="AU1049"/>
  <c r="AS1095"/>
  <c r="AU1145"/>
  <c r="AU1193"/>
  <c r="AV1254"/>
  <c r="AV1294"/>
  <c r="AS1351"/>
  <c r="AV1398"/>
  <c r="AV1478"/>
  <c r="AU1529"/>
  <c r="AS1567"/>
  <c r="AS1615"/>
  <c r="AT1668"/>
  <c r="AT1732"/>
  <c r="AV1790"/>
  <c r="AU1833"/>
  <c r="AR1898"/>
  <c r="AT1980"/>
  <c r="AS1014"/>
  <c r="AT1027"/>
  <c r="AU1040"/>
  <c r="AV1053"/>
  <c r="AR1065"/>
  <c r="AS1078"/>
  <c r="AT1091"/>
  <c r="AU1104"/>
  <c r="AV1117"/>
  <c r="AR1129"/>
  <c r="AS1142"/>
  <c r="AT1155"/>
  <c r="AU1168"/>
  <c r="AV1181"/>
  <c r="AR1193"/>
  <c r="AS1206"/>
  <c r="AT1219"/>
  <c r="AU1232"/>
  <c r="AV1245"/>
  <c r="AR1257"/>
  <c r="AS1270"/>
  <c r="AT1283"/>
  <c r="AU1296"/>
  <c r="AV1309"/>
  <c r="AR1321"/>
  <c r="AS1334"/>
  <c r="AT1347"/>
  <c r="AU1360"/>
  <c r="AV1373"/>
  <c r="AR1385"/>
  <c r="AS1398"/>
  <c r="AT1411"/>
  <c r="AU1424"/>
  <c r="AV1437"/>
  <c r="AR1449"/>
  <c r="AS1462"/>
  <c r="AT1475"/>
  <c r="AU1488"/>
  <c r="AV1501"/>
  <c r="AR1513"/>
  <c r="AS1526"/>
  <c r="AT1539"/>
  <c r="AU1552"/>
  <c r="AV1565"/>
  <c r="AR1577"/>
  <c r="AS1590"/>
  <c r="AT1603"/>
  <c r="AU1616"/>
  <c r="AV1629"/>
  <c r="AR1641"/>
  <c r="AS1654"/>
  <c r="AT1667"/>
  <c r="AU1680"/>
  <c r="AV1693"/>
  <c r="AR1705"/>
  <c r="AS1718"/>
  <c r="AT1731"/>
  <c r="AU1744"/>
  <c r="AV1757"/>
  <c r="AR1769"/>
  <c r="AS1782"/>
  <c r="AT1795"/>
  <c r="AU1808"/>
  <c r="AV1821"/>
  <c r="AR1833"/>
  <c r="AS1846"/>
  <c r="AT1859"/>
  <c r="AU1872"/>
  <c r="AV1885"/>
  <c r="AR1897"/>
  <c r="AS1910"/>
  <c r="AT1923"/>
  <c r="AU1936"/>
  <c r="AV1949"/>
  <c r="AR1961"/>
  <c r="AS1974"/>
  <c r="AT1987"/>
  <c r="AU2000"/>
  <c r="AT1013"/>
  <c r="AR1067"/>
  <c r="AV1127"/>
  <c r="AV1175"/>
  <c r="AS1240"/>
  <c r="AS1304"/>
  <c r="AV1375"/>
  <c r="AT1453"/>
  <c r="AV1511"/>
  <c r="AR1579"/>
  <c r="AU1634"/>
  <c r="AR1683"/>
  <c r="AT1741"/>
  <c r="AR1795"/>
  <c r="AS1856"/>
  <c r="AR1915"/>
  <c r="AR1979"/>
  <c r="AV1006"/>
  <c r="AR1050"/>
  <c r="AU1089"/>
  <c r="AU1137"/>
  <c r="AV1190"/>
  <c r="AU1225"/>
  <c r="AS1279"/>
  <c r="AV1326"/>
  <c r="AS1367"/>
  <c r="AR1410"/>
  <c r="AS1447"/>
  <c r="AU1489"/>
  <c r="AS1559"/>
  <c r="AR1602"/>
  <c r="AR1650"/>
  <c r="AS1695"/>
  <c r="AT1740"/>
  <c r="AS1783"/>
  <c r="AR1834"/>
  <c r="AU1873"/>
  <c r="AS1911"/>
  <c r="AR1954"/>
  <c r="AS1011"/>
  <c r="AT1024"/>
  <c r="AU1037"/>
  <c r="AV1050"/>
  <c r="AR1062"/>
  <c r="AS1075"/>
  <c r="AT1088"/>
  <c r="AU1101"/>
  <c r="AV1114"/>
  <c r="AR1126"/>
  <c r="AS1139"/>
  <c r="AT1152"/>
  <c r="AU1165"/>
  <c r="AV1178"/>
  <c r="AR1190"/>
  <c r="AS1203"/>
  <c r="AT1216"/>
  <c r="AU1229"/>
  <c r="AV1242"/>
  <c r="AR1254"/>
  <c r="AS1267"/>
  <c r="AT1280"/>
  <c r="AU1293"/>
  <c r="AV1306"/>
  <c r="AR1318"/>
  <c r="AS1331"/>
  <c r="AT1344"/>
  <c r="AU1357"/>
  <c r="AV1370"/>
  <c r="AR1382"/>
  <c r="AS1395"/>
  <c r="AT1408"/>
  <c r="AU1421"/>
  <c r="AV1434"/>
  <c r="AR1446"/>
  <c r="AS1459"/>
  <c r="AT1472"/>
  <c r="AU1485"/>
  <c r="AV1498"/>
  <c r="AR1510"/>
  <c r="AS1523"/>
  <c r="AT1536"/>
  <c r="AU1549"/>
  <c r="AV1562"/>
  <c r="AR1574"/>
  <c r="AS1587"/>
  <c r="AT1600"/>
  <c r="AU1613"/>
  <c r="AV1626"/>
  <c r="AR1638"/>
  <c r="AS1651"/>
  <c r="AT1664"/>
  <c r="AU1677"/>
  <c r="AV1690"/>
  <c r="AR1702"/>
  <c r="AS1715"/>
  <c r="AT1728"/>
  <c r="AU1741"/>
  <c r="AV1754"/>
  <c r="AR1766"/>
  <c r="AS1779"/>
  <c r="AT1792"/>
  <c r="AU1805"/>
  <c r="AV1818"/>
  <c r="AR1830"/>
  <c r="AS1843"/>
  <c r="AT1856"/>
  <c r="AU1869"/>
  <c r="AV1882"/>
  <c r="AR1894"/>
  <c r="AS1907"/>
  <c r="AT1920"/>
  <c r="AU1933"/>
  <c r="AV1946"/>
  <c r="AR1958"/>
  <c r="AS1971"/>
  <c r="AT1984"/>
  <c r="AU1997"/>
  <c r="AR1245"/>
  <c r="AS1258"/>
  <c r="AT1271"/>
  <c r="AU1284"/>
  <c r="AV1297"/>
  <c r="AR1309"/>
  <c r="AS1322"/>
  <c r="AT1335"/>
  <c r="AU1348"/>
  <c r="AV1361"/>
  <c r="AR1373"/>
  <c r="AS1386"/>
  <c r="AT1399"/>
  <c r="AU1412"/>
  <c r="AV1425"/>
  <c r="AR1437"/>
  <c r="AS1450"/>
  <c r="AT1463"/>
  <c r="AU1476"/>
  <c r="AV1489"/>
  <c r="AR1501"/>
  <c r="AS1514"/>
  <c r="AT1527"/>
  <c r="AU1540"/>
  <c r="AV1553"/>
  <c r="AR1565"/>
  <c r="AS1578"/>
  <c r="AT1591"/>
  <c r="AU1604"/>
  <c r="AV1617"/>
  <c r="AR1629"/>
  <c r="AS1642"/>
  <c r="AT1655"/>
  <c r="AU1668"/>
  <c r="AV1681"/>
  <c r="AR1693"/>
  <c r="AS1706"/>
  <c r="AT1719"/>
  <c r="AU1732"/>
  <c r="AV1745"/>
  <c r="AR1757"/>
  <c r="AS1770"/>
  <c r="AT1783"/>
  <c r="AU1796"/>
  <c r="AV1809"/>
  <c r="AR1821"/>
  <c r="AS1834"/>
  <c r="AT1847"/>
  <c r="AU1860"/>
  <c r="AV1873"/>
  <c r="AR1885"/>
  <c r="AS1898"/>
  <c r="AT1911"/>
  <c r="AU1924"/>
  <c r="AV1937"/>
  <c r="AR1949"/>
  <c r="AS1962"/>
  <c r="AT1975"/>
  <c r="AU1988"/>
  <c r="AV2001"/>
  <c r="AS1048"/>
  <c r="AR1107"/>
  <c r="AU1162"/>
  <c r="AU1210"/>
  <c r="AS1264"/>
  <c r="AS1320"/>
  <c r="AR1371"/>
  <c r="AV1439"/>
  <c r="AR1491"/>
  <c r="AU1562"/>
  <c r="AS1624"/>
  <c r="AS1688"/>
  <c r="AR1747"/>
  <c r="AS1808"/>
  <c r="AR1859"/>
  <c r="AT1909"/>
  <c r="AU1962"/>
  <c r="AS1015"/>
  <c r="AU1057"/>
  <c r="AS1119"/>
  <c r="AV1174"/>
  <c r="AT1220"/>
  <c r="AS1263"/>
  <c r="AU1305"/>
  <c r="AU1345"/>
  <c r="AR1418"/>
  <c r="AU1465"/>
  <c r="AR1514"/>
  <c r="AT1556"/>
  <c r="AT1604"/>
  <c r="AS1671"/>
  <c r="AS1703"/>
  <c r="AR1762"/>
  <c r="AR1810"/>
  <c r="AS1879"/>
  <c r="AU1929"/>
  <c r="AU1969"/>
  <c r="AV1011"/>
  <c r="AR1023"/>
  <c r="AS1036"/>
  <c r="AT1049"/>
  <c r="AU1062"/>
  <c r="AV1075"/>
  <c r="AR1087"/>
  <c r="AS1100"/>
  <c r="AT1113"/>
  <c r="AU1126"/>
  <c r="AV1139"/>
  <c r="AR1151"/>
  <c r="AS1164"/>
  <c r="AT1177"/>
  <c r="AU1190"/>
  <c r="AV1203"/>
  <c r="AR1215"/>
  <c r="AS1228"/>
  <c r="AT1241"/>
  <c r="AU1254"/>
  <c r="AV1267"/>
  <c r="AR1279"/>
  <c r="AS1292"/>
  <c r="AT1305"/>
  <c r="AU1318"/>
  <c r="AV1331"/>
  <c r="AR1343"/>
  <c r="AS1356"/>
  <c r="AT1369"/>
  <c r="AU1382"/>
  <c r="AV1395"/>
  <c r="AR1407"/>
  <c r="AS1420"/>
  <c r="AT1433"/>
  <c r="AU1446"/>
  <c r="AV1459"/>
  <c r="AR1471"/>
  <c r="AS1484"/>
  <c r="AT1497"/>
  <c r="AU1510"/>
  <c r="AV1523"/>
  <c r="AR1535"/>
  <c r="AS1548"/>
  <c r="AT1561"/>
  <c r="AU1574"/>
  <c r="AV1587"/>
  <c r="AR1599"/>
  <c r="AS1612"/>
  <c r="AT1625"/>
  <c r="AU1638"/>
  <c r="AV1651"/>
  <c r="AR1663"/>
  <c r="AS1676"/>
  <c r="AT1689"/>
  <c r="AU1702"/>
  <c r="AV1715"/>
  <c r="AR1727"/>
  <c r="AS1740"/>
  <c r="AT1753"/>
  <c r="AU1766"/>
  <c r="AV1779"/>
  <c r="AR1791"/>
  <c r="AS1804"/>
  <c r="AT1817"/>
  <c r="AU1830"/>
  <c r="AV1843"/>
  <c r="AR1855"/>
  <c r="AS1868"/>
  <c r="AT1881"/>
  <c r="AU1894"/>
  <c r="AV1907"/>
  <c r="AR1919"/>
  <c r="AS1932"/>
  <c r="AT1945"/>
  <c r="AU1958"/>
  <c r="AV1971"/>
  <c r="AR1983"/>
  <c r="AS1996"/>
  <c r="AU1074"/>
  <c r="AV1135"/>
  <c r="AV1207"/>
  <c r="AS1272"/>
  <c r="AR1331"/>
  <c r="AR1403"/>
  <c r="AS1472"/>
  <c r="AU1538"/>
  <c r="AR1595"/>
  <c r="AU1674"/>
  <c r="AU1738"/>
  <c r="AS1816"/>
  <c r="AR1891"/>
  <c r="AV1959"/>
  <c r="AT1004"/>
  <c r="AV1078"/>
  <c r="AS1135"/>
  <c r="AV1182"/>
  <c r="AT1252"/>
  <c r="AU1337"/>
  <c r="AR1402"/>
  <c r="AV1446"/>
  <c r="AV1494"/>
  <c r="AS1535"/>
  <c r="AV1606"/>
  <c r="AT1652"/>
  <c r="AV1710"/>
  <c r="AV1758"/>
  <c r="AU1817"/>
  <c r="AU1857"/>
  <c r="AU1913"/>
  <c r="AR1962"/>
  <c r="AT1006"/>
  <c r="AU1019"/>
  <c r="AV1032"/>
  <c r="AR1044"/>
  <c r="AS1057"/>
  <c r="AT1070"/>
  <c r="AU1083"/>
  <c r="AV1096"/>
  <c r="AR1108"/>
  <c r="AS1121"/>
  <c r="AT1134"/>
  <c r="AU1147"/>
  <c r="AV1160"/>
  <c r="AR1172"/>
  <c r="AS1185"/>
  <c r="AT1198"/>
  <c r="AU1211"/>
  <c r="AV1224"/>
  <c r="AR1236"/>
  <c r="AS1249"/>
  <c r="AT1262"/>
  <c r="AU1275"/>
  <c r="AV1288"/>
  <c r="AR1300"/>
  <c r="AS1313"/>
  <c r="AT1326"/>
  <c r="AU1339"/>
  <c r="AV1352"/>
  <c r="AR1364"/>
  <c r="AS1377"/>
  <c r="AT1390"/>
  <c r="AU1403"/>
  <c r="AV1416"/>
  <c r="AR1428"/>
  <c r="AS1441"/>
  <c r="AT1454"/>
  <c r="AU1467"/>
  <c r="AV1480"/>
  <c r="AR1492"/>
  <c r="AS1505"/>
  <c r="AT1518"/>
  <c r="AU1531"/>
  <c r="AV1544"/>
  <c r="AR1556"/>
  <c r="AS1569"/>
  <c r="AT1582"/>
  <c r="AU1595"/>
  <c r="AV1608"/>
  <c r="AR1620"/>
  <c r="AS1633"/>
  <c r="AT1646"/>
  <c r="AU1659"/>
  <c r="AV1672"/>
  <c r="AR1684"/>
  <c r="AS1697"/>
  <c r="AT1710"/>
  <c r="AU1723"/>
  <c r="AV1736"/>
  <c r="AR1748"/>
  <c r="AS1761"/>
  <c r="AT1774"/>
  <c r="AU1787"/>
  <c r="AV1800"/>
  <c r="AR1812"/>
  <c r="AS1825"/>
  <c r="AT1838"/>
  <c r="AU1851"/>
  <c r="AV1864"/>
  <c r="AR1876"/>
  <c r="AS1889"/>
  <c r="AT1902"/>
  <c r="AU1915"/>
  <c r="AV1928"/>
  <c r="AR1940"/>
  <c r="AS1953"/>
  <c r="AT1966"/>
  <c r="AU1979"/>
  <c r="AV1992"/>
  <c r="AV1047"/>
  <c r="AT1117"/>
  <c r="AT1189"/>
  <c r="AS1256"/>
  <c r="AU1322"/>
  <c r="AT1389"/>
  <c r="AV1447"/>
  <c r="AV1503"/>
  <c r="AT1557"/>
  <c r="AV1623"/>
  <c r="AV1687"/>
  <c r="AV1751"/>
  <c r="AT1813"/>
  <c r="AS1872"/>
  <c r="AR1939"/>
  <c r="AT1028"/>
  <c r="AT1084"/>
  <c r="AV1126"/>
  <c r="AR1178"/>
  <c r="AR1226"/>
  <c r="AU1273"/>
  <c r="AT1324"/>
  <c r="AS1375"/>
  <c r="AV1438"/>
  <c r="AT1508"/>
  <c r="AV1550"/>
  <c r="AT1596"/>
  <c r="AU1649"/>
  <c r="AT1716"/>
  <c r="AV1766"/>
  <c r="AT1820"/>
  <c r="AR1882"/>
  <c r="AV1958"/>
  <c r="AR1009"/>
  <c r="AS1022"/>
  <c r="AT1035"/>
  <c r="AU1048"/>
  <c r="AV1061"/>
  <c r="AR1073"/>
  <c r="AS1086"/>
  <c r="AT1099"/>
  <c r="AU1112"/>
  <c r="AV1125"/>
  <c r="AR1137"/>
  <c r="AS1150"/>
  <c r="AT1163"/>
  <c r="AU1176"/>
  <c r="AV1189"/>
  <c r="AR1201"/>
  <c r="AS1214"/>
  <c r="AT1227"/>
  <c r="AU1240"/>
  <c r="AV1253"/>
  <c r="AR1265"/>
  <c r="AS1278"/>
  <c r="AT1291"/>
  <c r="AU1304"/>
  <c r="AV1317"/>
  <c r="AR1329"/>
  <c r="AS1342"/>
  <c r="AT1355"/>
  <c r="AU1368"/>
  <c r="AV1381"/>
  <c r="AR1393"/>
  <c r="AS1406"/>
  <c r="AT1419"/>
  <c r="AU1432"/>
  <c r="AV1445"/>
  <c r="AR1457"/>
  <c r="AS1470"/>
  <c r="AT1483"/>
  <c r="AU1496"/>
  <c r="AV1509"/>
  <c r="AR1521"/>
  <c r="AS1534"/>
  <c r="AT1547"/>
  <c r="AU1560"/>
  <c r="AV1573"/>
  <c r="AR1585"/>
  <c r="AS1598"/>
  <c r="AT1611"/>
  <c r="AU1624"/>
  <c r="AV1637"/>
  <c r="AR1649"/>
  <c r="AS1662"/>
  <c r="AT1675"/>
  <c r="AU1688"/>
  <c r="AV1701"/>
  <c r="AR1713"/>
  <c r="AS1726"/>
  <c r="AT1739"/>
  <c r="AU1752"/>
  <c r="AV1765"/>
  <c r="AR1777"/>
  <c r="AS1790"/>
  <c r="AT1803"/>
  <c r="AU1816"/>
  <c r="AV1829"/>
  <c r="AR1841"/>
  <c r="AS1854"/>
  <c r="AT1867"/>
  <c r="AU1880"/>
  <c r="AV1893"/>
  <c r="AR1905"/>
  <c r="AS1918"/>
  <c r="AT1931"/>
  <c r="AU1944"/>
  <c r="AV1957"/>
  <c r="AR1969"/>
  <c r="AS1982"/>
  <c r="AT1995"/>
  <c r="AR1043"/>
  <c r="AU1106"/>
  <c r="AT1157"/>
  <c r="AS1216"/>
  <c r="AU1282"/>
  <c r="AS1352"/>
  <c r="AT1413"/>
  <c r="AU1490"/>
  <c r="AR1555"/>
  <c r="AV1615"/>
  <c r="AS1664"/>
  <c r="AV1719"/>
  <c r="AV1775"/>
  <c r="AV1831"/>
  <c r="AV1887"/>
  <c r="AV1951"/>
  <c r="AV1038"/>
  <c r="AS1079"/>
  <c r="AT1116"/>
  <c r="AS1175"/>
  <c r="AT1212"/>
  <c r="AT1260"/>
  <c r="AT1308"/>
  <c r="AU1353"/>
  <c r="AS1391"/>
  <c r="AS1431"/>
  <c r="AT1468"/>
  <c r="AT1524"/>
  <c r="AU1585"/>
  <c r="AS1631"/>
  <c r="AR1674"/>
  <c r="AU1721"/>
  <c r="AR1770"/>
  <c r="AU1809"/>
  <c r="AT1860"/>
  <c r="AT1892"/>
  <c r="AT1932"/>
  <c r="AU1977"/>
  <c r="AR1006"/>
  <c r="AS1019"/>
  <c r="AT1032"/>
  <c r="AU1045"/>
  <c r="AV1058"/>
  <c r="AR1070"/>
  <c r="AS1083"/>
  <c r="AT1096"/>
  <c r="AU1109"/>
  <c r="AV1122"/>
  <c r="AR1134"/>
  <c r="AS1147"/>
  <c r="AT1160"/>
  <c r="AU1173"/>
  <c r="AV1186"/>
  <c r="AR1198"/>
  <c r="AS1211"/>
  <c r="AT1224"/>
  <c r="AU1237"/>
  <c r="AV1250"/>
  <c r="AR1262"/>
  <c r="AS1275"/>
  <c r="AT1288"/>
  <c r="AU1301"/>
  <c r="AV1314"/>
  <c r="AR1326"/>
  <c r="AS1339"/>
  <c r="AT1352"/>
  <c r="AU1365"/>
  <c r="AV1378"/>
  <c r="AR1390"/>
  <c r="AS1403"/>
  <c r="AT1416"/>
  <c r="AU1429"/>
  <c r="AV1442"/>
  <c r="AR1454"/>
  <c r="AS1467"/>
  <c r="AT1480"/>
  <c r="AU1493"/>
  <c r="AV1506"/>
  <c r="AR1518"/>
  <c r="AS1531"/>
  <c r="AT1544"/>
  <c r="AU1557"/>
  <c r="AV1570"/>
  <c r="AR1582"/>
  <c r="AS1595"/>
  <c r="AT1608"/>
  <c r="AU1621"/>
  <c r="AV1634"/>
  <c r="AR1646"/>
  <c r="AS1659"/>
  <c r="AT1672"/>
  <c r="AU1685"/>
  <c r="AV1698"/>
  <c r="AR1710"/>
  <c r="AS1723"/>
  <c r="AT1736"/>
  <c r="AU1749"/>
  <c r="AV1762"/>
  <c r="AR1774"/>
  <c r="AS1787"/>
  <c r="AT1800"/>
  <c r="AU1813"/>
  <c r="AV1826"/>
  <c r="AR1838"/>
  <c r="AS1851"/>
  <c r="AT1864"/>
  <c r="AU1877"/>
  <c r="AV1890"/>
  <c r="AR1902"/>
  <c r="AS1915"/>
  <c r="AT1928"/>
  <c r="AU1941"/>
  <c r="AV1954"/>
  <c r="AR1966"/>
  <c r="AS1979"/>
  <c r="AT1992"/>
  <c r="AR1035"/>
  <c r="AU1194"/>
  <c r="AU1402"/>
  <c r="AT1533"/>
  <c r="AU1682"/>
  <c r="AR1819"/>
  <c r="AS1984"/>
  <c r="AU1007"/>
  <c r="AV1020"/>
  <c r="AR1032"/>
  <c r="AS1045"/>
  <c r="AT1058"/>
  <c r="AU1071"/>
  <c r="AV1084"/>
  <c r="AS1109"/>
  <c r="AT1122"/>
  <c r="AU1135"/>
  <c r="AV1148"/>
  <c r="AR1160"/>
  <c r="AS1173"/>
  <c r="AT1186"/>
  <c r="AU1199"/>
  <c r="AV1212"/>
  <c r="AR1224"/>
  <c r="AS1237"/>
  <c r="AT1250"/>
  <c r="AU1263"/>
  <c r="AV1276"/>
  <c r="AS1104"/>
  <c r="AR1267"/>
  <c r="AU1338"/>
  <c r="AV1463"/>
  <c r="AV1599"/>
  <c r="AS1752"/>
  <c r="AV1911"/>
  <c r="AR1096"/>
  <c r="AU1010"/>
  <c r="AV1071"/>
  <c r="AR1139"/>
  <c r="AU1234"/>
  <c r="AR1307"/>
  <c r="AU1370"/>
  <c r="AR1435"/>
  <c r="AT1501"/>
  <c r="AS1568"/>
  <c r="AV1631"/>
  <c r="AR1715"/>
  <c r="AS1784"/>
  <c r="AT1869"/>
  <c r="AS1944"/>
  <c r="AS1013"/>
  <c r="AT1026"/>
  <c r="AU1039"/>
  <c r="AV1052"/>
  <c r="AR1064"/>
  <c r="AS1077"/>
  <c r="AT1090"/>
  <c r="AU1103"/>
  <c r="AV1116"/>
  <c r="AR1128"/>
  <c r="AS1141"/>
  <c r="AT1154"/>
  <c r="AU1167"/>
  <c r="AV1180"/>
  <c r="AR1192"/>
  <c r="AS1205"/>
  <c r="AT1218"/>
  <c r="AU1231"/>
  <c r="AV1244"/>
  <c r="AR1256"/>
  <c r="AS1269"/>
  <c r="AT1282"/>
  <c r="AU1295"/>
  <c r="AV1308"/>
  <c r="AR1320"/>
  <c r="AS1333"/>
  <c r="AT1346"/>
  <c r="AU1359"/>
  <c r="AV1372"/>
  <c r="AR1384"/>
  <c r="AS1397"/>
  <c r="AT1410"/>
  <c r="AU1423"/>
  <c r="AV1436"/>
  <c r="AR1448"/>
  <c r="AS1461"/>
  <c r="AT1474"/>
  <c r="AU1487"/>
  <c r="AV1500"/>
  <c r="AR1512"/>
  <c r="AS1525"/>
  <c r="AT1538"/>
  <c r="AU1551"/>
  <c r="AV1564"/>
  <c r="AR1576"/>
  <c r="AS1589"/>
  <c r="AT1602"/>
  <c r="AU1615"/>
  <c r="AV1628"/>
  <c r="AR1640"/>
  <c r="AS1653"/>
  <c r="AT1666"/>
  <c r="AU1679"/>
  <c r="AV1692"/>
  <c r="AR1704"/>
  <c r="AS1717"/>
  <c r="AT1730"/>
  <c r="AU1743"/>
  <c r="AV1756"/>
  <c r="AR1768"/>
  <c r="AS1781"/>
  <c r="AT1794"/>
  <c r="AU1807"/>
  <c r="AV1820"/>
  <c r="AR1832"/>
  <c r="AS1845"/>
  <c r="AT1858"/>
  <c r="AU1871"/>
  <c r="AV1884"/>
  <c r="AR1896"/>
  <c r="AS1909"/>
  <c r="AT1922"/>
  <c r="AU1935"/>
  <c r="AV1948"/>
  <c r="AR1960"/>
  <c r="AS1973"/>
  <c r="AT1986"/>
  <c r="AU1999"/>
  <c r="AU1004"/>
  <c r="AV1017"/>
  <c r="AR1029"/>
  <c r="AS1042"/>
  <c r="AT1055"/>
  <c r="AU1068"/>
  <c r="AV1081"/>
  <c r="AR1093"/>
  <c r="AS1106"/>
  <c r="AT1119"/>
  <c r="AU1132"/>
  <c r="AV1145"/>
  <c r="AR1157"/>
  <c r="AS1170"/>
  <c r="AT1183"/>
  <c r="AU1196"/>
  <c r="AV1209"/>
  <c r="AR1221"/>
  <c r="AS1301"/>
  <c r="AU1327"/>
  <c r="AR1352"/>
  <c r="AT1378"/>
  <c r="AV1404"/>
  <c r="AS1429"/>
  <c r="AU1455"/>
  <c r="AR1480"/>
  <c r="AT1506"/>
  <c r="AV1532"/>
  <c r="AS1557"/>
  <c r="AU1583"/>
  <c r="AR1608"/>
  <c r="AT1634"/>
  <c r="AV1660"/>
  <c r="AS1685"/>
  <c r="AU1711"/>
  <c r="AR1736"/>
  <c r="AT1762"/>
  <c r="AV1788"/>
  <c r="AS1813"/>
  <c r="AV1852"/>
  <c r="AS1877"/>
  <c r="AU1903"/>
  <c r="AR1928"/>
  <c r="AT1954"/>
  <c r="AV1980"/>
  <c r="AT1023"/>
  <c r="AV1049"/>
  <c r="AS1074"/>
  <c r="AU1100"/>
  <c r="AR1125"/>
  <c r="AT1151"/>
  <c r="AV1177"/>
  <c r="AS1202"/>
  <c r="AU1228"/>
  <c r="AR1253"/>
  <c r="AT1279"/>
  <c r="AV1305"/>
  <c r="AS1330"/>
  <c r="AU1356"/>
  <c r="AR1381"/>
  <c r="AT1407"/>
  <c r="AV1433"/>
  <c r="AR1445"/>
  <c r="AT1471"/>
  <c r="AV1497"/>
  <c r="AS1522"/>
  <c r="AU1548"/>
  <c r="AR1573"/>
  <c r="AT1599"/>
  <c r="AV1625"/>
  <c r="AS1650"/>
  <c r="AU1676"/>
  <c r="AS1714"/>
  <c r="AU1740"/>
  <c r="AR1765"/>
  <c r="AT1791"/>
  <c r="AV1817"/>
  <c r="AS1842"/>
  <c r="AU1868"/>
  <c r="AR1893"/>
  <c r="AT1919"/>
  <c r="AV1945"/>
  <c r="AS1970"/>
  <c r="AU1996"/>
  <c r="AS1144"/>
  <c r="AT1301"/>
  <c r="AS1408"/>
  <c r="AS1528"/>
  <c r="AT1661"/>
  <c r="AV1783"/>
  <c r="AV1895"/>
  <c r="AR1995"/>
  <c r="AT1044"/>
  <c r="AS1159"/>
  <c r="AR1250"/>
  <c r="AT1332"/>
  <c r="AR1450"/>
  <c r="AS1543"/>
  <c r="AR1642"/>
  <c r="AS1743"/>
  <c r="AT1852"/>
  <c r="AT1956"/>
  <c r="AU1006"/>
  <c r="AR1031"/>
  <c r="AU1070"/>
  <c r="AR1095"/>
  <c r="AT1121"/>
  <c r="AR1159"/>
  <c r="AT1185"/>
  <c r="AR1223"/>
  <c r="AT1249"/>
  <c r="AV1275"/>
  <c r="AS1300"/>
  <c r="AU1326"/>
  <c r="AR1351"/>
  <c r="AT1377"/>
  <c r="AU1390"/>
  <c r="AV1403"/>
  <c r="AR1415"/>
  <c r="AS1428"/>
  <c r="AU1454"/>
  <c r="AV1467"/>
  <c r="AR1479"/>
  <c r="AS1492"/>
  <c r="AT1505"/>
  <c r="AU1518"/>
  <c r="AV1531"/>
  <c r="AR1543"/>
  <c r="AS1556"/>
  <c r="AT1569"/>
  <c r="AU1582"/>
  <c r="AV1595"/>
  <c r="AR1607"/>
  <c r="AS1620"/>
  <c r="AT1633"/>
  <c r="AU1646"/>
  <c r="AV1659"/>
  <c r="AR1671"/>
  <c r="AS1684"/>
  <c r="AT1697"/>
  <c r="AU1710"/>
  <c r="AV1723"/>
  <c r="AR1735"/>
  <c r="AS1748"/>
  <c r="AT1761"/>
  <c r="AU1774"/>
  <c r="AV1787"/>
  <c r="AR1799"/>
  <c r="AS1812"/>
  <c r="AT1825"/>
  <c r="AU1838"/>
  <c r="AV1851"/>
  <c r="AR1863"/>
  <c r="AS1876"/>
  <c r="AT1889"/>
  <c r="AU1902"/>
  <c r="AV1915"/>
  <c r="AR1927"/>
  <c r="AS1940"/>
  <c r="AT1953"/>
  <c r="AU1966"/>
  <c r="AV1979"/>
  <c r="AR1991"/>
  <c r="AR1051"/>
  <c r="AS1112"/>
  <c r="AS1184"/>
  <c r="AT1245"/>
  <c r="AV1311"/>
  <c r="AS1376"/>
  <c r="AT1445"/>
  <c r="AU1514"/>
  <c r="AT1573"/>
  <c r="AU1650"/>
  <c r="AT1717"/>
  <c r="AT1789"/>
  <c r="AT1861"/>
  <c r="AT1933"/>
  <c r="AV1999"/>
  <c r="AV1054"/>
  <c r="AR1114"/>
  <c r="AT1164"/>
  <c r="AU1233"/>
  <c r="AV1302"/>
  <c r="AR1378"/>
  <c r="AU1425"/>
  <c r="AT1476"/>
  <c r="AR1522"/>
  <c r="AR1586"/>
  <c r="AS1639"/>
  <c r="AU1689"/>
  <c r="AV1742"/>
  <c r="AS1799"/>
  <c r="AV1846"/>
  <c r="AV1902"/>
  <c r="AV1942"/>
  <c r="AU2001"/>
  <c r="AT1014"/>
  <c r="AU1027"/>
  <c r="AV1040"/>
  <c r="AR1052"/>
  <c r="AS1065"/>
  <c r="AT1078"/>
  <c r="AU1091"/>
  <c r="AV1104"/>
  <c r="AR1116"/>
  <c r="AS1129"/>
  <c r="AT1142"/>
  <c r="AU1155"/>
  <c r="AV1168"/>
  <c r="AR1180"/>
  <c r="AS1193"/>
  <c r="AT1206"/>
  <c r="AU1219"/>
  <c r="AV1232"/>
  <c r="AR1244"/>
  <c r="AS1257"/>
  <c r="AT1270"/>
  <c r="AU1283"/>
  <c r="AV1296"/>
  <c r="AR1308"/>
  <c r="AS1321"/>
  <c r="AT1334"/>
  <c r="AU1347"/>
  <c r="AV1360"/>
  <c r="AR1372"/>
  <c r="AS1385"/>
  <c r="AT1398"/>
  <c r="AU1411"/>
  <c r="AV1424"/>
  <c r="AR1436"/>
  <c r="AS1449"/>
  <c r="AT1462"/>
  <c r="AU1475"/>
  <c r="AV1488"/>
  <c r="AR1500"/>
  <c r="AS1513"/>
  <c r="AT1526"/>
  <c r="AU1539"/>
  <c r="AV1552"/>
  <c r="AR1564"/>
  <c r="AS1577"/>
  <c r="AT1590"/>
  <c r="AU1603"/>
  <c r="AV1616"/>
  <c r="AR1628"/>
  <c r="AS1641"/>
  <c r="AT1654"/>
  <c r="AU1667"/>
  <c r="AV1680"/>
  <c r="AR1692"/>
  <c r="AS1705"/>
  <c r="AT1718"/>
  <c r="AU1731"/>
  <c r="AV1744"/>
  <c r="AR1756"/>
  <c r="AS1769"/>
  <c r="AT1782"/>
  <c r="AU1795"/>
  <c r="AV1808"/>
  <c r="AR1820"/>
  <c r="AS1833"/>
  <c r="AT1846"/>
  <c r="AU1859"/>
  <c r="AV1872"/>
  <c r="AR1884"/>
  <c r="AS1897"/>
  <c r="AT1910"/>
  <c r="AU1923"/>
  <c r="AV1936"/>
  <c r="AR1948"/>
  <c r="AS1961"/>
  <c r="AT1974"/>
  <c r="AU1987"/>
  <c r="AV2000"/>
  <c r="AR1288"/>
  <c r="AT1314"/>
  <c r="AV1340"/>
  <c r="AS1365"/>
  <c r="AU1391"/>
  <c r="AR1416"/>
  <c r="AT1442"/>
  <c r="AV1468"/>
  <c r="AS1493"/>
  <c r="AU1519"/>
  <c r="AR1544"/>
  <c r="AT1570"/>
  <c r="AV1596"/>
  <c r="AS1621"/>
  <c r="AU1647"/>
  <c r="AR1672"/>
  <c r="AT1698"/>
  <c r="AV1724"/>
  <c r="AS1749"/>
  <c r="AU1775"/>
  <c r="AR1800"/>
  <c r="AT1826"/>
  <c r="AU1839"/>
  <c r="AR1864"/>
  <c r="AT1890"/>
  <c r="AV1916"/>
  <c r="AS1941"/>
  <c r="AU1967"/>
  <c r="AR1992"/>
  <c r="AS1010"/>
  <c r="AU1036"/>
  <c r="AR1061"/>
  <c r="AT1087"/>
  <c r="AV1113"/>
  <c r="AS1138"/>
  <c r="AU1164"/>
  <c r="AR1189"/>
  <c r="AT1215"/>
  <c r="AV1241"/>
  <c r="AS1266"/>
  <c r="AU1292"/>
  <c r="AR1317"/>
  <c r="AT1343"/>
  <c r="AV1369"/>
  <c r="AS1394"/>
  <c r="AU1420"/>
  <c r="AS1458"/>
  <c r="AU1484"/>
  <c r="AR1509"/>
  <c r="AT1535"/>
  <c r="AV1561"/>
  <c r="AS1586"/>
  <c r="AU1612"/>
  <c r="AR1637"/>
  <c r="AT1663"/>
  <c r="AV1689"/>
  <c r="AR1701"/>
  <c r="AT1727"/>
  <c r="AV1753"/>
  <c r="AS1778"/>
  <c r="AU1804"/>
  <c r="AR1829"/>
  <c r="AT1855"/>
  <c r="AV1881"/>
  <c r="AS1906"/>
  <c r="AU1932"/>
  <c r="AR1957"/>
  <c r="AT1983"/>
  <c r="AR1027"/>
  <c r="AU1082"/>
  <c r="AS1192"/>
  <c r="AR1243"/>
  <c r="AU1354"/>
  <c r="AU1474"/>
  <c r="AU1602"/>
  <c r="AR1723"/>
  <c r="AV1839"/>
  <c r="AT1941"/>
  <c r="AR1090"/>
  <c r="AR1202"/>
  <c r="AU1289"/>
  <c r="AU1385"/>
  <c r="AS1487"/>
  <c r="AV1590"/>
  <c r="AS1687"/>
  <c r="AT1788"/>
  <c r="AR1914"/>
  <c r="AV1019"/>
  <c r="AS1044"/>
  <c r="AT1057"/>
  <c r="AV1083"/>
  <c r="AS1108"/>
  <c r="AU1134"/>
  <c r="AV1147"/>
  <c r="AS1172"/>
  <c r="AU1198"/>
  <c r="AV1211"/>
  <c r="AS1236"/>
  <c r="AU1262"/>
  <c r="AR1287"/>
  <c r="AT1313"/>
  <c r="AV1339"/>
  <c r="AS1364"/>
  <c r="AT1441"/>
  <c r="AU1034"/>
  <c r="AS1096"/>
  <c r="AR1179"/>
  <c r="AU1258"/>
  <c r="AU1330"/>
  <c r="AU1394"/>
  <c r="AV1455"/>
  <c r="AV1527"/>
  <c r="AV1591"/>
  <c r="AR1667"/>
  <c r="AS1744"/>
  <c r="AU1810"/>
  <c r="AS1904"/>
  <c r="AS1976"/>
  <c r="AS1005"/>
  <c r="AT1018"/>
  <c r="AU1031"/>
  <c r="AV1044"/>
  <c r="AR1056"/>
  <c r="AS1069"/>
  <c r="AT1082"/>
  <c r="AU1095"/>
  <c r="AV1108"/>
  <c r="AR1120"/>
  <c r="AS1133"/>
  <c r="AT1146"/>
  <c r="AU1159"/>
  <c r="AV1172"/>
  <c r="AR1184"/>
  <c r="AS1197"/>
  <c r="AT1210"/>
  <c r="AU1223"/>
  <c r="AV1236"/>
  <c r="AR1248"/>
  <c r="AS1261"/>
  <c r="AT1274"/>
  <c r="AU1287"/>
  <c r="AV1300"/>
  <c r="AR1312"/>
  <c r="AS1325"/>
  <c r="AT1338"/>
  <c r="AU1351"/>
  <c r="AV1364"/>
  <c r="AR1376"/>
  <c r="AS1389"/>
  <c r="AT1402"/>
  <c r="AU1415"/>
  <c r="AV1428"/>
  <c r="AR1440"/>
  <c r="AS1453"/>
  <c r="AT1466"/>
  <c r="AU1479"/>
  <c r="AV1492"/>
  <c r="AR1504"/>
  <c r="AS1517"/>
  <c r="AT1530"/>
  <c r="AU1543"/>
  <c r="AV1556"/>
  <c r="AR1568"/>
  <c r="AS1581"/>
  <c r="AT1594"/>
  <c r="AU1607"/>
  <c r="AV1620"/>
  <c r="AR1632"/>
  <c r="AS1645"/>
  <c r="AT1658"/>
  <c r="AU1671"/>
  <c r="AV1684"/>
  <c r="AR1696"/>
  <c r="AS1709"/>
  <c r="AT1722"/>
  <c r="AU1735"/>
  <c r="AV1748"/>
  <c r="AR1760"/>
  <c r="AS1773"/>
  <c r="AT1786"/>
  <c r="AU1799"/>
  <c r="AV1812"/>
  <c r="AR1824"/>
  <c r="AS1837"/>
  <c r="AT1850"/>
  <c r="AU1863"/>
  <c r="AV1876"/>
  <c r="AR1888"/>
  <c r="AS1901"/>
  <c r="AT1914"/>
  <c r="AU1927"/>
  <c r="AV1940"/>
  <c r="AR1952"/>
  <c r="AS1965"/>
  <c r="AT1978"/>
  <c r="AU1991"/>
  <c r="AV1009"/>
  <c r="AR1021"/>
  <c r="AS1034"/>
  <c r="AT1047"/>
  <c r="AU1060"/>
  <c r="AV1073"/>
  <c r="AR1085"/>
  <c r="AS1098"/>
  <c r="AT1111"/>
  <c r="AU1124"/>
  <c r="AV1137"/>
  <c r="AR1149"/>
  <c r="AS1162"/>
  <c r="AT1175"/>
  <c r="AU1188"/>
  <c r="AV1201"/>
  <c r="AR1213"/>
  <c r="AS1226"/>
  <c r="AT1239"/>
  <c r="AU1252"/>
  <c r="AV1265"/>
  <c r="AR1277"/>
  <c r="AS1290"/>
  <c r="AT1303"/>
  <c r="AU1316"/>
  <c r="AV1329"/>
  <c r="AR1341"/>
  <c r="AS1354"/>
  <c r="AT1367"/>
  <c r="AU1380"/>
  <c r="AV1393"/>
  <c r="AR1405"/>
  <c r="AS1418"/>
  <c r="AT1431"/>
  <c r="AU1444"/>
  <c r="AV1457"/>
  <c r="AR1469"/>
  <c r="AS1482"/>
  <c r="AT1495"/>
  <c r="AU1508"/>
  <c r="AV1521"/>
  <c r="AR1533"/>
  <c r="AS1546"/>
  <c r="AT1559"/>
  <c r="AU1572"/>
  <c r="AV1585"/>
  <c r="AR1597"/>
  <c r="AS1610"/>
  <c r="AT1623"/>
  <c r="AU1636"/>
  <c r="AV1649"/>
  <c r="AR1661"/>
  <c r="AS1674"/>
  <c r="AT1687"/>
  <c r="AU1700"/>
  <c r="AV1713"/>
  <c r="AR1725"/>
  <c r="AS1738"/>
  <c r="AT1751"/>
  <c r="AU1764"/>
  <c r="AV1777"/>
  <c r="AR1789"/>
  <c r="AS1802"/>
  <c r="AT1815"/>
  <c r="AU1828"/>
  <c r="AV1841"/>
  <c r="AR1853"/>
  <c r="AS1866"/>
  <c r="AT1879"/>
  <c r="AU1892"/>
  <c r="AV1905"/>
  <c r="AR1917"/>
  <c r="AS1930"/>
  <c r="AT1943"/>
  <c r="AU1956"/>
  <c r="AV1969"/>
  <c r="AR1981"/>
  <c r="AS1994"/>
  <c r="AT1021"/>
  <c r="AT1077"/>
  <c r="AU1138"/>
  <c r="AU1186"/>
  <c r="AR1235"/>
  <c r="AT1293"/>
  <c r="AU1346"/>
  <c r="AS1400"/>
  <c r="AR1467"/>
  <c r="AU1522"/>
  <c r="AU1594"/>
  <c r="AV1655"/>
  <c r="AU1714"/>
  <c r="AS1776"/>
  <c r="AS1832"/>
  <c r="AS1888"/>
  <c r="AV1935"/>
  <c r="AU1986"/>
  <c r="AR1034"/>
  <c r="AR1082"/>
  <c r="AR1154"/>
  <c r="AT1196"/>
  <c r="AV1246"/>
  <c r="AV1286"/>
  <c r="AS1327"/>
  <c r="AV1382"/>
  <c r="AT1444"/>
  <c r="AT1484"/>
  <c r="AR1538"/>
  <c r="AT1580"/>
  <c r="AU1633"/>
  <c r="AT1684"/>
  <c r="AV1734"/>
  <c r="AR1786"/>
  <c r="AR1850"/>
  <c r="AT1908"/>
  <c r="AS1951"/>
  <c r="AS1999"/>
  <c r="AS1004"/>
  <c r="AT1017"/>
  <c r="AU1030"/>
  <c r="AV1043"/>
  <c r="AR1055"/>
  <c r="AS1068"/>
  <c r="AT1081"/>
  <c r="AU1094"/>
  <c r="AV1107"/>
  <c r="AR1119"/>
  <c r="AS1132"/>
  <c r="AT1145"/>
  <c r="AU1158"/>
  <c r="AV1171"/>
  <c r="AR1183"/>
  <c r="AS1196"/>
  <c r="AT1209"/>
  <c r="AU1222"/>
  <c r="AV1235"/>
  <c r="AR1247"/>
  <c r="AS1260"/>
  <c r="AT1273"/>
  <c r="AU1286"/>
  <c r="AV1299"/>
  <c r="AR1311"/>
  <c r="AS1324"/>
  <c r="AT1337"/>
  <c r="AU1350"/>
  <c r="AV1363"/>
  <c r="AR1375"/>
  <c r="AS1388"/>
  <c r="AT1401"/>
  <c r="AU1414"/>
  <c r="AV1427"/>
  <c r="AR1439"/>
  <c r="AS1452"/>
  <c r="AT1465"/>
  <c r="AU1478"/>
  <c r="AV1491"/>
  <c r="AR1503"/>
  <c r="AS1516"/>
  <c r="AT1529"/>
  <c r="AU1542"/>
  <c r="AV1555"/>
  <c r="AR1567"/>
  <c r="AS1580"/>
  <c r="AT1593"/>
  <c r="AU1606"/>
  <c r="AV1619"/>
  <c r="AR1631"/>
  <c r="AS1644"/>
  <c r="AT1657"/>
  <c r="AU1670"/>
  <c r="AV1683"/>
  <c r="AR1695"/>
  <c r="AS1708"/>
  <c r="AT1721"/>
  <c r="AU1734"/>
  <c r="AV1747"/>
  <c r="AR1759"/>
  <c r="AS1772"/>
  <c r="AT1785"/>
  <c r="AU1798"/>
  <c r="AV1811"/>
  <c r="AR1823"/>
  <c r="AS1836"/>
  <c r="AT1849"/>
  <c r="AU1862"/>
  <c r="AV1875"/>
  <c r="AR1887"/>
  <c r="AS1900"/>
  <c r="AT1913"/>
  <c r="AU1926"/>
  <c r="AV1939"/>
  <c r="AR1951"/>
  <c r="AS1964"/>
  <c r="AT1977"/>
  <c r="AU1990"/>
  <c r="AU1042"/>
  <c r="AV1103"/>
  <c r="AS1176"/>
  <c r="AV1239"/>
  <c r="AV1303"/>
  <c r="AT1365"/>
  <c r="AS1440"/>
  <c r="AS1504"/>
  <c r="AT1565"/>
  <c r="AR1643"/>
  <c r="AR1707"/>
  <c r="AU1778"/>
  <c r="AT1853"/>
  <c r="AT1925"/>
  <c r="AS1992"/>
  <c r="AS1039"/>
  <c r="AU1105"/>
  <c r="AV1158"/>
  <c r="AT1228"/>
  <c r="AU1297"/>
  <c r="AR1370"/>
  <c r="AT1420"/>
  <c r="AS1471"/>
  <c r="AT1516"/>
  <c r="AU1569"/>
  <c r="AR1634"/>
  <c r="AV1686"/>
  <c r="AR1738"/>
  <c r="AR1794"/>
  <c r="AU1841"/>
  <c r="AV1894"/>
  <c r="AS1935"/>
  <c r="AV1998"/>
  <c r="AR1012"/>
  <c r="AS1025"/>
  <c r="AT1038"/>
  <c r="AU1051"/>
  <c r="AV1064"/>
  <c r="AR1076"/>
  <c r="AS1089"/>
  <c r="AT1102"/>
  <c r="AU1115"/>
  <c r="AV1128"/>
  <c r="AR1140"/>
  <c r="AS1153"/>
  <c r="AT1166"/>
  <c r="AU1179"/>
  <c r="AV1192"/>
  <c r="AR1204"/>
  <c r="AS1217"/>
  <c r="AT1230"/>
  <c r="AU1243"/>
  <c r="AV1256"/>
  <c r="AR1268"/>
  <c r="AS1281"/>
  <c r="AT1294"/>
  <c r="AU1307"/>
  <c r="AV1320"/>
  <c r="AR1332"/>
  <c r="AS1345"/>
  <c r="AT1358"/>
  <c r="AU1371"/>
  <c r="AV1384"/>
  <c r="AR1396"/>
  <c r="AS1409"/>
  <c r="AT1422"/>
  <c r="AU1435"/>
  <c r="AV1448"/>
  <c r="AR1460"/>
  <c r="AS1473"/>
  <c r="AT1486"/>
  <c r="AU1499"/>
  <c r="AV1512"/>
  <c r="AR1524"/>
  <c r="AS1537"/>
  <c r="AT1550"/>
  <c r="AU1563"/>
  <c r="AV1576"/>
  <c r="AR1588"/>
  <c r="AS1601"/>
  <c r="AT1614"/>
  <c r="AU1627"/>
  <c r="AS1234"/>
  <c r="AT1247"/>
  <c r="AU1260"/>
  <c r="AV1273"/>
  <c r="AR1285"/>
  <c r="AS1298"/>
  <c r="AT1311"/>
  <c r="AU1324"/>
  <c r="AV1337"/>
  <c r="AR1349"/>
  <c r="AS1362"/>
  <c r="AT1375"/>
  <c r="AU1388"/>
  <c r="AV1401"/>
  <c r="AR1413"/>
  <c r="AS1426"/>
  <c r="AT1439"/>
  <c r="AU1452"/>
  <c r="AV1465"/>
  <c r="AR1477"/>
  <c r="AS1490"/>
  <c r="AT1503"/>
  <c r="AU1516"/>
  <c r="AV1529"/>
  <c r="AR1541"/>
  <c r="AS1554"/>
  <c r="AT1567"/>
  <c r="AU1580"/>
  <c r="AV1593"/>
  <c r="AR1605"/>
  <c r="AS1618"/>
  <c r="AT1631"/>
  <c r="AU1644"/>
  <c r="AV1657"/>
  <c r="AR1669"/>
  <c r="AS1682"/>
  <c r="AT1695"/>
  <c r="AU1708"/>
  <c r="AV1721"/>
  <c r="AR1733"/>
  <c r="AS1746"/>
  <c r="AT1759"/>
  <c r="AU1772"/>
  <c r="AV1785"/>
  <c r="AR1797"/>
  <c r="AS1810"/>
  <c r="AT1823"/>
  <c r="AU1836"/>
  <c r="AV1849"/>
  <c r="AR1861"/>
  <c r="AS1874"/>
  <c r="AT1887"/>
  <c r="AU1900"/>
  <c r="AV1913"/>
  <c r="AR1925"/>
  <c r="AS1938"/>
  <c r="AT1951"/>
  <c r="AU1964"/>
  <c r="AV1977"/>
  <c r="AR1989"/>
  <c r="AT1053"/>
  <c r="AU1114"/>
  <c r="AV1167"/>
  <c r="AV1215"/>
  <c r="AV1271"/>
  <c r="AT1325"/>
  <c r="AU1378"/>
  <c r="AR1443"/>
  <c r="AU1498"/>
  <c r="AU1570"/>
  <c r="AS1632"/>
  <c r="AS1696"/>
  <c r="AU1754"/>
  <c r="AV1815"/>
  <c r="AU1866"/>
  <c r="AU1914"/>
  <c r="AS1968"/>
  <c r="AU1017"/>
  <c r="AR1066"/>
  <c r="AT1124"/>
  <c r="AU1177"/>
  <c r="AV1230"/>
  <c r="AT1268"/>
  <c r="AV1310"/>
  <c r="AR1354"/>
  <c r="AS1423"/>
  <c r="AV1470"/>
  <c r="AS1519"/>
  <c r="AU1561"/>
  <c r="AS1607"/>
  <c r="AT1676"/>
  <c r="AT1708"/>
  <c r="AS1767"/>
  <c r="AV1822"/>
  <c r="AR1890"/>
  <c r="AV1934"/>
  <c r="AR1978"/>
  <c r="AS1012"/>
  <c r="AT1025"/>
  <c r="AU1038"/>
  <c r="AV1051"/>
  <c r="AR1063"/>
  <c r="AS1076"/>
  <c r="AT1089"/>
  <c r="AU1102"/>
  <c r="AV1115"/>
  <c r="AR1127"/>
  <c r="AS1140"/>
  <c r="AT1153"/>
  <c r="AU1166"/>
  <c r="AV1179"/>
  <c r="AR1191"/>
  <c r="AS1204"/>
  <c r="AT1217"/>
  <c r="AU1230"/>
  <c r="AV1243"/>
  <c r="AR1255"/>
  <c r="AS1268"/>
  <c r="AT1281"/>
  <c r="AU1294"/>
  <c r="AV1307"/>
  <c r="AR1319"/>
  <c r="AS1332"/>
  <c r="AT1345"/>
  <c r="AU1358"/>
  <c r="AV1371"/>
  <c r="AR1383"/>
  <c r="AS1396"/>
  <c r="AT1409"/>
  <c r="AU1422"/>
  <c r="AV1435"/>
  <c r="AR1447"/>
  <c r="AS1460"/>
  <c r="AT1473"/>
  <c r="AU1486"/>
  <c r="AV1499"/>
  <c r="AR1511"/>
  <c r="AS1524"/>
  <c r="AT1537"/>
  <c r="AU1550"/>
  <c r="AV1563"/>
  <c r="AR1575"/>
  <c r="AS1588"/>
  <c r="AT1601"/>
  <c r="AU1614"/>
  <c r="AV1627"/>
  <c r="AR1639"/>
  <c r="AS1652"/>
  <c r="AT1665"/>
  <c r="AU1678"/>
  <c r="AV1691"/>
  <c r="AR1703"/>
  <c r="AS1716"/>
  <c r="AT1729"/>
  <c r="AU1742"/>
  <c r="AV1755"/>
  <c r="AR1767"/>
  <c r="AS1780"/>
  <c r="AT1793"/>
  <c r="AU1806"/>
  <c r="AV1819"/>
  <c r="AR1831"/>
  <c r="AS1844"/>
  <c r="AT1857"/>
  <c r="AU1870"/>
  <c r="AV1883"/>
  <c r="AR1895"/>
  <c r="AS1908"/>
  <c r="AT1921"/>
  <c r="AU1934"/>
  <c r="AV1947"/>
  <c r="AR1959"/>
  <c r="AS1972"/>
  <c r="AT1985"/>
  <c r="AU1998"/>
  <c r="AR1083"/>
  <c r="AR1147"/>
  <c r="AT1213"/>
  <c r="AV1279"/>
  <c r="AT1341"/>
  <c r="AU1410"/>
  <c r="AU1482"/>
  <c r="AV1543"/>
  <c r="AR1611"/>
  <c r="AR1675"/>
  <c r="AU1746"/>
  <c r="AR1827"/>
  <c r="AR1899"/>
  <c r="AV1967"/>
  <c r="AV1022"/>
  <c r="AV1094"/>
  <c r="AT1140"/>
  <c r="AV1198"/>
  <c r="AR1282"/>
  <c r="AV1342"/>
  <c r="AT1404"/>
  <c r="AU1449"/>
  <c r="AU1497"/>
  <c r="AR1546"/>
  <c r="AV1614"/>
  <c r="AV1654"/>
  <c r="AU1713"/>
  <c r="AV1774"/>
  <c r="AR1826"/>
  <c r="AR1866"/>
  <c r="AS1919"/>
  <c r="AV1974"/>
  <c r="AV1008"/>
  <c r="AR1020"/>
  <c r="AS1033"/>
  <c r="AT1046"/>
  <c r="AU1059"/>
  <c r="AV1072"/>
  <c r="AR1084"/>
  <c r="AS1097"/>
  <c r="AT1110"/>
  <c r="AU1123"/>
  <c r="AV1136"/>
  <c r="AR1148"/>
  <c r="AS1161"/>
  <c r="AT1174"/>
  <c r="AU1187"/>
  <c r="AV1200"/>
  <c r="AR1212"/>
  <c r="AS1225"/>
  <c r="AT1238"/>
  <c r="AU1251"/>
  <c r="AV1264"/>
  <c r="AR1276"/>
  <c r="AS1289"/>
  <c r="AT1302"/>
  <c r="AU1315"/>
  <c r="AV1328"/>
  <c r="AR1340"/>
  <c r="AS1353"/>
  <c r="AT1366"/>
  <c r="AU1379"/>
  <c r="AV1392"/>
  <c r="AR1404"/>
  <c r="AS1417"/>
  <c r="AT1430"/>
  <c r="AU1443"/>
  <c r="AV1456"/>
  <c r="AR1468"/>
  <c r="AS1481"/>
  <c r="AT1494"/>
  <c r="AU1507"/>
  <c r="AV1520"/>
  <c r="AR1532"/>
  <c r="AS1545"/>
  <c r="AT1558"/>
  <c r="AU1571"/>
  <c r="AV1584"/>
  <c r="AR1596"/>
  <c r="AS1609"/>
  <c r="AT1622"/>
  <c r="AU1635"/>
  <c r="AV1648"/>
  <c r="AR1660"/>
  <c r="AS1673"/>
  <c r="AT1686"/>
  <c r="AU1699"/>
  <c r="AV1712"/>
  <c r="AR1724"/>
  <c r="AS1737"/>
  <c r="AT1750"/>
  <c r="AU1763"/>
  <c r="AV1776"/>
  <c r="AR1788"/>
  <c r="AS1801"/>
  <c r="AT1814"/>
  <c r="AU1827"/>
  <c r="AV1840"/>
  <c r="AR1852"/>
  <c r="AS1865"/>
  <c r="AT1878"/>
  <c r="AU1891"/>
  <c r="AV1904"/>
  <c r="AR1916"/>
  <c r="AS1929"/>
  <c r="AT1942"/>
  <c r="AU1955"/>
  <c r="AV1968"/>
  <c r="AR1980"/>
  <c r="AS1993"/>
  <c r="AS1056"/>
  <c r="AS1128"/>
  <c r="AT1197"/>
  <c r="AT1261"/>
  <c r="AS1328"/>
  <c r="AR1395"/>
  <c r="AU1450"/>
  <c r="AT1509"/>
  <c r="AV1567"/>
  <c r="AT1629"/>
  <c r="AT1693"/>
  <c r="AU1762"/>
  <c r="AV1823"/>
  <c r="AV1879"/>
  <c r="AT1949"/>
  <c r="AU1033"/>
  <c r="AS1087"/>
  <c r="AV1134"/>
  <c r="AS1183"/>
  <c r="AS1231"/>
  <c r="AV1278"/>
  <c r="AU1329"/>
  <c r="AT1380"/>
  <c r="AU1441"/>
  <c r="AV1518"/>
  <c r="AV1558"/>
  <c r="AR1610"/>
  <c r="AU1657"/>
  <c r="AT1724"/>
  <c r="AU1769"/>
  <c r="AS1823"/>
  <c r="AV1886"/>
  <c r="AR1970"/>
  <c r="AT1011"/>
  <c r="AU1024"/>
  <c r="AV1037"/>
  <c r="AR1049"/>
  <c r="AS1062"/>
  <c r="AT1075"/>
  <c r="AU1088"/>
  <c r="AV1101"/>
  <c r="AR1113"/>
  <c r="AS1126"/>
  <c r="AT1139"/>
  <c r="AU1152"/>
  <c r="AV1165"/>
  <c r="AR1177"/>
  <c r="AS1190"/>
  <c r="AT1203"/>
  <c r="AU1216"/>
  <c r="AV1229"/>
  <c r="AR1241"/>
  <c r="AS1254"/>
  <c r="AT1267"/>
  <c r="AU1280"/>
  <c r="AV1293"/>
  <c r="AR1305"/>
  <c r="AS1318"/>
  <c r="AT1331"/>
  <c r="AU1344"/>
  <c r="AV1357"/>
  <c r="AR1369"/>
  <c r="AS1382"/>
  <c r="AT1395"/>
  <c r="AU1408"/>
  <c r="AV1421"/>
  <c r="AR1433"/>
  <c r="AS1446"/>
  <c r="AT1459"/>
  <c r="AU1472"/>
  <c r="AV1485"/>
  <c r="AR1497"/>
  <c r="AS1510"/>
  <c r="AT1523"/>
  <c r="AU1536"/>
  <c r="AV1549"/>
  <c r="AR1561"/>
  <c r="AS1574"/>
  <c r="AT1587"/>
  <c r="AU1600"/>
  <c r="AV1613"/>
  <c r="AR1625"/>
  <c r="AS1638"/>
  <c r="AT1651"/>
  <c r="AU1664"/>
  <c r="AV1677"/>
  <c r="AR1689"/>
  <c r="AS1702"/>
  <c r="AT1715"/>
  <c r="AU1728"/>
  <c r="AV1741"/>
  <c r="AR1753"/>
  <c r="AS1766"/>
  <c r="AT1779"/>
  <c r="AU1792"/>
  <c r="AV1805"/>
  <c r="AR1817"/>
  <c r="AS1830"/>
  <c r="AT1843"/>
  <c r="AU1856"/>
  <c r="AV1869"/>
  <c r="AR1881"/>
  <c r="AS1894"/>
  <c r="AT1907"/>
  <c r="AU1920"/>
  <c r="AV1933"/>
  <c r="AR1945"/>
  <c r="AS1958"/>
  <c r="AT1971"/>
  <c r="AU1984"/>
  <c r="AV1997"/>
  <c r="AU1050"/>
  <c r="AR1115"/>
  <c r="AT1165"/>
  <c r="AV1223"/>
  <c r="AU1290"/>
  <c r="AS1360"/>
  <c r="AR1419"/>
  <c r="AR1499"/>
  <c r="AR1563"/>
  <c r="AT1621"/>
  <c r="AV1671"/>
  <c r="AT1725"/>
  <c r="AR1779"/>
  <c r="AS1840"/>
  <c r="AT1893"/>
  <c r="AT1965"/>
  <c r="AU1041"/>
  <c r="AU1081"/>
  <c r="AS1127"/>
  <c r="AT1180"/>
  <c r="AU1217"/>
  <c r="AR1266"/>
  <c r="AV1318"/>
  <c r="AV1358"/>
  <c r="AT1396"/>
  <c r="AU1433"/>
  <c r="AU1473"/>
  <c r="AT1540"/>
  <c r="AR1594"/>
  <c r="AT1636"/>
  <c r="AS1679"/>
  <c r="AR1730"/>
  <c r="AT1772"/>
  <c r="AR1818"/>
  <c r="AS1863"/>
  <c r="AU1897"/>
  <c r="AS1943"/>
  <c r="AR1986"/>
  <c r="AT1008"/>
  <c r="AU1021"/>
  <c r="AV1034"/>
  <c r="AR1046"/>
  <c r="AS1059"/>
  <c r="AT1072"/>
  <c r="AU1085"/>
  <c r="AV1098"/>
  <c r="AR1110"/>
  <c r="AS1123"/>
  <c r="AT1136"/>
  <c r="AU1149"/>
  <c r="AV1162"/>
  <c r="AR1174"/>
  <c r="AS1187"/>
  <c r="AT1200"/>
  <c r="AU1213"/>
  <c r="AV1226"/>
  <c r="AR1238"/>
  <c r="AS1251"/>
  <c r="AT1264"/>
  <c r="AU1277"/>
  <c r="AV1290"/>
  <c r="AR1302"/>
  <c r="AS1315"/>
  <c r="AT1328"/>
  <c r="AU1341"/>
  <c r="AV1354"/>
  <c r="AR1366"/>
  <c r="AS1379"/>
  <c r="AT1392"/>
  <c r="AU1405"/>
  <c r="AV1418"/>
  <c r="AR1430"/>
  <c r="AS1443"/>
  <c r="AT1456"/>
  <c r="AU1469"/>
  <c r="AV1482"/>
  <c r="AR1494"/>
  <c r="AS1507"/>
  <c r="AT1520"/>
  <c r="AU1533"/>
  <c r="AV1546"/>
  <c r="AR1558"/>
  <c r="AS1571"/>
  <c r="AT1584"/>
  <c r="AU1597"/>
  <c r="AV1610"/>
  <c r="AR1622"/>
  <c r="AS1635"/>
  <c r="AT1648"/>
  <c r="AU1661"/>
  <c r="AV1674"/>
  <c r="AR1686"/>
  <c r="AS1699"/>
  <c r="AT1712"/>
  <c r="AU1725"/>
  <c r="AV1738"/>
  <c r="AR1750"/>
  <c r="AS1763"/>
  <c r="AT1776"/>
  <c r="AU1789"/>
  <c r="AV1802"/>
  <c r="AR1814"/>
  <c r="AS1827"/>
  <c r="AT1840"/>
  <c r="AU1853"/>
  <c r="AV1866"/>
  <c r="AR1878"/>
  <c r="AS1891"/>
  <c r="AT1904"/>
  <c r="AU1917"/>
  <c r="AV1930"/>
  <c r="AR1942"/>
  <c r="AS1955"/>
  <c r="AT1968"/>
  <c r="AU1981"/>
  <c r="AV1994"/>
  <c r="AV1055"/>
  <c r="AS1120"/>
  <c r="AU1218"/>
  <c r="AS1288"/>
  <c r="AV1351"/>
  <c r="AV1431"/>
  <c r="AV1479"/>
  <c r="AS1552"/>
  <c r="AU1618"/>
  <c r="AR1699"/>
  <c r="AT1765"/>
  <c r="AS1848"/>
  <c r="AV1927"/>
  <c r="AS2000"/>
  <c r="AT1010"/>
  <c r="AU1023"/>
  <c r="AV1036"/>
  <c r="AR1048"/>
  <c r="AS1061"/>
  <c r="AT1074"/>
  <c r="AU1087"/>
  <c r="AV1100"/>
  <c r="AR1112"/>
  <c r="AS1125"/>
  <c r="AT1138"/>
  <c r="AU1151"/>
  <c r="AV1164"/>
  <c r="AR1176"/>
  <c r="AS1189"/>
  <c r="AT1202"/>
  <c r="AU1215"/>
  <c r="AV1228"/>
  <c r="AR1240"/>
  <c r="AS1253"/>
  <c r="AT1266"/>
  <c r="AU1279"/>
  <c r="AV1292"/>
  <c r="AR1304"/>
  <c r="AS1317"/>
  <c r="AT1330"/>
  <c r="AU1343"/>
  <c r="AV1356"/>
  <c r="AR1368"/>
  <c r="AS1381"/>
  <c r="AT1394"/>
  <c r="AU1407"/>
  <c r="AV1420"/>
  <c r="AR1432"/>
  <c r="AS1445"/>
  <c r="AT1458"/>
  <c r="AU1471"/>
  <c r="AV1484"/>
  <c r="AR1496"/>
  <c r="AS1509"/>
  <c r="AT1522"/>
  <c r="AU1535"/>
  <c r="AV1548"/>
  <c r="AR1560"/>
  <c r="AS1573"/>
  <c r="AT1586"/>
  <c r="AU1599"/>
  <c r="AV1612"/>
  <c r="AR1624"/>
  <c r="AS1637"/>
  <c r="AT1650"/>
  <c r="AU1663"/>
  <c r="AV1676"/>
  <c r="AR1688"/>
  <c r="AS1701"/>
  <c r="AT1714"/>
  <c r="AU1727"/>
  <c r="AV1740"/>
  <c r="AR1752"/>
  <c r="AS1765"/>
  <c r="AT1778"/>
  <c r="AU1791"/>
  <c r="AV1804"/>
  <c r="AR1816"/>
  <c r="AS1829"/>
  <c r="AT1842"/>
  <c r="AU1855"/>
  <c r="AV1868"/>
  <c r="AR1880"/>
  <c r="AS1893"/>
  <c r="AT1906"/>
  <c r="AU1919"/>
  <c r="AV1932"/>
  <c r="AR1944"/>
  <c r="AS1957"/>
  <c r="AT1970"/>
  <c r="AU1983"/>
  <c r="AV1996"/>
  <c r="AR1013"/>
  <c r="AS1026"/>
  <c r="AT1039"/>
  <c r="AU1052"/>
  <c r="AV1065"/>
  <c r="AR1077"/>
  <c r="AS1090"/>
  <c r="AT1103"/>
  <c r="AU1116"/>
  <c r="AV1129"/>
  <c r="AR1141"/>
  <c r="AS1154"/>
  <c r="AT1167"/>
  <c r="AU1180"/>
  <c r="AV1193"/>
  <c r="AR1205"/>
  <c r="AS1218"/>
  <c r="AT1231"/>
  <c r="AU1244"/>
  <c r="AV1257"/>
  <c r="AR1269"/>
  <c r="AS1282"/>
  <c r="AT1295"/>
  <c r="AU1308"/>
  <c r="AV1321"/>
  <c r="AR1333"/>
  <c r="AS1346"/>
  <c r="AT1359"/>
  <c r="AU1372"/>
  <c r="AV1385"/>
  <c r="AR1397"/>
  <c r="AS1410"/>
  <c r="AT1423"/>
  <c r="AU1436"/>
  <c r="AV1449"/>
  <c r="AR1461"/>
  <c r="AS1474"/>
  <c r="AT1487"/>
  <c r="AU1500"/>
  <c r="AV1513"/>
  <c r="AR1525"/>
  <c r="AS1538"/>
  <c r="AT1551"/>
  <c r="AU1564"/>
  <c r="AV1577"/>
  <c r="AR1589"/>
  <c r="AS1602"/>
  <c r="AT1615"/>
  <c r="AU1628"/>
  <c r="AV1641"/>
  <c r="AR1653"/>
  <c r="AS1666"/>
  <c r="AT1679"/>
  <c r="AU1692"/>
  <c r="AV1705"/>
  <c r="AR1717"/>
  <c r="AS1730"/>
  <c r="AT1743"/>
  <c r="AU1756"/>
  <c r="AV1769"/>
  <c r="AR1781"/>
  <c r="AS1794"/>
  <c r="AT1807"/>
  <c r="AU1820"/>
  <c r="AV1833"/>
  <c r="AR1845"/>
  <c r="AS1858"/>
  <c r="AT1871"/>
  <c r="AU1884"/>
  <c r="AV1897"/>
  <c r="AR1909"/>
  <c r="AS1922"/>
  <c r="AT1935"/>
  <c r="AU1948"/>
  <c r="AV1961"/>
  <c r="AR1973"/>
  <c r="AS1986"/>
  <c r="AT1999"/>
  <c r="AS1040"/>
  <c r="AR1099"/>
  <c r="AR1155"/>
  <c r="AS1208"/>
  <c r="AR1259"/>
  <c r="AR1315"/>
  <c r="AV1367"/>
  <c r="AU1418"/>
  <c r="AV1487"/>
  <c r="AU1554"/>
  <c r="AT1613"/>
  <c r="AS1680"/>
  <c r="AR1739"/>
  <c r="AS1800"/>
  <c r="AR1851"/>
  <c r="AT1901"/>
  <c r="AR1955"/>
  <c r="AR1010"/>
  <c r="AT1052"/>
  <c r="AS1111"/>
  <c r="AV1166"/>
  <c r="AS1215"/>
  <c r="AR1258"/>
  <c r="AT1300"/>
  <c r="AT1340"/>
  <c r="AU1409"/>
  <c r="AV1462"/>
  <c r="AV1502"/>
  <c r="AR1554"/>
  <c r="AV1598"/>
  <c r="AR1666"/>
  <c r="AR1698"/>
  <c r="AU1753"/>
  <c r="AV1798"/>
  <c r="AR1874"/>
  <c r="AV1926"/>
  <c r="AV1966"/>
  <c r="AT1009"/>
  <c r="AU1022"/>
  <c r="AV1035"/>
  <c r="AR1047"/>
  <c r="AS1060"/>
  <c r="AT1073"/>
  <c r="AU1086"/>
  <c r="AV1099"/>
  <c r="AR1111"/>
  <c r="AS1124"/>
  <c r="AT1137"/>
  <c r="AU1150"/>
  <c r="AV1163"/>
  <c r="AR1175"/>
  <c r="AS1188"/>
  <c r="AT1201"/>
  <c r="AU1214"/>
  <c r="AV1227"/>
  <c r="AR1239"/>
  <c r="AS1252"/>
  <c r="AT1265"/>
  <c r="AU1278"/>
  <c r="AV1291"/>
  <c r="AR1303"/>
  <c r="AS1316"/>
  <c r="AT1329"/>
  <c r="AU1342"/>
  <c r="AV1355"/>
  <c r="AR1367"/>
  <c r="AS1380"/>
  <c r="AT1393"/>
  <c r="AU1406"/>
  <c r="AV1419"/>
  <c r="AR1431"/>
  <c r="AS1444"/>
  <c r="AT1457"/>
  <c r="AU1470"/>
  <c r="AV1483"/>
  <c r="AR1495"/>
  <c r="AS1508"/>
  <c r="AT1521"/>
  <c r="AU1534"/>
  <c r="AV1547"/>
  <c r="AR1559"/>
  <c r="AS1572"/>
  <c r="AT1585"/>
  <c r="AU1598"/>
  <c r="AV1611"/>
  <c r="AR1623"/>
  <c r="AS1636"/>
  <c r="AT1649"/>
  <c r="AU1662"/>
  <c r="AV1675"/>
  <c r="AR1687"/>
  <c r="AS1700"/>
  <c r="AT1713"/>
  <c r="AU1726"/>
  <c r="AV1739"/>
  <c r="AR1751"/>
  <c r="AS1764"/>
  <c r="AT1777"/>
  <c r="AU1790"/>
  <c r="AV1803"/>
  <c r="AR1815"/>
  <c r="AS1828"/>
  <c r="AT1841"/>
  <c r="AU1854"/>
  <c r="AV1867"/>
  <c r="AR1879"/>
  <c r="AS1892"/>
  <c r="AT1905"/>
  <c r="AU1918"/>
  <c r="AV1931"/>
  <c r="AR1943"/>
  <c r="AS1956"/>
  <c r="AT1969"/>
  <c r="AU1982"/>
  <c r="AV1995"/>
  <c r="AU1066"/>
  <c r="AT1125"/>
  <c r="AV1199"/>
  <c r="AV1263"/>
  <c r="AT1317"/>
  <c r="AT1397"/>
  <c r="AS1464"/>
  <c r="AS1536"/>
  <c r="AU1586"/>
  <c r="AU1666"/>
  <c r="AR1731"/>
  <c r="AV1807"/>
  <c r="AR1883"/>
  <c r="AS1952"/>
  <c r="AV1070"/>
  <c r="AR1130"/>
  <c r="AT1172"/>
  <c r="AS1247"/>
  <c r="AV1334"/>
  <c r="AU1393"/>
  <c r="AT1436"/>
  <c r="AV1486"/>
  <c r="AT1532"/>
  <c r="AU1601"/>
  <c r="AS1647"/>
  <c r="AU1697"/>
  <c r="AV1750"/>
  <c r="AV1814"/>
  <c r="AV1854"/>
  <c r="AV1910"/>
  <c r="AU1953"/>
  <c r="AR1004"/>
  <c r="AS1017"/>
  <c r="AT1030"/>
  <c r="AU1043"/>
  <c r="AV1056"/>
  <c r="AR1068"/>
  <c r="AS1081"/>
  <c r="AT1094"/>
  <c r="AU1107"/>
  <c r="AV1120"/>
  <c r="AR1132"/>
  <c r="AS1145"/>
  <c r="AT1158"/>
  <c r="AU1171"/>
  <c r="AV1184"/>
  <c r="AR1196"/>
  <c r="AS1209"/>
  <c r="AT1222"/>
  <c r="AU1235"/>
  <c r="AV1248"/>
  <c r="AR1260"/>
  <c r="AS1273"/>
  <c r="AT1286"/>
  <c r="AU1299"/>
  <c r="AV1312"/>
  <c r="AR1324"/>
  <c r="AS1337"/>
  <c r="AT1350"/>
  <c r="AU1363"/>
  <c r="AV1376"/>
  <c r="AR1388"/>
  <c r="AS1401"/>
  <c r="AT1414"/>
  <c r="AU1427"/>
  <c r="AV1440"/>
  <c r="AR1452"/>
  <c r="AS1465"/>
  <c r="AT1478"/>
  <c r="AU1491"/>
  <c r="AV1504"/>
  <c r="AR1516"/>
  <c r="AS1529"/>
  <c r="AT1542"/>
  <c r="AU1555"/>
  <c r="AV1568"/>
  <c r="AR1580"/>
  <c r="AS1593"/>
  <c r="AT1606"/>
  <c r="AU1619"/>
  <c r="AV1632"/>
  <c r="AR1644"/>
  <c r="AS1657"/>
  <c r="AT1670"/>
  <c r="AU1683"/>
  <c r="AV1696"/>
  <c r="AR1708"/>
  <c r="AS1721"/>
  <c r="AT1734"/>
  <c r="AU1747"/>
  <c r="AV1760"/>
  <c r="AR1772"/>
  <c r="AS1785"/>
  <c r="AT1798"/>
  <c r="AU1811"/>
  <c r="AV1824"/>
  <c r="AR1836"/>
  <c r="AS1849"/>
  <c r="AT1862"/>
  <c r="AU1875"/>
  <c r="AV1888"/>
  <c r="AR1900"/>
  <c r="AS1913"/>
  <c r="AT1926"/>
  <c r="AU1939"/>
  <c r="AV1952"/>
  <c r="AR1964"/>
  <c r="AS1977"/>
  <c r="AT1990"/>
  <c r="AV1039"/>
  <c r="AT1109"/>
  <c r="AV1183"/>
  <c r="AV1247"/>
  <c r="AU1306"/>
  <c r="AT1381"/>
  <c r="AU1434"/>
  <c r="AV1495"/>
  <c r="AV1551"/>
  <c r="AS1616"/>
  <c r="AV1679"/>
  <c r="AV1743"/>
  <c r="AT1805"/>
  <c r="AS1864"/>
  <c r="AU1930"/>
  <c r="AT1997"/>
  <c r="AS1023"/>
  <c r="AT1076"/>
  <c r="AU1121"/>
  <c r="AU1169"/>
  <c r="AV1214"/>
  <c r="AV1270"/>
  <c r="AS1319"/>
  <c r="AT1372"/>
  <c r="AV1430"/>
  <c r="AS1503"/>
  <c r="AU1545"/>
  <c r="AS1591"/>
  <c r="AV1646"/>
  <c r="AS1711"/>
  <c r="AS1759"/>
  <c r="AS1815"/>
  <c r="AV1870"/>
  <c r="AU1945"/>
  <c r="AT1996"/>
  <c r="AU1008"/>
  <c r="AV1021"/>
  <c r="AR1033"/>
  <c r="AS1046"/>
  <c r="AT1059"/>
  <c r="AU1072"/>
  <c r="AV1085"/>
  <c r="AR1097"/>
  <c r="AS1110"/>
  <c r="AT1123"/>
  <c r="AU1136"/>
  <c r="AV1149"/>
  <c r="AR1161"/>
  <c r="AS1174"/>
  <c r="AT1187"/>
  <c r="AU1200"/>
  <c r="AV1213"/>
  <c r="AR1225"/>
  <c r="AS1238"/>
  <c r="AT1251"/>
  <c r="AU1264"/>
  <c r="AV1277"/>
  <c r="AR1289"/>
  <c r="AS1302"/>
  <c r="AT1315"/>
  <c r="AU1328"/>
  <c r="AV1341"/>
  <c r="AR1353"/>
  <c r="AS1366"/>
  <c r="AT1379"/>
  <c r="AU1392"/>
  <c r="AV1405"/>
  <c r="AR1417"/>
  <c r="AS1430"/>
  <c r="AT1443"/>
  <c r="AU1456"/>
  <c r="AV1469"/>
  <c r="AR1481"/>
  <c r="AS1494"/>
  <c r="AT1507"/>
  <c r="AU1520"/>
  <c r="AV1533"/>
  <c r="AR1545"/>
  <c r="AS1558"/>
  <c r="AT1571"/>
  <c r="AU1584"/>
  <c r="AV1597"/>
  <c r="AR1609"/>
  <c r="AS1622"/>
  <c r="AT1635"/>
  <c r="AU1648"/>
  <c r="AV1661"/>
  <c r="AR1673"/>
  <c r="AS1686"/>
  <c r="AT1699"/>
  <c r="AU1712"/>
  <c r="AV1725"/>
  <c r="AR1737"/>
  <c r="AS1750"/>
  <c r="AT1763"/>
  <c r="AU1776"/>
  <c r="AV1789"/>
  <c r="AR1801"/>
  <c r="AS1814"/>
  <c r="AT1827"/>
  <c r="AU1840"/>
  <c r="AV1853"/>
  <c r="AR1865"/>
  <c r="AS1878"/>
  <c r="AT1891"/>
  <c r="AU1904"/>
  <c r="AV1917"/>
  <c r="AR1929"/>
  <c r="AS1942"/>
  <c r="AT1955"/>
  <c r="AU1968"/>
  <c r="AV1981"/>
  <c r="AR1993"/>
  <c r="AT1037"/>
  <c r="AU1098"/>
  <c r="AS1152"/>
  <c r="AU1202"/>
  <c r="AR1275"/>
  <c r="AS1344"/>
  <c r="AV1407"/>
  <c r="AR1483"/>
  <c r="AU1546"/>
  <c r="AU1610"/>
  <c r="AU1658"/>
  <c r="AS1712"/>
  <c r="AS1768"/>
  <c r="AS1824"/>
  <c r="AS1880"/>
  <c r="AU1946"/>
  <c r="AU1025"/>
  <c r="AR1074"/>
  <c r="AU1113"/>
  <c r="AR1170"/>
  <c r="AR1210"/>
  <c r="AU1249"/>
  <c r="AS1303"/>
  <c r="AT1348"/>
  <c r="AT1388"/>
  <c r="AR1426"/>
  <c r="AR1466"/>
  <c r="AU1513"/>
  <c r="AV1582"/>
  <c r="AT1628"/>
  <c r="AU1665"/>
  <c r="AS1719"/>
  <c r="AT1764"/>
  <c r="AV1806"/>
  <c r="AS1855"/>
  <c r="AS1887"/>
  <c r="AR1930"/>
  <c r="AT1972"/>
  <c r="AU1005"/>
  <c r="AV1018"/>
  <c r="AR1030"/>
  <c r="AS1043"/>
  <c r="AT1056"/>
  <c r="AU1069"/>
  <c r="AV1082"/>
  <c r="AR1094"/>
  <c r="AS1107"/>
  <c r="AT1120"/>
  <c r="AU1133"/>
  <c r="AV1146"/>
  <c r="AR1158"/>
  <c r="AS1171"/>
  <c r="AT1184"/>
  <c r="AU1197"/>
  <c r="AV1210"/>
  <c r="AR1222"/>
  <c r="AS1235"/>
  <c r="AT1248"/>
  <c r="AU1261"/>
  <c r="AV1274"/>
  <c r="AR1286"/>
  <c r="AS1299"/>
  <c r="AT1312"/>
  <c r="AU1325"/>
  <c r="AV1338"/>
  <c r="AR1350"/>
  <c r="AS1363"/>
  <c r="AT1376"/>
  <c r="AU1389"/>
  <c r="AV1402"/>
  <c r="AR1414"/>
  <c r="AS1427"/>
  <c r="AT1440"/>
  <c r="AU1453"/>
  <c r="AV1466"/>
  <c r="AR1478"/>
  <c r="AS1491"/>
  <c r="AT1504"/>
  <c r="AU1517"/>
  <c r="AV1530"/>
  <c r="AR1542"/>
  <c r="AS1555"/>
  <c r="AT1568"/>
  <c r="AU1581"/>
  <c r="AV1594"/>
  <c r="AR1606"/>
  <c r="AS1619"/>
  <c r="AT1632"/>
  <c r="AU1645"/>
  <c r="AV1658"/>
  <c r="AR1670"/>
  <c r="AS1683"/>
  <c r="AT1696"/>
  <c r="AU1709"/>
  <c r="AV1722"/>
  <c r="AR1734"/>
  <c r="AS1747"/>
  <c r="AT1760"/>
  <c r="AU1773"/>
  <c r="AV1786"/>
  <c r="AR1798"/>
  <c r="AS1811"/>
  <c r="AT1824"/>
  <c r="AU1837"/>
  <c r="AV1850"/>
  <c r="AR1862"/>
  <c r="AS1875"/>
  <c r="AT1888"/>
  <c r="AU1901"/>
  <c r="AV1914"/>
  <c r="AR1926"/>
  <c r="AS1939"/>
  <c r="AT1952"/>
  <c r="AU1965"/>
  <c r="AV1978"/>
  <c r="AR1990"/>
  <c r="AV1023"/>
  <c r="AU1090"/>
  <c r="AV1159"/>
  <c r="AU1226"/>
  <c r="AR1291"/>
  <c r="AU1362"/>
  <c r="AR1427"/>
  <c r="AT1477"/>
  <c r="AV1535"/>
  <c r="AS1600"/>
  <c r="AV1663"/>
  <c r="AV1727"/>
  <c r="AS1792"/>
  <c r="AU1850"/>
  <c r="AS1912"/>
  <c r="AT1981"/>
  <c r="AT1012"/>
  <c r="AS1063"/>
  <c r="AV1110"/>
  <c r="AU1153"/>
  <c r="AV1206"/>
  <c r="AV1262"/>
  <c r="AS1311"/>
  <c r="AU1361"/>
  <c r="AV1406"/>
  <c r="AS1495"/>
  <c r="AU1537"/>
  <c r="AS1575"/>
  <c r="AU1625"/>
  <c r="AV1702"/>
  <c r="AR1746"/>
  <c r="AS1807"/>
  <c r="AR1858"/>
  <c r="AR1938"/>
  <c r="AT1988"/>
  <c r="AV1005"/>
  <c r="AR1017"/>
  <c r="AS1030"/>
  <c r="AT1043"/>
  <c r="AU1056"/>
  <c r="AV1069"/>
  <c r="AR1081"/>
  <c r="AS1094"/>
  <c r="AT1107"/>
  <c r="AU1120"/>
  <c r="AV1133"/>
  <c r="AR1145"/>
  <c r="AS1158"/>
  <c r="AT1171"/>
  <c r="AU1184"/>
  <c r="AV1197"/>
  <c r="AR1209"/>
  <c r="AS1222"/>
  <c r="AT1235"/>
  <c r="AU1248"/>
  <c r="AV1261"/>
  <c r="AR1273"/>
  <c r="AS1286"/>
  <c r="AT1299"/>
  <c r="AU1312"/>
  <c r="AV1325"/>
  <c r="AR1337"/>
  <c r="AS1350"/>
  <c r="AT1363"/>
  <c r="AU1376"/>
  <c r="AV1389"/>
  <c r="AR1401"/>
  <c r="AS1414"/>
  <c r="AT1427"/>
  <c r="AU1440"/>
  <c r="AV1453"/>
  <c r="AR1465"/>
  <c r="AS1478"/>
  <c r="AT1491"/>
  <c r="AU1504"/>
  <c r="AV1517"/>
  <c r="AR1529"/>
  <c r="AS1542"/>
  <c r="AT1555"/>
  <c r="AU1568"/>
  <c r="AV1581"/>
  <c r="AR1593"/>
  <c r="AS1606"/>
  <c r="AT1619"/>
  <c r="AU1632"/>
  <c r="AV1645"/>
  <c r="AR1657"/>
  <c r="AS1670"/>
  <c r="AT1683"/>
  <c r="AU1696"/>
  <c r="AV1709"/>
  <c r="AR1721"/>
  <c r="AS1734"/>
  <c r="AT1747"/>
  <c r="AU1760"/>
  <c r="AV1773"/>
  <c r="AR1785"/>
  <c r="AS1798"/>
  <c r="AT1811"/>
  <c r="AU1824"/>
  <c r="AV1837"/>
  <c r="AR1849"/>
  <c r="AS1862"/>
  <c r="AT1875"/>
  <c r="AU1888"/>
  <c r="AV1901"/>
  <c r="AR1913"/>
  <c r="AS1926"/>
  <c r="AT1939"/>
  <c r="AU1952"/>
  <c r="AV1965"/>
  <c r="AR1977"/>
  <c r="AS1990"/>
  <c r="AS1024"/>
  <c r="AT1085"/>
  <c r="AT1141"/>
  <c r="AR1187"/>
  <c r="AV1255"/>
  <c r="AV1327"/>
  <c r="AV1391"/>
  <c r="AU1466"/>
  <c r="AR1531"/>
  <c r="AT1597"/>
  <c r="AV1647"/>
  <c r="AU1698"/>
  <c r="AT1757"/>
  <c r="AR1811"/>
  <c r="AR1867"/>
  <c r="AR1931"/>
  <c r="AU1994"/>
  <c r="AV1014"/>
  <c r="AT1060"/>
  <c r="AS1103"/>
  <c r="AS1151"/>
  <c r="AS1199"/>
  <c r="AS1239"/>
  <c r="AR1290"/>
  <c r="AS1335"/>
  <c r="AU1377"/>
  <c r="AV1414"/>
  <c r="AS1455"/>
  <c r="AU1505"/>
  <c r="AR1570"/>
  <c r="AR1618"/>
  <c r="AR1658"/>
  <c r="AU1705"/>
  <c r="AT1756"/>
  <c r="AT1796"/>
  <c r="AT1844"/>
  <c r="AU1881"/>
  <c r="AV1918"/>
  <c r="AT1964"/>
  <c r="AR1014"/>
  <c r="AS1027"/>
  <c r="AT1040"/>
  <c r="AU1053"/>
  <c r="AV1066"/>
  <c r="AR1078"/>
  <c r="AS1091"/>
  <c r="AT1104"/>
  <c r="AU1117"/>
  <c r="AV1130"/>
  <c r="AR1142"/>
  <c r="AS1155"/>
  <c r="AT1168"/>
  <c r="AU1181"/>
  <c r="AV1194"/>
  <c r="AR1206"/>
  <c r="AS1219"/>
  <c r="AT1232"/>
  <c r="AU1245"/>
  <c r="AV1258"/>
  <c r="AR1270"/>
  <c r="AS1283"/>
  <c r="AT1296"/>
  <c r="AU1309"/>
  <c r="AV1322"/>
  <c r="AR1334"/>
  <c r="AS1347"/>
  <c r="AT1360"/>
  <c r="AU1373"/>
  <c r="AV1386"/>
  <c r="AR1398"/>
  <c r="AS1411"/>
  <c r="AT1424"/>
  <c r="AU1437"/>
  <c r="AV1450"/>
  <c r="AR1462"/>
  <c r="AS1475"/>
  <c r="AT1488"/>
  <c r="AU1501"/>
  <c r="AV1514"/>
  <c r="AR1526"/>
  <c r="AS1539"/>
  <c r="AT1552"/>
  <c r="AU1565"/>
  <c r="AV1578"/>
  <c r="AR1590"/>
  <c r="AS1603"/>
  <c r="AT1616"/>
  <c r="AU1629"/>
  <c r="AV1642"/>
  <c r="AR1654"/>
  <c r="AS1667"/>
  <c r="AT1680"/>
  <c r="AU1693"/>
  <c r="AV1706"/>
  <c r="AR1718"/>
  <c r="AS1731"/>
  <c r="AT1744"/>
  <c r="AU1757"/>
  <c r="AV1770"/>
  <c r="AR1782"/>
  <c r="AS1795"/>
  <c r="AT1808"/>
  <c r="AU1821"/>
  <c r="AV1834"/>
  <c r="AR1846"/>
  <c r="AS1859"/>
  <c r="AT1872"/>
  <c r="AU1885"/>
  <c r="AV1898"/>
  <c r="AR1910"/>
  <c r="AS1923"/>
  <c r="AT1936"/>
  <c r="AU1949"/>
  <c r="AV1962"/>
  <c r="AR1974"/>
  <c r="AS1987"/>
  <c r="AT2000"/>
  <c r="AV1640"/>
  <c r="AR1652"/>
  <c r="AS1665"/>
  <c r="AT1678"/>
  <c r="AU1691"/>
  <c r="AV1704"/>
  <c r="AR1716"/>
  <c r="AS1729"/>
  <c r="AT1742"/>
  <c r="AU1755"/>
  <c r="AV1768"/>
  <c r="AR1780"/>
  <c r="AS1793"/>
  <c r="AT1806"/>
  <c r="AU1819"/>
  <c r="AV1832"/>
  <c r="AR1844"/>
  <c r="AS1857"/>
  <c r="AT1870"/>
  <c r="AU1883"/>
  <c r="AV1896"/>
  <c r="AR1908"/>
  <c r="AS1921"/>
  <c r="AT1934"/>
  <c r="AU1947"/>
  <c r="AV1960"/>
  <c r="AR1972"/>
  <c r="AS1985"/>
  <c r="AT1998"/>
  <c r="AS1016"/>
  <c r="AV1079"/>
  <c r="AT1149"/>
  <c r="AR1219"/>
  <c r="AR1283"/>
  <c r="AR1355"/>
  <c r="AU1426"/>
  <c r="AT1469"/>
  <c r="AU1530"/>
  <c r="AS1592"/>
  <c r="AS1656"/>
  <c r="AS1720"/>
  <c r="AU1786"/>
  <c r="AU1842"/>
  <c r="AV1903"/>
  <c r="AU1970"/>
  <c r="AS1007"/>
  <c r="AR1058"/>
  <c r="AT1100"/>
  <c r="AV1150"/>
  <c r="AU1201"/>
  <c r="AU1257"/>
  <c r="AR1306"/>
  <c r="AT1356"/>
  <c r="AU1401"/>
  <c r="AR1490"/>
  <c r="AV1534"/>
  <c r="AT1572"/>
  <c r="AT1620"/>
  <c r="AU1673"/>
  <c r="AU1737"/>
  <c r="AR1802"/>
  <c r="AR1842"/>
  <c r="AT1900"/>
  <c r="AU1985"/>
  <c r="AT1003"/>
  <c r="AU1016"/>
  <c r="AV1029"/>
  <c r="AR1041"/>
  <c r="AS1054"/>
  <c r="AT1067"/>
  <c r="AU1080"/>
  <c r="AV1093"/>
  <c r="AR1105"/>
  <c r="AS1118"/>
  <c r="AT1131"/>
  <c r="AU1144"/>
  <c r="AV1157"/>
  <c r="AR1169"/>
  <c r="AS1182"/>
  <c r="AT1195"/>
  <c r="AU1208"/>
  <c r="AV1221"/>
  <c r="AR1233"/>
  <c r="AS1246"/>
  <c r="AT1259"/>
  <c r="AU1272"/>
  <c r="AV1285"/>
  <c r="AR1297"/>
  <c r="AS1310"/>
  <c r="AT1323"/>
  <c r="AU1336"/>
  <c r="AV1349"/>
  <c r="AR1361"/>
  <c r="AS1374"/>
  <c r="AT1387"/>
  <c r="AU1400"/>
  <c r="AV1413"/>
  <c r="AR1425"/>
  <c r="AS1438"/>
  <c r="AT1451"/>
  <c r="AU1464"/>
  <c r="AV1477"/>
  <c r="AR1489"/>
  <c r="AS1502"/>
  <c r="AT1515"/>
  <c r="AU1528"/>
  <c r="AV1541"/>
  <c r="AR1553"/>
  <c r="AS1566"/>
  <c r="AT1579"/>
  <c r="AU1592"/>
  <c r="AV1605"/>
  <c r="AR1617"/>
  <c r="AS1630"/>
  <c r="AT1643"/>
  <c r="AU1656"/>
  <c r="AV1669"/>
  <c r="AR1681"/>
  <c r="AS1694"/>
  <c r="AT1707"/>
  <c r="AU1720"/>
  <c r="AV1733"/>
  <c r="AR1745"/>
  <c r="AS1758"/>
  <c r="AT1771"/>
  <c r="AU1784"/>
  <c r="AV1797"/>
  <c r="AR1809"/>
  <c r="AS1822"/>
  <c r="AT1835"/>
  <c r="AU1848"/>
  <c r="AV1861"/>
  <c r="AR1873"/>
  <c r="AS1886"/>
  <c r="AT1899"/>
  <c r="AU1912"/>
  <c r="AV1925"/>
  <c r="AR1937"/>
  <c r="AS1950"/>
  <c r="AT1963"/>
  <c r="AU1976"/>
  <c r="AV1989"/>
  <c r="AR2001"/>
  <c r="AU1018"/>
  <c r="AR1075"/>
  <c r="AT1133"/>
  <c r="AT1181"/>
  <c r="AS1248"/>
  <c r="AV1319"/>
  <c r="AS1384"/>
  <c r="AR1459"/>
  <c r="AS1520"/>
  <c r="AT1589"/>
  <c r="AS1640"/>
  <c r="AR1691"/>
  <c r="AT1749"/>
  <c r="AR1803"/>
  <c r="AV1863"/>
  <c r="AR1923"/>
  <c r="AR1987"/>
  <c r="AU1009"/>
  <c r="AS1055"/>
  <c r="AR1098"/>
  <c r="AR1146"/>
  <c r="AR1194"/>
  <c r="AR1234"/>
  <c r="AT1284"/>
  <c r="AR1330"/>
  <c r="AV1374"/>
  <c r="AT1412"/>
  <c r="AT1452"/>
  <c r="AR1498"/>
  <c r="AT1564"/>
  <c r="AU1609"/>
  <c r="AS1655"/>
  <c r="AT1700"/>
  <c r="AR1754"/>
  <c r="AS1791"/>
  <c r="AS1839"/>
  <c r="AV1878"/>
  <c r="AT1916"/>
  <c r="AS1959"/>
  <c r="AU1013"/>
  <c r="AV1026"/>
  <c r="AR1038"/>
  <c r="AS1051"/>
  <c r="AT1064"/>
  <c r="AU1077"/>
  <c r="AV1090"/>
  <c r="AR1102"/>
  <c r="AS1115"/>
  <c r="AT1128"/>
  <c r="AU1141"/>
  <c r="AV1154"/>
  <c r="AR1166"/>
  <c r="AS1179"/>
  <c r="AT1192"/>
  <c r="AU1205"/>
  <c r="AV1218"/>
  <c r="AR1230"/>
  <c r="AS1243"/>
  <c r="AT1256"/>
  <c r="AU1269"/>
  <c r="AV1282"/>
  <c r="AR1294"/>
  <c r="AS1307"/>
  <c r="AT1320"/>
  <c r="AU1333"/>
  <c r="AV1346"/>
  <c r="AR1358"/>
  <c r="AS1371"/>
  <c r="AT1384"/>
  <c r="AU1397"/>
  <c r="AV1410"/>
  <c r="AR1422"/>
  <c r="AS1435"/>
  <c r="AT1448"/>
  <c r="AU1461"/>
  <c r="AV1474"/>
  <c r="AR1486"/>
  <c r="AS1499"/>
  <c r="AT1512"/>
  <c r="AU1525"/>
  <c r="AV1538"/>
  <c r="AR1550"/>
  <c r="AS1563"/>
  <c r="AT1576"/>
  <c r="AU1589"/>
  <c r="AV1602"/>
  <c r="AR1614"/>
  <c r="AS1627"/>
  <c r="AT1640"/>
  <c r="AU1653"/>
  <c r="AV1666"/>
  <c r="AR1678"/>
  <c r="AS1691"/>
  <c r="AT1704"/>
  <c r="AU1717"/>
  <c r="AV1730"/>
  <c r="AR1742"/>
  <c r="AS1755"/>
  <c r="AT1768"/>
  <c r="AU1781"/>
  <c r="AV1794"/>
  <c r="AR1806"/>
  <c r="AS1819"/>
  <c r="AT1832"/>
  <c r="AU1845"/>
  <c r="AV1858"/>
  <c r="AR1870"/>
  <c r="AS1883"/>
  <c r="AT1896"/>
  <c r="AU1909"/>
  <c r="AV1922"/>
  <c r="AR1934"/>
  <c r="AS1947"/>
  <c r="AT1960"/>
  <c r="AU1973"/>
  <c r="AV1986"/>
  <c r="AR1998"/>
  <c r="BD59" i="1"/>
  <c r="AX59"/>
  <c r="AY59"/>
  <c r="AZ59"/>
  <c r="AC18" i="6" l="1"/>
  <c r="AD18" s="1"/>
  <c r="AN58" i="1"/>
  <c r="AP60"/>
  <c r="X59"/>
  <c r="W59"/>
  <c r="AL59"/>
  <c r="AK59"/>
  <c r="AN59" s="1"/>
  <c r="AQ58"/>
  <c r="A61"/>
  <c r="AW60"/>
  <c r="T60"/>
  <c r="S60"/>
  <c r="AD60"/>
  <c r="AC60"/>
  <c r="O60"/>
  <c r="AV60"/>
  <c r="AR57"/>
  <c r="BC57"/>
  <c r="AW57" i="6" s="1"/>
  <c r="AX57" s="1"/>
  <c r="BB57" i="1"/>
  <c r="AS10"/>
  <c r="AU9"/>
  <c r="AF9"/>
  <c r="AT9"/>
  <c r="AG58" i="6"/>
  <c r="X58"/>
  <c r="AC58"/>
  <c r="AH58"/>
  <c r="Y58" a="1"/>
  <c r="Y58" s="1"/>
  <c r="AD58"/>
  <c r="AB59"/>
  <c r="AE58"/>
  <c r="W58"/>
  <c r="AF58"/>
  <c r="AV2" i="34"/>
  <c r="AV3" s="1"/>
  <c r="AV4" s="1"/>
  <c r="AV5" s="1"/>
  <c r="AV6" s="1"/>
  <c r="AV7" s="1"/>
  <c r="AV8" s="1"/>
  <c r="AV9" s="1"/>
  <c r="AV10" s="1"/>
  <c r="AV11" s="1"/>
  <c r="AV12" s="1"/>
  <c r="AV13" s="1"/>
  <c r="AV14" s="1"/>
  <c r="AV15" s="1"/>
  <c r="AV16" s="1"/>
  <c r="AV17" s="1"/>
  <c r="AV18" s="1"/>
  <c r="AV19" s="1"/>
  <c r="AV20" s="1"/>
  <c r="AV21" s="1"/>
  <c r="AV22" s="1"/>
  <c r="AV23" s="1"/>
  <c r="AV24" s="1"/>
  <c r="AV25" s="1"/>
  <c r="AV26" s="1"/>
  <c r="AV27" s="1"/>
  <c r="AV28" s="1"/>
  <c r="AV29" s="1"/>
  <c r="AV30" s="1"/>
  <c r="AV31" s="1"/>
  <c r="AV32" s="1"/>
  <c r="AV33" s="1"/>
  <c r="AV34" s="1"/>
  <c r="AV35" s="1"/>
  <c r="AV36" s="1"/>
  <c r="AV37" s="1"/>
  <c r="AV38" s="1"/>
  <c r="AV39" s="1"/>
  <c r="AV40" s="1"/>
  <c r="AV41" s="1"/>
  <c r="AV42" s="1"/>
  <c r="AV43" s="1"/>
  <c r="AV44" s="1"/>
  <c r="AV45" s="1"/>
  <c r="AV46" s="1"/>
  <c r="AV47" s="1"/>
  <c r="AV48" s="1"/>
  <c r="AV49" s="1"/>
  <c r="AV50" s="1"/>
  <c r="AV51" s="1"/>
  <c r="AV52" s="1"/>
  <c r="AV53" s="1"/>
  <c r="AV54" s="1"/>
  <c r="AV55" s="1"/>
  <c r="AV56" s="1"/>
  <c r="AV57" s="1"/>
  <c r="AV58" s="1"/>
  <c r="AV59" s="1"/>
  <c r="AV60" s="1"/>
  <c r="AV61" s="1"/>
  <c r="AV62" s="1"/>
  <c r="AV63" s="1"/>
  <c r="AV64" s="1"/>
  <c r="AV65" s="1"/>
  <c r="AV66" s="1"/>
  <c r="AV67" s="1"/>
  <c r="AV68" s="1"/>
  <c r="AV69" s="1"/>
  <c r="AV70" s="1"/>
  <c r="AV71" s="1"/>
  <c r="AV72" s="1"/>
  <c r="AV73" s="1"/>
  <c r="AV74" s="1"/>
  <c r="AV75" s="1"/>
  <c r="AV76" s="1"/>
  <c r="AV77" s="1"/>
  <c r="AV78" s="1"/>
  <c r="AV79" s="1"/>
  <c r="AV80" s="1"/>
  <c r="AV81" s="1"/>
  <c r="AV82" s="1"/>
  <c r="AV83" s="1"/>
  <c r="AV84" s="1"/>
  <c r="AV85" s="1"/>
  <c r="AV86" s="1"/>
  <c r="AV87" s="1"/>
  <c r="AV88" s="1"/>
  <c r="AV89" s="1"/>
  <c r="AV90" s="1"/>
  <c r="AV91" s="1"/>
  <c r="AV92" s="1"/>
  <c r="AV93" s="1"/>
  <c r="AV94" s="1"/>
  <c r="AV95" s="1"/>
  <c r="AV96" s="1"/>
  <c r="AV97" s="1"/>
  <c r="AV98" s="1"/>
  <c r="AV99" s="1"/>
  <c r="AV100" s="1"/>
  <c r="AV101" s="1"/>
  <c r="AV102" s="1"/>
  <c r="AV103" s="1"/>
  <c r="AV104" s="1"/>
  <c r="AV105" s="1"/>
  <c r="AV106" s="1"/>
  <c r="AV107" s="1"/>
  <c r="AV108" s="1"/>
  <c r="AV109" s="1"/>
  <c r="AV110" s="1"/>
  <c r="AV111" s="1"/>
  <c r="AV112" s="1"/>
  <c r="AV113" s="1"/>
  <c r="AV114" s="1"/>
  <c r="AV115" s="1"/>
  <c r="AV116" s="1"/>
  <c r="AV117" s="1"/>
  <c r="AV118" s="1"/>
  <c r="AV119" s="1"/>
  <c r="AV120" s="1"/>
  <c r="AV121" s="1"/>
  <c r="AV122" s="1"/>
  <c r="AV123" s="1"/>
  <c r="AV124" s="1"/>
  <c r="AV125" s="1"/>
  <c r="AV126" s="1"/>
  <c r="AV127" s="1"/>
  <c r="AV128" s="1"/>
  <c r="AV129" s="1"/>
  <c r="AV130" s="1"/>
  <c r="AV131" s="1"/>
  <c r="AV132" s="1"/>
  <c r="AV133" s="1"/>
  <c r="AV134" s="1"/>
  <c r="AV135" s="1"/>
  <c r="AV136" s="1"/>
  <c r="AV137" s="1"/>
  <c r="AV138" s="1"/>
  <c r="AV139" s="1"/>
  <c r="AV140" s="1"/>
  <c r="AV141" s="1"/>
  <c r="AV142" s="1"/>
  <c r="AV143" s="1"/>
  <c r="AV144" s="1"/>
  <c r="AV145" s="1"/>
  <c r="AV146" s="1"/>
  <c r="AV147" s="1"/>
  <c r="AV148" s="1"/>
  <c r="AV149" s="1"/>
  <c r="AV150" s="1"/>
  <c r="AV151" s="1"/>
  <c r="AV152" s="1"/>
  <c r="AV153" s="1"/>
  <c r="AV154" s="1"/>
  <c r="AV155" s="1"/>
  <c r="AV156" s="1"/>
  <c r="AV157" s="1"/>
  <c r="AV158" s="1"/>
  <c r="AV159" s="1"/>
  <c r="AV160" s="1"/>
  <c r="AV161" s="1"/>
  <c r="AV162" s="1"/>
  <c r="AV163" s="1"/>
  <c r="AV164" s="1"/>
  <c r="AV165" s="1"/>
  <c r="AV166" s="1"/>
  <c r="AV167" s="1"/>
  <c r="AV168" s="1"/>
  <c r="AV169" s="1"/>
  <c r="AV170" s="1"/>
  <c r="AV171" s="1"/>
  <c r="AV172" s="1"/>
  <c r="AV173" s="1"/>
  <c r="AV174" s="1"/>
  <c r="AV175" s="1"/>
  <c r="AV176" s="1"/>
  <c r="AV177" s="1"/>
  <c r="AV178" s="1"/>
  <c r="AV179" s="1"/>
  <c r="AV180" s="1"/>
  <c r="AV181" s="1"/>
  <c r="AV182" s="1"/>
  <c r="AV183" s="1"/>
  <c r="AV184" s="1"/>
  <c r="AV185" s="1"/>
  <c r="AV186" s="1"/>
  <c r="AV187" s="1"/>
  <c r="AV188" s="1"/>
  <c r="AV189" s="1"/>
  <c r="AV190" s="1"/>
  <c r="AV191" s="1"/>
  <c r="AV192" s="1"/>
  <c r="AV193" s="1"/>
  <c r="AV194" s="1"/>
  <c r="AV195" s="1"/>
  <c r="AV196" s="1"/>
  <c r="AV197" s="1"/>
  <c r="AV198" s="1"/>
  <c r="AV199" s="1"/>
  <c r="AV200" s="1"/>
  <c r="AV201" s="1"/>
  <c r="AV202" s="1"/>
  <c r="AV203" s="1"/>
  <c r="AV204" s="1"/>
  <c r="AV205" s="1"/>
  <c r="AV206" s="1"/>
  <c r="AV207" s="1"/>
  <c r="AV208" s="1"/>
  <c r="AV209" s="1"/>
  <c r="AV210" s="1"/>
  <c r="AV211" s="1"/>
  <c r="AV212" s="1"/>
  <c r="AV213" s="1"/>
  <c r="AV214" s="1"/>
  <c r="AV215" s="1"/>
  <c r="AV216" s="1"/>
  <c r="AV217" s="1"/>
  <c r="AV218" s="1"/>
  <c r="AV219" s="1"/>
  <c r="AV220" s="1"/>
  <c r="AV221" s="1"/>
  <c r="AV222" s="1"/>
  <c r="AV223" s="1"/>
  <c r="AV224" s="1"/>
  <c r="AV225" s="1"/>
  <c r="AV226" s="1"/>
  <c r="AV227" s="1"/>
  <c r="AV228" s="1"/>
  <c r="AV229" s="1"/>
  <c r="AV230" s="1"/>
  <c r="AV231" s="1"/>
  <c r="AV232" s="1"/>
  <c r="AV233" s="1"/>
  <c r="AV234" s="1"/>
  <c r="AV235" s="1"/>
  <c r="AV236" s="1"/>
  <c r="AV237" s="1"/>
  <c r="AV238" s="1"/>
  <c r="AV239" s="1"/>
  <c r="AV240" s="1"/>
  <c r="AV241" s="1"/>
  <c r="AV242" s="1"/>
  <c r="AV243" s="1"/>
  <c r="AV244" s="1"/>
  <c r="AV245" s="1"/>
  <c r="AV246" s="1"/>
  <c r="AV247" s="1"/>
  <c r="AV248" s="1"/>
  <c r="AV249" s="1"/>
  <c r="AV250" s="1"/>
  <c r="AV251" s="1"/>
  <c r="AV252" s="1"/>
  <c r="AV253" s="1"/>
  <c r="AV254" s="1"/>
  <c r="AV255" s="1"/>
  <c r="AV256" s="1"/>
  <c r="AV257" s="1"/>
  <c r="AV258" s="1"/>
  <c r="AV259" s="1"/>
  <c r="AV260" s="1"/>
  <c r="AV261" s="1"/>
  <c r="AV262" s="1"/>
  <c r="AV263" s="1"/>
  <c r="AV264" s="1"/>
  <c r="AV265" s="1"/>
  <c r="AV266" s="1"/>
  <c r="AV267" s="1"/>
  <c r="AV268" s="1"/>
  <c r="AV269" s="1"/>
  <c r="AV270" s="1"/>
  <c r="AV271" s="1"/>
  <c r="AV272" s="1"/>
  <c r="AV273" s="1"/>
  <c r="AV274" s="1"/>
  <c r="AV275" s="1"/>
  <c r="AV276" s="1"/>
  <c r="AV277" s="1"/>
  <c r="AV278" s="1"/>
  <c r="AV279" s="1"/>
  <c r="AV280" s="1"/>
  <c r="AV281" s="1"/>
  <c r="AV282" s="1"/>
  <c r="AV283" s="1"/>
  <c r="AV284" s="1"/>
  <c r="AV285" s="1"/>
  <c r="AV286" s="1"/>
  <c r="AV287" s="1"/>
  <c r="AV288" s="1"/>
  <c r="AV289" s="1"/>
  <c r="AV290" s="1"/>
  <c r="AV291" s="1"/>
  <c r="AV292" s="1"/>
  <c r="AV293" s="1"/>
  <c r="AV294" s="1"/>
  <c r="AV295" s="1"/>
  <c r="AV296" s="1"/>
  <c r="AV297" s="1"/>
  <c r="AV298" s="1"/>
  <c r="AV299" s="1"/>
  <c r="AV300" s="1"/>
  <c r="AV301" s="1"/>
  <c r="AV302" s="1"/>
  <c r="AV303" s="1"/>
  <c r="AV304" s="1"/>
  <c r="AV305" s="1"/>
  <c r="AV306" s="1"/>
  <c r="AV307" s="1"/>
  <c r="AV308" s="1"/>
  <c r="AV309" s="1"/>
  <c r="AV310" s="1"/>
  <c r="AV311" s="1"/>
  <c r="AV312" s="1"/>
  <c r="AV313" s="1"/>
  <c r="AV314" s="1"/>
  <c r="AV315" s="1"/>
  <c r="AV316" s="1"/>
  <c r="AV317" s="1"/>
  <c r="AV318" s="1"/>
  <c r="AV319" s="1"/>
  <c r="AV320" s="1"/>
  <c r="AV321" s="1"/>
  <c r="AV322" s="1"/>
  <c r="AV323" s="1"/>
  <c r="AV324" s="1"/>
  <c r="AV325" s="1"/>
  <c r="AV326" s="1"/>
  <c r="AV327" s="1"/>
  <c r="AV328" s="1"/>
  <c r="AV329" s="1"/>
  <c r="AV330" s="1"/>
  <c r="AV331" s="1"/>
  <c r="AV332" s="1"/>
  <c r="AV333" s="1"/>
  <c r="AV334" s="1"/>
  <c r="AV335" s="1"/>
  <c r="AV336" s="1"/>
  <c r="AV337" s="1"/>
  <c r="AV338" s="1"/>
  <c r="AV339" s="1"/>
  <c r="AV340" s="1"/>
  <c r="AV341" s="1"/>
  <c r="AV342" s="1"/>
  <c r="AV343" s="1"/>
  <c r="AV344" s="1"/>
  <c r="AV345" s="1"/>
  <c r="AV346" s="1"/>
  <c r="AV347" s="1"/>
  <c r="AV348" s="1"/>
  <c r="AV349" s="1"/>
  <c r="AV350" s="1"/>
  <c r="AV351" s="1"/>
  <c r="AV352" s="1"/>
  <c r="AV353" s="1"/>
  <c r="AV354" s="1"/>
  <c r="AV355" s="1"/>
  <c r="AV356" s="1"/>
  <c r="AV357" s="1"/>
  <c r="AV358" s="1"/>
  <c r="AV359" s="1"/>
  <c r="AV360" s="1"/>
  <c r="AV361" s="1"/>
  <c r="AV362" s="1"/>
  <c r="AV363" s="1"/>
  <c r="AV364" s="1"/>
  <c r="AV365" s="1"/>
  <c r="AV366" s="1"/>
  <c r="AV367" s="1"/>
  <c r="AV368" s="1"/>
  <c r="AV369" s="1"/>
  <c r="AV370" s="1"/>
  <c r="AV371" s="1"/>
  <c r="AV372" s="1"/>
  <c r="AV373" s="1"/>
  <c r="AV374" s="1"/>
  <c r="AV375" s="1"/>
  <c r="AV376" s="1"/>
  <c r="AV377" s="1"/>
  <c r="AV378" s="1"/>
  <c r="AV379" s="1"/>
  <c r="AV380" s="1"/>
  <c r="AV381" s="1"/>
  <c r="AV382" s="1"/>
  <c r="AV383" s="1"/>
  <c r="AV384" s="1"/>
  <c r="AV385" s="1"/>
  <c r="AV386" s="1"/>
  <c r="AV387" s="1"/>
  <c r="AV388" s="1"/>
  <c r="AV389" s="1"/>
  <c r="AV390" s="1"/>
  <c r="AV391" s="1"/>
  <c r="AV392" s="1"/>
  <c r="AV393" s="1"/>
  <c r="AV394" s="1"/>
  <c r="AV395" s="1"/>
  <c r="AV396" s="1"/>
  <c r="AV397" s="1"/>
  <c r="AV398" s="1"/>
  <c r="AV399" s="1"/>
  <c r="AV400" s="1"/>
  <c r="AV401" s="1"/>
  <c r="AV402" s="1"/>
  <c r="AV403" s="1"/>
  <c r="AV404" s="1"/>
  <c r="AV405" s="1"/>
  <c r="AV406" s="1"/>
  <c r="AV407" s="1"/>
  <c r="AV408" s="1"/>
  <c r="AV409" s="1"/>
  <c r="AV410" s="1"/>
  <c r="AV411" s="1"/>
  <c r="AV412" s="1"/>
  <c r="AV413" s="1"/>
  <c r="AV414" s="1"/>
  <c r="AV415" s="1"/>
  <c r="AV416" s="1"/>
  <c r="AV417" s="1"/>
  <c r="AV418" s="1"/>
  <c r="AV419" s="1"/>
  <c r="AV420" s="1"/>
  <c r="AV421" s="1"/>
  <c r="AV422" s="1"/>
  <c r="AV423" s="1"/>
  <c r="AV424" s="1"/>
  <c r="AV425" s="1"/>
  <c r="AV426" s="1"/>
  <c r="AV427" s="1"/>
  <c r="AV428" s="1"/>
  <c r="AV429" s="1"/>
  <c r="AV430" s="1"/>
  <c r="AV431" s="1"/>
  <c r="AV432" s="1"/>
  <c r="AV433" s="1"/>
  <c r="AV434" s="1"/>
  <c r="AV435" s="1"/>
  <c r="AV436" s="1"/>
  <c r="AV437" s="1"/>
  <c r="AV438" s="1"/>
  <c r="AV439" s="1"/>
  <c r="AV440" s="1"/>
  <c r="AV441" s="1"/>
  <c r="AV442" s="1"/>
  <c r="AV443" s="1"/>
  <c r="AV444" s="1"/>
  <c r="AV445" s="1"/>
  <c r="AV446" s="1"/>
  <c r="AV447" s="1"/>
  <c r="AV448" s="1"/>
  <c r="AV449" s="1"/>
  <c r="AV450" s="1"/>
  <c r="AV451" s="1"/>
  <c r="AV452" s="1"/>
  <c r="AV453" s="1"/>
  <c r="AV454" s="1"/>
  <c r="AV455" s="1"/>
  <c r="AV456" s="1"/>
  <c r="AV457" s="1"/>
  <c r="AV458" s="1"/>
  <c r="AV459" s="1"/>
  <c r="AV460" s="1"/>
  <c r="AV461" s="1"/>
  <c r="AV462" s="1"/>
  <c r="AV463" s="1"/>
  <c r="AV464" s="1"/>
  <c r="AV465" s="1"/>
  <c r="AV466" s="1"/>
  <c r="AV467" s="1"/>
  <c r="AV468" s="1"/>
  <c r="AV469" s="1"/>
  <c r="AV470" s="1"/>
  <c r="AV471" s="1"/>
  <c r="AV472" s="1"/>
  <c r="AV473" s="1"/>
  <c r="AV474" s="1"/>
  <c r="AV475" s="1"/>
  <c r="AV476" s="1"/>
  <c r="AV477" s="1"/>
  <c r="AV478" s="1"/>
  <c r="AV479" s="1"/>
  <c r="AV480" s="1"/>
  <c r="AV481" s="1"/>
  <c r="AV482" s="1"/>
  <c r="AV483" s="1"/>
  <c r="AV484" s="1"/>
  <c r="AV485" s="1"/>
  <c r="AV486" s="1"/>
  <c r="AV487" s="1"/>
  <c r="AV488" s="1"/>
  <c r="AV489" s="1"/>
  <c r="AV490" s="1"/>
  <c r="AV491" s="1"/>
  <c r="AV492" s="1"/>
  <c r="AV493" s="1"/>
  <c r="AV494" s="1"/>
  <c r="AV495" s="1"/>
  <c r="AV496" s="1"/>
  <c r="AV497" s="1"/>
  <c r="AV498" s="1"/>
  <c r="AV499" s="1"/>
  <c r="AV500" s="1"/>
  <c r="AV501" s="1"/>
  <c r="AV502" s="1"/>
  <c r="AV503" s="1"/>
  <c r="AV504" s="1"/>
  <c r="AV505" s="1"/>
  <c r="AV506" s="1"/>
  <c r="AV507" s="1"/>
  <c r="AV508" s="1"/>
  <c r="AV509" s="1"/>
  <c r="AV510" s="1"/>
  <c r="AV511" s="1"/>
  <c r="AV512" s="1"/>
  <c r="AV513" s="1"/>
  <c r="AV514" s="1"/>
  <c r="AV515" s="1"/>
  <c r="AV516" s="1"/>
  <c r="AV517" s="1"/>
  <c r="AV518" s="1"/>
  <c r="AV519" s="1"/>
  <c r="AV520" s="1"/>
  <c r="AV521" s="1"/>
  <c r="AV522" s="1"/>
  <c r="AV523" s="1"/>
  <c r="AV524" s="1"/>
  <c r="AV525" s="1"/>
  <c r="AV526" s="1"/>
  <c r="AV527" s="1"/>
  <c r="AV528" s="1"/>
  <c r="AV529" s="1"/>
  <c r="AV530" s="1"/>
  <c r="AV531" s="1"/>
  <c r="AV532" s="1"/>
  <c r="AV533" s="1"/>
  <c r="AV534" s="1"/>
  <c r="AV535" s="1"/>
  <c r="AV536" s="1"/>
  <c r="AV537" s="1"/>
  <c r="AV538" s="1"/>
  <c r="AV539" s="1"/>
  <c r="AV540" s="1"/>
  <c r="AV541" s="1"/>
  <c r="AV542" s="1"/>
  <c r="AV543" s="1"/>
  <c r="AV544" s="1"/>
  <c r="AV545" s="1"/>
  <c r="AV546" s="1"/>
  <c r="AV547" s="1"/>
  <c r="AV548" s="1"/>
  <c r="AV549" s="1"/>
  <c r="AV550" s="1"/>
  <c r="AV551" s="1"/>
  <c r="AV552" s="1"/>
  <c r="AV553" s="1"/>
  <c r="AV554" s="1"/>
  <c r="AV555" s="1"/>
  <c r="AV556" s="1"/>
  <c r="AV557" s="1"/>
  <c r="AV558" s="1"/>
  <c r="AV559" s="1"/>
  <c r="AV560" s="1"/>
  <c r="AV561" s="1"/>
  <c r="AV562" s="1"/>
  <c r="AV563" s="1"/>
  <c r="AV564" s="1"/>
  <c r="AV565" s="1"/>
  <c r="AV566" s="1"/>
  <c r="AV567" s="1"/>
  <c r="AV568" s="1"/>
  <c r="AV569" s="1"/>
  <c r="AV570" s="1"/>
  <c r="AV571" s="1"/>
  <c r="AV572" s="1"/>
  <c r="AV573" s="1"/>
  <c r="AV574" s="1"/>
  <c r="AV575" s="1"/>
  <c r="AV576" s="1"/>
  <c r="AV577" s="1"/>
  <c r="AV578" s="1"/>
  <c r="AV579" s="1"/>
  <c r="AV580" s="1"/>
  <c r="AV581" s="1"/>
  <c r="AV582" s="1"/>
  <c r="AV583" s="1"/>
  <c r="AV584" s="1"/>
  <c r="AV585" s="1"/>
  <c r="AV586" s="1"/>
  <c r="AV587" s="1"/>
  <c r="AV588" s="1"/>
  <c r="AV589" s="1"/>
  <c r="AV590" s="1"/>
  <c r="AV591" s="1"/>
  <c r="AV592" s="1"/>
  <c r="AV593" s="1"/>
  <c r="AV594" s="1"/>
  <c r="AV595" s="1"/>
  <c r="AV596" s="1"/>
  <c r="AV597" s="1"/>
  <c r="AV598" s="1"/>
  <c r="AV599" s="1"/>
  <c r="AV600" s="1"/>
  <c r="AV601" s="1"/>
  <c r="AV602" s="1"/>
  <c r="AV603" s="1"/>
  <c r="AV604" s="1"/>
  <c r="AV605" s="1"/>
  <c r="AV606" s="1"/>
  <c r="AV607" s="1"/>
  <c r="AV608" s="1"/>
  <c r="AV609" s="1"/>
  <c r="AV610" s="1"/>
  <c r="AV611" s="1"/>
  <c r="AV612" s="1"/>
  <c r="AV613" s="1"/>
  <c r="AV614" s="1"/>
  <c r="AV615" s="1"/>
  <c r="AV616" s="1"/>
  <c r="AV617" s="1"/>
  <c r="AV618" s="1"/>
  <c r="AV619" s="1"/>
  <c r="AV620" s="1"/>
  <c r="AV621" s="1"/>
  <c r="AV622" s="1"/>
  <c r="AV623" s="1"/>
  <c r="AV624" s="1"/>
  <c r="AV625" s="1"/>
  <c r="AV626" s="1"/>
  <c r="AV627" s="1"/>
  <c r="AV628" s="1"/>
  <c r="AV629" s="1"/>
  <c r="AV630" s="1"/>
  <c r="AV631" s="1"/>
  <c r="AV632" s="1"/>
  <c r="AV633" s="1"/>
  <c r="AV634" s="1"/>
  <c r="AV635" s="1"/>
  <c r="AV636" s="1"/>
  <c r="AV637" s="1"/>
  <c r="AV638" s="1"/>
  <c r="AV639" s="1"/>
  <c r="AV640" s="1"/>
  <c r="AV641" s="1"/>
  <c r="AV642" s="1"/>
  <c r="AV643" s="1"/>
  <c r="AV644" s="1"/>
  <c r="AV645" s="1"/>
  <c r="AV646" s="1"/>
  <c r="AV647" s="1"/>
  <c r="AV648" s="1"/>
  <c r="AV649" s="1"/>
  <c r="AV650" s="1"/>
  <c r="AV651" s="1"/>
  <c r="AV652" s="1"/>
  <c r="AV653" s="1"/>
  <c r="AV654" s="1"/>
  <c r="AV655" s="1"/>
  <c r="AV656" s="1"/>
  <c r="AV657" s="1"/>
  <c r="AV658" s="1"/>
  <c r="AV659" s="1"/>
  <c r="AV660" s="1"/>
  <c r="AV661" s="1"/>
  <c r="AV662" s="1"/>
  <c r="AV663" s="1"/>
  <c r="AV664" s="1"/>
  <c r="AV665" s="1"/>
  <c r="AV666" s="1"/>
  <c r="AV667" s="1"/>
  <c r="AV668" s="1"/>
  <c r="AV669" s="1"/>
  <c r="AV670" s="1"/>
  <c r="AV671" s="1"/>
  <c r="AV672" s="1"/>
  <c r="AV673" s="1"/>
  <c r="AV674" s="1"/>
  <c r="AV675" s="1"/>
  <c r="AV676" s="1"/>
  <c r="AV677" s="1"/>
  <c r="AV678" s="1"/>
  <c r="AV679" s="1"/>
  <c r="AV680" s="1"/>
  <c r="AV681" s="1"/>
  <c r="AV682" s="1"/>
  <c r="AV683" s="1"/>
  <c r="AV684" s="1"/>
  <c r="AV685" s="1"/>
  <c r="AV686" s="1"/>
  <c r="AV687" s="1"/>
  <c r="AV688" s="1"/>
  <c r="AV689" s="1"/>
  <c r="AV690" s="1"/>
  <c r="AV691" s="1"/>
  <c r="AV692" s="1"/>
  <c r="AV693" s="1"/>
  <c r="AV694" s="1"/>
  <c r="AV695" s="1"/>
  <c r="AV696" s="1"/>
  <c r="AV697" s="1"/>
  <c r="AV698" s="1"/>
  <c r="AV699" s="1"/>
  <c r="AV700" s="1"/>
  <c r="AV701" s="1"/>
  <c r="AV702" s="1"/>
  <c r="AV703" s="1"/>
  <c r="AV704" s="1"/>
  <c r="AV705" s="1"/>
  <c r="AV706" s="1"/>
  <c r="AV707" s="1"/>
  <c r="AV708" s="1"/>
  <c r="AV709" s="1"/>
  <c r="AV710" s="1"/>
  <c r="AV711" s="1"/>
  <c r="AV712" s="1"/>
  <c r="AV713" s="1"/>
  <c r="AV714" s="1"/>
  <c r="AV715" s="1"/>
  <c r="AV716" s="1"/>
  <c r="AV717" s="1"/>
  <c r="AV718" s="1"/>
  <c r="AV719" s="1"/>
  <c r="AV720" s="1"/>
  <c r="AV721" s="1"/>
  <c r="AV722" s="1"/>
  <c r="AV723" s="1"/>
  <c r="AV724" s="1"/>
  <c r="AV725" s="1"/>
  <c r="AV726" s="1"/>
  <c r="AV727" s="1"/>
  <c r="AV728" s="1"/>
  <c r="AV729" s="1"/>
  <c r="AV730" s="1"/>
  <c r="AV731" s="1"/>
  <c r="AV732" s="1"/>
  <c r="AV733" s="1"/>
  <c r="AV734" s="1"/>
  <c r="AV735" s="1"/>
  <c r="AV736" s="1"/>
  <c r="AV737" s="1"/>
  <c r="AV738" s="1"/>
  <c r="AV739" s="1"/>
  <c r="AV740" s="1"/>
  <c r="AV741" s="1"/>
  <c r="AV742" s="1"/>
  <c r="AV743" s="1"/>
  <c r="AV744" s="1"/>
  <c r="AV745" s="1"/>
  <c r="AV746" s="1"/>
  <c r="AV747" s="1"/>
  <c r="AV748" s="1"/>
  <c r="AV749" s="1"/>
  <c r="AV750" s="1"/>
  <c r="AV751" s="1"/>
  <c r="AV752" s="1"/>
  <c r="AV753" s="1"/>
  <c r="AV754" s="1"/>
  <c r="AV755" s="1"/>
  <c r="AV756" s="1"/>
  <c r="AV757" s="1"/>
  <c r="AV758" s="1"/>
  <c r="AV759" s="1"/>
  <c r="AV760" s="1"/>
  <c r="AV761" s="1"/>
  <c r="AV762" s="1"/>
  <c r="AV763" s="1"/>
  <c r="AV764" s="1"/>
  <c r="AV765" s="1"/>
  <c r="AV766" s="1"/>
  <c r="AV767" s="1"/>
  <c r="AV768" s="1"/>
  <c r="AV769" s="1"/>
  <c r="AV770" s="1"/>
  <c r="AV771" s="1"/>
  <c r="AV772" s="1"/>
  <c r="AV773" s="1"/>
  <c r="AV774" s="1"/>
  <c r="AV775" s="1"/>
  <c r="AV776" s="1"/>
  <c r="AV777" s="1"/>
  <c r="AV778" s="1"/>
  <c r="AV779" s="1"/>
  <c r="AV780" s="1"/>
  <c r="AV781" s="1"/>
  <c r="AV782" s="1"/>
  <c r="AV783" s="1"/>
  <c r="AV784" s="1"/>
  <c r="AV785" s="1"/>
  <c r="AV786" s="1"/>
  <c r="AV787" s="1"/>
  <c r="AV788" s="1"/>
  <c r="AV789" s="1"/>
  <c r="AV790" s="1"/>
  <c r="AV791" s="1"/>
  <c r="AV792" s="1"/>
  <c r="AV793" s="1"/>
  <c r="AV794" s="1"/>
  <c r="AV795" s="1"/>
  <c r="AV796" s="1"/>
  <c r="AV797" s="1"/>
  <c r="AV798" s="1"/>
  <c r="AV799" s="1"/>
  <c r="AV800" s="1"/>
  <c r="AV801" s="1"/>
  <c r="AV802" s="1"/>
  <c r="AV803" s="1"/>
  <c r="AV804" s="1"/>
  <c r="AV805" s="1"/>
  <c r="AV806" s="1"/>
  <c r="AV807" s="1"/>
  <c r="AV808" s="1"/>
  <c r="AV809" s="1"/>
  <c r="AV810" s="1"/>
  <c r="AV811" s="1"/>
  <c r="AV812" s="1"/>
  <c r="AV813" s="1"/>
  <c r="AV814" s="1"/>
  <c r="AV815" s="1"/>
  <c r="AV816" s="1"/>
  <c r="AV817" s="1"/>
  <c r="AV818" s="1"/>
  <c r="AV819" s="1"/>
  <c r="AV820" s="1"/>
  <c r="AV821" s="1"/>
  <c r="AV822" s="1"/>
  <c r="AV823" s="1"/>
  <c r="AV824" s="1"/>
  <c r="AV825" s="1"/>
  <c r="AV826" s="1"/>
  <c r="AV827" s="1"/>
  <c r="AV828" s="1"/>
  <c r="AV829" s="1"/>
  <c r="AV830" s="1"/>
  <c r="AV831" s="1"/>
  <c r="AV832" s="1"/>
  <c r="AV833" s="1"/>
  <c r="AV834" s="1"/>
  <c r="AV835" s="1"/>
  <c r="AV836" s="1"/>
  <c r="AV837" s="1"/>
  <c r="AV838" s="1"/>
  <c r="AV839" s="1"/>
  <c r="AV840" s="1"/>
  <c r="AV841" s="1"/>
  <c r="AV842" s="1"/>
  <c r="AV843" s="1"/>
  <c r="AV844" s="1"/>
  <c r="AV845" s="1"/>
  <c r="AV846" s="1"/>
  <c r="AV847" s="1"/>
  <c r="AV848" s="1"/>
  <c r="AV849" s="1"/>
  <c r="AV850" s="1"/>
  <c r="AV851" s="1"/>
  <c r="AV852" s="1"/>
  <c r="AV853" s="1"/>
  <c r="AV854" s="1"/>
  <c r="AV855" s="1"/>
  <c r="AV856" s="1"/>
  <c r="AV857" s="1"/>
  <c r="AV858" s="1"/>
  <c r="AV859" s="1"/>
  <c r="AV860" s="1"/>
  <c r="AV861" s="1"/>
  <c r="AV862" s="1"/>
  <c r="AV863" s="1"/>
  <c r="AV864" s="1"/>
  <c r="AV865" s="1"/>
  <c r="AV866" s="1"/>
  <c r="AV867" s="1"/>
  <c r="AV868" s="1"/>
  <c r="AV869" s="1"/>
  <c r="AV870" s="1"/>
  <c r="AV871" s="1"/>
  <c r="AV872" s="1"/>
  <c r="AV873" s="1"/>
  <c r="AV874" s="1"/>
  <c r="AV875" s="1"/>
  <c r="AV876" s="1"/>
  <c r="AV877" s="1"/>
  <c r="AV878" s="1"/>
  <c r="AV879" s="1"/>
  <c r="AV880" s="1"/>
  <c r="AV881" s="1"/>
  <c r="AV882" s="1"/>
  <c r="AV883" s="1"/>
  <c r="AV884" s="1"/>
  <c r="AV885" s="1"/>
  <c r="AV886" s="1"/>
  <c r="AV887" s="1"/>
  <c r="AV888" s="1"/>
  <c r="AV889" s="1"/>
  <c r="AV890" s="1"/>
  <c r="AV891" s="1"/>
  <c r="AV892" s="1"/>
  <c r="AV893" s="1"/>
  <c r="AV894" s="1"/>
  <c r="AV895" s="1"/>
  <c r="AV896" s="1"/>
  <c r="AV897" s="1"/>
  <c r="AV898" s="1"/>
  <c r="AV899" s="1"/>
  <c r="AV900" s="1"/>
  <c r="AV901" s="1"/>
  <c r="AV902" s="1"/>
  <c r="AV903" s="1"/>
  <c r="AV904" s="1"/>
  <c r="AV905" s="1"/>
  <c r="AV906" s="1"/>
  <c r="AV907" s="1"/>
  <c r="AV908" s="1"/>
  <c r="AV909" s="1"/>
  <c r="AV910" s="1"/>
  <c r="AV911" s="1"/>
  <c r="AV912" s="1"/>
  <c r="AV913" s="1"/>
  <c r="AV914" s="1"/>
  <c r="AV915" s="1"/>
  <c r="AV916" s="1"/>
  <c r="AV917" s="1"/>
  <c r="AV918" s="1"/>
  <c r="AV919" s="1"/>
  <c r="AV920" s="1"/>
  <c r="AV921" s="1"/>
  <c r="AV922" s="1"/>
  <c r="AV923" s="1"/>
  <c r="AV924" s="1"/>
  <c r="AV925" s="1"/>
  <c r="AV926" s="1"/>
  <c r="AV927" s="1"/>
  <c r="AV928" s="1"/>
  <c r="AV929" s="1"/>
  <c r="AV930" s="1"/>
  <c r="AV931" s="1"/>
  <c r="AV932" s="1"/>
  <c r="AV933" s="1"/>
  <c r="AV934" s="1"/>
  <c r="AV935" s="1"/>
  <c r="AV936" s="1"/>
  <c r="AV937" s="1"/>
  <c r="AV938" s="1"/>
  <c r="AV939" s="1"/>
  <c r="AV940" s="1"/>
  <c r="AV941" s="1"/>
  <c r="AV942" s="1"/>
  <c r="AV943" s="1"/>
  <c r="AV944" s="1"/>
  <c r="AV945" s="1"/>
  <c r="AV946" s="1"/>
  <c r="AV947" s="1"/>
  <c r="AV948" s="1"/>
  <c r="AV949" s="1"/>
  <c r="AV950" s="1"/>
  <c r="AV951" s="1"/>
  <c r="AV952" s="1"/>
  <c r="AV953" s="1"/>
  <c r="AV954" s="1"/>
  <c r="AV955" s="1"/>
  <c r="AV956" s="1"/>
  <c r="AV957" s="1"/>
  <c r="AV958" s="1"/>
  <c r="AV959" s="1"/>
  <c r="AV960" s="1"/>
  <c r="AV961" s="1"/>
  <c r="AV962" s="1"/>
  <c r="AV963" s="1"/>
  <c r="AV964" s="1"/>
  <c r="AV965" s="1"/>
  <c r="AV966" s="1"/>
  <c r="AV967" s="1"/>
  <c r="AV968" s="1"/>
  <c r="AV969" s="1"/>
  <c r="AV970" s="1"/>
  <c r="AV971" s="1"/>
  <c r="AV972" s="1"/>
  <c r="AV973" s="1"/>
  <c r="AV974" s="1"/>
  <c r="AV975" s="1"/>
  <c r="AV976" s="1"/>
  <c r="AV977" s="1"/>
  <c r="AV978" s="1"/>
  <c r="AV979" s="1"/>
  <c r="AV980" s="1"/>
  <c r="AV981" s="1"/>
  <c r="AV982" s="1"/>
  <c r="AV983" s="1"/>
  <c r="AV984" s="1"/>
  <c r="AV985" s="1"/>
  <c r="AV986" s="1"/>
  <c r="AV987" s="1"/>
  <c r="AV988" s="1"/>
  <c r="AV989" s="1"/>
  <c r="AV990" s="1"/>
  <c r="AV991" s="1"/>
  <c r="AV992" s="1"/>
  <c r="AV993" s="1"/>
  <c r="AV994" s="1"/>
  <c r="AV995" s="1"/>
  <c r="AV996" s="1"/>
  <c r="AV997" s="1"/>
  <c r="AV998" s="1"/>
  <c r="AV999" s="1"/>
  <c r="AV1000" s="1"/>
  <c r="AV1001" s="1"/>
  <c r="AV1002" s="1"/>
  <c r="AU2"/>
  <c r="AU3" s="1"/>
  <c r="AU4" s="1"/>
  <c r="AU5" s="1"/>
  <c r="AU6" s="1"/>
  <c r="AU7" s="1"/>
  <c r="AU8" s="1"/>
  <c r="AU9" s="1"/>
  <c r="AU10" s="1"/>
  <c r="AU11" s="1"/>
  <c r="AU12" s="1"/>
  <c r="AU13" s="1"/>
  <c r="AU14" s="1"/>
  <c r="AU15" s="1"/>
  <c r="AU16" s="1"/>
  <c r="AU17" s="1"/>
  <c r="AU18" s="1"/>
  <c r="AU19" s="1"/>
  <c r="AU20" s="1"/>
  <c r="AU21" s="1"/>
  <c r="AU22" s="1"/>
  <c r="AU23" s="1"/>
  <c r="AU24" s="1"/>
  <c r="AU25" s="1"/>
  <c r="AU26" s="1"/>
  <c r="AU27" s="1"/>
  <c r="AU28" s="1"/>
  <c r="AU29" s="1"/>
  <c r="AU30" s="1"/>
  <c r="AU31" s="1"/>
  <c r="AU32" s="1"/>
  <c r="AU33" s="1"/>
  <c r="AU34" s="1"/>
  <c r="AU35" s="1"/>
  <c r="AU36" s="1"/>
  <c r="AU37" s="1"/>
  <c r="AU38" s="1"/>
  <c r="AU39" s="1"/>
  <c r="AU40" s="1"/>
  <c r="AU41" s="1"/>
  <c r="AU42" s="1"/>
  <c r="AU43" s="1"/>
  <c r="AU44" s="1"/>
  <c r="AU45" s="1"/>
  <c r="AU46" s="1"/>
  <c r="AU47" s="1"/>
  <c r="AU48" s="1"/>
  <c r="AU49" s="1"/>
  <c r="AU50" s="1"/>
  <c r="AU51" s="1"/>
  <c r="AU52" s="1"/>
  <c r="AU53" s="1"/>
  <c r="AU54" s="1"/>
  <c r="AU55" s="1"/>
  <c r="AU56" s="1"/>
  <c r="AU57" s="1"/>
  <c r="AU58" s="1"/>
  <c r="AU59" s="1"/>
  <c r="AU60" s="1"/>
  <c r="AU61" s="1"/>
  <c r="AU62" s="1"/>
  <c r="AU63" s="1"/>
  <c r="AU64" s="1"/>
  <c r="AU65" s="1"/>
  <c r="AU66" s="1"/>
  <c r="AU67" s="1"/>
  <c r="AU68" s="1"/>
  <c r="AU69" s="1"/>
  <c r="AU70" s="1"/>
  <c r="AU71" s="1"/>
  <c r="AU72" s="1"/>
  <c r="AU73" s="1"/>
  <c r="AU74" s="1"/>
  <c r="AU75" s="1"/>
  <c r="AU76" s="1"/>
  <c r="AU77" s="1"/>
  <c r="AU78" s="1"/>
  <c r="AU79" s="1"/>
  <c r="AU80" s="1"/>
  <c r="AU81" s="1"/>
  <c r="AU82" s="1"/>
  <c r="AU83" s="1"/>
  <c r="AU84" s="1"/>
  <c r="AU85" s="1"/>
  <c r="AU86" s="1"/>
  <c r="AU87" s="1"/>
  <c r="AU88" s="1"/>
  <c r="AU89" s="1"/>
  <c r="AU90" s="1"/>
  <c r="AU91" s="1"/>
  <c r="AU92" s="1"/>
  <c r="AU93" s="1"/>
  <c r="AU94" s="1"/>
  <c r="AU95" s="1"/>
  <c r="AU96" s="1"/>
  <c r="AU97" s="1"/>
  <c r="AU98" s="1"/>
  <c r="AU99" s="1"/>
  <c r="AU100" s="1"/>
  <c r="AU101" s="1"/>
  <c r="AU102" s="1"/>
  <c r="AU103" s="1"/>
  <c r="AU104" s="1"/>
  <c r="AU105" s="1"/>
  <c r="AU106" s="1"/>
  <c r="AU107" s="1"/>
  <c r="AU108" s="1"/>
  <c r="AU109" s="1"/>
  <c r="AU110" s="1"/>
  <c r="AU111" s="1"/>
  <c r="AU112" s="1"/>
  <c r="AU113" s="1"/>
  <c r="AU114" s="1"/>
  <c r="AU115" s="1"/>
  <c r="AU116" s="1"/>
  <c r="AU117" s="1"/>
  <c r="AU118" s="1"/>
  <c r="AU119" s="1"/>
  <c r="AU120" s="1"/>
  <c r="AU121" s="1"/>
  <c r="AU122" s="1"/>
  <c r="AU123" s="1"/>
  <c r="AU124" s="1"/>
  <c r="AU125" s="1"/>
  <c r="AU126" s="1"/>
  <c r="AU127" s="1"/>
  <c r="AU128" s="1"/>
  <c r="AU129" s="1"/>
  <c r="AU130" s="1"/>
  <c r="AU131" s="1"/>
  <c r="AU132" s="1"/>
  <c r="AU133" s="1"/>
  <c r="AU134" s="1"/>
  <c r="AU135" s="1"/>
  <c r="AU136" s="1"/>
  <c r="AU137" s="1"/>
  <c r="AU138" s="1"/>
  <c r="AU139" s="1"/>
  <c r="AU140" s="1"/>
  <c r="AU141" s="1"/>
  <c r="AU142" s="1"/>
  <c r="AU143" s="1"/>
  <c r="AU144" s="1"/>
  <c r="AU145" s="1"/>
  <c r="AU146" s="1"/>
  <c r="AU147" s="1"/>
  <c r="AU148" s="1"/>
  <c r="AU149" s="1"/>
  <c r="AU150" s="1"/>
  <c r="AU151" s="1"/>
  <c r="AU152" s="1"/>
  <c r="AU153" s="1"/>
  <c r="AU154" s="1"/>
  <c r="AU155" s="1"/>
  <c r="AU156" s="1"/>
  <c r="AU157" s="1"/>
  <c r="AU158" s="1"/>
  <c r="AU159" s="1"/>
  <c r="AU160" s="1"/>
  <c r="AU161" s="1"/>
  <c r="AU162" s="1"/>
  <c r="AU163" s="1"/>
  <c r="AU164" s="1"/>
  <c r="AU165" s="1"/>
  <c r="AU166" s="1"/>
  <c r="AU167" s="1"/>
  <c r="AU168" s="1"/>
  <c r="AU169" s="1"/>
  <c r="AU170" s="1"/>
  <c r="AU171" s="1"/>
  <c r="AU172" s="1"/>
  <c r="AU173" s="1"/>
  <c r="AU174" s="1"/>
  <c r="AU175" s="1"/>
  <c r="AU176" s="1"/>
  <c r="AU177" s="1"/>
  <c r="AU178" s="1"/>
  <c r="AU179" s="1"/>
  <c r="AU180" s="1"/>
  <c r="AU181" s="1"/>
  <c r="AU182" s="1"/>
  <c r="AU183" s="1"/>
  <c r="AU184" s="1"/>
  <c r="AU185" s="1"/>
  <c r="AU186" s="1"/>
  <c r="AU187" s="1"/>
  <c r="AU188" s="1"/>
  <c r="AU189" s="1"/>
  <c r="AU190" s="1"/>
  <c r="AU191" s="1"/>
  <c r="AU192" s="1"/>
  <c r="AU193" s="1"/>
  <c r="AU194" s="1"/>
  <c r="AU195" s="1"/>
  <c r="AU196" s="1"/>
  <c r="AU197" s="1"/>
  <c r="AU198" s="1"/>
  <c r="AU199" s="1"/>
  <c r="AU200" s="1"/>
  <c r="AU201" s="1"/>
  <c r="AU202" s="1"/>
  <c r="AU203" s="1"/>
  <c r="AU204" s="1"/>
  <c r="AU205" s="1"/>
  <c r="AU206" s="1"/>
  <c r="AU207" s="1"/>
  <c r="AU208" s="1"/>
  <c r="AU209" s="1"/>
  <c r="AU210" s="1"/>
  <c r="AU211" s="1"/>
  <c r="AU212" s="1"/>
  <c r="AU213" s="1"/>
  <c r="AU214" s="1"/>
  <c r="AU215" s="1"/>
  <c r="AU216" s="1"/>
  <c r="AU217" s="1"/>
  <c r="AU218" s="1"/>
  <c r="AU219" s="1"/>
  <c r="AU220" s="1"/>
  <c r="AU221" s="1"/>
  <c r="AU222" s="1"/>
  <c r="AU223" s="1"/>
  <c r="AU224" s="1"/>
  <c r="AU225" s="1"/>
  <c r="AU226" s="1"/>
  <c r="AU227" s="1"/>
  <c r="AU228" s="1"/>
  <c r="AU229" s="1"/>
  <c r="AU230" s="1"/>
  <c r="AU231" s="1"/>
  <c r="AU232" s="1"/>
  <c r="AU233" s="1"/>
  <c r="AU234" s="1"/>
  <c r="AU235" s="1"/>
  <c r="AU236" s="1"/>
  <c r="AU237" s="1"/>
  <c r="AU238" s="1"/>
  <c r="AU239" s="1"/>
  <c r="AU240" s="1"/>
  <c r="AU241" s="1"/>
  <c r="AU242" s="1"/>
  <c r="AU243" s="1"/>
  <c r="AU244" s="1"/>
  <c r="AU245" s="1"/>
  <c r="AU246" s="1"/>
  <c r="AU247" s="1"/>
  <c r="AU248" s="1"/>
  <c r="AU249" s="1"/>
  <c r="AU250" s="1"/>
  <c r="AU251" s="1"/>
  <c r="AU252" s="1"/>
  <c r="AU253" s="1"/>
  <c r="AU254" s="1"/>
  <c r="AU255" s="1"/>
  <c r="AU256" s="1"/>
  <c r="AU257" s="1"/>
  <c r="AU258" s="1"/>
  <c r="AU259" s="1"/>
  <c r="AU260" s="1"/>
  <c r="AU261" s="1"/>
  <c r="AU262" s="1"/>
  <c r="AU263" s="1"/>
  <c r="AU264" s="1"/>
  <c r="AU265" s="1"/>
  <c r="AU266" s="1"/>
  <c r="AU267" s="1"/>
  <c r="AU268" s="1"/>
  <c r="AU269" s="1"/>
  <c r="AU270" s="1"/>
  <c r="AU271" s="1"/>
  <c r="AU272" s="1"/>
  <c r="AU273" s="1"/>
  <c r="AU274" s="1"/>
  <c r="AU275" s="1"/>
  <c r="AU276" s="1"/>
  <c r="AU277" s="1"/>
  <c r="AU278" s="1"/>
  <c r="AU279" s="1"/>
  <c r="AU280" s="1"/>
  <c r="AU281" s="1"/>
  <c r="AU282" s="1"/>
  <c r="AU283" s="1"/>
  <c r="AU284" s="1"/>
  <c r="AU285" s="1"/>
  <c r="AU286" s="1"/>
  <c r="AU287" s="1"/>
  <c r="AU288" s="1"/>
  <c r="AU289" s="1"/>
  <c r="AU290" s="1"/>
  <c r="AU291" s="1"/>
  <c r="AU292" s="1"/>
  <c r="AU293" s="1"/>
  <c r="AU294" s="1"/>
  <c r="AU295" s="1"/>
  <c r="AU296" s="1"/>
  <c r="AU297" s="1"/>
  <c r="AU298" s="1"/>
  <c r="AU299" s="1"/>
  <c r="AU300" s="1"/>
  <c r="AU301" s="1"/>
  <c r="AU302" s="1"/>
  <c r="AU303" s="1"/>
  <c r="AU304" s="1"/>
  <c r="AU305" s="1"/>
  <c r="AU306" s="1"/>
  <c r="AU307" s="1"/>
  <c r="AU308" s="1"/>
  <c r="AU309" s="1"/>
  <c r="AU310" s="1"/>
  <c r="AU311" s="1"/>
  <c r="AU312" s="1"/>
  <c r="AU313" s="1"/>
  <c r="AU314" s="1"/>
  <c r="AU315" s="1"/>
  <c r="AU316" s="1"/>
  <c r="AU317" s="1"/>
  <c r="AU318" s="1"/>
  <c r="AU319" s="1"/>
  <c r="AU320" s="1"/>
  <c r="AU321" s="1"/>
  <c r="AU322" s="1"/>
  <c r="AU323" s="1"/>
  <c r="AU324" s="1"/>
  <c r="AU325" s="1"/>
  <c r="AU326" s="1"/>
  <c r="AU327" s="1"/>
  <c r="AU328" s="1"/>
  <c r="AU329" s="1"/>
  <c r="AU330" s="1"/>
  <c r="AU331" s="1"/>
  <c r="AU332" s="1"/>
  <c r="AU333" s="1"/>
  <c r="AU334" s="1"/>
  <c r="AU335" s="1"/>
  <c r="AU336" s="1"/>
  <c r="AU337" s="1"/>
  <c r="AU338" s="1"/>
  <c r="AU339" s="1"/>
  <c r="AU340" s="1"/>
  <c r="AU341" s="1"/>
  <c r="AU342" s="1"/>
  <c r="AU343" s="1"/>
  <c r="AU344" s="1"/>
  <c r="AU345" s="1"/>
  <c r="AU346" s="1"/>
  <c r="AU347" s="1"/>
  <c r="AU348" s="1"/>
  <c r="AU349" s="1"/>
  <c r="AU350" s="1"/>
  <c r="AU351" s="1"/>
  <c r="AU352" s="1"/>
  <c r="AU353" s="1"/>
  <c r="AU354" s="1"/>
  <c r="AU355" s="1"/>
  <c r="AU356" s="1"/>
  <c r="AU357" s="1"/>
  <c r="AU358" s="1"/>
  <c r="AU359" s="1"/>
  <c r="AU360" s="1"/>
  <c r="AU361" s="1"/>
  <c r="AU362" s="1"/>
  <c r="AU363" s="1"/>
  <c r="AU364" s="1"/>
  <c r="AU365" s="1"/>
  <c r="AU366" s="1"/>
  <c r="AU367" s="1"/>
  <c r="AU368" s="1"/>
  <c r="AU369" s="1"/>
  <c r="AU370" s="1"/>
  <c r="AU371" s="1"/>
  <c r="AU372" s="1"/>
  <c r="AU373" s="1"/>
  <c r="AU374" s="1"/>
  <c r="AU375" s="1"/>
  <c r="AU376" s="1"/>
  <c r="AU377" s="1"/>
  <c r="AU378" s="1"/>
  <c r="AU379" s="1"/>
  <c r="AU380" s="1"/>
  <c r="AU381" s="1"/>
  <c r="AU382" s="1"/>
  <c r="AU383" s="1"/>
  <c r="AU384" s="1"/>
  <c r="AU385" s="1"/>
  <c r="AU386" s="1"/>
  <c r="AU387" s="1"/>
  <c r="AU388" s="1"/>
  <c r="AU389" s="1"/>
  <c r="AU390" s="1"/>
  <c r="AU391" s="1"/>
  <c r="AU392" s="1"/>
  <c r="AU393" s="1"/>
  <c r="AU394" s="1"/>
  <c r="AU395" s="1"/>
  <c r="AU396" s="1"/>
  <c r="AU397" s="1"/>
  <c r="AU398" s="1"/>
  <c r="AU399" s="1"/>
  <c r="AU400" s="1"/>
  <c r="AU401" s="1"/>
  <c r="AU402" s="1"/>
  <c r="AU403" s="1"/>
  <c r="AU404" s="1"/>
  <c r="AU405" s="1"/>
  <c r="AU406" s="1"/>
  <c r="AU407" s="1"/>
  <c r="AU408" s="1"/>
  <c r="AU409" s="1"/>
  <c r="AU410" s="1"/>
  <c r="AU411" s="1"/>
  <c r="AU412" s="1"/>
  <c r="AU413" s="1"/>
  <c r="AU414" s="1"/>
  <c r="AU415" s="1"/>
  <c r="AU416" s="1"/>
  <c r="AU417" s="1"/>
  <c r="AU418" s="1"/>
  <c r="AU419" s="1"/>
  <c r="AU420" s="1"/>
  <c r="AU421" s="1"/>
  <c r="AU422" s="1"/>
  <c r="AU423" s="1"/>
  <c r="AU424" s="1"/>
  <c r="AU425" s="1"/>
  <c r="AU426" s="1"/>
  <c r="AU427" s="1"/>
  <c r="AU428" s="1"/>
  <c r="AU429" s="1"/>
  <c r="AU430" s="1"/>
  <c r="AU431" s="1"/>
  <c r="AU432" s="1"/>
  <c r="AU433" s="1"/>
  <c r="AU434" s="1"/>
  <c r="AU435" s="1"/>
  <c r="AU436" s="1"/>
  <c r="AU437" s="1"/>
  <c r="AU438" s="1"/>
  <c r="AU439" s="1"/>
  <c r="AU440" s="1"/>
  <c r="AU441" s="1"/>
  <c r="AU442" s="1"/>
  <c r="AU443" s="1"/>
  <c r="AU444" s="1"/>
  <c r="AU445" s="1"/>
  <c r="AU446" s="1"/>
  <c r="AU447" s="1"/>
  <c r="AU448" s="1"/>
  <c r="AU449" s="1"/>
  <c r="AU450" s="1"/>
  <c r="AU451" s="1"/>
  <c r="AU452" s="1"/>
  <c r="AU453" s="1"/>
  <c r="AU454" s="1"/>
  <c r="AU455" s="1"/>
  <c r="AU456" s="1"/>
  <c r="AU457" s="1"/>
  <c r="AU458" s="1"/>
  <c r="AU459" s="1"/>
  <c r="AU460" s="1"/>
  <c r="AU461" s="1"/>
  <c r="AU462" s="1"/>
  <c r="AU463" s="1"/>
  <c r="AU464" s="1"/>
  <c r="AU465" s="1"/>
  <c r="AU466" s="1"/>
  <c r="AU467" s="1"/>
  <c r="AU468" s="1"/>
  <c r="AU469" s="1"/>
  <c r="AU470" s="1"/>
  <c r="AU471" s="1"/>
  <c r="AU472" s="1"/>
  <c r="AU473" s="1"/>
  <c r="AU474" s="1"/>
  <c r="AU475" s="1"/>
  <c r="AU476" s="1"/>
  <c r="AU477" s="1"/>
  <c r="AU478" s="1"/>
  <c r="AU479" s="1"/>
  <c r="AU480" s="1"/>
  <c r="AU481" s="1"/>
  <c r="AU482" s="1"/>
  <c r="AU483" s="1"/>
  <c r="AU484" s="1"/>
  <c r="AU485" s="1"/>
  <c r="AU486" s="1"/>
  <c r="AU487" s="1"/>
  <c r="AU488" s="1"/>
  <c r="AU489" s="1"/>
  <c r="AU490" s="1"/>
  <c r="AU491" s="1"/>
  <c r="AU492" s="1"/>
  <c r="AU493" s="1"/>
  <c r="AU494" s="1"/>
  <c r="AU495" s="1"/>
  <c r="AU496" s="1"/>
  <c r="AU497" s="1"/>
  <c r="AU498" s="1"/>
  <c r="AU499" s="1"/>
  <c r="AU500" s="1"/>
  <c r="AU501" s="1"/>
  <c r="AU502" s="1"/>
  <c r="AU503" s="1"/>
  <c r="AU504" s="1"/>
  <c r="AU505" s="1"/>
  <c r="AU506" s="1"/>
  <c r="AU507" s="1"/>
  <c r="AU508" s="1"/>
  <c r="AU509" s="1"/>
  <c r="AU510" s="1"/>
  <c r="AU511" s="1"/>
  <c r="AU512" s="1"/>
  <c r="AU513" s="1"/>
  <c r="AU514" s="1"/>
  <c r="AU515" s="1"/>
  <c r="AU516" s="1"/>
  <c r="AU517" s="1"/>
  <c r="AU518" s="1"/>
  <c r="AU519" s="1"/>
  <c r="AU520" s="1"/>
  <c r="AU521" s="1"/>
  <c r="AU522" s="1"/>
  <c r="AU523" s="1"/>
  <c r="AU524" s="1"/>
  <c r="AU525" s="1"/>
  <c r="AU526" s="1"/>
  <c r="AU527" s="1"/>
  <c r="AU528" s="1"/>
  <c r="AU529" s="1"/>
  <c r="AU530" s="1"/>
  <c r="AU531" s="1"/>
  <c r="AU532" s="1"/>
  <c r="AU533" s="1"/>
  <c r="AU534" s="1"/>
  <c r="AU535" s="1"/>
  <c r="AU536" s="1"/>
  <c r="AU537" s="1"/>
  <c r="AU538" s="1"/>
  <c r="AU539" s="1"/>
  <c r="AU540" s="1"/>
  <c r="AU541" s="1"/>
  <c r="AU542" s="1"/>
  <c r="AU543" s="1"/>
  <c r="AU544" s="1"/>
  <c r="AU545" s="1"/>
  <c r="AU546" s="1"/>
  <c r="AU547" s="1"/>
  <c r="AU548" s="1"/>
  <c r="AU549" s="1"/>
  <c r="AU550" s="1"/>
  <c r="AU551" s="1"/>
  <c r="AU552" s="1"/>
  <c r="AU553" s="1"/>
  <c r="AU554" s="1"/>
  <c r="AU555" s="1"/>
  <c r="AU556" s="1"/>
  <c r="AU557" s="1"/>
  <c r="AU558" s="1"/>
  <c r="AU559" s="1"/>
  <c r="AU560" s="1"/>
  <c r="AU561" s="1"/>
  <c r="AU562" s="1"/>
  <c r="AU563" s="1"/>
  <c r="AU564" s="1"/>
  <c r="AU565" s="1"/>
  <c r="AU566" s="1"/>
  <c r="AU567" s="1"/>
  <c r="AU568" s="1"/>
  <c r="AU569" s="1"/>
  <c r="AU570" s="1"/>
  <c r="AU571" s="1"/>
  <c r="AU572" s="1"/>
  <c r="AU573" s="1"/>
  <c r="AU574" s="1"/>
  <c r="AU575" s="1"/>
  <c r="AU576" s="1"/>
  <c r="AU577" s="1"/>
  <c r="AU578" s="1"/>
  <c r="AU579" s="1"/>
  <c r="AU580" s="1"/>
  <c r="AU581" s="1"/>
  <c r="AU582" s="1"/>
  <c r="AU583" s="1"/>
  <c r="AU584" s="1"/>
  <c r="AU585" s="1"/>
  <c r="AU586" s="1"/>
  <c r="AU587" s="1"/>
  <c r="AU588" s="1"/>
  <c r="AU589" s="1"/>
  <c r="AU590" s="1"/>
  <c r="AU591" s="1"/>
  <c r="AU592" s="1"/>
  <c r="AU593" s="1"/>
  <c r="AU594" s="1"/>
  <c r="AU595" s="1"/>
  <c r="AU596" s="1"/>
  <c r="AU597" s="1"/>
  <c r="AU598" s="1"/>
  <c r="AU599" s="1"/>
  <c r="AU600" s="1"/>
  <c r="AU601" s="1"/>
  <c r="AU602" s="1"/>
  <c r="AU603" s="1"/>
  <c r="AU604" s="1"/>
  <c r="AU605" s="1"/>
  <c r="AU606" s="1"/>
  <c r="AU607" s="1"/>
  <c r="AU608" s="1"/>
  <c r="AU609" s="1"/>
  <c r="AU610" s="1"/>
  <c r="AU611" s="1"/>
  <c r="AU612" s="1"/>
  <c r="AU613" s="1"/>
  <c r="AU614" s="1"/>
  <c r="AU615" s="1"/>
  <c r="AU616" s="1"/>
  <c r="AU617" s="1"/>
  <c r="AU618" s="1"/>
  <c r="AU619" s="1"/>
  <c r="AU620" s="1"/>
  <c r="AU621" s="1"/>
  <c r="AU622" s="1"/>
  <c r="AU623" s="1"/>
  <c r="AU624" s="1"/>
  <c r="AU625" s="1"/>
  <c r="AU626" s="1"/>
  <c r="AU627" s="1"/>
  <c r="AU628" s="1"/>
  <c r="AU629" s="1"/>
  <c r="AU630" s="1"/>
  <c r="AU631" s="1"/>
  <c r="AU632" s="1"/>
  <c r="AU633" s="1"/>
  <c r="AU634" s="1"/>
  <c r="AU635" s="1"/>
  <c r="AU636" s="1"/>
  <c r="AU637" s="1"/>
  <c r="AU638" s="1"/>
  <c r="AU639" s="1"/>
  <c r="AU640" s="1"/>
  <c r="AU641" s="1"/>
  <c r="AU642" s="1"/>
  <c r="AU643" s="1"/>
  <c r="AU644" s="1"/>
  <c r="AU645" s="1"/>
  <c r="AU646" s="1"/>
  <c r="AU647" s="1"/>
  <c r="AU648" s="1"/>
  <c r="AU649" s="1"/>
  <c r="AU650" s="1"/>
  <c r="AU651" s="1"/>
  <c r="AU652" s="1"/>
  <c r="AU653" s="1"/>
  <c r="AU654" s="1"/>
  <c r="AU655" s="1"/>
  <c r="AU656" s="1"/>
  <c r="AU657" s="1"/>
  <c r="AU658" s="1"/>
  <c r="AU659" s="1"/>
  <c r="AU660" s="1"/>
  <c r="AU661" s="1"/>
  <c r="AU662" s="1"/>
  <c r="AU663" s="1"/>
  <c r="AU664" s="1"/>
  <c r="AU665" s="1"/>
  <c r="AU666" s="1"/>
  <c r="AU667" s="1"/>
  <c r="AU668" s="1"/>
  <c r="AU669" s="1"/>
  <c r="AU670" s="1"/>
  <c r="AU671" s="1"/>
  <c r="AU672" s="1"/>
  <c r="AU673" s="1"/>
  <c r="AU674" s="1"/>
  <c r="AU675" s="1"/>
  <c r="AU676" s="1"/>
  <c r="AU677" s="1"/>
  <c r="AU678" s="1"/>
  <c r="AU679" s="1"/>
  <c r="AU680" s="1"/>
  <c r="AU681" s="1"/>
  <c r="AU682" s="1"/>
  <c r="AU683" s="1"/>
  <c r="AU684" s="1"/>
  <c r="AU685" s="1"/>
  <c r="AU686" s="1"/>
  <c r="AU687" s="1"/>
  <c r="AU688" s="1"/>
  <c r="AU689" s="1"/>
  <c r="AU690" s="1"/>
  <c r="AU691" s="1"/>
  <c r="AU692" s="1"/>
  <c r="AU693" s="1"/>
  <c r="AU694" s="1"/>
  <c r="AU695" s="1"/>
  <c r="AU696" s="1"/>
  <c r="AU697" s="1"/>
  <c r="AU698" s="1"/>
  <c r="AU699" s="1"/>
  <c r="AU700" s="1"/>
  <c r="AU701" s="1"/>
  <c r="AU702" s="1"/>
  <c r="AU703" s="1"/>
  <c r="AU704" s="1"/>
  <c r="AU705" s="1"/>
  <c r="AU706" s="1"/>
  <c r="AU707" s="1"/>
  <c r="AU708" s="1"/>
  <c r="AU709" s="1"/>
  <c r="AU710" s="1"/>
  <c r="AU711" s="1"/>
  <c r="AU712" s="1"/>
  <c r="AU713" s="1"/>
  <c r="AU714" s="1"/>
  <c r="AU715" s="1"/>
  <c r="AU716" s="1"/>
  <c r="AU717" s="1"/>
  <c r="AU718" s="1"/>
  <c r="AU719" s="1"/>
  <c r="AU720" s="1"/>
  <c r="AU721" s="1"/>
  <c r="AU722" s="1"/>
  <c r="AU723" s="1"/>
  <c r="AU724" s="1"/>
  <c r="AU725" s="1"/>
  <c r="AU726" s="1"/>
  <c r="AU727" s="1"/>
  <c r="AU728" s="1"/>
  <c r="AU729" s="1"/>
  <c r="AU730" s="1"/>
  <c r="AU731" s="1"/>
  <c r="AU732" s="1"/>
  <c r="AU733" s="1"/>
  <c r="AU734" s="1"/>
  <c r="AU735" s="1"/>
  <c r="AU736" s="1"/>
  <c r="AU737" s="1"/>
  <c r="AU738" s="1"/>
  <c r="AU739" s="1"/>
  <c r="AU740" s="1"/>
  <c r="AU741" s="1"/>
  <c r="AU742" s="1"/>
  <c r="AU743" s="1"/>
  <c r="AU744" s="1"/>
  <c r="AU745" s="1"/>
  <c r="AU746" s="1"/>
  <c r="AU747" s="1"/>
  <c r="AU748" s="1"/>
  <c r="AU749" s="1"/>
  <c r="AU750" s="1"/>
  <c r="AU751" s="1"/>
  <c r="AU752" s="1"/>
  <c r="AU753" s="1"/>
  <c r="AU754" s="1"/>
  <c r="AU755" s="1"/>
  <c r="AU756" s="1"/>
  <c r="AU757" s="1"/>
  <c r="AU758" s="1"/>
  <c r="AU759" s="1"/>
  <c r="AU760" s="1"/>
  <c r="AU761" s="1"/>
  <c r="AU762" s="1"/>
  <c r="AU763" s="1"/>
  <c r="AU764" s="1"/>
  <c r="AU765" s="1"/>
  <c r="AU766" s="1"/>
  <c r="AU767" s="1"/>
  <c r="AU768" s="1"/>
  <c r="AU769" s="1"/>
  <c r="AU770" s="1"/>
  <c r="AU771" s="1"/>
  <c r="AU772" s="1"/>
  <c r="AU773" s="1"/>
  <c r="AU774" s="1"/>
  <c r="AU775" s="1"/>
  <c r="AU776" s="1"/>
  <c r="AU777" s="1"/>
  <c r="AU778" s="1"/>
  <c r="AU779" s="1"/>
  <c r="AU780" s="1"/>
  <c r="AU781" s="1"/>
  <c r="AU782" s="1"/>
  <c r="AU783" s="1"/>
  <c r="AU784" s="1"/>
  <c r="AU785" s="1"/>
  <c r="AU786" s="1"/>
  <c r="AU787" s="1"/>
  <c r="AU788" s="1"/>
  <c r="AU789" s="1"/>
  <c r="AU790" s="1"/>
  <c r="AU791" s="1"/>
  <c r="AU792" s="1"/>
  <c r="AU793" s="1"/>
  <c r="AU794" s="1"/>
  <c r="AU795" s="1"/>
  <c r="AU796" s="1"/>
  <c r="AU797" s="1"/>
  <c r="AU798" s="1"/>
  <c r="AU799" s="1"/>
  <c r="AU800" s="1"/>
  <c r="AU801" s="1"/>
  <c r="AU802" s="1"/>
  <c r="AU803" s="1"/>
  <c r="AU804" s="1"/>
  <c r="AU805" s="1"/>
  <c r="AU806" s="1"/>
  <c r="AU807" s="1"/>
  <c r="AU808" s="1"/>
  <c r="AU809" s="1"/>
  <c r="AU810" s="1"/>
  <c r="AU811" s="1"/>
  <c r="AU812" s="1"/>
  <c r="AU813" s="1"/>
  <c r="AU814" s="1"/>
  <c r="AU815" s="1"/>
  <c r="AU816" s="1"/>
  <c r="AU817" s="1"/>
  <c r="AU818" s="1"/>
  <c r="AU819" s="1"/>
  <c r="AU820" s="1"/>
  <c r="AU821" s="1"/>
  <c r="AU822" s="1"/>
  <c r="AU823" s="1"/>
  <c r="AU824" s="1"/>
  <c r="AU825" s="1"/>
  <c r="AU826" s="1"/>
  <c r="AU827" s="1"/>
  <c r="AU828" s="1"/>
  <c r="AU829" s="1"/>
  <c r="AU830" s="1"/>
  <c r="AU831" s="1"/>
  <c r="AU832" s="1"/>
  <c r="AU833" s="1"/>
  <c r="AU834" s="1"/>
  <c r="AU835" s="1"/>
  <c r="AU836" s="1"/>
  <c r="AU837" s="1"/>
  <c r="AU838" s="1"/>
  <c r="AU839" s="1"/>
  <c r="AU840" s="1"/>
  <c r="AU841" s="1"/>
  <c r="AU842" s="1"/>
  <c r="AU843" s="1"/>
  <c r="AU844" s="1"/>
  <c r="AU845" s="1"/>
  <c r="AU846" s="1"/>
  <c r="AU847" s="1"/>
  <c r="AU848" s="1"/>
  <c r="AU849" s="1"/>
  <c r="AU850" s="1"/>
  <c r="AU851" s="1"/>
  <c r="AU852" s="1"/>
  <c r="AU853" s="1"/>
  <c r="AU854" s="1"/>
  <c r="AU855" s="1"/>
  <c r="AU856" s="1"/>
  <c r="AU857" s="1"/>
  <c r="AU858" s="1"/>
  <c r="AU859" s="1"/>
  <c r="AU860" s="1"/>
  <c r="AU861" s="1"/>
  <c r="AU862" s="1"/>
  <c r="AU863" s="1"/>
  <c r="AU864" s="1"/>
  <c r="AU865" s="1"/>
  <c r="AU866" s="1"/>
  <c r="AU867" s="1"/>
  <c r="AU868" s="1"/>
  <c r="AU869" s="1"/>
  <c r="AU870" s="1"/>
  <c r="AU871" s="1"/>
  <c r="AU872" s="1"/>
  <c r="AU873" s="1"/>
  <c r="AU874" s="1"/>
  <c r="AU875" s="1"/>
  <c r="AU876" s="1"/>
  <c r="AU877" s="1"/>
  <c r="AU878" s="1"/>
  <c r="AU879" s="1"/>
  <c r="AU880" s="1"/>
  <c r="AU881" s="1"/>
  <c r="AU882" s="1"/>
  <c r="AU883" s="1"/>
  <c r="AU884" s="1"/>
  <c r="AU885" s="1"/>
  <c r="AU886" s="1"/>
  <c r="AU887" s="1"/>
  <c r="AU888" s="1"/>
  <c r="AU889" s="1"/>
  <c r="AU890" s="1"/>
  <c r="AU891" s="1"/>
  <c r="AU892" s="1"/>
  <c r="AU893" s="1"/>
  <c r="AU894" s="1"/>
  <c r="AU895" s="1"/>
  <c r="AU896" s="1"/>
  <c r="AU897" s="1"/>
  <c r="AU898" s="1"/>
  <c r="AU899" s="1"/>
  <c r="AU900" s="1"/>
  <c r="AU901" s="1"/>
  <c r="AU902" s="1"/>
  <c r="AU903" s="1"/>
  <c r="AU904" s="1"/>
  <c r="AU905" s="1"/>
  <c r="AU906" s="1"/>
  <c r="AU907" s="1"/>
  <c r="AU908" s="1"/>
  <c r="AU909" s="1"/>
  <c r="AU910" s="1"/>
  <c r="AU911" s="1"/>
  <c r="AU912" s="1"/>
  <c r="AU913" s="1"/>
  <c r="AU914" s="1"/>
  <c r="AU915" s="1"/>
  <c r="AU916" s="1"/>
  <c r="AU917" s="1"/>
  <c r="AU918" s="1"/>
  <c r="AU919" s="1"/>
  <c r="AU920" s="1"/>
  <c r="AU921" s="1"/>
  <c r="AU922" s="1"/>
  <c r="AU923" s="1"/>
  <c r="AU924" s="1"/>
  <c r="AU925" s="1"/>
  <c r="AU926" s="1"/>
  <c r="AU927" s="1"/>
  <c r="AU928" s="1"/>
  <c r="AU929" s="1"/>
  <c r="AU930" s="1"/>
  <c r="AU931" s="1"/>
  <c r="AU932" s="1"/>
  <c r="AU933" s="1"/>
  <c r="AU934" s="1"/>
  <c r="AU935" s="1"/>
  <c r="AU936" s="1"/>
  <c r="AU937" s="1"/>
  <c r="AU938" s="1"/>
  <c r="AU939" s="1"/>
  <c r="AU940" s="1"/>
  <c r="AU941" s="1"/>
  <c r="AU942" s="1"/>
  <c r="AU943" s="1"/>
  <c r="AU944" s="1"/>
  <c r="AU945" s="1"/>
  <c r="AU946" s="1"/>
  <c r="AU947" s="1"/>
  <c r="AU948" s="1"/>
  <c r="AU949" s="1"/>
  <c r="AU950" s="1"/>
  <c r="AU951" s="1"/>
  <c r="AU952" s="1"/>
  <c r="AU953" s="1"/>
  <c r="AU954" s="1"/>
  <c r="AU955" s="1"/>
  <c r="AU956" s="1"/>
  <c r="AU957" s="1"/>
  <c r="AU958" s="1"/>
  <c r="AU959" s="1"/>
  <c r="AU960" s="1"/>
  <c r="AU961" s="1"/>
  <c r="AU962" s="1"/>
  <c r="AU963" s="1"/>
  <c r="AU964" s="1"/>
  <c r="AU965" s="1"/>
  <c r="AU966" s="1"/>
  <c r="AU967" s="1"/>
  <c r="AU968" s="1"/>
  <c r="AU969" s="1"/>
  <c r="AU970" s="1"/>
  <c r="AU971" s="1"/>
  <c r="AU972" s="1"/>
  <c r="AU973" s="1"/>
  <c r="AU974" s="1"/>
  <c r="AU975" s="1"/>
  <c r="AU976" s="1"/>
  <c r="AU977" s="1"/>
  <c r="AU978" s="1"/>
  <c r="AU979" s="1"/>
  <c r="AU980" s="1"/>
  <c r="AU981" s="1"/>
  <c r="AU982" s="1"/>
  <c r="AU983" s="1"/>
  <c r="AU984" s="1"/>
  <c r="AU985" s="1"/>
  <c r="AU986" s="1"/>
  <c r="AU987" s="1"/>
  <c r="AU988" s="1"/>
  <c r="AU989" s="1"/>
  <c r="AU990" s="1"/>
  <c r="AU991" s="1"/>
  <c r="AU992" s="1"/>
  <c r="AU993" s="1"/>
  <c r="AU994" s="1"/>
  <c r="AU995" s="1"/>
  <c r="AU996" s="1"/>
  <c r="AU997" s="1"/>
  <c r="AU998" s="1"/>
  <c r="AU999" s="1"/>
  <c r="AU1000" s="1"/>
  <c r="AU1001" s="1"/>
  <c r="AU1002" s="1"/>
  <c r="AT2"/>
  <c r="AT3" s="1"/>
  <c r="AT4" s="1"/>
  <c r="AT5" s="1"/>
  <c r="AT6" s="1"/>
  <c r="AT7" s="1"/>
  <c r="AT8" s="1"/>
  <c r="AT9" s="1"/>
  <c r="AT10" s="1"/>
  <c r="AT11" s="1"/>
  <c r="AT12" s="1"/>
  <c r="AT13" s="1"/>
  <c r="AT14" s="1"/>
  <c r="AT15" s="1"/>
  <c r="AT16" s="1"/>
  <c r="AT17" s="1"/>
  <c r="AT18" s="1"/>
  <c r="AT19" s="1"/>
  <c r="AT20" s="1"/>
  <c r="AT21" s="1"/>
  <c r="AT22" s="1"/>
  <c r="AT23" s="1"/>
  <c r="AT24" s="1"/>
  <c r="AT25" s="1"/>
  <c r="AT26" s="1"/>
  <c r="AT27" s="1"/>
  <c r="AT28" s="1"/>
  <c r="AT29" s="1"/>
  <c r="AT30" s="1"/>
  <c r="AT31" s="1"/>
  <c r="AT32" s="1"/>
  <c r="AT33" s="1"/>
  <c r="AT34" s="1"/>
  <c r="AT35" s="1"/>
  <c r="AT36" s="1"/>
  <c r="AT37" s="1"/>
  <c r="AT38" s="1"/>
  <c r="AT39" s="1"/>
  <c r="AT40" s="1"/>
  <c r="AT41" s="1"/>
  <c r="AT42" s="1"/>
  <c r="AT43" s="1"/>
  <c r="AT44" s="1"/>
  <c r="AT45" s="1"/>
  <c r="AT46" s="1"/>
  <c r="AT47" s="1"/>
  <c r="AT48" s="1"/>
  <c r="AT49" s="1"/>
  <c r="AT50" s="1"/>
  <c r="AT51" s="1"/>
  <c r="AT52" s="1"/>
  <c r="AT53" s="1"/>
  <c r="AT54" s="1"/>
  <c r="AT55" s="1"/>
  <c r="AT56" s="1"/>
  <c r="AT57" s="1"/>
  <c r="AT58" s="1"/>
  <c r="AT59" s="1"/>
  <c r="AT60" s="1"/>
  <c r="AT61" s="1"/>
  <c r="AT62" s="1"/>
  <c r="AT63" s="1"/>
  <c r="AT64" s="1"/>
  <c r="AT65" s="1"/>
  <c r="AT66" s="1"/>
  <c r="AT67" s="1"/>
  <c r="AT68" s="1"/>
  <c r="AT69" s="1"/>
  <c r="AT70" s="1"/>
  <c r="AT71" s="1"/>
  <c r="AT72" s="1"/>
  <c r="AT73" s="1"/>
  <c r="AT74" s="1"/>
  <c r="AT75" s="1"/>
  <c r="AT76" s="1"/>
  <c r="AT77" s="1"/>
  <c r="AT78" s="1"/>
  <c r="AT79" s="1"/>
  <c r="AT80" s="1"/>
  <c r="AT81" s="1"/>
  <c r="AT82" s="1"/>
  <c r="AT83" s="1"/>
  <c r="AT84" s="1"/>
  <c r="AT85" s="1"/>
  <c r="AT86" s="1"/>
  <c r="AT87" s="1"/>
  <c r="AT88" s="1"/>
  <c r="AT89" s="1"/>
  <c r="AT90" s="1"/>
  <c r="AT91" s="1"/>
  <c r="AT92" s="1"/>
  <c r="AT93" s="1"/>
  <c r="AT94" s="1"/>
  <c r="AT95" s="1"/>
  <c r="AT96" s="1"/>
  <c r="AT97" s="1"/>
  <c r="AT98" s="1"/>
  <c r="AT99" s="1"/>
  <c r="AT100" s="1"/>
  <c r="AT101" s="1"/>
  <c r="AT102" s="1"/>
  <c r="AT103" s="1"/>
  <c r="AT104" s="1"/>
  <c r="AT105" s="1"/>
  <c r="AT106" s="1"/>
  <c r="AT107" s="1"/>
  <c r="AT108" s="1"/>
  <c r="AT109" s="1"/>
  <c r="AT110" s="1"/>
  <c r="AT111" s="1"/>
  <c r="AT112" s="1"/>
  <c r="AT113" s="1"/>
  <c r="AT114" s="1"/>
  <c r="AT115" s="1"/>
  <c r="AT116" s="1"/>
  <c r="AT117" s="1"/>
  <c r="AT118" s="1"/>
  <c r="AT119" s="1"/>
  <c r="AT120" s="1"/>
  <c r="AT121" s="1"/>
  <c r="AT122" s="1"/>
  <c r="AT123" s="1"/>
  <c r="AT124" s="1"/>
  <c r="AT125" s="1"/>
  <c r="AT126" s="1"/>
  <c r="AT127" s="1"/>
  <c r="AT128" s="1"/>
  <c r="AT129" s="1"/>
  <c r="AT130" s="1"/>
  <c r="AT131" s="1"/>
  <c r="AT132" s="1"/>
  <c r="AT133" s="1"/>
  <c r="AT134" s="1"/>
  <c r="AT135" s="1"/>
  <c r="AT136" s="1"/>
  <c r="AT137" s="1"/>
  <c r="AT138" s="1"/>
  <c r="AT139" s="1"/>
  <c r="AT140" s="1"/>
  <c r="AT141" s="1"/>
  <c r="AT142" s="1"/>
  <c r="AT143" s="1"/>
  <c r="AT144" s="1"/>
  <c r="AT145" s="1"/>
  <c r="AT146" s="1"/>
  <c r="AT147" s="1"/>
  <c r="AT148" s="1"/>
  <c r="AT149" s="1"/>
  <c r="AT150" s="1"/>
  <c r="AT151" s="1"/>
  <c r="AT152" s="1"/>
  <c r="AT153" s="1"/>
  <c r="AT154" s="1"/>
  <c r="AT155" s="1"/>
  <c r="AT156" s="1"/>
  <c r="AT157" s="1"/>
  <c r="AT158" s="1"/>
  <c r="AT159" s="1"/>
  <c r="AT160" s="1"/>
  <c r="AT161" s="1"/>
  <c r="AT162" s="1"/>
  <c r="AT163" s="1"/>
  <c r="AT164" s="1"/>
  <c r="AT165" s="1"/>
  <c r="AT166" s="1"/>
  <c r="AT167" s="1"/>
  <c r="AT168" s="1"/>
  <c r="AT169" s="1"/>
  <c r="AT170" s="1"/>
  <c r="AT171" s="1"/>
  <c r="AT172" s="1"/>
  <c r="AT173" s="1"/>
  <c r="AT174" s="1"/>
  <c r="AT175" s="1"/>
  <c r="AT176" s="1"/>
  <c r="AT177" s="1"/>
  <c r="AT178" s="1"/>
  <c r="AT179" s="1"/>
  <c r="AT180" s="1"/>
  <c r="AT181" s="1"/>
  <c r="AT182" s="1"/>
  <c r="AT183" s="1"/>
  <c r="AT184" s="1"/>
  <c r="AT185" s="1"/>
  <c r="AT186" s="1"/>
  <c r="AT187" s="1"/>
  <c r="AT188" s="1"/>
  <c r="AT189" s="1"/>
  <c r="AT190" s="1"/>
  <c r="AT191" s="1"/>
  <c r="AT192" s="1"/>
  <c r="AT193" s="1"/>
  <c r="AT194" s="1"/>
  <c r="AT195" s="1"/>
  <c r="AT196" s="1"/>
  <c r="AT197" s="1"/>
  <c r="AT198" s="1"/>
  <c r="AT199" s="1"/>
  <c r="AT200" s="1"/>
  <c r="AT201" s="1"/>
  <c r="AT202" s="1"/>
  <c r="AT203" s="1"/>
  <c r="AT204" s="1"/>
  <c r="AT205" s="1"/>
  <c r="AT206" s="1"/>
  <c r="AT207" s="1"/>
  <c r="AT208" s="1"/>
  <c r="AT209" s="1"/>
  <c r="AT210" s="1"/>
  <c r="AT211" s="1"/>
  <c r="AT212" s="1"/>
  <c r="AT213" s="1"/>
  <c r="AT214" s="1"/>
  <c r="AT215" s="1"/>
  <c r="AT216" s="1"/>
  <c r="AT217" s="1"/>
  <c r="AT218" s="1"/>
  <c r="AT219" s="1"/>
  <c r="AT220" s="1"/>
  <c r="AT221" s="1"/>
  <c r="AT222" s="1"/>
  <c r="AT223" s="1"/>
  <c r="AT224" s="1"/>
  <c r="AT225" s="1"/>
  <c r="AT226" s="1"/>
  <c r="AT227" s="1"/>
  <c r="AT228" s="1"/>
  <c r="AT229" s="1"/>
  <c r="AT230" s="1"/>
  <c r="AT231" s="1"/>
  <c r="AT232" s="1"/>
  <c r="AT233" s="1"/>
  <c r="AT234" s="1"/>
  <c r="AT235" s="1"/>
  <c r="AT236" s="1"/>
  <c r="AT237" s="1"/>
  <c r="AT238" s="1"/>
  <c r="AT239" s="1"/>
  <c r="AT240" s="1"/>
  <c r="AT241" s="1"/>
  <c r="AT242" s="1"/>
  <c r="AT243" s="1"/>
  <c r="AT244" s="1"/>
  <c r="AT245" s="1"/>
  <c r="AT246" s="1"/>
  <c r="AT247" s="1"/>
  <c r="AT248" s="1"/>
  <c r="AT249" s="1"/>
  <c r="AT250" s="1"/>
  <c r="AT251" s="1"/>
  <c r="AT252" s="1"/>
  <c r="AT253" s="1"/>
  <c r="AT254" s="1"/>
  <c r="AT255" s="1"/>
  <c r="AT256" s="1"/>
  <c r="AT257" s="1"/>
  <c r="AT258" s="1"/>
  <c r="AT259" s="1"/>
  <c r="AT260" s="1"/>
  <c r="AT261" s="1"/>
  <c r="AT262" s="1"/>
  <c r="AT263" s="1"/>
  <c r="AT264" s="1"/>
  <c r="AT265" s="1"/>
  <c r="AT266" s="1"/>
  <c r="AT267" s="1"/>
  <c r="AT268" s="1"/>
  <c r="AT269" s="1"/>
  <c r="AT270" s="1"/>
  <c r="AT271" s="1"/>
  <c r="AT272" s="1"/>
  <c r="AT273" s="1"/>
  <c r="AT274" s="1"/>
  <c r="AT275" s="1"/>
  <c r="AT276" s="1"/>
  <c r="AT277" s="1"/>
  <c r="AT278" s="1"/>
  <c r="AT279" s="1"/>
  <c r="AT280" s="1"/>
  <c r="AT281" s="1"/>
  <c r="AT282" s="1"/>
  <c r="AT283" s="1"/>
  <c r="AT284" s="1"/>
  <c r="AT285" s="1"/>
  <c r="AT286" s="1"/>
  <c r="AT287" s="1"/>
  <c r="AT288" s="1"/>
  <c r="AT289" s="1"/>
  <c r="AT290" s="1"/>
  <c r="AT291" s="1"/>
  <c r="AT292" s="1"/>
  <c r="AT293" s="1"/>
  <c r="AT294" s="1"/>
  <c r="AT295" s="1"/>
  <c r="AT296" s="1"/>
  <c r="AT297" s="1"/>
  <c r="AT298" s="1"/>
  <c r="AT299" s="1"/>
  <c r="AT300" s="1"/>
  <c r="AT301" s="1"/>
  <c r="AT302" s="1"/>
  <c r="AT303" s="1"/>
  <c r="AT304" s="1"/>
  <c r="AT305" s="1"/>
  <c r="AT306" s="1"/>
  <c r="AT307" s="1"/>
  <c r="AT308" s="1"/>
  <c r="AT309" s="1"/>
  <c r="AT310" s="1"/>
  <c r="AT311" s="1"/>
  <c r="AT312" s="1"/>
  <c r="AT313" s="1"/>
  <c r="AT314" s="1"/>
  <c r="AT315" s="1"/>
  <c r="AT316" s="1"/>
  <c r="AT317" s="1"/>
  <c r="AT318" s="1"/>
  <c r="AT319" s="1"/>
  <c r="AT320" s="1"/>
  <c r="AT321" s="1"/>
  <c r="AT322" s="1"/>
  <c r="AT323" s="1"/>
  <c r="AT324" s="1"/>
  <c r="AT325" s="1"/>
  <c r="AT326" s="1"/>
  <c r="AT327" s="1"/>
  <c r="AT328" s="1"/>
  <c r="AT329" s="1"/>
  <c r="AT330" s="1"/>
  <c r="AT331" s="1"/>
  <c r="AT332" s="1"/>
  <c r="AT333" s="1"/>
  <c r="AT334" s="1"/>
  <c r="AT335" s="1"/>
  <c r="AT336" s="1"/>
  <c r="AT337" s="1"/>
  <c r="AT338" s="1"/>
  <c r="AT339" s="1"/>
  <c r="AT340" s="1"/>
  <c r="AT341" s="1"/>
  <c r="AT342" s="1"/>
  <c r="AT343" s="1"/>
  <c r="AT344" s="1"/>
  <c r="AT345" s="1"/>
  <c r="AT346" s="1"/>
  <c r="AT347" s="1"/>
  <c r="AT348" s="1"/>
  <c r="AT349" s="1"/>
  <c r="AT350" s="1"/>
  <c r="AT351" s="1"/>
  <c r="AT352" s="1"/>
  <c r="AT353" s="1"/>
  <c r="AT354" s="1"/>
  <c r="AT355" s="1"/>
  <c r="AT356" s="1"/>
  <c r="AT357" s="1"/>
  <c r="AT358" s="1"/>
  <c r="AT359" s="1"/>
  <c r="AT360" s="1"/>
  <c r="AT361" s="1"/>
  <c r="AT362" s="1"/>
  <c r="AT363" s="1"/>
  <c r="AT364" s="1"/>
  <c r="AT365" s="1"/>
  <c r="AT366" s="1"/>
  <c r="AT367" s="1"/>
  <c r="AT368" s="1"/>
  <c r="AT369" s="1"/>
  <c r="AT370" s="1"/>
  <c r="AT371" s="1"/>
  <c r="AT372" s="1"/>
  <c r="AT373" s="1"/>
  <c r="AT374" s="1"/>
  <c r="AT375" s="1"/>
  <c r="AT376" s="1"/>
  <c r="AT377" s="1"/>
  <c r="AT378" s="1"/>
  <c r="AT379" s="1"/>
  <c r="AT380" s="1"/>
  <c r="AT381" s="1"/>
  <c r="AT382" s="1"/>
  <c r="AT383" s="1"/>
  <c r="AT384" s="1"/>
  <c r="AT385" s="1"/>
  <c r="AT386" s="1"/>
  <c r="AT387" s="1"/>
  <c r="AT388" s="1"/>
  <c r="AT389" s="1"/>
  <c r="AT390" s="1"/>
  <c r="AT391" s="1"/>
  <c r="AT392" s="1"/>
  <c r="AT393" s="1"/>
  <c r="AT394" s="1"/>
  <c r="AT395" s="1"/>
  <c r="AT396" s="1"/>
  <c r="AT397" s="1"/>
  <c r="AT398" s="1"/>
  <c r="AT399" s="1"/>
  <c r="AT400" s="1"/>
  <c r="AT401" s="1"/>
  <c r="AT402" s="1"/>
  <c r="AT403" s="1"/>
  <c r="AT404" s="1"/>
  <c r="AT405" s="1"/>
  <c r="AT406" s="1"/>
  <c r="AT407" s="1"/>
  <c r="AT408" s="1"/>
  <c r="AT409" s="1"/>
  <c r="AT410" s="1"/>
  <c r="AT411" s="1"/>
  <c r="AT412" s="1"/>
  <c r="AT413" s="1"/>
  <c r="AT414" s="1"/>
  <c r="AT415" s="1"/>
  <c r="AT416" s="1"/>
  <c r="AT417" s="1"/>
  <c r="AT418" s="1"/>
  <c r="AT419" s="1"/>
  <c r="AT420" s="1"/>
  <c r="AT421" s="1"/>
  <c r="AT422" s="1"/>
  <c r="AT423" s="1"/>
  <c r="AT424" s="1"/>
  <c r="AT425" s="1"/>
  <c r="AT426" s="1"/>
  <c r="AT427" s="1"/>
  <c r="AT428" s="1"/>
  <c r="AT429" s="1"/>
  <c r="AT430" s="1"/>
  <c r="AT431" s="1"/>
  <c r="AT432" s="1"/>
  <c r="AT433" s="1"/>
  <c r="AT434" s="1"/>
  <c r="AT435" s="1"/>
  <c r="AT436" s="1"/>
  <c r="AT437" s="1"/>
  <c r="AT438" s="1"/>
  <c r="AT439" s="1"/>
  <c r="AT440" s="1"/>
  <c r="AT441" s="1"/>
  <c r="AT442" s="1"/>
  <c r="AT443" s="1"/>
  <c r="AT444" s="1"/>
  <c r="AT445" s="1"/>
  <c r="AT446" s="1"/>
  <c r="AT447" s="1"/>
  <c r="AT448" s="1"/>
  <c r="AT449" s="1"/>
  <c r="AT450" s="1"/>
  <c r="AT451" s="1"/>
  <c r="AT452" s="1"/>
  <c r="AT453" s="1"/>
  <c r="AT454" s="1"/>
  <c r="AT455" s="1"/>
  <c r="AT456" s="1"/>
  <c r="AT457" s="1"/>
  <c r="AT458" s="1"/>
  <c r="AT459" s="1"/>
  <c r="AT460" s="1"/>
  <c r="AT461" s="1"/>
  <c r="AT462" s="1"/>
  <c r="AT463" s="1"/>
  <c r="AT464" s="1"/>
  <c r="AT465" s="1"/>
  <c r="AT466" s="1"/>
  <c r="AT467" s="1"/>
  <c r="AT468" s="1"/>
  <c r="AT469" s="1"/>
  <c r="AT470" s="1"/>
  <c r="AT471" s="1"/>
  <c r="AT472" s="1"/>
  <c r="AT473" s="1"/>
  <c r="AT474" s="1"/>
  <c r="AT475" s="1"/>
  <c r="AT476" s="1"/>
  <c r="AT477" s="1"/>
  <c r="AT478" s="1"/>
  <c r="AT479" s="1"/>
  <c r="AT480" s="1"/>
  <c r="AT481" s="1"/>
  <c r="AT482" s="1"/>
  <c r="AT483" s="1"/>
  <c r="AT484" s="1"/>
  <c r="AT485" s="1"/>
  <c r="AT486" s="1"/>
  <c r="AT487" s="1"/>
  <c r="AT488" s="1"/>
  <c r="AT489" s="1"/>
  <c r="AT490" s="1"/>
  <c r="AT491" s="1"/>
  <c r="AT492" s="1"/>
  <c r="AT493" s="1"/>
  <c r="AT494" s="1"/>
  <c r="AT495" s="1"/>
  <c r="AT496" s="1"/>
  <c r="AT497" s="1"/>
  <c r="AT498" s="1"/>
  <c r="AT499" s="1"/>
  <c r="AT500" s="1"/>
  <c r="AT501" s="1"/>
  <c r="AT502" s="1"/>
  <c r="AT503" s="1"/>
  <c r="AT504" s="1"/>
  <c r="AT505" s="1"/>
  <c r="AT506" s="1"/>
  <c r="AT507" s="1"/>
  <c r="AT508" s="1"/>
  <c r="AT509" s="1"/>
  <c r="AT510" s="1"/>
  <c r="AT511" s="1"/>
  <c r="AT512" s="1"/>
  <c r="AT513" s="1"/>
  <c r="AT514" s="1"/>
  <c r="AT515" s="1"/>
  <c r="AT516" s="1"/>
  <c r="AT517" s="1"/>
  <c r="AT518" s="1"/>
  <c r="AT519" s="1"/>
  <c r="AT520" s="1"/>
  <c r="AT521" s="1"/>
  <c r="AT522" s="1"/>
  <c r="AT523" s="1"/>
  <c r="AT524" s="1"/>
  <c r="AT525" s="1"/>
  <c r="AT526" s="1"/>
  <c r="AT527" s="1"/>
  <c r="AT528" s="1"/>
  <c r="AT529" s="1"/>
  <c r="AT530" s="1"/>
  <c r="AT531" s="1"/>
  <c r="AT532" s="1"/>
  <c r="AT533" s="1"/>
  <c r="AT534" s="1"/>
  <c r="AT535" s="1"/>
  <c r="AT536" s="1"/>
  <c r="AT537" s="1"/>
  <c r="AT538" s="1"/>
  <c r="AT539" s="1"/>
  <c r="AT540" s="1"/>
  <c r="AT541" s="1"/>
  <c r="AT542" s="1"/>
  <c r="AT543" s="1"/>
  <c r="AT544" s="1"/>
  <c r="AT545" s="1"/>
  <c r="AT546" s="1"/>
  <c r="AT547" s="1"/>
  <c r="AT548" s="1"/>
  <c r="AT549" s="1"/>
  <c r="AT550" s="1"/>
  <c r="AT551" s="1"/>
  <c r="AT552" s="1"/>
  <c r="AT553" s="1"/>
  <c r="AT554" s="1"/>
  <c r="AT555" s="1"/>
  <c r="AT556" s="1"/>
  <c r="AT557" s="1"/>
  <c r="AT558" s="1"/>
  <c r="AT559" s="1"/>
  <c r="AT560" s="1"/>
  <c r="AT561" s="1"/>
  <c r="AT562" s="1"/>
  <c r="AT563" s="1"/>
  <c r="AT564" s="1"/>
  <c r="AT565" s="1"/>
  <c r="AT566" s="1"/>
  <c r="AT567" s="1"/>
  <c r="AT568" s="1"/>
  <c r="AT569" s="1"/>
  <c r="AT570" s="1"/>
  <c r="AT571" s="1"/>
  <c r="AT572" s="1"/>
  <c r="AT573" s="1"/>
  <c r="AT574" s="1"/>
  <c r="AT575" s="1"/>
  <c r="AT576" s="1"/>
  <c r="AT577" s="1"/>
  <c r="AT578" s="1"/>
  <c r="AT579" s="1"/>
  <c r="AT580" s="1"/>
  <c r="AT581" s="1"/>
  <c r="AT582" s="1"/>
  <c r="AT583" s="1"/>
  <c r="AT584" s="1"/>
  <c r="AT585" s="1"/>
  <c r="AT586" s="1"/>
  <c r="AT587" s="1"/>
  <c r="AT588" s="1"/>
  <c r="AT589" s="1"/>
  <c r="AT590" s="1"/>
  <c r="AT591" s="1"/>
  <c r="AT592" s="1"/>
  <c r="AT593" s="1"/>
  <c r="AT594" s="1"/>
  <c r="AT595" s="1"/>
  <c r="AT596" s="1"/>
  <c r="AT597" s="1"/>
  <c r="AT598" s="1"/>
  <c r="AT599" s="1"/>
  <c r="AT600" s="1"/>
  <c r="AT601" s="1"/>
  <c r="AT602" s="1"/>
  <c r="AT603" s="1"/>
  <c r="AT604" s="1"/>
  <c r="AT605" s="1"/>
  <c r="AT606" s="1"/>
  <c r="AT607" s="1"/>
  <c r="AT608" s="1"/>
  <c r="AT609" s="1"/>
  <c r="AT610" s="1"/>
  <c r="AT611" s="1"/>
  <c r="AT612" s="1"/>
  <c r="AT613" s="1"/>
  <c r="AT614" s="1"/>
  <c r="AT615" s="1"/>
  <c r="AT616" s="1"/>
  <c r="AT617" s="1"/>
  <c r="AT618" s="1"/>
  <c r="AT619" s="1"/>
  <c r="AT620" s="1"/>
  <c r="AT621" s="1"/>
  <c r="AT622" s="1"/>
  <c r="AT623" s="1"/>
  <c r="AT624" s="1"/>
  <c r="AT625" s="1"/>
  <c r="AT626" s="1"/>
  <c r="AT627" s="1"/>
  <c r="AT628" s="1"/>
  <c r="AT629" s="1"/>
  <c r="AT630" s="1"/>
  <c r="AT631" s="1"/>
  <c r="AT632" s="1"/>
  <c r="AT633" s="1"/>
  <c r="AT634" s="1"/>
  <c r="AT635" s="1"/>
  <c r="AT636" s="1"/>
  <c r="AT637" s="1"/>
  <c r="AT638" s="1"/>
  <c r="AT639" s="1"/>
  <c r="AT640" s="1"/>
  <c r="AT641" s="1"/>
  <c r="AT642" s="1"/>
  <c r="AT643" s="1"/>
  <c r="AT644" s="1"/>
  <c r="AT645" s="1"/>
  <c r="AT646" s="1"/>
  <c r="AT647" s="1"/>
  <c r="AT648" s="1"/>
  <c r="AT649" s="1"/>
  <c r="AT650" s="1"/>
  <c r="AT651" s="1"/>
  <c r="AT652" s="1"/>
  <c r="AT653" s="1"/>
  <c r="AT654" s="1"/>
  <c r="AT655" s="1"/>
  <c r="AT656" s="1"/>
  <c r="AT657" s="1"/>
  <c r="AT658" s="1"/>
  <c r="AT659" s="1"/>
  <c r="AT660" s="1"/>
  <c r="AT661" s="1"/>
  <c r="AT662" s="1"/>
  <c r="AT663" s="1"/>
  <c r="AT664" s="1"/>
  <c r="AT665" s="1"/>
  <c r="AT666" s="1"/>
  <c r="AT667" s="1"/>
  <c r="AT668" s="1"/>
  <c r="AT669" s="1"/>
  <c r="AT670" s="1"/>
  <c r="AT671" s="1"/>
  <c r="AT672" s="1"/>
  <c r="AT673" s="1"/>
  <c r="AT674" s="1"/>
  <c r="AT675" s="1"/>
  <c r="AT676" s="1"/>
  <c r="AT677" s="1"/>
  <c r="AT678" s="1"/>
  <c r="AT679" s="1"/>
  <c r="AT680" s="1"/>
  <c r="AT681" s="1"/>
  <c r="AT682" s="1"/>
  <c r="AT683" s="1"/>
  <c r="AT684" s="1"/>
  <c r="AT685" s="1"/>
  <c r="AT686" s="1"/>
  <c r="AT687" s="1"/>
  <c r="AT688" s="1"/>
  <c r="AT689" s="1"/>
  <c r="AT690" s="1"/>
  <c r="AT691" s="1"/>
  <c r="AT692" s="1"/>
  <c r="AT693" s="1"/>
  <c r="AT694" s="1"/>
  <c r="AT695" s="1"/>
  <c r="AT696" s="1"/>
  <c r="AT697" s="1"/>
  <c r="AT698" s="1"/>
  <c r="AT699" s="1"/>
  <c r="AT700" s="1"/>
  <c r="AT701" s="1"/>
  <c r="AT702" s="1"/>
  <c r="AT703" s="1"/>
  <c r="AT704" s="1"/>
  <c r="AT705" s="1"/>
  <c r="AT706" s="1"/>
  <c r="AT707" s="1"/>
  <c r="AT708" s="1"/>
  <c r="AT709" s="1"/>
  <c r="AT710" s="1"/>
  <c r="AT711" s="1"/>
  <c r="AT712" s="1"/>
  <c r="AT713" s="1"/>
  <c r="AT714" s="1"/>
  <c r="AT715" s="1"/>
  <c r="AT716" s="1"/>
  <c r="AT717" s="1"/>
  <c r="AT718" s="1"/>
  <c r="AT719" s="1"/>
  <c r="AT720" s="1"/>
  <c r="AT721" s="1"/>
  <c r="AT722" s="1"/>
  <c r="AT723" s="1"/>
  <c r="AT724" s="1"/>
  <c r="AT725" s="1"/>
  <c r="AT726" s="1"/>
  <c r="AT727" s="1"/>
  <c r="AT728" s="1"/>
  <c r="AT729" s="1"/>
  <c r="AT730" s="1"/>
  <c r="AT731" s="1"/>
  <c r="AT732" s="1"/>
  <c r="AT733" s="1"/>
  <c r="AT734" s="1"/>
  <c r="AT735" s="1"/>
  <c r="AT736" s="1"/>
  <c r="AT737" s="1"/>
  <c r="AT738" s="1"/>
  <c r="AT739" s="1"/>
  <c r="AT740" s="1"/>
  <c r="AT741" s="1"/>
  <c r="AT742" s="1"/>
  <c r="AT743" s="1"/>
  <c r="AT744" s="1"/>
  <c r="AT745" s="1"/>
  <c r="AT746" s="1"/>
  <c r="AT747" s="1"/>
  <c r="AT748" s="1"/>
  <c r="AT749" s="1"/>
  <c r="AT750" s="1"/>
  <c r="AT751" s="1"/>
  <c r="AT752" s="1"/>
  <c r="AT753" s="1"/>
  <c r="AT754" s="1"/>
  <c r="AT755" s="1"/>
  <c r="AT756" s="1"/>
  <c r="AT757" s="1"/>
  <c r="AT758" s="1"/>
  <c r="AT759" s="1"/>
  <c r="AT760" s="1"/>
  <c r="AT761" s="1"/>
  <c r="AT762" s="1"/>
  <c r="AT763" s="1"/>
  <c r="AT764" s="1"/>
  <c r="AT765" s="1"/>
  <c r="AT766" s="1"/>
  <c r="AT767" s="1"/>
  <c r="AT768" s="1"/>
  <c r="AT769" s="1"/>
  <c r="AT770" s="1"/>
  <c r="AT771" s="1"/>
  <c r="AT772" s="1"/>
  <c r="AT773" s="1"/>
  <c r="AT774" s="1"/>
  <c r="AT775" s="1"/>
  <c r="AT776" s="1"/>
  <c r="AT777" s="1"/>
  <c r="AT778" s="1"/>
  <c r="AT779" s="1"/>
  <c r="AT780" s="1"/>
  <c r="AT781" s="1"/>
  <c r="AT782" s="1"/>
  <c r="AT783" s="1"/>
  <c r="AT784" s="1"/>
  <c r="AT785" s="1"/>
  <c r="AT786" s="1"/>
  <c r="AT787" s="1"/>
  <c r="AT788" s="1"/>
  <c r="AT789" s="1"/>
  <c r="AT790" s="1"/>
  <c r="AT791" s="1"/>
  <c r="AT792" s="1"/>
  <c r="AT793" s="1"/>
  <c r="AT794" s="1"/>
  <c r="AT795" s="1"/>
  <c r="AT796" s="1"/>
  <c r="AT797" s="1"/>
  <c r="AT798" s="1"/>
  <c r="AT799" s="1"/>
  <c r="AT800" s="1"/>
  <c r="AT801" s="1"/>
  <c r="AT802" s="1"/>
  <c r="AT803" s="1"/>
  <c r="AT804" s="1"/>
  <c r="AT805" s="1"/>
  <c r="AT806" s="1"/>
  <c r="AT807" s="1"/>
  <c r="AT808" s="1"/>
  <c r="AT809" s="1"/>
  <c r="AT810" s="1"/>
  <c r="AT811" s="1"/>
  <c r="AT812" s="1"/>
  <c r="AT813" s="1"/>
  <c r="AT814" s="1"/>
  <c r="AT815" s="1"/>
  <c r="AT816" s="1"/>
  <c r="AT817" s="1"/>
  <c r="AT818" s="1"/>
  <c r="AT819" s="1"/>
  <c r="AT820" s="1"/>
  <c r="AT821" s="1"/>
  <c r="AT822" s="1"/>
  <c r="AT823" s="1"/>
  <c r="AT824" s="1"/>
  <c r="AT825" s="1"/>
  <c r="AT826" s="1"/>
  <c r="AT827" s="1"/>
  <c r="AT828" s="1"/>
  <c r="AT829" s="1"/>
  <c r="AT830" s="1"/>
  <c r="AT831" s="1"/>
  <c r="AT832" s="1"/>
  <c r="AT833" s="1"/>
  <c r="AT834" s="1"/>
  <c r="AT835" s="1"/>
  <c r="AT836" s="1"/>
  <c r="AT837" s="1"/>
  <c r="AT838" s="1"/>
  <c r="AT839" s="1"/>
  <c r="AT840" s="1"/>
  <c r="AT841" s="1"/>
  <c r="AT842" s="1"/>
  <c r="AT843" s="1"/>
  <c r="AT844" s="1"/>
  <c r="AT845" s="1"/>
  <c r="AT846" s="1"/>
  <c r="AT847" s="1"/>
  <c r="AT848" s="1"/>
  <c r="AT849" s="1"/>
  <c r="AT850" s="1"/>
  <c r="AT851" s="1"/>
  <c r="AT852" s="1"/>
  <c r="AT853" s="1"/>
  <c r="AT854" s="1"/>
  <c r="AT855" s="1"/>
  <c r="AT856" s="1"/>
  <c r="AT857" s="1"/>
  <c r="AT858" s="1"/>
  <c r="AT859" s="1"/>
  <c r="AT860" s="1"/>
  <c r="AT861" s="1"/>
  <c r="AT862" s="1"/>
  <c r="AT863" s="1"/>
  <c r="AT864" s="1"/>
  <c r="AT865" s="1"/>
  <c r="AT866" s="1"/>
  <c r="AT867" s="1"/>
  <c r="AT868" s="1"/>
  <c r="AT869" s="1"/>
  <c r="AT870" s="1"/>
  <c r="AT871" s="1"/>
  <c r="AT872" s="1"/>
  <c r="AT873" s="1"/>
  <c r="AT874" s="1"/>
  <c r="AT875" s="1"/>
  <c r="AT876" s="1"/>
  <c r="AT877" s="1"/>
  <c r="AT878" s="1"/>
  <c r="AT879" s="1"/>
  <c r="AT880" s="1"/>
  <c r="AT881" s="1"/>
  <c r="AT882" s="1"/>
  <c r="AT883" s="1"/>
  <c r="AT884" s="1"/>
  <c r="AT885" s="1"/>
  <c r="AT886" s="1"/>
  <c r="AT887" s="1"/>
  <c r="AT888" s="1"/>
  <c r="AT889" s="1"/>
  <c r="AT890" s="1"/>
  <c r="AT891" s="1"/>
  <c r="AT892" s="1"/>
  <c r="AT893" s="1"/>
  <c r="AT894" s="1"/>
  <c r="AT895" s="1"/>
  <c r="AT896" s="1"/>
  <c r="AT897" s="1"/>
  <c r="AT898" s="1"/>
  <c r="AT899" s="1"/>
  <c r="AT900" s="1"/>
  <c r="AT901" s="1"/>
  <c r="AT902" s="1"/>
  <c r="AT903" s="1"/>
  <c r="AT904" s="1"/>
  <c r="AT905" s="1"/>
  <c r="AT906" s="1"/>
  <c r="AT907" s="1"/>
  <c r="AT908" s="1"/>
  <c r="AT909" s="1"/>
  <c r="AT910" s="1"/>
  <c r="AT911" s="1"/>
  <c r="AT912" s="1"/>
  <c r="AT913" s="1"/>
  <c r="AT914" s="1"/>
  <c r="AT915" s="1"/>
  <c r="AT916" s="1"/>
  <c r="AT917" s="1"/>
  <c r="AT918" s="1"/>
  <c r="AT919" s="1"/>
  <c r="AT920" s="1"/>
  <c r="AT921" s="1"/>
  <c r="AT922" s="1"/>
  <c r="AT923" s="1"/>
  <c r="AT924" s="1"/>
  <c r="AT925" s="1"/>
  <c r="AT926" s="1"/>
  <c r="AT927" s="1"/>
  <c r="AT928" s="1"/>
  <c r="AT929" s="1"/>
  <c r="AT930" s="1"/>
  <c r="AT931" s="1"/>
  <c r="AT932" s="1"/>
  <c r="AT933" s="1"/>
  <c r="AT934" s="1"/>
  <c r="AT935" s="1"/>
  <c r="AT936" s="1"/>
  <c r="AT937" s="1"/>
  <c r="AT938" s="1"/>
  <c r="AT939" s="1"/>
  <c r="AT940" s="1"/>
  <c r="AT941" s="1"/>
  <c r="AT942" s="1"/>
  <c r="AT943" s="1"/>
  <c r="AT944" s="1"/>
  <c r="AT945" s="1"/>
  <c r="AT946" s="1"/>
  <c r="AT947" s="1"/>
  <c r="AT948" s="1"/>
  <c r="AT949" s="1"/>
  <c r="AT950" s="1"/>
  <c r="AT951" s="1"/>
  <c r="AT952" s="1"/>
  <c r="AT953" s="1"/>
  <c r="AT954" s="1"/>
  <c r="AT955" s="1"/>
  <c r="AT956" s="1"/>
  <c r="AT957" s="1"/>
  <c r="AT958" s="1"/>
  <c r="AT959" s="1"/>
  <c r="AT960" s="1"/>
  <c r="AT961" s="1"/>
  <c r="AT962" s="1"/>
  <c r="AT963" s="1"/>
  <c r="AT964" s="1"/>
  <c r="AT965" s="1"/>
  <c r="AT966" s="1"/>
  <c r="AT967" s="1"/>
  <c r="AT968" s="1"/>
  <c r="AT969" s="1"/>
  <c r="AT970" s="1"/>
  <c r="AT971" s="1"/>
  <c r="AT972" s="1"/>
  <c r="AT973" s="1"/>
  <c r="AT974" s="1"/>
  <c r="AT975" s="1"/>
  <c r="AT976" s="1"/>
  <c r="AT977" s="1"/>
  <c r="AT978" s="1"/>
  <c r="AT979" s="1"/>
  <c r="AT980" s="1"/>
  <c r="AT981" s="1"/>
  <c r="AT982" s="1"/>
  <c r="AT983" s="1"/>
  <c r="AT984" s="1"/>
  <c r="AT985" s="1"/>
  <c r="AT986" s="1"/>
  <c r="AT987" s="1"/>
  <c r="AT988" s="1"/>
  <c r="AT989" s="1"/>
  <c r="AT990" s="1"/>
  <c r="AT991" s="1"/>
  <c r="AT992" s="1"/>
  <c r="AT993" s="1"/>
  <c r="AT994" s="1"/>
  <c r="AT995" s="1"/>
  <c r="AT996" s="1"/>
  <c r="AT997" s="1"/>
  <c r="AT998" s="1"/>
  <c r="AT999" s="1"/>
  <c r="AT1000" s="1"/>
  <c r="AT1001" s="1"/>
  <c r="AT1002" s="1"/>
  <c r="AS2"/>
  <c r="AS3" s="1"/>
  <c r="AS4" s="1"/>
  <c r="AS5" s="1"/>
  <c r="AS6" s="1"/>
  <c r="AS7" s="1"/>
  <c r="AS8" s="1"/>
  <c r="AS9" s="1"/>
  <c r="AS10" s="1"/>
  <c r="AS11" s="1"/>
  <c r="AS12" s="1"/>
  <c r="AS13" s="1"/>
  <c r="AS14" s="1"/>
  <c r="AS15" s="1"/>
  <c r="AS16" s="1"/>
  <c r="AS17" s="1"/>
  <c r="AS18" s="1"/>
  <c r="AS19" s="1"/>
  <c r="AS20" s="1"/>
  <c r="AS21" s="1"/>
  <c r="AS22" s="1"/>
  <c r="AS23" s="1"/>
  <c r="AS24" s="1"/>
  <c r="AS25" s="1"/>
  <c r="AS26" s="1"/>
  <c r="AS27" s="1"/>
  <c r="AS28" s="1"/>
  <c r="AS29" s="1"/>
  <c r="AS30" s="1"/>
  <c r="AS31" s="1"/>
  <c r="AS32" s="1"/>
  <c r="AS33" s="1"/>
  <c r="AS34" s="1"/>
  <c r="AS35" s="1"/>
  <c r="AS36" s="1"/>
  <c r="AS37" s="1"/>
  <c r="AS38" s="1"/>
  <c r="AS39" s="1"/>
  <c r="AS40" s="1"/>
  <c r="AS41" s="1"/>
  <c r="AS42" s="1"/>
  <c r="AS43" s="1"/>
  <c r="AS44" s="1"/>
  <c r="AS45" s="1"/>
  <c r="AS46" s="1"/>
  <c r="AS47" s="1"/>
  <c r="AS48" s="1"/>
  <c r="AS49" s="1"/>
  <c r="AS50" s="1"/>
  <c r="AS51" s="1"/>
  <c r="AS52" s="1"/>
  <c r="AS53" s="1"/>
  <c r="AS54" s="1"/>
  <c r="AS55" s="1"/>
  <c r="AS56" s="1"/>
  <c r="AS57" s="1"/>
  <c r="AS58" s="1"/>
  <c r="AS59" s="1"/>
  <c r="AS60" s="1"/>
  <c r="AS61" s="1"/>
  <c r="AS62" s="1"/>
  <c r="AS63" s="1"/>
  <c r="AS64" s="1"/>
  <c r="AS65" s="1"/>
  <c r="AS66" s="1"/>
  <c r="AS67" s="1"/>
  <c r="AS68" s="1"/>
  <c r="AS69" s="1"/>
  <c r="AS70" s="1"/>
  <c r="AS71" s="1"/>
  <c r="AS72" s="1"/>
  <c r="AS73" s="1"/>
  <c r="AS74" s="1"/>
  <c r="AS75" s="1"/>
  <c r="AS76" s="1"/>
  <c r="AS77" s="1"/>
  <c r="AS78" s="1"/>
  <c r="AS79" s="1"/>
  <c r="AS80" s="1"/>
  <c r="AS81" s="1"/>
  <c r="AS82" s="1"/>
  <c r="AS83" s="1"/>
  <c r="AS84" s="1"/>
  <c r="AS85" s="1"/>
  <c r="AS86" s="1"/>
  <c r="AS87" s="1"/>
  <c r="AS88" s="1"/>
  <c r="AS89" s="1"/>
  <c r="AS90" s="1"/>
  <c r="AS91" s="1"/>
  <c r="AS92" s="1"/>
  <c r="AS93" s="1"/>
  <c r="AS94" s="1"/>
  <c r="AS95" s="1"/>
  <c r="AS96" s="1"/>
  <c r="AS97" s="1"/>
  <c r="AS98" s="1"/>
  <c r="AS99" s="1"/>
  <c r="AS100" s="1"/>
  <c r="AS101" s="1"/>
  <c r="AS102" s="1"/>
  <c r="AS103" s="1"/>
  <c r="AS104" s="1"/>
  <c r="AS105" s="1"/>
  <c r="AS106" s="1"/>
  <c r="AS107" s="1"/>
  <c r="AS108" s="1"/>
  <c r="AS109" s="1"/>
  <c r="AS110" s="1"/>
  <c r="AS111" s="1"/>
  <c r="AS112" s="1"/>
  <c r="AS113" s="1"/>
  <c r="AS114" s="1"/>
  <c r="AS115" s="1"/>
  <c r="AS116" s="1"/>
  <c r="AS117" s="1"/>
  <c r="AS118" s="1"/>
  <c r="AS119" s="1"/>
  <c r="AS120" s="1"/>
  <c r="AS121" s="1"/>
  <c r="AS122" s="1"/>
  <c r="AS123" s="1"/>
  <c r="AS124" s="1"/>
  <c r="AS125" s="1"/>
  <c r="AS126" s="1"/>
  <c r="AS127" s="1"/>
  <c r="AS128" s="1"/>
  <c r="AS129" s="1"/>
  <c r="AS130" s="1"/>
  <c r="AS131" s="1"/>
  <c r="AS132" s="1"/>
  <c r="AS133" s="1"/>
  <c r="AS134" s="1"/>
  <c r="AS135" s="1"/>
  <c r="AS136" s="1"/>
  <c r="AS137" s="1"/>
  <c r="AS138" s="1"/>
  <c r="AS139" s="1"/>
  <c r="AS140" s="1"/>
  <c r="AS141" s="1"/>
  <c r="AS142" s="1"/>
  <c r="AS143" s="1"/>
  <c r="AS144" s="1"/>
  <c r="AS145" s="1"/>
  <c r="AS146" s="1"/>
  <c r="AS147" s="1"/>
  <c r="AS148" s="1"/>
  <c r="AS149" s="1"/>
  <c r="AS150" s="1"/>
  <c r="AS151" s="1"/>
  <c r="AS152" s="1"/>
  <c r="AS153" s="1"/>
  <c r="AS154" s="1"/>
  <c r="AS155" s="1"/>
  <c r="AS156" s="1"/>
  <c r="AS157" s="1"/>
  <c r="AS158" s="1"/>
  <c r="AS159" s="1"/>
  <c r="AS160" s="1"/>
  <c r="AS161" s="1"/>
  <c r="AS162" s="1"/>
  <c r="AS163" s="1"/>
  <c r="AS164" s="1"/>
  <c r="AS165" s="1"/>
  <c r="AS166" s="1"/>
  <c r="AS167" s="1"/>
  <c r="AS168" s="1"/>
  <c r="AS169" s="1"/>
  <c r="AS170" s="1"/>
  <c r="AS171" s="1"/>
  <c r="AS172" s="1"/>
  <c r="AS173" s="1"/>
  <c r="AS174" s="1"/>
  <c r="AS175" s="1"/>
  <c r="AS176" s="1"/>
  <c r="AS177" s="1"/>
  <c r="AS178" s="1"/>
  <c r="AS179" s="1"/>
  <c r="AS180" s="1"/>
  <c r="AS181" s="1"/>
  <c r="AS182" s="1"/>
  <c r="AS183" s="1"/>
  <c r="AS184" s="1"/>
  <c r="AS185" s="1"/>
  <c r="AS186" s="1"/>
  <c r="AS187" s="1"/>
  <c r="AS188" s="1"/>
  <c r="AS189" s="1"/>
  <c r="AS190" s="1"/>
  <c r="AS191" s="1"/>
  <c r="AS192" s="1"/>
  <c r="AS193" s="1"/>
  <c r="AS194" s="1"/>
  <c r="AS195" s="1"/>
  <c r="AS196" s="1"/>
  <c r="AS197" s="1"/>
  <c r="AS198" s="1"/>
  <c r="AS199" s="1"/>
  <c r="AS200" s="1"/>
  <c r="AS201" s="1"/>
  <c r="AS202" s="1"/>
  <c r="AS203" s="1"/>
  <c r="AS204" s="1"/>
  <c r="AS205" s="1"/>
  <c r="AS206" s="1"/>
  <c r="AS207" s="1"/>
  <c r="AS208" s="1"/>
  <c r="AS209" s="1"/>
  <c r="AS210" s="1"/>
  <c r="AS211" s="1"/>
  <c r="AS212" s="1"/>
  <c r="AS213" s="1"/>
  <c r="AS214" s="1"/>
  <c r="AS215" s="1"/>
  <c r="AS216" s="1"/>
  <c r="AS217" s="1"/>
  <c r="AS218" s="1"/>
  <c r="AS219" s="1"/>
  <c r="AS220" s="1"/>
  <c r="AS221" s="1"/>
  <c r="AS222" s="1"/>
  <c r="AS223" s="1"/>
  <c r="AS224" s="1"/>
  <c r="AS225" s="1"/>
  <c r="AS226" s="1"/>
  <c r="AS227" s="1"/>
  <c r="AS228" s="1"/>
  <c r="AS229" s="1"/>
  <c r="AS230" s="1"/>
  <c r="AS231" s="1"/>
  <c r="AS232" s="1"/>
  <c r="AS233" s="1"/>
  <c r="AS234" s="1"/>
  <c r="AS235" s="1"/>
  <c r="AS236" s="1"/>
  <c r="AS237" s="1"/>
  <c r="AS238" s="1"/>
  <c r="AS239" s="1"/>
  <c r="AS240" s="1"/>
  <c r="AS241" s="1"/>
  <c r="AS242" s="1"/>
  <c r="AS243" s="1"/>
  <c r="AS244" s="1"/>
  <c r="AS245" s="1"/>
  <c r="AS246" s="1"/>
  <c r="AS247" s="1"/>
  <c r="AS248" s="1"/>
  <c r="AS249" s="1"/>
  <c r="AS250" s="1"/>
  <c r="AS251" s="1"/>
  <c r="AS252" s="1"/>
  <c r="AS253" s="1"/>
  <c r="AS254" s="1"/>
  <c r="AS255" s="1"/>
  <c r="AS256" s="1"/>
  <c r="AS257" s="1"/>
  <c r="AS258" s="1"/>
  <c r="AS259" s="1"/>
  <c r="AS260" s="1"/>
  <c r="AS261" s="1"/>
  <c r="AS262" s="1"/>
  <c r="AS263" s="1"/>
  <c r="AS264" s="1"/>
  <c r="AS265" s="1"/>
  <c r="AS266" s="1"/>
  <c r="AS267" s="1"/>
  <c r="AS268" s="1"/>
  <c r="AS269" s="1"/>
  <c r="AS270" s="1"/>
  <c r="AS271" s="1"/>
  <c r="AS272" s="1"/>
  <c r="AS273" s="1"/>
  <c r="AS274" s="1"/>
  <c r="AS275" s="1"/>
  <c r="AS276" s="1"/>
  <c r="AS277" s="1"/>
  <c r="AS278" s="1"/>
  <c r="AS279" s="1"/>
  <c r="AS280" s="1"/>
  <c r="AS281" s="1"/>
  <c r="AS282" s="1"/>
  <c r="AS283" s="1"/>
  <c r="AS284" s="1"/>
  <c r="AS285" s="1"/>
  <c r="AS286" s="1"/>
  <c r="AS287" s="1"/>
  <c r="AS288" s="1"/>
  <c r="AS289" s="1"/>
  <c r="AS290" s="1"/>
  <c r="AS291" s="1"/>
  <c r="AS292" s="1"/>
  <c r="AS293" s="1"/>
  <c r="AS294" s="1"/>
  <c r="AS295" s="1"/>
  <c r="AS296" s="1"/>
  <c r="AS297" s="1"/>
  <c r="AS298" s="1"/>
  <c r="AS299" s="1"/>
  <c r="AS300" s="1"/>
  <c r="AS301" s="1"/>
  <c r="AS302" s="1"/>
  <c r="AS303" s="1"/>
  <c r="AS304" s="1"/>
  <c r="AS305" s="1"/>
  <c r="AS306" s="1"/>
  <c r="AS307" s="1"/>
  <c r="AS308" s="1"/>
  <c r="AS309" s="1"/>
  <c r="AS310" s="1"/>
  <c r="AS311" s="1"/>
  <c r="AS312" s="1"/>
  <c r="AS313" s="1"/>
  <c r="AS314" s="1"/>
  <c r="AS315" s="1"/>
  <c r="AS316" s="1"/>
  <c r="AS317" s="1"/>
  <c r="AS318" s="1"/>
  <c r="AS319" s="1"/>
  <c r="AS320" s="1"/>
  <c r="AS321" s="1"/>
  <c r="AS322" s="1"/>
  <c r="AS323" s="1"/>
  <c r="AS324" s="1"/>
  <c r="AS325" s="1"/>
  <c r="AS326" s="1"/>
  <c r="AS327" s="1"/>
  <c r="AS328" s="1"/>
  <c r="AS329" s="1"/>
  <c r="AS330" s="1"/>
  <c r="AS331" s="1"/>
  <c r="AS332" s="1"/>
  <c r="AS333" s="1"/>
  <c r="AS334" s="1"/>
  <c r="AS335" s="1"/>
  <c r="AS336" s="1"/>
  <c r="AS337" s="1"/>
  <c r="AS338" s="1"/>
  <c r="AS339" s="1"/>
  <c r="AS340" s="1"/>
  <c r="AS341" s="1"/>
  <c r="AS342" s="1"/>
  <c r="AS343" s="1"/>
  <c r="AS344" s="1"/>
  <c r="AS345" s="1"/>
  <c r="AS346" s="1"/>
  <c r="AS347" s="1"/>
  <c r="AS348" s="1"/>
  <c r="AS349" s="1"/>
  <c r="AS350" s="1"/>
  <c r="AS351" s="1"/>
  <c r="AS352" s="1"/>
  <c r="AS353" s="1"/>
  <c r="AS354" s="1"/>
  <c r="AS355" s="1"/>
  <c r="AS356" s="1"/>
  <c r="AS357" s="1"/>
  <c r="AS358" s="1"/>
  <c r="AS359" s="1"/>
  <c r="AS360" s="1"/>
  <c r="AS361" s="1"/>
  <c r="AS362" s="1"/>
  <c r="AS363" s="1"/>
  <c r="AS364" s="1"/>
  <c r="AS365" s="1"/>
  <c r="AS366" s="1"/>
  <c r="AS367" s="1"/>
  <c r="AS368" s="1"/>
  <c r="AS369" s="1"/>
  <c r="AS370" s="1"/>
  <c r="AS371" s="1"/>
  <c r="AS372" s="1"/>
  <c r="AS373" s="1"/>
  <c r="AS374" s="1"/>
  <c r="AS375" s="1"/>
  <c r="AS376" s="1"/>
  <c r="AS377" s="1"/>
  <c r="AS378" s="1"/>
  <c r="AS379" s="1"/>
  <c r="AS380" s="1"/>
  <c r="AS381" s="1"/>
  <c r="AS382" s="1"/>
  <c r="AS383" s="1"/>
  <c r="AS384" s="1"/>
  <c r="AS385" s="1"/>
  <c r="AS386" s="1"/>
  <c r="AS387" s="1"/>
  <c r="AS388" s="1"/>
  <c r="AS389" s="1"/>
  <c r="AS390" s="1"/>
  <c r="AS391" s="1"/>
  <c r="AS392" s="1"/>
  <c r="AS393" s="1"/>
  <c r="AS394" s="1"/>
  <c r="AS395" s="1"/>
  <c r="AS396" s="1"/>
  <c r="AS397" s="1"/>
  <c r="AS398" s="1"/>
  <c r="AS399" s="1"/>
  <c r="AS400" s="1"/>
  <c r="AS401" s="1"/>
  <c r="AS402" s="1"/>
  <c r="AS403" s="1"/>
  <c r="AS404" s="1"/>
  <c r="AS405" s="1"/>
  <c r="AS406" s="1"/>
  <c r="AS407" s="1"/>
  <c r="AS408" s="1"/>
  <c r="AS409" s="1"/>
  <c r="AS410" s="1"/>
  <c r="AS411" s="1"/>
  <c r="AS412" s="1"/>
  <c r="AS413" s="1"/>
  <c r="AS414" s="1"/>
  <c r="AS415" s="1"/>
  <c r="AS416" s="1"/>
  <c r="AS417" s="1"/>
  <c r="AS418" s="1"/>
  <c r="AS419" s="1"/>
  <c r="AS420" s="1"/>
  <c r="AS421" s="1"/>
  <c r="AS422" s="1"/>
  <c r="AS423" s="1"/>
  <c r="AS424" s="1"/>
  <c r="AS425" s="1"/>
  <c r="AS426" s="1"/>
  <c r="AS427" s="1"/>
  <c r="AS428" s="1"/>
  <c r="AS429" s="1"/>
  <c r="AS430" s="1"/>
  <c r="AS431" s="1"/>
  <c r="AS432" s="1"/>
  <c r="AS433" s="1"/>
  <c r="AS434" s="1"/>
  <c r="AS435" s="1"/>
  <c r="AS436" s="1"/>
  <c r="AS437" s="1"/>
  <c r="AS438" s="1"/>
  <c r="AS439" s="1"/>
  <c r="AS440" s="1"/>
  <c r="AS441" s="1"/>
  <c r="AS442" s="1"/>
  <c r="AS443" s="1"/>
  <c r="AS444" s="1"/>
  <c r="AS445" s="1"/>
  <c r="AS446" s="1"/>
  <c r="AS447" s="1"/>
  <c r="AS448" s="1"/>
  <c r="AS449" s="1"/>
  <c r="AS450" s="1"/>
  <c r="AS451" s="1"/>
  <c r="AS452" s="1"/>
  <c r="AS453" s="1"/>
  <c r="AS454" s="1"/>
  <c r="AS455" s="1"/>
  <c r="AS456" s="1"/>
  <c r="AS457" s="1"/>
  <c r="AS458" s="1"/>
  <c r="AS459" s="1"/>
  <c r="AS460" s="1"/>
  <c r="AS461" s="1"/>
  <c r="AS462" s="1"/>
  <c r="AS463" s="1"/>
  <c r="AS464" s="1"/>
  <c r="AS465" s="1"/>
  <c r="AS466" s="1"/>
  <c r="AS467" s="1"/>
  <c r="AS468" s="1"/>
  <c r="AS469" s="1"/>
  <c r="AS470" s="1"/>
  <c r="AS471" s="1"/>
  <c r="AS472" s="1"/>
  <c r="AS473" s="1"/>
  <c r="AS474" s="1"/>
  <c r="AS475" s="1"/>
  <c r="AS476" s="1"/>
  <c r="AS477" s="1"/>
  <c r="AS478" s="1"/>
  <c r="AS479" s="1"/>
  <c r="AS480" s="1"/>
  <c r="AS481" s="1"/>
  <c r="AS482" s="1"/>
  <c r="AS483" s="1"/>
  <c r="AS484" s="1"/>
  <c r="AS485" s="1"/>
  <c r="AS486" s="1"/>
  <c r="AS487" s="1"/>
  <c r="AS488" s="1"/>
  <c r="AS489" s="1"/>
  <c r="AS490" s="1"/>
  <c r="AS491" s="1"/>
  <c r="AS492" s="1"/>
  <c r="AS493" s="1"/>
  <c r="AS494" s="1"/>
  <c r="AS495" s="1"/>
  <c r="AS496" s="1"/>
  <c r="AS497" s="1"/>
  <c r="AS498" s="1"/>
  <c r="AS499" s="1"/>
  <c r="AS500" s="1"/>
  <c r="AS501" s="1"/>
  <c r="AS502" s="1"/>
  <c r="AS503" s="1"/>
  <c r="AS504" s="1"/>
  <c r="AS505" s="1"/>
  <c r="AS506" s="1"/>
  <c r="AS507" s="1"/>
  <c r="AS508" s="1"/>
  <c r="AS509" s="1"/>
  <c r="AS510" s="1"/>
  <c r="AS511" s="1"/>
  <c r="AS512" s="1"/>
  <c r="AS513" s="1"/>
  <c r="AS514" s="1"/>
  <c r="AS515" s="1"/>
  <c r="AS516" s="1"/>
  <c r="AS517" s="1"/>
  <c r="AS518" s="1"/>
  <c r="AS519" s="1"/>
  <c r="AS520" s="1"/>
  <c r="AS521" s="1"/>
  <c r="AS522" s="1"/>
  <c r="AS523" s="1"/>
  <c r="AS524" s="1"/>
  <c r="AS525" s="1"/>
  <c r="AS526" s="1"/>
  <c r="AS527" s="1"/>
  <c r="AS528" s="1"/>
  <c r="AS529" s="1"/>
  <c r="AS530" s="1"/>
  <c r="AS531" s="1"/>
  <c r="AS532" s="1"/>
  <c r="AS533" s="1"/>
  <c r="AS534" s="1"/>
  <c r="AS535" s="1"/>
  <c r="AS536" s="1"/>
  <c r="AS537" s="1"/>
  <c r="AS538" s="1"/>
  <c r="AS539" s="1"/>
  <c r="AS540" s="1"/>
  <c r="AS541" s="1"/>
  <c r="AS542" s="1"/>
  <c r="AS543" s="1"/>
  <c r="AS544" s="1"/>
  <c r="AS545" s="1"/>
  <c r="AS546" s="1"/>
  <c r="AS547" s="1"/>
  <c r="AS548" s="1"/>
  <c r="AS549" s="1"/>
  <c r="AS550" s="1"/>
  <c r="AS551" s="1"/>
  <c r="AS552" s="1"/>
  <c r="AS553" s="1"/>
  <c r="AS554" s="1"/>
  <c r="AS555" s="1"/>
  <c r="AS556" s="1"/>
  <c r="AS557" s="1"/>
  <c r="AS558" s="1"/>
  <c r="AS559" s="1"/>
  <c r="AS560" s="1"/>
  <c r="AS561" s="1"/>
  <c r="AS562" s="1"/>
  <c r="AS563" s="1"/>
  <c r="AS564" s="1"/>
  <c r="AS565" s="1"/>
  <c r="AS566" s="1"/>
  <c r="AS567" s="1"/>
  <c r="AS568" s="1"/>
  <c r="AS569" s="1"/>
  <c r="AS570" s="1"/>
  <c r="AS571" s="1"/>
  <c r="AS572" s="1"/>
  <c r="AS573" s="1"/>
  <c r="AS574" s="1"/>
  <c r="AS575" s="1"/>
  <c r="AS576" s="1"/>
  <c r="AS577" s="1"/>
  <c r="AS578" s="1"/>
  <c r="AS579" s="1"/>
  <c r="AS580" s="1"/>
  <c r="AS581" s="1"/>
  <c r="AS582" s="1"/>
  <c r="AS583" s="1"/>
  <c r="AS584" s="1"/>
  <c r="AS585" s="1"/>
  <c r="AS586" s="1"/>
  <c r="AS587" s="1"/>
  <c r="AS588" s="1"/>
  <c r="AS589" s="1"/>
  <c r="AS590" s="1"/>
  <c r="AS591" s="1"/>
  <c r="AS592" s="1"/>
  <c r="AS593" s="1"/>
  <c r="AS594" s="1"/>
  <c r="AS595" s="1"/>
  <c r="AS596" s="1"/>
  <c r="AS597" s="1"/>
  <c r="AS598" s="1"/>
  <c r="AS599" s="1"/>
  <c r="AS600" s="1"/>
  <c r="AS601" s="1"/>
  <c r="AS602" s="1"/>
  <c r="AS603" s="1"/>
  <c r="AS604" s="1"/>
  <c r="AS605" s="1"/>
  <c r="AS606" s="1"/>
  <c r="AS607" s="1"/>
  <c r="AS608" s="1"/>
  <c r="AS609" s="1"/>
  <c r="AS610" s="1"/>
  <c r="AS611" s="1"/>
  <c r="AS612" s="1"/>
  <c r="AS613" s="1"/>
  <c r="AS614" s="1"/>
  <c r="AS615" s="1"/>
  <c r="AS616" s="1"/>
  <c r="AS617" s="1"/>
  <c r="AS618" s="1"/>
  <c r="AS619" s="1"/>
  <c r="AS620" s="1"/>
  <c r="AS621" s="1"/>
  <c r="AS622" s="1"/>
  <c r="AS623" s="1"/>
  <c r="AS624" s="1"/>
  <c r="AS625" s="1"/>
  <c r="AS626" s="1"/>
  <c r="AS627" s="1"/>
  <c r="AS628" s="1"/>
  <c r="AS629" s="1"/>
  <c r="AS630" s="1"/>
  <c r="AS631" s="1"/>
  <c r="AS632" s="1"/>
  <c r="AS633" s="1"/>
  <c r="AS634" s="1"/>
  <c r="AS635" s="1"/>
  <c r="AS636" s="1"/>
  <c r="AS637" s="1"/>
  <c r="AS638" s="1"/>
  <c r="AS639" s="1"/>
  <c r="AS640" s="1"/>
  <c r="AS641" s="1"/>
  <c r="AS642" s="1"/>
  <c r="AS643" s="1"/>
  <c r="AS644" s="1"/>
  <c r="AS645" s="1"/>
  <c r="AS646" s="1"/>
  <c r="AS647" s="1"/>
  <c r="AS648" s="1"/>
  <c r="AS649" s="1"/>
  <c r="AS650" s="1"/>
  <c r="AS651" s="1"/>
  <c r="AS652" s="1"/>
  <c r="AS653" s="1"/>
  <c r="AS654" s="1"/>
  <c r="AS655" s="1"/>
  <c r="AS656" s="1"/>
  <c r="AS657" s="1"/>
  <c r="AS658" s="1"/>
  <c r="AS659" s="1"/>
  <c r="AS660" s="1"/>
  <c r="AS661" s="1"/>
  <c r="AS662" s="1"/>
  <c r="AS663" s="1"/>
  <c r="AS664" s="1"/>
  <c r="AS665" s="1"/>
  <c r="AS666" s="1"/>
  <c r="AS667" s="1"/>
  <c r="AS668" s="1"/>
  <c r="AS669" s="1"/>
  <c r="AS670" s="1"/>
  <c r="AS671" s="1"/>
  <c r="AS672" s="1"/>
  <c r="AS673" s="1"/>
  <c r="AS674" s="1"/>
  <c r="AS675" s="1"/>
  <c r="AS676" s="1"/>
  <c r="AS677" s="1"/>
  <c r="AS678" s="1"/>
  <c r="AS679" s="1"/>
  <c r="AS680" s="1"/>
  <c r="AS681" s="1"/>
  <c r="AS682" s="1"/>
  <c r="AS683" s="1"/>
  <c r="AS684" s="1"/>
  <c r="AS685" s="1"/>
  <c r="AS686" s="1"/>
  <c r="AS687" s="1"/>
  <c r="AS688" s="1"/>
  <c r="AS689" s="1"/>
  <c r="AS690" s="1"/>
  <c r="AS691" s="1"/>
  <c r="AS692" s="1"/>
  <c r="AS693" s="1"/>
  <c r="AS694" s="1"/>
  <c r="AS695" s="1"/>
  <c r="AS696" s="1"/>
  <c r="AS697" s="1"/>
  <c r="AS698" s="1"/>
  <c r="AS699" s="1"/>
  <c r="AS700" s="1"/>
  <c r="AS701" s="1"/>
  <c r="AS702" s="1"/>
  <c r="AS703" s="1"/>
  <c r="AS704" s="1"/>
  <c r="AS705" s="1"/>
  <c r="AS706" s="1"/>
  <c r="AS707" s="1"/>
  <c r="AS708" s="1"/>
  <c r="AS709" s="1"/>
  <c r="AS710" s="1"/>
  <c r="AS711" s="1"/>
  <c r="AS712" s="1"/>
  <c r="AS713" s="1"/>
  <c r="AS714" s="1"/>
  <c r="AS715" s="1"/>
  <c r="AS716" s="1"/>
  <c r="AS717" s="1"/>
  <c r="AS718" s="1"/>
  <c r="AS719" s="1"/>
  <c r="AS720" s="1"/>
  <c r="AS721" s="1"/>
  <c r="AS722" s="1"/>
  <c r="AS723" s="1"/>
  <c r="AS724" s="1"/>
  <c r="AS725" s="1"/>
  <c r="AS726" s="1"/>
  <c r="AS727" s="1"/>
  <c r="AS728" s="1"/>
  <c r="AS729" s="1"/>
  <c r="AS730" s="1"/>
  <c r="AS731" s="1"/>
  <c r="AS732" s="1"/>
  <c r="AS733" s="1"/>
  <c r="AS734" s="1"/>
  <c r="AS735" s="1"/>
  <c r="AS736" s="1"/>
  <c r="AS737" s="1"/>
  <c r="AS738" s="1"/>
  <c r="AS739" s="1"/>
  <c r="AS740" s="1"/>
  <c r="AS741" s="1"/>
  <c r="AS742" s="1"/>
  <c r="AS743" s="1"/>
  <c r="AS744" s="1"/>
  <c r="AS745" s="1"/>
  <c r="AS746" s="1"/>
  <c r="AS747" s="1"/>
  <c r="AS748" s="1"/>
  <c r="AS749" s="1"/>
  <c r="AS750" s="1"/>
  <c r="AS751" s="1"/>
  <c r="AS752" s="1"/>
  <c r="AS753" s="1"/>
  <c r="AS754" s="1"/>
  <c r="AS755" s="1"/>
  <c r="AS756" s="1"/>
  <c r="AS757" s="1"/>
  <c r="AS758" s="1"/>
  <c r="AS759" s="1"/>
  <c r="AS760" s="1"/>
  <c r="AS761" s="1"/>
  <c r="AS762" s="1"/>
  <c r="AS763" s="1"/>
  <c r="AS764" s="1"/>
  <c r="AS765" s="1"/>
  <c r="AS766" s="1"/>
  <c r="AS767" s="1"/>
  <c r="AS768" s="1"/>
  <c r="AS769" s="1"/>
  <c r="AS770" s="1"/>
  <c r="AS771" s="1"/>
  <c r="AS772" s="1"/>
  <c r="AS773" s="1"/>
  <c r="AS774" s="1"/>
  <c r="AS775" s="1"/>
  <c r="AS776" s="1"/>
  <c r="AS777" s="1"/>
  <c r="AS778" s="1"/>
  <c r="AS779" s="1"/>
  <c r="AS780" s="1"/>
  <c r="AS781" s="1"/>
  <c r="AS782" s="1"/>
  <c r="AS783" s="1"/>
  <c r="AS784" s="1"/>
  <c r="AS785" s="1"/>
  <c r="AS786" s="1"/>
  <c r="AS787" s="1"/>
  <c r="AS788" s="1"/>
  <c r="AS789" s="1"/>
  <c r="AS790" s="1"/>
  <c r="AS791" s="1"/>
  <c r="AS792" s="1"/>
  <c r="AS793" s="1"/>
  <c r="AS794" s="1"/>
  <c r="AS795" s="1"/>
  <c r="AS796" s="1"/>
  <c r="AS797" s="1"/>
  <c r="AS798" s="1"/>
  <c r="AS799" s="1"/>
  <c r="AS800" s="1"/>
  <c r="AS801" s="1"/>
  <c r="AS802" s="1"/>
  <c r="AS803" s="1"/>
  <c r="AS804" s="1"/>
  <c r="AS805" s="1"/>
  <c r="AS806" s="1"/>
  <c r="AS807" s="1"/>
  <c r="AS808" s="1"/>
  <c r="AS809" s="1"/>
  <c r="AS810" s="1"/>
  <c r="AS811" s="1"/>
  <c r="AS812" s="1"/>
  <c r="AS813" s="1"/>
  <c r="AS814" s="1"/>
  <c r="AS815" s="1"/>
  <c r="AS816" s="1"/>
  <c r="AS817" s="1"/>
  <c r="AS818" s="1"/>
  <c r="AS819" s="1"/>
  <c r="AS820" s="1"/>
  <c r="AS821" s="1"/>
  <c r="AS822" s="1"/>
  <c r="AS823" s="1"/>
  <c r="AS824" s="1"/>
  <c r="AS825" s="1"/>
  <c r="AS826" s="1"/>
  <c r="AS827" s="1"/>
  <c r="AS828" s="1"/>
  <c r="AS829" s="1"/>
  <c r="AS830" s="1"/>
  <c r="AS831" s="1"/>
  <c r="AS832" s="1"/>
  <c r="AS833" s="1"/>
  <c r="AS834" s="1"/>
  <c r="AS835" s="1"/>
  <c r="AS836" s="1"/>
  <c r="AS837" s="1"/>
  <c r="AS838" s="1"/>
  <c r="AS839" s="1"/>
  <c r="AS840" s="1"/>
  <c r="AS841" s="1"/>
  <c r="AS842" s="1"/>
  <c r="AS843" s="1"/>
  <c r="AS844" s="1"/>
  <c r="AS845" s="1"/>
  <c r="AS846" s="1"/>
  <c r="AS847" s="1"/>
  <c r="AS848" s="1"/>
  <c r="AS849" s="1"/>
  <c r="AS850" s="1"/>
  <c r="AS851" s="1"/>
  <c r="AS852" s="1"/>
  <c r="AS853" s="1"/>
  <c r="AS854" s="1"/>
  <c r="AS855" s="1"/>
  <c r="AS856" s="1"/>
  <c r="AS857" s="1"/>
  <c r="AS858" s="1"/>
  <c r="AS859" s="1"/>
  <c r="AS860" s="1"/>
  <c r="AS861" s="1"/>
  <c r="AS862" s="1"/>
  <c r="AS863" s="1"/>
  <c r="AS864" s="1"/>
  <c r="AS865" s="1"/>
  <c r="AS866" s="1"/>
  <c r="AS867" s="1"/>
  <c r="AS868" s="1"/>
  <c r="AS869" s="1"/>
  <c r="AS870" s="1"/>
  <c r="AS871" s="1"/>
  <c r="AS872" s="1"/>
  <c r="AS873" s="1"/>
  <c r="AS874" s="1"/>
  <c r="AS875" s="1"/>
  <c r="AS876" s="1"/>
  <c r="AS877" s="1"/>
  <c r="AS878" s="1"/>
  <c r="AS879" s="1"/>
  <c r="AS880" s="1"/>
  <c r="AS881" s="1"/>
  <c r="AS882" s="1"/>
  <c r="AS883" s="1"/>
  <c r="AS884" s="1"/>
  <c r="AS885" s="1"/>
  <c r="AS886" s="1"/>
  <c r="AS887" s="1"/>
  <c r="AS888" s="1"/>
  <c r="AS889" s="1"/>
  <c r="AS890" s="1"/>
  <c r="AS891" s="1"/>
  <c r="AS892" s="1"/>
  <c r="AS893" s="1"/>
  <c r="AS894" s="1"/>
  <c r="AS895" s="1"/>
  <c r="AS896" s="1"/>
  <c r="AS897" s="1"/>
  <c r="AS898" s="1"/>
  <c r="AS899" s="1"/>
  <c r="AS900" s="1"/>
  <c r="AS901" s="1"/>
  <c r="AS902" s="1"/>
  <c r="AS903" s="1"/>
  <c r="AS904" s="1"/>
  <c r="AS905" s="1"/>
  <c r="AS906" s="1"/>
  <c r="AS907" s="1"/>
  <c r="AS908" s="1"/>
  <c r="AS909" s="1"/>
  <c r="AS910" s="1"/>
  <c r="AS911" s="1"/>
  <c r="AS912" s="1"/>
  <c r="AS913" s="1"/>
  <c r="AS914" s="1"/>
  <c r="AS915" s="1"/>
  <c r="AS916" s="1"/>
  <c r="AS917" s="1"/>
  <c r="AS918" s="1"/>
  <c r="AS919" s="1"/>
  <c r="AS920" s="1"/>
  <c r="AS921" s="1"/>
  <c r="AS922" s="1"/>
  <c r="AS923" s="1"/>
  <c r="AS924" s="1"/>
  <c r="AS925" s="1"/>
  <c r="AS926" s="1"/>
  <c r="AS927" s="1"/>
  <c r="AS928" s="1"/>
  <c r="AS929" s="1"/>
  <c r="AS930" s="1"/>
  <c r="AS931" s="1"/>
  <c r="AS932" s="1"/>
  <c r="AS933" s="1"/>
  <c r="AS934" s="1"/>
  <c r="AS935" s="1"/>
  <c r="AS936" s="1"/>
  <c r="AS937" s="1"/>
  <c r="AS938" s="1"/>
  <c r="AS939" s="1"/>
  <c r="AS940" s="1"/>
  <c r="AS941" s="1"/>
  <c r="AS942" s="1"/>
  <c r="AS943" s="1"/>
  <c r="AS944" s="1"/>
  <c r="AS945" s="1"/>
  <c r="AS946" s="1"/>
  <c r="AS947" s="1"/>
  <c r="AS948" s="1"/>
  <c r="AS949" s="1"/>
  <c r="AS950" s="1"/>
  <c r="AS951" s="1"/>
  <c r="AS952" s="1"/>
  <c r="AS953" s="1"/>
  <c r="AS954" s="1"/>
  <c r="AS955" s="1"/>
  <c r="AS956" s="1"/>
  <c r="AS957" s="1"/>
  <c r="AS958" s="1"/>
  <c r="AS959" s="1"/>
  <c r="AS960" s="1"/>
  <c r="AS961" s="1"/>
  <c r="AS962" s="1"/>
  <c r="AS963" s="1"/>
  <c r="AS964" s="1"/>
  <c r="AS965" s="1"/>
  <c r="AS966" s="1"/>
  <c r="AS967" s="1"/>
  <c r="AS968" s="1"/>
  <c r="AS969" s="1"/>
  <c r="AS970" s="1"/>
  <c r="AS971" s="1"/>
  <c r="AS972" s="1"/>
  <c r="AS973" s="1"/>
  <c r="AS974" s="1"/>
  <c r="AS975" s="1"/>
  <c r="AS976" s="1"/>
  <c r="AS977" s="1"/>
  <c r="AS978" s="1"/>
  <c r="AS979" s="1"/>
  <c r="AS980" s="1"/>
  <c r="AS981" s="1"/>
  <c r="AS982" s="1"/>
  <c r="AS983" s="1"/>
  <c r="AS984" s="1"/>
  <c r="AS985" s="1"/>
  <c r="AS986" s="1"/>
  <c r="AS987" s="1"/>
  <c r="AS988" s="1"/>
  <c r="AS989" s="1"/>
  <c r="AS990" s="1"/>
  <c r="AS991" s="1"/>
  <c r="AS992" s="1"/>
  <c r="AS993" s="1"/>
  <c r="AS994" s="1"/>
  <c r="AS995" s="1"/>
  <c r="AS996" s="1"/>
  <c r="AS997" s="1"/>
  <c r="AS998" s="1"/>
  <c r="AS999" s="1"/>
  <c r="AS1000" s="1"/>
  <c r="AS1001" s="1"/>
  <c r="AS1002" s="1"/>
  <c r="AR2"/>
  <c r="AR3" s="1"/>
  <c r="AR4" s="1"/>
  <c r="AR5" s="1"/>
  <c r="AR6" s="1"/>
  <c r="AR7" s="1"/>
  <c r="AR8" s="1"/>
  <c r="AR9" s="1"/>
  <c r="AR10" s="1"/>
  <c r="AR11" s="1"/>
  <c r="AR12" s="1"/>
  <c r="AR13" s="1"/>
  <c r="AR14" s="1"/>
  <c r="AR15" s="1"/>
  <c r="AR16" s="1"/>
  <c r="AR17" s="1"/>
  <c r="AR18" s="1"/>
  <c r="AR19" s="1"/>
  <c r="AR20" s="1"/>
  <c r="AR21" s="1"/>
  <c r="AR22" s="1"/>
  <c r="AR23" s="1"/>
  <c r="AR24" s="1"/>
  <c r="AR25" s="1"/>
  <c r="AR26" s="1"/>
  <c r="AR27" s="1"/>
  <c r="AR28" s="1"/>
  <c r="AR29" s="1"/>
  <c r="AR30" s="1"/>
  <c r="AR31" s="1"/>
  <c r="AR32" s="1"/>
  <c r="AR33" s="1"/>
  <c r="AR34" s="1"/>
  <c r="AR35" s="1"/>
  <c r="AR36" s="1"/>
  <c r="AR37" s="1"/>
  <c r="AR38" s="1"/>
  <c r="AR39" s="1"/>
  <c r="AR40" s="1"/>
  <c r="AR41" s="1"/>
  <c r="AR42" s="1"/>
  <c r="AR43" s="1"/>
  <c r="AR44" s="1"/>
  <c r="AR45" s="1"/>
  <c r="AR46" s="1"/>
  <c r="AR47" s="1"/>
  <c r="AR48" s="1"/>
  <c r="AR49" s="1"/>
  <c r="AR50" s="1"/>
  <c r="AR51" s="1"/>
  <c r="AR52" s="1"/>
  <c r="AR53" s="1"/>
  <c r="AR54" s="1"/>
  <c r="AR55" s="1"/>
  <c r="AR56" s="1"/>
  <c r="AR57" s="1"/>
  <c r="AR58" s="1"/>
  <c r="AR59" s="1"/>
  <c r="AR60" s="1"/>
  <c r="AR61" s="1"/>
  <c r="AR62" s="1"/>
  <c r="AR63" s="1"/>
  <c r="AR64" s="1"/>
  <c r="AR65" s="1"/>
  <c r="AR66" s="1"/>
  <c r="AR67" s="1"/>
  <c r="AR68" s="1"/>
  <c r="AR69" s="1"/>
  <c r="AR70" s="1"/>
  <c r="AR71" s="1"/>
  <c r="AR72" s="1"/>
  <c r="AR73" s="1"/>
  <c r="AR74" s="1"/>
  <c r="AR75" s="1"/>
  <c r="AR76" s="1"/>
  <c r="AR77" s="1"/>
  <c r="AR78" s="1"/>
  <c r="AR79" s="1"/>
  <c r="AR80" s="1"/>
  <c r="AR81" s="1"/>
  <c r="AR82" s="1"/>
  <c r="AR83" s="1"/>
  <c r="AR84" s="1"/>
  <c r="AR85" s="1"/>
  <c r="AR86" s="1"/>
  <c r="AR87" s="1"/>
  <c r="AR88" s="1"/>
  <c r="AR89" s="1"/>
  <c r="AR90" s="1"/>
  <c r="AR91" s="1"/>
  <c r="AR92" s="1"/>
  <c r="AR93" s="1"/>
  <c r="AR94" s="1"/>
  <c r="AR95" s="1"/>
  <c r="AR96" s="1"/>
  <c r="AR97" s="1"/>
  <c r="AR98" s="1"/>
  <c r="AR99" s="1"/>
  <c r="AR100" s="1"/>
  <c r="AR101" s="1"/>
  <c r="AR102" s="1"/>
  <c r="AR103" s="1"/>
  <c r="AR104" s="1"/>
  <c r="AR105" s="1"/>
  <c r="AR106" s="1"/>
  <c r="AR107" s="1"/>
  <c r="AR108" s="1"/>
  <c r="AR109" s="1"/>
  <c r="AR110" s="1"/>
  <c r="AR111" s="1"/>
  <c r="AR112" s="1"/>
  <c r="AR113" s="1"/>
  <c r="AR114" s="1"/>
  <c r="AR115" s="1"/>
  <c r="AR116" s="1"/>
  <c r="AR117" s="1"/>
  <c r="AR118" s="1"/>
  <c r="AR119" s="1"/>
  <c r="AR120" s="1"/>
  <c r="AR121" s="1"/>
  <c r="AR122" s="1"/>
  <c r="AR123" s="1"/>
  <c r="AR124" s="1"/>
  <c r="AR125" s="1"/>
  <c r="AR126" s="1"/>
  <c r="AR127" s="1"/>
  <c r="AR128" s="1"/>
  <c r="AR129" s="1"/>
  <c r="AR130" s="1"/>
  <c r="AR131" s="1"/>
  <c r="AR132" s="1"/>
  <c r="AR133" s="1"/>
  <c r="AR134" s="1"/>
  <c r="AR135" s="1"/>
  <c r="AR136" s="1"/>
  <c r="AR137" s="1"/>
  <c r="AR138" s="1"/>
  <c r="AR139" s="1"/>
  <c r="AR140" s="1"/>
  <c r="AR141" s="1"/>
  <c r="AR142" s="1"/>
  <c r="AR143" s="1"/>
  <c r="AR144" s="1"/>
  <c r="AR145" s="1"/>
  <c r="AR146" s="1"/>
  <c r="AR147" s="1"/>
  <c r="AR148" s="1"/>
  <c r="AR149" s="1"/>
  <c r="AR150" s="1"/>
  <c r="AR151" s="1"/>
  <c r="AR152" s="1"/>
  <c r="AR153" s="1"/>
  <c r="AR154" s="1"/>
  <c r="AR155" s="1"/>
  <c r="AR156" s="1"/>
  <c r="AR157" s="1"/>
  <c r="AR158" s="1"/>
  <c r="AR159" s="1"/>
  <c r="AR160" s="1"/>
  <c r="AR161" s="1"/>
  <c r="AR162" s="1"/>
  <c r="AR163" s="1"/>
  <c r="AR164" s="1"/>
  <c r="AR165" s="1"/>
  <c r="AR166" s="1"/>
  <c r="AR167" s="1"/>
  <c r="AR168" s="1"/>
  <c r="AR169" s="1"/>
  <c r="AR170" s="1"/>
  <c r="AR171" s="1"/>
  <c r="AR172" s="1"/>
  <c r="AR173" s="1"/>
  <c r="AR174" s="1"/>
  <c r="AR175" s="1"/>
  <c r="AR176" s="1"/>
  <c r="AR177" s="1"/>
  <c r="AR178" s="1"/>
  <c r="AR179" s="1"/>
  <c r="AR180" s="1"/>
  <c r="AR181" s="1"/>
  <c r="AR182" s="1"/>
  <c r="AR183" s="1"/>
  <c r="AR184" s="1"/>
  <c r="AR185" s="1"/>
  <c r="AR186" s="1"/>
  <c r="AR187" s="1"/>
  <c r="AR188" s="1"/>
  <c r="AR189" s="1"/>
  <c r="AR190" s="1"/>
  <c r="AR191" s="1"/>
  <c r="AR192" s="1"/>
  <c r="AR193" s="1"/>
  <c r="AR194" s="1"/>
  <c r="AR195" s="1"/>
  <c r="AR196" s="1"/>
  <c r="AR197" s="1"/>
  <c r="AR198" s="1"/>
  <c r="AR199" s="1"/>
  <c r="AR200" s="1"/>
  <c r="AR201" s="1"/>
  <c r="AR202" s="1"/>
  <c r="AR203" s="1"/>
  <c r="AR204" s="1"/>
  <c r="AR205" s="1"/>
  <c r="AR206" s="1"/>
  <c r="AR207" s="1"/>
  <c r="AR208" s="1"/>
  <c r="AR209" s="1"/>
  <c r="AR210" s="1"/>
  <c r="AR211" s="1"/>
  <c r="AR212" s="1"/>
  <c r="AR213" s="1"/>
  <c r="AR214" s="1"/>
  <c r="AR215" s="1"/>
  <c r="AR216" s="1"/>
  <c r="AR217" s="1"/>
  <c r="AR218" s="1"/>
  <c r="AR219" s="1"/>
  <c r="AR220" s="1"/>
  <c r="AR221" s="1"/>
  <c r="AR222" s="1"/>
  <c r="AR223" s="1"/>
  <c r="AR224" s="1"/>
  <c r="AR225" s="1"/>
  <c r="AR226" s="1"/>
  <c r="AR227" s="1"/>
  <c r="AR228" s="1"/>
  <c r="AR229" s="1"/>
  <c r="AR230" s="1"/>
  <c r="AR231" s="1"/>
  <c r="AR232" s="1"/>
  <c r="AR233" s="1"/>
  <c r="AR234" s="1"/>
  <c r="AR235" s="1"/>
  <c r="AR236" s="1"/>
  <c r="AR237" s="1"/>
  <c r="AR238" s="1"/>
  <c r="AR239" s="1"/>
  <c r="AR240" s="1"/>
  <c r="AR241" s="1"/>
  <c r="AR242" s="1"/>
  <c r="AR243" s="1"/>
  <c r="AR244" s="1"/>
  <c r="AR245" s="1"/>
  <c r="AR246" s="1"/>
  <c r="AR247" s="1"/>
  <c r="AR248" s="1"/>
  <c r="AR249" s="1"/>
  <c r="AR250" s="1"/>
  <c r="AR251" s="1"/>
  <c r="AR252" s="1"/>
  <c r="AR253" s="1"/>
  <c r="AR254" s="1"/>
  <c r="AR255" s="1"/>
  <c r="AR256" s="1"/>
  <c r="AR257" s="1"/>
  <c r="AR258" s="1"/>
  <c r="AR259" s="1"/>
  <c r="AR260" s="1"/>
  <c r="AR261" s="1"/>
  <c r="AR262" s="1"/>
  <c r="AR263" s="1"/>
  <c r="AR264" s="1"/>
  <c r="AR265" s="1"/>
  <c r="AR266" s="1"/>
  <c r="AR267" s="1"/>
  <c r="AR268" s="1"/>
  <c r="AR269" s="1"/>
  <c r="AR270" s="1"/>
  <c r="AR271" s="1"/>
  <c r="AR272" s="1"/>
  <c r="AR273" s="1"/>
  <c r="AR274" s="1"/>
  <c r="AR275" s="1"/>
  <c r="AR276" s="1"/>
  <c r="AR277" s="1"/>
  <c r="AR278" s="1"/>
  <c r="AR279" s="1"/>
  <c r="AR280" s="1"/>
  <c r="AR281" s="1"/>
  <c r="AR282" s="1"/>
  <c r="AR283" s="1"/>
  <c r="AR284" s="1"/>
  <c r="AR285" s="1"/>
  <c r="AR286" s="1"/>
  <c r="AR287" s="1"/>
  <c r="AR288" s="1"/>
  <c r="AR289" s="1"/>
  <c r="AR290" s="1"/>
  <c r="AR291" s="1"/>
  <c r="AR292" s="1"/>
  <c r="AR293" s="1"/>
  <c r="AR294" s="1"/>
  <c r="AR295" s="1"/>
  <c r="AR296" s="1"/>
  <c r="AR297" s="1"/>
  <c r="AR298" s="1"/>
  <c r="AR299" s="1"/>
  <c r="AR300" s="1"/>
  <c r="AR301" s="1"/>
  <c r="AR302" s="1"/>
  <c r="AR303" s="1"/>
  <c r="AR304" s="1"/>
  <c r="AR305" s="1"/>
  <c r="AR306" s="1"/>
  <c r="AR307" s="1"/>
  <c r="AR308" s="1"/>
  <c r="AR309" s="1"/>
  <c r="AR310" s="1"/>
  <c r="AR311" s="1"/>
  <c r="AR312" s="1"/>
  <c r="AR313" s="1"/>
  <c r="AR314" s="1"/>
  <c r="AR315" s="1"/>
  <c r="AR316" s="1"/>
  <c r="AR317" s="1"/>
  <c r="AR318" s="1"/>
  <c r="AR319" s="1"/>
  <c r="AR320" s="1"/>
  <c r="AR321" s="1"/>
  <c r="AR322" s="1"/>
  <c r="AR323" s="1"/>
  <c r="AR324" s="1"/>
  <c r="AR325" s="1"/>
  <c r="AR326" s="1"/>
  <c r="AR327" s="1"/>
  <c r="AR328" s="1"/>
  <c r="AR329" s="1"/>
  <c r="AR330" s="1"/>
  <c r="AR331" s="1"/>
  <c r="AR332" s="1"/>
  <c r="AR333" s="1"/>
  <c r="AR334" s="1"/>
  <c r="AR335" s="1"/>
  <c r="AR336" s="1"/>
  <c r="AR337" s="1"/>
  <c r="AR338" s="1"/>
  <c r="AR339" s="1"/>
  <c r="AR340" s="1"/>
  <c r="AR341" s="1"/>
  <c r="AR342" s="1"/>
  <c r="AR343" s="1"/>
  <c r="AR344" s="1"/>
  <c r="AR345" s="1"/>
  <c r="AR346" s="1"/>
  <c r="AR347" s="1"/>
  <c r="AR348" s="1"/>
  <c r="AR349" s="1"/>
  <c r="AR350" s="1"/>
  <c r="AR351" s="1"/>
  <c r="AR352" s="1"/>
  <c r="AR353" s="1"/>
  <c r="AR354" s="1"/>
  <c r="AR355" s="1"/>
  <c r="AR356" s="1"/>
  <c r="AR357" s="1"/>
  <c r="AR358" s="1"/>
  <c r="AR359" s="1"/>
  <c r="AR360" s="1"/>
  <c r="AR361" s="1"/>
  <c r="AR362" s="1"/>
  <c r="AR363" s="1"/>
  <c r="AR364" s="1"/>
  <c r="AR365" s="1"/>
  <c r="AR366" s="1"/>
  <c r="AR367" s="1"/>
  <c r="AR368" s="1"/>
  <c r="AR369" s="1"/>
  <c r="AR370" s="1"/>
  <c r="AR371" s="1"/>
  <c r="AR372" s="1"/>
  <c r="AR373" s="1"/>
  <c r="AR374" s="1"/>
  <c r="AR375" s="1"/>
  <c r="AR376" s="1"/>
  <c r="AR377" s="1"/>
  <c r="AR378" s="1"/>
  <c r="AR379" s="1"/>
  <c r="AR380" s="1"/>
  <c r="AR381" s="1"/>
  <c r="AR382" s="1"/>
  <c r="AR383" s="1"/>
  <c r="AR384" s="1"/>
  <c r="AR385" s="1"/>
  <c r="AR386" s="1"/>
  <c r="AR387" s="1"/>
  <c r="AR388" s="1"/>
  <c r="AR389" s="1"/>
  <c r="AR390" s="1"/>
  <c r="AR391" s="1"/>
  <c r="AR392" s="1"/>
  <c r="AR393" s="1"/>
  <c r="AR394" s="1"/>
  <c r="AR395" s="1"/>
  <c r="AR396" s="1"/>
  <c r="AR397" s="1"/>
  <c r="AR398" s="1"/>
  <c r="AR399" s="1"/>
  <c r="AR400" s="1"/>
  <c r="AR401" s="1"/>
  <c r="AR402" s="1"/>
  <c r="AR403" s="1"/>
  <c r="AR404" s="1"/>
  <c r="AR405" s="1"/>
  <c r="AR406" s="1"/>
  <c r="AR407" s="1"/>
  <c r="AR408" s="1"/>
  <c r="AR409" s="1"/>
  <c r="AR410" s="1"/>
  <c r="AR411" s="1"/>
  <c r="AR412" s="1"/>
  <c r="AR413" s="1"/>
  <c r="AR414" s="1"/>
  <c r="AR415" s="1"/>
  <c r="AR416" s="1"/>
  <c r="AR417" s="1"/>
  <c r="AR418" s="1"/>
  <c r="AR419" s="1"/>
  <c r="AR420" s="1"/>
  <c r="AR421" s="1"/>
  <c r="AR422" s="1"/>
  <c r="AR423" s="1"/>
  <c r="AR424" s="1"/>
  <c r="AR425" s="1"/>
  <c r="AR426" s="1"/>
  <c r="AR427" s="1"/>
  <c r="AR428" s="1"/>
  <c r="AR429" s="1"/>
  <c r="AR430" s="1"/>
  <c r="AR431" s="1"/>
  <c r="AR432" s="1"/>
  <c r="AR433" s="1"/>
  <c r="AR434" s="1"/>
  <c r="AR435" s="1"/>
  <c r="AR436" s="1"/>
  <c r="AR437" s="1"/>
  <c r="AR438" s="1"/>
  <c r="AR439" s="1"/>
  <c r="AR440" s="1"/>
  <c r="AR441" s="1"/>
  <c r="AR442" s="1"/>
  <c r="AR443" s="1"/>
  <c r="AR444" s="1"/>
  <c r="AR445" s="1"/>
  <c r="AR446" s="1"/>
  <c r="AR447" s="1"/>
  <c r="AR448" s="1"/>
  <c r="AR449" s="1"/>
  <c r="AR450" s="1"/>
  <c r="AR451" s="1"/>
  <c r="AR452" s="1"/>
  <c r="AR453" s="1"/>
  <c r="AR454" s="1"/>
  <c r="AR455" s="1"/>
  <c r="AR456" s="1"/>
  <c r="AR457" s="1"/>
  <c r="AR458" s="1"/>
  <c r="AR459" s="1"/>
  <c r="AR460" s="1"/>
  <c r="AR461" s="1"/>
  <c r="AR462" s="1"/>
  <c r="AR463" s="1"/>
  <c r="AR464" s="1"/>
  <c r="AR465" s="1"/>
  <c r="AR466" s="1"/>
  <c r="AR467" s="1"/>
  <c r="AR468" s="1"/>
  <c r="AR469" s="1"/>
  <c r="AR470" s="1"/>
  <c r="AR471" s="1"/>
  <c r="AR472" s="1"/>
  <c r="AR473" s="1"/>
  <c r="AR474" s="1"/>
  <c r="AR475" s="1"/>
  <c r="AR476" s="1"/>
  <c r="AR477" s="1"/>
  <c r="AR478" s="1"/>
  <c r="AR479" s="1"/>
  <c r="AR480" s="1"/>
  <c r="AR481" s="1"/>
  <c r="AR482" s="1"/>
  <c r="AR483" s="1"/>
  <c r="AR484" s="1"/>
  <c r="AR485" s="1"/>
  <c r="AR486" s="1"/>
  <c r="AR487" s="1"/>
  <c r="AR488" s="1"/>
  <c r="AR489" s="1"/>
  <c r="AR490" s="1"/>
  <c r="AR491" s="1"/>
  <c r="AR492" s="1"/>
  <c r="AR493" s="1"/>
  <c r="AR494" s="1"/>
  <c r="AR495" s="1"/>
  <c r="AR496" s="1"/>
  <c r="AR497" s="1"/>
  <c r="AR498" s="1"/>
  <c r="AR499" s="1"/>
  <c r="AR500" s="1"/>
  <c r="AR501" s="1"/>
  <c r="AR502" s="1"/>
  <c r="AR503" s="1"/>
  <c r="AR504" s="1"/>
  <c r="AR505" s="1"/>
  <c r="AR506" s="1"/>
  <c r="AR507" s="1"/>
  <c r="AR508" s="1"/>
  <c r="AR509" s="1"/>
  <c r="AR510" s="1"/>
  <c r="AR511" s="1"/>
  <c r="AR512" s="1"/>
  <c r="AR513" s="1"/>
  <c r="AR514" s="1"/>
  <c r="AR515" s="1"/>
  <c r="AR516" s="1"/>
  <c r="AR517" s="1"/>
  <c r="AR518" s="1"/>
  <c r="AR519" s="1"/>
  <c r="AR520" s="1"/>
  <c r="AR521" s="1"/>
  <c r="AR522" s="1"/>
  <c r="AR523" s="1"/>
  <c r="AR524" s="1"/>
  <c r="AR525" s="1"/>
  <c r="AR526" s="1"/>
  <c r="AR527" s="1"/>
  <c r="AR528" s="1"/>
  <c r="AR529" s="1"/>
  <c r="AR530" s="1"/>
  <c r="AR531" s="1"/>
  <c r="AR532" s="1"/>
  <c r="AR533" s="1"/>
  <c r="AR534" s="1"/>
  <c r="AR535" s="1"/>
  <c r="AR536" s="1"/>
  <c r="AR537" s="1"/>
  <c r="AR538" s="1"/>
  <c r="AR539" s="1"/>
  <c r="AR540" s="1"/>
  <c r="AR541" s="1"/>
  <c r="AR542" s="1"/>
  <c r="AR543" s="1"/>
  <c r="AR544" s="1"/>
  <c r="AR545" s="1"/>
  <c r="AR546" s="1"/>
  <c r="AR547" s="1"/>
  <c r="AR548" s="1"/>
  <c r="AR549" s="1"/>
  <c r="AR550" s="1"/>
  <c r="AR551" s="1"/>
  <c r="AR552" s="1"/>
  <c r="AR553" s="1"/>
  <c r="AR554" s="1"/>
  <c r="AR555" s="1"/>
  <c r="AR556" s="1"/>
  <c r="AR557" s="1"/>
  <c r="AR558" s="1"/>
  <c r="AR559" s="1"/>
  <c r="AR560" s="1"/>
  <c r="AR561" s="1"/>
  <c r="AR562" s="1"/>
  <c r="AR563" s="1"/>
  <c r="AR564" s="1"/>
  <c r="AR565" s="1"/>
  <c r="AR566" s="1"/>
  <c r="AR567" s="1"/>
  <c r="AR568" s="1"/>
  <c r="AR569" s="1"/>
  <c r="AR570" s="1"/>
  <c r="AR571" s="1"/>
  <c r="AR572" s="1"/>
  <c r="AR573" s="1"/>
  <c r="AR574" s="1"/>
  <c r="AR575" s="1"/>
  <c r="AR576" s="1"/>
  <c r="AR577" s="1"/>
  <c r="AR578" s="1"/>
  <c r="AR579" s="1"/>
  <c r="AR580" s="1"/>
  <c r="AR581" s="1"/>
  <c r="AR582" s="1"/>
  <c r="AR583" s="1"/>
  <c r="AR584" s="1"/>
  <c r="AR585" s="1"/>
  <c r="AR586" s="1"/>
  <c r="AR587" s="1"/>
  <c r="AR588" s="1"/>
  <c r="AR589" s="1"/>
  <c r="AR590" s="1"/>
  <c r="AR591" s="1"/>
  <c r="AR592" s="1"/>
  <c r="AR593" s="1"/>
  <c r="AR594" s="1"/>
  <c r="AR595" s="1"/>
  <c r="AR596" s="1"/>
  <c r="AR597" s="1"/>
  <c r="AR598" s="1"/>
  <c r="AR599" s="1"/>
  <c r="AR600" s="1"/>
  <c r="AR601" s="1"/>
  <c r="AR602" s="1"/>
  <c r="AR603" s="1"/>
  <c r="AR604" s="1"/>
  <c r="AR605" s="1"/>
  <c r="AR606" s="1"/>
  <c r="AR607" s="1"/>
  <c r="AR608" s="1"/>
  <c r="AR609" s="1"/>
  <c r="AR610" s="1"/>
  <c r="AR611" s="1"/>
  <c r="AR612" s="1"/>
  <c r="AR613" s="1"/>
  <c r="AR614" s="1"/>
  <c r="AR615" s="1"/>
  <c r="AR616" s="1"/>
  <c r="AR617" s="1"/>
  <c r="AR618" s="1"/>
  <c r="AR619" s="1"/>
  <c r="AR620" s="1"/>
  <c r="AR621" s="1"/>
  <c r="AR622" s="1"/>
  <c r="AR623" s="1"/>
  <c r="AR624" s="1"/>
  <c r="AR625" s="1"/>
  <c r="AR626" s="1"/>
  <c r="AR627" s="1"/>
  <c r="AR628" s="1"/>
  <c r="AR629" s="1"/>
  <c r="AR630" s="1"/>
  <c r="AR631" s="1"/>
  <c r="AR632" s="1"/>
  <c r="AR633" s="1"/>
  <c r="AR634" s="1"/>
  <c r="AR635" s="1"/>
  <c r="AR636" s="1"/>
  <c r="AR637" s="1"/>
  <c r="AR638" s="1"/>
  <c r="AR639" s="1"/>
  <c r="AR640" s="1"/>
  <c r="AR641" s="1"/>
  <c r="AR642" s="1"/>
  <c r="AR643" s="1"/>
  <c r="AR644" s="1"/>
  <c r="AR645" s="1"/>
  <c r="AR646" s="1"/>
  <c r="AR647" s="1"/>
  <c r="AR648" s="1"/>
  <c r="AR649" s="1"/>
  <c r="AR650" s="1"/>
  <c r="AR651" s="1"/>
  <c r="AR652" s="1"/>
  <c r="AR653" s="1"/>
  <c r="AR654" s="1"/>
  <c r="AR655" s="1"/>
  <c r="AR656" s="1"/>
  <c r="AR657" s="1"/>
  <c r="AR658" s="1"/>
  <c r="AR659" s="1"/>
  <c r="AR660" s="1"/>
  <c r="AR661" s="1"/>
  <c r="AR662" s="1"/>
  <c r="AR663" s="1"/>
  <c r="AR664" s="1"/>
  <c r="AR665" s="1"/>
  <c r="AR666" s="1"/>
  <c r="AR667" s="1"/>
  <c r="AR668" s="1"/>
  <c r="AR669" s="1"/>
  <c r="AR670" s="1"/>
  <c r="AR671" s="1"/>
  <c r="AR672" s="1"/>
  <c r="AR673" s="1"/>
  <c r="AR674" s="1"/>
  <c r="AR675" s="1"/>
  <c r="AR676" s="1"/>
  <c r="AR677" s="1"/>
  <c r="AR678" s="1"/>
  <c r="AR679" s="1"/>
  <c r="AR680" s="1"/>
  <c r="AR681" s="1"/>
  <c r="AR682" s="1"/>
  <c r="AR683" s="1"/>
  <c r="AR684" s="1"/>
  <c r="AR685" s="1"/>
  <c r="AR686" s="1"/>
  <c r="AR687" s="1"/>
  <c r="AR688" s="1"/>
  <c r="AR689" s="1"/>
  <c r="AR690" s="1"/>
  <c r="AR691" s="1"/>
  <c r="AR692" s="1"/>
  <c r="AR693" s="1"/>
  <c r="AR694" s="1"/>
  <c r="AR695" s="1"/>
  <c r="AR696" s="1"/>
  <c r="AR697" s="1"/>
  <c r="AR698" s="1"/>
  <c r="AR699" s="1"/>
  <c r="AR700" s="1"/>
  <c r="AR701" s="1"/>
  <c r="AR702" s="1"/>
  <c r="AR703" s="1"/>
  <c r="AR704" s="1"/>
  <c r="AR705" s="1"/>
  <c r="AR706" s="1"/>
  <c r="AR707" s="1"/>
  <c r="AR708" s="1"/>
  <c r="AR709" s="1"/>
  <c r="AR710" s="1"/>
  <c r="AR711" s="1"/>
  <c r="AR712" s="1"/>
  <c r="AR713" s="1"/>
  <c r="AR714" s="1"/>
  <c r="AR715" s="1"/>
  <c r="AR716" s="1"/>
  <c r="AR717" s="1"/>
  <c r="AR718" s="1"/>
  <c r="AR719" s="1"/>
  <c r="AR720" s="1"/>
  <c r="AR721" s="1"/>
  <c r="AR722" s="1"/>
  <c r="AR723" s="1"/>
  <c r="AR724" s="1"/>
  <c r="AR725" s="1"/>
  <c r="AR726" s="1"/>
  <c r="AR727" s="1"/>
  <c r="AR728" s="1"/>
  <c r="AR729" s="1"/>
  <c r="AR730" s="1"/>
  <c r="AR731" s="1"/>
  <c r="AR732" s="1"/>
  <c r="AR733" s="1"/>
  <c r="AR734" s="1"/>
  <c r="AR735" s="1"/>
  <c r="AR736" s="1"/>
  <c r="AR737" s="1"/>
  <c r="AR738" s="1"/>
  <c r="AR739" s="1"/>
  <c r="AR740" s="1"/>
  <c r="AR741" s="1"/>
  <c r="AR742" s="1"/>
  <c r="AR743" s="1"/>
  <c r="AR744" s="1"/>
  <c r="AR745" s="1"/>
  <c r="AR746" s="1"/>
  <c r="AR747" s="1"/>
  <c r="AR748" s="1"/>
  <c r="AR749" s="1"/>
  <c r="AR750" s="1"/>
  <c r="AR751" s="1"/>
  <c r="AR752" s="1"/>
  <c r="AR753" s="1"/>
  <c r="AR754" s="1"/>
  <c r="AR755" s="1"/>
  <c r="AR756" s="1"/>
  <c r="AR757" s="1"/>
  <c r="AR758" s="1"/>
  <c r="AR759" s="1"/>
  <c r="AR760" s="1"/>
  <c r="AR761" s="1"/>
  <c r="AR762" s="1"/>
  <c r="AR763" s="1"/>
  <c r="AR764" s="1"/>
  <c r="AR765" s="1"/>
  <c r="AR766" s="1"/>
  <c r="AR767" s="1"/>
  <c r="AR768" s="1"/>
  <c r="AR769" s="1"/>
  <c r="AR770" s="1"/>
  <c r="AR771" s="1"/>
  <c r="AR772" s="1"/>
  <c r="AR773" s="1"/>
  <c r="AR774" s="1"/>
  <c r="AR775" s="1"/>
  <c r="AR776" s="1"/>
  <c r="AR777" s="1"/>
  <c r="AR778" s="1"/>
  <c r="AR779" s="1"/>
  <c r="AR780" s="1"/>
  <c r="AR781" s="1"/>
  <c r="AR782" s="1"/>
  <c r="AR783" s="1"/>
  <c r="AR784" s="1"/>
  <c r="AR785" s="1"/>
  <c r="AR786" s="1"/>
  <c r="AR787" s="1"/>
  <c r="AR788" s="1"/>
  <c r="AR789" s="1"/>
  <c r="AR790" s="1"/>
  <c r="AR791" s="1"/>
  <c r="AR792" s="1"/>
  <c r="AR793" s="1"/>
  <c r="AR794" s="1"/>
  <c r="AR795" s="1"/>
  <c r="AR796" s="1"/>
  <c r="AR797" s="1"/>
  <c r="AR798" s="1"/>
  <c r="AR799" s="1"/>
  <c r="AR800" s="1"/>
  <c r="AR801" s="1"/>
  <c r="AR802" s="1"/>
  <c r="AR803" s="1"/>
  <c r="AR804" s="1"/>
  <c r="AR805" s="1"/>
  <c r="AR806" s="1"/>
  <c r="AR807" s="1"/>
  <c r="AR808" s="1"/>
  <c r="AR809" s="1"/>
  <c r="AR810" s="1"/>
  <c r="AR811" s="1"/>
  <c r="AR812" s="1"/>
  <c r="AR813" s="1"/>
  <c r="AR814" s="1"/>
  <c r="AR815" s="1"/>
  <c r="AR816" s="1"/>
  <c r="AR817" s="1"/>
  <c r="AR818" s="1"/>
  <c r="AR819" s="1"/>
  <c r="AR820" s="1"/>
  <c r="AR821" s="1"/>
  <c r="AR822" s="1"/>
  <c r="AR823" s="1"/>
  <c r="AR824" s="1"/>
  <c r="AR825" s="1"/>
  <c r="AR826" s="1"/>
  <c r="AR827" s="1"/>
  <c r="AR828" s="1"/>
  <c r="AR829" s="1"/>
  <c r="AR830" s="1"/>
  <c r="AR831" s="1"/>
  <c r="AR832" s="1"/>
  <c r="AR833" s="1"/>
  <c r="AR834" s="1"/>
  <c r="AR835" s="1"/>
  <c r="AR836" s="1"/>
  <c r="AR837" s="1"/>
  <c r="AR838" s="1"/>
  <c r="AR839" s="1"/>
  <c r="AR840" s="1"/>
  <c r="AR841" s="1"/>
  <c r="AR842" s="1"/>
  <c r="AR843" s="1"/>
  <c r="AR844" s="1"/>
  <c r="AR845" s="1"/>
  <c r="AR846" s="1"/>
  <c r="AR847" s="1"/>
  <c r="AR848" s="1"/>
  <c r="AR849" s="1"/>
  <c r="AR850" s="1"/>
  <c r="AR851" s="1"/>
  <c r="AR852" s="1"/>
  <c r="AR853" s="1"/>
  <c r="AR854" s="1"/>
  <c r="AR855" s="1"/>
  <c r="AR856" s="1"/>
  <c r="AR857" s="1"/>
  <c r="AR858" s="1"/>
  <c r="AR859" s="1"/>
  <c r="AR860" s="1"/>
  <c r="AR861" s="1"/>
  <c r="AR862" s="1"/>
  <c r="AR863" s="1"/>
  <c r="AR864" s="1"/>
  <c r="AR865" s="1"/>
  <c r="AR866" s="1"/>
  <c r="AR867" s="1"/>
  <c r="AR868" s="1"/>
  <c r="AR869" s="1"/>
  <c r="AR870" s="1"/>
  <c r="AR871" s="1"/>
  <c r="AR872" s="1"/>
  <c r="AR873" s="1"/>
  <c r="AR874" s="1"/>
  <c r="AR875" s="1"/>
  <c r="AR876" s="1"/>
  <c r="AR877" s="1"/>
  <c r="AR878" s="1"/>
  <c r="AR879" s="1"/>
  <c r="AR880" s="1"/>
  <c r="AR881" s="1"/>
  <c r="AR882" s="1"/>
  <c r="AR883" s="1"/>
  <c r="AR884" s="1"/>
  <c r="AR885" s="1"/>
  <c r="AR886" s="1"/>
  <c r="AR887" s="1"/>
  <c r="AR888" s="1"/>
  <c r="AR889" s="1"/>
  <c r="AR890" s="1"/>
  <c r="AR891" s="1"/>
  <c r="AR892" s="1"/>
  <c r="AR893" s="1"/>
  <c r="AR894" s="1"/>
  <c r="AR895" s="1"/>
  <c r="AR896" s="1"/>
  <c r="AR897" s="1"/>
  <c r="AR898" s="1"/>
  <c r="AR899" s="1"/>
  <c r="AR900" s="1"/>
  <c r="AR901" s="1"/>
  <c r="AR902" s="1"/>
  <c r="AR903" s="1"/>
  <c r="AR904" s="1"/>
  <c r="AR905" s="1"/>
  <c r="AR906" s="1"/>
  <c r="AR907" s="1"/>
  <c r="AR908" s="1"/>
  <c r="AR909" s="1"/>
  <c r="AR910" s="1"/>
  <c r="AR911" s="1"/>
  <c r="AR912" s="1"/>
  <c r="AR913" s="1"/>
  <c r="AR914" s="1"/>
  <c r="AR915" s="1"/>
  <c r="AR916" s="1"/>
  <c r="AR917" s="1"/>
  <c r="AR918" s="1"/>
  <c r="AR919" s="1"/>
  <c r="AR920" s="1"/>
  <c r="AR921" s="1"/>
  <c r="AR922" s="1"/>
  <c r="AR923" s="1"/>
  <c r="AR924" s="1"/>
  <c r="AR925" s="1"/>
  <c r="AR926" s="1"/>
  <c r="AR927" s="1"/>
  <c r="AR928" s="1"/>
  <c r="AR929" s="1"/>
  <c r="AR930" s="1"/>
  <c r="AR931" s="1"/>
  <c r="AR932" s="1"/>
  <c r="AR933" s="1"/>
  <c r="AR934" s="1"/>
  <c r="AR935" s="1"/>
  <c r="AR936" s="1"/>
  <c r="AR937" s="1"/>
  <c r="AR938" s="1"/>
  <c r="AR939" s="1"/>
  <c r="AR940" s="1"/>
  <c r="AR941" s="1"/>
  <c r="AR942" s="1"/>
  <c r="AR943" s="1"/>
  <c r="AR944" s="1"/>
  <c r="AR945" s="1"/>
  <c r="AR946" s="1"/>
  <c r="AR947" s="1"/>
  <c r="AR948" s="1"/>
  <c r="AR949" s="1"/>
  <c r="AR950" s="1"/>
  <c r="AR951" s="1"/>
  <c r="AR952" s="1"/>
  <c r="AR953" s="1"/>
  <c r="AR954" s="1"/>
  <c r="AR955" s="1"/>
  <c r="AR956" s="1"/>
  <c r="AR957" s="1"/>
  <c r="AR958" s="1"/>
  <c r="AR959" s="1"/>
  <c r="AR960" s="1"/>
  <c r="AR961" s="1"/>
  <c r="AR962" s="1"/>
  <c r="AR963" s="1"/>
  <c r="AR964" s="1"/>
  <c r="AR965" s="1"/>
  <c r="AR966" s="1"/>
  <c r="AR967" s="1"/>
  <c r="AR968" s="1"/>
  <c r="AR969" s="1"/>
  <c r="AR970" s="1"/>
  <c r="AR971" s="1"/>
  <c r="AR972" s="1"/>
  <c r="AR973" s="1"/>
  <c r="AR974" s="1"/>
  <c r="AR975" s="1"/>
  <c r="AR976" s="1"/>
  <c r="AR977" s="1"/>
  <c r="AR978" s="1"/>
  <c r="AR979" s="1"/>
  <c r="AR980" s="1"/>
  <c r="AR981" s="1"/>
  <c r="AR982" s="1"/>
  <c r="AR983" s="1"/>
  <c r="AR984" s="1"/>
  <c r="AR985" s="1"/>
  <c r="AR986" s="1"/>
  <c r="AR987" s="1"/>
  <c r="AR988" s="1"/>
  <c r="AR989" s="1"/>
  <c r="AR990" s="1"/>
  <c r="AR991" s="1"/>
  <c r="AR992" s="1"/>
  <c r="AR993" s="1"/>
  <c r="AR994" s="1"/>
  <c r="AR995" s="1"/>
  <c r="AR996" s="1"/>
  <c r="AR997" s="1"/>
  <c r="AR998" s="1"/>
  <c r="AR999" s="1"/>
  <c r="AR1000" s="1"/>
  <c r="AR1001" s="1"/>
  <c r="AR1002" s="1"/>
  <c r="AN2"/>
  <c r="AM2"/>
  <c r="AL2"/>
  <c r="AK2"/>
  <c r="AY60" i="1"/>
  <c r="AZ60"/>
  <c r="BD60"/>
  <c r="AX60"/>
  <c r="AE3" i="6" l="1"/>
  <c r="AF3" s="1"/>
  <c r="AO59" i="1"/>
  <c r="W60"/>
  <c r="X60"/>
  <c r="AC3" i="6"/>
  <c r="AD3" s="1"/>
  <c r="X4"/>
  <c r="AL60" i="1"/>
  <c r="AO60" s="1"/>
  <c r="AK60"/>
  <c r="AN60" s="1"/>
  <c r="AQ59"/>
  <c r="A62"/>
  <c r="AW61"/>
  <c r="O61"/>
  <c r="AC61"/>
  <c r="T61"/>
  <c r="AV61"/>
  <c r="AD61"/>
  <c r="S61"/>
  <c r="AR58"/>
  <c r="BB58"/>
  <c r="BC58"/>
  <c r="AW58" i="6" s="1"/>
  <c r="AX58" s="1"/>
  <c r="AT10" i="1"/>
  <c r="AS11"/>
  <c r="AU10"/>
  <c r="AF10"/>
  <c r="AD59" i="6"/>
  <c r="AB60"/>
  <c r="AE59"/>
  <c r="AG59"/>
  <c r="Y59" a="1"/>
  <c r="Y59" s="1"/>
  <c r="AF59"/>
  <c r="W59"/>
  <c r="X59"/>
  <c r="AH59"/>
  <c r="AC59"/>
  <c r="AM3" i="34"/>
  <c r="AM4" s="1"/>
  <c r="AM5" s="1"/>
  <c r="AM6" s="1"/>
  <c r="AM7" s="1"/>
  <c r="AM8" s="1"/>
  <c r="AM9" s="1"/>
  <c r="AM10" s="1"/>
  <c r="AM11" s="1"/>
  <c r="AM12" s="1"/>
  <c r="AM13" s="1"/>
  <c r="AM14" s="1"/>
  <c r="AM15" s="1"/>
  <c r="AM16" s="1"/>
  <c r="AM17" s="1"/>
  <c r="AM18" s="1"/>
  <c r="AM19" s="1"/>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M89" s="1"/>
  <c r="AM90" s="1"/>
  <c r="AM91" s="1"/>
  <c r="AM92" s="1"/>
  <c r="AM93" s="1"/>
  <c r="AM94" s="1"/>
  <c r="AM95" s="1"/>
  <c r="AM96" s="1"/>
  <c r="AM97" s="1"/>
  <c r="AM98" s="1"/>
  <c r="AM99" s="1"/>
  <c r="AM100" s="1"/>
  <c r="AM101" s="1"/>
  <c r="AM102" s="1"/>
  <c r="AM103" s="1"/>
  <c r="AM104" s="1"/>
  <c r="AM105" s="1"/>
  <c r="AM106" s="1"/>
  <c r="AM107" s="1"/>
  <c r="AM108" s="1"/>
  <c r="AM109" s="1"/>
  <c r="AM110" s="1"/>
  <c r="AM111" s="1"/>
  <c r="AM112" s="1"/>
  <c r="AM113" s="1"/>
  <c r="AM114" s="1"/>
  <c r="AM115" s="1"/>
  <c r="AM116" s="1"/>
  <c r="AM117" s="1"/>
  <c r="AM118" s="1"/>
  <c r="AM119" s="1"/>
  <c r="AM120" s="1"/>
  <c r="AM121" s="1"/>
  <c r="AM122" s="1"/>
  <c r="AM123" s="1"/>
  <c r="AM124" s="1"/>
  <c r="AM125" s="1"/>
  <c r="AM126" s="1"/>
  <c r="AM127" s="1"/>
  <c r="AM128" s="1"/>
  <c r="AM129" s="1"/>
  <c r="AM130" s="1"/>
  <c r="AM131" s="1"/>
  <c r="AM132" s="1"/>
  <c r="AM133" s="1"/>
  <c r="AM134" s="1"/>
  <c r="AM135" s="1"/>
  <c r="AM136" s="1"/>
  <c r="AM137" s="1"/>
  <c r="AM138" s="1"/>
  <c r="AM139" s="1"/>
  <c r="AM140" s="1"/>
  <c r="AM141" s="1"/>
  <c r="AM142" s="1"/>
  <c r="AM143" s="1"/>
  <c r="AM144" s="1"/>
  <c r="AM145" s="1"/>
  <c r="AM146" s="1"/>
  <c r="AM147" s="1"/>
  <c r="AM148" s="1"/>
  <c r="AM149" s="1"/>
  <c r="AM150" s="1"/>
  <c r="AM151" s="1"/>
  <c r="AM152" s="1"/>
  <c r="AM153" s="1"/>
  <c r="AM154" s="1"/>
  <c r="AM155" s="1"/>
  <c r="AM156" s="1"/>
  <c r="AM157" s="1"/>
  <c r="AM158" s="1"/>
  <c r="AM159" s="1"/>
  <c r="AM160" s="1"/>
  <c r="AM161" s="1"/>
  <c r="AM162" s="1"/>
  <c r="AM163" s="1"/>
  <c r="AM164" s="1"/>
  <c r="AM165" s="1"/>
  <c r="AM166" s="1"/>
  <c r="AM167" s="1"/>
  <c r="AM168" s="1"/>
  <c r="AM169" s="1"/>
  <c r="AM170" s="1"/>
  <c r="AM171" s="1"/>
  <c r="AM172" s="1"/>
  <c r="AM173" s="1"/>
  <c r="AM174" s="1"/>
  <c r="AM175" s="1"/>
  <c r="AM176" s="1"/>
  <c r="AM177" s="1"/>
  <c r="AM178" s="1"/>
  <c r="AM179" s="1"/>
  <c r="AM180" s="1"/>
  <c r="AM181" s="1"/>
  <c r="AM182" s="1"/>
  <c r="AM183" s="1"/>
  <c r="AM184" s="1"/>
  <c r="AM185" s="1"/>
  <c r="AM186" s="1"/>
  <c r="AM187" s="1"/>
  <c r="AM188" s="1"/>
  <c r="AM189" s="1"/>
  <c r="AM190" s="1"/>
  <c r="AM191" s="1"/>
  <c r="AM192" s="1"/>
  <c r="AM193" s="1"/>
  <c r="AM194" s="1"/>
  <c r="AM195" s="1"/>
  <c r="AM196" s="1"/>
  <c r="AM197" s="1"/>
  <c r="AM198" s="1"/>
  <c r="AM199" s="1"/>
  <c r="AM200" s="1"/>
  <c r="AM201" s="1"/>
  <c r="AM202" s="1"/>
  <c r="AM203" s="1"/>
  <c r="AM204" s="1"/>
  <c r="AM205" s="1"/>
  <c r="AM206" s="1"/>
  <c r="AM207" s="1"/>
  <c r="AM208" s="1"/>
  <c r="AM209" s="1"/>
  <c r="AM210" s="1"/>
  <c r="AM211" s="1"/>
  <c r="AM212" s="1"/>
  <c r="AM213" s="1"/>
  <c r="AM214" s="1"/>
  <c r="AM215" s="1"/>
  <c r="AM216" s="1"/>
  <c r="AM217" s="1"/>
  <c r="AM218" s="1"/>
  <c r="AM219" s="1"/>
  <c r="AM220" s="1"/>
  <c r="AM221" s="1"/>
  <c r="AM222" s="1"/>
  <c r="AM223" s="1"/>
  <c r="AM224" s="1"/>
  <c r="AM225" s="1"/>
  <c r="AM226" s="1"/>
  <c r="AM227" s="1"/>
  <c r="AM228" s="1"/>
  <c r="AM229" s="1"/>
  <c r="AM230" s="1"/>
  <c r="AM231" s="1"/>
  <c r="AM232" s="1"/>
  <c r="AM233" s="1"/>
  <c r="AM234" s="1"/>
  <c r="AM235" s="1"/>
  <c r="AM236" s="1"/>
  <c r="AM237" s="1"/>
  <c r="AM238" s="1"/>
  <c r="AM239" s="1"/>
  <c r="AM240" s="1"/>
  <c r="AM241" s="1"/>
  <c r="AM242" s="1"/>
  <c r="AM243" s="1"/>
  <c r="AM244" s="1"/>
  <c r="AM245" s="1"/>
  <c r="AM246" s="1"/>
  <c r="AM247" s="1"/>
  <c r="AM248" s="1"/>
  <c r="AM249" s="1"/>
  <c r="AM250" s="1"/>
  <c r="AM251" s="1"/>
  <c r="AM252" s="1"/>
  <c r="AM253" s="1"/>
  <c r="AM254" s="1"/>
  <c r="AM255" s="1"/>
  <c r="AM256" s="1"/>
  <c r="AM257" s="1"/>
  <c r="AM258" s="1"/>
  <c r="AM259" s="1"/>
  <c r="AM260" s="1"/>
  <c r="AM261" s="1"/>
  <c r="AM262" s="1"/>
  <c r="AM263" s="1"/>
  <c r="AM264" s="1"/>
  <c r="AM265" s="1"/>
  <c r="AM266" s="1"/>
  <c r="AM267" s="1"/>
  <c r="AM268" s="1"/>
  <c r="AM269" s="1"/>
  <c r="AM270" s="1"/>
  <c r="AM271" s="1"/>
  <c r="AM272" s="1"/>
  <c r="AM273" s="1"/>
  <c r="AM274" s="1"/>
  <c r="AM275" s="1"/>
  <c r="AM276" s="1"/>
  <c r="AM277" s="1"/>
  <c r="AM278" s="1"/>
  <c r="AM279" s="1"/>
  <c r="AM280" s="1"/>
  <c r="AM281" s="1"/>
  <c r="AM282" s="1"/>
  <c r="AM283" s="1"/>
  <c r="AM284" s="1"/>
  <c r="AM285" s="1"/>
  <c r="AM286" s="1"/>
  <c r="AM287" s="1"/>
  <c r="AM288" s="1"/>
  <c r="AM289" s="1"/>
  <c r="AM290" s="1"/>
  <c r="AM291" s="1"/>
  <c r="AM292" s="1"/>
  <c r="AM293" s="1"/>
  <c r="AM294" s="1"/>
  <c r="AM295" s="1"/>
  <c r="AM296" s="1"/>
  <c r="AM297" s="1"/>
  <c r="AM298" s="1"/>
  <c r="AM299" s="1"/>
  <c r="AM300" s="1"/>
  <c r="AM301" s="1"/>
  <c r="AM302" s="1"/>
  <c r="AM303" s="1"/>
  <c r="AM304" s="1"/>
  <c r="AM305" s="1"/>
  <c r="AM306" s="1"/>
  <c r="AM307" s="1"/>
  <c r="AM308" s="1"/>
  <c r="AM309" s="1"/>
  <c r="AM310" s="1"/>
  <c r="AM311" s="1"/>
  <c r="AM312" s="1"/>
  <c r="AM313" s="1"/>
  <c r="AM314" s="1"/>
  <c r="AM315" s="1"/>
  <c r="AM316" s="1"/>
  <c r="AM317" s="1"/>
  <c r="AM318" s="1"/>
  <c r="AM319" s="1"/>
  <c r="AM320" s="1"/>
  <c r="AM321" s="1"/>
  <c r="AM322" s="1"/>
  <c r="AM323" s="1"/>
  <c r="AM324" s="1"/>
  <c r="AM325" s="1"/>
  <c r="AM326" s="1"/>
  <c r="AM327" s="1"/>
  <c r="AM328" s="1"/>
  <c r="AM329" s="1"/>
  <c r="AM330" s="1"/>
  <c r="AM331" s="1"/>
  <c r="AM332" s="1"/>
  <c r="AM333" s="1"/>
  <c r="AM334" s="1"/>
  <c r="AM335" s="1"/>
  <c r="AM336" s="1"/>
  <c r="AM337" s="1"/>
  <c r="AM338" s="1"/>
  <c r="AM339" s="1"/>
  <c r="AM340" s="1"/>
  <c r="AM341" s="1"/>
  <c r="AM342" s="1"/>
  <c r="AM343" s="1"/>
  <c r="AM344" s="1"/>
  <c r="AM345" s="1"/>
  <c r="AM346" s="1"/>
  <c r="AM347" s="1"/>
  <c r="AM348" s="1"/>
  <c r="AM349" s="1"/>
  <c r="AM350" s="1"/>
  <c r="AM351" s="1"/>
  <c r="AM352" s="1"/>
  <c r="AM353" s="1"/>
  <c r="AM354" s="1"/>
  <c r="AM355" s="1"/>
  <c r="AM356" s="1"/>
  <c r="AM357" s="1"/>
  <c r="AM358" s="1"/>
  <c r="AM359" s="1"/>
  <c r="AM360" s="1"/>
  <c r="AM361" s="1"/>
  <c r="AM362" s="1"/>
  <c r="AM363" s="1"/>
  <c r="AM364" s="1"/>
  <c r="AM365" s="1"/>
  <c r="AM366" s="1"/>
  <c r="AM367" s="1"/>
  <c r="AM368" s="1"/>
  <c r="AM369" s="1"/>
  <c r="AM370" s="1"/>
  <c r="AM371" s="1"/>
  <c r="AM372" s="1"/>
  <c r="AM373" s="1"/>
  <c r="AM374" s="1"/>
  <c r="AM375" s="1"/>
  <c r="AM376" s="1"/>
  <c r="AM377" s="1"/>
  <c r="AM378" s="1"/>
  <c r="AM379" s="1"/>
  <c r="AM380" s="1"/>
  <c r="AM381" s="1"/>
  <c r="AM382" s="1"/>
  <c r="AM383" s="1"/>
  <c r="AM384" s="1"/>
  <c r="AM385" s="1"/>
  <c r="AM386" s="1"/>
  <c r="AM387" s="1"/>
  <c r="AM388" s="1"/>
  <c r="AM389" s="1"/>
  <c r="AM390" s="1"/>
  <c r="AM391" s="1"/>
  <c r="AM392" s="1"/>
  <c r="AM393" s="1"/>
  <c r="AM394" s="1"/>
  <c r="AM395" s="1"/>
  <c r="AM396" s="1"/>
  <c r="AM397" s="1"/>
  <c r="AM398" s="1"/>
  <c r="AM399" s="1"/>
  <c r="AM400" s="1"/>
  <c r="AM401" s="1"/>
  <c r="AM402" s="1"/>
  <c r="AM403" s="1"/>
  <c r="AM404" s="1"/>
  <c r="AM405" s="1"/>
  <c r="AM406" s="1"/>
  <c r="AM407" s="1"/>
  <c r="AM408" s="1"/>
  <c r="AM409" s="1"/>
  <c r="AM410" s="1"/>
  <c r="AM411" s="1"/>
  <c r="AM412" s="1"/>
  <c r="AM413" s="1"/>
  <c r="AM414" s="1"/>
  <c r="AM415" s="1"/>
  <c r="AM416" s="1"/>
  <c r="AM417" s="1"/>
  <c r="AM418" s="1"/>
  <c r="AM419" s="1"/>
  <c r="AM420" s="1"/>
  <c r="AM421" s="1"/>
  <c r="AM422" s="1"/>
  <c r="AM423" s="1"/>
  <c r="AM424" s="1"/>
  <c r="AM425" s="1"/>
  <c r="AM426" s="1"/>
  <c r="AM427" s="1"/>
  <c r="AM428" s="1"/>
  <c r="AM429" s="1"/>
  <c r="AM430" s="1"/>
  <c r="AM431" s="1"/>
  <c r="AM432" s="1"/>
  <c r="AM433" s="1"/>
  <c r="AM434" s="1"/>
  <c r="AM435" s="1"/>
  <c r="AM436" s="1"/>
  <c r="AM437" s="1"/>
  <c r="AM438" s="1"/>
  <c r="AM439" s="1"/>
  <c r="AM440" s="1"/>
  <c r="AM441" s="1"/>
  <c r="AM442" s="1"/>
  <c r="AM443" s="1"/>
  <c r="AM444" s="1"/>
  <c r="AM445" s="1"/>
  <c r="AM446" s="1"/>
  <c r="AM447" s="1"/>
  <c r="AM448" s="1"/>
  <c r="AM449" s="1"/>
  <c r="AM450" s="1"/>
  <c r="AM451" s="1"/>
  <c r="AM452" s="1"/>
  <c r="AM453" s="1"/>
  <c r="AM454" s="1"/>
  <c r="AM455" s="1"/>
  <c r="AM456" s="1"/>
  <c r="AM457" s="1"/>
  <c r="AM458" s="1"/>
  <c r="AM459" s="1"/>
  <c r="AM460" s="1"/>
  <c r="AM461" s="1"/>
  <c r="AM462" s="1"/>
  <c r="AM463" s="1"/>
  <c r="AM464" s="1"/>
  <c r="AM465" s="1"/>
  <c r="AM466" s="1"/>
  <c r="AM467" s="1"/>
  <c r="AM468" s="1"/>
  <c r="AM469" s="1"/>
  <c r="AM470" s="1"/>
  <c r="AM471" s="1"/>
  <c r="AM472" s="1"/>
  <c r="AM473" s="1"/>
  <c r="AM474" s="1"/>
  <c r="AM475" s="1"/>
  <c r="AM476" s="1"/>
  <c r="AM477" s="1"/>
  <c r="AM478" s="1"/>
  <c r="AM479" s="1"/>
  <c r="AM480" s="1"/>
  <c r="AM481" s="1"/>
  <c r="AM482" s="1"/>
  <c r="AM483" s="1"/>
  <c r="AM484" s="1"/>
  <c r="AM485" s="1"/>
  <c r="AM486" s="1"/>
  <c r="AM487" s="1"/>
  <c r="AM488" s="1"/>
  <c r="AM489" s="1"/>
  <c r="AM490" s="1"/>
  <c r="AM491" s="1"/>
  <c r="AM492" s="1"/>
  <c r="AM493" s="1"/>
  <c r="AM494" s="1"/>
  <c r="AM495" s="1"/>
  <c r="AM496" s="1"/>
  <c r="AM497" s="1"/>
  <c r="AM498" s="1"/>
  <c r="AM499" s="1"/>
  <c r="AM500" s="1"/>
  <c r="AM501" s="1"/>
  <c r="AM502" s="1"/>
  <c r="AM503" s="1"/>
  <c r="AM504" s="1"/>
  <c r="AM505" s="1"/>
  <c r="AM506" s="1"/>
  <c r="AM507" s="1"/>
  <c r="AM508" s="1"/>
  <c r="AM509" s="1"/>
  <c r="AM510" s="1"/>
  <c r="AM511" s="1"/>
  <c r="AM512" s="1"/>
  <c r="AM513" s="1"/>
  <c r="AM514" s="1"/>
  <c r="AM515" s="1"/>
  <c r="AM516" s="1"/>
  <c r="AM517" s="1"/>
  <c r="AM518" s="1"/>
  <c r="AM519" s="1"/>
  <c r="AM520" s="1"/>
  <c r="AM521" s="1"/>
  <c r="AM522" s="1"/>
  <c r="AM523" s="1"/>
  <c r="AM524" s="1"/>
  <c r="AM525" s="1"/>
  <c r="AM526" s="1"/>
  <c r="AM527" s="1"/>
  <c r="AM528" s="1"/>
  <c r="AM529" s="1"/>
  <c r="AM530" s="1"/>
  <c r="AM531" s="1"/>
  <c r="AM532" s="1"/>
  <c r="AM533" s="1"/>
  <c r="AM534" s="1"/>
  <c r="AM535" s="1"/>
  <c r="AM536" s="1"/>
  <c r="AM537" s="1"/>
  <c r="AM538" s="1"/>
  <c r="AM539" s="1"/>
  <c r="AM540" s="1"/>
  <c r="AM541" s="1"/>
  <c r="AM542" s="1"/>
  <c r="AM543" s="1"/>
  <c r="AM544" s="1"/>
  <c r="AM545" s="1"/>
  <c r="AM546" s="1"/>
  <c r="AM547" s="1"/>
  <c r="AM548" s="1"/>
  <c r="AM549" s="1"/>
  <c r="AM550" s="1"/>
  <c r="AM551" s="1"/>
  <c r="AM552" s="1"/>
  <c r="AM553" s="1"/>
  <c r="AM554" s="1"/>
  <c r="AM555" s="1"/>
  <c r="AM556" s="1"/>
  <c r="AM557" s="1"/>
  <c r="AM558" s="1"/>
  <c r="AM559" s="1"/>
  <c r="AM560" s="1"/>
  <c r="AM561" s="1"/>
  <c r="AM562" s="1"/>
  <c r="AM563" s="1"/>
  <c r="AM564" s="1"/>
  <c r="AM565" s="1"/>
  <c r="AM566" s="1"/>
  <c r="AM567" s="1"/>
  <c r="AM568" s="1"/>
  <c r="AM569" s="1"/>
  <c r="AM570" s="1"/>
  <c r="AM571" s="1"/>
  <c r="AM572" s="1"/>
  <c r="AM573" s="1"/>
  <c r="AM574" s="1"/>
  <c r="AM575" s="1"/>
  <c r="AM576" s="1"/>
  <c r="AM577" s="1"/>
  <c r="AM578" s="1"/>
  <c r="AM579" s="1"/>
  <c r="AM580" s="1"/>
  <c r="AM581" s="1"/>
  <c r="AM582" s="1"/>
  <c r="AM583" s="1"/>
  <c r="AM584" s="1"/>
  <c r="AM585" s="1"/>
  <c r="AM586" s="1"/>
  <c r="AM587" s="1"/>
  <c r="AM588" s="1"/>
  <c r="AM589" s="1"/>
  <c r="AM590" s="1"/>
  <c r="AM591" s="1"/>
  <c r="AM592" s="1"/>
  <c r="AM593" s="1"/>
  <c r="AM594" s="1"/>
  <c r="AM595" s="1"/>
  <c r="AM596" s="1"/>
  <c r="AM597" s="1"/>
  <c r="AM598" s="1"/>
  <c r="AM599" s="1"/>
  <c r="AM600" s="1"/>
  <c r="AM601" s="1"/>
  <c r="AM602" s="1"/>
  <c r="AM603" s="1"/>
  <c r="AM604" s="1"/>
  <c r="AM605" s="1"/>
  <c r="AM606" s="1"/>
  <c r="AM607" s="1"/>
  <c r="AM608" s="1"/>
  <c r="AM609" s="1"/>
  <c r="AM610" s="1"/>
  <c r="AM611" s="1"/>
  <c r="AM612" s="1"/>
  <c r="AM613" s="1"/>
  <c r="AM614" s="1"/>
  <c r="AM615" s="1"/>
  <c r="AM616" s="1"/>
  <c r="AM617" s="1"/>
  <c r="AM618" s="1"/>
  <c r="AM619" s="1"/>
  <c r="AM620" s="1"/>
  <c r="AM621" s="1"/>
  <c r="AM622" s="1"/>
  <c r="AM623" s="1"/>
  <c r="AM624" s="1"/>
  <c r="AM625" s="1"/>
  <c r="AM626" s="1"/>
  <c r="AM627" s="1"/>
  <c r="AM628" s="1"/>
  <c r="AM629" s="1"/>
  <c r="AM630" s="1"/>
  <c r="AM631" s="1"/>
  <c r="AM632" s="1"/>
  <c r="AM633" s="1"/>
  <c r="AM634" s="1"/>
  <c r="AM635" s="1"/>
  <c r="AM636" s="1"/>
  <c r="AM637" s="1"/>
  <c r="AM638" s="1"/>
  <c r="AM639" s="1"/>
  <c r="AM640" s="1"/>
  <c r="AM641" s="1"/>
  <c r="AM642" s="1"/>
  <c r="AM643" s="1"/>
  <c r="AM644" s="1"/>
  <c r="AM645" s="1"/>
  <c r="AM646" s="1"/>
  <c r="AM647" s="1"/>
  <c r="AM648" s="1"/>
  <c r="AM649" s="1"/>
  <c r="AM650" s="1"/>
  <c r="AM651" s="1"/>
  <c r="AM652" s="1"/>
  <c r="AM653" s="1"/>
  <c r="AM654" s="1"/>
  <c r="AM655" s="1"/>
  <c r="AM656" s="1"/>
  <c r="AM657" s="1"/>
  <c r="AM658" s="1"/>
  <c r="AM659" s="1"/>
  <c r="AM660" s="1"/>
  <c r="AM661" s="1"/>
  <c r="AM662" s="1"/>
  <c r="AM663" s="1"/>
  <c r="AM664" s="1"/>
  <c r="AM665" s="1"/>
  <c r="AM666" s="1"/>
  <c r="AM667" s="1"/>
  <c r="AM668" s="1"/>
  <c r="AM669" s="1"/>
  <c r="AM670" s="1"/>
  <c r="AM671" s="1"/>
  <c r="AM672" s="1"/>
  <c r="AM673" s="1"/>
  <c r="AM674" s="1"/>
  <c r="AM675" s="1"/>
  <c r="AM676" s="1"/>
  <c r="AM677" s="1"/>
  <c r="AM678" s="1"/>
  <c r="AM679" s="1"/>
  <c r="AM680" s="1"/>
  <c r="AM681" s="1"/>
  <c r="AM682" s="1"/>
  <c r="AM683" s="1"/>
  <c r="AM684" s="1"/>
  <c r="AM685" s="1"/>
  <c r="AM686" s="1"/>
  <c r="AM687" s="1"/>
  <c r="AM688" s="1"/>
  <c r="AM689" s="1"/>
  <c r="AM690" s="1"/>
  <c r="AM691" s="1"/>
  <c r="AM692" s="1"/>
  <c r="AM693" s="1"/>
  <c r="AM694" s="1"/>
  <c r="AM695" s="1"/>
  <c r="AM696" s="1"/>
  <c r="AM697" s="1"/>
  <c r="AM698" s="1"/>
  <c r="AM699" s="1"/>
  <c r="AM700" s="1"/>
  <c r="AM701" s="1"/>
  <c r="AM702" s="1"/>
  <c r="AM703" s="1"/>
  <c r="AM704" s="1"/>
  <c r="AM705" s="1"/>
  <c r="AM706" s="1"/>
  <c r="AM707" s="1"/>
  <c r="AM708" s="1"/>
  <c r="AM709" s="1"/>
  <c r="AM710" s="1"/>
  <c r="AM711" s="1"/>
  <c r="AM712" s="1"/>
  <c r="AM713" s="1"/>
  <c r="AM714" s="1"/>
  <c r="AM715" s="1"/>
  <c r="AM716" s="1"/>
  <c r="AM717" s="1"/>
  <c r="AM718" s="1"/>
  <c r="AM719" s="1"/>
  <c r="AM720" s="1"/>
  <c r="AM721" s="1"/>
  <c r="AM722" s="1"/>
  <c r="AM723" s="1"/>
  <c r="AM724" s="1"/>
  <c r="AM725" s="1"/>
  <c r="AM726" s="1"/>
  <c r="AM727" s="1"/>
  <c r="AM728" s="1"/>
  <c r="AM729" s="1"/>
  <c r="AM730" s="1"/>
  <c r="AM731" s="1"/>
  <c r="AM732" s="1"/>
  <c r="AM733" s="1"/>
  <c r="AM734" s="1"/>
  <c r="AM735" s="1"/>
  <c r="AM736" s="1"/>
  <c r="AM737" s="1"/>
  <c r="AM738" s="1"/>
  <c r="AM739" s="1"/>
  <c r="AM740" s="1"/>
  <c r="AM741" s="1"/>
  <c r="AM742" s="1"/>
  <c r="AM743" s="1"/>
  <c r="AM744" s="1"/>
  <c r="AM745" s="1"/>
  <c r="AM746" s="1"/>
  <c r="AM747" s="1"/>
  <c r="AM748" s="1"/>
  <c r="AM749" s="1"/>
  <c r="AM750" s="1"/>
  <c r="AM751" s="1"/>
  <c r="AM752" s="1"/>
  <c r="AM753" s="1"/>
  <c r="AM754" s="1"/>
  <c r="AM755" s="1"/>
  <c r="AM756" s="1"/>
  <c r="AM757" s="1"/>
  <c r="AM758" s="1"/>
  <c r="AM759" s="1"/>
  <c r="AM760" s="1"/>
  <c r="AM761" s="1"/>
  <c r="AM762" s="1"/>
  <c r="AM763" s="1"/>
  <c r="AM764" s="1"/>
  <c r="AM765" s="1"/>
  <c r="AM766" s="1"/>
  <c r="AM767" s="1"/>
  <c r="AM768" s="1"/>
  <c r="AM769" s="1"/>
  <c r="AM770" s="1"/>
  <c r="AM771" s="1"/>
  <c r="AM772" s="1"/>
  <c r="AM773" s="1"/>
  <c r="AM774" s="1"/>
  <c r="AM775" s="1"/>
  <c r="AM776" s="1"/>
  <c r="AM777" s="1"/>
  <c r="AM778" s="1"/>
  <c r="AM779" s="1"/>
  <c r="AM780" s="1"/>
  <c r="AM781" s="1"/>
  <c r="AM782" s="1"/>
  <c r="AM783" s="1"/>
  <c r="AM784" s="1"/>
  <c r="AM785" s="1"/>
  <c r="AM786" s="1"/>
  <c r="AM787" s="1"/>
  <c r="AM788" s="1"/>
  <c r="AM789" s="1"/>
  <c r="AM790" s="1"/>
  <c r="AM791" s="1"/>
  <c r="AM792" s="1"/>
  <c r="AM793" s="1"/>
  <c r="AM794" s="1"/>
  <c r="AM795" s="1"/>
  <c r="AM796" s="1"/>
  <c r="AM797" s="1"/>
  <c r="AM798" s="1"/>
  <c r="AM799" s="1"/>
  <c r="AM800" s="1"/>
  <c r="AM801" s="1"/>
  <c r="AM802" s="1"/>
  <c r="AM803" s="1"/>
  <c r="AM804" s="1"/>
  <c r="AM805" s="1"/>
  <c r="AM806" s="1"/>
  <c r="AM807" s="1"/>
  <c r="AM808" s="1"/>
  <c r="AM809" s="1"/>
  <c r="AM810" s="1"/>
  <c r="AM811" s="1"/>
  <c r="AM812" s="1"/>
  <c r="AM813" s="1"/>
  <c r="AM814" s="1"/>
  <c r="AM815" s="1"/>
  <c r="AM816" s="1"/>
  <c r="AM817" s="1"/>
  <c r="AM818" s="1"/>
  <c r="AM819" s="1"/>
  <c r="AM820" s="1"/>
  <c r="AM821" s="1"/>
  <c r="AM822" s="1"/>
  <c r="AM823" s="1"/>
  <c r="AM824" s="1"/>
  <c r="AM825" s="1"/>
  <c r="AM826" s="1"/>
  <c r="AM827" s="1"/>
  <c r="AM828" s="1"/>
  <c r="AM829" s="1"/>
  <c r="AM830" s="1"/>
  <c r="AM831" s="1"/>
  <c r="AM832" s="1"/>
  <c r="AM833" s="1"/>
  <c r="AM834" s="1"/>
  <c r="AM835" s="1"/>
  <c r="AM836" s="1"/>
  <c r="AM837" s="1"/>
  <c r="AM838" s="1"/>
  <c r="AM839" s="1"/>
  <c r="AM840" s="1"/>
  <c r="AM841" s="1"/>
  <c r="AM842" s="1"/>
  <c r="AM843" s="1"/>
  <c r="AM844" s="1"/>
  <c r="AM845" s="1"/>
  <c r="AM846" s="1"/>
  <c r="AM847" s="1"/>
  <c r="AM848" s="1"/>
  <c r="AM849" s="1"/>
  <c r="AM850" s="1"/>
  <c r="AM851" s="1"/>
  <c r="AM852" s="1"/>
  <c r="AM853" s="1"/>
  <c r="AM854" s="1"/>
  <c r="AM855" s="1"/>
  <c r="AM856" s="1"/>
  <c r="AM857" s="1"/>
  <c r="AM858" s="1"/>
  <c r="AM859" s="1"/>
  <c r="AM860" s="1"/>
  <c r="AM861" s="1"/>
  <c r="AM862" s="1"/>
  <c r="AM863" s="1"/>
  <c r="AM864" s="1"/>
  <c r="AM865" s="1"/>
  <c r="AM866" s="1"/>
  <c r="AM867" s="1"/>
  <c r="AM868" s="1"/>
  <c r="AM869" s="1"/>
  <c r="AM870" s="1"/>
  <c r="AM871" s="1"/>
  <c r="AM872" s="1"/>
  <c r="AM873" s="1"/>
  <c r="AM874" s="1"/>
  <c r="AM875" s="1"/>
  <c r="AM876" s="1"/>
  <c r="AM877" s="1"/>
  <c r="AM878" s="1"/>
  <c r="AM879" s="1"/>
  <c r="AM880" s="1"/>
  <c r="AM881" s="1"/>
  <c r="AM882" s="1"/>
  <c r="AM883" s="1"/>
  <c r="AM884" s="1"/>
  <c r="AM885" s="1"/>
  <c r="AM886" s="1"/>
  <c r="AM887" s="1"/>
  <c r="AM888" s="1"/>
  <c r="AM889" s="1"/>
  <c r="AM890" s="1"/>
  <c r="AM891" s="1"/>
  <c r="AM892" s="1"/>
  <c r="AM893" s="1"/>
  <c r="AM894" s="1"/>
  <c r="AM895" s="1"/>
  <c r="AM896" s="1"/>
  <c r="AM897" s="1"/>
  <c r="AM898" s="1"/>
  <c r="AM899" s="1"/>
  <c r="AM900" s="1"/>
  <c r="AM901" s="1"/>
  <c r="AM902" s="1"/>
  <c r="AM903" s="1"/>
  <c r="AM904" s="1"/>
  <c r="AM905" s="1"/>
  <c r="AM906" s="1"/>
  <c r="AM907" s="1"/>
  <c r="AM908" s="1"/>
  <c r="AM909" s="1"/>
  <c r="AM910" s="1"/>
  <c r="AM911" s="1"/>
  <c r="AM912" s="1"/>
  <c r="AM913" s="1"/>
  <c r="AM914" s="1"/>
  <c r="AM915" s="1"/>
  <c r="AM916" s="1"/>
  <c r="AM917" s="1"/>
  <c r="AM918" s="1"/>
  <c r="AM919" s="1"/>
  <c r="AM920" s="1"/>
  <c r="AM921" s="1"/>
  <c r="AM922" s="1"/>
  <c r="AM923" s="1"/>
  <c r="AM924" s="1"/>
  <c r="AM925" s="1"/>
  <c r="AM926" s="1"/>
  <c r="AM927" s="1"/>
  <c r="AM928" s="1"/>
  <c r="AM929" s="1"/>
  <c r="AM930" s="1"/>
  <c r="AM931" s="1"/>
  <c r="AM932" s="1"/>
  <c r="AM933" s="1"/>
  <c r="AM934" s="1"/>
  <c r="AM935" s="1"/>
  <c r="AM936" s="1"/>
  <c r="AM937" s="1"/>
  <c r="AM938" s="1"/>
  <c r="AM939" s="1"/>
  <c r="AM940" s="1"/>
  <c r="AM941" s="1"/>
  <c r="AM942" s="1"/>
  <c r="AM943" s="1"/>
  <c r="AM944" s="1"/>
  <c r="AM945" s="1"/>
  <c r="AM946" s="1"/>
  <c r="AM947" s="1"/>
  <c r="AM948" s="1"/>
  <c r="AM949" s="1"/>
  <c r="AM950" s="1"/>
  <c r="AM951" s="1"/>
  <c r="AM952" s="1"/>
  <c r="AM953" s="1"/>
  <c r="AM954" s="1"/>
  <c r="AM955" s="1"/>
  <c r="AM956" s="1"/>
  <c r="AM957" s="1"/>
  <c r="AM958" s="1"/>
  <c r="AM959" s="1"/>
  <c r="AM960" s="1"/>
  <c r="AM961" s="1"/>
  <c r="AM962" s="1"/>
  <c r="AM963" s="1"/>
  <c r="AM964" s="1"/>
  <c r="AM965" s="1"/>
  <c r="AM966" s="1"/>
  <c r="AM967" s="1"/>
  <c r="AM968" s="1"/>
  <c r="AM969" s="1"/>
  <c r="AM970" s="1"/>
  <c r="AM971" s="1"/>
  <c r="AM972" s="1"/>
  <c r="AM973" s="1"/>
  <c r="AM974" s="1"/>
  <c r="AM975" s="1"/>
  <c r="AM976" s="1"/>
  <c r="AM977" s="1"/>
  <c r="AM978" s="1"/>
  <c r="AM979" s="1"/>
  <c r="AM980" s="1"/>
  <c r="AM981" s="1"/>
  <c r="AM982" s="1"/>
  <c r="AM983" s="1"/>
  <c r="AM984" s="1"/>
  <c r="AM985" s="1"/>
  <c r="AM986" s="1"/>
  <c r="AM987" s="1"/>
  <c r="AM988" s="1"/>
  <c r="AM989" s="1"/>
  <c r="AM990" s="1"/>
  <c r="AM991" s="1"/>
  <c r="AM992" s="1"/>
  <c r="AM993" s="1"/>
  <c r="AM994" s="1"/>
  <c r="AM995" s="1"/>
  <c r="AM996" s="1"/>
  <c r="AM997" s="1"/>
  <c r="AM998" s="1"/>
  <c r="AM999" s="1"/>
  <c r="AM1000" s="1"/>
  <c r="AM1001" s="1"/>
  <c r="AM1002" s="1"/>
  <c r="AM1003" s="1"/>
  <c r="AM1004" s="1"/>
  <c r="AM1005" s="1"/>
  <c r="AM1006" s="1"/>
  <c r="AM1007" s="1"/>
  <c r="AM1008" s="1"/>
  <c r="AM1009" s="1"/>
  <c r="AM1010" s="1"/>
  <c r="AM1011" s="1"/>
  <c r="AM1012" s="1"/>
  <c r="AM1013" s="1"/>
  <c r="AM1014" s="1"/>
  <c r="AM1015" s="1"/>
  <c r="AM1016" s="1"/>
  <c r="AM1017" s="1"/>
  <c r="AM1018" s="1"/>
  <c r="AM1019" s="1"/>
  <c r="AM1020" s="1"/>
  <c r="AM1021" s="1"/>
  <c r="AM1022" s="1"/>
  <c r="AM1023" s="1"/>
  <c r="AM1024" s="1"/>
  <c r="AM1025" s="1"/>
  <c r="AM1026" s="1"/>
  <c r="AM1027" s="1"/>
  <c r="AM1028" s="1"/>
  <c r="AM1029" s="1"/>
  <c r="AM1030" s="1"/>
  <c r="AM1031" s="1"/>
  <c r="AM1032" s="1"/>
  <c r="AM1033" s="1"/>
  <c r="AM1034" s="1"/>
  <c r="AM1035" s="1"/>
  <c r="AM1036" s="1"/>
  <c r="AM1037" s="1"/>
  <c r="AM1038" s="1"/>
  <c r="AM1039" s="1"/>
  <c r="AM1040" s="1"/>
  <c r="AM1041" s="1"/>
  <c r="AM1042" s="1"/>
  <c r="AM1043" s="1"/>
  <c r="AM1044" s="1"/>
  <c r="AM1045" s="1"/>
  <c r="AM1046" s="1"/>
  <c r="AM1047" s="1"/>
  <c r="AM1048" s="1"/>
  <c r="AM1049" s="1"/>
  <c r="AM1050" s="1"/>
  <c r="AM1051" s="1"/>
  <c r="AM1052" s="1"/>
  <c r="AM1053" s="1"/>
  <c r="AM1054" s="1"/>
  <c r="AM1055" s="1"/>
  <c r="AM1056" s="1"/>
  <c r="AM1057" s="1"/>
  <c r="AM1058" s="1"/>
  <c r="AM1059" s="1"/>
  <c r="AM1060" s="1"/>
  <c r="AM1061" s="1"/>
  <c r="AM1062" s="1"/>
  <c r="AM1063" s="1"/>
  <c r="AM1064" s="1"/>
  <c r="AM1065" s="1"/>
  <c r="AM1066" s="1"/>
  <c r="AM1067" s="1"/>
  <c r="AM1068" s="1"/>
  <c r="AM1069" s="1"/>
  <c r="AM1070" s="1"/>
  <c r="AM1071" s="1"/>
  <c r="AM1072" s="1"/>
  <c r="AM1073" s="1"/>
  <c r="AM1074" s="1"/>
  <c r="AM1075" s="1"/>
  <c r="AM1076" s="1"/>
  <c r="AM1077" s="1"/>
  <c r="AM1078" s="1"/>
  <c r="AM1079" s="1"/>
  <c r="AM1080" s="1"/>
  <c r="AM1081" s="1"/>
  <c r="AM1082" s="1"/>
  <c r="AM1083" s="1"/>
  <c r="AM1084" s="1"/>
  <c r="AM1085" s="1"/>
  <c r="AM1086" s="1"/>
  <c r="AM1087" s="1"/>
  <c r="AM1088" s="1"/>
  <c r="AM1089" s="1"/>
  <c r="AM1090" s="1"/>
  <c r="AM1091" s="1"/>
  <c r="AM1092" s="1"/>
  <c r="AM1093" s="1"/>
  <c r="AM1094" s="1"/>
  <c r="AM1095" s="1"/>
  <c r="AM1096" s="1"/>
  <c r="AM1097" s="1"/>
  <c r="AM1098" s="1"/>
  <c r="AM1099" s="1"/>
  <c r="AM1100" s="1"/>
  <c r="AM1101" s="1"/>
  <c r="AM1102" s="1"/>
  <c r="AM1103" s="1"/>
  <c r="AM1104" s="1"/>
  <c r="AM1105" s="1"/>
  <c r="AM1106" s="1"/>
  <c r="AM1107" s="1"/>
  <c r="AM1108" s="1"/>
  <c r="AM1109" s="1"/>
  <c r="AM1110" s="1"/>
  <c r="AM1111" s="1"/>
  <c r="AM1112" s="1"/>
  <c r="AM1113" s="1"/>
  <c r="AM1114" s="1"/>
  <c r="AM1115" s="1"/>
  <c r="AM1116" s="1"/>
  <c r="AM1117" s="1"/>
  <c r="AM1118" s="1"/>
  <c r="AM1119" s="1"/>
  <c r="AM1120" s="1"/>
  <c r="AM1121" s="1"/>
  <c r="AM1122" s="1"/>
  <c r="AM1123" s="1"/>
  <c r="AM1124" s="1"/>
  <c r="AM1125" s="1"/>
  <c r="AM1126" s="1"/>
  <c r="AM1127" s="1"/>
  <c r="AM1128" s="1"/>
  <c r="AM1129" s="1"/>
  <c r="AM1130" s="1"/>
  <c r="AM1131" s="1"/>
  <c r="AM1132" s="1"/>
  <c r="AM1133" s="1"/>
  <c r="AM1134" s="1"/>
  <c r="AM1135" s="1"/>
  <c r="AM1136" s="1"/>
  <c r="AM1137" s="1"/>
  <c r="AM1138" s="1"/>
  <c r="AM1139" s="1"/>
  <c r="AM1140" s="1"/>
  <c r="AM1141" s="1"/>
  <c r="AM1142" s="1"/>
  <c r="AM1143" s="1"/>
  <c r="AM1144" s="1"/>
  <c r="AM1145" s="1"/>
  <c r="AM1146" s="1"/>
  <c r="AM1147" s="1"/>
  <c r="AM1148" s="1"/>
  <c r="AM1149" s="1"/>
  <c r="AM1150" s="1"/>
  <c r="AM1151" s="1"/>
  <c r="AM1152" s="1"/>
  <c r="AM1153" s="1"/>
  <c r="AM1154" s="1"/>
  <c r="AM1155" s="1"/>
  <c r="AM1156" s="1"/>
  <c r="AM1157" s="1"/>
  <c r="AM1158" s="1"/>
  <c r="AM1159" s="1"/>
  <c r="AM1160" s="1"/>
  <c r="AM1161" s="1"/>
  <c r="AM1162" s="1"/>
  <c r="AM1163" s="1"/>
  <c r="AM1164" s="1"/>
  <c r="AM1165" s="1"/>
  <c r="AM1166" s="1"/>
  <c r="AM1167" s="1"/>
  <c r="AM1168" s="1"/>
  <c r="AM1169" s="1"/>
  <c r="AM1170" s="1"/>
  <c r="AM1171" s="1"/>
  <c r="AM1172" s="1"/>
  <c r="AM1173" s="1"/>
  <c r="AM1174" s="1"/>
  <c r="AM1175" s="1"/>
  <c r="AM1176" s="1"/>
  <c r="AM1177" s="1"/>
  <c r="AM1178" s="1"/>
  <c r="AM1179" s="1"/>
  <c r="AM1180" s="1"/>
  <c r="AM1181" s="1"/>
  <c r="AM1182" s="1"/>
  <c r="AM1183" s="1"/>
  <c r="AM1184" s="1"/>
  <c r="AM1185" s="1"/>
  <c r="AM1186" s="1"/>
  <c r="AM1187" s="1"/>
  <c r="AM1188" s="1"/>
  <c r="AM1189" s="1"/>
  <c r="AM1190" s="1"/>
  <c r="AM1191" s="1"/>
  <c r="AM1192" s="1"/>
  <c r="AM1193" s="1"/>
  <c r="AM1194" s="1"/>
  <c r="AM1195" s="1"/>
  <c r="AM1196" s="1"/>
  <c r="AM1197" s="1"/>
  <c r="AM1198" s="1"/>
  <c r="AM1199" s="1"/>
  <c r="AM1200" s="1"/>
  <c r="AM1201" s="1"/>
  <c r="AM1202" s="1"/>
  <c r="AM1203" s="1"/>
  <c r="AM1204" s="1"/>
  <c r="AM1205" s="1"/>
  <c r="AM1206" s="1"/>
  <c r="AM1207" s="1"/>
  <c r="AM1208" s="1"/>
  <c r="AM1209" s="1"/>
  <c r="AM1210" s="1"/>
  <c r="AM1211" s="1"/>
  <c r="AM1212" s="1"/>
  <c r="AM1213" s="1"/>
  <c r="AM1214" s="1"/>
  <c r="AM1215" s="1"/>
  <c r="AM1216" s="1"/>
  <c r="AM1217" s="1"/>
  <c r="AM1218" s="1"/>
  <c r="AM1219" s="1"/>
  <c r="AM1220" s="1"/>
  <c r="AM1221" s="1"/>
  <c r="AM1222" s="1"/>
  <c r="AM1223" s="1"/>
  <c r="AM1224" s="1"/>
  <c r="AM1225" s="1"/>
  <c r="AM1226" s="1"/>
  <c r="AM1227" s="1"/>
  <c r="AM1228" s="1"/>
  <c r="AM1229" s="1"/>
  <c r="AM1230" s="1"/>
  <c r="AM1231" s="1"/>
  <c r="AM1232" s="1"/>
  <c r="AM1233" s="1"/>
  <c r="AM1234" s="1"/>
  <c r="AM1235" s="1"/>
  <c r="AM1236" s="1"/>
  <c r="AM1237" s="1"/>
  <c r="AM1238" s="1"/>
  <c r="AM1239" s="1"/>
  <c r="AM1240" s="1"/>
  <c r="AM1241" s="1"/>
  <c r="AM1242" s="1"/>
  <c r="AM1243" s="1"/>
  <c r="AM1244" s="1"/>
  <c r="AM1245" s="1"/>
  <c r="AM1246" s="1"/>
  <c r="AM1247" s="1"/>
  <c r="AM1248" s="1"/>
  <c r="AM1249" s="1"/>
  <c r="AM1250" s="1"/>
  <c r="AM1251" s="1"/>
  <c r="AM1252" s="1"/>
  <c r="AM1253" s="1"/>
  <c r="AM1254" s="1"/>
  <c r="AM1255" s="1"/>
  <c r="AM1256" s="1"/>
  <c r="AM1257" s="1"/>
  <c r="AM1258" s="1"/>
  <c r="AM1259" s="1"/>
  <c r="AM1260" s="1"/>
  <c r="AM1261" s="1"/>
  <c r="AM1262" s="1"/>
  <c r="AM1263" s="1"/>
  <c r="AM1264" s="1"/>
  <c r="AM1265" s="1"/>
  <c r="AM1266" s="1"/>
  <c r="AM1267" s="1"/>
  <c r="AM1268" s="1"/>
  <c r="AM1269" s="1"/>
  <c r="AM1270" s="1"/>
  <c r="AM1271" s="1"/>
  <c r="AM1272" s="1"/>
  <c r="AM1273" s="1"/>
  <c r="AM1274" s="1"/>
  <c r="AM1275" s="1"/>
  <c r="AM1276" s="1"/>
  <c r="AM1277" s="1"/>
  <c r="AM1278" s="1"/>
  <c r="AM1279" s="1"/>
  <c r="AM1280" s="1"/>
  <c r="AM1281" s="1"/>
  <c r="AM1282" s="1"/>
  <c r="AM1283" s="1"/>
  <c r="AM1284" s="1"/>
  <c r="AM1285" s="1"/>
  <c r="AM1286" s="1"/>
  <c r="AM1287" s="1"/>
  <c r="AM1288" s="1"/>
  <c r="AM1289" s="1"/>
  <c r="AM1290" s="1"/>
  <c r="AM1291" s="1"/>
  <c r="AM1292" s="1"/>
  <c r="AM1293" s="1"/>
  <c r="AM1294" s="1"/>
  <c r="AM1295" s="1"/>
  <c r="AM1296" s="1"/>
  <c r="AM1297" s="1"/>
  <c r="AM1298" s="1"/>
  <c r="AM1299" s="1"/>
  <c r="AM1300" s="1"/>
  <c r="AM1301" s="1"/>
  <c r="AM1302" s="1"/>
  <c r="AM1303" s="1"/>
  <c r="AM1304" s="1"/>
  <c r="AM1305" s="1"/>
  <c r="AM1306" s="1"/>
  <c r="AM1307" s="1"/>
  <c r="AM1308" s="1"/>
  <c r="AM1309" s="1"/>
  <c r="AM1310" s="1"/>
  <c r="AM1311" s="1"/>
  <c r="AM1312" s="1"/>
  <c r="AM1313" s="1"/>
  <c r="AM1314" s="1"/>
  <c r="AM1315" s="1"/>
  <c r="AM1316" s="1"/>
  <c r="AM1317" s="1"/>
  <c r="AM1318" s="1"/>
  <c r="AM1319" s="1"/>
  <c r="AM1320" s="1"/>
  <c r="AM1321" s="1"/>
  <c r="AM1322" s="1"/>
  <c r="AM1323" s="1"/>
  <c r="AM1324" s="1"/>
  <c r="AM1325" s="1"/>
  <c r="AM1326" s="1"/>
  <c r="AM1327" s="1"/>
  <c r="AM1328" s="1"/>
  <c r="AM1329" s="1"/>
  <c r="AM1330" s="1"/>
  <c r="AM1331" s="1"/>
  <c r="AM1332" s="1"/>
  <c r="AM1333" s="1"/>
  <c r="AM1334" s="1"/>
  <c r="AM1335" s="1"/>
  <c r="AM1336" s="1"/>
  <c r="AM1337" s="1"/>
  <c r="AM1338" s="1"/>
  <c r="AM1339" s="1"/>
  <c r="AM1340" s="1"/>
  <c r="AM1341" s="1"/>
  <c r="AM1342" s="1"/>
  <c r="AM1343" s="1"/>
  <c r="AM1344" s="1"/>
  <c r="AM1345" s="1"/>
  <c r="AM1346" s="1"/>
  <c r="AM1347" s="1"/>
  <c r="AM1348" s="1"/>
  <c r="AM1349" s="1"/>
  <c r="AM1350" s="1"/>
  <c r="AM1351" s="1"/>
  <c r="AM1352" s="1"/>
  <c r="AM1353" s="1"/>
  <c r="AM1354" s="1"/>
  <c r="AM1355" s="1"/>
  <c r="AM1356" s="1"/>
  <c r="AM1357" s="1"/>
  <c r="AM1358" s="1"/>
  <c r="AM1359" s="1"/>
  <c r="AM1360" s="1"/>
  <c r="AM1361" s="1"/>
  <c r="AM1362" s="1"/>
  <c r="AM1363" s="1"/>
  <c r="AM1364" s="1"/>
  <c r="AM1365" s="1"/>
  <c r="AM1366" s="1"/>
  <c r="AM1367" s="1"/>
  <c r="AM1368" s="1"/>
  <c r="AM1369" s="1"/>
  <c r="AM1370" s="1"/>
  <c r="AM1371" s="1"/>
  <c r="AM1372" s="1"/>
  <c r="AM1373" s="1"/>
  <c r="AM1374" s="1"/>
  <c r="AM1375" s="1"/>
  <c r="AM1376" s="1"/>
  <c r="AM1377" s="1"/>
  <c r="AM1378" s="1"/>
  <c r="AM1379" s="1"/>
  <c r="AM1380" s="1"/>
  <c r="AM1381" s="1"/>
  <c r="AM1382" s="1"/>
  <c r="AM1383" s="1"/>
  <c r="AM1384" s="1"/>
  <c r="AM1385" s="1"/>
  <c r="AM1386" s="1"/>
  <c r="AM1387" s="1"/>
  <c r="AM1388" s="1"/>
  <c r="AM1389" s="1"/>
  <c r="AM1390" s="1"/>
  <c r="AM1391" s="1"/>
  <c r="AM1392" s="1"/>
  <c r="AM1393" s="1"/>
  <c r="AM1394" s="1"/>
  <c r="AM1395" s="1"/>
  <c r="AM1396" s="1"/>
  <c r="AM1397" s="1"/>
  <c r="AM1398" s="1"/>
  <c r="AM1399" s="1"/>
  <c r="AM1400" s="1"/>
  <c r="AM1401" s="1"/>
  <c r="AM1402" s="1"/>
  <c r="AM1403" s="1"/>
  <c r="AM1404" s="1"/>
  <c r="AM1405" s="1"/>
  <c r="AM1406" s="1"/>
  <c r="AM1407" s="1"/>
  <c r="AM1408" s="1"/>
  <c r="AM1409" s="1"/>
  <c r="AM1410" s="1"/>
  <c r="AM1411" s="1"/>
  <c r="AM1412" s="1"/>
  <c r="AM1413" s="1"/>
  <c r="AM1414" s="1"/>
  <c r="AM1415" s="1"/>
  <c r="AM1416" s="1"/>
  <c r="AM1417" s="1"/>
  <c r="AM1418" s="1"/>
  <c r="AM1419" s="1"/>
  <c r="AM1420" s="1"/>
  <c r="AM1421" s="1"/>
  <c r="AM1422" s="1"/>
  <c r="AM1423" s="1"/>
  <c r="AM1424" s="1"/>
  <c r="AM1425" s="1"/>
  <c r="AM1426" s="1"/>
  <c r="AM1427" s="1"/>
  <c r="AM1428" s="1"/>
  <c r="AM1429" s="1"/>
  <c r="AM1430" s="1"/>
  <c r="AM1431" s="1"/>
  <c r="AM1432" s="1"/>
  <c r="AM1433" s="1"/>
  <c r="AM1434" s="1"/>
  <c r="AM1435" s="1"/>
  <c r="AM1436" s="1"/>
  <c r="AM1437" s="1"/>
  <c r="AM1438" s="1"/>
  <c r="AM1439" s="1"/>
  <c r="AM1440" s="1"/>
  <c r="AM1441" s="1"/>
  <c r="AM1442" s="1"/>
  <c r="AM1443" s="1"/>
  <c r="AM1444" s="1"/>
  <c r="AM1445" s="1"/>
  <c r="AM1446" s="1"/>
  <c r="AM1447" s="1"/>
  <c r="AM1448" s="1"/>
  <c r="AM1449" s="1"/>
  <c r="AM1450" s="1"/>
  <c r="AM1451" s="1"/>
  <c r="AM1452" s="1"/>
  <c r="AM1453" s="1"/>
  <c r="AM1454" s="1"/>
  <c r="AM1455" s="1"/>
  <c r="AM1456" s="1"/>
  <c r="AM1457" s="1"/>
  <c r="AM1458" s="1"/>
  <c r="AM1459" s="1"/>
  <c r="AM1460" s="1"/>
  <c r="AM1461" s="1"/>
  <c r="AM1462" s="1"/>
  <c r="AM1463" s="1"/>
  <c r="AM1464" s="1"/>
  <c r="AM1465" s="1"/>
  <c r="AM1466" s="1"/>
  <c r="AM1467" s="1"/>
  <c r="AM1468" s="1"/>
  <c r="AM1469" s="1"/>
  <c r="AM1470" s="1"/>
  <c r="AM1471" s="1"/>
  <c r="AM1472" s="1"/>
  <c r="AM1473" s="1"/>
  <c r="AM1474" s="1"/>
  <c r="AM1475" s="1"/>
  <c r="AM1476" s="1"/>
  <c r="AM1477" s="1"/>
  <c r="AM1478" s="1"/>
  <c r="AM1479" s="1"/>
  <c r="AM1480" s="1"/>
  <c r="AM1481" s="1"/>
  <c r="AM1482" s="1"/>
  <c r="AM1483" s="1"/>
  <c r="AM1484" s="1"/>
  <c r="AM1485" s="1"/>
  <c r="AM1486" s="1"/>
  <c r="AM1487" s="1"/>
  <c r="AM1488" s="1"/>
  <c r="AM1489" s="1"/>
  <c r="AM1490" s="1"/>
  <c r="AM1491" s="1"/>
  <c r="AM1492" s="1"/>
  <c r="AM1493" s="1"/>
  <c r="AM1494" s="1"/>
  <c r="AM1495" s="1"/>
  <c r="AM1496" s="1"/>
  <c r="AM1497" s="1"/>
  <c r="AM1498" s="1"/>
  <c r="AM1499" s="1"/>
  <c r="AM1500" s="1"/>
  <c r="AM1501" s="1"/>
  <c r="AM1502" s="1"/>
  <c r="AM1503" s="1"/>
  <c r="AM1504" s="1"/>
  <c r="AM1505" s="1"/>
  <c r="AM1506" s="1"/>
  <c r="AM1507" s="1"/>
  <c r="AM1508" s="1"/>
  <c r="AM1509" s="1"/>
  <c r="AM1510" s="1"/>
  <c r="AM1511" s="1"/>
  <c r="AM1512" s="1"/>
  <c r="AM1513" s="1"/>
  <c r="AM1514" s="1"/>
  <c r="AM1515" s="1"/>
  <c r="AM1516" s="1"/>
  <c r="AM1517" s="1"/>
  <c r="AM1518" s="1"/>
  <c r="AM1519" s="1"/>
  <c r="AM1520" s="1"/>
  <c r="AM1521" s="1"/>
  <c r="AM1522" s="1"/>
  <c r="AM1523" s="1"/>
  <c r="AM1524" s="1"/>
  <c r="AM1525" s="1"/>
  <c r="AM1526" s="1"/>
  <c r="AM1527" s="1"/>
  <c r="AM1528" s="1"/>
  <c r="AM1529" s="1"/>
  <c r="AM1530" s="1"/>
  <c r="AM1531" s="1"/>
  <c r="AM1532" s="1"/>
  <c r="AM1533" s="1"/>
  <c r="AM1534" s="1"/>
  <c r="AM1535" s="1"/>
  <c r="AM1536" s="1"/>
  <c r="AM1537" s="1"/>
  <c r="AM1538" s="1"/>
  <c r="AM1539" s="1"/>
  <c r="AM1540" s="1"/>
  <c r="AM1541" s="1"/>
  <c r="AM1542" s="1"/>
  <c r="AM1543" s="1"/>
  <c r="AM1544" s="1"/>
  <c r="AM1545" s="1"/>
  <c r="AM1546" s="1"/>
  <c r="AM1547" s="1"/>
  <c r="AM1548" s="1"/>
  <c r="AM1549" s="1"/>
  <c r="AM1550" s="1"/>
  <c r="AM1551" s="1"/>
  <c r="AM1552" s="1"/>
  <c r="AM1553" s="1"/>
  <c r="AM1554" s="1"/>
  <c r="AM1555" s="1"/>
  <c r="AM1556" s="1"/>
  <c r="AM1557" s="1"/>
  <c r="AM1558" s="1"/>
  <c r="AM1559" s="1"/>
  <c r="AM1560" s="1"/>
  <c r="AM1561" s="1"/>
  <c r="AM1562" s="1"/>
  <c r="AM1563" s="1"/>
  <c r="AM1564" s="1"/>
  <c r="AM1565" s="1"/>
  <c r="AM1566" s="1"/>
  <c r="AM1567" s="1"/>
  <c r="AM1568" s="1"/>
  <c r="AM1569" s="1"/>
  <c r="AM1570" s="1"/>
  <c r="AM1571" s="1"/>
  <c r="AM1572" s="1"/>
  <c r="AM1573" s="1"/>
  <c r="AM1574" s="1"/>
  <c r="AM1575" s="1"/>
  <c r="AM1576" s="1"/>
  <c r="AM1577" s="1"/>
  <c r="AM1578" s="1"/>
  <c r="AM1579" s="1"/>
  <c r="AM1580" s="1"/>
  <c r="AM1581" s="1"/>
  <c r="AM1582" s="1"/>
  <c r="AM1583" s="1"/>
  <c r="AM1584" s="1"/>
  <c r="AM1585" s="1"/>
  <c r="AM1586" s="1"/>
  <c r="AM1587" s="1"/>
  <c r="AM1588" s="1"/>
  <c r="AM1589" s="1"/>
  <c r="AM1590" s="1"/>
  <c r="AM1591" s="1"/>
  <c r="AM1592" s="1"/>
  <c r="AM1593" s="1"/>
  <c r="AM1594" s="1"/>
  <c r="AM1595" s="1"/>
  <c r="AM1596" s="1"/>
  <c r="AM1597" s="1"/>
  <c r="AM1598" s="1"/>
  <c r="AM1599" s="1"/>
  <c r="AM1600" s="1"/>
  <c r="AM1601" s="1"/>
  <c r="AM1602" s="1"/>
  <c r="AM1603" s="1"/>
  <c r="AM1604" s="1"/>
  <c r="AM1605" s="1"/>
  <c r="AM1606" s="1"/>
  <c r="AM1607" s="1"/>
  <c r="AM1608" s="1"/>
  <c r="AM1609" s="1"/>
  <c r="AM1610" s="1"/>
  <c r="AM1611" s="1"/>
  <c r="AM1612" s="1"/>
  <c r="AM1613" s="1"/>
  <c r="AM1614" s="1"/>
  <c r="AM1615" s="1"/>
  <c r="AM1616" s="1"/>
  <c r="AM1617" s="1"/>
  <c r="AM1618" s="1"/>
  <c r="AM1619" s="1"/>
  <c r="AM1620" s="1"/>
  <c r="AM1621" s="1"/>
  <c r="AM1622" s="1"/>
  <c r="AM1623" s="1"/>
  <c r="AM1624" s="1"/>
  <c r="AM1625" s="1"/>
  <c r="AM1626" s="1"/>
  <c r="AM1627" s="1"/>
  <c r="AM1628" s="1"/>
  <c r="AM1629" s="1"/>
  <c r="AM1630" s="1"/>
  <c r="AM1631" s="1"/>
  <c r="AM1632" s="1"/>
  <c r="AM1633" s="1"/>
  <c r="AM1634" s="1"/>
  <c r="AM1635" s="1"/>
  <c r="AM1636" s="1"/>
  <c r="AM1637" s="1"/>
  <c r="AM1638" s="1"/>
  <c r="AM1639" s="1"/>
  <c r="AM1640" s="1"/>
  <c r="AM1641" s="1"/>
  <c r="AM1642" s="1"/>
  <c r="AM1643" s="1"/>
  <c r="AM1644" s="1"/>
  <c r="AM1645" s="1"/>
  <c r="AM1646" s="1"/>
  <c r="AM1647" s="1"/>
  <c r="AM1648" s="1"/>
  <c r="AM1649" s="1"/>
  <c r="AM1650" s="1"/>
  <c r="AM1651" s="1"/>
  <c r="AM1652" s="1"/>
  <c r="AM1653" s="1"/>
  <c r="AM1654" s="1"/>
  <c r="AM1655" s="1"/>
  <c r="AM1656" s="1"/>
  <c r="AM1657" s="1"/>
  <c r="AM1658" s="1"/>
  <c r="AM1659" s="1"/>
  <c r="AM1660" s="1"/>
  <c r="AM1661" s="1"/>
  <c r="AM1662" s="1"/>
  <c r="AM1663" s="1"/>
  <c r="AM1664" s="1"/>
  <c r="AM1665" s="1"/>
  <c r="AM1666" s="1"/>
  <c r="AM1667" s="1"/>
  <c r="AM1668" s="1"/>
  <c r="AM1669" s="1"/>
  <c r="AM1670" s="1"/>
  <c r="AM1671" s="1"/>
  <c r="AM1672" s="1"/>
  <c r="AM1673" s="1"/>
  <c r="AM1674" s="1"/>
  <c r="AM1675" s="1"/>
  <c r="AM1676" s="1"/>
  <c r="AM1677" s="1"/>
  <c r="AM1678" s="1"/>
  <c r="AM1679" s="1"/>
  <c r="AM1680" s="1"/>
  <c r="AM1681" s="1"/>
  <c r="AM1682" s="1"/>
  <c r="AM1683" s="1"/>
  <c r="AM1684" s="1"/>
  <c r="AM1685" s="1"/>
  <c r="AM1686" s="1"/>
  <c r="AM1687" s="1"/>
  <c r="AM1688" s="1"/>
  <c r="AM1689" s="1"/>
  <c r="AM1690" s="1"/>
  <c r="AM1691" s="1"/>
  <c r="AM1692" s="1"/>
  <c r="AM1693" s="1"/>
  <c r="AM1694" s="1"/>
  <c r="AM1695" s="1"/>
  <c r="AM1696" s="1"/>
  <c r="AM1697" s="1"/>
  <c r="AM1698" s="1"/>
  <c r="AM1699" s="1"/>
  <c r="AM1700" s="1"/>
  <c r="AM1701" s="1"/>
  <c r="AM1702" s="1"/>
  <c r="AM1703" s="1"/>
  <c r="AM1704" s="1"/>
  <c r="AM1705" s="1"/>
  <c r="AM1706" s="1"/>
  <c r="AM1707" s="1"/>
  <c r="AM1708" s="1"/>
  <c r="AM1709" s="1"/>
  <c r="AM1710" s="1"/>
  <c r="AM1711" s="1"/>
  <c r="AM1712" s="1"/>
  <c r="AM1713" s="1"/>
  <c r="AM1714" s="1"/>
  <c r="AM1715" s="1"/>
  <c r="AM1716" s="1"/>
  <c r="AM1717" s="1"/>
  <c r="AM1718" s="1"/>
  <c r="AM1719" s="1"/>
  <c r="AM1720" s="1"/>
  <c r="AM1721" s="1"/>
  <c r="AM1722" s="1"/>
  <c r="AM1723" s="1"/>
  <c r="AM1724" s="1"/>
  <c r="AM1725" s="1"/>
  <c r="AM1726" s="1"/>
  <c r="AM1727" s="1"/>
  <c r="AM1728" s="1"/>
  <c r="AM1729" s="1"/>
  <c r="AM1730" s="1"/>
  <c r="AM1731" s="1"/>
  <c r="AM1732" s="1"/>
  <c r="AM1733" s="1"/>
  <c r="AM1734" s="1"/>
  <c r="AM1735" s="1"/>
  <c r="AM1736" s="1"/>
  <c r="AM1737" s="1"/>
  <c r="AM1738" s="1"/>
  <c r="AM1739" s="1"/>
  <c r="AM1740" s="1"/>
  <c r="AM1741" s="1"/>
  <c r="AM1742" s="1"/>
  <c r="AM1743" s="1"/>
  <c r="AM1744" s="1"/>
  <c r="AM1745" s="1"/>
  <c r="AM1746" s="1"/>
  <c r="AM1747" s="1"/>
  <c r="AM1748" s="1"/>
  <c r="AM1749" s="1"/>
  <c r="AM1750" s="1"/>
  <c r="AM1751" s="1"/>
  <c r="AM1752" s="1"/>
  <c r="AM1753" s="1"/>
  <c r="AM1754" s="1"/>
  <c r="AM1755" s="1"/>
  <c r="AM1756" s="1"/>
  <c r="AM1757" s="1"/>
  <c r="AM1758" s="1"/>
  <c r="AM1759" s="1"/>
  <c r="AM1760" s="1"/>
  <c r="AM1761" s="1"/>
  <c r="AM1762" s="1"/>
  <c r="AM1763" s="1"/>
  <c r="AM1764" s="1"/>
  <c r="AM1765" s="1"/>
  <c r="AM1766" s="1"/>
  <c r="AM1767" s="1"/>
  <c r="AM1768" s="1"/>
  <c r="AM1769" s="1"/>
  <c r="AM1770" s="1"/>
  <c r="AM1771" s="1"/>
  <c r="AM1772" s="1"/>
  <c r="AM1773" s="1"/>
  <c r="AM1774" s="1"/>
  <c r="AM1775" s="1"/>
  <c r="AM1776" s="1"/>
  <c r="AM1777" s="1"/>
  <c r="AM1778" s="1"/>
  <c r="AM1779" s="1"/>
  <c r="AM1780" s="1"/>
  <c r="AM1781" s="1"/>
  <c r="AM1782" s="1"/>
  <c r="AM1783" s="1"/>
  <c r="AM1784" s="1"/>
  <c r="AM1785" s="1"/>
  <c r="AM1786" s="1"/>
  <c r="AM1787" s="1"/>
  <c r="AM1788" s="1"/>
  <c r="AM1789" s="1"/>
  <c r="AM1790" s="1"/>
  <c r="AM1791" s="1"/>
  <c r="AM1792" s="1"/>
  <c r="AM1793" s="1"/>
  <c r="AM1794" s="1"/>
  <c r="AM1795" s="1"/>
  <c r="AM1796" s="1"/>
  <c r="AM1797" s="1"/>
  <c r="AM1798" s="1"/>
  <c r="AM1799" s="1"/>
  <c r="AM1800" s="1"/>
  <c r="AM1801" s="1"/>
  <c r="AM1802" s="1"/>
  <c r="AM1803" s="1"/>
  <c r="AM1804" s="1"/>
  <c r="AM1805" s="1"/>
  <c r="AM1806" s="1"/>
  <c r="AM1807" s="1"/>
  <c r="AM1808" s="1"/>
  <c r="AM1809" s="1"/>
  <c r="AM1810" s="1"/>
  <c r="AM1811" s="1"/>
  <c r="AM1812" s="1"/>
  <c r="AM1813" s="1"/>
  <c r="AM1814" s="1"/>
  <c r="AM1815" s="1"/>
  <c r="AM1816" s="1"/>
  <c r="AM1817" s="1"/>
  <c r="AM1818" s="1"/>
  <c r="AM1819" s="1"/>
  <c r="AM1820" s="1"/>
  <c r="AM1821" s="1"/>
  <c r="AM1822" s="1"/>
  <c r="AM1823" s="1"/>
  <c r="AM1824" s="1"/>
  <c r="AM1825" s="1"/>
  <c r="AM1826" s="1"/>
  <c r="AM1827" s="1"/>
  <c r="AM1828" s="1"/>
  <c r="AM1829" s="1"/>
  <c r="AM1830" s="1"/>
  <c r="AM1831" s="1"/>
  <c r="AM1832" s="1"/>
  <c r="AM1833" s="1"/>
  <c r="AM1834" s="1"/>
  <c r="AM1835" s="1"/>
  <c r="AM1836" s="1"/>
  <c r="AM1837" s="1"/>
  <c r="AM1838" s="1"/>
  <c r="AM1839" s="1"/>
  <c r="AM1840" s="1"/>
  <c r="AM1841" s="1"/>
  <c r="AM1842" s="1"/>
  <c r="AM1843" s="1"/>
  <c r="AM1844" s="1"/>
  <c r="AM1845" s="1"/>
  <c r="AM1846" s="1"/>
  <c r="AM1847" s="1"/>
  <c r="AM1848" s="1"/>
  <c r="AM1849" s="1"/>
  <c r="AM1850" s="1"/>
  <c r="AM1851" s="1"/>
  <c r="AM1852" s="1"/>
  <c r="AM1853" s="1"/>
  <c r="AM1854" s="1"/>
  <c r="AM1855" s="1"/>
  <c r="AM1856" s="1"/>
  <c r="AM1857" s="1"/>
  <c r="AM1858" s="1"/>
  <c r="AM1859" s="1"/>
  <c r="AM1860" s="1"/>
  <c r="AM1861" s="1"/>
  <c r="AM1862" s="1"/>
  <c r="AM1863" s="1"/>
  <c r="AM1864" s="1"/>
  <c r="AM1865" s="1"/>
  <c r="AM1866" s="1"/>
  <c r="AM1867" s="1"/>
  <c r="AM1868" s="1"/>
  <c r="AM1869" s="1"/>
  <c r="AM1870" s="1"/>
  <c r="AM1871" s="1"/>
  <c r="AM1872" s="1"/>
  <c r="AM1873" s="1"/>
  <c r="AM1874" s="1"/>
  <c r="AM1875" s="1"/>
  <c r="AM1876" s="1"/>
  <c r="AM1877" s="1"/>
  <c r="AM1878" s="1"/>
  <c r="AM1879" s="1"/>
  <c r="AM1880" s="1"/>
  <c r="AM1881" s="1"/>
  <c r="AM1882" s="1"/>
  <c r="AM1883" s="1"/>
  <c r="AM1884" s="1"/>
  <c r="AM1885" s="1"/>
  <c r="AM1886" s="1"/>
  <c r="AM1887" s="1"/>
  <c r="AM1888" s="1"/>
  <c r="AM1889" s="1"/>
  <c r="AM1890" s="1"/>
  <c r="AM1891" s="1"/>
  <c r="AM1892" s="1"/>
  <c r="AM1893" s="1"/>
  <c r="AM1894" s="1"/>
  <c r="AM1895" s="1"/>
  <c r="AM1896" s="1"/>
  <c r="AM1897" s="1"/>
  <c r="AM1898" s="1"/>
  <c r="AM1899" s="1"/>
  <c r="AM1900" s="1"/>
  <c r="AM1901" s="1"/>
  <c r="AM1902" s="1"/>
  <c r="AM1903" s="1"/>
  <c r="AM1904" s="1"/>
  <c r="AM1905" s="1"/>
  <c r="AM1906" s="1"/>
  <c r="AM1907" s="1"/>
  <c r="AM1908" s="1"/>
  <c r="AM1909" s="1"/>
  <c r="AM1910" s="1"/>
  <c r="AM1911" s="1"/>
  <c r="AM1912" s="1"/>
  <c r="AM1913" s="1"/>
  <c r="AM1914" s="1"/>
  <c r="AM1915" s="1"/>
  <c r="AM1916" s="1"/>
  <c r="AM1917" s="1"/>
  <c r="AM1918" s="1"/>
  <c r="AM1919" s="1"/>
  <c r="AM1920" s="1"/>
  <c r="AM1921" s="1"/>
  <c r="AM1922" s="1"/>
  <c r="AM1923" s="1"/>
  <c r="AM1924" s="1"/>
  <c r="AM1925" s="1"/>
  <c r="AM1926" s="1"/>
  <c r="AM1927" s="1"/>
  <c r="AM1928" s="1"/>
  <c r="AM1929" s="1"/>
  <c r="AM1930" s="1"/>
  <c r="AM1931" s="1"/>
  <c r="AM1932" s="1"/>
  <c r="AM1933" s="1"/>
  <c r="AM1934" s="1"/>
  <c r="AM1935" s="1"/>
  <c r="AM1936" s="1"/>
  <c r="AM1937" s="1"/>
  <c r="AM1938" s="1"/>
  <c r="AM1939" s="1"/>
  <c r="AM1940" s="1"/>
  <c r="AM1941" s="1"/>
  <c r="AM1942" s="1"/>
  <c r="AM1943" s="1"/>
  <c r="AM1944" s="1"/>
  <c r="AM1945" s="1"/>
  <c r="AM1946" s="1"/>
  <c r="AM1947" s="1"/>
  <c r="AM1948" s="1"/>
  <c r="AM1949" s="1"/>
  <c r="AM1950" s="1"/>
  <c r="AM1951" s="1"/>
  <c r="AM1952" s="1"/>
  <c r="AM1953" s="1"/>
  <c r="AM1954" s="1"/>
  <c r="AM1955" s="1"/>
  <c r="AM1956" s="1"/>
  <c r="AM1957" s="1"/>
  <c r="AM1958" s="1"/>
  <c r="AM1959" s="1"/>
  <c r="AM1960" s="1"/>
  <c r="AM1961" s="1"/>
  <c r="AM1962" s="1"/>
  <c r="AM1963" s="1"/>
  <c r="AM1964" s="1"/>
  <c r="AM1965" s="1"/>
  <c r="AM1966" s="1"/>
  <c r="AM1967" s="1"/>
  <c r="AM1968" s="1"/>
  <c r="AM1969" s="1"/>
  <c r="AM1970" s="1"/>
  <c r="AM1971" s="1"/>
  <c r="AM1972" s="1"/>
  <c r="AM1973" s="1"/>
  <c r="AM1974" s="1"/>
  <c r="AM1975" s="1"/>
  <c r="AM1976" s="1"/>
  <c r="AM1977" s="1"/>
  <c r="AM1978" s="1"/>
  <c r="AM1979" s="1"/>
  <c r="AM1980" s="1"/>
  <c r="AM1981" s="1"/>
  <c r="AM1982" s="1"/>
  <c r="AM1983" s="1"/>
  <c r="AM1984" s="1"/>
  <c r="AM1985" s="1"/>
  <c r="AM1986" s="1"/>
  <c r="AM1987" s="1"/>
  <c r="AM1988" s="1"/>
  <c r="AM1989" s="1"/>
  <c r="AM1990" s="1"/>
  <c r="AM1991" s="1"/>
  <c r="AM1992" s="1"/>
  <c r="AM1993" s="1"/>
  <c r="AM1994" s="1"/>
  <c r="AM1995" s="1"/>
  <c r="AM1996" s="1"/>
  <c r="AM1997" s="1"/>
  <c r="AM1998" s="1"/>
  <c r="AM1999" s="1"/>
  <c r="AM2000" s="1"/>
  <c r="AM2001" s="1"/>
  <c r="AL3"/>
  <c r="AL4" s="1"/>
  <c r="AL5" s="1"/>
  <c r="AL6" s="1"/>
  <c r="AL7" s="1"/>
  <c r="AL8" s="1"/>
  <c r="AL9" s="1"/>
  <c r="AL10" s="1"/>
  <c r="AL11" s="1"/>
  <c r="AL12" s="1"/>
  <c r="AL13" s="1"/>
  <c r="AL14" s="1"/>
  <c r="AL15" s="1"/>
  <c r="AL16" s="1"/>
  <c r="AL17" s="1"/>
  <c r="AL18" s="1"/>
  <c r="AL19" s="1"/>
  <c r="AL20" s="1"/>
  <c r="AL21" s="1"/>
  <c r="AL22" s="1"/>
  <c r="AL23" s="1"/>
  <c r="AL24" s="1"/>
  <c r="AL25" s="1"/>
  <c r="AL26" s="1"/>
  <c r="AL27" s="1"/>
  <c r="AL28" s="1"/>
  <c r="AL29" s="1"/>
  <c r="AL30" s="1"/>
  <c r="AL31" s="1"/>
  <c r="AL32" s="1"/>
  <c r="AL33" s="1"/>
  <c r="AL34" s="1"/>
  <c r="AL35" s="1"/>
  <c r="AL36" s="1"/>
  <c r="AL37" s="1"/>
  <c r="AL38" s="1"/>
  <c r="AL39" s="1"/>
  <c r="AL40" s="1"/>
  <c r="AL41" s="1"/>
  <c r="AL42" s="1"/>
  <c r="AL43" s="1"/>
  <c r="AL44" s="1"/>
  <c r="AL45" s="1"/>
  <c r="AL46" s="1"/>
  <c r="AL47" s="1"/>
  <c r="AL48" s="1"/>
  <c r="AL49" s="1"/>
  <c r="AL50" s="1"/>
  <c r="AL51" s="1"/>
  <c r="AL52" s="1"/>
  <c r="AL53" s="1"/>
  <c r="AL54" s="1"/>
  <c r="AL55" s="1"/>
  <c r="AL56" s="1"/>
  <c r="AL57" s="1"/>
  <c r="AL58" s="1"/>
  <c r="AL59" s="1"/>
  <c r="AL60" s="1"/>
  <c r="AL61" s="1"/>
  <c r="AL62" s="1"/>
  <c r="AL63" s="1"/>
  <c r="AL64" s="1"/>
  <c r="AL65" s="1"/>
  <c r="AL66" s="1"/>
  <c r="AL67" s="1"/>
  <c r="AL68" s="1"/>
  <c r="AL69" s="1"/>
  <c r="AL70" s="1"/>
  <c r="AL71" s="1"/>
  <c r="AL72" s="1"/>
  <c r="AL73" s="1"/>
  <c r="AL74" s="1"/>
  <c r="AL75" s="1"/>
  <c r="AL76" s="1"/>
  <c r="AL77" s="1"/>
  <c r="AL78" s="1"/>
  <c r="AL79" s="1"/>
  <c r="AL80" s="1"/>
  <c r="AL81" s="1"/>
  <c r="AL82" s="1"/>
  <c r="AL83" s="1"/>
  <c r="AL84" s="1"/>
  <c r="AL85" s="1"/>
  <c r="AL86" s="1"/>
  <c r="AL87" s="1"/>
  <c r="AL88" s="1"/>
  <c r="AL89" s="1"/>
  <c r="AL90" s="1"/>
  <c r="AL91" s="1"/>
  <c r="AL92" s="1"/>
  <c r="AL93" s="1"/>
  <c r="AL94" s="1"/>
  <c r="AL95" s="1"/>
  <c r="AL96" s="1"/>
  <c r="AL97" s="1"/>
  <c r="AL98" s="1"/>
  <c r="AL99" s="1"/>
  <c r="AL100" s="1"/>
  <c r="AL101" s="1"/>
  <c r="AL102" s="1"/>
  <c r="AL103" s="1"/>
  <c r="AL104" s="1"/>
  <c r="AL105" s="1"/>
  <c r="AL106" s="1"/>
  <c r="AL107" s="1"/>
  <c r="AL108" s="1"/>
  <c r="AL109" s="1"/>
  <c r="AL110" s="1"/>
  <c r="AL111" s="1"/>
  <c r="AL112" s="1"/>
  <c r="AL113" s="1"/>
  <c r="AL114" s="1"/>
  <c r="AL115" s="1"/>
  <c r="AL116" s="1"/>
  <c r="AL117" s="1"/>
  <c r="AL118" s="1"/>
  <c r="AL119" s="1"/>
  <c r="AL120" s="1"/>
  <c r="AL121" s="1"/>
  <c r="AL122" s="1"/>
  <c r="AL123" s="1"/>
  <c r="AL124" s="1"/>
  <c r="AL125" s="1"/>
  <c r="AL126" s="1"/>
  <c r="AL127" s="1"/>
  <c r="AL128" s="1"/>
  <c r="AL129" s="1"/>
  <c r="AL130" s="1"/>
  <c r="AL131" s="1"/>
  <c r="AL132" s="1"/>
  <c r="AL133" s="1"/>
  <c r="AL134" s="1"/>
  <c r="AL135" s="1"/>
  <c r="AL136" s="1"/>
  <c r="AL137" s="1"/>
  <c r="AL138" s="1"/>
  <c r="AL139" s="1"/>
  <c r="AL140" s="1"/>
  <c r="AL141" s="1"/>
  <c r="AL142" s="1"/>
  <c r="AL143" s="1"/>
  <c r="AL144" s="1"/>
  <c r="AL145" s="1"/>
  <c r="AL146" s="1"/>
  <c r="AL147" s="1"/>
  <c r="AL148" s="1"/>
  <c r="AL149" s="1"/>
  <c r="AL150" s="1"/>
  <c r="AL151" s="1"/>
  <c r="AL152" s="1"/>
  <c r="AL153" s="1"/>
  <c r="AL154" s="1"/>
  <c r="AL155" s="1"/>
  <c r="AL156" s="1"/>
  <c r="AL157" s="1"/>
  <c r="AL158" s="1"/>
  <c r="AL159" s="1"/>
  <c r="AL160" s="1"/>
  <c r="AL161" s="1"/>
  <c r="AL162" s="1"/>
  <c r="AL163" s="1"/>
  <c r="AL164" s="1"/>
  <c r="AL165" s="1"/>
  <c r="AL166" s="1"/>
  <c r="AL167" s="1"/>
  <c r="AL168" s="1"/>
  <c r="AL169" s="1"/>
  <c r="AL170" s="1"/>
  <c r="AL171" s="1"/>
  <c r="AL172" s="1"/>
  <c r="AL173" s="1"/>
  <c r="AL174" s="1"/>
  <c r="AL175" s="1"/>
  <c r="AL176" s="1"/>
  <c r="AL177" s="1"/>
  <c r="AL178" s="1"/>
  <c r="AL179" s="1"/>
  <c r="AL180" s="1"/>
  <c r="AL181" s="1"/>
  <c r="AL182" s="1"/>
  <c r="AL183" s="1"/>
  <c r="AL184" s="1"/>
  <c r="AL185" s="1"/>
  <c r="AL186" s="1"/>
  <c r="AL187" s="1"/>
  <c r="AL188" s="1"/>
  <c r="AL189" s="1"/>
  <c r="AL190" s="1"/>
  <c r="AL191" s="1"/>
  <c r="AL192" s="1"/>
  <c r="AL193" s="1"/>
  <c r="AL194" s="1"/>
  <c r="AL195" s="1"/>
  <c r="AL196" s="1"/>
  <c r="AL197" s="1"/>
  <c r="AL198" s="1"/>
  <c r="AL199" s="1"/>
  <c r="AL200" s="1"/>
  <c r="AL201" s="1"/>
  <c r="AL202" s="1"/>
  <c r="AL203" s="1"/>
  <c r="AL204" s="1"/>
  <c r="AL205" s="1"/>
  <c r="AL206" s="1"/>
  <c r="AL207" s="1"/>
  <c r="AL208" s="1"/>
  <c r="AL209" s="1"/>
  <c r="AL210" s="1"/>
  <c r="AL211" s="1"/>
  <c r="AL212" s="1"/>
  <c r="AL213" s="1"/>
  <c r="AL214" s="1"/>
  <c r="AL215" s="1"/>
  <c r="AL216" s="1"/>
  <c r="AL217" s="1"/>
  <c r="AL218" s="1"/>
  <c r="AL219" s="1"/>
  <c r="AL220" s="1"/>
  <c r="AL221" s="1"/>
  <c r="AL222" s="1"/>
  <c r="AL223" s="1"/>
  <c r="AL224" s="1"/>
  <c r="AL225" s="1"/>
  <c r="AL226" s="1"/>
  <c r="AL227" s="1"/>
  <c r="AL228" s="1"/>
  <c r="AL229" s="1"/>
  <c r="AL230" s="1"/>
  <c r="AL231" s="1"/>
  <c r="AL232" s="1"/>
  <c r="AL233" s="1"/>
  <c r="AL234" s="1"/>
  <c r="AL235" s="1"/>
  <c r="AL236" s="1"/>
  <c r="AL237" s="1"/>
  <c r="AL238" s="1"/>
  <c r="AL239" s="1"/>
  <c r="AL240" s="1"/>
  <c r="AL241" s="1"/>
  <c r="AL242" s="1"/>
  <c r="AL243" s="1"/>
  <c r="AL244" s="1"/>
  <c r="AL245" s="1"/>
  <c r="AL246" s="1"/>
  <c r="AL247" s="1"/>
  <c r="AL248" s="1"/>
  <c r="AL249" s="1"/>
  <c r="AL250" s="1"/>
  <c r="AL251" s="1"/>
  <c r="AL252" s="1"/>
  <c r="AL253" s="1"/>
  <c r="AL254" s="1"/>
  <c r="AL255" s="1"/>
  <c r="AL256" s="1"/>
  <c r="AL257" s="1"/>
  <c r="AL258" s="1"/>
  <c r="AL259" s="1"/>
  <c r="AL260" s="1"/>
  <c r="AL261" s="1"/>
  <c r="AL262" s="1"/>
  <c r="AL263" s="1"/>
  <c r="AL264" s="1"/>
  <c r="AL265" s="1"/>
  <c r="AL266" s="1"/>
  <c r="AL267" s="1"/>
  <c r="AL268" s="1"/>
  <c r="AL269" s="1"/>
  <c r="AL270" s="1"/>
  <c r="AL271" s="1"/>
  <c r="AL272" s="1"/>
  <c r="AL273" s="1"/>
  <c r="AL274" s="1"/>
  <c r="AL275" s="1"/>
  <c r="AL276" s="1"/>
  <c r="AL277" s="1"/>
  <c r="AL278" s="1"/>
  <c r="AL279" s="1"/>
  <c r="AL280" s="1"/>
  <c r="AL281" s="1"/>
  <c r="AL282" s="1"/>
  <c r="AL283" s="1"/>
  <c r="AL284" s="1"/>
  <c r="AL285" s="1"/>
  <c r="AL286" s="1"/>
  <c r="AL287" s="1"/>
  <c r="AL288" s="1"/>
  <c r="AL289" s="1"/>
  <c r="AL290" s="1"/>
  <c r="AL291" s="1"/>
  <c r="AL292" s="1"/>
  <c r="AL293" s="1"/>
  <c r="AL294" s="1"/>
  <c r="AL295" s="1"/>
  <c r="AL296" s="1"/>
  <c r="AL297" s="1"/>
  <c r="AL298" s="1"/>
  <c r="AL299" s="1"/>
  <c r="AL300" s="1"/>
  <c r="AL301" s="1"/>
  <c r="AL302" s="1"/>
  <c r="AL303" s="1"/>
  <c r="AL304" s="1"/>
  <c r="AL305" s="1"/>
  <c r="AL306" s="1"/>
  <c r="AL307" s="1"/>
  <c r="AL308" s="1"/>
  <c r="AL309" s="1"/>
  <c r="AL310" s="1"/>
  <c r="AL311" s="1"/>
  <c r="AL312" s="1"/>
  <c r="AL313" s="1"/>
  <c r="AL314" s="1"/>
  <c r="AL315" s="1"/>
  <c r="AL316" s="1"/>
  <c r="AL317" s="1"/>
  <c r="AL318" s="1"/>
  <c r="AL319" s="1"/>
  <c r="AL320" s="1"/>
  <c r="AL321" s="1"/>
  <c r="AL322" s="1"/>
  <c r="AL323" s="1"/>
  <c r="AL324" s="1"/>
  <c r="AL325" s="1"/>
  <c r="AL326" s="1"/>
  <c r="AL327" s="1"/>
  <c r="AL328" s="1"/>
  <c r="AL329" s="1"/>
  <c r="AL330" s="1"/>
  <c r="AL331" s="1"/>
  <c r="AL332" s="1"/>
  <c r="AL333" s="1"/>
  <c r="AL334" s="1"/>
  <c r="AL335" s="1"/>
  <c r="AL336" s="1"/>
  <c r="AL337" s="1"/>
  <c r="AL338" s="1"/>
  <c r="AL339" s="1"/>
  <c r="AL340" s="1"/>
  <c r="AL341" s="1"/>
  <c r="AL342" s="1"/>
  <c r="AL343" s="1"/>
  <c r="AL344" s="1"/>
  <c r="AL345" s="1"/>
  <c r="AL346" s="1"/>
  <c r="AL347" s="1"/>
  <c r="AL348" s="1"/>
  <c r="AL349" s="1"/>
  <c r="AL350" s="1"/>
  <c r="AL351" s="1"/>
  <c r="AL352" s="1"/>
  <c r="AL353" s="1"/>
  <c r="AL354" s="1"/>
  <c r="AL355" s="1"/>
  <c r="AL356" s="1"/>
  <c r="AL357" s="1"/>
  <c r="AL358" s="1"/>
  <c r="AL359" s="1"/>
  <c r="AL360" s="1"/>
  <c r="AL361" s="1"/>
  <c r="AL362" s="1"/>
  <c r="AL363" s="1"/>
  <c r="AL364" s="1"/>
  <c r="AL365" s="1"/>
  <c r="AL366" s="1"/>
  <c r="AL367" s="1"/>
  <c r="AL368" s="1"/>
  <c r="AL369" s="1"/>
  <c r="AL370" s="1"/>
  <c r="AL371" s="1"/>
  <c r="AL372" s="1"/>
  <c r="AL373" s="1"/>
  <c r="AL374" s="1"/>
  <c r="AL375" s="1"/>
  <c r="AL376" s="1"/>
  <c r="AL377" s="1"/>
  <c r="AL378" s="1"/>
  <c r="AL379" s="1"/>
  <c r="AL380" s="1"/>
  <c r="AL381" s="1"/>
  <c r="AL382" s="1"/>
  <c r="AL383" s="1"/>
  <c r="AL384" s="1"/>
  <c r="AL385" s="1"/>
  <c r="AL386" s="1"/>
  <c r="AL387" s="1"/>
  <c r="AL388" s="1"/>
  <c r="AL389" s="1"/>
  <c r="AL390" s="1"/>
  <c r="AL391" s="1"/>
  <c r="AL392" s="1"/>
  <c r="AL393" s="1"/>
  <c r="AL394" s="1"/>
  <c r="AL395" s="1"/>
  <c r="AL396" s="1"/>
  <c r="AL397" s="1"/>
  <c r="AL398" s="1"/>
  <c r="AL399" s="1"/>
  <c r="AL400" s="1"/>
  <c r="AL401" s="1"/>
  <c r="AL402" s="1"/>
  <c r="AL403" s="1"/>
  <c r="AL404" s="1"/>
  <c r="AL405" s="1"/>
  <c r="AL406" s="1"/>
  <c r="AL407" s="1"/>
  <c r="AL408" s="1"/>
  <c r="AL409" s="1"/>
  <c r="AL410" s="1"/>
  <c r="AL411" s="1"/>
  <c r="AL412" s="1"/>
  <c r="AL413" s="1"/>
  <c r="AL414" s="1"/>
  <c r="AL415" s="1"/>
  <c r="AL416" s="1"/>
  <c r="AL417" s="1"/>
  <c r="AL418" s="1"/>
  <c r="AL419" s="1"/>
  <c r="AL420" s="1"/>
  <c r="AL421" s="1"/>
  <c r="AL422" s="1"/>
  <c r="AL423" s="1"/>
  <c r="AL424" s="1"/>
  <c r="AL425" s="1"/>
  <c r="AL426" s="1"/>
  <c r="AL427" s="1"/>
  <c r="AL428" s="1"/>
  <c r="AL429" s="1"/>
  <c r="AL430" s="1"/>
  <c r="AL431" s="1"/>
  <c r="AL432" s="1"/>
  <c r="AL433" s="1"/>
  <c r="AL434" s="1"/>
  <c r="AL435" s="1"/>
  <c r="AL436" s="1"/>
  <c r="AL437" s="1"/>
  <c r="AL438" s="1"/>
  <c r="AL439" s="1"/>
  <c r="AL440" s="1"/>
  <c r="AL441" s="1"/>
  <c r="AL442" s="1"/>
  <c r="AL443" s="1"/>
  <c r="AL444" s="1"/>
  <c r="AL445" s="1"/>
  <c r="AL446" s="1"/>
  <c r="AL447" s="1"/>
  <c r="AL448" s="1"/>
  <c r="AL449" s="1"/>
  <c r="AL450" s="1"/>
  <c r="AL451" s="1"/>
  <c r="AL452" s="1"/>
  <c r="AL453" s="1"/>
  <c r="AL454" s="1"/>
  <c r="AL455" s="1"/>
  <c r="AL456" s="1"/>
  <c r="AL457" s="1"/>
  <c r="AL458" s="1"/>
  <c r="AL459" s="1"/>
  <c r="AL460" s="1"/>
  <c r="AL461" s="1"/>
  <c r="AL462" s="1"/>
  <c r="AL463" s="1"/>
  <c r="AL464" s="1"/>
  <c r="AL465" s="1"/>
  <c r="AL466" s="1"/>
  <c r="AL467" s="1"/>
  <c r="AL468" s="1"/>
  <c r="AL469" s="1"/>
  <c r="AL470" s="1"/>
  <c r="AL471" s="1"/>
  <c r="AL472" s="1"/>
  <c r="AL473" s="1"/>
  <c r="AL474" s="1"/>
  <c r="AL475" s="1"/>
  <c r="AL476" s="1"/>
  <c r="AL477" s="1"/>
  <c r="AL478" s="1"/>
  <c r="AL479" s="1"/>
  <c r="AL480" s="1"/>
  <c r="AL481" s="1"/>
  <c r="AL482" s="1"/>
  <c r="AL483" s="1"/>
  <c r="AL484" s="1"/>
  <c r="AL485" s="1"/>
  <c r="AL486" s="1"/>
  <c r="AL487" s="1"/>
  <c r="AL488" s="1"/>
  <c r="AL489" s="1"/>
  <c r="AL490" s="1"/>
  <c r="AL491" s="1"/>
  <c r="AL492" s="1"/>
  <c r="AL493" s="1"/>
  <c r="AL494" s="1"/>
  <c r="AL495" s="1"/>
  <c r="AL496" s="1"/>
  <c r="AL497" s="1"/>
  <c r="AL498" s="1"/>
  <c r="AL499" s="1"/>
  <c r="AL500" s="1"/>
  <c r="AL501" s="1"/>
  <c r="AL502" s="1"/>
  <c r="AL503" s="1"/>
  <c r="AL504" s="1"/>
  <c r="AL505" s="1"/>
  <c r="AL506" s="1"/>
  <c r="AL507" s="1"/>
  <c r="AL508" s="1"/>
  <c r="AL509" s="1"/>
  <c r="AL510" s="1"/>
  <c r="AL511" s="1"/>
  <c r="AL512" s="1"/>
  <c r="AL513" s="1"/>
  <c r="AL514" s="1"/>
  <c r="AL515" s="1"/>
  <c r="AL516" s="1"/>
  <c r="AL517" s="1"/>
  <c r="AL518" s="1"/>
  <c r="AL519" s="1"/>
  <c r="AL520" s="1"/>
  <c r="AL521" s="1"/>
  <c r="AL522" s="1"/>
  <c r="AL523" s="1"/>
  <c r="AL524" s="1"/>
  <c r="AL525" s="1"/>
  <c r="AL526" s="1"/>
  <c r="AL527" s="1"/>
  <c r="AL528" s="1"/>
  <c r="AL529" s="1"/>
  <c r="AL530" s="1"/>
  <c r="AL531" s="1"/>
  <c r="AL532" s="1"/>
  <c r="AL533" s="1"/>
  <c r="AL534" s="1"/>
  <c r="AL535" s="1"/>
  <c r="AL536" s="1"/>
  <c r="AL537" s="1"/>
  <c r="AL538" s="1"/>
  <c r="AL539" s="1"/>
  <c r="AL540" s="1"/>
  <c r="AL541" s="1"/>
  <c r="AL542" s="1"/>
  <c r="AL543" s="1"/>
  <c r="AL544" s="1"/>
  <c r="AL545" s="1"/>
  <c r="AL546" s="1"/>
  <c r="AL547" s="1"/>
  <c r="AL548" s="1"/>
  <c r="AL549" s="1"/>
  <c r="AL550" s="1"/>
  <c r="AL551" s="1"/>
  <c r="AL552" s="1"/>
  <c r="AL553" s="1"/>
  <c r="AL554" s="1"/>
  <c r="AL555" s="1"/>
  <c r="AL556" s="1"/>
  <c r="AL557" s="1"/>
  <c r="AL558" s="1"/>
  <c r="AL559" s="1"/>
  <c r="AL560" s="1"/>
  <c r="AL561" s="1"/>
  <c r="AL562" s="1"/>
  <c r="AL563" s="1"/>
  <c r="AL564" s="1"/>
  <c r="AL565" s="1"/>
  <c r="AL566" s="1"/>
  <c r="AL567" s="1"/>
  <c r="AL568" s="1"/>
  <c r="AL569" s="1"/>
  <c r="AL570" s="1"/>
  <c r="AL571" s="1"/>
  <c r="AL572" s="1"/>
  <c r="AL573" s="1"/>
  <c r="AL574" s="1"/>
  <c r="AL575" s="1"/>
  <c r="AL576" s="1"/>
  <c r="AL577" s="1"/>
  <c r="AL578" s="1"/>
  <c r="AL579" s="1"/>
  <c r="AL580" s="1"/>
  <c r="AL581" s="1"/>
  <c r="AL582" s="1"/>
  <c r="AL583" s="1"/>
  <c r="AL584" s="1"/>
  <c r="AL585" s="1"/>
  <c r="AL586" s="1"/>
  <c r="AL587" s="1"/>
  <c r="AL588" s="1"/>
  <c r="AL589" s="1"/>
  <c r="AL590" s="1"/>
  <c r="AL591" s="1"/>
  <c r="AL592" s="1"/>
  <c r="AL593" s="1"/>
  <c r="AL594" s="1"/>
  <c r="AL595" s="1"/>
  <c r="AL596" s="1"/>
  <c r="AL597" s="1"/>
  <c r="AL598" s="1"/>
  <c r="AL599" s="1"/>
  <c r="AL600" s="1"/>
  <c r="AL601" s="1"/>
  <c r="AL602" s="1"/>
  <c r="AL603" s="1"/>
  <c r="AL604" s="1"/>
  <c r="AL605" s="1"/>
  <c r="AL606" s="1"/>
  <c r="AL607" s="1"/>
  <c r="AL608" s="1"/>
  <c r="AL609" s="1"/>
  <c r="AL610" s="1"/>
  <c r="AL611" s="1"/>
  <c r="AL612" s="1"/>
  <c r="AL613" s="1"/>
  <c r="AL614" s="1"/>
  <c r="AL615" s="1"/>
  <c r="AL616" s="1"/>
  <c r="AL617" s="1"/>
  <c r="AL618" s="1"/>
  <c r="AL619" s="1"/>
  <c r="AL620" s="1"/>
  <c r="AL621" s="1"/>
  <c r="AL622" s="1"/>
  <c r="AL623" s="1"/>
  <c r="AL624" s="1"/>
  <c r="AL625" s="1"/>
  <c r="AL626" s="1"/>
  <c r="AL627" s="1"/>
  <c r="AL628" s="1"/>
  <c r="AL629" s="1"/>
  <c r="AL630" s="1"/>
  <c r="AL631" s="1"/>
  <c r="AL632" s="1"/>
  <c r="AL633" s="1"/>
  <c r="AL634" s="1"/>
  <c r="AL635" s="1"/>
  <c r="AL636" s="1"/>
  <c r="AL637" s="1"/>
  <c r="AL638" s="1"/>
  <c r="AL639" s="1"/>
  <c r="AL640" s="1"/>
  <c r="AL641" s="1"/>
  <c r="AL642" s="1"/>
  <c r="AL643" s="1"/>
  <c r="AL644" s="1"/>
  <c r="AL645" s="1"/>
  <c r="AL646" s="1"/>
  <c r="AL647" s="1"/>
  <c r="AL648" s="1"/>
  <c r="AL649" s="1"/>
  <c r="AL650" s="1"/>
  <c r="AL651" s="1"/>
  <c r="AL652" s="1"/>
  <c r="AL653" s="1"/>
  <c r="AL654" s="1"/>
  <c r="AL655" s="1"/>
  <c r="AL656" s="1"/>
  <c r="AL657" s="1"/>
  <c r="AL658" s="1"/>
  <c r="AL659" s="1"/>
  <c r="AL660" s="1"/>
  <c r="AL661" s="1"/>
  <c r="AL662" s="1"/>
  <c r="AL663" s="1"/>
  <c r="AL664" s="1"/>
  <c r="AL665" s="1"/>
  <c r="AL666" s="1"/>
  <c r="AL667" s="1"/>
  <c r="AL668" s="1"/>
  <c r="AL669" s="1"/>
  <c r="AL670" s="1"/>
  <c r="AL671" s="1"/>
  <c r="AL672" s="1"/>
  <c r="AL673" s="1"/>
  <c r="AL674" s="1"/>
  <c r="AL675" s="1"/>
  <c r="AL676" s="1"/>
  <c r="AL677" s="1"/>
  <c r="AL678" s="1"/>
  <c r="AL679" s="1"/>
  <c r="AL680" s="1"/>
  <c r="AL681" s="1"/>
  <c r="AL682" s="1"/>
  <c r="AL683" s="1"/>
  <c r="AL684" s="1"/>
  <c r="AL685" s="1"/>
  <c r="AL686" s="1"/>
  <c r="AL687" s="1"/>
  <c r="AL688" s="1"/>
  <c r="AL689" s="1"/>
  <c r="AL690" s="1"/>
  <c r="AL691" s="1"/>
  <c r="AL692" s="1"/>
  <c r="AL693" s="1"/>
  <c r="AL694" s="1"/>
  <c r="AL695" s="1"/>
  <c r="AL696" s="1"/>
  <c r="AL697" s="1"/>
  <c r="AL698" s="1"/>
  <c r="AL699" s="1"/>
  <c r="AL700" s="1"/>
  <c r="AL701" s="1"/>
  <c r="AL702" s="1"/>
  <c r="AL703" s="1"/>
  <c r="AL704" s="1"/>
  <c r="AL705" s="1"/>
  <c r="AL706" s="1"/>
  <c r="AL707" s="1"/>
  <c r="AL708" s="1"/>
  <c r="AL709" s="1"/>
  <c r="AL710" s="1"/>
  <c r="AL711" s="1"/>
  <c r="AL712" s="1"/>
  <c r="AL713" s="1"/>
  <c r="AL714" s="1"/>
  <c r="AL715" s="1"/>
  <c r="AL716" s="1"/>
  <c r="AL717" s="1"/>
  <c r="AL718" s="1"/>
  <c r="AL719" s="1"/>
  <c r="AL720" s="1"/>
  <c r="AL721" s="1"/>
  <c r="AL722" s="1"/>
  <c r="AL723" s="1"/>
  <c r="AL724" s="1"/>
  <c r="AL725" s="1"/>
  <c r="AL726" s="1"/>
  <c r="AL727" s="1"/>
  <c r="AL728" s="1"/>
  <c r="AL729" s="1"/>
  <c r="AL730" s="1"/>
  <c r="AL731" s="1"/>
  <c r="AL732" s="1"/>
  <c r="AL733" s="1"/>
  <c r="AL734" s="1"/>
  <c r="AL735" s="1"/>
  <c r="AL736" s="1"/>
  <c r="AL737" s="1"/>
  <c r="AL738" s="1"/>
  <c r="AL739" s="1"/>
  <c r="AL740" s="1"/>
  <c r="AL741" s="1"/>
  <c r="AL742" s="1"/>
  <c r="AL743" s="1"/>
  <c r="AL744" s="1"/>
  <c r="AL745" s="1"/>
  <c r="AL746" s="1"/>
  <c r="AL747" s="1"/>
  <c r="AL748" s="1"/>
  <c r="AL749" s="1"/>
  <c r="AL750" s="1"/>
  <c r="AL751" s="1"/>
  <c r="AL752" s="1"/>
  <c r="AL753" s="1"/>
  <c r="AL754" s="1"/>
  <c r="AL755" s="1"/>
  <c r="AL756" s="1"/>
  <c r="AL757" s="1"/>
  <c r="AL758" s="1"/>
  <c r="AL759" s="1"/>
  <c r="AL760" s="1"/>
  <c r="AL761" s="1"/>
  <c r="AL762" s="1"/>
  <c r="AL763" s="1"/>
  <c r="AL764" s="1"/>
  <c r="AL765" s="1"/>
  <c r="AL766" s="1"/>
  <c r="AL767" s="1"/>
  <c r="AL768" s="1"/>
  <c r="AL769" s="1"/>
  <c r="AL770" s="1"/>
  <c r="AL771" s="1"/>
  <c r="AL772" s="1"/>
  <c r="AL773" s="1"/>
  <c r="AL774" s="1"/>
  <c r="AL775" s="1"/>
  <c r="AL776" s="1"/>
  <c r="AL777" s="1"/>
  <c r="AL778" s="1"/>
  <c r="AL779" s="1"/>
  <c r="AL780" s="1"/>
  <c r="AL781" s="1"/>
  <c r="AL782" s="1"/>
  <c r="AL783" s="1"/>
  <c r="AL784" s="1"/>
  <c r="AL785" s="1"/>
  <c r="AL786" s="1"/>
  <c r="AL787" s="1"/>
  <c r="AL788" s="1"/>
  <c r="AL789" s="1"/>
  <c r="AL790" s="1"/>
  <c r="AL791" s="1"/>
  <c r="AL792" s="1"/>
  <c r="AL793" s="1"/>
  <c r="AL794" s="1"/>
  <c r="AL795" s="1"/>
  <c r="AL796" s="1"/>
  <c r="AL797" s="1"/>
  <c r="AL798" s="1"/>
  <c r="AL799" s="1"/>
  <c r="AL800" s="1"/>
  <c r="AL801" s="1"/>
  <c r="AL802" s="1"/>
  <c r="AL803" s="1"/>
  <c r="AL804" s="1"/>
  <c r="AL805" s="1"/>
  <c r="AL806" s="1"/>
  <c r="AL807" s="1"/>
  <c r="AL808" s="1"/>
  <c r="AL809" s="1"/>
  <c r="AL810" s="1"/>
  <c r="AL811" s="1"/>
  <c r="AL812" s="1"/>
  <c r="AL813" s="1"/>
  <c r="AL814" s="1"/>
  <c r="AL815" s="1"/>
  <c r="AL816" s="1"/>
  <c r="AL817" s="1"/>
  <c r="AL818" s="1"/>
  <c r="AL819" s="1"/>
  <c r="AL820" s="1"/>
  <c r="AL821" s="1"/>
  <c r="AL822" s="1"/>
  <c r="AL823" s="1"/>
  <c r="AL824" s="1"/>
  <c r="AL825" s="1"/>
  <c r="AL826" s="1"/>
  <c r="AL827" s="1"/>
  <c r="AL828" s="1"/>
  <c r="AL829" s="1"/>
  <c r="AL830" s="1"/>
  <c r="AL831" s="1"/>
  <c r="AL832" s="1"/>
  <c r="AL833" s="1"/>
  <c r="AL834" s="1"/>
  <c r="AL835" s="1"/>
  <c r="AL836" s="1"/>
  <c r="AL837" s="1"/>
  <c r="AL838" s="1"/>
  <c r="AL839" s="1"/>
  <c r="AL840" s="1"/>
  <c r="AL841" s="1"/>
  <c r="AL842" s="1"/>
  <c r="AL843" s="1"/>
  <c r="AL844" s="1"/>
  <c r="AL845" s="1"/>
  <c r="AL846" s="1"/>
  <c r="AL847" s="1"/>
  <c r="AL848" s="1"/>
  <c r="AL849" s="1"/>
  <c r="AL850" s="1"/>
  <c r="AL851" s="1"/>
  <c r="AL852" s="1"/>
  <c r="AL853" s="1"/>
  <c r="AL854" s="1"/>
  <c r="AL855" s="1"/>
  <c r="AL856" s="1"/>
  <c r="AL857" s="1"/>
  <c r="AL858" s="1"/>
  <c r="AL859" s="1"/>
  <c r="AL860" s="1"/>
  <c r="AL861" s="1"/>
  <c r="AL862" s="1"/>
  <c r="AL863" s="1"/>
  <c r="AL864" s="1"/>
  <c r="AL865" s="1"/>
  <c r="AL866" s="1"/>
  <c r="AL867" s="1"/>
  <c r="AL868" s="1"/>
  <c r="AL869" s="1"/>
  <c r="AL870" s="1"/>
  <c r="AL871" s="1"/>
  <c r="AL872" s="1"/>
  <c r="AL873" s="1"/>
  <c r="AL874" s="1"/>
  <c r="AL875" s="1"/>
  <c r="AL876" s="1"/>
  <c r="AL877" s="1"/>
  <c r="AL878" s="1"/>
  <c r="AL879" s="1"/>
  <c r="AL880" s="1"/>
  <c r="AL881" s="1"/>
  <c r="AL882" s="1"/>
  <c r="AL883" s="1"/>
  <c r="AL884" s="1"/>
  <c r="AL885" s="1"/>
  <c r="AL886" s="1"/>
  <c r="AL887" s="1"/>
  <c r="AL888" s="1"/>
  <c r="AL889" s="1"/>
  <c r="AL890" s="1"/>
  <c r="AL891" s="1"/>
  <c r="AL892" s="1"/>
  <c r="AL893" s="1"/>
  <c r="AL894" s="1"/>
  <c r="AL895" s="1"/>
  <c r="AL896" s="1"/>
  <c r="AL897" s="1"/>
  <c r="AL898" s="1"/>
  <c r="AL899" s="1"/>
  <c r="AL900" s="1"/>
  <c r="AL901" s="1"/>
  <c r="AL902" s="1"/>
  <c r="AL903" s="1"/>
  <c r="AL904" s="1"/>
  <c r="AL905" s="1"/>
  <c r="AL906" s="1"/>
  <c r="AL907" s="1"/>
  <c r="AL908" s="1"/>
  <c r="AL909" s="1"/>
  <c r="AL910" s="1"/>
  <c r="AL911" s="1"/>
  <c r="AL912" s="1"/>
  <c r="AL913" s="1"/>
  <c r="AL914" s="1"/>
  <c r="AL915" s="1"/>
  <c r="AL916" s="1"/>
  <c r="AL917" s="1"/>
  <c r="AL918" s="1"/>
  <c r="AL919" s="1"/>
  <c r="AL920" s="1"/>
  <c r="AL921" s="1"/>
  <c r="AL922" s="1"/>
  <c r="AL923" s="1"/>
  <c r="AL924" s="1"/>
  <c r="AL925" s="1"/>
  <c r="AL926" s="1"/>
  <c r="AL927" s="1"/>
  <c r="AL928" s="1"/>
  <c r="AL929" s="1"/>
  <c r="AL930" s="1"/>
  <c r="AL931" s="1"/>
  <c r="AL932" s="1"/>
  <c r="AL933" s="1"/>
  <c r="AL934" s="1"/>
  <c r="AL935" s="1"/>
  <c r="AL936" s="1"/>
  <c r="AL937" s="1"/>
  <c r="AL938" s="1"/>
  <c r="AL939" s="1"/>
  <c r="AL940" s="1"/>
  <c r="AL941" s="1"/>
  <c r="AL942" s="1"/>
  <c r="AL943" s="1"/>
  <c r="AL944" s="1"/>
  <c r="AL945" s="1"/>
  <c r="AL946" s="1"/>
  <c r="AL947" s="1"/>
  <c r="AL948" s="1"/>
  <c r="AL949" s="1"/>
  <c r="AL950" s="1"/>
  <c r="AL951" s="1"/>
  <c r="AL952" s="1"/>
  <c r="AL953" s="1"/>
  <c r="AL954" s="1"/>
  <c r="AL955" s="1"/>
  <c r="AL956" s="1"/>
  <c r="AL957" s="1"/>
  <c r="AL958" s="1"/>
  <c r="AL959" s="1"/>
  <c r="AL960" s="1"/>
  <c r="AL961" s="1"/>
  <c r="AL962" s="1"/>
  <c r="AL963" s="1"/>
  <c r="AL964" s="1"/>
  <c r="AL965" s="1"/>
  <c r="AL966" s="1"/>
  <c r="AL967" s="1"/>
  <c r="AL968" s="1"/>
  <c r="AL969" s="1"/>
  <c r="AL970" s="1"/>
  <c r="AL971" s="1"/>
  <c r="AL972" s="1"/>
  <c r="AL973" s="1"/>
  <c r="AL974" s="1"/>
  <c r="AL975" s="1"/>
  <c r="AL976" s="1"/>
  <c r="AL977" s="1"/>
  <c r="AL978" s="1"/>
  <c r="AL979" s="1"/>
  <c r="AL980" s="1"/>
  <c r="AL981" s="1"/>
  <c r="AL982" s="1"/>
  <c r="AL983" s="1"/>
  <c r="AL984" s="1"/>
  <c r="AL985" s="1"/>
  <c r="AL986" s="1"/>
  <c r="AL987" s="1"/>
  <c r="AL988" s="1"/>
  <c r="AL989" s="1"/>
  <c r="AL990" s="1"/>
  <c r="AL991" s="1"/>
  <c r="AL992" s="1"/>
  <c r="AL993" s="1"/>
  <c r="AL994" s="1"/>
  <c r="AL995" s="1"/>
  <c r="AL996" s="1"/>
  <c r="AL997" s="1"/>
  <c r="AL998" s="1"/>
  <c r="AL999" s="1"/>
  <c r="AL1000" s="1"/>
  <c r="AL1001" s="1"/>
  <c r="AL1002" s="1"/>
  <c r="AL1003" s="1"/>
  <c r="AL1004" s="1"/>
  <c r="AL1005" s="1"/>
  <c r="AL1006" s="1"/>
  <c r="AL1007" s="1"/>
  <c r="AL1008" s="1"/>
  <c r="AL1009" s="1"/>
  <c r="AL1010" s="1"/>
  <c r="AL1011" s="1"/>
  <c r="AL1012" s="1"/>
  <c r="AL1013" s="1"/>
  <c r="AL1014" s="1"/>
  <c r="AL1015" s="1"/>
  <c r="AL1016" s="1"/>
  <c r="AL1017" s="1"/>
  <c r="AL1018" s="1"/>
  <c r="AL1019" s="1"/>
  <c r="AL1020" s="1"/>
  <c r="AL1021" s="1"/>
  <c r="AL1022" s="1"/>
  <c r="AL1023" s="1"/>
  <c r="AL1024" s="1"/>
  <c r="AL1025" s="1"/>
  <c r="AL1026" s="1"/>
  <c r="AL1027" s="1"/>
  <c r="AL1028" s="1"/>
  <c r="AL1029" s="1"/>
  <c r="AL1030" s="1"/>
  <c r="AL1031" s="1"/>
  <c r="AL1032" s="1"/>
  <c r="AL1033" s="1"/>
  <c r="AL1034" s="1"/>
  <c r="AL1035" s="1"/>
  <c r="AL1036" s="1"/>
  <c r="AL1037" s="1"/>
  <c r="AL1038" s="1"/>
  <c r="AL1039" s="1"/>
  <c r="AL1040" s="1"/>
  <c r="AL1041" s="1"/>
  <c r="AL1042" s="1"/>
  <c r="AL1043" s="1"/>
  <c r="AL1044" s="1"/>
  <c r="AL1045" s="1"/>
  <c r="AL1046" s="1"/>
  <c r="AL1047" s="1"/>
  <c r="AL1048" s="1"/>
  <c r="AL1049" s="1"/>
  <c r="AL1050" s="1"/>
  <c r="AL1051" s="1"/>
  <c r="AL1052" s="1"/>
  <c r="AL1053" s="1"/>
  <c r="AL1054" s="1"/>
  <c r="AL1055" s="1"/>
  <c r="AL1056" s="1"/>
  <c r="AL1057" s="1"/>
  <c r="AL1058" s="1"/>
  <c r="AL1059" s="1"/>
  <c r="AL1060" s="1"/>
  <c r="AL1061" s="1"/>
  <c r="AL1062" s="1"/>
  <c r="AL1063" s="1"/>
  <c r="AL1064" s="1"/>
  <c r="AL1065" s="1"/>
  <c r="AL1066" s="1"/>
  <c r="AL1067" s="1"/>
  <c r="AL1068" s="1"/>
  <c r="AL1069" s="1"/>
  <c r="AL1070" s="1"/>
  <c r="AL1071" s="1"/>
  <c r="AL1072" s="1"/>
  <c r="AL1073" s="1"/>
  <c r="AL1074" s="1"/>
  <c r="AL1075" s="1"/>
  <c r="AL1076" s="1"/>
  <c r="AL1077" s="1"/>
  <c r="AL1078" s="1"/>
  <c r="AL1079" s="1"/>
  <c r="AL1080" s="1"/>
  <c r="AL1081" s="1"/>
  <c r="AL1082" s="1"/>
  <c r="AL1083" s="1"/>
  <c r="AL1084" s="1"/>
  <c r="AL1085" s="1"/>
  <c r="AL1086" s="1"/>
  <c r="AL1087" s="1"/>
  <c r="AL1088" s="1"/>
  <c r="AL1089" s="1"/>
  <c r="AL1090" s="1"/>
  <c r="AL1091" s="1"/>
  <c r="AL1092" s="1"/>
  <c r="AL1093" s="1"/>
  <c r="AL1094" s="1"/>
  <c r="AL1095" s="1"/>
  <c r="AL1096" s="1"/>
  <c r="AL1097" s="1"/>
  <c r="AL1098" s="1"/>
  <c r="AL1099" s="1"/>
  <c r="AL1100" s="1"/>
  <c r="AL1101" s="1"/>
  <c r="AL1102" s="1"/>
  <c r="AL1103" s="1"/>
  <c r="AL1104" s="1"/>
  <c r="AL1105" s="1"/>
  <c r="AL1106" s="1"/>
  <c r="AL1107" s="1"/>
  <c r="AL1108" s="1"/>
  <c r="AL1109" s="1"/>
  <c r="AL1110" s="1"/>
  <c r="AL1111" s="1"/>
  <c r="AL1112" s="1"/>
  <c r="AL1113" s="1"/>
  <c r="AL1114" s="1"/>
  <c r="AL1115" s="1"/>
  <c r="AL1116" s="1"/>
  <c r="AL1117" s="1"/>
  <c r="AL1118" s="1"/>
  <c r="AL1119" s="1"/>
  <c r="AL1120" s="1"/>
  <c r="AL1121" s="1"/>
  <c r="AL1122" s="1"/>
  <c r="AL1123" s="1"/>
  <c r="AL1124" s="1"/>
  <c r="AL1125" s="1"/>
  <c r="AL1126" s="1"/>
  <c r="AL1127" s="1"/>
  <c r="AL1128" s="1"/>
  <c r="AL1129" s="1"/>
  <c r="AL1130" s="1"/>
  <c r="AL1131" s="1"/>
  <c r="AL1132" s="1"/>
  <c r="AL1133" s="1"/>
  <c r="AL1134" s="1"/>
  <c r="AL1135" s="1"/>
  <c r="AL1136" s="1"/>
  <c r="AL1137" s="1"/>
  <c r="AL1138" s="1"/>
  <c r="AL1139" s="1"/>
  <c r="AL1140" s="1"/>
  <c r="AL1141" s="1"/>
  <c r="AL1142" s="1"/>
  <c r="AL1143" s="1"/>
  <c r="AL1144" s="1"/>
  <c r="AL1145" s="1"/>
  <c r="AL1146" s="1"/>
  <c r="AL1147" s="1"/>
  <c r="AL1148" s="1"/>
  <c r="AL1149" s="1"/>
  <c r="AL1150" s="1"/>
  <c r="AL1151" s="1"/>
  <c r="AL1152" s="1"/>
  <c r="AL1153" s="1"/>
  <c r="AL1154" s="1"/>
  <c r="AL1155" s="1"/>
  <c r="AL1156" s="1"/>
  <c r="AL1157" s="1"/>
  <c r="AL1158" s="1"/>
  <c r="AL1159" s="1"/>
  <c r="AL1160" s="1"/>
  <c r="AL1161" s="1"/>
  <c r="AL1162" s="1"/>
  <c r="AL1163" s="1"/>
  <c r="AL1164" s="1"/>
  <c r="AL1165" s="1"/>
  <c r="AL1166" s="1"/>
  <c r="AL1167" s="1"/>
  <c r="AL1168" s="1"/>
  <c r="AL1169" s="1"/>
  <c r="AL1170" s="1"/>
  <c r="AL1171" s="1"/>
  <c r="AL1172" s="1"/>
  <c r="AL1173" s="1"/>
  <c r="AL1174" s="1"/>
  <c r="AL1175" s="1"/>
  <c r="AL1176" s="1"/>
  <c r="AL1177" s="1"/>
  <c r="AL1178" s="1"/>
  <c r="AL1179" s="1"/>
  <c r="AL1180" s="1"/>
  <c r="AL1181" s="1"/>
  <c r="AL1182" s="1"/>
  <c r="AL1183" s="1"/>
  <c r="AL1184" s="1"/>
  <c r="AL1185" s="1"/>
  <c r="AL1186" s="1"/>
  <c r="AL1187" s="1"/>
  <c r="AL1188" s="1"/>
  <c r="AL1189" s="1"/>
  <c r="AL1190" s="1"/>
  <c r="AL1191" s="1"/>
  <c r="AL1192" s="1"/>
  <c r="AL1193" s="1"/>
  <c r="AL1194" s="1"/>
  <c r="AL1195" s="1"/>
  <c r="AL1196" s="1"/>
  <c r="AL1197" s="1"/>
  <c r="AL1198" s="1"/>
  <c r="AL1199" s="1"/>
  <c r="AL1200" s="1"/>
  <c r="AL1201" s="1"/>
  <c r="AL1202" s="1"/>
  <c r="AL1203" s="1"/>
  <c r="AL1204" s="1"/>
  <c r="AL1205" s="1"/>
  <c r="AL1206" s="1"/>
  <c r="AL1207" s="1"/>
  <c r="AL1208" s="1"/>
  <c r="AL1209" s="1"/>
  <c r="AL1210" s="1"/>
  <c r="AL1211" s="1"/>
  <c r="AL1212" s="1"/>
  <c r="AL1213" s="1"/>
  <c r="AL1214" s="1"/>
  <c r="AL1215" s="1"/>
  <c r="AL1216" s="1"/>
  <c r="AL1217" s="1"/>
  <c r="AL1218" s="1"/>
  <c r="AL1219" s="1"/>
  <c r="AL1220" s="1"/>
  <c r="AL1221" s="1"/>
  <c r="AL1222" s="1"/>
  <c r="AL1223" s="1"/>
  <c r="AL1224" s="1"/>
  <c r="AL1225" s="1"/>
  <c r="AL1226" s="1"/>
  <c r="AL1227" s="1"/>
  <c r="AL1228" s="1"/>
  <c r="AL1229" s="1"/>
  <c r="AL1230" s="1"/>
  <c r="AL1231" s="1"/>
  <c r="AL1232" s="1"/>
  <c r="AL1233" s="1"/>
  <c r="AL1234" s="1"/>
  <c r="AL1235" s="1"/>
  <c r="AL1236" s="1"/>
  <c r="AL1237" s="1"/>
  <c r="AL1238" s="1"/>
  <c r="AL1239" s="1"/>
  <c r="AL1240" s="1"/>
  <c r="AL1241" s="1"/>
  <c r="AL1242" s="1"/>
  <c r="AL1243" s="1"/>
  <c r="AL1244" s="1"/>
  <c r="AL1245" s="1"/>
  <c r="AL1246" s="1"/>
  <c r="AL1247" s="1"/>
  <c r="AL1248" s="1"/>
  <c r="AL1249" s="1"/>
  <c r="AL1250" s="1"/>
  <c r="AL1251" s="1"/>
  <c r="AL1252" s="1"/>
  <c r="AL1253" s="1"/>
  <c r="AL1254" s="1"/>
  <c r="AL1255" s="1"/>
  <c r="AL1256" s="1"/>
  <c r="AL1257" s="1"/>
  <c r="AL1258" s="1"/>
  <c r="AL1259" s="1"/>
  <c r="AL1260" s="1"/>
  <c r="AL1261" s="1"/>
  <c r="AL1262" s="1"/>
  <c r="AL1263" s="1"/>
  <c r="AL1264" s="1"/>
  <c r="AL1265" s="1"/>
  <c r="AL1266" s="1"/>
  <c r="AL1267" s="1"/>
  <c r="AL1268" s="1"/>
  <c r="AL1269" s="1"/>
  <c r="AL1270" s="1"/>
  <c r="AL1271" s="1"/>
  <c r="AL1272" s="1"/>
  <c r="AL1273" s="1"/>
  <c r="AL1274" s="1"/>
  <c r="AL1275" s="1"/>
  <c r="AL1276" s="1"/>
  <c r="AL1277" s="1"/>
  <c r="AL1278" s="1"/>
  <c r="AL1279" s="1"/>
  <c r="AL1280" s="1"/>
  <c r="AL1281" s="1"/>
  <c r="AL1282" s="1"/>
  <c r="AL1283" s="1"/>
  <c r="AL1284" s="1"/>
  <c r="AL1285" s="1"/>
  <c r="AL1286" s="1"/>
  <c r="AL1287" s="1"/>
  <c r="AL1288" s="1"/>
  <c r="AL1289" s="1"/>
  <c r="AL1290" s="1"/>
  <c r="AL1291" s="1"/>
  <c r="AL1292" s="1"/>
  <c r="AL1293" s="1"/>
  <c r="AL1294" s="1"/>
  <c r="AL1295" s="1"/>
  <c r="AL1296" s="1"/>
  <c r="AL1297" s="1"/>
  <c r="AL1298" s="1"/>
  <c r="AL1299" s="1"/>
  <c r="AL1300" s="1"/>
  <c r="AL1301" s="1"/>
  <c r="AL1302" s="1"/>
  <c r="AL1303" s="1"/>
  <c r="AL1304" s="1"/>
  <c r="AL1305" s="1"/>
  <c r="AL1306" s="1"/>
  <c r="AL1307" s="1"/>
  <c r="AL1308" s="1"/>
  <c r="AL1309" s="1"/>
  <c r="AL1310" s="1"/>
  <c r="AL1311" s="1"/>
  <c r="AL1312" s="1"/>
  <c r="AL1313" s="1"/>
  <c r="AL1314" s="1"/>
  <c r="AL1315" s="1"/>
  <c r="AL1316" s="1"/>
  <c r="AL1317" s="1"/>
  <c r="AL1318" s="1"/>
  <c r="AL1319" s="1"/>
  <c r="AL1320" s="1"/>
  <c r="AL1321" s="1"/>
  <c r="AL1322" s="1"/>
  <c r="AL1323" s="1"/>
  <c r="AL1324" s="1"/>
  <c r="AL1325" s="1"/>
  <c r="AL1326" s="1"/>
  <c r="AL1327" s="1"/>
  <c r="AL1328" s="1"/>
  <c r="AL1329" s="1"/>
  <c r="AL1330" s="1"/>
  <c r="AL1331" s="1"/>
  <c r="AL1332" s="1"/>
  <c r="AL1333" s="1"/>
  <c r="AL1334" s="1"/>
  <c r="AL1335" s="1"/>
  <c r="AL1336" s="1"/>
  <c r="AL1337" s="1"/>
  <c r="AL1338" s="1"/>
  <c r="AL1339" s="1"/>
  <c r="AL1340" s="1"/>
  <c r="AL1341" s="1"/>
  <c r="AL1342" s="1"/>
  <c r="AL1343" s="1"/>
  <c r="AL1344" s="1"/>
  <c r="AL1345" s="1"/>
  <c r="AL1346" s="1"/>
  <c r="AL1347" s="1"/>
  <c r="AL1348" s="1"/>
  <c r="AL1349" s="1"/>
  <c r="AL1350" s="1"/>
  <c r="AL1351" s="1"/>
  <c r="AL1352" s="1"/>
  <c r="AL1353" s="1"/>
  <c r="AL1354" s="1"/>
  <c r="AL1355" s="1"/>
  <c r="AL1356" s="1"/>
  <c r="AL1357" s="1"/>
  <c r="AL1358" s="1"/>
  <c r="AL1359" s="1"/>
  <c r="AL1360" s="1"/>
  <c r="AL1361" s="1"/>
  <c r="AL1362" s="1"/>
  <c r="AL1363" s="1"/>
  <c r="AL1364" s="1"/>
  <c r="AL1365" s="1"/>
  <c r="AL1366" s="1"/>
  <c r="AL1367" s="1"/>
  <c r="AL1368" s="1"/>
  <c r="AL1369" s="1"/>
  <c r="AL1370" s="1"/>
  <c r="AL1371" s="1"/>
  <c r="AL1372" s="1"/>
  <c r="AL1373" s="1"/>
  <c r="AL1374" s="1"/>
  <c r="AL1375" s="1"/>
  <c r="AL1376" s="1"/>
  <c r="AL1377" s="1"/>
  <c r="AL1378" s="1"/>
  <c r="AL1379" s="1"/>
  <c r="AL1380" s="1"/>
  <c r="AL1381" s="1"/>
  <c r="AL1382" s="1"/>
  <c r="AL1383" s="1"/>
  <c r="AL1384" s="1"/>
  <c r="AL1385" s="1"/>
  <c r="AL1386" s="1"/>
  <c r="AL1387" s="1"/>
  <c r="AL1388" s="1"/>
  <c r="AL1389" s="1"/>
  <c r="AL1390" s="1"/>
  <c r="AL1391" s="1"/>
  <c r="AL1392" s="1"/>
  <c r="AL1393" s="1"/>
  <c r="AL1394" s="1"/>
  <c r="AL1395" s="1"/>
  <c r="AL1396" s="1"/>
  <c r="AL1397" s="1"/>
  <c r="AL1398" s="1"/>
  <c r="AL1399" s="1"/>
  <c r="AL1400" s="1"/>
  <c r="AL1401" s="1"/>
  <c r="AL1402" s="1"/>
  <c r="AL1403" s="1"/>
  <c r="AL1404" s="1"/>
  <c r="AL1405" s="1"/>
  <c r="AL1406" s="1"/>
  <c r="AL1407" s="1"/>
  <c r="AL1408" s="1"/>
  <c r="AL1409" s="1"/>
  <c r="AL1410" s="1"/>
  <c r="AL1411" s="1"/>
  <c r="AL1412" s="1"/>
  <c r="AL1413" s="1"/>
  <c r="AL1414" s="1"/>
  <c r="AL1415" s="1"/>
  <c r="AL1416" s="1"/>
  <c r="AL1417" s="1"/>
  <c r="AL1418" s="1"/>
  <c r="AL1419" s="1"/>
  <c r="AL1420" s="1"/>
  <c r="AL1421" s="1"/>
  <c r="AL1422" s="1"/>
  <c r="AL1423" s="1"/>
  <c r="AL1424" s="1"/>
  <c r="AL1425" s="1"/>
  <c r="AL1426" s="1"/>
  <c r="AL1427" s="1"/>
  <c r="AL1428" s="1"/>
  <c r="AL1429" s="1"/>
  <c r="AL1430" s="1"/>
  <c r="AL1431" s="1"/>
  <c r="AL1432" s="1"/>
  <c r="AL1433" s="1"/>
  <c r="AL1434" s="1"/>
  <c r="AL1435" s="1"/>
  <c r="AL1436" s="1"/>
  <c r="AL1437" s="1"/>
  <c r="AL1438" s="1"/>
  <c r="AL1439" s="1"/>
  <c r="AL1440" s="1"/>
  <c r="AL1441" s="1"/>
  <c r="AL1442" s="1"/>
  <c r="AL1443" s="1"/>
  <c r="AL1444" s="1"/>
  <c r="AL1445" s="1"/>
  <c r="AL1446" s="1"/>
  <c r="AL1447" s="1"/>
  <c r="AL1448" s="1"/>
  <c r="AL1449" s="1"/>
  <c r="AL1450" s="1"/>
  <c r="AL1451" s="1"/>
  <c r="AL1452" s="1"/>
  <c r="AL1453" s="1"/>
  <c r="AL1454" s="1"/>
  <c r="AL1455" s="1"/>
  <c r="AL1456" s="1"/>
  <c r="AL1457" s="1"/>
  <c r="AL1458" s="1"/>
  <c r="AL1459" s="1"/>
  <c r="AL1460" s="1"/>
  <c r="AL1461" s="1"/>
  <c r="AL1462" s="1"/>
  <c r="AL1463" s="1"/>
  <c r="AL1464" s="1"/>
  <c r="AL1465" s="1"/>
  <c r="AL1466" s="1"/>
  <c r="AL1467" s="1"/>
  <c r="AL1468" s="1"/>
  <c r="AL1469" s="1"/>
  <c r="AL1470" s="1"/>
  <c r="AL1471" s="1"/>
  <c r="AL1472" s="1"/>
  <c r="AL1473" s="1"/>
  <c r="AL1474" s="1"/>
  <c r="AL1475" s="1"/>
  <c r="AL1476" s="1"/>
  <c r="AL1477" s="1"/>
  <c r="AL1478" s="1"/>
  <c r="AL1479" s="1"/>
  <c r="AL1480" s="1"/>
  <c r="AL1481" s="1"/>
  <c r="AL1482" s="1"/>
  <c r="AL1483" s="1"/>
  <c r="AL1484" s="1"/>
  <c r="AL1485" s="1"/>
  <c r="AL1486" s="1"/>
  <c r="AL1487" s="1"/>
  <c r="AL1488" s="1"/>
  <c r="AL1489" s="1"/>
  <c r="AL1490" s="1"/>
  <c r="AL1491" s="1"/>
  <c r="AL1492" s="1"/>
  <c r="AL1493" s="1"/>
  <c r="AL1494" s="1"/>
  <c r="AL1495" s="1"/>
  <c r="AL1496" s="1"/>
  <c r="AL1497" s="1"/>
  <c r="AL1498" s="1"/>
  <c r="AL1499" s="1"/>
  <c r="AL1500" s="1"/>
  <c r="AL1501" s="1"/>
  <c r="AL1502" s="1"/>
  <c r="AL1503" s="1"/>
  <c r="AL1504" s="1"/>
  <c r="AL1505" s="1"/>
  <c r="AL1506" s="1"/>
  <c r="AL1507" s="1"/>
  <c r="AL1508" s="1"/>
  <c r="AL1509" s="1"/>
  <c r="AL1510" s="1"/>
  <c r="AL1511" s="1"/>
  <c r="AL1512" s="1"/>
  <c r="AL1513" s="1"/>
  <c r="AL1514" s="1"/>
  <c r="AL1515" s="1"/>
  <c r="AL1516" s="1"/>
  <c r="AL1517" s="1"/>
  <c r="AL1518" s="1"/>
  <c r="AL1519" s="1"/>
  <c r="AL1520" s="1"/>
  <c r="AL1521" s="1"/>
  <c r="AL1522" s="1"/>
  <c r="AL1523" s="1"/>
  <c r="AL1524" s="1"/>
  <c r="AL1525" s="1"/>
  <c r="AL1526" s="1"/>
  <c r="AL1527" s="1"/>
  <c r="AL1528" s="1"/>
  <c r="AL1529" s="1"/>
  <c r="AL1530" s="1"/>
  <c r="AL1531" s="1"/>
  <c r="AL1532" s="1"/>
  <c r="AL1533" s="1"/>
  <c r="AL1534" s="1"/>
  <c r="AL1535" s="1"/>
  <c r="AL1536" s="1"/>
  <c r="AL1537" s="1"/>
  <c r="AL1538" s="1"/>
  <c r="AL1539" s="1"/>
  <c r="AL1540" s="1"/>
  <c r="AL1541" s="1"/>
  <c r="AL1542" s="1"/>
  <c r="AL1543" s="1"/>
  <c r="AL1544" s="1"/>
  <c r="AL1545" s="1"/>
  <c r="AL1546" s="1"/>
  <c r="AL1547" s="1"/>
  <c r="AL1548" s="1"/>
  <c r="AL1549" s="1"/>
  <c r="AL1550" s="1"/>
  <c r="AL1551" s="1"/>
  <c r="AL1552" s="1"/>
  <c r="AL1553" s="1"/>
  <c r="AL1554" s="1"/>
  <c r="AL1555" s="1"/>
  <c r="AL1556" s="1"/>
  <c r="AL1557" s="1"/>
  <c r="AL1558" s="1"/>
  <c r="AL1559" s="1"/>
  <c r="AL1560" s="1"/>
  <c r="AL1561" s="1"/>
  <c r="AL1562" s="1"/>
  <c r="AL1563" s="1"/>
  <c r="AL1564" s="1"/>
  <c r="AL1565" s="1"/>
  <c r="AL1566" s="1"/>
  <c r="AL1567" s="1"/>
  <c r="AL1568" s="1"/>
  <c r="AL1569" s="1"/>
  <c r="AL1570" s="1"/>
  <c r="AL1571" s="1"/>
  <c r="AL1572" s="1"/>
  <c r="AL1573" s="1"/>
  <c r="AL1574" s="1"/>
  <c r="AL1575" s="1"/>
  <c r="AL1576" s="1"/>
  <c r="AL1577" s="1"/>
  <c r="AL1578" s="1"/>
  <c r="AL1579" s="1"/>
  <c r="AL1580" s="1"/>
  <c r="AL1581" s="1"/>
  <c r="AL1582" s="1"/>
  <c r="AL1583" s="1"/>
  <c r="AL1584" s="1"/>
  <c r="AL1585" s="1"/>
  <c r="AL1586" s="1"/>
  <c r="AL1587" s="1"/>
  <c r="AL1588" s="1"/>
  <c r="AL1589" s="1"/>
  <c r="AL1590" s="1"/>
  <c r="AL1591" s="1"/>
  <c r="AL1592" s="1"/>
  <c r="AL1593" s="1"/>
  <c r="AL1594" s="1"/>
  <c r="AL1595" s="1"/>
  <c r="AL1596" s="1"/>
  <c r="AL1597" s="1"/>
  <c r="AL1598" s="1"/>
  <c r="AL1599" s="1"/>
  <c r="AL1600" s="1"/>
  <c r="AL1601" s="1"/>
  <c r="AL1602" s="1"/>
  <c r="AL1603" s="1"/>
  <c r="AL1604" s="1"/>
  <c r="AL1605" s="1"/>
  <c r="AL1606" s="1"/>
  <c r="AL1607" s="1"/>
  <c r="AL1608" s="1"/>
  <c r="AL1609" s="1"/>
  <c r="AL1610" s="1"/>
  <c r="AL1611" s="1"/>
  <c r="AL1612" s="1"/>
  <c r="AL1613" s="1"/>
  <c r="AL1614" s="1"/>
  <c r="AL1615" s="1"/>
  <c r="AL1616" s="1"/>
  <c r="AL1617" s="1"/>
  <c r="AL1618" s="1"/>
  <c r="AL1619" s="1"/>
  <c r="AL1620" s="1"/>
  <c r="AL1621" s="1"/>
  <c r="AL1622" s="1"/>
  <c r="AL1623" s="1"/>
  <c r="AL1624" s="1"/>
  <c r="AL1625" s="1"/>
  <c r="AL1626" s="1"/>
  <c r="AL1627" s="1"/>
  <c r="AL1628" s="1"/>
  <c r="AL1629" s="1"/>
  <c r="AL1630" s="1"/>
  <c r="AL1631" s="1"/>
  <c r="AL1632" s="1"/>
  <c r="AL1633" s="1"/>
  <c r="AL1634" s="1"/>
  <c r="AL1635" s="1"/>
  <c r="AL1636" s="1"/>
  <c r="AL1637" s="1"/>
  <c r="AL1638" s="1"/>
  <c r="AL1639" s="1"/>
  <c r="AL1640" s="1"/>
  <c r="AL1641" s="1"/>
  <c r="AL1642" s="1"/>
  <c r="AL1643" s="1"/>
  <c r="AL1644" s="1"/>
  <c r="AL1645" s="1"/>
  <c r="AL1646" s="1"/>
  <c r="AL1647" s="1"/>
  <c r="AL1648" s="1"/>
  <c r="AL1649" s="1"/>
  <c r="AL1650" s="1"/>
  <c r="AL1651" s="1"/>
  <c r="AL1652" s="1"/>
  <c r="AL1653" s="1"/>
  <c r="AL1654" s="1"/>
  <c r="AL1655" s="1"/>
  <c r="AL1656" s="1"/>
  <c r="AL1657" s="1"/>
  <c r="AL1658" s="1"/>
  <c r="AL1659" s="1"/>
  <c r="AL1660" s="1"/>
  <c r="AL1661" s="1"/>
  <c r="AL1662" s="1"/>
  <c r="AL1663" s="1"/>
  <c r="AL1664" s="1"/>
  <c r="AL1665" s="1"/>
  <c r="AL1666" s="1"/>
  <c r="AL1667" s="1"/>
  <c r="AL1668" s="1"/>
  <c r="AL1669" s="1"/>
  <c r="AL1670" s="1"/>
  <c r="AL1671" s="1"/>
  <c r="AL1672" s="1"/>
  <c r="AL1673" s="1"/>
  <c r="AL1674" s="1"/>
  <c r="AL1675" s="1"/>
  <c r="AL1676" s="1"/>
  <c r="AL1677" s="1"/>
  <c r="AL1678" s="1"/>
  <c r="AL1679" s="1"/>
  <c r="AL1680" s="1"/>
  <c r="AL1681" s="1"/>
  <c r="AL1682" s="1"/>
  <c r="AL1683" s="1"/>
  <c r="AL1684" s="1"/>
  <c r="AL1685" s="1"/>
  <c r="AL1686" s="1"/>
  <c r="AL1687" s="1"/>
  <c r="AL1688" s="1"/>
  <c r="AL1689" s="1"/>
  <c r="AL1690" s="1"/>
  <c r="AL1691" s="1"/>
  <c r="AL1692" s="1"/>
  <c r="AL1693" s="1"/>
  <c r="AL1694" s="1"/>
  <c r="AL1695" s="1"/>
  <c r="AL1696" s="1"/>
  <c r="AL1697" s="1"/>
  <c r="AL1698" s="1"/>
  <c r="AL1699" s="1"/>
  <c r="AL1700" s="1"/>
  <c r="AL1701" s="1"/>
  <c r="AL1702" s="1"/>
  <c r="AL1703" s="1"/>
  <c r="AL1704" s="1"/>
  <c r="AL1705" s="1"/>
  <c r="AL1706" s="1"/>
  <c r="AL1707" s="1"/>
  <c r="AL1708" s="1"/>
  <c r="AL1709" s="1"/>
  <c r="AL1710" s="1"/>
  <c r="AL1711" s="1"/>
  <c r="AL1712" s="1"/>
  <c r="AL1713" s="1"/>
  <c r="AL1714" s="1"/>
  <c r="AL1715" s="1"/>
  <c r="AL1716" s="1"/>
  <c r="AL1717" s="1"/>
  <c r="AL1718" s="1"/>
  <c r="AL1719" s="1"/>
  <c r="AL1720" s="1"/>
  <c r="AL1721" s="1"/>
  <c r="AL1722" s="1"/>
  <c r="AL1723" s="1"/>
  <c r="AL1724" s="1"/>
  <c r="AL1725" s="1"/>
  <c r="AL1726" s="1"/>
  <c r="AL1727" s="1"/>
  <c r="AL1728" s="1"/>
  <c r="AL1729" s="1"/>
  <c r="AL1730" s="1"/>
  <c r="AL1731" s="1"/>
  <c r="AL1732" s="1"/>
  <c r="AL1733" s="1"/>
  <c r="AL1734" s="1"/>
  <c r="AL1735" s="1"/>
  <c r="AL1736" s="1"/>
  <c r="AL1737" s="1"/>
  <c r="AL1738" s="1"/>
  <c r="AL1739" s="1"/>
  <c r="AL1740" s="1"/>
  <c r="AL1741" s="1"/>
  <c r="AL1742" s="1"/>
  <c r="AL1743" s="1"/>
  <c r="AL1744" s="1"/>
  <c r="AL1745" s="1"/>
  <c r="AL1746" s="1"/>
  <c r="AL1747" s="1"/>
  <c r="AL1748" s="1"/>
  <c r="AL1749" s="1"/>
  <c r="AL1750" s="1"/>
  <c r="AL1751" s="1"/>
  <c r="AL1752" s="1"/>
  <c r="AL1753" s="1"/>
  <c r="AL1754" s="1"/>
  <c r="AL1755" s="1"/>
  <c r="AL1756" s="1"/>
  <c r="AL1757" s="1"/>
  <c r="AL1758" s="1"/>
  <c r="AL1759" s="1"/>
  <c r="AL1760" s="1"/>
  <c r="AL1761" s="1"/>
  <c r="AL1762" s="1"/>
  <c r="AL1763" s="1"/>
  <c r="AL1764" s="1"/>
  <c r="AL1765" s="1"/>
  <c r="AL1766" s="1"/>
  <c r="AL1767" s="1"/>
  <c r="AL1768" s="1"/>
  <c r="AL1769" s="1"/>
  <c r="AL1770" s="1"/>
  <c r="AL1771" s="1"/>
  <c r="AL1772" s="1"/>
  <c r="AL1773" s="1"/>
  <c r="AL1774" s="1"/>
  <c r="AL1775" s="1"/>
  <c r="AL1776" s="1"/>
  <c r="AL1777" s="1"/>
  <c r="AL1778" s="1"/>
  <c r="AL1779" s="1"/>
  <c r="AL1780" s="1"/>
  <c r="AL1781" s="1"/>
  <c r="AL1782" s="1"/>
  <c r="AL1783" s="1"/>
  <c r="AL1784" s="1"/>
  <c r="AL1785" s="1"/>
  <c r="AL1786" s="1"/>
  <c r="AL1787" s="1"/>
  <c r="AL1788" s="1"/>
  <c r="AL1789" s="1"/>
  <c r="AL1790" s="1"/>
  <c r="AL1791" s="1"/>
  <c r="AL1792" s="1"/>
  <c r="AL1793" s="1"/>
  <c r="AL1794" s="1"/>
  <c r="AL1795" s="1"/>
  <c r="AL1796" s="1"/>
  <c r="AL1797" s="1"/>
  <c r="AL1798" s="1"/>
  <c r="AL1799" s="1"/>
  <c r="AL1800" s="1"/>
  <c r="AL1801" s="1"/>
  <c r="AL1802" s="1"/>
  <c r="AL1803" s="1"/>
  <c r="AL1804" s="1"/>
  <c r="AL1805" s="1"/>
  <c r="AL1806" s="1"/>
  <c r="AL1807" s="1"/>
  <c r="AL1808" s="1"/>
  <c r="AL1809" s="1"/>
  <c r="AL1810" s="1"/>
  <c r="AL1811" s="1"/>
  <c r="AL1812" s="1"/>
  <c r="AL1813" s="1"/>
  <c r="AL1814" s="1"/>
  <c r="AL1815" s="1"/>
  <c r="AL1816" s="1"/>
  <c r="AL1817" s="1"/>
  <c r="AL1818" s="1"/>
  <c r="AL1819" s="1"/>
  <c r="AL1820" s="1"/>
  <c r="AL1821" s="1"/>
  <c r="AL1822" s="1"/>
  <c r="AL1823" s="1"/>
  <c r="AL1824" s="1"/>
  <c r="AL1825" s="1"/>
  <c r="AL1826" s="1"/>
  <c r="AL1827" s="1"/>
  <c r="AL1828" s="1"/>
  <c r="AL1829" s="1"/>
  <c r="AL1830" s="1"/>
  <c r="AL1831" s="1"/>
  <c r="AL1832" s="1"/>
  <c r="AL1833" s="1"/>
  <c r="AL1834" s="1"/>
  <c r="AL1835" s="1"/>
  <c r="AL1836" s="1"/>
  <c r="AL1837" s="1"/>
  <c r="AL1838" s="1"/>
  <c r="AL1839" s="1"/>
  <c r="AL1840" s="1"/>
  <c r="AL1841" s="1"/>
  <c r="AL1842" s="1"/>
  <c r="AL1843" s="1"/>
  <c r="AL1844" s="1"/>
  <c r="AL1845" s="1"/>
  <c r="AL1846" s="1"/>
  <c r="AL1847" s="1"/>
  <c r="AL1848" s="1"/>
  <c r="AL1849" s="1"/>
  <c r="AL1850" s="1"/>
  <c r="AL1851" s="1"/>
  <c r="AL1852" s="1"/>
  <c r="AL1853" s="1"/>
  <c r="AL1854" s="1"/>
  <c r="AL1855" s="1"/>
  <c r="AL1856" s="1"/>
  <c r="AL1857" s="1"/>
  <c r="AL1858" s="1"/>
  <c r="AL1859" s="1"/>
  <c r="AL1860" s="1"/>
  <c r="AL1861" s="1"/>
  <c r="AL1862" s="1"/>
  <c r="AL1863" s="1"/>
  <c r="AL1864" s="1"/>
  <c r="AL1865" s="1"/>
  <c r="AL1866" s="1"/>
  <c r="AL1867" s="1"/>
  <c r="AL1868" s="1"/>
  <c r="AL1869" s="1"/>
  <c r="AL1870" s="1"/>
  <c r="AL1871" s="1"/>
  <c r="AL1872" s="1"/>
  <c r="AL1873" s="1"/>
  <c r="AL1874" s="1"/>
  <c r="AL1875" s="1"/>
  <c r="AL1876" s="1"/>
  <c r="AL1877" s="1"/>
  <c r="AL1878" s="1"/>
  <c r="AL1879" s="1"/>
  <c r="AL1880" s="1"/>
  <c r="AL1881" s="1"/>
  <c r="AL1882" s="1"/>
  <c r="AL1883" s="1"/>
  <c r="AL1884" s="1"/>
  <c r="AL1885" s="1"/>
  <c r="AL1886" s="1"/>
  <c r="AL1887" s="1"/>
  <c r="AL1888" s="1"/>
  <c r="AL1889" s="1"/>
  <c r="AL1890" s="1"/>
  <c r="AL1891" s="1"/>
  <c r="AL1892" s="1"/>
  <c r="AL1893" s="1"/>
  <c r="AL1894" s="1"/>
  <c r="AL1895" s="1"/>
  <c r="AL1896" s="1"/>
  <c r="AL1897" s="1"/>
  <c r="AL1898" s="1"/>
  <c r="AL1899" s="1"/>
  <c r="AL1900" s="1"/>
  <c r="AL1901" s="1"/>
  <c r="AL1902" s="1"/>
  <c r="AL1903" s="1"/>
  <c r="AL1904" s="1"/>
  <c r="AL1905" s="1"/>
  <c r="AL1906" s="1"/>
  <c r="AL1907" s="1"/>
  <c r="AL1908" s="1"/>
  <c r="AL1909" s="1"/>
  <c r="AL1910" s="1"/>
  <c r="AL1911" s="1"/>
  <c r="AL1912" s="1"/>
  <c r="AL1913" s="1"/>
  <c r="AL1914" s="1"/>
  <c r="AL1915" s="1"/>
  <c r="AL1916" s="1"/>
  <c r="AL1917" s="1"/>
  <c r="AL1918" s="1"/>
  <c r="AL1919" s="1"/>
  <c r="AL1920" s="1"/>
  <c r="AL1921" s="1"/>
  <c r="AL1922" s="1"/>
  <c r="AL1923" s="1"/>
  <c r="AL1924" s="1"/>
  <c r="AL1925" s="1"/>
  <c r="AL1926" s="1"/>
  <c r="AL1927" s="1"/>
  <c r="AL1928" s="1"/>
  <c r="AL1929" s="1"/>
  <c r="AL1930" s="1"/>
  <c r="AL1931" s="1"/>
  <c r="AL1932" s="1"/>
  <c r="AL1933" s="1"/>
  <c r="AL1934" s="1"/>
  <c r="AL1935" s="1"/>
  <c r="AL1936" s="1"/>
  <c r="AL1937" s="1"/>
  <c r="AL1938" s="1"/>
  <c r="AL1939" s="1"/>
  <c r="AL1940" s="1"/>
  <c r="AL1941" s="1"/>
  <c r="AL1942" s="1"/>
  <c r="AL1943" s="1"/>
  <c r="AL1944" s="1"/>
  <c r="AL1945" s="1"/>
  <c r="AL1946" s="1"/>
  <c r="AL1947" s="1"/>
  <c r="AL1948" s="1"/>
  <c r="AL1949" s="1"/>
  <c r="AL1950" s="1"/>
  <c r="AL1951" s="1"/>
  <c r="AL1952" s="1"/>
  <c r="AL1953" s="1"/>
  <c r="AL1954" s="1"/>
  <c r="AL1955" s="1"/>
  <c r="AL1956" s="1"/>
  <c r="AL1957" s="1"/>
  <c r="AL1958" s="1"/>
  <c r="AL1959" s="1"/>
  <c r="AL1960" s="1"/>
  <c r="AL1961" s="1"/>
  <c r="AL1962" s="1"/>
  <c r="AL1963" s="1"/>
  <c r="AL1964" s="1"/>
  <c r="AL1965" s="1"/>
  <c r="AL1966" s="1"/>
  <c r="AL1967" s="1"/>
  <c r="AL1968" s="1"/>
  <c r="AL1969" s="1"/>
  <c r="AL1970" s="1"/>
  <c r="AL1971" s="1"/>
  <c r="AL1972" s="1"/>
  <c r="AL1973" s="1"/>
  <c r="AL1974" s="1"/>
  <c r="AL1975" s="1"/>
  <c r="AL1976" s="1"/>
  <c r="AL1977" s="1"/>
  <c r="AL1978" s="1"/>
  <c r="AL1979" s="1"/>
  <c r="AL1980" s="1"/>
  <c r="AL1981" s="1"/>
  <c r="AL1982" s="1"/>
  <c r="AL1983" s="1"/>
  <c r="AL1984" s="1"/>
  <c r="AL1985" s="1"/>
  <c r="AL1986" s="1"/>
  <c r="AL1987" s="1"/>
  <c r="AL1988" s="1"/>
  <c r="AL1989" s="1"/>
  <c r="AL1990" s="1"/>
  <c r="AL1991" s="1"/>
  <c r="AL1992" s="1"/>
  <c r="AL1993" s="1"/>
  <c r="AL1994" s="1"/>
  <c r="AL1995" s="1"/>
  <c r="AL1996" s="1"/>
  <c r="AL1997" s="1"/>
  <c r="AL1998" s="1"/>
  <c r="AL1999" s="1"/>
  <c r="AL2000" s="1"/>
  <c r="AL2001" s="1"/>
  <c r="AK3"/>
  <c r="AK4" s="1"/>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K89" s="1"/>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K136" s="1"/>
  <c r="AK137" s="1"/>
  <c r="AK138" s="1"/>
  <c r="AK139" s="1"/>
  <c r="AK140" s="1"/>
  <c r="AK141" s="1"/>
  <c r="AK142" s="1"/>
  <c r="AK143" s="1"/>
  <c r="AK144" s="1"/>
  <c r="AK145" s="1"/>
  <c r="AK146" s="1"/>
  <c r="AK147" s="1"/>
  <c r="AK148" s="1"/>
  <c r="AK149" s="1"/>
  <c r="AK150" s="1"/>
  <c r="AK151" s="1"/>
  <c r="AK152" s="1"/>
  <c r="AK153" s="1"/>
  <c r="AK154" s="1"/>
  <c r="AK155" s="1"/>
  <c r="AK156" s="1"/>
  <c r="AK157" s="1"/>
  <c r="AK158" s="1"/>
  <c r="AK159" s="1"/>
  <c r="AK160" s="1"/>
  <c r="AK161" s="1"/>
  <c r="AK162" s="1"/>
  <c r="AK163" s="1"/>
  <c r="AK164" s="1"/>
  <c r="AK165" s="1"/>
  <c r="AK166" s="1"/>
  <c r="AK167" s="1"/>
  <c r="AK168" s="1"/>
  <c r="AK169" s="1"/>
  <c r="AK170" s="1"/>
  <c r="AK171" s="1"/>
  <c r="AK172" s="1"/>
  <c r="AK173" s="1"/>
  <c r="AK174" s="1"/>
  <c r="AK175" s="1"/>
  <c r="AK176" s="1"/>
  <c r="AK177" s="1"/>
  <c r="AK178" s="1"/>
  <c r="AK179" s="1"/>
  <c r="AK180" s="1"/>
  <c r="AK181" s="1"/>
  <c r="AK182" s="1"/>
  <c r="AK183" s="1"/>
  <c r="AK184" s="1"/>
  <c r="AK185" s="1"/>
  <c r="AK186" s="1"/>
  <c r="AK187" s="1"/>
  <c r="AK188" s="1"/>
  <c r="AK189" s="1"/>
  <c r="AK190" s="1"/>
  <c r="AK191" s="1"/>
  <c r="AK192" s="1"/>
  <c r="AK193" s="1"/>
  <c r="AK194" s="1"/>
  <c r="AK195" s="1"/>
  <c r="AK196" s="1"/>
  <c r="AK197" s="1"/>
  <c r="AK198" s="1"/>
  <c r="AK199" s="1"/>
  <c r="AK200" s="1"/>
  <c r="AK201" s="1"/>
  <c r="AK202" s="1"/>
  <c r="AK203" s="1"/>
  <c r="AK204" s="1"/>
  <c r="AK205" s="1"/>
  <c r="AK206" s="1"/>
  <c r="AK207" s="1"/>
  <c r="AK208" s="1"/>
  <c r="AK209" s="1"/>
  <c r="AK210" s="1"/>
  <c r="AK211" s="1"/>
  <c r="AK212" s="1"/>
  <c r="AK213" s="1"/>
  <c r="AK214" s="1"/>
  <c r="AK215" s="1"/>
  <c r="AK216" s="1"/>
  <c r="AK217" s="1"/>
  <c r="AK218" s="1"/>
  <c r="AK219" s="1"/>
  <c r="AK220" s="1"/>
  <c r="AK221" s="1"/>
  <c r="AK222" s="1"/>
  <c r="AK223" s="1"/>
  <c r="AK224" s="1"/>
  <c r="AK225" s="1"/>
  <c r="AK226" s="1"/>
  <c r="AK227" s="1"/>
  <c r="AK228" s="1"/>
  <c r="AK229" s="1"/>
  <c r="AK230" s="1"/>
  <c r="AK231" s="1"/>
  <c r="AK232" s="1"/>
  <c r="AK233" s="1"/>
  <c r="AK234" s="1"/>
  <c r="AK235" s="1"/>
  <c r="AK236" s="1"/>
  <c r="AK237" s="1"/>
  <c r="AK238" s="1"/>
  <c r="AK239" s="1"/>
  <c r="AK240" s="1"/>
  <c r="AK241" s="1"/>
  <c r="AK242" s="1"/>
  <c r="AK243" s="1"/>
  <c r="AK244" s="1"/>
  <c r="AK245" s="1"/>
  <c r="AK246" s="1"/>
  <c r="AK247" s="1"/>
  <c r="AK248" s="1"/>
  <c r="AK249" s="1"/>
  <c r="AK250" s="1"/>
  <c r="AK251" s="1"/>
  <c r="AK252" s="1"/>
  <c r="AK253" s="1"/>
  <c r="AK254" s="1"/>
  <c r="AK255" s="1"/>
  <c r="AK256" s="1"/>
  <c r="AK257" s="1"/>
  <c r="AK258" s="1"/>
  <c r="AK259" s="1"/>
  <c r="AK260" s="1"/>
  <c r="AK261" s="1"/>
  <c r="AK262" s="1"/>
  <c r="AK263" s="1"/>
  <c r="AK264" s="1"/>
  <c r="AK265" s="1"/>
  <c r="AK266" s="1"/>
  <c r="AK267" s="1"/>
  <c r="AK268" s="1"/>
  <c r="AK269" s="1"/>
  <c r="AK270" s="1"/>
  <c r="AK271" s="1"/>
  <c r="AK272" s="1"/>
  <c r="AK273" s="1"/>
  <c r="AK274" s="1"/>
  <c r="AK275" s="1"/>
  <c r="AK276" s="1"/>
  <c r="AK277" s="1"/>
  <c r="AK278" s="1"/>
  <c r="AK279" s="1"/>
  <c r="AK280" s="1"/>
  <c r="AK281" s="1"/>
  <c r="AK282" s="1"/>
  <c r="AK283" s="1"/>
  <c r="AK284" s="1"/>
  <c r="AK285" s="1"/>
  <c r="AK286" s="1"/>
  <c r="AK287" s="1"/>
  <c r="AK288" s="1"/>
  <c r="AK289" s="1"/>
  <c r="AK290" s="1"/>
  <c r="AK291" s="1"/>
  <c r="AK292" s="1"/>
  <c r="AK293" s="1"/>
  <c r="AK294" s="1"/>
  <c r="AK295" s="1"/>
  <c r="AK296" s="1"/>
  <c r="AK297" s="1"/>
  <c r="AK298" s="1"/>
  <c r="AK299" s="1"/>
  <c r="AK300" s="1"/>
  <c r="AK301" s="1"/>
  <c r="AK302" s="1"/>
  <c r="AK303" s="1"/>
  <c r="AK304" s="1"/>
  <c r="AK305" s="1"/>
  <c r="AK306" s="1"/>
  <c r="AK307" s="1"/>
  <c r="AK308" s="1"/>
  <c r="AK309" s="1"/>
  <c r="AK310" s="1"/>
  <c r="AK311" s="1"/>
  <c r="AK312" s="1"/>
  <c r="AK313" s="1"/>
  <c r="AK314" s="1"/>
  <c r="AK315" s="1"/>
  <c r="AK316" s="1"/>
  <c r="AK317" s="1"/>
  <c r="AK318" s="1"/>
  <c r="AK319" s="1"/>
  <c r="AK320" s="1"/>
  <c r="AK321" s="1"/>
  <c r="AK322" s="1"/>
  <c r="AK323" s="1"/>
  <c r="AK324" s="1"/>
  <c r="AK325" s="1"/>
  <c r="AK326" s="1"/>
  <c r="AK327" s="1"/>
  <c r="AK328" s="1"/>
  <c r="AK329" s="1"/>
  <c r="AK330" s="1"/>
  <c r="AK331" s="1"/>
  <c r="AK332" s="1"/>
  <c r="AK333" s="1"/>
  <c r="AK334" s="1"/>
  <c r="AK335" s="1"/>
  <c r="AK336" s="1"/>
  <c r="AK337" s="1"/>
  <c r="AK338" s="1"/>
  <c r="AK339" s="1"/>
  <c r="AK340" s="1"/>
  <c r="AK341" s="1"/>
  <c r="AK342" s="1"/>
  <c r="AK343" s="1"/>
  <c r="AK344" s="1"/>
  <c r="AK345" s="1"/>
  <c r="AK346" s="1"/>
  <c r="AK347" s="1"/>
  <c r="AK348" s="1"/>
  <c r="AK349" s="1"/>
  <c r="AK350" s="1"/>
  <c r="AK351" s="1"/>
  <c r="AK352" s="1"/>
  <c r="AK353" s="1"/>
  <c r="AK354" s="1"/>
  <c r="AK355" s="1"/>
  <c r="AK356" s="1"/>
  <c r="AK357" s="1"/>
  <c r="AK358" s="1"/>
  <c r="AK359" s="1"/>
  <c r="AK360" s="1"/>
  <c r="AK361" s="1"/>
  <c r="AK362" s="1"/>
  <c r="AK363" s="1"/>
  <c r="AK364" s="1"/>
  <c r="AK365" s="1"/>
  <c r="AK366" s="1"/>
  <c r="AK367" s="1"/>
  <c r="AK368" s="1"/>
  <c r="AK369" s="1"/>
  <c r="AK370" s="1"/>
  <c r="AK371" s="1"/>
  <c r="AK372" s="1"/>
  <c r="AK373" s="1"/>
  <c r="AK374" s="1"/>
  <c r="AK375" s="1"/>
  <c r="AK376" s="1"/>
  <c r="AK377" s="1"/>
  <c r="AK378" s="1"/>
  <c r="AK379" s="1"/>
  <c r="AK380" s="1"/>
  <c r="AK381" s="1"/>
  <c r="AK382" s="1"/>
  <c r="AK383" s="1"/>
  <c r="AK384" s="1"/>
  <c r="AK385" s="1"/>
  <c r="AK386" s="1"/>
  <c r="AK387" s="1"/>
  <c r="AK388" s="1"/>
  <c r="AK389" s="1"/>
  <c r="AK390" s="1"/>
  <c r="AK391" s="1"/>
  <c r="AK392" s="1"/>
  <c r="AK393" s="1"/>
  <c r="AK394" s="1"/>
  <c r="AK395" s="1"/>
  <c r="AK396" s="1"/>
  <c r="AK397" s="1"/>
  <c r="AK398" s="1"/>
  <c r="AK399" s="1"/>
  <c r="AK400" s="1"/>
  <c r="AK401" s="1"/>
  <c r="AK402" s="1"/>
  <c r="AK403" s="1"/>
  <c r="AK404" s="1"/>
  <c r="AK405" s="1"/>
  <c r="AK406" s="1"/>
  <c r="AK407" s="1"/>
  <c r="AK408" s="1"/>
  <c r="AK409" s="1"/>
  <c r="AK410" s="1"/>
  <c r="AK411" s="1"/>
  <c r="AK412" s="1"/>
  <c r="AK413" s="1"/>
  <c r="AK414" s="1"/>
  <c r="AK415" s="1"/>
  <c r="AK416" s="1"/>
  <c r="AK417" s="1"/>
  <c r="AK418" s="1"/>
  <c r="AK419" s="1"/>
  <c r="AK420" s="1"/>
  <c r="AK421" s="1"/>
  <c r="AK422" s="1"/>
  <c r="AK423" s="1"/>
  <c r="AK424" s="1"/>
  <c r="AK425" s="1"/>
  <c r="AK426" s="1"/>
  <c r="AK427" s="1"/>
  <c r="AK428" s="1"/>
  <c r="AK429" s="1"/>
  <c r="AK430" s="1"/>
  <c r="AK431" s="1"/>
  <c r="AK432" s="1"/>
  <c r="AK433" s="1"/>
  <c r="AK434" s="1"/>
  <c r="AK435" s="1"/>
  <c r="AK436" s="1"/>
  <c r="AK437" s="1"/>
  <c r="AK438" s="1"/>
  <c r="AK439" s="1"/>
  <c r="AK440" s="1"/>
  <c r="AK441" s="1"/>
  <c r="AK442" s="1"/>
  <c r="AK443" s="1"/>
  <c r="AK444" s="1"/>
  <c r="AK445" s="1"/>
  <c r="AK446" s="1"/>
  <c r="AK447" s="1"/>
  <c r="AK448" s="1"/>
  <c r="AK449" s="1"/>
  <c r="AK450" s="1"/>
  <c r="AK451" s="1"/>
  <c r="AK452" s="1"/>
  <c r="AK453" s="1"/>
  <c r="AK454" s="1"/>
  <c r="AK455" s="1"/>
  <c r="AK456" s="1"/>
  <c r="AK457" s="1"/>
  <c r="AK458" s="1"/>
  <c r="AK459" s="1"/>
  <c r="AK460" s="1"/>
  <c r="AK461" s="1"/>
  <c r="AK462" s="1"/>
  <c r="AK463" s="1"/>
  <c r="AK464" s="1"/>
  <c r="AK465" s="1"/>
  <c r="AK466" s="1"/>
  <c r="AK467" s="1"/>
  <c r="AK468" s="1"/>
  <c r="AK469" s="1"/>
  <c r="AK470" s="1"/>
  <c r="AK471" s="1"/>
  <c r="AK472" s="1"/>
  <c r="AK473" s="1"/>
  <c r="AK474" s="1"/>
  <c r="AK475" s="1"/>
  <c r="AK476" s="1"/>
  <c r="AK477" s="1"/>
  <c r="AK478" s="1"/>
  <c r="AK479" s="1"/>
  <c r="AK480" s="1"/>
  <c r="AK481" s="1"/>
  <c r="AK482" s="1"/>
  <c r="AK483" s="1"/>
  <c r="AK484" s="1"/>
  <c r="AK485" s="1"/>
  <c r="AK486" s="1"/>
  <c r="AK487" s="1"/>
  <c r="AK488" s="1"/>
  <c r="AK489" s="1"/>
  <c r="AK490" s="1"/>
  <c r="AK491" s="1"/>
  <c r="AK492" s="1"/>
  <c r="AK493" s="1"/>
  <c r="AK494" s="1"/>
  <c r="AK495" s="1"/>
  <c r="AK496" s="1"/>
  <c r="AK497" s="1"/>
  <c r="AK498" s="1"/>
  <c r="AK499" s="1"/>
  <c r="AK500" s="1"/>
  <c r="AK501" s="1"/>
  <c r="AK502" s="1"/>
  <c r="AK503" s="1"/>
  <c r="AK504" s="1"/>
  <c r="AK505" s="1"/>
  <c r="AK506" s="1"/>
  <c r="AK507" s="1"/>
  <c r="AK508" s="1"/>
  <c r="AK509" s="1"/>
  <c r="AK510" s="1"/>
  <c r="AK511" s="1"/>
  <c r="AK512" s="1"/>
  <c r="AK513" s="1"/>
  <c r="AK514" s="1"/>
  <c r="AK515" s="1"/>
  <c r="AK516" s="1"/>
  <c r="AK517" s="1"/>
  <c r="AK518" s="1"/>
  <c r="AK519" s="1"/>
  <c r="AK520" s="1"/>
  <c r="AK521" s="1"/>
  <c r="AK522" s="1"/>
  <c r="AK523" s="1"/>
  <c r="AK524" s="1"/>
  <c r="AK525" s="1"/>
  <c r="AK526" s="1"/>
  <c r="AK527" s="1"/>
  <c r="AK528" s="1"/>
  <c r="AK529" s="1"/>
  <c r="AK530" s="1"/>
  <c r="AK531" s="1"/>
  <c r="AK532" s="1"/>
  <c r="AK533" s="1"/>
  <c r="AK534" s="1"/>
  <c r="AK535" s="1"/>
  <c r="AK536" s="1"/>
  <c r="AK537" s="1"/>
  <c r="AK538" s="1"/>
  <c r="AK539" s="1"/>
  <c r="AK540" s="1"/>
  <c r="AK541" s="1"/>
  <c r="AK542" s="1"/>
  <c r="AK543" s="1"/>
  <c r="AK544" s="1"/>
  <c r="AK545" s="1"/>
  <c r="AK546" s="1"/>
  <c r="AK547" s="1"/>
  <c r="AK548" s="1"/>
  <c r="AK549" s="1"/>
  <c r="AK550" s="1"/>
  <c r="AK551" s="1"/>
  <c r="AK552" s="1"/>
  <c r="AK553" s="1"/>
  <c r="AK554" s="1"/>
  <c r="AK555" s="1"/>
  <c r="AK556" s="1"/>
  <c r="AK557" s="1"/>
  <c r="AK558" s="1"/>
  <c r="AK559" s="1"/>
  <c r="AK560" s="1"/>
  <c r="AK561" s="1"/>
  <c r="AK562" s="1"/>
  <c r="AK563" s="1"/>
  <c r="AK564" s="1"/>
  <c r="AK565" s="1"/>
  <c r="AK566" s="1"/>
  <c r="AK567" s="1"/>
  <c r="AK568" s="1"/>
  <c r="AK569" s="1"/>
  <c r="AK570" s="1"/>
  <c r="AK571" s="1"/>
  <c r="AK572" s="1"/>
  <c r="AK573" s="1"/>
  <c r="AK574" s="1"/>
  <c r="AK575" s="1"/>
  <c r="AK576" s="1"/>
  <c r="AK577" s="1"/>
  <c r="AK578" s="1"/>
  <c r="AK579" s="1"/>
  <c r="AK580" s="1"/>
  <c r="AK581" s="1"/>
  <c r="AK582" s="1"/>
  <c r="AK583" s="1"/>
  <c r="AK584" s="1"/>
  <c r="AK585" s="1"/>
  <c r="AK586" s="1"/>
  <c r="AK587" s="1"/>
  <c r="AK588" s="1"/>
  <c r="AK589" s="1"/>
  <c r="AK590" s="1"/>
  <c r="AK591" s="1"/>
  <c r="AK592" s="1"/>
  <c r="AK593" s="1"/>
  <c r="AK594" s="1"/>
  <c r="AK595" s="1"/>
  <c r="AK596" s="1"/>
  <c r="AK597" s="1"/>
  <c r="AK598" s="1"/>
  <c r="AK599" s="1"/>
  <c r="AK600" s="1"/>
  <c r="AK601" s="1"/>
  <c r="AK602" s="1"/>
  <c r="AK603" s="1"/>
  <c r="AK604" s="1"/>
  <c r="AK605" s="1"/>
  <c r="AK606" s="1"/>
  <c r="AK607" s="1"/>
  <c r="AK608" s="1"/>
  <c r="AK609" s="1"/>
  <c r="AK610" s="1"/>
  <c r="AK611" s="1"/>
  <c r="AK612" s="1"/>
  <c r="AK613" s="1"/>
  <c r="AK614" s="1"/>
  <c r="AK615" s="1"/>
  <c r="AK616" s="1"/>
  <c r="AK617" s="1"/>
  <c r="AK618" s="1"/>
  <c r="AK619" s="1"/>
  <c r="AK620" s="1"/>
  <c r="AK621" s="1"/>
  <c r="AK622" s="1"/>
  <c r="AK623" s="1"/>
  <c r="AK624" s="1"/>
  <c r="AK625" s="1"/>
  <c r="AK626" s="1"/>
  <c r="AK627" s="1"/>
  <c r="AK628" s="1"/>
  <c r="AK629" s="1"/>
  <c r="AK630" s="1"/>
  <c r="AK631" s="1"/>
  <c r="AK632" s="1"/>
  <c r="AK633" s="1"/>
  <c r="AK634" s="1"/>
  <c r="AK635" s="1"/>
  <c r="AK636" s="1"/>
  <c r="AK637" s="1"/>
  <c r="AK638" s="1"/>
  <c r="AK639" s="1"/>
  <c r="AK640" s="1"/>
  <c r="AK641" s="1"/>
  <c r="AK642" s="1"/>
  <c r="AK643" s="1"/>
  <c r="AK644" s="1"/>
  <c r="AK645" s="1"/>
  <c r="AK646" s="1"/>
  <c r="AK647" s="1"/>
  <c r="AK648" s="1"/>
  <c r="AK649" s="1"/>
  <c r="AK650" s="1"/>
  <c r="AK651" s="1"/>
  <c r="AK652" s="1"/>
  <c r="AK653" s="1"/>
  <c r="AK654" s="1"/>
  <c r="AK655" s="1"/>
  <c r="AK656" s="1"/>
  <c r="AK657" s="1"/>
  <c r="AK658" s="1"/>
  <c r="AK659" s="1"/>
  <c r="AK660" s="1"/>
  <c r="AK661" s="1"/>
  <c r="AK662" s="1"/>
  <c r="AK663" s="1"/>
  <c r="AK664" s="1"/>
  <c r="AK665" s="1"/>
  <c r="AK666" s="1"/>
  <c r="AK667" s="1"/>
  <c r="AK668" s="1"/>
  <c r="AK669" s="1"/>
  <c r="AK670" s="1"/>
  <c r="AK671" s="1"/>
  <c r="AK672" s="1"/>
  <c r="AK673" s="1"/>
  <c r="AK674" s="1"/>
  <c r="AK675" s="1"/>
  <c r="AK676" s="1"/>
  <c r="AK677" s="1"/>
  <c r="AK678" s="1"/>
  <c r="AK679" s="1"/>
  <c r="AK680" s="1"/>
  <c r="AK681" s="1"/>
  <c r="AK682" s="1"/>
  <c r="AK683" s="1"/>
  <c r="AK684" s="1"/>
  <c r="AK685" s="1"/>
  <c r="AK686" s="1"/>
  <c r="AK687" s="1"/>
  <c r="AK688" s="1"/>
  <c r="AK689" s="1"/>
  <c r="AK690" s="1"/>
  <c r="AK691" s="1"/>
  <c r="AK692" s="1"/>
  <c r="AK693" s="1"/>
  <c r="AK694" s="1"/>
  <c r="AK695" s="1"/>
  <c r="AK696" s="1"/>
  <c r="AK697" s="1"/>
  <c r="AK698" s="1"/>
  <c r="AK699" s="1"/>
  <c r="AK700" s="1"/>
  <c r="AK701" s="1"/>
  <c r="AK702" s="1"/>
  <c r="AK703" s="1"/>
  <c r="AK704" s="1"/>
  <c r="AK705" s="1"/>
  <c r="AK706" s="1"/>
  <c r="AK707" s="1"/>
  <c r="AK708" s="1"/>
  <c r="AK709" s="1"/>
  <c r="AK710" s="1"/>
  <c r="AK711" s="1"/>
  <c r="AK712" s="1"/>
  <c r="AK713" s="1"/>
  <c r="AK714" s="1"/>
  <c r="AK715" s="1"/>
  <c r="AK716" s="1"/>
  <c r="AK717" s="1"/>
  <c r="AK718" s="1"/>
  <c r="AK719" s="1"/>
  <c r="AK720" s="1"/>
  <c r="AK721" s="1"/>
  <c r="AK722" s="1"/>
  <c r="AK723" s="1"/>
  <c r="AK724" s="1"/>
  <c r="AK725" s="1"/>
  <c r="AK726" s="1"/>
  <c r="AK727" s="1"/>
  <c r="AK728" s="1"/>
  <c r="AK729" s="1"/>
  <c r="AK730" s="1"/>
  <c r="AK731" s="1"/>
  <c r="AK732" s="1"/>
  <c r="AK733" s="1"/>
  <c r="AK734" s="1"/>
  <c r="AK735" s="1"/>
  <c r="AK736" s="1"/>
  <c r="AK737" s="1"/>
  <c r="AK738" s="1"/>
  <c r="AK739" s="1"/>
  <c r="AK740" s="1"/>
  <c r="AK741" s="1"/>
  <c r="AK742" s="1"/>
  <c r="AK743" s="1"/>
  <c r="AK744" s="1"/>
  <c r="AK745" s="1"/>
  <c r="AK746" s="1"/>
  <c r="AK747" s="1"/>
  <c r="AK748" s="1"/>
  <c r="AK749" s="1"/>
  <c r="AK750" s="1"/>
  <c r="AK751" s="1"/>
  <c r="AK752" s="1"/>
  <c r="AK753" s="1"/>
  <c r="AK754" s="1"/>
  <c r="AK755" s="1"/>
  <c r="AK756" s="1"/>
  <c r="AK757" s="1"/>
  <c r="AK758" s="1"/>
  <c r="AK759" s="1"/>
  <c r="AK760" s="1"/>
  <c r="AK761" s="1"/>
  <c r="AK762" s="1"/>
  <c r="AK763" s="1"/>
  <c r="AK764" s="1"/>
  <c r="AK765" s="1"/>
  <c r="AK766" s="1"/>
  <c r="AK767" s="1"/>
  <c r="AK768" s="1"/>
  <c r="AK769" s="1"/>
  <c r="AK770" s="1"/>
  <c r="AK771" s="1"/>
  <c r="AK772" s="1"/>
  <c r="AK773" s="1"/>
  <c r="AK774" s="1"/>
  <c r="AK775" s="1"/>
  <c r="AK776" s="1"/>
  <c r="AK777" s="1"/>
  <c r="AK778" s="1"/>
  <c r="AK779" s="1"/>
  <c r="AK780" s="1"/>
  <c r="AK781" s="1"/>
  <c r="AK782" s="1"/>
  <c r="AK783" s="1"/>
  <c r="AK784" s="1"/>
  <c r="AK785" s="1"/>
  <c r="AK786" s="1"/>
  <c r="AK787" s="1"/>
  <c r="AK788" s="1"/>
  <c r="AK789" s="1"/>
  <c r="AK790" s="1"/>
  <c r="AK791" s="1"/>
  <c r="AK792" s="1"/>
  <c r="AK793" s="1"/>
  <c r="AK794" s="1"/>
  <c r="AK795" s="1"/>
  <c r="AK796" s="1"/>
  <c r="AK797" s="1"/>
  <c r="AK798" s="1"/>
  <c r="AK799" s="1"/>
  <c r="AK800" s="1"/>
  <c r="AK801" s="1"/>
  <c r="AK802" s="1"/>
  <c r="AK803" s="1"/>
  <c r="AK804" s="1"/>
  <c r="AK805" s="1"/>
  <c r="AK806" s="1"/>
  <c r="AK807" s="1"/>
  <c r="AK808" s="1"/>
  <c r="AK809" s="1"/>
  <c r="AK810" s="1"/>
  <c r="AK811" s="1"/>
  <c r="AK812" s="1"/>
  <c r="AK813" s="1"/>
  <c r="AK814" s="1"/>
  <c r="AK815" s="1"/>
  <c r="AK816" s="1"/>
  <c r="AK817" s="1"/>
  <c r="AK818" s="1"/>
  <c r="AK819" s="1"/>
  <c r="AK820" s="1"/>
  <c r="AK821" s="1"/>
  <c r="AK822" s="1"/>
  <c r="AK823" s="1"/>
  <c r="AK824" s="1"/>
  <c r="AK825" s="1"/>
  <c r="AK826" s="1"/>
  <c r="AK827" s="1"/>
  <c r="AK828" s="1"/>
  <c r="AK829" s="1"/>
  <c r="AK830" s="1"/>
  <c r="AK831" s="1"/>
  <c r="AK832" s="1"/>
  <c r="AK833" s="1"/>
  <c r="AK834" s="1"/>
  <c r="AK835" s="1"/>
  <c r="AK836" s="1"/>
  <c r="AK837" s="1"/>
  <c r="AK838" s="1"/>
  <c r="AK839" s="1"/>
  <c r="AK840" s="1"/>
  <c r="AK841" s="1"/>
  <c r="AK842" s="1"/>
  <c r="AK843" s="1"/>
  <c r="AK844" s="1"/>
  <c r="AK845" s="1"/>
  <c r="AK846" s="1"/>
  <c r="AK847" s="1"/>
  <c r="AK848" s="1"/>
  <c r="AK849" s="1"/>
  <c r="AK850" s="1"/>
  <c r="AK851" s="1"/>
  <c r="AK852" s="1"/>
  <c r="AK853" s="1"/>
  <c r="AK854" s="1"/>
  <c r="AK855" s="1"/>
  <c r="AK856" s="1"/>
  <c r="AK857" s="1"/>
  <c r="AK858" s="1"/>
  <c r="AK859" s="1"/>
  <c r="AK860" s="1"/>
  <c r="AK861" s="1"/>
  <c r="AK862" s="1"/>
  <c r="AK863" s="1"/>
  <c r="AK864" s="1"/>
  <c r="AK865" s="1"/>
  <c r="AK866" s="1"/>
  <c r="AK867" s="1"/>
  <c r="AK868" s="1"/>
  <c r="AK869" s="1"/>
  <c r="AK870" s="1"/>
  <c r="AK871" s="1"/>
  <c r="AK872" s="1"/>
  <c r="AK873" s="1"/>
  <c r="AK874" s="1"/>
  <c r="AK875" s="1"/>
  <c r="AK876" s="1"/>
  <c r="AK877" s="1"/>
  <c r="AK878" s="1"/>
  <c r="AK879" s="1"/>
  <c r="AK880" s="1"/>
  <c r="AK881" s="1"/>
  <c r="AK882" s="1"/>
  <c r="AK883" s="1"/>
  <c r="AK884" s="1"/>
  <c r="AK885" s="1"/>
  <c r="AK886" s="1"/>
  <c r="AK887" s="1"/>
  <c r="AK888" s="1"/>
  <c r="AK889" s="1"/>
  <c r="AK890" s="1"/>
  <c r="AK891" s="1"/>
  <c r="AK892" s="1"/>
  <c r="AK893" s="1"/>
  <c r="AK894" s="1"/>
  <c r="AK895" s="1"/>
  <c r="AK896" s="1"/>
  <c r="AK897" s="1"/>
  <c r="AK898" s="1"/>
  <c r="AK899" s="1"/>
  <c r="AK900" s="1"/>
  <c r="AK901" s="1"/>
  <c r="AK902" s="1"/>
  <c r="AK903" s="1"/>
  <c r="AK904" s="1"/>
  <c r="AK905" s="1"/>
  <c r="AK906" s="1"/>
  <c r="AK907" s="1"/>
  <c r="AK908" s="1"/>
  <c r="AK909" s="1"/>
  <c r="AK910" s="1"/>
  <c r="AK911" s="1"/>
  <c r="AK912" s="1"/>
  <c r="AK913" s="1"/>
  <c r="AK914" s="1"/>
  <c r="AK915" s="1"/>
  <c r="AK916" s="1"/>
  <c r="AK917" s="1"/>
  <c r="AK918" s="1"/>
  <c r="AK919" s="1"/>
  <c r="AK920" s="1"/>
  <c r="AK921" s="1"/>
  <c r="AK922" s="1"/>
  <c r="AK923" s="1"/>
  <c r="AK924" s="1"/>
  <c r="AK925" s="1"/>
  <c r="AK926" s="1"/>
  <c r="AK927" s="1"/>
  <c r="AK928" s="1"/>
  <c r="AK929" s="1"/>
  <c r="AK930" s="1"/>
  <c r="AK931" s="1"/>
  <c r="AK932" s="1"/>
  <c r="AK933" s="1"/>
  <c r="AK934" s="1"/>
  <c r="AK935" s="1"/>
  <c r="AK936" s="1"/>
  <c r="AK937" s="1"/>
  <c r="AK938" s="1"/>
  <c r="AK939" s="1"/>
  <c r="AK940" s="1"/>
  <c r="AK941" s="1"/>
  <c r="AK942" s="1"/>
  <c r="AK943" s="1"/>
  <c r="AK944" s="1"/>
  <c r="AK945" s="1"/>
  <c r="AK946" s="1"/>
  <c r="AK947" s="1"/>
  <c r="AK948" s="1"/>
  <c r="AK949" s="1"/>
  <c r="AK950" s="1"/>
  <c r="AK951" s="1"/>
  <c r="AK952" s="1"/>
  <c r="AK953" s="1"/>
  <c r="AK954" s="1"/>
  <c r="AK955" s="1"/>
  <c r="AK956" s="1"/>
  <c r="AK957" s="1"/>
  <c r="AK958" s="1"/>
  <c r="AK959" s="1"/>
  <c r="AK960" s="1"/>
  <c r="AK961" s="1"/>
  <c r="AK962" s="1"/>
  <c r="AK963" s="1"/>
  <c r="AK964" s="1"/>
  <c r="AK965" s="1"/>
  <c r="AK966" s="1"/>
  <c r="AK967" s="1"/>
  <c r="AK968" s="1"/>
  <c r="AK969" s="1"/>
  <c r="AK970" s="1"/>
  <c r="AK971" s="1"/>
  <c r="AK972" s="1"/>
  <c r="AK973" s="1"/>
  <c r="AK974" s="1"/>
  <c r="AK975" s="1"/>
  <c r="AK976" s="1"/>
  <c r="AK977" s="1"/>
  <c r="AK978" s="1"/>
  <c r="AK979" s="1"/>
  <c r="AK980" s="1"/>
  <c r="AK981" s="1"/>
  <c r="AK982" s="1"/>
  <c r="AK983" s="1"/>
  <c r="AK984" s="1"/>
  <c r="AK985" s="1"/>
  <c r="AK986" s="1"/>
  <c r="AK987" s="1"/>
  <c r="AK988" s="1"/>
  <c r="AK989" s="1"/>
  <c r="AK990" s="1"/>
  <c r="AK991" s="1"/>
  <c r="AK992" s="1"/>
  <c r="AK993" s="1"/>
  <c r="AK994" s="1"/>
  <c r="AK995" s="1"/>
  <c r="AK996" s="1"/>
  <c r="AK997" s="1"/>
  <c r="AK998" s="1"/>
  <c r="AK999" s="1"/>
  <c r="AK1000" s="1"/>
  <c r="AK1001" s="1"/>
  <c r="AK1002" s="1"/>
  <c r="AK1003" s="1"/>
  <c r="AK1004" s="1"/>
  <c r="AK1005" s="1"/>
  <c r="AK1006" s="1"/>
  <c r="AK1007" s="1"/>
  <c r="AK1008" s="1"/>
  <c r="AK1009" s="1"/>
  <c r="AK1010" s="1"/>
  <c r="AK1011" s="1"/>
  <c r="AK1012" s="1"/>
  <c r="AK1013" s="1"/>
  <c r="AK1014" s="1"/>
  <c r="AK1015" s="1"/>
  <c r="AK1016" s="1"/>
  <c r="AK1017" s="1"/>
  <c r="AK1018" s="1"/>
  <c r="AK1019" s="1"/>
  <c r="AK1020" s="1"/>
  <c r="AK1021" s="1"/>
  <c r="AK1022" s="1"/>
  <c r="AK1023" s="1"/>
  <c r="AK1024" s="1"/>
  <c r="AK1025" s="1"/>
  <c r="AK1026" s="1"/>
  <c r="AK1027" s="1"/>
  <c r="AK1028" s="1"/>
  <c r="AK1029" s="1"/>
  <c r="AK1030" s="1"/>
  <c r="AK1031" s="1"/>
  <c r="AK1032" s="1"/>
  <c r="AK1033" s="1"/>
  <c r="AK1034" s="1"/>
  <c r="AK1035" s="1"/>
  <c r="AK1036" s="1"/>
  <c r="AK1037" s="1"/>
  <c r="AK1038" s="1"/>
  <c r="AK1039" s="1"/>
  <c r="AK1040" s="1"/>
  <c r="AK1041" s="1"/>
  <c r="AK1042" s="1"/>
  <c r="AK1043" s="1"/>
  <c r="AK1044" s="1"/>
  <c r="AK1045" s="1"/>
  <c r="AK1046" s="1"/>
  <c r="AK1047" s="1"/>
  <c r="AK1048" s="1"/>
  <c r="AK1049" s="1"/>
  <c r="AK1050" s="1"/>
  <c r="AK1051" s="1"/>
  <c r="AK1052" s="1"/>
  <c r="AK1053" s="1"/>
  <c r="AK1054" s="1"/>
  <c r="AK1055" s="1"/>
  <c r="AK1056" s="1"/>
  <c r="AK1057" s="1"/>
  <c r="AK1058" s="1"/>
  <c r="AK1059" s="1"/>
  <c r="AK1060" s="1"/>
  <c r="AK1061" s="1"/>
  <c r="AK1062" s="1"/>
  <c r="AK1063" s="1"/>
  <c r="AK1064" s="1"/>
  <c r="AK1065" s="1"/>
  <c r="AK1066" s="1"/>
  <c r="AK1067" s="1"/>
  <c r="AK1068" s="1"/>
  <c r="AK1069" s="1"/>
  <c r="AK1070" s="1"/>
  <c r="AK1071" s="1"/>
  <c r="AK1072" s="1"/>
  <c r="AK1073" s="1"/>
  <c r="AK1074" s="1"/>
  <c r="AK1075" s="1"/>
  <c r="AK1076" s="1"/>
  <c r="AK1077" s="1"/>
  <c r="AK1078" s="1"/>
  <c r="AK1079" s="1"/>
  <c r="AK1080" s="1"/>
  <c r="AK1081" s="1"/>
  <c r="AK1082" s="1"/>
  <c r="AK1083" s="1"/>
  <c r="AK1084" s="1"/>
  <c r="AK1085" s="1"/>
  <c r="AK1086" s="1"/>
  <c r="AK1087" s="1"/>
  <c r="AK1088" s="1"/>
  <c r="AK1089" s="1"/>
  <c r="AK1090" s="1"/>
  <c r="AK1091" s="1"/>
  <c r="AK1092" s="1"/>
  <c r="AK1093" s="1"/>
  <c r="AK1094" s="1"/>
  <c r="AK1095" s="1"/>
  <c r="AK1096" s="1"/>
  <c r="AK1097" s="1"/>
  <c r="AK1098" s="1"/>
  <c r="AK1099" s="1"/>
  <c r="AK1100" s="1"/>
  <c r="AK1101" s="1"/>
  <c r="AK1102" s="1"/>
  <c r="AK1103" s="1"/>
  <c r="AK1104" s="1"/>
  <c r="AK1105" s="1"/>
  <c r="AK1106" s="1"/>
  <c r="AK1107" s="1"/>
  <c r="AK1108" s="1"/>
  <c r="AK1109" s="1"/>
  <c r="AK1110" s="1"/>
  <c r="AK1111" s="1"/>
  <c r="AK1112" s="1"/>
  <c r="AK1113" s="1"/>
  <c r="AK1114" s="1"/>
  <c r="AK1115" s="1"/>
  <c r="AK1116" s="1"/>
  <c r="AK1117" s="1"/>
  <c r="AK1118" s="1"/>
  <c r="AK1119" s="1"/>
  <c r="AK1120" s="1"/>
  <c r="AK1121" s="1"/>
  <c r="AK1122" s="1"/>
  <c r="AK1123" s="1"/>
  <c r="AK1124" s="1"/>
  <c r="AK1125" s="1"/>
  <c r="AK1126" s="1"/>
  <c r="AK1127" s="1"/>
  <c r="AK1128" s="1"/>
  <c r="AK1129" s="1"/>
  <c r="AK1130" s="1"/>
  <c r="AK1131" s="1"/>
  <c r="AK1132" s="1"/>
  <c r="AK1133" s="1"/>
  <c r="AK1134" s="1"/>
  <c r="AK1135" s="1"/>
  <c r="AK1136" s="1"/>
  <c r="AK1137" s="1"/>
  <c r="AK1138" s="1"/>
  <c r="AK1139" s="1"/>
  <c r="AK1140" s="1"/>
  <c r="AK1141" s="1"/>
  <c r="AK1142" s="1"/>
  <c r="AK1143" s="1"/>
  <c r="AK1144" s="1"/>
  <c r="AK1145" s="1"/>
  <c r="AK1146" s="1"/>
  <c r="AK1147" s="1"/>
  <c r="AK1148" s="1"/>
  <c r="AK1149" s="1"/>
  <c r="AK1150" s="1"/>
  <c r="AK1151" s="1"/>
  <c r="AK1152" s="1"/>
  <c r="AK1153" s="1"/>
  <c r="AK1154" s="1"/>
  <c r="AK1155" s="1"/>
  <c r="AK1156" s="1"/>
  <c r="AK1157" s="1"/>
  <c r="AK1158" s="1"/>
  <c r="AK1159" s="1"/>
  <c r="AK1160" s="1"/>
  <c r="AK1161" s="1"/>
  <c r="AK1162" s="1"/>
  <c r="AK1163" s="1"/>
  <c r="AK1164" s="1"/>
  <c r="AK1165" s="1"/>
  <c r="AK1166" s="1"/>
  <c r="AK1167" s="1"/>
  <c r="AK1168" s="1"/>
  <c r="AK1169" s="1"/>
  <c r="AK1170" s="1"/>
  <c r="AK1171" s="1"/>
  <c r="AK1172" s="1"/>
  <c r="AK1173" s="1"/>
  <c r="AK1174" s="1"/>
  <c r="AK1175" s="1"/>
  <c r="AK1176" s="1"/>
  <c r="AK1177" s="1"/>
  <c r="AK1178" s="1"/>
  <c r="AK1179" s="1"/>
  <c r="AK1180" s="1"/>
  <c r="AK1181" s="1"/>
  <c r="AK1182" s="1"/>
  <c r="AK1183" s="1"/>
  <c r="AK1184" s="1"/>
  <c r="AK1185" s="1"/>
  <c r="AK1186" s="1"/>
  <c r="AK1187" s="1"/>
  <c r="AK1188" s="1"/>
  <c r="AK1189" s="1"/>
  <c r="AK1190" s="1"/>
  <c r="AK1191" s="1"/>
  <c r="AK1192" s="1"/>
  <c r="AK1193" s="1"/>
  <c r="AK1194" s="1"/>
  <c r="AK1195" s="1"/>
  <c r="AK1196" s="1"/>
  <c r="AK1197" s="1"/>
  <c r="AK1198" s="1"/>
  <c r="AK1199" s="1"/>
  <c r="AK1200" s="1"/>
  <c r="AK1201" s="1"/>
  <c r="AK1202" s="1"/>
  <c r="AK1203" s="1"/>
  <c r="AK1204" s="1"/>
  <c r="AK1205" s="1"/>
  <c r="AK1206" s="1"/>
  <c r="AK1207" s="1"/>
  <c r="AK1208" s="1"/>
  <c r="AK1209" s="1"/>
  <c r="AK1210" s="1"/>
  <c r="AK1211" s="1"/>
  <c r="AK1212" s="1"/>
  <c r="AK1213" s="1"/>
  <c r="AK1214" s="1"/>
  <c r="AK1215" s="1"/>
  <c r="AK1216" s="1"/>
  <c r="AK1217" s="1"/>
  <c r="AK1218" s="1"/>
  <c r="AK1219" s="1"/>
  <c r="AK1220" s="1"/>
  <c r="AK1221" s="1"/>
  <c r="AK1222" s="1"/>
  <c r="AK1223" s="1"/>
  <c r="AK1224" s="1"/>
  <c r="AK1225" s="1"/>
  <c r="AK1226" s="1"/>
  <c r="AK1227" s="1"/>
  <c r="AK1228" s="1"/>
  <c r="AK1229" s="1"/>
  <c r="AK1230" s="1"/>
  <c r="AK1231" s="1"/>
  <c r="AK1232" s="1"/>
  <c r="AK1233" s="1"/>
  <c r="AK1234" s="1"/>
  <c r="AK1235" s="1"/>
  <c r="AK1236" s="1"/>
  <c r="AK1237" s="1"/>
  <c r="AK1238" s="1"/>
  <c r="AK1239" s="1"/>
  <c r="AK1240" s="1"/>
  <c r="AK1241" s="1"/>
  <c r="AK1242" s="1"/>
  <c r="AK1243" s="1"/>
  <c r="AK1244" s="1"/>
  <c r="AK1245" s="1"/>
  <c r="AK1246" s="1"/>
  <c r="AK1247" s="1"/>
  <c r="AK1248" s="1"/>
  <c r="AK1249" s="1"/>
  <c r="AK1250" s="1"/>
  <c r="AK1251" s="1"/>
  <c r="AK1252" s="1"/>
  <c r="AK1253" s="1"/>
  <c r="AK1254" s="1"/>
  <c r="AK1255" s="1"/>
  <c r="AK1256" s="1"/>
  <c r="AK1257" s="1"/>
  <c r="AK1258" s="1"/>
  <c r="AK1259" s="1"/>
  <c r="AK1260" s="1"/>
  <c r="AK1261" s="1"/>
  <c r="AK1262" s="1"/>
  <c r="AK1263" s="1"/>
  <c r="AK1264" s="1"/>
  <c r="AK1265" s="1"/>
  <c r="AK1266" s="1"/>
  <c r="AK1267" s="1"/>
  <c r="AK1268" s="1"/>
  <c r="AK1269" s="1"/>
  <c r="AK1270" s="1"/>
  <c r="AK1271" s="1"/>
  <c r="AK1272" s="1"/>
  <c r="AK1273" s="1"/>
  <c r="AK1274" s="1"/>
  <c r="AK1275" s="1"/>
  <c r="AK1276" s="1"/>
  <c r="AK1277" s="1"/>
  <c r="AK1278" s="1"/>
  <c r="AK1279" s="1"/>
  <c r="AK1280" s="1"/>
  <c r="AK1281" s="1"/>
  <c r="AK1282" s="1"/>
  <c r="AK1283" s="1"/>
  <c r="AK1284" s="1"/>
  <c r="AK1285" s="1"/>
  <c r="AK1286" s="1"/>
  <c r="AK1287" s="1"/>
  <c r="AK1288" s="1"/>
  <c r="AK1289" s="1"/>
  <c r="AK1290" s="1"/>
  <c r="AK1291" s="1"/>
  <c r="AK1292" s="1"/>
  <c r="AK1293" s="1"/>
  <c r="AK1294" s="1"/>
  <c r="AK1295" s="1"/>
  <c r="AK1296" s="1"/>
  <c r="AK1297" s="1"/>
  <c r="AK1298" s="1"/>
  <c r="AK1299" s="1"/>
  <c r="AK1300" s="1"/>
  <c r="AK1301" s="1"/>
  <c r="AK1302" s="1"/>
  <c r="AK1303" s="1"/>
  <c r="AK1304" s="1"/>
  <c r="AK1305" s="1"/>
  <c r="AK1306" s="1"/>
  <c r="AK1307" s="1"/>
  <c r="AK1308" s="1"/>
  <c r="AK1309" s="1"/>
  <c r="AK1310" s="1"/>
  <c r="AK1311" s="1"/>
  <c r="AK1312" s="1"/>
  <c r="AK1313" s="1"/>
  <c r="AK1314" s="1"/>
  <c r="AK1315" s="1"/>
  <c r="AK1316" s="1"/>
  <c r="AK1317" s="1"/>
  <c r="AK1318" s="1"/>
  <c r="AK1319" s="1"/>
  <c r="AK1320" s="1"/>
  <c r="AK1321" s="1"/>
  <c r="AK1322" s="1"/>
  <c r="AK1323" s="1"/>
  <c r="AK1324" s="1"/>
  <c r="AK1325" s="1"/>
  <c r="AK1326" s="1"/>
  <c r="AK1327" s="1"/>
  <c r="AK1328" s="1"/>
  <c r="AK1329" s="1"/>
  <c r="AK1330" s="1"/>
  <c r="AK1331" s="1"/>
  <c r="AK1332" s="1"/>
  <c r="AK1333" s="1"/>
  <c r="AK1334" s="1"/>
  <c r="AK1335" s="1"/>
  <c r="AK1336" s="1"/>
  <c r="AK1337" s="1"/>
  <c r="AK1338" s="1"/>
  <c r="AK1339" s="1"/>
  <c r="AK1340" s="1"/>
  <c r="AK1341" s="1"/>
  <c r="AK1342" s="1"/>
  <c r="AK1343" s="1"/>
  <c r="AK1344" s="1"/>
  <c r="AK1345" s="1"/>
  <c r="AK1346" s="1"/>
  <c r="AK1347" s="1"/>
  <c r="AK1348" s="1"/>
  <c r="AK1349" s="1"/>
  <c r="AK1350" s="1"/>
  <c r="AK1351" s="1"/>
  <c r="AK1352" s="1"/>
  <c r="AK1353" s="1"/>
  <c r="AK1354" s="1"/>
  <c r="AK1355" s="1"/>
  <c r="AK1356" s="1"/>
  <c r="AK1357" s="1"/>
  <c r="AK1358" s="1"/>
  <c r="AK1359" s="1"/>
  <c r="AK1360" s="1"/>
  <c r="AK1361" s="1"/>
  <c r="AK1362" s="1"/>
  <c r="AK1363" s="1"/>
  <c r="AK1364" s="1"/>
  <c r="AK1365" s="1"/>
  <c r="AK1366" s="1"/>
  <c r="AK1367" s="1"/>
  <c r="AK1368" s="1"/>
  <c r="AK1369" s="1"/>
  <c r="AK1370" s="1"/>
  <c r="AK1371" s="1"/>
  <c r="AK1372" s="1"/>
  <c r="AK1373" s="1"/>
  <c r="AK1374" s="1"/>
  <c r="AK1375" s="1"/>
  <c r="AK1376" s="1"/>
  <c r="AK1377" s="1"/>
  <c r="AK1378" s="1"/>
  <c r="AK1379" s="1"/>
  <c r="AK1380" s="1"/>
  <c r="AK1381" s="1"/>
  <c r="AK1382" s="1"/>
  <c r="AK1383" s="1"/>
  <c r="AK1384" s="1"/>
  <c r="AK1385" s="1"/>
  <c r="AK1386" s="1"/>
  <c r="AK1387" s="1"/>
  <c r="AK1388" s="1"/>
  <c r="AK1389" s="1"/>
  <c r="AK1390" s="1"/>
  <c r="AK1391" s="1"/>
  <c r="AK1392" s="1"/>
  <c r="AK1393" s="1"/>
  <c r="AK1394" s="1"/>
  <c r="AK1395" s="1"/>
  <c r="AK1396" s="1"/>
  <c r="AK1397" s="1"/>
  <c r="AK1398" s="1"/>
  <c r="AK1399" s="1"/>
  <c r="AK1400" s="1"/>
  <c r="AK1401" s="1"/>
  <c r="AK1402" s="1"/>
  <c r="AK1403" s="1"/>
  <c r="AK1404" s="1"/>
  <c r="AK1405" s="1"/>
  <c r="AK1406" s="1"/>
  <c r="AK1407" s="1"/>
  <c r="AK1408" s="1"/>
  <c r="AK1409" s="1"/>
  <c r="AK1410" s="1"/>
  <c r="AK1411" s="1"/>
  <c r="AK1412" s="1"/>
  <c r="AK1413" s="1"/>
  <c r="AK1414" s="1"/>
  <c r="AK1415" s="1"/>
  <c r="AK1416" s="1"/>
  <c r="AK1417" s="1"/>
  <c r="AK1418" s="1"/>
  <c r="AK1419" s="1"/>
  <c r="AK1420" s="1"/>
  <c r="AK1421" s="1"/>
  <c r="AK1422" s="1"/>
  <c r="AK1423" s="1"/>
  <c r="AK1424" s="1"/>
  <c r="AK1425" s="1"/>
  <c r="AK1426" s="1"/>
  <c r="AK1427" s="1"/>
  <c r="AK1428" s="1"/>
  <c r="AK1429" s="1"/>
  <c r="AK1430" s="1"/>
  <c r="AK1431" s="1"/>
  <c r="AK1432" s="1"/>
  <c r="AK1433" s="1"/>
  <c r="AK1434" s="1"/>
  <c r="AK1435" s="1"/>
  <c r="AK1436" s="1"/>
  <c r="AK1437" s="1"/>
  <c r="AK1438" s="1"/>
  <c r="AK1439" s="1"/>
  <c r="AK1440" s="1"/>
  <c r="AK1441" s="1"/>
  <c r="AK1442" s="1"/>
  <c r="AK1443" s="1"/>
  <c r="AK1444" s="1"/>
  <c r="AK1445" s="1"/>
  <c r="AK1446" s="1"/>
  <c r="AK1447" s="1"/>
  <c r="AK1448" s="1"/>
  <c r="AK1449" s="1"/>
  <c r="AK1450" s="1"/>
  <c r="AK1451" s="1"/>
  <c r="AK1452" s="1"/>
  <c r="AK1453" s="1"/>
  <c r="AK1454" s="1"/>
  <c r="AK1455" s="1"/>
  <c r="AK1456" s="1"/>
  <c r="AK1457" s="1"/>
  <c r="AK1458" s="1"/>
  <c r="AK1459" s="1"/>
  <c r="AK1460" s="1"/>
  <c r="AK1461" s="1"/>
  <c r="AK1462" s="1"/>
  <c r="AK1463" s="1"/>
  <c r="AK1464" s="1"/>
  <c r="AK1465" s="1"/>
  <c r="AK1466" s="1"/>
  <c r="AK1467" s="1"/>
  <c r="AK1468" s="1"/>
  <c r="AK1469" s="1"/>
  <c r="AK1470" s="1"/>
  <c r="AK1471" s="1"/>
  <c r="AK1472" s="1"/>
  <c r="AK1473" s="1"/>
  <c r="AK1474" s="1"/>
  <c r="AK1475" s="1"/>
  <c r="AK1476" s="1"/>
  <c r="AK1477" s="1"/>
  <c r="AK1478" s="1"/>
  <c r="AK1479" s="1"/>
  <c r="AK1480" s="1"/>
  <c r="AK1481" s="1"/>
  <c r="AK1482" s="1"/>
  <c r="AK1483" s="1"/>
  <c r="AK1484" s="1"/>
  <c r="AK1485" s="1"/>
  <c r="AK1486" s="1"/>
  <c r="AK1487" s="1"/>
  <c r="AK1488" s="1"/>
  <c r="AK1489" s="1"/>
  <c r="AK1490" s="1"/>
  <c r="AK1491" s="1"/>
  <c r="AK1492" s="1"/>
  <c r="AK1493" s="1"/>
  <c r="AK1494" s="1"/>
  <c r="AK1495" s="1"/>
  <c r="AK1496" s="1"/>
  <c r="AK1497" s="1"/>
  <c r="AK1498" s="1"/>
  <c r="AK1499" s="1"/>
  <c r="AK1500" s="1"/>
  <c r="AK1501" s="1"/>
  <c r="AK1502" s="1"/>
  <c r="AK1503" s="1"/>
  <c r="AK1504" s="1"/>
  <c r="AK1505" s="1"/>
  <c r="AK1506" s="1"/>
  <c r="AK1507" s="1"/>
  <c r="AK1508" s="1"/>
  <c r="AK1509" s="1"/>
  <c r="AK1510" s="1"/>
  <c r="AK1511" s="1"/>
  <c r="AK1512" s="1"/>
  <c r="AK1513" s="1"/>
  <c r="AK1514" s="1"/>
  <c r="AK1515" s="1"/>
  <c r="AK1516" s="1"/>
  <c r="AK1517" s="1"/>
  <c r="AK1518" s="1"/>
  <c r="AK1519" s="1"/>
  <c r="AK1520" s="1"/>
  <c r="AK1521" s="1"/>
  <c r="AK1522" s="1"/>
  <c r="AK1523" s="1"/>
  <c r="AK1524" s="1"/>
  <c r="AK1525" s="1"/>
  <c r="AK1526" s="1"/>
  <c r="AK1527" s="1"/>
  <c r="AK1528" s="1"/>
  <c r="AK1529" s="1"/>
  <c r="AK1530" s="1"/>
  <c r="AK1531" s="1"/>
  <c r="AK1532" s="1"/>
  <c r="AK1533" s="1"/>
  <c r="AK1534" s="1"/>
  <c r="AK1535" s="1"/>
  <c r="AK1536" s="1"/>
  <c r="AK1537" s="1"/>
  <c r="AK1538" s="1"/>
  <c r="AK1539" s="1"/>
  <c r="AK1540" s="1"/>
  <c r="AK1541" s="1"/>
  <c r="AK1542" s="1"/>
  <c r="AK1543" s="1"/>
  <c r="AK1544" s="1"/>
  <c r="AK1545" s="1"/>
  <c r="AK1546" s="1"/>
  <c r="AK1547" s="1"/>
  <c r="AK1548" s="1"/>
  <c r="AK1549" s="1"/>
  <c r="AK1550" s="1"/>
  <c r="AK1551" s="1"/>
  <c r="AK1552" s="1"/>
  <c r="AK1553" s="1"/>
  <c r="AK1554" s="1"/>
  <c r="AK1555" s="1"/>
  <c r="AK1556" s="1"/>
  <c r="AK1557" s="1"/>
  <c r="AK1558" s="1"/>
  <c r="AK1559" s="1"/>
  <c r="AK1560" s="1"/>
  <c r="AK1561" s="1"/>
  <c r="AK1562" s="1"/>
  <c r="AK1563" s="1"/>
  <c r="AK1564" s="1"/>
  <c r="AK1565" s="1"/>
  <c r="AK1566" s="1"/>
  <c r="AK1567" s="1"/>
  <c r="AK1568" s="1"/>
  <c r="AK1569" s="1"/>
  <c r="AK1570" s="1"/>
  <c r="AK1571" s="1"/>
  <c r="AK1572" s="1"/>
  <c r="AK1573" s="1"/>
  <c r="AK1574" s="1"/>
  <c r="AK1575" s="1"/>
  <c r="AK1576" s="1"/>
  <c r="AK1577" s="1"/>
  <c r="AK1578" s="1"/>
  <c r="AK1579" s="1"/>
  <c r="AK1580" s="1"/>
  <c r="AK1581" s="1"/>
  <c r="AK1582" s="1"/>
  <c r="AK1583" s="1"/>
  <c r="AK1584" s="1"/>
  <c r="AK1585" s="1"/>
  <c r="AK1586" s="1"/>
  <c r="AK1587" s="1"/>
  <c r="AK1588" s="1"/>
  <c r="AK1589" s="1"/>
  <c r="AK1590" s="1"/>
  <c r="AK1591" s="1"/>
  <c r="AK1592" s="1"/>
  <c r="AK1593" s="1"/>
  <c r="AK1594" s="1"/>
  <c r="AK1595" s="1"/>
  <c r="AK1596" s="1"/>
  <c r="AK1597" s="1"/>
  <c r="AK1598" s="1"/>
  <c r="AK1599" s="1"/>
  <c r="AK1600" s="1"/>
  <c r="AK1601" s="1"/>
  <c r="AK1602" s="1"/>
  <c r="AK1603" s="1"/>
  <c r="AK1604" s="1"/>
  <c r="AK1605" s="1"/>
  <c r="AK1606" s="1"/>
  <c r="AK1607" s="1"/>
  <c r="AK1608" s="1"/>
  <c r="AK1609" s="1"/>
  <c r="AK1610" s="1"/>
  <c r="AK1611" s="1"/>
  <c r="AK1612" s="1"/>
  <c r="AK1613" s="1"/>
  <c r="AK1614" s="1"/>
  <c r="AK1615" s="1"/>
  <c r="AK1616" s="1"/>
  <c r="AK1617" s="1"/>
  <c r="AK1618" s="1"/>
  <c r="AK1619" s="1"/>
  <c r="AK1620" s="1"/>
  <c r="AK1621" s="1"/>
  <c r="AK1622" s="1"/>
  <c r="AK1623" s="1"/>
  <c r="AK1624" s="1"/>
  <c r="AK1625" s="1"/>
  <c r="AK1626" s="1"/>
  <c r="AK1627" s="1"/>
  <c r="AK1628" s="1"/>
  <c r="AK1629" s="1"/>
  <c r="AK1630" s="1"/>
  <c r="AK1631" s="1"/>
  <c r="AK1632" s="1"/>
  <c r="AK1633" s="1"/>
  <c r="AK1634" s="1"/>
  <c r="AK1635" s="1"/>
  <c r="AK1636" s="1"/>
  <c r="AK1637" s="1"/>
  <c r="AK1638" s="1"/>
  <c r="AK1639" s="1"/>
  <c r="AK1640" s="1"/>
  <c r="AK1641" s="1"/>
  <c r="AK1642" s="1"/>
  <c r="AK1643" s="1"/>
  <c r="AK1644" s="1"/>
  <c r="AK1645" s="1"/>
  <c r="AK1646" s="1"/>
  <c r="AK1647" s="1"/>
  <c r="AK1648" s="1"/>
  <c r="AK1649" s="1"/>
  <c r="AK1650" s="1"/>
  <c r="AK1651" s="1"/>
  <c r="AK1652" s="1"/>
  <c r="AK1653" s="1"/>
  <c r="AK1654" s="1"/>
  <c r="AK1655" s="1"/>
  <c r="AK1656" s="1"/>
  <c r="AK1657" s="1"/>
  <c r="AK1658" s="1"/>
  <c r="AK1659" s="1"/>
  <c r="AK1660" s="1"/>
  <c r="AK1661" s="1"/>
  <c r="AK1662" s="1"/>
  <c r="AK1663" s="1"/>
  <c r="AK1664" s="1"/>
  <c r="AK1665" s="1"/>
  <c r="AK1666" s="1"/>
  <c r="AK1667" s="1"/>
  <c r="AK1668" s="1"/>
  <c r="AK1669" s="1"/>
  <c r="AK1670" s="1"/>
  <c r="AK1671" s="1"/>
  <c r="AK1672" s="1"/>
  <c r="AK1673" s="1"/>
  <c r="AK1674" s="1"/>
  <c r="AK1675" s="1"/>
  <c r="AK1676" s="1"/>
  <c r="AK1677" s="1"/>
  <c r="AK1678" s="1"/>
  <c r="AK1679" s="1"/>
  <c r="AK1680" s="1"/>
  <c r="AK1681" s="1"/>
  <c r="AK1682" s="1"/>
  <c r="AK1683" s="1"/>
  <c r="AK1684" s="1"/>
  <c r="AK1685" s="1"/>
  <c r="AK1686" s="1"/>
  <c r="AK1687" s="1"/>
  <c r="AK1688" s="1"/>
  <c r="AK1689" s="1"/>
  <c r="AK1690" s="1"/>
  <c r="AK1691" s="1"/>
  <c r="AK1692" s="1"/>
  <c r="AK1693" s="1"/>
  <c r="AK1694" s="1"/>
  <c r="AK1695" s="1"/>
  <c r="AK1696" s="1"/>
  <c r="AK1697" s="1"/>
  <c r="AK1698" s="1"/>
  <c r="AK1699" s="1"/>
  <c r="AK1700" s="1"/>
  <c r="AK1701" s="1"/>
  <c r="AK1702" s="1"/>
  <c r="AK1703" s="1"/>
  <c r="AK1704" s="1"/>
  <c r="AK1705" s="1"/>
  <c r="AK1706" s="1"/>
  <c r="AK1707" s="1"/>
  <c r="AK1708" s="1"/>
  <c r="AK1709" s="1"/>
  <c r="AK1710" s="1"/>
  <c r="AK1711" s="1"/>
  <c r="AK1712" s="1"/>
  <c r="AK1713" s="1"/>
  <c r="AK1714" s="1"/>
  <c r="AK1715" s="1"/>
  <c r="AK1716" s="1"/>
  <c r="AK1717" s="1"/>
  <c r="AK1718" s="1"/>
  <c r="AK1719" s="1"/>
  <c r="AK1720" s="1"/>
  <c r="AK1721" s="1"/>
  <c r="AK1722" s="1"/>
  <c r="AK1723" s="1"/>
  <c r="AK1724" s="1"/>
  <c r="AK1725" s="1"/>
  <c r="AK1726" s="1"/>
  <c r="AK1727" s="1"/>
  <c r="AK1728" s="1"/>
  <c r="AK1729" s="1"/>
  <c r="AK1730" s="1"/>
  <c r="AK1731" s="1"/>
  <c r="AK1732" s="1"/>
  <c r="AK1733" s="1"/>
  <c r="AK1734" s="1"/>
  <c r="AK1735" s="1"/>
  <c r="AK1736" s="1"/>
  <c r="AK1737" s="1"/>
  <c r="AK1738" s="1"/>
  <c r="AK1739" s="1"/>
  <c r="AK1740" s="1"/>
  <c r="AK1741" s="1"/>
  <c r="AK1742" s="1"/>
  <c r="AK1743" s="1"/>
  <c r="AK1744" s="1"/>
  <c r="AK1745" s="1"/>
  <c r="AK1746" s="1"/>
  <c r="AK1747" s="1"/>
  <c r="AK1748" s="1"/>
  <c r="AK1749" s="1"/>
  <c r="AK1750" s="1"/>
  <c r="AK1751" s="1"/>
  <c r="AK1752" s="1"/>
  <c r="AK1753" s="1"/>
  <c r="AK1754" s="1"/>
  <c r="AK1755" s="1"/>
  <c r="AK1756" s="1"/>
  <c r="AK1757" s="1"/>
  <c r="AK1758" s="1"/>
  <c r="AK1759" s="1"/>
  <c r="AK1760" s="1"/>
  <c r="AK1761" s="1"/>
  <c r="AK1762" s="1"/>
  <c r="AK1763" s="1"/>
  <c r="AK1764" s="1"/>
  <c r="AK1765" s="1"/>
  <c r="AK1766" s="1"/>
  <c r="AK1767" s="1"/>
  <c r="AK1768" s="1"/>
  <c r="AK1769" s="1"/>
  <c r="AK1770" s="1"/>
  <c r="AK1771" s="1"/>
  <c r="AK1772" s="1"/>
  <c r="AK1773" s="1"/>
  <c r="AK1774" s="1"/>
  <c r="AK1775" s="1"/>
  <c r="AK1776" s="1"/>
  <c r="AK1777" s="1"/>
  <c r="AK1778" s="1"/>
  <c r="AK1779" s="1"/>
  <c r="AK1780" s="1"/>
  <c r="AK1781" s="1"/>
  <c r="AK1782" s="1"/>
  <c r="AK1783" s="1"/>
  <c r="AK1784" s="1"/>
  <c r="AK1785" s="1"/>
  <c r="AK1786" s="1"/>
  <c r="AK1787" s="1"/>
  <c r="AK1788" s="1"/>
  <c r="AK1789" s="1"/>
  <c r="AK1790" s="1"/>
  <c r="AK1791" s="1"/>
  <c r="AK1792" s="1"/>
  <c r="AK1793" s="1"/>
  <c r="AK1794" s="1"/>
  <c r="AK1795" s="1"/>
  <c r="AK1796" s="1"/>
  <c r="AK1797" s="1"/>
  <c r="AK1798" s="1"/>
  <c r="AK1799" s="1"/>
  <c r="AK1800" s="1"/>
  <c r="AK1801" s="1"/>
  <c r="AK1802" s="1"/>
  <c r="AK1803" s="1"/>
  <c r="AK1804" s="1"/>
  <c r="AK1805" s="1"/>
  <c r="AK1806" s="1"/>
  <c r="AK1807" s="1"/>
  <c r="AK1808" s="1"/>
  <c r="AK1809" s="1"/>
  <c r="AK1810" s="1"/>
  <c r="AK1811" s="1"/>
  <c r="AK1812" s="1"/>
  <c r="AK1813" s="1"/>
  <c r="AK1814" s="1"/>
  <c r="AK1815" s="1"/>
  <c r="AK1816" s="1"/>
  <c r="AK1817" s="1"/>
  <c r="AK1818" s="1"/>
  <c r="AK1819" s="1"/>
  <c r="AK1820" s="1"/>
  <c r="AK1821" s="1"/>
  <c r="AK1822" s="1"/>
  <c r="AK1823" s="1"/>
  <c r="AK1824" s="1"/>
  <c r="AK1825" s="1"/>
  <c r="AK1826" s="1"/>
  <c r="AK1827" s="1"/>
  <c r="AK1828" s="1"/>
  <c r="AK1829" s="1"/>
  <c r="AK1830" s="1"/>
  <c r="AK1831" s="1"/>
  <c r="AK1832" s="1"/>
  <c r="AK1833" s="1"/>
  <c r="AK1834" s="1"/>
  <c r="AK1835" s="1"/>
  <c r="AK1836" s="1"/>
  <c r="AK1837" s="1"/>
  <c r="AK1838" s="1"/>
  <c r="AK1839" s="1"/>
  <c r="AK1840" s="1"/>
  <c r="AK1841" s="1"/>
  <c r="AK1842" s="1"/>
  <c r="AK1843" s="1"/>
  <c r="AK1844" s="1"/>
  <c r="AK1845" s="1"/>
  <c r="AK1846" s="1"/>
  <c r="AK1847" s="1"/>
  <c r="AK1848" s="1"/>
  <c r="AK1849" s="1"/>
  <c r="AK1850" s="1"/>
  <c r="AK1851" s="1"/>
  <c r="AK1852" s="1"/>
  <c r="AK1853" s="1"/>
  <c r="AK1854" s="1"/>
  <c r="AK1855" s="1"/>
  <c r="AK1856" s="1"/>
  <c r="AK1857" s="1"/>
  <c r="AK1858" s="1"/>
  <c r="AK1859" s="1"/>
  <c r="AK1860" s="1"/>
  <c r="AK1861" s="1"/>
  <c r="AK1862" s="1"/>
  <c r="AK1863" s="1"/>
  <c r="AK1864" s="1"/>
  <c r="AK1865" s="1"/>
  <c r="AK1866" s="1"/>
  <c r="AK1867" s="1"/>
  <c r="AK1868" s="1"/>
  <c r="AK1869" s="1"/>
  <c r="AK1870" s="1"/>
  <c r="AK1871" s="1"/>
  <c r="AK1872" s="1"/>
  <c r="AK1873" s="1"/>
  <c r="AK1874" s="1"/>
  <c r="AK1875" s="1"/>
  <c r="AK1876" s="1"/>
  <c r="AK1877" s="1"/>
  <c r="AK1878" s="1"/>
  <c r="AK1879" s="1"/>
  <c r="AK1880" s="1"/>
  <c r="AK1881" s="1"/>
  <c r="AK1882" s="1"/>
  <c r="AK1883" s="1"/>
  <c r="AK1884" s="1"/>
  <c r="AK1885" s="1"/>
  <c r="AK1886" s="1"/>
  <c r="AK1887" s="1"/>
  <c r="AK1888" s="1"/>
  <c r="AK1889" s="1"/>
  <c r="AK1890" s="1"/>
  <c r="AK1891" s="1"/>
  <c r="AK1892" s="1"/>
  <c r="AK1893" s="1"/>
  <c r="AK1894" s="1"/>
  <c r="AK1895" s="1"/>
  <c r="AK1896" s="1"/>
  <c r="AK1897" s="1"/>
  <c r="AK1898" s="1"/>
  <c r="AK1899" s="1"/>
  <c r="AK1900" s="1"/>
  <c r="AK1901" s="1"/>
  <c r="AK1902" s="1"/>
  <c r="AK1903" s="1"/>
  <c r="AK1904" s="1"/>
  <c r="AK1905" s="1"/>
  <c r="AK1906" s="1"/>
  <c r="AK1907" s="1"/>
  <c r="AK1908" s="1"/>
  <c r="AK1909" s="1"/>
  <c r="AK1910" s="1"/>
  <c r="AK1911" s="1"/>
  <c r="AK1912" s="1"/>
  <c r="AK1913" s="1"/>
  <c r="AK1914" s="1"/>
  <c r="AK1915" s="1"/>
  <c r="AK1916" s="1"/>
  <c r="AK1917" s="1"/>
  <c r="AK1918" s="1"/>
  <c r="AK1919" s="1"/>
  <c r="AK1920" s="1"/>
  <c r="AK1921" s="1"/>
  <c r="AK1922" s="1"/>
  <c r="AK1923" s="1"/>
  <c r="AK1924" s="1"/>
  <c r="AK1925" s="1"/>
  <c r="AK1926" s="1"/>
  <c r="AK1927" s="1"/>
  <c r="AK1928" s="1"/>
  <c r="AK1929" s="1"/>
  <c r="AK1930" s="1"/>
  <c r="AK1931" s="1"/>
  <c r="AK1932" s="1"/>
  <c r="AK1933" s="1"/>
  <c r="AK1934" s="1"/>
  <c r="AK1935" s="1"/>
  <c r="AK1936" s="1"/>
  <c r="AK1937" s="1"/>
  <c r="AK1938" s="1"/>
  <c r="AK1939" s="1"/>
  <c r="AK1940" s="1"/>
  <c r="AK1941" s="1"/>
  <c r="AK1942" s="1"/>
  <c r="AK1943" s="1"/>
  <c r="AK1944" s="1"/>
  <c r="AK1945" s="1"/>
  <c r="AK1946" s="1"/>
  <c r="AK1947" s="1"/>
  <c r="AK1948" s="1"/>
  <c r="AK1949" s="1"/>
  <c r="AK1950" s="1"/>
  <c r="AK1951" s="1"/>
  <c r="AK1952" s="1"/>
  <c r="AK1953" s="1"/>
  <c r="AK1954" s="1"/>
  <c r="AK1955" s="1"/>
  <c r="AK1956" s="1"/>
  <c r="AK1957" s="1"/>
  <c r="AK1958" s="1"/>
  <c r="AK1959" s="1"/>
  <c r="AK1960" s="1"/>
  <c r="AK1961" s="1"/>
  <c r="AK1962" s="1"/>
  <c r="AK1963" s="1"/>
  <c r="AK1964" s="1"/>
  <c r="AK1965" s="1"/>
  <c r="AK1966" s="1"/>
  <c r="AK1967" s="1"/>
  <c r="AK1968" s="1"/>
  <c r="AK1969" s="1"/>
  <c r="AK1970" s="1"/>
  <c r="AK1971" s="1"/>
  <c r="AK1972" s="1"/>
  <c r="AK1973" s="1"/>
  <c r="AK1974" s="1"/>
  <c r="AK1975" s="1"/>
  <c r="AK1976" s="1"/>
  <c r="AK1977" s="1"/>
  <c r="AK1978" s="1"/>
  <c r="AK1979" s="1"/>
  <c r="AK1980" s="1"/>
  <c r="AK1981" s="1"/>
  <c r="AK1982" s="1"/>
  <c r="AK1983" s="1"/>
  <c r="AK1984" s="1"/>
  <c r="AK1985" s="1"/>
  <c r="AK1986" s="1"/>
  <c r="AK1987" s="1"/>
  <c r="AK1988" s="1"/>
  <c r="AK1989" s="1"/>
  <c r="AK1990" s="1"/>
  <c r="AK1991" s="1"/>
  <c r="AK1992" s="1"/>
  <c r="AK1993" s="1"/>
  <c r="AK1994" s="1"/>
  <c r="AK1995" s="1"/>
  <c r="AK1996" s="1"/>
  <c r="AK1997" s="1"/>
  <c r="AK1998" s="1"/>
  <c r="AK1999" s="1"/>
  <c r="AK2000" s="1"/>
  <c r="AK2001" s="1"/>
  <c r="AN3"/>
  <c r="AN4" s="1"/>
  <c r="AN5" s="1"/>
  <c r="AN6" s="1"/>
  <c r="AN7" s="1"/>
  <c r="AN8" s="1"/>
  <c r="AN9" s="1"/>
  <c r="AN10" s="1"/>
  <c r="AN11" s="1"/>
  <c r="AN12" s="1"/>
  <c r="AN13" s="1"/>
  <c r="AN14" s="1"/>
  <c r="AN15" s="1"/>
  <c r="AN16" s="1"/>
  <c r="AN17" s="1"/>
  <c r="AN18" s="1"/>
  <c r="AN19" s="1"/>
  <c r="AN20" s="1"/>
  <c r="AN21" s="1"/>
  <c r="AN22" s="1"/>
  <c r="AN23" s="1"/>
  <c r="AN24" s="1"/>
  <c r="AN25" s="1"/>
  <c r="AN26" s="1"/>
  <c r="AN27" s="1"/>
  <c r="AN28" s="1"/>
  <c r="AN29" s="1"/>
  <c r="AN30" s="1"/>
  <c r="AN31" s="1"/>
  <c r="AN32" s="1"/>
  <c r="AN33" s="1"/>
  <c r="AN34" s="1"/>
  <c r="AN35" s="1"/>
  <c r="AN36" s="1"/>
  <c r="AN37" s="1"/>
  <c r="AN38" s="1"/>
  <c r="AN39" s="1"/>
  <c r="AN40" s="1"/>
  <c r="AN41" s="1"/>
  <c r="AN42" s="1"/>
  <c r="AN43" s="1"/>
  <c r="AN44" s="1"/>
  <c r="AN45" s="1"/>
  <c r="AN46" s="1"/>
  <c r="AN47" s="1"/>
  <c r="AN48" s="1"/>
  <c r="AN49" s="1"/>
  <c r="AN50" s="1"/>
  <c r="AN51" s="1"/>
  <c r="AN52" s="1"/>
  <c r="AN53" s="1"/>
  <c r="AN54" s="1"/>
  <c r="AN55" s="1"/>
  <c r="AN56" s="1"/>
  <c r="AN57" s="1"/>
  <c r="AN58" s="1"/>
  <c r="AN59" s="1"/>
  <c r="AN60" s="1"/>
  <c r="AN61" s="1"/>
  <c r="AN62" s="1"/>
  <c r="AN63" s="1"/>
  <c r="AN64" s="1"/>
  <c r="AN65" s="1"/>
  <c r="AN66" s="1"/>
  <c r="AN67" s="1"/>
  <c r="AN68" s="1"/>
  <c r="AN69" s="1"/>
  <c r="AN70" s="1"/>
  <c r="AN71" s="1"/>
  <c r="AN72" s="1"/>
  <c r="AN73" s="1"/>
  <c r="AN74" s="1"/>
  <c r="AN75" s="1"/>
  <c r="AN76" s="1"/>
  <c r="AN77" s="1"/>
  <c r="AN78" s="1"/>
  <c r="AN79" s="1"/>
  <c r="AN80" s="1"/>
  <c r="AN81" s="1"/>
  <c r="AN82" s="1"/>
  <c r="AN83" s="1"/>
  <c r="AN84" s="1"/>
  <c r="AN85" s="1"/>
  <c r="AN86" s="1"/>
  <c r="AN87" s="1"/>
  <c r="AN88" s="1"/>
  <c r="AN89" s="1"/>
  <c r="AN90" s="1"/>
  <c r="AN91" s="1"/>
  <c r="AN92" s="1"/>
  <c r="AN93" s="1"/>
  <c r="AN94" s="1"/>
  <c r="AN95" s="1"/>
  <c r="AN96" s="1"/>
  <c r="AN97" s="1"/>
  <c r="AN98" s="1"/>
  <c r="AN99" s="1"/>
  <c r="AN100" s="1"/>
  <c r="AN101" s="1"/>
  <c r="AN102" s="1"/>
  <c r="AN103" s="1"/>
  <c r="AN104" s="1"/>
  <c r="AN105" s="1"/>
  <c r="AN106" s="1"/>
  <c r="AN107" s="1"/>
  <c r="AN108" s="1"/>
  <c r="AN109" s="1"/>
  <c r="AN110" s="1"/>
  <c r="AN111" s="1"/>
  <c r="AN112" s="1"/>
  <c r="AN113" s="1"/>
  <c r="AN114" s="1"/>
  <c r="AN115" s="1"/>
  <c r="AN116" s="1"/>
  <c r="AN117" s="1"/>
  <c r="AN118" s="1"/>
  <c r="AN119" s="1"/>
  <c r="AN120" s="1"/>
  <c r="AN121" s="1"/>
  <c r="AN122" s="1"/>
  <c r="AN123" s="1"/>
  <c r="AN124" s="1"/>
  <c r="AN125" s="1"/>
  <c r="AN126" s="1"/>
  <c r="AN127" s="1"/>
  <c r="AN128" s="1"/>
  <c r="AN129" s="1"/>
  <c r="AN130" s="1"/>
  <c r="AN131" s="1"/>
  <c r="AN132" s="1"/>
  <c r="AN133" s="1"/>
  <c r="AN134" s="1"/>
  <c r="AN135" s="1"/>
  <c r="AN136" s="1"/>
  <c r="AN137" s="1"/>
  <c r="AN138" s="1"/>
  <c r="AN139" s="1"/>
  <c r="AN140" s="1"/>
  <c r="AN141" s="1"/>
  <c r="AN142" s="1"/>
  <c r="AN143" s="1"/>
  <c r="AN144" s="1"/>
  <c r="AN145" s="1"/>
  <c r="AN146" s="1"/>
  <c r="AN147" s="1"/>
  <c r="AN148" s="1"/>
  <c r="AN149" s="1"/>
  <c r="AN150" s="1"/>
  <c r="AN151" s="1"/>
  <c r="AN152" s="1"/>
  <c r="AN153" s="1"/>
  <c r="AN154" s="1"/>
  <c r="AN155" s="1"/>
  <c r="AN156" s="1"/>
  <c r="AN157" s="1"/>
  <c r="AN158" s="1"/>
  <c r="AN159" s="1"/>
  <c r="AN160" s="1"/>
  <c r="AN161" s="1"/>
  <c r="AN162" s="1"/>
  <c r="AN163" s="1"/>
  <c r="AN164" s="1"/>
  <c r="AN165" s="1"/>
  <c r="AN166" s="1"/>
  <c r="AN167" s="1"/>
  <c r="AN168" s="1"/>
  <c r="AN169" s="1"/>
  <c r="AN170" s="1"/>
  <c r="AN171" s="1"/>
  <c r="AN172" s="1"/>
  <c r="AN173" s="1"/>
  <c r="AN174" s="1"/>
  <c r="AN175" s="1"/>
  <c r="AN176" s="1"/>
  <c r="AN177" s="1"/>
  <c r="AN178" s="1"/>
  <c r="AN179" s="1"/>
  <c r="AN180" s="1"/>
  <c r="AN181" s="1"/>
  <c r="AN182" s="1"/>
  <c r="AN183" s="1"/>
  <c r="AN184" s="1"/>
  <c r="AN185" s="1"/>
  <c r="AN186" s="1"/>
  <c r="AN187" s="1"/>
  <c r="AN188" s="1"/>
  <c r="AN189" s="1"/>
  <c r="AN190" s="1"/>
  <c r="AN191" s="1"/>
  <c r="AN192" s="1"/>
  <c r="AN193" s="1"/>
  <c r="AN194" s="1"/>
  <c r="AN195" s="1"/>
  <c r="AN196" s="1"/>
  <c r="AN197" s="1"/>
  <c r="AN198" s="1"/>
  <c r="AN199" s="1"/>
  <c r="AN200" s="1"/>
  <c r="AN201" s="1"/>
  <c r="AN202" s="1"/>
  <c r="AN203" s="1"/>
  <c r="AN204" s="1"/>
  <c r="AN205" s="1"/>
  <c r="AN206" s="1"/>
  <c r="AN207" s="1"/>
  <c r="AN208" s="1"/>
  <c r="AN209" s="1"/>
  <c r="AN210" s="1"/>
  <c r="AN211" s="1"/>
  <c r="AN212" s="1"/>
  <c r="AN213" s="1"/>
  <c r="AN214" s="1"/>
  <c r="AN215" s="1"/>
  <c r="AN216" s="1"/>
  <c r="AN217" s="1"/>
  <c r="AN218" s="1"/>
  <c r="AN219" s="1"/>
  <c r="AN220" s="1"/>
  <c r="AN221" s="1"/>
  <c r="AN222" s="1"/>
  <c r="AN223" s="1"/>
  <c r="AN224" s="1"/>
  <c r="AN225" s="1"/>
  <c r="AN226" s="1"/>
  <c r="AN227" s="1"/>
  <c r="AN228" s="1"/>
  <c r="AN229" s="1"/>
  <c r="AN230" s="1"/>
  <c r="AN231" s="1"/>
  <c r="AN232" s="1"/>
  <c r="AN233" s="1"/>
  <c r="AN234" s="1"/>
  <c r="AN235" s="1"/>
  <c r="AN236" s="1"/>
  <c r="AN237" s="1"/>
  <c r="AN238" s="1"/>
  <c r="AN239" s="1"/>
  <c r="AN240" s="1"/>
  <c r="AN241" s="1"/>
  <c r="AN242" s="1"/>
  <c r="AN243" s="1"/>
  <c r="AN244" s="1"/>
  <c r="AN245" s="1"/>
  <c r="AN246" s="1"/>
  <c r="AN247" s="1"/>
  <c r="AN248" s="1"/>
  <c r="AN249" s="1"/>
  <c r="AN250" s="1"/>
  <c r="AN251" s="1"/>
  <c r="AN252" s="1"/>
  <c r="AN253" s="1"/>
  <c r="AN254" s="1"/>
  <c r="AN255" s="1"/>
  <c r="AN256" s="1"/>
  <c r="AN257" s="1"/>
  <c r="AN258" s="1"/>
  <c r="AN259" s="1"/>
  <c r="AN260" s="1"/>
  <c r="AN261" s="1"/>
  <c r="AN262" s="1"/>
  <c r="AN263" s="1"/>
  <c r="AN264" s="1"/>
  <c r="AN265" s="1"/>
  <c r="AN266" s="1"/>
  <c r="AN267" s="1"/>
  <c r="AN268" s="1"/>
  <c r="AN269" s="1"/>
  <c r="AN270" s="1"/>
  <c r="AN271" s="1"/>
  <c r="AN272" s="1"/>
  <c r="AN273" s="1"/>
  <c r="AN274" s="1"/>
  <c r="AN275" s="1"/>
  <c r="AN276" s="1"/>
  <c r="AN277" s="1"/>
  <c r="AN278" s="1"/>
  <c r="AN279" s="1"/>
  <c r="AN280" s="1"/>
  <c r="AN281" s="1"/>
  <c r="AN282" s="1"/>
  <c r="AN283" s="1"/>
  <c r="AN284" s="1"/>
  <c r="AN285" s="1"/>
  <c r="AN286" s="1"/>
  <c r="AN287" s="1"/>
  <c r="AN288" s="1"/>
  <c r="AN289" s="1"/>
  <c r="AN290" s="1"/>
  <c r="AN291" s="1"/>
  <c r="AN292" s="1"/>
  <c r="AN293" s="1"/>
  <c r="AN294" s="1"/>
  <c r="AN295" s="1"/>
  <c r="AN296" s="1"/>
  <c r="AN297" s="1"/>
  <c r="AN298" s="1"/>
  <c r="AN299" s="1"/>
  <c r="AN300" s="1"/>
  <c r="AN301" s="1"/>
  <c r="AN302" s="1"/>
  <c r="AN303" s="1"/>
  <c r="AN304" s="1"/>
  <c r="AN305" s="1"/>
  <c r="AN306" s="1"/>
  <c r="AN307" s="1"/>
  <c r="AN308" s="1"/>
  <c r="AN309" s="1"/>
  <c r="AN310" s="1"/>
  <c r="AN311" s="1"/>
  <c r="AN312" s="1"/>
  <c r="AN313" s="1"/>
  <c r="AN314" s="1"/>
  <c r="AN315" s="1"/>
  <c r="AN316" s="1"/>
  <c r="AN317" s="1"/>
  <c r="AN318" s="1"/>
  <c r="AN319" s="1"/>
  <c r="AN320" s="1"/>
  <c r="AN321" s="1"/>
  <c r="AN322" s="1"/>
  <c r="AN323" s="1"/>
  <c r="AN324" s="1"/>
  <c r="AN325" s="1"/>
  <c r="AN326" s="1"/>
  <c r="AN327" s="1"/>
  <c r="AN328" s="1"/>
  <c r="AN329" s="1"/>
  <c r="AN330" s="1"/>
  <c r="AN331" s="1"/>
  <c r="AN332" s="1"/>
  <c r="AN333" s="1"/>
  <c r="AN334" s="1"/>
  <c r="AN335" s="1"/>
  <c r="AN336" s="1"/>
  <c r="AN337" s="1"/>
  <c r="AN338" s="1"/>
  <c r="AN339" s="1"/>
  <c r="AN340" s="1"/>
  <c r="AN341" s="1"/>
  <c r="AN342" s="1"/>
  <c r="AN343" s="1"/>
  <c r="AN344" s="1"/>
  <c r="AN345" s="1"/>
  <c r="AN346" s="1"/>
  <c r="AN347" s="1"/>
  <c r="AN348" s="1"/>
  <c r="AN349" s="1"/>
  <c r="AN350" s="1"/>
  <c r="AN351" s="1"/>
  <c r="AN352" s="1"/>
  <c r="AN353" s="1"/>
  <c r="AN354" s="1"/>
  <c r="AN355" s="1"/>
  <c r="AN356" s="1"/>
  <c r="AN357" s="1"/>
  <c r="AN358" s="1"/>
  <c r="AN359" s="1"/>
  <c r="AN360" s="1"/>
  <c r="AN361" s="1"/>
  <c r="AN362" s="1"/>
  <c r="AN363" s="1"/>
  <c r="AN364" s="1"/>
  <c r="AN365" s="1"/>
  <c r="AN366" s="1"/>
  <c r="AN367" s="1"/>
  <c r="AN368" s="1"/>
  <c r="AN369" s="1"/>
  <c r="AN370" s="1"/>
  <c r="AN371" s="1"/>
  <c r="AN372" s="1"/>
  <c r="AN373" s="1"/>
  <c r="AN374" s="1"/>
  <c r="AN375" s="1"/>
  <c r="AN376" s="1"/>
  <c r="AN377" s="1"/>
  <c r="AN378" s="1"/>
  <c r="AN379" s="1"/>
  <c r="AN380" s="1"/>
  <c r="AN381" s="1"/>
  <c r="AN382" s="1"/>
  <c r="AN383" s="1"/>
  <c r="AN384" s="1"/>
  <c r="AN385" s="1"/>
  <c r="AN386" s="1"/>
  <c r="AN387" s="1"/>
  <c r="AN388" s="1"/>
  <c r="AN389" s="1"/>
  <c r="AN390" s="1"/>
  <c r="AN391" s="1"/>
  <c r="AN392" s="1"/>
  <c r="AN393" s="1"/>
  <c r="AN394" s="1"/>
  <c r="AN395" s="1"/>
  <c r="AN396" s="1"/>
  <c r="AN397" s="1"/>
  <c r="AN398" s="1"/>
  <c r="AN399" s="1"/>
  <c r="AN400" s="1"/>
  <c r="AN401" s="1"/>
  <c r="AN402" s="1"/>
  <c r="AN403" s="1"/>
  <c r="AN404" s="1"/>
  <c r="AN405" s="1"/>
  <c r="AN406" s="1"/>
  <c r="AN407" s="1"/>
  <c r="AN408" s="1"/>
  <c r="AN409" s="1"/>
  <c r="AN410" s="1"/>
  <c r="AN411" s="1"/>
  <c r="AN412" s="1"/>
  <c r="AN413" s="1"/>
  <c r="AN414" s="1"/>
  <c r="AN415" s="1"/>
  <c r="AN416" s="1"/>
  <c r="AN417" s="1"/>
  <c r="AN418" s="1"/>
  <c r="AN419" s="1"/>
  <c r="AN420" s="1"/>
  <c r="AN421" s="1"/>
  <c r="AN422" s="1"/>
  <c r="AN423" s="1"/>
  <c r="AN424" s="1"/>
  <c r="AN425" s="1"/>
  <c r="AN426" s="1"/>
  <c r="AN427" s="1"/>
  <c r="AN428" s="1"/>
  <c r="AN429" s="1"/>
  <c r="AN430" s="1"/>
  <c r="AN431" s="1"/>
  <c r="AN432" s="1"/>
  <c r="AN433" s="1"/>
  <c r="AN434" s="1"/>
  <c r="AN435" s="1"/>
  <c r="AN436" s="1"/>
  <c r="AN437" s="1"/>
  <c r="AN438" s="1"/>
  <c r="AN439" s="1"/>
  <c r="AN440" s="1"/>
  <c r="AN441" s="1"/>
  <c r="AN442" s="1"/>
  <c r="AN443" s="1"/>
  <c r="AN444" s="1"/>
  <c r="AN445" s="1"/>
  <c r="AN446" s="1"/>
  <c r="AN447" s="1"/>
  <c r="AN448" s="1"/>
  <c r="AN449" s="1"/>
  <c r="AN450" s="1"/>
  <c r="AN451" s="1"/>
  <c r="AN452" s="1"/>
  <c r="AN453" s="1"/>
  <c r="AN454" s="1"/>
  <c r="AN455" s="1"/>
  <c r="AN456" s="1"/>
  <c r="AN457" s="1"/>
  <c r="AN458" s="1"/>
  <c r="AN459" s="1"/>
  <c r="AN460" s="1"/>
  <c r="AN461" s="1"/>
  <c r="AN462" s="1"/>
  <c r="AN463" s="1"/>
  <c r="AN464" s="1"/>
  <c r="AN465" s="1"/>
  <c r="AN466" s="1"/>
  <c r="AN467" s="1"/>
  <c r="AN468" s="1"/>
  <c r="AN469" s="1"/>
  <c r="AN470" s="1"/>
  <c r="AN471" s="1"/>
  <c r="AN472" s="1"/>
  <c r="AN473" s="1"/>
  <c r="AN474" s="1"/>
  <c r="AN475" s="1"/>
  <c r="AN476" s="1"/>
  <c r="AN477" s="1"/>
  <c r="AN478" s="1"/>
  <c r="AN479" s="1"/>
  <c r="AN480" s="1"/>
  <c r="AN481" s="1"/>
  <c r="AN482" s="1"/>
  <c r="AN483" s="1"/>
  <c r="AN484" s="1"/>
  <c r="AN485" s="1"/>
  <c r="AN486" s="1"/>
  <c r="AN487" s="1"/>
  <c r="AN488" s="1"/>
  <c r="AN489" s="1"/>
  <c r="AN490" s="1"/>
  <c r="AN491" s="1"/>
  <c r="AN492" s="1"/>
  <c r="AN493" s="1"/>
  <c r="AN494" s="1"/>
  <c r="AN495" s="1"/>
  <c r="AN496" s="1"/>
  <c r="AN497" s="1"/>
  <c r="AN498" s="1"/>
  <c r="AN499" s="1"/>
  <c r="AN500" s="1"/>
  <c r="AN501" s="1"/>
  <c r="AN502" s="1"/>
  <c r="AN503" s="1"/>
  <c r="AN504" s="1"/>
  <c r="AN505" s="1"/>
  <c r="AN506" s="1"/>
  <c r="AN507" s="1"/>
  <c r="AN508" s="1"/>
  <c r="AN509" s="1"/>
  <c r="AN510" s="1"/>
  <c r="AN511" s="1"/>
  <c r="AN512" s="1"/>
  <c r="AN513" s="1"/>
  <c r="AN514" s="1"/>
  <c r="AN515" s="1"/>
  <c r="AN516" s="1"/>
  <c r="AN517" s="1"/>
  <c r="AN518" s="1"/>
  <c r="AN519" s="1"/>
  <c r="AN520" s="1"/>
  <c r="AN521" s="1"/>
  <c r="AN522" s="1"/>
  <c r="AN523" s="1"/>
  <c r="AN524" s="1"/>
  <c r="AN525" s="1"/>
  <c r="AN526" s="1"/>
  <c r="AN527" s="1"/>
  <c r="AN528" s="1"/>
  <c r="AN529" s="1"/>
  <c r="AN530" s="1"/>
  <c r="AN531" s="1"/>
  <c r="AN532" s="1"/>
  <c r="AN533" s="1"/>
  <c r="AN534" s="1"/>
  <c r="AN535" s="1"/>
  <c r="AN536" s="1"/>
  <c r="AN537" s="1"/>
  <c r="AN538" s="1"/>
  <c r="AN539" s="1"/>
  <c r="AN540" s="1"/>
  <c r="AN541" s="1"/>
  <c r="AN542" s="1"/>
  <c r="AN543" s="1"/>
  <c r="AN544" s="1"/>
  <c r="AN545" s="1"/>
  <c r="AN546" s="1"/>
  <c r="AN547" s="1"/>
  <c r="AN548" s="1"/>
  <c r="AN549" s="1"/>
  <c r="AN550" s="1"/>
  <c r="AN551" s="1"/>
  <c r="AN552" s="1"/>
  <c r="AN553" s="1"/>
  <c r="AN554" s="1"/>
  <c r="AN555" s="1"/>
  <c r="AN556" s="1"/>
  <c r="AN557" s="1"/>
  <c r="AN558" s="1"/>
  <c r="AN559" s="1"/>
  <c r="AN560" s="1"/>
  <c r="AN561" s="1"/>
  <c r="AN562" s="1"/>
  <c r="AN563" s="1"/>
  <c r="AN564" s="1"/>
  <c r="AN565" s="1"/>
  <c r="AN566" s="1"/>
  <c r="AN567" s="1"/>
  <c r="AN568" s="1"/>
  <c r="AN569" s="1"/>
  <c r="AN570" s="1"/>
  <c r="AN571" s="1"/>
  <c r="AN572" s="1"/>
  <c r="AN573" s="1"/>
  <c r="AN574" s="1"/>
  <c r="AN575" s="1"/>
  <c r="AN576" s="1"/>
  <c r="AN577" s="1"/>
  <c r="AN578" s="1"/>
  <c r="AN579" s="1"/>
  <c r="AN580" s="1"/>
  <c r="AN581" s="1"/>
  <c r="AN582" s="1"/>
  <c r="AN583" s="1"/>
  <c r="AN584" s="1"/>
  <c r="AN585" s="1"/>
  <c r="AN586" s="1"/>
  <c r="AN587" s="1"/>
  <c r="AN588" s="1"/>
  <c r="AN589" s="1"/>
  <c r="AN590" s="1"/>
  <c r="AN591" s="1"/>
  <c r="AN592" s="1"/>
  <c r="AN593" s="1"/>
  <c r="AN594" s="1"/>
  <c r="AN595" s="1"/>
  <c r="AN596" s="1"/>
  <c r="AN597" s="1"/>
  <c r="AN598" s="1"/>
  <c r="AN599" s="1"/>
  <c r="AN600" s="1"/>
  <c r="AN601" s="1"/>
  <c r="AN602" s="1"/>
  <c r="AN603" s="1"/>
  <c r="AN604" s="1"/>
  <c r="AN605" s="1"/>
  <c r="AN606" s="1"/>
  <c r="AN607" s="1"/>
  <c r="AN608" s="1"/>
  <c r="AN609" s="1"/>
  <c r="AN610" s="1"/>
  <c r="AN611" s="1"/>
  <c r="AN612" s="1"/>
  <c r="AN613" s="1"/>
  <c r="AN614" s="1"/>
  <c r="AN615" s="1"/>
  <c r="AN616" s="1"/>
  <c r="AN617" s="1"/>
  <c r="AN618" s="1"/>
  <c r="AN619" s="1"/>
  <c r="AN620" s="1"/>
  <c r="AN621" s="1"/>
  <c r="AN622" s="1"/>
  <c r="AN623" s="1"/>
  <c r="AN624" s="1"/>
  <c r="AN625" s="1"/>
  <c r="AN626" s="1"/>
  <c r="AN627" s="1"/>
  <c r="AN628" s="1"/>
  <c r="AN629" s="1"/>
  <c r="AN630" s="1"/>
  <c r="AN631" s="1"/>
  <c r="AN632" s="1"/>
  <c r="AN633" s="1"/>
  <c r="AN634" s="1"/>
  <c r="AN635" s="1"/>
  <c r="AN636" s="1"/>
  <c r="AN637" s="1"/>
  <c r="AN638" s="1"/>
  <c r="AN639" s="1"/>
  <c r="AN640" s="1"/>
  <c r="AN641" s="1"/>
  <c r="AN642" s="1"/>
  <c r="AN643" s="1"/>
  <c r="AN644" s="1"/>
  <c r="AN645" s="1"/>
  <c r="AN646" s="1"/>
  <c r="AN647" s="1"/>
  <c r="AN648" s="1"/>
  <c r="AN649" s="1"/>
  <c r="AN650" s="1"/>
  <c r="AN651" s="1"/>
  <c r="AN652" s="1"/>
  <c r="AN653" s="1"/>
  <c r="AN654" s="1"/>
  <c r="AN655" s="1"/>
  <c r="AN656" s="1"/>
  <c r="AN657" s="1"/>
  <c r="AN658" s="1"/>
  <c r="AN659" s="1"/>
  <c r="AN660" s="1"/>
  <c r="AN661" s="1"/>
  <c r="AN662" s="1"/>
  <c r="AN663" s="1"/>
  <c r="AN664" s="1"/>
  <c r="AN665" s="1"/>
  <c r="AN666" s="1"/>
  <c r="AN667" s="1"/>
  <c r="AN668" s="1"/>
  <c r="AN669" s="1"/>
  <c r="AN670" s="1"/>
  <c r="AN671" s="1"/>
  <c r="AN672" s="1"/>
  <c r="AN673" s="1"/>
  <c r="AN674" s="1"/>
  <c r="AN675" s="1"/>
  <c r="AN676" s="1"/>
  <c r="AN677" s="1"/>
  <c r="AN678" s="1"/>
  <c r="AN679" s="1"/>
  <c r="AN680" s="1"/>
  <c r="AN681" s="1"/>
  <c r="AN682" s="1"/>
  <c r="AN683" s="1"/>
  <c r="AN684" s="1"/>
  <c r="AN685" s="1"/>
  <c r="AN686" s="1"/>
  <c r="AN687" s="1"/>
  <c r="AN688" s="1"/>
  <c r="AN689" s="1"/>
  <c r="AN690" s="1"/>
  <c r="AN691" s="1"/>
  <c r="AN692" s="1"/>
  <c r="AN693" s="1"/>
  <c r="AN694" s="1"/>
  <c r="AN695" s="1"/>
  <c r="AN696" s="1"/>
  <c r="AN697" s="1"/>
  <c r="AN698" s="1"/>
  <c r="AN699" s="1"/>
  <c r="AN700" s="1"/>
  <c r="AN701" s="1"/>
  <c r="AN702" s="1"/>
  <c r="AN703" s="1"/>
  <c r="AN704" s="1"/>
  <c r="AN705" s="1"/>
  <c r="AN706" s="1"/>
  <c r="AN707" s="1"/>
  <c r="AN708" s="1"/>
  <c r="AN709" s="1"/>
  <c r="AN710" s="1"/>
  <c r="AN711" s="1"/>
  <c r="AN712" s="1"/>
  <c r="AN713" s="1"/>
  <c r="AN714" s="1"/>
  <c r="AN715" s="1"/>
  <c r="AN716" s="1"/>
  <c r="AN717" s="1"/>
  <c r="AN718" s="1"/>
  <c r="AN719" s="1"/>
  <c r="AN720" s="1"/>
  <c r="AN721" s="1"/>
  <c r="AN722" s="1"/>
  <c r="AN723" s="1"/>
  <c r="AN724" s="1"/>
  <c r="AN725" s="1"/>
  <c r="AN726" s="1"/>
  <c r="AN727" s="1"/>
  <c r="AN728" s="1"/>
  <c r="AN729" s="1"/>
  <c r="AN730" s="1"/>
  <c r="AN731" s="1"/>
  <c r="AN732" s="1"/>
  <c r="AN733" s="1"/>
  <c r="AN734" s="1"/>
  <c r="AN735" s="1"/>
  <c r="AN736" s="1"/>
  <c r="AN737" s="1"/>
  <c r="AN738" s="1"/>
  <c r="AN739" s="1"/>
  <c r="AN740" s="1"/>
  <c r="AN741" s="1"/>
  <c r="AN742" s="1"/>
  <c r="AN743" s="1"/>
  <c r="AN744" s="1"/>
  <c r="AN745" s="1"/>
  <c r="AN746" s="1"/>
  <c r="AN747" s="1"/>
  <c r="AN748" s="1"/>
  <c r="AN749" s="1"/>
  <c r="AN750" s="1"/>
  <c r="AN751" s="1"/>
  <c r="AN752" s="1"/>
  <c r="AN753" s="1"/>
  <c r="AN754" s="1"/>
  <c r="AN755" s="1"/>
  <c r="AN756" s="1"/>
  <c r="AN757" s="1"/>
  <c r="AN758" s="1"/>
  <c r="AN759" s="1"/>
  <c r="AN760" s="1"/>
  <c r="AN761" s="1"/>
  <c r="AN762" s="1"/>
  <c r="AN763" s="1"/>
  <c r="AN764" s="1"/>
  <c r="AN765" s="1"/>
  <c r="AN766" s="1"/>
  <c r="AN767" s="1"/>
  <c r="AN768" s="1"/>
  <c r="AN769" s="1"/>
  <c r="AN770" s="1"/>
  <c r="AN771" s="1"/>
  <c r="AN772" s="1"/>
  <c r="AN773" s="1"/>
  <c r="AN774" s="1"/>
  <c r="AN775" s="1"/>
  <c r="AN776" s="1"/>
  <c r="AN777" s="1"/>
  <c r="AN778" s="1"/>
  <c r="AN779" s="1"/>
  <c r="AN780" s="1"/>
  <c r="AN781" s="1"/>
  <c r="AN782" s="1"/>
  <c r="AN783" s="1"/>
  <c r="AN784" s="1"/>
  <c r="AN785" s="1"/>
  <c r="AN786" s="1"/>
  <c r="AN787" s="1"/>
  <c r="AN788" s="1"/>
  <c r="AN789" s="1"/>
  <c r="AN790" s="1"/>
  <c r="AN791" s="1"/>
  <c r="AN792" s="1"/>
  <c r="AN793" s="1"/>
  <c r="AN794" s="1"/>
  <c r="AN795" s="1"/>
  <c r="AN796" s="1"/>
  <c r="AN797" s="1"/>
  <c r="AN798" s="1"/>
  <c r="AN799" s="1"/>
  <c r="AN800" s="1"/>
  <c r="AN801" s="1"/>
  <c r="AN802" s="1"/>
  <c r="AN803" s="1"/>
  <c r="AN804" s="1"/>
  <c r="AN805" s="1"/>
  <c r="AN806" s="1"/>
  <c r="AN807" s="1"/>
  <c r="AN808" s="1"/>
  <c r="AN809" s="1"/>
  <c r="AN810" s="1"/>
  <c r="AN811" s="1"/>
  <c r="AN812" s="1"/>
  <c r="AN813" s="1"/>
  <c r="AN814" s="1"/>
  <c r="AN815" s="1"/>
  <c r="AN816" s="1"/>
  <c r="AN817" s="1"/>
  <c r="AN818" s="1"/>
  <c r="AN819" s="1"/>
  <c r="AN820" s="1"/>
  <c r="AN821" s="1"/>
  <c r="AN822" s="1"/>
  <c r="AN823" s="1"/>
  <c r="AN824" s="1"/>
  <c r="AN825" s="1"/>
  <c r="AN826" s="1"/>
  <c r="AN827" s="1"/>
  <c r="AN828" s="1"/>
  <c r="AN829" s="1"/>
  <c r="AN830" s="1"/>
  <c r="AN831" s="1"/>
  <c r="AN832" s="1"/>
  <c r="AN833" s="1"/>
  <c r="AN834" s="1"/>
  <c r="AN835" s="1"/>
  <c r="AN836" s="1"/>
  <c r="AN837" s="1"/>
  <c r="AN838" s="1"/>
  <c r="AN839" s="1"/>
  <c r="AN840" s="1"/>
  <c r="AN841" s="1"/>
  <c r="AN842" s="1"/>
  <c r="AN843" s="1"/>
  <c r="AN844" s="1"/>
  <c r="AN845" s="1"/>
  <c r="AN846" s="1"/>
  <c r="AN847" s="1"/>
  <c r="AN848" s="1"/>
  <c r="AN849" s="1"/>
  <c r="AN850" s="1"/>
  <c r="AN851" s="1"/>
  <c r="AN852" s="1"/>
  <c r="AN853" s="1"/>
  <c r="AN854" s="1"/>
  <c r="AN855" s="1"/>
  <c r="AN856" s="1"/>
  <c r="AN857" s="1"/>
  <c r="AN858" s="1"/>
  <c r="AN859" s="1"/>
  <c r="AN860" s="1"/>
  <c r="AN861" s="1"/>
  <c r="AN862" s="1"/>
  <c r="AN863" s="1"/>
  <c r="AN864" s="1"/>
  <c r="AN865" s="1"/>
  <c r="AN866" s="1"/>
  <c r="AN867" s="1"/>
  <c r="AN868" s="1"/>
  <c r="AN869" s="1"/>
  <c r="AN870" s="1"/>
  <c r="AN871" s="1"/>
  <c r="AN872" s="1"/>
  <c r="AN873" s="1"/>
  <c r="AN874" s="1"/>
  <c r="AN875" s="1"/>
  <c r="AN876" s="1"/>
  <c r="AN877" s="1"/>
  <c r="AN878" s="1"/>
  <c r="AN879" s="1"/>
  <c r="AN880" s="1"/>
  <c r="AN881" s="1"/>
  <c r="AN882" s="1"/>
  <c r="AN883" s="1"/>
  <c r="AN884" s="1"/>
  <c r="AN885" s="1"/>
  <c r="AN886" s="1"/>
  <c r="AN887" s="1"/>
  <c r="AN888" s="1"/>
  <c r="AN889" s="1"/>
  <c r="AN890" s="1"/>
  <c r="AN891" s="1"/>
  <c r="AN892" s="1"/>
  <c r="AN893" s="1"/>
  <c r="AN894" s="1"/>
  <c r="AN895" s="1"/>
  <c r="AN896" s="1"/>
  <c r="AN897" s="1"/>
  <c r="AN898" s="1"/>
  <c r="AN899" s="1"/>
  <c r="AN900" s="1"/>
  <c r="AN901" s="1"/>
  <c r="AN902" s="1"/>
  <c r="AN903" s="1"/>
  <c r="AN904" s="1"/>
  <c r="AN905" s="1"/>
  <c r="AN906" s="1"/>
  <c r="AN907" s="1"/>
  <c r="AN908" s="1"/>
  <c r="AN909" s="1"/>
  <c r="AN910" s="1"/>
  <c r="AN911" s="1"/>
  <c r="AN912" s="1"/>
  <c r="AN913" s="1"/>
  <c r="AN914" s="1"/>
  <c r="AN915" s="1"/>
  <c r="AN916" s="1"/>
  <c r="AN917" s="1"/>
  <c r="AN918" s="1"/>
  <c r="AN919" s="1"/>
  <c r="AN920" s="1"/>
  <c r="AN921" s="1"/>
  <c r="AN922" s="1"/>
  <c r="AN923" s="1"/>
  <c r="AN924" s="1"/>
  <c r="AN925" s="1"/>
  <c r="AN926" s="1"/>
  <c r="AN927" s="1"/>
  <c r="AN928" s="1"/>
  <c r="AN929" s="1"/>
  <c r="AN930" s="1"/>
  <c r="AN931" s="1"/>
  <c r="AN932" s="1"/>
  <c r="AN933" s="1"/>
  <c r="AN934" s="1"/>
  <c r="AN935" s="1"/>
  <c r="AN936" s="1"/>
  <c r="AN937" s="1"/>
  <c r="AN938" s="1"/>
  <c r="AN939" s="1"/>
  <c r="AN940" s="1"/>
  <c r="AN941" s="1"/>
  <c r="AN942" s="1"/>
  <c r="AN943" s="1"/>
  <c r="AN944" s="1"/>
  <c r="AN945" s="1"/>
  <c r="AN946" s="1"/>
  <c r="AN947" s="1"/>
  <c r="AN948" s="1"/>
  <c r="AN949" s="1"/>
  <c r="AN950" s="1"/>
  <c r="AN951" s="1"/>
  <c r="AN952" s="1"/>
  <c r="AN953" s="1"/>
  <c r="AN954" s="1"/>
  <c r="AN955" s="1"/>
  <c r="AN956" s="1"/>
  <c r="AN957" s="1"/>
  <c r="AN958" s="1"/>
  <c r="AN959" s="1"/>
  <c r="AN960" s="1"/>
  <c r="AN961" s="1"/>
  <c r="AN962" s="1"/>
  <c r="AN963" s="1"/>
  <c r="AN964" s="1"/>
  <c r="AN965" s="1"/>
  <c r="AN966" s="1"/>
  <c r="AN967" s="1"/>
  <c r="AN968" s="1"/>
  <c r="AN969" s="1"/>
  <c r="AN970" s="1"/>
  <c r="AN971" s="1"/>
  <c r="AN972" s="1"/>
  <c r="AN973" s="1"/>
  <c r="AN974" s="1"/>
  <c r="AN975" s="1"/>
  <c r="AN976" s="1"/>
  <c r="AN977" s="1"/>
  <c r="AN978" s="1"/>
  <c r="AN979" s="1"/>
  <c r="AN980" s="1"/>
  <c r="AN981" s="1"/>
  <c r="AN982" s="1"/>
  <c r="AN983" s="1"/>
  <c r="AN984" s="1"/>
  <c r="AN985" s="1"/>
  <c r="AN986" s="1"/>
  <c r="AN987" s="1"/>
  <c r="AN988" s="1"/>
  <c r="AN989" s="1"/>
  <c r="AN990" s="1"/>
  <c r="AN991" s="1"/>
  <c r="AN992" s="1"/>
  <c r="AN993" s="1"/>
  <c r="AN994" s="1"/>
  <c r="AN995" s="1"/>
  <c r="AN996" s="1"/>
  <c r="AN997" s="1"/>
  <c r="AN998" s="1"/>
  <c r="AN999" s="1"/>
  <c r="AN1000" s="1"/>
  <c r="AN1001" s="1"/>
  <c r="AN1002" s="1"/>
  <c r="AN1003" s="1"/>
  <c r="AN1004" s="1"/>
  <c r="AN1005" s="1"/>
  <c r="AN1006" s="1"/>
  <c r="AN1007" s="1"/>
  <c r="AN1008" s="1"/>
  <c r="AN1009" s="1"/>
  <c r="AN1010" s="1"/>
  <c r="AN1011" s="1"/>
  <c r="AN1012" s="1"/>
  <c r="AN1013" s="1"/>
  <c r="AN1014" s="1"/>
  <c r="AN1015" s="1"/>
  <c r="AN1016" s="1"/>
  <c r="AN1017" s="1"/>
  <c r="AN1018" s="1"/>
  <c r="AN1019" s="1"/>
  <c r="AN1020" s="1"/>
  <c r="AN1021" s="1"/>
  <c r="AN1022" s="1"/>
  <c r="AN1023" s="1"/>
  <c r="AN1024" s="1"/>
  <c r="AN1025" s="1"/>
  <c r="AN1026" s="1"/>
  <c r="AN1027" s="1"/>
  <c r="AN1028" s="1"/>
  <c r="AN1029" s="1"/>
  <c r="AN1030" s="1"/>
  <c r="AN1031" s="1"/>
  <c r="AN1032" s="1"/>
  <c r="AN1033" s="1"/>
  <c r="AN1034" s="1"/>
  <c r="AN1035" s="1"/>
  <c r="AN1036" s="1"/>
  <c r="AN1037" s="1"/>
  <c r="AN1038" s="1"/>
  <c r="AN1039" s="1"/>
  <c r="AN1040" s="1"/>
  <c r="AN1041" s="1"/>
  <c r="AN1042" s="1"/>
  <c r="AN1043" s="1"/>
  <c r="AN1044" s="1"/>
  <c r="AN1045" s="1"/>
  <c r="AN1046" s="1"/>
  <c r="AN1047" s="1"/>
  <c r="AN1048" s="1"/>
  <c r="AN1049" s="1"/>
  <c r="AN1050" s="1"/>
  <c r="AN1051" s="1"/>
  <c r="AN1052" s="1"/>
  <c r="AN1053" s="1"/>
  <c r="AN1054" s="1"/>
  <c r="AN1055" s="1"/>
  <c r="AN1056" s="1"/>
  <c r="AN1057" s="1"/>
  <c r="AN1058" s="1"/>
  <c r="AN1059" s="1"/>
  <c r="AN1060" s="1"/>
  <c r="AN1061" s="1"/>
  <c r="AN1062" s="1"/>
  <c r="AN1063" s="1"/>
  <c r="AN1064" s="1"/>
  <c r="AN1065" s="1"/>
  <c r="AN1066" s="1"/>
  <c r="AN1067" s="1"/>
  <c r="AN1068" s="1"/>
  <c r="AN1069" s="1"/>
  <c r="AN1070" s="1"/>
  <c r="AN1071" s="1"/>
  <c r="AN1072" s="1"/>
  <c r="AN1073" s="1"/>
  <c r="AN1074" s="1"/>
  <c r="AN1075" s="1"/>
  <c r="AN1076" s="1"/>
  <c r="AN1077" s="1"/>
  <c r="AN1078" s="1"/>
  <c r="AN1079" s="1"/>
  <c r="AN1080" s="1"/>
  <c r="AN1081" s="1"/>
  <c r="AN1082" s="1"/>
  <c r="AN1083" s="1"/>
  <c r="AN1084" s="1"/>
  <c r="AN1085" s="1"/>
  <c r="AN1086" s="1"/>
  <c r="AN1087" s="1"/>
  <c r="AN1088" s="1"/>
  <c r="AN1089" s="1"/>
  <c r="AN1090" s="1"/>
  <c r="AN1091" s="1"/>
  <c r="AN1092" s="1"/>
  <c r="AN1093" s="1"/>
  <c r="AN1094" s="1"/>
  <c r="AN1095" s="1"/>
  <c r="AN1096" s="1"/>
  <c r="AN1097" s="1"/>
  <c r="AN1098" s="1"/>
  <c r="AN1099" s="1"/>
  <c r="AN1100" s="1"/>
  <c r="AN1101" s="1"/>
  <c r="AN1102" s="1"/>
  <c r="AN1103" s="1"/>
  <c r="AN1104" s="1"/>
  <c r="AN1105" s="1"/>
  <c r="AN1106" s="1"/>
  <c r="AN1107" s="1"/>
  <c r="AN1108" s="1"/>
  <c r="AN1109" s="1"/>
  <c r="AN1110" s="1"/>
  <c r="AN1111" s="1"/>
  <c r="AN1112" s="1"/>
  <c r="AN1113" s="1"/>
  <c r="AN1114" s="1"/>
  <c r="AN1115" s="1"/>
  <c r="AN1116" s="1"/>
  <c r="AN1117" s="1"/>
  <c r="AN1118" s="1"/>
  <c r="AN1119" s="1"/>
  <c r="AN1120" s="1"/>
  <c r="AN1121" s="1"/>
  <c r="AN1122" s="1"/>
  <c r="AN1123" s="1"/>
  <c r="AN1124" s="1"/>
  <c r="AN1125" s="1"/>
  <c r="AN1126" s="1"/>
  <c r="AN1127" s="1"/>
  <c r="AN1128" s="1"/>
  <c r="AN1129" s="1"/>
  <c r="AN1130" s="1"/>
  <c r="AN1131" s="1"/>
  <c r="AN1132" s="1"/>
  <c r="AN1133" s="1"/>
  <c r="AN1134" s="1"/>
  <c r="AN1135" s="1"/>
  <c r="AN1136" s="1"/>
  <c r="AN1137" s="1"/>
  <c r="AN1138" s="1"/>
  <c r="AN1139" s="1"/>
  <c r="AN1140" s="1"/>
  <c r="AN1141" s="1"/>
  <c r="AN1142" s="1"/>
  <c r="AN1143" s="1"/>
  <c r="AN1144" s="1"/>
  <c r="AN1145" s="1"/>
  <c r="AN1146" s="1"/>
  <c r="AN1147" s="1"/>
  <c r="AN1148" s="1"/>
  <c r="AN1149" s="1"/>
  <c r="AN1150" s="1"/>
  <c r="AN1151" s="1"/>
  <c r="AN1152" s="1"/>
  <c r="AN1153" s="1"/>
  <c r="AN1154" s="1"/>
  <c r="AN1155" s="1"/>
  <c r="AN1156" s="1"/>
  <c r="AN1157" s="1"/>
  <c r="AN1158" s="1"/>
  <c r="AN1159" s="1"/>
  <c r="AN1160" s="1"/>
  <c r="AN1161" s="1"/>
  <c r="AN1162" s="1"/>
  <c r="AN1163" s="1"/>
  <c r="AN1164" s="1"/>
  <c r="AN1165" s="1"/>
  <c r="AN1166" s="1"/>
  <c r="AN1167" s="1"/>
  <c r="AN1168" s="1"/>
  <c r="AN1169" s="1"/>
  <c r="AN1170" s="1"/>
  <c r="AN1171" s="1"/>
  <c r="AN1172" s="1"/>
  <c r="AN1173" s="1"/>
  <c r="AN1174" s="1"/>
  <c r="AN1175" s="1"/>
  <c r="AN1176" s="1"/>
  <c r="AN1177" s="1"/>
  <c r="AN1178" s="1"/>
  <c r="AN1179" s="1"/>
  <c r="AN1180" s="1"/>
  <c r="AN1181" s="1"/>
  <c r="AN1182" s="1"/>
  <c r="AN1183" s="1"/>
  <c r="AN1184" s="1"/>
  <c r="AN1185" s="1"/>
  <c r="AN1186" s="1"/>
  <c r="AN1187" s="1"/>
  <c r="AN1188" s="1"/>
  <c r="AN1189" s="1"/>
  <c r="AN1190" s="1"/>
  <c r="AN1191" s="1"/>
  <c r="AN1192" s="1"/>
  <c r="AN1193" s="1"/>
  <c r="AN1194" s="1"/>
  <c r="AN1195" s="1"/>
  <c r="AN1196" s="1"/>
  <c r="AN1197" s="1"/>
  <c r="AN1198" s="1"/>
  <c r="AN1199" s="1"/>
  <c r="AN1200" s="1"/>
  <c r="AN1201" s="1"/>
  <c r="AN1202" s="1"/>
  <c r="AN1203" s="1"/>
  <c r="AN1204" s="1"/>
  <c r="AN1205" s="1"/>
  <c r="AN1206" s="1"/>
  <c r="AN1207" s="1"/>
  <c r="AN1208" s="1"/>
  <c r="AN1209" s="1"/>
  <c r="AN1210" s="1"/>
  <c r="AN1211" s="1"/>
  <c r="AN1212" s="1"/>
  <c r="AN1213" s="1"/>
  <c r="AN1214" s="1"/>
  <c r="AN1215" s="1"/>
  <c r="AN1216" s="1"/>
  <c r="AN1217" s="1"/>
  <c r="AN1218" s="1"/>
  <c r="AN1219" s="1"/>
  <c r="AN1220" s="1"/>
  <c r="AN1221" s="1"/>
  <c r="AN1222" s="1"/>
  <c r="AN1223" s="1"/>
  <c r="AN1224" s="1"/>
  <c r="AN1225" s="1"/>
  <c r="AN1226" s="1"/>
  <c r="AN1227" s="1"/>
  <c r="AN1228" s="1"/>
  <c r="AN1229" s="1"/>
  <c r="AN1230" s="1"/>
  <c r="AN1231" s="1"/>
  <c r="AN1232" s="1"/>
  <c r="AN1233" s="1"/>
  <c r="AN1234" s="1"/>
  <c r="AN1235" s="1"/>
  <c r="AN1236" s="1"/>
  <c r="AN1237" s="1"/>
  <c r="AN1238" s="1"/>
  <c r="AN1239" s="1"/>
  <c r="AN1240" s="1"/>
  <c r="AN1241" s="1"/>
  <c r="AN1242" s="1"/>
  <c r="AN1243" s="1"/>
  <c r="AN1244" s="1"/>
  <c r="AN1245" s="1"/>
  <c r="AN1246" s="1"/>
  <c r="AN1247" s="1"/>
  <c r="AN1248" s="1"/>
  <c r="AN1249" s="1"/>
  <c r="AN1250" s="1"/>
  <c r="AN1251" s="1"/>
  <c r="AN1252" s="1"/>
  <c r="AN1253" s="1"/>
  <c r="AN1254" s="1"/>
  <c r="AN1255" s="1"/>
  <c r="AN1256" s="1"/>
  <c r="AN1257" s="1"/>
  <c r="AN1258" s="1"/>
  <c r="AN1259" s="1"/>
  <c r="AN1260" s="1"/>
  <c r="AN1261" s="1"/>
  <c r="AN1262" s="1"/>
  <c r="AN1263" s="1"/>
  <c r="AN1264" s="1"/>
  <c r="AN1265" s="1"/>
  <c r="AN1266" s="1"/>
  <c r="AN1267" s="1"/>
  <c r="AN1268" s="1"/>
  <c r="AN1269" s="1"/>
  <c r="AN1270" s="1"/>
  <c r="AN1271" s="1"/>
  <c r="AN1272" s="1"/>
  <c r="AN1273" s="1"/>
  <c r="AN1274" s="1"/>
  <c r="AN1275" s="1"/>
  <c r="AN1276" s="1"/>
  <c r="AN1277" s="1"/>
  <c r="AN1278" s="1"/>
  <c r="AN1279" s="1"/>
  <c r="AN1280" s="1"/>
  <c r="AN1281" s="1"/>
  <c r="AN1282" s="1"/>
  <c r="AN1283" s="1"/>
  <c r="AN1284" s="1"/>
  <c r="AN1285" s="1"/>
  <c r="AN1286" s="1"/>
  <c r="AN1287" s="1"/>
  <c r="AN1288" s="1"/>
  <c r="AN1289" s="1"/>
  <c r="AN1290" s="1"/>
  <c r="AN1291" s="1"/>
  <c r="AN1292" s="1"/>
  <c r="AN1293" s="1"/>
  <c r="AN1294" s="1"/>
  <c r="AN1295" s="1"/>
  <c r="AN1296" s="1"/>
  <c r="AN1297" s="1"/>
  <c r="AN1298" s="1"/>
  <c r="AN1299" s="1"/>
  <c r="AN1300" s="1"/>
  <c r="AN1301" s="1"/>
  <c r="AN1302" s="1"/>
  <c r="AN1303" s="1"/>
  <c r="AN1304" s="1"/>
  <c r="AN1305" s="1"/>
  <c r="AN1306" s="1"/>
  <c r="AN1307" s="1"/>
  <c r="AN1308" s="1"/>
  <c r="AN1309" s="1"/>
  <c r="AN1310" s="1"/>
  <c r="AN1311" s="1"/>
  <c r="AN1312" s="1"/>
  <c r="AN1313" s="1"/>
  <c r="AN1314" s="1"/>
  <c r="AN1315" s="1"/>
  <c r="AN1316" s="1"/>
  <c r="AN1317" s="1"/>
  <c r="AN1318" s="1"/>
  <c r="AN1319" s="1"/>
  <c r="AN1320" s="1"/>
  <c r="AN1321" s="1"/>
  <c r="AN1322" s="1"/>
  <c r="AN1323" s="1"/>
  <c r="AN1324" s="1"/>
  <c r="AN1325" s="1"/>
  <c r="AN1326" s="1"/>
  <c r="AN1327" s="1"/>
  <c r="AN1328" s="1"/>
  <c r="AN1329" s="1"/>
  <c r="AN1330" s="1"/>
  <c r="AN1331" s="1"/>
  <c r="AN1332" s="1"/>
  <c r="AN1333" s="1"/>
  <c r="AN1334" s="1"/>
  <c r="AN1335" s="1"/>
  <c r="AN1336" s="1"/>
  <c r="AN1337" s="1"/>
  <c r="AN1338" s="1"/>
  <c r="AN1339" s="1"/>
  <c r="AN1340" s="1"/>
  <c r="AN1341" s="1"/>
  <c r="AN1342" s="1"/>
  <c r="AN1343" s="1"/>
  <c r="AN1344" s="1"/>
  <c r="AN1345" s="1"/>
  <c r="AN1346" s="1"/>
  <c r="AN1347" s="1"/>
  <c r="AN1348" s="1"/>
  <c r="AN1349" s="1"/>
  <c r="AN1350" s="1"/>
  <c r="AN1351" s="1"/>
  <c r="AN1352" s="1"/>
  <c r="AN1353" s="1"/>
  <c r="AN1354" s="1"/>
  <c r="AN1355" s="1"/>
  <c r="AN1356" s="1"/>
  <c r="AN1357" s="1"/>
  <c r="AN1358" s="1"/>
  <c r="AN1359" s="1"/>
  <c r="AN1360" s="1"/>
  <c r="AN1361" s="1"/>
  <c r="AN1362" s="1"/>
  <c r="AN1363" s="1"/>
  <c r="AN1364" s="1"/>
  <c r="AN1365" s="1"/>
  <c r="AN1366" s="1"/>
  <c r="AN1367" s="1"/>
  <c r="AN1368" s="1"/>
  <c r="AN1369" s="1"/>
  <c r="AN1370" s="1"/>
  <c r="AN1371" s="1"/>
  <c r="AN1372" s="1"/>
  <c r="AN1373" s="1"/>
  <c r="AN1374" s="1"/>
  <c r="AN1375" s="1"/>
  <c r="AN1376" s="1"/>
  <c r="AN1377" s="1"/>
  <c r="AN1378" s="1"/>
  <c r="AN1379" s="1"/>
  <c r="AN1380" s="1"/>
  <c r="AN1381" s="1"/>
  <c r="AN1382" s="1"/>
  <c r="AN1383" s="1"/>
  <c r="AN1384" s="1"/>
  <c r="AN1385" s="1"/>
  <c r="AN1386" s="1"/>
  <c r="AN1387" s="1"/>
  <c r="AN1388" s="1"/>
  <c r="AN1389" s="1"/>
  <c r="AN1390" s="1"/>
  <c r="AN1391" s="1"/>
  <c r="AN1392" s="1"/>
  <c r="AN1393" s="1"/>
  <c r="AN1394" s="1"/>
  <c r="AN1395" s="1"/>
  <c r="AN1396" s="1"/>
  <c r="AN1397" s="1"/>
  <c r="AN1398" s="1"/>
  <c r="AN1399" s="1"/>
  <c r="AN1400" s="1"/>
  <c r="AN1401" s="1"/>
  <c r="AN1402" s="1"/>
  <c r="AN1403" s="1"/>
  <c r="AN1404" s="1"/>
  <c r="AN1405" s="1"/>
  <c r="AN1406" s="1"/>
  <c r="AN1407" s="1"/>
  <c r="AN1408" s="1"/>
  <c r="AN1409" s="1"/>
  <c r="AN1410" s="1"/>
  <c r="AN1411" s="1"/>
  <c r="AN1412" s="1"/>
  <c r="AN1413" s="1"/>
  <c r="AN1414" s="1"/>
  <c r="AN1415" s="1"/>
  <c r="AN1416" s="1"/>
  <c r="AN1417" s="1"/>
  <c r="AN1418" s="1"/>
  <c r="AN1419" s="1"/>
  <c r="AN1420" s="1"/>
  <c r="AN1421" s="1"/>
  <c r="AN1422" s="1"/>
  <c r="AN1423" s="1"/>
  <c r="AN1424" s="1"/>
  <c r="AN1425" s="1"/>
  <c r="AN1426" s="1"/>
  <c r="AN1427" s="1"/>
  <c r="AN1428" s="1"/>
  <c r="AN1429" s="1"/>
  <c r="AN1430" s="1"/>
  <c r="AN1431" s="1"/>
  <c r="AN1432" s="1"/>
  <c r="AN1433" s="1"/>
  <c r="AN1434" s="1"/>
  <c r="AN1435" s="1"/>
  <c r="AN1436" s="1"/>
  <c r="AN1437" s="1"/>
  <c r="AN1438" s="1"/>
  <c r="AN1439" s="1"/>
  <c r="AN1440" s="1"/>
  <c r="AN1441" s="1"/>
  <c r="AN1442" s="1"/>
  <c r="AN1443" s="1"/>
  <c r="AN1444" s="1"/>
  <c r="AN1445" s="1"/>
  <c r="AN1446" s="1"/>
  <c r="AN1447" s="1"/>
  <c r="AN1448" s="1"/>
  <c r="AN1449" s="1"/>
  <c r="AN1450" s="1"/>
  <c r="AN1451" s="1"/>
  <c r="AN1452" s="1"/>
  <c r="AN1453" s="1"/>
  <c r="AN1454" s="1"/>
  <c r="AN1455" s="1"/>
  <c r="AN1456" s="1"/>
  <c r="AN1457" s="1"/>
  <c r="AN1458" s="1"/>
  <c r="AN1459" s="1"/>
  <c r="AN1460" s="1"/>
  <c r="AN1461" s="1"/>
  <c r="AN1462" s="1"/>
  <c r="AN1463" s="1"/>
  <c r="AN1464" s="1"/>
  <c r="AN1465" s="1"/>
  <c r="AN1466" s="1"/>
  <c r="AN1467" s="1"/>
  <c r="AN1468" s="1"/>
  <c r="AN1469" s="1"/>
  <c r="AN1470" s="1"/>
  <c r="AN1471" s="1"/>
  <c r="AN1472" s="1"/>
  <c r="AN1473" s="1"/>
  <c r="AN1474" s="1"/>
  <c r="AN1475" s="1"/>
  <c r="AN1476" s="1"/>
  <c r="AN1477" s="1"/>
  <c r="AN1478" s="1"/>
  <c r="AN1479" s="1"/>
  <c r="AN1480" s="1"/>
  <c r="AN1481" s="1"/>
  <c r="AN1482" s="1"/>
  <c r="AN1483" s="1"/>
  <c r="AN1484" s="1"/>
  <c r="AN1485" s="1"/>
  <c r="AN1486" s="1"/>
  <c r="AN1487" s="1"/>
  <c r="AN1488" s="1"/>
  <c r="AN1489" s="1"/>
  <c r="AN1490" s="1"/>
  <c r="AN1491" s="1"/>
  <c r="AN1492" s="1"/>
  <c r="AN1493" s="1"/>
  <c r="AN1494" s="1"/>
  <c r="AN1495" s="1"/>
  <c r="AN1496" s="1"/>
  <c r="AN1497" s="1"/>
  <c r="AN1498" s="1"/>
  <c r="AN1499" s="1"/>
  <c r="AN1500" s="1"/>
  <c r="AN1501" s="1"/>
  <c r="AN1502" s="1"/>
  <c r="AN1503" s="1"/>
  <c r="AN1504" s="1"/>
  <c r="AN1505" s="1"/>
  <c r="AN1506" s="1"/>
  <c r="AN1507" s="1"/>
  <c r="AN1508" s="1"/>
  <c r="AN1509" s="1"/>
  <c r="AN1510" s="1"/>
  <c r="AN1511" s="1"/>
  <c r="AN1512" s="1"/>
  <c r="AN1513" s="1"/>
  <c r="AN1514" s="1"/>
  <c r="AN1515" s="1"/>
  <c r="AN1516" s="1"/>
  <c r="AN1517" s="1"/>
  <c r="AN1518" s="1"/>
  <c r="AN1519" s="1"/>
  <c r="AN1520" s="1"/>
  <c r="AN1521" s="1"/>
  <c r="AN1522" s="1"/>
  <c r="AN1523" s="1"/>
  <c r="AN1524" s="1"/>
  <c r="AN1525" s="1"/>
  <c r="AN1526" s="1"/>
  <c r="AN1527" s="1"/>
  <c r="AN1528" s="1"/>
  <c r="AN1529" s="1"/>
  <c r="AN1530" s="1"/>
  <c r="AN1531" s="1"/>
  <c r="AN1532" s="1"/>
  <c r="AN1533" s="1"/>
  <c r="AN1534" s="1"/>
  <c r="AN1535" s="1"/>
  <c r="AN1536" s="1"/>
  <c r="AN1537" s="1"/>
  <c r="AN1538" s="1"/>
  <c r="AN1539" s="1"/>
  <c r="AN1540" s="1"/>
  <c r="AN1541" s="1"/>
  <c r="AN1542" s="1"/>
  <c r="AN1543" s="1"/>
  <c r="AN1544" s="1"/>
  <c r="AN1545" s="1"/>
  <c r="AN1546" s="1"/>
  <c r="AN1547" s="1"/>
  <c r="AN1548" s="1"/>
  <c r="AN1549" s="1"/>
  <c r="AN1550" s="1"/>
  <c r="AN1551" s="1"/>
  <c r="AN1552" s="1"/>
  <c r="AN1553" s="1"/>
  <c r="AN1554" s="1"/>
  <c r="AN1555" s="1"/>
  <c r="AN1556" s="1"/>
  <c r="AN1557" s="1"/>
  <c r="AN1558" s="1"/>
  <c r="AN1559" s="1"/>
  <c r="AN1560" s="1"/>
  <c r="AN1561" s="1"/>
  <c r="AN1562" s="1"/>
  <c r="AN1563" s="1"/>
  <c r="AN1564" s="1"/>
  <c r="AN1565" s="1"/>
  <c r="AN1566" s="1"/>
  <c r="AN1567" s="1"/>
  <c r="AN1568" s="1"/>
  <c r="AN1569" s="1"/>
  <c r="AN1570" s="1"/>
  <c r="AN1571" s="1"/>
  <c r="AN1572" s="1"/>
  <c r="AN1573" s="1"/>
  <c r="AN1574" s="1"/>
  <c r="AN1575" s="1"/>
  <c r="AN1576" s="1"/>
  <c r="AN1577" s="1"/>
  <c r="AN1578" s="1"/>
  <c r="AN1579" s="1"/>
  <c r="AN1580" s="1"/>
  <c r="AN1581" s="1"/>
  <c r="AN1582" s="1"/>
  <c r="AN1583" s="1"/>
  <c r="AN1584" s="1"/>
  <c r="AN1585" s="1"/>
  <c r="AN1586" s="1"/>
  <c r="AN1587" s="1"/>
  <c r="AN1588" s="1"/>
  <c r="AN1589" s="1"/>
  <c r="AN1590" s="1"/>
  <c r="AN1591" s="1"/>
  <c r="AN1592" s="1"/>
  <c r="AN1593" s="1"/>
  <c r="AN1594" s="1"/>
  <c r="AN1595" s="1"/>
  <c r="AN1596" s="1"/>
  <c r="AN1597" s="1"/>
  <c r="AN1598" s="1"/>
  <c r="AN1599" s="1"/>
  <c r="AN1600" s="1"/>
  <c r="AN1601" s="1"/>
  <c r="AN1602" s="1"/>
  <c r="AN1603" s="1"/>
  <c r="AN1604" s="1"/>
  <c r="AN1605" s="1"/>
  <c r="AN1606" s="1"/>
  <c r="AN1607" s="1"/>
  <c r="AN1608" s="1"/>
  <c r="AN1609" s="1"/>
  <c r="AN1610" s="1"/>
  <c r="AN1611" s="1"/>
  <c r="AN1612" s="1"/>
  <c r="AN1613" s="1"/>
  <c r="AN1614" s="1"/>
  <c r="AN1615" s="1"/>
  <c r="AN1616" s="1"/>
  <c r="AN1617" s="1"/>
  <c r="AN1618" s="1"/>
  <c r="AN1619" s="1"/>
  <c r="AN1620" s="1"/>
  <c r="AN1621" s="1"/>
  <c r="AN1622" s="1"/>
  <c r="AN1623" s="1"/>
  <c r="AN1624" s="1"/>
  <c r="AN1625" s="1"/>
  <c r="AN1626" s="1"/>
  <c r="AN1627" s="1"/>
  <c r="AN1628" s="1"/>
  <c r="AN1629" s="1"/>
  <c r="AN1630" s="1"/>
  <c r="AN1631" s="1"/>
  <c r="AN1632" s="1"/>
  <c r="AN1633" s="1"/>
  <c r="AN1634" s="1"/>
  <c r="AN1635" s="1"/>
  <c r="AN1636" s="1"/>
  <c r="AN1637" s="1"/>
  <c r="AN1638" s="1"/>
  <c r="AN1639" s="1"/>
  <c r="AN1640" s="1"/>
  <c r="AN1641" s="1"/>
  <c r="AN1642" s="1"/>
  <c r="AN1643" s="1"/>
  <c r="AN1644" s="1"/>
  <c r="AN1645" s="1"/>
  <c r="AN1646" s="1"/>
  <c r="AN1647" s="1"/>
  <c r="AN1648" s="1"/>
  <c r="AN1649" s="1"/>
  <c r="AN1650" s="1"/>
  <c r="AN1651" s="1"/>
  <c r="AN1652" s="1"/>
  <c r="AN1653" s="1"/>
  <c r="AN1654" s="1"/>
  <c r="AN1655" s="1"/>
  <c r="AN1656" s="1"/>
  <c r="AN1657" s="1"/>
  <c r="AN1658" s="1"/>
  <c r="AN1659" s="1"/>
  <c r="AN1660" s="1"/>
  <c r="AN1661" s="1"/>
  <c r="AN1662" s="1"/>
  <c r="AN1663" s="1"/>
  <c r="AN1664" s="1"/>
  <c r="AN1665" s="1"/>
  <c r="AN1666" s="1"/>
  <c r="AN1667" s="1"/>
  <c r="AN1668" s="1"/>
  <c r="AN1669" s="1"/>
  <c r="AN1670" s="1"/>
  <c r="AN1671" s="1"/>
  <c r="AN1672" s="1"/>
  <c r="AN1673" s="1"/>
  <c r="AN1674" s="1"/>
  <c r="AN1675" s="1"/>
  <c r="AN1676" s="1"/>
  <c r="AN1677" s="1"/>
  <c r="AN1678" s="1"/>
  <c r="AN1679" s="1"/>
  <c r="AN1680" s="1"/>
  <c r="AN1681" s="1"/>
  <c r="AN1682" s="1"/>
  <c r="AN1683" s="1"/>
  <c r="AN1684" s="1"/>
  <c r="AN1685" s="1"/>
  <c r="AN1686" s="1"/>
  <c r="AN1687" s="1"/>
  <c r="AN1688" s="1"/>
  <c r="AN1689" s="1"/>
  <c r="AN1690" s="1"/>
  <c r="AN1691" s="1"/>
  <c r="AN1692" s="1"/>
  <c r="AN1693" s="1"/>
  <c r="AN1694" s="1"/>
  <c r="AN1695" s="1"/>
  <c r="AN1696" s="1"/>
  <c r="AN1697" s="1"/>
  <c r="AN1698" s="1"/>
  <c r="AN1699" s="1"/>
  <c r="AN1700" s="1"/>
  <c r="AN1701" s="1"/>
  <c r="AN1702" s="1"/>
  <c r="AN1703" s="1"/>
  <c r="AN1704" s="1"/>
  <c r="AN1705" s="1"/>
  <c r="AN1706" s="1"/>
  <c r="AN1707" s="1"/>
  <c r="AN1708" s="1"/>
  <c r="AN1709" s="1"/>
  <c r="AN1710" s="1"/>
  <c r="AN1711" s="1"/>
  <c r="AN1712" s="1"/>
  <c r="AN1713" s="1"/>
  <c r="AN1714" s="1"/>
  <c r="AN1715" s="1"/>
  <c r="AN1716" s="1"/>
  <c r="AN1717" s="1"/>
  <c r="AN1718" s="1"/>
  <c r="AN1719" s="1"/>
  <c r="AN1720" s="1"/>
  <c r="AN1721" s="1"/>
  <c r="AN1722" s="1"/>
  <c r="AN1723" s="1"/>
  <c r="AN1724" s="1"/>
  <c r="AN1725" s="1"/>
  <c r="AN1726" s="1"/>
  <c r="AN1727" s="1"/>
  <c r="AN1728" s="1"/>
  <c r="AN1729" s="1"/>
  <c r="AN1730" s="1"/>
  <c r="AN1731" s="1"/>
  <c r="AN1732" s="1"/>
  <c r="AN1733" s="1"/>
  <c r="AN1734" s="1"/>
  <c r="AN1735" s="1"/>
  <c r="AN1736" s="1"/>
  <c r="AN1737" s="1"/>
  <c r="AN1738" s="1"/>
  <c r="AN1739" s="1"/>
  <c r="AN1740" s="1"/>
  <c r="AN1741" s="1"/>
  <c r="AN1742" s="1"/>
  <c r="AN1743" s="1"/>
  <c r="AN1744" s="1"/>
  <c r="AN1745" s="1"/>
  <c r="AN1746" s="1"/>
  <c r="AN1747" s="1"/>
  <c r="AN1748" s="1"/>
  <c r="AN1749" s="1"/>
  <c r="AN1750" s="1"/>
  <c r="AN1751" s="1"/>
  <c r="AN1752" s="1"/>
  <c r="AN1753" s="1"/>
  <c r="AN1754" s="1"/>
  <c r="AN1755" s="1"/>
  <c r="AN1756" s="1"/>
  <c r="AN1757" s="1"/>
  <c r="AN1758" s="1"/>
  <c r="AN1759" s="1"/>
  <c r="AN1760" s="1"/>
  <c r="AN1761" s="1"/>
  <c r="AN1762" s="1"/>
  <c r="AN1763" s="1"/>
  <c r="AN1764" s="1"/>
  <c r="AN1765" s="1"/>
  <c r="AN1766" s="1"/>
  <c r="AN1767" s="1"/>
  <c r="AN1768" s="1"/>
  <c r="AN1769" s="1"/>
  <c r="AN1770" s="1"/>
  <c r="AN1771" s="1"/>
  <c r="AN1772" s="1"/>
  <c r="AN1773" s="1"/>
  <c r="AN1774" s="1"/>
  <c r="AN1775" s="1"/>
  <c r="AN1776" s="1"/>
  <c r="AN1777" s="1"/>
  <c r="AN1778" s="1"/>
  <c r="AN1779" s="1"/>
  <c r="AN1780" s="1"/>
  <c r="AN1781" s="1"/>
  <c r="AN1782" s="1"/>
  <c r="AN1783" s="1"/>
  <c r="AN1784" s="1"/>
  <c r="AN1785" s="1"/>
  <c r="AN1786" s="1"/>
  <c r="AN1787" s="1"/>
  <c r="AN1788" s="1"/>
  <c r="AN1789" s="1"/>
  <c r="AN1790" s="1"/>
  <c r="AN1791" s="1"/>
  <c r="AN1792" s="1"/>
  <c r="AN1793" s="1"/>
  <c r="AN1794" s="1"/>
  <c r="AN1795" s="1"/>
  <c r="AN1796" s="1"/>
  <c r="AN1797" s="1"/>
  <c r="AN1798" s="1"/>
  <c r="AN1799" s="1"/>
  <c r="AN1800" s="1"/>
  <c r="AN1801" s="1"/>
  <c r="AN1802" s="1"/>
  <c r="AN1803" s="1"/>
  <c r="AN1804" s="1"/>
  <c r="AN1805" s="1"/>
  <c r="AN1806" s="1"/>
  <c r="AN1807" s="1"/>
  <c r="AN1808" s="1"/>
  <c r="AN1809" s="1"/>
  <c r="AN1810" s="1"/>
  <c r="AN1811" s="1"/>
  <c r="AN1812" s="1"/>
  <c r="AN1813" s="1"/>
  <c r="AN1814" s="1"/>
  <c r="AN1815" s="1"/>
  <c r="AN1816" s="1"/>
  <c r="AN1817" s="1"/>
  <c r="AN1818" s="1"/>
  <c r="AN1819" s="1"/>
  <c r="AN1820" s="1"/>
  <c r="AN1821" s="1"/>
  <c r="AN1822" s="1"/>
  <c r="AN1823" s="1"/>
  <c r="AN1824" s="1"/>
  <c r="AN1825" s="1"/>
  <c r="AN1826" s="1"/>
  <c r="AN1827" s="1"/>
  <c r="AN1828" s="1"/>
  <c r="AN1829" s="1"/>
  <c r="AN1830" s="1"/>
  <c r="AN1831" s="1"/>
  <c r="AN1832" s="1"/>
  <c r="AN1833" s="1"/>
  <c r="AN1834" s="1"/>
  <c r="AN1835" s="1"/>
  <c r="AN1836" s="1"/>
  <c r="AN1837" s="1"/>
  <c r="AN1838" s="1"/>
  <c r="AN1839" s="1"/>
  <c r="AN1840" s="1"/>
  <c r="AN1841" s="1"/>
  <c r="AN1842" s="1"/>
  <c r="AN1843" s="1"/>
  <c r="AN1844" s="1"/>
  <c r="AN1845" s="1"/>
  <c r="AN1846" s="1"/>
  <c r="AN1847" s="1"/>
  <c r="AN1848" s="1"/>
  <c r="AN1849" s="1"/>
  <c r="AN1850" s="1"/>
  <c r="AN1851" s="1"/>
  <c r="AN1852" s="1"/>
  <c r="AN1853" s="1"/>
  <c r="AN1854" s="1"/>
  <c r="AN1855" s="1"/>
  <c r="AN1856" s="1"/>
  <c r="AN1857" s="1"/>
  <c r="AN1858" s="1"/>
  <c r="AN1859" s="1"/>
  <c r="AN1860" s="1"/>
  <c r="AN1861" s="1"/>
  <c r="AN1862" s="1"/>
  <c r="AN1863" s="1"/>
  <c r="AN1864" s="1"/>
  <c r="AN1865" s="1"/>
  <c r="AN1866" s="1"/>
  <c r="AN1867" s="1"/>
  <c r="AN1868" s="1"/>
  <c r="AN1869" s="1"/>
  <c r="AN1870" s="1"/>
  <c r="AN1871" s="1"/>
  <c r="AN1872" s="1"/>
  <c r="AN1873" s="1"/>
  <c r="AN1874" s="1"/>
  <c r="AN1875" s="1"/>
  <c r="AN1876" s="1"/>
  <c r="AN1877" s="1"/>
  <c r="AN1878" s="1"/>
  <c r="AN1879" s="1"/>
  <c r="AN1880" s="1"/>
  <c r="AN1881" s="1"/>
  <c r="AN1882" s="1"/>
  <c r="AN1883" s="1"/>
  <c r="AN1884" s="1"/>
  <c r="AN1885" s="1"/>
  <c r="AN1886" s="1"/>
  <c r="AN1887" s="1"/>
  <c r="AN1888" s="1"/>
  <c r="AN1889" s="1"/>
  <c r="AN1890" s="1"/>
  <c r="AN1891" s="1"/>
  <c r="AN1892" s="1"/>
  <c r="AN1893" s="1"/>
  <c r="AN1894" s="1"/>
  <c r="AN1895" s="1"/>
  <c r="AN1896" s="1"/>
  <c r="AN1897" s="1"/>
  <c r="AN1898" s="1"/>
  <c r="AN1899" s="1"/>
  <c r="AN1900" s="1"/>
  <c r="AN1901" s="1"/>
  <c r="AN1902" s="1"/>
  <c r="AN1903" s="1"/>
  <c r="AN1904" s="1"/>
  <c r="AN1905" s="1"/>
  <c r="AN1906" s="1"/>
  <c r="AN1907" s="1"/>
  <c r="AN1908" s="1"/>
  <c r="AN1909" s="1"/>
  <c r="AN1910" s="1"/>
  <c r="AN1911" s="1"/>
  <c r="AN1912" s="1"/>
  <c r="AN1913" s="1"/>
  <c r="AN1914" s="1"/>
  <c r="AN1915" s="1"/>
  <c r="AN1916" s="1"/>
  <c r="AN1917" s="1"/>
  <c r="AN1918" s="1"/>
  <c r="AN1919" s="1"/>
  <c r="AN1920" s="1"/>
  <c r="AN1921" s="1"/>
  <c r="AN1922" s="1"/>
  <c r="AN1923" s="1"/>
  <c r="AN1924" s="1"/>
  <c r="AN1925" s="1"/>
  <c r="AN1926" s="1"/>
  <c r="AN1927" s="1"/>
  <c r="AN1928" s="1"/>
  <c r="AN1929" s="1"/>
  <c r="AN1930" s="1"/>
  <c r="AN1931" s="1"/>
  <c r="AN1932" s="1"/>
  <c r="AN1933" s="1"/>
  <c r="AN1934" s="1"/>
  <c r="AN1935" s="1"/>
  <c r="AN1936" s="1"/>
  <c r="AN1937" s="1"/>
  <c r="AN1938" s="1"/>
  <c r="AN1939" s="1"/>
  <c r="AN1940" s="1"/>
  <c r="AN1941" s="1"/>
  <c r="AN1942" s="1"/>
  <c r="AN1943" s="1"/>
  <c r="AN1944" s="1"/>
  <c r="AN1945" s="1"/>
  <c r="AN1946" s="1"/>
  <c r="AN1947" s="1"/>
  <c r="AN1948" s="1"/>
  <c r="AN1949" s="1"/>
  <c r="AN1950" s="1"/>
  <c r="AN1951" s="1"/>
  <c r="AN1952" s="1"/>
  <c r="AN1953" s="1"/>
  <c r="AN1954" s="1"/>
  <c r="AN1955" s="1"/>
  <c r="AN1956" s="1"/>
  <c r="AN1957" s="1"/>
  <c r="AN1958" s="1"/>
  <c r="AN1959" s="1"/>
  <c r="AN1960" s="1"/>
  <c r="AN1961" s="1"/>
  <c r="AN1962" s="1"/>
  <c r="AN1963" s="1"/>
  <c r="AN1964" s="1"/>
  <c r="AN1965" s="1"/>
  <c r="AN1966" s="1"/>
  <c r="AN1967" s="1"/>
  <c r="AN1968" s="1"/>
  <c r="AN1969" s="1"/>
  <c r="AN1970" s="1"/>
  <c r="AN1971" s="1"/>
  <c r="AN1972" s="1"/>
  <c r="AN1973" s="1"/>
  <c r="AN1974" s="1"/>
  <c r="AN1975" s="1"/>
  <c r="AN1976" s="1"/>
  <c r="AN1977" s="1"/>
  <c r="AN1978" s="1"/>
  <c r="AN1979" s="1"/>
  <c r="AN1980" s="1"/>
  <c r="AN1981" s="1"/>
  <c r="AN1982" s="1"/>
  <c r="AN1983" s="1"/>
  <c r="AN1984" s="1"/>
  <c r="AN1985" s="1"/>
  <c r="AN1986" s="1"/>
  <c r="AN1987" s="1"/>
  <c r="AN1988" s="1"/>
  <c r="AN1989" s="1"/>
  <c r="AN1990" s="1"/>
  <c r="AN1991" s="1"/>
  <c r="AN1992" s="1"/>
  <c r="AN1993" s="1"/>
  <c r="AN1994" s="1"/>
  <c r="AN1995" s="1"/>
  <c r="AN1996" s="1"/>
  <c r="AN1997" s="1"/>
  <c r="AN1998" s="1"/>
  <c r="AN1999" s="1"/>
  <c r="AN2000" s="1"/>
  <c r="AN2001" s="1"/>
  <c r="AI2"/>
  <c r="AI3" s="1"/>
  <c r="AC3"/>
  <c r="AD3" s="1"/>
  <c r="BD61" i="1"/>
  <c r="AY61"/>
  <c r="AX61"/>
  <c r="AZ61"/>
  <c r="AP62" l="1"/>
  <c r="X61"/>
  <c r="W61"/>
  <c r="AM61"/>
  <c r="AP61" s="1"/>
  <c r="AL61"/>
  <c r="AO61" s="1"/>
  <c r="Y61"/>
  <c r="AK61"/>
  <c r="AN61" s="1"/>
  <c r="A63"/>
  <c r="AW62"/>
  <c r="S62"/>
  <c r="AC62"/>
  <c r="T62"/>
  <c r="AV62"/>
  <c r="AD62"/>
  <c r="O62"/>
  <c r="AQ60"/>
  <c r="BB59"/>
  <c r="BC59"/>
  <c r="AW59" i="6" s="1"/>
  <c r="AX59" s="1"/>
  <c r="AR59" i="1"/>
  <c r="AS12"/>
  <c r="AF11"/>
  <c r="AU11"/>
  <c r="AT11"/>
  <c r="AD60" i="6"/>
  <c r="AE60"/>
  <c r="AB61"/>
  <c r="AC60"/>
  <c r="AF60"/>
  <c r="W60"/>
  <c r="AG60"/>
  <c r="X60"/>
  <c r="Y60" a="1"/>
  <c r="Y60" s="1"/>
  <c r="AH60"/>
  <c r="AI20"/>
  <c r="AI4" i="34"/>
  <c r="AW2"/>
  <c r="AC4"/>
  <c r="AD4" s="1"/>
  <c r="AX2"/>
  <c r="AY62" i="1"/>
  <c r="BD62"/>
  <c r="AZ62"/>
  <c r="AX62"/>
  <c r="AP63" l="1"/>
  <c r="AO63"/>
  <c r="X62"/>
  <c r="W62"/>
  <c r="AG6" i="6"/>
  <c r="AH6" s="1"/>
  <c r="AE6"/>
  <c r="AF6" s="1"/>
  <c r="AL62" i="1"/>
  <c r="AO62" s="1"/>
  <c r="AK62"/>
  <c r="AN62" s="1"/>
  <c r="BC60"/>
  <c r="AW60" i="6" s="1"/>
  <c r="AX60" s="1"/>
  <c r="AR60" i="1"/>
  <c r="BB60"/>
  <c r="AQ61"/>
  <c r="A64"/>
  <c r="AV63"/>
  <c r="AD63"/>
  <c r="S63"/>
  <c r="O63"/>
  <c r="T63"/>
  <c r="AC63"/>
  <c r="AW63"/>
  <c r="AS13"/>
  <c r="AF12"/>
  <c r="AU12"/>
  <c r="AT12"/>
  <c r="AF61" i="6"/>
  <c r="W61"/>
  <c r="AG61"/>
  <c r="X61"/>
  <c r="AH61"/>
  <c r="Y61" a="1"/>
  <c r="Y61" s="1"/>
  <c r="AC61"/>
  <c r="AD61"/>
  <c r="AB62"/>
  <c r="AE61"/>
  <c r="AI5" i="34"/>
  <c r="AI6" s="1"/>
  <c r="AC5"/>
  <c r="AD5" s="1"/>
  <c r="AZ63" i="1"/>
  <c r="AY63"/>
  <c r="BD63"/>
  <c r="AX63"/>
  <c r="AD11" i="8"/>
  <c r="W63" i="1" l="1"/>
  <c r="AK63"/>
  <c r="AQ62"/>
  <c r="BB61"/>
  <c r="AR61"/>
  <c r="BC61"/>
  <c r="AW61" i="6" s="1"/>
  <c r="AX61" s="1"/>
  <c r="A65" i="1"/>
  <c r="S64"/>
  <c r="AC64"/>
  <c r="AD64"/>
  <c r="AW64"/>
  <c r="T64"/>
  <c r="O64"/>
  <c r="AV64"/>
  <c r="AS14"/>
  <c r="AS15" s="1"/>
  <c r="AF13"/>
  <c r="AU13"/>
  <c r="AT13"/>
  <c r="AC62" i="6"/>
  <c r="AF62"/>
  <c r="AG62"/>
  <c r="AD62"/>
  <c r="W62"/>
  <c r="AB63"/>
  <c r="AE62"/>
  <c r="X62"/>
  <c r="AH62"/>
  <c r="Y62" a="1"/>
  <c r="Y62" s="1"/>
  <c r="AI7" i="34"/>
  <c r="AC6"/>
  <c r="AD6" s="1"/>
  <c r="D8" i="29"/>
  <c r="F8" s="1"/>
  <c r="D7"/>
  <c r="F7"/>
  <c r="G7" s="1"/>
  <c r="E7"/>
  <c r="L7" i="32"/>
  <c r="L8"/>
  <c r="L9"/>
  <c r="L10"/>
  <c r="L11"/>
  <c r="L12"/>
  <c r="L13"/>
  <c r="L6"/>
  <c r="N1" i="23"/>
  <c r="L1"/>
  <c r="BD64" i="1"/>
  <c r="AY64"/>
  <c r="AZ64"/>
  <c r="AX64"/>
  <c r="H3" i="32"/>
  <c r="AC6" i="6" l="1"/>
  <c r="AD6" s="1"/>
  <c r="AN63" i="1"/>
  <c r="A66"/>
  <c r="AD66" s="1"/>
  <c r="AP65"/>
  <c r="AO65"/>
  <c r="A67"/>
  <c r="W64"/>
  <c r="X64"/>
  <c r="AM64"/>
  <c r="AP64" s="1"/>
  <c r="AL64"/>
  <c r="AO64" s="1"/>
  <c r="Y64"/>
  <c r="AK64"/>
  <c r="AN64" s="1"/>
  <c r="AC65"/>
  <c r="T65"/>
  <c r="AD65"/>
  <c r="S65"/>
  <c r="AW65"/>
  <c r="AV65"/>
  <c r="O65"/>
  <c r="AF15"/>
  <c r="AS16"/>
  <c r="AU15"/>
  <c r="AT15"/>
  <c r="AR62"/>
  <c r="BC62"/>
  <c r="AW62" i="6" s="1"/>
  <c r="AX62" s="1"/>
  <c r="BB62" i="1"/>
  <c r="AQ63"/>
  <c r="AF14"/>
  <c r="AU14"/>
  <c r="AT14"/>
  <c r="AH63" i="6"/>
  <c r="Y63" a="1"/>
  <c r="Y63" s="1"/>
  <c r="AD63"/>
  <c r="AC63"/>
  <c r="AB64"/>
  <c r="AE63"/>
  <c r="AF63"/>
  <c r="W63"/>
  <c r="AG63"/>
  <c r="X63"/>
  <c r="AI8" i="34"/>
  <c r="AC7"/>
  <c r="AD7" s="1"/>
  <c r="D9" i="29"/>
  <c r="D10" s="1"/>
  <c r="K7"/>
  <c r="E8"/>
  <c r="G8" s="1"/>
  <c r="H2" i="32"/>
  <c r="AY65" i="1"/>
  <c r="AZ65"/>
  <c r="BD65"/>
  <c r="AX65"/>
  <c r="AX66" l="1"/>
  <c r="T66"/>
  <c r="A68"/>
  <c r="AV68" s="1"/>
  <c r="AW66"/>
  <c r="AP66"/>
  <c r="AN66"/>
  <c r="AO66"/>
  <c r="BD66"/>
  <c r="AZ66"/>
  <c r="S66"/>
  <c r="AV66"/>
  <c r="AC66"/>
  <c r="AY66"/>
  <c r="O66"/>
  <c r="A69"/>
  <c r="W65"/>
  <c r="W66"/>
  <c r="AK66"/>
  <c r="AV67"/>
  <c r="S67"/>
  <c r="AW67"/>
  <c r="T67"/>
  <c r="O67"/>
  <c r="AC67"/>
  <c r="AD67"/>
  <c r="AG12" i="6"/>
  <c r="AH12" s="1"/>
  <c r="AE4"/>
  <c r="AF4" s="1"/>
  <c r="AK65" i="1"/>
  <c r="BC63"/>
  <c r="AW63" i="6" s="1"/>
  <c r="AX63" s="1"/>
  <c r="BB63" i="1"/>
  <c r="AR63"/>
  <c r="AQ64"/>
  <c r="AS17"/>
  <c r="AF16"/>
  <c r="AU16"/>
  <c r="AT16"/>
  <c r="AB65" i="6"/>
  <c r="AE64"/>
  <c r="AH64"/>
  <c r="AF64"/>
  <c r="W64"/>
  <c r="Y64" a="1"/>
  <c r="Y64" s="1"/>
  <c r="AG64"/>
  <c r="X64"/>
  <c r="AC64"/>
  <c r="AD64"/>
  <c r="AI24"/>
  <c r="AI9" i="34"/>
  <c r="AC8"/>
  <c r="AD8" s="1"/>
  <c r="E9" i="29"/>
  <c r="F9"/>
  <c r="G9" s="1"/>
  <c r="F10"/>
  <c r="K10" s="1"/>
  <c r="E10"/>
  <c r="D11"/>
  <c r="K8"/>
  <c r="AX67" i="1"/>
  <c r="BD67"/>
  <c r="AY67"/>
  <c r="AZ67"/>
  <c r="AX68" l="1"/>
  <c r="AD68"/>
  <c r="BD68"/>
  <c r="AC9" i="6"/>
  <c r="AD9" s="1"/>
  <c r="AN65" i="1"/>
  <c r="AP68"/>
  <c r="AZ68"/>
  <c r="AC68"/>
  <c r="S68"/>
  <c r="O68"/>
  <c r="BA68"/>
  <c r="AY68"/>
  <c r="T68"/>
  <c r="AW68"/>
  <c r="X68"/>
  <c r="W68"/>
  <c r="AL68"/>
  <c r="AE21" i="6" s="1"/>
  <c r="AF21" s="1"/>
  <c r="AK68" i="1"/>
  <c r="AC21" i="6" s="1"/>
  <c r="AD21" s="1"/>
  <c r="AV69" i="1"/>
  <c r="A70"/>
  <c r="T69"/>
  <c r="S69"/>
  <c r="AD69"/>
  <c r="O69"/>
  <c r="AW69"/>
  <c r="AC69"/>
  <c r="X67"/>
  <c r="W67"/>
  <c r="Y67"/>
  <c r="AM67"/>
  <c r="AP67" s="1"/>
  <c r="AL67"/>
  <c r="AO67" s="1"/>
  <c r="AK67"/>
  <c r="AQ66"/>
  <c r="X8" i="6"/>
  <c r="X10"/>
  <c r="X9"/>
  <c r="X7"/>
  <c r="X6"/>
  <c r="AC8"/>
  <c r="AD8" s="1"/>
  <c r="X5"/>
  <c r="AC4"/>
  <c r="AD4" s="1"/>
  <c r="AQ65" i="1"/>
  <c r="AR64"/>
  <c r="BC64"/>
  <c r="AW64" i="6" s="1"/>
  <c r="AX64" s="1"/>
  <c r="BB64" i="1"/>
  <c r="AS18"/>
  <c r="AF17"/>
  <c r="AU17"/>
  <c r="AT17"/>
  <c r="W65" i="6"/>
  <c r="AC65"/>
  <c r="AE65"/>
  <c r="AF65"/>
  <c r="AD65"/>
  <c r="AB66"/>
  <c r="AG65"/>
  <c r="X65"/>
  <c r="AH65"/>
  <c r="Y65" a="1"/>
  <c r="Y65" s="1"/>
  <c r="AI25"/>
  <c r="AI10" i="34"/>
  <c r="AC9"/>
  <c r="AD9" s="1"/>
  <c r="K9" i="29"/>
  <c r="D12"/>
  <c r="F11"/>
  <c r="K11" s="1"/>
  <c r="E11"/>
  <c r="G10"/>
  <c r="AX69" i="1"/>
  <c r="BA69"/>
  <c r="AY69"/>
  <c r="BD69"/>
  <c r="AZ69"/>
  <c r="AC10" i="6" l="1"/>
  <c r="AD10" s="1"/>
  <c r="AN67" i="1"/>
  <c r="AO68"/>
  <c r="AN68"/>
  <c r="AO70"/>
  <c r="AP70"/>
  <c r="X69"/>
  <c r="W69"/>
  <c r="AM69"/>
  <c r="AP69" s="1"/>
  <c r="Y69"/>
  <c r="Y7" i="8" s="1"/>
  <c r="AL69" i="1"/>
  <c r="AO69" s="1"/>
  <c r="AK69"/>
  <c r="AQ68"/>
  <c r="A71"/>
  <c r="AD70"/>
  <c r="O70"/>
  <c r="S70"/>
  <c r="AV70"/>
  <c r="AW70"/>
  <c r="AC70"/>
  <c r="T70"/>
  <c r="X12" i="6"/>
  <c r="X11"/>
  <c r="AG10"/>
  <c r="AH10" s="1"/>
  <c r="AE10"/>
  <c r="AF10" s="1"/>
  <c r="AQ67" i="1"/>
  <c r="BB66"/>
  <c r="AR66"/>
  <c r="BC66"/>
  <c r="AW66" i="6" s="1"/>
  <c r="AX66" s="1"/>
  <c r="BC65" i="1"/>
  <c r="AW65" i="6" s="1"/>
  <c r="AX65" s="1"/>
  <c r="AR65" i="1"/>
  <c r="BB65"/>
  <c r="AS19"/>
  <c r="AF18"/>
  <c r="AU18"/>
  <c r="AT18"/>
  <c r="AG66" i="6"/>
  <c r="X66"/>
  <c r="AH66"/>
  <c r="Y66" a="1"/>
  <c r="Y66" s="1"/>
  <c r="AC66"/>
  <c r="AD66"/>
  <c r="AB67"/>
  <c r="AE66"/>
  <c r="W66"/>
  <c r="AF66"/>
  <c r="AK27"/>
  <c r="AA27"/>
  <c r="AI27"/>
  <c r="Z27"/>
  <c r="AJ27"/>
  <c r="AI26"/>
  <c r="AL17"/>
  <c r="AI11" i="34"/>
  <c r="AC10"/>
  <c r="AD10" s="1"/>
  <c r="G11" i="29"/>
  <c r="D13"/>
  <c r="F12"/>
  <c r="E12"/>
  <c r="AZ70" i="1"/>
  <c r="BD70"/>
  <c r="AY70"/>
  <c r="BA70"/>
  <c r="AX70"/>
  <c r="AC14" i="6" l="1"/>
  <c r="AD14" s="1"/>
  <c r="AN69" i="1"/>
  <c r="AP71"/>
  <c r="Y14" i="8" s="1"/>
  <c r="W70" i="1"/>
  <c r="AR19" i="6"/>
  <c r="AR21"/>
  <c r="AG14"/>
  <c r="AH14" s="1"/>
  <c r="AR20"/>
  <c r="AR18"/>
  <c r="AE14"/>
  <c r="AF14" s="1"/>
  <c r="AK70" i="1"/>
  <c r="AC71"/>
  <c r="T71"/>
  <c r="Y5" i="8" s="1"/>
  <c r="AV71" i="1"/>
  <c r="S71"/>
  <c r="V5" i="8" s="1"/>
  <c r="O71" i="1"/>
  <c r="AW71"/>
  <c r="AD71"/>
  <c r="AQ69"/>
  <c r="BB68"/>
  <c r="AR68"/>
  <c r="BC68"/>
  <c r="AW68" i="6" s="1"/>
  <c r="AX68" s="1"/>
  <c r="BC67" i="1"/>
  <c r="AW67" i="6" s="1"/>
  <c r="AX67" s="1"/>
  <c r="AR67" i="1"/>
  <c r="BB67"/>
  <c r="AS20"/>
  <c r="AF19"/>
  <c r="AU19"/>
  <c r="AT19"/>
  <c r="AD67" i="6"/>
  <c r="X67"/>
  <c r="Y67" a="1"/>
  <c r="Y67" s="1"/>
  <c r="AB68"/>
  <c r="AE67"/>
  <c r="AG67"/>
  <c r="AH67"/>
  <c r="AF67"/>
  <c r="W67"/>
  <c r="AC67"/>
  <c r="AK28"/>
  <c r="AA28"/>
  <c r="AI28"/>
  <c r="Z28"/>
  <c r="AJ28"/>
  <c r="AI12" i="34"/>
  <c r="AC11"/>
  <c r="AD11" s="1"/>
  <c r="G12" i="29"/>
  <c r="F13"/>
  <c r="G13" s="1"/>
  <c r="E13"/>
  <c r="D14"/>
  <c r="K12"/>
  <c r="BA71" i="1"/>
  <c r="BD71"/>
  <c r="AZ71"/>
  <c r="AY71"/>
  <c r="AX71"/>
  <c r="Y23" i="8" l="1"/>
  <c r="AC22" i="6"/>
  <c r="AD22" s="1"/>
  <c r="AN70" i="1"/>
  <c r="Y6" i="8"/>
  <c r="U11"/>
  <c r="V3" s="1"/>
  <c r="X71" i="1"/>
  <c r="V7" i="8" s="1"/>
  <c r="W71" i="1"/>
  <c r="AL71"/>
  <c r="AO71" s="1"/>
  <c r="V14" i="8" s="1"/>
  <c r="AK71" i="1"/>
  <c r="AN71" s="1"/>
  <c r="AQ70"/>
  <c r="AR69"/>
  <c r="BB69"/>
  <c r="BC69"/>
  <c r="AW69" i="6" s="1"/>
  <c r="AX69" s="1"/>
  <c r="AS21" i="1"/>
  <c r="AF20"/>
  <c r="AU20"/>
  <c r="AT20"/>
  <c r="AB69" i="6"/>
  <c r="AC68"/>
  <c r="AD68"/>
  <c r="AE68"/>
  <c r="AF68"/>
  <c r="W68"/>
  <c r="AG68"/>
  <c r="X68"/>
  <c r="Y68" a="1"/>
  <c r="Y68" s="1"/>
  <c r="AH68"/>
  <c r="AK29"/>
  <c r="AA29"/>
  <c r="AI29"/>
  <c r="Z29"/>
  <c r="AJ29"/>
  <c r="AI13" i="34"/>
  <c r="AC12"/>
  <c r="AD12" s="1"/>
  <c r="K13" i="29"/>
  <c r="D15"/>
  <c r="F14"/>
  <c r="E14"/>
  <c r="V6" i="8" l="1"/>
  <c r="U12"/>
  <c r="V4" s="1"/>
  <c r="V23"/>
  <c r="Y3"/>
  <c r="X25" i="6"/>
  <c r="X24"/>
  <c r="AQ21"/>
  <c r="AE12"/>
  <c r="AF12" s="1"/>
  <c r="AQ20"/>
  <c r="AQ19"/>
  <c r="AQ18"/>
  <c r="X23"/>
  <c r="X26"/>
  <c r="AP20"/>
  <c r="AP18"/>
  <c r="AC12"/>
  <c r="AD12" s="1"/>
  <c r="X13"/>
  <c r="X14"/>
  <c r="X20"/>
  <c r="X22"/>
  <c r="X21"/>
  <c r="X16"/>
  <c r="X15"/>
  <c r="X18"/>
  <c r="X19"/>
  <c r="X17"/>
  <c r="AP19"/>
  <c r="AQ71" i="1"/>
  <c r="BB70"/>
  <c r="BC70"/>
  <c r="AW70" i="6" s="1"/>
  <c r="AX70" s="1"/>
  <c r="AR70" i="1"/>
  <c r="AF21"/>
  <c r="AS22"/>
  <c r="AU21"/>
  <c r="AT21"/>
  <c r="AF69" i="6"/>
  <c r="W69"/>
  <c r="AG69"/>
  <c r="X69"/>
  <c r="AH69"/>
  <c r="Y69" a="1"/>
  <c r="Y69" s="1"/>
  <c r="AC69"/>
  <c r="AD69"/>
  <c r="AE69"/>
  <c r="AB70"/>
  <c r="AK30"/>
  <c r="AA30"/>
  <c r="AI30"/>
  <c r="Z30"/>
  <c r="AJ30"/>
  <c r="AL20"/>
  <c r="AI14" i="34"/>
  <c r="AC13"/>
  <c r="AD13" s="1"/>
  <c r="K14" i="29"/>
  <c r="E15"/>
  <c r="D16"/>
  <c r="F15"/>
  <c r="G14"/>
  <c r="V21" i="8" l="1"/>
  <c r="U18"/>
  <c r="V11"/>
  <c r="Y4"/>
  <c r="V12"/>
  <c r="V19"/>
  <c r="X11"/>
  <c r="X12"/>
  <c r="BB71" i="1"/>
  <c r="AR71"/>
  <c r="BC71"/>
  <c r="AW71" i="6" s="1"/>
  <c r="AX71" s="1"/>
  <c r="AS23" i="1"/>
  <c r="AF22"/>
  <c r="AU22"/>
  <c r="AT22"/>
  <c r="AC70" i="6"/>
  <c r="W70"/>
  <c r="AD70"/>
  <c r="X70"/>
  <c r="AB71"/>
  <c r="AE70"/>
  <c r="AF70"/>
  <c r="AG70"/>
  <c r="AH70"/>
  <c r="Y70" a="1"/>
  <c r="Y70" s="1"/>
  <c r="AK31"/>
  <c r="AA31"/>
  <c r="AI31"/>
  <c r="Z31"/>
  <c r="AJ31"/>
  <c r="AL22"/>
  <c r="AI15" i="34"/>
  <c r="AC14"/>
  <c r="AD14" s="1"/>
  <c r="G15" i="29"/>
  <c r="K15"/>
  <c r="E16"/>
  <c r="F16"/>
  <c r="G16" s="1"/>
  <c r="D17"/>
  <c r="V22" i="8" l="1"/>
  <c r="Y21"/>
  <c r="X18"/>
  <c r="Y19"/>
  <c r="Y11"/>
  <c r="Y12"/>
  <c r="AS24" i="1"/>
  <c r="AF23"/>
  <c r="AU23"/>
  <c r="AT23"/>
  <c r="AH71" i="6"/>
  <c r="Y71" a="1"/>
  <c r="Y71" s="1"/>
  <c r="AD71"/>
  <c r="AC71"/>
  <c r="AB72"/>
  <c r="AE71"/>
  <c r="AF71"/>
  <c r="W71"/>
  <c r="X71"/>
  <c r="AG71"/>
  <c r="AK32"/>
  <c r="AA32"/>
  <c r="AI32"/>
  <c r="Z32"/>
  <c r="AJ32"/>
  <c r="AL23"/>
  <c r="AI16" i="34"/>
  <c r="AC15"/>
  <c r="AD15" s="1"/>
  <c r="D18" i="29"/>
  <c r="F17"/>
  <c r="E17"/>
  <c r="K16"/>
  <c r="Y22" i="8" l="1"/>
  <c r="AS25" i="1"/>
  <c r="AF24"/>
  <c r="AU24"/>
  <c r="AT24"/>
  <c r="AB73" i="6"/>
  <c r="AE72"/>
  <c r="Y72" a="1"/>
  <c r="Y72" s="1"/>
  <c r="AF72"/>
  <c r="W72"/>
  <c r="AG72"/>
  <c r="X72"/>
  <c r="AH72"/>
  <c r="AC72"/>
  <c r="AD72"/>
  <c r="AK33"/>
  <c r="AA33"/>
  <c r="AI33"/>
  <c r="Z33"/>
  <c r="AJ33"/>
  <c r="AL24"/>
  <c r="AI17" i="34"/>
  <c r="AC16"/>
  <c r="AD16" s="1"/>
  <c r="G17" i="29"/>
  <c r="F18"/>
  <c r="E18"/>
  <c r="D19"/>
  <c r="K17"/>
  <c r="AS26" i="1" l="1"/>
  <c r="AF25"/>
  <c r="AU25"/>
  <c r="AT25"/>
  <c r="AB74" i="6"/>
  <c r="AF73"/>
  <c r="AC73"/>
  <c r="AE73"/>
  <c r="AD73"/>
  <c r="W73"/>
  <c r="AG73"/>
  <c r="X73"/>
  <c r="AH73"/>
  <c r="Y73" a="1"/>
  <c r="Y73" s="1"/>
  <c r="AK34"/>
  <c r="AA34"/>
  <c r="AI34"/>
  <c r="Z34"/>
  <c r="AJ34"/>
  <c r="AL25"/>
  <c r="AI18" i="34"/>
  <c r="AC17"/>
  <c r="AD17" s="1"/>
  <c r="G18" i="29"/>
  <c r="D20"/>
  <c r="F19"/>
  <c r="E19"/>
  <c r="K18"/>
  <c r="AF26" i="1" l="1"/>
  <c r="AS27"/>
  <c r="AU26"/>
  <c r="AT26"/>
  <c r="AG74" i="6"/>
  <c r="X74"/>
  <c r="AH74"/>
  <c r="Y74" a="1"/>
  <c r="Y74" s="1"/>
  <c r="AC74"/>
  <c r="AD74"/>
  <c r="AB75"/>
  <c r="AE74"/>
  <c r="W74"/>
  <c r="AF74"/>
  <c r="AK35"/>
  <c r="AA35"/>
  <c r="AI35"/>
  <c r="Z35"/>
  <c r="AJ35"/>
  <c r="AL26"/>
  <c r="AI19" i="34"/>
  <c r="AC18"/>
  <c r="AD18" s="1"/>
  <c r="G19" i="29"/>
  <c r="D21"/>
  <c r="F20"/>
  <c r="E20"/>
  <c r="K19"/>
  <c r="AS28" i="1" l="1"/>
  <c r="AF27"/>
  <c r="AU27"/>
  <c r="AT27"/>
  <c r="AD75" i="6"/>
  <c r="AH75"/>
  <c r="AB76"/>
  <c r="AE75"/>
  <c r="AG75"/>
  <c r="AF75"/>
  <c r="W75"/>
  <c r="X75"/>
  <c r="Y75" a="1"/>
  <c r="Y75" s="1"/>
  <c r="AC75"/>
  <c r="AK36"/>
  <c r="AA36"/>
  <c r="AI36"/>
  <c r="Z36"/>
  <c r="AJ36"/>
  <c r="AL27"/>
  <c r="AI20" i="34"/>
  <c r="AC19"/>
  <c r="AD19" s="1"/>
  <c r="G20" i="29"/>
  <c r="F21"/>
  <c r="K21" s="1"/>
  <c r="E21"/>
  <c r="D22"/>
  <c r="K20"/>
  <c r="AS29" i="1" l="1"/>
  <c r="AF28"/>
  <c r="AU28"/>
  <c r="AT28"/>
  <c r="AD76" i="6"/>
  <c r="AE76"/>
  <c r="AC76"/>
  <c r="AB77"/>
  <c r="AF76"/>
  <c r="W76"/>
  <c r="AG76"/>
  <c r="X76"/>
  <c r="Y76" a="1"/>
  <c r="Y76" s="1"/>
  <c r="AH76"/>
  <c r="AK37"/>
  <c r="AA37"/>
  <c r="AI37"/>
  <c r="Z37"/>
  <c r="AJ37"/>
  <c r="AL28"/>
  <c r="AI21" i="34"/>
  <c r="AC20"/>
  <c r="AD20" s="1"/>
  <c r="G21" i="29"/>
  <c r="D23"/>
  <c r="F22"/>
  <c r="K22" s="1"/>
  <c r="E22"/>
  <c r="AS30" i="1" l="1"/>
  <c r="AF29"/>
  <c r="AU29"/>
  <c r="AT29"/>
  <c r="AF77" i="6"/>
  <c r="W77"/>
  <c r="AG77"/>
  <c r="X77"/>
  <c r="AH77"/>
  <c r="Y77" a="1"/>
  <c r="Y77" s="1"/>
  <c r="AC77"/>
  <c r="AD77"/>
  <c r="AE77"/>
  <c r="AB78"/>
  <c r="AK38"/>
  <c r="AA38"/>
  <c r="AI38"/>
  <c r="Z38"/>
  <c r="AJ38"/>
  <c r="AL29"/>
  <c r="AI22" i="34"/>
  <c r="AC21"/>
  <c r="AD21" s="1"/>
  <c r="G22" i="29"/>
  <c r="E23"/>
  <c r="D24"/>
  <c r="F23"/>
  <c r="AF30" i="1" l="1"/>
  <c r="AS31"/>
  <c r="AU30"/>
  <c r="AT30"/>
  <c r="AC78" i="6"/>
  <c r="AF78"/>
  <c r="X78"/>
  <c r="AD78"/>
  <c r="W78"/>
  <c r="AG78"/>
  <c r="AB79"/>
  <c r="AE78"/>
  <c r="AH78"/>
  <c r="Y78" a="1"/>
  <c r="Y78" s="1"/>
  <c r="AK39"/>
  <c r="AA39"/>
  <c r="AI39"/>
  <c r="Z39"/>
  <c r="AJ39"/>
  <c r="AL30"/>
  <c r="AI23" i="34"/>
  <c r="AC22"/>
  <c r="AD22" s="1"/>
  <c r="G23" i="29"/>
  <c r="E24"/>
  <c r="F24"/>
  <c r="D25"/>
  <c r="K23"/>
  <c r="AF31" i="1" l="1"/>
  <c r="AS32"/>
  <c r="AU31"/>
  <c r="AT31"/>
  <c r="AH79" i="6"/>
  <c r="Y79" a="1"/>
  <c r="Y79" s="1"/>
  <c r="AC79"/>
  <c r="AD79"/>
  <c r="AB80"/>
  <c r="AE79"/>
  <c r="AF79"/>
  <c r="W79"/>
  <c r="AG79"/>
  <c r="X79"/>
  <c r="AK40"/>
  <c r="AA40"/>
  <c r="AI40"/>
  <c r="Z40"/>
  <c r="AJ40"/>
  <c r="AL31"/>
  <c r="AI24" i="34"/>
  <c r="AC23"/>
  <c r="AD23" s="1"/>
  <c r="G24" i="29"/>
  <c r="K24"/>
  <c r="D26"/>
  <c r="F25"/>
  <c r="E25"/>
  <c r="AS33" i="1" l="1"/>
  <c r="AF32"/>
  <c r="AU32"/>
  <c r="AT32"/>
  <c r="AB81" i="6"/>
  <c r="AE80"/>
  <c r="AH80"/>
  <c r="AF80"/>
  <c r="W80"/>
  <c r="Y80" a="1"/>
  <c r="Y80" s="1"/>
  <c r="AG80"/>
  <c r="X80"/>
  <c r="AC80"/>
  <c r="AD80"/>
  <c r="AK41"/>
  <c r="AA41"/>
  <c r="AI41"/>
  <c r="Z41"/>
  <c r="AJ41"/>
  <c r="AL32"/>
  <c r="AI25" i="34"/>
  <c r="AC24"/>
  <c r="AD24" s="1"/>
  <c r="G25" i="29"/>
  <c r="K25"/>
  <c r="F26"/>
  <c r="G26" s="1"/>
  <c r="E26"/>
  <c r="D27"/>
  <c r="AS34" i="1" l="1"/>
  <c r="AF33"/>
  <c r="AU33"/>
  <c r="AT33"/>
  <c r="AC81" i="6"/>
  <c r="AB82"/>
  <c r="W81"/>
  <c r="AD81"/>
  <c r="AE81"/>
  <c r="AF81"/>
  <c r="AG81"/>
  <c r="X81"/>
  <c r="AH81"/>
  <c r="Y81" a="1"/>
  <c r="Y81" s="1"/>
  <c r="AK42"/>
  <c r="AA42"/>
  <c r="AI42"/>
  <c r="Z42"/>
  <c r="AJ42"/>
  <c r="AL33"/>
  <c r="AW33"/>
  <c r="AX33" s="1"/>
  <c r="AI26" i="34"/>
  <c r="AC25"/>
  <c r="AD25" s="1"/>
  <c r="D28" i="29"/>
  <c r="E27"/>
  <c r="F27"/>
  <c r="G27" s="1"/>
  <c r="K26"/>
  <c r="AS35" i="1" l="1"/>
  <c r="AF34"/>
  <c r="AU34"/>
  <c r="AT34"/>
  <c r="AG82" i="6"/>
  <c r="X82"/>
  <c r="AH82"/>
  <c r="Y82" a="1"/>
  <c r="Y82" s="1"/>
  <c r="AC82"/>
  <c r="AD82"/>
  <c r="AB83"/>
  <c r="AE82"/>
  <c r="W82"/>
  <c r="AF82"/>
  <c r="AK43"/>
  <c r="AA43"/>
  <c r="AI43"/>
  <c r="Z43"/>
  <c r="AJ43"/>
  <c r="AL34"/>
  <c r="AW34"/>
  <c r="AX34" s="1"/>
  <c r="AI27" i="34"/>
  <c r="AC26"/>
  <c r="AD26" s="1"/>
  <c r="D29" i="29"/>
  <c r="F28"/>
  <c r="E28"/>
  <c r="K27"/>
  <c r="AS36" i="1" l="1"/>
  <c r="AF35"/>
  <c r="AU35"/>
  <c r="AT35"/>
  <c r="AD83" i="6"/>
  <c r="X83"/>
  <c r="Y83" a="1"/>
  <c r="Y83" s="1"/>
  <c r="AB84"/>
  <c r="AE83"/>
  <c r="AF83"/>
  <c r="W83"/>
  <c r="AG83"/>
  <c r="AH83"/>
  <c r="AC83"/>
  <c r="AK44"/>
  <c r="AA44"/>
  <c r="AI44"/>
  <c r="Z44"/>
  <c r="AJ44"/>
  <c r="AL35"/>
  <c r="AW35"/>
  <c r="AX35" s="1"/>
  <c r="AI28" i="34"/>
  <c r="AC27"/>
  <c r="AD27" s="1"/>
  <c r="G28" i="29"/>
  <c r="F29"/>
  <c r="K29" s="1"/>
  <c r="E29"/>
  <c r="D30"/>
  <c r="K28"/>
  <c r="AS37" i="1" l="1"/>
  <c r="AF36"/>
  <c r="AU36"/>
  <c r="AT36"/>
  <c r="AB85" i="6"/>
  <c r="AD84"/>
  <c r="AE84"/>
  <c r="AC84"/>
  <c r="AF84"/>
  <c r="W84"/>
  <c r="AG84"/>
  <c r="X84"/>
  <c r="Y84" a="1"/>
  <c r="Y84" s="1"/>
  <c r="AH84"/>
  <c r="AK45"/>
  <c r="AA45"/>
  <c r="AI45"/>
  <c r="Z45"/>
  <c r="AJ45"/>
  <c r="AL36"/>
  <c r="AW36"/>
  <c r="AX36" s="1"/>
  <c r="AI29" i="34"/>
  <c r="AC28"/>
  <c r="AD28" s="1"/>
  <c r="D31" i="29"/>
  <c r="F30"/>
  <c r="E30"/>
  <c r="G29"/>
  <c r="AS38" i="1" l="1"/>
  <c r="AF37"/>
  <c r="AU37"/>
  <c r="AT37"/>
  <c r="AF85" i="6"/>
  <c r="W85"/>
  <c r="AG85"/>
  <c r="X85"/>
  <c r="AH85"/>
  <c r="Y85" a="1"/>
  <c r="Y85" s="1"/>
  <c r="AC85"/>
  <c r="AD85"/>
  <c r="AE85"/>
  <c r="AB86"/>
  <c r="AK46"/>
  <c r="AA46"/>
  <c r="AI46"/>
  <c r="Z46"/>
  <c r="AJ46"/>
  <c r="AL37"/>
  <c r="AW37"/>
  <c r="AX37" s="1"/>
  <c r="AI30" i="34"/>
  <c r="AC29"/>
  <c r="AD29" s="1"/>
  <c r="K30" i="29"/>
  <c r="E31"/>
  <c r="D32"/>
  <c r="F31"/>
  <c r="G31" s="1"/>
  <c r="G30"/>
  <c r="AS39" i="1" l="1"/>
  <c r="AF38"/>
  <c r="AU38"/>
  <c r="AT38"/>
  <c r="AC86" i="6"/>
  <c r="AD86"/>
  <c r="AF86"/>
  <c r="AG86"/>
  <c r="AB87"/>
  <c r="AE86"/>
  <c r="W86"/>
  <c r="X86"/>
  <c r="AH86"/>
  <c r="Y86" a="1"/>
  <c r="Y86" s="1"/>
  <c r="AK47"/>
  <c r="AA47"/>
  <c r="AI47"/>
  <c r="Z47"/>
  <c r="AJ47"/>
  <c r="AL38"/>
  <c r="AW38"/>
  <c r="AX38" s="1"/>
  <c r="AI31" i="34"/>
  <c r="AC30"/>
  <c r="AD30" s="1"/>
  <c r="K31" i="29"/>
  <c r="F32"/>
  <c r="E32"/>
  <c r="D33"/>
  <c r="AS40" i="1" l="1"/>
  <c r="AF39"/>
  <c r="AU39"/>
  <c r="AT39"/>
  <c r="AH87" i="6"/>
  <c r="Y87" a="1"/>
  <c r="Y87" s="1"/>
  <c r="AC87"/>
  <c r="AD87"/>
  <c r="AB88"/>
  <c r="AE87"/>
  <c r="AF87"/>
  <c r="W87"/>
  <c r="X87"/>
  <c r="AG87"/>
  <c r="AK48"/>
  <c r="AA48"/>
  <c r="AI48"/>
  <c r="Z48"/>
  <c r="AJ48"/>
  <c r="AL39"/>
  <c r="AW39"/>
  <c r="AX39" s="1"/>
  <c r="AI32" i="34"/>
  <c r="AC31"/>
  <c r="AD31" s="1"/>
  <c r="K32" i="29"/>
  <c r="G32"/>
  <c r="D34"/>
  <c r="F33"/>
  <c r="E33"/>
  <c r="AS41" i="1" l="1"/>
  <c r="AF40"/>
  <c r="AU40"/>
  <c r="AT40"/>
  <c r="AB89" i="6"/>
  <c r="AE88"/>
  <c r="AH88"/>
  <c r="AF88"/>
  <c r="W88"/>
  <c r="AG88"/>
  <c r="X88"/>
  <c r="Y88" a="1"/>
  <c r="Y88" s="1"/>
  <c r="AC88"/>
  <c r="AD88"/>
  <c r="AK49"/>
  <c r="AA49"/>
  <c r="AI49"/>
  <c r="Z49"/>
  <c r="AJ49"/>
  <c r="AL40"/>
  <c r="AW40"/>
  <c r="AX40" s="1"/>
  <c r="AI33" i="34"/>
  <c r="AC32"/>
  <c r="AD32" s="1"/>
  <c r="G33" i="29"/>
  <c r="K33"/>
  <c r="F34"/>
  <c r="K34" s="1"/>
  <c r="E34"/>
  <c r="D35"/>
  <c r="AS42" i="1" l="1"/>
  <c r="AF41"/>
  <c r="AU41"/>
  <c r="AT41"/>
  <c r="W89" i="6"/>
  <c r="AC89"/>
  <c r="AE89"/>
  <c r="AF89"/>
  <c r="AD89"/>
  <c r="AB90"/>
  <c r="AG89"/>
  <c r="X89"/>
  <c r="AH89"/>
  <c r="Y89" a="1"/>
  <c r="Y89" s="1"/>
  <c r="AK50"/>
  <c r="AA50"/>
  <c r="AI50"/>
  <c r="Z50"/>
  <c r="AJ50"/>
  <c r="AL41"/>
  <c r="AW41"/>
  <c r="AX41" s="1"/>
  <c r="AI34" i="34"/>
  <c r="AC33"/>
  <c r="AD33" s="1"/>
  <c r="G34" i="29"/>
  <c r="D36"/>
  <c r="E35"/>
  <c r="F35"/>
  <c r="AS43" i="1" l="1"/>
  <c r="AF42"/>
  <c r="AU42"/>
  <c r="AT42"/>
  <c r="AG90" i="6"/>
  <c r="X90"/>
  <c r="AC90"/>
  <c r="AH90"/>
  <c r="Y90" a="1"/>
  <c r="Y90" s="1"/>
  <c r="AD90"/>
  <c r="AB91"/>
  <c r="AE90"/>
  <c r="W90"/>
  <c r="AF90"/>
  <c r="AK51"/>
  <c r="AA51"/>
  <c r="AI51"/>
  <c r="Z51"/>
  <c r="AJ51"/>
  <c r="AL42"/>
  <c r="AW42"/>
  <c r="AX42" s="1"/>
  <c r="AI35" i="34"/>
  <c r="AC34"/>
  <c r="AD34" s="1"/>
  <c r="G35" i="29"/>
  <c r="D37"/>
  <c r="D38" s="1"/>
  <c r="F36"/>
  <c r="E36"/>
  <c r="K35"/>
  <c r="AS44" i="1" l="1"/>
  <c r="AF43"/>
  <c r="AU43"/>
  <c r="AT43"/>
  <c r="AD91" i="6"/>
  <c r="X91"/>
  <c r="AB92"/>
  <c r="AE91"/>
  <c r="AH91"/>
  <c r="AF91"/>
  <c r="W91"/>
  <c r="AG91"/>
  <c r="Y91" a="1"/>
  <c r="Y91" s="1"/>
  <c r="AC91"/>
  <c r="AK52"/>
  <c r="AA52"/>
  <c r="AI52"/>
  <c r="Z52"/>
  <c r="AJ52"/>
  <c r="AL43"/>
  <c r="AW43"/>
  <c r="AX43" s="1"/>
  <c r="AI36" i="34"/>
  <c r="AC35"/>
  <c r="AD35" s="1"/>
  <c r="F38" i="29"/>
  <c r="E38"/>
  <c r="D39"/>
  <c r="G36"/>
  <c r="F37"/>
  <c r="K37" s="1"/>
  <c r="E37"/>
  <c r="K36"/>
  <c r="AS45" i="1" l="1"/>
  <c r="AF44"/>
  <c r="AU44"/>
  <c r="AT44"/>
  <c r="AE92" i="6"/>
  <c r="AD92"/>
  <c r="AC92"/>
  <c r="AB93"/>
  <c r="AF92"/>
  <c r="W92"/>
  <c r="AG92"/>
  <c r="X92"/>
  <c r="Y92" a="1"/>
  <c r="Y92" s="1"/>
  <c r="AH92"/>
  <c r="AK53"/>
  <c r="AA53"/>
  <c r="AI53"/>
  <c r="Z53"/>
  <c r="AJ53"/>
  <c r="AL44"/>
  <c r="AW44"/>
  <c r="AX44" s="1"/>
  <c r="AI37" i="34"/>
  <c r="AC36"/>
  <c r="AD36" s="1"/>
  <c r="K38" i="29"/>
  <c r="G38"/>
  <c r="F39"/>
  <c r="K39" s="1"/>
  <c r="D40"/>
  <c r="E39"/>
  <c r="G37"/>
  <c r="AS46" i="1" l="1"/>
  <c r="AF45"/>
  <c r="AU45"/>
  <c r="AT45"/>
  <c r="AF93" i="6"/>
  <c r="W93"/>
  <c r="AG93"/>
  <c r="X93"/>
  <c r="AH93"/>
  <c r="Y93" a="1"/>
  <c r="Y93" s="1"/>
  <c r="AC93"/>
  <c r="AD93"/>
  <c r="AE93"/>
  <c r="AB94"/>
  <c r="AK54"/>
  <c r="AA54"/>
  <c r="AI54"/>
  <c r="Z54"/>
  <c r="AJ54"/>
  <c r="AL45"/>
  <c r="AW45"/>
  <c r="AX45" s="1"/>
  <c r="AI38" i="34"/>
  <c r="AC37"/>
  <c r="AD37" s="1"/>
  <c r="G39" i="29"/>
  <c r="E40"/>
  <c r="F40"/>
  <c r="K40" s="1"/>
  <c r="D41"/>
  <c r="AS47" i="1" l="1"/>
  <c r="AF46"/>
  <c r="AU46"/>
  <c r="AT46"/>
  <c r="AC94" i="6"/>
  <c r="AG94"/>
  <c r="AD94"/>
  <c r="X94"/>
  <c r="AB95"/>
  <c r="AE94"/>
  <c r="AF94"/>
  <c r="W94"/>
  <c r="AH94"/>
  <c r="Y94" a="1"/>
  <c r="Y94" s="1"/>
  <c r="AK55"/>
  <c r="AA55"/>
  <c r="AI55"/>
  <c r="Z55"/>
  <c r="AJ55"/>
  <c r="AL46"/>
  <c r="AW46"/>
  <c r="AX46" s="1"/>
  <c r="AI39" i="34"/>
  <c r="AC38"/>
  <c r="AD38" s="1"/>
  <c r="D42" i="29"/>
  <c r="E41"/>
  <c r="F41"/>
  <c r="G40"/>
  <c r="AF47" i="1" l="1"/>
  <c r="AS48"/>
  <c r="AU47"/>
  <c r="AT47"/>
  <c r="AH95" i="6"/>
  <c r="Y95" a="1"/>
  <c r="Y95" s="1"/>
  <c r="AC95"/>
  <c r="AD95"/>
  <c r="AB96"/>
  <c r="AE95"/>
  <c r="AF95"/>
  <c r="W95"/>
  <c r="X95"/>
  <c r="AG95"/>
  <c r="AK56"/>
  <c r="AA56"/>
  <c r="AI56"/>
  <c r="Z56"/>
  <c r="AJ56"/>
  <c r="AL47"/>
  <c r="AW47"/>
  <c r="AX47" s="1"/>
  <c r="AI40" i="34"/>
  <c r="AC39"/>
  <c r="AD39" s="1"/>
  <c r="K41" i="29"/>
  <c r="E42"/>
  <c r="D43"/>
  <c r="F42"/>
  <c r="K42" s="1"/>
  <c r="G41"/>
  <c r="AF48" i="1" l="1"/>
  <c r="AS49"/>
  <c r="AU48"/>
  <c r="AT48"/>
  <c r="AB97" i="6"/>
  <c r="AE96"/>
  <c r="AF96"/>
  <c r="W96"/>
  <c r="Y96" a="1"/>
  <c r="Y96" s="1"/>
  <c r="AG96"/>
  <c r="X96"/>
  <c r="AH96"/>
  <c r="AC96"/>
  <c r="AD96"/>
  <c r="AK57"/>
  <c r="AA57"/>
  <c r="AI57"/>
  <c r="Z57"/>
  <c r="AJ57"/>
  <c r="AL48"/>
  <c r="AW48"/>
  <c r="AX48" s="1"/>
  <c r="AI41" i="34"/>
  <c r="AC40"/>
  <c r="AD40" s="1"/>
  <c r="G42" i="29"/>
  <c r="F43"/>
  <c r="G43" s="1"/>
  <c r="D44"/>
  <c r="E43"/>
  <c r="AF49" i="1" l="1"/>
  <c r="AS50"/>
  <c r="AU49"/>
  <c r="AT49"/>
  <c r="W97" i="6"/>
  <c r="AC97"/>
  <c r="AD97"/>
  <c r="AB98"/>
  <c r="AE97"/>
  <c r="AF97"/>
  <c r="AG97"/>
  <c r="X97"/>
  <c r="AH97"/>
  <c r="Y97" a="1"/>
  <c r="Y97" s="1"/>
  <c r="AK58"/>
  <c r="AA58"/>
  <c r="AI58"/>
  <c r="Z58"/>
  <c r="AJ58"/>
  <c r="AL49"/>
  <c r="AQ10"/>
  <c r="AA2" s="1"/>
  <c r="AW49"/>
  <c r="AX49" s="1"/>
  <c r="AY3" s="1"/>
  <c r="AI42" i="34"/>
  <c r="AC41"/>
  <c r="AD41" s="1"/>
  <c r="K43" i="29"/>
  <c r="F44"/>
  <c r="D45"/>
  <c r="E44"/>
  <c r="AZ3" i="6"/>
  <c r="AA3" l="1"/>
  <c r="AF50" i="1"/>
  <c r="AS51"/>
  <c r="AU50"/>
  <c r="AT50"/>
  <c r="AP21" i="6"/>
  <c r="AQ13"/>
  <c r="Y18" a="1"/>
  <c r="Y18" s="1"/>
  <c r="W18" s="1"/>
  <c r="Y4" a="1"/>
  <c r="Y4" s="1"/>
  <c r="W4" s="1"/>
  <c r="Y23" a="1"/>
  <c r="Y23" s="1"/>
  <c r="W23" s="1"/>
  <c r="Y17" a="1"/>
  <c r="Y17" s="1"/>
  <c r="W17" s="1"/>
  <c r="AG98"/>
  <c r="X98"/>
  <c r="AC98"/>
  <c r="AH98"/>
  <c r="Y98" a="1"/>
  <c r="Y98" s="1"/>
  <c r="AD98"/>
  <c r="AB99"/>
  <c r="AE98"/>
  <c r="AF98"/>
  <c r="W98"/>
  <c r="Y24" a="1"/>
  <c r="Y24" s="1"/>
  <c r="W24" s="1"/>
  <c r="Y7" a="1"/>
  <c r="Y7" s="1"/>
  <c r="W7" s="1"/>
  <c r="Y13" a="1"/>
  <c r="Y13" s="1"/>
  <c r="W13" s="1"/>
  <c r="Y8" a="1"/>
  <c r="Y8" s="1"/>
  <c r="W8" s="1"/>
  <c r="Y11" a="1"/>
  <c r="Y11" s="1"/>
  <c r="W11" s="1"/>
  <c r="Y20" a="1"/>
  <c r="Y20" s="1"/>
  <c r="W20" s="1"/>
  <c r="Y25" a="1"/>
  <c r="Y25" s="1"/>
  <c r="W25" s="1"/>
  <c r="Y9" a="1"/>
  <c r="Y9" s="1"/>
  <c r="W9" s="1"/>
  <c r="Y3" a="1"/>
  <c r="Y3" s="1"/>
  <c r="W3" s="1"/>
  <c r="Y15" a="1"/>
  <c r="Y15" s="1"/>
  <c r="W15" s="1"/>
  <c r="Y19" a="1"/>
  <c r="Y19" s="1"/>
  <c r="W19" s="1"/>
  <c r="Y10" a="1"/>
  <c r="Y10" s="1"/>
  <c r="W10" s="1"/>
  <c r="Y21" a="1"/>
  <c r="Y21" s="1"/>
  <c r="W21" s="1"/>
  <c r="Y5" a="1"/>
  <c r="Y5" s="1"/>
  <c r="W5" s="1"/>
  <c r="Y22" a="1"/>
  <c r="Y22" s="1"/>
  <c r="W22" s="1"/>
  <c r="Y26" a="1"/>
  <c r="Y26" s="1"/>
  <c r="W26" s="1"/>
  <c r="Y16" a="1"/>
  <c r="Y16" s="1"/>
  <c r="W16" s="1"/>
  <c r="Y14" a="1"/>
  <c r="Y14" s="1"/>
  <c r="W14" s="1"/>
  <c r="Y6" a="1"/>
  <c r="Y6" s="1"/>
  <c r="W6" s="1"/>
  <c r="Y12" a="1"/>
  <c r="Y12" s="1"/>
  <c r="W12" s="1"/>
  <c r="AK59"/>
  <c r="AA59"/>
  <c r="AI59"/>
  <c r="Z59"/>
  <c r="AJ59"/>
  <c r="AL50"/>
  <c r="AI43" i="34"/>
  <c r="AC42"/>
  <c r="AD42" s="1"/>
  <c r="G44" i="29"/>
  <c r="K44"/>
  <c r="E45"/>
  <c r="D46"/>
  <c r="F45"/>
  <c r="AY4" i="6"/>
  <c r="AF51" i="1" l="1"/>
  <c r="AS52"/>
  <c r="AU51"/>
  <c r="AT51"/>
  <c r="AD99" i="6"/>
  <c r="AH99"/>
  <c r="AB100"/>
  <c r="AN24" s="1"/>
  <c r="AE99"/>
  <c r="AG99"/>
  <c r="AF99"/>
  <c r="W99"/>
  <c r="X99"/>
  <c r="Y99" a="1"/>
  <c r="Y99" s="1"/>
  <c r="AC99"/>
  <c r="BA3"/>
  <c r="AK60"/>
  <c r="AA60"/>
  <c r="AI60"/>
  <c r="Z60"/>
  <c r="AJ60"/>
  <c r="AL51"/>
  <c r="AI44" i="34"/>
  <c r="AC43"/>
  <c r="AD43" s="1"/>
  <c r="K45" i="29"/>
  <c r="G45"/>
  <c r="E46"/>
  <c r="F46"/>
  <c r="D47"/>
  <c r="AY5" i="6"/>
  <c r="AZ4"/>
  <c r="AF52" i="1" l="1"/>
  <c r="AS53"/>
  <c r="AU52"/>
  <c r="AT52"/>
  <c r="AD100" i="6"/>
  <c r="AE100"/>
  <c r="AC100"/>
  <c r="AF100"/>
  <c r="W100"/>
  <c r="AG100"/>
  <c r="X100"/>
  <c r="Y100" a="1"/>
  <c r="Y100" s="1"/>
  <c r="AH100"/>
  <c r="BA4"/>
  <c r="AK61"/>
  <c r="AA61"/>
  <c r="AI61"/>
  <c r="Z61"/>
  <c r="AJ61"/>
  <c r="AL52"/>
  <c r="AI45" i="34"/>
  <c r="AC44"/>
  <c r="AD44" s="1"/>
  <c r="G46" i="29"/>
  <c r="D48"/>
  <c r="E47"/>
  <c r="F47"/>
  <c r="K46"/>
  <c r="AZ5" i="6"/>
  <c r="AY6"/>
  <c r="AS54" i="1" l="1"/>
  <c r="AF53"/>
  <c r="AU53"/>
  <c r="AT53"/>
  <c r="BA5" i="6"/>
  <c r="AK62"/>
  <c r="AA62"/>
  <c r="AI62"/>
  <c r="Z62"/>
  <c r="AJ62"/>
  <c r="AL53"/>
  <c r="AI46" i="34"/>
  <c r="AC45"/>
  <c r="AD45" s="1"/>
  <c r="K47" i="29"/>
  <c r="G47"/>
  <c r="E48"/>
  <c r="F48"/>
  <c r="D49"/>
  <c r="AZ6" i="6"/>
  <c r="AY7"/>
  <c r="AF54" i="1" l="1"/>
  <c r="AS55"/>
  <c r="AU54"/>
  <c r="AT54"/>
  <c r="BA6" i="6"/>
  <c r="AK63"/>
  <c r="AA63"/>
  <c r="AI63"/>
  <c r="Z63"/>
  <c r="AJ63"/>
  <c r="AL54"/>
  <c r="AI47" i="34"/>
  <c r="AC46"/>
  <c r="AD46" s="1"/>
  <c r="K48" i="29"/>
  <c r="E49"/>
  <c r="F49"/>
  <c r="K49" s="1"/>
  <c r="D50"/>
  <c r="G48"/>
  <c r="AZ7" i="6"/>
  <c r="AY8"/>
  <c r="AS56" i="1" l="1"/>
  <c r="AF55"/>
  <c r="AU55"/>
  <c r="AT55"/>
  <c r="BA7" i="6"/>
  <c r="AK64"/>
  <c r="AA64"/>
  <c r="AI64"/>
  <c r="Z64"/>
  <c r="AJ64"/>
  <c r="AL55"/>
  <c r="AI48" i="34"/>
  <c r="AC47"/>
  <c r="AD47" s="1"/>
  <c r="D51" i="29"/>
  <c r="E50"/>
  <c r="F50"/>
  <c r="G49"/>
  <c r="AZ8" i="6"/>
  <c r="AY9"/>
  <c r="AS57" i="1" l="1"/>
  <c r="AF56"/>
  <c r="AU56"/>
  <c r="AT56"/>
  <c r="BA8" i="6"/>
  <c r="AK65"/>
  <c r="AA65"/>
  <c r="AI65"/>
  <c r="Z65"/>
  <c r="AJ65"/>
  <c r="AL56"/>
  <c r="AI49" i="34"/>
  <c r="AC48"/>
  <c r="AD48" s="1"/>
  <c r="K50" i="29"/>
  <c r="G50"/>
  <c r="F51"/>
  <c r="G51" s="1"/>
  <c r="D52"/>
  <c r="E51"/>
  <c r="AY10" i="6"/>
  <c r="AZ9"/>
  <c r="AS58" i="1" l="1"/>
  <c r="AF57"/>
  <c r="AU57"/>
  <c r="AT57"/>
  <c r="BA9" i="6"/>
  <c r="AK66"/>
  <c r="AA66"/>
  <c r="AI66"/>
  <c r="Z66"/>
  <c r="AJ66"/>
  <c r="AL57"/>
  <c r="AI50" i="34"/>
  <c r="AC49"/>
  <c r="AD49" s="1"/>
  <c r="D53" i="29"/>
  <c r="F52"/>
  <c r="K52" s="1"/>
  <c r="E52"/>
  <c r="K51"/>
  <c r="AY11" i="6"/>
  <c r="AZ10"/>
  <c r="AS59" i="1" l="1"/>
  <c r="AF58"/>
  <c r="AU58"/>
  <c r="AT58"/>
  <c r="BA10" i="6"/>
  <c r="AK67"/>
  <c r="AA67"/>
  <c r="AI67"/>
  <c r="Z67"/>
  <c r="AJ67"/>
  <c r="AL58"/>
  <c r="AI51" i="34"/>
  <c r="AC50"/>
  <c r="AD50" s="1"/>
  <c r="E53" i="29"/>
  <c r="F53"/>
  <c r="K53" s="1"/>
  <c r="D54"/>
  <c r="G52"/>
  <c r="AZ11" i="6"/>
  <c r="AY12"/>
  <c r="AS60" i="1" l="1"/>
  <c r="AF59"/>
  <c r="AT59"/>
  <c r="AU59"/>
  <c r="BA11" i="6"/>
  <c r="AK68"/>
  <c r="AA68"/>
  <c r="AI68"/>
  <c r="Z68"/>
  <c r="AJ68"/>
  <c r="AL59"/>
  <c r="AI52" i="34"/>
  <c r="AC51"/>
  <c r="AD51" s="1"/>
  <c r="G53" i="29"/>
  <c r="E54"/>
  <c r="F54"/>
  <c r="D55"/>
  <c r="AZ12" i="6"/>
  <c r="AY13"/>
  <c r="AS61" i="1" l="1"/>
  <c r="AF60"/>
  <c r="AU60"/>
  <c r="AT60"/>
  <c r="BA12" i="6"/>
  <c r="AK69"/>
  <c r="AA69"/>
  <c r="AI69"/>
  <c r="Z69"/>
  <c r="AJ69"/>
  <c r="AL60"/>
  <c r="AI53" i="34"/>
  <c r="AC52"/>
  <c r="AD52" s="1"/>
  <c r="G54" i="29"/>
  <c r="D56"/>
  <c r="E55"/>
  <c r="F55"/>
  <c r="K54"/>
  <c r="AZ13" i="6"/>
  <c r="AY14"/>
  <c r="AF61" i="1" l="1"/>
  <c r="AS62"/>
  <c r="AU61"/>
  <c r="AT61"/>
  <c r="BA13" i="6"/>
  <c r="AK70"/>
  <c r="AA70"/>
  <c r="AI70"/>
  <c r="Z70"/>
  <c r="AJ70"/>
  <c r="AL61"/>
  <c r="AI54" i="34"/>
  <c r="AC53"/>
  <c r="AD53" s="1"/>
  <c r="K55" i="29"/>
  <c r="G55"/>
  <c r="E56"/>
  <c r="D57"/>
  <c r="F56"/>
  <c r="AY15" i="6"/>
  <c r="AZ14"/>
  <c r="AF62" i="1" l="1"/>
  <c r="AS63"/>
  <c r="AT62"/>
  <c r="AU62"/>
  <c r="BA14" i="6"/>
  <c r="AK71"/>
  <c r="AA71"/>
  <c r="AI71"/>
  <c r="Z71"/>
  <c r="AJ71"/>
  <c r="AL62"/>
  <c r="AI55" i="34"/>
  <c r="AC54"/>
  <c r="AD54" s="1"/>
  <c r="K56" i="29"/>
  <c r="G56"/>
  <c r="E57"/>
  <c r="F57"/>
  <c r="D58"/>
  <c r="AY16" i="6"/>
  <c r="AZ15"/>
  <c r="AS64" i="1" l="1"/>
  <c r="AF63"/>
  <c r="AU63"/>
  <c r="AT63"/>
  <c r="BA15" i="6"/>
  <c r="AK72"/>
  <c r="AA72"/>
  <c r="AI72"/>
  <c r="Z72"/>
  <c r="AJ72"/>
  <c r="AL63"/>
  <c r="AI56" i="34"/>
  <c r="AC55"/>
  <c r="AD55" s="1"/>
  <c r="K57" i="29"/>
  <c r="F58"/>
  <c r="D59"/>
  <c r="E58"/>
  <c r="G57"/>
  <c r="AZ16" i="6"/>
  <c r="AY17"/>
  <c r="AS65" i="1" l="1"/>
  <c r="AS66" s="1"/>
  <c r="AF64"/>
  <c r="AU64"/>
  <c r="AT64"/>
  <c r="BA16" i="6"/>
  <c r="AK73"/>
  <c r="AA73"/>
  <c r="AI73"/>
  <c r="Z73"/>
  <c r="AJ73"/>
  <c r="AL64"/>
  <c r="AI57" i="34"/>
  <c r="AC56"/>
  <c r="AD56" s="1"/>
  <c r="G58" i="29"/>
  <c r="K58"/>
  <c r="E59"/>
  <c r="D60"/>
  <c r="F59"/>
  <c r="G59" s="1"/>
  <c r="AY18" i="6"/>
  <c r="AZ17"/>
  <c r="AS67" i="1" l="1"/>
  <c r="AS68" s="1"/>
  <c r="AF66"/>
  <c r="AU66"/>
  <c r="AT66"/>
  <c r="AF65"/>
  <c r="AU65"/>
  <c r="AT65"/>
  <c r="BA17" i="6"/>
  <c r="AK74"/>
  <c r="AA74"/>
  <c r="AI74"/>
  <c r="Z74"/>
  <c r="AJ74"/>
  <c r="AL65"/>
  <c r="AI58" i="34"/>
  <c r="AC57"/>
  <c r="AD57" s="1"/>
  <c r="K59" i="29"/>
  <c r="F60"/>
  <c r="E60"/>
  <c r="D61"/>
  <c r="AZ18" i="6"/>
  <c r="AY19"/>
  <c r="AS69" i="1" l="1"/>
  <c r="AF68"/>
  <c r="AT68"/>
  <c r="AU68"/>
  <c r="AF67"/>
  <c r="AU67"/>
  <c r="AT67"/>
  <c r="BA18" i="6"/>
  <c r="AK75"/>
  <c r="AA75"/>
  <c r="AI75"/>
  <c r="Z75"/>
  <c r="AJ75"/>
  <c r="AL66"/>
  <c r="AI59" i="34"/>
  <c r="AC58"/>
  <c r="AD58" s="1"/>
  <c r="G60" i="29"/>
  <c r="K60"/>
  <c r="D62"/>
  <c r="E61"/>
  <c r="F61"/>
  <c r="AY20" i="6"/>
  <c r="AZ19"/>
  <c r="AS70" i="1" l="1"/>
  <c r="AF69"/>
  <c r="AU69"/>
  <c r="AT69"/>
  <c r="BA19" i="6"/>
  <c r="AK76"/>
  <c r="AA76"/>
  <c r="AI76"/>
  <c r="Z76"/>
  <c r="AJ76"/>
  <c r="AL67"/>
  <c r="AI60" i="34"/>
  <c r="AC59"/>
  <c r="AD59" s="1"/>
  <c r="K61" i="29"/>
  <c r="G61"/>
  <c r="E62"/>
  <c r="F62"/>
  <c r="D63"/>
  <c r="AZ20" i="6"/>
  <c r="AY21"/>
  <c r="AS71" i="1" l="1"/>
  <c r="AF70"/>
  <c r="AU70"/>
  <c r="AT70"/>
  <c r="BA20" i="6"/>
  <c r="AK77"/>
  <c r="AA77"/>
  <c r="AI77"/>
  <c r="Z77"/>
  <c r="AJ77"/>
  <c r="AL68"/>
  <c r="AI61" i="34"/>
  <c r="AC60"/>
  <c r="AD60" s="1"/>
  <c r="K62" i="29"/>
  <c r="G62"/>
  <c r="D64"/>
  <c r="E63"/>
  <c r="F63"/>
  <c r="AY22" i="6"/>
  <c r="AZ21"/>
  <c r="AF71" i="1" l="1"/>
  <c r="AU71"/>
  <c r="AT71"/>
  <c r="BA21" i="6"/>
  <c r="AK78"/>
  <c r="AA78"/>
  <c r="AI78"/>
  <c r="Z78"/>
  <c r="AJ78"/>
  <c r="AL69"/>
  <c r="AI62" i="34"/>
  <c r="AC61"/>
  <c r="AD61" s="1"/>
  <c r="K63" i="29"/>
  <c r="G63"/>
  <c r="E64"/>
  <c r="F64"/>
  <c r="D65"/>
  <c r="AZ22" i="6"/>
  <c r="AY23"/>
  <c r="BA22" l="1"/>
  <c r="AK79"/>
  <c r="AA79"/>
  <c r="AI79"/>
  <c r="Z79"/>
  <c r="AJ79"/>
  <c r="AL70"/>
  <c r="AI63" i="34"/>
  <c r="AC62"/>
  <c r="AD62" s="1"/>
  <c r="K64" i="29"/>
  <c r="G64"/>
  <c r="D66"/>
  <c r="E65"/>
  <c r="F65"/>
  <c r="G65" s="1"/>
  <c r="AY24" i="6"/>
  <c r="AZ23"/>
  <c r="BA23" l="1"/>
  <c r="AK80"/>
  <c r="AA80"/>
  <c r="AI80"/>
  <c r="Z80"/>
  <c r="AJ80"/>
  <c r="AL71"/>
  <c r="AI64" i="34"/>
  <c r="AC63"/>
  <c r="AD63" s="1"/>
  <c r="K65" i="29"/>
  <c r="E66"/>
  <c r="F66"/>
  <c r="G66" s="1"/>
  <c r="D67"/>
  <c r="AY25" i="6"/>
  <c r="AZ24"/>
  <c r="BA24" l="1"/>
  <c r="AK81"/>
  <c r="AA81"/>
  <c r="AI81"/>
  <c r="Z81"/>
  <c r="AJ81"/>
  <c r="AL72"/>
  <c r="AI65" i="34"/>
  <c r="AC64"/>
  <c r="AD64" s="1"/>
  <c r="K66" i="29"/>
  <c r="F67"/>
  <c r="E67"/>
  <c r="D68"/>
  <c r="AY26" i="6"/>
  <c r="AZ25"/>
  <c r="BA25" l="1"/>
  <c r="AK82"/>
  <c r="AA82"/>
  <c r="AI82"/>
  <c r="Z82"/>
  <c r="AJ82"/>
  <c r="AL73"/>
  <c r="AI66" i="34"/>
  <c r="AC65"/>
  <c r="AD65" s="1"/>
  <c r="G67" i="29"/>
  <c r="K67"/>
  <c r="F68"/>
  <c r="D69"/>
  <c r="E68"/>
  <c r="AY27" i="6"/>
  <c r="AZ26"/>
  <c r="BA26" l="1"/>
  <c r="AK83"/>
  <c r="AA83"/>
  <c r="AI83"/>
  <c r="Z83"/>
  <c r="AJ83"/>
  <c r="AL74"/>
  <c r="AI67" i="34"/>
  <c r="AC66"/>
  <c r="AD66" s="1"/>
  <c r="K68" i="29"/>
  <c r="G68"/>
  <c r="E69"/>
  <c r="F69"/>
  <c r="D70"/>
  <c r="AZ27" i="6"/>
  <c r="AY28"/>
  <c r="BA27" l="1"/>
  <c r="AK84"/>
  <c r="AA84"/>
  <c r="AI84"/>
  <c r="Z84"/>
  <c r="AJ84"/>
  <c r="AL75"/>
  <c r="AI68" i="34"/>
  <c r="AC67"/>
  <c r="AD67" s="1"/>
  <c r="K69" i="29"/>
  <c r="G69"/>
  <c r="E70"/>
  <c r="F70"/>
  <c r="D71"/>
  <c r="AY29" i="6"/>
  <c r="AZ28"/>
  <c r="BA28" l="1"/>
  <c r="AK85"/>
  <c r="AA85"/>
  <c r="AI85"/>
  <c r="Z85"/>
  <c r="AJ85"/>
  <c r="AL76"/>
  <c r="AI69" i="34"/>
  <c r="AC68"/>
  <c r="AD68" s="1"/>
  <c r="K70" i="29"/>
  <c r="G70"/>
  <c r="E71"/>
  <c r="D72"/>
  <c r="F71"/>
  <c r="AY30" i="6"/>
  <c r="AZ29"/>
  <c r="BA29" l="1"/>
  <c r="AK86"/>
  <c r="AA86"/>
  <c r="AI86"/>
  <c r="Z86"/>
  <c r="AJ86"/>
  <c r="AL77"/>
  <c r="AI70" i="34"/>
  <c r="AC69"/>
  <c r="AD69" s="1"/>
  <c r="G71" i="29"/>
  <c r="K71"/>
  <c r="D73"/>
  <c r="E72"/>
  <c r="F72"/>
  <c r="AY31" i="6"/>
  <c r="AZ30"/>
  <c r="BA30" l="1"/>
  <c r="AK87"/>
  <c r="AA87"/>
  <c r="AI87"/>
  <c r="Z87"/>
  <c r="AJ87"/>
  <c r="AL78"/>
  <c r="AI71" i="34"/>
  <c r="AC70"/>
  <c r="AD70" s="1"/>
  <c r="K72" i="29"/>
  <c r="G72"/>
  <c r="F73"/>
  <c r="D74"/>
  <c r="E73"/>
  <c r="AY32" i="6"/>
  <c r="AZ31"/>
  <c r="BA31" l="1"/>
  <c r="AK88"/>
  <c r="AA88"/>
  <c r="AI88"/>
  <c r="Z88"/>
  <c r="AJ88"/>
  <c r="AL79"/>
  <c r="AI72" i="34"/>
  <c r="AC71"/>
  <c r="AD71" s="1"/>
  <c r="G73" i="29"/>
  <c r="K73"/>
  <c r="F74"/>
  <c r="E74"/>
  <c r="D75"/>
  <c r="AZ32" i="6"/>
  <c r="AY33"/>
  <c r="BA32" l="1"/>
  <c r="AK89"/>
  <c r="AA89"/>
  <c r="AI89"/>
  <c r="Z89"/>
  <c r="AJ89"/>
  <c r="AL80"/>
  <c r="AI73" i="34"/>
  <c r="AC72"/>
  <c r="AD72" s="1"/>
  <c r="AF71"/>
  <c r="AE71"/>
  <c r="K74" i="29"/>
  <c r="G74"/>
  <c r="D76"/>
  <c r="F75"/>
  <c r="E75"/>
  <c r="AY34" i="6"/>
  <c r="AZ33"/>
  <c r="BA33" l="1"/>
  <c r="AK90"/>
  <c r="AA90"/>
  <c r="AI90"/>
  <c r="Z90"/>
  <c r="AJ90"/>
  <c r="AL81"/>
  <c r="AI74" i="34"/>
  <c r="AC73"/>
  <c r="AD73" s="1"/>
  <c r="AE72"/>
  <c r="AF72"/>
  <c r="G75" i="29"/>
  <c r="K75"/>
  <c r="E76"/>
  <c r="D77"/>
  <c r="F76"/>
  <c r="AZ34" i="6"/>
  <c r="AY35"/>
  <c r="BA34" l="1"/>
  <c r="AK91"/>
  <c r="AA91"/>
  <c r="AI91"/>
  <c r="Z91"/>
  <c r="AJ91"/>
  <c r="AL82"/>
  <c r="AI75" i="34"/>
  <c r="AC74"/>
  <c r="AD74" s="1"/>
  <c r="AE73"/>
  <c r="AF73"/>
  <c r="G76" i="29"/>
  <c r="K76"/>
  <c r="E77"/>
  <c r="F77"/>
  <c r="D78"/>
  <c r="AE11" i="8"/>
  <c r="AB10"/>
  <c r="S5"/>
  <c r="AC9" i="30"/>
  <c r="AD9"/>
  <c r="AE9"/>
  <c r="P9"/>
  <c r="M9"/>
  <c r="Q9"/>
  <c r="H4"/>
  <c r="H3"/>
  <c r="H5"/>
  <c r="G21" i="8"/>
  <c r="AA11"/>
  <c r="AA12"/>
  <c r="AE23"/>
  <c r="AB15"/>
  <c r="AB23"/>
  <c r="S16"/>
  <c r="AE16"/>
  <c r="R8"/>
  <c r="S15"/>
  <c r="AD12"/>
  <c r="AE15"/>
  <c r="C21"/>
  <c r="AB16"/>
  <c r="AZ35" i="6"/>
  <c r="AY36"/>
  <c r="I4" i="30" l="1"/>
  <c r="AA19" i="8"/>
  <c r="AE19"/>
  <c r="BA35" i="6"/>
  <c r="AK92"/>
  <c r="AA92"/>
  <c r="AI92"/>
  <c r="Z92"/>
  <c r="AJ92"/>
  <c r="AL83"/>
  <c r="AI76" i="34"/>
  <c r="AC75"/>
  <c r="AD75" s="1"/>
  <c r="AE74"/>
  <c r="AF74"/>
  <c r="K77" i="29"/>
  <c r="G77"/>
  <c r="E78"/>
  <c r="F78"/>
  <c r="D79"/>
  <c r="K78"/>
  <c r="G78"/>
  <c r="I3" i="30"/>
  <c r="O8" i="8"/>
  <c r="AA18"/>
  <c r="AY37" i="6"/>
  <c r="AZ36"/>
  <c r="I5" i="30" l="1"/>
  <c r="BA36" i="6"/>
  <c r="AK93"/>
  <c r="AA93"/>
  <c r="AI93"/>
  <c r="Z93"/>
  <c r="AJ93"/>
  <c r="AL84"/>
  <c r="AI77" i="34"/>
  <c r="AC76"/>
  <c r="AD76" s="1"/>
  <c r="AE75"/>
  <c r="AF75"/>
  <c r="D80" i="29"/>
  <c r="E79"/>
  <c r="K79"/>
  <c r="F79"/>
  <c r="G79"/>
  <c r="AF1"/>
  <c r="AZ37" i="6"/>
  <c r="AY38"/>
  <c r="BA37" l="1"/>
  <c r="AK94"/>
  <c r="AA94"/>
  <c r="AI94"/>
  <c r="Z94"/>
  <c r="AJ94"/>
  <c r="AL85"/>
  <c r="AI78" i="34"/>
  <c r="AC77"/>
  <c r="AD77" s="1"/>
  <c r="AE76"/>
  <c r="AF76"/>
  <c r="D81" i="29"/>
  <c r="E80"/>
  <c r="F80"/>
  <c r="G80"/>
  <c r="K80"/>
  <c r="AY39" i="6"/>
  <c r="AZ38"/>
  <c r="BA38" l="1"/>
  <c r="AK95"/>
  <c r="AA95"/>
  <c r="AI95"/>
  <c r="Z95"/>
  <c r="AJ95"/>
  <c r="AL86"/>
  <c r="AI79" i="34"/>
  <c r="AC78"/>
  <c r="AD78" s="1"/>
  <c r="AF77"/>
  <c r="AE77"/>
  <c r="G81" i="29"/>
  <c r="K81"/>
  <c r="D82"/>
  <c r="E81"/>
  <c r="F81"/>
  <c r="K12" i="8"/>
  <c r="AZ39" i="6"/>
  <c r="AY40"/>
  <c r="BA39" l="1"/>
  <c r="AK96"/>
  <c r="AA96"/>
  <c r="AI96"/>
  <c r="Z96"/>
  <c r="AJ96"/>
  <c r="AL87"/>
  <c r="AI80" i="34"/>
  <c r="AC79"/>
  <c r="AD79" s="1"/>
  <c r="AE78"/>
  <c r="AF78"/>
  <c r="F82" i="29"/>
  <c r="E82"/>
  <c r="G82"/>
  <c r="K82"/>
  <c r="D83"/>
  <c r="AZ40" i="6"/>
  <c r="AY41"/>
  <c r="BA40" l="1"/>
  <c r="AK97"/>
  <c r="AA97"/>
  <c r="AI97"/>
  <c r="Z97"/>
  <c r="AJ97"/>
  <c r="AL88"/>
  <c r="AI81" i="34"/>
  <c r="AC80"/>
  <c r="AD80" s="1"/>
  <c r="AE79"/>
  <c r="AF79"/>
  <c r="G83" i="29"/>
  <c r="F83"/>
  <c r="E83"/>
  <c r="K83"/>
  <c r="D84"/>
  <c r="AZ41" i="6"/>
  <c r="AY42"/>
  <c r="BA41" l="1"/>
  <c r="AK98"/>
  <c r="AA98"/>
  <c r="AI98"/>
  <c r="Z98"/>
  <c r="AJ98"/>
  <c r="AL89"/>
  <c r="AI82" i="34"/>
  <c r="AC81"/>
  <c r="AD81" s="1"/>
  <c r="AE80"/>
  <c r="AF80"/>
  <c r="F84" i="29"/>
  <c r="G84"/>
  <c r="K84"/>
  <c r="D85"/>
  <c r="E84"/>
  <c r="AZ42" i="6"/>
  <c r="AY43"/>
  <c r="BA42" l="1"/>
  <c r="AK99"/>
  <c r="AA99"/>
  <c r="AI99"/>
  <c r="Z99"/>
  <c r="AJ99"/>
  <c r="AL90"/>
  <c r="AI83" i="34"/>
  <c r="AC82"/>
  <c r="AD82" s="1"/>
  <c r="AE81"/>
  <c r="AF81"/>
  <c r="E85" i="29"/>
  <c r="D86"/>
  <c r="G85"/>
  <c r="F85"/>
  <c r="K85"/>
  <c r="L4" i="6"/>
  <c r="M4"/>
  <c r="AZ43"/>
  <c r="AY44"/>
  <c r="BA43" l="1"/>
  <c r="AK100"/>
  <c r="AA100"/>
  <c r="AI100"/>
  <c r="Z100"/>
  <c r="AJ100"/>
  <c r="AL91"/>
  <c r="AI84" i="34"/>
  <c r="AC83"/>
  <c r="AD83" s="1"/>
  <c r="AE82"/>
  <c r="AF82"/>
  <c r="D87" i="29"/>
  <c r="K86"/>
  <c r="F86"/>
  <c r="G86"/>
  <c r="E86"/>
  <c r="AY45" i="6"/>
  <c r="AZ44"/>
  <c r="BA44" l="1"/>
  <c r="AL92"/>
  <c r="AI85" i="34"/>
  <c r="AC84"/>
  <c r="AD84" s="1"/>
  <c r="AE83"/>
  <c r="AF83"/>
  <c r="E87" i="29"/>
  <c r="F87"/>
  <c r="G87"/>
  <c r="K87"/>
  <c r="D88"/>
  <c r="AY46" i="6"/>
  <c r="AZ45"/>
  <c r="BA45" l="1"/>
  <c r="AL93"/>
  <c r="AI86" i="34"/>
  <c r="AC85"/>
  <c r="AD85" s="1"/>
  <c r="AF84"/>
  <c r="AE84"/>
  <c r="K88" i="29"/>
  <c r="G88"/>
  <c r="D89"/>
  <c r="E88"/>
  <c r="F88"/>
  <c r="G22" i="8"/>
  <c r="AZ46" i="6"/>
  <c r="AY47"/>
  <c r="BA46" l="1"/>
  <c r="AL94"/>
  <c r="AI87" i="34"/>
  <c r="AC86"/>
  <c r="AD86" s="1"/>
  <c r="AF85"/>
  <c r="AE85"/>
  <c r="F89" i="29"/>
  <c r="G89"/>
  <c r="D90"/>
  <c r="E89"/>
  <c r="K89"/>
  <c r="C22" i="8"/>
  <c r="AY48" i="6"/>
  <c r="AZ47"/>
  <c r="BA47" l="1"/>
  <c r="AL95"/>
  <c r="AI88" i="34"/>
  <c r="AC87"/>
  <c r="AD87" s="1"/>
  <c r="AE86"/>
  <c r="AF86"/>
  <c r="E90" i="29"/>
  <c r="F90"/>
  <c r="G90"/>
  <c r="K90"/>
  <c r="D91"/>
  <c r="AZ48" i="6"/>
  <c r="AY49"/>
  <c r="BA48" l="1"/>
  <c r="AL96"/>
  <c r="AI89" i="34"/>
  <c r="AC88"/>
  <c r="AD88" s="1"/>
  <c r="AE87"/>
  <c r="AF87"/>
  <c r="K91" i="29"/>
  <c r="E91"/>
  <c r="F91"/>
  <c r="G91"/>
  <c r="D92"/>
  <c r="AZ49" i="6"/>
  <c r="AY50"/>
  <c r="BA49" l="1"/>
  <c r="AL97"/>
  <c r="AI90" i="34"/>
  <c r="AC89"/>
  <c r="AD89" s="1"/>
  <c r="AF88"/>
  <c r="AE88"/>
  <c r="F92" i="29"/>
  <c r="G92"/>
  <c r="K92"/>
  <c r="E92"/>
  <c r="D93"/>
  <c r="AY51" i="6"/>
  <c r="AZ50"/>
  <c r="BA50" l="1"/>
  <c r="AL98"/>
  <c r="AI91" i="34"/>
  <c r="AC90"/>
  <c r="AD90" s="1"/>
  <c r="AE89"/>
  <c r="AF89"/>
  <c r="E93" i="29"/>
  <c r="D94"/>
  <c r="F93"/>
  <c r="G93"/>
  <c r="K93"/>
  <c r="AY52" i="6"/>
  <c r="AZ51"/>
  <c r="BA51" l="1"/>
  <c r="AL99"/>
  <c r="AI92" i="34"/>
  <c r="AC91"/>
  <c r="AD91" s="1"/>
  <c r="AF90"/>
  <c r="AE90"/>
  <c r="G94" i="29"/>
  <c r="K94"/>
  <c r="E94"/>
  <c r="D95"/>
  <c r="F94"/>
  <c r="X3" i="28"/>
  <c r="H1"/>
  <c r="AZ52" i="6"/>
  <c r="AY53"/>
  <c r="BA52" l="1"/>
  <c r="AL100"/>
  <c r="AI93" i="34"/>
  <c r="AC92"/>
  <c r="AD92" s="1"/>
  <c r="AF91"/>
  <c r="AE91"/>
  <c r="K95" i="29"/>
  <c r="D96"/>
  <c r="G95"/>
  <c r="E95"/>
  <c r="F95"/>
  <c r="AZ53" i="6"/>
  <c r="AY54"/>
  <c r="BA53" l="1"/>
  <c r="AI94" i="34"/>
  <c r="AC93"/>
  <c r="AD93" s="1"/>
  <c r="AE92"/>
  <c r="AF92"/>
  <c r="D97" i="29"/>
  <c r="E96"/>
  <c r="F96"/>
  <c r="G96"/>
  <c r="K96"/>
  <c r="AY55" i="6"/>
  <c r="AZ54"/>
  <c r="BA54" l="1"/>
  <c r="AI95" i="34"/>
  <c r="AC94"/>
  <c r="AD94" s="1"/>
  <c r="AE93"/>
  <c r="AF93"/>
  <c r="D98" i="29"/>
  <c r="E97"/>
  <c r="F97"/>
  <c r="K97"/>
  <c r="G97"/>
  <c r="AZ55" i="6"/>
  <c r="AY56"/>
  <c r="BA55" l="1"/>
  <c r="AI96" i="34"/>
  <c r="AC95"/>
  <c r="AD95" s="1"/>
  <c r="AF94"/>
  <c r="AE94"/>
  <c r="D99" i="29"/>
  <c r="F98"/>
  <c r="K98"/>
  <c r="E98"/>
  <c r="G98"/>
  <c r="AY57" i="6"/>
  <c r="AZ56"/>
  <c r="BA56" l="1"/>
  <c r="AI97" i="34"/>
  <c r="AC96"/>
  <c r="AD96" s="1"/>
  <c r="AE95"/>
  <c r="AF95"/>
  <c r="D100" i="29"/>
  <c r="F99"/>
  <c r="G99"/>
  <c r="E99"/>
  <c r="K99"/>
  <c r="AY58" i="6"/>
  <c r="AZ57"/>
  <c r="BA57" l="1"/>
  <c r="AI98" i="34"/>
  <c r="AC97"/>
  <c r="AD97" s="1"/>
  <c r="AE96"/>
  <c r="AF96"/>
  <c r="F100" i="29"/>
  <c r="D101"/>
  <c r="E100"/>
  <c r="G100"/>
  <c r="K100"/>
  <c r="AZ58" i="6"/>
  <c r="AY59"/>
  <c r="BA58" l="1"/>
  <c r="AI99" i="34"/>
  <c r="AC98"/>
  <c r="AD98" s="1"/>
  <c r="AF97"/>
  <c r="AE97"/>
  <c r="F101" i="29"/>
  <c r="K101"/>
  <c r="D102"/>
  <c r="E101"/>
  <c r="G101"/>
  <c r="AY60" i="6"/>
  <c r="AZ59"/>
  <c r="BA59" l="1"/>
  <c r="AI100" i="34"/>
  <c r="AC99"/>
  <c r="AD99" s="1"/>
  <c r="AE98"/>
  <c r="AF98"/>
  <c r="F102" i="29"/>
  <c r="G102"/>
  <c r="E102"/>
  <c r="D103"/>
  <c r="K102"/>
  <c r="AZ60" i="6"/>
  <c r="AY61"/>
  <c r="BA60" l="1"/>
  <c r="AI101" i="34"/>
  <c r="AC100"/>
  <c r="AD100" s="1"/>
  <c r="AF99"/>
  <c r="AE99"/>
  <c r="F103" i="29"/>
  <c r="K103"/>
  <c r="G103"/>
  <c r="E103"/>
  <c r="D104"/>
  <c r="AY62" i="6"/>
  <c r="AZ61"/>
  <c r="BA61" l="1"/>
  <c r="AI102" i="34"/>
  <c r="AC101"/>
  <c r="AD101" s="1"/>
  <c r="AF100"/>
  <c r="AE100"/>
  <c r="K104" i="29"/>
  <c r="E104"/>
  <c r="G104"/>
  <c r="F104"/>
  <c r="D105"/>
  <c r="AZ62" i="6"/>
  <c r="AY63"/>
  <c r="BA62" l="1"/>
  <c r="AI103" i="34"/>
  <c r="AC102"/>
  <c r="AD102" s="1"/>
  <c r="AE101"/>
  <c r="AF101"/>
  <c r="G105" i="29"/>
  <c r="K105"/>
  <c r="D106"/>
  <c r="E105"/>
  <c r="F105"/>
  <c r="AY64" i="6"/>
  <c r="AZ63"/>
  <c r="BA63" l="1"/>
  <c r="AI104" i="34"/>
  <c r="AC103"/>
  <c r="AD103" s="1"/>
  <c r="AE102"/>
  <c r="AF102"/>
  <c r="K106" i="29"/>
  <c r="E106"/>
  <c r="D107"/>
  <c r="G106"/>
  <c r="F106"/>
  <c r="AZ64" i="6"/>
  <c r="AY65"/>
  <c r="BA64" l="1"/>
  <c r="AI105" i="34"/>
  <c r="AC104"/>
  <c r="AD104" s="1"/>
  <c r="AE103"/>
  <c r="AF103"/>
  <c r="K107" i="29"/>
  <c r="E107"/>
  <c r="D108"/>
  <c r="F107"/>
  <c r="G107"/>
  <c r="AZ65" i="6"/>
  <c r="AY66"/>
  <c r="BA65" l="1"/>
  <c r="AI106" i="34"/>
  <c r="AC105"/>
  <c r="AD105" s="1"/>
  <c r="AF104"/>
  <c r="AE104"/>
  <c r="F108" i="29"/>
  <c r="G108"/>
  <c r="K108"/>
  <c r="D109"/>
  <c r="E108"/>
  <c r="AY67" i="6"/>
  <c r="AZ66"/>
  <c r="BA66" l="1"/>
  <c r="AI107" i="34"/>
  <c r="AC106"/>
  <c r="AD106" s="1"/>
  <c r="AE105"/>
  <c r="AF105"/>
  <c r="K109" i="29"/>
  <c r="E109"/>
  <c r="F109"/>
  <c r="D110"/>
  <c r="G109"/>
  <c r="AY68" i="6"/>
  <c r="AZ67"/>
  <c r="BA67" l="1"/>
  <c r="AI108" i="34"/>
  <c r="AC107"/>
  <c r="AD107" s="1"/>
  <c r="AE106"/>
  <c r="AF106"/>
  <c r="G110" i="29"/>
  <c r="K110"/>
  <c r="E110"/>
  <c r="F110"/>
  <c r="AY69" i="6"/>
  <c r="P1" i="29"/>
  <c r="AZ68" i="6"/>
  <c r="BA68" l="1"/>
  <c r="AI109" i="34"/>
  <c r="AC108"/>
  <c r="AD108" s="1"/>
  <c r="AE107"/>
  <c r="AF107"/>
  <c r="AY70" i="6"/>
  <c r="AZ69"/>
  <c r="BA69" l="1"/>
  <c r="AI110" i="34"/>
  <c r="AC109"/>
  <c r="AD109" s="1"/>
  <c r="AF108"/>
  <c r="AE108"/>
  <c r="K13" i="8"/>
  <c r="AY71" i="6"/>
  <c r="AZ70"/>
  <c r="BA70" l="1"/>
  <c r="AI111" i="34"/>
  <c r="AC110"/>
  <c r="AD110" s="1"/>
  <c r="AF109"/>
  <c r="AE109"/>
  <c r="AY72" i="6"/>
  <c r="AZ71"/>
  <c r="BA71" l="1"/>
  <c r="AI112" i="34"/>
  <c r="AC111"/>
  <c r="AD111" s="1"/>
  <c r="AE110"/>
  <c r="AF110"/>
  <c r="AZ72" i="6"/>
  <c r="AY73"/>
  <c r="BA72" l="1"/>
  <c r="AI113" i="34"/>
  <c r="AC112"/>
  <c r="AD112" s="1"/>
  <c r="AF111"/>
  <c r="AE111"/>
  <c r="AZ73" i="6"/>
  <c r="AY74"/>
  <c r="BA73" l="1"/>
  <c r="AI114" i="34"/>
  <c r="AC113"/>
  <c r="AD113" s="1"/>
  <c r="AE112"/>
  <c r="AF112"/>
  <c r="AY75" i="6"/>
  <c r="AZ74"/>
  <c r="BA74" l="1"/>
  <c r="AI115" i="34"/>
  <c r="AC114"/>
  <c r="AD114" s="1"/>
  <c r="AE113"/>
  <c r="AF113"/>
  <c r="AY76" i="6"/>
  <c r="AZ75"/>
  <c r="BA75" l="1"/>
  <c r="AI116" i="34"/>
  <c r="AC115"/>
  <c r="AD115" s="1"/>
  <c r="AE114"/>
  <c r="AF114"/>
  <c r="AY77" i="6"/>
  <c r="AZ76"/>
  <c r="BA76" l="1"/>
  <c r="AI117" i="34"/>
  <c r="AC116"/>
  <c r="AD116" s="1"/>
  <c r="AE115"/>
  <c r="AF115"/>
  <c r="AY78" i="6"/>
  <c r="AZ77"/>
  <c r="BA77" l="1"/>
  <c r="AI118" i="34"/>
  <c r="AC117"/>
  <c r="AD117" s="1"/>
  <c r="AE116"/>
  <c r="AF116"/>
  <c r="AY79" i="6"/>
  <c r="AZ78"/>
  <c r="BA78" l="1"/>
  <c r="AI119" i="34"/>
  <c r="AC118"/>
  <c r="AD118" s="1"/>
  <c r="AF117"/>
  <c r="AE117"/>
  <c r="AZ79" i="6"/>
  <c r="AY80"/>
  <c r="BA79" l="1"/>
  <c r="AI120" i="34"/>
  <c r="AC119"/>
  <c r="AD119" s="1"/>
  <c r="AE118"/>
  <c r="AF118"/>
  <c r="U2" i="6"/>
  <c r="T2"/>
  <c r="AZ80"/>
  <c r="AY81"/>
  <c r="BA80" l="1"/>
  <c r="AI121" i="34"/>
  <c r="AC120"/>
  <c r="AD120" s="1"/>
  <c r="AF119"/>
  <c r="AE119"/>
  <c r="AZ81" i="6"/>
  <c r="AY82"/>
  <c r="BA81" l="1"/>
  <c r="AI122" i="34"/>
  <c r="AC121"/>
  <c r="AD121" s="1"/>
  <c r="AE120"/>
  <c r="AF120"/>
  <c r="AB21" i="8"/>
  <c r="P10"/>
  <c r="O22" s="1"/>
  <c r="AZ82" i="6"/>
  <c r="AY83"/>
  <c r="BA82" l="1"/>
  <c r="AI123" i="34"/>
  <c r="AC122"/>
  <c r="AD122" s="1"/>
  <c r="AE121"/>
  <c r="AF121"/>
  <c r="S21" i="8"/>
  <c r="AY84" i="6"/>
  <c r="AZ83"/>
  <c r="BA83" l="1"/>
  <c r="AI124" i="34"/>
  <c r="AC123"/>
  <c r="AD123" s="1"/>
  <c r="AE122"/>
  <c r="AF122"/>
  <c r="C12" i="6"/>
  <c r="P5" i="8"/>
  <c r="AZ84" i="6"/>
  <c r="AY85"/>
  <c r="BA84" l="1"/>
  <c r="AI125" i="34"/>
  <c r="AC124"/>
  <c r="AD124" s="1"/>
  <c r="AE123"/>
  <c r="AF123"/>
  <c r="P7" i="8"/>
  <c r="R11"/>
  <c r="R12"/>
  <c r="S6"/>
  <c r="S7"/>
  <c r="AZ85" i="6"/>
  <c r="AY86"/>
  <c r="BA85" l="1"/>
  <c r="AI126" i="34"/>
  <c r="AC125"/>
  <c r="AD125" s="1"/>
  <c r="AE124"/>
  <c r="AF124"/>
  <c r="G13" i="8"/>
  <c r="G14"/>
  <c r="G20" s="1"/>
  <c r="AE14"/>
  <c r="C13"/>
  <c r="C19" s="1"/>
  <c r="AB14"/>
  <c r="K14"/>
  <c r="R18"/>
  <c r="P4"/>
  <c r="S11"/>
  <c r="C14"/>
  <c r="C20" s="1"/>
  <c r="P6"/>
  <c r="P3"/>
  <c r="S3"/>
  <c r="O12"/>
  <c r="P16"/>
  <c r="P23"/>
  <c r="O11"/>
  <c r="S14"/>
  <c r="P15"/>
  <c r="S4"/>
  <c r="S23"/>
  <c r="AY87" i="6"/>
  <c r="AZ86"/>
  <c r="D16" i="8" l="1"/>
  <c r="S19"/>
  <c r="P19"/>
  <c r="O18"/>
  <c r="BA86" i="6"/>
  <c r="AI127" i="34"/>
  <c r="AC126"/>
  <c r="AD126" s="1"/>
  <c r="AE125"/>
  <c r="AF125"/>
  <c r="P11" i="8"/>
  <c r="P21"/>
  <c r="Q5" i="29"/>
  <c r="P5" s="1"/>
  <c r="G19" i="8"/>
  <c r="H16" s="1"/>
  <c r="C12"/>
  <c r="AY88" i="6"/>
  <c r="AZ87"/>
  <c r="BA87" l="1"/>
  <c r="AI128" i="34"/>
  <c r="AC127"/>
  <c r="AD127" s="1"/>
  <c r="AE126"/>
  <c r="AF126"/>
  <c r="AZ88" i="6"/>
  <c r="AY89"/>
  <c r="BA88" l="1"/>
  <c r="AI129" i="34"/>
  <c r="AC128"/>
  <c r="AD128" s="1"/>
  <c r="AE127"/>
  <c r="AF127"/>
  <c r="AZ89" i="6"/>
  <c r="AY90"/>
  <c r="BA89" l="1"/>
  <c r="AI130" i="34"/>
  <c r="AC129"/>
  <c r="AD129" s="1"/>
  <c r="AF128"/>
  <c r="AE128"/>
  <c r="AZ90" i="6"/>
  <c r="AY91"/>
  <c r="BA90" l="1"/>
  <c r="AI131" i="34"/>
  <c r="AC130"/>
  <c r="AD130" s="1"/>
  <c r="AE129"/>
  <c r="AF129"/>
  <c r="AZ91" i="6"/>
  <c r="AY92"/>
  <c r="BA91" l="1"/>
  <c r="AI132" i="34"/>
  <c r="AC131"/>
  <c r="AD131" s="1"/>
  <c r="AE130"/>
  <c r="AF130"/>
  <c r="AZ92" i="6"/>
  <c r="AY93"/>
  <c r="BA92" l="1"/>
  <c r="AI133" i="34"/>
  <c r="AC132"/>
  <c r="AD132" s="1"/>
  <c r="AE131"/>
  <c r="AF131"/>
  <c r="AY94" i="6"/>
  <c r="AZ93"/>
  <c r="BA93" l="1"/>
  <c r="AI134" i="34"/>
  <c r="AC133"/>
  <c r="AD133" s="1"/>
  <c r="AE132"/>
  <c r="AF132"/>
  <c r="AZ94" i="6"/>
  <c r="AY95"/>
  <c r="BA94" l="1"/>
  <c r="AI135" i="34"/>
  <c r="AC134"/>
  <c r="AD134" s="1"/>
  <c r="AE133"/>
  <c r="AF133"/>
  <c r="AY96" i="6"/>
  <c r="AZ95"/>
  <c r="BA95" l="1"/>
  <c r="AI136" i="34"/>
  <c r="AC135"/>
  <c r="AD135" s="1"/>
  <c r="AF134"/>
  <c r="AE134"/>
  <c r="AY97" i="6"/>
  <c r="AZ96"/>
  <c r="BA96" l="1"/>
  <c r="AI137" i="34"/>
  <c r="AC136"/>
  <c r="AD136" s="1"/>
  <c r="AF135"/>
  <c r="AE135"/>
  <c r="AY98" i="6"/>
  <c r="AZ97"/>
  <c r="BA97" l="1"/>
  <c r="AI138" i="34"/>
  <c r="AC137"/>
  <c r="AD137" s="1"/>
  <c r="AE136"/>
  <c r="AF136"/>
  <c r="AZ98" i="6"/>
  <c r="AY99"/>
  <c r="BA98" l="1"/>
  <c r="AI139" i="34"/>
  <c r="AC138"/>
  <c r="AD138" s="1"/>
  <c r="AF137"/>
  <c r="AE137"/>
  <c r="AY100" i="6"/>
  <c r="AZ99"/>
  <c r="BA99" l="1"/>
  <c r="AI140" i="34"/>
  <c r="AC139"/>
  <c r="AD139" s="1"/>
  <c r="AE138"/>
  <c r="AF138"/>
  <c r="AZ100" i="6"/>
  <c r="AY101"/>
  <c r="BA100" l="1"/>
  <c r="AI141" i="34"/>
  <c r="AC140"/>
  <c r="AD140" s="1"/>
  <c r="AE139"/>
  <c r="AF139"/>
  <c r="AY102" i="6"/>
  <c r="AZ101"/>
  <c r="BA101" l="1"/>
  <c r="AI142" i="34"/>
  <c r="AC141"/>
  <c r="AD141" s="1"/>
  <c r="AE140"/>
  <c r="AF140"/>
  <c r="AY103" i="6"/>
  <c r="AZ102"/>
  <c r="BA102" l="1"/>
  <c r="AI143" i="34"/>
  <c r="AC142"/>
  <c r="AD142" s="1"/>
  <c r="AF141"/>
  <c r="AE141"/>
  <c r="AZ103" i="6"/>
  <c r="AY104"/>
  <c r="BA103" l="1"/>
  <c r="AI144" i="34"/>
  <c r="AC143"/>
  <c r="AD143" s="1"/>
  <c r="AF142"/>
  <c r="AE142"/>
  <c r="AY105" i="6"/>
  <c r="AZ104"/>
  <c r="BA104" l="1"/>
  <c r="AI145" i="34"/>
  <c r="AC144"/>
  <c r="AD144" s="1"/>
  <c r="AF143"/>
  <c r="AE143"/>
  <c r="AY106" i="6"/>
  <c r="AZ105"/>
  <c r="BA105" l="1"/>
  <c r="AI146" i="34"/>
  <c r="AC145"/>
  <c r="AD145" s="1"/>
  <c r="AE144"/>
  <c r="AF144"/>
  <c r="AZ106" i="6"/>
  <c r="AY107"/>
  <c r="BA106" l="1"/>
  <c r="AI147" i="34"/>
  <c r="AC146"/>
  <c r="AD146" s="1"/>
  <c r="AE145"/>
  <c r="AF145"/>
  <c r="AZ107" i="6"/>
  <c r="AY108"/>
  <c r="BA107" l="1"/>
  <c r="AI148" i="34"/>
  <c r="AC147"/>
  <c r="AD147" s="1"/>
  <c r="AE146"/>
  <c r="AF146"/>
  <c r="AY109" i="6"/>
  <c r="AZ108"/>
  <c r="BA108" l="1"/>
  <c r="AI149" i="34"/>
  <c r="AC148"/>
  <c r="AD148" s="1"/>
  <c r="AE147"/>
  <c r="AF147"/>
  <c r="AY110" i="6"/>
  <c r="AZ109"/>
  <c r="BA109" l="1"/>
  <c r="AI150" i="34"/>
  <c r="AC149"/>
  <c r="AD149" s="1"/>
  <c r="AE148"/>
  <c r="AF148"/>
  <c r="AZ110" i="6"/>
  <c r="AY111"/>
  <c r="BA110" l="1"/>
  <c r="AI151" i="34"/>
  <c r="AC150"/>
  <c r="AD150" s="1"/>
  <c r="AE149"/>
  <c r="AF149"/>
  <c r="AZ111" i="6"/>
  <c r="AY112"/>
  <c r="BA111" l="1"/>
  <c r="AI152" i="34"/>
  <c r="AC151"/>
  <c r="AD151" s="1"/>
  <c r="AE150"/>
  <c r="AF150"/>
  <c r="AZ112" i="6"/>
  <c r="AY113"/>
  <c r="BA112" l="1"/>
  <c r="AI153" i="34"/>
  <c r="AC152"/>
  <c r="AD152" s="1"/>
  <c r="AE151"/>
  <c r="AF151"/>
  <c r="AY114" i="6"/>
  <c r="AZ113"/>
  <c r="BA113" l="1"/>
  <c r="AI154" i="34"/>
  <c r="AC153"/>
  <c r="AD153" s="1"/>
  <c r="AE152"/>
  <c r="AF152"/>
  <c r="AY115" i="6"/>
  <c r="AZ114"/>
  <c r="BA114" l="1"/>
  <c r="AI155" i="34"/>
  <c r="AC154"/>
  <c r="AD154" s="1"/>
  <c r="AE153"/>
  <c r="AF153"/>
  <c r="AZ115" i="6"/>
  <c r="AY116"/>
  <c r="BA115" l="1"/>
  <c r="AI156" i="34"/>
  <c r="AC155"/>
  <c r="AD155" s="1"/>
  <c r="AE154"/>
  <c r="AF154"/>
  <c r="AZ116" i="6"/>
  <c r="AY117"/>
  <c r="BA116" l="1"/>
  <c r="AI157" i="34"/>
  <c r="AC156"/>
  <c r="AD156" s="1"/>
  <c r="AE155"/>
  <c r="AF155"/>
  <c r="AZ117" i="6"/>
  <c r="AY118"/>
  <c r="BA117" l="1"/>
  <c r="AI158" i="34"/>
  <c r="AC157"/>
  <c r="AD157" s="1"/>
  <c r="AF156"/>
  <c r="AE156"/>
  <c r="AZ118" i="6"/>
  <c r="AY119"/>
  <c r="BA118" l="1"/>
  <c r="AI159" i="34"/>
  <c r="AC158"/>
  <c r="AD158" s="1"/>
  <c r="AE157"/>
  <c r="AF157"/>
  <c r="AZ119" i="6"/>
  <c r="AY120"/>
  <c r="BA119" l="1"/>
  <c r="AI160" i="34"/>
  <c r="AC159"/>
  <c r="AD159" s="1"/>
  <c r="AE158"/>
  <c r="AF158"/>
  <c r="AY121" i="6"/>
  <c r="AZ120"/>
  <c r="BA120" l="1"/>
  <c r="AI161" i="34"/>
  <c r="AC160"/>
  <c r="AD160" s="1"/>
  <c r="AF159"/>
  <c r="AE159"/>
  <c r="AY122" i="6"/>
  <c r="AZ121"/>
  <c r="BA121" l="1"/>
  <c r="AI162" i="34"/>
  <c r="AC161"/>
  <c r="AD161" s="1"/>
  <c r="AE160"/>
  <c r="AF160"/>
  <c r="AY123" i="6"/>
  <c r="AZ122"/>
  <c r="BA122" l="1"/>
  <c r="AI163" i="34"/>
  <c r="AC162"/>
  <c r="AD162" s="1"/>
  <c r="AE161"/>
  <c r="AF161"/>
  <c r="AY124" i="6"/>
  <c r="AZ123"/>
  <c r="BA123" l="1"/>
  <c r="AI164" i="34"/>
  <c r="AC163"/>
  <c r="AD163" s="1"/>
  <c r="AE162"/>
  <c r="AF162"/>
  <c r="AY125" i="6"/>
  <c r="AZ124"/>
  <c r="BA124" l="1"/>
  <c r="AI165" i="34"/>
  <c r="AC164"/>
  <c r="AD164" s="1"/>
  <c r="AE163"/>
  <c r="AF163"/>
  <c r="AY126" i="6"/>
  <c r="AZ125"/>
  <c r="BA125" l="1"/>
  <c r="AI166" i="34"/>
  <c r="AC165"/>
  <c r="AD165" s="1"/>
  <c r="AE164"/>
  <c r="AF164"/>
  <c r="AY127" i="6"/>
  <c r="AZ126"/>
  <c r="BA126" l="1"/>
  <c r="AI167" i="34"/>
  <c r="AC166"/>
  <c r="AD166" s="1"/>
  <c r="AE165"/>
  <c r="AF165"/>
  <c r="AY128" i="6"/>
  <c r="AZ127"/>
  <c r="BA127" l="1"/>
  <c r="AI168" i="34"/>
  <c r="AC167"/>
  <c r="AD167" s="1"/>
  <c r="AF166"/>
  <c r="AE166"/>
  <c r="AY129" i="6"/>
  <c r="AZ128"/>
  <c r="BA128" l="1"/>
  <c r="AI169" i="34"/>
  <c r="AC168"/>
  <c r="AD168" s="1"/>
  <c r="AE167"/>
  <c r="AF167"/>
  <c r="AY130" i="6"/>
  <c r="AZ129"/>
  <c r="BA129" l="1"/>
  <c r="AI170" i="34"/>
  <c r="AC169"/>
  <c r="AD169" s="1"/>
  <c r="AE168"/>
  <c r="AF168"/>
  <c r="AY131" i="6"/>
  <c r="AZ130"/>
  <c r="BA130" l="1"/>
  <c r="AI171" i="34"/>
  <c r="AC170"/>
  <c r="AD170" s="1"/>
  <c r="AE169"/>
  <c r="AF169"/>
  <c r="AY132" i="6"/>
  <c r="AZ131"/>
  <c r="BA131" l="1"/>
  <c r="AI172" i="34"/>
  <c r="AC171"/>
  <c r="AD171" s="1"/>
  <c r="AE170"/>
  <c r="AF170"/>
  <c r="AY133" i="6"/>
  <c r="AZ132"/>
  <c r="BA132" l="1"/>
  <c r="AI173" i="34"/>
  <c r="AC172"/>
  <c r="AD172" s="1"/>
  <c r="AE171"/>
  <c r="AF171"/>
  <c r="AZ133" i="6"/>
  <c r="AY134"/>
  <c r="BA133" l="1"/>
  <c r="AI174" i="34"/>
  <c r="AC173"/>
  <c r="AD173" s="1"/>
  <c r="AF172"/>
  <c r="AE172"/>
  <c r="AY135" i="6"/>
  <c r="AZ134"/>
  <c r="BA134" l="1"/>
  <c r="AI175" i="34"/>
  <c r="AC174"/>
  <c r="AD174" s="1"/>
  <c r="AE173"/>
  <c r="AF173"/>
  <c r="AY136" i="6"/>
  <c r="AZ135"/>
  <c r="BA135" l="1"/>
  <c r="AI176" i="34"/>
  <c r="AC175"/>
  <c r="AD175" s="1"/>
  <c r="AE174"/>
  <c r="AF174"/>
  <c r="AY137" i="6"/>
  <c r="AZ136"/>
  <c r="BA136" l="1"/>
  <c r="AI177" i="34"/>
  <c r="AC176"/>
  <c r="AD176" s="1"/>
  <c r="AE175"/>
  <c r="AF175"/>
  <c r="AY138" i="6"/>
  <c r="AZ137"/>
  <c r="BA137" l="1"/>
  <c r="AI178" i="34"/>
  <c r="AC177"/>
  <c r="AD177" s="1"/>
  <c r="AF176"/>
  <c r="AE176"/>
  <c r="AY139" i="6"/>
  <c r="AZ138"/>
  <c r="BA138" l="1"/>
  <c r="AI179" i="34"/>
  <c r="AC178"/>
  <c r="AD178" s="1"/>
  <c r="AF177"/>
  <c r="AE177"/>
  <c r="AZ139" i="6"/>
  <c r="AY140"/>
  <c r="BA139" l="1"/>
  <c r="AI180" i="34"/>
  <c r="AC179"/>
  <c r="AD179" s="1"/>
  <c r="AF178"/>
  <c r="AE178"/>
  <c r="AZ140" i="6"/>
  <c r="AY141"/>
  <c r="BA140" l="1"/>
  <c r="AI181" i="34"/>
  <c r="AC180"/>
  <c r="AD180" s="1"/>
  <c r="AF179"/>
  <c r="AE179"/>
  <c r="AY142" i="6"/>
  <c r="AZ141"/>
  <c r="BA141" l="1"/>
  <c r="AI182" i="34"/>
  <c r="AC181"/>
  <c r="AD181" s="1"/>
  <c r="AE180"/>
  <c r="AF180"/>
  <c r="AY143" i="6"/>
  <c r="AZ142"/>
  <c r="BA142" l="1"/>
  <c r="AI183" i="34"/>
  <c r="AC182"/>
  <c r="AD182" s="1"/>
  <c r="AF181"/>
  <c r="AE181"/>
  <c r="AZ143" i="6"/>
  <c r="AY144"/>
  <c r="BA143" l="1"/>
  <c r="AI184" i="34"/>
  <c r="AC183"/>
  <c r="AD183" s="1"/>
  <c r="AE182"/>
  <c r="AF182"/>
  <c r="AY145" i="6"/>
  <c r="AZ144"/>
  <c r="BA144" l="1"/>
  <c r="AI185" i="34"/>
  <c r="AC184"/>
  <c r="AD184" s="1"/>
  <c r="AE183"/>
  <c r="AF183"/>
  <c r="AZ145" i="6"/>
  <c r="AY146"/>
  <c r="BA145" l="1"/>
  <c r="AI186" i="34"/>
  <c r="AC185"/>
  <c r="AD185" s="1"/>
  <c r="AE184"/>
  <c r="AF184"/>
  <c r="AZ146" i="6"/>
  <c r="AY147"/>
  <c r="BA146" l="1"/>
  <c r="AI187" i="34"/>
  <c r="AC186"/>
  <c r="AD186" s="1"/>
  <c r="AE185"/>
  <c r="AF185"/>
  <c r="AZ147" i="6"/>
  <c r="AY148"/>
  <c r="BA147" l="1"/>
  <c r="AI188" i="34"/>
  <c r="AC187"/>
  <c r="AD187" s="1"/>
  <c r="AE186"/>
  <c r="AF186"/>
  <c r="AY149" i="6"/>
  <c r="AZ148"/>
  <c r="BA148" l="1"/>
  <c r="AI189" i="34"/>
  <c r="AC188"/>
  <c r="AD188" s="1"/>
  <c r="AF187"/>
  <c r="AE187"/>
  <c r="M350" i="6"/>
  <c r="L350"/>
  <c r="M349"/>
  <c r="L349"/>
  <c r="M348"/>
  <c r="L348"/>
  <c r="M347"/>
  <c r="L347"/>
  <c r="M346"/>
  <c r="L346"/>
  <c r="M345"/>
  <c r="L345"/>
  <c r="M344"/>
  <c r="L344"/>
  <c r="M343"/>
  <c r="L343"/>
  <c r="M342"/>
  <c r="L342"/>
  <c r="M341"/>
  <c r="L341"/>
  <c r="M340"/>
  <c r="L340"/>
  <c r="M339"/>
  <c r="L339"/>
  <c r="M338"/>
  <c r="L338"/>
  <c r="M337"/>
  <c r="L337"/>
  <c r="M336"/>
  <c r="L336"/>
  <c r="M335"/>
  <c r="L335"/>
  <c r="M334"/>
  <c r="L334"/>
  <c r="M333"/>
  <c r="L333"/>
  <c r="M332"/>
  <c r="L332"/>
  <c r="M331"/>
  <c r="L331"/>
  <c r="M330"/>
  <c r="L330"/>
  <c r="M329"/>
  <c r="L329"/>
  <c r="M328"/>
  <c r="L328"/>
  <c r="M327"/>
  <c r="L327"/>
  <c r="M326"/>
  <c r="L326"/>
  <c r="M325"/>
  <c r="L325"/>
  <c r="M324"/>
  <c r="L324"/>
  <c r="M323"/>
  <c r="L323"/>
  <c r="M322"/>
  <c r="L322"/>
  <c r="M321"/>
  <c r="L321"/>
  <c r="M320"/>
  <c r="L320"/>
  <c r="M319"/>
  <c r="L319"/>
  <c r="M318"/>
  <c r="L318"/>
  <c r="M317"/>
  <c r="L317"/>
  <c r="M316"/>
  <c r="L316"/>
  <c r="M315"/>
  <c r="L315"/>
  <c r="M314"/>
  <c r="L314"/>
  <c r="M313"/>
  <c r="L313"/>
  <c r="M312"/>
  <c r="L312"/>
  <c r="M311"/>
  <c r="L311"/>
  <c r="M310"/>
  <c r="L310"/>
  <c r="M309"/>
  <c r="L309"/>
  <c r="M308"/>
  <c r="L308"/>
  <c r="M307"/>
  <c r="L307"/>
  <c r="M306"/>
  <c r="L306"/>
  <c r="M305"/>
  <c r="L305"/>
  <c r="M304"/>
  <c r="L304"/>
  <c r="M303"/>
  <c r="L303"/>
  <c r="M302"/>
  <c r="L302"/>
  <c r="M301"/>
  <c r="L301"/>
  <c r="M300"/>
  <c r="L300"/>
  <c r="M299"/>
  <c r="L299"/>
  <c r="M298"/>
  <c r="L298"/>
  <c r="M297"/>
  <c r="L297"/>
  <c r="M296"/>
  <c r="L296"/>
  <c r="M295"/>
  <c r="L295"/>
  <c r="M294"/>
  <c r="L294"/>
  <c r="M293"/>
  <c r="L293"/>
  <c r="M292"/>
  <c r="L292"/>
  <c r="M291"/>
  <c r="L291"/>
  <c r="M290"/>
  <c r="L290"/>
  <c r="M289"/>
  <c r="L289"/>
  <c r="M288"/>
  <c r="L288"/>
  <c r="M287"/>
  <c r="L287"/>
  <c r="M286"/>
  <c r="L286"/>
  <c r="M285"/>
  <c r="L285"/>
  <c r="M284"/>
  <c r="L284"/>
  <c r="M283"/>
  <c r="L283"/>
  <c r="M282"/>
  <c r="L282"/>
  <c r="M281"/>
  <c r="L281"/>
  <c r="M280"/>
  <c r="L280"/>
  <c r="M279"/>
  <c r="L279"/>
  <c r="M278"/>
  <c r="L278"/>
  <c r="M277"/>
  <c r="L277"/>
  <c r="M276"/>
  <c r="L276"/>
  <c r="M275"/>
  <c r="L275"/>
  <c r="M274"/>
  <c r="L274"/>
  <c r="M273"/>
  <c r="L273"/>
  <c r="M272"/>
  <c r="L272"/>
  <c r="M271"/>
  <c r="L271"/>
  <c r="M270"/>
  <c r="L270"/>
  <c r="M269"/>
  <c r="L269"/>
  <c r="M268"/>
  <c r="L268"/>
  <c r="M267"/>
  <c r="L267"/>
  <c r="M266"/>
  <c r="L266"/>
  <c r="M265"/>
  <c r="L265"/>
  <c r="M264"/>
  <c r="L264"/>
  <c r="M263"/>
  <c r="L263"/>
  <c r="M262"/>
  <c r="L262"/>
  <c r="M261"/>
  <c r="L261"/>
  <c r="M260"/>
  <c r="L260"/>
  <c r="M259"/>
  <c r="L259"/>
  <c r="M258"/>
  <c r="L258"/>
  <c r="M257"/>
  <c r="L257"/>
  <c r="M256"/>
  <c r="L256"/>
  <c r="M255"/>
  <c r="L255"/>
  <c r="M254"/>
  <c r="L254"/>
  <c r="M253"/>
  <c r="L253"/>
  <c r="M252"/>
  <c r="L252"/>
  <c r="M251"/>
  <c r="L251"/>
  <c r="M250"/>
  <c r="L250"/>
  <c r="M249"/>
  <c r="L249"/>
  <c r="M248"/>
  <c r="L248"/>
  <c r="M247"/>
  <c r="L247"/>
  <c r="M246"/>
  <c r="L246"/>
  <c r="M245"/>
  <c r="L245"/>
  <c r="M244"/>
  <c r="L244"/>
  <c r="M243"/>
  <c r="L243"/>
  <c r="M242"/>
  <c r="L242"/>
  <c r="M241"/>
  <c r="L241"/>
  <c r="M240"/>
  <c r="L240"/>
  <c r="M239"/>
  <c r="L239"/>
  <c r="M238"/>
  <c r="L238"/>
  <c r="M237"/>
  <c r="L237"/>
  <c r="M236"/>
  <c r="L236"/>
  <c r="M235"/>
  <c r="L235"/>
  <c r="M234"/>
  <c r="L234"/>
  <c r="M233"/>
  <c r="L233"/>
  <c r="M232"/>
  <c r="L232"/>
  <c r="M231"/>
  <c r="L231"/>
  <c r="M230"/>
  <c r="L230"/>
  <c r="M229"/>
  <c r="L229"/>
  <c r="M228"/>
  <c r="L228"/>
  <c r="M227"/>
  <c r="L227"/>
  <c r="M226"/>
  <c r="L226"/>
  <c r="M225"/>
  <c r="L225"/>
  <c r="M224"/>
  <c r="L224"/>
  <c r="M223"/>
  <c r="L223"/>
  <c r="M222"/>
  <c r="L222"/>
  <c r="M221"/>
  <c r="L221"/>
  <c r="M220"/>
  <c r="L220"/>
  <c r="M219"/>
  <c r="L219"/>
  <c r="M218"/>
  <c r="L218"/>
  <c r="M217"/>
  <c r="L217"/>
  <c r="M216"/>
  <c r="L216"/>
  <c r="M215"/>
  <c r="L215"/>
  <c r="M214"/>
  <c r="L214"/>
  <c r="L213"/>
  <c r="L212"/>
  <c r="L211"/>
  <c r="L210"/>
  <c r="M209"/>
  <c r="M210" s="1"/>
  <c r="M211" s="1"/>
  <c r="M212" s="1"/>
  <c r="M213" s="1"/>
  <c r="M208"/>
  <c r="L207"/>
  <c r="L208" s="1"/>
  <c r="L209" s="1"/>
  <c r="L206"/>
  <c r="M205"/>
  <c r="M206" s="1"/>
  <c r="M207" s="1"/>
  <c r="M204"/>
  <c r="M203"/>
  <c r="AY150"/>
  <c r="AZ149"/>
  <c r="BA149" l="1"/>
  <c r="AI190" i="34"/>
  <c r="AC189"/>
  <c r="AD189" s="1"/>
  <c r="AE188"/>
  <c r="AF188"/>
  <c r="L202" i="6"/>
  <c r="L203" s="1"/>
  <c r="L204" s="1"/>
  <c r="L205" s="1"/>
  <c r="AY151"/>
  <c r="AZ150"/>
  <c r="BA150" l="1"/>
  <c r="AI191" i="34"/>
  <c r="AC190"/>
  <c r="AD190" s="1"/>
  <c r="AF189"/>
  <c r="AE189"/>
  <c r="B31" i="6"/>
  <c r="A31"/>
  <c r="AY152"/>
  <c r="AZ151"/>
  <c r="BA151" l="1"/>
  <c r="AI192" i="34"/>
  <c r="AC191"/>
  <c r="AD191" s="1"/>
  <c r="AE190"/>
  <c r="AF190"/>
  <c r="C31" i="6"/>
  <c r="E8" i="7"/>
  <c r="E7"/>
  <c r="E6"/>
  <c r="E5"/>
  <c r="E4"/>
  <c r="E3"/>
  <c r="E2"/>
  <c r="BA67" i="1"/>
  <c r="BA66"/>
  <c r="BA65"/>
  <c r="BA14"/>
  <c r="BA16"/>
  <c r="BA30"/>
  <c r="BA15"/>
  <c r="BA32"/>
  <c r="BA33"/>
  <c r="BA59"/>
  <c r="BA13"/>
  <c r="BA40"/>
  <c r="BA25"/>
  <c r="BA29"/>
  <c r="BA56"/>
  <c r="BA11"/>
  <c r="BA43"/>
  <c r="BA44"/>
  <c r="BA34"/>
  <c r="BA17"/>
  <c r="BA26"/>
  <c r="BA42"/>
  <c r="BA9"/>
  <c r="BA49"/>
  <c r="BA60"/>
  <c r="BA24"/>
  <c r="BA51"/>
  <c r="BA54"/>
  <c r="BA37"/>
  <c r="BA8"/>
  <c r="BA53"/>
  <c r="BA55"/>
  <c r="BA45"/>
  <c r="BA35"/>
  <c r="BA46"/>
  <c r="BA27"/>
  <c r="BA20"/>
  <c r="BA58"/>
  <c r="BA18"/>
  <c r="BA6"/>
  <c r="BA7"/>
  <c r="BA28"/>
  <c r="BA63"/>
  <c r="BA64"/>
  <c r="BA57"/>
  <c r="BA19"/>
  <c r="BA23"/>
  <c r="BA47"/>
  <c r="BA38"/>
  <c r="BA41"/>
  <c r="BA52"/>
  <c r="BA31"/>
  <c r="BA36"/>
  <c r="BA22"/>
  <c r="BA10"/>
  <c r="BA48"/>
  <c r="BA50"/>
  <c r="BA62"/>
  <c r="BA21"/>
  <c r="BA39"/>
  <c r="BA61"/>
  <c r="BA12"/>
  <c r="BA4"/>
  <c r="AY153" i="6"/>
  <c r="BA5" i="1"/>
  <c r="BA3"/>
  <c r="AZ152" i="6"/>
  <c r="BA152" l="1"/>
  <c r="AI193" i="34"/>
  <c r="AC192"/>
  <c r="AD192" s="1"/>
  <c r="AF191"/>
  <c r="AE191"/>
  <c r="AY154" i="6"/>
  <c r="AZ153"/>
  <c r="BA153" l="1"/>
  <c r="AI194" i="34"/>
  <c r="AC193"/>
  <c r="AD193" s="1"/>
  <c r="AE192"/>
  <c r="AF192"/>
  <c r="L197" i="6"/>
  <c r="L199"/>
  <c r="L196"/>
  <c r="M201"/>
  <c r="M202" s="1"/>
  <c r="L198"/>
  <c r="L200"/>
  <c r="L201" s="1"/>
  <c r="AZ154"/>
  <c r="AY155"/>
  <c r="BA154" l="1"/>
  <c r="AI195" i="34"/>
  <c r="AC194"/>
  <c r="AD194" s="1"/>
  <c r="AE193"/>
  <c r="AF193"/>
  <c r="AY156" i="6"/>
  <c r="AZ155"/>
  <c r="BA155" l="1"/>
  <c r="AI196" i="34"/>
  <c r="AC195"/>
  <c r="AD195" s="1"/>
  <c r="AE194"/>
  <c r="AF194"/>
  <c r="AY157" i="6"/>
  <c r="AZ156"/>
  <c r="BA156" l="1"/>
  <c r="AI197" i="34"/>
  <c r="AC196"/>
  <c r="AD196" s="1"/>
  <c r="AE195"/>
  <c r="AF195"/>
  <c r="AY158" i="6"/>
  <c r="AZ157"/>
  <c r="BA157" l="1"/>
  <c r="AI198" i="34"/>
  <c r="AC197"/>
  <c r="AD197" s="1"/>
  <c r="AE196"/>
  <c r="AF196"/>
  <c r="AZ158" i="6"/>
  <c r="AY159"/>
  <c r="BA158" l="1"/>
  <c r="AI199" i="34"/>
  <c r="AC198"/>
  <c r="AD198" s="1"/>
  <c r="AF197"/>
  <c r="AE197"/>
  <c r="AY160" i="6"/>
  <c r="AZ159"/>
  <c r="BA159" l="1"/>
  <c r="AI200" i="34"/>
  <c r="AC199"/>
  <c r="AD199" s="1"/>
  <c r="AE198"/>
  <c r="AF198"/>
  <c r="AY161" i="6"/>
  <c r="AZ160"/>
  <c r="BA160" l="1"/>
  <c r="AI201" i="34"/>
  <c r="AC200"/>
  <c r="AD200" s="1"/>
  <c r="AE199"/>
  <c r="AF199"/>
  <c r="AY162" i="6"/>
  <c r="AZ161"/>
  <c r="BA161" l="1"/>
  <c r="AI202" i="34"/>
  <c r="AC201"/>
  <c r="AD201" s="1"/>
  <c r="AE200"/>
  <c r="AF200"/>
  <c r="AY163" i="6"/>
  <c r="AZ162"/>
  <c r="BA162" l="1"/>
  <c r="AI203" i="34"/>
  <c r="AC202"/>
  <c r="AD202" s="1"/>
  <c r="AF201"/>
  <c r="AE201"/>
  <c r="AY164" i="6"/>
  <c r="AZ163"/>
  <c r="BA163" l="1"/>
  <c r="AI204" i="34"/>
  <c r="AC203"/>
  <c r="AD203" s="1"/>
  <c r="AF202"/>
  <c r="AE202"/>
  <c r="AZ164" i="6"/>
  <c r="AY165"/>
  <c r="BA164" l="1"/>
  <c r="AI205" i="34"/>
  <c r="AC204"/>
  <c r="AD204" s="1"/>
  <c r="AE203"/>
  <c r="AF203"/>
  <c r="AZ165" i="6"/>
  <c r="AY166"/>
  <c r="BA165" l="1"/>
  <c r="AI206" i="34"/>
  <c r="AC205"/>
  <c r="AD205" s="1"/>
  <c r="AE204"/>
  <c r="AF204"/>
  <c r="D6" i="8"/>
  <c r="AZ166" i="6"/>
  <c r="AY167"/>
  <c r="BA166" l="1"/>
  <c r="AI207" i="34"/>
  <c r="AC206"/>
  <c r="AD206" s="1"/>
  <c r="AE205"/>
  <c r="AF205"/>
  <c r="AY168" i="6"/>
  <c r="AZ167"/>
  <c r="BA167" l="1"/>
  <c r="AI208" i="34"/>
  <c r="AC207"/>
  <c r="AD207" s="1"/>
  <c r="AE206"/>
  <c r="AF206"/>
  <c r="D8" i="8"/>
  <c r="AY169" i="6"/>
  <c r="AZ168"/>
  <c r="BA168" l="1"/>
  <c r="AI209" i="34"/>
  <c r="AC208"/>
  <c r="AD208" s="1"/>
  <c r="AE207"/>
  <c r="AF207"/>
  <c r="M5" i="6"/>
  <c r="M6" s="1"/>
  <c r="M7" s="1"/>
  <c r="D9" i="8"/>
  <c r="L5" i="6"/>
  <c r="L6" s="1"/>
  <c r="L7" s="1"/>
  <c r="AZ169"/>
  <c r="AY170"/>
  <c r="BA169" l="1"/>
  <c r="AI210" i="34"/>
  <c r="AC209"/>
  <c r="AD209" s="1"/>
  <c r="AE208"/>
  <c r="AF208"/>
  <c r="M8" i="6"/>
  <c r="M9" s="1"/>
  <c r="L8"/>
  <c r="AY171"/>
  <c r="AZ170"/>
  <c r="BA170" l="1"/>
  <c r="AI211" i="34"/>
  <c r="AC210"/>
  <c r="AD210" s="1"/>
  <c r="AE209"/>
  <c r="AF209"/>
  <c r="L9" i="6"/>
  <c r="L10" s="1"/>
  <c r="AY172"/>
  <c r="AZ171"/>
  <c r="BA171" l="1"/>
  <c r="AI212" i="34"/>
  <c r="AC211"/>
  <c r="AD211" s="1"/>
  <c r="AE210"/>
  <c r="AF210"/>
  <c r="M10" i="6"/>
  <c r="AY173"/>
  <c r="AZ172"/>
  <c r="BA172" l="1"/>
  <c r="AI213" i="34"/>
  <c r="AC212"/>
  <c r="AD212" s="1"/>
  <c r="AE211"/>
  <c r="AF211"/>
  <c r="L11" i="6"/>
  <c r="M11"/>
  <c r="AZ173"/>
  <c r="AY174"/>
  <c r="BA173" l="1"/>
  <c r="AI214" i="34"/>
  <c r="AC213"/>
  <c r="AD213" s="1"/>
  <c r="AE212"/>
  <c r="AF212"/>
  <c r="L12" i="6"/>
  <c r="M12"/>
  <c r="AZ174"/>
  <c r="AY175"/>
  <c r="BA174" l="1"/>
  <c r="AI215" i="34"/>
  <c r="AC214"/>
  <c r="AD214" s="1"/>
  <c r="AE213"/>
  <c r="AF213"/>
  <c r="M13" i="6"/>
  <c r="L13"/>
  <c r="AZ175"/>
  <c r="AY176"/>
  <c r="BA175" l="1"/>
  <c r="AI216" i="34"/>
  <c r="AC215"/>
  <c r="AD215" s="1"/>
  <c r="AE214"/>
  <c r="AF214"/>
  <c r="AZ176" i="6"/>
  <c r="AY177"/>
  <c r="BA176" l="1"/>
  <c r="AI217" i="34"/>
  <c r="AC216"/>
  <c r="AD216" s="1"/>
  <c r="AF215"/>
  <c r="AE215"/>
  <c r="AY178" i="6"/>
  <c r="AZ177"/>
  <c r="BA177" l="1"/>
  <c r="AI218" i="34"/>
  <c r="AC217"/>
  <c r="AD217" s="1"/>
  <c r="AF216"/>
  <c r="AE216"/>
  <c r="D7" i="8"/>
  <c r="AY179" i="6"/>
  <c r="AZ178"/>
  <c r="BA178" l="1"/>
  <c r="AI219" i="34"/>
  <c r="AC218"/>
  <c r="AD218" s="1"/>
  <c r="AF217"/>
  <c r="AE217"/>
  <c r="AY180" i="6"/>
  <c r="AZ179"/>
  <c r="BA179" l="1"/>
  <c r="AI220" i="34"/>
  <c r="AC219"/>
  <c r="AD219" s="1"/>
  <c r="AF218"/>
  <c r="AE218"/>
  <c r="AZ180" i="6"/>
  <c r="AY181"/>
  <c r="BA180" l="1"/>
  <c r="AI221" i="34"/>
  <c r="AC220"/>
  <c r="AD220" s="1"/>
  <c r="AE219"/>
  <c r="AF219"/>
  <c r="AY182" i="6"/>
  <c r="AZ181"/>
  <c r="BA181" l="1"/>
  <c r="AI222" i="34"/>
  <c r="AC221"/>
  <c r="AD221" s="1"/>
  <c r="AE220"/>
  <c r="AF220"/>
  <c r="M14" i="6"/>
  <c r="L14"/>
  <c r="AY183"/>
  <c r="AZ182"/>
  <c r="BA182" l="1"/>
  <c r="AI223" i="34"/>
  <c r="AC222"/>
  <c r="AD222" s="1"/>
  <c r="AF221"/>
  <c r="AE221"/>
  <c r="L15" i="6"/>
  <c r="M15"/>
  <c r="AY184"/>
  <c r="AZ183"/>
  <c r="BA183" l="1"/>
  <c r="AI224" i="34"/>
  <c r="AC223"/>
  <c r="AD223" s="1"/>
  <c r="AE222"/>
  <c r="AF222"/>
  <c r="M16" i="6"/>
  <c r="M17" s="1"/>
  <c r="L16"/>
  <c r="AZ184"/>
  <c r="AY185"/>
  <c r="BA184" l="1"/>
  <c r="AI225" i="34"/>
  <c r="AC224"/>
  <c r="AD224" s="1"/>
  <c r="AE223"/>
  <c r="AF223"/>
  <c r="L17" i="6"/>
  <c r="L18" s="1"/>
  <c r="AZ185"/>
  <c r="AY186"/>
  <c r="BA185" l="1"/>
  <c r="AI226" i="34"/>
  <c r="AC225"/>
  <c r="AD225" s="1"/>
  <c r="AE224"/>
  <c r="AF224"/>
  <c r="M18" i="6"/>
  <c r="AY187"/>
  <c r="AZ186"/>
  <c r="BA186" l="1"/>
  <c r="AI227" i="34"/>
  <c r="AC226"/>
  <c r="AD226" s="1"/>
  <c r="AF225"/>
  <c r="AE225"/>
  <c r="M19" i="6"/>
  <c r="M20" s="1"/>
  <c r="L19"/>
  <c r="AZ187"/>
  <c r="AY188"/>
  <c r="BA187" l="1"/>
  <c r="AI228" i="34"/>
  <c r="AC227"/>
  <c r="AD227" s="1"/>
  <c r="AE226"/>
  <c r="AF226"/>
  <c r="L20" i="6"/>
  <c r="AY189"/>
  <c r="AZ188"/>
  <c r="BA188" l="1"/>
  <c r="AI229" i="34"/>
  <c r="AC228"/>
  <c r="AD228" s="1"/>
  <c r="AE227"/>
  <c r="AF227"/>
  <c r="L21" i="6"/>
  <c r="M21"/>
  <c r="AY190"/>
  <c r="AZ189"/>
  <c r="BA189" l="1"/>
  <c r="AI230" i="34"/>
  <c r="AC229"/>
  <c r="AD229" s="1"/>
  <c r="AE228"/>
  <c r="AF228"/>
  <c r="L22" i="6"/>
  <c r="M22"/>
  <c r="AY191"/>
  <c r="AZ190"/>
  <c r="BA190" l="1"/>
  <c r="AI231" i="34"/>
  <c r="AC230"/>
  <c r="AD230" s="1"/>
  <c r="AE229"/>
  <c r="AF229"/>
  <c r="L23" i="6"/>
  <c r="M23"/>
  <c r="AZ191"/>
  <c r="AY192"/>
  <c r="BA191" l="1"/>
  <c r="AI232" i="34"/>
  <c r="AC231"/>
  <c r="AD231" s="1"/>
  <c r="AE230"/>
  <c r="AF230"/>
  <c r="L24" i="6"/>
  <c r="M24"/>
  <c r="AY193"/>
  <c r="AZ192"/>
  <c r="BA192" l="1"/>
  <c r="AI233" i="34"/>
  <c r="AC232"/>
  <c r="AD232" s="1"/>
  <c r="AE231"/>
  <c r="AF231"/>
  <c r="L25" i="6"/>
  <c r="M25"/>
  <c r="AY194"/>
  <c r="AZ193"/>
  <c r="BA193" l="1"/>
  <c r="AI234" i="34"/>
  <c r="AC233"/>
  <c r="AD233" s="1"/>
  <c r="AE232"/>
  <c r="AF232"/>
  <c r="M26" i="6"/>
  <c r="L26"/>
  <c r="AZ194"/>
  <c r="AY195"/>
  <c r="BA194" l="1"/>
  <c r="AI235" i="34"/>
  <c r="AC234"/>
  <c r="AD234" s="1"/>
  <c r="AE233"/>
  <c r="AF233"/>
  <c r="L103" i="6"/>
  <c r="M100"/>
  <c r="M101" s="1"/>
  <c r="M102" s="1"/>
  <c r="M103" s="1"/>
  <c r="L98"/>
  <c r="L99" s="1"/>
  <c r="L100" s="1"/>
  <c r="L101" s="1"/>
  <c r="L102" s="1"/>
  <c r="L97"/>
  <c r="L95"/>
  <c r="L96" s="1"/>
  <c r="L93"/>
  <c r="L94" s="1"/>
  <c r="L92"/>
  <c r="L91"/>
  <c r="L89"/>
  <c r="L90" s="1"/>
  <c r="M88"/>
  <c r="M89" s="1"/>
  <c r="M90" s="1"/>
  <c r="M91" s="1"/>
  <c r="M92" s="1"/>
  <c r="M93" s="1"/>
  <c r="M94" s="1"/>
  <c r="M95" s="1"/>
  <c r="M96" s="1"/>
  <c r="M97" s="1"/>
  <c r="M98" s="1"/>
  <c r="M99" s="1"/>
  <c r="L87"/>
  <c r="L88" s="1"/>
  <c r="L85"/>
  <c r="L86" s="1"/>
  <c r="L84"/>
  <c r="L82"/>
  <c r="L83" s="1"/>
  <c r="L81"/>
  <c r="L80"/>
  <c r="L77"/>
  <c r="L78" s="1"/>
  <c r="L79" s="1"/>
  <c r="L76"/>
  <c r="L73"/>
  <c r="L74" s="1"/>
  <c r="L75" s="1"/>
  <c r="L72"/>
  <c r="L70"/>
  <c r="L71" s="1"/>
  <c r="L58"/>
  <c r="L59" s="1"/>
  <c r="L60" s="1"/>
  <c r="L61" s="1"/>
  <c r="L62" s="1"/>
  <c r="L63" s="1"/>
  <c r="L64" s="1"/>
  <c r="L65" s="1"/>
  <c r="L66" s="1"/>
  <c r="L67" s="1"/>
  <c r="L68" s="1"/>
  <c r="L69" s="1"/>
  <c r="L56"/>
  <c r="L57" s="1"/>
  <c r="L50"/>
  <c r="L51" s="1"/>
  <c r="L52" s="1"/>
  <c r="L49"/>
  <c r="M45"/>
  <c r="M46" s="1"/>
  <c r="M47" s="1"/>
  <c r="M48" s="1"/>
  <c r="M49" s="1"/>
  <c r="M50" s="1"/>
  <c r="M51" s="1"/>
  <c r="M52" s="1"/>
  <c r="L42"/>
  <c r="L43" s="1"/>
  <c r="L44" s="1"/>
  <c r="L45" s="1"/>
  <c r="L46" s="1"/>
  <c r="L47" s="1"/>
  <c r="L48" s="1"/>
  <c r="L39"/>
  <c r="L40" s="1"/>
  <c r="M27"/>
  <c r="M28" s="1"/>
  <c r="M29" s="1"/>
  <c r="M30" s="1"/>
  <c r="M31" s="1"/>
  <c r="M32" s="1"/>
  <c r="L27"/>
  <c r="L28" s="1"/>
  <c r="L29" s="1"/>
  <c r="L30" s="1"/>
  <c r="L31" s="1"/>
  <c r="L32" s="1"/>
  <c r="AY196"/>
  <c r="AZ195"/>
  <c r="BA195" l="1"/>
  <c r="AI236" i="34"/>
  <c r="AC235"/>
  <c r="AD235" s="1"/>
  <c r="AF234"/>
  <c r="AE234"/>
  <c r="L140" i="6"/>
  <c r="L141" s="1"/>
  <c r="L142" s="1"/>
  <c r="L143" s="1"/>
  <c r="L144" s="1"/>
  <c r="L145" s="1"/>
  <c r="L146" s="1"/>
  <c r="L147" s="1"/>
  <c r="L139"/>
  <c r="L138"/>
  <c r="M137"/>
  <c r="M138" s="1"/>
  <c r="M139" s="1"/>
  <c r="M140" s="1"/>
  <c r="M141" s="1"/>
  <c r="M142" s="1"/>
  <c r="M143" s="1"/>
  <c r="M144" s="1"/>
  <c r="M145" s="1"/>
  <c r="M146" s="1"/>
  <c r="L134"/>
  <c r="L135" s="1"/>
  <c r="L136" s="1"/>
  <c r="L137" s="1"/>
  <c r="L130"/>
  <c r="L131" s="1"/>
  <c r="L132" s="1"/>
  <c r="L133" s="1"/>
  <c r="L129"/>
  <c r="L128"/>
  <c r="L127"/>
  <c r="L126"/>
  <c r="L123"/>
  <c r="L124" s="1"/>
  <c r="L125" s="1"/>
  <c r="L122"/>
  <c r="L120"/>
  <c r="L119"/>
  <c r="L118"/>
  <c r="L117"/>
  <c r="L116"/>
  <c r="M114"/>
  <c r="M115" s="1"/>
  <c r="M116" s="1"/>
  <c r="M117" s="1"/>
  <c r="M118" s="1"/>
  <c r="M119" s="1"/>
  <c r="M120" s="1"/>
  <c r="M112"/>
  <c r="M113" s="1"/>
  <c r="L110"/>
  <c r="L111" s="1"/>
  <c r="L112" s="1"/>
  <c r="L113" s="1"/>
  <c r="L114" s="1"/>
  <c r="L115" s="1"/>
  <c r="L109"/>
  <c r="L107"/>
  <c r="L108" s="1"/>
  <c r="L104"/>
  <c r="L105" s="1"/>
  <c r="L106" s="1"/>
  <c r="M104"/>
  <c r="M105" s="1"/>
  <c r="M106" s="1"/>
  <c r="M107" s="1"/>
  <c r="M108" s="1"/>
  <c r="M109" s="1"/>
  <c r="M110" s="1"/>
  <c r="M111" s="1"/>
  <c r="L53"/>
  <c r="L54" s="1"/>
  <c r="L55" s="1"/>
  <c r="M53"/>
  <c r="M54" s="1"/>
  <c r="M55" s="1"/>
  <c r="M56" s="1"/>
  <c r="M57" s="1"/>
  <c r="M58" s="1"/>
  <c r="M59" s="1"/>
  <c r="M60" s="1"/>
  <c r="M61" s="1"/>
  <c r="M62" s="1"/>
  <c r="M63" s="1"/>
  <c r="M64" s="1"/>
  <c r="M65" s="1"/>
  <c r="M66" s="1"/>
  <c r="M67" s="1"/>
  <c r="M68" s="1"/>
  <c r="M69" s="1"/>
  <c r="M70" s="1"/>
  <c r="M71" s="1"/>
  <c r="M72" s="1"/>
  <c r="M73" s="1"/>
  <c r="M74" s="1"/>
  <c r="M75" s="1"/>
  <c r="M76" s="1"/>
  <c r="M77" s="1"/>
  <c r="M78" s="1"/>
  <c r="M79" s="1"/>
  <c r="M80" s="1"/>
  <c r="M81" s="1"/>
  <c r="M82" s="1"/>
  <c r="M83" s="1"/>
  <c r="M84" s="1"/>
  <c r="M85" s="1"/>
  <c r="M86" s="1"/>
  <c r="M87" s="1"/>
  <c r="L41"/>
  <c r="L33"/>
  <c r="L34" s="1"/>
  <c r="L35" s="1"/>
  <c r="L36" s="1"/>
  <c r="L37" s="1"/>
  <c r="L38" s="1"/>
  <c r="M33"/>
  <c r="AY197"/>
  <c r="AZ196"/>
  <c r="BA196" l="1"/>
  <c r="AI237" i="34"/>
  <c r="AC236"/>
  <c r="AD236" s="1"/>
  <c r="AE235"/>
  <c r="AF235"/>
  <c r="M147" i="6"/>
  <c r="M121"/>
  <c r="M122" s="1"/>
  <c r="M123" s="1"/>
  <c r="M124" s="1"/>
  <c r="M125" s="1"/>
  <c r="M126" s="1"/>
  <c r="M127" s="1"/>
  <c r="M128" s="1"/>
  <c r="M129" s="1"/>
  <c r="M130" s="1"/>
  <c r="M131" s="1"/>
  <c r="M132" s="1"/>
  <c r="M133" s="1"/>
  <c r="M134" s="1"/>
  <c r="M135" s="1"/>
  <c r="M136" s="1"/>
  <c r="L121"/>
  <c r="M34"/>
  <c r="M35" s="1"/>
  <c r="M36" s="1"/>
  <c r="M37" s="1"/>
  <c r="M38" s="1"/>
  <c r="M39" s="1"/>
  <c r="M40" s="1"/>
  <c r="M41" s="1"/>
  <c r="M42" s="1"/>
  <c r="M43" s="1"/>
  <c r="M44" s="1"/>
  <c r="AZ197"/>
  <c r="AY198"/>
  <c r="BA197" l="1"/>
  <c r="AI238" i="34"/>
  <c r="AC237"/>
  <c r="AD237" s="1"/>
  <c r="AE236"/>
  <c r="AF236"/>
  <c r="M148" i="6"/>
  <c r="M149" s="1"/>
  <c r="L148"/>
  <c r="L149" s="1"/>
  <c r="AY199"/>
  <c r="AZ198"/>
  <c r="BA198" l="1"/>
  <c r="AI239" i="34"/>
  <c r="AC238"/>
  <c r="AD238" s="1"/>
  <c r="AE237"/>
  <c r="AF237"/>
  <c r="L150" i="6"/>
  <c r="AY200"/>
  <c r="AZ199"/>
  <c r="BA199" l="1"/>
  <c r="AI240" i="34"/>
  <c r="AC239"/>
  <c r="AD239" s="1"/>
  <c r="AE238"/>
  <c r="AF238"/>
  <c r="M150" i="6"/>
  <c r="M151" s="1"/>
  <c r="AZ200"/>
  <c r="AY201"/>
  <c r="BA200" l="1"/>
  <c r="AI241" i="34"/>
  <c r="AC240"/>
  <c r="AD240" s="1"/>
  <c r="AE239"/>
  <c r="AF239"/>
  <c r="L151" i="6"/>
  <c r="AY202"/>
  <c r="AZ201"/>
  <c r="BA201" l="1"/>
  <c r="AI242" i="34"/>
  <c r="AC241"/>
  <c r="AD241" s="1"/>
  <c r="AF240"/>
  <c r="AE240"/>
  <c r="L152" i="6"/>
  <c r="M152"/>
  <c r="AY203"/>
  <c r="AZ202"/>
  <c r="BA202" l="1"/>
  <c r="AI243" i="34"/>
  <c r="AC242"/>
  <c r="AD242" s="1"/>
  <c r="AE241"/>
  <c r="AF241"/>
  <c r="L154" i="6"/>
  <c r="M153"/>
  <c r="L153"/>
  <c r="AY204"/>
  <c r="AZ203"/>
  <c r="BA203" l="1"/>
  <c r="AI244" i="34"/>
  <c r="AC243"/>
  <c r="AD243" s="1"/>
  <c r="AF242"/>
  <c r="AE242"/>
  <c r="L155" i="6"/>
  <c r="M154"/>
  <c r="M155" s="1"/>
  <c r="AY205"/>
  <c r="AZ204"/>
  <c r="BA204" l="1"/>
  <c r="AI245" i="34"/>
  <c r="AC244"/>
  <c r="AD244" s="1"/>
  <c r="AE243"/>
  <c r="AF243"/>
  <c r="L156" i="6"/>
  <c r="L157" s="1"/>
  <c r="AZ205"/>
  <c r="AY206"/>
  <c r="BA205" l="1"/>
  <c r="AI246" i="34"/>
  <c r="AC245"/>
  <c r="AD245" s="1"/>
  <c r="AE244"/>
  <c r="AF244"/>
  <c r="M156" i="6"/>
  <c r="M157" s="1"/>
  <c r="AZ206"/>
  <c r="AY207"/>
  <c r="BA206" l="1"/>
  <c r="AI247" i="34"/>
  <c r="AC246"/>
  <c r="AD246" s="1"/>
  <c r="AE245"/>
  <c r="AF245"/>
  <c r="M158" i="6"/>
  <c r="AY208"/>
  <c r="AZ207"/>
  <c r="BA207" l="1"/>
  <c r="AI248" i="34"/>
  <c r="AC247"/>
  <c r="AD247" s="1"/>
  <c r="AF246"/>
  <c r="AE246"/>
  <c r="M159" i="6"/>
  <c r="L158"/>
  <c r="AZ208"/>
  <c r="AY209"/>
  <c r="BA208" l="1"/>
  <c r="AI249" i="34"/>
  <c r="AC248"/>
  <c r="AD248" s="1"/>
  <c r="AE247"/>
  <c r="AF247"/>
  <c r="L159" i="6"/>
  <c r="L160"/>
  <c r="AY210"/>
  <c r="AZ209"/>
  <c r="BA209" l="1"/>
  <c r="AI250" i="34"/>
  <c r="AC249"/>
  <c r="AD249" s="1"/>
  <c r="AE248"/>
  <c r="AF248"/>
  <c r="M160" i="6"/>
  <c r="AZ210"/>
  <c r="AY211"/>
  <c r="BA210" l="1"/>
  <c r="AI251" i="34"/>
  <c r="AC250"/>
  <c r="AD250" s="1"/>
  <c r="AE249"/>
  <c r="AF249"/>
  <c r="L161" i="6"/>
  <c r="L162" s="1"/>
  <c r="M161"/>
  <c r="M162" s="1"/>
  <c r="AZ211"/>
  <c r="AY212"/>
  <c r="BA211" l="1"/>
  <c r="AI252" i="34"/>
  <c r="AC251"/>
  <c r="AD251" s="1"/>
  <c r="AE250"/>
  <c r="AF250"/>
  <c r="AY213" i="6"/>
  <c r="AZ212"/>
  <c r="BA212" l="1"/>
  <c r="AI253" i="34"/>
  <c r="AC252"/>
  <c r="AD252" s="1"/>
  <c r="AF251"/>
  <c r="AE251"/>
  <c r="L163" i="6"/>
  <c r="L164" s="1"/>
  <c r="M163"/>
  <c r="AY214"/>
  <c r="AZ213"/>
  <c r="BA213" l="1"/>
  <c r="AI254" i="34"/>
  <c r="AC253"/>
  <c r="AD253" s="1"/>
  <c r="AE252"/>
  <c r="AF252"/>
  <c r="M164" i="6"/>
  <c r="M165" s="1"/>
  <c r="L165"/>
  <c r="AY215"/>
  <c r="AZ214"/>
  <c r="BA214" l="1"/>
  <c r="AI255" i="34"/>
  <c r="AC254"/>
  <c r="AD254" s="1"/>
  <c r="AE253"/>
  <c r="AF253"/>
  <c r="M166" i="6"/>
  <c r="AY216"/>
  <c r="AZ215"/>
  <c r="BA215" l="1"/>
  <c r="AI256" i="34"/>
  <c r="AC255"/>
  <c r="AD255" s="1"/>
  <c r="AE254"/>
  <c r="AF254"/>
  <c r="L166" i="6"/>
  <c r="AZ216"/>
  <c r="AY217"/>
  <c r="BA216" l="1"/>
  <c r="AI257" i="34"/>
  <c r="AC256"/>
  <c r="AD256" s="1"/>
  <c r="AE255"/>
  <c r="AF255"/>
  <c r="L167" i="6"/>
  <c r="M167"/>
  <c r="M168" s="1"/>
  <c r="L168"/>
  <c r="AZ217"/>
  <c r="AY218"/>
  <c r="BA217" l="1"/>
  <c r="AI258" i="34"/>
  <c r="AC257"/>
  <c r="AD257" s="1"/>
  <c r="AF256"/>
  <c r="AE256"/>
  <c r="AY219" i="6"/>
  <c r="AZ218"/>
  <c r="BA218" l="1"/>
  <c r="AI259" i="34"/>
  <c r="AC258"/>
  <c r="AD258" s="1"/>
  <c r="AE257"/>
  <c r="AF257"/>
  <c r="M169" i="6"/>
  <c r="L169"/>
  <c r="AY220"/>
  <c r="AZ219"/>
  <c r="BA219" l="1"/>
  <c r="AI260" i="34"/>
  <c r="AC259"/>
  <c r="AD259" s="1"/>
  <c r="AE258"/>
  <c r="AF258"/>
  <c r="M170" i="6"/>
  <c r="M171" s="1"/>
  <c r="L170"/>
  <c r="L171"/>
  <c r="AZ220"/>
  <c r="AY221"/>
  <c r="BA220" l="1"/>
  <c r="AI261" i="34"/>
  <c r="AC260"/>
  <c r="AD260" s="1"/>
  <c r="AE259"/>
  <c r="AF259"/>
  <c r="L172" i="6"/>
  <c r="AZ221"/>
  <c r="AY222"/>
  <c r="BA221" l="1"/>
  <c r="AI262" i="34"/>
  <c r="AC261"/>
  <c r="AD261" s="1"/>
  <c r="AE260"/>
  <c r="AF260"/>
  <c r="M172" i="6"/>
  <c r="AY223"/>
  <c r="AZ222"/>
  <c r="BA222" l="1"/>
  <c r="AI263" i="34"/>
  <c r="AC262"/>
  <c r="AD262" s="1"/>
  <c r="AE261"/>
  <c r="AF261"/>
  <c r="M173" i="6"/>
  <c r="L173"/>
  <c r="AY224"/>
  <c r="AZ223"/>
  <c r="BA223" l="1"/>
  <c r="AI264" i="34"/>
  <c r="AC263"/>
  <c r="AD263" s="1"/>
  <c r="AE262"/>
  <c r="AF262"/>
  <c r="L174" i="6"/>
  <c r="M174"/>
  <c r="M175" s="1"/>
  <c r="AZ224"/>
  <c r="AY225"/>
  <c r="BA224" l="1"/>
  <c r="AI265" i="34"/>
  <c r="AC264"/>
  <c r="AD264" s="1"/>
  <c r="AF263"/>
  <c r="AE263"/>
  <c r="L175" i="6"/>
  <c r="L176"/>
  <c r="M176"/>
  <c r="AY226"/>
  <c r="AZ225"/>
  <c r="BA225" l="1"/>
  <c r="AI266" i="34"/>
  <c r="AC265"/>
  <c r="AD265" s="1"/>
  <c r="AE264"/>
  <c r="AF264"/>
  <c r="M177" i="6"/>
  <c r="AZ226"/>
  <c r="AY227"/>
  <c r="BA226" l="1"/>
  <c r="AI267" i="34"/>
  <c r="AC266"/>
  <c r="AD266" s="1"/>
  <c r="AE265"/>
  <c r="AF265"/>
  <c r="L178" i="6"/>
  <c r="M178"/>
  <c r="L177"/>
  <c r="AZ227"/>
  <c r="AY228"/>
  <c r="BA227" l="1"/>
  <c r="AI268" i="34"/>
  <c r="AC267"/>
  <c r="AD267" s="1"/>
  <c r="AE266"/>
  <c r="AF266"/>
  <c r="L179" i="6"/>
  <c r="AY229"/>
  <c r="AZ228"/>
  <c r="BA228" l="1"/>
  <c r="AI269" i="34"/>
  <c r="AC268"/>
  <c r="AD268" s="1"/>
  <c r="AF267"/>
  <c r="AE267"/>
  <c r="M179" i="6"/>
  <c r="M180" s="1"/>
  <c r="AZ229"/>
  <c r="AY230"/>
  <c r="BA229" l="1"/>
  <c r="AI270" i="34"/>
  <c r="AC269"/>
  <c r="AD269" s="1"/>
  <c r="AE268"/>
  <c r="AF268"/>
  <c r="L180" i="6"/>
  <c r="AY231"/>
  <c r="AZ230"/>
  <c r="BA230" l="1"/>
  <c r="AI271" i="34"/>
  <c r="AC270"/>
  <c r="AD270" s="1"/>
  <c r="AE269"/>
  <c r="AF269"/>
  <c r="M181" i="6"/>
  <c r="L181"/>
  <c r="L182" s="1"/>
  <c r="AY232"/>
  <c r="AZ231"/>
  <c r="BA231" l="1"/>
  <c r="AI272" i="34"/>
  <c r="AC271"/>
  <c r="AD271" s="1"/>
  <c r="AF270"/>
  <c r="AE270"/>
  <c r="L183" i="6"/>
  <c r="M182"/>
  <c r="AZ232"/>
  <c r="AY233"/>
  <c r="BA232" l="1"/>
  <c r="AI273" i="34"/>
  <c r="AC272"/>
  <c r="AD272" s="1"/>
  <c r="AF271"/>
  <c r="AE271"/>
  <c r="M183" i="6"/>
  <c r="AY234"/>
  <c r="AZ233"/>
  <c r="BA233" l="1"/>
  <c r="AI274" i="34"/>
  <c r="AC273"/>
  <c r="AD273" s="1"/>
  <c r="AF272"/>
  <c r="AE272"/>
  <c r="L184" i="6"/>
  <c r="M184"/>
  <c r="AY235"/>
  <c r="AZ234"/>
  <c r="BA234" l="1"/>
  <c r="AI275" i="34"/>
  <c r="AC274"/>
  <c r="AD274" s="1"/>
  <c r="AE273"/>
  <c r="AF273"/>
  <c r="M185" i="6"/>
  <c r="L185"/>
  <c r="L186" s="1"/>
  <c r="AZ235"/>
  <c r="AY236"/>
  <c r="BA235" l="1"/>
  <c r="AI276" i="34"/>
  <c r="AC275"/>
  <c r="AD275" s="1"/>
  <c r="AF274"/>
  <c r="AE274"/>
  <c r="L187" i="6"/>
  <c r="M186"/>
  <c r="AZ236"/>
  <c r="AY237"/>
  <c r="BA236" l="1"/>
  <c r="AI277" i="34"/>
  <c r="AC276"/>
  <c r="AD276" s="1"/>
  <c r="AF275"/>
  <c r="AE275"/>
  <c r="M187" i="6"/>
  <c r="M188" s="1"/>
  <c r="L188"/>
  <c r="AZ237"/>
  <c r="AY238"/>
  <c r="BA237" l="1"/>
  <c r="AI278" i="34"/>
  <c r="AC277"/>
  <c r="AD277" s="1"/>
  <c r="AE276"/>
  <c r="AF276"/>
  <c r="AZ238" i="6"/>
  <c r="AY239"/>
  <c r="BA238" l="1"/>
  <c r="AI279" i="34"/>
  <c r="AC278"/>
  <c r="AD278" s="1"/>
  <c r="AE277"/>
  <c r="AF277"/>
  <c r="L189" i="6"/>
  <c r="M189"/>
  <c r="AY240"/>
  <c r="AZ239"/>
  <c r="BA239" l="1"/>
  <c r="AI280" i="34"/>
  <c r="AC279"/>
  <c r="AD279" s="1"/>
  <c r="AE278"/>
  <c r="AF278"/>
  <c r="L190" i="6"/>
  <c r="M190"/>
  <c r="AZ240"/>
  <c r="AY241"/>
  <c r="BA240" l="1"/>
  <c r="AI281" i="34"/>
  <c r="AC280"/>
  <c r="AD280" s="1"/>
  <c r="AE279"/>
  <c r="AF279"/>
  <c r="M191" i="6"/>
  <c r="M192" s="1"/>
  <c r="L191"/>
  <c r="L192" s="1"/>
  <c r="AZ241"/>
  <c r="AY242"/>
  <c r="BA241" l="1"/>
  <c r="AI282" i="34"/>
  <c r="AC281"/>
  <c r="AD281" s="1"/>
  <c r="AE280"/>
  <c r="AF280"/>
  <c r="L193" i="6"/>
  <c r="AZ242"/>
  <c r="AY243"/>
  <c r="BA242" l="1"/>
  <c r="AI283" i="34"/>
  <c r="AC282"/>
  <c r="AD282" s="1"/>
  <c r="AF281"/>
  <c r="AE281"/>
  <c r="L194" i="6"/>
  <c r="I3" i="8"/>
  <c r="M193" i="6"/>
  <c r="M194" s="1"/>
  <c r="AZ243"/>
  <c r="AY244"/>
  <c r="BA243" l="1"/>
  <c r="AI284" i="34"/>
  <c r="AC283"/>
  <c r="AD283" s="1"/>
  <c r="AE282"/>
  <c r="AF282"/>
  <c r="B4" i="6"/>
  <c r="B8"/>
  <c r="B16"/>
  <c r="B25"/>
  <c r="B13"/>
  <c r="B6"/>
  <c r="B7"/>
  <c r="C9"/>
  <c r="C6"/>
  <c r="B9"/>
  <c r="B23"/>
  <c r="B22"/>
  <c r="B21"/>
  <c r="C23"/>
  <c r="B20"/>
  <c r="B26"/>
  <c r="F26" s="1"/>
  <c r="B3"/>
  <c r="E3" s="1"/>
  <c r="B5"/>
  <c r="C11"/>
  <c r="C8"/>
  <c r="C22"/>
  <c r="C16"/>
  <c r="C10"/>
  <c r="B15"/>
  <c r="B24"/>
  <c r="C7"/>
  <c r="C24"/>
  <c r="B11"/>
  <c r="B17"/>
  <c r="C5"/>
  <c r="C25"/>
  <c r="B18"/>
  <c r="C4"/>
  <c r="B12"/>
  <c r="B10"/>
  <c r="C13"/>
  <c r="C26"/>
  <c r="C3"/>
  <c r="B19"/>
  <c r="B14"/>
  <c r="C15"/>
  <c r="C19"/>
  <c r="C17"/>
  <c r="C14"/>
  <c r="C21"/>
  <c r="M195"/>
  <c r="AY245"/>
  <c r="AZ244"/>
  <c r="BA244" l="1"/>
  <c r="AI285" i="34"/>
  <c r="AC284"/>
  <c r="AD284" s="1"/>
  <c r="AE283"/>
  <c r="AF283"/>
  <c r="M196" i="6"/>
  <c r="K4" i="8"/>
  <c r="P12"/>
  <c r="D12"/>
  <c r="C18" i="6"/>
  <c r="L195"/>
  <c r="K9" i="8" s="1"/>
  <c r="E4" i="6"/>
  <c r="E5" s="1"/>
  <c r="E6" s="1"/>
  <c r="E7" s="1"/>
  <c r="E8" s="1"/>
  <c r="E9" s="1"/>
  <c r="E10" s="1"/>
  <c r="E11" s="1"/>
  <c r="E12" s="1"/>
  <c r="E13" s="1"/>
  <c r="E14" s="1"/>
  <c r="E15" s="1"/>
  <c r="E16" s="1"/>
  <c r="E17" s="1"/>
  <c r="E18" s="1"/>
  <c r="E19" s="1"/>
  <c r="E20" s="1"/>
  <c r="E21" s="1"/>
  <c r="E22" s="1"/>
  <c r="E23" s="1"/>
  <c r="E24" s="1"/>
  <c r="E25" s="1"/>
  <c r="E26" s="1"/>
  <c r="S12" i="8"/>
  <c r="C20" i="6"/>
  <c r="F25"/>
  <c r="F24" s="1"/>
  <c r="F23" s="1"/>
  <c r="F22" s="1"/>
  <c r="F21" s="1"/>
  <c r="F20" s="1"/>
  <c r="F19" s="1"/>
  <c r="F18" s="1"/>
  <c r="F17" s="1"/>
  <c r="F16" s="1"/>
  <c r="F15" s="1"/>
  <c r="F14" s="1"/>
  <c r="F13" s="1"/>
  <c r="F12" s="1"/>
  <c r="F11" s="1"/>
  <c r="F10" s="1"/>
  <c r="F9" s="1"/>
  <c r="F8" s="1"/>
  <c r="F7" s="1"/>
  <c r="F6" s="1"/>
  <c r="F5" s="1"/>
  <c r="F4" s="1"/>
  <c r="F3" s="1"/>
  <c r="F1" s="1"/>
  <c r="AZ245"/>
  <c r="AY246"/>
  <c r="BA245" l="1"/>
  <c r="AI286" i="34"/>
  <c r="AC285"/>
  <c r="AD285" s="1"/>
  <c r="AE284"/>
  <c r="AF284"/>
  <c r="M197" i="6"/>
  <c r="S22" i="8"/>
  <c r="P22"/>
  <c r="E1" i="6"/>
  <c r="B51" s="1"/>
  <c r="D4"/>
  <c r="D21"/>
  <c r="D17"/>
  <c r="D14"/>
  <c r="D20"/>
  <c r="D26"/>
  <c r="D3"/>
  <c r="D22"/>
  <c r="D13"/>
  <c r="D6"/>
  <c r="D9"/>
  <c r="D5"/>
  <c r="D8"/>
  <c r="D19"/>
  <c r="D10"/>
  <c r="D24"/>
  <c r="AB11" i="8"/>
  <c r="AB22" s="1"/>
  <c r="D15"/>
  <c r="AD18"/>
  <c r="D16" i="6"/>
  <c r="D11"/>
  <c r="D7"/>
  <c r="D23"/>
  <c r="D15"/>
  <c r="D25"/>
  <c r="H15" i="8"/>
  <c r="G12"/>
  <c r="H12" s="1"/>
  <c r="K5"/>
  <c r="D31" i="6"/>
  <c r="K6" i="8" s="1"/>
  <c r="D12" i="6"/>
  <c r="D18"/>
  <c r="AE21" i="8"/>
  <c r="AB12"/>
  <c r="AE12"/>
  <c r="AZ246" i="6"/>
  <c r="AY247"/>
  <c r="U22" i="8" l="1"/>
  <c r="AA22"/>
  <c r="X22"/>
  <c r="R22"/>
  <c r="BA246" i="6"/>
  <c r="AI287" i="34"/>
  <c r="AC286"/>
  <c r="AD286" s="1"/>
  <c r="AE285"/>
  <c r="AF285"/>
  <c r="M198" i="6"/>
  <c r="B53"/>
  <c r="C39"/>
  <c r="C37"/>
  <c r="C47"/>
  <c r="D40"/>
  <c r="D58"/>
  <c r="B41"/>
  <c r="B59"/>
  <c r="C44"/>
  <c r="D39"/>
  <c r="D57"/>
  <c r="B40"/>
  <c r="B58"/>
  <c r="C43"/>
  <c r="D38"/>
  <c r="D56"/>
  <c r="B39"/>
  <c r="B57"/>
  <c r="C42"/>
  <c r="D37"/>
  <c r="D47"/>
  <c r="B38"/>
  <c r="B56"/>
  <c r="C41"/>
  <c r="C59"/>
  <c r="D44"/>
  <c r="B37"/>
  <c r="B47"/>
  <c r="C40"/>
  <c r="C58"/>
  <c r="D43"/>
  <c r="C36"/>
  <c r="B44"/>
  <c r="C57"/>
  <c r="D42"/>
  <c r="D36"/>
  <c r="B43"/>
  <c r="C38"/>
  <c r="C56"/>
  <c r="D41"/>
  <c r="D59"/>
  <c r="B42"/>
  <c r="B36"/>
  <c r="D53"/>
  <c r="C53"/>
  <c r="C55"/>
  <c r="D55"/>
  <c r="C48"/>
  <c r="D48"/>
  <c r="C49"/>
  <c r="D49"/>
  <c r="D50"/>
  <c r="C50"/>
  <c r="D52"/>
  <c r="I12"/>
  <c r="D51"/>
  <c r="C45"/>
  <c r="C54"/>
  <c r="C46"/>
  <c r="D54"/>
  <c r="C52"/>
  <c r="D45"/>
  <c r="C51"/>
  <c r="D46"/>
  <c r="H12"/>
  <c r="B45"/>
  <c r="B49"/>
  <c r="B54"/>
  <c r="B55"/>
  <c r="B48"/>
  <c r="B46"/>
  <c r="B50"/>
  <c r="B52"/>
  <c r="J15"/>
  <c r="H7"/>
  <c r="I25"/>
  <c r="H13"/>
  <c r="J24"/>
  <c r="I13"/>
  <c r="I19"/>
  <c r="I5"/>
  <c r="J19"/>
  <c r="H19"/>
  <c r="I26"/>
  <c r="I7"/>
  <c r="J6"/>
  <c r="I11"/>
  <c r="I15"/>
  <c r="J4"/>
  <c r="J3"/>
  <c r="H18"/>
  <c r="J8"/>
  <c r="H2"/>
  <c r="J14"/>
  <c r="I3"/>
  <c r="H23"/>
  <c r="I16"/>
  <c r="H3"/>
  <c r="H14"/>
  <c r="I20"/>
  <c r="I22"/>
  <c r="H26"/>
  <c r="J12"/>
  <c r="I4"/>
  <c r="I21"/>
  <c r="H17"/>
  <c r="J20"/>
  <c r="J7"/>
  <c r="I18"/>
  <c r="H21"/>
  <c r="J16"/>
  <c r="I14"/>
  <c r="I24"/>
  <c r="J17"/>
  <c r="H22"/>
  <c r="I10"/>
  <c r="H24"/>
  <c r="H4"/>
  <c r="I8"/>
  <c r="H25"/>
  <c r="H16"/>
  <c r="J25"/>
  <c r="H11"/>
  <c r="I6"/>
  <c r="H5"/>
  <c r="J18"/>
  <c r="J22"/>
  <c r="J5"/>
  <c r="J23"/>
  <c r="I9"/>
  <c r="H20"/>
  <c r="H8"/>
  <c r="J9"/>
  <c r="J13"/>
  <c r="I23"/>
  <c r="H10"/>
  <c r="J11"/>
  <c r="J10"/>
  <c r="J21"/>
  <c r="J26"/>
  <c r="I17"/>
  <c r="H9"/>
  <c r="H6"/>
  <c r="H15"/>
  <c r="D13" i="8"/>
  <c r="D14"/>
  <c r="H14"/>
  <c r="H13"/>
  <c r="AE22"/>
  <c r="AZ247" i="6"/>
  <c r="AY248"/>
  <c r="AD22" i="8"/>
  <c r="BA247" i="6" l="1"/>
  <c r="AI288" i="34"/>
  <c r="AC287"/>
  <c r="AD287" s="1"/>
  <c r="AF286"/>
  <c r="AE286"/>
  <c r="M199" i="6"/>
  <c r="G18" i="8"/>
  <c r="C18"/>
  <c r="AY249" i="6"/>
  <c r="AZ248"/>
  <c r="BA248" l="1"/>
  <c r="AI289" i="34"/>
  <c r="AC288"/>
  <c r="AD288" s="1"/>
  <c r="AE287"/>
  <c r="AF287"/>
  <c r="M200" i="6"/>
  <c r="K8" i="8" s="1"/>
  <c r="AY250" i="6"/>
  <c r="AZ249"/>
  <c r="BA249" l="1"/>
  <c r="AI290" i="34"/>
  <c r="AC289"/>
  <c r="AD289" s="1"/>
  <c r="AF288"/>
  <c r="AE288"/>
  <c r="AY251" i="6"/>
  <c r="AZ250"/>
  <c r="BA250" l="1"/>
  <c r="AI291" i="34"/>
  <c r="AC290"/>
  <c r="AD290" s="1"/>
  <c r="AE289"/>
  <c r="AF289"/>
  <c r="AZ251" i="6"/>
  <c r="AY252"/>
  <c r="BA251" l="1"/>
  <c r="AI292" i="34"/>
  <c r="AC291"/>
  <c r="AD291" s="1"/>
  <c r="AE290"/>
  <c r="AF290"/>
  <c r="AZ252" i="6"/>
  <c r="AY253"/>
  <c r="BA252" l="1"/>
  <c r="AI293" i="34"/>
  <c r="AC292"/>
  <c r="AD292" s="1"/>
  <c r="AE291"/>
  <c r="AF291"/>
  <c r="AY254" i="6"/>
  <c r="AZ253"/>
  <c r="BA253" l="1"/>
  <c r="AI294" i="34"/>
  <c r="AC293"/>
  <c r="AD293" s="1"/>
  <c r="AF292"/>
  <c r="AE292"/>
  <c r="AY255" i="6"/>
  <c r="AZ254"/>
  <c r="BA254" l="1"/>
  <c r="AI295" i="34"/>
  <c r="AC294"/>
  <c r="AD294" s="1"/>
  <c r="AF293"/>
  <c r="AE293"/>
  <c r="AY256" i="6"/>
  <c r="AZ255"/>
  <c r="BA255" l="1"/>
  <c r="AI296" i="34"/>
  <c r="AC295"/>
  <c r="AD295" s="1"/>
  <c r="AE294"/>
  <c r="AF294"/>
  <c r="AZ256" i="6"/>
  <c r="AY257"/>
  <c r="BA256" l="1"/>
  <c r="AI297" i="34"/>
  <c r="AC296"/>
  <c r="AD296" s="1"/>
  <c r="AE295"/>
  <c r="AF295"/>
  <c r="AY258" i="6"/>
  <c r="AZ257"/>
  <c r="BA257" l="1"/>
  <c r="AI298" i="34"/>
  <c r="AC297"/>
  <c r="AD297" s="1"/>
  <c r="AE296"/>
  <c r="AF296"/>
  <c r="AY259" i="6"/>
  <c r="AZ258"/>
  <c r="BA258" l="1"/>
  <c r="AI299" i="34"/>
  <c r="AC298"/>
  <c r="AD298" s="1"/>
  <c r="AF297"/>
  <c r="AE297"/>
  <c r="AY260" i="6"/>
  <c r="AZ259"/>
  <c r="BA259" l="1"/>
  <c r="AI300" i="34"/>
  <c r="AC299"/>
  <c r="AD299" s="1"/>
  <c r="AE298"/>
  <c r="AF298"/>
  <c r="AZ260" i="6"/>
  <c r="AY261"/>
  <c r="BA260" l="1"/>
  <c r="AI301" i="34"/>
  <c r="AC300"/>
  <c r="AD300" s="1"/>
  <c r="AE299"/>
  <c r="AF299"/>
  <c r="AZ261" i="6"/>
  <c r="AY262"/>
  <c r="BA261" l="1"/>
  <c r="AI302" i="34"/>
  <c r="AC301"/>
  <c r="AD301" s="1"/>
  <c r="AE300"/>
  <c r="AF300"/>
  <c r="AY263" i="6"/>
  <c r="AZ262"/>
  <c r="BA262" l="1"/>
  <c r="AI303" i="34"/>
  <c r="AC302"/>
  <c r="AD302" s="1"/>
  <c r="AE301"/>
  <c r="AF301"/>
  <c r="AY264" i="6"/>
  <c r="AZ263"/>
  <c r="BA263" l="1"/>
  <c r="AI304" i="34"/>
  <c r="AC303"/>
  <c r="AD303" s="1"/>
  <c r="AF302"/>
  <c r="AE302"/>
  <c r="AZ264" i="6"/>
  <c r="AY265"/>
  <c r="BA264" l="1"/>
  <c r="AI305" i="34"/>
  <c r="AC304"/>
  <c r="AD304" s="1"/>
  <c r="AE303"/>
  <c r="AF303"/>
  <c r="AZ265" i="6"/>
  <c r="AY266"/>
  <c r="BA265" l="1"/>
  <c r="AI306" i="34"/>
  <c r="AC305"/>
  <c r="AD305" s="1"/>
  <c r="AF304"/>
  <c r="AE304"/>
  <c r="AY267" i="6"/>
  <c r="AZ266"/>
  <c r="BA266" l="1"/>
  <c r="AI307" i="34"/>
  <c r="AC306"/>
  <c r="AD306" s="1"/>
  <c r="AE305"/>
  <c r="AF305"/>
  <c r="AY268" i="6"/>
  <c r="AZ267"/>
  <c r="BA267" l="1"/>
  <c r="AI308" i="34"/>
  <c r="AC307"/>
  <c r="AD307" s="1"/>
  <c r="AE306"/>
  <c r="AF306"/>
  <c r="AZ268" i="6"/>
  <c r="AY269"/>
  <c r="BA268" l="1"/>
  <c r="AI309" i="34"/>
  <c r="AC308"/>
  <c r="AD308" s="1"/>
  <c r="AE307"/>
  <c r="AF307"/>
  <c r="AZ269" i="6"/>
  <c r="AY270"/>
  <c r="BA269" l="1"/>
  <c r="AI310" i="34"/>
  <c r="AC309"/>
  <c r="AD309" s="1"/>
  <c r="AE308"/>
  <c r="AF308"/>
  <c r="AZ270" i="6"/>
  <c r="AY271"/>
  <c r="BA270" l="1"/>
  <c r="AI311" i="34"/>
  <c r="AC310"/>
  <c r="AD310" s="1"/>
  <c r="AE309"/>
  <c r="AF309"/>
  <c r="AZ271" i="6"/>
  <c r="AY272"/>
  <c r="BA271" l="1"/>
  <c r="AI312" i="34"/>
  <c r="AC311"/>
  <c r="AD311" s="1"/>
  <c r="AF310"/>
  <c r="AE310"/>
  <c r="AZ272" i="6"/>
  <c r="AY273"/>
  <c r="BA272" l="1"/>
  <c r="AI313" i="34"/>
  <c r="AC312"/>
  <c r="AD312" s="1"/>
  <c r="AF311"/>
  <c r="AE311"/>
  <c r="AZ273" i="6"/>
  <c r="AY274"/>
  <c r="BA273" l="1"/>
  <c r="AI314" i="34"/>
  <c r="AC313"/>
  <c r="AD313" s="1"/>
  <c r="AE312"/>
  <c r="AF312"/>
  <c r="AZ274" i="6"/>
  <c r="AY275"/>
  <c r="BA274" l="1"/>
  <c r="AI315" i="34"/>
  <c r="AC314"/>
  <c r="AD314" s="1"/>
  <c r="AE313"/>
  <c r="AF313"/>
  <c r="AZ275" i="6"/>
  <c r="AY276"/>
  <c r="BA275" l="1"/>
  <c r="AI316" i="34"/>
  <c r="AC315"/>
  <c r="AD315" s="1"/>
  <c r="AF314"/>
  <c r="AE314"/>
  <c r="AY277" i="6"/>
  <c r="AZ276"/>
  <c r="BA276" l="1"/>
  <c r="AI317" i="34"/>
  <c r="AC316"/>
  <c r="AD316" s="1"/>
  <c r="AF315"/>
  <c r="AE315"/>
  <c r="AZ277" i="6"/>
  <c r="AY278"/>
  <c r="BA277" l="1"/>
  <c r="AI318" i="34"/>
  <c r="AC317"/>
  <c r="AD317" s="1"/>
  <c r="AE316"/>
  <c r="AF316"/>
  <c r="AZ278" i="6"/>
  <c r="AY279"/>
  <c r="BA278" l="1"/>
  <c r="AI319" i="34"/>
  <c r="AC318"/>
  <c r="AD318" s="1"/>
  <c r="AF317"/>
  <c r="AE317"/>
  <c r="AY280" i="6"/>
  <c r="AZ279"/>
  <c r="BA279" l="1"/>
  <c r="AI320" i="34"/>
  <c r="AC319"/>
  <c r="AD319" s="1"/>
  <c r="AF318"/>
  <c r="AE318"/>
  <c r="AZ280" i="6"/>
  <c r="AY281"/>
  <c r="BA280" l="1"/>
  <c r="AI321" i="34"/>
  <c r="AC320"/>
  <c r="AD320" s="1"/>
  <c r="AE319"/>
  <c r="AF319"/>
  <c r="AY282" i="6"/>
  <c r="AZ281"/>
  <c r="BA281" l="1"/>
  <c r="AI322" i="34"/>
  <c r="AC321"/>
  <c r="AD321" s="1"/>
  <c r="AE320"/>
  <c r="AF320"/>
  <c r="AZ282" i="6"/>
  <c r="AY283"/>
  <c r="BA282" l="1"/>
  <c r="AI323" i="34"/>
  <c r="AC322"/>
  <c r="AD322" s="1"/>
  <c r="AF321"/>
  <c r="AE321"/>
  <c r="AY284" i="6"/>
  <c r="AZ283"/>
  <c r="BA283" l="1"/>
  <c r="AI324" i="34"/>
  <c r="AC323"/>
  <c r="AD323" s="1"/>
  <c r="AE322"/>
  <c r="AF322"/>
  <c r="AY285" i="6"/>
  <c r="AZ284"/>
  <c r="BA284" l="1"/>
  <c r="AI325" i="34"/>
  <c r="AC324"/>
  <c r="AD324" s="1"/>
  <c r="AE323"/>
  <c r="AF323"/>
  <c r="AY286" i="6"/>
  <c r="AZ285"/>
  <c r="BA285" l="1"/>
  <c r="AI326" i="34"/>
  <c r="AC325"/>
  <c r="AD325" s="1"/>
  <c r="AF324"/>
  <c r="AE324"/>
  <c r="AZ286" i="6"/>
  <c r="AY287"/>
  <c r="BA286" l="1"/>
  <c r="AI327" i="34"/>
  <c r="AC326"/>
  <c r="AD326" s="1"/>
  <c r="AE325"/>
  <c r="AF325"/>
  <c r="AY288" i="6"/>
  <c r="AZ287"/>
  <c r="BA287" l="1"/>
  <c r="AI328" i="34"/>
  <c r="AC327"/>
  <c r="AD327" s="1"/>
  <c r="AE326"/>
  <c r="AF326"/>
  <c r="AY289" i="6"/>
  <c r="AZ288"/>
  <c r="BA288" l="1"/>
  <c r="AI329" i="34"/>
  <c r="AC328"/>
  <c r="AD328" s="1"/>
  <c r="AE327"/>
  <c r="AF327"/>
  <c r="AZ289" i="6"/>
  <c r="AY290"/>
  <c r="BA289" l="1"/>
  <c r="AI330" i="34"/>
  <c r="AC329"/>
  <c r="AD329" s="1"/>
  <c r="AE328"/>
  <c r="AF328"/>
  <c r="AY291" i="6"/>
  <c r="AZ290"/>
  <c r="BA290" l="1"/>
  <c r="AI331" i="34"/>
  <c r="AC330"/>
  <c r="AD330" s="1"/>
  <c r="AF329"/>
  <c r="AE329"/>
  <c r="AY292" i="6"/>
  <c r="AZ291"/>
  <c r="BA291" l="1"/>
  <c r="AI332" i="34"/>
  <c r="AC331"/>
  <c r="AD331" s="1"/>
  <c r="AE330"/>
  <c r="AF330"/>
  <c r="AY293" i="6"/>
  <c r="AZ292"/>
  <c r="BA292" l="1"/>
  <c r="AI333" i="34"/>
  <c r="AC332"/>
  <c r="AD332" s="1"/>
  <c r="AE331"/>
  <c r="AF331"/>
  <c r="AZ293" i="6"/>
  <c r="AY294"/>
  <c r="BA293" l="1"/>
  <c r="AI334" i="34"/>
  <c r="AC333"/>
  <c r="AD333" s="1"/>
  <c r="AE332"/>
  <c r="AF332"/>
  <c r="AZ294" i="6"/>
  <c r="AY295"/>
  <c r="BA294" l="1"/>
  <c r="AI335" i="34"/>
  <c r="AC334"/>
  <c r="AD334" s="1"/>
  <c r="AE333"/>
  <c r="AF333"/>
  <c r="AY296" i="6"/>
  <c r="AZ295"/>
  <c r="BA295" l="1"/>
  <c r="AI336" i="34"/>
  <c r="AC335"/>
  <c r="AD335" s="1"/>
  <c r="AE334"/>
  <c r="AF334"/>
  <c r="AY297" i="6"/>
  <c r="AZ296"/>
  <c r="BA296" l="1"/>
  <c r="AI337" i="34"/>
  <c r="AC336"/>
  <c r="AD336" s="1"/>
  <c r="AF335"/>
  <c r="AE335"/>
  <c r="AZ297" i="6"/>
  <c r="AY298"/>
  <c r="BA297" l="1"/>
  <c r="AI338" i="34"/>
  <c r="AC337"/>
  <c r="AD337" s="1"/>
  <c r="AE336"/>
  <c r="AF336"/>
  <c r="AY299" i="6"/>
  <c r="AZ298"/>
  <c r="BA298" l="1"/>
  <c r="AI339" i="34"/>
  <c r="AC338"/>
  <c r="AD338" s="1"/>
  <c r="AE337"/>
  <c r="AF337"/>
  <c r="AY300" i="6"/>
  <c r="AZ299"/>
  <c r="BA299" l="1"/>
  <c r="AI340" i="34"/>
  <c r="AC339"/>
  <c r="AD339" s="1"/>
  <c r="AF338"/>
  <c r="AE338"/>
  <c r="AZ300" i="6"/>
  <c r="AY301"/>
  <c r="BA300" l="1"/>
  <c r="AI341" i="34"/>
  <c r="AC340"/>
  <c r="AD340" s="1"/>
  <c r="AE339"/>
  <c r="AF339"/>
  <c r="AZ301" i="6"/>
  <c r="AY302"/>
  <c r="BA301" l="1"/>
  <c r="AI342" i="34"/>
  <c r="AC341"/>
  <c r="AD341" s="1"/>
  <c r="AE340"/>
  <c r="AF340"/>
  <c r="AY303" i="6"/>
  <c r="AZ302"/>
  <c r="BA302" l="1"/>
  <c r="AI343" i="34"/>
  <c r="AC342"/>
  <c r="AD342" s="1"/>
  <c r="AF341"/>
  <c r="AE341"/>
  <c r="AY304" i="6"/>
  <c r="AZ303"/>
  <c r="BA303" l="1"/>
  <c r="AI344" i="34"/>
  <c r="AC343"/>
  <c r="AD343" s="1"/>
  <c r="AE342"/>
  <c r="AF342"/>
  <c r="AY305" i="6"/>
  <c r="AZ304"/>
  <c r="BA304" l="1"/>
  <c r="AI345" i="34"/>
  <c r="AC344"/>
  <c r="AD344" s="1"/>
  <c r="AF343"/>
  <c r="AE343"/>
  <c r="AY306" i="6"/>
  <c r="AZ305"/>
  <c r="BA305" l="1"/>
  <c r="AI346" i="34"/>
  <c r="AC345"/>
  <c r="AD345" s="1"/>
  <c r="AE344"/>
  <c r="AF344"/>
  <c r="AY307" i="6"/>
  <c r="AZ306"/>
  <c r="BA306" l="1"/>
  <c r="AI347" i="34"/>
  <c r="AC346"/>
  <c r="AD346" s="1"/>
  <c r="AE345"/>
  <c r="AF345"/>
  <c r="AY308" i="6"/>
  <c r="AZ307"/>
  <c r="BA307" l="1"/>
  <c r="AI348" i="34"/>
  <c r="AC347"/>
  <c r="AD347" s="1"/>
  <c r="AF346"/>
  <c r="AE346"/>
  <c r="AY309" i="6"/>
  <c r="AZ308"/>
  <c r="BA308" l="1"/>
  <c r="AI349" i="34"/>
  <c r="AC348"/>
  <c r="AD348" s="1"/>
  <c r="AE347"/>
  <c r="AF347"/>
  <c r="AZ309" i="6"/>
  <c r="AY310"/>
  <c r="BA309" l="1"/>
  <c r="AI350" i="34"/>
  <c r="AC349"/>
  <c r="AD349" s="1"/>
  <c r="AF348"/>
  <c r="AE348"/>
  <c r="AZ310" i="6"/>
  <c r="AY311"/>
  <c r="BA310" l="1"/>
  <c r="AI351" i="34"/>
  <c r="AC350"/>
  <c r="AD350" s="1"/>
  <c r="AE349"/>
  <c r="AF349"/>
  <c r="AY312" i="6"/>
  <c r="AZ311"/>
  <c r="BA311" l="1"/>
  <c r="AI352" i="34"/>
  <c r="AC351"/>
  <c r="AD351" s="1"/>
  <c r="AF350"/>
  <c r="AE350"/>
  <c r="AZ312" i="6"/>
  <c r="AY313"/>
  <c r="BA312" l="1"/>
  <c r="AI353" i="34"/>
  <c r="AC352"/>
  <c r="AD352" s="1"/>
  <c r="AF351"/>
  <c r="AE351"/>
  <c r="AY314" i="6"/>
  <c r="AZ313"/>
  <c r="BA313" l="1"/>
  <c r="AI354" i="34"/>
  <c r="AC353"/>
  <c r="AD353" s="1"/>
  <c r="AE352"/>
  <c r="AF352"/>
  <c r="AZ314" i="6"/>
  <c r="AY315"/>
  <c r="BA314" l="1"/>
  <c r="AI355" i="34"/>
  <c r="AC354"/>
  <c r="AD354" s="1"/>
  <c r="AE353"/>
  <c r="AF353"/>
  <c r="AZ315" i="6"/>
  <c r="AY316"/>
  <c r="BA315" l="1"/>
  <c r="AI356" i="34"/>
  <c r="AC355"/>
  <c r="AD355" s="1"/>
  <c r="AE354"/>
  <c r="AF354"/>
  <c r="AY317" i="6"/>
  <c r="AZ316"/>
  <c r="BA316" l="1"/>
  <c r="AI357" i="34"/>
  <c r="AC356"/>
  <c r="AD356" s="1"/>
  <c r="AE355"/>
  <c r="AF355"/>
  <c r="AZ317" i="6"/>
  <c r="AY318"/>
  <c r="BA317" l="1"/>
  <c r="AI358" i="34"/>
  <c r="AC357"/>
  <c r="AD357" s="1"/>
  <c r="AE356"/>
  <c r="AF356"/>
  <c r="AZ318" i="6"/>
  <c r="AY319"/>
  <c r="BA318" l="1"/>
  <c r="AI359" i="34"/>
  <c r="AC358"/>
  <c r="AD358" s="1"/>
  <c r="AE357"/>
  <c r="AF357"/>
  <c r="AZ319" i="6"/>
  <c r="AY320"/>
  <c r="BA319" l="1"/>
  <c r="AI360" i="34"/>
  <c r="AC359"/>
  <c r="AD359" s="1"/>
  <c r="AF358"/>
  <c r="AE358"/>
  <c r="AY321" i="6"/>
  <c r="AZ320"/>
  <c r="BA320" l="1"/>
  <c r="AI361" i="34"/>
  <c r="AC360"/>
  <c r="AD360" s="1"/>
  <c r="AF359"/>
  <c r="AE359"/>
  <c r="AZ321" i="6"/>
  <c r="AY322"/>
  <c r="BA321" l="1"/>
  <c r="AI362" i="34"/>
  <c r="AC361"/>
  <c r="AD361" s="1"/>
  <c r="AF360"/>
  <c r="AE360"/>
  <c r="AY323" i="6"/>
  <c r="AZ322"/>
  <c r="BA322" l="1"/>
  <c r="AI363" i="34"/>
  <c r="AC362"/>
  <c r="AD362" s="1"/>
  <c r="AE361"/>
  <c r="AF361"/>
  <c r="AY324" i="6"/>
  <c r="AZ323"/>
  <c r="BA323" l="1"/>
  <c r="AI364" i="34"/>
  <c r="AC363"/>
  <c r="AD363" s="1"/>
  <c r="AE362"/>
  <c r="AF362"/>
  <c r="AZ324" i="6"/>
  <c r="AY325"/>
  <c r="BA324" l="1"/>
  <c r="AI365" i="34"/>
  <c r="AC364"/>
  <c r="AD364" s="1"/>
  <c r="AE363"/>
  <c r="AF363"/>
  <c r="AY326" i="6"/>
  <c r="AZ325"/>
  <c r="BA325" l="1"/>
  <c r="AI366" i="34"/>
  <c r="AC365"/>
  <c r="AD365" s="1"/>
  <c r="AE364"/>
  <c r="AF364"/>
  <c r="AY327" i="6"/>
  <c r="AZ326"/>
  <c r="BA326" l="1"/>
  <c r="AI367" i="34"/>
  <c r="AC366"/>
  <c r="AD366" s="1"/>
  <c r="AF365"/>
  <c r="AE365"/>
  <c r="AZ327" i="6"/>
  <c r="AY328"/>
  <c r="BA327" l="1"/>
  <c r="AI368" i="34"/>
  <c r="AC367"/>
  <c r="AD367" s="1"/>
  <c r="AE366"/>
  <c r="AF366"/>
  <c r="AZ328" i="6"/>
  <c r="AY329"/>
  <c r="BA328" l="1"/>
  <c r="AI369" i="34"/>
  <c r="AC368"/>
  <c r="AD368" s="1"/>
  <c r="AF367"/>
  <c r="AE367"/>
  <c r="AZ329" i="6"/>
  <c r="AY330"/>
  <c r="BA329" l="1"/>
  <c r="AI370" i="34"/>
  <c r="AC369"/>
  <c r="AD369" s="1"/>
  <c r="AF368"/>
  <c r="AE368"/>
  <c r="AY331" i="6"/>
  <c r="AZ330"/>
  <c r="BA330" l="1"/>
  <c r="AI371" i="34"/>
  <c r="AC370"/>
  <c r="AD370" s="1"/>
  <c r="AF369"/>
  <c r="AE369"/>
  <c r="AZ331" i="6"/>
  <c r="AY332"/>
  <c r="BA331" l="1"/>
  <c r="AI372" i="34"/>
  <c r="AC371"/>
  <c r="AD371" s="1"/>
  <c r="AF370"/>
  <c r="AE370"/>
  <c r="AZ332" i="6"/>
  <c r="AY333"/>
  <c r="BA332" l="1"/>
  <c r="AI373" i="34"/>
  <c r="AC372"/>
  <c r="AD372" s="1"/>
  <c r="AE371"/>
  <c r="AF371"/>
  <c r="AZ333" i="6"/>
  <c r="AY334"/>
  <c r="BA333" l="1"/>
  <c r="AI374" i="34"/>
  <c r="AC373"/>
  <c r="AD373" s="1"/>
  <c r="AE372"/>
  <c r="AF372"/>
  <c r="AY335" i="6"/>
  <c r="AZ334"/>
  <c r="BA334" l="1"/>
  <c r="AI375" i="34"/>
  <c r="AC374"/>
  <c r="AD374" s="1"/>
  <c r="AE373"/>
  <c r="AF373"/>
  <c r="AY336" i="6"/>
  <c r="AZ335"/>
  <c r="BA335" l="1"/>
  <c r="AI376" i="34"/>
  <c r="AC375"/>
  <c r="AD375" s="1"/>
  <c r="AE374"/>
  <c r="AF374"/>
  <c r="AZ336" i="6"/>
  <c r="AY337"/>
  <c r="BA336" l="1"/>
  <c r="AI377" i="34"/>
  <c r="AC376"/>
  <c r="AD376" s="1"/>
  <c r="AE375"/>
  <c r="AF375"/>
  <c r="AY338" i="6"/>
  <c r="AZ337"/>
  <c r="BA337" l="1"/>
  <c r="AI378" i="34"/>
  <c r="AC377"/>
  <c r="AD377" s="1"/>
  <c r="AF376"/>
  <c r="AE376"/>
  <c r="AY339" i="6"/>
  <c r="AZ338"/>
  <c r="BA338" l="1"/>
  <c r="AI379" i="34"/>
  <c r="AC378"/>
  <c r="AD378" s="1"/>
  <c r="AF377"/>
  <c r="AE377"/>
  <c r="AZ339" i="6"/>
  <c r="AY340"/>
  <c r="BA339" l="1"/>
  <c r="AI380" i="34"/>
  <c r="AC379"/>
  <c r="AD379" s="1"/>
  <c r="AE378"/>
  <c r="AF378"/>
  <c r="AY341" i="6"/>
  <c r="AZ340"/>
  <c r="BA340" l="1"/>
  <c r="AI381" i="34"/>
  <c r="AC380"/>
  <c r="AD380" s="1"/>
  <c r="AE379"/>
  <c r="AF379"/>
  <c r="AZ341" i="6"/>
  <c r="AY342"/>
  <c r="BA341" l="1"/>
  <c r="AI382" i="34"/>
  <c r="AC381"/>
  <c r="AD381" s="1"/>
  <c r="AE380"/>
  <c r="AF380"/>
  <c r="AY343" i="6"/>
  <c r="AZ342"/>
  <c r="BA342" l="1"/>
  <c r="AI383" i="34"/>
  <c r="AC382"/>
  <c r="AD382" s="1"/>
  <c r="AF381"/>
  <c r="AE381"/>
  <c r="AZ343" i="6"/>
  <c r="AY344"/>
  <c r="BA343" l="1"/>
  <c r="AI384" i="34"/>
  <c r="AC383"/>
  <c r="AD383" s="1"/>
  <c r="AE382"/>
  <c r="AF382"/>
  <c r="AY345" i="6"/>
  <c r="AZ344"/>
  <c r="BA344" l="1"/>
  <c r="AI385" i="34"/>
  <c r="AC384"/>
  <c r="AD384" s="1"/>
  <c r="AE383"/>
  <c r="AF383"/>
  <c r="AZ345" i="6"/>
  <c r="AY346"/>
  <c r="BA345" l="1"/>
  <c r="AI386" i="34"/>
  <c r="AC385"/>
  <c r="AD385" s="1"/>
  <c r="AF384"/>
  <c r="AE384"/>
  <c r="AZ346" i="6"/>
  <c r="AY347"/>
  <c r="BA346" l="1"/>
  <c r="AI387" i="34"/>
  <c r="AC386"/>
  <c r="AD386" s="1"/>
  <c r="AE385"/>
  <c r="AF385"/>
  <c r="AY348" i="6"/>
  <c r="AZ347"/>
  <c r="BA347" l="1"/>
  <c r="AI388" i="34"/>
  <c r="AC387"/>
  <c r="AD387" s="1"/>
  <c r="AF386"/>
  <c r="AE386"/>
  <c r="AY349" i="6"/>
  <c r="AZ348"/>
  <c r="BA348" l="1"/>
  <c r="AI389" i="34"/>
  <c r="AC388"/>
  <c r="AD388" s="1"/>
  <c r="AE387"/>
  <c r="AF387"/>
  <c r="AY350" i="6"/>
  <c r="AZ349"/>
  <c r="BA349" l="1"/>
  <c r="AI390" i="34"/>
  <c r="AC389"/>
  <c r="AD389" s="1"/>
  <c r="AE388"/>
  <c r="AF388"/>
  <c r="AY351" i="6"/>
  <c r="AZ350"/>
  <c r="BA350" l="1"/>
  <c r="AI391" i="34"/>
  <c r="AC390"/>
  <c r="AD390" s="1"/>
  <c r="AF389"/>
  <c r="AE389"/>
  <c r="AY352" i="6"/>
  <c r="AZ351"/>
  <c r="BA351" l="1"/>
  <c r="AI392" i="34"/>
  <c r="AC391"/>
  <c r="AD391" s="1"/>
  <c r="AE390"/>
  <c r="AF390"/>
  <c r="AZ352" i="6"/>
  <c r="AY353"/>
  <c r="BA352" l="1"/>
  <c r="AI393" i="34"/>
  <c r="AC392"/>
  <c r="AD392" s="1"/>
  <c r="AF391"/>
  <c r="AE391"/>
  <c r="AZ353" i="6"/>
  <c r="AY354"/>
  <c r="BA353" l="1"/>
  <c r="AI394" i="34"/>
  <c r="AC393"/>
  <c r="AD393" s="1"/>
  <c r="AE392"/>
  <c r="AF392"/>
  <c r="AY355" i="6"/>
  <c r="AZ354"/>
  <c r="BA354" l="1"/>
  <c r="AI395" i="34"/>
  <c r="AC394"/>
  <c r="AD394" s="1"/>
  <c r="AF393"/>
  <c r="AE393"/>
  <c r="AY356" i="6"/>
  <c r="AZ355"/>
  <c r="BA355" l="1"/>
  <c r="AI396" i="34"/>
  <c r="AC395"/>
  <c r="AD395" s="1"/>
  <c r="AF394"/>
  <c r="AE394"/>
  <c r="AY357" i="6"/>
  <c r="AZ356"/>
  <c r="BA356" l="1"/>
  <c r="AI397" i="34"/>
  <c r="AC396"/>
  <c r="AD396" s="1"/>
  <c r="AE395"/>
  <c r="AF395"/>
  <c r="AY358" i="6"/>
  <c r="AZ357"/>
  <c r="BA357" l="1"/>
  <c r="AI398" i="34"/>
  <c r="AC397"/>
  <c r="AD397" s="1"/>
  <c r="AF396"/>
  <c r="AE396"/>
  <c r="AY359" i="6"/>
  <c r="AZ358"/>
  <c r="BA358" l="1"/>
  <c r="AI399" i="34"/>
  <c r="AC398"/>
  <c r="AD398" s="1"/>
  <c r="AE397"/>
  <c r="AF397"/>
  <c r="AZ359" i="6"/>
  <c r="AY360"/>
  <c r="BA359" l="1"/>
  <c r="AI400" i="34"/>
  <c r="AC399"/>
  <c r="AD399" s="1"/>
  <c r="AE398"/>
  <c r="AF398"/>
  <c r="AY361" i="6"/>
  <c r="AZ360"/>
  <c r="BA360" l="1"/>
  <c r="AI401" i="34"/>
  <c r="AC400"/>
  <c r="AD400" s="1"/>
  <c r="AE399"/>
  <c r="AF399"/>
  <c r="AY362" i="6"/>
  <c r="AZ361"/>
  <c r="BA361" l="1"/>
  <c r="AI402" i="34"/>
  <c r="AC401"/>
  <c r="AD401" s="1"/>
  <c r="AE400"/>
  <c r="AF400"/>
  <c r="AY363" i="6"/>
  <c r="AZ362"/>
  <c r="BA362" l="1"/>
  <c r="AI403" i="34"/>
  <c r="AC402"/>
  <c r="AD402" s="1"/>
  <c r="AE401"/>
  <c r="AF401"/>
  <c r="AY364" i="6"/>
  <c r="AZ363"/>
  <c r="BA363" l="1"/>
  <c r="AI404" i="34"/>
  <c r="AC403"/>
  <c r="AD403" s="1"/>
  <c r="AE402"/>
  <c r="AF402"/>
  <c r="AY365" i="6"/>
  <c r="AZ364"/>
  <c r="BA364" l="1"/>
  <c r="AI405" i="34"/>
  <c r="AC404"/>
  <c r="AD404" s="1"/>
  <c r="AE403"/>
  <c r="AF403"/>
  <c r="AY366" i="6"/>
  <c r="AZ365"/>
  <c r="BA365" l="1"/>
  <c r="AI406" i="34"/>
  <c r="AC405"/>
  <c r="AD405" s="1"/>
  <c r="AE404"/>
  <c r="AF404"/>
  <c r="AZ366" i="6"/>
  <c r="AY367"/>
  <c r="BA366" l="1"/>
  <c r="AI407" i="34"/>
  <c r="AC406"/>
  <c r="AD406" s="1"/>
  <c r="AF405"/>
  <c r="AE405"/>
  <c r="AZ367" i="6"/>
  <c r="AY368"/>
  <c r="BA367" l="1"/>
  <c r="AI408" i="34"/>
  <c r="AC407"/>
  <c r="AD407" s="1"/>
  <c r="AE406"/>
  <c r="AF406"/>
  <c r="AZ368" i="6"/>
  <c r="AY369"/>
  <c r="BA368" l="1"/>
  <c r="AI409" i="34"/>
  <c r="AC408"/>
  <c r="AD408" s="1"/>
  <c r="AE407"/>
  <c r="AF407"/>
  <c r="AY370" i="6"/>
  <c r="AZ369"/>
  <c r="BA369" l="1"/>
  <c r="AI410" i="34"/>
  <c r="AC409"/>
  <c r="AD409" s="1"/>
  <c r="AE408"/>
  <c r="AF408"/>
  <c r="AY371" i="6"/>
  <c r="AZ370"/>
  <c r="BA370" l="1"/>
  <c r="AI411" i="34"/>
  <c r="AC410"/>
  <c r="AD410" s="1"/>
  <c r="AF409"/>
  <c r="AE409"/>
  <c r="AZ371" i="6"/>
  <c r="AY372"/>
  <c r="BA371" l="1"/>
  <c r="AI412" i="34"/>
  <c r="AC411"/>
  <c r="AD411" s="1"/>
  <c r="AE410"/>
  <c r="AF410"/>
  <c r="AZ372" i="6"/>
  <c r="AY373"/>
  <c r="BA372" l="1"/>
  <c r="AI413" i="34"/>
  <c r="AC412"/>
  <c r="AD412" s="1"/>
  <c r="AF411"/>
  <c r="AE411"/>
  <c r="AZ373" i="6"/>
  <c r="AY374"/>
  <c r="BA373" l="1"/>
  <c r="AI414" i="34"/>
  <c r="AC413"/>
  <c r="AD413" s="1"/>
  <c r="AE412"/>
  <c r="AF412"/>
  <c r="AY375" i="6"/>
  <c r="AZ374"/>
  <c r="BA374" l="1"/>
  <c r="AI415" i="34"/>
  <c r="AC414"/>
  <c r="AD414" s="1"/>
  <c r="AE413"/>
  <c r="AF413"/>
  <c r="AY376" i="6"/>
  <c r="AZ375"/>
  <c r="BA375" l="1"/>
  <c r="AI416" i="34"/>
  <c r="AC415"/>
  <c r="AD415" s="1"/>
  <c r="AF414"/>
  <c r="AE414"/>
  <c r="AZ376" i="6"/>
  <c r="AY377"/>
  <c r="BA376" l="1"/>
  <c r="AI417" i="34"/>
  <c r="AC416"/>
  <c r="AD416" s="1"/>
  <c r="AF415"/>
  <c r="AE415"/>
  <c r="AZ377" i="6"/>
  <c r="AY378"/>
  <c r="BA377" l="1"/>
  <c r="AI418" i="34"/>
  <c r="AC417"/>
  <c r="AD417" s="1"/>
  <c r="AF416"/>
  <c r="AE416"/>
  <c r="AZ378" i="6"/>
  <c r="AY379"/>
  <c r="BA378" l="1"/>
  <c r="AI419" i="34"/>
  <c r="AC418"/>
  <c r="AD418" s="1"/>
  <c r="AE417"/>
  <c r="AF417"/>
  <c r="AY380" i="6"/>
  <c r="AZ379"/>
  <c r="BA379" l="1"/>
  <c r="AI420" i="34"/>
  <c r="AC419"/>
  <c r="AD419" s="1"/>
  <c r="AE418"/>
  <c r="AF418"/>
  <c r="AZ380" i="6"/>
  <c r="AY381"/>
  <c r="BA380" l="1"/>
  <c r="AI421" i="34"/>
  <c r="AC420"/>
  <c r="AD420" s="1"/>
  <c r="AE419"/>
  <c r="AF419"/>
  <c r="AZ381" i="6"/>
  <c r="AY382"/>
  <c r="BA381" l="1"/>
  <c r="AI422" i="34"/>
  <c r="AC421"/>
  <c r="AD421" s="1"/>
  <c r="AE420"/>
  <c r="AF420"/>
  <c r="AZ382" i="6"/>
  <c r="AY383"/>
  <c r="BA382" l="1"/>
  <c r="AI423" i="34"/>
  <c r="AC422"/>
  <c r="AD422" s="1"/>
  <c r="AE421"/>
  <c r="AF421"/>
  <c r="AY384" i="6"/>
  <c r="AZ383"/>
  <c r="BA383" l="1"/>
  <c r="AI424" i="34"/>
  <c r="AC423"/>
  <c r="AD423" s="1"/>
  <c r="AE422"/>
  <c r="AF422"/>
  <c r="AZ384" i="6"/>
  <c r="AY385"/>
  <c r="BA384" l="1"/>
  <c r="AI425" i="34"/>
  <c r="AC424"/>
  <c r="AD424" s="1"/>
  <c r="AE423"/>
  <c r="AF423"/>
  <c r="AZ385" i="6"/>
  <c r="AY386"/>
  <c r="BA385" l="1"/>
  <c r="AI426" i="34"/>
  <c r="AC425"/>
  <c r="AD425" s="1"/>
  <c r="AE424"/>
  <c r="AF424"/>
  <c r="AZ386" i="6"/>
  <c r="AY387"/>
  <c r="BA386" l="1"/>
  <c r="AI427" i="34"/>
  <c r="AC426"/>
  <c r="AD426" s="1"/>
  <c r="AE425"/>
  <c r="AF425"/>
  <c r="AY388" i="6"/>
  <c r="AZ387"/>
  <c r="BA387" l="1"/>
  <c r="AI428" i="34"/>
  <c r="AC427"/>
  <c r="AD427" s="1"/>
  <c r="AE426"/>
  <c r="AF426"/>
  <c r="AZ388" i="6"/>
  <c r="AY389"/>
  <c r="BA388" l="1"/>
  <c r="AI429" i="34"/>
  <c r="AC428"/>
  <c r="AD428" s="1"/>
  <c r="AE427"/>
  <c r="AF427"/>
  <c r="AZ389" i="6"/>
  <c r="AY390"/>
  <c r="BA389" l="1"/>
  <c r="AI430" i="34"/>
  <c r="AC429"/>
  <c r="AD429" s="1"/>
  <c r="AF428"/>
  <c r="AE428"/>
  <c r="AY391" i="6"/>
  <c r="AZ390"/>
  <c r="BA390" l="1"/>
  <c r="AI431" i="34"/>
  <c r="AC430"/>
  <c r="AD430" s="1"/>
  <c r="AE429"/>
  <c r="AF429"/>
  <c r="AZ391" i="6"/>
  <c r="AY392"/>
  <c r="BA391" l="1"/>
  <c r="AI432" i="34"/>
  <c r="AC431"/>
  <c r="AD431" s="1"/>
  <c r="AF430"/>
  <c r="AE430"/>
  <c r="AZ392" i="6"/>
  <c r="AY393"/>
  <c r="BA392" l="1"/>
  <c r="AI433" i="34"/>
  <c r="AC432"/>
  <c r="AD432" s="1"/>
  <c r="AE431"/>
  <c r="AF431"/>
  <c r="AY394" i="6"/>
  <c r="AZ393"/>
  <c r="BA393" l="1"/>
  <c r="AI434" i="34"/>
  <c r="AC433"/>
  <c r="AD433" s="1"/>
  <c r="AE432"/>
  <c r="AF432"/>
  <c r="AY395" i="6"/>
  <c r="AZ394"/>
  <c r="BA394" l="1"/>
  <c r="AI435" i="34"/>
  <c r="AC434"/>
  <c r="AD434" s="1"/>
  <c r="AF433"/>
  <c r="AE433"/>
  <c r="AY396" i="6"/>
  <c r="AZ395"/>
  <c r="BA395" l="1"/>
  <c r="AI436" i="34"/>
  <c r="AC435"/>
  <c r="AD435" s="1"/>
  <c r="AE434"/>
  <c r="AF434"/>
  <c r="AY397" i="6"/>
  <c r="AZ396"/>
  <c r="BA396" l="1"/>
  <c r="AI437" i="34"/>
  <c r="AC436"/>
  <c r="AD436" s="1"/>
  <c r="AE435"/>
  <c r="AF435"/>
  <c r="AZ397" i="6"/>
  <c r="AY398"/>
  <c r="BA397" l="1"/>
  <c r="AI438" i="34"/>
  <c r="AC437"/>
  <c r="AD437" s="1"/>
  <c r="AE436"/>
  <c r="AF436"/>
  <c r="AY399" i="6"/>
  <c r="AZ398"/>
  <c r="BA398" l="1"/>
  <c r="AI439" i="34"/>
  <c r="AC438"/>
  <c r="AD438" s="1"/>
  <c r="AE437"/>
  <c r="AF437"/>
  <c r="AY400" i="6"/>
  <c r="AZ399"/>
  <c r="BA399" l="1"/>
  <c r="AI440" i="34"/>
  <c r="AC439"/>
  <c r="AD439" s="1"/>
  <c r="AE438"/>
  <c r="AF438"/>
  <c r="AY401" i="6"/>
  <c r="AZ400"/>
  <c r="BA400" l="1"/>
  <c r="AI441" i="34"/>
  <c r="AC440"/>
  <c r="AD440" s="1"/>
  <c r="AE439"/>
  <c r="AF439"/>
  <c r="AZ401" i="6"/>
  <c r="AY402"/>
  <c r="BA401" l="1"/>
  <c r="AI442" i="34"/>
  <c r="AC441"/>
  <c r="AD441" s="1"/>
  <c r="AE440"/>
  <c r="AF440"/>
  <c r="AZ402" i="6"/>
  <c r="AY403"/>
  <c r="BA402" l="1"/>
  <c r="AI443" i="34"/>
  <c r="AC442"/>
  <c r="AD442" s="1"/>
  <c r="AE441"/>
  <c r="AF441"/>
  <c r="AZ403" i="6"/>
  <c r="AY404"/>
  <c r="BA403" l="1"/>
  <c r="AI444" i="34"/>
  <c r="AC443"/>
  <c r="AD443" s="1"/>
  <c r="AE442"/>
  <c r="AF442"/>
  <c r="AZ404" i="6"/>
  <c r="AY405"/>
  <c r="BA404" l="1"/>
  <c r="AI445" i="34"/>
  <c r="AC444"/>
  <c r="AD444" s="1"/>
  <c r="AE443"/>
  <c r="AF443"/>
  <c r="AZ405" i="6"/>
  <c r="AY406"/>
  <c r="BA405" l="1"/>
  <c r="AI446" i="34"/>
  <c r="AC445"/>
  <c r="AD445" s="1"/>
  <c r="AF444"/>
  <c r="AE444"/>
  <c r="AZ406" i="6"/>
  <c r="AY407"/>
  <c r="BA406" l="1"/>
  <c r="AI447" i="34"/>
  <c r="AC446"/>
  <c r="AD446" s="1"/>
  <c r="AF445"/>
  <c r="AE445"/>
  <c r="AY408" i="6"/>
  <c r="AZ407"/>
  <c r="BA407" l="1"/>
  <c r="AI448" i="34"/>
  <c r="AC447"/>
  <c r="AD447" s="1"/>
  <c r="AE446"/>
  <c r="AF446"/>
  <c r="AZ408" i="6"/>
  <c r="AY409"/>
  <c r="BA408" l="1"/>
  <c r="AI449" i="34"/>
  <c r="AC448"/>
  <c r="AD448" s="1"/>
  <c r="AF447"/>
  <c r="AE447"/>
  <c r="AY410" i="6"/>
  <c r="AZ409"/>
  <c r="BA409" l="1"/>
  <c r="AI450" i="34"/>
  <c r="AC449"/>
  <c r="AD449" s="1"/>
  <c r="AE448"/>
  <c r="AF448"/>
  <c r="AZ410" i="6"/>
  <c r="AY411"/>
  <c r="BA410" l="1"/>
  <c r="AI451" i="34"/>
  <c r="AC450"/>
  <c r="AD450" s="1"/>
  <c r="AE449"/>
  <c r="AF449"/>
  <c r="AZ411" i="6"/>
  <c r="AY412"/>
  <c r="BA411" l="1"/>
  <c r="AI452" i="34"/>
  <c r="AC451"/>
  <c r="AD451" s="1"/>
  <c r="AE450"/>
  <c r="AF450"/>
  <c r="AZ412" i="6"/>
  <c r="AY413"/>
  <c r="BA412" l="1"/>
  <c r="AI453" i="34"/>
  <c r="AC452"/>
  <c r="AD452" s="1"/>
  <c r="AE451"/>
  <c r="AF451"/>
  <c r="AY414" i="6"/>
  <c r="AZ413"/>
  <c r="BA413" l="1"/>
  <c r="AI454" i="34"/>
  <c r="AC453"/>
  <c r="AD453" s="1"/>
  <c r="AF452"/>
  <c r="AE452"/>
  <c r="AY415" i="6"/>
  <c r="AZ414"/>
  <c r="BA414" l="1"/>
  <c r="AI455" i="34"/>
  <c r="AC454"/>
  <c r="AD454" s="1"/>
  <c r="AF453"/>
  <c r="AE453"/>
  <c r="AZ415" i="6"/>
  <c r="AY416"/>
  <c r="BA415" l="1"/>
  <c r="AI456" i="34"/>
  <c r="AC455"/>
  <c r="AD455" s="1"/>
  <c r="AE454"/>
  <c r="AF454"/>
  <c r="AZ416" i="6"/>
  <c r="AY417"/>
  <c r="BA416" l="1"/>
  <c r="AI457" i="34"/>
  <c r="AC456"/>
  <c r="AD456" s="1"/>
  <c r="AE455"/>
  <c r="AF455"/>
  <c r="AY418" i="6"/>
  <c r="AZ417"/>
  <c r="BA417" l="1"/>
  <c r="AI458" i="34"/>
  <c r="AC457"/>
  <c r="AD457" s="1"/>
  <c r="AE456"/>
  <c r="AF456"/>
  <c r="AZ418" i="6"/>
  <c r="AY419"/>
  <c r="BA418" l="1"/>
  <c r="AI459" i="34"/>
  <c r="AC458"/>
  <c r="AD458" s="1"/>
  <c r="AE457"/>
  <c r="AF457"/>
  <c r="AY420" i="6"/>
  <c r="AZ419"/>
  <c r="BA419" l="1"/>
  <c r="AI460" i="34"/>
  <c r="AC459"/>
  <c r="AD459" s="1"/>
  <c r="AE458"/>
  <c r="AF458"/>
  <c r="AZ420" i="6"/>
  <c r="AY421"/>
  <c r="BA420" l="1"/>
  <c r="AI461" i="34"/>
  <c r="AC460"/>
  <c r="AD460" s="1"/>
  <c r="AE459"/>
  <c r="AF459"/>
  <c r="AY422" i="6"/>
  <c r="AZ421"/>
  <c r="BA421" l="1"/>
  <c r="AI462" i="34"/>
  <c r="AC461"/>
  <c r="AD461" s="1"/>
  <c r="AE460"/>
  <c r="AF460"/>
  <c r="AZ422" i="6"/>
  <c r="AY423"/>
  <c r="BA422" l="1"/>
  <c r="AI463" i="34"/>
  <c r="AC462"/>
  <c r="AD462" s="1"/>
  <c r="AE461"/>
  <c r="AF461"/>
  <c r="AZ423" i="6"/>
  <c r="AY424"/>
  <c r="BA423" l="1"/>
  <c r="AI464" i="34"/>
  <c r="AC463"/>
  <c r="AD463" s="1"/>
  <c r="AE462"/>
  <c r="AF462"/>
  <c r="AZ424" i="6"/>
  <c r="AY425"/>
  <c r="BA424" l="1"/>
  <c r="AI465" i="34"/>
  <c r="AC464"/>
  <c r="AD464" s="1"/>
  <c r="AE463"/>
  <c r="AF463"/>
  <c r="AZ425" i="6"/>
  <c r="AY426"/>
  <c r="BA425" l="1"/>
  <c r="AI466" i="34"/>
  <c r="AC465"/>
  <c r="AD465" s="1"/>
  <c r="AE464"/>
  <c r="AF464"/>
  <c r="AY427" i="6"/>
  <c r="AZ426"/>
  <c r="BA426" l="1"/>
  <c r="AI467" i="34"/>
  <c r="AC466"/>
  <c r="AD466" s="1"/>
  <c r="AE465"/>
  <c r="AF465"/>
  <c r="AY428" i="6"/>
  <c r="AZ427"/>
  <c r="BA427" l="1"/>
  <c r="AI468" i="34"/>
  <c r="AC467"/>
  <c r="AD467" s="1"/>
  <c r="AE466"/>
  <c r="AF466"/>
  <c r="AY429" i="6"/>
  <c r="AZ428"/>
  <c r="BA428" l="1"/>
  <c r="AI469" i="34"/>
  <c r="AC468"/>
  <c r="AD468" s="1"/>
  <c r="AE467"/>
  <c r="AF467"/>
  <c r="AZ429" i="6"/>
  <c r="AY430"/>
  <c r="BA429" l="1"/>
  <c r="AI470" i="34"/>
  <c r="AC469"/>
  <c r="AD469" s="1"/>
  <c r="AE468"/>
  <c r="AF468"/>
  <c r="AZ430" i="6"/>
  <c r="AY431"/>
  <c r="BA430" l="1"/>
  <c r="AI471" i="34"/>
  <c r="AC470"/>
  <c r="AD470" s="1"/>
  <c r="AF469"/>
  <c r="AE469"/>
  <c r="AZ431" i="6"/>
  <c r="AY432"/>
  <c r="BA431" l="1"/>
  <c r="AI472" i="34"/>
  <c r="AC471"/>
  <c r="AD471" s="1"/>
  <c r="AE470"/>
  <c r="AF470"/>
  <c r="AZ432" i="6"/>
  <c r="AY433"/>
  <c r="BA432" l="1"/>
  <c r="AI473" i="34"/>
  <c r="AC472"/>
  <c r="AD472" s="1"/>
  <c r="AF471"/>
  <c r="AE471"/>
  <c r="AZ433" i="6"/>
  <c r="AY434"/>
  <c r="BA433" l="1"/>
  <c r="AI474" i="34"/>
  <c r="AC473"/>
  <c r="AD473" s="1"/>
  <c r="AE472"/>
  <c r="AF472"/>
  <c r="AY435" i="6"/>
  <c r="AZ434"/>
  <c r="BA434" l="1"/>
  <c r="AI475" i="34"/>
  <c r="AC474"/>
  <c r="AD474" s="1"/>
  <c r="AE473"/>
  <c r="AF473"/>
  <c r="AZ435" i="6"/>
  <c r="AY436"/>
  <c r="BA435" l="1"/>
  <c r="AI476" i="34"/>
  <c r="AC475"/>
  <c r="AD475" s="1"/>
  <c r="AE474"/>
  <c r="AF474"/>
  <c r="AZ436" i="6"/>
  <c r="AY437"/>
  <c r="BA436" l="1"/>
  <c r="AI477" i="34"/>
  <c r="AC476"/>
  <c r="AD476" s="1"/>
  <c r="AF475"/>
  <c r="AE475"/>
  <c r="AY438" i="6"/>
  <c r="AZ437"/>
  <c r="BA437" l="1"/>
  <c r="AI478" i="34"/>
  <c r="AC477"/>
  <c r="AD477" s="1"/>
  <c r="AE476"/>
  <c r="AF476"/>
  <c r="AY439" i="6"/>
  <c r="AZ438"/>
  <c r="BA438" l="1"/>
  <c r="AI479" i="34"/>
  <c r="AC478"/>
  <c r="AD478" s="1"/>
  <c r="AF477"/>
  <c r="AE477"/>
  <c r="AY440" i="6"/>
  <c r="AZ439"/>
  <c r="BA439" l="1"/>
  <c r="AI480" i="34"/>
  <c r="AC479"/>
  <c r="AD479" s="1"/>
  <c r="AF478"/>
  <c r="AE478"/>
  <c r="AY441" i="6"/>
  <c r="AZ440"/>
  <c r="BA440" l="1"/>
  <c r="AI481" i="34"/>
  <c r="AC480"/>
  <c r="AD480" s="1"/>
  <c r="AE479"/>
  <c r="AF479"/>
  <c r="AY442" i="6"/>
  <c r="AZ441"/>
  <c r="BA441" l="1"/>
  <c r="AI482" i="34"/>
  <c r="AC481"/>
  <c r="AD481" s="1"/>
  <c r="AE480"/>
  <c r="AF480"/>
  <c r="AY443" i="6"/>
  <c r="AZ442"/>
  <c r="BA442" l="1"/>
  <c r="AI483" i="34"/>
  <c r="AC482"/>
  <c r="AD482" s="1"/>
  <c r="AF481"/>
  <c r="AE481"/>
  <c r="AZ443" i="6"/>
  <c r="AY444"/>
  <c r="BA443" l="1"/>
  <c r="AI484" i="34"/>
  <c r="AC483"/>
  <c r="AD483" s="1"/>
  <c r="AE482"/>
  <c r="AF482"/>
  <c r="AY445" i="6"/>
  <c r="AZ444"/>
  <c r="BA444" l="1"/>
  <c r="AI485" i="34"/>
  <c r="AC484"/>
  <c r="AD484" s="1"/>
  <c r="AE483"/>
  <c r="AF483"/>
  <c r="AZ445" i="6"/>
  <c r="AY446"/>
  <c r="BA445" l="1"/>
  <c r="AI486" i="34"/>
  <c r="AC485"/>
  <c r="AD485" s="1"/>
  <c r="AE484"/>
  <c r="AF484"/>
  <c r="AZ446" i="6"/>
  <c r="AY447"/>
  <c r="BA446" l="1"/>
  <c r="AI487" i="34"/>
  <c r="AC486"/>
  <c r="AD486" s="1"/>
  <c r="AE485"/>
  <c r="AF485"/>
  <c r="AY448" i="6"/>
  <c r="AZ447"/>
  <c r="BA447" l="1"/>
  <c r="AI488" i="34"/>
  <c r="AC487"/>
  <c r="AD487" s="1"/>
  <c r="AF486"/>
  <c r="AE486"/>
  <c r="AY449" i="6"/>
  <c r="AZ448"/>
  <c r="BA448" l="1"/>
  <c r="AI489" i="34"/>
  <c r="AC488"/>
  <c r="AD488" s="1"/>
  <c r="AE487"/>
  <c r="AF487"/>
  <c r="AZ449" i="6"/>
  <c r="AY450"/>
  <c r="BA449" l="1"/>
  <c r="AI490" i="34"/>
  <c r="AC489"/>
  <c r="AD489" s="1"/>
  <c r="AF488"/>
  <c r="AE488"/>
  <c r="AZ450" i="6"/>
  <c r="AY451"/>
  <c r="BA450" l="1"/>
  <c r="AI491" i="34"/>
  <c r="AC490"/>
  <c r="AD490" s="1"/>
  <c r="AF489"/>
  <c r="AE489"/>
  <c r="AZ451" i="6"/>
  <c r="AY452"/>
  <c r="BA451" l="1"/>
  <c r="AI492" i="34"/>
  <c r="AC491"/>
  <c r="AD491" s="1"/>
  <c r="AE490"/>
  <c r="AF490"/>
  <c r="AZ452" i="6"/>
  <c r="AY453"/>
  <c r="BA452" l="1"/>
  <c r="AI493" i="34"/>
  <c r="AC492"/>
  <c r="AD492" s="1"/>
  <c r="AF491"/>
  <c r="AE491"/>
  <c r="AZ453" i="6"/>
  <c r="AY454"/>
  <c r="BA453" l="1"/>
  <c r="AI494" i="34"/>
  <c r="AC493"/>
  <c r="AD493" s="1"/>
  <c r="AE492"/>
  <c r="AF492"/>
  <c r="AZ454" i="6"/>
  <c r="AY455"/>
  <c r="BA454" l="1"/>
  <c r="AI495" i="34"/>
  <c r="AC494"/>
  <c r="AD494" s="1"/>
  <c r="AE493"/>
  <c r="AF493"/>
  <c r="AZ455" i="6"/>
  <c r="AY456"/>
  <c r="BA455" l="1"/>
  <c r="AI496" i="34"/>
  <c r="AC495"/>
  <c r="AD495" s="1"/>
  <c r="AE494"/>
  <c r="AF494"/>
  <c r="AZ456" i="6"/>
  <c r="AY457"/>
  <c r="BA456" l="1"/>
  <c r="AI497" i="34"/>
  <c r="AC496"/>
  <c r="AD496" s="1"/>
  <c r="AE495"/>
  <c r="AF495"/>
  <c r="AY458" i="6"/>
  <c r="AZ457"/>
  <c r="BA457" l="1"/>
  <c r="AI498" i="34"/>
  <c r="AC497"/>
  <c r="AD497" s="1"/>
  <c r="AF496"/>
  <c r="AE496"/>
  <c r="AZ458" i="6"/>
  <c r="AY459"/>
  <c r="BA458" l="1"/>
  <c r="AI499" i="34"/>
  <c r="AC498"/>
  <c r="AD498" s="1"/>
  <c r="AE497"/>
  <c r="AF497"/>
  <c r="AY460" i="6"/>
  <c r="AZ459"/>
  <c r="BA459" l="1"/>
  <c r="AI500" i="34"/>
  <c r="AC499"/>
  <c r="AD499" s="1"/>
  <c r="AE498"/>
  <c r="AF498"/>
  <c r="AY461" i="6"/>
  <c r="AZ460"/>
  <c r="BA460" l="1"/>
  <c r="AI501" i="34"/>
  <c r="AC500"/>
  <c r="AD500" s="1"/>
  <c r="AE499"/>
  <c r="AF499"/>
  <c r="AZ461" i="6"/>
  <c r="AY462"/>
  <c r="BA461" l="1"/>
  <c r="AI502" i="34"/>
  <c r="AC501"/>
  <c r="AD501" s="1"/>
  <c r="AF500"/>
  <c r="AE500"/>
  <c r="AY463" i="6"/>
  <c r="AZ462"/>
  <c r="BA462" l="1"/>
  <c r="AI503" i="34"/>
  <c r="AC502"/>
  <c r="AD502" s="1"/>
  <c r="AE501"/>
  <c r="AF501"/>
  <c r="AY464" i="6"/>
  <c r="AZ463"/>
  <c r="BA463" l="1"/>
  <c r="AI504" i="34"/>
  <c r="AC503"/>
  <c r="AD503" s="1"/>
  <c r="AE502"/>
  <c r="AF502"/>
  <c r="AZ464" i="6"/>
  <c r="AY465"/>
  <c r="BA464" l="1"/>
  <c r="AI505" i="34"/>
  <c r="AC504"/>
  <c r="AD504" s="1"/>
  <c r="AF503"/>
  <c r="AE503"/>
  <c r="AZ465" i="6"/>
  <c r="AY466"/>
  <c r="BA465" l="1"/>
  <c r="AI506" i="34"/>
  <c r="AC505"/>
  <c r="AD505" s="1"/>
  <c r="AF504"/>
  <c r="AE504"/>
  <c r="AZ466" i="6"/>
  <c r="AY467"/>
  <c r="BA466" l="1"/>
  <c r="AI507" i="34"/>
  <c r="AC506"/>
  <c r="AD506" s="1"/>
  <c r="AE505"/>
  <c r="AF505"/>
  <c r="AY468" i="6"/>
  <c r="AZ467"/>
  <c r="BA467" l="1"/>
  <c r="AI508" i="34"/>
  <c r="AC507"/>
  <c r="AD507" s="1"/>
  <c r="AE506"/>
  <c r="AF506"/>
  <c r="AZ468" i="6"/>
  <c r="AY469"/>
  <c r="BA468" l="1"/>
  <c r="AI509" i="34"/>
  <c r="AC508"/>
  <c r="AD508" s="1"/>
  <c r="AF507"/>
  <c r="AE507"/>
  <c r="AZ469" i="6"/>
  <c r="AY470"/>
  <c r="BA469" l="1"/>
  <c r="AI510" i="34"/>
  <c r="AC509"/>
  <c r="AD509" s="1"/>
  <c r="AE508"/>
  <c r="AF508"/>
  <c r="AZ470" i="6"/>
  <c r="AY471"/>
  <c r="BA470" l="1"/>
  <c r="AI511" i="34"/>
  <c r="AC510"/>
  <c r="AD510" s="1"/>
  <c r="AF509"/>
  <c r="AE509"/>
  <c r="AY472" i="6"/>
  <c r="AZ471"/>
  <c r="BA471" l="1"/>
  <c r="AI512" i="34"/>
  <c r="AC511"/>
  <c r="AD511" s="1"/>
  <c r="AE510"/>
  <c r="AF510"/>
  <c r="AZ472" i="6"/>
  <c r="AY473"/>
  <c r="BA472" l="1"/>
  <c r="AI513" i="34"/>
  <c r="AC512"/>
  <c r="AD512" s="1"/>
  <c r="AE511"/>
  <c r="AF511"/>
  <c r="AZ473" i="6"/>
  <c r="AY474"/>
  <c r="BA473" l="1"/>
  <c r="AI514" i="34"/>
  <c r="AC513"/>
  <c r="AD513" s="1"/>
  <c r="AE512"/>
  <c r="AF512"/>
  <c r="AY475" i="6"/>
  <c r="AZ474"/>
  <c r="BA474" l="1"/>
  <c r="AI515" i="34"/>
  <c r="AC514"/>
  <c r="AD514" s="1"/>
  <c r="AE513"/>
  <c r="AF513"/>
  <c r="AY476" i="6"/>
  <c r="AZ475"/>
  <c r="BA475" l="1"/>
  <c r="AI516" i="34"/>
  <c r="AC515"/>
  <c r="AD515" s="1"/>
  <c r="AF514"/>
  <c r="AE514"/>
  <c r="AZ476" i="6"/>
  <c r="AY477"/>
  <c r="BA476" l="1"/>
  <c r="AI517" i="34"/>
  <c r="AC516"/>
  <c r="AD516" s="1"/>
  <c r="AE515"/>
  <c r="AF515"/>
  <c r="AZ477" i="6"/>
  <c r="AY478"/>
  <c r="BA477" l="1"/>
  <c r="AI518" i="34"/>
  <c r="AC517"/>
  <c r="AD517" s="1"/>
  <c r="AE516"/>
  <c r="AF516"/>
  <c r="AY479" i="6"/>
  <c r="AZ478"/>
  <c r="BA478" l="1"/>
  <c r="AI519" i="34"/>
  <c r="AC518"/>
  <c r="AD518" s="1"/>
  <c r="AE517"/>
  <c r="AF517"/>
  <c r="AY480" i="6"/>
  <c r="AZ479"/>
  <c r="BA479" l="1"/>
  <c r="AI520" i="34"/>
  <c r="AC519"/>
  <c r="AD519" s="1"/>
  <c r="AE518"/>
  <c r="AF518"/>
  <c r="AZ480" i="6"/>
  <c r="AY481"/>
  <c r="BA480" l="1"/>
  <c r="AI521" i="34"/>
  <c r="AC520"/>
  <c r="AD520" s="1"/>
  <c r="AE519"/>
  <c r="AF519"/>
  <c r="AY482" i="6"/>
  <c r="AZ481"/>
  <c r="BA481" l="1"/>
  <c r="AI522" i="34"/>
  <c r="AC521"/>
  <c r="AD521" s="1"/>
  <c r="AF520"/>
  <c r="AE520"/>
  <c r="AY483" i="6"/>
  <c r="AZ482"/>
  <c r="BA482" l="1"/>
  <c r="AI523" i="34"/>
  <c r="AC522"/>
  <c r="AD522" s="1"/>
  <c r="AF521"/>
  <c r="AE521"/>
  <c r="AZ483" i="6"/>
  <c r="AY484"/>
  <c r="BA483" l="1"/>
  <c r="AI524" i="34"/>
  <c r="AC523"/>
  <c r="AD523" s="1"/>
  <c r="AE522"/>
  <c r="AF522"/>
  <c r="AZ484" i="6"/>
  <c r="AY485"/>
  <c r="BA484" l="1"/>
  <c r="AI525" i="34"/>
  <c r="AC524"/>
  <c r="AD524" s="1"/>
  <c r="AE523"/>
  <c r="AF523"/>
  <c r="AY486" i="6"/>
  <c r="AZ485"/>
  <c r="BA485" l="1"/>
  <c r="AI526" i="34"/>
  <c r="AC525"/>
  <c r="AD525" s="1"/>
  <c r="AF524"/>
  <c r="AE524"/>
  <c r="AY487" i="6"/>
  <c r="AZ486"/>
  <c r="BA486" l="1"/>
  <c r="AI527" i="34"/>
  <c r="AC526"/>
  <c r="AD526" s="1"/>
  <c r="AF525"/>
  <c r="AE525"/>
  <c r="AY488" i="6"/>
  <c r="AZ487"/>
  <c r="BA487" l="1"/>
  <c r="AI528" i="34"/>
  <c r="AC527"/>
  <c r="AD527" s="1"/>
  <c r="AF526"/>
  <c r="AE526"/>
  <c r="AZ488" i="6"/>
  <c r="AY489"/>
  <c r="BA488" l="1"/>
  <c r="AI529" i="34"/>
  <c r="AC528"/>
  <c r="AD528" s="1"/>
  <c r="AF527"/>
  <c r="AE527"/>
  <c r="AZ489" i="6"/>
  <c r="AY490"/>
  <c r="BA489" l="1"/>
  <c r="AI530" i="34"/>
  <c r="AC529"/>
  <c r="AD529" s="1"/>
  <c r="AE528"/>
  <c r="AF528"/>
  <c r="AY491" i="6"/>
  <c r="AZ490"/>
  <c r="BA490" l="1"/>
  <c r="AI531" i="34"/>
  <c r="AC530"/>
  <c r="AD530" s="1"/>
  <c r="AE529"/>
  <c r="AF529"/>
  <c r="AZ491" i="6"/>
  <c r="AY492"/>
  <c r="BA491" l="1"/>
  <c r="AI532" i="34"/>
  <c r="AC531"/>
  <c r="AD531" s="1"/>
  <c r="AE530"/>
  <c r="AF530"/>
  <c r="AZ492" i="6"/>
  <c r="AY493"/>
  <c r="BA492" l="1"/>
  <c r="AI533" i="34"/>
  <c r="AC532"/>
  <c r="AD532" s="1"/>
  <c r="AE531"/>
  <c r="AF531"/>
  <c r="AY494" i="6"/>
  <c r="AZ493"/>
  <c r="BA493" l="1"/>
  <c r="AI534" i="34"/>
  <c r="AC533"/>
  <c r="AD533" s="1"/>
  <c r="AE532"/>
  <c r="AF532"/>
  <c r="AZ494" i="6"/>
  <c r="AY495"/>
  <c r="BA494" l="1"/>
  <c r="AI535" i="34"/>
  <c r="AC534"/>
  <c r="AD534" s="1"/>
  <c r="AF533"/>
  <c r="AE533"/>
  <c r="AZ495" i="6"/>
  <c r="AY496"/>
  <c r="BA495" l="1"/>
  <c r="AI536" i="34"/>
  <c r="AC535"/>
  <c r="AD535" s="1"/>
  <c r="AE534"/>
  <c r="AF534"/>
  <c r="AZ496" i="6"/>
  <c r="AY497"/>
  <c r="BA496" l="1"/>
  <c r="AI537" i="34"/>
  <c r="AC536"/>
  <c r="AD536" s="1"/>
  <c r="AF535"/>
  <c r="AE535"/>
  <c r="AZ497" i="6"/>
  <c r="AY498"/>
  <c r="BA497" l="1"/>
  <c r="AI538" i="34"/>
  <c r="AC537"/>
  <c r="AD537" s="1"/>
  <c r="AE536"/>
  <c r="AF536"/>
  <c r="AY499" i="6"/>
  <c r="AZ498"/>
  <c r="BA498" l="1"/>
  <c r="AI539" i="34"/>
  <c r="AC538"/>
  <c r="AD538" s="1"/>
  <c r="AF537"/>
  <c r="AE537"/>
  <c r="AY500" i="6"/>
  <c r="AZ499"/>
  <c r="BA499" l="1"/>
  <c r="AI540" i="34"/>
  <c r="AC539"/>
  <c r="AD539" s="1"/>
  <c r="AE538"/>
  <c r="AF538"/>
  <c r="AZ500" i="6"/>
  <c r="AY501"/>
  <c r="BA500" l="1"/>
  <c r="AI541" i="34"/>
  <c r="AC540"/>
  <c r="AD540" s="1"/>
  <c r="AE539"/>
  <c r="AF539"/>
  <c r="AZ501" i="6"/>
  <c r="AY502"/>
  <c r="BA501" l="1"/>
  <c r="AI542" i="34"/>
  <c r="AC541"/>
  <c r="AD541" s="1"/>
  <c r="AF540"/>
  <c r="AE540"/>
  <c r="AY503" i="6"/>
  <c r="AZ502"/>
  <c r="BA502" l="1"/>
  <c r="AI543" i="34"/>
  <c r="AC542"/>
  <c r="AD542" s="1"/>
  <c r="AE541"/>
  <c r="AF541"/>
  <c r="AZ503" i="6"/>
  <c r="AY504"/>
  <c r="BA503" l="1"/>
  <c r="AI544" i="34"/>
  <c r="AC543"/>
  <c r="AD543" s="1"/>
  <c r="AE542"/>
  <c r="AF542"/>
  <c r="AZ504" i="6"/>
  <c r="AY505"/>
  <c r="BA504" l="1"/>
  <c r="AI545" i="34"/>
  <c r="AC544"/>
  <c r="AD544" s="1"/>
  <c r="AE543"/>
  <c r="AF543"/>
  <c r="AY506" i="6"/>
  <c r="AZ505"/>
  <c r="BA505" l="1"/>
  <c r="AI546" i="34"/>
  <c r="AC545"/>
  <c r="AD545" s="1"/>
  <c r="AF544"/>
  <c r="AE544"/>
  <c r="AY507" i="6"/>
  <c r="AZ506"/>
  <c r="BA506" l="1"/>
  <c r="AI547" i="34"/>
  <c r="AC546"/>
  <c r="AD546" s="1"/>
  <c r="AE545"/>
  <c r="AF545"/>
  <c r="AZ507" i="6"/>
  <c r="AY508"/>
  <c r="BA507" l="1"/>
  <c r="AI548" i="34"/>
  <c r="AC547"/>
  <c r="AD547" s="1"/>
  <c r="AE546"/>
  <c r="AF546"/>
  <c r="AZ508" i="6"/>
  <c r="AY509"/>
  <c r="BA508" l="1"/>
  <c r="AI549" i="34"/>
  <c r="AC548"/>
  <c r="AD548" s="1"/>
  <c r="AF547"/>
  <c r="AE547"/>
  <c r="AZ509" i="6"/>
  <c r="AY510"/>
  <c r="BA509" l="1"/>
  <c r="AI550" i="34"/>
  <c r="AC549"/>
  <c r="AD549" s="1"/>
  <c r="AE548"/>
  <c r="AF548"/>
  <c r="AZ510" i="6"/>
  <c r="AY511"/>
  <c r="BA510" l="1"/>
  <c r="AI551" i="34"/>
  <c r="AC550"/>
  <c r="AD550" s="1"/>
  <c r="AE549"/>
  <c r="AF549"/>
  <c r="AY512" i="6"/>
  <c r="AZ511"/>
  <c r="BA511" l="1"/>
  <c r="AI552" i="34"/>
  <c r="AC551"/>
  <c r="AD551" s="1"/>
  <c r="AE550"/>
  <c r="AF550"/>
  <c r="AZ512" i="6"/>
  <c r="AY513"/>
  <c r="BA512" l="1"/>
  <c r="AI553" i="34"/>
  <c r="AC552"/>
  <c r="AD552" s="1"/>
  <c r="AE551"/>
  <c r="AF551"/>
  <c r="AZ513" i="6"/>
  <c r="AY514"/>
  <c r="BA513" l="1"/>
  <c r="AI554" i="34"/>
  <c r="AC553"/>
  <c r="AD553" s="1"/>
  <c r="AE552"/>
  <c r="AF552"/>
  <c r="AZ514" i="6"/>
  <c r="AY515"/>
  <c r="BA514" l="1"/>
  <c r="AI555" i="34"/>
  <c r="AC554"/>
  <c r="AD554" s="1"/>
  <c r="AF553"/>
  <c r="AE553"/>
  <c r="AZ515" i="6"/>
  <c r="AY516"/>
  <c r="BA515" l="1"/>
  <c r="AI556" i="34"/>
  <c r="AC555"/>
  <c r="AD555" s="1"/>
  <c r="AE554"/>
  <c r="AF554"/>
  <c r="AY517" i="6"/>
  <c r="AZ516"/>
  <c r="BA516" l="1"/>
  <c r="AI557" i="34"/>
  <c r="AC556"/>
  <c r="AD556" s="1"/>
  <c r="AE555"/>
  <c r="AF555"/>
  <c r="AY518" i="6"/>
  <c r="AZ517"/>
  <c r="BA517" l="1"/>
  <c r="AI558" i="34"/>
  <c r="AC557"/>
  <c r="AD557" s="1"/>
  <c r="AE556"/>
  <c r="AF556"/>
  <c r="AZ518" i="6"/>
  <c r="AY519"/>
  <c r="BA518" l="1"/>
  <c r="AI559" i="34"/>
  <c r="AC558"/>
  <c r="AD558" s="1"/>
  <c r="AF557"/>
  <c r="AE557"/>
  <c r="AY520" i="6"/>
  <c r="AZ519"/>
  <c r="BA519" l="1"/>
  <c r="AI560" i="34"/>
  <c r="AC559"/>
  <c r="AD559" s="1"/>
  <c r="AE558"/>
  <c r="AF558"/>
  <c r="AY521" i="6"/>
  <c r="AZ520"/>
  <c r="BA520" l="1"/>
  <c r="AI561" i="34"/>
  <c r="AC560"/>
  <c r="AD560" s="1"/>
  <c r="AE559"/>
  <c r="AF559"/>
  <c r="AZ521" i="6"/>
  <c r="AY522"/>
  <c r="BA521" l="1"/>
  <c r="AI562" i="34"/>
  <c r="AC561"/>
  <c r="AD561" s="1"/>
  <c r="AE560"/>
  <c r="AF560"/>
  <c r="AZ522" i="6"/>
  <c r="AY523"/>
  <c r="BA522" l="1"/>
  <c r="AI563" i="34"/>
  <c r="AC562"/>
  <c r="AD562" s="1"/>
  <c r="AE561"/>
  <c r="AF561"/>
  <c r="AY524" i="6"/>
  <c r="AZ523"/>
  <c r="BA523" l="1"/>
  <c r="AI564" i="34"/>
  <c r="AC563"/>
  <c r="AD563" s="1"/>
  <c r="AF562"/>
  <c r="AE562"/>
  <c r="AY525" i="6"/>
  <c r="AZ524"/>
  <c r="BA524" l="1"/>
  <c r="AI565" i="34"/>
  <c r="AC564"/>
  <c r="AD564" s="1"/>
  <c r="AE563"/>
  <c r="AF563"/>
  <c r="AY526" i="6"/>
  <c r="AZ525"/>
  <c r="BA525" l="1"/>
  <c r="AI566" i="34"/>
  <c r="AC565"/>
  <c r="AD565" s="1"/>
  <c r="AF564"/>
  <c r="AE564"/>
  <c r="AZ526" i="6"/>
  <c r="AY527"/>
  <c r="BA526" l="1"/>
  <c r="AI567" i="34"/>
  <c r="AC566"/>
  <c r="AD566" s="1"/>
  <c r="AE565"/>
  <c r="AF565"/>
  <c r="AY528" i="6"/>
  <c r="AZ527"/>
  <c r="BA527" l="1"/>
  <c r="AI568" i="34"/>
  <c r="AC567"/>
  <c r="AD567" s="1"/>
  <c r="AE566"/>
  <c r="AF566"/>
  <c r="AZ528" i="6"/>
  <c r="AY529"/>
  <c r="BA528" l="1"/>
  <c r="AI569" i="34"/>
  <c r="AC568"/>
  <c r="AD568" s="1"/>
  <c r="AF567"/>
  <c r="AE567"/>
  <c r="AZ529" i="6"/>
  <c r="AY530"/>
  <c r="BA529" l="1"/>
  <c r="AI570" i="34"/>
  <c r="AC569"/>
  <c r="AD569" s="1"/>
  <c r="AE568"/>
  <c r="AF568"/>
  <c r="AZ530" i="6"/>
  <c r="AY531"/>
  <c r="BA530" l="1"/>
  <c r="AI571" i="34"/>
  <c r="AC570"/>
  <c r="AD570" s="1"/>
  <c r="AE569"/>
  <c r="AF569"/>
  <c r="AY532" i="6"/>
  <c r="AZ531"/>
  <c r="BA531" l="1"/>
  <c r="AI572" i="34"/>
  <c r="AC571"/>
  <c r="AD571" s="1"/>
  <c r="AF570"/>
  <c r="AE570"/>
  <c r="AZ532" i="6"/>
  <c r="AY533"/>
  <c r="BA532" l="1"/>
  <c r="AI573" i="34"/>
  <c r="AC572"/>
  <c r="AD572" s="1"/>
  <c r="AE571"/>
  <c r="AF571"/>
  <c r="AZ533" i="6"/>
  <c r="AY534"/>
  <c r="BA533" l="1"/>
  <c r="AI574" i="34"/>
  <c r="AC573"/>
  <c r="AD573" s="1"/>
  <c r="AE572"/>
  <c r="AF572"/>
  <c r="AZ534" i="6"/>
  <c r="AY535"/>
  <c r="BA534" l="1"/>
  <c r="AI575" i="34"/>
  <c r="AC574"/>
  <c r="AD574" s="1"/>
  <c r="AE573"/>
  <c r="AF573"/>
  <c r="AZ535" i="6"/>
  <c r="AY536"/>
  <c r="BA535" l="1"/>
  <c r="AI576" i="34"/>
  <c r="AC575"/>
  <c r="AD575" s="1"/>
  <c r="AF574"/>
  <c r="AE574"/>
  <c r="AY537" i="6"/>
  <c r="AZ536"/>
  <c r="BA536" l="1"/>
  <c r="AI577" i="34"/>
  <c r="AC576"/>
  <c r="AD576" s="1"/>
  <c r="AF575"/>
  <c r="AE575"/>
  <c r="AZ537" i="6"/>
  <c r="AY538"/>
  <c r="BA537" l="1"/>
  <c r="AI578" i="34"/>
  <c r="AC577"/>
  <c r="AD577" s="1"/>
  <c r="AE576"/>
  <c r="AF576"/>
  <c r="AY539" i="6"/>
  <c r="AZ538"/>
  <c r="BA538" l="1"/>
  <c r="AI579" i="34"/>
  <c r="AC578"/>
  <c r="AD578" s="1"/>
  <c r="AF577"/>
  <c r="AE577"/>
  <c r="AZ539" i="6"/>
  <c r="AY540"/>
  <c r="BA539" l="1"/>
  <c r="AI580" i="34"/>
  <c r="AC579"/>
  <c r="AD579" s="1"/>
  <c r="AE578"/>
  <c r="AF578"/>
  <c r="AZ540" i="6"/>
  <c r="AY541"/>
  <c r="BA540" l="1"/>
  <c r="AI581" i="34"/>
  <c r="AC580"/>
  <c r="AD580" s="1"/>
  <c r="AE579"/>
  <c r="AF579"/>
  <c r="AZ541" i="6"/>
  <c r="AY542"/>
  <c r="BA541" l="1"/>
  <c r="AI582" i="34"/>
  <c r="AC581"/>
  <c r="AD581" s="1"/>
  <c r="AE580"/>
  <c r="AF580"/>
  <c r="AY543" i="6"/>
  <c r="AZ542"/>
  <c r="BA542" l="1"/>
  <c r="AI583" i="34"/>
  <c r="AC582"/>
  <c r="AD582" s="1"/>
  <c r="AE581"/>
  <c r="AF581"/>
  <c r="AY544" i="6"/>
  <c r="AZ543"/>
  <c r="BA543" l="1"/>
  <c r="AI584" i="34"/>
  <c r="AC583"/>
  <c r="AD583" s="1"/>
  <c r="AE582"/>
  <c r="AF582"/>
  <c r="AY545" i="6"/>
  <c r="AZ544"/>
  <c r="BA544" l="1"/>
  <c r="AI585" i="34"/>
  <c r="AC584"/>
  <c r="AD584" s="1"/>
  <c r="AE583"/>
  <c r="AF583"/>
  <c r="AZ545" i="6"/>
  <c r="AY546"/>
  <c r="BA545" l="1"/>
  <c r="AI586" i="34"/>
  <c r="AC585"/>
  <c r="AD585" s="1"/>
  <c r="AF584"/>
  <c r="AE584"/>
  <c r="AY547" i="6"/>
  <c r="AZ546"/>
  <c r="BA546" l="1"/>
  <c r="AI587" i="34"/>
  <c r="AC586"/>
  <c r="AD586" s="1"/>
  <c r="AE585"/>
  <c r="AF585"/>
  <c r="AZ547" i="6"/>
  <c r="AY548"/>
  <c r="BA547" l="1"/>
  <c r="AI588" i="34"/>
  <c r="AC587"/>
  <c r="AD587" s="1"/>
  <c r="AF586"/>
  <c r="AE586"/>
  <c r="AY549" i="6"/>
  <c r="AZ548"/>
  <c r="BA548" l="1"/>
  <c r="AI589" i="34"/>
  <c r="AC588"/>
  <c r="AD588" s="1"/>
  <c r="AE587"/>
  <c r="AF587"/>
  <c r="AY550" i="6"/>
  <c r="AZ549"/>
  <c r="BA549" l="1"/>
  <c r="AI590" i="34"/>
  <c r="AC589"/>
  <c r="AD589" s="1"/>
  <c r="AE588"/>
  <c r="AF588"/>
  <c r="AZ550" i="6"/>
  <c r="AY551"/>
  <c r="BA550" l="1"/>
  <c r="AI591" i="34"/>
  <c r="AC590"/>
  <c r="AD590" s="1"/>
  <c r="AE589"/>
  <c r="AF589"/>
  <c r="AY552" i="6"/>
  <c r="AZ551"/>
  <c r="BA551" l="1"/>
  <c r="AI592" i="34"/>
  <c r="AC591"/>
  <c r="AD591" s="1"/>
  <c r="AE590"/>
  <c r="AF590"/>
  <c r="AY553" i="6"/>
  <c r="AZ552"/>
  <c r="BA552" l="1"/>
  <c r="AI593" i="34"/>
  <c r="AC592"/>
  <c r="AD592" s="1"/>
  <c r="AF591"/>
  <c r="AE591"/>
  <c r="AZ553" i="6"/>
  <c r="AY554"/>
  <c r="BA553" l="1"/>
  <c r="AI594" i="34"/>
  <c r="AC593"/>
  <c r="AD593" s="1"/>
  <c r="AE592"/>
  <c r="AF592"/>
  <c r="AY555" i="6"/>
  <c r="AZ554"/>
  <c r="BA554" l="1"/>
  <c r="AI595" i="34"/>
  <c r="AC594"/>
  <c r="AD594" s="1"/>
  <c r="AF593"/>
  <c r="AE593"/>
  <c r="AZ555" i="6"/>
  <c r="AY556"/>
  <c r="BA555" l="1"/>
  <c r="AI596" i="34"/>
  <c r="AC595"/>
  <c r="AD595" s="1"/>
  <c r="AE594"/>
  <c r="AF594"/>
  <c r="AZ556" i="6"/>
  <c r="AY557"/>
  <c r="BA556" l="1"/>
  <c r="AI597" i="34"/>
  <c r="AC596"/>
  <c r="AD596" s="1"/>
  <c r="AE595"/>
  <c r="AF595"/>
  <c r="AZ557" i="6"/>
  <c r="AY558"/>
  <c r="BA557" l="1"/>
  <c r="AI598" i="34"/>
  <c r="AC597"/>
  <c r="AD597" s="1"/>
  <c r="AE596"/>
  <c r="AF596"/>
  <c r="AY559" i="6"/>
  <c r="AZ558"/>
  <c r="BA558" l="1"/>
  <c r="AI599" i="34"/>
  <c r="AC598"/>
  <c r="AD598" s="1"/>
  <c r="AE597"/>
  <c r="AF597"/>
  <c r="AY560" i="6"/>
  <c r="AZ559"/>
  <c r="BA559" l="1"/>
  <c r="AI600" i="34"/>
  <c r="AC599"/>
  <c r="AD599" s="1"/>
  <c r="AE598"/>
  <c r="AF598"/>
  <c r="AZ560" i="6"/>
  <c r="AY561"/>
  <c r="BA560" l="1"/>
  <c r="AI601" i="34"/>
  <c r="AC600"/>
  <c r="AD600" s="1"/>
  <c r="AE599"/>
  <c r="AF599"/>
  <c r="AZ561" i="6"/>
  <c r="AY562"/>
  <c r="BA561" l="1"/>
  <c r="AI602" i="34"/>
  <c r="AC601"/>
  <c r="AD601" s="1"/>
  <c r="AE600"/>
  <c r="AF600"/>
  <c r="AZ562" i="6"/>
  <c r="AY563"/>
  <c r="BA562" l="1"/>
  <c r="AI603" i="34"/>
  <c r="AC602"/>
  <c r="AD602" s="1"/>
  <c r="AE601"/>
  <c r="AF601"/>
  <c r="AY564" i="6"/>
  <c r="AZ563"/>
  <c r="BA563" l="1"/>
  <c r="AI604" i="34"/>
  <c r="AC603"/>
  <c r="AD603" s="1"/>
  <c r="AE602"/>
  <c r="AF602"/>
  <c r="AZ564" i="6"/>
  <c r="AY565"/>
  <c r="BA564" l="1"/>
  <c r="AI605" i="34"/>
  <c r="AC604"/>
  <c r="AD604" s="1"/>
  <c r="AF603"/>
  <c r="AE603"/>
  <c r="AZ565" i="6"/>
  <c r="AY566"/>
  <c r="BA565" l="1"/>
  <c r="AI606" i="34"/>
  <c r="AC605"/>
  <c r="AD605" s="1"/>
  <c r="AE604"/>
  <c r="AF604"/>
  <c r="AY567" i="6"/>
  <c r="AZ566"/>
  <c r="BA566" l="1"/>
  <c r="AI607" i="34"/>
  <c r="AC606"/>
  <c r="AD606" s="1"/>
  <c r="AF605"/>
  <c r="AE605"/>
  <c r="AZ567" i="6"/>
  <c r="AY568"/>
  <c r="BA567" l="1"/>
  <c r="AI608" i="34"/>
  <c r="AC607"/>
  <c r="AD607" s="1"/>
  <c r="AF606"/>
  <c r="AE606"/>
  <c r="AZ568" i="6"/>
  <c r="AY569"/>
  <c r="BA568" l="1"/>
  <c r="AI609" i="34"/>
  <c r="AC608"/>
  <c r="AD608" s="1"/>
  <c r="AE607"/>
  <c r="AF607"/>
  <c r="AY570" i="6"/>
  <c r="AZ569"/>
  <c r="BA569" l="1"/>
  <c r="AI610" i="34"/>
  <c r="AC609"/>
  <c r="AD609" s="1"/>
  <c r="AE608"/>
  <c r="AF608"/>
  <c r="AY571" i="6"/>
  <c r="AZ570"/>
  <c r="BA570" l="1"/>
  <c r="AI611" i="34"/>
  <c r="AC610"/>
  <c r="AD610" s="1"/>
  <c r="AE609"/>
  <c r="AF609"/>
  <c r="AZ571" i="6"/>
  <c r="AY572"/>
  <c r="BA571" l="1"/>
  <c r="AI612" i="34"/>
  <c r="AC611"/>
  <c r="AD611" s="1"/>
  <c r="AF610"/>
  <c r="AE610"/>
  <c r="AZ572" i="6"/>
  <c r="AY573"/>
  <c r="BA572" l="1"/>
  <c r="AI613" i="34"/>
  <c r="AC612"/>
  <c r="AD612" s="1"/>
  <c r="AE611"/>
  <c r="AF611"/>
  <c r="AY574" i="6"/>
  <c r="AZ573"/>
  <c r="BA573" l="1"/>
  <c r="AI614" i="34"/>
  <c r="AC613"/>
  <c r="AD613" s="1"/>
  <c r="AE612"/>
  <c r="AF612"/>
  <c r="AY575" i="6"/>
  <c r="AZ574"/>
  <c r="BA574" l="1"/>
  <c r="AI615" i="34"/>
  <c r="AC614"/>
  <c r="AD614" s="1"/>
  <c r="AE613"/>
  <c r="AF613"/>
  <c r="AZ575" i="6"/>
  <c r="AY576"/>
  <c r="BA575" l="1"/>
  <c r="AI616" i="34"/>
  <c r="AC615"/>
  <c r="AD615" s="1"/>
  <c r="AF614"/>
  <c r="AE614"/>
  <c r="AZ576" i="6"/>
  <c r="AY577"/>
  <c r="BA576" l="1"/>
  <c r="AI617" i="34"/>
  <c r="AC616"/>
  <c r="AD616" s="1"/>
  <c r="AF615"/>
  <c r="AE615"/>
  <c r="AY578" i="6"/>
  <c r="AZ577"/>
  <c r="BA577" l="1"/>
  <c r="AI618" i="34"/>
  <c r="AC617"/>
  <c r="AD617" s="1"/>
  <c r="AE616"/>
  <c r="AF616"/>
  <c r="AY579" i="6"/>
  <c r="AZ578"/>
  <c r="BA578" l="1"/>
  <c r="AI619" i="34"/>
  <c r="AC618"/>
  <c r="AD618" s="1"/>
  <c r="AF617"/>
  <c r="AE617"/>
  <c r="AY580" i="6"/>
  <c r="AZ579"/>
  <c r="BA579" l="1"/>
  <c r="AI620" i="34"/>
  <c r="AC619"/>
  <c r="AD619" s="1"/>
  <c r="AE618"/>
  <c r="AF618"/>
  <c r="AY581" i="6"/>
  <c r="AZ580"/>
  <c r="BA580" l="1"/>
  <c r="AI621" i="34"/>
  <c r="AC620"/>
  <c r="AD620" s="1"/>
  <c r="AE619"/>
  <c r="AF619"/>
  <c r="AY582" i="6"/>
  <c r="AZ581"/>
  <c r="BA581" l="1"/>
  <c r="AI622" i="34"/>
  <c r="AC621"/>
  <c r="AD621" s="1"/>
  <c r="AF620"/>
  <c r="AE620"/>
  <c r="AZ582" i="6"/>
  <c r="AY583"/>
  <c r="BA582" l="1"/>
  <c r="AI623" i="34"/>
  <c r="AC622"/>
  <c r="AD622" s="1"/>
  <c r="AF621"/>
  <c r="AE621"/>
  <c r="AZ583" i="6"/>
  <c r="AY584"/>
  <c r="BA583" l="1"/>
  <c r="AI624" i="34"/>
  <c r="AC623"/>
  <c r="AD623" s="1"/>
  <c r="AE622"/>
  <c r="AF622"/>
  <c r="AZ584" i="6"/>
  <c r="AY585"/>
  <c r="BA584" l="1"/>
  <c r="AI625" i="34"/>
  <c r="AC624"/>
  <c r="AD624" s="1"/>
  <c r="AF623"/>
  <c r="AE623"/>
  <c r="AY586" i="6"/>
  <c r="AZ585"/>
  <c r="BA585" l="1"/>
  <c r="AI626" i="34"/>
  <c r="AC625"/>
  <c r="AD625" s="1"/>
  <c r="AE624"/>
  <c r="AF624"/>
  <c r="AY587" i="6"/>
  <c r="AZ586"/>
  <c r="BA586" l="1"/>
  <c r="AI627" i="34"/>
  <c r="AC626"/>
  <c r="AD626" s="1"/>
  <c r="AE625"/>
  <c r="AF625"/>
  <c r="AZ587" i="6"/>
  <c r="AY588"/>
  <c r="BA587" l="1"/>
  <c r="AI628" i="34"/>
  <c r="AC627"/>
  <c r="AD627" s="1"/>
  <c r="AE626"/>
  <c r="AF626"/>
  <c r="AY589" i="6"/>
  <c r="AZ588"/>
  <c r="BA588" l="1"/>
  <c r="AI629" i="34"/>
  <c r="AC628"/>
  <c r="AD628" s="1"/>
  <c r="AE627"/>
  <c r="AF627"/>
  <c r="AY590" i="6"/>
  <c r="AZ589"/>
  <c r="BA589" l="1"/>
  <c r="AI630" i="34"/>
  <c r="AC629"/>
  <c r="AD629" s="1"/>
  <c r="AE628"/>
  <c r="AF628"/>
  <c r="AZ590" i="6"/>
  <c r="AY591"/>
  <c r="BA590" l="1"/>
  <c r="AI631" i="34"/>
  <c r="AC630"/>
  <c r="AD630" s="1"/>
  <c r="AE629"/>
  <c r="AF629"/>
  <c r="AZ591" i="6"/>
  <c r="AY592"/>
  <c r="BA591" l="1"/>
  <c r="AI632" i="34"/>
  <c r="AC631"/>
  <c r="AD631" s="1"/>
  <c r="AE630"/>
  <c r="AF630"/>
  <c r="AY593" i="6"/>
  <c r="AZ592"/>
  <c r="BA592" l="1"/>
  <c r="AI633" i="34"/>
  <c r="AC632"/>
  <c r="AD632" s="1"/>
  <c r="AE631"/>
  <c r="AF631"/>
  <c r="AY594" i="6"/>
  <c r="AZ593"/>
  <c r="BA593" l="1"/>
  <c r="AI634" i="34"/>
  <c r="AC633"/>
  <c r="AD633" s="1"/>
  <c r="AE632"/>
  <c r="AF632"/>
  <c r="AY595" i="6"/>
  <c r="AZ594"/>
  <c r="BA594" l="1"/>
  <c r="AI635" i="34"/>
  <c r="AC634"/>
  <c r="AD634" s="1"/>
  <c r="AE633"/>
  <c r="AF633"/>
  <c r="AZ595" i="6"/>
  <c r="AY596"/>
  <c r="BA595" l="1"/>
  <c r="AI636" i="34"/>
  <c r="AC635"/>
  <c r="AD635" s="1"/>
  <c r="AE634"/>
  <c r="AF634"/>
  <c r="AZ596" i="6"/>
  <c r="AY597"/>
  <c r="BA596" l="1"/>
  <c r="AI637" i="34"/>
  <c r="AC636"/>
  <c r="AD636" s="1"/>
  <c r="AE635"/>
  <c r="AF635"/>
  <c r="AY598" i="6"/>
  <c r="AZ597"/>
  <c r="BA597" l="1"/>
  <c r="AI638" i="34"/>
  <c r="AC637"/>
  <c r="AD637" s="1"/>
  <c r="AE636"/>
  <c r="AF636"/>
  <c r="AZ598" i="6"/>
  <c r="AY599"/>
  <c r="BA598" l="1"/>
  <c r="AI639" i="34"/>
  <c r="AC638"/>
  <c r="AD638" s="1"/>
  <c r="AE637"/>
  <c r="AF637"/>
  <c r="AY600" i="6"/>
  <c r="AZ599"/>
  <c r="BA599" l="1"/>
  <c r="AI640" i="34"/>
  <c r="AC639"/>
  <c r="AD639" s="1"/>
  <c r="AF638"/>
  <c r="AE638"/>
  <c r="AZ600" i="6"/>
  <c r="AY601"/>
  <c r="BA600" l="1"/>
  <c r="AI641" i="34"/>
  <c r="AC640"/>
  <c r="AD640" s="1"/>
  <c r="AF639"/>
  <c r="AE639"/>
  <c r="AY602" i="6"/>
  <c r="AZ601"/>
  <c r="BA601" l="1"/>
  <c r="AI642" i="34"/>
  <c r="AC641"/>
  <c r="AD641" s="1"/>
  <c r="AE640"/>
  <c r="AF640"/>
  <c r="AZ602" i="6"/>
  <c r="AY603"/>
  <c r="BA602" l="1"/>
  <c r="AI643" i="34"/>
  <c r="AC642"/>
  <c r="AD642" s="1"/>
  <c r="AE641"/>
  <c r="AF641"/>
  <c r="AZ603" i="6"/>
  <c r="AY604"/>
  <c r="BA603" l="1"/>
  <c r="AI644" i="34"/>
  <c r="AC643"/>
  <c r="AD643" s="1"/>
  <c r="AE642"/>
  <c r="AF642"/>
  <c r="AZ604" i="6"/>
  <c r="AY605"/>
  <c r="BA604" l="1"/>
  <c r="AI645" i="34"/>
  <c r="AC644"/>
  <c r="AD644" s="1"/>
  <c r="AE643"/>
  <c r="AF643"/>
  <c r="AY606" i="6"/>
  <c r="AZ605"/>
  <c r="BA605" l="1"/>
  <c r="AI646" i="34"/>
  <c r="AC645"/>
  <c r="AD645" s="1"/>
  <c r="AE644"/>
  <c r="AF644"/>
  <c r="AY607" i="6"/>
  <c r="AZ606"/>
  <c r="BA606" l="1"/>
  <c r="AI647" i="34"/>
  <c r="AC646"/>
  <c r="AD646" s="1"/>
  <c r="AE645"/>
  <c r="AF645"/>
  <c r="AY608" i="6"/>
  <c r="AZ607"/>
  <c r="BA607" l="1"/>
  <c r="AI648" i="34"/>
  <c r="AC647"/>
  <c r="AD647" s="1"/>
  <c r="AF646"/>
  <c r="AE646"/>
  <c r="AY609" i="6"/>
  <c r="AZ608"/>
  <c r="BA608" l="1"/>
  <c r="AI649" i="34"/>
  <c r="AC648"/>
  <c r="AD648" s="1"/>
  <c r="AE647"/>
  <c r="AF647"/>
  <c r="AZ609" i="6"/>
  <c r="AY610"/>
  <c r="BA609" l="1"/>
  <c r="AI650" i="34"/>
  <c r="AC649"/>
  <c r="AD649" s="1"/>
  <c r="AE648"/>
  <c r="AF648"/>
  <c r="AZ610" i="6"/>
  <c r="AY611"/>
  <c r="BA610" l="1"/>
  <c r="AI651" i="34"/>
  <c r="AC650"/>
  <c r="AD650" s="1"/>
  <c r="AE649"/>
  <c r="AF649"/>
  <c r="AY612" i="6"/>
  <c r="AZ611"/>
  <c r="BA611" l="1"/>
  <c r="AI652" i="34"/>
  <c r="AC651"/>
  <c r="AD651" s="1"/>
  <c r="AE650"/>
  <c r="AF650"/>
  <c r="AY613" i="6"/>
  <c r="AZ612"/>
  <c r="BA612" l="1"/>
  <c r="AI653" i="34"/>
  <c r="AC652"/>
  <c r="AD652" s="1"/>
  <c r="AF651"/>
  <c r="AE651"/>
  <c r="AZ613" i="6"/>
  <c r="AY614"/>
  <c r="BA613" l="1"/>
  <c r="AI654" i="34"/>
  <c r="AC653"/>
  <c r="AD653" s="1"/>
  <c r="AE652"/>
  <c r="AF652"/>
  <c r="AZ614" i="6"/>
  <c r="AY615"/>
  <c r="BA614" l="1"/>
  <c r="AI655" i="34"/>
  <c r="AC654"/>
  <c r="AD654" s="1"/>
  <c r="AE653"/>
  <c r="AF653"/>
  <c r="AY616" i="6"/>
  <c r="AZ615"/>
  <c r="BA615" l="1"/>
  <c r="AI656" i="34"/>
  <c r="AC655"/>
  <c r="AD655" s="1"/>
  <c r="AE654"/>
  <c r="AF654"/>
  <c r="AZ616" i="6"/>
  <c r="AY617"/>
  <c r="BA616" l="1"/>
  <c r="AI657" i="34"/>
  <c r="AC656"/>
  <c r="AD656" s="1"/>
  <c r="AE655"/>
  <c r="AF655"/>
  <c r="AZ617" i="6"/>
  <c r="AY618"/>
  <c r="BA617" l="1"/>
  <c r="AI658" i="34"/>
  <c r="AC657"/>
  <c r="AD657" s="1"/>
  <c r="AE656"/>
  <c r="AF656"/>
  <c r="AY619" i="6"/>
  <c r="AZ618"/>
  <c r="BA618" l="1"/>
  <c r="AI659" i="34"/>
  <c r="AC658"/>
  <c r="AD658" s="1"/>
  <c r="AE657"/>
  <c r="AF657"/>
  <c r="AZ619" i="6"/>
  <c r="AY620"/>
  <c r="BA619" l="1"/>
  <c r="AI660" i="34"/>
  <c r="AC659"/>
  <c r="AD659" s="1"/>
  <c r="AE658"/>
  <c r="AF658"/>
  <c r="AY621" i="6"/>
  <c r="AZ620"/>
  <c r="BA620" l="1"/>
  <c r="AI661" i="34"/>
  <c r="AC660"/>
  <c r="AD660" s="1"/>
  <c r="AE659"/>
  <c r="AF659"/>
  <c r="AZ621" i="6"/>
  <c r="AY622"/>
  <c r="BA621" l="1"/>
  <c r="AI662" i="34"/>
  <c r="AC661"/>
  <c r="AD661" s="1"/>
  <c r="AE660"/>
  <c r="AF660"/>
  <c r="AY623" i="6"/>
  <c r="AZ622"/>
  <c r="BA622" l="1"/>
  <c r="AI663" i="34"/>
  <c r="AC662"/>
  <c r="AD662" s="1"/>
  <c r="AE661"/>
  <c r="AF661"/>
  <c r="AY624" i="6"/>
  <c r="AZ623"/>
  <c r="BA623" l="1"/>
  <c r="AI664" i="34"/>
  <c r="AC663"/>
  <c r="AD663" s="1"/>
  <c r="AE662"/>
  <c r="AF662"/>
  <c r="AZ624" i="6"/>
  <c r="AY625"/>
  <c r="BA624" l="1"/>
  <c r="AI665" i="34"/>
  <c r="AC664"/>
  <c r="AD664" s="1"/>
  <c r="AE663"/>
  <c r="AF663"/>
  <c r="AY626" i="6"/>
  <c r="AZ625"/>
  <c r="BA625" l="1"/>
  <c r="AI666" i="34"/>
  <c r="AC665"/>
  <c r="AD665" s="1"/>
  <c r="AE664"/>
  <c r="AF664"/>
  <c r="AY627" i="6"/>
  <c r="AZ626"/>
  <c r="BA626" l="1"/>
  <c r="AI667" i="34"/>
  <c r="AC666"/>
  <c r="AD666" s="1"/>
  <c r="AE665"/>
  <c r="AF665"/>
  <c r="AY628" i="6"/>
  <c r="AZ627"/>
  <c r="BA627" l="1"/>
  <c r="AI668" i="34"/>
  <c r="AC667"/>
  <c r="AD667" s="1"/>
  <c r="AE666"/>
  <c r="AF666"/>
  <c r="AZ628" i="6"/>
  <c r="AY629"/>
  <c r="BA628" l="1"/>
  <c r="AI669" i="34"/>
  <c r="AC668"/>
  <c r="AD668" s="1"/>
  <c r="AE667"/>
  <c r="AF667"/>
  <c r="AY630" i="6"/>
  <c r="AZ629"/>
  <c r="BA629" l="1"/>
  <c r="AI670" i="34"/>
  <c r="AC669"/>
  <c r="AD669" s="1"/>
  <c r="AE668"/>
  <c r="AF668"/>
  <c r="AZ630" i="6"/>
  <c r="AY631"/>
  <c r="BA630" l="1"/>
  <c r="AI671" i="34"/>
  <c r="AC670"/>
  <c r="AD670" s="1"/>
  <c r="AE669"/>
  <c r="AF669"/>
  <c r="AZ631" i="6"/>
  <c r="AY632"/>
  <c r="BA631" l="1"/>
  <c r="AI672" i="34"/>
  <c r="AC671"/>
  <c r="AD671" s="1"/>
  <c r="AE670"/>
  <c r="AF670"/>
  <c r="AZ632" i="6"/>
  <c r="AY633"/>
  <c r="BA632" l="1"/>
  <c r="AI673" i="34"/>
  <c r="AC672"/>
  <c r="AD672" s="1"/>
  <c r="AE671"/>
  <c r="AF671"/>
  <c r="AY634" i="6"/>
  <c r="AZ633"/>
  <c r="BA633" l="1"/>
  <c r="AI674" i="34"/>
  <c r="AC673"/>
  <c r="AD673" s="1"/>
  <c r="AE672"/>
  <c r="AF672"/>
  <c r="AY635" i="6"/>
  <c r="AZ634"/>
  <c r="BA634" l="1"/>
  <c r="AI675" i="34"/>
  <c r="AC674"/>
  <c r="AD674" s="1"/>
  <c r="AE673"/>
  <c r="AF673"/>
  <c r="AZ635" i="6"/>
  <c r="AY636"/>
  <c r="BA635" l="1"/>
  <c r="AI676" i="34"/>
  <c r="AC675"/>
  <c r="AD675" s="1"/>
  <c r="AE674"/>
  <c r="AF674"/>
  <c r="AY637" i="6"/>
  <c r="AZ636"/>
  <c r="BA636" l="1"/>
  <c r="AI677" i="34"/>
  <c r="AC676"/>
  <c r="AD676" s="1"/>
  <c r="AE675"/>
  <c r="AF675"/>
  <c r="AZ637" i="6"/>
  <c r="AY638"/>
  <c r="BA637" l="1"/>
  <c r="AI678" i="34"/>
  <c r="AC677"/>
  <c r="AD677" s="1"/>
  <c r="AF676"/>
  <c r="AE676"/>
  <c r="AZ638" i="6"/>
  <c r="AY639"/>
  <c r="BA638" l="1"/>
  <c r="AI679" i="34"/>
  <c r="AC678"/>
  <c r="AD678" s="1"/>
  <c r="AE677"/>
  <c r="AF677"/>
  <c r="AZ639" i="6"/>
  <c r="AY640"/>
  <c r="BA639" l="1"/>
  <c r="AI680" i="34"/>
  <c r="AC679"/>
  <c r="AD679" s="1"/>
  <c r="AE678"/>
  <c r="AF678"/>
  <c r="AY641" i="6"/>
  <c r="AZ640"/>
  <c r="BA640" l="1"/>
  <c r="AI681" i="34"/>
  <c r="AC680"/>
  <c r="AD680" s="1"/>
  <c r="AE679"/>
  <c r="AF679"/>
  <c r="AY642" i="6"/>
  <c r="AZ641"/>
  <c r="BA641" l="1"/>
  <c r="AI682" i="34"/>
  <c r="AC681"/>
  <c r="AD681" s="1"/>
  <c r="AE680"/>
  <c r="AF680"/>
  <c r="AY643" i="6"/>
  <c r="AZ642"/>
  <c r="BA642" l="1"/>
  <c r="AI683" i="34"/>
  <c r="AC682"/>
  <c r="AD682" s="1"/>
  <c r="AE681"/>
  <c r="AF681"/>
  <c r="AY644" i="6"/>
  <c r="AZ643"/>
  <c r="BA643" l="1"/>
  <c r="AI684" i="34"/>
  <c r="AC683"/>
  <c r="AD683" s="1"/>
  <c r="AE682"/>
  <c r="AF682"/>
  <c r="AY645" i="6"/>
  <c r="AZ644"/>
  <c r="BA644" l="1"/>
  <c r="AI685" i="34"/>
  <c r="AC684"/>
  <c r="AD684" s="1"/>
  <c r="AF683"/>
  <c r="AE683"/>
  <c r="AZ645" i="6"/>
  <c r="AY646"/>
  <c r="BA645" l="1"/>
  <c r="AI686" i="34"/>
  <c r="AC685"/>
  <c r="AD685" s="1"/>
  <c r="AE684"/>
  <c r="AF684"/>
  <c r="AZ646" i="6"/>
  <c r="AY647"/>
  <c r="BA646" l="1"/>
  <c r="AI687" i="34"/>
  <c r="AC686"/>
  <c r="AD686" s="1"/>
  <c r="AE685"/>
  <c r="AF685"/>
  <c r="AZ647" i="6"/>
  <c r="AY648"/>
  <c r="BA647" l="1"/>
  <c r="AI688" i="34"/>
  <c r="AC687"/>
  <c r="AD687" s="1"/>
  <c r="AE686"/>
  <c r="AF686"/>
  <c r="AZ648" i="6"/>
  <c r="AY649"/>
  <c r="BA648" l="1"/>
  <c r="AI689" i="34"/>
  <c r="AC688"/>
  <c r="AD688" s="1"/>
  <c r="AE687"/>
  <c r="AF687"/>
  <c r="AZ649" i="6"/>
  <c r="AY650"/>
  <c r="BA649" l="1"/>
  <c r="AI690" i="34"/>
  <c r="AC689"/>
  <c r="AD689" s="1"/>
  <c r="AF688"/>
  <c r="AE688"/>
  <c r="AY651" i="6"/>
  <c r="AZ650"/>
  <c r="BA650" l="1"/>
  <c r="AI691" i="34"/>
  <c r="AC690"/>
  <c r="AD690" s="1"/>
  <c r="AE689"/>
  <c r="AF689"/>
  <c r="AZ651" i="6"/>
  <c r="AY652"/>
  <c r="BA651" l="1"/>
  <c r="AI692" i="34"/>
  <c r="AC691"/>
  <c r="AD691" s="1"/>
  <c r="AF690"/>
  <c r="AE690"/>
  <c r="AZ652" i="6"/>
  <c r="AY653"/>
  <c r="BA652" l="1"/>
  <c r="AI693" i="34"/>
  <c r="AC692"/>
  <c r="AD692" s="1"/>
  <c r="AE691"/>
  <c r="AF691"/>
  <c r="AY654" i="6"/>
  <c r="AZ653"/>
  <c r="BA653" l="1"/>
  <c r="AI694" i="34"/>
  <c r="AC693"/>
  <c r="AD693" s="1"/>
  <c r="AE692"/>
  <c r="AF692"/>
  <c r="AZ654" i="6"/>
  <c r="AY655"/>
  <c r="BA654" l="1"/>
  <c r="AI695" i="34"/>
  <c r="AC694"/>
  <c r="AD694" s="1"/>
  <c r="AE693"/>
  <c r="AF693"/>
  <c r="AZ655" i="6"/>
  <c r="AY656"/>
  <c r="BA655" l="1"/>
  <c r="AI696" i="34"/>
  <c r="AC695"/>
  <c r="AD695" s="1"/>
  <c r="AE694"/>
  <c r="AF694"/>
  <c r="AY657" i="6"/>
  <c r="AZ656"/>
  <c r="BA656" l="1"/>
  <c r="AI697" i="34"/>
  <c r="AC696"/>
  <c r="AD696" s="1"/>
  <c r="AE695"/>
  <c r="AF695"/>
  <c r="AZ657" i="6"/>
  <c r="AY658"/>
  <c r="BA657" l="1"/>
  <c r="AI698" i="34"/>
  <c r="AC697"/>
  <c r="AD697" s="1"/>
  <c r="AE696"/>
  <c r="AF696"/>
  <c r="AZ658" i="6"/>
  <c r="AY659"/>
  <c r="BA658" l="1"/>
  <c r="AI699" i="34"/>
  <c r="AC698"/>
  <c r="AD698" s="1"/>
  <c r="AE697"/>
  <c r="AF697"/>
  <c r="AZ659" i="6"/>
  <c r="AY660"/>
  <c r="BA659" l="1"/>
  <c r="AI700" i="34"/>
  <c r="AC699"/>
  <c r="AD699" s="1"/>
  <c r="AF698"/>
  <c r="AE698"/>
  <c r="AY661" i="6"/>
  <c r="AZ660"/>
  <c r="BA660" l="1"/>
  <c r="AI701" i="34"/>
  <c r="AC700"/>
  <c r="AD700" s="1"/>
  <c r="AE699"/>
  <c r="AF699"/>
  <c r="AY662" i="6"/>
  <c r="AZ661"/>
  <c r="BA661" l="1"/>
  <c r="AI702" i="34"/>
  <c r="AC701"/>
  <c r="AD701" s="1"/>
  <c r="AF700"/>
  <c r="AE700"/>
  <c r="AY663" i="6"/>
  <c r="AZ662"/>
  <c r="BA662" l="1"/>
  <c r="AI703" i="34"/>
  <c r="AC702"/>
  <c r="AD702" s="1"/>
  <c r="AE701"/>
  <c r="AF701"/>
  <c r="AY664" i="6"/>
  <c r="AZ663"/>
  <c r="BA663" l="1"/>
  <c r="AI704" i="34"/>
  <c r="AC703"/>
  <c r="AD703" s="1"/>
  <c r="AE702"/>
  <c r="AF702"/>
  <c r="AZ664" i="6"/>
  <c r="AY665"/>
  <c r="BA664" l="1"/>
  <c r="AI705" i="34"/>
  <c r="AC704"/>
  <c r="AD704" s="1"/>
  <c r="AE703"/>
  <c r="AF703"/>
  <c r="AY666" i="6"/>
  <c r="AZ665"/>
  <c r="BA665" l="1"/>
  <c r="AI706" i="34"/>
  <c r="AC705"/>
  <c r="AD705" s="1"/>
  <c r="AE704"/>
  <c r="AF704"/>
  <c r="AZ666" i="6"/>
  <c r="AY667"/>
  <c r="BA666" l="1"/>
  <c r="AI707" i="34"/>
  <c r="AC706"/>
  <c r="AD706" s="1"/>
  <c r="AE705"/>
  <c r="AF705"/>
  <c r="AY668" i="6"/>
  <c r="AZ667"/>
  <c r="BA667" l="1"/>
  <c r="AI708" i="34"/>
  <c r="AC707"/>
  <c r="AD707" s="1"/>
  <c r="AE706"/>
  <c r="AF706"/>
  <c r="AY669" i="6"/>
  <c r="AZ668"/>
  <c r="BA668" l="1"/>
  <c r="AI709" i="34"/>
  <c r="AC708"/>
  <c r="AD708" s="1"/>
  <c r="AF707"/>
  <c r="AE707"/>
  <c r="AZ669" i="6"/>
  <c r="AY670"/>
  <c r="BA669" l="1"/>
  <c r="AI710" i="34"/>
  <c r="AC709"/>
  <c r="AD709" s="1"/>
  <c r="AE708"/>
  <c r="AF708"/>
  <c r="AZ670" i="6"/>
  <c r="AY671"/>
  <c r="BA670" l="1"/>
  <c r="AI711" i="34"/>
  <c r="AC710"/>
  <c r="AD710" s="1"/>
  <c r="AF709"/>
  <c r="AE709"/>
  <c r="AZ671" i="6"/>
  <c r="AY672"/>
  <c r="BA671" l="1"/>
  <c r="AI712" i="34"/>
  <c r="AC711"/>
  <c r="AD711" s="1"/>
  <c r="AE710"/>
  <c r="AF710"/>
  <c r="AY673" i="6"/>
  <c r="AZ672"/>
  <c r="BA672" l="1"/>
  <c r="AI713" i="34"/>
  <c r="AC712"/>
  <c r="AD712" s="1"/>
  <c r="AE711"/>
  <c r="AF711"/>
  <c r="AZ673" i="6"/>
  <c r="AY674"/>
  <c r="BA673" l="1"/>
  <c r="AI714" i="34"/>
  <c r="AC713"/>
  <c r="AD713" s="1"/>
  <c r="AE712"/>
  <c r="AF712"/>
  <c r="AY675" i="6"/>
  <c r="AZ674"/>
  <c r="BA674" l="1"/>
  <c r="AI715" i="34"/>
  <c r="AC714"/>
  <c r="AD714" s="1"/>
  <c r="AE713"/>
  <c r="AF713"/>
  <c r="AY676" i="6"/>
  <c r="AZ675"/>
  <c r="BA675" l="1"/>
  <c r="AI716" i="34"/>
  <c r="AC715"/>
  <c r="AD715" s="1"/>
  <c r="AE714"/>
  <c r="AF714"/>
  <c r="AY677" i="6"/>
  <c r="AZ676"/>
  <c r="BA676" l="1"/>
  <c r="AI717" i="34"/>
  <c r="AC716"/>
  <c r="AD716" s="1"/>
  <c r="AE715"/>
  <c r="AF715"/>
  <c r="AY678" i="6"/>
  <c r="AZ677"/>
  <c r="BA677" l="1"/>
  <c r="AI718" i="34"/>
  <c r="AC717"/>
  <c r="AD717" s="1"/>
  <c r="AF716"/>
  <c r="AE716"/>
  <c r="AY679" i="6"/>
  <c r="AZ678"/>
  <c r="BA678" l="1"/>
  <c r="AI719" i="34"/>
  <c r="AC718"/>
  <c r="AD718" s="1"/>
  <c r="AF717"/>
  <c r="AE717"/>
  <c r="AY680" i="6"/>
  <c r="AZ679"/>
  <c r="BA679" l="1"/>
  <c r="AI720" i="34"/>
  <c r="AC719"/>
  <c r="AD719" s="1"/>
  <c r="AE718"/>
  <c r="AF718"/>
  <c r="AY681" i="6"/>
  <c r="AZ680"/>
  <c r="BA680" l="1"/>
  <c r="AI721" i="34"/>
  <c r="AC720"/>
  <c r="AD720" s="1"/>
  <c r="AE719"/>
  <c r="AF719"/>
  <c r="AZ681" i="6"/>
  <c r="AY682"/>
  <c r="BA681" l="1"/>
  <c r="AI722" i="34"/>
  <c r="AC721"/>
  <c r="AD721" s="1"/>
  <c r="AE720"/>
  <c r="AF720"/>
  <c r="AZ682" i="6"/>
  <c r="AY683"/>
  <c r="BA682" l="1"/>
  <c r="AI723" i="34"/>
  <c r="AC722"/>
  <c r="AD722" s="1"/>
  <c r="AE721"/>
  <c r="AF721"/>
  <c r="AY684" i="6"/>
  <c r="AZ683"/>
  <c r="BA683" l="1"/>
  <c r="AI724" i="34"/>
  <c r="AC723"/>
  <c r="AD723" s="1"/>
  <c r="AE722"/>
  <c r="AF722"/>
  <c r="AZ684" i="6"/>
  <c r="AY685"/>
  <c r="BA684" l="1"/>
  <c r="AI725" i="34"/>
  <c r="AC724"/>
  <c r="AD724" s="1"/>
  <c r="AE723"/>
  <c r="AF723"/>
  <c r="AZ685" i="6"/>
  <c r="AY686"/>
  <c r="BA685" l="1"/>
  <c r="AI726" i="34"/>
  <c r="AC725"/>
  <c r="AD725" s="1"/>
  <c r="AE724"/>
  <c r="AF724"/>
  <c r="AZ686" i="6"/>
  <c r="AY687"/>
  <c r="BA686" l="1"/>
  <c r="AI727" i="34"/>
  <c r="AC726"/>
  <c r="AD726" s="1"/>
  <c r="AE725"/>
  <c r="AF725"/>
  <c r="AY688" i="6"/>
  <c r="AZ687"/>
  <c r="BA687" l="1"/>
  <c r="AI728" i="34"/>
  <c r="AC727"/>
  <c r="AD727" s="1"/>
  <c r="AF726"/>
  <c r="AE726"/>
  <c r="AY689" i="6"/>
  <c r="AZ688"/>
  <c r="BA688" l="1"/>
  <c r="AI729" i="34"/>
  <c r="AC728"/>
  <c r="AD728" s="1"/>
  <c r="AE727"/>
  <c r="AF727"/>
  <c r="AZ689" i="6"/>
  <c r="AY690"/>
  <c r="BA689" l="1"/>
  <c r="AI730" i="34"/>
  <c r="AC729"/>
  <c r="AD729" s="1"/>
  <c r="AF728"/>
  <c r="AE728"/>
  <c r="AY691" i="6"/>
  <c r="AZ690"/>
  <c r="BA690" l="1"/>
  <c r="AI731" i="34"/>
  <c r="AC730"/>
  <c r="AD730" s="1"/>
  <c r="AF729"/>
  <c r="AE729"/>
  <c r="AY692" i="6"/>
  <c r="AZ691"/>
  <c r="BA691" l="1"/>
  <c r="AI732" i="34"/>
  <c r="AC731"/>
  <c r="AD731" s="1"/>
  <c r="AE730"/>
  <c r="AF730"/>
  <c r="AY693" i="6"/>
  <c r="AZ692"/>
  <c r="BA692" l="1"/>
  <c r="AI733" i="34"/>
  <c r="AC732"/>
  <c r="AD732" s="1"/>
  <c r="AF731"/>
  <c r="AE731"/>
  <c r="AZ693" i="6"/>
  <c r="AY694"/>
  <c r="BA693" l="1"/>
  <c r="AI734" i="34"/>
  <c r="AC733"/>
  <c r="AD733" s="1"/>
  <c r="AE732"/>
  <c r="AF732"/>
  <c r="AY695" i="6"/>
  <c r="AZ694"/>
  <c r="BA694" l="1"/>
  <c r="AI735" i="34"/>
  <c r="AC734"/>
  <c r="AD734" s="1"/>
  <c r="AE733"/>
  <c r="AF733"/>
  <c r="AY696" i="6"/>
  <c r="AZ695"/>
  <c r="BA695" l="1"/>
  <c r="AI736" i="34"/>
  <c r="AC735"/>
  <c r="AD735" s="1"/>
  <c r="AE734"/>
  <c r="AF734"/>
  <c r="AZ696" i="6"/>
  <c r="AY697"/>
  <c r="BA696" l="1"/>
  <c r="AI737" i="34"/>
  <c r="AC736"/>
  <c r="AD736" s="1"/>
  <c r="AE735"/>
  <c r="AF735"/>
  <c r="AZ697" i="6"/>
  <c r="AY698"/>
  <c r="BA697" l="1"/>
  <c r="AI738" i="34"/>
  <c r="AC737"/>
  <c r="AD737" s="1"/>
  <c r="AE736"/>
  <c r="AF736"/>
  <c r="AY699" i="6"/>
  <c r="AZ698"/>
  <c r="BA698" l="1"/>
  <c r="AI739" i="34"/>
  <c r="AC738"/>
  <c r="AD738" s="1"/>
  <c r="AE737"/>
  <c r="AF737"/>
  <c r="AY700" i="6"/>
  <c r="AZ699"/>
  <c r="BA699" l="1"/>
  <c r="AI740" i="34"/>
  <c r="AC739"/>
  <c r="AD739" s="1"/>
  <c r="AE738"/>
  <c r="AF738"/>
  <c r="AZ700" i="6"/>
  <c r="AY701"/>
  <c r="BA700" l="1"/>
  <c r="AI741" i="34"/>
  <c r="AC740"/>
  <c r="AD740" s="1"/>
  <c r="AE739"/>
  <c r="AF739"/>
  <c r="AZ701" i="6"/>
  <c r="AY702"/>
  <c r="BA701" l="1"/>
  <c r="AI742" i="34"/>
  <c r="AC741"/>
  <c r="AD741" s="1"/>
  <c r="AE740"/>
  <c r="AF740"/>
  <c r="AZ702" i="6"/>
  <c r="AY703"/>
  <c r="BA702" l="1"/>
  <c r="AI743" i="34"/>
  <c r="AC742"/>
  <c r="AD742" s="1"/>
  <c r="AF741"/>
  <c r="AE741"/>
  <c r="AY704" i="6"/>
  <c r="AZ703"/>
  <c r="BA703" l="1"/>
  <c r="AI744" i="34"/>
  <c r="AC743"/>
  <c r="AD743" s="1"/>
  <c r="AE742"/>
  <c r="AF742"/>
  <c r="AZ704" i="6"/>
  <c r="AY705"/>
  <c r="BA704" l="1"/>
  <c r="AI745" i="34"/>
  <c r="AC744"/>
  <c r="AD744" s="1"/>
  <c r="AE743"/>
  <c r="AF743"/>
  <c r="AZ705" i="6"/>
  <c r="AY706"/>
  <c r="BA705" l="1"/>
  <c r="AI746" i="34"/>
  <c r="AC745"/>
  <c r="AD745" s="1"/>
  <c r="AE744"/>
  <c r="AF744"/>
  <c r="AY707" i="6"/>
  <c r="AZ706"/>
  <c r="BA706" l="1"/>
  <c r="AI747" i="34"/>
  <c r="AC746"/>
  <c r="AD746" s="1"/>
  <c r="AE745"/>
  <c r="AF745"/>
  <c r="AY708" i="6"/>
  <c r="AZ707"/>
  <c r="BA707" l="1"/>
  <c r="AI748" i="34"/>
  <c r="AC747"/>
  <c r="AD747" s="1"/>
  <c r="AF746"/>
  <c r="AE746"/>
  <c r="AZ708" i="6"/>
  <c r="AY709"/>
  <c r="BA708" l="1"/>
  <c r="AI749" i="34"/>
  <c r="AC748"/>
  <c r="AD748" s="1"/>
  <c r="AE747"/>
  <c r="AF747"/>
  <c r="AY710" i="6"/>
  <c r="AZ709"/>
  <c r="BA709" l="1"/>
  <c r="AI750" i="34"/>
  <c r="AC749"/>
  <c r="AD749" s="1"/>
  <c r="AE748"/>
  <c r="AF748"/>
  <c r="AZ710" i="6"/>
  <c r="AY711"/>
  <c r="BA710" l="1"/>
  <c r="AI751" i="34"/>
  <c r="AC750"/>
  <c r="AD750" s="1"/>
  <c r="AF749"/>
  <c r="AE749"/>
  <c r="AZ711" i="6"/>
  <c r="AY712"/>
  <c r="BA711" l="1"/>
  <c r="AI752" i="34"/>
  <c r="AC751"/>
  <c r="AD751" s="1"/>
  <c r="AE750"/>
  <c r="AF750"/>
  <c r="AY713" i="6"/>
  <c r="AZ712"/>
  <c r="BA712" l="1"/>
  <c r="AI753" i="34"/>
  <c r="AC752"/>
  <c r="AD752" s="1"/>
  <c r="AE751"/>
  <c r="AF751"/>
  <c r="AZ713" i="6"/>
  <c r="AY714"/>
  <c r="BA713" l="1"/>
  <c r="AI754" i="34"/>
  <c r="AC753"/>
  <c r="AD753" s="1"/>
  <c r="AE752"/>
  <c r="AF752"/>
  <c r="AZ714" i="6"/>
  <c r="AY715"/>
  <c r="BA714" l="1"/>
  <c r="AI755" i="34"/>
  <c r="AC754"/>
  <c r="AD754" s="1"/>
  <c r="AF753"/>
  <c r="AE753"/>
  <c r="AZ715" i="6"/>
  <c r="AY716"/>
  <c r="BA715" l="1"/>
  <c r="AI756" i="34"/>
  <c r="AC755"/>
  <c r="AD755" s="1"/>
  <c r="AE754"/>
  <c r="AF754"/>
  <c r="AY717" i="6"/>
  <c r="AZ716"/>
  <c r="BA716" l="1"/>
  <c r="AI757" i="34"/>
  <c r="AC756"/>
  <c r="AD756" s="1"/>
  <c r="AF755"/>
  <c r="AE755"/>
  <c r="AY718" i="6"/>
  <c r="AZ717"/>
  <c r="BA717" l="1"/>
  <c r="AI758" i="34"/>
  <c r="AC757"/>
  <c r="AD757" s="1"/>
  <c r="AE756"/>
  <c r="AF756"/>
  <c r="AZ718" i="6"/>
  <c r="AY719"/>
  <c r="BA718" l="1"/>
  <c r="AI759" i="34"/>
  <c r="AC758"/>
  <c r="AD758" s="1"/>
  <c r="AE757"/>
  <c r="AF757"/>
  <c r="AZ719" i="6"/>
  <c r="AY720"/>
  <c r="BA719" l="1"/>
  <c r="AI760" i="34"/>
  <c r="AC759"/>
  <c r="AD759" s="1"/>
  <c r="AE758"/>
  <c r="AF758"/>
  <c r="AY721" i="6"/>
  <c r="AZ720"/>
  <c r="BA720" l="1"/>
  <c r="AI761" i="34"/>
  <c r="AC760"/>
  <c r="AD760" s="1"/>
  <c r="AE759"/>
  <c r="AF759"/>
  <c r="AY722" i="6"/>
  <c r="AZ721"/>
  <c r="BA721" l="1"/>
  <c r="AI762" i="34"/>
  <c r="AC761"/>
  <c r="AD761" s="1"/>
  <c r="AE760"/>
  <c r="AF760"/>
  <c r="AZ722" i="6"/>
  <c r="AY723"/>
  <c r="BA722" l="1"/>
  <c r="AI763" i="34"/>
  <c r="AC762"/>
  <c r="AD762" s="1"/>
  <c r="AE761"/>
  <c r="AF761"/>
  <c r="AY724" i="6"/>
  <c r="AZ723"/>
  <c r="BA723" l="1"/>
  <c r="AI764" i="34"/>
  <c r="AC763"/>
  <c r="AD763" s="1"/>
  <c r="AE762"/>
  <c r="AF762"/>
  <c r="AZ724" i="6"/>
  <c r="AY725"/>
  <c r="BA724" l="1"/>
  <c r="AI765" i="34"/>
  <c r="AC764"/>
  <c r="AD764" s="1"/>
  <c r="AE763"/>
  <c r="AF763"/>
  <c r="AY726" i="6"/>
  <c r="AZ725"/>
  <c r="BA725" l="1"/>
  <c r="AI766" i="34"/>
  <c r="AC765"/>
  <c r="AD765" s="1"/>
  <c r="AE764"/>
  <c r="AF764"/>
  <c r="AY727" i="6"/>
  <c r="AZ726"/>
  <c r="BA726" l="1"/>
  <c r="AI767" i="34"/>
  <c r="AC766"/>
  <c r="AD766" s="1"/>
  <c r="AE765"/>
  <c r="AF765"/>
  <c r="AY728" i="6"/>
  <c r="AZ727"/>
  <c r="BA727" l="1"/>
  <c r="AI768" i="34"/>
  <c r="AC767"/>
  <c r="AD767" s="1"/>
  <c r="AE766"/>
  <c r="AF766"/>
  <c r="AZ728" i="6"/>
  <c r="AY729"/>
  <c r="BA728" l="1"/>
  <c r="AI769" i="34"/>
  <c r="AC768"/>
  <c r="AD768" s="1"/>
  <c r="AE767"/>
  <c r="AF767"/>
  <c r="AY730" i="6"/>
  <c r="AZ729"/>
  <c r="BA729" l="1"/>
  <c r="AI770" i="34"/>
  <c r="AC769"/>
  <c r="AD769" s="1"/>
  <c r="AE768"/>
  <c r="AF768"/>
  <c r="AY731" i="6"/>
  <c r="AZ730"/>
  <c r="BA730" l="1"/>
  <c r="AI771" i="34"/>
  <c r="AC770"/>
  <c r="AD770" s="1"/>
  <c r="AE769"/>
  <c r="AF769"/>
  <c r="AZ731" i="6"/>
  <c r="AY732"/>
  <c r="BA731" l="1"/>
  <c r="AI772" i="34"/>
  <c r="AC771"/>
  <c r="AD771" s="1"/>
  <c r="AE770"/>
  <c r="AF770"/>
  <c r="AY733" i="6"/>
  <c r="AZ732"/>
  <c r="BA732" l="1"/>
  <c r="AI773" i="34"/>
  <c r="AC772"/>
  <c r="AD772" s="1"/>
  <c r="AF771"/>
  <c r="AE771"/>
  <c r="AZ733" i="6"/>
  <c r="AY734"/>
  <c r="BA733" l="1"/>
  <c r="AI774" i="34"/>
  <c r="AC773"/>
  <c r="AD773" s="1"/>
  <c r="AE772"/>
  <c r="AF772"/>
  <c r="AZ734" i="6"/>
  <c r="AY735"/>
  <c r="BA734" l="1"/>
  <c r="AI775" i="34"/>
  <c r="AC774"/>
  <c r="AD774" s="1"/>
  <c r="AE773"/>
  <c r="AF773"/>
  <c r="AZ735" i="6"/>
  <c r="AY736"/>
  <c r="BA735" l="1"/>
  <c r="AI776" i="34"/>
  <c r="AC775"/>
  <c r="AD775" s="1"/>
  <c r="AE774"/>
  <c r="AF774"/>
  <c r="AZ736" i="6"/>
  <c r="AY737"/>
  <c r="BA736" l="1"/>
  <c r="AI777" i="34"/>
  <c r="AC776"/>
  <c r="AD776" s="1"/>
  <c r="AE775"/>
  <c r="AF775"/>
  <c r="AY738" i="6"/>
  <c r="AZ737"/>
  <c r="BA737" l="1"/>
  <c r="AI778" i="34"/>
  <c r="AC777"/>
  <c r="AD777" s="1"/>
  <c r="AE776"/>
  <c r="AF776"/>
  <c r="AY739" i="6"/>
  <c r="AZ738"/>
  <c r="BA738" l="1"/>
  <c r="AI779" i="34"/>
  <c r="AC778"/>
  <c r="AD778" s="1"/>
  <c r="AF777"/>
  <c r="AE777"/>
  <c r="AY740" i="6"/>
  <c r="AZ739"/>
  <c r="BA739" l="1"/>
  <c r="AI780" i="34"/>
  <c r="AC779"/>
  <c r="AD779" s="1"/>
  <c r="AE778"/>
  <c r="AF778"/>
  <c r="AZ740" i="6"/>
  <c r="AY741"/>
  <c r="BA740" l="1"/>
  <c r="AI781" i="34"/>
  <c r="AC780"/>
  <c r="AD780" s="1"/>
  <c r="AE779"/>
  <c r="AF779"/>
  <c r="AY742" i="6"/>
  <c r="AZ741"/>
  <c r="BA741" l="1"/>
  <c r="AI782" i="34"/>
  <c r="AC781"/>
  <c r="AD781" s="1"/>
  <c r="AE780"/>
  <c r="AF780"/>
  <c r="AZ742" i="6"/>
  <c r="AY743"/>
  <c r="BA742" l="1"/>
  <c r="AI783" i="34"/>
  <c r="AC782"/>
  <c r="AD782" s="1"/>
  <c r="AE781"/>
  <c r="AF781"/>
  <c r="AY744" i="6"/>
  <c r="AZ743"/>
  <c r="BA743" l="1"/>
  <c r="AI784" i="34"/>
  <c r="AC783"/>
  <c r="AD783" s="1"/>
  <c r="AE782"/>
  <c r="AF782"/>
  <c r="AY745" i="6"/>
  <c r="AZ744"/>
  <c r="BA744" l="1"/>
  <c r="AI785" i="34"/>
  <c r="AC784"/>
  <c r="AD784" s="1"/>
  <c r="AF783"/>
  <c r="AE783"/>
  <c r="AY746" i="6"/>
  <c r="AZ745"/>
  <c r="BA745" l="1"/>
  <c r="AI786" i="34"/>
  <c r="AC785"/>
  <c r="AD785" s="1"/>
  <c r="AF784"/>
  <c r="AE784"/>
  <c r="AZ746" i="6"/>
  <c r="AY747"/>
  <c r="BA746" l="1"/>
  <c r="AI787" i="34"/>
  <c r="AC786"/>
  <c r="AD786" s="1"/>
  <c r="AE785"/>
  <c r="AF785"/>
  <c r="AY748" i="6"/>
  <c r="AZ747"/>
  <c r="BA747" l="1"/>
  <c r="AI788" i="34"/>
  <c r="AC787"/>
  <c r="AD787" s="1"/>
  <c r="AE786"/>
  <c r="AF786"/>
  <c r="AZ748" i="6"/>
  <c r="AY749"/>
  <c r="BA748" l="1"/>
  <c r="AI789" i="34"/>
  <c r="AC788"/>
  <c r="AD788" s="1"/>
  <c r="AE787"/>
  <c r="AF787"/>
  <c r="AY750" i="6"/>
  <c r="AZ749"/>
  <c r="BA749" l="1"/>
  <c r="AI790" i="34"/>
  <c r="AC789"/>
  <c r="AD789" s="1"/>
  <c r="AE788"/>
  <c r="AF788"/>
  <c r="AY751" i="6"/>
  <c r="AZ750"/>
  <c r="BA750" l="1"/>
  <c r="AI791" i="34"/>
  <c r="AC790"/>
  <c r="AD790" s="1"/>
  <c r="AE789"/>
  <c r="AF789"/>
  <c r="AZ751" i="6"/>
  <c r="AY752"/>
  <c r="BA751" l="1"/>
  <c r="AI792" i="34"/>
  <c r="AC791"/>
  <c r="AD791" s="1"/>
  <c r="AE790"/>
  <c r="AF790"/>
  <c r="AZ752" i="6"/>
  <c r="AY753"/>
  <c r="BA752" l="1"/>
  <c r="AI793" i="34"/>
  <c r="AC792"/>
  <c r="AD792" s="1"/>
  <c r="AF791"/>
  <c r="AE791"/>
  <c r="AY754" i="6"/>
  <c r="AZ753"/>
  <c r="BA753" l="1"/>
  <c r="AI794" i="34"/>
  <c r="AC793"/>
  <c r="AD793" s="1"/>
  <c r="AE792"/>
  <c r="AF792"/>
  <c r="AZ754" i="6"/>
  <c r="AY755"/>
  <c r="BA754" l="1"/>
  <c r="AI795" i="34"/>
  <c r="AC794"/>
  <c r="AD794" s="1"/>
  <c r="AE793"/>
  <c r="AF793"/>
  <c r="AY756" i="6"/>
  <c r="AZ755"/>
  <c r="BA755" l="1"/>
  <c r="AI796" i="34"/>
  <c r="AC795"/>
  <c r="AD795" s="1"/>
  <c r="AE794"/>
  <c r="AF794"/>
  <c r="AY757" i="6"/>
  <c r="AZ756"/>
  <c r="BA756" l="1"/>
  <c r="AI797" i="34"/>
  <c r="AC796"/>
  <c r="AD796" s="1"/>
  <c r="AE795"/>
  <c r="AF795"/>
  <c r="AY758" i="6"/>
  <c r="AZ757"/>
  <c r="BA757" l="1"/>
  <c r="AI798" i="34"/>
  <c r="AC797"/>
  <c r="AD797" s="1"/>
  <c r="AF796"/>
  <c r="AE796"/>
  <c r="AZ758" i="6"/>
  <c r="AY759"/>
  <c r="BA758" l="1"/>
  <c r="AI799" i="34"/>
  <c r="AC798"/>
  <c r="AD798" s="1"/>
  <c r="AE797"/>
  <c r="AF797"/>
  <c r="AZ759" i="6"/>
  <c r="AY760"/>
  <c r="BA759" l="1"/>
  <c r="AI800" i="34"/>
  <c r="AC799"/>
  <c r="AD799" s="1"/>
  <c r="AE798"/>
  <c r="AF798"/>
  <c r="AZ760" i="6"/>
  <c r="AY761"/>
  <c r="BA760" l="1"/>
  <c r="AI801" i="34"/>
  <c r="AC800"/>
  <c r="AD800" s="1"/>
  <c r="AF799"/>
  <c r="AE799"/>
  <c r="AY762" i="6"/>
  <c r="AZ761"/>
  <c r="BA761" l="1"/>
  <c r="AI802" i="34"/>
  <c r="AC801"/>
  <c r="AD801" s="1"/>
  <c r="AF800"/>
  <c r="AE800"/>
  <c r="AZ762" i="6"/>
  <c r="AY763"/>
  <c r="BA762" l="1"/>
  <c r="AI803" i="34"/>
  <c r="AC802"/>
  <c r="AD802" s="1"/>
  <c r="AE801"/>
  <c r="AF801"/>
  <c r="AZ763" i="6"/>
  <c r="AY764"/>
  <c r="BA763" l="1"/>
  <c r="AI804" i="34"/>
  <c r="AC803"/>
  <c r="AD803" s="1"/>
  <c r="AF802"/>
  <c r="AE802"/>
  <c r="AY765" i="6"/>
  <c r="AZ764"/>
  <c r="BA764" l="1"/>
  <c r="AI805" i="34"/>
  <c r="AC804"/>
  <c r="AD804" s="1"/>
  <c r="AE803"/>
  <c r="AF803"/>
  <c r="AZ765" i="6"/>
  <c r="AY766"/>
  <c r="BA765" l="1"/>
  <c r="AI806" i="34"/>
  <c r="AC805"/>
  <c r="AD805" s="1"/>
  <c r="AF804"/>
  <c r="AE804"/>
  <c r="AZ766" i="6"/>
  <c r="AY767"/>
  <c r="BA766" l="1"/>
  <c r="AI807" i="34"/>
  <c r="AC806"/>
  <c r="AD806" s="1"/>
  <c r="AE805"/>
  <c r="AF805"/>
  <c r="AY768" i="6"/>
  <c r="AZ767"/>
  <c r="BA767" l="1"/>
  <c r="AI808" i="34"/>
  <c r="AC807"/>
  <c r="AD807" s="1"/>
  <c r="AE806"/>
  <c r="AF806"/>
  <c r="AZ768" i="6"/>
  <c r="AY769"/>
  <c r="BA768" l="1"/>
  <c r="AI809" i="34"/>
  <c r="AC808"/>
  <c r="AD808" s="1"/>
  <c r="AE807"/>
  <c r="AF807"/>
  <c r="AZ769" i="6"/>
  <c r="AY770"/>
  <c r="BA769" l="1"/>
  <c r="AI810" i="34"/>
  <c r="AC809"/>
  <c r="AD809" s="1"/>
  <c r="AE808"/>
  <c r="AF808"/>
  <c r="AY771" i="6"/>
  <c r="AZ770"/>
  <c r="BA770" l="1"/>
  <c r="AI811" i="34"/>
  <c r="AC810"/>
  <c r="AD810" s="1"/>
  <c r="AF809"/>
  <c r="AE809"/>
  <c r="AZ771" i="6"/>
  <c r="AY772"/>
  <c r="BA771" l="1"/>
  <c r="AI812" i="34"/>
  <c r="AC811"/>
  <c r="AD811" s="1"/>
  <c r="AE810"/>
  <c r="AF810"/>
  <c r="AZ772" i="6"/>
  <c r="AY773"/>
  <c r="BA772" l="1"/>
  <c r="AI813" i="34"/>
  <c r="AC812"/>
  <c r="AD812" s="1"/>
  <c r="AE811"/>
  <c r="AF811"/>
  <c r="AY774" i="6"/>
  <c r="AZ773"/>
  <c r="BA773" l="1"/>
  <c r="AI814" i="34"/>
  <c r="AC813"/>
  <c r="AD813" s="1"/>
  <c r="AF812"/>
  <c r="AE812"/>
  <c r="AZ774" i="6"/>
  <c r="AY775"/>
  <c r="BA774" l="1"/>
  <c r="AI815" i="34"/>
  <c r="AC814"/>
  <c r="AD814" s="1"/>
  <c r="AE813"/>
  <c r="AF813"/>
  <c r="AY776" i="6"/>
  <c r="AZ775"/>
  <c r="BA775" l="1"/>
  <c r="AI816" i="34"/>
  <c r="AC815"/>
  <c r="AD815" s="1"/>
  <c r="AE814"/>
  <c r="AF814"/>
  <c r="AY777" i="6"/>
  <c r="AZ776"/>
  <c r="BA776" l="1"/>
  <c r="AI817" i="34"/>
  <c r="AC816"/>
  <c r="AD816" s="1"/>
  <c r="AF815"/>
  <c r="AE815"/>
  <c r="AY778" i="6"/>
  <c r="AZ777"/>
  <c r="BA777" l="1"/>
  <c r="AI818" i="34"/>
  <c r="AC817"/>
  <c r="AD817" s="1"/>
  <c r="AE816"/>
  <c r="AF816"/>
  <c r="AZ778" i="6"/>
  <c r="AY779"/>
  <c r="BA778" l="1"/>
  <c r="AI819" i="34"/>
  <c r="AC818"/>
  <c r="AD818" s="1"/>
  <c r="AF817"/>
  <c r="AE817"/>
  <c r="AY780" i="6"/>
  <c r="AZ779"/>
  <c r="BA779" l="1"/>
  <c r="AI820" i="34"/>
  <c r="AC819"/>
  <c r="AD819" s="1"/>
  <c r="AF818"/>
  <c r="AE818"/>
  <c r="AY781" i="6"/>
  <c r="AZ780"/>
  <c r="BA780" l="1"/>
  <c r="AI821" i="34"/>
  <c r="AC820"/>
  <c r="AD820" s="1"/>
  <c r="AE819"/>
  <c r="AF819"/>
  <c r="AY782" i="6"/>
  <c r="AZ781"/>
  <c r="BA781" l="1"/>
  <c r="AI822" i="34"/>
  <c r="AC821"/>
  <c r="AD821" s="1"/>
  <c r="AF820"/>
  <c r="AE820"/>
  <c r="AY783" i="6"/>
  <c r="AZ782"/>
  <c r="BA782" l="1"/>
  <c r="AI823" i="34"/>
  <c r="AC822"/>
  <c r="AD822" s="1"/>
  <c r="AE821"/>
  <c r="AF821"/>
  <c r="AZ783" i="6"/>
  <c r="AY784"/>
  <c r="BA783" l="1"/>
  <c r="AI824" i="34"/>
  <c r="AC823"/>
  <c r="AD823" s="1"/>
  <c r="AE822"/>
  <c r="AF822"/>
  <c r="AZ784" i="6"/>
  <c r="AY785"/>
  <c r="BA784" l="1"/>
  <c r="AI825" i="34"/>
  <c r="AC824"/>
  <c r="AD824" s="1"/>
  <c r="AF823"/>
  <c r="AE823"/>
  <c r="AZ785" i="6"/>
  <c r="AY786"/>
  <c r="BA785" l="1"/>
  <c r="AI826" i="34"/>
  <c r="AC825"/>
  <c r="AD825" s="1"/>
  <c r="AE824"/>
  <c r="AF824"/>
  <c r="AY787" i="6"/>
  <c r="AZ786"/>
  <c r="BA786" l="1"/>
  <c r="AI827" i="34"/>
  <c r="AC826"/>
  <c r="AD826" s="1"/>
  <c r="AF825"/>
  <c r="AE825"/>
  <c r="AZ787" i="6"/>
  <c r="AY788"/>
  <c r="BA787" l="1"/>
  <c r="AI828" i="34"/>
  <c r="AC827"/>
  <c r="AD827" s="1"/>
  <c r="AE826"/>
  <c r="AF826"/>
  <c r="AY789" i="6"/>
  <c r="AZ788"/>
  <c r="BA788" l="1"/>
  <c r="AI829" i="34"/>
  <c r="AC828"/>
  <c r="AD828" s="1"/>
  <c r="AE827"/>
  <c r="AF827"/>
  <c r="AZ789" i="6"/>
  <c r="AY790"/>
  <c r="BA789" l="1"/>
  <c r="AI830" i="34"/>
  <c r="AC829"/>
  <c r="AD829" s="1"/>
  <c r="AF828"/>
  <c r="AE828"/>
  <c r="AY791" i="6"/>
  <c r="AZ790"/>
  <c r="BA790" l="1"/>
  <c r="AI831" i="34"/>
  <c r="AC830"/>
  <c r="AD830" s="1"/>
  <c r="AF829"/>
  <c r="AE829"/>
  <c r="AY792" i="6"/>
  <c r="AZ791"/>
  <c r="BA791" l="1"/>
  <c r="AI832" i="34"/>
  <c r="AC831"/>
  <c r="AD831" s="1"/>
  <c r="AE830"/>
  <c r="AF830"/>
  <c r="AY793" i="6"/>
  <c r="AZ792"/>
  <c r="BA792" l="1"/>
  <c r="AI833" i="34"/>
  <c r="AC832"/>
  <c r="AD832" s="1"/>
  <c r="AE831"/>
  <c r="AF831"/>
  <c r="AY794" i="6"/>
  <c r="AZ793"/>
  <c r="BA793" l="1"/>
  <c r="AI834" i="34"/>
  <c r="AC833"/>
  <c r="AD833" s="1"/>
  <c r="AE832"/>
  <c r="AF832"/>
  <c r="AY795" i="6"/>
  <c r="AZ794"/>
  <c r="BA794" l="1"/>
  <c r="AI835" i="34"/>
  <c r="AC834"/>
  <c r="AD834" s="1"/>
  <c r="AE833"/>
  <c r="AF833"/>
  <c r="AZ795" i="6"/>
  <c r="AY796"/>
  <c r="BA795" l="1"/>
  <c r="AI836" i="34"/>
  <c r="AC835"/>
  <c r="AD835" s="1"/>
  <c r="AE834"/>
  <c r="AF834"/>
  <c r="AY797" i="6"/>
  <c r="AZ796"/>
  <c r="BA796" l="1"/>
  <c r="AI837" i="34"/>
  <c r="AC836"/>
  <c r="AD836" s="1"/>
  <c r="AF835"/>
  <c r="AE835"/>
  <c r="AZ797" i="6"/>
  <c r="AY798"/>
  <c r="BA797" l="1"/>
  <c r="AI838" i="34"/>
  <c r="AC837"/>
  <c r="AD837" s="1"/>
  <c r="AE836"/>
  <c r="AF836"/>
  <c r="AY799" i="6"/>
  <c r="AZ798"/>
  <c r="BA798" l="1"/>
  <c r="AI839" i="34"/>
  <c r="AC838"/>
  <c r="AD838" s="1"/>
  <c r="AF837"/>
  <c r="AE837"/>
  <c r="AY800" i="6"/>
  <c r="AZ799"/>
  <c r="BA799" l="1"/>
  <c r="AI840" i="34"/>
  <c r="AC839"/>
  <c r="AD839" s="1"/>
  <c r="AE838"/>
  <c r="AF838"/>
  <c r="AZ800" i="6"/>
  <c r="AY801"/>
  <c r="BA800" l="1"/>
  <c r="AI841" i="34"/>
  <c r="AC840"/>
  <c r="AD840" s="1"/>
  <c r="AE839"/>
  <c r="AF839"/>
  <c r="AY802" i="6"/>
  <c r="AZ801"/>
  <c r="BA801" l="1"/>
  <c r="AI842" i="34"/>
  <c r="AC841"/>
  <c r="AD841" s="1"/>
  <c r="AF840"/>
  <c r="AE840"/>
  <c r="AZ802" i="6"/>
  <c r="AY803"/>
  <c r="BA802" l="1"/>
  <c r="AI843" i="34"/>
  <c r="AC842"/>
  <c r="AD842" s="1"/>
  <c r="AF841"/>
  <c r="AE841"/>
  <c r="AZ803" i="6"/>
  <c r="AY804"/>
  <c r="BA803" l="1"/>
  <c r="AI844" i="34"/>
  <c r="AC843"/>
  <c r="AD843" s="1"/>
  <c r="AF842"/>
  <c r="AE842"/>
  <c r="AZ804" i="6"/>
  <c r="AY805"/>
  <c r="BA804" l="1"/>
  <c r="AI845" i="34"/>
  <c r="AC844"/>
  <c r="AD844" s="1"/>
  <c r="AE843"/>
  <c r="AF843"/>
  <c r="AY806" i="6"/>
  <c r="AZ805"/>
  <c r="BA805" l="1"/>
  <c r="AI846" i="34"/>
  <c r="AC845"/>
  <c r="AD845" s="1"/>
  <c r="AE844"/>
  <c r="AF844"/>
  <c r="AZ806" i="6"/>
  <c r="AY807"/>
  <c r="BA806" l="1"/>
  <c r="AI847" i="34"/>
  <c r="AC846"/>
  <c r="AD846" s="1"/>
  <c r="AE845"/>
  <c r="AF845"/>
  <c r="AY808" i="6"/>
  <c r="AZ807"/>
  <c r="BA807" l="1"/>
  <c r="AI848" i="34"/>
  <c r="AC847"/>
  <c r="AD847" s="1"/>
  <c r="AE846"/>
  <c r="AF846"/>
  <c r="AZ808" i="6"/>
  <c r="AY809"/>
  <c r="BA808" l="1"/>
  <c r="AI849" i="34"/>
  <c r="AC848"/>
  <c r="AD848" s="1"/>
  <c r="AE847"/>
  <c r="AF847"/>
  <c r="AY810" i="6"/>
  <c r="AZ809"/>
  <c r="BA809" l="1"/>
  <c r="AI850" i="34"/>
  <c r="AC849"/>
  <c r="AD849" s="1"/>
  <c r="AE848"/>
  <c r="AF848"/>
  <c r="AZ810" i="6"/>
  <c r="AY811"/>
  <c r="BA810" l="1"/>
  <c r="AI851" i="34"/>
  <c r="AC850"/>
  <c r="AD850" s="1"/>
  <c r="AF849"/>
  <c r="AE849"/>
  <c r="AY812" i="6"/>
  <c r="AZ811"/>
  <c r="BA811" l="1"/>
  <c r="AI852" i="34"/>
  <c r="AC851"/>
  <c r="AD851" s="1"/>
  <c r="AE850"/>
  <c r="AF850"/>
  <c r="AZ812" i="6"/>
  <c r="AY813"/>
  <c r="BA812" l="1"/>
  <c r="AI853" i="34"/>
  <c r="AC852"/>
  <c r="AD852" s="1"/>
  <c r="AE851"/>
  <c r="AF851"/>
  <c r="AY814" i="6"/>
  <c r="AZ813"/>
  <c r="BA813" l="1"/>
  <c r="AI854" i="34"/>
  <c r="AC853"/>
  <c r="AD853" s="1"/>
  <c r="AF852"/>
  <c r="AE852"/>
  <c r="AY815" i="6"/>
  <c r="AZ814"/>
  <c r="BA814" l="1"/>
  <c r="AI855" i="34"/>
  <c r="AC854"/>
  <c r="AD854" s="1"/>
  <c r="AE853"/>
  <c r="AF853"/>
  <c r="AY816" i="6"/>
  <c r="AZ815"/>
  <c r="BA815" l="1"/>
  <c r="AI856" i="34"/>
  <c r="AC855"/>
  <c r="AD855" s="1"/>
  <c r="AE854"/>
  <c r="AF854"/>
  <c r="AY817" i="6"/>
  <c r="AZ816"/>
  <c r="BA816" l="1"/>
  <c r="AI857" i="34"/>
  <c r="AC856"/>
  <c r="AD856" s="1"/>
  <c r="AE855"/>
  <c r="AF855"/>
  <c r="AY818" i="6"/>
  <c r="AZ817"/>
  <c r="BA817" l="1"/>
  <c r="AI858" i="34"/>
  <c r="AC857"/>
  <c r="AD857" s="1"/>
  <c r="AE856"/>
  <c r="AF856"/>
  <c r="AY819" i="6"/>
  <c r="AZ818"/>
  <c r="BA818" l="1"/>
  <c r="AI859" i="34"/>
  <c r="AC858"/>
  <c r="AD858" s="1"/>
  <c r="AF857"/>
  <c r="AE857"/>
  <c r="AY820" i="6"/>
  <c r="AZ819"/>
  <c r="BA819" l="1"/>
  <c r="AI860" i="34"/>
  <c r="AC859"/>
  <c r="AD859" s="1"/>
  <c r="AF858"/>
  <c r="AE858"/>
  <c r="AZ820" i="6"/>
  <c r="AY821"/>
  <c r="BA820" l="1"/>
  <c r="AI861" i="34"/>
  <c r="AC860"/>
  <c r="AD860" s="1"/>
  <c r="AE859"/>
  <c r="AF859"/>
  <c r="AZ821" i="6"/>
  <c r="AY822"/>
  <c r="BA821" l="1"/>
  <c r="AI862" i="34"/>
  <c r="AC861"/>
  <c r="AD861" s="1"/>
  <c r="AE860"/>
  <c r="AF860"/>
  <c r="AY823" i="6"/>
  <c r="AZ822"/>
  <c r="BA822" l="1"/>
  <c r="AI863" i="34"/>
  <c r="AC862"/>
  <c r="AD862" s="1"/>
  <c r="AF861"/>
  <c r="AE861"/>
  <c r="AY824" i="6"/>
  <c r="AZ823"/>
  <c r="BA823" l="1"/>
  <c r="AI864" i="34"/>
  <c r="AC863"/>
  <c r="AD863" s="1"/>
  <c r="AE862"/>
  <c r="AF862"/>
  <c r="AZ824" i="6"/>
  <c r="AY825"/>
  <c r="BA824" l="1"/>
  <c r="AI865" i="34"/>
  <c r="AC864"/>
  <c r="AD864" s="1"/>
  <c r="AF863"/>
  <c r="AE863"/>
  <c r="AY826" i="6"/>
  <c r="AZ825"/>
  <c r="BA825" l="1"/>
  <c r="AI866" i="34"/>
  <c r="AC865"/>
  <c r="AD865" s="1"/>
  <c r="AE864"/>
  <c r="AF864"/>
  <c r="AY827" i="6"/>
  <c r="AZ826"/>
  <c r="BA826" l="1"/>
  <c r="AI867" i="34"/>
  <c r="AC866"/>
  <c r="AD866" s="1"/>
  <c r="AE865"/>
  <c r="AF865"/>
  <c r="AY828" i="6"/>
  <c r="AZ827"/>
  <c r="BA827" l="1"/>
  <c r="AI868" i="34"/>
  <c r="AC867"/>
  <c r="AD867" s="1"/>
  <c r="AE866"/>
  <c r="AF866"/>
  <c r="AY829" i="6"/>
  <c r="AZ828"/>
  <c r="BA828" l="1"/>
  <c r="AI869" i="34"/>
  <c r="AC868"/>
  <c r="AD868" s="1"/>
  <c r="AE867"/>
  <c r="AF867"/>
  <c r="AZ829" i="6"/>
  <c r="AY830"/>
  <c r="BA829" l="1"/>
  <c r="AI870" i="34"/>
  <c r="AC869"/>
  <c r="AD869" s="1"/>
  <c r="AE868"/>
  <c r="AF868"/>
  <c r="AY831" i="6"/>
  <c r="AZ830"/>
  <c r="BA830" l="1"/>
  <c r="AI871" i="34"/>
  <c r="AC870"/>
  <c r="AD870" s="1"/>
  <c r="AE869"/>
  <c r="AF869"/>
  <c r="AZ831" i="6"/>
  <c r="AY832"/>
  <c r="BA831" l="1"/>
  <c r="AI872" i="34"/>
  <c r="AC871"/>
  <c r="AD871" s="1"/>
  <c r="AE870"/>
  <c r="AF870"/>
  <c r="AY833" i="6"/>
  <c r="AZ832"/>
  <c r="BA832" l="1"/>
  <c r="AI873" i="34"/>
  <c r="AC872"/>
  <c r="AD872" s="1"/>
  <c r="AE871"/>
  <c r="AF871"/>
  <c r="AY834" i="6"/>
  <c r="AZ833"/>
  <c r="BA833" l="1"/>
  <c r="AI874" i="34"/>
  <c r="AC873"/>
  <c r="AD873" s="1"/>
  <c r="AE872"/>
  <c r="AF872"/>
  <c r="AY835" i="6"/>
  <c r="AZ834"/>
  <c r="BA834" l="1"/>
  <c r="AI875" i="34"/>
  <c r="AC874"/>
  <c r="AD874" s="1"/>
  <c r="AE873"/>
  <c r="AF873"/>
  <c r="AY836" i="6"/>
  <c r="AZ835"/>
  <c r="BA835" l="1"/>
  <c r="AI876" i="34"/>
  <c r="AC875"/>
  <c r="AD875" s="1"/>
  <c r="AE874"/>
  <c r="AF874"/>
  <c r="AZ836" i="6"/>
  <c r="AY837"/>
  <c r="BA836" l="1"/>
  <c r="AI877" i="34"/>
  <c r="AC876"/>
  <c r="AD876" s="1"/>
  <c r="AE875"/>
  <c r="AF875"/>
  <c r="AZ837" i="6"/>
  <c r="AY838"/>
  <c r="BA837" l="1"/>
  <c r="AI878" i="34"/>
  <c r="AC877"/>
  <c r="AD877" s="1"/>
  <c r="AE876"/>
  <c r="AF876"/>
  <c r="AY839" i="6"/>
  <c r="AZ838"/>
  <c r="BA838" l="1"/>
  <c r="AI879" i="34"/>
  <c r="AC878"/>
  <c r="AD878" s="1"/>
  <c r="AE877"/>
  <c r="AF877"/>
  <c r="AY840" i="6"/>
  <c r="AZ839"/>
  <c r="BA839" l="1"/>
  <c r="AI880" i="34"/>
  <c r="AC879"/>
  <c r="AD879" s="1"/>
  <c r="AE878"/>
  <c r="AF878"/>
  <c r="AY841" i="6"/>
  <c r="AZ840"/>
  <c r="BA840" l="1"/>
  <c r="AI881" i="34"/>
  <c r="AC880"/>
  <c r="AD880" s="1"/>
  <c r="AE879"/>
  <c r="AF879"/>
  <c r="AZ841" i="6"/>
  <c r="AY842"/>
  <c r="BA841" l="1"/>
  <c r="AI882" i="34"/>
  <c r="AC881"/>
  <c r="AD881" s="1"/>
  <c r="AE880"/>
  <c r="AF880"/>
  <c r="AY843" i="6"/>
  <c r="AZ842"/>
  <c r="BA842" l="1"/>
  <c r="AI883" i="34"/>
  <c r="AC882"/>
  <c r="AD882" s="1"/>
  <c r="AE881"/>
  <c r="AF881"/>
  <c r="AZ843" i="6"/>
  <c r="AY844"/>
  <c r="BA843" l="1"/>
  <c r="AI884" i="34"/>
  <c r="AC883"/>
  <c r="AD883" s="1"/>
  <c r="AF882"/>
  <c r="AE882"/>
  <c r="AY845" i="6"/>
  <c r="AZ844"/>
  <c r="BA844" l="1"/>
  <c r="AI885" i="34"/>
  <c r="AC884"/>
  <c r="AD884" s="1"/>
  <c r="AE883"/>
  <c r="AF883"/>
  <c r="AZ845" i="6"/>
  <c r="AY846"/>
  <c r="BA845" l="1"/>
  <c r="AI886" i="34"/>
  <c r="AC885"/>
  <c r="AD885" s="1"/>
  <c r="AF884"/>
  <c r="AE884"/>
  <c r="AY847" i="6"/>
  <c r="AZ846"/>
  <c r="BA846" l="1"/>
  <c r="AI887" i="34"/>
  <c r="AC886"/>
  <c r="AD886" s="1"/>
  <c r="AF885"/>
  <c r="AE885"/>
  <c r="AY848" i="6"/>
  <c r="AZ847"/>
  <c r="BA847" l="1"/>
  <c r="AI888" i="34"/>
  <c r="AC887"/>
  <c r="AD887" s="1"/>
  <c r="AE886"/>
  <c r="AF886"/>
  <c r="AZ848" i="6"/>
  <c r="AY849"/>
  <c r="BA848" l="1"/>
  <c r="AI889" i="34"/>
  <c r="AC888"/>
  <c r="AD888" s="1"/>
  <c r="AE887"/>
  <c r="AF887"/>
  <c r="AZ849" i="6"/>
  <c r="AY850"/>
  <c r="BA849" l="1"/>
  <c r="AI890" i="34"/>
  <c r="AC889"/>
  <c r="AD889" s="1"/>
  <c r="AE888"/>
  <c r="AF888"/>
  <c r="AY851" i="6"/>
  <c r="AZ850"/>
  <c r="BA850" l="1"/>
  <c r="AI891" i="34"/>
  <c r="AC890"/>
  <c r="AD890" s="1"/>
  <c r="AE889"/>
  <c r="AF889"/>
  <c r="AZ851" i="6"/>
  <c r="AY852"/>
  <c r="BA851" l="1"/>
  <c r="AI892" i="34"/>
  <c r="AC891"/>
  <c r="AD891" s="1"/>
  <c r="AE890"/>
  <c r="AF890"/>
  <c r="AY853" i="6"/>
  <c r="AZ852"/>
  <c r="BA852" l="1"/>
  <c r="AI893" i="34"/>
  <c r="AC892"/>
  <c r="AD892" s="1"/>
  <c r="AE891"/>
  <c r="AF891"/>
  <c r="AZ853" i="6"/>
  <c r="AY854"/>
  <c r="BA853" l="1"/>
  <c r="AI894" i="34"/>
  <c r="AC893"/>
  <c r="AD893" s="1"/>
  <c r="AE892"/>
  <c r="AF892"/>
  <c r="AY855" i="6"/>
  <c r="AZ854"/>
  <c r="BA854" l="1"/>
  <c r="AI895" i="34"/>
  <c r="AC894"/>
  <c r="AD894" s="1"/>
  <c r="AE893"/>
  <c r="AF893"/>
  <c r="AY856" i="6"/>
  <c r="AZ855"/>
  <c r="BA855" l="1"/>
  <c r="AI896" i="34"/>
  <c r="AC895"/>
  <c r="AD895" s="1"/>
  <c r="AE894"/>
  <c r="AF894"/>
  <c r="AZ856" i="6"/>
  <c r="AY857"/>
  <c r="BA856" l="1"/>
  <c r="AI897" i="34"/>
  <c r="AC896"/>
  <c r="AD896" s="1"/>
  <c r="AE895"/>
  <c r="AF895"/>
  <c r="AY858" i="6"/>
  <c r="AZ857"/>
  <c r="BA857" l="1"/>
  <c r="AI898" i="34"/>
  <c r="AC897"/>
  <c r="AD897" s="1"/>
  <c r="AF896"/>
  <c r="AE896"/>
  <c r="AY859" i="6"/>
  <c r="AZ858"/>
  <c r="BA858" l="1"/>
  <c r="AI899" i="34"/>
  <c r="AC898"/>
  <c r="AD898" s="1"/>
  <c r="AE897"/>
  <c r="AF897"/>
  <c r="AY860" i="6"/>
  <c r="AZ859"/>
  <c r="BA859" l="1"/>
  <c r="AI900" i="34"/>
  <c r="AC899"/>
  <c r="AD899" s="1"/>
  <c r="AE898"/>
  <c r="AF898"/>
  <c r="AY861" i="6"/>
  <c r="AZ860"/>
  <c r="BA860" l="1"/>
  <c r="AI901" i="34"/>
  <c r="AC900"/>
  <c r="AD900" s="1"/>
  <c r="AE899"/>
  <c r="AF899"/>
  <c r="AZ861" i="6"/>
  <c r="AY862"/>
  <c r="BA861" l="1"/>
  <c r="AI902" i="34"/>
  <c r="AC901"/>
  <c r="AD901" s="1"/>
  <c r="AE900"/>
  <c r="AF900"/>
  <c r="AY863" i="6"/>
  <c r="AZ862"/>
  <c r="BA862" l="1"/>
  <c r="AI903" i="34"/>
  <c r="AC902"/>
  <c r="AD902" s="1"/>
  <c r="AE901"/>
  <c r="AF901"/>
  <c r="AY864" i="6"/>
  <c r="AZ863"/>
  <c r="BA863" l="1"/>
  <c r="AI904" i="34"/>
  <c r="AC903"/>
  <c r="AD903" s="1"/>
  <c r="AE902"/>
  <c r="AF902"/>
  <c r="AZ864" i="6"/>
  <c r="AY865"/>
  <c r="BA864" l="1"/>
  <c r="AI905" i="34"/>
  <c r="AC904"/>
  <c r="AD904" s="1"/>
  <c r="AE903"/>
  <c r="AF903"/>
  <c r="AY866" i="6"/>
  <c r="AZ865"/>
  <c r="BA865" l="1"/>
  <c r="AI906" i="34"/>
  <c r="AC905"/>
  <c r="AD905" s="1"/>
  <c r="AE904"/>
  <c r="AF904"/>
  <c r="AY867" i="6"/>
  <c r="AZ866"/>
  <c r="BA866" l="1"/>
  <c r="AI907" i="34"/>
  <c r="AC906"/>
  <c r="AD906" s="1"/>
  <c r="AE905"/>
  <c r="AF905"/>
  <c r="AZ867" i="6"/>
  <c r="AY868"/>
  <c r="BA867" l="1"/>
  <c r="AI908" i="34"/>
  <c r="AC907"/>
  <c r="AD907" s="1"/>
  <c r="AE906"/>
  <c r="AF906"/>
  <c r="AY869" i="6"/>
  <c r="AZ868"/>
  <c r="BA868" l="1"/>
  <c r="AI909" i="34"/>
  <c r="AC908"/>
  <c r="AD908" s="1"/>
  <c r="AE907"/>
  <c r="AF907"/>
  <c r="AY870" i="6"/>
  <c r="AZ869"/>
  <c r="BA869" l="1"/>
  <c r="AI910" i="34"/>
  <c r="AC909"/>
  <c r="AD909" s="1"/>
  <c r="AE908"/>
  <c r="AF908"/>
  <c r="AY871" i="6"/>
  <c r="AZ870"/>
  <c r="BA870" l="1"/>
  <c r="AI911" i="34"/>
  <c r="AC910"/>
  <c r="AD910" s="1"/>
  <c r="AE909"/>
  <c r="AF909"/>
  <c r="AY872" i="6"/>
  <c r="AZ871"/>
  <c r="BA871" l="1"/>
  <c r="AI912" i="34"/>
  <c r="AC911"/>
  <c r="AD911" s="1"/>
  <c r="AE910"/>
  <c r="AF910"/>
  <c r="AZ872" i="6"/>
  <c r="AY873"/>
  <c r="BA872" l="1"/>
  <c r="AI913" i="34"/>
  <c r="AC912"/>
  <c r="AD912" s="1"/>
  <c r="AE911"/>
  <c r="AF911"/>
  <c r="AZ873" i="6"/>
  <c r="AY874"/>
  <c r="BA873" l="1"/>
  <c r="AI914" i="34"/>
  <c r="AC913"/>
  <c r="AD913" s="1"/>
  <c r="AE912"/>
  <c r="AF912"/>
  <c r="AY875" i="6"/>
  <c r="AZ874"/>
  <c r="BA874" l="1"/>
  <c r="AI915" i="34"/>
  <c r="AC914"/>
  <c r="AD914" s="1"/>
  <c r="AE913"/>
  <c r="AF913"/>
  <c r="AY876" i="6"/>
  <c r="AZ875"/>
  <c r="BA875" l="1"/>
  <c r="AI916" i="34"/>
  <c r="AC915"/>
  <c r="AD915" s="1"/>
  <c r="AE914"/>
  <c r="AF914"/>
  <c r="AZ876" i="6"/>
  <c r="AY877"/>
  <c r="BA876" l="1"/>
  <c r="AI917" i="34"/>
  <c r="AC916"/>
  <c r="AD916" s="1"/>
  <c r="AE915"/>
  <c r="AF915"/>
  <c r="AY878" i="6"/>
  <c r="AZ877"/>
  <c r="BA877" l="1"/>
  <c r="AI918" i="34"/>
  <c r="AC917"/>
  <c r="AD917" s="1"/>
  <c r="AE916"/>
  <c r="AF916"/>
  <c r="AY879" i="6"/>
  <c r="AZ878"/>
  <c r="BA878" l="1"/>
  <c r="AI919" i="34"/>
  <c r="AC918"/>
  <c r="AD918" s="1"/>
  <c r="AE917"/>
  <c r="AF917"/>
  <c r="AZ879" i="6"/>
  <c r="AY880"/>
  <c r="BA879" l="1"/>
  <c r="AI920" i="34"/>
  <c r="AC919"/>
  <c r="AD919" s="1"/>
  <c r="AE918"/>
  <c r="AF918"/>
  <c r="AZ880" i="6"/>
  <c r="AY881"/>
  <c r="BA880" l="1"/>
  <c r="AI921" i="34"/>
  <c r="AC920"/>
  <c r="AD920" s="1"/>
  <c r="AE919"/>
  <c r="AF919"/>
  <c r="AY882" i="6"/>
  <c r="AZ881"/>
  <c r="BA881" l="1"/>
  <c r="AI922" i="34"/>
  <c r="AC921"/>
  <c r="AD921" s="1"/>
  <c r="AE920"/>
  <c r="AF920"/>
  <c r="AY883" i="6"/>
  <c r="AZ882"/>
  <c r="BA882" l="1"/>
  <c r="AI923" i="34"/>
  <c r="AC922"/>
  <c r="AD922" s="1"/>
  <c r="AE921"/>
  <c r="AF921"/>
  <c r="AY884" i="6"/>
  <c r="AZ883"/>
  <c r="BA883" l="1"/>
  <c r="AI924" i="34"/>
  <c r="AC923"/>
  <c r="AD923" s="1"/>
  <c r="AE922"/>
  <c r="AF922"/>
  <c r="AZ884" i="6"/>
  <c r="AY885"/>
  <c r="BA884" l="1"/>
  <c r="AI925" i="34"/>
  <c r="AC924"/>
  <c r="AD924" s="1"/>
  <c r="AE923"/>
  <c r="AF923"/>
  <c r="AZ885" i="6"/>
  <c r="AY886"/>
  <c r="BA885" l="1"/>
  <c r="AI926" i="34"/>
  <c r="AC925"/>
  <c r="AD925" s="1"/>
  <c r="AE924"/>
  <c r="AF924"/>
  <c r="AZ886" i="6"/>
  <c r="AY887"/>
  <c r="BA886" l="1"/>
  <c r="AI927" i="34"/>
  <c r="AC926"/>
  <c r="AD926" s="1"/>
  <c r="AE925"/>
  <c r="AF925"/>
  <c r="AY888" i="6"/>
  <c r="AZ887"/>
  <c r="BA887" l="1"/>
  <c r="AI928" i="34"/>
  <c r="AC927"/>
  <c r="AD927" s="1"/>
  <c r="AE926"/>
  <c r="AF926"/>
  <c r="AZ888" i="6"/>
  <c r="AY889"/>
  <c r="BA888" l="1"/>
  <c r="AI929" i="34"/>
  <c r="AC928"/>
  <c r="AD928" s="1"/>
  <c r="AF927"/>
  <c r="AE927"/>
  <c r="AY890" i="6"/>
  <c r="AZ889"/>
  <c r="BA889" l="1"/>
  <c r="AI930" i="34"/>
  <c r="AC929"/>
  <c r="AD929" s="1"/>
  <c r="AE928"/>
  <c r="AF928"/>
  <c r="AY891" i="6"/>
  <c r="AZ890"/>
  <c r="BA890" l="1"/>
  <c r="AI931" i="34"/>
  <c r="AC930"/>
  <c r="AD930" s="1"/>
  <c r="AE929"/>
  <c r="AF929"/>
  <c r="AZ891" i="6"/>
  <c r="AY892"/>
  <c r="BA891" l="1"/>
  <c r="AI932" i="34"/>
  <c r="AC931"/>
  <c r="AD931" s="1"/>
  <c r="AE930"/>
  <c r="AF930"/>
  <c r="AZ892" i="6"/>
  <c r="AY893"/>
  <c r="BA892" l="1"/>
  <c r="AI933" i="34"/>
  <c r="AC932"/>
  <c r="AD932" s="1"/>
  <c r="AF931"/>
  <c r="AE931"/>
  <c r="AY894" i="6"/>
  <c r="AZ893"/>
  <c r="BA893" l="1"/>
  <c r="AI934" i="34"/>
  <c r="AC933"/>
  <c r="AD933" s="1"/>
  <c r="AF932"/>
  <c r="AE932"/>
  <c r="AY895" i="6"/>
  <c r="AZ894"/>
  <c r="BA894" l="1"/>
  <c r="AI935" i="34"/>
  <c r="AC934"/>
  <c r="AD934" s="1"/>
  <c r="AE933"/>
  <c r="AF933"/>
  <c r="AY896" i="6"/>
  <c r="AZ895"/>
  <c r="BA895" l="1"/>
  <c r="AI936" i="34"/>
  <c r="AC935"/>
  <c r="AD935" s="1"/>
  <c r="AE934"/>
  <c r="AF934"/>
  <c r="AZ896" i="6"/>
  <c r="AY897"/>
  <c r="BA896" l="1"/>
  <c r="AI937" i="34"/>
  <c r="AC936"/>
  <c r="AD936" s="1"/>
  <c r="AE935"/>
  <c r="AF935"/>
  <c r="AY898" i="6"/>
  <c r="AZ897"/>
  <c r="BA897" l="1"/>
  <c r="AI938" i="34"/>
  <c r="AC937"/>
  <c r="AD937" s="1"/>
  <c r="AE936"/>
  <c r="AF936"/>
  <c r="AY899" i="6"/>
  <c r="AZ898"/>
  <c r="BA898" l="1"/>
  <c r="AI939" i="34"/>
  <c r="AC938"/>
  <c r="AD938" s="1"/>
  <c r="AE937"/>
  <c r="AF937"/>
  <c r="AZ899" i="6"/>
  <c r="AY900"/>
  <c r="BA899" l="1"/>
  <c r="AI940" i="34"/>
  <c r="AC939"/>
  <c r="AD939" s="1"/>
  <c r="AF938"/>
  <c r="AE938"/>
  <c r="AZ900" i="6"/>
  <c r="AY901"/>
  <c r="BA900" l="1"/>
  <c r="AI941" i="34"/>
  <c r="AC940"/>
  <c r="AD940" s="1"/>
  <c r="AF939"/>
  <c r="AE939"/>
  <c r="AY902" i="6"/>
  <c r="AZ901"/>
  <c r="BA901" l="1"/>
  <c r="AI942" i="34"/>
  <c r="AC941"/>
  <c r="AD941" s="1"/>
  <c r="AF940"/>
  <c r="AE940"/>
  <c r="AZ902" i="6"/>
  <c r="AY903"/>
  <c r="BA902" l="1"/>
  <c r="AI943" i="34"/>
  <c r="AC942"/>
  <c r="AD942" s="1"/>
  <c r="AE941"/>
  <c r="AF941"/>
  <c r="AY904" i="6"/>
  <c r="AZ903"/>
  <c r="BA903" l="1"/>
  <c r="AI944" i="34"/>
  <c r="AC943"/>
  <c r="AD943" s="1"/>
  <c r="AE942"/>
  <c r="AF942"/>
  <c r="AZ904" i="6"/>
  <c r="AY905"/>
  <c r="BA904" l="1"/>
  <c r="AI945" i="34"/>
  <c r="AC944"/>
  <c r="AD944" s="1"/>
  <c r="AF943"/>
  <c r="AE943"/>
  <c r="AZ905" i="6"/>
  <c r="AY906"/>
  <c r="BA905" l="1"/>
  <c r="AI946" i="34"/>
  <c r="AC945"/>
  <c r="AD945" s="1"/>
  <c r="AF944"/>
  <c r="AE944"/>
  <c r="AZ906" i="6"/>
  <c r="AY907"/>
  <c r="BA906" l="1"/>
  <c r="AI947" i="34"/>
  <c r="AC946"/>
  <c r="AD946" s="1"/>
  <c r="AE945"/>
  <c r="AF945"/>
  <c r="AY908" i="6"/>
  <c r="AZ907"/>
  <c r="BA907" l="1"/>
  <c r="AI948" i="34"/>
  <c r="AC947"/>
  <c r="AD947" s="1"/>
  <c r="AE946"/>
  <c r="AF946"/>
  <c r="AZ908" i="6"/>
  <c r="AY909"/>
  <c r="BA908" l="1"/>
  <c r="AI949" i="34"/>
  <c r="AC948"/>
  <c r="AD948" s="1"/>
  <c r="AE947"/>
  <c r="AF947"/>
  <c r="AY910" i="6"/>
  <c r="AZ909"/>
  <c r="BA909" l="1"/>
  <c r="AI950" i="34"/>
  <c r="AC949"/>
  <c r="AD949" s="1"/>
  <c r="AE948"/>
  <c r="AF948"/>
  <c r="AZ910" i="6"/>
  <c r="AY911"/>
  <c r="BA910" l="1"/>
  <c r="AI951" i="34"/>
  <c r="AC950"/>
  <c r="AD950" s="1"/>
  <c r="AE949"/>
  <c r="AF949"/>
  <c r="AY912" i="6"/>
  <c r="AZ911"/>
  <c r="BA911" l="1"/>
  <c r="AI952" i="34"/>
  <c r="AC951"/>
  <c r="AD951" s="1"/>
  <c r="AE950"/>
  <c r="AF950"/>
  <c r="AZ912" i="6"/>
  <c r="AY913"/>
  <c r="BA912" l="1"/>
  <c r="AI953" i="34"/>
  <c r="AC952"/>
  <c r="AD952" s="1"/>
  <c r="AE951"/>
  <c r="AF951"/>
  <c r="AZ913" i="6"/>
  <c r="AY914"/>
  <c r="BA913" l="1"/>
  <c r="AI954" i="34"/>
  <c r="AC953"/>
  <c r="AD953" s="1"/>
  <c r="AF952"/>
  <c r="AE952"/>
  <c r="AY915" i="6"/>
  <c r="AZ914"/>
  <c r="BA914" l="1"/>
  <c r="AI955" i="34"/>
  <c r="AC954"/>
  <c r="AD954" s="1"/>
  <c r="AE953"/>
  <c r="AF953"/>
  <c r="AZ915" i="6"/>
  <c r="AY916"/>
  <c r="BA915" l="1"/>
  <c r="AI956" i="34"/>
  <c r="AC955"/>
  <c r="AD955" s="1"/>
  <c r="AE954"/>
  <c r="AF954"/>
  <c r="AZ916" i="6"/>
  <c r="AY917"/>
  <c r="BA916" l="1"/>
  <c r="AI957" i="34"/>
  <c r="AC956"/>
  <c r="AD956" s="1"/>
  <c r="AE955"/>
  <c r="AF955"/>
  <c r="AZ917" i="6"/>
  <c r="AY918"/>
  <c r="BA917" l="1"/>
  <c r="AI958" i="34"/>
  <c r="AC957"/>
  <c r="AD957" s="1"/>
  <c r="AE956"/>
  <c r="AF956"/>
  <c r="AY919" i="6"/>
  <c r="AZ918"/>
  <c r="BA918" l="1"/>
  <c r="AI959" i="34"/>
  <c r="AC958"/>
  <c r="AD958" s="1"/>
  <c r="AE957"/>
  <c r="AF957"/>
  <c r="AY920" i="6"/>
  <c r="AZ919"/>
  <c r="BA919" l="1"/>
  <c r="AI960" i="34"/>
  <c r="AC959"/>
  <c r="AD959" s="1"/>
  <c r="AE958"/>
  <c r="AF958"/>
  <c r="AZ920" i="6"/>
  <c r="AY921"/>
  <c r="BA920" l="1"/>
  <c r="AI961" i="34"/>
  <c r="AC960"/>
  <c r="AD960" s="1"/>
  <c r="AE959"/>
  <c r="AF959"/>
  <c r="AZ921" i="6"/>
  <c r="AY922"/>
  <c r="BA921" l="1"/>
  <c r="AI962" i="34"/>
  <c r="AC961"/>
  <c r="AD961" s="1"/>
  <c r="AF960"/>
  <c r="AE960"/>
  <c r="AZ922" i="6"/>
  <c r="AY923"/>
  <c r="BA922" l="1"/>
  <c r="AI963" i="34"/>
  <c r="AC962"/>
  <c r="AD962" s="1"/>
  <c r="AE961"/>
  <c r="AF961"/>
  <c r="AZ923" i="6"/>
  <c r="AY924"/>
  <c r="BA923" l="1"/>
  <c r="AI964" i="34"/>
  <c r="AC963"/>
  <c r="AD963" s="1"/>
  <c r="AF962"/>
  <c r="AE962"/>
  <c r="AZ924" i="6"/>
  <c r="AY925"/>
  <c r="BA924" l="1"/>
  <c r="AI965" i="34"/>
  <c r="AC964"/>
  <c r="AD964" s="1"/>
  <c r="AF963"/>
  <c r="AE963"/>
  <c r="AY926" i="6"/>
  <c r="AZ925"/>
  <c r="BA925" l="1"/>
  <c r="AI966" i="34"/>
  <c r="AC965"/>
  <c r="AD965" s="1"/>
  <c r="AE964"/>
  <c r="AF964"/>
  <c r="AZ926" i="6"/>
  <c r="AY927"/>
  <c r="BA926" l="1"/>
  <c r="AI967" i="34"/>
  <c r="AC966"/>
  <c r="AD966" s="1"/>
  <c r="AE965"/>
  <c r="AF965"/>
  <c r="AY928" i="6"/>
  <c r="AZ927"/>
  <c r="BA927" l="1"/>
  <c r="AI968" i="34"/>
  <c r="AC967"/>
  <c r="AD967" s="1"/>
  <c r="AE966"/>
  <c r="AF966"/>
  <c r="AZ928" i="6"/>
  <c r="AY929"/>
  <c r="BA928" l="1"/>
  <c r="AI969" i="34"/>
  <c r="AC968"/>
  <c r="AD968" s="1"/>
  <c r="AE967"/>
  <c r="AF967"/>
  <c r="AZ929" i="6"/>
  <c r="AY930"/>
  <c r="BA929" l="1"/>
  <c r="AI970" i="34"/>
  <c r="AC969"/>
  <c r="AD969" s="1"/>
  <c r="AF968"/>
  <c r="AE968"/>
  <c r="AZ930" i="6"/>
  <c r="AY931"/>
  <c r="BA930" l="1"/>
  <c r="AI971" i="34"/>
  <c r="AC970"/>
  <c r="AD970" s="1"/>
  <c r="AE969"/>
  <c r="AF969"/>
  <c r="AY932" i="6"/>
  <c r="AZ931"/>
  <c r="BA931" l="1"/>
  <c r="AI972" i="34"/>
  <c r="AC971"/>
  <c r="AD971" s="1"/>
  <c r="AE970"/>
  <c r="AF970"/>
  <c r="AZ932" i="6"/>
  <c r="AY933"/>
  <c r="BA932" l="1"/>
  <c r="AI973" i="34"/>
  <c r="AC972"/>
  <c r="AD972" s="1"/>
  <c r="AF971"/>
  <c r="AE971"/>
  <c r="AY934" i="6"/>
  <c r="AZ933"/>
  <c r="BA933" l="1"/>
  <c r="AI974" i="34"/>
  <c r="AC973"/>
  <c r="AD973" s="1"/>
  <c r="AE972"/>
  <c r="AF972"/>
  <c r="AZ934" i="6"/>
  <c r="AY935"/>
  <c r="BA934" l="1"/>
  <c r="AI975" i="34"/>
  <c r="AC974"/>
  <c r="AD974" s="1"/>
  <c r="AF973"/>
  <c r="AE973"/>
  <c r="AY936" i="6"/>
  <c r="AZ935"/>
  <c r="BA935" l="1"/>
  <c r="AI976" i="34"/>
  <c r="AC975"/>
  <c r="AD975" s="1"/>
  <c r="AE974"/>
  <c r="AF974"/>
  <c r="AZ936" i="6"/>
  <c r="AY937"/>
  <c r="BA936" l="1"/>
  <c r="AI977" i="34"/>
  <c r="AC976"/>
  <c r="AD976" s="1"/>
  <c r="AE975"/>
  <c r="AF975"/>
  <c r="AY938" i="6"/>
  <c r="AZ937"/>
  <c r="BA937" l="1"/>
  <c r="AI978" i="34"/>
  <c r="AC977"/>
  <c r="AD977" s="1"/>
  <c r="AE976"/>
  <c r="AF976"/>
  <c r="AY939" i="6"/>
  <c r="AZ938"/>
  <c r="BA938" l="1"/>
  <c r="AI979" i="34"/>
  <c r="AC978"/>
  <c r="AD978" s="1"/>
  <c r="AE977"/>
  <c r="AF977"/>
  <c r="AY940" i="6"/>
  <c r="AZ939"/>
  <c r="BA939" l="1"/>
  <c r="AI980" i="34"/>
  <c r="AC979"/>
  <c r="AD979" s="1"/>
  <c r="AE978"/>
  <c r="AF978"/>
  <c r="AZ940" i="6"/>
  <c r="AY941"/>
  <c r="BA940" l="1"/>
  <c r="AI981" i="34"/>
  <c r="AC980"/>
  <c r="AD980" s="1"/>
  <c r="AE979"/>
  <c r="AF979"/>
  <c r="AZ941" i="6"/>
  <c r="AY942"/>
  <c r="BA941" l="1"/>
  <c r="AI982" i="34"/>
  <c r="AC981"/>
  <c r="AD981" s="1"/>
  <c r="AE980"/>
  <c r="AF980"/>
  <c r="AY943" i="6"/>
  <c r="AZ942"/>
  <c r="BA942" l="1"/>
  <c r="AI983" i="34"/>
  <c r="AC982"/>
  <c r="AD982" s="1"/>
  <c r="AF981"/>
  <c r="AE981"/>
  <c r="AZ943" i="6"/>
  <c r="AY944"/>
  <c r="BA943" l="1"/>
  <c r="AI984" i="34"/>
  <c r="AC983"/>
  <c r="AD983" s="1"/>
  <c r="AE982"/>
  <c r="AF982"/>
  <c r="AY945" i="6"/>
  <c r="AZ944"/>
  <c r="BA944" l="1"/>
  <c r="AI985" i="34"/>
  <c r="AC984"/>
  <c r="AD984" s="1"/>
  <c r="AE983"/>
  <c r="AF983"/>
  <c r="AZ945" i="6"/>
  <c r="AY946"/>
  <c r="BA945" l="1"/>
  <c r="AI986" i="34"/>
  <c r="AC985"/>
  <c r="AD985" s="1"/>
  <c r="AE984"/>
  <c r="AF984"/>
  <c r="AZ946" i="6"/>
  <c r="AY947"/>
  <c r="BA946" l="1"/>
  <c r="AI987" i="34"/>
  <c r="AC986"/>
  <c r="AD986" s="1"/>
  <c r="AE985"/>
  <c r="AF985"/>
  <c r="AZ947" i="6"/>
  <c r="AY948"/>
  <c r="BA947" l="1"/>
  <c r="AI988" i="34"/>
  <c r="AC987"/>
  <c r="AD987" s="1"/>
  <c r="AE986"/>
  <c r="AF986"/>
  <c r="AZ948" i="6"/>
  <c r="AY949"/>
  <c r="BA948" l="1"/>
  <c r="AI989" i="34"/>
  <c r="AC988"/>
  <c r="AD988" s="1"/>
  <c r="AF987"/>
  <c r="AE987"/>
  <c r="AZ949" i="6"/>
  <c r="AY950"/>
  <c r="BA949" l="1"/>
  <c r="AI990" i="34"/>
  <c r="AC989"/>
  <c r="AD989" s="1"/>
  <c r="AE988"/>
  <c r="AF988"/>
  <c r="AY951" i="6"/>
  <c r="AZ950"/>
  <c r="BA950" l="1"/>
  <c r="AI991" i="34"/>
  <c r="AC990"/>
  <c r="AD990" s="1"/>
  <c r="AF989"/>
  <c r="AE989"/>
  <c r="AZ951" i="6"/>
  <c r="AY952"/>
  <c r="BA951" l="1"/>
  <c r="AI992" i="34"/>
  <c r="AC991"/>
  <c r="AD991" s="1"/>
  <c r="AF990"/>
  <c r="AE990"/>
  <c r="AZ952" i="6"/>
  <c r="AY953"/>
  <c r="BA952" l="1"/>
  <c r="AI993" i="34"/>
  <c r="AC992"/>
  <c r="AD992" s="1"/>
  <c r="AE991"/>
  <c r="AF991"/>
  <c r="AZ953" i="6"/>
  <c r="AY954"/>
  <c r="BA953" l="1"/>
  <c r="AI994" i="34"/>
  <c r="AC993"/>
  <c r="AD993" s="1"/>
  <c r="AE992"/>
  <c r="AF992"/>
  <c r="AY955" i="6"/>
  <c r="AZ954"/>
  <c r="BA954" l="1"/>
  <c r="AI995" i="34"/>
  <c r="AC994"/>
  <c r="AD994" s="1"/>
  <c r="AE993"/>
  <c r="AF993"/>
  <c r="AZ955" i="6"/>
  <c r="AY956"/>
  <c r="BA955" l="1"/>
  <c r="AI996" i="34"/>
  <c r="AC995"/>
  <c r="AD995" s="1"/>
  <c r="AE994"/>
  <c r="AF994"/>
  <c r="AY957" i="6"/>
  <c r="AZ956"/>
  <c r="BA956" l="1"/>
  <c r="AI997" i="34"/>
  <c r="AC996"/>
  <c r="AD996" s="1"/>
  <c r="AE995"/>
  <c r="AF995"/>
  <c r="AZ957" i="6"/>
  <c r="AY958"/>
  <c r="BA957" l="1"/>
  <c r="AI998" i="34"/>
  <c r="AC997"/>
  <c r="AD997" s="1"/>
  <c r="AE996"/>
  <c r="AF996"/>
  <c r="AY959" i="6"/>
  <c r="AZ958"/>
  <c r="BA958" l="1"/>
  <c r="AI999" i="34"/>
  <c r="AC998"/>
  <c r="AD998" s="1"/>
  <c r="AE997"/>
  <c r="AF997"/>
  <c r="AZ959" i="6"/>
  <c r="AY960"/>
  <c r="BA959" l="1"/>
  <c r="AI1000" i="34"/>
  <c r="AC999"/>
  <c r="AD999" s="1"/>
  <c r="AE998"/>
  <c r="AF998"/>
  <c r="AY961" i="6"/>
  <c r="AZ960"/>
  <c r="BA960" l="1"/>
  <c r="AI1001" i="34"/>
  <c r="AC1000"/>
  <c r="AD1000" s="1"/>
  <c r="AE999"/>
  <c r="AF999"/>
  <c r="AY962" i="6"/>
  <c r="AZ961"/>
  <c r="BA961" l="1"/>
  <c r="AI1002" i="34"/>
  <c r="AC1001"/>
  <c r="AD1001" s="1"/>
  <c r="AE1000"/>
  <c r="AF1000"/>
  <c r="AY963" i="6"/>
  <c r="AZ962"/>
  <c r="BA962" l="1"/>
  <c r="AI1003" i="34"/>
  <c r="AC1002"/>
  <c r="AD1002" s="1"/>
  <c r="AE1001"/>
  <c r="AF1001"/>
  <c r="AY964" i="6"/>
  <c r="AZ963"/>
  <c r="BA963" l="1"/>
  <c r="AI1004" i="34"/>
  <c r="AB3"/>
  <c r="Z3"/>
  <c r="AC1003"/>
  <c r="AD1003" s="1"/>
  <c r="AE1002"/>
  <c r="AF1002"/>
  <c r="AY965" i="6"/>
  <c r="AZ964"/>
  <c r="AF64" i="34" l="1"/>
  <c r="AE64"/>
  <c r="AE65"/>
  <c r="AF65"/>
  <c r="AF66"/>
  <c r="AE66"/>
  <c r="AF67"/>
  <c r="AE67"/>
  <c r="AF68"/>
  <c r="AE68"/>
  <c r="AF69"/>
  <c r="AE69"/>
  <c r="AF70"/>
  <c r="AE70"/>
  <c r="AE49"/>
  <c r="AF49"/>
  <c r="AF50"/>
  <c r="AE50"/>
  <c r="AF51"/>
  <c r="AE51"/>
  <c r="AF52"/>
  <c r="AE52"/>
  <c r="AE53"/>
  <c r="AF53"/>
  <c r="AE54"/>
  <c r="AF54"/>
  <c r="AE55"/>
  <c r="AF55"/>
  <c r="AE56"/>
  <c r="AF56"/>
  <c r="AF57"/>
  <c r="AE57"/>
  <c r="AE58"/>
  <c r="AF58"/>
  <c r="AE59"/>
  <c r="AF59"/>
  <c r="AE60"/>
  <c r="AF60"/>
  <c r="AF61"/>
  <c r="AE61"/>
  <c r="AE62"/>
  <c r="AF62"/>
  <c r="AE63"/>
  <c r="AF63"/>
  <c r="BA964" i="6"/>
  <c r="AF39" i="34"/>
  <c r="AE39"/>
  <c r="AF40"/>
  <c r="AE40"/>
  <c r="AF41"/>
  <c r="AE41"/>
  <c r="AF42"/>
  <c r="AE42"/>
  <c r="AE43"/>
  <c r="AF43"/>
  <c r="AF44"/>
  <c r="AE44"/>
  <c r="AE45"/>
  <c r="AF45"/>
  <c r="AE46"/>
  <c r="AF46"/>
  <c r="AF47"/>
  <c r="AE47"/>
  <c r="AF48"/>
  <c r="AE48"/>
  <c r="AE34"/>
  <c r="AF34"/>
  <c r="AE35"/>
  <c r="AF35"/>
  <c r="AF36"/>
  <c r="AE36"/>
  <c r="AF37"/>
  <c r="AE37"/>
  <c r="AF38"/>
  <c r="AE38"/>
  <c r="AF31"/>
  <c r="AE31"/>
  <c r="AF32"/>
  <c r="AE32"/>
  <c r="AF33"/>
  <c r="AE33"/>
  <c r="AE25"/>
  <c r="AF25"/>
  <c r="AE26"/>
  <c r="AF26"/>
  <c r="AF27"/>
  <c r="AE27"/>
  <c r="AF28"/>
  <c r="AE28"/>
  <c r="AF29"/>
  <c r="AE29"/>
  <c r="AE30"/>
  <c r="AF30"/>
  <c r="AF2"/>
  <c r="AE2"/>
  <c r="AI1005"/>
  <c r="AE3"/>
  <c r="AF3"/>
  <c r="AE4"/>
  <c r="AF4"/>
  <c r="AE5"/>
  <c r="AF5"/>
  <c r="AE6"/>
  <c r="AF6"/>
  <c r="AF7"/>
  <c r="AE7"/>
  <c r="AF8"/>
  <c r="AE8"/>
  <c r="AE9"/>
  <c r="AF9"/>
  <c r="AE10"/>
  <c r="AF10"/>
  <c r="AF11"/>
  <c r="AE11"/>
  <c r="AF12"/>
  <c r="AE12"/>
  <c r="AE13"/>
  <c r="AF13"/>
  <c r="AF14"/>
  <c r="AE14"/>
  <c r="AF15"/>
  <c r="AE15"/>
  <c r="AF16"/>
  <c r="AE16"/>
  <c r="AF17"/>
  <c r="AE17"/>
  <c r="AF18"/>
  <c r="AE18"/>
  <c r="AF19"/>
  <c r="AE19"/>
  <c r="AE20"/>
  <c r="AF20"/>
  <c r="AF21"/>
  <c r="AE21"/>
  <c r="AF22"/>
  <c r="AE22"/>
  <c r="AE23"/>
  <c r="AF23"/>
  <c r="AE24"/>
  <c r="AF24"/>
  <c r="AC1004"/>
  <c r="AD1004" s="1"/>
  <c r="AE1003"/>
  <c r="AF1003"/>
  <c r="AZ965" i="6"/>
  <c r="AY966"/>
  <c r="BA965" l="1"/>
  <c r="AI1006" i="34"/>
  <c r="AC1005"/>
  <c r="AD1005" s="1"/>
  <c r="AF1004"/>
  <c r="AE1004"/>
  <c r="AY967" i="6"/>
  <c r="AZ966"/>
  <c r="BA966" l="1"/>
  <c r="AI1007" i="34"/>
  <c r="AC1006"/>
  <c r="AD1006" s="1"/>
  <c r="AE1005"/>
  <c r="AF1005"/>
  <c r="AY968" i="6"/>
  <c r="AZ967"/>
  <c r="BA967" l="1"/>
  <c r="AI1008" i="34"/>
  <c r="AC1007"/>
  <c r="AD1007" s="1"/>
  <c r="AE1006"/>
  <c r="AF1006"/>
  <c r="AY969" i="6"/>
  <c r="AZ968"/>
  <c r="BA968" l="1"/>
  <c r="AI1009" i="34"/>
  <c r="AE1007"/>
  <c r="AC1008"/>
  <c r="AD1008" s="1"/>
  <c r="AF1007"/>
  <c r="AY970" i="6"/>
  <c r="AZ969"/>
  <c r="BA969" l="1"/>
  <c r="AI1010" i="34"/>
  <c r="AE1008"/>
  <c r="AC1009"/>
  <c r="AD1009" s="1"/>
  <c r="AF1008"/>
  <c r="AY971" i="6"/>
  <c r="AZ970"/>
  <c r="BA970" l="1"/>
  <c r="AI1011" i="34"/>
  <c r="AE1009"/>
  <c r="AC1010"/>
  <c r="AD1010" s="1"/>
  <c r="AF1009"/>
  <c r="AY972" i="6"/>
  <c r="AZ971"/>
  <c r="BA971" l="1"/>
  <c r="AI1012" i="34"/>
  <c r="AC1011"/>
  <c r="AD1011" s="1"/>
  <c r="AF1010"/>
  <c r="AE1010"/>
  <c r="AZ972" i="6"/>
  <c r="AY973"/>
  <c r="BA972" l="1"/>
  <c r="AI1013" i="34"/>
  <c r="AC1012"/>
  <c r="AD1012" s="1"/>
  <c r="AE1011"/>
  <c r="AF1011"/>
  <c r="AY974" i="6"/>
  <c r="AZ973"/>
  <c r="BA973" l="1"/>
  <c r="AI1014" i="34"/>
  <c r="AE1012"/>
  <c r="AC1013"/>
  <c r="AD1013" s="1"/>
  <c r="AF1012"/>
  <c r="AY975" i="6"/>
  <c r="AZ974"/>
  <c r="BA974" l="1"/>
  <c r="AI1015" i="34"/>
  <c r="AE1013"/>
  <c r="AC1014"/>
  <c r="AD1014" s="1"/>
  <c r="AF1013"/>
  <c r="AZ975" i="6"/>
  <c r="AY976"/>
  <c r="BA975" l="1"/>
  <c r="AI1016" i="34"/>
  <c r="AC1015"/>
  <c r="AD1015" s="1"/>
  <c r="AF1014"/>
  <c r="AE1014"/>
  <c r="AY977" i="6"/>
  <c r="AZ976"/>
  <c r="BA976" l="1"/>
  <c r="AI1017" i="34"/>
  <c r="AE1015"/>
  <c r="AC1016"/>
  <c r="AD1016" s="1"/>
  <c r="AF1015"/>
  <c r="AY978" i="6"/>
  <c r="AZ977"/>
  <c r="BA977" l="1"/>
  <c r="AI1018" i="34"/>
  <c r="AE1016"/>
  <c r="AC1017"/>
  <c r="AD1017" s="1"/>
  <c r="AF1016"/>
  <c r="AZ978" i="6"/>
  <c r="AY979"/>
  <c r="BA978" l="1"/>
  <c r="AI1019" i="34"/>
  <c r="AE1017"/>
  <c r="AC1018"/>
  <c r="AD1018" s="1"/>
  <c r="AF1017"/>
  <c r="AY980" i="6"/>
  <c r="AZ979"/>
  <c r="BA979" l="1"/>
  <c r="AI1020" i="34"/>
  <c r="AC1019"/>
  <c r="AD1019" s="1"/>
  <c r="AE1018"/>
  <c r="AF1018"/>
  <c r="AZ980" i="6"/>
  <c r="AY981"/>
  <c r="BA980" l="1"/>
  <c r="AI1021" i="34"/>
  <c r="AC1020"/>
  <c r="AD1020" s="1"/>
  <c r="AE1019"/>
  <c r="AF1019"/>
  <c r="AY982" i="6"/>
  <c r="AZ981"/>
  <c r="BA981" l="1"/>
  <c r="AI1022" i="34"/>
  <c r="AE1020"/>
  <c r="AC1021"/>
  <c r="AD1021" s="1"/>
  <c r="AF1020"/>
  <c r="AY983" i="6"/>
  <c r="AZ982"/>
  <c r="BA982" l="1"/>
  <c r="AI1023" i="34"/>
  <c r="AE1021"/>
  <c r="AC1022"/>
  <c r="AD1022" s="1"/>
  <c r="AF1021"/>
  <c r="AZ983" i="6"/>
  <c r="AY984"/>
  <c r="BA983" l="1"/>
  <c r="AI1024" i="34"/>
  <c r="AC1023"/>
  <c r="AD1023" s="1"/>
  <c r="AF1022"/>
  <c r="AE1022"/>
  <c r="AY985" i="6"/>
  <c r="AZ984"/>
  <c r="BA984" l="1"/>
  <c r="AI1025" i="34"/>
  <c r="AE1023"/>
  <c r="AC1024"/>
  <c r="AD1024" s="1"/>
  <c r="AF1023"/>
  <c r="AY986" i="6"/>
  <c r="AZ985"/>
  <c r="BA985" l="1"/>
  <c r="AI1026" i="34"/>
  <c r="AE1024"/>
  <c r="AC1025"/>
  <c r="AD1025" s="1"/>
  <c r="AF1024"/>
  <c r="AY987" i="6"/>
  <c r="AZ986"/>
  <c r="BA986" l="1"/>
  <c r="AI1027" i="34"/>
  <c r="AE1025"/>
  <c r="AC1026"/>
  <c r="AD1026" s="1"/>
  <c r="AF1025"/>
  <c r="AZ987" i="6"/>
  <c r="AY988"/>
  <c r="BA987" l="1"/>
  <c r="AI1028" i="34"/>
  <c r="AF1026"/>
  <c r="AC1027"/>
  <c r="AD1027" s="1"/>
  <c r="AE1026"/>
  <c r="AZ988" i="6"/>
  <c r="AY989"/>
  <c r="BA988" l="1"/>
  <c r="AI1029" i="34"/>
  <c r="AF1027"/>
  <c r="AE1027"/>
  <c r="AC1028"/>
  <c r="AD1028" s="1"/>
  <c r="AY990" i="6"/>
  <c r="AZ989"/>
  <c r="BA989" l="1"/>
  <c r="AI1030" i="34"/>
  <c r="AE1028"/>
  <c r="AC1029"/>
  <c r="AD1029" s="1"/>
  <c r="AF1028"/>
  <c r="AZ990" i="6"/>
  <c r="AY991"/>
  <c r="BA990" l="1"/>
  <c r="AI1031" i="34"/>
  <c r="AE1029"/>
  <c r="AC1030"/>
  <c r="AD1030" s="1"/>
  <c r="AF1029"/>
  <c r="AZ991" i="6"/>
  <c r="AY992"/>
  <c r="BA991" l="1"/>
  <c r="AI1032" i="34"/>
  <c r="AC1031"/>
  <c r="AD1031" s="1"/>
  <c r="AF1030"/>
  <c r="AE1030"/>
  <c r="AY993" i="6"/>
  <c r="AZ992"/>
  <c r="BA992" l="1"/>
  <c r="AI1033" i="34"/>
  <c r="AE1031"/>
  <c r="AC1032"/>
  <c r="AD1032" s="1"/>
  <c r="AF1031"/>
  <c r="AY994" i="6"/>
  <c r="AZ993"/>
  <c r="BA993" l="1"/>
  <c r="AI1034" i="34"/>
  <c r="AE1032"/>
  <c r="AC1033"/>
  <c r="AD1033" s="1"/>
  <c r="AF1032"/>
  <c r="AZ994" i="6"/>
  <c r="AY995"/>
  <c r="BA994" l="1"/>
  <c r="AI1035" i="34"/>
  <c r="AE1033"/>
  <c r="AC1034"/>
  <c r="AD1034" s="1"/>
  <c r="AF1033"/>
  <c r="AY996" i="6"/>
  <c r="AZ995"/>
  <c r="BA995" l="1"/>
  <c r="AI1036" i="34"/>
  <c r="AC1035"/>
  <c r="AD1035" s="1"/>
  <c r="AE1034"/>
  <c r="AF1034"/>
  <c r="AZ996" i="6"/>
  <c r="AY997"/>
  <c r="BA996" l="1"/>
  <c r="AI1037" i="34"/>
  <c r="AF1035"/>
  <c r="AE1035"/>
  <c r="AC1036"/>
  <c r="AD1036" s="1"/>
  <c r="AY998" i="6"/>
  <c r="AZ997"/>
  <c r="BA997" l="1"/>
  <c r="AI1038" i="34"/>
  <c r="AE1036"/>
  <c r="AC1037"/>
  <c r="AD1037" s="1"/>
  <c r="AF1036"/>
  <c r="AZ998" i="6"/>
  <c r="AY999"/>
  <c r="BA998" l="1"/>
  <c r="AI1039" i="34"/>
  <c r="AE1037"/>
  <c r="AC1038"/>
  <c r="AD1038" s="1"/>
  <c r="AF1037"/>
  <c r="AY1000" i="6"/>
  <c r="AZ999"/>
  <c r="BA999" l="1"/>
  <c r="AI1040" i="34"/>
  <c r="AC1039"/>
  <c r="AD1039" s="1"/>
  <c r="AF1038"/>
  <c r="AE1038"/>
  <c r="AY1001" i="6"/>
  <c r="AZ1000"/>
  <c r="BA1000" l="1"/>
  <c r="AI1041" i="34"/>
  <c r="AE1039"/>
  <c r="AC1040"/>
  <c r="AD1040" s="1"/>
  <c r="AF1039"/>
  <c r="AZ1001" i="6"/>
  <c r="AY1002"/>
  <c r="BA1001" l="1"/>
  <c r="AI1042" i="34"/>
  <c r="AE1040"/>
  <c r="AC1041"/>
  <c r="AD1041" s="1"/>
  <c r="AF1040"/>
  <c r="AY1003" i="6"/>
  <c r="AZ1002"/>
  <c r="BA1002" l="1"/>
  <c r="AI1043" i="34"/>
  <c r="AE1041"/>
  <c r="AC1042"/>
  <c r="AD1042" s="1"/>
  <c r="AF1041"/>
  <c r="AY1004" i="6"/>
  <c r="AZ1003"/>
  <c r="BA1003" l="1"/>
  <c r="AI1044" i="34"/>
  <c r="AC1043"/>
  <c r="AD1043" s="1"/>
  <c r="AF1042"/>
  <c r="AE1042"/>
  <c r="AZ1004" i="6"/>
  <c r="AY1005"/>
  <c r="BA1004" l="1"/>
  <c r="AI1045" i="34"/>
  <c r="AC1044"/>
  <c r="AD1044" s="1"/>
  <c r="AF1043"/>
  <c r="AE1043"/>
  <c r="AY1006" i="6"/>
  <c r="AZ1005"/>
  <c r="BA1005" l="1"/>
  <c r="AI1046" i="34"/>
  <c r="AE1044"/>
  <c r="AC1045"/>
  <c r="AD1045" s="1"/>
  <c r="AF1044"/>
  <c r="AY1007" i="6"/>
  <c r="AZ1006"/>
  <c r="BA1006" l="1"/>
  <c r="AI1047" i="34"/>
  <c r="AE1045"/>
  <c r="AC1046"/>
  <c r="AD1046" s="1"/>
  <c r="AF1045"/>
  <c r="AZ1007" i="6"/>
  <c r="AY1008"/>
  <c r="BA1007" l="1"/>
  <c r="AI1048" i="34"/>
  <c r="AC1047"/>
  <c r="AD1047" s="1"/>
  <c r="AF1046"/>
  <c r="AE1046"/>
  <c r="AZ1008" i="6"/>
  <c r="AY1009"/>
  <c r="BA1008" l="1"/>
  <c r="AI1049" i="34"/>
  <c r="AE1047"/>
  <c r="AC1048"/>
  <c r="AD1048" s="1"/>
  <c r="AF1047"/>
  <c r="AZ1009" i="6"/>
  <c r="AY1010"/>
  <c r="BA1009" l="1"/>
  <c r="AI1050" i="34"/>
  <c r="AE1048"/>
  <c r="AC1049"/>
  <c r="AD1049" s="1"/>
  <c r="AF1048"/>
  <c r="AZ1010" i="6"/>
  <c r="AY1011"/>
  <c r="BA1010" l="1"/>
  <c r="AI1051" i="34"/>
  <c r="AE1049"/>
  <c r="AC1050"/>
  <c r="AD1050" s="1"/>
  <c r="AF1049"/>
  <c r="AY1012" i="6"/>
  <c r="AZ1011"/>
  <c r="BA1011" l="1"/>
  <c r="AI1052" i="34"/>
  <c r="AC1051"/>
  <c r="AD1051" s="1"/>
  <c r="AE1050"/>
  <c r="AF1050"/>
  <c r="AZ1012" i="6"/>
  <c r="AY1013"/>
  <c r="BA1012" l="1"/>
  <c r="AI1053" i="34"/>
  <c r="AC1052"/>
  <c r="AD1052" s="1"/>
  <c r="AF1051"/>
  <c r="AE1051"/>
  <c r="AY1014" i="6"/>
  <c r="AZ1013"/>
  <c r="BA1013" l="1"/>
  <c r="AI1054" i="34"/>
  <c r="AE1052"/>
  <c r="AC1053"/>
  <c r="AD1053" s="1"/>
  <c r="AF1052"/>
  <c r="AZ1014" i="6"/>
  <c r="AY1015"/>
  <c r="BA1014" l="1"/>
  <c r="AI1055" i="34"/>
  <c r="AE1053"/>
  <c r="AC1054"/>
  <c r="AD1054" s="1"/>
  <c r="AF1053"/>
  <c r="AZ1015" i="6"/>
  <c r="AY1016"/>
  <c r="BA1015" l="1"/>
  <c r="AI1056" i="34"/>
  <c r="AC1055"/>
  <c r="AD1055" s="1"/>
  <c r="AF1054"/>
  <c r="AE1054"/>
  <c r="AY1017" i="6"/>
  <c r="AZ1016"/>
  <c r="BA1016" l="1"/>
  <c r="AI1057" i="34"/>
  <c r="AE1055"/>
  <c r="AC1056"/>
  <c r="AD1056" s="1"/>
  <c r="AF1055"/>
  <c r="AY1018" i="6"/>
  <c r="AZ1017"/>
  <c r="BA1017" l="1"/>
  <c r="AI1058" i="34"/>
  <c r="AE1056"/>
  <c r="AC1057"/>
  <c r="AD1057" s="1"/>
  <c r="AF1056"/>
  <c r="AY1019" i="6"/>
  <c r="AZ1018"/>
  <c r="BA1018" l="1"/>
  <c r="AI1059" i="34"/>
  <c r="AE1057"/>
  <c r="AC1058"/>
  <c r="AD1058" s="1"/>
  <c r="AF1057"/>
  <c r="AY1020" i="6"/>
  <c r="AZ1019"/>
  <c r="BA1019" l="1"/>
  <c r="AI1060" i="34"/>
  <c r="AF1058"/>
  <c r="AC1059"/>
  <c r="AD1059" s="1"/>
  <c r="AE1058"/>
  <c r="AY1021" i="6"/>
  <c r="AZ1020"/>
  <c r="BA1020" l="1"/>
  <c r="AI1061" i="34"/>
  <c r="AF1059"/>
  <c r="AC1060"/>
  <c r="AD1060" s="1"/>
  <c r="AE1059"/>
  <c r="AY1022" i="6"/>
  <c r="AZ1021"/>
  <c r="BA1021" l="1"/>
  <c r="AI1062" i="34"/>
  <c r="AE1060"/>
  <c r="AC1061"/>
  <c r="AD1061" s="1"/>
  <c r="AF1060"/>
  <c r="AZ1022" i="6"/>
  <c r="AY1023"/>
  <c r="BA1022" l="1"/>
  <c r="AI1063" i="34"/>
  <c r="AE1061"/>
  <c r="AC1062"/>
  <c r="AD1062" s="1"/>
  <c r="AF1061"/>
  <c r="AY1024" i="6"/>
  <c r="AZ1023"/>
  <c r="BA1023" l="1"/>
  <c r="AI1064" i="34"/>
  <c r="AC1063"/>
  <c r="AD1063" s="1"/>
  <c r="AF1062"/>
  <c r="AE1062"/>
  <c r="AZ1024" i="6"/>
  <c r="AY1025"/>
  <c r="BA1024" l="1"/>
  <c r="AI1065" i="34"/>
  <c r="AE1063"/>
  <c r="AC1064"/>
  <c r="AD1064" s="1"/>
  <c r="AF1063"/>
  <c r="AZ1025" i="6"/>
  <c r="AY1026"/>
  <c r="BA1025" l="1"/>
  <c r="AI1066" i="34"/>
  <c r="AE1064"/>
  <c r="AC1065"/>
  <c r="AD1065" s="1"/>
  <c r="AF1064"/>
  <c r="AY1027" i="6"/>
  <c r="AZ1026"/>
  <c r="BA1026" l="1"/>
  <c r="AI1067" i="34"/>
  <c r="AE1065"/>
  <c r="AC1066"/>
  <c r="AD1066" s="1"/>
  <c r="AF1065"/>
  <c r="AY1028" i="6"/>
  <c r="AZ1027"/>
  <c r="BA1027" l="1"/>
  <c r="AI1068" i="34"/>
  <c r="AC1067"/>
  <c r="AD1067" s="1"/>
  <c r="AF1066"/>
  <c r="AE1066"/>
  <c r="AZ1028" i="6"/>
  <c r="AY1029"/>
  <c r="BA1028" l="1"/>
  <c r="AI1069" i="34"/>
  <c r="AC1068"/>
  <c r="AD1068" s="1"/>
  <c r="AF1067"/>
  <c r="AE1067"/>
  <c r="AY1030" i="6"/>
  <c r="AZ1029"/>
  <c r="BA1029" l="1"/>
  <c r="AI1070" i="34"/>
  <c r="AE1068"/>
  <c r="AC1069"/>
  <c r="AD1069" s="1"/>
  <c r="AF1068"/>
  <c r="AY1031" i="6"/>
  <c r="AZ1030"/>
  <c r="BA1030" l="1"/>
  <c r="AI1071" i="34"/>
  <c r="AE1069"/>
  <c r="AC1070"/>
  <c r="AD1070" s="1"/>
  <c r="AF1069"/>
  <c r="AZ1031" i="6"/>
  <c r="AY1032"/>
  <c r="BA1031" l="1"/>
  <c r="AI1072" i="34"/>
  <c r="AC1071"/>
  <c r="AD1071" s="1"/>
  <c r="AF1070"/>
  <c r="AE1070"/>
  <c r="AY1033" i="6"/>
  <c r="AZ1032"/>
  <c r="BA1032" l="1"/>
  <c r="AI1073" i="34"/>
  <c r="AE1071"/>
  <c r="AC1072"/>
  <c r="AD1072" s="1"/>
  <c r="AF1071"/>
  <c r="AZ1033" i="6"/>
  <c r="AY1034"/>
  <c r="BA1033" l="1"/>
  <c r="AI1074" i="34"/>
  <c r="AE1072"/>
  <c r="AC1073"/>
  <c r="AD1073" s="1"/>
  <c r="AF1072"/>
  <c r="AZ1034" i="6"/>
  <c r="AY1035"/>
  <c r="BA1034" l="1"/>
  <c r="AI1075" i="34"/>
  <c r="AE1073"/>
  <c r="AC1074"/>
  <c r="AD1074" s="1"/>
  <c r="AF1073"/>
  <c r="AY1036" i="6"/>
  <c r="AZ1035"/>
  <c r="BA1035" l="1"/>
  <c r="AI1076" i="34"/>
  <c r="AF1074"/>
  <c r="AE1074"/>
  <c r="AC1075"/>
  <c r="AD1075" s="1"/>
  <c r="AZ1036" i="6"/>
  <c r="AY1037"/>
  <c r="BA1036" l="1"/>
  <c r="AI1077" i="34"/>
  <c r="AC1076"/>
  <c r="AD1076" s="1"/>
  <c r="AF1075"/>
  <c r="AE1075"/>
  <c r="AZ1037" i="6"/>
  <c r="AY1038"/>
  <c r="BA1037" l="1"/>
  <c r="AI1078" i="34"/>
  <c r="AE1076"/>
  <c r="AC1077"/>
  <c r="AD1077" s="1"/>
  <c r="AF1076"/>
  <c r="AZ1038" i="6"/>
  <c r="AY1039"/>
  <c r="BA1038" l="1"/>
  <c r="AI1079" i="34"/>
  <c r="AE1077"/>
  <c r="AC1078"/>
  <c r="AD1078" s="1"/>
  <c r="AF1077"/>
  <c r="AZ1039" i="6"/>
  <c r="AY1040"/>
  <c r="BA1039" l="1"/>
  <c r="AI1080" i="34"/>
  <c r="AC1079"/>
  <c r="AD1079" s="1"/>
  <c r="AF1078"/>
  <c r="AE1078"/>
  <c r="AZ1040" i="6"/>
  <c r="AY1041"/>
  <c r="BA1040" l="1"/>
  <c r="AI1081" i="34"/>
  <c r="AE1079"/>
  <c r="AC1080"/>
  <c r="AD1080" s="1"/>
  <c r="AF1079"/>
  <c r="AZ1041" i="6"/>
  <c r="AY1042"/>
  <c r="BA1041" l="1"/>
  <c r="AI1082" i="34"/>
  <c r="AE1080"/>
  <c r="AC1081"/>
  <c r="AD1081" s="1"/>
  <c r="AF1080"/>
  <c r="AY1043" i="6"/>
  <c r="AZ1042"/>
  <c r="BA1042" l="1"/>
  <c r="AI1083" i="34"/>
  <c r="AE1081"/>
  <c r="AC1082"/>
  <c r="AD1082" s="1"/>
  <c r="AF1081"/>
  <c r="AY1044" i="6"/>
  <c r="AZ1043"/>
  <c r="BA1043" l="1"/>
  <c r="AI1084" i="34"/>
  <c r="AF1082"/>
  <c r="AC1083"/>
  <c r="AD1083" s="1"/>
  <c r="AE1082"/>
  <c r="AZ1044" i="6"/>
  <c r="AY1045"/>
  <c r="BA1044" l="1"/>
  <c r="AI1085" i="34"/>
  <c r="AF1083"/>
  <c r="AC1084"/>
  <c r="AD1084" s="1"/>
  <c r="AE1083"/>
  <c r="AY1046" i="6"/>
  <c r="AZ1045"/>
  <c r="BA1045" l="1"/>
  <c r="AI1086" i="34"/>
  <c r="AE1084"/>
  <c r="AC1085"/>
  <c r="AD1085" s="1"/>
  <c r="AF1084"/>
  <c r="AZ1046" i="6"/>
  <c r="AY1047"/>
  <c r="BA1046" l="1"/>
  <c r="AI1087" i="34"/>
  <c r="AE1085"/>
  <c r="AC1086"/>
  <c r="AD1086" s="1"/>
  <c r="AF1085"/>
  <c r="AY1048" i="6"/>
  <c r="AZ1047"/>
  <c r="BA1047" l="1"/>
  <c r="AI1088" i="34"/>
  <c r="AC1087"/>
  <c r="AD1087" s="1"/>
  <c r="AF1086"/>
  <c r="AE1086"/>
  <c r="AZ1048" i="6"/>
  <c r="AY1049"/>
  <c r="BA1048" l="1"/>
  <c r="AI1089" i="34"/>
  <c r="AE1087"/>
  <c r="AC1088"/>
  <c r="AD1088" s="1"/>
  <c r="AF1087"/>
  <c r="AY1050" i="6"/>
  <c r="AZ1049"/>
  <c r="BA1049" l="1"/>
  <c r="AI1090" i="34"/>
  <c r="AE1088"/>
  <c r="AC1089"/>
  <c r="AD1089" s="1"/>
  <c r="AF1088"/>
  <c r="AZ1050" i="6"/>
  <c r="AY1051"/>
  <c r="BA1050" l="1"/>
  <c r="AI1091" i="34"/>
  <c r="AE1089"/>
  <c r="AC1090"/>
  <c r="AD1090" s="1"/>
  <c r="AF1089"/>
  <c r="AY1052" i="6"/>
  <c r="AZ1051"/>
  <c r="BA1051" l="1"/>
  <c r="AI1092" i="34"/>
  <c r="AF1090"/>
  <c r="AC1091"/>
  <c r="AD1091" s="1"/>
  <c r="AE1090"/>
  <c r="AY1053" i="6"/>
  <c r="AZ1052"/>
  <c r="BA1052" l="1"/>
  <c r="AI1093" i="34"/>
  <c r="AF1091"/>
  <c r="AC1092"/>
  <c r="AD1092" s="1"/>
  <c r="AE1091"/>
  <c r="AY1054" i="6"/>
  <c r="AZ1053"/>
  <c r="BA1053" l="1"/>
  <c r="AI1094" i="34"/>
  <c r="AE1092"/>
  <c r="AC1093"/>
  <c r="AD1093" s="1"/>
  <c r="AF1092"/>
  <c r="AY1055" i="6"/>
  <c r="AZ1054"/>
  <c r="BA1054" l="1"/>
  <c r="AI1095" i="34"/>
  <c r="AE1093"/>
  <c r="AC1094"/>
  <c r="AD1094" s="1"/>
  <c r="AF1093"/>
  <c r="AZ1055" i="6"/>
  <c r="AY1056"/>
  <c r="BA1055" l="1"/>
  <c r="AI1096" i="34"/>
  <c r="AC1095"/>
  <c r="AD1095" s="1"/>
  <c r="AF1094"/>
  <c r="AE1094"/>
  <c r="AY1057" i="6"/>
  <c r="AZ1056"/>
  <c r="BA1056" l="1"/>
  <c r="AI1097" i="34"/>
  <c r="AE1095"/>
  <c r="AC1096"/>
  <c r="AD1096" s="1"/>
  <c r="AF1095"/>
  <c r="AZ1057" i="6"/>
  <c r="AY1058"/>
  <c r="BA1057" l="1"/>
  <c r="AI1098" i="34"/>
  <c r="AE1096"/>
  <c r="AC1097"/>
  <c r="AD1097" s="1"/>
  <c r="AF1096"/>
  <c r="AZ1058" i="6"/>
  <c r="AY1059"/>
  <c r="BA1058" l="1"/>
  <c r="AI1099" i="34"/>
  <c r="AE1097"/>
  <c r="AC1098"/>
  <c r="AD1098" s="1"/>
  <c r="AF1097"/>
  <c r="AY1060" i="6"/>
  <c r="AZ1059"/>
  <c r="BA1059" l="1"/>
  <c r="AI1100" i="34"/>
  <c r="AF1098"/>
  <c r="AC1099"/>
  <c r="AD1099" s="1"/>
  <c r="AE1098"/>
  <c r="AZ1060" i="6"/>
  <c r="AY1061"/>
  <c r="BA1060" l="1"/>
  <c r="AI1101" i="34"/>
  <c r="AC1100"/>
  <c r="AD1100" s="1"/>
  <c r="AF1099"/>
  <c r="AE1099"/>
  <c r="AY1062" i="6"/>
  <c r="AZ1061"/>
  <c r="BA1061" l="1"/>
  <c r="AI1102" i="34"/>
  <c r="AE1100"/>
  <c r="AC1101"/>
  <c r="AD1101" s="1"/>
  <c r="AF1100"/>
  <c r="AY1063" i="6"/>
  <c r="AZ1062"/>
  <c r="BA1062" l="1"/>
  <c r="AI1103" i="34"/>
  <c r="AE1101"/>
  <c r="AC1102"/>
  <c r="AD1102" s="1"/>
  <c r="AF1101"/>
  <c r="AZ1063" i="6"/>
  <c r="AY1064"/>
  <c r="BA1063" l="1"/>
  <c r="AI1104" i="34"/>
  <c r="AC1103"/>
  <c r="AD1103" s="1"/>
  <c r="AF1102"/>
  <c r="AE1102"/>
  <c r="AY1065" i="6"/>
  <c r="AZ1064"/>
  <c r="BA1064" l="1"/>
  <c r="AI1105" i="34"/>
  <c r="AE1103"/>
  <c r="AC1104"/>
  <c r="AD1104" s="1"/>
  <c r="AF1103"/>
  <c r="AZ1065" i="6"/>
  <c r="AY1066"/>
  <c r="BA1065" l="1"/>
  <c r="AI1106" i="34"/>
  <c r="AE1104"/>
  <c r="AC1105"/>
  <c r="AD1105" s="1"/>
  <c r="AF1104"/>
  <c r="AY1067" i="6"/>
  <c r="AZ1066"/>
  <c r="BA1066" l="1"/>
  <c r="AI1107" i="34"/>
  <c r="AE1105"/>
  <c r="AC1106"/>
  <c r="AD1106" s="1"/>
  <c r="AF1105"/>
  <c r="AY1068" i="6"/>
  <c r="AZ1067"/>
  <c r="BA1067" l="1"/>
  <c r="AI1108" i="34"/>
  <c r="AF1106"/>
  <c r="AC1107"/>
  <c r="AD1107" s="1"/>
  <c r="AE1106"/>
  <c r="AY1069" i="6"/>
  <c r="AZ1068"/>
  <c r="BA1068" l="1"/>
  <c r="AI1109" i="34"/>
  <c r="AF1107"/>
  <c r="AC1108"/>
  <c r="AD1108" s="1"/>
  <c r="AE1107"/>
  <c r="AY1070" i="6"/>
  <c r="AZ1069"/>
  <c r="BA1069" l="1"/>
  <c r="AI1110" i="34"/>
  <c r="AE1108"/>
  <c r="AC1109"/>
  <c r="AD1109" s="1"/>
  <c r="AF1108"/>
  <c r="AY1071" i="6"/>
  <c r="AZ1070"/>
  <c r="BA1070" l="1"/>
  <c r="AI1111" i="34"/>
  <c r="AE1109"/>
  <c r="AC1110"/>
  <c r="AD1110" s="1"/>
  <c r="AF1109"/>
  <c r="AZ1071" i="6"/>
  <c r="AY1072"/>
  <c r="BA1071" l="1"/>
  <c r="AI1112" i="34"/>
  <c r="AC1111"/>
  <c r="AD1111" s="1"/>
  <c r="AF1110"/>
  <c r="AE1110"/>
  <c r="AZ1072" i="6"/>
  <c r="AY1073"/>
  <c r="BA1072" l="1"/>
  <c r="AI1113" i="34"/>
  <c r="AE1111"/>
  <c r="AC1112"/>
  <c r="AD1112" s="1"/>
  <c r="AF1111"/>
  <c r="AZ1073" i="6"/>
  <c r="AY1074"/>
  <c r="BA1073" l="1"/>
  <c r="AI1114" i="34"/>
  <c r="AE1112"/>
  <c r="AC1113"/>
  <c r="AD1113" s="1"/>
  <c r="AF1112"/>
  <c r="AZ1074" i="6"/>
  <c r="AY1075"/>
  <c r="BA1074" l="1"/>
  <c r="AI1115" i="34"/>
  <c r="AE1113"/>
  <c r="AC1114"/>
  <c r="AD1114" s="1"/>
  <c r="AF1113"/>
  <c r="AY1076" i="6"/>
  <c r="AZ1075"/>
  <c r="BA1075" l="1"/>
  <c r="AI1116" i="34"/>
  <c r="AC1115"/>
  <c r="AD1115" s="1"/>
  <c r="AE1114"/>
  <c r="AF1114"/>
  <c r="AY1077" i="6"/>
  <c r="AZ1076"/>
  <c r="BA1076" l="1"/>
  <c r="AI1117" i="34"/>
  <c r="AF1115"/>
  <c r="AC1116"/>
  <c r="AD1116" s="1"/>
  <c r="AE1115"/>
  <c r="AZ1077" i="6"/>
  <c r="AY1078"/>
  <c r="BA1077" l="1"/>
  <c r="AI1118" i="34"/>
  <c r="AE1116"/>
  <c r="AC1117"/>
  <c r="AD1117" s="1"/>
  <c r="AF1116"/>
  <c r="AY1079" i="6"/>
  <c r="AZ1078"/>
  <c r="BA1078" l="1"/>
  <c r="AI1119" i="34"/>
  <c r="AE1117"/>
  <c r="AC1118"/>
  <c r="AD1118" s="1"/>
  <c r="AF1117"/>
  <c r="AZ1079" i="6"/>
  <c r="AY1080"/>
  <c r="BA1079" l="1"/>
  <c r="AI1120" i="34"/>
  <c r="AC1119"/>
  <c r="AD1119" s="1"/>
  <c r="AF1118"/>
  <c r="AE1118"/>
  <c r="AY1081" i="6"/>
  <c r="AZ1080"/>
  <c r="BA1080" l="1"/>
  <c r="AI1121" i="34"/>
  <c r="AE1119"/>
  <c r="AC1120"/>
  <c r="AD1120" s="1"/>
  <c r="AF1119"/>
  <c r="AY1082" i="6"/>
  <c r="AZ1081"/>
  <c r="BA1081" l="1"/>
  <c r="AI1122" i="34"/>
  <c r="AE1120"/>
  <c r="AC1121"/>
  <c r="AD1121" s="1"/>
  <c r="AF1120"/>
  <c r="AY1083" i="6"/>
  <c r="AZ1082"/>
  <c r="BA1082" l="1"/>
  <c r="AI1123" i="34"/>
  <c r="AE1121"/>
  <c r="AC1122"/>
  <c r="AD1122" s="1"/>
  <c r="AF1121"/>
  <c r="AY1084" i="6"/>
  <c r="AZ1083"/>
  <c r="BA1083" l="1"/>
  <c r="AI1124" i="34"/>
  <c r="AC1123"/>
  <c r="AD1123" s="1"/>
  <c r="AE1122"/>
  <c r="AF1122"/>
  <c r="AZ1084" i="6"/>
  <c r="AY1085"/>
  <c r="BA1084" l="1"/>
  <c r="AI1125" i="34"/>
  <c r="AC1124"/>
  <c r="AD1124" s="1"/>
  <c r="AF1123"/>
  <c r="AE1123"/>
  <c r="AY1086" i="6"/>
  <c r="AZ1085"/>
  <c r="BA1085" l="1"/>
  <c r="AI1126" i="34"/>
  <c r="AE1124"/>
  <c r="AC1125"/>
  <c r="AD1125" s="1"/>
  <c r="AF1124"/>
  <c r="AZ1086" i="6"/>
  <c r="AY1087"/>
  <c r="BA1086" l="1"/>
  <c r="AI1127" i="34"/>
  <c r="AE1125"/>
  <c r="AC1126"/>
  <c r="AD1126" s="1"/>
  <c r="AF1125"/>
  <c r="AY1088" i="6"/>
  <c r="AZ1087"/>
  <c r="BA1087" l="1"/>
  <c r="AI1128" i="34"/>
  <c r="AC1127"/>
  <c r="AD1127" s="1"/>
  <c r="AF1126"/>
  <c r="AE1126"/>
  <c r="AZ1088" i="6"/>
  <c r="AY1089"/>
  <c r="BA1088" l="1"/>
  <c r="AI1129" i="34"/>
  <c r="AE1127"/>
  <c r="AC1128"/>
  <c r="AD1128" s="1"/>
  <c r="AF1127"/>
  <c r="AY1090" i="6"/>
  <c r="AZ1089"/>
  <c r="BA1089" l="1"/>
  <c r="AI1130" i="34"/>
  <c r="AE1128"/>
  <c r="AC1129"/>
  <c r="AD1129" s="1"/>
  <c r="AF1128"/>
  <c r="AZ1090" i="6"/>
  <c r="AY1091"/>
  <c r="BA1090" l="1"/>
  <c r="AI1131" i="34"/>
  <c r="AE1129"/>
  <c r="AC1130"/>
  <c r="AD1130" s="1"/>
  <c r="AF1129"/>
  <c r="AZ1091" i="6"/>
  <c r="AY1092"/>
  <c r="BA1091" l="1"/>
  <c r="AI1132" i="34"/>
  <c r="AF1130"/>
  <c r="AC1131"/>
  <c r="AD1131" s="1"/>
  <c r="AE1130"/>
  <c r="AY1093" i="6"/>
  <c r="AZ1092"/>
  <c r="BA1092" l="1"/>
  <c r="AI1133" i="34"/>
  <c r="AC1132"/>
  <c r="AD1132" s="1"/>
  <c r="AE1131"/>
  <c r="AF1131"/>
  <c r="AZ1093" i="6"/>
  <c r="AY1094"/>
  <c r="BA1093" l="1"/>
  <c r="AI1134" i="34"/>
  <c r="AE1132"/>
  <c r="AC1133"/>
  <c r="AD1133" s="1"/>
  <c r="AF1132"/>
  <c r="AY1095" i="6"/>
  <c r="AZ1094"/>
  <c r="BA1094" l="1"/>
  <c r="AI1135" i="34"/>
  <c r="AE1133"/>
  <c r="AC1134"/>
  <c r="AD1134" s="1"/>
  <c r="AF1133"/>
  <c r="AY1096" i="6"/>
  <c r="AZ1095"/>
  <c r="BA1095" l="1"/>
  <c r="AI1136" i="34"/>
  <c r="AC1135"/>
  <c r="AD1135" s="1"/>
  <c r="AF1134"/>
  <c r="AE1134"/>
  <c r="AZ1096" i="6"/>
  <c r="AY1097"/>
  <c r="BA1096" l="1"/>
  <c r="AI1137" i="34"/>
  <c r="AE1135"/>
  <c r="AC1136"/>
  <c r="AD1136" s="1"/>
  <c r="AF1135"/>
  <c r="AZ1097" i="6"/>
  <c r="AY1098"/>
  <c r="BA1097" l="1"/>
  <c r="AI1138" i="34"/>
  <c r="AE1136"/>
  <c r="AC1137"/>
  <c r="AD1137" s="1"/>
  <c r="AF1136"/>
  <c r="AY1099" i="6"/>
  <c r="AZ1098"/>
  <c r="BA1098" l="1"/>
  <c r="AI1139" i="34"/>
  <c r="AE1137"/>
  <c r="AC1138"/>
  <c r="AD1138" s="1"/>
  <c r="AF1137"/>
  <c r="AZ1099" i="6"/>
  <c r="AY1100"/>
  <c r="BA1099" l="1"/>
  <c r="AI1140" i="34"/>
  <c r="AC1139"/>
  <c r="AD1139" s="1"/>
  <c r="AF1138"/>
  <c r="AE1138"/>
  <c r="AZ1100" i="6"/>
  <c r="AY1101"/>
  <c r="BA1100" l="1"/>
  <c r="AI1141" i="34"/>
  <c r="AF1139"/>
  <c r="AE1139"/>
  <c r="AC1140"/>
  <c r="AD1140" s="1"/>
  <c r="AY1102" i="6"/>
  <c r="AZ1101"/>
  <c r="BA1101" l="1"/>
  <c r="AI1142" i="34"/>
  <c r="AE1140"/>
  <c r="AC1141"/>
  <c r="AD1141" s="1"/>
  <c r="AF1140"/>
  <c r="AZ1102" i="6"/>
  <c r="AY1103"/>
  <c r="BA1102" l="1"/>
  <c r="AI1143" i="34"/>
  <c r="AE1141"/>
  <c r="AC1142"/>
  <c r="AD1142" s="1"/>
  <c r="AF1141"/>
  <c r="AY1104" i="6"/>
  <c r="AZ1103"/>
  <c r="BA1103" l="1"/>
  <c r="AI1144" i="34"/>
  <c r="AC1143"/>
  <c r="AD1143" s="1"/>
  <c r="AF1142"/>
  <c r="AE1142"/>
  <c r="AZ1104" i="6"/>
  <c r="AY1105"/>
  <c r="BA1104" l="1"/>
  <c r="AI1145" i="34"/>
  <c r="AE1143"/>
  <c r="AC1144"/>
  <c r="AD1144" s="1"/>
  <c r="AF1143"/>
  <c r="AY1106" i="6"/>
  <c r="AZ1105"/>
  <c r="BA1105" l="1"/>
  <c r="AI1146" i="34"/>
  <c r="AE1144"/>
  <c r="AC1145"/>
  <c r="AD1145" s="1"/>
  <c r="AF1144"/>
  <c r="AZ1106" i="6"/>
  <c r="AY1107"/>
  <c r="BA1106" l="1"/>
  <c r="AI1147" i="34"/>
  <c r="AE1145"/>
  <c r="AC1146"/>
  <c r="AD1146" s="1"/>
  <c r="AF1145"/>
  <c r="AY1108" i="6"/>
  <c r="AZ1107"/>
  <c r="BA1107" l="1"/>
  <c r="AI1148" i="34"/>
  <c r="AC1147"/>
  <c r="AD1147" s="1"/>
  <c r="AF1146"/>
  <c r="AE1146"/>
  <c r="AY1109" i="6"/>
  <c r="AZ1108"/>
  <c r="BA1108" l="1"/>
  <c r="AI1149" i="34"/>
  <c r="AC1148"/>
  <c r="AD1148" s="1"/>
  <c r="AF1147"/>
  <c r="AE1147"/>
  <c r="AY1110" i="6"/>
  <c r="AZ1109"/>
  <c r="BA1109" l="1"/>
  <c r="AI1150" i="34"/>
  <c r="AE1148"/>
  <c r="AC1149"/>
  <c r="AD1149" s="1"/>
  <c r="AF1148"/>
  <c r="AY1111" i="6"/>
  <c r="AZ1110"/>
  <c r="BA1110" l="1"/>
  <c r="AI1151" i="34"/>
  <c r="AE1149"/>
  <c r="AC1150"/>
  <c r="AD1150" s="1"/>
  <c r="AF1149"/>
  <c r="AY1112" i="6"/>
  <c r="AZ1111"/>
  <c r="BA1111" l="1"/>
  <c r="AI1152" i="34"/>
  <c r="AC1151"/>
  <c r="AD1151" s="1"/>
  <c r="AF1150"/>
  <c r="AE1150"/>
  <c r="AZ1112" i="6"/>
  <c r="AY1113"/>
  <c r="BA1112" l="1"/>
  <c r="AI1153" i="34"/>
  <c r="AE1151"/>
  <c r="AC1152"/>
  <c r="AD1152" s="1"/>
  <c r="AF1151"/>
  <c r="AY1114" i="6"/>
  <c r="AZ1113"/>
  <c r="BA1113" l="1"/>
  <c r="AI1154" i="34"/>
  <c r="AE1152"/>
  <c r="AC1153"/>
  <c r="AD1153" s="1"/>
  <c r="AF1152"/>
  <c r="AY1115" i="6"/>
  <c r="AZ1114"/>
  <c r="BA1114" l="1"/>
  <c r="AI1155" i="34"/>
  <c r="AE1153"/>
  <c r="AC1154"/>
  <c r="AD1154" s="1"/>
  <c r="AF1153"/>
  <c r="AY1116" i="6"/>
  <c r="AZ1115"/>
  <c r="BA1115" l="1"/>
  <c r="AI1156" i="34"/>
  <c r="AF1154"/>
  <c r="AC1155"/>
  <c r="AD1155" s="1"/>
  <c r="AE1154"/>
  <c r="AZ1116" i="6"/>
  <c r="AY1117"/>
  <c r="BA1116" l="1"/>
  <c r="AI1157" i="34"/>
  <c r="AC1156"/>
  <c r="AD1156" s="1"/>
  <c r="AE1155"/>
  <c r="AF1155"/>
  <c r="AY1118" i="6"/>
  <c r="AZ1117"/>
  <c r="BA1117" l="1"/>
  <c r="AI1158" i="34"/>
  <c r="AE1156"/>
  <c r="AC1157"/>
  <c r="AD1157" s="1"/>
  <c r="AF1156"/>
  <c r="AY1119" i="6"/>
  <c r="AZ1118"/>
  <c r="BA1118" l="1"/>
  <c r="AI1159" i="34"/>
  <c r="AE1157"/>
  <c r="AC1158"/>
  <c r="AD1158" s="1"/>
  <c r="AF1157"/>
  <c r="AY1120" i="6"/>
  <c r="AZ1119"/>
  <c r="BA1119" l="1"/>
  <c r="AI1160" i="34"/>
  <c r="AC1159"/>
  <c r="AD1159" s="1"/>
  <c r="AF1158"/>
  <c r="AE1158"/>
  <c r="AY1121" i="6"/>
  <c r="AZ1120"/>
  <c r="BA1120" l="1"/>
  <c r="AI1161" i="34"/>
  <c r="AE1159"/>
  <c r="AC1160"/>
  <c r="AD1160" s="1"/>
  <c r="AF1159"/>
  <c r="AY1122" i="6"/>
  <c r="AZ1121"/>
  <c r="BA1121" l="1"/>
  <c r="AI1162" i="34"/>
  <c r="AE1160"/>
  <c r="AC1161"/>
  <c r="AD1161" s="1"/>
  <c r="AF1160"/>
  <c r="AY1123" i="6"/>
  <c r="AZ1122"/>
  <c r="BA1122" l="1"/>
  <c r="AI1163" i="34"/>
  <c r="AE1161"/>
  <c r="AC1162"/>
  <c r="AD1162" s="1"/>
  <c r="AF1161"/>
  <c r="AZ1123" i="6"/>
  <c r="AY1124"/>
  <c r="BA1123" l="1"/>
  <c r="AI1164" i="34"/>
  <c r="AC1163"/>
  <c r="AD1163" s="1"/>
  <c r="AE1162"/>
  <c r="AF1162"/>
  <c r="AY1125" i="6"/>
  <c r="AZ1124"/>
  <c r="BA1124" l="1"/>
  <c r="AI1165" i="34"/>
  <c r="AF1163"/>
  <c r="AC1164"/>
  <c r="AD1164" s="1"/>
  <c r="AE1163"/>
  <c r="AZ1125" i="6"/>
  <c r="AY1126"/>
  <c r="BA1125" l="1"/>
  <c r="AI1166" i="34"/>
  <c r="AE1164"/>
  <c r="AC1165"/>
  <c r="AD1165" s="1"/>
  <c r="AF1164"/>
  <c r="AY1127" i="6"/>
  <c r="AZ1126"/>
  <c r="BA1126" l="1"/>
  <c r="AI1167" i="34"/>
  <c r="AE1165"/>
  <c r="AC1166"/>
  <c r="AD1166" s="1"/>
  <c r="AF1165"/>
  <c r="AY1128" i="6"/>
  <c r="AZ1127"/>
  <c r="BA1127" l="1"/>
  <c r="AI1168" i="34"/>
  <c r="AC1167"/>
  <c r="AD1167" s="1"/>
  <c r="AF1166"/>
  <c r="AE1166"/>
  <c r="AZ1128" i="6"/>
  <c r="AY1129"/>
  <c r="BA1128" l="1"/>
  <c r="AI1169" i="34"/>
  <c r="AE1167"/>
  <c r="AC1168"/>
  <c r="AD1168" s="1"/>
  <c r="AF1167"/>
  <c r="AY1130" i="6"/>
  <c r="AZ1129"/>
  <c r="BA1129" l="1"/>
  <c r="AI1170" i="34"/>
  <c r="AE1168"/>
  <c r="AC1169"/>
  <c r="AD1169" s="1"/>
  <c r="AF1168"/>
  <c r="AY1131" i="6"/>
  <c r="AZ1130"/>
  <c r="BA1130" l="1"/>
  <c r="AI1171" i="34"/>
  <c r="AE1169"/>
  <c r="AC1170"/>
  <c r="AD1170" s="1"/>
  <c r="AF1169"/>
  <c r="AY1132" i="6"/>
  <c r="AZ1131"/>
  <c r="BA1131" l="1"/>
  <c r="AI1172" i="34"/>
  <c r="AF1170"/>
  <c r="AE1170"/>
  <c r="AC1171"/>
  <c r="AD1171" s="1"/>
  <c r="AY1133" i="6"/>
  <c r="AZ1132"/>
  <c r="BA1132" l="1"/>
  <c r="AI1173" i="34"/>
  <c r="AF1171"/>
  <c r="AC1172"/>
  <c r="AD1172" s="1"/>
  <c r="AE1171"/>
  <c r="AZ1133" i="6"/>
  <c r="AY1134"/>
  <c r="BA1133" l="1"/>
  <c r="AI1174" i="34"/>
  <c r="AE1172"/>
  <c r="AC1173"/>
  <c r="AD1173" s="1"/>
  <c r="AF1172"/>
  <c r="AZ1134" i="6"/>
  <c r="AY1135"/>
  <c r="BA1134" l="1"/>
  <c r="AI1175" i="34"/>
  <c r="AE1173"/>
  <c r="AC1174"/>
  <c r="AD1174" s="1"/>
  <c r="AF1173"/>
  <c r="AZ1135" i="6"/>
  <c r="AY1136"/>
  <c r="BA1135" l="1"/>
  <c r="AI1176" i="34"/>
  <c r="AC1175"/>
  <c r="AD1175" s="1"/>
  <c r="AF1174"/>
  <c r="AE1174"/>
  <c r="AY1137" i="6"/>
  <c r="AZ1136"/>
  <c r="BA1136" l="1"/>
  <c r="AI1177" i="34"/>
  <c r="AE1175"/>
  <c r="AC1176"/>
  <c r="AD1176" s="1"/>
  <c r="AF1175"/>
  <c r="AZ1137" i="6"/>
  <c r="AY1138"/>
  <c r="BA1137" l="1"/>
  <c r="AI1178" i="34"/>
  <c r="AE1176"/>
  <c r="AC1177"/>
  <c r="AD1177" s="1"/>
  <c r="AF1176"/>
  <c r="AY1139" i="6"/>
  <c r="AZ1138"/>
  <c r="BA1138" l="1"/>
  <c r="AI1179" i="34"/>
  <c r="AE1177"/>
  <c r="AC1178"/>
  <c r="AD1178" s="1"/>
  <c r="AF1177"/>
  <c r="AY1140" i="6"/>
  <c r="AZ1139"/>
  <c r="BA1139" l="1"/>
  <c r="AI1180" i="34"/>
  <c r="AF1178"/>
  <c r="AE1178"/>
  <c r="AC1179"/>
  <c r="AD1179" s="1"/>
  <c r="AZ1140" i="6"/>
  <c r="AY1141"/>
  <c r="BA1140" l="1"/>
  <c r="AI1181" i="34"/>
  <c r="AC1180"/>
  <c r="AD1180" s="1"/>
  <c r="AE1179"/>
  <c r="AF1179"/>
  <c r="AY1142" i="6"/>
  <c r="AZ1141"/>
  <c r="BA1141" l="1"/>
  <c r="AI1182" i="34"/>
  <c r="AE1180"/>
  <c r="AC1181"/>
  <c r="AD1181" s="1"/>
  <c r="AF1180"/>
  <c r="AY1143" i="6"/>
  <c r="AZ1142"/>
  <c r="BA1142" l="1"/>
  <c r="AI1183" i="34"/>
  <c r="AE1181"/>
  <c r="AC1182"/>
  <c r="AD1182" s="1"/>
  <c r="AF1181"/>
  <c r="AY1144" i="6"/>
  <c r="AZ1143"/>
  <c r="BA1143" l="1"/>
  <c r="AI1184" i="34"/>
  <c r="AC1183"/>
  <c r="AD1183" s="1"/>
  <c r="AF1182"/>
  <c r="AE1182"/>
  <c r="AZ1144" i="6"/>
  <c r="AY1145"/>
  <c r="BA1144" l="1"/>
  <c r="AI1185" i="34"/>
  <c r="AE1183"/>
  <c r="AC1184"/>
  <c r="AD1184" s="1"/>
  <c r="AF1183"/>
  <c r="AZ1145" i="6"/>
  <c r="AY1146"/>
  <c r="BA1145" l="1"/>
  <c r="AI1186" i="34"/>
  <c r="AE1184"/>
  <c r="AC1185"/>
  <c r="AD1185" s="1"/>
  <c r="AF1184"/>
  <c r="AZ1146" i="6"/>
  <c r="AY1147"/>
  <c r="BA1146" l="1"/>
  <c r="AI1187" i="34"/>
  <c r="AE1185"/>
  <c r="AC1186"/>
  <c r="AD1186" s="1"/>
  <c r="AF1185"/>
  <c r="AY1148" i="6"/>
  <c r="AZ1147"/>
  <c r="BA1147" l="1"/>
  <c r="AI1188" i="34"/>
  <c r="AF1186"/>
  <c r="AC1187"/>
  <c r="AD1187" s="1"/>
  <c r="AE1186"/>
  <c r="AY1149" i="6"/>
  <c r="AZ1148"/>
  <c r="BA1148" l="1"/>
  <c r="AI1189" i="34"/>
  <c r="AC1188"/>
  <c r="AD1188" s="1"/>
  <c r="AF1187"/>
  <c r="AE1187"/>
  <c r="AZ1149" i="6"/>
  <c r="AY1150"/>
  <c r="BA1149" l="1"/>
  <c r="AI1190" i="34"/>
  <c r="AE1188"/>
  <c r="AC1189"/>
  <c r="AD1189" s="1"/>
  <c r="AF1188"/>
  <c r="AY1151" i="6"/>
  <c r="AZ1150"/>
  <c r="BA1150" l="1"/>
  <c r="AI1191" i="34"/>
  <c r="AE1189"/>
  <c r="AC1190"/>
  <c r="AD1190" s="1"/>
  <c r="AF1189"/>
  <c r="AZ1151" i="6"/>
  <c r="AY1152"/>
  <c r="BA1151" l="1"/>
  <c r="AI1192" i="34"/>
  <c r="AC1191"/>
  <c r="AD1191" s="1"/>
  <c r="AF1190"/>
  <c r="AE1190"/>
  <c r="AZ1152" i="6"/>
  <c r="AY1153"/>
  <c r="BA1152" l="1"/>
  <c r="AI1193" i="34"/>
  <c r="AE1191"/>
  <c r="AC1192"/>
  <c r="AD1192" s="1"/>
  <c r="AF1191"/>
  <c r="AY1154" i="6"/>
  <c r="AZ1153"/>
  <c r="BA1153" l="1"/>
  <c r="AI1194" i="34"/>
  <c r="AE1192"/>
  <c r="AC1193"/>
  <c r="AD1193" s="1"/>
  <c r="AF1192"/>
  <c r="AZ1154" i="6"/>
  <c r="AY1155"/>
  <c r="BA1154" l="1"/>
  <c r="AI1195" i="34"/>
  <c r="AE1193"/>
  <c r="AC1194"/>
  <c r="AD1194" s="1"/>
  <c r="AF1193"/>
  <c r="AY1156" i="6"/>
  <c r="AZ1155"/>
  <c r="BA1155" l="1"/>
  <c r="AI1196" i="34"/>
  <c r="AC1195"/>
  <c r="AD1195" s="1"/>
  <c r="AE1194"/>
  <c r="AF1194"/>
  <c r="AZ1156" i="6"/>
  <c r="AY1157"/>
  <c r="BA1156" l="1"/>
  <c r="AI1197" i="34"/>
  <c r="AC1196"/>
  <c r="AD1196" s="1"/>
  <c r="AE1195"/>
  <c r="AF1195"/>
  <c r="AZ1157" i="6"/>
  <c r="AY1158"/>
  <c r="BA1157" l="1"/>
  <c r="AI1198" i="34"/>
  <c r="AE1196"/>
  <c r="AC1197"/>
  <c r="AD1197" s="1"/>
  <c r="AF1196"/>
  <c r="AZ1158" i="6"/>
  <c r="AY1159"/>
  <c r="BA1158" l="1"/>
  <c r="AI1199" i="34"/>
  <c r="AE1197"/>
  <c r="AC1198"/>
  <c r="AD1198" s="1"/>
  <c r="AF1197"/>
  <c r="AZ1159" i="6"/>
  <c r="AY1160"/>
  <c r="BA1159" l="1"/>
  <c r="AI1200" i="34"/>
  <c r="AC1199"/>
  <c r="AD1199" s="1"/>
  <c r="AF1198"/>
  <c r="AE1198"/>
  <c r="AY1161" i="6"/>
  <c r="AZ1160"/>
  <c r="BA1160" l="1"/>
  <c r="AI1201" i="34"/>
  <c r="AE1199"/>
  <c r="AC1200"/>
  <c r="AD1200" s="1"/>
  <c r="AF1199"/>
  <c r="AZ1161" i="6"/>
  <c r="AY1162"/>
  <c r="BA1161" l="1"/>
  <c r="AI1202" i="34"/>
  <c r="AE1200"/>
  <c r="AC1201"/>
  <c r="AD1201" s="1"/>
  <c r="AF1200"/>
  <c r="AZ1162" i="6"/>
  <c r="AY1163"/>
  <c r="BA1162" l="1"/>
  <c r="AI1203" i="34"/>
  <c r="AE1201"/>
  <c r="AC1202"/>
  <c r="AD1202" s="1"/>
  <c r="AF1201"/>
  <c r="AY1164" i="6"/>
  <c r="AZ1163"/>
  <c r="BA1163" l="1"/>
  <c r="AI1204" i="34"/>
  <c r="AF1202"/>
  <c r="AC1203"/>
  <c r="AD1203" s="1"/>
  <c r="AE1202"/>
  <c r="AY1165" i="6"/>
  <c r="AZ1164"/>
  <c r="BA1164" l="1"/>
  <c r="AI1205" i="34"/>
  <c r="AC1204"/>
  <c r="AD1204" s="1"/>
  <c r="AE1203"/>
  <c r="AF1203"/>
  <c r="AY1166" i="6"/>
  <c r="AZ1165"/>
  <c r="BA1165" l="1"/>
  <c r="AI1206" i="34"/>
  <c r="AE1204"/>
  <c r="AC1205"/>
  <c r="AD1205" s="1"/>
  <c r="AF1204"/>
  <c r="AZ1166" i="6"/>
  <c r="AY1167"/>
  <c r="BA1166" l="1"/>
  <c r="AI1207" i="34"/>
  <c r="AE1205"/>
  <c r="AC1206"/>
  <c r="AD1206" s="1"/>
  <c r="AF1205"/>
  <c r="AZ1167" i="6"/>
  <c r="AY1168"/>
  <c r="BA1167" l="1"/>
  <c r="AI1208" i="34"/>
  <c r="AC1207"/>
  <c r="AD1207" s="1"/>
  <c r="AF1206"/>
  <c r="AE1206"/>
  <c r="AZ1168" i="6"/>
  <c r="AY1169"/>
  <c r="BA1168" l="1"/>
  <c r="AI1209" i="34"/>
  <c r="AE1207"/>
  <c r="AC1208"/>
  <c r="AD1208" s="1"/>
  <c r="AF1207"/>
  <c r="AZ1169" i="6"/>
  <c r="AY1170"/>
  <c r="BA1169" l="1"/>
  <c r="AI1210" i="34"/>
  <c r="AE1208"/>
  <c r="AC1209"/>
  <c r="AD1209" s="1"/>
  <c r="AF1208"/>
  <c r="AY1171" i="6"/>
  <c r="AZ1170"/>
  <c r="BA1170" l="1"/>
  <c r="AI1211" i="34"/>
  <c r="AE1209"/>
  <c r="AC1210"/>
  <c r="AD1210" s="1"/>
  <c r="AF1209"/>
  <c r="AZ1171" i="6"/>
  <c r="AY1172"/>
  <c r="BA1171" l="1"/>
  <c r="AI1212" i="34"/>
  <c r="AC1211"/>
  <c r="AD1211" s="1"/>
  <c r="AE1210"/>
  <c r="AF1210"/>
  <c r="AY1173" i="6"/>
  <c r="AZ1172"/>
  <c r="BA1172" l="1"/>
  <c r="AI1213" i="34"/>
  <c r="AF1211"/>
  <c r="AC1212"/>
  <c r="AD1212" s="1"/>
  <c r="AE1211"/>
  <c r="AY1174" i="6"/>
  <c r="AZ1173"/>
  <c r="BA1173" l="1"/>
  <c r="AI1214" i="34"/>
  <c r="AE1212"/>
  <c r="AC1213"/>
  <c r="AD1213" s="1"/>
  <c r="AF1212"/>
  <c r="AY1175" i="6"/>
  <c r="AZ1174"/>
  <c r="BA1174" l="1"/>
  <c r="AI1215" i="34"/>
  <c r="AE1213"/>
  <c r="AC1214"/>
  <c r="AD1214" s="1"/>
  <c r="AF1213"/>
  <c r="AY1176" i="6"/>
  <c r="AZ1175"/>
  <c r="BA1175" l="1"/>
  <c r="AI1216" i="34"/>
  <c r="AC1215"/>
  <c r="AD1215" s="1"/>
  <c r="AF1214"/>
  <c r="AE1214"/>
  <c r="AY1177" i="6"/>
  <c r="AZ1176"/>
  <c r="BA1176" l="1"/>
  <c r="AI1217" i="34"/>
  <c r="AE1215"/>
  <c r="AC1216"/>
  <c r="AD1216" s="1"/>
  <c r="AF1215"/>
  <c r="AY1178" i="6"/>
  <c r="AZ1177"/>
  <c r="BA1177" l="1"/>
  <c r="AI1218" i="34"/>
  <c r="AE1216"/>
  <c r="AC1217"/>
  <c r="AD1217" s="1"/>
  <c r="AF1216"/>
  <c r="AZ1178" i="6"/>
  <c r="AY1179"/>
  <c r="BA1178" l="1"/>
  <c r="AI1219" i="34"/>
  <c r="AE1217"/>
  <c r="AC1218"/>
  <c r="AD1218" s="1"/>
  <c r="AF1217"/>
  <c r="AY1180" i="6"/>
  <c r="AZ1179"/>
  <c r="BA1179" l="1"/>
  <c r="AI1220" i="34"/>
  <c r="AC1219"/>
  <c r="AD1219" s="1"/>
  <c r="AE1218"/>
  <c r="AF1218"/>
  <c r="AZ1180" i="6"/>
  <c r="AY1181"/>
  <c r="BA1180" l="1"/>
  <c r="AI1221" i="34"/>
  <c r="AC1220"/>
  <c r="AD1220" s="1"/>
  <c r="AE1219"/>
  <c r="AF1219"/>
  <c r="AZ1181" i="6"/>
  <c r="AY1182"/>
  <c r="BA1181" l="1"/>
  <c r="AI1222" i="34"/>
  <c r="AE1220"/>
  <c r="AC1221"/>
  <c r="AD1221" s="1"/>
  <c r="AF1220"/>
  <c r="AZ1182" i="6"/>
  <c r="AY1183"/>
  <c r="BA1182" l="1"/>
  <c r="AI1223" i="34"/>
  <c r="AE1221"/>
  <c r="AC1222"/>
  <c r="AD1222" s="1"/>
  <c r="AF1221"/>
  <c r="AZ1183" i="6"/>
  <c r="AY1184"/>
  <c r="BA1183" l="1"/>
  <c r="AI1224" i="34"/>
  <c r="AC1223"/>
  <c r="AD1223" s="1"/>
  <c r="AF1222"/>
  <c r="AE1222"/>
  <c r="AY1185" i="6"/>
  <c r="AZ1184"/>
  <c r="BA1184" l="1"/>
  <c r="AI1225" i="34"/>
  <c r="AE1223"/>
  <c r="AC1224"/>
  <c r="AD1224" s="1"/>
  <c r="AF1223"/>
  <c r="AZ1185" i="6"/>
  <c r="AY1186"/>
  <c r="BA1185" l="1"/>
  <c r="AI1226" i="34"/>
  <c r="AE1224"/>
  <c r="AC1225"/>
  <c r="AD1225" s="1"/>
  <c r="AF1224"/>
  <c r="AZ1186" i="6"/>
  <c r="AY1187"/>
  <c r="BA1186" l="1"/>
  <c r="AI1227" i="34"/>
  <c r="AE1225"/>
  <c r="AC1226"/>
  <c r="AD1226" s="1"/>
  <c r="AF1225"/>
  <c r="AZ1187" i="6"/>
  <c r="AY1188"/>
  <c r="BA1187" l="1"/>
  <c r="AI1228" i="34"/>
  <c r="AC1227"/>
  <c r="AD1227" s="1"/>
  <c r="AF1226"/>
  <c r="AE1226"/>
  <c r="AY1189" i="6"/>
  <c r="AZ1188"/>
  <c r="BA1188" l="1"/>
  <c r="AI1229" i="34"/>
  <c r="AC1228"/>
  <c r="AD1228" s="1"/>
  <c r="AE1227"/>
  <c r="AF1227"/>
  <c r="AY1190" i="6"/>
  <c r="AZ1189"/>
  <c r="BA1189" l="1"/>
  <c r="AI1230" i="34"/>
  <c r="AE1228"/>
  <c r="AC1229"/>
  <c r="AD1229" s="1"/>
  <c r="AF1228"/>
  <c r="AZ1190" i="6"/>
  <c r="AY1191"/>
  <c r="BA1190" l="1"/>
  <c r="AI1231" i="34"/>
  <c r="AE1229"/>
  <c r="AC1230"/>
  <c r="AD1230" s="1"/>
  <c r="AF1229"/>
  <c r="AY1192" i="6"/>
  <c r="AZ1191"/>
  <c r="BA1191" l="1"/>
  <c r="AI1232" i="34"/>
  <c r="AC1231"/>
  <c r="AD1231" s="1"/>
  <c r="AF1230"/>
  <c r="AE1230"/>
  <c r="AZ1192" i="6"/>
  <c r="AY1193"/>
  <c r="BA1192" l="1"/>
  <c r="AI1233" i="34"/>
  <c r="AE1231"/>
  <c r="AC1232"/>
  <c r="AD1232" s="1"/>
  <c r="AF1231"/>
  <c r="AZ1193" i="6"/>
  <c r="AY1194"/>
  <c r="BA1193" l="1"/>
  <c r="AI1234" i="34"/>
  <c r="AE1232"/>
  <c r="AC1233"/>
  <c r="AD1233" s="1"/>
  <c r="AF1232"/>
  <c r="AZ1194" i="6"/>
  <c r="AY1195"/>
  <c r="BA1194" l="1"/>
  <c r="AI1235" i="34"/>
  <c r="AE1233"/>
  <c r="AC1234"/>
  <c r="AD1234" s="1"/>
  <c r="AF1233"/>
  <c r="AY1196" i="6"/>
  <c r="AZ1195"/>
  <c r="BA1195" l="1"/>
  <c r="AI1236" i="34"/>
  <c r="AF1234"/>
  <c r="AE1234"/>
  <c r="AC1235"/>
  <c r="AD1235" s="1"/>
  <c r="AZ1196" i="6"/>
  <c r="AY1197"/>
  <c r="BA1196" l="1"/>
  <c r="AI1237" i="34"/>
  <c r="AF1235"/>
  <c r="AE1235"/>
  <c r="AC1236"/>
  <c r="AD1236" s="1"/>
  <c r="AZ1197" i="6"/>
  <c r="AY1198"/>
  <c r="BA1197" l="1"/>
  <c r="AI1238" i="34"/>
  <c r="AE1236"/>
  <c r="AC1237"/>
  <c r="AD1237" s="1"/>
  <c r="AF1236"/>
  <c r="AY1199" i="6"/>
  <c r="AZ1198"/>
  <c r="BA1198" l="1"/>
  <c r="AI1239" i="34"/>
  <c r="AE1237"/>
  <c r="AC1238"/>
  <c r="AD1238" s="1"/>
  <c r="AF1237"/>
  <c r="AY1200" i="6"/>
  <c r="AZ1199"/>
  <c r="BA1199" l="1"/>
  <c r="AI1240" i="34"/>
  <c r="AC1239"/>
  <c r="AD1239" s="1"/>
  <c r="AF1238"/>
  <c r="AE1238"/>
  <c r="AZ1200" i="6"/>
  <c r="AY1201"/>
  <c r="BA1200" l="1"/>
  <c r="AI1241" i="34"/>
  <c r="AE1239"/>
  <c r="AC1240"/>
  <c r="AD1240" s="1"/>
  <c r="AF1239"/>
  <c r="AY1202" i="6"/>
  <c r="AZ1201"/>
  <c r="BA1201" l="1"/>
  <c r="AI1242" i="34"/>
  <c r="AE1240"/>
  <c r="AC1241"/>
  <c r="AD1241" s="1"/>
  <c r="AF1240"/>
  <c r="AY1203" i="6"/>
  <c r="AZ1202"/>
  <c r="BA1202" l="1"/>
  <c r="AI1243" i="34"/>
  <c r="AE1241"/>
  <c r="AC1242"/>
  <c r="AD1242" s="1"/>
  <c r="AF1241"/>
  <c r="AZ1203" i="6"/>
  <c r="AY1204"/>
  <c r="BA1203" l="1"/>
  <c r="AI1244" i="34"/>
  <c r="AF1242"/>
  <c r="AE1242"/>
  <c r="AC1243"/>
  <c r="AD1243" s="1"/>
  <c r="AZ1204" i="6"/>
  <c r="AY1205"/>
  <c r="BA1204" l="1"/>
  <c r="AI1245" i="34"/>
  <c r="AC1244"/>
  <c r="AD1244" s="1"/>
  <c r="AE1243"/>
  <c r="AF1243"/>
  <c r="AZ1205" i="6"/>
  <c r="AY1206"/>
  <c r="BA1205" l="1"/>
  <c r="AI1246" i="34"/>
  <c r="AE1244"/>
  <c r="AC1245"/>
  <c r="AD1245" s="1"/>
  <c r="AF1244"/>
  <c r="AY1207" i="6"/>
  <c r="AZ1206"/>
  <c r="BA1206" l="1"/>
  <c r="AI1247" i="34"/>
  <c r="AE1245"/>
  <c r="AC1246"/>
  <c r="AD1246" s="1"/>
  <c r="AF1245"/>
  <c r="AZ1207" i="6"/>
  <c r="AY1208"/>
  <c r="BA1207" l="1"/>
  <c r="AI1248" i="34"/>
  <c r="AC1247"/>
  <c r="AD1247" s="1"/>
  <c r="AF1246"/>
  <c r="AE1246"/>
  <c r="AY1209" i="6"/>
  <c r="AZ1208"/>
  <c r="BA1208" l="1"/>
  <c r="AI1249" i="34"/>
  <c r="AE1247"/>
  <c r="AC1248"/>
  <c r="AD1248" s="1"/>
  <c r="AF1247"/>
  <c r="AZ1209" i="6"/>
  <c r="AY1210"/>
  <c r="BA1209" l="1"/>
  <c r="AI1250" i="34"/>
  <c r="AE1248"/>
  <c r="AC1249"/>
  <c r="AD1249" s="1"/>
  <c r="AF1248"/>
  <c r="AY1211" i="6"/>
  <c r="AZ1210"/>
  <c r="BA1210" l="1"/>
  <c r="AI1251" i="34"/>
  <c r="AE1249"/>
  <c r="AC1250"/>
  <c r="AD1250" s="1"/>
  <c r="AF1249"/>
  <c r="AZ1211" i="6"/>
  <c r="AY1212"/>
  <c r="BA1211" l="1"/>
  <c r="AI1252" i="34"/>
  <c r="AF1250"/>
  <c r="AE1250"/>
  <c r="AC1251"/>
  <c r="AD1251" s="1"/>
  <c r="AZ1212" i="6"/>
  <c r="AY1213"/>
  <c r="BA1212" l="1"/>
  <c r="AI1253" i="34"/>
  <c r="AC1252"/>
  <c r="AD1252" s="1"/>
  <c r="AE1251"/>
  <c r="AF1251"/>
  <c r="AY1214" i="6"/>
  <c r="AZ1213"/>
  <c r="BA1213" l="1"/>
  <c r="AI1254" i="34"/>
  <c r="AE1252"/>
  <c r="AC1253"/>
  <c r="AD1253" s="1"/>
  <c r="AF1252"/>
  <c r="AY1215" i="6"/>
  <c r="AZ1214"/>
  <c r="BA1214" l="1"/>
  <c r="AI1255" i="34"/>
  <c r="AE1253"/>
  <c r="AC1254"/>
  <c r="AD1254" s="1"/>
  <c r="AF1253"/>
  <c r="AZ1215" i="6"/>
  <c r="AY1216"/>
  <c r="BA1215" l="1"/>
  <c r="AI1256" i="34"/>
  <c r="AC1255"/>
  <c r="AD1255" s="1"/>
  <c r="AF1254"/>
  <c r="AE1254"/>
  <c r="AY1217" i="6"/>
  <c r="AZ1216"/>
  <c r="BA1216" l="1"/>
  <c r="AI1257" i="34"/>
  <c r="AE1255"/>
  <c r="AC1256"/>
  <c r="AD1256" s="1"/>
  <c r="AF1255"/>
  <c r="AY1218" i="6"/>
  <c r="AZ1217"/>
  <c r="BA1217" l="1"/>
  <c r="AI1258" i="34"/>
  <c r="AE1256"/>
  <c r="AC1257"/>
  <c r="AD1257" s="1"/>
  <c r="AF1256"/>
  <c r="AY1219" i="6"/>
  <c r="AZ1218"/>
  <c r="BA1218" l="1"/>
  <c r="AI1259" i="34"/>
  <c r="AE1257"/>
  <c r="AC1258"/>
  <c r="AD1258" s="1"/>
  <c r="AF1257"/>
  <c r="AY1220" i="6"/>
  <c r="AZ1219"/>
  <c r="BA1219" l="1"/>
  <c r="AI1260" i="34"/>
  <c r="AC1259"/>
  <c r="AD1259" s="1"/>
  <c r="AE1258"/>
  <c r="AF1258"/>
  <c r="AZ1220" i="6"/>
  <c r="AY1221"/>
  <c r="BA1220" l="1"/>
  <c r="AI1261" i="34"/>
  <c r="AF1259"/>
  <c r="AE1259"/>
  <c r="AC1260"/>
  <c r="AD1260" s="1"/>
  <c r="AZ1221" i="6"/>
  <c r="AY1222"/>
  <c r="BA1221" l="1"/>
  <c r="AI1262" i="34"/>
  <c r="AE1260"/>
  <c r="AC1261"/>
  <c r="AD1261" s="1"/>
  <c r="AF1260"/>
  <c r="AZ1222" i="6"/>
  <c r="AY1223"/>
  <c r="BA1222" l="1"/>
  <c r="AI1263" i="34"/>
  <c r="AE1261"/>
  <c r="AC1262"/>
  <c r="AD1262" s="1"/>
  <c r="AF1261"/>
  <c r="AZ1223" i="6"/>
  <c r="AY1224"/>
  <c r="BA1223" l="1"/>
  <c r="AI1264" i="34"/>
  <c r="AC1263"/>
  <c r="AD1263" s="1"/>
  <c r="AF1262"/>
  <c r="AE1262"/>
  <c r="AY1225" i="6"/>
  <c r="AZ1224"/>
  <c r="BA1224" l="1"/>
  <c r="AI1265" i="34"/>
  <c r="AE1263"/>
  <c r="AC1264"/>
  <c r="AD1264" s="1"/>
  <c r="AF1263"/>
  <c r="AY1226" i="6"/>
  <c r="AZ1225"/>
  <c r="BA1225" l="1"/>
  <c r="AI1266" i="34"/>
  <c r="AE1264"/>
  <c r="AC1265"/>
  <c r="AD1265" s="1"/>
  <c r="AF1264"/>
  <c r="AY1227" i="6"/>
  <c r="AZ1226"/>
  <c r="BA1226" l="1"/>
  <c r="AI1267" i="34"/>
  <c r="AE1265"/>
  <c r="AC1266"/>
  <c r="AD1266" s="1"/>
  <c r="AF1265"/>
  <c r="AZ1227" i="6"/>
  <c r="AY1228"/>
  <c r="BA1227" l="1"/>
  <c r="AI1268" i="34"/>
  <c r="AC1267"/>
  <c r="AD1267" s="1"/>
  <c r="AE1266"/>
  <c r="AF1266"/>
  <c r="AY1229" i="6"/>
  <c r="AZ1228"/>
  <c r="BA1228" l="1"/>
  <c r="AI1269" i="34"/>
  <c r="AC1268"/>
  <c r="AD1268" s="1"/>
  <c r="AE1267"/>
  <c r="AF1267"/>
  <c r="AY1230" i="6"/>
  <c r="AZ1229"/>
  <c r="BA1229" l="1"/>
  <c r="AI1270" i="34"/>
  <c r="AE1268"/>
  <c r="AC1269"/>
  <c r="AD1269" s="1"/>
  <c r="AF1268"/>
  <c r="AZ1230" i="6"/>
  <c r="AY1231"/>
  <c r="BA1230" l="1"/>
  <c r="AI1271" i="34"/>
  <c r="AE1269"/>
  <c r="AC1270"/>
  <c r="AD1270" s="1"/>
  <c r="AF1269"/>
  <c r="AZ1231" i="6"/>
  <c r="AY1232"/>
  <c r="BA1231" l="1"/>
  <c r="AI1272" i="34"/>
  <c r="AC1271"/>
  <c r="AD1271" s="1"/>
  <c r="AF1270"/>
  <c r="AE1270"/>
  <c r="AY1233" i="6"/>
  <c r="AZ1232"/>
  <c r="BA1232" l="1"/>
  <c r="AI1273" i="34"/>
  <c r="AE1271"/>
  <c r="AC1272"/>
  <c r="AD1272" s="1"/>
  <c r="AF1271"/>
  <c r="AY1234" i="6"/>
  <c r="AZ1233"/>
  <c r="BA1233" l="1"/>
  <c r="AI1274" i="34"/>
  <c r="AE1272"/>
  <c r="AC1273"/>
  <c r="AD1273" s="1"/>
  <c r="AF1272"/>
  <c r="AY1235" i="6"/>
  <c r="AZ1234"/>
  <c r="BA1234" l="1"/>
  <c r="AI1275" i="34"/>
  <c r="AE1273"/>
  <c r="AC1274"/>
  <c r="AD1274" s="1"/>
  <c r="AF1273"/>
  <c r="AY1236" i="6"/>
  <c r="AZ1235"/>
  <c r="BA1235" l="1"/>
  <c r="AI1276" i="34"/>
  <c r="AC1275"/>
  <c r="AD1275" s="1"/>
  <c r="AE1274"/>
  <c r="AF1274"/>
  <c r="AZ1236" i="6"/>
  <c r="AY1237"/>
  <c r="BA1236" l="1"/>
  <c r="AI1277" i="34"/>
  <c r="AF1275"/>
  <c r="AC1276"/>
  <c r="AD1276" s="1"/>
  <c r="AE1275"/>
  <c r="AY1238" i="6"/>
  <c r="AZ1237"/>
  <c r="BA1237" l="1"/>
  <c r="AI1278" i="34"/>
  <c r="AE1276"/>
  <c r="AC1277"/>
  <c r="AD1277" s="1"/>
  <c r="AF1276"/>
  <c r="AZ1238" i="6"/>
  <c r="AY1239"/>
  <c r="BA1238" l="1"/>
  <c r="AI1279" i="34"/>
  <c r="AE1277"/>
  <c r="AC1278"/>
  <c r="AD1278" s="1"/>
  <c r="AF1277"/>
  <c r="AZ1239" i="6"/>
  <c r="AY1240"/>
  <c r="BA1239" l="1"/>
  <c r="AI1280" i="34"/>
  <c r="AC1279"/>
  <c r="AD1279" s="1"/>
  <c r="AF1278"/>
  <c r="AE1278"/>
  <c r="AY1241" i="6"/>
  <c r="AZ1240"/>
  <c r="BA1240" l="1"/>
  <c r="AI1281" i="34"/>
  <c r="AE1279"/>
  <c r="AC1280"/>
  <c r="AD1280" s="1"/>
  <c r="AF1279"/>
  <c r="AY1242" i="6"/>
  <c r="AZ1241"/>
  <c r="BA1241" l="1"/>
  <c r="AI1282" i="34"/>
  <c r="AE1280"/>
  <c r="AC1281"/>
  <c r="AD1281" s="1"/>
  <c r="AF1280"/>
  <c r="AY1243" i="6"/>
  <c r="AZ1242"/>
  <c r="BA1242" l="1"/>
  <c r="AI1283" i="34"/>
  <c r="AE1281"/>
  <c r="AC1282"/>
  <c r="AD1282" s="1"/>
  <c r="AF1281"/>
  <c r="AY1244" i="6"/>
  <c r="AZ1243"/>
  <c r="BA1243" l="1"/>
  <c r="AI1284" i="34"/>
  <c r="AF1282"/>
  <c r="AC1283"/>
  <c r="AD1283" s="1"/>
  <c r="AE1282"/>
  <c r="AZ1244" i="6"/>
  <c r="AY1245"/>
  <c r="BA1244" l="1"/>
  <c r="AI1285" i="34"/>
  <c r="AC1284"/>
  <c r="AD1284" s="1"/>
  <c r="AF1283"/>
  <c r="AE1283"/>
  <c r="AY1246" i="6"/>
  <c r="AZ1245"/>
  <c r="BA1245" l="1"/>
  <c r="AI1286" i="34"/>
  <c r="AE1284"/>
  <c r="AC1285"/>
  <c r="AD1285" s="1"/>
  <c r="AF1284"/>
  <c r="AY1247" i="6"/>
  <c r="AZ1246"/>
  <c r="BA1246" l="1"/>
  <c r="AI1287" i="34"/>
  <c r="AE1285"/>
  <c r="AC1286"/>
  <c r="AD1286" s="1"/>
  <c r="AF1285"/>
  <c r="AZ1247" i="6"/>
  <c r="AY1248"/>
  <c r="BA1247" l="1"/>
  <c r="AI1288" i="34"/>
  <c r="AC1287"/>
  <c r="AD1287" s="1"/>
  <c r="AF1286"/>
  <c r="AE1286"/>
  <c r="AZ1248" i="6"/>
  <c r="AY1249"/>
  <c r="BA1248" l="1"/>
  <c r="AI1289" i="34"/>
  <c r="AE1287"/>
  <c r="AC1288"/>
  <c r="AD1288" s="1"/>
  <c r="AF1287"/>
  <c r="AY1250" i="6"/>
  <c r="AZ1249"/>
  <c r="BA1249" l="1"/>
  <c r="AI1290" i="34"/>
  <c r="AE1288"/>
  <c r="AC1289"/>
  <c r="AD1289" s="1"/>
  <c r="AF1288"/>
  <c r="AY1251" i="6"/>
  <c r="AZ1250"/>
  <c r="BA1250" l="1"/>
  <c r="AI1291" i="34"/>
  <c r="AE1289"/>
  <c r="AC1290"/>
  <c r="AD1290" s="1"/>
  <c r="AF1289"/>
  <c r="AY1252" i="6"/>
  <c r="AZ1251"/>
  <c r="BA1251" l="1"/>
  <c r="AI1292" i="34"/>
  <c r="AF1290"/>
  <c r="AE1290"/>
  <c r="AC1291"/>
  <c r="AD1291" s="1"/>
  <c r="AZ1252" i="6"/>
  <c r="AY1253"/>
  <c r="BA1252" l="1"/>
  <c r="AI1293" i="34"/>
  <c r="AF1291"/>
  <c r="AC1292"/>
  <c r="AD1292" s="1"/>
  <c r="AE1291"/>
  <c r="AY1254" i="6"/>
  <c r="AZ1253"/>
  <c r="BA1253" l="1"/>
  <c r="AI1294" i="34"/>
  <c r="AE1292"/>
  <c r="AC1293"/>
  <c r="AD1293" s="1"/>
  <c r="AF1292"/>
  <c r="AY1255" i="6"/>
  <c r="AZ1254"/>
  <c r="BA1254" l="1"/>
  <c r="AI1295" i="34"/>
  <c r="AE1293"/>
  <c r="AC1294"/>
  <c r="AD1294" s="1"/>
  <c r="AF1293"/>
  <c r="AY1256" i="6"/>
  <c r="AZ1255"/>
  <c r="BA1255" l="1"/>
  <c r="AI1296" i="34"/>
  <c r="AC1295"/>
  <c r="AD1295" s="1"/>
  <c r="AF1294"/>
  <c r="AE1294"/>
  <c r="AZ1256" i="6"/>
  <c r="AY1257"/>
  <c r="BA1256" l="1"/>
  <c r="AI1297" i="34"/>
  <c r="AE1295"/>
  <c r="AC1296"/>
  <c r="AD1296" s="1"/>
  <c r="AF1295"/>
  <c r="AZ1257" i="6"/>
  <c r="AY1258"/>
  <c r="BA1257" l="1"/>
  <c r="AI1298" i="34"/>
  <c r="AE1296"/>
  <c r="AC1297"/>
  <c r="AD1297" s="1"/>
  <c r="AF1296"/>
  <c r="AY1259" i="6"/>
  <c r="AZ1258"/>
  <c r="BA1258" l="1"/>
  <c r="AI1299" i="34"/>
  <c r="AE1297"/>
  <c r="AC1298"/>
  <c r="AD1298" s="1"/>
  <c r="AF1297"/>
  <c r="AZ1259" i="6"/>
  <c r="AY1260"/>
  <c r="BA1259" l="1"/>
  <c r="AI1300" i="34"/>
  <c r="AF1298"/>
  <c r="AC1299"/>
  <c r="AD1299" s="1"/>
  <c r="AE1298"/>
  <c r="AY1261" i="6"/>
  <c r="AZ1260"/>
  <c r="BA1260" l="1"/>
  <c r="AI1301" i="34"/>
  <c r="AC1300"/>
  <c r="AD1300" s="1"/>
  <c r="AE1299"/>
  <c r="AF1299"/>
  <c r="AY1262" i="6"/>
  <c r="AZ1261"/>
  <c r="BA1261" l="1"/>
  <c r="AI1302" i="34"/>
  <c r="AE1300"/>
  <c r="AC1301"/>
  <c r="AD1301" s="1"/>
  <c r="AF1300"/>
  <c r="AY1263" i="6"/>
  <c r="AZ1262"/>
  <c r="BA1262" l="1"/>
  <c r="AI1303" i="34"/>
  <c r="AE1301"/>
  <c r="AC1302"/>
  <c r="AD1302" s="1"/>
  <c r="AF1301"/>
  <c r="AZ1263" i="6"/>
  <c r="AY1264"/>
  <c r="BA1263" l="1"/>
  <c r="AI1304" i="34"/>
  <c r="AC1303"/>
  <c r="AD1303" s="1"/>
  <c r="AF1302"/>
  <c r="AE1302"/>
  <c r="AZ1264" i="6"/>
  <c r="AY1265"/>
  <c r="BA1264" l="1"/>
  <c r="AI1305" i="34"/>
  <c r="AE1303"/>
  <c r="AC1304"/>
  <c r="AD1304" s="1"/>
  <c r="AF1303"/>
  <c r="AZ1265" i="6"/>
  <c r="AY1266"/>
  <c r="BA1265" l="1"/>
  <c r="AI1306" i="34"/>
  <c r="AE1304"/>
  <c r="AC1305"/>
  <c r="AD1305" s="1"/>
  <c r="AF1304"/>
  <c r="AY1267" i="6"/>
  <c r="AZ1266"/>
  <c r="BA1266" l="1"/>
  <c r="AI1307" i="34"/>
  <c r="AE1305"/>
  <c r="AC1306"/>
  <c r="AD1306" s="1"/>
  <c r="AF1305"/>
  <c r="AZ1267" i="6"/>
  <c r="AY1268"/>
  <c r="BA1267" l="1"/>
  <c r="AI1308" i="34"/>
  <c r="AF1306"/>
  <c r="AC1307"/>
  <c r="AD1307" s="1"/>
  <c r="AE1306"/>
  <c r="AY1269" i="6"/>
  <c r="AZ1268"/>
  <c r="BA1268" l="1"/>
  <c r="AI1309" i="34"/>
  <c r="AC1308"/>
  <c r="AD1308" s="1"/>
  <c r="AE1307"/>
  <c r="AF1307"/>
  <c r="AY1270" i="6"/>
  <c r="AZ1269"/>
  <c r="BA1269" l="1"/>
  <c r="AI1310" i="34"/>
  <c r="AE1308"/>
  <c r="AC1309"/>
  <c r="AD1309" s="1"/>
  <c r="AF1308"/>
  <c r="AZ1270" i="6"/>
  <c r="AY1271"/>
  <c r="BA1270" l="1"/>
  <c r="AI1311" i="34"/>
  <c r="AE1309"/>
  <c r="AC1310"/>
  <c r="AD1310" s="1"/>
  <c r="AF1309"/>
  <c r="AY1272" i="6"/>
  <c r="AZ1271"/>
  <c r="BA1271" l="1"/>
  <c r="AI1312" i="34"/>
  <c r="AC1311"/>
  <c r="AD1311" s="1"/>
  <c r="AF1310"/>
  <c r="AE1310"/>
  <c r="AZ1272" i="6"/>
  <c r="AY1273"/>
  <c r="BA1272" l="1"/>
  <c r="AI1313" i="34"/>
  <c r="AE1311"/>
  <c r="AC1312"/>
  <c r="AD1312" s="1"/>
  <c r="AF1311"/>
  <c r="AY1274" i="6"/>
  <c r="AZ1273"/>
  <c r="BA1273" l="1"/>
  <c r="AI1314" i="34"/>
  <c r="AE1312"/>
  <c r="AC1313"/>
  <c r="AD1313" s="1"/>
  <c r="AF1312"/>
  <c r="AY1275" i="6"/>
  <c r="AZ1274"/>
  <c r="BA1274" l="1"/>
  <c r="AI1315" i="34"/>
  <c r="AE1313"/>
  <c r="AC1314"/>
  <c r="AD1314" s="1"/>
  <c r="AF1313"/>
  <c r="AY1276" i="6"/>
  <c r="AZ1275"/>
  <c r="BA1275" l="1"/>
  <c r="AI1316" i="34"/>
  <c r="AF1314"/>
  <c r="AE1314"/>
  <c r="AC1315"/>
  <c r="AD1315" s="1"/>
  <c r="AZ1276" i="6"/>
  <c r="AY1277"/>
  <c r="BA1276" l="1"/>
  <c r="AI1317" i="34"/>
  <c r="AC1316"/>
  <c r="AD1316" s="1"/>
  <c r="AF1315"/>
  <c r="AE1315"/>
  <c r="AY1278" i="6"/>
  <c r="AZ1277"/>
  <c r="BA1277" l="1"/>
  <c r="AI1318" i="34"/>
  <c r="AE1316"/>
  <c r="AC1317"/>
  <c r="AD1317" s="1"/>
  <c r="AF1316"/>
  <c r="AZ1278" i="6"/>
  <c r="AY1279"/>
  <c r="BA1278" l="1"/>
  <c r="AI1319" i="34"/>
  <c r="AE1317"/>
  <c r="AC1318"/>
  <c r="AD1318" s="1"/>
  <c r="AF1317"/>
  <c r="AZ1279" i="6"/>
  <c r="AY1280"/>
  <c r="BA1279" l="1"/>
  <c r="AI1320" i="34"/>
  <c r="AC1319"/>
  <c r="AD1319" s="1"/>
  <c r="AF1318"/>
  <c r="AE1318"/>
  <c r="AZ1280" i="6"/>
  <c r="AY1281"/>
  <c r="BA1280" l="1"/>
  <c r="AI1321" i="34"/>
  <c r="AE1319"/>
  <c r="AC1320"/>
  <c r="AD1320" s="1"/>
  <c r="AF1319"/>
  <c r="AY1282" i="6"/>
  <c r="AZ1281"/>
  <c r="BA1281" l="1"/>
  <c r="AI1322" i="34"/>
  <c r="AE1320"/>
  <c r="AC1321"/>
  <c r="AD1321" s="1"/>
  <c r="AF1320"/>
  <c r="AY1283" i="6"/>
  <c r="AZ1282"/>
  <c r="BA1282" l="1"/>
  <c r="AI1323" i="34"/>
  <c r="AE1321"/>
  <c r="AC1322"/>
  <c r="AD1322" s="1"/>
  <c r="AF1321"/>
  <c r="AY1284" i="6"/>
  <c r="AZ1283"/>
  <c r="BA1283" l="1"/>
  <c r="AI1324" i="34"/>
  <c r="AC1323"/>
  <c r="AD1323" s="1"/>
  <c r="AF1322"/>
  <c r="AE1322"/>
  <c r="AZ1284" i="6"/>
  <c r="AY1285"/>
  <c r="BA1284" l="1"/>
  <c r="AI1325" i="34"/>
  <c r="AF1323"/>
  <c r="AE1323"/>
  <c r="AC1324"/>
  <c r="AD1324" s="1"/>
  <c r="AY1286" i="6"/>
  <c r="AZ1285"/>
  <c r="BA1285" l="1"/>
  <c r="AI1326" i="34"/>
  <c r="AE1324"/>
  <c r="AC1325"/>
  <c r="AD1325" s="1"/>
  <c r="AF1324"/>
  <c r="AY1287" i="6"/>
  <c r="AZ1286"/>
  <c r="BA1286" l="1"/>
  <c r="AI1327" i="34"/>
  <c r="AE1325"/>
  <c r="AC1326"/>
  <c r="AD1326" s="1"/>
  <c r="AF1325"/>
  <c r="AZ1287" i="6"/>
  <c r="AY1288"/>
  <c r="BA1287" l="1"/>
  <c r="AI1328" i="34"/>
  <c r="AC1327"/>
  <c r="AD1327" s="1"/>
  <c r="AF1326"/>
  <c r="AE1326"/>
  <c r="AZ1288" i="6"/>
  <c r="AY1289"/>
  <c r="BA1288" l="1"/>
  <c r="AI1329" i="34"/>
  <c r="AE1327"/>
  <c r="AC1328"/>
  <c r="AD1328" s="1"/>
  <c r="AF1327"/>
  <c r="AY1290" i="6"/>
  <c r="AZ1289"/>
  <c r="BA1289" l="1"/>
  <c r="AI1330" i="34"/>
  <c r="AE1328"/>
  <c r="AC1329"/>
  <c r="AD1329" s="1"/>
  <c r="AF1328"/>
  <c r="AZ1290" i="6"/>
  <c r="AY1291"/>
  <c r="BA1290" l="1"/>
  <c r="AI1331" i="34"/>
  <c r="AE1329"/>
  <c r="AC1330"/>
  <c r="AD1330" s="1"/>
  <c r="AF1329"/>
  <c r="AZ1291" i="6"/>
  <c r="AY1292"/>
  <c r="BA1291" l="1"/>
  <c r="AI1332" i="34"/>
  <c r="AC1331"/>
  <c r="AD1331" s="1"/>
  <c r="AE1330"/>
  <c r="AF1330"/>
  <c r="AZ1292" i="6"/>
  <c r="AY1293"/>
  <c r="BA1292" l="1"/>
  <c r="AI1333" i="34"/>
  <c r="AF1331"/>
  <c r="AE1331"/>
  <c r="AC1332"/>
  <c r="AD1332" s="1"/>
  <c r="AY1294" i="6"/>
  <c r="AZ1293"/>
  <c r="BA1293" l="1"/>
  <c r="AI1334" i="34"/>
  <c r="AE1332"/>
  <c r="AC1333"/>
  <c r="AD1333" s="1"/>
  <c r="AF1332"/>
  <c r="AY1295" i="6"/>
  <c r="AZ1294"/>
  <c r="BA1294" l="1"/>
  <c r="AI1335" i="34"/>
  <c r="AE1333"/>
  <c r="AC1334"/>
  <c r="AD1334" s="1"/>
  <c r="AF1333"/>
  <c r="AY1296" i="6"/>
  <c r="AZ1295"/>
  <c r="BA1295" l="1"/>
  <c r="AI1336" i="34"/>
  <c r="AC1335"/>
  <c r="AD1335" s="1"/>
  <c r="AF1334"/>
  <c r="AE1334"/>
  <c r="AZ1296" i="6"/>
  <c r="AY1297"/>
  <c r="BA1296" l="1"/>
  <c r="AI1337" i="34"/>
  <c r="AE1335"/>
  <c r="AC1336"/>
  <c r="AD1336" s="1"/>
  <c r="AF1335"/>
  <c r="AY1298" i="6"/>
  <c r="AZ1297"/>
  <c r="BA1297" l="1"/>
  <c r="AI1338" i="34"/>
  <c r="AE1336"/>
  <c r="AC1337"/>
  <c r="AD1337" s="1"/>
  <c r="AF1336"/>
  <c r="AY1299" i="6"/>
  <c r="AZ1298"/>
  <c r="BA1298" l="1"/>
  <c r="AI1339" i="34"/>
  <c r="AE1337"/>
  <c r="AC1338"/>
  <c r="AD1338" s="1"/>
  <c r="AF1337"/>
  <c r="AY1300" i="6"/>
  <c r="AZ1299"/>
  <c r="BA1299" l="1"/>
  <c r="AI1340" i="34"/>
  <c r="AF1338"/>
  <c r="AC1339"/>
  <c r="AD1339" s="1"/>
  <c r="AE1338"/>
  <c r="AZ1300" i="6"/>
  <c r="AY1301"/>
  <c r="BA1300" l="1"/>
  <c r="AI1341" i="34"/>
  <c r="AC1340"/>
  <c r="AD1340" s="1"/>
  <c r="AE1339"/>
  <c r="AF1339"/>
  <c r="AY1302" i="6"/>
  <c r="AZ1301"/>
  <c r="BA1301" l="1"/>
  <c r="AI1342" i="34"/>
  <c r="AE1340"/>
  <c r="AC1341"/>
  <c r="AD1341" s="1"/>
  <c r="AF1340"/>
  <c r="AY1303" i="6"/>
  <c r="AZ1302"/>
  <c r="BA1302" l="1"/>
  <c r="AI1343" i="34"/>
  <c r="AE1341"/>
  <c r="AC1342"/>
  <c r="AD1342" s="1"/>
  <c r="AF1341"/>
  <c r="AZ1303" i="6"/>
  <c r="AY1304"/>
  <c r="BA1303" l="1"/>
  <c r="AI1344" i="34"/>
  <c r="AC1343"/>
  <c r="AD1343" s="1"/>
  <c r="AF1342"/>
  <c r="AE1342"/>
  <c r="AZ1304" i="6"/>
  <c r="AY1305"/>
  <c r="BA1304" l="1"/>
  <c r="AI1345" i="34"/>
  <c r="AE1343"/>
  <c r="AC1344"/>
  <c r="AD1344" s="1"/>
  <c r="AF1343"/>
  <c r="AY1306" i="6"/>
  <c r="AZ1305"/>
  <c r="BA1305" l="1"/>
  <c r="AI1346" i="34"/>
  <c r="AE1344"/>
  <c r="AC1345"/>
  <c r="AD1345" s="1"/>
  <c r="AF1344"/>
  <c r="AY1307" i="6"/>
  <c r="AZ1306"/>
  <c r="BA1306" l="1"/>
  <c r="AI1347" i="34"/>
  <c r="AE1345"/>
  <c r="AC1346"/>
  <c r="AD1346" s="1"/>
  <c r="AF1345"/>
  <c r="AY1308" i="6"/>
  <c r="AZ1307"/>
  <c r="BA1307" l="1"/>
  <c r="AI1348" i="34"/>
  <c r="AF1346"/>
  <c r="AC1347"/>
  <c r="AD1347" s="1"/>
  <c r="AE1346"/>
  <c r="AY1309" i="6"/>
  <c r="AZ1308"/>
  <c r="BA1308" l="1"/>
  <c r="AI1349" i="34"/>
  <c r="AF1347"/>
  <c r="AC1348"/>
  <c r="AD1348" s="1"/>
  <c r="AE1347"/>
  <c r="AZ1309" i="6"/>
  <c r="AY1310"/>
  <c r="BA1309" l="1"/>
  <c r="AI1350" i="34"/>
  <c r="AE1348"/>
  <c r="AC1349"/>
  <c r="AD1349" s="1"/>
  <c r="AF1348"/>
  <c r="AY1311" i="6"/>
  <c r="AZ1310"/>
  <c r="BA1310" l="1"/>
  <c r="AI1351" i="34"/>
  <c r="AE1349"/>
  <c r="AC1350"/>
  <c r="AD1350" s="1"/>
  <c r="AF1349"/>
  <c r="AY1312" i="6"/>
  <c r="AZ1311"/>
  <c r="BA1311" l="1"/>
  <c r="AI1352" i="34"/>
  <c r="AC1351"/>
  <c r="AD1351" s="1"/>
  <c r="AF1350"/>
  <c r="AE1350"/>
  <c r="AZ1312" i="6"/>
  <c r="AY1313"/>
  <c r="BA1312" l="1"/>
  <c r="AI1353" i="34"/>
  <c r="AE1351"/>
  <c r="AC1352"/>
  <c r="AD1352" s="1"/>
  <c r="AF1351"/>
  <c r="AY1314" i="6"/>
  <c r="AZ1313"/>
  <c r="BA1313" l="1"/>
  <c r="AI1354" i="34"/>
  <c r="AE1352"/>
  <c r="AC1353"/>
  <c r="AD1353" s="1"/>
  <c r="AF1352"/>
  <c r="AY1315" i="6"/>
  <c r="AZ1314"/>
  <c r="BA1314" l="1"/>
  <c r="AI1355" i="34"/>
  <c r="AE1353"/>
  <c r="AC1354"/>
  <c r="AD1354" s="1"/>
  <c r="AF1353"/>
  <c r="AZ1315" i="6"/>
  <c r="AY1316"/>
  <c r="BA1315" l="1"/>
  <c r="AI1356" i="34"/>
  <c r="AF1354"/>
  <c r="AC1355"/>
  <c r="AD1355" s="1"/>
  <c r="AE1354"/>
  <c r="P24" i="8"/>
  <c r="I2"/>
  <c r="AY1317" i="6"/>
  <c r="AZ1316"/>
  <c r="BA1316" l="1"/>
  <c r="AI1357" i="34"/>
  <c r="AC1356"/>
  <c r="AD1356" s="1"/>
  <c r="AF1355"/>
  <c r="AE1355"/>
  <c r="P14" i="8"/>
  <c r="C1" i="32"/>
  <c r="C3" i="8"/>
  <c r="AY1318" i="6"/>
  <c r="AZ1317"/>
  <c r="BA1317" l="1"/>
  <c r="AI1358" i="34"/>
  <c r="AE1356"/>
  <c r="AC1357"/>
  <c r="AD1357" s="1"/>
  <c r="AF1356"/>
  <c r="H65" i="8"/>
  <c r="E4" i="32"/>
  <c r="F4"/>
  <c r="J4"/>
  <c r="K4"/>
  <c r="G4"/>
  <c r="I4"/>
  <c r="H4"/>
  <c r="D9" s="1"/>
  <c r="D8" s="1"/>
  <c r="D7" s="1"/>
  <c r="AY1319" i="6"/>
  <c r="AZ1318"/>
  <c r="BA1318" l="1"/>
  <c r="AI1359" i="34"/>
  <c r="AE1357"/>
  <c r="AC1358"/>
  <c r="AD1358" s="1"/>
  <c r="AF1357"/>
  <c r="B35" i="6"/>
  <c r="AZ1319"/>
  <c r="AY1320"/>
  <c r="BA1319" l="1"/>
  <c r="AI1360" i="34"/>
  <c r="AC1359"/>
  <c r="AD1359" s="1"/>
  <c r="AF1358"/>
  <c r="AE1358"/>
  <c r="K9" i="32"/>
  <c r="F9"/>
  <c r="J9"/>
  <c r="I9"/>
  <c r="G9"/>
  <c r="H9"/>
  <c r="E9"/>
  <c r="D10"/>
  <c r="AY1321" i="6"/>
  <c r="AZ1320"/>
  <c r="BA1320" l="1"/>
  <c r="AI1361" i="34"/>
  <c r="AE1359"/>
  <c r="AC1360"/>
  <c r="AD1360" s="1"/>
  <c r="AF1359"/>
  <c r="G8" i="32"/>
  <c r="K8"/>
  <c r="F8"/>
  <c r="E8"/>
  <c r="J8"/>
  <c r="H8"/>
  <c r="I8"/>
  <c r="G10"/>
  <c r="K10"/>
  <c r="E10"/>
  <c r="I10"/>
  <c r="H10"/>
  <c r="F10"/>
  <c r="J10"/>
  <c r="D6"/>
  <c r="D11"/>
  <c r="AZ1321" i="6"/>
  <c r="AY1322"/>
  <c r="BA1321" l="1"/>
  <c r="AI1362" i="34"/>
  <c r="AE1360"/>
  <c r="AC1361"/>
  <c r="AD1361" s="1"/>
  <c r="AF1360"/>
  <c r="H7" i="32"/>
  <c r="K7"/>
  <c r="J7"/>
  <c r="F7"/>
  <c r="E7"/>
  <c r="G7"/>
  <c r="I7"/>
  <c r="K11"/>
  <c r="E11"/>
  <c r="I11"/>
  <c r="G11"/>
  <c r="H11"/>
  <c r="F11"/>
  <c r="J11"/>
  <c r="D12"/>
  <c r="D13" s="1"/>
  <c r="AY1323" i="6"/>
  <c r="AZ1322"/>
  <c r="BA1322" l="1"/>
  <c r="AI1363" i="34"/>
  <c r="AE1361"/>
  <c r="AC1362"/>
  <c r="AD1362" s="1"/>
  <c r="AF1361"/>
  <c r="E12" i="32"/>
  <c r="J12"/>
  <c r="H12"/>
  <c r="I12"/>
  <c r="K12"/>
  <c r="G12"/>
  <c r="F12"/>
  <c r="H6"/>
  <c r="F6"/>
  <c r="I6"/>
  <c r="J6"/>
  <c r="E6"/>
  <c r="K6"/>
  <c r="G6"/>
  <c r="AY1324" i="6"/>
  <c r="AZ1323"/>
  <c r="BA1323" l="1"/>
  <c r="AI1364" i="34"/>
  <c r="AC1363"/>
  <c r="AD1363" s="1"/>
  <c r="AE1362"/>
  <c r="AF1362"/>
  <c r="G13" i="32"/>
  <c r="K13"/>
  <c r="H13"/>
  <c r="F13"/>
  <c r="I13"/>
  <c r="J13"/>
  <c r="E13"/>
  <c r="AY1325" i="6"/>
  <c r="AZ1324"/>
  <c r="BA1324" l="1"/>
  <c r="AI1365" i="34"/>
  <c r="AC1364"/>
  <c r="AD1364" s="1"/>
  <c r="AE1363"/>
  <c r="AF1363"/>
  <c r="J2" i="32"/>
  <c r="AY1326" i="6"/>
  <c r="AZ1325"/>
  <c r="BA1325" l="1"/>
  <c r="AI1366" i="34"/>
  <c r="AE1364"/>
  <c r="AC1365"/>
  <c r="AD1365" s="1"/>
  <c r="AF1364"/>
  <c r="G65" i="8"/>
  <c r="AY1327" i="6"/>
  <c r="AZ1326"/>
  <c r="BA1326" l="1"/>
  <c r="AI1367" i="34"/>
  <c r="AE1365"/>
  <c r="AC1366"/>
  <c r="AD1366" s="1"/>
  <c r="AF1365"/>
  <c r="AY1328" i="6"/>
  <c r="AZ1327"/>
  <c r="BA1327" l="1"/>
  <c r="AI1368" i="34"/>
  <c r="AC1367"/>
  <c r="AD1367" s="1"/>
  <c r="AF1366"/>
  <c r="AE1366"/>
  <c r="AY1329" i="6"/>
  <c r="AZ1328"/>
  <c r="BA1328" l="1"/>
  <c r="AI1369" i="34"/>
  <c r="AE1367"/>
  <c r="AC1368"/>
  <c r="AD1368" s="1"/>
  <c r="AF1367"/>
  <c r="AZ1329" i="6"/>
  <c r="AY1330"/>
  <c r="BA1329" l="1"/>
  <c r="AI1370" i="34"/>
  <c r="AE1368"/>
  <c r="AC1369"/>
  <c r="AD1369" s="1"/>
  <c r="AF1368"/>
  <c r="AZ1330" i="6"/>
  <c r="AY1331"/>
  <c r="BA1330" l="1"/>
  <c r="AI1371" i="34"/>
  <c r="AE1369"/>
  <c r="AC1370"/>
  <c r="AD1370" s="1"/>
  <c r="AF1369"/>
  <c r="AZ1331" i="6"/>
  <c r="AY1332"/>
  <c r="BA1331" l="1"/>
  <c r="AI1372" i="34"/>
  <c r="AF1370"/>
  <c r="AC1371"/>
  <c r="AD1371" s="1"/>
  <c r="AE1370"/>
  <c r="AZ1332" i="6"/>
  <c r="AY1333"/>
  <c r="BA1332" l="1"/>
  <c r="AI1373" i="34"/>
  <c r="AF1371"/>
  <c r="AE1371"/>
  <c r="AC1372"/>
  <c r="AD1372" s="1"/>
  <c r="AY1334" i="6"/>
  <c r="AZ1333"/>
  <c r="BA1333" l="1"/>
  <c r="AI1374" i="34"/>
  <c r="AE1372"/>
  <c r="AC1373"/>
  <c r="AD1373" s="1"/>
  <c r="AF1372"/>
  <c r="AY1335" i="6"/>
  <c r="AZ1334"/>
  <c r="BA1334" l="1"/>
  <c r="AI1375" i="34"/>
  <c r="AE1373"/>
  <c r="AC1374"/>
  <c r="AD1374" s="1"/>
  <c r="AF1373"/>
  <c r="AY1336" i="6"/>
  <c r="AZ1335"/>
  <c r="BA1335" l="1"/>
  <c r="AI1376" i="34"/>
  <c r="AC1375"/>
  <c r="AD1375" s="1"/>
  <c r="AF1374"/>
  <c r="AE1374"/>
  <c r="AY1337" i="6"/>
  <c r="AZ1336"/>
  <c r="BA1336" l="1"/>
  <c r="AI1377" i="34"/>
  <c r="AE1375"/>
  <c r="AC1376"/>
  <c r="AD1376" s="1"/>
  <c r="AF1375"/>
  <c r="AZ1337" i="6"/>
  <c r="AY1338"/>
  <c r="BA1337" l="1"/>
  <c r="AI1378" i="34"/>
  <c r="AE1376"/>
  <c r="AC1377"/>
  <c r="AD1377" s="1"/>
  <c r="AF1376"/>
  <c r="AY1339" i="6"/>
  <c r="AZ1338"/>
  <c r="BA1338" l="1"/>
  <c r="AI1379" i="34"/>
  <c r="AE1377"/>
  <c r="AC1378"/>
  <c r="AD1378" s="1"/>
  <c r="AF1377"/>
  <c r="AY1340" i="6"/>
  <c r="AZ1339"/>
  <c r="BA1339" l="1"/>
  <c r="AI1380" i="34"/>
  <c r="AC1379"/>
  <c r="AD1379" s="1"/>
  <c r="AF1378"/>
  <c r="AE1378"/>
  <c r="AZ1340" i="6"/>
  <c r="AY1341"/>
  <c r="BA1340" l="1"/>
  <c r="AI1381" i="34"/>
  <c r="AC1380"/>
  <c r="AD1380" s="1"/>
  <c r="AE1379"/>
  <c r="AF1379"/>
  <c r="AY1342" i="6"/>
  <c r="AZ1341"/>
  <c r="BA1341" l="1"/>
  <c r="AI1382" i="34"/>
  <c r="AE1380"/>
  <c r="AC1381"/>
  <c r="AD1381" s="1"/>
  <c r="AF1380"/>
  <c r="AY1343" i="6"/>
  <c r="AZ1342"/>
  <c r="BA1342" l="1"/>
  <c r="AI1383" i="34"/>
  <c r="AE1381"/>
  <c r="AC1382"/>
  <c r="AD1382" s="1"/>
  <c r="AF1381"/>
  <c r="AY1344" i="6"/>
  <c r="AZ1343"/>
  <c r="BA1343" l="1"/>
  <c r="AI1384" i="34"/>
  <c r="AC1383"/>
  <c r="AD1383" s="1"/>
  <c r="AF1382"/>
  <c r="AE1382"/>
  <c r="AY1345" i="6"/>
  <c r="AZ1344"/>
  <c r="BA1344" l="1"/>
  <c r="AI1385" i="34"/>
  <c r="AE1383"/>
  <c r="AC1384"/>
  <c r="AD1384" s="1"/>
  <c r="AF1383"/>
  <c r="AY1346" i="6"/>
  <c r="AZ1345"/>
  <c r="BA1345" l="1"/>
  <c r="AI1386" i="34"/>
  <c r="AE1384"/>
  <c r="AC1385"/>
  <c r="AD1385" s="1"/>
  <c r="AF1384"/>
  <c r="AZ1346" i="6"/>
  <c r="AY1347"/>
  <c r="BA1346" l="1"/>
  <c r="AI1387" i="34"/>
  <c r="AE1385"/>
  <c r="AC1386"/>
  <c r="AD1386" s="1"/>
  <c r="AF1385"/>
  <c r="AZ1347" i="6"/>
  <c r="AY1348"/>
  <c r="BA1347" l="1"/>
  <c r="AI1388" i="34"/>
  <c r="AF1386"/>
  <c r="AE1386"/>
  <c r="AC1387"/>
  <c r="AD1387" s="1"/>
  <c r="AZ1348" i="6"/>
  <c r="AY1349"/>
  <c r="BA1348" l="1"/>
  <c r="AI1389" i="34"/>
  <c r="AF1387"/>
  <c r="AE1387"/>
  <c r="AC1388"/>
  <c r="AD1388" s="1"/>
  <c r="AY1350" i="6"/>
  <c r="AZ1349"/>
  <c r="BA1349" l="1"/>
  <c r="AI1390" i="34"/>
  <c r="AE1388"/>
  <c r="AC1389"/>
  <c r="AD1389" s="1"/>
  <c r="AF1388"/>
  <c r="AZ1350" i="6"/>
  <c r="AY1351"/>
  <c r="BA1350" l="1"/>
  <c r="AI1391" i="34"/>
  <c r="AE1389"/>
  <c r="AC1390"/>
  <c r="AD1390" s="1"/>
  <c r="AF1389"/>
  <c r="AZ1351" i="6"/>
  <c r="AY1352"/>
  <c r="BA1351" l="1"/>
  <c r="AI1392" i="34"/>
  <c r="AC1391"/>
  <c r="AD1391" s="1"/>
  <c r="AF1390"/>
  <c r="AE1390"/>
  <c r="AZ1352" i="6"/>
  <c r="AY1353"/>
  <c r="BA1352" l="1"/>
  <c r="AI1393" i="34"/>
  <c r="AE1391"/>
  <c r="AC1392"/>
  <c r="AD1392" s="1"/>
  <c r="AF1391"/>
  <c r="AZ1353" i="6"/>
  <c r="AY1354"/>
  <c r="BA1353" l="1"/>
  <c r="AI1394" i="34"/>
  <c r="AE1392"/>
  <c r="AC1393"/>
  <c r="AD1393" s="1"/>
  <c r="AF1392"/>
  <c r="AY1355" i="6"/>
  <c r="AZ1354"/>
  <c r="BA1354" l="1"/>
  <c r="AI1395" i="34"/>
  <c r="AE1393"/>
  <c r="AC1394"/>
  <c r="AD1394" s="1"/>
  <c r="AF1393"/>
  <c r="AZ1355" i="6"/>
  <c r="AY1356"/>
  <c r="BA1355" l="1"/>
  <c r="AI1396" i="34"/>
  <c r="AF1394"/>
  <c r="AC1395"/>
  <c r="AD1395" s="1"/>
  <c r="AE1394"/>
  <c r="AY1357" i="6"/>
  <c r="AZ1356"/>
  <c r="BA1356" l="1"/>
  <c r="AI1397" i="34"/>
  <c r="AF1395"/>
  <c r="AE1395"/>
  <c r="AC1396"/>
  <c r="AD1396" s="1"/>
  <c r="AZ1357" i="6"/>
  <c r="AY1358"/>
  <c r="BA1357" l="1"/>
  <c r="AI1398" i="34"/>
  <c r="AE1396"/>
  <c r="AC1397"/>
  <c r="AD1397" s="1"/>
  <c r="AF1396"/>
  <c r="AY1359" i="6"/>
  <c r="AZ1358"/>
  <c r="BA1358" l="1"/>
  <c r="AI1399" i="34"/>
  <c r="AE1397"/>
  <c r="AC1398"/>
  <c r="AD1398" s="1"/>
  <c r="AF1397"/>
  <c r="AY1360" i="6"/>
  <c r="AZ1359"/>
  <c r="BA1359" l="1"/>
  <c r="AI1400" i="34"/>
  <c r="AC1399"/>
  <c r="AD1399" s="1"/>
  <c r="AF1398"/>
  <c r="AE1398"/>
  <c r="AZ1360" i="6"/>
  <c r="AY1361"/>
  <c r="BA1360" l="1"/>
  <c r="AI1401" i="34"/>
  <c r="AE1399"/>
  <c r="AC1400"/>
  <c r="AD1400" s="1"/>
  <c r="AF1399"/>
  <c r="AZ1361" i="6"/>
  <c r="AY1362"/>
  <c r="BA1361" l="1"/>
  <c r="AI1402" i="34"/>
  <c r="AE1400"/>
  <c r="AC1401"/>
  <c r="AD1401" s="1"/>
  <c r="AF1400"/>
  <c r="AY1363" i="6"/>
  <c r="AZ1362"/>
  <c r="BA1362" l="1"/>
  <c r="AI1403" i="34"/>
  <c r="AE1401"/>
  <c r="AC1402"/>
  <c r="AD1402" s="1"/>
  <c r="AF1401"/>
  <c r="AY1364" i="6"/>
  <c r="AZ1363"/>
  <c r="BA1363" l="1"/>
  <c r="AI1404" i="34"/>
  <c r="AE1402"/>
  <c r="AC1403"/>
  <c r="AD1403" s="1"/>
  <c r="AF1402"/>
  <c r="AZ1364" i="6"/>
  <c r="AY1365"/>
  <c r="BA1364" l="1"/>
  <c r="AI1405" i="34"/>
  <c r="AC1404"/>
  <c r="AD1404" s="1"/>
  <c r="AE1403"/>
  <c r="AF1403"/>
  <c r="AY1366" i="6"/>
  <c r="AZ1365"/>
  <c r="BA1365" l="1"/>
  <c r="AI1406" i="34"/>
  <c r="AE1404"/>
  <c r="AC1405"/>
  <c r="AD1405" s="1"/>
  <c r="AF1404"/>
  <c r="AY1367" i="6"/>
  <c r="AZ1366"/>
  <c r="BA1366" l="1"/>
  <c r="AI1407" i="34"/>
  <c r="AE1405"/>
  <c r="AC1406"/>
  <c r="AD1406" s="1"/>
  <c r="AF1405"/>
  <c r="AY1368" i="6"/>
  <c r="AZ1367"/>
  <c r="BA1367" l="1"/>
  <c r="AI1408" i="34"/>
  <c r="AC1407"/>
  <c r="AD1407" s="1"/>
  <c r="AF1406"/>
  <c r="AE1406"/>
  <c r="AY1369" i="6"/>
  <c r="AZ1368"/>
  <c r="BA1368" l="1"/>
  <c r="AI1409" i="34"/>
  <c r="AE1407"/>
  <c r="AC1408"/>
  <c r="AD1408" s="1"/>
  <c r="AF1407"/>
  <c r="AY1370" i="6"/>
  <c r="AZ1369"/>
  <c r="BA1369" l="1"/>
  <c r="AI1410" i="34"/>
  <c r="AE1408"/>
  <c r="AC1409"/>
  <c r="AD1409" s="1"/>
  <c r="AF1408"/>
  <c r="AZ1370" i="6"/>
  <c r="AY1371"/>
  <c r="BA1370" l="1"/>
  <c r="AI1411" i="34"/>
  <c r="AE1409"/>
  <c r="AC1410"/>
  <c r="AD1410" s="1"/>
  <c r="AF1409"/>
  <c r="AZ1371" i="6"/>
  <c r="AY1372"/>
  <c r="BA1371" l="1"/>
  <c r="AI1412" i="34"/>
  <c r="AC1411"/>
  <c r="AD1411" s="1"/>
  <c r="AF1410"/>
  <c r="AE1410"/>
  <c r="AY1373" i="6"/>
  <c r="AZ1372"/>
  <c r="BA1372" l="1"/>
  <c r="AI1413" i="34"/>
  <c r="AC1412"/>
  <c r="AD1412" s="1"/>
  <c r="AE1411"/>
  <c r="AF1411"/>
  <c r="AY1374" i="6"/>
  <c r="AZ1373"/>
  <c r="BA1373" l="1"/>
  <c r="AI1414" i="34"/>
  <c r="AE1412"/>
  <c r="AC1413"/>
  <c r="AD1413" s="1"/>
  <c r="AF1412"/>
  <c r="AY1375" i="6"/>
  <c r="AZ1374"/>
  <c r="BA1374" l="1"/>
  <c r="AI1415" i="34"/>
  <c r="AE1413"/>
  <c r="AC1414"/>
  <c r="AD1414" s="1"/>
  <c r="AF1413"/>
  <c r="AZ1375" i="6"/>
  <c r="AY1376"/>
  <c r="BA1375" l="1"/>
  <c r="AI1416" i="34"/>
  <c r="AC1415"/>
  <c r="AD1415" s="1"/>
  <c r="AF1414"/>
  <c r="AE1414"/>
  <c r="AZ1376" i="6"/>
  <c r="AY1377"/>
  <c r="BA1376" l="1"/>
  <c r="AI1417" i="34"/>
  <c r="AE1415"/>
  <c r="AC1416"/>
  <c r="AD1416" s="1"/>
  <c r="AF1415"/>
  <c r="AZ1377" i="6"/>
  <c r="AY1378"/>
  <c r="BA1377" l="1"/>
  <c r="AI1418" i="34"/>
  <c r="AE1416"/>
  <c r="AC1417"/>
  <c r="AD1417" s="1"/>
  <c r="AF1416"/>
  <c r="AY1379" i="6"/>
  <c r="AZ1378"/>
  <c r="BA1378" l="1"/>
  <c r="AI1419" i="34"/>
  <c r="AE1417"/>
  <c r="AC1418"/>
  <c r="AD1418" s="1"/>
  <c r="AF1417"/>
  <c r="AZ1379" i="6"/>
  <c r="AY1380"/>
  <c r="BA1379" l="1"/>
  <c r="AI1420" i="34"/>
  <c r="AC1419"/>
  <c r="AD1419" s="1"/>
  <c r="AF1418"/>
  <c r="AE1418"/>
  <c r="AY1381" i="6"/>
  <c r="AZ1380"/>
  <c r="BA1380" l="1"/>
  <c r="AI1421" i="34"/>
  <c r="AC1420"/>
  <c r="AD1420" s="1"/>
  <c r="AF1419"/>
  <c r="AE1419"/>
  <c r="AY1382" i="6"/>
  <c r="AZ1381"/>
  <c r="BA1381" l="1"/>
  <c r="AI1422" i="34"/>
  <c r="AE1420"/>
  <c r="AC1421"/>
  <c r="AD1421" s="1"/>
  <c r="AF1420"/>
  <c r="AY1383" i="6"/>
  <c r="AZ1382"/>
  <c r="BA1382" l="1"/>
  <c r="AI1423" i="34"/>
  <c r="AE1421"/>
  <c r="AC1422"/>
  <c r="AD1422" s="1"/>
  <c r="AF1421"/>
  <c r="AZ1383" i="6"/>
  <c r="AY1384"/>
  <c r="BA1383" l="1"/>
  <c r="AI1424" i="34"/>
  <c r="AC1423"/>
  <c r="AD1423" s="1"/>
  <c r="AF1422"/>
  <c r="AE1422"/>
  <c r="AZ1384" i="6"/>
  <c r="AY1385"/>
  <c r="BA1384" l="1"/>
  <c r="AI1425" i="34"/>
  <c r="AE1423"/>
  <c r="AC1424"/>
  <c r="AD1424" s="1"/>
  <c r="AF1423"/>
  <c r="AZ1385" i="6"/>
  <c r="AY1386"/>
  <c r="BA1385" l="1"/>
  <c r="AI1426" i="34"/>
  <c r="AE1424"/>
  <c r="AC1425"/>
  <c r="AD1425" s="1"/>
  <c r="AF1424"/>
  <c r="AY1387" i="6"/>
  <c r="AZ1386"/>
  <c r="BA1386" l="1"/>
  <c r="AI1427" i="34"/>
  <c r="AE1425"/>
  <c r="AC1426"/>
  <c r="AD1426" s="1"/>
  <c r="AF1425"/>
  <c r="AZ1387" i="6"/>
  <c r="AY1388"/>
  <c r="BA1387" l="1"/>
  <c r="AI1428" i="34"/>
  <c r="AC1427"/>
  <c r="AD1427" s="1"/>
  <c r="AE1426"/>
  <c r="AF1426"/>
  <c r="AZ1388" i="6"/>
  <c r="AY1389"/>
  <c r="BA1388" l="1"/>
  <c r="AI1429" i="34"/>
  <c r="AC1428"/>
  <c r="AD1428" s="1"/>
  <c r="AF1427"/>
  <c r="AE1427"/>
  <c r="AZ1389" i="6"/>
  <c r="AY1390"/>
  <c r="BA1389" l="1"/>
  <c r="AI1430" i="34"/>
  <c r="AE1428"/>
  <c r="AC1429"/>
  <c r="AD1429" s="1"/>
  <c r="AF1428"/>
  <c r="AY1391" i="6"/>
  <c r="AZ1390"/>
  <c r="BA1390" l="1"/>
  <c r="AI1431" i="34"/>
  <c r="AE1429"/>
  <c r="AC1430"/>
  <c r="AD1430" s="1"/>
  <c r="AF1429"/>
  <c r="AZ1391" i="6"/>
  <c r="AY1392"/>
  <c r="BA1391" l="1"/>
  <c r="AI1432" i="34"/>
  <c r="AC1431"/>
  <c r="AD1431" s="1"/>
  <c r="AF1430"/>
  <c r="AE1430"/>
  <c r="AY1393" i="6"/>
  <c r="AZ1392"/>
  <c r="BA1392" l="1"/>
  <c r="AI1433" i="34"/>
  <c r="AE1431"/>
  <c r="AC1432"/>
  <c r="AD1432" s="1"/>
  <c r="AF1431"/>
  <c r="AY1394" i="6"/>
  <c r="AZ1393"/>
  <c r="BA1393" l="1"/>
  <c r="AI1434" i="34"/>
  <c r="AE1432"/>
  <c r="AC1433"/>
  <c r="AD1433" s="1"/>
  <c r="AF1432"/>
  <c r="AY1395" i="6"/>
  <c r="AZ1394"/>
  <c r="BA1394" l="1"/>
  <c r="AI1435" i="34"/>
  <c r="AE1433"/>
  <c r="AC1434"/>
  <c r="AD1434" s="1"/>
  <c r="AF1433"/>
  <c r="AZ1395" i="6"/>
  <c r="AY1396"/>
  <c r="BA1395" l="1"/>
  <c r="AI1436" i="34"/>
  <c r="AF1434"/>
  <c r="AC1435"/>
  <c r="AD1435" s="1"/>
  <c r="AE1434"/>
  <c r="AZ1396" i="6"/>
  <c r="AY1397"/>
  <c r="BA1396" l="1"/>
  <c r="AI1437" i="34"/>
  <c r="AF1435"/>
  <c r="AE1435"/>
  <c r="AC1436"/>
  <c r="AD1436" s="1"/>
  <c r="AZ1397" i="6"/>
  <c r="AY1398"/>
  <c r="BA1397" l="1"/>
  <c r="AI1438" i="34"/>
  <c r="AE1436"/>
  <c r="AC1437"/>
  <c r="AD1437" s="1"/>
  <c r="AF1436"/>
  <c r="AY1399" i="6"/>
  <c r="AZ1398"/>
  <c r="BA1398" l="1"/>
  <c r="AI1439" i="34"/>
  <c r="AE1437"/>
  <c r="AC1438"/>
  <c r="AD1438" s="1"/>
  <c r="AF1437"/>
  <c r="AY1400" i="6"/>
  <c r="AZ1399"/>
  <c r="BA1399" l="1"/>
  <c r="AI1440" i="34"/>
  <c r="AC1439"/>
  <c r="AD1439" s="1"/>
  <c r="AF1438"/>
  <c r="AE1438"/>
  <c r="AY1401" i="6"/>
  <c r="AZ1400"/>
  <c r="BA1400" l="1"/>
  <c r="AI1441" i="34"/>
  <c r="AE1439"/>
  <c r="AC1440"/>
  <c r="AD1440" s="1"/>
  <c r="AF1439"/>
  <c r="AZ1401" i="6"/>
  <c r="AY1402"/>
  <c r="BA1401" l="1"/>
  <c r="AI1442" i="34"/>
  <c r="AE1440"/>
  <c r="AC1441"/>
  <c r="AD1441" s="1"/>
  <c r="AF1440"/>
  <c r="AY1403" i="6"/>
  <c r="AZ1402"/>
  <c r="BA1402" l="1"/>
  <c r="AI1443" i="34"/>
  <c r="AE1441"/>
  <c r="AC1442"/>
  <c r="AD1442" s="1"/>
  <c r="AF1441"/>
  <c r="AY1404" i="6"/>
  <c r="AZ1403"/>
  <c r="BA1403" l="1"/>
  <c r="AI1444" i="34"/>
  <c r="AC1443"/>
  <c r="AD1443" s="1"/>
  <c r="AE1442"/>
  <c r="AF1442"/>
  <c r="AZ1404" i="6"/>
  <c r="AY1405"/>
  <c r="BA1404" l="1"/>
  <c r="AI1445" i="34"/>
  <c r="AF1443"/>
  <c r="AC1444"/>
  <c r="AD1444" s="1"/>
  <c r="AE1443"/>
  <c r="AY1406" i="6"/>
  <c r="AZ1405"/>
  <c r="BA1405" l="1"/>
  <c r="AI1446" i="34"/>
  <c r="AE1444"/>
  <c r="AC1445"/>
  <c r="AD1445" s="1"/>
  <c r="AF1444"/>
  <c r="AZ1406" i="6"/>
  <c r="AY1407"/>
  <c r="BA1406" l="1"/>
  <c r="AI1447" i="34"/>
  <c r="AE1445"/>
  <c r="AC1446"/>
  <c r="AD1446" s="1"/>
  <c r="AF1445"/>
  <c r="AY1408" i="6"/>
  <c r="AZ1407"/>
  <c r="BA1407" l="1"/>
  <c r="AI1448" i="34"/>
  <c r="AC1447"/>
  <c r="AD1447" s="1"/>
  <c r="AF1446"/>
  <c r="AE1446"/>
  <c r="AY1409" i="6"/>
  <c r="AZ1408"/>
  <c r="BA1408" l="1"/>
  <c r="AI1449" i="34"/>
  <c r="AE1447"/>
  <c r="AC1448"/>
  <c r="AD1448" s="1"/>
  <c r="AF1447"/>
  <c r="AY1410" i="6"/>
  <c r="AZ1409"/>
  <c r="BA1409" l="1"/>
  <c r="AI1450" i="34"/>
  <c r="AE1448"/>
  <c r="AC1449"/>
  <c r="AD1449" s="1"/>
  <c r="AF1448"/>
  <c r="AZ1410" i="6"/>
  <c r="AY1411"/>
  <c r="BA1410" l="1"/>
  <c r="AI1451" i="34"/>
  <c r="AE1449"/>
  <c r="AC1450"/>
  <c r="AD1450" s="1"/>
  <c r="AF1449"/>
  <c r="AY1412" i="6"/>
  <c r="AZ1411"/>
  <c r="BA1411" l="1"/>
  <c r="AI1452" i="34"/>
  <c r="AF1450"/>
  <c r="AC1451"/>
  <c r="AD1451" s="1"/>
  <c r="AE1450"/>
  <c r="AZ1412" i="6"/>
  <c r="AY1413"/>
  <c r="BA1412" l="1"/>
  <c r="AI1453" i="34"/>
  <c r="AC1452"/>
  <c r="AD1452" s="1"/>
  <c r="AF1451"/>
  <c r="AE1451"/>
  <c r="AZ1413" i="6"/>
  <c r="AY1414"/>
  <c r="BA1413" l="1"/>
  <c r="AI1454" i="34"/>
  <c r="AE1452"/>
  <c r="AC1453"/>
  <c r="AD1453" s="1"/>
  <c r="AF1452"/>
  <c r="AY1415" i="6"/>
  <c r="AZ1414"/>
  <c r="BA1414" l="1"/>
  <c r="AI1455" i="34"/>
  <c r="AE1453"/>
  <c r="AC1454"/>
  <c r="AD1454" s="1"/>
  <c r="AF1453"/>
  <c r="AZ1415" i="6"/>
  <c r="AY1416"/>
  <c r="BA1415" l="1"/>
  <c r="AI1456" i="34"/>
  <c r="AC1455"/>
  <c r="AD1455" s="1"/>
  <c r="AF1454"/>
  <c r="AE1454"/>
  <c r="AY1417" i="6"/>
  <c r="AZ1416"/>
  <c r="BA1416" l="1"/>
  <c r="AI1457" i="34"/>
  <c r="AE1455"/>
  <c r="AC1456"/>
  <c r="AD1456" s="1"/>
  <c r="AF1455"/>
  <c r="AY1418" i="6"/>
  <c r="AZ1417"/>
  <c r="BA1417" l="1"/>
  <c r="AI1458" i="34"/>
  <c r="AE1456"/>
  <c r="AC1457"/>
  <c r="AD1457" s="1"/>
  <c r="AF1456"/>
  <c r="AZ1418" i="6"/>
  <c r="AY1419"/>
  <c r="BA1418" l="1"/>
  <c r="AI1459" i="34"/>
  <c r="AE1457"/>
  <c r="AC1458"/>
  <c r="AD1458" s="1"/>
  <c r="AF1457"/>
  <c r="AZ1419" i="6"/>
  <c r="AY1420"/>
  <c r="BA1419" l="1"/>
  <c r="AI1460" i="34"/>
  <c r="AF1458"/>
  <c r="AC1459"/>
  <c r="AD1459" s="1"/>
  <c r="AE1458"/>
  <c r="AZ1420" i="6"/>
  <c r="AY1421"/>
  <c r="BA1420" l="1"/>
  <c r="AI1461" i="34"/>
  <c r="AC1460"/>
  <c r="AD1460" s="1"/>
  <c r="AF1459"/>
  <c r="AE1459"/>
  <c r="AZ1421" i="6"/>
  <c r="AY1422"/>
  <c r="BA1421" l="1"/>
  <c r="AI1462" i="34"/>
  <c r="AE1460"/>
  <c r="AC1461"/>
  <c r="AD1461" s="1"/>
  <c r="AF1460"/>
  <c r="AY1423" i="6"/>
  <c r="AZ1422"/>
  <c r="BA1422" l="1"/>
  <c r="AI1463" i="34"/>
  <c r="AE1461"/>
  <c r="AC1462"/>
  <c r="AD1462" s="1"/>
  <c r="AF1461"/>
  <c r="AY1424" i="6"/>
  <c r="AZ1423"/>
  <c r="BA1423" l="1"/>
  <c r="AI1464" i="34"/>
  <c r="AC1463"/>
  <c r="AD1463" s="1"/>
  <c r="AF1462"/>
  <c r="AE1462"/>
  <c r="AZ1424" i="6"/>
  <c r="AY1425"/>
  <c r="BA1424" l="1"/>
  <c r="AI1465" i="34"/>
  <c r="AE1463"/>
  <c r="AC1464"/>
  <c r="AD1464" s="1"/>
  <c r="AF1463"/>
  <c r="AZ1425" i="6"/>
  <c r="AY1426"/>
  <c r="BA1425" l="1"/>
  <c r="AI1466" i="34"/>
  <c r="AE1464"/>
  <c r="AC1465"/>
  <c r="AD1465" s="1"/>
  <c r="AF1464"/>
  <c r="AZ1426" i="6"/>
  <c r="AY1427"/>
  <c r="BA1426" l="1"/>
  <c r="AI1467" i="34"/>
  <c r="AE1465"/>
  <c r="AC1466"/>
  <c r="AD1466" s="1"/>
  <c r="AF1465"/>
  <c r="AZ1427" i="6"/>
  <c r="AY1428"/>
  <c r="BA1427" l="1"/>
  <c r="AI1468" i="34"/>
  <c r="AF1466"/>
  <c r="AE1466"/>
  <c r="AC1467"/>
  <c r="AD1467" s="1"/>
  <c r="AY1429" i="6"/>
  <c r="AZ1428"/>
  <c r="BA1428" l="1"/>
  <c r="AI1469" i="34"/>
  <c r="AC1468"/>
  <c r="AD1468" s="1"/>
  <c r="AF1467"/>
  <c r="AE1467"/>
  <c r="AZ1429" i="6"/>
  <c r="AY1430"/>
  <c r="BA1429" l="1"/>
  <c r="AI1470" i="34"/>
  <c r="AE1468"/>
  <c r="AC1469"/>
  <c r="AD1469" s="1"/>
  <c r="AF1468"/>
  <c r="AZ1430" i="6"/>
  <c r="AY1431"/>
  <c r="BA1430" l="1"/>
  <c r="AI1471" i="34"/>
  <c r="AE1469"/>
  <c r="AC1470"/>
  <c r="AD1470" s="1"/>
  <c r="AF1469"/>
  <c r="AZ1431" i="6"/>
  <c r="AY1432"/>
  <c r="BA1431" l="1"/>
  <c r="AI1472" i="34"/>
  <c r="AC1471"/>
  <c r="AD1471" s="1"/>
  <c r="AF1470"/>
  <c r="AE1470"/>
  <c r="AY1433" i="6"/>
  <c r="AZ1432"/>
  <c r="BA1432" l="1"/>
  <c r="AI1473" i="34"/>
  <c r="AE1471"/>
  <c r="AC1472"/>
  <c r="AD1472" s="1"/>
  <c r="AF1471"/>
  <c r="AY1434" i="6"/>
  <c r="AZ1433"/>
  <c r="BA1433" l="1"/>
  <c r="AI1474" i="34"/>
  <c r="AE1472"/>
  <c r="AC1473"/>
  <c r="AD1473" s="1"/>
  <c r="AF1472"/>
  <c r="AY1435" i="6"/>
  <c r="AZ1434"/>
  <c r="BA1434" l="1"/>
  <c r="AI1475" i="34"/>
  <c r="AE1473"/>
  <c r="AC1474"/>
  <c r="AD1474" s="1"/>
  <c r="AF1473"/>
  <c r="AZ1435" i="6"/>
  <c r="AY1436"/>
  <c r="BA1435" l="1"/>
  <c r="AI1476" i="34"/>
  <c r="AC1475"/>
  <c r="AD1475" s="1"/>
  <c r="AF1474"/>
  <c r="AE1474"/>
  <c r="AY1437" i="6"/>
  <c r="AZ1436"/>
  <c r="BA1436" l="1"/>
  <c r="AI1477" i="34"/>
  <c r="AF1475"/>
  <c r="AC1476"/>
  <c r="AD1476" s="1"/>
  <c r="AE1475"/>
  <c r="AZ1437" i="6"/>
  <c r="AY1438"/>
  <c r="BA1437" l="1"/>
  <c r="AI1478" i="34"/>
  <c r="AE1476"/>
  <c r="AC1477"/>
  <c r="AD1477" s="1"/>
  <c r="AF1476"/>
  <c r="AY1439" i="6"/>
  <c r="AZ1438"/>
  <c r="BA1438" l="1"/>
  <c r="AI1479" i="34"/>
  <c r="AE1477"/>
  <c r="AC1478"/>
  <c r="AD1478" s="1"/>
  <c r="AF1477"/>
  <c r="AY1440" i="6"/>
  <c r="AZ1439"/>
  <c r="BA1439" l="1"/>
  <c r="AI1480" i="34"/>
  <c r="AC1479"/>
  <c r="AD1479" s="1"/>
  <c r="AF1478"/>
  <c r="AE1478"/>
  <c r="AZ1440" i="6"/>
  <c r="AY1441"/>
  <c r="BA1440" l="1"/>
  <c r="AI1481" i="34"/>
  <c r="AE1479"/>
  <c r="AC1480"/>
  <c r="AD1480" s="1"/>
  <c r="AF1479"/>
  <c r="AZ1441" i="6"/>
  <c r="AY1442"/>
  <c r="BA1441" l="1"/>
  <c r="AI1482" i="34"/>
  <c r="AE1480"/>
  <c r="AC1481"/>
  <c r="AD1481" s="1"/>
  <c r="AF1480"/>
  <c r="AY1443" i="6"/>
  <c r="AZ1442"/>
  <c r="BA1442" l="1"/>
  <c r="AI1483" i="34"/>
  <c r="AE1481"/>
  <c r="AC1482"/>
  <c r="AD1482" s="1"/>
  <c r="AF1481"/>
  <c r="AZ1443" i="6"/>
  <c r="AY1444"/>
  <c r="BA1443" l="1"/>
  <c r="AI1484" i="34"/>
  <c r="AC1483"/>
  <c r="AD1483" s="1"/>
  <c r="AE1482"/>
  <c r="AF1482"/>
  <c r="AY1445" i="6"/>
  <c r="AZ1444"/>
  <c r="BA1444" l="1"/>
  <c r="AI1485" i="34"/>
  <c r="AC1484"/>
  <c r="AD1484" s="1"/>
  <c r="AF1483"/>
  <c r="AE1483"/>
  <c r="AY1446" i="6"/>
  <c r="AZ1445"/>
  <c r="BA1445" l="1"/>
  <c r="AI1486" i="34"/>
  <c r="AE1484"/>
  <c r="AC1485"/>
  <c r="AD1485" s="1"/>
  <c r="AF1484"/>
  <c r="AY1447" i="6"/>
  <c r="AZ1446"/>
  <c r="BA1446" l="1"/>
  <c r="AI1487" i="34"/>
  <c r="AE1485"/>
  <c r="AC1486"/>
  <c r="AD1486" s="1"/>
  <c r="AF1485"/>
  <c r="AY1448" i="6"/>
  <c r="AZ1447"/>
  <c r="BA1447" l="1"/>
  <c r="AI1488" i="34"/>
  <c r="AC1487"/>
  <c r="AD1487" s="1"/>
  <c r="AF1486"/>
  <c r="AE1486"/>
  <c r="AY1449" i="6"/>
  <c r="AZ1448"/>
  <c r="BA1448" l="1"/>
  <c r="AI1489" i="34"/>
  <c r="AE1487"/>
  <c r="AC1488"/>
  <c r="AD1488" s="1"/>
  <c r="AF1487"/>
  <c r="AY1450" i="6"/>
  <c r="AZ1449"/>
  <c r="BA1449" l="1"/>
  <c r="AI1490" i="34"/>
  <c r="AE1488"/>
  <c r="AC1489"/>
  <c r="AD1489" s="1"/>
  <c r="AF1488"/>
  <c r="AY1451" i="6"/>
  <c r="AZ1450"/>
  <c r="BA1450" l="1"/>
  <c r="AI1491" i="34"/>
  <c r="AE1489"/>
  <c r="AC1490"/>
  <c r="AD1490" s="1"/>
  <c r="AF1489"/>
  <c r="AY1452" i="6"/>
  <c r="AZ1451"/>
  <c r="BA1451" l="1"/>
  <c r="AI1492" i="34"/>
  <c r="AC1491"/>
  <c r="AD1491" s="1"/>
  <c r="AE1490"/>
  <c r="AF1490"/>
  <c r="AY1453" i="6"/>
  <c r="AZ1452"/>
  <c r="BA1452" l="1"/>
  <c r="AI1493" i="34"/>
  <c r="AC1492"/>
  <c r="AD1492" s="1"/>
  <c r="AE1491"/>
  <c r="AF1491"/>
  <c r="AZ1453" i="6"/>
  <c r="AY1454"/>
  <c r="BA1453" l="1"/>
  <c r="AI1494" i="34"/>
  <c r="AE1492"/>
  <c r="AC1493"/>
  <c r="AD1493" s="1"/>
  <c r="AF1492"/>
  <c r="AY1455" i="6"/>
  <c r="AZ1454"/>
  <c r="BA1454" l="1"/>
  <c r="AI1495" i="34"/>
  <c r="AE1493"/>
  <c r="AC1494"/>
  <c r="AD1494" s="1"/>
  <c r="AF1493"/>
  <c r="AZ1455" i="6"/>
  <c r="AY1456"/>
  <c r="BA1455" l="1"/>
  <c r="AI1496" i="34"/>
  <c r="AC1495"/>
  <c r="AD1495" s="1"/>
  <c r="AF1494"/>
  <c r="AE1494"/>
  <c r="AY1457" i="6"/>
  <c r="AZ1456"/>
  <c r="BA1456" l="1"/>
  <c r="AI1497" i="34"/>
  <c r="AE1495"/>
  <c r="AC1496"/>
  <c r="AD1496" s="1"/>
  <c r="AF1495"/>
  <c r="AZ1457" i="6"/>
  <c r="AY1458"/>
  <c r="BA1457" l="1"/>
  <c r="AI1498" i="34"/>
  <c r="AE1496"/>
  <c r="AC1497"/>
  <c r="AD1497" s="1"/>
  <c r="AF1496"/>
  <c r="AZ1458" i="6"/>
  <c r="AY1459"/>
  <c r="BA1458" l="1"/>
  <c r="AI1499" i="34"/>
  <c r="AE1497"/>
  <c r="AC1498"/>
  <c r="AD1498" s="1"/>
  <c r="AF1497"/>
  <c r="AZ1459" i="6"/>
  <c r="AY1460"/>
  <c r="BA1459" l="1"/>
  <c r="AI1500" i="34"/>
  <c r="AF1498"/>
  <c r="AC1499"/>
  <c r="AD1499" s="1"/>
  <c r="AE1498"/>
  <c r="AZ1460" i="6"/>
  <c r="AY1461"/>
  <c r="BA1460" l="1"/>
  <c r="AI1501" i="34"/>
  <c r="AF1499"/>
  <c r="AC1500"/>
  <c r="AD1500" s="1"/>
  <c r="AE1499"/>
  <c r="AZ1461" i="6"/>
  <c r="AY1462"/>
  <c r="BA1461" l="1"/>
  <c r="AI1502" i="34"/>
  <c r="AE1500"/>
  <c r="AC1501"/>
  <c r="AD1501" s="1"/>
  <c r="AF1500"/>
  <c r="AY1463" i="6"/>
  <c r="AZ1462"/>
  <c r="BA1462" l="1"/>
  <c r="AI1503" i="34"/>
  <c r="AE1501"/>
  <c r="AC1502"/>
  <c r="AD1502" s="1"/>
  <c r="AF1501"/>
  <c r="AY1464" i="6"/>
  <c r="AZ1463"/>
  <c r="BA1463" l="1"/>
  <c r="AI1504" i="34"/>
  <c r="AC1503"/>
  <c r="AD1503" s="1"/>
  <c r="AF1502"/>
  <c r="AE1502"/>
  <c r="AZ1464" i="6"/>
  <c r="AY1465"/>
  <c r="BA1464" l="1"/>
  <c r="AI1505" i="34"/>
  <c r="AE1503"/>
  <c r="AC1504"/>
  <c r="AD1504" s="1"/>
  <c r="AF1503"/>
  <c r="AY1466" i="6"/>
  <c r="AZ1465"/>
  <c r="BA1465" l="1"/>
  <c r="AI1506" i="34"/>
  <c r="AE1504"/>
  <c r="AC1505"/>
  <c r="AD1505" s="1"/>
  <c r="AF1504"/>
  <c r="AZ1466" i="6"/>
  <c r="AY1467"/>
  <c r="BA1466" l="1"/>
  <c r="AI1507" i="34"/>
  <c r="AE1505"/>
  <c r="AC1506"/>
  <c r="AD1506" s="1"/>
  <c r="AF1505"/>
  <c r="AY1468" i="6"/>
  <c r="AZ1467"/>
  <c r="BA1467" l="1"/>
  <c r="AI1508" i="34"/>
  <c r="AC1507"/>
  <c r="AD1507" s="1"/>
  <c r="AF1506"/>
  <c r="AE1506"/>
  <c r="AY1469" i="6"/>
  <c r="AZ1468"/>
  <c r="BA1468" l="1"/>
  <c r="AI1509" i="34"/>
  <c r="AC1508"/>
  <c r="AD1508" s="1"/>
  <c r="AF1507"/>
  <c r="AE1507"/>
  <c r="AZ1469" i="6"/>
  <c r="AY1470"/>
  <c r="BA1469" l="1"/>
  <c r="AI1510" i="34"/>
  <c r="AE1508"/>
  <c r="AC1509"/>
  <c r="AD1509" s="1"/>
  <c r="AF1508"/>
  <c r="AZ1470" i="6"/>
  <c r="AY1471"/>
  <c r="BA1470" l="1"/>
  <c r="AI1511" i="34"/>
  <c r="AE1509"/>
  <c r="AC1510"/>
  <c r="AD1510" s="1"/>
  <c r="AF1509"/>
  <c r="AZ1471" i="6"/>
  <c r="AY1472"/>
  <c r="BA1471" l="1"/>
  <c r="AI1512" i="34"/>
  <c r="AC1511"/>
  <c r="AD1511" s="1"/>
  <c r="AF1510"/>
  <c r="AE1510"/>
  <c r="AY1473" i="6"/>
  <c r="AZ1472"/>
  <c r="BA1472" l="1"/>
  <c r="AI1513" i="34"/>
  <c r="AE1511"/>
  <c r="AC1512"/>
  <c r="AD1512" s="1"/>
  <c r="AF1511"/>
  <c r="AZ1473" i="6"/>
  <c r="AY1474"/>
  <c r="BA1473" l="1"/>
  <c r="AI1514" i="34"/>
  <c r="AE1512"/>
  <c r="AC1513"/>
  <c r="AD1513" s="1"/>
  <c r="AF1512"/>
  <c r="AY1475" i="6"/>
  <c r="AZ1474"/>
  <c r="BA1474" l="1"/>
  <c r="AI1515" i="34"/>
  <c r="AE1513"/>
  <c r="AC1514"/>
  <c r="AD1514" s="1"/>
  <c r="AF1513"/>
  <c r="AY1476" i="6"/>
  <c r="AZ1475"/>
  <c r="BA1475" l="1"/>
  <c r="AI1516" i="34"/>
  <c r="AC1515"/>
  <c r="AD1515" s="1"/>
  <c r="AF1514"/>
  <c r="AE1514"/>
  <c r="AY1477" i="6"/>
  <c r="AZ1476"/>
  <c r="BA1476" l="1"/>
  <c r="AI1517" i="34"/>
  <c r="AF1515"/>
  <c r="AC1516"/>
  <c r="AD1516" s="1"/>
  <c r="AE1515"/>
  <c r="AY1478" i="6"/>
  <c r="AZ1477"/>
  <c r="BA1477" l="1"/>
  <c r="AI1518" i="34"/>
  <c r="AE1516"/>
  <c r="AC1517"/>
  <c r="AD1517" s="1"/>
  <c r="AF1516"/>
  <c r="AZ1478" i="6"/>
  <c r="AY1479"/>
  <c r="BA1478" l="1"/>
  <c r="AI1519" i="34"/>
  <c r="AE1517"/>
  <c r="AC1518"/>
  <c r="AD1518" s="1"/>
  <c r="AF1517"/>
  <c r="AZ1479" i="6"/>
  <c r="AY1480"/>
  <c r="BA1479" l="1"/>
  <c r="AI1520" i="34"/>
  <c r="AC1519"/>
  <c r="AD1519" s="1"/>
  <c r="AF1518"/>
  <c r="AE1518"/>
  <c r="AZ1480" i="6"/>
  <c r="AY1481"/>
  <c r="BA1480" l="1"/>
  <c r="AI1521" i="34"/>
  <c r="AE1519"/>
  <c r="AC1520"/>
  <c r="AD1520" s="1"/>
  <c r="AF1519"/>
  <c r="AY1482" i="6"/>
  <c r="AZ1481"/>
  <c r="BA1481" l="1"/>
  <c r="AI1522" i="34"/>
  <c r="AE1520"/>
  <c r="AC1521"/>
  <c r="AD1521" s="1"/>
  <c r="AF1520"/>
  <c r="AY1483" i="6"/>
  <c r="AZ1482"/>
  <c r="BA1482" l="1"/>
  <c r="AI1523" i="34"/>
  <c r="AE1521"/>
  <c r="AC1522"/>
  <c r="AD1522" s="1"/>
  <c r="AF1521"/>
  <c r="AY1484" i="6"/>
  <c r="AZ1483"/>
  <c r="BA1483" l="1"/>
  <c r="AI1524" i="34"/>
  <c r="AC1523"/>
  <c r="AD1523" s="1"/>
  <c r="AE1522"/>
  <c r="AF1522"/>
  <c r="AZ1484" i="6"/>
  <c r="AY1485"/>
  <c r="BA1484" l="1"/>
  <c r="AI1525" i="34"/>
  <c r="AF1523"/>
  <c r="AC1524"/>
  <c r="AD1524" s="1"/>
  <c r="AE1523"/>
  <c r="AY1486" i="6"/>
  <c r="AZ1485"/>
  <c r="BA1485" l="1"/>
  <c r="AI1526" i="34"/>
  <c r="AE1524"/>
  <c r="AC1525"/>
  <c r="AD1525" s="1"/>
  <c r="AF1524"/>
  <c r="AY1487" i="6"/>
  <c r="AZ1486"/>
  <c r="BA1486" l="1"/>
  <c r="AI1527" i="34"/>
  <c r="AE1525"/>
  <c r="AC1526"/>
  <c r="AD1526" s="1"/>
  <c r="AF1525"/>
  <c r="AY1488" i="6"/>
  <c r="AZ1487"/>
  <c r="BA1487" l="1"/>
  <c r="AI1528" i="34"/>
  <c r="AC1527"/>
  <c r="AD1527" s="1"/>
  <c r="AF1526"/>
  <c r="AE1526"/>
  <c r="AZ1488" i="6"/>
  <c r="AY1489"/>
  <c r="BA1488" l="1"/>
  <c r="AI1529" i="34"/>
  <c r="AE1527"/>
  <c r="AC1528"/>
  <c r="AD1528" s="1"/>
  <c r="AF1527"/>
  <c r="AY1490" i="6"/>
  <c r="AZ1489"/>
  <c r="BA1489" l="1"/>
  <c r="AI1530" i="34"/>
  <c r="AE1528"/>
  <c r="AC1529"/>
  <c r="AD1529" s="1"/>
  <c r="AF1528"/>
  <c r="AY1491" i="6"/>
  <c r="AZ1490"/>
  <c r="BA1490" l="1"/>
  <c r="AI1531" i="34"/>
  <c r="AE1529"/>
  <c r="AC1530"/>
  <c r="AD1530" s="1"/>
  <c r="AF1529"/>
  <c r="AY1492" i="6"/>
  <c r="AZ1491"/>
  <c r="BA1491" l="1"/>
  <c r="AI1532" i="34"/>
  <c r="AC1531"/>
  <c r="AD1531" s="1"/>
  <c r="AF1530"/>
  <c r="AE1530"/>
  <c r="AZ1492" i="6"/>
  <c r="AY1493"/>
  <c r="BA1492" l="1"/>
  <c r="AI1533" i="34"/>
  <c r="AF1531"/>
  <c r="AC1532"/>
  <c r="AD1532" s="1"/>
  <c r="AE1531"/>
  <c r="AZ1493" i="6"/>
  <c r="AY1494"/>
  <c r="BA1493" l="1"/>
  <c r="AI1534" i="34"/>
  <c r="AE1532"/>
  <c r="AC1533"/>
  <c r="AD1533" s="1"/>
  <c r="AF1532"/>
  <c r="AZ1494" i="6"/>
  <c r="AY1495"/>
  <c r="BA1494" l="1"/>
  <c r="AI1535" i="34"/>
  <c r="AE1533"/>
  <c r="AC1534"/>
  <c r="AD1534" s="1"/>
  <c r="AF1533"/>
  <c r="AY1496" i="6"/>
  <c r="AZ1495"/>
  <c r="BA1495" l="1"/>
  <c r="AI1536" i="34"/>
  <c r="AC1535"/>
  <c r="AD1535" s="1"/>
  <c r="AF1534"/>
  <c r="AE1534"/>
  <c r="AY1497" i="6"/>
  <c r="AZ1496"/>
  <c r="BA1496" l="1"/>
  <c r="AI1537" i="34"/>
  <c r="AE1535"/>
  <c r="AC1536"/>
  <c r="AD1536" s="1"/>
  <c r="AF1535"/>
  <c r="AZ1497" i="6"/>
  <c r="AY1498"/>
  <c r="BA1497" l="1"/>
  <c r="AI1538" i="34"/>
  <c r="AE1536"/>
  <c r="AC1537"/>
  <c r="AD1537" s="1"/>
  <c r="AF1536"/>
  <c r="AY1499" i="6"/>
  <c r="AZ1498"/>
  <c r="BA1498" l="1"/>
  <c r="AI1539" i="34"/>
  <c r="AE1537"/>
  <c r="AC1538"/>
  <c r="AD1538" s="1"/>
  <c r="AF1537"/>
  <c r="AY1500" i="6"/>
  <c r="AZ1499"/>
  <c r="BA1499" l="1"/>
  <c r="AI1540" i="34"/>
  <c r="AC1539"/>
  <c r="AD1539" s="1"/>
  <c r="AF1538"/>
  <c r="AE1538"/>
  <c r="AY1501" i="6"/>
  <c r="AZ1500"/>
  <c r="BA1500" l="1"/>
  <c r="AI1541" i="34"/>
  <c r="AC1540"/>
  <c r="AD1540" s="1"/>
  <c r="AF1539"/>
  <c r="AE1539"/>
  <c r="AY1502" i="6"/>
  <c r="AZ1501"/>
  <c r="BA1501" l="1"/>
  <c r="AI1542" i="34"/>
  <c r="AE1540"/>
  <c r="AC1541"/>
  <c r="AD1541" s="1"/>
  <c r="AF1540"/>
  <c r="AY1503" i="6"/>
  <c r="AZ1502"/>
  <c r="BA1502" l="1"/>
  <c r="AI1543" i="34"/>
  <c r="AE1541"/>
  <c r="AC1542"/>
  <c r="AD1542" s="1"/>
  <c r="AF1541"/>
  <c r="AY1504" i="6"/>
  <c r="AZ1503"/>
  <c r="BA1503" l="1"/>
  <c r="AI1544" i="34"/>
  <c r="AC1543"/>
  <c r="AD1543" s="1"/>
  <c r="AF1542"/>
  <c r="AE1542"/>
  <c r="AY1505" i="6"/>
  <c r="AZ1504"/>
  <c r="BA1504" l="1"/>
  <c r="AI1545" i="34"/>
  <c r="AE1543"/>
  <c r="AC1544"/>
  <c r="AD1544" s="1"/>
  <c r="AF1543"/>
  <c r="AY1506" i="6"/>
  <c r="AZ1505"/>
  <c r="BA1505" l="1"/>
  <c r="AI1546" i="34"/>
  <c r="AE1544"/>
  <c r="AC1545"/>
  <c r="AD1545" s="1"/>
  <c r="AF1544"/>
  <c r="AY1507" i="6"/>
  <c r="AZ1506"/>
  <c r="BA1506" l="1"/>
  <c r="AI1547" i="34"/>
  <c r="AE1545"/>
  <c r="AC1546"/>
  <c r="AD1546" s="1"/>
  <c r="AF1545"/>
  <c r="AY1508" i="6"/>
  <c r="AZ1507"/>
  <c r="BA1507" l="1"/>
  <c r="AI1548" i="34"/>
  <c r="AC1547"/>
  <c r="AD1547" s="1"/>
  <c r="AE1546"/>
  <c r="AF1546"/>
  <c r="AY1509" i="6"/>
  <c r="AZ1508"/>
  <c r="BA1508" l="1"/>
  <c r="AI1549" i="34"/>
  <c r="AF1547"/>
  <c r="AC1548"/>
  <c r="AD1548" s="1"/>
  <c r="AE1547"/>
  <c r="AY1510" i="6"/>
  <c r="AZ1509"/>
  <c r="BA1509" l="1"/>
  <c r="AI1550" i="34"/>
  <c r="AE1548"/>
  <c r="AC1549"/>
  <c r="AD1549" s="1"/>
  <c r="AF1548"/>
  <c r="AZ1510" i="6"/>
  <c r="AY1511"/>
  <c r="BA1510" l="1"/>
  <c r="AI1551" i="34"/>
  <c r="AE1549"/>
  <c r="AC1550"/>
  <c r="AD1550" s="1"/>
  <c r="AF1549"/>
  <c r="AZ1511" i="6"/>
  <c r="AY1512"/>
  <c r="BA1511" l="1"/>
  <c r="AI1552" i="34"/>
  <c r="AC1551"/>
  <c r="AD1551" s="1"/>
  <c r="AF1550"/>
  <c r="AE1550"/>
  <c r="AY1513" i="6"/>
  <c r="AZ1512"/>
  <c r="BA1512" l="1"/>
  <c r="AI1553" i="34"/>
  <c r="AE1551"/>
  <c r="AC1552"/>
  <c r="AD1552" s="1"/>
  <c r="AF1551"/>
  <c r="AZ1513" i="6"/>
  <c r="AY1514"/>
  <c r="BA1513" l="1"/>
  <c r="AI1554" i="34"/>
  <c r="AE1552"/>
  <c r="AC1553"/>
  <c r="AD1553" s="1"/>
  <c r="AF1552"/>
  <c r="AY1515" i="6"/>
  <c r="AZ1514"/>
  <c r="BA1514" l="1"/>
  <c r="AI1555" i="34"/>
  <c r="AE1553"/>
  <c r="AC1554"/>
  <c r="AD1554" s="1"/>
  <c r="AF1553"/>
  <c r="AY1516" i="6"/>
  <c r="AZ1515"/>
  <c r="BA1515" l="1"/>
  <c r="AI1556" i="34"/>
  <c r="AF1554"/>
  <c r="AC1555"/>
  <c r="AD1555" s="1"/>
  <c r="AE1554"/>
  <c r="AY1517" i="6"/>
  <c r="AZ1516"/>
  <c r="BA1516" l="1"/>
  <c r="AI1557" i="34"/>
  <c r="AF1555"/>
  <c r="AC1556"/>
  <c r="AD1556" s="1"/>
  <c r="AE1555"/>
  <c r="AY1518" i="6"/>
  <c r="AZ1517"/>
  <c r="BA1517" l="1"/>
  <c r="AI1558" i="34"/>
  <c r="AE1556"/>
  <c r="AC1557"/>
  <c r="AD1557" s="1"/>
  <c r="AF1556"/>
  <c r="AY1519" i="6"/>
  <c r="AZ1518"/>
  <c r="BA1518" l="1"/>
  <c r="AI1559" i="34"/>
  <c r="AE1557"/>
  <c r="AC1558"/>
  <c r="AD1558" s="1"/>
  <c r="AF1557"/>
  <c r="AY1520" i="6"/>
  <c r="AZ1519"/>
  <c r="BA1519" l="1"/>
  <c r="AI1560" i="34"/>
  <c r="AC1559"/>
  <c r="AD1559" s="1"/>
  <c r="AF1558"/>
  <c r="AE1558"/>
  <c r="AZ1520" i="6"/>
  <c r="AY1521"/>
  <c r="BA1520" l="1"/>
  <c r="AI1561" i="34"/>
  <c r="AE1559"/>
  <c r="AC1560"/>
  <c r="AD1560" s="1"/>
  <c r="AF1559"/>
  <c r="AY1522" i="6"/>
  <c r="AZ1521"/>
  <c r="BA1521" l="1"/>
  <c r="AI1562" i="34"/>
  <c r="AE1560"/>
  <c r="AC1561"/>
  <c r="AD1561" s="1"/>
  <c r="AF1560"/>
  <c r="AZ1522" i="6"/>
  <c r="AY1523"/>
  <c r="BA1522" l="1"/>
  <c r="AI1563" i="34"/>
  <c r="AE1561"/>
  <c r="AC1562"/>
  <c r="AD1562" s="1"/>
  <c r="AF1561"/>
  <c r="AY1524" i="6"/>
  <c r="AZ1523"/>
  <c r="BA1523" l="1"/>
  <c r="AI1564" i="34"/>
  <c r="AF1562"/>
  <c r="AC1563"/>
  <c r="AD1563" s="1"/>
  <c r="AE1562"/>
  <c r="AZ1524" i="6"/>
  <c r="AY1525"/>
  <c r="BA1524" l="1"/>
  <c r="AI1565" i="34"/>
  <c r="AC1564"/>
  <c r="AD1564" s="1"/>
  <c r="AF1563"/>
  <c r="AE1563"/>
  <c r="AY1526" i="6"/>
  <c r="AZ1525"/>
  <c r="BA1525" l="1"/>
  <c r="AI1566" i="34"/>
  <c r="AE1564"/>
  <c r="AC1565"/>
  <c r="AD1565" s="1"/>
  <c r="AF1564"/>
  <c r="AY1527" i="6"/>
  <c r="AZ1526"/>
  <c r="BA1526" l="1"/>
  <c r="AI1567" i="34"/>
  <c r="AE1565"/>
  <c r="AC1566"/>
  <c r="AD1566" s="1"/>
  <c r="AF1565"/>
  <c r="AY1528" i="6"/>
  <c r="AZ1527"/>
  <c r="BA1527" l="1"/>
  <c r="AI1568" i="34"/>
  <c r="AC1567"/>
  <c r="AD1567" s="1"/>
  <c r="AF1566"/>
  <c r="AE1566"/>
  <c r="AY1529" i="6"/>
  <c r="AZ1528"/>
  <c r="BA1528" l="1"/>
  <c r="AI1569" i="34"/>
  <c r="AE1567"/>
  <c r="AC1568"/>
  <c r="AD1568" s="1"/>
  <c r="AF1567"/>
  <c r="AY1530" i="6"/>
  <c r="AZ1529"/>
  <c r="BA1529" l="1"/>
  <c r="AI1570" i="34"/>
  <c r="AE1568"/>
  <c r="AC1569"/>
  <c r="AD1569" s="1"/>
  <c r="AF1568"/>
  <c r="AY1531" i="6"/>
  <c r="AZ1530"/>
  <c r="BA1530" l="1"/>
  <c r="AI1571" i="34"/>
  <c r="AE1569"/>
  <c r="AC1570"/>
  <c r="AD1570" s="1"/>
  <c r="AF1569"/>
  <c r="AY1532" i="6"/>
  <c r="AZ1531"/>
  <c r="BA1531" l="1"/>
  <c r="AI1572" i="34"/>
  <c r="AF1570"/>
  <c r="AC1571"/>
  <c r="AD1571" s="1"/>
  <c r="AE1570"/>
  <c r="AZ1532" i="6"/>
  <c r="AY1533"/>
  <c r="BA1532" l="1"/>
  <c r="AI1573" i="34"/>
  <c r="AC1572"/>
  <c r="AD1572" s="1"/>
  <c r="AF1571"/>
  <c r="AE1571"/>
  <c r="AY1534" i="6"/>
  <c r="AZ1533"/>
  <c r="BA1533" l="1"/>
  <c r="AI1574" i="34"/>
  <c r="AE1572"/>
  <c r="AC1573"/>
  <c r="AD1573" s="1"/>
  <c r="AF1572"/>
  <c r="AZ1534" i="6"/>
  <c r="AY1535"/>
  <c r="BA1534" l="1"/>
  <c r="AI1575" i="34"/>
  <c r="AE1573"/>
  <c r="AC1574"/>
  <c r="AD1574" s="1"/>
  <c r="AF1573"/>
  <c r="AY1536" i="6"/>
  <c r="AZ1535"/>
  <c r="BA1535" l="1"/>
  <c r="AI1576" i="34"/>
  <c r="AC1575"/>
  <c r="AD1575" s="1"/>
  <c r="AF1574"/>
  <c r="AE1574"/>
  <c r="AZ1536" i="6"/>
  <c r="AY1537"/>
  <c r="BA1536" l="1"/>
  <c r="AI1577" i="34"/>
  <c r="AE1575"/>
  <c r="AC1576"/>
  <c r="AD1576" s="1"/>
  <c r="AF1575"/>
  <c r="AZ1537" i="6"/>
  <c r="AY1538"/>
  <c r="BA1537" l="1"/>
  <c r="AI1578" i="34"/>
  <c r="AE1576"/>
  <c r="AC1577"/>
  <c r="AD1577" s="1"/>
  <c r="AF1576"/>
  <c r="AY1539" i="6"/>
  <c r="AZ1538"/>
  <c r="BA1538" l="1"/>
  <c r="AI1579" i="34"/>
  <c r="AE1577"/>
  <c r="AC1578"/>
  <c r="AD1578" s="1"/>
  <c r="AF1577"/>
  <c r="AZ1539" i="6"/>
  <c r="AY1540"/>
  <c r="BA1539" l="1"/>
  <c r="AI1580" i="34"/>
  <c r="AF1578"/>
  <c r="AE1578"/>
  <c r="AC1579"/>
  <c r="AD1579" s="1"/>
  <c r="AZ1540" i="6"/>
  <c r="AY1541"/>
  <c r="BA1540" l="1"/>
  <c r="AI1581" i="34"/>
  <c r="AC1580"/>
  <c r="AD1580" s="1"/>
  <c r="AF1579"/>
  <c r="AE1579"/>
  <c r="AY1542" i="6"/>
  <c r="AZ1541"/>
  <c r="BA1541" l="1"/>
  <c r="AI1582" i="34"/>
  <c r="AE1580"/>
  <c r="AC1581"/>
  <c r="AD1581" s="1"/>
  <c r="AF1580"/>
  <c r="AY1543" i="6"/>
  <c r="AZ1542"/>
  <c r="BA1542" l="1"/>
  <c r="AI1583" i="34"/>
  <c r="AE1581"/>
  <c r="AC1582"/>
  <c r="AD1582" s="1"/>
  <c r="AF1581"/>
  <c r="AY1544" i="6"/>
  <c r="AZ1543"/>
  <c r="BA1543" l="1"/>
  <c r="AI1584" i="34"/>
  <c r="AC1583"/>
  <c r="AD1583" s="1"/>
  <c r="AF1582"/>
  <c r="AE1582"/>
  <c r="AY1545" i="6"/>
  <c r="AZ1544"/>
  <c r="BA1544" l="1"/>
  <c r="AI1585" i="34"/>
  <c r="AE1583"/>
  <c r="AC1584"/>
  <c r="AD1584" s="1"/>
  <c r="AF1583"/>
  <c r="AY1546" i="6"/>
  <c r="AZ1545"/>
  <c r="BA1545" l="1"/>
  <c r="AI1586" i="34"/>
  <c r="AE1584"/>
  <c r="AC1585"/>
  <c r="AD1585" s="1"/>
  <c r="AF1584"/>
  <c r="AY1547" i="6"/>
  <c r="AZ1546"/>
  <c r="BA1546" l="1"/>
  <c r="AI1587" i="34"/>
  <c r="AE1585"/>
  <c r="AC1586"/>
  <c r="AD1586" s="1"/>
  <c r="AF1585"/>
  <c r="AY1548" i="6"/>
  <c r="AZ1547"/>
  <c r="BA1547" l="1"/>
  <c r="AI1588" i="34"/>
  <c r="AC1587"/>
  <c r="AD1587" s="1"/>
  <c r="AF1586"/>
  <c r="AE1586"/>
  <c r="AZ1548" i="6"/>
  <c r="AY1549"/>
  <c r="BA1548" l="1"/>
  <c r="AI1589" i="34"/>
  <c r="AC1588"/>
  <c r="AD1588" s="1"/>
  <c r="AF1587"/>
  <c r="AE1587"/>
  <c r="AZ1549" i="6"/>
  <c r="AY1550"/>
  <c r="BA1549" l="1"/>
  <c r="AI1590" i="34"/>
  <c r="AE1588"/>
  <c r="AC1589"/>
  <c r="AD1589" s="1"/>
  <c r="AF1588"/>
  <c r="AZ1550" i="6"/>
  <c r="AY1551"/>
  <c r="BA1550" l="1"/>
  <c r="AI1591" i="34"/>
  <c r="AE1589"/>
  <c r="AC1590"/>
  <c r="AD1590" s="1"/>
  <c r="AF1589"/>
  <c r="AZ1551" i="6"/>
  <c r="AY1552"/>
  <c r="BA1551" l="1"/>
  <c r="AI1592" i="34"/>
  <c r="AC1591"/>
  <c r="AD1591" s="1"/>
  <c r="AF1590"/>
  <c r="AE1590"/>
  <c r="AY1553" i="6"/>
  <c r="AZ1552"/>
  <c r="BA1552" l="1"/>
  <c r="AI1593" i="34"/>
  <c r="AE1591"/>
  <c r="AC1592"/>
  <c r="AD1592" s="1"/>
  <c r="AF1591"/>
  <c r="AZ1553" i="6"/>
  <c r="AY1554"/>
  <c r="BA1553" l="1"/>
  <c r="AI1594" i="34"/>
  <c r="AE1592"/>
  <c r="AC1593"/>
  <c r="AD1593" s="1"/>
  <c r="AF1592"/>
  <c r="AY1555" i="6"/>
  <c r="AZ1554"/>
  <c r="BA1554" l="1"/>
  <c r="AI1595" i="34"/>
  <c r="AE1593"/>
  <c r="AC1594"/>
  <c r="AD1594" s="1"/>
  <c r="AF1593"/>
  <c r="AY1556" i="6"/>
  <c r="AZ1555"/>
  <c r="BA1555" l="1"/>
  <c r="AI1596" i="34"/>
  <c r="AF1594"/>
  <c r="AE1594"/>
  <c r="AC1595"/>
  <c r="AD1595" s="1"/>
  <c r="AY1557" i="6"/>
  <c r="AZ1556"/>
  <c r="BA1556" l="1"/>
  <c r="AI1597" i="34"/>
  <c r="AF1595"/>
  <c r="AC1596"/>
  <c r="AD1596" s="1"/>
  <c r="AE1595"/>
  <c r="AY1558" i="6"/>
  <c r="AZ1557"/>
  <c r="BA1557" l="1"/>
  <c r="AI1598" i="34"/>
  <c r="AE1596"/>
  <c r="AC1597"/>
  <c r="AD1597" s="1"/>
  <c r="AF1596"/>
  <c r="AZ1558" i="6"/>
  <c r="AY1559"/>
  <c r="BA1558" l="1"/>
  <c r="AI1599" i="34"/>
  <c r="AE1597"/>
  <c r="AC1598"/>
  <c r="AD1598" s="1"/>
  <c r="AF1597"/>
  <c r="AY1560" i="6"/>
  <c r="AZ1559"/>
  <c r="BA1559" l="1"/>
  <c r="AI1600" i="34"/>
  <c r="AC1599"/>
  <c r="AD1599" s="1"/>
  <c r="AF1598"/>
  <c r="AE1598"/>
  <c r="AZ1560" i="6"/>
  <c r="AY1561"/>
  <c r="BA1560" l="1"/>
  <c r="AI1601" i="34"/>
  <c r="AE1599"/>
  <c r="AC1600"/>
  <c r="AD1600" s="1"/>
  <c r="AF1599"/>
  <c r="AY1562" i="6"/>
  <c r="AZ1561"/>
  <c r="BA1561" l="1"/>
  <c r="AI1602" i="34"/>
  <c r="AE1600"/>
  <c r="AC1601"/>
  <c r="AD1601" s="1"/>
  <c r="AF1600"/>
  <c r="AZ1562" i="6"/>
  <c r="AY1563"/>
  <c r="BA1562" l="1"/>
  <c r="AI1603" i="34"/>
  <c r="AE1601"/>
  <c r="AC1602"/>
  <c r="AD1602" s="1"/>
  <c r="AF1601"/>
  <c r="AY1564" i="6"/>
  <c r="AZ1563"/>
  <c r="BA1563" l="1"/>
  <c r="AI1604" i="34"/>
  <c r="AF1602"/>
  <c r="AC1603"/>
  <c r="AD1603" s="1"/>
  <c r="AE1602"/>
  <c r="AZ1564" i="6"/>
  <c r="AY1565"/>
  <c r="BA1564" l="1"/>
  <c r="AI1605" i="34"/>
  <c r="AC1604"/>
  <c r="AD1604" s="1"/>
  <c r="AF1603"/>
  <c r="AE1603"/>
  <c r="AZ1565" i="6"/>
  <c r="AY1566"/>
  <c r="BA1565" l="1"/>
  <c r="AI1606" i="34"/>
  <c r="AE1604"/>
  <c r="AC1605"/>
  <c r="AD1605" s="1"/>
  <c r="AF1604"/>
  <c r="AY1567" i="6"/>
  <c r="AZ1566"/>
  <c r="BA1566" l="1"/>
  <c r="AI1607" i="34"/>
  <c r="AE1605"/>
  <c r="AC1606"/>
  <c r="AD1606" s="1"/>
  <c r="AF1605"/>
  <c r="AZ1567" i="6"/>
  <c r="AY1568"/>
  <c r="BA1567" l="1"/>
  <c r="AI1608" i="34"/>
  <c r="AC1607"/>
  <c r="AD1607" s="1"/>
  <c r="AF1606"/>
  <c r="AE1606"/>
  <c r="AZ1568" i="6"/>
  <c r="AY1569"/>
  <c r="BA1568" l="1"/>
  <c r="AI1609" i="34"/>
  <c r="AE1607"/>
  <c r="AC1608"/>
  <c r="AD1608" s="1"/>
  <c r="AF1607"/>
  <c r="AY1570" i="6"/>
  <c r="AZ1569"/>
  <c r="BA1569" l="1"/>
  <c r="AI1610" i="34"/>
  <c r="AE1608"/>
  <c r="AC1609"/>
  <c r="AD1609" s="1"/>
  <c r="AF1608"/>
  <c r="AY1571" i="6"/>
  <c r="AZ1570"/>
  <c r="BA1570" l="1"/>
  <c r="AI1611" i="34"/>
  <c r="AE1609"/>
  <c r="AC1610"/>
  <c r="AD1610" s="1"/>
  <c r="AF1609"/>
  <c r="AY1572" i="6"/>
  <c r="AZ1571"/>
  <c r="BA1571" l="1"/>
  <c r="AI1612" i="34"/>
  <c r="AC1611"/>
  <c r="AD1611" s="1"/>
  <c r="AE1610"/>
  <c r="AF1610"/>
  <c r="AY1573" i="6"/>
  <c r="AZ1572"/>
  <c r="BA1572" l="1"/>
  <c r="AI1613" i="34"/>
  <c r="AF1611"/>
  <c r="AC1612"/>
  <c r="AD1612" s="1"/>
  <c r="AE1611"/>
  <c r="AY1574" i="6"/>
  <c r="AZ1573"/>
  <c r="BA1573" l="1"/>
  <c r="AI1614" i="34"/>
  <c r="AE1612"/>
  <c r="AC1613"/>
  <c r="AD1613" s="1"/>
  <c r="AF1612"/>
  <c r="AY1575" i="6"/>
  <c r="AZ1574"/>
  <c r="BA1574" l="1"/>
  <c r="AI1615" i="34"/>
  <c r="AE1613"/>
  <c r="AC1614"/>
  <c r="AD1614" s="1"/>
  <c r="AF1613"/>
  <c r="AZ1575" i="6"/>
  <c r="AY1576"/>
  <c r="BA1575" l="1"/>
  <c r="AI1616" i="34"/>
  <c r="AC1615"/>
  <c r="AD1615" s="1"/>
  <c r="AF1614"/>
  <c r="AE1614"/>
  <c r="AZ1576" i="6"/>
  <c r="AY1577"/>
  <c r="BA1576" l="1"/>
  <c r="AI1617" i="34"/>
  <c r="AE1615"/>
  <c r="AC1616"/>
  <c r="AD1616" s="1"/>
  <c r="AF1615"/>
  <c r="AY1578" i="6"/>
  <c r="AZ1577"/>
  <c r="BA1577" l="1"/>
  <c r="AI1618" i="34"/>
  <c r="AE1616"/>
  <c r="AC1617"/>
  <c r="AD1617" s="1"/>
  <c r="AF1616"/>
  <c r="AZ1578" i="6"/>
  <c r="AY1579"/>
  <c r="BA1578" l="1"/>
  <c r="AI1619" i="34"/>
  <c r="AE1617"/>
  <c r="AC1618"/>
  <c r="AD1618" s="1"/>
  <c r="AF1617"/>
  <c r="AZ1579" i="6"/>
  <c r="AY1580"/>
  <c r="BA1579" l="1"/>
  <c r="AI1620" i="34"/>
  <c r="AF1618"/>
  <c r="AC1619"/>
  <c r="AD1619" s="1"/>
  <c r="AE1618"/>
  <c r="AZ1580" i="6"/>
  <c r="AY1581"/>
  <c r="BA1580" l="1"/>
  <c r="AI1621" i="34"/>
  <c r="AC1620"/>
  <c r="AD1620" s="1"/>
  <c r="AE1619"/>
  <c r="AF1619"/>
  <c r="AY1582" i="6"/>
  <c r="AZ1581"/>
  <c r="BA1581" l="1"/>
  <c r="AI1622" i="34"/>
  <c r="AE1620"/>
  <c r="AC1621"/>
  <c r="AD1621" s="1"/>
  <c r="AF1620"/>
  <c r="AY1583" i="6"/>
  <c r="AZ1582"/>
  <c r="BA1582" l="1"/>
  <c r="AI1623" i="34"/>
  <c r="AE1621"/>
  <c r="AC1622"/>
  <c r="AD1622" s="1"/>
  <c r="AF1621"/>
  <c r="AY1584" i="6"/>
  <c r="AZ1583"/>
  <c r="BA1583" l="1"/>
  <c r="AI1624" i="34"/>
  <c r="AC1623"/>
  <c r="AD1623" s="1"/>
  <c r="AF1622"/>
  <c r="AE1622"/>
  <c r="AY1585" i="6"/>
  <c r="AZ1584"/>
  <c r="BA1584" l="1"/>
  <c r="AI1625" i="34"/>
  <c r="AE1623"/>
  <c r="AC1624"/>
  <c r="AD1624" s="1"/>
  <c r="AF1623"/>
  <c r="AY1586" i="6"/>
  <c r="AZ1585"/>
  <c r="BA1585" l="1"/>
  <c r="AI1626" i="34"/>
  <c r="AE1624"/>
  <c r="AC1625"/>
  <c r="AD1625" s="1"/>
  <c r="AF1624"/>
  <c r="AY1587" i="6"/>
  <c r="AZ1586"/>
  <c r="BA1586" l="1"/>
  <c r="AI1627" i="34"/>
  <c r="AE1625"/>
  <c r="AC1626"/>
  <c r="AD1626" s="1"/>
  <c r="AF1625"/>
  <c r="AY1588" i="6"/>
  <c r="AZ1587"/>
  <c r="BA1587" l="1"/>
  <c r="AI1628" i="34"/>
  <c r="AF1626"/>
  <c r="AC1627"/>
  <c r="AD1627" s="1"/>
  <c r="AE1626"/>
  <c r="AY1589" i="6"/>
  <c r="AZ1588"/>
  <c r="BA1588" l="1"/>
  <c r="AI1629" i="34"/>
  <c r="AC1628"/>
  <c r="AD1628" s="1"/>
  <c r="AE1627"/>
  <c r="AF1627"/>
  <c r="AY1590" i="6"/>
  <c r="AZ1589"/>
  <c r="BA1589" l="1"/>
  <c r="AI1630" i="34"/>
  <c r="AE1628"/>
  <c r="AC1629"/>
  <c r="AD1629" s="1"/>
  <c r="AF1628"/>
  <c r="AY1591" i="6"/>
  <c r="AZ1590"/>
  <c r="BA1590" l="1"/>
  <c r="AI1631" i="34"/>
  <c r="AE1629"/>
  <c r="AC1630"/>
  <c r="AD1630" s="1"/>
  <c r="AF1629"/>
  <c r="AY1592" i="6"/>
  <c r="AZ1591"/>
  <c r="BA1591" l="1"/>
  <c r="AI1632" i="34"/>
  <c r="AC1631"/>
  <c r="AD1631" s="1"/>
  <c r="AF1630"/>
  <c r="AE1630"/>
  <c r="AY1593" i="6"/>
  <c r="AZ1592"/>
  <c r="BA1592" l="1"/>
  <c r="AI1633" i="34"/>
  <c r="AE1631"/>
  <c r="AC1632"/>
  <c r="AD1632" s="1"/>
  <c r="AF1631"/>
  <c r="AZ1593" i="6"/>
  <c r="AY1594"/>
  <c r="BA1593" l="1"/>
  <c r="AI1634" i="34"/>
  <c r="AE1632"/>
  <c r="AC1633"/>
  <c r="AD1633" s="1"/>
  <c r="AF1632"/>
  <c r="AZ1594" i="6"/>
  <c r="AY1595"/>
  <c r="BA1594" l="1"/>
  <c r="AI1635" i="34"/>
  <c r="AE1633"/>
  <c r="AC1634"/>
  <c r="AD1634" s="1"/>
  <c r="AF1633"/>
  <c r="AY1596" i="6"/>
  <c r="AZ1595"/>
  <c r="BA1595" l="1"/>
  <c r="AI1636" i="34"/>
  <c r="AF1634"/>
  <c r="AC1635"/>
  <c r="AD1635" s="1"/>
  <c r="AE1634"/>
  <c r="AZ1596" i="6"/>
  <c r="AY1597"/>
  <c r="BA1596" l="1"/>
  <c r="AI1637" i="34"/>
  <c r="AC1636"/>
  <c r="AD1636" s="1"/>
  <c r="AF1635"/>
  <c r="AE1635"/>
  <c r="AY1598" i="6"/>
  <c r="AZ1597"/>
  <c r="BA1597" l="1"/>
  <c r="AI1638" i="34"/>
  <c r="AE1636"/>
  <c r="AC1637"/>
  <c r="AD1637" s="1"/>
  <c r="AF1636"/>
  <c r="AY1599" i="6"/>
  <c r="AZ1598"/>
  <c r="BA1598" l="1"/>
  <c r="AI1639" i="34"/>
  <c r="AE1637"/>
  <c r="AC1638"/>
  <c r="AD1638" s="1"/>
  <c r="AF1637"/>
  <c r="AY1600" i="6"/>
  <c r="AZ1599"/>
  <c r="BA1599" l="1"/>
  <c r="AI1640" i="34"/>
  <c r="AC1639"/>
  <c r="AD1639" s="1"/>
  <c r="AF1638"/>
  <c r="AE1638"/>
  <c r="AZ1600" i="6"/>
  <c r="AY1601"/>
  <c r="BA1600" l="1"/>
  <c r="AI1641" i="34"/>
  <c r="AE1639"/>
  <c r="AC1640"/>
  <c r="AD1640" s="1"/>
  <c r="AF1639"/>
  <c r="AY1602" i="6"/>
  <c r="AZ1601"/>
  <c r="BA1601" l="1"/>
  <c r="AI1642" i="34"/>
  <c r="AE1640"/>
  <c r="AC1641"/>
  <c r="AD1641" s="1"/>
  <c r="AF1640"/>
  <c r="AY1603" i="6"/>
  <c r="AZ1602"/>
  <c r="BA1602" l="1"/>
  <c r="AI1643" i="34"/>
  <c r="AE1641"/>
  <c r="AC1642"/>
  <c r="AD1642" s="1"/>
  <c r="AF1641"/>
  <c r="AY1604" i="6"/>
  <c r="AZ1603"/>
  <c r="BA1603" l="1"/>
  <c r="AI1644" i="34"/>
  <c r="AC1643"/>
  <c r="AD1643" s="1"/>
  <c r="AF1642"/>
  <c r="AE1642"/>
  <c r="AY1605" i="6"/>
  <c r="AZ1604"/>
  <c r="BA1604" l="1"/>
  <c r="AI1645" i="34"/>
  <c r="AC1644"/>
  <c r="AD1644" s="1"/>
  <c r="AE1643"/>
  <c r="AF1643"/>
  <c r="AY1606" i="6"/>
  <c r="AZ1605"/>
  <c r="BA1605" l="1"/>
  <c r="AI1646" i="34"/>
  <c r="AE1644"/>
  <c r="AC1645"/>
  <c r="AD1645" s="1"/>
  <c r="AF1644"/>
  <c r="AZ1606" i="6"/>
  <c r="AY1607"/>
  <c r="BA1606" l="1"/>
  <c r="AI1647" i="34"/>
  <c r="AE1645"/>
  <c r="AC1646"/>
  <c r="AD1646" s="1"/>
  <c r="AF1645"/>
  <c r="AY1608" i="6"/>
  <c r="AZ1607"/>
  <c r="BA1607" l="1"/>
  <c r="AI1648" i="34"/>
  <c r="AC1647"/>
  <c r="AD1647" s="1"/>
  <c r="AF1646"/>
  <c r="AE1646"/>
  <c r="AY1609" i="6"/>
  <c r="AZ1608"/>
  <c r="BA1608" l="1"/>
  <c r="AI1649" i="34"/>
  <c r="AE1647"/>
  <c r="AC1648"/>
  <c r="AD1648" s="1"/>
  <c r="AF1647"/>
  <c r="AY1610" i="6"/>
  <c r="AZ1609"/>
  <c r="BA1609" l="1"/>
  <c r="AI1650" i="34"/>
  <c r="AE1648"/>
  <c r="AC1649"/>
  <c r="AD1649" s="1"/>
  <c r="AF1648"/>
  <c r="AY1611" i="6"/>
  <c r="AZ1610"/>
  <c r="BA1610" l="1"/>
  <c r="AI1651" i="34"/>
  <c r="AE1649"/>
  <c r="AC1650"/>
  <c r="AD1650" s="1"/>
  <c r="AF1649"/>
  <c r="AZ1611" i="6"/>
  <c r="AY1612"/>
  <c r="BA1611" l="1"/>
  <c r="AI1652" i="34"/>
  <c r="AC1651"/>
  <c r="AD1651" s="1"/>
  <c r="AF1650"/>
  <c r="AE1650"/>
  <c r="AY1613" i="6"/>
  <c r="AZ1612"/>
  <c r="BA1612" l="1"/>
  <c r="AI1653" i="34"/>
  <c r="AC1652"/>
  <c r="AD1652" s="1"/>
  <c r="AE1651"/>
  <c r="AF1651"/>
  <c r="AZ1613" i="6"/>
  <c r="AY1614"/>
  <c r="BA1613" l="1"/>
  <c r="AI1654" i="34"/>
  <c r="AE1652"/>
  <c r="AC1653"/>
  <c r="AD1653" s="1"/>
  <c r="AF1652"/>
  <c r="AZ1614" i="6"/>
  <c r="AY1615"/>
  <c r="BA1614" l="1"/>
  <c r="AI1655" i="34"/>
  <c r="AE1653"/>
  <c r="AC1654"/>
  <c r="AD1654" s="1"/>
  <c r="AF1653"/>
  <c r="AZ1615" i="6"/>
  <c r="AY1616"/>
  <c r="BA1615" l="1"/>
  <c r="AI1656" i="34"/>
  <c r="AC1655"/>
  <c r="AD1655" s="1"/>
  <c r="AF1654"/>
  <c r="AE1654"/>
  <c r="AY1617" i="6"/>
  <c r="AZ1616"/>
  <c r="BA1616" l="1"/>
  <c r="AI1657" i="34"/>
  <c r="AE1655"/>
  <c r="AC1656"/>
  <c r="AD1656" s="1"/>
  <c r="AF1655"/>
  <c r="AY1618" i="6"/>
  <c r="AZ1617"/>
  <c r="BA1617" l="1"/>
  <c r="AI1658" i="34"/>
  <c r="AE1656"/>
  <c r="AC1657"/>
  <c r="AD1657" s="1"/>
  <c r="AF1656"/>
  <c r="AY1619" i="6"/>
  <c r="AZ1618"/>
  <c r="BA1618" l="1"/>
  <c r="AI1659" i="34"/>
  <c r="AE1657"/>
  <c r="AC1658"/>
  <c r="AD1658" s="1"/>
  <c r="AF1657"/>
  <c r="AZ1619" i="6"/>
  <c r="AY1620"/>
  <c r="BA1619" l="1"/>
  <c r="AI1660" i="34"/>
  <c r="AC1659"/>
  <c r="AD1659" s="1"/>
  <c r="AF1658"/>
  <c r="AE1658"/>
  <c r="AY1621" i="6"/>
  <c r="AZ1620"/>
  <c r="BA1620" l="1"/>
  <c r="AI1661" i="34"/>
  <c r="AC1660"/>
  <c r="AD1660" s="1"/>
  <c r="AF1659"/>
  <c r="AE1659"/>
  <c r="AZ1621" i="6"/>
  <c r="AY1622"/>
  <c r="BA1621" l="1"/>
  <c r="AI1662" i="34"/>
  <c r="AE1660"/>
  <c r="AC1661"/>
  <c r="AD1661" s="1"/>
  <c r="AF1660"/>
  <c r="AY1623" i="6"/>
  <c r="AZ1622"/>
  <c r="BA1622" l="1"/>
  <c r="AI1663" i="34"/>
  <c r="AE1661"/>
  <c r="AC1662"/>
  <c r="AD1662" s="1"/>
  <c r="AF1661"/>
  <c r="AZ1623" i="6"/>
  <c r="AY1624"/>
  <c r="BA1623" l="1"/>
  <c r="AI1664" i="34"/>
  <c r="AC1663"/>
  <c r="AD1663" s="1"/>
  <c r="AF1662"/>
  <c r="AE1662"/>
  <c r="AZ1624" i="6"/>
  <c r="AY1625"/>
  <c r="BA1624" l="1"/>
  <c r="AI1665" i="34"/>
  <c r="AE1663"/>
  <c r="AC1664"/>
  <c r="AD1664" s="1"/>
  <c r="AF1663"/>
  <c r="AY1626" i="6"/>
  <c r="AZ1625"/>
  <c r="BA1625" l="1"/>
  <c r="AI1666" i="34"/>
  <c r="AE1664"/>
  <c r="AC1665"/>
  <c r="AD1665" s="1"/>
  <c r="AF1664"/>
  <c r="AZ1626" i="6"/>
  <c r="AY1627"/>
  <c r="BA1626" l="1"/>
  <c r="AI1667" i="34"/>
  <c r="AE1665"/>
  <c r="AC1666"/>
  <c r="AD1666" s="1"/>
  <c r="AF1665"/>
  <c r="AY1628" i="6"/>
  <c r="AZ1627"/>
  <c r="BA1627" l="1"/>
  <c r="AI1668" i="34"/>
  <c r="AC1667"/>
  <c r="AD1667" s="1"/>
  <c r="AF1666"/>
  <c r="AE1666"/>
  <c r="AZ1628" i="6"/>
  <c r="AY1629"/>
  <c r="BA1628" l="1"/>
  <c r="AI1669" i="34"/>
  <c r="AC1668"/>
  <c r="AD1668" s="1"/>
  <c r="AE1667"/>
  <c r="AF1667"/>
  <c r="AY1630" i="6"/>
  <c r="AZ1629"/>
  <c r="BA1629" l="1"/>
  <c r="AI1670" i="34"/>
  <c r="AE1668"/>
  <c r="AC1669"/>
  <c r="AD1669" s="1"/>
  <c r="AF1668"/>
  <c r="AY1631" i="6"/>
  <c r="AZ1630"/>
  <c r="BA1630" l="1"/>
  <c r="AI1671" i="34"/>
  <c r="AE1669"/>
  <c r="AC1670"/>
  <c r="AD1670" s="1"/>
  <c r="AF1669"/>
  <c r="AY1632" i="6"/>
  <c r="AZ1631"/>
  <c r="BA1631" l="1"/>
  <c r="AI1672" i="34"/>
  <c r="AC1671"/>
  <c r="AD1671" s="1"/>
  <c r="AF1670"/>
  <c r="AE1670"/>
  <c r="AY1633" i="6"/>
  <c r="AZ1632"/>
  <c r="BA1632" l="1"/>
  <c r="AI1673" i="34"/>
  <c r="AE1671"/>
  <c r="AC1672"/>
  <c r="AD1672" s="1"/>
  <c r="AF1671"/>
  <c r="AY1634" i="6"/>
  <c r="AZ1633"/>
  <c r="BA1633" l="1"/>
  <c r="AI1674" i="34"/>
  <c r="AE1672"/>
  <c r="AC1673"/>
  <c r="AD1673" s="1"/>
  <c r="AF1672"/>
  <c r="AZ1634" i="6"/>
  <c r="AY1635"/>
  <c r="BA1634" l="1"/>
  <c r="AI1675" i="34"/>
  <c r="AE1673"/>
  <c r="AC1674"/>
  <c r="AD1674" s="1"/>
  <c r="AF1673"/>
  <c r="AY1636" i="6"/>
  <c r="AZ1635"/>
  <c r="BA1635" l="1"/>
  <c r="AI1676" i="34"/>
  <c r="AC1675"/>
  <c r="AD1675" s="1"/>
  <c r="AE1674"/>
  <c r="AF1674"/>
  <c r="AY1637" i="6"/>
  <c r="AZ1636"/>
  <c r="BA1636" l="1"/>
  <c r="AI1677" i="34"/>
  <c r="AF1675"/>
  <c r="AE1675"/>
  <c r="AC1676"/>
  <c r="AD1676" s="1"/>
  <c r="AY1638" i="6"/>
  <c r="AZ1637"/>
  <c r="BA1637" l="1"/>
  <c r="AI1678" i="34"/>
  <c r="AE1676"/>
  <c r="AC1677"/>
  <c r="AD1677" s="1"/>
  <c r="AF1676"/>
  <c r="AY1639" i="6"/>
  <c r="AZ1638"/>
  <c r="BA1638" l="1"/>
  <c r="AI1679" i="34"/>
  <c r="AE1677"/>
  <c r="AC1678"/>
  <c r="AD1678" s="1"/>
  <c r="AF1677"/>
  <c r="AY1640" i="6"/>
  <c r="AZ1639"/>
  <c r="BA1639" l="1"/>
  <c r="AI1680" i="34"/>
  <c r="AC1679"/>
  <c r="AD1679" s="1"/>
  <c r="AF1678"/>
  <c r="AE1678"/>
  <c r="AZ1640" i="6"/>
  <c r="AY1641"/>
  <c r="BA1640" l="1"/>
  <c r="AI1681" i="34"/>
  <c r="AE1679"/>
  <c r="AC1680"/>
  <c r="AD1680" s="1"/>
  <c r="AF1679"/>
  <c r="AZ1641" i="6"/>
  <c r="AY1642"/>
  <c r="BA1641" l="1"/>
  <c r="AI1682" i="34"/>
  <c r="AE1680"/>
  <c r="AC1681"/>
  <c r="AD1681" s="1"/>
  <c r="AF1680"/>
  <c r="AY1643" i="6"/>
  <c r="AZ1642"/>
  <c r="BA1642" l="1"/>
  <c r="AI1683" i="34"/>
  <c r="AE1681"/>
  <c r="AC1682"/>
  <c r="AD1682" s="1"/>
  <c r="AF1681"/>
  <c r="AY1644" i="6"/>
  <c r="AZ1643"/>
  <c r="BA1643" l="1"/>
  <c r="AI1684" i="34"/>
  <c r="AF1682"/>
  <c r="AC1683"/>
  <c r="AD1683" s="1"/>
  <c r="AE1682"/>
  <c r="AY1645" i="6"/>
  <c r="AZ1644"/>
  <c r="BA1644" l="1"/>
  <c r="AI1685" i="34"/>
  <c r="AC1684"/>
  <c r="AD1684" s="1"/>
  <c r="AE1683"/>
  <c r="AF1683"/>
  <c r="AY1646" i="6"/>
  <c r="AZ1645"/>
  <c r="BA1645" l="1"/>
  <c r="AI1686" i="34"/>
  <c r="AE1684"/>
  <c r="AC1685"/>
  <c r="AD1685" s="1"/>
  <c r="AF1684"/>
  <c r="AY1647" i="6"/>
  <c r="AZ1646"/>
  <c r="BA1646" l="1"/>
  <c r="AI1687" i="34"/>
  <c r="AE1685"/>
  <c r="AC1686"/>
  <c r="AD1686" s="1"/>
  <c r="AF1685"/>
  <c r="AY1648" i="6"/>
  <c r="AZ1647"/>
  <c r="BA1647" l="1"/>
  <c r="AI1688" i="34"/>
  <c r="AC1687"/>
  <c r="AD1687" s="1"/>
  <c r="AF1686"/>
  <c r="AE1686"/>
  <c r="AY1649" i="6"/>
  <c r="AZ1648"/>
  <c r="BA1648" l="1"/>
  <c r="AI1689" i="34"/>
  <c r="AE1687"/>
  <c r="AC1688"/>
  <c r="AD1688" s="1"/>
  <c r="AF1687"/>
  <c r="AZ1649" i="6"/>
  <c r="AY1650"/>
  <c r="BA1649" l="1"/>
  <c r="AI1690" i="34"/>
  <c r="AE1688"/>
  <c r="AC1689"/>
  <c r="AD1689" s="1"/>
  <c r="AF1688"/>
  <c r="AZ1650" i="6"/>
  <c r="AY1651"/>
  <c r="BA1650" l="1"/>
  <c r="AI1691" i="34"/>
  <c r="AE1689"/>
  <c r="AC1690"/>
  <c r="AD1690" s="1"/>
  <c r="AF1689"/>
  <c r="AY1652" i="6"/>
  <c r="AZ1651"/>
  <c r="BA1651" l="1"/>
  <c r="AI1692" i="34"/>
  <c r="AC1691"/>
  <c r="AD1691" s="1"/>
  <c r="AE1690"/>
  <c r="AF1690"/>
  <c r="AZ1652" i="6"/>
  <c r="AY1653"/>
  <c r="BA1652" l="1"/>
  <c r="AI1693" i="34"/>
  <c r="AC1692"/>
  <c r="AD1692" s="1"/>
  <c r="AE1691"/>
  <c r="AF1691"/>
  <c r="AZ1653" i="6"/>
  <c r="AY1654"/>
  <c r="BA1653" l="1"/>
  <c r="AI1694" i="34"/>
  <c r="AE1692"/>
  <c r="AC1693"/>
  <c r="AD1693" s="1"/>
  <c r="AF1692"/>
  <c r="AZ1654" i="6"/>
  <c r="AY1655"/>
  <c r="BA1654" l="1"/>
  <c r="AI1695" i="34"/>
  <c r="AE1693"/>
  <c r="AC1694"/>
  <c r="AD1694" s="1"/>
  <c r="AF1693"/>
  <c r="AY1656" i="6"/>
  <c r="AZ1655"/>
  <c r="BA1655" l="1"/>
  <c r="AI1696" i="34"/>
  <c r="AC1695"/>
  <c r="AD1695" s="1"/>
  <c r="AF1694"/>
  <c r="AE1694"/>
  <c r="AZ1656" i="6"/>
  <c r="AY1657"/>
  <c r="BA1656" l="1"/>
  <c r="AI1697" i="34"/>
  <c r="AE1695"/>
  <c r="AC1696"/>
  <c r="AD1696" s="1"/>
  <c r="AF1695"/>
  <c r="AY1658" i="6"/>
  <c r="AZ1657"/>
  <c r="BA1657" l="1"/>
  <c r="AI1698" i="34"/>
  <c r="AE1696"/>
  <c r="AC1697"/>
  <c r="AD1697" s="1"/>
  <c r="AF1696"/>
  <c r="AZ1658" i="6"/>
  <c r="AY1659"/>
  <c r="BA1658" l="1"/>
  <c r="AI1699" i="34"/>
  <c r="AE1697"/>
  <c r="AC1698"/>
  <c r="AD1698" s="1"/>
  <c r="AF1697"/>
  <c r="AZ1659" i="6"/>
  <c r="AY1660"/>
  <c r="BA1659" l="1"/>
  <c r="AI1700" i="34"/>
  <c r="AF1698"/>
  <c r="AC1699"/>
  <c r="AD1699" s="1"/>
  <c r="AE1698"/>
  <c r="AY1661" i="6"/>
  <c r="AZ1660"/>
  <c r="BA1660" l="1"/>
  <c r="AI1701" i="34"/>
  <c r="AC1700"/>
  <c r="AD1700" s="1"/>
  <c r="AE1699"/>
  <c r="AF1699"/>
  <c r="AY1662" i="6"/>
  <c r="AZ1661"/>
  <c r="BA1661" l="1"/>
  <c r="AI1702" i="34"/>
  <c r="AE1700"/>
  <c r="AC1701"/>
  <c r="AD1701" s="1"/>
  <c r="AF1700"/>
  <c r="AZ1662" i="6"/>
  <c r="AY1663"/>
  <c r="BA1662" l="1"/>
  <c r="AI1703" i="34"/>
  <c r="AE1701"/>
  <c r="AC1702"/>
  <c r="AD1702" s="1"/>
  <c r="AF1701"/>
  <c r="AZ1663" i="6"/>
  <c r="AY1664"/>
  <c r="BA1663" l="1"/>
  <c r="AI1704" i="34"/>
  <c r="AC1703"/>
  <c r="AD1703" s="1"/>
  <c r="AF1702"/>
  <c r="AE1702"/>
  <c r="AY1665" i="6"/>
  <c r="AZ1664"/>
  <c r="BA1664" l="1"/>
  <c r="AI1705" i="34"/>
  <c r="AE1703"/>
  <c r="AC1704"/>
  <c r="AD1704" s="1"/>
  <c r="AF1703"/>
  <c r="AZ1665" i="6"/>
  <c r="AY1666"/>
  <c r="BA1665" l="1"/>
  <c r="AI1706" i="34"/>
  <c r="AE1704"/>
  <c r="AC1705"/>
  <c r="AD1705" s="1"/>
  <c r="AF1704"/>
  <c r="AZ1666" i="6"/>
  <c r="AY1667"/>
  <c r="BA1666" l="1"/>
  <c r="AI1707" i="34"/>
  <c r="AE1705"/>
  <c r="AC1706"/>
  <c r="AD1706" s="1"/>
  <c r="AF1705"/>
  <c r="AZ1667" i="6"/>
  <c r="AY1668"/>
  <c r="BA1667" l="1"/>
  <c r="AI1708" i="34"/>
  <c r="AC1707"/>
  <c r="AD1707" s="1"/>
  <c r="AE1706"/>
  <c r="AF1706"/>
  <c r="AZ1668" i="6"/>
  <c r="AY1669"/>
  <c r="BA1668" l="1"/>
  <c r="AI1709" i="34"/>
  <c r="AF1707"/>
  <c r="AE1707"/>
  <c r="AC1708"/>
  <c r="AD1708" s="1"/>
  <c r="AZ1669" i="6"/>
  <c r="AY1670"/>
  <c r="BA1669" l="1"/>
  <c r="AI1710" i="34"/>
  <c r="AE1708"/>
  <c r="AC1709"/>
  <c r="AD1709" s="1"/>
  <c r="AF1708"/>
  <c r="AY1671" i="6"/>
  <c r="AZ1670"/>
  <c r="BA1670" l="1"/>
  <c r="AI1711" i="34"/>
  <c r="AE1709"/>
  <c r="AC1710"/>
  <c r="AD1710" s="1"/>
  <c r="AF1709"/>
  <c r="AY1672" i="6"/>
  <c r="AZ1671"/>
  <c r="BA1671" l="1"/>
  <c r="AI1712" i="34"/>
  <c r="AC1711"/>
  <c r="AD1711" s="1"/>
  <c r="AF1710"/>
  <c r="AE1710"/>
  <c r="AZ1672" i="6"/>
  <c r="AY1673"/>
  <c r="BA1672" l="1"/>
  <c r="AI1713" i="34"/>
  <c r="AE1711"/>
  <c r="AC1712"/>
  <c r="AD1712" s="1"/>
  <c r="AF1711"/>
  <c r="AY1674" i="6"/>
  <c r="AZ1673"/>
  <c r="BA1673" l="1"/>
  <c r="AI1714" i="34"/>
  <c r="AE1712"/>
  <c r="AC1713"/>
  <c r="AD1713" s="1"/>
  <c r="AF1712"/>
  <c r="AY1675" i="6"/>
  <c r="AZ1674"/>
  <c r="BA1674" l="1"/>
  <c r="AI1715" i="34"/>
  <c r="AE1713"/>
  <c r="AC1714"/>
  <c r="AD1714" s="1"/>
  <c r="AF1713"/>
  <c r="AY1676" i="6"/>
  <c r="AZ1675"/>
  <c r="BA1675" l="1"/>
  <c r="AI1716" i="34"/>
  <c r="AF1714"/>
  <c r="AC1715"/>
  <c r="AD1715" s="1"/>
  <c r="AE1714"/>
  <c r="AZ1676" i="6"/>
  <c r="AY1677"/>
  <c r="BA1676" l="1"/>
  <c r="AI1717" i="34"/>
  <c r="AC1716"/>
  <c r="AD1716" s="1"/>
  <c r="AE1715"/>
  <c r="AF1715"/>
  <c r="AZ1677" i="6"/>
  <c r="AY1678"/>
  <c r="BA1677" l="1"/>
  <c r="AI1718" i="34"/>
  <c r="AE1716"/>
  <c r="AC1717"/>
  <c r="AD1717" s="1"/>
  <c r="AF1716"/>
  <c r="AZ1678" i="6"/>
  <c r="AY1679"/>
  <c r="BA1678" l="1"/>
  <c r="AI1719" i="34"/>
  <c r="AE1717"/>
  <c r="AC1718"/>
  <c r="AD1718" s="1"/>
  <c r="AF1717"/>
  <c r="AZ1679" i="6"/>
  <c r="AY1680"/>
  <c r="BA1679" l="1"/>
  <c r="AI1720" i="34"/>
  <c r="AC1719"/>
  <c r="AD1719" s="1"/>
  <c r="AF1718"/>
  <c r="AE1718"/>
  <c r="AZ1680" i="6"/>
  <c r="AY1681"/>
  <c r="BA1680" l="1"/>
  <c r="AI1721" i="34"/>
  <c r="AE1719"/>
  <c r="AC1720"/>
  <c r="AD1720" s="1"/>
  <c r="AF1719"/>
  <c r="AY1682" i="6"/>
  <c r="AZ1681"/>
  <c r="BA1681" l="1"/>
  <c r="AI1722" i="34"/>
  <c r="AE1720"/>
  <c r="AC1721"/>
  <c r="AD1721" s="1"/>
  <c r="AF1720"/>
  <c r="AY1683" i="6"/>
  <c r="AZ1682"/>
  <c r="BA1682" l="1"/>
  <c r="AI1723" i="34"/>
  <c r="AE1721"/>
  <c r="AC1722"/>
  <c r="AD1722" s="1"/>
  <c r="AF1721"/>
  <c r="AY1684" i="6"/>
  <c r="AZ1683"/>
  <c r="BA1683" l="1"/>
  <c r="AI1724" i="34"/>
  <c r="AF1722"/>
  <c r="AC1723"/>
  <c r="AD1723" s="1"/>
  <c r="AE1722"/>
  <c r="AY1685" i="6"/>
  <c r="AZ1684"/>
  <c r="BA1684" l="1"/>
  <c r="AI1725" i="34"/>
  <c r="AC1724"/>
  <c r="AD1724" s="1"/>
  <c r="AF1723"/>
  <c r="AE1723"/>
  <c r="AZ1685" i="6"/>
  <c r="AY1686"/>
  <c r="BA1685" l="1"/>
  <c r="AI1726" i="34"/>
  <c r="AE1724"/>
  <c r="AC1725"/>
  <c r="AD1725" s="1"/>
  <c r="AF1724"/>
  <c r="AZ1686" i="6"/>
  <c r="AY1687"/>
  <c r="BA1686" l="1"/>
  <c r="AI1727" i="34"/>
  <c r="AE1725"/>
  <c r="AC1726"/>
  <c r="AD1726" s="1"/>
  <c r="AF1725"/>
  <c r="AY1688" i="6"/>
  <c r="AZ1687"/>
  <c r="BA1687" l="1"/>
  <c r="AI1728" i="34"/>
  <c r="AC1727"/>
  <c r="AD1727" s="1"/>
  <c r="AF1726"/>
  <c r="AE1726"/>
  <c r="AY1689" i="6"/>
  <c r="AZ1688"/>
  <c r="BA1688" l="1"/>
  <c r="AI1729" i="34"/>
  <c r="AE1727"/>
  <c r="AC1728"/>
  <c r="AD1728" s="1"/>
  <c r="AF1727"/>
  <c r="AZ1689" i="6"/>
  <c r="AY1690"/>
  <c r="BA1689" l="1"/>
  <c r="AI1730" i="34"/>
  <c r="AE1728"/>
  <c r="AC1729"/>
  <c r="AD1729" s="1"/>
  <c r="AF1728"/>
  <c r="AY1691" i="6"/>
  <c r="AZ1690"/>
  <c r="BA1690" l="1"/>
  <c r="AI1731" i="34"/>
  <c r="AE1729"/>
  <c r="AC1730"/>
  <c r="AD1730" s="1"/>
  <c r="AF1729"/>
  <c r="AY1692" i="6"/>
  <c r="AZ1691"/>
  <c r="BA1691" l="1"/>
  <c r="AI1732" i="34"/>
  <c r="AC1731"/>
  <c r="AD1731" s="1"/>
  <c r="AE1730"/>
  <c r="AF1730"/>
  <c r="AZ1692" i="6"/>
  <c r="AY1693"/>
  <c r="BA1692" l="1"/>
  <c r="AI1733" i="34"/>
  <c r="AF1731"/>
  <c r="AC1732"/>
  <c r="AD1732" s="1"/>
  <c r="AE1731"/>
  <c r="AZ1693" i="6"/>
  <c r="AY1694"/>
  <c r="BA1693" l="1"/>
  <c r="AI1734" i="34"/>
  <c r="AE1732"/>
  <c r="AC1733"/>
  <c r="AD1733" s="1"/>
  <c r="AF1732"/>
  <c r="AY1695" i="6"/>
  <c r="AZ1694"/>
  <c r="BA1694" l="1"/>
  <c r="AI1735" i="34"/>
  <c r="AE1733"/>
  <c r="AC1734"/>
  <c r="AD1734" s="1"/>
  <c r="AF1733"/>
  <c r="AY1696" i="6"/>
  <c r="AZ1695"/>
  <c r="BA1695" l="1"/>
  <c r="AI1736" i="34"/>
  <c r="AC1735"/>
  <c r="AD1735" s="1"/>
  <c r="AF1734"/>
  <c r="AE1734"/>
  <c r="AZ1696" i="6"/>
  <c r="AY1697"/>
  <c r="BA1696" l="1"/>
  <c r="AI1737" i="34"/>
  <c r="AE1735"/>
  <c r="AC1736"/>
  <c r="AD1736" s="1"/>
  <c r="AF1735"/>
  <c r="AY1698" i="6"/>
  <c r="AZ1697"/>
  <c r="BA1697" l="1"/>
  <c r="AI1738" i="34"/>
  <c r="AE1736"/>
  <c r="AC1737"/>
  <c r="AD1737" s="1"/>
  <c r="AF1736"/>
  <c r="AZ1698" i="6"/>
  <c r="AY1699"/>
  <c r="BA1698" l="1"/>
  <c r="AI1739" i="34"/>
  <c r="AE1737"/>
  <c r="AC1738"/>
  <c r="AD1738" s="1"/>
  <c r="AF1737"/>
  <c r="AZ1699" i="6"/>
  <c r="AY1700"/>
  <c r="BA1699" l="1"/>
  <c r="AI1740" i="34"/>
  <c r="AF1738"/>
  <c r="AE1738"/>
  <c r="AC1739"/>
  <c r="AD1739" s="1"/>
  <c r="AY1701" i="6"/>
  <c r="AZ1700"/>
  <c r="BA1700" l="1"/>
  <c r="AI1741" i="34"/>
  <c r="AC1740"/>
  <c r="AD1740" s="1"/>
  <c r="AF1739"/>
  <c r="AE1739"/>
  <c r="AZ1701" i="6"/>
  <c r="AY1702"/>
  <c r="BA1701" l="1"/>
  <c r="AI1742" i="34"/>
  <c r="AE1740"/>
  <c r="AC1741"/>
  <c r="AD1741" s="1"/>
  <c r="AF1740"/>
  <c r="AZ1702" i="6"/>
  <c r="AY1703"/>
  <c r="BA1702" l="1"/>
  <c r="AI1743" i="34"/>
  <c r="AE1741"/>
  <c r="AC1742"/>
  <c r="AD1742" s="1"/>
  <c r="AF1741"/>
  <c r="AZ1703" i="6"/>
  <c r="AY1704"/>
  <c r="BA1703" l="1"/>
  <c r="AI1744" i="34"/>
  <c r="AC1743"/>
  <c r="AD1743" s="1"/>
  <c r="AF1742"/>
  <c r="AE1742"/>
  <c r="AZ1704" i="6"/>
  <c r="AY1705"/>
  <c r="BA1704" l="1"/>
  <c r="AI1745" i="34"/>
  <c r="AE1743"/>
  <c r="AC1744"/>
  <c r="AD1744" s="1"/>
  <c r="AF1743"/>
  <c r="AZ1705" i="6"/>
  <c r="AY1706"/>
  <c r="BA1705" l="1"/>
  <c r="AI1746" i="34"/>
  <c r="AE1744"/>
  <c r="AC1745"/>
  <c r="AD1745" s="1"/>
  <c r="AF1744"/>
  <c r="AZ1706" i="6"/>
  <c r="AY1707"/>
  <c r="BA1706" l="1"/>
  <c r="AI1747" i="34"/>
  <c r="AE1745"/>
  <c r="AC1746"/>
  <c r="AD1746" s="1"/>
  <c r="AF1745"/>
  <c r="AZ1707" i="6"/>
  <c r="AY1708"/>
  <c r="BA1707" l="1"/>
  <c r="AI1748" i="34"/>
  <c r="AC1747"/>
  <c r="AD1747" s="1"/>
  <c r="AE1746"/>
  <c r="AF1746"/>
  <c r="AZ1708" i="6"/>
  <c r="AY1709"/>
  <c r="BA1708" l="1"/>
  <c r="AI1749" i="34"/>
  <c r="AF1747"/>
  <c r="AC1748"/>
  <c r="AD1748" s="1"/>
  <c r="AE1747"/>
  <c r="AY1710" i="6"/>
  <c r="AZ1709"/>
  <c r="BA1709" l="1"/>
  <c r="AI1750" i="34"/>
  <c r="AE1748"/>
  <c r="AC1749"/>
  <c r="AD1749" s="1"/>
  <c r="AF1748"/>
  <c r="AY1711" i="6"/>
  <c r="AZ1710"/>
  <c r="BA1710" l="1"/>
  <c r="AI1751" i="34"/>
  <c r="AE1749"/>
  <c r="AC1750"/>
  <c r="AD1750" s="1"/>
  <c r="AF1749"/>
  <c r="AZ1711" i="6"/>
  <c r="AY1712"/>
  <c r="BA1711" l="1"/>
  <c r="AI1752" i="34"/>
  <c r="AC1751"/>
  <c r="AD1751" s="1"/>
  <c r="AF1750"/>
  <c r="AE1750"/>
  <c r="AY1713" i="6"/>
  <c r="AZ1712"/>
  <c r="BA1712" l="1"/>
  <c r="AI1753" i="34"/>
  <c r="AE1751"/>
  <c r="AC1752"/>
  <c r="AD1752" s="1"/>
  <c r="AF1751"/>
  <c r="AY1714" i="6"/>
  <c r="AZ1713"/>
  <c r="BA1713" l="1"/>
  <c r="AI1754" i="34"/>
  <c r="AE1752"/>
  <c r="AC1753"/>
  <c r="AD1753" s="1"/>
  <c r="AF1752"/>
  <c r="AZ1714" i="6"/>
  <c r="AY1715"/>
  <c r="BA1714" l="1"/>
  <c r="AI1755" i="34"/>
  <c r="AE1753"/>
  <c r="AC1754"/>
  <c r="AD1754" s="1"/>
  <c r="AF1753"/>
  <c r="AZ1715" i="6"/>
  <c r="AY1716"/>
  <c r="BA1715" l="1"/>
  <c r="AI1756" i="34"/>
  <c r="AF1754"/>
  <c r="AC1755"/>
  <c r="AD1755" s="1"/>
  <c r="AE1754"/>
  <c r="AZ1716" i="6"/>
  <c r="AY1717"/>
  <c r="BA1716" l="1"/>
  <c r="AI1757" i="34"/>
  <c r="AF1755"/>
  <c r="AC1756"/>
  <c r="AD1756" s="1"/>
  <c r="AE1755"/>
  <c r="AZ1717" i="6"/>
  <c r="AY1718"/>
  <c r="BA1717" l="1"/>
  <c r="AI1758" i="34"/>
  <c r="AE1756"/>
  <c r="AC1757"/>
  <c r="AD1757" s="1"/>
  <c r="AF1756"/>
  <c r="AZ1718" i="6"/>
  <c r="AY1719"/>
  <c r="BA1718" l="1"/>
  <c r="AI1759" i="34"/>
  <c r="AE1757"/>
  <c r="AC1758"/>
  <c r="AD1758" s="1"/>
  <c r="AF1757"/>
  <c r="AY1720" i="6"/>
  <c r="AZ1719"/>
  <c r="BA1719" l="1"/>
  <c r="AI1760" i="34"/>
  <c r="AC1759"/>
  <c r="AD1759" s="1"/>
  <c r="AF1758"/>
  <c r="AE1758"/>
  <c r="AY1721" i="6"/>
  <c r="AZ1720"/>
  <c r="BA1720" l="1"/>
  <c r="AI1761" i="34"/>
  <c r="AE1759"/>
  <c r="AC1760"/>
  <c r="AD1760" s="1"/>
  <c r="AF1759"/>
  <c r="AY1722" i="6"/>
  <c r="AZ1721"/>
  <c r="BA1721" l="1"/>
  <c r="AI1762" i="34"/>
  <c r="AE1760"/>
  <c r="AC1761"/>
  <c r="AD1761" s="1"/>
  <c r="AF1760"/>
  <c r="AZ1722" i="6"/>
  <c r="AY1723"/>
  <c r="BA1722" l="1"/>
  <c r="AI1763" i="34"/>
  <c r="AE1761"/>
  <c r="AC1762"/>
  <c r="AD1762" s="1"/>
  <c r="AF1761"/>
  <c r="AZ1723" i="6"/>
  <c r="AY1724"/>
  <c r="BA1723" l="1"/>
  <c r="AI1764" i="34"/>
  <c r="AF1762"/>
  <c r="AC1763"/>
  <c r="AD1763" s="1"/>
  <c r="AE1762"/>
  <c r="AY1725" i="6"/>
  <c r="AZ1724"/>
  <c r="BA1724" l="1"/>
  <c r="AI1765" i="34"/>
  <c r="AC1764"/>
  <c r="AD1764" s="1"/>
  <c r="AF1763"/>
  <c r="AE1763"/>
  <c r="AY1726" i="6"/>
  <c r="AZ1725"/>
  <c r="BA1725" l="1"/>
  <c r="AI1766" i="34"/>
  <c r="AE1764"/>
  <c r="AC1765"/>
  <c r="AD1765" s="1"/>
  <c r="AF1764"/>
  <c r="AY1727" i="6"/>
  <c r="AZ1726"/>
  <c r="BA1726" l="1"/>
  <c r="AI1767" i="34"/>
  <c r="AE1765"/>
  <c r="AC1766"/>
  <c r="AD1766" s="1"/>
  <c r="AF1765"/>
  <c r="AY1728" i="6"/>
  <c r="AZ1727"/>
  <c r="BA1727" l="1"/>
  <c r="AI1768" i="34"/>
  <c r="AC1767"/>
  <c r="AD1767" s="1"/>
  <c r="AF1766"/>
  <c r="AE1766"/>
  <c r="AZ1728" i="6"/>
  <c r="AY1729"/>
  <c r="BA1728" l="1"/>
  <c r="AI1769" i="34"/>
  <c r="AE1767"/>
  <c r="AC1768"/>
  <c r="AD1768" s="1"/>
  <c r="AF1767"/>
  <c r="AZ1729" i="6"/>
  <c r="AY1730"/>
  <c r="BA1729" l="1"/>
  <c r="AI1770" i="34"/>
  <c r="AE1768"/>
  <c r="AC1769"/>
  <c r="AD1769" s="1"/>
  <c r="AF1768"/>
  <c r="AY1731" i="6"/>
  <c r="AZ1730"/>
  <c r="BA1730" l="1"/>
  <c r="AI1771" i="34"/>
  <c r="AE1769"/>
  <c r="AC1770"/>
  <c r="AD1770" s="1"/>
  <c r="AF1769"/>
  <c r="AY1732" i="6"/>
  <c r="AZ1731"/>
  <c r="BA1731" l="1"/>
  <c r="AI1772" i="34"/>
  <c r="AC1771"/>
  <c r="AD1771" s="1"/>
  <c r="AE1770"/>
  <c r="AF1770"/>
  <c r="AZ1732" i="6"/>
  <c r="AY1733"/>
  <c r="BA1732" l="1"/>
  <c r="AI1773" i="34"/>
  <c r="AC1772"/>
  <c r="AD1772" s="1"/>
  <c r="AF1771"/>
  <c r="AE1771"/>
  <c r="AZ1733" i="6"/>
  <c r="AY1734"/>
  <c r="BA1733" l="1"/>
  <c r="AI1774" i="34"/>
  <c r="AE1772"/>
  <c r="AC1773"/>
  <c r="AD1773" s="1"/>
  <c r="AF1772"/>
  <c r="AY1735" i="6"/>
  <c r="AZ1734"/>
  <c r="BA1734" l="1"/>
  <c r="AI1775" i="34"/>
  <c r="AE1773"/>
  <c r="AC1774"/>
  <c r="AD1774" s="1"/>
  <c r="AF1773"/>
  <c r="AZ1735" i="6"/>
  <c r="AY1736"/>
  <c r="BA1735" l="1"/>
  <c r="AI1776" i="34"/>
  <c r="AC1775"/>
  <c r="AD1775" s="1"/>
  <c r="AF1774"/>
  <c r="AE1774"/>
  <c r="AY1737" i="6"/>
  <c r="AZ1736"/>
  <c r="BA1736" l="1"/>
  <c r="AI1777" i="34"/>
  <c r="AE1775"/>
  <c r="AC1776"/>
  <c r="AD1776" s="1"/>
  <c r="AF1775"/>
  <c r="AZ1737" i="6"/>
  <c r="AY1738"/>
  <c r="BA1737" l="1"/>
  <c r="AI1778" i="34"/>
  <c r="AE1776"/>
  <c r="AC1777"/>
  <c r="AD1777" s="1"/>
  <c r="AF1776"/>
  <c r="AY1739" i="6"/>
  <c r="AZ1738"/>
  <c r="BA1738" l="1"/>
  <c r="AI1779" i="34"/>
  <c r="AE1777"/>
  <c r="AC1778"/>
  <c r="AD1778" s="1"/>
  <c r="AF1777"/>
  <c r="AY1740" i="6"/>
  <c r="AZ1739"/>
  <c r="BA1739" l="1"/>
  <c r="AI1780" i="34"/>
  <c r="AC1779"/>
  <c r="AD1779" s="1"/>
  <c r="AE1778"/>
  <c r="AF1778"/>
  <c r="AZ1740" i="6"/>
  <c r="AY1741"/>
  <c r="BA1740" l="1"/>
  <c r="AI1781" i="34"/>
  <c r="AF1779"/>
  <c r="AC1780"/>
  <c r="AD1780" s="1"/>
  <c r="AE1779"/>
  <c r="AY1742" i="6"/>
  <c r="AZ1741"/>
  <c r="BA1741" l="1"/>
  <c r="AI1782" i="34"/>
  <c r="AE1780"/>
  <c r="AC1781"/>
  <c r="AD1781" s="1"/>
  <c r="AF1780"/>
  <c r="AY1743" i="6"/>
  <c r="AZ1742"/>
  <c r="BA1742" l="1"/>
  <c r="AI1783" i="34"/>
  <c r="AE1781"/>
  <c r="AC1782"/>
  <c r="AD1782" s="1"/>
  <c r="AF1781"/>
  <c r="AY1744" i="6"/>
  <c r="AZ1743"/>
  <c r="BA1743" l="1"/>
  <c r="AI1784" i="34"/>
  <c r="AC1783"/>
  <c r="AD1783" s="1"/>
  <c r="AF1782"/>
  <c r="AE1782"/>
  <c r="AY1745" i="6"/>
  <c r="AZ1744"/>
  <c r="BA1744" l="1"/>
  <c r="AI1785" i="34"/>
  <c r="AE1783"/>
  <c r="AC1784"/>
  <c r="AD1784" s="1"/>
  <c r="AF1783"/>
  <c r="AY1746" i="6"/>
  <c r="AZ1745"/>
  <c r="BA1745" l="1"/>
  <c r="AI1786" i="34"/>
  <c r="AE1784"/>
  <c r="AC1785"/>
  <c r="AD1785" s="1"/>
  <c r="AF1784"/>
  <c r="AZ1746" i="6"/>
  <c r="AY1747"/>
  <c r="BA1746" l="1"/>
  <c r="AI1787" i="34"/>
  <c r="AE1785"/>
  <c r="AC1786"/>
  <c r="AD1786" s="1"/>
  <c r="AF1785"/>
  <c r="AY1748" i="6"/>
  <c r="AZ1747"/>
  <c r="BA1747" l="1"/>
  <c r="AI1788" i="34"/>
  <c r="AF1786"/>
  <c r="AC1787"/>
  <c r="AD1787" s="1"/>
  <c r="AE1786"/>
  <c r="AZ1748" i="6"/>
  <c r="AY1749"/>
  <c r="BA1748" l="1"/>
  <c r="AI1789" i="34"/>
  <c r="AF1787"/>
  <c r="AC1788"/>
  <c r="AD1788" s="1"/>
  <c r="AE1787"/>
  <c r="AZ1749" i="6"/>
  <c r="AY1750"/>
  <c r="BA1749" l="1"/>
  <c r="AI1790" i="34"/>
  <c r="AE1788"/>
  <c r="AC1789"/>
  <c r="AD1789" s="1"/>
  <c r="AF1788"/>
  <c r="AZ1750" i="6"/>
  <c r="AY1751"/>
  <c r="BA1750" l="1"/>
  <c r="AI1791" i="34"/>
  <c r="AE1789"/>
  <c r="AC1790"/>
  <c r="AD1790" s="1"/>
  <c r="AF1789"/>
  <c r="AZ1751" i="6"/>
  <c r="AY1752"/>
  <c r="BA1751" l="1"/>
  <c r="AI1792" i="34"/>
  <c r="AC1791"/>
  <c r="AD1791" s="1"/>
  <c r="AF1790"/>
  <c r="AE1790"/>
  <c r="AY1753" i="6"/>
  <c r="AZ1752"/>
  <c r="BA1752" l="1"/>
  <c r="AI1793" i="34"/>
  <c r="AE1791"/>
  <c r="AC1792"/>
  <c r="AD1792" s="1"/>
  <c r="AF1791"/>
  <c r="AZ1753" i="6"/>
  <c r="AY1754"/>
  <c r="BA1753" l="1"/>
  <c r="AI1794" i="34"/>
  <c r="AE1792"/>
  <c r="AC1793"/>
  <c r="AD1793" s="1"/>
  <c r="AF1792"/>
  <c r="AZ1754" i="6"/>
  <c r="AY1755"/>
  <c r="BA1754" l="1"/>
  <c r="AI1795" i="34"/>
  <c r="AE1793"/>
  <c r="AC1794"/>
  <c r="AD1794" s="1"/>
  <c r="AF1793"/>
  <c r="AY1756" i="6"/>
  <c r="AZ1755"/>
  <c r="BA1755" l="1"/>
  <c r="AI1796" i="34"/>
  <c r="AF1794"/>
  <c r="AC1795"/>
  <c r="AD1795" s="1"/>
  <c r="AE1794"/>
  <c r="AZ1756" i="6"/>
  <c r="AY1757"/>
  <c r="BA1756" l="1"/>
  <c r="AI1797" i="34"/>
  <c r="AC1796"/>
  <c r="AD1796" s="1"/>
  <c r="AE1795"/>
  <c r="AF1795"/>
  <c r="AY1758" i="6"/>
  <c r="AZ1757"/>
  <c r="BA1757" l="1"/>
  <c r="AI1798" i="34"/>
  <c r="AE1796"/>
  <c r="AC1797"/>
  <c r="AD1797" s="1"/>
  <c r="AF1796"/>
  <c r="AZ1758" i="6"/>
  <c r="AY1759"/>
  <c r="BA1758" l="1"/>
  <c r="AI1799" i="34"/>
  <c r="AE1797"/>
  <c r="AC1798"/>
  <c r="AD1798" s="1"/>
  <c r="AF1797"/>
  <c r="AY1760" i="6"/>
  <c r="AZ1759"/>
  <c r="BA1759" l="1"/>
  <c r="AI1800" i="34"/>
  <c r="AC1799"/>
  <c r="AD1799" s="1"/>
  <c r="AF1798"/>
  <c r="AE1798"/>
  <c r="AZ1760" i="6"/>
  <c r="AY1761"/>
  <c r="BA1760" l="1"/>
  <c r="AI1801" i="34"/>
  <c r="AE1799"/>
  <c r="AC1800"/>
  <c r="AD1800" s="1"/>
  <c r="AF1799"/>
  <c r="AZ1761" i="6"/>
  <c r="AY1762"/>
  <c r="BA1761" l="1"/>
  <c r="AI1802" i="34"/>
  <c r="AE1800"/>
  <c r="AC1801"/>
  <c r="AD1801" s="1"/>
  <c r="AF1800"/>
  <c r="AY1763" i="6"/>
  <c r="AZ1762"/>
  <c r="BA1762" l="1"/>
  <c r="AI1803" i="34"/>
  <c r="AE1801"/>
  <c r="AC1802"/>
  <c r="AD1802" s="1"/>
  <c r="AF1801"/>
  <c r="AY1764" i="6"/>
  <c r="AZ1763"/>
  <c r="BA1763" l="1"/>
  <c r="AI1804" i="34"/>
  <c r="AF1802"/>
  <c r="AE1802"/>
  <c r="AC1803"/>
  <c r="AD1803" s="1"/>
  <c r="AZ1764" i="6"/>
  <c r="AY1765"/>
  <c r="BA1764" l="1"/>
  <c r="AI1805" i="34"/>
  <c r="AC1804"/>
  <c r="AD1804" s="1"/>
  <c r="AE1803"/>
  <c r="AF1803"/>
  <c r="AY1766" i="6"/>
  <c r="AZ1765"/>
  <c r="BA1765" l="1"/>
  <c r="AI1806" i="34"/>
  <c r="AE1804"/>
  <c r="AC1805"/>
  <c r="AD1805" s="1"/>
  <c r="AF1804"/>
  <c r="AZ1766" i="6"/>
  <c r="AY1767"/>
  <c r="BA1766" l="1"/>
  <c r="AI1807" i="34"/>
  <c r="AE1805"/>
  <c r="AC1806"/>
  <c r="AD1806" s="1"/>
  <c r="AF1805"/>
  <c r="AZ1767" i="6"/>
  <c r="AY1768"/>
  <c r="BA1767" l="1"/>
  <c r="AI1808" i="34"/>
  <c r="AC1807"/>
  <c r="AD1807" s="1"/>
  <c r="AF1806"/>
  <c r="AE1806"/>
  <c r="AZ1768" i="6"/>
  <c r="AY1769"/>
  <c r="BA1768" l="1"/>
  <c r="AI1809" i="34"/>
  <c r="AE1807"/>
  <c r="AC1808"/>
  <c r="AD1808" s="1"/>
  <c r="AF1807"/>
  <c r="AZ1769" i="6"/>
  <c r="AY1770"/>
  <c r="BA1769" l="1"/>
  <c r="AI1810" i="34"/>
  <c r="AE1808"/>
  <c r="AC1809"/>
  <c r="AD1809" s="1"/>
  <c r="AF1808"/>
  <c r="AZ1770" i="6"/>
  <c r="AY1771"/>
  <c r="BA1770" l="1"/>
  <c r="AI1811" i="34"/>
  <c r="AE1809"/>
  <c r="AC1810"/>
  <c r="AD1810" s="1"/>
  <c r="AF1809"/>
  <c r="AZ1771" i="6"/>
  <c r="AY1772"/>
  <c r="BA1771" l="1"/>
  <c r="AI1812" i="34"/>
  <c r="AC1811"/>
  <c r="AD1811" s="1"/>
  <c r="AF1810"/>
  <c r="AE1810"/>
  <c r="AY1773" i="6"/>
  <c r="AZ1772"/>
  <c r="BA1772" l="1"/>
  <c r="AI1813" i="34"/>
  <c r="AC1812"/>
  <c r="AD1812" s="1"/>
  <c r="AE1811"/>
  <c r="AF1811"/>
  <c r="AY1774" i="6"/>
  <c r="AZ1773"/>
  <c r="BA1773" l="1"/>
  <c r="AI1814" i="34"/>
  <c r="AE1812"/>
  <c r="AC1813"/>
  <c r="AD1813" s="1"/>
  <c r="AF1812"/>
  <c r="AZ1774" i="6"/>
  <c r="AY1775"/>
  <c r="BA1774" l="1"/>
  <c r="AI1815" i="34"/>
  <c r="AE1813"/>
  <c r="AC1814"/>
  <c r="AD1814" s="1"/>
  <c r="AF1813"/>
  <c r="AZ1775" i="6"/>
  <c r="AY1776"/>
  <c r="BA1775" l="1"/>
  <c r="AI1816" i="34"/>
  <c r="AC1815"/>
  <c r="AD1815" s="1"/>
  <c r="AF1814"/>
  <c r="AE1814"/>
  <c r="AZ1776" i="6"/>
  <c r="AY1777"/>
  <c r="BA1776" l="1"/>
  <c r="AI1817" i="34"/>
  <c r="AE1815"/>
  <c r="AC1816"/>
  <c r="AD1816" s="1"/>
  <c r="AF1815"/>
  <c r="AZ1777" i="6"/>
  <c r="AY1778"/>
  <c r="BA1777" l="1"/>
  <c r="AI1818" i="34"/>
  <c r="AE1816"/>
  <c r="AC1817"/>
  <c r="AD1817" s="1"/>
  <c r="AF1816"/>
  <c r="AY1779" i="6"/>
  <c r="AZ1778"/>
  <c r="BA1778" l="1"/>
  <c r="AI1819" i="34"/>
  <c r="AE1817"/>
  <c r="AC1818"/>
  <c r="AD1818" s="1"/>
  <c r="AF1817"/>
  <c r="AY1780" i="6"/>
  <c r="AZ1779"/>
  <c r="BA1779" l="1"/>
  <c r="AI1820" i="34"/>
  <c r="AF1818"/>
  <c r="AC1819"/>
  <c r="AD1819" s="1"/>
  <c r="AE1818"/>
  <c r="AZ1780" i="6"/>
  <c r="AY1781"/>
  <c r="BA1780" l="1"/>
  <c r="AI1821" i="34"/>
  <c r="AC1820"/>
  <c r="AD1820" s="1"/>
  <c r="AE1819"/>
  <c r="AF1819"/>
  <c r="AY1782" i="6"/>
  <c r="AZ1781"/>
  <c r="BA1781" l="1"/>
  <c r="AI1822" i="34"/>
  <c r="AE1820"/>
  <c r="AC1821"/>
  <c r="AD1821" s="1"/>
  <c r="AF1820"/>
  <c r="AZ1782" i="6"/>
  <c r="AY1783"/>
  <c r="BA1782" l="1"/>
  <c r="AI1823" i="34"/>
  <c r="AE1821"/>
  <c r="AC1822"/>
  <c r="AD1822" s="1"/>
  <c r="AF1821"/>
  <c r="AY1784" i="6"/>
  <c r="AZ1783"/>
  <c r="BA1783" l="1"/>
  <c r="AI1824" i="34"/>
  <c r="AC1823"/>
  <c r="AD1823" s="1"/>
  <c r="AF1822"/>
  <c r="AE1822"/>
  <c r="AZ1784" i="6"/>
  <c r="AY1785"/>
  <c r="BA1784" l="1"/>
  <c r="AI1825" i="34"/>
  <c r="AE1823"/>
  <c r="AC1824"/>
  <c r="AD1824" s="1"/>
  <c r="AF1823"/>
  <c r="AY1786" i="6"/>
  <c r="AZ1785"/>
  <c r="BA1785" l="1"/>
  <c r="AI1826" i="34"/>
  <c r="AE1824"/>
  <c r="AC1825"/>
  <c r="AD1825" s="1"/>
  <c r="AF1824"/>
  <c r="AZ1786" i="6"/>
  <c r="AY1787"/>
  <c r="BA1786" l="1"/>
  <c r="AI1827" i="34"/>
  <c r="AE1825"/>
  <c r="AC1826"/>
  <c r="AD1826" s="1"/>
  <c r="AF1825"/>
  <c r="AY1788" i="6"/>
  <c r="AZ1787"/>
  <c r="BA1787" l="1"/>
  <c r="AI1828" i="34"/>
  <c r="AC1827"/>
  <c r="AD1827" s="1"/>
  <c r="AF1826"/>
  <c r="AE1826"/>
  <c r="AZ1788" i="6"/>
  <c r="AY1789"/>
  <c r="BA1788" l="1"/>
  <c r="AI1829" i="34"/>
  <c r="AF1827"/>
  <c r="AE1827"/>
  <c r="AC1828"/>
  <c r="AD1828" s="1"/>
  <c r="AY1790" i="6"/>
  <c r="AZ1789"/>
  <c r="BA1789" l="1"/>
  <c r="AI1830" i="34"/>
  <c r="AE1828"/>
  <c r="AC1829"/>
  <c r="AD1829" s="1"/>
  <c r="AF1828"/>
  <c r="AY1791" i="6"/>
  <c r="AZ1790"/>
  <c r="BA1790" l="1"/>
  <c r="AI1831" i="34"/>
  <c r="AE1829"/>
  <c r="AC1830"/>
  <c r="AD1830" s="1"/>
  <c r="AF1829"/>
  <c r="AZ1791" i="6"/>
  <c r="AY1792"/>
  <c r="BA1791" l="1"/>
  <c r="AI1832" i="34"/>
  <c r="AC1831"/>
  <c r="AD1831" s="1"/>
  <c r="AF1830"/>
  <c r="AE1830"/>
  <c r="AZ1792" i="6"/>
  <c r="AY1793"/>
  <c r="BA1792" l="1"/>
  <c r="AI1833" i="34"/>
  <c r="AE1831"/>
  <c r="AC1832"/>
  <c r="AD1832" s="1"/>
  <c r="AF1831"/>
  <c r="AZ1793" i="6"/>
  <c r="AY1794"/>
  <c r="BA1793" l="1"/>
  <c r="AI1834" i="34"/>
  <c r="AE1832"/>
  <c r="AC1833"/>
  <c r="AD1833" s="1"/>
  <c r="AF1832"/>
  <c r="AZ1794" i="6"/>
  <c r="AY1795"/>
  <c r="BA1794" l="1"/>
  <c r="AI1835" i="34"/>
  <c r="AE1833"/>
  <c r="AC1834"/>
  <c r="AD1834" s="1"/>
  <c r="AF1833"/>
  <c r="AY1796" i="6"/>
  <c r="AZ1795"/>
  <c r="BA1795" l="1"/>
  <c r="AI1836" i="34"/>
  <c r="AC1835"/>
  <c r="AD1835" s="1"/>
  <c r="AE1834"/>
  <c r="AF1834"/>
  <c r="AY1797" i="6"/>
  <c r="AZ1796"/>
  <c r="BA1796" l="1"/>
  <c r="AI1837" i="34"/>
  <c r="AC1836"/>
  <c r="AD1836" s="1"/>
  <c r="AE1835"/>
  <c r="AF1835"/>
  <c r="AY1798" i="6"/>
  <c r="AZ1797"/>
  <c r="BA1797" l="1"/>
  <c r="AI1838" i="34"/>
  <c r="AE1836"/>
  <c r="AC1837"/>
  <c r="AD1837" s="1"/>
  <c r="AF1836"/>
  <c r="AZ1798" i="6"/>
  <c r="AY1799"/>
  <c r="BA1798" l="1"/>
  <c r="AI1839" i="34"/>
  <c r="AE1837"/>
  <c r="AC1838"/>
  <c r="AD1838" s="1"/>
  <c r="AF1837"/>
  <c r="AZ1799" i="6"/>
  <c r="AY1800"/>
  <c r="BA1799" l="1"/>
  <c r="AI1840" i="34"/>
  <c r="AC1839"/>
  <c r="AD1839" s="1"/>
  <c r="AF1838"/>
  <c r="AE1838"/>
  <c r="AZ1800" i="6"/>
  <c r="AY1801"/>
  <c r="BA1800" l="1"/>
  <c r="AI1841" i="34"/>
  <c r="AE1839"/>
  <c r="AC1840"/>
  <c r="AD1840" s="1"/>
  <c r="AF1839"/>
  <c r="AZ1801" i="6"/>
  <c r="AY1802"/>
  <c r="BA1801" l="1"/>
  <c r="AI1842" i="34"/>
  <c r="AE1840"/>
  <c r="AC1841"/>
  <c r="AD1841" s="1"/>
  <c r="AF1840"/>
  <c r="AY1803" i="6"/>
  <c r="AZ1802"/>
  <c r="BA1802" l="1"/>
  <c r="AI1843" i="34"/>
  <c r="AE1841"/>
  <c r="AC1842"/>
  <c r="AD1842" s="1"/>
  <c r="AF1841"/>
  <c r="AZ1803" i="6"/>
  <c r="AY1804"/>
  <c r="BA1803" l="1"/>
  <c r="AI1844" i="34"/>
  <c r="AF1842"/>
  <c r="AC1843"/>
  <c r="AD1843" s="1"/>
  <c r="AE1842"/>
  <c r="AZ1804" i="6"/>
  <c r="AY1805"/>
  <c r="BA1804" l="1"/>
  <c r="AI1845" i="34"/>
  <c r="AC1844"/>
  <c r="AD1844" s="1"/>
  <c r="AF1843"/>
  <c r="AE1843"/>
  <c r="AZ1805" i="6"/>
  <c r="AY1806"/>
  <c r="BA1805" l="1"/>
  <c r="AI1846" i="34"/>
  <c r="AE1844"/>
  <c r="AC1845"/>
  <c r="AD1845" s="1"/>
  <c r="AF1844"/>
  <c r="AY1807" i="6"/>
  <c r="AZ1806"/>
  <c r="BA1806" l="1"/>
  <c r="AI1847" i="34"/>
  <c r="AE1845"/>
  <c r="AC1846"/>
  <c r="AD1846" s="1"/>
  <c r="AF1845"/>
  <c r="AZ1807" i="6"/>
  <c r="AY1808"/>
  <c r="BA1807" l="1"/>
  <c r="AI1848" i="34"/>
  <c r="AC1847"/>
  <c r="AD1847" s="1"/>
  <c r="AF1846"/>
  <c r="AE1846"/>
  <c r="AZ1808" i="6"/>
  <c r="AY1809"/>
  <c r="BA1808" l="1"/>
  <c r="AI1849" i="34"/>
  <c r="AE1847"/>
  <c r="AC1848"/>
  <c r="AD1848" s="1"/>
  <c r="AF1847"/>
  <c r="AZ1809" i="6"/>
  <c r="AY1810"/>
  <c r="BA1809" l="1"/>
  <c r="AI1850" i="34"/>
  <c r="AE1848"/>
  <c r="AC1849"/>
  <c r="AD1849" s="1"/>
  <c r="AF1848"/>
  <c r="AZ1810" i="6"/>
  <c r="AY1811"/>
  <c r="BA1810" l="1"/>
  <c r="AI1851" i="34"/>
  <c r="AE1849"/>
  <c r="AC1850"/>
  <c r="AD1850" s="1"/>
  <c r="AF1849"/>
  <c r="AY1812" i="6"/>
  <c r="AZ1811"/>
  <c r="BA1811" l="1"/>
  <c r="AI1852" i="34"/>
  <c r="AF1850"/>
  <c r="AC1851"/>
  <c r="AD1851" s="1"/>
  <c r="AE1850"/>
  <c r="AY1813" i="6"/>
  <c r="AZ1812"/>
  <c r="BA1812" l="1"/>
  <c r="AI1853" i="34"/>
  <c r="AF1851"/>
  <c r="AC1852"/>
  <c r="AD1852" s="1"/>
  <c r="AE1851"/>
  <c r="AY1814" i="6"/>
  <c r="AZ1813"/>
  <c r="BA1813" l="1"/>
  <c r="AI1854" i="34"/>
  <c r="AE1852"/>
  <c r="AC1853"/>
  <c r="AD1853" s="1"/>
  <c r="AF1852"/>
  <c r="AZ1814" i="6"/>
  <c r="AY1815"/>
  <c r="BA1814" l="1"/>
  <c r="AI1855" i="34"/>
  <c r="AE1853"/>
  <c r="AC1854"/>
  <c r="AD1854" s="1"/>
  <c r="AF1853"/>
  <c r="AY1816" i="6"/>
  <c r="AZ1815"/>
  <c r="BA1815" l="1"/>
  <c r="AI1856" i="34"/>
  <c r="AC1855"/>
  <c r="AD1855" s="1"/>
  <c r="AF1854"/>
  <c r="AE1854"/>
  <c r="AY1817" i="6"/>
  <c r="AZ1816"/>
  <c r="BA1816" l="1"/>
  <c r="AI1857" i="34"/>
  <c r="AE1855"/>
  <c r="AC1856"/>
  <c r="AD1856" s="1"/>
  <c r="AF1855"/>
  <c r="AY1818" i="6"/>
  <c r="AZ1817"/>
  <c r="BA1817" l="1"/>
  <c r="AI1858" i="34"/>
  <c r="AE1856"/>
  <c r="AC1857"/>
  <c r="AD1857" s="1"/>
  <c r="AF1856"/>
  <c r="AY1819" i="6"/>
  <c r="AZ1818"/>
  <c r="BA1818" l="1"/>
  <c r="AI1859" i="34"/>
  <c r="AE1857"/>
  <c r="AC1858"/>
  <c r="AD1858" s="1"/>
  <c r="AF1857"/>
  <c r="AY1820" i="6"/>
  <c r="AZ1819"/>
  <c r="BA1819" l="1"/>
  <c r="AI1860" i="34"/>
  <c r="AF1858"/>
  <c r="AC1859"/>
  <c r="AD1859" s="1"/>
  <c r="AE1858"/>
  <c r="AY1821" i="6"/>
  <c r="AZ1820"/>
  <c r="BA1820" l="1"/>
  <c r="AI1861" i="34"/>
  <c r="AF1859"/>
  <c r="AC1860"/>
  <c r="AD1860" s="1"/>
  <c r="AE1859"/>
  <c r="AZ1821" i="6"/>
  <c r="AY1822"/>
  <c r="BA1821" l="1"/>
  <c r="AI1862" i="34"/>
  <c r="AE1860"/>
  <c r="AC1861"/>
  <c r="AD1861" s="1"/>
  <c r="AF1860"/>
  <c r="AY1823" i="6"/>
  <c r="AZ1822"/>
  <c r="BA1822" l="1"/>
  <c r="AI1863" i="34"/>
  <c r="AE1861"/>
  <c r="AC1862"/>
  <c r="AD1862" s="1"/>
  <c r="AF1861"/>
  <c r="AY1824" i="6"/>
  <c r="AZ1823"/>
  <c r="BA1823" l="1"/>
  <c r="AI1864" i="34"/>
  <c r="AC1863"/>
  <c r="AD1863" s="1"/>
  <c r="AF1862"/>
  <c r="AE1862"/>
  <c r="AZ1824" i="6"/>
  <c r="AY1825"/>
  <c r="BA1824" l="1"/>
  <c r="AI1865" i="34"/>
  <c r="AE1863"/>
  <c r="AC1864"/>
  <c r="AD1864" s="1"/>
  <c r="AF1863"/>
  <c r="AY1826" i="6"/>
  <c r="AZ1825"/>
  <c r="BA1825" l="1"/>
  <c r="AI1866" i="34"/>
  <c r="AE1864"/>
  <c r="AC1865"/>
  <c r="AD1865" s="1"/>
  <c r="AF1864"/>
  <c r="AY1827" i="6"/>
  <c r="AZ1826"/>
  <c r="BA1826" l="1"/>
  <c r="AI1867" i="34"/>
  <c r="AE1865"/>
  <c r="AC1866"/>
  <c r="AD1866" s="1"/>
  <c r="AF1865"/>
  <c r="AZ1827" i="6"/>
  <c r="AY1828"/>
  <c r="BA1827" l="1"/>
  <c r="AI1868" i="34"/>
  <c r="AF1866"/>
  <c r="AE1866"/>
  <c r="AC1867"/>
  <c r="AD1867" s="1"/>
  <c r="AZ1828" i="6"/>
  <c r="AY1829"/>
  <c r="BA1828" l="1"/>
  <c r="AI1869" i="34"/>
  <c r="AC1868"/>
  <c r="AD1868" s="1"/>
  <c r="AE1867"/>
  <c r="AF1867"/>
  <c r="AZ1829" i="6"/>
  <c r="AY1830"/>
  <c r="BA1829" l="1"/>
  <c r="AI1870" i="34"/>
  <c r="AE1868"/>
  <c r="AC1869"/>
  <c r="AD1869" s="1"/>
  <c r="AF1868"/>
  <c r="AY1831" i="6"/>
  <c r="AZ1830"/>
  <c r="BA1830" l="1"/>
  <c r="AI1871" i="34"/>
  <c r="AE1869"/>
  <c r="AC1870"/>
  <c r="AD1870" s="1"/>
  <c r="AF1869"/>
  <c r="AY1832" i="6"/>
  <c r="AZ1831"/>
  <c r="BA1831" l="1"/>
  <c r="AI1872" i="34"/>
  <c r="AC1871"/>
  <c r="AD1871" s="1"/>
  <c r="AF1870"/>
  <c r="AE1870"/>
  <c r="AZ1832" i="6"/>
  <c r="AY1833"/>
  <c r="BA1832" l="1"/>
  <c r="AI1873" i="34"/>
  <c r="AE1871"/>
  <c r="AC1872"/>
  <c r="AD1872" s="1"/>
  <c r="AF1871"/>
  <c r="AY1834" i="6"/>
  <c r="AZ1833"/>
  <c r="BA1833" l="1"/>
  <c r="AI1874" i="34"/>
  <c r="AE1872"/>
  <c r="AC1873"/>
  <c r="AD1873" s="1"/>
  <c r="AF1872"/>
  <c r="AZ1834" i="6"/>
  <c r="AY1835"/>
  <c r="BA1834" l="1"/>
  <c r="AI1875" i="34"/>
  <c r="AE1873"/>
  <c r="AC1874"/>
  <c r="AD1874" s="1"/>
  <c r="AF1873"/>
  <c r="AZ1835" i="6"/>
  <c r="AY1836"/>
  <c r="BA1835" l="1"/>
  <c r="AI1876" i="34"/>
  <c r="AC1875"/>
  <c r="AD1875" s="1"/>
  <c r="AF1874"/>
  <c r="AE1874"/>
  <c r="AY1837" i="6"/>
  <c r="AZ1836"/>
  <c r="BA1836" l="1"/>
  <c r="AI1877" i="34"/>
  <c r="AC1876"/>
  <c r="AD1876" s="1"/>
  <c r="AF1875"/>
  <c r="AE1875"/>
  <c r="AY1838" i="6"/>
  <c r="AZ1837"/>
  <c r="BA1837" l="1"/>
  <c r="AI1878" i="34"/>
  <c r="AE1876"/>
  <c r="AC1877"/>
  <c r="AD1877" s="1"/>
  <c r="AF1876"/>
  <c r="AZ1838" i="6"/>
  <c r="AY1839"/>
  <c r="BA1838" l="1"/>
  <c r="AI1879" i="34"/>
  <c r="AE1877"/>
  <c r="AC1878"/>
  <c r="AD1878" s="1"/>
  <c r="AF1877"/>
  <c r="AZ1839" i="6"/>
  <c r="AY1840"/>
  <c r="BA1839" l="1"/>
  <c r="AI1880" i="34"/>
  <c r="AC1879"/>
  <c r="AD1879" s="1"/>
  <c r="AF1878"/>
  <c r="AE1878"/>
  <c r="AZ1840" i="6"/>
  <c r="AY1841"/>
  <c r="BA1840" l="1"/>
  <c r="AI1881" i="34"/>
  <c r="AE1879"/>
  <c r="AC1880"/>
  <c r="AD1880" s="1"/>
  <c r="AF1879"/>
  <c r="AZ1841" i="6"/>
  <c r="AY1842"/>
  <c r="BA1841" l="1"/>
  <c r="AI1882" i="34"/>
  <c r="AE1880"/>
  <c r="AC1881"/>
  <c r="AD1881" s="1"/>
  <c r="AF1880"/>
  <c r="AY1843" i="6"/>
  <c r="AZ1842"/>
  <c r="BA1842" l="1"/>
  <c r="AI1883" i="34"/>
  <c r="AE1881"/>
  <c r="AC1882"/>
  <c r="AD1882" s="1"/>
  <c r="AF1881"/>
  <c r="AY1844" i="6"/>
  <c r="AZ1843"/>
  <c r="BA1843" l="1"/>
  <c r="AI1884" i="34"/>
  <c r="AC1883"/>
  <c r="AD1883" s="1"/>
  <c r="AE1882"/>
  <c r="AF1882"/>
  <c r="AZ1844" i="6"/>
  <c r="AY1845"/>
  <c r="BA1844" l="1"/>
  <c r="AI1885" i="34"/>
  <c r="AF1883"/>
  <c r="AC1884"/>
  <c r="AD1884" s="1"/>
  <c r="AE1883"/>
  <c r="AY1846" i="6"/>
  <c r="AZ1845"/>
  <c r="BA1845" l="1"/>
  <c r="AI1886" i="34"/>
  <c r="AE1884"/>
  <c r="AC1885"/>
  <c r="AD1885" s="1"/>
  <c r="AF1884"/>
  <c r="AZ1846" i="6"/>
  <c r="AY1847"/>
  <c r="BA1846" l="1"/>
  <c r="AI1887" i="34"/>
  <c r="AE1885"/>
  <c r="AC1886"/>
  <c r="AD1886" s="1"/>
  <c r="AF1885"/>
  <c r="AY1848" i="6"/>
  <c r="AZ1847"/>
  <c r="BA1847" l="1"/>
  <c r="AI1888" i="34"/>
  <c r="AC1887"/>
  <c r="AD1887" s="1"/>
  <c r="AF1886"/>
  <c r="AE1886"/>
  <c r="AY1849" i="6"/>
  <c r="AZ1848"/>
  <c r="BA1848" l="1"/>
  <c r="AI1889" i="34"/>
  <c r="AE1887"/>
  <c r="AC1888"/>
  <c r="AD1888" s="1"/>
  <c r="AF1887"/>
  <c r="AZ1849" i="6"/>
  <c r="AY1850"/>
  <c r="BA1849" l="1"/>
  <c r="AI1890" i="34"/>
  <c r="AE1888"/>
  <c r="AC1889"/>
  <c r="AD1889" s="1"/>
  <c r="AF1888"/>
  <c r="AY1851" i="6"/>
  <c r="AZ1850"/>
  <c r="BA1850" l="1"/>
  <c r="AI1891" i="34"/>
  <c r="AE1889"/>
  <c r="AC1890"/>
  <c r="AD1890" s="1"/>
  <c r="AF1889"/>
  <c r="AZ1851" i="6"/>
  <c r="AY1852"/>
  <c r="BA1851" l="1"/>
  <c r="AI1892" i="34"/>
  <c r="AF1890"/>
  <c r="AC1891"/>
  <c r="AD1891" s="1"/>
  <c r="AE1890"/>
  <c r="AY1853" i="6"/>
  <c r="AZ1852"/>
  <c r="BA1852" l="1"/>
  <c r="AI1893" i="34"/>
  <c r="AF1891"/>
  <c r="AC1892"/>
  <c r="AD1892" s="1"/>
  <c r="AE1891"/>
  <c r="AZ1853" i="6"/>
  <c r="AY1854"/>
  <c r="BA1853" l="1"/>
  <c r="AI1894" i="34"/>
  <c r="AE1892"/>
  <c r="AC1893"/>
  <c r="AD1893" s="1"/>
  <c r="AF1892"/>
  <c r="AY1855" i="6"/>
  <c r="AZ1854"/>
  <c r="BA1854" l="1"/>
  <c r="AI1895" i="34"/>
  <c r="AE1893"/>
  <c r="AC1894"/>
  <c r="AD1894" s="1"/>
  <c r="AF1893"/>
  <c r="AY1856" i="6"/>
  <c r="AZ1855"/>
  <c r="BA1855" l="1"/>
  <c r="AI1896" i="34"/>
  <c r="AC1895"/>
  <c r="AD1895" s="1"/>
  <c r="AF1894"/>
  <c r="AE1894"/>
  <c r="AZ1856" i="6"/>
  <c r="AY1857"/>
  <c r="BA1856" l="1"/>
  <c r="AI1897" i="34"/>
  <c r="AE1895"/>
  <c r="AC1896"/>
  <c r="AD1896" s="1"/>
  <c r="AF1895"/>
  <c r="AY1858" i="6"/>
  <c r="AZ1857"/>
  <c r="BA1857" l="1"/>
  <c r="AI1898" i="34"/>
  <c r="AE1896"/>
  <c r="AC1897"/>
  <c r="AD1897" s="1"/>
  <c r="AF1896"/>
  <c r="AZ1858" i="6"/>
  <c r="AY1859"/>
  <c r="BA1858" l="1"/>
  <c r="AI1899" i="34"/>
  <c r="AE1897"/>
  <c r="AC1898"/>
  <c r="AD1898" s="1"/>
  <c r="AF1897"/>
  <c r="AZ1859" i="6"/>
  <c r="AY1860"/>
  <c r="BA1859" l="1"/>
  <c r="AI1900" i="34"/>
  <c r="AC1899"/>
  <c r="AD1899" s="1"/>
  <c r="AE1898"/>
  <c r="AF1898"/>
  <c r="AZ1860" i="6"/>
  <c r="AY1861"/>
  <c r="BA1860" l="1"/>
  <c r="AI1901" i="34"/>
  <c r="AC1900"/>
  <c r="AD1900" s="1"/>
  <c r="AE1899"/>
  <c r="AF1899"/>
  <c r="AY1862" i="6"/>
  <c r="AZ1861"/>
  <c r="BA1861" l="1"/>
  <c r="AI1902" i="34"/>
  <c r="AE1900"/>
  <c r="AC1901"/>
  <c r="AD1901" s="1"/>
  <c r="AF1900"/>
  <c r="AZ1862" i="6"/>
  <c r="AY1863"/>
  <c r="BA1862" l="1"/>
  <c r="AI1903" i="34"/>
  <c r="AE1901"/>
  <c r="AC1902"/>
  <c r="AD1902" s="1"/>
  <c r="AF1901"/>
  <c r="AY1864" i="6"/>
  <c r="AZ1863"/>
  <c r="BA1863" l="1"/>
  <c r="AI1904" i="34"/>
  <c r="AC1903"/>
  <c r="AD1903" s="1"/>
  <c r="AF1902"/>
  <c r="AE1902"/>
  <c r="AY1865" i="6"/>
  <c r="AZ1864"/>
  <c r="BA1864" l="1"/>
  <c r="AI1905" i="34"/>
  <c r="AE1903"/>
  <c r="AC1904"/>
  <c r="AD1904" s="1"/>
  <c r="AF1903"/>
  <c r="AZ1865" i="6"/>
  <c r="AY1866"/>
  <c r="BA1865" l="1"/>
  <c r="AI1906" i="34"/>
  <c r="AE1904"/>
  <c r="AC1905"/>
  <c r="AD1905" s="1"/>
  <c r="AF1904"/>
  <c r="AY1867" i="6"/>
  <c r="AZ1866"/>
  <c r="BA1866" l="1"/>
  <c r="AI1907" i="34"/>
  <c r="AE1905"/>
  <c r="AC1906"/>
  <c r="AD1906" s="1"/>
  <c r="AF1905"/>
  <c r="AY1868" i="6"/>
  <c r="AZ1867"/>
  <c r="BA1867" l="1"/>
  <c r="AI1908" i="34"/>
  <c r="AC1907"/>
  <c r="AD1907" s="1"/>
  <c r="AE1906"/>
  <c r="AF1906"/>
  <c r="AY1869" i="6"/>
  <c r="AZ1868"/>
  <c r="BA1868" l="1"/>
  <c r="AI1909" i="34"/>
  <c r="AC1908"/>
  <c r="AD1908" s="1"/>
  <c r="AF1907"/>
  <c r="AE1907"/>
  <c r="AY1870" i="6"/>
  <c r="AZ1869"/>
  <c r="BA1869" l="1"/>
  <c r="AI1910" i="34"/>
  <c r="AE1908"/>
  <c r="AC1909"/>
  <c r="AD1909" s="1"/>
  <c r="AF1908"/>
  <c r="AZ1870" i="6"/>
  <c r="AY1871"/>
  <c r="BA1870" l="1"/>
  <c r="AI1911" i="34"/>
  <c r="AE1909"/>
  <c r="AC1910"/>
  <c r="AD1910" s="1"/>
  <c r="AF1909"/>
  <c r="AZ1871" i="6"/>
  <c r="AY1872"/>
  <c r="BA1871" l="1"/>
  <c r="AI1912" i="34"/>
  <c r="AC1911"/>
  <c r="AD1911" s="1"/>
  <c r="AF1910"/>
  <c r="AE1910"/>
  <c r="AY1873" i="6"/>
  <c r="AZ1872"/>
  <c r="BA1872" l="1"/>
  <c r="AI1913" i="34"/>
  <c r="AE1911"/>
  <c r="AC1912"/>
  <c r="AD1912" s="1"/>
  <c r="AF1911"/>
  <c r="AY1874" i="6"/>
  <c r="AZ1873"/>
  <c r="BA1873" l="1"/>
  <c r="AI1914" i="34"/>
  <c r="AE1912"/>
  <c r="AC1913"/>
  <c r="AD1913" s="1"/>
  <c r="AF1912"/>
  <c r="AY1875" i="6"/>
  <c r="AZ1874"/>
  <c r="BA1874" l="1"/>
  <c r="AI1915" i="34"/>
  <c r="AE1913"/>
  <c r="AC1914"/>
  <c r="AD1914" s="1"/>
  <c r="AF1913"/>
  <c r="AY1876" i="6"/>
  <c r="AZ1875"/>
  <c r="BA1875" l="1"/>
  <c r="AI1916" i="34"/>
  <c r="AF1914"/>
  <c r="AC1915"/>
  <c r="AD1915" s="1"/>
  <c r="AE1914"/>
  <c r="AY1877" i="6"/>
  <c r="AZ1876"/>
  <c r="BA1876" l="1"/>
  <c r="AI1917" i="34"/>
  <c r="AF1915"/>
  <c r="AC1916"/>
  <c r="AD1916" s="1"/>
  <c r="AE1915"/>
  <c r="AY1878" i="6"/>
  <c r="AZ1877"/>
  <c r="BA1877" l="1"/>
  <c r="AI1918" i="34"/>
  <c r="AE1916"/>
  <c r="AC1917"/>
  <c r="AD1917" s="1"/>
  <c r="AF1916"/>
  <c r="AY1879" i="6"/>
  <c r="AZ1878"/>
  <c r="BA1878" l="1"/>
  <c r="AI1919" i="34"/>
  <c r="AE1917"/>
  <c r="AC1918"/>
  <c r="AD1918" s="1"/>
  <c r="AF1917"/>
  <c r="AZ1879" i="6"/>
  <c r="AY1880"/>
  <c r="BA1879" l="1"/>
  <c r="AI1920" i="34"/>
  <c r="AC1919"/>
  <c r="AD1919" s="1"/>
  <c r="AF1918"/>
  <c r="AE1918"/>
  <c r="AY1881" i="6"/>
  <c r="AZ1880"/>
  <c r="BA1880" l="1"/>
  <c r="AI1921" i="34"/>
  <c r="AE1919"/>
  <c r="AC1920"/>
  <c r="AD1920" s="1"/>
  <c r="AF1919"/>
  <c r="AZ1881" i="6"/>
  <c r="AY1882"/>
  <c r="BA1881" l="1"/>
  <c r="AI1922" i="34"/>
  <c r="AE1920"/>
  <c r="AC1921"/>
  <c r="AD1921" s="1"/>
  <c r="AF1920"/>
  <c r="AZ1882" i="6"/>
  <c r="AY1883"/>
  <c r="BA1882" l="1"/>
  <c r="AI1923" i="34"/>
  <c r="AE1921"/>
  <c r="AC1922"/>
  <c r="AD1922" s="1"/>
  <c r="AF1921"/>
  <c r="AY1884" i="6"/>
  <c r="AZ1883"/>
  <c r="BA1883" l="1"/>
  <c r="AI1924" i="34"/>
  <c r="AF1922"/>
  <c r="AE1922"/>
  <c r="AC1923"/>
  <c r="AD1923" s="1"/>
  <c r="AZ1884" i="6"/>
  <c r="AY1885"/>
  <c r="BA1884" l="1"/>
  <c r="AI1925" i="34"/>
  <c r="AC1924"/>
  <c r="AD1924" s="1"/>
  <c r="AF1923"/>
  <c r="AE1923"/>
  <c r="AY1886" i="6"/>
  <c r="AZ1885"/>
  <c r="BA1885" l="1"/>
  <c r="AI1926" i="34"/>
  <c r="AE1924"/>
  <c r="AC1925"/>
  <c r="AD1925" s="1"/>
  <c r="AF1924"/>
  <c r="AZ1886" i="6"/>
  <c r="AY1887"/>
  <c r="BA1886" l="1"/>
  <c r="AI1927" i="34"/>
  <c r="AE1925"/>
  <c r="AC1926"/>
  <c r="AD1926" s="1"/>
  <c r="AF1925"/>
  <c r="AY1888" i="6"/>
  <c r="AZ1887"/>
  <c r="BA1887" l="1"/>
  <c r="AI1928" i="34"/>
  <c r="AC1927"/>
  <c r="AD1927" s="1"/>
  <c r="AF1926"/>
  <c r="AE1926"/>
  <c r="AZ1888" i="6"/>
  <c r="AY1889"/>
  <c r="BA1888" l="1"/>
  <c r="AI1929" i="34"/>
  <c r="AE1927"/>
  <c r="AC1928"/>
  <c r="AD1928" s="1"/>
  <c r="AF1927"/>
  <c r="AZ1889" i="6"/>
  <c r="AY1890"/>
  <c r="BA1889" l="1"/>
  <c r="AI1930" i="34"/>
  <c r="AE1928"/>
  <c r="AC1929"/>
  <c r="AD1929" s="1"/>
  <c r="AF1928"/>
  <c r="AY1891" i="6"/>
  <c r="AZ1890"/>
  <c r="BA1890" l="1"/>
  <c r="AI1931" i="34"/>
  <c r="AE1929"/>
  <c r="AC1930"/>
  <c r="AD1930" s="1"/>
  <c r="AF1929"/>
  <c r="AZ1891" i="6"/>
  <c r="AY1892"/>
  <c r="BA1891" l="1"/>
  <c r="AI1932" i="34"/>
  <c r="AC1931"/>
  <c r="AD1931" s="1"/>
  <c r="AF1930"/>
  <c r="AE1930"/>
  <c r="AY1893" i="6"/>
  <c r="AZ1892"/>
  <c r="BA1892" l="1"/>
  <c r="AI1933" i="34"/>
  <c r="AC1932"/>
  <c r="AD1932" s="1"/>
  <c r="AF1931"/>
  <c r="AE1931"/>
  <c r="AZ1893" i="6"/>
  <c r="AY1894"/>
  <c r="BA1893" l="1"/>
  <c r="AI1934" i="34"/>
  <c r="AE1932"/>
  <c r="AC1933"/>
  <c r="AD1933" s="1"/>
  <c r="AF1932"/>
  <c r="AY1895" i="6"/>
  <c r="AZ1894"/>
  <c r="BA1894" l="1"/>
  <c r="AI1935" i="34"/>
  <c r="AE1933"/>
  <c r="AC1934"/>
  <c r="AD1934" s="1"/>
  <c r="AF1933"/>
  <c r="AZ1895" i="6"/>
  <c r="AY1896"/>
  <c r="BA1895" l="1"/>
  <c r="AI1936" i="34"/>
  <c r="AC1935"/>
  <c r="AD1935" s="1"/>
  <c r="AF1934"/>
  <c r="AE1934"/>
  <c r="AY1897" i="6"/>
  <c r="AZ1896"/>
  <c r="BA1896" l="1"/>
  <c r="AI1937" i="34"/>
  <c r="AE1935"/>
  <c r="AC1936"/>
  <c r="AD1936" s="1"/>
  <c r="AF1935"/>
  <c r="AY1898" i="6"/>
  <c r="AZ1897"/>
  <c r="BA1897" l="1"/>
  <c r="AI1938" i="34"/>
  <c r="AE1936"/>
  <c r="AC1937"/>
  <c r="AD1937" s="1"/>
  <c r="AF1936"/>
  <c r="AZ1898" i="6"/>
  <c r="AY1899"/>
  <c r="BA1898" l="1"/>
  <c r="AI1939" i="34"/>
  <c r="AE1937"/>
  <c r="AC1938"/>
  <c r="AD1938" s="1"/>
  <c r="AF1937"/>
  <c r="AZ1899" i="6"/>
  <c r="AY1900"/>
  <c r="BA1899" l="1"/>
  <c r="AI1940" i="34"/>
  <c r="AF1938"/>
  <c r="AE1938"/>
  <c r="AC1939"/>
  <c r="AD1939" s="1"/>
  <c r="AY1901" i="6"/>
  <c r="AZ1900"/>
  <c r="BA1900" l="1"/>
  <c r="AI1941" i="34"/>
  <c r="AC1940"/>
  <c r="AD1940" s="1"/>
  <c r="AF1939"/>
  <c r="AE1939"/>
  <c r="AZ1901" i="6"/>
  <c r="AY1902"/>
  <c r="BA1901" l="1"/>
  <c r="AI1942" i="34"/>
  <c r="AE1940"/>
  <c r="AC1941"/>
  <c r="AD1941" s="1"/>
  <c r="AF1940"/>
  <c r="AY1903" i="6"/>
  <c r="AZ1902"/>
  <c r="BA1902" l="1"/>
  <c r="AI1943" i="34"/>
  <c r="AE1941"/>
  <c r="AC1942"/>
  <c r="AD1942" s="1"/>
  <c r="AF1941"/>
  <c r="AY1904" i="6"/>
  <c r="AZ1903"/>
  <c r="BA1903" l="1"/>
  <c r="AI1944" i="34"/>
  <c r="AC1943"/>
  <c r="AD1943" s="1"/>
  <c r="AF1942"/>
  <c r="AE1942"/>
  <c r="AZ1904" i="6"/>
  <c r="AY1905"/>
  <c r="BA1904" l="1"/>
  <c r="AI1945" i="34"/>
  <c r="AE1943"/>
  <c r="AC1944"/>
  <c r="AD1944" s="1"/>
  <c r="AF1943"/>
  <c r="AY1906" i="6"/>
  <c r="AZ1905"/>
  <c r="BA1905" l="1"/>
  <c r="AI1946" i="34"/>
  <c r="AE1944"/>
  <c r="AC1945"/>
  <c r="AD1945" s="1"/>
  <c r="AF1944"/>
  <c r="AZ1906" i="6"/>
  <c r="AY1907"/>
  <c r="BA1906" l="1"/>
  <c r="AI1947" i="34"/>
  <c r="AE1945"/>
  <c r="AC1946"/>
  <c r="AD1946" s="1"/>
  <c r="AF1945"/>
  <c r="AZ1907" i="6"/>
  <c r="AY1908"/>
  <c r="BA1907" l="1"/>
  <c r="AI1948" i="34"/>
  <c r="AF1946"/>
  <c r="AC1947"/>
  <c r="AD1947" s="1"/>
  <c r="AE1946"/>
  <c r="AY1909" i="6"/>
  <c r="AZ1908"/>
  <c r="BA1908" l="1"/>
  <c r="AI1949" i="34"/>
  <c r="AF1947"/>
  <c r="AC1948"/>
  <c r="AD1948" s="1"/>
  <c r="AE1947"/>
  <c r="AY1910" i="6"/>
  <c r="AZ1909"/>
  <c r="BA1909" l="1"/>
  <c r="AI1950" i="34"/>
  <c r="AE1948"/>
  <c r="AC1949"/>
  <c r="AD1949" s="1"/>
  <c r="AF1948"/>
  <c r="AZ1910" i="6"/>
  <c r="AY1911"/>
  <c r="BA1910" l="1"/>
  <c r="AI1951" i="34"/>
  <c r="AE1949"/>
  <c r="AC1950"/>
  <c r="AD1950" s="1"/>
  <c r="AF1949"/>
  <c r="AY1912" i="6"/>
  <c r="AZ1911"/>
  <c r="BA1911" l="1"/>
  <c r="AI1952" i="34"/>
  <c r="AC1951"/>
  <c r="AD1951" s="1"/>
  <c r="AF1950"/>
  <c r="AE1950"/>
  <c r="AY1913" i="6"/>
  <c r="AZ1912"/>
  <c r="BA1912" l="1"/>
  <c r="AI1953" i="34"/>
  <c r="AE1951"/>
  <c r="AC1952"/>
  <c r="AD1952" s="1"/>
  <c r="AF1951"/>
  <c r="AZ1913" i="6"/>
  <c r="AY1914"/>
  <c r="BA1913" l="1"/>
  <c r="AI1954" i="34"/>
  <c r="AE1952"/>
  <c r="AC1953"/>
  <c r="AD1953" s="1"/>
  <c r="AF1952"/>
  <c r="AZ1914" i="6"/>
  <c r="AY1915"/>
  <c r="BA1914" l="1"/>
  <c r="AI1955" i="34"/>
  <c r="AE1953"/>
  <c r="AC1954"/>
  <c r="AD1954" s="1"/>
  <c r="AF1953"/>
  <c r="AY1916" i="6"/>
  <c r="AZ1915"/>
  <c r="BA1915" l="1"/>
  <c r="AI1956" i="34"/>
  <c r="AC1955"/>
  <c r="AD1955" s="1"/>
  <c r="AE1954"/>
  <c r="AF1954"/>
  <c r="AZ1916" i="6"/>
  <c r="AY1917"/>
  <c r="BA1916" l="1"/>
  <c r="AI1957" i="34"/>
  <c r="AC1956"/>
  <c r="AD1956" s="1"/>
  <c r="AE1955"/>
  <c r="AF1955"/>
  <c r="AY1918" i="6"/>
  <c r="AZ1917"/>
  <c r="BA1917" l="1"/>
  <c r="AI1958" i="34"/>
  <c r="AE1956"/>
  <c r="AC1957"/>
  <c r="AD1957" s="1"/>
  <c r="AF1956"/>
  <c r="AZ1918" i="6"/>
  <c r="AY1919"/>
  <c r="BA1918" l="1"/>
  <c r="AI1959" i="34"/>
  <c r="AE1957"/>
  <c r="AC1958"/>
  <c r="AD1958" s="1"/>
  <c r="AF1957"/>
  <c r="AZ1919" i="6"/>
  <c r="AY1920"/>
  <c r="BA1919" l="1"/>
  <c r="AI1960" i="34"/>
  <c r="AC1959"/>
  <c r="AD1959" s="1"/>
  <c r="AF1958"/>
  <c r="AE1958"/>
  <c r="AY1921" i="6"/>
  <c r="AZ1920"/>
  <c r="BA1920" l="1"/>
  <c r="AI1961" i="34"/>
  <c r="AE1959"/>
  <c r="AC1960"/>
  <c r="AD1960" s="1"/>
  <c r="AF1959"/>
  <c r="AZ1921" i="6"/>
  <c r="AY1922"/>
  <c r="BA1921" l="1"/>
  <c r="AI1962" i="34"/>
  <c r="AE1960"/>
  <c r="AC1961"/>
  <c r="AD1961" s="1"/>
  <c r="AF1960"/>
  <c r="AZ1922" i="6"/>
  <c r="AY1923"/>
  <c r="BA1922" l="1"/>
  <c r="AI1963" i="34"/>
  <c r="AE1961"/>
  <c r="AC1962"/>
  <c r="AD1962" s="1"/>
  <c r="AF1961"/>
  <c r="AZ1923" i="6"/>
  <c r="AY1924"/>
  <c r="BA1923" l="1"/>
  <c r="AI1964" i="34"/>
  <c r="AF1962"/>
  <c r="AC1963"/>
  <c r="AD1963" s="1"/>
  <c r="AE1962"/>
  <c r="AZ1924" i="6"/>
  <c r="AY1925"/>
  <c r="BA1924" l="1"/>
  <c r="AI1965" i="34"/>
  <c r="AF1963"/>
  <c r="AC1964"/>
  <c r="AD1964" s="1"/>
  <c r="AE1963"/>
  <c r="AZ1925" i="6"/>
  <c r="AY1926"/>
  <c r="BA1925" l="1"/>
  <c r="AI1966" i="34"/>
  <c r="AE1964"/>
  <c r="AC1965"/>
  <c r="AD1965" s="1"/>
  <c r="AF1964"/>
  <c r="AZ1926" i="6"/>
  <c r="AY1927"/>
  <c r="BA1926" l="1"/>
  <c r="AI1967" i="34"/>
  <c r="AE1965"/>
  <c r="AC1966"/>
  <c r="AD1966" s="1"/>
  <c r="AF1965"/>
  <c r="AY1928" i="6"/>
  <c r="AZ1927"/>
  <c r="BA1927" l="1"/>
  <c r="AI1968" i="34"/>
  <c r="AC1967"/>
  <c r="AD1967" s="1"/>
  <c r="AF1966"/>
  <c r="AE1966"/>
  <c r="AY1929" i="6"/>
  <c r="AZ1928"/>
  <c r="BA1928" l="1"/>
  <c r="AI1969" i="34"/>
  <c r="AE1967"/>
  <c r="AC1968"/>
  <c r="AD1968" s="1"/>
  <c r="AF1967"/>
  <c r="AZ1929" i="6"/>
  <c r="AY1930"/>
  <c r="BA1929" l="1"/>
  <c r="AI1970" i="34"/>
  <c r="AE1968"/>
  <c r="AC1969"/>
  <c r="AD1969" s="1"/>
  <c r="AF1968"/>
  <c r="AZ1930" i="6"/>
  <c r="AY1931"/>
  <c r="BA1930" l="1"/>
  <c r="AI1971" i="34"/>
  <c r="AE1969"/>
  <c r="AC1970"/>
  <c r="AD1970" s="1"/>
  <c r="AF1969"/>
  <c r="AY1932" i="6"/>
  <c r="AZ1931"/>
  <c r="BA1931" l="1"/>
  <c r="AI1972" i="34"/>
  <c r="AF1970"/>
  <c r="AE1970"/>
  <c r="AC1971"/>
  <c r="AD1971" s="1"/>
  <c r="AZ1932" i="6"/>
  <c r="AY1933"/>
  <c r="BA1932" l="1"/>
  <c r="AI1973" i="34"/>
  <c r="AC1972"/>
  <c r="AD1972" s="1"/>
  <c r="AF1971"/>
  <c r="AE1971"/>
  <c r="AY1934" i="6"/>
  <c r="AZ1933"/>
  <c r="BA1933" l="1"/>
  <c r="AI1974" i="34"/>
  <c r="AE1972"/>
  <c r="AC1973"/>
  <c r="AD1973" s="1"/>
  <c r="AF1972"/>
  <c r="AZ1934" i="6"/>
  <c r="AY1935"/>
  <c r="BA1934" l="1"/>
  <c r="AI1975" i="34"/>
  <c r="AE1973"/>
  <c r="AC1974"/>
  <c r="AD1974" s="1"/>
  <c r="AF1973"/>
  <c r="AZ1935" i="6"/>
  <c r="AY1936"/>
  <c r="BA1935" l="1"/>
  <c r="AI1976" i="34"/>
  <c r="AC1975"/>
  <c r="AD1975" s="1"/>
  <c r="AF1974"/>
  <c r="AE1974"/>
  <c r="AZ1936" i="6"/>
  <c r="AY1937"/>
  <c r="BA1936" l="1"/>
  <c r="AI1977" i="34"/>
  <c r="AE1975"/>
  <c r="AC1976"/>
  <c r="AD1976" s="1"/>
  <c r="AF1975"/>
  <c r="AY1938" i="6"/>
  <c r="AZ1937"/>
  <c r="BA1937" l="1"/>
  <c r="AI1978" i="34"/>
  <c r="AE1976"/>
  <c r="AC1977"/>
  <c r="AD1977" s="1"/>
  <c r="AF1976"/>
  <c r="AY1939" i="6"/>
  <c r="AZ1938"/>
  <c r="BA1938" l="1"/>
  <c r="AI1979" i="34"/>
  <c r="AE1977"/>
  <c r="AC1978"/>
  <c r="AD1978" s="1"/>
  <c r="AF1977"/>
  <c r="AZ1939" i="6"/>
  <c r="AY1940"/>
  <c r="BA1939" l="1"/>
  <c r="AI1980" i="34"/>
  <c r="AF1978"/>
  <c r="AC1979"/>
  <c r="AD1979" s="1"/>
  <c r="AE1978"/>
  <c r="AZ1940" i="6"/>
  <c r="AY1941"/>
  <c r="BA1940" l="1"/>
  <c r="AI1981" i="34"/>
  <c r="AF1979"/>
  <c r="AC1980"/>
  <c r="AD1980" s="1"/>
  <c r="AE1979"/>
  <c r="AY1942" i="6"/>
  <c r="AZ1941"/>
  <c r="BA1941" l="1"/>
  <c r="AI1982" i="34"/>
  <c r="AE1980"/>
  <c r="AC1981"/>
  <c r="AD1981" s="1"/>
  <c r="AF1980"/>
  <c r="AZ1942" i="6"/>
  <c r="AY1943"/>
  <c r="BA1942" l="1"/>
  <c r="AI1983" i="34"/>
  <c r="AE1981"/>
  <c r="AC1982"/>
  <c r="AD1982" s="1"/>
  <c r="AF1981"/>
  <c r="AY1944" i="6"/>
  <c r="AZ1943"/>
  <c r="BA1943" l="1"/>
  <c r="AI1984" i="34"/>
  <c r="AC1983"/>
  <c r="AD1983" s="1"/>
  <c r="AF1982"/>
  <c r="AE1982"/>
  <c r="AZ1944" i="6"/>
  <c r="AY1945"/>
  <c r="BA1944" l="1"/>
  <c r="AI1985" i="34"/>
  <c r="AE1983"/>
  <c r="AC1984"/>
  <c r="AD1984" s="1"/>
  <c r="AF1983"/>
  <c r="AZ1945" i="6"/>
  <c r="AY1946"/>
  <c r="BA1945" l="1"/>
  <c r="AI1986" i="34"/>
  <c r="AE1984"/>
  <c r="AC1985"/>
  <c r="AD1985" s="1"/>
  <c r="AF1984"/>
  <c r="AY1947" i="6"/>
  <c r="AZ1946"/>
  <c r="BA1946" l="1"/>
  <c r="AI1987" i="34"/>
  <c r="AE1985"/>
  <c r="AC1986"/>
  <c r="AD1986" s="1"/>
  <c r="AF1985"/>
  <c r="AZ1947" i="6"/>
  <c r="AY1948"/>
  <c r="BA1947" l="1"/>
  <c r="AI1988" i="34"/>
  <c r="AC1987"/>
  <c r="AD1987" s="1"/>
  <c r="AE1986"/>
  <c r="AF1986"/>
  <c r="AY1949" i="6"/>
  <c r="AZ1948"/>
  <c r="BA1948" l="1"/>
  <c r="AI1989" i="34"/>
  <c r="AC1988"/>
  <c r="AD1988" s="1"/>
  <c r="AF1987"/>
  <c r="AE1987"/>
  <c r="AY1950" i="6"/>
  <c r="AZ1949"/>
  <c r="BA1949" l="1"/>
  <c r="AI1990" i="34"/>
  <c r="AE1988"/>
  <c r="AC1989"/>
  <c r="AD1989" s="1"/>
  <c r="AF1988"/>
  <c r="AZ1950" i="6"/>
  <c r="AY1951"/>
  <c r="BA1950" l="1"/>
  <c r="AI1991" i="34"/>
  <c r="AE1989"/>
  <c r="AC1990"/>
  <c r="AD1990" s="1"/>
  <c r="AF1989"/>
  <c r="AY1952" i="6"/>
  <c r="AZ1951"/>
  <c r="BA1951" l="1"/>
  <c r="AI1992" i="34"/>
  <c r="AC1991"/>
  <c r="AD1991" s="1"/>
  <c r="AF1990"/>
  <c r="AE1990"/>
  <c r="AZ1952" i="6"/>
  <c r="AY1953"/>
  <c r="BA1952" l="1"/>
  <c r="AI1993" i="34"/>
  <c r="AE1991"/>
  <c r="AC1992"/>
  <c r="AD1992" s="1"/>
  <c r="AF1991"/>
  <c r="AY1954" i="6"/>
  <c r="AZ1953"/>
  <c r="BA1953" l="1"/>
  <c r="AI1994" i="34"/>
  <c r="AE1992"/>
  <c r="AC1993"/>
  <c r="AD1993" s="1"/>
  <c r="AF1992"/>
  <c r="AZ1954" i="6"/>
  <c r="AY1955"/>
  <c r="BA1954" l="1"/>
  <c r="AI1995" i="34"/>
  <c r="AE1993"/>
  <c r="AC1994"/>
  <c r="AD1994" s="1"/>
  <c r="AF1993"/>
  <c r="AZ1955" i="6"/>
  <c r="AY1956"/>
  <c r="BA1955" l="1"/>
  <c r="AI1996" i="34"/>
  <c r="AF1994"/>
  <c r="AC1995"/>
  <c r="AD1995" s="1"/>
  <c r="AE1994"/>
  <c r="AY1957" i="6"/>
  <c r="AZ1956"/>
  <c r="BA1956" l="1"/>
  <c r="AI1997" i="34"/>
  <c r="AC1996"/>
  <c r="AD1996" s="1"/>
  <c r="AF1995"/>
  <c r="AE1995"/>
  <c r="AY1958" i="6"/>
  <c r="AZ1957"/>
  <c r="BA1957" l="1"/>
  <c r="AI1998" i="34"/>
  <c r="AE1996"/>
  <c r="AC1997"/>
  <c r="AD1997" s="1"/>
  <c r="AF1996"/>
  <c r="AZ1958" i="6"/>
  <c r="AY1959"/>
  <c r="BA1958" l="1"/>
  <c r="AI1999" i="34"/>
  <c r="AE1997"/>
  <c r="AC1998"/>
  <c r="AD1998" s="1"/>
  <c r="AF1997"/>
  <c r="AY1960" i="6"/>
  <c r="AZ1959"/>
  <c r="BA1959" l="1"/>
  <c r="AI2000" i="34"/>
  <c r="AC1999"/>
  <c r="AD1999" s="1"/>
  <c r="AF1998"/>
  <c r="AE1998"/>
  <c r="AY1961" i="6"/>
  <c r="AZ1960"/>
  <c r="BA1960" l="1"/>
  <c r="AI2001" i="34"/>
  <c r="AE1999"/>
  <c r="AC2000"/>
  <c r="AD2000" s="1"/>
  <c r="AF1999"/>
  <c r="AY1962" i="6"/>
  <c r="AZ1961"/>
  <c r="BA1961" l="1"/>
  <c r="AE2000" i="34"/>
  <c r="AC2001"/>
  <c r="AD2001" s="1"/>
  <c r="AF2000"/>
  <c r="AY1963" i="6"/>
  <c r="AZ1962"/>
  <c r="BA1962" l="1"/>
  <c r="AE2001" i="34"/>
  <c r="AC2002"/>
  <c r="AD2002" s="1"/>
  <c r="AF2001"/>
  <c r="AY1964" i="6"/>
  <c r="AZ1963"/>
  <c r="BA1963" l="1"/>
  <c r="AC2003" i="34"/>
  <c r="AD2003" s="1"/>
  <c r="AE2002"/>
  <c r="AF2002"/>
  <c r="AY1965" i="6"/>
  <c r="AZ1964"/>
  <c r="BA1964" l="1"/>
  <c r="AF2003" i="34"/>
  <c r="AC2004"/>
  <c r="AD2004" s="1"/>
  <c r="AE2003"/>
  <c r="AZ1965" i="6"/>
  <c r="AY1966"/>
  <c r="BA1965" l="1"/>
  <c r="AE2004" i="34"/>
  <c r="AC2005"/>
  <c r="AD2005" s="1"/>
  <c r="AF2004"/>
  <c r="AZ1966" i="6"/>
  <c r="AY1967"/>
  <c r="BA1966" l="1"/>
  <c r="AE2005" i="34"/>
  <c r="AC2006"/>
  <c r="AD2006" s="1"/>
  <c r="AF2005"/>
  <c r="AY1968" i="6"/>
  <c r="AZ1967"/>
  <c r="BA1967" l="1"/>
  <c r="AC2007" i="34"/>
  <c r="AD2007" s="1"/>
  <c r="AF2006"/>
  <c r="AE2006"/>
  <c r="AY1969" i="6"/>
  <c r="AZ1968"/>
  <c r="BA1968" l="1"/>
  <c r="AE2007" i="34"/>
  <c r="AC2008"/>
  <c r="AD2008" s="1"/>
  <c r="AF2007"/>
  <c r="AZ1969" i="6"/>
  <c r="AY1970"/>
  <c r="BA1969" l="1"/>
  <c r="AE2008" i="34"/>
  <c r="AC2009"/>
  <c r="AD2009" s="1"/>
  <c r="AF2008"/>
  <c r="AY1971" i="6"/>
  <c r="AZ1970"/>
  <c r="BA1970" l="1"/>
  <c r="AE2009" i="34"/>
  <c r="AC2010"/>
  <c r="AD2010" s="1"/>
  <c r="AF2009"/>
  <c r="AY1972" i="6"/>
  <c r="AZ1971"/>
  <c r="BA1971" l="1"/>
  <c r="AF2010" i="34"/>
  <c r="AC2011"/>
  <c r="AD2011" s="1"/>
  <c r="AE2010"/>
  <c r="AZ1972" i="6"/>
  <c r="AY1973"/>
  <c r="BA1972" l="1"/>
  <c r="AF2011" i="34"/>
  <c r="AC2012"/>
  <c r="AD2012" s="1"/>
  <c r="AE2011"/>
  <c r="AY1974" i="6"/>
  <c r="AZ1973"/>
  <c r="BA1973" l="1"/>
  <c r="AE2012" i="34"/>
  <c r="AC2013"/>
  <c r="AD2013" s="1"/>
  <c r="AF2012"/>
  <c r="AZ1974" i="6"/>
  <c r="AY1975"/>
  <c r="BA1974" l="1"/>
  <c r="AE2013" i="34"/>
  <c r="AC2014"/>
  <c r="AD2014" s="1"/>
  <c r="AF2013"/>
  <c r="AY1976" i="6"/>
  <c r="AZ1975"/>
  <c r="BA1975" l="1"/>
  <c r="AC2015" i="34"/>
  <c r="AD2015" s="1"/>
  <c r="AF2014"/>
  <c r="AE2014"/>
  <c r="AZ1976" i="6"/>
  <c r="AY1977"/>
  <c r="BA1976" l="1"/>
  <c r="AE2015" i="34"/>
  <c r="AC2016"/>
  <c r="AD2016" s="1"/>
  <c r="AF2015"/>
  <c r="AZ1977" i="6"/>
  <c r="AY1978"/>
  <c r="BA1977" l="1"/>
  <c r="AE2016" i="34"/>
  <c r="AC2017"/>
  <c r="AD2017" s="1"/>
  <c r="AF2016"/>
  <c r="AZ1978" i="6"/>
  <c r="AY1979"/>
  <c r="BA1978" l="1"/>
  <c r="AE2017" i="34"/>
  <c r="AC2018"/>
  <c r="AD2018" s="1"/>
  <c r="AF2017"/>
  <c r="AY1980" i="6"/>
  <c r="AZ1979"/>
  <c r="BA1979" l="1"/>
  <c r="AC2019" i="34"/>
  <c r="AD2019" s="1"/>
  <c r="AF2018"/>
  <c r="AE2018"/>
  <c r="AY1981" i="6"/>
  <c r="AZ1980"/>
  <c r="BA1980" l="1"/>
  <c r="AF2019" i="34"/>
  <c r="AC2020"/>
  <c r="AD2020" s="1"/>
  <c r="AE2019"/>
  <c r="AZ1981" i="6"/>
  <c r="AY1982"/>
  <c r="BA1981" l="1"/>
  <c r="AE2020" i="34"/>
  <c r="AC2021"/>
  <c r="AD2021" s="1"/>
  <c r="AF2020"/>
  <c r="AY1983" i="6"/>
  <c r="AZ1982"/>
  <c r="BA1982" l="1"/>
  <c r="AE2021" i="34"/>
  <c r="AF2021"/>
  <c r="AZ1983" i="6"/>
  <c r="AY1984"/>
  <c r="BA1983" l="1"/>
  <c r="AG61" i="34"/>
  <c r="AG8"/>
  <c r="AG45"/>
  <c r="AG6"/>
  <c r="AG52"/>
  <c r="AG39"/>
  <c r="AG27"/>
  <c r="AG32"/>
  <c r="AG69"/>
  <c r="AG41"/>
  <c r="AG65"/>
  <c r="AG76"/>
  <c r="AG59"/>
  <c r="AG40"/>
  <c r="AG14"/>
  <c r="AG80"/>
  <c r="AG34"/>
  <c r="AG16"/>
  <c r="AG2"/>
  <c r="AG22"/>
  <c r="AG73"/>
  <c r="AG20"/>
  <c r="AG50"/>
  <c r="AG28"/>
  <c r="AG5"/>
  <c r="AG33"/>
  <c r="AG7"/>
  <c r="AG25"/>
  <c r="AG9"/>
  <c r="AG30"/>
  <c r="AG31"/>
  <c r="AG3"/>
  <c r="AG54"/>
  <c r="AG57"/>
  <c r="AG29"/>
  <c r="AG18"/>
  <c r="AG67"/>
  <c r="AG63"/>
  <c r="AG35"/>
  <c r="AG26"/>
  <c r="AG82"/>
  <c r="AG11"/>
  <c r="AG71"/>
  <c r="AG62"/>
  <c r="AG81"/>
  <c r="AG24"/>
  <c r="AG60"/>
  <c r="AG17"/>
  <c r="AG77"/>
  <c r="AG37"/>
  <c r="AG10"/>
  <c r="AG78"/>
  <c r="AG70"/>
  <c r="AG55"/>
  <c r="AG51"/>
  <c r="AG4"/>
  <c r="AG19"/>
  <c r="AG53"/>
  <c r="AG58"/>
  <c r="AG48"/>
  <c r="AG43"/>
  <c r="AG72"/>
  <c r="AG13"/>
  <c r="AG42"/>
  <c r="AG44"/>
  <c r="AG38"/>
  <c r="AG79"/>
  <c r="AG75"/>
  <c r="AG12"/>
  <c r="AG23"/>
  <c r="AG47"/>
  <c r="AG64"/>
  <c r="AG46"/>
  <c r="AG66"/>
  <c r="AG49"/>
  <c r="AG15"/>
  <c r="AG56"/>
  <c r="AG68"/>
  <c r="AG21"/>
  <c r="AG36"/>
  <c r="AG74"/>
  <c r="AY1985" i="6"/>
  <c r="AZ1984"/>
  <c r="BA1984" l="1"/>
  <c r="AO2" i="34"/>
  <c r="AY1986" i="6"/>
  <c r="AZ1985"/>
  <c r="BA1985" l="1"/>
  <c r="AP2" i="34"/>
  <c r="AZ1986" i="6"/>
  <c r="AY1987"/>
  <c r="BA1986" l="1"/>
  <c r="AY1988"/>
  <c r="AZ1987"/>
  <c r="BA1987" l="1"/>
  <c r="AI23"/>
  <c r="AZ1988"/>
  <c r="AY1989"/>
  <c r="BA1988" l="1"/>
  <c r="AZ1989"/>
  <c r="AY1990"/>
  <c r="BA1989" l="1"/>
  <c r="AZ1990"/>
  <c r="AY1991"/>
  <c r="BA1990" l="1"/>
  <c r="AI9"/>
  <c r="AL9" s="1"/>
  <c r="AZ1991"/>
  <c r="AY1992"/>
  <c r="BA1991" l="1"/>
  <c r="AZ1992"/>
  <c r="AY1993"/>
  <c r="BA1992" l="1"/>
  <c r="AI15"/>
  <c r="AL15" s="1"/>
  <c r="AY1994"/>
  <c r="AZ1993"/>
  <c r="BA1993" l="1"/>
  <c r="AS19"/>
  <c r="AS18"/>
  <c r="AS20"/>
  <c r="AZ1994"/>
  <c r="AY1995"/>
  <c r="BA1994" l="1"/>
  <c r="AI22"/>
  <c r="AZ1995"/>
  <c r="AY1996"/>
  <c r="BA1995" l="1"/>
  <c r="AY1997"/>
  <c r="AZ1996"/>
  <c r="BA1996" l="1"/>
  <c r="AI5"/>
  <c r="AL5" s="1"/>
  <c r="AI16"/>
  <c r="AL16" s="1"/>
  <c r="AA26"/>
  <c r="AA20"/>
  <c r="AA24"/>
  <c r="AA17"/>
  <c r="AA25"/>
  <c r="AA23"/>
  <c r="AA9"/>
  <c r="AA15"/>
  <c r="AA22"/>
  <c r="AK3"/>
  <c r="AI12"/>
  <c r="AL12" s="1"/>
  <c r="AA12"/>
  <c r="AI14"/>
  <c r="AL14" s="1"/>
  <c r="AA14"/>
  <c r="AI21"/>
  <c r="AL21" s="1"/>
  <c r="AA21"/>
  <c r="AK26"/>
  <c r="AK23"/>
  <c r="AK25"/>
  <c r="AK22"/>
  <c r="AK24"/>
  <c r="AA11"/>
  <c r="AI11"/>
  <c r="AL11" s="1"/>
  <c r="AA7"/>
  <c r="AI7"/>
  <c r="AL7" s="1"/>
  <c r="AY1998"/>
  <c r="AZ1997"/>
  <c r="BA1997" l="1"/>
  <c r="AK21"/>
  <c r="AK4"/>
  <c r="AK5"/>
  <c r="AA16"/>
  <c r="AK18"/>
  <c r="AK15"/>
  <c r="AK6"/>
  <c r="AA5"/>
  <c r="AK7"/>
  <c r="AK20"/>
  <c r="AK11"/>
  <c r="AK12"/>
  <c r="AI19"/>
  <c r="AL19" s="1"/>
  <c r="AA19"/>
  <c r="AI3"/>
  <c r="AK9"/>
  <c r="AK10"/>
  <c r="AK16"/>
  <c r="AK13"/>
  <c r="AI10"/>
  <c r="AL10" s="1"/>
  <c r="AA10"/>
  <c r="AA18"/>
  <c r="AI18"/>
  <c r="AL18" s="1"/>
  <c r="AI13"/>
  <c r="AL13" s="1"/>
  <c r="AA13"/>
  <c r="AI8"/>
  <c r="AL8" s="1"/>
  <c r="AA8"/>
  <c r="AI4"/>
  <c r="AL4" s="1"/>
  <c r="AA4"/>
  <c r="AK8"/>
  <c r="AN25" s="1"/>
  <c r="X8" i="28" s="1"/>
  <c r="AA6" i="6"/>
  <c r="AK17"/>
  <c r="AS21"/>
  <c r="AT18" s="1"/>
  <c r="AI6"/>
  <c r="AL6" s="1"/>
  <c r="AK14"/>
  <c r="AK19"/>
  <c r="AY1999"/>
  <c r="AZ1998"/>
  <c r="BA1998" l="1"/>
  <c r="AM2"/>
  <c r="X6" i="28" s="1"/>
  <c r="AL3" i="6"/>
  <c r="AJ3"/>
  <c r="AJ4" s="1"/>
  <c r="X4" i="28"/>
  <c r="AM5" i="6"/>
  <c r="AU18"/>
  <c r="AY2000"/>
  <c r="AZ1999"/>
  <c r="BA1999" l="1"/>
  <c r="AM7"/>
  <c r="Z2" s="1"/>
  <c r="AN2"/>
  <c r="AJ5"/>
  <c r="AY2001"/>
  <c r="AZ2000"/>
  <c r="Z3" l="1"/>
  <c r="AQ2"/>
  <c r="AR5"/>
  <c r="AP4"/>
  <c r="AP5"/>
  <c r="AR2"/>
  <c r="AQ5"/>
  <c r="AQ4"/>
  <c r="AR4"/>
  <c r="AP3"/>
  <c r="AR3"/>
  <c r="AQ3"/>
  <c r="AP2"/>
  <c r="BA2000"/>
  <c r="Z4"/>
  <c r="X5" i="28"/>
  <c r="Z5" i="6"/>
  <c r="AJ6"/>
  <c r="AZ2001"/>
  <c r="AY2002"/>
  <c r="BA2001" l="1"/>
  <c r="AS5"/>
  <c r="AS4"/>
  <c r="AS2"/>
  <c r="AS3"/>
  <c r="Z6"/>
  <c r="AJ7"/>
  <c r="AY2003"/>
  <c r="AZ2002"/>
  <c r="P2"/>
  <c r="C4" i="8" l="1"/>
  <c r="P25" s="1"/>
  <c r="BA2002" i="6"/>
  <c r="AT2"/>
  <c r="AU2" s="1"/>
  <c r="Z7"/>
  <c r="AJ8"/>
  <c r="AY2004"/>
  <c r="AZ2003"/>
  <c r="BA2003" l="1"/>
  <c r="AJ9"/>
  <c r="Z8"/>
  <c r="AZ2004"/>
  <c r="AY2005"/>
  <c r="BA2004" l="1"/>
  <c r="Z9"/>
  <c r="AJ10"/>
  <c r="AZ2005"/>
  <c r="AY2006"/>
  <c r="BA2005" l="1"/>
  <c r="Z10"/>
  <c r="AJ11"/>
  <c r="AZ2006"/>
  <c r="AY2007"/>
  <c r="BA2006" l="1"/>
  <c r="Z11"/>
  <c r="AJ12"/>
  <c r="AY2008"/>
  <c r="AZ2007"/>
  <c r="BA2007" l="1"/>
  <c r="Z12"/>
  <c r="AJ13"/>
  <c r="AZ2008"/>
  <c r="AY2009"/>
  <c r="BA2008" l="1"/>
  <c r="Z13"/>
  <c r="AJ14"/>
  <c r="AY2010"/>
  <c r="AZ2009"/>
  <c r="BA2009" l="1"/>
  <c r="Z14"/>
  <c r="AJ15"/>
  <c r="AY2011"/>
  <c r="AZ2010"/>
  <c r="BA2010" l="1"/>
  <c r="Z15"/>
  <c r="AJ16"/>
  <c r="AY2012"/>
  <c r="AZ2011"/>
  <c r="BA2011" l="1"/>
  <c r="Z16"/>
  <c r="AJ17"/>
  <c r="AZ2012"/>
  <c r="AY2013"/>
  <c r="BA2012" l="1"/>
  <c r="Z17"/>
  <c r="AJ18"/>
  <c r="AY2014"/>
  <c r="AZ2013"/>
  <c r="BA2013" l="1"/>
  <c r="Z18"/>
  <c r="AJ19"/>
  <c r="AY2015"/>
  <c r="AZ2014"/>
  <c r="BA2014" l="1"/>
  <c r="Z19"/>
  <c r="AJ20"/>
  <c r="AY2016"/>
  <c r="AZ2015"/>
  <c r="BA2015" l="1"/>
  <c r="Z20"/>
  <c r="AJ21"/>
  <c r="AY2017"/>
  <c r="AZ2016"/>
  <c r="BA2016" l="1"/>
  <c r="Z21"/>
  <c r="AJ22"/>
  <c r="AZ2017"/>
  <c r="AY2018"/>
  <c r="BA2017" l="1"/>
  <c r="AJ23"/>
  <c r="Z22"/>
  <c r="AZ2018"/>
  <c r="AY2019"/>
  <c r="BA2018" l="1"/>
  <c r="Z23"/>
  <c r="AJ24"/>
  <c r="AZ2019"/>
  <c r="BA2019" l="1"/>
  <c r="Z24"/>
  <c r="AJ25"/>
  <c r="Z25" l="1"/>
  <c r="AJ26"/>
  <c r="Z26" s="1"/>
</calcChain>
</file>

<file path=xl/comments1.xml><?xml version="1.0" encoding="utf-8"?>
<comments xmlns="http://schemas.openxmlformats.org/spreadsheetml/2006/main">
  <authors>
    <author>Victor</author>
  </authors>
  <commentList>
    <comment ref="M2" authorId="0">
      <text>
        <r>
          <rPr>
            <b/>
            <sz val="9"/>
            <color indexed="81"/>
            <rFont val="Tahoma"/>
            <family val="2"/>
          </rPr>
          <t>Select for filter</t>
        </r>
      </text>
    </comment>
    <comment ref="R2" authorId="0">
      <text>
        <r>
          <rPr>
            <b/>
            <sz val="9"/>
            <color indexed="81"/>
            <rFont val="Tahoma"/>
            <family val="2"/>
          </rPr>
          <t>When either of "Always 1, 2 or 3 Exits" is selected, the stats are calculated as per contract.</t>
        </r>
      </text>
    </comment>
    <comment ref="U2" authorId="0">
      <text>
        <r>
          <rPr>
            <b/>
            <sz val="9"/>
            <color indexed="81"/>
            <rFont val="Tahoma"/>
            <family val="2"/>
          </rPr>
          <t>When either of "Always 1, 2 or 3 Exits" is selected, the stats are calculated as per contract.</t>
        </r>
      </text>
    </comment>
    <comment ref="X2" authorId="0">
      <text>
        <r>
          <rPr>
            <b/>
            <sz val="9"/>
            <color indexed="81"/>
            <rFont val="Tahoma"/>
            <family val="2"/>
          </rPr>
          <t>When either of "Always 1, 2 or 3 Exits" is selected, the stats are calculated as per contract.</t>
        </r>
      </text>
    </comment>
    <comment ref="M21" authorId="0">
      <text>
        <r>
          <rPr>
            <b/>
            <sz val="9"/>
            <color indexed="81"/>
            <rFont val="Tahoma"/>
            <family val="2"/>
          </rPr>
          <t>1.6 to 1.9 (poor but tradeable)
2.0 to 2.4 (average)
2.5 to 2.9 (good)
3 to 5 (excellent)
5 to 6.9 (superb)
7 and above (holy grail)</t>
        </r>
      </text>
    </comment>
  </commentList>
</comments>
</file>

<file path=xl/comments2.xml><?xml version="1.0" encoding="utf-8"?>
<comments xmlns="http://schemas.openxmlformats.org/spreadsheetml/2006/main">
  <authors>
    <author>Victor</author>
    <author>Mike</author>
  </authors>
  <commentList>
    <comment ref="D1" authorId="0">
      <text>
        <r>
          <rPr>
            <b/>
            <sz val="9"/>
            <color indexed="81"/>
            <rFont val="Tahoma"/>
            <family val="2"/>
          </rPr>
          <t>Methods can be added, deleted or changed on the "Method List" tab</t>
        </r>
        <r>
          <rPr>
            <sz val="9"/>
            <color indexed="81"/>
            <rFont val="Tahoma"/>
            <family val="2"/>
          </rPr>
          <t xml:space="preserve">
</t>
        </r>
      </text>
    </comment>
    <comment ref="E1" authorId="0">
      <text>
        <r>
          <rPr>
            <b/>
            <sz val="9"/>
            <color indexed="81"/>
            <rFont val="Tahoma"/>
            <family val="2"/>
          </rPr>
          <t>Select instrument.
Instruments can be added, deleted or changed on "Instruments" tab</t>
        </r>
        <r>
          <rPr>
            <sz val="9"/>
            <color indexed="81"/>
            <rFont val="Tahoma"/>
            <family val="2"/>
          </rPr>
          <t xml:space="preserve">
</t>
        </r>
      </text>
    </comment>
    <comment ref="N1" authorId="1">
      <text>
        <r>
          <rPr>
            <b/>
            <sz val="9"/>
            <color indexed="81"/>
            <rFont val="Tahoma"/>
            <family val="2"/>
          </rPr>
          <t>VWAP value at the time the trade was placed</t>
        </r>
        <r>
          <rPr>
            <sz val="9"/>
            <color indexed="81"/>
            <rFont val="Tahoma"/>
            <family val="2"/>
          </rPr>
          <t xml:space="preserve">
</t>
        </r>
      </text>
    </comment>
    <comment ref="P1" authorId="1">
      <text>
        <r>
          <rPr>
            <b/>
            <sz val="9"/>
            <color indexed="81"/>
            <rFont val="Tahoma"/>
            <family val="2"/>
          </rPr>
          <t>Maximum Adverse Excursion realized during trade</t>
        </r>
        <r>
          <rPr>
            <sz val="9"/>
            <color indexed="81"/>
            <rFont val="Tahoma"/>
            <family val="2"/>
          </rPr>
          <t xml:space="preserve">
</t>
        </r>
      </text>
    </comment>
    <comment ref="U1" authorId="1">
      <text>
        <r>
          <rPr>
            <b/>
            <sz val="9"/>
            <color indexed="81"/>
            <rFont val="Tahoma"/>
            <family val="2"/>
          </rPr>
          <t>Benchmark - maximum favorable excursion under ideal circumstances</t>
        </r>
      </text>
    </comment>
    <comment ref="W1" authorId="1">
      <text>
        <r>
          <rPr>
            <b/>
            <sz val="9"/>
            <color indexed="81"/>
            <rFont val="Tahoma"/>
            <family val="2"/>
          </rPr>
          <t>Actual exit efficiency compared with benchmark</t>
        </r>
      </text>
    </comment>
    <comment ref="X1" authorId="1">
      <text>
        <r>
          <rPr>
            <b/>
            <sz val="9"/>
            <color indexed="81"/>
            <rFont val="Tahoma"/>
            <family val="2"/>
          </rPr>
          <t>Actual exit efficiency compared with benchmark</t>
        </r>
      </text>
    </comment>
    <comment ref="Y1" authorId="1">
      <text>
        <r>
          <rPr>
            <b/>
            <sz val="9"/>
            <color indexed="81"/>
            <rFont val="Tahoma"/>
            <family val="2"/>
          </rPr>
          <t>Actual exit efficiency compared with benchmark</t>
        </r>
      </text>
    </comment>
    <comment ref="Z1" authorId="1">
      <text>
        <r>
          <rPr>
            <b/>
            <sz val="9"/>
            <color indexed="81"/>
            <rFont val="Tahoma"/>
            <family val="2"/>
          </rPr>
          <t>Length of time in market</t>
        </r>
        <r>
          <rPr>
            <sz val="9"/>
            <color indexed="81"/>
            <rFont val="Tahoma"/>
            <family val="2"/>
          </rPr>
          <t xml:space="preserve">
</t>
        </r>
      </text>
    </comment>
    <comment ref="AE1" authorId="1">
      <text>
        <r>
          <rPr>
            <b/>
            <sz val="9"/>
            <color indexed="81"/>
            <rFont val="Tahoma"/>
            <family val="2"/>
          </rPr>
          <t>Initial stop loss, risk represented in Ticks</t>
        </r>
      </text>
    </comment>
    <comment ref="AH1" authorId="1">
      <text>
        <r>
          <rPr>
            <b/>
            <sz val="9"/>
            <color indexed="81"/>
            <rFont val="Tahoma"/>
            <family val="2"/>
          </rPr>
          <t>Grade for Entry, numerical values only</t>
        </r>
      </text>
    </comment>
    <comment ref="AI1" authorId="1">
      <text>
        <r>
          <rPr>
            <b/>
            <sz val="9"/>
            <color indexed="81"/>
            <rFont val="Tahoma"/>
            <family val="2"/>
          </rPr>
          <t>Grade for Exit, numerical values only</t>
        </r>
      </text>
    </comment>
  </commentList>
</comments>
</file>

<file path=xl/comments3.xml><?xml version="1.0" encoding="utf-8"?>
<comments xmlns="http://schemas.openxmlformats.org/spreadsheetml/2006/main">
  <authors>
    <author>Victor</author>
  </authors>
  <commentList>
    <comment ref="AG1" authorId="0">
      <text>
        <r>
          <rPr>
            <b/>
            <sz val="9"/>
            <color indexed="81"/>
            <rFont val="Tahoma"/>
            <family val="2"/>
          </rPr>
          <t>Percentile of single trades</t>
        </r>
      </text>
    </comment>
    <comment ref="B3" authorId="0">
      <text>
        <r>
          <rPr>
            <b/>
            <sz val="9"/>
            <color indexed="81"/>
            <rFont val="Tahoma"/>
            <family val="2"/>
          </rPr>
          <t>Only for Account sim scale, for adjusting other data to scale set Starting Accbal to desired value for MC sim</t>
        </r>
      </text>
    </comment>
  </commentList>
</comments>
</file>

<file path=xl/comments4.xml><?xml version="1.0" encoding="utf-8"?>
<comments xmlns="http://schemas.openxmlformats.org/spreadsheetml/2006/main">
  <authors>
    <author>Victor</author>
  </authors>
  <commentList>
    <comment ref="F1" authorId="0">
      <text>
        <r>
          <rPr>
            <b/>
            <sz val="9"/>
            <color indexed="81"/>
            <rFont val="Tahoma"/>
            <family val="2"/>
          </rPr>
          <t>Max range 107 ticks</t>
        </r>
      </text>
    </comment>
    <comment ref="K1" authorId="0">
      <text>
        <r>
          <rPr>
            <b/>
            <sz val="9"/>
            <color indexed="81"/>
            <rFont val="Tahoma"/>
            <family val="2"/>
          </rPr>
          <t>Best use something close to your average loser</t>
        </r>
      </text>
    </comment>
    <comment ref="G4" authorId="0">
      <text>
        <r>
          <rPr>
            <b/>
            <sz val="9"/>
            <color indexed="81"/>
            <rFont val="Tahoma"/>
            <family val="2"/>
          </rPr>
          <t>Calculates as follows:
MFE2 reaches target -- target size win
MFE2 reaches BE but not target -- scratch trade
MFE2 smaller than both --stop size loss
Please be aware that this calculation only gives a rough estimate at best as in the real world some trades would pull back to BE before reaching target, these would be real life scratch trades but are winners in this calculation.</t>
        </r>
      </text>
    </comment>
  </commentList>
</comments>
</file>

<file path=xl/sharedStrings.xml><?xml version="1.0" encoding="utf-8"?>
<sst xmlns="http://schemas.openxmlformats.org/spreadsheetml/2006/main" count="581" uniqueCount="352">
  <si>
    <t>Date</t>
  </si>
  <si>
    <t>Instrument</t>
  </si>
  <si>
    <t>Comment</t>
  </si>
  <si>
    <t>Trades</t>
  </si>
  <si>
    <t>Current Account Balance</t>
  </si>
  <si>
    <t>Expectancy</t>
  </si>
  <si>
    <t>Method</t>
  </si>
  <si>
    <t>CL</t>
  </si>
  <si>
    <t>VWAP</t>
  </si>
  <si>
    <t>Result</t>
  </si>
  <si>
    <t>Commission</t>
  </si>
  <si>
    <t>Number of Trades Recorded</t>
  </si>
  <si>
    <t>Balance</t>
  </si>
  <si>
    <t>Trade</t>
  </si>
  <si>
    <t>Qty</t>
  </si>
  <si>
    <t>Type</t>
  </si>
  <si>
    <t>Inst</t>
  </si>
  <si>
    <t>Entry</t>
  </si>
  <si>
    <t>SQN</t>
  </si>
  <si>
    <t>Average Net Profit</t>
  </si>
  <si>
    <t>StdDev of Net Profit</t>
  </si>
  <si>
    <t>Number of Winning Trades</t>
  </si>
  <si>
    <t>Number of Losing Trades</t>
  </si>
  <si>
    <t>Average Winning Trade</t>
  </si>
  <si>
    <t>Average Losing Trade</t>
  </si>
  <si>
    <t>Profit Factor</t>
  </si>
  <si>
    <t>Win/Loss Ratio</t>
  </si>
  <si>
    <t>Win/Loss Dollar Ratio</t>
  </si>
  <si>
    <t>Calmar Ratio</t>
  </si>
  <si>
    <t>Result %</t>
  </si>
  <si>
    <t>Rate of return</t>
  </si>
  <si>
    <t>Maximum Drawdown</t>
  </si>
  <si>
    <t>Hour</t>
  </si>
  <si>
    <t>Profitability by hour</t>
  </si>
  <si>
    <t>Net Profit</t>
  </si>
  <si>
    <t>Profit %</t>
  </si>
  <si>
    <t>Rate of return annualized</t>
  </si>
  <si>
    <t>Start Date</t>
  </si>
  <si>
    <t>End Date</t>
  </si>
  <si>
    <t>Number of days</t>
  </si>
  <si>
    <t>Return/year</t>
  </si>
  <si>
    <t>Rate of return / year</t>
  </si>
  <si>
    <t>TF</t>
  </si>
  <si>
    <t>Commission Paid</t>
  </si>
  <si>
    <t>Starting Account Balance</t>
  </si>
  <si>
    <t>Average MAE</t>
  </si>
  <si>
    <t>Average Time in Trade (Total/W/L)</t>
  </si>
  <si>
    <t>Successful Longs Above VWAP</t>
  </si>
  <si>
    <t>Successful Longs Below VWAP</t>
  </si>
  <si>
    <t>Successful Shorts Above VWAP</t>
  </si>
  <si>
    <t>Successful Shorts Below VWAP</t>
  </si>
  <si>
    <t>Tick Value</t>
  </si>
  <si>
    <t>Average Benchmark Efficiency</t>
  </si>
  <si>
    <t>consec loser</t>
  </si>
  <si>
    <t>consec win</t>
  </si>
  <si>
    <t>Point Value</t>
  </si>
  <si>
    <t>Tick Size</t>
  </si>
  <si>
    <t>Total Net Profit</t>
  </si>
  <si>
    <t>Sharpe Ratio (risk-free @ 3%)</t>
  </si>
  <si>
    <t>Thoughts</t>
  </si>
  <si>
    <t>Exit 1</t>
  </si>
  <si>
    <t>Exit 2</t>
  </si>
  <si>
    <t>Exit 3</t>
  </si>
  <si>
    <t>Result E1</t>
  </si>
  <si>
    <t>Result E2</t>
  </si>
  <si>
    <t>Result E3</t>
  </si>
  <si>
    <t>Av Win</t>
  </si>
  <si>
    <t>Av Los</t>
  </si>
  <si>
    <t>Av MAE</t>
  </si>
  <si>
    <t>Benchmark Eff</t>
  </si>
  <si>
    <t>MAE2</t>
  </si>
  <si>
    <t>MAE3</t>
  </si>
  <si>
    <t>MAE1</t>
  </si>
  <si>
    <t>Minutes1</t>
  </si>
  <si>
    <t>Minutes2</t>
  </si>
  <si>
    <t>Minutes3</t>
  </si>
  <si>
    <t>Followed rules</t>
  </si>
  <si>
    <t>Did not follow rules</t>
  </si>
  <si>
    <t>Followed Rules</t>
  </si>
  <si>
    <t>FDAX</t>
  </si>
  <si>
    <t>Commission Round Turn</t>
  </si>
  <si>
    <t>Time
(MIL)</t>
  </si>
  <si>
    <t>Risk
%</t>
  </si>
  <si>
    <t>Contracts</t>
  </si>
  <si>
    <t>Init
Stop</t>
  </si>
  <si>
    <t>Efficiency
Exit 1</t>
  </si>
  <si>
    <t>Efficiency
Exit 2</t>
  </si>
  <si>
    <t>Efficiency
Exit 3</t>
  </si>
  <si>
    <t>maecalc</t>
  </si>
  <si>
    <t>maecalc2</t>
  </si>
  <si>
    <t>m2</t>
  </si>
  <si>
    <t>m3</t>
  </si>
  <si>
    <t>e2c</t>
  </si>
  <si>
    <t>e3c</t>
  </si>
  <si>
    <t>e1c</t>
  </si>
  <si>
    <t>Win MAE</t>
  </si>
  <si>
    <t>Do Not Change!</t>
  </si>
  <si>
    <t>Bench
mark</t>
  </si>
  <si>
    <t>DD Calc accbal</t>
  </si>
  <si>
    <t>Max</t>
  </si>
  <si>
    <t>Min</t>
  </si>
  <si>
    <t>Rate of return / day</t>
  </si>
  <si>
    <t>All Trades</t>
  </si>
  <si>
    <t>Maximum Consec. Winners</t>
  </si>
  <si>
    <t>Maximum Consec. Losers</t>
  </si>
  <si>
    <t>Grand Total</t>
  </si>
  <si>
    <t>v</t>
  </si>
  <si>
    <t>Total Minutes 2</t>
  </si>
  <si>
    <t>Total Minutes 1</t>
  </si>
  <si>
    <t>Total  Minutes 3</t>
  </si>
  <si>
    <t>Total MAE 2</t>
  </si>
  <si>
    <t>Total MAE 3</t>
  </si>
  <si>
    <t>Total MAE 1</t>
  </si>
  <si>
    <t>Total Average Trade</t>
  </si>
  <si>
    <t>Total  E1 Av Return</t>
  </si>
  <si>
    <t>Total  E2 Av Return</t>
  </si>
  <si>
    <t>Total  E3 Av Return</t>
  </si>
  <si>
    <t>Total Trades</t>
  </si>
  <si>
    <t>WoL</t>
  </si>
  <si>
    <t>All</t>
  </si>
  <si>
    <t>Percentile</t>
  </si>
  <si>
    <t>F9 to recalculate</t>
  </si>
  <si>
    <t>Trade types</t>
  </si>
  <si>
    <t>Trade Stats</t>
  </si>
  <si>
    <t>Created by Big Mike and vvhg</t>
  </si>
  <si>
    <t>Average</t>
  </si>
  <si>
    <t>sdsum</t>
  </si>
  <si>
    <t>sdaverage</t>
  </si>
  <si>
    <t>Percentile val</t>
  </si>
  <si>
    <t xml:space="preserve"> </t>
  </si>
  <si>
    <t>Methods</t>
  </si>
  <si>
    <t>Net</t>
  </si>
  <si>
    <t>Win</t>
  </si>
  <si>
    <t>Loss</t>
  </si>
  <si>
    <t>Net
Tick Gain</t>
  </si>
  <si>
    <t>percentile</t>
  </si>
  <si>
    <t>Methods can now be selected in Overview tab</t>
  </si>
  <si>
    <t>TL Break</t>
  </si>
  <si>
    <t>S/R</t>
  </si>
  <si>
    <t>TL+S/R</t>
  </si>
  <si>
    <t>TL Touch/Pullback</t>
  </si>
  <si>
    <t>Fade Channel</t>
  </si>
  <si>
    <t>Maxmax +10%</t>
  </si>
  <si>
    <t>Minmin-10%</t>
  </si>
  <si>
    <t>min</t>
  </si>
  <si>
    <t>max</t>
  </si>
  <si>
    <t>dd</t>
  </si>
  <si>
    <t>Trade #</t>
  </si>
  <si>
    <t>Channel Break</t>
  </si>
  <si>
    <t>Average Day</t>
  </si>
  <si>
    <t>NQ</t>
  </si>
  <si>
    <t>Spike</t>
  </si>
  <si>
    <t>Long</t>
  </si>
  <si>
    <t>Short</t>
  </si>
  <si>
    <t>GC</t>
  </si>
  <si>
    <t>Average Trade</t>
  </si>
  <si>
    <t>MAE 1</t>
  </si>
  <si>
    <t>MAE 2</t>
  </si>
  <si>
    <t>MAE 3</t>
  </si>
  <si>
    <t>Minutes 1</t>
  </si>
  <si>
    <t>Minutes 2</t>
  </si>
  <si>
    <t xml:space="preserve"> Minutes 3</t>
  </si>
  <si>
    <t>MAE Calculations</t>
  </si>
  <si>
    <t>Absolute</t>
  </si>
  <si>
    <t>SumsForMax</t>
  </si>
  <si>
    <t>IdealStop</t>
  </si>
  <si>
    <t>Ideal Stop</t>
  </si>
  <si>
    <t>Estimated Profit at Ideal Stop</t>
  </si>
  <si>
    <t>Simulate Stop</t>
  </si>
  <si>
    <t>Actual Stop</t>
  </si>
  <si>
    <t>Actual Profit at Actual Stop</t>
  </si>
  <si>
    <t>s1</t>
  </si>
  <si>
    <t>s2</t>
  </si>
  <si>
    <t>s3</t>
  </si>
  <si>
    <t>psum</t>
  </si>
  <si>
    <t>nsum</t>
  </si>
  <si>
    <t>pcount</t>
  </si>
  <si>
    <t>ncount</t>
  </si>
  <si>
    <t>sums</t>
  </si>
  <si>
    <t>Poscorrection</t>
  </si>
  <si>
    <t>Sums at Ideal Stop w/o corr</t>
  </si>
  <si>
    <t>Av Loss tick value</t>
  </si>
  <si>
    <t>Sums at Sim Stop w/o corr</t>
  </si>
  <si>
    <t>Sim Stop</t>
  </si>
  <si>
    <t>Profcorr</t>
  </si>
  <si>
    <t>Max MAE in records is</t>
  </si>
  <si>
    <t>Max MAE to display (ticks)</t>
  </si>
  <si>
    <t>Av Tick Value</t>
  </si>
  <si>
    <t>RR</t>
  </si>
  <si>
    <t>Max RR</t>
  </si>
  <si>
    <t>Corr factor scale</t>
  </si>
  <si>
    <t>G1</t>
  </si>
  <si>
    <t>G2</t>
  </si>
  <si>
    <t>Grades</t>
  </si>
  <si>
    <t>No of Trades</t>
  </si>
  <si>
    <t>Profit</t>
  </si>
  <si>
    <t>Winning or Losing</t>
  </si>
  <si>
    <t>MFE2</t>
  </si>
  <si>
    <t>(All)</t>
  </si>
  <si>
    <t>Target range to simulate</t>
  </si>
  <si>
    <t>Target</t>
  </si>
  <si>
    <t>Winners</t>
  </si>
  <si>
    <t>Losers</t>
  </si>
  <si>
    <t>Expectancy (ticks)</t>
  </si>
  <si>
    <t>Stop</t>
  </si>
  <si>
    <t>MFE 2</t>
  </si>
  <si>
    <t>Ideal Target (ticks)</t>
  </si>
  <si>
    <t xml:space="preserve"> Date</t>
  </si>
  <si>
    <t>per trade</t>
  </si>
  <si>
    <t>Tick Gain/contract</t>
  </si>
  <si>
    <t>Tick Gain/ Contract</t>
  </si>
  <si>
    <t>This chart displays all trades!</t>
  </si>
  <si>
    <t>This chart only displays the trades in the pivot table</t>
  </si>
  <si>
    <t>Starting Account Balance for MC</t>
  </si>
  <si>
    <t>SimACC1</t>
  </si>
  <si>
    <t>SimACC2</t>
  </si>
  <si>
    <t>SimACC3</t>
  </si>
  <si>
    <t>SimACC4</t>
  </si>
  <si>
    <t>SimACC5</t>
  </si>
  <si>
    <t>tradenoforaccsim</t>
  </si>
  <si>
    <t>Chart min</t>
  </si>
  <si>
    <t>Chart max</t>
  </si>
  <si>
    <t>Result  % of curr accbal</t>
  </si>
  <si>
    <t>Values</t>
  </si>
  <si>
    <t>Row Labels</t>
  </si>
  <si>
    <t>Long Total</t>
  </si>
  <si>
    <t>Losing</t>
  </si>
  <si>
    <t>Winning</t>
  </si>
  <si>
    <t>Sum of Result</t>
  </si>
  <si>
    <t>Total Sum of Result</t>
  </si>
  <si>
    <t>StdDev of Result</t>
  </si>
  <si>
    <t>Total StdDev of Result</t>
  </si>
  <si>
    <t>Average of Result</t>
  </si>
  <si>
    <t>Total Average of Result</t>
  </si>
  <si>
    <t>Count of e1c</t>
  </si>
  <si>
    <t>Total Count of e1c</t>
  </si>
  <si>
    <t>Count of e2c</t>
  </si>
  <si>
    <t>Total Count of e2c</t>
  </si>
  <si>
    <t>Count of e3c</t>
  </si>
  <si>
    <t>Total Count of e3c</t>
  </si>
  <si>
    <t>Average of e1c2</t>
  </si>
  <si>
    <t>Total Average of e1c2</t>
  </si>
  <si>
    <t>StdDev of e2c</t>
  </si>
  <si>
    <t>Total StdDev of e2c</t>
  </si>
  <si>
    <t>Average of e2c2</t>
  </si>
  <si>
    <t>Total Average of e2c2</t>
  </si>
  <si>
    <t>StdDev of e3c</t>
  </si>
  <si>
    <t>Total StdDev of e3c</t>
  </si>
  <si>
    <t>Average of e3c2</t>
  </si>
  <si>
    <t>Total Average of e3c2</t>
  </si>
  <si>
    <t>StdDev of Result2</t>
  </si>
  <si>
    <t>Total StdDev of Result2</t>
  </si>
  <si>
    <t>StdDev of e1c</t>
  </si>
  <si>
    <t>Total StdDev of e1c</t>
  </si>
  <si>
    <t>Total StdDevp of Result</t>
  </si>
  <si>
    <t>All/Winning Losing</t>
  </si>
  <si>
    <t>Column Labels</t>
  </si>
  <si>
    <t>Average of MAE1</t>
  </si>
  <si>
    <t>Average of maecalc</t>
  </si>
  <si>
    <t>Average of maecalc2</t>
  </si>
  <si>
    <t>Average of m1</t>
  </si>
  <si>
    <t>Average of m2</t>
  </si>
  <si>
    <t>Average of m3</t>
  </si>
  <si>
    <t>Losing Total</t>
  </si>
  <si>
    <t>Winning Total</t>
  </si>
  <si>
    <t>TT</t>
  </si>
  <si>
    <t>TW</t>
  </si>
  <si>
    <t>TL</t>
  </si>
  <si>
    <t>LS   TT</t>
  </si>
  <si>
    <t>L</t>
  </si>
  <si>
    <t>W</t>
  </si>
  <si>
    <t>Trades/Day</t>
  </si>
  <si>
    <t>Account Size</t>
  </si>
  <si>
    <t>Risk</t>
  </si>
  <si>
    <t>Stop (Ticks)</t>
  </si>
  <si>
    <t>Current Account size is</t>
  </si>
  <si>
    <t>Break Even after</t>
  </si>
  <si>
    <t>BE</t>
  </si>
  <si>
    <t>Tick Gain</t>
  </si>
  <si>
    <t>Decimal places to display</t>
  </si>
  <si>
    <t>Dec Places</t>
  </si>
  <si>
    <t>Average Total</t>
  </si>
  <si>
    <t>chrt scale accbal overview</t>
  </si>
  <si>
    <t>Fixed Position Size</t>
  </si>
  <si>
    <t>Money Management</t>
  </si>
  <si>
    <t>Select Instruments above</t>
  </si>
  <si>
    <t>Total Profit</t>
  </si>
  <si>
    <t>Average Profit / Trade</t>
  </si>
  <si>
    <t>Profit / Individual Trade</t>
  </si>
  <si>
    <t>Show:</t>
  </si>
  <si>
    <t>Iterations</t>
  </si>
  <si>
    <t>DrawDown</t>
  </si>
  <si>
    <t>Av Trade</t>
  </si>
  <si>
    <t>Total Prof</t>
  </si>
  <si>
    <t>Av Trade Perc</t>
  </si>
  <si>
    <t>Total Prof perc</t>
  </si>
  <si>
    <t>DrawDown Perc</t>
  </si>
  <si>
    <t>Av trade Average</t>
  </si>
  <si>
    <t>Tot Prof Average</t>
  </si>
  <si>
    <t>Sortlist</t>
  </si>
  <si>
    <t>Sort Av Trade</t>
  </si>
  <si>
    <t>sort  real trades</t>
  </si>
  <si>
    <t>Number of Trades to Calculate</t>
  </si>
  <si>
    <t>Av trade Stdev</t>
  </si>
  <si>
    <t>Tot Prof Stdev</t>
  </si>
  <si>
    <t xml:space="preserve">Trades in collection: </t>
  </si>
  <si>
    <t>MM or Fix</t>
  </si>
  <si>
    <t>Chrtctrl</t>
  </si>
  <si>
    <t>Norm Dist</t>
  </si>
  <si>
    <t>Cum Dist</t>
  </si>
  <si>
    <t xml:space="preserve"> E1 Av Return</t>
  </si>
  <si>
    <t xml:space="preserve"> E2 Av Return</t>
  </si>
  <si>
    <t xml:space="preserve"> E3 Av Return</t>
  </si>
  <si>
    <t>StdDevp of Result</t>
  </si>
  <si>
    <t>ES</t>
  </si>
  <si>
    <t>6E</t>
  </si>
  <si>
    <t>E7</t>
  </si>
  <si>
    <t>M6E</t>
  </si>
  <si>
    <t>6S</t>
  </si>
  <si>
    <t>6J</t>
  </si>
  <si>
    <t>Time (MIL)</t>
  </si>
  <si>
    <t>Bench mark</t>
  </si>
  <si>
    <t>Efficiency Exit 1</t>
  </si>
  <si>
    <t>Efficiency Exit 2</t>
  </si>
  <si>
    <t>Efficiency Exit 3</t>
  </si>
  <si>
    <t>Risk %</t>
  </si>
  <si>
    <t>Init Stop</t>
  </si>
  <si>
    <t>Loss @&amp;above mae</t>
  </si>
  <si>
    <t>total Lost win @ mae</t>
  </si>
  <si>
    <t>total hyp Loss @ mae</t>
  </si>
  <si>
    <t>Doesn't work yet</t>
  </si>
  <si>
    <t>Estimated Profit at Simulated Stop</t>
  </si>
  <si>
    <t>get sim stop</t>
  </si>
  <si>
    <t>Prosimstop</t>
  </si>
  <si>
    <t>Boxes below are selectable options for MC</t>
  </si>
  <si>
    <t>Calc for target efficiency</t>
  </si>
  <si>
    <t>(blank)</t>
  </si>
  <si>
    <t>Exits</t>
  </si>
  <si>
    <t>Always 1 Exit</t>
  </si>
  <si>
    <t>Always 2 Exits</t>
  </si>
  <si>
    <t>Always 3 Exits</t>
  </si>
  <si>
    <t>Up to 2 Exits</t>
  </si>
  <si>
    <t>Up to 3 Exits</t>
  </si>
  <si>
    <t>Exit Strategy</t>
  </si>
  <si>
    <t>Average of Efficiency</t>
  </si>
  <si>
    <t>Average of Efficiency2</t>
  </si>
  <si>
    <t>Average of Efficiency3</t>
  </si>
  <si>
    <t>Count of Efficiency</t>
  </si>
  <si>
    <t>Count of Efficiency2</t>
  </si>
  <si>
    <t>Count of Efficiency3</t>
  </si>
  <si>
    <t>Expectancy (Ticks &amp; $)</t>
  </si>
  <si>
    <t>v3.0</t>
  </si>
</sst>
</file>

<file path=xl/styles.xml><?xml version="1.0" encoding="utf-8"?>
<styleSheet xmlns="http://schemas.openxmlformats.org/spreadsheetml/2006/main">
  <numFmts count="10">
    <numFmt numFmtId="164" formatCode="_(&quot;$&quot;* #,##0.00_);_(&quot;$&quot;* \(#,##0.00\);_(&quot;$&quot;* &quot;-&quot;??_);_(@_)"/>
    <numFmt numFmtId="165" formatCode="[$-409]dd\-mmm\-yy;@"/>
    <numFmt numFmtId="166" formatCode="_(&quot;$&quot;* #,##0_);_(&quot;$&quot;* \(#,##0\);_(&quot;$&quot;* &quot;-&quot;??_);_(@_)"/>
    <numFmt numFmtId="167" formatCode="[$-409]d\-mmm\-yy;@"/>
    <numFmt numFmtId="168" formatCode="0.0%"/>
    <numFmt numFmtId="169" formatCode="[$$-409]#,##0.00_ ;[Red]\-[$$-409]#,##0.00\ "/>
    <numFmt numFmtId="170" formatCode="0.0"/>
    <numFmt numFmtId="171" formatCode="0000"/>
    <numFmt numFmtId="172" formatCode="[$$-409]#,##0"/>
    <numFmt numFmtId="173" formatCode="[$$-409]#,##0.00"/>
  </numFmts>
  <fonts count="2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12"/>
      <color theme="1"/>
      <name val="Calibri"/>
      <family val="2"/>
      <scheme val="minor"/>
    </font>
    <font>
      <sz val="9"/>
      <color indexed="81"/>
      <name val="Tahoma"/>
      <family val="2"/>
    </font>
    <font>
      <b/>
      <sz val="9"/>
      <color indexed="81"/>
      <name val="Tahoma"/>
      <family val="2"/>
    </font>
    <font>
      <sz val="11"/>
      <color rgb="FF006100"/>
      <name val="Calibri"/>
      <family val="2"/>
      <scheme val="minor"/>
    </font>
    <font>
      <sz val="11"/>
      <name val="Calibri"/>
      <family val="2"/>
      <scheme val="minor"/>
    </font>
    <font>
      <b/>
      <sz val="12"/>
      <name val="Calibri"/>
      <family val="2"/>
      <scheme val="minor"/>
    </font>
    <font>
      <sz val="11"/>
      <color rgb="FF9C0006"/>
      <name val="Calibri"/>
      <family val="2"/>
      <scheme val="minor"/>
    </font>
    <font>
      <b/>
      <sz val="11"/>
      <name val="Calibri"/>
      <family val="2"/>
      <scheme val="minor"/>
    </font>
    <font>
      <b/>
      <sz val="11"/>
      <color rgb="FF9C0006"/>
      <name val="Calibri"/>
      <family val="2"/>
      <scheme val="minor"/>
    </font>
    <font>
      <sz val="11"/>
      <color rgb="FF9C6500"/>
      <name val="Calibri"/>
      <family val="2"/>
      <scheme val="minor"/>
    </font>
    <font>
      <sz val="11"/>
      <color theme="3" tint="-0.499984740745262"/>
      <name val="Calibri"/>
      <family val="2"/>
      <scheme val="minor"/>
    </font>
    <font>
      <sz val="3"/>
      <color theme="1"/>
      <name val="Calibri"/>
      <family val="2"/>
      <scheme val="minor"/>
    </font>
    <font>
      <sz val="11"/>
      <color rgb="FFC00000"/>
      <name val="Calibri"/>
      <family val="2"/>
      <scheme val="minor"/>
    </font>
    <font>
      <sz val="11"/>
      <color rgb="FFFF0000"/>
      <name val="Calibri"/>
      <family val="2"/>
      <scheme val="minor"/>
    </font>
    <font>
      <b/>
      <sz val="11"/>
      <color rgb="FFFF0000"/>
      <name val="Calibri"/>
      <family val="2"/>
      <scheme val="minor"/>
    </font>
    <font>
      <b/>
      <sz val="12"/>
      <color rgb="FFC6EFCE"/>
      <name val="Calibri"/>
      <family val="2"/>
      <scheme val="minor"/>
    </font>
    <font>
      <sz val="11"/>
      <name val="Calibri"/>
      <family val="2"/>
      <scheme val="minor"/>
    </font>
  </fonts>
  <fills count="22">
    <fill>
      <patternFill patternType="none"/>
    </fill>
    <fill>
      <patternFill patternType="gray125"/>
    </fill>
    <fill>
      <patternFill patternType="solid">
        <fgColor theme="0" tint="-0.14999847407452621"/>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rgb="FFC6EFCE"/>
      </patternFill>
    </fill>
    <fill>
      <patternFill patternType="solid">
        <fgColor theme="4"/>
      </patternFill>
    </fill>
    <fill>
      <patternFill patternType="solid">
        <fgColor theme="4"/>
        <bgColor indexed="64"/>
      </patternFill>
    </fill>
    <fill>
      <patternFill patternType="solid">
        <fgColor rgb="FFFFC7CE"/>
      </patternFill>
    </fill>
    <fill>
      <patternFill patternType="solid">
        <fgColor rgb="FFFFEB9C"/>
      </patternFill>
    </fill>
    <fill>
      <patternFill patternType="solid">
        <fgColor theme="8" tint="0.59999389629810485"/>
        <bgColor indexed="65"/>
      </patternFill>
    </fill>
    <fill>
      <patternFill patternType="solid">
        <fgColor theme="4" tint="0.79998168889431442"/>
        <bgColor indexed="65"/>
      </patternFill>
    </fill>
    <fill>
      <patternFill patternType="solid">
        <fgColor theme="6" tint="0.79998168889431442"/>
        <bgColor indexed="65"/>
      </patternFill>
    </fill>
    <fill>
      <patternFill patternType="solid">
        <fgColor theme="0"/>
        <bgColor indexed="64"/>
      </patternFill>
    </fill>
    <fill>
      <patternFill patternType="solid">
        <fgColor theme="3" tint="-0.499984740745262"/>
        <bgColor indexed="64"/>
      </patternFill>
    </fill>
    <fill>
      <patternFill patternType="solid">
        <fgColor theme="2"/>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rgb="FFFFFFFF"/>
        <bgColor indexed="64"/>
      </patternFill>
    </fill>
    <fill>
      <patternFill patternType="solid">
        <fgColor rgb="FFC6EFCE"/>
        <bgColor indexed="64"/>
      </patternFill>
    </fill>
    <fill>
      <patternFill patternType="solid">
        <fgColor rgb="FF0F253F"/>
        <bgColor indexed="64"/>
      </patternFill>
    </fill>
    <fill>
      <patternFill patternType="solid">
        <fgColor theme="9" tint="0.79998168889431442"/>
        <bgColor indexed="65"/>
      </patternFill>
    </fill>
  </fills>
  <borders count="7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rgb="FF7F7F7F"/>
      </left>
      <right style="medium">
        <color indexed="64"/>
      </right>
      <top style="medium">
        <color indexed="64"/>
      </top>
      <bottom style="medium">
        <color indexed="64"/>
      </bottom>
      <diagonal/>
    </border>
    <border>
      <left/>
      <right style="thin">
        <color rgb="FF7F7F7F"/>
      </right>
      <top style="medium">
        <color indexed="64"/>
      </top>
      <bottom style="medium">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style="thin">
        <color theme="2" tint="-0.499984740745262"/>
      </right>
      <top style="thin">
        <color theme="2" tint="-0.499984740745262"/>
      </top>
      <bottom style="thick">
        <color theme="2" tint="-0.499984740745262"/>
      </bottom>
      <diagonal/>
    </border>
    <border>
      <left style="thin">
        <color theme="2" tint="-0.499984740745262"/>
      </left>
      <right/>
      <top style="thin">
        <color theme="2" tint="-0.499984740745262"/>
      </top>
      <bottom style="thick">
        <color theme="2" tint="-0.499984740745262"/>
      </bottom>
      <diagonal/>
    </border>
    <border>
      <left style="thin">
        <color theme="2" tint="-0.499984740745262"/>
      </left>
      <right/>
      <top style="thin">
        <color theme="2" tint="-0.499984740745262"/>
      </top>
      <bottom style="thin">
        <color theme="2" tint="-0.499984740745262"/>
      </bottom>
      <diagonal/>
    </border>
    <border>
      <left/>
      <right style="thin">
        <color theme="2" tint="-0.499984740745262"/>
      </right>
      <top style="thin">
        <color theme="2" tint="-0.499984740745262"/>
      </top>
      <bottom style="thick">
        <color theme="2" tint="-0.499984740745262"/>
      </bottom>
      <diagonal/>
    </border>
    <border>
      <left/>
      <right style="thin">
        <color theme="2" tint="-0.499984740745262"/>
      </right>
      <top style="thin">
        <color theme="2" tint="-0.499984740745262"/>
      </top>
      <bottom style="thin">
        <color theme="2" tint="-0.499984740745262"/>
      </bottom>
      <diagonal/>
    </border>
    <border>
      <left style="thin">
        <color theme="2" tint="-0.499984740745262"/>
      </left>
      <right style="thick">
        <color theme="2" tint="-0.499984740745262"/>
      </right>
      <top style="thin">
        <color theme="2" tint="-0.499984740745262"/>
      </top>
      <bottom style="thick">
        <color theme="2" tint="-0.499984740745262"/>
      </bottom>
      <diagonal/>
    </border>
    <border>
      <left/>
      <right style="thick">
        <color theme="2" tint="-0.499984740745262"/>
      </right>
      <top/>
      <bottom/>
      <diagonal/>
    </border>
    <border>
      <left style="thin">
        <color theme="2" tint="-0.499984740745262"/>
      </left>
      <right style="thick">
        <color theme="2" tint="-0.499984740745262"/>
      </right>
      <top style="thin">
        <color theme="2" tint="-0.499984740745262"/>
      </top>
      <bottom style="thin">
        <color theme="2" tint="-0.499984740745262"/>
      </bottom>
      <diagonal/>
    </border>
    <border>
      <left style="thick">
        <color theme="2" tint="-0.499984740745262"/>
      </left>
      <right style="thin">
        <color theme="2" tint="-0.499984740745262"/>
      </right>
      <top style="thin">
        <color theme="2" tint="-0.499984740745262"/>
      </top>
      <bottom style="thick">
        <color theme="2" tint="-0.499984740745262"/>
      </bottom>
      <diagonal/>
    </border>
    <border>
      <left style="thick">
        <color theme="2" tint="-0.499984740745262"/>
      </left>
      <right/>
      <top/>
      <bottom/>
      <diagonal/>
    </border>
    <border>
      <left style="thick">
        <color theme="2" tint="-0.499984740745262"/>
      </left>
      <right style="thin">
        <color theme="2" tint="-0.499984740745262"/>
      </right>
      <top style="thin">
        <color theme="2" tint="-0.499984740745262"/>
      </top>
      <bottom style="thin">
        <color theme="2" tint="-0.499984740745262"/>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top style="thin">
        <color theme="2" tint="-0.499984740745262"/>
      </top>
      <bottom/>
      <diagonal/>
    </border>
    <border>
      <left style="thick">
        <color theme="2" tint="-0.499984740745262"/>
      </left>
      <right style="thin">
        <color theme="2" tint="-0.499984740745262"/>
      </right>
      <top style="thin">
        <color theme="2" tint="-0.499984740745262"/>
      </top>
      <bottom/>
      <diagonal/>
    </border>
    <border>
      <left style="thin">
        <color theme="2" tint="-0.499984740745262"/>
      </left>
      <right style="thick">
        <color theme="2" tint="-0.499984740745262"/>
      </right>
      <top style="thin">
        <color theme="2" tint="-0.499984740745262"/>
      </top>
      <bottom/>
      <diagonal/>
    </border>
    <border>
      <left/>
      <right style="thin">
        <color theme="2" tint="-0.499984740745262"/>
      </right>
      <top style="thin">
        <color theme="2" tint="-0.499984740745262"/>
      </top>
      <bottom/>
      <diagonal/>
    </border>
    <border>
      <left style="thin">
        <color theme="2" tint="-0.499984740745262"/>
      </left>
      <right style="thin">
        <color theme="2" tint="-0.499984740745262"/>
      </right>
      <top style="thin">
        <color rgb="FFC00000"/>
      </top>
      <bottom style="thin">
        <color rgb="FFC00000"/>
      </bottom>
      <diagonal/>
    </border>
    <border>
      <left style="thin">
        <color theme="2" tint="-0.499984740745262"/>
      </left>
      <right/>
      <top style="thin">
        <color rgb="FFC00000"/>
      </top>
      <bottom style="thin">
        <color rgb="FFC00000"/>
      </bottom>
      <diagonal/>
    </border>
    <border>
      <left style="thick">
        <color theme="2" tint="-0.499984740745262"/>
      </left>
      <right style="thin">
        <color theme="2" tint="-0.499984740745262"/>
      </right>
      <top style="thin">
        <color rgb="FFC00000"/>
      </top>
      <bottom style="thin">
        <color rgb="FFC00000"/>
      </bottom>
      <diagonal/>
    </border>
    <border>
      <left style="thin">
        <color theme="2" tint="-0.499984740745262"/>
      </left>
      <right style="thick">
        <color theme="2" tint="-0.499984740745262"/>
      </right>
      <top style="thin">
        <color rgb="FFC00000"/>
      </top>
      <bottom style="thin">
        <color rgb="FFC00000"/>
      </bottom>
      <diagonal/>
    </border>
    <border>
      <left/>
      <right style="thin">
        <color theme="2" tint="-0.499984740745262"/>
      </right>
      <top style="thin">
        <color rgb="FFC00000"/>
      </top>
      <bottom style="thin">
        <color rgb="FFC00000"/>
      </bottom>
      <diagonal/>
    </border>
    <border>
      <left style="thin">
        <color theme="2" tint="-0.499984740745262"/>
      </left>
      <right style="thin">
        <color theme="2" tint="-0.499984740745262"/>
      </right>
      <top/>
      <bottom/>
      <diagonal/>
    </border>
    <border>
      <left style="thick">
        <color theme="2" tint="-0.499984740745262"/>
      </left>
      <right style="thin">
        <color theme="2" tint="-0.499984740745262"/>
      </right>
      <top/>
      <bottom/>
      <diagonal/>
    </border>
    <border>
      <left style="thin">
        <color theme="2" tint="-0.499984740745262"/>
      </left>
      <right style="thick">
        <color theme="2" tint="-0.499984740745262"/>
      </right>
      <top/>
      <bottom/>
      <diagonal/>
    </border>
    <border>
      <left/>
      <right style="thin">
        <color theme="2" tint="-0.499984740745262"/>
      </right>
      <top/>
      <bottom/>
      <diagonal/>
    </border>
    <border>
      <left style="thin">
        <color theme="2" tint="-0.499984740745262"/>
      </left>
      <right style="thin">
        <color theme="2" tint="-0.499984740745262"/>
      </right>
      <top style="thin">
        <color rgb="FF948B54"/>
      </top>
      <bottom/>
      <diagonal/>
    </border>
    <border>
      <left style="thin">
        <color theme="2" tint="-0.499984740745262"/>
      </left>
      <right/>
      <top style="thin">
        <color rgb="FF948B54"/>
      </top>
      <bottom/>
      <diagonal/>
    </border>
    <border>
      <left style="thick">
        <color theme="2" tint="-0.499984740745262"/>
      </left>
      <right style="thin">
        <color theme="2" tint="-0.499984740745262"/>
      </right>
      <top style="thin">
        <color rgb="FF948B54"/>
      </top>
      <bottom/>
      <diagonal/>
    </border>
    <border>
      <left style="thin">
        <color theme="2" tint="-0.499984740745262"/>
      </left>
      <right style="thick">
        <color theme="2" tint="-0.499984740745262"/>
      </right>
      <top style="thin">
        <color rgb="FF948B54"/>
      </top>
      <bottom/>
      <diagonal/>
    </border>
    <border>
      <left/>
      <right style="thin">
        <color theme="2" tint="-0.499984740745262"/>
      </right>
      <top style="thin">
        <color rgb="FF948B54"/>
      </top>
      <bottom/>
      <diagonal/>
    </border>
    <border>
      <left style="thick">
        <color theme="2" tint="-0.499984740745262"/>
      </left>
      <right/>
      <top style="thin">
        <color theme="2" tint="-0.499984740745262"/>
      </top>
      <bottom style="thick">
        <color theme="2" tint="-0.499984740745262"/>
      </bottom>
      <diagonal/>
    </border>
  </borders>
  <cellStyleXfs count="11">
    <xf numFmtId="0" fontId="0" fillId="0" borderId="0"/>
    <xf numFmtId="164" fontId="2" fillId="0" borderId="0" applyFont="0" applyFill="0" applyBorder="0" applyAlignment="0" applyProtection="0"/>
    <xf numFmtId="9" fontId="2" fillId="0" borderId="0" applyFont="0" applyFill="0" applyBorder="0" applyAlignment="0" applyProtection="0"/>
    <xf numFmtId="0" fontId="7" fillId="5" borderId="0" applyNumberFormat="0" applyBorder="0" applyAlignment="0" applyProtection="0"/>
    <xf numFmtId="0" fontId="3" fillId="6" borderId="0" applyNumberFormat="0" applyBorder="0" applyAlignment="0" applyProtection="0"/>
    <xf numFmtId="0" fontId="10" fillId="8" borderId="0" applyNumberFormat="0" applyBorder="0" applyAlignment="0" applyProtection="0"/>
    <xf numFmtId="0" fontId="13"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21" borderId="0" applyNumberFormat="0" applyBorder="0" applyAlignment="0" applyProtection="0"/>
  </cellStyleXfs>
  <cellXfs count="489">
    <xf numFmtId="0" fontId="0" fillId="0" borderId="0" xfId="0"/>
    <xf numFmtId="0" fontId="1" fillId="0" borderId="0" xfId="0" applyFont="1"/>
    <xf numFmtId="166" fontId="0" fillId="0" borderId="0" xfId="1" applyNumberFormat="1" applyFont="1"/>
    <xf numFmtId="0" fontId="0" fillId="0" borderId="0" xfId="0" applyAlignment="1">
      <alignment horizontal="center"/>
    </xf>
    <xf numFmtId="0" fontId="4" fillId="0" borderId="0" xfId="0" applyFont="1" applyAlignment="1">
      <alignment horizontal="center"/>
    </xf>
    <xf numFmtId="9" fontId="0" fillId="0" borderId="0" xfId="2" applyFont="1"/>
    <xf numFmtId="0" fontId="0" fillId="2" borderId="0" xfId="0" applyFill="1"/>
    <xf numFmtId="0" fontId="1" fillId="2" borderId="0" xfId="0" applyFont="1" applyFill="1"/>
    <xf numFmtId="0" fontId="3" fillId="2" borderId="0" xfId="0" applyFont="1" applyFill="1"/>
    <xf numFmtId="167" fontId="0" fillId="0" borderId="0" xfId="0" applyNumberFormat="1"/>
    <xf numFmtId="165"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1" fontId="0" fillId="0" borderId="0" xfId="0" applyNumberFormat="1" applyProtection="1">
      <protection locked="0"/>
    </xf>
    <xf numFmtId="2" fontId="0" fillId="0" borderId="0" xfId="0" applyNumberFormat="1" applyProtection="1"/>
    <xf numFmtId="164" fontId="0" fillId="0" borderId="0" xfId="1" applyFont="1" applyProtection="1">
      <protection locked="0"/>
    </xf>
    <xf numFmtId="0" fontId="11" fillId="5" borderId="0" xfId="3" applyFont="1" applyProtection="1"/>
    <xf numFmtId="0" fontId="11" fillId="0" borderId="0" xfId="0" applyFont="1" applyProtection="1"/>
    <xf numFmtId="0" fontId="0" fillId="0" borderId="0" xfId="0" applyProtection="1"/>
    <xf numFmtId="1" fontId="0" fillId="0" borderId="0" xfId="1" applyNumberFormat="1" applyFont="1" applyProtection="1">
      <protection locked="0"/>
    </xf>
    <xf numFmtId="168" fontId="0" fillId="0" borderId="0" xfId="2" applyNumberFormat="1" applyFont="1"/>
    <xf numFmtId="0" fontId="0" fillId="0" borderId="0" xfId="0" applyAlignment="1" applyProtection="1">
      <alignment horizontal="center"/>
    </xf>
    <xf numFmtId="0" fontId="12" fillId="8" borderId="0" xfId="5" applyFont="1"/>
    <xf numFmtId="0" fontId="10" fillId="8" borderId="0" xfId="5"/>
    <xf numFmtId="0" fontId="0" fillId="0" borderId="6" xfId="0" applyBorder="1"/>
    <xf numFmtId="4" fontId="0" fillId="0" borderId="7" xfId="0" applyNumberFormat="1" applyBorder="1"/>
    <xf numFmtId="0" fontId="1" fillId="0" borderId="4" xfId="0" applyFont="1" applyBorder="1"/>
    <xf numFmtId="4" fontId="0" fillId="0" borderId="0" xfId="0" applyNumberFormat="1" applyBorder="1"/>
    <xf numFmtId="0" fontId="1" fillId="0" borderId="9" xfId="0" applyFont="1" applyBorder="1"/>
    <xf numFmtId="4" fontId="0" fillId="0" borderId="10" xfId="0" applyNumberFormat="1" applyBorder="1"/>
    <xf numFmtId="0" fontId="1" fillId="0" borderId="5" xfId="0" applyFont="1" applyBorder="1"/>
    <xf numFmtId="0" fontId="1" fillId="0" borderId="11" xfId="0" applyFont="1" applyBorder="1"/>
    <xf numFmtId="1" fontId="3" fillId="6" borderId="0" xfId="4" applyNumberFormat="1" applyBorder="1" applyAlignment="1">
      <alignment horizontal="right"/>
    </xf>
    <xf numFmtId="9" fontId="3" fillId="6" borderId="5" xfId="4" applyNumberFormat="1" applyBorder="1"/>
    <xf numFmtId="9" fontId="3" fillId="6" borderId="5" xfId="4" applyNumberFormat="1" applyBorder="1" applyAlignment="1">
      <alignment horizontal="right"/>
    </xf>
    <xf numFmtId="39" fontId="3" fillId="7" borderId="5" xfId="0" applyNumberFormat="1" applyFont="1" applyFill="1" applyBorder="1"/>
    <xf numFmtId="0" fontId="3" fillId="3" borderId="0" xfId="0" applyFont="1" applyFill="1" applyBorder="1"/>
    <xf numFmtId="166" fontId="3" fillId="3" borderId="0" xfId="1" applyNumberFormat="1" applyFont="1" applyFill="1" applyBorder="1"/>
    <xf numFmtId="166" fontId="3" fillId="3" borderId="5" xfId="1" applyNumberFormat="1" applyFont="1" applyFill="1" applyBorder="1"/>
    <xf numFmtId="9" fontId="3" fillId="3" borderId="0" xfId="2" applyFont="1" applyFill="1" applyBorder="1"/>
    <xf numFmtId="9" fontId="3" fillId="3" borderId="5" xfId="2" applyFont="1" applyFill="1" applyBorder="1"/>
    <xf numFmtId="0" fontId="1" fillId="3" borderId="0" xfId="0" applyFont="1" applyFill="1" applyBorder="1"/>
    <xf numFmtId="166" fontId="3" fillId="3" borderId="0" xfId="0" applyNumberFormat="1" applyFont="1" applyFill="1" applyBorder="1"/>
    <xf numFmtId="0" fontId="0" fillId="3" borderId="0" xfId="0" applyFill="1" applyBorder="1"/>
    <xf numFmtId="2" fontId="3" fillId="3" borderId="0" xfId="1" applyNumberFormat="1" applyFont="1" applyFill="1" applyBorder="1"/>
    <xf numFmtId="39" fontId="3" fillId="3" borderId="0" xfId="0" applyNumberFormat="1" applyFont="1" applyFill="1" applyBorder="1"/>
    <xf numFmtId="0" fontId="0" fillId="3" borderId="10" xfId="0" applyFill="1" applyBorder="1"/>
    <xf numFmtId="2" fontId="3" fillId="3" borderId="10" xfId="0" applyNumberFormat="1" applyFont="1" applyFill="1" applyBorder="1"/>
    <xf numFmtId="0" fontId="3" fillId="3" borderId="5" xfId="0" applyFont="1" applyFill="1" applyBorder="1"/>
    <xf numFmtId="10" fontId="3" fillId="3" borderId="5" xfId="2" applyNumberFormat="1" applyFont="1" applyFill="1" applyBorder="1"/>
    <xf numFmtId="0" fontId="3" fillId="3" borderId="10" xfId="0" applyFont="1" applyFill="1" applyBorder="1"/>
    <xf numFmtId="9" fontId="3" fillId="3" borderId="10" xfId="2" applyFont="1" applyFill="1" applyBorder="1"/>
    <xf numFmtId="0" fontId="3" fillId="3" borderId="11" xfId="0" applyFont="1" applyFill="1" applyBorder="1"/>
    <xf numFmtId="10" fontId="0" fillId="0" borderId="0" xfId="2" applyNumberFormat="1" applyFont="1"/>
    <xf numFmtId="0" fontId="0" fillId="0" borderId="0" xfId="0" applyNumberFormat="1"/>
    <xf numFmtId="0" fontId="0" fillId="0" borderId="0" xfId="0" applyBorder="1"/>
    <xf numFmtId="0" fontId="0" fillId="0" borderId="0" xfId="0" pivotButton="1" applyBorder="1"/>
    <xf numFmtId="0" fontId="0" fillId="0" borderId="0" xfId="0" applyBorder="1" applyAlignment="1">
      <alignment horizontal="left"/>
    </xf>
    <xf numFmtId="169" fontId="0" fillId="0" borderId="0" xfId="0" applyNumberFormat="1"/>
    <xf numFmtId="170" fontId="0" fillId="0" borderId="0" xfId="0" applyNumberFormat="1"/>
    <xf numFmtId="0" fontId="0" fillId="0" borderId="4" xfId="0" applyBorder="1"/>
    <xf numFmtId="0" fontId="0" fillId="0" borderId="5" xfId="0" applyBorder="1"/>
    <xf numFmtId="0" fontId="3" fillId="0" borderId="0" xfId="0" applyFont="1" applyProtection="1"/>
    <xf numFmtId="0" fontId="8" fillId="0" borderId="0" xfId="0" applyFont="1" applyProtection="1"/>
    <xf numFmtId="0" fontId="0" fillId="0" borderId="9" xfId="0" pivotButton="1" applyBorder="1"/>
    <xf numFmtId="0" fontId="0" fillId="0" borderId="10" xfId="0" applyBorder="1"/>
    <xf numFmtId="0" fontId="8" fillId="9" borderId="0" xfId="6" applyFont="1" applyProtection="1"/>
    <xf numFmtId="0" fontId="7" fillId="5" borderId="0" xfId="3"/>
    <xf numFmtId="0" fontId="0" fillId="0" borderId="0" xfId="0" pivotButton="1"/>
    <xf numFmtId="0" fontId="0" fillId="0" borderId="0" xfId="0" applyAlignment="1">
      <alignment horizontal="left"/>
    </xf>
    <xf numFmtId="0" fontId="0" fillId="0" borderId="5" xfId="0" applyNumberFormat="1" applyBorder="1"/>
    <xf numFmtId="0" fontId="0" fillId="0" borderId="19" xfId="0" applyBorder="1"/>
    <xf numFmtId="0" fontId="13" fillId="9" borderId="0" xfId="6"/>
    <xf numFmtId="0" fontId="0" fillId="13" borderId="0" xfId="0" applyFill="1"/>
    <xf numFmtId="166" fontId="2" fillId="10" borderId="1" xfId="7" applyNumberFormat="1" applyBorder="1" applyAlignment="1" applyProtection="1"/>
    <xf numFmtId="166" fontId="13" fillId="9" borderId="1" xfId="6" applyNumberFormat="1" applyBorder="1" applyAlignment="1" applyProtection="1"/>
    <xf numFmtId="0" fontId="2" fillId="10" borderId="1" xfId="7" applyNumberFormat="1" applyBorder="1" applyAlignment="1" applyProtection="1"/>
    <xf numFmtId="0" fontId="7" fillId="5" borderId="1" xfId="3" applyNumberFormat="1" applyBorder="1" applyAlignment="1" applyProtection="1">
      <protection locked="0"/>
    </xf>
    <xf numFmtId="0" fontId="2" fillId="12" borderId="2" xfId="9" applyBorder="1"/>
    <xf numFmtId="0" fontId="2" fillId="12" borderId="20" xfId="9" applyBorder="1"/>
    <xf numFmtId="0" fontId="2" fillId="12" borderId="3" xfId="9" applyBorder="1"/>
    <xf numFmtId="0" fontId="2" fillId="11" borderId="2" xfId="8" applyBorder="1"/>
    <xf numFmtId="0" fontId="2" fillId="11" borderId="20" xfId="8" applyBorder="1"/>
    <xf numFmtId="0" fontId="2" fillId="11" borderId="3" xfId="8" applyBorder="1"/>
    <xf numFmtId="1" fontId="1" fillId="0" borderId="0" xfId="0" applyNumberFormat="1" applyFont="1"/>
    <xf numFmtId="9" fontId="0" fillId="0" borderId="0" xfId="0" applyNumberFormat="1"/>
    <xf numFmtId="9" fontId="1" fillId="0" borderId="0" xfId="0" applyNumberFormat="1" applyFont="1"/>
    <xf numFmtId="171" fontId="0" fillId="0" borderId="0" xfId="0" applyNumberFormat="1" applyProtection="1">
      <protection locked="0"/>
    </xf>
    <xf numFmtId="0" fontId="1" fillId="4" borderId="21" xfId="0" applyFont="1" applyFill="1" applyBorder="1" applyAlignment="1">
      <alignment horizontal="center"/>
    </xf>
    <xf numFmtId="0" fontId="3" fillId="3" borderId="22" xfId="0" applyFont="1" applyFill="1" applyBorder="1" applyAlignment="1">
      <alignment horizontal="center"/>
    </xf>
    <xf numFmtId="0" fontId="3" fillId="3" borderId="23" xfId="0" applyFont="1" applyFill="1" applyBorder="1" applyAlignment="1">
      <alignment horizontal="center"/>
    </xf>
    <xf numFmtId="0" fontId="0" fillId="0" borderId="11" xfId="0" applyBorder="1"/>
    <xf numFmtId="0" fontId="3" fillId="3" borderId="0" xfId="0" applyFont="1" applyFill="1" applyBorder="1" applyAlignment="1">
      <alignment horizontal="center"/>
    </xf>
    <xf numFmtId="0" fontId="8" fillId="0" borderId="6" xfId="0" pivotButton="1" applyFont="1" applyBorder="1" applyProtection="1"/>
    <xf numFmtId="0" fontId="8" fillId="0" borderId="4" xfId="0" applyFont="1" applyBorder="1" applyAlignment="1" applyProtection="1">
      <alignment horizontal="left"/>
    </xf>
    <xf numFmtId="0" fontId="8" fillId="9" borderId="6" xfId="6" applyFont="1" applyBorder="1" applyProtection="1"/>
    <xf numFmtId="0" fontId="3" fillId="9" borderId="8" xfId="6" applyFont="1" applyBorder="1" applyProtection="1"/>
    <xf numFmtId="0" fontId="8" fillId="5" borderId="9" xfId="3" applyFont="1" applyBorder="1" applyProtection="1">
      <protection locked="0"/>
    </xf>
    <xf numFmtId="0" fontId="0" fillId="0" borderId="8" xfId="0" applyBorder="1"/>
    <xf numFmtId="0" fontId="0" fillId="0" borderId="9" xfId="0" applyBorder="1"/>
    <xf numFmtId="0" fontId="0" fillId="0" borderId="11" xfId="0" applyNumberFormat="1" applyBorder="1"/>
    <xf numFmtId="0" fontId="0" fillId="0" borderId="7" xfId="0" applyBorder="1"/>
    <xf numFmtId="0" fontId="1" fillId="0" borderId="0" xfId="0" applyFont="1" applyBorder="1"/>
    <xf numFmtId="0" fontId="8" fillId="0" borderId="0" xfId="0" applyNumberFormat="1" applyFont="1" applyProtection="1"/>
    <xf numFmtId="0" fontId="10" fillId="8" borderId="0" xfId="5" applyProtection="1"/>
    <xf numFmtId="172" fontId="8" fillId="0" borderId="0" xfId="0" applyNumberFormat="1" applyFont="1" applyProtection="1"/>
    <xf numFmtId="173" fontId="8" fillId="0" borderId="0" xfId="0" applyNumberFormat="1" applyFont="1" applyProtection="1"/>
    <xf numFmtId="1" fontId="3" fillId="6" borderId="0" xfId="4" applyNumberFormat="1" applyBorder="1" applyAlignment="1">
      <alignment horizontal="right"/>
    </xf>
    <xf numFmtId="10" fontId="8" fillId="0" borderId="0" xfId="0" applyNumberFormat="1" applyFont="1" applyProtection="1"/>
    <xf numFmtId="10" fontId="8" fillId="0" borderId="8" xfId="0" applyNumberFormat="1" applyFont="1" applyBorder="1" applyProtection="1"/>
    <xf numFmtId="10" fontId="8" fillId="0" borderId="5" xfId="0" applyNumberFormat="1" applyFont="1" applyBorder="1" applyProtection="1"/>
    <xf numFmtId="0" fontId="0" fillId="0" borderId="6" xfId="0" applyNumberFormat="1" applyBorder="1"/>
    <xf numFmtId="0" fontId="0" fillId="0" borderId="8" xfId="0" applyNumberFormat="1" applyBorder="1"/>
    <xf numFmtId="0" fontId="0" fillId="0" borderId="4" xfId="0" applyNumberFormat="1" applyBorder="1"/>
    <xf numFmtId="169" fontId="0" fillId="0" borderId="4" xfId="0" applyNumberFormat="1" applyBorder="1"/>
    <xf numFmtId="169" fontId="0" fillId="0" borderId="5" xfId="0" applyNumberFormat="1" applyBorder="1"/>
    <xf numFmtId="170" fontId="0" fillId="0" borderId="4" xfId="0" applyNumberFormat="1" applyBorder="1"/>
    <xf numFmtId="170" fontId="0" fillId="0" borderId="5" xfId="0" applyNumberFormat="1" applyBorder="1"/>
    <xf numFmtId="0" fontId="0" fillId="0" borderId="18" xfId="0" applyBorder="1"/>
    <xf numFmtId="0" fontId="0" fillId="0" borderId="0" xfId="0" applyAlignment="1">
      <alignment horizontal="left" indent="1"/>
    </xf>
    <xf numFmtId="0" fontId="0" fillId="0" borderId="9" xfId="0" applyNumberFormat="1" applyBorder="1"/>
    <xf numFmtId="166" fontId="3" fillId="3" borderId="0" xfId="3" applyNumberFormat="1" applyFont="1" applyFill="1" applyBorder="1"/>
    <xf numFmtId="1" fontId="3" fillId="3" borderId="0" xfId="3" applyNumberFormat="1" applyFont="1" applyFill="1" applyBorder="1"/>
    <xf numFmtId="9" fontId="3" fillId="3" borderId="0" xfId="3" applyNumberFormat="1" applyFont="1" applyFill="1" applyBorder="1"/>
    <xf numFmtId="166" fontId="3" fillId="3" borderId="5" xfId="3" applyNumberFormat="1" applyFont="1" applyFill="1" applyBorder="1"/>
    <xf numFmtId="1" fontId="3" fillId="3" borderId="5" xfId="3" applyNumberFormat="1" applyFont="1" applyFill="1" applyBorder="1"/>
    <xf numFmtId="9" fontId="3" fillId="3" borderId="5" xfId="3" applyNumberFormat="1" applyFont="1" applyFill="1" applyBorder="1"/>
    <xf numFmtId="0" fontId="3" fillId="3" borderId="0" xfId="3" applyFont="1" applyFill="1" applyBorder="1"/>
    <xf numFmtId="0" fontId="3" fillId="3" borderId="5" xfId="3" applyFont="1" applyFill="1" applyBorder="1"/>
    <xf numFmtId="39" fontId="3" fillId="3" borderId="5" xfId="3" applyNumberFormat="1" applyFont="1" applyFill="1" applyBorder="1"/>
    <xf numFmtId="39" fontId="3" fillId="3" borderId="0" xfId="3" applyNumberFormat="1" applyFont="1" applyFill="1" applyBorder="1"/>
    <xf numFmtId="2" fontId="3" fillId="3" borderId="0" xfId="3" applyNumberFormat="1" applyFont="1" applyFill="1" applyBorder="1"/>
    <xf numFmtId="0" fontId="3" fillId="3" borderId="0" xfId="3" applyFont="1" applyFill="1" applyBorder="1" applyAlignment="1">
      <alignment horizontal="center"/>
    </xf>
    <xf numFmtId="165" fontId="0" fillId="0" borderId="0" xfId="0" applyNumberFormat="1" applyProtection="1"/>
    <xf numFmtId="171" fontId="0" fillId="0" borderId="0" xfId="0" applyNumberFormat="1" applyProtection="1"/>
    <xf numFmtId="1" fontId="0" fillId="0" borderId="0" xfId="0" applyNumberFormat="1" applyProtection="1"/>
    <xf numFmtId="9" fontId="0" fillId="0" borderId="0" xfId="2" applyFont="1" applyProtection="1"/>
    <xf numFmtId="1" fontId="0" fillId="0" borderId="0" xfId="1" applyNumberFormat="1" applyFont="1" applyProtection="1"/>
    <xf numFmtId="168" fontId="0" fillId="0" borderId="0" xfId="2" applyNumberFormat="1" applyFont="1" applyProtection="1"/>
    <xf numFmtId="166" fontId="0" fillId="0" borderId="0" xfId="1" applyNumberFormat="1" applyFont="1" applyProtection="1"/>
    <xf numFmtId="10" fontId="0" fillId="0" borderId="0" xfId="2" applyNumberFormat="1" applyFont="1" applyProtection="1"/>
    <xf numFmtId="164" fontId="0" fillId="0" borderId="0" xfId="1" applyFont="1" applyProtection="1"/>
    <xf numFmtId="0" fontId="0" fillId="0" borderId="0" xfId="1" applyNumberFormat="1" applyFont="1" applyProtection="1"/>
    <xf numFmtId="170" fontId="0" fillId="0" borderId="0" xfId="0" applyNumberFormat="1" applyProtection="1"/>
    <xf numFmtId="0" fontId="0" fillId="0" borderId="0" xfId="0" applyFill="1"/>
    <xf numFmtId="0" fontId="7" fillId="5" borderId="0" xfId="3" applyProtection="1"/>
    <xf numFmtId="0" fontId="8" fillId="5" borderId="9" xfId="3" applyFont="1" applyBorder="1"/>
    <xf numFmtId="0" fontId="8" fillId="5" borderId="26" xfId="3" applyFont="1" applyBorder="1"/>
    <xf numFmtId="0" fontId="8" fillId="5" borderId="28" xfId="3" applyFont="1" applyBorder="1"/>
    <xf numFmtId="0" fontId="8" fillId="9" borderId="18" xfId="6" applyFont="1" applyBorder="1"/>
    <xf numFmtId="166" fontId="8" fillId="9" borderId="19" xfId="6" applyNumberFormat="1" applyFont="1" applyBorder="1"/>
    <xf numFmtId="166" fontId="8" fillId="5" borderId="29" xfId="3" applyNumberFormat="1" applyFont="1" applyBorder="1" applyProtection="1">
      <protection locked="0"/>
    </xf>
    <xf numFmtId="0" fontId="8" fillId="5" borderId="27" xfId="3" applyFont="1" applyBorder="1" applyProtection="1">
      <protection locked="0"/>
    </xf>
    <xf numFmtId="10" fontId="8" fillId="5" borderId="11" xfId="3" applyNumberFormat="1" applyFont="1" applyBorder="1" applyProtection="1">
      <protection locked="0"/>
    </xf>
    <xf numFmtId="0" fontId="0" fillId="14" borderId="0" xfId="0" applyFill="1"/>
    <xf numFmtId="10" fontId="0" fillId="14" borderId="0" xfId="0" applyNumberFormat="1" applyFill="1"/>
    <xf numFmtId="0" fontId="8" fillId="9" borderId="18" xfId="6" applyFont="1" applyBorder="1" applyProtection="1"/>
    <xf numFmtId="10" fontId="8" fillId="9" borderId="24" xfId="6" applyNumberFormat="1" applyFont="1" applyBorder="1" applyProtection="1"/>
    <xf numFmtId="0" fontId="3" fillId="14" borderId="0" xfId="0" applyFont="1" applyFill="1" applyProtection="1"/>
    <xf numFmtId="0" fontId="8" fillId="14" borderId="0" xfId="0" applyFont="1" applyFill="1" applyProtection="1"/>
    <xf numFmtId="0" fontId="14" fillId="14" borderId="0" xfId="0" applyFont="1" applyFill="1" applyProtection="1"/>
    <xf numFmtId="0" fontId="0" fillId="15" borderId="0" xfId="0" applyFill="1"/>
    <xf numFmtId="0" fontId="8" fillId="14" borderId="0" xfId="0" applyFont="1" applyFill="1"/>
    <xf numFmtId="0" fontId="3" fillId="14" borderId="0" xfId="0" applyFont="1" applyFill="1"/>
    <xf numFmtId="0" fontId="2" fillId="16" borderId="30" xfId="8" applyFill="1" applyBorder="1"/>
    <xf numFmtId="0" fontId="14" fillId="14" borderId="0" xfId="0" applyFont="1" applyFill="1"/>
    <xf numFmtId="0" fontId="7" fillId="5" borderId="19" xfId="3" applyBorder="1" applyProtection="1">
      <protection locked="0"/>
    </xf>
    <xf numFmtId="0" fontId="2" fillId="16" borderId="31" xfId="8" applyFill="1" applyBorder="1"/>
    <xf numFmtId="1" fontId="14" fillId="14" borderId="0" xfId="0" applyNumberFormat="1" applyFont="1" applyFill="1"/>
    <xf numFmtId="0" fontId="0" fillId="15" borderId="32" xfId="0" applyFill="1" applyBorder="1" applyProtection="1">
      <protection locked="0"/>
    </xf>
    <xf numFmtId="2" fontId="0" fillId="15" borderId="32" xfId="0" applyNumberFormat="1" applyFill="1" applyBorder="1" applyProtection="1"/>
    <xf numFmtId="1" fontId="0" fillId="15" borderId="32" xfId="0" applyNumberFormat="1" applyFill="1" applyBorder="1" applyProtection="1">
      <protection locked="0"/>
    </xf>
    <xf numFmtId="0" fontId="0" fillId="15" borderId="32" xfId="0" applyFill="1" applyBorder="1" applyAlignment="1" applyProtection="1">
      <alignment horizontal="center"/>
    </xf>
    <xf numFmtId="9" fontId="0" fillId="15" borderId="32" xfId="2" applyFont="1" applyFill="1" applyBorder="1"/>
    <xf numFmtId="1" fontId="0" fillId="15" borderId="32" xfId="1" applyNumberFormat="1" applyFont="1" applyFill="1" applyBorder="1" applyProtection="1">
      <protection locked="0"/>
    </xf>
    <xf numFmtId="168" fontId="0" fillId="15" borderId="32" xfId="2" applyNumberFormat="1" applyFont="1" applyFill="1" applyBorder="1"/>
    <xf numFmtId="166" fontId="0" fillId="15" borderId="32" xfId="1" applyNumberFormat="1" applyFont="1" applyFill="1" applyBorder="1"/>
    <xf numFmtId="10" fontId="0" fillId="15" borderId="32" xfId="2" applyNumberFormat="1" applyFont="1" applyFill="1" applyBorder="1"/>
    <xf numFmtId="1" fontId="0" fillId="15" borderId="32" xfId="0" applyNumberFormat="1" applyFill="1" applyBorder="1"/>
    <xf numFmtId="164" fontId="0" fillId="15" borderId="32" xfId="1" applyFont="1" applyFill="1" applyBorder="1"/>
    <xf numFmtId="0" fontId="0" fillId="15" borderId="32" xfId="1" applyNumberFormat="1" applyFont="1" applyFill="1" applyBorder="1"/>
    <xf numFmtId="170" fontId="0" fillId="15" borderId="32" xfId="0" applyNumberFormat="1" applyFill="1" applyBorder="1"/>
    <xf numFmtId="0" fontId="0" fillId="13" borderId="32" xfId="0" applyFill="1" applyBorder="1" applyProtection="1">
      <protection locked="0"/>
    </xf>
    <xf numFmtId="2" fontId="0" fillId="13" borderId="32" xfId="0" applyNumberFormat="1" applyFill="1" applyBorder="1" applyProtection="1"/>
    <xf numFmtId="1" fontId="0" fillId="13" borderId="32" xfId="0" applyNumberFormat="1" applyFill="1" applyBorder="1" applyProtection="1">
      <protection locked="0"/>
    </xf>
    <xf numFmtId="0" fontId="0" fillId="13" borderId="32" xfId="0" applyFill="1" applyBorder="1" applyAlignment="1" applyProtection="1">
      <alignment horizontal="center"/>
    </xf>
    <xf numFmtId="1" fontId="0" fillId="13" borderId="32" xfId="1" applyNumberFormat="1" applyFont="1" applyFill="1" applyBorder="1" applyProtection="1">
      <protection locked="0"/>
    </xf>
    <xf numFmtId="168" fontId="0" fillId="13" borderId="32" xfId="2" applyNumberFormat="1" applyFont="1" applyFill="1" applyBorder="1"/>
    <xf numFmtId="166" fontId="0" fillId="13" borderId="32" xfId="1" applyNumberFormat="1" applyFont="1" applyFill="1" applyBorder="1"/>
    <xf numFmtId="10" fontId="0" fillId="13" borderId="32" xfId="2" applyNumberFormat="1" applyFont="1" applyFill="1" applyBorder="1"/>
    <xf numFmtId="1" fontId="0" fillId="13" borderId="32" xfId="0" applyNumberFormat="1" applyFill="1" applyBorder="1"/>
    <xf numFmtId="164" fontId="0" fillId="13" borderId="32" xfId="1" applyFont="1" applyFill="1" applyBorder="1"/>
    <xf numFmtId="0" fontId="0" fillId="13" borderId="32" xfId="1" applyNumberFormat="1" applyFont="1" applyFill="1" applyBorder="1"/>
    <xf numFmtId="170" fontId="0" fillId="13" borderId="32" xfId="0" applyNumberFormat="1" applyFill="1" applyBorder="1"/>
    <xf numFmtId="0" fontId="4" fillId="0" borderId="33" xfId="0" applyFont="1" applyBorder="1" applyAlignment="1" applyProtection="1">
      <alignment horizontal="center"/>
    </xf>
    <xf numFmtId="165" fontId="9" fillId="5" borderId="33" xfId="3" applyNumberFormat="1" applyFont="1" applyBorder="1" applyAlignment="1" applyProtection="1">
      <alignment horizontal="center"/>
    </xf>
    <xf numFmtId="171" fontId="9" fillId="5" borderId="33" xfId="3" applyNumberFormat="1" applyFont="1" applyBorder="1" applyAlignment="1" applyProtection="1">
      <alignment horizontal="center" wrapText="1"/>
    </xf>
    <xf numFmtId="0" fontId="9" fillId="5" borderId="33" xfId="3" applyFont="1" applyBorder="1" applyAlignment="1" applyProtection="1">
      <alignment horizontal="center"/>
    </xf>
    <xf numFmtId="0" fontId="9" fillId="5" borderId="33" xfId="3" applyFont="1" applyBorder="1" applyAlignment="1" applyProtection="1">
      <alignment horizontal="center"/>
      <protection locked="0"/>
    </xf>
    <xf numFmtId="1" fontId="9" fillId="5" borderId="33" xfId="3" applyNumberFormat="1" applyFont="1" applyBorder="1" applyAlignment="1" applyProtection="1">
      <alignment horizontal="center"/>
    </xf>
    <xf numFmtId="1" fontId="9" fillId="5" borderId="33" xfId="3" applyNumberFormat="1" applyFont="1" applyBorder="1" applyAlignment="1" applyProtection="1">
      <alignment horizontal="center" wrapText="1"/>
    </xf>
    <xf numFmtId="2" fontId="9" fillId="5" borderId="34" xfId="3" applyNumberFormat="1" applyFont="1" applyBorder="1" applyAlignment="1" applyProtection="1">
      <alignment horizontal="center" wrapText="1"/>
    </xf>
    <xf numFmtId="2" fontId="0" fillId="15" borderId="35" xfId="0" applyNumberFormat="1" applyFill="1" applyBorder="1" applyProtection="1">
      <protection locked="0"/>
    </xf>
    <xf numFmtId="2" fontId="0" fillId="13" borderId="35" xfId="0" applyNumberFormat="1" applyFill="1" applyBorder="1" applyProtection="1">
      <protection locked="0"/>
    </xf>
    <xf numFmtId="2" fontId="9" fillId="5" borderId="36" xfId="3" applyNumberFormat="1" applyFont="1" applyBorder="1" applyAlignment="1" applyProtection="1">
      <alignment horizontal="center" wrapText="1"/>
    </xf>
    <xf numFmtId="2" fontId="0" fillId="0" borderId="0" xfId="0" applyNumberFormat="1" applyBorder="1" applyProtection="1"/>
    <xf numFmtId="2" fontId="0" fillId="15" borderId="37" xfId="0" applyNumberFormat="1" applyFill="1" applyBorder="1" applyProtection="1">
      <protection locked="0"/>
    </xf>
    <xf numFmtId="2" fontId="0" fillId="13" borderId="37" xfId="0" applyNumberFormat="1" applyFill="1" applyBorder="1" applyProtection="1">
      <protection locked="0"/>
    </xf>
    <xf numFmtId="2" fontId="0" fillId="0" borderId="0" xfId="0" applyNumberFormat="1" applyBorder="1" applyProtection="1">
      <protection locked="0"/>
    </xf>
    <xf numFmtId="2" fontId="9" fillId="5" borderId="36" xfId="3" applyNumberFormat="1" applyFont="1" applyBorder="1" applyAlignment="1" applyProtection="1">
      <alignment horizontal="center"/>
    </xf>
    <xf numFmtId="0" fontId="9" fillId="5" borderId="38" xfId="3" applyFont="1" applyBorder="1" applyAlignment="1" applyProtection="1">
      <alignment horizontal="center"/>
    </xf>
    <xf numFmtId="0" fontId="0" fillId="0" borderId="39" xfId="0" applyBorder="1" applyProtection="1"/>
    <xf numFmtId="0" fontId="0" fillId="15" borderId="40" xfId="0" applyFill="1" applyBorder="1" applyProtection="1">
      <protection locked="0"/>
    </xf>
    <xf numFmtId="0" fontId="0" fillId="13" borderId="40" xfId="0" applyFill="1" applyBorder="1" applyProtection="1">
      <protection locked="0"/>
    </xf>
    <xf numFmtId="0" fontId="0" fillId="0" borderId="39" xfId="0" applyBorder="1" applyProtection="1">
      <protection locked="0"/>
    </xf>
    <xf numFmtId="2" fontId="9" fillId="5" borderId="41" xfId="3" applyNumberFormat="1" applyFont="1" applyBorder="1" applyAlignment="1" applyProtection="1">
      <alignment horizontal="center" wrapText="1"/>
    </xf>
    <xf numFmtId="2" fontId="0" fillId="0" borderId="42" xfId="0" applyNumberFormat="1" applyBorder="1" applyProtection="1"/>
    <xf numFmtId="2" fontId="0" fillId="15" borderId="43" xfId="0" applyNumberFormat="1" applyFill="1" applyBorder="1" applyProtection="1">
      <protection locked="0"/>
    </xf>
    <xf numFmtId="2" fontId="0" fillId="13" borderId="43" xfId="0" applyNumberFormat="1" applyFill="1" applyBorder="1" applyProtection="1">
      <protection locked="0"/>
    </xf>
    <xf numFmtId="2" fontId="0" fillId="0" borderId="42" xfId="0" applyNumberFormat="1" applyBorder="1" applyProtection="1">
      <protection locked="0"/>
    </xf>
    <xf numFmtId="0" fontId="0" fillId="15" borderId="32" xfId="0" applyFill="1" applyBorder="1" applyAlignment="1">
      <alignment horizontal="center"/>
    </xf>
    <xf numFmtId="165" fontId="0" fillId="15" borderId="32" xfId="0" applyNumberFormat="1" applyFill="1" applyBorder="1" applyProtection="1">
      <protection locked="0"/>
    </xf>
    <xf numFmtId="171" fontId="0" fillId="15" borderId="32" xfId="0" applyNumberFormat="1" applyFill="1" applyBorder="1" applyProtection="1">
      <protection locked="0"/>
    </xf>
    <xf numFmtId="0" fontId="0" fillId="13" borderId="32" xfId="0" applyFill="1" applyBorder="1" applyAlignment="1">
      <alignment horizontal="center"/>
    </xf>
    <xf numFmtId="165" fontId="0" fillId="13" borderId="32" xfId="0" applyNumberFormat="1" applyFill="1" applyBorder="1" applyProtection="1">
      <protection locked="0"/>
    </xf>
    <xf numFmtId="171" fontId="0" fillId="13" borderId="32" xfId="0" applyNumberFormat="1" applyFill="1" applyBorder="1" applyProtection="1">
      <protection locked="0"/>
    </xf>
    <xf numFmtId="0" fontId="4" fillId="15" borderId="33" xfId="0" applyFont="1" applyFill="1" applyBorder="1" applyAlignment="1" applyProtection="1">
      <alignment horizontal="center"/>
    </xf>
    <xf numFmtId="1" fontId="4" fillId="15" borderId="33" xfId="0" applyNumberFormat="1" applyFont="1" applyFill="1" applyBorder="1" applyAlignment="1" applyProtection="1">
      <alignment horizontal="center" wrapText="1"/>
    </xf>
    <xf numFmtId="1" fontId="4" fillId="15" borderId="33" xfId="0" applyNumberFormat="1" applyFont="1" applyFill="1" applyBorder="1" applyAlignment="1" applyProtection="1">
      <alignment horizontal="center"/>
    </xf>
    <xf numFmtId="166" fontId="4" fillId="15" borderId="33" xfId="1" applyNumberFormat="1" applyFont="1" applyFill="1" applyBorder="1" applyAlignment="1" applyProtection="1">
      <alignment horizontal="center"/>
    </xf>
    <xf numFmtId="170" fontId="4" fillId="15" borderId="33" xfId="0" applyNumberFormat="1" applyFont="1" applyFill="1" applyBorder="1" applyAlignment="1" applyProtection="1">
      <alignment horizontal="center" wrapText="1"/>
    </xf>
    <xf numFmtId="0" fontId="3" fillId="9" borderId="24" xfId="6" applyFont="1" applyBorder="1"/>
    <xf numFmtId="166" fontId="15" fillId="0" borderId="0" xfId="1" applyNumberFormat="1" applyFont="1" applyProtection="1"/>
    <xf numFmtId="172" fontId="7" fillId="5" borderId="19" xfId="3" applyNumberFormat="1" applyBorder="1" applyProtection="1">
      <protection locked="0"/>
    </xf>
    <xf numFmtId="0" fontId="0" fillId="0" borderId="6" xfId="0" applyFill="1" applyBorder="1"/>
    <xf numFmtId="0" fontId="0" fillId="0" borderId="7" xfId="0" applyFill="1" applyBorder="1"/>
    <xf numFmtId="0" fontId="0" fillId="0" borderId="8" xfId="0" applyFill="1" applyBorder="1"/>
    <xf numFmtId="0" fontId="1" fillId="0" borderId="18" xfId="0" applyFont="1" applyFill="1" applyBorder="1"/>
    <xf numFmtId="0" fontId="0" fillId="0" borderId="19" xfId="0" applyFill="1" applyBorder="1"/>
    <xf numFmtId="0" fontId="0" fillId="0" borderId="4" xfId="0" applyFill="1" applyBorder="1"/>
    <xf numFmtId="0" fontId="0" fillId="0" borderId="0" xfId="0" applyFill="1" applyBorder="1"/>
    <xf numFmtId="0" fontId="0" fillId="0" borderId="5" xfId="0" applyFill="1" applyBorder="1"/>
    <xf numFmtId="14" fontId="0" fillId="0" borderId="4" xfId="0" applyNumberFormat="1" applyFill="1" applyBorder="1"/>
    <xf numFmtId="0" fontId="0" fillId="0" borderId="0" xfId="0" applyNumberFormat="1" applyFill="1" applyBorder="1"/>
    <xf numFmtId="0" fontId="0" fillId="0" borderId="5" xfId="0" applyNumberFormat="1" applyFill="1" applyBorder="1"/>
    <xf numFmtId="0" fontId="0" fillId="0" borderId="0" xfId="0" applyFill="1" applyBorder="1" applyAlignment="1">
      <alignment horizontal="right"/>
    </xf>
    <xf numFmtId="0" fontId="0" fillId="0" borderId="9" xfId="0" applyFill="1" applyBorder="1"/>
    <xf numFmtId="0" fontId="0" fillId="0" borderId="10" xfId="0" applyNumberFormat="1" applyFill="1" applyBorder="1"/>
    <xf numFmtId="0" fontId="0" fillId="0" borderId="11" xfId="0" applyNumberFormat="1" applyFill="1" applyBorder="1"/>
    <xf numFmtId="0" fontId="16" fillId="9" borderId="18" xfId="6" applyFont="1" applyBorder="1"/>
    <xf numFmtId="0" fontId="16" fillId="9" borderId="19" xfId="6" applyFont="1" applyBorder="1"/>
    <xf numFmtId="0" fontId="0" fillId="17" borderId="0" xfId="0" applyFill="1"/>
    <xf numFmtId="0" fontId="1" fillId="17" borderId="0" xfId="0" applyFont="1" applyFill="1"/>
    <xf numFmtId="0" fontId="1" fillId="17" borderId="12" xfId="0" applyFont="1" applyFill="1" applyBorder="1"/>
    <xf numFmtId="0" fontId="1" fillId="17" borderId="4" xfId="0" applyFont="1" applyFill="1" applyBorder="1"/>
    <xf numFmtId="0" fontId="0" fillId="17" borderId="4" xfId="0" applyFill="1" applyBorder="1"/>
    <xf numFmtId="0" fontId="1" fillId="17" borderId="9" xfId="0" applyFont="1" applyFill="1" applyBorder="1"/>
    <xf numFmtId="0" fontId="0" fillId="17" borderId="6" xfId="0" applyFill="1" applyBorder="1"/>
    <xf numFmtId="0" fontId="3" fillId="17" borderId="0" xfId="0" applyFont="1" applyFill="1" applyBorder="1"/>
    <xf numFmtId="0" fontId="3" fillId="17" borderId="0" xfId="0" applyFont="1" applyFill="1"/>
    <xf numFmtId="0" fontId="3" fillId="17" borderId="10" xfId="0" applyFont="1" applyFill="1" applyBorder="1"/>
    <xf numFmtId="0" fontId="1" fillId="17" borderId="6" xfId="0" applyFont="1" applyFill="1" applyBorder="1"/>
    <xf numFmtId="0" fontId="1" fillId="17" borderId="0" xfId="0" applyFont="1" applyFill="1" applyBorder="1"/>
    <xf numFmtId="0" fontId="1" fillId="17" borderId="10" xfId="0" applyFont="1" applyFill="1" applyBorder="1"/>
    <xf numFmtId="0" fontId="0" fillId="17" borderId="0" xfId="0" applyFill="1" applyBorder="1"/>
    <xf numFmtId="0" fontId="0" fillId="17" borderId="10" xfId="0" applyFill="1" applyBorder="1"/>
    <xf numFmtId="0" fontId="0" fillId="17" borderId="7" xfId="0" applyFill="1" applyBorder="1"/>
    <xf numFmtId="0" fontId="3" fillId="17" borderId="7" xfId="0" applyFont="1" applyFill="1" applyBorder="1"/>
    <xf numFmtId="0" fontId="0" fillId="17" borderId="5" xfId="0" applyFill="1" applyBorder="1"/>
    <xf numFmtId="0" fontId="0" fillId="17" borderId="11" xfId="0" applyFill="1" applyBorder="1"/>
    <xf numFmtId="166" fontId="3" fillId="17" borderId="0" xfId="1" applyNumberFormat="1" applyFont="1" applyFill="1" applyBorder="1"/>
    <xf numFmtId="0" fontId="3" fillId="17" borderId="5" xfId="0" applyFont="1" applyFill="1" applyBorder="1"/>
    <xf numFmtId="0" fontId="1" fillId="17" borderId="5" xfId="0" applyFont="1" applyFill="1" applyBorder="1"/>
    <xf numFmtId="1" fontId="0" fillId="17" borderId="0" xfId="0" applyNumberFormat="1" applyFill="1" applyBorder="1"/>
    <xf numFmtId="0" fontId="1" fillId="17" borderId="7" xfId="0" applyFont="1" applyFill="1" applyBorder="1"/>
    <xf numFmtId="1" fontId="0" fillId="18" borderId="32" xfId="0" applyNumberFormat="1" applyFill="1" applyBorder="1" applyProtection="1">
      <protection locked="0"/>
    </xf>
    <xf numFmtId="9" fontId="0" fillId="18" borderId="32" xfId="2" applyFont="1" applyFill="1" applyBorder="1"/>
    <xf numFmtId="0" fontId="0" fillId="3" borderId="44" xfId="0" applyFill="1" applyBorder="1"/>
    <xf numFmtId="0" fontId="0" fillId="3" borderId="45" xfId="0" applyFill="1" applyBorder="1"/>
    <xf numFmtId="0" fontId="0" fillId="3" borderId="46" xfId="0" applyFill="1" applyBorder="1"/>
    <xf numFmtId="9" fontId="3" fillId="3" borderId="29" xfId="0" applyNumberFormat="1" applyFont="1" applyFill="1" applyBorder="1"/>
    <xf numFmtId="0" fontId="1" fillId="19" borderId="25" xfId="0" applyFont="1" applyFill="1" applyBorder="1" applyAlignment="1" applyProtection="1">
      <alignment horizontal="center"/>
      <protection locked="0"/>
    </xf>
    <xf numFmtId="0" fontId="8" fillId="0" borderId="0" xfId="0" applyFont="1" applyProtection="1">
      <protection locked="0"/>
    </xf>
    <xf numFmtId="170" fontId="0" fillId="0" borderId="0" xfId="0" applyNumberFormat="1" applyFill="1" applyBorder="1"/>
    <xf numFmtId="170" fontId="0" fillId="0" borderId="10" xfId="0" applyNumberFormat="1" applyFill="1" applyBorder="1"/>
    <xf numFmtId="170" fontId="0" fillId="0" borderId="5" xfId="0" applyNumberFormat="1" applyFill="1" applyBorder="1"/>
    <xf numFmtId="170" fontId="0" fillId="0" borderId="11" xfId="0" applyNumberFormat="1" applyFill="1" applyBorder="1"/>
    <xf numFmtId="0" fontId="4" fillId="0" borderId="47" xfId="0" applyFont="1" applyBorder="1" applyAlignment="1">
      <alignment horizontal="center"/>
    </xf>
    <xf numFmtId="0" fontId="1" fillId="0" borderId="23" xfId="0" applyFont="1" applyBorder="1"/>
    <xf numFmtId="0" fontId="1" fillId="0" borderId="7" xfId="0" applyFont="1" applyBorder="1"/>
    <xf numFmtId="0" fontId="17" fillId="0" borderId="0" xfId="0" applyFont="1" applyProtection="1"/>
    <xf numFmtId="10" fontId="17" fillId="14" borderId="0" xfId="0" applyNumberFormat="1" applyFont="1" applyFill="1" applyProtection="1"/>
    <xf numFmtId="0" fontId="17" fillId="14" borderId="0" xfId="0" applyFont="1" applyFill="1" applyProtection="1"/>
    <xf numFmtId="0" fontId="1" fillId="0" borderId="4" xfId="0" applyFont="1" applyFill="1" applyBorder="1"/>
    <xf numFmtId="0" fontId="11" fillId="9" borderId="0" xfId="6" applyFont="1" applyProtection="1"/>
    <xf numFmtId="10" fontId="18" fillId="5" borderId="48" xfId="3" applyNumberFormat="1" applyFont="1" applyBorder="1" applyProtection="1">
      <protection locked="0"/>
    </xf>
    <xf numFmtId="10" fontId="11" fillId="5" borderId="0" xfId="3" applyNumberFormat="1" applyFont="1" applyProtection="1">
      <protection locked="0"/>
    </xf>
    <xf numFmtId="10" fontId="1" fillId="0" borderId="4" xfId="0" applyNumberFormat="1" applyFont="1" applyBorder="1"/>
    <xf numFmtId="0" fontId="8" fillId="0" borderId="8" xfId="0" applyFont="1" applyBorder="1" applyProtection="1"/>
    <xf numFmtId="0" fontId="8" fillId="0" borderId="7" xfId="0" applyFont="1" applyBorder="1" applyProtection="1"/>
    <xf numFmtId="0" fontId="8" fillId="0" borderId="0" xfId="0" applyFont="1" applyBorder="1" applyProtection="1"/>
    <xf numFmtId="0" fontId="10" fillId="8" borderId="0" xfId="5" applyBorder="1" applyProtection="1"/>
    <xf numFmtId="0" fontId="8" fillId="0" borderId="5" xfId="0" applyFont="1" applyBorder="1" applyProtection="1"/>
    <xf numFmtId="0" fontId="8" fillId="0" borderId="4" xfId="0" applyFont="1" applyBorder="1" applyProtection="1"/>
    <xf numFmtId="0" fontId="10" fillId="8" borderId="5" xfId="5" applyBorder="1" applyProtection="1"/>
    <xf numFmtId="0" fontId="3" fillId="0" borderId="6" xfId="0" applyFont="1" applyBorder="1" applyProtection="1"/>
    <xf numFmtId="0" fontId="3" fillId="0" borderId="7" xfId="0" applyFont="1" applyBorder="1" applyProtection="1"/>
    <xf numFmtId="0" fontId="3" fillId="0" borderId="0" xfId="0" applyFont="1" applyBorder="1" applyProtection="1"/>
    <xf numFmtId="0" fontId="11" fillId="9" borderId="18" xfId="6" applyFont="1" applyBorder="1" applyProtection="1"/>
    <xf numFmtId="10" fontId="8" fillId="9" borderId="19" xfId="6" applyNumberFormat="1" applyFont="1" applyBorder="1" applyProtection="1"/>
    <xf numFmtId="1" fontId="7" fillId="5" borderId="19" xfId="3" applyNumberFormat="1" applyBorder="1" applyProtection="1">
      <protection locked="0"/>
    </xf>
    <xf numFmtId="173" fontId="10" fillId="8" borderId="0" xfId="5" applyNumberFormat="1" applyProtection="1"/>
    <xf numFmtId="0" fontId="8" fillId="14" borderId="0" xfId="0" applyFont="1" applyFill="1" applyBorder="1" applyProtection="1"/>
    <xf numFmtId="0" fontId="10" fillId="14" borderId="0" xfId="5" applyFill="1" applyBorder="1" applyProtection="1"/>
    <xf numFmtId="0" fontId="0" fillId="14" borderId="8" xfId="0" applyFill="1" applyBorder="1"/>
    <xf numFmtId="0" fontId="0" fillId="14" borderId="47" xfId="0" applyFill="1" applyBorder="1"/>
    <xf numFmtId="0" fontId="0" fillId="14" borderId="5" xfId="0" applyFill="1" applyBorder="1"/>
    <xf numFmtId="0" fontId="0" fillId="14" borderId="11" xfId="0" applyFill="1" applyBorder="1"/>
    <xf numFmtId="0" fontId="0" fillId="14" borderId="23" xfId="0" applyFill="1" applyBorder="1"/>
    <xf numFmtId="0" fontId="0" fillId="20" borderId="0" xfId="0" applyFill="1"/>
    <xf numFmtId="0" fontId="8" fillId="20" borderId="8" xfId="0" applyFont="1" applyFill="1" applyBorder="1" applyProtection="1"/>
    <xf numFmtId="0" fontId="0" fillId="20" borderId="8" xfId="0" applyFill="1" applyBorder="1"/>
    <xf numFmtId="0" fontId="8" fillId="20" borderId="5" xfId="0" applyFont="1" applyFill="1" applyBorder="1" applyProtection="1"/>
    <xf numFmtId="0" fontId="0" fillId="20" borderId="5" xfId="0" applyFill="1" applyBorder="1"/>
    <xf numFmtId="0" fontId="10" fillId="20" borderId="5" xfId="5" applyFill="1" applyBorder="1" applyProtection="1"/>
    <xf numFmtId="10" fontId="8" fillId="14" borderId="0" xfId="0" applyNumberFormat="1" applyFont="1" applyFill="1" applyProtection="1"/>
    <xf numFmtId="0" fontId="0" fillId="0" borderId="0" xfId="0" applyAlignment="1">
      <alignment horizontal="left" indent="3"/>
    </xf>
    <xf numFmtId="169" fontId="0" fillId="0" borderId="9" xfId="0" applyNumberFormat="1" applyBorder="1"/>
    <xf numFmtId="169" fontId="0" fillId="0" borderId="11" xfId="0" applyNumberFormat="1" applyBorder="1"/>
    <xf numFmtId="0" fontId="10" fillId="8" borderId="0" xfId="5" applyProtection="1">
      <protection locked="0"/>
    </xf>
    <xf numFmtId="0" fontId="8" fillId="0" borderId="9" xfId="0" applyFont="1" applyBorder="1" applyAlignment="1" applyProtection="1">
      <alignment horizontal="left"/>
    </xf>
    <xf numFmtId="10" fontId="8" fillId="0" borderId="11" xfId="0" applyNumberFormat="1" applyFont="1" applyBorder="1" applyProtection="1"/>
    <xf numFmtId="1" fontId="0" fillId="0" borderId="0" xfId="0" applyNumberFormat="1"/>
    <xf numFmtId="0" fontId="17" fillId="0" borderId="0" xfId="0" applyFont="1" applyBorder="1"/>
    <xf numFmtId="0" fontId="0" fillId="0" borderId="51" xfId="0" applyBorder="1"/>
    <xf numFmtId="0" fontId="1" fillId="0" borderId="51" xfId="0" applyFont="1" applyBorder="1"/>
    <xf numFmtId="0" fontId="2" fillId="21" borderId="20" xfId="10" applyBorder="1"/>
    <xf numFmtId="0" fontId="2" fillId="21" borderId="3" xfId="10" applyBorder="1"/>
    <xf numFmtId="0" fontId="0" fillId="21" borderId="2" xfId="10" applyFont="1" applyBorder="1"/>
    <xf numFmtId="0" fontId="0" fillId="12" borderId="2" xfId="9" applyFont="1" applyBorder="1"/>
    <xf numFmtId="0" fontId="1" fillId="0" borderId="6" xfId="0" applyFont="1" applyBorder="1"/>
    <xf numFmtId="4" fontId="0" fillId="0" borderId="8" xfId="0" applyNumberFormat="1" applyBorder="1"/>
    <xf numFmtId="4" fontId="0" fillId="0" borderId="5" xfId="0" applyNumberFormat="1" applyBorder="1"/>
    <xf numFmtId="4" fontId="0" fillId="0" borderId="11" xfId="0" applyNumberFormat="1" applyBorder="1"/>
    <xf numFmtId="0" fontId="1" fillId="0" borderId="47" xfId="0" applyFont="1" applyBorder="1"/>
    <xf numFmtId="0" fontId="7" fillId="5" borderId="0" xfId="3" applyAlignment="1" applyProtection="1">
      <alignment horizontal="center"/>
    </xf>
    <xf numFmtId="0" fontId="0" fillId="15" borderId="52" xfId="0" applyFill="1" applyBorder="1" applyAlignment="1">
      <alignment horizontal="center"/>
    </xf>
    <xf numFmtId="171" fontId="0" fillId="15" borderId="52" xfId="0" applyNumberFormat="1" applyFill="1" applyBorder="1" applyProtection="1">
      <protection locked="0"/>
    </xf>
    <xf numFmtId="0" fontId="0" fillId="15" borderId="52" xfId="0" applyFill="1" applyBorder="1" applyProtection="1">
      <protection locked="0"/>
    </xf>
    <xf numFmtId="2" fontId="0" fillId="15" borderId="54" xfId="0" applyNumberFormat="1" applyFill="1" applyBorder="1" applyProtection="1">
      <protection locked="0"/>
    </xf>
    <xf numFmtId="2" fontId="0" fillId="15" borderId="55" xfId="0" applyNumberFormat="1" applyFill="1" applyBorder="1" applyProtection="1">
      <protection locked="0"/>
    </xf>
    <xf numFmtId="0" fontId="0" fillId="15" borderId="56" xfId="0" applyFill="1" applyBorder="1" applyProtection="1">
      <protection locked="0"/>
    </xf>
    <xf numFmtId="2" fontId="0" fillId="15" borderId="57" xfId="0" applyNumberFormat="1" applyFill="1" applyBorder="1" applyProtection="1">
      <protection locked="0"/>
    </xf>
    <xf numFmtId="2" fontId="0" fillId="15" borderId="52" xfId="0" applyNumberFormat="1" applyFill="1" applyBorder="1" applyProtection="1"/>
    <xf numFmtId="1" fontId="0" fillId="15" borderId="52" xfId="0" applyNumberFormat="1" applyFill="1" applyBorder="1" applyProtection="1">
      <protection locked="0"/>
    </xf>
    <xf numFmtId="0" fontId="0" fillId="15" borderId="52" xfId="0" applyFill="1" applyBorder="1" applyAlignment="1" applyProtection="1">
      <alignment horizontal="center"/>
    </xf>
    <xf numFmtId="9" fontId="0" fillId="15" borderId="52" xfId="2" applyFont="1" applyFill="1" applyBorder="1"/>
    <xf numFmtId="1" fontId="0" fillId="15" borderId="52" xfId="1" applyNumberFormat="1" applyFont="1" applyFill="1" applyBorder="1" applyProtection="1">
      <protection locked="0"/>
    </xf>
    <xf numFmtId="168" fontId="0" fillId="15" borderId="52" xfId="2" applyNumberFormat="1" applyFont="1" applyFill="1" applyBorder="1"/>
    <xf numFmtId="166" fontId="0" fillId="15" borderId="52" xfId="1" applyNumberFormat="1" applyFont="1" applyFill="1" applyBorder="1"/>
    <xf numFmtId="10" fontId="0" fillId="15" borderId="52" xfId="2" applyNumberFormat="1" applyFont="1" applyFill="1" applyBorder="1"/>
    <xf numFmtId="1" fontId="0" fillId="15" borderId="52" xfId="0" applyNumberFormat="1" applyFill="1" applyBorder="1"/>
    <xf numFmtId="164" fontId="0" fillId="15" borderId="52" xfId="1" applyFont="1" applyFill="1" applyBorder="1"/>
    <xf numFmtId="0" fontId="0" fillId="15" borderId="52" xfId="1" applyNumberFormat="1" applyFont="1" applyFill="1" applyBorder="1"/>
    <xf numFmtId="170" fontId="0" fillId="15" borderId="52" xfId="0" applyNumberFormat="1" applyFill="1" applyBorder="1"/>
    <xf numFmtId="0" fontId="0" fillId="15" borderId="58" xfId="0" applyFill="1" applyBorder="1" applyAlignment="1">
      <alignment horizontal="center"/>
    </xf>
    <xf numFmtId="165" fontId="0" fillId="15" borderId="58" xfId="0" applyNumberFormat="1" applyFill="1" applyBorder="1" applyProtection="1">
      <protection locked="0"/>
    </xf>
    <xf numFmtId="171" fontId="0" fillId="15" borderId="58" xfId="0" applyNumberFormat="1" applyFill="1" applyBorder="1" applyProtection="1">
      <protection locked="0"/>
    </xf>
    <xf numFmtId="0" fontId="0" fillId="15" borderId="58" xfId="0" applyFill="1" applyBorder="1" applyProtection="1">
      <protection locked="0"/>
    </xf>
    <xf numFmtId="2" fontId="0" fillId="15" borderId="59" xfId="0" applyNumberFormat="1" applyFill="1" applyBorder="1" applyProtection="1">
      <protection locked="0"/>
    </xf>
    <xf numFmtId="2" fontId="0" fillId="15" borderId="60" xfId="0" applyNumberFormat="1" applyFill="1" applyBorder="1" applyProtection="1">
      <protection locked="0"/>
    </xf>
    <xf numFmtId="0" fontId="0" fillId="15" borderId="61" xfId="0" applyFill="1" applyBorder="1" applyProtection="1">
      <protection locked="0"/>
    </xf>
    <xf numFmtId="2" fontId="0" fillId="15" borderId="62" xfId="0" applyNumberFormat="1" applyFill="1" applyBorder="1" applyProtection="1">
      <protection locked="0"/>
    </xf>
    <xf numFmtId="2" fontId="0" fillId="15" borderId="58" xfId="0" applyNumberFormat="1" applyFill="1" applyBorder="1" applyProtection="1"/>
    <xf numFmtId="1" fontId="0" fillId="15" borderId="58" xfId="0" applyNumberFormat="1" applyFill="1" applyBorder="1" applyProtection="1">
      <protection locked="0"/>
    </xf>
    <xf numFmtId="0" fontId="0" fillId="15" borderId="58" xfId="0" applyFill="1" applyBorder="1" applyAlignment="1" applyProtection="1">
      <alignment horizontal="center"/>
    </xf>
    <xf numFmtId="9" fontId="0" fillId="15" borderId="58" xfId="2" applyFont="1" applyFill="1" applyBorder="1"/>
    <xf numFmtId="1" fontId="0" fillId="15" borderId="58" xfId="1" applyNumberFormat="1" applyFont="1" applyFill="1" applyBorder="1" applyProtection="1">
      <protection locked="0"/>
    </xf>
    <xf numFmtId="168" fontId="0" fillId="15" borderId="58" xfId="2" applyNumberFormat="1" applyFont="1" applyFill="1" applyBorder="1"/>
    <xf numFmtId="166" fontId="0" fillId="15" borderId="58" xfId="1" applyNumberFormat="1" applyFont="1" applyFill="1" applyBorder="1"/>
    <xf numFmtId="10" fontId="0" fillId="15" borderId="58" xfId="2" applyNumberFormat="1" applyFont="1" applyFill="1" applyBorder="1"/>
    <xf numFmtId="1" fontId="0" fillId="15" borderId="58" xfId="0" applyNumberFormat="1" applyFill="1" applyBorder="1"/>
    <xf numFmtId="164" fontId="0" fillId="15" borderId="58" xfId="1" applyFont="1" applyFill="1" applyBorder="1"/>
    <xf numFmtId="0" fontId="0" fillId="15" borderId="58" xfId="1" applyNumberFormat="1" applyFont="1" applyFill="1" applyBorder="1"/>
    <xf numFmtId="170" fontId="0" fillId="15" borderId="58" xfId="0" applyNumberFormat="1" applyFill="1" applyBorder="1"/>
    <xf numFmtId="165" fontId="0" fillId="15" borderId="52" xfId="0" applyNumberFormat="1" applyFill="1" applyBorder="1" applyProtection="1">
      <protection locked="0"/>
    </xf>
    <xf numFmtId="0" fontId="0" fillId="13" borderId="67" xfId="0" applyFill="1" applyBorder="1" applyAlignment="1">
      <alignment horizontal="center"/>
    </xf>
    <xf numFmtId="165" fontId="0" fillId="13" borderId="67" xfId="0" applyNumberFormat="1" applyFill="1" applyBorder="1" applyProtection="1">
      <protection locked="0"/>
    </xf>
    <xf numFmtId="171" fontId="0" fillId="13" borderId="67" xfId="0" applyNumberFormat="1" applyFill="1" applyBorder="1" applyProtection="1">
      <protection locked="0"/>
    </xf>
    <xf numFmtId="0" fontId="0" fillId="13" borderId="67" xfId="0" applyFill="1" applyBorder="1" applyProtection="1">
      <protection locked="0"/>
    </xf>
    <xf numFmtId="2" fontId="0" fillId="13" borderId="68" xfId="0" applyNumberFormat="1" applyFill="1" applyBorder="1" applyProtection="1">
      <protection locked="0"/>
    </xf>
    <xf numFmtId="2" fontId="0" fillId="13" borderId="69" xfId="0" applyNumberFormat="1" applyFill="1" applyBorder="1" applyProtection="1">
      <protection locked="0"/>
    </xf>
    <xf numFmtId="0" fontId="0" fillId="13" borderId="70" xfId="0" applyFill="1" applyBorder="1" applyProtection="1">
      <protection locked="0"/>
    </xf>
    <xf numFmtId="2" fontId="0" fillId="13" borderId="71" xfId="0" applyNumberFormat="1" applyFill="1" applyBorder="1" applyProtection="1">
      <protection locked="0"/>
    </xf>
    <xf numFmtId="2" fontId="0" fillId="13" borderId="67" xfId="0" applyNumberFormat="1" applyFill="1" applyBorder="1" applyProtection="1"/>
    <xf numFmtId="1" fontId="0" fillId="13" borderId="67" xfId="0" applyNumberFormat="1" applyFill="1" applyBorder="1" applyProtection="1">
      <protection locked="0"/>
    </xf>
    <xf numFmtId="1" fontId="0" fillId="18" borderId="67" xfId="0" applyNumberFormat="1" applyFill="1" applyBorder="1" applyProtection="1">
      <protection locked="0"/>
    </xf>
    <xf numFmtId="0" fontId="0" fillId="13" borderId="67" xfId="0" applyFill="1" applyBorder="1" applyAlignment="1" applyProtection="1">
      <alignment horizontal="center"/>
    </xf>
    <xf numFmtId="9" fontId="0" fillId="18" borderId="67" xfId="2" applyFont="1" applyFill="1" applyBorder="1"/>
    <xf numFmtId="1" fontId="0" fillId="13" borderId="67" xfId="1" applyNumberFormat="1" applyFont="1" applyFill="1" applyBorder="1" applyProtection="1">
      <protection locked="0"/>
    </xf>
    <xf numFmtId="168" fontId="0" fillId="13" borderId="67" xfId="2" applyNumberFormat="1" applyFont="1" applyFill="1" applyBorder="1"/>
    <xf numFmtId="166" fontId="0" fillId="13" borderId="67" xfId="1" applyNumberFormat="1" applyFont="1" applyFill="1" applyBorder="1"/>
    <xf numFmtId="10" fontId="0" fillId="13" borderId="67" xfId="2" applyNumberFormat="1" applyFont="1" applyFill="1" applyBorder="1"/>
    <xf numFmtId="1" fontId="0" fillId="13" borderId="67" xfId="0" applyNumberFormat="1" applyFill="1" applyBorder="1"/>
    <xf numFmtId="164" fontId="0" fillId="13" borderId="67" xfId="1" applyFont="1" applyFill="1" applyBorder="1"/>
    <xf numFmtId="0" fontId="0" fillId="13" borderId="67" xfId="1" applyNumberFormat="1" applyFont="1" applyFill="1" applyBorder="1"/>
    <xf numFmtId="170" fontId="0" fillId="13" borderId="67" xfId="0" applyNumberFormat="1" applyFill="1" applyBorder="1"/>
    <xf numFmtId="0" fontId="0" fillId="15" borderId="67" xfId="0" applyFill="1" applyBorder="1" applyAlignment="1">
      <alignment horizontal="center"/>
    </xf>
    <xf numFmtId="171" fontId="0" fillId="15" borderId="67" xfId="0" applyNumberFormat="1" applyFill="1" applyBorder="1" applyProtection="1">
      <protection locked="0"/>
    </xf>
    <xf numFmtId="0" fontId="0" fillId="15" borderId="67" xfId="0" applyFill="1" applyBorder="1" applyProtection="1">
      <protection locked="0"/>
    </xf>
    <xf numFmtId="2" fontId="0" fillId="15" borderId="68" xfId="0" applyNumberFormat="1" applyFill="1" applyBorder="1" applyProtection="1">
      <protection locked="0"/>
    </xf>
    <xf numFmtId="2" fontId="0" fillId="15" borderId="69" xfId="0" applyNumberFormat="1" applyFill="1" applyBorder="1" applyProtection="1">
      <protection locked="0"/>
    </xf>
    <xf numFmtId="0" fontId="0" fillId="15" borderId="70" xfId="0" applyFill="1" applyBorder="1" applyProtection="1">
      <protection locked="0"/>
    </xf>
    <xf numFmtId="2" fontId="0" fillId="15" borderId="71" xfId="0" applyNumberFormat="1" applyFill="1" applyBorder="1" applyProtection="1">
      <protection locked="0"/>
    </xf>
    <xf numFmtId="2" fontId="0" fillId="15" borderId="67" xfId="0" applyNumberFormat="1" applyFill="1" applyBorder="1" applyProtection="1"/>
    <xf numFmtId="1" fontId="0" fillId="15" borderId="67" xfId="0" applyNumberFormat="1" applyFill="1" applyBorder="1" applyProtection="1">
      <protection locked="0"/>
    </xf>
    <xf numFmtId="0" fontId="0" fillId="15" borderId="67" xfId="0" applyFill="1" applyBorder="1" applyAlignment="1" applyProtection="1">
      <alignment horizontal="center"/>
    </xf>
    <xf numFmtId="9" fontId="0" fillId="15" borderId="67" xfId="2" applyFont="1" applyFill="1" applyBorder="1"/>
    <xf numFmtId="1" fontId="0" fillId="15" borderId="67" xfId="1" applyNumberFormat="1" applyFont="1" applyFill="1" applyBorder="1" applyProtection="1">
      <protection locked="0"/>
    </xf>
    <xf numFmtId="168" fontId="0" fillId="15" borderId="67" xfId="2" applyNumberFormat="1" applyFont="1" applyFill="1" applyBorder="1"/>
    <xf numFmtId="166" fontId="0" fillId="15" borderId="67" xfId="1" applyNumberFormat="1" applyFont="1" applyFill="1" applyBorder="1"/>
    <xf numFmtId="10" fontId="0" fillId="15" borderId="67" xfId="2" applyNumberFormat="1" applyFont="1" applyFill="1" applyBorder="1"/>
    <xf numFmtId="1" fontId="0" fillId="15" borderId="67" xfId="0" applyNumberFormat="1" applyFill="1" applyBorder="1"/>
    <xf numFmtId="164" fontId="0" fillId="15" borderId="67" xfId="1" applyFont="1" applyFill="1" applyBorder="1"/>
    <xf numFmtId="0" fontId="0" fillId="15" borderId="67" xfId="1" applyNumberFormat="1" applyFont="1" applyFill="1" applyBorder="1"/>
    <xf numFmtId="170" fontId="0" fillId="15" borderId="67" xfId="0" applyNumberFormat="1" applyFill="1" applyBorder="1"/>
    <xf numFmtId="165" fontId="0" fillId="15" borderId="67" xfId="0" applyNumberFormat="1" applyFill="1" applyBorder="1" applyProtection="1">
      <protection locked="0"/>
    </xf>
    <xf numFmtId="0" fontId="0" fillId="13" borderId="63" xfId="0" applyFill="1" applyBorder="1" applyAlignment="1">
      <alignment horizontal="center"/>
    </xf>
    <xf numFmtId="171" fontId="0" fillId="13" borderId="63" xfId="0" applyNumberFormat="1" applyFill="1" applyBorder="1" applyProtection="1">
      <protection locked="0"/>
    </xf>
    <xf numFmtId="0" fontId="0" fillId="13" borderId="63" xfId="0" applyFill="1" applyBorder="1" applyProtection="1">
      <protection locked="0"/>
    </xf>
    <xf numFmtId="2" fontId="0" fillId="13" borderId="53" xfId="0" applyNumberFormat="1" applyFill="1" applyBorder="1" applyProtection="1">
      <protection locked="0"/>
    </xf>
    <xf numFmtId="2" fontId="0" fillId="13" borderId="64" xfId="0" applyNumberFormat="1" applyFill="1" applyBorder="1" applyProtection="1">
      <protection locked="0"/>
    </xf>
    <xf numFmtId="0" fontId="0" fillId="13" borderId="65" xfId="0" applyFill="1" applyBorder="1" applyProtection="1">
      <protection locked="0"/>
    </xf>
    <xf numFmtId="2" fontId="0" fillId="13" borderId="66" xfId="0" applyNumberFormat="1" applyFill="1" applyBorder="1" applyProtection="1">
      <protection locked="0"/>
    </xf>
    <xf numFmtId="2" fontId="0" fillId="13" borderId="63" xfId="0" applyNumberFormat="1" applyFill="1" applyBorder="1" applyProtection="1"/>
    <xf numFmtId="1" fontId="0" fillId="13" borderId="63" xfId="0" applyNumberFormat="1" applyFill="1" applyBorder="1" applyProtection="1">
      <protection locked="0"/>
    </xf>
    <xf numFmtId="1" fontId="0" fillId="18" borderId="63" xfId="0" applyNumberFormat="1" applyFill="1" applyBorder="1" applyProtection="1">
      <protection locked="0"/>
    </xf>
    <xf numFmtId="0" fontId="0" fillId="13" borderId="63" xfId="0" applyFill="1" applyBorder="1" applyAlignment="1" applyProtection="1">
      <alignment horizontal="center"/>
    </xf>
    <xf numFmtId="9" fontId="0" fillId="18" borderId="63" xfId="2" applyFont="1" applyFill="1" applyBorder="1"/>
    <xf numFmtId="1" fontId="0" fillId="13" borderId="63" xfId="1" applyNumberFormat="1" applyFont="1" applyFill="1" applyBorder="1" applyProtection="1">
      <protection locked="0"/>
    </xf>
    <xf numFmtId="168" fontId="0" fillId="13" borderId="63" xfId="2" applyNumberFormat="1" applyFont="1" applyFill="1" applyBorder="1"/>
    <xf numFmtId="166" fontId="0" fillId="13" borderId="63" xfId="1" applyNumberFormat="1" applyFont="1" applyFill="1" applyBorder="1"/>
    <xf numFmtId="10" fontId="0" fillId="13" borderId="63" xfId="2" applyNumberFormat="1" applyFont="1" applyFill="1" applyBorder="1"/>
    <xf numFmtId="1" fontId="0" fillId="13" borderId="63" xfId="0" applyNumberFormat="1" applyFill="1" applyBorder="1"/>
    <xf numFmtId="164" fontId="0" fillId="13" borderId="63" xfId="1" applyFont="1" applyFill="1" applyBorder="1"/>
    <xf numFmtId="0" fontId="0" fillId="13" borderId="63" xfId="1" applyNumberFormat="1" applyFont="1" applyFill="1" applyBorder="1"/>
    <xf numFmtId="170" fontId="0" fillId="13" borderId="63" xfId="0" applyNumberFormat="1" applyFill="1" applyBorder="1"/>
    <xf numFmtId="165" fontId="0" fillId="13" borderId="63" xfId="0" applyNumberFormat="1" applyFill="1" applyBorder="1" applyProtection="1">
      <protection locked="0"/>
    </xf>
    <xf numFmtId="2" fontId="9" fillId="5" borderId="72" xfId="3" applyNumberFormat="1" applyFont="1" applyBorder="1" applyAlignment="1" applyProtection="1">
      <alignment horizontal="center"/>
    </xf>
    <xf numFmtId="2" fontId="19" fillId="5" borderId="36" xfId="3" applyNumberFormat="1" applyFont="1" applyBorder="1" applyAlignment="1" applyProtection="1">
      <alignment horizontal="center"/>
    </xf>
    <xf numFmtId="2" fontId="3" fillId="3" borderId="0" xfId="3" applyNumberFormat="1" applyFont="1" applyFill="1" applyBorder="1" applyAlignment="1">
      <alignment horizontal="right"/>
    </xf>
    <xf numFmtId="2" fontId="3" fillId="3" borderId="5" xfId="3" applyNumberFormat="1" applyFont="1" applyFill="1" applyBorder="1" applyAlignment="1">
      <alignment horizontal="right"/>
    </xf>
    <xf numFmtId="1" fontId="0" fillId="0" borderId="0" xfId="0" applyNumberFormat="1" applyFill="1"/>
    <xf numFmtId="10" fontId="1" fillId="0" borderId="6" xfId="0" applyNumberFormat="1" applyFont="1" applyBorder="1"/>
    <xf numFmtId="10" fontId="1" fillId="0" borderId="9" xfId="0" applyNumberFormat="1" applyFont="1" applyBorder="1"/>
    <xf numFmtId="0" fontId="20" fillId="5" borderId="18" xfId="0" applyFont="1" applyFill="1" applyBorder="1" applyProtection="1"/>
    <xf numFmtId="10" fontId="20" fillId="5" borderId="19" xfId="0" applyNumberFormat="1" applyFont="1" applyFill="1" applyBorder="1" applyProtection="1"/>
    <xf numFmtId="0" fontId="3" fillId="3" borderId="0" xfId="3" applyNumberFormat="1" applyFont="1" applyFill="1" applyBorder="1"/>
    <xf numFmtId="1" fontId="3" fillId="6" borderId="0" xfId="4" applyNumberFormat="1" applyBorder="1" applyAlignment="1">
      <alignment horizontal="right"/>
    </xf>
    <xf numFmtId="0" fontId="1" fillId="19" borderId="23" xfId="0" applyFont="1" applyFill="1" applyBorder="1" applyAlignment="1" applyProtection="1">
      <alignment horizontal="center"/>
      <protection locked="0"/>
    </xf>
    <xf numFmtId="2" fontId="3" fillId="3" borderId="0" xfId="3" applyNumberFormat="1" applyFont="1" applyFill="1" applyBorder="1" applyAlignment="1">
      <alignment horizontal="right"/>
    </xf>
    <xf numFmtId="0" fontId="0" fillId="0" borderId="0" xfId="0" applyAlignment="1"/>
    <xf numFmtId="0" fontId="1" fillId="4" borderId="15" xfId="0" applyFont="1" applyFill="1" applyBorder="1" applyAlignment="1">
      <alignment horizontal="center"/>
    </xf>
    <xf numFmtId="0" fontId="1" fillId="4" borderId="14" xfId="0" applyFont="1" applyFill="1" applyBorder="1" applyAlignment="1">
      <alignment horizontal="center"/>
    </xf>
    <xf numFmtId="0" fontId="1" fillId="19" borderId="15" xfId="0" applyFont="1" applyFill="1" applyBorder="1" applyAlignment="1" applyProtection="1">
      <alignment horizontal="center"/>
      <protection locked="0"/>
    </xf>
    <xf numFmtId="0" fontId="1" fillId="19" borderId="14" xfId="0" applyFont="1" applyFill="1" applyBorder="1" applyAlignment="1" applyProtection="1">
      <alignment horizontal="center"/>
      <protection locked="0"/>
    </xf>
    <xf numFmtId="1" fontId="3" fillId="3" borderId="0" xfId="0" applyNumberFormat="1" applyFont="1" applyFill="1" applyBorder="1" applyAlignment="1">
      <alignment horizontal="right"/>
    </xf>
    <xf numFmtId="1" fontId="3" fillId="3" borderId="5" xfId="0" applyNumberFormat="1" applyFont="1" applyFill="1" applyBorder="1" applyAlignment="1">
      <alignment horizontal="right"/>
    </xf>
    <xf numFmtId="9" fontId="3" fillId="6" borderId="10" xfId="4" applyNumberFormat="1" applyBorder="1" applyAlignment="1"/>
    <xf numFmtId="9" fontId="3" fillId="6" borderId="11" xfId="4" applyNumberFormat="1" applyBorder="1" applyAlignment="1"/>
    <xf numFmtId="166" fontId="3" fillId="7" borderId="0" xfId="1" applyNumberFormat="1" applyFont="1" applyFill="1" applyBorder="1" applyAlignment="1"/>
    <xf numFmtId="166" fontId="3" fillId="7" borderId="5" xfId="1" applyNumberFormat="1" applyFont="1" applyFill="1" applyBorder="1" applyAlignment="1"/>
    <xf numFmtId="1" fontId="3" fillId="6" borderId="0" xfId="4" applyNumberFormat="1" applyBorder="1" applyAlignment="1">
      <alignment horizontal="right"/>
    </xf>
    <xf numFmtId="1" fontId="3" fillId="6" borderId="5" xfId="4" applyNumberFormat="1" applyBorder="1" applyAlignment="1">
      <alignment horizontal="right"/>
    </xf>
    <xf numFmtId="9" fontId="3" fillId="6" borderId="0" xfId="4" applyNumberFormat="1" applyBorder="1" applyAlignment="1">
      <alignment horizontal="right"/>
    </xf>
    <xf numFmtId="2" fontId="3" fillId="3" borderId="5" xfId="3" applyNumberFormat="1" applyFont="1" applyFill="1" applyBorder="1" applyAlignment="1">
      <alignment horizontal="right"/>
    </xf>
    <xf numFmtId="166" fontId="8" fillId="5" borderId="15" xfId="3" applyNumberFormat="1" applyFont="1" applyBorder="1" applyAlignment="1" applyProtection="1">
      <protection locked="0"/>
    </xf>
    <xf numFmtId="166" fontId="8" fillId="5" borderId="14" xfId="3" applyNumberFormat="1" applyFont="1" applyBorder="1" applyAlignment="1" applyProtection="1">
      <protection locked="0"/>
    </xf>
    <xf numFmtId="164" fontId="3" fillId="3" borderId="17" xfId="1" applyFont="1" applyFill="1" applyBorder="1" applyAlignment="1"/>
    <xf numFmtId="164" fontId="3" fillId="3" borderId="49" xfId="1" applyFont="1" applyFill="1" applyBorder="1" applyAlignment="1"/>
    <xf numFmtId="164" fontId="3" fillId="3" borderId="50" xfId="1" applyFont="1" applyFill="1" applyBorder="1" applyAlignment="1"/>
    <xf numFmtId="164" fontId="3" fillId="3" borderId="0" xfId="1" applyFont="1" applyFill="1" applyBorder="1" applyAlignment="1"/>
    <xf numFmtId="166" fontId="8" fillId="4" borderId="15" xfId="3" applyNumberFormat="1" applyFont="1" applyFill="1" applyBorder="1" applyAlignment="1" applyProtection="1"/>
    <xf numFmtId="166" fontId="8" fillId="4" borderId="13" xfId="3" applyNumberFormat="1" applyFont="1" applyFill="1" applyBorder="1" applyAlignment="1" applyProtection="1"/>
    <xf numFmtId="166" fontId="8" fillId="4" borderId="16" xfId="3" applyNumberFormat="1" applyFont="1" applyFill="1" applyBorder="1" applyAlignment="1" applyProtection="1"/>
    <xf numFmtId="0" fontId="1" fillId="19" borderId="16" xfId="0" applyFont="1" applyFill="1" applyBorder="1" applyAlignment="1" applyProtection="1">
      <alignment horizontal="center"/>
      <protection locked="0"/>
    </xf>
    <xf numFmtId="9" fontId="3" fillId="6" borderId="17" xfId="4" applyNumberFormat="1" applyBorder="1" applyAlignment="1">
      <alignment horizontal="right"/>
    </xf>
    <xf numFmtId="0" fontId="1" fillId="4" borderId="13" xfId="0" applyFont="1" applyFill="1" applyBorder="1" applyAlignment="1">
      <alignment horizontal="center"/>
    </xf>
    <xf numFmtId="0" fontId="1" fillId="4" borderId="16" xfId="0" applyFont="1" applyFill="1" applyBorder="1" applyAlignment="1">
      <alignment horizontal="center"/>
    </xf>
  </cellXfs>
  <cellStyles count="11">
    <cellStyle name="20% - Accent1" xfId="8" builtinId="30"/>
    <cellStyle name="20% - Accent3" xfId="9" builtinId="38"/>
    <cellStyle name="20% - Accent6" xfId="10" builtinId="50"/>
    <cellStyle name="40% - Accent5" xfId="7" builtinId="47"/>
    <cellStyle name="Accent1" xfId="4" builtinId="29"/>
    <cellStyle name="Bad" xfId="5" builtinId="27"/>
    <cellStyle name="Currency" xfId="1" builtinId="4"/>
    <cellStyle name="Good" xfId="3" builtinId="26"/>
    <cellStyle name="Neutral" xfId="6" builtinId="28"/>
    <cellStyle name="Normal" xfId="0" builtinId="0"/>
    <cellStyle name="Percent" xfId="2" builtinId="5"/>
  </cellStyles>
  <dxfs count="159">
    <dxf>
      <border>
        <bottom style="medium">
          <color indexed="64"/>
        </bottom>
      </border>
    </dxf>
    <dxf>
      <border>
        <bottom style="medium">
          <color indexed="64"/>
        </bottom>
      </border>
    </dxf>
    <dxf>
      <border>
        <bottom style="medium">
          <color indexed="64"/>
        </bottom>
      </border>
    </dxf>
    <dxf>
      <border>
        <right style="medium">
          <color auto="1"/>
        </right>
      </border>
    </dxf>
    <dxf>
      <border>
        <left style="medium">
          <color indexed="64"/>
        </left>
      </border>
    </dxf>
    <dxf>
      <border>
        <left/>
        <right/>
        <top/>
        <bottom/>
        <vertical/>
      </border>
    </dxf>
    <dxf>
      <border>
        <left/>
        <right/>
        <top/>
        <bottom/>
        <vertical/>
      </border>
    </dxf>
    <dxf>
      <border>
        <left/>
        <right/>
        <top/>
        <bottom/>
        <vertical/>
      </border>
    </dxf>
    <dxf>
      <protection locked="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0"/>
    </dxf>
    <dxf>
      <numFmt numFmtId="170" formatCode="0.0"/>
    </dxf>
    <dxf>
      <numFmt numFmtId="170" formatCode="0.0"/>
    </dxf>
    <dxf>
      <numFmt numFmtId="170" formatCode="0.0"/>
    </dxf>
    <dxf>
      <numFmt numFmtId="170" formatCode="0.0"/>
    </dxf>
    <dxf>
      <numFmt numFmtId="170" formatCode="0.0"/>
    </dxf>
    <dxf>
      <numFmt numFmtId="169" formatCode="[$$-409]#,##0.00_ ;[Red]\-[$$-409]#,##0.00\ "/>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bottom style="medium">
          <color indexed="64"/>
        </bottom>
      </border>
    </dxf>
    <dxf>
      <border>
        <bottom style="medium">
          <color indexed="64"/>
        </bottom>
      </border>
    </dxf>
    <dxf>
      <border>
        <bottom style="medium">
          <color indexed="64"/>
        </bottom>
      </border>
    </dxf>
    <dxf>
      <border>
        <right style="medium">
          <color auto="1"/>
        </right>
      </border>
    </dxf>
    <dxf>
      <border>
        <left style="medium">
          <color indexed="64"/>
        </left>
      </border>
    </dxf>
    <dxf>
      <border>
        <left/>
        <right/>
        <top/>
        <bottom/>
        <vertical/>
      </border>
    </dxf>
    <dxf>
      <border>
        <left/>
        <right/>
        <top/>
        <bottom/>
        <vertical/>
      </border>
    </dxf>
    <dxf>
      <border>
        <left/>
        <right/>
        <top/>
        <bottom/>
        <vertical/>
      </border>
    </dxf>
    <dxf>
      <protection locked="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0"/>
    </dxf>
    <dxf>
      <numFmt numFmtId="170" formatCode="0.0"/>
    </dxf>
    <dxf>
      <numFmt numFmtId="170" formatCode="0.0"/>
    </dxf>
    <dxf>
      <numFmt numFmtId="170" formatCode="0.0"/>
    </dxf>
    <dxf>
      <numFmt numFmtId="170" formatCode="0.0"/>
    </dxf>
    <dxf>
      <numFmt numFmtId="170" formatCode="0.0"/>
    </dxf>
    <dxf>
      <numFmt numFmtId="169" formatCode="[$$-409]#,##0.00_ ;[Red]\-[$$-409]#,##0.00\ "/>
    </dxf>
    <dxf>
      <numFmt numFmtId="169" formatCode="[$$-409]#,##0.00_ ;[Red]\-[$$-409]#,##0.00\ "/>
    </dxf>
    <dxf>
      <numFmt numFmtId="169" formatCode="[$$-409]#,##0.00_ ;[Red]\-[$$-409]#,##0.00\ "/>
    </dxf>
    <dxf>
      <numFmt numFmtId="169" formatCode="[$$-409]#,##0.00_ ;[Red]\-[$$-409]#,##0.00\ "/>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numFmt numFmtId="1" formatCode="0"/>
    </dxf>
    <dxf>
      <fill>
        <patternFill patternType="none">
          <bgColor auto="1"/>
        </patternFill>
      </fill>
    </dxf>
    <dxf>
      <fill>
        <patternFill patternType="none">
          <bgColor auto="1"/>
        </patternFill>
      </fill>
    </dxf>
    <dxf>
      <fill>
        <patternFill patternType="none">
          <bgColor auto="1"/>
        </patternFill>
      </fill>
    </dxf>
    <dxf>
      <numFmt numFmtId="170" formatCode="0.0"/>
    </dxf>
    <dxf>
      <numFmt numFmtId="170" formatCode="0.0"/>
    </dxf>
    <dxf>
      <numFmt numFmtId="170" formatCode="0.0"/>
    </dxf>
    <dxf>
      <fill>
        <patternFill patternType="none">
          <bgColor auto="1"/>
        </patternFill>
      </fill>
    </dxf>
    <dxf>
      <border>
        <left style="medium">
          <color indexed="64"/>
        </left>
        <right style="medium">
          <color indexed="64"/>
        </right>
        <top style="medium">
          <color indexed="64"/>
        </top>
        <bottom style="medium">
          <color indexed="64"/>
        </bottom>
      </border>
    </dxf>
    <dxf>
      <alignment horizontal="right" readingOrder="0"/>
    </dxf>
    <dxf>
      <font>
        <b/>
      </font>
    </dxf>
    <dxf>
      <fill>
        <patternFill patternType="none">
          <bgColor auto="1"/>
        </patternFill>
      </fill>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bottom style="medium">
          <color indexed="64"/>
        </bottom>
      </border>
    </dxf>
    <dxf>
      <border>
        <right style="medium">
          <color auto="1"/>
        </right>
      </border>
    </dxf>
    <dxf>
      <border>
        <left style="medium">
          <color indexed="64"/>
        </left>
      </border>
    </dxf>
    <dxf>
      <border>
        <left/>
        <right/>
        <top/>
        <bottom/>
        <vertical/>
      </border>
    </dxf>
    <dxf>
      <border>
        <left/>
        <right/>
        <top/>
        <bottom/>
        <vertical/>
      </border>
    </dxf>
    <dxf>
      <border>
        <left/>
        <right/>
        <top/>
        <bottom/>
        <vertic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70" formatCode="0.0"/>
    </dxf>
    <dxf>
      <numFmt numFmtId="170" formatCode="0.0"/>
    </dxf>
    <dxf>
      <numFmt numFmtId="170" formatCode="0.0"/>
    </dxf>
    <dxf>
      <numFmt numFmtId="170" formatCode="0.0"/>
    </dxf>
    <dxf>
      <numFmt numFmtId="170" formatCode="0.0"/>
    </dxf>
    <dxf>
      <numFmt numFmtId="170" formatCode="0.0"/>
    </dxf>
    <dxf>
      <numFmt numFmtId="169" formatCode="[$$-409]#,##0.00_ ;[Red]\-[$$-409]#,##0.00\ "/>
    </dxf>
    <dxf>
      <numFmt numFmtId="169" formatCode="[$$-409]#,##0.00_ ;[Red]\-[$$-409]#,##0.00\ "/>
    </dxf>
    <dxf>
      <numFmt numFmtId="169" formatCode="[$$-409]#,##0.00_ ;[Red]\-[$$-409]#,##0.00\ "/>
    </dxf>
    <dxf>
      <numFmt numFmtId="169" formatCode="[$$-409]#,##0.00_ ;[Red]\-[$$-409]#,##0.00\ "/>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border>
        <left/>
        <right/>
      </border>
    </dxf>
    <dxf>
      <numFmt numFmtId="14" formatCode="0.00%"/>
    </dxf>
    <dxf>
      <numFmt numFmtId="14" formatCode="0.00%"/>
    </dxf>
    <dxf>
      <numFmt numFmtId="14" formatCode="0.00%"/>
    </dxf>
    <dxf>
      <border>
        <left style="medium">
          <color indexed="64"/>
        </left>
        <right style="medium">
          <color indexed="64"/>
        </right>
        <top style="medium">
          <color indexed="64"/>
        </top>
        <bottom style="medium">
          <color indexed="64"/>
        </bottom>
      </border>
    </dxf>
    <dxf>
      <font>
        <color auto="1"/>
      </font>
    </dxf>
    <dxf>
      <protection locked="1"/>
    </dxf>
    <dxf>
      <font>
        <color auto="1"/>
      </font>
    </dxf>
    <dxf>
      <font>
        <color auto="1"/>
      </font>
    </dxf>
    <dxf>
      <protection locked="1"/>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protection locked="0"/>
    </dxf>
    <dxf>
      <font>
        <color auto="1"/>
      </font>
      <numFmt numFmtId="2" formatCode="0.00"/>
    </dxf>
    <dxf>
      <numFmt numFmtId="174" formatCode="0.000000"/>
    </dxf>
    <dxf>
      <numFmt numFmtId="175" formatCode="0.00000"/>
    </dxf>
    <dxf>
      <numFmt numFmtId="176" formatCode="0.0000"/>
    </dxf>
    <dxf>
      <numFmt numFmtId="177" formatCode="0.000"/>
    </dxf>
    <dxf>
      <font>
        <color auto="1"/>
      </font>
      <numFmt numFmtId="170" formatCode="0.0"/>
    </dxf>
    <dxf>
      <numFmt numFmtId="174" formatCode="0.000000"/>
    </dxf>
    <dxf>
      <numFmt numFmtId="175" formatCode="0.00000"/>
    </dxf>
    <dxf>
      <numFmt numFmtId="176" formatCode="0.0000"/>
    </dxf>
    <dxf>
      <numFmt numFmtId="177" formatCode="0.000"/>
    </dxf>
    <dxf>
      <font>
        <color auto="1"/>
      </font>
      <numFmt numFmtId="2" formatCode="0.00"/>
    </dxf>
    <dxf>
      <font>
        <color auto="1"/>
      </font>
      <numFmt numFmtId="170" formatCode="0.0"/>
    </dxf>
    <dxf>
      <numFmt numFmtId="174" formatCode="0.000000"/>
    </dxf>
    <dxf>
      <numFmt numFmtId="175" formatCode="0.00000"/>
    </dxf>
    <dxf>
      <numFmt numFmtId="176" formatCode="0.0000"/>
    </dxf>
    <dxf>
      <numFmt numFmtId="177" formatCode="0.000"/>
    </dxf>
    <dxf>
      <font>
        <color auto="1"/>
      </font>
      <numFmt numFmtId="2" formatCode="0.00"/>
    </dxf>
    <dxf>
      <font>
        <color auto="1"/>
      </font>
      <numFmt numFmtId="170" formatCode="0.0"/>
    </dxf>
    <dxf>
      <numFmt numFmtId="174" formatCode="0.000000"/>
    </dxf>
    <dxf>
      <numFmt numFmtId="175" formatCode="0.00000"/>
    </dxf>
    <dxf>
      <numFmt numFmtId="176" formatCode="0.0000"/>
    </dxf>
    <dxf>
      <numFmt numFmtId="177" formatCode="0.000"/>
    </dxf>
    <dxf>
      <font>
        <color auto="1"/>
      </font>
      <numFmt numFmtId="2" formatCode="0.00"/>
    </dxf>
    <dxf>
      <font>
        <color auto="1"/>
      </font>
      <numFmt numFmtId="170" formatCode="0.0"/>
    </dxf>
    <dxf>
      <font>
        <color theme="0"/>
      </font>
      <fill>
        <patternFill>
          <bgColor rgb="FF57120D"/>
        </patternFill>
      </fill>
    </dxf>
    <dxf>
      <font>
        <color theme="0"/>
      </font>
      <fill>
        <patternFill>
          <bgColor rgb="FF163E20"/>
        </patternFill>
      </fill>
    </dxf>
    <dxf>
      <font>
        <color theme="0"/>
      </font>
      <fill>
        <patternFill>
          <bgColor rgb="FF0E2814"/>
        </patternFill>
      </fill>
    </dxf>
    <dxf>
      <font>
        <color theme="0"/>
      </font>
      <fill>
        <patternFill>
          <bgColor rgb="FF3A0C08"/>
        </patternFill>
      </fill>
    </dxf>
  </dxfs>
  <tableStyles count="0" defaultTableStyle="TableStyleMedium9" defaultPivotStyle="PivotStyleLight16"/>
  <colors>
    <mruColors>
      <color rgb="FFC6EFCE"/>
      <color rgb="FF948B54"/>
      <color rgb="FF008000"/>
      <color rgb="FF336699"/>
      <color rgb="FFE703ED"/>
      <color rgb="FFFFFFFF"/>
      <color rgb="FF003366"/>
      <color rgb="FFFF7C80"/>
      <color rgb="FFF8F7F2"/>
      <color rgb="FFF6F5EE"/>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8.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7.xml"/><Relationship Id="rId27" Type="http://schemas.openxmlformats.org/officeDocument/2006/relationships/sharedStrings" Target="sharedStrings.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US"/>
              <a:t>Equity Curve</a:t>
            </a:r>
          </a:p>
        </c:rich>
      </c:tx>
      <c:layout/>
    </c:title>
    <c:plotArea>
      <c:layout/>
      <c:areaChart>
        <c:grouping val="stacked"/>
        <c:ser>
          <c:idx val="0"/>
          <c:order val="0"/>
          <c:tx>
            <c:v>AccBal</c:v>
          </c:tx>
          <c:spPr>
            <a:noFill/>
            <a:ln w="22225">
              <a:solidFill>
                <a:schemeClr val="accent1"/>
              </a:solidFill>
            </a:ln>
          </c:spPr>
          <c:cat>
            <c:numRef>
              <c:f>Journal!Chtrng</c:f>
              <c:numCache>
                <c:formatCode>General</c:formatCode>
                <c:ptCount val="2"/>
                <c:pt idx="0">
                  <c:v>1</c:v>
                </c:pt>
                <c:pt idx="1">
                  <c:v>2</c:v>
                </c:pt>
              </c:numCache>
            </c:numRef>
          </c:cat>
          <c:val>
            <c:numRef>
              <c:f>Journal!ChartValues</c:f>
              <c:numCache>
                <c:formatCode>_("$"* #,##0_);_("$"* \(#,##0\);_("$"* "-"??_);_(@_)</c:formatCode>
                <c:ptCount val="3"/>
                <c:pt idx="0">
                  <c:v>99197.14</c:v>
                </c:pt>
                <c:pt idx="1">
                  <c:v>100406.78</c:v>
                </c:pt>
                <c:pt idx="2">
                  <c:v>101391.42</c:v>
                </c:pt>
              </c:numCache>
            </c:numRef>
          </c:val>
        </c:ser>
        <c:ser>
          <c:idx val="1"/>
          <c:order val="1"/>
          <c:tx>
            <c:v>DrawDown</c:v>
          </c:tx>
          <c:cat>
            <c:numRef>
              <c:f>Journal!Chtrng</c:f>
              <c:numCache>
                <c:formatCode>General</c:formatCode>
                <c:ptCount val="2"/>
                <c:pt idx="0">
                  <c:v>1</c:v>
                </c:pt>
                <c:pt idx="1">
                  <c:v>2</c:v>
                </c:pt>
              </c:numCache>
            </c:numRef>
          </c:cat>
          <c:val>
            <c:numRef>
              <c:f>Journal!DDseries</c:f>
              <c:numCache>
                <c:formatCode>_("$"* #,##0_);_("$"* \(#,##0\);_("$"* "-"??_);_(@_)</c:formatCode>
                <c:ptCount val="3"/>
                <c:pt idx="0">
                  <c:v>802.86000000000058</c:v>
                </c:pt>
                <c:pt idx="1">
                  <c:v>0</c:v>
                </c:pt>
                <c:pt idx="2">
                  <c:v>0</c:v>
                </c:pt>
              </c:numCache>
            </c:numRef>
          </c:val>
        </c:ser>
        <c:axId val="229703680"/>
        <c:axId val="229705600"/>
      </c:areaChart>
      <c:lineChart>
        <c:grouping val="standard"/>
        <c:ser>
          <c:idx val="2"/>
          <c:order val="2"/>
          <c:tx>
            <c:v>Invis</c:v>
          </c:tx>
          <c:spPr>
            <a:ln>
              <a:noFill/>
            </a:ln>
          </c:spPr>
          <c:marker>
            <c:symbol val="none"/>
          </c:marker>
          <c:trendline>
            <c:trendlineType val="linear"/>
            <c:dispRSqr val="1"/>
            <c:trendlineLbl>
              <c:layout>
                <c:manualLayout>
                  <c:x val="-5.5000275729170578E-3"/>
                  <c:y val="-6.4051202643365515E-2"/>
                </c:manualLayout>
              </c:layout>
              <c:numFmt formatCode="General" sourceLinked="0"/>
            </c:trendlineLbl>
          </c:trendline>
          <c:trendline>
            <c:spPr>
              <a:ln>
                <a:solidFill>
                  <a:srgbClr val="FF0000"/>
                </a:solidFill>
              </a:ln>
            </c:spPr>
            <c:trendlineType val="exp"/>
            <c:dispRSqr val="1"/>
            <c:trendlineLbl>
              <c:layout>
                <c:manualLayout>
                  <c:x val="3.9936063713548603E-3"/>
                  <c:y val="9.9668532350031591E-2"/>
                </c:manualLayout>
              </c:layout>
              <c:tx>
                <c:rich>
                  <a:bodyPr/>
                  <a:lstStyle/>
                  <a:p>
                    <a:pPr>
                      <a:defRPr/>
                    </a:pPr>
                    <a:r>
                      <a:rPr lang="en-US" baseline="0">
                        <a:solidFill>
                          <a:srgbClr val="FF0000"/>
                        </a:solidFill>
                      </a:rPr>
                      <a:t>R² = 0,9772</a:t>
                    </a:r>
                    <a:endParaRPr lang="en-US">
                      <a:solidFill>
                        <a:srgbClr val="FF0000"/>
                      </a:solidFill>
                    </a:endParaRPr>
                  </a:p>
                </c:rich>
              </c:tx>
              <c:numFmt formatCode="General" sourceLinked="0"/>
            </c:trendlineLbl>
          </c:trendline>
          <c:val>
            <c:numRef>
              <c:f>Journal!ChartValues</c:f>
              <c:numCache>
                <c:formatCode>_("$"* #,##0_);_("$"* \(#,##0\);_("$"* "-"??_);_(@_)</c:formatCode>
                <c:ptCount val="3"/>
                <c:pt idx="0">
                  <c:v>99197.14</c:v>
                </c:pt>
                <c:pt idx="1">
                  <c:v>100406.78</c:v>
                </c:pt>
                <c:pt idx="2">
                  <c:v>101391.42</c:v>
                </c:pt>
              </c:numCache>
            </c:numRef>
          </c:val>
        </c:ser>
        <c:marker val="1"/>
        <c:axId val="229703680"/>
        <c:axId val="229705600"/>
      </c:lineChart>
      <c:catAx>
        <c:axId val="229703680"/>
        <c:scaling>
          <c:orientation val="minMax"/>
        </c:scaling>
        <c:axPos val="b"/>
        <c:numFmt formatCode="General" sourceLinked="1"/>
        <c:tickLblPos val="none"/>
        <c:crossAx val="229705600"/>
        <c:crosses val="autoZero"/>
        <c:auto val="1"/>
        <c:lblAlgn val="ctr"/>
        <c:lblOffset val="100"/>
      </c:catAx>
      <c:valAx>
        <c:axId val="229705600"/>
        <c:scaling>
          <c:orientation val="minMax"/>
          <c:max val="104433.1626"/>
          <c:min val="96000"/>
        </c:scaling>
        <c:axPos val="l"/>
        <c:majorGridlines/>
        <c:minorGridlines/>
        <c:numFmt formatCode="_(&quot;$&quot;* #,##0_);_(&quot;$&quot;* \(#,##0\);_(&quot;$&quot;* &quot;-&quot;??_);_(@_)" sourceLinked="1"/>
        <c:tickLblPos val="nextTo"/>
        <c:crossAx val="229703680"/>
        <c:crosses val="autoZero"/>
        <c:crossBetween val="between"/>
      </c:valAx>
    </c:plotArea>
    <c:legend>
      <c:legendPos val="r"/>
      <c:legendEntry>
        <c:idx val="2"/>
        <c:delete val="1"/>
      </c:legendEntry>
      <c:legendEntry>
        <c:idx val="3"/>
        <c:delete val="1"/>
      </c:legendEntry>
      <c:legendEntry>
        <c:idx val="4"/>
        <c:delete val="1"/>
      </c:legendEntry>
      <c:layout>
        <c:manualLayout>
          <c:xMode val="edge"/>
          <c:yMode val="edge"/>
          <c:x val="0.84506633556222932"/>
          <c:y val="0.82259036247920003"/>
          <c:w val="0.12311373798091162"/>
          <c:h val="0.12021879377603319"/>
        </c:manualLayout>
      </c:layout>
      <c:overlay val="1"/>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de-DE" sz="1400" b="1" i="0" baseline="0"/>
              <a:t>Hourly Profit</a:t>
            </a:r>
          </a:p>
        </c:rich>
      </c:tx>
      <c:layout/>
    </c:title>
    <c:plotArea>
      <c:layout/>
      <c:barChart>
        <c:barDir val="col"/>
        <c:grouping val="clustered"/>
        <c:ser>
          <c:idx val="1"/>
          <c:order val="0"/>
          <c:tx>
            <c:v>Gross Profit</c:v>
          </c:tx>
          <c:spPr>
            <a:solidFill>
              <a:schemeClr val="tx2">
                <a:lumMod val="60000"/>
                <a:lumOff val="40000"/>
              </a:schemeClr>
            </a:solidFill>
          </c:spPr>
          <c:cat>
            <c:numRef>
              <c:f>'Internal Calcs'!Hourchartlabels</c:f>
              <c:numCache>
                <c:formatCode>General</c:formatCode>
                <c:ptCount val="1"/>
                <c:pt idx="0">
                  <c:v>9</c:v>
                </c:pt>
              </c:numCache>
            </c:numRef>
          </c:cat>
          <c:val>
            <c:numRef>
              <c:f>'Internal Calcs'!Hourchartgp</c:f>
              <c:numCache>
                <c:formatCode>General</c:formatCode>
                <c:ptCount val="1"/>
                <c:pt idx="0">
                  <c:v>2194.2799999999997</c:v>
                </c:pt>
              </c:numCache>
            </c:numRef>
          </c:val>
        </c:ser>
        <c:ser>
          <c:idx val="2"/>
          <c:order val="1"/>
          <c:tx>
            <c:v>Gross Loss</c:v>
          </c:tx>
          <c:spPr>
            <a:solidFill>
              <a:schemeClr val="accent2">
                <a:lumMod val="60000"/>
                <a:lumOff val="40000"/>
              </a:schemeClr>
            </a:solidFill>
          </c:spPr>
          <c:cat>
            <c:numRef>
              <c:f>'Internal Calcs'!Hourchartlabels</c:f>
              <c:numCache>
                <c:formatCode>General</c:formatCode>
                <c:ptCount val="1"/>
                <c:pt idx="0">
                  <c:v>9</c:v>
                </c:pt>
              </c:numCache>
            </c:numRef>
          </c:cat>
          <c:val>
            <c:numRef>
              <c:f>'Internal Calcs'!Hourchartgl</c:f>
              <c:numCache>
                <c:formatCode>General</c:formatCode>
                <c:ptCount val="1"/>
                <c:pt idx="0">
                  <c:v>-802.86</c:v>
                </c:pt>
              </c:numCache>
            </c:numRef>
          </c:val>
        </c:ser>
        <c:ser>
          <c:idx val="3"/>
          <c:order val="2"/>
          <c:tx>
            <c:v>   Net Profit</c:v>
          </c:tx>
          <c:spPr>
            <a:gradFill>
              <a:gsLst>
                <a:gs pos="1000">
                  <a:srgbClr val="00B050"/>
                </a:gs>
                <a:gs pos="1000">
                  <a:srgbClr val="FF0000"/>
                </a:gs>
                <a:gs pos="99000">
                  <a:srgbClr val="00B050"/>
                </a:gs>
                <a:gs pos="99000">
                  <a:srgbClr val="FF0000"/>
                </a:gs>
              </a:gsLst>
              <a:lin ang="5400000" scaled="0"/>
            </a:gradFill>
          </c:spPr>
          <c:invertIfNegative val="1"/>
          <c:cat>
            <c:numRef>
              <c:f>'Internal Calcs'!Hourchartlabels</c:f>
              <c:numCache>
                <c:formatCode>General</c:formatCode>
                <c:ptCount val="1"/>
                <c:pt idx="0">
                  <c:v>9</c:v>
                </c:pt>
              </c:numCache>
            </c:numRef>
          </c:cat>
          <c:val>
            <c:numRef>
              <c:f>'Internal Calcs'!Hourchartnp</c:f>
              <c:numCache>
                <c:formatCode>General</c:formatCode>
                <c:ptCount val="1"/>
                <c:pt idx="0">
                  <c:v>1391.4199999999998</c:v>
                </c:pt>
              </c:numCache>
            </c:numRef>
          </c:val>
        </c:ser>
        <c:axId val="235404288"/>
        <c:axId val="237167360"/>
      </c:barChart>
      <c:catAx>
        <c:axId val="235404288"/>
        <c:scaling>
          <c:orientation val="minMax"/>
        </c:scaling>
        <c:axPos val="b"/>
        <c:numFmt formatCode="General" sourceLinked="1"/>
        <c:tickLblPos val="nextTo"/>
        <c:crossAx val="237167360"/>
        <c:crosses val="autoZero"/>
        <c:auto val="1"/>
        <c:lblAlgn val="ctr"/>
        <c:lblOffset val="100"/>
      </c:catAx>
      <c:valAx>
        <c:axId val="237167360"/>
        <c:scaling>
          <c:orientation val="minMax"/>
        </c:scaling>
        <c:axPos val="l"/>
        <c:majorGridlines/>
        <c:numFmt formatCode="General" sourceLinked="1"/>
        <c:tickLblPos val="nextTo"/>
        <c:crossAx val="235404288"/>
        <c:crosses val="autoZero"/>
        <c:crossBetween val="between"/>
      </c:valAx>
    </c:plotArea>
    <c:legend>
      <c:legendPos val="r"/>
      <c:layout/>
    </c:legend>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de-DE" sz="1400"/>
              <a:t>Hourly Profit</a:t>
            </a:r>
            <a:r>
              <a:rPr lang="de-DE" sz="1400" baseline="0"/>
              <a:t> / Trade</a:t>
            </a:r>
            <a:endParaRPr lang="de-DE" sz="1400"/>
          </a:p>
        </c:rich>
      </c:tx>
      <c:layout/>
    </c:title>
    <c:plotArea>
      <c:layout/>
      <c:barChart>
        <c:barDir val="col"/>
        <c:grouping val="clustered"/>
        <c:ser>
          <c:idx val="1"/>
          <c:order val="0"/>
          <c:tx>
            <c:v>Gross Profit / Trade</c:v>
          </c:tx>
          <c:spPr>
            <a:solidFill>
              <a:schemeClr val="tx2">
                <a:lumMod val="60000"/>
                <a:lumOff val="40000"/>
              </a:schemeClr>
            </a:solidFill>
          </c:spPr>
          <c:cat>
            <c:numRef>
              <c:f>'Internal Calcs'!Hourchartlabels</c:f>
              <c:numCache>
                <c:formatCode>General</c:formatCode>
                <c:ptCount val="1"/>
                <c:pt idx="0">
                  <c:v>9</c:v>
                </c:pt>
              </c:numCache>
            </c:numRef>
          </c:cat>
          <c:val>
            <c:numRef>
              <c:f>'Internal Calcs'!HourChrtWT</c:f>
              <c:numCache>
                <c:formatCode>General</c:formatCode>
                <c:ptCount val="1"/>
                <c:pt idx="0">
                  <c:v>243.80888888888887</c:v>
                </c:pt>
              </c:numCache>
            </c:numRef>
          </c:val>
        </c:ser>
        <c:ser>
          <c:idx val="2"/>
          <c:order val="1"/>
          <c:tx>
            <c:v>Gross Loss / Trade</c:v>
          </c:tx>
          <c:spPr>
            <a:solidFill>
              <a:schemeClr val="accent2">
                <a:lumMod val="60000"/>
                <a:lumOff val="40000"/>
              </a:schemeClr>
            </a:solidFill>
          </c:spPr>
          <c:cat>
            <c:numRef>
              <c:f>'Internal Calcs'!Hourchartlabels</c:f>
              <c:numCache>
                <c:formatCode>General</c:formatCode>
                <c:ptCount val="1"/>
                <c:pt idx="0">
                  <c:v>9</c:v>
                </c:pt>
              </c:numCache>
            </c:numRef>
          </c:cat>
          <c:val>
            <c:numRef>
              <c:f>'Internal Calcs'!HourChrtLT</c:f>
              <c:numCache>
                <c:formatCode>General</c:formatCode>
                <c:ptCount val="1"/>
                <c:pt idx="0">
                  <c:v>-89.206666666666663</c:v>
                </c:pt>
              </c:numCache>
            </c:numRef>
          </c:val>
        </c:ser>
        <c:ser>
          <c:idx val="3"/>
          <c:order val="2"/>
          <c:tx>
            <c:v>   Net Profit / Trade</c:v>
          </c:tx>
          <c:spPr>
            <a:gradFill>
              <a:gsLst>
                <a:gs pos="1000">
                  <a:srgbClr val="00B050"/>
                </a:gs>
                <a:gs pos="1000">
                  <a:srgbClr val="FF0000"/>
                </a:gs>
                <a:gs pos="99000">
                  <a:srgbClr val="00B050"/>
                </a:gs>
                <a:gs pos="99000">
                  <a:srgbClr val="FF0000"/>
                </a:gs>
              </a:gsLst>
              <a:lin ang="5400000" scaled="0"/>
            </a:gradFill>
          </c:spPr>
          <c:invertIfNegative val="1"/>
          <c:cat>
            <c:numRef>
              <c:f>'Internal Calcs'!Hourchartlabels</c:f>
              <c:numCache>
                <c:formatCode>General</c:formatCode>
                <c:ptCount val="1"/>
                <c:pt idx="0">
                  <c:v>9</c:v>
                </c:pt>
              </c:numCache>
            </c:numRef>
          </c:cat>
          <c:val>
            <c:numRef>
              <c:f>'Internal Calcs'!HourChrtNPT</c:f>
              <c:numCache>
                <c:formatCode>General</c:formatCode>
                <c:ptCount val="1"/>
                <c:pt idx="0">
                  <c:v>154.6022222222222</c:v>
                </c:pt>
              </c:numCache>
            </c:numRef>
          </c:val>
        </c:ser>
        <c:axId val="361632128"/>
        <c:axId val="202699136"/>
      </c:barChart>
      <c:catAx>
        <c:axId val="361632128"/>
        <c:scaling>
          <c:orientation val="minMax"/>
        </c:scaling>
        <c:axPos val="b"/>
        <c:numFmt formatCode="General" sourceLinked="1"/>
        <c:tickLblPos val="nextTo"/>
        <c:crossAx val="202699136"/>
        <c:crosses val="autoZero"/>
        <c:auto val="1"/>
        <c:lblAlgn val="ctr"/>
        <c:lblOffset val="100"/>
      </c:catAx>
      <c:valAx>
        <c:axId val="202699136"/>
        <c:scaling>
          <c:orientation val="minMax"/>
        </c:scaling>
        <c:axPos val="l"/>
        <c:majorGridlines/>
        <c:numFmt formatCode="General" sourceLinked="1"/>
        <c:tickLblPos val="nextTo"/>
        <c:crossAx val="361632128"/>
        <c:crosses val="autoZero"/>
        <c:crossBetween val="between"/>
      </c:valAx>
    </c:plotArea>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US"/>
              <a:t>Profit/Trade</a:t>
            </a:r>
          </a:p>
          <a:p>
            <a:pPr>
              <a:defRPr/>
            </a:pPr>
            <a:r>
              <a:rPr lang="en-US" sz="800"/>
              <a:t>Calculated from Actual Trades Collection</a:t>
            </a:r>
          </a:p>
        </c:rich>
      </c:tx>
      <c:layout>
        <c:manualLayout>
          <c:xMode val="edge"/>
          <c:yMode val="edge"/>
          <c:x val="0.35994418037149084"/>
          <c:y val="3.0204962243797196E-2"/>
        </c:manualLayout>
      </c:layout>
    </c:title>
    <c:plotArea>
      <c:layout/>
      <c:barChart>
        <c:barDir val="col"/>
        <c:grouping val="clustered"/>
        <c:ser>
          <c:idx val="0"/>
          <c:order val="0"/>
          <c:tx>
            <c:v>realr</c:v>
          </c:tx>
          <c:spPr>
            <a:gradFill>
              <a:gsLst>
                <a:gs pos="1000">
                  <a:srgbClr val="00B050"/>
                </a:gs>
                <a:gs pos="1000">
                  <a:srgbClr val="FF0000"/>
                </a:gs>
                <a:gs pos="99000">
                  <a:srgbClr val="00B050"/>
                </a:gs>
                <a:gs pos="99000">
                  <a:srgbClr val="FF0000"/>
                </a:gs>
              </a:gsLst>
              <a:lin ang="5400000" scaled="0"/>
            </a:gradFill>
            <a:ln>
              <a:solidFill>
                <a:schemeClr val="accent1"/>
              </a:solidFill>
            </a:ln>
          </c:spPr>
          <c:invertIfNegative val="1"/>
          <c:trendline>
            <c:trendlineType val="poly"/>
            <c:order val="3"/>
          </c:trendline>
          <c:cat>
            <c:numRef>
              <c:f>'Monte Carlo'!$M$2:$M$82</c:f>
              <c:numCache>
                <c:formatCode>General</c:formatCode>
                <c:ptCount val="81"/>
                <c:pt idx="0">
                  <c:v>0</c:v>
                </c:pt>
                <c:pt idx="1">
                  <c:v>1.2500000000000001E-2</c:v>
                </c:pt>
                <c:pt idx="2">
                  <c:v>2.5000000000000001E-2</c:v>
                </c:pt>
                <c:pt idx="3">
                  <c:v>3.7499999999999999E-2</c:v>
                </c:pt>
                <c:pt idx="4">
                  <c:v>0.05</c:v>
                </c:pt>
                <c:pt idx="5">
                  <c:v>6.25E-2</c:v>
                </c:pt>
                <c:pt idx="6">
                  <c:v>7.4999999999999997E-2</c:v>
                </c:pt>
                <c:pt idx="7">
                  <c:v>8.7499999999999994E-2</c:v>
                </c:pt>
                <c:pt idx="8">
                  <c:v>0.1</c:v>
                </c:pt>
                <c:pt idx="9">
                  <c:v>0.1125</c:v>
                </c:pt>
                <c:pt idx="10">
                  <c:v>0.125</c:v>
                </c:pt>
                <c:pt idx="11">
                  <c:v>0.13750000000000001</c:v>
                </c:pt>
                <c:pt idx="12">
                  <c:v>0.15</c:v>
                </c:pt>
                <c:pt idx="13">
                  <c:v>0.16250000000000001</c:v>
                </c:pt>
                <c:pt idx="14">
                  <c:v>0.17499999999999999</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0.33750000000000002</c:v>
                </c:pt>
                <c:pt idx="28">
                  <c:v>0.35</c:v>
                </c:pt>
                <c:pt idx="29">
                  <c:v>0.36249999999999999</c:v>
                </c:pt>
                <c:pt idx="30">
                  <c:v>0.375</c:v>
                </c:pt>
                <c:pt idx="31">
                  <c:v>0.38750000000000001</c:v>
                </c:pt>
                <c:pt idx="32">
                  <c:v>0.4</c:v>
                </c:pt>
                <c:pt idx="33">
                  <c:v>0.41249999999999998</c:v>
                </c:pt>
                <c:pt idx="34">
                  <c:v>0.42499999999999999</c:v>
                </c:pt>
                <c:pt idx="35">
                  <c:v>0.4375</c:v>
                </c:pt>
                <c:pt idx="36">
                  <c:v>0.45</c:v>
                </c:pt>
                <c:pt idx="37">
                  <c:v>0.46250000000000002</c:v>
                </c:pt>
                <c:pt idx="38">
                  <c:v>0.47499999999999998</c:v>
                </c:pt>
                <c:pt idx="39">
                  <c:v>0.48749999999999999</c:v>
                </c:pt>
                <c:pt idx="40">
                  <c:v>0.5</c:v>
                </c:pt>
                <c:pt idx="41">
                  <c:v>0.51249999999999996</c:v>
                </c:pt>
                <c:pt idx="42">
                  <c:v>0.52500000000000002</c:v>
                </c:pt>
                <c:pt idx="43">
                  <c:v>0.53749999999999998</c:v>
                </c:pt>
                <c:pt idx="44">
                  <c:v>0.55000000000000004</c:v>
                </c:pt>
                <c:pt idx="45">
                  <c:v>0.5625</c:v>
                </c:pt>
                <c:pt idx="46">
                  <c:v>0.57499999999999996</c:v>
                </c:pt>
                <c:pt idx="47">
                  <c:v>0.58750000000000002</c:v>
                </c:pt>
                <c:pt idx="48">
                  <c:v>0.6</c:v>
                </c:pt>
                <c:pt idx="49">
                  <c:v>0.61250000000000004</c:v>
                </c:pt>
                <c:pt idx="50">
                  <c:v>0.625</c:v>
                </c:pt>
                <c:pt idx="51">
                  <c:v>0.63749999999999996</c:v>
                </c:pt>
                <c:pt idx="52">
                  <c:v>0.65</c:v>
                </c:pt>
                <c:pt idx="53">
                  <c:v>0.66249999999999998</c:v>
                </c:pt>
                <c:pt idx="54">
                  <c:v>0.67500000000000004</c:v>
                </c:pt>
                <c:pt idx="55">
                  <c:v>0.6875</c:v>
                </c:pt>
                <c:pt idx="56">
                  <c:v>0.7</c:v>
                </c:pt>
                <c:pt idx="57">
                  <c:v>0.71250000000000002</c:v>
                </c:pt>
                <c:pt idx="58">
                  <c:v>0.72499999999999998</c:v>
                </c:pt>
                <c:pt idx="59">
                  <c:v>0.73750000000000004</c:v>
                </c:pt>
                <c:pt idx="60">
                  <c:v>0.75</c:v>
                </c:pt>
                <c:pt idx="61">
                  <c:v>0.76249999999999996</c:v>
                </c:pt>
                <c:pt idx="62">
                  <c:v>0.77500000000000002</c:v>
                </c:pt>
                <c:pt idx="63">
                  <c:v>0.78749999999999998</c:v>
                </c:pt>
                <c:pt idx="64">
                  <c:v>0.8</c:v>
                </c:pt>
                <c:pt idx="65">
                  <c:v>0.8125</c:v>
                </c:pt>
                <c:pt idx="66">
                  <c:v>0.82499999999999996</c:v>
                </c:pt>
                <c:pt idx="67">
                  <c:v>0.83750000000000002</c:v>
                </c:pt>
                <c:pt idx="68">
                  <c:v>0.85</c:v>
                </c:pt>
                <c:pt idx="69">
                  <c:v>0.86250000000000004</c:v>
                </c:pt>
                <c:pt idx="70">
                  <c:v>0.875</c:v>
                </c:pt>
                <c:pt idx="71">
                  <c:v>0.88749999999999996</c:v>
                </c:pt>
                <c:pt idx="72">
                  <c:v>0.9</c:v>
                </c:pt>
                <c:pt idx="73">
                  <c:v>0.91249999999999998</c:v>
                </c:pt>
                <c:pt idx="74">
                  <c:v>0.92500000000000004</c:v>
                </c:pt>
                <c:pt idx="75">
                  <c:v>0.9375</c:v>
                </c:pt>
                <c:pt idx="76">
                  <c:v>0.95</c:v>
                </c:pt>
                <c:pt idx="77">
                  <c:v>0.96250000000000002</c:v>
                </c:pt>
                <c:pt idx="78">
                  <c:v>0.97499999999999998</c:v>
                </c:pt>
                <c:pt idx="79">
                  <c:v>0.98750000000000004</c:v>
                </c:pt>
                <c:pt idx="80">
                  <c:v>1</c:v>
                </c:pt>
              </c:numCache>
            </c:numRef>
          </c:cat>
          <c:val>
            <c:numRef>
              <c:f>'Monte Carlo'!$AG$2:$AG$82</c:f>
              <c:numCache>
                <c:formatCode>General</c:formatCode>
                <c:ptCount val="81"/>
                <c:pt idx="0">
                  <c:v>-8.0935801173299959E-3</c:v>
                </c:pt>
                <c:pt idx="1">
                  <c:v>-7.6484587300913497E-3</c:v>
                </c:pt>
                <c:pt idx="2">
                  <c:v>-7.2033373428527E-3</c:v>
                </c:pt>
                <c:pt idx="3">
                  <c:v>-6.7582159556140537E-3</c:v>
                </c:pt>
                <c:pt idx="4">
                  <c:v>-6.313094568375404E-3</c:v>
                </c:pt>
                <c:pt idx="5">
                  <c:v>-5.8679731811367569E-3</c:v>
                </c:pt>
                <c:pt idx="6">
                  <c:v>-5.4228517938981115E-3</c:v>
                </c:pt>
                <c:pt idx="7">
                  <c:v>-4.977730406659461E-3</c:v>
                </c:pt>
                <c:pt idx="8">
                  <c:v>-4.5326090194208156E-3</c:v>
                </c:pt>
                <c:pt idx="9">
                  <c:v>-4.087487632182165E-3</c:v>
                </c:pt>
                <c:pt idx="10">
                  <c:v>-3.6423662449435188E-3</c:v>
                </c:pt>
                <c:pt idx="11">
                  <c:v>-3.1972448577048725E-3</c:v>
                </c:pt>
                <c:pt idx="12">
                  <c:v>-2.7521234704662228E-3</c:v>
                </c:pt>
                <c:pt idx="13">
                  <c:v>-2.3070020832275766E-3</c:v>
                </c:pt>
                <c:pt idx="14">
                  <c:v>-1.861880695988926E-3</c:v>
                </c:pt>
                <c:pt idx="15">
                  <c:v>-1.4167593087502806E-3</c:v>
                </c:pt>
                <c:pt idx="16">
                  <c:v>-9.7163792151163438E-4</c:v>
                </c:pt>
                <c:pt idx="17">
                  <c:v>-5.265165342729838E-4</c:v>
                </c:pt>
                <c:pt idx="18">
                  <c:v>-8.1395147034337562E-5</c:v>
                </c:pt>
                <c:pt idx="19">
                  <c:v>3.6372624020431302E-4</c:v>
                </c:pt>
                <c:pt idx="20">
                  <c:v>8.0884762744295839E-4</c:v>
                </c:pt>
                <c:pt idx="21">
                  <c:v>1.2539690146816038E-3</c:v>
                </c:pt>
                <c:pt idx="22">
                  <c:v>1.6990904019202543E-3</c:v>
                </c:pt>
                <c:pt idx="23">
                  <c:v>2.1442117891589015E-3</c:v>
                </c:pt>
                <c:pt idx="24">
                  <c:v>2.5893331763975503E-3</c:v>
                </c:pt>
                <c:pt idx="25">
                  <c:v>3.0344545636361974E-3</c:v>
                </c:pt>
                <c:pt idx="26">
                  <c:v>3.4795759508748428E-3</c:v>
                </c:pt>
                <c:pt idx="27">
                  <c:v>3.9246973381134934E-3</c:v>
                </c:pt>
                <c:pt idx="28">
                  <c:v>4.3698187253521387E-3</c:v>
                </c:pt>
                <c:pt idx="29">
                  <c:v>4.8149401125907893E-3</c:v>
                </c:pt>
                <c:pt idx="30">
                  <c:v>5.2600614998294347E-3</c:v>
                </c:pt>
                <c:pt idx="31">
                  <c:v>5.7051828870680818E-3</c:v>
                </c:pt>
                <c:pt idx="32">
                  <c:v>6.1503042743067324E-3</c:v>
                </c:pt>
                <c:pt idx="33">
                  <c:v>6.5954256615453778E-3</c:v>
                </c:pt>
                <c:pt idx="34">
                  <c:v>7.0405470487840283E-3</c:v>
                </c:pt>
                <c:pt idx="35">
                  <c:v>7.4856684360226737E-3</c:v>
                </c:pt>
                <c:pt idx="36">
                  <c:v>7.9307898232613208E-3</c:v>
                </c:pt>
                <c:pt idx="37">
                  <c:v>8.3759112104999714E-3</c:v>
                </c:pt>
                <c:pt idx="38">
                  <c:v>8.821032597738615E-3</c:v>
                </c:pt>
                <c:pt idx="39">
                  <c:v>9.2661539849772656E-3</c:v>
                </c:pt>
                <c:pt idx="40">
                  <c:v>9.7112753722159127E-3</c:v>
                </c:pt>
                <c:pt idx="41">
                  <c:v>9.7696783282171153E-3</c:v>
                </c:pt>
                <c:pt idx="42">
                  <c:v>9.8280812842183179E-3</c:v>
                </c:pt>
                <c:pt idx="43">
                  <c:v>9.8864842402195223E-3</c:v>
                </c:pt>
                <c:pt idx="44">
                  <c:v>9.9448871962207249E-3</c:v>
                </c:pt>
                <c:pt idx="45">
                  <c:v>1.0003290152221928E-2</c:v>
                </c:pt>
                <c:pt idx="46">
                  <c:v>1.006169310822313E-2</c:v>
                </c:pt>
                <c:pt idx="47">
                  <c:v>1.0120096064224333E-2</c:v>
                </c:pt>
                <c:pt idx="48">
                  <c:v>1.0178499020225537E-2</c:v>
                </c:pt>
                <c:pt idx="49">
                  <c:v>1.023690197622674E-2</c:v>
                </c:pt>
                <c:pt idx="50">
                  <c:v>1.0295304932227942E-2</c:v>
                </c:pt>
                <c:pt idx="51">
                  <c:v>1.0353707888229145E-2</c:v>
                </c:pt>
                <c:pt idx="52">
                  <c:v>1.0412110844230348E-2</c:v>
                </c:pt>
                <c:pt idx="53">
                  <c:v>1.0470513800231552E-2</c:v>
                </c:pt>
                <c:pt idx="54">
                  <c:v>1.0528916756232755E-2</c:v>
                </c:pt>
                <c:pt idx="55">
                  <c:v>1.0587319712233957E-2</c:v>
                </c:pt>
                <c:pt idx="56">
                  <c:v>1.064572266823516E-2</c:v>
                </c:pt>
                <c:pt idx="57">
                  <c:v>1.0704125624236362E-2</c:v>
                </c:pt>
                <c:pt idx="58">
                  <c:v>1.0762528580237567E-2</c:v>
                </c:pt>
                <c:pt idx="59">
                  <c:v>1.0820931536238769E-2</c:v>
                </c:pt>
                <c:pt idx="60">
                  <c:v>1.0879334492239972E-2</c:v>
                </c:pt>
                <c:pt idx="61">
                  <c:v>1.0937737448241175E-2</c:v>
                </c:pt>
                <c:pt idx="62">
                  <c:v>1.0996140404242377E-2</c:v>
                </c:pt>
                <c:pt idx="63">
                  <c:v>1.1054543360243582E-2</c:v>
                </c:pt>
                <c:pt idx="64">
                  <c:v>1.1112946316244784E-2</c:v>
                </c:pt>
                <c:pt idx="65">
                  <c:v>1.1171349272245987E-2</c:v>
                </c:pt>
                <c:pt idx="66">
                  <c:v>1.1229752228247189E-2</c:v>
                </c:pt>
                <c:pt idx="67">
                  <c:v>1.1288155184248392E-2</c:v>
                </c:pt>
                <c:pt idx="68">
                  <c:v>1.1346558140249596E-2</c:v>
                </c:pt>
                <c:pt idx="69">
                  <c:v>1.1404961096250799E-2</c:v>
                </c:pt>
                <c:pt idx="70">
                  <c:v>1.1463364052252002E-2</c:v>
                </c:pt>
                <c:pt idx="71">
                  <c:v>1.1521767008253204E-2</c:v>
                </c:pt>
                <c:pt idx="72">
                  <c:v>1.1580169964254407E-2</c:v>
                </c:pt>
                <c:pt idx="73">
                  <c:v>1.1638572920255611E-2</c:v>
                </c:pt>
                <c:pt idx="74">
                  <c:v>1.1696975876256814E-2</c:v>
                </c:pt>
                <c:pt idx="75">
                  <c:v>1.1755378832258016E-2</c:v>
                </c:pt>
                <c:pt idx="76">
                  <c:v>1.1813781788259219E-2</c:v>
                </c:pt>
                <c:pt idx="77">
                  <c:v>1.1872184744260422E-2</c:v>
                </c:pt>
                <c:pt idx="78">
                  <c:v>1.1930587700261626E-2</c:v>
                </c:pt>
                <c:pt idx="79">
                  <c:v>1.1988990656262829E-2</c:v>
                </c:pt>
                <c:pt idx="80">
                  <c:v>1.2047393612264031E-2</c:v>
                </c:pt>
              </c:numCache>
            </c:numRef>
          </c:val>
        </c:ser>
        <c:gapWidth val="52"/>
        <c:axId val="174967424"/>
        <c:axId val="270029184"/>
      </c:barChart>
      <c:catAx>
        <c:axId val="174967424"/>
        <c:scaling>
          <c:orientation val="minMax"/>
        </c:scaling>
        <c:axPos val="b"/>
        <c:numFmt formatCode="0%" sourceLinked="0"/>
        <c:tickLblPos val="nextTo"/>
        <c:crossAx val="270029184"/>
        <c:crosses val="autoZero"/>
        <c:auto val="1"/>
        <c:lblAlgn val="ctr"/>
        <c:lblOffset val="100"/>
      </c:catAx>
      <c:valAx>
        <c:axId val="270029184"/>
        <c:scaling>
          <c:orientation val="minMax"/>
        </c:scaling>
        <c:axPos val="l"/>
        <c:majorGridlines/>
        <c:numFmt formatCode="0.00%" sourceLinked="0"/>
        <c:tickLblPos val="nextTo"/>
        <c:crossAx val="174967424"/>
        <c:crosses val="autoZero"/>
        <c:crossBetween val="between"/>
      </c:valAx>
      <c:spPr>
        <a:no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de-DE"/>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Max Drawdown</a:t>
            </a:r>
          </a:p>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de-DE" sz="800" b="1" i="0" baseline="0"/>
              <a:t>(Calculated with Fixed Position Size) </a:t>
            </a:r>
          </a:p>
        </c:rich>
      </c:tx>
      <c:layout>
        <c:manualLayout>
          <c:xMode val="edge"/>
          <c:yMode val="edge"/>
          <c:x val="0.39222045391253174"/>
          <c:y val="3.020507267397813E-2"/>
        </c:manualLayout>
      </c:layout>
    </c:title>
    <c:plotArea>
      <c:layout/>
      <c:barChart>
        <c:barDir val="col"/>
        <c:grouping val="clustered"/>
        <c:ser>
          <c:idx val="0"/>
          <c:order val="0"/>
          <c:tx>
            <c:v>MCdd</c:v>
          </c:tx>
          <c:spPr>
            <a:gradFill>
              <a:gsLst>
                <a:gs pos="1000">
                  <a:srgbClr val="00B050"/>
                </a:gs>
                <a:gs pos="1000">
                  <a:srgbClr val="FF0000"/>
                </a:gs>
                <a:gs pos="99000">
                  <a:srgbClr val="00B050"/>
                </a:gs>
                <a:gs pos="99000">
                  <a:srgbClr val="FF0000"/>
                </a:gs>
              </a:gsLst>
              <a:lin ang="5400000" scaled="0"/>
            </a:gradFill>
            <a:ln>
              <a:solidFill>
                <a:schemeClr val="accent1"/>
              </a:solidFill>
            </a:ln>
          </c:spPr>
          <c:invertIfNegative val="1"/>
          <c:trendline>
            <c:trendlineType val="poly"/>
            <c:order val="3"/>
          </c:trendline>
          <c:cat>
            <c:strRef>
              <c:f>'Monte Carlo'!$M$1:$M$82</c:f>
              <c:strCache>
                <c:ptCount val="82"/>
                <c:pt idx="0">
                  <c:v>Percentile val</c:v>
                </c:pt>
                <c:pt idx="1">
                  <c:v>0</c:v>
                </c:pt>
                <c:pt idx="2">
                  <c:v>0,0125</c:v>
                </c:pt>
                <c:pt idx="3">
                  <c:v>0,025</c:v>
                </c:pt>
                <c:pt idx="4">
                  <c:v>0,0375</c:v>
                </c:pt>
                <c:pt idx="5">
                  <c:v>0,05</c:v>
                </c:pt>
                <c:pt idx="6">
                  <c:v>0,0625</c:v>
                </c:pt>
                <c:pt idx="7">
                  <c:v>0,075</c:v>
                </c:pt>
                <c:pt idx="8">
                  <c:v>0,0875</c:v>
                </c:pt>
                <c:pt idx="9">
                  <c:v>0,1</c:v>
                </c:pt>
                <c:pt idx="10">
                  <c:v>0,1125</c:v>
                </c:pt>
                <c:pt idx="11">
                  <c:v>0,125</c:v>
                </c:pt>
                <c:pt idx="12">
                  <c:v>0,1375</c:v>
                </c:pt>
                <c:pt idx="13">
                  <c:v>0,15</c:v>
                </c:pt>
                <c:pt idx="14">
                  <c:v>0,1625</c:v>
                </c:pt>
                <c:pt idx="15">
                  <c:v>0,175</c:v>
                </c:pt>
                <c:pt idx="16">
                  <c:v>0,1875</c:v>
                </c:pt>
                <c:pt idx="17">
                  <c:v>0,2</c:v>
                </c:pt>
                <c:pt idx="18">
                  <c:v>0,2125</c:v>
                </c:pt>
                <c:pt idx="19">
                  <c:v>0,225</c:v>
                </c:pt>
                <c:pt idx="20">
                  <c:v>0,2375</c:v>
                </c:pt>
                <c:pt idx="21">
                  <c:v>0,25</c:v>
                </c:pt>
                <c:pt idx="22">
                  <c:v>0,2625</c:v>
                </c:pt>
                <c:pt idx="23">
                  <c:v>0,275</c:v>
                </c:pt>
                <c:pt idx="24">
                  <c:v>0,2875</c:v>
                </c:pt>
                <c:pt idx="25">
                  <c:v>0,3</c:v>
                </c:pt>
                <c:pt idx="26">
                  <c:v>0,3125</c:v>
                </c:pt>
                <c:pt idx="27">
                  <c:v>0,325</c:v>
                </c:pt>
                <c:pt idx="28">
                  <c:v>0,3375</c:v>
                </c:pt>
                <c:pt idx="29">
                  <c:v>0,35</c:v>
                </c:pt>
                <c:pt idx="30">
                  <c:v>0,3625</c:v>
                </c:pt>
                <c:pt idx="31">
                  <c:v>0,375</c:v>
                </c:pt>
                <c:pt idx="32">
                  <c:v>0,3875</c:v>
                </c:pt>
                <c:pt idx="33">
                  <c:v>0,4</c:v>
                </c:pt>
                <c:pt idx="34">
                  <c:v>0,4125</c:v>
                </c:pt>
                <c:pt idx="35">
                  <c:v>0,425</c:v>
                </c:pt>
                <c:pt idx="36">
                  <c:v>0,4375</c:v>
                </c:pt>
                <c:pt idx="37">
                  <c:v>0,45</c:v>
                </c:pt>
                <c:pt idx="38">
                  <c:v>0,4625</c:v>
                </c:pt>
                <c:pt idx="39">
                  <c:v>0,475</c:v>
                </c:pt>
                <c:pt idx="40">
                  <c:v>0,4875</c:v>
                </c:pt>
                <c:pt idx="41">
                  <c:v>0,5</c:v>
                </c:pt>
                <c:pt idx="42">
                  <c:v>0,5125</c:v>
                </c:pt>
                <c:pt idx="43">
                  <c:v>0,525</c:v>
                </c:pt>
                <c:pt idx="44">
                  <c:v>0,5375</c:v>
                </c:pt>
                <c:pt idx="45">
                  <c:v>0,55</c:v>
                </c:pt>
                <c:pt idx="46">
                  <c:v>0,5625</c:v>
                </c:pt>
                <c:pt idx="47">
                  <c:v>0,575</c:v>
                </c:pt>
                <c:pt idx="48">
                  <c:v>0,5875</c:v>
                </c:pt>
                <c:pt idx="49">
                  <c:v>0,6</c:v>
                </c:pt>
                <c:pt idx="50">
                  <c:v>0,6125</c:v>
                </c:pt>
                <c:pt idx="51">
                  <c:v>0,625</c:v>
                </c:pt>
                <c:pt idx="52">
                  <c:v>0,6375</c:v>
                </c:pt>
                <c:pt idx="53">
                  <c:v>0,65</c:v>
                </c:pt>
                <c:pt idx="54">
                  <c:v>0,6625</c:v>
                </c:pt>
                <c:pt idx="55">
                  <c:v>0,675</c:v>
                </c:pt>
                <c:pt idx="56">
                  <c:v>0,6875</c:v>
                </c:pt>
                <c:pt idx="57">
                  <c:v>0,7</c:v>
                </c:pt>
                <c:pt idx="58">
                  <c:v>0,7125</c:v>
                </c:pt>
                <c:pt idx="59">
                  <c:v>0,725</c:v>
                </c:pt>
                <c:pt idx="60">
                  <c:v>0,7375</c:v>
                </c:pt>
                <c:pt idx="61">
                  <c:v>0,75</c:v>
                </c:pt>
                <c:pt idx="62">
                  <c:v>0,7625</c:v>
                </c:pt>
                <c:pt idx="63">
                  <c:v>0,775</c:v>
                </c:pt>
                <c:pt idx="64">
                  <c:v>0,7875</c:v>
                </c:pt>
                <c:pt idx="65">
                  <c:v>0,8</c:v>
                </c:pt>
                <c:pt idx="66">
                  <c:v>0,8125</c:v>
                </c:pt>
                <c:pt idx="67">
                  <c:v>0,825</c:v>
                </c:pt>
                <c:pt idx="68">
                  <c:v>0,8375</c:v>
                </c:pt>
                <c:pt idx="69">
                  <c:v>0,85</c:v>
                </c:pt>
                <c:pt idx="70">
                  <c:v>0,8625</c:v>
                </c:pt>
                <c:pt idx="71">
                  <c:v>0,875</c:v>
                </c:pt>
                <c:pt idx="72">
                  <c:v>0,8875</c:v>
                </c:pt>
                <c:pt idx="73">
                  <c:v>0,9</c:v>
                </c:pt>
                <c:pt idx="74">
                  <c:v>0,9125</c:v>
                </c:pt>
                <c:pt idx="75">
                  <c:v>0,925</c:v>
                </c:pt>
                <c:pt idx="76">
                  <c:v>0,9375</c:v>
                </c:pt>
                <c:pt idx="77">
                  <c:v>0,95</c:v>
                </c:pt>
                <c:pt idx="78">
                  <c:v>0,9625</c:v>
                </c:pt>
                <c:pt idx="79">
                  <c:v>0,975</c:v>
                </c:pt>
                <c:pt idx="80">
                  <c:v>0,9875</c:v>
                </c:pt>
                <c:pt idx="81">
                  <c:v>1</c:v>
                </c:pt>
              </c:strCache>
            </c:strRef>
          </c:cat>
          <c:val>
            <c:numRef>
              <c:f>'Monte Carlo'!$O$2:$O$82</c:f>
              <c:numCache>
                <c:formatCode>General</c:formatCode>
                <c:ptCount val="81"/>
                <c:pt idx="0">
                  <c:v>-9.6785987330984175E-2</c:v>
                </c:pt>
                <c:pt idx="1">
                  <c:v>-6.624359202632496E-2</c:v>
                </c:pt>
                <c:pt idx="2">
                  <c:v>-5.933246511983177E-2</c:v>
                </c:pt>
                <c:pt idx="3">
                  <c:v>-5.5297840783954513E-2</c:v>
                </c:pt>
                <c:pt idx="4">
                  <c:v>-5.5297840783954291E-2</c:v>
                </c:pt>
                <c:pt idx="5">
                  <c:v>-5.1654779282135549E-2</c:v>
                </c:pt>
                <c:pt idx="6">
                  <c:v>-5.0195184690617137E-2</c:v>
                </c:pt>
                <c:pt idx="7">
                  <c:v>-4.8429877859456703E-2</c:v>
                </c:pt>
                <c:pt idx="8">
                  <c:v>-4.7589429527241323E-2</c:v>
                </c:pt>
                <c:pt idx="9">
                  <c:v>-4.7589429527241135E-2</c:v>
                </c:pt>
                <c:pt idx="10">
                  <c:v>-4.6123577971080597E-2</c:v>
                </c:pt>
                <c:pt idx="11">
                  <c:v>-4.5064967424741968E-2</c:v>
                </c:pt>
                <c:pt idx="12">
                  <c:v>-4.3916642025523075E-2</c:v>
                </c:pt>
                <c:pt idx="13">
                  <c:v>-4.2717057196506578E-2</c:v>
                </c:pt>
                <c:pt idx="14">
                  <c:v>-4.097136857929122E-2</c:v>
                </c:pt>
                <c:pt idx="15">
                  <c:v>-4.0229691127837822E-2</c:v>
                </c:pt>
                <c:pt idx="16">
                  <c:v>-3.9818120558775302E-2</c:v>
                </c:pt>
                <c:pt idx="17">
                  <c:v>-3.9818120558775254E-2</c:v>
                </c:pt>
                <c:pt idx="18">
                  <c:v>-3.9818120558775226E-2</c:v>
                </c:pt>
                <c:pt idx="19">
                  <c:v>-3.9818120558775191E-2</c:v>
                </c:pt>
                <c:pt idx="20">
                  <c:v>-3.981812055877517E-2</c:v>
                </c:pt>
                <c:pt idx="21">
                  <c:v>-3.9818120558775136E-2</c:v>
                </c:pt>
                <c:pt idx="22">
                  <c:v>-3.9818120558775066E-2</c:v>
                </c:pt>
                <c:pt idx="23">
                  <c:v>-3.9495331190213312E-2</c:v>
                </c:pt>
                <c:pt idx="24">
                  <c:v>-3.8340308209971051E-2</c:v>
                </c:pt>
                <c:pt idx="25">
                  <c:v>-3.8340308209970954E-2</c:v>
                </c:pt>
                <c:pt idx="26">
                  <c:v>-3.6860221365693537E-2</c:v>
                </c:pt>
                <c:pt idx="27">
                  <c:v>-3.6115364504275042E-2</c:v>
                </c:pt>
                <c:pt idx="28">
                  <c:v>-3.6115364504274834E-2</c:v>
                </c:pt>
                <c:pt idx="29">
                  <c:v>-3.4631853257439962E-2</c:v>
                </c:pt>
                <c:pt idx="30">
                  <c:v>-3.314605874397912E-2</c:v>
                </c:pt>
                <c:pt idx="31">
                  <c:v>-3.1983400657088212E-2</c:v>
                </c:pt>
                <c:pt idx="32">
                  <c:v>-3.1983400657088129E-2</c:v>
                </c:pt>
                <c:pt idx="33">
                  <c:v>-3.1983400657088094E-2</c:v>
                </c:pt>
                <c:pt idx="34">
                  <c:v>-3.1983400657088067E-2</c:v>
                </c:pt>
                <c:pt idx="35">
                  <c:v>-3.1983400657088046E-2</c:v>
                </c:pt>
                <c:pt idx="36">
                  <c:v>-3.1983400657088039E-2</c:v>
                </c:pt>
                <c:pt idx="37">
                  <c:v>-3.1983400657088025E-2</c:v>
                </c:pt>
                <c:pt idx="38">
                  <c:v>-3.1983400657088011E-2</c:v>
                </c:pt>
                <c:pt idx="39">
                  <c:v>-3.198340065708799E-2</c:v>
                </c:pt>
                <c:pt idx="40">
                  <c:v>-3.1983400657087976E-2</c:v>
                </c:pt>
                <c:pt idx="41">
                  <c:v>-3.1983400657087956E-2</c:v>
                </c:pt>
                <c:pt idx="42">
                  <c:v>-3.1983400657087949E-2</c:v>
                </c:pt>
                <c:pt idx="43">
                  <c:v>-3.1983400657087935E-2</c:v>
                </c:pt>
                <c:pt idx="44">
                  <c:v>-3.1983400657087914E-2</c:v>
                </c:pt>
                <c:pt idx="45">
                  <c:v>-3.19834006570879E-2</c:v>
                </c:pt>
                <c:pt idx="46">
                  <c:v>-3.1983400657087886E-2</c:v>
                </c:pt>
                <c:pt idx="47">
                  <c:v>-3.1983400657087845E-2</c:v>
                </c:pt>
                <c:pt idx="48">
                  <c:v>-3.0493529920109879E-2</c:v>
                </c:pt>
                <c:pt idx="49">
                  <c:v>-3.0493529920109674E-2</c:v>
                </c:pt>
                <c:pt idx="50">
                  <c:v>-3.0493529920109605E-2</c:v>
                </c:pt>
                <c:pt idx="51">
                  <c:v>-3.0493529920109463E-2</c:v>
                </c:pt>
                <c:pt idx="52">
                  <c:v>-2.8884324137436173E-2</c:v>
                </c:pt>
                <c:pt idx="53">
                  <c:v>-2.8250431517783323E-2</c:v>
                </c:pt>
                <c:pt idx="54">
                  <c:v>-2.8250431517783205E-2</c:v>
                </c:pt>
                <c:pt idx="55">
                  <c:v>-2.6754815381928129E-2</c:v>
                </c:pt>
                <c:pt idx="56">
                  <c:v>-2.5256897348857523E-2</c:v>
                </c:pt>
                <c:pt idx="57">
                  <c:v>-2.4503066903644365E-2</c:v>
                </c:pt>
                <c:pt idx="58">
                  <c:v>-2.4084752413018985E-2</c:v>
                </c:pt>
                <c:pt idx="59">
                  <c:v>-2.4084752413018953E-2</c:v>
                </c:pt>
                <c:pt idx="60">
                  <c:v>-2.4084752413018939E-2</c:v>
                </c:pt>
                <c:pt idx="61">
                  <c:v>-2.4084752413018922E-2</c:v>
                </c:pt>
                <c:pt idx="62">
                  <c:v>-2.4084752413018912E-2</c:v>
                </c:pt>
                <c:pt idx="63">
                  <c:v>-2.4084752413018891E-2</c:v>
                </c:pt>
                <c:pt idx="64">
                  <c:v>-2.4084752413018877E-2</c:v>
                </c:pt>
                <c:pt idx="65">
                  <c:v>-2.4084752413018863E-2</c:v>
                </c:pt>
                <c:pt idx="66">
                  <c:v>-2.4084752413018853E-2</c:v>
                </c:pt>
                <c:pt idx="67">
                  <c:v>-2.4084752413018835E-2</c:v>
                </c:pt>
                <c:pt idx="68">
                  <c:v>-2.4084752413018828E-2</c:v>
                </c:pt>
                <c:pt idx="69">
                  <c:v>-2.4084752413018821E-2</c:v>
                </c:pt>
                <c:pt idx="70">
                  <c:v>-2.4084752413018811E-2</c:v>
                </c:pt>
                <c:pt idx="71">
                  <c:v>-2.4084752413018794E-2</c:v>
                </c:pt>
                <c:pt idx="72">
                  <c:v>-2.408475241301878E-2</c:v>
                </c:pt>
                <c:pt idx="73">
                  <c:v>-2.4084752413018752E-2</c:v>
                </c:pt>
                <c:pt idx="74">
                  <c:v>-2.4084752413018731E-2</c:v>
                </c:pt>
                <c:pt idx="75">
                  <c:v>-2.40847524130187E-2</c:v>
                </c:pt>
                <c:pt idx="76">
                  <c:v>-2.2507507931894186E-2</c:v>
                </c:pt>
                <c:pt idx="77">
                  <c:v>-1.9510870521152902E-2</c:v>
                </c:pt>
                <c:pt idx="78">
                  <c:v>-1.6121654195544469E-2</c:v>
                </c:pt>
                <c:pt idx="79">
                  <c:v>-1.6121654195544406E-2</c:v>
                </c:pt>
                <c:pt idx="80">
                  <c:v>-1.6121654195544319E-2</c:v>
                </c:pt>
              </c:numCache>
            </c:numRef>
          </c:val>
        </c:ser>
        <c:gapWidth val="52"/>
        <c:axId val="270042240"/>
        <c:axId val="270043776"/>
      </c:barChart>
      <c:catAx>
        <c:axId val="270042240"/>
        <c:scaling>
          <c:orientation val="minMax"/>
        </c:scaling>
        <c:axPos val="b"/>
        <c:numFmt formatCode="0%" sourceLinked="0"/>
        <c:tickLblPos val="high"/>
        <c:crossAx val="270043776"/>
        <c:crosses val="autoZero"/>
        <c:auto val="1"/>
        <c:lblAlgn val="ctr"/>
        <c:lblOffset val="100"/>
      </c:catAx>
      <c:valAx>
        <c:axId val="270043776"/>
        <c:scaling>
          <c:orientation val="minMax"/>
        </c:scaling>
        <c:axPos val="l"/>
        <c:majorGridlines/>
        <c:numFmt formatCode="0.00%" sourceLinked="0"/>
        <c:tickLblPos val="nextTo"/>
        <c:crossAx val="270042240"/>
        <c:crosses val="autoZero"/>
        <c:crossBetween val="between"/>
      </c:valAx>
      <c:spPr>
        <a:no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de-DE"/>
              <a:t>5 Iterations of Account Sim</a:t>
            </a:r>
          </a:p>
          <a:p>
            <a:pPr>
              <a:defRPr/>
            </a:pPr>
            <a:r>
              <a:rPr lang="de-DE" sz="800"/>
              <a:t>(Calculated with Fixed Position Size</a:t>
            </a:r>
            <a:r>
              <a:rPr lang="de-DE" sz="800" baseline="0"/>
              <a:t>) </a:t>
            </a:r>
            <a:endParaRPr lang="de-DE" sz="800"/>
          </a:p>
        </c:rich>
      </c:tx>
    </c:title>
    <c:plotArea>
      <c:layout/>
      <c:lineChart>
        <c:grouping val="standard"/>
        <c:ser>
          <c:idx val="0"/>
          <c:order val="0"/>
          <c:tx>
            <c:v>Acc1</c:v>
          </c:tx>
          <c:marker>
            <c:symbol val="none"/>
          </c:marker>
          <c:val>
            <c:numRef>
              <c:f>[0]!MCACC1F</c:f>
              <c:numCache>
                <c:formatCode>[$$-409]#,##0.00</c:formatCode>
                <c:ptCount val="101"/>
                <c:pt idx="0" formatCode="[$$-409]#,##0">
                  <c:v>100000</c:v>
                </c:pt>
                <c:pt idx="1">
                  <c:v>99999.991906419877</c:v>
                </c:pt>
                <c:pt idx="2">
                  <c:v>100000.00161769525</c:v>
                </c:pt>
                <c:pt idx="3">
                  <c:v>100000.01366508886</c:v>
                </c:pt>
                <c:pt idx="4">
                  <c:v>100000.02571248247</c:v>
                </c:pt>
                <c:pt idx="5">
                  <c:v>100000.02571248247</c:v>
                </c:pt>
                <c:pt idx="6">
                  <c:v>100000.03542375784</c:v>
                </c:pt>
                <c:pt idx="7">
                  <c:v>100000.02733017772</c:v>
                </c:pt>
                <c:pt idx="8">
                  <c:v>100000.0192365976</c:v>
                </c:pt>
                <c:pt idx="9">
                  <c:v>100000.0192365976</c:v>
                </c:pt>
                <c:pt idx="10">
                  <c:v>100000.0192365976</c:v>
                </c:pt>
                <c:pt idx="11">
                  <c:v>100000.03128399121</c:v>
                </c:pt>
                <c:pt idx="12">
                  <c:v>100000.02319041108</c:v>
                </c:pt>
                <c:pt idx="13">
                  <c:v>100000.03290168646</c:v>
                </c:pt>
                <c:pt idx="14">
                  <c:v>100000.03290168646</c:v>
                </c:pt>
                <c:pt idx="15">
                  <c:v>100000.04261296183</c:v>
                </c:pt>
                <c:pt idx="16">
                  <c:v>100000.04261296183</c:v>
                </c:pt>
                <c:pt idx="17">
                  <c:v>100000.0523242372</c:v>
                </c:pt>
                <c:pt idx="18">
                  <c:v>100000.04423065708</c:v>
                </c:pt>
                <c:pt idx="19">
                  <c:v>100000.05627805069</c:v>
                </c:pt>
                <c:pt idx="20">
                  <c:v>100000.04818447056</c:v>
                </c:pt>
                <c:pt idx="21">
                  <c:v>100000.04818447056</c:v>
                </c:pt>
                <c:pt idx="22">
                  <c:v>100000.05789574594</c:v>
                </c:pt>
                <c:pt idx="23">
                  <c:v>100000.04980216581</c:v>
                </c:pt>
                <c:pt idx="24">
                  <c:v>100000.06184955942</c:v>
                </c:pt>
                <c:pt idx="25">
                  <c:v>100000.0537559793</c:v>
                </c:pt>
                <c:pt idx="26">
                  <c:v>100000.06580337291</c:v>
                </c:pt>
                <c:pt idx="27">
                  <c:v>100000.07551464828</c:v>
                </c:pt>
                <c:pt idx="28">
                  <c:v>100000.08522592366</c:v>
                </c:pt>
                <c:pt idx="29">
                  <c:v>100000.08522592366</c:v>
                </c:pt>
                <c:pt idx="30">
                  <c:v>100000.07713234353</c:v>
                </c:pt>
                <c:pt idx="31">
                  <c:v>100000.06903876341</c:v>
                </c:pt>
                <c:pt idx="32">
                  <c:v>100000.08108615702</c:v>
                </c:pt>
                <c:pt idx="33">
                  <c:v>100000.09313355063</c:v>
                </c:pt>
                <c:pt idx="34">
                  <c:v>100000.102844826</c:v>
                </c:pt>
                <c:pt idx="35">
                  <c:v>100000.102844826</c:v>
                </c:pt>
                <c:pt idx="36">
                  <c:v>100000.11255610138</c:v>
                </c:pt>
                <c:pt idx="37">
                  <c:v>100000.11255610138</c:v>
                </c:pt>
                <c:pt idx="38">
                  <c:v>100000.10446252125</c:v>
                </c:pt>
                <c:pt idx="39">
                  <c:v>100000.09636894113</c:v>
                </c:pt>
                <c:pt idx="40">
                  <c:v>100000.10841633474</c:v>
                </c:pt>
                <c:pt idx="41">
                  <c:v>100000.11812761011</c:v>
                </c:pt>
                <c:pt idx="42">
                  <c:v>100000.11812761011</c:v>
                </c:pt>
                <c:pt idx="43">
                  <c:v>100000.13017500372</c:v>
                </c:pt>
                <c:pt idx="44">
                  <c:v>100000.1220814236</c:v>
                </c:pt>
                <c:pt idx="45">
                  <c:v>100000.13412881721</c:v>
                </c:pt>
                <c:pt idx="46">
                  <c:v>100000.14617621082</c:v>
                </c:pt>
                <c:pt idx="47">
                  <c:v>100000.1380826307</c:v>
                </c:pt>
                <c:pt idx="48">
                  <c:v>100000.14779390607</c:v>
                </c:pt>
                <c:pt idx="49">
                  <c:v>100000.15750518144</c:v>
                </c:pt>
                <c:pt idx="50">
                  <c:v>100000.16955257505</c:v>
                </c:pt>
                <c:pt idx="51">
                  <c:v>100000.16955257505</c:v>
                </c:pt>
                <c:pt idx="52">
                  <c:v>100000.18159996867</c:v>
                </c:pt>
                <c:pt idx="53">
                  <c:v>100000.19364736228</c:v>
                </c:pt>
                <c:pt idx="54">
                  <c:v>100000.20335863765</c:v>
                </c:pt>
                <c:pt idx="55">
                  <c:v>100000.21540603126</c:v>
                </c:pt>
                <c:pt idx="56">
                  <c:v>100000.20731245114</c:v>
                </c:pt>
                <c:pt idx="57">
                  <c:v>100000.21935984475</c:v>
                </c:pt>
                <c:pt idx="58">
                  <c:v>100000.21126626463</c:v>
                </c:pt>
                <c:pt idx="59">
                  <c:v>100000.2031726845</c:v>
                </c:pt>
                <c:pt idx="60">
                  <c:v>100000.21288395987</c:v>
                </c:pt>
                <c:pt idx="61">
                  <c:v>100000.22259523525</c:v>
                </c:pt>
                <c:pt idx="62">
                  <c:v>100000.22259523525</c:v>
                </c:pt>
                <c:pt idx="63">
                  <c:v>100000.21450165512</c:v>
                </c:pt>
                <c:pt idx="64">
                  <c:v>100000.22654904873</c:v>
                </c:pt>
                <c:pt idx="65">
                  <c:v>100000.23859644234</c:v>
                </c:pt>
                <c:pt idx="66">
                  <c:v>100000.23859644234</c:v>
                </c:pt>
                <c:pt idx="67">
                  <c:v>100000.25064383596</c:v>
                </c:pt>
                <c:pt idx="68">
                  <c:v>100000.26035511133</c:v>
                </c:pt>
                <c:pt idx="69">
                  <c:v>100000.2700663867</c:v>
                </c:pt>
                <c:pt idx="70">
                  <c:v>100000.2700663867</c:v>
                </c:pt>
                <c:pt idx="71">
                  <c:v>100000.28211378031</c:v>
                </c:pt>
                <c:pt idx="72">
                  <c:v>100000.27402020019</c:v>
                </c:pt>
                <c:pt idx="73">
                  <c:v>100000.26592662006</c:v>
                </c:pt>
                <c:pt idx="74">
                  <c:v>100000.27797401368</c:v>
                </c:pt>
                <c:pt idx="75">
                  <c:v>100000.28768528905</c:v>
                </c:pt>
                <c:pt idx="76">
                  <c:v>100000.29973268266</c:v>
                </c:pt>
                <c:pt idx="77">
                  <c:v>100000.30944395803</c:v>
                </c:pt>
                <c:pt idx="78">
                  <c:v>100000.30944395803</c:v>
                </c:pt>
                <c:pt idx="79">
                  <c:v>100000.32149135164</c:v>
                </c:pt>
                <c:pt idx="80">
                  <c:v>100000.31339777152</c:v>
                </c:pt>
                <c:pt idx="81">
                  <c:v>100000.31339777152</c:v>
                </c:pt>
                <c:pt idx="82">
                  <c:v>100000.31339777152</c:v>
                </c:pt>
                <c:pt idx="83">
                  <c:v>100000.3053041914</c:v>
                </c:pt>
                <c:pt idx="84">
                  <c:v>100000.31501546677</c:v>
                </c:pt>
                <c:pt idx="85">
                  <c:v>100000.31501546677</c:v>
                </c:pt>
                <c:pt idx="86">
                  <c:v>100000.30692188664</c:v>
                </c:pt>
                <c:pt idx="87">
                  <c:v>100000.29882830652</c:v>
                </c:pt>
                <c:pt idx="88">
                  <c:v>100000.31087570013</c:v>
                </c:pt>
                <c:pt idx="89">
                  <c:v>100000.30278212001</c:v>
                </c:pt>
                <c:pt idx="90">
                  <c:v>100000.31249339538</c:v>
                </c:pt>
                <c:pt idx="91">
                  <c:v>100000.32454078899</c:v>
                </c:pt>
                <c:pt idx="92">
                  <c:v>100000.31644720887</c:v>
                </c:pt>
                <c:pt idx="93">
                  <c:v>100000.32849460248</c:v>
                </c:pt>
                <c:pt idx="94">
                  <c:v>100000.34054199609</c:v>
                </c:pt>
                <c:pt idx="95">
                  <c:v>100000.33244841597</c:v>
                </c:pt>
                <c:pt idx="96">
                  <c:v>100000.32435483584</c:v>
                </c:pt>
                <c:pt idx="97">
                  <c:v>100000.31626125572</c:v>
                </c:pt>
                <c:pt idx="98">
                  <c:v>100000.31626125572</c:v>
                </c:pt>
                <c:pt idx="99">
                  <c:v>100000.3081676756</c:v>
                </c:pt>
                <c:pt idx="100">
                  <c:v>100000.32021506921</c:v>
                </c:pt>
              </c:numCache>
            </c:numRef>
          </c:val>
        </c:ser>
        <c:ser>
          <c:idx val="1"/>
          <c:order val="1"/>
          <c:tx>
            <c:v>Acc2</c:v>
          </c:tx>
          <c:marker>
            <c:symbol val="none"/>
          </c:marker>
          <c:val>
            <c:numRef>
              <c:f>[0]!MCACC2F</c:f>
              <c:numCache>
                <c:formatCode>[$$-409]#,##0.00</c:formatCode>
                <c:ptCount val="101"/>
                <c:pt idx="0" formatCode="[$$-409]#,##0">
                  <c:v>100000</c:v>
                </c:pt>
                <c:pt idx="1">
                  <c:v>100000</c:v>
                </c:pt>
                <c:pt idx="2">
                  <c:v>100000.01204739361</c:v>
                </c:pt>
                <c:pt idx="3">
                  <c:v>100000.02409478722</c:v>
                </c:pt>
                <c:pt idx="4">
                  <c:v>100000.0160012071</c:v>
                </c:pt>
                <c:pt idx="5">
                  <c:v>100000.02804860071</c:v>
                </c:pt>
                <c:pt idx="6">
                  <c:v>100000.01995502059</c:v>
                </c:pt>
                <c:pt idx="7">
                  <c:v>100000.01186144046</c:v>
                </c:pt>
                <c:pt idx="8">
                  <c:v>100000.02390883407</c:v>
                </c:pt>
                <c:pt idx="9">
                  <c:v>100000.01581525395</c:v>
                </c:pt>
                <c:pt idx="10">
                  <c:v>100000.02552652932</c:v>
                </c:pt>
                <c:pt idx="11">
                  <c:v>100000.03757392293</c:v>
                </c:pt>
                <c:pt idx="12">
                  <c:v>100000.02948034281</c:v>
                </c:pt>
                <c:pt idx="13">
                  <c:v>100000.04152773642</c:v>
                </c:pt>
                <c:pt idx="14">
                  <c:v>100000.05357513003</c:v>
                </c:pt>
                <c:pt idx="15">
                  <c:v>100000.04548154991</c:v>
                </c:pt>
                <c:pt idx="16">
                  <c:v>100000.03738796979</c:v>
                </c:pt>
                <c:pt idx="17">
                  <c:v>100000.04709924516</c:v>
                </c:pt>
                <c:pt idx="18">
                  <c:v>100000.04709924516</c:v>
                </c:pt>
                <c:pt idx="19">
                  <c:v>100000.05914663877</c:v>
                </c:pt>
                <c:pt idx="20">
                  <c:v>100000.06885791414</c:v>
                </c:pt>
                <c:pt idx="21">
                  <c:v>100000.07856918951</c:v>
                </c:pt>
                <c:pt idx="22">
                  <c:v>100000.09061658313</c:v>
                </c:pt>
                <c:pt idx="23">
                  <c:v>100000.10266397674</c:v>
                </c:pt>
                <c:pt idx="24">
                  <c:v>100000.09457039661</c:v>
                </c:pt>
                <c:pt idx="25">
                  <c:v>100000.10661779022</c:v>
                </c:pt>
                <c:pt idx="26">
                  <c:v>100000.0985242101</c:v>
                </c:pt>
                <c:pt idx="27">
                  <c:v>100000.0985242101</c:v>
                </c:pt>
                <c:pt idx="28">
                  <c:v>100000.10823548547</c:v>
                </c:pt>
                <c:pt idx="29">
                  <c:v>100000.10823548547</c:v>
                </c:pt>
                <c:pt idx="30">
                  <c:v>100000.11794676085</c:v>
                </c:pt>
                <c:pt idx="31">
                  <c:v>100000.11794676085</c:v>
                </c:pt>
                <c:pt idx="32">
                  <c:v>100000.12999415446</c:v>
                </c:pt>
                <c:pt idx="33">
                  <c:v>100000.12190057433</c:v>
                </c:pt>
                <c:pt idx="34">
                  <c:v>100000.12190057433</c:v>
                </c:pt>
                <c:pt idx="35">
                  <c:v>100000.13394796794</c:v>
                </c:pt>
                <c:pt idx="36">
                  <c:v>100000.14599536156</c:v>
                </c:pt>
                <c:pt idx="37">
                  <c:v>100000.14599536156</c:v>
                </c:pt>
                <c:pt idx="38">
                  <c:v>100000.14599536156</c:v>
                </c:pt>
                <c:pt idx="39">
                  <c:v>100000.15804275517</c:v>
                </c:pt>
                <c:pt idx="40">
                  <c:v>100000.17009014878</c:v>
                </c:pt>
                <c:pt idx="41">
                  <c:v>100000.17009014878</c:v>
                </c:pt>
                <c:pt idx="42">
                  <c:v>100000.16199656866</c:v>
                </c:pt>
                <c:pt idx="43">
                  <c:v>100000.16199656866</c:v>
                </c:pt>
                <c:pt idx="44">
                  <c:v>100000.15390298853</c:v>
                </c:pt>
                <c:pt idx="45">
                  <c:v>100000.16595038214</c:v>
                </c:pt>
                <c:pt idx="46">
                  <c:v>100000.15785680202</c:v>
                </c:pt>
                <c:pt idx="47">
                  <c:v>100000.1497632219</c:v>
                </c:pt>
                <c:pt idx="48">
                  <c:v>100000.15947449727</c:v>
                </c:pt>
                <c:pt idx="49">
                  <c:v>100000.17152189088</c:v>
                </c:pt>
                <c:pt idx="50">
                  <c:v>100000.16342831076</c:v>
                </c:pt>
                <c:pt idx="51">
                  <c:v>100000.16342831076</c:v>
                </c:pt>
                <c:pt idx="52">
                  <c:v>100000.16342831076</c:v>
                </c:pt>
                <c:pt idx="53">
                  <c:v>100000.17313958613</c:v>
                </c:pt>
                <c:pt idx="54">
                  <c:v>100000.17313958613</c:v>
                </c:pt>
                <c:pt idx="55">
                  <c:v>100000.1828508615</c:v>
                </c:pt>
                <c:pt idx="56">
                  <c:v>100000.19489825511</c:v>
                </c:pt>
                <c:pt idx="57">
                  <c:v>100000.20460953048</c:v>
                </c:pt>
                <c:pt idx="58">
                  <c:v>100000.20460953048</c:v>
                </c:pt>
                <c:pt idx="59">
                  <c:v>100000.19651595036</c:v>
                </c:pt>
                <c:pt idx="60">
                  <c:v>100000.20622722573</c:v>
                </c:pt>
                <c:pt idx="61">
                  <c:v>100000.20622722573</c:v>
                </c:pt>
                <c:pt idx="62">
                  <c:v>100000.19813364561</c:v>
                </c:pt>
                <c:pt idx="63">
                  <c:v>100000.21018103922</c:v>
                </c:pt>
                <c:pt idx="64">
                  <c:v>100000.2020874591</c:v>
                </c:pt>
                <c:pt idx="65">
                  <c:v>100000.2020874591</c:v>
                </c:pt>
                <c:pt idx="66">
                  <c:v>100000.2020874591</c:v>
                </c:pt>
                <c:pt idx="67">
                  <c:v>100000.21179873447</c:v>
                </c:pt>
                <c:pt idx="68">
                  <c:v>100000.20370515434</c:v>
                </c:pt>
                <c:pt idx="69">
                  <c:v>100000.19561157422</c:v>
                </c:pt>
                <c:pt idx="70">
                  <c:v>100000.19561157422</c:v>
                </c:pt>
                <c:pt idx="71">
                  <c:v>100000.20765896783</c:v>
                </c:pt>
                <c:pt idx="72">
                  <c:v>100000.20765896783</c:v>
                </c:pt>
                <c:pt idx="73">
                  <c:v>100000.20765896783</c:v>
                </c:pt>
                <c:pt idx="74">
                  <c:v>100000.2173702432</c:v>
                </c:pt>
                <c:pt idx="75">
                  <c:v>100000.22941763682</c:v>
                </c:pt>
                <c:pt idx="76">
                  <c:v>100000.22941763682</c:v>
                </c:pt>
                <c:pt idx="77">
                  <c:v>100000.24146503043</c:v>
                </c:pt>
                <c:pt idx="78">
                  <c:v>100000.2333714503</c:v>
                </c:pt>
                <c:pt idx="79">
                  <c:v>100000.2333714503</c:v>
                </c:pt>
                <c:pt idx="80">
                  <c:v>100000.24308272568</c:v>
                </c:pt>
                <c:pt idx="81">
                  <c:v>100000.24308272568</c:v>
                </c:pt>
                <c:pt idx="82">
                  <c:v>100000.24308272568</c:v>
                </c:pt>
                <c:pt idx="83">
                  <c:v>100000.23498914555</c:v>
                </c:pt>
                <c:pt idx="84">
                  <c:v>100000.24703653916</c:v>
                </c:pt>
                <c:pt idx="85">
                  <c:v>100000.25674781454</c:v>
                </c:pt>
                <c:pt idx="86">
                  <c:v>100000.25674781454</c:v>
                </c:pt>
                <c:pt idx="87">
                  <c:v>100000.26645908991</c:v>
                </c:pt>
                <c:pt idx="88">
                  <c:v>100000.27850648352</c:v>
                </c:pt>
                <c:pt idx="89">
                  <c:v>100000.2704129034</c:v>
                </c:pt>
                <c:pt idx="90">
                  <c:v>100000.2704129034</c:v>
                </c:pt>
                <c:pt idx="91">
                  <c:v>100000.28246029701</c:v>
                </c:pt>
                <c:pt idx="92">
                  <c:v>100000.28246029701</c:v>
                </c:pt>
                <c:pt idx="93">
                  <c:v>100000.29217157238</c:v>
                </c:pt>
                <c:pt idx="94">
                  <c:v>100000.29217157238</c:v>
                </c:pt>
                <c:pt idx="95">
                  <c:v>100000.28407799226</c:v>
                </c:pt>
                <c:pt idx="96">
                  <c:v>100000.29378926763</c:v>
                </c:pt>
                <c:pt idx="97">
                  <c:v>100000.2856956875</c:v>
                </c:pt>
                <c:pt idx="98">
                  <c:v>100000.29540696288</c:v>
                </c:pt>
                <c:pt idx="99">
                  <c:v>100000.30511823825</c:v>
                </c:pt>
                <c:pt idx="100">
                  <c:v>100000.29702465812</c:v>
                </c:pt>
              </c:numCache>
            </c:numRef>
          </c:val>
        </c:ser>
        <c:ser>
          <c:idx val="2"/>
          <c:order val="2"/>
          <c:tx>
            <c:v>Acc3</c:v>
          </c:tx>
          <c:marker>
            <c:symbol val="none"/>
          </c:marker>
          <c:val>
            <c:numRef>
              <c:f>[0]!MCACC3F</c:f>
              <c:numCache>
                <c:formatCode>[$$-409]#,##0.00</c:formatCode>
                <c:ptCount val="101"/>
                <c:pt idx="0" formatCode="[$$-409]#,##0">
                  <c:v>100000</c:v>
                </c:pt>
                <c:pt idx="1">
                  <c:v>100000</c:v>
                </c:pt>
                <c:pt idx="2">
                  <c:v>100000.00971127537</c:v>
                </c:pt>
                <c:pt idx="3">
                  <c:v>100000.00161769525</c:v>
                </c:pt>
                <c:pt idx="4">
                  <c:v>100000.00161769525</c:v>
                </c:pt>
                <c:pt idx="5">
                  <c:v>99999.993524115125</c:v>
                </c:pt>
                <c:pt idx="6">
                  <c:v>99999.985430535002</c:v>
                </c:pt>
                <c:pt idx="7">
                  <c:v>99999.995141810374</c:v>
                </c:pt>
                <c:pt idx="8">
                  <c:v>100000.00718920399</c:v>
                </c:pt>
                <c:pt idx="9">
                  <c:v>100000.00718920399</c:v>
                </c:pt>
                <c:pt idx="10">
                  <c:v>100000.0192365976</c:v>
                </c:pt>
                <c:pt idx="11">
                  <c:v>100000.01114301747</c:v>
                </c:pt>
                <c:pt idx="12">
                  <c:v>100000.00304943735</c:v>
                </c:pt>
                <c:pt idx="13">
                  <c:v>100000.01276071272</c:v>
                </c:pt>
                <c:pt idx="14">
                  <c:v>100000.02480810633</c:v>
                </c:pt>
                <c:pt idx="15">
                  <c:v>100000.02480810633</c:v>
                </c:pt>
                <c:pt idx="16">
                  <c:v>100000.01671452621</c:v>
                </c:pt>
                <c:pt idx="17">
                  <c:v>100000.00862094609</c:v>
                </c:pt>
                <c:pt idx="18">
                  <c:v>100000.0206683397</c:v>
                </c:pt>
                <c:pt idx="19">
                  <c:v>100000.03271573331</c:v>
                </c:pt>
                <c:pt idx="20">
                  <c:v>100000.03271573331</c:v>
                </c:pt>
                <c:pt idx="21">
                  <c:v>100000.02462215319</c:v>
                </c:pt>
                <c:pt idx="22">
                  <c:v>100000.02462215319</c:v>
                </c:pt>
                <c:pt idx="23">
                  <c:v>100000.01652857306</c:v>
                </c:pt>
                <c:pt idx="24">
                  <c:v>100000.02623984843</c:v>
                </c:pt>
                <c:pt idx="25">
                  <c:v>100000.01814626831</c:v>
                </c:pt>
                <c:pt idx="26">
                  <c:v>100000.01814626831</c:v>
                </c:pt>
                <c:pt idx="27">
                  <c:v>100000.01814626831</c:v>
                </c:pt>
                <c:pt idx="28">
                  <c:v>100000.01814626831</c:v>
                </c:pt>
                <c:pt idx="29">
                  <c:v>100000.01005268819</c:v>
                </c:pt>
                <c:pt idx="30">
                  <c:v>100000.0221000818</c:v>
                </c:pt>
                <c:pt idx="31">
                  <c:v>100000.03181135717</c:v>
                </c:pt>
                <c:pt idx="32">
                  <c:v>100000.04152263254</c:v>
                </c:pt>
                <c:pt idx="33">
                  <c:v>100000.04152263254</c:v>
                </c:pt>
                <c:pt idx="34">
                  <c:v>100000.03342905242</c:v>
                </c:pt>
                <c:pt idx="35">
                  <c:v>100000.04314032779</c:v>
                </c:pt>
                <c:pt idx="36">
                  <c:v>100000.0551877214</c:v>
                </c:pt>
                <c:pt idx="37">
                  <c:v>100000.0551877214</c:v>
                </c:pt>
                <c:pt idx="38">
                  <c:v>100000.06723511501</c:v>
                </c:pt>
                <c:pt idx="39">
                  <c:v>100000.05914153489</c:v>
                </c:pt>
                <c:pt idx="40">
                  <c:v>100000.05104795477</c:v>
                </c:pt>
                <c:pt idx="41">
                  <c:v>100000.06075923014</c:v>
                </c:pt>
                <c:pt idx="42">
                  <c:v>100000.07047050551</c:v>
                </c:pt>
                <c:pt idx="43">
                  <c:v>100000.08251789912</c:v>
                </c:pt>
                <c:pt idx="44">
                  <c:v>100000.09222917449</c:v>
                </c:pt>
                <c:pt idx="45">
                  <c:v>100000.1042765681</c:v>
                </c:pt>
                <c:pt idx="46">
                  <c:v>100000.09618298798</c:v>
                </c:pt>
                <c:pt idx="47">
                  <c:v>100000.10589426335</c:v>
                </c:pt>
                <c:pt idx="48">
                  <c:v>100000.10589426335</c:v>
                </c:pt>
                <c:pt idx="49">
                  <c:v>100000.09780068323</c:v>
                </c:pt>
                <c:pt idx="50">
                  <c:v>100000.09780068323</c:v>
                </c:pt>
                <c:pt idx="51">
                  <c:v>100000.10984807684</c:v>
                </c:pt>
                <c:pt idx="52">
                  <c:v>100000.12189547045</c:v>
                </c:pt>
                <c:pt idx="53">
                  <c:v>100000.12189547045</c:v>
                </c:pt>
                <c:pt idx="54">
                  <c:v>100000.13160674582</c:v>
                </c:pt>
                <c:pt idx="55">
                  <c:v>100000.13160674582</c:v>
                </c:pt>
                <c:pt idx="56">
                  <c:v>100000.13160674582</c:v>
                </c:pt>
                <c:pt idx="57">
                  <c:v>100000.1413180212</c:v>
                </c:pt>
                <c:pt idx="58">
                  <c:v>100000.15102929657</c:v>
                </c:pt>
                <c:pt idx="59">
                  <c:v>100000.15102929657</c:v>
                </c:pt>
                <c:pt idx="60">
                  <c:v>100000.16307669018</c:v>
                </c:pt>
                <c:pt idx="61">
                  <c:v>100000.17278796555</c:v>
                </c:pt>
                <c:pt idx="62">
                  <c:v>100000.16469438543</c:v>
                </c:pt>
                <c:pt idx="63">
                  <c:v>100000.15660080531</c:v>
                </c:pt>
                <c:pt idx="64">
                  <c:v>100000.16631208068</c:v>
                </c:pt>
                <c:pt idx="65">
                  <c:v>100000.16631208068</c:v>
                </c:pt>
                <c:pt idx="66">
                  <c:v>100000.16631208068</c:v>
                </c:pt>
                <c:pt idx="67">
                  <c:v>100000.17835947429</c:v>
                </c:pt>
                <c:pt idx="68">
                  <c:v>100000.1904068679</c:v>
                </c:pt>
                <c:pt idx="69">
                  <c:v>100000.20011814327</c:v>
                </c:pt>
                <c:pt idx="70">
                  <c:v>100000.19202456315</c:v>
                </c:pt>
                <c:pt idx="71">
                  <c:v>100000.18393098302</c:v>
                </c:pt>
                <c:pt idx="72">
                  <c:v>100000.1758374029</c:v>
                </c:pt>
                <c:pt idx="73">
                  <c:v>100000.18788479651</c:v>
                </c:pt>
                <c:pt idx="74">
                  <c:v>100000.17979121639</c:v>
                </c:pt>
                <c:pt idx="75">
                  <c:v>100000.17979121639</c:v>
                </c:pt>
                <c:pt idx="76">
                  <c:v>100000.17979121639</c:v>
                </c:pt>
                <c:pt idx="77">
                  <c:v>100000.17979121639</c:v>
                </c:pt>
                <c:pt idx="78">
                  <c:v>100000.17979121639</c:v>
                </c:pt>
                <c:pt idx="79">
                  <c:v>100000.18950249176</c:v>
                </c:pt>
                <c:pt idx="80">
                  <c:v>100000.20154988537</c:v>
                </c:pt>
                <c:pt idx="81">
                  <c:v>100000.19345630525</c:v>
                </c:pt>
                <c:pt idx="82">
                  <c:v>100000.20550369886</c:v>
                </c:pt>
                <c:pt idx="83">
                  <c:v>100000.19741011874</c:v>
                </c:pt>
                <c:pt idx="84">
                  <c:v>100000.20712139411</c:v>
                </c:pt>
                <c:pt idx="85">
                  <c:v>100000.21916878772</c:v>
                </c:pt>
                <c:pt idx="86">
                  <c:v>100000.21916878772</c:v>
                </c:pt>
                <c:pt idx="87">
                  <c:v>100000.23121618133</c:v>
                </c:pt>
                <c:pt idx="88">
                  <c:v>100000.23121618133</c:v>
                </c:pt>
                <c:pt idx="89">
                  <c:v>100000.22312260121</c:v>
                </c:pt>
                <c:pt idx="90">
                  <c:v>100000.23516999482</c:v>
                </c:pt>
                <c:pt idx="91">
                  <c:v>100000.24488127019</c:v>
                </c:pt>
                <c:pt idx="92">
                  <c:v>100000.2569286638</c:v>
                </c:pt>
                <c:pt idx="93">
                  <c:v>100000.26663993917</c:v>
                </c:pt>
                <c:pt idx="94">
                  <c:v>100000.25854635905</c:v>
                </c:pt>
                <c:pt idx="95">
                  <c:v>100000.26825763442</c:v>
                </c:pt>
                <c:pt idx="96">
                  <c:v>100000.2779689098</c:v>
                </c:pt>
                <c:pt idx="97">
                  <c:v>100000.2779689098</c:v>
                </c:pt>
                <c:pt idx="98">
                  <c:v>100000.26987532967</c:v>
                </c:pt>
                <c:pt idx="99">
                  <c:v>100000.27958660504</c:v>
                </c:pt>
                <c:pt idx="100">
                  <c:v>100000.29163399866</c:v>
                </c:pt>
              </c:numCache>
            </c:numRef>
          </c:val>
        </c:ser>
        <c:ser>
          <c:idx val="3"/>
          <c:order val="3"/>
          <c:tx>
            <c:v>Acc4</c:v>
          </c:tx>
          <c:marker>
            <c:symbol val="none"/>
          </c:marker>
          <c:val>
            <c:numRef>
              <c:f>[0]!MCACC4F</c:f>
              <c:numCache>
                <c:formatCode>[$$-409]#,##0.00</c:formatCode>
                <c:ptCount val="101"/>
                <c:pt idx="0" formatCode="[$$-409]#,##0">
                  <c:v>100000</c:v>
                </c:pt>
                <c:pt idx="1">
                  <c:v>100000</c:v>
                </c:pt>
                <c:pt idx="2">
                  <c:v>100000</c:v>
                </c:pt>
                <c:pt idx="3">
                  <c:v>100000.00971127537</c:v>
                </c:pt>
                <c:pt idx="4">
                  <c:v>100000.01942255074</c:v>
                </c:pt>
                <c:pt idx="5">
                  <c:v>100000.01942255074</c:v>
                </c:pt>
                <c:pt idx="6">
                  <c:v>100000.02913382612</c:v>
                </c:pt>
                <c:pt idx="7">
                  <c:v>100000.02913382612</c:v>
                </c:pt>
                <c:pt idx="8">
                  <c:v>100000.03884510149</c:v>
                </c:pt>
                <c:pt idx="9">
                  <c:v>100000.03075152136</c:v>
                </c:pt>
                <c:pt idx="10">
                  <c:v>100000.03075152136</c:v>
                </c:pt>
                <c:pt idx="11">
                  <c:v>100000.04046279674</c:v>
                </c:pt>
                <c:pt idx="12">
                  <c:v>100000.04046279674</c:v>
                </c:pt>
                <c:pt idx="13">
                  <c:v>100000.05017407211</c:v>
                </c:pt>
                <c:pt idx="14">
                  <c:v>100000.05017407211</c:v>
                </c:pt>
                <c:pt idx="15">
                  <c:v>100000.05988534748</c:v>
                </c:pt>
                <c:pt idx="16">
                  <c:v>100000.05179176736</c:v>
                </c:pt>
                <c:pt idx="17">
                  <c:v>100000.06383916097</c:v>
                </c:pt>
                <c:pt idx="18">
                  <c:v>100000.07588655458</c:v>
                </c:pt>
                <c:pt idx="19">
                  <c:v>100000.06779297446</c:v>
                </c:pt>
                <c:pt idx="20">
                  <c:v>100000.06779297446</c:v>
                </c:pt>
                <c:pt idx="21">
                  <c:v>100000.06779297446</c:v>
                </c:pt>
                <c:pt idx="22">
                  <c:v>100000.06779297446</c:v>
                </c:pt>
                <c:pt idx="23">
                  <c:v>100000.07750424983</c:v>
                </c:pt>
                <c:pt idx="24">
                  <c:v>100000.08955164344</c:v>
                </c:pt>
                <c:pt idx="25">
                  <c:v>100000.08955164344</c:v>
                </c:pt>
                <c:pt idx="26">
                  <c:v>100000.09926291881</c:v>
                </c:pt>
                <c:pt idx="27">
                  <c:v>100000.10897419418</c:v>
                </c:pt>
                <c:pt idx="28">
                  <c:v>100000.12102158779</c:v>
                </c:pt>
                <c:pt idx="29">
                  <c:v>100000.13306898141</c:v>
                </c:pt>
                <c:pt idx="30">
                  <c:v>100000.14511637502</c:v>
                </c:pt>
                <c:pt idx="31">
                  <c:v>100000.15716376863</c:v>
                </c:pt>
                <c:pt idx="32">
                  <c:v>100000.15716376863</c:v>
                </c:pt>
                <c:pt idx="33">
                  <c:v>100000.1490701885</c:v>
                </c:pt>
                <c:pt idx="34">
                  <c:v>100000.14097660838</c:v>
                </c:pt>
                <c:pt idx="35">
                  <c:v>100000.15068788375</c:v>
                </c:pt>
                <c:pt idx="36">
                  <c:v>100000.16039915913</c:v>
                </c:pt>
                <c:pt idx="37">
                  <c:v>100000.16039915913</c:v>
                </c:pt>
                <c:pt idx="38">
                  <c:v>100000.17244655274</c:v>
                </c:pt>
                <c:pt idx="39">
                  <c:v>100000.16435297261</c:v>
                </c:pt>
                <c:pt idx="40">
                  <c:v>100000.16435297261</c:v>
                </c:pt>
                <c:pt idx="41">
                  <c:v>100000.17406424799</c:v>
                </c:pt>
                <c:pt idx="42">
                  <c:v>100000.18377552336</c:v>
                </c:pt>
                <c:pt idx="43">
                  <c:v>100000.18377552336</c:v>
                </c:pt>
                <c:pt idx="44">
                  <c:v>100000.18377552336</c:v>
                </c:pt>
                <c:pt idx="45">
                  <c:v>100000.18377552336</c:v>
                </c:pt>
                <c:pt idx="46">
                  <c:v>100000.18377552336</c:v>
                </c:pt>
                <c:pt idx="47">
                  <c:v>100000.17568194323</c:v>
                </c:pt>
                <c:pt idx="48">
                  <c:v>100000.18772933685</c:v>
                </c:pt>
                <c:pt idx="49">
                  <c:v>100000.19977673046</c:v>
                </c:pt>
                <c:pt idx="50">
                  <c:v>100000.21182412407</c:v>
                </c:pt>
                <c:pt idx="51">
                  <c:v>100000.20373054394</c:v>
                </c:pt>
                <c:pt idx="52">
                  <c:v>100000.21577793756</c:v>
                </c:pt>
                <c:pt idx="53">
                  <c:v>100000.21577793756</c:v>
                </c:pt>
                <c:pt idx="54">
                  <c:v>100000.22548921293</c:v>
                </c:pt>
                <c:pt idx="55">
                  <c:v>100000.2352004883</c:v>
                </c:pt>
                <c:pt idx="56">
                  <c:v>100000.22710690818</c:v>
                </c:pt>
                <c:pt idx="57">
                  <c:v>100000.23915430179</c:v>
                </c:pt>
                <c:pt idx="58">
                  <c:v>100000.23915430179</c:v>
                </c:pt>
                <c:pt idx="59">
                  <c:v>100000.24886557716</c:v>
                </c:pt>
                <c:pt idx="60">
                  <c:v>100000.24077199704</c:v>
                </c:pt>
                <c:pt idx="61">
                  <c:v>100000.23267841691</c:v>
                </c:pt>
                <c:pt idx="62">
                  <c:v>100000.24238969228</c:v>
                </c:pt>
                <c:pt idx="63">
                  <c:v>100000.25210096766</c:v>
                </c:pt>
                <c:pt idx="64">
                  <c:v>100000.25210096766</c:v>
                </c:pt>
                <c:pt idx="65">
                  <c:v>100000.25210096766</c:v>
                </c:pt>
                <c:pt idx="66">
                  <c:v>100000.26181224303</c:v>
                </c:pt>
                <c:pt idx="67">
                  <c:v>100000.25371866291</c:v>
                </c:pt>
                <c:pt idx="68">
                  <c:v>100000.26342993828</c:v>
                </c:pt>
                <c:pt idx="69">
                  <c:v>100000.26342993828</c:v>
                </c:pt>
                <c:pt idx="70">
                  <c:v>100000.25533635815</c:v>
                </c:pt>
                <c:pt idx="71">
                  <c:v>100000.26504763353</c:v>
                </c:pt>
                <c:pt idx="72">
                  <c:v>100000.2747589089</c:v>
                </c:pt>
                <c:pt idx="73">
                  <c:v>100000.28447018427</c:v>
                </c:pt>
                <c:pt idx="74">
                  <c:v>100000.28447018427</c:v>
                </c:pt>
                <c:pt idx="75">
                  <c:v>100000.29651757788</c:v>
                </c:pt>
                <c:pt idx="76">
                  <c:v>100000.28842399776</c:v>
                </c:pt>
                <c:pt idx="77">
                  <c:v>100000.28033041763</c:v>
                </c:pt>
                <c:pt idx="78">
                  <c:v>100000.29004169301</c:v>
                </c:pt>
                <c:pt idx="79">
                  <c:v>100000.30208908662</c:v>
                </c:pt>
                <c:pt idx="80">
                  <c:v>100000.31180036199</c:v>
                </c:pt>
                <c:pt idx="81">
                  <c:v>100000.32151163736</c:v>
                </c:pt>
                <c:pt idx="82">
                  <c:v>100000.31341805724</c:v>
                </c:pt>
                <c:pt idx="83">
                  <c:v>100000.30532447711</c:v>
                </c:pt>
                <c:pt idx="84">
                  <c:v>100000.31737187073</c:v>
                </c:pt>
                <c:pt idx="85">
                  <c:v>100000.3270831461</c:v>
                </c:pt>
                <c:pt idx="86">
                  <c:v>100000.3270831461</c:v>
                </c:pt>
                <c:pt idx="87">
                  <c:v>100000.33679442147</c:v>
                </c:pt>
                <c:pt idx="88">
                  <c:v>100000.34650569684</c:v>
                </c:pt>
                <c:pt idx="89">
                  <c:v>100000.35621697221</c:v>
                </c:pt>
                <c:pt idx="90">
                  <c:v>100000.36826436582</c:v>
                </c:pt>
                <c:pt idx="91">
                  <c:v>100000.36826436582</c:v>
                </c:pt>
                <c:pt idx="92">
                  <c:v>100000.36826436582</c:v>
                </c:pt>
                <c:pt idx="93">
                  <c:v>100000.38031175944</c:v>
                </c:pt>
                <c:pt idx="94">
                  <c:v>100000.39235915305</c:v>
                </c:pt>
                <c:pt idx="95">
                  <c:v>100000.40440654666</c:v>
                </c:pt>
                <c:pt idx="96">
                  <c:v>100000.40440654666</c:v>
                </c:pt>
                <c:pt idx="97">
                  <c:v>100000.40440654666</c:v>
                </c:pt>
                <c:pt idx="98">
                  <c:v>100000.39631296654</c:v>
                </c:pt>
                <c:pt idx="99">
                  <c:v>100000.40602424191</c:v>
                </c:pt>
                <c:pt idx="100">
                  <c:v>100000.41573551728</c:v>
                </c:pt>
              </c:numCache>
            </c:numRef>
          </c:val>
        </c:ser>
        <c:ser>
          <c:idx val="4"/>
          <c:order val="4"/>
          <c:tx>
            <c:v>Acc5</c:v>
          </c:tx>
          <c:marker>
            <c:symbol val="none"/>
          </c:marker>
          <c:val>
            <c:numRef>
              <c:f>[0]!MCACC5F</c:f>
              <c:numCache>
                <c:formatCode>[$$-409]#,##0.00</c:formatCode>
                <c:ptCount val="101"/>
                <c:pt idx="0" formatCode="[$$-409]#,##0">
                  <c:v>100000</c:v>
                </c:pt>
                <c:pt idx="1">
                  <c:v>100000.00971127537</c:v>
                </c:pt>
                <c:pt idx="2">
                  <c:v>100000.02175866898</c:v>
                </c:pt>
                <c:pt idx="3">
                  <c:v>100000.03146994436</c:v>
                </c:pt>
                <c:pt idx="4">
                  <c:v>100000.04118121973</c:v>
                </c:pt>
                <c:pt idx="5">
                  <c:v>100000.05322861334</c:v>
                </c:pt>
                <c:pt idx="6">
                  <c:v>100000.06293988871</c:v>
                </c:pt>
                <c:pt idx="7">
                  <c:v>100000.05484630859</c:v>
                </c:pt>
                <c:pt idx="8">
                  <c:v>100000.0668937022</c:v>
                </c:pt>
                <c:pt idx="9">
                  <c:v>100000.07660497757</c:v>
                </c:pt>
                <c:pt idx="10">
                  <c:v>100000.07660497757</c:v>
                </c:pt>
                <c:pt idx="11">
                  <c:v>100000.08631625294</c:v>
                </c:pt>
                <c:pt idx="12">
                  <c:v>100000.08631625294</c:v>
                </c:pt>
                <c:pt idx="13">
                  <c:v>100000.07822267282</c:v>
                </c:pt>
                <c:pt idx="14">
                  <c:v>100000.07822267282</c:v>
                </c:pt>
                <c:pt idx="15">
                  <c:v>100000.09027006643</c:v>
                </c:pt>
                <c:pt idx="16">
                  <c:v>100000.08217648631</c:v>
                </c:pt>
                <c:pt idx="17">
                  <c:v>100000.08217648631</c:v>
                </c:pt>
                <c:pt idx="18">
                  <c:v>100000.09422387992</c:v>
                </c:pt>
                <c:pt idx="19">
                  <c:v>100000.10393515529</c:v>
                </c:pt>
                <c:pt idx="20">
                  <c:v>100000.10393515529</c:v>
                </c:pt>
                <c:pt idx="21">
                  <c:v>100000.1159825489</c:v>
                </c:pt>
                <c:pt idx="22">
                  <c:v>100000.1159825489</c:v>
                </c:pt>
                <c:pt idx="23">
                  <c:v>100000.1159825489</c:v>
                </c:pt>
                <c:pt idx="24">
                  <c:v>100000.12802994251</c:v>
                </c:pt>
                <c:pt idx="25">
                  <c:v>100000.12802994251</c:v>
                </c:pt>
                <c:pt idx="26">
                  <c:v>100000.12802994251</c:v>
                </c:pt>
                <c:pt idx="27">
                  <c:v>100000.11993636239</c:v>
                </c:pt>
                <c:pt idx="28">
                  <c:v>100000.11993636239</c:v>
                </c:pt>
                <c:pt idx="29">
                  <c:v>100000.11184278227</c:v>
                </c:pt>
                <c:pt idx="30">
                  <c:v>100000.12155405764</c:v>
                </c:pt>
                <c:pt idx="31">
                  <c:v>100000.13360145125</c:v>
                </c:pt>
                <c:pt idx="32">
                  <c:v>100000.12550787113</c:v>
                </c:pt>
                <c:pt idx="33">
                  <c:v>100000.1352191465</c:v>
                </c:pt>
                <c:pt idx="34">
                  <c:v>100000.1352191465</c:v>
                </c:pt>
                <c:pt idx="35">
                  <c:v>100000.12712556637</c:v>
                </c:pt>
                <c:pt idx="36">
                  <c:v>100000.13683684175</c:v>
                </c:pt>
                <c:pt idx="37">
                  <c:v>100000.14654811712</c:v>
                </c:pt>
                <c:pt idx="38">
                  <c:v>100000.15859551073</c:v>
                </c:pt>
                <c:pt idx="39">
                  <c:v>100000.15859551073</c:v>
                </c:pt>
                <c:pt idx="40">
                  <c:v>100000.17064290434</c:v>
                </c:pt>
                <c:pt idx="41">
                  <c:v>100000.18269029795</c:v>
                </c:pt>
                <c:pt idx="42">
                  <c:v>100000.17459671783</c:v>
                </c:pt>
                <c:pt idx="43">
                  <c:v>100000.17459671783</c:v>
                </c:pt>
                <c:pt idx="44">
                  <c:v>100000.16650313771</c:v>
                </c:pt>
                <c:pt idx="45">
                  <c:v>100000.16650313771</c:v>
                </c:pt>
                <c:pt idx="46">
                  <c:v>100000.15840955758</c:v>
                </c:pt>
                <c:pt idx="47">
                  <c:v>100000.16812083295</c:v>
                </c:pt>
                <c:pt idx="48">
                  <c:v>100000.17783210833</c:v>
                </c:pt>
                <c:pt idx="49">
                  <c:v>100000.1697385282</c:v>
                </c:pt>
                <c:pt idx="50">
                  <c:v>100000.1697385282</c:v>
                </c:pt>
                <c:pt idx="51">
                  <c:v>100000.18178592181</c:v>
                </c:pt>
                <c:pt idx="52">
                  <c:v>100000.18178592181</c:v>
                </c:pt>
                <c:pt idx="53">
                  <c:v>100000.18178592181</c:v>
                </c:pt>
                <c:pt idx="54">
                  <c:v>100000.18178592181</c:v>
                </c:pt>
                <c:pt idx="55">
                  <c:v>100000.18178592181</c:v>
                </c:pt>
                <c:pt idx="56">
                  <c:v>100000.17369234169</c:v>
                </c:pt>
                <c:pt idx="57">
                  <c:v>100000.18340361706</c:v>
                </c:pt>
                <c:pt idx="58">
                  <c:v>100000.19311489243</c:v>
                </c:pt>
                <c:pt idx="59">
                  <c:v>100000.19311489243</c:v>
                </c:pt>
                <c:pt idx="60">
                  <c:v>100000.19311489243</c:v>
                </c:pt>
                <c:pt idx="61">
                  <c:v>100000.20516228605</c:v>
                </c:pt>
                <c:pt idx="62">
                  <c:v>100000.21487356142</c:v>
                </c:pt>
                <c:pt idx="63">
                  <c:v>100000.21487356142</c:v>
                </c:pt>
                <c:pt idx="64">
                  <c:v>100000.21487356142</c:v>
                </c:pt>
                <c:pt idx="65">
                  <c:v>100000.21487356142</c:v>
                </c:pt>
                <c:pt idx="66">
                  <c:v>100000.21487356142</c:v>
                </c:pt>
                <c:pt idx="67">
                  <c:v>100000.20677998129</c:v>
                </c:pt>
                <c:pt idx="68">
                  <c:v>100000.21649125667</c:v>
                </c:pt>
                <c:pt idx="69">
                  <c:v>100000.21649125667</c:v>
                </c:pt>
                <c:pt idx="70">
                  <c:v>100000.22620253204</c:v>
                </c:pt>
                <c:pt idx="71">
                  <c:v>100000.23591380741</c:v>
                </c:pt>
                <c:pt idx="72">
                  <c:v>100000.22782022729</c:v>
                </c:pt>
                <c:pt idx="73">
                  <c:v>100000.2398676209</c:v>
                </c:pt>
                <c:pt idx="74">
                  <c:v>100000.25191501451</c:v>
                </c:pt>
                <c:pt idx="75">
                  <c:v>100000.24382143439</c:v>
                </c:pt>
                <c:pt idx="76">
                  <c:v>100000.23572785426</c:v>
                </c:pt>
                <c:pt idx="77">
                  <c:v>100000.23572785426</c:v>
                </c:pt>
                <c:pt idx="78">
                  <c:v>100000.23572785426</c:v>
                </c:pt>
                <c:pt idx="79">
                  <c:v>100000.22763427414</c:v>
                </c:pt>
                <c:pt idx="80">
                  <c:v>100000.23734554951</c:v>
                </c:pt>
                <c:pt idx="81">
                  <c:v>100000.24939294312</c:v>
                </c:pt>
                <c:pt idx="82">
                  <c:v>100000.24939294312</c:v>
                </c:pt>
                <c:pt idx="83">
                  <c:v>100000.24939294312</c:v>
                </c:pt>
                <c:pt idx="84">
                  <c:v>100000.24939294312</c:v>
                </c:pt>
                <c:pt idx="85">
                  <c:v>100000.25910421849</c:v>
                </c:pt>
                <c:pt idx="86">
                  <c:v>100000.26881549387</c:v>
                </c:pt>
                <c:pt idx="87">
                  <c:v>100000.28086288748</c:v>
                </c:pt>
                <c:pt idx="88">
                  <c:v>100000.29291028109</c:v>
                </c:pt>
                <c:pt idx="89">
                  <c:v>100000.3049576747</c:v>
                </c:pt>
                <c:pt idx="90">
                  <c:v>100000.3049576747</c:v>
                </c:pt>
                <c:pt idx="91">
                  <c:v>100000.3049576747</c:v>
                </c:pt>
                <c:pt idx="92">
                  <c:v>100000.3049576747</c:v>
                </c:pt>
                <c:pt idx="93">
                  <c:v>100000.31466895007</c:v>
                </c:pt>
                <c:pt idx="94">
                  <c:v>100000.32438022544</c:v>
                </c:pt>
                <c:pt idx="95">
                  <c:v>100000.32438022544</c:v>
                </c:pt>
                <c:pt idx="96">
                  <c:v>100000.32438022544</c:v>
                </c:pt>
                <c:pt idx="97">
                  <c:v>100000.33642761906</c:v>
                </c:pt>
                <c:pt idx="98">
                  <c:v>100000.33642761906</c:v>
                </c:pt>
                <c:pt idx="99">
                  <c:v>100000.32833403893</c:v>
                </c:pt>
                <c:pt idx="100">
                  <c:v>100000.34038143254</c:v>
                </c:pt>
              </c:numCache>
            </c:numRef>
          </c:val>
        </c:ser>
        <c:marker val="1"/>
        <c:axId val="269882496"/>
        <c:axId val="269884032"/>
      </c:lineChart>
      <c:catAx>
        <c:axId val="269882496"/>
        <c:scaling>
          <c:orientation val="minMax"/>
        </c:scaling>
        <c:axPos val="b"/>
        <c:tickLblPos val="nextTo"/>
        <c:crossAx val="269884032"/>
        <c:crosses val="autoZero"/>
        <c:auto val="1"/>
        <c:lblAlgn val="ctr"/>
        <c:lblOffset val="100"/>
      </c:catAx>
      <c:valAx>
        <c:axId val="269884032"/>
        <c:scaling>
          <c:orientation val="minMax"/>
          <c:max val="103000"/>
          <c:min val="97000"/>
        </c:scaling>
        <c:axPos val="l"/>
        <c:majorGridlines/>
        <c:minorGridlines/>
        <c:numFmt formatCode="[$$-409]#,##0" sourceLinked="1"/>
        <c:tickLblPos val="nextTo"/>
        <c:crossAx val="269882496"/>
        <c:crosses val="autoZero"/>
        <c:crossBetween val="between"/>
      </c:valAx>
    </c:plotArea>
    <c:plotVisOnly val="1"/>
  </c:chart>
  <c:printSettings>
    <c:headerFooter/>
    <c:pageMargins b="0.75000000000001432" l="0.70000000000000062" r="0.70000000000000062" t="0.75000000000001432"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US"/>
              <a:t>Average Profit/Trade</a:t>
            </a:r>
          </a:p>
        </c:rich>
      </c:tx>
      <c:layout>
        <c:manualLayout>
          <c:xMode val="edge"/>
          <c:yMode val="edge"/>
          <c:x val="0.35994418037149095"/>
          <c:y val="3.0204962243797196E-2"/>
        </c:manualLayout>
      </c:layout>
    </c:title>
    <c:plotArea>
      <c:layout/>
      <c:barChart>
        <c:barDir val="col"/>
        <c:grouping val="clustered"/>
        <c:ser>
          <c:idx val="0"/>
          <c:order val="0"/>
          <c:tx>
            <c:v>MCtr</c:v>
          </c:tx>
          <c:spPr>
            <a:gradFill>
              <a:gsLst>
                <a:gs pos="1000">
                  <a:srgbClr val="00B050"/>
                </a:gs>
                <a:gs pos="1000">
                  <a:srgbClr val="FF0000"/>
                </a:gs>
                <a:gs pos="99000">
                  <a:srgbClr val="00B050"/>
                </a:gs>
                <a:gs pos="99000">
                  <a:srgbClr val="FF0000"/>
                </a:gs>
              </a:gsLst>
              <a:lin ang="5400000" scaled="0"/>
            </a:gradFill>
            <a:ln>
              <a:solidFill>
                <a:schemeClr val="accent1"/>
              </a:solidFill>
            </a:ln>
          </c:spPr>
          <c:invertIfNegative val="1"/>
          <c:trendline>
            <c:trendlineType val="poly"/>
            <c:order val="3"/>
          </c:trendline>
          <c:cat>
            <c:numRef>
              <c:f>'Monte Carlo'!$M$3:$M$82</c:f>
              <c:numCache>
                <c:formatCode>General</c:formatCode>
                <c:ptCount val="80"/>
                <c:pt idx="0">
                  <c:v>1.2500000000000001E-2</c:v>
                </c:pt>
                <c:pt idx="1">
                  <c:v>2.5000000000000001E-2</c:v>
                </c:pt>
                <c:pt idx="2">
                  <c:v>3.7499999999999999E-2</c:v>
                </c:pt>
                <c:pt idx="3">
                  <c:v>0.05</c:v>
                </c:pt>
                <c:pt idx="4">
                  <c:v>6.25E-2</c:v>
                </c:pt>
                <c:pt idx="5">
                  <c:v>7.4999999999999997E-2</c:v>
                </c:pt>
                <c:pt idx="6">
                  <c:v>8.7499999999999994E-2</c:v>
                </c:pt>
                <c:pt idx="7">
                  <c:v>0.1</c:v>
                </c:pt>
                <c:pt idx="8">
                  <c:v>0.1125</c:v>
                </c:pt>
                <c:pt idx="9">
                  <c:v>0.125</c:v>
                </c:pt>
                <c:pt idx="10">
                  <c:v>0.13750000000000001</c:v>
                </c:pt>
                <c:pt idx="11">
                  <c:v>0.15</c:v>
                </c:pt>
                <c:pt idx="12">
                  <c:v>0.16250000000000001</c:v>
                </c:pt>
                <c:pt idx="13">
                  <c:v>0.17499999999999999</c:v>
                </c:pt>
                <c:pt idx="14">
                  <c:v>0.1875</c:v>
                </c:pt>
                <c:pt idx="15">
                  <c:v>0.2</c:v>
                </c:pt>
                <c:pt idx="16">
                  <c:v>0.21249999999999999</c:v>
                </c:pt>
                <c:pt idx="17">
                  <c:v>0.22500000000000001</c:v>
                </c:pt>
                <c:pt idx="18">
                  <c:v>0.23749999999999999</c:v>
                </c:pt>
                <c:pt idx="19">
                  <c:v>0.25</c:v>
                </c:pt>
                <c:pt idx="20">
                  <c:v>0.26250000000000001</c:v>
                </c:pt>
                <c:pt idx="21">
                  <c:v>0.27500000000000002</c:v>
                </c:pt>
                <c:pt idx="22">
                  <c:v>0.28749999999999998</c:v>
                </c:pt>
                <c:pt idx="23">
                  <c:v>0.3</c:v>
                </c:pt>
                <c:pt idx="24">
                  <c:v>0.3125</c:v>
                </c:pt>
                <c:pt idx="25">
                  <c:v>0.32500000000000001</c:v>
                </c:pt>
                <c:pt idx="26">
                  <c:v>0.33750000000000002</c:v>
                </c:pt>
                <c:pt idx="27">
                  <c:v>0.35</c:v>
                </c:pt>
                <c:pt idx="28">
                  <c:v>0.36249999999999999</c:v>
                </c:pt>
                <c:pt idx="29">
                  <c:v>0.375</c:v>
                </c:pt>
                <c:pt idx="30">
                  <c:v>0.38750000000000001</c:v>
                </c:pt>
                <c:pt idx="31">
                  <c:v>0.4</c:v>
                </c:pt>
                <c:pt idx="32">
                  <c:v>0.41249999999999998</c:v>
                </c:pt>
                <c:pt idx="33">
                  <c:v>0.42499999999999999</c:v>
                </c:pt>
                <c:pt idx="34">
                  <c:v>0.4375</c:v>
                </c:pt>
                <c:pt idx="35">
                  <c:v>0.45</c:v>
                </c:pt>
                <c:pt idx="36">
                  <c:v>0.46250000000000002</c:v>
                </c:pt>
                <c:pt idx="37">
                  <c:v>0.47499999999999998</c:v>
                </c:pt>
                <c:pt idx="38">
                  <c:v>0.48749999999999999</c:v>
                </c:pt>
                <c:pt idx="39">
                  <c:v>0.5</c:v>
                </c:pt>
                <c:pt idx="40">
                  <c:v>0.51249999999999996</c:v>
                </c:pt>
                <c:pt idx="41">
                  <c:v>0.52500000000000002</c:v>
                </c:pt>
                <c:pt idx="42">
                  <c:v>0.53749999999999998</c:v>
                </c:pt>
                <c:pt idx="43">
                  <c:v>0.55000000000000004</c:v>
                </c:pt>
                <c:pt idx="44">
                  <c:v>0.5625</c:v>
                </c:pt>
                <c:pt idx="45">
                  <c:v>0.57499999999999996</c:v>
                </c:pt>
                <c:pt idx="46">
                  <c:v>0.58750000000000002</c:v>
                </c:pt>
                <c:pt idx="47">
                  <c:v>0.6</c:v>
                </c:pt>
                <c:pt idx="48">
                  <c:v>0.61250000000000004</c:v>
                </c:pt>
                <c:pt idx="49">
                  <c:v>0.625</c:v>
                </c:pt>
                <c:pt idx="50">
                  <c:v>0.63749999999999996</c:v>
                </c:pt>
                <c:pt idx="51">
                  <c:v>0.65</c:v>
                </c:pt>
                <c:pt idx="52">
                  <c:v>0.66249999999999998</c:v>
                </c:pt>
                <c:pt idx="53">
                  <c:v>0.67500000000000004</c:v>
                </c:pt>
                <c:pt idx="54">
                  <c:v>0.6875</c:v>
                </c:pt>
                <c:pt idx="55">
                  <c:v>0.7</c:v>
                </c:pt>
                <c:pt idx="56">
                  <c:v>0.71250000000000002</c:v>
                </c:pt>
                <c:pt idx="57">
                  <c:v>0.72499999999999998</c:v>
                </c:pt>
                <c:pt idx="58">
                  <c:v>0.73750000000000004</c:v>
                </c:pt>
                <c:pt idx="59">
                  <c:v>0.75</c:v>
                </c:pt>
                <c:pt idx="60">
                  <c:v>0.76249999999999996</c:v>
                </c:pt>
                <c:pt idx="61">
                  <c:v>0.77500000000000002</c:v>
                </c:pt>
                <c:pt idx="62">
                  <c:v>0.78749999999999998</c:v>
                </c:pt>
                <c:pt idx="63">
                  <c:v>0.8</c:v>
                </c:pt>
                <c:pt idx="64">
                  <c:v>0.8125</c:v>
                </c:pt>
                <c:pt idx="65">
                  <c:v>0.82499999999999996</c:v>
                </c:pt>
                <c:pt idx="66">
                  <c:v>0.83750000000000002</c:v>
                </c:pt>
                <c:pt idx="67">
                  <c:v>0.85</c:v>
                </c:pt>
                <c:pt idx="68">
                  <c:v>0.86250000000000004</c:v>
                </c:pt>
                <c:pt idx="69">
                  <c:v>0.875</c:v>
                </c:pt>
                <c:pt idx="70">
                  <c:v>0.88749999999999996</c:v>
                </c:pt>
                <c:pt idx="71">
                  <c:v>0.9</c:v>
                </c:pt>
                <c:pt idx="72">
                  <c:v>0.91249999999999998</c:v>
                </c:pt>
                <c:pt idx="73">
                  <c:v>0.92500000000000004</c:v>
                </c:pt>
                <c:pt idx="74">
                  <c:v>0.9375</c:v>
                </c:pt>
                <c:pt idx="75">
                  <c:v>0.95</c:v>
                </c:pt>
                <c:pt idx="76">
                  <c:v>0.96250000000000002</c:v>
                </c:pt>
                <c:pt idx="77">
                  <c:v>0.97499999999999998</c:v>
                </c:pt>
                <c:pt idx="78">
                  <c:v>0.98750000000000004</c:v>
                </c:pt>
                <c:pt idx="79">
                  <c:v>1</c:v>
                </c:pt>
              </c:numCache>
            </c:numRef>
          </c:cat>
          <c:val>
            <c:numRef>
              <c:f>'Monte Carlo'!$Q$2:$Q$82</c:f>
              <c:numCache>
                <c:formatCode>General</c:formatCode>
                <c:ptCount val="81"/>
                <c:pt idx="0">
                  <c:v>1.8803004873404043E-3</c:v>
                </c:pt>
                <c:pt idx="1">
                  <c:v>2.4421172752776034E-3</c:v>
                </c:pt>
                <c:pt idx="2">
                  <c:v>2.7081325598046217E-3</c:v>
                </c:pt>
                <c:pt idx="3">
                  <c:v>2.9147992744632165E-3</c:v>
                </c:pt>
                <c:pt idx="4">
                  <c:v>3.0413105324104787E-3</c:v>
                </c:pt>
                <c:pt idx="5">
                  <c:v>3.1354812759170061E-3</c:v>
                </c:pt>
                <c:pt idx="6">
                  <c:v>3.2895055805888559E-3</c:v>
                </c:pt>
                <c:pt idx="7">
                  <c:v>3.3368910132129475E-3</c:v>
                </c:pt>
                <c:pt idx="8">
                  <c:v>3.3836133780139098E-3</c:v>
                </c:pt>
                <c:pt idx="9">
                  <c:v>3.4448560209069624E-3</c:v>
                </c:pt>
                <c:pt idx="10">
                  <c:v>3.5042836290385048E-3</c:v>
                </c:pt>
                <c:pt idx="11">
                  <c:v>3.5902867161182331E-3</c:v>
                </c:pt>
                <c:pt idx="12">
                  <c:v>3.6462657582029046E-3</c:v>
                </c:pt>
                <c:pt idx="13">
                  <c:v>3.7075084010959559E-3</c:v>
                </c:pt>
                <c:pt idx="14">
                  <c:v>3.739710487804828E-3</c:v>
                </c:pt>
                <c:pt idx="15">
                  <c:v>3.78643285260579E-3</c:v>
                </c:pt>
                <c:pt idx="16">
                  <c:v>3.8476754954988408E-3</c:v>
                </c:pt>
                <c:pt idx="17">
                  <c:v>3.8710366778993226E-3</c:v>
                </c:pt>
                <c:pt idx="18">
                  <c:v>3.894397860299804E-3</c:v>
                </c:pt>
                <c:pt idx="19">
                  <c:v>3.9177590427002858E-3</c:v>
                </c:pt>
                <c:pt idx="20">
                  <c:v>3.9622711814241516E-3</c:v>
                </c:pt>
                <c:pt idx="21">
                  <c:v>4.0023628679938189E-3</c:v>
                </c:pt>
                <c:pt idx="22">
                  <c:v>4.0257240503943047E-3</c:v>
                </c:pt>
                <c:pt idx="23">
                  <c:v>4.072446415195264E-3</c:v>
                </c:pt>
                <c:pt idx="24">
                  <c:v>4.0958075975957462E-3</c:v>
                </c:pt>
                <c:pt idx="25">
                  <c:v>4.1336890580883157E-3</c:v>
                </c:pt>
                <c:pt idx="26">
                  <c:v>4.1570502404887988E-3</c:v>
                </c:pt>
                <c:pt idx="27">
                  <c:v>4.1892523271976709E-3</c:v>
                </c:pt>
                <c:pt idx="28">
                  <c:v>4.2271337876902395E-3</c:v>
                </c:pt>
                <c:pt idx="29">
                  <c:v>4.2504949700907227E-3</c:v>
                </c:pt>
                <c:pt idx="30">
                  <c:v>4.273856152491204E-3</c:v>
                </c:pt>
                <c:pt idx="31">
                  <c:v>4.2972173348916863E-3</c:v>
                </c:pt>
                <c:pt idx="32">
                  <c:v>4.3350987953842584E-3</c:v>
                </c:pt>
                <c:pt idx="33">
                  <c:v>4.3673008820931287E-3</c:v>
                </c:pt>
                <c:pt idx="34">
                  <c:v>4.4051823425857008E-3</c:v>
                </c:pt>
                <c:pt idx="35">
                  <c:v>4.4285435249861831E-3</c:v>
                </c:pt>
                <c:pt idx="36">
                  <c:v>4.4519047073866636E-3</c:v>
                </c:pt>
                <c:pt idx="37">
                  <c:v>4.4752658897871458E-3</c:v>
                </c:pt>
                <c:pt idx="38">
                  <c:v>4.5131473502797162E-3</c:v>
                </c:pt>
                <c:pt idx="39">
                  <c:v>4.5366190439840521E-3</c:v>
                </c:pt>
                <c:pt idx="40">
                  <c:v>4.5598697150806781E-3</c:v>
                </c:pt>
                <c:pt idx="41">
                  <c:v>4.5832308974811595E-3</c:v>
                </c:pt>
                <c:pt idx="42">
                  <c:v>4.6065920798816409E-3</c:v>
                </c:pt>
                <c:pt idx="43">
                  <c:v>4.6384626326789486E-3</c:v>
                </c:pt>
                <c:pt idx="44">
                  <c:v>4.6766756270830833E-3</c:v>
                </c:pt>
                <c:pt idx="45">
                  <c:v>4.7145570875756562E-3</c:v>
                </c:pt>
                <c:pt idx="46">
                  <c:v>4.7379182699761385E-3</c:v>
                </c:pt>
                <c:pt idx="47">
                  <c:v>4.7846406347770969E-3</c:v>
                </c:pt>
                <c:pt idx="48">
                  <c:v>4.8080018171775809E-3</c:v>
                </c:pt>
                <c:pt idx="49">
                  <c:v>4.8303683978433674E-3</c:v>
                </c:pt>
                <c:pt idx="50">
                  <c:v>4.8547241819785446E-3</c:v>
                </c:pt>
                <c:pt idx="51">
                  <c:v>4.8926056424711166E-3</c:v>
                </c:pt>
                <c:pt idx="52">
                  <c:v>4.9298898265122196E-3</c:v>
                </c:pt>
                <c:pt idx="53">
                  <c:v>4.9626891896725599E-3</c:v>
                </c:pt>
                <c:pt idx="54">
                  <c:v>5.0094115544735219E-3</c:v>
                </c:pt>
                <c:pt idx="55">
                  <c:v>5.032772736874005E-3</c:v>
                </c:pt>
                <c:pt idx="56">
                  <c:v>5.0794951016749643E-3</c:v>
                </c:pt>
                <c:pt idx="57">
                  <c:v>5.1173765621675381E-3</c:v>
                </c:pt>
                <c:pt idx="58">
                  <c:v>5.1431689932528273E-3</c:v>
                </c:pt>
                <c:pt idx="59">
                  <c:v>5.1874601093689797E-3</c:v>
                </c:pt>
                <c:pt idx="60">
                  <c:v>5.2400227697700641E-3</c:v>
                </c:pt>
                <c:pt idx="61">
                  <c:v>5.280904838970907E-3</c:v>
                </c:pt>
                <c:pt idx="62">
                  <c:v>5.3187862994634764E-3</c:v>
                </c:pt>
                <c:pt idx="63">
                  <c:v>5.3484466261836871E-3</c:v>
                </c:pt>
                <c:pt idx="64">
                  <c:v>5.4051583056186894E-3</c:v>
                </c:pt>
                <c:pt idx="65">
                  <c:v>5.4455749026541969E-3</c:v>
                </c:pt>
                <c:pt idx="66">
                  <c:v>5.4750208302124246E-3</c:v>
                </c:pt>
                <c:pt idx="67">
                  <c:v>5.5290369410678098E-3</c:v>
                </c:pt>
                <c:pt idx="68">
                  <c:v>5.5669184015603801E-3</c:v>
                </c:pt>
                <c:pt idx="69">
                  <c:v>5.6192768428579443E-3</c:v>
                </c:pt>
                <c:pt idx="70">
                  <c:v>5.6982445916548751E-3</c:v>
                </c:pt>
                <c:pt idx="71">
                  <c:v>5.7594872345479312E-3</c:v>
                </c:pt>
                <c:pt idx="72">
                  <c:v>5.8070936897797335E-3</c:v>
                </c:pt>
                <c:pt idx="73">
                  <c:v>5.881487177831519E-3</c:v>
                </c:pt>
                <c:pt idx="74">
                  <c:v>5.9247676000313389E-3</c:v>
                </c:pt>
                <c:pt idx="75">
                  <c:v>6.0246278973800265E-3</c:v>
                </c:pt>
                <c:pt idx="76">
                  <c:v>6.1010640662467587E-3</c:v>
                </c:pt>
                <c:pt idx="77">
                  <c:v>6.209029073940775E-3</c:v>
                </c:pt>
                <c:pt idx="78">
                  <c:v>6.3494171909513732E-3</c:v>
                </c:pt>
                <c:pt idx="79">
                  <c:v>6.5973282704405636E-3</c:v>
                </c:pt>
                <c:pt idx="80">
                  <c:v>7.2160777604204787E-3</c:v>
                </c:pt>
              </c:numCache>
            </c:numRef>
          </c:val>
        </c:ser>
        <c:gapWidth val="52"/>
        <c:axId val="269913088"/>
        <c:axId val="269927168"/>
      </c:barChart>
      <c:catAx>
        <c:axId val="269913088"/>
        <c:scaling>
          <c:orientation val="minMax"/>
        </c:scaling>
        <c:axPos val="b"/>
        <c:numFmt formatCode="0%" sourceLinked="0"/>
        <c:tickLblPos val="nextTo"/>
        <c:crossAx val="269927168"/>
        <c:crosses val="autoZero"/>
        <c:auto val="1"/>
        <c:lblAlgn val="ctr"/>
        <c:lblOffset val="100"/>
      </c:catAx>
      <c:valAx>
        <c:axId val="269927168"/>
        <c:scaling>
          <c:orientation val="minMax"/>
        </c:scaling>
        <c:axPos val="l"/>
        <c:majorGridlines/>
        <c:numFmt formatCode="#,##0.00\ [$$-409]" sourceLinked="0"/>
        <c:tickLblPos val="nextTo"/>
        <c:crossAx val="269913088"/>
        <c:crosses val="autoZero"/>
        <c:crossBetween val="between"/>
      </c:valAx>
      <c:spPr>
        <a:no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US"/>
              <a:t>Total Profit</a:t>
            </a:r>
          </a:p>
        </c:rich>
      </c:tx>
      <c:layout>
        <c:manualLayout>
          <c:xMode val="edge"/>
          <c:yMode val="edge"/>
          <c:x val="0.35994418037149056"/>
          <c:y val="3.0204962243797196E-2"/>
        </c:manualLayout>
      </c:layout>
    </c:title>
    <c:plotArea>
      <c:layout/>
      <c:barChart>
        <c:barDir val="col"/>
        <c:grouping val="clustered"/>
        <c:ser>
          <c:idx val="0"/>
          <c:order val="0"/>
          <c:tx>
            <c:v>MCtot</c:v>
          </c:tx>
          <c:spPr>
            <a:gradFill>
              <a:gsLst>
                <a:gs pos="1000">
                  <a:srgbClr val="00B050"/>
                </a:gs>
                <a:gs pos="1000">
                  <a:srgbClr val="FF0000"/>
                </a:gs>
                <a:gs pos="99000">
                  <a:srgbClr val="00B050"/>
                </a:gs>
                <a:gs pos="99000">
                  <a:srgbClr val="FF0000"/>
                </a:gs>
              </a:gsLst>
              <a:lin ang="5400000" scaled="0"/>
            </a:gradFill>
            <a:ln>
              <a:solidFill>
                <a:schemeClr val="accent1"/>
              </a:solidFill>
            </a:ln>
          </c:spPr>
          <c:invertIfNegative val="1"/>
          <c:trendline>
            <c:trendlineType val="poly"/>
            <c:order val="3"/>
          </c:trendline>
          <c:cat>
            <c:numRef>
              <c:f>'Monte Carlo'!$M$2:$M$82</c:f>
              <c:numCache>
                <c:formatCode>General</c:formatCode>
                <c:ptCount val="81"/>
                <c:pt idx="0">
                  <c:v>0</c:v>
                </c:pt>
                <c:pt idx="1">
                  <c:v>1.2500000000000001E-2</c:v>
                </c:pt>
                <c:pt idx="2">
                  <c:v>2.5000000000000001E-2</c:v>
                </c:pt>
                <c:pt idx="3">
                  <c:v>3.7499999999999999E-2</c:v>
                </c:pt>
                <c:pt idx="4">
                  <c:v>0.05</c:v>
                </c:pt>
                <c:pt idx="5">
                  <c:v>6.25E-2</c:v>
                </c:pt>
                <c:pt idx="6">
                  <c:v>7.4999999999999997E-2</c:v>
                </c:pt>
                <c:pt idx="7">
                  <c:v>8.7499999999999994E-2</c:v>
                </c:pt>
                <c:pt idx="8">
                  <c:v>0.1</c:v>
                </c:pt>
                <c:pt idx="9">
                  <c:v>0.1125</c:v>
                </c:pt>
                <c:pt idx="10">
                  <c:v>0.125</c:v>
                </c:pt>
                <c:pt idx="11">
                  <c:v>0.13750000000000001</c:v>
                </c:pt>
                <c:pt idx="12">
                  <c:v>0.15</c:v>
                </c:pt>
                <c:pt idx="13">
                  <c:v>0.16250000000000001</c:v>
                </c:pt>
                <c:pt idx="14">
                  <c:v>0.17499999999999999</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0.33750000000000002</c:v>
                </c:pt>
                <c:pt idx="28">
                  <c:v>0.35</c:v>
                </c:pt>
                <c:pt idx="29">
                  <c:v>0.36249999999999999</c:v>
                </c:pt>
                <c:pt idx="30">
                  <c:v>0.375</c:v>
                </c:pt>
                <c:pt idx="31">
                  <c:v>0.38750000000000001</c:v>
                </c:pt>
                <c:pt idx="32">
                  <c:v>0.4</c:v>
                </c:pt>
                <c:pt idx="33">
                  <c:v>0.41249999999999998</c:v>
                </c:pt>
                <c:pt idx="34">
                  <c:v>0.42499999999999999</c:v>
                </c:pt>
                <c:pt idx="35">
                  <c:v>0.4375</c:v>
                </c:pt>
                <c:pt idx="36">
                  <c:v>0.45</c:v>
                </c:pt>
                <c:pt idx="37">
                  <c:v>0.46250000000000002</c:v>
                </c:pt>
                <c:pt idx="38">
                  <c:v>0.47499999999999998</c:v>
                </c:pt>
                <c:pt idx="39">
                  <c:v>0.48749999999999999</c:v>
                </c:pt>
                <c:pt idx="40">
                  <c:v>0.5</c:v>
                </c:pt>
                <c:pt idx="41">
                  <c:v>0.51249999999999996</c:v>
                </c:pt>
                <c:pt idx="42">
                  <c:v>0.52500000000000002</c:v>
                </c:pt>
                <c:pt idx="43">
                  <c:v>0.53749999999999998</c:v>
                </c:pt>
                <c:pt idx="44">
                  <c:v>0.55000000000000004</c:v>
                </c:pt>
                <c:pt idx="45">
                  <c:v>0.5625</c:v>
                </c:pt>
                <c:pt idx="46">
                  <c:v>0.57499999999999996</c:v>
                </c:pt>
                <c:pt idx="47">
                  <c:v>0.58750000000000002</c:v>
                </c:pt>
                <c:pt idx="48">
                  <c:v>0.6</c:v>
                </c:pt>
                <c:pt idx="49">
                  <c:v>0.61250000000000004</c:v>
                </c:pt>
                <c:pt idx="50">
                  <c:v>0.625</c:v>
                </c:pt>
                <c:pt idx="51">
                  <c:v>0.63749999999999996</c:v>
                </c:pt>
                <c:pt idx="52">
                  <c:v>0.65</c:v>
                </c:pt>
                <c:pt idx="53">
                  <c:v>0.66249999999999998</c:v>
                </c:pt>
                <c:pt idx="54">
                  <c:v>0.67500000000000004</c:v>
                </c:pt>
                <c:pt idx="55">
                  <c:v>0.6875</c:v>
                </c:pt>
                <c:pt idx="56">
                  <c:v>0.7</c:v>
                </c:pt>
                <c:pt idx="57">
                  <c:v>0.71250000000000002</c:v>
                </c:pt>
                <c:pt idx="58">
                  <c:v>0.72499999999999998</c:v>
                </c:pt>
                <c:pt idx="59">
                  <c:v>0.73750000000000004</c:v>
                </c:pt>
                <c:pt idx="60">
                  <c:v>0.75</c:v>
                </c:pt>
                <c:pt idx="61">
                  <c:v>0.76249999999999996</c:v>
                </c:pt>
                <c:pt idx="62">
                  <c:v>0.77500000000000002</c:v>
                </c:pt>
                <c:pt idx="63">
                  <c:v>0.78749999999999998</c:v>
                </c:pt>
                <c:pt idx="64">
                  <c:v>0.8</c:v>
                </c:pt>
                <c:pt idx="65">
                  <c:v>0.8125</c:v>
                </c:pt>
                <c:pt idx="66">
                  <c:v>0.82499999999999996</c:v>
                </c:pt>
                <c:pt idx="67">
                  <c:v>0.83750000000000002</c:v>
                </c:pt>
                <c:pt idx="68">
                  <c:v>0.85</c:v>
                </c:pt>
                <c:pt idx="69">
                  <c:v>0.86250000000000004</c:v>
                </c:pt>
                <c:pt idx="70">
                  <c:v>0.875</c:v>
                </c:pt>
                <c:pt idx="71">
                  <c:v>0.88749999999999996</c:v>
                </c:pt>
                <c:pt idx="72">
                  <c:v>0.9</c:v>
                </c:pt>
                <c:pt idx="73">
                  <c:v>0.91249999999999998</c:v>
                </c:pt>
                <c:pt idx="74">
                  <c:v>0.92500000000000004</c:v>
                </c:pt>
                <c:pt idx="75">
                  <c:v>0.9375</c:v>
                </c:pt>
                <c:pt idx="76">
                  <c:v>0.95</c:v>
                </c:pt>
                <c:pt idx="77">
                  <c:v>0.96250000000000002</c:v>
                </c:pt>
                <c:pt idx="78">
                  <c:v>0.97499999999999998</c:v>
                </c:pt>
                <c:pt idx="79">
                  <c:v>0.98750000000000004</c:v>
                </c:pt>
                <c:pt idx="80">
                  <c:v>1</c:v>
                </c:pt>
              </c:numCache>
            </c:numRef>
          </c:cat>
          <c:val>
            <c:numRef>
              <c:f>'Monte Carlo'!$S$2:$S$82</c:f>
              <c:numCache>
                <c:formatCode>General</c:formatCode>
                <c:ptCount val="81"/>
                <c:pt idx="0">
                  <c:v>0.20131998343674629</c:v>
                </c:pt>
                <c:pt idx="1">
                  <c:v>0.27054318326084842</c:v>
                </c:pt>
                <c:pt idx="2">
                  <c:v>0.30476673323102554</c:v>
                </c:pt>
                <c:pt idx="3">
                  <c:v>0.33184319913341698</c:v>
                </c:pt>
                <c:pt idx="4">
                  <c:v>0.34895445543095926</c:v>
                </c:pt>
                <c:pt idx="5">
                  <c:v>0.36159167853236923</c:v>
                </c:pt>
                <c:pt idx="6">
                  <c:v>0.38276079309781319</c:v>
                </c:pt>
                <c:pt idx="7">
                  <c:v>0.38923922842018904</c:v>
                </c:pt>
                <c:pt idx="8">
                  <c:v>0.39567509097090903</c:v>
                </c:pt>
                <c:pt idx="9">
                  <c:v>0.40440578209969419</c:v>
                </c:pt>
                <c:pt idx="10">
                  <c:v>0.4129061905609186</c:v>
                </c:pt>
                <c:pt idx="11">
                  <c:v>0.42484859168761019</c:v>
                </c:pt>
                <c:pt idx="12">
                  <c:v>0.43292268590832883</c:v>
                </c:pt>
                <c:pt idx="13">
                  <c:v>0.44188638058413576</c:v>
                </c:pt>
                <c:pt idx="14">
                  <c:v>0.44622990419046132</c:v>
                </c:pt>
                <c:pt idx="15">
                  <c:v>0.45292978473637319</c:v>
                </c:pt>
                <c:pt idx="16">
                  <c:v>0.4620186344725391</c:v>
                </c:pt>
                <c:pt idx="17">
                  <c:v>0.46540123352098789</c:v>
                </c:pt>
                <c:pt idx="18">
                  <c:v>0.46879165871887979</c:v>
                </c:pt>
                <c:pt idx="19">
                  <c:v>0.4721899281731845</c:v>
                </c:pt>
                <c:pt idx="20">
                  <c:v>0.47875248759783812</c:v>
                </c:pt>
                <c:pt idx="21">
                  <c:v>0.48482669939455925</c:v>
                </c:pt>
                <c:pt idx="22">
                  <c:v>0.48826206831671931</c:v>
                </c:pt>
                <c:pt idx="23">
                  <c:v>0.49515666927182511</c:v>
                </c:pt>
                <c:pt idx="24">
                  <c:v>0.49861593812620897</c:v>
                </c:pt>
                <c:pt idx="25">
                  <c:v>0.5045096706637695</c:v>
                </c:pt>
                <c:pt idx="26">
                  <c:v>0.50799057908748912</c:v>
                </c:pt>
                <c:pt idx="27">
                  <c:v>0.51253323429706887</c:v>
                </c:pt>
                <c:pt idx="28">
                  <c:v>0.51848170055204912</c:v>
                </c:pt>
                <c:pt idx="29">
                  <c:v>0.5219949353592287</c:v>
                </c:pt>
                <c:pt idx="30">
                  <c:v>0.52551629856124171</c:v>
                </c:pt>
                <c:pt idx="31">
                  <c:v>0.52904580896434883</c:v>
                </c:pt>
                <c:pt idx="32">
                  <c:v>0.53505921560606851</c:v>
                </c:pt>
                <c:pt idx="33">
                  <c:v>0.53968341209608051</c:v>
                </c:pt>
                <c:pt idx="34">
                  <c:v>0.54573865413144906</c:v>
                </c:pt>
                <c:pt idx="35">
                  <c:v>0.54931495198246849</c:v>
                </c:pt>
                <c:pt idx="36">
                  <c:v>0.55289952413411736</c:v>
                </c:pt>
                <c:pt idx="37">
                  <c:v>0.55649238973023074</c:v>
                </c:pt>
                <c:pt idx="38">
                  <c:v>0.56261373784113455</c:v>
                </c:pt>
                <c:pt idx="39">
                  <c:v>0.56624272698240619</c:v>
                </c:pt>
                <c:pt idx="40">
                  <c:v>0.56985278424212693</c:v>
                </c:pt>
                <c:pt idx="41">
                  <c:v>0.57348487374425305</c:v>
                </c:pt>
                <c:pt idx="42">
                  <c:v>0.57712536662934932</c:v>
                </c:pt>
                <c:pt idx="43">
                  <c:v>0.58183495774158112</c:v>
                </c:pt>
                <c:pt idx="44">
                  <c:v>0.5880974602323219</c:v>
                </c:pt>
                <c:pt idx="45">
                  <c:v>0.59434310425362735</c:v>
                </c:pt>
                <c:pt idx="46">
                  <c:v>0.59803185577853146</c:v>
                </c:pt>
                <c:pt idx="47">
                  <c:v>0.60543498201126633</c:v>
                </c:pt>
                <c:pt idx="48">
                  <c:v>0.60914939625637277</c:v>
                </c:pt>
                <c:pt idx="49">
                  <c:v>0.61274600007539759</c:v>
                </c:pt>
                <c:pt idx="50">
                  <c:v>0.61660402619052723</c:v>
                </c:pt>
                <c:pt idx="51">
                  <c:v>0.62296178037364636</c:v>
                </c:pt>
                <c:pt idx="52">
                  <c:v>0.62877114226500797</c:v>
                </c:pt>
                <c:pt idx="53">
                  <c:v>0.63425275884948251</c:v>
                </c:pt>
                <c:pt idx="54">
                  <c:v>0.64182368393849776</c:v>
                </c:pt>
                <c:pt idx="55">
                  <c:v>0.6456222888947295</c:v>
                </c:pt>
                <c:pt idx="56">
                  <c:v>0.65324588506525427</c:v>
                </c:pt>
                <c:pt idx="57">
                  <c:v>0.65974774375867173</c:v>
                </c:pt>
                <c:pt idx="58">
                  <c:v>0.66390674500281333</c:v>
                </c:pt>
                <c:pt idx="59">
                  <c:v>0.67129464293813434</c:v>
                </c:pt>
                <c:pt idx="60">
                  <c:v>0.68000834618553063</c:v>
                </c:pt>
                <c:pt idx="61">
                  <c:v>0.68681556590631299</c:v>
                </c:pt>
                <c:pt idx="62">
                  <c:v>0.69344944689791455</c:v>
                </c:pt>
                <c:pt idx="63">
                  <c:v>0.69821058328168251</c:v>
                </c:pt>
                <c:pt idx="64">
                  <c:v>0.70822357016010296</c:v>
                </c:pt>
                <c:pt idx="65">
                  <c:v>0.71503312864967761</c:v>
                </c:pt>
                <c:pt idx="66">
                  <c:v>0.72007774250183754</c:v>
                </c:pt>
                <c:pt idx="67">
                  <c:v>0.72903999452687007</c:v>
                </c:pt>
                <c:pt idx="68">
                  <c:v>0.73583993506882495</c:v>
                </c:pt>
                <c:pt idx="69">
                  <c:v>0.74465649135547618</c:v>
                </c:pt>
                <c:pt idx="70">
                  <c:v>0.75885035613940466</c:v>
                </c:pt>
                <c:pt idx="71">
                  <c:v>0.76985290200452061</c:v>
                </c:pt>
                <c:pt idx="72">
                  <c:v>0.77817596823737301</c:v>
                </c:pt>
                <c:pt idx="73">
                  <c:v>0.79115524885200661</c:v>
                </c:pt>
                <c:pt idx="74">
                  <c:v>0.79902848256179204</c:v>
                </c:pt>
                <c:pt idx="75">
                  <c:v>0.81707022249490224</c:v>
                </c:pt>
                <c:pt idx="76">
                  <c:v>0.83100356656174412</c:v>
                </c:pt>
                <c:pt idx="77">
                  <c:v>0.85099293434773793</c:v>
                </c:pt>
                <c:pt idx="78">
                  <c:v>0.87687002430968208</c:v>
                </c:pt>
                <c:pt idx="79">
                  <c:v>0.92381837440530534</c:v>
                </c:pt>
                <c:pt idx="80">
                  <c:v>1.0467062180752063</c:v>
                </c:pt>
              </c:numCache>
            </c:numRef>
          </c:val>
        </c:ser>
        <c:gapWidth val="52"/>
        <c:axId val="270210560"/>
        <c:axId val="270212096"/>
      </c:barChart>
      <c:catAx>
        <c:axId val="270210560"/>
        <c:scaling>
          <c:orientation val="minMax"/>
        </c:scaling>
        <c:axPos val="b"/>
        <c:numFmt formatCode="0%" sourceLinked="0"/>
        <c:tickLblPos val="nextTo"/>
        <c:crossAx val="270212096"/>
        <c:crosses val="autoZero"/>
        <c:auto val="1"/>
        <c:lblAlgn val="ctr"/>
        <c:lblOffset val="100"/>
      </c:catAx>
      <c:valAx>
        <c:axId val="270212096"/>
        <c:scaling>
          <c:orientation val="minMax"/>
        </c:scaling>
        <c:axPos val="l"/>
        <c:majorGridlines/>
        <c:numFmt formatCode="#,##0" sourceLinked="0"/>
        <c:tickLblPos val="nextTo"/>
        <c:crossAx val="270210560"/>
        <c:crosses val="autoZero"/>
        <c:crossBetween val="between"/>
      </c:valAx>
      <c:spPr>
        <a:no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sz="800" b="0" i="0" u="none" strike="noStrike" baseline="0">
                <a:solidFill>
                  <a:srgbClr val="000000"/>
                </a:solidFill>
                <a:latin typeface="Verdana"/>
                <a:ea typeface="Verdana"/>
                <a:cs typeface="Verdana"/>
              </a:defRPr>
            </a:pPr>
            <a:r>
              <a:rPr lang="de-DE" sz="1100" b="1">
                <a:latin typeface="+mn-lt"/>
              </a:rPr>
              <a:t>Distribution MC Average Trade</a:t>
            </a:r>
          </a:p>
        </c:rich>
      </c:tx>
      <c:layout>
        <c:manualLayout>
          <c:xMode val="edge"/>
          <c:yMode val="edge"/>
          <c:x val="0.37987837782130995"/>
          <c:y val="3.7824652060550155E-2"/>
        </c:manualLayout>
      </c:layout>
      <c:spPr>
        <a:noFill/>
        <a:ln w="25400">
          <a:noFill/>
        </a:ln>
      </c:spPr>
    </c:title>
    <c:plotArea>
      <c:layout>
        <c:manualLayout>
          <c:layoutTarget val="inner"/>
          <c:xMode val="edge"/>
          <c:yMode val="edge"/>
          <c:x val="0.12500028257081044"/>
          <c:y val="0.12227100306829389"/>
          <c:w val="0.74305723528201695"/>
          <c:h val="0.75546012610050084"/>
        </c:manualLayout>
      </c:layout>
      <c:areaChart>
        <c:grouping val="standard"/>
        <c:ser>
          <c:idx val="0"/>
          <c:order val="0"/>
          <c:spPr>
            <a:ln w="12700">
              <a:solidFill>
                <a:srgbClr val="000000"/>
              </a:solidFill>
              <a:prstDash val="solid"/>
            </a:ln>
          </c:spPr>
          <c:cat>
            <c:numRef>
              <c:f>'Monte Carlo'!$W$2:$W$82</c:f>
              <c:numCache>
                <c:formatCode>General</c:formatCode>
                <c:ptCount val="81"/>
                <c:pt idx="0">
                  <c:v>1.8803004873404043E-3</c:v>
                </c:pt>
                <c:pt idx="1">
                  <c:v>2.4421172752776034E-3</c:v>
                </c:pt>
                <c:pt idx="2">
                  <c:v>2.7081325598046217E-3</c:v>
                </c:pt>
                <c:pt idx="3">
                  <c:v>2.9147992744632165E-3</c:v>
                </c:pt>
                <c:pt idx="4">
                  <c:v>3.0413105324104787E-3</c:v>
                </c:pt>
                <c:pt idx="5">
                  <c:v>3.1354812759170061E-3</c:v>
                </c:pt>
                <c:pt idx="6">
                  <c:v>3.2895055805888559E-3</c:v>
                </c:pt>
                <c:pt idx="7">
                  <c:v>3.3368910132129475E-3</c:v>
                </c:pt>
                <c:pt idx="8">
                  <c:v>3.3836133780139098E-3</c:v>
                </c:pt>
                <c:pt idx="9">
                  <c:v>3.4448560209069624E-3</c:v>
                </c:pt>
                <c:pt idx="10">
                  <c:v>3.5042836290385048E-3</c:v>
                </c:pt>
                <c:pt idx="11">
                  <c:v>3.5902867161182331E-3</c:v>
                </c:pt>
                <c:pt idx="12">
                  <c:v>3.6462657582029046E-3</c:v>
                </c:pt>
                <c:pt idx="13">
                  <c:v>3.7075084010959559E-3</c:v>
                </c:pt>
                <c:pt idx="14">
                  <c:v>3.739710487804828E-3</c:v>
                </c:pt>
                <c:pt idx="15">
                  <c:v>3.78643285260579E-3</c:v>
                </c:pt>
                <c:pt idx="16">
                  <c:v>3.8476754954988408E-3</c:v>
                </c:pt>
                <c:pt idx="17">
                  <c:v>3.8710366778993226E-3</c:v>
                </c:pt>
                <c:pt idx="18">
                  <c:v>3.894397860299804E-3</c:v>
                </c:pt>
                <c:pt idx="19">
                  <c:v>3.9177590427002858E-3</c:v>
                </c:pt>
                <c:pt idx="20">
                  <c:v>3.9622711814241516E-3</c:v>
                </c:pt>
                <c:pt idx="21">
                  <c:v>4.0023628679938189E-3</c:v>
                </c:pt>
                <c:pt idx="22">
                  <c:v>4.0257240503943047E-3</c:v>
                </c:pt>
                <c:pt idx="23">
                  <c:v>4.072446415195264E-3</c:v>
                </c:pt>
                <c:pt idx="24">
                  <c:v>4.0958075975957462E-3</c:v>
                </c:pt>
                <c:pt idx="25">
                  <c:v>4.1336890580883157E-3</c:v>
                </c:pt>
                <c:pt idx="26">
                  <c:v>4.1570502404887988E-3</c:v>
                </c:pt>
                <c:pt idx="27">
                  <c:v>4.1892523271976709E-3</c:v>
                </c:pt>
                <c:pt idx="28">
                  <c:v>4.2271337876902395E-3</c:v>
                </c:pt>
                <c:pt idx="29">
                  <c:v>4.2504949700907227E-3</c:v>
                </c:pt>
                <c:pt idx="30">
                  <c:v>4.273856152491204E-3</c:v>
                </c:pt>
                <c:pt idx="31">
                  <c:v>4.2972173348916863E-3</c:v>
                </c:pt>
                <c:pt idx="32">
                  <c:v>4.3350987953842584E-3</c:v>
                </c:pt>
                <c:pt idx="33">
                  <c:v>4.3673008820931287E-3</c:v>
                </c:pt>
                <c:pt idx="34">
                  <c:v>4.4051823425857008E-3</c:v>
                </c:pt>
                <c:pt idx="35">
                  <c:v>4.4285435249861831E-3</c:v>
                </c:pt>
                <c:pt idx="36">
                  <c:v>4.4519047073866636E-3</c:v>
                </c:pt>
                <c:pt idx="37">
                  <c:v>4.4752658897871458E-3</c:v>
                </c:pt>
                <c:pt idx="38">
                  <c:v>4.5131473502797162E-3</c:v>
                </c:pt>
                <c:pt idx="39">
                  <c:v>4.5366190439840521E-3</c:v>
                </c:pt>
                <c:pt idx="40">
                  <c:v>4.5598697150806781E-3</c:v>
                </c:pt>
                <c:pt idx="41">
                  <c:v>4.5832308974811595E-3</c:v>
                </c:pt>
                <c:pt idx="42">
                  <c:v>4.6065920798816409E-3</c:v>
                </c:pt>
                <c:pt idx="43">
                  <c:v>4.6384626326789486E-3</c:v>
                </c:pt>
                <c:pt idx="44">
                  <c:v>4.6766756270830833E-3</c:v>
                </c:pt>
                <c:pt idx="45">
                  <c:v>4.7145570875756562E-3</c:v>
                </c:pt>
                <c:pt idx="46">
                  <c:v>4.7379182699761385E-3</c:v>
                </c:pt>
                <c:pt idx="47">
                  <c:v>4.7846406347770969E-3</c:v>
                </c:pt>
                <c:pt idx="48">
                  <c:v>4.8080018171775809E-3</c:v>
                </c:pt>
                <c:pt idx="49">
                  <c:v>4.8303683978433674E-3</c:v>
                </c:pt>
                <c:pt idx="50">
                  <c:v>4.8547241819785446E-3</c:v>
                </c:pt>
                <c:pt idx="51">
                  <c:v>4.8926056424711166E-3</c:v>
                </c:pt>
                <c:pt idx="52">
                  <c:v>4.9298898265122196E-3</c:v>
                </c:pt>
                <c:pt idx="53">
                  <c:v>4.9626891896725599E-3</c:v>
                </c:pt>
                <c:pt idx="54">
                  <c:v>5.0094115544735219E-3</c:v>
                </c:pt>
                <c:pt idx="55">
                  <c:v>5.032772736874005E-3</c:v>
                </c:pt>
                <c:pt idx="56">
                  <c:v>5.0794951016749643E-3</c:v>
                </c:pt>
                <c:pt idx="57">
                  <c:v>5.1173765621675381E-3</c:v>
                </c:pt>
                <c:pt idx="58">
                  <c:v>5.1431689932528273E-3</c:v>
                </c:pt>
                <c:pt idx="59">
                  <c:v>5.1874601093689797E-3</c:v>
                </c:pt>
                <c:pt idx="60">
                  <c:v>5.2400227697700641E-3</c:v>
                </c:pt>
                <c:pt idx="61">
                  <c:v>5.280904838970907E-3</c:v>
                </c:pt>
                <c:pt idx="62">
                  <c:v>5.3187862994634764E-3</c:v>
                </c:pt>
                <c:pt idx="63">
                  <c:v>5.3484466261836871E-3</c:v>
                </c:pt>
                <c:pt idx="64">
                  <c:v>5.4051583056186894E-3</c:v>
                </c:pt>
                <c:pt idx="65">
                  <c:v>5.4455749026541969E-3</c:v>
                </c:pt>
                <c:pt idx="66">
                  <c:v>5.4750208302124246E-3</c:v>
                </c:pt>
                <c:pt idx="67">
                  <c:v>5.5290369410678098E-3</c:v>
                </c:pt>
                <c:pt idx="68">
                  <c:v>5.5669184015603801E-3</c:v>
                </c:pt>
                <c:pt idx="69">
                  <c:v>5.6192768428579443E-3</c:v>
                </c:pt>
                <c:pt idx="70">
                  <c:v>5.6982445916548751E-3</c:v>
                </c:pt>
                <c:pt idx="71">
                  <c:v>5.7594872345479312E-3</c:v>
                </c:pt>
                <c:pt idx="72">
                  <c:v>5.8070936897797335E-3</c:v>
                </c:pt>
                <c:pt idx="73">
                  <c:v>5.881487177831519E-3</c:v>
                </c:pt>
                <c:pt idx="74">
                  <c:v>5.9247676000313389E-3</c:v>
                </c:pt>
                <c:pt idx="75">
                  <c:v>6.0246278973800265E-3</c:v>
                </c:pt>
                <c:pt idx="76">
                  <c:v>6.1010640662467587E-3</c:v>
                </c:pt>
                <c:pt idx="77">
                  <c:v>6.209029073940775E-3</c:v>
                </c:pt>
                <c:pt idx="78">
                  <c:v>6.3494171909513732E-3</c:v>
                </c:pt>
                <c:pt idx="79">
                  <c:v>6.5973282704405636E-3</c:v>
                </c:pt>
                <c:pt idx="80">
                  <c:v>7.2160777604204787E-3</c:v>
                </c:pt>
              </c:numCache>
            </c:numRef>
          </c:cat>
          <c:val>
            <c:numRef>
              <c:f>'Monte Carlo'!$X$2:$X$82</c:f>
              <c:numCache>
                <c:formatCode>General</c:formatCode>
                <c:ptCount val="81"/>
                <c:pt idx="0">
                  <c:v>6.3107385392877005</c:v>
                </c:pt>
                <c:pt idx="1">
                  <c:v>30.387863388769322</c:v>
                </c:pt>
                <c:pt idx="2">
                  <c:v>56.320457155257102</c:v>
                </c:pt>
                <c:pt idx="3">
                  <c:v>85.968667854275878</c:v>
                </c:pt>
                <c:pt idx="4">
                  <c:v>108.69298868975677</c:v>
                </c:pt>
                <c:pt idx="5">
                  <c:v>127.88213887373189</c:v>
                </c:pt>
                <c:pt idx="6">
                  <c:v>163.19434980175768</c:v>
                </c:pt>
                <c:pt idx="7">
                  <c:v>174.94006478013719</c:v>
                </c:pt>
                <c:pt idx="8">
                  <c:v>186.87360331378773</c:v>
                </c:pt>
                <c:pt idx="9">
                  <c:v>202.98047451472991</c:v>
                </c:pt>
                <c:pt idx="10">
                  <c:v>219.02682071669025</c:v>
                </c:pt>
                <c:pt idx="11">
                  <c:v>242.76102115722318</c:v>
                </c:pt>
                <c:pt idx="12">
                  <c:v>258.385434501698</c:v>
                </c:pt>
                <c:pt idx="13">
                  <c:v>275.48829490611109</c:v>
                </c:pt>
                <c:pt idx="14">
                  <c:v>284.43579014656609</c:v>
                </c:pt>
                <c:pt idx="15">
                  <c:v>297.30302603414538</c:v>
                </c:pt>
                <c:pt idx="16">
                  <c:v>313.8536510474147</c:v>
                </c:pt>
                <c:pt idx="17">
                  <c:v>320.04135181158995</c:v>
                </c:pt>
                <c:pt idx="18">
                  <c:v>326.14533467167695</c:v>
                </c:pt>
                <c:pt idx="19">
                  <c:v>332.15623445022084</c:v>
                </c:pt>
                <c:pt idx="20">
                  <c:v>343.31796998708285</c:v>
                </c:pt>
                <c:pt idx="21">
                  <c:v>352.99958668344487</c:v>
                </c:pt>
                <c:pt idx="22">
                  <c:v>358.45932586985367</c:v>
                </c:pt>
                <c:pt idx="23">
                  <c:v>368.93490649860166</c:v>
                </c:pt>
                <c:pt idx="24">
                  <c:v>373.93311269961924</c:v>
                </c:pt>
                <c:pt idx="25">
                  <c:v>381.67045652562496</c:v>
                </c:pt>
                <c:pt idx="26">
                  <c:v>386.20228909662956</c:v>
                </c:pt>
                <c:pt idx="27">
                  <c:v>392.13198452385097</c:v>
                </c:pt>
                <c:pt idx="28">
                  <c:v>398.61232403643243</c:v>
                </c:pt>
                <c:pt idx="29">
                  <c:v>402.32931213889941</c:v>
                </c:pt>
                <c:pt idx="30">
                  <c:v>405.82499414281472</c:v>
                </c:pt>
                <c:pt idx="31">
                  <c:v>409.0930211718013</c:v>
                </c:pt>
                <c:pt idx="32">
                  <c:v>413.89326907567443</c:v>
                </c:pt>
                <c:pt idx="33">
                  <c:v>417.47347854231009</c:v>
                </c:pt>
                <c:pt idx="34">
                  <c:v>421.07849275079229</c:v>
                </c:pt>
                <c:pt idx="35">
                  <c:v>422.96745476909558</c:v>
                </c:pt>
                <c:pt idx="36">
                  <c:v>424.59708420930525</c:v>
                </c:pt>
                <c:pt idx="37">
                  <c:v>425.96432352532179</c:v>
                </c:pt>
                <c:pt idx="38">
                  <c:v>427.61726744749342</c:v>
                </c:pt>
                <c:pt idx="39">
                  <c:v>428.28822386205218</c:v>
                </c:pt>
                <c:pt idx="40">
                  <c:v>428.6847948626318</c:v>
                </c:pt>
                <c:pt idx="41">
                  <c:v>428.81379444505927</c:v>
                </c:pt>
                <c:pt idx="42">
                  <c:v>428.67245590411761</c:v>
                </c:pt>
                <c:pt idx="43">
                  <c:v>428.04422249635502</c:v>
                </c:pt>
                <c:pt idx="44">
                  <c:v>426.63163335138648</c:v>
                </c:pt>
                <c:pt idx="45">
                  <c:v>424.5283860547114</c:v>
                </c:pt>
                <c:pt idx="46">
                  <c:v>422.88684785730823</c:v>
                </c:pt>
                <c:pt idx="47">
                  <c:v>418.82978253598844</c:v>
                </c:pt>
                <c:pt idx="48">
                  <c:v>416.42183194533618</c:v>
                </c:pt>
                <c:pt idx="49">
                  <c:v>413.88476282709985</c:v>
                </c:pt>
                <c:pt idx="50">
                  <c:v>410.86944822122604</c:v>
                </c:pt>
                <c:pt idx="51">
                  <c:v>405.67032889816659</c:v>
                </c:pt>
                <c:pt idx="52">
                  <c:v>399.96937786389924</c:v>
                </c:pt>
                <c:pt idx="53">
                  <c:v>394.49625396367077</c:v>
                </c:pt>
                <c:pt idx="54">
                  <c:v>385.99954584265322</c:v>
                </c:pt>
                <c:pt idx="55">
                  <c:v>381.45911236774731</c:v>
                </c:pt>
                <c:pt idx="56">
                  <c:v>371.83381671122453</c:v>
                </c:pt>
                <c:pt idx="57">
                  <c:v>363.53473389445872</c:v>
                </c:pt>
                <c:pt idx="58">
                  <c:v>357.65089320192232</c:v>
                </c:pt>
                <c:pt idx="59">
                  <c:v>347.14534780956762</c:v>
                </c:pt>
                <c:pt idx="60">
                  <c:v>334.0935417661866</c:v>
                </c:pt>
                <c:pt idx="61">
                  <c:v>323.56749577939001</c:v>
                </c:pt>
                <c:pt idx="62">
                  <c:v>313.56933744032887</c:v>
                </c:pt>
                <c:pt idx="63">
                  <c:v>305.60326636550423</c:v>
                </c:pt>
                <c:pt idx="64">
                  <c:v>290.10881247825682</c:v>
                </c:pt>
                <c:pt idx="65">
                  <c:v>278.91498443579775</c:v>
                </c:pt>
                <c:pt idx="66">
                  <c:v>270.7106347039657</c:v>
                </c:pt>
                <c:pt idx="67">
                  <c:v>255.61611974438208</c:v>
                </c:pt>
                <c:pt idx="68">
                  <c:v>245.04200045367085</c:v>
                </c:pt>
                <c:pt idx="69">
                  <c:v>230.51308535461342</c:v>
                </c:pt>
                <c:pt idx="70">
                  <c:v>208.95767318149828</c:v>
                </c:pt>
                <c:pt idx="71">
                  <c:v>192.68021700903242</c:v>
                </c:pt>
                <c:pt idx="72">
                  <c:v>180.36745079107965</c:v>
                </c:pt>
                <c:pt idx="73">
                  <c:v>161.83230285315011</c:v>
                </c:pt>
                <c:pt idx="74">
                  <c:v>151.49206062006397</c:v>
                </c:pt>
                <c:pt idx="75">
                  <c:v>129.01539144438067</c:v>
                </c:pt>
                <c:pt idx="76">
                  <c:v>113.206982645024</c:v>
                </c:pt>
                <c:pt idx="77">
                  <c:v>93.04520049207504</c:v>
                </c:pt>
                <c:pt idx="78">
                  <c:v>70.662206671785384</c:v>
                </c:pt>
                <c:pt idx="79">
                  <c:v>41.114922191371022</c:v>
                </c:pt>
                <c:pt idx="80">
                  <c:v>7.8067535720528332</c:v>
                </c:pt>
              </c:numCache>
            </c:numRef>
          </c:val>
        </c:ser>
        <c:axId val="270261248"/>
        <c:axId val="270082816"/>
      </c:areaChart>
      <c:lineChart>
        <c:grouping val="standard"/>
        <c:ser>
          <c:idx val="1"/>
          <c:order val="1"/>
          <c:tx>
            <c:v>Cumulative</c:v>
          </c:tx>
          <c:spPr>
            <a:ln w="25400">
              <a:solidFill>
                <a:srgbClr val="008000"/>
              </a:solidFill>
              <a:prstDash val="solid"/>
            </a:ln>
          </c:spPr>
          <c:marker>
            <c:symbol val="none"/>
          </c:marker>
          <c:cat>
            <c:numRef>
              <c:f>'Monte Carlo'!$W$2:$W$82</c:f>
              <c:numCache>
                <c:formatCode>General</c:formatCode>
                <c:ptCount val="81"/>
                <c:pt idx="0">
                  <c:v>1.8803004873404043E-3</c:v>
                </c:pt>
                <c:pt idx="1">
                  <c:v>2.4421172752776034E-3</c:v>
                </c:pt>
                <c:pt idx="2">
                  <c:v>2.7081325598046217E-3</c:v>
                </c:pt>
                <c:pt idx="3">
                  <c:v>2.9147992744632165E-3</c:v>
                </c:pt>
                <c:pt idx="4">
                  <c:v>3.0413105324104787E-3</c:v>
                </c:pt>
                <c:pt idx="5">
                  <c:v>3.1354812759170061E-3</c:v>
                </c:pt>
                <c:pt idx="6">
                  <c:v>3.2895055805888559E-3</c:v>
                </c:pt>
                <c:pt idx="7">
                  <c:v>3.3368910132129475E-3</c:v>
                </c:pt>
                <c:pt idx="8">
                  <c:v>3.3836133780139098E-3</c:v>
                </c:pt>
                <c:pt idx="9">
                  <c:v>3.4448560209069624E-3</c:v>
                </c:pt>
                <c:pt idx="10">
                  <c:v>3.5042836290385048E-3</c:v>
                </c:pt>
                <c:pt idx="11">
                  <c:v>3.5902867161182331E-3</c:v>
                </c:pt>
                <c:pt idx="12">
                  <c:v>3.6462657582029046E-3</c:v>
                </c:pt>
                <c:pt idx="13">
                  <c:v>3.7075084010959559E-3</c:v>
                </c:pt>
                <c:pt idx="14">
                  <c:v>3.739710487804828E-3</c:v>
                </c:pt>
                <c:pt idx="15">
                  <c:v>3.78643285260579E-3</c:v>
                </c:pt>
                <c:pt idx="16">
                  <c:v>3.8476754954988408E-3</c:v>
                </c:pt>
                <c:pt idx="17">
                  <c:v>3.8710366778993226E-3</c:v>
                </c:pt>
                <c:pt idx="18">
                  <c:v>3.894397860299804E-3</c:v>
                </c:pt>
                <c:pt idx="19">
                  <c:v>3.9177590427002858E-3</c:v>
                </c:pt>
                <c:pt idx="20">
                  <c:v>3.9622711814241516E-3</c:v>
                </c:pt>
                <c:pt idx="21">
                  <c:v>4.0023628679938189E-3</c:v>
                </c:pt>
                <c:pt idx="22">
                  <c:v>4.0257240503943047E-3</c:v>
                </c:pt>
                <c:pt idx="23">
                  <c:v>4.072446415195264E-3</c:v>
                </c:pt>
                <c:pt idx="24">
                  <c:v>4.0958075975957462E-3</c:v>
                </c:pt>
                <c:pt idx="25">
                  <c:v>4.1336890580883157E-3</c:v>
                </c:pt>
                <c:pt idx="26">
                  <c:v>4.1570502404887988E-3</c:v>
                </c:pt>
                <c:pt idx="27">
                  <c:v>4.1892523271976709E-3</c:v>
                </c:pt>
                <c:pt idx="28">
                  <c:v>4.2271337876902395E-3</c:v>
                </c:pt>
                <c:pt idx="29">
                  <c:v>4.2504949700907227E-3</c:v>
                </c:pt>
                <c:pt idx="30">
                  <c:v>4.273856152491204E-3</c:v>
                </c:pt>
                <c:pt idx="31">
                  <c:v>4.2972173348916863E-3</c:v>
                </c:pt>
                <c:pt idx="32">
                  <c:v>4.3350987953842584E-3</c:v>
                </c:pt>
                <c:pt idx="33">
                  <c:v>4.3673008820931287E-3</c:v>
                </c:pt>
                <c:pt idx="34">
                  <c:v>4.4051823425857008E-3</c:v>
                </c:pt>
                <c:pt idx="35">
                  <c:v>4.4285435249861831E-3</c:v>
                </c:pt>
                <c:pt idx="36">
                  <c:v>4.4519047073866636E-3</c:v>
                </c:pt>
                <c:pt idx="37">
                  <c:v>4.4752658897871458E-3</c:v>
                </c:pt>
                <c:pt idx="38">
                  <c:v>4.5131473502797162E-3</c:v>
                </c:pt>
                <c:pt idx="39">
                  <c:v>4.5366190439840521E-3</c:v>
                </c:pt>
                <c:pt idx="40">
                  <c:v>4.5598697150806781E-3</c:v>
                </c:pt>
                <c:pt idx="41">
                  <c:v>4.5832308974811595E-3</c:v>
                </c:pt>
                <c:pt idx="42">
                  <c:v>4.6065920798816409E-3</c:v>
                </c:pt>
                <c:pt idx="43">
                  <c:v>4.6384626326789486E-3</c:v>
                </c:pt>
                <c:pt idx="44">
                  <c:v>4.6766756270830833E-3</c:v>
                </c:pt>
                <c:pt idx="45">
                  <c:v>4.7145570875756562E-3</c:v>
                </c:pt>
                <c:pt idx="46">
                  <c:v>4.7379182699761385E-3</c:v>
                </c:pt>
                <c:pt idx="47">
                  <c:v>4.7846406347770969E-3</c:v>
                </c:pt>
                <c:pt idx="48">
                  <c:v>4.8080018171775809E-3</c:v>
                </c:pt>
                <c:pt idx="49">
                  <c:v>4.8303683978433674E-3</c:v>
                </c:pt>
                <c:pt idx="50">
                  <c:v>4.8547241819785446E-3</c:v>
                </c:pt>
                <c:pt idx="51">
                  <c:v>4.8926056424711166E-3</c:v>
                </c:pt>
                <c:pt idx="52">
                  <c:v>4.9298898265122196E-3</c:v>
                </c:pt>
                <c:pt idx="53">
                  <c:v>4.9626891896725599E-3</c:v>
                </c:pt>
                <c:pt idx="54">
                  <c:v>5.0094115544735219E-3</c:v>
                </c:pt>
                <c:pt idx="55">
                  <c:v>5.032772736874005E-3</c:v>
                </c:pt>
                <c:pt idx="56">
                  <c:v>5.0794951016749643E-3</c:v>
                </c:pt>
                <c:pt idx="57">
                  <c:v>5.1173765621675381E-3</c:v>
                </c:pt>
                <c:pt idx="58">
                  <c:v>5.1431689932528273E-3</c:v>
                </c:pt>
                <c:pt idx="59">
                  <c:v>5.1874601093689797E-3</c:v>
                </c:pt>
                <c:pt idx="60">
                  <c:v>5.2400227697700641E-3</c:v>
                </c:pt>
                <c:pt idx="61">
                  <c:v>5.280904838970907E-3</c:v>
                </c:pt>
                <c:pt idx="62">
                  <c:v>5.3187862994634764E-3</c:v>
                </c:pt>
                <c:pt idx="63">
                  <c:v>5.3484466261836871E-3</c:v>
                </c:pt>
                <c:pt idx="64">
                  <c:v>5.4051583056186894E-3</c:v>
                </c:pt>
                <c:pt idx="65">
                  <c:v>5.4455749026541969E-3</c:v>
                </c:pt>
                <c:pt idx="66">
                  <c:v>5.4750208302124246E-3</c:v>
                </c:pt>
                <c:pt idx="67">
                  <c:v>5.5290369410678098E-3</c:v>
                </c:pt>
                <c:pt idx="68">
                  <c:v>5.5669184015603801E-3</c:v>
                </c:pt>
                <c:pt idx="69">
                  <c:v>5.6192768428579443E-3</c:v>
                </c:pt>
                <c:pt idx="70">
                  <c:v>5.6982445916548751E-3</c:v>
                </c:pt>
                <c:pt idx="71">
                  <c:v>5.7594872345479312E-3</c:v>
                </c:pt>
                <c:pt idx="72">
                  <c:v>5.8070936897797335E-3</c:v>
                </c:pt>
                <c:pt idx="73">
                  <c:v>5.881487177831519E-3</c:v>
                </c:pt>
                <c:pt idx="74">
                  <c:v>5.9247676000313389E-3</c:v>
                </c:pt>
                <c:pt idx="75">
                  <c:v>6.0246278973800265E-3</c:v>
                </c:pt>
                <c:pt idx="76">
                  <c:v>6.1010640662467587E-3</c:v>
                </c:pt>
                <c:pt idx="77">
                  <c:v>6.209029073940775E-3</c:v>
                </c:pt>
                <c:pt idx="78">
                  <c:v>6.3494171909513732E-3</c:v>
                </c:pt>
                <c:pt idx="79">
                  <c:v>6.5973282704405636E-3</c:v>
                </c:pt>
                <c:pt idx="80">
                  <c:v>7.2160777604204787E-3</c:v>
                </c:pt>
              </c:numCache>
            </c:numRef>
          </c:cat>
          <c:val>
            <c:numRef>
              <c:f>'Monte Carlo'!$Y$2:$Y$82</c:f>
              <c:numCache>
                <c:formatCode>General</c:formatCode>
                <c:ptCount val="81"/>
                <c:pt idx="0">
                  <c:v>1.8377651671419581E-3</c:v>
                </c:pt>
                <c:pt idx="1">
                  <c:v>1.0699757177334401E-2</c:v>
                </c:pt>
                <c:pt idx="2">
                  <c:v>2.1956156869984422E-2</c:v>
                </c:pt>
                <c:pt idx="3">
                  <c:v>3.6503609264643244E-2</c:v>
                </c:pt>
                <c:pt idx="4">
                  <c:v>4.8779803926595866E-2</c:v>
                </c:pt>
                <c:pt idx="5">
                  <c:v>5.9904050390583885E-2</c:v>
                </c:pt>
                <c:pt idx="6">
                  <c:v>8.2261039195440144E-2</c:v>
                </c:pt>
                <c:pt idx="7">
                  <c:v>9.0270869956749378E-2</c:v>
                </c:pt>
                <c:pt idx="8">
                  <c:v>9.8721975139076767E-2</c:v>
                </c:pt>
                <c:pt idx="9">
                  <c:v>0.11065733559379498</c:v>
                </c:pt>
                <c:pt idx="10">
                  <c:v>0.12319499425889791</c:v>
                </c:pt>
                <c:pt idx="11">
                  <c:v>0.14304921919267688</c:v>
                </c:pt>
                <c:pt idx="12">
                  <c:v>0.1570757535929832</c:v>
                </c:pt>
                <c:pt idx="13">
                  <c:v>0.17342398101212964</c:v>
                </c:pt>
                <c:pt idx="14">
                  <c:v>0.18243947561052742</c:v>
                </c:pt>
                <c:pt idx="15">
                  <c:v>0.19603022181292196</c:v>
                </c:pt>
                <c:pt idx="16">
                  <c:v>0.2147468286280716</c:v>
                </c:pt>
                <c:pt idx="17">
                  <c:v>0.22215125089257759</c:v>
                </c:pt>
                <c:pt idx="18">
                  <c:v>0.22969926550795483</c:v>
                </c:pt>
                <c:pt idx="19">
                  <c:v>0.2373888073530992</c:v>
                </c:pt>
                <c:pt idx="20">
                  <c:v>0.25242370752307541</c:v>
                </c:pt>
                <c:pt idx="21">
                  <c:v>0.26638324076133335</c:v>
                </c:pt>
                <c:pt idx="22">
                  <c:v>0.27469377500128878</c:v>
                </c:pt>
                <c:pt idx="23">
                  <c:v>0.29168896113993814</c:v>
                </c:pt>
                <c:pt idx="24">
                  <c:v>0.30036642379053657</c:v>
                </c:pt>
                <c:pt idx="25">
                  <c:v>0.31467958434622068</c:v>
                </c:pt>
                <c:pt idx="26">
                  <c:v>0.32364915913374481</c:v>
                </c:pt>
                <c:pt idx="27">
                  <c:v>0.33618216179802718</c:v>
                </c:pt>
                <c:pt idx="28">
                  <c:v>0.35116117054450846</c:v>
                </c:pt>
                <c:pt idx="29">
                  <c:v>0.36051706679762963</c:v>
                </c:pt>
                <c:pt idx="30">
                  <c:v>0.36995722401888087</c:v>
                </c:pt>
                <c:pt idx="31">
                  <c:v>0.37947639735774408</c:v>
                </c:pt>
                <c:pt idx="32">
                  <c:v>0.39506633572393568</c:v>
                </c:pt>
                <c:pt idx="33">
                  <c:v>0.40845346153720297</c:v>
                </c:pt>
                <c:pt idx="34">
                  <c:v>0.42433834494150557</c:v>
                </c:pt>
                <c:pt idx="35">
                  <c:v>0.43419780219647186</c:v>
                </c:pt>
                <c:pt idx="36">
                  <c:v>0.44409836509983769</c:v>
                </c:pt>
                <c:pt idx="37">
                  <c:v>0.45403393868422004</c:v>
                </c:pt>
                <c:pt idx="38">
                  <c:v>0.4702036110487241</c:v>
                </c:pt>
                <c:pt idx="39">
                  <c:v>0.48024891757532118</c:v>
                </c:pt>
                <c:pt idx="40">
                  <c:v>0.49021203431601712</c:v>
                </c:pt>
                <c:pt idx="41">
                  <c:v>0.50022865102234648</c:v>
                </c:pt>
                <c:pt idx="42">
                  <c:v>0.51024512357962426</c:v>
                </c:pt>
                <c:pt idx="43">
                  <c:v>0.52389847337160178</c:v>
                </c:pt>
                <c:pt idx="44">
                  <c:v>0.54023061637817027</c:v>
                </c:pt>
                <c:pt idx="45">
                  <c:v>0.55635440346537168</c:v>
                </c:pt>
                <c:pt idx="46">
                  <c:v>0.56625322212450868</c:v>
                </c:pt>
                <c:pt idx="47">
                  <c:v>0.5859206988836787</c:v>
                </c:pt>
                <c:pt idx="48">
                  <c:v>0.5956774171624678</c:v>
                </c:pt>
                <c:pt idx="49">
                  <c:v>0.60496339523284948</c:v>
                </c:pt>
                <c:pt idx="50">
                  <c:v>0.61500769190086513</c:v>
                </c:pt>
                <c:pt idx="51">
                  <c:v>0.63047547948879523</c:v>
                </c:pt>
                <c:pt idx="52">
                  <c:v>0.6454960485868747</c:v>
                </c:pt>
                <c:pt idx="53">
                  <c:v>0.65852617543055547</c:v>
                </c:pt>
                <c:pt idx="54">
                  <c:v>0.67676259239395131</c:v>
                </c:pt>
                <c:pt idx="55">
                  <c:v>0.6857273296894516</c:v>
                </c:pt>
                <c:pt idx="56">
                  <c:v>0.70332788433307392</c:v>
                </c:pt>
                <c:pt idx="57">
                  <c:v>0.71725763477492532</c:v>
                </c:pt>
                <c:pt idx="58">
                  <c:v>0.72655858941973261</c:v>
                </c:pt>
                <c:pt idx="59">
                  <c:v>0.74216848749516606</c:v>
                </c:pt>
                <c:pt idx="60">
                  <c:v>0.76007492344952454</c:v>
                </c:pt>
                <c:pt idx="61">
                  <c:v>0.77351921071765539</c:v>
                </c:pt>
                <c:pt idx="62">
                  <c:v>0.78558772427064638</c:v>
                </c:pt>
                <c:pt idx="63">
                  <c:v>0.7947704262170503</c:v>
                </c:pt>
                <c:pt idx="64">
                  <c:v>0.81166376278387564</c:v>
                </c:pt>
                <c:pt idx="65">
                  <c:v>0.8231630904407925</c:v>
                </c:pt>
                <c:pt idx="66">
                  <c:v>0.83125528296917506</c:v>
                </c:pt>
                <c:pt idx="67">
                  <c:v>0.8454704397072984</c:v>
                </c:pt>
                <c:pt idx="68">
                  <c:v>0.85495316997332205</c:v>
                </c:pt>
                <c:pt idx="69">
                  <c:v>0.86740224234412677</c:v>
                </c:pt>
                <c:pt idx="70">
                  <c:v>0.88475073844898922</c:v>
                </c:pt>
                <c:pt idx="71">
                  <c:v>0.89704712420167354</c:v>
                </c:pt>
                <c:pt idx="72">
                  <c:v>0.90592557434581877</c:v>
                </c:pt>
                <c:pt idx="73">
                  <c:v>0.91864861004918308</c:v>
                </c:pt>
                <c:pt idx="74">
                  <c:v>0.92542777561297385</c:v>
                </c:pt>
                <c:pt idx="75">
                  <c:v>0.9394169480242045</c:v>
                </c:pt>
                <c:pt idx="76">
                  <c:v>0.94866626497474749</c:v>
                </c:pt>
                <c:pt idx="77">
                  <c:v>0.9597771751570976</c:v>
                </c:pt>
                <c:pt idx="78">
                  <c:v>0.97121816262516858</c:v>
                </c:pt>
                <c:pt idx="79">
                  <c:v>0.98482452734014092</c:v>
                </c:pt>
                <c:pt idx="80">
                  <c:v>0.9976766671350572</c:v>
                </c:pt>
              </c:numCache>
            </c:numRef>
          </c:val>
          <c:smooth val="1"/>
        </c:ser>
        <c:marker val="1"/>
        <c:axId val="270084736"/>
        <c:axId val="270086528"/>
      </c:lineChart>
      <c:catAx>
        <c:axId val="270261248"/>
        <c:scaling>
          <c:orientation val="minMax"/>
        </c:scaling>
        <c:axPos val="b"/>
        <c:numFmt formatCode="0.00%" sourceLinked="0"/>
        <c:tickLblPos val="nextTo"/>
        <c:spPr>
          <a:ln w="3175">
            <a:solidFill>
              <a:srgbClr val="000000"/>
            </a:solidFill>
            <a:prstDash val="solid"/>
          </a:ln>
        </c:spPr>
        <c:txPr>
          <a:bodyPr rot="0" vert="horz"/>
          <a:lstStyle/>
          <a:p>
            <a:pPr>
              <a:defRPr sz="800" b="0" i="0" u="none" strike="noStrike" baseline="0">
                <a:solidFill>
                  <a:srgbClr val="000000"/>
                </a:solidFill>
                <a:latin typeface="Verdana"/>
                <a:ea typeface="Verdana"/>
                <a:cs typeface="Verdana"/>
              </a:defRPr>
            </a:pPr>
            <a:endParaRPr lang="de-DE"/>
          </a:p>
        </c:txPr>
        <c:crossAx val="270082816"/>
        <c:crosses val="autoZero"/>
        <c:auto val="1"/>
        <c:lblAlgn val="ctr"/>
        <c:lblOffset val="100"/>
        <c:tickMarkSkip val="2"/>
      </c:catAx>
      <c:valAx>
        <c:axId val="270082816"/>
        <c:scaling>
          <c:orientation val="minMax"/>
        </c:scaling>
        <c:axPos val="l"/>
        <c:title>
          <c:tx>
            <c:rich>
              <a:bodyPr rot="-5400000" vert="horz"/>
              <a:lstStyle/>
              <a:p>
                <a:pPr>
                  <a:defRPr sz="800" b="0" i="0" u="none" strike="noStrike" baseline="0">
                    <a:solidFill>
                      <a:srgbClr val="000000"/>
                    </a:solidFill>
                    <a:latin typeface="Verdana"/>
                    <a:ea typeface="Verdana"/>
                    <a:cs typeface="Verdana"/>
                  </a:defRPr>
                </a:pPr>
                <a:r>
                  <a:rPr lang="de-DE"/>
                  <a:t>Probability Density</a:t>
                </a:r>
              </a:p>
            </c:rich>
          </c:tx>
          <c:layout>
            <c:manualLayout>
              <c:xMode val="edge"/>
              <c:yMode val="edge"/>
              <c:x val="1.8532135537852781E-2"/>
              <c:y val="0.30359390390887792"/>
            </c:manualLayout>
          </c:layout>
          <c:spPr>
            <a:noFill/>
            <a:ln w="25400">
              <a:noFill/>
            </a:ln>
          </c:spPr>
        </c:title>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Verdana"/>
                <a:ea typeface="Verdana"/>
                <a:cs typeface="Verdana"/>
              </a:defRPr>
            </a:pPr>
            <a:endParaRPr lang="de-DE"/>
          </a:p>
        </c:txPr>
        <c:crossAx val="270261248"/>
        <c:crosses val="autoZero"/>
        <c:crossBetween val="midCat"/>
      </c:valAx>
      <c:catAx>
        <c:axId val="270084736"/>
        <c:scaling>
          <c:orientation val="minMax"/>
        </c:scaling>
        <c:delete val="1"/>
        <c:axPos val="b"/>
        <c:numFmt formatCode="General" sourceLinked="1"/>
        <c:tickLblPos val="none"/>
        <c:crossAx val="270086528"/>
        <c:crosses val="autoZero"/>
        <c:auto val="1"/>
        <c:lblAlgn val="ctr"/>
        <c:lblOffset val="100"/>
      </c:catAx>
      <c:valAx>
        <c:axId val="270086528"/>
        <c:scaling>
          <c:orientation val="minMax"/>
          <c:max val="1.1000000000000001"/>
          <c:min val="0"/>
        </c:scaling>
        <c:axPos val="r"/>
        <c:title>
          <c:tx>
            <c:rich>
              <a:bodyPr rot="-5400000" vert="horz"/>
              <a:lstStyle/>
              <a:p>
                <a:pPr>
                  <a:defRPr sz="800" b="0" i="0" u="none" strike="noStrike" baseline="0">
                    <a:solidFill>
                      <a:srgbClr val="000000"/>
                    </a:solidFill>
                    <a:latin typeface="Verdana"/>
                    <a:ea typeface="Verdana"/>
                    <a:cs typeface="Verdana"/>
                  </a:defRPr>
                </a:pPr>
                <a:r>
                  <a:rPr lang="de-DE"/>
                  <a:t>Cumulative Probability</a:t>
                </a:r>
              </a:p>
            </c:rich>
          </c:tx>
          <c:layout>
            <c:manualLayout>
              <c:xMode val="edge"/>
              <c:yMode val="edge"/>
              <c:x val="0.93370420142990462"/>
              <c:y val="0.29718916714359056"/>
            </c:manualLayout>
          </c:layout>
          <c:spPr>
            <a:noFill/>
            <a:ln w="25400">
              <a:noFill/>
            </a:ln>
          </c:spPr>
        </c:title>
        <c:numFmt formatCode="General" sourceLinked="1"/>
        <c:minorTickMark val="out"/>
        <c:tickLblPos val="nextTo"/>
        <c:txPr>
          <a:bodyPr rot="0" vert="horz"/>
          <a:lstStyle/>
          <a:p>
            <a:pPr>
              <a:defRPr/>
            </a:pPr>
            <a:endParaRPr lang="de-DE"/>
          </a:p>
        </c:txPr>
        <c:crossAx val="270084736"/>
        <c:crosses val="max"/>
        <c:crossBetween val="midCat"/>
        <c:majorUnit val="0.1"/>
        <c:minorUnit val="0.05"/>
      </c:valAx>
      <c:spPr>
        <a:noFill/>
        <a:ln w="25400">
          <a:noFill/>
        </a:ln>
      </c:spPr>
    </c:plotArea>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Verdana"/>
          <a:ea typeface="Verdana"/>
          <a:cs typeface="Verdana"/>
        </a:defRPr>
      </a:pPr>
      <a:endParaRPr lang="de-DE"/>
    </a:p>
  </c:txPr>
  <c:printSettings>
    <c:headerFooter alignWithMargins="0"/>
    <c:pageMargins b="1" l="0.75000000000001465" r="0.7500000000000146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lang val="de-DE"/>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Max Drawdown</a:t>
            </a:r>
          </a:p>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de-DE" sz="800" b="1" i="0" baseline="0"/>
              <a:t>(Money management applied, this means that trade size is adjusted to account size) </a:t>
            </a:r>
          </a:p>
        </c:rich>
      </c:tx>
      <c:layout>
        <c:manualLayout>
          <c:xMode val="edge"/>
          <c:yMode val="edge"/>
          <c:x val="0.25801885644134226"/>
          <c:y val="3.3530094325889825E-2"/>
        </c:manualLayout>
      </c:layout>
    </c:title>
    <c:plotArea>
      <c:layout/>
      <c:barChart>
        <c:barDir val="col"/>
        <c:grouping val="clustered"/>
        <c:ser>
          <c:idx val="0"/>
          <c:order val="0"/>
          <c:tx>
            <c:v>MCdd</c:v>
          </c:tx>
          <c:spPr>
            <a:gradFill>
              <a:gsLst>
                <a:gs pos="1000">
                  <a:srgbClr val="00B050"/>
                </a:gs>
                <a:gs pos="1000">
                  <a:srgbClr val="FF0000"/>
                </a:gs>
                <a:gs pos="99000">
                  <a:srgbClr val="00B050"/>
                </a:gs>
                <a:gs pos="99000">
                  <a:srgbClr val="FF0000"/>
                </a:gs>
              </a:gsLst>
              <a:lin ang="5400000" scaled="0"/>
            </a:gradFill>
            <a:ln>
              <a:solidFill>
                <a:schemeClr val="accent1"/>
              </a:solidFill>
            </a:ln>
          </c:spPr>
          <c:invertIfNegative val="1"/>
          <c:trendline>
            <c:trendlineType val="poly"/>
            <c:order val="3"/>
          </c:trendline>
          <c:cat>
            <c:numRef>
              <c:f>'Monte Carlo'!$M$2:$M$82</c:f>
              <c:numCache>
                <c:formatCode>General</c:formatCode>
                <c:ptCount val="81"/>
                <c:pt idx="0">
                  <c:v>0</c:v>
                </c:pt>
                <c:pt idx="1">
                  <c:v>1.2500000000000001E-2</c:v>
                </c:pt>
                <c:pt idx="2">
                  <c:v>2.5000000000000001E-2</c:v>
                </c:pt>
                <c:pt idx="3">
                  <c:v>3.7499999999999999E-2</c:v>
                </c:pt>
                <c:pt idx="4">
                  <c:v>0.05</c:v>
                </c:pt>
                <c:pt idx="5">
                  <c:v>6.25E-2</c:v>
                </c:pt>
                <c:pt idx="6">
                  <c:v>7.4999999999999997E-2</c:v>
                </c:pt>
                <c:pt idx="7">
                  <c:v>8.7499999999999994E-2</c:v>
                </c:pt>
                <c:pt idx="8">
                  <c:v>0.1</c:v>
                </c:pt>
                <c:pt idx="9">
                  <c:v>0.1125</c:v>
                </c:pt>
                <c:pt idx="10">
                  <c:v>0.125</c:v>
                </c:pt>
                <c:pt idx="11">
                  <c:v>0.13750000000000001</c:v>
                </c:pt>
                <c:pt idx="12">
                  <c:v>0.15</c:v>
                </c:pt>
                <c:pt idx="13">
                  <c:v>0.16250000000000001</c:v>
                </c:pt>
                <c:pt idx="14">
                  <c:v>0.17499999999999999</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0.33750000000000002</c:v>
                </c:pt>
                <c:pt idx="28">
                  <c:v>0.35</c:v>
                </c:pt>
                <c:pt idx="29">
                  <c:v>0.36249999999999999</c:v>
                </c:pt>
                <c:pt idx="30">
                  <c:v>0.375</c:v>
                </c:pt>
                <c:pt idx="31">
                  <c:v>0.38750000000000001</c:v>
                </c:pt>
                <c:pt idx="32">
                  <c:v>0.4</c:v>
                </c:pt>
                <c:pt idx="33">
                  <c:v>0.41249999999999998</c:v>
                </c:pt>
                <c:pt idx="34">
                  <c:v>0.42499999999999999</c:v>
                </c:pt>
                <c:pt idx="35">
                  <c:v>0.4375</c:v>
                </c:pt>
                <c:pt idx="36">
                  <c:v>0.45</c:v>
                </c:pt>
                <c:pt idx="37">
                  <c:v>0.46250000000000002</c:v>
                </c:pt>
                <c:pt idx="38">
                  <c:v>0.47499999999999998</c:v>
                </c:pt>
                <c:pt idx="39">
                  <c:v>0.48749999999999999</c:v>
                </c:pt>
                <c:pt idx="40">
                  <c:v>0.5</c:v>
                </c:pt>
                <c:pt idx="41">
                  <c:v>0.51249999999999996</c:v>
                </c:pt>
                <c:pt idx="42">
                  <c:v>0.52500000000000002</c:v>
                </c:pt>
                <c:pt idx="43">
                  <c:v>0.53749999999999998</c:v>
                </c:pt>
                <c:pt idx="44">
                  <c:v>0.55000000000000004</c:v>
                </c:pt>
                <c:pt idx="45">
                  <c:v>0.5625</c:v>
                </c:pt>
                <c:pt idx="46">
                  <c:v>0.57499999999999996</c:v>
                </c:pt>
                <c:pt idx="47">
                  <c:v>0.58750000000000002</c:v>
                </c:pt>
                <c:pt idx="48">
                  <c:v>0.6</c:v>
                </c:pt>
                <c:pt idx="49">
                  <c:v>0.61250000000000004</c:v>
                </c:pt>
                <c:pt idx="50">
                  <c:v>0.625</c:v>
                </c:pt>
                <c:pt idx="51">
                  <c:v>0.63749999999999996</c:v>
                </c:pt>
                <c:pt idx="52">
                  <c:v>0.65</c:v>
                </c:pt>
                <c:pt idx="53">
                  <c:v>0.66249999999999998</c:v>
                </c:pt>
                <c:pt idx="54">
                  <c:v>0.67500000000000004</c:v>
                </c:pt>
                <c:pt idx="55">
                  <c:v>0.6875</c:v>
                </c:pt>
                <c:pt idx="56">
                  <c:v>0.7</c:v>
                </c:pt>
                <c:pt idx="57">
                  <c:v>0.71250000000000002</c:v>
                </c:pt>
                <c:pt idx="58">
                  <c:v>0.72499999999999998</c:v>
                </c:pt>
                <c:pt idx="59">
                  <c:v>0.73750000000000004</c:v>
                </c:pt>
                <c:pt idx="60">
                  <c:v>0.75</c:v>
                </c:pt>
                <c:pt idx="61">
                  <c:v>0.76249999999999996</c:v>
                </c:pt>
                <c:pt idx="62">
                  <c:v>0.77500000000000002</c:v>
                </c:pt>
                <c:pt idx="63">
                  <c:v>0.78749999999999998</c:v>
                </c:pt>
                <c:pt idx="64">
                  <c:v>0.8</c:v>
                </c:pt>
                <c:pt idx="65">
                  <c:v>0.8125</c:v>
                </c:pt>
                <c:pt idx="66">
                  <c:v>0.82499999999999996</c:v>
                </c:pt>
                <c:pt idx="67">
                  <c:v>0.83750000000000002</c:v>
                </c:pt>
                <c:pt idx="68">
                  <c:v>0.85</c:v>
                </c:pt>
                <c:pt idx="69">
                  <c:v>0.86250000000000004</c:v>
                </c:pt>
                <c:pt idx="70">
                  <c:v>0.875</c:v>
                </c:pt>
                <c:pt idx="71">
                  <c:v>0.88749999999999996</c:v>
                </c:pt>
                <c:pt idx="72">
                  <c:v>0.9</c:v>
                </c:pt>
                <c:pt idx="73">
                  <c:v>0.91249999999999998</c:v>
                </c:pt>
                <c:pt idx="74">
                  <c:v>0.92500000000000004</c:v>
                </c:pt>
                <c:pt idx="75">
                  <c:v>0.9375</c:v>
                </c:pt>
                <c:pt idx="76">
                  <c:v>0.95</c:v>
                </c:pt>
                <c:pt idx="77">
                  <c:v>0.96250000000000002</c:v>
                </c:pt>
                <c:pt idx="78">
                  <c:v>0.97499999999999998</c:v>
                </c:pt>
                <c:pt idx="79">
                  <c:v>0.98750000000000004</c:v>
                </c:pt>
                <c:pt idx="80">
                  <c:v>1</c:v>
                </c:pt>
              </c:numCache>
            </c:numRef>
          </c:cat>
          <c:val>
            <c:numRef>
              <c:f>'Monte Carlo'!$O$2:$O$82</c:f>
              <c:numCache>
                <c:formatCode>General</c:formatCode>
                <c:ptCount val="81"/>
                <c:pt idx="0">
                  <c:v>-9.6785987330984175E-2</c:v>
                </c:pt>
                <c:pt idx="1">
                  <c:v>-6.624359202632496E-2</c:v>
                </c:pt>
                <c:pt idx="2">
                  <c:v>-5.933246511983177E-2</c:v>
                </c:pt>
                <c:pt idx="3">
                  <c:v>-5.5297840783954513E-2</c:v>
                </c:pt>
                <c:pt idx="4">
                  <c:v>-5.5297840783954291E-2</c:v>
                </c:pt>
                <c:pt idx="5">
                  <c:v>-5.1654779282135549E-2</c:v>
                </c:pt>
                <c:pt idx="6">
                  <c:v>-5.0195184690617137E-2</c:v>
                </c:pt>
                <c:pt idx="7">
                  <c:v>-4.8429877859456703E-2</c:v>
                </c:pt>
                <c:pt idx="8">
                  <c:v>-4.7589429527241323E-2</c:v>
                </c:pt>
                <c:pt idx="9">
                  <c:v>-4.7589429527241135E-2</c:v>
                </c:pt>
                <c:pt idx="10">
                  <c:v>-4.6123577971080597E-2</c:v>
                </c:pt>
                <c:pt idx="11">
                  <c:v>-4.5064967424741968E-2</c:v>
                </c:pt>
                <c:pt idx="12">
                  <c:v>-4.3916642025523075E-2</c:v>
                </c:pt>
                <c:pt idx="13">
                  <c:v>-4.2717057196506578E-2</c:v>
                </c:pt>
                <c:pt idx="14">
                  <c:v>-4.097136857929122E-2</c:v>
                </c:pt>
                <c:pt idx="15">
                  <c:v>-4.0229691127837822E-2</c:v>
                </c:pt>
                <c:pt idx="16">
                  <c:v>-3.9818120558775302E-2</c:v>
                </c:pt>
                <c:pt idx="17">
                  <c:v>-3.9818120558775254E-2</c:v>
                </c:pt>
                <c:pt idx="18">
                  <c:v>-3.9818120558775226E-2</c:v>
                </c:pt>
                <c:pt idx="19">
                  <c:v>-3.9818120558775191E-2</c:v>
                </c:pt>
                <c:pt idx="20">
                  <c:v>-3.981812055877517E-2</c:v>
                </c:pt>
                <c:pt idx="21">
                  <c:v>-3.9818120558775136E-2</c:v>
                </c:pt>
                <c:pt idx="22">
                  <c:v>-3.9818120558775066E-2</c:v>
                </c:pt>
                <c:pt idx="23">
                  <c:v>-3.9495331190213312E-2</c:v>
                </c:pt>
                <c:pt idx="24">
                  <c:v>-3.8340308209971051E-2</c:v>
                </c:pt>
                <c:pt idx="25">
                  <c:v>-3.8340308209970954E-2</c:v>
                </c:pt>
                <c:pt idx="26">
                  <c:v>-3.6860221365693537E-2</c:v>
                </c:pt>
                <c:pt idx="27">
                  <c:v>-3.6115364504275042E-2</c:v>
                </c:pt>
                <c:pt idx="28">
                  <c:v>-3.6115364504274834E-2</c:v>
                </c:pt>
                <c:pt idx="29">
                  <c:v>-3.4631853257439962E-2</c:v>
                </c:pt>
                <c:pt idx="30">
                  <c:v>-3.314605874397912E-2</c:v>
                </c:pt>
                <c:pt idx="31">
                  <c:v>-3.1983400657088212E-2</c:v>
                </c:pt>
                <c:pt idx="32">
                  <c:v>-3.1983400657088129E-2</c:v>
                </c:pt>
                <c:pt idx="33">
                  <c:v>-3.1983400657088094E-2</c:v>
                </c:pt>
                <c:pt idx="34">
                  <c:v>-3.1983400657088067E-2</c:v>
                </c:pt>
                <c:pt idx="35">
                  <c:v>-3.1983400657088046E-2</c:v>
                </c:pt>
                <c:pt idx="36">
                  <c:v>-3.1983400657088039E-2</c:v>
                </c:pt>
                <c:pt idx="37">
                  <c:v>-3.1983400657088025E-2</c:v>
                </c:pt>
                <c:pt idx="38">
                  <c:v>-3.1983400657088011E-2</c:v>
                </c:pt>
                <c:pt idx="39">
                  <c:v>-3.198340065708799E-2</c:v>
                </c:pt>
                <c:pt idx="40">
                  <c:v>-3.1983400657087976E-2</c:v>
                </c:pt>
                <c:pt idx="41">
                  <c:v>-3.1983400657087956E-2</c:v>
                </c:pt>
                <c:pt idx="42">
                  <c:v>-3.1983400657087949E-2</c:v>
                </c:pt>
                <c:pt idx="43">
                  <c:v>-3.1983400657087935E-2</c:v>
                </c:pt>
                <c:pt idx="44">
                  <c:v>-3.1983400657087914E-2</c:v>
                </c:pt>
                <c:pt idx="45">
                  <c:v>-3.19834006570879E-2</c:v>
                </c:pt>
                <c:pt idx="46">
                  <c:v>-3.1983400657087886E-2</c:v>
                </c:pt>
                <c:pt idx="47">
                  <c:v>-3.1983400657087845E-2</c:v>
                </c:pt>
                <c:pt idx="48">
                  <c:v>-3.0493529920109879E-2</c:v>
                </c:pt>
                <c:pt idx="49">
                  <c:v>-3.0493529920109674E-2</c:v>
                </c:pt>
                <c:pt idx="50">
                  <c:v>-3.0493529920109605E-2</c:v>
                </c:pt>
                <c:pt idx="51">
                  <c:v>-3.0493529920109463E-2</c:v>
                </c:pt>
                <c:pt idx="52">
                  <c:v>-2.8884324137436173E-2</c:v>
                </c:pt>
                <c:pt idx="53">
                  <c:v>-2.8250431517783323E-2</c:v>
                </c:pt>
                <c:pt idx="54">
                  <c:v>-2.8250431517783205E-2</c:v>
                </c:pt>
                <c:pt idx="55">
                  <c:v>-2.6754815381928129E-2</c:v>
                </c:pt>
                <c:pt idx="56">
                  <c:v>-2.5256897348857523E-2</c:v>
                </c:pt>
                <c:pt idx="57">
                  <c:v>-2.4503066903644365E-2</c:v>
                </c:pt>
                <c:pt idx="58">
                  <c:v>-2.4084752413018985E-2</c:v>
                </c:pt>
                <c:pt idx="59">
                  <c:v>-2.4084752413018953E-2</c:v>
                </c:pt>
                <c:pt idx="60">
                  <c:v>-2.4084752413018939E-2</c:v>
                </c:pt>
                <c:pt idx="61">
                  <c:v>-2.4084752413018922E-2</c:v>
                </c:pt>
                <c:pt idx="62">
                  <c:v>-2.4084752413018912E-2</c:v>
                </c:pt>
                <c:pt idx="63">
                  <c:v>-2.4084752413018891E-2</c:v>
                </c:pt>
                <c:pt idx="64">
                  <c:v>-2.4084752413018877E-2</c:v>
                </c:pt>
                <c:pt idx="65">
                  <c:v>-2.4084752413018863E-2</c:v>
                </c:pt>
                <c:pt idx="66">
                  <c:v>-2.4084752413018853E-2</c:v>
                </c:pt>
                <c:pt idx="67">
                  <c:v>-2.4084752413018835E-2</c:v>
                </c:pt>
                <c:pt idx="68">
                  <c:v>-2.4084752413018828E-2</c:v>
                </c:pt>
                <c:pt idx="69">
                  <c:v>-2.4084752413018821E-2</c:v>
                </c:pt>
                <c:pt idx="70">
                  <c:v>-2.4084752413018811E-2</c:v>
                </c:pt>
                <c:pt idx="71">
                  <c:v>-2.4084752413018794E-2</c:v>
                </c:pt>
                <c:pt idx="72">
                  <c:v>-2.408475241301878E-2</c:v>
                </c:pt>
                <c:pt idx="73">
                  <c:v>-2.4084752413018752E-2</c:v>
                </c:pt>
                <c:pt idx="74">
                  <c:v>-2.4084752413018731E-2</c:v>
                </c:pt>
                <c:pt idx="75">
                  <c:v>-2.40847524130187E-2</c:v>
                </c:pt>
                <c:pt idx="76">
                  <c:v>-2.2507507931894186E-2</c:v>
                </c:pt>
                <c:pt idx="77">
                  <c:v>-1.9510870521152902E-2</c:v>
                </c:pt>
                <c:pt idx="78">
                  <c:v>-1.6121654195544469E-2</c:v>
                </c:pt>
                <c:pt idx="79">
                  <c:v>-1.6121654195544406E-2</c:v>
                </c:pt>
                <c:pt idx="80">
                  <c:v>-1.6121654195544319E-2</c:v>
                </c:pt>
              </c:numCache>
            </c:numRef>
          </c:val>
        </c:ser>
        <c:gapWidth val="52"/>
        <c:axId val="270115200"/>
        <c:axId val="270116736"/>
      </c:barChart>
      <c:catAx>
        <c:axId val="270115200"/>
        <c:scaling>
          <c:orientation val="minMax"/>
        </c:scaling>
        <c:axPos val="b"/>
        <c:numFmt formatCode="0%" sourceLinked="0"/>
        <c:tickLblPos val="high"/>
        <c:crossAx val="270116736"/>
        <c:crosses val="autoZero"/>
        <c:auto val="1"/>
        <c:lblAlgn val="ctr"/>
        <c:lblOffset val="100"/>
      </c:catAx>
      <c:valAx>
        <c:axId val="270116736"/>
        <c:scaling>
          <c:orientation val="minMax"/>
        </c:scaling>
        <c:axPos val="l"/>
        <c:majorGridlines/>
        <c:numFmt formatCode="0.00%" sourceLinked="0"/>
        <c:tickLblPos val="nextTo"/>
        <c:crossAx val="270115200"/>
        <c:crosses val="autoZero"/>
        <c:crossBetween val="between"/>
      </c:valAx>
      <c:spPr>
        <a:no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de-DE"/>
              <a:t>5 Iterations of Account Sim</a:t>
            </a:r>
          </a:p>
          <a:p>
            <a:pPr>
              <a:defRPr/>
            </a:pPr>
            <a:r>
              <a:rPr lang="de-DE" sz="800"/>
              <a:t>(Money</a:t>
            </a:r>
            <a:r>
              <a:rPr lang="de-DE" sz="800" baseline="0"/>
              <a:t> management applied, this means that trade size is adjusted to account size) </a:t>
            </a:r>
            <a:endParaRPr lang="de-DE" sz="800"/>
          </a:p>
        </c:rich>
      </c:tx>
    </c:title>
    <c:plotArea>
      <c:layout/>
      <c:lineChart>
        <c:grouping val="standard"/>
        <c:ser>
          <c:idx val="0"/>
          <c:order val="0"/>
          <c:tx>
            <c:v>Acc1</c:v>
          </c:tx>
          <c:marker>
            <c:symbol val="none"/>
          </c:marker>
          <c:val>
            <c:numRef>
              <c:f>[0]!MCAcc1</c:f>
              <c:numCache>
                <c:formatCode>[$$-409]#,##0.00</c:formatCode>
                <c:ptCount val="101"/>
                <c:pt idx="0" formatCode="[$$-409]#,##0">
                  <c:v>100000</c:v>
                </c:pt>
                <c:pt idx="1">
                  <c:v>99190.641988267002</c:v>
                </c:pt>
                <c:pt idx="2">
                  <c:v>100153.90962696195</c:v>
                </c:pt>
                <c:pt idx="3">
                  <c:v>101360.50319804507</c:v>
                </c:pt>
                <c:pt idx="4">
                  <c:v>102581.63307680907</c:v>
                </c:pt>
                <c:pt idx="5">
                  <c:v>102581.63307680907</c:v>
                </c:pt>
                <c:pt idx="6">
                  <c:v>103577.83156374958</c:v>
                </c:pt>
                <c:pt idx="7">
                  <c:v>102739.51608560907</c:v>
                </c:pt>
                <c:pt idx="8">
                  <c:v>101907.98558095448</c:v>
                </c:pt>
                <c:pt idx="9">
                  <c:v>101907.98558095448</c:v>
                </c:pt>
                <c:pt idx="10">
                  <c:v>101907.98558095448</c:v>
                </c:pt>
                <c:pt idx="11">
                  <c:v>103135.71119548117</c:v>
                </c:pt>
                <c:pt idx="12">
                  <c:v>102300.97405396274</c:v>
                </c:pt>
                <c:pt idx="13">
                  <c:v>103294.44698384669</c:v>
                </c:pt>
                <c:pt idx="14">
                  <c:v>103294.44698384669</c:v>
                </c:pt>
                <c:pt idx="15">
                  <c:v>104297.56780292759</c:v>
                </c:pt>
                <c:pt idx="16">
                  <c:v>104297.56780292759</c:v>
                </c:pt>
                <c:pt idx="17">
                  <c:v>105310.43020451418</c:v>
                </c:pt>
                <c:pt idx="18">
                  <c:v>104458.09180046346</c:v>
                </c:pt>
                <c:pt idx="19">
                  <c:v>105716.53954836965</c:v>
                </c:pt>
                <c:pt idx="20">
                  <c:v>104860.91426580804</c:v>
                </c:pt>
                <c:pt idx="21">
                  <c:v>104860.91426580804</c:v>
                </c:pt>
                <c:pt idx="22">
                  <c:v>105879.24748002563</c:v>
                </c:pt>
                <c:pt idx="23">
                  <c:v>105022.30530778343</c:v>
                </c:pt>
                <c:pt idx="24">
                  <c:v>106287.55035789366</c:v>
                </c:pt>
                <c:pt idx="25">
                  <c:v>105427.3035535973</c:v>
                </c:pt>
                <c:pt idx="26">
                  <c:v>106697.42777698713</c:v>
                </c:pt>
                <c:pt idx="27">
                  <c:v>107733.59587963657</c:v>
                </c:pt>
                <c:pt idx="28">
                  <c:v>108779.82649606276</c:v>
                </c:pt>
                <c:pt idx="29">
                  <c:v>108779.82649606276</c:v>
                </c:pt>
                <c:pt idx="30">
                  <c:v>107899.40825516763</c:v>
                </c:pt>
                <c:pt idx="31">
                  <c:v>107026.11574984193</c:v>
                </c:pt>
                <c:pt idx="32">
                  <c:v>108315.50149307201</c:v>
                </c:pt>
                <c:pt idx="33">
                  <c:v>109620.42097386882</c:v>
                </c:pt>
                <c:pt idx="34">
                  <c:v>110684.97506836429</c:v>
                </c:pt>
                <c:pt idx="35">
                  <c:v>110684.97506836429</c:v>
                </c:pt>
                <c:pt idx="36">
                  <c:v>111759.86734082004</c:v>
                </c:pt>
                <c:pt idx="37">
                  <c:v>111759.86734082004</c:v>
                </c:pt>
                <c:pt idx="38">
                  <c:v>110855.32990059495</c:v>
                </c:pt>
                <c:pt idx="39">
                  <c:v>109958.11340661145</c:v>
                </c:pt>
                <c:pt idx="40">
                  <c:v>111282.82207968287</c:v>
                </c:pt>
                <c:pt idx="41">
                  <c:v>112363.52020909598</c:v>
                </c:pt>
                <c:pt idx="42">
                  <c:v>112363.52020909598</c:v>
                </c:pt>
                <c:pt idx="43">
                  <c:v>113717.20776471455</c:v>
                </c:pt>
                <c:pt idx="44">
                  <c:v>112796.82843295178</c:v>
                </c:pt>
                <c:pt idx="45">
                  <c:v>114155.73622329856</c:v>
                </c:pt>
                <c:pt idx="46">
                  <c:v>115531.01531067843</c:v>
                </c:pt>
                <c:pt idx="47">
                  <c:v>114595.95578222498</c:v>
                </c:pt>
                <c:pt idx="48">
                  <c:v>115708.82866536845</c:v>
                </c:pt>
                <c:pt idx="49">
                  <c:v>116832.50896353439</c:v>
                </c:pt>
                <c:pt idx="50">
                  <c:v>118240.03618572645</c:v>
                </c:pt>
                <c:pt idx="51">
                  <c:v>118240.03618572645</c:v>
                </c:pt>
                <c:pt idx="52">
                  <c:v>119664.52044238424</c:v>
                </c:pt>
                <c:pt idx="53">
                  <c:v>121106.16602157646</c:v>
                </c:pt>
                <c:pt idx="54">
                  <c:v>122282.26134908528</c:v>
                </c:pt>
                <c:pt idx="55">
                  <c:v>123755.44388335546</c:v>
                </c:pt>
                <c:pt idx="56">
                  <c:v>122753.81928332979</c:v>
                </c:pt>
                <c:pt idx="57">
                  <c:v>124232.68286164479</c:v>
                </c:pt>
                <c:pt idx="58">
                  <c:v>123227.19568971322</c:v>
                </c:pt>
                <c:pt idx="59">
                  <c:v>122229.84650876463</c:v>
                </c:pt>
                <c:pt idx="60">
                  <c:v>123416.85420691494</c:v>
                </c:pt>
                <c:pt idx="61">
                  <c:v>124615.38926369091</c:v>
                </c:pt>
                <c:pt idx="62">
                  <c:v>124615.38926369091</c:v>
                </c:pt>
                <c:pt idx="63">
                  <c:v>123606.80462683298</c:v>
                </c:pt>
                <c:pt idx="64">
                  <c:v>125095.94445532665</c:v>
                </c:pt>
                <c:pt idx="65">
                  <c:v>126603.02453747789</c:v>
                </c:pt>
                <c:pt idx="66">
                  <c:v>126603.02453747789</c:v>
                </c:pt>
                <c:pt idx="67">
                  <c:v>128128.26100658401</c:v>
                </c:pt>
                <c:pt idx="68">
                  <c:v>129372.54983218211</c:v>
                </c:pt>
                <c:pt idx="69">
                  <c:v>130628.92228920816</c:v>
                </c:pt>
                <c:pt idx="70">
                  <c:v>130628.92228920816</c:v>
                </c:pt>
                <c:pt idx="71">
                  <c:v>132202.6603331721</c:v>
                </c:pt>
                <c:pt idx="72">
                  <c:v>131132.66751004141</c:v>
                </c:pt>
                <c:pt idx="73">
                  <c:v>130071.3347595497</c:v>
                </c:pt>
                <c:pt idx="74">
                  <c:v>131638.35532707055</c:v>
                </c:pt>
                <c:pt idx="75">
                  <c:v>132916.73164519735</c:v>
                </c:pt>
                <c:pt idx="76">
                  <c:v>134518.0318289827</c:v>
                </c:pt>
                <c:pt idx="77">
                  <c:v>135824.37347860244</c:v>
                </c:pt>
                <c:pt idx="78">
                  <c:v>135824.37347860244</c:v>
                </c:pt>
                <c:pt idx="79">
                  <c:v>137460.70316803834</c:v>
                </c:pt>
                <c:pt idx="80">
                  <c:v>136348.15395396331</c:v>
                </c:pt>
                <c:pt idx="81">
                  <c:v>136348.15395396331</c:v>
                </c:pt>
                <c:pt idx="82">
                  <c:v>136348.15395396331</c:v>
                </c:pt>
                <c:pt idx="83">
                  <c:v>135244.60924608685</c:v>
                </c:pt>
                <c:pt idx="84">
                  <c:v>136558.00688908334</c:v>
                </c:pt>
                <c:pt idx="85">
                  <c:v>136558.00688908334</c:v>
                </c:pt>
                <c:pt idx="86">
                  <c:v>135452.76371966364</c:v>
                </c:pt>
                <c:pt idx="87">
                  <c:v>134356.46592438477</c:v>
                </c:pt>
                <c:pt idx="88">
                  <c:v>135975.11115372856</c:v>
                </c:pt>
                <c:pt idx="89">
                  <c:v>134874.58569764302</c:v>
                </c:pt>
                <c:pt idx="90">
                  <c:v>136184.38994006638</c:v>
                </c:pt>
                <c:pt idx="91">
                  <c:v>137825.05688952041</c:v>
                </c:pt>
                <c:pt idx="92">
                  <c:v>136709.55874940951</c:v>
                </c:pt>
                <c:pt idx="93">
                  <c:v>138356.55261422257</c:v>
                </c:pt>
                <c:pt idx="94">
                  <c:v>140023.38846240204</c:v>
                </c:pt>
                <c:pt idx="95">
                  <c:v>138890.09794958157</c:v>
                </c:pt>
                <c:pt idx="96">
                  <c:v>137765.97981432281</c:v>
                </c:pt>
                <c:pt idx="97">
                  <c:v>136650.95981925313</c:v>
                </c:pt>
                <c:pt idx="98">
                  <c:v>136650.95981925313</c:v>
                </c:pt>
                <c:pt idx="99">
                  <c:v>135544.96432784596</c:v>
                </c:pt>
                <c:pt idx="100">
                  <c:v>137177.9278652638</c:v>
                </c:pt>
              </c:numCache>
            </c:numRef>
          </c:val>
        </c:ser>
        <c:ser>
          <c:idx val="1"/>
          <c:order val="1"/>
          <c:tx>
            <c:v>Acc2</c:v>
          </c:tx>
          <c:marker>
            <c:symbol val="none"/>
          </c:marker>
          <c:val>
            <c:numRef>
              <c:f>[0]!MCAcc2</c:f>
              <c:numCache>
                <c:formatCode>[$$-409]#,##0.00</c:formatCode>
                <c:ptCount val="101"/>
                <c:pt idx="0" formatCode="[$$-409]#,##0">
                  <c:v>100000</c:v>
                </c:pt>
                <c:pt idx="1">
                  <c:v>100000</c:v>
                </c:pt>
                <c:pt idx="2">
                  <c:v>101204.7393612264</c:v>
                </c:pt>
                <c:pt idx="3">
                  <c:v>102423.99269173769</c:v>
                </c:pt>
                <c:pt idx="4">
                  <c:v>101595.01590095028</c:v>
                </c:pt>
                <c:pt idx="5">
                  <c:v>102818.97104655326</c:v>
                </c:pt>
                <c:pt idx="6">
                  <c:v>101986.79746680654</c:v>
                </c:pt>
                <c:pt idx="7">
                  <c:v>101161.35915059903</c:v>
                </c:pt>
                <c:pt idx="8">
                  <c:v>102380.08986263791</c:v>
                </c:pt>
                <c:pt idx="9">
                  <c:v>101551.4684029152</c:v>
                </c:pt>
                <c:pt idx="10">
                  <c:v>102537.6626770288</c:v>
                </c:pt>
                <c:pt idx="11">
                  <c:v>103772.97425938051</c:v>
                </c:pt>
                <c:pt idx="12">
                  <c:v>102933.0793781986</c:v>
                </c:pt>
                <c:pt idx="13">
                  <c:v>104173.15470119017</c:v>
                </c:pt>
                <c:pt idx="14">
                  <c:v>105428.16969970668</c:v>
                </c:pt>
                <c:pt idx="15">
                  <c:v>104574.87836161864</c:v>
                </c:pt>
                <c:pt idx="16">
                  <c:v>103728.49320533885</c:v>
                </c:pt>
                <c:pt idx="17">
                  <c:v>104735.82916680092</c:v>
                </c:pt>
                <c:pt idx="18">
                  <c:v>104735.82916680092</c:v>
                </c:pt>
                <c:pt idx="19">
                  <c:v>105997.62292608021</c:v>
                </c:pt>
                <c:pt idx="20">
                  <c:v>107026.99503111569</c:v>
                </c:pt>
                <c:pt idx="21">
                  <c:v>108066.36365212363</c:v>
                </c:pt>
                <c:pt idx="22">
                  <c:v>109368.28167128682</c:v>
                </c:pt>
                <c:pt idx="23">
                  <c:v>110685.88440927777</c:v>
                </c:pt>
                <c:pt idx="24">
                  <c:v>109790.03933595376</c:v>
                </c:pt>
                <c:pt idx="25">
                  <c:v>111112.72315453994</c:v>
                </c:pt>
                <c:pt idx="26">
                  <c:v>110213.42342763397</c:v>
                </c:pt>
                <c:pt idx="27">
                  <c:v>110213.42342763397</c:v>
                </c:pt>
                <c:pt idx="28">
                  <c:v>111283.73633225435</c:v>
                </c:pt>
                <c:pt idx="29">
                  <c:v>111283.73633225435</c:v>
                </c:pt>
                <c:pt idx="30">
                  <c:v>112364.44334022595</c:v>
                </c:pt>
                <c:pt idx="31">
                  <c:v>112364.44334022595</c:v>
                </c:pt>
                <c:pt idx="32">
                  <c:v>113718.14201716859</c:v>
                </c:pt>
                <c:pt idx="33">
                  <c:v>112797.75512395873</c:v>
                </c:pt>
                <c:pt idx="34">
                  <c:v>112797.75512395873</c:v>
                </c:pt>
                <c:pt idx="35">
                  <c:v>114156.67407851684</c:v>
                </c:pt>
                <c:pt idx="36">
                  <c:v>115531.96446460766</c:v>
                </c:pt>
                <c:pt idx="37">
                  <c:v>115531.96446460766</c:v>
                </c:pt>
                <c:pt idx="38">
                  <c:v>115531.96446460766</c:v>
                </c:pt>
                <c:pt idx="39">
                  <c:v>116923.8235153109</c:v>
                </c:pt>
                <c:pt idx="40">
                  <c:v>118332.45083985075</c:v>
                </c:pt>
                <c:pt idx="41">
                  <c:v>118332.45083985075</c:v>
                </c:pt>
                <c:pt idx="42">
                  <c:v>117374.7176684984</c:v>
                </c:pt>
                <c:pt idx="43">
                  <c:v>117374.7176684984</c:v>
                </c:pt>
                <c:pt idx="44">
                  <c:v>116424.73598729943</c:v>
                </c:pt>
                <c:pt idx="45">
                  <c:v>117827.35060794234</c:v>
                </c:pt>
                <c:pt idx="46">
                  <c:v>116873.70550578422</c:v>
                </c:pt>
                <c:pt idx="47">
                  <c:v>115927.77880666393</c:v>
                </c:pt>
                <c:pt idx="48">
                  <c:v>117053.58538994478</c:v>
                </c:pt>
                <c:pt idx="49">
                  <c:v>118463.77600686421</c:v>
                </c:pt>
                <c:pt idx="50">
                  <c:v>117504.97994475122</c:v>
                </c:pt>
                <c:pt idx="51">
                  <c:v>117504.97994475122</c:v>
                </c:pt>
                <c:pt idx="52">
                  <c:v>117504.97994475122</c:v>
                </c:pt>
                <c:pt idx="53">
                  <c:v>118646.10316260142</c:v>
                </c:pt>
                <c:pt idx="54">
                  <c:v>118646.10316260142</c:v>
                </c:pt>
                <c:pt idx="55">
                  <c:v>119798.30814225378</c:v>
                </c:pt>
                <c:pt idx="56">
                  <c:v>121241.56551452681</c:v>
                </c:pt>
                <c:pt idx="57">
                  <c:v>122418.97574379694</c:v>
                </c:pt>
                <c:pt idx="58">
                  <c:v>122418.97574379694</c:v>
                </c:pt>
                <c:pt idx="59">
                  <c:v>121428.16795573305</c:v>
                </c:pt>
                <c:pt idx="60">
                  <c:v>122607.39033269486</c:v>
                </c:pt>
                <c:pt idx="61">
                  <c:v>122607.39033269486</c:v>
                </c:pt>
                <c:pt idx="62">
                  <c:v>121615.05759606045</c:v>
                </c:pt>
                <c:pt idx="63">
                  <c:v>123080.20206409835</c:v>
                </c:pt>
                <c:pt idx="64">
                  <c:v>122084.04258783541</c:v>
                </c:pt>
                <c:pt idx="65">
                  <c:v>122084.04258783541</c:v>
                </c:pt>
                <c:pt idx="66">
                  <c:v>122084.04258783541</c:v>
                </c:pt>
                <c:pt idx="67">
                  <c:v>123269.63434395922</c:v>
                </c:pt>
                <c:pt idx="68">
                  <c:v>122271.94168236242</c:v>
                </c:pt>
                <c:pt idx="69">
                  <c:v>121282.32392625473</c:v>
                </c:pt>
                <c:pt idx="70">
                  <c:v>121282.32392625473</c:v>
                </c:pt>
                <c:pt idx="71">
                  <c:v>122743.45982080443</c:v>
                </c:pt>
                <c:pt idx="72">
                  <c:v>122743.45982080443</c:v>
                </c:pt>
                <c:pt idx="73">
                  <c:v>122743.45982080443</c:v>
                </c:pt>
                <c:pt idx="74">
                  <c:v>123935.45535926279</c:v>
                </c:pt>
                <c:pt idx="75">
                  <c:v>125428.554572491</c:v>
                </c:pt>
                <c:pt idx="76">
                  <c:v>125428.554572491</c:v>
                </c:pt>
                <c:pt idx="77">
                  <c:v>126939.64173964315</c:v>
                </c:pt>
                <c:pt idx="78">
                  <c:v>125912.24557915819</c:v>
                </c:pt>
                <c:pt idx="79">
                  <c:v>125912.24557915819</c:v>
                </c:pt>
                <c:pt idx="80">
                  <c:v>127135.01406871148</c:v>
                </c:pt>
                <c:pt idx="81">
                  <c:v>127135.01406871148</c:v>
                </c:pt>
                <c:pt idx="82">
                  <c:v>127135.01406871148</c:v>
                </c:pt>
                <c:pt idx="83">
                  <c:v>126106.03664662849</c:v>
                </c:pt>
                <c:pt idx="84">
                  <c:v>127625.28570699302</c:v>
                </c:pt>
                <c:pt idx="85">
                  <c:v>128864.69000095136</c:v>
                </c:pt>
                <c:pt idx="86">
                  <c:v>128864.69000095136</c:v>
                </c:pt>
                <c:pt idx="87">
                  <c:v>130116.13049130584</c:v>
                </c:pt>
                <c:pt idx="88">
                  <c:v>131683.69073063933</c:v>
                </c:pt>
                <c:pt idx="89">
                  <c:v>130617.89822956519</c:v>
                </c:pt>
                <c:pt idx="90">
                  <c:v>130617.89822956519</c:v>
                </c:pt>
                <c:pt idx="91">
                  <c:v>132191.50346234342</c:v>
                </c:pt>
                <c:pt idx="92">
                  <c:v>132191.50346234342</c:v>
                </c:pt>
                <c:pt idx="93">
                  <c:v>133475.25155433346</c:v>
                </c:pt>
                <c:pt idx="94">
                  <c:v>133475.25155433346</c:v>
                </c:pt>
                <c:pt idx="95">
                  <c:v>132394.9589121977</c:v>
                </c:pt>
                <c:pt idx="96">
                  <c:v>133680.68281608727</c:v>
                </c:pt>
                <c:pt idx="97">
                  <c:v>132598.72749957588</c:v>
                </c:pt>
                <c:pt idx="98">
                  <c:v>133886.43025632968</c:v>
                </c:pt>
                <c:pt idx="99">
                  <c:v>135186.63824915187</c:v>
                </c:pt>
                <c:pt idx="100">
                  <c:v>134092.49436168987</c:v>
                </c:pt>
              </c:numCache>
            </c:numRef>
          </c:val>
        </c:ser>
        <c:ser>
          <c:idx val="2"/>
          <c:order val="2"/>
          <c:tx>
            <c:v>Acc3</c:v>
          </c:tx>
          <c:marker>
            <c:symbol val="none"/>
          </c:marker>
          <c:val>
            <c:numRef>
              <c:f>[0]!MCAcc3</c:f>
              <c:numCache>
                <c:formatCode>[$$-409]#,##0.00</c:formatCode>
                <c:ptCount val="101"/>
                <c:pt idx="0" formatCode="[$$-409]#,##0">
                  <c:v>100000</c:v>
                </c:pt>
                <c:pt idx="1">
                  <c:v>100000</c:v>
                </c:pt>
                <c:pt idx="2">
                  <c:v>100971.12753722159</c:v>
                </c:pt>
                <c:pt idx="3">
                  <c:v>100153.90962696195</c:v>
                </c:pt>
                <c:pt idx="4">
                  <c:v>100153.90962696195</c:v>
                </c:pt>
                <c:pt idx="5">
                  <c:v>99343.305935332304</c:v>
                </c:pt>
                <c:pt idx="6">
                  <c:v>98539.262929624267</c:v>
                </c:pt>
                <c:pt idx="7">
                  <c:v>99496.204846909037</c:v>
                </c:pt>
                <c:pt idx="8">
                  <c:v>100694.87478962621</c:v>
                </c:pt>
                <c:pt idx="9">
                  <c:v>100694.87478962621</c:v>
                </c:pt>
                <c:pt idx="10">
                  <c:v>101907.98558095448</c:v>
                </c:pt>
                <c:pt idx="11">
                  <c:v>101083.18513505932</c:v>
                </c:pt>
                <c:pt idx="12">
                  <c:v>100265.06027765381</c:v>
                </c:pt>
                <c:pt idx="13">
                  <c:v>101238.76188822194</c:v>
                </c:pt>
                <c:pt idx="14">
                  <c:v>102458.42510150763</c:v>
                </c:pt>
                <c:pt idx="15">
                  <c:v>102458.42510150763</c:v>
                </c:pt>
                <c:pt idx="16">
                  <c:v>101629.16962925313</c:v>
                </c:pt>
                <c:pt idx="17">
                  <c:v>100806.62580260105</c:v>
                </c:pt>
                <c:pt idx="18">
                  <c:v>102021.08290236919</c:v>
                </c:pt>
                <c:pt idx="19">
                  <c:v>103250.17104484346</c:v>
                </c:pt>
                <c:pt idx="20">
                  <c:v>103250.17104484346</c:v>
                </c:pt>
                <c:pt idx="21">
                  <c:v>102414.50751336399</c:v>
                </c:pt>
                <c:pt idx="22">
                  <c:v>102414.50751336399</c:v>
                </c:pt>
                <c:pt idx="23">
                  <c:v>101585.60749162768</c:v>
                </c:pt>
                <c:pt idx="24">
                  <c:v>102572.13329983273</c:v>
                </c:pt>
                <c:pt idx="25">
                  <c:v>101741.95752116508</c:v>
                </c:pt>
                <c:pt idx="26">
                  <c:v>101741.95752116508</c:v>
                </c:pt>
                <c:pt idx="27">
                  <c:v>101741.95752116508</c:v>
                </c:pt>
                <c:pt idx="28">
                  <c:v>101741.95752116508</c:v>
                </c:pt>
                <c:pt idx="29">
                  <c:v>100918.50083667354</c:v>
                </c:pt>
                <c:pt idx="30">
                  <c:v>102134.30573901255</c:v>
                </c:pt>
                <c:pt idx="31">
                  <c:v>103126.1601069942</c:v>
                </c:pt>
                <c:pt idx="32">
                  <c:v>104127.64664587245</c:v>
                </c:pt>
                <c:pt idx="33">
                  <c:v>104127.64664587245</c:v>
                </c:pt>
                <c:pt idx="34">
                  <c:v>103284.88119531506</c:v>
                </c:pt>
                <c:pt idx="35">
                  <c:v>104287.90911838938</c:v>
                </c:pt>
                <c:pt idx="36">
                  <c:v>105544.30660853864</c:v>
                </c:pt>
                <c:pt idx="37">
                  <c:v>105544.30660853864</c:v>
                </c:pt>
                <c:pt idx="38">
                  <c:v>106815.84041378519</c:v>
                </c:pt>
                <c:pt idx="39">
                  <c:v>105951.31785159629</c:v>
                </c:pt>
                <c:pt idx="40">
                  <c:v>105093.7923720277</c:v>
                </c:pt>
                <c:pt idx="41">
                  <c:v>106114.38712966295</c:v>
                </c:pt>
                <c:pt idx="42">
                  <c:v>107144.89316403304</c:v>
                </c:pt>
                <c:pt idx="43">
                  <c:v>108435.70986552413</c:v>
                </c:pt>
                <c:pt idx="44">
                  <c:v>109488.75890420994</c:v>
                </c:pt>
                <c:pt idx="45">
                  <c:v>110807.81307884723</c:v>
                </c:pt>
                <c:pt idx="46">
                  <c:v>109910.98116606746</c:v>
                </c:pt>
                <c:pt idx="47">
                  <c:v>110978.35697060158</c:v>
                </c:pt>
                <c:pt idx="48">
                  <c:v>110978.35697060158</c:v>
                </c:pt>
                <c:pt idx="49">
                  <c:v>110080.14474717037</c:v>
                </c:pt>
                <c:pt idx="50">
                  <c:v>110080.14474717037</c:v>
                </c:pt>
                <c:pt idx="51">
                  <c:v>111406.32357983453</c:v>
                </c:pt>
                <c:pt idx="52">
                  <c:v>112748.47941089605</c:v>
                </c:pt>
                <c:pt idx="53">
                  <c:v>112748.47941089605</c:v>
                </c:pt>
                <c:pt idx="54">
                  <c:v>113843.41094225387</c:v>
                </c:pt>
                <c:pt idx="55">
                  <c:v>113843.41094225387</c:v>
                </c:pt>
                <c:pt idx="56">
                  <c:v>113843.41094225387</c:v>
                </c:pt>
                <c:pt idx="57">
                  <c:v>114948.97565522644</c:v>
                </c:pt>
                <c:pt idx="58">
                  <c:v>116065.27681156849</c:v>
                </c:pt>
                <c:pt idx="59">
                  <c:v>116065.27681156849</c:v>
                </c:pt>
                <c:pt idx="60">
                  <c:v>117463.56088603384</c:v>
                </c:pt>
                <c:pt idx="61">
                  <c:v>118604.28187199916</c:v>
                </c:pt>
                <c:pt idx="62">
                  <c:v>117644.34861440976</c:v>
                </c:pt>
                <c:pt idx="63">
                  <c:v>116692.18465354793</c:v>
                </c:pt>
                <c:pt idx="64">
                  <c:v>117825.41459250401</c:v>
                </c:pt>
                <c:pt idx="65">
                  <c:v>117825.41459250401</c:v>
                </c:pt>
                <c:pt idx="66">
                  <c:v>117825.41459250401</c:v>
                </c:pt>
                <c:pt idx="67">
                  <c:v>119244.90373962811</c:v>
                </c:pt>
                <c:pt idx="68">
                  <c:v>120681.49403123594</c:v>
                </c:pt>
                <c:pt idx="69">
                  <c:v>121853.46525210371</c:v>
                </c:pt>
                <c:pt idx="70">
                  <c:v>120867.23446851152</c:v>
                </c:pt>
                <c:pt idx="71">
                  <c:v>119888.98582278052</c:v>
                </c:pt>
                <c:pt idx="72">
                  <c:v>118918.65471083841</c:v>
                </c:pt>
                <c:pt idx="73">
                  <c:v>120351.3145519808</c:v>
                </c:pt>
                <c:pt idx="74">
                  <c:v>119377.24154542836</c:v>
                </c:pt>
                <c:pt idx="75">
                  <c:v>119377.24154542836</c:v>
                </c:pt>
                <c:pt idx="76">
                  <c:v>119377.24154542836</c:v>
                </c:pt>
                <c:pt idx="77">
                  <c:v>119377.24154542836</c:v>
                </c:pt>
                <c:pt idx="78">
                  <c:v>119377.24154542836</c:v>
                </c:pt>
                <c:pt idx="79">
                  <c:v>120536.54681125155</c:v>
                </c:pt>
                <c:pt idx="80">
                  <c:v>121988.69803534979</c:v>
                </c:pt>
                <c:pt idx="81">
                  <c:v>121001.37273439192</c:v>
                </c:pt>
                <c:pt idx="82">
                  <c:v>122459.12389934741</c:v>
                </c:pt>
                <c:pt idx="83">
                  <c:v>121467.99116897001</c:v>
                </c:pt>
                <c:pt idx="84">
                  <c:v>122647.60028012177</c:v>
                </c:pt>
                <c:pt idx="85">
                  <c:v>124125.18419629602</c:v>
                </c:pt>
                <c:pt idx="86">
                  <c:v>124125.18419629602</c:v>
                </c:pt>
                <c:pt idx="87">
                  <c:v>125620.56914750357</c:v>
                </c:pt>
                <c:pt idx="88">
                  <c:v>125620.56914750357</c:v>
                </c:pt>
                <c:pt idx="89">
                  <c:v>124603.84900672366</c:v>
                </c:pt>
                <c:pt idx="90">
                  <c:v>126105.00062131077</c:v>
                </c:pt>
                <c:pt idx="91">
                  <c:v>127329.64100815778</c:v>
                </c:pt>
                <c:pt idx="92">
                  <c:v>128863.63131189132</c:v>
                </c:pt>
                <c:pt idx="93">
                  <c:v>130115.06152102481</c:v>
                </c:pt>
                <c:pt idx="94">
                  <c:v>129061.96484613308</c:v>
                </c:pt>
                <c:pt idx="95">
                  <c:v>130315.32112683314</c:v>
                </c:pt>
                <c:pt idx="96">
                  <c:v>131580.84909551457</c:v>
                </c:pt>
                <c:pt idx="97">
                  <c:v>131580.84909551457</c:v>
                </c:pt>
                <c:pt idx="98">
                  <c:v>130515.88895145371</c:v>
                </c:pt>
                <c:pt idx="99">
                  <c:v>131783.36468951084</c:v>
                </c:pt>
                <c:pt idx="100">
                  <c:v>133371.01075547392</c:v>
                </c:pt>
              </c:numCache>
            </c:numRef>
          </c:val>
        </c:ser>
        <c:ser>
          <c:idx val="3"/>
          <c:order val="3"/>
          <c:tx>
            <c:v>Acc4</c:v>
          </c:tx>
          <c:marker>
            <c:symbol val="none"/>
          </c:marker>
          <c:val>
            <c:numRef>
              <c:f>[0]!MCAcc4</c:f>
              <c:numCache>
                <c:formatCode>[$$-409]#,##0.00</c:formatCode>
                <c:ptCount val="101"/>
                <c:pt idx="0" formatCode="[$$-409]#,##0">
                  <c:v>100000</c:v>
                </c:pt>
                <c:pt idx="1">
                  <c:v>100000</c:v>
                </c:pt>
                <c:pt idx="2">
                  <c:v>100000</c:v>
                </c:pt>
                <c:pt idx="3">
                  <c:v>100971.12753722159</c:v>
                </c:pt>
                <c:pt idx="4">
                  <c:v>101951.68596137868</c:v>
                </c:pt>
                <c:pt idx="5">
                  <c:v>101951.68596137868</c:v>
                </c:pt>
                <c:pt idx="6">
                  <c:v>102941.76685841131</c:v>
                </c:pt>
                <c:pt idx="7">
                  <c:v>102941.76685841131</c:v>
                </c:pt>
                <c:pt idx="8">
                  <c:v>103941.4627036758</c:v>
                </c:pt>
                <c:pt idx="9">
                  <c:v>103100.20414777113</c:v>
                </c:pt>
                <c:pt idx="10">
                  <c:v>103100.20414777113</c:v>
                </c:pt>
                <c:pt idx="11">
                  <c:v>104101.43862118182</c:v>
                </c:pt>
                <c:pt idx="12">
                  <c:v>104101.43862118182</c:v>
                </c:pt>
                <c:pt idx="13">
                  <c:v>105112.39635827595</c:v>
                </c:pt>
                <c:pt idx="14">
                  <c:v>105112.39635827595</c:v>
                </c:pt>
                <c:pt idx="15">
                  <c:v>106133.17178434467</c:v>
                </c:pt>
                <c:pt idx="16">
                  <c:v>105274.17445540174</c:v>
                </c:pt>
                <c:pt idx="17">
                  <c:v>106542.4538722721</c:v>
                </c:pt>
                <c:pt idx="18">
                  <c:v>107826.01275048785</c:v>
                </c:pt>
                <c:pt idx="19">
                  <c:v>106953.31427755953</c:v>
                </c:pt>
                <c:pt idx="20">
                  <c:v>106953.31427755953</c:v>
                </c:pt>
                <c:pt idx="21">
                  <c:v>106953.31427755953</c:v>
                </c:pt>
                <c:pt idx="22">
                  <c:v>106953.31427755953</c:v>
                </c:pt>
                <c:pt idx="23">
                  <c:v>107991.96736448006</c:v>
                </c:pt>
                <c:pt idx="24">
                  <c:v>109292.98910228272</c:v>
                </c:pt>
                <c:pt idx="25">
                  <c:v>109292.98910228272</c:v>
                </c:pt>
                <c:pt idx="26">
                  <c:v>110354.36341570759</c:v>
                </c:pt>
                <c:pt idx="27">
                  <c:v>111426.04502736311</c:v>
                </c:pt>
                <c:pt idx="28">
                  <c:v>112768.43845046562</c:v>
                </c:pt>
                <c:pt idx="29">
                  <c:v>114127.00421551875</c:v>
                </c:pt>
                <c:pt idx="30">
                  <c:v>115501.93715709163</c:v>
                </c:pt>
                <c:pt idx="31">
                  <c:v>116893.43445700209</c:v>
                </c:pt>
                <c:pt idx="32">
                  <c:v>116893.43445700209</c:v>
                </c:pt>
                <c:pt idx="33">
                  <c:v>115947.34808003448</c:v>
                </c:pt>
                <c:pt idx="34">
                  <c:v>115008.91892895677</c:v>
                </c:pt>
                <c:pt idx="35">
                  <c:v>116125.80221093673</c:v>
                </c:pt>
                <c:pt idx="36">
                  <c:v>117253.53185402662</c:v>
                </c:pt>
                <c:pt idx="37">
                  <c:v>117253.53185402662</c:v>
                </c:pt>
                <c:pt idx="38">
                  <c:v>118666.13130470022</c:v>
                </c:pt>
                <c:pt idx="39">
                  <c:v>117705.69746377203</c:v>
                </c:pt>
                <c:pt idx="40">
                  <c:v>117705.69746377203</c:v>
                </c:pt>
                <c:pt idx="41">
                  <c:v>118848.76990472146</c:v>
                </c:pt>
                <c:pt idx="42">
                  <c:v>120002.94303691534</c:v>
                </c:pt>
                <c:pt idx="43">
                  <c:v>120002.94303691534</c:v>
                </c:pt>
                <c:pt idx="44">
                  <c:v>120002.94303691534</c:v>
                </c:pt>
                <c:pt idx="45">
                  <c:v>120002.94303691534</c:v>
                </c:pt>
                <c:pt idx="46">
                  <c:v>120002.94303691534</c:v>
                </c:pt>
                <c:pt idx="47">
                  <c:v>119031.68960313068</c:v>
                </c:pt>
                <c:pt idx="48">
                  <c:v>120465.71122011244</c:v>
                </c:pt>
                <c:pt idx="49">
                  <c:v>121917.00905996247</c:v>
                </c:pt>
                <c:pt idx="50">
                  <c:v>123385.79125613779</c:v>
                </c:pt>
                <c:pt idx="51">
                  <c:v>122387.15846926608</c:v>
                </c:pt>
                <c:pt idx="52">
                  <c:v>123861.60474043187</c:v>
                </c:pt>
                <c:pt idx="53">
                  <c:v>123861.60474043187</c:v>
                </c:pt>
                <c:pt idx="54">
                  <c:v>125064.45889211076</c:v>
                </c:pt>
                <c:pt idx="55">
                  <c:v>126278.99429168923</c:v>
                </c:pt>
                <c:pt idx="56">
                  <c:v>125256.94513425359</c:v>
                </c:pt>
                <c:pt idx="57">
                  <c:v>126765.9648549557</c:v>
                </c:pt>
                <c:pt idx="58">
                  <c:v>126765.9648549557</c:v>
                </c:pt>
                <c:pt idx="59">
                  <c:v>127997.02404748682</c:v>
                </c:pt>
                <c:pt idx="60">
                  <c:v>126961.06987857868</c:v>
                </c:pt>
                <c:pt idx="61">
                  <c:v>125933.50028773448</c:v>
                </c:pt>
                <c:pt idx="62">
                  <c:v>127156.47518761571</c:v>
                </c:pt>
                <c:pt idx="63">
                  <c:v>128391.32673352299</c:v>
                </c:pt>
                <c:pt idx="64">
                  <c:v>128391.32673352299</c:v>
                </c:pt>
                <c:pt idx="65">
                  <c:v>128391.32673352299</c:v>
                </c:pt>
                <c:pt idx="66">
                  <c:v>129638.17026283639</c:v>
                </c:pt>
                <c:pt idx="67">
                  <c:v>128588.93334555006</c:v>
                </c:pt>
                <c:pt idx="68">
                  <c:v>129837.69588708822</c:v>
                </c:pt>
                <c:pt idx="69">
                  <c:v>129837.69588708822</c:v>
                </c:pt>
                <c:pt idx="70">
                  <c:v>128786.84409317655</c:v>
                </c:pt>
                <c:pt idx="71">
                  <c:v>130037.52860048403</c:v>
                </c:pt>
                <c:pt idx="72">
                  <c:v>131300.35884944574</c:v>
                </c:pt>
                <c:pt idx="73">
                  <c:v>132575.45279070348</c:v>
                </c:pt>
                <c:pt idx="74">
                  <c:v>132575.45279070348</c:v>
                </c:pt>
                <c:pt idx="75">
                  <c:v>134172.6414537972</c:v>
                </c:pt>
                <c:pt idx="76">
                  <c:v>133086.7044306371</c:v>
                </c:pt>
                <c:pt idx="77">
                  <c:v>132009.55652577631</c:v>
                </c:pt>
                <c:pt idx="78">
                  <c:v>133291.53768096224</c:v>
                </c:pt>
                <c:pt idx="79">
                  <c:v>134897.3533005887</c:v>
                </c:pt>
                <c:pt idx="80">
                  <c:v>136207.37864547383</c:v>
                </c:pt>
                <c:pt idx="81">
                  <c:v>137530.12600722772</c:v>
                </c:pt>
                <c:pt idx="82">
                  <c:v>136417.01491384173</c:v>
                </c:pt>
                <c:pt idx="83">
                  <c:v>135312.91287426956</c:v>
                </c:pt>
                <c:pt idx="84">
                  <c:v>136943.08079648786</c:v>
                </c:pt>
                <c:pt idx="85">
                  <c:v>138272.97276442219</c:v>
                </c:pt>
                <c:pt idx="86">
                  <c:v>138272.97276442219</c:v>
                </c:pt>
                <c:pt idx="87">
                  <c:v>139615.77967947241</c:v>
                </c:pt>
                <c:pt idx="88">
                  <c:v>140971.6269622464</c:v>
                </c:pt>
                <c:pt idx="89">
                  <c:v>142340.64125134607</c:v>
                </c:pt>
                <c:pt idx="90">
                  <c:v>144055.47498352311</c:v>
                </c:pt>
                <c:pt idx="91">
                  <c:v>144055.47498352311</c:v>
                </c:pt>
                <c:pt idx="92">
                  <c:v>144055.47498352311</c:v>
                </c:pt>
                <c:pt idx="93">
                  <c:v>145790.96799265128</c:v>
                </c:pt>
                <c:pt idx="94">
                  <c:v>147547.36916917172</c:v>
                </c:pt>
                <c:pt idx="95">
                  <c:v>149324.93040200678</c:v>
                </c:pt>
                <c:pt idx="96">
                  <c:v>149324.93040200678</c:v>
                </c:pt>
                <c:pt idx="97">
                  <c:v>149324.93040200678</c:v>
                </c:pt>
                <c:pt idx="98">
                  <c:v>148116.35711428343</c:v>
                </c:pt>
                <c:pt idx="99">
                  <c:v>149554.75584534972</c:v>
                </c:pt>
                <c:pt idx="100">
                  <c:v>151007.12326258843</c:v>
                </c:pt>
              </c:numCache>
            </c:numRef>
          </c:val>
        </c:ser>
        <c:ser>
          <c:idx val="4"/>
          <c:order val="4"/>
          <c:tx>
            <c:v>Acc5</c:v>
          </c:tx>
          <c:marker>
            <c:symbol val="none"/>
          </c:marker>
          <c:val>
            <c:numRef>
              <c:f>[0]!MCAcc5</c:f>
              <c:numCache>
                <c:formatCode>[$$-409]#,##0.00</c:formatCode>
                <c:ptCount val="101"/>
                <c:pt idx="0" formatCode="[$$-409]#,##0">
                  <c:v>100000</c:v>
                </c:pt>
                <c:pt idx="1">
                  <c:v>100971.12753722159</c:v>
                </c:pt>
                <c:pt idx="2">
                  <c:v>102187.56645413661</c:v>
                </c:pt>
                <c:pt idx="3">
                  <c:v>103179.93805158936</c:v>
                </c:pt>
                <c:pt idx="4">
                  <c:v>104181.94684289652</c:v>
                </c:pt>
                <c:pt idx="5">
                  <c:v>105437.06776380487</c:v>
                </c:pt>
                <c:pt idx="6">
                  <c:v>106460.99616329817</c:v>
                </c:pt>
                <c:pt idx="7">
                  <c:v>105599.34556147976</c:v>
                </c:pt>
                <c:pt idx="8">
                  <c:v>106871.54244265638</c:v>
                </c:pt>
                <c:pt idx="9">
                  <c:v>107909.40142077049</c:v>
                </c:pt>
                <c:pt idx="10">
                  <c:v>107909.40142077049</c:v>
                </c:pt>
                <c:pt idx="11">
                  <c:v>108957.33933321858</c:v>
                </c:pt>
                <c:pt idx="12">
                  <c:v>108957.33933321858</c:v>
                </c:pt>
                <c:pt idx="13">
                  <c:v>108075.48437795407</c:v>
                </c:pt>
                <c:pt idx="14">
                  <c:v>108075.48437795407</c:v>
                </c:pt>
                <c:pt idx="15">
                  <c:v>109377.51227809137</c:v>
                </c:pt>
                <c:pt idx="16">
                  <c:v>108492.2566194344</c:v>
                </c:pt>
                <c:pt idx="17">
                  <c:v>108492.2566194344</c:v>
                </c:pt>
                <c:pt idx="18">
                  <c:v>109799.30553881147</c:v>
                </c:pt>
                <c:pt idx="19">
                  <c:v>110865.59683057695</c:v>
                </c:pt>
                <c:pt idx="20">
                  <c:v>110865.59683057695</c:v>
                </c:pt>
                <c:pt idx="21">
                  <c:v>112201.23831365348</c:v>
                </c:pt>
                <c:pt idx="22">
                  <c:v>112201.23831365348</c:v>
                </c:pt>
                <c:pt idx="23">
                  <c:v>112201.23831365348</c:v>
                </c:pt>
                <c:pt idx="24">
                  <c:v>113552.9707954015</c:v>
                </c:pt>
                <c:pt idx="25">
                  <c:v>113552.9707954015</c:v>
                </c:pt>
                <c:pt idx="26">
                  <c:v>113552.9707954015</c:v>
                </c:pt>
                <c:pt idx="27">
                  <c:v>112633.92072870809</c:v>
                </c:pt>
                <c:pt idx="28">
                  <c:v>112633.92072870809</c:v>
                </c:pt>
                <c:pt idx="29">
                  <c:v>111722.3090673613</c:v>
                </c:pt>
                <c:pt idx="30">
                  <c:v>112807.27517593426</c:v>
                </c:pt>
                <c:pt idx="31">
                  <c:v>114166.30882230573</c:v>
                </c:pt>
                <c:pt idx="32">
                  <c:v>113242.29465515257</c:v>
                </c:pt>
                <c:pt idx="33">
                  <c:v>114342.02176233038</c:v>
                </c:pt>
                <c:pt idx="34">
                  <c:v>114342.02176233038</c:v>
                </c:pt>
                <c:pt idx="35">
                  <c:v>113416.58544841947</c:v>
                </c:pt>
                <c:pt idx="36">
                  <c:v>114518.00514148553</c:v>
                </c:pt>
                <c:pt idx="37">
                  <c:v>115630.12102449134</c:v>
                </c:pt>
                <c:pt idx="38">
                  <c:v>117023.16260590711</c:v>
                </c:pt>
                <c:pt idx="39">
                  <c:v>117023.16260590711</c:v>
                </c:pt>
                <c:pt idx="40">
                  <c:v>118432.98670757245</c:v>
                </c:pt>
                <c:pt idx="41">
                  <c:v>119859.7955151146</c:v>
                </c:pt>
                <c:pt idx="42">
                  <c:v>118889.70065726624</c:v>
                </c:pt>
                <c:pt idx="43">
                  <c:v>118889.70065726624</c:v>
                </c:pt>
                <c:pt idx="44">
                  <c:v>117927.45733987127</c:v>
                </c:pt>
                <c:pt idx="45">
                  <c:v>117927.45733987127</c:v>
                </c:pt>
                <c:pt idx="46">
                  <c:v>116973.002015858</c:v>
                </c:pt>
                <c:pt idx="47">
                  <c:v>118108.95904954876</c:v>
                </c:pt>
                <c:pt idx="48">
                  <c:v>119255.9476748047</c:v>
                </c:pt>
                <c:pt idx="49">
                  <c:v>118290.74010783056</c:v>
                </c:pt>
                <c:pt idx="50">
                  <c:v>118290.74010783056</c:v>
                </c:pt>
                <c:pt idx="51">
                  <c:v>119715.83521459562</c:v>
                </c:pt>
                <c:pt idx="52">
                  <c:v>119715.83521459562</c:v>
                </c:pt>
                <c:pt idx="53">
                  <c:v>119715.83521459562</c:v>
                </c:pt>
                <c:pt idx="54">
                  <c:v>119715.83521459562</c:v>
                </c:pt>
                <c:pt idx="55">
                  <c:v>119715.83521459562</c:v>
                </c:pt>
                <c:pt idx="56">
                  <c:v>118746.90551097321</c:v>
                </c:pt>
                <c:pt idx="57">
                  <c:v>119900.08940998878</c:v>
                </c:pt>
                <c:pt idx="58">
                  <c:v>121064.4721954025</c:v>
                </c:pt>
                <c:pt idx="59">
                  <c:v>121064.4721954025</c:v>
                </c:pt>
                <c:pt idx="60">
                  <c:v>121064.4721954025</c:v>
                </c:pt>
                <c:pt idx="61">
                  <c:v>122522.9835444015</c:v>
                </c:pt>
                <c:pt idx="62">
                  <c:v>123712.83797702668</c:v>
                </c:pt>
                <c:pt idx="63">
                  <c:v>123712.83797702668</c:v>
                </c:pt>
                <c:pt idx="64">
                  <c:v>123712.83797702668</c:v>
                </c:pt>
                <c:pt idx="65">
                  <c:v>123712.83797702668</c:v>
                </c:pt>
                <c:pt idx="66">
                  <c:v>123712.83797702668</c:v>
                </c:pt>
                <c:pt idx="67">
                  <c:v>122711.55821131734</c:v>
                </c:pt>
                <c:pt idx="68">
                  <c:v>123903.24394446115</c:v>
                </c:pt>
                <c:pt idx="69">
                  <c:v>123903.24394446115</c:v>
                </c:pt>
                <c:pt idx="70">
                  <c:v>125106.50246591667</c:v>
                </c:pt>
                <c:pt idx="71">
                  <c:v>126321.446162218</c:v>
                </c:pt>
                <c:pt idx="72">
                  <c:v>125299.0534171671</c:v>
                </c:pt>
                <c:pt idx="73">
                  <c:v>126808.58043292782</c:v>
                </c:pt>
                <c:pt idx="74">
                  <c:v>128336.29331481575</c:v>
                </c:pt>
                <c:pt idx="75">
                  <c:v>127297.59324291113</c:v>
                </c:pt>
                <c:pt idx="76">
                  <c:v>126267.29997325635</c:v>
                </c:pt>
                <c:pt idx="77">
                  <c:v>126267.29997325635</c:v>
                </c:pt>
                <c:pt idx="78">
                  <c:v>126267.29997325635</c:v>
                </c:pt>
                <c:pt idx="79">
                  <c:v>125245.34546472385</c:v>
                </c:pt>
                <c:pt idx="80">
                  <c:v>126461.63750362011</c:v>
                </c:pt>
                <c:pt idx="81">
                  <c:v>127985.17062747767</c:v>
                </c:pt>
                <c:pt idx="82">
                  <c:v>127985.17062747767</c:v>
                </c:pt>
                <c:pt idx="83">
                  <c:v>127985.17062747767</c:v>
                </c:pt>
                <c:pt idx="84">
                  <c:v>127985.17062747767</c:v>
                </c:pt>
                <c:pt idx="85">
                  <c:v>129228.06986300115</c:v>
                </c:pt>
                <c:pt idx="86">
                  <c:v>130483.03923526072</c:v>
                </c:pt>
                <c:pt idx="87">
                  <c:v>132055.01976865239</c:v>
                </c:pt>
                <c:pt idx="88">
                  <c:v>133645.93857028065</c:v>
                </c:pt>
                <c:pt idx="89">
                  <c:v>135256.02379691729</c:v>
                </c:pt>
                <c:pt idx="90">
                  <c:v>135256.02379691729</c:v>
                </c:pt>
                <c:pt idx="91">
                  <c:v>135256.02379691729</c:v>
                </c:pt>
                <c:pt idx="92">
                  <c:v>135256.02379691729</c:v>
                </c:pt>
                <c:pt idx="93">
                  <c:v>136569.53228976016</c:v>
                </c:pt>
                <c:pt idx="94">
                  <c:v>137895.79662528075</c:v>
                </c:pt>
                <c:pt idx="95">
                  <c:v>137895.79662528075</c:v>
                </c:pt>
                <c:pt idx="96">
                  <c:v>137895.79662528075</c:v>
                </c:pt>
                <c:pt idx="97">
                  <c:v>139557.08156470221</c:v>
                </c:pt>
                <c:pt idx="98">
                  <c:v>139557.08156470221</c:v>
                </c:pt>
                <c:pt idx="99">
                  <c:v>138427.56514411754</c:v>
                </c:pt>
                <c:pt idx="100">
                  <c:v>140095.25650819603</c:v>
                </c:pt>
              </c:numCache>
            </c:numRef>
          </c:val>
        </c:ser>
        <c:marker val="1"/>
        <c:axId val="270270848"/>
        <c:axId val="270272384"/>
      </c:lineChart>
      <c:catAx>
        <c:axId val="270270848"/>
        <c:scaling>
          <c:orientation val="minMax"/>
        </c:scaling>
        <c:axPos val="b"/>
        <c:tickLblPos val="nextTo"/>
        <c:crossAx val="270272384"/>
        <c:crosses val="autoZero"/>
        <c:auto val="1"/>
        <c:lblAlgn val="ctr"/>
        <c:lblOffset val="100"/>
      </c:catAx>
      <c:valAx>
        <c:axId val="270272384"/>
        <c:scaling>
          <c:orientation val="minMax"/>
          <c:max val="155000"/>
          <c:min val="96000"/>
        </c:scaling>
        <c:axPos val="l"/>
        <c:majorGridlines/>
        <c:minorGridlines/>
        <c:numFmt formatCode="[$$-409]#,##0" sourceLinked="1"/>
        <c:tickLblPos val="nextTo"/>
        <c:crossAx val="270270848"/>
        <c:crosses val="autoZero"/>
        <c:crossBetween val="between"/>
      </c:valAx>
    </c:plotArea>
    <c:plotVisOnly val="1"/>
  </c:chart>
  <c:printSettings>
    <c:headerFooter/>
    <c:pageMargins b="0.7500000000000141" l="0.70000000000000062" r="0.70000000000000062" t="0.750000000000014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US"/>
              <a:t>Average Profit/Trade</a:t>
            </a:r>
          </a:p>
        </c:rich>
      </c:tx>
      <c:layout>
        <c:manualLayout>
          <c:xMode val="edge"/>
          <c:yMode val="edge"/>
          <c:x val="0.35994418037149084"/>
          <c:y val="3.0204962243797196E-2"/>
        </c:manualLayout>
      </c:layout>
    </c:title>
    <c:plotArea>
      <c:layout/>
      <c:barChart>
        <c:barDir val="col"/>
        <c:grouping val="clustered"/>
        <c:ser>
          <c:idx val="0"/>
          <c:order val="0"/>
          <c:tx>
            <c:v>MCtr</c:v>
          </c:tx>
          <c:spPr>
            <a:gradFill>
              <a:gsLst>
                <a:gs pos="1000">
                  <a:srgbClr val="00B050"/>
                </a:gs>
                <a:gs pos="1000">
                  <a:srgbClr val="FF0000"/>
                </a:gs>
                <a:gs pos="99000">
                  <a:srgbClr val="00B050"/>
                </a:gs>
                <a:gs pos="99000">
                  <a:srgbClr val="FF0000"/>
                </a:gs>
              </a:gsLst>
              <a:lin ang="5400000" scaled="0"/>
            </a:gradFill>
            <a:ln>
              <a:solidFill>
                <a:schemeClr val="accent1"/>
              </a:solidFill>
            </a:ln>
          </c:spPr>
          <c:invertIfNegative val="1"/>
          <c:trendline>
            <c:trendlineType val="poly"/>
            <c:order val="3"/>
          </c:trendline>
          <c:cat>
            <c:numRef>
              <c:f>'Monte Carlo'!$M$2:$M$82</c:f>
              <c:numCache>
                <c:formatCode>General</c:formatCode>
                <c:ptCount val="81"/>
                <c:pt idx="0">
                  <c:v>0</c:v>
                </c:pt>
                <c:pt idx="1">
                  <c:v>1.2500000000000001E-2</c:v>
                </c:pt>
                <c:pt idx="2">
                  <c:v>2.5000000000000001E-2</c:v>
                </c:pt>
                <c:pt idx="3">
                  <c:v>3.7499999999999999E-2</c:v>
                </c:pt>
                <c:pt idx="4">
                  <c:v>0.05</c:v>
                </c:pt>
                <c:pt idx="5">
                  <c:v>6.25E-2</c:v>
                </c:pt>
                <c:pt idx="6">
                  <c:v>7.4999999999999997E-2</c:v>
                </c:pt>
                <c:pt idx="7">
                  <c:v>8.7499999999999994E-2</c:v>
                </c:pt>
                <c:pt idx="8">
                  <c:v>0.1</c:v>
                </c:pt>
                <c:pt idx="9">
                  <c:v>0.1125</c:v>
                </c:pt>
                <c:pt idx="10">
                  <c:v>0.125</c:v>
                </c:pt>
                <c:pt idx="11">
                  <c:v>0.13750000000000001</c:v>
                </c:pt>
                <c:pt idx="12">
                  <c:v>0.15</c:v>
                </c:pt>
                <c:pt idx="13">
                  <c:v>0.16250000000000001</c:v>
                </c:pt>
                <c:pt idx="14">
                  <c:v>0.17499999999999999</c:v>
                </c:pt>
                <c:pt idx="15">
                  <c:v>0.1875</c:v>
                </c:pt>
                <c:pt idx="16">
                  <c:v>0.2</c:v>
                </c:pt>
                <c:pt idx="17">
                  <c:v>0.21249999999999999</c:v>
                </c:pt>
                <c:pt idx="18">
                  <c:v>0.22500000000000001</c:v>
                </c:pt>
                <c:pt idx="19">
                  <c:v>0.23749999999999999</c:v>
                </c:pt>
                <c:pt idx="20">
                  <c:v>0.25</c:v>
                </c:pt>
                <c:pt idx="21">
                  <c:v>0.26250000000000001</c:v>
                </c:pt>
                <c:pt idx="22">
                  <c:v>0.27500000000000002</c:v>
                </c:pt>
                <c:pt idx="23">
                  <c:v>0.28749999999999998</c:v>
                </c:pt>
                <c:pt idx="24">
                  <c:v>0.3</c:v>
                </c:pt>
                <c:pt idx="25">
                  <c:v>0.3125</c:v>
                </c:pt>
                <c:pt idx="26">
                  <c:v>0.32500000000000001</c:v>
                </c:pt>
                <c:pt idx="27">
                  <c:v>0.33750000000000002</c:v>
                </c:pt>
                <c:pt idx="28">
                  <c:v>0.35</c:v>
                </c:pt>
                <c:pt idx="29">
                  <c:v>0.36249999999999999</c:v>
                </c:pt>
                <c:pt idx="30">
                  <c:v>0.375</c:v>
                </c:pt>
                <c:pt idx="31">
                  <c:v>0.38750000000000001</c:v>
                </c:pt>
                <c:pt idx="32">
                  <c:v>0.4</c:v>
                </c:pt>
                <c:pt idx="33">
                  <c:v>0.41249999999999998</c:v>
                </c:pt>
                <c:pt idx="34">
                  <c:v>0.42499999999999999</c:v>
                </c:pt>
                <c:pt idx="35">
                  <c:v>0.4375</c:v>
                </c:pt>
                <c:pt idx="36">
                  <c:v>0.45</c:v>
                </c:pt>
                <c:pt idx="37">
                  <c:v>0.46250000000000002</c:v>
                </c:pt>
                <c:pt idx="38">
                  <c:v>0.47499999999999998</c:v>
                </c:pt>
                <c:pt idx="39">
                  <c:v>0.48749999999999999</c:v>
                </c:pt>
                <c:pt idx="40">
                  <c:v>0.5</c:v>
                </c:pt>
                <c:pt idx="41">
                  <c:v>0.51249999999999996</c:v>
                </c:pt>
                <c:pt idx="42">
                  <c:v>0.52500000000000002</c:v>
                </c:pt>
                <c:pt idx="43">
                  <c:v>0.53749999999999998</c:v>
                </c:pt>
                <c:pt idx="44">
                  <c:v>0.55000000000000004</c:v>
                </c:pt>
                <c:pt idx="45">
                  <c:v>0.5625</c:v>
                </c:pt>
                <c:pt idx="46">
                  <c:v>0.57499999999999996</c:v>
                </c:pt>
                <c:pt idx="47">
                  <c:v>0.58750000000000002</c:v>
                </c:pt>
                <c:pt idx="48">
                  <c:v>0.6</c:v>
                </c:pt>
                <c:pt idx="49">
                  <c:v>0.61250000000000004</c:v>
                </c:pt>
                <c:pt idx="50">
                  <c:v>0.625</c:v>
                </c:pt>
                <c:pt idx="51">
                  <c:v>0.63749999999999996</c:v>
                </c:pt>
                <c:pt idx="52">
                  <c:v>0.65</c:v>
                </c:pt>
                <c:pt idx="53">
                  <c:v>0.66249999999999998</c:v>
                </c:pt>
                <c:pt idx="54">
                  <c:v>0.67500000000000004</c:v>
                </c:pt>
                <c:pt idx="55">
                  <c:v>0.6875</c:v>
                </c:pt>
                <c:pt idx="56">
                  <c:v>0.7</c:v>
                </c:pt>
                <c:pt idx="57">
                  <c:v>0.71250000000000002</c:v>
                </c:pt>
                <c:pt idx="58">
                  <c:v>0.72499999999999998</c:v>
                </c:pt>
                <c:pt idx="59">
                  <c:v>0.73750000000000004</c:v>
                </c:pt>
                <c:pt idx="60">
                  <c:v>0.75</c:v>
                </c:pt>
                <c:pt idx="61">
                  <c:v>0.76249999999999996</c:v>
                </c:pt>
                <c:pt idx="62">
                  <c:v>0.77500000000000002</c:v>
                </c:pt>
                <c:pt idx="63">
                  <c:v>0.78749999999999998</c:v>
                </c:pt>
                <c:pt idx="64">
                  <c:v>0.8</c:v>
                </c:pt>
                <c:pt idx="65">
                  <c:v>0.8125</c:v>
                </c:pt>
                <c:pt idx="66">
                  <c:v>0.82499999999999996</c:v>
                </c:pt>
                <c:pt idx="67">
                  <c:v>0.83750000000000002</c:v>
                </c:pt>
                <c:pt idx="68">
                  <c:v>0.85</c:v>
                </c:pt>
                <c:pt idx="69">
                  <c:v>0.86250000000000004</c:v>
                </c:pt>
                <c:pt idx="70">
                  <c:v>0.875</c:v>
                </c:pt>
                <c:pt idx="71">
                  <c:v>0.88749999999999996</c:v>
                </c:pt>
                <c:pt idx="72">
                  <c:v>0.9</c:v>
                </c:pt>
                <c:pt idx="73">
                  <c:v>0.91249999999999998</c:v>
                </c:pt>
                <c:pt idx="74">
                  <c:v>0.92500000000000004</c:v>
                </c:pt>
                <c:pt idx="75">
                  <c:v>0.9375</c:v>
                </c:pt>
                <c:pt idx="76">
                  <c:v>0.95</c:v>
                </c:pt>
                <c:pt idx="77">
                  <c:v>0.96250000000000002</c:v>
                </c:pt>
                <c:pt idx="78">
                  <c:v>0.97499999999999998</c:v>
                </c:pt>
                <c:pt idx="79">
                  <c:v>0.98750000000000004</c:v>
                </c:pt>
                <c:pt idx="80">
                  <c:v>1</c:v>
                </c:pt>
              </c:numCache>
            </c:numRef>
          </c:cat>
          <c:val>
            <c:numRef>
              <c:f>'Monte Carlo'!$Q$2:$Q$82</c:f>
              <c:numCache>
                <c:formatCode>General</c:formatCode>
                <c:ptCount val="81"/>
                <c:pt idx="0">
                  <c:v>1.8803004873404043E-3</c:v>
                </c:pt>
                <c:pt idx="1">
                  <c:v>2.4421172752776034E-3</c:v>
                </c:pt>
                <c:pt idx="2">
                  <c:v>2.7081325598046217E-3</c:v>
                </c:pt>
                <c:pt idx="3">
                  <c:v>2.9147992744632165E-3</c:v>
                </c:pt>
                <c:pt idx="4">
                  <c:v>3.0413105324104787E-3</c:v>
                </c:pt>
                <c:pt idx="5">
                  <c:v>3.1354812759170061E-3</c:v>
                </c:pt>
                <c:pt idx="6">
                  <c:v>3.2895055805888559E-3</c:v>
                </c:pt>
                <c:pt idx="7">
                  <c:v>3.3368910132129475E-3</c:v>
                </c:pt>
                <c:pt idx="8">
                  <c:v>3.3836133780139098E-3</c:v>
                </c:pt>
                <c:pt idx="9">
                  <c:v>3.4448560209069624E-3</c:v>
                </c:pt>
                <c:pt idx="10">
                  <c:v>3.5042836290385048E-3</c:v>
                </c:pt>
                <c:pt idx="11">
                  <c:v>3.5902867161182331E-3</c:v>
                </c:pt>
                <c:pt idx="12">
                  <c:v>3.6462657582029046E-3</c:v>
                </c:pt>
                <c:pt idx="13">
                  <c:v>3.7075084010959559E-3</c:v>
                </c:pt>
                <c:pt idx="14">
                  <c:v>3.739710487804828E-3</c:v>
                </c:pt>
                <c:pt idx="15">
                  <c:v>3.78643285260579E-3</c:v>
                </c:pt>
                <c:pt idx="16">
                  <c:v>3.8476754954988408E-3</c:v>
                </c:pt>
                <c:pt idx="17">
                  <c:v>3.8710366778993226E-3</c:v>
                </c:pt>
                <c:pt idx="18">
                  <c:v>3.894397860299804E-3</c:v>
                </c:pt>
                <c:pt idx="19">
                  <c:v>3.9177590427002858E-3</c:v>
                </c:pt>
                <c:pt idx="20">
                  <c:v>3.9622711814241516E-3</c:v>
                </c:pt>
                <c:pt idx="21">
                  <c:v>4.0023628679938189E-3</c:v>
                </c:pt>
                <c:pt idx="22">
                  <c:v>4.0257240503943047E-3</c:v>
                </c:pt>
                <c:pt idx="23">
                  <c:v>4.072446415195264E-3</c:v>
                </c:pt>
                <c:pt idx="24">
                  <c:v>4.0958075975957462E-3</c:v>
                </c:pt>
                <c:pt idx="25">
                  <c:v>4.1336890580883157E-3</c:v>
                </c:pt>
                <c:pt idx="26">
                  <c:v>4.1570502404887988E-3</c:v>
                </c:pt>
                <c:pt idx="27">
                  <c:v>4.1892523271976709E-3</c:v>
                </c:pt>
                <c:pt idx="28">
                  <c:v>4.2271337876902395E-3</c:v>
                </c:pt>
                <c:pt idx="29">
                  <c:v>4.2504949700907227E-3</c:v>
                </c:pt>
                <c:pt idx="30">
                  <c:v>4.273856152491204E-3</c:v>
                </c:pt>
                <c:pt idx="31">
                  <c:v>4.2972173348916863E-3</c:v>
                </c:pt>
                <c:pt idx="32">
                  <c:v>4.3350987953842584E-3</c:v>
                </c:pt>
                <c:pt idx="33">
                  <c:v>4.3673008820931287E-3</c:v>
                </c:pt>
                <c:pt idx="34">
                  <c:v>4.4051823425857008E-3</c:v>
                </c:pt>
                <c:pt idx="35">
                  <c:v>4.4285435249861831E-3</c:v>
                </c:pt>
                <c:pt idx="36">
                  <c:v>4.4519047073866636E-3</c:v>
                </c:pt>
                <c:pt idx="37">
                  <c:v>4.4752658897871458E-3</c:v>
                </c:pt>
                <c:pt idx="38">
                  <c:v>4.5131473502797162E-3</c:v>
                </c:pt>
                <c:pt idx="39">
                  <c:v>4.5366190439840521E-3</c:v>
                </c:pt>
                <c:pt idx="40">
                  <c:v>4.5598697150806781E-3</c:v>
                </c:pt>
                <c:pt idx="41">
                  <c:v>4.5832308974811595E-3</c:v>
                </c:pt>
                <c:pt idx="42">
                  <c:v>4.6065920798816409E-3</c:v>
                </c:pt>
                <c:pt idx="43">
                  <c:v>4.6384626326789486E-3</c:v>
                </c:pt>
                <c:pt idx="44">
                  <c:v>4.6766756270830833E-3</c:v>
                </c:pt>
                <c:pt idx="45">
                  <c:v>4.7145570875756562E-3</c:v>
                </c:pt>
                <c:pt idx="46">
                  <c:v>4.7379182699761385E-3</c:v>
                </c:pt>
                <c:pt idx="47">
                  <c:v>4.7846406347770969E-3</c:v>
                </c:pt>
                <c:pt idx="48">
                  <c:v>4.8080018171775809E-3</c:v>
                </c:pt>
                <c:pt idx="49">
                  <c:v>4.8303683978433674E-3</c:v>
                </c:pt>
                <c:pt idx="50">
                  <c:v>4.8547241819785446E-3</c:v>
                </c:pt>
                <c:pt idx="51">
                  <c:v>4.8926056424711166E-3</c:v>
                </c:pt>
                <c:pt idx="52">
                  <c:v>4.9298898265122196E-3</c:v>
                </c:pt>
                <c:pt idx="53">
                  <c:v>4.9626891896725599E-3</c:v>
                </c:pt>
                <c:pt idx="54">
                  <c:v>5.0094115544735219E-3</c:v>
                </c:pt>
                <c:pt idx="55">
                  <c:v>5.032772736874005E-3</c:v>
                </c:pt>
                <c:pt idx="56">
                  <c:v>5.0794951016749643E-3</c:v>
                </c:pt>
                <c:pt idx="57">
                  <c:v>5.1173765621675381E-3</c:v>
                </c:pt>
                <c:pt idx="58">
                  <c:v>5.1431689932528273E-3</c:v>
                </c:pt>
                <c:pt idx="59">
                  <c:v>5.1874601093689797E-3</c:v>
                </c:pt>
                <c:pt idx="60">
                  <c:v>5.2400227697700641E-3</c:v>
                </c:pt>
                <c:pt idx="61">
                  <c:v>5.280904838970907E-3</c:v>
                </c:pt>
                <c:pt idx="62">
                  <c:v>5.3187862994634764E-3</c:v>
                </c:pt>
                <c:pt idx="63">
                  <c:v>5.3484466261836871E-3</c:v>
                </c:pt>
                <c:pt idx="64">
                  <c:v>5.4051583056186894E-3</c:v>
                </c:pt>
                <c:pt idx="65">
                  <c:v>5.4455749026541969E-3</c:v>
                </c:pt>
                <c:pt idx="66">
                  <c:v>5.4750208302124246E-3</c:v>
                </c:pt>
                <c:pt idx="67">
                  <c:v>5.5290369410678098E-3</c:v>
                </c:pt>
                <c:pt idx="68">
                  <c:v>5.5669184015603801E-3</c:v>
                </c:pt>
                <c:pt idx="69">
                  <c:v>5.6192768428579443E-3</c:v>
                </c:pt>
                <c:pt idx="70">
                  <c:v>5.6982445916548751E-3</c:v>
                </c:pt>
                <c:pt idx="71">
                  <c:v>5.7594872345479312E-3</c:v>
                </c:pt>
                <c:pt idx="72">
                  <c:v>5.8070936897797335E-3</c:v>
                </c:pt>
                <c:pt idx="73">
                  <c:v>5.881487177831519E-3</c:v>
                </c:pt>
                <c:pt idx="74">
                  <c:v>5.9247676000313389E-3</c:v>
                </c:pt>
                <c:pt idx="75">
                  <c:v>6.0246278973800265E-3</c:v>
                </c:pt>
                <c:pt idx="76">
                  <c:v>6.1010640662467587E-3</c:v>
                </c:pt>
                <c:pt idx="77">
                  <c:v>6.209029073940775E-3</c:v>
                </c:pt>
                <c:pt idx="78">
                  <c:v>6.3494171909513732E-3</c:v>
                </c:pt>
                <c:pt idx="79">
                  <c:v>6.5973282704405636E-3</c:v>
                </c:pt>
                <c:pt idx="80">
                  <c:v>7.2160777604204787E-3</c:v>
                </c:pt>
              </c:numCache>
            </c:numRef>
          </c:val>
        </c:ser>
        <c:gapWidth val="52"/>
        <c:axId val="270281344"/>
        <c:axId val="270287232"/>
      </c:barChart>
      <c:catAx>
        <c:axId val="270281344"/>
        <c:scaling>
          <c:orientation val="minMax"/>
        </c:scaling>
        <c:axPos val="b"/>
        <c:numFmt formatCode="0%" sourceLinked="0"/>
        <c:tickLblPos val="nextTo"/>
        <c:crossAx val="270287232"/>
        <c:crosses val="autoZero"/>
        <c:auto val="1"/>
        <c:lblAlgn val="ctr"/>
        <c:lblOffset val="100"/>
      </c:catAx>
      <c:valAx>
        <c:axId val="270287232"/>
        <c:scaling>
          <c:orientation val="minMax"/>
        </c:scaling>
        <c:axPos val="l"/>
        <c:majorGridlines/>
        <c:numFmt formatCode="0.00%" sourceLinked="0"/>
        <c:tickLblPos val="nextTo"/>
        <c:crossAx val="270281344"/>
        <c:crosses val="autoZero"/>
        <c:crossBetween val="between"/>
      </c:valAx>
      <c:spPr>
        <a:no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1378810982260967"/>
          <c:y val="7.4388820099257569E-2"/>
          <c:w val="0.78554111695779194"/>
          <c:h val="0.75776072779723058"/>
        </c:manualLayout>
      </c:layout>
      <c:areaChart>
        <c:grouping val="standard"/>
        <c:ser>
          <c:idx val="0"/>
          <c:order val="0"/>
          <c:tx>
            <c:v>Series1</c:v>
          </c:tx>
          <c:cat>
            <c:numRef>
              <c:f>[0]!SDL</c:f>
              <c:numCache>
                <c:formatCode>General</c:formatCode>
                <c:ptCount val="3"/>
                <c:pt idx="0">
                  <c:v>-8.0935801173299959E-3</c:v>
                </c:pt>
                <c:pt idx="1">
                  <c:v>9.7112753722159127E-3</c:v>
                </c:pt>
                <c:pt idx="2">
                  <c:v>1.2047393612264031E-2</c:v>
                </c:pt>
              </c:numCache>
            </c:numRef>
          </c:cat>
          <c:val>
            <c:numRef>
              <c:f>[0]!SDF</c:f>
              <c:numCache>
                <c:formatCode>General</c:formatCode>
                <c:ptCount val="3"/>
                <c:pt idx="0">
                  <c:v>18.732982885002027</c:v>
                </c:pt>
                <c:pt idx="1">
                  <c:v>32.456976646017715</c:v>
                </c:pt>
                <c:pt idx="2">
                  <c:v>28.736572325351734</c:v>
                </c:pt>
              </c:numCache>
            </c:numRef>
          </c:val>
        </c:ser>
        <c:axId val="270326400"/>
        <c:axId val="270401920"/>
      </c:areaChart>
      <c:lineChart>
        <c:grouping val="standard"/>
        <c:ser>
          <c:idx val="1"/>
          <c:order val="1"/>
          <c:tx>
            <c:v>Cum</c:v>
          </c:tx>
          <c:spPr>
            <a:ln>
              <a:solidFill>
                <a:srgbClr val="008000"/>
              </a:solidFill>
            </a:ln>
          </c:spPr>
          <c:marker>
            <c:symbol val="none"/>
          </c:marker>
          <c:cat>
            <c:numRef>
              <c:f>[0]!SDL</c:f>
              <c:numCache>
                <c:formatCode>General</c:formatCode>
                <c:ptCount val="3"/>
                <c:pt idx="0">
                  <c:v>-8.0935801173299959E-3</c:v>
                </c:pt>
                <c:pt idx="1">
                  <c:v>9.7112753722159127E-3</c:v>
                </c:pt>
                <c:pt idx="2">
                  <c:v>1.2047393612264031E-2</c:v>
                </c:pt>
              </c:numCache>
            </c:numRef>
          </c:cat>
          <c:val>
            <c:numRef>
              <c:f>[0]!SDT</c:f>
              <c:numCache>
                <c:formatCode>General</c:formatCode>
                <c:ptCount val="3"/>
                <c:pt idx="0">
                  <c:v>0.12544482327580775</c:v>
                </c:pt>
                <c:pt idx="1">
                  <c:v>0.68013050557357091</c:v>
                </c:pt>
                <c:pt idx="2">
                  <c:v>0.75178810796712658</c:v>
                </c:pt>
              </c:numCache>
            </c:numRef>
          </c:val>
        </c:ser>
        <c:marker val="1"/>
        <c:axId val="270404992"/>
        <c:axId val="270403456"/>
      </c:lineChart>
      <c:catAx>
        <c:axId val="270326400"/>
        <c:scaling>
          <c:orientation val="minMax"/>
        </c:scaling>
        <c:axPos val="b"/>
        <c:numFmt formatCode="0.00%" sourceLinked="0"/>
        <c:tickLblPos val="nextTo"/>
        <c:txPr>
          <a:bodyPr rot="0" anchor="b" anchorCtr="0"/>
          <a:lstStyle/>
          <a:p>
            <a:pPr>
              <a:defRPr/>
            </a:pPr>
            <a:endParaRPr lang="de-DE"/>
          </a:p>
        </c:txPr>
        <c:crossAx val="270401920"/>
        <c:crosses val="autoZero"/>
        <c:auto val="1"/>
        <c:lblAlgn val="ctr"/>
        <c:lblOffset val="100"/>
      </c:catAx>
      <c:valAx>
        <c:axId val="270401920"/>
        <c:scaling>
          <c:orientation val="minMax"/>
        </c:scaling>
        <c:axPos val="l"/>
        <c:majorGridlines>
          <c:spPr>
            <a:ln>
              <a:solidFill>
                <a:schemeClr val="bg1"/>
              </a:solidFill>
            </a:ln>
          </c:spPr>
        </c:majorGridlines>
        <c:numFmt formatCode="General" sourceLinked="0"/>
        <c:tickLblPos val="nextTo"/>
        <c:crossAx val="270326400"/>
        <c:crosses val="autoZero"/>
        <c:crossBetween val="between"/>
      </c:valAx>
      <c:valAx>
        <c:axId val="270403456"/>
        <c:scaling>
          <c:orientation val="minMax"/>
        </c:scaling>
        <c:axPos val="r"/>
        <c:numFmt formatCode="General" sourceLinked="1"/>
        <c:tickLblPos val="nextTo"/>
        <c:crossAx val="270404992"/>
        <c:crosses val="max"/>
        <c:crossBetween val="between"/>
      </c:valAx>
      <c:catAx>
        <c:axId val="270404992"/>
        <c:scaling>
          <c:orientation val="minMax"/>
        </c:scaling>
        <c:delete val="1"/>
        <c:axPos val="b"/>
        <c:numFmt formatCode="General" sourceLinked="1"/>
        <c:tickLblPos val="none"/>
        <c:crossAx val="270403456"/>
        <c:crosses val="autoZero"/>
        <c:auto val="1"/>
        <c:lblAlgn val="ctr"/>
        <c:lblOffset val="100"/>
      </c:catAx>
      <c:spPr>
        <a:noFill/>
      </c:spPr>
    </c:plotArea>
    <c:plotVisOnly val="1"/>
    <c:dispBlanksAs val="gap"/>
  </c:chart>
  <c:printSettings>
    <c:headerFooter/>
    <c:pageMargins b="0.75000000000001465" l="0.70000000000000062" r="0.70000000000000062" t="0.75000000000001465" header="0.30000000000000032" footer="0.30000000000000032"/>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1378810982260967"/>
          <c:y val="7.4388820099257569E-2"/>
          <c:w val="0.78554111695779194"/>
          <c:h val="0.75776072779723058"/>
        </c:manualLayout>
      </c:layout>
      <c:areaChart>
        <c:grouping val="standard"/>
        <c:ser>
          <c:idx val="0"/>
          <c:order val="0"/>
          <c:tx>
            <c:v>Series1</c:v>
          </c:tx>
          <c:cat>
            <c:numRef>
              <c:f>'Monte Carlo'!$W$2:$W$82</c:f>
              <c:numCache>
                <c:formatCode>General</c:formatCode>
                <c:ptCount val="81"/>
                <c:pt idx="0">
                  <c:v>1.8803004873404043E-3</c:v>
                </c:pt>
                <c:pt idx="1">
                  <c:v>2.4421172752776034E-3</c:v>
                </c:pt>
                <c:pt idx="2">
                  <c:v>2.7081325598046217E-3</c:v>
                </c:pt>
                <c:pt idx="3">
                  <c:v>2.9147992744632165E-3</c:v>
                </c:pt>
                <c:pt idx="4">
                  <c:v>3.0413105324104787E-3</c:v>
                </c:pt>
                <c:pt idx="5">
                  <c:v>3.1354812759170061E-3</c:v>
                </c:pt>
                <c:pt idx="6">
                  <c:v>3.2895055805888559E-3</c:v>
                </c:pt>
                <c:pt idx="7">
                  <c:v>3.3368910132129475E-3</c:v>
                </c:pt>
                <c:pt idx="8">
                  <c:v>3.3836133780139098E-3</c:v>
                </c:pt>
                <c:pt idx="9">
                  <c:v>3.4448560209069624E-3</c:v>
                </c:pt>
                <c:pt idx="10">
                  <c:v>3.5042836290385048E-3</c:v>
                </c:pt>
                <c:pt idx="11">
                  <c:v>3.5902867161182331E-3</c:v>
                </c:pt>
                <c:pt idx="12">
                  <c:v>3.6462657582029046E-3</c:v>
                </c:pt>
                <c:pt idx="13">
                  <c:v>3.7075084010959559E-3</c:v>
                </c:pt>
                <c:pt idx="14">
                  <c:v>3.739710487804828E-3</c:v>
                </c:pt>
                <c:pt idx="15">
                  <c:v>3.78643285260579E-3</c:v>
                </c:pt>
                <c:pt idx="16">
                  <c:v>3.8476754954988408E-3</c:v>
                </c:pt>
                <c:pt idx="17">
                  <c:v>3.8710366778993226E-3</c:v>
                </c:pt>
                <c:pt idx="18">
                  <c:v>3.894397860299804E-3</c:v>
                </c:pt>
                <c:pt idx="19">
                  <c:v>3.9177590427002858E-3</c:v>
                </c:pt>
                <c:pt idx="20">
                  <c:v>3.9622711814241516E-3</c:v>
                </c:pt>
                <c:pt idx="21">
                  <c:v>4.0023628679938189E-3</c:v>
                </c:pt>
                <c:pt idx="22">
                  <c:v>4.0257240503943047E-3</c:v>
                </c:pt>
                <c:pt idx="23">
                  <c:v>4.072446415195264E-3</c:v>
                </c:pt>
                <c:pt idx="24">
                  <c:v>4.0958075975957462E-3</c:v>
                </c:pt>
                <c:pt idx="25">
                  <c:v>4.1336890580883157E-3</c:v>
                </c:pt>
                <c:pt idx="26">
                  <c:v>4.1570502404887988E-3</c:v>
                </c:pt>
                <c:pt idx="27">
                  <c:v>4.1892523271976709E-3</c:v>
                </c:pt>
                <c:pt idx="28">
                  <c:v>4.2271337876902395E-3</c:v>
                </c:pt>
                <c:pt idx="29">
                  <c:v>4.2504949700907227E-3</c:v>
                </c:pt>
                <c:pt idx="30">
                  <c:v>4.273856152491204E-3</c:v>
                </c:pt>
                <c:pt idx="31">
                  <c:v>4.2972173348916863E-3</c:v>
                </c:pt>
                <c:pt idx="32">
                  <c:v>4.3350987953842584E-3</c:v>
                </c:pt>
                <c:pt idx="33">
                  <c:v>4.3673008820931287E-3</c:v>
                </c:pt>
                <c:pt idx="34">
                  <c:v>4.4051823425857008E-3</c:v>
                </c:pt>
                <c:pt idx="35">
                  <c:v>4.4285435249861831E-3</c:v>
                </c:pt>
                <c:pt idx="36">
                  <c:v>4.4519047073866636E-3</c:v>
                </c:pt>
                <c:pt idx="37">
                  <c:v>4.4752658897871458E-3</c:v>
                </c:pt>
                <c:pt idx="38">
                  <c:v>4.5131473502797162E-3</c:v>
                </c:pt>
                <c:pt idx="39">
                  <c:v>4.5366190439840521E-3</c:v>
                </c:pt>
                <c:pt idx="40">
                  <c:v>4.5598697150806781E-3</c:v>
                </c:pt>
                <c:pt idx="41">
                  <c:v>4.5832308974811595E-3</c:v>
                </c:pt>
                <c:pt idx="42">
                  <c:v>4.6065920798816409E-3</c:v>
                </c:pt>
                <c:pt idx="43">
                  <c:v>4.6384626326789486E-3</c:v>
                </c:pt>
                <c:pt idx="44">
                  <c:v>4.6766756270830833E-3</c:v>
                </c:pt>
                <c:pt idx="45">
                  <c:v>4.7145570875756562E-3</c:v>
                </c:pt>
                <c:pt idx="46">
                  <c:v>4.7379182699761385E-3</c:v>
                </c:pt>
                <c:pt idx="47">
                  <c:v>4.7846406347770969E-3</c:v>
                </c:pt>
                <c:pt idx="48">
                  <c:v>4.8080018171775809E-3</c:v>
                </c:pt>
                <c:pt idx="49">
                  <c:v>4.8303683978433674E-3</c:v>
                </c:pt>
                <c:pt idx="50">
                  <c:v>4.8547241819785446E-3</c:v>
                </c:pt>
                <c:pt idx="51">
                  <c:v>4.8926056424711166E-3</c:v>
                </c:pt>
                <c:pt idx="52">
                  <c:v>4.9298898265122196E-3</c:v>
                </c:pt>
                <c:pt idx="53">
                  <c:v>4.9626891896725599E-3</c:v>
                </c:pt>
                <c:pt idx="54">
                  <c:v>5.0094115544735219E-3</c:v>
                </c:pt>
                <c:pt idx="55">
                  <c:v>5.032772736874005E-3</c:v>
                </c:pt>
                <c:pt idx="56">
                  <c:v>5.0794951016749643E-3</c:v>
                </c:pt>
                <c:pt idx="57">
                  <c:v>5.1173765621675381E-3</c:v>
                </c:pt>
                <c:pt idx="58">
                  <c:v>5.1431689932528273E-3</c:v>
                </c:pt>
                <c:pt idx="59">
                  <c:v>5.1874601093689797E-3</c:v>
                </c:pt>
                <c:pt idx="60">
                  <c:v>5.2400227697700641E-3</c:v>
                </c:pt>
                <c:pt idx="61">
                  <c:v>5.280904838970907E-3</c:v>
                </c:pt>
                <c:pt idx="62">
                  <c:v>5.3187862994634764E-3</c:v>
                </c:pt>
                <c:pt idx="63">
                  <c:v>5.3484466261836871E-3</c:v>
                </c:pt>
                <c:pt idx="64">
                  <c:v>5.4051583056186894E-3</c:v>
                </c:pt>
                <c:pt idx="65">
                  <c:v>5.4455749026541969E-3</c:v>
                </c:pt>
                <c:pt idx="66">
                  <c:v>5.4750208302124246E-3</c:v>
                </c:pt>
                <c:pt idx="67">
                  <c:v>5.5290369410678098E-3</c:v>
                </c:pt>
                <c:pt idx="68">
                  <c:v>5.5669184015603801E-3</c:v>
                </c:pt>
                <c:pt idx="69">
                  <c:v>5.6192768428579443E-3</c:v>
                </c:pt>
                <c:pt idx="70">
                  <c:v>5.6982445916548751E-3</c:v>
                </c:pt>
                <c:pt idx="71">
                  <c:v>5.7594872345479312E-3</c:v>
                </c:pt>
                <c:pt idx="72">
                  <c:v>5.8070936897797335E-3</c:v>
                </c:pt>
                <c:pt idx="73">
                  <c:v>5.881487177831519E-3</c:v>
                </c:pt>
                <c:pt idx="74">
                  <c:v>5.9247676000313389E-3</c:v>
                </c:pt>
                <c:pt idx="75">
                  <c:v>6.0246278973800265E-3</c:v>
                </c:pt>
                <c:pt idx="76">
                  <c:v>6.1010640662467587E-3</c:v>
                </c:pt>
                <c:pt idx="77">
                  <c:v>6.209029073940775E-3</c:v>
                </c:pt>
                <c:pt idx="78">
                  <c:v>6.3494171909513732E-3</c:v>
                </c:pt>
                <c:pt idx="79">
                  <c:v>6.5973282704405636E-3</c:v>
                </c:pt>
                <c:pt idx="80">
                  <c:v>7.2160777604204787E-3</c:v>
                </c:pt>
              </c:numCache>
            </c:numRef>
          </c:cat>
          <c:val>
            <c:numRef>
              <c:f>'Monte Carlo'!$X$2:$X$82</c:f>
              <c:numCache>
                <c:formatCode>General</c:formatCode>
                <c:ptCount val="81"/>
                <c:pt idx="0">
                  <c:v>6.3107385392877005</c:v>
                </c:pt>
                <c:pt idx="1">
                  <c:v>30.387863388769322</c:v>
                </c:pt>
                <c:pt idx="2">
                  <c:v>56.320457155257102</c:v>
                </c:pt>
                <c:pt idx="3">
                  <c:v>85.968667854275878</c:v>
                </c:pt>
                <c:pt idx="4">
                  <c:v>108.69298868975677</c:v>
                </c:pt>
                <c:pt idx="5">
                  <c:v>127.88213887373189</c:v>
                </c:pt>
                <c:pt idx="6">
                  <c:v>163.19434980175768</c:v>
                </c:pt>
                <c:pt idx="7">
                  <c:v>174.94006478013719</c:v>
                </c:pt>
                <c:pt idx="8">
                  <c:v>186.87360331378773</c:v>
                </c:pt>
                <c:pt idx="9">
                  <c:v>202.98047451472991</c:v>
                </c:pt>
                <c:pt idx="10">
                  <c:v>219.02682071669025</c:v>
                </c:pt>
                <c:pt idx="11">
                  <c:v>242.76102115722318</c:v>
                </c:pt>
                <c:pt idx="12">
                  <c:v>258.385434501698</c:v>
                </c:pt>
                <c:pt idx="13">
                  <c:v>275.48829490611109</c:v>
                </c:pt>
                <c:pt idx="14">
                  <c:v>284.43579014656609</c:v>
                </c:pt>
                <c:pt idx="15">
                  <c:v>297.30302603414538</c:v>
                </c:pt>
                <c:pt idx="16">
                  <c:v>313.8536510474147</c:v>
                </c:pt>
                <c:pt idx="17">
                  <c:v>320.04135181158995</c:v>
                </c:pt>
                <c:pt idx="18">
                  <c:v>326.14533467167695</c:v>
                </c:pt>
                <c:pt idx="19">
                  <c:v>332.15623445022084</c:v>
                </c:pt>
                <c:pt idx="20">
                  <c:v>343.31796998708285</c:v>
                </c:pt>
                <c:pt idx="21">
                  <c:v>352.99958668344487</c:v>
                </c:pt>
                <c:pt idx="22">
                  <c:v>358.45932586985367</c:v>
                </c:pt>
                <c:pt idx="23">
                  <c:v>368.93490649860166</c:v>
                </c:pt>
                <c:pt idx="24">
                  <c:v>373.93311269961924</c:v>
                </c:pt>
                <c:pt idx="25">
                  <c:v>381.67045652562496</c:v>
                </c:pt>
                <c:pt idx="26">
                  <c:v>386.20228909662956</c:v>
                </c:pt>
                <c:pt idx="27">
                  <c:v>392.13198452385097</c:v>
                </c:pt>
                <c:pt idx="28">
                  <c:v>398.61232403643243</c:v>
                </c:pt>
                <c:pt idx="29">
                  <c:v>402.32931213889941</c:v>
                </c:pt>
                <c:pt idx="30">
                  <c:v>405.82499414281472</c:v>
                </c:pt>
                <c:pt idx="31">
                  <c:v>409.0930211718013</c:v>
                </c:pt>
                <c:pt idx="32">
                  <c:v>413.89326907567443</c:v>
                </c:pt>
                <c:pt idx="33">
                  <c:v>417.47347854231009</c:v>
                </c:pt>
                <c:pt idx="34">
                  <c:v>421.07849275079229</c:v>
                </c:pt>
                <c:pt idx="35">
                  <c:v>422.96745476909558</c:v>
                </c:pt>
                <c:pt idx="36">
                  <c:v>424.59708420930525</c:v>
                </c:pt>
                <c:pt idx="37">
                  <c:v>425.96432352532179</c:v>
                </c:pt>
                <c:pt idx="38">
                  <c:v>427.61726744749342</c:v>
                </c:pt>
                <c:pt idx="39">
                  <c:v>428.28822386205218</c:v>
                </c:pt>
                <c:pt idx="40">
                  <c:v>428.6847948626318</c:v>
                </c:pt>
                <c:pt idx="41">
                  <c:v>428.81379444505927</c:v>
                </c:pt>
                <c:pt idx="42">
                  <c:v>428.67245590411761</c:v>
                </c:pt>
                <c:pt idx="43">
                  <c:v>428.04422249635502</c:v>
                </c:pt>
                <c:pt idx="44">
                  <c:v>426.63163335138648</c:v>
                </c:pt>
                <c:pt idx="45">
                  <c:v>424.5283860547114</c:v>
                </c:pt>
                <c:pt idx="46">
                  <c:v>422.88684785730823</c:v>
                </c:pt>
                <c:pt idx="47">
                  <c:v>418.82978253598844</c:v>
                </c:pt>
                <c:pt idx="48">
                  <c:v>416.42183194533618</c:v>
                </c:pt>
                <c:pt idx="49">
                  <c:v>413.88476282709985</c:v>
                </c:pt>
                <c:pt idx="50">
                  <c:v>410.86944822122604</c:v>
                </c:pt>
                <c:pt idx="51">
                  <c:v>405.67032889816659</c:v>
                </c:pt>
                <c:pt idx="52">
                  <c:v>399.96937786389924</c:v>
                </c:pt>
                <c:pt idx="53">
                  <c:v>394.49625396367077</c:v>
                </c:pt>
                <c:pt idx="54">
                  <c:v>385.99954584265322</c:v>
                </c:pt>
                <c:pt idx="55">
                  <c:v>381.45911236774731</c:v>
                </c:pt>
                <c:pt idx="56">
                  <c:v>371.83381671122453</c:v>
                </c:pt>
                <c:pt idx="57">
                  <c:v>363.53473389445872</c:v>
                </c:pt>
                <c:pt idx="58">
                  <c:v>357.65089320192232</c:v>
                </c:pt>
                <c:pt idx="59">
                  <c:v>347.14534780956762</c:v>
                </c:pt>
                <c:pt idx="60">
                  <c:v>334.0935417661866</c:v>
                </c:pt>
                <c:pt idx="61">
                  <c:v>323.56749577939001</c:v>
                </c:pt>
                <c:pt idx="62">
                  <c:v>313.56933744032887</c:v>
                </c:pt>
                <c:pt idx="63">
                  <c:v>305.60326636550423</c:v>
                </c:pt>
                <c:pt idx="64">
                  <c:v>290.10881247825682</c:v>
                </c:pt>
                <c:pt idx="65">
                  <c:v>278.91498443579775</c:v>
                </c:pt>
                <c:pt idx="66">
                  <c:v>270.7106347039657</c:v>
                </c:pt>
                <c:pt idx="67">
                  <c:v>255.61611974438208</c:v>
                </c:pt>
                <c:pt idx="68">
                  <c:v>245.04200045367085</c:v>
                </c:pt>
                <c:pt idx="69">
                  <c:v>230.51308535461342</c:v>
                </c:pt>
                <c:pt idx="70">
                  <c:v>208.95767318149828</c:v>
                </c:pt>
                <c:pt idx="71">
                  <c:v>192.68021700903242</c:v>
                </c:pt>
                <c:pt idx="72">
                  <c:v>180.36745079107965</c:v>
                </c:pt>
                <c:pt idx="73">
                  <c:v>161.83230285315011</c:v>
                </c:pt>
                <c:pt idx="74">
                  <c:v>151.49206062006397</c:v>
                </c:pt>
                <c:pt idx="75">
                  <c:v>129.01539144438067</c:v>
                </c:pt>
                <c:pt idx="76">
                  <c:v>113.206982645024</c:v>
                </c:pt>
                <c:pt idx="77">
                  <c:v>93.04520049207504</c:v>
                </c:pt>
                <c:pt idx="78">
                  <c:v>70.662206671785384</c:v>
                </c:pt>
                <c:pt idx="79">
                  <c:v>41.114922191371022</c:v>
                </c:pt>
                <c:pt idx="80">
                  <c:v>7.8067535720528332</c:v>
                </c:pt>
              </c:numCache>
            </c:numRef>
          </c:val>
        </c:ser>
        <c:axId val="270428032"/>
        <c:axId val="270429568"/>
      </c:areaChart>
      <c:lineChart>
        <c:grouping val="standard"/>
        <c:ser>
          <c:idx val="1"/>
          <c:order val="1"/>
          <c:tx>
            <c:v>Cum</c:v>
          </c:tx>
          <c:spPr>
            <a:ln>
              <a:solidFill>
                <a:srgbClr val="008000"/>
              </a:solidFill>
            </a:ln>
          </c:spPr>
          <c:marker>
            <c:symbol val="none"/>
          </c:marker>
          <c:cat>
            <c:numRef>
              <c:f>'Monte Carlo'!$W$2:$W$82</c:f>
              <c:numCache>
                <c:formatCode>General</c:formatCode>
                <c:ptCount val="81"/>
                <c:pt idx="0">
                  <c:v>1.8803004873404043E-3</c:v>
                </c:pt>
                <c:pt idx="1">
                  <c:v>2.4421172752776034E-3</c:v>
                </c:pt>
                <c:pt idx="2">
                  <c:v>2.7081325598046217E-3</c:v>
                </c:pt>
                <c:pt idx="3">
                  <c:v>2.9147992744632165E-3</c:v>
                </c:pt>
                <c:pt idx="4">
                  <c:v>3.0413105324104787E-3</c:v>
                </c:pt>
                <c:pt idx="5">
                  <c:v>3.1354812759170061E-3</c:v>
                </c:pt>
                <c:pt idx="6">
                  <c:v>3.2895055805888559E-3</c:v>
                </c:pt>
                <c:pt idx="7">
                  <c:v>3.3368910132129475E-3</c:v>
                </c:pt>
                <c:pt idx="8">
                  <c:v>3.3836133780139098E-3</c:v>
                </c:pt>
                <c:pt idx="9">
                  <c:v>3.4448560209069624E-3</c:v>
                </c:pt>
                <c:pt idx="10">
                  <c:v>3.5042836290385048E-3</c:v>
                </c:pt>
                <c:pt idx="11">
                  <c:v>3.5902867161182331E-3</c:v>
                </c:pt>
                <c:pt idx="12">
                  <c:v>3.6462657582029046E-3</c:v>
                </c:pt>
                <c:pt idx="13">
                  <c:v>3.7075084010959559E-3</c:v>
                </c:pt>
                <c:pt idx="14">
                  <c:v>3.739710487804828E-3</c:v>
                </c:pt>
                <c:pt idx="15">
                  <c:v>3.78643285260579E-3</c:v>
                </c:pt>
                <c:pt idx="16">
                  <c:v>3.8476754954988408E-3</c:v>
                </c:pt>
                <c:pt idx="17">
                  <c:v>3.8710366778993226E-3</c:v>
                </c:pt>
                <c:pt idx="18">
                  <c:v>3.894397860299804E-3</c:v>
                </c:pt>
                <c:pt idx="19">
                  <c:v>3.9177590427002858E-3</c:v>
                </c:pt>
                <c:pt idx="20">
                  <c:v>3.9622711814241516E-3</c:v>
                </c:pt>
                <c:pt idx="21">
                  <c:v>4.0023628679938189E-3</c:v>
                </c:pt>
                <c:pt idx="22">
                  <c:v>4.0257240503943047E-3</c:v>
                </c:pt>
                <c:pt idx="23">
                  <c:v>4.072446415195264E-3</c:v>
                </c:pt>
                <c:pt idx="24">
                  <c:v>4.0958075975957462E-3</c:v>
                </c:pt>
                <c:pt idx="25">
                  <c:v>4.1336890580883157E-3</c:v>
                </c:pt>
                <c:pt idx="26">
                  <c:v>4.1570502404887988E-3</c:v>
                </c:pt>
                <c:pt idx="27">
                  <c:v>4.1892523271976709E-3</c:v>
                </c:pt>
                <c:pt idx="28">
                  <c:v>4.2271337876902395E-3</c:v>
                </c:pt>
                <c:pt idx="29">
                  <c:v>4.2504949700907227E-3</c:v>
                </c:pt>
                <c:pt idx="30">
                  <c:v>4.273856152491204E-3</c:v>
                </c:pt>
                <c:pt idx="31">
                  <c:v>4.2972173348916863E-3</c:v>
                </c:pt>
                <c:pt idx="32">
                  <c:v>4.3350987953842584E-3</c:v>
                </c:pt>
                <c:pt idx="33">
                  <c:v>4.3673008820931287E-3</c:v>
                </c:pt>
                <c:pt idx="34">
                  <c:v>4.4051823425857008E-3</c:v>
                </c:pt>
                <c:pt idx="35">
                  <c:v>4.4285435249861831E-3</c:v>
                </c:pt>
                <c:pt idx="36">
                  <c:v>4.4519047073866636E-3</c:v>
                </c:pt>
                <c:pt idx="37">
                  <c:v>4.4752658897871458E-3</c:v>
                </c:pt>
                <c:pt idx="38">
                  <c:v>4.5131473502797162E-3</c:v>
                </c:pt>
                <c:pt idx="39">
                  <c:v>4.5366190439840521E-3</c:v>
                </c:pt>
                <c:pt idx="40">
                  <c:v>4.5598697150806781E-3</c:v>
                </c:pt>
                <c:pt idx="41">
                  <c:v>4.5832308974811595E-3</c:v>
                </c:pt>
                <c:pt idx="42">
                  <c:v>4.6065920798816409E-3</c:v>
                </c:pt>
                <c:pt idx="43">
                  <c:v>4.6384626326789486E-3</c:v>
                </c:pt>
                <c:pt idx="44">
                  <c:v>4.6766756270830833E-3</c:v>
                </c:pt>
                <c:pt idx="45">
                  <c:v>4.7145570875756562E-3</c:v>
                </c:pt>
                <c:pt idx="46">
                  <c:v>4.7379182699761385E-3</c:v>
                </c:pt>
                <c:pt idx="47">
                  <c:v>4.7846406347770969E-3</c:v>
                </c:pt>
                <c:pt idx="48">
                  <c:v>4.8080018171775809E-3</c:v>
                </c:pt>
                <c:pt idx="49">
                  <c:v>4.8303683978433674E-3</c:v>
                </c:pt>
                <c:pt idx="50">
                  <c:v>4.8547241819785446E-3</c:v>
                </c:pt>
                <c:pt idx="51">
                  <c:v>4.8926056424711166E-3</c:v>
                </c:pt>
                <c:pt idx="52">
                  <c:v>4.9298898265122196E-3</c:v>
                </c:pt>
                <c:pt idx="53">
                  <c:v>4.9626891896725599E-3</c:v>
                </c:pt>
                <c:pt idx="54">
                  <c:v>5.0094115544735219E-3</c:v>
                </c:pt>
                <c:pt idx="55">
                  <c:v>5.032772736874005E-3</c:v>
                </c:pt>
                <c:pt idx="56">
                  <c:v>5.0794951016749643E-3</c:v>
                </c:pt>
                <c:pt idx="57">
                  <c:v>5.1173765621675381E-3</c:v>
                </c:pt>
                <c:pt idx="58">
                  <c:v>5.1431689932528273E-3</c:v>
                </c:pt>
                <c:pt idx="59">
                  <c:v>5.1874601093689797E-3</c:v>
                </c:pt>
                <c:pt idx="60">
                  <c:v>5.2400227697700641E-3</c:v>
                </c:pt>
                <c:pt idx="61">
                  <c:v>5.280904838970907E-3</c:v>
                </c:pt>
                <c:pt idx="62">
                  <c:v>5.3187862994634764E-3</c:v>
                </c:pt>
                <c:pt idx="63">
                  <c:v>5.3484466261836871E-3</c:v>
                </c:pt>
                <c:pt idx="64">
                  <c:v>5.4051583056186894E-3</c:v>
                </c:pt>
                <c:pt idx="65">
                  <c:v>5.4455749026541969E-3</c:v>
                </c:pt>
                <c:pt idx="66">
                  <c:v>5.4750208302124246E-3</c:v>
                </c:pt>
                <c:pt idx="67">
                  <c:v>5.5290369410678098E-3</c:v>
                </c:pt>
                <c:pt idx="68">
                  <c:v>5.5669184015603801E-3</c:v>
                </c:pt>
                <c:pt idx="69">
                  <c:v>5.6192768428579443E-3</c:v>
                </c:pt>
                <c:pt idx="70">
                  <c:v>5.6982445916548751E-3</c:v>
                </c:pt>
                <c:pt idx="71">
                  <c:v>5.7594872345479312E-3</c:v>
                </c:pt>
                <c:pt idx="72">
                  <c:v>5.8070936897797335E-3</c:v>
                </c:pt>
                <c:pt idx="73">
                  <c:v>5.881487177831519E-3</c:v>
                </c:pt>
                <c:pt idx="74">
                  <c:v>5.9247676000313389E-3</c:v>
                </c:pt>
                <c:pt idx="75">
                  <c:v>6.0246278973800265E-3</c:v>
                </c:pt>
                <c:pt idx="76">
                  <c:v>6.1010640662467587E-3</c:v>
                </c:pt>
                <c:pt idx="77">
                  <c:v>6.209029073940775E-3</c:v>
                </c:pt>
                <c:pt idx="78">
                  <c:v>6.3494171909513732E-3</c:v>
                </c:pt>
                <c:pt idx="79">
                  <c:v>6.5973282704405636E-3</c:v>
                </c:pt>
                <c:pt idx="80">
                  <c:v>7.2160777604204787E-3</c:v>
                </c:pt>
              </c:numCache>
            </c:numRef>
          </c:cat>
          <c:val>
            <c:numRef>
              <c:f>'Monte Carlo'!$Y$2:$Y$82</c:f>
              <c:numCache>
                <c:formatCode>General</c:formatCode>
                <c:ptCount val="81"/>
                <c:pt idx="0">
                  <c:v>1.8377651671419581E-3</c:v>
                </c:pt>
                <c:pt idx="1">
                  <c:v>1.0699757177334401E-2</c:v>
                </c:pt>
                <c:pt idx="2">
                  <c:v>2.1956156869984422E-2</c:v>
                </c:pt>
                <c:pt idx="3">
                  <c:v>3.6503609264643244E-2</c:v>
                </c:pt>
                <c:pt idx="4">
                  <c:v>4.8779803926595866E-2</c:v>
                </c:pt>
                <c:pt idx="5">
                  <c:v>5.9904050390583885E-2</c:v>
                </c:pt>
                <c:pt idx="6">
                  <c:v>8.2261039195440144E-2</c:v>
                </c:pt>
                <c:pt idx="7">
                  <c:v>9.0270869956749378E-2</c:v>
                </c:pt>
                <c:pt idx="8">
                  <c:v>9.8721975139076767E-2</c:v>
                </c:pt>
                <c:pt idx="9">
                  <c:v>0.11065733559379498</c:v>
                </c:pt>
                <c:pt idx="10">
                  <c:v>0.12319499425889791</c:v>
                </c:pt>
                <c:pt idx="11">
                  <c:v>0.14304921919267688</c:v>
                </c:pt>
                <c:pt idx="12">
                  <c:v>0.1570757535929832</c:v>
                </c:pt>
                <c:pt idx="13">
                  <c:v>0.17342398101212964</c:v>
                </c:pt>
                <c:pt idx="14">
                  <c:v>0.18243947561052742</c:v>
                </c:pt>
                <c:pt idx="15">
                  <c:v>0.19603022181292196</c:v>
                </c:pt>
                <c:pt idx="16">
                  <c:v>0.2147468286280716</c:v>
                </c:pt>
                <c:pt idx="17">
                  <c:v>0.22215125089257759</c:v>
                </c:pt>
                <c:pt idx="18">
                  <c:v>0.22969926550795483</c:v>
                </c:pt>
                <c:pt idx="19">
                  <c:v>0.2373888073530992</c:v>
                </c:pt>
                <c:pt idx="20">
                  <c:v>0.25242370752307541</c:v>
                </c:pt>
                <c:pt idx="21">
                  <c:v>0.26638324076133335</c:v>
                </c:pt>
                <c:pt idx="22">
                  <c:v>0.27469377500128878</c:v>
                </c:pt>
                <c:pt idx="23">
                  <c:v>0.29168896113993814</c:v>
                </c:pt>
                <c:pt idx="24">
                  <c:v>0.30036642379053657</c:v>
                </c:pt>
                <c:pt idx="25">
                  <c:v>0.31467958434622068</c:v>
                </c:pt>
                <c:pt idx="26">
                  <c:v>0.32364915913374481</c:v>
                </c:pt>
                <c:pt idx="27">
                  <c:v>0.33618216179802718</c:v>
                </c:pt>
                <c:pt idx="28">
                  <c:v>0.35116117054450846</c:v>
                </c:pt>
                <c:pt idx="29">
                  <c:v>0.36051706679762963</c:v>
                </c:pt>
                <c:pt idx="30">
                  <c:v>0.36995722401888087</c:v>
                </c:pt>
                <c:pt idx="31">
                  <c:v>0.37947639735774408</c:v>
                </c:pt>
                <c:pt idx="32">
                  <c:v>0.39506633572393568</c:v>
                </c:pt>
                <c:pt idx="33">
                  <c:v>0.40845346153720297</c:v>
                </c:pt>
                <c:pt idx="34">
                  <c:v>0.42433834494150557</c:v>
                </c:pt>
                <c:pt idx="35">
                  <c:v>0.43419780219647186</c:v>
                </c:pt>
                <c:pt idx="36">
                  <c:v>0.44409836509983769</c:v>
                </c:pt>
                <c:pt idx="37">
                  <c:v>0.45403393868422004</c:v>
                </c:pt>
                <c:pt idx="38">
                  <c:v>0.4702036110487241</c:v>
                </c:pt>
                <c:pt idx="39">
                  <c:v>0.48024891757532118</c:v>
                </c:pt>
                <c:pt idx="40">
                  <c:v>0.49021203431601712</c:v>
                </c:pt>
                <c:pt idx="41">
                  <c:v>0.50022865102234648</c:v>
                </c:pt>
                <c:pt idx="42">
                  <c:v>0.51024512357962426</c:v>
                </c:pt>
                <c:pt idx="43">
                  <c:v>0.52389847337160178</c:v>
                </c:pt>
                <c:pt idx="44">
                  <c:v>0.54023061637817027</c:v>
                </c:pt>
                <c:pt idx="45">
                  <c:v>0.55635440346537168</c:v>
                </c:pt>
                <c:pt idx="46">
                  <c:v>0.56625322212450868</c:v>
                </c:pt>
                <c:pt idx="47">
                  <c:v>0.5859206988836787</c:v>
                </c:pt>
                <c:pt idx="48">
                  <c:v>0.5956774171624678</c:v>
                </c:pt>
                <c:pt idx="49">
                  <c:v>0.60496339523284948</c:v>
                </c:pt>
                <c:pt idx="50">
                  <c:v>0.61500769190086513</c:v>
                </c:pt>
                <c:pt idx="51">
                  <c:v>0.63047547948879523</c:v>
                </c:pt>
                <c:pt idx="52">
                  <c:v>0.6454960485868747</c:v>
                </c:pt>
                <c:pt idx="53">
                  <c:v>0.65852617543055547</c:v>
                </c:pt>
                <c:pt idx="54">
                  <c:v>0.67676259239395131</c:v>
                </c:pt>
                <c:pt idx="55">
                  <c:v>0.6857273296894516</c:v>
                </c:pt>
                <c:pt idx="56">
                  <c:v>0.70332788433307392</c:v>
                </c:pt>
                <c:pt idx="57">
                  <c:v>0.71725763477492532</c:v>
                </c:pt>
                <c:pt idx="58">
                  <c:v>0.72655858941973261</c:v>
                </c:pt>
                <c:pt idx="59">
                  <c:v>0.74216848749516606</c:v>
                </c:pt>
                <c:pt idx="60">
                  <c:v>0.76007492344952454</c:v>
                </c:pt>
                <c:pt idx="61">
                  <c:v>0.77351921071765539</c:v>
                </c:pt>
                <c:pt idx="62">
                  <c:v>0.78558772427064638</c:v>
                </c:pt>
                <c:pt idx="63">
                  <c:v>0.7947704262170503</c:v>
                </c:pt>
                <c:pt idx="64">
                  <c:v>0.81166376278387564</c:v>
                </c:pt>
                <c:pt idx="65">
                  <c:v>0.8231630904407925</c:v>
                </c:pt>
                <c:pt idx="66">
                  <c:v>0.83125528296917506</c:v>
                </c:pt>
                <c:pt idx="67">
                  <c:v>0.8454704397072984</c:v>
                </c:pt>
                <c:pt idx="68">
                  <c:v>0.85495316997332205</c:v>
                </c:pt>
                <c:pt idx="69">
                  <c:v>0.86740224234412677</c:v>
                </c:pt>
                <c:pt idx="70">
                  <c:v>0.88475073844898922</c:v>
                </c:pt>
                <c:pt idx="71">
                  <c:v>0.89704712420167354</c:v>
                </c:pt>
                <c:pt idx="72">
                  <c:v>0.90592557434581877</c:v>
                </c:pt>
                <c:pt idx="73">
                  <c:v>0.91864861004918308</c:v>
                </c:pt>
                <c:pt idx="74">
                  <c:v>0.92542777561297385</c:v>
                </c:pt>
                <c:pt idx="75">
                  <c:v>0.9394169480242045</c:v>
                </c:pt>
                <c:pt idx="76">
                  <c:v>0.94866626497474749</c:v>
                </c:pt>
                <c:pt idx="77">
                  <c:v>0.9597771751570976</c:v>
                </c:pt>
                <c:pt idx="78">
                  <c:v>0.97121816262516858</c:v>
                </c:pt>
                <c:pt idx="79">
                  <c:v>0.98482452734014092</c:v>
                </c:pt>
                <c:pt idx="80">
                  <c:v>0.9976766671350572</c:v>
                </c:pt>
              </c:numCache>
            </c:numRef>
          </c:val>
        </c:ser>
        <c:marker val="1"/>
        <c:axId val="270453376"/>
        <c:axId val="270451840"/>
      </c:lineChart>
      <c:catAx>
        <c:axId val="270428032"/>
        <c:scaling>
          <c:orientation val="minMax"/>
        </c:scaling>
        <c:axPos val="b"/>
        <c:numFmt formatCode="#,##0\ [$$-409]" sourceLinked="0"/>
        <c:tickLblPos val="nextTo"/>
        <c:txPr>
          <a:bodyPr rot="0" anchor="b" anchorCtr="0"/>
          <a:lstStyle/>
          <a:p>
            <a:pPr>
              <a:defRPr/>
            </a:pPr>
            <a:endParaRPr lang="de-DE"/>
          </a:p>
        </c:txPr>
        <c:crossAx val="270429568"/>
        <c:crosses val="autoZero"/>
        <c:auto val="1"/>
        <c:lblAlgn val="ctr"/>
        <c:lblOffset val="100"/>
        <c:tickLblSkip val="5"/>
        <c:tickMarkSkip val="5"/>
      </c:catAx>
      <c:valAx>
        <c:axId val="270429568"/>
        <c:scaling>
          <c:orientation val="minMax"/>
        </c:scaling>
        <c:axPos val="l"/>
        <c:majorGridlines>
          <c:spPr>
            <a:ln>
              <a:solidFill>
                <a:schemeClr val="bg1"/>
              </a:solidFill>
            </a:ln>
          </c:spPr>
        </c:majorGridlines>
        <c:numFmt formatCode="General" sourceLinked="0"/>
        <c:tickLblPos val="nextTo"/>
        <c:crossAx val="270428032"/>
        <c:crosses val="autoZero"/>
        <c:crossBetween val="between"/>
      </c:valAx>
      <c:valAx>
        <c:axId val="270451840"/>
        <c:scaling>
          <c:orientation val="minMax"/>
        </c:scaling>
        <c:axPos val="r"/>
        <c:numFmt formatCode="General" sourceLinked="1"/>
        <c:tickLblPos val="nextTo"/>
        <c:crossAx val="270453376"/>
        <c:crosses val="max"/>
        <c:crossBetween val="between"/>
      </c:valAx>
      <c:catAx>
        <c:axId val="270453376"/>
        <c:scaling>
          <c:orientation val="minMax"/>
        </c:scaling>
        <c:delete val="1"/>
        <c:axPos val="b"/>
        <c:numFmt formatCode="General" sourceLinked="1"/>
        <c:tickLblPos val="none"/>
        <c:crossAx val="270451840"/>
        <c:crosses val="autoZero"/>
        <c:auto val="1"/>
        <c:lblAlgn val="ctr"/>
        <c:lblOffset val="100"/>
      </c:catAx>
      <c:spPr>
        <a:noFill/>
      </c:spPr>
    </c:plotArea>
    <c:plotVisOnly val="1"/>
    <c:dispBlanksAs val="gap"/>
  </c:chart>
  <c:printSettings>
    <c:headerFooter/>
    <c:pageMargins b="0.75000000000001465" l="0.70000000000000062" r="0.70000000000000062" t="0.75000000000001465" header="0.30000000000000032" footer="0.30000000000000032"/>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1378810982260967"/>
          <c:y val="7.4388820099257569E-2"/>
          <c:w val="0.78554111695779194"/>
          <c:h val="0.75776072779723058"/>
        </c:manualLayout>
      </c:layout>
      <c:areaChart>
        <c:grouping val="standard"/>
        <c:ser>
          <c:idx val="0"/>
          <c:order val="0"/>
          <c:tx>
            <c:v>Series1</c:v>
          </c:tx>
          <c:cat>
            <c:numRef>
              <c:f>[0]!SDL</c:f>
              <c:numCache>
                <c:formatCode>General</c:formatCode>
                <c:ptCount val="3"/>
                <c:pt idx="0">
                  <c:v>-8.0935801173299959E-3</c:v>
                </c:pt>
                <c:pt idx="1">
                  <c:v>9.7112753722159127E-3</c:v>
                </c:pt>
                <c:pt idx="2">
                  <c:v>1.2047393612264031E-2</c:v>
                </c:pt>
              </c:numCache>
            </c:numRef>
          </c:cat>
          <c:val>
            <c:numRef>
              <c:f>[0]!SDF</c:f>
              <c:numCache>
                <c:formatCode>General</c:formatCode>
                <c:ptCount val="3"/>
                <c:pt idx="0">
                  <c:v>18.732982885002027</c:v>
                </c:pt>
                <c:pt idx="1">
                  <c:v>32.456976646017715</c:v>
                </c:pt>
                <c:pt idx="2">
                  <c:v>28.736572325351734</c:v>
                </c:pt>
              </c:numCache>
            </c:numRef>
          </c:val>
        </c:ser>
        <c:axId val="270445952"/>
        <c:axId val="270685312"/>
      </c:areaChart>
      <c:lineChart>
        <c:grouping val="standard"/>
        <c:ser>
          <c:idx val="1"/>
          <c:order val="1"/>
          <c:tx>
            <c:v>Cum</c:v>
          </c:tx>
          <c:spPr>
            <a:ln>
              <a:solidFill>
                <a:srgbClr val="008000"/>
              </a:solidFill>
            </a:ln>
          </c:spPr>
          <c:marker>
            <c:symbol val="none"/>
          </c:marker>
          <c:cat>
            <c:numRef>
              <c:f>[0]!SDL</c:f>
              <c:numCache>
                <c:formatCode>General</c:formatCode>
                <c:ptCount val="3"/>
                <c:pt idx="0">
                  <c:v>-8.0935801173299959E-3</c:v>
                </c:pt>
                <c:pt idx="1">
                  <c:v>9.7112753722159127E-3</c:v>
                </c:pt>
                <c:pt idx="2">
                  <c:v>1.2047393612264031E-2</c:v>
                </c:pt>
              </c:numCache>
            </c:numRef>
          </c:cat>
          <c:val>
            <c:numRef>
              <c:f>[0]!SDT</c:f>
              <c:numCache>
                <c:formatCode>General</c:formatCode>
                <c:ptCount val="3"/>
                <c:pt idx="0">
                  <c:v>0.12544482327580775</c:v>
                </c:pt>
                <c:pt idx="1">
                  <c:v>0.68013050557357091</c:v>
                </c:pt>
                <c:pt idx="2">
                  <c:v>0.75178810796712658</c:v>
                </c:pt>
              </c:numCache>
            </c:numRef>
          </c:val>
        </c:ser>
        <c:marker val="1"/>
        <c:axId val="270692736"/>
        <c:axId val="270686848"/>
      </c:lineChart>
      <c:catAx>
        <c:axId val="270445952"/>
        <c:scaling>
          <c:orientation val="minMax"/>
        </c:scaling>
        <c:axPos val="b"/>
        <c:numFmt formatCode="#,##0\ [$$-409]" sourceLinked="0"/>
        <c:tickLblPos val="nextTo"/>
        <c:txPr>
          <a:bodyPr rot="0" anchor="b" anchorCtr="0"/>
          <a:lstStyle/>
          <a:p>
            <a:pPr>
              <a:defRPr/>
            </a:pPr>
            <a:endParaRPr lang="de-DE"/>
          </a:p>
        </c:txPr>
        <c:crossAx val="270685312"/>
        <c:crosses val="autoZero"/>
        <c:auto val="1"/>
        <c:lblAlgn val="ctr"/>
        <c:lblOffset val="100"/>
        <c:tickLblSkip val="3"/>
        <c:tickMarkSkip val="3"/>
      </c:catAx>
      <c:valAx>
        <c:axId val="270685312"/>
        <c:scaling>
          <c:orientation val="minMax"/>
        </c:scaling>
        <c:axPos val="l"/>
        <c:majorGridlines>
          <c:spPr>
            <a:ln>
              <a:solidFill>
                <a:schemeClr val="bg1"/>
              </a:solidFill>
            </a:ln>
          </c:spPr>
        </c:majorGridlines>
        <c:numFmt formatCode="General" sourceLinked="0"/>
        <c:tickLblPos val="nextTo"/>
        <c:crossAx val="270445952"/>
        <c:crosses val="autoZero"/>
        <c:crossBetween val="between"/>
      </c:valAx>
      <c:valAx>
        <c:axId val="270686848"/>
        <c:scaling>
          <c:orientation val="minMax"/>
        </c:scaling>
        <c:axPos val="r"/>
        <c:numFmt formatCode="General" sourceLinked="1"/>
        <c:tickLblPos val="nextTo"/>
        <c:crossAx val="270692736"/>
        <c:crosses val="max"/>
        <c:crossBetween val="between"/>
      </c:valAx>
      <c:catAx>
        <c:axId val="270692736"/>
        <c:scaling>
          <c:orientation val="minMax"/>
        </c:scaling>
        <c:delete val="1"/>
        <c:axPos val="b"/>
        <c:numFmt formatCode="General" sourceLinked="1"/>
        <c:tickLblPos val="none"/>
        <c:crossAx val="270686848"/>
        <c:crosses val="autoZero"/>
        <c:auto val="1"/>
        <c:lblAlgn val="ctr"/>
        <c:lblOffset val="100"/>
      </c:catAx>
      <c:spPr>
        <a:noFill/>
      </c:spPr>
    </c:plotArea>
    <c:dispBlanksAs val="gap"/>
  </c:chart>
  <c:printSettings>
    <c:headerFooter/>
    <c:pageMargins b="0.75000000000001465" l="0.70000000000000062" r="0.70000000000000062" t="0.75000000000001465" header="0.30000000000000032" footer="0.30000000000000032"/>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US"/>
              <a:t>Expectancy</a:t>
            </a:r>
          </a:p>
        </c:rich>
      </c:tx>
    </c:title>
    <c:plotArea>
      <c:layout/>
      <c:lineChart>
        <c:grouping val="standard"/>
        <c:ser>
          <c:idx val="0"/>
          <c:order val="0"/>
          <c:tx>
            <c:v>Expectancy (ticks/trade)</c:v>
          </c:tx>
          <c:marker>
            <c:symbol val="none"/>
          </c:marker>
          <c:cat>
            <c:numRef>
              <c:f>'Target Analysis'!TAEXA</c:f>
              <c:numCache>
                <c:formatCode>General</c:formatCode>
                <c:ptCount val="71"/>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pt idx="26">
                  <c:v>36</c:v>
                </c:pt>
                <c:pt idx="27">
                  <c:v>37</c:v>
                </c:pt>
                <c:pt idx="28">
                  <c:v>38</c:v>
                </c:pt>
                <c:pt idx="29">
                  <c:v>39</c:v>
                </c:pt>
                <c:pt idx="30">
                  <c:v>40</c:v>
                </c:pt>
                <c:pt idx="31">
                  <c:v>41</c:v>
                </c:pt>
                <c:pt idx="32">
                  <c:v>42</c:v>
                </c:pt>
                <c:pt idx="33">
                  <c:v>43</c:v>
                </c:pt>
                <c:pt idx="34">
                  <c:v>44</c:v>
                </c:pt>
                <c:pt idx="35">
                  <c:v>45</c:v>
                </c:pt>
                <c:pt idx="36">
                  <c:v>46</c:v>
                </c:pt>
                <c:pt idx="37">
                  <c:v>47</c:v>
                </c:pt>
                <c:pt idx="38">
                  <c:v>48</c:v>
                </c:pt>
                <c:pt idx="39">
                  <c:v>49</c:v>
                </c:pt>
                <c:pt idx="40">
                  <c:v>50</c:v>
                </c:pt>
                <c:pt idx="41">
                  <c:v>51</c:v>
                </c:pt>
                <c:pt idx="42">
                  <c:v>52</c:v>
                </c:pt>
                <c:pt idx="43">
                  <c:v>53</c:v>
                </c:pt>
                <c:pt idx="44">
                  <c:v>54</c:v>
                </c:pt>
                <c:pt idx="45">
                  <c:v>55</c:v>
                </c:pt>
                <c:pt idx="46">
                  <c:v>56</c:v>
                </c:pt>
                <c:pt idx="47">
                  <c:v>57</c:v>
                </c:pt>
                <c:pt idx="48">
                  <c:v>58</c:v>
                </c:pt>
                <c:pt idx="49">
                  <c:v>59</c:v>
                </c:pt>
                <c:pt idx="50">
                  <c:v>60</c:v>
                </c:pt>
                <c:pt idx="51">
                  <c:v>61</c:v>
                </c:pt>
                <c:pt idx="52">
                  <c:v>62</c:v>
                </c:pt>
                <c:pt idx="53">
                  <c:v>63</c:v>
                </c:pt>
                <c:pt idx="54">
                  <c:v>64</c:v>
                </c:pt>
                <c:pt idx="55">
                  <c:v>65</c:v>
                </c:pt>
                <c:pt idx="56">
                  <c:v>66</c:v>
                </c:pt>
                <c:pt idx="57">
                  <c:v>67</c:v>
                </c:pt>
                <c:pt idx="58">
                  <c:v>68</c:v>
                </c:pt>
                <c:pt idx="59">
                  <c:v>69</c:v>
                </c:pt>
                <c:pt idx="60">
                  <c:v>70</c:v>
                </c:pt>
                <c:pt idx="61">
                  <c:v>71</c:v>
                </c:pt>
                <c:pt idx="62">
                  <c:v>72</c:v>
                </c:pt>
                <c:pt idx="63">
                  <c:v>73</c:v>
                </c:pt>
                <c:pt idx="64">
                  <c:v>74</c:v>
                </c:pt>
                <c:pt idx="65">
                  <c:v>75</c:v>
                </c:pt>
                <c:pt idx="66">
                  <c:v>76</c:v>
                </c:pt>
                <c:pt idx="67">
                  <c:v>77</c:v>
                </c:pt>
                <c:pt idx="68">
                  <c:v>78</c:v>
                </c:pt>
                <c:pt idx="69">
                  <c:v>79</c:v>
                </c:pt>
                <c:pt idx="70">
                  <c:v>80</c:v>
                </c:pt>
              </c:numCache>
            </c:numRef>
          </c:cat>
          <c:val>
            <c:numRef>
              <c:f>'Target Analysis'!TAEX</c:f>
              <c:numCache>
                <c:formatCode>General</c:formatCode>
                <c:ptCount val="71"/>
                <c:pt idx="0">
                  <c:v>3.3333333333333335</c:v>
                </c:pt>
                <c:pt idx="1">
                  <c:v>4</c:v>
                </c:pt>
                <c:pt idx="2">
                  <c:v>4.666666666666667</c:v>
                </c:pt>
                <c:pt idx="3">
                  <c:v>5.333333333333333</c:v>
                </c:pt>
                <c:pt idx="4">
                  <c:v>6</c:v>
                </c:pt>
                <c:pt idx="5">
                  <c:v>6.666666666666667</c:v>
                </c:pt>
                <c:pt idx="6">
                  <c:v>7.333333333333333</c:v>
                </c:pt>
                <c:pt idx="7">
                  <c:v>8</c:v>
                </c:pt>
                <c:pt idx="8">
                  <c:v>8.6666666666666661</c:v>
                </c:pt>
                <c:pt idx="9">
                  <c:v>9.3333333333333339</c:v>
                </c:pt>
                <c:pt idx="10">
                  <c:v>10</c:v>
                </c:pt>
                <c:pt idx="11">
                  <c:v>10.666666666666666</c:v>
                </c:pt>
                <c:pt idx="12">
                  <c:v>11.333333333333334</c:v>
                </c:pt>
                <c:pt idx="13">
                  <c:v>12</c:v>
                </c:pt>
                <c:pt idx="14">
                  <c:v>12.666666666666666</c:v>
                </c:pt>
                <c:pt idx="15">
                  <c:v>13.333333333333334</c:v>
                </c:pt>
                <c:pt idx="16">
                  <c:v>14</c:v>
                </c:pt>
                <c:pt idx="17">
                  <c:v>14.666666666666666</c:v>
                </c:pt>
                <c:pt idx="18">
                  <c:v>15.333333333333334</c:v>
                </c:pt>
                <c:pt idx="19">
                  <c:v>16</c:v>
                </c:pt>
                <c:pt idx="20">
                  <c:v>16.666666666666668</c:v>
                </c:pt>
                <c:pt idx="21">
                  <c:v>17.333333333333332</c:v>
                </c:pt>
                <c:pt idx="22">
                  <c:v>18</c:v>
                </c:pt>
                <c:pt idx="23">
                  <c:v>18.666666666666668</c:v>
                </c:pt>
                <c:pt idx="24">
                  <c:v>19.333333333333332</c:v>
                </c:pt>
                <c:pt idx="25">
                  <c:v>20</c:v>
                </c:pt>
                <c:pt idx="26">
                  <c:v>20.666666666666668</c:v>
                </c:pt>
                <c:pt idx="27">
                  <c:v>21.333333333333332</c:v>
                </c:pt>
                <c:pt idx="28">
                  <c:v>22</c:v>
                </c:pt>
                <c:pt idx="29">
                  <c:v>22.666666666666668</c:v>
                </c:pt>
                <c:pt idx="30">
                  <c:v>23.333333333333332</c:v>
                </c:pt>
                <c:pt idx="31">
                  <c:v>24</c:v>
                </c:pt>
                <c:pt idx="32">
                  <c:v>24.666666666666668</c:v>
                </c:pt>
                <c:pt idx="33">
                  <c:v>25.333333333333332</c:v>
                </c:pt>
                <c:pt idx="34">
                  <c:v>26</c:v>
                </c:pt>
                <c:pt idx="35">
                  <c:v>26.666666666666668</c:v>
                </c:pt>
                <c:pt idx="36">
                  <c:v>27.333333333333332</c:v>
                </c:pt>
                <c:pt idx="37">
                  <c:v>28</c:v>
                </c:pt>
                <c:pt idx="38">
                  <c:v>28.666666666666668</c:v>
                </c:pt>
                <c:pt idx="39">
                  <c:v>29.333333333333332</c:v>
                </c:pt>
                <c:pt idx="40">
                  <c:v>30</c:v>
                </c:pt>
                <c:pt idx="41">
                  <c:v>30.666666666666668</c:v>
                </c:pt>
                <c:pt idx="42">
                  <c:v>31.333333333333332</c:v>
                </c:pt>
                <c:pt idx="43">
                  <c:v>32</c:v>
                </c:pt>
                <c:pt idx="44">
                  <c:v>32.666666666666664</c:v>
                </c:pt>
                <c:pt idx="45">
                  <c:v>33.333333333333336</c:v>
                </c:pt>
                <c:pt idx="46">
                  <c:v>34</c:v>
                </c:pt>
                <c:pt idx="47">
                  <c:v>34.666666666666664</c:v>
                </c:pt>
                <c:pt idx="48">
                  <c:v>35.333333333333336</c:v>
                </c:pt>
                <c:pt idx="49">
                  <c:v>36</c:v>
                </c:pt>
                <c:pt idx="50">
                  <c:v>36.666666666666664</c:v>
                </c:pt>
                <c:pt idx="51">
                  <c:v>37.333333333333336</c:v>
                </c:pt>
                <c:pt idx="52">
                  <c:v>38</c:v>
                </c:pt>
                <c:pt idx="53">
                  <c:v>38.666666666666664</c:v>
                </c:pt>
                <c:pt idx="54">
                  <c:v>39.333333333333336</c:v>
                </c:pt>
                <c:pt idx="55">
                  <c:v>18.333333333333332</c:v>
                </c:pt>
                <c:pt idx="56">
                  <c:v>18.666666666666668</c:v>
                </c:pt>
                <c:pt idx="57">
                  <c:v>19</c:v>
                </c:pt>
                <c:pt idx="58">
                  <c:v>19.333333333333332</c:v>
                </c:pt>
                <c:pt idx="59">
                  <c:v>19.666666666666668</c:v>
                </c:pt>
                <c:pt idx="60">
                  <c:v>20</c:v>
                </c:pt>
                <c:pt idx="61">
                  <c:v>20.333333333333332</c:v>
                </c:pt>
                <c:pt idx="62">
                  <c:v>20.666666666666668</c:v>
                </c:pt>
                <c:pt idx="63">
                  <c:v>21</c:v>
                </c:pt>
                <c:pt idx="64">
                  <c:v>21.333333333333332</c:v>
                </c:pt>
                <c:pt idx="65">
                  <c:v>21.666666666666668</c:v>
                </c:pt>
                <c:pt idx="66">
                  <c:v>22</c:v>
                </c:pt>
                <c:pt idx="67">
                  <c:v>22.333333333333332</c:v>
                </c:pt>
                <c:pt idx="68">
                  <c:v>22.666666666666668</c:v>
                </c:pt>
                <c:pt idx="69">
                  <c:v>23</c:v>
                </c:pt>
                <c:pt idx="70">
                  <c:v>23.333333333333332</c:v>
                </c:pt>
              </c:numCache>
            </c:numRef>
          </c:val>
        </c:ser>
        <c:marker val="1"/>
        <c:axId val="270706176"/>
        <c:axId val="270708096"/>
      </c:lineChart>
      <c:catAx>
        <c:axId val="270706176"/>
        <c:scaling>
          <c:orientation val="minMax"/>
        </c:scaling>
        <c:axPos val="b"/>
        <c:majorGridlines/>
        <c:title>
          <c:tx>
            <c:rich>
              <a:bodyPr/>
              <a:lstStyle/>
              <a:p>
                <a:pPr>
                  <a:defRPr/>
                </a:pPr>
                <a:r>
                  <a:rPr lang="de-DE" sz="1100"/>
                  <a:t>Target</a:t>
                </a:r>
              </a:p>
            </c:rich>
          </c:tx>
        </c:title>
        <c:numFmt formatCode="General" sourceLinked="1"/>
        <c:tickLblPos val="nextTo"/>
        <c:crossAx val="270708096"/>
        <c:crosses val="autoZero"/>
        <c:auto val="1"/>
        <c:lblAlgn val="ctr"/>
        <c:lblOffset val="100"/>
        <c:tickMarkSkip val="2"/>
      </c:catAx>
      <c:valAx>
        <c:axId val="270708096"/>
        <c:scaling>
          <c:orientation val="minMax"/>
        </c:scaling>
        <c:axPos val="l"/>
        <c:majorGridlines/>
        <c:title>
          <c:tx>
            <c:rich>
              <a:bodyPr rot="-5400000" vert="horz"/>
              <a:lstStyle/>
              <a:p>
                <a:pPr>
                  <a:defRPr/>
                </a:pPr>
                <a:r>
                  <a:rPr lang="de-DE" sz="1050"/>
                  <a:t>Expectancy</a:t>
                </a:r>
              </a:p>
            </c:rich>
          </c:tx>
          <c:layout>
            <c:manualLayout>
              <c:xMode val="edge"/>
              <c:yMode val="edge"/>
              <c:x val="1.5198616653897799E-2"/>
              <c:y val="0.42423273823446156"/>
            </c:manualLayout>
          </c:layout>
        </c:title>
        <c:numFmt formatCode="General" sourceLinked="1"/>
        <c:tickLblPos val="nextTo"/>
        <c:crossAx val="270706176"/>
        <c:crosses val="autoZero"/>
        <c:crossBetween val="midCat"/>
      </c:valAx>
    </c:plotArea>
    <c:legend>
      <c:legendPos val="r"/>
    </c:legend>
    <c:plotVisOnly val="1"/>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US"/>
              <a:t>P/L &amp; Benchmark</a:t>
            </a:r>
          </a:p>
          <a:p>
            <a:pPr>
              <a:defRPr/>
            </a:pPr>
            <a:r>
              <a:rPr lang="en-US" sz="900"/>
              <a:t>Red line shows 100%</a:t>
            </a:r>
            <a:r>
              <a:rPr lang="en-US" sz="900" baseline="0"/>
              <a:t> efficiency (excl. commission)</a:t>
            </a:r>
            <a:endParaRPr lang="en-US" sz="900"/>
          </a:p>
        </c:rich>
      </c:tx>
    </c:title>
    <c:plotArea>
      <c:layout/>
      <c:scatterChart>
        <c:scatterStyle val="lineMarker"/>
        <c:ser>
          <c:idx val="0"/>
          <c:order val="0"/>
          <c:tx>
            <c:strRef>
              <c:f>Journal!$BC$2</c:f>
              <c:strCache>
                <c:ptCount val="1"/>
                <c:pt idx="0">
                  <c:v>Tick Gain/ Contract</c:v>
                </c:pt>
              </c:strCache>
            </c:strRef>
          </c:tx>
          <c:spPr>
            <a:ln w="28575">
              <a:noFill/>
            </a:ln>
          </c:spPr>
          <c:trendline>
            <c:trendlineType val="linear"/>
          </c:trendline>
          <c:xVal>
            <c:numRef>
              <c:f>'Target Analysis'!$B$8:$B$187</c:f>
              <c:numCache>
                <c:formatCode>General</c:formatCode>
                <c:ptCount val="180"/>
                <c:pt idx="0">
                  <c:v>1</c:v>
                </c:pt>
                <c:pt idx="1">
                  <c:v>80</c:v>
                </c:pt>
                <c:pt idx="2">
                  <c:v>64</c:v>
                </c:pt>
              </c:numCache>
            </c:numRef>
          </c:xVal>
          <c:yVal>
            <c:numRef>
              <c:f>'Target Analysis'!$C$8:$C$187</c:f>
              <c:numCache>
                <c:formatCode>0</c:formatCode>
                <c:ptCount val="180"/>
                <c:pt idx="0">
                  <c:v>-21.409600000000001</c:v>
                </c:pt>
                <c:pt idx="1">
                  <c:v>32.257066666666667</c:v>
                </c:pt>
                <c:pt idx="2">
                  <c:v>26.257066666666663</c:v>
                </c:pt>
              </c:numCache>
            </c:numRef>
          </c:yVal>
        </c:ser>
        <c:ser>
          <c:idx val="1"/>
          <c:order val="1"/>
          <c:spPr>
            <a:ln w="28575">
              <a:noFill/>
            </a:ln>
          </c:spPr>
          <c:dPt>
            <c:idx val="0"/>
            <c:marker>
              <c:symbol val="none"/>
            </c:marker>
          </c:dPt>
          <c:dPt>
            <c:idx val="1"/>
            <c:marker>
              <c:symbol val="none"/>
            </c:marker>
          </c:dPt>
          <c:trendline>
            <c:spPr>
              <a:ln>
                <a:solidFill>
                  <a:srgbClr val="C00000"/>
                </a:solidFill>
              </a:ln>
            </c:spPr>
            <c:trendlineType val="linear"/>
          </c:trendline>
          <c:xVal>
            <c:numRef>
              <c:f>'Target Analysis'!$P$4:$P$5</c:f>
              <c:numCache>
                <c:formatCode>0</c:formatCode>
                <c:ptCount val="2"/>
                <c:pt idx="0" formatCode="General">
                  <c:v>1</c:v>
                </c:pt>
                <c:pt idx="1">
                  <c:v>32.257066666666667</c:v>
                </c:pt>
              </c:numCache>
            </c:numRef>
          </c:xVal>
          <c:yVal>
            <c:numRef>
              <c:f>'Target Analysis'!$Q$4:$Q$5</c:f>
              <c:numCache>
                <c:formatCode>0</c:formatCode>
                <c:ptCount val="2"/>
                <c:pt idx="0" formatCode="General">
                  <c:v>1</c:v>
                </c:pt>
                <c:pt idx="1">
                  <c:v>32.257066666666667</c:v>
                </c:pt>
              </c:numCache>
            </c:numRef>
          </c:yVal>
        </c:ser>
        <c:axId val="255842176"/>
        <c:axId val="271060992"/>
      </c:scatterChart>
      <c:valAx>
        <c:axId val="255842176"/>
        <c:scaling>
          <c:orientation val="minMax"/>
        </c:scaling>
        <c:axPos val="b"/>
        <c:title>
          <c:tx>
            <c:rich>
              <a:bodyPr/>
              <a:lstStyle/>
              <a:p>
                <a:pPr>
                  <a:defRPr/>
                </a:pPr>
                <a:r>
                  <a:rPr lang="de-DE"/>
                  <a:t>Benchmark</a:t>
                </a:r>
              </a:p>
            </c:rich>
          </c:tx>
        </c:title>
        <c:numFmt formatCode="General" sourceLinked="1"/>
        <c:tickLblPos val="nextTo"/>
        <c:crossAx val="271060992"/>
        <c:crosses val="autoZero"/>
        <c:crossBetween val="midCat"/>
      </c:valAx>
      <c:valAx>
        <c:axId val="271060992"/>
        <c:scaling>
          <c:orientation val="minMax"/>
        </c:scaling>
        <c:axPos val="l"/>
        <c:majorGridlines/>
        <c:title>
          <c:tx>
            <c:rich>
              <a:bodyPr rot="-5400000" vert="horz"/>
              <a:lstStyle/>
              <a:p>
                <a:pPr>
                  <a:defRPr/>
                </a:pPr>
                <a:r>
                  <a:rPr lang="de-DE"/>
                  <a:t>P/L (ticks)</a:t>
                </a:r>
              </a:p>
            </c:rich>
          </c:tx>
        </c:title>
        <c:numFmt formatCode="0" sourceLinked="1"/>
        <c:tickLblPos val="nextTo"/>
        <c:crossAx val="255842176"/>
        <c:crosses val="autoZero"/>
        <c:crossBetween val="midCat"/>
      </c:valAx>
    </c:plotArea>
    <c:plotVisOnly val="1"/>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US"/>
              <a:t>Ticks Left on the Table</a:t>
            </a:r>
          </a:p>
        </c:rich>
      </c:tx>
    </c:title>
    <c:plotArea>
      <c:layout/>
      <c:lineChart>
        <c:grouping val="standard"/>
        <c:ser>
          <c:idx val="0"/>
          <c:order val="0"/>
          <c:tx>
            <c:v>Ticks Left on the Table</c:v>
          </c:tx>
          <c:marker>
            <c:symbol val="none"/>
          </c:marker>
          <c:trendline>
            <c:spPr>
              <a:ln>
                <a:solidFill>
                  <a:srgbClr val="C00000"/>
                </a:solidFill>
              </a:ln>
            </c:spPr>
            <c:trendlineType val="movingAvg"/>
            <c:period val="5"/>
          </c:trendline>
          <c:val>
            <c:numRef>
              <c:f>[0]!Targeteffgraph</c:f>
              <c:numCache>
                <c:formatCode>General</c:formatCode>
                <c:ptCount val="2"/>
                <c:pt idx="0">
                  <c:v>47.742933333333333</c:v>
                </c:pt>
                <c:pt idx="1">
                  <c:v>37.74293333333334</c:v>
                </c:pt>
              </c:numCache>
            </c:numRef>
          </c:val>
        </c:ser>
        <c:marker val="1"/>
        <c:axId val="271081856"/>
        <c:axId val="271083392"/>
      </c:lineChart>
      <c:catAx>
        <c:axId val="271081856"/>
        <c:scaling>
          <c:orientation val="minMax"/>
        </c:scaling>
        <c:axPos val="b"/>
        <c:tickLblPos val="nextTo"/>
        <c:crossAx val="271083392"/>
        <c:crosses val="autoZero"/>
        <c:auto val="1"/>
        <c:lblAlgn val="ctr"/>
        <c:lblOffset val="100"/>
      </c:catAx>
      <c:valAx>
        <c:axId val="271083392"/>
        <c:scaling>
          <c:orientation val="minMax"/>
        </c:scaling>
        <c:axPos val="l"/>
        <c:majorGridlines/>
        <c:numFmt formatCode="General" sourceLinked="1"/>
        <c:tickLblPos val="nextTo"/>
        <c:crossAx val="271081856"/>
        <c:crosses val="autoZero"/>
        <c:crossBetween val="between"/>
      </c:valAx>
    </c:plotArea>
    <c:legend>
      <c:legendPos val="r"/>
    </c:legend>
    <c:plotVisOnly val="1"/>
  </c:chart>
  <c:printSettings>
    <c:headerFooter/>
    <c:pageMargins b="0.75000000000000666" l="0.70000000000000062" r="0.70000000000000062" t="0.75000000000000666"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de-DE"/>
              <a:t>Return on MAE</a:t>
            </a:r>
          </a:p>
        </c:rich>
      </c:tx>
    </c:title>
    <c:plotArea>
      <c:layout/>
      <c:barChart>
        <c:barDir val="col"/>
        <c:grouping val="clustered"/>
        <c:ser>
          <c:idx val="0"/>
          <c:order val="0"/>
          <c:tx>
            <c:v>MAE1</c:v>
          </c:tx>
          <c:spPr>
            <a:solidFill>
              <a:srgbClr val="82BDFE"/>
            </a:solidFill>
          </c:spPr>
          <c:cat>
            <c:numRef>
              <c:f>[0]!StopChrtXLbls</c:f>
              <c:numCache>
                <c:formatCode>General</c:formatCode>
                <c:ptCount val="2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numCache>
            </c:numRef>
          </c:cat>
          <c:val>
            <c:numRef>
              <c:f>'Internal Calcs'!StopMAE1</c:f>
              <c:numCache>
                <c:formatCode>General</c:formatCode>
                <c:ptCount val="25"/>
                <c:pt idx="0">
                  <c:v>244.88</c:v>
                </c:pt>
                <c:pt idx="1">
                  <c:v>0</c:v>
                </c:pt>
                <c:pt idx="2">
                  <c:v>0</c:v>
                </c:pt>
                <c:pt idx="3">
                  <c:v>0</c:v>
                </c:pt>
                <c:pt idx="4">
                  <c:v>0</c:v>
                </c:pt>
                <c:pt idx="5">
                  <c:v>0</c:v>
                </c:pt>
                <c:pt idx="6">
                  <c:v>244.88</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-802.86</c:v>
                </c:pt>
                <c:pt idx="22">
                  <c:v>0</c:v>
                </c:pt>
                <c:pt idx="23">
                  <c:v>0</c:v>
                </c:pt>
                <c:pt idx="24">
                  <c:v>0</c:v>
                </c:pt>
              </c:numCache>
            </c:numRef>
          </c:val>
        </c:ser>
        <c:ser>
          <c:idx val="1"/>
          <c:order val="1"/>
          <c:tx>
            <c:v>MAE2</c:v>
          </c:tx>
          <c:spPr>
            <a:solidFill>
              <a:srgbClr val="2B8FFD"/>
            </a:solidFill>
          </c:spPr>
          <c:cat>
            <c:numRef>
              <c:f>[0]!StopChrtXLbls</c:f>
              <c:numCache>
                <c:formatCode>General</c:formatCode>
                <c:ptCount val="2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numCache>
            </c:numRef>
          </c:cat>
          <c:val>
            <c:numRef>
              <c:f>[0]!StopMAE2</c:f>
              <c:numCache>
                <c:formatCode>General</c:formatCode>
                <c:ptCount val="25"/>
                <c:pt idx="0">
                  <c:v>482.38</c:v>
                </c:pt>
                <c:pt idx="1">
                  <c:v>0</c:v>
                </c:pt>
                <c:pt idx="2">
                  <c:v>0</c:v>
                </c:pt>
                <c:pt idx="3">
                  <c:v>0</c:v>
                </c:pt>
                <c:pt idx="4">
                  <c:v>0</c:v>
                </c:pt>
                <c:pt idx="5">
                  <c:v>0</c:v>
                </c:pt>
                <c:pt idx="6">
                  <c:v>494.88</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er>
        <c:ser>
          <c:idx val="2"/>
          <c:order val="2"/>
          <c:tx>
            <c:v>MAE3</c:v>
          </c:tx>
          <c:spPr>
            <a:solidFill>
              <a:srgbClr val="025ABA"/>
            </a:solidFill>
          </c:spPr>
          <c:cat>
            <c:numRef>
              <c:f>[0]!StopChrtXLbls</c:f>
              <c:numCache>
                <c:formatCode>General</c:formatCode>
                <c:ptCount val="2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numCache>
            </c:numRef>
          </c:cat>
          <c:val>
            <c:numRef>
              <c:f>[0]!StopMAE3</c:f>
              <c:numCache>
                <c:formatCode>General</c:formatCode>
                <c:ptCount val="25"/>
                <c:pt idx="0">
                  <c:v>0</c:v>
                </c:pt>
                <c:pt idx="1">
                  <c:v>0</c:v>
                </c:pt>
                <c:pt idx="2">
                  <c:v>0</c:v>
                </c:pt>
                <c:pt idx="3">
                  <c:v>0</c:v>
                </c:pt>
                <c:pt idx="4">
                  <c:v>0</c:v>
                </c:pt>
                <c:pt idx="5">
                  <c:v>0</c:v>
                </c:pt>
                <c:pt idx="6">
                  <c:v>363.63</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er>
        <c:axId val="271135488"/>
        <c:axId val="271137408"/>
      </c:barChart>
      <c:lineChart>
        <c:grouping val="standard"/>
        <c:ser>
          <c:idx val="3"/>
          <c:order val="3"/>
          <c:tx>
            <c:v>Absolute</c:v>
          </c:tx>
          <c:spPr>
            <a:ln>
              <a:solidFill>
                <a:srgbClr val="C00000"/>
              </a:solidFill>
            </a:ln>
          </c:spPr>
          <c:marker>
            <c:symbol val="none"/>
          </c:marker>
          <c:cat>
            <c:numRef>
              <c:f>[0]!StopChrtXLbls</c:f>
              <c:numCache>
                <c:formatCode>General</c:formatCode>
                <c:ptCount val="2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numCache>
            </c:numRef>
          </c:cat>
          <c:val>
            <c:numRef>
              <c:f>[0]!StopActual</c:f>
              <c:numCache>
                <c:formatCode>General</c:formatCode>
                <c:ptCount val="25"/>
                <c:pt idx="0">
                  <c:v>727.26</c:v>
                </c:pt>
                <c:pt idx="1">
                  <c:v>0</c:v>
                </c:pt>
                <c:pt idx="2">
                  <c:v>0</c:v>
                </c:pt>
                <c:pt idx="3">
                  <c:v>0</c:v>
                </c:pt>
                <c:pt idx="4">
                  <c:v>0</c:v>
                </c:pt>
                <c:pt idx="5">
                  <c:v>0</c:v>
                </c:pt>
                <c:pt idx="6">
                  <c:v>1467.02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-802.86</c:v>
                </c:pt>
                <c:pt idx="22">
                  <c:v>0</c:v>
                </c:pt>
                <c:pt idx="23">
                  <c:v>0</c:v>
                </c:pt>
                <c:pt idx="24">
                  <c:v>0</c:v>
                </c:pt>
              </c:numCache>
            </c:numRef>
          </c:val>
        </c:ser>
        <c:marker val="1"/>
        <c:axId val="271135488"/>
        <c:axId val="271137408"/>
      </c:lineChart>
      <c:catAx>
        <c:axId val="271135488"/>
        <c:scaling>
          <c:orientation val="minMax"/>
        </c:scaling>
        <c:axPos val="b"/>
        <c:title>
          <c:tx>
            <c:rich>
              <a:bodyPr/>
              <a:lstStyle/>
              <a:p>
                <a:pPr>
                  <a:defRPr/>
                </a:pPr>
                <a:r>
                  <a:rPr lang="de-DE"/>
                  <a:t>MAE (ticks)</a:t>
                </a:r>
              </a:p>
            </c:rich>
          </c:tx>
        </c:title>
        <c:numFmt formatCode="General" sourceLinked="1"/>
        <c:majorTickMark val="none"/>
        <c:tickLblPos val="nextTo"/>
        <c:crossAx val="271137408"/>
        <c:crosses val="autoZero"/>
        <c:auto val="1"/>
        <c:lblAlgn val="ctr"/>
        <c:lblOffset val="100"/>
      </c:catAx>
      <c:valAx>
        <c:axId val="271137408"/>
        <c:scaling>
          <c:orientation val="minMax"/>
        </c:scaling>
        <c:axPos val="l"/>
        <c:majorGridlines/>
        <c:title>
          <c:tx>
            <c:rich>
              <a:bodyPr rot="-5400000" vert="horz"/>
              <a:lstStyle/>
              <a:p>
                <a:pPr>
                  <a:defRPr/>
                </a:pPr>
                <a:r>
                  <a:rPr lang="de-DE"/>
                  <a:t>Return ($)</a:t>
                </a:r>
              </a:p>
            </c:rich>
          </c:tx>
        </c:title>
        <c:numFmt formatCode="General" sourceLinked="1"/>
        <c:tickLblPos val="nextTo"/>
        <c:crossAx val="271135488"/>
        <c:crosses val="autoZero"/>
        <c:crossBetween val="between"/>
      </c:valAx>
    </c:plotArea>
    <c:legend>
      <c:legendPos val="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de-DE"/>
              <a:t>Risk/Return</a:t>
            </a:r>
          </a:p>
          <a:p>
            <a:pPr>
              <a:defRPr/>
            </a:pPr>
            <a:r>
              <a:rPr lang="de-DE" sz="800"/>
              <a:t>Stacked</a:t>
            </a:r>
            <a:r>
              <a:rPr lang="de-DE" sz="800" baseline="0"/>
              <a:t> Return not to scale</a:t>
            </a:r>
            <a:endParaRPr lang="de-DE" sz="800"/>
          </a:p>
        </c:rich>
      </c:tx>
    </c:title>
    <c:plotArea>
      <c:layout/>
      <c:lineChart>
        <c:grouping val="standard"/>
        <c:ser>
          <c:idx val="0"/>
          <c:order val="0"/>
          <c:tx>
            <c:v>Stacked Return</c:v>
          </c:tx>
          <c:marker>
            <c:symbol val="none"/>
          </c:marker>
          <c:val>
            <c:numRef>
              <c:f>[0]!StackedStop</c:f>
              <c:numCache>
                <c:formatCode>General</c:formatCode>
                <c:ptCount val="25"/>
                <c:pt idx="0">
                  <c:v>6.383025984323238</c:v>
                </c:pt>
                <c:pt idx="1">
                  <c:v>6.383025984323238</c:v>
                </c:pt>
                <c:pt idx="2">
                  <c:v>6.383025984323238</c:v>
                </c:pt>
                <c:pt idx="3">
                  <c:v>6.383025984323238</c:v>
                </c:pt>
                <c:pt idx="4">
                  <c:v>6.383025984323238</c:v>
                </c:pt>
                <c:pt idx="5">
                  <c:v>6.383025984323238</c:v>
                </c:pt>
                <c:pt idx="6">
                  <c:v>19.258788132003399</c:v>
                </c:pt>
                <c:pt idx="7">
                  <c:v>19.258788132003399</c:v>
                </c:pt>
                <c:pt idx="8">
                  <c:v>19.258788132003399</c:v>
                </c:pt>
                <c:pt idx="9">
                  <c:v>19.258788132003399</c:v>
                </c:pt>
                <c:pt idx="10">
                  <c:v>19.258788132003399</c:v>
                </c:pt>
                <c:pt idx="11">
                  <c:v>19.258788132003399</c:v>
                </c:pt>
                <c:pt idx="12">
                  <c:v>19.258788132003399</c:v>
                </c:pt>
                <c:pt idx="13">
                  <c:v>19.258788132003399</c:v>
                </c:pt>
                <c:pt idx="14">
                  <c:v>19.258788132003399</c:v>
                </c:pt>
                <c:pt idx="15">
                  <c:v>19.258788132003399</c:v>
                </c:pt>
                <c:pt idx="16">
                  <c:v>19.258788132003399</c:v>
                </c:pt>
                <c:pt idx="17">
                  <c:v>19.258788132003399</c:v>
                </c:pt>
                <c:pt idx="18">
                  <c:v>19.258788132003399</c:v>
                </c:pt>
                <c:pt idx="19">
                  <c:v>19.258788132003399</c:v>
                </c:pt>
                <c:pt idx="20">
                  <c:v>19.258788132003399</c:v>
                </c:pt>
                <c:pt idx="21">
                  <c:v>12.212234984884413</c:v>
                </c:pt>
                <c:pt idx="22">
                  <c:v>12.212234984884413</c:v>
                </c:pt>
                <c:pt idx="23">
                  <c:v>12.212234984884413</c:v>
                </c:pt>
                <c:pt idx="24">
                  <c:v>12.212234984884413</c:v>
                </c:pt>
              </c:numCache>
            </c:numRef>
          </c:val>
        </c:ser>
        <c:ser>
          <c:idx val="1"/>
          <c:order val="1"/>
          <c:tx>
            <c:v>AV Risk Return</c:v>
          </c:tx>
          <c:marker>
            <c:symbol val="none"/>
          </c:marker>
          <c:val>
            <c:numRef>
              <c:f>[0]!StopRR</c:f>
              <c:numCache>
                <c:formatCode>General</c:formatCode>
                <c:ptCount val="25"/>
                <c:pt idx="0">
                  <c:v>19.393599999999999</c:v>
                </c:pt>
                <c:pt idx="1">
                  <c:v>0</c:v>
                </c:pt>
                <c:pt idx="2">
                  <c:v>0</c:v>
                </c:pt>
                <c:pt idx="3">
                  <c:v>0</c:v>
                </c:pt>
                <c:pt idx="4">
                  <c:v>0</c:v>
                </c:pt>
                <c:pt idx="5">
                  <c:v>0</c:v>
                </c:pt>
                <c:pt idx="6">
                  <c:v>4.9039555555555552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-1.0195047619047619</c:v>
                </c:pt>
                <c:pt idx="22">
                  <c:v>0</c:v>
                </c:pt>
                <c:pt idx="23">
                  <c:v>0</c:v>
                </c:pt>
                <c:pt idx="24">
                  <c:v>0</c:v>
                </c:pt>
              </c:numCache>
            </c:numRef>
          </c:val>
        </c:ser>
        <c:marker val="1"/>
        <c:axId val="271154560"/>
        <c:axId val="271164928"/>
      </c:lineChart>
      <c:catAx>
        <c:axId val="271154560"/>
        <c:scaling>
          <c:orientation val="minMax"/>
        </c:scaling>
        <c:axPos val="b"/>
        <c:majorGridlines/>
        <c:title>
          <c:tx>
            <c:rich>
              <a:bodyPr/>
              <a:lstStyle/>
              <a:p>
                <a:pPr>
                  <a:defRPr/>
                </a:pPr>
                <a:r>
                  <a:rPr lang="de-DE"/>
                  <a:t>MAE (ticks)</a:t>
                </a:r>
              </a:p>
            </c:rich>
          </c:tx>
        </c:title>
        <c:tickLblPos val="nextTo"/>
        <c:crossAx val="271164928"/>
        <c:crosses val="autoZero"/>
        <c:auto val="1"/>
        <c:lblAlgn val="ctr"/>
        <c:lblOffset val="100"/>
        <c:tickLblSkip val="1"/>
      </c:catAx>
      <c:valAx>
        <c:axId val="271164928"/>
        <c:scaling>
          <c:orientation val="minMax"/>
        </c:scaling>
        <c:axPos val="l"/>
        <c:majorGridlines/>
        <c:title>
          <c:tx>
            <c:rich>
              <a:bodyPr rot="-5400000" vert="horz"/>
              <a:lstStyle/>
              <a:p>
                <a:pPr>
                  <a:defRPr/>
                </a:pPr>
                <a:r>
                  <a:rPr lang="de-DE"/>
                  <a:t>R/R</a:t>
                </a:r>
              </a:p>
            </c:rich>
          </c:tx>
        </c:title>
        <c:numFmt formatCode="General" sourceLinked="1"/>
        <c:tickLblPos val="nextTo"/>
        <c:crossAx val="271154560"/>
        <c:crosses val="autoZero"/>
        <c:crossBetween val="midCat"/>
      </c:valAx>
    </c:plotArea>
    <c:legend>
      <c:legendPos val="r"/>
    </c:legend>
    <c:plotVisOnly val="1"/>
  </c:chart>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de-DE"/>
  <c:chart>
    <c:plotArea>
      <c:layout/>
      <c:lineChart>
        <c:grouping val="standard"/>
        <c:ser>
          <c:idx val="3"/>
          <c:order val="0"/>
          <c:tx>
            <c:v>Account-15%</c:v>
          </c:tx>
          <c:spPr>
            <a:ln w="19050">
              <a:solidFill>
                <a:schemeClr val="accent5">
                  <a:lumMod val="60000"/>
                  <a:lumOff val="40000"/>
                </a:schemeClr>
              </a:solidFill>
            </a:ln>
          </c:spPr>
          <c:marker>
            <c:symbol val="none"/>
          </c:marker>
          <c:cat>
            <c:numRef>
              <c:f>'Position Size Calculator'!$D$6:$D$13</c:f>
              <c:numCache>
                <c:formatCode>General</c:formatCode>
                <c:ptCount val="8"/>
                <c:pt idx="0">
                  <c:v>0</c:v>
                </c:pt>
                <c:pt idx="1">
                  <c:v>0</c:v>
                </c:pt>
                <c:pt idx="2">
                  <c:v>0</c:v>
                </c:pt>
                <c:pt idx="3">
                  <c:v>0</c:v>
                </c:pt>
                <c:pt idx="4">
                  <c:v>1</c:v>
                </c:pt>
                <c:pt idx="5">
                  <c:v>2</c:v>
                </c:pt>
                <c:pt idx="6">
                  <c:v>3</c:v>
                </c:pt>
                <c:pt idx="7">
                  <c:v>4</c:v>
                </c:pt>
              </c:numCache>
            </c:numRef>
          </c:cat>
          <c:val>
            <c:numRef>
              <c:f>'Position Size Calculator'!$E$6:$E$13</c:f>
              <c:numCache>
                <c:formatCode>0.00%</c:formatCode>
                <c:ptCount val="8"/>
                <c:pt idx="0">
                  <c:v>0</c:v>
                </c:pt>
                <c:pt idx="1">
                  <c:v>0</c:v>
                </c:pt>
                <c:pt idx="2">
                  <c:v>0</c:v>
                </c:pt>
                <c:pt idx="3">
                  <c:v>0</c:v>
                </c:pt>
                <c:pt idx="4">
                  <c:v>2.9411764705882353E-2</c:v>
                </c:pt>
                <c:pt idx="5">
                  <c:v>5.8823529411764705E-2</c:v>
                </c:pt>
                <c:pt idx="6">
                  <c:v>8.8235294117647065E-2</c:v>
                </c:pt>
                <c:pt idx="7">
                  <c:v>0.11764705882352941</c:v>
                </c:pt>
              </c:numCache>
            </c:numRef>
          </c:val>
        </c:ser>
        <c:ser>
          <c:idx val="2"/>
          <c:order val="1"/>
          <c:tx>
            <c:v>Account-10%</c:v>
          </c:tx>
          <c:spPr>
            <a:ln w="19050">
              <a:solidFill>
                <a:schemeClr val="accent5">
                  <a:lumMod val="75000"/>
                </a:schemeClr>
              </a:solidFill>
            </a:ln>
          </c:spPr>
          <c:marker>
            <c:symbol val="none"/>
          </c:marker>
          <c:cat>
            <c:numRef>
              <c:f>'Position Size Calculator'!$D$6:$D$13</c:f>
              <c:numCache>
                <c:formatCode>General</c:formatCode>
                <c:ptCount val="8"/>
                <c:pt idx="0">
                  <c:v>0</c:v>
                </c:pt>
                <c:pt idx="1">
                  <c:v>0</c:v>
                </c:pt>
                <c:pt idx="2">
                  <c:v>0</c:v>
                </c:pt>
                <c:pt idx="3">
                  <c:v>0</c:v>
                </c:pt>
                <c:pt idx="4">
                  <c:v>1</c:v>
                </c:pt>
                <c:pt idx="5">
                  <c:v>2</c:v>
                </c:pt>
                <c:pt idx="6">
                  <c:v>3</c:v>
                </c:pt>
                <c:pt idx="7">
                  <c:v>4</c:v>
                </c:pt>
              </c:numCache>
            </c:numRef>
          </c:cat>
          <c:val>
            <c:numRef>
              <c:f>'Position Size Calculator'!$F$6:$F$13</c:f>
              <c:numCache>
                <c:formatCode>0.00%</c:formatCode>
                <c:ptCount val="8"/>
                <c:pt idx="0">
                  <c:v>0</c:v>
                </c:pt>
                <c:pt idx="1">
                  <c:v>0</c:v>
                </c:pt>
                <c:pt idx="2">
                  <c:v>0</c:v>
                </c:pt>
                <c:pt idx="3">
                  <c:v>0</c:v>
                </c:pt>
                <c:pt idx="4">
                  <c:v>2.7777777777777776E-2</c:v>
                </c:pt>
                <c:pt idx="5">
                  <c:v>5.5555555555555552E-2</c:v>
                </c:pt>
                <c:pt idx="6">
                  <c:v>8.3333333333333329E-2</c:v>
                </c:pt>
                <c:pt idx="7">
                  <c:v>0.1111111111111111</c:v>
                </c:pt>
              </c:numCache>
            </c:numRef>
          </c:val>
        </c:ser>
        <c:ser>
          <c:idx val="1"/>
          <c:order val="2"/>
          <c:tx>
            <c:v>Account-5%</c:v>
          </c:tx>
          <c:spPr>
            <a:ln w="19050">
              <a:solidFill>
                <a:schemeClr val="accent5">
                  <a:lumMod val="50000"/>
                </a:schemeClr>
              </a:solidFill>
            </a:ln>
          </c:spPr>
          <c:marker>
            <c:symbol val="none"/>
          </c:marker>
          <c:cat>
            <c:numRef>
              <c:f>'Position Size Calculator'!$D$6:$D$13</c:f>
              <c:numCache>
                <c:formatCode>General</c:formatCode>
                <c:ptCount val="8"/>
                <c:pt idx="0">
                  <c:v>0</c:v>
                </c:pt>
                <c:pt idx="1">
                  <c:v>0</c:v>
                </c:pt>
                <c:pt idx="2">
                  <c:v>0</c:v>
                </c:pt>
                <c:pt idx="3">
                  <c:v>0</c:v>
                </c:pt>
                <c:pt idx="4">
                  <c:v>1</c:v>
                </c:pt>
                <c:pt idx="5">
                  <c:v>2</c:v>
                </c:pt>
                <c:pt idx="6">
                  <c:v>3</c:v>
                </c:pt>
                <c:pt idx="7">
                  <c:v>4</c:v>
                </c:pt>
              </c:numCache>
            </c:numRef>
          </c:cat>
          <c:val>
            <c:numRef>
              <c:f>'Position Size Calculator'!$G$6:$G$13</c:f>
              <c:numCache>
                <c:formatCode>0.00%</c:formatCode>
                <c:ptCount val="8"/>
                <c:pt idx="0">
                  <c:v>0</c:v>
                </c:pt>
                <c:pt idx="1">
                  <c:v>0</c:v>
                </c:pt>
                <c:pt idx="2">
                  <c:v>0</c:v>
                </c:pt>
                <c:pt idx="3">
                  <c:v>0</c:v>
                </c:pt>
                <c:pt idx="4">
                  <c:v>2.6315789473684209E-2</c:v>
                </c:pt>
                <c:pt idx="5">
                  <c:v>5.2631578947368418E-2</c:v>
                </c:pt>
                <c:pt idx="6">
                  <c:v>7.8947368421052627E-2</c:v>
                </c:pt>
                <c:pt idx="7">
                  <c:v>0.10526315789473684</c:v>
                </c:pt>
              </c:numCache>
            </c:numRef>
          </c:val>
        </c:ser>
        <c:ser>
          <c:idx val="0"/>
          <c:order val="3"/>
          <c:tx>
            <c:v>Account</c:v>
          </c:tx>
          <c:spPr>
            <a:ln>
              <a:solidFill>
                <a:srgbClr val="FF0000"/>
              </a:solidFill>
            </a:ln>
          </c:spPr>
          <c:marker>
            <c:symbol val="none"/>
          </c:marker>
          <c:cat>
            <c:numRef>
              <c:f>'Position Size Calculator'!$D$6:$D$13</c:f>
              <c:numCache>
                <c:formatCode>General</c:formatCode>
                <c:ptCount val="8"/>
                <c:pt idx="0">
                  <c:v>0</c:v>
                </c:pt>
                <c:pt idx="1">
                  <c:v>0</c:v>
                </c:pt>
                <c:pt idx="2">
                  <c:v>0</c:v>
                </c:pt>
                <c:pt idx="3">
                  <c:v>0</c:v>
                </c:pt>
                <c:pt idx="4">
                  <c:v>1</c:v>
                </c:pt>
                <c:pt idx="5">
                  <c:v>2</c:v>
                </c:pt>
                <c:pt idx="6">
                  <c:v>3</c:v>
                </c:pt>
                <c:pt idx="7">
                  <c:v>4</c:v>
                </c:pt>
              </c:numCache>
            </c:numRef>
          </c:cat>
          <c:val>
            <c:numRef>
              <c:f>'Position Size Calculator'!$H$6:$H$13</c:f>
              <c:numCache>
                <c:formatCode>0.00%</c:formatCode>
                <c:ptCount val="8"/>
                <c:pt idx="0">
                  <c:v>0</c:v>
                </c:pt>
                <c:pt idx="1">
                  <c:v>0</c:v>
                </c:pt>
                <c:pt idx="2">
                  <c:v>0</c:v>
                </c:pt>
                <c:pt idx="3">
                  <c:v>0</c:v>
                </c:pt>
                <c:pt idx="4">
                  <c:v>2.5000000000000001E-2</c:v>
                </c:pt>
                <c:pt idx="5">
                  <c:v>0.05</c:v>
                </c:pt>
                <c:pt idx="6">
                  <c:v>7.4999999999999997E-2</c:v>
                </c:pt>
                <c:pt idx="7">
                  <c:v>0.1</c:v>
                </c:pt>
              </c:numCache>
            </c:numRef>
          </c:val>
        </c:ser>
        <c:ser>
          <c:idx val="5"/>
          <c:order val="4"/>
          <c:tx>
            <c:v>Account+5%</c:v>
          </c:tx>
          <c:spPr>
            <a:ln w="19050">
              <a:solidFill>
                <a:schemeClr val="accent6">
                  <a:lumMod val="50000"/>
                </a:schemeClr>
              </a:solidFill>
            </a:ln>
          </c:spPr>
          <c:marker>
            <c:symbol val="none"/>
          </c:marker>
          <c:cat>
            <c:numRef>
              <c:f>'Position Size Calculator'!$D$6:$D$13</c:f>
              <c:numCache>
                <c:formatCode>General</c:formatCode>
                <c:ptCount val="8"/>
                <c:pt idx="0">
                  <c:v>0</c:v>
                </c:pt>
                <c:pt idx="1">
                  <c:v>0</c:v>
                </c:pt>
                <c:pt idx="2">
                  <c:v>0</c:v>
                </c:pt>
                <c:pt idx="3">
                  <c:v>0</c:v>
                </c:pt>
                <c:pt idx="4">
                  <c:v>1</c:v>
                </c:pt>
                <c:pt idx="5">
                  <c:v>2</c:v>
                </c:pt>
                <c:pt idx="6">
                  <c:v>3</c:v>
                </c:pt>
                <c:pt idx="7">
                  <c:v>4</c:v>
                </c:pt>
              </c:numCache>
            </c:numRef>
          </c:cat>
          <c:val>
            <c:numRef>
              <c:f>'Position Size Calculator'!$I$6:$I$13</c:f>
              <c:numCache>
                <c:formatCode>0.00%</c:formatCode>
                <c:ptCount val="8"/>
                <c:pt idx="0">
                  <c:v>0</c:v>
                </c:pt>
                <c:pt idx="1">
                  <c:v>0</c:v>
                </c:pt>
                <c:pt idx="2">
                  <c:v>0</c:v>
                </c:pt>
                <c:pt idx="3">
                  <c:v>0</c:v>
                </c:pt>
                <c:pt idx="4">
                  <c:v>2.3809523809523808E-2</c:v>
                </c:pt>
                <c:pt idx="5">
                  <c:v>4.7619047619047616E-2</c:v>
                </c:pt>
                <c:pt idx="6">
                  <c:v>7.1428571428571425E-2</c:v>
                </c:pt>
                <c:pt idx="7">
                  <c:v>9.5238095238095233E-2</c:v>
                </c:pt>
              </c:numCache>
            </c:numRef>
          </c:val>
        </c:ser>
        <c:ser>
          <c:idx val="6"/>
          <c:order val="5"/>
          <c:tx>
            <c:v>Account+10%</c:v>
          </c:tx>
          <c:spPr>
            <a:ln w="19050">
              <a:solidFill>
                <a:schemeClr val="accent6">
                  <a:lumMod val="75000"/>
                </a:schemeClr>
              </a:solidFill>
            </a:ln>
          </c:spPr>
          <c:marker>
            <c:symbol val="none"/>
          </c:marker>
          <c:cat>
            <c:numRef>
              <c:f>'Position Size Calculator'!$D$6:$D$13</c:f>
              <c:numCache>
                <c:formatCode>General</c:formatCode>
                <c:ptCount val="8"/>
                <c:pt idx="0">
                  <c:v>0</c:v>
                </c:pt>
                <c:pt idx="1">
                  <c:v>0</c:v>
                </c:pt>
                <c:pt idx="2">
                  <c:v>0</c:v>
                </c:pt>
                <c:pt idx="3">
                  <c:v>0</c:v>
                </c:pt>
                <c:pt idx="4">
                  <c:v>1</c:v>
                </c:pt>
                <c:pt idx="5">
                  <c:v>2</c:v>
                </c:pt>
                <c:pt idx="6">
                  <c:v>3</c:v>
                </c:pt>
                <c:pt idx="7">
                  <c:v>4</c:v>
                </c:pt>
              </c:numCache>
            </c:numRef>
          </c:cat>
          <c:val>
            <c:numRef>
              <c:f>'Position Size Calculator'!$J$6:$J$13</c:f>
              <c:numCache>
                <c:formatCode>0.00%</c:formatCode>
                <c:ptCount val="8"/>
                <c:pt idx="0">
                  <c:v>0</c:v>
                </c:pt>
                <c:pt idx="1">
                  <c:v>0</c:v>
                </c:pt>
                <c:pt idx="2">
                  <c:v>0</c:v>
                </c:pt>
                <c:pt idx="3">
                  <c:v>0</c:v>
                </c:pt>
                <c:pt idx="4">
                  <c:v>2.2727272727272728E-2</c:v>
                </c:pt>
                <c:pt idx="5">
                  <c:v>4.5454545454545456E-2</c:v>
                </c:pt>
                <c:pt idx="6">
                  <c:v>6.8181818181818177E-2</c:v>
                </c:pt>
                <c:pt idx="7">
                  <c:v>9.0909090909090912E-2</c:v>
                </c:pt>
              </c:numCache>
            </c:numRef>
          </c:val>
        </c:ser>
        <c:ser>
          <c:idx val="7"/>
          <c:order val="6"/>
          <c:tx>
            <c:v>Account+15%</c:v>
          </c:tx>
          <c:spPr>
            <a:ln w="19050">
              <a:solidFill>
                <a:schemeClr val="accent6">
                  <a:lumMod val="60000"/>
                  <a:lumOff val="40000"/>
                </a:schemeClr>
              </a:solidFill>
            </a:ln>
          </c:spPr>
          <c:marker>
            <c:symbol val="none"/>
          </c:marker>
          <c:cat>
            <c:numRef>
              <c:f>'Position Size Calculator'!$D$6:$D$13</c:f>
              <c:numCache>
                <c:formatCode>General</c:formatCode>
                <c:ptCount val="8"/>
                <c:pt idx="0">
                  <c:v>0</c:v>
                </c:pt>
                <c:pt idx="1">
                  <c:v>0</c:v>
                </c:pt>
                <c:pt idx="2">
                  <c:v>0</c:v>
                </c:pt>
                <c:pt idx="3">
                  <c:v>0</c:v>
                </c:pt>
                <c:pt idx="4">
                  <c:v>1</c:v>
                </c:pt>
                <c:pt idx="5">
                  <c:v>2</c:v>
                </c:pt>
                <c:pt idx="6">
                  <c:v>3</c:v>
                </c:pt>
                <c:pt idx="7">
                  <c:v>4</c:v>
                </c:pt>
              </c:numCache>
            </c:numRef>
          </c:cat>
          <c:val>
            <c:numRef>
              <c:f>'Position Size Calculator'!$K$6:$K$13</c:f>
              <c:numCache>
                <c:formatCode>0.00%</c:formatCode>
                <c:ptCount val="8"/>
                <c:pt idx="0">
                  <c:v>0</c:v>
                </c:pt>
                <c:pt idx="1">
                  <c:v>0</c:v>
                </c:pt>
                <c:pt idx="2">
                  <c:v>0</c:v>
                </c:pt>
                <c:pt idx="3">
                  <c:v>0</c:v>
                </c:pt>
                <c:pt idx="4">
                  <c:v>2.1739130434782608E-2</c:v>
                </c:pt>
                <c:pt idx="5">
                  <c:v>4.3478260869565216E-2</c:v>
                </c:pt>
                <c:pt idx="6">
                  <c:v>6.5217391304347824E-2</c:v>
                </c:pt>
                <c:pt idx="7">
                  <c:v>8.6956521739130432E-2</c:v>
                </c:pt>
              </c:numCache>
            </c:numRef>
          </c:val>
        </c:ser>
        <c:ser>
          <c:idx val="4"/>
          <c:order val="7"/>
          <c:spPr>
            <a:ln>
              <a:solidFill>
                <a:schemeClr val="tx1"/>
              </a:solidFill>
            </a:ln>
          </c:spPr>
          <c:marker>
            <c:symbol val="none"/>
          </c:marker>
          <c:val>
            <c:numRef>
              <c:f>'Position Size Calculator'!$L$6:$L$13</c:f>
              <c:numCache>
                <c:formatCode>0.00%</c:formatCode>
                <c:ptCount val="8"/>
                <c:pt idx="0">
                  <c:v>0.01</c:v>
                </c:pt>
                <c:pt idx="1">
                  <c:v>0.01</c:v>
                </c:pt>
                <c:pt idx="2">
                  <c:v>0.01</c:v>
                </c:pt>
                <c:pt idx="3">
                  <c:v>0.01</c:v>
                </c:pt>
                <c:pt idx="4">
                  <c:v>0.01</c:v>
                </c:pt>
                <c:pt idx="5">
                  <c:v>0.01</c:v>
                </c:pt>
                <c:pt idx="6">
                  <c:v>0.01</c:v>
                </c:pt>
                <c:pt idx="7">
                  <c:v>0.01</c:v>
                </c:pt>
              </c:numCache>
            </c:numRef>
          </c:val>
        </c:ser>
        <c:marker val="1"/>
        <c:axId val="271302016"/>
        <c:axId val="271312384"/>
      </c:lineChart>
      <c:catAx>
        <c:axId val="271302016"/>
        <c:scaling>
          <c:orientation val="minMax"/>
        </c:scaling>
        <c:axPos val="b"/>
        <c:majorGridlines/>
        <c:title>
          <c:tx>
            <c:rich>
              <a:bodyPr/>
              <a:lstStyle/>
              <a:p>
                <a:pPr>
                  <a:defRPr/>
                </a:pPr>
                <a:r>
                  <a:rPr lang="de-DE" sz="1600"/>
                  <a:t>Contracts</a:t>
                </a:r>
              </a:p>
            </c:rich>
          </c:tx>
        </c:title>
        <c:numFmt formatCode="General" sourceLinked="1"/>
        <c:tickLblPos val="nextTo"/>
        <c:crossAx val="271312384"/>
        <c:crosses val="autoZero"/>
        <c:auto val="1"/>
        <c:lblAlgn val="ctr"/>
        <c:lblOffset val="100"/>
      </c:catAx>
      <c:valAx>
        <c:axId val="271312384"/>
        <c:scaling>
          <c:orientation val="minMax"/>
          <c:min val="0"/>
        </c:scaling>
        <c:axPos val="l"/>
        <c:majorGridlines/>
        <c:title>
          <c:tx>
            <c:rich>
              <a:bodyPr rot="-5400000" vert="horz"/>
              <a:lstStyle/>
              <a:p>
                <a:pPr>
                  <a:defRPr/>
                </a:pPr>
                <a:r>
                  <a:rPr lang="de-DE" sz="1600"/>
                  <a:t>Risk %</a:t>
                </a:r>
              </a:p>
            </c:rich>
          </c:tx>
        </c:title>
        <c:numFmt formatCode="0.00%" sourceLinked="1"/>
        <c:tickLblPos val="nextTo"/>
        <c:crossAx val="271302016"/>
        <c:crosses val="autoZero"/>
        <c:crossBetween val="midCat"/>
      </c:valAx>
    </c:plotArea>
    <c:legend>
      <c:legendPos val="r"/>
      <c:legendEntry>
        <c:idx val="7"/>
        <c:delete val="1"/>
      </c:legendEntry>
    </c:legend>
    <c:plotVisOnly val="1"/>
  </c:chart>
  <c:printSettings>
    <c:headerFooter/>
    <c:pageMargins b="0.75000000000001299" l="0.70000000000000062" r="0.70000000000000062" t="0.75000000000001299" header="0.30000000000000032" footer="0.30000000000000032"/>
    <c:pageSetup/>
  </c:printSettings>
</c:chartSpac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jpeg"/><Relationship Id="rId4" Type="http://schemas.openxmlformats.org/officeDocument/2006/relationships/hyperlink" Target="http://www.bigmiketrading.com" TargetMode="External"/></Relationships>
</file>

<file path=xl/drawings/_rels/drawing4.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0</xdr:rowOff>
    </xdr:from>
    <xdr:to>
      <xdr:col>29</xdr:col>
      <xdr:colOff>247650</xdr:colOff>
      <xdr:row>130</xdr:row>
      <xdr:rowOff>123825</xdr:rowOff>
    </xdr:to>
    <xdr:sp macro="" textlink="">
      <xdr:nvSpPr>
        <xdr:cNvPr id="2" name="TextBox 1"/>
        <xdr:cNvSpPr txBox="1"/>
      </xdr:nvSpPr>
      <xdr:spPr>
        <a:xfrm>
          <a:off x="9525" y="0"/>
          <a:ext cx="17916525" cy="24888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de-DE" sz="3200" b="1"/>
            <a:t>Readme</a:t>
          </a:r>
        </a:p>
        <a:p>
          <a:endParaRPr lang="de-DE" sz="1100"/>
        </a:p>
        <a:p>
          <a:endParaRPr lang="de-DE" sz="1100"/>
        </a:p>
        <a:p>
          <a:pPr algn="ctr"/>
          <a:r>
            <a:rPr lang="de-DE" sz="1100"/>
            <a:t>This</a:t>
          </a:r>
          <a:r>
            <a:rPr lang="de-DE" sz="1100" baseline="0"/>
            <a:t> Readme is by no means complete and still is work in progress and in fact still at a very early stage.</a:t>
          </a:r>
        </a:p>
        <a:p>
          <a:pPr algn="ctr"/>
          <a:r>
            <a:rPr lang="de-DE" sz="1100" baseline="0"/>
            <a:t>(I would appreciate any help!)</a:t>
          </a:r>
        </a:p>
        <a:p>
          <a:pPr algn="ctr"/>
          <a:endParaRPr lang="de-DE" sz="1100" baseline="0"/>
        </a:p>
        <a:p>
          <a:pPr algn="ctr"/>
          <a:endParaRPr lang="de-DE" sz="1100" baseline="0"/>
        </a:p>
        <a:p>
          <a:endParaRPr lang="de-DE" sz="1200" baseline="0">
            <a:solidFill>
              <a:srgbClr val="C00000"/>
            </a:solidFill>
          </a:endParaRPr>
        </a:p>
        <a:p>
          <a:pPr algn="ctr"/>
          <a:r>
            <a:rPr lang="de-DE" sz="1200" b="1" baseline="0">
              <a:solidFill>
                <a:srgbClr val="C00000"/>
              </a:solidFill>
            </a:rPr>
            <a:t>First and foremost, as long as you don't exactly know what you are doing, never never ever unprotect anything ...ever (well, except for "trading Plan" tab)!</a:t>
          </a:r>
        </a:p>
        <a:p>
          <a:pPr algn="ctr"/>
          <a:endParaRPr lang="de-DE" sz="1200" b="1" baseline="0">
            <a:solidFill>
              <a:srgbClr val="C00000"/>
            </a:solidFill>
          </a:endParaRPr>
        </a:p>
        <a:p>
          <a:pPr algn="ctr"/>
          <a:r>
            <a:rPr lang="de-DE" sz="1200" b="1" baseline="0">
              <a:solidFill>
                <a:srgbClr val="C00000"/>
              </a:solidFill>
            </a:rPr>
            <a:t>Secondly, although this journal has been created with the best intentions it might be flawed, so:  Use at your own risk!</a:t>
          </a:r>
        </a:p>
        <a:p>
          <a:pPr algn="ctr"/>
          <a:endParaRPr lang="de-DE" sz="1200" b="1" baseline="0">
            <a:solidFill>
              <a:srgbClr val="C00000"/>
            </a:solidFill>
          </a:endParaRPr>
        </a:p>
        <a:p>
          <a:r>
            <a:rPr lang="en-US" sz="1100">
              <a:solidFill>
                <a:schemeClr val="dk1"/>
              </a:solidFill>
              <a:latin typeface="+mn-lt"/>
              <a:ea typeface="+mn-ea"/>
              <a:cs typeface="+mn-cs"/>
            </a:rPr>
            <a:t>BMT thread - </a:t>
          </a:r>
          <a:r>
            <a:rPr lang="en-US" sz="1100" u="none" strike="noStrike">
              <a:solidFill>
                <a:schemeClr val="dk1"/>
              </a:solidFill>
              <a:latin typeface="+mn-lt"/>
              <a:ea typeface="+mn-ea"/>
              <a:cs typeface="+mn-cs"/>
              <a:hlinkClick xmlns:r="http://schemas.openxmlformats.org/officeDocument/2006/relationships" r:id=""/>
            </a:rPr>
            <a:t>http://www.bigmiketrading.com/psychology-money-management/4884-trading-metrics-journals-record-keeping-12.html</a:t>
          </a:r>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b="1">
              <a:solidFill>
                <a:schemeClr val="dk1"/>
              </a:solidFill>
              <a:latin typeface="+mn-lt"/>
              <a:ea typeface="+mn-ea"/>
              <a:cs typeface="+mn-cs"/>
            </a:rPr>
            <a:t> </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a:solidFill>
                <a:schemeClr val="dk1"/>
              </a:solidFill>
              <a:latin typeface="+mn-lt"/>
              <a:ea typeface="+mn-ea"/>
              <a:cs typeface="+mn-cs"/>
            </a:rPr>
            <a:t>Formating Excel - </a:t>
          </a:r>
          <a:r>
            <a:rPr lang="en-US" sz="1100" u="sng">
              <a:solidFill>
                <a:schemeClr val="dk1"/>
              </a:solidFill>
              <a:latin typeface="+mn-lt"/>
              <a:ea typeface="+mn-ea"/>
              <a:cs typeface="+mn-cs"/>
              <a:hlinkClick xmlns:r="http://schemas.openxmlformats.org/officeDocument/2006/relationships" r:id=""/>
            </a:rPr>
            <a:t>http://www.google.com/search?btnG=1&amp;pws=0&amp;q=excel+format+decimal+places</a:t>
          </a:r>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b="1">
              <a:solidFill>
                <a:schemeClr val="dk1"/>
              </a:solidFill>
              <a:latin typeface="+mn-lt"/>
              <a:ea typeface="+mn-ea"/>
              <a:cs typeface="+mn-cs"/>
            </a:rPr>
            <a:t>P.S. I strongly suggest to turn off the auto-recalculate function.			&lt;---- this is a bit outdated,</a:t>
          </a:r>
          <a:r>
            <a:rPr lang="en-US" sz="1100" b="1" baseline="0">
              <a:solidFill>
                <a:schemeClr val="dk1"/>
              </a:solidFill>
              <a:latin typeface="+mn-lt"/>
              <a:ea typeface="+mn-ea"/>
              <a:cs typeface="+mn-cs"/>
            </a:rPr>
            <a:t> as everything got a lot faster, so you perhaps want to try it out...</a:t>
          </a:r>
          <a:endParaRPr lang="de-DE" sz="1100">
            <a:solidFill>
              <a:schemeClr val="dk1"/>
            </a:solidFill>
            <a:latin typeface="+mn-lt"/>
            <a:ea typeface="+mn-ea"/>
            <a:cs typeface="+mn-cs"/>
          </a:endParaRPr>
        </a:p>
        <a:p>
          <a:r>
            <a:rPr lang="en-US" sz="1100">
              <a:solidFill>
                <a:schemeClr val="dk1"/>
              </a:solidFill>
              <a:latin typeface="+mn-lt"/>
              <a:ea typeface="+mn-ea"/>
              <a:cs typeface="+mn-cs"/>
            </a:rPr>
            <a:t>Formulas Tab &gt; Calculate &gt; F1   (File tab &gt; Options &gt; Formulas &gt; Calculation Options</a:t>
          </a:r>
          <a:endParaRPr lang="de-DE" sz="1100">
            <a:solidFill>
              <a:schemeClr val="dk1"/>
            </a:solidFill>
            <a:latin typeface="+mn-lt"/>
            <a:ea typeface="+mn-ea"/>
            <a:cs typeface="+mn-cs"/>
          </a:endParaRPr>
        </a:p>
        <a:p>
          <a:r>
            <a:rPr lang="en-US" sz="1100" b="1">
              <a:solidFill>
                <a:schemeClr val="dk1"/>
              </a:solidFill>
              <a:latin typeface="+mn-lt"/>
              <a:ea typeface="+mn-ea"/>
              <a:cs typeface="+mn-cs"/>
            </a:rPr>
            <a:t> </a:t>
          </a:r>
          <a:endParaRPr lang="de-DE" sz="1100">
            <a:solidFill>
              <a:schemeClr val="dk1"/>
            </a:solidFill>
            <a:latin typeface="+mn-lt"/>
            <a:ea typeface="+mn-ea"/>
            <a:cs typeface="+mn-cs"/>
          </a:endParaRPr>
        </a:p>
        <a:p>
          <a:r>
            <a:rPr lang="en-US" sz="1100" u="none" strike="noStrike">
              <a:solidFill>
                <a:schemeClr val="dk1"/>
              </a:solidFill>
              <a:latin typeface="+mn-lt"/>
              <a:ea typeface="+mn-ea"/>
              <a:cs typeface="+mn-cs"/>
            </a:rPr>
            <a:t> </a:t>
          </a:r>
          <a:endParaRPr lang="de-DE" sz="1100">
            <a:solidFill>
              <a:schemeClr val="dk1"/>
            </a:solidFill>
            <a:latin typeface="+mn-lt"/>
            <a:ea typeface="+mn-ea"/>
            <a:cs typeface="+mn-cs"/>
          </a:endParaRPr>
        </a:p>
        <a:p>
          <a:r>
            <a:rPr lang="en-US" sz="1100" b="1" u="sng">
              <a:solidFill>
                <a:schemeClr val="dk1"/>
              </a:solidFill>
              <a:latin typeface="+mn-lt"/>
              <a:ea typeface="+mn-ea"/>
              <a:cs typeface="+mn-cs"/>
            </a:rPr>
            <a:t>How to Use</a:t>
          </a:r>
          <a:endParaRPr lang="de-DE" sz="1050">
            <a:solidFill>
              <a:schemeClr val="dk1"/>
            </a:solidFill>
            <a:latin typeface="+mn-lt"/>
            <a:ea typeface="+mn-ea"/>
            <a:cs typeface="+mn-cs"/>
          </a:endParaRPr>
        </a:p>
        <a:p>
          <a:r>
            <a:rPr lang="en-US" sz="1100" u="none" strike="noStrike">
              <a:solidFill>
                <a:schemeClr val="dk1"/>
              </a:solidFill>
              <a:latin typeface="+mn-lt"/>
              <a:ea typeface="+mn-ea"/>
              <a:cs typeface="+mn-cs"/>
            </a:rPr>
            <a:t> </a:t>
          </a:r>
          <a:endParaRPr lang="de-DE" sz="1100">
            <a:solidFill>
              <a:schemeClr val="dk1"/>
            </a:solidFill>
            <a:latin typeface="+mn-lt"/>
            <a:ea typeface="+mn-ea"/>
            <a:cs typeface="+mn-cs"/>
          </a:endParaRPr>
        </a:p>
        <a:p>
          <a:r>
            <a:rPr lang="en-US" sz="1100" u="sng">
              <a:solidFill>
                <a:schemeClr val="dk1"/>
              </a:solidFill>
              <a:latin typeface="+mn-lt"/>
              <a:ea typeface="+mn-ea"/>
              <a:cs typeface="+mn-cs"/>
            </a:rPr>
            <a:t>Start fresh</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Before you start, make sure any sheet you make changes to is protected (if not it's very likely you will break sth). If it is you can't delete any formulas which is quite important.</a:t>
          </a:r>
          <a:endParaRPr lang="de-DE" sz="1100">
            <a:solidFill>
              <a:schemeClr val="dk1"/>
            </a:solidFill>
            <a:latin typeface="+mn-lt"/>
            <a:ea typeface="+mn-ea"/>
            <a:cs typeface="+mn-cs"/>
          </a:endParaRPr>
        </a:p>
        <a:p>
          <a:pPr lvl="1"/>
          <a:r>
            <a:rPr lang="en-US" sz="1100">
              <a:solidFill>
                <a:schemeClr val="dk1"/>
              </a:solidFill>
              <a:latin typeface="+mn-lt"/>
              <a:ea typeface="+mn-ea"/>
              <a:cs typeface="+mn-cs"/>
            </a:rPr>
            <a:t>Post #123/13 for proctection</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Then delete the trade records in the journal tab (they are just there to show the functions so you can play around with them).</a:t>
          </a:r>
          <a:br>
            <a:rPr lang="en-US" sz="1100">
              <a:solidFill>
                <a:schemeClr val="dk1"/>
              </a:solidFill>
              <a:latin typeface="+mn-lt"/>
              <a:ea typeface="+mn-ea"/>
              <a:cs typeface="+mn-cs"/>
            </a:rPr>
          </a:br>
          <a:r>
            <a:rPr lang="en-US" sz="1100">
              <a:solidFill>
                <a:schemeClr val="dk1"/>
              </a:solidFill>
              <a:latin typeface="+mn-lt"/>
              <a:ea typeface="+mn-ea"/>
              <a:cs typeface="+mn-cs"/>
            </a:rPr>
            <a:t>If you get error messages you probably try to delete protected cells.</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Next go to the instrument list tab and change the data in there to the instruments you trade.</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Next go to the method list tab and change the methods to what you want.</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next go to Overview tab and type in your starting account balance.</a:t>
          </a:r>
          <a:endParaRPr lang="de-DE" sz="1100">
            <a:solidFill>
              <a:schemeClr val="dk1"/>
            </a:solidFill>
            <a:latin typeface="+mn-lt"/>
            <a:ea typeface="+mn-ea"/>
            <a:cs typeface="+mn-cs"/>
          </a:endParaRPr>
        </a:p>
        <a:p>
          <a:r>
            <a:rPr lang="en-US" sz="1100" u="none" strike="noStrike">
              <a:solidFill>
                <a:schemeClr val="dk1"/>
              </a:solidFill>
              <a:latin typeface="+mn-lt"/>
              <a:ea typeface="+mn-ea"/>
              <a:cs typeface="+mn-cs"/>
            </a:rPr>
            <a:t> </a:t>
          </a:r>
          <a:endParaRPr lang="de-DE" sz="1100">
            <a:solidFill>
              <a:schemeClr val="dk1"/>
            </a:solidFill>
            <a:latin typeface="+mn-lt"/>
            <a:ea typeface="+mn-ea"/>
            <a:cs typeface="+mn-cs"/>
          </a:endParaRPr>
        </a:p>
        <a:p>
          <a:r>
            <a:rPr lang="en-US" sz="1100" u="sng">
              <a:solidFill>
                <a:schemeClr val="dk1"/>
              </a:solidFill>
              <a:latin typeface="+mn-lt"/>
              <a:ea typeface="+mn-ea"/>
              <a:cs typeface="+mn-cs"/>
            </a:rPr>
            <a:t>Migrating</a:t>
          </a:r>
          <a:endParaRPr lang="de-DE" sz="1100">
            <a:solidFill>
              <a:schemeClr val="dk1"/>
            </a:solidFill>
            <a:latin typeface="+mn-lt"/>
            <a:ea typeface="+mn-ea"/>
            <a:cs typeface="+mn-cs"/>
          </a:endParaRPr>
        </a:p>
        <a:p>
          <a:r>
            <a:rPr lang="de-DE" sz="1100">
              <a:solidFill>
                <a:srgbClr val="FF0000"/>
              </a:solidFill>
              <a:latin typeface="+mn-lt"/>
              <a:ea typeface="+mn-ea"/>
              <a:cs typeface="+mn-cs"/>
            </a:rPr>
            <a:t>See post #2 of actual thread.</a:t>
          </a:r>
          <a:endParaRPr lang="de-DE">
            <a:solidFill>
              <a:srgbClr val="FF0000"/>
            </a:solidFill>
          </a:endParaRPr>
        </a:p>
        <a:p>
          <a:r>
            <a:rPr lang="en-US" sz="1100" u="none" strike="noStrike">
              <a:solidFill>
                <a:schemeClr val="dk1"/>
              </a:solidFill>
              <a:latin typeface="+mn-lt"/>
              <a:ea typeface="+mn-ea"/>
              <a:cs typeface="+mn-cs"/>
            </a:rPr>
            <a:t> </a:t>
          </a:r>
          <a:endParaRPr lang="de-DE" sz="1100">
            <a:solidFill>
              <a:schemeClr val="dk1"/>
            </a:solidFill>
            <a:latin typeface="+mn-lt"/>
            <a:ea typeface="+mn-ea"/>
            <a:cs typeface="+mn-cs"/>
          </a:endParaRPr>
        </a:p>
        <a:p>
          <a:r>
            <a:rPr lang="en-US" sz="1100" u="sng">
              <a:solidFill>
                <a:schemeClr val="dk1"/>
              </a:solidFill>
              <a:latin typeface="+mn-lt"/>
              <a:ea typeface="+mn-ea"/>
              <a:cs typeface="+mn-cs"/>
            </a:rPr>
            <a:t>Adding an instrument</a:t>
          </a:r>
          <a:r>
            <a:rPr lang="en-US" sz="1100">
              <a:solidFill>
                <a:schemeClr val="dk1"/>
              </a:solidFill>
              <a:latin typeface="+mn-lt"/>
              <a:ea typeface="+mn-ea"/>
              <a:cs typeface="+mn-cs"/>
            </a:rPr>
            <a:t> – post #119 / 12 </a:t>
          </a:r>
          <a:endParaRPr lang="de-DE" sz="1100">
            <a:solidFill>
              <a:schemeClr val="dk1"/>
            </a:solidFill>
            <a:latin typeface="+mn-lt"/>
            <a:ea typeface="+mn-ea"/>
            <a:cs typeface="+mn-cs"/>
          </a:endParaRPr>
        </a:p>
        <a:p>
          <a:r>
            <a:rPr lang="en-US" sz="1100">
              <a:solidFill>
                <a:schemeClr val="dk1"/>
              </a:solidFill>
              <a:latin typeface="+mn-lt"/>
              <a:ea typeface="+mn-ea"/>
              <a:cs typeface="+mn-cs"/>
            </a:rPr>
            <a:t>Go to 'Instrument List' and add them there (instead of adding them below the existing ones you can also change the ones in there to what you need) the only important thing is not to change the structure, meaning you should stick to the columns provided (</a:t>
          </a:r>
          <a:r>
            <a:rPr lang="en-US" sz="1100" u="sng">
              <a:solidFill>
                <a:schemeClr val="dk1"/>
              </a:solidFill>
              <a:latin typeface="+mn-lt"/>
              <a:ea typeface="+mn-ea"/>
              <a:cs typeface="+mn-cs"/>
              <a:hlinkClick xmlns:r="http://schemas.openxmlformats.org/officeDocument/2006/relationships" r:id=""/>
            </a:rPr>
            <a:t>tick size</a:t>
          </a:r>
          <a:r>
            <a:rPr lang="en-US" sz="1100">
              <a:solidFill>
                <a:schemeClr val="dk1"/>
              </a:solidFill>
              <a:latin typeface="+mn-lt"/>
              <a:ea typeface="+mn-ea"/>
              <a:cs typeface="+mn-cs"/>
            </a:rPr>
            <a:t> is not user entered but calculated automatically).</a:t>
          </a:r>
          <a:br>
            <a:rPr lang="en-US" sz="1100">
              <a:solidFill>
                <a:schemeClr val="dk1"/>
              </a:solidFill>
              <a:latin typeface="+mn-lt"/>
              <a:ea typeface="+mn-ea"/>
              <a:cs typeface="+mn-cs"/>
            </a:rPr>
          </a:br>
          <a:r>
            <a:rPr lang="en-US" sz="1100">
              <a:solidFill>
                <a:schemeClr val="dk1"/>
              </a:solidFill>
              <a:latin typeface="+mn-lt"/>
              <a:ea typeface="+mn-ea"/>
              <a:cs typeface="+mn-cs"/>
            </a:rPr>
            <a:t>So for 6E you would enter the following:</a:t>
          </a:r>
          <a:br>
            <a:rPr lang="en-US" sz="1100">
              <a:solidFill>
                <a:schemeClr val="dk1"/>
              </a:solidFill>
              <a:latin typeface="+mn-lt"/>
              <a:ea typeface="+mn-ea"/>
              <a:cs typeface="+mn-cs"/>
            </a:rPr>
          </a:br>
          <a:r>
            <a:rPr lang="en-US" sz="1100">
              <a:solidFill>
                <a:schemeClr val="dk1"/>
              </a:solidFill>
              <a:latin typeface="+mn-lt"/>
              <a:ea typeface="+mn-ea"/>
              <a:cs typeface="+mn-cs"/>
            </a:rPr>
            <a:t>6E	5,23 (or whatever your commission would be)	125000	12,5</a:t>
          </a:r>
          <a:endParaRPr lang="de-DE" sz="1100">
            <a:solidFill>
              <a:schemeClr val="dk1"/>
            </a:solidFill>
            <a:latin typeface="+mn-lt"/>
            <a:ea typeface="+mn-ea"/>
            <a:cs typeface="+mn-cs"/>
          </a:endParaRPr>
        </a:p>
        <a:p>
          <a:r>
            <a:rPr lang="en-US" sz="1100">
              <a:solidFill>
                <a:schemeClr val="dk1"/>
              </a:solidFill>
              <a:latin typeface="+mn-lt"/>
              <a:ea typeface="+mn-ea"/>
              <a:cs typeface="+mn-cs"/>
            </a:rPr>
            <a:t>See post #216/22 </a:t>
          </a:r>
          <a:endParaRPr lang="de-DE" sz="1100">
            <a:solidFill>
              <a:schemeClr val="dk1"/>
            </a:solidFill>
            <a:latin typeface="+mn-lt"/>
            <a:ea typeface="+mn-ea"/>
            <a:cs typeface="+mn-cs"/>
          </a:endParaRPr>
        </a:p>
        <a:p>
          <a:r>
            <a:rPr lang="en-US" sz="1100">
              <a:solidFill>
                <a:schemeClr val="dk1"/>
              </a:solidFill>
              <a:latin typeface="+mn-lt"/>
              <a:ea typeface="+mn-ea"/>
              <a:cs typeface="+mn-cs"/>
            </a:rPr>
            <a:t>There is a maximum of 8 rows for a dropdown, if you have more instruments, the dropdown then has a scrollbar post #221/23</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u="sng">
              <a:solidFill>
                <a:schemeClr val="dk1"/>
              </a:solidFill>
              <a:latin typeface="+mn-lt"/>
              <a:ea typeface="+mn-ea"/>
              <a:cs typeface="+mn-cs"/>
            </a:rPr>
            <a:t>Autofit</a:t>
          </a:r>
          <a:r>
            <a:rPr lang="en-US" sz="1100">
              <a:solidFill>
                <a:schemeClr val="dk1"/>
              </a:solidFill>
              <a:latin typeface="+mn-lt"/>
              <a:ea typeface="+mn-ea"/>
              <a:cs typeface="+mn-cs"/>
            </a:rPr>
            <a:t> -  post #127/13 - #144/14</a:t>
          </a:r>
          <a:endParaRPr lang="de-DE" sz="1100">
            <a:solidFill>
              <a:schemeClr val="dk1"/>
            </a:solidFill>
            <a:latin typeface="+mn-lt"/>
            <a:ea typeface="+mn-ea"/>
            <a:cs typeface="+mn-cs"/>
          </a:endParaRPr>
        </a:p>
        <a:p>
          <a:r>
            <a:rPr lang="en-US" sz="1100">
              <a:solidFill>
                <a:schemeClr val="dk1"/>
              </a:solidFill>
              <a:latin typeface="+mn-lt"/>
              <a:ea typeface="+mn-ea"/>
              <a:cs typeface="+mn-cs"/>
            </a:rPr>
            <a:t>The autofit only kicks in every time you activate the journal tab, so just go to an other tab and back to journal tab, should do the trick.  The comment tab is hidden (as I thought that everyone could leave them as they are as you can either follow your rules or not). You can always unhide it though by right clicking a tab and selecting unhide.  Auto width on Instruments tab is not necessary I think as you could easily do that manually if you want to but actually it doesn't matter that much at all as you enter the values there once and you never have to look at them again...... it's not a tab you would work with every day......</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u="none" strike="noStrike">
              <a:solidFill>
                <a:schemeClr val="dk1"/>
              </a:solidFill>
              <a:latin typeface="+mn-lt"/>
              <a:ea typeface="+mn-ea"/>
              <a:cs typeface="+mn-cs"/>
            </a:rPr>
            <a:t> </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b="1">
              <a:solidFill>
                <a:schemeClr val="dk1"/>
              </a:solidFill>
              <a:latin typeface="+mn-lt"/>
              <a:ea typeface="+mn-ea"/>
              <a:cs typeface="+mn-cs"/>
            </a:rPr>
            <a:t>Glossary</a:t>
          </a:r>
          <a:endParaRPr lang="de-DE" sz="1000">
            <a:solidFill>
              <a:schemeClr val="dk1"/>
            </a:solidFill>
            <a:latin typeface="+mn-lt"/>
            <a:ea typeface="+mn-ea"/>
            <a:cs typeface="+mn-cs"/>
          </a:endParaRPr>
        </a:p>
        <a:p>
          <a:r>
            <a:rPr lang="en-US" sz="1100" b="1">
              <a:solidFill>
                <a:schemeClr val="dk1"/>
              </a:solidFill>
              <a:latin typeface="+mn-lt"/>
              <a:ea typeface="+mn-ea"/>
              <a:cs typeface="+mn-cs"/>
            </a:rPr>
            <a:t>Overview tab</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What colour cells are required to be filled? i know some are protected (this question goes for all tabs really) Light green cells or cells below a light green heading (not all are required).</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What is vwap?  Voume weighted average price.</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Benchmark efficiency?  How much of the maximum favourable excursion while in the trade (before exit) was realised.</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MAE? Average maximum adverse excursion.</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SQN?  System Quality Number by Van Tharp.</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Expectancy?   (Probability of Win * Average Win) – (Probability of Loss * Average Loss) Basically the average outcome of a trade.</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Drawdown?  Maximum decrease of account balane.</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Profit Factor?  (sum of winning trades)/(sum of losig trades)*-1</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Sharpe Ratio?</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Calmar Ratio?</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b="1">
              <a:solidFill>
                <a:schemeClr val="dk1"/>
              </a:solidFill>
              <a:latin typeface="+mn-lt"/>
              <a:ea typeface="+mn-ea"/>
              <a:cs typeface="+mn-cs"/>
            </a:rPr>
            <a:t>Journal tab</a:t>
          </a:r>
        </a:p>
        <a:p>
          <a:endParaRPr lang="de-DE" sz="1100">
            <a:solidFill>
              <a:schemeClr val="dk1"/>
            </a:solidFill>
            <a:latin typeface="+mn-lt"/>
            <a:ea typeface="+mn-ea"/>
            <a:cs typeface="+mn-cs"/>
          </a:endParaRPr>
        </a:p>
        <a:p>
          <a:r>
            <a:rPr lang="en-US" sz="1100" u="sng">
              <a:solidFill>
                <a:schemeClr val="dk1"/>
              </a:solidFill>
              <a:latin typeface="+mn-lt"/>
              <a:ea typeface="+mn-ea"/>
              <a:cs typeface="+mn-cs"/>
            </a:rPr>
            <a:t>Exits</a:t>
          </a:r>
        </a:p>
        <a:p>
          <a:endParaRPr lang="en-US" sz="1100" u="sng">
            <a:solidFill>
              <a:schemeClr val="dk1"/>
            </a:solidFill>
            <a:latin typeface="+mn-lt"/>
            <a:ea typeface="+mn-ea"/>
            <a:cs typeface="+mn-cs"/>
          </a:endParaRPr>
        </a:p>
        <a:p>
          <a:r>
            <a:rPr lang="en-US" sz="1100">
              <a:solidFill>
                <a:schemeClr val="dk1"/>
              </a:solidFill>
              <a:latin typeface="+mn-lt"/>
              <a:ea typeface="+mn-ea"/>
              <a:cs typeface="+mn-cs"/>
            </a:rPr>
            <a:t>Choose your exit strategy on Overview tab.</a:t>
          </a:r>
        </a:p>
        <a:p>
          <a:r>
            <a:rPr lang="en-US" sz="1100">
              <a:solidFill>
                <a:schemeClr val="dk1"/>
              </a:solidFill>
              <a:latin typeface="+mn-lt"/>
              <a:ea typeface="+mn-ea"/>
              <a:cs typeface="+mn-cs"/>
            </a:rPr>
            <a:t>When an "Always option is selected:</a:t>
          </a:r>
        </a:p>
        <a:p>
          <a:r>
            <a:rPr lang="en-US" sz="1100">
              <a:solidFill>
                <a:schemeClr val="dk1"/>
              </a:solidFill>
              <a:latin typeface="+mn-lt"/>
              <a:ea typeface="+mn-ea"/>
              <a:cs typeface="+mn-cs"/>
            </a:rPr>
            <a:t> Exit 1, 2 &amp; 3 are calculated per contract</a:t>
          </a:r>
        </a:p>
        <a:p>
          <a:r>
            <a:rPr lang="en-US" sz="1100">
              <a:solidFill>
                <a:schemeClr val="dk1"/>
              </a:solidFill>
              <a:latin typeface="+mn-lt"/>
              <a:ea typeface="+mn-ea"/>
              <a:cs typeface="+mn-cs"/>
            </a:rPr>
            <a:t>If Exits</a:t>
          </a:r>
          <a:r>
            <a:rPr lang="en-US" sz="1100" baseline="0">
              <a:solidFill>
                <a:schemeClr val="dk1"/>
              </a:solidFill>
              <a:latin typeface="+mn-lt"/>
              <a:ea typeface="+mn-ea"/>
              <a:cs typeface="+mn-cs"/>
            </a:rPr>
            <a:t> share the same exit price (positive or negative) only exit 1 has to be entered (like it always has been....)</a:t>
          </a: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When an "Up to" option is selected:</a:t>
          </a:r>
        </a:p>
        <a:p>
          <a:r>
            <a:rPr lang="en-US" sz="1100" baseline="0">
              <a:solidFill>
                <a:schemeClr val="dk1"/>
              </a:solidFill>
              <a:latin typeface="+mn-lt"/>
              <a:ea typeface="+mn-ea"/>
              <a:cs typeface="+mn-cs"/>
            </a:rPr>
            <a:t>Exit 1, 2 &amp; 3 are calculated over all corresponding contracts</a:t>
          </a:r>
        </a:p>
        <a:p>
          <a:r>
            <a:rPr lang="en-US" sz="1100" baseline="0">
              <a:solidFill>
                <a:schemeClr val="dk1"/>
              </a:solidFill>
              <a:latin typeface="+mn-lt"/>
              <a:ea typeface="+mn-ea"/>
              <a:cs typeface="+mn-cs"/>
            </a:rPr>
            <a:t>All applicable exits have to be populated in order to get correct calculations on overview tab.</a:t>
          </a: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See post #497</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r>
            <a:rPr lang="en-US" sz="1100">
              <a:solidFill>
                <a:schemeClr val="dk1"/>
              </a:solidFill>
              <a:latin typeface="+mn-lt"/>
              <a:ea typeface="+mn-ea"/>
              <a:cs typeface="+mn-cs"/>
            </a:rPr>
            <a:t>The Journal tab is for data entry. Most fields are auto-populated. </a:t>
          </a:r>
          <a:endParaRPr lang="de-DE" sz="1100">
            <a:solidFill>
              <a:schemeClr val="dk1"/>
            </a:solidFill>
            <a:latin typeface="+mn-lt"/>
            <a:ea typeface="+mn-ea"/>
            <a:cs typeface="+mn-cs"/>
          </a:endParaRPr>
        </a:p>
        <a:p>
          <a:r>
            <a:rPr lang="en-US" sz="1100">
              <a:solidFill>
                <a:schemeClr val="dk1"/>
              </a:solidFill>
              <a:latin typeface="+mn-lt"/>
              <a:ea typeface="+mn-ea"/>
              <a:cs typeface="+mn-cs"/>
            </a:rPr>
            <a:t>Just need to enter the </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Date</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Time (MIL)?</a:t>
          </a:r>
          <a:endParaRPr lang="de-DE" sz="1100">
            <a:solidFill>
              <a:schemeClr val="dk1"/>
            </a:solidFill>
            <a:latin typeface="+mn-lt"/>
            <a:ea typeface="+mn-ea"/>
            <a:cs typeface="+mn-cs"/>
          </a:endParaRPr>
        </a:p>
        <a:p>
          <a:r>
            <a:rPr lang="en-US" sz="1100">
              <a:solidFill>
                <a:schemeClr val="dk1"/>
              </a:solidFill>
              <a:latin typeface="+mn-lt"/>
              <a:ea typeface="+mn-ea"/>
              <a:cs typeface="+mn-cs"/>
            </a:rPr>
            <a:t>Military time is an unambiguous, concise method of expressing time.  E.g. 6:30am is 0600 and 5:20pm is1720.</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method (from drop-down choice),</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instrument (from drop-down choice), </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type (long/short), </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entry/exit price/qty. </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BM: “I have VWAP here because I want to conduct a study to determine if tracking VWAP in relation to my trades is important -- stats on the Overview page reflect this, am I more successful longing above VWAP, more successful shorting below, etc? This will allow me to track that. “</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MAE1,2 and 3, what are they?   Maximum adverse excursion of exit 1,2 and 3.</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Benchmark?   Maximum favourable excursion while in the trade (before exit).</a:t>
          </a:r>
          <a:endParaRPr lang="de-DE" sz="1100">
            <a:solidFill>
              <a:schemeClr val="dk1"/>
            </a:solidFill>
            <a:latin typeface="+mn-lt"/>
            <a:ea typeface="+mn-ea"/>
            <a:cs typeface="+mn-cs"/>
          </a:endParaRPr>
        </a:p>
        <a:p>
          <a:r>
            <a:rPr lang="en-US" sz="1100">
              <a:solidFill>
                <a:schemeClr val="dk1"/>
              </a:solidFill>
              <a:latin typeface="+mn-lt"/>
              <a:ea typeface="+mn-ea"/>
              <a:cs typeface="+mn-cs"/>
            </a:rPr>
            <a:t>BM: “The Bench field is what I call benchmark, it is the absolute best-case scenario for a trade. If I exited at the absolute best tick possible during this trade while following my rules, I would get &lt;xx&gt; ticks. The next field is efficiency, it measures my actual realized exit compared with the benchmark. “</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MFE2 Absolute maximum favourable excursion (before or after exit).</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Minutes tracks how long the trade was</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Stop (as ticks)</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Comment field (Followed Rules/Did not follow rules),</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G1,G2 Grades for entry and exit.</a:t>
          </a:r>
          <a:endParaRPr lang="de-DE" sz="1100">
            <a:solidFill>
              <a:schemeClr val="dk1"/>
            </a:solidFill>
            <a:latin typeface="+mn-lt"/>
            <a:ea typeface="+mn-ea"/>
            <a:cs typeface="+mn-cs"/>
          </a:endParaRPr>
        </a:p>
        <a:p>
          <a:pPr lvl="0"/>
          <a:r>
            <a:rPr lang="en-US" sz="1100">
              <a:solidFill>
                <a:schemeClr val="dk1"/>
              </a:solidFill>
              <a:latin typeface="+mn-lt"/>
              <a:ea typeface="+mn-ea"/>
              <a:cs typeface="+mn-cs"/>
            </a:rPr>
            <a:t>Thoughts, everything can be entered</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a:solidFill>
                <a:schemeClr val="dk1"/>
              </a:solidFill>
              <a:latin typeface="+mn-lt"/>
              <a:ea typeface="+mn-ea"/>
              <a:cs typeface="+mn-cs"/>
            </a:rPr>
            <a:t> The rest of the fields are just there to make formulas easier, they are all automatic.</a:t>
          </a:r>
          <a:endParaRPr lang="de-DE" sz="1100">
            <a:solidFill>
              <a:schemeClr val="dk1"/>
            </a:solidFill>
            <a:latin typeface="+mn-lt"/>
            <a:ea typeface="+mn-ea"/>
            <a:cs typeface="+mn-cs"/>
          </a:endParaRPr>
        </a:p>
        <a:p>
          <a:r>
            <a:rPr lang="en-US" sz="1100" b="1">
              <a:solidFill>
                <a:schemeClr val="dk1"/>
              </a:solidFill>
              <a:latin typeface="+mn-lt"/>
              <a:ea typeface="+mn-ea"/>
              <a:cs typeface="+mn-cs"/>
            </a:rPr>
            <a:t> </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b="1">
              <a:solidFill>
                <a:schemeClr val="dk1"/>
              </a:solidFill>
              <a:latin typeface="+mn-lt"/>
              <a:ea typeface="+mn-ea"/>
              <a:cs typeface="+mn-cs"/>
            </a:rPr>
            <a:t>Monte Carlo Tab</a:t>
          </a:r>
        </a:p>
        <a:p>
          <a:r>
            <a:rPr lang="en-US" sz="1100">
              <a:solidFill>
                <a:schemeClr val="dk1"/>
              </a:solidFill>
              <a:latin typeface="+mn-lt"/>
              <a:ea typeface="+mn-ea"/>
              <a:cs typeface="+mn-cs"/>
            </a:rPr>
            <a:t>The Monte Carlo engine randomly selects a specified number trades from your journal (the pivot table on the left, can also be filtered) and builds a 'new trades collection' from them. </a:t>
          </a:r>
        </a:p>
        <a:p>
          <a:r>
            <a:rPr lang="en-US" sz="1100">
              <a:solidFill>
                <a:schemeClr val="dk1"/>
              </a:solidFill>
              <a:latin typeface="+mn-lt"/>
              <a:ea typeface="+mn-ea"/>
              <a:cs typeface="+mn-cs"/>
            </a:rPr>
            <a:t>You can choose how</a:t>
          </a:r>
          <a:r>
            <a:rPr lang="en-US" sz="1100" baseline="0">
              <a:solidFill>
                <a:schemeClr val="dk1"/>
              </a:solidFill>
              <a:latin typeface="+mn-lt"/>
              <a:ea typeface="+mn-ea"/>
              <a:cs typeface="+mn-cs"/>
            </a:rPr>
            <a:t> many iterations of how many trades you wantto perform (on a "SandyBridgge 2600" 500 iterations of 1000 trades take about 10 seconds)</a:t>
          </a:r>
          <a:endParaRPr lang="en-US" sz="1100">
            <a:solidFill>
              <a:schemeClr val="dk1"/>
            </a:solidFill>
            <a:latin typeface="+mn-lt"/>
            <a:ea typeface="+mn-ea"/>
            <a:cs typeface="+mn-cs"/>
          </a:endParaRPr>
        </a:p>
        <a:p>
          <a:r>
            <a:rPr lang="en-US" sz="1100">
              <a:solidFill>
                <a:schemeClr val="dk1"/>
              </a:solidFill>
              <a:latin typeface="+mn-lt"/>
              <a:ea typeface="+mn-ea"/>
              <a:cs typeface="+mn-cs"/>
            </a:rPr>
            <a:t>It can give you an idea of profitability and drawdowns. </a:t>
          </a:r>
        </a:p>
        <a:p>
          <a:r>
            <a:rPr lang="en-US" sz="1100">
              <a:solidFill>
                <a:schemeClr val="dk1"/>
              </a:solidFill>
              <a:latin typeface="+mn-lt"/>
              <a:ea typeface="+mn-ea"/>
              <a:cs typeface="+mn-cs"/>
            </a:rPr>
            <a:t>The Account graph can only display a maximum of 1000 trades</a:t>
          </a:r>
          <a:r>
            <a:rPr lang="en-US" sz="1100" baseline="0">
              <a:solidFill>
                <a:schemeClr val="dk1"/>
              </a:solidFill>
              <a:latin typeface="+mn-lt"/>
              <a:ea typeface="+mn-ea"/>
              <a:cs typeface="+mn-cs"/>
            </a:rPr>
            <a:t> (this ONLY affects the graph, you can calculate much more).</a:t>
          </a:r>
          <a:endParaRPr lang="en-US" sz="1100">
            <a:solidFill>
              <a:schemeClr val="dk1"/>
            </a:solidFill>
            <a:latin typeface="+mn-lt"/>
            <a:ea typeface="+mn-ea"/>
            <a:cs typeface="+mn-cs"/>
          </a:endParaRPr>
        </a:p>
        <a:p>
          <a:r>
            <a:rPr lang="en-US" sz="1100">
              <a:solidFill>
                <a:schemeClr val="dk1"/>
              </a:solidFill>
              <a:latin typeface="+mn-lt"/>
              <a:ea typeface="+mn-ea"/>
              <a:cs typeface="+mn-cs"/>
            </a:rPr>
            <a:t>You can choose between</a:t>
          </a:r>
          <a:r>
            <a:rPr lang="en-US" sz="1100" baseline="0">
              <a:solidFill>
                <a:schemeClr val="dk1"/>
              </a:solidFill>
              <a:latin typeface="+mn-lt"/>
              <a:ea typeface="+mn-ea"/>
              <a:cs typeface="+mn-cs"/>
            </a:rPr>
            <a:t> "Money Management"</a:t>
          </a:r>
          <a:r>
            <a:rPr lang="en-US" sz="1100">
              <a:solidFill>
                <a:schemeClr val="dk1"/>
              </a:solidFill>
              <a:latin typeface="+mn-lt"/>
              <a:ea typeface="+mn-ea"/>
              <a:cs typeface="+mn-cs"/>
            </a:rPr>
            <a:t>  or "fixed Position Size"</a:t>
          </a:r>
          <a:r>
            <a:rPr lang="en-US" sz="1100" baseline="0">
              <a:solidFill>
                <a:schemeClr val="dk1"/>
              </a:solidFill>
              <a:latin typeface="+mn-lt"/>
              <a:ea typeface="+mn-ea"/>
              <a:cs typeface="+mn-cs"/>
            </a:rPr>
            <a:t> in order to simulate money management or fixed position sizing.</a:t>
          </a:r>
        </a:p>
        <a:p>
          <a:r>
            <a:rPr lang="en-US" sz="1100" baseline="0">
              <a:solidFill>
                <a:schemeClr val="dk1"/>
              </a:solidFill>
              <a:latin typeface="+mn-lt"/>
              <a:ea typeface="+mn-ea"/>
              <a:cs typeface="+mn-cs"/>
            </a:rPr>
            <a:t>You can further choose to display 1. Average Profit/Trade   2. Profit/Individual Trade  3. Total Profit</a:t>
          </a:r>
          <a:endParaRPr lang="en-US" sz="1100">
            <a:solidFill>
              <a:schemeClr val="dk1"/>
            </a:solidFill>
            <a:latin typeface="+mn-lt"/>
            <a:ea typeface="+mn-ea"/>
            <a:cs typeface="+mn-cs"/>
          </a:endParaRPr>
        </a:p>
        <a:p>
          <a:r>
            <a:rPr lang="en-US" sz="1100">
              <a:solidFill>
                <a:schemeClr val="dk1"/>
              </a:solidFill>
              <a:latin typeface="+mn-lt"/>
              <a:ea typeface="+mn-ea"/>
              <a:cs typeface="+mn-cs"/>
            </a:rPr>
            <a:t>Filtering - you should be able to filter the trades and just simulate based on a segment of your journal  eg. using trades # 147-438 in that case it would sometimes be handy to use the account balance as of trade # 147....</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b="1">
              <a:solidFill>
                <a:schemeClr val="dk1"/>
              </a:solidFill>
              <a:latin typeface="+mn-lt"/>
              <a:ea typeface="+mn-ea"/>
              <a:cs typeface="+mn-cs"/>
            </a:rPr>
            <a:t>Pivot Table Tab</a:t>
          </a:r>
          <a:endParaRPr lang="de-DE" sz="1100">
            <a:solidFill>
              <a:schemeClr val="dk1"/>
            </a:solidFill>
            <a:latin typeface="+mn-lt"/>
            <a:ea typeface="+mn-ea"/>
            <a:cs typeface="+mn-cs"/>
          </a:endParaRPr>
        </a:p>
        <a:p>
          <a:r>
            <a:rPr lang="en-US" sz="1100">
              <a:solidFill>
                <a:schemeClr val="dk1"/>
              </a:solidFill>
              <a:latin typeface="+mn-lt"/>
              <a:ea typeface="+mn-ea"/>
              <a:cs typeface="+mn-cs"/>
            </a:rPr>
            <a:t>Provides various statistics, many filters included.</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b="1">
              <a:solidFill>
                <a:schemeClr val="dk1"/>
              </a:solidFill>
              <a:latin typeface="+mn-lt"/>
              <a:ea typeface="+mn-ea"/>
              <a:cs typeface="+mn-cs"/>
            </a:rPr>
            <a:t>Method list tab</a:t>
          </a:r>
          <a:endParaRPr lang="de-DE" sz="1100">
            <a:solidFill>
              <a:schemeClr val="dk1"/>
            </a:solidFill>
            <a:latin typeface="+mn-lt"/>
            <a:ea typeface="+mn-ea"/>
            <a:cs typeface="+mn-cs"/>
          </a:endParaRPr>
        </a:p>
        <a:p>
          <a:r>
            <a:rPr lang="en-US" sz="1100">
              <a:solidFill>
                <a:schemeClr val="dk1"/>
              </a:solidFill>
              <a:latin typeface="+mn-lt"/>
              <a:ea typeface="+mn-ea"/>
              <a:cs typeface="+mn-cs"/>
            </a:rPr>
            <a:t>The Method List allows you to enter new methods that will appear automatically in the drop-down menu and the rest of the spreadsheet.</a:t>
          </a:r>
          <a:endParaRPr lang="de-DE" sz="1100">
            <a:solidFill>
              <a:schemeClr val="dk1"/>
            </a:solidFill>
            <a:latin typeface="+mn-lt"/>
            <a:ea typeface="+mn-ea"/>
            <a:cs typeface="+mn-cs"/>
          </a:endParaRPr>
        </a:p>
        <a:p>
          <a:r>
            <a:rPr lang="en-US" sz="1100">
              <a:solidFill>
                <a:schemeClr val="dk1"/>
              </a:solidFill>
              <a:latin typeface="+mn-lt"/>
              <a:ea typeface="+mn-ea"/>
              <a:cs typeface="+mn-cs"/>
            </a:rPr>
            <a:t>Possible to change and add methods? how many?   Methods can be edited (changed, added, deletd as long as one remains) there is no limit to the number of methods.</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r>
            <a:rPr lang="en-US" sz="1100" b="1">
              <a:solidFill>
                <a:schemeClr val="dk1"/>
              </a:solidFill>
              <a:latin typeface="+mn-lt"/>
              <a:ea typeface="+mn-ea"/>
              <a:cs typeface="+mn-cs"/>
            </a:rPr>
            <a:t>Instruments tab</a:t>
          </a:r>
          <a:endParaRPr lang="de-DE" sz="1100">
            <a:solidFill>
              <a:schemeClr val="dk1"/>
            </a:solidFill>
            <a:latin typeface="+mn-lt"/>
            <a:ea typeface="+mn-ea"/>
            <a:cs typeface="+mn-cs"/>
          </a:endParaRPr>
        </a:p>
        <a:p>
          <a:r>
            <a:rPr lang="en-US" sz="1100">
              <a:solidFill>
                <a:schemeClr val="dk1"/>
              </a:solidFill>
              <a:latin typeface="+mn-lt"/>
              <a:ea typeface="+mn-ea"/>
              <a:cs typeface="+mn-cs"/>
            </a:rPr>
            <a:t>The Instrument List is the same, and is necessary to define tick values and such so math calculations can be done correctly on the Journal tab.</a:t>
          </a:r>
          <a:endParaRPr lang="de-DE" sz="1100">
            <a:solidFill>
              <a:schemeClr val="dk1"/>
            </a:solidFill>
            <a:latin typeface="+mn-lt"/>
            <a:ea typeface="+mn-ea"/>
            <a:cs typeface="+mn-cs"/>
          </a:endParaRPr>
        </a:p>
        <a:p>
          <a:r>
            <a:rPr lang="en-US" sz="1100">
              <a:solidFill>
                <a:schemeClr val="dk1"/>
              </a:solidFill>
              <a:latin typeface="+mn-lt"/>
              <a:ea typeface="+mn-ea"/>
              <a:cs typeface="+mn-cs"/>
            </a:rPr>
            <a:t>Possible to add instruments? How many?  Yes. Unlimited.</a:t>
          </a:r>
          <a:endParaRPr lang="de-DE" sz="1100">
            <a:solidFill>
              <a:schemeClr val="dk1"/>
            </a:solidFill>
            <a:latin typeface="+mn-lt"/>
            <a:ea typeface="+mn-ea"/>
            <a:cs typeface="+mn-cs"/>
          </a:endParaRPr>
        </a:p>
        <a:p>
          <a:r>
            <a:rPr lang="en-US" sz="1100">
              <a:solidFill>
                <a:schemeClr val="dk1"/>
              </a:solidFill>
              <a:latin typeface="+mn-lt"/>
              <a:ea typeface="+mn-ea"/>
              <a:cs typeface="+mn-cs"/>
            </a:rPr>
            <a:t> </a:t>
          </a:r>
          <a:endParaRPr lang="de-DE" sz="110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latin typeface="+mn-lt"/>
              <a:ea typeface="+mn-ea"/>
              <a:cs typeface="+mn-cs"/>
            </a:rPr>
            <a:t>Overview tab</a:t>
          </a:r>
          <a:endParaRPr lang="de-DE" sz="1100">
            <a:solidFill>
              <a:schemeClr val="dk1"/>
            </a:solidFill>
            <a:latin typeface="+mn-lt"/>
            <a:ea typeface="+mn-ea"/>
            <a:cs typeface="+mn-cs"/>
          </a:endParaRPr>
        </a:p>
        <a:p>
          <a:endParaRPr lang="de-DE" sz="1100" baseline="0"/>
        </a:p>
        <a:p>
          <a:r>
            <a:rPr lang="de-DE" sz="1100" baseline="0"/>
            <a:t>shows various stats of your trades.</a:t>
          </a:r>
        </a:p>
        <a:p>
          <a:r>
            <a:rPr lang="de-DE" sz="1100" baseline="0"/>
            <a:t>If there is not enough data to calculate a value it might display an error, this will go away as soon as there is enough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29</xdr:col>
      <xdr:colOff>238125</xdr:colOff>
      <xdr:row>41</xdr:row>
      <xdr:rowOff>66675</xdr:rowOff>
    </xdr:to>
    <xdr:sp macro="" textlink="">
      <xdr:nvSpPr>
        <xdr:cNvPr id="2" name="TextBox 1"/>
        <xdr:cNvSpPr txBox="1"/>
      </xdr:nvSpPr>
      <xdr:spPr>
        <a:xfrm>
          <a:off x="0" y="1"/>
          <a:ext cx="17916525" cy="7877174"/>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DE" sz="3200" b="1" i="0" u="none" strike="noStrike" kern="0" cap="none" spc="0" normalizeH="0" baseline="0" noProof="0">
              <a:ln>
                <a:noFill/>
              </a:ln>
              <a:solidFill>
                <a:srgbClr val="008000"/>
              </a:solidFill>
              <a:effectLst/>
              <a:uLnTx/>
              <a:uFillTx/>
              <a:latin typeface="+mn-lt"/>
              <a:ea typeface="+mn-ea"/>
              <a:cs typeface="+mn-cs"/>
            </a:rPr>
            <a:t>Your Trading Plan Here!</a:t>
          </a:r>
          <a:endParaRPr lang="de-DE" sz="2400">
            <a:solidFill>
              <a:schemeClr val="dk1"/>
            </a:solidFill>
            <a:latin typeface="+mn-lt"/>
            <a:ea typeface="+mn-ea"/>
            <a:cs typeface="+mn-cs"/>
          </a:endParaRPr>
        </a:p>
        <a:p>
          <a:endParaRPr lang="de-DE"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84668</xdr:colOff>
      <xdr:row>25</xdr:row>
      <xdr:rowOff>148167</xdr:rowOff>
    </xdr:from>
    <xdr:to>
      <xdr:col>14</xdr:col>
      <xdr:colOff>21167</xdr:colOff>
      <xdr:row>45</xdr:row>
      <xdr:rowOff>158751</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582084</xdr:colOff>
      <xdr:row>25</xdr:row>
      <xdr:rowOff>148168</xdr:rowOff>
    </xdr:from>
    <xdr:to>
      <xdr:col>31</xdr:col>
      <xdr:colOff>21168</xdr:colOff>
      <xdr:row>45</xdr:row>
      <xdr:rowOff>148166</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330485</xdr:colOff>
      <xdr:row>37</xdr:row>
      <xdr:rowOff>127126</xdr:rowOff>
    </xdr:from>
    <xdr:to>
      <xdr:col>30</xdr:col>
      <xdr:colOff>405051</xdr:colOff>
      <xdr:row>38</xdr:row>
      <xdr:rowOff>6881</xdr:rowOff>
    </xdr:to>
    <xdr:sp macro="" textlink="">
      <xdr:nvSpPr>
        <xdr:cNvPr id="5" name="Rectangle 4"/>
        <xdr:cNvSpPr/>
      </xdr:nvSpPr>
      <xdr:spPr>
        <a:xfrm flipH="1">
          <a:off x="18342260" y="7137526"/>
          <a:ext cx="74566" cy="7025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DE" sz="1100"/>
        </a:p>
      </xdr:txBody>
    </xdr:sp>
    <xdr:clientData/>
  </xdr:twoCellAnchor>
  <xdr:twoCellAnchor>
    <xdr:from>
      <xdr:col>14</xdr:col>
      <xdr:colOff>10584</xdr:colOff>
      <xdr:row>25</xdr:row>
      <xdr:rowOff>148167</xdr:rowOff>
    </xdr:from>
    <xdr:to>
      <xdr:col>21</xdr:col>
      <xdr:colOff>582083</xdr:colOff>
      <xdr:row>45</xdr:row>
      <xdr:rowOff>148165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10583</xdr:colOff>
      <xdr:row>1</xdr:row>
      <xdr:rowOff>31749</xdr:rowOff>
    </xdr:from>
    <xdr:to>
      <xdr:col>30</xdr:col>
      <xdr:colOff>1068917</xdr:colOff>
      <xdr:row>7</xdr:row>
      <xdr:rowOff>21165</xdr:rowOff>
    </xdr:to>
    <xdr:sp macro="" textlink="">
      <xdr:nvSpPr>
        <xdr:cNvPr id="8" name="Rounded Rectangle 7">
          <a:hlinkClick xmlns:r="http://schemas.openxmlformats.org/officeDocument/2006/relationships" r:id="rId4"/>
        </xdr:cNvPr>
        <xdr:cNvSpPr/>
      </xdr:nvSpPr>
      <xdr:spPr>
        <a:xfrm>
          <a:off x="15875000" y="116416"/>
          <a:ext cx="3259667" cy="1132416"/>
        </a:xfrm>
        <a:prstGeom prst="roundRect">
          <a:avLst/>
        </a:prstGeom>
        <a:blipFill>
          <a:blip xmlns:r="http://schemas.openxmlformats.org/officeDocument/2006/relationships" r:embed="rId5" cstate="print"/>
          <a:stretch>
            <a:fillRect/>
          </a:stretch>
        </a:blipFill>
        <a:scene3d>
          <a:camera prst="orthographicFront">
            <a:rot lat="0" lon="0" rev="0"/>
          </a:camera>
          <a:lightRig rig="threePt" dir="t"/>
        </a:scene3d>
        <a:sp3d extrusionH="76200">
          <a:bevelT/>
          <a:bevelB w="0" h="0"/>
          <a:extrusionClr>
            <a:schemeClr val="tx1"/>
          </a:extrusionClr>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DE" sz="1100"/>
        </a:p>
      </xdr:txBody>
    </xdr:sp>
    <xdr:clientData/>
  </xdr:twoCellAnchor>
  <xdr:twoCellAnchor>
    <xdr:from>
      <xdr:col>8</xdr:col>
      <xdr:colOff>201083</xdr:colOff>
      <xdr:row>19</xdr:row>
      <xdr:rowOff>84643</xdr:rowOff>
    </xdr:from>
    <xdr:to>
      <xdr:col>11</xdr:col>
      <xdr:colOff>63500</xdr:colOff>
      <xdr:row>21</xdr:row>
      <xdr:rowOff>201061</xdr:rowOff>
    </xdr:to>
    <xdr:sp macro="[0]!Module3.repairformat" textlink="">
      <xdr:nvSpPr>
        <xdr:cNvPr id="10" name="Rounded Rectangle 9"/>
        <xdr:cNvSpPr/>
      </xdr:nvSpPr>
      <xdr:spPr>
        <a:xfrm>
          <a:off x="5492750" y="3640643"/>
          <a:ext cx="1280583" cy="497418"/>
        </a:xfrm>
        <a:prstGeom prst="roundRect">
          <a:avLst/>
        </a:prstGeom>
        <a:solidFill>
          <a:schemeClr val="accent1">
            <a:lumMod val="60000"/>
            <a:lumOff val="40000"/>
          </a:schemeClr>
        </a:solidFill>
        <a:ln>
          <a:noFill/>
        </a:ln>
        <a:scene3d>
          <a:camera prst="orthographicFront">
            <a:rot lat="0" lon="0" rev="0"/>
          </a:camera>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b="1">
              <a:solidFill>
                <a:sysClr val="windowText" lastClr="000000"/>
              </a:solidFill>
            </a:rPr>
            <a:t>Import Old Journal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2381</xdr:rowOff>
    </xdr:from>
    <xdr:to>
      <xdr:col>1</xdr:col>
      <xdr:colOff>1428749</xdr:colOff>
      <xdr:row>1</xdr:row>
      <xdr:rowOff>0</xdr:rowOff>
    </xdr:to>
    <xdr:sp macro="[0]!rerunmc" textlink="">
      <xdr:nvSpPr>
        <xdr:cNvPr id="9" name="Rounded Rectangle 8"/>
        <xdr:cNvSpPr/>
      </xdr:nvSpPr>
      <xdr:spPr>
        <a:xfrm>
          <a:off x="0" y="2381"/>
          <a:ext cx="2152649" cy="254794"/>
        </a:xfrm>
        <a:prstGeom prst="roundRect">
          <a:avLst/>
        </a:prstGeom>
        <a:solidFill>
          <a:srgbClr val="FF7C80"/>
        </a:solidFill>
        <a:ln>
          <a:noFill/>
        </a:ln>
        <a:scene3d>
          <a:camera prst="orthographicFront">
            <a:rot lat="0" lon="0" rev="0"/>
          </a:camera>
          <a:lightRig rig="threePt" dir="t"/>
        </a:scene3d>
        <a:sp3d>
          <a:bevelT/>
          <a:bevelB w="0" h="0"/>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de-DE" sz="1100" b="1">
              <a:solidFill>
                <a:sysClr val="windowText" lastClr="000000"/>
              </a:solidFill>
            </a:rPr>
            <a:t>Recalculate</a:t>
          </a:r>
        </a:p>
      </xdr:txBody>
    </xdr:sp>
    <xdr:clientData/>
  </xdr:twoCellAnchor>
  <xdr:twoCellAnchor>
    <xdr:from>
      <xdr:col>3</xdr:col>
      <xdr:colOff>9525</xdr:colOff>
      <xdr:row>0</xdr:row>
      <xdr:rowOff>57150</xdr:rowOff>
    </xdr:from>
    <xdr:to>
      <xdr:col>11</xdr:col>
      <xdr:colOff>751416</xdr:colOff>
      <xdr:row>19</xdr:row>
      <xdr:rowOff>161925</xdr:rowOff>
    </xdr:to>
    <xdr:graphicFrame macro="">
      <xdr:nvGraphicFramePr>
        <xdr:cNvPr id="29" name="Chart 28"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38100</xdr:colOff>
      <xdr:row>20</xdr:row>
      <xdr:rowOff>66675</xdr:rowOff>
    </xdr:from>
    <xdr:to>
      <xdr:col>20</xdr:col>
      <xdr:colOff>589491</xdr:colOff>
      <xdr:row>40</xdr:row>
      <xdr:rowOff>66674</xdr:rowOff>
    </xdr:to>
    <xdr:graphicFrame macro="">
      <xdr:nvGraphicFramePr>
        <xdr:cNvPr id="33" name="Chart 32"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0</xdr:row>
      <xdr:rowOff>76200</xdr:rowOff>
    </xdr:from>
    <xdr:to>
      <xdr:col>20</xdr:col>
      <xdr:colOff>581025</xdr:colOff>
      <xdr:row>19</xdr:row>
      <xdr:rowOff>171449</xdr:rowOff>
    </xdr:to>
    <xdr:graphicFrame macro="">
      <xdr:nvGraphicFramePr>
        <xdr:cNvPr id="35" name="Chart 34"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9525</xdr:colOff>
      <xdr:row>0</xdr:row>
      <xdr:rowOff>76200</xdr:rowOff>
    </xdr:from>
    <xdr:to>
      <xdr:col>11</xdr:col>
      <xdr:colOff>760941</xdr:colOff>
      <xdr:row>19</xdr:row>
      <xdr:rowOff>171450</xdr:rowOff>
    </xdr:to>
    <xdr:graphicFrame macro="">
      <xdr:nvGraphicFramePr>
        <xdr:cNvPr id="36" name="Chart 35"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0</xdr:row>
      <xdr:rowOff>57150</xdr:rowOff>
    </xdr:from>
    <xdr:to>
      <xdr:col>11</xdr:col>
      <xdr:colOff>751416</xdr:colOff>
      <xdr:row>19</xdr:row>
      <xdr:rowOff>152400</xdr:rowOff>
    </xdr:to>
    <xdr:graphicFrame macro="">
      <xdr:nvGraphicFramePr>
        <xdr:cNvPr id="37" name="Chart 36"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9525</xdr:colOff>
      <xdr:row>30</xdr:row>
      <xdr:rowOff>57150</xdr:rowOff>
    </xdr:from>
    <xdr:to>
      <xdr:col>11</xdr:col>
      <xdr:colOff>761999</xdr:colOff>
      <xdr:row>40</xdr:row>
      <xdr:rowOff>57151</xdr:rowOff>
    </xdr:to>
    <xdr:graphicFrame macro="">
      <xdr:nvGraphicFramePr>
        <xdr:cNvPr id="38" name="Chart 3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38100</xdr:colOff>
      <xdr:row>20</xdr:row>
      <xdr:rowOff>57150</xdr:rowOff>
    </xdr:from>
    <xdr:to>
      <xdr:col>20</xdr:col>
      <xdr:colOff>589491</xdr:colOff>
      <xdr:row>40</xdr:row>
      <xdr:rowOff>57149</xdr:rowOff>
    </xdr:to>
    <xdr:graphicFrame macro="">
      <xdr:nvGraphicFramePr>
        <xdr:cNvPr id="39" name="Chart 3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38100</xdr:colOff>
      <xdr:row>0</xdr:row>
      <xdr:rowOff>76200</xdr:rowOff>
    </xdr:from>
    <xdr:to>
      <xdr:col>20</xdr:col>
      <xdr:colOff>600075</xdr:colOff>
      <xdr:row>19</xdr:row>
      <xdr:rowOff>171449</xdr:rowOff>
    </xdr:to>
    <xdr:graphicFrame macro="">
      <xdr:nvGraphicFramePr>
        <xdr:cNvPr id="40" name="Chart 3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0</xdr:colOff>
      <xdr:row>0</xdr:row>
      <xdr:rowOff>76200</xdr:rowOff>
    </xdr:from>
    <xdr:to>
      <xdr:col>11</xdr:col>
      <xdr:colOff>751416</xdr:colOff>
      <xdr:row>19</xdr:row>
      <xdr:rowOff>171450</xdr:rowOff>
    </xdr:to>
    <xdr:graphicFrame macro="">
      <xdr:nvGraphicFramePr>
        <xdr:cNvPr id="41" name="Chart 4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0</xdr:colOff>
      <xdr:row>20</xdr:row>
      <xdr:rowOff>66676</xdr:rowOff>
    </xdr:from>
    <xdr:to>
      <xdr:col>11</xdr:col>
      <xdr:colOff>760941</xdr:colOff>
      <xdr:row>30</xdr:row>
      <xdr:rowOff>85724</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0</xdr:colOff>
      <xdr:row>30</xdr:row>
      <xdr:rowOff>85725</xdr:rowOff>
    </xdr:from>
    <xdr:to>
      <xdr:col>11</xdr:col>
      <xdr:colOff>760941</xdr:colOff>
      <xdr:row>40</xdr:row>
      <xdr:rowOff>66673</xdr:rowOff>
    </xdr:to>
    <xdr:graphicFrame macro="">
      <xdr:nvGraphicFramePr>
        <xdr:cNvPr id="16" name="Chart 15"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0</xdr:colOff>
      <xdr:row>20</xdr:row>
      <xdr:rowOff>66675</xdr:rowOff>
    </xdr:from>
    <xdr:to>
      <xdr:col>11</xdr:col>
      <xdr:colOff>760941</xdr:colOff>
      <xdr:row>30</xdr:row>
      <xdr:rowOff>85723</xdr:rowOff>
    </xdr:to>
    <xdr:graphicFrame macro="">
      <xdr:nvGraphicFramePr>
        <xdr:cNvPr id="14" name="Chart 13"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0.34611</cdr:x>
      <cdr:y>0</cdr:y>
    </cdr:from>
    <cdr:to>
      <cdr:x>0.69221</cdr:x>
      <cdr:y>0.1206</cdr:y>
    </cdr:to>
    <cdr:sp macro="" textlink="">
      <cdr:nvSpPr>
        <cdr:cNvPr id="2" name="TextBox 1"/>
        <cdr:cNvSpPr txBox="1"/>
      </cdr:nvSpPr>
      <cdr:spPr>
        <a:xfrm xmlns:a="http://schemas.openxmlformats.org/drawingml/2006/main">
          <a:off x="2419379" y="0"/>
          <a:ext cx="2419340" cy="2320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indent="0" defTabSz="914400" rtl="0" eaLnBrk="1" fontAlgn="auto" latinLnBrk="0" hangingPunct="1">
            <a:lnSpc>
              <a:spcPct val="100000"/>
            </a:lnSpc>
            <a:spcBef>
              <a:spcPts val="0"/>
            </a:spcBef>
            <a:spcAft>
              <a:spcPts val="0"/>
            </a:spcAft>
            <a:buClrTx/>
            <a:buSzTx/>
            <a:buFontTx/>
            <a:buNone/>
            <a:tabLst/>
            <a:defRPr/>
          </a:pPr>
          <a:r>
            <a:rPr lang="de-DE" sz="1100" b="1" i="0" baseline="0">
              <a:latin typeface="+mn-lt"/>
              <a:ea typeface="+mn-ea"/>
              <a:cs typeface="+mn-cs"/>
            </a:rPr>
            <a:t>Distribution of Trades in Collection</a:t>
          </a:r>
        </a:p>
        <a:p xmlns:a="http://schemas.openxmlformats.org/drawingml/2006/main">
          <a:endParaRPr lang="de-DE" sz="1100"/>
        </a:p>
      </cdr:txBody>
    </cdr:sp>
  </cdr:relSizeAnchor>
  <cdr:relSizeAnchor xmlns:cdr="http://schemas.openxmlformats.org/drawingml/2006/chartDrawing">
    <cdr:from>
      <cdr:x>0.00409</cdr:x>
      <cdr:y>0.05528</cdr:y>
    </cdr:from>
    <cdr:to>
      <cdr:x>0.04769</cdr:x>
      <cdr:y>0.75879</cdr:y>
    </cdr:to>
    <cdr:sp macro="" textlink="">
      <cdr:nvSpPr>
        <cdr:cNvPr id="3" name="TextBox 2"/>
        <cdr:cNvSpPr txBox="1"/>
      </cdr:nvSpPr>
      <cdr:spPr>
        <a:xfrm xmlns:a="http://schemas.openxmlformats.org/drawingml/2006/main">
          <a:off x="28576" y="104774"/>
          <a:ext cx="304799" cy="1333501"/>
        </a:xfrm>
        <a:prstGeom xmlns:a="http://schemas.openxmlformats.org/drawingml/2006/main" prst="rect">
          <a:avLst/>
        </a:prstGeom>
      </cdr:spPr>
      <cdr:txBody>
        <a:bodyPr xmlns:a="http://schemas.openxmlformats.org/drawingml/2006/main" vertOverflow="clip" vert="vert270" wrap="square" rtlCol="0"/>
        <a:lstStyle xmlns:a="http://schemas.openxmlformats.org/drawingml/2006/main"/>
        <a:p xmlns:a="http://schemas.openxmlformats.org/drawingml/2006/main">
          <a:r>
            <a:rPr lang="de-DE" sz="1000"/>
            <a:t>Probability Density</a:t>
          </a:r>
        </a:p>
      </cdr:txBody>
    </cdr:sp>
  </cdr:relSizeAnchor>
  <cdr:relSizeAnchor xmlns:cdr="http://schemas.openxmlformats.org/drawingml/2006/chartDrawing">
    <cdr:from>
      <cdr:x>0.9402</cdr:x>
      <cdr:y>0.11055</cdr:y>
    </cdr:from>
    <cdr:to>
      <cdr:x>0.98516</cdr:x>
      <cdr:y>0.81407</cdr:y>
    </cdr:to>
    <cdr:sp macro="" textlink="">
      <cdr:nvSpPr>
        <cdr:cNvPr id="5" name="TextBox 4"/>
        <cdr:cNvSpPr txBox="1"/>
      </cdr:nvSpPr>
      <cdr:spPr>
        <a:xfrm xmlns:a="http://schemas.openxmlformats.org/drawingml/2006/main">
          <a:off x="6572249" y="209551"/>
          <a:ext cx="314325" cy="1333500"/>
        </a:xfrm>
        <a:prstGeom xmlns:a="http://schemas.openxmlformats.org/drawingml/2006/main" prst="rect">
          <a:avLst/>
        </a:prstGeom>
      </cdr:spPr>
      <cdr:txBody>
        <a:bodyPr xmlns:a="http://schemas.openxmlformats.org/drawingml/2006/main" vertOverflow="clip" vert="vert270" wrap="square" rtlCol="0"/>
        <a:lstStyle xmlns:a="http://schemas.openxmlformats.org/drawingml/2006/main"/>
        <a:p xmlns:a="http://schemas.openxmlformats.org/drawingml/2006/main">
          <a:r>
            <a:rPr lang="de-DE" sz="1000"/>
            <a:t>Cumulative</a:t>
          </a:r>
          <a:r>
            <a:rPr lang="de-DE" sz="1000" baseline="0"/>
            <a:t> Probability</a:t>
          </a:r>
          <a:endParaRPr lang="de-DE" sz="1000"/>
        </a:p>
      </cdr:txBody>
    </cdr:sp>
  </cdr:relSizeAnchor>
</c:userShapes>
</file>

<file path=xl/drawings/drawing6.xml><?xml version="1.0" encoding="utf-8"?>
<c:userShapes xmlns:c="http://schemas.openxmlformats.org/drawingml/2006/chart">
  <cdr:relSizeAnchor xmlns:cdr="http://schemas.openxmlformats.org/drawingml/2006/chartDrawing">
    <cdr:from>
      <cdr:x>0.35428</cdr:x>
      <cdr:y>0</cdr:y>
    </cdr:from>
    <cdr:to>
      <cdr:x>0.70038</cdr:x>
      <cdr:y>0.1206</cdr:y>
    </cdr:to>
    <cdr:sp macro="" textlink="">
      <cdr:nvSpPr>
        <cdr:cNvPr id="2" name="TextBox 1"/>
        <cdr:cNvSpPr txBox="1"/>
      </cdr:nvSpPr>
      <cdr:spPr>
        <a:xfrm xmlns:a="http://schemas.openxmlformats.org/drawingml/2006/main">
          <a:off x="2476499" y="0"/>
          <a:ext cx="2419340" cy="22744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indent="0" defTabSz="914400" rtl="0" eaLnBrk="1" fontAlgn="auto" latinLnBrk="0" hangingPunct="1">
            <a:lnSpc>
              <a:spcPct val="100000"/>
            </a:lnSpc>
            <a:spcBef>
              <a:spcPts val="0"/>
            </a:spcBef>
            <a:spcAft>
              <a:spcPts val="0"/>
            </a:spcAft>
            <a:buClrTx/>
            <a:buSzTx/>
            <a:buFontTx/>
            <a:buNone/>
            <a:tabLst/>
            <a:defRPr/>
          </a:pPr>
          <a:r>
            <a:rPr lang="de-DE" sz="1100" b="1" i="0" baseline="0">
              <a:latin typeface="+mn-lt"/>
              <a:ea typeface="+mn-ea"/>
              <a:cs typeface="+mn-cs"/>
            </a:rPr>
            <a:t>Distribution of  Average Trades</a:t>
          </a:r>
        </a:p>
        <a:p xmlns:a="http://schemas.openxmlformats.org/drawingml/2006/main">
          <a:endParaRPr lang="de-DE" sz="1100"/>
        </a:p>
      </cdr:txBody>
    </cdr:sp>
  </cdr:relSizeAnchor>
  <cdr:relSizeAnchor xmlns:cdr="http://schemas.openxmlformats.org/drawingml/2006/chartDrawing">
    <cdr:from>
      <cdr:x>0.00409</cdr:x>
      <cdr:y>0.05528</cdr:y>
    </cdr:from>
    <cdr:to>
      <cdr:x>0.04769</cdr:x>
      <cdr:y>0.75879</cdr:y>
    </cdr:to>
    <cdr:sp macro="" textlink="">
      <cdr:nvSpPr>
        <cdr:cNvPr id="3" name="TextBox 2"/>
        <cdr:cNvSpPr txBox="1"/>
      </cdr:nvSpPr>
      <cdr:spPr>
        <a:xfrm xmlns:a="http://schemas.openxmlformats.org/drawingml/2006/main">
          <a:off x="28576" y="104774"/>
          <a:ext cx="304799" cy="1333501"/>
        </a:xfrm>
        <a:prstGeom xmlns:a="http://schemas.openxmlformats.org/drawingml/2006/main" prst="rect">
          <a:avLst/>
        </a:prstGeom>
      </cdr:spPr>
      <cdr:txBody>
        <a:bodyPr xmlns:a="http://schemas.openxmlformats.org/drawingml/2006/main" vertOverflow="clip" vert="vert270" wrap="square" rtlCol="0"/>
        <a:lstStyle xmlns:a="http://schemas.openxmlformats.org/drawingml/2006/main"/>
        <a:p xmlns:a="http://schemas.openxmlformats.org/drawingml/2006/main">
          <a:r>
            <a:rPr lang="de-DE" sz="1000"/>
            <a:t>Probability Density</a:t>
          </a:r>
        </a:p>
      </cdr:txBody>
    </cdr:sp>
  </cdr:relSizeAnchor>
  <cdr:relSizeAnchor xmlns:cdr="http://schemas.openxmlformats.org/drawingml/2006/chartDrawing">
    <cdr:from>
      <cdr:x>0.9402</cdr:x>
      <cdr:y>0.11055</cdr:y>
    </cdr:from>
    <cdr:to>
      <cdr:x>0.98516</cdr:x>
      <cdr:y>0.81407</cdr:y>
    </cdr:to>
    <cdr:sp macro="" textlink="">
      <cdr:nvSpPr>
        <cdr:cNvPr id="5" name="TextBox 4"/>
        <cdr:cNvSpPr txBox="1"/>
      </cdr:nvSpPr>
      <cdr:spPr>
        <a:xfrm xmlns:a="http://schemas.openxmlformats.org/drawingml/2006/main">
          <a:off x="6572249" y="209551"/>
          <a:ext cx="314325" cy="1333500"/>
        </a:xfrm>
        <a:prstGeom xmlns:a="http://schemas.openxmlformats.org/drawingml/2006/main" prst="rect">
          <a:avLst/>
        </a:prstGeom>
      </cdr:spPr>
      <cdr:txBody>
        <a:bodyPr xmlns:a="http://schemas.openxmlformats.org/drawingml/2006/main" vertOverflow="clip" vert="vert270" wrap="square" rtlCol="0"/>
        <a:lstStyle xmlns:a="http://schemas.openxmlformats.org/drawingml/2006/main"/>
        <a:p xmlns:a="http://schemas.openxmlformats.org/drawingml/2006/main">
          <a:r>
            <a:rPr lang="de-DE" sz="1000"/>
            <a:t>Cumulative</a:t>
          </a:r>
          <a:r>
            <a:rPr lang="de-DE" sz="1000" baseline="0"/>
            <a:t> Probability</a:t>
          </a:r>
          <a:endParaRPr lang="de-DE" sz="1000"/>
        </a:p>
      </cdr:txBody>
    </cdr:sp>
  </cdr:relSizeAnchor>
</c:userShapes>
</file>

<file path=xl/drawings/drawing7.xml><?xml version="1.0" encoding="utf-8"?>
<c:userShapes xmlns:c="http://schemas.openxmlformats.org/drawingml/2006/chart">
  <cdr:relSizeAnchor xmlns:cdr="http://schemas.openxmlformats.org/drawingml/2006/chartDrawing">
    <cdr:from>
      <cdr:x>0.34611</cdr:x>
      <cdr:y>0</cdr:y>
    </cdr:from>
    <cdr:to>
      <cdr:x>0.69221</cdr:x>
      <cdr:y>0.1206</cdr:y>
    </cdr:to>
    <cdr:sp macro="" textlink="">
      <cdr:nvSpPr>
        <cdr:cNvPr id="2" name="TextBox 1"/>
        <cdr:cNvSpPr txBox="1"/>
      </cdr:nvSpPr>
      <cdr:spPr>
        <a:xfrm xmlns:a="http://schemas.openxmlformats.org/drawingml/2006/main">
          <a:off x="2419379" y="0"/>
          <a:ext cx="2419340" cy="2320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indent="0" defTabSz="914400" rtl="0" eaLnBrk="1" fontAlgn="auto" latinLnBrk="0" hangingPunct="1">
            <a:lnSpc>
              <a:spcPct val="100000"/>
            </a:lnSpc>
            <a:spcBef>
              <a:spcPts val="0"/>
            </a:spcBef>
            <a:spcAft>
              <a:spcPts val="0"/>
            </a:spcAft>
            <a:buClrTx/>
            <a:buSzTx/>
            <a:buFontTx/>
            <a:buNone/>
            <a:tabLst/>
            <a:defRPr/>
          </a:pPr>
          <a:r>
            <a:rPr lang="de-DE" sz="1100" b="1" i="0" baseline="0">
              <a:latin typeface="+mn-lt"/>
              <a:ea typeface="+mn-ea"/>
              <a:cs typeface="+mn-cs"/>
            </a:rPr>
            <a:t>Distribution of Trades in Collection</a:t>
          </a:r>
        </a:p>
        <a:p xmlns:a="http://schemas.openxmlformats.org/drawingml/2006/main">
          <a:endParaRPr lang="de-DE" sz="1100"/>
        </a:p>
      </cdr:txBody>
    </cdr:sp>
  </cdr:relSizeAnchor>
  <cdr:relSizeAnchor xmlns:cdr="http://schemas.openxmlformats.org/drawingml/2006/chartDrawing">
    <cdr:from>
      <cdr:x>0.00409</cdr:x>
      <cdr:y>0.05528</cdr:y>
    </cdr:from>
    <cdr:to>
      <cdr:x>0.04769</cdr:x>
      <cdr:y>0.75879</cdr:y>
    </cdr:to>
    <cdr:sp macro="" textlink="">
      <cdr:nvSpPr>
        <cdr:cNvPr id="3" name="TextBox 2"/>
        <cdr:cNvSpPr txBox="1"/>
      </cdr:nvSpPr>
      <cdr:spPr>
        <a:xfrm xmlns:a="http://schemas.openxmlformats.org/drawingml/2006/main">
          <a:off x="28576" y="104774"/>
          <a:ext cx="304799" cy="1333501"/>
        </a:xfrm>
        <a:prstGeom xmlns:a="http://schemas.openxmlformats.org/drawingml/2006/main" prst="rect">
          <a:avLst/>
        </a:prstGeom>
      </cdr:spPr>
      <cdr:txBody>
        <a:bodyPr xmlns:a="http://schemas.openxmlformats.org/drawingml/2006/main" vertOverflow="clip" vert="vert270" wrap="square" rtlCol="0"/>
        <a:lstStyle xmlns:a="http://schemas.openxmlformats.org/drawingml/2006/main"/>
        <a:p xmlns:a="http://schemas.openxmlformats.org/drawingml/2006/main">
          <a:r>
            <a:rPr lang="de-DE" sz="1000"/>
            <a:t>Probability Density</a:t>
          </a:r>
        </a:p>
      </cdr:txBody>
    </cdr:sp>
  </cdr:relSizeAnchor>
  <cdr:relSizeAnchor xmlns:cdr="http://schemas.openxmlformats.org/drawingml/2006/chartDrawing">
    <cdr:from>
      <cdr:x>0.9402</cdr:x>
      <cdr:y>0.11055</cdr:y>
    </cdr:from>
    <cdr:to>
      <cdr:x>0.98516</cdr:x>
      <cdr:y>0.81407</cdr:y>
    </cdr:to>
    <cdr:sp macro="" textlink="">
      <cdr:nvSpPr>
        <cdr:cNvPr id="5" name="TextBox 4"/>
        <cdr:cNvSpPr txBox="1"/>
      </cdr:nvSpPr>
      <cdr:spPr>
        <a:xfrm xmlns:a="http://schemas.openxmlformats.org/drawingml/2006/main">
          <a:off x="6572249" y="209551"/>
          <a:ext cx="314325" cy="1333500"/>
        </a:xfrm>
        <a:prstGeom xmlns:a="http://schemas.openxmlformats.org/drawingml/2006/main" prst="rect">
          <a:avLst/>
        </a:prstGeom>
      </cdr:spPr>
      <cdr:txBody>
        <a:bodyPr xmlns:a="http://schemas.openxmlformats.org/drawingml/2006/main" vertOverflow="clip" vert="vert270" wrap="square" rtlCol="0"/>
        <a:lstStyle xmlns:a="http://schemas.openxmlformats.org/drawingml/2006/main"/>
        <a:p xmlns:a="http://schemas.openxmlformats.org/drawingml/2006/main">
          <a:r>
            <a:rPr lang="de-DE" sz="1000"/>
            <a:t>Cumulative</a:t>
          </a:r>
          <a:r>
            <a:rPr lang="de-DE" sz="1000" baseline="0"/>
            <a:t> Probability</a:t>
          </a:r>
          <a:endParaRPr lang="de-DE" sz="1000"/>
        </a:p>
      </cdr:txBody>
    </cdr:sp>
  </cdr:relSizeAnchor>
</c:userShapes>
</file>

<file path=xl/drawings/drawing8.xml><?xml version="1.0" encoding="utf-8"?>
<xdr:wsDr xmlns:xdr="http://schemas.openxmlformats.org/drawingml/2006/spreadsheetDrawing" xmlns:a="http://schemas.openxmlformats.org/drawingml/2006/main">
  <xdr:twoCellAnchor>
    <xdr:from>
      <xdr:col>3</xdr:col>
      <xdr:colOff>133349</xdr:colOff>
      <xdr:row>6</xdr:row>
      <xdr:rowOff>0</xdr:rowOff>
    </xdr:from>
    <xdr:to>
      <xdr:col>13</xdr:col>
      <xdr:colOff>257175</xdr:colOff>
      <xdr:row>26</xdr:row>
      <xdr:rowOff>85725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361949</xdr:colOff>
      <xdr:row>6</xdr:row>
      <xdr:rowOff>9526</xdr:rowOff>
    </xdr:from>
    <xdr:to>
      <xdr:col>25</xdr:col>
      <xdr:colOff>495299</xdr:colOff>
      <xdr:row>26</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133350</xdr:colOff>
      <xdr:row>26</xdr:row>
      <xdr:rowOff>180975</xdr:rowOff>
    </xdr:from>
    <xdr:to>
      <xdr:col>25</xdr:col>
      <xdr:colOff>495299</xdr:colOff>
      <xdr:row>41</xdr:row>
      <xdr:rowOff>19050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47627</xdr:colOff>
      <xdr:row>2</xdr:row>
      <xdr:rowOff>9525</xdr:rowOff>
    </xdr:from>
    <xdr:to>
      <xdr:col>15</xdr:col>
      <xdr:colOff>171450</xdr:colOff>
      <xdr:row>40</xdr:row>
      <xdr:rowOff>180974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304800</xdr:colOff>
      <xdr:row>9</xdr:row>
      <xdr:rowOff>19049</xdr:rowOff>
    </xdr:from>
    <xdr:to>
      <xdr:col>28</xdr:col>
      <xdr:colOff>552450</xdr:colOff>
      <xdr:row>40</xdr:row>
      <xdr:rowOff>180974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85725</xdr:colOff>
      <xdr:row>0</xdr:row>
      <xdr:rowOff>114300</xdr:rowOff>
    </xdr:from>
    <xdr:to>
      <xdr:col>25</xdr:col>
      <xdr:colOff>552450</xdr:colOff>
      <xdr:row>40</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Victor" refreshedDate="40923.645082986113" createdVersion="3" refreshedVersion="3" minRefreshableVersion="3" recordCount="3">
  <cacheSource type="worksheet">
    <worksheetSource name="PivotonTargetAna"/>
  </cacheSource>
  <cacheFields count="55">
    <cacheField name="Trade" numFmtId="0">
      <sharedItems containsSemiMixedTypes="0" containsString="0" containsNumber="1" containsInteger="1" minValue="1" maxValue="3" count="3">
        <n v="1"/>
        <n v="2"/>
        <n v="3"/>
      </sharedItems>
    </cacheField>
    <cacheField name="Date" numFmtId="165">
      <sharedItems containsSemiMixedTypes="0" containsNonDate="0" containsDate="1" containsString="0" minDate="2011-12-15T00:00:00" maxDate="2011-12-16T00:00:00"/>
    </cacheField>
    <cacheField name="Time_x000a_(MIL)" numFmtId="171">
      <sharedItems containsSemiMixedTypes="0" containsString="0" containsNumber="1" containsInteger="1" minValue="911" maxValue="947"/>
    </cacheField>
    <cacheField name="Method" numFmtId="0">
      <sharedItems count="2">
        <s v="S/R"/>
        <s v="TL Touch/Pullback"/>
      </sharedItems>
    </cacheField>
    <cacheField name="Inst" numFmtId="0">
      <sharedItems count="1">
        <s v="FDAX"/>
      </sharedItems>
    </cacheField>
    <cacheField name="Type" numFmtId="0">
      <sharedItems count="1">
        <s v="Long"/>
      </sharedItems>
    </cacheField>
    <cacheField name="Entry" numFmtId="2">
      <sharedItems containsSemiMixedTypes="0" containsString="0" containsNumber="1" minValue="5707.5" maxValue="5727.5"/>
    </cacheField>
    <cacheField name="Exit 1" numFmtId="2">
      <sharedItems containsSemiMixedTypes="0" containsString="0" containsNumber="1" minValue="5703.5" maxValue="5737.5"/>
    </cacheField>
    <cacheField name="Qty" numFmtId="0">
      <sharedItems containsSemiMixedTypes="0" containsString="0" containsNumber="1" containsInteger="1" minValue="1" maxValue="3"/>
    </cacheField>
    <cacheField name="Exit 2" numFmtId="2">
      <sharedItems containsString="0" containsBlank="1" containsNumber="1" minValue="5727.5" maxValue="5747"/>
    </cacheField>
    <cacheField name="Qty2" numFmtId="0">
      <sharedItems containsString="0" containsBlank="1" containsNumber="1" containsInteger="1" minValue="1" maxValue="1"/>
    </cacheField>
    <cacheField name="Exit 3" numFmtId="2">
      <sharedItems containsString="0" containsBlank="1" containsNumber="1" minValue="5726.5" maxValue="5738"/>
    </cacheField>
    <cacheField name="Qty3" numFmtId="0">
      <sharedItems containsString="0" containsBlank="1" containsNumber="1" containsInteger="1" minValue="1" maxValue="1"/>
    </cacheField>
    <cacheField name="VWAP" numFmtId="2">
      <sharedItems containsNonDate="0" containsString="0" containsBlank="1"/>
    </cacheField>
    <cacheField name="v" numFmtId="2">
      <sharedItems containsSemiMixedTypes="0" containsString="0" containsNumber="1" containsInteger="1" minValue="-1" maxValue="-1"/>
    </cacheField>
    <cacheField name="MAE1" numFmtId="1">
      <sharedItems containsSemiMixedTypes="0" containsString="0" containsNumber="1" containsInteger="1" minValue="0" maxValue="21"/>
    </cacheField>
    <cacheField name="MAE2" numFmtId="1">
      <sharedItems containsString="0" containsBlank="1" containsNumber="1" containsInteger="1" minValue="0" maxValue="6"/>
    </cacheField>
    <cacheField name="MAE3" numFmtId="1">
      <sharedItems containsString="0" containsBlank="1" containsNumber="1" containsInteger="1" minValue="6" maxValue="6"/>
    </cacheField>
    <cacheField name="maecalc" numFmtId="0">
      <sharedItems containsSemiMixedTypes="0" containsString="0" containsNumber="1" containsInteger="1" minValue="0" maxValue="21"/>
    </cacheField>
    <cacheField name="maecalc2" numFmtId="0">
      <sharedItems containsSemiMixedTypes="0" containsString="0" containsNumber="1" containsInteger="1" minValue="6" maxValue="21"/>
    </cacheField>
    <cacheField name="Bench_x000a_mark" numFmtId="1">
      <sharedItems containsSemiMixedTypes="0" containsString="0" containsNumber="1" containsInteger="1" minValue="1" maxValue="80"/>
    </cacheField>
    <cacheField name="MFE2" numFmtId="1">
      <sharedItems containsSemiMixedTypes="0" containsString="0" containsNumber="1" containsInteger="1" minValue="1" maxValue="80"/>
    </cacheField>
    <cacheField name="Efficiency_x000a_Exit 1" numFmtId="9">
      <sharedItems containsSemiMixedTypes="0" containsString="0" containsNumber="1" minValue="0" maxValue="0.3125"/>
    </cacheField>
    <cacheField name="Efficiency_x000a_Exit 2" numFmtId="9">
      <sharedItems containsMixedTypes="1" containsNumber="1" minValue="0.5" maxValue="0.609375"/>
    </cacheField>
    <cacheField name="Efficiency_x000a_Exit 3" numFmtId="9">
      <sharedItems containsMixedTypes="1" containsNumber="1" minValue="0.328125" maxValue="0.47499999999999998"/>
    </cacheField>
    <cacheField name="Minutes1" numFmtId="1">
      <sharedItems containsSemiMixedTypes="0" containsString="0" containsNumber="1" containsInteger="1" minValue="1" maxValue="5"/>
    </cacheField>
    <cacheField name="Minutes2" numFmtId="1">
      <sharedItems containsString="0" containsBlank="1" containsNumber="1" containsInteger="1" minValue="5" maxValue="13"/>
    </cacheField>
    <cacheField name="Minutes3" numFmtId="1">
      <sharedItems containsString="0" containsBlank="1" containsNumber="1" containsInteger="1" minValue="10" maxValue="16"/>
    </cacheField>
    <cacheField name="m2" numFmtId="0">
      <sharedItems containsSemiMixedTypes="0" containsString="0" containsNumber="1" containsInteger="1" minValue="2" maxValue="13"/>
    </cacheField>
    <cacheField name="m3" numFmtId="0">
      <sharedItems containsSemiMixedTypes="0" containsString="0" containsNumber="1" containsInteger="1" minValue="2" maxValue="16"/>
    </cacheField>
    <cacheField name="Init_x000a_Stop" numFmtId="1">
      <sharedItems containsSemiMixedTypes="0" containsString="0" containsNumber="1" containsInteger="1" minValue="20" maxValue="20"/>
    </cacheField>
    <cacheField name="Risk_x000a_%" numFmtId="168">
      <sharedItems containsSemiMixedTypes="0" containsString="0" containsNumber="1" minValue="7.447572980041112E-3" maxValue="7.612316242181982E-3"/>
    </cacheField>
    <cacheField name="Comment" numFmtId="0">
      <sharedItems containsNonDate="0" containsString="0" containsBlank="1" count="1">
        <m/>
      </sharedItems>
    </cacheField>
    <cacheField name="G1" numFmtId="1">
      <sharedItems containsNonDate="0" containsString="0" containsBlank="1"/>
    </cacheField>
    <cacheField name="G2" numFmtId="1">
      <sharedItems containsNonDate="0" containsString="0" containsBlank="1"/>
    </cacheField>
    <cacheField name="Thoughts" numFmtId="0">
      <sharedItems containsNonDate="0" containsString="0" containsBlank="1"/>
    </cacheField>
    <cacheField name="Result E1" numFmtId="166">
      <sharedItems containsSemiMixedTypes="0" containsString="0" containsNumber="1" minValue="-802.86" maxValue="244.88"/>
    </cacheField>
    <cacheField name="Result E2" numFmtId="166">
      <sharedItems containsMixedTypes="1" containsNumber="1" minValue="482.38" maxValue="494.88"/>
    </cacheField>
    <cacheField name="Result E3" numFmtId="166">
      <sharedItems containsMixedTypes="1" containsNumber="1" minValue="257.38" maxValue="469.88"/>
    </cacheField>
    <cacheField name="e1c" numFmtId="166">
      <sharedItems containsSemiMixedTypes="0" containsString="0" containsNumber="1" minValue="-267.62" maxValue="244.88"/>
    </cacheField>
    <cacheField name="e2c" numFmtId="166">
      <sharedItems containsSemiMixedTypes="0" containsString="0" containsNumber="1" minValue="-267.62" maxValue="494.88"/>
    </cacheField>
    <cacheField name="e3c" numFmtId="166">
      <sharedItems containsSemiMixedTypes="0" containsString="0" containsNumber="1" minValue="-267.62" maxValue="469.88"/>
    </cacheField>
    <cacheField name="Result" numFmtId="166">
      <sharedItems containsSemiMixedTypes="0" containsString="0" containsNumber="1" minValue="-802.86" maxValue="1209.6399999999999"/>
    </cacheField>
    <cacheField name="WoL" numFmtId="166">
      <sharedItems/>
    </cacheField>
    <cacheField name=" $100.000 " numFmtId="166">
      <sharedItems containsSemiMixedTypes="0" containsString="0" containsNumber="1" minValue="99197.14" maxValue="101391.42"/>
    </cacheField>
    <cacheField name="dd" numFmtId="166">
      <sharedItems containsSemiMixedTypes="0" containsString="0" containsNumber="1" minValue="0" maxValue="802.86000000000058"/>
    </cacheField>
    <cacheField name="Result %" numFmtId="10">
      <sharedItems containsSemiMixedTypes="0" containsString="0" containsNumber="1" minValue="-8.0935801173299959E-3" maxValue="1.2047393612264031E-2"/>
    </cacheField>
    <cacheField name="Contracts" numFmtId="1">
      <sharedItems containsSemiMixedTypes="0" containsString="0" containsNumber="1" containsInteger="1" minValue="3" maxValue="3"/>
    </cacheField>
    <cacheField name="Hour" numFmtId="1">
      <sharedItems containsSemiMixedTypes="0" containsString="0" containsNumber="1" containsInteger="1" minValue="9" maxValue="9"/>
    </cacheField>
    <cacheField name="Commission" numFmtId="164">
      <sharedItems containsSemiMixedTypes="0" containsString="0" containsNumber="1" minValue="5.12" maxValue="5.12"/>
    </cacheField>
    <cacheField name="Tick Value" numFmtId="164">
      <sharedItems containsSemiMixedTypes="0" containsString="0" containsNumber="1" minValue="12.5" maxValue="12.5"/>
    </cacheField>
    <cacheField name="Point Value" numFmtId="164">
      <sharedItems containsSemiMixedTypes="0" containsString="0" containsNumber="1" containsInteger="1" minValue="25" maxValue="25"/>
    </cacheField>
    <cacheField name="Tick Size" numFmtId="0">
      <sharedItems containsSemiMixedTypes="0" containsString="0" containsNumber="1" minValue="0.5" maxValue="0.5"/>
    </cacheField>
    <cacheField name="Net_x000a_Tick Gain" numFmtId="170">
      <sharedItems containsSemiMixedTypes="0" containsString="0" containsNumber="1" minValue="-64.228800000000007" maxValue="96.771199999999993"/>
    </cacheField>
    <cacheField name="Tick Gain/ Contract" numFmtId="170">
      <sharedItems containsSemiMixedTypes="0" containsString="0" containsNumber="1" minValue="-21.409600000000001" maxValue="32.257066666666667"/>
    </cacheField>
  </cacheFields>
</pivotCacheDefinition>
</file>

<file path=xl/pivotCache/pivotCacheDefinition2.xml><?xml version="1.0" encoding="utf-8"?>
<pivotCacheDefinition xmlns="http://schemas.openxmlformats.org/spreadsheetml/2006/main" xmlns:r="http://schemas.openxmlformats.org/officeDocument/2006/relationships" r:id="rId1" refreshedBy="Victor" refreshedDate="40926.589500810187" createdVersion="3" refreshedVersion="3" minRefreshableVersion="3" recordCount="3">
  <cacheSource type="worksheet">
    <worksheetSource name="MCPivottrade"/>
  </cacheSource>
  <cacheFields count="47">
    <cacheField name="Trade" numFmtId="0">
      <sharedItems containsSemiMixedTypes="0" containsString="0" containsNumber="1" containsInteger="1" minValue="1" maxValue="3" count="3">
        <n v="1"/>
        <n v="2"/>
        <n v="3"/>
      </sharedItems>
    </cacheField>
    <cacheField name="Date" numFmtId="165">
      <sharedItems containsSemiMixedTypes="0" containsNonDate="0" containsDate="1" containsString="0" minDate="2011-12-15T00:00:00" maxDate="2011-12-16T00:00:00"/>
    </cacheField>
    <cacheField name="Time_x000a_(MIL)" numFmtId="171">
      <sharedItems containsSemiMixedTypes="0" containsString="0" containsNumber="1" containsInteger="1" minValue="911" maxValue="947"/>
    </cacheField>
    <cacheField name="Method" numFmtId="0">
      <sharedItems/>
    </cacheField>
    <cacheField name="Inst" numFmtId="0">
      <sharedItems count="1">
        <s v="FDAX"/>
      </sharedItems>
    </cacheField>
    <cacheField name="Type" numFmtId="0">
      <sharedItems/>
    </cacheField>
    <cacheField name="Entry" numFmtId="2">
      <sharedItems containsSemiMixedTypes="0" containsString="0" containsNumber="1" minValue="5707.5" maxValue="5727.5"/>
    </cacheField>
    <cacheField name="Exit 1" numFmtId="2">
      <sharedItems containsSemiMixedTypes="0" containsString="0" containsNumber="1" minValue="5703.5" maxValue="5737.5"/>
    </cacheField>
    <cacheField name="Qty" numFmtId="0">
      <sharedItems containsSemiMixedTypes="0" containsString="0" containsNumber="1" containsInteger="1" minValue="1" maxValue="3"/>
    </cacheField>
    <cacheField name="Exit 2" numFmtId="2">
      <sharedItems containsString="0" containsBlank="1" containsNumber="1" minValue="5727.5" maxValue="5747"/>
    </cacheField>
    <cacheField name="Qty2" numFmtId="0">
      <sharedItems containsString="0" containsBlank="1" containsNumber="1" containsInteger="1" minValue="1" maxValue="1"/>
    </cacheField>
    <cacheField name="Exit 3" numFmtId="2">
      <sharedItems containsString="0" containsBlank="1" containsNumber="1" minValue="5726.5" maxValue="5738"/>
    </cacheField>
    <cacheField name="Qty3" numFmtId="0">
      <sharedItems containsString="0" containsBlank="1" containsNumber="1" containsInteger="1" minValue="1" maxValue="1"/>
    </cacheField>
    <cacheField name="VWAP" numFmtId="2">
      <sharedItems containsNonDate="0" containsString="0" containsBlank="1"/>
    </cacheField>
    <cacheField name="v" numFmtId="2">
      <sharedItems containsSemiMixedTypes="0" containsString="0" containsNumber="1" containsInteger="1" minValue="-1" maxValue="-1"/>
    </cacheField>
    <cacheField name="MAE1" numFmtId="1">
      <sharedItems containsSemiMixedTypes="0" containsString="0" containsNumber="1" containsInteger="1" minValue="0" maxValue="21"/>
    </cacheField>
    <cacheField name="MAE2" numFmtId="1">
      <sharedItems containsString="0" containsBlank="1" containsNumber="1" containsInteger="1" minValue="0" maxValue="6"/>
    </cacheField>
    <cacheField name="MAE3" numFmtId="1">
      <sharedItems containsString="0" containsBlank="1" containsNumber="1" containsInteger="1" minValue="6" maxValue="6"/>
    </cacheField>
    <cacheField name="maecalc" numFmtId="0">
      <sharedItems containsSemiMixedTypes="0" containsString="0" containsNumber="1" containsInteger="1" minValue="0" maxValue="21"/>
    </cacheField>
    <cacheField name="maecalc2" numFmtId="0">
      <sharedItems containsSemiMixedTypes="0" containsString="0" containsNumber="1" containsInteger="1" minValue="6" maxValue="21"/>
    </cacheField>
    <cacheField name="Bench_x000a_mark" numFmtId="1">
      <sharedItems containsSemiMixedTypes="0" containsString="0" containsNumber="1" containsInteger="1" minValue="1" maxValue="80"/>
    </cacheField>
    <cacheField name="MFE2" numFmtId="1">
      <sharedItems containsSemiMixedTypes="0" containsString="0" containsNumber="1" containsInteger="1" minValue="1" maxValue="80"/>
    </cacheField>
    <cacheField name="Efficiency_x000a_Exit 1" numFmtId="9">
      <sharedItems containsSemiMixedTypes="0" containsString="0" containsNumber="1" minValue="0" maxValue="0.3125"/>
    </cacheField>
    <cacheField name="Efficiency_x000a_Exit 2" numFmtId="9">
      <sharedItems containsMixedTypes="1" containsNumber="1" minValue="0.5" maxValue="0.609375"/>
    </cacheField>
    <cacheField name="Efficiency_x000a_Exit 3" numFmtId="9">
      <sharedItems containsMixedTypes="1" containsNumber="1" minValue="0.328125" maxValue="0.47499999999999998"/>
    </cacheField>
    <cacheField name="Minutes1" numFmtId="1">
      <sharedItems containsSemiMixedTypes="0" containsString="0" containsNumber="1" containsInteger="1" minValue="1" maxValue="5"/>
    </cacheField>
    <cacheField name="Minutes2" numFmtId="1">
      <sharedItems containsString="0" containsBlank="1" containsNumber="1" containsInteger="1" minValue="5" maxValue="13"/>
    </cacheField>
    <cacheField name="Minutes3" numFmtId="1">
      <sharedItems containsString="0" containsBlank="1" containsNumber="1" containsInteger="1" minValue="10" maxValue="16"/>
    </cacheField>
    <cacheField name="m2" numFmtId="0">
      <sharedItems containsSemiMixedTypes="0" containsString="0" containsNumber="1" containsInteger="1" minValue="2" maxValue="13"/>
    </cacheField>
    <cacheField name="m3" numFmtId="0">
      <sharedItems containsSemiMixedTypes="0" containsString="0" containsNumber="1" containsInteger="1" minValue="2" maxValue="16"/>
    </cacheField>
    <cacheField name="Init_x000a_Stop" numFmtId="1">
      <sharedItems containsSemiMixedTypes="0" containsString="0" containsNumber="1" containsInteger="1" minValue="20" maxValue="20"/>
    </cacheField>
    <cacheField name="Risk_x000a_%" numFmtId="168">
      <sharedItems containsSemiMixedTypes="0" containsString="0" containsNumber="1" minValue="7.447572980041112E-3" maxValue="7.612316242181982E-3"/>
    </cacheField>
    <cacheField name="Comment" numFmtId="0">
      <sharedItems containsNonDate="0" containsString="0" containsBlank="1"/>
    </cacheField>
    <cacheField name="G1" numFmtId="1">
      <sharedItems containsNonDate="0" containsString="0" containsBlank="1"/>
    </cacheField>
    <cacheField name="G2" numFmtId="1">
      <sharedItems containsNonDate="0" containsString="0" containsBlank="1"/>
    </cacheField>
    <cacheField name="Thoughts" numFmtId="0">
      <sharedItems containsNonDate="0" containsString="0" containsBlank="1"/>
    </cacheField>
    <cacheField name="Result E1" numFmtId="166">
      <sharedItems containsSemiMixedTypes="0" containsString="0" containsNumber="1" minValue="-802.86" maxValue="244.88"/>
    </cacheField>
    <cacheField name="Result E2" numFmtId="166">
      <sharedItems containsMixedTypes="1" containsNumber="1" minValue="482.38" maxValue="494.88"/>
    </cacheField>
    <cacheField name="Result E3" numFmtId="166">
      <sharedItems containsMixedTypes="1" containsNumber="1" minValue="257.38" maxValue="469.88"/>
    </cacheField>
    <cacheField name="e1c" numFmtId="166">
      <sharedItems containsSemiMixedTypes="0" containsString="0" containsNumber="1" minValue="-267.62" maxValue="244.88"/>
    </cacheField>
    <cacheField name="e2c" numFmtId="166">
      <sharedItems containsSemiMixedTypes="0" containsString="0" containsNumber="1" minValue="-267.62" maxValue="494.88"/>
    </cacheField>
    <cacheField name="e3c" numFmtId="166">
      <sharedItems containsSemiMixedTypes="0" containsString="0" containsNumber="1" minValue="-267.62" maxValue="469.88"/>
    </cacheField>
    <cacheField name="Result" numFmtId="166">
      <sharedItems containsSemiMixedTypes="0" containsString="0" containsNumber="1" minValue="-802.86" maxValue="1209.6399999999999"/>
    </cacheField>
    <cacheField name="WoL" numFmtId="166">
      <sharedItems/>
    </cacheField>
    <cacheField name=" $100.000 " numFmtId="166">
      <sharedItems containsSemiMixedTypes="0" containsString="0" containsNumber="1" minValue="99197.14" maxValue="101391.42"/>
    </cacheField>
    <cacheField name="dd" numFmtId="166">
      <sharedItems containsSemiMixedTypes="0" containsString="0" containsNumber="1" minValue="0" maxValue="802.86000000000058"/>
    </cacheField>
    <cacheField name="Result %" numFmtId="10">
      <sharedItems containsSemiMixedTypes="0" containsString="0" containsNumber="1" minValue="-8.0935801173299959E-3" maxValue="1.2047393612264031E-2"/>
    </cacheField>
  </cacheFields>
</pivotCacheDefinition>
</file>

<file path=xl/pivotCache/pivotCacheDefinition3.xml><?xml version="1.0" encoding="utf-8"?>
<pivotCacheDefinition xmlns="http://schemas.openxmlformats.org/spreadsheetml/2006/main" xmlns:r="http://schemas.openxmlformats.org/officeDocument/2006/relationships" r:id="rId1" refreshedBy="Victor" refreshedDate="40926.589512037041" createdVersion="3" refreshedVersion="3" minRefreshableVersion="3" recordCount="3">
  <cacheSource type="worksheet">
    <worksheetSource name="PivotP2onpivottab"/>
  </cacheSource>
  <cacheFields count="44">
    <cacheField name="Trade" numFmtId="0">
      <sharedItems containsSemiMixedTypes="0" containsString="0" containsNumber="1" containsInteger="1" minValue="1" maxValue="3" count="3">
        <n v="1"/>
        <n v="2"/>
        <n v="3"/>
      </sharedItems>
    </cacheField>
    <cacheField name="Date" numFmtId="165">
      <sharedItems containsSemiMixedTypes="0" containsNonDate="0" containsDate="1" containsString="0" minDate="2011-12-15T00:00:00" maxDate="2011-12-16T00:00:00"/>
    </cacheField>
    <cacheField name="Time_x000a_(MIL)" numFmtId="171">
      <sharedItems containsSemiMixedTypes="0" containsString="0" containsNumber="1" containsInteger="1" minValue="911" maxValue="947"/>
    </cacheField>
    <cacheField name="Method" numFmtId="0">
      <sharedItems/>
    </cacheField>
    <cacheField name="Inst" numFmtId="0">
      <sharedItems/>
    </cacheField>
    <cacheField name="Type" numFmtId="0">
      <sharedItems/>
    </cacheField>
    <cacheField name="Entry" numFmtId="2">
      <sharedItems containsSemiMixedTypes="0" containsString="0" containsNumber="1" minValue="5707.5" maxValue="5727.5"/>
    </cacheField>
    <cacheField name="Exit 1" numFmtId="2">
      <sharedItems containsSemiMixedTypes="0" containsString="0" containsNumber="1" minValue="5703.5" maxValue="5737.5"/>
    </cacheField>
    <cacheField name="Qty" numFmtId="0">
      <sharedItems containsSemiMixedTypes="0" containsString="0" containsNumber="1" containsInteger="1" minValue="1" maxValue="3"/>
    </cacheField>
    <cacheField name="Exit 2" numFmtId="2">
      <sharedItems containsString="0" containsBlank="1" containsNumber="1" minValue="5727.5" maxValue="5747"/>
    </cacheField>
    <cacheField name="Qty2" numFmtId="0">
      <sharedItems containsString="0" containsBlank="1" containsNumber="1" containsInteger="1" minValue="1" maxValue="1"/>
    </cacheField>
    <cacheField name="Exit 3" numFmtId="2">
      <sharedItems containsString="0" containsBlank="1" containsNumber="1" minValue="5726.5" maxValue="5738"/>
    </cacheField>
    <cacheField name="Qty3" numFmtId="0">
      <sharedItems containsString="0" containsBlank="1" containsNumber="1" containsInteger="1" minValue="1" maxValue="1"/>
    </cacheField>
    <cacheField name="VWAP" numFmtId="2">
      <sharedItems containsNonDate="0" containsString="0" containsBlank="1"/>
    </cacheField>
    <cacheField name="v" numFmtId="2">
      <sharedItems containsSemiMixedTypes="0" containsString="0" containsNumber="1" containsInteger="1" minValue="-1" maxValue="-1"/>
    </cacheField>
    <cacheField name="MAE1" numFmtId="1">
      <sharedItems containsSemiMixedTypes="0" containsString="0" containsNumber="1" containsInteger="1" minValue="0" maxValue="21"/>
    </cacheField>
    <cacheField name="MAE2" numFmtId="1">
      <sharedItems containsString="0" containsBlank="1" containsNumber="1" containsInteger="1" minValue="0" maxValue="6"/>
    </cacheField>
    <cacheField name="MAE3" numFmtId="1">
      <sharedItems containsString="0" containsBlank="1" containsNumber="1" containsInteger="1" minValue="6" maxValue="6"/>
    </cacheField>
    <cacheField name="maecalc" numFmtId="0">
      <sharedItems containsSemiMixedTypes="0" containsString="0" containsNumber="1" containsInteger="1" minValue="0" maxValue="21"/>
    </cacheField>
    <cacheField name="maecalc2" numFmtId="0">
      <sharedItems containsSemiMixedTypes="0" containsString="0" containsNumber="1" containsInteger="1" minValue="6" maxValue="21"/>
    </cacheField>
    <cacheField name="Bench_x000a_mark" numFmtId="1">
      <sharedItems containsSemiMixedTypes="0" containsString="0" containsNumber="1" containsInteger="1" minValue="1" maxValue="80"/>
    </cacheField>
    <cacheField name="MFE2" numFmtId="1">
      <sharedItems containsSemiMixedTypes="0" containsString="0" containsNumber="1" containsInteger="1" minValue="1" maxValue="80"/>
    </cacheField>
    <cacheField name="Efficiency_x000a_Exit 1" numFmtId="9">
      <sharedItems containsSemiMixedTypes="0" containsString="0" containsNumber="1" minValue="0" maxValue="0.3125"/>
    </cacheField>
    <cacheField name="Efficiency_x000a_Exit 2" numFmtId="9">
      <sharedItems containsMixedTypes="1" containsNumber="1" minValue="0.5" maxValue="0.609375"/>
    </cacheField>
    <cacheField name="Efficiency_x000a_Exit 3" numFmtId="9">
      <sharedItems containsMixedTypes="1" containsNumber="1" minValue="0.328125" maxValue="0.47499999999999998"/>
    </cacheField>
    <cacheField name="Minutes1" numFmtId="1">
      <sharedItems containsSemiMixedTypes="0" containsString="0" containsNumber="1" containsInteger="1" minValue="1" maxValue="5"/>
    </cacheField>
    <cacheField name="Minutes2" numFmtId="1">
      <sharedItems containsString="0" containsBlank="1" containsNumber="1" containsInteger="1" minValue="5" maxValue="13"/>
    </cacheField>
    <cacheField name="Minutes3" numFmtId="1">
      <sharedItems containsString="0" containsBlank="1" containsNumber="1" containsInteger="1" minValue="10" maxValue="16"/>
    </cacheField>
    <cacheField name="m2" numFmtId="0">
      <sharedItems containsSemiMixedTypes="0" containsString="0" containsNumber="1" containsInteger="1" minValue="2" maxValue="13"/>
    </cacheField>
    <cacheField name="m3" numFmtId="0">
      <sharedItems containsSemiMixedTypes="0" containsString="0" containsNumber="1" containsInteger="1" minValue="2" maxValue="16"/>
    </cacheField>
    <cacheField name="Init_x000a_Stop" numFmtId="1">
      <sharedItems containsSemiMixedTypes="0" containsString="0" containsNumber="1" containsInteger="1" minValue="20" maxValue="20"/>
    </cacheField>
    <cacheField name="Risk_x000a_%" numFmtId="168">
      <sharedItems containsSemiMixedTypes="0" containsString="0" containsNumber="1" minValue="7.447572980041112E-3" maxValue="7.612316242181982E-3"/>
    </cacheField>
    <cacheField name="Comment" numFmtId="0">
      <sharedItems containsNonDate="0" containsString="0" containsBlank="1"/>
    </cacheField>
    <cacheField name="G1" numFmtId="1">
      <sharedItems containsNonDate="0" containsString="0" containsBlank="1"/>
    </cacheField>
    <cacheField name="G2" numFmtId="1">
      <sharedItems containsNonDate="0" containsString="0" containsBlank="1"/>
    </cacheField>
    <cacheField name="Thoughts" numFmtId="0">
      <sharedItems containsNonDate="0" containsString="0" containsBlank="1"/>
    </cacheField>
    <cacheField name="Result E1" numFmtId="166">
      <sharedItems containsSemiMixedTypes="0" containsString="0" containsNumber="1" minValue="-802.86" maxValue="244.88"/>
    </cacheField>
    <cacheField name="Result E2" numFmtId="166">
      <sharedItems containsMixedTypes="1" containsNumber="1" minValue="482.38" maxValue="494.88"/>
    </cacheField>
    <cacheField name="Result E3" numFmtId="166">
      <sharedItems containsMixedTypes="1" containsNumber="1" minValue="257.38" maxValue="469.88"/>
    </cacheField>
    <cacheField name="e1c" numFmtId="166">
      <sharedItems containsSemiMixedTypes="0" containsString="0" containsNumber="1" minValue="-267.62" maxValue="244.88"/>
    </cacheField>
    <cacheField name="e2c" numFmtId="166">
      <sharedItems containsSemiMixedTypes="0" containsString="0" containsNumber="1" minValue="-267.62" maxValue="494.88"/>
    </cacheField>
    <cacheField name="e3c" numFmtId="166">
      <sharedItems containsSemiMixedTypes="0" containsString="0" containsNumber="1" minValue="-267.62" maxValue="469.88"/>
    </cacheField>
    <cacheField name="Result" numFmtId="166">
      <sharedItems containsSemiMixedTypes="0" containsString="0" containsNumber="1" minValue="-802.86" maxValue="1209.6399999999999"/>
    </cacheField>
    <cacheField name="WoL" numFmtId="166">
      <sharedItems count="2">
        <s v="Losing"/>
        <s v="Winning"/>
      </sharedItems>
    </cacheField>
  </cacheFields>
</pivotCacheDefinition>
</file>

<file path=xl/pivotCache/pivotCacheDefinition4.xml><?xml version="1.0" encoding="utf-8"?>
<pivotCacheDefinition xmlns="http://schemas.openxmlformats.org/spreadsheetml/2006/main" xmlns:r="http://schemas.openxmlformats.org/officeDocument/2006/relationships" r:id="rId1" refreshedBy="Victor" refreshedDate="40926.589512152779" createdVersion="3" refreshedVersion="3" minRefreshableVersion="3" recordCount="3">
  <cacheSource type="worksheet">
    <worksheetSource name="PivotJ2onpivottab"/>
  </cacheSource>
  <cacheFields count="43">
    <cacheField name="Trade" numFmtId="0">
      <sharedItems containsSemiMixedTypes="0" containsString="0" containsNumber="1" containsInteger="1" minValue="1" maxValue="3"/>
    </cacheField>
    <cacheField name="Date" numFmtId="165">
      <sharedItems containsSemiMixedTypes="0" containsNonDate="0" containsDate="1" containsString="0" minDate="2011-12-15T00:00:00" maxDate="2011-12-16T00:00:00" count="1">
        <d v="2011-12-15T00:00:00"/>
      </sharedItems>
    </cacheField>
    <cacheField name="Time_x000a_(MIL)" numFmtId="171">
      <sharedItems containsSemiMixedTypes="0" containsString="0" containsNumber="1" containsInteger="1" minValue="911" maxValue="947"/>
    </cacheField>
    <cacheField name="Method" numFmtId="0">
      <sharedItems/>
    </cacheField>
    <cacheField name="Inst" numFmtId="0">
      <sharedItems/>
    </cacheField>
    <cacheField name="Type" numFmtId="0">
      <sharedItems/>
    </cacheField>
    <cacheField name="Entry" numFmtId="2">
      <sharedItems containsSemiMixedTypes="0" containsString="0" containsNumber="1" minValue="5707.5" maxValue="5727.5"/>
    </cacheField>
    <cacheField name="Exit 1" numFmtId="2">
      <sharedItems containsSemiMixedTypes="0" containsString="0" containsNumber="1" minValue="5703.5" maxValue="5737.5"/>
    </cacheField>
    <cacheField name="Qty" numFmtId="0">
      <sharedItems containsSemiMixedTypes="0" containsString="0" containsNumber="1" containsInteger="1" minValue="1" maxValue="3"/>
    </cacheField>
    <cacheField name="Exit 2" numFmtId="2">
      <sharedItems containsString="0" containsBlank="1" containsNumber="1" minValue="5727.5" maxValue="5747"/>
    </cacheField>
    <cacheField name="Qty2" numFmtId="0">
      <sharedItems containsString="0" containsBlank="1" containsNumber="1" containsInteger="1" minValue="1" maxValue="1"/>
    </cacheField>
    <cacheField name="Exit 3" numFmtId="2">
      <sharedItems containsString="0" containsBlank="1" containsNumber="1" minValue="5726.5" maxValue="5738"/>
    </cacheField>
    <cacheField name="Qty3" numFmtId="0">
      <sharedItems containsString="0" containsBlank="1" containsNumber="1" containsInteger="1" minValue="1" maxValue="1"/>
    </cacheField>
    <cacheField name="VWAP" numFmtId="2">
      <sharedItems containsNonDate="0" containsString="0" containsBlank="1"/>
    </cacheField>
    <cacheField name="v" numFmtId="2">
      <sharedItems containsSemiMixedTypes="0" containsString="0" containsNumber="1" containsInteger="1" minValue="-1" maxValue="-1"/>
    </cacheField>
    <cacheField name="MAE1" numFmtId="1">
      <sharedItems containsSemiMixedTypes="0" containsString="0" containsNumber="1" containsInteger="1" minValue="0" maxValue="21"/>
    </cacheField>
    <cacheField name="MAE2" numFmtId="1">
      <sharedItems containsString="0" containsBlank="1" containsNumber="1" containsInteger="1" minValue="0" maxValue="6"/>
    </cacheField>
    <cacheField name="MAE3" numFmtId="1">
      <sharedItems containsString="0" containsBlank="1" containsNumber="1" containsInteger="1" minValue="6" maxValue="6"/>
    </cacheField>
    <cacheField name="maecalc" numFmtId="0">
      <sharedItems containsSemiMixedTypes="0" containsString="0" containsNumber="1" containsInteger="1" minValue="0" maxValue="21"/>
    </cacheField>
    <cacheField name="maecalc2" numFmtId="0">
      <sharedItems containsSemiMixedTypes="0" containsString="0" containsNumber="1" containsInteger="1" minValue="6" maxValue="21"/>
    </cacheField>
    <cacheField name="Bench_x000a_mark" numFmtId="1">
      <sharedItems containsSemiMixedTypes="0" containsString="0" containsNumber="1" containsInteger="1" minValue="1" maxValue="80"/>
    </cacheField>
    <cacheField name="MFE2" numFmtId="1">
      <sharedItems containsSemiMixedTypes="0" containsString="0" containsNumber="1" containsInteger="1" minValue="1" maxValue="80"/>
    </cacheField>
    <cacheField name="Efficiency_x000a_Exit 1" numFmtId="9">
      <sharedItems containsSemiMixedTypes="0" containsString="0" containsNumber="1" minValue="0" maxValue="0.3125"/>
    </cacheField>
    <cacheField name="Efficiency_x000a_Exit 2" numFmtId="9">
      <sharedItems containsMixedTypes="1" containsNumber="1" minValue="0.5" maxValue="0.609375"/>
    </cacheField>
    <cacheField name="Efficiency_x000a_Exit 3" numFmtId="9">
      <sharedItems containsMixedTypes="1" containsNumber="1" minValue="0.328125" maxValue="0.47499999999999998"/>
    </cacheField>
    <cacheField name="Minutes1" numFmtId="1">
      <sharedItems containsSemiMixedTypes="0" containsString="0" containsNumber="1" containsInteger="1" minValue="1" maxValue="5"/>
    </cacheField>
    <cacheField name="Minutes2" numFmtId="1">
      <sharedItems containsString="0" containsBlank="1" containsNumber="1" containsInteger="1" minValue="5" maxValue="13"/>
    </cacheField>
    <cacheField name="Minutes3" numFmtId="1">
      <sharedItems containsString="0" containsBlank="1" containsNumber="1" containsInteger="1" minValue="10" maxValue="16"/>
    </cacheField>
    <cacheField name="m2" numFmtId="0">
      <sharedItems containsSemiMixedTypes="0" containsString="0" containsNumber="1" containsInteger="1" minValue="2" maxValue="13"/>
    </cacheField>
    <cacheField name="m3" numFmtId="0">
      <sharedItems containsSemiMixedTypes="0" containsString="0" containsNumber="1" containsInteger="1" minValue="2" maxValue="16"/>
    </cacheField>
    <cacheField name="Init_x000a_Stop" numFmtId="1">
      <sharedItems containsSemiMixedTypes="0" containsString="0" containsNumber="1" containsInteger="1" minValue="20" maxValue="20"/>
    </cacheField>
    <cacheField name="Risk_x000a_%" numFmtId="168">
      <sharedItems containsSemiMixedTypes="0" containsString="0" containsNumber="1" minValue="7.447572980041112E-3" maxValue="7.612316242181982E-3"/>
    </cacheField>
    <cacheField name="Comment" numFmtId="0">
      <sharedItems containsNonDate="0" containsString="0" containsBlank="1"/>
    </cacheField>
    <cacheField name="G1" numFmtId="1">
      <sharedItems containsNonDate="0" containsString="0" containsBlank="1"/>
    </cacheField>
    <cacheField name="G2" numFmtId="1">
      <sharedItems containsNonDate="0" containsString="0" containsBlank="1"/>
    </cacheField>
    <cacheField name="Thoughts" numFmtId="0">
      <sharedItems containsNonDate="0" containsString="0" containsBlank="1"/>
    </cacheField>
    <cacheField name="Result E1" numFmtId="166">
      <sharedItems containsSemiMixedTypes="0" containsString="0" containsNumber="1" minValue="-802.86" maxValue="244.88"/>
    </cacheField>
    <cacheField name="Result E2" numFmtId="166">
      <sharedItems containsMixedTypes="1" containsNumber="1" minValue="482.38" maxValue="494.88"/>
    </cacheField>
    <cacheField name="Result E3" numFmtId="166">
      <sharedItems containsMixedTypes="1" containsNumber="1" minValue="257.38" maxValue="469.88"/>
    </cacheField>
    <cacheField name="e1c" numFmtId="166">
      <sharedItems containsSemiMixedTypes="0" containsString="0" containsNumber="1" minValue="-267.62" maxValue="244.88"/>
    </cacheField>
    <cacheField name="e2c" numFmtId="166">
      <sharedItems containsSemiMixedTypes="0" containsString="0" containsNumber="1" minValue="-267.62" maxValue="494.88"/>
    </cacheField>
    <cacheField name="e3c" numFmtId="166">
      <sharedItems containsSemiMixedTypes="0" containsString="0" containsNumber="1" minValue="-267.62" maxValue="469.88"/>
    </cacheField>
    <cacheField name="Result" numFmtId="166">
      <sharedItems containsSemiMixedTypes="0" containsString="0" containsNumber="1" minValue="-802.86" maxValue="1209.6399999999999"/>
    </cacheField>
  </cacheFields>
</pivotCacheDefinition>
</file>

<file path=xl/pivotCache/pivotCacheDefinition5.xml><?xml version="1.0" encoding="utf-8"?>
<pivotCacheDefinition xmlns="http://schemas.openxmlformats.org/spreadsheetml/2006/main" xmlns:r="http://schemas.openxmlformats.org/officeDocument/2006/relationships" r:id="rId1" refreshedBy="Victor" refreshedDate="40926.589512500002" createdVersion="3" refreshedVersion="3" minRefreshableVersion="3" recordCount="3">
  <cacheSource type="worksheet">
    <worksheetSource name="Pivota1onpivottab"/>
  </cacheSource>
  <cacheFields count="53">
    <cacheField name="Trade" numFmtId="0">
      <sharedItems containsSemiMixedTypes="0" containsString="0" containsNumber="1" containsInteger="1" minValue="1" maxValue="3"/>
    </cacheField>
    <cacheField name="Date" numFmtId="165">
      <sharedItems containsSemiMixedTypes="0" containsNonDate="0" containsDate="1" containsString="0" minDate="2011-12-15T00:00:00" maxDate="2011-12-16T00:00:00"/>
    </cacheField>
    <cacheField name="Time_x000a_(MIL)" numFmtId="171">
      <sharedItems containsSemiMixedTypes="0" containsString="0" containsNumber="1" containsInteger="1" minValue="911" maxValue="947"/>
    </cacheField>
    <cacheField name="Method" numFmtId="0">
      <sharedItems count="2">
        <s v="S/R"/>
        <s v="TL Touch/Pullback"/>
      </sharedItems>
    </cacheField>
    <cacheField name="Inst" numFmtId="0">
      <sharedItems count="1">
        <s v="FDAX"/>
      </sharedItems>
    </cacheField>
    <cacheField name="Type" numFmtId="0">
      <sharedItems count="1">
        <s v="Long"/>
      </sharedItems>
    </cacheField>
    <cacheField name="Entry" numFmtId="2">
      <sharedItems containsSemiMixedTypes="0" containsString="0" containsNumber="1" minValue="5707.5" maxValue="5727.5"/>
    </cacheField>
    <cacheField name="Exit 1" numFmtId="2">
      <sharedItems containsSemiMixedTypes="0" containsString="0" containsNumber="1" minValue="5703.5" maxValue="5737.5"/>
    </cacheField>
    <cacheField name="Qty" numFmtId="0">
      <sharedItems containsSemiMixedTypes="0" containsString="0" containsNumber="1" containsInteger="1" minValue="1" maxValue="3"/>
    </cacheField>
    <cacheField name="Exit 2" numFmtId="2">
      <sharedItems containsString="0" containsBlank="1" containsNumber="1" minValue="5727.5" maxValue="5747"/>
    </cacheField>
    <cacheField name="Qty2" numFmtId="0">
      <sharedItems containsString="0" containsBlank="1" containsNumber="1" containsInteger="1" minValue="1" maxValue="1"/>
    </cacheField>
    <cacheField name="Exit 3" numFmtId="2">
      <sharedItems containsString="0" containsBlank="1" containsNumber="1" minValue="5726.5" maxValue="5738"/>
    </cacheField>
    <cacheField name="Qty3" numFmtId="0">
      <sharedItems containsString="0" containsBlank="1" containsNumber="1" containsInteger="1" minValue="1" maxValue="1"/>
    </cacheField>
    <cacheField name="VWAP" numFmtId="2">
      <sharedItems containsNonDate="0" containsString="0" containsBlank="1"/>
    </cacheField>
    <cacheField name="v" numFmtId="2">
      <sharedItems containsSemiMixedTypes="0" containsString="0" containsNumber="1" containsInteger="1" minValue="-1" maxValue="-1"/>
    </cacheField>
    <cacheField name="MAE1" numFmtId="1">
      <sharedItems containsSemiMixedTypes="0" containsString="0" containsNumber="1" containsInteger="1" minValue="0" maxValue="21"/>
    </cacheField>
    <cacheField name="MAE2" numFmtId="1">
      <sharedItems containsString="0" containsBlank="1" containsNumber="1" containsInteger="1" minValue="0" maxValue="6"/>
    </cacheField>
    <cacheField name="MAE3" numFmtId="1">
      <sharedItems containsString="0" containsBlank="1" containsNumber="1" containsInteger="1" minValue="6" maxValue="6"/>
    </cacheField>
    <cacheField name="maecalc" numFmtId="0">
      <sharedItems containsSemiMixedTypes="0" containsString="0" containsNumber="1" containsInteger="1" minValue="0" maxValue="21"/>
    </cacheField>
    <cacheField name="maecalc2" numFmtId="0">
      <sharedItems containsSemiMixedTypes="0" containsString="0" containsNumber="1" containsInteger="1" minValue="6" maxValue="21"/>
    </cacheField>
    <cacheField name="Bench_x000a_mark" numFmtId="1">
      <sharedItems containsSemiMixedTypes="0" containsString="0" containsNumber="1" containsInteger="1" minValue="1" maxValue="80"/>
    </cacheField>
    <cacheField name="MFE2" numFmtId="1">
      <sharedItems containsSemiMixedTypes="0" containsString="0" containsNumber="1" containsInteger="1" minValue="1" maxValue="80"/>
    </cacheField>
    <cacheField name="Efficiency_x000a_Exit 1" numFmtId="9">
      <sharedItems containsSemiMixedTypes="0" containsString="0" containsNumber="1" minValue="0" maxValue="0.3125"/>
    </cacheField>
    <cacheField name="Efficiency_x000a_Exit 2" numFmtId="9">
      <sharedItems containsMixedTypes="1" containsNumber="1" minValue="0.5" maxValue="0.609375"/>
    </cacheField>
    <cacheField name="Efficiency_x000a_Exit 3" numFmtId="9">
      <sharedItems containsMixedTypes="1" containsNumber="1" minValue="0.328125" maxValue="0.47499999999999998"/>
    </cacheField>
    <cacheField name="Minutes1" numFmtId="1">
      <sharedItems containsSemiMixedTypes="0" containsString="0" containsNumber="1" containsInteger="1" minValue="1" maxValue="5"/>
    </cacheField>
    <cacheField name="Minutes2" numFmtId="1">
      <sharedItems containsString="0" containsBlank="1" containsNumber="1" containsInteger="1" minValue="5" maxValue="13"/>
    </cacheField>
    <cacheField name="Minutes3" numFmtId="1">
      <sharedItems containsString="0" containsBlank="1" containsNumber="1" containsInteger="1" minValue="10" maxValue="16"/>
    </cacheField>
    <cacheField name="m2" numFmtId="0">
      <sharedItems containsSemiMixedTypes="0" containsString="0" containsNumber="1" containsInteger="1" minValue="2" maxValue="13"/>
    </cacheField>
    <cacheField name="m3" numFmtId="0">
      <sharedItems containsSemiMixedTypes="0" containsString="0" containsNumber="1" containsInteger="1" minValue="2" maxValue="16"/>
    </cacheField>
    <cacheField name="Init_x000a_Stop" numFmtId="1">
      <sharedItems containsSemiMixedTypes="0" containsString="0" containsNumber="1" containsInteger="1" minValue="20" maxValue="20"/>
    </cacheField>
    <cacheField name="Risk_x000a_%" numFmtId="168">
      <sharedItems containsSemiMixedTypes="0" containsString="0" containsNumber="1" minValue="7.447572980041112E-3" maxValue="7.612316242181982E-3"/>
    </cacheField>
    <cacheField name="Comment" numFmtId="0">
      <sharedItems containsNonDate="0" containsString="0" containsBlank="1" count="1">
        <m/>
      </sharedItems>
    </cacheField>
    <cacheField name="G1" numFmtId="1">
      <sharedItems containsNonDate="0" containsString="0" containsBlank="1"/>
    </cacheField>
    <cacheField name="G2" numFmtId="1">
      <sharedItems containsNonDate="0" containsString="0" containsBlank="1"/>
    </cacheField>
    <cacheField name="Thoughts" numFmtId="0">
      <sharedItems containsNonDate="0" containsString="0" containsBlank="1"/>
    </cacheField>
    <cacheField name="Result E1" numFmtId="166">
      <sharedItems containsSemiMixedTypes="0" containsString="0" containsNumber="1" minValue="-802.86" maxValue="244.88"/>
    </cacheField>
    <cacheField name="Result E2" numFmtId="166">
      <sharedItems containsMixedTypes="1" containsNumber="1" minValue="482.38" maxValue="494.88"/>
    </cacheField>
    <cacheField name="Result E3" numFmtId="166">
      <sharedItems containsMixedTypes="1" containsNumber="1" minValue="257.38" maxValue="469.88"/>
    </cacheField>
    <cacheField name="e1c" numFmtId="166">
      <sharedItems containsSemiMixedTypes="0" containsString="0" containsNumber="1" minValue="-267.62" maxValue="244.88"/>
    </cacheField>
    <cacheField name="e2c" numFmtId="166">
      <sharedItems containsSemiMixedTypes="0" containsString="0" containsNumber="1" minValue="-267.62" maxValue="494.88"/>
    </cacheField>
    <cacheField name="e3c" numFmtId="166">
      <sharedItems containsSemiMixedTypes="0" containsString="0" containsNumber="1" minValue="-267.62" maxValue="469.88"/>
    </cacheField>
    <cacheField name="Result" numFmtId="166">
      <sharedItems containsSemiMixedTypes="0" containsString="0" containsNumber="1" minValue="-802.86" maxValue="1209.6399999999999"/>
    </cacheField>
    <cacheField name="WoL" numFmtId="166">
      <sharedItems count="2">
        <s v="Losing"/>
        <s v="Winning"/>
      </sharedItems>
    </cacheField>
    <cacheField name=" $100.000 " numFmtId="166">
      <sharedItems containsSemiMixedTypes="0" containsString="0" containsNumber="1" minValue="99197.14" maxValue="101391.42"/>
    </cacheField>
    <cacheField name="dd" numFmtId="166">
      <sharedItems containsSemiMixedTypes="0" containsString="0" containsNumber="1" minValue="0" maxValue="802.86000000000058"/>
    </cacheField>
    <cacheField name="Result %" numFmtId="10">
      <sharedItems containsSemiMixedTypes="0" containsString="0" containsNumber="1" minValue="-8.0935801173299959E-3" maxValue="1.2047393612264031E-2"/>
    </cacheField>
    <cacheField name="Contracts" numFmtId="1">
      <sharedItems containsSemiMixedTypes="0" containsString="0" containsNumber="1" containsInteger="1" minValue="3" maxValue="3"/>
    </cacheField>
    <cacheField name="Hour" numFmtId="1">
      <sharedItems containsSemiMixedTypes="0" containsString="0" containsNumber="1" containsInteger="1" minValue="9" maxValue="9"/>
    </cacheField>
    <cacheField name="Commission" numFmtId="164">
      <sharedItems containsSemiMixedTypes="0" containsString="0" containsNumber="1" minValue="5.12" maxValue="5.12"/>
    </cacheField>
    <cacheField name="Tick Value" numFmtId="164">
      <sharedItems containsSemiMixedTypes="0" containsString="0" containsNumber="1" minValue="12.5" maxValue="12.5"/>
    </cacheField>
    <cacheField name="Point Value" numFmtId="164">
      <sharedItems containsSemiMixedTypes="0" containsString="0" containsNumber="1" containsInteger="1" minValue="25" maxValue="25"/>
    </cacheField>
    <cacheField name="Tick Size" numFmtId="0">
      <sharedItems containsSemiMixedTypes="0" containsString="0" containsNumber="1" minValue="0.5" maxValue="0.5"/>
    </cacheField>
  </cacheFields>
</pivotCacheDefinition>
</file>

<file path=xl/pivotCache/pivotCacheDefinition6.xml><?xml version="1.0" encoding="utf-8"?>
<pivotCacheDefinition xmlns="http://schemas.openxmlformats.org/spreadsheetml/2006/main" xmlns:r="http://schemas.openxmlformats.org/officeDocument/2006/relationships" r:id="rId1" refreshedBy="Victor" refreshedDate="40926.611008101849" createdVersion="3" refreshedVersion="3" minRefreshableVersion="3" recordCount="2320">
  <cacheSource type="worksheet">
    <worksheetSource ref="F1:Y1048576" sheet="Journal"/>
  </cacheSource>
  <cacheFields count="20">
    <cacheField name="Type" numFmtId="0">
      <sharedItems containsBlank="1" count="4">
        <s v="Type"/>
        <s v="Long"/>
        <m/>
        <s v="Short" u="1"/>
      </sharedItems>
    </cacheField>
    <cacheField name="Entry" numFmtId="2">
      <sharedItems containsBlank="1" containsMixedTypes="1" containsNumber="1" minValue="5707.5" maxValue="5727.5"/>
    </cacheField>
    <cacheField name="Exit 1" numFmtId="2">
      <sharedItems containsBlank="1" containsMixedTypes="1" containsNumber="1" minValue="5703.5" maxValue="5737.5"/>
    </cacheField>
    <cacheField name="Qty" numFmtId="0">
      <sharedItems containsBlank="1" containsMixedTypes="1" containsNumber="1" containsInteger="1" minValue="1" maxValue="3"/>
    </cacheField>
    <cacheField name="Exit 2" numFmtId="2">
      <sharedItems containsBlank="1" containsMixedTypes="1" containsNumber="1" minValue="5727.5" maxValue="5747"/>
    </cacheField>
    <cacheField name="Qty2" numFmtId="0">
      <sharedItems containsBlank="1" containsMixedTypes="1" containsNumber="1" containsInteger="1" minValue="1" maxValue="1"/>
    </cacheField>
    <cacheField name="Exit 3" numFmtId="2">
      <sharedItems containsBlank="1" containsMixedTypes="1" containsNumber="1" minValue="5726.5" maxValue="5738"/>
    </cacheField>
    <cacheField name="Qty3" numFmtId="0">
      <sharedItems containsBlank="1" containsMixedTypes="1" containsNumber="1" containsInteger="1" minValue="1" maxValue="1"/>
    </cacheField>
    <cacheField name="VWAP" numFmtId="2">
      <sharedItems containsBlank="1"/>
    </cacheField>
    <cacheField name="v" numFmtId="2">
      <sharedItems containsBlank="1" containsMixedTypes="1" containsNumber="1" containsInteger="1" minValue="-1" maxValue="-1"/>
    </cacheField>
    <cacheField name="MAE1" numFmtId="1">
      <sharedItems containsBlank="1" containsMixedTypes="1" containsNumber="1" containsInteger="1" minValue="0" maxValue="21"/>
    </cacheField>
    <cacheField name="MAE2" numFmtId="1">
      <sharedItems containsBlank="1" containsMixedTypes="1" containsNumber="1" containsInteger="1" minValue="0" maxValue="6"/>
    </cacheField>
    <cacheField name="MAE3" numFmtId="1">
      <sharedItems containsBlank="1" containsMixedTypes="1" containsNumber="1" containsInteger="1" minValue="6" maxValue="6"/>
    </cacheField>
    <cacheField name="maecalc" numFmtId="0">
      <sharedItems containsBlank="1" containsMixedTypes="1" containsNumber="1" containsInteger="1" minValue="0" maxValue="21"/>
    </cacheField>
    <cacheField name="maecalc2" numFmtId="0">
      <sharedItems containsBlank="1" containsMixedTypes="1" containsNumber="1" containsInteger="1" minValue="6" maxValue="21"/>
    </cacheField>
    <cacheField name="Bench mark" numFmtId="1">
      <sharedItems containsBlank="1" containsMixedTypes="1" containsNumber="1" containsInteger="1" minValue="1" maxValue="80"/>
    </cacheField>
    <cacheField name="MFE 2" numFmtId="1">
      <sharedItems containsBlank="1" containsMixedTypes="1" containsNumber="1" containsInteger="1" minValue="1" maxValue="80"/>
    </cacheField>
    <cacheField name="Efficiency Exit 1" numFmtId="9">
      <sharedItems containsBlank="1" containsMixedTypes="1" containsNumber="1" minValue="0" maxValue="0.3125"/>
    </cacheField>
    <cacheField name="Efficiency Exit 2" numFmtId="9">
      <sharedItems containsBlank="1" containsMixedTypes="1" containsNumber="1" minValue="0.5" maxValue="0.609375"/>
    </cacheField>
    <cacheField name="Efficiency Exit 3" numFmtId="9">
      <sharedItems containsBlank="1" containsMixedTypes="1" containsNumber="1" minValue="0.328125" maxValue="0.47499999999999998"/>
    </cacheField>
  </cacheFields>
</pivotCacheDefinition>
</file>

<file path=xl/pivotCache/pivotCacheDefinition7.xml><?xml version="1.0" encoding="utf-8"?>
<pivotCacheDefinition xmlns="http://schemas.openxmlformats.org/spreadsheetml/2006/main" xmlns:r="http://schemas.openxmlformats.org/officeDocument/2006/relationships" r:id="rId1" refreshedBy="Victor" refreshedDate="40926.611011574074" createdVersion="3" refreshedVersion="3" minRefreshableVersion="3" recordCount="2320">
  <cacheSource type="worksheet">
    <worksheetSource ref="E1:AG1048576" sheet="Journal"/>
  </cacheSource>
  <cacheFields count="29">
    <cacheField name="Inst" numFmtId="0">
      <sharedItems containsBlank="1"/>
    </cacheField>
    <cacheField name="Type" numFmtId="0">
      <sharedItems containsBlank="1" count="4">
        <s v="Type"/>
        <s v="Long"/>
        <m/>
        <s v="Short" u="1"/>
      </sharedItems>
    </cacheField>
    <cacheField name="Entry" numFmtId="2">
      <sharedItems containsBlank="1" containsMixedTypes="1" containsNumber="1" minValue="5707.5" maxValue="5727.5"/>
    </cacheField>
    <cacheField name="Exit 1" numFmtId="2">
      <sharedItems containsBlank="1" containsMixedTypes="1" containsNumber="1" minValue="5703.5" maxValue="5737.5"/>
    </cacheField>
    <cacheField name="Qty" numFmtId="0">
      <sharedItems containsBlank="1" containsMixedTypes="1" containsNumber="1" containsInteger="1" minValue="1" maxValue="3"/>
    </cacheField>
    <cacheField name="Exit 2" numFmtId="2">
      <sharedItems containsBlank="1" containsMixedTypes="1" containsNumber="1" minValue="5727.5" maxValue="5747"/>
    </cacheField>
    <cacheField name="Qty2" numFmtId="0">
      <sharedItems containsBlank="1" containsMixedTypes="1" containsNumber="1" containsInteger="1" minValue="1" maxValue="1"/>
    </cacheField>
    <cacheField name="Exit 3" numFmtId="2">
      <sharedItems containsBlank="1" containsMixedTypes="1" containsNumber="1" minValue="5726.5" maxValue="5738"/>
    </cacheField>
    <cacheField name="Qty3" numFmtId="0">
      <sharedItems containsBlank="1" containsMixedTypes="1" containsNumber="1" containsInteger="1" minValue="1" maxValue="1"/>
    </cacheField>
    <cacheField name="VWAP" numFmtId="2">
      <sharedItems containsBlank="1"/>
    </cacheField>
    <cacheField name="v" numFmtId="2">
      <sharedItems containsBlank="1" containsMixedTypes="1" containsNumber="1" containsInteger="1" minValue="-1" maxValue="-1"/>
    </cacheField>
    <cacheField name="MAE1" numFmtId="1">
      <sharedItems containsBlank="1" containsMixedTypes="1" containsNumber="1" containsInteger="1" minValue="0" maxValue="21"/>
    </cacheField>
    <cacheField name="MAE2" numFmtId="1">
      <sharedItems containsBlank="1" containsMixedTypes="1" containsNumber="1" containsInteger="1" minValue="0" maxValue="6"/>
    </cacheField>
    <cacheField name="MAE3" numFmtId="1">
      <sharedItems containsBlank="1" containsMixedTypes="1" containsNumber="1" containsInteger="1" minValue="6" maxValue="6"/>
    </cacheField>
    <cacheField name="maecalc" numFmtId="0">
      <sharedItems containsBlank="1" containsMixedTypes="1" containsNumber="1" containsInteger="1" minValue="0" maxValue="21"/>
    </cacheField>
    <cacheField name="maecalc2" numFmtId="0">
      <sharedItems containsBlank="1" containsMixedTypes="1" containsNumber="1" containsInteger="1" minValue="6" maxValue="21"/>
    </cacheField>
    <cacheField name="Bench mark" numFmtId="1">
      <sharedItems containsBlank="1" containsMixedTypes="1" containsNumber="1" containsInteger="1" minValue="1" maxValue="80"/>
    </cacheField>
    <cacheField name="MFE 2" numFmtId="1">
      <sharedItems containsBlank="1" containsMixedTypes="1" containsNumber="1" containsInteger="1" minValue="1" maxValue="80"/>
    </cacheField>
    <cacheField name="Efficiency Exit 1" numFmtId="9">
      <sharedItems containsBlank="1" containsMixedTypes="1" containsNumber="1" minValue="0" maxValue="0.3125"/>
    </cacheField>
    <cacheField name="Efficiency Exit 2" numFmtId="9">
      <sharedItems containsBlank="1" containsMixedTypes="1" containsNumber="1" minValue="0.5" maxValue="0.609375"/>
    </cacheField>
    <cacheField name="Efficiency Exit 3" numFmtId="9">
      <sharedItems containsBlank="1" containsMixedTypes="1" containsNumber="1" minValue="0.328125" maxValue="0.47499999999999998"/>
    </cacheField>
    <cacheField name="Minutes1" numFmtId="1">
      <sharedItems containsBlank="1" containsMixedTypes="1" containsNumber="1" containsInteger="1" minValue="1" maxValue="5"/>
    </cacheField>
    <cacheField name="Minutes2" numFmtId="1">
      <sharedItems containsBlank="1" containsMixedTypes="1" containsNumber="1" containsInteger="1" minValue="5" maxValue="13"/>
    </cacheField>
    <cacheField name="Minutes3" numFmtId="1">
      <sharedItems containsBlank="1" containsMixedTypes="1" containsNumber="1" containsInteger="1" minValue="10" maxValue="16"/>
    </cacheField>
    <cacheField name="m2" numFmtId="0">
      <sharedItems containsBlank="1" containsMixedTypes="1" containsNumber="1" containsInteger="1" minValue="2" maxValue="13"/>
    </cacheField>
    <cacheField name="m3" numFmtId="0">
      <sharedItems containsBlank="1" containsMixedTypes="1" containsNumber="1" containsInteger="1" minValue="2" maxValue="16"/>
    </cacheField>
    <cacheField name="Init Stop" numFmtId="1">
      <sharedItems containsBlank="1" containsMixedTypes="1" containsNumber="1" containsInteger="1" minValue="20" maxValue="20"/>
    </cacheField>
    <cacheField name="Risk %" numFmtId="168">
      <sharedItems containsBlank="1" containsMixedTypes="1" containsNumber="1" minValue="7.447572980041112E-3" maxValue="7.612316242181982E-3"/>
    </cacheField>
    <cacheField name="Comment" numFmtId="0">
      <sharedItems containsBlank="1" count="4">
        <s v="Comment"/>
        <m/>
        <s v="Did not follow rules" u="1"/>
        <s v="Followed Rules" u="1"/>
      </sharedItems>
    </cacheField>
  </cacheFields>
</pivotCacheDefinition>
</file>

<file path=xl/pivotCache/pivotCacheDefinition8.xml><?xml version="1.0" encoding="utf-8"?>
<pivotCacheDefinition xmlns="http://schemas.openxmlformats.org/spreadsheetml/2006/main" xmlns:r="http://schemas.openxmlformats.org/officeDocument/2006/relationships" r:id="rId1" refreshedBy="Victor" refreshedDate="40926.611013194444" createdVersion="3" refreshedVersion="3" minRefreshableVersion="3" recordCount="2320">
  <cacheSource type="worksheet">
    <worksheetSource ref="F1:AU1048576" sheet="Journal"/>
  </cacheSource>
  <cacheFields count="42">
    <cacheField name="Type" numFmtId="0">
      <sharedItems containsBlank="1" count="4">
        <s v="Type"/>
        <s v="Long"/>
        <m/>
        <s v="Short" u="1"/>
      </sharedItems>
    </cacheField>
    <cacheField name="Entry" numFmtId="2">
      <sharedItems containsBlank="1" containsMixedTypes="1" containsNumber="1" minValue="5707.5" maxValue="5727.5"/>
    </cacheField>
    <cacheField name="Exit 1" numFmtId="2">
      <sharedItems containsBlank="1" containsMixedTypes="1" containsNumber="1" minValue="5703.5" maxValue="5737.5"/>
    </cacheField>
    <cacheField name="Qty" numFmtId="0">
      <sharedItems containsBlank="1" containsMixedTypes="1" containsNumber="1" containsInteger="1" minValue="1" maxValue="3"/>
    </cacheField>
    <cacheField name="Exit 2" numFmtId="2">
      <sharedItems containsBlank="1" containsMixedTypes="1" containsNumber="1" minValue="5727.5" maxValue="5747"/>
    </cacheField>
    <cacheField name="Qty2" numFmtId="0">
      <sharedItems containsBlank="1" containsMixedTypes="1" containsNumber="1" containsInteger="1" minValue="1" maxValue="1"/>
    </cacheField>
    <cacheField name="Exit 3" numFmtId="2">
      <sharedItems containsBlank="1" containsMixedTypes="1" containsNumber="1" minValue="5726.5" maxValue="5738"/>
    </cacheField>
    <cacheField name="Qty3" numFmtId="0">
      <sharedItems containsBlank="1" containsMixedTypes="1" containsNumber="1" containsInteger="1" minValue="1" maxValue="1"/>
    </cacheField>
    <cacheField name="VWAP" numFmtId="2">
      <sharedItems containsBlank="1"/>
    </cacheField>
    <cacheField name="v" numFmtId="2">
      <sharedItems containsBlank="1" containsMixedTypes="1" containsNumber="1" containsInteger="1" minValue="-1" maxValue="-1"/>
    </cacheField>
    <cacheField name="MAE1" numFmtId="1">
      <sharedItems containsBlank="1" containsMixedTypes="1" containsNumber="1" containsInteger="1" minValue="0" maxValue="21"/>
    </cacheField>
    <cacheField name="MAE2" numFmtId="1">
      <sharedItems containsBlank="1" containsMixedTypes="1" containsNumber="1" containsInteger="1" minValue="0" maxValue="6"/>
    </cacheField>
    <cacheField name="MAE3" numFmtId="1">
      <sharedItems containsBlank="1" containsMixedTypes="1" containsNumber="1" containsInteger="1" minValue="6" maxValue="6"/>
    </cacheField>
    <cacheField name="maecalc" numFmtId="0">
      <sharedItems containsBlank="1" containsMixedTypes="1" containsNumber="1" containsInteger="1" minValue="0" maxValue="21"/>
    </cacheField>
    <cacheField name="maecalc2" numFmtId="0">
      <sharedItems containsBlank="1" containsMixedTypes="1" containsNumber="1" containsInteger="1" minValue="6" maxValue="21"/>
    </cacheField>
    <cacheField name="Bench mark" numFmtId="1">
      <sharedItems containsBlank="1" containsMixedTypes="1" containsNumber="1" containsInteger="1" minValue="1" maxValue="80"/>
    </cacheField>
    <cacheField name="MFE 2" numFmtId="1">
      <sharedItems containsBlank="1" containsMixedTypes="1" containsNumber="1" containsInteger="1" minValue="1" maxValue="80"/>
    </cacheField>
    <cacheField name="Efficiency Exit 1" numFmtId="9">
      <sharedItems containsBlank="1" containsMixedTypes="1" containsNumber="1" minValue="0" maxValue="0.3125"/>
    </cacheField>
    <cacheField name="Efficiency Exit 2" numFmtId="9">
      <sharedItems containsBlank="1" containsMixedTypes="1" containsNumber="1" minValue="0.5" maxValue="0.609375"/>
    </cacheField>
    <cacheField name="Efficiency Exit 3" numFmtId="9">
      <sharedItems containsBlank="1" containsMixedTypes="1" containsNumber="1" minValue="0.328125" maxValue="0.47499999999999998"/>
    </cacheField>
    <cacheField name="Minutes1" numFmtId="1">
      <sharedItems containsBlank="1" containsMixedTypes="1" containsNumber="1" containsInteger="1" minValue="1" maxValue="5"/>
    </cacheField>
    <cacheField name="Minutes2" numFmtId="1">
      <sharedItems containsBlank="1" containsMixedTypes="1" containsNumber="1" containsInteger="1" minValue="5" maxValue="13"/>
    </cacheField>
    <cacheField name="Minutes3" numFmtId="1">
      <sharedItems containsBlank="1" containsMixedTypes="1" containsNumber="1" containsInteger="1" minValue="10" maxValue="16"/>
    </cacheField>
    <cacheField name="m2" numFmtId="0">
      <sharedItems containsBlank="1" containsMixedTypes="1" containsNumber="1" containsInteger="1" minValue="2" maxValue="13"/>
    </cacheField>
    <cacheField name="m3" numFmtId="0">
      <sharedItems containsBlank="1" containsMixedTypes="1" containsNumber="1" containsInteger="1" minValue="2" maxValue="16"/>
    </cacheField>
    <cacheField name="Init Stop" numFmtId="1">
      <sharedItems containsBlank="1" containsMixedTypes="1" containsNumber="1" containsInteger="1" minValue="20" maxValue="20"/>
    </cacheField>
    <cacheField name="Risk %" numFmtId="168">
      <sharedItems containsBlank="1" containsMixedTypes="1" containsNumber="1" minValue="7.447572980041112E-3" maxValue="7.612316242181982E-3"/>
    </cacheField>
    <cacheField name="Comment" numFmtId="0">
      <sharedItems containsBlank="1"/>
    </cacheField>
    <cacheField name="G1" numFmtId="1">
      <sharedItems containsBlank="1"/>
    </cacheField>
    <cacheField name="G2" numFmtId="1">
      <sharedItems containsBlank="1"/>
    </cacheField>
    <cacheField name="Thoughts" numFmtId="0">
      <sharedItems containsBlank="1"/>
    </cacheField>
    <cacheField name="Result E1" numFmtId="166">
      <sharedItems containsBlank="1" containsMixedTypes="1" containsNumber="1" minValue="-802.86" maxValue="244.88"/>
    </cacheField>
    <cacheField name="Result E2" numFmtId="166">
      <sharedItems containsBlank="1" containsMixedTypes="1" containsNumber="1" minValue="482.38" maxValue="494.88"/>
    </cacheField>
    <cacheField name="Result E3" numFmtId="166">
      <sharedItems containsBlank="1" containsMixedTypes="1" containsNumber="1" minValue="257.38" maxValue="469.88"/>
    </cacheField>
    <cacheField name="e1c" numFmtId="166">
      <sharedItems containsBlank="1" containsMixedTypes="1" containsNumber="1" minValue="-267.62" maxValue="244.88"/>
    </cacheField>
    <cacheField name="e2c" numFmtId="166">
      <sharedItems containsBlank="1" containsMixedTypes="1" containsNumber="1" minValue="-267.62" maxValue="494.88"/>
    </cacheField>
    <cacheField name="e3c" numFmtId="166">
      <sharedItems containsBlank="1" containsMixedTypes="1" containsNumber="1" minValue="-267.62" maxValue="469.88"/>
    </cacheField>
    <cacheField name="Result" numFmtId="166">
      <sharedItems containsBlank="1" containsMixedTypes="1" containsNumber="1" minValue="-802.86" maxValue="1209.6399999999999"/>
    </cacheField>
    <cacheField name="WoL" numFmtId="166">
      <sharedItems containsBlank="1" count="6">
        <s v="WoL"/>
        <s v="Losing"/>
        <s v="Winning"/>
        <s v=""/>
        <m/>
        <e v="#N/A" u="1"/>
      </sharedItems>
    </cacheField>
    <cacheField name="Balance" numFmtId="166">
      <sharedItems containsBlank="1" containsMixedTypes="1" containsNumber="1" minValue="99197.14" maxValue="101391.42"/>
    </cacheField>
    <cacheField name="dd" numFmtId="166">
      <sharedItems containsBlank="1" containsMixedTypes="1" containsNumber="1" minValue="0" maxValue="802.86000000000058"/>
    </cacheField>
    <cacheField name="Result %" numFmtId="10">
      <sharedItems containsBlank="1" containsMixedTypes="1" containsNumber="1" minValue="-8.0935801173299959E-3" maxValue="1.2047393612264031E-2"/>
    </cacheField>
  </cacheFields>
</pivotCacheDefinition>
</file>

<file path=xl/pivotCache/pivotCacheDefinition9.xml><?xml version="1.0" encoding="utf-8"?>
<pivotCacheDefinition xmlns="http://schemas.openxmlformats.org/spreadsheetml/2006/main" xmlns:r="http://schemas.openxmlformats.org/officeDocument/2006/relationships" r:id="rId1" refreshedBy="Victor" refreshedDate="40926.611016666669" createdVersion="3" refreshedVersion="3" minRefreshableVersion="3" recordCount="2320">
  <cacheSource type="worksheet">
    <worksheetSource ref="A1:BA1048576" sheet="Journal"/>
  </cacheSource>
  <cacheFields count="53">
    <cacheField name="Trade" numFmtId="0">
      <sharedItems containsBlank="1" containsMixedTypes="1" containsNumber="1" containsInteger="1" minValue="1" maxValue="3"/>
    </cacheField>
    <cacheField name="Date" numFmtId="165">
      <sharedItems containsDate="1" containsBlank="1" containsMixedTypes="1" minDate="2011-12-15T00:00:00" maxDate="2011-12-16T00:00:00"/>
    </cacheField>
    <cacheField name="Time (MIL)" numFmtId="171">
      <sharedItems containsBlank="1" containsMixedTypes="1" containsNumber="1" containsInteger="1" minValue="911" maxValue="947"/>
    </cacheField>
    <cacheField name="Method" numFmtId="0">
      <sharedItems containsBlank="1" count="12">
        <s v="Method"/>
        <s v="S/R"/>
        <s v="TL Touch/Pullback"/>
        <m/>
        <s v="Fade Channel" u="1"/>
        <s v="Channel Break" u="1"/>
        <s v="TL+S/R" u="1"/>
        <s v="Channel Breakout" u="1"/>
        <s v="Breakout/Breakdown" u="1"/>
        <s v="TL Break" u="1"/>
        <s v="Spike" u="1"/>
        <s v="Fade Breakout/Breakdown" u="1"/>
      </sharedItems>
    </cacheField>
    <cacheField name="Inst" numFmtId="0">
      <sharedItems containsBlank="1" count="6">
        <s v="Inst"/>
        <s v="FDAX"/>
        <m/>
        <s v="es" u="1"/>
        <s v="CL" u="1"/>
        <s v="GC" u="1"/>
      </sharedItems>
    </cacheField>
    <cacheField name="Type" numFmtId="0">
      <sharedItems containsBlank="1" count="4">
        <s v="Type"/>
        <s v="Long"/>
        <m/>
        <s v="Short" u="1"/>
      </sharedItems>
    </cacheField>
    <cacheField name="Entry" numFmtId="2">
      <sharedItems containsBlank="1" containsMixedTypes="1" containsNumber="1" minValue="5707.5" maxValue="5727.5"/>
    </cacheField>
    <cacheField name="Exit 1" numFmtId="2">
      <sharedItems containsBlank="1" containsMixedTypes="1" containsNumber="1" minValue="5703.5" maxValue="5737.5"/>
    </cacheField>
    <cacheField name="Qty" numFmtId="0">
      <sharedItems containsBlank="1" containsMixedTypes="1" containsNumber="1" containsInteger="1" minValue="1" maxValue="3"/>
    </cacheField>
    <cacheField name="Exit 2" numFmtId="2">
      <sharedItems containsBlank="1" containsMixedTypes="1" containsNumber="1" minValue="5727.5" maxValue="5747"/>
    </cacheField>
    <cacheField name="Qty2" numFmtId="0">
      <sharedItems containsBlank="1" containsMixedTypes="1" containsNumber="1" containsInteger="1" minValue="1" maxValue="1"/>
    </cacheField>
    <cacheField name="Exit 3" numFmtId="2">
      <sharedItems containsBlank="1" containsMixedTypes="1" containsNumber="1" minValue="5726.5" maxValue="5738"/>
    </cacheField>
    <cacheField name="Qty3" numFmtId="0">
      <sharedItems containsBlank="1" containsMixedTypes="1" containsNumber="1" containsInteger="1" minValue="1" maxValue="1"/>
    </cacheField>
    <cacheField name="VWAP" numFmtId="2">
      <sharedItems containsBlank="1"/>
    </cacheField>
    <cacheField name="v" numFmtId="2">
      <sharedItems containsBlank="1" containsMixedTypes="1" containsNumber="1" containsInteger="1" minValue="-1" maxValue="-1"/>
    </cacheField>
    <cacheField name="MAE1" numFmtId="1">
      <sharedItems containsBlank="1" containsMixedTypes="1" containsNumber="1" containsInteger="1" minValue="0" maxValue="21"/>
    </cacheField>
    <cacheField name="MAE2" numFmtId="1">
      <sharedItems containsBlank="1" containsMixedTypes="1" containsNumber="1" containsInteger="1" minValue="0" maxValue="6"/>
    </cacheField>
    <cacheField name="MAE3" numFmtId="1">
      <sharedItems containsBlank="1" containsMixedTypes="1" containsNumber="1" containsInteger="1" minValue="6" maxValue="6"/>
    </cacheField>
    <cacheField name="maecalc" numFmtId="0">
      <sharedItems containsBlank="1" containsMixedTypes="1" containsNumber="1" containsInteger="1" minValue="0" maxValue="21"/>
    </cacheField>
    <cacheField name="maecalc2" numFmtId="0">
      <sharedItems containsBlank="1" containsMixedTypes="1" containsNumber="1" containsInteger="1" minValue="6" maxValue="21"/>
    </cacheField>
    <cacheField name="Bench mark" numFmtId="1">
      <sharedItems containsBlank="1" containsMixedTypes="1" containsNumber="1" containsInteger="1" minValue="1" maxValue="80"/>
    </cacheField>
    <cacheField name="MFE 2" numFmtId="1">
      <sharedItems containsBlank="1" containsMixedTypes="1" containsNumber="1" containsInteger="1" minValue="1" maxValue="80"/>
    </cacheField>
    <cacheField name="Efficiency Exit 1" numFmtId="9">
      <sharedItems containsBlank="1" containsMixedTypes="1" containsNumber="1" minValue="0" maxValue="0.3125"/>
    </cacheField>
    <cacheField name="Efficiency Exit 2" numFmtId="9">
      <sharedItems containsBlank="1" containsMixedTypes="1" containsNumber="1" minValue="0.5" maxValue="0.609375"/>
    </cacheField>
    <cacheField name="Efficiency Exit 3" numFmtId="9">
      <sharedItems containsBlank="1" containsMixedTypes="1" containsNumber="1" minValue="0.328125" maxValue="0.47499999999999998"/>
    </cacheField>
    <cacheField name="Minutes1" numFmtId="1">
      <sharedItems containsBlank="1" containsMixedTypes="1" containsNumber="1" containsInteger="1" minValue="1" maxValue="5"/>
    </cacheField>
    <cacheField name="Minutes2" numFmtId="1">
      <sharedItems containsBlank="1" containsMixedTypes="1" containsNumber="1" containsInteger="1" minValue="5" maxValue="13"/>
    </cacheField>
    <cacheField name="Minutes3" numFmtId="1">
      <sharedItems containsBlank="1" containsMixedTypes="1" containsNumber="1" containsInteger="1" minValue="10" maxValue="16"/>
    </cacheField>
    <cacheField name="m2" numFmtId="0">
      <sharedItems containsBlank="1" containsMixedTypes="1" containsNumber="1" containsInteger="1" minValue="2" maxValue="13"/>
    </cacheField>
    <cacheField name="m3" numFmtId="0">
      <sharedItems containsBlank="1" containsMixedTypes="1" containsNumber="1" containsInteger="1" minValue="2" maxValue="16"/>
    </cacheField>
    <cacheField name="Init Stop" numFmtId="1">
      <sharedItems containsBlank="1" containsMixedTypes="1" containsNumber="1" containsInteger="1" minValue="20" maxValue="20"/>
    </cacheField>
    <cacheField name="Risk %" numFmtId="168">
      <sharedItems containsBlank="1" containsMixedTypes="1" containsNumber="1" minValue="7.447572980041112E-3" maxValue="7.612316242181982E-3"/>
    </cacheField>
    <cacheField name="Comment" numFmtId="0">
      <sharedItems containsBlank="1"/>
    </cacheField>
    <cacheField name="G1" numFmtId="1">
      <sharedItems containsBlank="1"/>
    </cacheField>
    <cacheField name="G2" numFmtId="1">
      <sharedItems containsBlank="1"/>
    </cacheField>
    <cacheField name="Thoughts" numFmtId="0">
      <sharedItems containsBlank="1"/>
    </cacheField>
    <cacheField name="Result E1" numFmtId="166">
      <sharedItems containsBlank="1" containsMixedTypes="1" containsNumber="1" minValue="-802.86" maxValue="244.88"/>
    </cacheField>
    <cacheField name="Result E2" numFmtId="166">
      <sharedItems containsBlank="1" containsMixedTypes="1" containsNumber="1" minValue="482.38" maxValue="494.88"/>
    </cacheField>
    <cacheField name="Result E3" numFmtId="166">
      <sharedItems containsBlank="1" containsMixedTypes="1" containsNumber="1" minValue="257.38" maxValue="469.88"/>
    </cacheField>
    <cacheField name="e1c" numFmtId="166">
      <sharedItems containsBlank="1" containsMixedTypes="1" containsNumber="1" minValue="-267.62" maxValue="244.88"/>
    </cacheField>
    <cacheField name="e2c" numFmtId="166">
      <sharedItems containsBlank="1" containsMixedTypes="1" containsNumber="1" minValue="-267.62" maxValue="494.88"/>
    </cacheField>
    <cacheField name="e3c" numFmtId="166">
      <sharedItems containsBlank="1" containsMixedTypes="1" containsNumber="1" minValue="-267.62" maxValue="469.88"/>
    </cacheField>
    <cacheField name="Result" numFmtId="166">
      <sharedItems containsBlank="1" containsMixedTypes="1" containsNumber="1" minValue="-802.86" maxValue="1209.6399999999999"/>
    </cacheField>
    <cacheField name="WoL" numFmtId="166">
      <sharedItems containsBlank="1" count="6">
        <s v="WoL"/>
        <s v="Losing"/>
        <s v="Winning"/>
        <s v=""/>
        <m/>
        <e v="#N/A" u="1"/>
      </sharedItems>
    </cacheField>
    <cacheField name="Balance" numFmtId="166">
      <sharedItems containsBlank="1" containsMixedTypes="1" containsNumber="1" minValue="99197.14" maxValue="101391.42"/>
    </cacheField>
    <cacheField name="dd" numFmtId="166">
      <sharedItems containsBlank="1" containsMixedTypes="1" containsNumber="1" minValue="0" maxValue="802.86000000000058"/>
    </cacheField>
    <cacheField name="Result %" numFmtId="10">
      <sharedItems containsBlank="1" containsMixedTypes="1" containsNumber="1" minValue="-8.0935801173299959E-3" maxValue="1.2047393612264031E-2"/>
    </cacheField>
    <cacheField name="Contracts" numFmtId="0">
      <sharedItems containsBlank="1" containsMixedTypes="1" containsNumber="1" containsInteger="1" minValue="3" maxValue="3"/>
    </cacheField>
    <cacheField name="Hour" numFmtId="0">
      <sharedItems containsBlank="1" containsMixedTypes="1" containsNumber="1" containsInteger="1" minValue="9" maxValue="9"/>
    </cacheField>
    <cacheField name="Commission" numFmtId="0">
      <sharedItems containsBlank="1" containsMixedTypes="1" containsNumber="1" minValue="5.12" maxValue="5.12"/>
    </cacheField>
    <cacheField name="Tick Value" numFmtId="0">
      <sharedItems containsBlank="1" containsMixedTypes="1" containsNumber="1" minValue="12.5" maxValue="12.5"/>
    </cacheField>
    <cacheField name="Point Value" numFmtId="0">
      <sharedItems containsBlank="1" containsMixedTypes="1" containsNumber="1" containsInteger="1" minValue="25" maxValue="25"/>
    </cacheField>
    <cacheField name="Tick Size" numFmtId="0">
      <sharedItems containsBlank="1" containsMixedTypes="1" containsNumber="1" minValue="0.5" maxValue="0.5"/>
    </cacheField>
  </cacheFields>
</pivotCacheDefinition>
</file>

<file path=xl/pivotCache/pivotCacheRecords1.xml><?xml version="1.0" encoding="utf-8"?>
<pivotCacheRecords xmlns="http://schemas.openxmlformats.org/spreadsheetml/2006/main" xmlns:r="http://schemas.openxmlformats.org/officeDocument/2006/relationships" count="3">
  <r>
    <x v="0"/>
    <d v="2011-12-15T00:00:00"/>
    <n v="911"/>
    <x v="0"/>
    <x v="0"/>
    <x v="0"/>
    <n v="5714"/>
    <n v="5703.5"/>
    <n v="3"/>
    <m/>
    <m/>
    <m/>
    <m/>
    <m/>
    <n v="-1"/>
    <n v="21"/>
    <m/>
    <m/>
    <n v="21"/>
    <n v="21"/>
    <n v="1"/>
    <n v="1"/>
    <n v="0"/>
    <s v=""/>
    <s v=""/>
    <n v="2"/>
    <m/>
    <m/>
    <n v="2"/>
    <n v="2"/>
    <n v="20"/>
    <n v="7.612316242181982E-3"/>
    <x v="0"/>
    <m/>
    <m/>
    <m/>
    <n v="-802.86"/>
    <s v=""/>
    <s v=""/>
    <n v="-267.62"/>
    <n v="-267.62"/>
    <n v="-267.62"/>
    <n v="-802.86"/>
    <s v="Losing"/>
    <n v="99197.14"/>
    <n v="802.86000000000058"/>
    <n v="-8.0935801173299959E-3"/>
    <n v="3"/>
    <n v="9"/>
    <n v="5.12"/>
    <n v="12.5"/>
    <n v="25"/>
    <n v="0.5"/>
    <n v="-64.228800000000007"/>
    <n v="-21.409600000000001"/>
  </r>
  <r>
    <x v="1"/>
    <d v="2011-12-15T00:00:00"/>
    <n v="913"/>
    <x v="0"/>
    <x v="0"/>
    <x v="0"/>
    <n v="5707.5"/>
    <n v="5717.5"/>
    <n v="1"/>
    <n v="5727.5"/>
    <n v="1"/>
    <n v="5726.5"/>
    <n v="1"/>
    <m/>
    <n v="-1"/>
    <n v="6"/>
    <n v="6"/>
    <n v="6"/>
    <n v="6"/>
    <n v="6"/>
    <n v="80"/>
    <n v="80"/>
    <n v="0.25"/>
    <n v="0.5"/>
    <n v="0.47499999999999998"/>
    <n v="1"/>
    <n v="5"/>
    <n v="10"/>
    <n v="5"/>
    <n v="10"/>
    <n v="20"/>
    <n v="7.5206076721113851E-3"/>
    <x v="0"/>
    <m/>
    <m/>
    <m/>
    <n v="244.88"/>
    <n v="494.88"/>
    <n v="469.88"/>
    <n v="244.88"/>
    <n v="494.88"/>
    <n v="469.88"/>
    <n v="1209.6399999999999"/>
    <s v="Winning"/>
    <n v="100406.78"/>
    <n v="0"/>
    <n v="1.2047393612264031E-2"/>
    <n v="3"/>
    <n v="9"/>
    <n v="5.12"/>
    <n v="12.5"/>
    <n v="25"/>
    <n v="0.5"/>
    <n v="96.771199999999993"/>
    <n v="32.257066666666667"/>
  </r>
  <r>
    <x v="2"/>
    <d v="2011-12-15T00:00:00"/>
    <n v="947"/>
    <x v="1"/>
    <x v="0"/>
    <x v="0"/>
    <n v="5727.5"/>
    <n v="5737.5"/>
    <n v="1"/>
    <n v="5747"/>
    <n v="1"/>
    <n v="5738"/>
    <n v="1"/>
    <m/>
    <n v="-1"/>
    <n v="0"/>
    <n v="0"/>
    <n v="6"/>
    <n v="0"/>
    <n v="6"/>
    <n v="64"/>
    <n v="64"/>
    <n v="0.3125"/>
    <n v="0.609375"/>
    <n v="0.328125"/>
    <n v="5"/>
    <n v="13"/>
    <n v="16"/>
    <n v="13"/>
    <n v="16"/>
    <n v="20"/>
    <n v="7.447572980041112E-3"/>
    <x v="0"/>
    <m/>
    <m/>
    <m/>
    <n v="244.88"/>
    <n v="482.38"/>
    <n v="257.38"/>
    <n v="244.88"/>
    <n v="482.38"/>
    <n v="257.38"/>
    <n v="984.64"/>
    <s v="Winning"/>
    <n v="101391.42"/>
    <n v="0"/>
    <n v="9.7112753722159127E-3"/>
    <n v="3"/>
    <n v="9"/>
    <n v="5.12"/>
    <n v="12.5"/>
    <n v="25"/>
    <n v="0.5"/>
    <n v="78.771199999999993"/>
    <n v="26.257066666666663"/>
  </r>
</pivotCacheRecords>
</file>

<file path=xl/pivotCache/pivotCacheRecords2.xml><?xml version="1.0" encoding="utf-8"?>
<pivotCacheRecords xmlns="http://schemas.openxmlformats.org/spreadsheetml/2006/main" xmlns:r="http://schemas.openxmlformats.org/officeDocument/2006/relationships" count="3">
  <r>
    <x v="0"/>
    <d v="2011-12-15T00:00:00"/>
    <n v="911"/>
    <s v="S/R"/>
    <x v="0"/>
    <s v="Long"/>
    <n v="5714"/>
    <n v="5703.5"/>
    <n v="3"/>
    <m/>
    <m/>
    <m/>
    <m/>
    <m/>
    <n v="-1"/>
    <n v="21"/>
    <m/>
    <m/>
    <n v="21"/>
    <n v="21"/>
    <n v="1"/>
    <n v="1"/>
    <n v="0"/>
    <s v=""/>
    <s v=""/>
    <n v="2"/>
    <m/>
    <m/>
    <n v="2"/>
    <n v="2"/>
    <n v="20"/>
    <n v="7.612316242181982E-3"/>
    <m/>
    <m/>
    <m/>
    <m/>
    <n v="-802.86"/>
    <s v=""/>
    <s v=""/>
    <n v="-267.62"/>
    <n v="-267.62"/>
    <n v="-267.62"/>
    <n v="-802.86"/>
    <s v="Losing"/>
    <n v="99197.14"/>
    <n v="802.86000000000058"/>
    <n v="-8.0935801173299959E-3"/>
  </r>
  <r>
    <x v="1"/>
    <d v="2011-12-15T00:00:00"/>
    <n v="913"/>
    <s v="S/R"/>
    <x v="0"/>
    <s v="Long"/>
    <n v="5707.5"/>
    <n v="5717.5"/>
    <n v="1"/>
    <n v="5727.5"/>
    <n v="1"/>
    <n v="5726.5"/>
    <n v="1"/>
    <m/>
    <n v="-1"/>
    <n v="6"/>
    <n v="6"/>
    <n v="6"/>
    <n v="6"/>
    <n v="6"/>
    <n v="80"/>
    <n v="80"/>
    <n v="0.25"/>
    <n v="0.5"/>
    <n v="0.47499999999999998"/>
    <n v="1"/>
    <n v="5"/>
    <n v="10"/>
    <n v="5"/>
    <n v="10"/>
    <n v="20"/>
    <n v="7.5206076721113851E-3"/>
    <m/>
    <m/>
    <m/>
    <m/>
    <n v="244.88"/>
    <n v="494.88"/>
    <n v="469.88"/>
    <n v="244.88"/>
    <n v="494.88"/>
    <n v="469.88"/>
    <n v="1209.6399999999999"/>
    <s v="Winning"/>
    <n v="100406.78"/>
    <n v="0"/>
    <n v="1.2047393612264031E-2"/>
  </r>
  <r>
    <x v="2"/>
    <d v="2011-12-15T00:00:00"/>
    <n v="947"/>
    <s v="TL Touch/Pullback"/>
    <x v="0"/>
    <s v="Long"/>
    <n v="5727.5"/>
    <n v="5737.5"/>
    <n v="1"/>
    <n v="5747"/>
    <n v="1"/>
    <n v="5738"/>
    <n v="1"/>
    <m/>
    <n v="-1"/>
    <n v="0"/>
    <n v="0"/>
    <n v="6"/>
    <n v="0"/>
    <n v="6"/>
    <n v="64"/>
    <n v="64"/>
    <n v="0.3125"/>
    <n v="0.609375"/>
    <n v="0.328125"/>
    <n v="5"/>
    <n v="13"/>
    <n v="16"/>
    <n v="13"/>
    <n v="16"/>
    <n v="20"/>
    <n v="7.447572980041112E-3"/>
    <m/>
    <m/>
    <m/>
    <m/>
    <n v="244.88"/>
    <n v="482.38"/>
    <n v="257.38"/>
    <n v="244.88"/>
    <n v="482.38"/>
    <n v="257.38"/>
    <n v="984.64"/>
    <s v="Winning"/>
    <n v="101391.42"/>
    <n v="0"/>
    <n v="9.7112753722159127E-3"/>
  </r>
</pivotCacheRecords>
</file>

<file path=xl/pivotCache/pivotCacheRecords3.xml><?xml version="1.0" encoding="utf-8"?>
<pivotCacheRecords xmlns="http://schemas.openxmlformats.org/spreadsheetml/2006/main" xmlns:r="http://schemas.openxmlformats.org/officeDocument/2006/relationships" count="3">
  <r>
    <x v="0"/>
    <d v="2011-12-15T00:00:00"/>
    <n v="911"/>
    <s v="S/R"/>
    <s v="FDAX"/>
    <s v="Long"/>
    <n v="5714"/>
    <n v="5703.5"/>
    <n v="3"/>
    <m/>
    <m/>
    <m/>
    <m/>
    <m/>
    <n v="-1"/>
    <n v="21"/>
    <m/>
    <m/>
    <n v="21"/>
    <n v="21"/>
    <n v="1"/>
    <n v="1"/>
    <n v="0"/>
    <s v=""/>
    <s v=""/>
    <n v="2"/>
    <m/>
    <m/>
    <n v="2"/>
    <n v="2"/>
    <n v="20"/>
    <n v="7.612316242181982E-3"/>
    <m/>
    <m/>
    <m/>
    <m/>
    <n v="-802.86"/>
    <s v=""/>
    <s v=""/>
    <n v="-267.62"/>
    <n v="-267.62"/>
    <n v="-267.62"/>
    <n v="-802.86"/>
    <x v="0"/>
  </r>
  <r>
    <x v="1"/>
    <d v="2011-12-15T00:00:00"/>
    <n v="913"/>
    <s v="S/R"/>
    <s v="FDAX"/>
    <s v="Long"/>
    <n v="5707.5"/>
    <n v="5717.5"/>
    <n v="1"/>
    <n v="5727.5"/>
    <n v="1"/>
    <n v="5726.5"/>
    <n v="1"/>
    <m/>
    <n v="-1"/>
    <n v="6"/>
    <n v="6"/>
    <n v="6"/>
    <n v="6"/>
    <n v="6"/>
    <n v="80"/>
    <n v="80"/>
    <n v="0.25"/>
    <n v="0.5"/>
    <n v="0.47499999999999998"/>
    <n v="1"/>
    <n v="5"/>
    <n v="10"/>
    <n v="5"/>
    <n v="10"/>
    <n v="20"/>
    <n v="7.5206076721113851E-3"/>
    <m/>
    <m/>
    <m/>
    <m/>
    <n v="244.88"/>
    <n v="494.88"/>
    <n v="469.88"/>
    <n v="244.88"/>
    <n v="494.88"/>
    <n v="469.88"/>
    <n v="1209.6399999999999"/>
    <x v="1"/>
  </r>
  <r>
    <x v="2"/>
    <d v="2011-12-15T00:00:00"/>
    <n v="947"/>
    <s v="TL Touch/Pullback"/>
    <s v="FDAX"/>
    <s v="Long"/>
    <n v="5727.5"/>
    <n v="5737.5"/>
    <n v="1"/>
    <n v="5747"/>
    <n v="1"/>
    <n v="5738"/>
    <n v="1"/>
    <m/>
    <n v="-1"/>
    <n v="0"/>
    <n v="0"/>
    <n v="6"/>
    <n v="0"/>
    <n v="6"/>
    <n v="64"/>
    <n v="64"/>
    <n v="0.3125"/>
    <n v="0.609375"/>
    <n v="0.328125"/>
    <n v="5"/>
    <n v="13"/>
    <n v="16"/>
    <n v="13"/>
    <n v="16"/>
    <n v="20"/>
    <n v="7.447572980041112E-3"/>
    <m/>
    <m/>
    <m/>
    <m/>
    <n v="244.88"/>
    <n v="482.38"/>
    <n v="257.38"/>
    <n v="244.88"/>
    <n v="482.38"/>
    <n v="257.38"/>
    <n v="984.64"/>
    <x v="1"/>
  </r>
</pivotCacheRecords>
</file>

<file path=xl/pivotCache/pivotCacheRecords4.xml><?xml version="1.0" encoding="utf-8"?>
<pivotCacheRecords xmlns="http://schemas.openxmlformats.org/spreadsheetml/2006/main" xmlns:r="http://schemas.openxmlformats.org/officeDocument/2006/relationships" count="3">
  <r>
    <n v="1"/>
    <x v="0"/>
    <n v="911"/>
    <s v="S/R"/>
    <s v="FDAX"/>
    <s v="Long"/>
    <n v="5714"/>
    <n v="5703.5"/>
    <n v="3"/>
    <m/>
    <m/>
    <m/>
    <m/>
    <m/>
    <n v="-1"/>
    <n v="21"/>
    <m/>
    <m/>
    <n v="21"/>
    <n v="21"/>
    <n v="1"/>
    <n v="1"/>
    <n v="0"/>
    <s v=""/>
    <s v=""/>
    <n v="2"/>
    <m/>
    <m/>
    <n v="2"/>
    <n v="2"/>
    <n v="20"/>
    <n v="7.612316242181982E-3"/>
    <m/>
    <m/>
    <m/>
    <m/>
    <n v="-802.86"/>
    <s v=""/>
    <s v=""/>
    <n v="-267.62"/>
    <n v="-267.62"/>
    <n v="-267.62"/>
    <n v="-802.86"/>
  </r>
  <r>
    <n v="2"/>
    <x v="0"/>
    <n v="913"/>
    <s v="S/R"/>
    <s v="FDAX"/>
    <s v="Long"/>
    <n v="5707.5"/>
    <n v="5717.5"/>
    <n v="1"/>
    <n v="5727.5"/>
    <n v="1"/>
    <n v="5726.5"/>
    <n v="1"/>
    <m/>
    <n v="-1"/>
    <n v="6"/>
    <n v="6"/>
    <n v="6"/>
    <n v="6"/>
    <n v="6"/>
    <n v="80"/>
    <n v="80"/>
    <n v="0.25"/>
    <n v="0.5"/>
    <n v="0.47499999999999998"/>
    <n v="1"/>
    <n v="5"/>
    <n v="10"/>
    <n v="5"/>
    <n v="10"/>
    <n v="20"/>
    <n v="7.5206076721113851E-3"/>
    <m/>
    <m/>
    <m/>
    <m/>
    <n v="244.88"/>
    <n v="494.88"/>
    <n v="469.88"/>
    <n v="244.88"/>
    <n v="494.88"/>
    <n v="469.88"/>
    <n v="1209.6399999999999"/>
  </r>
  <r>
    <n v="3"/>
    <x v="0"/>
    <n v="947"/>
    <s v="TL Touch/Pullback"/>
    <s v="FDAX"/>
    <s v="Long"/>
    <n v="5727.5"/>
    <n v="5737.5"/>
    <n v="1"/>
    <n v="5747"/>
    <n v="1"/>
    <n v="5738"/>
    <n v="1"/>
    <m/>
    <n v="-1"/>
    <n v="0"/>
    <n v="0"/>
    <n v="6"/>
    <n v="0"/>
    <n v="6"/>
    <n v="64"/>
    <n v="64"/>
    <n v="0.3125"/>
    <n v="0.609375"/>
    <n v="0.328125"/>
    <n v="5"/>
    <n v="13"/>
    <n v="16"/>
    <n v="13"/>
    <n v="16"/>
    <n v="20"/>
    <n v="7.447572980041112E-3"/>
    <m/>
    <m/>
    <m/>
    <m/>
    <n v="244.88"/>
    <n v="482.38"/>
    <n v="257.38"/>
    <n v="244.88"/>
    <n v="482.38"/>
    <n v="257.38"/>
    <n v="984.64"/>
  </r>
</pivotCacheRecords>
</file>

<file path=xl/pivotCache/pivotCacheRecords5.xml><?xml version="1.0" encoding="utf-8"?>
<pivotCacheRecords xmlns="http://schemas.openxmlformats.org/spreadsheetml/2006/main" xmlns:r="http://schemas.openxmlformats.org/officeDocument/2006/relationships" count="3">
  <r>
    <n v="1"/>
    <d v="2011-12-15T00:00:00"/>
    <n v="911"/>
    <x v="0"/>
    <x v="0"/>
    <x v="0"/>
    <n v="5714"/>
    <n v="5703.5"/>
    <n v="3"/>
    <m/>
    <m/>
    <m/>
    <m/>
    <m/>
    <n v="-1"/>
    <n v="21"/>
    <m/>
    <m/>
    <n v="21"/>
    <n v="21"/>
    <n v="1"/>
    <n v="1"/>
    <n v="0"/>
    <s v=""/>
    <s v=""/>
    <n v="2"/>
    <m/>
    <m/>
    <n v="2"/>
    <n v="2"/>
    <n v="20"/>
    <n v="7.612316242181982E-3"/>
    <x v="0"/>
    <m/>
    <m/>
    <m/>
    <n v="-802.86"/>
    <s v=""/>
    <s v=""/>
    <n v="-267.62"/>
    <n v="-267.62"/>
    <n v="-267.62"/>
    <n v="-802.86"/>
    <x v="0"/>
    <n v="99197.14"/>
    <n v="802.86000000000058"/>
    <n v="-8.0935801173299959E-3"/>
    <n v="3"/>
    <n v="9"/>
    <n v="5.12"/>
    <n v="12.5"/>
    <n v="25"/>
    <n v="0.5"/>
  </r>
  <r>
    <n v="2"/>
    <d v="2011-12-15T00:00:00"/>
    <n v="913"/>
    <x v="0"/>
    <x v="0"/>
    <x v="0"/>
    <n v="5707.5"/>
    <n v="5717.5"/>
    <n v="1"/>
    <n v="5727.5"/>
    <n v="1"/>
    <n v="5726.5"/>
    <n v="1"/>
    <m/>
    <n v="-1"/>
    <n v="6"/>
    <n v="6"/>
    <n v="6"/>
    <n v="6"/>
    <n v="6"/>
    <n v="80"/>
    <n v="80"/>
    <n v="0.25"/>
    <n v="0.5"/>
    <n v="0.47499999999999998"/>
    <n v="1"/>
    <n v="5"/>
    <n v="10"/>
    <n v="5"/>
    <n v="10"/>
    <n v="20"/>
    <n v="7.5206076721113851E-3"/>
    <x v="0"/>
    <m/>
    <m/>
    <m/>
    <n v="244.88"/>
    <n v="494.88"/>
    <n v="469.88"/>
    <n v="244.88"/>
    <n v="494.88"/>
    <n v="469.88"/>
    <n v="1209.6399999999999"/>
    <x v="1"/>
    <n v="100406.78"/>
    <n v="0"/>
    <n v="1.2047393612264031E-2"/>
    <n v="3"/>
    <n v="9"/>
    <n v="5.12"/>
    <n v="12.5"/>
    <n v="25"/>
    <n v="0.5"/>
  </r>
  <r>
    <n v="3"/>
    <d v="2011-12-15T00:00:00"/>
    <n v="947"/>
    <x v="1"/>
    <x v="0"/>
    <x v="0"/>
    <n v="5727.5"/>
    <n v="5737.5"/>
    <n v="1"/>
    <n v="5747"/>
    <n v="1"/>
    <n v="5738"/>
    <n v="1"/>
    <m/>
    <n v="-1"/>
    <n v="0"/>
    <n v="0"/>
    <n v="6"/>
    <n v="0"/>
    <n v="6"/>
    <n v="64"/>
    <n v="64"/>
    <n v="0.3125"/>
    <n v="0.609375"/>
    <n v="0.328125"/>
    <n v="5"/>
    <n v="13"/>
    <n v="16"/>
    <n v="13"/>
    <n v="16"/>
    <n v="20"/>
    <n v="7.447572980041112E-3"/>
    <x v="0"/>
    <m/>
    <m/>
    <m/>
    <n v="244.88"/>
    <n v="482.38"/>
    <n v="257.38"/>
    <n v="244.88"/>
    <n v="482.38"/>
    <n v="257.38"/>
    <n v="984.64"/>
    <x v="1"/>
    <n v="101391.42"/>
    <n v="0"/>
    <n v="9.7112753722159127E-3"/>
    <n v="3"/>
    <n v="9"/>
    <n v="5.12"/>
    <n v="12.5"/>
    <n v="25"/>
    <n v="0.5"/>
  </r>
</pivotCacheRecords>
</file>

<file path=xl/pivotCache/pivotCacheRecords6.xml><?xml version="1.0" encoding="utf-8"?>
<pivotCacheRecords xmlns="http://schemas.openxmlformats.org/spreadsheetml/2006/main" xmlns:r="http://schemas.openxmlformats.org/officeDocument/2006/relationships" count="2320">
  <r>
    <x v="0"/>
    <s v="Entry"/>
    <s v="Exit 1"/>
    <s v="Qty"/>
    <s v="Exit 2"/>
    <s v="Qty"/>
    <s v="Exit 3"/>
    <s v="Qty"/>
    <s v="VWAP"/>
    <s v="v"/>
    <s v="MAE1"/>
    <s v="MAE2"/>
    <s v="MAE3"/>
    <s v="maecalc"/>
    <s v="maecalc2"/>
    <s v="Bench_x000a_mark"/>
    <s v="MFE2"/>
    <s v="Efficiency_x000a_Exit 1"/>
    <s v="Efficiency_x000a_Exit 2"/>
    <s v="Efficiency_x000a_Exit 3"/>
  </r>
  <r>
    <x v="1"/>
    <n v="5714"/>
    <n v="5703.5"/>
    <n v="3"/>
    <m/>
    <m/>
    <m/>
    <m/>
    <m/>
    <n v="-1"/>
    <n v="21"/>
    <m/>
    <m/>
    <n v="21"/>
    <n v="21"/>
    <n v="1"/>
    <n v="1"/>
    <n v="0"/>
    <s v=""/>
    <s v=""/>
  </r>
  <r>
    <x v="1"/>
    <n v="5707.5"/>
    <n v="5717.5"/>
    <n v="1"/>
    <n v="5727.5"/>
    <n v="1"/>
    <n v="5726.5"/>
    <n v="1"/>
    <m/>
    <n v="-1"/>
    <n v="6"/>
    <n v="6"/>
    <n v="6"/>
    <n v="6"/>
    <n v="6"/>
    <n v="80"/>
    <n v="80"/>
    <n v="0.25"/>
    <n v="0.5"/>
    <n v="0.47499999999999998"/>
  </r>
  <r>
    <x v="1"/>
    <n v="5727.5"/>
    <n v="5737.5"/>
    <n v="1"/>
    <n v="5747"/>
    <n v="1"/>
    <n v="5738"/>
    <n v="1"/>
    <m/>
    <n v="-1"/>
    <n v="0"/>
    <n v="0"/>
    <n v="6"/>
    <n v="0"/>
    <n v="6"/>
    <n v="64"/>
    <n v="64"/>
    <n v="0.3125"/>
    <n v="0.609375"/>
    <n v="0.328125"/>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s v=""/>
    <m/>
    <m/>
    <m/>
    <s v=""/>
    <s v=""/>
    <m/>
    <m/>
    <s v=""/>
    <s v=""/>
    <s v=""/>
  </r>
  <r>
    <x v="2"/>
    <m/>
    <m/>
    <m/>
    <m/>
    <m/>
    <m/>
    <m/>
    <m/>
    <m/>
    <m/>
    <m/>
    <m/>
    <m/>
    <m/>
    <m/>
    <m/>
    <m/>
    <m/>
    <m/>
  </r>
  <r>
    <x v="2"/>
    <m/>
    <m/>
    <m/>
    <m/>
    <m/>
    <m/>
    <m/>
    <m/>
    <m/>
    <m/>
    <m/>
    <m/>
    <m/>
    <m/>
    <m/>
    <m/>
    <m/>
    <m/>
    <m/>
  </r>
  <r>
    <x v="2"/>
    <m/>
    <m/>
    <m/>
    <m/>
    <m/>
    <m/>
    <m/>
    <m/>
    <m/>
    <m/>
    <m/>
    <m/>
    <m/>
    <m/>
    <m/>
    <m/>
    <m/>
    <m/>
    <m/>
  </r>
  <r>
    <x v="2"/>
    <m/>
    <m/>
    <m/>
    <m/>
    <m/>
    <m/>
    <m/>
    <m/>
    <m/>
    <m/>
    <m/>
    <m/>
    <m/>
    <m/>
    <m/>
    <m/>
    <m/>
    <m/>
    <m/>
  </r>
  <r>
    <x v="2"/>
    <m/>
    <m/>
    <m/>
    <m/>
    <m/>
    <m/>
    <m/>
    <m/>
    <m/>
    <m/>
    <m/>
    <m/>
    <m/>
    <m/>
    <m/>
    <m/>
    <m/>
    <m/>
    <m/>
  </r>
  <r>
    <x v="2"/>
    <m/>
    <m/>
    <m/>
    <m/>
    <m/>
    <m/>
    <m/>
    <m/>
    <m/>
    <m/>
    <m/>
    <m/>
    <m/>
    <m/>
    <m/>
    <m/>
    <m/>
    <m/>
    <m/>
  </r>
</pivotCacheRecords>
</file>

<file path=xl/pivotCache/pivotCacheRecords7.xml><?xml version="1.0" encoding="utf-8"?>
<pivotCacheRecords xmlns="http://schemas.openxmlformats.org/spreadsheetml/2006/main" xmlns:r="http://schemas.openxmlformats.org/officeDocument/2006/relationships" count="2320">
  <r>
    <s v="Inst"/>
    <x v="0"/>
    <s v="Entry"/>
    <s v="Exit 1"/>
    <s v="Qty"/>
    <s v="Exit 2"/>
    <s v="Qty"/>
    <s v="Exit 3"/>
    <s v="Qty"/>
    <s v="VWAP"/>
    <s v="v"/>
    <s v="MAE1"/>
    <s v="MAE2"/>
    <s v="MAE3"/>
    <s v="maecalc"/>
    <s v="maecalc2"/>
    <s v="Bench_x000a_mark"/>
    <s v="MFE2"/>
    <s v="Efficiency_x000a_Exit 1"/>
    <s v="Efficiency_x000a_Exit 2"/>
    <s v="Efficiency_x000a_Exit 3"/>
    <s v="Minutes1"/>
    <s v="Minutes2"/>
    <s v="Minutes3"/>
    <s v="m2"/>
    <s v="m3"/>
    <s v="Init_x000a_Stop"/>
    <s v="Risk_x000a_%"/>
    <x v="0"/>
  </r>
  <r>
    <s v="FDAX"/>
    <x v="1"/>
    <n v="5714"/>
    <n v="5703.5"/>
    <n v="3"/>
    <m/>
    <m/>
    <m/>
    <m/>
    <m/>
    <n v="-1"/>
    <n v="21"/>
    <m/>
    <m/>
    <n v="21"/>
    <n v="21"/>
    <n v="1"/>
    <n v="1"/>
    <n v="0"/>
    <s v=""/>
    <s v=""/>
    <n v="2"/>
    <m/>
    <m/>
    <n v="2"/>
    <n v="2"/>
    <n v="20"/>
    <n v="7.612316242181982E-3"/>
    <x v="1"/>
  </r>
  <r>
    <s v="FDAX"/>
    <x v="1"/>
    <n v="5707.5"/>
    <n v="5717.5"/>
    <n v="1"/>
    <n v="5727.5"/>
    <n v="1"/>
    <n v="5726.5"/>
    <n v="1"/>
    <m/>
    <n v="-1"/>
    <n v="6"/>
    <n v="6"/>
    <n v="6"/>
    <n v="6"/>
    <n v="6"/>
    <n v="80"/>
    <n v="80"/>
    <n v="0.25"/>
    <n v="0.5"/>
    <n v="0.47499999999999998"/>
    <n v="1"/>
    <n v="5"/>
    <n v="10"/>
    <n v="5"/>
    <n v="10"/>
    <n v="20"/>
    <n v="7.5206076721113851E-3"/>
    <x v="1"/>
  </r>
  <r>
    <s v="FDAX"/>
    <x v="1"/>
    <n v="5727.5"/>
    <n v="5737.5"/>
    <n v="1"/>
    <n v="5747"/>
    <n v="1"/>
    <n v="5738"/>
    <n v="1"/>
    <m/>
    <n v="-1"/>
    <n v="0"/>
    <n v="0"/>
    <n v="6"/>
    <n v="0"/>
    <n v="6"/>
    <n v="64"/>
    <n v="64"/>
    <n v="0.3125"/>
    <n v="0.609375"/>
    <n v="0.328125"/>
    <n v="5"/>
    <n v="13"/>
    <n v="16"/>
    <n v="13"/>
    <n v="16"/>
    <n v="20"/>
    <n v="7.447572980041112E-3"/>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s v=""/>
    <m/>
    <m/>
    <m/>
    <s v=""/>
    <s v=""/>
    <m/>
    <m/>
    <s v=""/>
    <s v=""/>
    <s v=""/>
    <m/>
    <m/>
    <m/>
    <s v=""/>
    <s v=""/>
    <m/>
    <s v=""/>
    <x v="1"/>
  </r>
  <r>
    <m/>
    <x v="2"/>
    <m/>
    <m/>
    <m/>
    <m/>
    <m/>
    <m/>
    <m/>
    <m/>
    <m/>
    <m/>
    <m/>
    <m/>
    <m/>
    <m/>
    <m/>
    <m/>
    <m/>
    <m/>
    <m/>
    <m/>
    <m/>
    <m/>
    <m/>
    <m/>
    <m/>
    <m/>
    <x v="1"/>
  </r>
  <r>
    <m/>
    <x v="2"/>
    <m/>
    <m/>
    <m/>
    <m/>
    <m/>
    <m/>
    <m/>
    <m/>
    <m/>
    <m/>
    <m/>
    <m/>
    <m/>
    <m/>
    <m/>
    <m/>
    <m/>
    <m/>
    <m/>
    <m/>
    <m/>
    <m/>
    <m/>
    <m/>
    <m/>
    <m/>
    <x v="1"/>
  </r>
  <r>
    <m/>
    <x v="2"/>
    <m/>
    <m/>
    <m/>
    <m/>
    <m/>
    <m/>
    <m/>
    <m/>
    <m/>
    <m/>
    <m/>
    <m/>
    <m/>
    <m/>
    <m/>
    <m/>
    <m/>
    <m/>
    <m/>
    <m/>
    <m/>
    <m/>
    <m/>
    <m/>
    <m/>
    <m/>
    <x v="1"/>
  </r>
  <r>
    <m/>
    <x v="2"/>
    <m/>
    <m/>
    <m/>
    <m/>
    <m/>
    <m/>
    <m/>
    <m/>
    <m/>
    <m/>
    <m/>
    <m/>
    <m/>
    <m/>
    <m/>
    <m/>
    <m/>
    <m/>
    <m/>
    <m/>
    <m/>
    <m/>
    <m/>
    <m/>
    <m/>
    <m/>
    <x v="1"/>
  </r>
  <r>
    <m/>
    <x v="2"/>
    <m/>
    <m/>
    <m/>
    <m/>
    <m/>
    <m/>
    <m/>
    <m/>
    <m/>
    <m/>
    <m/>
    <m/>
    <m/>
    <m/>
    <m/>
    <m/>
    <m/>
    <m/>
    <m/>
    <m/>
    <m/>
    <m/>
    <m/>
    <m/>
    <m/>
    <m/>
    <x v="1"/>
  </r>
  <r>
    <m/>
    <x v="2"/>
    <m/>
    <m/>
    <m/>
    <m/>
    <m/>
    <m/>
    <m/>
    <m/>
    <m/>
    <m/>
    <m/>
    <m/>
    <m/>
    <m/>
    <m/>
    <m/>
    <m/>
    <m/>
    <m/>
    <m/>
    <m/>
    <m/>
    <m/>
    <m/>
    <m/>
    <m/>
    <x v="1"/>
  </r>
</pivotCacheRecords>
</file>

<file path=xl/pivotCache/pivotCacheRecords8.xml><?xml version="1.0" encoding="utf-8"?>
<pivotCacheRecords xmlns="http://schemas.openxmlformats.org/spreadsheetml/2006/main" xmlns:r="http://schemas.openxmlformats.org/officeDocument/2006/relationships" count="2320">
  <r>
    <x v="0"/>
    <s v="Entry"/>
    <s v="Exit 1"/>
    <s v="Qty"/>
    <s v="Exit 2"/>
    <s v="Qty"/>
    <s v="Exit 3"/>
    <s v="Qty"/>
    <s v="VWAP"/>
    <s v="v"/>
    <s v="MAE1"/>
    <s v="MAE2"/>
    <s v="MAE3"/>
    <s v="maecalc"/>
    <s v="maecalc2"/>
    <s v="Bench_x000a_mark"/>
    <s v="MFE2"/>
    <s v="Efficiency_x000a_Exit 1"/>
    <s v="Efficiency_x000a_Exit 2"/>
    <s v="Efficiency_x000a_Exit 3"/>
    <s v="Minutes1"/>
    <s v="Minutes2"/>
    <s v="Minutes3"/>
    <s v="m2"/>
    <s v="m3"/>
    <s v="Init_x000a_Stop"/>
    <s v="Risk_x000a_%"/>
    <s v="Comment"/>
    <s v="G1"/>
    <s v="G2"/>
    <s v="Thoughts"/>
    <s v="Result E1"/>
    <s v="Result E2"/>
    <s v="Result E3"/>
    <s v="e1c"/>
    <s v="e2c"/>
    <s v="e3c"/>
    <s v="Result"/>
    <x v="0"/>
    <n v="100000"/>
    <s v="dd"/>
    <s v="Result %"/>
  </r>
  <r>
    <x v="1"/>
    <n v="5714"/>
    <n v="5703.5"/>
    <n v="3"/>
    <m/>
    <m/>
    <m/>
    <m/>
    <m/>
    <n v="-1"/>
    <n v="21"/>
    <m/>
    <m/>
    <n v="21"/>
    <n v="21"/>
    <n v="1"/>
    <n v="1"/>
    <n v="0"/>
    <s v=""/>
    <s v=""/>
    <n v="2"/>
    <m/>
    <m/>
    <n v="2"/>
    <n v="2"/>
    <n v="20"/>
    <n v="7.612316242181982E-3"/>
    <m/>
    <m/>
    <m/>
    <m/>
    <n v="-802.86"/>
    <s v=""/>
    <s v=""/>
    <n v="-267.62"/>
    <n v="-267.62"/>
    <n v="-267.62"/>
    <n v="-802.86"/>
    <x v="1"/>
    <n v="99197.14"/>
    <n v="802.86000000000058"/>
    <n v="-8.0935801173299959E-3"/>
  </r>
  <r>
    <x v="1"/>
    <n v="5707.5"/>
    <n v="5717.5"/>
    <n v="1"/>
    <n v="5727.5"/>
    <n v="1"/>
    <n v="5726.5"/>
    <n v="1"/>
    <m/>
    <n v="-1"/>
    <n v="6"/>
    <n v="6"/>
    <n v="6"/>
    <n v="6"/>
    <n v="6"/>
    <n v="80"/>
    <n v="80"/>
    <n v="0.25"/>
    <n v="0.5"/>
    <n v="0.47499999999999998"/>
    <n v="1"/>
    <n v="5"/>
    <n v="10"/>
    <n v="5"/>
    <n v="10"/>
    <n v="20"/>
    <n v="7.5206076721113851E-3"/>
    <m/>
    <m/>
    <m/>
    <m/>
    <n v="244.88"/>
    <n v="494.88"/>
    <n v="469.88"/>
    <n v="244.88"/>
    <n v="494.88"/>
    <n v="469.88"/>
    <n v="1209.6399999999999"/>
    <x v="2"/>
    <n v="100406.78"/>
    <n v="0"/>
    <n v="1.2047393612264031E-2"/>
  </r>
  <r>
    <x v="1"/>
    <n v="5727.5"/>
    <n v="5737.5"/>
    <n v="1"/>
    <n v="5747"/>
    <n v="1"/>
    <n v="5738"/>
    <n v="1"/>
    <m/>
    <n v="-1"/>
    <n v="0"/>
    <n v="0"/>
    <n v="6"/>
    <n v="0"/>
    <n v="6"/>
    <n v="64"/>
    <n v="64"/>
    <n v="0.3125"/>
    <n v="0.609375"/>
    <n v="0.328125"/>
    <n v="5"/>
    <n v="13"/>
    <n v="16"/>
    <n v="13"/>
    <n v="16"/>
    <n v="20"/>
    <n v="7.447572980041112E-3"/>
    <m/>
    <m/>
    <m/>
    <m/>
    <n v="244.88"/>
    <n v="482.38"/>
    <n v="257.38"/>
    <n v="244.88"/>
    <n v="482.38"/>
    <n v="257.38"/>
    <n v="984.64"/>
    <x v="2"/>
    <n v="101391.42"/>
    <n v="0"/>
    <n v="9.7112753722159127E-3"/>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s v=""/>
    <m/>
    <m/>
    <m/>
    <s v=""/>
    <s v=""/>
    <m/>
    <m/>
    <s v=""/>
    <s v=""/>
    <s v=""/>
    <m/>
    <m/>
    <m/>
    <s v=""/>
    <s v=""/>
    <m/>
    <s v=""/>
    <m/>
    <m/>
    <m/>
    <m/>
    <s v=""/>
    <s v=""/>
    <s v=""/>
    <s v=""/>
    <s v=""/>
    <s v=""/>
    <s v=""/>
    <x v="3"/>
    <s v=""/>
    <s v=""/>
    <s v=""/>
  </r>
  <r>
    <x v="2"/>
    <m/>
    <m/>
    <m/>
    <m/>
    <m/>
    <m/>
    <m/>
    <m/>
    <m/>
    <m/>
    <m/>
    <m/>
    <m/>
    <m/>
    <m/>
    <m/>
    <m/>
    <m/>
    <m/>
    <m/>
    <m/>
    <m/>
    <m/>
    <m/>
    <m/>
    <m/>
    <m/>
    <m/>
    <m/>
    <m/>
    <m/>
    <m/>
    <m/>
    <m/>
    <m/>
    <m/>
    <m/>
    <x v="4"/>
    <m/>
    <m/>
    <m/>
  </r>
  <r>
    <x v="2"/>
    <m/>
    <m/>
    <m/>
    <m/>
    <m/>
    <m/>
    <m/>
    <m/>
    <m/>
    <m/>
    <m/>
    <m/>
    <m/>
    <m/>
    <m/>
    <m/>
    <m/>
    <m/>
    <m/>
    <m/>
    <m/>
    <m/>
    <m/>
    <m/>
    <m/>
    <m/>
    <m/>
    <m/>
    <m/>
    <m/>
    <m/>
    <m/>
    <m/>
    <m/>
    <m/>
    <m/>
    <m/>
    <x v="4"/>
    <m/>
    <m/>
    <m/>
  </r>
  <r>
    <x v="2"/>
    <m/>
    <m/>
    <m/>
    <m/>
    <m/>
    <m/>
    <m/>
    <m/>
    <m/>
    <m/>
    <m/>
    <m/>
    <m/>
    <m/>
    <m/>
    <m/>
    <m/>
    <m/>
    <m/>
    <m/>
    <m/>
    <m/>
    <m/>
    <m/>
    <m/>
    <m/>
    <m/>
    <m/>
    <m/>
    <m/>
    <m/>
    <m/>
    <m/>
    <m/>
    <m/>
    <m/>
    <m/>
    <x v="4"/>
    <m/>
    <m/>
    <m/>
  </r>
  <r>
    <x v="2"/>
    <m/>
    <m/>
    <m/>
    <m/>
    <m/>
    <m/>
    <m/>
    <m/>
    <m/>
    <m/>
    <m/>
    <m/>
    <m/>
    <m/>
    <m/>
    <m/>
    <m/>
    <m/>
    <m/>
    <m/>
    <m/>
    <m/>
    <m/>
    <m/>
    <m/>
    <m/>
    <m/>
    <m/>
    <m/>
    <m/>
    <m/>
    <m/>
    <m/>
    <m/>
    <m/>
    <m/>
    <m/>
    <x v="4"/>
    <m/>
    <m/>
    <m/>
  </r>
  <r>
    <x v="2"/>
    <m/>
    <m/>
    <m/>
    <m/>
    <m/>
    <m/>
    <m/>
    <m/>
    <m/>
    <m/>
    <m/>
    <m/>
    <m/>
    <m/>
    <m/>
    <m/>
    <m/>
    <m/>
    <m/>
    <m/>
    <m/>
    <m/>
    <m/>
    <m/>
    <m/>
    <m/>
    <m/>
    <m/>
    <m/>
    <m/>
    <m/>
    <m/>
    <m/>
    <m/>
    <m/>
    <m/>
    <m/>
    <x v="4"/>
    <m/>
    <m/>
    <m/>
  </r>
  <r>
    <x v="2"/>
    <m/>
    <m/>
    <m/>
    <m/>
    <m/>
    <m/>
    <m/>
    <m/>
    <m/>
    <m/>
    <m/>
    <m/>
    <m/>
    <m/>
    <m/>
    <m/>
    <m/>
    <m/>
    <m/>
    <m/>
    <m/>
    <m/>
    <m/>
    <m/>
    <m/>
    <m/>
    <m/>
    <m/>
    <m/>
    <m/>
    <m/>
    <m/>
    <m/>
    <m/>
    <m/>
    <m/>
    <m/>
    <x v="4"/>
    <m/>
    <m/>
    <m/>
  </r>
</pivotCacheRecords>
</file>

<file path=xl/pivotCache/pivotCacheRecords9.xml><?xml version="1.0" encoding="utf-8"?>
<pivotCacheRecords xmlns="http://schemas.openxmlformats.org/spreadsheetml/2006/main" xmlns:r="http://schemas.openxmlformats.org/officeDocument/2006/relationships" count="2320">
  <r>
    <s v="Trade"/>
    <s v="Date"/>
    <s v="Time_x000a_(MIL)"/>
    <x v="0"/>
    <x v="0"/>
    <x v="0"/>
    <s v="Entry"/>
    <s v="Exit 1"/>
    <s v="Qty"/>
    <s v="Exit 2"/>
    <s v="Qty"/>
    <s v="Exit 3"/>
    <s v="Qty"/>
    <s v="VWAP"/>
    <s v="v"/>
    <s v="MAE1"/>
    <s v="MAE2"/>
    <s v="MAE3"/>
    <s v="maecalc"/>
    <s v="maecalc2"/>
    <s v="Bench_x000a_mark"/>
    <s v="MFE2"/>
    <s v="Efficiency_x000a_Exit 1"/>
    <s v="Efficiency_x000a_Exit 2"/>
    <s v="Efficiency_x000a_Exit 3"/>
    <s v="Minutes1"/>
    <s v="Minutes2"/>
    <s v="Minutes3"/>
    <s v="m2"/>
    <s v="m3"/>
    <s v="Init_x000a_Stop"/>
    <s v="Risk_x000a_%"/>
    <s v="Comment"/>
    <s v="G1"/>
    <s v="G2"/>
    <s v="Thoughts"/>
    <s v="Result E1"/>
    <s v="Result E2"/>
    <s v="Result E3"/>
    <s v="e1c"/>
    <s v="e2c"/>
    <s v="e3c"/>
    <s v="Result"/>
    <x v="0"/>
    <n v="100000"/>
    <s v="dd"/>
    <s v="Result %"/>
    <s v="Contracts"/>
    <s v="Hour"/>
    <s v="Commission"/>
    <s v="Tick Value"/>
    <s v="Point Value"/>
    <s v="Tick Size"/>
  </r>
  <r>
    <n v="1"/>
    <d v="2011-12-15T00:00:00"/>
    <n v="911"/>
    <x v="1"/>
    <x v="1"/>
    <x v="1"/>
    <n v="5714"/>
    <n v="5703.5"/>
    <n v="3"/>
    <m/>
    <m/>
    <m/>
    <m/>
    <m/>
    <n v="-1"/>
    <n v="21"/>
    <m/>
    <m/>
    <n v="21"/>
    <n v="21"/>
    <n v="1"/>
    <n v="1"/>
    <n v="0"/>
    <s v=""/>
    <s v=""/>
    <n v="2"/>
    <m/>
    <m/>
    <n v="2"/>
    <n v="2"/>
    <n v="20"/>
    <n v="7.612316242181982E-3"/>
    <m/>
    <m/>
    <m/>
    <m/>
    <n v="-802.86"/>
    <s v=""/>
    <s v=""/>
    <n v="-267.62"/>
    <n v="-267.62"/>
    <n v="-267.62"/>
    <n v="-802.86"/>
    <x v="1"/>
    <n v="99197.14"/>
    <n v="802.86000000000058"/>
    <n v="-8.0935801173299959E-3"/>
    <n v="3"/>
    <n v="9"/>
    <n v="5.12"/>
    <n v="12.5"/>
    <n v="25"/>
    <n v="0.5"/>
  </r>
  <r>
    <n v="2"/>
    <d v="2011-12-15T00:00:00"/>
    <n v="913"/>
    <x v="1"/>
    <x v="1"/>
    <x v="1"/>
    <n v="5707.5"/>
    <n v="5717.5"/>
    <n v="1"/>
    <n v="5727.5"/>
    <n v="1"/>
    <n v="5726.5"/>
    <n v="1"/>
    <m/>
    <n v="-1"/>
    <n v="6"/>
    <n v="6"/>
    <n v="6"/>
    <n v="6"/>
    <n v="6"/>
    <n v="80"/>
    <n v="80"/>
    <n v="0.25"/>
    <n v="0.5"/>
    <n v="0.47499999999999998"/>
    <n v="1"/>
    <n v="5"/>
    <n v="10"/>
    <n v="5"/>
    <n v="10"/>
    <n v="20"/>
    <n v="7.5206076721113851E-3"/>
    <m/>
    <m/>
    <m/>
    <m/>
    <n v="244.88"/>
    <n v="494.88"/>
    <n v="469.88"/>
    <n v="244.88"/>
    <n v="494.88"/>
    <n v="469.88"/>
    <n v="1209.6399999999999"/>
    <x v="2"/>
    <n v="100406.78"/>
    <n v="0"/>
    <n v="1.2047393612264031E-2"/>
    <n v="3"/>
    <n v="9"/>
    <n v="5.12"/>
    <n v="12.5"/>
    <n v="25"/>
    <n v="0.5"/>
  </r>
  <r>
    <n v="3"/>
    <d v="2011-12-15T00:00:00"/>
    <n v="947"/>
    <x v="2"/>
    <x v="1"/>
    <x v="1"/>
    <n v="5727.5"/>
    <n v="5737.5"/>
    <n v="1"/>
    <n v="5747"/>
    <n v="1"/>
    <n v="5738"/>
    <n v="1"/>
    <m/>
    <n v="-1"/>
    <n v="0"/>
    <n v="0"/>
    <n v="6"/>
    <n v="0"/>
    <n v="6"/>
    <n v="64"/>
    <n v="64"/>
    <n v="0.3125"/>
    <n v="0.609375"/>
    <n v="0.328125"/>
    <n v="5"/>
    <n v="13"/>
    <n v="16"/>
    <n v="13"/>
    <n v="16"/>
    <n v="20"/>
    <n v="7.447572980041112E-3"/>
    <m/>
    <m/>
    <m/>
    <m/>
    <n v="244.88"/>
    <n v="482.38"/>
    <n v="257.38"/>
    <n v="244.88"/>
    <n v="482.38"/>
    <n v="257.38"/>
    <n v="984.64"/>
    <x v="2"/>
    <n v="101391.42"/>
    <n v="0"/>
    <n v="9.7112753722159127E-3"/>
    <n v="3"/>
    <n v="9"/>
    <n v="5.12"/>
    <n v="12.5"/>
    <n v="25"/>
    <n v="0.5"/>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s v=""/>
    <m/>
    <m/>
    <x v="3"/>
    <x v="2"/>
    <x v="2"/>
    <m/>
    <m/>
    <m/>
    <m/>
    <m/>
    <m/>
    <m/>
    <m/>
    <s v=""/>
    <m/>
    <m/>
    <m/>
    <s v=""/>
    <s v=""/>
    <m/>
    <m/>
    <s v=""/>
    <s v=""/>
    <s v=""/>
    <m/>
    <m/>
    <m/>
    <s v=""/>
    <s v=""/>
    <m/>
    <s v=""/>
    <m/>
    <m/>
    <m/>
    <m/>
    <s v=""/>
    <s v=""/>
    <s v=""/>
    <s v=""/>
    <s v=""/>
    <s v=""/>
    <s v=""/>
    <x v="3"/>
    <s v=""/>
    <s v=""/>
    <s v=""/>
    <s v=""/>
    <s v=""/>
    <s v=""/>
    <s v=""/>
    <s v=""/>
    <s v=""/>
  </r>
  <r>
    <m/>
    <m/>
    <m/>
    <x v="3"/>
    <x v="2"/>
    <x v="2"/>
    <m/>
    <m/>
    <m/>
    <m/>
    <m/>
    <m/>
    <m/>
    <m/>
    <m/>
    <m/>
    <m/>
    <m/>
    <m/>
    <m/>
    <m/>
    <m/>
    <m/>
    <m/>
    <m/>
    <m/>
    <m/>
    <m/>
    <m/>
    <m/>
    <m/>
    <m/>
    <m/>
    <m/>
    <m/>
    <m/>
    <m/>
    <m/>
    <m/>
    <m/>
    <m/>
    <m/>
    <m/>
    <x v="4"/>
    <m/>
    <m/>
    <m/>
    <m/>
    <m/>
    <m/>
    <m/>
    <m/>
    <m/>
  </r>
  <r>
    <m/>
    <m/>
    <m/>
    <x v="3"/>
    <x v="2"/>
    <x v="2"/>
    <m/>
    <m/>
    <m/>
    <m/>
    <m/>
    <m/>
    <m/>
    <m/>
    <m/>
    <m/>
    <m/>
    <m/>
    <m/>
    <m/>
    <m/>
    <m/>
    <m/>
    <m/>
    <m/>
    <m/>
    <m/>
    <m/>
    <m/>
    <m/>
    <m/>
    <m/>
    <m/>
    <m/>
    <m/>
    <m/>
    <m/>
    <m/>
    <m/>
    <m/>
    <m/>
    <m/>
    <m/>
    <x v="4"/>
    <m/>
    <m/>
    <m/>
    <m/>
    <m/>
    <m/>
    <m/>
    <m/>
    <m/>
  </r>
  <r>
    <m/>
    <m/>
    <m/>
    <x v="3"/>
    <x v="2"/>
    <x v="2"/>
    <m/>
    <m/>
    <m/>
    <m/>
    <m/>
    <m/>
    <m/>
    <m/>
    <m/>
    <m/>
    <m/>
    <m/>
    <m/>
    <m/>
    <m/>
    <m/>
    <m/>
    <m/>
    <m/>
    <m/>
    <m/>
    <m/>
    <m/>
    <m/>
    <m/>
    <m/>
    <m/>
    <m/>
    <m/>
    <m/>
    <m/>
    <m/>
    <m/>
    <m/>
    <m/>
    <m/>
    <m/>
    <x v="4"/>
    <m/>
    <m/>
    <m/>
    <m/>
    <m/>
    <m/>
    <m/>
    <m/>
    <m/>
  </r>
  <r>
    <m/>
    <m/>
    <m/>
    <x v="3"/>
    <x v="2"/>
    <x v="2"/>
    <m/>
    <m/>
    <m/>
    <m/>
    <m/>
    <m/>
    <m/>
    <m/>
    <m/>
    <m/>
    <m/>
    <m/>
    <m/>
    <m/>
    <m/>
    <m/>
    <m/>
    <m/>
    <m/>
    <m/>
    <m/>
    <m/>
    <m/>
    <m/>
    <m/>
    <m/>
    <m/>
    <m/>
    <m/>
    <m/>
    <m/>
    <m/>
    <m/>
    <m/>
    <m/>
    <m/>
    <m/>
    <x v="4"/>
    <m/>
    <m/>
    <m/>
    <m/>
    <m/>
    <m/>
    <m/>
    <m/>
    <m/>
  </r>
  <r>
    <m/>
    <m/>
    <m/>
    <x v="3"/>
    <x v="2"/>
    <x v="2"/>
    <m/>
    <m/>
    <m/>
    <m/>
    <m/>
    <m/>
    <m/>
    <m/>
    <m/>
    <m/>
    <m/>
    <m/>
    <m/>
    <m/>
    <m/>
    <m/>
    <m/>
    <m/>
    <m/>
    <m/>
    <m/>
    <m/>
    <m/>
    <m/>
    <m/>
    <m/>
    <m/>
    <m/>
    <m/>
    <m/>
    <m/>
    <m/>
    <m/>
    <m/>
    <m/>
    <m/>
    <m/>
    <x v="4"/>
    <m/>
    <m/>
    <m/>
    <m/>
    <m/>
    <m/>
    <m/>
    <m/>
    <m/>
  </r>
  <r>
    <m/>
    <m/>
    <m/>
    <x v="3"/>
    <x v="2"/>
    <x v="2"/>
    <m/>
    <m/>
    <m/>
    <m/>
    <m/>
    <m/>
    <m/>
    <m/>
    <m/>
    <m/>
    <m/>
    <m/>
    <m/>
    <m/>
    <m/>
    <m/>
    <m/>
    <m/>
    <m/>
    <m/>
    <m/>
    <m/>
    <m/>
    <m/>
    <m/>
    <m/>
    <m/>
    <m/>
    <m/>
    <m/>
    <m/>
    <m/>
    <m/>
    <m/>
    <m/>
    <m/>
    <m/>
    <x v="4"/>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name="PivotTable1" cacheId="505" applyNumberFormats="0" applyBorderFormats="0" applyFontFormats="0" applyPatternFormats="0" applyAlignmentFormats="0" applyWidthHeightFormats="1" dataCaption="Values" showMissing="0" updatedVersion="3" minRefreshableVersion="3" showCalcMbrs="0" showDrill="0" useAutoFormatting="1" rowGrandTotals="0" colGrandTotals="0" createdVersion="3" indent="0" outline="1" outlineData="1" multipleFieldFilters="0" chartFormat="5" rowHeaderCaption="Trades" customListSort="0">
  <location ref="A10:B13" firstHeaderRow="1" firstDataRow="1" firstDataCol="1" rowPageCount="1" colPageCount="1"/>
  <pivotFields count="47">
    <pivotField axis="axisRow" showAll="0">
      <items count="4">
        <item x="0"/>
        <item x="1"/>
        <item x="2"/>
        <item t="default"/>
      </items>
    </pivotField>
    <pivotField showAll="0"/>
    <pivotField numFmtId="171" showAll="0" defaultSubtotal="0"/>
    <pivotField showAll="0"/>
    <pivotField name="Instrument" axis="axisPage" multipleItemSelectionAllowed="1" showAll="0" defaultSubtotal="0">
      <items count="1">
        <item x="0"/>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defaultSubtotal="0"/>
    <pivotField numFmtId="1" showAll="0" defaultSubtotal="0"/>
    <pivotField numFmtId="9" showAll="0" defaultSubtotal="0"/>
    <pivotField showAll="0" defaultSubtotal="0"/>
    <pivotField showAll="0" defaultSubtotal="0"/>
    <pivotField showAll="0"/>
    <pivotField showAll="0"/>
    <pivotField showAll="0"/>
    <pivotField showAll="0"/>
    <pivotField showAll="0"/>
    <pivotField numFmtId="1" showAll="0" defaultSubtotal="0"/>
    <pivotField numFmtId="168" showAll="0" defaultSubtotal="0"/>
    <pivotField showAll="0"/>
    <pivotField showAll="0" defaultSubtotal="0"/>
    <pivotField showAll="0" defaultSubtotal="0"/>
    <pivotField showAll="0"/>
    <pivotField showAll="0"/>
    <pivotField showAll="0"/>
    <pivotField showAll="0"/>
    <pivotField showAll="0"/>
    <pivotField showAll="0"/>
    <pivotField showAll="0"/>
    <pivotField showAll="0" defaultSubtotal="0"/>
    <pivotField showAll="0" defaultSubtotal="0"/>
    <pivotField numFmtId="166" showAll="0" defaultSubtotal="0"/>
    <pivotField showAll="0" defaultSubtotal="0"/>
    <pivotField dataField="1" showAll="0" defaultSubtotal="0"/>
  </pivotFields>
  <rowFields count="1">
    <field x="0"/>
  </rowFields>
  <rowItems count="3">
    <i>
      <x/>
    </i>
    <i>
      <x v="1"/>
    </i>
    <i>
      <x v="2"/>
    </i>
  </rowItems>
  <colItems count="1">
    <i/>
  </colItems>
  <pageFields count="1">
    <pageField fld="4" hier="-1"/>
  </pageFields>
  <dataFields count="1">
    <dataField name="Result  % of curr accbal" fld="46" baseField="0" baseItem="0" numFmtId="10"/>
  </dataFields>
  <formats count="12">
    <format dxfId="130">
      <pivotArea field="4" type="button" dataOnly="0" labelOnly="1" outline="0" axis="axisPage" fieldPosition="0"/>
    </format>
    <format dxfId="129">
      <pivotArea field="4" type="button" dataOnly="0" labelOnly="1" outline="0" axis="axisPage" fieldPosition="0"/>
    </format>
    <format dxfId="128">
      <pivotArea dataOnly="0" labelOnly="1" outline="0" fieldPosition="0">
        <references count="1">
          <reference field="4" count="0"/>
        </references>
      </pivotArea>
    </format>
    <format dxfId="127">
      <pivotArea type="all" dataOnly="0" outline="0" fieldPosition="0"/>
    </format>
    <format dxfId="126">
      <pivotArea type="all" dataOnly="0" outline="0" fieldPosition="0"/>
    </format>
    <format dxfId="125">
      <pivotArea dataOnly="0" labelOnly="1" outline="0" fieldPosition="0">
        <references count="1">
          <reference field="4" count="0"/>
        </references>
      </pivotArea>
    </format>
    <format dxfId="124">
      <pivotArea type="all" dataOnly="0" outline="0" fieldPosition="0"/>
    </format>
    <format dxfId="123">
      <pivotArea type="all" dataOnly="0" outline="0" fieldPosition="0"/>
    </format>
    <format dxfId="122">
      <pivotArea type="all" dataOnly="0" outline="0" fieldPosition="0"/>
    </format>
    <format dxfId="121">
      <pivotArea outline="0" collapsedLevelsAreSubtotals="1" fieldPosition="0"/>
    </format>
    <format dxfId="120">
      <pivotArea dataOnly="0" labelOnly="1" outline="0" fieldPosition="0">
        <references count="1">
          <reference field="4" count="0"/>
        </references>
      </pivotArea>
    </format>
    <format dxfId="119">
      <pivotArea dataOnly="0" labelOnly="1" outline="0" axis="axisValues" fieldPosition="0"/>
    </format>
  </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1" cacheId="506" applyNumberFormats="0" applyBorderFormats="0" applyFontFormats="0" applyPatternFormats="0" applyAlignmentFormats="0" applyWidthHeightFormats="1" dataCaption=" " grandTotalCaption="Average Total" updatedVersion="3" minRefreshableVersion="3" showCalcMbrs="0" useAutoFormatting="1" itemPrintTitles="1" createdVersion="3" indent="0" outline="1" outlineData="1" multipleFieldFilters="0" rowHeaderCaption="Trade #">
  <location ref="P4:S9" firstHeaderRow="1" firstDataRow="2" firstDataCol="1" rowPageCount="1" colPageCount="1"/>
  <pivotFields count="44">
    <pivotField axis="axisRow" outline="0" showAll="0">
      <items count="4">
        <item x="0"/>
        <item x="1"/>
        <item x="2"/>
        <item t="default"/>
      </items>
    </pivotField>
    <pivotField showAll="0"/>
    <pivotField numFmtId="171" showAll="0" defaultSubtota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numFmtId="1" showAll="0" defaultSubtotal="0"/>
    <pivotField numFmtId="1" showAll="0" defaultSubtotal="0"/>
    <pivotField numFmtId="9" showAll="0" defaultSubtotal="0"/>
    <pivotField showAll="0" defaultSubtotal="0"/>
    <pivotField showAll="0" defaultSubtotal="0"/>
    <pivotField showAll="0"/>
    <pivotField showAll="0"/>
    <pivotField showAll="0"/>
    <pivotField showAll="0"/>
    <pivotField showAll="0"/>
    <pivotField numFmtId="1" showAll="0" defaultSubtotal="0"/>
    <pivotField numFmtId="168" showAll="0" defaultSubtotal="0"/>
    <pivotField showAll="0"/>
    <pivotField showAll="0"/>
    <pivotField showAll="0"/>
    <pivotField showAll="0"/>
    <pivotField showAll="0"/>
    <pivotField showAll="0"/>
    <pivotField showAll="0"/>
    <pivotField showAll="0"/>
    <pivotField showAll="0"/>
    <pivotField showAll="0"/>
    <pivotField showAll="0"/>
    <pivotField name="Winning or Losing" axis="axisPage" multipleItemSelectionAllowed="1" showAll="0">
      <items count="3">
        <item x="0"/>
        <item x="1"/>
        <item t="default"/>
      </items>
    </pivotField>
  </pivotFields>
  <rowFields count="1">
    <field x="0"/>
  </rowFields>
  <rowItems count="4">
    <i>
      <x/>
    </i>
    <i>
      <x v="1"/>
    </i>
    <i>
      <x v="2"/>
    </i>
    <i t="grand">
      <x/>
    </i>
  </rowItems>
  <colFields count="1">
    <field x="-2"/>
  </colFields>
  <colItems count="3">
    <i>
      <x/>
    </i>
    <i i="1">
      <x v="1"/>
    </i>
    <i i="2">
      <x v="2"/>
    </i>
  </colItems>
  <pageFields count="1">
    <pageField fld="43" hier="-1"/>
  </pageFields>
  <dataFields count="3">
    <dataField name="MAE 1" fld="15" subtotal="average" baseField="0" baseItem="0" numFmtId="170"/>
    <dataField name="MAE 2" fld="16" subtotal="average" baseField="0" baseItem="0" numFmtId="170"/>
    <dataField name="MAE 3" fld="17" subtotal="average" baseField="0" baseItem="0" numFmtId="170"/>
  </dataFields>
  <formats count="7">
    <format dxfId="81">
      <pivotArea field="43" type="button" dataOnly="0" labelOnly="1" outline="0" axis="axisPage" fieldPosition="0"/>
    </format>
    <format dxfId="80">
      <pivotArea dataOnly="0" labelOnly="1" outline="0" fieldPosition="0">
        <references count="1">
          <reference field="4294967294" count="1">
            <x v="0"/>
          </reference>
        </references>
      </pivotArea>
    </format>
    <format dxfId="79">
      <pivotArea type="all" dataOnly="0" outline="0" fieldPosition="0"/>
    </format>
    <format dxfId="78">
      <pivotArea type="all" dataOnly="0" outline="0" fieldPosition="0"/>
    </format>
    <format dxfId="77">
      <pivotArea outline="0" fieldPosition="0">
        <references count="1">
          <reference field="4294967294" count="1">
            <x v="0"/>
          </reference>
        </references>
      </pivotArea>
    </format>
    <format dxfId="76">
      <pivotArea outline="0" fieldPosition="0">
        <references count="1">
          <reference field="4294967294" count="1">
            <x v="1"/>
          </reference>
        </references>
      </pivotArea>
    </format>
    <format dxfId="75">
      <pivotArea outline="0" fieldPosition="0">
        <references count="1">
          <reference field="4294967294" count="1">
            <x v="2"/>
          </reference>
        </references>
      </pivotArea>
    </format>
  </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3" cacheId="507" applyNumberFormats="0" applyBorderFormats="0" applyFontFormats="0" applyPatternFormats="0" applyAlignmentFormats="0" applyWidthHeightFormats="1" dataCaption=" " updatedVersion="3" minRefreshableVersion="3" showCalcMbrs="0" useAutoFormatting="1" itemPrintTitles="1" createdVersion="3" indent="0" outline="1" outlineData="1" multipleFieldFilters="0" rowHeaderCaption=" Date">
  <location ref="J2:L5" firstHeaderRow="1" firstDataRow="2" firstDataCol="1"/>
  <pivotFields count="43">
    <pivotField dataField="1" showAll="0"/>
    <pivotField axis="axisRow" outline="0"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1"/>
  </rowFields>
  <rowItems count="2">
    <i>
      <x/>
    </i>
    <i t="grand">
      <x/>
    </i>
  </rowItems>
  <colFields count="1">
    <field x="-2"/>
  </colFields>
  <colItems count="2">
    <i>
      <x/>
    </i>
    <i i="1">
      <x v="1"/>
    </i>
  </colItems>
  <dataFields count="2">
    <dataField name="No of Trades" fld="0" subtotal="count" baseField="0" baseItem="0"/>
    <dataField name="Profit" fld="42" baseField="0" baseItem="0"/>
  </dataFields>
  <formats count="2">
    <format dxfId="83">
      <pivotArea type="all" dataOnly="0" outline="0" fieldPosition="0"/>
    </format>
    <format dxfId="82">
      <pivotArea type="all" dataOnly="0" outline="0" fieldPosition="0"/>
    </format>
  </formats>
  <pivotTableStyleInfo name="PivotStyleLight16" showRowHeaders="1" showColHeaders="1" showRowStripes="0" showColStripes="0" showLastColumn="1"/>
  <filters count="1">
    <filter fld="1" type="dateBetween" evalOrder="-1" id="1">
      <autoFilter ref="A1">
        <filterColumn colId="0">
          <customFilters and="1">
            <customFilter operator="greaterThanOrEqual" val="36526"/>
            <customFilter operator="lessThanOrEqual" val="43831"/>
          </customFilters>
        </filterColumn>
      </autoFilter>
    </filter>
  </filters>
</pivotTableDefinition>
</file>

<file path=xl/pivotTables/pivotTable4.xml><?xml version="1.0" encoding="utf-8"?>
<pivotTableDefinition xmlns="http://schemas.openxmlformats.org/spreadsheetml/2006/main" name="PivotTable15" cacheId="508" dataOnRows="1" applyNumberFormats="0" applyBorderFormats="0" applyFontFormats="0" applyPatternFormats="0" applyAlignmentFormats="0" applyWidthHeightFormats="1" dataCaption="Values" showError="1" updatedVersion="3" minRefreshableVersion="3" showCalcMbrs="0" useAutoFormatting="1" itemPrintTitles="1" createdVersion="3" indent="0" outline="1" outlineData="1" multipleFieldFilters="0" rowHeaderCaption="Trade types" colHeaderCaption="Trade Stats">
  <location ref="A1:E38" firstHeaderRow="1" firstDataRow="3" firstDataCol="1"/>
  <pivotFields count="53">
    <pivotField showAll="0"/>
    <pivotField showAll="0"/>
    <pivotField numFmtId="171" showAll="0" defaultSubtotal="0"/>
    <pivotField axis="axisRow" showAll="0" defaultSubtotal="0">
      <items count="2">
        <item sd="0" x="0"/>
        <item sd="0" x="1"/>
      </items>
    </pivotField>
    <pivotField axis="axisRow" showAll="0">
      <items count="2">
        <item x="0"/>
        <item t="default"/>
      </items>
    </pivotField>
    <pivotField axis="axisCol" showAll="0">
      <items count="2">
        <item x="0"/>
        <item t="default"/>
      </items>
    </pivotField>
    <pivotField dataField="1"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dataField="1" showAll="0"/>
    <pivotField numFmtId="1" showAll="0" defaultSubtotal="0"/>
    <pivotField numFmtId="1" showAll="0" defaultSubtotal="0"/>
    <pivotField numFmtId="9" showAll="0" defaultSubtotal="0"/>
    <pivotField showAll="0" defaultSubtotal="0"/>
    <pivotField showAll="0" defaultSubtotal="0"/>
    <pivotField dataField="1" showAll="0"/>
    <pivotField dataField="1" showAll="0"/>
    <pivotField dataField="1" showAll="0"/>
    <pivotField showAll="0"/>
    <pivotField showAll="0"/>
    <pivotField numFmtId="1" showAll="0" defaultSubtotal="0"/>
    <pivotField numFmtId="168" showAll="0" defaultSubtotal="0"/>
    <pivotField axis="axisRow" showAll="0">
      <items count="2">
        <item x="0"/>
        <item t="default"/>
      </items>
    </pivotField>
    <pivotField showAll="0" defaultSubtotal="0"/>
    <pivotField showAll="0" defaultSubtotal="0"/>
    <pivotField showAll="0"/>
    <pivotField dataField="1" showAll="0"/>
    <pivotField dataField="1" showAll="0"/>
    <pivotField dataField="1" showAll="0"/>
    <pivotField showAll="0"/>
    <pivotField showAll="0"/>
    <pivotField showAll="0"/>
    <pivotField dataField="1" showAll="0"/>
    <pivotField axis="axisCol" showAll="0" defaultSubtotal="0">
      <items count="2">
        <item x="0"/>
        <item x="1"/>
      </items>
    </pivotField>
    <pivotField numFmtId="166" showAll="0" defaultSubtotal="0"/>
    <pivotField showAll="0" defaultSubtotal="0"/>
    <pivotField showAll="0"/>
    <pivotField showAll="0"/>
    <pivotField showAll="0"/>
    <pivotField showAll="0"/>
    <pivotField showAll="0"/>
    <pivotField showAll="0"/>
    <pivotField showAll="0"/>
  </pivotFields>
  <rowFields count="4">
    <field x="3"/>
    <field x="4"/>
    <field x="32"/>
    <field x="-2"/>
  </rowFields>
  <rowItems count="35">
    <i>
      <x/>
    </i>
    <i r="1">
      <x v="1048832"/>
      <x v="1048832"/>
      <x/>
    </i>
    <i r="3" i="1">
      <x v="1"/>
    </i>
    <i r="3" i="2">
      <x v="2"/>
    </i>
    <i r="3" i="3">
      <x v="3"/>
    </i>
    <i r="3" i="4">
      <x v="4"/>
    </i>
    <i r="3" i="5">
      <x v="5"/>
    </i>
    <i r="3" i="6">
      <x v="6"/>
    </i>
    <i r="3" i="7">
      <x v="7"/>
    </i>
    <i r="3" i="8">
      <x v="8"/>
    </i>
    <i r="3" i="9">
      <x v="9"/>
    </i>
    <i r="3" i="10">
      <x v="10"/>
    </i>
    <i>
      <x v="1"/>
    </i>
    <i r="1">
      <x v="1048832"/>
      <x v="1048832"/>
      <x/>
    </i>
    <i r="3" i="1">
      <x v="1"/>
    </i>
    <i r="3" i="2">
      <x v="2"/>
    </i>
    <i r="3" i="3">
      <x v="3"/>
    </i>
    <i r="3" i="4">
      <x v="4"/>
    </i>
    <i r="3" i="5">
      <x v="5"/>
    </i>
    <i r="3" i="6">
      <x v="6"/>
    </i>
    <i r="3" i="7">
      <x v="7"/>
    </i>
    <i r="3" i="8">
      <x v="8"/>
    </i>
    <i r="3" i="9">
      <x v="9"/>
    </i>
    <i r="3" i="10">
      <x v="10"/>
    </i>
    <i t="grand">
      <x/>
    </i>
    <i t="grand" i="1">
      <x/>
    </i>
    <i t="grand" i="2">
      <x/>
    </i>
    <i t="grand" i="3">
      <x/>
    </i>
    <i t="grand" i="4">
      <x/>
    </i>
    <i t="grand" i="5">
      <x/>
    </i>
    <i t="grand" i="6">
      <x/>
    </i>
    <i t="grand" i="7">
      <x/>
    </i>
    <i t="grand" i="8">
      <x/>
    </i>
    <i t="grand" i="9">
      <x/>
    </i>
    <i t="grand" i="10">
      <x/>
    </i>
  </rowItems>
  <colFields count="2">
    <field x="5"/>
    <field x="43"/>
  </colFields>
  <colItems count="4">
    <i>
      <x/>
      <x/>
    </i>
    <i r="1">
      <x v="1"/>
    </i>
    <i t="default">
      <x/>
    </i>
    <i t="grand">
      <x/>
    </i>
  </colItems>
  <dataFields count="11">
    <dataField name="Trades" fld="6" subtotal="count" baseField="0" baseItem="0"/>
    <dataField name="Average Trade" fld="42" subtotal="average" baseField="0" baseItem="0" numFmtId="169"/>
    <dataField name="MAE 1" fld="15" subtotal="average" baseField="0" baseItem="0" numFmtId="170"/>
    <dataField name="MAE 2" fld="18" subtotal="average" baseField="0" baseItem="0" numFmtId="170"/>
    <dataField name="MAE 3" fld="19" subtotal="average" baseField="0" baseItem="0" numFmtId="170"/>
    <dataField name="Minutes 1" fld="25" subtotal="average" baseField="0" baseItem="0" numFmtId="170"/>
    <dataField name="Minutes 2" fld="26" subtotal="average" baseField="0" baseItem="0" numFmtId="170"/>
    <dataField name=" Minutes 3" fld="27" subtotal="average" baseField="0" baseItem="0" numFmtId="170"/>
    <dataField name=" E1 Av Return" fld="36" subtotal="average" baseField="0" baseItem="0" numFmtId="169"/>
    <dataField name=" E2 Av Return" fld="37" subtotal="average" baseField="0" baseItem="0" numFmtId="169"/>
    <dataField name=" E3 Av Return" fld="38" subtotal="average" baseField="0" baseItem="0" numFmtId="169"/>
  </dataFields>
  <formats count="35">
    <format dxfId="118">
      <pivotArea type="origin" dataOnly="0" labelOnly="1" outline="0" fieldPosition="0"/>
    </format>
    <format dxfId="117">
      <pivotArea field="3" type="button" dataOnly="0" labelOnly="1" outline="0" axis="axisRow" fieldPosition="0"/>
    </format>
    <format dxfId="116">
      <pivotArea dataOnly="0" labelOnly="1" fieldPosition="0">
        <references count="1">
          <reference field="3" count="0"/>
        </references>
      </pivotArea>
    </format>
    <format dxfId="115">
      <pivotArea field="3" dataOnly="0" labelOnly="1" grandRow="1" outline="0" axis="axisRow" fieldPosition="0">
        <references count="1">
          <reference field="4294967294" count="1" selected="0">
            <x v="0"/>
          </reference>
        </references>
      </pivotArea>
    </format>
    <format dxfId="114">
      <pivotArea field="3" dataOnly="0" labelOnly="1" grandRow="1" outline="0" axis="axisRow" fieldPosition="0">
        <references count="1">
          <reference field="4294967294" count="1" selected="0">
            <x v="1"/>
          </reference>
        </references>
      </pivotArea>
    </format>
    <format dxfId="113">
      <pivotArea field="3" dataOnly="0" labelOnly="1" grandRow="1" outline="0" axis="axisRow" fieldPosition="0">
        <references count="1">
          <reference field="4294967294" count="1" selected="0">
            <x v="2"/>
          </reference>
        </references>
      </pivotArea>
    </format>
    <format dxfId="112">
      <pivotArea field="3" dataOnly="0" labelOnly="1" grandRow="1" outline="0" axis="axisRow" fieldPosition="0">
        <references count="1">
          <reference field="4294967294" count="1" selected="0">
            <x v="3"/>
          </reference>
        </references>
      </pivotArea>
    </format>
    <format dxfId="111">
      <pivotArea field="3" dataOnly="0" labelOnly="1" grandRow="1" outline="0" axis="axisRow" fieldPosition="0">
        <references count="1">
          <reference field="4294967294" count="1" selected="0">
            <x v="4"/>
          </reference>
        </references>
      </pivotArea>
    </format>
    <format dxfId="110">
      <pivotArea field="3" dataOnly="0" labelOnly="1" grandRow="1" outline="0" axis="axisRow" fieldPosition="0">
        <references count="1">
          <reference field="4294967294" count="1" selected="0">
            <x v="5"/>
          </reference>
        </references>
      </pivotArea>
    </format>
    <format dxfId="109">
      <pivotArea field="3" dataOnly="0" labelOnly="1" grandRow="1" outline="0" axis="axisRow" fieldPosition="0">
        <references count="1">
          <reference field="4294967294" count="1" selected="0">
            <x v="6"/>
          </reference>
        </references>
      </pivotArea>
    </format>
    <format dxfId="108">
      <pivotArea field="3" dataOnly="0" labelOnly="1" grandRow="1" outline="0" axis="axisRow" fieldPosition="0">
        <references count="1">
          <reference field="4294967294" count="1" selected="0">
            <x v="7"/>
          </reference>
        </references>
      </pivotArea>
    </format>
    <format dxfId="107">
      <pivotArea field="3" dataOnly="0" labelOnly="1" grandRow="1" outline="0" axis="axisRow" fieldPosition="0">
        <references count="1">
          <reference field="4294967294" count="1" selected="0">
            <x v="8"/>
          </reference>
        </references>
      </pivotArea>
    </format>
    <format dxfId="106">
      <pivotArea field="3" dataOnly="0" labelOnly="1" grandRow="1" outline="0" axis="axisRow" fieldPosition="0">
        <references count="1">
          <reference field="4294967294" count="1" selected="0">
            <x v="9"/>
          </reference>
        </references>
      </pivotArea>
    </format>
    <format dxfId="105">
      <pivotArea field="3" dataOnly="0" labelOnly="1" grandRow="1" outline="0" axis="axisRow" fieldPosition="0">
        <references count="1">
          <reference field="4294967294" count="1" selected="0">
            <x v="10"/>
          </reference>
        </references>
      </pivotArea>
    </format>
    <format dxfId="104">
      <pivotArea outline="0" fieldPosition="0">
        <references count="1">
          <reference field="4294967294" count="1">
            <x v="1"/>
          </reference>
        </references>
      </pivotArea>
    </format>
    <format dxfId="103">
      <pivotArea outline="0" fieldPosition="0">
        <references count="1">
          <reference field="4294967294" count="1">
            <x v="8"/>
          </reference>
        </references>
      </pivotArea>
    </format>
    <format dxfId="102">
      <pivotArea outline="0" fieldPosition="0">
        <references count="1">
          <reference field="4294967294" count="1">
            <x v="9"/>
          </reference>
        </references>
      </pivotArea>
    </format>
    <format dxfId="101">
      <pivotArea outline="0" fieldPosition="0">
        <references count="1">
          <reference field="4294967294" count="1">
            <x v="10"/>
          </reference>
        </references>
      </pivotArea>
    </format>
    <format dxfId="100">
      <pivotArea outline="0" fieldPosition="0">
        <references count="1">
          <reference field="4294967294" count="1">
            <x v="2"/>
          </reference>
        </references>
      </pivotArea>
    </format>
    <format dxfId="99">
      <pivotArea outline="0" fieldPosition="0">
        <references count="1">
          <reference field="4294967294" count="1">
            <x v="3"/>
          </reference>
        </references>
      </pivotArea>
    </format>
    <format dxfId="98">
      <pivotArea outline="0" fieldPosition="0">
        <references count="1">
          <reference field="4294967294" count="1">
            <x v="4"/>
          </reference>
        </references>
      </pivotArea>
    </format>
    <format dxfId="97">
      <pivotArea outline="0" fieldPosition="0">
        <references count="1">
          <reference field="4294967294" count="1">
            <x v="5"/>
          </reference>
        </references>
      </pivotArea>
    </format>
    <format dxfId="96">
      <pivotArea outline="0" fieldPosition="0">
        <references count="1">
          <reference field="4294967294" count="1">
            <x v="6"/>
          </reference>
        </references>
      </pivotArea>
    </format>
    <format dxfId="95">
      <pivotArea outline="0" fieldPosition="0">
        <references count="1">
          <reference field="4294967294" count="1">
            <x v="7"/>
          </reference>
        </references>
      </pivotArea>
    </format>
    <format dxfId="94">
      <pivotArea outline="0" collapsedLevelsAreSubtotals="1" fieldPosition="0">
        <references count="2">
          <reference field="5" count="1" selected="0">
            <x v="0"/>
          </reference>
          <reference field="43" count="2" selected="0">
            <x v="0"/>
            <x v="1"/>
          </reference>
        </references>
      </pivotArea>
    </format>
    <format dxfId="93">
      <pivotArea dataOnly="0" labelOnly="1" fieldPosition="0">
        <references count="1">
          <reference field="5" count="1">
            <x v="0"/>
          </reference>
        </references>
      </pivotArea>
    </format>
    <format dxfId="92">
      <pivotArea dataOnly="0" labelOnly="1" fieldPosition="0">
        <references count="2">
          <reference field="5" count="1" selected="0">
            <x v="0"/>
          </reference>
          <reference field="43" count="2">
            <x v="0"/>
            <x v="1"/>
          </reference>
        </references>
      </pivotArea>
    </format>
    <format dxfId="91">
      <pivotArea field="5" type="button" dataOnly="0" labelOnly="1" outline="0" axis="axisCol" fieldPosition="0"/>
    </format>
    <format dxfId="90">
      <pivotArea field="43" type="button" dataOnly="0" labelOnly="1" outline="0" axis="axisCol" fieldPosition="1"/>
    </format>
    <format dxfId="89">
      <pivotArea type="topRight" dataOnly="0" labelOnly="1" outline="0" fieldPosition="0"/>
    </format>
    <format dxfId="88">
      <pivotArea field="5" type="button" dataOnly="0" labelOnly="1" outline="0" axis="axisCol" fieldPosition="0"/>
    </format>
    <format dxfId="87">
      <pivotArea type="topRight" dataOnly="0" labelOnly="1" outline="0" offset="E1" fieldPosition="0"/>
    </format>
    <format dxfId="86">
      <pivotArea field="5" type="button" dataOnly="0" labelOnly="1" outline="0" axis="axisCol" fieldPosition="0"/>
    </format>
    <format dxfId="85">
      <pivotArea field="43" type="button" dataOnly="0" labelOnly="1" outline="0" axis="axisCol" fieldPosition="1"/>
    </format>
    <format dxfId="84">
      <pivotArea type="topRight" dataOnly="0" labelOnly="1" outline="0" fieldPosition="0"/>
    </format>
  </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PivotTable7" cacheId="504" applyNumberFormats="0" applyBorderFormats="0" applyFontFormats="0" applyPatternFormats="0" applyAlignmentFormats="0" applyWidthHeightFormats="1" dataCaption="Values" updatedVersion="3" minRefreshableVersion="3" showCalcMbrs="0" useAutoFormatting="1" rowGrandTotals="0" itemPrintTitles="1" createdVersion="3" indent="0" outline="1" outlineData="1" multipleFieldFilters="0" chartFormat="1" rowHeaderCaption="Trade #">
  <location ref="A6:C10" firstHeaderRow="1" firstDataRow="2" firstDataCol="1" rowPageCount="4" colPageCount="1"/>
  <pivotFields count="55">
    <pivotField axis="axisRow" showAll="0">
      <items count="4">
        <item x="0"/>
        <item x="1"/>
        <item x="2"/>
        <item t="default"/>
      </items>
    </pivotField>
    <pivotField showAll="0"/>
    <pivotField showAll="0"/>
    <pivotField axis="axisPage" showAll="0">
      <items count="3">
        <item x="0"/>
        <item x="1"/>
        <item t="default"/>
      </items>
    </pivotField>
    <pivotField name="Instrument" axis="axisPage" multipleItemSelectionAllowed="1" showAll="0">
      <items count="2">
        <item x="0"/>
        <item t="default"/>
      </items>
    </pivotField>
    <pivotField axis="axisPage" multipleItemSelectionAllowe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2">
        <item x="0"/>
        <item t="default"/>
      </items>
    </pivotField>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s>
  <rowFields count="1">
    <field x="0"/>
  </rowFields>
  <rowItems count="3">
    <i>
      <x/>
    </i>
    <i>
      <x v="1"/>
    </i>
    <i>
      <x v="2"/>
    </i>
  </rowItems>
  <colFields count="1">
    <field x="-2"/>
  </colFields>
  <colItems count="2">
    <i>
      <x/>
    </i>
    <i i="1">
      <x v="1"/>
    </i>
  </colItems>
  <pageFields count="4">
    <pageField fld="4" hier="-1"/>
    <pageField fld="5" hier="-1"/>
    <pageField fld="3" hier="-1"/>
    <pageField fld="32" hier="-1"/>
  </pageFields>
  <dataFields count="2">
    <dataField name="MFE 2" fld="21" baseField="0" baseItem="0"/>
    <dataField name="Tick Gain" fld="54" baseField="0" baseItem="0" numFmtId="1"/>
  </dataFields>
  <formats count="4">
    <format dxfId="74">
      <pivotArea outline="0" collapsedLevelsAreSubtotals="1" fieldPosition="0">
        <references count="1">
          <reference field="4294967294" count="1" selected="0">
            <x v="1"/>
          </reference>
        </references>
      </pivotArea>
    </format>
    <format dxfId="73">
      <pivotArea type="topRight" dataOnly="0" labelOnly="1" outline="0" fieldPosition="0"/>
    </format>
    <format dxfId="72">
      <pivotArea dataOnly="0" labelOnly="1" outline="0" fieldPosition="0">
        <references count="1">
          <reference field="4294967294" count="1">
            <x v="1"/>
          </reference>
        </references>
      </pivotArea>
    </format>
    <format dxfId="71">
      <pivotArea outline="0" fieldPosition="0">
        <references count="1">
          <reference field="4294967294" count="1">
            <x v="1"/>
          </reference>
        </references>
      </pivotArea>
    </format>
  </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PivotTable2" cacheId="509"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1:G4" firstHeaderRow="1" firstDataRow="2" firstDataCol="1"/>
  <pivotFields count="20">
    <pivotField axis="axisRow" multipleItemSelectionAllowed="1" showAll="0">
      <items count="5">
        <item x="1"/>
        <item m="1" x="3"/>
        <item h="1"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ataField="1" showAll="0" defaultSubtotal="0"/>
    <pivotField dataField="1" showAll="0" defaultSubtotal="0"/>
    <pivotField dataField="1" showAll="0" defaultSubtotal="0"/>
  </pivotFields>
  <rowFields count="1">
    <field x="0"/>
  </rowFields>
  <rowItems count="2">
    <i>
      <x/>
    </i>
    <i t="grand">
      <x/>
    </i>
  </rowItems>
  <colFields count="1">
    <field x="-2"/>
  </colFields>
  <colItems count="6">
    <i>
      <x/>
    </i>
    <i i="1">
      <x v="1"/>
    </i>
    <i i="2">
      <x v="2"/>
    </i>
    <i i="3">
      <x v="3"/>
    </i>
    <i i="4">
      <x v="4"/>
    </i>
    <i i="5">
      <x v="5"/>
    </i>
  </colItems>
  <dataFields count="6">
    <dataField name="Average of Efficiency" fld="17" subtotal="average" baseField="0" baseItem="0"/>
    <dataField name="Average of Efficiency2" fld="18" subtotal="average" baseField="0" baseItem="0"/>
    <dataField name="Average of Efficiency3" fld="19" subtotal="average" baseField="0" baseItem="0"/>
    <dataField name="Count of Efficiency" fld="17" subtotal="count" baseField="0" baseItem="0"/>
    <dataField name="Count of Efficiency2" fld="18" subtotal="count" baseField="0" baseItem="0"/>
    <dataField name="Count of Efficiency3" fld="19" subtotal="count" baseField="0" baseItem="0"/>
  </dataFields>
  <pivotTableStyleInfo name="PivotStyleLight16" showRowHeaders="1" showColHeaders="1" showRowStripes="0" showColStripes="0" showLastColumn="1"/>
</pivotTableDefinition>
</file>

<file path=xl/pivotTables/pivotTable7.xml><?xml version="1.0" encoding="utf-8"?>
<pivotTableDefinition xmlns="http://schemas.openxmlformats.org/spreadsheetml/2006/main" name="PivotTable5" cacheId="511" dataOnRows="1"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J1:O6" firstHeaderRow="1" firstDataRow="3" firstDataCol="1"/>
  <pivotFields count="42">
    <pivotField axis="axisCol" showAll="0">
      <items count="5">
        <item x="1"/>
        <item m="1" x="3"/>
        <item h="1"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items count="7">
        <item x="3"/>
        <item x="1"/>
        <item x="2"/>
        <item x="0"/>
        <item x="4"/>
        <item m="1" x="5"/>
        <item t="default"/>
      </items>
    </pivotField>
    <pivotField showAll="0" defaultSubtotal="0"/>
    <pivotField showAll="0" defaultSubtotal="0"/>
    <pivotField showAll="0" defaultSubtotal="0"/>
  </pivotFields>
  <rowFields count="1">
    <field x="-2"/>
  </rowFields>
  <rowItems count="3">
    <i>
      <x/>
    </i>
    <i i="1">
      <x v="1"/>
    </i>
    <i i="2">
      <x v="2"/>
    </i>
  </rowItems>
  <colFields count="2">
    <field x="38"/>
    <field x="0"/>
  </colFields>
  <colItems count="5">
    <i>
      <x v="1"/>
      <x/>
    </i>
    <i t="default">
      <x v="1"/>
    </i>
    <i>
      <x v="2"/>
      <x/>
    </i>
    <i t="default">
      <x v="2"/>
    </i>
    <i t="grand">
      <x/>
    </i>
  </colItems>
  <dataFields count="3">
    <dataField name="Average of m1" fld="20" subtotal="average" baseField="0" baseItem="0"/>
    <dataField name="Average of m2" fld="23" subtotal="average" baseField="0" baseItem="0"/>
    <dataField name="Average of m3" fld="24" subtotal="average" baseField="0" baseItem="0"/>
  </dataFields>
  <pivotTableStyleInfo name="PivotStyleLight16" showRowHeaders="1" showColHeaders="1" showRowStripes="0" showColStripes="0" showLastColumn="1"/>
</pivotTableDefinition>
</file>

<file path=xl/pivotTables/pivotTable8.xml><?xml version="1.0" encoding="utf-8"?>
<pivotTableDefinition xmlns="http://schemas.openxmlformats.org/spreadsheetml/2006/main" name="PivotTable4" cacheId="510" dataOnRows="1"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S1:U6" firstHeaderRow="1" firstDataRow="3" firstDataCol="1"/>
  <pivotFields count="29">
    <pivotField showAll="0"/>
    <pivotField axis="axisCol" showAll="0">
      <items count="5">
        <item x="1"/>
        <item m="1" x="3"/>
        <item x="0"/>
        <item x="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dataField="1" showAl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defaultSubtotal="0"/>
    <pivotField showAll="0" defaultSubtotal="0"/>
    <pivotField axis="axisCol" showAll="0">
      <items count="5">
        <item h="1" x="0"/>
        <item m="1" x="2"/>
        <item m="1" x="3"/>
        <item h="1" x="1"/>
        <item t="default"/>
      </items>
    </pivotField>
  </pivotFields>
  <rowFields count="1">
    <field x="-2"/>
  </rowFields>
  <rowItems count="3">
    <i>
      <x/>
    </i>
    <i i="1">
      <x v="1"/>
    </i>
    <i i="2">
      <x v="2"/>
    </i>
  </rowItems>
  <colFields count="2">
    <field x="28"/>
    <field x="1"/>
  </colFields>
  <colItems count="1">
    <i t="grand">
      <x/>
    </i>
  </colItems>
  <dataFields count="3">
    <dataField name="Average of MAE1" fld="11" subtotal="average" baseField="0" baseItem="0"/>
    <dataField name="Average of maecalc" fld="14" subtotal="average" baseField="0" baseItem="0"/>
    <dataField name="Average of maecalc2" fld="15" subtotal="average" baseField="0" baseItem="0"/>
  </dataFields>
  <pivotTableStyleInfo name="PivotStyleLight16" showRowHeaders="1" showColHeaders="1" showRowStripes="0" showColStripes="0" showLastColumn="1"/>
</pivotTableDefinition>
</file>

<file path=xl/pivotTables/pivotTable9.xml><?xml version="1.0" encoding="utf-8"?>
<pivotTableDefinition xmlns="http://schemas.openxmlformats.org/spreadsheetml/2006/main" name="PivotTable6" cacheId="511" dataOnRows="1"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B1:AF6" firstHeaderRow="1" firstDataRow="3" firstDataCol="1"/>
  <pivotFields count="42">
    <pivotField axis="axisCol" showAll="0">
      <items count="5">
        <item x="1"/>
        <item m="1" x="3"/>
        <item h="1"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items count="7">
        <item x="3"/>
        <item x="1"/>
        <item x="2"/>
        <item x="0"/>
        <item x="4"/>
        <item m="1" x="5"/>
        <item t="default"/>
      </items>
    </pivotField>
    <pivotField showAll="0" defaultSubtotal="0"/>
    <pivotField showAll="0" defaultSubtotal="0"/>
    <pivotField showAll="0" defaultSubtotal="0"/>
  </pivotFields>
  <rowFields count="1">
    <field x="-2"/>
  </rowFields>
  <rowItems count="3">
    <i>
      <x/>
    </i>
    <i i="1">
      <x v="1"/>
    </i>
    <i i="2">
      <x v="2"/>
    </i>
  </rowItems>
  <colFields count="2">
    <field x="0"/>
    <field x="38"/>
  </colFields>
  <colItems count="4">
    <i>
      <x/>
      <x v="1"/>
    </i>
    <i r="1">
      <x v="2"/>
    </i>
    <i t="default">
      <x/>
    </i>
    <i t="grand">
      <x/>
    </i>
  </colItems>
  <dataFields count="3">
    <dataField name="Average of m1" fld="20" subtotal="average" baseField="0" baseItem="0"/>
    <dataField name="Average of m2" fld="23" subtotal="average" baseField="0" baseItem="0"/>
    <dataField name="Average of m3" fld="24" subtotal="average" baseField="0" baseItem="0"/>
  </dataFields>
  <pivotTableStyleInfo name="PivotStyleLight16" showRowHeaders="1" showColHeaders="1" showRowStripes="0" showColStripes="0" showLastColumn="1"/>
</pivotTableDefinition>
</file>

<file path=xl/pivotTables/pivotTable10.xml><?xml version="1.0" encoding="utf-8"?>
<pivotTableDefinition xmlns="http://schemas.openxmlformats.org/spreadsheetml/2006/main" name="PivotTable3" cacheId="512" dataOnRows="1" applyNumberFormats="0" applyBorderFormats="0" applyFontFormats="0" applyPatternFormats="0" applyAlignmentFormats="0" applyWidthHeightFormats="1" dataCaption="Values" showError="1" updatedVersion="3" minRefreshableVersion="3" showCalcMbrs="0" useAutoFormatting="1" itemPrintTitles="1" createdVersion="3" indent="0" outline="1" outlineData="1" multipleFieldFilters="0" rowHeaderCaption="Trade types" colHeaderCaption="Trade Stats">
  <location ref="J11:N56" firstHeaderRow="1" firstDataRow="3" firstDataCol="1"/>
  <pivotFields count="53">
    <pivotField showAll="0"/>
    <pivotField showAll="0"/>
    <pivotField showAll="0" defaultSubtotal="0"/>
    <pivotField showAll="0" defaultSubtotal="0">
      <items count="12">
        <item sd="0" m="1" x="8"/>
        <item m="1" x="11"/>
        <item h="1" x="3"/>
        <item sd="0" x="1"/>
        <item m="1" x="7"/>
        <item sd="0" m="1" x="4"/>
        <item sd="0" x="2"/>
        <item sd="0" m="1" x="9"/>
        <item sd="0" m="1" x="6"/>
        <item sd="0" m="1" x="5"/>
        <item sd="0" m="1" x="10"/>
        <item h="1" x="0"/>
      </items>
    </pivotField>
    <pivotField axis="axisRow" showAll="0">
      <items count="7">
        <item x="1"/>
        <item sd="0" m="1" x="4"/>
        <item x="2"/>
        <item m="1" x="3"/>
        <item m="1" x="5"/>
        <item x="0"/>
        <item t="default"/>
      </items>
    </pivotField>
    <pivotField axis="axisCol" showAll="0">
      <items count="5">
        <item x="1"/>
        <item m="1" x="3"/>
        <item h="1" x="2"/>
        <item h="1" x="0"/>
        <item t="default"/>
      </items>
    </pivotField>
    <pivotField dataField="1"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dataField="1" showAll="0"/>
    <pivotField showAll="0" defaultSubtotal="0"/>
    <pivotField showAll="0" defaultSubtotal="0"/>
    <pivotField showAll="0" defaultSubtotal="0"/>
    <pivotField showAll="0" defaultSubtotal="0"/>
    <pivotField showAll="0" defaultSubtotal="0"/>
    <pivotField dataField="1" showAll="0"/>
    <pivotField dataField="1" showAll="0"/>
    <pivotField dataField="1" showAll="0"/>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dataField="1" showAll="0"/>
    <pivotField dataField="1" showAll="0"/>
    <pivotField dataField="1" showAll="0"/>
    <pivotField dataField="1" showAll="0"/>
    <pivotField axis="axisCol" showAll="0" defaultSubtotal="0">
      <items count="6">
        <item x="3"/>
        <item x="1"/>
        <item x="2"/>
        <item x="4"/>
        <item m="1" x="5"/>
        <item x="0"/>
      </items>
    </pivotField>
    <pivotField showAll="0"/>
    <pivotField showAll="0" defaultSubtotal="0"/>
    <pivotField showAll="0"/>
    <pivotField showAll="0"/>
    <pivotField showAll="0"/>
    <pivotField showAll="0"/>
    <pivotField showAll="0"/>
    <pivotField showAll="0"/>
    <pivotField showAll="0"/>
  </pivotFields>
  <rowFields count="2">
    <field x="4"/>
    <field x="-2"/>
  </rowFields>
  <rowItems count="43">
    <i>
      <x/>
    </i>
    <i r="1">
      <x/>
    </i>
    <i r="1" i="1">
      <x v="1"/>
    </i>
    <i r="1" i="2">
      <x v="2"/>
    </i>
    <i r="1" i="3">
      <x v="3"/>
    </i>
    <i r="1" i="4">
      <x v="4"/>
    </i>
    <i r="1" i="5">
      <x v="5"/>
    </i>
    <i r="1" i="6">
      <x v="6"/>
    </i>
    <i r="1" i="7">
      <x v="7"/>
    </i>
    <i r="1" i="8">
      <x v="8"/>
    </i>
    <i r="1" i="9">
      <x v="9"/>
    </i>
    <i r="1" i="10">
      <x v="10"/>
    </i>
    <i r="1" i="11">
      <x v="11"/>
    </i>
    <i r="1" i="12">
      <x v="12"/>
    </i>
    <i r="1" i="13">
      <x v="13"/>
    </i>
    <i r="1" i="14">
      <x v="14"/>
    </i>
    <i r="1" i="15">
      <x v="15"/>
    </i>
    <i r="1" i="16">
      <x v="16"/>
    </i>
    <i r="1" i="17">
      <x v="17"/>
    </i>
    <i r="1" i="18">
      <x v="18"/>
    </i>
    <i r="1" i="19">
      <x v="19"/>
    </i>
    <i r="1" i="20">
      <x v="20"/>
    </i>
    <i t="grand">
      <x/>
    </i>
    <i t="grand" i="1">
      <x/>
    </i>
    <i t="grand" i="2">
      <x/>
    </i>
    <i t="grand" i="3">
      <x/>
    </i>
    <i t="grand" i="4">
      <x/>
    </i>
    <i t="grand" i="5">
      <x/>
    </i>
    <i t="grand" i="6">
      <x/>
    </i>
    <i t="grand" i="7">
      <x/>
    </i>
    <i t="grand" i="8">
      <x/>
    </i>
    <i t="grand" i="9">
      <x/>
    </i>
    <i t="grand" i="10">
      <x/>
    </i>
    <i t="grand" i="11">
      <x/>
    </i>
    <i t="grand" i="12">
      <x/>
    </i>
    <i t="grand" i="13">
      <x/>
    </i>
    <i t="grand" i="14">
      <x/>
    </i>
    <i t="grand" i="15">
      <x/>
    </i>
    <i t="grand" i="16">
      <x/>
    </i>
    <i t="grand" i="17">
      <x/>
    </i>
    <i t="grand" i="18">
      <x/>
    </i>
    <i t="grand" i="19">
      <x/>
    </i>
    <i t="grand" i="20">
      <x/>
    </i>
  </rowItems>
  <colFields count="2">
    <field x="5"/>
    <field x="43"/>
  </colFields>
  <colItems count="4">
    <i>
      <x/>
      <x v="1"/>
    </i>
    <i r="1">
      <x v="2"/>
    </i>
    <i t="default">
      <x/>
    </i>
    <i t="grand">
      <x/>
    </i>
  </colItems>
  <dataFields count="21">
    <dataField name="Trades" fld="6" subtotal="count" baseField="0" baseItem="0"/>
    <dataField name="Average Trade" fld="42" subtotal="average" baseField="0" baseItem="0" numFmtId="169"/>
    <dataField name="MAE 1" fld="15" subtotal="average" baseField="0" baseItem="0" numFmtId="170"/>
    <dataField name="MAE 2" fld="18" subtotal="average" baseField="0" baseItem="0" numFmtId="170"/>
    <dataField name="MAE 3" fld="19" subtotal="average" baseField="0" baseItem="0" numFmtId="170"/>
    <dataField name="Minutes 1" fld="25" subtotal="average" baseField="0" baseItem="0" numFmtId="170"/>
    <dataField name="Minutes 2" fld="26" subtotal="average" baseField="0" baseItem="0" numFmtId="170"/>
    <dataField name=" Minutes 3" fld="27" subtotal="average" baseField="0" baseItem="0" numFmtId="170"/>
    <dataField name="StdDev of e1c" fld="39" subtotal="stdDev" baseField="0" baseItem="0"/>
    <dataField name="Average of e1c2" fld="39" subtotal="average" baseField="0" baseItem="0"/>
    <dataField name="StdDev of e2c" fld="40" subtotal="stdDev" baseField="0" baseItem="0"/>
    <dataField name="Average of e2c2" fld="40" subtotal="average" baseField="0" baseItem="0"/>
    <dataField name="StdDev of e3c" fld="41" subtotal="stdDev" baseField="0" baseItem="0"/>
    <dataField name="Average of e3c2" fld="41" subtotal="average" baseField="0" baseItem="0"/>
    <dataField name="StdDev of Result2" fld="42" subtotal="stdDev" baseField="0" baseItem="0"/>
    <dataField name="Count of e1c" fld="39" subtotal="count" baseField="0" baseItem="0"/>
    <dataField name="Count of e2c" fld="40" subtotal="count" baseField="0" baseItem="0"/>
    <dataField name="Count of e3c" fld="41" subtotal="count" baseField="0" baseItem="0"/>
    <dataField name="StdDev of Result" fld="42" subtotal="stdDev" baseField="0" baseItem="0"/>
    <dataField name="Average of Result" fld="42" subtotal="average" baseField="0" baseItem="0"/>
    <dataField name="Sum of Result" fld="42" baseField="0" baseItem="0"/>
  </dataFields>
  <formats count="32">
    <format dxfId="31">
      <pivotArea type="origin" dataOnly="0" labelOnly="1" outline="0" fieldPosition="0"/>
    </format>
    <format dxfId="30">
      <pivotArea field="3" type="button" dataOnly="0" labelOnly="1" outline="0"/>
    </format>
    <format dxfId="29">
      <pivotArea field="3" dataOnly="0" labelOnly="1" grandRow="1" outline="0">
        <references count="1">
          <reference field="4294967294" count="1" selected="0">
            <x v="0"/>
          </reference>
        </references>
      </pivotArea>
    </format>
    <format dxfId="28">
      <pivotArea field="3" dataOnly="0" labelOnly="1" grandRow="1" outline="0">
        <references count="1">
          <reference field="4294967294" count="1" selected="0">
            <x v="1"/>
          </reference>
        </references>
      </pivotArea>
    </format>
    <format dxfId="27">
      <pivotArea field="3" dataOnly="0" labelOnly="1" grandRow="1" outline="0">
        <references count="1">
          <reference field="4294967294" count="1" selected="0">
            <x v="2"/>
          </reference>
        </references>
      </pivotArea>
    </format>
    <format dxfId="26">
      <pivotArea field="3" dataOnly="0" labelOnly="1" grandRow="1" outline="0">
        <references count="1">
          <reference field="4294967294" count="1" selected="0">
            <x v="3"/>
          </reference>
        </references>
      </pivotArea>
    </format>
    <format dxfId="25">
      <pivotArea field="3" dataOnly="0" labelOnly="1" grandRow="1" outline="0">
        <references count="1">
          <reference field="4294967294" count="1" selected="0">
            <x v="4"/>
          </reference>
        </references>
      </pivotArea>
    </format>
    <format dxfId="24">
      <pivotArea field="3" dataOnly="0" labelOnly="1" grandRow="1" outline="0">
        <references count="1">
          <reference field="4294967294" count="1" selected="0">
            <x v="5"/>
          </reference>
        </references>
      </pivotArea>
    </format>
    <format dxfId="23">
      <pivotArea field="3" dataOnly="0" labelOnly="1" grandRow="1" outline="0">
        <references count="1">
          <reference field="4294967294" count="1" selected="0">
            <x v="6"/>
          </reference>
        </references>
      </pivotArea>
    </format>
    <format dxfId="22">
      <pivotArea field="3" dataOnly="0" labelOnly="1" grandRow="1" outline="0">
        <references count="1">
          <reference field="4294967294" count="1" selected="0">
            <x v="7"/>
          </reference>
        </references>
      </pivotArea>
    </format>
    <format dxfId="21">
      <pivotArea outline="0" fieldPosition="0">
        <references count="1">
          <reference field="4294967294" count="1">
            <x v="1"/>
          </reference>
        </references>
      </pivotArea>
    </format>
    <format dxfId="20">
      <pivotArea outline="0" fieldPosition="0">
        <references count="1">
          <reference field="4294967294" count="1">
            <x v="2"/>
          </reference>
        </references>
      </pivotArea>
    </format>
    <format dxfId="19">
      <pivotArea outline="0" fieldPosition="0">
        <references count="1">
          <reference field="4294967294" count="1">
            <x v="3"/>
          </reference>
        </references>
      </pivotArea>
    </format>
    <format dxfId="18">
      <pivotArea outline="0" fieldPosition="0">
        <references count="1">
          <reference field="4294967294" count="1">
            <x v="4"/>
          </reference>
        </references>
      </pivotArea>
    </format>
    <format dxfId="17">
      <pivotArea outline="0" fieldPosition="0">
        <references count="1">
          <reference field="4294967294" count="1">
            <x v="5"/>
          </reference>
        </references>
      </pivotArea>
    </format>
    <format dxfId="16">
      <pivotArea outline="0" fieldPosition="0">
        <references count="1">
          <reference field="4294967294" count="1">
            <x v="6"/>
          </reference>
        </references>
      </pivotArea>
    </format>
    <format dxfId="15">
      <pivotArea outline="0" fieldPosition="0">
        <references count="1">
          <reference field="4294967294" count="1">
            <x v="7"/>
          </reference>
        </references>
      </pivotArea>
    </format>
    <format dxfId="14">
      <pivotArea outline="0" collapsedLevelsAreSubtotals="1" fieldPosition="0">
        <references count="2">
          <reference field="5" count="1" selected="0">
            <x v="0"/>
          </reference>
          <reference field="43" count="2" selected="0">
            <x v="1"/>
            <x v="2"/>
          </reference>
        </references>
      </pivotArea>
    </format>
    <format dxfId="13">
      <pivotArea dataOnly="0" labelOnly="1" fieldPosition="0">
        <references count="1">
          <reference field="5" count="1">
            <x v="0"/>
          </reference>
        </references>
      </pivotArea>
    </format>
    <format dxfId="12">
      <pivotArea dataOnly="0" labelOnly="1" fieldPosition="0">
        <references count="2">
          <reference field="5" count="1" selected="0">
            <x v="0"/>
          </reference>
          <reference field="43" count="2">
            <x v="1"/>
            <x v="2"/>
          </reference>
        </references>
      </pivotArea>
    </format>
    <format dxfId="11">
      <pivotArea outline="0" collapsedLevelsAreSubtotals="1" fieldPosition="0">
        <references count="2">
          <reference field="5" count="1" selected="0">
            <x v="1"/>
          </reference>
          <reference field="43" count="2" selected="0">
            <x v="1"/>
            <x v="2"/>
          </reference>
        </references>
      </pivotArea>
    </format>
    <format dxfId="10">
      <pivotArea dataOnly="0" labelOnly="1" fieldPosition="0">
        <references count="1">
          <reference field="5" count="1">
            <x v="1"/>
          </reference>
        </references>
      </pivotArea>
    </format>
    <format dxfId="9">
      <pivotArea dataOnly="0" labelOnly="1" fieldPosition="0">
        <references count="2">
          <reference field="5" count="1" selected="0">
            <x v="1"/>
          </reference>
          <reference field="43" count="2">
            <x v="1"/>
            <x v="2"/>
          </reference>
        </references>
      </pivotArea>
    </format>
    <format dxfId="8">
      <pivotArea dataOnly="0" labelOnly="1" fieldPosition="0">
        <references count="1">
          <reference field="5" count="1">
            <x v="1"/>
          </reference>
        </references>
      </pivotArea>
    </format>
    <format dxfId="7">
      <pivotArea field="5" type="button" dataOnly="0" labelOnly="1" outline="0" axis="axisCol" fieldPosition="0"/>
    </format>
    <format dxfId="6">
      <pivotArea field="43" type="button" dataOnly="0" labelOnly="1" outline="0" axis="axisCol" fieldPosition="1"/>
    </format>
    <format dxfId="5">
      <pivotArea type="topRight" dataOnly="0" labelOnly="1" outline="0" fieldPosition="0"/>
    </format>
    <format dxfId="4">
      <pivotArea field="5" type="button" dataOnly="0" labelOnly="1" outline="0" axis="axisCol" fieldPosition="0"/>
    </format>
    <format dxfId="3">
      <pivotArea type="topRight" dataOnly="0" labelOnly="1" outline="0" offset="E1" fieldPosition="0"/>
    </format>
    <format dxfId="2">
      <pivotArea field="5" type="button" dataOnly="0" labelOnly="1" outline="0" axis="axisCol" fieldPosition="0"/>
    </format>
    <format dxfId="1">
      <pivotArea field="43" type="button" dataOnly="0" labelOnly="1" outline="0" axis="axisCol" fieldPosition="1"/>
    </format>
    <format dxfId="0">
      <pivotArea type="topRight" dataOnly="0" labelOnly="1" outline="0" fieldPosition="0"/>
    </format>
  </formats>
  <pivotTableStyleInfo name="PivotStyleLight16" showRowHeaders="1" showColHeaders="1" showRowStripes="0" showColStripes="0" showLastColumn="1"/>
</pivotTableDefinition>
</file>

<file path=xl/pivotTables/pivotTable11.xml><?xml version="1.0" encoding="utf-8"?>
<pivotTableDefinition xmlns="http://schemas.openxmlformats.org/spreadsheetml/2006/main" name="PivotTable1" cacheId="512" dataOnRows="1" applyNumberFormats="0" applyBorderFormats="0" applyFontFormats="0" applyPatternFormats="0" applyAlignmentFormats="0" applyWidthHeightFormats="1" dataCaption="Values" showError="1" updatedVersion="3" minRefreshableVersion="3" showCalcMbrs="0" useAutoFormatting="1" itemPrintTitles="1" createdVersion="3" indent="0" outline="1" outlineData="1" multipleFieldFilters="0" rowHeaderCaption="Trade types" colHeaderCaption="Trade Stats">
  <location ref="A11:E51" firstHeaderRow="1" firstDataRow="3" firstDataCol="1"/>
  <pivotFields count="53">
    <pivotField showAll="0"/>
    <pivotField showAll="0"/>
    <pivotField showAll="0" defaultSubtotal="0"/>
    <pivotField axis="axisRow" showAll="0" defaultSubtotal="0">
      <items count="12">
        <item sd="0" m="1" x="8"/>
        <item m="1" x="11"/>
        <item x="3"/>
        <item sd="0" x="1"/>
        <item m="1" x="7"/>
        <item sd="0" m="1" x="4"/>
        <item sd="0" x="2"/>
        <item sd="0" m="1" x="9"/>
        <item sd="0" m="1" x="6"/>
        <item sd="0" m="1" x="5"/>
        <item sd="0" m="1" x="10"/>
        <item x="0"/>
      </items>
    </pivotField>
    <pivotField showAll="0"/>
    <pivotField axis="axisCol" showAll="0">
      <items count="5">
        <item x="1"/>
        <item m="1" x="3"/>
        <item h="1" x="2"/>
        <item h="1" x="0"/>
        <item t="default"/>
      </items>
    </pivotField>
    <pivotField dataField="1"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dataField="1" showAll="0"/>
    <pivotField showAll="0" defaultSubtotal="0"/>
    <pivotField showAll="0" defaultSubtotal="0"/>
    <pivotField showAll="0" defaultSubtotal="0"/>
    <pivotField showAll="0" defaultSubtotal="0"/>
    <pivotField showAll="0" defaultSubtotal="0"/>
    <pivotField dataField="1" showAll="0"/>
    <pivotField dataField="1" showAll="0"/>
    <pivotField dataField="1" showAll="0"/>
    <pivotField showAll="0"/>
    <pivotField showAll="0"/>
    <pivotField showAll="0" defaultSubtotal="0"/>
    <pivotField showAll="0" defaultSubtotal="0"/>
    <pivotField showAll="0"/>
    <pivotField showAll="0" defaultSubtotal="0"/>
    <pivotField showAll="0" defaultSubtotal="0"/>
    <pivotField showAll="0"/>
    <pivotField dataField="1" showAll="0"/>
    <pivotField dataField="1" showAll="0"/>
    <pivotField dataField="1" showAll="0"/>
    <pivotField showAll="0"/>
    <pivotField showAll="0"/>
    <pivotField showAll="0"/>
    <pivotField dataField="1" showAll="0"/>
    <pivotField axis="axisCol" showAll="0" defaultSubtotal="0">
      <items count="6">
        <item x="3"/>
        <item x="1"/>
        <item x="2"/>
        <item x="4"/>
        <item m="1" x="5"/>
        <item x="0"/>
      </items>
    </pivotField>
    <pivotField showAll="0"/>
    <pivotField showAll="0" defaultSubtotal="0"/>
    <pivotField showAll="0"/>
    <pivotField showAll="0"/>
    <pivotField showAll="0"/>
    <pivotField showAll="0"/>
    <pivotField showAll="0"/>
    <pivotField showAll="0"/>
    <pivotField showAll="0"/>
  </pivotFields>
  <rowFields count="2">
    <field x="3"/>
    <field x="-2"/>
  </rowFields>
  <rowItems count="38">
    <i>
      <x v="3"/>
    </i>
    <i r="1">
      <x/>
    </i>
    <i r="1" i="1">
      <x v="1"/>
    </i>
    <i r="1" i="2">
      <x v="2"/>
    </i>
    <i r="1" i="3">
      <x v="3"/>
    </i>
    <i r="1" i="4">
      <x v="4"/>
    </i>
    <i r="1" i="5">
      <x v="5"/>
    </i>
    <i r="1" i="6">
      <x v="6"/>
    </i>
    <i r="1" i="7">
      <x v="7"/>
    </i>
    <i r="1" i="8">
      <x v="8"/>
    </i>
    <i r="1" i="9">
      <x v="9"/>
    </i>
    <i r="1" i="10">
      <x v="10"/>
    </i>
    <i r="1" i="11">
      <x v="11"/>
    </i>
    <i>
      <x v="6"/>
    </i>
    <i r="1">
      <x/>
    </i>
    <i r="1" i="1">
      <x v="1"/>
    </i>
    <i r="1" i="2">
      <x v="2"/>
    </i>
    <i r="1" i="3">
      <x v="3"/>
    </i>
    <i r="1" i="4">
      <x v="4"/>
    </i>
    <i r="1" i="5">
      <x v="5"/>
    </i>
    <i r="1" i="6">
      <x v="6"/>
    </i>
    <i r="1" i="7">
      <x v="7"/>
    </i>
    <i r="1" i="8">
      <x v="8"/>
    </i>
    <i r="1" i="9">
      <x v="9"/>
    </i>
    <i r="1" i="10">
      <x v="10"/>
    </i>
    <i r="1" i="11">
      <x v="11"/>
    </i>
    <i t="grand">
      <x/>
    </i>
    <i t="grand" i="1">
      <x/>
    </i>
    <i t="grand" i="2">
      <x/>
    </i>
    <i t="grand" i="3">
      <x/>
    </i>
    <i t="grand" i="4">
      <x/>
    </i>
    <i t="grand" i="5">
      <x/>
    </i>
    <i t="grand" i="6">
      <x/>
    </i>
    <i t="grand" i="7">
      <x/>
    </i>
    <i t="grand" i="8">
      <x/>
    </i>
    <i t="grand" i="9">
      <x/>
    </i>
    <i t="grand" i="10">
      <x/>
    </i>
    <i t="grand" i="11">
      <x/>
    </i>
  </rowItems>
  <colFields count="2">
    <field x="5"/>
    <field x="43"/>
  </colFields>
  <colItems count="4">
    <i>
      <x/>
      <x v="1"/>
    </i>
    <i r="1">
      <x v="2"/>
    </i>
    <i t="default">
      <x/>
    </i>
    <i t="grand">
      <x/>
    </i>
  </colItems>
  <dataFields count="12">
    <dataField name="StdDevp of Result" fld="42" subtotal="stdDevp" baseField="0" baseItem="0"/>
    <dataField name="Trades" fld="6" subtotal="count" baseField="0" baseItem="0"/>
    <dataField name="Average Trade" fld="42" subtotal="average" baseField="0" baseItem="0" numFmtId="169"/>
    <dataField name="MAE 1" fld="15" subtotal="average" baseField="0" baseItem="0" numFmtId="170"/>
    <dataField name="MAE 2" fld="18" subtotal="average" baseField="0" baseItem="0" numFmtId="170"/>
    <dataField name="MAE 3" fld="19" subtotal="average" baseField="0" baseItem="0" numFmtId="170"/>
    <dataField name="Minutes 1" fld="25" subtotal="average" baseField="0" baseItem="0" numFmtId="170"/>
    <dataField name="Minutes 2" fld="26" subtotal="average" baseField="0" baseItem="0" numFmtId="170"/>
    <dataField name=" Minutes 3" fld="27" subtotal="average" baseField="0" baseItem="0" numFmtId="170"/>
    <dataField name=" E1 Av Return" fld="36" subtotal="average" baseField="0" baseItem="0" numFmtId="169"/>
    <dataField name=" E2 Av Return" fld="37" subtotal="average" baseField="0" baseItem="0" numFmtId="169"/>
    <dataField name=" E3 Av Return" fld="38" subtotal="average" baseField="0" baseItem="0" numFmtId="169"/>
  </dataFields>
  <formats count="39">
    <format dxfId="70">
      <pivotArea type="origin" dataOnly="0" labelOnly="1" outline="0" fieldPosition="0"/>
    </format>
    <format dxfId="69">
      <pivotArea field="3" type="button" dataOnly="0" labelOnly="1" outline="0" axis="axisRow" fieldPosition="0"/>
    </format>
    <format dxfId="68">
      <pivotArea dataOnly="0" labelOnly="1" fieldPosition="0">
        <references count="1">
          <reference field="3" count="0"/>
        </references>
      </pivotArea>
    </format>
    <format dxfId="67">
      <pivotArea field="3" dataOnly="0" labelOnly="1" grandRow="1" outline="0" axis="axisRow" fieldPosition="0">
        <references count="1">
          <reference field="4294967294" count="1" selected="0">
            <x v="1"/>
          </reference>
        </references>
      </pivotArea>
    </format>
    <format dxfId="66">
      <pivotArea field="3" dataOnly="0" labelOnly="1" grandRow="1" outline="0" axis="axisRow" fieldPosition="0">
        <references count="1">
          <reference field="4294967294" count="1" selected="0">
            <x v="2"/>
          </reference>
        </references>
      </pivotArea>
    </format>
    <format dxfId="65">
      <pivotArea field="3" dataOnly="0" labelOnly="1" grandRow="1" outline="0" axis="axisRow" fieldPosition="0">
        <references count="1">
          <reference field="4294967294" count="1" selected="0">
            <x v="3"/>
          </reference>
        </references>
      </pivotArea>
    </format>
    <format dxfId="64">
      <pivotArea field="3" dataOnly="0" labelOnly="1" grandRow="1" outline="0" axis="axisRow" fieldPosition="0">
        <references count="1">
          <reference field="4294967294" count="1" selected="0">
            <x v="4"/>
          </reference>
        </references>
      </pivotArea>
    </format>
    <format dxfId="63">
      <pivotArea field="3" dataOnly="0" labelOnly="1" grandRow="1" outline="0" axis="axisRow" fieldPosition="0">
        <references count="1">
          <reference field="4294967294" count="1" selected="0">
            <x v="5"/>
          </reference>
        </references>
      </pivotArea>
    </format>
    <format dxfId="62">
      <pivotArea field="3" dataOnly="0" labelOnly="1" grandRow="1" outline="0" axis="axisRow" fieldPosition="0">
        <references count="1">
          <reference field="4294967294" count="1" selected="0">
            <x v="6"/>
          </reference>
        </references>
      </pivotArea>
    </format>
    <format dxfId="61">
      <pivotArea field="3" dataOnly="0" labelOnly="1" grandRow="1" outline="0" axis="axisRow" fieldPosition="0">
        <references count="1">
          <reference field="4294967294" count="1" selected="0">
            <x v="7"/>
          </reference>
        </references>
      </pivotArea>
    </format>
    <format dxfId="60">
      <pivotArea field="3" dataOnly="0" labelOnly="1" grandRow="1" outline="0" axis="axisRow" fieldPosition="0">
        <references count="1">
          <reference field="4294967294" count="1" selected="0">
            <x v="8"/>
          </reference>
        </references>
      </pivotArea>
    </format>
    <format dxfId="59">
      <pivotArea field="3" dataOnly="0" labelOnly="1" grandRow="1" outline="0" axis="axisRow" fieldPosition="0">
        <references count="1">
          <reference field="4294967294" count="1" selected="0">
            <x v="9"/>
          </reference>
        </references>
      </pivotArea>
    </format>
    <format dxfId="58">
      <pivotArea field="3" dataOnly="0" labelOnly="1" grandRow="1" outline="0" axis="axisRow" fieldPosition="0">
        <references count="1">
          <reference field="4294967294" count="1" selected="0">
            <x v="10"/>
          </reference>
        </references>
      </pivotArea>
    </format>
    <format dxfId="57">
      <pivotArea field="3" dataOnly="0" labelOnly="1" grandRow="1" outline="0" axis="axisRow" fieldPosition="0">
        <references count="1">
          <reference field="4294967294" count="1" selected="0">
            <x v="11"/>
          </reference>
        </references>
      </pivotArea>
    </format>
    <format dxfId="56">
      <pivotArea outline="0" fieldPosition="0">
        <references count="1">
          <reference field="4294967294" count="1">
            <x v="2"/>
          </reference>
        </references>
      </pivotArea>
    </format>
    <format dxfId="55">
      <pivotArea outline="0" fieldPosition="0">
        <references count="1">
          <reference field="4294967294" count="1">
            <x v="9"/>
          </reference>
        </references>
      </pivotArea>
    </format>
    <format dxfId="54">
      <pivotArea outline="0" fieldPosition="0">
        <references count="1">
          <reference field="4294967294" count="1">
            <x v="10"/>
          </reference>
        </references>
      </pivotArea>
    </format>
    <format dxfId="53">
      <pivotArea outline="0" fieldPosition="0">
        <references count="1">
          <reference field="4294967294" count="1">
            <x v="11"/>
          </reference>
        </references>
      </pivotArea>
    </format>
    <format dxfId="52">
      <pivotArea outline="0" fieldPosition="0">
        <references count="1">
          <reference field="4294967294" count="1">
            <x v="3"/>
          </reference>
        </references>
      </pivotArea>
    </format>
    <format dxfId="51">
      <pivotArea outline="0" fieldPosition="0">
        <references count="1">
          <reference field="4294967294" count="1">
            <x v="4"/>
          </reference>
        </references>
      </pivotArea>
    </format>
    <format dxfId="50">
      <pivotArea outline="0" fieldPosition="0">
        <references count="1">
          <reference field="4294967294" count="1">
            <x v="5"/>
          </reference>
        </references>
      </pivotArea>
    </format>
    <format dxfId="49">
      <pivotArea outline="0" fieldPosition="0">
        <references count="1">
          <reference field="4294967294" count="1">
            <x v="6"/>
          </reference>
        </references>
      </pivotArea>
    </format>
    <format dxfId="48">
      <pivotArea outline="0" fieldPosition="0">
        <references count="1">
          <reference field="4294967294" count="1">
            <x v="7"/>
          </reference>
        </references>
      </pivotArea>
    </format>
    <format dxfId="47">
      <pivotArea outline="0" fieldPosition="0">
        <references count="1">
          <reference field="4294967294" count="1">
            <x v="8"/>
          </reference>
        </references>
      </pivotArea>
    </format>
    <format dxfId="46">
      <pivotArea outline="0" collapsedLevelsAreSubtotals="1" fieldPosition="0">
        <references count="2">
          <reference field="5" count="1" selected="0">
            <x v="0"/>
          </reference>
          <reference field="43" count="2" selected="0">
            <x v="1"/>
            <x v="2"/>
          </reference>
        </references>
      </pivotArea>
    </format>
    <format dxfId="45">
      <pivotArea dataOnly="0" labelOnly="1" fieldPosition="0">
        <references count="1">
          <reference field="5" count="1">
            <x v="0"/>
          </reference>
        </references>
      </pivotArea>
    </format>
    <format dxfId="44">
      <pivotArea dataOnly="0" labelOnly="1" fieldPosition="0">
        <references count="2">
          <reference field="5" count="1" selected="0">
            <x v="0"/>
          </reference>
          <reference field="43" count="2">
            <x v="1"/>
            <x v="2"/>
          </reference>
        </references>
      </pivotArea>
    </format>
    <format dxfId="43">
      <pivotArea outline="0" collapsedLevelsAreSubtotals="1" fieldPosition="0">
        <references count="2">
          <reference field="5" count="1" selected="0">
            <x v="1"/>
          </reference>
          <reference field="43" count="2" selected="0">
            <x v="1"/>
            <x v="2"/>
          </reference>
        </references>
      </pivotArea>
    </format>
    <format dxfId="42">
      <pivotArea dataOnly="0" labelOnly="1" fieldPosition="0">
        <references count="1">
          <reference field="5" count="1">
            <x v="1"/>
          </reference>
        </references>
      </pivotArea>
    </format>
    <format dxfId="41">
      <pivotArea dataOnly="0" labelOnly="1" fieldPosition="0">
        <references count="2">
          <reference field="5" count="1" selected="0">
            <x v="1"/>
          </reference>
          <reference field="43" count="2">
            <x v="1"/>
            <x v="2"/>
          </reference>
        </references>
      </pivotArea>
    </format>
    <format dxfId="40">
      <pivotArea dataOnly="0" labelOnly="1" fieldPosition="0">
        <references count="1">
          <reference field="5" count="1">
            <x v="1"/>
          </reference>
        </references>
      </pivotArea>
    </format>
    <format dxfId="39">
      <pivotArea field="5" type="button" dataOnly="0" labelOnly="1" outline="0" axis="axisCol" fieldPosition="0"/>
    </format>
    <format dxfId="38">
      <pivotArea field="43" type="button" dataOnly="0" labelOnly="1" outline="0" axis="axisCol" fieldPosition="1"/>
    </format>
    <format dxfId="37">
      <pivotArea type="topRight" dataOnly="0" labelOnly="1" outline="0" fieldPosition="0"/>
    </format>
    <format dxfId="36">
      <pivotArea field="5" type="button" dataOnly="0" labelOnly="1" outline="0" axis="axisCol" fieldPosition="0"/>
    </format>
    <format dxfId="35">
      <pivotArea type="topRight" dataOnly="0" labelOnly="1" outline="0" offset="E1" fieldPosition="0"/>
    </format>
    <format dxfId="34">
      <pivotArea field="5" type="button" dataOnly="0" labelOnly="1" outline="0" axis="axisCol" fieldPosition="0"/>
    </format>
    <format dxfId="33">
      <pivotArea field="43" type="button" dataOnly="0" labelOnly="1" outline="0" axis="axisCol" fieldPosition="1"/>
    </format>
    <format dxfId="32">
      <pivotArea type="topRight" dataOnly="0" labelOnly="1" outline="0" fieldPosition="0"/>
    </format>
  </format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ivotTable" Target="../pivotTables/pivotTable5.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sheetPr codeName="Sheet16">
    <tabColor rgb="FFE703ED"/>
  </sheetPr>
  <dimension ref="A1"/>
  <sheetViews>
    <sheetView workbookViewId="0">
      <selection activeCell="I8" sqref="I8"/>
    </sheetView>
  </sheetViews>
  <sheetFormatPr defaultRowHeight="15"/>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4">
    <tabColor rgb="FF92D050"/>
  </sheetPr>
  <dimension ref="A1"/>
  <sheetViews>
    <sheetView workbookViewId="0">
      <selection activeCell="I43" sqref="I43"/>
    </sheetView>
  </sheetViews>
  <sheetFormatPr defaultRowHeight="1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2">
    <tabColor theme="1"/>
  </sheetPr>
  <dimension ref="A1:AU85"/>
  <sheetViews>
    <sheetView tabSelected="1" zoomScale="90" zoomScaleNormal="90" workbookViewId="0"/>
  </sheetViews>
  <sheetFormatPr defaultRowHeight="15"/>
  <cols>
    <col min="1" max="1" width="1.5703125" style="251" customWidth="1"/>
    <col min="2" max="2" width="29" style="251" bestFit="1" customWidth="1"/>
    <col min="3" max="3" width="10.7109375" style="6" customWidth="1"/>
    <col min="4" max="4" width="8" style="6" customWidth="1"/>
    <col min="5" max="5" width="5.140625" style="6" customWidth="1"/>
    <col min="6" max="6" width="5" style="8" customWidth="1"/>
    <col min="7" max="7" width="10.85546875" style="6" customWidth="1"/>
    <col min="8" max="8" width="9" style="6" customWidth="1"/>
    <col min="9" max="9" width="3.28515625" style="6" customWidth="1"/>
    <col min="10" max="10" width="1.42578125" style="6" customWidth="1"/>
    <col min="11" max="11" width="16.5703125" style="6" customWidth="1"/>
    <col min="12" max="12" width="4.85546875" style="251" customWidth="1"/>
    <col min="13" max="13" width="17.140625" style="259" customWidth="1"/>
    <col min="14" max="14" width="15.140625" style="8" customWidth="1"/>
    <col min="15" max="15" width="7.85546875" style="6" customWidth="1"/>
    <col min="16" max="16" width="12" style="8" customWidth="1"/>
    <col min="17" max="17" width="4.85546875" style="259" customWidth="1"/>
    <col min="18" max="18" width="7.85546875" style="6" customWidth="1"/>
    <col min="19" max="19" width="12.140625" style="6" customWidth="1"/>
    <col min="20" max="20" width="4.85546875" style="251" customWidth="1"/>
    <col min="21" max="21" width="8" style="8" customWidth="1"/>
    <col min="22" max="22" width="12" style="6" customWidth="1"/>
    <col min="23" max="23" width="4.85546875" style="251" customWidth="1"/>
    <col min="24" max="24" width="7.85546875" style="6" customWidth="1"/>
    <col min="25" max="25" width="12.140625" style="8" customWidth="1"/>
    <col min="26" max="26" width="5.140625" style="259" customWidth="1"/>
    <col min="27" max="27" width="7.85546875" style="6" customWidth="1"/>
    <col min="28" max="28" width="12" style="6" customWidth="1"/>
    <col min="29" max="29" width="4.85546875" style="6" customWidth="1"/>
    <col min="30" max="30" width="8.140625" style="6" customWidth="1"/>
    <col min="31" max="31" width="16.140625" style="6" customWidth="1"/>
    <col min="32" max="32" width="3.28515625" style="259" customWidth="1"/>
    <col min="33" max="33" width="11.28515625" style="251" customWidth="1"/>
    <col min="34" max="34" width="9.140625" style="251"/>
    <col min="35" max="35" width="13.28515625" style="251" customWidth="1"/>
    <col min="36" max="36" width="19.85546875" style="251" customWidth="1"/>
    <col min="37" max="37" width="20.85546875" style="251" customWidth="1"/>
    <col min="38" max="38" width="20.85546875" bestFit="1" customWidth="1"/>
    <col min="39" max="41" width="23.85546875" bestFit="1" customWidth="1"/>
  </cols>
  <sheetData>
    <row r="1" spans="1:47" s="251" customFormat="1" ht="6.75" customHeight="1" thickBot="1">
      <c r="F1" s="259"/>
      <c r="M1" s="259"/>
      <c r="N1" s="259"/>
      <c r="P1" s="259"/>
      <c r="Q1" s="260"/>
      <c r="R1" s="260"/>
      <c r="S1" s="260"/>
      <c r="T1" s="260"/>
      <c r="U1" s="260"/>
      <c r="V1" s="260"/>
      <c r="W1" s="260"/>
      <c r="X1" s="260"/>
      <c r="Y1" s="259"/>
      <c r="Z1" s="259"/>
      <c r="AF1" s="259"/>
      <c r="AL1"/>
      <c r="AM1"/>
      <c r="AN1"/>
      <c r="AO1"/>
      <c r="AP1"/>
      <c r="AQ1"/>
      <c r="AR1"/>
      <c r="AS1"/>
      <c r="AT1"/>
      <c r="AU1"/>
    </row>
    <row r="2" spans="1:47">
      <c r="B2" s="253" t="s">
        <v>44</v>
      </c>
      <c r="C2" s="476">
        <v>100000</v>
      </c>
      <c r="D2" s="477"/>
      <c r="E2" s="266"/>
      <c r="F2" s="274" t="s">
        <v>4</v>
      </c>
      <c r="G2" s="266"/>
      <c r="H2" s="266"/>
      <c r="I2" s="482">
        <f ca="1">INDEX(Journal!AS:AS,MATCH(1E+300,Journal!AS:AS,1))</f>
        <v>101391.42</v>
      </c>
      <c r="J2" s="483"/>
      <c r="K2" s="484"/>
      <c r="M2" s="261" t="s">
        <v>255</v>
      </c>
      <c r="N2" s="281" t="s">
        <v>119</v>
      </c>
      <c r="O2" s="462" t="s">
        <v>102</v>
      </c>
      <c r="P2" s="463"/>
      <c r="Q2" s="264"/>
      <c r="R2" s="462" t="s">
        <v>60</v>
      </c>
      <c r="S2" s="463"/>
      <c r="T2" s="264"/>
      <c r="U2" s="462" t="s">
        <v>61</v>
      </c>
      <c r="V2" s="463"/>
      <c r="W2" s="264"/>
      <c r="X2" s="462" t="s">
        <v>62</v>
      </c>
      <c r="Y2" s="463"/>
      <c r="Z2" s="251"/>
      <c r="AA2" s="251"/>
      <c r="AB2" s="251"/>
      <c r="AC2" s="251"/>
      <c r="AD2" s="251"/>
      <c r="AE2" s="251"/>
    </row>
    <row r="3" spans="1:47">
      <c r="B3" s="254" t="s">
        <v>34</v>
      </c>
      <c r="C3" s="478">
        <f ca="1">I2-C2</f>
        <v>1391.4199999999983</v>
      </c>
      <c r="D3" s="478"/>
      <c r="E3" s="264"/>
      <c r="F3" s="262" t="s">
        <v>43</v>
      </c>
      <c r="G3" s="264"/>
      <c r="H3" s="264"/>
      <c r="I3" s="479">
        <f ca="1">SUM(Journal!AX:AX)</f>
        <v>15.36</v>
      </c>
      <c r="J3" s="478"/>
      <c r="K3" s="480"/>
      <c r="M3" s="254" t="s">
        <v>23</v>
      </c>
      <c r="N3" s="262"/>
      <c r="O3" s="36"/>
      <c r="P3" s="121">
        <f ca="1">IF(N2="All",AVERAGEIF(Journal!AQ:AQ, "&gt;0"),AVERAGEIFS(Journal!AQ:AQ,Journal!F:F,Overview!N2,Journal!AQ:AQ, "&gt;0"))</f>
        <v>1097.1399999999999</v>
      </c>
      <c r="Q3" s="264"/>
      <c r="R3" s="36"/>
      <c r="S3" s="121">
        <f ca="1">IF(N2="All",IF(R11&gt;0,AVERAGEIF(Journal!AN:AN, "&gt;0"),0),GETPIVOTDATA("Average of e1c2",'Internal Calcs2'!$J$11,"Type",N2,"WoL","Winning"))</f>
        <v>244.88</v>
      </c>
      <c r="T3" s="262"/>
      <c r="U3" s="36"/>
      <c r="V3" s="121">
        <f ca="1">IF($K$17='Internal Calcs'!P19,"----",IF(COUNT(Journal!K:K)=0,"----",IF(N2="All",IF(U11&gt;0,AVERAGEIF(Journal!AO:AO, "&gt;0"),0),GETPIVOTDATA("Average of e2c2",'Internal Calcs2'!$J$11,"Type",N2,"WoL","Winning"))))</f>
        <v>488.63</v>
      </c>
      <c r="W3" s="262"/>
      <c r="X3" s="36"/>
      <c r="Y3" s="124">
        <f ca="1">IF('Internal Calcs'!$Q$17&lt;&gt;3,"----",IF(COUNT(Journal!M:M)=0,"----",IF(N2="All",IF(U11&gt;0,AVERAGEIF(Journal!AP:AP, "&gt;0"),0),GETPIVOTDATA("Average of e3c2",'Internal Calcs2'!$J$11,"Type",N2,"WoL","Winning"))))</f>
        <v>363.63</v>
      </c>
      <c r="Z3" s="251"/>
      <c r="AA3" s="251"/>
      <c r="AB3" s="251"/>
      <c r="AC3" s="251"/>
      <c r="AD3" s="251"/>
      <c r="AE3" s="251"/>
    </row>
    <row r="4" spans="1:47">
      <c r="B4" s="254" t="s">
        <v>31</v>
      </c>
      <c r="C4" s="481" t="e">
        <f ca="1">'Internal Calcs'!P2</f>
        <v>#NAME?</v>
      </c>
      <c r="D4" s="481"/>
      <c r="E4" s="264"/>
      <c r="F4" s="262" t="s">
        <v>30</v>
      </c>
      <c r="G4" s="264"/>
      <c r="H4" s="264"/>
      <c r="I4" s="277"/>
      <c r="J4" s="43"/>
      <c r="K4" s="49">
        <f ca="1">SUM(Journal!AQ:AQ)/C2</f>
        <v>1.3914199999999998E-2</v>
      </c>
      <c r="M4" s="254" t="s">
        <v>24</v>
      </c>
      <c r="N4" s="262"/>
      <c r="O4" s="36"/>
      <c r="P4" s="121">
        <f ca="1">IF(N2="All",AVERAGEIF(Journal!AQ:AQ, "&lt;=0"),AVERAGEIFS(Journal!AQ:AQ,Journal!F:F,Overview!N2,Journal!AQ:AQ, "&lt;=0"))</f>
        <v>-802.86</v>
      </c>
      <c r="Q4" s="264"/>
      <c r="R4" s="36"/>
      <c r="S4" s="121">
        <f ca="1">IF(N2="All",IF(R12&gt;0,AVERAGEIF(Journal!AN:AN, "&lt;=0"),0),GETPIVOTDATA("Average of e1c2",'Internal Calcs2'!$J$11,"Type",N2,"WoL","Losing"))</f>
        <v>-267.62</v>
      </c>
      <c r="T4" s="262"/>
      <c r="U4" s="36"/>
      <c r="V4" s="121">
        <f ca="1">IF($K$17='Internal Calcs'!P19,"----",IF(COUNT(Journal!K:K)=0,"----",IF(N2="All",IF(U12&gt;0,AVERAGEIF(Journal!AO:AO, "&lt;=0"),0),GETPIVOTDATA("Average of e2c2",'Internal Calcs2'!$J$11,"Type",N2,"WoL","Losing"))))</f>
        <v>-267.62</v>
      </c>
      <c r="W4" s="262"/>
      <c r="X4" s="36"/>
      <c r="Y4" s="124">
        <f ca="1">IF('Internal Calcs'!$Q$17&lt;&gt;3,"----",IF(COUNT(Journal!M:M)=0,"----",IF(N2="All",IF(U12&gt;0,AVERAGEIF(Journal!AP:AP,"&lt;=0"),0),GETPIVOTDATA("Average of e3c2",'Internal Calcs2'!$J$11,"Type",N2,"WoL","Losing"))))</f>
        <v>-267.62</v>
      </c>
      <c r="Z4" s="251"/>
      <c r="AA4" s="251"/>
      <c r="AB4" s="251"/>
      <c r="AC4" s="251"/>
      <c r="AD4" s="251"/>
      <c r="AE4" s="251"/>
    </row>
    <row r="5" spans="1:47">
      <c r="B5" s="255"/>
      <c r="C5" s="258"/>
      <c r="D5" s="258"/>
      <c r="E5" s="264"/>
      <c r="F5" s="262" t="s">
        <v>101</v>
      </c>
      <c r="G5" s="264"/>
      <c r="H5" s="264"/>
      <c r="I5" s="277"/>
      <c r="J5" s="43"/>
      <c r="K5" s="49">
        <f ca="1">K4/SUM(IF(FREQUENCY(Journal!B:B,Journal!B:B)&gt;0,1))</f>
        <v>1.3914199999999998E-2</v>
      </c>
      <c r="M5" s="254" t="s">
        <v>45</v>
      </c>
      <c r="N5" s="262"/>
      <c r="O5" s="36"/>
      <c r="P5" s="122">
        <f>IF(N2="All",(AVERAGE(Journal!P:P)+AVERAGE(Journal!S:S)+AVERAGE(Journal!T:T))/3,(AVERAGEIFS(Journal!P:P,Journal!F:F,Overview!N2)+AVERAGEIFS(Journal!S:S,Journal!F:F,Overview!N2)+AVERAGEIFS(Journal!T:T,Journal!F:F,Overview!N2))/3)</f>
        <v>9.6666666666666661</v>
      </c>
      <c r="Q5" s="264"/>
      <c r="R5" s="36"/>
      <c r="S5" s="122">
        <f>IF(N2="All",AVERAGE(Journal!P:P),AVERAGEIF(Journal!F:F,N2,Journal!P:P))</f>
        <v>9</v>
      </c>
      <c r="T5" s="262"/>
      <c r="U5" s="36"/>
      <c r="V5" s="122">
        <f>IF($K$17='Internal Calcs'!P19,"----",IF(COUNT(Journal!K:K)=0,"----",IF(N2="All",AVERAGE(Journal!S:S),AVERAGEIF(Journal!F:F,N2,Journal!S:S))))</f>
        <v>9</v>
      </c>
      <c r="W5" s="262"/>
      <c r="X5" s="36"/>
      <c r="Y5" s="125">
        <f>IF('Internal Calcs'!$Q$17&lt;&gt;3,"----",IF(COUNT(Journal!M:M)=0,"----",IF(N2="All",AVERAGE(Journal!T:T),AVERAGEIF(Journal!F:F,N2,Journal!T:T))))</f>
        <v>11</v>
      </c>
      <c r="Z5" s="251"/>
      <c r="AA5" s="251"/>
      <c r="AB5" s="251"/>
      <c r="AC5" s="251"/>
      <c r="AD5" s="251"/>
      <c r="AE5" s="251"/>
    </row>
    <row r="6" spans="1:47">
      <c r="B6" s="254" t="s">
        <v>47</v>
      </c>
      <c r="C6" s="36"/>
      <c r="D6" s="39">
        <f>(IF(Journal!O:O &gt; 0, SUMIF(Journal!F:F, "Long", Journal!I:I)) / SUM(Journal!I:I)+IF(Journal!O:O &gt; 0, SUMIF(Journal!F:F, "Long", Journal!K:K)) / SUM(Journal!K:K)+IF(Journal!O:O &gt; 0, SUMIF(Journal!F:F, "Long", Journal!M:M)) / SUM(Journal!M:M))/3</f>
        <v>1</v>
      </c>
      <c r="E6" s="264"/>
      <c r="F6" s="262" t="s">
        <v>41</v>
      </c>
      <c r="G6" s="264"/>
      <c r="H6" s="264"/>
      <c r="I6" s="278"/>
      <c r="J6" s="279"/>
      <c r="K6" s="280">
        <f ca="1">'Internal Calcs'!D31</f>
        <v>5.0786829999999989</v>
      </c>
      <c r="M6" s="254" t="s">
        <v>95</v>
      </c>
      <c r="N6" s="262"/>
      <c r="O6" s="36"/>
      <c r="P6" s="122">
        <f ca="1">IF(N2="All",((AVERAGEIF(Journal!AQ:AQ,"&gt;0",Journal!P:P))+(AVERAGEIF(Journal!AQ:AQ,"&gt;0",Journal!S:S))+(AVERAGEIF(Journal!AQ:AQ,"&gt;0",Journal!T:T)))/3,((AVERAGEIFS(Journal!P:P,Journal!AQ:AQ,"&gt;0",Journal!F:F,N2))+(AVERAGEIFS(Journal!S:S,Journal!AQ:AQ,"&gt;0",Journal!F:F,N2))+(AVERAGEIFS(Journal!T:T,Journal!AQ:AQ,"&gt;0",Journal!F:F,N2)))/3)</f>
        <v>4</v>
      </c>
      <c r="Q6" s="264"/>
      <c r="R6" s="36"/>
      <c r="S6" s="122">
        <f ca="1">IF(N2="All",AVERAGEIF(Journal!AK:AK, "&gt;0",Journal!P:P),AVERAGEIFS(Journal!P:P,Journal!AK:AK, "&gt;0",Journal!F:F,N2))</f>
        <v>3</v>
      </c>
      <c r="T6" s="262"/>
      <c r="U6" s="36"/>
      <c r="V6" s="122">
        <f ca="1">IF($K$17='Internal Calcs'!P19,"----",IF(COUNT(Journal!K:K)=0,"----",IF(N2="All",AVERAGEIF(Journal!AO:AO, "&gt;0",Journal!S:S),AVERAGEIFS(Journal!S:S,Journal!AO:AO, "&gt;0",Journal!F:F,N2))))</f>
        <v>3</v>
      </c>
      <c r="W6" s="262"/>
      <c r="X6" s="36"/>
      <c r="Y6" s="125">
        <f ca="1">IF('Internal Calcs'!$Q$17&lt;&gt;3,"----",IF(COUNT(Journal!M:M)=0,"----",IF(N2="All",AVERAGEIF(Journal!AP:AP, "&gt;0",Journal!T:T),AVERAGEIFS(Journal!T:T,Journal!AP:AP, "&gt;0",Journal!F:F,N2))))</f>
        <v>6</v>
      </c>
      <c r="Z6" s="251"/>
      <c r="AA6" s="251"/>
      <c r="AB6" s="251"/>
      <c r="AC6" s="251"/>
      <c r="AD6" s="251"/>
      <c r="AE6" s="251"/>
    </row>
    <row r="7" spans="1:47">
      <c r="B7" s="254" t="s">
        <v>48</v>
      </c>
      <c r="C7" s="36"/>
      <c r="D7" s="39">
        <f>(IF(Journal!O:O &lt; 0, SUMIF(Journal!F:F, "Long", Journal!I:I)) / SUM(Journal!I:I)+IF(Journal!O:O &lt; 0, SUMIF(Journal!F:F, "Long", Journal!K:K)) / SUM(Journal!K:K)+IF(Journal!O:O &lt;0, SUMIF(Journal!F:F, "Long", Journal!M:M)) / SUM(Journal!M:M))/3</f>
        <v>0</v>
      </c>
      <c r="E7" s="264"/>
      <c r="F7" s="264"/>
      <c r="G7" s="264"/>
      <c r="H7" s="264"/>
      <c r="I7" s="264"/>
      <c r="J7" s="264"/>
      <c r="K7" s="271"/>
      <c r="M7" s="254" t="s">
        <v>52</v>
      </c>
      <c r="N7" s="262"/>
      <c r="O7" s="36"/>
      <c r="P7" s="123">
        <f ca="1">IF(N2="All",AVERAGE(Journal!W:Y),IF(N2="Long",'Internal Calcs2'!I3,'Internal Calcs2'!I4))</f>
        <v>0.35357142857142859</v>
      </c>
      <c r="Q7" s="264"/>
      <c r="R7" s="36"/>
      <c r="S7" s="123">
        <f ca="1">IF(N2="All",AVERAGE(Journal!W:W),AVERAGEIF(Journal!F:F,N2,Journal!W:W))</f>
        <v>0.1875</v>
      </c>
      <c r="T7" s="262"/>
      <c r="U7" s="36"/>
      <c r="V7" s="123">
        <f ca="1">IF($K$17='Internal Calcs'!P19,"----",IF(COUNT(Journal!K:K)=0,"----",IF(N2="All",AVERAGE(Journal!X:X),AVERAGEIF(Journal!F:F,N2,Journal!X:X))))</f>
        <v>0.5546875</v>
      </c>
      <c r="W7" s="262"/>
      <c r="X7" s="36"/>
      <c r="Y7" s="126">
        <f ca="1">IF('Internal Calcs'!$Q$17&lt;&gt;3,"----",IF(COUNT(Journal!M:M)=0,"----",IF(N2="All",AVERAGE(Journal!Y:Y),AVERAGEIF(Journal!F:F,N2,Journal!Y:Y))))</f>
        <v>0.40156249999999999</v>
      </c>
      <c r="Z7" s="251"/>
      <c r="AA7" s="251"/>
      <c r="AB7" s="251"/>
      <c r="AC7" s="251"/>
      <c r="AD7" s="251"/>
      <c r="AE7" s="251"/>
    </row>
    <row r="8" spans="1:47" ht="15.75" thickBot="1">
      <c r="B8" s="254" t="s">
        <v>49</v>
      </c>
      <c r="C8" s="36"/>
      <c r="D8" s="39">
        <f>(IF(Journal!O:O &gt; 0, SUMIF(Journal!F:F, "Short", Journal!I:I)) / SUM(Journal!I:I)+IF(Journal!O:O &gt;0, SUMIF(Journal!F:F, "Short", Journal!K:K)) / SUM(Journal!K:K)+IF(Journal!O:O &gt;0, SUMIF(Journal!F:F, "Short", Journal!M:M)) / SUM(Journal!M:M))/3</f>
        <v>0</v>
      </c>
      <c r="E8" s="264"/>
      <c r="F8" s="262" t="s">
        <v>103</v>
      </c>
      <c r="G8" s="264"/>
      <c r="H8" s="264"/>
      <c r="I8" s="43"/>
      <c r="J8" s="43"/>
      <c r="K8" s="48">
        <f ca="1">MAX('Internal Calcs'!M:M)</f>
        <v>2</v>
      </c>
      <c r="M8" s="254" t="s">
        <v>46</v>
      </c>
      <c r="N8" s="262"/>
      <c r="O8" s="466" t="str">
        <f>IF(N2="All","T: "&amp; ROUND('Internal Calcs2'!Q9,1)&amp;", W: "&amp; ROUND('Internal Calcs2'!P9,1)&amp;", L: "&amp; ROUND('Internal Calcs2'!M9,1),"T: "&amp; ROUND('Internal Calcs2'!AE9,1)&amp;", W: "&amp; ROUND('Internal Calcs2'!AD9,1)&amp;", L: "&amp; ROUND('Internal Calcs2'!AC9,1))</f>
        <v>T: 6,2, W: 8,3, L: 2</v>
      </c>
      <c r="P8" s="466"/>
      <c r="Q8" s="264"/>
      <c r="R8" s="466" t="str">
        <f>IF(N2="All","T: "&amp; ROUND(GETPIVOTDATA("Average of m1",'Internal Calcs2'!$J$1),1)&amp;", W: "&amp; ROUND(GETPIVOTDATA("Average of m1",'Internal Calcs2'!$J$1,"WoL","Winning"),1)&amp;", L: "&amp; ROUND(GETPIVOTDATA("Average of m1",'Internal Calcs2'!$J$1,"WoL","Losing"),1),"T: "&amp; ROUND(GETPIVOTDATA("Average of m1",'Internal Calcs2'!$AB$1,"Type",Overview!N2),1)&amp;", W: "&amp; ROUND(GETPIVOTDATA("Average of m1",'Internal Calcs2'!$AB$1,"Type",Overview!N2,"WoL","Winning"),1)&amp;", L: "&amp; ROUND(GETPIVOTDATA("Average of m1",'Internal Calcs2'!$AB$1,"Type",Overview!N2,"WoL","Losing"),1))</f>
        <v>T: 2,7, W: 3, L: 2</v>
      </c>
      <c r="S8" s="466"/>
      <c r="T8" s="262"/>
      <c r="U8" s="466" t="str">
        <f>IF($K$17='Internal Calcs'!P19,"----",IF(COUNT(Journal!K:K)=0,"----",IF(N2="All","T: "&amp; ROUND(GETPIVOTDATA("Average of m2",'Internal Calcs2'!$J$1),1)&amp;", W: "&amp; ROUND(GETPIVOTDATA("Average of m2",'Internal Calcs2'!$J$1,"WoL","Winning"),1)&amp;", L: "&amp; ROUND(GETPIVOTDATA("Average of m2",'Internal Calcs2'!$J$1,"WoL","Losing"),1),"T: "&amp; ROUND(GETPIVOTDATA("Average of m2",'Internal Calcs2'!$AB$1,"Type",Overview!N2),1)&amp;", W: "&amp; ROUND(GETPIVOTDATA("Average of m2",'Internal Calcs2'!$AB$1,"Type",Overview!N2,"WoL","Winning"),1)&amp;", L: "&amp; ROUND(GETPIVOTDATA("Average of m2",'Internal Calcs2'!$AB$1,"Type",Overview!N2,"WoL","Losing"),1))))</f>
        <v>T: 6,7, W: 9, L: 2</v>
      </c>
      <c r="V8" s="466"/>
      <c r="W8" s="262"/>
      <c r="X8" s="466" t="str">
        <f>IF('Internal Calcs'!$Q$17&lt;&gt;3,"----",IF(COUNT(Journal!M:M)=0,"----",IF(N2="All","T: "&amp; ROUND(GETPIVOTDATA("Average of m3",'Internal Calcs2'!$J$1),1)&amp;", W: "&amp; ROUND(GETPIVOTDATA("Average of m3",'Internal Calcs2'!$J$1,"WoL","Winning"),1)&amp;", L: "&amp; ROUND(GETPIVOTDATA("Average of m3",'Internal Calcs2'!$J$1,"WoL","Losing"),1),"T: "&amp; ROUND(GETPIVOTDATA("Average of m3",'Internal Calcs2'!$AB$1,"Type",Overview!N2),1)&amp;", W: "&amp; ROUND(GETPIVOTDATA("Average of m3",'Internal Calcs2'!$AB$1,"Type",Overview!N2,"WoL","Winning"),1)&amp;", L: "&amp; ROUND(GETPIVOTDATA("Average of m3",'Internal Calcs2'!$AB$1,"Type",Overview!N2,"WoL","Losing"),1))))</f>
        <v>T: 9,3, W: 13, L: 2</v>
      </c>
      <c r="Y8" s="467"/>
      <c r="Z8" s="251"/>
      <c r="AA8" s="251"/>
      <c r="AB8" s="251"/>
      <c r="AC8" s="259"/>
      <c r="AD8" s="251"/>
      <c r="AE8" s="251"/>
    </row>
    <row r="9" spans="1:47" ht="15.75" thickBot="1">
      <c r="B9" s="256" t="s">
        <v>50</v>
      </c>
      <c r="C9" s="50"/>
      <c r="D9" s="51">
        <f>(IF(Journal!O:O &lt; 0, SUMIF(Journal!F:F, "Short", Journal!I:I)) / SUM(Journal!I:I)+IF(Journal!O:O &lt; 0, SUMIF(Journal!F:F, "Short", Journal!K:K)) / SUM(Journal!K:K)+IF(Journal!O:O &lt;0, SUMIF(Journal!F:F, "Short", Journal!M:M)) / SUM(Journal!M:M))/3</f>
        <v>0</v>
      </c>
      <c r="E9" s="265"/>
      <c r="F9" s="263" t="s">
        <v>104</v>
      </c>
      <c r="G9" s="265"/>
      <c r="H9" s="265"/>
      <c r="I9" s="46"/>
      <c r="J9" s="46"/>
      <c r="K9" s="52">
        <f ca="1">MAX('Internal Calcs'!L:L)</f>
        <v>1</v>
      </c>
      <c r="M9" s="254"/>
      <c r="N9" s="262"/>
      <c r="O9" s="259"/>
      <c r="P9" s="259"/>
      <c r="R9" s="259"/>
      <c r="S9" s="259"/>
      <c r="T9" s="259"/>
      <c r="U9" s="259"/>
      <c r="V9" s="259"/>
      <c r="W9" s="259"/>
      <c r="X9" s="259"/>
      <c r="Y9" s="259"/>
      <c r="Z9" s="266"/>
      <c r="AA9" s="464" t="s">
        <v>140</v>
      </c>
      <c r="AB9" s="465"/>
      <c r="AC9" s="267"/>
      <c r="AD9" s="464" t="s">
        <v>79</v>
      </c>
      <c r="AE9" s="485"/>
      <c r="AF9" s="251"/>
    </row>
    <row r="10" spans="1:47" ht="15.75" thickBot="1">
      <c r="C10" s="251"/>
      <c r="D10" s="251"/>
      <c r="E10" s="251"/>
      <c r="F10" s="259"/>
      <c r="G10" s="251"/>
      <c r="H10" s="251"/>
      <c r="I10" s="251"/>
      <c r="J10" s="251"/>
      <c r="K10" s="251"/>
      <c r="M10" s="254" t="s">
        <v>11</v>
      </c>
      <c r="N10" s="262"/>
      <c r="O10" s="92"/>
      <c r="P10" s="132">
        <f>IF(N2="All",COUNTIF(Journal!A:A, "&gt;0"),IF(N2="Long",GETPIVOTDATA("Trades",'Internal Calcs2'!$J$11,"Type","Long"),GETPIVOTDATA("Trades",'Internal Calcs2'!$J$11,"Type","Short")))</f>
        <v>3</v>
      </c>
      <c r="Q10" s="264"/>
      <c r="R10" s="262"/>
      <c r="S10" s="273"/>
      <c r="T10" s="264"/>
      <c r="U10" s="264"/>
      <c r="V10" s="264"/>
      <c r="W10" s="264"/>
      <c r="X10" s="264"/>
      <c r="Y10" s="264"/>
      <c r="Z10" s="264"/>
      <c r="AA10" s="36"/>
      <c r="AB10" s="127">
        <f>IF(N2="All",COUNTIF(Journal!D:D,AA9),COUNTIFS(Journal!D:D,AA9,Journal!F:F,N2))</f>
        <v>1</v>
      </c>
      <c r="AC10" s="262"/>
      <c r="AD10" s="36"/>
      <c r="AE10" s="128">
        <f>IF(N2="All",COUNTIF(Journal!E:E,AD9),COUNTIFS(Journal!E:E,AD9,Journal!F:F,N2))</f>
        <v>3</v>
      </c>
    </row>
    <row r="11" spans="1:47">
      <c r="B11" s="257"/>
      <c r="C11" s="462" t="s">
        <v>76</v>
      </c>
      <c r="D11" s="487"/>
      <c r="E11" s="463"/>
      <c r="F11" s="266"/>
      <c r="G11" s="462" t="s">
        <v>77</v>
      </c>
      <c r="H11" s="488"/>
      <c r="I11" s="251"/>
      <c r="J11" s="251"/>
      <c r="K11" s="88" t="s">
        <v>193</v>
      </c>
      <c r="M11" s="254" t="s">
        <v>21</v>
      </c>
      <c r="N11" s="262"/>
      <c r="O11" s="127">
        <f ca="1">IF(N2="All",COUNTIF(Journal!AQ:AQ, "&gt;0"),IF(N2="Long",GETPIVOTDATA("Trades",'Internal Calcs2'!$J$11,"Type","Long","WoL","Winning"),GETPIVOTDATA("Trades",'Internal Calcs2'!$J$11,"Type","Short","WoL","Winning")))</f>
        <v>2</v>
      </c>
      <c r="P11" s="123">
        <f ca="1">O11/P10</f>
        <v>0.66666666666666663</v>
      </c>
      <c r="Q11" s="264"/>
      <c r="R11" s="127">
        <f ca="1">IF(N2="All",COUNTIF(Journal!AK:AK, "&gt;0"),COUNTIFS(Journal!AK:AK, "&gt;0",Journal!F:F,N2))</f>
        <v>2</v>
      </c>
      <c r="S11" s="123">
        <f ca="1">IF(P10&gt;0,R11/P10,"")</f>
        <v>0.66666666666666663</v>
      </c>
      <c r="T11" s="264"/>
      <c r="U11" s="127">
        <f ca="1">IF($K$17='Internal Calcs'!P19,"----",IF(COUNT(Journal!K:K)=0,"----",IF(N2="All",COUNTIF(Journal!AO:AO, "&gt;0"),COUNTIFS(Journal!AO:AO, "&gt;0",Journal!F:F,N2))))</f>
        <v>2</v>
      </c>
      <c r="V11" s="123">
        <f ca="1">IF($K$17='Internal Calcs'!P19,"----",IF(COUNT(Journal!K:K)=0,"----",IF(U11&gt;0,U11/(U11+U12),"")))</f>
        <v>0.66666666666666663</v>
      </c>
      <c r="W11" s="264"/>
      <c r="X11" s="127">
        <f ca="1">IF(COUNT(Journal!M:M)=0,"----",IF(N2="All",COUNTIF(Journal!AP:AP,"&gt;0"),COUNTIFS(Journal!AP:AP,"&gt;0",Journal!F:F,N2)))</f>
        <v>2</v>
      </c>
      <c r="Y11" s="123">
        <f ca="1">IF('Internal Calcs'!$Q$17&lt;&gt;3,"----",IF(COUNT(Journal!M:M)=0,"----",IF(X11&gt;0,X11/(X11+X12),"")))</f>
        <v>0.66666666666666663</v>
      </c>
      <c r="Z11" s="264"/>
      <c r="AA11" s="127" t="str">
        <f>IF(ISNUMBER(IF(N2="All",GETPIVOTDATA("Trades",'Internal Calcs2'!$A$11,"Method",AA9,"Type","Long","WoL","Winning")+GETPIVOTDATA("Trades",'Internal Calcs2'!$A$11,"Method",AA9,"Type","Short","WoL","Winning"),GETPIVOTDATA("Trades",'Internal Calcs2'!$A$11,"Method",AA9,"Type",N2,"WoL","Winning"))),IF(N2="All",GETPIVOTDATA("Trades",'Internal Calcs2'!$A$11,"Method",AA9,"Type","Long","WoL","Winning")+GETPIVOTDATA("Trades",'Internal Calcs2'!$A$11,"Method",AA9,"Type","Short","WoL","Winning"),GETPIVOTDATA("Trades",'Internal Calcs2'!$A$11,"Method",AA9,"Type",N2,"WoL","Winning")),"----")</f>
        <v>----</v>
      </c>
      <c r="AB11" s="123" t="e">
        <f>AA11/AB10</f>
        <v>#VALUE!</v>
      </c>
      <c r="AC11" s="264"/>
      <c r="AD11" s="36" t="str">
        <f>IF(ISNUMBER(IF(N2="All",GETPIVOTDATA("Trades",'Internal Calcs2'!$J$11,"Inst",AD9,"Type","Long","WoL","Winning")+GETPIVOTDATA("Trades",'Internal Calcs2'!$J$11,"Inst",AD9,"Type","Short","WoL","Winning"),GETPIVOTDATA("Trades",'Internal Calcs2'!$J$11,"Inst",AD9,"Type",N2,"WoL","Winning"))),IF(N2="All",GETPIVOTDATA("Trades",'Internal Calcs2'!$J$11,"Inst",AD9,"Type","Long","WoL","Winning")+GETPIVOTDATA("Trades",'Internal Calcs2'!$J$11,"Inst",AD9,"Type","Short","WoL","Winning"),GETPIVOTDATA("Trades",'Internal Calcs2'!$J$11,"Inst",AD9,"Type",N2,"WoL","Winning")),"----")</f>
        <v>----</v>
      </c>
      <c r="AE11" s="40" t="e">
        <f>IF(AD11&gt;0,AD11/AE10,0)</f>
        <v>#VALUE!</v>
      </c>
    </row>
    <row r="12" spans="1:47">
      <c r="B12" s="254" t="s">
        <v>11</v>
      </c>
      <c r="C12" s="107">
        <f>SUM(C13:C14)</f>
        <v>0</v>
      </c>
      <c r="D12" s="486">
        <f>C12/P10</f>
        <v>0</v>
      </c>
      <c r="E12" s="486"/>
      <c r="F12" s="264"/>
      <c r="G12" s="32">
        <f>SUM(G13:G14)</f>
        <v>0</v>
      </c>
      <c r="H12" s="33">
        <f>G12/P10</f>
        <v>0</v>
      </c>
      <c r="I12" s="251"/>
      <c r="J12" s="251"/>
      <c r="K12" s="89" t="e">
        <f>"G1 "&amp;ROUND(AVERAGE(Journal!AH:AH),1)&amp;"   G2 "&amp;ROUND(AVERAGE(Journal!AI:AI),1)</f>
        <v>#DIV/0!</v>
      </c>
      <c r="M12" s="254" t="s">
        <v>22</v>
      </c>
      <c r="N12" s="262"/>
      <c r="O12" s="127">
        <f ca="1">IF(N2="All",COUNTIF(Journal!AQ:AQ, "&lt;=0"),IF(N2="Long",GETPIVOTDATA("Trades",'Internal Calcs2'!$J$11,"Type","Long","WoL","Losing"),GETPIVOTDATA("Trades",'Internal Calcs2'!$J$11,"Type","Short","WoL","Losing")))</f>
        <v>1</v>
      </c>
      <c r="P12" s="123">
        <f ca="1">O12/P10</f>
        <v>0.33333333333333331</v>
      </c>
      <c r="Q12" s="264"/>
      <c r="R12" s="127">
        <f ca="1">IF(N2="All",COUNTIF(Journal!AK:AK, "&lt;=0"),COUNTIFS(Journal!AK:AK, "&lt;=0",Journal!F:F,N2))</f>
        <v>1</v>
      </c>
      <c r="S12" s="123">
        <f ca="1">IF(P10&gt;0,R12/P10,"")</f>
        <v>0.33333333333333331</v>
      </c>
      <c r="T12" s="264"/>
      <c r="U12" s="127">
        <f ca="1">IF($K$17='Internal Calcs'!P19,"----",IF(COUNT(Journal!K:K)=0,"----",IF(N2="All",COUNTIF(Journal!AO:AO, "&lt;=0"),COUNTIFS(Journal!AO:AO, "&lt;=0",Journal!F:F,N2))))</f>
        <v>1</v>
      </c>
      <c r="V12" s="123">
        <f ca="1">IF($K$17='Internal Calcs'!P19,"----",IF(COUNT(Journal!K:K)=0,"----",IF(U11&gt;0,U12/(U11+U12),"")))</f>
        <v>0.33333333333333331</v>
      </c>
      <c r="W12" s="264"/>
      <c r="X12" s="127">
        <f ca="1">IF(COUNT(Journal!M:M)=0,"----",IF(N2="All",COUNTIF(Journal!AP:AP, "&lt;=0"),COUNTIFS(Journal!AP:AP, "&lt;=0",Journal!F:F,N2)))</f>
        <v>1</v>
      </c>
      <c r="Y12" s="123">
        <f ca="1">IF('Internal Calcs'!$Q$17&lt;&gt;3,"----",IF(COUNT(Journal!M:M)=0,"----",IF(X11&gt;0,X12/(X11+X12),"")))</f>
        <v>0.33333333333333331</v>
      </c>
      <c r="Z12" s="264"/>
      <c r="AA12" s="127" t="str">
        <f>IF(ISNUMBER(IF(N2="All",GETPIVOTDATA("Trades",'Internal Calcs2'!$A$11,"Method",AA9,"Type","Long","WoL","Losing")+GETPIVOTDATA("Trades",'Internal Calcs2'!$A$11,"Method",AA9,"Type","Short","WoL","Losing"),GETPIVOTDATA("Trades",'Internal Calcs2'!$A$11,"Method",AA9,"Type",N2,"WoL","Losing"))),IF(N2="All",GETPIVOTDATA("Trades",'Internal Calcs2'!$A$11,"Method",AA9,"Type","Long","WoL","Losing")+GETPIVOTDATA("Trades",'Internal Calcs2'!$A$11,"Method",AA9,"Type","Short","WoL","Losing"),GETPIVOTDATA("Trades",'Internal Calcs2'!$A$11,"Method",AA9,"Type",N2,"WoL","Losing")),"----")</f>
        <v>----</v>
      </c>
      <c r="AB12" s="123" t="e">
        <f>AA12/AB10</f>
        <v>#VALUE!</v>
      </c>
      <c r="AC12" s="264"/>
      <c r="AD12" s="36" t="str">
        <f>IF(ISNUMBER(IF(N2="All",GETPIVOTDATA("Trades",'Internal Calcs2'!$J$11,"Inst",AD9,"Type","Long","WoL","Losing")+GETPIVOTDATA("Trades",'Internal Calcs2'!$J$11,"Inst",AD9,"Type","Short","WoL","Losing"),GETPIVOTDATA("Trades",'Internal Calcs2'!$J$11,"Inst",AD9,"Type",N2,"WoL","Losing"))),IF(N2="All",GETPIVOTDATA("Trades",'Internal Calcs2'!$J$11,"Inst",AD9,"Type","Long","WoL","Losing")+GETPIVOTDATA("Trades",'Internal Calcs2'!$J$11,"Inst",AD9,"Type","Short","WoL","Losing"),GETPIVOTDATA("Trades",'Internal Calcs2'!$J$11,"Inst",AD9,"Type",N2,"WoL","Losing")),"----")</f>
        <v>----</v>
      </c>
      <c r="AE12" s="40" t="e">
        <f>IF(AD12&gt;0,AD12/AE10,0)</f>
        <v>#VALUE!</v>
      </c>
    </row>
    <row r="13" spans="1:47">
      <c r="B13" s="254" t="s">
        <v>21</v>
      </c>
      <c r="C13" s="107">
        <f>IF(N2="All",COUNTIFS(Journal!AG:AG,"Followed Rules",Journal!AQ:AQ,"&gt;0"),COUNTIFS(Journal!AG:AG,"Followed Rules",Journal!AQ:AQ,"&gt;0",Journal!F:F,N2))</f>
        <v>0</v>
      </c>
      <c r="D13" s="474" t="e">
        <f>C13/C12</f>
        <v>#DIV/0!</v>
      </c>
      <c r="E13" s="474"/>
      <c r="F13" s="264"/>
      <c r="G13" s="32">
        <f>IF(N2="All",COUNTIFS(Journal!AG:AG, "Did not follow rules",Journal!AQ:AQ,"&gt;0"),COUNTIFS(Journal!AG:AG, "Did not follow rules",Journal!AQ:AQ,"&gt;0",Journal!F:F,N2))</f>
        <v>0</v>
      </c>
      <c r="H13" s="33" t="e">
        <f>G13/G12</f>
        <v>#DIV/0!</v>
      </c>
      <c r="I13" s="251"/>
      <c r="J13" s="251"/>
      <c r="K13" s="89" t="e">
        <f ca="1">"G1 "&amp;ROUND(AVERAGEIFS(Journal!AH:AH,Journal!AQ:AQ,"&gt;=0"),1)&amp;"   G2 "&amp;ROUND(AVERAGEIFS(Journal!AI:AI,Journal!AQ:AQ,"&gt;=0"),1)</f>
        <v>#DIV/0!</v>
      </c>
      <c r="M13" s="254"/>
      <c r="N13" s="262"/>
      <c r="O13" s="262"/>
      <c r="P13" s="262"/>
      <c r="Q13" s="262"/>
      <c r="R13" s="262"/>
      <c r="S13" s="262"/>
      <c r="T13" s="262"/>
      <c r="U13" s="262"/>
      <c r="V13" s="262"/>
      <c r="W13" s="262"/>
      <c r="X13" s="262"/>
      <c r="Y13" s="262"/>
      <c r="Z13" s="264"/>
      <c r="AA13" s="262"/>
      <c r="AB13" s="262"/>
      <c r="AC13" s="262"/>
      <c r="AD13" s="262"/>
      <c r="AE13" s="272"/>
    </row>
    <row r="14" spans="1:47" ht="15.75" thickBot="1">
      <c r="B14" s="254" t="s">
        <v>22</v>
      </c>
      <c r="C14" s="107">
        <f>IF(N2="All",COUNTIFS(Journal!AG:AG,"Followed Rules",Journal!AQ:AQ,"&lt;=0"),COUNTIFS(Journal!AG:AG,"Followed Rules",Journal!AQ:AQ,"&lt;=0",Journal!F:F,N2))</f>
        <v>0</v>
      </c>
      <c r="D14" s="474" t="e">
        <f>C14/C12</f>
        <v>#DIV/0!</v>
      </c>
      <c r="E14" s="474"/>
      <c r="F14" s="264"/>
      <c r="G14" s="32">
        <f>IF(N2="All",COUNTIFS(Journal!AG:AG, "Did not follow rules",Journal!AQ:AQ,"&lt;=0"),COUNTIFS(Journal!AG:AG, "Did not follow rules",Journal!AQ:AQ,"&lt;=0",Journal!F:F,N2))</f>
        <v>0</v>
      </c>
      <c r="H14" s="33" t="e">
        <f>G14/G12</f>
        <v>#DIV/0!</v>
      </c>
      <c r="I14" s="251"/>
      <c r="J14" s="251"/>
      <c r="K14" s="90" t="e">
        <f ca="1">"G1 "&amp;ROUND(AVERAGEIFS(Journal!AH:AH,Journal!AQ:AQ,"&lt;0"),1)&amp;"   G2 "&amp;ROUND(AVERAGEIFS(Journal!AI:AI,Journal!AQ:AQ,"&lt;0"),1)</f>
        <v>#DIV/0!</v>
      </c>
      <c r="M14" s="254" t="s">
        <v>57</v>
      </c>
      <c r="N14" s="262"/>
      <c r="O14" s="36"/>
      <c r="P14" s="121">
        <f ca="1">IF(N2="All",I2-C2,SUMIF(Journal!F:F,N2,Journal!AQ:AQ))</f>
        <v>1391.4199999999983</v>
      </c>
      <c r="Q14" s="264"/>
      <c r="R14" s="42"/>
      <c r="S14" s="121">
        <f ca="1">IF(N2="All",SUM(Journal!AN:AN),GETPIVOTDATA("Average of e1c2",'Internal Calcs2'!$J$11)*P10)</f>
        <v>222.14</v>
      </c>
      <c r="T14" s="264"/>
      <c r="U14" s="42"/>
      <c r="V14" s="121">
        <f ca="1">IF($K$17='Internal Calcs'!P19,"----",IF(COUNT(Journal!K:K)=0,"----",IF(N2="All",SUM(Journal!AO:AO),GETPIVOTDATA("Average of e2c2",'Internal Calcs2'!$J$11)*P10)))</f>
        <v>709.64</v>
      </c>
      <c r="W14" s="264"/>
      <c r="X14" s="42"/>
      <c r="Y14" s="121">
        <f ca="1">IF('Internal Calcs'!$Q$17&lt;&gt;3,"----",IF(COUNT(Journal!M:M)=0,"----",IF(N2="All",SUM(Journal!AP:AP),GETPIVOTDATA("Average of e3c2",'Internal Calcs2'!$J$11)*P10)))</f>
        <v>459.64</v>
      </c>
      <c r="Z14" s="264"/>
      <c r="AA14" s="36"/>
      <c r="AB14" s="121">
        <f ca="1">IF(N2="All",SUMIF(Journal!D:D,AA9,Journal!AQ:AQ),SUMIFS(Journal!AQ:AQ,Journal!D:D,AA9,Journal!F:F,N2))</f>
        <v>984.64</v>
      </c>
      <c r="AC14" s="262"/>
      <c r="AD14" s="36"/>
      <c r="AE14" s="124">
        <f ca="1">IF(N2="All",SUMIF(Journal!E:E, AD9, Journal!AQ:AQ),SUMIFS(Journal!AQ:AQ,Journal!E:E, AD9, Journal!F:F,N2))</f>
        <v>1391.4199999999998</v>
      </c>
    </row>
    <row r="15" spans="1:47" ht="15.75" thickBot="1">
      <c r="B15" s="254" t="s">
        <v>26</v>
      </c>
      <c r="C15" s="32"/>
      <c r="D15" s="474" t="e">
        <f>ROUND((C13/C14),1)&amp;" : 1"</f>
        <v>#DIV/0!</v>
      </c>
      <c r="E15" s="474"/>
      <c r="F15" s="264"/>
      <c r="G15" s="32"/>
      <c r="H15" s="34" t="e">
        <f>ROUND((G13/G14),1)&amp;" : 1"</f>
        <v>#DIV/0!</v>
      </c>
      <c r="I15" s="251"/>
      <c r="J15" s="251"/>
      <c r="K15" s="251"/>
      <c r="M15" s="254" t="s">
        <v>19</v>
      </c>
      <c r="N15" s="262"/>
      <c r="O15" s="41"/>
      <c r="P15" s="121">
        <f ca="1">IF(N2="All",AVERAGE(Journal!AQ:AQ),IF(N2="Long",GETPIVOTDATA("Average Trade",'Internal Calcs2'!$J$11,"Type","Long"),GETPIVOTDATA("Average Trade",'Internal Calcs2'!$J$11,"Type","Short")))</f>
        <v>463.80666666666662</v>
      </c>
      <c r="Q15" s="264"/>
      <c r="R15" s="37"/>
      <c r="S15" s="121">
        <f>IF(N2="All",GETPIVOTDATA("Average of e1c2",'Internal Calcs2'!$J$11),GETPIVOTDATA("Average of e1c2",'Internal Calcs2'!$J$11,"Type",N2))</f>
        <v>74.046666666666667</v>
      </c>
      <c r="T15" s="264"/>
      <c r="U15" s="37"/>
      <c r="V15" s="121">
        <f>IF($K$17='Internal Calcs'!P19,"----",IF(COUNT(Journal!K:K)=0,"----",IF(N2="All",GETPIVOTDATA("Average of e2c2",'Internal Calcs2'!$J$11),GETPIVOTDATA("Average of e2c2",'Internal Calcs2'!$J$11,"Type",N2))))</f>
        <v>236.54666666666665</v>
      </c>
      <c r="W15" s="264"/>
      <c r="X15" s="37"/>
      <c r="Y15" s="121">
        <f>IF('Internal Calcs'!$Q$17&lt;&gt;3,"----",IF(COUNT(Journal!M:M)=0,"----",IF(N2="All",GETPIVOTDATA("Average of e3c2",'Internal Calcs2'!$J$11),GETPIVOTDATA("Average of e3c2",'Internal Calcs2'!$J$11,"Type",N2))))</f>
        <v>153.21333333333334</v>
      </c>
      <c r="Z15" s="264"/>
      <c r="AA15" s="36"/>
      <c r="AB15" s="121">
        <f>IF(ISNUMBER(IF(N2="All",GETPIVOTDATA("Average Trade",'Internal Calcs2'!$A$11,"Method",AA9),GETPIVOTDATA("Average Trade",'Internal Calcs2'!$A$11,"Method",AA9,"Type",N2))),IF(N2="All",GETPIVOTDATA("Average Trade",'Internal Calcs2'!$A$11,"Method",AA9),GETPIVOTDATA("Average Trade",'Internal Calcs2'!$A$11,"Method",AA9,"Type",N2)),"----")</f>
        <v>984.64</v>
      </c>
      <c r="AC15" s="264"/>
      <c r="AD15" s="36"/>
      <c r="AE15" s="124">
        <f>IF(N2="All",GETPIVOTDATA("Average Trade",'Internal Calcs2'!$J$11,"Inst",AD9),GETPIVOTDATA("Average Trade",'Internal Calcs2'!$J$11,"Inst",AD9,"Type",N2))</f>
        <v>463.80666666666662</v>
      </c>
    </row>
    <row r="16" spans="1:47" s="7" customFormat="1">
      <c r="A16" s="252"/>
      <c r="B16" s="254" t="s">
        <v>27</v>
      </c>
      <c r="C16" s="458"/>
      <c r="D16" s="472" t="e">
        <f>ROUND(C19/ABS(C20),1)&amp;" : 1"</f>
        <v>#DIV/0!</v>
      </c>
      <c r="E16" s="472"/>
      <c r="F16" s="264"/>
      <c r="G16" s="32"/>
      <c r="H16" s="35" t="e">
        <f>ROUND(G19/ABS(G20),1)&amp;" : 1"</f>
        <v>#DIV/0!</v>
      </c>
      <c r="I16" s="252"/>
      <c r="J16" s="252"/>
      <c r="K16" s="88" t="s">
        <v>343</v>
      </c>
      <c r="L16" s="252"/>
      <c r="M16" s="254" t="s">
        <v>20</v>
      </c>
      <c r="N16" s="262"/>
      <c r="O16" s="41"/>
      <c r="P16" s="121">
        <f ca="1">IF(N2="All",STDEV(Journal!AQ:AQ),GETPIVOTDATA("StdDev of Result",'Internal Calcs2'!$J$11,"Type",N2))</f>
        <v>1102.7191770044326</v>
      </c>
      <c r="Q16" s="264"/>
      <c r="R16" s="37"/>
      <c r="S16" s="121">
        <f>IF(N2="All",GETPIVOTDATA("StdDev of e1c",'Internal Calcs2'!$J$11),GETPIVOTDATA("StdDev of e1c",'Internal Calcs2'!$J$11,"Type",N2))</f>
        <v>295.8920129596832</v>
      </c>
      <c r="T16" s="264"/>
      <c r="U16" s="37"/>
      <c r="V16" s="121">
        <f>IF($K$17='Internal Calcs'!P19,"----",IF(COUNT(Journal!K:K)=0,"----",IF(N2="All",GETPIVOTDATA("StdDev of e2c",'Internal Calcs2'!$J$11),GETPIVOTDATA("StdDev of e2c",'Internal Calcs2'!$J$11,"Type",N2))))</f>
        <v>436.66587150054829</v>
      </c>
      <c r="W16" s="264"/>
      <c r="X16" s="37"/>
      <c r="Y16" s="121">
        <f>IF('Internal Calcs'!$Q$17&lt;&gt;3,"----",IF(COUNT(Journal!M:M)=0,"----",IF(N2="All",GETPIVOTDATA("StdDev of e3c",'Internal Calcs2'!$J$11),GETPIVOTDATA("StdDev of e3c",'Internal Calcs2'!$J$11,"Type",N2))))</f>
        <v>379.62426599643675</v>
      </c>
      <c r="Z16" s="262"/>
      <c r="AA16" s="36"/>
      <c r="AB16" s="121">
        <f>IF(ISNUMBER(IF(N2="All",GETPIVOTDATA("StdDevp of Result",'Internal Calcs2'!$A$11,"Method",AA9),GETPIVOTDATA("StdDevp of Result",'Internal Calcs2'!$A$11,"Method",AA9,"Type",N2))),IF(N2="All",GETPIVOTDATA("StdDevp of Result",'Internal Calcs2'!$A$11,"Method",AA9),GETPIVOTDATA("StdDevp of Result",'Internal Calcs2'!$A$11,"Method",AA9,"Type",N2)),"----")</f>
        <v>0</v>
      </c>
      <c r="AC16" s="264"/>
      <c r="AD16" s="36"/>
      <c r="AE16" s="38">
        <f>IF(N2="All",GETPIVOTDATA("StdDev of Result",'Internal Calcs2'!$J$11,"Inst",AD9),GETPIVOTDATA("StdDev of Result",'Internal Calcs2'!$J$11,"Inst",AD9,"Type",N2))</f>
        <v>1102.7191770044326</v>
      </c>
      <c r="AF16" s="252"/>
      <c r="AG16" s="251"/>
      <c r="AH16" s="251"/>
      <c r="AI16" s="251"/>
      <c r="AJ16" s="251"/>
      <c r="AK16" s="251"/>
      <c r="AL16"/>
      <c r="AM16"/>
      <c r="AN16"/>
      <c r="AO16"/>
      <c r="AP16"/>
      <c r="AQ16"/>
      <c r="AR16"/>
      <c r="AS16"/>
      <c r="AT16"/>
      <c r="AU16"/>
    </row>
    <row r="17" spans="1:47" ht="15.75" thickBot="1">
      <c r="B17" s="254"/>
      <c r="C17" s="264"/>
      <c r="D17" s="264"/>
      <c r="E17" s="258"/>
      <c r="F17" s="264"/>
      <c r="G17" s="264"/>
      <c r="H17" s="268"/>
      <c r="I17" s="251"/>
      <c r="J17" s="251"/>
      <c r="K17" s="459" t="s">
        <v>340</v>
      </c>
      <c r="M17" s="254"/>
      <c r="N17" s="262"/>
      <c r="O17" s="262"/>
      <c r="P17" s="270"/>
      <c r="Q17" s="264"/>
      <c r="R17" s="270"/>
      <c r="S17" s="270"/>
      <c r="T17" s="264"/>
      <c r="U17" s="270"/>
      <c r="V17" s="270"/>
      <c r="W17" s="264"/>
      <c r="X17" s="270"/>
      <c r="Y17" s="270"/>
      <c r="Z17" s="264"/>
      <c r="AA17" s="258"/>
      <c r="AB17" s="258"/>
      <c r="AC17" s="264"/>
      <c r="AD17" s="258"/>
      <c r="AE17" s="271"/>
    </row>
    <row r="18" spans="1:47">
      <c r="B18" s="254" t="s">
        <v>5</v>
      </c>
      <c r="C18" s="470" t="e">
        <f>(D13*C19)+(D14*C20)</f>
        <v>#DIV/0!</v>
      </c>
      <c r="D18" s="470"/>
      <c r="E18" s="470"/>
      <c r="F18" s="264"/>
      <c r="G18" s="470" t="e">
        <f>(H13*G19)+(H14*G20)</f>
        <v>#DIV/0!</v>
      </c>
      <c r="H18" s="471"/>
      <c r="I18" s="251"/>
      <c r="J18" s="251"/>
      <c r="K18" s="251"/>
      <c r="M18" s="254" t="s">
        <v>26</v>
      </c>
      <c r="N18" s="262"/>
      <c r="O18" s="460" t="str">
        <f ca="1">ROUND((O11/O12),1)&amp;" : 1"</f>
        <v>2 : 1</v>
      </c>
      <c r="P18" s="460"/>
      <c r="Q18" s="264"/>
      <c r="R18" s="460" t="str">
        <f ca="1">ROUND((R11/R12),1)&amp;" : 1"</f>
        <v>2 : 1</v>
      </c>
      <c r="S18" s="460"/>
      <c r="T18" s="264"/>
      <c r="U18" s="460" t="str">
        <f ca="1">IF($K$17='Internal Calcs'!P19,"----",IF(COUNT(Journal!K:K)=0,"----",IF(U12&gt;0,ROUND((U11/U12),1)&amp;" : 1","----")))</f>
        <v>2 : 1</v>
      </c>
      <c r="V18" s="460"/>
      <c r="W18" s="264"/>
      <c r="X18" s="460" t="str">
        <f ca="1">IF('Internal Calcs'!$Q$17&lt;&gt;3,"----",IF(COUNT(Journal!M:M)=0,"----",IF(X12&gt;0,ROUND((X11/X12),1)&amp;" : 1","----")))</f>
        <v>2 : 1</v>
      </c>
      <c r="Y18" s="460"/>
      <c r="Z18" s="264"/>
      <c r="AA18" s="460" t="e">
        <f>ROUND((AA11/AA12),1)&amp;" : 1"</f>
        <v>#VALUE!</v>
      </c>
      <c r="AB18" s="460"/>
      <c r="AC18" s="264"/>
      <c r="AD18" s="460" t="e">
        <f>ROUND((AD11/AD12),1)&amp;" : 1"</f>
        <v>#VALUE!</v>
      </c>
      <c r="AE18" s="475"/>
    </row>
    <row r="19" spans="1:47">
      <c r="B19" s="254" t="s">
        <v>66</v>
      </c>
      <c r="C19" s="470" t="e">
        <f>IF(N2="All",SUMIFS(Journal!AQ:AQ,Journal!AG:AG,"Followed Rules",Journal!AQ:AQ,"&gt;0")/C13,SUMIFS(Journal!AQ:AQ,Journal!AG:AG,"Followed Rules",Journal!AQ:AQ,"&gt;0",Journal!F:F,N2)/C13)</f>
        <v>#DIV/0!</v>
      </c>
      <c r="D19" s="470"/>
      <c r="E19" s="470"/>
      <c r="F19" s="264"/>
      <c r="G19" s="470" t="e">
        <f>IF(N2="All",SUMIFS(Journal!AQ:AQ,Journal!AG:AG,G11,Journal!AQ:AQ,"&gt;0")/C13,SUMIFS(Journal!AQ:AQ,Journal!AG:AG,G11,Journal!AQ:AQ,"&gt;0",Journal!F:F,N2)/C13)</f>
        <v>#DIV/0!</v>
      </c>
      <c r="H19" s="471"/>
      <c r="I19" s="251"/>
      <c r="J19" s="251"/>
      <c r="K19" s="251"/>
      <c r="M19" s="254" t="s">
        <v>27</v>
      </c>
      <c r="N19" s="262"/>
      <c r="O19" s="127"/>
      <c r="P19" s="450" t="str">
        <f ca="1">ROUND(P3/ABS(P4),2)&amp;" : 1"</f>
        <v>1,37 : 1</v>
      </c>
      <c r="Q19" s="264"/>
      <c r="R19" s="131"/>
      <c r="S19" s="450" t="str">
        <f ca="1">IF(R12&gt;0,ROUND(S3/ABS(S4),2)&amp;" : 1","")</f>
        <v>0,92 : 1</v>
      </c>
      <c r="T19" s="264"/>
      <c r="U19" s="131"/>
      <c r="V19" s="450" t="str">
        <f ca="1">IF($K$17='Internal Calcs'!P19,"----",IF(COUNT(Journal!K:K)=0,"----",IF(U12&gt;0,ROUND(V3/ABS(V4),2)&amp;" : 1","----")))</f>
        <v>1,83 : 1</v>
      </c>
      <c r="W19" s="264"/>
      <c r="X19" s="131"/>
      <c r="Y19" s="450" t="str">
        <f ca="1">IF('Internal Calcs'!$Q$17&lt;&gt;3,"----",IF(COUNT(Journal!M:M)=0,"----",IF(X12&gt;0,ROUND(Y3/ABS(Y4),2)&amp;" : 1","")))</f>
        <v>1,36 : 1</v>
      </c>
      <c r="Z19" s="264"/>
      <c r="AA19" s="460" t="e">
        <f ca="1">ROUND(IF(N2="All",IF(AA12&gt;0,AVERAGEIFS(Journal!AQ:AQ,Journal!D:D, AA9,Journal!AQ:AQ,"&gt;0")/ABS(AVERAGEIFS(Journal!AQ:AQ,Journal!D:D, AA9,Journal!AQ:AQ,"&lt;0")),""),GETPIVOTDATA("Average Trade",'Internal Calcs2'!$A$11,"Method",AA9,"Type",N2,"WoL","Winning")/ABS(GETPIVOTDATA("Average Trade",'Internal Calcs2'!$A$11,"Method",AA9,"Type",N2,"WoL","Losing"))),2)&amp;" : 1"</f>
        <v>#DIV/0!</v>
      </c>
      <c r="AB19" s="461"/>
      <c r="AC19" s="264"/>
      <c r="AD19" s="36"/>
      <c r="AE19" s="451" t="str">
        <f ca="1">ROUND(IF(N2="All",IF(AD12&gt;0,AVERAGEIFS(Journal!AQ:AQ,Journal!E:E, AD9,Journal!AQ:AQ,"&gt;0")/ABS(AVERAGEIFS(Journal!AQ:AQ,Journal!E:E, AD9,Journal!AQ:AQ,"&lt;0")),""),GETPIVOTDATA("Average Trade",'Internal Calcs2'!$J$11,"Inst",AD9,"Type",N2,"WoL","Winning")/ABS(GETPIVOTDATA("Average Trade",'Internal Calcs2'!$J$11,"Inst",AD9,"Type",N2,"WoL","Losing"))),2)&amp;" : 1"</f>
        <v>1,37 : 1</v>
      </c>
    </row>
    <row r="20" spans="1:47">
      <c r="B20" s="254" t="s">
        <v>67</v>
      </c>
      <c r="C20" s="470" t="e">
        <f>IF(N2="All",SUMIFS(Journal!AQ:AQ,Journal!AG:AG,"Followed Rules",Journal!AQ:AQ,"&lt;0")/C14,SUMIFS(Journal!AQ:AQ,Journal!AG:AG,"Followed Rules",Journal!AQ:AQ,"&lt;0",Journal!F:F,N2)/C14)</f>
        <v>#DIV/0!</v>
      </c>
      <c r="D20" s="470"/>
      <c r="E20" s="470"/>
      <c r="F20" s="264"/>
      <c r="G20" s="470" t="e">
        <f>IF(N2="All",SUMIFS(Journal!AQ:AQ,Journal!AG:AG,G11,Journal!AQ:AQ,"&lt;0")/G14,SUMIFS(Journal!AQ:AQ,Journal!AG:AG,G11,Journal!AQ:AQ,"&lt;0",Journal!F:F,N2)/G14)</f>
        <v>#DIV/0!</v>
      </c>
      <c r="H20" s="471"/>
      <c r="I20" s="251"/>
      <c r="J20" s="251"/>
      <c r="K20" s="251"/>
      <c r="M20" s="254"/>
      <c r="N20" s="262"/>
      <c r="O20" s="262"/>
      <c r="P20" s="262"/>
      <c r="Q20" s="262"/>
      <c r="R20" s="262"/>
      <c r="S20" s="262"/>
      <c r="T20" s="262"/>
      <c r="U20" s="262"/>
      <c r="V20" s="262"/>
      <c r="W20" s="262"/>
      <c r="X20" s="262"/>
      <c r="Y20" s="262"/>
      <c r="Z20" s="264"/>
      <c r="AA20" s="262"/>
      <c r="AB20" s="262"/>
      <c r="AC20" s="262"/>
      <c r="AD20" s="262"/>
      <c r="AE20" s="272"/>
    </row>
    <row r="21" spans="1:47">
      <c r="B21" s="254" t="s">
        <v>68</v>
      </c>
      <c r="C21" s="472" t="str">
        <f>IF(ISNUMBER(IF(N2="All",(GETPIVOTDATA("Average of MAE1",'Internal Calcs2'!$S$1,"Comment","Followed Rules")+GETPIVOTDATA("Average of maecalc",'Internal Calcs2'!$S$1,"Comment","Followed Rules")+GETPIVOTDATA("Average of maecalc2",'Internal Calcs2'!$S$1,"Comment","Followed Rules"))/3,(GETPIVOTDATA("Average of MAE1",'Internal Calcs2'!$S$1,"Type",N2,"Comment","Followed Rules")+GETPIVOTDATA("Average of maecalc",'Internal Calcs2'!$S$1,"Type",N2,"Comment","Followed Rules")+GETPIVOTDATA("Average of maecalc2",'Internal Calcs2'!$S$1,"Type",N2,"Comment","Followed Rules"))/3)),IF(N2="All",(GETPIVOTDATA("Average of MAE1",'Internal Calcs2'!$S$1,"Comment","Followed Rules")+GETPIVOTDATA("Average of maecalc",'Internal Calcs2'!$S$1,"Comment","Followed Rules")+GETPIVOTDATA("Average of maecalc2",'Internal Calcs2'!$S$1,"Comment","Followed Rules"))/3,(GETPIVOTDATA("Average of MAE1",'Internal Calcs2'!$S$1,"Type",N2,"Comment","Followed Rules")+GETPIVOTDATA("Average of maecalc",'Internal Calcs2'!$S$1,"Type",N2,"Comment","Followed Rules")+GETPIVOTDATA("Average of maecalc2",'Internal Calcs2'!$S$1,"Type",N2,"Comment","Followed Rules"))/3),"----")</f>
        <v>----</v>
      </c>
      <c r="D21" s="472"/>
      <c r="E21" s="472"/>
      <c r="F21" s="264"/>
      <c r="G21" s="472" t="str">
        <f>IF(ISNUMBER(IF(N2="All",(GETPIVOTDATA("Average of MAE1",'Internal Calcs2'!$S$1,"Comment","Did not follow Rules")+GETPIVOTDATA("Average of maecalc",'Internal Calcs2'!$S$1,"Comment","Did not follow Rules")+GETPIVOTDATA("Average of maecalc2",'Internal Calcs2'!$S$1,"Comment","Did not follow Rules"))/3,(GETPIVOTDATA("Average of MAE1",'Internal Calcs2'!$S$1,"Type",N2,"Comment","Did not follow Rules")+GETPIVOTDATA("Average of maecalc",'Internal Calcs2'!$S$1,"Type",N2,"Comment","Did not follow Rules")+GETPIVOTDATA("Average of maecalc2",'Internal Calcs2'!$S$1,"Type",N2,"Comment","Did not follow Rules"))/3)),IF(N2="All",(GETPIVOTDATA("Average of MAE1",'Internal Calcs2'!$S$1,"Comment","Did not follow Rules")+GETPIVOTDATA("Average of maecalc",'Internal Calcs2'!$S$1,"Comment","Did not follow Rules")+GETPIVOTDATA("Average of maecalc2",'Internal Calcs2'!$S$1,"Comment","Did not follow Rules"))/3,(GETPIVOTDATA("Average of MAE1",'Internal Calcs2'!$S$1,"Type",N2,"Comment","Did not follow Rules")+GETPIVOTDATA("Average of maecalc",'Internal Calcs2'!$S$1,"Type",N2,"Comment","Did not follow Rules")+GETPIVOTDATA("Average of maecalc2",'Internal Calcs2'!$S$1,"Type",N2,"Comment","Did not follow Rules"))/3),"----")</f>
        <v>----</v>
      </c>
      <c r="H21" s="473"/>
      <c r="I21" s="251"/>
      <c r="J21" s="251"/>
      <c r="K21" s="251"/>
      <c r="M21" s="254" t="s">
        <v>18</v>
      </c>
      <c r="N21" s="262"/>
      <c r="O21" s="43"/>
      <c r="P21" s="130">
        <f ca="1">(SQRT(P10)*P15)/P16</f>
        <v>0.72850525166172908</v>
      </c>
      <c r="Q21" s="264"/>
      <c r="R21" s="45"/>
      <c r="S21" s="130">
        <f>IF(S16&gt;0,(SQRT(P10)*S15)/S16,"")</f>
        <v>0.43344390243902436</v>
      </c>
      <c r="T21" s="264"/>
      <c r="U21" s="45"/>
      <c r="V21" s="130">
        <f ca="1">IF($K$17='Internal Calcs'!P19,"----",IF(COUNT(Journal!K:K)=0,"----",IF(V16&gt;0,(SQRT(U11+U12)*V15)/V16,"")))</f>
        <v>0.938270819333339</v>
      </c>
      <c r="W21" s="264"/>
      <c r="X21" s="45"/>
      <c r="Y21" s="130">
        <f ca="1">IF('Internal Calcs'!$Q$17&lt;&gt;3,"----",IF(Y16&gt;0,(SQRT(X11+X12)*Y15)/Y16,""))</f>
        <v>0.69904192513555075</v>
      </c>
      <c r="Z21" s="264"/>
      <c r="AA21" s="36"/>
      <c r="AB21" s="130" t="e">
        <f>(SQRT(AB10)*AB15)/AB16</f>
        <v>#DIV/0!</v>
      </c>
      <c r="AC21" s="264"/>
      <c r="AD21" s="36"/>
      <c r="AE21" s="129">
        <f>(SQRT(AE10)*AE15)/AE16</f>
        <v>0.72850525166172908</v>
      </c>
    </row>
    <row r="22" spans="1:47" ht="15.75" thickBot="1">
      <c r="B22" s="256" t="s">
        <v>69</v>
      </c>
      <c r="C22" s="468" t="e">
        <f>IF(N2="All",(AVERAGEIF(Journal!AG:AG,"Followed Rules",Journal!W:W)+AVERAGEIF(Journal!AG:AG,"Followed Rules",Journal!X:X)+AVERAGEIF(Journal!AG:AG,"Followed Rules",Journal!Y:Y))/3,'Internal Calcs2'!AA5)</f>
        <v>#DIV/0!</v>
      </c>
      <c r="D22" s="468"/>
      <c r="E22" s="468"/>
      <c r="F22" s="265"/>
      <c r="G22" s="468" t="e">
        <f>IF(N2="All",(AVERAGEIF(Journal!AG:AG,"Did not follow Rules",Journal!W:W)+AVERAGEIF(Journal!AG:AG,"Did not follow Rules",Journal!X:X)+AVERAGEIF(Journal!AG:AG,"Did not follow Rules",Journal!Y:Y))/3,'Internal Calcs2'!AA4)</f>
        <v>#DIV/0!</v>
      </c>
      <c r="H22" s="469"/>
      <c r="I22" s="251"/>
      <c r="J22" s="251"/>
      <c r="K22" s="251"/>
      <c r="M22" s="254" t="s">
        <v>350</v>
      </c>
      <c r="N22" s="262"/>
      <c r="O22" s="130">
        <f ca="1">SUM(Journal!BB:BB)/P10</f>
        <v>37.104533333333329</v>
      </c>
      <c r="P22" s="121">
        <f ca="1">(P11*P3)+(P12*P4)</f>
        <v>463.8066666666665</v>
      </c>
      <c r="Q22" s="264"/>
      <c r="R22" s="130">
        <f ca="1">($O$22/$P$22)*S22</f>
        <v>5.9237333333333346</v>
      </c>
      <c r="S22" s="121">
        <f ca="1">(S11*S3)+(S12*S4)</f>
        <v>74.046666666666667</v>
      </c>
      <c r="T22" s="264"/>
      <c r="U22" s="130">
        <f ca="1">($O$22/$P$22)*V22</f>
        <v>18.923733333333338</v>
      </c>
      <c r="V22" s="121">
        <f ca="1">IF($K$17='Internal Calcs'!P19,"----",IF(COUNT(Journal!K:K)=0,"----",(V11*V3)+(V12*V4)))</f>
        <v>236.54666666666668</v>
      </c>
      <c r="W22" s="264"/>
      <c r="X22" s="130">
        <f ca="1">($O$22/$P$22)*Y22</f>
        <v>12.257066666666667</v>
      </c>
      <c r="Y22" s="121">
        <f ca="1">IF('Internal Calcs'!$Q$17&lt;&gt;3,"----",IF(COUNT(Journal!M:M)=0,"----",(Y11*Y3)+(Y12*Y4)))</f>
        <v>153.21333333333331</v>
      </c>
      <c r="Z22" s="264"/>
      <c r="AA22" s="457" t="e">
        <f ca="1">($O$22/$P$22)*AB22</f>
        <v>#VALUE!</v>
      </c>
      <c r="AB22" s="121" t="e">
        <f ca="1">IF(N2="All",(AB11*AVERAGEIFS(Journal!AQ:AQ,Journal!D:D, AA9,Journal!AQ:AQ,"&gt;0"))+(AB12*AVERAGEIFS(Journal!AQ:AQ,Journal!D:D, AA9,Journal!AQ:AQ,"&lt;0")),GETPIVOTDATA("Average Trade",'Internal Calcs2'!$A$11,"Method",AA9,"Type",N2,"WoL","Winning")*AB11+GETPIVOTDATA("Average Trade",'Internal Calcs2'!$A$11,"Method",AA9,"Type",N2,"WoL","Losing")*AB12)</f>
        <v>#VALUE!</v>
      </c>
      <c r="AC22" s="264"/>
      <c r="AD22" s="457" t="e">
        <f ca="1">AE22/INDIRECT(CONCATENATE("'Instrument List'!D",(MATCH(AD9,'Instrument List'!A:A,0))-0))</f>
        <v>#VALUE!</v>
      </c>
      <c r="AE22" s="124" t="e">
        <f ca="1">IF(N2="All",(AE11*AVERAGEIFS(Journal!AQ:AQ,Journal!E:E, AD9,Journal!AQ:AQ,"&gt;0"))+(AE12*AVERAGEIFS(Journal!AQ:AQ,Journal!E:E, AD9,Journal!AQ:AQ,"&lt;0")),GETPIVOTDATA("Average Trade",'Internal Calcs2'!$J$11,"Inst",AD9,"Type",N2,"WoL","Winning")*AE11+GETPIVOTDATA("Average Trade",'Internal Calcs2'!$J$11,"Inst",AD9,"Type",N2,"WoL","Losing")*AE12)</f>
        <v>#VALUE!</v>
      </c>
    </row>
    <row r="23" spans="1:47" s="7" customFormat="1">
      <c r="A23" s="252"/>
      <c r="B23" s="251"/>
      <c r="C23" s="252"/>
      <c r="D23" s="252"/>
      <c r="E23" s="252"/>
      <c r="F23" s="252"/>
      <c r="G23" s="252"/>
      <c r="H23" s="252"/>
      <c r="I23" s="252"/>
      <c r="J23" s="252"/>
      <c r="K23" s="252"/>
      <c r="L23" s="252"/>
      <c r="M23" s="254" t="s">
        <v>25</v>
      </c>
      <c r="N23" s="262"/>
      <c r="O23" s="43"/>
      <c r="P23" s="131">
        <f ca="1">IF(N2="All",SUMIF(Journal!AQ:AQ,"&gt;0")/ABS(SUMIF(Journal!AQ:AQ, "&lt;=0")),GETPIVOTDATA("Sum of Result",'Internal Calcs2'!$J$11,"Type",N2,"WoL","Winning")/ABS(GETPIVOTDATA("Sum of Result",'Internal Calcs2'!$J$11,"Type",N2,"WoL","Losing")))</f>
        <v>2.7330792417108833</v>
      </c>
      <c r="Q23" s="264"/>
      <c r="R23" s="44"/>
      <c r="S23" s="131">
        <f ca="1">IF(N2="All",SUMIF(Journal!AN:AN,"&gt;0")/ABS(SUMIF(Journal!AN:AN, "&lt;=0")),(GETPIVOTDATA("Average of e1c2",'Internal Calcs2'!$J$11,"Type",N2,"WoL","Winning")*GETPIVOTDATA("Count of e1c",'Internal Calcs2'!$J$11,"Type",N2,"WoL","Winning"))/ABS(GETPIVOTDATA("Average of e1c2",'Internal Calcs2'!$J$11,"Type",N2,"WoL","Losing")*GETPIVOTDATA("Count of e1c",'Internal Calcs2'!$J$11,"Type",N2,"WoL","Losing")))</f>
        <v>1.8300575442792018</v>
      </c>
      <c r="T23" s="264"/>
      <c r="U23" s="44"/>
      <c r="V23" s="131">
        <f ca="1">IF($K$17='Internal Calcs'!P19,"----",IF(COUNT(Journal!K:K)=0,"----",IF(N2="All",SUMIF(Journal!AO:AO,"&gt;0")/ABS(SUMIF(Journal!AO:AO, "&lt;=0")),(GETPIVOTDATA("Average of e2c2",'Internal Calcs2'!$J$11,"Type",N2,"WoL","Winning")*GETPIVOTDATA("Count of e2c",'Internal Calcs2'!$J$11,"Type",N2,"WoL","Winning"))/ABS(GETPIVOTDATA("Average of e2c2",'Internal Calcs2'!$J$11,"Type",N2,"WoL","Losing")*GETPIVOTDATA("Count of e2c",'Internal Calcs2'!$J$11,"Type",N2,"WoL","Losing")))))</f>
        <v>3.6516702787534565</v>
      </c>
      <c r="W23" s="264"/>
      <c r="X23" s="44"/>
      <c r="Y23" s="131">
        <f ca="1">IF('Internal Calcs'!$Q$17&lt;&gt;3,"----",IF(COUNT(Journal!M:M)=0,"----",IF(N2="All",SUMIF(Journal!AP:AP,"&gt;0")/ABS(SUMIF(Journal!AP:AP, "&lt;=0")),(GETPIVOTDATA("Average of e3c2",'Internal Calcs2'!$J$11,"Type",N2,"WoL","Winning")*GETPIVOTDATA("Count of e3c",'Internal Calcs2'!$J$11,"Type",N2,"WoL","Winning"))/ABS(GETPIVOTDATA("Average of e3c2",'Internal Calcs2'!$J$11,"Type",N2,"WoL","Losing")*GETPIVOTDATA("Count of e3c",'Internal Calcs2'!$J$11,"Type",N2,"WoL","Losing")))))</f>
        <v>2.7175099020999927</v>
      </c>
      <c r="Z23" s="262"/>
      <c r="AA23" s="36"/>
      <c r="AB23" s="130" t="str">
        <f>IF(ISNUMBER(IF(N2="All",(GETPIVOTDATA("Average Trade",'Internal Calcs2'!$A$11,"Method",AA9,"Type","Long","WoL","Winning")*GETPIVOTDATA("Trades",'Internal Calcs2'!$A$11,"Method",AA9,"Type","Long","WoL","Winning")+GETPIVOTDATA("Average Trade",'Internal Calcs2'!$A$11,"Method",AA9,"Type","Short","WoL","Winning")*GETPIVOTDATA("Trades",'Internal Calcs2'!$A$11,"Method",AA9,"Type","Short","WoL","Winning"))/ABS(GETPIVOTDATA("Average Trade",'Internal Calcs2'!$A$11,"Method",AA9,"Type","Long","WoL","Losing")*GETPIVOTDATA("Trades",'Internal Calcs2'!$A$11,"Method",AA9,"Type","Long","WoL","Losing")+GETPIVOTDATA("Average Trade",'Internal Calcs2'!$A$11,"Method",AA9,"Type","Short","WoL","Losing")*GETPIVOTDATA("Trades",'Internal Calcs2'!$A$11,"Method",AA9,"Type","Short","WoL","Losing")),(GETPIVOTDATA("Average Trade",'Internal Calcs2'!$A$11,"Method",AA9,"Type",N2,"WoL","Winning")*GETPIVOTDATA("Trades",'Internal Calcs2'!$A$11,"Method",AA9,"Type",N2,"WoL","Winning"))/ABS(GETPIVOTDATA("Average Trade",'Internal Calcs2'!$A$11,"Method",AA9,"Type",N2,"WoL","Losing")*GETPIVOTDATA("Trades",'Internal Calcs2'!$A$11,"Method",AA9,"Type",N2,"WoL","Losing")))),IF(N2="All",(GETPIVOTDATA("Average Trade",'Internal Calcs2'!$A$11,"Method",AA9,"Type","Long","WoL","Winning")*GETPIVOTDATA("Trades",'Internal Calcs2'!$A$11,"Method",AA9,"Type","Long","WoL","Winning")+GETPIVOTDATA("Average Trade",'Internal Calcs2'!$A$11,"Method",AA9,"Type","Short","WoL","Winning")*GETPIVOTDATA("Trades",'Internal Calcs2'!$A$11,"Method",AA9,"Type","Short","WoL","Winning"))/ABS(GETPIVOTDATA("Average Trade",'Internal Calcs2'!$A$11,"Method",AA9,"Type","Long","WoL","Losing")*GETPIVOTDATA("Trades",'Internal Calcs2'!$A$11,"Method",AA9,"Type","Long","WoL","Losing")+GETPIVOTDATA("Average Trade",'Internal Calcs2'!$A$11,"Method",AA9,"Type","Short","WoL","Losing")*GETPIVOTDATA("Trades",'Internal Calcs2'!$A$11,"Method",AA9,"Type","Short","WoL","Losing")),(GETPIVOTDATA("Average Trade",'Internal Calcs2'!$A$11,"Method",AA9,"Type",N2,"WoL","Winning")*GETPIVOTDATA("Trades",'Internal Calcs2'!$A$11,"Method",AA9,"Type",N2,"WoL","Winning"))/ABS(GETPIVOTDATA("Average Trade",'Internal Calcs2'!$A$11,"Method",AA9,"Type",N2,"WoL","Losing")*GETPIVOTDATA("Trades",'Internal Calcs2'!$A$11,"Method",AA9,"Type",N2,"WoL","Losing"))),"----")</f>
        <v>----</v>
      </c>
      <c r="AC23" s="262"/>
      <c r="AD23" s="36"/>
      <c r="AE23" s="129" t="str">
        <f>IF(ISNUMBER(IF(N2="All",(GETPIVOTDATA("Average Trade",'Internal Calcs2'!$J$11,"Inst",AD9,"Type","Long","WoL","Winning")*GETPIVOTDATA("Trades",'Internal Calcs2'!$J$11,"Inst",AD9,"Type","Long","WoL","Winning")+GETPIVOTDATA("Average Trade",'Internal Calcs2'!$J$11,"Inst",AD9,"Type","Short","WoL","Winning")*GETPIVOTDATA("Trades",'Internal Calcs2'!$J$11,"Inst",AD9,"Type","Short","WoL","Winning"))/ABS(GETPIVOTDATA("Average Trade",'Internal Calcs2'!$J$11,"Inst",AD9,"Type","Long","WoL","Losing")*GETPIVOTDATA("Trades",'Internal Calcs2'!$J$11,"Inst",AD9,"Type","Long","WoL","Losing")+GETPIVOTDATA("Average Trade",'Internal Calcs2'!$J$11,"Inst",AD9,"Type","Short","WoL","Losing")*GETPIVOTDATA("Trades",'Internal Calcs2'!$J$11,"Inst",AD9,"Type","Short","WoL","Losing")),(GETPIVOTDATA("Average Trade",'Internal Calcs2'!$J$11,"Inst",AD9,"Type",N2,"WoL","Winning")*GETPIVOTDATA("Trades",'Internal Calcs2'!$J$11,"Inst",AD9,"Type",N2,"WoL","Winning"))/ABS(GETPIVOTDATA("Average Trade",'Internal Calcs2'!$J$11,"Inst",AD9,"Type",N2,"WoL","Losing")*GETPIVOTDATA("Trades",'Internal Calcs2'!$J$11,"Inst",AD9,"Type",N2,"WoL","Losing")))),IF(N2="All",(GETPIVOTDATA("Average Trade",'Internal Calcs2'!$J$11,"Inst",AD9,"Type","Long","WoL","Winning")*GETPIVOTDATA("Trades",'Internal Calcs2'!$J$11,"Inst",AD9,"Type","Long","WoL","Winning")+GETPIVOTDATA("Average Trade",'Internal Calcs2'!$J$11,"Inst",AD9,"Type","Short","WoL","Winning")*GETPIVOTDATA("Trades",'Internal Calcs2'!$J$11,"Inst",AD9,"Type","Short","WoL","Winning"))/ABS(GETPIVOTDATA("Average Trade",'Internal Calcs2'!$J$11,"Inst",AD9,"Type","Long","WoL","Losing")*GETPIVOTDATA("Trades",'Internal Calcs2'!$J$11,"Inst",AD9,"Type","Long","WoL","Losing")+GETPIVOTDATA("Average Trade",'Internal Calcs2'!$J$11,"Inst",AD9,"Type","Short","WoL","Losing")*GETPIVOTDATA("Trades",'Internal Calcs2'!$J$11,"Inst",AD9,"Type","Short","WoL","Losing")),(GETPIVOTDATA("Average Trade",'Internal Calcs2'!$J$11,"Inst",AD9,"Type",N2,"WoL","Winning")*GETPIVOTDATA("Trades",'Internal Calcs2'!$J$11,"Inst",AD9,"Type",N2,"WoL","Winning"))/ABS(GETPIVOTDATA("Average Trade",'Internal Calcs2'!$J$11,"Inst",AD9,"Type",N2,"WoL","Losing")*GETPIVOTDATA("Trades",'Internal Calcs2'!$J$11,"Inst",AD9,"Type",N2,"WoL","Losing"))),"----")</f>
        <v>----</v>
      </c>
      <c r="AF23" s="252"/>
      <c r="AG23" s="251"/>
      <c r="AH23" s="251"/>
      <c r="AI23" s="251"/>
      <c r="AJ23" s="251"/>
      <c r="AK23" s="251"/>
      <c r="AL23"/>
      <c r="AM23"/>
      <c r="AN23"/>
      <c r="AO23"/>
      <c r="AP23"/>
      <c r="AQ23"/>
      <c r="AR23"/>
      <c r="AS23"/>
      <c r="AT23"/>
      <c r="AU23"/>
    </row>
    <row r="24" spans="1:47">
      <c r="B24" s="251" t="s">
        <v>124</v>
      </c>
      <c r="C24" s="251"/>
      <c r="D24" s="251"/>
      <c r="E24" s="251"/>
      <c r="F24" s="259"/>
      <c r="G24" s="251"/>
      <c r="H24" s="251"/>
      <c r="I24" s="251"/>
      <c r="J24" s="251"/>
      <c r="K24" s="251"/>
      <c r="M24" s="254" t="s">
        <v>58</v>
      </c>
      <c r="N24" s="262"/>
      <c r="O24" s="43"/>
      <c r="P24" s="45">
        <f ca="1">(K6-0.03)/STDEVP(Journal!AU:AU)</f>
        <v>561.30013729319501</v>
      </c>
      <c r="Q24" s="264"/>
      <c r="R24" s="264"/>
      <c r="S24" s="264"/>
      <c r="T24" s="264"/>
      <c r="U24" s="264"/>
      <c r="V24" s="264"/>
      <c r="W24" s="264"/>
      <c r="X24" s="264"/>
      <c r="Y24" s="264"/>
      <c r="Z24" s="264"/>
      <c r="AA24" s="264"/>
      <c r="AB24" s="264"/>
      <c r="AC24" s="264"/>
      <c r="AD24" s="264"/>
      <c r="AE24" s="268"/>
    </row>
    <row r="25" spans="1:47" ht="15.75" thickBot="1">
      <c r="B25" s="251" t="s">
        <v>351</v>
      </c>
      <c r="C25" s="251"/>
      <c r="D25" s="251"/>
      <c r="E25" s="251"/>
      <c r="F25" s="259"/>
      <c r="G25" s="251"/>
      <c r="H25" s="251"/>
      <c r="I25" s="251"/>
      <c r="J25" s="251"/>
      <c r="K25" s="251"/>
      <c r="M25" s="256" t="s">
        <v>28</v>
      </c>
      <c r="N25" s="263"/>
      <c r="O25" s="46"/>
      <c r="P25" s="47" t="e">
        <f ca="1">K4/(C4/I2*-1)</f>
        <v>#NAME?</v>
      </c>
      <c r="Q25" s="265"/>
      <c r="R25" s="265"/>
      <c r="S25" s="265"/>
      <c r="T25" s="265"/>
      <c r="U25" s="265"/>
      <c r="V25" s="265"/>
      <c r="W25" s="265"/>
      <c r="X25" s="265"/>
      <c r="Y25" s="265"/>
      <c r="Z25" s="265"/>
      <c r="AA25" s="265"/>
      <c r="AB25" s="265"/>
      <c r="AC25" s="260"/>
      <c r="AD25" s="265"/>
      <c r="AE25" s="269"/>
    </row>
    <row r="26" spans="1:47">
      <c r="C26" s="251"/>
      <c r="D26" s="251"/>
      <c r="E26" s="251"/>
      <c r="F26" s="259"/>
      <c r="G26" s="251"/>
      <c r="H26" s="251"/>
      <c r="I26" s="251"/>
      <c r="J26" s="251"/>
      <c r="K26" s="251"/>
      <c r="N26" s="259"/>
      <c r="O26" s="251"/>
      <c r="P26" s="259"/>
      <c r="R26" s="251"/>
      <c r="S26" s="251"/>
      <c r="U26" s="259"/>
      <c r="V26" s="251"/>
      <c r="X26" s="251"/>
      <c r="Y26" s="259"/>
      <c r="AA26" s="251"/>
      <c r="AB26" s="251"/>
      <c r="AC26" s="251"/>
      <c r="AD26" s="251"/>
      <c r="AE26" s="251"/>
    </row>
    <row r="27" spans="1:47">
      <c r="C27" s="251"/>
      <c r="D27" s="251"/>
      <c r="E27" s="251"/>
      <c r="F27" s="259"/>
      <c r="G27" s="251"/>
      <c r="H27" s="251"/>
      <c r="I27" s="251"/>
      <c r="J27" s="251"/>
      <c r="K27" s="251"/>
      <c r="N27" s="259"/>
      <c r="O27" s="251"/>
      <c r="P27" s="259"/>
      <c r="R27" s="251"/>
      <c r="S27" s="251"/>
      <c r="U27" s="259"/>
      <c r="V27" s="251"/>
      <c r="X27" s="251"/>
      <c r="Y27" s="259"/>
      <c r="AA27" s="251"/>
      <c r="AB27" s="251"/>
      <c r="AC27" s="251"/>
      <c r="AD27" s="251"/>
      <c r="AE27" s="251"/>
    </row>
    <row r="28" spans="1:47">
      <c r="C28" s="251"/>
      <c r="D28" s="251"/>
      <c r="E28" s="251"/>
      <c r="F28" s="259"/>
      <c r="G28" s="251"/>
      <c r="H28" s="251"/>
      <c r="I28" s="251"/>
      <c r="J28" s="251"/>
      <c r="K28" s="251"/>
      <c r="N28" s="259"/>
      <c r="O28" s="251"/>
      <c r="P28" s="259"/>
      <c r="R28" s="251"/>
      <c r="S28" s="251"/>
      <c r="U28" s="251"/>
      <c r="V28" s="251"/>
      <c r="X28" s="251"/>
      <c r="Y28" s="259"/>
      <c r="AA28" s="251"/>
      <c r="AB28" s="251"/>
      <c r="AC28" s="251"/>
      <c r="AD28" s="251"/>
      <c r="AE28" s="251"/>
    </row>
    <row r="29" spans="1:47">
      <c r="C29" s="251"/>
      <c r="D29" s="251"/>
      <c r="E29" s="251"/>
      <c r="F29" s="259"/>
      <c r="G29" s="251"/>
      <c r="H29" s="251"/>
      <c r="I29" s="251"/>
      <c r="J29" s="251"/>
      <c r="K29" s="251"/>
      <c r="N29" s="259"/>
      <c r="O29" s="251"/>
      <c r="P29" s="259"/>
      <c r="R29" s="251"/>
      <c r="S29" s="251"/>
      <c r="U29" s="259"/>
      <c r="V29" s="251"/>
      <c r="X29" s="251"/>
      <c r="Y29" s="259"/>
      <c r="AA29" s="251"/>
      <c r="AB29" s="251"/>
      <c r="AC29" s="251"/>
      <c r="AD29" s="251"/>
      <c r="AE29" s="251"/>
    </row>
    <row r="30" spans="1:47">
      <c r="C30" s="251"/>
      <c r="D30" s="251"/>
      <c r="E30" s="251"/>
      <c r="F30" s="259"/>
      <c r="G30" s="251"/>
      <c r="H30" s="251"/>
      <c r="I30" s="251"/>
      <c r="J30" s="251"/>
      <c r="K30" s="251"/>
      <c r="N30" s="259"/>
      <c r="O30" s="251"/>
      <c r="P30" s="259"/>
      <c r="R30" s="251"/>
      <c r="S30" s="251"/>
      <c r="U30" s="259"/>
      <c r="V30" s="251"/>
      <c r="X30" s="251"/>
      <c r="Y30" s="259"/>
      <c r="AA30" s="251"/>
      <c r="AB30" s="251"/>
      <c r="AC30" s="251"/>
      <c r="AD30" s="251"/>
      <c r="AE30" s="251"/>
    </row>
    <row r="31" spans="1:47">
      <c r="C31" s="251"/>
      <c r="D31" s="251"/>
      <c r="E31" s="251"/>
      <c r="F31" s="259"/>
      <c r="G31" s="251"/>
      <c r="H31" s="251"/>
      <c r="I31" s="251"/>
      <c r="J31" s="251"/>
      <c r="K31" s="251"/>
      <c r="N31" s="259"/>
      <c r="O31" s="251"/>
      <c r="P31" s="259"/>
      <c r="R31" s="251"/>
      <c r="S31" s="252"/>
      <c r="U31" s="259"/>
      <c r="V31" s="251"/>
      <c r="X31" s="251"/>
      <c r="Y31" s="259"/>
      <c r="AA31" s="252"/>
      <c r="AB31" s="251"/>
      <c r="AC31" s="251"/>
      <c r="AD31" s="251"/>
      <c r="AE31" s="251"/>
    </row>
    <row r="32" spans="1:47">
      <c r="C32" s="251"/>
      <c r="D32" s="251"/>
      <c r="E32" s="251"/>
      <c r="F32" s="259"/>
      <c r="G32" s="251"/>
      <c r="H32" s="251"/>
      <c r="I32" s="251"/>
      <c r="J32" s="251"/>
      <c r="K32" s="251"/>
      <c r="N32" s="259"/>
      <c r="O32" s="251"/>
      <c r="P32" s="259"/>
      <c r="R32" s="251"/>
      <c r="S32" s="252"/>
      <c r="U32" s="259"/>
      <c r="V32" s="251"/>
      <c r="X32" s="251"/>
      <c r="Y32" s="259"/>
      <c r="AA32" s="252"/>
      <c r="AB32" s="251"/>
      <c r="AC32" s="251"/>
      <c r="AD32" s="251"/>
      <c r="AE32" s="251"/>
    </row>
    <row r="33" spans="3:31">
      <c r="C33" s="251"/>
      <c r="D33" s="251"/>
      <c r="E33" s="251"/>
      <c r="F33" s="259"/>
      <c r="G33" s="251"/>
      <c r="H33" s="251"/>
      <c r="I33" s="251"/>
      <c r="J33" s="251"/>
      <c r="K33" s="251"/>
      <c r="N33" s="259"/>
      <c r="O33" s="251"/>
      <c r="P33" s="259"/>
      <c r="R33" s="251"/>
      <c r="S33" s="252"/>
      <c r="U33" s="259"/>
      <c r="V33" s="251"/>
      <c r="X33" s="251"/>
      <c r="Y33" s="259"/>
      <c r="AA33" s="252"/>
      <c r="AB33" s="251"/>
      <c r="AC33" s="251"/>
      <c r="AD33" s="251"/>
      <c r="AE33" s="251"/>
    </row>
    <row r="34" spans="3:31">
      <c r="C34" s="251"/>
      <c r="D34" s="251"/>
      <c r="E34" s="251"/>
      <c r="F34" s="259"/>
      <c r="G34" s="251"/>
      <c r="H34" s="251"/>
      <c r="I34" s="251"/>
      <c r="J34" s="251"/>
      <c r="K34" s="251"/>
      <c r="N34" s="259"/>
      <c r="O34" s="251"/>
      <c r="P34" s="259"/>
      <c r="R34" s="251"/>
      <c r="S34" s="252"/>
      <c r="U34" s="259"/>
      <c r="V34" s="251"/>
      <c r="X34" s="251"/>
      <c r="Y34" s="259"/>
      <c r="AA34" s="252"/>
      <c r="AB34" s="251"/>
      <c r="AC34" s="251"/>
      <c r="AD34" s="251"/>
      <c r="AE34" s="251"/>
    </row>
    <row r="35" spans="3:31">
      <c r="C35" s="251"/>
      <c r="D35" s="251"/>
      <c r="E35" s="251"/>
      <c r="F35" s="259"/>
      <c r="G35" s="251"/>
      <c r="H35" s="251"/>
      <c r="I35" s="251"/>
      <c r="J35" s="251"/>
      <c r="K35" s="251"/>
      <c r="N35" s="259"/>
      <c r="O35" s="251"/>
      <c r="P35" s="259"/>
      <c r="R35" s="251"/>
      <c r="S35" s="252"/>
      <c r="U35" s="259"/>
      <c r="V35" s="251"/>
      <c r="X35" s="251"/>
      <c r="Y35" s="259"/>
      <c r="AA35" s="252"/>
      <c r="AB35" s="251"/>
      <c r="AC35" s="251"/>
      <c r="AD35" s="251"/>
      <c r="AE35" s="251"/>
    </row>
    <row r="36" spans="3:31">
      <c r="C36" s="251"/>
      <c r="D36" s="251"/>
      <c r="E36" s="251"/>
      <c r="F36" s="259"/>
      <c r="G36" s="251"/>
      <c r="H36" s="251"/>
      <c r="I36" s="251"/>
      <c r="J36" s="251"/>
      <c r="K36" s="251"/>
      <c r="N36" s="259"/>
      <c r="O36" s="251"/>
      <c r="P36" s="259"/>
      <c r="R36" s="251"/>
      <c r="S36" s="251"/>
      <c r="U36" s="259"/>
      <c r="V36" s="251"/>
      <c r="X36" s="251"/>
      <c r="Y36" s="259"/>
      <c r="AA36" s="251"/>
      <c r="AB36" s="251"/>
      <c r="AC36" s="251"/>
      <c r="AD36" s="251"/>
      <c r="AE36" s="251"/>
    </row>
    <row r="37" spans="3:31">
      <c r="C37" s="251"/>
      <c r="D37" s="251"/>
      <c r="E37" s="251"/>
      <c r="F37" s="259"/>
      <c r="G37" s="251"/>
      <c r="H37" s="251"/>
      <c r="I37" s="251"/>
      <c r="J37" s="251"/>
      <c r="K37" s="251"/>
      <c r="N37" s="259"/>
      <c r="O37" s="251"/>
      <c r="P37" s="259"/>
      <c r="R37" s="251"/>
      <c r="S37" s="252"/>
      <c r="U37" s="259"/>
      <c r="V37" s="251"/>
      <c r="X37" s="251"/>
      <c r="Y37" s="259"/>
      <c r="AA37" s="252"/>
      <c r="AB37" s="251"/>
      <c r="AC37" s="251"/>
      <c r="AD37" s="251"/>
      <c r="AE37" s="251"/>
    </row>
    <row r="38" spans="3:31">
      <c r="C38" s="251"/>
      <c r="D38" s="251"/>
      <c r="E38" s="251"/>
      <c r="F38" s="259"/>
      <c r="G38" s="251"/>
      <c r="H38" s="251"/>
      <c r="I38" s="251"/>
      <c r="J38" s="251"/>
      <c r="K38" s="251"/>
      <c r="N38" s="259"/>
      <c r="O38" s="251"/>
      <c r="P38" s="259"/>
      <c r="R38" s="251"/>
      <c r="S38" s="252"/>
      <c r="U38" s="259"/>
      <c r="V38" s="251"/>
      <c r="X38" s="251"/>
      <c r="Y38" s="259"/>
      <c r="AA38" s="252"/>
      <c r="AB38" s="251"/>
      <c r="AC38" s="251"/>
      <c r="AD38" s="251"/>
      <c r="AE38" s="251"/>
    </row>
    <row r="39" spans="3:31">
      <c r="C39" s="251"/>
      <c r="D39" s="251"/>
      <c r="E39" s="251"/>
      <c r="F39" s="259"/>
      <c r="G39" s="251"/>
      <c r="H39" s="251"/>
      <c r="I39" s="251"/>
      <c r="J39" s="251"/>
      <c r="K39" s="251"/>
      <c r="N39" s="259"/>
      <c r="O39" s="251"/>
      <c r="P39" s="259"/>
      <c r="R39" s="251"/>
      <c r="S39" s="252"/>
      <c r="U39" s="259"/>
      <c r="V39" s="251"/>
      <c r="X39" s="251"/>
      <c r="Y39" s="259"/>
      <c r="AA39" s="252"/>
      <c r="AB39" s="251"/>
      <c r="AC39" s="251"/>
      <c r="AD39" s="251"/>
      <c r="AE39" s="251"/>
    </row>
    <row r="40" spans="3:31">
      <c r="C40" s="251"/>
      <c r="D40" s="251"/>
      <c r="E40" s="251"/>
      <c r="F40" s="259"/>
      <c r="G40" s="251"/>
      <c r="H40" s="251"/>
      <c r="I40" s="251"/>
      <c r="J40" s="251"/>
      <c r="K40" s="251"/>
      <c r="N40" s="259"/>
      <c r="O40" s="251"/>
      <c r="P40" s="259"/>
      <c r="R40" s="251"/>
      <c r="S40" s="252"/>
      <c r="U40" s="259"/>
      <c r="V40" s="251"/>
      <c r="X40" s="251"/>
      <c r="Y40" s="259"/>
      <c r="AA40" s="252"/>
      <c r="AB40" s="251"/>
      <c r="AC40" s="251"/>
      <c r="AD40" s="251"/>
      <c r="AE40" s="251"/>
    </row>
    <row r="41" spans="3:31">
      <c r="C41" s="251"/>
      <c r="D41" s="251"/>
      <c r="E41" s="251"/>
      <c r="F41" s="259"/>
      <c r="G41" s="251"/>
      <c r="H41" s="251"/>
      <c r="I41" s="251"/>
      <c r="J41" s="251"/>
      <c r="K41" s="251"/>
      <c r="N41" s="259"/>
      <c r="O41" s="251"/>
      <c r="P41" s="259"/>
      <c r="R41" s="251"/>
      <c r="S41" s="252"/>
      <c r="U41" s="259"/>
      <c r="V41" s="251"/>
      <c r="X41" s="251"/>
      <c r="Y41" s="259"/>
      <c r="AA41" s="252"/>
      <c r="AB41" s="251"/>
      <c r="AC41" s="251"/>
      <c r="AD41" s="251"/>
      <c r="AE41" s="251"/>
    </row>
    <row r="42" spans="3:31">
      <c r="C42" s="251"/>
      <c r="D42" s="251"/>
      <c r="E42" s="251"/>
      <c r="F42" s="259"/>
      <c r="G42" s="251"/>
      <c r="H42" s="251"/>
      <c r="I42" s="251"/>
      <c r="J42" s="251"/>
      <c r="K42" s="251"/>
      <c r="N42" s="259"/>
      <c r="O42" s="251"/>
      <c r="P42" s="259"/>
      <c r="R42" s="251"/>
      <c r="S42" s="251"/>
      <c r="U42" s="259"/>
      <c r="V42" s="251"/>
      <c r="X42" s="251"/>
      <c r="Y42" s="259"/>
      <c r="AA42" s="251"/>
      <c r="AB42" s="251"/>
      <c r="AC42" s="251"/>
      <c r="AD42" s="251"/>
      <c r="AE42" s="251"/>
    </row>
    <row r="43" spans="3:31">
      <c r="C43" s="251"/>
      <c r="D43" s="251"/>
      <c r="E43" s="251"/>
      <c r="F43" s="259"/>
      <c r="G43" s="251"/>
      <c r="H43" s="251"/>
      <c r="I43" s="251"/>
      <c r="J43" s="251"/>
      <c r="K43" s="251"/>
      <c r="N43" s="259"/>
      <c r="O43" s="251"/>
      <c r="P43" s="259"/>
      <c r="R43" s="251"/>
      <c r="S43" s="251"/>
      <c r="U43" s="259"/>
      <c r="V43" s="251"/>
      <c r="X43" s="251"/>
      <c r="Y43" s="259"/>
      <c r="AA43" s="251"/>
      <c r="AB43" s="251"/>
      <c r="AC43" s="251"/>
      <c r="AD43" s="251"/>
      <c r="AE43" s="251"/>
    </row>
    <row r="44" spans="3:31">
      <c r="C44" s="251"/>
      <c r="D44" s="251"/>
      <c r="E44" s="251"/>
      <c r="F44" s="259"/>
      <c r="G44" s="251"/>
      <c r="H44" s="251"/>
      <c r="I44" s="251"/>
      <c r="J44" s="251"/>
      <c r="K44" s="251"/>
      <c r="N44" s="259"/>
      <c r="O44" s="251"/>
      <c r="P44" s="259"/>
      <c r="R44" s="251"/>
      <c r="S44" s="251"/>
      <c r="U44" s="259"/>
      <c r="V44" s="251"/>
      <c r="X44" s="251"/>
      <c r="Y44" s="259"/>
      <c r="AA44" s="251"/>
      <c r="AB44" s="251"/>
      <c r="AC44" s="251"/>
      <c r="AD44" s="251"/>
      <c r="AE44" s="251"/>
    </row>
    <row r="45" spans="3:31">
      <c r="C45" s="251"/>
      <c r="D45" s="251"/>
      <c r="E45" s="251"/>
      <c r="F45" s="259"/>
      <c r="G45" s="251"/>
      <c r="H45" s="251"/>
      <c r="I45" s="251"/>
      <c r="J45" s="251"/>
      <c r="K45" s="251"/>
      <c r="N45" s="259"/>
      <c r="O45" s="251"/>
      <c r="P45" s="259"/>
      <c r="R45" s="251"/>
      <c r="S45" s="251"/>
      <c r="U45" s="259"/>
      <c r="V45" s="251"/>
      <c r="X45" s="251"/>
      <c r="Y45" s="259"/>
      <c r="AA45" s="251"/>
      <c r="AB45" s="251"/>
      <c r="AC45" s="251"/>
      <c r="AD45" s="251"/>
      <c r="AE45" s="251"/>
    </row>
    <row r="46" spans="3:31">
      <c r="C46" s="251"/>
      <c r="D46" s="251"/>
      <c r="E46" s="251"/>
      <c r="F46" s="259"/>
      <c r="G46" s="251"/>
      <c r="H46" s="251"/>
      <c r="I46" s="251"/>
      <c r="J46" s="251"/>
      <c r="K46" s="251"/>
      <c r="N46" s="259"/>
      <c r="O46" s="251"/>
      <c r="P46" s="259"/>
      <c r="R46" s="251"/>
      <c r="S46" s="251"/>
      <c r="U46" s="259"/>
      <c r="V46" s="251"/>
      <c r="X46" s="251"/>
      <c r="Y46" s="259"/>
      <c r="AA46" s="251"/>
      <c r="AB46" s="251"/>
      <c r="AC46" s="251"/>
      <c r="AD46" s="251"/>
      <c r="AE46" s="251"/>
    </row>
    <row r="47" spans="3:31">
      <c r="C47" s="251"/>
      <c r="D47" s="251"/>
      <c r="E47" s="251"/>
      <c r="F47" s="259"/>
      <c r="G47" s="251"/>
      <c r="H47" s="251"/>
      <c r="I47" s="251"/>
      <c r="J47" s="251"/>
      <c r="K47" s="251"/>
      <c r="N47" s="259"/>
      <c r="O47" s="251"/>
      <c r="P47" s="259"/>
      <c r="R47" s="251"/>
      <c r="S47" s="251"/>
      <c r="U47" s="259"/>
      <c r="V47" s="251"/>
      <c r="X47" s="251"/>
      <c r="Y47" s="259"/>
      <c r="AA47" s="251"/>
      <c r="AB47" s="251"/>
      <c r="AC47" s="251"/>
      <c r="AD47" s="251"/>
      <c r="AE47" s="251"/>
    </row>
    <row r="48" spans="3:31">
      <c r="C48" s="251"/>
      <c r="D48" s="251"/>
      <c r="E48" s="251"/>
      <c r="F48" s="259"/>
      <c r="G48" s="251"/>
      <c r="H48" s="251"/>
      <c r="I48" s="251"/>
      <c r="J48" s="251"/>
      <c r="K48" s="251"/>
      <c r="N48" s="259"/>
      <c r="O48" s="251"/>
      <c r="P48" s="259"/>
      <c r="R48" s="251"/>
      <c r="S48" s="251"/>
      <c r="U48" s="259"/>
      <c r="V48" s="251"/>
      <c r="X48" s="251"/>
      <c r="Y48" s="259"/>
      <c r="AA48" s="251"/>
      <c r="AB48" s="251"/>
      <c r="AC48" s="251"/>
      <c r="AD48" s="251"/>
      <c r="AE48" s="251"/>
    </row>
    <row r="49" spans="3:31">
      <c r="C49" s="251"/>
      <c r="D49" s="251"/>
      <c r="E49" s="251"/>
      <c r="F49" s="259"/>
      <c r="G49" s="251"/>
      <c r="H49" s="251"/>
      <c r="I49" s="251"/>
      <c r="J49" s="251"/>
      <c r="K49" s="251"/>
      <c r="N49" s="259"/>
      <c r="O49" s="251"/>
      <c r="P49" s="259"/>
      <c r="R49" s="251"/>
      <c r="S49" s="251"/>
      <c r="U49" s="259"/>
      <c r="V49" s="251"/>
      <c r="X49" s="251"/>
      <c r="Y49" s="259"/>
      <c r="AA49" s="251"/>
      <c r="AB49" s="251"/>
      <c r="AC49" s="251"/>
      <c r="AD49" s="251"/>
      <c r="AE49" s="251"/>
    </row>
    <row r="50" spans="3:31">
      <c r="C50" s="251"/>
      <c r="D50" s="251"/>
      <c r="E50" s="251"/>
      <c r="F50" s="259"/>
      <c r="G50" s="251"/>
      <c r="H50" s="251"/>
      <c r="I50" s="251"/>
      <c r="J50" s="251"/>
      <c r="K50" s="251"/>
      <c r="N50" s="259"/>
      <c r="O50" s="251"/>
      <c r="P50" s="259"/>
      <c r="R50" s="251"/>
      <c r="S50" s="251"/>
      <c r="U50" s="259"/>
      <c r="V50" s="251"/>
      <c r="X50" s="251"/>
      <c r="Y50" s="259"/>
      <c r="AA50" s="251"/>
      <c r="AB50" s="251"/>
      <c r="AC50" s="251"/>
      <c r="AD50" s="251"/>
      <c r="AE50" s="251"/>
    </row>
    <row r="51" spans="3:31">
      <c r="C51" s="251"/>
      <c r="D51" s="251"/>
      <c r="E51" s="251"/>
      <c r="F51" s="259"/>
      <c r="G51" s="251"/>
      <c r="H51" s="251"/>
      <c r="I51" s="251"/>
      <c r="J51" s="251"/>
      <c r="K51" s="251"/>
      <c r="N51" s="259"/>
      <c r="O51" s="251"/>
      <c r="P51" s="259"/>
      <c r="R51" s="251"/>
      <c r="S51" s="251"/>
      <c r="U51" s="259"/>
      <c r="V51" s="251"/>
      <c r="X51" s="251"/>
      <c r="Y51" s="259"/>
      <c r="AA51" s="251"/>
      <c r="AB51" s="251"/>
      <c r="AC51" s="251"/>
      <c r="AD51" s="251"/>
      <c r="AE51" s="251"/>
    </row>
    <row r="52" spans="3:31">
      <c r="C52" s="251"/>
      <c r="D52" s="251"/>
      <c r="E52" s="251"/>
      <c r="F52" s="259"/>
      <c r="G52" s="251"/>
      <c r="H52" s="251"/>
      <c r="I52" s="251"/>
      <c r="J52" s="251"/>
      <c r="K52" s="251"/>
      <c r="N52" s="259"/>
      <c r="O52" s="251"/>
      <c r="P52" s="259"/>
      <c r="R52" s="251"/>
      <c r="S52" s="251"/>
      <c r="U52" s="259"/>
      <c r="V52" s="251"/>
      <c r="X52" s="251"/>
      <c r="Y52" s="259"/>
      <c r="AA52" s="251"/>
      <c r="AB52" s="251"/>
      <c r="AC52" s="251"/>
      <c r="AD52" s="251"/>
      <c r="AE52" s="251"/>
    </row>
    <row r="53" spans="3:31">
      <c r="C53" s="251"/>
      <c r="D53" s="251"/>
      <c r="E53" s="251"/>
      <c r="F53" s="259"/>
      <c r="G53" s="251"/>
      <c r="H53" s="251"/>
      <c r="I53" s="251"/>
      <c r="J53" s="251"/>
      <c r="K53" s="251"/>
      <c r="N53" s="259"/>
      <c r="O53" s="251"/>
      <c r="P53" s="259"/>
      <c r="R53" s="251"/>
      <c r="S53" s="251"/>
      <c r="U53" s="259"/>
      <c r="V53" s="251"/>
      <c r="X53" s="251"/>
      <c r="Y53" s="259"/>
      <c r="AA53" s="251"/>
      <c r="AB53" s="251"/>
      <c r="AC53" s="251"/>
      <c r="AD53" s="251"/>
      <c r="AE53" s="251"/>
    </row>
    <row r="54" spans="3:31">
      <c r="C54" s="251"/>
      <c r="D54" s="251"/>
      <c r="E54" s="251"/>
      <c r="F54" s="259"/>
      <c r="G54" s="251"/>
      <c r="H54" s="251"/>
      <c r="I54" s="251"/>
      <c r="J54" s="251"/>
      <c r="K54" s="251"/>
      <c r="N54" s="259"/>
      <c r="O54" s="251"/>
      <c r="P54" s="259"/>
      <c r="R54" s="251"/>
      <c r="S54" s="251"/>
      <c r="U54" s="259"/>
      <c r="V54" s="251"/>
      <c r="X54" s="251"/>
      <c r="Y54" s="259"/>
      <c r="AA54" s="251"/>
      <c r="AB54" s="251"/>
      <c r="AC54" s="251"/>
      <c r="AD54" s="251"/>
      <c r="AE54" s="251"/>
    </row>
    <row r="55" spans="3:31">
      <c r="C55" s="251"/>
      <c r="D55" s="251"/>
      <c r="E55" s="251"/>
      <c r="F55" s="259"/>
      <c r="G55" s="251"/>
      <c r="H55" s="251"/>
      <c r="I55" s="251"/>
      <c r="J55" s="251"/>
      <c r="K55" s="251"/>
      <c r="N55" s="259"/>
      <c r="O55" s="251"/>
      <c r="P55" s="259"/>
      <c r="R55" s="251"/>
      <c r="S55" s="251"/>
      <c r="U55" s="259"/>
      <c r="V55" s="251"/>
      <c r="X55" s="251"/>
      <c r="Y55" s="259"/>
      <c r="AA55" s="251"/>
      <c r="AB55" s="251"/>
      <c r="AC55" s="251"/>
      <c r="AD55" s="251"/>
      <c r="AE55" s="251"/>
    </row>
    <row r="56" spans="3:31">
      <c r="C56" s="251"/>
      <c r="D56" s="251"/>
      <c r="E56" s="251"/>
      <c r="F56" s="259"/>
      <c r="G56" s="251"/>
      <c r="H56" s="251"/>
      <c r="I56" s="251"/>
      <c r="J56" s="251"/>
      <c r="K56" s="251"/>
      <c r="N56" s="259"/>
      <c r="O56" s="251"/>
      <c r="P56" s="259"/>
      <c r="R56" s="251"/>
      <c r="S56" s="251"/>
      <c r="U56" s="259"/>
      <c r="V56" s="251"/>
      <c r="X56" s="251"/>
      <c r="Y56" s="259"/>
      <c r="AA56" s="251"/>
      <c r="AB56" s="251"/>
      <c r="AC56" s="251"/>
      <c r="AD56" s="251"/>
      <c r="AE56" s="251"/>
    </row>
    <row r="57" spans="3:31">
      <c r="C57" s="251"/>
      <c r="D57" s="251"/>
      <c r="E57" s="251"/>
      <c r="F57" s="259"/>
      <c r="G57" s="251"/>
      <c r="H57" s="251"/>
      <c r="I57" s="251"/>
      <c r="J57" s="251"/>
      <c r="K57" s="251"/>
      <c r="N57" s="259"/>
      <c r="O57" s="251"/>
      <c r="P57" s="259"/>
      <c r="R57" s="251"/>
      <c r="S57" s="251"/>
      <c r="U57" s="259"/>
      <c r="V57" s="251"/>
      <c r="X57" s="251"/>
      <c r="Y57" s="259"/>
      <c r="AA57" s="251"/>
      <c r="AB57" s="251"/>
      <c r="AC57" s="251"/>
      <c r="AD57" s="251"/>
      <c r="AE57" s="251"/>
    </row>
    <row r="58" spans="3:31">
      <c r="C58" s="251"/>
      <c r="D58" s="251"/>
      <c r="E58" s="251"/>
      <c r="F58" s="259"/>
      <c r="G58" s="251"/>
      <c r="H58" s="251"/>
      <c r="I58" s="251"/>
      <c r="J58" s="251"/>
      <c r="K58" s="251"/>
      <c r="N58" s="259"/>
      <c r="O58" s="251"/>
      <c r="P58" s="259"/>
      <c r="R58" s="251"/>
      <c r="S58" s="251"/>
      <c r="U58" s="259"/>
      <c r="V58" s="251"/>
      <c r="X58" s="251"/>
      <c r="Y58" s="259"/>
      <c r="AA58" s="251"/>
      <c r="AB58" s="251"/>
      <c r="AC58" s="251"/>
      <c r="AD58" s="251"/>
      <c r="AE58" s="251"/>
    </row>
    <row r="59" spans="3:31">
      <c r="C59" s="251"/>
      <c r="D59" s="251"/>
      <c r="E59" s="251"/>
      <c r="F59" s="259"/>
      <c r="G59" s="251"/>
      <c r="H59" s="251"/>
      <c r="I59" s="251"/>
      <c r="J59" s="251"/>
      <c r="K59" s="251"/>
      <c r="N59" s="259"/>
      <c r="O59" s="251"/>
      <c r="P59" s="259"/>
      <c r="R59" s="251"/>
      <c r="S59" s="251"/>
      <c r="U59" s="259"/>
      <c r="V59" s="251"/>
      <c r="X59" s="251"/>
      <c r="Y59" s="259"/>
      <c r="AA59" s="251"/>
      <c r="AB59" s="251"/>
      <c r="AC59" s="251"/>
      <c r="AD59" s="251"/>
      <c r="AE59" s="251"/>
    </row>
    <row r="60" spans="3:31">
      <c r="C60" s="251"/>
      <c r="D60" s="251"/>
      <c r="E60" s="251"/>
      <c r="F60" s="259"/>
      <c r="G60" s="251"/>
      <c r="H60" s="251"/>
      <c r="I60" s="251"/>
      <c r="J60" s="251"/>
      <c r="K60" s="251"/>
      <c r="N60" s="259"/>
      <c r="O60" s="251"/>
      <c r="P60" s="259"/>
      <c r="R60" s="251"/>
      <c r="S60" s="251"/>
      <c r="U60" s="259"/>
      <c r="V60" s="251"/>
      <c r="X60" s="251"/>
      <c r="Y60" s="259"/>
      <c r="AA60" s="251"/>
      <c r="AB60" s="251"/>
      <c r="AC60" s="251"/>
      <c r="AD60" s="251"/>
      <c r="AE60" s="251"/>
    </row>
    <row r="61" spans="3:31">
      <c r="C61" s="251"/>
      <c r="D61" s="251"/>
      <c r="E61" s="251"/>
      <c r="F61" s="259"/>
      <c r="G61" s="251"/>
      <c r="H61" s="251"/>
      <c r="I61" s="251"/>
      <c r="J61" s="251"/>
      <c r="K61" s="251"/>
      <c r="N61" s="259"/>
      <c r="O61" s="251"/>
      <c r="P61" s="259"/>
      <c r="R61" s="251"/>
      <c r="S61" s="251"/>
      <c r="U61" s="259"/>
      <c r="V61" s="251"/>
      <c r="X61" s="251"/>
      <c r="Y61" s="259"/>
      <c r="AA61" s="251"/>
      <c r="AB61" s="251"/>
      <c r="AC61" s="251"/>
      <c r="AD61" s="251"/>
      <c r="AE61" s="251"/>
    </row>
    <row r="62" spans="3:31">
      <c r="C62" s="251"/>
      <c r="D62" s="251"/>
      <c r="E62" s="251"/>
      <c r="F62" s="259"/>
      <c r="G62" s="251"/>
      <c r="H62" s="251"/>
      <c r="I62" s="251"/>
      <c r="J62" s="251"/>
      <c r="K62" s="251"/>
      <c r="N62" s="259"/>
      <c r="O62" s="251"/>
      <c r="P62" s="259"/>
      <c r="R62" s="251"/>
      <c r="S62" s="251"/>
      <c r="U62" s="259"/>
      <c r="V62" s="251"/>
      <c r="X62" s="251"/>
      <c r="Y62" s="259"/>
      <c r="AA62" s="251"/>
      <c r="AB62" s="251"/>
      <c r="AC62" s="251"/>
      <c r="AD62" s="251"/>
      <c r="AE62" s="251"/>
    </row>
    <row r="63" spans="3:31">
      <c r="C63" s="251"/>
      <c r="D63" s="251"/>
      <c r="E63" s="251"/>
      <c r="F63" s="259"/>
      <c r="G63" s="251"/>
      <c r="H63" s="251"/>
      <c r="I63" s="251"/>
      <c r="J63" s="251"/>
      <c r="K63" s="251"/>
      <c r="N63" s="259"/>
      <c r="O63" s="251"/>
      <c r="P63" s="259"/>
      <c r="R63" s="251"/>
      <c r="S63" s="251"/>
      <c r="U63" s="259"/>
      <c r="V63" s="251"/>
      <c r="X63" s="251"/>
      <c r="Y63" s="259"/>
      <c r="AA63" s="251"/>
      <c r="AB63" s="251"/>
      <c r="AC63" s="251"/>
      <c r="AD63" s="251"/>
      <c r="AE63" s="251"/>
    </row>
    <row r="64" spans="3:31">
      <c r="C64" s="251"/>
      <c r="D64" s="251"/>
      <c r="E64" s="251"/>
      <c r="F64" s="259"/>
      <c r="G64" s="251" t="s">
        <v>144</v>
      </c>
      <c r="H64" s="251" t="s">
        <v>145</v>
      </c>
      <c r="I64" s="251"/>
      <c r="J64" s="251"/>
      <c r="K64" s="251"/>
      <c r="N64" s="259"/>
      <c r="O64" s="251"/>
      <c r="P64" s="259"/>
      <c r="R64" s="251"/>
      <c r="S64" s="251"/>
      <c r="U64" s="259"/>
      <c r="V64" s="251"/>
      <c r="X64" s="251"/>
      <c r="Y64" s="259"/>
      <c r="AA64" s="251"/>
      <c r="AB64" s="251"/>
      <c r="AC64" s="251"/>
      <c r="AD64" s="251"/>
      <c r="AE64" s="251"/>
    </row>
    <row r="65" spans="3:31">
      <c r="C65" s="251"/>
      <c r="D65" s="251"/>
      <c r="E65" s="251"/>
      <c r="F65" s="259"/>
      <c r="G65" s="251">
        <f ca="1">ROUND('Internal Calcs'!U2/1000,0)*1000</f>
        <v>96000</v>
      </c>
      <c r="H65" s="251">
        <f ca="1">'Internal Calcs'!T2</f>
        <v>104433.1626</v>
      </c>
      <c r="I65" s="251"/>
      <c r="J65" s="251"/>
      <c r="K65" s="251"/>
      <c r="N65" s="259"/>
      <c r="O65" s="251"/>
      <c r="P65" s="259"/>
      <c r="R65" s="251"/>
      <c r="S65" s="251"/>
      <c r="U65" s="259"/>
      <c r="V65" s="251"/>
      <c r="X65" s="251"/>
      <c r="Y65" s="259"/>
      <c r="AA65" s="251"/>
      <c r="AB65" s="251"/>
      <c r="AC65" s="251"/>
      <c r="AD65" s="251"/>
      <c r="AE65" s="251"/>
    </row>
    <row r="66" spans="3:31">
      <c r="C66" s="251"/>
      <c r="D66" s="251"/>
      <c r="E66" s="251"/>
      <c r="F66" s="259"/>
      <c r="G66" s="251"/>
      <c r="H66" s="251"/>
      <c r="I66" s="251"/>
      <c r="J66" s="251"/>
      <c r="K66" s="251"/>
      <c r="N66" s="259"/>
      <c r="O66" s="251"/>
      <c r="P66" s="259"/>
      <c r="R66" s="251"/>
      <c r="S66" s="251"/>
      <c r="U66" s="259"/>
      <c r="V66" s="251"/>
      <c r="X66" s="251"/>
      <c r="Y66" s="259"/>
      <c r="AA66" s="251"/>
      <c r="AB66" s="251"/>
      <c r="AC66" s="251"/>
      <c r="AD66" s="251"/>
      <c r="AE66" s="251"/>
    </row>
    <row r="67" spans="3:31">
      <c r="C67" s="251"/>
      <c r="D67" s="251"/>
      <c r="E67" s="251"/>
      <c r="F67" s="259"/>
      <c r="G67" s="251"/>
      <c r="H67" s="251"/>
      <c r="I67" s="251"/>
      <c r="J67" s="251"/>
      <c r="K67" s="251"/>
      <c r="N67" s="259"/>
      <c r="O67" s="251"/>
      <c r="P67" s="259"/>
      <c r="R67" s="251"/>
      <c r="S67" s="251"/>
      <c r="U67" s="259"/>
      <c r="V67" s="251"/>
      <c r="X67" s="251"/>
      <c r="Y67" s="259"/>
      <c r="AA67" s="251"/>
      <c r="AB67" s="251"/>
      <c r="AC67" s="251"/>
      <c r="AD67" s="251"/>
      <c r="AE67" s="251"/>
    </row>
    <row r="68" spans="3:31">
      <c r="C68" s="251"/>
      <c r="D68" s="251"/>
      <c r="E68" s="251"/>
      <c r="F68" s="259"/>
      <c r="G68" s="251"/>
      <c r="H68" s="251"/>
      <c r="I68" s="251"/>
      <c r="J68" s="251"/>
      <c r="K68" s="251"/>
      <c r="N68" s="259"/>
      <c r="O68" s="251"/>
      <c r="P68" s="259"/>
      <c r="R68" s="251"/>
      <c r="S68" s="251"/>
      <c r="U68" s="259"/>
      <c r="V68" s="251"/>
      <c r="X68" s="251"/>
      <c r="Y68" s="259"/>
      <c r="AA68" s="251"/>
      <c r="AB68" s="251"/>
      <c r="AC68" s="251"/>
      <c r="AD68" s="251"/>
      <c r="AE68" s="251"/>
    </row>
    <row r="69" spans="3:31">
      <c r="C69" s="251"/>
      <c r="D69" s="251"/>
      <c r="E69" s="251"/>
      <c r="F69" s="259"/>
      <c r="G69" s="251"/>
      <c r="H69" s="251"/>
      <c r="I69" s="251"/>
      <c r="J69" s="251"/>
      <c r="K69" s="251"/>
      <c r="N69" s="259"/>
      <c r="O69" s="251"/>
      <c r="P69" s="259"/>
      <c r="R69" s="251"/>
      <c r="S69" s="251"/>
      <c r="U69" s="259"/>
      <c r="V69" s="251"/>
      <c r="X69" s="251"/>
      <c r="Y69" s="259"/>
      <c r="AA69" s="251"/>
      <c r="AB69" s="251"/>
      <c r="AC69" s="251"/>
      <c r="AD69" s="251"/>
      <c r="AE69" s="251"/>
    </row>
    <row r="70" spans="3:31">
      <c r="C70" s="251"/>
      <c r="D70" s="251"/>
      <c r="E70" s="251"/>
      <c r="F70" s="259"/>
      <c r="G70" s="251"/>
      <c r="H70" s="251"/>
      <c r="I70" s="251"/>
      <c r="J70" s="251"/>
      <c r="K70" s="251"/>
      <c r="N70" s="259"/>
      <c r="O70" s="251"/>
      <c r="P70" s="259"/>
      <c r="R70" s="251"/>
      <c r="S70" s="251"/>
      <c r="U70" s="259"/>
      <c r="V70" s="251"/>
      <c r="X70" s="251"/>
      <c r="Y70" s="259"/>
      <c r="AA70" s="251"/>
      <c r="AB70" s="251"/>
      <c r="AC70" s="251"/>
      <c r="AD70" s="251"/>
      <c r="AE70" s="251"/>
    </row>
    <row r="71" spans="3:31">
      <c r="C71" s="251"/>
      <c r="D71" s="251"/>
      <c r="E71" s="251"/>
      <c r="F71" s="259"/>
      <c r="G71" s="251"/>
      <c r="H71" s="251"/>
      <c r="I71" s="251"/>
      <c r="J71" s="251"/>
      <c r="K71" s="251"/>
      <c r="N71" s="259"/>
      <c r="O71" s="251"/>
      <c r="P71" s="259"/>
      <c r="R71" s="251"/>
      <c r="S71" s="251"/>
      <c r="U71" s="259"/>
      <c r="V71" s="251"/>
      <c r="X71" s="251"/>
      <c r="Y71" s="259"/>
      <c r="AA71" s="251"/>
      <c r="AB71" s="251"/>
      <c r="AC71" s="251"/>
      <c r="AD71" s="251"/>
      <c r="AE71" s="251"/>
    </row>
    <row r="72" spans="3:31">
      <c r="C72" s="251"/>
      <c r="D72" s="251"/>
      <c r="E72" s="251"/>
      <c r="F72" s="259"/>
      <c r="G72" s="251"/>
      <c r="H72" s="251"/>
      <c r="I72" s="251"/>
      <c r="J72" s="251"/>
      <c r="K72" s="251"/>
      <c r="N72" s="259"/>
      <c r="O72" s="251"/>
      <c r="P72" s="259"/>
      <c r="R72" s="251"/>
      <c r="S72" s="251"/>
      <c r="U72" s="259"/>
      <c r="V72" s="251"/>
      <c r="X72" s="251"/>
      <c r="Y72" s="259"/>
      <c r="AA72" s="251"/>
      <c r="AB72" s="251"/>
      <c r="AC72" s="251"/>
      <c r="AD72" s="251"/>
      <c r="AE72" s="251"/>
    </row>
    <row r="73" spans="3:31">
      <c r="C73" s="251"/>
      <c r="D73" s="251"/>
      <c r="E73" s="251"/>
      <c r="F73" s="259"/>
      <c r="G73" s="251"/>
      <c r="H73" s="251"/>
      <c r="I73" s="251"/>
      <c r="J73" s="251"/>
      <c r="K73" s="251"/>
      <c r="N73" s="259"/>
      <c r="O73" s="251"/>
      <c r="P73" s="259"/>
      <c r="R73" s="251"/>
      <c r="S73" s="251"/>
      <c r="U73" s="259"/>
      <c r="V73" s="251"/>
      <c r="X73" s="251"/>
      <c r="Y73" s="259"/>
      <c r="AA73" s="251"/>
      <c r="AB73" s="251"/>
      <c r="AC73" s="251"/>
      <c r="AD73" s="251"/>
      <c r="AE73" s="251"/>
    </row>
    <row r="74" spans="3:31">
      <c r="C74" s="251"/>
      <c r="D74" s="251"/>
      <c r="E74" s="251"/>
      <c r="F74" s="259"/>
      <c r="G74" s="251"/>
      <c r="H74" s="251"/>
      <c r="I74" s="251"/>
      <c r="J74" s="251"/>
      <c r="K74" s="251"/>
      <c r="N74" s="259"/>
      <c r="O74" s="251"/>
      <c r="P74" s="259"/>
      <c r="R74" s="251"/>
      <c r="S74" s="251"/>
      <c r="U74" s="259"/>
      <c r="V74" s="251"/>
      <c r="X74" s="251"/>
      <c r="Y74" s="259"/>
      <c r="AA74" s="251"/>
      <c r="AB74" s="251"/>
      <c r="AC74" s="251"/>
      <c r="AD74" s="251"/>
      <c r="AE74" s="251"/>
    </row>
    <row r="75" spans="3:31">
      <c r="C75" s="251"/>
      <c r="D75" s="251"/>
      <c r="E75" s="251"/>
      <c r="F75" s="259"/>
      <c r="G75" s="251"/>
      <c r="H75" s="251"/>
      <c r="I75" s="251"/>
      <c r="J75" s="251"/>
      <c r="K75" s="251"/>
      <c r="N75" s="259"/>
      <c r="O75" s="251"/>
      <c r="P75" s="259"/>
      <c r="R75" s="251"/>
      <c r="S75" s="251"/>
      <c r="U75" s="259"/>
      <c r="V75" s="251"/>
      <c r="X75" s="251"/>
      <c r="Y75" s="259"/>
      <c r="AA75" s="251"/>
      <c r="AB75" s="251"/>
      <c r="AC75" s="251"/>
      <c r="AD75" s="251"/>
      <c r="AE75" s="251"/>
    </row>
    <row r="76" spans="3:31">
      <c r="C76" s="251"/>
      <c r="D76" s="251"/>
      <c r="E76" s="251"/>
      <c r="F76" s="259"/>
      <c r="G76" s="251"/>
      <c r="H76" s="251"/>
      <c r="I76" s="251"/>
      <c r="J76" s="251"/>
      <c r="K76" s="251"/>
      <c r="N76" s="259"/>
      <c r="O76" s="251"/>
      <c r="P76" s="259"/>
      <c r="R76" s="251"/>
      <c r="S76" s="251"/>
      <c r="U76" s="259"/>
      <c r="V76" s="251"/>
      <c r="X76" s="251"/>
      <c r="Y76" s="259"/>
      <c r="AA76" s="251"/>
      <c r="AB76" s="251"/>
      <c r="AC76" s="251"/>
      <c r="AD76" s="251"/>
      <c r="AE76" s="251"/>
    </row>
    <row r="77" spans="3:31">
      <c r="C77" s="251"/>
      <c r="D77" s="251"/>
      <c r="E77" s="251"/>
      <c r="F77" s="259"/>
      <c r="G77" s="251"/>
      <c r="H77" s="251"/>
      <c r="I77" s="251"/>
      <c r="J77" s="251"/>
      <c r="K77" s="251"/>
      <c r="N77" s="259"/>
      <c r="O77" s="251"/>
      <c r="P77" s="259"/>
      <c r="R77" s="251"/>
      <c r="S77" s="251"/>
      <c r="U77" s="259"/>
      <c r="V77" s="251"/>
      <c r="X77" s="251"/>
      <c r="Y77" s="259"/>
      <c r="AA77" s="251"/>
      <c r="AB77" s="251"/>
      <c r="AC77" s="251"/>
      <c r="AD77" s="251"/>
      <c r="AE77" s="251"/>
    </row>
    <row r="78" spans="3:31">
      <c r="C78" s="251"/>
      <c r="D78" s="251"/>
      <c r="E78" s="251"/>
      <c r="F78" s="259"/>
      <c r="G78" s="251"/>
      <c r="H78" s="251"/>
      <c r="I78" s="251"/>
      <c r="J78" s="251"/>
      <c r="K78" s="251"/>
      <c r="N78" s="259"/>
      <c r="O78" s="251"/>
      <c r="P78" s="259"/>
      <c r="R78" s="251"/>
      <c r="S78" s="251"/>
      <c r="U78" s="259"/>
      <c r="V78" s="251"/>
      <c r="X78" s="251"/>
      <c r="Y78" s="259"/>
      <c r="AA78" s="251"/>
      <c r="AB78" s="251"/>
      <c r="AC78" s="251"/>
      <c r="AD78" s="251"/>
      <c r="AE78" s="251"/>
    </row>
    <row r="79" spans="3:31">
      <c r="C79" s="251"/>
      <c r="D79" s="251"/>
      <c r="E79" s="251"/>
      <c r="F79" s="259"/>
      <c r="G79" s="251"/>
      <c r="H79" s="251"/>
      <c r="I79" s="251"/>
      <c r="J79" s="251"/>
      <c r="K79" s="251"/>
      <c r="N79" s="259"/>
      <c r="O79" s="251"/>
      <c r="P79" s="259"/>
      <c r="R79" s="251"/>
      <c r="S79" s="251"/>
      <c r="U79" s="259"/>
      <c r="V79" s="251"/>
      <c r="X79" s="251"/>
      <c r="Y79" s="259"/>
      <c r="AA79" s="251"/>
      <c r="AB79" s="251"/>
      <c r="AC79" s="251"/>
      <c r="AD79" s="251"/>
      <c r="AE79" s="251"/>
    </row>
    <row r="80" spans="3:31">
      <c r="C80" s="251"/>
      <c r="D80" s="251"/>
      <c r="E80" s="251"/>
      <c r="F80" s="259"/>
      <c r="G80" s="251"/>
      <c r="H80" s="251"/>
      <c r="I80" s="251"/>
      <c r="J80" s="251"/>
      <c r="K80" s="251"/>
      <c r="N80" s="259"/>
      <c r="O80" s="251"/>
      <c r="P80" s="259"/>
      <c r="R80" s="251"/>
      <c r="S80" s="251"/>
      <c r="U80" s="259"/>
      <c r="V80" s="251"/>
      <c r="X80" s="251"/>
      <c r="Y80" s="259"/>
      <c r="AA80" s="251"/>
      <c r="AB80" s="251"/>
      <c r="AC80" s="251"/>
      <c r="AD80" s="251"/>
      <c r="AE80" s="251"/>
    </row>
    <row r="81" spans="3:31">
      <c r="C81" s="251"/>
      <c r="D81" s="251"/>
      <c r="E81" s="251"/>
      <c r="F81" s="259"/>
      <c r="G81" s="251"/>
      <c r="H81" s="251"/>
      <c r="I81" s="251"/>
      <c r="J81" s="251"/>
      <c r="K81" s="251"/>
      <c r="N81" s="259"/>
      <c r="O81" s="251"/>
      <c r="P81" s="259"/>
      <c r="R81" s="251"/>
      <c r="S81" s="251"/>
      <c r="U81" s="259"/>
      <c r="V81" s="251"/>
      <c r="X81" s="251"/>
      <c r="Y81" s="259"/>
      <c r="AA81" s="251"/>
      <c r="AB81" s="251"/>
      <c r="AC81" s="251"/>
      <c r="AD81" s="251"/>
      <c r="AE81" s="251"/>
    </row>
    <row r="82" spans="3:31">
      <c r="C82" s="251"/>
      <c r="D82" s="251"/>
      <c r="E82" s="251"/>
      <c r="F82" s="259"/>
      <c r="G82" s="251"/>
      <c r="H82" s="251"/>
      <c r="I82" s="251"/>
      <c r="J82" s="251"/>
      <c r="K82" s="251"/>
      <c r="N82" s="259"/>
      <c r="O82" s="251"/>
      <c r="P82" s="259"/>
      <c r="R82" s="251"/>
      <c r="S82" s="251"/>
      <c r="U82" s="259"/>
      <c r="V82" s="251"/>
      <c r="X82" s="251"/>
      <c r="Y82" s="259"/>
      <c r="AA82" s="251"/>
      <c r="AB82" s="251"/>
      <c r="AC82" s="251"/>
      <c r="AD82" s="251"/>
      <c r="AE82" s="251"/>
    </row>
    <row r="83" spans="3:31">
      <c r="C83" s="251"/>
      <c r="D83" s="251"/>
      <c r="E83" s="251"/>
      <c r="F83" s="259"/>
      <c r="G83" s="251"/>
      <c r="H83" s="251"/>
      <c r="I83" s="251"/>
      <c r="J83" s="251"/>
      <c r="K83" s="251"/>
      <c r="N83" s="259"/>
      <c r="O83" s="251"/>
      <c r="P83" s="259"/>
      <c r="R83" s="251"/>
      <c r="S83" s="251"/>
      <c r="U83" s="259"/>
      <c r="V83" s="251"/>
      <c r="X83" s="251"/>
      <c r="Y83" s="259"/>
      <c r="AA83" s="251"/>
      <c r="AB83" s="251"/>
      <c r="AC83" s="251"/>
      <c r="AD83" s="251"/>
      <c r="AE83" s="251"/>
    </row>
    <row r="84" spans="3:31">
      <c r="C84" s="251"/>
      <c r="D84" s="251"/>
      <c r="E84" s="251"/>
      <c r="F84" s="259"/>
      <c r="G84" s="251"/>
      <c r="H84" s="251"/>
      <c r="I84" s="251"/>
      <c r="J84" s="251"/>
      <c r="K84" s="251"/>
      <c r="N84" s="259"/>
      <c r="O84" s="251"/>
      <c r="P84" s="259"/>
      <c r="R84" s="251"/>
      <c r="S84" s="251"/>
      <c r="U84" s="259"/>
      <c r="V84" s="251"/>
      <c r="X84" s="251"/>
      <c r="Y84" s="259"/>
      <c r="AA84" s="251"/>
      <c r="AB84" s="251"/>
      <c r="AC84" s="251"/>
      <c r="AD84" s="251"/>
      <c r="AE84" s="251"/>
    </row>
    <row r="85" spans="3:31">
      <c r="C85" s="251"/>
      <c r="D85" s="251"/>
      <c r="E85" s="251"/>
      <c r="F85" s="259"/>
      <c r="G85" s="251"/>
      <c r="H85" s="251"/>
      <c r="I85" s="251"/>
      <c r="J85" s="251"/>
      <c r="K85" s="251"/>
      <c r="N85" s="259"/>
      <c r="O85" s="251"/>
      <c r="P85" s="259"/>
      <c r="R85" s="251"/>
      <c r="S85" s="251"/>
      <c r="U85" s="259"/>
      <c r="V85" s="251"/>
      <c r="X85" s="251"/>
      <c r="Y85" s="259"/>
      <c r="AA85" s="251"/>
      <c r="AB85" s="251"/>
      <c r="AC85" s="251"/>
      <c r="AD85" s="251"/>
      <c r="AE85" s="251"/>
    </row>
  </sheetData>
  <sheetProtection sheet="1" objects="1" scenarios="1"/>
  <mergeCells count="39">
    <mergeCell ref="AD18:AE18"/>
    <mergeCell ref="C2:D2"/>
    <mergeCell ref="C3:D3"/>
    <mergeCell ref="I3:K3"/>
    <mergeCell ref="C4:D4"/>
    <mergeCell ref="I2:K2"/>
    <mergeCell ref="AD9:AE9"/>
    <mergeCell ref="D14:E14"/>
    <mergeCell ref="D13:E13"/>
    <mergeCell ref="D12:E12"/>
    <mergeCell ref="C11:E11"/>
    <mergeCell ref="G11:H11"/>
    <mergeCell ref="O2:P2"/>
    <mergeCell ref="D16:E16"/>
    <mergeCell ref="C22:E22"/>
    <mergeCell ref="G22:H22"/>
    <mergeCell ref="O8:P8"/>
    <mergeCell ref="R8:S8"/>
    <mergeCell ref="C18:E18"/>
    <mergeCell ref="G18:H18"/>
    <mergeCell ref="C19:E19"/>
    <mergeCell ref="G19:H19"/>
    <mergeCell ref="C20:E20"/>
    <mergeCell ref="G20:H20"/>
    <mergeCell ref="O18:P18"/>
    <mergeCell ref="R18:S18"/>
    <mergeCell ref="C21:E21"/>
    <mergeCell ref="G21:H21"/>
    <mergeCell ref="D15:E15"/>
    <mergeCell ref="AA19:AB19"/>
    <mergeCell ref="R2:S2"/>
    <mergeCell ref="U2:V2"/>
    <mergeCell ref="X2:Y2"/>
    <mergeCell ref="AA9:AB9"/>
    <mergeCell ref="U8:V8"/>
    <mergeCell ref="X8:Y8"/>
    <mergeCell ref="U18:V18"/>
    <mergeCell ref="X18:Y18"/>
    <mergeCell ref="AA18:AB18"/>
  </mergeCells>
  <conditionalFormatting sqref="O3:P8 R11:S12 R3:S8 O10:P12 O14:P16 AA18 S19 P19 R14:S16 AA14:AB16 AD14:AE16 AD10:AE12 AA10:AB12 O18:O19 R18:R19 AE19 AD18:AD19 U3:V8 U11:V12 Y3:Y7 Y19 V19 U14:V16 X14:Y16 X11:Y12 X3:X8 U18:U19 X18:X19 O21:P23 R21:S23 U21:V23 X21:Y23 AA21:AB23 AD21:AE23">
    <cfRule type="expression" dxfId="158" priority="20">
      <formula>$N$2="Short"</formula>
    </cfRule>
  </conditionalFormatting>
  <conditionalFormatting sqref="O3:P8 R3:S8 O10:P12 O14:P16 R11:S12 R14:S16 P19 S19 AA18 AA10:AB12 AA14:AB16 AD10:AE12 AD14:AE16 O18:O19 R18:R19 AE19 AD18:AD19 Y3:Y7 U3:V8 U11:V12 U14:V16 X11:Y12 X14:Y16 V19 Y19 X3:X8 U18:U19 X18:X19 O21:P23 R21:S23 U21:V23 X21:Y23 AA21:AB23 AD21:AE23">
    <cfRule type="expression" dxfId="157" priority="19">
      <formula>$N$2="Long"</formula>
    </cfRule>
  </conditionalFormatting>
  <conditionalFormatting sqref="G18:G22 D12:E15 G12:H16 C12:C16 C18:C22 C16:E16">
    <cfRule type="expression" dxfId="156" priority="17">
      <formula>$N$2="Long"</formula>
    </cfRule>
    <cfRule type="expression" dxfId="155" priority="18">
      <formula>$N$2="Short"</formula>
    </cfRule>
  </conditionalFormatting>
  <dataValidations count="4">
    <dataValidation type="list" allowBlank="1" showInputMessage="1" showErrorMessage="1" sqref="AA9">
      <formula1>Entry_reasons1</formula1>
    </dataValidation>
    <dataValidation type="list" allowBlank="1" showInputMessage="1" showErrorMessage="1" sqref="AD9">
      <formula1>Instruments</formula1>
    </dataValidation>
    <dataValidation type="list" allowBlank="1" showInputMessage="1" showErrorMessage="1" sqref="N2">
      <formula1>ALS</formula1>
    </dataValidation>
    <dataValidation type="list" allowBlank="1" showInputMessage="1" showErrorMessage="1" sqref="K17">
      <formula1>noofexits</formula1>
    </dataValidation>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sheetPr codeName="Sheet1">
    <tabColor rgb="FFFFFF00"/>
  </sheetPr>
  <dimension ref="A1:CE2321"/>
  <sheetViews>
    <sheetView zoomScale="75" zoomScaleNormal="75" workbookViewId="0">
      <pane ySplit="1" topLeftCell="A3" activePane="bottomLeft" state="frozen"/>
      <selection pane="bottomLeft"/>
    </sheetView>
  </sheetViews>
  <sheetFormatPr defaultRowHeight="15"/>
  <cols>
    <col min="1" max="1" width="5.85546875" style="3" customWidth="1"/>
    <col min="2" max="2" width="10.5703125" style="10" bestFit="1" customWidth="1"/>
    <col min="3" max="3" width="9.7109375" style="87" bestFit="1" customWidth="1"/>
    <col min="4" max="4" width="19.85546875" style="11" customWidth="1"/>
    <col min="5" max="5" width="5.85546875" style="11" bestFit="1" customWidth="1"/>
    <col min="6" max="6" width="6.85546875" style="11" customWidth="1"/>
    <col min="7" max="7" width="7.5703125" style="12" bestFit="1" customWidth="1"/>
    <col min="8" max="8" width="7.5703125" style="219" bestFit="1" customWidth="1"/>
    <col min="9" max="9" width="4.7109375" style="214" customWidth="1"/>
    <col min="10" max="10" width="7.5703125" style="208" customWidth="1"/>
    <col min="11" max="11" width="4.7109375" style="214" customWidth="1"/>
    <col min="12" max="12" width="7.5703125" style="208" customWidth="1"/>
    <col min="13" max="13" width="4.7109375" style="214" customWidth="1"/>
    <col min="14" max="14" width="7.140625" style="12" bestFit="1" customWidth="1"/>
    <col min="15" max="15" width="2.85546875" style="14" customWidth="1"/>
    <col min="16" max="16" width="6.85546875" style="13" bestFit="1" customWidth="1"/>
    <col min="17" max="18" width="6.85546875" style="13" customWidth="1"/>
    <col min="19" max="20" width="2" style="21" hidden="1" customWidth="1"/>
    <col min="21" max="21" width="7" style="13" bestFit="1" customWidth="1"/>
    <col min="22" max="22" width="5.42578125" style="13" customWidth="1"/>
    <col min="23" max="23" width="10.7109375" style="5" bestFit="1" customWidth="1"/>
    <col min="24" max="25" width="10.42578125" style="5" customWidth="1"/>
    <col min="26" max="26" width="10.28515625" style="13" bestFit="1" customWidth="1"/>
    <col min="27" max="28" width="10.28515625" style="13" customWidth="1"/>
    <col min="29" max="29" width="3.5703125" style="21" hidden="1" customWidth="1"/>
    <col min="30" max="30" width="2.85546875" style="21" hidden="1" customWidth="1"/>
    <col min="31" max="31" width="5.5703125" style="19" bestFit="1" customWidth="1"/>
    <col min="32" max="32" width="7.5703125" style="20" bestFit="1" customWidth="1"/>
    <col min="33" max="33" width="19" style="11" customWidth="1"/>
    <col min="34" max="35" width="4" style="13" bestFit="1" customWidth="1"/>
    <col min="36" max="36" width="49.85546875" style="11" customWidth="1"/>
    <col min="37" max="39" width="10" style="2" customWidth="1"/>
    <col min="40" max="42" width="9.85546875" style="2" hidden="1" customWidth="1"/>
    <col min="43" max="43" width="8.7109375" style="2" bestFit="1" customWidth="1"/>
    <col min="44" max="44" width="0.140625" style="2" customWidth="1"/>
    <col min="45" max="45" width="11" style="2" bestFit="1" customWidth="1"/>
    <col min="46" max="46" width="0.140625" style="2" customWidth="1"/>
    <col min="47" max="47" width="9.140625" style="53"/>
    <col min="50" max="51" width="13.85546875" customWidth="1"/>
    <col min="52" max="52" width="12.7109375" bestFit="1" customWidth="1"/>
    <col min="53" max="53" width="9.42578125" bestFit="1" customWidth="1"/>
    <col min="54" max="54" width="10" style="59" bestFit="1" customWidth="1"/>
    <col min="57" max="83" width="9.140625" style="161"/>
  </cols>
  <sheetData>
    <row r="1" spans="1:56" ht="32.25" thickBot="1">
      <c r="A1" s="226" t="s">
        <v>13</v>
      </c>
      <c r="B1" s="195" t="s">
        <v>0</v>
      </c>
      <c r="C1" s="196" t="s">
        <v>320</v>
      </c>
      <c r="D1" s="197" t="s">
        <v>6</v>
      </c>
      <c r="E1" s="198" t="s">
        <v>16</v>
      </c>
      <c r="F1" s="197" t="s">
        <v>15</v>
      </c>
      <c r="G1" s="201" t="s">
        <v>17</v>
      </c>
      <c r="H1" s="215" t="s">
        <v>60</v>
      </c>
      <c r="I1" s="210" t="s">
        <v>14</v>
      </c>
      <c r="J1" s="204" t="s">
        <v>61</v>
      </c>
      <c r="K1" s="210" t="s">
        <v>14</v>
      </c>
      <c r="L1" s="204" t="s">
        <v>62</v>
      </c>
      <c r="M1" s="210" t="s">
        <v>14</v>
      </c>
      <c r="N1" s="448" t="s">
        <v>8</v>
      </c>
      <c r="O1" s="449" t="s">
        <v>106</v>
      </c>
      <c r="P1" s="199" t="s">
        <v>72</v>
      </c>
      <c r="Q1" s="199" t="s">
        <v>70</v>
      </c>
      <c r="R1" s="199" t="s">
        <v>71</v>
      </c>
      <c r="S1" s="194" t="s">
        <v>88</v>
      </c>
      <c r="T1" s="194" t="s">
        <v>89</v>
      </c>
      <c r="U1" s="200" t="s">
        <v>321</v>
      </c>
      <c r="V1" s="200" t="s">
        <v>205</v>
      </c>
      <c r="W1" s="227" t="s">
        <v>322</v>
      </c>
      <c r="X1" s="227" t="s">
        <v>323</v>
      </c>
      <c r="Y1" s="227" t="s">
        <v>324</v>
      </c>
      <c r="Z1" s="199" t="s">
        <v>73</v>
      </c>
      <c r="AA1" s="199" t="s">
        <v>74</v>
      </c>
      <c r="AB1" s="199" t="s">
        <v>75</v>
      </c>
      <c r="AC1" s="194" t="s">
        <v>90</v>
      </c>
      <c r="AD1" s="194" t="s">
        <v>91</v>
      </c>
      <c r="AE1" s="200" t="s">
        <v>326</v>
      </c>
      <c r="AF1" s="227" t="s">
        <v>325</v>
      </c>
      <c r="AG1" s="199" t="s">
        <v>2</v>
      </c>
      <c r="AH1" s="200" t="s">
        <v>191</v>
      </c>
      <c r="AI1" s="200" t="s">
        <v>192</v>
      </c>
      <c r="AJ1" s="199" t="s">
        <v>59</v>
      </c>
      <c r="AK1" s="228" t="s">
        <v>63</v>
      </c>
      <c r="AL1" s="228" t="s">
        <v>64</v>
      </c>
      <c r="AM1" s="228" t="s">
        <v>65</v>
      </c>
      <c r="AN1" s="228" t="s">
        <v>94</v>
      </c>
      <c r="AO1" s="228" t="s">
        <v>92</v>
      </c>
      <c r="AP1" s="228" t="s">
        <v>93</v>
      </c>
      <c r="AQ1" s="228" t="s">
        <v>9</v>
      </c>
      <c r="AR1" s="228" t="s">
        <v>118</v>
      </c>
      <c r="AS1" s="229" t="s">
        <v>12</v>
      </c>
      <c r="AT1" s="229" t="s">
        <v>146</v>
      </c>
      <c r="AU1" s="226" t="s">
        <v>29</v>
      </c>
      <c r="AV1" s="226" t="s">
        <v>83</v>
      </c>
      <c r="AW1" s="226" t="s">
        <v>32</v>
      </c>
      <c r="AX1" s="226" t="s">
        <v>10</v>
      </c>
      <c r="AY1" s="226" t="s">
        <v>51</v>
      </c>
      <c r="AZ1" s="226" t="s">
        <v>55</v>
      </c>
      <c r="BA1" s="226" t="s">
        <v>56</v>
      </c>
      <c r="BB1" s="230" t="s">
        <v>134</v>
      </c>
      <c r="BC1" s="226" t="s">
        <v>209</v>
      </c>
      <c r="BD1" s="226" t="s">
        <v>280</v>
      </c>
    </row>
    <row r="2" spans="1:56" ht="15.75" hidden="1" thickTop="1">
      <c r="A2" s="21" t="s">
        <v>13</v>
      </c>
      <c r="B2" s="133" t="s">
        <v>0</v>
      </c>
      <c r="C2" s="134" t="s">
        <v>81</v>
      </c>
      <c r="D2" s="18" t="s">
        <v>6</v>
      </c>
      <c r="E2" s="18" t="s">
        <v>16</v>
      </c>
      <c r="F2" s="18" t="s">
        <v>15</v>
      </c>
      <c r="G2" s="14" t="s">
        <v>17</v>
      </c>
      <c r="H2" s="216" t="s">
        <v>60</v>
      </c>
      <c r="I2" s="211" t="s">
        <v>14</v>
      </c>
      <c r="J2" s="205" t="s">
        <v>61</v>
      </c>
      <c r="K2" s="211" t="s">
        <v>14</v>
      </c>
      <c r="L2" s="205" t="s">
        <v>62</v>
      </c>
      <c r="M2" s="211" t="s">
        <v>14</v>
      </c>
      <c r="N2" s="14" t="s">
        <v>8</v>
      </c>
      <c r="O2" s="14" t="s">
        <v>106</v>
      </c>
      <c r="P2" s="135" t="s">
        <v>72</v>
      </c>
      <c r="Q2" s="135" t="s">
        <v>70</v>
      </c>
      <c r="R2" s="135" t="s">
        <v>71</v>
      </c>
      <c r="S2" s="21" t="s">
        <v>88</v>
      </c>
      <c r="T2" s="21" t="s">
        <v>89</v>
      </c>
      <c r="U2" s="135" t="s">
        <v>97</v>
      </c>
      <c r="V2" s="135" t="s">
        <v>197</v>
      </c>
      <c r="W2" s="136" t="s">
        <v>85</v>
      </c>
      <c r="X2" s="136" t="s">
        <v>86</v>
      </c>
      <c r="Y2" s="136" t="s">
        <v>87</v>
      </c>
      <c r="Z2" s="135" t="s">
        <v>73</v>
      </c>
      <c r="AA2" s="135" t="s">
        <v>74</v>
      </c>
      <c r="AB2" s="135" t="s">
        <v>75</v>
      </c>
      <c r="AC2" s="21" t="s">
        <v>90</v>
      </c>
      <c r="AD2" s="21" t="s">
        <v>91</v>
      </c>
      <c r="AE2" s="137" t="s">
        <v>84</v>
      </c>
      <c r="AF2" s="138" t="s">
        <v>82</v>
      </c>
      <c r="AG2" s="18" t="s">
        <v>2</v>
      </c>
      <c r="AH2" s="135" t="s">
        <v>191</v>
      </c>
      <c r="AI2" s="135" t="s">
        <v>192</v>
      </c>
      <c r="AJ2" s="18" t="s">
        <v>59</v>
      </c>
      <c r="AK2" s="232" t="s">
        <v>63</v>
      </c>
      <c r="AL2" s="232" t="s">
        <v>64</v>
      </c>
      <c r="AM2" s="232" t="s">
        <v>65</v>
      </c>
      <c r="AN2" s="139" t="s">
        <v>94</v>
      </c>
      <c r="AO2" s="139" t="s">
        <v>92</v>
      </c>
      <c r="AP2" s="139" t="s">
        <v>93</v>
      </c>
      <c r="AQ2" s="232" t="s">
        <v>9</v>
      </c>
      <c r="AR2" s="139" t="s">
        <v>118</v>
      </c>
      <c r="AS2" s="139">
        <f>Overview!C2</f>
        <v>100000</v>
      </c>
      <c r="AT2" s="139" t="s">
        <v>146</v>
      </c>
      <c r="AU2" s="140" t="s">
        <v>29</v>
      </c>
      <c r="AV2" s="135" t="s">
        <v>83</v>
      </c>
      <c r="AW2" s="135" t="s">
        <v>32</v>
      </c>
      <c r="AX2" s="141" t="s">
        <v>10</v>
      </c>
      <c r="AY2" s="141" t="s">
        <v>51</v>
      </c>
      <c r="AZ2" s="141" t="s">
        <v>55</v>
      </c>
      <c r="BA2" s="142" t="s">
        <v>56</v>
      </c>
      <c r="BB2" s="143" t="s">
        <v>134</v>
      </c>
      <c r="BC2" s="18" t="s">
        <v>210</v>
      </c>
      <c r="BD2" s="18" t="s">
        <v>56</v>
      </c>
    </row>
    <row r="3" spans="1:56" ht="15.75" thickTop="1">
      <c r="A3" s="346">
        <v>1</v>
      </c>
      <c r="B3" s="385">
        <v>40892</v>
      </c>
      <c r="C3" s="347">
        <v>911</v>
      </c>
      <c r="D3" s="348" t="s">
        <v>138</v>
      </c>
      <c r="E3" s="348" t="s">
        <v>79</v>
      </c>
      <c r="F3" s="348" t="s">
        <v>152</v>
      </c>
      <c r="G3" s="349">
        <v>5714</v>
      </c>
      <c r="H3" s="350">
        <v>5703.5</v>
      </c>
      <c r="I3" s="351">
        <v>3</v>
      </c>
      <c r="J3" s="352"/>
      <c r="K3" s="351"/>
      <c r="L3" s="352"/>
      <c r="M3" s="351"/>
      <c r="N3" s="352"/>
      <c r="O3" s="353">
        <f t="shared" ref="O3:O5" si="0">IF(ISNUMBER(A3),IF(N3&gt;G3,1,-1),"")</f>
        <v>-1</v>
      </c>
      <c r="P3" s="354">
        <v>21</v>
      </c>
      <c r="Q3" s="354"/>
      <c r="R3" s="354"/>
      <c r="S3" s="355">
        <f t="shared" ref="S3:S5" si="1">IF(ISNUMBER(A3),IF(Q3="",P3,Q3),"")</f>
        <v>21</v>
      </c>
      <c r="T3" s="355">
        <f t="shared" ref="T3:T5" si="2">IF(ISNUMBER(A3),IF(R3="",P3,R3),"")</f>
        <v>21</v>
      </c>
      <c r="U3" s="354">
        <v>1</v>
      </c>
      <c r="V3" s="354">
        <v>1</v>
      </c>
      <c r="W3" s="356">
        <f ca="1">IF(ISNUMBER(U3),IF(IF(F3="Short",G3-H3,H3-G3)*(AZ3/AY3)/U3&gt;0,IF(F3="Short",G3-H3,H3-G3)*(AZ3/AY3)/U3,0),"")</f>
        <v>0</v>
      </c>
      <c r="X3" s="356" t="str">
        <f>IF(ISNUMBER(U3),IF(ISNUMBER(J3),IF(IF(F3="Short",G3-J3,J3-G3)*(AZ3/AY3)/U3&gt;0,IF(F3="Short",G3-J3,J3-G3)*(AZ3/AY3)/U3,0),""),"")</f>
        <v/>
      </c>
      <c r="Y3" s="356" t="str">
        <f>IF(ISNUMBER(L3),IF(ISNUMBER(L3),IF(IF(F3="Short",G3-L3,L3-G3)*(AZ3/AY3)/U3&gt;0,IF(F3="Short",G3-L3,L3-G3)*(AZ3/AY3)/U3,0),""),"")</f>
        <v/>
      </c>
      <c r="Z3" s="354">
        <v>2</v>
      </c>
      <c r="AA3" s="354"/>
      <c r="AB3" s="354"/>
      <c r="AC3" s="355">
        <f t="shared" ref="AC3:AC5" si="3">IF(ISNUMBER(A3),IF(AA3="",Z3,AA3),"")</f>
        <v>2</v>
      </c>
      <c r="AD3" s="355">
        <f t="shared" ref="AD3:AD5" si="4">IF(ISNUMBER(A3),IF(AB3="",IF(AA3="",Z3,AA3),AB3),"")</f>
        <v>2</v>
      </c>
      <c r="AE3" s="357">
        <v>20</v>
      </c>
      <c r="AF3" s="358">
        <f ca="1">IF(ISNUMBER(A3),((AE3*AY3*AV3)+AX3)/AS3,"")</f>
        <v>7.612316242181982E-3</v>
      </c>
      <c r="AG3" s="348"/>
      <c r="AH3" s="354"/>
      <c r="AI3" s="354"/>
      <c r="AJ3" s="348"/>
      <c r="AK3" s="359">
        <f ca="1">IF(ISNUMBER(A3),(IF(F3="Short",G3-H3,H3-G3)*AZ3-AX3)*I3,"")</f>
        <v>-802.86</v>
      </c>
      <c r="AL3" s="359" t="str">
        <f>IF(ISNUMBER(J3),(IF(F3="Short",G3-J3,J3-G3)*AZ3-AX3)*K3,"")</f>
        <v/>
      </c>
      <c r="AM3" s="359" t="str">
        <f t="shared" ref="AM3:AM5" si="5">IF(ISNUMBER(L3),(IF(F3="Short",G3-L3,L3-G3)*AZ3-AX3)*M3,"")</f>
        <v/>
      </c>
      <c r="AN3" s="359">
        <f ca="1">IF(Overview!$K$17='Internal Calcs'!$P$22,IF(AK3="","",AK3),IF(Overview!$K$17='Internal Calcs'!$P$23,IF(AK3="","",AK3),IF(ISNUMBER(A3),(IF(F3="Short",G3-H3,H3-G3)*AZ3-AX3),"")))</f>
        <v>-267.62</v>
      </c>
      <c r="AO3" s="401">
        <f ca="1">IF(Overview!$K$17='Internal Calcs'!$P$22,IF(AL3="","",AL3),IF(Overview!$K$17='Internal Calcs'!$P$23,IF(AL3="","",AL3),IF(ISNUMBER(A3),IF(AL3="",(IF(F3="Short",G3-H3,H3-G3)*AZ3-AX3),(IF(F3="Short",G3-J3,J3-G3)*AZ3-AX3)),"")))</f>
        <v>-267.62</v>
      </c>
      <c r="AP3" s="359">
        <f ca="1">IF(Overview!$K$17='Internal Calcs'!$P$22,"",IF(Overview!$K$17='Internal Calcs'!$P$23,IF(AM3="","",AM3),IF(ISNUMBER(A3),IF(AM3="",(IF(F3="Short",G3-H3,H3-G3)*AZ3-AX3),(IF(F3="Short",G3-L3,L3-G3)*AZ3-AX3)),"")))</f>
        <v>-267.62</v>
      </c>
      <c r="AQ3" s="359">
        <f ca="1">IF(ISNUMBER(A3),SUM(AK3:AM3),"")</f>
        <v>-802.86</v>
      </c>
      <c r="AR3" s="359" t="str">
        <f t="shared" ref="AR3:AR5" ca="1" si="6">IF(ISNUMBER(A3),IF(AQ3&gt;0,"Winning","Losing"),"")</f>
        <v>Losing</v>
      </c>
      <c r="AS3" s="359">
        <f t="shared" ref="AS3:AS5" ca="1" si="7">IF(ISNUMBER(A3),AS2+AQ3,"")</f>
        <v>99197.14</v>
      </c>
      <c r="AT3" s="359">
        <f ca="1">IF(ISNUMBER(A3),MAX($AS$2:AS3)-AS3,"")</f>
        <v>802.86000000000058</v>
      </c>
      <c r="AU3" s="360">
        <f t="shared" ref="AU3:AU5" ca="1" si="8">IF(ISNUMBER(A3),AQ3/AS3,"")</f>
        <v>-8.0935801173299959E-3</v>
      </c>
      <c r="AV3" s="361">
        <f t="shared" ref="AV3:AV5" si="9">IF(ISNUMBER(A3),I3+K3+M3,"")</f>
        <v>3</v>
      </c>
      <c r="AW3" s="361">
        <f t="shared" ref="AW3:AW5" si="10">IF(ISNUMBER(A3),ROUNDDOWN(C3/100,0),"")</f>
        <v>9</v>
      </c>
      <c r="AX3" s="362">
        <f ca="1">IF(ISNUMBER($A3),INDIRECT(CONCATENATE("'Instrument List'!B",(MATCH(E3,'Instrument List'!A:A,0))-0)),"")</f>
        <v>5.12</v>
      </c>
      <c r="AY3" s="362">
        <f ca="1">IF(ISNUMBER($A3),INDIRECT(CONCATENATE("'Instrument List'!D",(MATCH(E3,'Instrument List'!A:A,0))-0)),"")</f>
        <v>12.5</v>
      </c>
      <c r="AZ3" s="362">
        <f ca="1">IF(ISNUMBER($A3),INDIRECT(CONCATENATE("'Instrument List'!C",(MATCH(E3,'Instrument List'!A:A,0))-0)),"")</f>
        <v>25</v>
      </c>
      <c r="BA3" s="363">
        <f ca="1">IF(ISNUMBER(A3),INDIRECT(CONCATENATE("'Instrument List'!E",(MATCH(E3,'Instrument List'!A:A,0))-0)),"")</f>
        <v>0.5</v>
      </c>
      <c r="BB3" s="364">
        <f ca="1">IF(ISNUMBER(A3),AQ3/AY3,"")</f>
        <v>-64.228800000000007</v>
      </c>
      <c r="BC3" s="364">
        <f ca="1">IF(ISNUMBER(A3),(AQ3/AY3)/(I3+K3+M3),"")</f>
        <v>-21.409600000000001</v>
      </c>
      <c r="BD3" s="364">
        <f ca="1">IF(ISNUMBER(A3),INDIRECT(CONCATENATE("'Instrument List'!F",(MATCH(E3,'Instrument List'!A:A,0))-0)),"")</f>
        <v>1</v>
      </c>
    </row>
    <row r="4" spans="1:56">
      <c r="A4" s="386">
        <f>IF(B4&gt;0,A3+1,"")</f>
        <v>2</v>
      </c>
      <c r="B4" s="387">
        <v>40892</v>
      </c>
      <c r="C4" s="388">
        <v>913</v>
      </c>
      <c r="D4" s="389" t="s">
        <v>138</v>
      </c>
      <c r="E4" s="389" t="s">
        <v>79</v>
      </c>
      <c r="F4" s="389" t="s">
        <v>152</v>
      </c>
      <c r="G4" s="390">
        <v>5707.5</v>
      </c>
      <c r="H4" s="391">
        <v>5717.5</v>
      </c>
      <c r="I4" s="392">
        <v>1</v>
      </c>
      <c r="J4" s="393">
        <v>5727.5</v>
      </c>
      <c r="K4" s="392">
        <v>1</v>
      </c>
      <c r="L4" s="393">
        <v>5726.5</v>
      </c>
      <c r="M4" s="392">
        <v>1</v>
      </c>
      <c r="N4" s="393"/>
      <c r="O4" s="394">
        <f t="shared" si="0"/>
        <v>-1</v>
      </c>
      <c r="P4" s="395">
        <v>6</v>
      </c>
      <c r="Q4" s="395">
        <v>6</v>
      </c>
      <c r="R4" s="396">
        <v>6</v>
      </c>
      <c r="S4" s="397">
        <f t="shared" si="1"/>
        <v>6</v>
      </c>
      <c r="T4" s="397">
        <f t="shared" si="2"/>
        <v>6</v>
      </c>
      <c r="U4" s="396">
        <v>80</v>
      </c>
      <c r="V4" s="396">
        <v>80</v>
      </c>
      <c r="W4" s="398">
        <f t="shared" ref="W4:W5" ca="1" si="11">IF(ISNUMBER(U4),IF(IF(F4="Short",G4-H4,H4-G4)*(AZ4/AY4)/U4&gt;0,IF(F4="Short",G4-H4,H4-G4)*(AZ4/AY4)/U4,0),"")</f>
        <v>0.25</v>
      </c>
      <c r="X4" s="398">
        <f t="shared" ref="X4:X5" ca="1" si="12">IF(ISNUMBER(U4),IF(ISNUMBER(J4),IF(IF(F4="Short",G4-J4,J4-G4)*(AZ4/AY4)/U4&gt;0,IF(F4="Short",G4-J4,J4-G4)*(AZ4/AY4)/U4,0),""),"")</f>
        <v>0.5</v>
      </c>
      <c r="Y4" s="398">
        <f t="shared" ref="Y4:Y5" ca="1" si="13">IF(ISNUMBER(L4),IF(ISNUMBER(L4),IF(IF(F4="Short",G4-L4,L4-G4)*(AZ4/AY4)/U4&gt;0,IF(F4="Short",G4-L4,L4-G4)*(AZ4/AY4)/U4,0),""),"")</f>
        <v>0.47499999999999998</v>
      </c>
      <c r="Z4" s="396">
        <v>1</v>
      </c>
      <c r="AA4" s="395">
        <v>5</v>
      </c>
      <c r="AB4" s="395">
        <v>10</v>
      </c>
      <c r="AC4" s="397">
        <f t="shared" si="3"/>
        <v>5</v>
      </c>
      <c r="AD4" s="397">
        <f t="shared" si="4"/>
        <v>10</v>
      </c>
      <c r="AE4" s="399">
        <v>20</v>
      </c>
      <c r="AF4" s="400">
        <f t="shared" ref="AF4:AF5" ca="1" si="14">IF(ISNUMBER(A4),((AE4*AY4*AV4)+AX4)/AS4,"")</f>
        <v>7.5206076721113851E-3</v>
      </c>
      <c r="AG4" s="389"/>
      <c r="AH4" s="395"/>
      <c r="AI4" s="395"/>
      <c r="AJ4" s="389"/>
      <c r="AK4" s="401">
        <f ca="1">IF(ISNUMBER(A4),(IF(F4="Short",G4-H4,H4-G4)*AZ4-AX4)*I4,"")</f>
        <v>244.88</v>
      </c>
      <c r="AL4" s="401">
        <f t="shared" ref="AL4:AL5" ca="1" si="15">IF(ISNUMBER(J4),(IF(F4="Short",G4-J4,J4-G4)*AZ4-AX4)*K4,"")</f>
        <v>494.88</v>
      </c>
      <c r="AM4" s="401">
        <f t="shared" ca="1" si="5"/>
        <v>469.88</v>
      </c>
      <c r="AN4" s="359">
        <f ca="1">IF(Overview!$K$17='Internal Calcs'!$P$22,IF(AK4="","",AK4),IF(Overview!$K$17='Internal Calcs'!$P$23,IF(AK4="","",AK4),IF(ISNUMBER(A4),(IF(F4="Short",G4-H4,H4-G4)*AZ4-AX4),"")))</f>
        <v>244.88</v>
      </c>
      <c r="AO4" s="401">
        <f ca="1">IF(Overview!$K$17='Internal Calcs'!$P$22,IF(AL4="","",AL4),IF(Overview!$K$17='Internal Calcs'!$P$23,IF(AL4="","",AL4),IF(ISNUMBER(A4),IF(AL4="",(IF(F4="Short",G4-H4,H4-G4)*AZ4-AX4),(IF(F4="Short",G4-J4,J4-G4)*AZ4-AX4)),"")))</f>
        <v>494.88</v>
      </c>
      <c r="AP4" s="359">
        <f ca="1">IF(Overview!$K$17='Internal Calcs'!$P$22,"",IF(Overview!$K$17='Internal Calcs'!$P$23,IF(AM4="","",AM4),IF(ISNUMBER(A4),IF(AM4="",(IF(F4="Short",G4-H4,H4-G4)*AZ4-AX4),(IF(F4="Short",G4-L4,L4-G4)*AZ4-AX4)),"")))</f>
        <v>469.88</v>
      </c>
      <c r="AQ4" s="401">
        <f t="shared" ref="AQ4:AQ5" ca="1" si="16">IF(ISNUMBER(A4),SUM(AK4:AM4),"")</f>
        <v>1209.6399999999999</v>
      </c>
      <c r="AR4" s="401" t="str">
        <f t="shared" ca="1" si="6"/>
        <v>Winning</v>
      </c>
      <c r="AS4" s="401">
        <f t="shared" ca="1" si="7"/>
        <v>100406.78</v>
      </c>
      <c r="AT4" s="401">
        <f ca="1">IF(ISNUMBER(A4),MAX($AS$2:AS4)-AS4,"")</f>
        <v>0</v>
      </c>
      <c r="AU4" s="402">
        <f t="shared" ca="1" si="8"/>
        <v>1.2047393612264031E-2</v>
      </c>
      <c r="AV4" s="403">
        <f t="shared" si="9"/>
        <v>3</v>
      </c>
      <c r="AW4" s="403">
        <f t="shared" si="10"/>
        <v>9</v>
      </c>
      <c r="AX4" s="404">
        <f ca="1">IF(ISNUMBER($A4),INDIRECT(CONCATENATE("'Instrument List'!B",(MATCH(E4,'Instrument List'!A:A,0))-0)),"")</f>
        <v>5.12</v>
      </c>
      <c r="AY4" s="404">
        <f ca="1">IF(ISNUMBER($A4),INDIRECT(CONCATENATE("'Instrument List'!D",(MATCH(E4,'Instrument List'!A:A,0))-0)),"")</f>
        <v>12.5</v>
      </c>
      <c r="AZ4" s="404">
        <f ca="1">IF(ISNUMBER($A4),INDIRECT(CONCATENATE("'Instrument List'!C",(MATCH(E4,'Instrument List'!A:A,0))-0)),"")</f>
        <v>25</v>
      </c>
      <c r="BA4" s="405">
        <f ca="1">IF(ISNUMBER(A4),INDIRECT(CONCATENATE("'Instrument List'!E",(MATCH(E4,'Instrument List'!A:A,0))-0)),"")</f>
        <v>0.5</v>
      </c>
      <c r="BB4" s="406">
        <f t="shared" ref="BB4:BB5" ca="1" si="17">IF(ISNUMBER(A4),AQ4/AY4,"")</f>
        <v>96.771199999999993</v>
      </c>
      <c r="BC4" s="406">
        <f t="shared" ref="BC4:BC5" ca="1" si="18">IF(ISNUMBER(A4),(AQ4/AY4)/(I4+K4+M4),"")</f>
        <v>32.257066666666667</v>
      </c>
      <c r="BD4" s="406">
        <f ca="1">IF(ISNUMBER(A4),INDIRECT(CONCATENATE("'Instrument List'!F",(MATCH(E4,'Instrument List'!A:A,0))-0)),"")</f>
        <v>1</v>
      </c>
    </row>
    <row r="5" spans="1:56">
      <c r="A5" s="365">
        <f t="shared" ref="A5" si="19">IF(B5&gt;0,A4+1,"")</f>
        <v>3</v>
      </c>
      <c r="B5" s="366">
        <v>40892</v>
      </c>
      <c r="C5" s="367">
        <v>947</v>
      </c>
      <c r="D5" s="368" t="s">
        <v>140</v>
      </c>
      <c r="E5" s="368" t="s">
        <v>79</v>
      </c>
      <c r="F5" s="368" t="s">
        <v>152</v>
      </c>
      <c r="G5" s="369">
        <v>5727.5</v>
      </c>
      <c r="H5" s="370">
        <v>5737.5</v>
      </c>
      <c r="I5" s="371">
        <v>1</v>
      </c>
      <c r="J5" s="372">
        <v>5747</v>
      </c>
      <c r="K5" s="371">
        <v>1</v>
      </c>
      <c r="L5" s="372">
        <v>5738</v>
      </c>
      <c r="M5" s="371">
        <v>1</v>
      </c>
      <c r="N5" s="372"/>
      <c r="O5" s="373">
        <f t="shared" si="0"/>
        <v>-1</v>
      </c>
      <c r="P5" s="374">
        <v>0</v>
      </c>
      <c r="Q5" s="374">
        <v>0</v>
      </c>
      <c r="R5" s="374">
        <v>6</v>
      </c>
      <c r="S5" s="375">
        <f t="shared" si="1"/>
        <v>0</v>
      </c>
      <c r="T5" s="375">
        <f t="shared" si="2"/>
        <v>6</v>
      </c>
      <c r="U5" s="374">
        <v>64</v>
      </c>
      <c r="V5" s="374">
        <v>64</v>
      </c>
      <c r="W5" s="376">
        <f t="shared" ca="1" si="11"/>
        <v>0.3125</v>
      </c>
      <c r="X5" s="376">
        <f t="shared" ca="1" si="12"/>
        <v>0.609375</v>
      </c>
      <c r="Y5" s="376">
        <f t="shared" ca="1" si="13"/>
        <v>0.328125</v>
      </c>
      <c r="Z5" s="374">
        <v>5</v>
      </c>
      <c r="AA5" s="374">
        <v>13</v>
      </c>
      <c r="AB5" s="374">
        <v>16</v>
      </c>
      <c r="AC5" s="375">
        <f t="shared" si="3"/>
        <v>13</v>
      </c>
      <c r="AD5" s="375">
        <f t="shared" si="4"/>
        <v>16</v>
      </c>
      <c r="AE5" s="377">
        <v>20</v>
      </c>
      <c r="AF5" s="378">
        <f t="shared" ca="1" si="14"/>
        <v>7.447572980041112E-3</v>
      </c>
      <c r="AG5" s="368"/>
      <c r="AH5" s="374"/>
      <c r="AI5" s="374"/>
      <c r="AJ5" s="368"/>
      <c r="AK5" s="379">
        <f t="shared" ref="AK5" ca="1" si="20">IF(ISNUMBER(A5),(IF(F5="Short",G5-H5,H5-G5)*AZ5-AX5)*I5,"")</f>
        <v>244.88</v>
      </c>
      <c r="AL5" s="379">
        <f t="shared" ca="1" si="15"/>
        <v>482.38</v>
      </c>
      <c r="AM5" s="379">
        <f t="shared" ca="1" si="5"/>
        <v>257.38</v>
      </c>
      <c r="AN5" s="359">
        <f ca="1">IF(Overview!$K$17='Internal Calcs'!$P$22,IF(AK5="","",AK5),IF(Overview!$K$17='Internal Calcs'!$P$23,IF(AK5="","",AK5),IF(ISNUMBER(A5),(IF(F5="Short",G5-H5,H5-G5)*AZ5-AX5),"")))</f>
        <v>244.88</v>
      </c>
      <c r="AO5" s="401">
        <f ca="1">IF(Overview!$K$17='Internal Calcs'!$P$22,IF(AL5="","",AL5),IF(Overview!$K$17='Internal Calcs'!$P$23,IF(AL5="","",AL5),IF(ISNUMBER(A5),IF(AL5="",(IF(F5="Short",G5-H5,H5-G5)*AZ5-AX5),(IF(F5="Short",G5-J5,J5-G5)*AZ5-AX5)),"")))</f>
        <v>482.38</v>
      </c>
      <c r="AP5" s="359">
        <f ca="1">IF(Overview!$K$17='Internal Calcs'!$P$22,"",IF(Overview!$K$17='Internal Calcs'!$P$23,IF(AM5="","",AM5),IF(ISNUMBER(A5),IF(AM5="",(IF(F5="Short",G5-H5,H5-G5)*AZ5-AX5),(IF(F5="Short",G5-L5,L5-G5)*AZ5-AX5)),"")))</f>
        <v>257.38</v>
      </c>
      <c r="AQ5" s="379">
        <f t="shared" ca="1" si="16"/>
        <v>984.64</v>
      </c>
      <c r="AR5" s="379" t="str">
        <f t="shared" ca="1" si="6"/>
        <v>Winning</v>
      </c>
      <c r="AS5" s="379">
        <f t="shared" ca="1" si="7"/>
        <v>101391.42</v>
      </c>
      <c r="AT5" s="379">
        <f ca="1">IF(ISNUMBER(A5),MAX($AS$2:AS5)-AS5,"")</f>
        <v>0</v>
      </c>
      <c r="AU5" s="380">
        <f t="shared" ca="1" si="8"/>
        <v>9.7112753722159127E-3</v>
      </c>
      <c r="AV5" s="381">
        <f t="shared" si="9"/>
        <v>3</v>
      </c>
      <c r="AW5" s="381">
        <f t="shared" si="10"/>
        <v>9</v>
      </c>
      <c r="AX5" s="382">
        <f ca="1">IF(ISNUMBER($A5),INDIRECT(CONCATENATE("'Instrument List'!B",(MATCH(E5,'Instrument List'!A:A,0))-0)),"")</f>
        <v>5.12</v>
      </c>
      <c r="AY5" s="382">
        <f ca="1">IF(ISNUMBER($A5),INDIRECT(CONCATENATE("'Instrument List'!D",(MATCH(E5,'Instrument List'!A:A,0))-0)),"")</f>
        <v>12.5</v>
      </c>
      <c r="AZ5" s="382">
        <f ca="1">IF(ISNUMBER($A5),INDIRECT(CONCATENATE("'Instrument List'!C",(MATCH(E5,'Instrument List'!A:A,0))-0)),"")</f>
        <v>25</v>
      </c>
      <c r="BA5" s="383">
        <f ca="1">IF(ISNUMBER(A5),INDIRECT(CONCATENATE("'Instrument List'!E",(MATCH(E5,'Instrument List'!A:A,0))-0)),"")</f>
        <v>0.5</v>
      </c>
      <c r="BB5" s="384">
        <f t="shared" ca="1" si="17"/>
        <v>78.771199999999993</v>
      </c>
      <c r="BC5" s="384">
        <f t="shared" ca="1" si="18"/>
        <v>26.257066666666663</v>
      </c>
      <c r="BD5" s="384">
        <f ca="1">IF(ISNUMBER(A5),INDIRECT(CONCATENATE("'Instrument List'!F",(MATCH(E5,'Instrument List'!A:A,0))-0)),"")</f>
        <v>1</v>
      </c>
    </row>
    <row r="6" spans="1:56">
      <c r="A6" s="427" t="str">
        <f t="shared" ref="A6:A10" si="21">IF(B6&gt;0,A5+1,"")</f>
        <v/>
      </c>
      <c r="B6" s="447"/>
      <c r="C6" s="428"/>
      <c r="D6" s="429"/>
      <c r="E6" s="429"/>
      <c r="F6" s="429"/>
      <c r="G6" s="430"/>
      <c r="H6" s="431"/>
      <c r="I6" s="432"/>
      <c r="J6" s="433"/>
      <c r="K6" s="432"/>
      <c r="L6" s="433"/>
      <c r="M6" s="432"/>
      <c r="N6" s="433"/>
      <c r="O6" s="434" t="str">
        <f t="shared" ref="O6:O10" si="22">IF(ISNUMBER(A6),IF(N6&gt;G6,1,-1),"")</f>
        <v/>
      </c>
      <c r="P6" s="435"/>
      <c r="Q6" s="435"/>
      <c r="R6" s="436"/>
      <c r="S6" s="437" t="str">
        <f t="shared" ref="S6:S10" si="23">IF(ISNUMBER(A6),IF(Q6="",P6,Q6),"")</f>
        <v/>
      </c>
      <c r="T6" s="437" t="str">
        <f t="shared" ref="T6:T10" si="24">IF(ISNUMBER(A6),IF(R6="",P6,R6),"")</f>
        <v/>
      </c>
      <c r="U6" s="436"/>
      <c r="V6" s="436"/>
      <c r="W6" s="438" t="str">
        <f t="shared" ref="W6:W10" si="25">IF(ISNUMBER(U6),IF(IF(F6="Short",G6-H6,H6-G6)*(AZ6/AY6)/U6&gt;0,IF(F6="Short",G6-H6,H6-G6)*(AZ6/AY6)/U6,0),"")</f>
        <v/>
      </c>
      <c r="X6" s="438" t="str">
        <f t="shared" ref="X6:X10" si="26">IF(ISNUMBER(U6),IF(ISNUMBER(J6),IF(IF(F6="Short",G6-J6,J6-G6)*(AZ6/AY6)/U6&gt;0,IF(F6="Short",G6-J6,J6-G6)*(AZ6/AY6)/U6,0),""),"")</f>
        <v/>
      </c>
      <c r="Y6" s="438" t="str">
        <f t="shared" ref="Y6:Y10" si="27">IF(ISNUMBER(L6),IF(ISNUMBER(L6),IF(IF(F6="Short",G6-L6,L6-G6)*(AZ6/AY6)/U6&gt;0,IF(F6="Short",G6-L6,L6-G6)*(AZ6/AY6)/U6,0),""),"")</f>
        <v/>
      </c>
      <c r="Z6" s="436"/>
      <c r="AA6" s="435"/>
      <c r="AB6" s="435"/>
      <c r="AC6" s="437" t="str">
        <f t="shared" ref="AC6:AC10" si="28">IF(ISNUMBER(A6),IF(AA6="",Z6,AA6),"")</f>
        <v/>
      </c>
      <c r="AD6" s="437" t="str">
        <f t="shared" ref="AD6:AD10" si="29">IF(ISNUMBER(A6),IF(AB6="",IF(AA6="",Z6,AA6),AB6),"")</f>
        <v/>
      </c>
      <c r="AE6" s="439"/>
      <c r="AF6" s="440" t="str">
        <f t="shared" ref="AF6:AF10" si="30">IF(ISNUMBER(A6),((AE6*AY6*AV6)+AX6)/AS6,"")</f>
        <v/>
      </c>
      <c r="AG6" s="429"/>
      <c r="AH6" s="435"/>
      <c r="AI6" s="435"/>
      <c r="AJ6" s="429"/>
      <c r="AK6" s="441" t="str">
        <f t="shared" ref="AK6:AK10" si="31">IF(ISNUMBER(A6),(IF(F6="Short",G6-H6,H6-G6)*AZ6-AX6)*I6,"")</f>
        <v/>
      </c>
      <c r="AL6" s="441" t="str">
        <f t="shared" ref="AL6:AL10" si="32">IF(ISNUMBER(J6),(IF(F6="Short",G6-J6,J6-G6)*AZ6-AX6)*K6,"")</f>
        <v/>
      </c>
      <c r="AM6" s="441" t="str">
        <f t="shared" ref="AM6:AM10" si="33">IF(ISNUMBER(L6),(IF(F6="Short",G6-L6,L6-G6)*AZ6-AX6)*M6,"")</f>
        <v/>
      </c>
      <c r="AN6" s="359" t="str">
        <f>IF(Overview!$K$17='Internal Calcs'!$P$22,IF(AK6="","",AK6),IF(Overview!$K$17='Internal Calcs'!$P$23,IF(AK6="","",AK6),IF(ISNUMBER(A6),(IF(F6="Short",G6-H6,H6-G6)*AZ6-AX6),"")))</f>
        <v/>
      </c>
      <c r="AO6" s="401" t="str">
        <f>IF(Overview!$K$17='Internal Calcs'!$P$22,IF(AL6="","",AL6),IF(Overview!$K$17='Internal Calcs'!$P$23,IF(AL6="","",AL6),IF(ISNUMBER(A6),IF(AL6="",(IF(F6="Short",G6-H6,H6-G6)*AZ6-AX6),(IF(F6="Short",G6-J6,J6-G6)*AZ6-AX6)),"")))</f>
        <v/>
      </c>
      <c r="AP6" s="359" t="str">
        <f>IF(Overview!$K$17='Internal Calcs'!$P$22,"",IF(Overview!$K$17='Internal Calcs'!$P$23,IF(AM6="","",AM6),IF(ISNUMBER(A6),IF(AM6="",(IF(F6="Short",G6-H6,H6-G6)*AZ6-AX6),(IF(F6="Short",G6-L6,L6-G6)*AZ6-AX6)),"")))</f>
        <v/>
      </c>
      <c r="AQ6" s="441" t="str">
        <f t="shared" ref="AQ6:AQ10" si="34">IF(ISNUMBER(A6),SUM(AK6:AM6),"")</f>
        <v/>
      </c>
      <c r="AR6" s="441" t="str">
        <f t="shared" ref="AR6:AR10" si="35">IF(ISNUMBER(A6),IF(AQ6&gt;0,"Winning","Losing"),"")</f>
        <v/>
      </c>
      <c r="AS6" s="441" t="str">
        <f t="shared" ref="AS6:AS10" si="36">IF(ISNUMBER(A6),AS5+AQ6,"")</f>
        <v/>
      </c>
      <c r="AT6" s="441" t="str">
        <f>IF(ISNUMBER(A6),MAX($AS$2:AS6)-AS6,"")</f>
        <v/>
      </c>
      <c r="AU6" s="442" t="str">
        <f t="shared" ref="AU6:AU10" si="37">IF(ISNUMBER(A6),AQ6/AS6,"")</f>
        <v/>
      </c>
      <c r="AV6" s="443" t="str">
        <f t="shared" ref="AV6:AV10" si="38">IF(ISNUMBER(A6),I6+K6+M6,"")</f>
        <v/>
      </c>
      <c r="AW6" s="443" t="str">
        <f t="shared" ref="AW6:AW10" si="39">IF(ISNUMBER(A6),ROUNDDOWN(C6/100,0),"")</f>
        <v/>
      </c>
      <c r="AX6" s="444" t="str">
        <f ca="1">IF(ISNUMBER($A6),INDIRECT(CONCATENATE("'Instrument List'!B",(MATCH(E6,'Instrument List'!A:A,0))-0)),"")</f>
        <v/>
      </c>
      <c r="AY6" s="444" t="str">
        <f ca="1">IF(ISNUMBER($A6),INDIRECT(CONCATENATE("'Instrument List'!D",(MATCH(E6,'Instrument List'!A:A,0))-0)),"")</f>
        <v/>
      </c>
      <c r="AZ6" s="444" t="str">
        <f ca="1">IF(ISNUMBER($A6),INDIRECT(CONCATENATE("'Instrument List'!C",(MATCH(E6,'Instrument List'!A:A,0))-0)),"")</f>
        <v/>
      </c>
      <c r="BA6" s="445" t="str">
        <f ca="1">IF(ISNUMBER(A6),INDIRECT(CONCATENATE("'Instrument List'!E",(MATCH(E6,'Instrument List'!A:A,0))-0)),"")</f>
        <v/>
      </c>
      <c r="BB6" s="446" t="str">
        <f t="shared" ref="BB6:BB10" si="40">IF(ISNUMBER(A6),AQ6/AY6,"")</f>
        <v/>
      </c>
      <c r="BC6" s="446" t="str">
        <f t="shared" ref="BC6:BC10" si="41">IF(ISNUMBER(A6),(AQ6/AY6)/(I6+K6+M6),"")</f>
        <v/>
      </c>
      <c r="BD6" s="446" t="str">
        <f ca="1">IF(ISNUMBER(A6),INDIRECT(CONCATENATE("'Instrument List'!F",(MATCH(E6,'Instrument List'!A:A,0))-0)),"")</f>
        <v/>
      </c>
    </row>
    <row r="7" spans="1:56">
      <c r="A7" s="407" t="str">
        <f t="shared" si="21"/>
        <v/>
      </c>
      <c r="B7" s="426"/>
      <c r="C7" s="408"/>
      <c r="D7" s="409"/>
      <c r="E7" s="409"/>
      <c r="F7" s="409"/>
      <c r="G7" s="410"/>
      <c r="H7" s="411"/>
      <c r="I7" s="412"/>
      <c r="J7" s="413"/>
      <c r="K7" s="412"/>
      <c r="L7" s="413"/>
      <c r="M7" s="412"/>
      <c r="N7" s="413"/>
      <c r="O7" s="414" t="str">
        <f t="shared" si="22"/>
        <v/>
      </c>
      <c r="P7" s="415"/>
      <c r="Q7" s="415"/>
      <c r="R7" s="415"/>
      <c r="S7" s="416" t="str">
        <f t="shared" si="23"/>
        <v/>
      </c>
      <c r="T7" s="416" t="str">
        <f t="shared" si="24"/>
        <v/>
      </c>
      <c r="U7" s="415"/>
      <c r="V7" s="415"/>
      <c r="W7" s="417" t="str">
        <f t="shared" si="25"/>
        <v/>
      </c>
      <c r="X7" s="417" t="str">
        <f t="shared" si="26"/>
        <v/>
      </c>
      <c r="Y7" s="417" t="str">
        <f t="shared" si="27"/>
        <v/>
      </c>
      <c r="Z7" s="415"/>
      <c r="AA7" s="415"/>
      <c r="AB7" s="415"/>
      <c r="AC7" s="416" t="str">
        <f t="shared" si="28"/>
        <v/>
      </c>
      <c r="AD7" s="416" t="str">
        <f t="shared" si="29"/>
        <v/>
      </c>
      <c r="AE7" s="418"/>
      <c r="AF7" s="419" t="str">
        <f t="shared" si="30"/>
        <v/>
      </c>
      <c r="AG7" s="409"/>
      <c r="AH7" s="415"/>
      <c r="AI7" s="415"/>
      <c r="AJ7" s="409"/>
      <c r="AK7" s="420" t="str">
        <f t="shared" si="31"/>
        <v/>
      </c>
      <c r="AL7" s="420" t="str">
        <f t="shared" si="32"/>
        <v/>
      </c>
      <c r="AM7" s="420" t="str">
        <f t="shared" si="33"/>
        <v/>
      </c>
      <c r="AN7" s="359" t="str">
        <f>IF(Overview!$K$17='Internal Calcs'!$P$22,IF(AK7="","",AK7),IF(Overview!$K$17='Internal Calcs'!$P$23,IF(AK7="","",AK7),IF(ISNUMBER(A7),(IF(F7="Short",G7-H7,H7-G7)*AZ7-AX7),"")))</f>
        <v/>
      </c>
      <c r="AO7" s="401" t="str">
        <f>IF(Overview!$K$17='Internal Calcs'!$P$22,IF(AL7="","",AL7),IF(Overview!$K$17='Internal Calcs'!$P$23,IF(AL7="","",AL7),IF(ISNUMBER(A7),IF(AL7="",(IF(F7="Short",G7-H7,H7-G7)*AZ7-AX7),(IF(F7="Short",G7-J7,J7-G7)*AZ7-AX7)),"")))</f>
        <v/>
      </c>
      <c r="AP7" s="359" t="str">
        <f>IF(Overview!$K$17='Internal Calcs'!$P$22,"",IF(Overview!$K$17='Internal Calcs'!$P$23,IF(AM7="","",AM7),IF(ISNUMBER(A7),IF(AM7="",(IF(F7="Short",G7-H7,H7-G7)*AZ7-AX7),(IF(F7="Short",G7-L7,L7-G7)*AZ7-AX7)),"")))</f>
        <v/>
      </c>
      <c r="AQ7" s="420" t="str">
        <f t="shared" si="34"/>
        <v/>
      </c>
      <c r="AR7" s="420" t="str">
        <f t="shared" si="35"/>
        <v/>
      </c>
      <c r="AS7" s="420" t="str">
        <f t="shared" si="36"/>
        <v/>
      </c>
      <c r="AT7" s="420" t="str">
        <f>IF(ISNUMBER(A7),MAX($AS$2:AS7)-AS7,"")</f>
        <v/>
      </c>
      <c r="AU7" s="421" t="str">
        <f t="shared" si="37"/>
        <v/>
      </c>
      <c r="AV7" s="422" t="str">
        <f t="shared" si="38"/>
        <v/>
      </c>
      <c r="AW7" s="422" t="str">
        <f t="shared" si="39"/>
        <v/>
      </c>
      <c r="AX7" s="423" t="str">
        <f ca="1">IF(ISNUMBER($A7),INDIRECT(CONCATENATE("'Instrument List'!B",(MATCH(E7,'Instrument List'!A:A,0))-0)),"")</f>
        <v/>
      </c>
      <c r="AY7" s="423" t="str">
        <f ca="1">IF(ISNUMBER($A7),INDIRECT(CONCATENATE("'Instrument List'!D",(MATCH(E7,'Instrument List'!A:A,0))-0)),"")</f>
        <v/>
      </c>
      <c r="AZ7" s="423" t="str">
        <f ca="1">IF(ISNUMBER($A7),INDIRECT(CONCATENATE("'Instrument List'!C",(MATCH(E7,'Instrument List'!A:A,0))-0)),"")</f>
        <v/>
      </c>
      <c r="BA7" s="424" t="str">
        <f ca="1">IF(ISNUMBER(A7),INDIRECT(CONCATENATE("'Instrument List'!E",(MATCH(E7,'Instrument List'!A:A,0))-0)),"")</f>
        <v/>
      </c>
      <c r="BB7" s="425" t="str">
        <f t="shared" si="40"/>
        <v/>
      </c>
      <c r="BC7" s="425" t="str">
        <f t="shared" si="41"/>
        <v/>
      </c>
      <c r="BD7" s="425" t="str">
        <f ca="1">IF(ISNUMBER(A7),INDIRECT(CONCATENATE("'Instrument List'!F",(MATCH(E7,'Instrument List'!A:A,0))-0)),"")</f>
        <v/>
      </c>
    </row>
    <row r="8" spans="1:56">
      <c r="A8" s="386" t="str">
        <f t="shared" si="21"/>
        <v/>
      </c>
      <c r="B8" s="387"/>
      <c r="C8" s="388"/>
      <c r="D8" s="389"/>
      <c r="E8" s="389"/>
      <c r="F8" s="389"/>
      <c r="G8" s="390"/>
      <c r="H8" s="391"/>
      <c r="I8" s="392"/>
      <c r="J8" s="393"/>
      <c r="K8" s="392"/>
      <c r="L8" s="393"/>
      <c r="M8" s="392"/>
      <c r="N8" s="393"/>
      <c r="O8" s="394" t="str">
        <f t="shared" si="22"/>
        <v/>
      </c>
      <c r="P8" s="395"/>
      <c r="Q8" s="395"/>
      <c r="R8" s="396"/>
      <c r="S8" s="397" t="str">
        <f t="shared" si="23"/>
        <v/>
      </c>
      <c r="T8" s="397" t="str">
        <f t="shared" si="24"/>
        <v/>
      </c>
      <c r="U8" s="396"/>
      <c r="V8" s="396"/>
      <c r="W8" s="398" t="str">
        <f t="shared" si="25"/>
        <v/>
      </c>
      <c r="X8" s="398" t="str">
        <f t="shared" si="26"/>
        <v/>
      </c>
      <c r="Y8" s="398" t="str">
        <f t="shared" si="27"/>
        <v/>
      </c>
      <c r="Z8" s="396"/>
      <c r="AA8" s="395"/>
      <c r="AB8" s="395"/>
      <c r="AC8" s="397" t="str">
        <f t="shared" si="28"/>
        <v/>
      </c>
      <c r="AD8" s="397" t="str">
        <f t="shared" si="29"/>
        <v/>
      </c>
      <c r="AE8" s="399"/>
      <c r="AF8" s="400" t="str">
        <f>IF(ISNUMBER(A8),((AE8*AY8*AV8)+AX8)/AS8,"")</f>
        <v/>
      </c>
      <c r="AG8" s="389"/>
      <c r="AH8" s="395"/>
      <c r="AI8" s="395"/>
      <c r="AJ8" s="389"/>
      <c r="AK8" s="401" t="str">
        <f t="shared" si="31"/>
        <v/>
      </c>
      <c r="AL8" s="401" t="str">
        <f t="shared" si="32"/>
        <v/>
      </c>
      <c r="AM8" s="401" t="str">
        <f t="shared" si="33"/>
        <v/>
      </c>
      <c r="AN8" s="359" t="str">
        <f>IF(Overview!$K$17='Internal Calcs'!$P$22,IF(AK8="","",AK8),IF(Overview!$K$17='Internal Calcs'!$P$23,IF(AK8="","",AK8),IF(ISNUMBER(A8),(IF(F8="Short",G8-H8,H8-G8)*AZ8-AX8),"")))</f>
        <v/>
      </c>
      <c r="AO8" s="401" t="str">
        <f>IF(Overview!$K$17='Internal Calcs'!$P$22,IF(AL8="","",AL8),IF(Overview!$K$17='Internal Calcs'!$P$23,IF(AL8="","",AL8),IF(ISNUMBER(A8),IF(AL8="",(IF(F8="Short",G8-H8,H8-G8)*AZ8-AX8),(IF(F8="Short",G8-J8,J8-G8)*AZ8-AX8)),"")))</f>
        <v/>
      </c>
      <c r="AP8" s="359" t="str">
        <f>IF(Overview!$K$17='Internal Calcs'!$P$22,"",IF(Overview!$K$17='Internal Calcs'!$P$23,IF(AM8="","",AM8),IF(ISNUMBER(A8),IF(AM8="",(IF(F8="Short",G8-H8,H8-G8)*AZ8-AX8),(IF(F8="Short",G8-L8,L8-G8)*AZ8-AX8)),"")))</f>
        <v/>
      </c>
      <c r="AQ8" s="401" t="str">
        <f t="shared" si="34"/>
        <v/>
      </c>
      <c r="AR8" s="401" t="str">
        <f t="shared" si="35"/>
        <v/>
      </c>
      <c r="AS8" s="401" t="str">
        <f t="shared" si="36"/>
        <v/>
      </c>
      <c r="AT8" s="401" t="str">
        <f>IF(ISNUMBER(A8),MAX($AS$2:AS8)-AS8,"")</f>
        <v/>
      </c>
      <c r="AU8" s="402" t="str">
        <f t="shared" si="37"/>
        <v/>
      </c>
      <c r="AV8" s="403" t="str">
        <f t="shared" si="38"/>
        <v/>
      </c>
      <c r="AW8" s="403" t="str">
        <f t="shared" si="39"/>
        <v/>
      </c>
      <c r="AX8" s="404" t="str">
        <f ca="1">IF(ISNUMBER($A8),INDIRECT(CONCATENATE("'Instrument List'!B",(MATCH(E8,'Instrument List'!A:A,0))-0)),"")</f>
        <v/>
      </c>
      <c r="AY8" s="404" t="str">
        <f ca="1">IF(ISNUMBER($A8),INDIRECT(CONCATENATE("'Instrument List'!D",(MATCH(E8,'Instrument List'!A:A,0))-0)),"")</f>
        <v/>
      </c>
      <c r="AZ8" s="404" t="str">
        <f ca="1">IF(ISNUMBER($A8),INDIRECT(CONCATENATE("'Instrument List'!C",(MATCH(E8,'Instrument List'!A:A,0))-0)),"")</f>
        <v/>
      </c>
      <c r="BA8" s="405" t="str">
        <f ca="1">IF(ISNUMBER(A8),INDIRECT(CONCATENATE("'Instrument List'!E",(MATCH(E8,'Instrument List'!A:A,0))-0)),"")</f>
        <v/>
      </c>
      <c r="BB8" s="406" t="str">
        <f t="shared" si="40"/>
        <v/>
      </c>
      <c r="BC8" s="406" t="str">
        <f t="shared" si="41"/>
        <v/>
      </c>
      <c r="BD8" s="406" t="str">
        <f ca="1">IF(ISNUMBER(A8),INDIRECT(CONCATENATE("'Instrument List'!F",(MATCH(E8,'Instrument List'!A:A,0))-0)),"")</f>
        <v/>
      </c>
    </row>
    <row r="9" spans="1:56">
      <c r="A9" s="407" t="str">
        <f t="shared" si="21"/>
        <v/>
      </c>
      <c r="B9" s="426"/>
      <c r="C9" s="408"/>
      <c r="D9" s="409"/>
      <c r="E9" s="409"/>
      <c r="F9" s="409"/>
      <c r="G9" s="410"/>
      <c r="H9" s="411"/>
      <c r="I9" s="412"/>
      <c r="J9" s="413"/>
      <c r="K9" s="412"/>
      <c r="L9" s="413"/>
      <c r="M9" s="412"/>
      <c r="N9" s="413"/>
      <c r="O9" s="414" t="str">
        <f t="shared" si="22"/>
        <v/>
      </c>
      <c r="P9" s="415"/>
      <c r="Q9" s="415"/>
      <c r="R9" s="415"/>
      <c r="S9" s="416" t="str">
        <f t="shared" si="23"/>
        <v/>
      </c>
      <c r="T9" s="416" t="str">
        <f t="shared" si="24"/>
        <v/>
      </c>
      <c r="U9" s="415"/>
      <c r="V9" s="415"/>
      <c r="W9" s="417" t="str">
        <f t="shared" si="25"/>
        <v/>
      </c>
      <c r="X9" s="417" t="str">
        <f t="shared" si="26"/>
        <v/>
      </c>
      <c r="Y9" s="417" t="str">
        <f t="shared" si="27"/>
        <v/>
      </c>
      <c r="Z9" s="415"/>
      <c r="AA9" s="415"/>
      <c r="AB9" s="415"/>
      <c r="AC9" s="416" t="str">
        <f t="shared" si="28"/>
        <v/>
      </c>
      <c r="AD9" s="416" t="str">
        <f t="shared" si="29"/>
        <v/>
      </c>
      <c r="AE9" s="418"/>
      <c r="AF9" s="419" t="str">
        <f t="shared" si="30"/>
        <v/>
      </c>
      <c r="AG9" s="409"/>
      <c r="AH9" s="415"/>
      <c r="AI9" s="415"/>
      <c r="AJ9" s="409"/>
      <c r="AK9" s="420" t="str">
        <f t="shared" si="31"/>
        <v/>
      </c>
      <c r="AL9" s="420" t="str">
        <f t="shared" si="32"/>
        <v/>
      </c>
      <c r="AM9" s="420" t="str">
        <f t="shared" si="33"/>
        <v/>
      </c>
      <c r="AN9" s="359" t="str">
        <f>IF(Overview!$K$17='Internal Calcs'!$P$22,IF(AK9="","",AK9),IF(Overview!$K$17='Internal Calcs'!$P$23,IF(AK9="","",AK9),IF(ISNUMBER(A9),(IF(F9="Short",G9-H9,H9-G9)*AZ9-AX9),"")))</f>
        <v/>
      </c>
      <c r="AO9" s="401" t="str">
        <f>IF(Overview!$K$17='Internal Calcs'!$P$22,IF(AL9="","",AL9),IF(Overview!$K$17='Internal Calcs'!$P$23,IF(AL9="","",AL9),IF(ISNUMBER(A9),IF(AL9="",(IF(F9="Short",G9-H9,H9-G9)*AZ9-AX9),(IF(F9="Short",G9-J9,J9-G9)*AZ9-AX9)),"")))</f>
        <v/>
      </c>
      <c r="AP9" s="359" t="str">
        <f>IF(Overview!$K$17='Internal Calcs'!$P$22,"",IF(Overview!$K$17='Internal Calcs'!$P$23,IF(AM9="","",AM9),IF(ISNUMBER(A9),IF(AM9="",(IF(F9="Short",G9-H9,H9-G9)*AZ9-AX9),(IF(F9="Short",G9-L9,L9-G9)*AZ9-AX9)),"")))</f>
        <v/>
      </c>
      <c r="AQ9" s="420" t="str">
        <f t="shared" si="34"/>
        <v/>
      </c>
      <c r="AR9" s="420" t="str">
        <f t="shared" si="35"/>
        <v/>
      </c>
      <c r="AS9" s="420" t="str">
        <f t="shared" si="36"/>
        <v/>
      </c>
      <c r="AT9" s="420" t="str">
        <f>IF(ISNUMBER(A9),MAX($AS$2:AS9)-AS9,"")</f>
        <v/>
      </c>
      <c r="AU9" s="421" t="str">
        <f t="shared" si="37"/>
        <v/>
      </c>
      <c r="AV9" s="422" t="str">
        <f t="shared" si="38"/>
        <v/>
      </c>
      <c r="AW9" s="422" t="str">
        <f t="shared" si="39"/>
        <v/>
      </c>
      <c r="AX9" s="423" t="str">
        <f ca="1">IF(ISNUMBER($A9),INDIRECT(CONCATENATE("'Instrument List'!B",(MATCH(E9,'Instrument List'!A:A,0))-0)),"")</f>
        <v/>
      </c>
      <c r="AY9" s="423" t="str">
        <f ca="1">IF(ISNUMBER($A9),INDIRECT(CONCATENATE("'Instrument List'!D",(MATCH(E9,'Instrument List'!A:A,0))-0)),"")</f>
        <v/>
      </c>
      <c r="AZ9" s="423" t="str">
        <f ca="1">IF(ISNUMBER($A9),INDIRECT(CONCATENATE("'Instrument List'!C",(MATCH(E9,'Instrument List'!A:A,0))-0)),"")</f>
        <v/>
      </c>
      <c r="BA9" s="424" t="str">
        <f ca="1">IF(ISNUMBER(A9),INDIRECT(CONCATENATE("'Instrument List'!E",(MATCH(E9,'Instrument List'!A:A,0))-0)),"")</f>
        <v/>
      </c>
      <c r="BB9" s="425" t="str">
        <f t="shared" si="40"/>
        <v/>
      </c>
      <c r="BC9" s="425" t="str">
        <f t="shared" si="41"/>
        <v/>
      </c>
      <c r="BD9" s="425" t="str">
        <f ca="1">IF(ISNUMBER(A9),INDIRECT(CONCATENATE("'Instrument List'!F",(MATCH(E9,'Instrument List'!A:A,0))-0)),"")</f>
        <v/>
      </c>
    </row>
    <row r="10" spans="1:56">
      <c r="A10" s="386" t="str">
        <f t="shared" si="21"/>
        <v/>
      </c>
      <c r="B10" s="387"/>
      <c r="C10" s="388"/>
      <c r="D10" s="389"/>
      <c r="E10" s="389"/>
      <c r="F10" s="389"/>
      <c r="G10" s="390"/>
      <c r="H10" s="391"/>
      <c r="I10" s="392"/>
      <c r="J10" s="393"/>
      <c r="K10" s="392"/>
      <c r="L10" s="393"/>
      <c r="M10" s="392"/>
      <c r="N10" s="393"/>
      <c r="O10" s="394" t="str">
        <f t="shared" si="22"/>
        <v/>
      </c>
      <c r="P10" s="395"/>
      <c r="Q10" s="395"/>
      <c r="R10" s="396"/>
      <c r="S10" s="397" t="str">
        <f t="shared" si="23"/>
        <v/>
      </c>
      <c r="T10" s="397" t="str">
        <f t="shared" si="24"/>
        <v/>
      </c>
      <c r="U10" s="396"/>
      <c r="V10" s="396"/>
      <c r="W10" s="398" t="str">
        <f t="shared" si="25"/>
        <v/>
      </c>
      <c r="X10" s="398" t="str">
        <f t="shared" si="26"/>
        <v/>
      </c>
      <c r="Y10" s="398" t="str">
        <f t="shared" si="27"/>
        <v/>
      </c>
      <c r="Z10" s="396"/>
      <c r="AA10" s="395"/>
      <c r="AB10" s="395"/>
      <c r="AC10" s="397" t="str">
        <f t="shared" si="28"/>
        <v/>
      </c>
      <c r="AD10" s="397" t="str">
        <f t="shared" si="29"/>
        <v/>
      </c>
      <c r="AE10" s="399"/>
      <c r="AF10" s="400" t="str">
        <f t="shared" si="30"/>
        <v/>
      </c>
      <c r="AG10" s="389"/>
      <c r="AH10" s="395"/>
      <c r="AI10" s="395"/>
      <c r="AJ10" s="389"/>
      <c r="AK10" s="401" t="str">
        <f t="shared" si="31"/>
        <v/>
      </c>
      <c r="AL10" s="401" t="str">
        <f t="shared" si="32"/>
        <v/>
      </c>
      <c r="AM10" s="401" t="str">
        <f t="shared" si="33"/>
        <v/>
      </c>
      <c r="AN10" s="359" t="str">
        <f>IF(Overview!$K$17='Internal Calcs'!$P$22,IF(AK10="","",AK10),IF(Overview!$K$17='Internal Calcs'!$P$23,IF(AK10="","",AK10),IF(ISNUMBER(A10),(IF(F10="Short",G10-H10,H10-G10)*AZ10-AX10),"")))</f>
        <v/>
      </c>
      <c r="AO10" s="401" t="str">
        <f>IF(Overview!$K$17='Internal Calcs'!$P$22,IF(AL10="","",AL10),IF(Overview!$K$17='Internal Calcs'!$P$23,IF(AL10="","",AL10),IF(ISNUMBER(A10),IF(AL10="",(IF(F10="Short",G10-H10,H10-G10)*AZ10-AX10),(IF(F10="Short",G10-J10,J10-G10)*AZ10-AX10)),"")))</f>
        <v/>
      </c>
      <c r="AP10" s="359" t="str">
        <f>IF(Overview!$K$17='Internal Calcs'!$P$22,"",IF(Overview!$K$17='Internal Calcs'!$P$23,IF(AM10="","",AM10),IF(ISNUMBER(A10),IF(AM10="",(IF(F10="Short",G10-H10,H10-G10)*AZ10-AX10),(IF(F10="Short",G10-L10,L10-G10)*AZ10-AX10)),"")))</f>
        <v/>
      </c>
      <c r="AQ10" s="401" t="str">
        <f t="shared" si="34"/>
        <v/>
      </c>
      <c r="AR10" s="401" t="str">
        <f t="shared" si="35"/>
        <v/>
      </c>
      <c r="AS10" s="401" t="str">
        <f t="shared" si="36"/>
        <v/>
      </c>
      <c r="AT10" s="401" t="str">
        <f>IF(ISNUMBER(A10),MAX($AS$2:AS10)-AS10,"")</f>
        <v/>
      </c>
      <c r="AU10" s="402" t="str">
        <f t="shared" si="37"/>
        <v/>
      </c>
      <c r="AV10" s="403" t="str">
        <f t="shared" si="38"/>
        <v/>
      </c>
      <c r="AW10" s="403" t="str">
        <f t="shared" si="39"/>
        <v/>
      </c>
      <c r="AX10" s="404" t="str">
        <f ca="1">IF(ISNUMBER($A10),INDIRECT(CONCATENATE("'Instrument List'!B",(MATCH(E10,'Instrument List'!A:A,0))-0)),"")</f>
        <v/>
      </c>
      <c r="AY10" s="404" t="str">
        <f ca="1">IF(ISNUMBER($A10),INDIRECT(CONCATENATE("'Instrument List'!D",(MATCH(E10,'Instrument List'!A:A,0))-0)),"")</f>
        <v/>
      </c>
      <c r="AZ10" s="404" t="str">
        <f ca="1">IF(ISNUMBER($A10),INDIRECT(CONCATENATE("'Instrument List'!C",(MATCH(E10,'Instrument List'!A:A,0))-0)),"")</f>
        <v/>
      </c>
      <c r="BA10" s="405" t="str">
        <f ca="1">IF(ISNUMBER(A10),INDIRECT(CONCATENATE("'Instrument List'!E",(MATCH(E10,'Instrument List'!A:A,0))-0)),"")</f>
        <v/>
      </c>
      <c r="BB10" s="406" t="str">
        <f t="shared" si="40"/>
        <v/>
      </c>
      <c r="BC10" s="406" t="str">
        <f t="shared" si="41"/>
        <v/>
      </c>
      <c r="BD10" s="406" t="str">
        <f ca="1">IF(ISNUMBER(A10),INDIRECT(CONCATENATE("'Instrument List'!F",(MATCH(E10,'Instrument List'!A:A,0))-0)),"")</f>
        <v/>
      </c>
    </row>
    <row r="11" spans="1:56">
      <c r="A11" s="407" t="str">
        <f t="shared" ref="A11:A74" si="42">IF(B11&gt;0,A10+1,"")</f>
        <v/>
      </c>
      <c r="B11" s="426"/>
      <c r="C11" s="408"/>
      <c r="D11" s="409"/>
      <c r="E11" s="409"/>
      <c r="F11" s="409"/>
      <c r="G11" s="410"/>
      <c r="H11" s="411"/>
      <c r="I11" s="412"/>
      <c r="J11" s="413"/>
      <c r="K11" s="412"/>
      <c r="L11" s="413"/>
      <c r="M11" s="412"/>
      <c r="N11" s="413"/>
      <c r="O11" s="414" t="str">
        <f t="shared" ref="O11:O74" si="43">IF(ISNUMBER(A11),IF(N11&gt;G11,1,-1),"")</f>
        <v/>
      </c>
      <c r="P11" s="415"/>
      <c r="Q11" s="415"/>
      <c r="R11" s="415"/>
      <c r="S11" s="416" t="str">
        <f t="shared" ref="S11:S74" si="44">IF(ISNUMBER(A11),IF(Q11="",P11,Q11),"")</f>
        <v/>
      </c>
      <c r="T11" s="416" t="str">
        <f t="shared" ref="T11:T74" si="45">IF(ISNUMBER(A11),IF(R11="",P11,R11),"")</f>
        <v/>
      </c>
      <c r="U11" s="415"/>
      <c r="V11" s="415"/>
      <c r="W11" s="417" t="str">
        <f t="shared" ref="W11:W74" si="46">IF(ISNUMBER(U11),IF(IF(F11="Short",G11-H11,H11-G11)*(AZ11/AY11)/U11&gt;0,IF(F11="Short",G11-H11,H11-G11)*(AZ11/AY11)/U11,0),"")</f>
        <v/>
      </c>
      <c r="X11" s="417" t="str">
        <f t="shared" ref="X11:X74" si="47">IF(ISNUMBER(U11),IF(ISNUMBER(J11),IF(IF(F11="Short",G11-J11,J11-G11)*(AZ11/AY11)/U11&gt;0,IF(F11="Short",G11-J11,J11-G11)*(AZ11/AY11)/U11,0),""),"")</f>
        <v/>
      </c>
      <c r="Y11" s="417" t="str">
        <f t="shared" ref="Y11:Y74" si="48">IF(ISNUMBER(L11),IF(ISNUMBER(L11),IF(IF(F11="Short",G11-L11,L11-G11)*(AZ11/AY11)/U11&gt;0,IF(F11="Short",G11-L11,L11-G11)*(AZ11/AY11)/U11,0),""),"")</f>
        <v/>
      </c>
      <c r="Z11" s="415"/>
      <c r="AA11" s="415"/>
      <c r="AB11" s="415"/>
      <c r="AC11" s="416" t="str">
        <f t="shared" ref="AC11:AC74" si="49">IF(ISNUMBER(A11),IF(AA11="",Z11,AA11),"")</f>
        <v/>
      </c>
      <c r="AD11" s="416" t="str">
        <f t="shared" ref="AD11:AD74" si="50">IF(ISNUMBER(A11),IF(AB11="",IF(AA11="",Z11,AA11),AB11),"")</f>
        <v/>
      </c>
      <c r="AE11" s="418"/>
      <c r="AF11" s="419" t="str">
        <f t="shared" ref="AF11:AF74" si="51">IF(ISNUMBER(A11),((AE11*AY11*AV11)+AX11)/AS11,"")</f>
        <v/>
      </c>
      <c r="AG11" s="409"/>
      <c r="AH11" s="415"/>
      <c r="AI11" s="415"/>
      <c r="AJ11" s="409"/>
      <c r="AK11" s="420" t="str">
        <f t="shared" ref="AK11:AK74" si="52">IF(ISNUMBER(A11),(IF(F11="Short",G11-H11,H11-G11)*AZ11-AX11)*I11,"")</f>
        <v/>
      </c>
      <c r="AL11" s="420" t="str">
        <f t="shared" ref="AL11:AL74" si="53">IF(ISNUMBER(J11),(IF(F11="Short",G11-J11,J11-G11)*AZ11-AX11)*K11,"")</f>
        <v/>
      </c>
      <c r="AM11" s="420" t="str">
        <f t="shared" ref="AM11:AM74" si="54">IF(ISNUMBER(L11),(IF(F11="Short",G11-L11,L11-G11)*AZ11-AX11)*M11,"")</f>
        <v/>
      </c>
      <c r="AN11" s="359" t="str">
        <f>IF(Overview!$K$17='Internal Calcs'!$P$22,IF(AK11="","",AK11),IF(Overview!$K$17='Internal Calcs'!$P$23,IF(AK11="","",AK11),IF(ISNUMBER(A11),(IF(F11="Short",G11-H11,H11-G11)*AZ11-AX11),"")))</f>
        <v/>
      </c>
      <c r="AO11" s="401" t="str">
        <f>IF(Overview!$K$17='Internal Calcs'!$P$22,IF(AL11="","",AL11),IF(Overview!$K$17='Internal Calcs'!$P$23,IF(AL11="","",AL11),IF(ISNUMBER(A11),IF(AL11="",(IF(F11="Short",G11-H11,H11-G11)*AZ11-AX11),(IF(F11="Short",G11-J11,J11-G11)*AZ11-AX11)),"")))</f>
        <v/>
      </c>
      <c r="AP11" s="359" t="str">
        <f>IF(Overview!$K$17='Internal Calcs'!$P$22,"",IF(Overview!$K$17='Internal Calcs'!$P$23,IF(AM11="","",AM11),IF(ISNUMBER(A11),IF(AM11="",(IF(F11="Short",G11-H11,H11-G11)*AZ11-AX11),(IF(F11="Short",G11-L11,L11-G11)*AZ11-AX11)),"")))</f>
        <v/>
      </c>
      <c r="AQ11" s="420" t="str">
        <f t="shared" ref="AQ11:AQ74" si="55">IF(ISNUMBER(A11),SUM(AK11:AM11),"")</f>
        <v/>
      </c>
      <c r="AR11" s="420" t="str">
        <f t="shared" ref="AR11:AR74" si="56">IF(ISNUMBER(A11),IF(AQ11&gt;0,"Winning","Losing"),"")</f>
        <v/>
      </c>
      <c r="AS11" s="420" t="str">
        <f t="shared" ref="AS11:AS74" si="57">IF(ISNUMBER(A11),AS10+AQ11,"")</f>
        <v/>
      </c>
      <c r="AT11" s="420" t="str">
        <f>IF(ISNUMBER(A11),MAX($AS$2:AS11)-AS11,"")</f>
        <v/>
      </c>
      <c r="AU11" s="421" t="str">
        <f t="shared" ref="AU11:AU74" si="58">IF(ISNUMBER(A11),AQ11/AS11,"")</f>
        <v/>
      </c>
      <c r="AV11" s="422" t="str">
        <f t="shared" ref="AV11:AV74" si="59">IF(ISNUMBER(A11),I11+K11+M11,"")</f>
        <v/>
      </c>
      <c r="AW11" s="422" t="str">
        <f t="shared" ref="AW11:AW74" si="60">IF(ISNUMBER(A11),ROUNDDOWN(C11/100,0),"")</f>
        <v/>
      </c>
      <c r="AX11" s="423" t="str">
        <f ca="1">IF(ISNUMBER($A11),INDIRECT(CONCATENATE("'Instrument List'!B",(MATCH(E11,'Instrument List'!A:A,0))-0)),"")</f>
        <v/>
      </c>
      <c r="AY11" s="423" t="str">
        <f ca="1">IF(ISNUMBER($A11),INDIRECT(CONCATENATE("'Instrument List'!D",(MATCH(E11,'Instrument List'!A:A,0))-0)),"")</f>
        <v/>
      </c>
      <c r="AZ11" s="423" t="str">
        <f ca="1">IF(ISNUMBER($A11),INDIRECT(CONCATENATE("'Instrument List'!C",(MATCH(E11,'Instrument List'!A:A,0))-0)),"")</f>
        <v/>
      </c>
      <c r="BA11" s="424" t="str">
        <f ca="1">IF(ISNUMBER(A11),INDIRECT(CONCATENATE("'Instrument List'!E",(MATCH(E11,'Instrument List'!A:A,0))-0)),"")</f>
        <v/>
      </c>
      <c r="BB11" s="425" t="str">
        <f t="shared" ref="BB11:BB74" si="61">IF(ISNUMBER(A11),AQ11/AY11,"")</f>
        <v/>
      </c>
      <c r="BC11" s="425" t="str">
        <f t="shared" ref="BC11:BC74" si="62">IF(ISNUMBER(A11),(AQ11/AY11)/(I11+K11+M11),"")</f>
        <v/>
      </c>
      <c r="BD11" s="425" t="str">
        <f ca="1">IF(ISNUMBER(A11),INDIRECT(CONCATENATE("'Instrument List'!F",(MATCH(E11,'Instrument List'!A:A,0))-0)),"")</f>
        <v/>
      </c>
    </row>
    <row r="12" spans="1:56">
      <c r="A12" s="386" t="str">
        <f t="shared" si="42"/>
        <v/>
      </c>
      <c r="B12" s="387"/>
      <c r="C12" s="388"/>
      <c r="D12" s="389"/>
      <c r="E12" s="389"/>
      <c r="F12" s="389"/>
      <c r="G12" s="390"/>
      <c r="H12" s="391"/>
      <c r="I12" s="392"/>
      <c r="J12" s="393"/>
      <c r="K12" s="392"/>
      <c r="L12" s="393"/>
      <c r="M12" s="392"/>
      <c r="N12" s="393"/>
      <c r="O12" s="394" t="str">
        <f t="shared" si="43"/>
        <v/>
      </c>
      <c r="P12" s="395"/>
      <c r="Q12" s="395"/>
      <c r="R12" s="396"/>
      <c r="S12" s="397" t="str">
        <f t="shared" si="44"/>
        <v/>
      </c>
      <c r="T12" s="397" t="str">
        <f t="shared" si="45"/>
        <v/>
      </c>
      <c r="U12" s="396"/>
      <c r="V12" s="396"/>
      <c r="W12" s="398" t="str">
        <f t="shared" si="46"/>
        <v/>
      </c>
      <c r="X12" s="398" t="str">
        <f t="shared" si="47"/>
        <v/>
      </c>
      <c r="Y12" s="398" t="str">
        <f t="shared" si="48"/>
        <v/>
      </c>
      <c r="Z12" s="396"/>
      <c r="AA12" s="395"/>
      <c r="AB12" s="395"/>
      <c r="AC12" s="397" t="str">
        <f t="shared" si="49"/>
        <v/>
      </c>
      <c r="AD12" s="397" t="str">
        <f t="shared" si="50"/>
        <v/>
      </c>
      <c r="AE12" s="399"/>
      <c r="AF12" s="400" t="str">
        <f t="shared" si="51"/>
        <v/>
      </c>
      <c r="AG12" s="389"/>
      <c r="AH12" s="395"/>
      <c r="AI12" s="395"/>
      <c r="AJ12" s="389"/>
      <c r="AK12" s="401" t="str">
        <f t="shared" si="52"/>
        <v/>
      </c>
      <c r="AL12" s="401" t="str">
        <f t="shared" si="53"/>
        <v/>
      </c>
      <c r="AM12" s="401" t="str">
        <f t="shared" si="54"/>
        <v/>
      </c>
      <c r="AN12" s="359" t="str">
        <f>IF(Overview!$K$17='Internal Calcs'!$P$22,IF(AK12="","",AK12),IF(Overview!$K$17='Internal Calcs'!$P$23,IF(AK12="","",AK12),IF(ISNUMBER(A12),(IF(F12="Short",G12-H12,H12-G12)*AZ12-AX12),"")))</f>
        <v/>
      </c>
      <c r="AO12" s="401" t="str">
        <f>IF(Overview!$K$17='Internal Calcs'!$P$22,IF(AL12="","",AL12),IF(Overview!$K$17='Internal Calcs'!$P$23,IF(AL12="","",AL12),IF(ISNUMBER(A12),IF(AL12="",(IF(F12="Short",G12-H12,H12-G12)*AZ12-AX12),(IF(F12="Short",G12-J12,J12-G12)*AZ12-AX12)),"")))</f>
        <v/>
      </c>
      <c r="AP12" s="359" t="str">
        <f>IF(Overview!$K$17='Internal Calcs'!$P$22,"",IF(Overview!$K$17='Internal Calcs'!$P$23,IF(AM12="","",AM12),IF(ISNUMBER(A12),IF(AM12="",(IF(F12="Short",G12-H12,H12-G12)*AZ12-AX12),(IF(F12="Short",G12-L12,L12-G12)*AZ12-AX12)),"")))</f>
        <v/>
      </c>
      <c r="AQ12" s="401" t="str">
        <f t="shared" si="55"/>
        <v/>
      </c>
      <c r="AR12" s="401" t="str">
        <f t="shared" si="56"/>
        <v/>
      </c>
      <c r="AS12" s="401" t="str">
        <f t="shared" si="57"/>
        <v/>
      </c>
      <c r="AT12" s="401" t="str">
        <f>IF(ISNUMBER(A12),MAX($AS$2:AS12)-AS12,"")</f>
        <v/>
      </c>
      <c r="AU12" s="402" t="str">
        <f t="shared" si="58"/>
        <v/>
      </c>
      <c r="AV12" s="403" t="str">
        <f t="shared" si="59"/>
        <v/>
      </c>
      <c r="AW12" s="403" t="str">
        <f t="shared" si="60"/>
        <v/>
      </c>
      <c r="AX12" s="404" t="str">
        <f ca="1">IF(ISNUMBER($A12),INDIRECT(CONCATENATE("'Instrument List'!B",(MATCH(E12,'Instrument List'!A:A,0))-0)),"")</f>
        <v/>
      </c>
      <c r="AY12" s="404" t="str">
        <f ca="1">IF(ISNUMBER($A12),INDIRECT(CONCATENATE("'Instrument List'!D",(MATCH(E12,'Instrument List'!A:A,0))-0)),"")</f>
        <v/>
      </c>
      <c r="AZ12" s="404" t="str">
        <f ca="1">IF(ISNUMBER($A12),INDIRECT(CONCATENATE("'Instrument List'!C",(MATCH(E12,'Instrument List'!A:A,0))-0)),"")</f>
        <v/>
      </c>
      <c r="BA12" s="405" t="str">
        <f ca="1">IF(ISNUMBER(A12),INDIRECT(CONCATENATE("'Instrument List'!E",(MATCH(E12,'Instrument List'!A:A,0))-0)),"")</f>
        <v/>
      </c>
      <c r="BB12" s="406" t="str">
        <f t="shared" si="61"/>
        <v/>
      </c>
      <c r="BC12" s="406" t="str">
        <f t="shared" si="62"/>
        <v/>
      </c>
      <c r="BD12" s="406" t="str">
        <f ca="1">IF(ISNUMBER(A12),INDIRECT(CONCATENATE("'Instrument List'!F",(MATCH(E12,'Instrument List'!A:A,0))-0)),"")</f>
        <v/>
      </c>
    </row>
    <row r="13" spans="1:56">
      <c r="A13" s="407" t="str">
        <f t="shared" si="42"/>
        <v/>
      </c>
      <c r="B13" s="426"/>
      <c r="C13" s="408"/>
      <c r="D13" s="409"/>
      <c r="E13" s="409"/>
      <c r="F13" s="409"/>
      <c r="G13" s="410"/>
      <c r="H13" s="411"/>
      <c r="I13" s="412"/>
      <c r="J13" s="413"/>
      <c r="K13" s="412"/>
      <c r="L13" s="413"/>
      <c r="M13" s="412"/>
      <c r="N13" s="413"/>
      <c r="O13" s="414" t="str">
        <f t="shared" si="43"/>
        <v/>
      </c>
      <c r="P13" s="415"/>
      <c r="Q13" s="415"/>
      <c r="R13" s="415"/>
      <c r="S13" s="416" t="str">
        <f t="shared" si="44"/>
        <v/>
      </c>
      <c r="T13" s="416" t="str">
        <f t="shared" si="45"/>
        <v/>
      </c>
      <c r="U13" s="415"/>
      <c r="V13" s="415"/>
      <c r="W13" s="417" t="str">
        <f t="shared" si="46"/>
        <v/>
      </c>
      <c r="X13" s="417" t="str">
        <f t="shared" si="47"/>
        <v/>
      </c>
      <c r="Y13" s="417" t="str">
        <f t="shared" si="48"/>
        <v/>
      </c>
      <c r="Z13" s="415"/>
      <c r="AA13" s="415"/>
      <c r="AB13" s="415"/>
      <c r="AC13" s="416" t="str">
        <f t="shared" si="49"/>
        <v/>
      </c>
      <c r="AD13" s="416" t="str">
        <f t="shared" si="50"/>
        <v/>
      </c>
      <c r="AE13" s="418"/>
      <c r="AF13" s="419" t="str">
        <f t="shared" si="51"/>
        <v/>
      </c>
      <c r="AG13" s="409"/>
      <c r="AH13" s="415"/>
      <c r="AI13" s="415"/>
      <c r="AJ13" s="409"/>
      <c r="AK13" s="420" t="str">
        <f t="shared" si="52"/>
        <v/>
      </c>
      <c r="AL13" s="420" t="str">
        <f t="shared" si="53"/>
        <v/>
      </c>
      <c r="AM13" s="420" t="str">
        <f t="shared" si="54"/>
        <v/>
      </c>
      <c r="AN13" s="359" t="str">
        <f>IF(Overview!$K$17='Internal Calcs'!$P$22,IF(AK13="","",AK13),IF(Overview!$K$17='Internal Calcs'!$P$23,IF(AK13="","",AK13),IF(ISNUMBER(A13),(IF(F13="Short",G13-H13,H13-G13)*AZ13-AX13),"")))</f>
        <v/>
      </c>
      <c r="AO13" s="401" t="str">
        <f>IF(Overview!$K$17='Internal Calcs'!$P$22,IF(AL13="","",AL13),IF(Overview!$K$17='Internal Calcs'!$P$23,IF(AL13="","",AL13),IF(ISNUMBER(A13),IF(AL13="",(IF(F13="Short",G13-H13,H13-G13)*AZ13-AX13),(IF(F13="Short",G13-J13,J13-G13)*AZ13-AX13)),"")))</f>
        <v/>
      </c>
      <c r="AP13" s="359" t="str">
        <f>IF(Overview!$K$17='Internal Calcs'!$P$22,"",IF(Overview!$K$17='Internal Calcs'!$P$23,IF(AM13="","",AM13),IF(ISNUMBER(A13),IF(AM13="",(IF(F13="Short",G13-H13,H13-G13)*AZ13-AX13),(IF(F13="Short",G13-L13,L13-G13)*AZ13-AX13)),"")))</f>
        <v/>
      </c>
      <c r="AQ13" s="420" t="str">
        <f t="shared" si="55"/>
        <v/>
      </c>
      <c r="AR13" s="420" t="str">
        <f t="shared" si="56"/>
        <v/>
      </c>
      <c r="AS13" s="420" t="str">
        <f t="shared" si="57"/>
        <v/>
      </c>
      <c r="AT13" s="420" t="str">
        <f>IF(ISNUMBER(A13),MAX($AS$2:AS13)-AS13,"")</f>
        <v/>
      </c>
      <c r="AU13" s="421" t="str">
        <f t="shared" si="58"/>
        <v/>
      </c>
      <c r="AV13" s="422" t="str">
        <f t="shared" si="59"/>
        <v/>
      </c>
      <c r="AW13" s="422" t="str">
        <f t="shared" si="60"/>
        <v/>
      </c>
      <c r="AX13" s="423" t="str">
        <f ca="1">IF(ISNUMBER($A13),INDIRECT(CONCATENATE("'Instrument List'!B",(MATCH(E13,'Instrument List'!A:A,0))-0)),"")</f>
        <v/>
      </c>
      <c r="AY13" s="423" t="str">
        <f ca="1">IF(ISNUMBER($A13),INDIRECT(CONCATENATE("'Instrument List'!D",(MATCH(E13,'Instrument List'!A:A,0))-0)),"")</f>
        <v/>
      </c>
      <c r="AZ13" s="423" t="str">
        <f ca="1">IF(ISNUMBER($A13),INDIRECT(CONCATENATE("'Instrument List'!C",(MATCH(E13,'Instrument List'!A:A,0))-0)),"")</f>
        <v/>
      </c>
      <c r="BA13" s="424" t="str">
        <f ca="1">IF(ISNUMBER(A13),INDIRECT(CONCATENATE("'Instrument List'!E",(MATCH(E13,'Instrument List'!A:A,0))-0)),"")</f>
        <v/>
      </c>
      <c r="BB13" s="425" t="str">
        <f t="shared" si="61"/>
        <v/>
      </c>
      <c r="BC13" s="425" t="str">
        <f t="shared" si="62"/>
        <v/>
      </c>
      <c r="BD13" s="425" t="str">
        <f ca="1">IF(ISNUMBER(A13),INDIRECT(CONCATENATE("'Instrument List'!F",(MATCH(E13,'Instrument List'!A:A,0))-0)),"")</f>
        <v/>
      </c>
    </row>
    <row r="14" spans="1:56">
      <c r="A14" s="386" t="str">
        <f t="shared" si="42"/>
        <v/>
      </c>
      <c r="B14" s="387"/>
      <c r="C14" s="388"/>
      <c r="D14" s="389"/>
      <c r="E14" s="389"/>
      <c r="F14" s="389"/>
      <c r="G14" s="390"/>
      <c r="H14" s="391"/>
      <c r="I14" s="392"/>
      <c r="J14" s="393"/>
      <c r="K14" s="392"/>
      <c r="L14" s="393"/>
      <c r="M14" s="392"/>
      <c r="N14" s="393"/>
      <c r="O14" s="394" t="str">
        <f t="shared" si="43"/>
        <v/>
      </c>
      <c r="P14" s="395"/>
      <c r="Q14" s="395"/>
      <c r="R14" s="396"/>
      <c r="S14" s="397" t="str">
        <f t="shared" si="44"/>
        <v/>
      </c>
      <c r="T14" s="397" t="str">
        <f t="shared" si="45"/>
        <v/>
      </c>
      <c r="U14" s="396"/>
      <c r="V14" s="396"/>
      <c r="W14" s="398" t="str">
        <f t="shared" si="46"/>
        <v/>
      </c>
      <c r="X14" s="398" t="str">
        <f t="shared" si="47"/>
        <v/>
      </c>
      <c r="Y14" s="398" t="str">
        <f t="shared" si="48"/>
        <v/>
      </c>
      <c r="Z14" s="396"/>
      <c r="AA14" s="395"/>
      <c r="AB14" s="395"/>
      <c r="AC14" s="397" t="str">
        <f t="shared" si="49"/>
        <v/>
      </c>
      <c r="AD14" s="397" t="str">
        <f t="shared" si="50"/>
        <v/>
      </c>
      <c r="AE14" s="399"/>
      <c r="AF14" s="400" t="str">
        <f t="shared" si="51"/>
        <v/>
      </c>
      <c r="AG14" s="389"/>
      <c r="AH14" s="395"/>
      <c r="AI14" s="395"/>
      <c r="AJ14" s="389"/>
      <c r="AK14" s="401" t="str">
        <f t="shared" si="52"/>
        <v/>
      </c>
      <c r="AL14" s="401" t="str">
        <f t="shared" si="53"/>
        <v/>
      </c>
      <c r="AM14" s="401" t="str">
        <f t="shared" si="54"/>
        <v/>
      </c>
      <c r="AN14" s="359" t="str">
        <f>IF(Overview!$K$17='Internal Calcs'!$P$22,IF(AK14="","",AK14),IF(Overview!$K$17='Internal Calcs'!$P$23,IF(AK14="","",AK14),IF(ISNUMBER(A14),(IF(F14="Short",G14-H14,H14-G14)*AZ14-AX14),"")))</f>
        <v/>
      </c>
      <c r="AO14" s="401" t="str">
        <f>IF(Overview!$K$17='Internal Calcs'!$P$22,IF(AL14="","",AL14),IF(Overview!$K$17='Internal Calcs'!$P$23,IF(AL14="","",AL14),IF(ISNUMBER(A14),IF(AL14="",(IF(F14="Short",G14-H14,H14-G14)*AZ14-AX14),(IF(F14="Short",G14-J14,J14-G14)*AZ14-AX14)),"")))</f>
        <v/>
      </c>
      <c r="AP14" s="359" t="str">
        <f>IF(Overview!$K$17='Internal Calcs'!$P$22,"",IF(Overview!$K$17='Internal Calcs'!$P$23,IF(AM14="","",AM14),IF(ISNUMBER(A14),IF(AM14="",(IF(F14="Short",G14-H14,H14-G14)*AZ14-AX14),(IF(F14="Short",G14-L14,L14-G14)*AZ14-AX14)),"")))</f>
        <v/>
      </c>
      <c r="AQ14" s="401" t="str">
        <f t="shared" si="55"/>
        <v/>
      </c>
      <c r="AR14" s="401" t="str">
        <f t="shared" si="56"/>
        <v/>
      </c>
      <c r="AS14" s="401" t="str">
        <f t="shared" si="57"/>
        <v/>
      </c>
      <c r="AT14" s="401" t="str">
        <f>IF(ISNUMBER(A14),MAX($AS$2:AS14)-AS14,"")</f>
        <v/>
      </c>
      <c r="AU14" s="402" t="str">
        <f t="shared" si="58"/>
        <v/>
      </c>
      <c r="AV14" s="403" t="str">
        <f t="shared" si="59"/>
        <v/>
      </c>
      <c r="AW14" s="403" t="str">
        <f t="shared" si="60"/>
        <v/>
      </c>
      <c r="AX14" s="404" t="str">
        <f ca="1">IF(ISNUMBER($A14),INDIRECT(CONCATENATE("'Instrument List'!B",(MATCH(E14,'Instrument List'!A:A,0))-0)),"")</f>
        <v/>
      </c>
      <c r="AY14" s="404" t="str">
        <f ca="1">IF(ISNUMBER($A14),INDIRECT(CONCATENATE("'Instrument List'!D",(MATCH(E14,'Instrument List'!A:A,0))-0)),"")</f>
        <v/>
      </c>
      <c r="AZ14" s="404" t="str">
        <f ca="1">IF(ISNUMBER($A14),INDIRECT(CONCATENATE("'Instrument List'!C",(MATCH(E14,'Instrument List'!A:A,0))-0)),"")</f>
        <v/>
      </c>
      <c r="BA14" s="405" t="str">
        <f ca="1">IF(ISNUMBER(A14),INDIRECT(CONCATENATE("'Instrument List'!E",(MATCH(E14,'Instrument List'!A:A,0))-0)),"")</f>
        <v/>
      </c>
      <c r="BB14" s="406" t="str">
        <f t="shared" si="61"/>
        <v/>
      </c>
      <c r="BC14" s="406" t="str">
        <f t="shared" si="62"/>
        <v/>
      </c>
      <c r="BD14" s="406" t="str">
        <f ca="1">IF(ISNUMBER(A14),INDIRECT(CONCATENATE("'Instrument List'!F",(MATCH(E14,'Instrument List'!A:A,0))-0)),"")</f>
        <v/>
      </c>
    </row>
    <row r="15" spans="1:56">
      <c r="A15" s="407" t="str">
        <f t="shared" si="42"/>
        <v/>
      </c>
      <c r="B15" s="426"/>
      <c r="C15" s="408"/>
      <c r="D15" s="409"/>
      <c r="E15" s="409"/>
      <c r="F15" s="409"/>
      <c r="G15" s="410"/>
      <c r="H15" s="411"/>
      <c r="I15" s="412"/>
      <c r="J15" s="413"/>
      <c r="K15" s="412"/>
      <c r="L15" s="413"/>
      <c r="M15" s="412"/>
      <c r="N15" s="413"/>
      <c r="O15" s="414" t="str">
        <f t="shared" si="43"/>
        <v/>
      </c>
      <c r="P15" s="415"/>
      <c r="Q15" s="415"/>
      <c r="R15" s="415"/>
      <c r="S15" s="416" t="str">
        <f t="shared" si="44"/>
        <v/>
      </c>
      <c r="T15" s="416" t="str">
        <f t="shared" si="45"/>
        <v/>
      </c>
      <c r="U15" s="415"/>
      <c r="V15" s="415"/>
      <c r="W15" s="417" t="str">
        <f t="shared" si="46"/>
        <v/>
      </c>
      <c r="X15" s="417" t="str">
        <f t="shared" si="47"/>
        <v/>
      </c>
      <c r="Y15" s="417" t="str">
        <f t="shared" si="48"/>
        <v/>
      </c>
      <c r="Z15" s="415"/>
      <c r="AA15" s="415"/>
      <c r="AB15" s="415"/>
      <c r="AC15" s="416" t="str">
        <f t="shared" si="49"/>
        <v/>
      </c>
      <c r="AD15" s="416" t="str">
        <f t="shared" si="50"/>
        <v/>
      </c>
      <c r="AE15" s="418"/>
      <c r="AF15" s="419" t="str">
        <f t="shared" si="51"/>
        <v/>
      </c>
      <c r="AG15" s="409"/>
      <c r="AH15" s="415"/>
      <c r="AI15" s="415"/>
      <c r="AJ15" s="409"/>
      <c r="AK15" s="420" t="str">
        <f t="shared" si="52"/>
        <v/>
      </c>
      <c r="AL15" s="420" t="str">
        <f t="shared" si="53"/>
        <v/>
      </c>
      <c r="AM15" s="420" t="str">
        <f t="shared" si="54"/>
        <v/>
      </c>
      <c r="AN15" s="359" t="str">
        <f>IF(Overview!$K$17='Internal Calcs'!$P$22,IF(AK15="","",AK15),IF(Overview!$K$17='Internal Calcs'!$P$23,IF(AK15="","",AK15),IF(ISNUMBER(A15),(IF(F15="Short",G15-H15,H15-G15)*AZ15-AX15),"")))</f>
        <v/>
      </c>
      <c r="AO15" s="401" t="str">
        <f>IF(Overview!$K$17='Internal Calcs'!$P$22,IF(AL15="","",AL15),IF(Overview!$K$17='Internal Calcs'!$P$23,IF(AL15="","",AL15),IF(ISNUMBER(A15),IF(AL15="",(IF(F15="Short",G15-H15,H15-G15)*AZ15-AX15),(IF(F15="Short",G15-J15,J15-G15)*AZ15-AX15)),"")))</f>
        <v/>
      </c>
      <c r="AP15" s="359" t="str">
        <f>IF(Overview!$K$17='Internal Calcs'!$P$22,"",IF(Overview!$K$17='Internal Calcs'!$P$23,IF(AM15="","",AM15),IF(ISNUMBER(A15),IF(AM15="",(IF(F15="Short",G15-H15,H15-G15)*AZ15-AX15),(IF(F15="Short",G15-L15,L15-G15)*AZ15-AX15)),"")))</f>
        <v/>
      </c>
      <c r="AQ15" s="420" t="str">
        <f t="shared" si="55"/>
        <v/>
      </c>
      <c r="AR15" s="420" t="str">
        <f t="shared" si="56"/>
        <v/>
      </c>
      <c r="AS15" s="420" t="str">
        <f t="shared" si="57"/>
        <v/>
      </c>
      <c r="AT15" s="420" t="str">
        <f>IF(ISNUMBER(A15),MAX($AS$2:AS15)-AS15,"")</f>
        <v/>
      </c>
      <c r="AU15" s="421" t="str">
        <f t="shared" si="58"/>
        <v/>
      </c>
      <c r="AV15" s="422" t="str">
        <f t="shared" si="59"/>
        <v/>
      </c>
      <c r="AW15" s="422" t="str">
        <f t="shared" si="60"/>
        <v/>
      </c>
      <c r="AX15" s="423" t="str">
        <f ca="1">IF(ISNUMBER($A15),INDIRECT(CONCATENATE("'Instrument List'!B",(MATCH(E15,'Instrument List'!A:A,0))-0)),"")</f>
        <v/>
      </c>
      <c r="AY15" s="423" t="str">
        <f ca="1">IF(ISNUMBER($A15),INDIRECT(CONCATENATE("'Instrument List'!D",(MATCH(E15,'Instrument List'!A:A,0))-0)),"")</f>
        <v/>
      </c>
      <c r="AZ15" s="423" t="str">
        <f ca="1">IF(ISNUMBER($A15),INDIRECT(CONCATENATE("'Instrument List'!C",(MATCH(E15,'Instrument List'!A:A,0))-0)),"")</f>
        <v/>
      </c>
      <c r="BA15" s="424" t="str">
        <f ca="1">IF(ISNUMBER(A15),INDIRECT(CONCATENATE("'Instrument List'!E",(MATCH(E15,'Instrument List'!A:A,0))-0)),"")</f>
        <v/>
      </c>
      <c r="BB15" s="425" t="str">
        <f t="shared" si="61"/>
        <v/>
      </c>
      <c r="BC15" s="425" t="str">
        <f t="shared" si="62"/>
        <v/>
      </c>
      <c r="BD15" s="425" t="str">
        <f ca="1">IF(ISNUMBER(A15),INDIRECT(CONCATENATE("'Instrument List'!F",(MATCH(E15,'Instrument List'!A:A,0))-0)),"")</f>
        <v/>
      </c>
    </row>
    <row r="16" spans="1:56">
      <c r="A16" s="386" t="str">
        <f t="shared" si="42"/>
        <v/>
      </c>
      <c r="B16" s="387"/>
      <c r="C16" s="388"/>
      <c r="D16" s="389"/>
      <c r="E16" s="389"/>
      <c r="F16" s="389"/>
      <c r="G16" s="390"/>
      <c r="H16" s="391"/>
      <c r="I16" s="392"/>
      <c r="J16" s="393"/>
      <c r="K16" s="392"/>
      <c r="L16" s="393"/>
      <c r="M16" s="392"/>
      <c r="N16" s="393"/>
      <c r="O16" s="394" t="str">
        <f t="shared" si="43"/>
        <v/>
      </c>
      <c r="P16" s="395"/>
      <c r="Q16" s="395"/>
      <c r="R16" s="396"/>
      <c r="S16" s="397" t="str">
        <f t="shared" si="44"/>
        <v/>
      </c>
      <c r="T16" s="397" t="str">
        <f t="shared" si="45"/>
        <v/>
      </c>
      <c r="U16" s="396"/>
      <c r="V16" s="396"/>
      <c r="W16" s="398" t="str">
        <f t="shared" si="46"/>
        <v/>
      </c>
      <c r="X16" s="398" t="str">
        <f t="shared" si="47"/>
        <v/>
      </c>
      <c r="Y16" s="398" t="str">
        <f t="shared" si="48"/>
        <v/>
      </c>
      <c r="Z16" s="396"/>
      <c r="AA16" s="395"/>
      <c r="AB16" s="395"/>
      <c r="AC16" s="397" t="str">
        <f t="shared" si="49"/>
        <v/>
      </c>
      <c r="AD16" s="397" t="str">
        <f t="shared" si="50"/>
        <v/>
      </c>
      <c r="AE16" s="399"/>
      <c r="AF16" s="400" t="str">
        <f t="shared" si="51"/>
        <v/>
      </c>
      <c r="AG16" s="389"/>
      <c r="AH16" s="395"/>
      <c r="AI16" s="395"/>
      <c r="AJ16" s="389"/>
      <c r="AK16" s="401" t="str">
        <f t="shared" si="52"/>
        <v/>
      </c>
      <c r="AL16" s="401" t="str">
        <f t="shared" si="53"/>
        <v/>
      </c>
      <c r="AM16" s="401" t="str">
        <f t="shared" si="54"/>
        <v/>
      </c>
      <c r="AN16" s="359" t="str">
        <f>IF(Overview!$K$17='Internal Calcs'!$P$22,IF(AK16="","",AK16),IF(Overview!$K$17='Internal Calcs'!$P$23,IF(AK16="","",AK16),IF(ISNUMBER(A16),(IF(F16="Short",G16-H16,H16-G16)*AZ16-AX16),"")))</f>
        <v/>
      </c>
      <c r="AO16" s="401" t="str">
        <f>IF(Overview!$K$17='Internal Calcs'!$P$22,IF(AL16="","",AL16),IF(Overview!$K$17='Internal Calcs'!$P$23,IF(AL16="","",AL16),IF(ISNUMBER(A16),IF(AL16="",(IF(F16="Short",G16-H16,H16-G16)*AZ16-AX16),(IF(F16="Short",G16-J16,J16-G16)*AZ16-AX16)),"")))</f>
        <v/>
      </c>
      <c r="AP16" s="359" t="str">
        <f>IF(Overview!$K$17='Internal Calcs'!$P$22,"",IF(Overview!$K$17='Internal Calcs'!$P$23,IF(AM16="","",AM16),IF(ISNUMBER(A16),IF(AM16="",(IF(F16="Short",G16-H16,H16-G16)*AZ16-AX16),(IF(F16="Short",G16-L16,L16-G16)*AZ16-AX16)),"")))</f>
        <v/>
      </c>
      <c r="AQ16" s="401" t="str">
        <f t="shared" si="55"/>
        <v/>
      </c>
      <c r="AR16" s="401" t="str">
        <f t="shared" si="56"/>
        <v/>
      </c>
      <c r="AS16" s="401" t="str">
        <f t="shared" si="57"/>
        <v/>
      </c>
      <c r="AT16" s="401" t="str">
        <f>IF(ISNUMBER(A16),MAX($AS$2:AS16)-AS16,"")</f>
        <v/>
      </c>
      <c r="AU16" s="402" t="str">
        <f t="shared" si="58"/>
        <v/>
      </c>
      <c r="AV16" s="403" t="str">
        <f t="shared" si="59"/>
        <v/>
      </c>
      <c r="AW16" s="403" t="str">
        <f t="shared" si="60"/>
        <v/>
      </c>
      <c r="AX16" s="404" t="str">
        <f ca="1">IF(ISNUMBER($A16),INDIRECT(CONCATENATE("'Instrument List'!B",(MATCH(E16,'Instrument List'!A:A,0))-0)),"")</f>
        <v/>
      </c>
      <c r="AY16" s="404" t="str">
        <f ca="1">IF(ISNUMBER($A16),INDIRECT(CONCATENATE("'Instrument List'!D",(MATCH(E16,'Instrument List'!A:A,0))-0)),"")</f>
        <v/>
      </c>
      <c r="AZ16" s="404" t="str">
        <f ca="1">IF(ISNUMBER($A16),INDIRECT(CONCATENATE("'Instrument List'!C",(MATCH(E16,'Instrument List'!A:A,0))-0)),"")</f>
        <v/>
      </c>
      <c r="BA16" s="405" t="str">
        <f ca="1">IF(ISNUMBER(A16),INDIRECT(CONCATENATE("'Instrument List'!E",(MATCH(E16,'Instrument List'!A:A,0))-0)),"")</f>
        <v/>
      </c>
      <c r="BB16" s="406" t="str">
        <f t="shared" si="61"/>
        <v/>
      </c>
      <c r="BC16" s="406" t="str">
        <f t="shared" si="62"/>
        <v/>
      </c>
      <c r="BD16" s="406" t="str">
        <f ca="1">IF(ISNUMBER(A16),INDIRECT(CONCATENATE("'Instrument List'!F",(MATCH(E16,'Instrument List'!A:A,0))-0)),"")</f>
        <v/>
      </c>
    </row>
    <row r="17" spans="1:56">
      <c r="A17" s="407" t="str">
        <f t="shared" si="42"/>
        <v/>
      </c>
      <c r="B17" s="426"/>
      <c r="C17" s="408"/>
      <c r="D17" s="409"/>
      <c r="E17" s="409"/>
      <c r="F17" s="409"/>
      <c r="G17" s="410"/>
      <c r="H17" s="411"/>
      <c r="I17" s="412"/>
      <c r="J17" s="413"/>
      <c r="K17" s="412"/>
      <c r="L17" s="413"/>
      <c r="M17" s="412"/>
      <c r="N17" s="413"/>
      <c r="O17" s="414" t="str">
        <f t="shared" si="43"/>
        <v/>
      </c>
      <c r="P17" s="415"/>
      <c r="Q17" s="415"/>
      <c r="R17" s="415"/>
      <c r="S17" s="416" t="str">
        <f t="shared" si="44"/>
        <v/>
      </c>
      <c r="T17" s="416" t="str">
        <f t="shared" si="45"/>
        <v/>
      </c>
      <c r="U17" s="415"/>
      <c r="V17" s="415"/>
      <c r="W17" s="417" t="str">
        <f t="shared" si="46"/>
        <v/>
      </c>
      <c r="X17" s="417" t="str">
        <f t="shared" si="47"/>
        <v/>
      </c>
      <c r="Y17" s="417" t="str">
        <f t="shared" si="48"/>
        <v/>
      </c>
      <c r="Z17" s="415"/>
      <c r="AA17" s="415"/>
      <c r="AB17" s="415"/>
      <c r="AC17" s="416" t="str">
        <f t="shared" si="49"/>
        <v/>
      </c>
      <c r="AD17" s="416" t="str">
        <f t="shared" si="50"/>
        <v/>
      </c>
      <c r="AE17" s="418"/>
      <c r="AF17" s="419" t="str">
        <f t="shared" si="51"/>
        <v/>
      </c>
      <c r="AG17" s="409"/>
      <c r="AH17" s="415"/>
      <c r="AI17" s="415"/>
      <c r="AJ17" s="409"/>
      <c r="AK17" s="420" t="str">
        <f t="shared" si="52"/>
        <v/>
      </c>
      <c r="AL17" s="420" t="str">
        <f t="shared" si="53"/>
        <v/>
      </c>
      <c r="AM17" s="420" t="str">
        <f t="shared" si="54"/>
        <v/>
      </c>
      <c r="AN17" s="359" t="str">
        <f>IF(Overview!$K$17='Internal Calcs'!$P$22,IF(AK17="","",AK17),IF(Overview!$K$17='Internal Calcs'!$P$23,IF(AK17="","",AK17),IF(ISNUMBER(A17),(IF(F17="Short",G17-H17,H17-G17)*AZ17-AX17),"")))</f>
        <v/>
      </c>
      <c r="AO17" s="401" t="str">
        <f>IF(Overview!$K$17='Internal Calcs'!$P$22,IF(AL17="","",AL17),IF(Overview!$K$17='Internal Calcs'!$P$23,IF(AL17="","",AL17),IF(ISNUMBER(A17),IF(AL17="",(IF(F17="Short",G17-H17,H17-G17)*AZ17-AX17),(IF(F17="Short",G17-J17,J17-G17)*AZ17-AX17)),"")))</f>
        <v/>
      </c>
      <c r="AP17" s="359" t="str">
        <f>IF(Overview!$K$17='Internal Calcs'!$P$22,"",IF(Overview!$K$17='Internal Calcs'!$P$23,IF(AM17="","",AM17),IF(ISNUMBER(A17),IF(AM17="",(IF(F17="Short",G17-H17,H17-G17)*AZ17-AX17),(IF(F17="Short",G17-L17,L17-G17)*AZ17-AX17)),"")))</f>
        <v/>
      </c>
      <c r="AQ17" s="420" t="str">
        <f t="shared" si="55"/>
        <v/>
      </c>
      <c r="AR17" s="420" t="str">
        <f t="shared" si="56"/>
        <v/>
      </c>
      <c r="AS17" s="420" t="str">
        <f t="shared" si="57"/>
        <v/>
      </c>
      <c r="AT17" s="420" t="str">
        <f>IF(ISNUMBER(A17),MAX($AS$2:AS17)-AS17,"")</f>
        <v/>
      </c>
      <c r="AU17" s="421" t="str">
        <f t="shared" si="58"/>
        <v/>
      </c>
      <c r="AV17" s="422" t="str">
        <f t="shared" si="59"/>
        <v/>
      </c>
      <c r="AW17" s="422" t="str">
        <f t="shared" si="60"/>
        <v/>
      </c>
      <c r="AX17" s="423" t="str">
        <f ca="1">IF(ISNUMBER($A17),INDIRECT(CONCATENATE("'Instrument List'!B",(MATCH(E17,'Instrument List'!A:A,0))-0)),"")</f>
        <v/>
      </c>
      <c r="AY17" s="423" t="str">
        <f ca="1">IF(ISNUMBER($A17),INDIRECT(CONCATENATE("'Instrument List'!D",(MATCH(E17,'Instrument List'!A:A,0))-0)),"")</f>
        <v/>
      </c>
      <c r="AZ17" s="423" t="str">
        <f ca="1">IF(ISNUMBER($A17),INDIRECT(CONCATENATE("'Instrument List'!C",(MATCH(E17,'Instrument List'!A:A,0))-0)),"")</f>
        <v/>
      </c>
      <c r="BA17" s="424" t="str">
        <f ca="1">IF(ISNUMBER(A17),INDIRECT(CONCATENATE("'Instrument List'!E",(MATCH(E17,'Instrument List'!A:A,0))-0)),"")</f>
        <v/>
      </c>
      <c r="BB17" s="425" t="str">
        <f t="shared" si="61"/>
        <v/>
      </c>
      <c r="BC17" s="425" t="str">
        <f t="shared" si="62"/>
        <v/>
      </c>
      <c r="BD17" s="425" t="str">
        <f ca="1">IF(ISNUMBER(A17),INDIRECT(CONCATENATE("'Instrument List'!F",(MATCH(E17,'Instrument List'!A:A,0))-0)),"")</f>
        <v/>
      </c>
    </row>
    <row r="18" spans="1:56">
      <c r="A18" s="386" t="str">
        <f t="shared" si="42"/>
        <v/>
      </c>
      <c r="B18" s="387"/>
      <c r="C18" s="388"/>
      <c r="D18" s="389"/>
      <c r="E18" s="389"/>
      <c r="F18" s="389"/>
      <c r="G18" s="390"/>
      <c r="H18" s="391"/>
      <c r="I18" s="392"/>
      <c r="J18" s="393"/>
      <c r="K18" s="392"/>
      <c r="L18" s="393"/>
      <c r="M18" s="392"/>
      <c r="N18" s="393"/>
      <c r="O18" s="394" t="str">
        <f t="shared" si="43"/>
        <v/>
      </c>
      <c r="P18" s="395"/>
      <c r="Q18" s="395"/>
      <c r="R18" s="396"/>
      <c r="S18" s="397" t="str">
        <f t="shared" si="44"/>
        <v/>
      </c>
      <c r="T18" s="397" t="str">
        <f t="shared" si="45"/>
        <v/>
      </c>
      <c r="U18" s="396"/>
      <c r="V18" s="396"/>
      <c r="W18" s="398" t="str">
        <f t="shared" si="46"/>
        <v/>
      </c>
      <c r="X18" s="398" t="str">
        <f t="shared" si="47"/>
        <v/>
      </c>
      <c r="Y18" s="398" t="str">
        <f t="shared" si="48"/>
        <v/>
      </c>
      <c r="Z18" s="396"/>
      <c r="AA18" s="395"/>
      <c r="AB18" s="395"/>
      <c r="AC18" s="397" t="str">
        <f t="shared" si="49"/>
        <v/>
      </c>
      <c r="AD18" s="397" t="str">
        <f t="shared" si="50"/>
        <v/>
      </c>
      <c r="AE18" s="399"/>
      <c r="AF18" s="400" t="str">
        <f t="shared" si="51"/>
        <v/>
      </c>
      <c r="AG18" s="389"/>
      <c r="AH18" s="395"/>
      <c r="AI18" s="395"/>
      <c r="AJ18" s="389"/>
      <c r="AK18" s="401" t="str">
        <f t="shared" si="52"/>
        <v/>
      </c>
      <c r="AL18" s="401" t="str">
        <f t="shared" si="53"/>
        <v/>
      </c>
      <c r="AM18" s="401" t="str">
        <f t="shared" si="54"/>
        <v/>
      </c>
      <c r="AN18" s="359" t="str">
        <f>IF(Overview!$K$17='Internal Calcs'!$P$22,IF(AK18="","",AK18),IF(Overview!$K$17='Internal Calcs'!$P$23,IF(AK18="","",AK18),IF(ISNUMBER(A18),(IF(F18="Short",G18-H18,H18-G18)*AZ18-AX18),"")))</f>
        <v/>
      </c>
      <c r="AO18" s="401" t="str">
        <f>IF(Overview!$K$17='Internal Calcs'!$P$22,IF(AL18="","",AL18),IF(Overview!$K$17='Internal Calcs'!$P$23,IF(AL18="","",AL18),IF(ISNUMBER(A18),IF(AL18="",(IF(F18="Short",G18-H18,H18-G18)*AZ18-AX18),(IF(F18="Short",G18-J18,J18-G18)*AZ18-AX18)),"")))</f>
        <v/>
      </c>
      <c r="AP18" s="359" t="str">
        <f>IF(Overview!$K$17='Internal Calcs'!$P$22,"",IF(Overview!$K$17='Internal Calcs'!$P$23,IF(AM18="","",AM18),IF(ISNUMBER(A18),IF(AM18="",(IF(F18="Short",G18-H18,H18-G18)*AZ18-AX18),(IF(F18="Short",G18-L18,L18-G18)*AZ18-AX18)),"")))</f>
        <v/>
      </c>
      <c r="AQ18" s="401" t="str">
        <f t="shared" si="55"/>
        <v/>
      </c>
      <c r="AR18" s="401" t="str">
        <f t="shared" si="56"/>
        <v/>
      </c>
      <c r="AS18" s="401" t="str">
        <f t="shared" si="57"/>
        <v/>
      </c>
      <c r="AT18" s="401" t="str">
        <f>IF(ISNUMBER(A18),MAX($AS$2:AS18)-AS18,"")</f>
        <v/>
      </c>
      <c r="AU18" s="402" t="str">
        <f t="shared" si="58"/>
        <v/>
      </c>
      <c r="AV18" s="403" t="str">
        <f t="shared" si="59"/>
        <v/>
      </c>
      <c r="AW18" s="403" t="str">
        <f t="shared" si="60"/>
        <v/>
      </c>
      <c r="AX18" s="404" t="str">
        <f ca="1">IF(ISNUMBER($A18),INDIRECT(CONCATENATE("'Instrument List'!B",(MATCH(E18,'Instrument List'!A:A,0))-0)),"")</f>
        <v/>
      </c>
      <c r="AY18" s="404" t="str">
        <f ca="1">IF(ISNUMBER($A18),INDIRECT(CONCATENATE("'Instrument List'!D",(MATCH(E18,'Instrument List'!A:A,0))-0)),"")</f>
        <v/>
      </c>
      <c r="AZ18" s="404" t="str">
        <f ca="1">IF(ISNUMBER($A18),INDIRECT(CONCATENATE("'Instrument List'!C",(MATCH(E18,'Instrument List'!A:A,0))-0)),"")</f>
        <v/>
      </c>
      <c r="BA18" s="405" t="str">
        <f ca="1">IF(ISNUMBER(A18),INDIRECT(CONCATENATE("'Instrument List'!E",(MATCH(E18,'Instrument List'!A:A,0))-0)),"")</f>
        <v/>
      </c>
      <c r="BB18" s="406" t="str">
        <f t="shared" si="61"/>
        <v/>
      </c>
      <c r="BC18" s="406" t="str">
        <f t="shared" si="62"/>
        <v/>
      </c>
      <c r="BD18" s="406" t="str">
        <f ca="1">IF(ISNUMBER(A18),INDIRECT(CONCATENATE("'Instrument List'!F",(MATCH(E18,'Instrument List'!A:A,0))-0)),"")</f>
        <v/>
      </c>
    </row>
    <row r="19" spans="1:56">
      <c r="A19" s="220" t="str">
        <f t="shared" si="42"/>
        <v/>
      </c>
      <c r="B19" s="221"/>
      <c r="C19" s="222"/>
      <c r="D19" s="169"/>
      <c r="E19" s="169"/>
      <c r="F19" s="169"/>
      <c r="G19" s="202"/>
      <c r="H19" s="217"/>
      <c r="I19" s="212"/>
      <c r="J19" s="206"/>
      <c r="K19" s="212"/>
      <c r="L19" s="206"/>
      <c r="M19" s="212"/>
      <c r="N19" s="206"/>
      <c r="O19" s="170" t="str">
        <f t="shared" si="43"/>
        <v/>
      </c>
      <c r="P19" s="171"/>
      <c r="Q19" s="171"/>
      <c r="R19" s="171"/>
      <c r="S19" s="172" t="str">
        <f t="shared" si="44"/>
        <v/>
      </c>
      <c r="T19" s="172" t="str">
        <f t="shared" si="45"/>
        <v/>
      </c>
      <c r="U19" s="171"/>
      <c r="V19" s="171"/>
      <c r="W19" s="173" t="str">
        <f t="shared" si="46"/>
        <v/>
      </c>
      <c r="X19" s="173" t="str">
        <f t="shared" si="47"/>
        <v/>
      </c>
      <c r="Y19" s="173" t="str">
        <f t="shared" si="48"/>
        <v/>
      </c>
      <c r="Z19" s="171"/>
      <c r="AA19" s="171"/>
      <c r="AB19" s="171"/>
      <c r="AC19" s="172" t="str">
        <f t="shared" si="49"/>
        <v/>
      </c>
      <c r="AD19" s="172" t="str">
        <f t="shared" si="50"/>
        <v/>
      </c>
      <c r="AE19" s="174"/>
      <c r="AF19" s="175" t="str">
        <f t="shared" si="51"/>
        <v/>
      </c>
      <c r="AG19" s="169"/>
      <c r="AH19" s="171"/>
      <c r="AI19" s="171"/>
      <c r="AJ19" s="169"/>
      <c r="AK19" s="176" t="str">
        <f t="shared" si="52"/>
        <v/>
      </c>
      <c r="AL19" s="176" t="str">
        <f t="shared" si="53"/>
        <v/>
      </c>
      <c r="AM19" s="176" t="str">
        <f t="shared" si="54"/>
        <v/>
      </c>
      <c r="AN19" s="359" t="str">
        <f>IF(Overview!$K$17='Internal Calcs'!$P$22,IF(AK19="","",AK19),IF(Overview!$K$17='Internal Calcs'!$P$23,IF(AK19="","",AK19),IF(ISNUMBER(A19),(IF(F19="Short",G19-H19,H19-G19)*AZ19-AX19),"")))</f>
        <v/>
      </c>
      <c r="AO19" s="401" t="str">
        <f>IF(Overview!$K$17='Internal Calcs'!$P$22,IF(AL19="","",AL19),IF(Overview!$K$17='Internal Calcs'!$P$23,IF(AL19="","",AL19),IF(ISNUMBER(A19),IF(AL19="",(IF(F19="Short",G19-H19,H19-G19)*AZ19-AX19),(IF(F19="Short",G19-J19,J19-G19)*AZ19-AX19)),"")))</f>
        <v/>
      </c>
      <c r="AP19" s="359" t="str">
        <f>IF(Overview!$K$17='Internal Calcs'!$P$22,"",IF(Overview!$K$17='Internal Calcs'!$P$23,IF(AM19="","",AM19),IF(ISNUMBER(A19),IF(AM19="",(IF(F19="Short",G19-H19,H19-G19)*AZ19-AX19),(IF(F19="Short",G19-L19,L19-G19)*AZ19-AX19)),"")))</f>
        <v/>
      </c>
      <c r="AQ19" s="176" t="str">
        <f t="shared" si="55"/>
        <v/>
      </c>
      <c r="AR19" s="176" t="str">
        <f t="shared" si="56"/>
        <v/>
      </c>
      <c r="AS19" s="176" t="str">
        <f t="shared" si="57"/>
        <v/>
      </c>
      <c r="AT19" s="176" t="str">
        <f>IF(ISNUMBER(A19),MAX($AS$2:AS19)-AS19,"")</f>
        <v/>
      </c>
      <c r="AU19" s="177" t="str">
        <f t="shared" si="58"/>
        <v/>
      </c>
      <c r="AV19" s="178" t="str">
        <f t="shared" si="59"/>
        <v/>
      </c>
      <c r="AW19" s="178" t="str">
        <f t="shared" si="60"/>
        <v/>
      </c>
      <c r="AX19" s="179" t="str">
        <f ca="1">IF(ISNUMBER($A19),INDIRECT(CONCATENATE("'Instrument List'!B",(MATCH(E19,'Instrument List'!A:A,0))-0)),"")</f>
        <v/>
      </c>
      <c r="AY19" s="179" t="str">
        <f ca="1">IF(ISNUMBER($A19),INDIRECT(CONCATENATE("'Instrument List'!D",(MATCH(E19,'Instrument List'!A:A,0))-0)),"")</f>
        <v/>
      </c>
      <c r="AZ19" s="179" t="str">
        <f ca="1">IF(ISNUMBER($A19),INDIRECT(CONCATENATE("'Instrument List'!C",(MATCH(E19,'Instrument List'!A:A,0))-0)),"")</f>
        <v/>
      </c>
      <c r="BA19" s="180" t="str">
        <f ca="1">IF(ISNUMBER(A19),INDIRECT(CONCATENATE("'Instrument List'!E",(MATCH(E19,'Instrument List'!A:A,0))-0)),"")</f>
        <v/>
      </c>
      <c r="BB19" s="181" t="str">
        <f t="shared" si="61"/>
        <v/>
      </c>
      <c r="BC19" s="181" t="str">
        <f t="shared" si="62"/>
        <v/>
      </c>
      <c r="BD19" s="181" t="str">
        <f ca="1">IF(ISNUMBER(A19),INDIRECT(CONCATENATE("'Instrument List'!F",(MATCH(E19,'Instrument List'!A:A,0))-0)),"")</f>
        <v/>
      </c>
    </row>
    <row r="20" spans="1:56">
      <c r="A20" s="223" t="str">
        <f t="shared" si="42"/>
        <v/>
      </c>
      <c r="B20" s="224"/>
      <c r="C20" s="225"/>
      <c r="D20" s="182"/>
      <c r="E20" s="182"/>
      <c r="F20" s="182"/>
      <c r="G20" s="203"/>
      <c r="H20" s="218"/>
      <c r="I20" s="213"/>
      <c r="J20" s="207"/>
      <c r="K20" s="213"/>
      <c r="L20" s="207"/>
      <c r="M20" s="213"/>
      <c r="N20" s="207"/>
      <c r="O20" s="183" t="str">
        <f t="shared" si="43"/>
        <v/>
      </c>
      <c r="P20" s="184"/>
      <c r="Q20" s="184"/>
      <c r="R20" s="275"/>
      <c r="S20" s="185" t="str">
        <f t="shared" si="44"/>
        <v/>
      </c>
      <c r="T20" s="185" t="str">
        <f t="shared" si="45"/>
        <v/>
      </c>
      <c r="U20" s="275"/>
      <c r="V20" s="275"/>
      <c r="W20" s="276" t="str">
        <f t="shared" si="46"/>
        <v/>
      </c>
      <c r="X20" s="276" t="str">
        <f t="shared" si="47"/>
        <v/>
      </c>
      <c r="Y20" s="276" t="str">
        <f t="shared" si="48"/>
        <v/>
      </c>
      <c r="Z20" s="275"/>
      <c r="AA20" s="184"/>
      <c r="AB20" s="184"/>
      <c r="AC20" s="185" t="str">
        <f t="shared" si="49"/>
        <v/>
      </c>
      <c r="AD20" s="185" t="str">
        <f t="shared" si="50"/>
        <v/>
      </c>
      <c r="AE20" s="186"/>
      <c r="AF20" s="187" t="str">
        <f t="shared" si="51"/>
        <v/>
      </c>
      <c r="AG20" s="182"/>
      <c r="AH20" s="184"/>
      <c r="AI20" s="184"/>
      <c r="AJ20" s="182"/>
      <c r="AK20" s="188" t="str">
        <f t="shared" si="52"/>
        <v/>
      </c>
      <c r="AL20" s="188" t="str">
        <f t="shared" si="53"/>
        <v/>
      </c>
      <c r="AM20" s="188" t="str">
        <f t="shared" si="54"/>
        <v/>
      </c>
      <c r="AN20" s="359" t="str">
        <f>IF(Overview!$K$17='Internal Calcs'!$P$22,IF(AK20="","",AK20),IF(Overview!$K$17='Internal Calcs'!$P$23,IF(AK20="","",AK20),IF(ISNUMBER(A20),(IF(F20="Short",G20-H20,H20-G20)*AZ20-AX20),"")))</f>
        <v/>
      </c>
      <c r="AO20" s="401" t="str">
        <f>IF(Overview!$K$17='Internal Calcs'!$P$22,IF(AL20="","",AL20),IF(Overview!$K$17='Internal Calcs'!$P$23,IF(AL20="","",AL20),IF(ISNUMBER(A20),IF(AL20="",(IF(F20="Short",G20-H20,H20-G20)*AZ20-AX20),(IF(F20="Short",G20-J20,J20-G20)*AZ20-AX20)),"")))</f>
        <v/>
      </c>
      <c r="AP20" s="359" t="str">
        <f>IF(Overview!$K$17='Internal Calcs'!$P$22,"",IF(Overview!$K$17='Internal Calcs'!$P$23,IF(AM20="","",AM20),IF(ISNUMBER(A20),IF(AM20="",(IF(F20="Short",G20-H20,H20-G20)*AZ20-AX20),(IF(F20="Short",G20-L20,L20-G20)*AZ20-AX20)),"")))</f>
        <v/>
      </c>
      <c r="AQ20" s="188" t="str">
        <f t="shared" si="55"/>
        <v/>
      </c>
      <c r="AR20" s="188" t="str">
        <f t="shared" si="56"/>
        <v/>
      </c>
      <c r="AS20" s="188" t="str">
        <f t="shared" si="57"/>
        <v/>
      </c>
      <c r="AT20" s="188" t="str">
        <f>IF(ISNUMBER(A20),MAX($AS$2:AS20)-AS20,"")</f>
        <v/>
      </c>
      <c r="AU20" s="189" t="str">
        <f t="shared" si="58"/>
        <v/>
      </c>
      <c r="AV20" s="190" t="str">
        <f t="shared" si="59"/>
        <v/>
      </c>
      <c r="AW20" s="190" t="str">
        <f t="shared" si="60"/>
        <v/>
      </c>
      <c r="AX20" s="191" t="str">
        <f ca="1">IF(ISNUMBER($A20),INDIRECT(CONCATENATE("'Instrument List'!B",(MATCH(E20,'Instrument List'!A:A,0))-0)),"")</f>
        <v/>
      </c>
      <c r="AY20" s="191" t="str">
        <f ca="1">IF(ISNUMBER($A20),INDIRECT(CONCATENATE("'Instrument List'!D",(MATCH(E20,'Instrument List'!A:A,0))-0)),"")</f>
        <v/>
      </c>
      <c r="AZ20" s="191" t="str">
        <f ca="1">IF(ISNUMBER($A20),INDIRECT(CONCATENATE("'Instrument List'!C",(MATCH(E20,'Instrument List'!A:A,0))-0)),"")</f>
        <v/>
      </c>
      <c r="BA20" s="192" t="str">
        <f ca="1">IF(ISNUMBER(A20),INDIRECT(CONCATENATE("'Instrument List'!E",(MATCH(E20,'Instrument List'!A:A,0))-0)),"")</f>
        <v/>
      </c>
      <c r="BB20" s="193" t="str">
        <f t="shared" si="61"/>
        <v/>
      </c>
      <c r="BC20" s="193" t="str">
        <f t="shared" si="62"/>
        <v/>
      </c>
      <c r="BD20" s="193" t="str">
        <f ca="1">IF(ISNUMBER(A20),INDIRECT(CONCATENATE("'Instrument List'!F",(MATCH(E20,'Instrument List'!A:A,0))-0)),"")</f>
        <v/>
      </c>
    </row>
    <row r="21" spans="1:56">
      <c r="A21" s="220" t="str">
        <f t="shared" si="42"/>
        <v/>
      </c>
      <c r="B21" s="221"/>
      <c r="C21" s="222"/>
      <c r="D21" s="169"/>
      <c r="E21" s="169"/>
      <c r="F21" s="169"/>
      <c r="G21" s="202"/>
      <c r="H21" s="217"/>
      <c r="I21" s="212"/>
      <c r="J21" s="206"/>
      <c r="K21" s="212"/>
      <c r="L21" s="206"/>
      <c r="M21" s="212"/>
      <c r="N21" s="206"/>
      <c r="O21" s="170" t="str">
        <f t="shared" si="43"/>
        <v/>
      </c>
      <c r="P21" s="171"/>
      <c r="Q21" s="171"/>
      <c r="R21" s="171"/>
      <c r="S21" s="172" t="str">
        <f t="shared" si="44"/>
        <v/>
      </c>
      <c r="T21" s="172" t="str">
        <f t="shared" si="45"/>
        <v/>
      </c>
      <c r="U21" s="171"/>
      <c r="V21" s="171"/>
      <c r="W21" s="173" t="str">
        <f t="shared" si="46"/>
        <v/>
      </c>
      <c r="X21" s="173" t="str">
        <f t="shared" si="47"/>
        <v/>
      </c>
      <c r="Y21" s="173" t="str">
        <f t="shared" si="48"/>
        <v/>
      </c>
      <c r="Z21" s="171"/>
      <c r="AA21" s="171"/>
      <c r="AB21" s="171"/>
      <c r="AC21" s="172" t="str">
        <f t="shared" si="49"/>
        <v/>
      </c>
      <c r="AD21" s="172" t="str">
        <f t="shared" si="50"/>
        <v/>
      </c>
      <c r="AE21" s="174"/>
      <c r="AF21" s="175" t="str">
        <f t="shared" si="51"/>
        <v/>
      </c>
      <c r="AG21" s="169"/>
      <c r="AH21" s="171"/>
      <c r="AI21" s="171"/>
      <c r="AJ21" s="169"/>
      <c r="AK21" s="176" t="str">
        <f t="shared" si="52"/>
        <v/>
      </c>
      <c r="AL21" s="176" t="str">
        <f t="shared" si="53"/>
        <v/>
      </c>
      <c r="AM21" s="176" t="str">
        <f t="shared" si="54"/>
        <v/>
      </c>
      <c r="AN21" s="359" t="str">
        <f>IF(Overview!$K$17='Internal Calcs'!$P$22,IF(AK21="","",AK21),IF(Overview!$K$17='Internal Calcs'!$P$23,IF(AK21="","",AK21),IF(ISNUMBER(A21),(IF(F21="Short",G21-H21,H21-G21)*AZ21-AX21),"")))</f>
        <v/>
      </c>
      <c r="AO21" s="401" t="str">
        <f>IF(Overview!$K$17='Internal Calcs'!$P$22,IF(AL21="","",AL21),IF(Overview!$K$17='Internal Calcs'!$P$23,IF(AL21="","",AL21),IF(ISNUMBER(A21),IF(AL21="",(IF(F21="Short",G21-H21,H21-G21)*AZ21-AX21),(IF(F21="Short",G21-J21,J21-G21)*AZ21-AX21)),"")))</f>
        <v/>
      </c>
      <c r="AP21" s="359" t="str">
        <f>IF(Overview!$K$17='Internal Calcs'!$P$22,"",IF(Overview!$K$17='Internal Calcs'!$P$23,IF(AM21="","",AM21),IF(ISNUMBER(A21),IF(AM21="",(IF(F21="Short",G21-H21,H21-G21)*AZ21-AX21),(IF(F21="Short",G21-L21,L21-G21)*AZ21-AX21)),"")))</f>
        <v/>
      </c>
      <c r="AQ21" s="176" t="str">
        <f t="shared" si="55"/>
        <v/>
      </c>
      <c r="AR21" s="176" t="str">
        <f t="shared" si="56"/>
        <v/>
      </c>
      <c r="AS21" s="176" t="str">
        <f t="shared" si="57"/>
        <v/>
      </c>
      <c r="AT21" s="176" t="str">
        <f>IF(ISNUMBER(A21),MAX($AS$2:AS21)-AS21,"")</f>
        <v/>
      </c>
      <c r="AU21" s="177" t="str">
        <f t="shared" si="58"/>
        <v/>
      </c>
      <c r="AV21" s="178" t="str">
        <f t="shared" si="59"/>
        <v/>
      </c>
      <c r="AW21" s="178" t="str">
        <f t="shared" si="60"/>
        <v/>
      </c>
      <c r="AX21" s="179" t="str">
        <f ca="1">IF(ISNUMBER($A21),INDIRECT(CONCATENATE("'Instrument List'!B",(MATCH(E21,'Instrument List'!A:A,0))-0)),"")</f>
        <v/>
      </c>
      <c r="AY21" s="179" t="str">
        <f ca="1">IF(ISNUMBER($A21),INDIRECT(CONCATENATE("'Instrument List'!D",(MATCH(E21,'Instrument List'!A:A,0))-0)),"")</f>
        <v/>
      </c>
      <c r="AZ21" s="179" t="str">
        <f ca="1">IF(ISNUMBER($A21),INDIRECT(CONCATENATE("'Instrument List'!C",(MATCH(E21,'Instrument List'!A:A,0))-0)),"")</f>
        <v/>
      </c>
      <c r="BA21" s="180" t="str">
        <f ca="1">IF(ISNUMBER(A21),INDIRECT(CONCATENATE("'Instrument List'!E",(MATCH(E21,'Instrument List'!A:A,0))-0)),"")</f>
        <v/>
      </c>
      <c r="BB21" s="181" t="str">
        <f t="shared" si="61"/>
        <v/>
      </c>
      <c r="BC21" s="181" t="str">
        <f t="shared" si="62"/>
        <v/>
      </c>
      <c r="BD21" s="181" t="str">
        <f ca="1">IF(ISNUMBER(A21),INDIRECT(CONCATENATE("'Instrument List'!F",(MATCH(E21,'Instrument List'!A:A,0))-0)),"")</f>
        <v/>
      </c>
    </row>
    <row r="22" spans="1:56">
      <c r="A22" s="223" t="str">
        <f t="shared" si="42"/>
        <v/>
      </c>
      <c r="B22" s="224"/>
      <c r="C22" s="225"/>
      <c r="D22" s="182"/>
      <c r="E22" s="182"/>
      <c r="F22" s="182"/>
      <c r="G22" s="203"/>
      <c r="H22" s="218"/>
      <c r="I22" s="213"/>
      <c r="J22" s="207"/>
      <c r="K22" s="213"/>
      <c r="L22" s="207"/>
      <c r="M22" s="213"/>
      <c r="N22" s="207"/>
      <c r="O22" s="183" t="str">
        <f t="shared" si="43"/>
        <v/>
      </c>
      <c r="P22" s="184"/>
      <c r="Q22" s="184"/>
      <c r="R22" s="275"/>
      <c r="S22" s="185" t="str">
        <f t="shared" si="44"/>
        <v/>
      </c>
      <c r="T22" s="185" t="str">
        <f t="shared" si="45"/>
        <v/>
      </c>
      <c r="U22" s="275"/>
      <c r="V22" s="275"/>
      <c r="W22" s="276" t="str">
        <f t="shared" si="46"/>
        <v/>
      </c>
      <c r="X22" s="276" t="str">
        <f t="shared" si="47"/>
        <v/>
      </c>
      <c r="Y22" s="276" t="str">
        <f t="shared" si="48"/>
        <v/>
      </c>
      <c r="Z22" s="275"/>
      <c r="AA22" s="184"/>
      <c r="AB22" s="184"/>
      <c r="AC22" s="185" t="str">
        <f t="shared" si="49"/>
        <v/>
      </c>
      <c r="AD22" s="185" t="str">
        <f t="shared" si="50"/>
        <v/>
      </c>
      <c r="AE22" s="186"/>
      <c r="AF22" s="187" t="str">
        <f t="shared" si="51"/>
        <v/>
      </c>
      <c r="AG22" s="182"/>
      <c r="AH22" s="184"/>
      <c r="AI22" s="184"/>
      <c r="AJ22" s="182"/>
      <c r="AK22" s="188" t="str">
        <f t="shared" si="52"/>
        <v/>
      </c>
      <c r="AL22" s="188" t="str">
        <f t="shared" si="53"/>
        <v/>
      </c>
      <c r="AM22" s="188" t="str">
        <f t="shared" si="54"/>
        <v/>
      </c>
      <c r="AN22" s="359" t="str">
        <f>IF(Overview!$K$17='Internal Calcs'!$P$22,IF(AK22="","",AK22),IF(Overview!$K$17='Internal Calcs'!$P$23,IF(AK22="","",AK22),IF(ISNUMBER(A22),(IF(F22="Short",G22-H22,H22-G22)*AZ22-AX22),"")))</f>
        <v/>
      </c>
      <c r="AO22" s="401" t="str">
        <f>IF(Overview!$K$17='Internal Calcs'!$P$22,IF(AL22="","",AL22),IF(Overview!$K$17='Internal Calcs'!$P$23,IF(AL22="","",AL22),IF(ISNUMBER(A22),IF(AL22="",(IF(F22="Short",G22-H22,H22-G22)*AZ22-AX22),(IF(F22="Short",G22-J22,J22-G22)*AZ22-AX22)),"")))</f>
        <v/>
      </c>
      <c r="AP22" s="359" t="str">
        <f>IF(Overview!$K$17='Internal Calcs'!$P$22,"",IF(Overview!$K$17='Internal Calcs'!$P$23,IF(AM22="","",AM22),IF(ISNUMBER(A22),IF(AM22="",(IF(F22="Short",G22-H22,H22-G22)*AZ22-AX22),(IF(F22="Short",G22-L22,L22-G22)*AZ22-AX22)),"")))</f>
        <v/>
      </c>
      <c r="AQ22" s="188" t="str">
        <f t="shared" si="55"/>
        <v/>
      </c>
      <c r="AR22" s="188" t="str">
        <f t="shared" si="56"/>
        <v/>
      </c>
      <c r="AS22" s="188" t="str">
        <f t="shared" si="57"/>
        <v/>
      </c>
      <c r="AT22" s="188" t="str">
        <f>IF(ISNUMBER(A22),MAX($AS$2:AS22)-AS22,"")</f>
        <v/>
      </c>
      <c r="AU22" s="189" t="str">
        <f t="shared" si="58"/>
        <v/>
      </c>
      <c r="AV22" s="190" t="str">
        <f t="shared" si="59"/>
        <v/>
      </c>
      <c r="AW22" s="190" t="str">
        <f t="shared" si="60"/>
        <v/>
      </c>
      <c r="AX22" s="191" t="str">
        <f ca="1">IF(ISNUMBER($A22),INDIRECT(CONCATENATE("'Instrument List'!B",(MATCH(E22,'Instrument List'!A:A,0))-0)),"")</f>
        <v/>
      </c>
      <c r="AY22" s="191" t="str">
        <f ca="1">IF(ISNUMBER($A22),INDIRECT(CONCATENATE("'Instrument List'!D",(MATCH(E22,'Instrument List'!A:A,0))-0)),"")</f>
        <v/>
      </c>
      <c r="AZ22" s="191" t="str">
        <f ca="1">IF(ISNUMBER($A22),INDIRECT(CONCATENATE("'Instrument List'!C",(MATCH(E22,'Instrument List'!A:A,0))-0)),"")</f>
        <v/>
      </c>
      <c r="BA22" s="192" t="str">
        <f ca="1">IF(ISNUMBER(A22),INDIRECT(CONCATENATE("'Instrument List'!E",(MATCH(E22,'Instrument List'!A:A,0))-0)),"")</f>
        <v/>
      </c>
      <c r="BB22" s="193" t="str">
        <f t="shared" si="61"/>
        <v/>
      </c>
      <c r="BC22" s="193" t="str">
        <f t="shared" si="62"/>
        <v/>
      </c>
      <c r="BD22" s="193" t="str">
        <f ca="1">IF(ISNUMBER(A22),INDIRECT(CONCATENATE("'Instrument List'!F",(MATCH(E22,'Instrument List'!A:A,0))-0)),"")</f>
        <v/>
      </c>
    </row>
    <row r="23" spans="1:56">
      <c r="A23" s="220" t="str">
        <f t="shared" si="42"/>
        <v/>
      </c>
      <c r="B23" s="221"/>
      <c r="C23" s="222"/>
      <c r="D23" s="169"/>
      <c r="E23" s="169"/>
      <c r="F23" s="169"/>
      <c r="G23" s="202"/>
      <c r="H23" s="217"/>
      <c r="I23" s="212"/>
      <c r="J23" s="206"/>
      <c r="K23" s="212"/>
      <c r="L23" s="206"/>
      <c r="M23" s="212"/>
      <c r="N23" s="206"/>
      <c r="O23" s="170" t="str">
        <f t="shared" si="43"/>
        <v/>
      </c>
      <c r="P23" s="171"/>
      <c r="Q23" s="171"/>
      <c r="R23" s="171"/>
      <c r="S23" s="172" t="str">
        <f t="shared" si="44"/>
        <v/>
      </c>
      <c r="T23" s="172" t="str">
        <f t="shared" si="45"/>
        <v/>
      </c>
      <c r="U23" s="171"/>
      <c r="V23" s="171"/>
      <c r="W23" s="173" t="str">
        <f t="shared" si="46"/>
        <v/>
      </c>
      <c r="X23" s="173" t="str">
        <f t="shared" si="47"/>
        <v/>
      </c>
      <c r="Y23" s="173" t="str">
        <f t="shared" si="48"/>
        <v/>
      </c>
      <c r="Z23" s="171"/>
      <c r="AA23" s="171"/>
      <c r="AB23" s="171"/>
      <c r="AC23" s="172" t="str">
        <f t="shared" si="49"/>
        <v/>
      </c>
      <c r="AD23" s="172" t="str">
        <f t="shared" si="50"/>
        <v/>
      </c>
      <c r="AE23" s="174"/>
      <c r="AF23" s="175" t="str">
        <f t="shared" si="51"/>
        <v/>
      </c>
      <c r="AG23" s="169"/>
      <c r="AH23" s="171"/>
      <c r="AI23" s="171"/>
      <c r="AJ23" s="169"/>
      <c r="AK23" s="176" t="str">
        <f t="shared" si="52"/>
        <v/>
      </c>
      <c r="AL23" s="176" t="str">
        <f t="shared" si="53"/>
        <v/>
      </c>
      <c r="AM23" s="176" t="str">
        <f t="shared" si="54"/>
        <v/>
      </c>
      <c r="AN23" s="359" t="str">
        <f>IF(Overview!$K$17='Internal Calcs'!$P$22,IF(AK23="","",AK23),IF(Overview!$K$17='Internal Calcs'!$P$23,IF(AK23="","",AK23),IF(ISNUMBER(A23),(IF(F23="Short",G23-H23,H23-G23)*AZ23-AX23),"")))</f>
        <v/>
      </c>
      <c r="AO23" s="401" t="str">
        <f>IF(Overview!$K$17='Internal Calcs'!$P$22,IF(AL23="","",AL23),IF(Overview!$K$17='Internal Calcs'!$P$23,IF(AL23="","",AL23),IF(ISNUMBER(A23),IF(AL23="",(IF(F23="Short",G23-H23,H23-G23)*AZ23-AX23),(IF(F23="Short",G23-J23,J23-G23)*AZ23-AX23)),"")))</f>
        <v/>
      </c>
      <c r="AP23" s="359" t="str">
        <f>IF(Overview!$K$17='Internal Calcs'!$P$22,"",IF(Overview!$K$17='Internal Calcs'!$P$23,IF(AM23="","",AM23),IF(ISNUMBER(A23),IF(AM23="",(IF(F23="Short",G23-H23,H23-G23)*AZ23-AX23),(IF(F23="Short",G23-L23,L23-G23)*AZ23-AX23)),"")))</f>
        <v/>
      </c>
      <c r="AQ23" s="176" t="str">
        <f t="shared" si="55"/>
        <v/>
      </c>
      <c r="AR23" s="176" t="str">
        <f t="shared" si="56"/>
        <v/>
      </c>
      <c r="AS23" s="176" t="str">
        <f t="shared" si="57"/>
        <v/>
      </c>
      <c r="AT23" s="176" t="str">
        <f>IF(ISNUMBER(A23),MAX($AS$2:AS23)-AS23,"")</f>
        <v/>
      </c>
      <c r="AU23" s="177" t="str">
        <f t="shared" si="58"/>
        <v/>
      </c>
      <c r="AV23" s="178" t="str">
        <f t="shared" si="59"/>
        <v/>
      </c>
      <c r="AW23" s="178" t="str">
        <f t="shared" si="60"/>
        <v/>
      </c>
      <c r="AX23" s="179" t="str">
        <f ca="1">IF(ISNUMBER($A23),INDIRECT(CONCATENATE("'Instrument List'!B",(MATCH(E23,'Instrument List'!A:A,0))-0)),"")</f>
        <v/>
      </c>
      <c r="AY23" s="179" t="str">
        <f ca="1">IF(ISNUMBER($A23),INDIRECT(CONCATENATE("'Instrument List'!D",(MATCH(E23,'Instrument List'!A:A,0))-0)),"")</f>
        <v/>
      </c>
      <c r="AZ23" s="179" t="str">
        <f ca="1">IF(ISNUMBER($A23),INDIRECT(CONCATENATE("'Instrument List'!C",(MATCH(E23,'Instrument List'!A:A,0))-0)),"")</f>
        <v/>
      </c>
      <c r="BA23" s="180" t="str">
        <f ca="1">IF(ISNUMBER(A23),INDIRECT(CONCATENATE("'Instrument List'!E",(MATCH(E23,'Instrument List'!A:A,0))-0)),"")</f>
        <v/>
      </c>
      <c r="BB23" s="181" t="str">
        <f t="shared" si="61"/>
        <v/>
      </c>
      <c r="BC23" s="181" t="str">
        <f t="shared" si="62"/>
        <v/>
      </c>
      <c r="BD23" s="181" t="str">
        <f ca="1">IF(ISNUMBER(A23),INDIRECT(CONCATENATE("'Instrument List'!F",(MATCH(E23,'Instrument List'!A:A,0))-0)),"")</f>
        <v/>
      </c>
    </row>
    <row r="24" spans="1:56">
      <c r="A24" s="223" t="str">
        <f t="shared" si="42"/>
        <v/>
      </c>
      <c r="B24" s="224"/>
      <c r="C24" s="225"/>
      <c r="D24" s="182"/>
      <c r="E24" s="182"/>
      <c r="F24" s="182"/>
      <c r="G24" s="203"/>
      <c r="H24" s="218"/>
      <c r="I24" s="213"/>
      <c r="J24" s="207"/>
      <c r="K24" s="213"/>
      <c r="L24" s="207"/>
      <c r="M24" s="213"/>
      <c r="N24" s="207"/>
      <c r="O24" s="183" t="str">
        <f t="shared" si="43"/>
        <v/>
      </c>
      <c r="P24" s="184"/>
      <c r="Q24" s="184"/>
      <c r="R24" s="275"/>
      <c r="S24" s="185" t="str">
        <f t="shared" si="44"/>
        <v/>
      </c>
      <c r="T24" s="185" t="str">
        <f t="shared" si="45"/>
        <v/>
      </c>
      <c r="U24" s="275"/>
      <c r="V24" s="275"/>
      <c r="W24" s="276" t="str">
        <f t="shared" si="46"/>
        <v/>
      </c>
      <c r="X24" s="276" t="str">
        <f t="shared" si="47"/>
        <v/>
      </c>
      <c r="Y24" s="276" t="str">
        <f t="shared" si="48"/>
        <v/>
      </c>
      <c r="Z24" s="275"/>
      <c r="AA24" s="184"/>
      <c r="AB24" s="184"/>
      <c r="AC24" s="185" t="str">
        <f t="shared" si="49"/>
        <v/>
      </c>
      <c r="AD24" s="185" t="str">
        <f t="shared" si="50"/>
        <v/>
      </c>
      <c r="AE24" s="186"/>
      <c r="AF24" s="187" t="str">
        <f t="shared" si="51"/>
        <v/>
      </c>
      <c r="AG24" s="182"/>
      <c r="AH24" s="184"/>
      <c r="AI24" s="184"/>
      <c r="AJ24" s="182"/>
      <c r="AK24" s="188" t="str">
        <f t="shared" si="52"/>
        <v/>
      </c>
      <c r="AL24" s="188" t="str">
        <f t="shared" si="53"/>
        <v/>
      </c>
      <c r="AM24" s="188" t="str">
        <f t="shared" si="54"/>
        <v/>
      </c>
      <c r="AN24" s="359" t="str">
        <f>IF(Overview!$K$17='Internal Calcs'!$P$22,IF(AK24="","",AK24),IF(Overview!$K$17='Internal Calcs'!$P$23,IF(AK24="","",AK24),IF(ISNUMBER(A24),(IF(F24="Short",G24-H24,H24-G24)*AZ24-AX24),"")))</f>
        <v/>
      </c>
      <c r="AO24" s="401" t="str">
        <f>IF(Overview!$K$17='Internal Calcs'!$P$22,IF(AL24="","",AL24),IF(Overview!$K$17='Internal Calcs'!$P$23,IF(AL24="","",AL24),IF(ISNUMBER(A24),IF(AL24="",(IF(F24="Short",G24-H24,H24-G24)*AZ24-AX24),(IF(F24="Short",G24-J24,J24-G24)*AZ24-AX24)),"")))</f>
        <v/>
      </c>
      <c r="AP24" s="359" t="str">
        <f>IF(Overview!$K$17='Internal Calcs'!$P$22,"",IF(Overview!$K$17='Internal Calcs'!$P$23,IF(AM24="","",AM24),IF(ISNUMBER(A24),IF(AM24="",(IF(F24="Short",G24-H24,H24-G24)*AZ24-AX24),(IF(F24="Short",G24-L24,L24-G24)*AZ24-AX24)),"")))</f>
        <v/>
      </c>
      <c r="AQ24" s="188" t="str">
        <f t="shared" si="55"/>
        <v/>
      </c>
      <c r="AR24" s="188" t="str">
        <f t="shared" si="56"/>
        <v/>
      </c>
      <c r="AS24" s="188" t="str">
        <f t="shared" si="57"/>
        <v/>
      </c>
      <c r="AT24" s="188" t="str">
        <f>IF(ISNUMBER(A24),MAX($AS$2:AS24)-AS24,"")</f>
        <v/>
      </c>
      <c r="AU24" s="189" t="str">
        <f t="shared" si="58"/>
        <v/>
      </c>
      <c r="AV24" s="190" t="str">
        <f t="shared" si="59"/>
        <v/>
      </c>
      <c r="AW24" s="190" t="str">
        <f t="shared" si="60"/>
        <v/>
      </c>
      <c r="AX24" s="191" t="str">
        <f ca="1">IF(ISNUMBER($A24),INDIRECT(CONCATENATE("'Instrument List'!B",(MATCH(E24,'Instrument List'!A:A,0))-0)),"")</f>
        <v/>
      </c>
      <c r="AY24" s="191" t="str">
        <f ca="1">IF(ISNUMBER($A24),INDIRECT(CONCATENATE("'Instrument List'!D",(MATCH(E24,'Instrument List'!A:A,0))-0)),"")</f>
        <v/>
      </c>
      <c r="AZ24" s="191" t="str">
        <f ca="1">IF(ISNUMBER($A24),INDIRECT(CONCATENATE("'Instrument List'!C",(MATCH(E24,'Instrument List'!A:A,0))-0)),"")</f>
        <v/>
      </c>
      <c r="BA24" s="192" t="str">
        <f ca="1">IF(ISNUMBER(A24),INDIRECT(CONCATENATE("'Instrument List'!E",(MATCH(E24,'Instrument List'!A:A,0))-0)),"")</f>
        <v/>
      </c>
      <c r="BB24" s="193" t="str">
        <f t="shared" si="61"/>
        <v/>
      </c>
      <c r="BC24" s="193" t="str">
        <f t="shared" si="62"/>
        <v/>
      </c>
      <c r="BD24" s="193" t="str">
        <f ca="1">IF(ISNUMBER(A24),INDIRECT(CONCATENATE("'Instrument List'!F",(MATCH(E24,'Instrument List'!A:A,0))-0)),"")</f>
        <v/>
      </c>
    </row>
    <row r="25" spans="1:56">
      <c r="A25" s="220" t="str">
        <f t="shared" si="42"/>
        <v/>
      </c>
      <c r="B25" s="221"/>
      <c r="C25" s="222"/>
      <c r="D25" s="169"/>
      <c r="E25" s="169"/>
      <c r="F25" s="169"/>
      <c r="G25" s="202"/>
      <c r="H25" s="217"/>
      <c r="I25" s="212"/>
      <c r="J25" s="206"/>
      <c r="K25" s="212"/>
      <c r="L25" s="206"/>
      <c r="M25" s="212"/>
      <c r="N25" s="206"/>
      <c r="O25" s="170" t="str">
        <f t="shared" si="43"/>
        <v/>
      </c>
      <c r="P25" s="171"/>
      <c r="Q25" s="171"/>
      <c r="R25" s="171"/>
      <c r="S25" s="172" t="str">
        <f t="shared" si="44"/>
        <v/>
      </c>
      <c r="T25" s="172" t="str">
        <f t="shared" si="45"/>
        <v/>
      </c>
      <c r="U25" s="171"/>
      <c r="V25" s="171"/>
      <c r="W25" s="173" t="str">
        <f t="shared" si="46"/>
        <v/>
      </c>
      <c r="X25" s="173" t="str">
        <f t="shared" si="47"/>
        <v/>
      </c>
      <c r="Y25" s="173" t="str">
        <f t="shared" si="48"/>
        <v/>
      </c>
      <c r="Z25" s="171"/>
      <c r="AA25" s="171"/>
      <c r="AB25" s="171"/>
      <c r="AC25" s="172" t="str">
        <f t="shared" si="49"/>
        <v/>
      </c>
      <c r="AD25" s="172" t="str">
        <f t="shared" si="50"/>
        <v/>
      </c>
      <c r="AE25" s="174"/>
      <c r="AF25" s="175" t="str">
        <f t="shared" si="51"/>
        <v/>
      </c>
      <c r="AG25" s="169"/>
      <c r="AH25" s="171"/>
      <c r="AI25" s="171"/>
      <c r="AJ25" s="169"/>
      <c r="AK25" s="176" t="str">
        <f t="shared" si="52"/>
        <v/>
      </c>
      <c r="AL25" s="176" t="str">
        <f t="shared" si="53"/>
        <v/>
      </c>
      <c r="AM25" s="176" t="str">
        <f t="shared" si="54"/>
        <v/>
      </c>
      <c r="AN25" s="359" t="str">
        <f>IF(Overview!$K$17='Internal Calcs'!$P$22,IF(AK25="","",AK25),IF(Overview!$K$17='Internal Calcs'!$P$23,IF(AK25="","",AK25),IF(ISNUMBER(A25),(IF(F25="Short",G25-H25,H25-G25)*AZ25-AX25),"")))</f>
        <v/>
      </c>
      <c r="AO25" s="401" t="str">
        <f>IF(Overview!$K$17='Internal Calcs'!$P$22,IF(AL25="","",AL25),IF(Overview!$K$17='Internal Calcs'!$P$23,IF(AL25="","",AL25),IF(ISNUMBER(A25),IF(AL25="",(IF(F25="Short",G25-H25,H25-G25)*AZ25-AX25),(IF(F25="Short",G25-J25,J25-G25)*AZ25-AX25)),"")))</f>
        <v/>
      </c>
      <c r="AP25" s="359" t="str">
        <f>IF(Overview!$K$17='Internal Calcs'!$P$22,"",IF(Overview!$K$17='Internal Calcs'!$P$23,IF(AM25="","",AM25),IF(ISNUMBER(A25),IF(AM25="",(IF(F25="Short",G25-H25,H25-G25)*AZ25-AX25),(IF(F25="Short",G25-L25,L25-G25)*AZ25-AX25)),"")))</f>
        <v/>
      </c>
      <c r="AQ25" s="176" t="str">
        <f t="shared" si="55"/>
        <v/>
      </c>
      <c r="AR25" s="176" t="str">
        <f t="shared" si="56"/>
        <v/>
      </c>
      <c r="AS25" s="176" t="str">
        <f t="shared" si="57"/>
        <v/>
      </c>
      <c r="AT25" s="176" t="str">
        <f>IF(ISNUMBER(A25),MAX($AS$2:AS25)-AS25,"")</f>
        <v/>
      </c>
      <c r="AU25" s="177" t="str">
        <f t="shared" si="58"/>
        <v/>
      </c>
      <c r="AV25" s="178" t="str">
        <f t="shared" si="59"/>
        <v/>
      </c>
      <c r="AW25" s="178" t="str">
        <f t="shared" si="60"/>
        <v/>
      </c>
      <c r="AX25" s="179" t="str">
        <f ca="1">IF(ISNUMBER($A25),INDIRECT(CONCATENATE("'Instrument List'!B",(MATCH(E25,'Instrument List'!A:A,0))-0)),"")</f>
        <v/>
      </c>
      <c r="AY25" s="179" t="str">
        <f ca="1">IF(ISNUMBER($A25),INDIRECT(CONCATENATE("'Instrument List'!D",(MATCH(E25,'Instrument List'!A:A,0))-0)),"")</f>
        <v/>
      </c>
      <c r="AZ25" s="179" t="str">
        <f ca="1">IF(ISNUMBER($A25),INDIRECT(CONCATENATE("'Instrument List'!C",(MATCH(E25,'Instrument List'!A:A,0))-0)),"")</f>
        <v/>
      </c>
      <c r="BA25" s="180" t="str">
        <f ca="1">IF(ISNUMBER(A25),INDIRECT(CONCATENATE("'Instrument List'!E",(MATCH(E25,'Instrument List'!A:A,0))-0)),"")</f>
        <v/>
      </c>
      <c r="BB25" s="181" t="str">
        <f t="shared" si="61"/>
        <v/>
      </c>
      <c r="BC25" s="181" t="str">
        <f t="shared" si="62"/>
        <v/>
      </c>
      <c r="BD25" s="181" t="str">
        <f ca="1">IF(ISNUMBER(A25),INDIRECT(CONCATENATE("'Instrument List'!F",(MATCH(E25,'Instrument List'!A:A,0))-0)),"")</f>
        <v/>
      </c>
    </row>
    <row r="26" spans="1:56">
      <c r="A26" s="223" t="str">
        <f t="shared" si="42"/>
        <v/>
      </c>
      <c r="B26" s="224"/>
      <c r="C26" s="225"/>
      <c r="D26" s="182"/>
      <c r="E26" s="182"/>
      <c r="F26" s="182"/>
      <c r="G26" s="203"/>
      <c r="H26" s="218"/>
      <c r="I26" s="213"/>
      <c r="J26" s="207"/>
      <c r="K26" s="213"/>
      <c r="L26" s="207"/>
      <c r="M26" s="213"/>
      <c r="N26" s="207"/>
      <c r="O26" s="183" t="str">
        <f t="shared" si="43"/>
        <v/>
      </c>
      <c r="P26" s="184"/>
      <c r="Q26" s="184"/>
      <c r="R26" s="275"/>
      <c r="S26" s="185" t="str">
        <f t="shared" si="44"/>
        <v/>
      </c>
      <c r="T26" s="185" t="str">
        <f t="shared" si="45"/>
        <v/>
      </c>
      <c r="U26" s="275"/>
      <c r="V26" s="275"/>
      <c r="W26" s="276" t="str">
        <f t="shared" si="46"/>
        <v/>
      </c>
      <c r="X26" s="276" t="str">
        <f t="shared" si="47"/>
        <v/>
      </c>
      <c r="Y26" s="276" t="str">
        <f t="shared" si="48"/>
        <v/>
      </c>
      <c r="Z26" s="275"/>
      <c r="AA26" s="184"/>
      <c r="AB26" s="184"/>
      <c r="AC26" s="185" t="str">
        <f t="shared" si="49"/>
        <v/>
      </c>
      <c r="AD26" s="185" t="str">
        <f t="shared" si="50"/>
        <v/>
      </c>
      <c r="AE26" s="186"/>
      <c r="AF26" s="187" t="str">
        <f t="shared" si="51"/>
        <v/>
      </c>
      <c r="AG26" s="182"/>
      <c r="AH26" s="184"/>
      <c r="AI26" s="184"/>
      <c r="AJ26" s="182"/>
      <c r="AK26" s="188" t="str">
        <f t="shared" si="52"/>
        <v/>
      </c>
      <c r="AL26" s="188" t="str">
        <f t="shared" si="53"/>
        <v/>
      </c>
      <c r="AM26" s="188" t="str">
        <f t="shared" si="54"/>
        <v/>
      </c>
      <c r="AN26" s="359" t="str">
        <f>IF(Overview!$K$17='Internal Calcs'!$P$22,IF(AK26="","",AK26),IF(Overview!$K$17='Internal Calcs'!$P$23,IF(AK26="","",AK26),IF(ISNUMBER(A26),(IF(F26="Short",G26-H26,H26-G26)*AZ26-AX26),"")))</f>
        <v/>
      </c>
      <c r="AO26" s="401" t="str">
        <f>IF(Overview!$K$17='Internal Calcs'!$P$22,IF(AL26="","",AL26),IF(Overview!$K$17='Internal Calcs'!$P$23,IF(AL26="","",AL26),IF(ISNUMBER(A26),IF(AL26="",(IF(F26="Short",G26-H26,H26-G26)*AZ26-AX26),(IF(F26="Short",G26-J26,J26-G26)*AZ26-AX26)),"")))</f>
        <v/>
      </c>
      <c r="AP26" s="359" t="str">
        <f>IF(Overview!$K$17='Internal Calcs'!$P$22,"",IF(Overview!$K$17='Internal Calcs'!$P$23,IF(AM26="","",AM26),IF(ISNUMBER(A26),IF(AM26="",(IF(F26="Short",G26-H26,H26-G26)*AZ26-AX26),(IF(F26="Short",G26-L26,L26-G26)*AZ26-AX26)),"")))</f>
        <v/>
      </c>
      <c r="AQ26" s="188" t="str">
        <f t="shared" si="55"/>
        <v/>
      </c>
      <c r="AR26" s="188" t="str">
        <f t="shared" si="56"/>
        <v/>
      </c>
      <c r="AS26" s="188" t="str">
        <f t="shared" si="57"/>
        <v/>
      </c>
      <c r="AT26" s="188" t="str">
        <f>IF(ISNUMBER(A26),MAX($AS$2:AS26)-AS26,"")</f>
        <v/>
      </c>
      <c r="AU26" s="189" t="str">
        <f t="shared" si="58"/>
        <v/>
      </c>
      <c r="AV26" s="190" t="str">
        <f t="shared" si="59"/>
        <v/>
      </c>
      <c r="AW26" s="190" t="str">
        <f t="shared" si="60"/>
        <v/>
      </c>
      <c r="AX26" s="191" t="str">
        <f ca="1">IF(ISNUMBER($A26),INDIRECT(CONCATENATE("'Instrument List'!B",(MATCH(E26,'Instrument List'!A:A,0))-0)),"")</f>
        <v/>
      </c>
      <c r="AY26" s="191" t="str">
        <f ca="1">IF(ISNUMBER($A26),INDIRECT(CONCATENATE("'Instrument List'!D",(MATCH(E26,'Instrument List'!A:A,0))-0)),"")</f>
        <v/>
      </c>
      <c r="AZ26" s="191" t="str">
        <f ca="1">IF(ISNUMBER($A26),INDIRECT(CONCATENATE("'Instrument List'!C",(MATCH(E26,'Instrument List'!A:A,0))-0)),"")</f>
        <v/>
      </c>
      <c r="BA26" s="192" t="str">
        <f ca="1">IF(ISNUMBER(A26),INDIRECT(CONCATENATE("'Instrument List'!E",(MATCH(E26,'Instrument List'!A:A,0))-0)),"")</f>
        <v/>
      </c>
      <c r="BB26" s="193" t="str">
        <f t="shared" si="61"/>
        <v/>
      </c>
      <c r="BC26" s="193" t="str">
        <f t="shared" si="62"/>
        <v/>
      </c>
      <c r="BD26" s="193" t="str">
        <f ca="1">IF(ISNUMBER(A26),INDIRECT(CONCATENATE("'Instrument List'!F",(MATCH(E26,'Instrument List'!A:A,0))-0)),"")</f>
        <v/>
      </c>
    </row>
    <row r="27" spans="1:56">
      <c r="A27" s="220" t="str">
        <f t="shared" si="42"/>
        <v/>
      </c>
      <c r="B27" s="221"/>
      <c r="C27" s="222"/>
      <c r="D27" s="169"/>
      <c r="E27" s="169"/>
      <c r="F27" s="169"/>
      <c r="G27" s="202"/>
      <c r="H27" s="217"/>
      <c r="I27" s="212"/>
      <c r="J27" s="206"/>
      <c r="K27" s="212"/>
      <c r="L27" s="206"/>
      <c r="M27" s="212"/>
      <c r="N27" s="206"/>
      <c r="O27" s="170" t="str">
        <f t="shared" si="43"/>
        <v/>
      </c>
      <c r="P27" s="171"/>
      <c r="Q27" s="171"/>
      <c r="R27" s="171"/>
      <c r="S27" s="172" t="str">
        <f t="shared" si="44"/>
        <v/>
      </c>
      <c r="T27" s="172" t="str">
        <f t="shared" si="45"/>
        <v/>
      </c>
      <c r="U27" s="171"/>
      <c r="V27" s="171"/>
      <c r="W27" s="173" t="str">
        <f t="shared" si="46"/>
        <v/>
      </c>
      <c r="X27" s="173" t="str">
        <f t="shared" si="47"/>
        <v/>
      </c>
      <c r="Y27" s="173" t="str">
        <f t="shared" si="48"/>
        <v/>
      </c>
      <c r="Z27" s="171"/>
      <c r="AA27" s="171"/>
      <c r="AB27" s="171"/>
      <c r="AC27" s="172" t="str">
        <f t="shared" si="49"/>
        <v/>
      </c>
      <c r="AD27" s="172" t="str">
        <f t="shared" si="50"/>
        <v/>
      </c>
      <c r="AE27" s="174"/>
      <c r="AF27" s="175" t="str">
        <f t="shared" si="51"/>
        <v/>
      </c>
      <c r="AG27" s="169"/>
      <c r="AH27" s="171"/>
      <c r="AI27" s="171"/>
      <c r="AJ27" s="169"/>
      <c r="AK27" s="176" t="str">
        <f t="shared" si="52"/>
        <v/>
      </c>
      <c r="AL27" s="176" t="str">
        <f t="shared" si="53"/>
        <v/>
      </c>
      <c r="AM27" s="176" t="str">
        <f t="shared" si="54"/>
        <v/>
      </c>
      <c r="AN27" s="359" t="str">
        <f>IF(Overview!$K$17='Internal Calcs'!$P$22,IF(AK27="","",AK27),IF(Overview!$K$17='Internal Calcs'!$P$23,IF(AK27="","",AK27),IF(ISNUMBER(A27),(IF(F27="Short",G27-H27,H27-G27)*AZ27-AX27),"")))</f>
        <v/>
      </c>
      <c r="AO27" s="401" t="str">
        <f>IF(Overview!$K$17='Internal Calcs'!$P$22,IF(AL27="","",AL27),IF(Overview!$K$17='Internal Calcs'!$P$23,IF(AL27="","",AL27),IF(ISNUMBER(A27),IF(AL27="",(IF(F27="Short",G27-H27,H27-G27)*AZ27-AX27),(IF(F27="Short",G27-J27,J27-G27)*AZ27-AX27)),"")))</f>
        <v/>
      </c>
      <c r="AP27" s="359" t="str">
        <f>IF(Overview!$K$17='Internal Calcs'!$P$22,"",IF(Overview!$K$17='Internal Calcs'!$P$23,IF(AM27="","",AM27),IF(ISNUMBER(A27),IF(AM27="",(IF(F27="Short",G27-H27,H27-G27)*AZ27-AX27),(IF(F27="Short",G27-L27,L27-G27)*AZ27-AX27)),"")))</f>
        <v/>
      </c>
      <c r="AQ27" s="176" t="str">
        <f t="shared" si="55"/>
        <v/>
      </c>
      <c r="AR27" s="176" t="str">
        <f t="shared" si="56"/>
        <v/>
      </c>
      <c r="AS27" s="176" t="str">
        <f t="shared" si="57"/>
        <v/>
      </c>
      <c r="AT27" s="176" t="str">
        <f>IF(ISNUMBER(A27),MAX($AS$2:AS27)-AS27,"")</f>
        <v/>
      </c>
      <c r="AU27" s="177" t="str">
        <f t="shared" si="58"/>
        <v/>
      </c>
      <c r="AV27" s="178" t="str">
        <f t="shared" si="59"/>
        <v/>
      </c>
      <c r="AW27" s="178" t="str">
        <f t="shared" si="60"/>
        <v/>
      </c>
      <c r="AX27" s="179" t="str">
        <f ca="1">IF(ISNUMBER($A27),INDIRECT(CONCATENATE("'Instrument List'!B",(MATCH(E27,'Instrument List'!A:A,0))-0)),"")</f>
        <v/>
      </c>
      <c r="AY27" s="179" t="str">
        <f ca="1">IF(ISNUMBER($A27),INDIRECT(CONCATENATE("'Instrument List'!D",(MATCH(E27,'Instrument List'!A:A,0))-0)),"")</f>
        <v/>
      </c>
      <c r="AZ27" s="179" t="str">
        <f ca="1">IF(ISNUMBER($A27),INDIRECT(CONCATENATE("'Instrument List'!C",(MATCH(E27,'Instrument List'!A:A,0))-0)),"")</f>
        <v/>
      </c>
      <c r="BA27" s="180" t="str">
        <f ca="1">IF(ISNUMBER(A27),INDIRECT(CONCATENATE("'Instrument List'!E",(MATCH(E27,'Instrument List'!A:A,0))-0)),"")</f>
        <v/>
      </c>
      <c r="BB27" s="181" t="str">
        <f t="shared" si="61"/>
        <v/>
      </c>
      <c r="BC27" s="181" t="str">
        <f t="shared" si="62"/>
        <v/>
      </c>
      <c r="BD27" s="181" t="str">
        <f ca="1">IF(ISNUMBER(A27),INDIRECT(CONCATENATE("'Instrument List'!F",(MATCH(E27,'Instrument List'!A:A,0))-0)),"")</f>
        <v/>
      </c>
    </row>
    <row r="28" spans="1:56">
      <c r="A28" s="223" t="str">
        <f t="shared" si="42"/>
        <v/>
      </c>
      <c r="B28" s="224"/>
      <c r="C28" s="225"/>
      <c r="D28" s="182"/>
      <c r="E28" s="182"/>
      <c r="F28" s="182"/>
      <c r="G28" s="203"/>
      <c r="H28" s="218"/>
      <c r="I28" s="213"/>
      <c r="J28" s="207"/>
      <c r="K28" s="213"/>
      <c r="L28" s="207"/>
      <c r="M28" s="213"/>
      <c r="N28" s="207"/>
      <c r="O28" s="183" t="str">
        <f t="shared" si="43"/>
        <v/>
      </c>
      <c r="P28" s="184"/>
      <c r="Q28" s="184"/>
      <c r="R28" s="275"/>
      <c r="S28" s="185" t="str">
        <f t="shared" si="44"/>
        <v/>
      </c>
      <c r="T28" s="185" t="str">
        <f t="shared" si="45"/>
        <v/>
      </c>
      <c r="U28" s="275"/>
      <c r="V28" s="275"/>
      <c r="W28" s="276" t="str">
        <f t="shared" si="46"/>
        <v/>
      </c>
      <c r="X28" s="276" t="str">
        <f t="shared" si="47"/>
        <v/>
      </c>
      <c r="Y28" s="276" t="str">
        <f t="shared" si="48"/>
        <v/>
      </c>
      <c r="Z28" s="275"/>
      <c r="AA28" s="184"/>
      <c r="AB28" s="184"/>
      <c r="AC28" s="185" t="str">
        <f t="shared" si="49"/>
        <v/>
      </c>
      <c r="AD28" s="185" t="str">
        <f t="shared" si="50"/>
        <v/>
      </c>
      <c r="AE28" s="186"/>
      <c r="AF28" s="187" t="str">
        <f t="shared" si="51"/>
        <v/>
      </c>
      <c r="AG28" s="182"/>
      <c r="AH28" s="184"/>
      <c r="AI28" s="184"/>
      <c r="AJ28" s="182"/>
      <c r="AK28" s="188" t="str">
        <f t="shared" si="52"/>
        <v/>
      </c>
      <c r="AL28" s="188" t="str">
        <f t="shared" si="53"/>
        <v/>
      </c>
      <c r="AM28" s="188" t="str">
        <f t="shared" si="54"/>
        <v/>
      </c>
      <c r="AN28" s="359" t="str">
        <f>IF(Overview!$K$17='Internal Calcs'!$P$22,IF(AK28="","",AK28),IF(Overview!$K$17='Internal Calcs'!$P$23,IF(AK28="","",AK28),IF(ISNUMBER(A28),(IF(F28="Short",G28-H28,H28-G28)*AZ28-AX28),"")))</f>
        <v/>
      </c>
      <c r="AO28" s="401" t="str">
        <f>IF(Overview!$K$17='Internal Calcs'!$P$22,IF(AL28="","",AL28),IF(Overview!$K$17='Internal Calcs'!$P$23,IF(AL28="","",AL28),IF(ISNUMBER(A28),IF(AL28="",(IF(F28="Short",G28-H28,H28-G28)*AZ28-AX28),(IF(F28="Short",G28-J28,J28-G28)*AZ28-AX28)),"")))</f>
        <v/>
      </c>
      <c r="AP28" s="359" t="str">
        <f>IF(Overview!$K$17='Internal Calcs'!$P$22,"",IF(Overview!$K$17='Internal Calcs'!$P$23,IF(AM28="","",AM28),IF(ISNUMBER(A28),IF(AM28="",(IF(F28="Short",G28-H28,H28-G28)*AZ28-AX28),(IF(F28="Short",G28-L28,L28-G28)*AZ28-AX28)),"")))</f>
        <v/>
      </c>
      <c r="AQ28" s="188" t="str">
        <f t="shared" si="55"/>
        <v/>
      </c>
      <c r="AR28" s="188" t="str">
        <f t="shared" si="56"/>
        <v/>
      </c>
      <c r="AS28" s="188" t="str">
        <f t="shared" si="57"/>
        <v/>
      </c>
      <c r="AT28" s="188" t="str">
        <f>IF(ISNUMBER(A28),MAX($AS$2:AS28)-AS28,"")</f>
        <v/>
      </c>
      <c r="AU28" s="189" t="str">
        <f t="shared" si="58"/>
        <v/>
      </c>
      <c r="AV28" s="190" t="str">
        <f t="shared" si="59"/>
        <v/>
      </c>
      <c r="AW28" s="190" t="str">
        <f t="shared" si="60"/>
        <v/>
      </c>
      <c r="AX28" s="191" t="str">
        <f ca="1">IF(ISNUMBER($A28),INDIRECT(CONCATENATE("'Instrument List'!B",(MATCH(E28,'Instrument List'!A:A,0))-0)),"")</f>
        <v/>
      </c>
      <c r="AY28" s="191" t="str">
        <f ca="1">IF(ISNUMBER($A28),INDIRECT(CONCATENATE("'Instrument List'!D",(MATCH(E28,'Instrument List'!A:A,0))-0)),"")</f>
        <v/>
      </c>
      <c r="AZ28" s="191" t="str">
        <f ca="1">IF(ISNUMBER($A28),INDIRECT(CONCATENATE("'Instrument List'!C",(MATCH(E28,'Instrument List'!A:A,0))-0)),"")</f>
        <v/>
      </c>
      <c r="BA28" s="192" t="str">
        <f ca="1">IF(ISNUMBER(A28),INDIRECT(CONCATENATE("'Instrument List'!E",(MATCH(E28,'Instrument List'!A:A,0))-0)),"")</f>
        <v/>
      </c>
      <c r="BB28" s="193" t="str">
        <f t="shared" si="61"/>
        <v/>
      </c>
      <c r="BC28" s="193" t="str">
        <f t="shared" si="62"/>
        <v/>
      </c>
      <c r="BD28" s="193" t="str">
        <f ca="1">IF(ISNUMBER(A28),INDIRECT(CONCATENATE("'Instrument List'!F",(MATCH(E28,'Instrument List'!A:A,0))-0)),"")</f>
        <v/>
      </c>
    </row>
    <row r="29" spans="1:56">
      <c r="A29" s="220" t="str">
        <f t="shared" si="42"/>
        <v/>
      </c>
      <c r="B29" s="221"/>
      <c r="C29" s="222"/>
      <c r="D29" s="169"/>
      <c r="E29" s="169"/>
      <c r="F29" s="169"/>
      <c r="G29" s="202"/>
      <c r="H29" s="217"/>
      <c r="I29" s="212"/>
      <c r="J29" s="206"/>
      <c r="K29" s="212"/>
      <c r="L29" s="206"/>
      <c r="M29" s="212"/>
      <c r="N29" s="206"/>
      <c r="O29" s="170" t="str">
        <f t="shared" si="43"/>
        <v/>
      </c>
      <c r="P29" s="171"/>
      <c r="Q29" s="171"/>
      <c r="R29" s="171"/>
      <c r="S29" s="172" t="str">
        <f t="shared" si="44"/>
        <v/>
      </c>
      <c r="T29" s="172" t="str">
        <f t="shared" si="45"/>
        <v/>
      </c>
      <c r="U29" s="171"/>
      <c r="V29" s="171"/>
      <c r="W29" s="173" t="str">
        <f t="shared" si="46"/>
        <v/>
      </c>
      <c r="X29" s="173" t="str">
        <f t="shared" si="47"/>
        <v/>
      </c>
      <c r="Y29" s="173" t="str">
        <f t="shared" si="48"/>
        <v/>
      </c>
      <c r="Z29" s="171"/>
      <c r="AA29" s="171"/>
      <c r="AB29" s="171"/>
      <c r="AC29" s="172" t="str">
        <f t="shared" si="49"/>
        <v/>
      </c>
      <c r="AD29" s="172" t="str">
        <f t="shared" si="50"/>
        <v/>
      </c>
      <c r="AE29" s="174"/>
      <c r="AF29" s="175" t="str">
        <f t="shared" si="51"/>
        <v/>
      </c>
      <c r="AG29" s="169"/>
      <c r="AH29" s="171"/>
      <c r="AI29" s="171"/>
      <c r="AJ29" s="169"/>
      <c r="AK29" s="176" t="str">
        <f t="shared" si="52"/>
        <v/>
      </c>
      <c r="AL29" s="176" t="str">
        <f t="shared" si="53"/>
        <v/>
      </c>
      <c r="AM29" s="176" t="str">
        <f t="shared" si="54"/>
        <v/>
      </c>
      <c r="AN29" s="359" t="str">
        <f>IF(Overview!$K$17='Internal Calcs'!$P$22,IF(AK29="","",AK29),IF(Overview!$K$17='Internal Calcs'!$P$23,IF(AK29="","",AK29),IF(ISNUMBER(A29),(IF(F29="Short",G29-H29,H29-G29)*AZ29-AX29),"")))</f>
        <v/>
      </c>
      <c r="AO29" s="401" t="str">
        <f>IF(Overview!$K$17='Internal Calcs'!$P$22,IF(AL29="","",AL29),IF(Overview!$K$17='Internal Calcs'!$P$23,IF(AL29="","",AL29),IF(ISNUMBER(A29),IF(AL29="",(IF(F29="Short",G29-H29,H29-G29)*AZ29-AX29),(IF(F29="Short",G29-J29,J29-G29)*AZ29-AX29)),"")))</f>
        <v/>
      </c>
      <c r="AP29" s="359" t="str">
        <f>IF(Overview!$K$17='Internal Calcs'!$P$22,"",IF(Overview!$K$17='Internal Calcs'!$P$23,IF(AM29="","",AM29),IF(ISNUMBER(A29),IF(AM29="",(IF(F29="Short",G29-H29,H29-G29)*AZ29-AX29),(IF(F29="Short",G29-L29,L29-G29)*AZ29-AX29)),"")))</f>
        <v/>
      </c>
      <c r="AQ29" s="176" t="str">
        <f t="shared" si="55"/>
        <v/>
      </c>
      <c r="AR29" s="176" t="str">
        <f t="shared" si="56"/>
        <v/>
      </c>
      <c r="AS29" s="176" t="str">
        <f t="shared" si="57"/>
        <v/>
      </c>
      <c r="AT29" s="176" t="str">
        <f>IF(ISNUMBER(A29),MAX($AS$2:AS29)-AS29,"")</f>
        <v/>
      </c>
      <c r="AU29" s="177" t="str">
        <f t="shared" si="58"/>
        <v/>
      </c>
      <c r="AV29" s="178" t="str">
        <f t="shared" si="59"/>
        <v/>
      </c>
      <c r="AW29" s="178" t="str">
        <f t="shared" si="60"/>
        <v/>
      </c>
      <c r="AX29" s="179" t="str">
        <f ca="1">IF(ISNUMBER($A29),INDIRECT(CONCATENATE("'Instrument List'!B",(MATCH(E29,'Instrument List'!A:A,0))-0)),"")</f>
        <v/>
      </c>
      <c r="AY29" s="179" t="str">
        <f ca="1">IF(ISNUMBER($A29),INDIRECT(CONCATENATE("'Instrument List'!D",(MATCH(E29,'Instrument List'!A:A,0))-0)),"")</f>
        <v/>
      </c>
      <c r="AZ29" s="179" t="str">
        <f ca="1">IF(ISNUMBER($A29),INDIRECT(CONCATENATE("'Instrument List'!C",(MATCH(E29,'Instrument List'!A:A,0))-0)),"")</f>
        <v/>
      </c>
      <c r="BA29" s="180" t="str">
        <f ca="1">IF(ISNUMBER(A29),INDIRECT(CONCATENATE("'Instrument List'!E",(MATCH(E29,'Instrument List'!A:A,0))-0)),"")</f>
        <v/>
      </c>
      <c r="BB29" s="181" t="str">
        <f t="shared" si="61"/>
        <v/>
      </c>
      <c r="BC29" s="181" t="str">
        <f t="shared" si="62"/>
        <v/>
      </c>
      <c r="BD29" s="181" t="str">
        <f ca="1">IF(ISNUMBER(A29),INDIRECT(CONCATENATE("'Instrument List'!F",(MATCH(E29,'Instrument List'!A:A,0))-0)),"")</f>
        <v/>
      </c>
    </row>
    <row r="30" spans="1:56">
      <c r="A30" s="223" t="str">
        <f t="shared" si="42"/>
        <v/>
      </c>
      <c r="B30" s="224"/>
      <c r="C30" s="225"/>
      <c r="D30" s="182"/>
      <c r="E30" s="182"/>
      <c r="F30" s="182"/>
      <c r="G30" s="203"/>
      <c r="H30" s="218"/>
      <c r="I30" s="213"/>
      <c r="J30" s="207"/>
      <c r="K30" s="213"/>
      <c r="L30" s="207"/>
      <c r="M30" s="213"/>
      <c r="N30" s="207"/>
      <c r="O30" s="183" t="str">
        <f t="shared" si="43"/>
        <v/>
      </c>
      <c r="P30" s="184"/>
      <c r="Q30" s="184"/>
      <c r="R30" s="275"/>
      <c r="S30" s="185" t="str">
        <f t="shared" si="44"/>
        <v/>
      </c>
      <c r="T30" s="185" t="str">
        <f t="shared" si="45"/>
        <v/>
      </c>
      <c r="U30" s="275"/>
      <c r="V30" s="275"/>
      <c r="W30" s="276" t="str">
        <f t="shared" si="46"/>
        <v/>
      </c>
      <c r="X30" s="276" t="str">
        <f t="shared" si="47"/>
        <v/>
      </c>
      <c r="Y30" s="276" t="str">
        <f t="shared" si="48"/>
        <v/>
      </c>
      <c r="Z30" s="275"/>
      <c r="AA30" s="184"/>
      <c r="AB30" s="184"/>
      <c r="AC30" s="185" t="str">
        <f t="shared" si="49"/>
        <v/>
      </c>
      <c r="AD30" s="185" t="str">
        <f t="shared" si="50"/>
        <v/>
      </c>
      <c r="AE30" s="186"/>
      <c r="AF30" s="187" t="str">
        <f t="shared" si="51"/>
        <v/>
      </c>
      <c r="AG30" s="182"/>
      <c r="AH30" s="184"/>
      <c r="AI30" s="184"/>
      <c r="AJ30" s="182"/>
      <c r="AK30" s="188" t="str">
        <f t="shared" si="52"/>
        <v/>
      </c>
      <c r="AL30" s="188" t="str">
        <f t="shared" si="53"/>
        <v/>
      </c>
      <c r="AM30" s="188" t="str">
        <f t="shared" si="54"/>
        <v/>
      </c>
      <c r="AN30" s="359" t="str">
        <f>IF(Overview!$K$17='Internal Calcs'!$P$22,IF(AK30="","",AK30),IF(Overview!$K$17='Internal Calcs'!$P$23,IF(AK30="","",AK30),IF(ISNUMBER(A30),(IF(F30="Short",G30-H30,H30-G30)*AZ30-AX30),"")))</f>
        <v/>
      </c>
      <c r="AO30" s="401" t="str">
        <f>IF(Overview!$K$17='Internal Calcs'!$P$22,IF(AL30="","",AL30),IF(Overview!$K$17='Internal Calcs'!$P$23,IF(AL30="","",AL30),IF(ISNUMBER(A30),IF(AL30="",(IF(F30="Short",G30-H30,H30-G30)*AZ30-AX30),(IF(F30="Short",G30-J30,J30-G30)*AZ30-AX30)),"")))</f>
        <v/>
      </c>
      <c r="AP30" s="359" t="str">
        <f>IF(Overview!$K$17='Internal Calcs'!$P$22,"",IF(Overview!$K$17='Internal Calcs'!$P$23,IF(AM30="","",AM30),IF(ISNUMBER(A30),IF(AM30="",(IF(F30="Short",G30-H30,H30-G30)*AZ30-AX30),(IF(F30="Short",G30-L30,L30-G30)*AZ30-AX30)),"")))</f>
        <v/>
      </c>
      <c r="AQ30" s="188" t="str">
        <f t="shared" si="55"/>
        <v/>
      </c>
      <c r="AR30" s="188" t="str">
        <f t="shared" si="56"/>
        <v/>
      </c>
      <c r="AS30" s="188" t="str">
        <f t="shared" si="57"/>
        <v/>
      </c>
      <c r="AT30" s="188" t="str">
        <f>IF(ISNUMBER(A30),MAX($AS$2:AS30)-AS30,"")</f>
        <v/>
      </c>
      <c r="AU30" s="189" t="str">
        <f t="shared" si="58"/>
        <v/>
      </c>
      <c r="AV30" s="190" t="str">
        <f t="shared" si="59"/>
        <v/>
      </c>
      <c r="AW30" s="190" t="str">
        <f t="shared" si="60"/>
        <v/>
      </c>
      <c r="AX30" s="191" t="str">
        <f ca="1">IF(ISNUMBER($A30),INDIRECT(CONCATENATE("'Instrument List'!B",(MATCH(E30,'Instrument List'!A:A,0))-0)),"")</f>
        <v/>
      </c>
      <c r="AY30" s="191" t="str">
        <f ca="1">IF(ISNUMBER($A30),INDIRECT(CONCATENATE("'Instrument List'!D",(MATCH(E30,'Instrument List'!A:A,0))-0)),"")</f>
        <v/>
      </c>
      <c r="AZ30" s="191" t="str">
        <f ca="1">IF(ISNUMBER($A30),INDIRECT(CONCATENATE("'Instrument List'!C",(MATCH(E30,'Instrument List'!A:A,0))-0)),"")</f>
        <v/>
      </c>
      <c r="BA30" s="192" t="str">
        <f ca="1">IF(ISNUMBER(A30),INDIRECT(CONCATENATE("'Instrument List'!E",(MATCH(E30,'Instrument List'!A:A,0))-0)),"")</f>
        <v/>
      </c>
      <c r="BB30" s="193" t="str">
        <f t="shared" si="61"/>
        <v/>
      </c>
      <c r="BC30" s="193" t="str">
        <f t="shared" si="62"/>
        <v/>
      </c>
      <c r="BD30" s="193" t="str">
        <f ca="1">IF(ISNUMBER(A30),INDIRECT(CONCATENATE("'Instrument List'!F",(MATCH(E30,'Instrument List'!A:A,0))-0)),"")</f>
        <v/>
      </c>
    </row>
    <row r="31" spans="1:56">
      <c r="A31" s="220" t="str">
        <f t="shared" si="42"/>
        <v/>
      </c>
      <c r="B31" s="221"/>
      <c r="C31" s="222"/>
      <c r="D31" s="169"/>
      <c r="E31" s="169"/>
      <c r="F31" s="169"/>
      <c r="G31" s="202"/>
      <c r="H31" s="217"/>
      <c r="I31" s="212"/>
      <c r="J31" s="206"/>
      <c r="K31" s="212"/>
      <c r="L31" s="206"/>
      <c r="M31" s="212"/>
      <c r="N31" s="206"/>
      <c r="O31" s="170" t="str">
        <f t="shared" si="43"/>
        <v/>
      </c>
      <c r="P31" s="171"/>
      <c r="Q31" s="171"/>
      <c r="R31" s="171"/>
      <c r="S31" s="172" t="str">
        <f t="shared" si="44"/>
        <v/>
      </c>
      <c r="T31" s="172" t="str">
        <f t="shared" si="45"/>
        <v/>
      </c>
      <c r="U31" s="171"/>
      <c r="V31" s="171"/>
      <c r="W31" s="173" t="str">
        <f t="shared" si="46"/>
        <v/>
      </c>
      <c r="X31" s="173" t="str">
        <f t="shared" si="47"/>
        <v/>
      </c>
      <c r="Y31" s="173" t="str">
        <f t="shared" si="48"/>
        <v/>
      </c>
      <c r="Z31" s="171"/>
      <c r="AA31" s="171"/>
      <c r="AB31" s="171"/>
      <c r="AC31" s="172" t="str">
        <f t="shared" si="49"/>
        <v/>
      </c>
      <c r="AD31" s="172" t="str">
        <f t="shared" si="50"/>
        <v/>
      </c>
      <c r="AE31" s="174"/>
      <c r="AF31" s="175" t="str">
        <f t="shared" si="51"/>
        <v/>
      </c>
      <c r="AG31" s="169"/>
      <c r="AH31" s="171"/>
      <c r="AI31" s="171"/>
      <c r="AJ31" s="169"/>
      <c r="AK31" s="176" t="str">
        <f t="shared" si="52"/>
        <v/>
      </c>
      <c r="AL31" s="176" t="str">
        <f t="shared" si="53"/>
        <v/>
      </c>
      <c r="AM31" s="176" t="str">
        <f t="shared" si="54"/>
        <v/>
      </c>
      <c r="AN31" s="359" t="str">
        <f>IF(Overview!$K$17='Internal Calcs'!$P$22,IF(AK31="","",AK31),IF(Overview!$K$17='Internal Calcs'!$P$23,IF(AK31="","",AK31),IF(ISNUMBER(A31),(IF(F31="Short",G31-H31,H31-G31)*AZ31-AX31),"")))</f>
        <v/>
      </c>
      <c r="AO31" s="401" t="str">
        <f>IF(Overview!$K$17='Internal Calcs'!$P$22,IF(AL31="","",AL31),IF(Overview!$K$17='Internal Calcs'!$P$23,IF(AL31="","",AL31),IF(ISNUMBER(A31),IF(AL31="",(IF(F31="Short",G31-H31,H31-G31)*AZ31-AX31),(IF(F31="Short",G31-J31,J31-G31)*AZ31-AX31)),"")))</f>
        <v/>
      </c>
      <c r="AP31" s="359" t="str">
        <f>IF(Overview!$K$17='Internal Calcs'!$P$22,"",IF(Overview!$K$17='Internal Calcs'!$P$23,IF(AM31="","",AM31),IF(ISNUMBER(A31),IF(AM31="",(IF(F31="Short",G31-H31,H31-G31)*AZ31-AX31),(IF(F31="Short",G31-L31,L31-G31)*AZ31-AX31)),"")))</f>
        <v/>
      </c>
      <c r="AQ31" s="176" t="str">
        <f t="shared" si="55"/>
        <v/>
      </c>
      <c r="AR31" s="176" t="str">
        <f t="shared" si="56"/>
        <v/>
      </c>
      <c r="AS31" s="176" t="str">
        <f t="shared" si="57"/>
        <v/>
      </c>
      <c r="AT31" s="176" t="str">
        <f>IF(ISNUMBER(A31),MAX($AS$2:AS31)-AS31,"")</f>
        <v/>
      </c>
      <c r="AU31" s="177" t="str">
        <f t="shared" si="58"/>
        <v/>
      </c>
      <c r="AV31" s="178" t="str">
        <f t="shared" si="59"/>
        <v/>
      </c>
      <c r="AW31" s="178" t="str">
        <f t="shared" si="60"/>
        <v/>
      </c>
      <c r="AX31" s="179" t="str">
        <f ca="1">IF(ISNUMBER($A31),INDIRECT(CONCATENATE("'Instrument List'!B",(MATCH(E31,'Instrument List'!A:A,0))-0)),"")</f>
        <v/>
      </c>
      <c r="AY31" s="179" t="str">
        <f ca="1">IF(ISNUMBER($A31),INDIRECT(CONCATENATE("'Instrument List'!D",(MATCH(E31,'Instrument List'!A:A,0))-0)),"")</f>
        <v/>
      </c>
      <c r="AZ31" s="179" t="str">
        <f ca="1">IF(ISNUMBER($A31),INDIRECT(CONCATENATE("'Instrument List'!C",(MATCH(E31,'Instrument List'!A:A,0))-0)),"")</f>
        <v/>
      </c>
      <c r="BA31" s="180" t="str">
        <f ca="1">IF(ISNUMBER(A31),INDIRECT(CONCATENATE("'Instrument List'!E",(MATCH(E31,'Instrument List'!A:A,0))-0)),"")</f>
        <v/>
      </c>
      <c r="BB31" s="181" t="str">
        <f t="shared" si="61"/>
        <v/>
      </c>
      <c r="BC31" s="181" t="str">
        <f t="shared" si="62"/>
        <v/>
      </c>
      <c r="BD31" s="181" t="str">
        <f ca="1">IF(ISNUMBER(A31),INDIRECT(CONCATENATE("'Instrument List'!F",(MATCH(E31,'Instrument List'!A:A,0))-0)),"")</f>
        <v/>
      </c>
    </row>
    <row r="32" spans="1:56">
      <c r="A32" s="223" t="str">
        <f t="shared" si="42"/>
        <v/>
      </c>
      <c r="B32" s="224"/>
      <c r="C32" s="225"/>
      <c r="D32" s="182"/>
      <c r="E32" s="182"/>
      <c r="F32" s="182"/>
      <c r="G32" s="203"/>
      <c r="H32" s="218"/>
      <c r="I32" s="213"/>
      <c r="J32" s="207"/>
      <c r="K32" s="213"/>
      <c r="L32" s="207"/>
      <c r="M32" s="213"/>
      <c r="N32" s="207"/>
      <c r="O32" s="183" t="str">
        <f t="shared" si="43"/>
        <v/>
      </c>
      <c r="P32" s="184"/>
      <c r="Q32" s="184"/>
      <c r="R32" s="275"/>
      <c r="S32" s="185" t="str">
        <f t="shared" si="44"/>
        <v/>
      </c>
      <c r="T32" s="185" t="str">
        <f t="shared" si="45"/>
        <v/>
      </c>
      <c r="U32" s="275"/>
      <c r="V32" s="275"/>
      <c r="W32" s="276" t="str">
        <f t="shared" si="46"/>
        <v/>
      </c>
      <c r="X32" s="276" t="str">
        <f t="shared" si="47"/>
        <v/>
      </c>
      <c r="Y32" s="276" t="str">
        <f t="shared" si="48"/>
        <v/>
      </c>
      <c r="Z32" s="275"/>
      <c r="AA32" s="184"/>
      <c r="AB32" s="184"/>
      <c r="AC32" s="185" t="str">
        <f t="shared" si="49"/>
        <v/>
      </c>
      <c r="AD32" s="185" t="str">
        <f t="shared" si="50"/>
        <v/>
      </c>
      <c r="AE32" s="186"/>
      <c r="AF32" s="187" t="str">
        <f t="shared" si="51"/>
        <v/>
      </c>
      <c r="AG32" s="182"/>
      <c r="AH32" s="184"/>
      <c r="AI32" s="184"/>
      <c r="AJ32" s="182"/>
      <c r="AK32" s="188" t="str">
        <f t="shared" si="52"/>
        <v/>
      </c>
      <c r="AL32" s="188" t="str">
        <f t="shared" si="53"/>
        <v/>
      </c>
      <c r="AM32" s="188" t="str">
        <f t="shared" si="54"/>
        <v/>
      </c>
      <c r="AN32" s="359" t="str">
        <f>IF(Overview!$K$17='Internal Calcs'!$P$22,IF(AK32="","",AK32),IF(Overview!$K$17='Internal Calcs'!$P$23,IF(AK32="","",AK32),IF(ISNUMBER(A32),(IF(F32="Short",G32-H32,H32-G32)*AZ32-AX32),"")))</f>
        <v/>
      </c>
      <c r="AO32" s="401" t="str">
        <f>IF(Overview!$K$17='Internal Calcs'!$P$22,IF(AL32="","",AL32),IF(Overview!$K$17='Internal Calcs'!$P$23,IF(AL32="","",AL32),IF(ISNUMBER(A32),IF(AL32="",(IF(F32="Short",G32-H32,H32-G32)*AZ32-AX32),(IF(F32="Short",G32-J32,J32-G32)*AZ32-AX32)),"")))</f>
        <v/>
      </c>
      <c r="AP32" s="359" t="str">
        <f>IF(Overview!$K$17='Internal Calcs'!$P$22,"",IF(Overview!$K$17='Internal Calcs'!$P$23,IF(AM32="","",AM32),IF(ISNUMBER(A32),IF(AM32="",(IF(F32="Short",G32-H32,H32-G32)*AZ32-AX32),(IF(F32="Short",G32-L32,L32-G32)*AZ32-AX32)),"")))</f>
        <v/>
      </c>
      <c r="AQ32" s="188" t="str">
        <f t="shared" si="55"/>
        <v/>
      </c>
      <c r="AR32" s="188" t="str">
        <f t="shared" si="56"/>
        <v/>
      </c>
      <c r="AS32" s="188" t="str">
        <f t="shared" si="57"/>
        <v/>
      </c>
      <c r="AT32" s="188" t="str">
        <f>IF(ISNUMBER(A32),MAX($AS$2:AS32)-AS32,"")</f>
        <v/>
      </c>
      <c r="AU32" s="189" t="str">
        <f t="shared" si="58"/>
        <v/>
      </c>
      <c r="AV32" s="190" t="str">
        <f t="shared" si="59"/>
        <v/>
      </c>
      <c r="AW32" s="190" t="str">
        <f t="shared" si="60"/>
        <v/>
      </c>
      <c r="AX32" s="191" t="str">
        <f ca="1">IF(ISNUMBER($A32),INDIRECT(CONCATENATE("'Instrument List'!B",(MATCH(E32,'Instrument List'!A:A,0))-0)),"")</f>
        <v/>
      </c>
      <c r="AY32" s="191" t="str">
        <f ca="1">IF(ISNUMBER($A32),INDIRECT(CONCATENATE("'Instrument List'!D",(MATCH(E32,'Instrument List'!A:A,0))-0)),"")</f>
        <v/>
      </c>
      <c r="AZ32" s="191" t="str">
        <f ca="1">IF(ISNUMBER($A32),INDIRECT(CONCATENATE("'Instrument List'!C",(MATCH(E32,'Instrument List'!A:A,0))-0)),"")</f>
        <v/>
      </c>
      <c r="BA32" s="192" t="str">
        <f ca="1">IF(ISNUMBER(A32),INDIRECT(CONCATENATE("'Instrument List'!E",(MATCH(E32,'Instrument List'!A:A,0))-0)),"")</f>
        <v/>
      </c>
      <c r="BB32" s="193" t="str">
        <f t="shared" si="61"/>
        <v/>
      </c>
      <c r="BC32" s="193" t="str">
        <f t="shared" si="62"/>
        <v/>
      </c>
      <c r="BD32" s="193" t="str">
        <f ca="1">IF(ISNUMBER(A32),INDIRECT(CONCATENATE("'Instrument List'!F",(MATCH(E32,'Instrument List'!A:A,0))-0)),"")</f>
        <v/>
      </c>
    </row>
    <row r="33" spans="1:56">
      <c r="A33" s="220" t="str">
        <f t="shared" si="42"/>
        <v/>
      </c>
      <c r="B33" s="221"/>
      <c r="C33" s="222"/>
      <c r="D33" s="169"/>
      <c r="E33" s="169"/>
      <c r="F33" s="169"/>
      <c r="G33" s="202"/>
      <c r="H33" s="217"/>
      <c r="I33" s="212"/>
      <c r="J33" s="206"/>
      <c r="K33" s="212"/>
      <c r="L33" s="206"/>
      <c r="M33" s="212"/>
      <c r="N33" s="206"/>
      <c r="O33" s="170" t="str">
        <f t="shared" si="43"/>
        <v/>
      </c>
      <c r="P33" s="171"/>
      <c r="Q33" s="171"/>
      <c r="R33" s="171"/>
      <c r="S33" s="172" t="str">
        <f t="shared" si="44"/>
        <v/>
      </c>
      <c r="T33" s="172" t="str">
        <f t="shared" si="45"/>
        <v/>
      </c>
      <c r="U33" s="171"/>
      <c r="V33" s="171"/>
      <c r="W33" s="173" t="str">
        <f t="shared" si="46"/>
        <v/>
      </c>
      <c r="X33" s="173" t="str">
        <f t="shared" si="47"/>
        <v/>
      </c>
      <c r="Y33" s="173" t="str">
        <f t="shared" si="48"/>
        <v/>
      </c>
      <c r="Z33" s="171"/>
      <c r="AA33" s="171"/>
      <c r="AB33" s="171"/>
      <c r="AC33" s="172" t="str">
        <f t="shared" si="49"/>
        <v/>
      </c>
      <c r="AD33" s="172" t="str">
        <f t="shared" si="50"/>
        <v/>
      </c>
      <c r="AE33" s="174"/>
      <c r="AF33" s="175" t="str">
        <f t="shared" si="51"/>
        <v/>
      </c>
      <c r="AG33" s="169"/>
      <c r="AH33" s="171"/>
      <c r="AI33" s="171"/>
      <c r="AJ33" s="169"/>
      <c r="AK33" s="176" t="str">
        <f t="shared" si="52"/>
        <v/>
      </c>
      <c r="AL33" s="176" t="str">
        <f t="shared" si="53"/>
        <v/>
      </c>
      <c r="AM33" s="176" t="str">
        <f t="shared" si="54"/>
        <v/>
      </c>
      <c r="AN33" s="359" t="str">
        <f>IF(Overview!$K$17='Internal Calcs'!$P$22,IF(AK33="","",AK33),IF(Overview!$K$17='Internal Calcs'!$P$23,IF(AK33="","",AK33),IF(ISNUMBER(A33),(IF(F33="Short",G33-H33,H33-G33)*AZ33-AX33),"")))</f>
        <v/>
      </c>
      <c r="AO33" s="401" t="str">
        <f>IF(Overview!$K$17='Internal Calcs'!$P$22,IF(AL33="","",AL33),IF(Overview!$K$17='Internal Calcs'!$P$23,IF(AL33="","",AL33),IF(ISNUMBER(A33),IF(AL33="",(IF(F33="Short",G33-H33,H33-G33)*AZ33-AX33),(IF(F33="Short",G33-J33,J33-G33)*AZ33-AX33)),"")))</f>
        <v/>
      </c>
      <c r="AP33" s="359" t="str">
        <f>IF(Overview!$K$17='Internal Calcs'!$P$22,"",IF(Overview!$K$17='Internal Calcs'!$P$23,IF(AM33="","",AM33),IF(ISNUMBER(A33),IF(AM33="",(IF(F33="Short",G33-H33,H33-G33)*AZ33-AX33),(IF(F33="Short",G33-L33,L33-G33)*AZ33-AX33)),"")))</f>
        <v/>
      </c>
      <c r="AQ33" s="176" t="str">
        <f t="shared" si="55"/>
        <v/>
      </c>
      <c r="AR33" s="176" t="str">
        <f t="shared" si="56"/>
        <v/>
      </c>
      <c r="AS33" s="176" t="str">
        <f t="shared" si="57"/>
        <v/>
      </c>
      <c r="AT33" s="176" t="str">
        <f>IF(ISNUMBER(A33),MAX($AS$2:AS33)-AS33,"")</f>
        <v/>
      </c>
      <c r="AU33" s="177" t="str">
        <f t="shared" si="58"/>
        <v/>
      </c>
      <c r="AV33" s="178" t="str">
        <f t="shared" si="59"/>
        <v/>
      </c>
      <c r="AW33" s="178" t="str">
        <f t="shared" si="60"/>
        <v/>
      </c>
      <c r="AX33" s="179" t="str">
        <f ca="1">IF(ISNUMBER($A33),INDIRECT(CONCATENATE("'Instrument List'!B",(MATCH(E33,'Instrument List'!A:A,0))-0)),"")</f>
        <v/>
      </c>
      <c r="AY33" s="179" t="str">
        <f ca="1">IF(ISNUMBER($A33),INDIRECT(CONCATENATE("'Instrument List'!D",(MATCH(E33,'Instrument List'!A:A,0))-0)),"")</f>
        <v/>
      </c>
      <c r="AZ33" s="179" t="str">
        <f ca="1">IF(ISNUMBER($A33),INDIRECT(CONCATENATE("'Instrument List'!C",(MATCH(E33,'Instrument List'!A:A,0))-0)),"")</f>
        <v/>
      </c>
      <c r="BA33" s="180" t="str">
        <f ca="1">IF(ISNUMBER(A33),INDIRECT(CONCATENATE("'Instrument List'!E",(MATCH(E33,'Instrument List'!A:A,0))-0)),"")</f>
        <v/>
      </c>
      <c r="BB33" s="181" t="str">
        <f t="shared" si="61"/>
        <v/>
      </c>
      <c r="BC33" s="181" t="str">
        <f t="shared" si="62"/>
        <v/>
      </c>
      <c r="BD33" s="181" t="str">
        <f ca="1">IF(ISNUMBER(A33),INDIRECT(CONCATENATE("'Instrument List'!F",(MATCH(E33,'Instrument List'!A:A,0))-0)),"")</f>
        <v/>
      </c>
    </row>
    <row r="34" spans="1:56">
      <c r="A34" s="223" t="str">
        <f t="shared" si="42"/>
        <v/>
      </c>
      <c r="B34" s="224"/>
      <c r="C34" s="225"/>
      <c r="D34" s="182"/>
      <c r="E34" s="182"/>
      <c r="F34" s="182"/>
      <c r="G34" s="203"/>
      <c r="H34" s="218"/>
      <c r="I34" s="213"/>
      <c r="J34" s="207"/>
      <c r="K34" s="213"/>
      <c r="L34" s="207"/>
      <c r="M34" s="213"/>
      <c r="N34" s="207"/>
      <c r="O34" s="183" t="str">
        <f t="shared" si="43"/>
        <v/>
      </c>
      <c r="P34" s="184"/>
      <c r="Q34" s="184"/>
      <c r="R34" s="275"/>
      <c r="S34" s="185" t="str">
        <f t="shared" si="44"/>
        <v/>
      </c>
      <c r="T34" s="185" t="str">
        <f t="shared" si="45"/>
        <v/>
      </c>
      <c r="U34" s="275"/>
      <c r="V34" s="275"/>
      <c r="W34" s="276" t="str">
        <f t="shared" si="46"/>
        <v/>
      </c>
      <c r="X34" s="276" t="str">
        <f t="shared" si="47"/>
        <v/>
      </c>
      <c r="Y34" s="276" t="str">
        <f t="shared" si="48"/>
        <v/>
      </c>
      <c r="Z34" s="275"/>
      <c r="AA34" s="184"/>
      <c r="AB34" s="184"/>
      <c r="AC34" s="185" t="str">
        <f t="shared" si="49"/>
        <v/>
      </c>
      <c r="AD34" s="185" t="str">
        <f t="shared" si="50"/>
        <v/>
      </c>
      <c r="AE34" s="186"/>
      <c r="AF34" s="187" t="str">
        <f t="shared" si="51"/>
        <v/>
      </c>
      <c r="AG34" s="182"/>
      <c r="AH34" s="184"/>
      <c r="AI34" s="184"/>
      <c r="AJ34" s="182"/>
      <c r="AK34" s="188" t="str">
        <f t="shared" si="52"/>
        <v/>
      </c>
      <c r="AL34" s="188" t="str">
        <f t="shared" si="53"/>
        <v/>
      </c>
      <c r="AM34" s="188" t="str">
        <f t="shared" si="54"/>
        <v/>
      </c>
      <c r="AN34" s="359" t="str">
        <f>IF(Overview!$K$17='Internal Calcs'!$P$22,IF(AK34="","",AK34),IF(Overview!$K$17='Internal Calcs'!$P$23,IF(AK34="","",AK34),IF(ISNUMBER(A34),(IF(F34="Short",G34-H34,H34-G34)*AZ34-AX34),"")))</f>
        <v/>
      </c>
      <c r="AO34" s="401" t="str">
        <f>IF(Overview!$K$17='Internal Calcs'!$P$22,IF(AL34="","",AL34),IF(Overview!$K$17='Internal Calcs'!$P$23,IF(AL34="","",AL34),IF(ISNUMBER(A34),IF(AL34="",(IF(F34="Short",G34-H34,H34-G34)*AZ34-AX34),(IF(F34="Short",G34-J34,J34-G34)*AZ34-AX34)),"")))</f>
        <v/>
      </c>
      <c r="AP34" s="359" t="str">
        <f>IF(Overview!$K$17='Internal Calcs'!$P$22,"",IF(Overview!$K$17='Internal Calcs'!$P$23,IF(AM34="","",AM34),IF(ISNUMBER(A34),IF(AM34="",(IF(F34="Short",G34-H34,H34-G34)*AZ34-AX34),(IF(F34="Short",G34-L34,L34-G34)*AZ34-AX34)),"")))</f>
        <v/>
      </c>
      <c r="AQ34" s="188" t="str">
        <f t="shared" si="55"/>
        <v/>
      </c>
      <c r="AR34" s="188" t="str">
        <f t="shared" si="56"/>
        <v/>
      </c>
      <c r="AS34" s="188" t="str">
        <f t="shared" si="57"/>
        <v/>
      </c>
      <c r="AT34" s="188" t="str">
        <f>IF(ISNUMBER(A34),MAX($AS$2:AS34)-AS34,"")</f>
        <v/>
      </c>
      <c r="AU34" s="189" t="str">
        <f t="shared" si="58"/>
        <v/>
      </c>
      <c r="AV34" s="190" t="str">
        <f t="shared" si="59"/>
        <v/>
      </c>
      <c r="AW34" s="190" t="str">
        <f t="shared" si="60"/>
        <v/>
      </c>
      <c r="AX34" s="191" t="str">
        <f ca="1">IF(ISNUMBER($A34),INDIRECT(CONCATENATE("'Instrument List'!B",(MATCH(E34,'Instrument List'!A:A,0))-0)),"")</f>
        <v/>
      </c>
      <c r="AY34" s="191" t="str">
        <f ca="1">IF(ISNUMBER($A34),INDIRECT(CONCATENATE("'Instrument List'!D",(MATCH(E34,'Instrument List'!A:A,0))-0)),"")</f>
        <v/>
      </c>
      <c r="AZ34" s="191" t="str">
        <f ca="1">IF(ISNUMBER($A34),INDIRECT(CONCATENATE("'Instrument List'!C",(MATCH(E34,'Instrument List'!A:A,0))-0)),"")</f>
        <v/>
      </c>
      <c r="BA34" s="192" t="str">
        <f ca="1">IF(ISNUMBER(A34),INDIRECT(CONCATENATE("'Instrument List'!E",(MATCH(E34,'Instrument List'!A:A,0))-0)),"")</f>
        <v/>
      </c>
      <c r="BB34" s="193" t="str">
        <f t="shared" si="61"/>
        <v/>
      </c>
      <c r="BC34" s="193" t="str">
        <f t="shared" si="62"/>
        <v/>
      </c>
      <c r="BD34" s="193" t="str">
        <f ca="1">IF(ISNUMBER(A34),INDIRECT(CONCATENATE("'Instrument List'!F",(MATCH(E34,'Instrument List'!A:A,0))-0)),"")</f>
        <v/>
      </c>
    </row>
    <row r="35" spans="1:56">
      <c r="A35" s="220" t="str">
        <f t="shared" si="42"/>
        <v/>
      </c>
      <c r="B35" s="221"/>
      <c r="C35" s="222"/>
      <c r="D35" s="169"/>
      <c r="E35" s="169"/>
      <c r="F35" s="169"/>
      <c r="G35" s="202"/>
      <c r="H35" s="217"/>
      <c r="I35" s="212"/>
      <c r="J35" s="206"/>
      <c r="K35" s="212"/>
      <c r="L35" s="206"/>
      <c r="M35" s="212"/>
      <c r="N35" s="206"/>
      <c r="O35" s="170" t="str">
        <f t="shared" si="43"/>
        <v/>
      </c>
      <c r="P35" s="171"/>
      <c r="Q35" s="171"/>
      <c r="R35" s="171"/>
      <c r="S35" s="172" t="str">
        <f t="shared" si="44"/>
        <v/>
      </c>
      <c r="T35" s="172" t="str">
        <f t="shared" si="45"/>
        <v/>
      </c>
      <c r="U35" s="171"/>
      <c r="V35" s="171"/>
      <c r="W35" s="173" t="str">
        <f t="shared" si="46"/>
        <v/>
      </c>
      <c r="X35" s="173" t="str">
        <f t="shared" si="47"/>
        <v/>
      </c>
      <c r="Y35" s="173" t="str">
        <f t="shared" si="48"/>
        <v/>
      </c>
      <c r="Z35" s="171"/>
      <c r="AA35" s="171"/>
      <c r="AB35" s="171"/>
      <c r="AC35" s="172" t="str">
        <f t="shared" si="49"/>
        <v/>
      </c>
      <c r="AD35" s="172" t="str">
        <f t="shared" si="50"/>
        <v/>
      </c>
      <c r="AE35" s="174"/>
      <c r="AF35" s="175" t="str">
        <f t="shared" si="51"/>
        <v/>
      </c>
      <c r="AG35" s="169"/>
      <c r="AH35" s="171"/>
      <c r="AI35" s="171"/>
      <c r="AJ35" s="169"/>
      <c r="AK35" s="176" t="str">
        <f t="shared" si="52"/>
        <v/>
      </c>
      <c r="AL35" s="176" t="str">
        <f t="shared" si="53"/>
        <v/>
      </c>
      <c r="AM35" s="176" t="str">
        <f t="shared" si="54"/>
        <v/>
      </c>
      <c r="AN35" s="359" t="str">
        <f>IF(Overview!$K$17='Internal Calcs'!$P$22,IF(AK35="","",AK35),IF(Overview!$K$17='Internal Calcs'!$P$23,IF(AK35="","",AK35),IF(ISNUMBER(A35),(IF(F35="Short",G35-H35,H35-G35)*AZ35-AX35),"")))</f>
        <v/>
      </c>
      <c r="AO35" s="401" t="str">
        <f>IF(Overview!$K$17='Internal Calcs'!$P$22,IF(AL35="","",AL35),IF(Overview!$K$17='Internal Calcs'!$P$23,IF(AL35="","",AL35),IF(ISNUMBER(A35),IF(AL35="",(IF(F35="Short",G35-H35,H35-G35)*AZ35-AX35),(IF(F35="Short",G35-J35,J35-G35)*AZ35-AX35)),"")))</f>
        <v/>
      </c>
      <c r="AP35" s="359" t="str">
        <f>IF(Overview!$K$17='Internal Calcs'!$P$22,"",IF(Overview!$K$17='Internal Calcs'!$P$23,IF(AM35="","",AM35),IF(ISNUMBER(A35),IF(AM35="",(IF(F35="Short",G35-H35,H35-G35)*AZ35-AX35),(IF(F35="Short",G35-L35,L35-G35)*AZ35-AX35)),"")))</f>
        <v/>
      </c>
      <c r="AQ35" s="176" t="str">
        <f t="shared" si="55"/>
        <v/>
      </c>
      <c r="AR35" s="176" t="str">
        <f t="shared" si="56"/>
        <v/>
      </c>
      <c r="AS35" s="176" t="str">
        <f t="shared" si="57"/>
        <v/>
      </c>
      <c r="AT35" s="176" t="str">
        <f>IF(ISNUMBER(A35),MAX($AS$2:AS35)-AS35,"")</f>
        <v/>
      </c>
      <c r="AU35" s="177" t="str">
        <f t="shared" si="58"/>
        <v/>
      </c>
      <c r="AV35" s="178" t="str">
        <f t="shared" si="59"/>
        <v/>
      </c>
      <c r="AW35" s="178" t="str">
        <f t="shared" si="60"/>
        <v/>
      </c>
      <c r="AX35" s="179" t="str">
        <f ca="1">IF(ISNUMBER($A35),INDIRECT(CONCATENATE("'Instrument List'!B",(MATCH(E35,'Instrument List'!A:A,0))-0)),"")</f>
        <v/>
      </c>
      <c r="AY35" s="179" t="str">
        <f ca="1">IF(ISNUMBER($A35),INDIRECT(CONCATENATE("'Instrument List'!D",(MATCH(E35,'Instrument List'!A:A,0))-0)),"")</f>
        <v/>
      </c>
      <c r="AZ35" s="179" t="str">
        <f ca="1">IF(ISNUMBER($A35),INDIRECT(CONCATENATE("'Instrument List'!C",(MATCH(E35,'Instrument List'!A:A,0))-0)),"")</f>
        <v/>
      </c>
      <c r="BA35" s="180" t="str">
        <f ca="1">IF(ISNUMBER(A35),INDIRECT(CONCATENATE("'Instrument List'!E",(MATCH(E35,'Instrument List'!A:A,0))-0)),"")</f>
        <v/>
      </c>
      <c r="BB35" s="181" t="str">
        <f t="shared" si="61"/>
        <v/>
      </c>
      <c r="BC35" s="181" t="str">
        <f t="shared" si="62"/>
        <v/>
      </c>
      <c r="BD35" s="181" t="str">
        <f ca="1">IF(ISNUMBER(A35),INDIRECT(CONCATENATE("'Instrument List'!F",(MATCH(E35,'Instrument List'!A:A,0))-0)),"")</f>
        <v/>
      </c>
    </row>
    <row r="36" spans="1:56">
      <c r="A36" s="223" t="str">
        <f t="shared" si="42"/>
        <v/>
      </c>
      <c r="B36" s="224"/>
      <c r="C36" s="225"/>
      <c r="D36" s="182"/>
      <c r="E36" s="182"/>
      <c r="F36" s="182"/>
      <c r="G36" s="203"/>
      <c r="H36" s="218"/>
      <c r="I36" s="213"/>
      <c r="J36" s="207"/>
      <c r="K36" s="213"/>
      <c r="L36" s="207"/>
      <c r="M36" s="213"/>
      <c r="N36" s="207"/>
      <c r="O36" s="183" t="str">
        <f t="shared" si="43"/>
        <v/>
      </c>
      <c r="P36" s="184"/>
      <c r="Q36" s="184"/>
      <c r="R36" s="275"/>
      <c r="S36" s="185" t="str">
        <f t="shared" si="44"/>
        <v/>
      </c>
      <c r="T36" s="185" t="str">
        <f t="shared" si="45"/>
        <v/>
      </c>
      <c r="U36" s="275"/>
      <c r="V36" s="275"/>
      <c r="W36" s="276" t="str">
        <f t="shared" si="46"/>
        <v/>
      </c>
      <c r="X36" s="276" t="str">
        <f t="shared" si="47"/>
        <v/>
      </c>
      <c r="Y36" s="276" t="str">
        <f t="shared" si="48"/>
        <v/>
      </c>
      <c r="Z36" s="275"/>
      <c r="AA36" s="184"/>
      <c r="AB36" s="184"/>
      <c r="AC36" s="185" t="str">
        <f t="shared" si="49"/>
        <v/>
      </c>
      <c r="AD36" s="185" t="str">
        <f t="shared" si="50"/>
        <v/>
      </c>
      <c r="AE36" s="186"/>
      <c r="AF36" s="187" t="str">
        <f t="shared" si="51"/>
        <v/>
      </c>
      <c r="AG36" s="182"/>
      <c r="AH36" s="184"/>
      <c r="AI36" s="184"/>
      <c r="AJ36" s="182"/>
      <c r="AK36" s="188" t="str">
        <f t="shared" si="52"/>
        <v/>
      </c>
      <c r="AL36" s="188" t="str">
        <f t="shared" si="53"/>
        <v/>
      </c>
      <c r="AM36" s="188" t="str">
        <f t="shared" si="54"/>
        <v/>
      </c>
      <c r="AN36" s="359" t="str">
        <f>IF(Overview!$K$17='Internal Calcs'!$P$22,IF(AK36="","",AK36),IF(Overview!$K$17='Internal Calcs'!$P$23,IF(AK36="","",AK36),IF(ISNUMBER(A36),(IF(F36="Short",G36-H36,H36-G36)*AZ36-AX36),"")))</f>
        <v/>
      </c>
      <c r="AO36" s="401" t="str">
        <f>IF(Overview!$K$17='Internal Calcs'!$P$22,IF(AL36="","",AL36),IF(Overview!$K$17='Internal Calcs'!$P$23,IF(AL36="","",AL36),IF(ISNUMBER(A36),IF(AL36="",(IF(F36="Short",G36-H36,H36-G36)*AZ36-AX36),(IF(F36="Short",G36-J36,J36-G36)*AZ36-AX36)),"")))</f>
        <v/>
      </c>
      <c r="AP36" s="359" t="str">
        <f>IF(Overview!$K$17='Internal Calcs'!$P$22,"",IF(Overview!$K$17='Internal Calcs'!$P$23,IF(AM36="","",AM36),IF(ISNUMBER(A36),IF(AM36="",(IF(F36="Short",G36-H36,H36-G36)*AZ36-AX36),(IF(F36="Short",G36-L36,L36-G36)*AZ36-AX36)),"")))</f>
        <v/>
      </c>
      <c r="AQ36" s="188" t="str">
        <f t="shared" si="55"/>
        <v/>
      </c>
      <c r="AR36" s="188" t="str">
        <f t="shared" si="56"/>
        <v/>
      </c>
      <c r="AS36" s="188" t="str">
        <f t="shared" si="57"/>
        <v/>
      </c>
      <c r="AT36" s="188" t="str">
        <f>IF(ISNUMBER(A36),MAX($AS$2:AS36)-AS36,"")</f>
        <v/>
      </c>
      <c r="AU36" s="189" t="str">
        <f t="shared" si="58"/>
        <v/>
      </c>
      <c r="AV36" s="190" t="str">
        <f t="shared" si="59"/>
        <v/>
      </c>
      <c r="AW36" s="190" t="str">
        <f t="shared" si="60"/>
        <v/>
      </c>
      <c r="AX36" s="191" t="str">
        <f ca="1">IF(ISNUMBER($A36),INDIRECT(CONCATENATE("'Instrument List'!B",(MATCH(E36,'Instrument List'!A:A,0))-0)),"")</f>
        <v/>
      </c>
      <c r="AY36" s="191" t="str">
        <f ca="1">IF(ISNUMBER($A36),INDIRECT(CONCATENATE("'Instrument List'!D",(MATCH(E36,'Instrument List'!A:A,0))-0)),"")</f>
        <v/>
      </c>
      <c r="AZ36" s="191" t="str">
        <f ca="1">IF(ISNUMBER($A36),INDIRECT(CONCATENATE("'Instrument List'!C",(MATCH(E36,'Instrument List'!A:A,0))-0)),"")</f>
        <v/>
      </c>
      <c r="BA36" s="192" t="str">
        <f ca="1">IF(ISNUMBER(A36),INDIRECT(CONCATENATE("'Instrument List'!E",(MATCH(E36,'Instrument List'!A:A,0))-0)),"")</f>
        <v/>
      </c>
      <c r="BB36" s="193" t="str">
        <f t="shared" si="61"/>
        <v/>
      </c>
      <c r="BC36" s="193" t="str">
        <f t="shared" si="62"/>
        <v/>
      </c>
      <c r="BD36" s="193" t="str">
        <f ca="1">IF(ISNUMBER(A36),INDIRECT(CONCATENATE("'Instrument List'!F",(MATCH(E36,'Instrument List'!A:A,0))-0)),"")</f>
        <v/>
      </c>
    </row>
    <row r="37" spans="1:56">
      <c r="A37" s="220" t="str">
        <f t="shared" si="42"/>
        <v/>
      </c>
      <c r="B37" s="221"/>
      <c r="C37" s="222"/>
      <c r="D37" s="169"/>
      <c r="E37" s="169"/>
      <c r="F37" s="169"/>
      <c r="G37" s="202"/>
      <c r="H37" s="217"/>
      <c r="I37" s="212"/>
      <c r="J37" s="206"/>
      <c r="K37" s="212"/>
      <c r="L37" s="206"/>
      <c r="M37" s="212"/>
      <c r="N37" s="206"/>
      <c r="O37" s="170" t="str">
        <f t="shared" si="43"/>
        <v/>
      </c>
      <c r="P37" s="171"/>
      <c r="Q37" s="171"/>
      <c r="R37" s="171"/>
      <c r="S37" s="172" t="str">
        <f t="shared" si="44"/>
        <v/>
      </c>
      <c r="T37" s="172" t="str">
        <f t="shared" si="45"/>
        <v/>
      </c>
      <c r="U37" s="171"/>
      <c r="V37" s="171"/>
      <c r="W37" s="173" t="str">
        <f t="shared" si="46"/>
        <v/>
      </c>
      <c r="X37" s="173" t="str">
        <f t="shared" si="47"/>
        <v/>
      </c>
      <c r="Y37" s="173" t="str">
        <f t="shared" si="48"/>
        <v/>
      </c>
      <c r="Z37" s="171"/>
      <c r="AA37" s="171"/>
      <c r="AB37" s="171"/>
      <c r="AC37" s="172" t="str">
        <f t="shared" si="49"/>
        <v/>
      </c>
      <c r="AD37" s="172" t="str">
        <f t="shared" si="50"/>
        <v/>
      </c>
      <c r="AE37" s="174"/>
      <c r="AF37" s="175" t="str">
        <f t="shared" si="51"/>
        <v/>
      </c>
      <c r="AG37" s="169"/>
      <c r="AH37" s="171"/>
      <c r="AI37" s="171"/>
      <c r="AJ37" s="169"/>
      <c r="AK37" s="176" t="str">
        <f t="shared" si="52"/>
        <v/>
      </c>
      <c r="AL37" s="176" t="str">
        <f t="shared" si="53"/>
        <v/>
      </c>
      <c r="AM37" s="176" t="str">
        <f t="shared" si="54"/>
        <v/>
      </c>
      <c r="AN37" s="359" t="str">
        <f>IF(Overview!$K$17='Internal Calcs'!$P$22,IF(AK37="","",AK37),IF(Overview!$K$17='Internal Calcs'!$P$23,IF(AK37="","",AK37),IF(ISNUMBER(A37),(IF(F37="Short",G37-H37,H37-G37)*AZ37-AX37),"")))</f>
        <v/>
      </c>
      <c r="AO37" s="401" t="str">
        <f>IF(Overview!$K$17='Internal Calcs'!$P$22,IF(AL37="","",AL37),IF(Overview!$K$17='Internal Calcs'!$P$23,IF(AL37="","",AL37),IF(ISNUMBER(A37),IF(AL37="",(IF(F37="Short",G37-H37,H37-G37)*AZ37-AX37),(IF(F37="Short",G37-J37,J37-G37)*AZ37-AX37)),"")))</f>
        <v/>
      </c>
      <c r="AP37" s="359" t="str">
        <f>IF(Overview!$K$17='Internal Calcs'!$P$22,"",IF(Overview!$K$17='Internal Calcs'!$P$23,IF(AM37="","",AM37),IF(ISNUMBER(A37),IF(AM37="",(IF(F37="Short",G37-H37,H37-G37)*AZ37-AX37),(IF(F37="Short",G37-L37,L37-G37)*AZ37-AX37)),"")))</f>
        <v/>
      </c>
      <c r="AQ37" s="176" t="str">
        <f t="shared" si="55"/>
        <v/>
      </c>
      <c r="AR37" s="176" t="str">
        <f t="shared" si="56"/>
        <v/>
      </c>
      <c r="AS37" s="176" t="str">
        <f t="shared" si="57"/>
        <v/>
      </c>
      <c r="AT37" s="176" t="str">
        <f>IF(ISNUMBER(A37),MAX($AS$2:AS37)-AS37,"")</f>
        <v/>
      </c>
      <c r="AU37" s="177" t="str">
        <f t="shared" si="58"/>
        <v/>
      </c>
      <c r="AV37" s="178" t="str">
        <f t="shared" si="59"/>
        <v/>
      </c>
      <c r="AW37" s="178" t="str">
        <f t="shared" si="60"/>
        <v/>
      </c>
      <c r="AX37" s="179" t="str">
        <f ca="1">IF(ISNUMBER($A37),INDIRECT(CONCATENATE("'Instrument List'!B",(MATCH(E37,'Instrument List'!A:A,0))-0)),"")</f>
        <v/>
      </c>
      <c r="AY37" s="179" t="str">
        <f ca="1">IF(ISNUMBER($A37),INDIRECT(CONCATENATE("'Instrument List'!D",(MATCH(E37,'Instrument List'!A:A,0))-0)),"")</f>
        <v/>
      </c>
      <c r="AZ37" s="179" t="str">
        <f ca="1">IF(ISNUMBER($A37),INDIRECT(CONCATENATE("'Instrument List'!C",(MATCH(E37,'Instrument List'!A:A,0))-0)),"")</f>
        <v/>
      </c>
      <c r="BA37" s="180" t="str">
        <f ca="1">IF(ISNUMBER(A37),INDIRECT(CONCATENATE("'Instrument List'!E",(MATCH(E37,'Instrument List'!A:A,0))-0)),"")</f>
        <v/>
      </c>
      <c r="BB37" s="181" t="str">
        <f t="shared" si="61"/>
        <v/>
      </c>
      <c r="BC37" s="181" t="str">
        <f t="shared" si="62"/>
        <v/>
      </c>
      <c r="BD37" s="181" t="str">
        <f ca="1">IF(ISNUMBER(A37),INDIRECT(CONCATENATE("'Instrument List'!F",(MATCH(E37,'Instrument List'!A:A,0))-0)),"")</f>
        <v/>
      </c>
    </row>
    <row r="38" spans="1:56">
      <c r="A38" s="223" t="str">
        <f t="shared" si="42"/>
        <v/>
      </c>
      <c r="B38" s="224"/>
      <c r="C38" s="225"/>
      <c r="D38" s="182"/>
      <c r="E38" s="182"/>
      <c r="F38" s="182"/>
      <c r="G38" s="203"/>
      <c r="H38" s="218"/>
      <c r="I38" s="213"/>
      <c r="J38" s="207"/>
      <c r="K38" s="213"/>
      <c r="L38" s="207"/>
      <c r="M38" s="213"/>
      <c r="N38" s="207"/>
      <c r="O38" s="183" t="str">
        <f t="shared" si="43"/>
        <v/>
      </c>
      <c r="P38" s="184"/>
      <c r="Q38" s="184"/>
      <c r="R38" s="275"/>
      <c r="S38" s="185" t="str">
        <f t="shared" si="44"/>
        <v/>
      </c>
      <c r="T38" s="185" t="str">
        <f t="shared" si="45"/>
        <v/>
      </c>
      <c r="U38" s="275"/>
      <c r="V38" s="275"/>
      <c r="W38" s="276" t="str">
        <f t="shared" si="46"/>
        <v/>
      </c>
      <c r="X38" s="276" t="str">
        <f t="shared" si="47"/>
        <v/>
      </c>
      <c r="Y38" s="276" t="str">
        <f t="shared" si="48"/>
        <v/>
      </c>
      <c r="Z38" s="275"/>
      <c r="AA38" s="184"/>
      <c r="AB38" s="184"/>
      <c r="AC38" s="185" t="str">
        <f t="shared" si="49"/>
        <v/>
      </c>
      <c r="AD38" s="185" t="str">
        <f t="shared" si="50"/>
        <v/>
      </c>
      <c r="AE38" s="186"/>
      <c r="AF38" s="187" t="str">
        <f t="shared" si="51"/>
        <v/>
      </c>
      <c r="AG38" s="182"/>
      <c r="AH38" s="184"/>
      <c r="AI38" s="184"/>
      <c r="AJ38" s="182"/>
      <c r="AK38" s="188" t="str">
        <f t="shared" si="52"/>
        <v/>
      </c>
      <c r="AL38" s="188" t="str">
        <f t="shared" si="53"/>
        <v/>
      </c>
      <c r="AM38" s="188" t="str">
        <f t="shared" si="54"/>
        <v/>
      </c>
      <c r="AN38" s="359" t="str">
        <f>IF(Overview!$K$17='Internal Calcs'!$P$22,IF(AK38="","",AK38),IF(Overview!$K$17='Internal Calcs'!$P$23,IF(AK38="","",AK38),IF(ISNUMBER(A38),(IF(F38="Short",G38-H38,H38-G38)*AZ38-AX38),"")))</f>
        <v/>
      </c>
      <c r="AO38" s="401" t="str">
        <f>IF(Overview!$K$17='Internal Calcs'!$P$22,IF(AL38="","",AL38),IF(Overview!$K$17='Internal Calcs'!$P$23,IF(AL38="","",AL38),IF(ISNUMBER(A38),IF(AL38="",(IF(F38="Short",G38-H38,H38-G38)*AZ38-AX38),(IF(F38="Short",G38-J38,J38-G38)*AZ38-AX38)),"")))</f>
        <v/>
      </c>
      <c r="AP38" s="359" t="str">
        <f>IF(Overview!$K$17='Internal Calcs'!$P$22,"",IF(Overview!$K$17='Internal Calcs'!$P$23,IF(AM38="","",AM38),IF(ISNUMBER(A38),IF(AM38="",(IF(F38="Short",G38-H38,H38-G38)*AZ38-AX38),(IF(F38="Short",G38-L38,L38-G38)*AZ38-AX38)),"")))</f>
        <v/>
      </c>
      <c r="AQ38" s="188" t="str">
        <f t="shared" si="55"/>
        <v/>
      </c>
      <c r="AR38" s="188" t="str">
        <f t="shared" si="56"/>
        <v/>
      </c>
      <c r="AS38" s="188" t="str">
        <f t="shared" si="57"/>
        <v/>
      </c>
      <c r="AT38" s="188" t="str">
        <f>IF(ISNUMBER(A38),MAX($AS$2:AS38)-AS38,"")</f>
        <v/>
      </c>
      <c r="AU38" s="189" t="str">
        <f t="shared" si="58"/>
        <v/>
      </c>
      <c r="AV38" s="190" t="str">
        <f t="shared" si="59"/>
        <v/>
      </c>
      <c r="AW38" s="190" t="str">
        <f t="shared" si="60"/>
        <v/>
      </c>
      <c r="AX38" s="191" t="str">
        <f ca="1">IF(ISNUMBER($A38),INDIRECT(CONCATENATE("'Instrument List'!B",(MATCH(E38,'Instrument List'!A:A,0))-0)),"")</f>
        <v/>
      </c>
      <c r="AY38" s="191" t="str">
        <f ca="1">IF(ISNUMBER($A38),INDIRECT(CONCATENATE("'Instrument List'!D",(MATCH(E38,'Instrument List'!A:A,0))-0)),"")</f>
        <v/>
      </c>
      <c r="AZ38" s="191" t="str">
        <f ca="1">IF(ISNUMBER($A38),INDIRECT(CONCATENATE("'Instrument List'!C",(MATCH(E38,'Instrument List'!A:A,0))-0)),"")</f>
        <v/>
      </c>
      <c r="BA38" s="192" t="str">
        <f ca="1">IF(ISNUMBER(A38),INDIRECT(CONCATENATE("'Instrument List'!E",(MATCH(E38,'Instrument List'!A:A,0))-0)),"")</f>
        <v/>
      </c>
      <c r="BB38" s="193" t="str">
        <f t="shared" si="61"/>
        <v/>
      </c>
      <c r="BC38" s="193" t="str">
        <f t="shared" si="62"/>
        <v/>
      </c>
      <c r="BD38" s="193" t="str">
        <f ca="1">IF(ISNUMBER(A38),INDIRECT(CONCATENATE("'Instrument List'!F",(MATCH(E38,'Instrument List'!A:A,0))-0)),"")</f>
        <v/>
      </c>
    </row>
    <row r="39" spans="1:56">
      <c r="A39" s="220" t="str">
        <f t="shared" si="42"/>
        <v/>
      </c>
      <c r="B39" s="221"/>
      <c r="C39" s="222"/>
      <c r="D39" s="169"/>
      <c r="E39" s="169"/>
      <c r="F39" s="169"/>
      <c r="G39" s="202"/>
      <c r="H39" s="217"/>
      <c r="I39" s="212"/>
      <c r="J39" s="206"/>
      <c r="K39" s="212"/>
      <c r="L39" s="206"/>
      <c r="M39" s="212"/>
      <c r="N39" s="206"/>
      <c r="O39" s="170" t="str">
        <f t="shared" si="43"/>
        <v/>
      </c>
      <c r="P39" s="171"/>
      <c r="Q39" s="171"/>
      <c r="R39" s="171"/>
      <c r="S39" s="172" t="str">
        <f t="shared" si="44"/>
        <v/>
      </c>
      <c r="T39" s="172" t="str">
        <f t="shared" si="45"/>
        <v/>
      </c>
      <c r="U39" s="171"/>
      <c r="V39" s="171"/>
      <c r="W39" s="173" t="str">
        <f t="shared" si="46"/>
        <v/>
      </c>
      <c r="X39" s="173" t="str">
        <f t="shared" si="47"/>
        <v/>
      </c>
      <c r="Y39" s="173" t="str">
        <f t="shared" si="48"/>
        <v/>
      </c>
      <c r="Z39" s="171"/>
      <c r="AA39" s="171"/>
      <c r="AB39" s="171"/>
      <c r="AC39" s="172" t="str">
        <f t="shared" si="49"/>
        <v/>
      </c>
      <c r="AD39" s="172" t="str">
        <f t="shared" si="50"/>
        <v/>
      </c>
      <c r="AE39" s="174"/>
      <c r="AF39" s="175" t="str">
        <f t="shared" si="51"/>
        <v/>
      </c>
      <c r="AG39" s="169"/>
      <c r="AH39" s="171"/>
      <c r="AI39" s="171"/>
      <c r="AJ39" s="169"/>
      <c r="AK39" s="176" t="str">
        <f t="shared" si="52"/>
        <v/>
      </c>
      <c r="AL39" s="176" t="str">
        <f t="shared" si="53"/>
        <v/>
      </c>
      <c r="AM39" s="176" t="str">
        <f t="shared" si="54"/>
        <v/>
      </c>
      <c r="AN39" s="359" t="str">
        <f>IF(Overview!$K$17='Internal Calcs'!$P$22,IF(AK39="","",AK39),IF(Overview!$K$17='Internal Calcs'!$P$23,IF(AK39="","",AK39),IF(ISNUMBER(A39),(IF(F39="Short",G39-H39,H39-G39)*AZ39-AX39),"")))</f>
        <v/>
      </c>
      <c r="AO39" s="401" t="str">
        <f>IF(Overview!$K$17='Internal Calcs'!$P$22,IF(AL39="","",AL39),IF(Overview!$K$17='Internal Calcs'!$P$23,IF(AL39="","",AL39),IF(ISNUMBER(A39),IF(AL39="",(IF(F39="Short",G39-H39,H39-G39)*AZ39-AX39),(IF(F39="Short",G39-J39,J39-G39)*AZ39-AX39)),"")))</f>
        <v/>
      </c>
      <c r="AP39" s="359" t="str">
        <f>IF(Overview!$K$17='Internal Calcs'!$P$22,"",IF(Overview!$K$17='Internal Calcs'!$P$23,IF(AM39="","",AM39),IF(ISNUMBER(A39),IF(AM39="",(IF(F39="Short",G39-H39,H39-G39)*AZ39-AX39),(IF(F39="Short",G39-L39,L39-G39)*AZ39-AX39)),"")))</f>
        <v/>
      </c>
      <c r="AQ39" s="176" t="str">
        <f t="shared" si="55"/>
        <v/>
      </c>
      <c r="AR39" s="176" t="str">
        <f t="shared" si="56"/>
        <v/>
      </c>
      <c r="AS39" s="176" t="str">
        <f t="shared" si="57"/>
        <v/>
      </c>
      <c r="AT39" s="176" t="str">
        <f>IF(ISNUMBER(A39),MAX($AS$2:AS39)-AS39,"")</f>
        <v/>
      </c>
      <c r="AU39" s="177" t="str">
        <f t="shared" si="58"/>
        <v/>
      </c>
      <c r="AV39" s="178" t="str">
        <f t="shared" si="59"/>
        <v/>
      </c>
      <c r="AW39" s="178" t="str">
        <f t="shared" si="60"/>
        <v/>
      </c>
      <c r="AX39" s="179" t="str">
        <f ca="1">IF(ISNUMBER($A39),INDIRECT(CONCATENATE("'Instrument List'!B",(MATCH(E39,'Instrument List'!A:A,0))-0)),"")</f>
        <v/>
      </c>
      <c r="AY39" s="179" t="str">
        <f ca="1">IF(ISNUMBER($A39),INDIRECT(CONCATENATE("'Instrument List'!D",(MATCH(E39,'Instrument List'!A:A,0))-0)),"")</f>
        <v/>
      </c>
      <c r="AZ39" s="179" t="str">
        <f ca="1">IF(ISNUMBER($A39),INDIRECT(CONCATENATE("'Instrument List'!C",(MATCH(E39,'Instrument List'!A:A,0))-0)),"")</f>
        <v/>
      </c>
      <c r="BA39" s="180" t="str">
        <f ca="1">IF(ISNUMBER(A39),INDIRECT(CONCATENATE("'Instrument List'!E",(MATCH(E39,'Instrument List'!A:A,0))-0)),"")</f>
        <v/>
      </c>
      <c r="BB39" s="181" t="str">
        <f t="shared" si="61"/>
        <v/>
      </c>
      <c r="BC39" s="181" t="str">
        <f t="shared" si="62"/>
        <v/>
      </c>
      <c r="BD39" s="181" t="str">
        <f ca="1">IF(ISNUMBER(A39),INDIRECT(CONCATENATE("'Instrument List'!F",(MATCH(E39,'Instrument List'!A:A,0))-0)),"")</f>
        <v/>
      </c>
    </row>
    <row r="40" spans="1:56">
      <c r="A40" s="223" t="str">
        <f t="shared" si="42"/>
        <v/>
      </c>
      <c r="B40" s="224"/>
      <c r="C40" s="225"/>
      <c r="D40" s="182"/>
      <c r="E40" s="182"/>
      <c r="F40" s="182"/>
      <c r="G40" s="203"/>
      <c r="H40" s="218"/>
      <c r="I40" s="213"/>
      <c r="J40" s="207"/>
      <c r="K40" s="213"/>
      <c r="L40" s="207"/>
      <c r="M40" s="213"/>
      <c r="N40" s="207"/>
      <c r="O40" s="183" t="str">
        <f t="shared" si="43"/>
        <v/>
      </c>
      <c r="P40" s="184"/>
      <c r="Q40" s="184"/>
      <c r="R40" s="275"/>
      <c r="S40" s="185" t="str">
        <f t="shared" si="44"/>
        <v/>
      </c>
      <c r="T40" s="185" t="str">
        <f t="shared" si="45"/>
        <v/>
      </c>
      <c r="U40" s="275"/>
      <c r="V40" s="275"/>
      <c r="W40" s="276" t="str">
        <f t="shared" si="46"/>
        <v/>
      </c>
      <c r="X40" s="276" t="str">
        <f t="shared" si="47"/>
        <v/>
      </c>
      <c r="Y40" s="276" t="str">
        <f t="shared" si="48"/>
        <v/>
      </c>
      <c r="Z40" s="275"/>
      <c r="AA40" s="184"/>
      <c r="AB40" s="184"/>
      <c r="AC40" s="185" t="str">
        <f t="shared" si="49"/>
        <v/>
      </c>
      <c r="AD40" s="185" t="str">
        <f t="shared" si="50"/>
        <v/>
      </c>
      <c r="AE40" s="186"/>
      <c r="AF40" s="187" t="str">
        <f t="shared" si="51"/>
        <v/>
      </c>
      <c r="AG40" s="182"/>
      <c r="AH40" s="184"/>
      <c r="AI40" s="184"/>
      <c r="AJ40" s="182"/>
      <c r="AK40" s="188" t="str">
        <f t="shared" si="52"/>
        <v/>
      </c>
      <c r="AL40" s="188" t="str">
        <f t="shared" si="53"/>
        <v/>
      </c>
      <c r="AM40" s="188" t="str">
        <f t="shared" si="54"/>
        <v/>
      </c>
      <c r="AN40" s="359" t="str">
        <f>IF(Overview!$K$17='Internal Calcs'!$P$22,IF(AK40="","",AK40),IF(Overview!$K$17='Internal Calcs'!$P$23,IF(AK40="","",AK40),IF(ISNUMBER(A40),(IF(F40="Short",G40-H40,H40-G40)*AZ40-AX40),"")))</f>
        <v/>
      </c>
      <c r="AO40" s="401" t="str">
        <f>IF(Overview!$K$17='Internal Calcs'!$P$22,IF(AL40="","",AL40),IF(Overview!$K$17='Internal Calcs'!$P$23,IF(AL40="","",AL40),IF(ISNUMBER(A40),IF(AL40="",(IF(F40="Short",G40-H40,H40-G40)*AZ40-AX40),(IF(F40="Short",G40-J40,J40-G40)*AZ40-AX40)),"")))</f>
        <v/>
      </c>
      <c r="AP40" s="359" t="str">
        <f>IF(Overview!$K$17='Internal Calcs'!$P$22,"",IF(Overview!$K$17='Internal Calcs'!$P$23,IF(AM40="","",AM40),IF(ISNUMBER(A40),IF(AM40="",(IF(F40="Short",G40-H40,H40-G40)*AZ40-AX40),(IF(F40="Short",G40-L40,L40-G40)*AZ40-AX40)),"")))</f>
        <v/>
      </c>
      <c r="AQ40" s="188" t="str">
        <f t="shared" si="55"/>
        <v/>
      </c>
      <c r="AR40" s="188" t="str">
        <f t="shared" si="56"/>
        <v/>
      </c>
      <c r="AS40" s="188" t="str">
        <f t="shared" si="57"/>
        <v/>
      </c>
      <c r="AT40" s="188" t="str">
        <f>IF(ISNUMBER(A40),MAX($AS$2:AS40)-AS40,"")</f>
        <v/>
      </c>
      <c r="AU40" s="189" t="str">
        <f t="shared" si="58"/>
        <v/>
      </c>
      <c r="AV40" s="190" t="str">
        <f t="shared" si="59"/>
        <v/>
      </c>
      <c r="AW40" s="190" t="str">
        <f t="shared" si="60"/>
        <v/>
      </c>
      <c r="AX40" s="191" t="str">
        <f ca="1">IF(ISNUMBER($A40),INDIRECT(CONCATENATE("'Instrument List'!B",(MATCH(E40,'Instrument List'!A:A,0))-0)),"")</f>
        <v/>
      </c>
      <c r="AY40" s="191" t="str">
        <f ca="1">IF(ISNUMBER($A40),INDIRECT(CONCATENATE("'Instrument List'!D",(MATCH(E40,'Instrument List'!A:A,0))-0)),"")</f>
        <v/>
      </c>
      <c r="AZ40" s="191" t="str">
        <f ca="1">IF(ISNUMBER($A40),INDIRECT(CONCATENATE("'Instrument List'!C",(MATCH(E40,'Instrument List'!A:A,0))-0)),"")</f>
        <v/>
      </c>
      <c r="BA40" s="192" t="str">
        <f ca="1">IF(ISNUMBER(A40),INDIRECT(CONCATENATE("'Instrument List'!E",(MATCH(E40,'Instrument List'!A:A,0))-0)),"")</f>
        <v/>
      </c>
      <c r="BB40" s="193" t="str">
        <f t="shared" si="61"/>
        <v/>
      </c>
      <c r="BC40" s="193" t="str">
        <f t="shared" si="62"/>
        <v/>
      </c>
      <c r="BD40" s="193" t="str">
        <f ca="1">IF(ISNUMBER(A40),INDIRECT(CONCATENATE("'Instrument List'!F",(MATCH(E40,'Instrument List'!A:A,0))-0)),"")</f>
        <v/>
      </c>
    </row>
    <row r="41" spans="1:56">
      <c r="A41" s="220" t="str">
        <f t="shared" si="42"/>
        <v/>
      </c>
      <c r="B41" s="221"/>
      <c r="C41" s="222"/>
      <c r="D41" s="169"/>
      <c r="E41" s="169"/>
      <c r="F41" s="169"/>
      <c r="G41" s="202"/>
      <c r="H41" s="217"/>
      <c r="I41" s="212"/>
      <c r="J41" s="206"/>
      <c r="K41" s="212"/>
      <c r="L41" s="206"/>
      <c r="M41" s="212"/>
      <c r="N41" s="206"/>
      <c r="O41" s="170" t="str">
        <f t="shared" si="43"/>
        <v/>
      </c>
      <c r="P41" s="171"/>
      <c r="Q41" s="171"/>
      <c r="R41" s="171"/>
      <c r="S41" s="172" t="str">
        <f t="shared" si="44"/>
        <v/>
      </c>
      <c r="T41" s="172" t="str">
        <f t="shared" si="45"/>
        <v/>
      </c>
      <c r="U41" s="171"/>
      <c r="V41" s="171"/>
      <c r="W41" s="173" t="str">
        <f t="shared" si="46"/>
        <v/>
      </c>
      <c r="X41" s="173" t="str">
        <f t="shared" si="47"/>
        <v/>
      </c>
      <c r="Y41" s="173" t="str">
        <f t="shared" si="48"/>
        <v/>
      </c>
      <c r="Z41" s="171"/>
      <c r="AA41" s="171"/>
      <c r="AB41" s="171"/>
      <c r="AC41" s="172" t="str">
        <f t="shared" si="49"/>
        <v/>
      </c>
      <c r="AD41" s="172" t="str">
        <f t="shared" si="50"/>
        <v/>
      </c>
      <c r="AE41" s="174"/>
      <c r="AF41" s="175" t="str">
        <f t="shared" si="51"/>
        <v/>
      </c>
      <c r="AG41" s="169"/>
      <c r="AH41" s="171"/>
      <c r="AI41" s="171"/>
      <c r="AJ41" s="169"/>
      <c r="AK41" s="176" t="str">
        <f t="shared" si="52"/>
        <v/>
      </c>
      <c r="AL41" s="176" t="str">
        <f t="shared" si="53"/>
        <v/>
      </c>
      <c r="AM41" s="176" t="str">
        <f t="shared" si="54"/>
        <v/>
      </c>
      <c r="AN41" s="359" t="str">
        <f>IF(Overview!$K$17='Internal Calcs'!$P$22,IF(AK41="","",AK41),IF(Overview!$K$17='Internal Calcs'!$P$23,IF(AK41="","",AK41),IF(ISNUMBER(A41),(IF(F41="Short",G41-H41,H41-G41)*AZ41-AX41),"")))</f>
        <v/>
      </c>
      <c r="AO41" s="401" t="str">
        <f>IF(Overview!$K$17='Internal Calcs'!$P$22,IF(AL41="","",AL41),IF(Overview!$K$17='Internal Calcs'!$P$23,IF(AL41="","",AL41),IF(ISNUMBER(A41),IF(AL41="",(IF(F41="Short",G41-H41,H41-G41)*AZ41-AX41),(IF(F41="Short",G41-J41,J41-G41)*AZ41-AX41)),"")))</f>
        <v/>
      </c>
      <c r="AP41" s="359" t="str">
        <f>IF(Overview!$K$17='Internal Calcs'!$P$22,"",IF(Overview!$K$17='Internal Calcs'!$P$23,IF(AM41="","",AM41),IF(ISNUMBER(A41),IF(AM41="",(IF(F41="Short",G41-H41,H41-G41)*AZ41-AX41),(IF(F41="Short",G41-L41,L41-G41)*AZ41-AX41)),"")))</f>
        <v/>
      </c>
      <c r="AQ41" s="176" t="str">
        <f t="shared" si="55"/>
        <v/>
      </c>
      <c r="AR41" s="176" t="str">
        <f t="shared" si="56"/>
        <v/>
      </c>
      <c r="AS41" s="176" t="str">
        <f t="shared" si="57"/>
        <v/>
      </c>
      <c r="AT41" s="176" t="str">
        <f>IF(ISNUMBER(A41),MAX($AS$2:AS41)-AS41,"")</f>
        <v/>
      </c>
      <c r="AU41" s="177" t="str">
        <f t="shared" si="58"/>
        <v/>
      </c>
      <c r="AV41" s="178" t="str">
        <f t="shared" si="59"/>
        <v/>
      </c>
      <c r="AW41" s="178" t="str">
        <f t="shared" si="60"/>
        <v/>
      </c>
      <c r="AX41" s="179" t="str">
        <f ca="1">IF(ISNUMBER($A41),INDIRECT(CONCATENATE("'Instrument List'!B",(MATCH(E41,'Instrument List'!A:A,0))-0)),"")</f>
        <v/>
      </c>
      <c r="AY41" s="179" t="str">
        <f ca="1">IF(ISNUMBER($A41),INDIRECT(CONCATENATE("'Instrument List'!D",(MATCH(E41,'Instrument List'!A:A,0))-0)),"")</f>
        <v/>
      </c>
      <c r="AZ41" s="179" t="str">
        <f ca="1">IF(ISNUMBER($A41),INDIRECT(CONCATENATE("'Instrument List'!C",(MATCH(E41,'Instrument List'!A:A,0))-0)),"")</f>
        <v/>
      </c>
      <c r="BA41" s="180" t="str">
        <f ca="1">IF(ISNUMBER(A41),INDIRECT(CONCATENATE("'Instrument List'!E",(MATCH(E41,'Instrument List'!A:A,0))-0)),"")</f>
        <v/>
      </c>
      <c r="BB41" s="181" t="str">
        <f t="shared" si="61"/>
        <v/>
      </c>
      <c r="BC41" s="181" t="str">
        <f t="shared" si="62"/>
        <v/>
      </c>
      <c r="BD41" s="181" t="str">
        <f ca="1">IF(ISNUMBER(A41),INDIRECT(CONCATENATE("'Instrument List'!F",(MATCH(E41,'Instrument List'!A:A,0))-0)),"")</f>
        <v/>
      </c>
    </row>
    <row r="42" spans="1:56">
      <c r="A42" s="223" t="str">
        <f t="shared" si="42"/>
        <v/>
      </c>
      <c r="B42" s="224"/>
      <c r="C42" s="225"/>
      <c r="D42" s="182"/>
      <c r="E42" s="182"/>
      <c r="F42" s="182"/>
      <c r="G42" s="203"/>
      <c r="H42" s="218"/>
      <c r="I42" s="213"/>
      <c r="J42" s="207"/>
      <c r="K42" s="213"/>
      <c r="L42" s="207"/>
      <c r="M42" s="213"/>
      <c r="N42" s="207"/>
      <c r="O42" s="183" t="str">
        <f t="shared" si="43"/>
        <v/>
      </c>
      <c r="P42" s="184"/>
      <c r="Q42" s="184"/>
      <c r="R42" s="275"/>
      <c r="S42" s="185" t="str">
        <f t="shared" si="44"/>
        <v/>
      </c>
      <c r="T42" s="185" t="str">
        <f t="shared" si="45"/>
        <v/>
      </c>
      <c r="U42" s="275"/>
      <c r="V42" s="275"/>
      <c r="W42" s="276" t="str">
        <f t="shared" si="46"/>
        <v/>
      </c>
      <c r="X42" s="276" t="str">
        <f t="shared" si="47"/>
        <v/>
      </c>
      <c r="Y42" s="276" t="str">
        <f t="shared" si="48"/>
        <v/>
      </c>
      <c r="Z42" s="275"/>
      <c r="AA42" s="184"/>
      <c r="AB42" s="184"/>
      <c r="AC42" s="185" t="str">
        <f t="shared" si="49"/>
        <v/>
      </c>
      <c r="AD42" s="185" t="str">
        <f t="shared" si="50"/>
        <v/>
      </c>
      <c r="AE42" s="186"/>
      <c r="AF42" s="187" t="str">
        <f t="shared" si="51"/>
        <v/>
      </c>
      <c r="AG42" s="182"/>
      <c r="AH42" s="184"/>
      <c r="AI42" s="184"/>
      <c r="AJ42" s="182"/>
      <c r="AK42" s="188" t="str">
        <f t="shared" si="52"/>
        <v/>
      </c>
      <c r="AL42" s="188" t="str">
        <f t="shared" si="53"/>
        <v/>
      </c>
      <c r="AM42" s="188" t="str">
        <f t="shared" si="54"/>
        <v/>
      </c>
      <c r="AN42" s="359" t="str">
        <f>IF(Overview!$K$17='Internal Calcs'!$P$22,IF(AK42="","",AK42),IF(Overview!$K$17='Internal Calcs'!$P$23,IF(AK42="","",AK42),IF(ISNUMBER(A42),(IF(F42="Short",G42-H42,H42-G42)*AZ42-AX42),"")))</f>
        <v/>
      </c>
      <c r="AO42" s="401" t="str">
        <f>IF(Overview!$K$17='Internal Calcs'!$P$22,IF(AL42="","",AL42),IF(Overview!$K$17='Internal Calcs'!$P$23,IF(AL42="","",AL42),IF(ISNUMBER(A42),IF(AL42="",(IF(F42="Short",G42-H42,H42-G42)*AZ42-AX42),(IF(F42="Short",G42-J42,J42-G42)*AZ42-AX42)),"")))</f>
        <v/>
      </c>
      <c r="AP42" s="359" t="str">
        <f>IF(Overview!$K$17='Internal Calcs'!$P$22,"",IF(Overview!$K$17='Internal Calcs'!$P$23,IF(AM42="","",AM42),IF(ISNUMBER(A42),IF(AM42="",(IF(F42="Short",G42-H42,H42-G42)*AZ42-AX42),(IF(F42="Short",G42-L42,L42-G42)*AZ42-AX42)),"")))</f>
        <v/>
      </c>
      <c r="AQ42" s="188" t="str">
        <f t="shared" si="55"/>
        <v/>
      </c>
      <c r="AR42" s="188" t="str">
        <f t="shared" si="56"/>
        <v/>
      </c>
      <c r="AS42" s="188" t="str">
        <f t="shared" si="57"/>
        <v/>
      </c>
      <c r="AT42" s="188" t="str">
        <f>IF(ISNUMBER(A42),MAX($AS$2:AS42)-AS42,"")</f>
        <v/>
      </c>
      <c r="AU42" s="189" t="str">
        <f t="shared" si="58"/>
        <v/>
      </c>
      <c r="AV42" s="190" t="str">
        <f t="shared" si="59"/>
        <v/>
      </c>
      <c r="AW42" s="190" t="str">
        <f t="shared" si="60"/>
        <v/>
      </c>
      <c r="AX42" s="191" t="str">
        <f ca="1">IF(ISNUMBER($A42),INDIRECT(CONCATENATE("'Instrument List'!B",(MATCH(E42,'Instrument List'!A:A,0))-0)),"")</f>
        <v/>
      </c>
      <c r="AY42" s="191" t="str">
        <f ca="1">IF(ISNUMBER($A42),INDIRECT(CONCATENATE("'Instrument List'!D",(MATCH(E42,'Instrument List'!A:A,0))-0)),"")</f>
        <v/>
      </c>
      <c r="AZ42" s="191" t="str">
        <f ca="1">IF(ISNUMBER($A42),INDIRECT(CONCATENATE("'Instrument List'!C",(MATCH(E42,'Instrument List'!A:A,0))-0)),"")</f>
        <v/>
      </c>
      <c r="BA42" s="192" t="str">
        <f ca="1">IF(ISNUMBER(A42),INDIRECT(CONCATENATE("'Instrument List'!E",(MATCH(E42,'Instrument List'!A:A,0))-0)),"")</f>
        <v/>
      </c>
      <c r="BB42" s="193" t="str">
        <f t="shared" si="61"/>
        <v/>
      </c>
      <c r="BC42" s="193" t="str">
        <f t="shared" si="62"/>
        <v/>
      </c>
      <c r="BD42" s="193" t="str">
        <f ca="1">IF(ISNUMBER(A42),INDIRECT(CONCATENATE("'Instrument List'!F",(MATCH(E42,'Instrument List'!A:A,0))-0)),"")</f>
        <v/>
      </c>
    </row>
    <row r="43" spans="1:56">
      <c r="A43" s="220" t="str">
        <f t="shared" si="42"/>
        <v/>
      </c>
      <c r="B43" s="221"/>
      <c r="C43" s="222"/>
      <c r="D43" s="169"/>
      <c r="E43" s="169"/>
      <c r="F43" s="169"/>
      <c r="G43" s="202"/>
      <c r="H43" s="217"/>
      <c r="I43" s="212"/>
      <c r="J43" s="206"/>
      <c r="K43" s="212"/>
      <c r="L43" s="206"/>
      <c r="M43" s="212"/>
      <c r="N43" s="206"/>
      <c r="O43" s="170" t="str">
        <f t="shared" si="43"/>
        <v/>
      </c>
      <c r="P43" s="171"/>
      <c r="Q43" s="171"/>
      <c r="R43" s="171"/>
      <c r="S43" s="172" t="str">
        <f t="shared" si="44"/>
        <v/>
      </c>
      <c r="T43" s="172" t="str">
        <f t="shared" si="45"/>
        <v/>
      </c>
      <c r="U43" s="171"/>
      <c r="V43" s="171"/>
      <c r="W43" s="173" t="str">
        <f t="shared" si="46"/>
        <v/>
      </c>
      <c r="X43" s="173" t="str">
        <f t="shared" si="47"/>
        <v/>
      </c>
      <c r="Y43" s="173" t="str">
        <f t="shared" si="48"/>
        <v/>
      </c>
      <c r="Z43" s="171"/>
      <c r="AA43" s="171"/>
      <c r="AB43" s="171"/>
      <c r="AC43" s="172" t="str">
        <f t="shared" si="49"/>
        <v/>
      </c>
      <c r="AD43" s="172" t="str">
        <f t="shared" si="50"/>
        <v/>
      </c>
      <c r="AE43" s="174"/>
      <c r="AF43" s="175" t="str">
        <f t="shared" si="51"/>
        <v/>
      </c>
      <c r="AG43" s="169"/>
      <c r="AH43" s="171"/>
      <c r="AI43" s="171"/>
      <c r="AJ43" s="169"/>
      <c r="AK43" s="176" t="str">
        <f t="shared" si="52"/>
        <v/>
      </c>
      <c r="AL43" s="176" t="str">
        <f t="shared" si="53"/>
        <v/>
      </c>
      <c r="AM43" s="176" t="str">
        <f t="shared" si="54"/>
        <v/>
      </c>
      <c r="AN43" s="359" t="str">
        <f>IF(Overview!$K$17='Internal Calcs'!$P$22,IF(AK43="","",AK43),IF(Overview!$K$17='Internal Calcs'!$P$23,IF(AK43="","",AK43),IF(ISNUMBER(A43),(IF(F43="Short",G43-H43,H43-G43)*AZ43-AX43),"")))</f>
        <v/>
      </c>
      <c r="AO43" s="401" t="str">
        <f>IF(Overview!$K$17='Internal Calcs'!$P$22,IF(AL43="","",AL43),IF(Overview!$K$17='Internal Calcs'!$P$23,IF(AL43="","",AL43),IF(ISNUMBER(A43),IF(AL43="",(IF(F43="Short",G43-H43,H43-G43)*AZ43-AX43),(IF(F43="Short",G43-J43,J43-G43)*AZ43-AX43)),"")))</f>
        <v/>
      </c>
      <c r="AP43" s="359" t="str">
        <f>IF(Overview!$K$17='Internal Calcs'!$P$22,"",IF(Overview!$K$17='Internal Calcs'!$P$23,IF(AM43="","",AM43),IF(ISNUMBER(A43),IF(AM43="",(IF(F43="Short",G43-H43,H43-G43)*AZ43-AX43),(IF(F43="Short",G43-L43,L43-G43)*AZ43-AX43)),"")))</f>
        <v/>
      </c>
      <c r="AQ43" s="176" t="str">
        <f t="shared" si="55"/>
        <v/>
      </c>
      <c r="AR43" s="176" t="str">
        <f t="shared" si="56"/>
        <v/>
      </c>
      <c r="AS43" s="176" t="str">
        <f t="shared" si="57"/>
        <v/>
      </c>
      <c r="AT43" s="176" t="str">
        <f>IF(ISNUMBER(A43),MAX($AS$2:AS43)-AS43,"")</f>
        <v/>
      </c>
      <c r="AU43" s="177" t="str">
        <f t="shared" si="58"/>
        <v/>
      </c>
      <c r="AV43" s="178" t="str">
        <f t="shared" si="59"/>
        <v/>
      </c>
      <c r="AW43" s="178" t="str">
        <f t="shared" si="60"/>
        <v/>
      </c>
      <c r="AX43" s="179" t="str">
        <f ca="1">IF(ISNUMBER($A43),INDIRECT(CONCATENATE("'Instrument List'!B",(MATCH(E43,'Instrument List'!A:A,0))-0)),"")</f>
        <v/>
      </c>
      <c r="AY43" s="179" t="str">
        <f ca="1">IF(ISNUMBER($A43),INDIRECT(CONCATENATE("'Instrument List'!D",(MATCH(E43,'Instrument List'!A:A,0))-0)),"")</f>
        <v/>
      </c>
      <c r="AZ43" s="179" t="str">
        <f ca="1">IF(ISNUMBER($A43),INDIRECT(CONCATENATE("'Instrument List'!C",(MATCH(E43,'Instrument List'!A:A,0))-0)),"")</f>
        <v/>
      </c>
      <c r="BA43" s="180" t="str">
        <f ca="1">IF(ISNUMBER(A43),INDIRECT(CONCATENATE("'Instrument List'!E",(MATCH(E43,'Instrument List'!A:A,0))-0)),"")</f>
        <v/>
      </c>
      <c r="BB43" s="181" t="str">
        <f t="shared" si="61"/>
        <v/>
      </c>
      <c r="BC43" s="181" t="str">
        <f t="shared" si="62"/>
        <v/>
      </c>
      <c r="BD43" s="181" t="str">
        <f ca="1">IF(ISNUMBER(A43),INDIRECT(CONCATENATE("'Instrument List'!F",(MATCH(E43,'Instrument List'!A:A,0))-0)),"")</f>
        <v/>
      </c>
    </row>
    <row r="44" spans="1:56">
      <c r="A44" s="223" t="str">
        <f t="shared" si="42"/>
        <v/>
      </c>
      <c r="B44" s="224"/>
      <c r="C44" s="225"/>
      <c r="D44" s="182"/>
      <c r="E44" s="182"/>
      <c r="F44" s="182"/>
      <c r="G44" s="203"/>
      <c r="H44" s="218"/>
      <c r="I44" s="213"/>
      <c r="J44" s="207"/>
      <c r="K44" s="213"/>
      <c r="L44" s="207"/>
      <c r="M44" s="213"/>
      <c r="N44" s="207"/>
      <c r="O44" s="183" t="str">
        <f t="shared" si="43"/>
        <v/>
      </c>
      <c r="P44" s="184"/>
      <c r="Q44" s="184"/>
      <c r="R44" s="275"/>
      <c r="S44" s="185" t="str">
        <f t="shared" si="44"/>
        <v/>
      </c>
      <c r="T44" s="185" t="str">
        <f t="shared" si="45"/>
        <v/>
      </c>
      <c r="U44" s="275"/>
      <c r="V44" s="275"/>
      <c r="W44" s="276" t="str">
        <f t="shared" si="46"/>
        <v/>
      </c>
      <c r="X44" s="276" t="str">
        <f t="shared" si="47"/>
        <v/>
      </c>
      <c r="Y44" s="276" t="str">
        <f t="shared" si="48"/>
        <v/>
      </c>
      <c r="Z44" s="275"/>
      <c r="AA44" s="184"/>
      <c r="AB44" s="184"/>
      <c r="AC44" s="185" t="str">
        <f t="shared" si="49"/>
        <v/>
      </c>
      <c r="AD44" s="185" t="str">
        <f t="shared" si="50"/>
        <v/>
      </c>
      <c r="AE44" s="186"/>
      <c r="AF44" s="187" t="str">
        <f t="shared" si="51"/>
        <v/>
      </c>
      <c r="AG44" s="182"/>
      <c r="AH44" s="184"/>
      <c r="AI44" s="184"/>
      <c r="AJ44" s="182"/>
      <c r="AK44" s="188" t="str">
        <f t="shared" si="52"/>
        <v/>
      </c>
      <c r="AL44" s="188" t="str">
        <f t="shared" si="53"/>
        <v/>
      </c>
      <c r="AM44" s="188" t="str">
        <f t="shared" si="54"/>
        <v/>
      </c>
      <c r="AN44" s="359" t="str">
        <f>IF(Overview!$K$17='Internal Calcs'!$P$22,IF(AK44="","",AK44),IF(Overview!$K$17='Internal Calcs'!$P$23,IF(AK44="","",AK44),IF(ISNUMBER(A44),(IF(F44="Short",G44-H44,H44-G44)*AZ44-AX44),"")))</f>
        <v/>
      </c>
      <c r="AO44" s="401" t="str">
        <f>IF(Overview!$K$17='Internal Calcs'!$P$22,IF(AL44="","",AL44),IF(Overview!$K$17='Internal Calcs'!$P$23,IF(AL44="","",AL44),IF(ISNUMBER(A44),IF(AL44="",(IF(F44="Short",G44-H44,H44-G44)*AZ44-AX44),(IF(F44="Short",G44-J44,J44-G44)*AZ44-AX44)),"")))</f>
        <v/>
      </c>
      <c r="AP44" s="359" t="str">
        <f>IF(Overview!$K$17='Internal Calcs'!$P$22,"",IF(Overview!$K$17='Internal Calcs'!$P$23,IF(AM44="","",AM44),IF(ISNUMBER(A44),IF(AM44="",(IF(F44="Short",G44-H44,H44-G44)*AZ44-AX44),(IF(F44="Short",G44-L44,L44-G44)*AZ44-AX44)),"")))</f>
        <v/>
      </c>
      <c r="AQ44" s="188" t="str">
        <f t="shared" si="55"/>
        <v/>
      </c>
      <c r="AR44" s="188" t="str">
        <f t="shared" si="56"/>
        <v/>
      </c>
      <c r="AS44" s="188" t="str">
        <f t="shared" si="57"/>
        <v/>
      </c>
      <c r="AT44" s="188" t="str">
        <f>IF(ISNUMBER(A44),MAX($AS$2:AS44)-AS44,"")</f>
        <v/>
      </c>
      <c r="AU44" s="189" t="str">
        <f t="shared" si="58"/>
        <v/>
      </c>
      <c r="AV44" s="190" t="str">
        <f t="shared" si="59"/>
        <v/>
      </c>
      <c r="AW44" s="190" t="str">
        <f t="shared" si="60"/>
        <v/>
      </c>
      <c r="AX44" s="191" t="str">
        <f ca="1">IF(ISNUMBER($A44),INDIRECT(CONCATENATE("'Instrument List'!B",(MATCH(E44,'Instrument List'!A:A,0))-0)),"")</f>
        <v/>
      </c>
      <c r="AY44" s="191" t="str">
        <f ca="1">IF(ISNUMBER($A44),INDIRECT(CONCATENATE("'Instrument List'!D",(MATCH(E44,'Instrument List'!A:A,0))-0)),"")</f>
        <v/>
      </c>
      <c r="AZ44" s="191" t="str">
        <f ca="1">IF(ISNUMBER($A44),INDIRECT(CONCATENATE("'Instrument List'!C",(MATCH(E44,'Instrument List'!A:A,0))-0)),"")</f>
        <v/>
      </c>
      <c r="BA44" s="192" t="str">
        <f ca="1">IF(ISNUMBER(A44),INDIRECT(CONCATENATE("'Instrument List'!E",(MATCH(E44,'Instrument List'!A:A,0))-0)),"")</f>
        <v/>
      </c>
      <c r="BB44" s="193" t="str">
        <f t="shared" si="61"/>
        <v/>
      </c>
      <c r="BC44" s="193" t="str">
        <f t="shared" si="62"/>
        <v/>
      </c>
      <c r="BD44" s="193" t="str">
        <f ca="1">IF(ISNUMBER(A44),INDIRECT(CONCATENATE("'Instrument List'!F",(MATCH(E44,'Instrument List'!A:A,0))-0)),"")</f>
        <v/>
      </c>
    </row>
    <row r="45" spans="1:56">
      <c r="A45" s="220" t="str">
        <f t="shared" si="42"/>
        <v/>
      </c>
      <c r="B45" s="221"/>
      <c r="C45" s="222"/>
      <c r="D45" s="169"/>
      <c r="E45" s="169"/>
      <c r="F45" s="169"/>
      <c r="G45" s="202"/>
      <c r="H45" s="217"/>
      <c r="I45" s="212"/>
      <c r="J45" s="206"/>
      <c r="K45" s="212"/>
      <c r="L45" s="206"/>
      <c r="M45" s="212"/>
      <c r="N45" s="206"/>
      <c r="O45" s="170" t="str">
        <f t="shared" si="43"/>
        <v/>
      </c>
      <c r="P45" s="171"/>
      <c r="Q45" s="171"/>
      <c r="R45" s="171"/>
      <c r="S45" s="172" t="str">
        <f t="shared" si="44"/>
        <v/>
      </c>
      <c r="T45" s="172" t="str">
        <f t="shared" si="45"/>
        <v/>
      </c>
      <c r="U45" s="171"/>
      <c r="V45" s="171"/>
      <c r="W45" s="173" t="str">
        <f t="shared" si="46"/>
        <v/>
      </c>
      <c r="X45" s="173" t="str">
        <f t="shared" si="47"/>
        <v/>
      </c>
      <c r="Y45" s="173" t="str">
        <f t="shared" si="48"/>
        <v/>
      </c>
      <c r="Z45" s="171"/>
      <c r="AA45" s="171"/>
      <c r="AB45" s="171"/>
      <c r="AC45" s="172" t="str">
        <f t="shared" si="49"/>
        <v/>
      </c>
      <c r="AD45" s="172" t="str">
        <f t="shared" si="50"/>
        <v/>
      </c>
      <c r="AE45" s="174"/>
      <c r="AF45" s="175" t="str">
        <f t="shared" si="51"/>
        <v/>
      </c>
      <c r="AG45" s="169"/>
      <c r="AH45" s="171"/>
      <c r="AI45" s="171"/>
      <c r="AJ45" s="169"/>
      <c r="AK45" s="176" t="str">
        <f t="shared" si="52"/>
        <v/>
      </c>
      <c r="AL45" s="176" t="str">
        <f t="shared" si="53"/>
        <v/>
      </c>
      <c r="AM45" s="176" t="str">
        <f t="shared" si="54"/>
        <v/>
      </c>
      <c r="AN45" s="359" t="str">
        <f>IF(Overview!$K$17='Internal Calcs'!$P$22,IF(AK45="","",AK45),IF(Overview!$K$17='Internal Calcs'!$P$23,IF(AK45="","",AK45),IF(ISNUMBER(A45),(IF(F45="Short",G45-H45,H45-G45)*AZ45-AX45),"")))</f>
        <v/>
      </c>
      <c r="AO45" s="401" t="str">
        <f>IF(Overview!$K$17='Internal Calcs'!$P$22,IF(AL45="","",AL45),IF(Overview!$K$17='Internal Calcs'!$P$23,IF(AL45="","",AL45),IF(ISNUMBER(A45),IF(AL45="",(IF(F45="Short",G45-H45,H45-G45)*AZ45-AX45),(IF(F45="Short",G45-J45,J45-G45)*AZ45-AX45)),"")))</f>
        <v/>
      </c>
      <c r="AP45" s="359" t="str">
        <f>IF(Overview!$K$17='Internal Calcs'!$P$22,"",IF(Overview!$K$17='Internal Calcs'!$P$23,IF(AM45="","",AM45),IF(ISNUMBER(A45),IF(AM45="",(IF(F45="Short",G45-H45,H45-G45)*AZ45-AX45),(IF(F45="Short",G45-L45,L45-G45)*AZ45-AX45)),"")))</f>
        <v/>
      </c>
      <c r="AQ45" s="176" t="str">
        <f t="shared" si="55"/>
        <v/>
      </c>
      <c r="AR45" s="176" t="str">
        <f t="shared" si="56"/>
        <v/>
      </c>
      <c r="AS45" s="176" t="str">
        <f t="shared" si="57"/>
        <v/>
      </c>
      <c r="AT45" s="176" t="str">
        <f>IF(ISNUMBER(A45),MAX($AS$2:AS45)-AS45,"")</f>
        <v/>
      </c>
      <c r="AU45" s="177" t="str">
        <f t="shared" si="58"/>
        <v/>
      </c>
      <c r="AV45" s="178" t="str">
        <f t="shared" si="59"/>
        <v/>
      </c>
      <c r="AW45" s="178" t="str">
        <f t="shared" si="60"/>
        <v/>
      </c>
      <c r="AX45" s="179" t="str">
        <f ca="1">IF(ISNUMBER($A45),INDIRECT(CONCATENATE("'Instrument List'!B",(MATCH(E45,'Instrument List'!A:A,0))-0)),"")</f>
        <v/>
      </c>
      <c r="AY45" s="179" t="str">
        <f ca="1">IF(ISNUMBER($A45),INDIRECT(CONCATENATE("'Instrument List'!D",(MATCH(E45,'Instrument List'!A:A,0))-0)),"")</f>
        <v/>
      </c>
      <c r="AZ45" s="179" t="str">
        <f ca="1">IF(ISNUMBER($A45),INDIRECT(CONCATENATE("'Instrument List'!C",(MATCH(E45,'Instrument List'!A:A,0))-0)),"")</f>
        <v/>
      </c>
      <c r="BA45" s="180" t="str">
        <f ca="1">IF(ISNUMBER(A45),INDIRECT(CONCATENATE("'Instrument List'!E",(MATCH(E45,'Instrument List'!A:A,0))-0)),"")</f>
        <v/>
      </c>
      <c r="BB45" s="181" t="str">
        <f t="shared" si="61"/>
        <v/>
      </c>
      <c r="BC45" s="181" t="str">
        <f t="shared" si="62"/>
        <v/>
      </c>
      <c r="BD45" s="181" t="str">
        <f ca="1">IF(ISNUMBER(A45),INDIRECT(CONCATENATE("'Instrument List'!F",(MATCH(E45,'Instrument List'!A:A,0))-0)),"")</f>
        <v/>
      </c>
    </row>
    <row r="46" spans="1:56">
      <c r="A46" s="223" t="str">
        <f t="shared" si="42"/>
        <v/>
      </c>
      <c r="B46" s="224"/>
      <c r="C46" s="225"/>
      <c r="D46" s="182"/>
      <c r="E46" s="182"/>
      <c r="F46" s="182"/>
      <c r="G46" s="203"/>
      <c r="H46" s="218"/>
      <c r="I46" s="213"/>
      <c r="J46" s="207"/>
      <c r="K46" s="213"/>
      <c r="L46" s="207"/>
      <c r="M46" s="213"/>
      <c r="N46" s="207"/>
      <c r="O46" s="183" t="str">
        <f t="shared" si="43"/>
        <v/>
      </c>
      <c r="P46" s="184"/>
      <c r="Q46" s="184"/>
      <c r="R46" s="275"/>
      <c r="S46" s="185" t="str">
        <f t="shared" si="44"/>
        <v/>
      </c>
      <c r="T46" s="185" t="str">
        <f t="shared" si="45"/>
        <v/>
      </c>
      <c r="U46" s="275"/>
      <c r="V46" s="275"/>
      <c r="W46" s="276" t="str">
        <f t="shared" si="46"/>
        <v/>
      </c>
      <c r="X46" s="276" t="str">
        <f t="shared" si="47"/>
        <v/>
      </c>
      <c r="Y46" s="276" t="str">
        <f t="shared" si="48"/>
        <v/>
      </c>
      <c r="Z46" s="275"/>
      <c r="AA46" s="184"/>
      <c r="AB46" s="184"/>
      <c r="AC46" s="185" t="str">
        <f t="shared" si="49"/>
        <v/>
      </c>
      <c r="AD46" s="185" t="str">
        <f t="shared" si="50"/>
        <v/>
      </c>
      <c r="AE46" s="186"/>
      <c r="AF46" s="187" t="str">
        <f t="shared" si="51"/>
        <v/>
      </c>
      <c r="AG46" s="182"/>
      <c r="AH46" s="184"/>
      <c r="AI46" s="184"/>
      <c r="AJ46" s="182"/>
      <c r="AK46" s="188" t="str">
        <f t="shared" si="52"/>
        <v/>
      </c>
      <c r="AL46" s="188" t="str">
        <f t="shared" si="53"/>
        <v/>
      </c>
      <c r="AM46" s="188" t="str">
        <f t="shared" si="54"/>
        <v/>
      </c>
      <c r="AN46" s="359" t="str">
        <f>IF(Overview!$K$17='Internal Calcs'!$P$22,IF(AK46="","",AK46),IF(Overview!$K$17='Internal Calcs'!$P$23,IF(AK46="","",AK46),IF(ISNUMBER(A46),(IF(F46="Short",G46-H46,H46-G46)*AZ46-AX46),"")))</f>
        <v/>
      </c>
      <c r="AO46" s="401" t="str">
        <f>IF(Overview!$K$17='Internal Calcs'!$P$22,IF(AL46="","",AL46),IF(Overview!$K$17='Internal Calcs'!$P$23,IF(AL46="","",AL46),IF(ISNUMBER(A46),IF(AL46="",(IF(F46="Short",G46-H46,H46-G46)*AZ46-AX46),(IF(F46="Short",G46-J46,J46-G46)*AZ46-AX46)),"")))</f>
        <v/>
      </c>
      <c r="AP46" s="359" t="str">
        <f>IF(Overview!$K$17='Internal Calcs'!$P$22,"",IF(Overview!$K$17='Internal Calcs'!$P$23,IF(AM46="","",AM46),IF(ISNUMBER(A46),IF(AM46="",(IF(F46="Short",G46-H46,H46-G46)*AZ46-AX46),(IF(F46="Short",G46-L46,L46-G46)*AZ46-AX46)),"")))</f>
        <v/>
      </c>
      <c r="AQ46" s="188" t="str">
        <f t="shared" si="55"/>
        <v/>
      </c>
      <c r="AR46" s="188" t="str">
        <f t="shared" si="56"/>
        <v/>
      </c>
      <c r="AS46" s="188" t="str">
        <f t="shared" si="57"/>
        <v/>
      </c>
      <c r="AT46" s="188" t="str">
        <f>IF(ISNUMBER(A46),MAX($AS$2:AS46)-AS46,"")</f>
        <v/>
      </c>
      <c r="AU46" s="189" t="str">
        <f t="shared" si="58"/>
        <v/>
      </c>
      <c r="AV46" s="190" t="str">
        <f t="shared" si="59"/>
        <v/>
      </c>
      <c r="AW46" s="190" t="str">
        <f t="shared" si="60"/>
        <v/>
      </c>
      <c r="AX46" s="191" t="str">
        <f ca="1">IF(ISNUMBER($A46),INDIRECT(CONCATENATE("'Instrument List'!B",(MATCH(E46,'Instrument List'!A:A,0))-0)),"")</f>
        <v/>
      </c>
      <c r="AY46" s="191" t="str">
        <f ca="1">IF(ISNUMBER($A46),INDIRECT(CONCATENATE("'Instrument List'!D",(MATCH(E46,'Instrument List'!A:A,0))-0)),"")</f>
        <v/>
      </c>
      <c r="AZ46" s="191" t="str">
        <f ca="1">IF(ISNUMBER($A46),INDIRECT(CONCATENATE("'Instrument List'!C",(MATCH(E46,'Instrument List'!A:A,0))-0)),"")</f>
        <v/>
      </c>
      <c r="BA46" s="192" t="str">
        <f ca="1">IF(ISNUMBER(A46),INDIRECT(CONCATENATE("'Instrument List'!E",(MATCH(E46,'Instrument List'!A:A,0))-0)),"")</f>
        <v/>
      </c>
      <c r="BB46" s="193" t="str">
        <f t="shared" si="61"/>
        <v/>
      </c>
      <c r="BC46" s="193" t="str">
        <f t="shared" si="62"/>
        <v/>
      </c>
      <c r="BD46" s="193" t="str">
        <f ca="1">IF(ISNUMBER(A46),INDIRECT(CONCATENATE("'Instrument List'!F",(MATCH(E46,'Instrument List'!A:A,0))-0)),"")</f>
        <v/>
      </c>
    </row>
    <row r="47" spans="1:56">
      <c r="A47" s="220" t="str">
        <f t="shared" si="42"/>
        <v/>
      </c>
      <c r="B47" s="221"/>
      <c r="C47" s="222"/>
      <c r="D47" s="169"/>
      <c r="E47" s="169"/>
      <c r="F47" s="169"/>
      <c r="G47" s="202"/>
      <c r="H47" s="217"/>
      <c r="I47" s="212"/>
      <c r="J47" s="206"/>
      <c r="K47" s="212"/>
      <c r="L47" s="206"/>
      <c r="M47" s="212"/>
      <c r="N47" s="206"/>
      <c r="O47" s="170" t="str">
        <f t="shared" si="43"/>
        <v/>
      </c>
      <c r="P47" s="171"/>
      <c r="Q47" s="171"/>
      <c r="R47" s="171"/>
      <c r="S47" s="172" t="str">
        <f t="shared" si="44"/>
        <v/>
      </c>
      <c r="T47" s="172" t="str">
        <f t="shared" si="45"/>
        <v/>
      </c>
      <c r="U47" s="171"/>
      <c r="V47" s="171"/>
      <c r="W47" s="173" t="str">
        <f t="shared" si="46"/>
        <v/>
      </c>
      <c r="X47" s="173" t="str">
        <f t="shared" si="47"/>
        <v/>
      </c>
      <c r="Y47" s="173" t="str">
        <f t="shared" si="48"/>
        <v/>
      </c>
      <c r="Z47" s="171"/>
      <c r="AA47" s="171"/>
      <c r="AB47" s="171"/>
      <c r="AC47" s="172" t="str">
        <f t="shared" si="49"/>
        <v/>
      </c>
      <c r="AD47" s="172" t="str">
        <f t="shared" si="50"/>
        <v/>
      </c>
      <c r="AE47" s="174"/>
      <c r="AF47" s="175" t="str">
        <f t="shared" si="51"/>
        <v/>
      </c>
      <c r="AG47" s="169"/>
      <c r="AH47" s="171"/>
      <c r="AI47" s="171"/>
      <c r="AJ47" s="169"/>
      <c r="AK47" s="176" t="str">
        <f t="shared" si="52"/>
        <v/>
      </c>
      <c r="AL47" s="176" t="str">
        <f t="shared" si="53"/>
        <v/>
      </c>
      <c r="AM47" s="176" t="str">
        <f t="shared" si="54"/>
        <v/>
      </c>
      <c r="AN47" s="359" t="str">
        <f>IF(Overview!$K$17='Internal Calcs'!$P$22,IF(AK47="","",AK47),IF(Overview!$K$17='Internal Calcs'!$P$23,IF(AK47="","",AK47),IF(ISNUMBER(A47),(IF(F47="Short",G47-H47,H47-G47)*AZ47-AX47),"")))</f>
        <v/>
      </c>
      <c r="AO47" s="401" t="str">
        <f>IF(Overview!$K$17='Internal Calcs'!$P$22,IF(AL47="","",AL47),IF(Overview!$K$17='Internal Calcs'!$P$23,IF(AL47="","",AL47),IF(ISNUMBER(A47),IF(AL47="",(IF(F47="Short",G47-H47,H47-G47)*AZ47-AX47),(IF(F47="Short",G47-J47,J47-G47)*AZ47-AX47)),"")))</f>
        <v/>
      </c>
      <c r="AP47" s="359" t="str">
        <f>IF(Overview!$K$17='Internal Calcs'!$P$22,"",IF(Overview!$K$17='Internal Calcs'!$P$23,IF(AM47="","",AM47),IF(ISNUMBER(A47),IF(AM47="",(IF(F47="Short",G47-H47,H47-G47)*AZ47-AX47),(IF(F47="Short",G47-L47,L47-G47)*AZ47-AX47)),"")))</f>
        <v/>
      </c>
      <c r="AQ47" s="176" t="str">
        <f t="shared" si="55"/>
        <v/>
      </c>
      <c r="AR47" s="176" t="str">
        <f t="shared" si="56"/>
        <v/>
      </c>
      <c r="AS47" s="176" t="str">
        <f t="shared" si="57"/>
        <v/>
      </c>
      <c r="AT47" s="176" t="str">
        <f>IF(ISNUMBER(A47),MAX($AS$2:AS47)-AS47,"")</f>
        <v/>
      </c>
      <c r="AU47" s="177" t="str">
        <f t="shared" si="58"/>
        <v/>
      </c>
      <c r="AV47" s="178" t="str">
        <f t="shared" si="59"/>
        <v/>
      </c>
      <c r="AW47" s="178" t="str">
        <f t="shared" si="60"/>
        <v/>
      </c>
      <c r="AX47" s="179" t="str">
        <f ca="1">IF(ISNUMBER($A47),INDIRECT(CONCATENATE("'Instrument List'!B",(MATCH(E47,'Instrument List'!A:A,0))-0)),"")</f>
        <v/>
      </c>
      <c r="AY47" s="179" t="str">
        <f ca="1">IF(ISNUMBER($A47),INDIRECT(CONCATENATE("'Instrument List'!D",(MATCH(E47,'Instrument List'!A:A,0))-0)),"")</f>
        <v/>
      </c>
      <c r="AZ47" s="179" t="str">
        <f ca="1">IF(ISNUMBER($A47),INDIRECT(CONCATENATE("'Instrument List'!C",(MATCH(E47,'Instrument List'!A:A,0))-0)),"")</f>
        <v/>
      </c>
      <c r="BA47" s="180" t="str">
        <f ca="1">IF(ISNUMBER(A47),INDIRECT(CONCATENATE("'Instrument List'!E",(MATCH(E47,'Instrument List'!A:A,0))-0)),"")</f>
        <v/>
      </c>
      <c r="BB47" s="181" t="str">
        <f t="shared" si="61"/>
        <v/>
      </c>
      <c r="BC47" s="181" t="str">
        <f t="shared" si="62"/>
        <v/>
      </c>
      <c r="BD47" s="181" t="str">
        <f ca="1">IF(ISNUMBER(A47),INDIRECT(CONCATENATE("'Instrument List'!F",(MATCH(E47,'Instrument List'!A:A,0))-0)),"")</f>
        <v/>
      </c>
    </row>
    <row r="48" spans="1:56">
      <c r="A48" s="223" t="str">
        <f t="shared" si="42"/>
        <v/>
      </c>
      <c r="B48" s="224"/>
      <c r="C48" s="225"/>
      <c r="D48" s="182"/>
      <c r="E48" s="182"/>
      <c r="F48" s="182"/>
      <c r="G48" s="203"/>
      <c r="H48" s="218"/>
      <c r="I48" s="213"/>
      <c r="J48" s="207"/>
      <c r="K48" s="213"/>
      <c r="L48" s="207"/>
      <c r="M48" s="213"/>
      <c r="N48" s="207"/>
      <c r="O48" s="183" t="str">
        <f t="shared" si="43"/>
        <v/>
      </c>
      <c r="P48" s="184"/>
      <c r="Q48" s="184"/>
      <c r="R48" s="275"/>
      <c r="S48" s="185" t="str">
        <f t="shared" si="44"/>
        <v/>
      </c>
      <c r="T48" s="185" t="str">
        <f t="shared" si="45"/>
        <v/>
      </c>
      <c r="U48" s="275"/>
      <c r="V48" s="275"/>
      <c r="W48" s="276" t="str">
        <f t="shared" si="46"/>
        <v/>
      </c>
      <c r="X48" s="276" t="str">
        <f t="shared" si="47"/>
        <v/>
      </c>
      <c r="Y48" s="276" t="str">
        <f t="shared" si="48"/>
        <v/>
      </c>
      <c r="Z48" s="275"/>
      <c r="AA48" s="184"/>
      <c r="AB48" s="184"/>
      <c r="AC48" s="185" t="str">
        <f t="shared" si="49"/>
        <v/>
      </c>
      <c r="AD48" s="185" t="str">
        <f t="shared" si="50"/>
        <v/>
      </c>
      <c r="AE48" s="186"/>
      <c r="AF48" s="187" t="str">
        <f t="shared" si="51"/>
        <v/>
      </c>
      <c r="AG48" s="182"/>
      <c r="AH48" s="184"/>
      <c r="AI48" s="184"/>
      <c r="AJ48" s="182"/>
      <c r="AK48" s="188" t="str">
        <f t="shared" si="52"/>
        <v/>
      </c>
      <c r="AL48" s="188" t="str">
        <f t="shared" si="53"/>
        <v/>
      </c>
      <c r="AM48" s="188" t="str">
        <f t="shared" si="54"/>
        <v/>
      </c>
      <c r="AN48" s="359" t="str">
        <f>IF(Overview!$K$17='Internal Calcs'!$P$22,IF(AK48="","",AK48),IF(Overview!$K$17='Internal Calcs'!$P$23,IF(AK48="","",AK48),IF(ISNUMBER(A48),(IF(F48="Short",G48-H48,H48-G48)*AZ48-AX48),"")))</f>
        <v/>
      </c>
      <c r="AO48" s="401" t="str">
        <f>IF(Overview!$K$17='Internal Calcs'!$P$22,IF(AL48="","",AL48),IF(Overview!$K$17='Internal Calcs'!$P$23,IF(AL48="","",AL48),IF(ISNUMBER(A48),IF(AL48="",(IF(F48="Short",G48-H48,H48-G48)*AZ48-AX48),(IF(F48="Short",G48-J48,J48-G48)*AZ48-AX48)),"")))</f>
        <v/>
      </c>
      <c r="AP48" s="359" t="str">
        <f>IF(Overview!$K$17='Internal Calcs'!$P$22,"",IF(Overview!$K$17='Internal Calcs'!$P$23,IF(AM48="","",AM48),IF(ISNUMBER(A48),IF(AM48="",(IF(F48="Short",G48-H48,H48-G48)*AZ48-AX48),(IF(F48="Short",G48-L48,L48-G48)*AZ48-AX48)),"")))</f>
        <v/>
      </c>
      <c r="AQ48" s="188" t="str">
        <f t="shared" si="55"/>
        <v/>
      </c>
      <c r="AR48" s="188" t="str">
        <f t="shared" si="56"/>
        <v/>
      </c>
      <c r="AS48" s="188" t="str">
        <f t="shared" si="57"/>
        <v/>
      </c>
      <c r="AT48" s="188" t="str">
        <f>IF(ISNUMBER(A48),MAX($AS$2:AS48)-AS48,"")</f>
        <v/>
      </c>
      <c r="AU48" s="189" t="str">
        <f t="shared" si="58"/>
        <v/>
      </c>
      <c r="AV48" s="190" t="str">
        <f t="shared" si="59"/>
        <v/>
      </c>
      <c r="AW48" s="190" t="str">
        <f t="shared" si="60"/>
        <v/>
      </c>
      <c r="AX48" s="191" t="str">
        <f ca="1">IF(ISNUMBER($A48),INDIRECT(CONCATENATE("'Instrument List'!B",(MATCH(E48,'Instrument List'!A:A,0))-0)),"")</f>
        <v/>
      </c>
      <c r="AY48" s="191" t="str">
        <f ca="1">IF(ISNUMBER($A48),INDIRECT(CONCATENATE("'Instrument List'!D",(MATCH(E48,'Instrument List'!A:A,0))-0)),"")</f>
        <v/>
      </c>
      <c r="AZ48" s="191" t="str">
        <f ca="1">IF(ISNUMBER($A48),INDIRECT(CONCATENATE("'Instrument List'!C",(MATCH(E48,'Instrument List'!A:A,0))-0)),"")</f>
        <v/>
      </c>
      <c r="BA48" s="192" t="str">
        <f ca="1">IF(ISNUMBER(A48),INDIRECT(CONCATENATE("'Instrument List'!E",(MATCH(E48,'Instrument List'!A:A,0))-0)),"")</f>
        <v/>
      </c>
      <c r="BB48" s="193" t="str">
        <f t="shared" si="61"/>
        <v/>
      </c>
      <c r="BC48" s="193" t="str">
        <f t="shared" si="62"/>
        <v/>
      </c>
      <c r="BD48" s="193" t="str">
        <f ca="1">IF(ISNUMBER(A48),INDIRECT(CONCATENATE("'Instrument List'!F",(MATCH(E48,'Instrument List'!A:A,0))-0)),"")</f>
        <v/>
      </c>
    </row>
    <row r="49" spans="1:56">
      <c r="A49" s="220" t="str">
        <f t="shared" si="42"/>
        <v/>
      </c>
      <c r="B49" s="221"/>
      <c r="C49" s="222"/>
      <c r="D49" s="169"/>
      <c r="E49" s="169"/>
      <c r="F49" s="169"/>
      <c r="G49" s="202"/>
      <c r="H49" s="217"/>
      <c r="I49" s="212"/>
      <c r="J49" s="206"/>
      <c r="K49" s="212"/>
      <c r="L49" s="206"/>
      <c r="M49" s="212"/>
      <c r="N49" s="206"/>
      <c r="O49" s="170" t="str">
        <f t="shared" si="43"/>
        <v/>
      </c>
      <c r="P49" s="171"/>
      <c r="Q49" s="171"/>
      <c r="R49" s="171"/>
      <c r="S49" s="172" t="str">
        <f t="shared" si="44"/>
        <v/>
      </c>
      <c r="T49" s="172" t="str">
        <f t="shared" si="45"/>
        <v/>
      </c>
      <c r="U49" s="171"/>
      <c r="V49" s="171"/>
      <c r="W49" s="173" t="str">
        <f t="shared" si="46"/>
        <v/>
      </c>
      <c r="X49" s="173" t="str">
        <f t="shared" si="47"/>
        <v/>
      </c>
      <c r="Y49" s="173" t="str">
        <f t="shared" si="48"/>
        <v/>
      </c>
      <c r="Z49" s="171"/>
      <c r="AA49" s="171"/>
      <c r="AB49" s="171"/>
      <c r="AC49" s="172" t="str">
        <f t="shared" si="49"/>
        <v/>
      </c>
      <c r="AD49" s="172" t="str">
        <f t="shared" si="50"/>
        <v/>
      </c>
      <c r="AE49" s="174"/>
      <c r="AF49" s="175" t="str">
        <f t="shared" si="51"/>
        <v/>
      </c>
      <c r="AG49" s="169"/>
      <c r="AH49" s="171"/>
      <c r="AI49" s="171"/>
      <c r="AJ49" s="169"/>
      <c r="AK49" s="176" t="str">
        <f t="shared" si="52"/>
        <v/>
      </c>
      <c r="AL49" s="176" t="str">
        <f t="shared" si="53"/>
        <v/>
      </c>
      <c r="AM49" s="176" t="str">
        <f t="shared" si="54"/>
        <v/>
      </c>
      <c r="AN49" s="359" t="str">
        <f>IF(Overview!$K$17='Internal Calcs'!$P$22,IF(AK49="","",AK49),IF(Overview!$K$17='Internal Calcs'!$P$23,IF(AK49="","",AK49),IF(ISNUMBER(A49),(IF(F49="Short",G49-H49,H49-G49)*AZ49-AX49),"")))</f>
        <v/>
      </c>
      <c r="AO49" s="401" t="str">
        <f>IF(Overview!$K$17='Internal Calcs'!$P$22,IF(AL49="","",AL49),IF(Overview!$K$17='Internal Calcs'!$P$23,IF(AL49="","",AL49),IF(ISNUMBER(A49),IF(AL49="",(IF(F49="Short",G49-H49,H49-G49)*AZ49-AX49),(IF(F49="Short",G49-J49,J49-G49)*AZ49-AX49)),"")))</f>
        <v/>
      </c>
      <c r="AP49" s="359" t="str">
        <f>IF(Overview!$K$17='Internal Calcs'!$P$22,"",IF(Overview!$K$17='Internal Calcs'!$P$23,IF(AM49="","",AM49),IF(ISNUMBER(A49),IF(AM49="",(IF(F49="Short",G49-H49,H49-G49)*AZ49-AX49),(IF(F49="Short",G49-L49,L49-G49)*AZ49-AX49)),"")))</f>
        <v/>
      </c>
      <c r="AQ49" s="176" t="str">
        <f t="shared" si="55"/>
        <v/>
      </c>
      <c r="AR49" s="176" t="str">
        <f t="shared" si="56"/>
        <v/>
      </c>
      <c r="AS49" s="176" t="str">
        <f t="shared" si="57"/>
        <v/>
      </c>
      <c r="AT49" s="176" t="str">
        <f>IF(ISNUMBER(A49),MAX($AS$2:AS49)-AS49,"")</f>
        <v/>
      </c>
      <c r="AU49" s="177" t="str">
        <f t="shared" si="58"/>
        <v/>
      </c>
      <c r="AV49" s="178" t="str">
        <f t="shared" si="59"/>
        <v/>
      </c>
      <c r="AW49" s="178" t="str">
        <f t="shared" si="60"/>
        <v/>
      </c>
      <c r="AX49" s="179" t="str">
        <f ca="1">IF(ISNUMBER($A49),INDIRECT(CONCATENATE("'Instrument List'!B",(MATCH(E49,'Instrument List'!A:A,0))-0)),"")</f>
        <v/>
      </c>
      <c r="AY49" s="179" t="str">
        <f ca="1">IF(ISNUMBER($A49),INDIRECT(CONCATENATE("'Instrument List'!D",(MATCH(E49,'Instrument List'!A:A,0))-0)),"")</f>
        <v/>
      </c>
      <c r="AZ49" s="179" t="str">
        <f ca="1">IF(ISNUMBER($A49),INDIRECT(CONCATENATE("'Instrument List'!C",(MATCH(E49,'Instrument List'!A:A,0))-0)),"")</f>
        <v/>
      </c>
      <c r="BA49" s="180" t="str">
        <f ca="1">IF(ISNUMBER(A49),INDIRECT(CONCATENATE("'Instrument List'!E",(MATCH(E49,'Instrument List'!A:A,0))-0)),"")</f>
        <v/>
      </c>
      <c r="BB49" s="181" t="str">
        <f t="shared" si="61"/>
        <v/>
      </c>
      <c r="BC49" s="181" t="str">
        <f t="shared" si="62"/>
        <v/>
      </c>
      <c r="BD49" s="181" t="str">
        <f ca="1">IF(ISNUMBER(A49),INDIRECT(CONCATENATE("'Instrument List'!F",(MATCH(E49,'Instrument List'!A:A,0))-0)),"")</f>
        <v/>
      </c>
    </row>
    <row r="50" spans="1:56">
      <c r="A50" s="223" t="str">
        <f t="shared" si="42"/>
        <v/>
      </c>
      <c r="B50" s="224"/>
      <c r="C50" s="225"/>
      <c r="D50" s="182"/>
      <c r="E50" s="182"/>
      <c r="F50" s="182"/>
      <c r="G50" s="203"/>
      <c r="H50" s="218"/>
      <c r="I50" s="213"/>
      <c r="J50" s="207"/>
      <c r="K50" s="213"/>
      <c r="L50" s="207"/>
      <c r="M50" s="213"/>
      <c r="N50" s="207"/>
      <c r="O50" s="183" t="str">
        <f t="shared" si="43"/>
        <v/>
      </c>
      <c r="P50" s="184"/>
      <c r="Q50" s="184"/>
      <c r="R50" s="275"/>
      <c r="S50" s="185" t="str">
        <f t="shared" si="44"/>
        <v/>
      </c>
      <c r="T50" s="185" t="str">
        <f t="shared" si="45"/>
        <v/>
      </c>
      <c r="U50" s="275"/>
      <c r="V50" s="275"/>
      <c r="W50" s="276" t="str">
        <f t="shared" si="46"/>
        <v/>
      </c>
      <c r="X50" s="276" t="str">
        <f t="shared" si="47"/>
        <v/>
      </c>
      <c r="Y50" s="276" t="str">
        <f t="shared" si="48"/>
        <v/>
      </c>
      <c r="Z50" s="275"/>
      <c r="AA50" s="184"/>
      <c r="AB50" s="184"/>
      <c r="AC50" s="185" t="str">
        <f t="shared" si="49"/>
        <v/>
      </c>
      <c r="AD50" s="185" t="str">
        <f t="shared" si="50"/>
        <v/>
      </c>
      <c r="AE50" s="186"/>
      <c r="AF50" s="187" t="str">
        <f t="shared" si="51"/>
        <v/>
      </c>
      <c r="AG50" s="182"/>
      <c r="AH50" s="184"/>
      <c r="AI50" s="184"/>
      <c r="AJ50" s="182"/>
      <c r="AK50" s="188" t="str">
        <f t="shared" si="52"/>
        <v/>
      </c>
      <c r="AL50" s="188" t="str">
        <f t="shared" si="53"/>
        <v/>
      </c>
      <c r="AM50" s="188" t="str">
        <f t="shared" si="54"/>
        <v/>
      </c>
      <c r="AN50" s="359" t="str">
        <f>IF(Overview!$K$17='Internal Calcs'!$P$22,IF(AK50="","",AK50),IF(Overview!$K$17='Internal Calcs'!$P$23,IF(AK50="","",AK50),IF(ISNUMBER(A50),(IF(F50="Short",G50-H50,H50-G50)*AZ50-AX50),"")))</f>
        <v/>
      </c>
      <c r="AO50" s="401" t="str">
        <f>IF(Overview!$K$17='Internal Calcs'!$P$22,IF(AL50="","",AL50),IF(Overview!$K$17='Internal Calcs'!$P$23,IF(AL50="","",AL50),IF(ISNUMBER(A50),IF(AL50="",(IF(F50="Short",G50-H50,H50-G50)*AZ50-AX50),(IF(F50="Short",G50-J50,J50-G50)*AZ50-AX50)),"")))</f>
        <v/>
      </c>
      <c r="AP50" s="359" t="str">
        <f>IF(Overview!$K$17='Internal Calcs'!$P$22,"",IF(Overview!$K$17='Internal Calcs'!$P$23,IF(AM50="","",AM50),IF(ISNUMBER(A50),IF(AM50="",(IF(F50="Short",G50-H50,H50-G50)*AZ50-AX50),(IF(F50="Short",G50-L50,L50-G50)*AZ50-AX50)),"")))</f>
        <v/>
      </c>
      <c r="AQ50" s="188" t="str">
        <f t="shared" si="55"/>
        <v/>
      </c>
      <c r="AR50" s="188" t="str">
        <f t="shared" si="56"/>
        <v/>
      </c>
      <c r="AS50" s="188" t="str">
        <f t="shared" si="57"/>
        <v/>
      </c>
      <c r="AT50" s="188" t="str">
        <f>IF(ISNUMBER(A50),MAX($AS$2:AS50)-AS50,"")</f>
        <v/>
      </c>
      <c r="AU50" s="189" t="str">
        <f t="shared" si="58"/>
        <v/>
      </c>
      <c r="AV50" s="190" t="str">
        <f t="shared" si="59"/>
        <v/>
      </c>
      <c r="AW50" s="190" t="str">
        <f t="shared" si="60"/>
        <v/>
      </c>
      <c r="AX50" s="191" t="str">
        <f ca="1">IF(ISNUMBER($A50),INDIRECT(CONCATENATE("'Instrument List'!B",(MATCH(E50,'Instrument List'!A:A,0))-0)),"")</f>
        <v/>
      </c>
      <c r="AY50" s="191" t="str">
        <f ca="1">IF(ISNUMBER($A50),INDIRECT(CONCATENATE("'Instrument List'!D",(MATCH(E50,'Instrument List'!A:A,0))-0)),"")</f>
        <v/>
      </c>
      <c r="AZ50" s="191" t="str">
        <f ca="1">IF(ISNUMBER($A50),INDIRECT(CONCATENATE("'Instrument List'!C",(MATCH(E50,'Instrument List'!A:A,0))-0)),"")</f>
        <v/>
      </c>
      <c r="BA50" s="192" t="str">
        <f ca="1">IF(ISNUMBER(A50),INDIRECT(CONCATENATE("'Instrument List'!E",(MATCH(E50,'Instrument List'!A:A,0))-0)),"")</f>
        <v/>
      </c>
      <c r="BB50" s="193" t="str">
        <f t="shared" si="61"/>
        <v/>
      </c>
      <c r="BC50" s="193" t="str">
        <f t="shared" si="62"/>
        <v/>
      </c>
      <c r="BD50" s="193" t="str">
        <f ca="1">IF(ISNUMBER(A50),INDIRECT(CONCATENATE("'Instrument List'!F",(MATCH(E50,'Instrument List'!A:A,0))-0)),"")</f>
        <v/>
      </c>
    </row>
    <row r="51" spans="1:56">
      <c r="A51" s="220" t="str">
        <f t="shared" si="42"/>
        <v/>
      </c>
      <c r="B51" s="221"/>
      <c r="C51" s="222"/>
      <c r="D51" s="169"/>
      <c r="E51" s="169"/>
      <c r="F51" s="169"/>
      <c r="G51" s="202"/>
      <c r="H51" s="217"/>
      <c r="I51" s="212"/>
      <c r="J51" s="206"/>
      <c r="K51" s="212"/>
      <c r="L51" s="206"/>
      <c r="M51" s="212"/>
      <c r="N51" s="206"/>
      <c r="O51" s="170" t="str">
        <f t="shared" si="43"/>
        <v/>
      </c>
      <c r="P51" s="171"/>
      <c r="Q51" s="171"/>
      <c r="R51" s="171"/>
      <c r="S51" s="172" t="str">
        <f t="shared" si="44"/>
        <v/>
      </c>
      <c r="T51" s="172" t="str">
        <f t="shared" si="45"/>
        <v/>
      </c>
      <c r="U51" s="171"/>
      <c r="V51" s="171"/>
      <c r="W51" s="173" t="str">
        <f t="shared" si="46"/>
        <v/>
      </c>
      <c r="X51" s="173" t="str">
        <f t="shared" si="47"/>
        <v/>
      </c>
      <c r="Y51" s="173" t="str">
        <f t="shared" si="48"/>
        <v/>
      </c>
      <c r="Z51" s="171"/>
      <c r="AA51" s="171"/>
      <c r="AB51" s="171"/>
      <c r="AC51" s="172" t="str">
        <f t="shared" si="49"/>
        <v/>
      </c>
      <c r="AD51" s="172" t="str">
        <f t="shared" si="50"/>
        <v/>
      </c>
      <c r="AE51" s="174"/>
      <c r="AF51" s="175" t="str">
        <f t="shared" si="51"/>
        <v/>
      </c>
      <c r="AG51" s="169"/>
      <c r="AH51" s="171"/>
      <c r="AI51" s="171"/>
      <c r="AJ51" s="169"/>
      <c r="AK51" s="176" t="str">
        <f t="shared" si="52"/>
        <v/>
      </c>
      <c r="AL51" s="176" t="str">
        <f t="shared" si="53"/>
        <v/>
      </c>
      <c r="AM51" s="176" t="str">
        <f t="shared" si="54"/>
        <v/>
      </c>
      <c r="AN51" s="359" t="str">
        <f>IF(Overview!$K$17='Internal Calcs'!$P$22,IF(AK51="","",AK51),IF(Overview!$K$17='Internal Calcs'!$P$23,IF(AK51="","",AK51),IF(ISNUMBER(A51),(IF(F51="Short",G51-H51,H51-G51)*AZ51-AX51),"")))</f>
        <v/>
      </c>
      <c r="AO51" s="401" t="str">
        <f>IF(Overview!$K$17='Internal Calcs'!$P$22,IF(AL51="","",AL51),IF(Overview!$K$17='Internal Calcs'!$P$23,IF(AL51="","",AL51),IF(ISNUMBER(A51),IF(AL51="",(IF(F51="Short",G51-H51,H51-G51)*AZ51-AX51),(IF(F51="Short",G51-J51,J51-G51)*AZ51-AX51)),"")))</f>
        <v/>
      </c>
      <c r="AP51" s="359" t="str">
        <f>IF(Overview!$K$17='Internal Calcs'!$P$22,"",IF(Overview!$K$17='Internal Calcs'!$P$23,IF(AM51="","",AM51),IF(ISNUMBER(A51),IF(AM51="",(IF(F51="Short",G51-H51,H51-G51)*AZ51-AX51),(IF(F51="Short",G51-L51,L51-G51)*AZ51-AX51)),"")))</f>
        <v/>
      </c>
      <c r="AQ51" s="176" t="str">
        <f t="shared" si="55"/>
        <v/>
      </c>
      <c r="AR51" s="176" t="str">
        <f t="shared" si="56"/>
        <v/>
      </c>
      <c r="AS51" s="176" t="str">
        <f t="shared" si="57"/>
        <v/>
      </c>
      <c r="AT51" s="176" t="str">
        <f>IF(ISNUMBER(A51),MAX($AS$2:AS51)-AS51,"")</f>
        <v/>
      </c>
      <c r="AU51" s="177" t="str">
        <f t="shared" si="58"/>
        <v/>
      </c>
      <c r="AV51" s="178" t="str">
        <f t="shared" si="59"/>
        <v/>
      </c>
      <c r="AW51" s="178" t="str">
        <f t="shared" si="60"/>
        <v/>
      </c>
      <c r="AX51" s="179" t="str">
        <f ca="1">IF(ISNUMBER($A51),INDIRECT(CONCATENATE("'Instrument List'!B",(MATCH(E51,'Instrument List'!A:A,0))-0)),"")</f>
        <v/>
      </c>
      <c r="AY51" s="179" t="str">
        <f ca="1">IF(ISNUMBER($A51),INDIRECT(CONCATENATE("'Instrument List'!D",(MATCH(E51,'Instrument List'!A:A,0))-0)),"")</f>
        <v/>
      </c>
      <c r="AZ51" s="179" t="str">
        <f ca="1">IF(ISNUMBER($A51),INDIRECT(CONCATENATE("'Instrument List'!C",(MATCH(E51,'Instrument List'!A:A,0))-0)),"")</f>
        <v/>
      </c>
      <c r="BA51" s="180" t="str">
        <f ca="1">IF(ISNUMBER(A51),INDIRECT(CONCATENATE("'Instrument List'!E",(MATCH(E51,'Instrument List'!A:A,0))-0)),"")</f>
        <v/>
      </c>
      <c r="BB51" s="181" t="str">
        <f t="shared" si="61"/>
        <v/>
      </c>
      <c r="BC51" s="181" t="str">
        <f t="shared" si="62"/>
        <v/>
      </c>
      <c r="BD51" s="181" t="str">
        <f ca="1">IF(ISNUMBER(A51),INDIRECT(CONCATENATE("'Instrument List'!F",(MATCH(E51,'Instrument List'!A:A,0))-0)),"")</f>
        <v/>
      </c>
    </row>
    <row r="52" spans="1:56">
      <c r="A52" s="223" t="str">
        <f t="shared" si="42"/>
        <v/>
      </c>
      <c r="B52" s="224"/>
      <c r="C52" s="225"/>
      <c r="D52" s="182"/>
      <c r="E52" s="182"/>
      <c r="F52" s="182"/>
      <c r="G52" s="203"/>
      <c r="H52" s="218"/>
      <c r="I52" s="213"/>
      <c r="J52" s="207"/>
      <c r="K52" s="213"/>
      <c r="L52" s="207"/>
      <c r="M52" s="213"/>
      <c r="N52" s="207"/>
      <c r="O52" s="183" t="str">
        <f t="shared" si="43"/>
        <v/>
      </c>
      <c r="P52" s="184"/>
      <c r="Q52" s="184"/>
      <c r="R52" s="275"/>
      <c r="S52" s="185" t="str">
        <f t="shared" si="44"/>
        <v/>
      </c>
      <c r="T52" s="185" t="str">
        <f t="shared" si="45"/>
        <v/>
      </c>
      <c r="U52" s="275"/>
      <c r="V52" s="275"/>
      <c r="W52" s="276" t="str">
        <f t="shared" si="46"/>
        <v/>
      </c>
      <c r="X52" s="276" t="str">
        <f t="shared" si="47"/>
        <v/>
      </c>
      <c r="Y52" s="276" t="str">
        <f t="shared" si="48"/>
        <v/>
      </c>
      <c r="Z52" s="275"/>
      <c r="AA52" s="184"/>
      <c r="AB52" s="184"/>
      <c r="AC52" s="185" t="str">
        <f t="shared" si="49"/>
        <v/>
      </c>
      <c r="AD52" s="185" t="str">
        <f t="shared" si="50"/>
        <v/>
      </c>
      <c r="AE52" s="186"/>
      <c r="AF52" s="187" t="str">
        <f t="shared" si="51"/>
        <v/>
      </c>
      <c r="AG52" s="182"/>
      <c r="AH52" s="184"/>
      <c r="AI52" s="184"/>
      <c r="AJ52" s="182"/>
      <c r="AK52" s="188" t="str">
        <f t="shared" si="52"/>
        <v/>
      </c>
      <c r="AL52" s="188" t="str">
        <f t="shared" si="53"/>
        <v/>
      </c>
      <c r="AM52" s="188" t="str">
        <f t="shared" si="54"/>
        <v/>
      </c>
      <c r="AN52" s="359" t="str">
        <f>IF(Overview!$K$17='Internal Calcs'!$P$22,IF(AK52="","",AK52),IF(Overview!$K$17='Internal Calcs'!$P$23,IF(AK52="","",AK52),IF(ISNUMBER(A52),(IF(F52="Short",G52-H52,H52-G52)*AZ52-AX52),"")))</f>
        <v/>
      </c>
      <c r="AO52" s="401" t="str">
        <f>IF(Overview!$K$17='Internal Calcs'!$P$22,IF(AL52="","",AL52),IF(Overview!$K$17='Internal Calcs'!$P$23,IF(AL52="","",AL52),IF(ISNUMBER(A52),IF(AL52="",(IF(F52="Short",G52-H52,H52-G52)*AZ52-AX52),(IF(F52="Short",G52-J52,J52-G52)*AZ52-AX52)),"")))</f>
        <v/>
      </c>
      <c r="AP52" s="359" t="str">
        <f>IF(Overview!$K$17='Internal Calcs'!$P$22,"",IF(Overview!$K$17='Internal Calcs'!$P$23,IF(AM52="","",AM52),IF(ISNUMBER(A52),IF(AM52="",(IF(F52="Short",G52-H52,H52-G52)*AZ52-AX52),(IF(F52="Short",G52-L52,L52-G52)*AZ52-AX52)),"")))</f>
        <v/>
      </c>
      <c r="AQ52" s="188" t="str">
        <f t="shared" si="55"/>
        <v/>
      </c>
      <c r="AR52" s="188" t="str">
        <f t="shared" si="56"/>
        <v/>
      </c>
      <c r="AS52" s="188" t="str">
        <f t="shared" si="57"/>
        <v/>
      </c>
      <c r="AT52" s="188" t="str">
        <f>IF(ISNUMBER(A52),MAX($AS$2:AS52)-AS52,"")</f>
        <v/>
      </c>
      <c r="AU52" s="189" t="str">
        <f t="shared" si="58"/>
        <v/>
      </c>
      <c r="AV52" s="190" t="str">
        <f t="shared" si="59"/>
        <v/>
      </c>
      <c r="AW52" s="190" t="str">
        <f t="shared" si="60"/>
        <v/>
      </c>
      <c r="AX52" s="191" t="str">
        <f ca="1">IF(ISNUMBER($A52),INDIRECT(CONCATENATE("'Instrument List'!B",(MATCH(E52,'Instrument List'!A:A,0))-0)),"")</f>
        <v/>
      </c>
      <c r="AY52" s="191" t="str">
        <f ca="1">IF(ISNUMBER($A52),INDIRECT(CONCATENATE("'Instrument List'!D",(MATCH(E52,'Instrument List'!A:A,0))-0)),"")</f>
        <v/>
      </c>
      <c r="AZ52" s="191" t="str">
        <f ca="1">IF(ISNUMBER($A52),INDIRECT(CONCATENATE("'Instrument List'!C",(MATCH(E52,'Instrument List'!A:A,0))-0)),"")</f>
        <v/>
      </c>
      <c r="BA52" s="192" t="str">
        <f ca="1">IF(ISNUMBER(A52),INDIRECT(CONCATENATE("'Instrument List'!E",(MATCH(E52,'Instrument List'!A:A,0))-0)),"")</f>
        <v/>
      </c>
      <c r="BB52" s="193" t="str">
        <f t="shared" si="61"/>
        <v/>
      </c>
      <c r="BC52" s="193" t="str">
        <f t="shared" si="62"/>
        <v/>
      </c>
      <c r="BD52" s="193" t="str">
        <f ca="1">IF(ISNUMBER(A52),INDIRECT(CONCATENATE("'Instrument List'!F",(MATCH(E52,'Instrument List'!A:A,0))-0)),"")</f>
        <v/>
      </c>
    </row>
    <row r="53" spans="1:56">
      <c r="A53" s="220" t="str">
        <f t="shared" si="42"/>
        <v/>
      </c>
      <c r="B53" s="221"/>
      <c r="C53" s="222"/>
      <c r="D53" s="169"/>
      <c r="E53" s="169"/>
      <c r="F53" s="169"/>
      <c r="G53" s="202"/>
      <c r="H53" s="217"/>
      <c r="I53" s="212"/>
      <c r="J53" s="206"/>
      <c r="K53" s="212"/>
      <c r="L53" s="206"/>
      <c r="M53" s="212"/>
      <c r="N53" s="206"/>
      <c r="O53" s="170" t="str">
        <f t="shared" si="43"/>
        <v/>
      </c>
      <c r="P53" s="171"/>
      <c r="Q53" s="171"/>
      <c r="R53" s="171"/>
      <c r="S53" s="172" t="str">
        <f t="shared" si="44"/>
        <v/>
      </c>
      <c r="T53" s="172" t="str">
        <f t="shared" si="45"/>
        <v/>
      </c>
      <c r="U53" s="171"/>
      <c r="V53" s="171"/>
      <c r="W53" s="173" t="str">
        <f t="shared" si="46"/>
        <v/>
      </c>
      <c r="X53" s="173" t="str">
        <f t="shared" si="47"/>
        <v/>
      </c>
      <c r="Y53" s="173" t="str">
        <f t="shared" si="48"/>
        <v/>
      </c>
      <c r="Z53" s="171"/>
      <c r="AA53" s="171"/>
      <c r="AB53" s="171"/>
      <c r="AC53" s="172" t="str">
        <f t="shared" si="49"/>
        <v/>
      </c>
      <c r="AD53" s="172" t="str">
        <f t="shared" si="50"/>
        <v/>
      </c>
      <c r="AE53" s="174"/>
      <c r="AF53" s="175" t="str">
        <f t="shared" si="51"/>
        <v/>
      </c>
      <c r="AG53" s="169"/>
      <c r="AH53" s="171"/>
      <c r="AI53" s="171"/>
      <c r="AJ53" s="169"/>
      <c r="AK53" s="176" t="str">
        <f t="shared" si="52"/>
        <v/>
      </c>
      <c r="AL53" s="176" t="str">
        <f t="shared" si="53"/>
        <v/>
      </c>
      <c r="AM53" s="176" t="str">
        <f t="shared" si="54"/>
        <v/>
      </c>
      <c r="AN53" s="359" t="str">
        <f>IF(Overview!$K$17='Internal Calcs'!$P$22,IF(AK53="","",AK53),IF(Overview!$K$17='Internal Calcs'!$P$23,IF(AK53="","",AK53),IF(ISNUMBER(A53),(IF(F53="Short",G53-H53,H53-G53)*AZ53-AX53),"")))</f>
        <v/>
      </c>
      <c r="AO53" s="401" t="str">
        <f>IF(Overview!$K$17='Internal Calcs'!$P$22,IF(AL53="","",AL53),IF(Overview!$K$17='Internal Calcs'!$P$23,IF(AL53="","",AL53),IF(ISNUMBER(A53),IF(AL53="",(IF(F53="Short",G53-H53,H53-G53)*AZ53-AX53),(IF(F53="Short",G53-J53,J53-G53)*AZ53-AX53)),"")))</f>
        <v/>
      </c>
      <c r="AP53" s="359" t="str">
        <f>IF(Overview!$K$17='Internal Calcs'!$P$22,"",IF(Overview!$K$17='Internal Calcs'!$P$23,IF(AM53="","",AM53),IF(ISNUMBER(A53),IF(AM53="",(IF(F53="Short",G53-H53,H53-G53)*AZ53-AX53),(IF(F53="Short",G53-L53,L53-G53)*AZ53-AX53)),"")))</f>
        <v/>
      </c>
      <c r="AQ53" s="176" t="str">
        <f t="shared" si="55"/>
        <v/>
      </c>
      <c r="AR53" s="176" t="str">
        <f t="shared" si="56"/>
        <v/>
      </c>
      <c r="AS53" s="176" t="str">
        <f t="shared" si="57"/>
        <v/>
      </c>
      <c r="AT53" s="176" t="str">
        <f>IF(ISNUMBER(A53),MAX($AS$2:AS53)-AS53,"")</f>
        <v/>
      </c>
      <c r="AU53" s="177" t="str">
        <f t="shared" si="58"/>
        <v/>
      </c>
      <c r="AV53" s="178" t="str">
        <f t="shared" si="59"/>
        <v/>
      </c>
      <c r="AW53" s="178" t="str">
        <f t="shared" si="60"/>
        <v/>
      </c>
      <c r="AX53" s="179" t="str">
        <f ca="1">IF(ISNUMBER($A53),INDIRECT(CONCATENATE("'Instrument List'!B",(MATCH(E53,'Instrument List'!A:A,0))-0)),"")</f>
        <v/>
      </c>
      <c r="AY53" s="179" t="str">
        <f ca="1">IF(ISNUMBER($A53),INDIRECT(CONCATENATE("'Instrument List'!D",(MATCH(E53,'Instrument List'!A:A,0))-0)),"")</f>
        <v/>
      </c>
      <c r="AZ53" s="179" t="str">
        <f ca="1">IF(ISNUMBER($A53),INDIRECT(CONCATENATE("'Instrument List'!C",(MATCH(E53,'Instrument List'!A:A,0))-0)),"")</f>
        <v/>
      </c>
      <c r="BA53" s="180" t="str">
        <f ca="1">IF(ISNUMBER(A53),INDIRECT(CONCATENATE("'Instrument List'!E",(MATCH(E53,'Instrument List'!A:A,0))-0)),"")</f>
        <v/>
      </c>
      <c r="BB53" s="181" t="str">
        <f t="shared" si="61"/>
        <v/>
      </c>
      <c r="BC53" s="181" t="str">
        <f t="shared" si="62"/>
        <v/>
      </c>
      <c r="BD53" s="181" t="str">
        <f ca="1">IF(ISNUMBER(A53),INDIRECT(CONCATENATE("'Instrument List'!F",(MATCH(E53,'Instrument List'!A:A,0))-0)),"")</f>
        <v/>
      </c>
    </row>
    <row r="54" spans="1:56">
      <c r="A54" s="223" t="str">
        <f t="shared" si="42"/>
        <v/>
      </c>
      <c r="B54" s="224"/>
      <c r="C54" s="225"/>
      <c r="D54" s="182"/>
      <c r="E54" s="182"/>
      <c r="F54" s="182"/>
      <c r="G54" s="203"/>
      <c r="H54" s="218"/>
      <c r="I54" s="213"/>
      <c r="J54" s="207"/>
      <c r="K54" s="213"/>
      <c r="L54" s="207"/>
      <c r="M54" s="213"/>
      <c r="N54" s="207"/>
      <c r="O54" s="183" t="str">
        <f t="shared" si="43"/>
        <v/>
      </c>
      <c r="P54" s="184"/>
      <c r="Q54" s="184"/>
      <c r="R54" s="275"/>
      <c r="S54" s="185" t="str">
        <f t="shared" si="44"/>
        <v/>
      </c>
      <c r="T54" s="185" t="str">
        <f t="shared" si="45"/>
        <v/>
      </c>
      <c r="U54" s="275"/>
      <c r="V54" s="275"/>
      <c r="W54" s="276" t="str">
        <f t="shared" si="46"/>
        <v/>
      </c>
      <c r="X54" s="276" t="str">
        <f t="shared" si="47"/>
        <v/>
      </c>
      <c r="Y54" s="276" t="str">
        <f t="shared" si="48"/>
        <v/>
      </c>
      <c r="Z54" s="275"/>
      <c r="AA54" s="184"/>
      <c r="AB54" s="184"/>
      <c r="AC54" s="185" t="str">
        <f t="shared" si="49"/>
        <v/>
      </c>
      <c r="AD54" s="185" t="str">
        <f t="shared" si="50"/>
        <v/>
      </c>
      <c r="AE54" s="186"/>
      <c r="AF54" s="187" t="str">
        <f t="shared" si="51"/>
        <v/>
      </c>
      <c r="AG54" s="182"/>
      <c r="AH54" s="184"/>
      <c r="AI54" s="184"/>
      <c r="AJ54" s="182"/>
      <c r="AK54" s="188" t="str">
        <f t="shared" si="52"/>
        <v/>
      </c>
      <c r="AL54" s="188" t="str">
        <f t="shared" si="53"/>
        <v/>
      </c>
      <c r="AM54" s="188" t="str">
        <f t="shared" si="54"/>
        <v/>
      </c>
      <c r="AN54" s="359" t="str">
        <f>IF(Overview!$K$17='Internal Calcs'!$P$22,IF(AK54="","",AK54),IF(Overview!$K$17='Internal Calcs'!$P$23,IF(AK54="","",AK54),IF(ISNUMBER(A54),(IF(F54="Short",G54-H54,H54-G54)*AZ54-AX54),"")))</f>
        <v/>
      </c>
      <c r="AO54" s="401" t="str">
        <f>IF(Overview!$K$17='Internal Calcs'!$P$22,IF(AL54="","",AL54),IF(Overview!$K$17='Internal Calcs'!$P$23,IF(AL54="","",AL54),IF(ISNUMBER(A54),IF(AL54="",(IF(F54="Short",G54-H54,H54-G54)*AZ54-AX54),(IF(F54="Short",G54-J54,J54-G54)*AZ54-AX54)),"")))</f>
        <v/>
      </c>
      <c r="AP54" s="359" t="str">
        <f>IF(Overview!$K$17='Internal Calcs'!$P$22,"",IF(Overview!$K$17='Internal Calcs'!$P$23,IF(AM54="","",AM54),IF(ISNUMBER(A54),IF(AM54="",(IF(F54="Short",G54-H54,H54-G54)*AZ54-AX54),(IF(F54="Short",G54-L54,L54-G54)*AZ54-AX54)),"")))</f>
        <v/>
      </c>
      <c r="AQ54" s="188" t="str">
        <f t="shared" si="55"/>
        <v/>
      </c>
      <c r="AR54" s="188" t="str">
        <f t="shared" si="56"/>
        <v/>
      </c>
      <c r="AS54" s="188" t="str">
        <f t="shared" si="57"/>
        <v/>
      </c>
      <c r="AT54" s="188" t="str">
        <f>IF(ISNUMBER(A54),MAX($AS$2:AS54)-AS54,"")</f>
        <v/>
      </c>
      <c r="AU54" s="189" t="str">
        <f t="shared" si="58"/>
        <v/>
      </c>
      <c r="AV54" s="190" t="str">
        <f t="shared" si="59"/>
        <v/>
      </c>
      <c r="AW54" s="190" t="str">
        <f t="shared" si="60"/>
        <v/>
      </c>
      <c r="AX54" s="191" t="str">
        <f ca="1">IF(ISNUMBER($A54),INDIRECT(CONCATENATE("'Instrument List'!B",(MATCH(E54,'Instrument List'!A:A,0))-0)),"")</f>
        <v/>
      </c>
      <c r="AY54" s="191" t="str">
        <f ca="1">IF(ISNUMBER($A54),INDIRECT(CONCATENATE("'Instrument List'!D",(MATCH(E54,'Instrument List'!A:A,0))-0)),"")</f>
        <v/>
      </c>
      <c r="AZ54" s="191" t="str">
        <f ca="1">IF(ISNUMBER($A54),INDIRECT(CONCATENATE("'Instrument List'!C",(MATCH(E54,'Instrument List'!A:A,0))-0)),"")</f>
        <v/>
      </c>
      <c r="BA54" s="192" t="str">
        <f ca="1">IF(ISNUMBER(A54),INDIRECT(CONCATENATE("'Instrument List'!E",(MATCH(E54,'Instrument List'!A:A,0))-0)),"")</f>
        <v/>
      </c>
      <c r="BB54" s="193" t="str">
        <f t="shared" si="61"/>
        <v/>
      </c>
      <c r="BC54" s="193" t="str">
        <f t="shared" si="62"/>
        <v/>
      </c>
      <c r="BD54" s="193" t="str">
        <f ca="1">IF(ISNUMBER(A54),INDIRECT(CONCATENATE("'Instrument List'!F",(MATCH(E54,'Instrument List'!A:A,0))-0)),"")</f>
        <v/>
      </c>
    </row>
    <row r="55" spans="1:56">
      <c r="A55" s="220" t="str">
        <f t="shared" si="42"/>
        <v/>
      </c>
      <c r="B55" s="221"/>
      <c r="C55" s="222"/>
      <c r="D55" s="169"/>
      <c r="E55" s="169"/>
      <c r="F55" s="169"/>
      <c r="G55" s="202"/>
      <c r="H55" s="217"/>
      <c r="I55" s="212"/>
      <c r="J55" s="206"/>
      <c r="K55" s="212"/>
      <c r="L55" s="206"/>
      <c r="M55" s="212"/>
      <c r="N55" s="206"/>
      <c r="O55" s="170" t="str">
        <f t="shared" si="43"/>
        <v/>
      </c>
      <c r="P55" s="171"/>
      <c r="Q55" s="171"/>
      <c r="R55" s="171"/>
      <c r="S55" s="172" t="str">
        <f t="shared" si="44"/>
        <v/>
      </c>
      <c r="T55" s="172" t="str">
        <f t="shared" si="45"/>
        <v/>
      </c>
      <c r="U55" s="171"/>
      <c r="V55" s="171"/>
      <c r="W55" s="173" t="str">
        <f t="shared" si="46"/>
        <v/>
      </c>
      <c r="X55" s="173" t="str">
        <f t="shared" si="47"/>
        <v/>
      </c>
      <c r="Y55" s="173" t="str">
        <f t="shared" si="48"/>
        <v/>
      </c>
      <c r="Z55" s="171"/>
      <c r="AA55" s="171"/>
      <c r="AB55" s="171"/>
      <c r="AC55" s="172" t="str">
        <f t="shared" si="49"/>
        <v/>
      </c>
      <c r="AD55" s="172" t="str">
        <f t="shared" si="50"/>
        <v/>
      </c>
      <c r="AE55" s="174"/>
      <c r="AF55" s="175" t="str">
        <f t="shared" si="51"/>
        <v/>
      </c>
      <c r="AG55" s="169"/>
      <c r="AH55" s="171"/>
      <c r="AI55" s="171"/>
      <c r="AJ55" s="169"/>
      <c r="AK55" s="176" t="str">
        <f t="shared" si="52"/>
        <v/>
      </c>
      <c r="AL55" s="176" t="str">
        <f t="shared" si="53"/>
        <v/>
      </c>
      <c r="AM55" s="176" t="str">
        <f t="shared" si="54"/>
        <v/>
      </c>
      <c r="AN55" s="359" t="str">
        <f>IF(Overview!$K$17='Internal Calcs'!$P$22,IF(AK55="","",AK55),IF(Overview!$K$17='Internal Calcs'!$P$23,IF(AK55="","",AK55),IF(ISNUMBER(A55),(IF(F55="Short",G55-H55,H55-G55)*AZ55-AX55),"")))</f>
        <v/>
      </c>
      <c r="AO55" s="401" t="str">
        <f>IF(Overview!$K$17='Internal Calcs'!$P$22,IF(AL55="","",AL55),IF(Overview!$K$17='Internal Calcs'!$P$23,IF(AL55="","",AL55),IF(ISNUMBER(A55),IF(AL55="",(IF(F55="Short",G55-H55,H55-G55)*AZ55-AX55),(IF(F55="Short",G55-J55,J55-G55)*AZ55-AX55)),"")))</f>
        <v/>
      </c>
      <c r="AP55" s="359" t="str">
        <f>IF(Overview!$K$17='Internal Calcs'!$P$22,"",IF(Overview!$K$17='Internal Calcs'!$P$23,IF(AM55="","",AM55),IF(ISNUMBER(A55),IF(AM55="",(IF(F55="Short",G55-H55,H55-G55)*AZ55-AX55),(IF(F55="Short",G55-L55,L55-G55)*AZ55-AX55)),"")))</f>
        <v/>
      </c>
      <c r="AQ55" s="176" t="str">
        <f t="shared" si="55"/>
        <v/>
      </c>
      <c r="AR55" s="176" t="str">
        <f t="shared" si="56"/>
        <v/>
      </c>
      <c r="AS55" s="176" t="str">
        <f t="shared" si="57"/>
        <v/>
      </c>
      <c r="AT55" s="176" t="str">
        <f>IF(ISNUMBER(A55),MAX($AS$2:AS55)-AS55,"")</f>
        <v/>
      </c>
      <c r="AU55" s="177" t="str">
        <f t="shared" si="58"/>
        <v/>
      </c>
      <c r="AV55" s="178" t="str">
        <f t="shared" si="59"/>
        <v/>
      </c>
      <c r="AW55" s="178" t="str">
        <f t="shared" si="60"/>
        <v/>
      </c>
      <c r="AX55" s="179" t="str">
        <f ca="1">IF(ISNUMBER($A55),INDIRECT(CONCATENATE("'Instrument List'!B",(MATCH(E55,'Instrument List'!A:A,0))-0)),"")</f>
        <v/>
      </c>
      <c r="AY55" s="179" t="str">
        <f ca="1">IF(ISNUMBER($A55),INDIRECT(CONCATENATE("'Instrument List'!D",(MATCH(E55,'Instrument List'!A:A,0))-0)),"")</f>
        <v/>
      </c>
      <c r="AZ55" s="179" t="str">
        <f ca="1">IF(ISNUMBER($A55),INDIRECT(CONCATENATE("'Instrument List'!C",(MATCH(E55,'Instrument List'!A:A,0))-0)),"")</f>
        <v/>
      </c>
      <c r="BA55" s="180" t="str">
        <f ca="1">IF(ISNUMBER(A55),INDIRECT(CONCATENATE("'Instrument List'!E",(MATCH(E55,'Instrument List'!A:A,0))-0)),"")</f>
        <v/>
      </c>
      <c r="BB55" s="181" t="str">
        <f t="shared" si="61"/>
        <v/>
      </c>
      <c r="BC55" s="181" t="str">
        <f t="shared" si="62"/>
        <v/>
      </c>
      <c r="BD55" s="181" t="str">
        <f ca="1">IF(ISNUMBER(A55),INDIRECT(CONCATENATE("'Instrument List'!F",(MATCH(E55,'Instrument List'!A:A,0))-0)),"")</f>
        <v/>
      </c>
    </row>
    <row r="56" spans="1:56">
      <c r="A56" s="223" t="str">
        <f t="shared" si="42"/>
        <v/>
      </c>
      <c r="B56" s="224"/>
      <c r="C56" s="225"/>
      <c r="D56" s="182"/>
      <c r="E56" s="182"/>
      <c r="F56" s="182"/>
      <c r="G56" s="203"/>
      <c r="H56" s="218"/>
      <c r="I56" s="213"/>
      <c r="J56" s="207"/>
      <c r="K56" s="213"/>
      <c r="L56" s="207"/>
      <c r="M56" s="213"/>
      <c r="N56" s="207"/>
      <c r="O56" s="183" t="str">
        <f t="shared" si="43"/>
        <v/>
      </c>
      <c r="P56" s="184"/>
      <c r="Q56" s="184"/>
      <c r="R56" s="275"/>
      <c r="S56" s="185" t="str">
        <f t="shared" si="44"/>
        <v/>
      </c>
      <c r="T56" s="185" t="str">
        <f t="shared" si="45"/>
        <v/>
      </c>
      <c r="U56" s="275"/>
      <c r="V56" s="275"/>
      <c r="W56" s="276" t="str">
        <f t="shared" si="46"/>
        <v/>
      </c>
      <c r="X56" s="276" t="str">
        <f t="shared" si="47"/>
        <v/>
      </c>
      <c r="Y56" s="276" t="str">
        <f t="shared" si="48"/>
        <v/>
      </c>
      <c r="Z56" s="275"/>
      <c r="AA56" s="184"/>
      <c r="AB56" s="184"/>
      <c r="AC56" s="185" t="str">
        <f t="shared" si="49"/>
        <v/>
      </c>
      <c r="AD56" s="185" t="str">
        <f t="shared" si="50"/>
        <v/>
      </c>
      <c r="AE56" s="186"/>
      <c r="AF56" s="187" t="str">
        <f t="shared" si="51"/>
        <v/>
      </c>
      <c r="AG56" s="182"/>
      <c r="AH56" s="184"/>
      <c r="AI56" s="184"/>
      <c r="AJ56" s="182"/>
      <c r="AK56" s="188" t="str">
        <f t="shared" si="52"/>
        <v/>
      </c>
      <c r="AL56" s="188" t="str">
        <f t="shared" si="53"/>
        <v/>
      </c>
      <c r="AM56" s="188" t="str">
        <f t="shared" si="54"/>
        <v/>
      </c>
      <c r="AN56" s="359" t="str">
        <f>IF(Overview!$K$17='Internal Calcs'!$P$22,IF(AK56="","",AK56),IF(Overview!$K$17='Internal Calcs'!$P$23,IF(AK56="","",AK56),IF(ISNUMBER(A56),(IF(F56="Short",G56-H56,H56-G56)*AZ56-AX56),"")))</f>
        <v/>
      </c>
      <c r="AO56" s="401" t="str">
        <f>IF(Overview!$K$17='Internal Calcs'!$P$22,IF(AL56="","",AL56),IF(Overview!$K$17='Internal Calcs'!$P$23,IF(AL56="","",AL56),IF(ISNUMBER(A56),IF(AL56="",(IF(F56="Short",G56-H56,H56-G56)*AZ56-AX56),(IF(F56="Short",G56-J56,J56-G56)*AZ56-AX56)),"")))</f>
        <v/>
      </c>
      <c r="AP56" s="359" t="str">
        <f>IF(Overview!$K$17='Internal Calcs'!$P$22,"",IF(Overview!$K$17='Internal Calcs'!$P$23,IF(AM56="","",AM56),IF(ISNUMBER(A56),IF(AM56="",(IF(F56="Short",G56-H56,H56-G56)*AZ56-AX56),(IF(F56="Short",G56-L56,L56-G56)*AZ56-AX56)),"")))</f>
        <v/>
      </c>
      <c r="AQ56" s="188" t="str">
        <f t="shared" si="55"/>
        <v/>
      </c>
      <c r="AR56" s="188" t="str">
        <f t="shared" si="56"/>
        <v/>
      </c>
      <c r="AS56" s="188" t="str">
        <f t="shared" si="57"/>
        <v/>
      </c>
      <c r="AT56" s="188" t="str">
        <f>IF(ISNUMBER(A56),MAX($AS$2:AS56)-AS56,"")</f>
        <v/>
      </c>
      <c r="AU56" s="189" t="str">
        <f t="shared" si="58"/>
        <v/>
      </c>
      <c r="AV56" s="190" t="str">
        <f t="shared" si="59"/>
        <v/>
      </c>
      <c r="AW56" s="190" t="str">
        <f t="shared" si="60"/>
        <v/>
      </c>
      <c r="AX56" s="191" t="str">
        <f ca="1">IF(ISNUMBER($A56),INDIRECT(CONCATENATE("'Instrument List'!B",(MATCH(E56,'Instrument List'!A:A,0))-0)),"")</f>
        <v/>
      </c>
      <c r="AY56" s="191" t="str">
        <f ca="1">IF(ISNUMBER($A56),INDIRECT(CONCATENATE("'Instrument List'!D",(MATCH(E56,'Instrument List'!A:A,0))-0)),"")</f>
        <v/>
      </c>
      <c r="AZ56" s="191" t="str">
        <f ca="1">IF(ISNUMBER($A56),INDIRECT(CONCATENATE("'Instrument List'!C",(MATCH(E56,'Instrument List'!A:A,0))-0)),"")</f>
        <v/>
      </c>
      <c r="BA56" s="192" t="str">
        <f ca="1">IF(ISNUMBER(A56),INDIRECT(CONCATENATE("'Instrument List'!E",(MATCH(E56,'Instrument List'!A:A,0))-0)),"")</f>
        <v/>
      </c>
      <c r="BB56" s="193" t="str">
        <f t="shared" si="61"/>
        <v/>
      </c>
      <c r="BC56" s="193" t="str">
        <f t="shared" si="62"/>
        <v/>
      </c>
      <c r="BD56" s="193" t="str">
        <f ca="1">IF(ISNUMBER(A56),INDIRECT(CONCATENATE("'Instrument List'!F",(MATCH(E56,'Instrument List'!A:A,0))-0)),"")</f>
        <v/>
      </c>
    </row>
    <row r="57" spans="1:56">
      <c r="A57" s="220" t="str">
        <f t="shared" si="42"/>
        <v/>
      </c>
      <c r="B57" s="221"/>
      <c r="C57" s="222"/>
      <c r="D57" s="169"/>
      <c r="E57" s="169"/>
      <c r="F57" s="169"/>
      <c r="G57" s="202"/>
      <c r="H57" s="217"/>
      <c r="I57" s="212"/>
      <c r="J57" s="206"/>
      <c r="K57" s="212"/>
      <c r="L57" s="206"/>
      <c r="M57" s="212"/>
      <c r="N57" s="206"/>
      <c r="O57" s="170" t="str">
        <f t="shared" si="43"/>
        <v/>
      </c>
      <c r="P57" s="171"/>
      <c r="Q57" s="171"/>
      <c r="R57" s="171"/>
      <c r="S57" s="172" t="str">
        <f t="shared" si="44"/>
        <v/>
      </c>
      <c r="T57" s="172" t="str">
        <f t="shared" si="45"/>
        <v/>
      </c>
      <c r="U57" s="171"/>
      <c r="V57" s="171"/>
      <c r="W57" s="173" t="str">
        <f t="shared" si="46"/>
        <v/>
      </c>
      <c r="X57" s="173" t="str">
        <f t="shared" si="47"/>
        <v/>
      </c>
      <c r="Y57" s="173" t="str">
        <f t="shared" si="48"/>
        <v/>
      </c>
      <c r="Z57" s="171"/>
      <c r="AA57" s="171"/>
      <c r="AB57" s="171"/>
      <c r="AC57" s="172" t="str">
        <f t="shared" si="49"/>
        <v/>
      </c>
      <c r="AD57" s="172" t="str">
        <f t="shared" si="50"/>
        <v/>
      </c>
      <c r="AE57" s="174"/>
      <c r="AF57" s="175" t="str">
        <f t="shared" si="51"/>
        <v/>
      </c>
      <c r="AG57" s="169"/>
      <c r="AH57" s="171"/>
      <c r="AI57" s="171"/>
      <c r="AJ57" s="169"/>
      <c r="AK57" s="176" t="str">
        <f t="shared" si="52"/>
        <v/>
      </c>
      <c r="AL57" s="176" t="str">
        <f t="shared" si="53"/>
        <v/>
      </c>
      <c r="AM57" s="176" t="str">
        <f t="shared" si="54"/>
        <v/>
      </c>
      <c r="AN57" s="359" t="str">
        <f>IF(Overview!$K$17='Internal Calcs'!$P$22,IF(AK57="","",AK57),IF(Overview!$K$17='Internal Calcs'!$P$23,IF(AK57="","",AK57),IF(ISNUMBER(A57),(IF(F57="Short",G57-H57,H57-G57)*AZ57-AX57),"")))</f>
        <v/>
      </c>
      <c r="AO57" s="401" t="str">
        <f>IF(Overview!$K$17='Internal Calcs'!$P$22,IF(AL57="","",AL57),IF(Overview!$K$17='Internal Calcs'!$P$23,IF(AL57="","",AL57),IF(ISNUMBER(A57),IF(AL57="",(IF(F57="Short",G57-H57,H57-G57)*AZ57-AX57),(IF(F57="Short",G57-J57,J57-G57)*AZ57-AX57)),"")))</f>
        <v/>
      </c>
      <c r="AP57" s="359" t="str">
        <f>IF(Overview!$K$17='Internal Calcs'!$P$22,"",IF(Overview!$K$17='Internal Calcs'!$P$23,IF(AM57="","",AM57),IF(ISNUMBER(A57),IF(AM57="",(IF(F57="Short",G57-H57,H57-G57)*AZ57-AX57),(IF(F57="Short",G57-L57,L57-G57)*AZ57-AX57)),"")))</f>
        <v/>
      </c>
      <c r="AQ57" s="176" t="str">
        <f t="shared" si="55"/>
        <v/>
      </c>
      <c r="AR57" s="176" t="str">
        <f t="shared" si="56"/>
        <v/>
      </c>
      <c r="AS57" s="176" t="str">
        <f t="shared" si="57"/>
        <v/>
      </c>
      <c r="AT57" s="176" t="str">
        <f>IF(ISNUMBER(A57),MAX($AS$2:AS57)-AS57,"")</f>
        <v/>
      </c>
      <c r="AU57" s="177" t="str">
        <f t="shared" si="58"/>
        <v/>
      </c>
      <c r="AV57" s="178" t="str">
        <f t="shared" si="59"/>
        <v/>
      </c>
      <c r="AW57" s="178" t="str">
        <f t="shared" si="60"/>
        <v/>
      </c>
      <c r="AX57" s="179" t="str">
        <f ca="1">IF(ISNUMBER($A57),INDIRECT(CONCATENATE("'Instrument List'!B",(MATCH(E57,'Instrument List'!A:A,0))-0)),"")</f>
        <v/>
      </c>
      <c r="AY57" s="179" t="str">
        <f ca="1">IF(ISNUMBER($A57),INDIRECT(CONCATENATE("'Instrument List'!D",(MATCH(E57,'Instrument List'!A:A,0))-0)),"")</f>
        <v/>
      </c>
      <c r="AZ57" s="179" t="str">
        <f ca="1">IF(ISNUMBER($A57),INDIRECT(CONCATENATE("'Instrument List'!C",(MATCH(E57,'Instrument List'!A:A,0))-0)),"")</f>
        <v/>
      </c>
      <c r="BA57" s="180" t="str">
        <f ca="1">IF(ISNUMBER(A57),INDIRECT(CONCATENATE("'Instrument List'!E",(MATCH(E57,'Instrument List'!A:A,0))-0)),"")</f>
        <v/>
      </c>
      <c r="BB57" s="181" t="str">
        <f t="shared" si="61"/>
        <v/>
      </c>
      <c r="BC57" s="181" t="str">
        <f t="shared" si="62"/>
        <v/>
      </c>
      <c r="BD57" s="181" t="str">
        <f ca="1">IF(ISNUMBER(A57),INDIRECT(CONCATENATE("'Instrument List'!F",(MATCH(E57,'Instrument List'!A:A,0))-0)),"")</f>
        <v/>
      </c>
    </row>
    <row r="58" spans="1:56">
      <c r="A58" s="223" t="str">
        <f t="shared" si="42"/>
        <v/>
      </c>
      <c r="B58" s="224"/>
      <c r="C58" s="225"/>
      <c r="D58" s="182"/>
      <c r="E58" s="182"/>
      <c r="F58" s="182"/>
      <c r="G58" s="203"/>
      <c r="H58" s="218"/>
      <c r="I58" s="213"/>
      <c r="J58" s="207"/>
      <c r="K58" s="213"/>
      <c r="L58" s="207"/>
      <c r="M58" s="213"/>
      <c r="N58" s="207"/>
      <c r="O58" s="183" t="str">
        <f t="shared" si="43"/>
        <v/>
      </c>
      <c r="P58" s="184"/>
      <c r="Q58" s="184"/>
      <c r="R58" s="275"/>
      <c r="S58" s="185" t="str">
        <f t="shared" si="44"/>
        <v/>
      </c>
      <c r="T58" s="185" t="str">
        <f t="shared" si="45"/>
        <v/>
      </c>
      <c r="U58" s="275"/>
      <c r="V58" s="275"/>
      <c r="W58" s="276" t="str">
        <f t="shared" si="46"/>
        <v/>
      </c>
      <c r="X58" s="276" t="str">
        <f t="shared" si="47"/>
        <v/>
      </c>
      <c r="Y58" s="276" t="str">
        <f t="shared" si="48"/>
        <v/>
      </c>
      <c r="Z58" s="275"/>
      <c r="AA58" s="184"/>
      <c r="AB58" s="184"/>
      <c r="AC58" s="185" t="str">
        <f t="shared" si="49"/>
        <v/>
      </c>
      <c r="AD58" s="185" t="str">
        <f t="shared" si="50"/>
        <v/>
      </c>
      <c r="AE58" s="186"/>
      <c r="AF58" s="187" t="str">
        <f t="shared" si="51"/>
        <v/>
      </c>
      <c r="AG58" s="182"/>
      <c r="AH58" s="184"/>
      <c r="AI58" s="184"/>
      <c r="AJ58" s="182"/>
      <c r="AK58" s="188" t="str">
        <f t="shared" si="52"/>
        <v/>
      </c>
      <c r="AL58" s="188" t="str">
        <f t="shared" si="53"/>
        <v/>
      </c>
      <c r="AM58" s="188" t="str">
        <f t="shared" si="54"/>
        <v/>
      </c>
      <c r="AN58" s="359" t="str">
        <f>IF(Overview!$K$17='Internal Calcs'!$P$22,IF(AK58="","",AK58),IF(Overview!$K$17='Internal Calcs'!$P$23,IF(AK58="","",AK58),IF(ISNUMBER(A58),(IF(F58="Short",G58-H58,H58-G58)*AZ58-AX58),"")))</f>
        <v/>
      </c>
      <c r="AO58" s="401" t="str">
        <f>IF(Overview!$K$17='Internal Calcs'!$P$22,IF(AL58="","",AL58),IF(Overview!$K$17='Internal Calcs'!$P$23,IF(AL58="","",AL58),IF(ISNUMBER(A58),IF(AL58="",(IF(F58="Short",G58-H58,H58-G58)*AZ58-AX58),(IF(F58="Short",G58-J58,J58-G58)*AZ58-AX58)),"")))</f>
        <v/>
      </c>
      <c r="AP58" s="359" t="str">
        <f>IF(Overview!$K$17='Internal Calcs'!$P$22,"",IF(Overview!$K$17='Internal Calcs'!$P$23,IF(AM58="","",AM58),IF(ISNUMBER(A58),IF(AM58="",(IF(F58="Short",G58-H58,H58-G58)*AZ58-AX58),(IF(F58="Short",G58-L58,L58-G58)*AZ58-AX58)),"")))</f>
        <v/>
      </c>
      <c r="AQ58" s="188" t="str">
        <f t="shared" si="55"/>
        <v/>
      </c>
      <c r="AR58" s="188" t="str">
        <f t="shared" si="56"/>
        <v/>
      </c>
      <c r="AS58" s="188" t="str">
        <f t="shared" si="57"/>
        <v/>
      </c>
      <c r="AT58" s="188" t="str">
        <f>IF(ISNUMBER(A58),MAX($AS$2:AS58)-AS58,"")</f>
        <v/>
      </c>
      <c r="AU58" s="189" t="str">
        <f t="shared" si="58"/>
        <v/>
      </c>
      <c r="AV58" s="190" t="str">
        <f t="shared" si="59"/>
        <v/>
      </c>
      <c r="AW58" s="190" t="str">
        <f t="shared" si="60"/>
        <v/>
      </c>
      <c r="AX58" s="191" t="str">
        <f ca="1">IF(ISNUMBER($A58),INDIRECT(CONCATENATE("'Instrument List'!B",(MATCH(E58,'Instrument List'!A:A,0))-0)),"")</f>
        <v/>
      </c>
      <c r="AY58" s="191" t="str">
        <f ca="1">IF(ISNUMBER($A58),INDIRECT(CONCATENATE("'Instrument List'!D",(MATCH(E58,'Instrument List'!A:A,0))-0)),"")</f>
        <v/>
      </c>
      <c r="AZ58" s="191" t="str">
        <f ca="1">IF(ISNUMBER($A58),INDIRECT(CONCATENATE("'Instrument List'!C",(MATCH(E58,'Instrument List'!A:A,0))-0)),"")</f>
        <v/>
      </c>
      <c r="BA58" s="192" t="str">
        <f ca="1">IF(ISNUMBER(A58),INDIRECT(CONCATENATE("'Instrument List'!E",(MATCH(E58,'Instrument List'!A:A,0))-0)),"")</f>
        <v/>
      </c>
      <c r="BB58" s="193" t="str">
        <f t="shared" si="61"/>
        <v/>
      </c>
      <c r="BC58" s="193" t="str">
        <f t="shared" si="62"/>
        <v/>
      </c>
      <c r="BD58" s="193" t="str">
        <f ca="1">IF(ISNUMBER(A58),INDIRECT(CONCATENATE("'Instrument List'!F",(MATCH(E58,'Instrument List'!A:A,0))-0)),"")</f>
        <v/>
      </c>
    </row>
    <row r="59" spans="1:56">
      <c r="A59" s="220" t="str">
        <f t="shared" si="42"/>
        <v/>
      </c>
      <c r="B59" s="221"/>
      <c r="C59" s="222"/>
      <c r="D59" s="169"/>
      <c r="E59" s="169"/>
      <c r="F59" s="169"/>
      <c r="G59" s="202"/>
      <c r="H59" s="217"/>
      <c r="I59" s="212"/>
      <c r="J59" s="206"/>
      <c r="K59" s="212"/>
      <c r="L59" s="206"/>
      <c r="M59" s="212"/>
      <c r="N59" s="206"/>
      <c r="O59" s="170" t="str">
        <f t="shared" si="43"/>
        <v/>
      </c>
      <c r="P59" s="171"/>
      <c r="Q59" s="171"/>
      <c r="R59" s="171"/>
      <c r="S59" s="172" t="str">
        <f t="shared" si="44"/>
        <v/>
      </c>
      <c r="T59" s="172" t="str">
        <f t="shared" si="45"/>
        <v/>
      </c>
      <c r="U59" s="171"/>
      <c r="V59" s="171"/>
      <c r="W59" s="173" t="str">
        <f t="shared" si="46"/>
        <v/>
      </c>
      <c r="X59" s="173" t="str">
        <f t="shared" si="47"/>
        <v/>
      </c>
      <c r="Y59" s="173" t="str">
        <f t="shared" si="48"/>
        <v/>
      </c>
      <c r="Z59" s="171"/>
      <c r="AA59" s="171"/>
      <c r="AB59" s="171"/>
      <c r="AC59" s="172" t="str">
        <f t="shared" si="49"/>
        <v/>
      </c>
      <c r="AD59" s="172" t="str">
        <f t="shared" si="50"/>
        <v/>
      </c>
      <c r="AE59" s="174"/>
      <c r="AF59" s="175" t="str">
        <f t="shared" si="51"/>
        <v/>
      </c>
      <c r="AG59" s="169"/>
      <c r="AH59" s="171"/>
      <c r="AI59" s="171"/>
      <c r="AJ59" s="169"/>
      <c r="AK59" s="176" t="str">
        <f t="shared" si="52"/>
        <v/>
      </c>
      <c r="AL59" s="176" t="str">
        <f t="shared" si="53"/>
        <v/>
      </c>
      <c r="AM59" s="176" t="str">
        <f t="shared" si="54"/>
        <v/>
      </c>
      <c r="AN59" s="359" t="str">
        <f>IF(Overview!$K$17='Internal Calcs'!$P$22,IF(AK59="","",AK59),IF(Overview!$K$17='Internal Calcs'!$P$23,IF(AK59="","",AK59),IF(ISNUMBER(A59),(IF(F59="Short",G59-H59,H59-G59)*AZ59-AX59),"")))</f>
        <v/>
      </c>
      <c r="AO59" s="401" t="str">
        <f>IF(Overview!$K$17='Internal Calcs'!$P$22,IF(AL59="","",AL59),IF(Overview!$K$17='Internal Calcs'!$P$23,IF(AL59="","",AL59),IF(ISNUMBER(A59),IF(AL59="",(IF(F59="Short",G59-H59,H59-G59)*AZ59-AX59),(IF(F59="Short",G59-J59,J59-G59)*AZ59-AX59)),"")))</f>
        <v/>
      </c>
      <c r="AP59" s="359" t="str">
        <f>IF(Overview!$K$17='Internal Calcs'!$P$22,"",IF(Overview!$K$17='Internal Calcs'!$P$23,IF(AM59="","",AM59),IF(ISNUMBER(A59),IF(AM59="",(IF(F59="Short",G59-H59,H59-G59)*AZ59-AX59),(IF(F59="Short",G59-L59,L59-G59)*AZ59-AX59)),"")))</f>
        <v/>
      </c>
      <c r="AQ59" s="176" t="str">
        <f t="shared" si="55"/>
        <v/>
      </c>
      <c r="AR59" s="176" t="str">
        <f t="shared" si="56"/>
        <v/>
      </c>
      <c r="AS59" s="176" t="str">
        <f t="shared" si="57"/>
        <v/>
      </c>
      <c r="AT59" s="176" t="str">
        <f>IF(ISNUMBER(A59),MAX($AS$2:AS59)-AS59,"")</f>
        <v/>
      </c>
      <c r="AU59" s="177" t="str">
        <f t="shared" si="58"/>
        <v/>
      </c>
      <c r="AV59" s="178" t="str">
        <f t="shared" si="59"/>
        <v/>
      </c>
      <c r="AW59" s="178" t="str">
        <f t="shared" si="60"/>
        <v/>
      </c>
      <c r="AX59" s="179" t="str">
        <f ca="1">IF(ISNUMBER($A59),INDIRECT(CONCATENATE("'Instrument List'!B",(MATCH(E59,'Instrument List'!A:A,0))-0)),"")</f>
        <v/>
      </c>
      <c r="AY59" s="179" t="str">
        <f ca="1">IF(ISNUMBER($A59),INDIRECT(CONCATENATE("'Instrument List'!D",(MATCH(E59,'Instrument List'!A:A,0))-0)),"")</f>
        <v/>
      </c>
      <c r="AZ59" s="179" t="str">
        <f ca="1">IF(ISNUMBER($A59),INDIRECT(CONCATENATE("'Instrument List'!C",(MATCH(E59,'Instrument List'!A:A,0))-0)),"")</f>
        <v/>
      </c>
      <c r="BA59" s="180" t="str">
        <f ca="1">IF(ISNUMBER(A59),INDIRECT(CONCATENATE("'Instrument List'!E",(MATCH(E59,'Instrument List'!A:A,0))-0)),"")</f>
        <v/>
      </c>
      <c r="BB59" s="181" t="str">
        <f t="shared" si="61"/>
        <v/>
      </c>
      <c r="BC59" s="181" t="str">
        <f t="shared" si="62"/>
        <v/>
      </c>
      <c r="BD59" s="181" t="str">
        <f ca="1">IF(ISNUMBER(A59),INDIRECT(CONCATENATE("'Instrument List'!F",(MATCH(E59,'Instrument List'!A:A,0))-0)),"")</f>
        <v/>
      </c>
    </row>
    <row r="60" spans="1:56">
      <c r="A60" s="223" t="str">
        <f t="shared" si="42"/>
        <v/>
      </c>
      <c r="B60" s="224"/>
      <c r="C60" s="225"/>
      <c r="D60" s="182"/>
      <c r="E60" s="182"/>
      <c r="F60" s="182"/>
      <c r="G60" s="203"/>
      <c r="H60" s="218"/>
      <c r="I60" s="213"/>
      <c r="J60" s="207"/>
      <c r="K60" s="213"/>
      <c r="L60" s="207"/>
      <c r="M60" s="213"/>
      <c r="N60" s="207"/>
      <c r="O60" s="183" t="str">
        <f t="shared" si="43"/>
        <v/>
      </c>
      <c r="P60" s="184"/>
      <c r="Q60" s="184"/>
      <c r="R60" s="275"/>
      <c r="S60" s="185" t="str">
        <f t="shared" si="44"/>
        <v/>
      </c>
      <c r="T60" s="185" t="str">
        <f t="shared" si="45"/>
        <v/>
      </c>
      <c r="U60" s="275"/>
      <c r="V60" s="275"/>
      <c r="W60" s="276" t="str">
        <f t="shared" si="46"/>
        <v/>
      </c>
      <c r="X60" s="276" t="str">
        <f t="shared" si="47"/>
        <v/>
      </c>
      <c r="Y60" s="276" t="str">
        <f t="shared" si="48"/>
        <v/>
      </c>
      <c r="Z60" s="275"/>
      <c r="AA60" s="184"/>
      <c r="AB60" s="184"/>
      <c r="AC60" s="185" t="str">
        <f t="shared" si="49"/>
        <v/>
      </c>
      <c r="AD60" s="185" t="str">
        <f t="shared" si="50"/>
        <v/>
      </c>
      <c r="AE60" s="186"/>
      <c r="AF60" s="187" t="str">
        <f t="shared" si="51"/>
        <v/>
      </c>
      <c r="AG60" s="182"/>
      <c r="AH60" s="184"/>
      <c r="AI60" s="184"/>
      <c r="AJ60" s="182"/>
      <c r="AK60" s="188" t="str">
        <f t="shared" si="52"/>
        <v/>
      </c>
      <c r="AL60" s="188" t="str">
        <f t="shared" si="53"/>
        <v/>
      </c>
      <c r="AM60" s="188" t="str">
        <f t="shared" si="54"/>
        <v/>
      </c>
      <c r="AN60" s="359" t="str">
        <f>IF(Overview!$K$17='Internal Calcs'!$P$22,IF(AK60="","",AK60),IF(Overview!$K$17='Internal Calcs'!$P$23,IF(AK60="","",AK60),IF(ISNUMBER(A60),(IF(F60="Short",G60-H60,H60-G60)*AZ60-AX60),"")))</f>
        <v/>
      </c>
      <c r="AO60" s="401" t="str">
        <f>IF(Overview!$K$17='Internal Calcs'!$P$22,IF(AL60="","",AL60),IF(Overview!$K$17='Internal Calcs'!$P$23,IF(AL60="","",AL60),IF(ISNUMBER(A60),IF(AL60="",(IF(F60="Short",G60-H60,H60-G60)*AZ60-AX60),(IF(F60="Short",G60-J60,J60-G60)*AZ60-AX60)),"")))</f>
        <v/>
      </c>
      <c r="AP60" s="359" t="str">
        <f>IF(Overview!$K$17='Internal Calcs'!$P$22,"",IF(Overview!$K$17='Internal Calcs'!$P$23,IF(AM60="","",AM60),IF(ISNUMBER(A60),IF(AM60="",(IF(F60="Short",G60-H60,H60-G60)*AZ60-AX60),(IF(F60="Short",G60-L60,L60-G60)*AZ60-AX60)),"")))</f>
        <v/>
      </c>
      <c r="AQ60" s="188" t="str">
        <f t="shared" si="55"/>
        <v/>
      </c>
      <c r="AR60" s="188" t="str">
        <f t="shared" si="56"/>
        <v/>
      </c>
      <c r="AS60" s="188" t="str">
        <f t="shared" si="57"/>
        <v/>
      </c>
      <c r="AT60" s="188" t="str">
        <f>IF(ISNUMBER(A60),MAX($AS$2:AS60)-AS60,"")</f>
        <v/>
      </c>
      <c r="AU60" s="189" t="str">
        <f t="shared" si="58"/>
        <v/>
      </c>
      <c r="AV60" s="190" t="str">
        <f t="shared" si="59"/>
        <v/>
      </c>
      <c r="AW60" s="190" t="str">
        <f t="shared" si="60"/>
        <v/>
      </c>
      <c r="AX60" s="191" t="str">
        <f ca="1">IF(ISNUMBER($A60),INDIRECT(CONCATENATE("'Instrument List'!B",(MATCH(E60,'Instrument List'!A:A,0))-0)),"")</f>
        <v/>
      </c>
      <c r="AY60" s="191" t="str">
        <f ca="1">IF(ISNUMBER($A60),INDIRECT(CONCATENATE("'Instrument List'!D",(MATCH(E60,'Instrument List'!A:A,0))-0)),"")</f>
        <v/>
      </c>
      <c r="AZ60" s="191" t="str">
        <f ca="1">IF(ISNUMBER($A60),INDIRECT(CONCATENATE("'Instrument List'!C",(MATCH(E60,'Instrument List'!A:A,0))-0)),"")</f>
        <v/>
      </c>
      <c r="BA60" s="192" t="str">
        <f ca="1">IF(ISNUMBER(A60),INDIRECT(CONCATENATE("'Instrument List'!E",(MATCH(E60,'Instrument List'!A:A,0))-0)),"")</f>
        <v/>
      </c>
      <c r="BB60" s="193" t="str">
        <f t="shared" si="61"/>
        <v/>
      </c>
      <c r="BC60" s="193" t="str">
        <f t="shared" si="62"/>
        <v/>
      </c>
      <c r="BD60" s="193" t="str">
        <f ca="1">IF(ISNUMBER(A60),INDIRECT(CONCATENATE("'Instrument List'!F",(MATCH(E60,'Instrument List'!A:A,0))-0)),"")</f>
        <v/>
      </c>
    </row>
    <row r="61" spans="1:56">
      <c r="A61" s="220" t="str">
        <f t="shared" si="42"/>
        <v/>
      </c>
      <c r="B61" s="221"/>
      <c r="C61" s="222"/>
      <c r="D61" s="169"/>
      <c r="E61" s="169"/>
      <c r="F61" s="169"/>
      <c r="G61" s="202"/>
      <c r="H61" s="217"/>
      <c r="I61" s="212"/>
      <c r="J61" s="206"/>
      <c r="K61" s="212"/>
      <c r="L61" s="206"/>
      <c r="M61" s="212"/>
      <c r="N61" s="206"/>
      <c r="O61" s="170" t="str">
        <f t="shared" si="43"/>
        <v/>
      </c>
      <c r="P61" s="171"/>
      <c r="Q61" s="171"/>
      <c r="R61" s="171"/>
      <c r="S61" s="172" t="str">
        <f t="shared" si="44"/>
        <v/>
      </c>
      <c r="T61" s="172" t="str">
        <f t="shared" si="45"/>
        <v/>
      </c>
      <c r="U61" s="171"/>
      <c r="V61" s="171"/>
      <c r="W61" s="173" t="str">
        <f t="shared" si="46"/>
        <v/>
      </c>
      <c r="X61" s="173" t="str">
        <f t="shared" si="47"/>
        <v/>
      </c>
      <c r="Y61" s="173" t="str">
        <f t="shared" si="48"/>
        <v/>
      </c>
      <c r="Z61" s="171"/>
      <c r="AA61" s="171"/>
      <c r="AB61" s="171"/>
      <c r="AC61" s="172" t="str">
        <f t="shared" si="49"/>
        <v/>
      </c>
      <c r="AD61" s="172" t="str">
        <f t="shared" si="50"/>
        <v/>
      </c>
      <c r="AE61" s="174"/>
      <c r="AF61" s="175" t="str">
        <f t="shared" si="51"/>
        <v/>
      </c>
      <c r="AG61" s="169"/>
      <c r="AH61" s="171"/>
      <c r="AI61" s="171"/>
      <c r="AJ61" s="169"/>
      <c r="AK61" s="176" t="str">
        <f t="shared" si="52"/>
        <v/>
      </c>
      <c r="AL61" s="176" t="str">
        <f t="shared" si="53"/>
        <v/>
      </c>
      <c r="AM61" s="176" t="str">
        <f t="shared" si="54"/>
        <v/>
      </c>
      <c r="AN61" s="359" t="str">
        <f>IF(Overview!$K$17='Internal Calcs'!$P$22,IF(AK61="","",AK61),IF(Overview!$K$17='Internal Calcs'!$P$23,IF(AK61="","",AK61),IF(ISNUMBER(A61),(IF(F61="Short",G61-H61,H61-G61)*AZ61-AX61),"")))</f>
        <v/>
      </c>
      <c r="AO61" s="401" t="str">
        <f>IF(Overview!$K$17='Internal Calcs'!$P$22,IF(AL61="","",AL61),IF(Overview!$K$17='Internal Calcs'!$P$23,IF(AL61="","",AL61),IF(ISNUMBER(A61),IF(AL61="",(IF(F61="Short",G61-H61,H61-G61)*AZ61-AX61),(IF(F61="Short",G61-J61,J61-G61)*AZ61-AX61)),"")))</f>
        <v/>
      </c>
      <c r="AP61" s="359" t="str">
        <f>IF(Overview!$K$17='Internal Calcs'!$P$22,"",IF(Overview!$K$17='Internal Calcs'!$P$23,IF(AM61="","",AM61),IF(ISNUMBER(A61),IF(AM61="",(IF(F61="Short",G61-H61,H61-G61)*AZ61-AX61),(IF(F61="Short",G61-L61,L61-G61)*AZ61-AX61)),"")))</f>
        <v/>
      </c>
      <c r="AQ61" s="176" t="str">
        <f t="shared" si="55"/>
        <v/>
      </c>
      <c r="AR61" s="176" t="str">
        <f t="shared" si="56"/>
        <v/>
      </c>
      <c r="AS61" s="176" t="str">
        <f t="shared" si="57"/>
        <v/>
      </c>
      <c r="AT61" s="176" t="str">
        <f>IF(ISNUMBER(A61),MAX($AS$2:AS61)-AS61,"")</f>
        <v/>
      </c>
      <c r="AU61" s="177" t="str">
        <f t="shared" si="58"/>
        <v/>
      </c>
      <c r="AV61" s="178" t="str">
        <f t="shared" si="59"/>
        <v/>
      </c>
      <c r="AW61" s="178" t="str">
        <f t="shared" si="60"/>
        <v/>
      </c>
      <c r="AX61" s="179" t="str">
        <f ca="1">IF(ISNUMBER($A61),INDIRECT(CONCATENATE("'Instrument List'!B",(MATCH(E61,'Instrument List'!A:A,0))-0)),"")</f>
        <v/>
      </c>
      <c r="AY61" s="179" t="str">
        <f ca="1">IF(ISNUMBER($A61),INDIRECT(CONCATENATE("'Instrument List'!D",(MATCH(E61,'Instrument List'!A:A,0))-0)),"")</f>
        <v/>
      </c>
      <c r="AZ61" s="179" t="str">
        <f ca="1">IF(ISNUMBER($A61),INDIRECT(CONCATENATE("'Instrument List'!C",(MATCH(E61,'Instrument List'!A:A,0))-0)),"")</f>
        <v/>
      </c>
      <c r="BA61" s="180" t="str">
        <f ca="1">IF(ISNUMBER(A61),INDIRECT(CONCATENATE("'Instrument List'!E",(MATCH(E61,'Instrument List'!A:A,0))-0)),"")</f>
        <v/>
      </c>
      <c r="BB61" s="181" t="str">
        <f t="shared" si="61"/>
        <v/>
      </c>
      <c r="BC61" s="181" t="str">
        <f t="shared" si="62"/>
        <v/>
      </c>
      <c r="BD61" s="181" t="str">
        <f ca="1">IF(ISNUMBER(A61),INDIRECT(CONCATENATE("'Instrument List'!F",(MATCH(E61,'Instrument List'!A:A,0))-0)),"")</f>
        <v/>
      </c>
    </row>
    <row r="62" spans="1:56">
      <c r="A62" s="223" t="str">
        <f t="shared" si="42"/>
        <v/>
      </c>
      <c r="B62" s="224"/>
      <c r="C62" s="225"/>
      <c r="D62" s="182"/>
      <c r="E62" s="182"/>
      <c r="F62" s="182"/>
      <c r="G62" s="203"/>
      <c r="H62" s="218"/>
      <c r="I62" s="213"/>
      <c r="J62" s="207"/>
      <c r="K62" s="213"/>
      <c r="L62" s="207"/>
      <c r="M62" s="213"/>
      <c r="N62" s="207"/>
      <c r="O62" s="183" t="str">
        <f t="shared" si="43"/>
        <v/>
      </c>
      <c r="P62" s="184"/>
      <c r="Q62" s="184"/>
      <c r="R62" s="275"/>
      <c r="S62" s="185" t="str">
        <f t="shared" si="44"/>
        <v/>
      </c>
      <c r="T62" s="185" t="str">
        <f t="shared" si="45"/>
        <v/>
      </c>
      <c r="U62" s="275"/>
      <c r="V62" s="275"/>
      <c r="W62" s="276" t="str">
        <f t="shared" si="46"/>
        <v/>
      </c>
      <c r="X62" s="276" t="str">
        <f t="shared" si="47"/>
        <v/>
      </c>
      <c r="Y62" s="276" t="str">
        <f t="shared" si="48"/>
        <v/>
      </c>
      <c r="Z62" s="275"/>
      <c r="AA62" s="184"/>
      <c r="AB62" s="184"/>
      <c r="AC62" s="185" t="str">
        <f t="shared" si="49"/>
        <v/>
      </c>
      <c r="AD62" s="185" t="str">
        <f t="shared" si="50"/>
        <v/>
      </c>
      <c r="AE62" s="186"/>
      <c r="AF62" s="187" t="str">
        <f t="shared" si="51"/>
        <v/>
      </c>
      <c r="AG62" s="182"/>
      <c r="AH62" s="184"/>
      <c r="AI62" s="184"/>
      <c r="AJ62" s="182"/>
      <c r="AK62" s="188" t="str">
        <f t="shared" si="52"/>
        <v/>
      </c>
      <c r="AL62" s="188" t="str">
        <f t="shared" si="53"/>
        <v/>
      </c>
      <c r="AM62" s="188" t="str">
        <f t="shared" si="54"/>
        <v/>
      </c>
      <c r="AN62" s="359" t="str">
        <f>IF(Overview!$K$17='Internal Calcs'!$P$22,IF(AK62="","",AK62),IF(Overview!$K$17='Internal Calcs'!$P$23,IF(AK62="","",AK62),IF(ISNUMBER(A62),(IF(F62="Short",G62-H62,H62-G62)*AZ62-AX62),"")))</f>
        <v/>
      </c>
      <c r="AO62" s="401" t="str">
        <f>IF(Overview!$K$17='Internal Calcs'!$P$22,IF(AL62="","",AL62),IF(Overview!$K$17='Internal Calcs'!$P$23,IF(AL62="","",AL62),IF(ISNUMBER(A62),IF(AL62="",(IF(F62="Short",G62-H62,H62-G62)*AZ62-AX62),(IF(F62="Short",G62-J62,J62-G62)*AZ62-AX62)),"")))</f>
        <v/>
      </c>
      <c r="AP62" s="359" t="str">
        <f>IF(Overview!$K$17='Internal Calcs'!$P$22,"",IF(Overview!$K$17='Internal Calcs'!$P$23,IF(AM62="","",AM62),IF(ISNUMBER(A62),IF(AM62="",(IF(F62="Short",G62-H62,H62-G62)*AZ62-AX62),(IF(F62="Short",G62-L62,L62-G62)*AZ62-AX62)),"")))</f>
        <v/>
      </c>
      <c r="AQ62" s="188" t="str">
        <f t="shared" si="55"/>
        <v/>
      </c>
      <c r="AR62" s="188" t="str">
        <f t="shared" si="56"/>
        <v/>
      </c>
      <c r="AS62" s="188" t="str">
        <f t="shared" si="57"/>
        <v/>
      </c>
      <c r="AT62" s="188" t="str">
        <f>IF(ISNUMBER(A62),MAX($AS$2:AS62)-AS62,"")</f>
        <v/>
      </c>
      <c r="AU62" s="189" t="str">
        <f t="shared" si="58"/>
        <v/>
      </c>
      <c r="AV62" s="190" t="str">
        <f t="shared" si="59"/>
        <v/>
      </c>
      <c r="AW62" s="190" t="str">
        <f t="shared" si="60"/>
        <v/>
      </c>
      <c r="AX62" s="191" t="str">
        <f ca="1">IF(ISNUMBER($A62),INDIRECT(CONCATENATE("'Instrument List'!B",(MATCH(E62,'Instrument List'!A:A,0))-0)),"")</f>
        <v/>
      </c>
      <c r="AY62" s="191" t="str">
        <f ca="1">IF(ISNUMBER($A62),INDIRECT(CONCATENATE("'Instrument List'!D",(MATCH(E62,'Instrument List'!A:A,0))-0)),"")</f>
        <v/>
      </c>
      <c r="AZ62" s="191" t="str">
        <f ca="1">IF(ISNUMBER($A62),INDIRECT(CONCATENATE("'Instrument List'!C",(MATCH(E62,'Instrument List'!A:A,0))-0)),"")</f>
        <v/>
      </c>
      <c r="BA62" s="192" t="str">
        <f ca="1">IF(ISNUMBER(A62),INDIRECT(CONCATENATE("'Instrument List'!E",(MATCH(E62,'Instrument List'!A:A,0))-0)),"")</f>
        <v/>
      </c>
      <c r="BB62" s="193" t="str">
        <f t="shared" si="61"/>
        <v/>
      </c>
      <c r="BC62" s="193" t="str">
        <f t="shared" si="62"/>
        <v/>
      </c>
      <c r="BD62" s="193" t="str">
        <f ca="1">IF(ISNUMBER(A62),INDIRECT(CONCATENATE("'Instrument List'!F",(MATCH(E62,'Instrument List'!A:A,0))-0)),"")</f>
        <v/>
      </c>
    </row>
    <row r="63" spans="1:56">
      <c r="A63" s="220" t="str">
        <f t="shared" si="42"/>
        <v/>
      </c>
      <c r="B63" s="221"/>
      <c r="C63" s="222"/>
      <c r="D63" s="169"/>
      <c r="E63" s="169"/>
      <c r="F63" s="169"/>
      <c r="G63" s="202"/>
      <c r="H63" s="217"/>
      <c r="I63" s="212"/>
      <c r="J63" s="206"/>
      <c r="K63" s="212"/>
      <c r="L63" s="206"/>
      <c r="M63" s="212"/>
      <c r="N63" s="206"/>
      <c r="O63" s="170" t="str">
        <f t="shared" si="43"/>
        <v/>
      </c>
      <c r="P63" s="171"/>
      <c r="Q63" s="171"/>
      <c r="R63" s="171"/>
      <c r="S63" s="172" t="str">
        <f t="shared" si="44"/>
        <v/>
      </c>
      <c r="T63" s="172" t="str">
        <f t="shared" si="45"/>
        <v/>
      </c>
      <c r="U63" s="171"/>
      <c r="V63" s="171"/>
      <c r="W63" s="173" t="str">
        <f t="shared" si="46"/>
        <v/>
      </c>
      <c r="X63" s="173" t="str">
        <f t="shared" si="47"/>
        <v/>
      </c>
      <c r="Y63" s="173" t="str">
        <f t="shared" si="48"/>
        <v/>
      </c>
      <c r="Z63" s="171"/>
      <c r="AA63" s="171"/>
      <c r="AB63" s="171"/>
      <c r="AC63" s="172" t="str">
        <f t="shared" si="49"/>
        <v/>
      </c>
      <c r="AD63" s="172" t="str">
        <f t="shared" si="50"/>
        <v/>
      </c>
      <c r="AE63" s="174"/>
      <c r="AF63" s="175" t="str">
        <f t="shared" si="51"/>
        <v/>
      </c>
      <c r="AG63" s="169"/>
      <c r="AH63" s="171"/>
      <c r="AI63" s="171"/>
      <c r="AJ63" s="169"/>
      <c r="AK63" s="176" t="str">
        <f t="shared" si="52"/>
        <v/>
      </c>
      <c r="AL63" s="176" t="str">
        <f t="shared" si="53"/>
        <v/>
      </c>
      <c r="AM63" s="176" t="str">
        <f t="shared" si="54"/>
        <v/>
      </c>
      <c r="AN63" s="359" t="str">
        <f>IF(Overview!$K$17='Internal Calcs'!$P$22,IF(AK63="","",AK63),IF(Overview!$K$17='Internal Calcs'!$P$23,IF(AK63="","",AK63),IF(ISNUMBER(A63),(IF(F63="Short",G63-H63,H63-G63)*AZ63-AX63),"")))</f>
        <v/>
      </c>
      <c r="AO63" s="401" t="str">
        <f>IF(Overview!$K$17='Internal Calcs'!$P$22,IF(AL63="","",AL63),IF(Overview!$K$17='Internal Calcs'!$P$23,IF(AL63="","",AL63),IF(ISNUMBER(A63),IF(AL63="",(IF(F63="Short",G63-H63,H63-G63)*AZ63-AX63),(IF(F63="Short",G63-J63,J63-G63)*AZ63-AX63)),"")))</f>
        <v/>
      </c>
      <c r="AP63" s="359" t="str">
        <f>IF(Overview!$K$17='Internal Calcs'!$P$22,"",IF(Overview!$K$17='Internal Calcs'!$P$23,IF(AM63="","",AM63),IF(ISNUMBER(A63),IF(AM63="",(IF(F63="Short",G63-H63,H63-G63)*AZ63-AX63),(IF(F63="Short",G63-L63,L63-G63)*AZ63-AX63)),"")))</f>
        <v/>
      </c>
      <c r="AQ63" s="176" t="str">
        <f t="shared" si="55"/>
        <v/>
      </c>
      <c r="AR63" s="176" t="str">
        <f t="shared" si="56"/>
        <v/>
      </c>
      <c r="AS63" s="176" t="str">
        <f t="shared" si="57"/>
        <v/>
      </c>
      <c r="AT63" s="176" t="str">
        <f>IF(ISNUMBER(A63),MAX($AS$2:AS63)-AS63,"")</f>
        <v/>
      </c>
      <c r="AU63" s="177" t="str">
        <f t="shared" si="58"/>
        <v/>
      </c>
      <c r="AV63" s="178" t="str">
        <f t="shared" si="59"/>
        <v/>
      </c>
      <c r="AW63" s="178" t="str">
        <f t="shared" si="60"/>
        <v/>
      </c>
      <c r="AX63" s="179" t="str">
        <f ca="1">IF(ISNUMBER($A63),INDIRECT(CONCATENATE("'Instrument List'!B",(MATCH(E63,'Instrument List'!A:A,0))-0)),"")</f>
        <v/>
      </c>
      <c r="AY63" s="179" t="str">
        <f ca="1">IF(ISNUMBER($A63),INDIRECT(CONCATENATE("'Instrument List'!D",(MATCH(E63,'Instrument List'!A:A,0))-0)),"")</f>
        <v/>
      </c>
      <c r="AZ63" s="179" t="str">
        <f ca="1">IF(ISNUMBER($A63),INDIRECT(CONCATENATE("'Instrument List'!C",(MATCH(E63,'Instrument List'!A:A,0))-0)),"")</f>
        <v/>
      </c>
      <c r="BA63" s="180" t="str">
        <f ca="1">IF(ISNUMBER(A63),INDIRECT(CONCATENATE("'Instrument List'!E",(MATCH(E63,'Instrument List'!A:A,0))-0)),"")</f>
        <v/>
      </c>
      <c r="BB63" s="181" t="str">
        <f t="shared" si="61"/>
        <v/>
      </c>
      <c r="BC63" s="181" t="str">
        <f t="shared" si="62"/>
        <v/>
      </c>
      <c r="BD63" s="181" t="str">
        <f ca="1">IF(ISNUMBER(A63),INDIRECT(CONCATENATE("'Instrument List'!F",(MATCH(E63,'Instrument List'!A:A,0))-0)),"")</f>
        <v/>
      </c>
    </row>
    <row r="64" spans="1:56">
      <c r="A64" s="223" t="str">
        <f t="shared" si="42"/>
        <v/>
      </c>
      <c r="B64" s="224"/>
      <c r="C64" s="225"/>
      <c r="D64" s="182"/>
      <c r="E64" s="182"/>
      <c r="F64" s="182"/>
      <c r="G64" s="203"/>
      <c r="H64" s="218"/>
      <c r="I64" s="213"/>
      <c r="J64" s="207"/>
      <c r="K64" s="213"/>
      <c r="L64" s="207"/>
      <c r="M64" s="213"/>
      <c r="N64" s="207"/>
      <c r="O64" s="183" t="str">
        <f t="shared" si="43"/>
        <v/>
      </c>
      <c r="P64" s="184"/>
      <c r="Q64" s="184"/>
      <c r="R64" s="275"/>
      <c r="S64" s="185" t="str">
        <f t="shared" si="44"/>
        <v/>
      </c>
      <c r="T64" s="185" t="str">
        <f t="shared" si="45"/>
        <v/>
      </c>
      <c r="U64" s="275"/>
      <c r="V64" s="275"/>
      <c r="W64" s="276" t="str">
        <f t="shared" si="46"/>
        <v/>
      </c>
      <c r="X64" s="276" t="str">
        <f t="shared" si="47"/>
        <v/>
      </c>
      <c r="Y64" s="276" t="str">
        <f t="shared" si="48"/>
        <v/>
      </c>
      <c r="Z64" s="275"/>
      <c r="AA64" s="184"/>
      <c r="AB64" s="184"/>
      <c r="AC64" s="185" t="str">
        <f t="shared" si="49"/>
        <v/>
      </c>
      <c r="AD64" s="185" t="str">
        <f t="shared" si="50"/>
        <v/>
      </c>
      <c r="AE64" s="186"/>
      <c r="AF64" s="187" t="str">
        <f t="shared" si="51"/>
        <v/>
      </c>
      <c r="AG64" s="182"/>
      <c r="AH64" s="184"/>
      <c r="AI64" s="184"/>
      <c r="AJ64" s="182"/>
      <c r="AK64" s="188" t="str">
        <f t="shared" si="52"/>
        <v/>
      </c>
      <c r="AL64" s="188" t="str">
        <f t="shared" si="53"/>
        <v/>
      </c>
      <c r="AM64" s="188" t="str">
        <f t="shared" si="54"/>
        <v/>
      </c>
      <c r="AN64" s="359" t="str">
        <f>IF(Overview!$K$17='Internal Calcs'!$P$22,IF(AK64="","",AK64),IF(Overview!$K$17='Internal Calcs'!$P$23,IF(AK64="","",AK64),IF(ISNUMBER(A64),(IF(F64="Short",G64-H64,H64-G64)*AZ64-AX64),"")))</f>
        <v/>
      </c>
      <c r="AO64" s="401" t="str">
        <f>IF(Overview!$K$17='Internal Calcs'!$P$22,IF(AL64="","",AL64),IF(Overview!$K$17='Internal Calcs'!$P$23,IF(AL64="","",AL64),IF(ISNUMBER(A64),IF(AL64="",(IF(F64="Short",G64-H64,H64-G64)*AZ64-AX64),(IF(F64="Short",G64-J64,J64-G64)*AZ64-AX64)),"")))</f>
        <v/>
      </c>
      <c r="AP64" s="359" t="str">
        <f>IF(Overview!$K$17='Internal Calcs'!$P$22,"",IF(Overview!$K$17='Internal Calcs'!$P$23,IF(AM64="","",AM64),IF(ISNUMBER(A64),IF(AM64="",(IF(F64="Short",G64-H64,H64-G64)*AZ64-AX64),(IF(F64="Short",G64-L64,L64-G64)*AZ64-AX64)),"")))</f>
        <v/>
      </c>
      <c r="AQ64" s="188" t="str">
        <f t="shared" si="55"/>
        <v/>
      </c>
      <c r="AR64" s="188" t="str">
        <f t="shared" si="56"/>
        <v/>
      </c>
      <c r="AS64" s="188" t="str">
        <f t="shared" si="57"/>
        <v/>
      </c>
      <c r="AT64" s="188" t="str">
        <f>IF(ISNUMBER(A64),MAX($AS$2:AS64)-AS64,"")</f>
        <v/>
      </c>
      <c r="AU64" s="189" t="str">
        <f t="shared" si="58"/>
        <v/>
      </c>
      <c r="AV64" s="190" t="str">
        <f t="shared" si="59"/>
        <v/>
      </c>
      <c r="AW64" s="190" t="str">
        <f t="shared" si="60"/>
        <v/>
      </c>
      <c r="AX64" s="191" t="str">
        <f ca="1">IF(ISNUMBER($A64),INDIRECT(CONCATENATE("'Instrument List'!B",(MATCH(E64,'Instrument List'!A:A,0))-0)),"")</f>
        <v/>
      </c>
      <c r="AY64" s="191" t="str">
        <f ca="1">IF(ISNUMBER($A64),INDIRECT(CONCATENATE("'Instrument List'!D",(MATCH(E64,'Instrument List'!A:A,0))-0)),"")</f>
        <v/>
      </c>
      <c r="AZ64" s="191" t="str">
        <f ca="1">IF(ISNUMBER($A64),INDIRECT(CONCATENATE("'Instrument List'!C",(MATCH(E64,'Instrument List'!A:A,0))-0)),"")</f>
        <v/>
      </c>
      <c r="BA64" s="192" t="str">
        <f ca="1">IF(ISNUMBER(A64),INDIRECT(CONCATENATE("'Instrument List'!E",(MATCH(E64,'Instrument List'!A:A,0))-0)),"")</f>
        <v/>
      </c>
      <c r="BB64" s="193" t="str">
        <f t="shared" si="61"/>
        <v/>
      </c>
      <c r="BC64" s="193" t="str">
        <f t="shared" si="62"/>
        <v/>
      </c>
      <c r="BD64" s="193" t="str">
        <f ca="1">IF(ISNUMBER(A64),INDIRECT(CONCATENATE("'Instrument List'!F",(MATCH(E64,'Instrument List'!A:A,0))-0)),"")</f>
        <v/>
      </c>
    </row>
    <row r="65" spans="1:56">
      <c r="A65" s="220" t="str">
        <f t="shared" si="42"/>
        <v/>
      </c>
      <c r="B65" s="221"/>
      <c r="C65" s="222"/>
      <c r="D65" s="169"/>
      <c r="E65" s="169"/>
      <c r="F65" s="169"/>
      <c r="G65" s="202"/>
      <c r="H65" s="217"/>
      <c r="I65" s="212"/>
      <c r="J65" s="206"/>
      <c r="K65" s="212"/>
      <c r="L65" s="206"/>
      <c r="M65" s="212"/>
      <c r="N65" s="206"/>
      <c r="O65" s="170" t="str">
        <f t="shared" si="43"/>
        <v/>
      </c>
      <c r="P65" s="171"/>
      <c r="Q65" s="171"/>
      <c r="R65" s="171"/>
      <c r="S65" s="172" t="str">
        <f t="shared" si="44"/>
        <v/>
      </c>
      <c r="T65" s="172" t="str">
        <f t="shared" si="45"/>
        <v/>
      </c>
      <c r="U65" s="171"/>
      <c r="V65" s="171"/>
      <c r="W65" s="173" t="str">
        <f t="shared" si="46"/>
        <v/>
      </c>
      <c r="X65" s="173" t="str">
        <f t="shared" si="47"/>
        <v/>
      </c>
      <c r="Y65" s="173" t="str">
        <f t="shared" si="48"/>
        <v/>
      </c>
      <c r="Z65" s="171"/>
      <c r="AA65" s="171"/>
      <c r="AB65" s="171"/>
      <c r="AC65" s="172" t="str">
        <f t="shared" si="49"/>
        <v/>
      </c>
      <c r="AD65" s="172" t="str">
        <f t="shared" si="50"/>
        <v/>
      </c>
      <c r="AE65" s="174"/>
      <c r="AF65" s="175" t="str">
        <f t="shared" si="51"/>
        <v/>
      </c>
      <c r="AG65" s="169"/>
      <c r="AH65" s="171"/>
      <c r="AI65" s="171"/>
      <c r="AJ65" s="169"/>
      <c r="AK65" s="176" t="str">
        <f t="shared" si="52"/>
        <v/>
      </c>
      <c r="AL65" s="176" t="str">
        <f t="shared" si="53"/>
        <v/>
      </c>
      <c r="AM65" s="176" t="str">
        <f t="shared" si="54"/>
        <v/>
      </c>
      <c r="AN65" s="359" t="str">
        <f>IF(Overview!$K$17='Internal Calcs'!$P$22,IF(AK65="","",AK65),IF(Overview!$K$17='Internal Calcs'!$P$23,IF(AK65="","",AK65),IF(ISNUMBER(A65),(IF(F65="Short",G65-H65,H65-G65)*AZ65-AX65),"")))</f>
        <v/>
      </c>
      <c r="AO65" s="401" t="str">
        <f>IF(Overview!$K$17='Internal Calcs'!$P$22,IF(AL65="","",AL65),IF(Overview!$K$17='Internal Calcs'!$P$23,IF(AL65="","",AL65),IF(ISNUMBER(A65),IF(AL65="",(IF(F65="Short",G65-H65,H65-G65)*AZ65-AX65),(IF(F65="Short",G65-J65,J65-G65)*AZ65-AX65)),"")))</f>
        <v/>
      </c>
      <c r="AP65" s="359" t="str">
        <f>IF(Overview!$K$17='Internal Calcs'!$P$22,"",IF(Overview!$K$17='Internal Calcs'!$P$23,IF(AM65="","",AM65),IF(ISNUMBER(A65),IF(AM65="",(IF(F65="Short",G65-H65,H65-G65)*AZ65-AX65),(IF(F65="Short",G65-L65,L65-G65)*AZ65-AX65)),"")))</f>
        <v/>
      </c>
      <c r="AQ65" s="176" t="str">
        <f t="shared" si="55"/>
        <v/>
      </c>
      <c r="AR65" s="176" t="str">
        <f t="shared" si="56"/>
        <v/>
      </c>
      <c r="AS65" s="176" t="str">
        <f t="shared" si="57"/>
        <v/>
      </c>
      <c r="AT65" s="176" t="str">
        <f>IF(ISNUMBER(A65),MAX($AS$2:AS65)-AS65,"")</f>
        <v/>
      </c>
      <c r="AU65" s="177" t="str">
        <f t="shared" si="58"/>
        <v/>
      </c>
      <c r="AV65" s="178" t="str">
        <f t="shared" si="59"/>
        <v/>
      </c>
      <c r="AW65" s="178" t="str">
        <f t="shared" si="60"/>
        <v/>
      </c>
      <c r="AX65" s="179" t="str">
        <f ca="1">IF(ISNUMBER($A65),INDIRECT(CONCATENATE("'Instrument List'!B",(MATCH(E65,'Instrument List'!A:A,0))-0)),"")</f>
        <v/>
      </c>
      <c r="AY65" s="179" t="str">
        <f ca="1">IF(ISNUMBER($A65),INDIRECT(CONCATENATE("'Instrument List'!D",(MATCH(E65,'Instrument List'!A:A,0))-0)),"")</f>
        <v/>
      </c>
      <c r="AZ65" s="179" t="str">
        <f ca="1">IF(ISNUMBER($A65),INDIRECT(CONCATENATE("'Instrument List'!C",(MATCH(E65,'Instrument List'!A:A,0))-0)),"")</f>
        <v/>
      </c>
      <c r="BA65" s="180" t="str">
        <f ca="1">IF(ISNUMBER(A65),INDIRECT(CONCATENATE("'Instrument List'!E",(MATCH(E65,'Instrument List'!A:A,0))-0)),"")</f>
        <v/>
      </c>
      <c r="BB65" s="181" t="str">
        <f t="shared" si="61"/>
        <v/>
      </c>
      <c r="BC65" s="181" t="str">
        <f t="shared" si="62"/>
        <v/>
      </c>
      <c r="BD65" s="181" t="str">
        <f ca="1">IF(ISNUMBER(A65),INDIRECT(CONCATENATE("'Instrument List'!F",(MATCH(E65,'Instrument List'!A:A,0))-0)),"")</f>
        <v/>
      </c>
    </row>
    <row r="66" spans="1:56">
      <c r="A66" s="223" t="str">
        <f t="shared" si="42"/>
        <v/>
      </c>
      <c r="B66" s="224"/>
      <c r="C66" s="225"/>
      <c r="D66" s="182"/>
      <c r="E66" s="182"/>
      <c r="F66" s="182"/>
      <c r="G66" s="203"/>
      <c r="H66" s="218"/>
      <c r="I66" s="213"/>
      <c r="J66" s="207"/>
      <c r="K66" s="213"/>
      <c r="L66" s="207"/>
      <c r="M66" s="213"/>
      <c r="N66" s="207"/>
      <c r="O66" s="183" t="str">
        <f t="shared" si="43"/>
        <v/>
      </c>
      <c r="P66" s="184"/>
      <c r="Q66" s="184"/>
      <c r="R66" s="275"/>
      <c r="S66" s="185" t="str">
        <f t="shared" si="44"/>
        <v/>
      </c>
      <c r="T66" s="185" t="str">
        <f t="shared" si="45"/>
        <v/>
      </c>
      <c r="U66" s="275"/>
      <c r="V66" s="275"/>
      <c r="W66" s="276" t="str">
        <f t="shared" si="46"/>
        <v/>
      </c>
      <c r="X66" s="276" t="str">
        <f t="shared" si="47"/>
        <v/>
      </c>
      <c r="Y66" s="276" t="str">
        <f t="shared" si="48"/>
        <v/>
      </c>
      <c r="Z66" s="275"/>
      <c r="AA66" s="184"/>
      <c r="AB66" s="184"/>
      <c r="AC66" s="185" t="str">
        <f t="shared" si="49"/>
        <v/>
      </c>
      <c r="AD66" s="185" t="str">
        <f t="shared" si="50"/>
        <v/>
      </c>
      <c r="AE66" s="186"/>
      <c r="AF66" s="187" t="str">
        <f t="shared" si="51"/>
        <v/>
      </c>
      <c r="AG66" s="182"/>
      <c r="AH66" s="184"/>
      <c r="AI66" s="184"/>
      <c r="AJ66" s="182"/>
      <c r="AK66" s="188" t="str">
        <f t="shared" si="52"/>
        <v/>
      </c>
      <c r="AL66" s="188" t="str">
        <f t="shared" si="53"/>
        <v/>
      </c>
      <c r="AM66" s="188" t="str">
        <f t="shared" si="54"/>
        <v/>
      </c>
      <c r="AN66" s="359" t="str">
        <f>IF(Overview!$K$17='Internal Calcs'!$P$22,IF(AK66="","",AK66),IF(Overview!$K$17='Internal Calcs'!$P$23,IF(AK66="","",AK66),IF(ISNUMBER(A66),(IF(F66="Short",G66-H66,H66-G66)*AZ66-AX66),"")))</f>
        <v/>
      </c>
      <c r="AO66" s="401" t="str">
        <f>IF(Overview!$K$17='Internal Calcs'!$P$22,IF(AL66="","",AL66),IF(Overview!$K$17='Internal Calcs'!$P$23,IF(AL66="","",AL66),IF(ISNUMBER(A66),IF(AL66="",(IF(F66="Short",G66-H66,H66-G66)*AZ66-AX66),(IF(F66="Short",G66-J66,J66-G66)*AZ66-AX66)),"")))</f>
        <v/>
      </c>
      <c r="AP66" s="359" t="str">
        <f>IF(Overview!$K$17='Internal Calcs'!$P$22,"",IF(Overview!$K$17='Internal Calcs'!$P$23,IF(AM66="","",AM66),IF(ISNUMBER(A66),IF(AM66="",(IF(F66="Short",G66-H66,H66-G66)*AZ66-AX66),(IF(F66="Short",G66-L66,L66-G66)*AZ66-AX66)),"")))</f>
        <v/>
      </c>
      <c r="AQ66" s="188" t="str">
        <f t="shared" si="55"/>
        <v/>
      </c>
      <c r="AR66" s="188" t="str">
        <f t="shared" si="56"/>
        <v/>
      </c>
      <c r="AS66" s="188" t="str">
        <f t="shared" si="57"/>
        <v/>
      </c>
      <c r="AT66" s="188" t="str">
        <f>IF(ISNUMBER(A66),MAX($AS$2:AS66)-AS66,"")</f>
        <v/>
      </c>
      <c r="AU66" s="189" t="str">
        <f t="shared" si="58"/>
        <v/>
      </c>
      <c r="AV66" s="190" t="str">
        <f t="shared" si="59"/>
        <v/>
      </c>
      <c r="AW66" s="190" t="str">
        <f t="shared" si="60"/>
        <v/>
      </c>
      <c r="AX66" s="191" t="str">
        <f ca="1">IF(ISNUMBER($A66),INDIRECT(CONCATENATE("'Instrument List'!B",(MATCH(E66,'Instrument List'!A:A,0))-0)),"")</f>
        <v/>
      </c>
      <c r="AY66" s="191" t="str">
        <f ca="1">IF(ISNUMBER($A66),INDIRECT(CONCATENATE("'Instrument List'!D",(MATCH(E66,'Instrument List'!A:A,0))-0)),"")</f>
        <v/>
      </c>
      <c r="AZ66" s="191" t="str">
        <f ca="1">IF(ISNUMBER($A66),INDIRECT(CONCATENATE("'Instrument List'!C",(MATCH(E66,'Instrument List'!A:A,0))-0)),"")</f>
        <v/>
      </c>
      <c r="BA66" s="192" t="str">
        <f ca="1">IF(ISNUMBER(A66),INDIRECT(CONCATENATE("'Instrument List'!E",(MATCH(E66,'Instrument List'!A:A,0))-0)),"")</f>
        <v/>
      </c>
      <c r="BB66" s="193" t="str">
        <f t="shared" si="61"/>
        <v/>
      </c>
      <c r="BC66" s="193" t="str">
        <f t="shared" si="62"/>
        <v/>
      </c>
      <c r="BD66" s="193" t="str">
        <f ca="1">IF(ISNUMBER(A66),INDIRECT(CONCATENATE("'Instrument List'!F",(MATCH(E66,'Instrument List'!A:A,0))-0)),"")</f>
        <v/>
      </c>
    </row>
    <row r="67" spans="1:56">
      <c r="A67" s="220" t="str">
        <f t="shared" si="42"/>
        <v/>
      </c>
      <c r="B67" s="221"/>
      <c r="C67" s="222"/>
      <c r="D67" s="169"/>
      <c r="E67" s="169"/>
      <c r="F67" s="169"/>
      <c r="G67" s="202"/>
      <c r="H67" s="217"/>
      <c r="I67" s="212"/>
      <c r="J67" s="206"/>
      <c r="K67" s="212"/>
      <c r="L67" s="206"/>
      <c r="M67" s="212"/>
      <c r="N67" s="206"/>
      <c r="O67" s="170" t="str">
        <f t="shared" si="43"/>
        <v/>
      </c>
      <c r="P67" s="171"/>
      <c r="Q67" s="171"/>
      <c r="R67" s="171"/>
      <c r="S67" s="172" t="str">
        <f t="shared" si="44"/>
        <v/>
      </c>
      <c r="T67" s="172" t="str">
        <f t="shared" si="45"/>
        <v/>
      </c>
      <c r="U67" s="171"/>
      <c r="V67" s="171"/>
      <c r="W67" s="173" t="str">
        <f t="shared" si="46"/>
        <v/>
      </c>
      <c r="X67" s="173" t="str">
        <f t="shared" si="47"/>
        <v/>
      </c>
      <c r="Y67" s="173" t="str">
        <f t="shared" si="48"/>
        <v/>
      </c>
      <c r="Z67" s="171"/>
      <c r="AA67" s="171"/>
      <c r="AB67" s="171"/>
      <c r="AC67" s="172" t="str">
        <f t="shared" si="49"/>
        <v/>
      </c>
      <c r="AD67" s="172" t="str">
        <f t="shared" si="50"/>
        <v/>
      </c>
      <c r="AE67" s="174"/>
      <c r="AF67" s="175" t="str">
        <f t="shared" si="51"/>
        <v/>
      </c>
      <c r="AG67" s="169"/>
      <c r="AH67" s="171"/>
      <c r="AI67" s="171"/>
      <c r="AJ67" s="169"/>
      <c r="AK67" s="176" t="str">
        <f t="shared" si="52"/>
        <v/>
      </c>
      <c r="AL67" s="176" t="str">
        <f t="shared" si="53"/>
        <v/>
      </c>
      <c r="AM67" s="176" t="str">
        <f t="shared" si="54"/>
        <v/>
      </c>
      <c r="AN67" s="359" t="str">
        <f>IF(Overview!$K$17='Internal Calcs'!$P$22,IF(AK67="","",AK67),IF(Overview!$K$17='Internal Calcs'!$P$23,IF(AK67="","",AK67),IF(ISNUMBER(A67),(IF(F67="Short",G67-H67,H67-G67)*AZ67-AX67),"")))</f>
        <v/>
      </c>
      <c r="AO67" s="401" t="str">
        <f>IF(Overview!$K$17='Internal Calcs'!$P$22,IF(AL67="","",AL67),IF(Overview!$K$17='Internal Calcs'!$P$23,IF(AL67="","",AL67),IF(ISNUMBER(A67),IF(AL67="",(IF(F67="Short",G67-H67,H67-G67)*AZ67-AX67),(IF(F67="Short",G67-J67,J67-G67)*AZ67-AX67)),"")))</f>
        <v/>
      </c>
      <c r="AP67" s="359" t="str">
        <f>IF(Overview!$K$17='Internal Calcs'!$P$22,"",IF(Overview!$K$17='Internal Calcs'!$P$23,IF(AM67="","",AM67),IF(ISNUMBER(A67),IF(AM67="",(IF(F67="Short",G67-H67,H67-G67)*AZ67-AX67),(IF(F67="Short",G67-L67,L67-G67)*AZ67-AX67)),"")))</f>
        <v/>
      </c>
      <c r="AQ67" s="176" t="str">
        <f t="shared" si="55"/>
        <v/>
      </c>
      <c r="AR67" s="176" t="str">
        <f t="shared" si="56"/>
        <v/>
      </c>
      <c r="AS67" s="176" t="str">
        <f t="shared" si="57"/>
        <v/>
      </c>
      <c r="AT67" s="176" t="str">
        <f>IF(ISNUMBER(A67),MAX($AS$2:AS67)-AS67,"")</f>
        <v/>
      </c>
      <c r="AU67" s="177" t="str">
        <f t="shared" si="58"/>
        <v/>
      </c>
      <c r="AV67" s="178" t="str">
        <f t="shared" si="59"/>
        <v/>
      </c>
      <c r="AW67" s="178" t="str">
        <f t="shared" si="60"/>
        <v/>
      </c>
      <c r="AX67" s="179" t="str">
        <f ca="1">IF(ISNUMBER($A67),INDIRECT(CONCATENATE("'Instrument List'!B",(MATCH(E67,'Instrument List'!A:A,0))-0)),"")</f>
        <v/>
      </c>
      <c r="AY67" s="179" t="str">
        <f ca="1">IF(ISNUMBER($A67),INDIRECT(CONCATENATE("'Instrument List'!D",(MATCH(E67,'Instrument List'!A:A,0))-0)),"")</f>
        <v/>
      </c>
      <c r="AZ67" s="179" t="str">
        <f ca="1">IF(ISNUMBER($A67),INDIRECT(CONCATENATE("'Instrument List'!C",(MATCH(E67,'Instrument List'!A:A,0))-0)),"")</f>
        <v/>
      </c>
      <c r="BA67" s="180" t="str">
        <f ca="1">IF(ISNUMBER(A67),INDIRECT(CONCATENATE("'Instrument List'!E",(MATCH(E67,'Instrument List'!A:A,0))-0)),"")</f>
        <v/>
      </c>
      <c r="BB67" s="181" t="str">
        <f t="shared" si="61"/>
        <v/>
      </c>
      <c r="BC67" s="181" t="str">
        <f t="shared" si="62"/>
        <v/>
      </c>
      <c r="BD67" s="181" t="str">
        <f ca="1">IF(ISNUMBER(A67),INDIRECT(CONCATENATE("'Instrument List'!F",(MATCH(E67,'Instrument List'!A:A,0))-0)),"")</f>
        <v/>
      </c>
    </row>
    <row r="68" spans="1:56">
      <c r="A68" s="223" t="str">
        <f t="shared" si="42"/>
        <v/>
      </c>
      <c r="B68" s="224"/>
      <c r="C68" s="225"/>
      <c r="D68" s="182"/>
      <c r="E68" s="182"/>
      <c r="F68" s="182"/>
      <c r="G68" s="203"/>
      <c r="H68" s="218"/>
      <c r="I68" s="213"/>
      <c r="J68" s="207"/>
      <c r="K68" s="213"/>
      <c r="L68" s="207"/>
      <c r="M68" s="213"/>
      <c r="N68" s="207"/>
      <c r="O68" s="183" t="str">
        <f t="shared" si="43"/>
        <v/>
      </c>
      <c r="P68" s="184"/>
      <c r="Q68" s="184"/>
      <c r="R68" s="275"/>
      <c r="S68" s="185" t="str">
        <f t="shared" si="44"/>
        <v/>
      </c>
      <c r="T68" s="185" t="str">
        <f t="shared" si="45"/>
        <v/>
      </c>
      <c r="U68" s="275"/>
      <c r="V68" s="275"/>
      <c r="W68" s="276" t="str">
        <f t="shared" si="46"/>
        <v/>
      </c>
      <c r="X68" s="276" t="str">
        <f t="shared" si="47"/>
        <v/>
      </c>
      <c r="Y68" s="276" t="str">
        <f t="shared" si="48"/>
        <v/>
      </c>
      <c r="Z68" s="275"/>
      <c r="AA68" s="184"/>
      <c r="AB68" s="184"/>
      <c r="AC68" s="185" t="str">
        <f t="shared" si="49"/>
        <v/>
      </c>
      <c r="AD68" s="185" t="str">
        <f t="shared" si="50"/>
        <v/>
      </c>
      <c r="AE68" s="186"/>
      <c r="AF68" s="187" t="str">
        <f t="shared" si="51"/>
        <v/>
      </c>
      <c r="AG68" s="182"/>
      <c r="AH68" s="184"/>
      <c r="AI68" s="184"/>
      <c r="AJ68" s="182"/>
      <c r="AK68" s="188" t="str">
        <f t="shared" si="52"/>
        <v/>
      </c>
      <c r="AL68" s="188" t="str">
        <f t="shared" si="53"/>
        <v/>
      </c>
      <c r="AM68" s="188" t="str">
        <f t="shared" si="54"/>
        <v/>
      </c>
      <c r="AN68" s="359" t="str">
        <f>IF(Overview!$K$17='Internal Calcs'!$P$22,IF(AK68="","",AK68),IF(Overview!$K$17='Internal Calcs'!$P$23,IF(AK68="","",AK68),IF(ISNUMBER(A68),(IF(F68="Short",G68-H68,H68-G68)*AZ68-AX68),"")))</f>
        <v/>
      </c>
      <c r="AO68" s="401" t="str">
        <f>IF(Overview!$K$17='Internal Calcs'!$P$22,IF(AL68="","",AL68),IF(Overview!$K$17='Internal Calcs'!$P$23,IF(AL68="","",AL68),IF(ISNUMBER(A68),IF(AL68="",(IF(F68="Short",G68-H68,H68-G68)*AZ68-AX68),(IF(F68="Short",G68-J68,J68-G68)*AZ68-AX68)),"")))</f>
        <v/>
      </c>
      <c r="AP68" s="359" t="str">
        <f>IF(Overview!$K$17='Internal Calcs'!$P$22,"",IF(Overview!$K$17='Internal Calcs'!$P$23,IF(AM68="","",AM68),IF(ISNUMBER(A68),IF(AM68="",(IF(F68="Short",G68-H68,H68-G68)*AZ68-AX68),(IF(F68="Short",G68-L68,L68-G68)*AZ68-AX68)),"")))</f>
        <v/>
      </c>
      <c r="AQ68" s="188" t="str">
        <f t="shared" si="55"/>
        <v/>
      </c>
      <c r="AR68" s="188" t="str">
        <f t="shared" si="56"/>
        <v/>
      </c>
      <c r="AS68" s="188" t="str">
        <f t="shared" si="57"/>
        <v/>
      </c>
      <c r="AT68" s="188" t="str">
        <f>IF(ISNUMBER(A68),MAX($AS$2:AS68)-AS68,"")</f>
        <v/>
      </c>
      <c r="AU68" s="189" t="str">
        <f t="shared" si="58"/>
        <v/>
      </c>
      <c r="AV68" s="190" t="str">
        <f t="shared" si="59"/>
        <v/>
      </c>
      <c r="AW68" s="190" t="str">
        <f t="shared" si="60"/>
        <v/>
      </c>
      <c r="AX68" s="191" t="str">
        <f ca="1">IF(ISNUMBER($A68),INDIRECT(CONCATENATE("'Instrument List'!B",(MATCH(E68,'Instrument List'!A:A,0))-0)),"")</f>
        <v/>
      </c>
      <c r="AY68" s="191" t="str">
        <f ca="1">IF(ISNUMBER($A68),INDIRECT(CONCATENATE("'Instrument List'!D",(MATCH(E68,'Instrument List'!A:A,0))-0)),"")</f>
        <v/>
      </c>
      <c r="AZ68" s="191" t="str">
        <f ca="1">IF(ISNUMBER($A68),INDIRECT(CONCATENATE("'Instrument List'!C",(MATCH(E68,'Instrument List'!A:A,0))-0)),"")</f>
        <v/>
      </c>
      <c r="BA68" s="192" t="str">
        <f ca="1">IF(ISNUMBER(A68),INDIRECT(CONCATENATE("'Instrument List'!E",(MATCH(E68,'Instrument List'!A:A,0))-0)),"")</f>
        <v/>
      </c>
      <c r="BB68" s="193" t="str">
        <f t="shared" si="61"/>
        <v/>
      </c>
      <c r="BC68" s="193" t="str">
        <f t="shared" si="62"/>
        <v/>
      </c>
      <c r="BD68" s="193" t="str">
        <f ca="1">IF(ISNUMBER(A68),INDIRECT(CONCATENATE("'Instrument List'!F",(MATCH(E68,'Instrument List'!A:A,0))-0)),"")</f>
        <v/>
      </c>
    </row>
    <row r="69" spans="1:56">
      <c r="A69" s="220" t="str">
        <f t="shared" si="42"/>
        <v/>
      </c>
      <c r="B69" s="221"/>
      <c r="C69" s="222"/>
      <c r="D69" s="169"/>
      <c r="E69" s="169"/>
      <c r="F69" s="169"/>
      <c r="G69" s="202"/>
      <c r="H69" s="217"/>
      <c r="I69" s="212"/>
      <c r="J69" s="206"/>
      <c r="K69" s="212"/>
      <c r="L69" s="206"/>
      <c r="M69" s="212"/>
      <c r="N69" s="206"/>
      <c r="O69" s="170" t="str">
        <f t="shared" si="43"/>
        <v/>
      </c>
      <c r="P69" s="171"/>
      <c r="Q69" s="171"/>
      <c r="R69" s="171"/>
      <c r="S69" s="172" t="str">
        <f t="shared" si="44"/>
        <v/>
      </c>
      <c r="T69" s="172" t="str">
        <f t="shared" si="45"/>
        <v/>
      </c>
      <c r="U69" s="171"/>
      <c r="V69" s="171"/>
      <c r="W69" s="173" t="str">
        <f t="shared" si="46"/>
        <v/>
      </c>
      <c r="X69" s="173" t="str">
        <f t="shared" si="47"/>
        <v/>
      </c>
      <c r="Y69" s="173" t="str">
        <f t="shared" si="48"/>
        <v/>
      </c>
      <c r="Z69" s="171"/>
      <c r="AA69" s="171"/>
      <c r="AB69" s="171"/>
      <c r="AC69" s="172" t="str">
        <f t="shared" si="49"/>
        <v/>
      </c>
      <c r="AD69" s="172" t="str">
        <f t="shared" si="50"/>
        <v/>
      </c>
      <c r="AE69" s="174"/>
      <c r="AF69" s="175" t="str">
        <f t="shared" si="51"/>
        <v/>
      </c>
      <c r="AG69" s="169"/>
      <c r="AH69" s="171"/>
      <c r="AI69" s="171"/>
      <c r="AJ69" s="169"/>
      <c r="AK69" s="176" t="str">
        <f t="shared" si="52"/>
        <v/>
      </c>
      <c r="AL69" s="176" t="str">
        <f t="shared" si="53"/>
        <v/>
      </c>
      <c r="AM69" s="176" t="str">
        <f t="shared" si="54"/>
        <v/>
      </c>
      <c r="AN69" s="359" t="str">
        <f>IF(Overview!$K$17='Internal Calcs'!$P$22,IF(AK69="","",AK69),IF(Overview!$K$17='Internal Calcs'!$P$23,IF(AK69="","",AK69),IF(ISNUMBER(A69),(IF(F69="Short",G69-H69,H69-G69)*AZ69-AX69),"")))</f>
        <v/>
      </c>
      <c r="AO69" s="401" t="str">
        <f>IF(Overview!$K$17='Internal Calcs'!$P$22,IF(AL69="","",AL69),IF(Overview!$K$17='Internal Calcs'!$P$23,IF(AL69="","",AL69),IF(ISNUMBER(A69),IF(AL69="",(IF(F69="Short",G69-H69,H69-G69)*AZ69-AX69),(IF(F69="Short",G69-J69,J69-G69)*AZ69-AX69)),"")))</f>
        <v/>
      </c>
      <c r="AP69" s="359" t="str">
        <f>IF(Overview!$K$17='Internal Calcs'!$P$22,"",IF(Overview!$K$17='Internal Calcs'!$P$23,IF(AM69="","",AM69),IF(ISNUMBER(A69),IF(AM69="",(IF(F69="Short",G69-H69,H69-G69)*AZ69-AX69),(IF(F69="Short",G69-L69,L69-G69)*AZ69-AX69)),"")))</f>
        <v/>
      </c>
      <c r="AQ69" s="176" t="str">
        <f t="shared" si="55"/>
        <v/>
      </c>
      <c r="AR69" s="176" t="str">
        <f t="shared" si="56"/>
        <v/>
      </c>
      <c r="AS69" s="176" t="str">
        <f t="shared" si="57"/>
        <v/>
      </c>
      <c r="AT69" s="176" t="str">
        <f>IF(ISNUMBER(A69),MAX($AS$2:AS69)-AS69,"")</f>
        <v/>
      </c>
      <c r="AU69" s="177" t="str">
        <f t="shared" si="58"/>
        <v/>
      </c>
      <c r="AV69" s="178" t="str">
        <f t="shared" si="59"/>
        <v/>
      </c>
      <c r="AW69" s="178" t="str">
        <f t="shared" si="60"/>
        <v/>
      </c>
      <c r="AX69" s="179" t="str">
        <f ca="1">IF(ISNUMBER($A69),INDIRECT(CONCATENATE("'Instrument List'!B",(MATCH(E69,'Instrument List'!A:A,0))-0)),"")</f>
        <v/>
      </c>
      <c r="AY69" s="179" t="str">
        <f ca="1">IF(ISNUMBER($A69),INDIRECT(CONCATENATE("'Instrument List'!D",(MATCH(E69,'Instrument List'!A:A,0))-0)),"")</f>
        <v/>
      </c>
      <c r="AZ69" s="179" t="str">
        <f ca="1">IF(ISNUMBER($A69),INDIRECT(CONCATENATE("'Instrument List'!C",(MATCH(E69,'Instrument List'!A:A,0))-0)),"")</f>
        <v/>
      </c>
      <c r="BA69" s="180" t="str">
        <f ca="1">IF(ISNUMBER(A69),INDIRECT(CONCATENATE("'Instrument List'!E",(MATCH(E69,'Instrument List'!A:A,0))-0)),"")</f>
        <v/>
      </c>
      <c r="BB69" s="181" t="str">
        <f t="shared" si="61"/>
        <v/>
      </c>
      <c r="BC69" s="181" t="str">
        <f t="shared" si="62"/>
        <v/>
      </c>
      <c r="BD69" s="181" t="str">
        <f ca="1">IF(ISNUMBER(A69),INDIRECT(CONCATENATE("'Instrument List'!F",(MATCH(E69,'Instrument List'!A:A,0))-0)),"")</f>
        <v/>
      </c>
    </row>
    <row r="70" spans="1:56">
      <c r="A70" s="223" t="str">
        <f t="shared" si="42"/>
        <v/>
      </c>
      <c r="B70" s="224"/>
      <c r="C70" s="225"/>
      <c r="D70" s="182"/>
      <c r="E70" s="182"/>
      <c r="F70" s="182"/>
      <c r="G70" s="203"/>
      <c r="H70" s="218"/>
      <c r="I70" s="213"/>
      <c r="J70" s="207"/>
      <c r="K70" s="213"/>
      <c r="L70" s="207"/>
      <c r="M70" s="213"/>
      <c r="N70" s="207"/>
      <c r="O70" s="183" t="str">
        <f t="shared" si="43"/>
        <v/>
      </c>
      <c r="P70" s="184"/>
      <c r="Q70" s="184"/>
      <c r="R70" s="275"/>
      <c r="S70" s="185" t="str">
        <f t="shared" si="44"/>
        <v/>
      </c>
      <c r="T70" s="185" t="str">
        <f t="shared" si="45"/>
        <v/>
      </c>
      <c r="U70" s="275"/>
      <c r="V70" s="275"/>
      <c r="W70" s="276" t="str">
        <f t="shared" si="46"/>
        <v/>
      </c>
      <c r="X70" s="276" t="str">
        <f t="shared" si="47"/>
        <v/>
      </c>
      <c r="Y70" s="276" t="str">
        <f t="shared" si="48"/>
        <v/>
      </c>
      <c r="Z70" s="275"/>
      <c r="AA70" s="184"/>
      <c r="AB70" s="184"/>
      <c r="AC70" s="185" t="str">
        <f t="shared" si="49"/>
        <v/>
      </c>
      <c r="AD70" s="185" t="str">
        <f t="shared" si="50"/>
        <v/>
      </c>
      <c r="AE70" s="186"/>
      <c r="AF70" s="187" t="str">
        <f t="shared" si="51"/>
        <v/>
      </c>
      <c r="AG70" s="182"/>
      <c r="AH70" s="184"/>
      <c r="AI70" s="184"/>
      <c r="AJ70" s="182"/>
      <c r="AK70" s="188" t="str">
        <f t="shared" si="52"/>
        <v/>
      </c>
      <c r="AL70" s="188" t="str">
        <f t="shared" si="53"/>
        <v/>
      </c>
      <c r="AM70" s="188" t="str">
        <f t="shared" si="54"/>
        <v/>
      </c>
      <c r="AN70" s="359" t="str">
        <f>IF(Overview!$K$17='Internal Calcs'!$P$22,IF(AK70="","",AK70),IF(Overview!$K$17='Internal Calcs'!$P$23,IF(AK70="","",AK70),IF(ISNUMBER(A70),(IF(F70="Short",G70-H70,H70-G70)*AZ70-AX70),"")))</f>
        <v/>
      </c>
      <c r="AO70" s="401" t="str">
        <f>IF(Overview!$K$17='Internal Calcs'!$P$22,IF(AL70="","",AL70),IF(Overview!$K$17='Internal Calcs'!$P$23,IF(AL70="","",AL70),IF(ISNUMBER(A70),IF(AL70="",(IF(F70="Short",G70-H70,H70-G70)*AZ70-AX70),(IF(F70="Short",G70-J70,J70-G70)*AZ70-AX70)),"")))</f>
        <v/>
      </c>
      <c r="AP70" s="359" t="str">
        <f>IF(Overview!$K$17='Internal Calcs'!$P$22,"",IF(Overview!$K$17='Internal Calcs'!$P$23,IF(AM70="","",AM70),IF(ISNUMBER(A70),IF(AM70="",(IF(F70="Short",G70-H70,H70-G70)*AZ70-AX70),(IF(F70="Short",G70-L70,L70-G70)*AZ70-AX70)),"")))</f>
        <v/>
      </c>
      <c r="AQ70" s="188" t="str">
        <f t="shared" si="55"/>
        <v/>
      </c>
      <c r="AR70" s="188" t="str">
        <f t="shared" si="56"/>
        <v/>
      </c>
      <c r="AS70" s="188" t="str">
        <f t="shared" si="57"/>
        <v/>
      </c>
      <c r="AT70" s="188" t="str">
        <f>IF(ISNUMBER(A70),MAX($AS$2:AS70)-AS70,"")</f>
        <v/>
      </c>
      <c r="AU70" s="189" t="str">
        <f t="shared" si="58"/>
        <v/>
      </c>
      <c r="AV70" s="190" t="str">
        <f t="shared" si="59"/>
        <v/>
      </c>
      <c r="AW70" s="190" t="str">
        <f t="shared" si="60"/>
        <v/>
      </c>
      <c r="AX70" s="191" t="str">
        <f ca="1">IF(ISNUMBER($A70),INDIRECT(CONCATENATE("'Instrument List'!B",(MATCH(E70,'Instrument List'!A:A,0))-0)),"")</f>
        <v/>
      </c>
      <c r="AY70" s="191" t="str">
        <f ca="1">IF(ISNUMBER($A70),INDIRECT(CONCATENATE("'Instrument List'!D",(MATCH(E70,'Instrument List'!A:A,0))-0)),"")</f>
        <v/>
      </c>
      <c r="AZ70" s="191" t="str">
        <f ca="1">IF(ISNUMBER($A70),INDIRECT(CONCATENATE("'Instrument List'!C",(MATCH(E70,'Instrument List'!A:A,0))-0)),"")</f>
        <v/>
      </c>
      <c r="BA70" s="192" t="str">
        <f ca="1">IF(ISNUMBER(A70),INDIRECT(CONCATENATE("'Instrument List'!E",(MATCH(E70,'Instrument List'!A:A,0))-0)),"")</f>
        <v/>
      </c>
      <c r="BB70" s="193" t="str">
        <f t="shared" si="61"/>
        <v/>
      </c>
      <c r="BC70" s="193" t="str">
        <f t="shared" si="62"/>
        <v/>
      </c>
      <c r="BD70" s="193" t="str">
        <f ca="1">IF(ISNUMBER(A70),INDIRECT(CONCATENATE("'Instrument List'!F",(MATCH(E70,'Instrument List'!A:A,0))-0)),"")</f>
        <v/>
      </c>
    </row>
    <row r="71" spans="1:56">
      <c r="A71" s="220" t="str">
        <f t="shared" si="42"/>
        <v/>
      </c>
      <c r="B71" s="221"/>
      <c r="C71" s="222"/>
      <c r="D71" s="169"/>
      <c r="E71" s="169"/>
      <c r="F71" s="169"/>
      <c r="G71" s="202"/>
      <c r="H71" s="217"/>
      <c r="I71" s="212"/>
      <c r="J71" s="206"/>
      <c r="K71" s="212"/>
      <c r="L71" s="206"/>
      <c r="M71" s="212"/>
      <c r="N71" s="206"/>
      <c r="O71" s="170" t="str">
        <f t="shared" si="43"/>
        <v/>
      </c>
      <c r="P71" s="171"/>
      <c r="Q71" s="171"/>
      <c r="R71" s="171"/>
      <c r="S71" s="172" t="str">
        <f t="shared" si="44"/>
        <v/>
      </c>
      <c r="T71" s="172" t="str">
        <f t="shared" si="45"/>
        <v/>
      </c>
      <c r="U71" s="171"/>
      <c r="V71" s="171"/>
      <c r="W71" s="173" t="str">
        <f t="shared" si="46"/>
        <v/>
      </c>
      <c r="X71" s="173" t="str">
        <f t="shared" si="47"/>
        <v/>
      </c>
      <c r="Y71" s="173" t="str">
        <f t="shared" si="48"/>
        <v/>
      </c>
      <c r="Z71" s="171"/>
      <c r="AA71" s="171"/>
      <c r="AB71" s="171"/>
      <c r="AC71" s="172" t="str">
        <f t="shared" si="49"/>
        <v/>
      </c>
      <c r="AD71" s="172" t="str">
        <f t="shared" si="50"/>
        <v/>
      </c>
      <c r="AE71" s="174"/>
      <c r="AF71" s="175" t="str">
        <f t="shared" si="51"/>
        <v/>
      </c>
      <c r="AG71" s="169"/>
      <c r="AH71" s="171"/>
      <c r="AI71" s="171"/>
      <c r="AJ71" s="169"/>
      <c r="AK71" s="176" t="str">
        <f t="shared" si="52"/>
        <v/>
      </c>
      <c r="AL71" s="176" t="str">
        <f t="shared" si="53"/>
        <v/>
      </c>
      <c r="AM71" s="176" t="str">
        <f t="shared" si="54"/>
        <v/>
      </c>
      <c r="AN71" s="359" t="str">
        <f>IF(Overview!$K$17='Internal Calcs'!$P$22,IF(AK71="","",AK71),IF(Overview!$K$17='Internal Calcs'!$P$23,IF(AK71="","",AK71),IF(ISNUMBER(A71),(IF(F71="Short",G71-H71,H71-G71)*AZ71-AX71),"")))</f>
        <v/>
      </c>
      <c r="AO71" s="401" t="str">
        <f>IF(Overview!$K$17='Internal Calcs'!$P$22,IF(AL71="","",AL71),IF(Overview!$K$17='Internal Calcs'!$P$23,IF(AL71="","",AL71),IF(ISNUMBER(A71),IF(AL71="",(IF(F71="Short",G71-H71,H71-G71)*AZ71-AX71),(IF(F71="Short",G71-J71,J71-G71)*AZ71-AX71)),"")))</f>
        <v/>
      </c>
      <c r="AP71" s="359" t="str">
        <f>IF(Overview!$K$17='Internal Calcs'!$P$22,"",IF(Overview!$K$17='Internal Calcs'!$P$23,IF(AM71="","",AM71),IF(ISNUMBER(A71),IF(AM71="",(IF(F71="Short",G71-H71,H71-G71)*AZ71-AX71),(IF(F71="Short",G71-L71,L71-G71)*AZ71-AX71)),"")))</f>
        <v/>
      </c>
      <c r="AQ71" s="176" t="str">
        <f t="shared" si="55"/>
        <v/>
      </c>
      <c r="AR71" s="176" t="str">
        <f t="shared" si="56"/>
        <v/>
      </c>
      <c r="AS71" s="176" t="str">
        <f t="shared" si="57"/>
        <v/>
      </c>
      <c r="AT71" s="176" t="str">
        <f>IF(ISNUMBER(A71),MAX($AS$2:AS71)-AS71,"")</f>
        <v/>
      </c>
      <c r="AU71" s="177" t="str">
        <f t="shared" si="58"/>
        <v/>
      </c>
      <c r="AV71" s="178" t="str">
        <f t="shared" si="59"/>
        <v/>
      </c>
      <c r="AW71" s="178" t="str">
        <f t="shared" si="60"/>
        <v/>
      </c>
      <c r="AX71" s="179" t="str">
        <f ca="1">IF(ISNUMBER($A71),INDIRECT(CONCATENATE("'Instrument List'!B",(MATCH(E71,'Instrument List'!A:A,0))-0)),"")</f>
        <v/>
      </c>
      <c r="AY71" s="179" t="str">
        <f ca="1">IF(ISNUMBER($A71),INDIRECT(CONCATENATE("'Instrument List'!D",(MATCH(E71,'Instrument List'!A:A,0))-0)),"")</f>
        <v/>
      </c>
      <c r="AZ71" s="179" t="str">
        <f ca="1">IF(ISNUMBER($A71),INDIRECT(CONCATENATE("'Instrument List'!C",(MATCH(E71,'Instrument List'!A:A,0))-0)),"")</f>
        <v/>
      </c>
      <c r="BA71" s="180" t="str">
        <f ca="1">IF(ISNUMBER(A71),INDIRECT(CONCATENATE("'Instrument List'!E",(MATCH(E71,'Instrument List'!A:A,0))-0)),"")</f>
        <v/>
      </c>
      <c r="BB71" s="181" t="str">
        <f t="shared" si="61"/>
        <v/>
      </c>
      <c r="BC71" s="181" t="str">
        <f t="shared" si="62"/>
        <v/>
      </c>
      <c r="BD71" s="181" t="str">
        <f ca="1">IF(ISNUMBER(A71),INDIRECT(CONCATENATE("'Instrument List'!F",(MATCH(E71,'Instrument List'!A:A,0))-0)),"")</f>
        <v/>
      </c>
    </row>
    <row r="72" spans="1:56">
      <c r="A72" s="223" t="str">
        <f t="shared" si="42"/>
        <v/>
      </c>
      <c r="B72" s="224"/>
      <c r="C72" s="225"/>
      <c r="D72" s="182"/>
      <c r="E72" s="182"/>
      <c r="F72" s="182"/>
      <c r="G72" s="203"/>
      <c r="H72" s="218"/>
      <c r="I72" s="213"/>
      <c r="J72" s="207"/>
      <c r="K72" s="213"/>
      <c r="L72" s="207"/>
      <c r="M72" s="213"/>
      <c r="N72" s="207"/>
      <c r="O72" s="183" t="str">
        <f t="shared" si="43"/>
        <v/>
      </c>
      <c r="P72" s="184"/>
      <c r="Q72" s="184"/>
      <c r="R72" s="275"/>
      <c r="S72" s="185" t="str">
        <f t="shared" si="44"/>
        <v/>
      </c>
      <c r="T72" s="185" t="str">
        <f t="shared" si="45"/>
        <v/>
      </c>
      <c r="U72" s="275"/>
      <c r="V72" s="275"/>
      <c r="W72" s="276" t="str">
        <f t="shared" si="46"/>
        <v/>
      </c>
      <c r="X72" s="276" t="str">
        <f t="shared" si="47"/>
        <v/>
      </c>
      <c r="Y72" s="276" t="str">
        <f t="shared" si="48"/>
        <v/>
      </c>
      <c r="Z72" s="275"/>
      <c r="AA72" s="184"/>
      <c r="AB72" s="184"/>
      <c r="AC72" s="185" t="str">
        <f t="shared" si="49"/>
        <v/>
      </c>
      <c r="AD72" s="185" t="str">
        <f t="shared" si="50"/>
        <v/>
      </c>
      <c r="AE72" s="186"/>
      <c r="AF72" s="187" t="str">
        <f t="shared" si="51"/>
        <v/>
      </c>
      <c r="AG72" s="182"/>
      <c r="AH72" s="184"/>
      <c r="AI72" s="184"/>
      <c r="AJ72" s="182"/>
      <c r="AK72" s="188" t="str">
        <f t="shared" si="52"/>
        <v/>
      </c>
      <c r="AL72" s="188" t="str">
        <f t="shared" si="53"/>
        <v/>
      </c>
      <c r="AM72" s="188" t="str">
        <f t="shared" si="54"/>
        <v/>
      </c>
      <c r="AN72" s="359" t="str">
        <f>IF(Overview!$K$17='Internal Calcs'!$P$22,IF(AK72="","",AK72),IF(Overview!$K$17='Internal Calcs'!$P$23,IF(AK72="","",AK72),IF(ISNUMBER(A72),(IF(F72="Short",G72-H72,H72-G72)*AZ72-AX72),"")))</f>
        <v/>
      </c>
      <c r="AO72" s="401" t="str">
        <f>IF(Overview!$K$17='Internal Calcs'!$P$22,IF(AL72="","",AL72),IF(Overview!$K$17='Internal Calcs'!$P$23,IF(AL72="","",AL72),IF(ISNUMBER(A72),IF(AL72="",(IF(F72="Short",G72-H72,H72-G72)*AZ72-AX72),(IF(F72="Short",G72-J72,J72-G72)*AZ72-AX72)),"")))</f>
        <v/>
      </c>
      <c r="AP72" s="359" t="str">
        <f>IF(Overview!$K$17='Internal Calcs'!$P$22,"",IF(Overview!$K$17='Internal Calcs'!$P$23,IF(AM72="","",AM72),IF(ISNUMBER(A72),IF(AM72="",(IF(F72="Short",G72-H72,H72-G72)*AZ72-AX72),(IF(F72="Short",G72-L72,L72-G72)*AZ72-AX72)),"")))</f>
        <v/>
      </c>
      <c r="AQ72" s="188" t="str">
        <f t="shared" si="55"/>
        <v/>
      </c>
      <c r="AR72" s="188" t="str">
        <f t="shared" si="56"/>
        <v/>
      </c>
      <c r="AS72" s="188" t="str">
        <f t="shared" si="57"/>
        <v/>
      </c>
      <c r="AT72" s="188" t="str">
        <f>IF(ISNUMBER(A72),MAX($AS$2:AS72)-AS72,"")</f>
        <v/>
      </c>
      <c r="AU72" s="189" t="str">
        <f t="shared" si="58"/>
        <v/>
      </c>
      <c r="AV72" s="190" t="str">
        <f t="shared" si="59"/>
        <v/>
      </c>
      <c r="AW72" s="190" t="str">
        <f t="shared" si="60"/>
        <v/>
      </c>
      <c r="AX72" s="191" t="str">
        <f ca="1">IF(ISNUMBER($A72),INDIRECT(CONCATENATE("'Instrument List'!B",(MATCH(E72,'Instrument List'!A:A,0))-0)),"")</f>
        <v/>
      </c>
      <c r="AY72" s="191" t="str">
        <f ca="1">IF(ISNUMBER($A72),INDIRECT(CONCATENATE("'Instrument List'!D",(MATCH(E72,'Instrument List'!A:A,0))-0)),"")</f>
        <v/>
      </c>
      <c r="AZ72" s="191" t="str">
        <f ca="1">IF(ISNUMBER($A72),INDIRECT(CONCATENATE("'Instrument List'!C",(MATCH(E72,'Instrument List'!A:A,0))-0)),"")</f>
        <v/>
      </c>
      <c r="BA72" s="192" t="str">
        <f ca="1">IF(ISNUMBER(A72),INDIRECT(CONCATENATE("'Instrument List'!E",(MATCH(E72,'Instrument List'!A:A,0))-0)),"")</f>
        <v/>
      </c>
      <c r="BB72" s="193" t="str">
        <f t="shared" si="61"/>
        <v/>
      </c>
      <c r="BC72" s="193" t="str">
        <f t="shared" si="62"/>
        <v/>
      </c>
      <c r="BD72" s="193" t="str">
        <f ca="1">IF(ISNUMBER(A72),INDIRECT(CONCATENATE("'Instrument List'!F",(MATCH(E72,'Instrument List'!A:A,0))-0)),"")</f>
        <v/>
      </c>
    </row>
    <row r="73" spans="1:56">
      <c r="A73" s="220" t="str">
        <f t="shared" si="42"/>
        <v/>
      </c>
      <c r="B73" s="221"/>
      <c r="C73" s="222"/>
      <c r="D73" s="169"/>
      <c r="E73" s="169"/>
      <c r="F73" s="169"/>
      <c r="G73" s="202"/>
      <c r="H73" s="217"/>
      <c r="I73" s="212"/>
      <c r="J73" s="206"/>
      <c r="K73" s="212"/>
      <c r="L73" s="206"/>
      <c r="M73" s="212"/>
      <c r="N73" s="206"/>
      <c r="O73" s="170" t="str">
        <f t="shared" si="43"/>
        <v/>
      </c>
      <c r="P73" s="171"/>
      <c r="Q73" s="171"/>
      <c r="R73" s="171"/>
      <c r="S73" s="172" t="str">
        <f t="shared" si="44"/>
        <v/>
      </c>
      <c r="T73" s="172" t="str">
        <f t="shared" si="45"/>
        <v/>
      </c>
      <c r="U73" s="171"/>
      <c r="V73" s="171"/>
      <c r="W73" s="173" t="str">
        <f t="shared" si="46"/>
        <v/>
      </c>
      <c r="X73" s="173" t="str">
        <f t="shared" si="47"/>
        <v/>
      </c>
      <c r="Y73" s="173" t="str">
        <f t="shared" si="48"/>
        <v/>
      </c>
      <c r="Z73" s="171"/>
      <c r="AA73" s="171"/>
      <c r="AB73" s="171"/>
      <c r="AC73" s="172" t="str">
        <f t="shared" si="49"/>
        <v/>
      </c>
      <c r="AD73" s="172" t="str">
        <f t="shared" si="50"/>
        <v/>
      </c>
      <c r="AE73" s="174"/>
      <c r="AF73" s="175" t="str">
        <f t="shared" si="51"/>
        <v/>
      </c>
      <c r="AG73" s="169"/>
      <c r="AH73" s="171"/>
      <c r="AI73" s="171"/>
      <c r="AJ73" s="169"/>
      <c r="AK73" s="176" t="str">
        <f t="shared" si="52"/>
        <v/>
      </c>
      <c r="AL73" s="176" t="str">
        <f t="shared" si="53"/>
        <v/>
      </c>
      <c r="AM73" s="176" t="str">
        <f t="shared" si="54"/>
        <v/>
      </c>
      <c r="AN73" s="359" t="str">
        <f>IF(Overview!$K$17='Internal Calcs'!$P$22,IF(AK73="","",AK73),IF(Overview!$K$17='Internal Calcs'!$P$23,IF(AK73="","",AK73),IF(ISNUMBER(A73),(IF(F73="Short",G73-H73,H73-G73)*AZ73-AX73),"")))</f>
        <v/>
      </c>
      <c r="AO73" s="401" t="str">
        <f>IF(Overview!$K$17='Internal Calcs'!$P$22,IF(AL73="","",AL73),IF(Overview!$K$17='Internal Calcs'!$P$23,IF(AL73="","",AL73),IF(ISNUMBER(A73),IF(AL73="",(IF(F73="Short",G73-H73,H73-G73)*AZ73-AX73),(IF(F73="Short",G73-J73,J73-G73)*AZ73-AX73)),"")))</f>
        <v/>
      </c>
      <c r="AP73" s="359" t="str">
        <f>IF(Overview!$K$17='Internal Calcs'!$P$22,"",IF(Overview!$K$17='Internal Calcs'!$P$23,IF(AM73="","",AM73),IF(ISNUMBER(A73),IF(AM73="",(IF(F73="Short",G73-H73,H73-G73)*AZ73-AX73),(IF(F73="Short",G73-L73,L73-G73)*AZ73-AX73)),"")))</f>
        <v/>
      </c>
      <c r="AQ73" s="176" t="str">
        <f t="shared" si="55"/>
        <v/>
      </c>
      <c r="AR73" s="176" t="str">
        <f t="shared" si="56"/>
        <v/>
      </c>
      <c r="AS73" s="176" t="str">
        <f t="shared" si="57"/>
        <v/>
      </c>
      <c r="AT73" s="176" t="str">
        <f>IF(ISNUMBER(A73),MAX($AS$2:AS73)-AS73,"")</f>
        <v/>
      </c>
      <c r="AU73" s="177" t="str">
        <f t="shared" si="58"/>
        <v/>
      </c>
      <c r="AV73" s="178" t="str">
        <f t="shared" si="59"/>
        <v/>
      </c>
      <c r="AW73" s="178" t="str">
        <f t="shared" si="60"/>
        <v/>
      </c>
      <c r="AX73" s="179" t="str">
        <f ca="1">IF(ISNUMBER($A73),INDIRECT(CONCATENATE("'Instrument List'!B",(MATCH(E73,'Instrument List'!A:A,0))-0)),"")</f>
        <v/>
      </c>
      <c r="AY73" s="179" t="str">
        <f ca="1">IF(ISNUMBER($A73),INDIRECT(CONCATENATE("'Instrument List'!D",(MATCH(E73,'Instrument List'!A:A,0))-0)),"")</f>
        <v/>
      </c>
      <c r="AZ73" s="179" t="str">
        <f ca="1">IF(ISNUMBER($A73),INDIRECT(CONCATENATE("'Instrument List'!C",(MATCH(E73,'Instrument List'!A:A,0))-0)),"")</f>
        <v/>
      </c>
      <c r="BA73" s="180" t="str">
        <f ca="1">IF(ISNUMBER(A73),INDIRECT(CONCATENATE("'Instrument List'!E",(MATCH(E73,'Instrument List'!A:A,0))-0)),"")</f>
        <v/>
      </c>
      <c r="BB73" s="181" t="str">
        <f t="shared" si="61"/>
        <v/>
      </c>
      <c r="BC73" s="181" t="str">
        <f t="shared" si="62"/>
        <v/>
      </c>
      <c r="BD73" s="181" t="str">
        <f ca="1">IF(ISNUMBER(A73),INDIRECT(CONCATENATE("'Instrument List'!F",(MATCH(E73,'Instrument List'!A:A,0))-0)),"")</f>
        <v/>
      </c>
    </row>
    <row r="74" spans="1:56">
      <c r="A74" s="223" t="str">
        <f t="shared" si="42"/>
        <v/>
      </c>
      <c r="B74" s="224"/>
      <c r="C74" s="225"/>
      <c r="D74" s="182"/>
      <c r="E74" s="182"/>
      <c r="F74" s="182"/>
      <c r="G74" s="203"/>
      <c r="H74" s="218"/>
      <c r="I74" s="213"/>
      <c r="J74" s="207"/>
      <c r="K74" s="213"/>
      <c r="L74" s="207"/>
      <c r="M74" s="213"/>
      <c r="N74" s="207"/>
      <c r="O74" s="183" t="str">
        <f t="shared" si="43"/>
        <v/>
      </c>
      <c r="P74" s="184"/>
      <c r="Q74" s="184"/>
      <c r="R74" s="275"/>
      <c r="S74" s="185" t="str">
        <f t="shared" si="44"/>
        <v/>
      </c>
      <c r="T74" s="185" t="str">
        <f t="shared" si="45"/>
        <v/>
      </c>
      <c r="U74" s="275"/>
      <c r="V74" s="275"/>
      <c r="W74" s="276" t="str">
        <f t="shared" si="46"/>
        <v/>
      </c>
      <c r="X74" s="276" t="str">
        <f t="shared" si="47"/>
        <v/>
      </c>
      <c r="Y74" s="276" t="str">
        <f t="shared" si="48"/>
        <v/>
      </c>
      <c r="Z74" s="275"/>
      <c r="AA74" s="184"/>
      <c r="AB74" s="184"/>
      <c r="AC74" s="185" t="str">
        <f t="shared" si="49"/>
        <v/>
      </c>
      <c r="AD74" s="185" t="str">
        <f t="shared" si="50"/>
        <v/>
      </c>
      <c r="AE74" s="186"/>
      <c r="AF74" s="187" t="str">
        <f t="shared" si="51"/>
        <v/>
      </c>
      <c r="AG74" s="182"/>
      <c r="AH74" s="184"/>
      <c r="AI74" s="184"/>
      <c r="AJ74" s="182"/>
      <c r="AK74" s="188" t="str">
        <f t="shared" si="52"/>
        <v/>
      </c>
      <c r="AL74" s="188" t="str">
        <f t="shared" si="53"/>
        <v/>
      </c>
      <c r="AM74" s="188" t="str">
        <f t="shared" si="54"/>
        <v/>
      </c>
      <c r="AN74" s="359" t="str">
        <f>IF(Overview!$K$17='Internal Calcs'!$P$22,IF(AK74="","",AK74),IF(Overview!$K$17='Internal Calcs'!$P$23,IF(AK74="","",AK74),IF(ISNUMBER(A74),(IF(F74="Short",G74-H74,H74-G74)*AZ74-AX74),"")))</f>
        <v/>
      </c>
      <c r="AO74" s="401" t="str">
        <f>IF(Overview!$K$17='Internal Calcs'!$P$22,IF(AL74="","",AL74),IF(Overview!$K$17='Internal Calcs'!$P$23,IF(AL74="","",AL74),IF(ISNUMBER(A74),IF(AL74="",(IF(F74="Short",G74-H74,H74-G74)*AZ74-AX74),(IF(F74="Short",G74-J74,J74-G74)*AZ74-AX74)),"")))</f>
        <v/>
      </c>
      <c r="AP74" s="359" t="str">
        <f>IF(Overview!$K$17='Internal Calcs'!$P$22,"",IF(Overview!$K$17='Internal Calcs'!$P$23,IF(AM74="","",AM74),IF(ISNUMBER(A74),IF(AM74="",(IF(F74="Short",G74-H74,H74-G74)*AZ74-AX74),(IF(F74="Short",G74-L74,L74-G74)*AZ74-AX74)),"")))</f>
        <v/>
      </c>
      <c r="AQ74" s="188" t="str">
        <f t="shared" si="55"/>
        <v/>
      </c>
      <c r="AR74" s="188" t="str">
        <f t="shared" si="56"/>
        <v/>
      </c>
      <c r="AS74" s="188" t="str">
        <f t="shared" si="57"/>
        <v/>
      </c>
      <c r="AT74" s="188" t="str">
        <f>IF(ISNUMBER(A74),MAX($AS$2:AS74)-AS74,"")</f>
        <v/>
      </c>
      <c r="AU74" s="189" t="str">
        <f t="shared" si="58"/>
        <v/>
      </c>
      <c r="AV74" s="190" t="str">
        <f t="shared" si="59"/>
        <v/>
      </c>
      <c r="AW74" s="190" t="str">
        <f t="shared" si="60"/>
        <v/>
      </c>
      <c r="AX74" s="191" t="str">
        <f ca="1">IF(ISNUMBER($A74),INDIRECT(CONCATENATE("'Instrument List'!B",(MATCH(E74,'Instrument List'!A:A,0))-0)),"")</f>
        <v/>
      </c>
      <c r="AY74" s="191" t="str">
        <f ca="1">IF(ISNUMBER($A74),INDIRECT(CONCATENATE("'Instrument List'!D",(MATCH(E74,'Instrument List'!A:A,0))-0)),"")</f>
        <v/>
      </c>
      <c r="AZ74" s="191" t="str">
        <f ca="1">IF(ISNUMBER($A74),INDIRECT(CONCATENATE("'Instrument List'!C",(MATCH(E74,'Instrument List'!A:A,0))-0)),"")</f>
        <v/>
      </c>
      <c r="BA74" s="192" t="str">
        <f ca="1">IF(ISNUMBER(A74),INDIRECT(CONCATENATE("'Instrument List'!E",(MATCH(E74,'Instrument List'!A:A,0))-0)),"")</f>
        <v/>
      </c>
      <c r="BB74" s="193" t="str">
        <f t="shared" si="61"/>
        <v/>
      </c>
      <c r="BC74" s="193" t="str">
        <f t="shared" si="62"/>
        <v/>
      </c>
      <c r="BD74" s="193" t="str">
        <f ca="1">IF(ISNUMBER(A74),INDIRECT(CONCATENATE("'Instrument List'!F",(MATCH(E74,'Instrument List'!A:A,0))-0)),"")</f>
        <v/>
      </c>
    </row>
    <row r="75" spans="1:56">
      <c r="A75" s="220" t="str">
        <f t="shared" ref="A75:A138" si="63">IF(B75&gt;0,A74+1,"")</f>
        <v/>
      </c>
      <c r="B75" s="221"/>
      <c r="C75" s="222"/>
      <c r="D75" s="169"/>
      <c r="E75" s="169"/>
      <c r="F75" s="169"/>
      <c r="G75" s="202"/>
      <c r="H75" s="217"/>
      <c r="I75" s="212"/>
      <c r="J75" s="206"/>
      <c r="K75" s="212"/>
      <c r="L75" s="206"/>
      <c r="M75" s="212"/>
      <c r="N75" s="206"/>
      <c r="O75" s="170" t="str">
        <f t="shared" ref="O75:O138" si="64">IF(ISNUMBER(A75),IF(N75&gt;G75,1,-1),"")</f>
        <v/>
      </c>
      <c r="P75" s="171"/>
      <c r="Q75" s="171"/>
      <c r="R75" s="171"/>
      <c r="S75" s="172" t="str">
        <f t="shared" ref="S75:S138" si="65">IF(ISNUMBER(A75),IF(Q75="",P75,Q75),"")</f>
        <v/>
      </c>
      <c r="T75" s="172" t="str">
        <f t="shared" ref="T75:T138" si="66">IF(ISNUMBER(A75),IF(R75="",P75,R75),"")</f>
        <v/>
      </c>
      <c r="U75" s="171"/>
      <c r="V75" s="171"/>
      <c r="W75" s="173" t="str">
        <f t="shared" ref="W75:W138" si="67">IF(ISNUMBER(U75),IF(IF(F75="Short",G75-H75,H75-G75)*(AZ75/AY75)/U75&gt;0,IF(F75="Short",G75-H75,H75-G75)*(AZ75/AY75)/U75,0),"")</f>
        <v/>
      </c>
      <c r="X75" s="173" t="str">
        <f t="shared" ref="X75:X138" si="68">IF(ISNUMBER(U75),IF(ISNUMBER(J75),IF(IF(F75="Short",G75-J75,J75-G75)*(AZ75/AY75)/U75&gt;0,IF(F75="Short",G75-J75,J75-G75)*(AZ75/AY75)/U75,0),""),"")</f>
        <v/>
      </c>
      <c r="Y75" s="173" t="str">
        <f t="shared" ref="Y75:Y138" si="69">IF(ISNUMBER(L75),IF(ISNUMBER(L75),IF(IF(F75="Short",G75-L75,L75-G75)*(AZ75/AY75)/U75&gt;0,IF(F75="Short",G75-L75,L75-G75)*(AZ75/AY75)/U75,0),""),"")</f>
        <v/>
      </c>
      <c r="Z75" s="171"/>
      <c r="AA75" s="171"/>
      <c r="AB75" s="171"/>
      <c r="AC75" s="172" t="str">
        <f t="shared" ref="AC75:AC138" si="70">IF(ISNUMBER(A75),IF(AA75="",Z75,AA75),"")</f>
        <v/>
      </c>
      <c r="AD75" s="172" t="str">
        <f t="shared" ref="AD75:AD138" si="71">IF(ISNUMBER(A75),IF(AB75="",IF(AA75="",Z75,AA75),AB75),"")</f>
        <v/>
      </c>
      <c r="AE75" s="174"/>
      <c r="AF75" s="175" t="str">
        <f t="shared" ref="AF75:AF138" si="72">IF(ISNUMBER(A75),((AE75*AY75*AV75)+AX75)/AS75,"")</f>
        <v/>
      </c>
      <c r="AG75" s="169"/>
      <c r="AH75" s="171"/>
      <c r="AI75" s="171"/>
      <c r="AJ75" s="169"/>
      <c r="AK75" s="176" t="str">
        <f t="shared" ref="AK75:AK138" si="73">IF(ISNUMBER(A75),(IF(F75="Short",G75-H75,H75-G75)*AZ75-AX75)*I75,"")</f>
        <v/>
      </c>
      <c r="AL75" s="176" t="str">
        <f t="shared" ref="AL75:AL138" si="74">IF(ISNUMBER(J75),(IF(F75="Short",G75-J75,J75-G75)*AZ75-AX75)*K75,"")</f>
        <v/>
      </c>
      <c r="AM75" s="176" t="str">
        <f t="shared" ref="AM75:AM138" si="75">IF(ISNUMBER(L75),(IF(F75="Short",G75-L75,L75-G75)*AZ75-AX75)*M75,"")</f>
        <v/>
      </c>
      <c r="AN75" s="359" t="str">
        <f>IF(Overview!$K$17='Internal Calcs'!$P$22,IF(AK75="","",AK75),IF(Overview!$K$17='Internal Calcs'!$P$23,IF(AK75="","",AK75),IF(ISNUMBER(A75),(IF(F75="Short",G75-H75,H75-G75)*AZ75-AX75),"")))</f>
        <v/>
      </c>
      <c r="AO75" s="401" t="str">
        <f>IF(Overview!$K$17='Internal Calcs'!$P$22,IF(AL75="","",AL75),IF(Overview!$K$17='Internal Calcs'!$P$23,IF(AL75="","",AL75),IF(ISNUMBER(A75),IF(AL75="",(IF(F75="Short",G75-H75,H75-G75)*AZ75-AX75),(IF(F75="Short",G75-J75,J75-G75)*AZ75-AX75)),"")))</f>
        <v/>
      </c>
      <c r="AP75" s="359" t="str">
        <f>IF(Overview!$K$17='Internal Calcs'!$P$22,"",IF(Overview!$K$17='Internal Calcs'!$P$23,IF(AM75="","",AM75),IF(ISNUMBER(A75),IF(AM75="",(IF(F75="Short",G75-H75,H75-G75)*AZ75-AX75),(IF(F75="Short",G75-L75,L75-G75)*AZ75-AX75)),"")))</f>
        <v/>
      </c>
      <c r="AQ75" s="176" t="str">
        <f t="shared" ref="AQ75:AQ138" si="76">IF(ISNUMBER(A75),SUM(AK75:AM75),"")</f>
        <v/>
      </c>
      <c r="AR75" s="176" t="str">
        <f t="shared" ref="AR75:AR138" si="77">IF(ISNUMBER(A75),IF(AQ75&gt;0,"Winning","Losing"),"")</f>
        <v/>
      </c>
      <c r="AS75" s="176" t="str">
        <f t="shared" ref="AS75:AS138" si="78">IF(ISNUMBER(A75),AS74+AQ75,"")</f>
        <v/>
      </c>
      <c r="AT75" s="176" t="str">
        <f>IF(ISNUMBER(A75),MAX($AS$2:AS75)-AS75,"")</f>
        <v/>
      </c>
      <c r="AU75" s="177" t="str">
        <f t="shared" ref="AU75:AU138" si="79">IF(ISNUMBER(A75),AQ75/AS75,"")</f>
        <v/>
      </c>
      <c r="AV75" s="178" t="str">
        <f t="shared" ref="AV75:AV138" si="80">IF(ISNUMBER(A75),I75+K75+M75,"")</f>
        <v/>
      </c>
      <c r="AW75" s="178" t="str">
        <f t="shared" ref="AW75:AW138" si="81">IF(ISNUMBER(A75),ROUNDDOWN(C75/100,0),"")</f>
        <v/>
      </c>
      <c r="AX75" s="179" t="str">
        <f ca="1">IF(ISNUMBER($A75),INDIRECT(CONCATENATE("'Instrument List'!B",(MATCH(E75,'Instrument List'!A:A,0))-0)),"")</f>
        <v/>
      </c>
      <c r="AY75" s="179" t="str">
        <f ca="1">IF(ISNUMBER($A75),INDIRECT(CONCATENATE("'Instrument List'!D",(MATCH(E75,'Instrument List'!A:A,0))-0)),"")</f>
        <v/>
      </c>
      <c r="AZ75" s="179" t="str">
        <f ca="1">IF(ISNUMBER($A75),INDIRECT(CONCATENATE("'Instrument List'!C",(MATCH(E75,'Instrument List'!A:A,0))-0)),"")</f>
        <v/>
      </c>
      <c r="BA75" s="180" t="str">
        <f ca="1">IF(ISNUMBER(A75),INDIRECT(CONCATENATE("'Instrument List'!E",(MATCH(E75,'Instrument List'!A:A,0))-0)),"")</f>
        <v/>
      </c>
      <c r="BB75" s="181" t="str">
        <f t="shared" ref="BB75:BB138" si="82">IF(ISNUMBER(A75),AQ75/AY75,"")</f>
        <v/>
      </c>
      <c r="BC75" s="181" t="str">
        <f t="shared" ref="BC75:BC138" si="83">IF(ISNUMBER(A75),(AQ75/AY75)/(I75+K75+M75),"")</f>
        <v/>
      </c>
      <c r="BD75" s="181" t="str">
        <f ca="1">IF(ISNUMBER(A75),INDIRECT(CONCATENATE("'Instrument List'!F",(MATCH(E75,'Instrument List'!A:A,0))-0)),"")</f>
        <v/>
      </c>
    </row>
    <row r="76" spans="1:56">
      <c r="A76" s="223" t="str">
        <f t="shared" si="63"/>
        <v/>
      </c>
      <c r="B76" s="224"/>
      <c r="C76" s="225"/>
      <c r="D76" s="182"/>
      <c r="E76" s="182"/>
      <c r="F76" s="182"/>
      <c r="G76" s="203"/>
      <c r="H76" s="218"/>
      <c r="I76" s="213"/>
      <c r="J76" s="207"/>
      <c r="K76" s="213"/>
      <c r="L76" s="207"/>
      <c r="M76" s="213"/>
      <c r="N76" s="207"/>
      <c r="O76" s="183" t="str">
        <f t="shared" si="64"/>
        <v/>
      </c>
      <c r="P76" s="184"/>
      <c r="Q76" s="184"/>
      <c r="R76" s="275"/>
      <c r="S76" s="185" t="str">
        <f t="shared" si="65"/>
        <v/>
      </c>
      <c r="T76" s="185" t="str">
        <f t="shared" si="66"/>
        <v/>
      </c>
      <c r="U76" s="275"/>
      <c r="V76" s="275"/>
      <c r="W76" s="276" t="str">
        <f t="shared" si="67"/>
        <v/>
      </c>
      <c r="X76" s="276" t="str">
        <f t="shared" si="68"/>
        <v/>
      </c>
      <c r="Y76" s="276" t="str">
        <f t="shared" si="69"/>
        <v/>
      </c>
      <c r="Z76" s="275"/>
      <c r="AA76" s="184"/>
      <c r="AB76" s="184"/>
      <c r="AC76" s="185" t="str">
        <f t="shared" si="70"/>
        <v/>
      </c>
      <c r="AD76" s="185" t="str">
        <f t="shared" si="71"/>
        <v/>
      </c>
      <c r="AE76" s="186"/>
      <c r="AF76" s="187" t="str">
        <f t="shared" si="72"/>
        <v/>
      </c>
      <c r="AG76" s="182"/>
      <c r="AH76" s="184"/>
      <c r="AI76" s="184"/>
      <c r="AJ76" s="182"/>
      <c r="AK76" s="188" t="str">
        <f t="shared" si="73"/>
        <v/>
      </c>
      <c r="AL76" s="188" t="str">
        <f t="shared" si="74"/>
        <v/>
      </c>
      <c r="AM76" s="188" t="str">
        <f t="shared" si="75"/>
        <v/>
      </c>
      <c r="AN76" s="359" t="str">
        <f>IF(Overview!$K$17='Internal Calcs'!$P$22,IF(AK76="","",AK76),IF(Overview!$K$17='Internal Calcs'!$P$23,IF(AK76="","",AK76),IF(ISNUMBER(A76),(IF(F76="Short",G76-H76,H76-G76)*AZ76-AX76),"")))</f>
        <v/>
      </c>
      <c r="AO76" s="401" t="str">
        <f>IF(Overview!$K$17='Internal Calcs'!$P$22,IF(AL76="","",AL76),IF(Overview!$K$17='Internal Calcs'!$P$23,IF(AL76="","",AL76),IF(ISNUMBER(A76),IF(AL76="",(IF(F76="Short",G76-H76,H76-G76)*AZ76-AX76),(IF(F76="Short",G76-J76,J76-G76)*AZ76-AX76)),"")))</f>
        <v/>
      </c>
      <c r="AP76" s="359" t="str">
        <f>IF(Overview!$K$17='Internal Calcs'!$P$22,"",IF(Overview!$K$17='Internal Calcs'!$P$23,IF(AM76="","",AM76),IF(ISNUMBER(A76),IF(AM76="",(IF(F76="Short",G76-H76,H76-G76)*AZ76-AX76),(IF(F76="Short",G76-L76,L76-G76)*AZ76-AX76)),"")))</f>
        <v/>
      </c>
      <c r="AQ76" s="188" t="str">
        <f t="shared" si="76"/>
        <v/>
      </c>
      <c r="AR76" s="188" t="str">
        <f t="shared" si="77"/>
        <v/>
      </c>
      <c r="AS76" s="188" t="str">
        <f t="shared" si="78"/>
        <v/>
      </c>
      <c r="AT76" s="188" t="str">
        <f>IF(ISNUMBER(A76),MAX($AS$2:AS76)-AS76,"")</f>
        <v/>
      </c>
      <c r="AU76" s="189" t="str">
        <f t="shared" si="79"/>
        <v/>
      </c>
      <c r="AV76" s="190" t="str">
        <f t="shared" si="80"/>
        <v/>
      </c>
      <c r="AW76" s="190" t="str">
        <f t="shared" si="81"/>
        <v/>
      </c>
      <c r="AX76" s="191" t="str">
        <f ca="1">IF(ISNUMBER($A76),INDIRECT(CONCATENATE("'Instrument List'!B",(MATCH(E76,'Instrument List'!A:A,0))-0)),"")</f>
        <v/>
      </c>
      <c r="AY76" s="191" t="str">
        <f ca="1">IF(ISNUMBER($A76),INDIRECT(CONCATENATE("'Instrument List'!D",(MATCH(E76,'Instrument List'!A:A,0))-0)),"")</f>
        <v/>
      </c>
      <c r="AZ76" s="191" t="str">
        <f ca="1">IF(ISNUMBER($A76),INDIRECT(CONCATENATE("'Instrument List'!C",(MATCH(E76,'Instrument List'!A:A,0))-0)),"")</f>
        <v/>
      </c>
      <c r="BA76" s="192" t="str">
        <f ca="1">IF(ISNUMBER(A76),INDIRECT(CONCATENATE("'Instrument List'!E",(MATCH(E76,'Instrument List'!A:A,0))-0)),"")</f>
        <v/>
      </c>
      <c r="BB76" s="193" t="str">
        <f t="shared" si="82"/>
        <v/>
      </c>
      <c r="BC76" s="193" t="str">
        <f t="shared" si="83"/>
        <v/>
      </c>
      <c r="BD76" s="193" t="str">
        <f ca="1">IF(ISNUMBER(A76),INDIRECT(CONCATENATE("'Instrument List'!F",(MATCH(E76,'Instrument List'!A:A,0))-0)),"")</f>
        <v/>
      </c>
    </row>
    <row r="77" spans="1:56">
      <c r="A77" s="220" t="str">
        <f t="shared" si="63"/>
        <v/>
      </c>
      <c r="B77" s="221"/>
      <c r="C77" s="222"/>
      <c r="D77" s="169"/>
      <c r="E77" s="169"/>
      <c r="F77" s="169"/>
      <c r="G77" s="202"/>
      <c r="H77" s="217"/>
      <c r="I77" s="212"/>
      <c r="J77" s="206"/>
      <c r="K77" s="212"/>
      <c r="L77" s="206"/>
      <c r="M77" s="212"/>
      <c r="N77" s="206"/>
      <c r="O77" s="170" t="str">
        <f t="shared" si="64"/>
        <v/>
      </c>
      <c r="P77" s="171"/>
      <c r="Q77" s="171"/>
      <c r="R77" s="171"/>
      <c r="S77" s="172" t="str">
        <f t="shared" si="65"/>
        <v/>
      </c>
      <c r="T77" s="172" t="str">
        <f t="shared" si="66"/>
        <v/>
      </c>
      <c r="U77" s="171"/>
      <c r="V77" s="171"/>
      <c r="W77" s="173" t="str">
        <f t="shared" si="67"/>
        <v/>
      </c>
      <c r="X77" s="173" t="str">
        <f t="shared" si="68"/>
        <v/>
      </c>
      <c r="Y77" s="173" t="str">
        <f t="shared" si="69"/>
        <v/>
      </c>
      <c r="Z77" s="171"/>
      <c r="AA77" s="171"/>
      <c r="AB77" s="171"/>
      <c r="AC77" s="172" t="str">
        <f t="shared" si="70"/>
        <v/>
      </c>
      <c r="AD77" s="172" t="str">
        <f t="shared" si="71"/>
        <v/>
      </c>
      <c r="AE77" s="174"/>
      <c r="AF77" s="175" t="str">
        <f t="shared" si="72"/>
        <v/>
      </c>
      <c r="AG77" s="169"/>
      <c r="AH77" s="171"/>
      <c r="AI77" s="171"/>
      <c r="AJ77" s="169"/>
      <c r="AK77" s="176" t="str">
        <f t="shared" si="73"/>
        <v/>
      </c>
      <c r="AL77" s="176" t="str">
        <f t="shared" si="74"/>
        <v/>
      </c>
      <c r="AM77" s="176" t="str">
        <f t="shared" si="75"/>
        <v/>
      </c>
      <c r="AN77" s="359" t="str">
        <f>IF(Overview!$K$17='Internal Calcs'!$P$22,IF(AK77="","",AK77),IF(Overview!$K$17='Internal Calcs'!$P$23,IF(AK77="","",AK77),IF(ISNUMBER(A77),(IF(F77="Short",G77-H77,H77-G77)*AZ77-AX77),"")))</f>
        <v/>
      </c>
      <c r="AO77" s="401" t="str">
        <f>IF(Overview!$K$17='Internal Calcs'!$P$22,IF(AL77="","",AL77),IF(Overview!$K$17='Internal Calcs'!$P$23,IF(AL77="","",AL77),IF(ISNUMBER(A77),IF(AL77="",(IF(F77="Short",G77-H77,H77-G77)*AZ77-AX77),(IF(F77="Short",G77-J77,J77-G77)*AZ77-AX77)),"")))</f>
        <v/>
      </c>
      <c r="AP77" s="359" t="str">
        <f>IF(Overview!$K$17='Internal Calcs'!$P$22,"",IF(Overview!$K$17='Internal Calcs'!$P$23,IF(AM77="","",AM77),IF(ISNUMBER(A77),IF(AM77="",(IF(F77="Short",G77-H77,H77-G77)*AZ77-AX77),(IF(F77="Short",G77-L77,L77-G77)*AZ77-AX77)),"")))</f>
        <v/>
      </c>
      <c r="AQ77" s="176" t="str">
        <f t="shared" si="76"/>
        <v/>
      </c>
      <c r="AR77" s="176" t="str">
        <f t="shared" si="77"/>
        <v/>
      </c>
      <c r="AS77" s="176" t="str">
        <f t="shared" si="78"/>
        <v/>
      </c>
      <c r="AT77" s="176" t="str">
        <f>IF(ISNUMBER(A77),MAX($AS$2:AS77)-AS77,"")</f>
        <v/>
      </c>
      <c r="AU77" s="177" t="str">
        <f t="shared" si="79"/>
        <v/>
      </c>
      <c r="AV77" s="178" t="str">
        <f t="shared" si="80"/>
        <v/>
      </c>
      <c r="AW77" s="178" t="str">
        <f t="shared" si="81"/>
        <v/>
      </c>
      <c r="AX77" s="179" t="str">
        <f ca="1">IF(ISNUMBER($A77),INDIRECT(CONCATENATE("'Instrument List'!B",(MATCH(E77,'Instrument List'!A:A,0))-0)),"")</f>
        <v/>
      </c>
      <c r="AY77" s="179" t="str">
        <f ca="1">IF(ISNUMBER($A77),INDIRECT(CONCATENATE("'Instrument List'!D",(MATCH(E77,'Instrument List'!A:A,0))-0)),"")</f>
        <v/>
      </c>
      <c r="AZ77" s="179" t="str">
        <f ca="1">IF(ISNUMBER($A77),INDIRECT(CONCATENATE("'Instrument List'!C",(MATCH(E77,'Instrument List'!A:A,0))-0)),"")</f>
        <v/>
      </c>
      <c r="BA77" s="180" t="str">
        <f ca="1">IF(ISNUMBER(A77),INDIRECT(CONCATENATE("'Instrument List'!E",(MATCH(E77,'Instrument List'!A:A,0))-0)),"")</f>
        <v/>
      </c>
      <c r="BB77" s="181" t="str">
        <f t="shared" si="82"/>
        <v/>
      </c>
      <c r="BC77" s="181" t="str">
        <f t="shared" si="83"/>
        <v/>
      </c>
      <c r="BD77" s="181" t="str">
        <f ca="1">IF(ISNUMBER(A77),INDIRECT(CONCATENATE("'Instrument List'!F",(MATCH(E77,'Instrument List'!A:A,0))-0)),"")</f>
        <v/>
      </c>
    </row>
    <row r="78" spans="1:56">
      <c r="A78" s="223" t="str">
        <f t="shared" si="63"/>
        <v/>
      </c>
      <c r="B78" s="224"/>
      <c r="C78" s="225"/>
      <c r="D78" s="182"/>
      <c r="E78" s="182"/>
      <c r="F78" s="182"/>
      <c r="G78" s="203"/>
      <c r="H78" s="218"/>
      <c r="I78" s="213"/>
      <c r="J78" s="207"/>
      <c r="K78" s="213"/>
      <c r="L78" s="207"/>
      <c r="M78" s="213"/>
      <c r="N78" s="207"/>
      <c r="O78" s="183" t="str">
        <f t="shared" si="64"/>
        <v/>
      </c>
      <c r="P78" s="184"/>
      <c r="Q78" s="184"/>
      <c r="R78" s="275"/>
      <c r="S78" s="185" t="str">
        <f t="shared" si="65"/>
        <v/>
      </c>
      <c r="T78" s="185" t="str">
        <f t="shared" si="66"/>
        <v/>
      </c>
      <c r="U78" s="275"/>
      <c r="V78" s="275"/>
      <c r="W78" s="276" t="str">
        <f t="shared" si="67"/>
        <v/>
      </c>
      <c r="X78" s="276" t="str">
        <f t="shared" si="68"/>
        <v/>
      </c>
      <c r="Y78" s="276" t="str">
        <f t="shared" si="69"/>
        <v/>
      </c>
      <c r="Z78" s="275"/>
      <c r="AA78" s="184"/>
      <c r="AB78" s="184"/>
      <c r="AC78" s="185" t="str">
        <f t="shared" si="70"/>
        <v/>
      </c>
      <c r="AD78" s="185" t="str">
        <f t="shared" si="71"/>
        <v/>
      </c>
      <c r="AE78" s="186"/>
      <c r="AF78" s="187" t="str">
        <f t="shared" si="72"/>
        <v/>
      </c>
      <c r="AG78" s="182"/>
      <c r="AH78" s="184"/>
      <c r="AI78" s="184"/>
      <c r="AJ78" s="182"/>
      <c r="AK78" s="188" t="str">
        <f t="shared" si="73"/>
        <v/>
      </c>
      <c r="AL78" s="188" t="str">
        <f t="shared" si="74"/>
        <v/>
      </c>
      <c r="AM78" s="188" t="str">
        <f t="shared" si="75"/>
        <v/>
      </c>
      <c r="AN78" s="359" t="str">
        <f>IF(Overview!$K$17='Internal Calcs'!$P$22,IF(AK78="","",AK78),IF(Overview!$K$17='Internal Calcs'!$P$23,IF(AK78="","",AK78),IF(ISNUMBER(A78),(IF(F78="Short",G78-H78,H78-G78)*AZ78-AX78),"")))</f>
        <v/>
      </c>
      <c r="AO78" s="401" t="str">
        <f>IF(Overview!$K$17='Internal Calcs'!$P$22,IF(AL78="","",AL78),IF(Overview!$K$17='Internal Calcs'!$P$23,IF(AL78="","",AL78),IF(ISNUMBER(A78),IF(AL78="",(IF(F78="Short",G78-H78,H78-G78)*AZ78-AX78),(IF(F78="Short",G78-J78,J78-G78)*AZ78-AX78)),"")))</f>
        <v/>
      </c>
      <c r="AP78" s="359" t="str">
        <f>IF(Overview!$K$17='Internal Calcs'!$P$22,"",IF(Overview!$K$17='Internal Calcs'!$P$23,IF(AM78="","",AM78),IF(ISNUMBER(A78),IF(AM78="",(IF(F78="Short",G78-H78,H78-G78)*AZ78-AX78),(IF(F78="Short",G78-L78,L78-G78)*AZ78-AX78)),"")))</f>
        <v/>
      </c>
      <c r="AQ78" s="188" t="str">
        <f t="shared" si="76"/>
        <v/>
      </c>
      <c r="AR78" s="188" t="str">
        <f t="shared" si="77"/>
        <v/>
      </c>
      <c r="AS78" s="188" t="str">
        <f t="shared" si="78"/>
        <v/>
      </c>
      <c r="AT78" s="188" t="str">
        <f>IF(ISNUMBER(A78),MAX($AS$2:AS78)-AS78,"")</f>
        <v/>
      </c>
      <c r="AU78" s="189" t="str">
        <f t="shared" si="79"/>
        <v/>
      </c>
      <c r="AV78" s="190" t="str">
        <f t="shared" si="80"/>
        <v/>
      </c>
      <c r="AW78" s="190" t="str">
        <f t="shared" si="81"/>
        <v/>
      </c>
      <c r="AX78" s="191" t="str">
        <f ca="1">IF(ISNUMBER($A78),INDIRECT(CONCATENATE("'Instrument List'!B",(MATCH(E78,'Instrument List'!A:A,0))-0)),"")</f>
        <v/>
      </c>
      <c r="AY78" s="191" t="str">
        <f ca="1">IF(ISNUMBER($A78),INDIRECT(CONCATENATE("'Instrument List'!D",(MATCH(E78,'Instrument List'!A:A,0))-0)),"")</f>
        <v/>
      </c>
      <c r="AZ78" s="191" t="str">
        <f ca="1">IF(ISNUMBER($A78),INDIRECT(CONCATENATE("'Instrument List'!C",(MATCH(E78,'Instrument List'!A:A,0))-0)),"")</f>
        <v/>
      </c>
      <c r="BA78" s="192" t="str">
        <f ca="1">IF(ISNUMBER(A78),INDIRECT(CONCATENATE("'Instrument List'!E",(MATCH(E78,'Instrument List'!A:A,0))-0)),"")</f>
        <v/>
      </c>
      <c r="BB78" s="193" t="str">
        <f t="shared" si="82"/>
        <v/>
      </c>
      <c r="BC78" s="193" t="str">
        <f t="shared" si="83"/>
        <v/>
      </c>
      <c r="BD78" s="193" t="str">
        <f ca="1">IF(ISNUMBER(A78),INDIRECT(CONCATENATE("'Instrument List'!F",(MATCH(E78,'Instrument List'!A:A,0))-0)),"")</f>
        <v/>
      </c>
    </row>
    <row r="79" spans="1:56">
      <c r="A79" s="220" t="str">
        <f t="shared" si="63"/>
        <v/>
      </c>
      <c r="B79" s="221"/>
      <c r="C79" s="222"/>
      <c r="D79" s="169"/>
      <c r="E79" s="169"/>
      <c r="F79" s="169"/>
      <c r="G79" s="202"/>
      <c r="H79" s="217"/>
      <c r="I79" s="212"/>
      <c r="J79" s="206"/>
      <c r="K79" s="212"/>
      <c r="L79" s="206"/>
      <c r="M79" s="212"/>
      <c r="N79" s="206"/>
      <c r="O79" s="170" t="str">
        <f t="shared" si="64"/>
        <v/>
      </c>
      <c r="P79" s="171"/>
      <c r="Q79" s="171"/>
      <c r="R79" s="171"/>
      <c r="S79" s="172" t="str">
        <f t="shared" si="65"/>
        <v/>
      </c>
      <c r="T79" s="172" t="str">
        <f t="shared" si="66"/>
        <v/>
      </c>
      <c r="U79" s="171"/>
      <c r="V79" s="171"/>
      <c r="W79" s="173" t="str">
        <f t="shared" si="67"/>
        <v/>
      </c>
      <c r="X79" s="173" t="str">
        <f t="shared" si="68"/>
        <v/>
      </c>
      <c r="Y79" s="173" t="str">
        <f t="shared" si="69"/>
        <v/>
      </c>
      <c r="Z79" s="171"/>
      <c r="AA79" s="171"/>
      <c r="AB79" s="171"/>
      <c r="AC79" s="172" t="str">
        <f t="shared" si="70"/>
        <v/>
      </c>
      <c r="AD79" s="172" t="str">
        <f t="shared" si="71"/>
        <v/>
      </c>
      <c r="AE79" s="174"/>
      <c r="AF79" s="175" t="str">
        <f t="shared" si="72"/>
        <v/>
      </c>
      <c r="AG79" s="169"/>
      <c r="AH79" s="171"/>
      <c r="AI79" s="171"/>
      <c r="AJ79" s="169"/>
      <c r="AK79" s="176" t="str">
        <f t="shared" si="73"/>
        <v/>
      </c>
      <c r="AL79" s="176" t="str">
        <f t="shared" si="74"/>
        <v/>
      </c>
      <c r="AM79" s="176" t="str">
        <f t="shared" si="75"/>
        <v/>
      </c>
      <c r="AN79" s="359" t="str">
        <f>IF(Overview!$K$17='Internal Calcs'!$P$22,IF(AK79="","",AK79),IF(Overview!$K$17='Internal Calcs'!$P$23,IF(AK79="","",AK79),IF(ISNUMBER(A79),(IF(F79="Short",G79-H79,H79-G79)*AZ79-AX79),"")))</f>
        <v/>
      </c>
      <c r="AO79" s="401" t="str">
        <f>IF(Overview!$K$17='Internal Calcs'!$P$22,IF(AL79="","",AL79),IF(Overview!$K$17='Internal Calcs'!$P$23,IF(AL79="","",AL79),IF(ISNUMBER(A79),IF(AL79="",(IF(F79="Short",G79-H79,H79-G79)*AZ79-AX79),(IF(F79="Short",G79-J79,J79-G79)*AZ79-AX79)),"")))</f>
        <v/>
      </c>
      <c r="AP79" s="359" t="str">
        <f>IF(Overview!$K$17='Internal Calcs'!$P$22,"",IF(Overview!$K$17='Internal Calcs'!$P$23,IF(AM79="","",AM79),IF(ISNUMBER(A79),IF(AM79="",(IF(F79="Short",G79-H79,H79-G79)*AZ79-AX79),(IF(F79="Short",G79-L79,L79-G79)*AZ79-AX79)),"")))</f>
        <v/>
      </c>
      <c r="AQ79" s="176" t="str">
        <f t="shared" si="76"/>
        <v/>
      </c>
      <c r="AR79" s="176" t="str">
        <f t="shared" si="77"/>
        <v/>
      </c>
      <c r="AS79" s="176" t="str">
        <f t="shared" si="78"/>
        <v/>
      </c>
      <c r="AT79" s="176" t="str">
        <f>IF(ISNUMBER(A79),MAX($AS$2:AS79)-AS79,"")</f>
        <v/>
      </c>
      <c r="AU79" s="177" t="str">
        <f t="shared" si="79"/>
        <v/>
      </c>
      <c r="AV79" s="178" t="str">
        <f t="shared" si="80"/>
        <v/>
      </c>
      <c r="AW79" s="178" t="str">
        <f t="shared" si="81"/>
        <v/>
      </c>
      <c r="AX79" s="179" t="str">
        <f ca="1">IF(ISNUMBER($A79),INDIRECT(CONCATENATE("'Instrument List'!B",(MATCH(E79,'Instrument List'!A:A,0))-0)),"")</f>
        <v/>
      </c>
      <c r="AY79" s="179" t="str">
        <f ca="1">IF(ISNUMBER($A79),INDIRECT(CONCATENATE("'Instrument List'!D",(MATCH(E79,'Instrument List'!A:A,0))-0)),"")</f>
        <v/>
      </c>
      <c r="AZ79" s="179" t="str">
        <f ca="1">IF(ISNUMBER($A79),INDIRECT(CONCATENATE("'Instrument List'!C",(MATCH(E79,'Instrument List'!A:A,0))-0)),"")</f>
        <v/>
      </c>
      <c r="BA79" s="180" t="str">
        <f ca="1">IF(ISNUMBER(A79),INDIRECT(CONCATENATE("'Instrument List'!E",(MATCH(E79,'Instrument List'!A:A,0))-0)),"")</f>
        <v/>
      </c>
      <c r="BB79" s="181" t="str">
        <f t="shared" si="82"/>
        <v/>
      </c>
      <c r="BC79" s="181" t="str">
        <f t="shared" si="83"/>
        <v/>
      </c>
      <c r="BD79" s="181" t="str">
        <f ca="1">IF(ISNUMBER(A79),INDIRECT(CONCATENATE("'Instrument List'!F",(MATCH(E79,'Instrument List'!A:A,0))-0)),"")</f>
        <v/>
      </c>
    </row>
    <row r="80" spans="1:56">
      <c r="A80" s="223" t="str">
        <f t="shared" si="63"/>
        <v/>
      </c>
      <c r="B80" s="224"/>
      <c r="C80" s="225"/>
      <c r="D80" s="182"/>
      <c r="E80" s="182"/>
      <c r="F80" s="182"/>
      <c r="G80" s="203"/>
      <c r="H80" s="218"/>
      <c r="I80" s="213"/>
      <c r="J80" s="207"/>
      <c r="K80" s="213"/>
      <c r="L80" s="207"/>
      <c r="M80" s="213"/>
      <c r="N80" s="207"/>
      <c r="O80" s="183" t="str">
        <f t="shared" si="64"/>
        <v/>
      </c>
      <c r="P80" s="184"/>
      <c r="Q80" s="184"/>
      <c r="R80" s="275"/>
      <c r="S80" s="185" t="str">
        <f t="shared" si="65"/>
        <v/>
      </c>
      <c r="T80" s="185" t="str">
        <f t="shared" si="66"/>
        <v/>
      </c>
      <c r="U80" s="275"/>
      <c r="V80" s="275"/>
      <c r="W80" s="276" t="str">
        <f t="shared" si="67"/>
        <v/>
      </c>
      <c r="X80" s="276" t="str">
        <f t="shared" si="68"/>
        <v/>
      </c>
      <c r="Y80" s="276" t="str">
        <f t="shared" si="69"/>
        <v/>
      </c>
      <c r="Z80" s="275"/>
      <c r="AA80" s="184"/>
      <c r="AB80" s="184"/>
      <c r="AC80" s="185" t="str">
        <f t="shared" si="70"/>
        <v/>
      </c>
      <c r="AD80" s="185" t="str">
        <f t="shared" si="71"/>
        <v/>
      </c>
      <c r="AE80" s="186"/>
      <c r="AF80" s="187" t="str">
        <f t="shared" si="72"/>
        <v/>
      </c>
      <c r="AG80" s="182"/>
      <c r="AH80" s="184"/>
      <c r="AI80" s="184"/>
      <c r="AJ80" s="182"/>
      <c r="AK80" s="188" t="str">
        <f t="shared" si="73"/>
        <v/>
      </c>
      <c r="AL80" s="188" t="str">
        <f t="shared" si="74"/>
        <v/>
      </c>
      <c r="AM80" s="188" t="str">
        <f t="shared" si="75"/>
        <v/>
      </c>
      <c r="AN80" s="359" t="str">
        <f>IF(Overview!$K$17='Internal Calcs'!$P$22,IF(AK80="","",AK80),IF(Overview!$K$17='Internal Calcs'!$P$23,IF(AK80="","",AK80),IF(ISNUMBER(A80),(IF(F80="Short",G80-H80,H80-G80)*AZ80-AX80),"")))</f>
        <v/>
      </c>
      <c r="AO80" s="401" t="str">
        <f>IF(Overview!$K$17='Internal Calcs'!$P$22,IF(AL80="","",AL80),IF(Overview!$K$17='Internal Calcs'!$P$23,IF(AL80="","",AL80),IF(ISNUMBER(A80),IF(AL80="",(IF(F80="Short",G80-H80,H80-G80)*AZ80-AX80),(IF(F80="Short",G80-J80,J80-G80)*AZ80-AX80)),"")))</f>
        <v/>
      </c>
      <c r="AP80" s="359" t="str">
        <f>IF(Overview!$K$17='Internal Calcs'!$P$22,"",IF(Overview!$K$17='Internal Calcs'!$P$23,IF(AM80="","",AM80),IF(ISNUMBER(A80),IF(AM80="",(IF(F80="Short",G80-H80,H80-G80)*AZ80-AX80),(IF(F80="Short",G80-L80,L80-G80)*AZ80-AX80)),"")))</f>
        <v/>
      </c>
      <c r="AQ80" s="188" t="str">
        <f t="shared" si="76"/>
        <v/>
      </c>
      <c r="AR80" s="188" t="str">
        <f t="shared" si="77"/>
        <v/>
      </c>
      <c r="AS80" s="188" t="str">
        <f t="shared" si="78"/>
        <v/>
      </c>
      <c r="AT80" s="188" t="str">
        <f>IF(ISNUMBER(A80),MAX($AS$2:AS80)-AS80,"")</f>
        <v/>
      </c>
      <c r="AU80" s="189" t="str">
        <f t="shared" si="79"/>
        <v/>
      </c>
      <c r="AV80" s="190" t="str">
        <f t="shared" si="80"/>
        <v/>
      </c>
      <c r="AW80" s="190" t="str">
        <f t="shared" si="81"/>
        <v/>
      </c>
      <c r="AX80" s="191" t="str">
        <f ca="1">IF(ISNUMBER($A80),INDIRECT(CONCATENATE("'Instrument List'!B",(MATCH(E80,'Instrument List'!A:A,0))-0)),"")</f>
        <v/>
      </c>
      <c r="AY80" s="191" t="str">
        <f ca="1">IF(ISNUMBER($A80),INDIRECT(CONCATENATE("'Instrument List'!D",(MATCH(E80,'Instrument List'!A:A,0))-0)),"")</f>
        <v/>
      </c>
      <c r="AZ80" s="191" t="str">
        <f ca="1">IF(ISNUMBER($A80),INDIRECT(CONCATENATE("'Instrument List'!C",(MATCH(E80,'Instrument List'!A:A,0))-0)),"")</f>
        <v/>
      </c>
      <c r="BA80" s="192" t="str">
        <f ca="1">IF(ISNUMBER(A80),INDIRECT(CONCATENATE("'Instrument List'!E",(MATCH(E80,'Instrument List'!A:A,0))-0)),"")</f>
        <v/>
      </c>
      <c r="BB80" s="193" t="str">
        <f t="shared" si="82"/>
        <v/>
      </c>
      <c r="BC80" s="193" t="str">
        <f t="shared" si="83"/>
        <v/>
      </c>
      <c r="BD80" s="193" t="str">
        <f ca="1">IF(ISNUMBER(A80),INDIRECT(CONCATENATE("'Instrument List'!F",(MATCH(E80,'Instrument List'!A:A,0))-0)),"")</f>
        <v/>
      </c>
    </row>
    <row r="81" spans="1:56">
      <c r="A81" s="220" t="str">
        <f t="shared" si="63"/>
        <v/>
      </c>
      <c r="B81" s="221"/>
      <c r="C81" s="222"/>
      <c r="D81" s="169"/>
      <c r="E81" s="169"/>
      <c r="F81" s="169"/>
      <c r="G81" s="202"/>
      <c r="H81" s="217"/>
      <c r="I81" s="212"/>
      <c r="J81" s="206"/>
      <c r="K81" s="212"/>
      <c r="L81" s="206"/>
      <c r="M81" s="212"/>
      <c r="N81" s="206"/>
      <c r="O81" s="170" t="str">
        <f t="shared" si="64"/>
        <v/>
      </c>
      <c r="P81" s="171"/>
      <c r="Q81" s="171"/>
      <c r="R81" s="171"/>
      <c r="S81" s="172" t="str">
        <f t="shared" si="65"/>
        <v/>
      </c>
      <c r="T81" s="172" t="str">
        <f t="shared" si="66"/>
        <v/>
      </c>
      <c r="U81" s="171"/>
      <c r="V81" s="171"/>
      <c r="W81" s="173" t="str">
        <f t="shared" si="67"/>
        <v/>
      </c>
      <c r="X81" s="173" t="str">
        <f t="shared" si="68"/>
        <v/>
      </c>
      <c r="Y81" s="173" t="str">
        <f t="shared" si="69"/>
        <v/>
      </c>
      <c r="Z81" s="171"/>
      <c r="AA81" s="171"/>
      <c r="AB81" s="171"/>
      <c r="AC81" s="172" t="str">
        <f t="shared" si="70"/>
        <v/>
      </c>
      <c r="AD81" s="172" t="str">
        <f t="shared" si="71"/>
        <v/>
      </c>
      <c r="AE81" s="174"/>
      <c r="AF81" s="175" t="str">
        <f t="shared" si="72"/>
        <v/>
      </c>
      <c r="AG81" s="169"/>
      <c r="AH81" s="171"/>
      <c r="AI81" s="171"/>
      <c r="AJ81" s="169"/>
      <c r="AK81" s="176" t="str">
        <f t="shared" si="73"/>
        <v/>
      </c>
      <c r="AL81" s="176" t="str">
        <f t="shared" si="74"/>
        <v/>
      </c>
      <c r="AM81" s="176" t="str">
        <f t="shared" si="75"/>
        <v/>
      </c>
      <c r="AN81" s="359" t="str">
        <f>IF(Overview!$K$17='Internal Calcs'!$P$22,IF(AK81="","",AK81),IF(Overview!$K$17='Internal Calcs'!$P$23,IF(AK81="","",AK81),IF(ISNUMBER(A81),(IF(F81="Short",G81-H81,H81-G81)*AZ81-AX81),"")))</f>
        <v/>
      </c>
      <c r="AO81" s="401" t="str">
        <f>IF(Overview!$K$17='Internal Calcs'!$P$22,IF(AL81="","",AL81),IF(Overview!$K$17='Internal Calcs'!$P$23,IF(AL81="","",AL81),IF(ISNUMBER(A81),IF(AL81="",(IF(F81="Short",G81-H81,H81-G81)*AZ81-AX81),(IF(F81="Short",G81-J81,J81-G81)*AZ81-AX81)),"")))</f>
        <v/>
      </c>
      <c r="AP81" s="359" t="str">
        <f>IF(Overview!$K$17='Internal Calcs'!$P$22,"",IF(Overview!$K$17='Internal Calcs'!$P$23,IF(AM81="","",AM81),IF(ISNUMBER(A81),IF(AM81="",(IF(F81="Short",G81-H81,H81-G81)*AZ81-AX81),(IF(F81="Short",G81-L81,L81-G81)*AZ81-AX81)),"")))</f>
        <v/>
      </c>
      <c r="AQ81" s="176" t="str">
        <f t="shared" si="76"/>
        <v/>
      </c>
      <c r="AR81" s="176" t="str">
        <f t="shared" si="77"/>
        <v/>
      </c>
      <c r="AS81" s="176" t="str">
        <f t="shared" si="78"/>
        <v/>
      </c>
      <c r="AT81" s="176" t="str">
        <f>IF(ISNUMBER(A81),MAX($AS$2:AS81)-AS81,"")</f>
        <v/>
      </c>
      <c r="AU81" s="177" t="str">
        <f t="shared" si="79"/>
        <v/>
      </c>
      <c r="AV81" s="178" t="str">
        <f t="shared" si="80"/>
        <v/>
      </c>
      <c r="AW81" s="178" t="str">
        <f t="shared" si="81"/>
        <v/>
      </c>
      <c r="AX81" s="179" t="str">
        <f ca="1">IF(ISNUMBER($A81),INDIRECT(CONCATENATE("'Instrument List'!B",(MATCH(E81,'Instrument List'!A:A,0))-0)),"")</f>
        <v/>
      </c>
      <c r="AY81" s="179" t="str">
        <f ca="1">IF(ISNUMBER($A81),INDIRECT(CONCATENATE("'Instrument List'!D",(MATCH(E81,'Instrument List'!A:A,0))-0)),"")</f>
        <v/>
      </c>
      <c r="AZ81" s="179" t="str">
        <f ca="1">IF(ISNUMBER($A81),INDIRECT(CONCATENATE("'Instrument List'!C",(MATCH(E81,'Instrument List'!A:A,0))-0)),"")</f>
        <v/>
      </c>
      <c r="BA81" s="180" t="str">
        <f ca="1">IF(ISNUMBER(A81),INDIRECT(CONCATENATE("'Instrument List'!E",(MATCH(E81,'Instrument List'!A:A,0))-0)),"")</f>
        <v/>
      </c>
      <c r="BB81" s="181" t="str">
        <f t="shared" si="82"/>
        <v/>
      </c>
      <c r="BC81" s="181" t="str">
        <f t="shared" si="83"/>
        <v/>
      </c>
      <c r="BD81" s="181" t="str">
        <f ca="1">IF(ISNUMBER(A81),INDIRECT(CONCATENATE("'Instrument List'!F",(MATCH(E81,'Instrument List'!A:A,0))-0)),"")</f>
        <v/>
      </c>
    </row>
    <row r="82" spans="1:56">
      <c r="A82" s="223" t="str">
        <f t="shared" si="63"/>
        <v/>
      </c>
      <c r="B82" s="224"/>
      <c r="C82" s="225"/>
      <c r="D82" s="182"/>
      <c r="E82" s="182"/>
      <c r="F82" s="182"/>
      <c r="G82" s="203"/>
      <c r="H82" s="218"/>
      <c r="I82" s="213"/>
      <c r="J82" s="207"/>
      <c r="K82" s="213"/>
      <c r="L82" s="207"/>
      <c r="M82" s="213"/>
      <c r="N82" s="207"/>
      <c r="O82" s="183" t="str">
        <f t="shared" si="64"/>
        <v/>
      </c>
      <c r="P82" s="184"/>
      <c r="Q82" s="184"/>
      <c r="R82" s="275"/>
      <c r="S82" s="185" t="str">
        <f t="shared" si="65"/>
        <v/>
      </c>
      <c r="T82" s="185" t="str">
        <f t="shared" si="66"/>
        <v/>
      </c>
      <c r="U82" s="275"/>
      <c r="V82" s="275"/>
      <c r="W82" s="276" t="str">
        <f t="shared" si="67"/>
        <v/>
      </c>
      <c r="X82" s="276" t="str">
        <f t="shared" si="68"/>
        <v/>
      </c>
      <c r="Y82" s="276" t="str">
        <f t="shared" si="69"/>
        <v/>
      </c>
      <c r="Z82" s="275"/>
      <c r="AA82" s="184"/>
      <c r="AB82" s="184"/>
      <c r="AC82" s="185" t="str">
        <f t="shared" si="70"/>
        <v/>
      </c>
      <c r="AD82" s="185" t="str">
        <f t="shared" si="71"/>
        <v/>
      </c>
      <c r="AE82" s="186"/>
      <c r="AF82" s="187" t="str">
        <f t="shared" si="72"/>
        <v/>
      </c>
      <c r="AG82" s="182"/>
      <c r="AH82" s="184"/>
      <c r="AI82" s="184"/>
      <c r="AJ82" s="182"/>
      <c r="AK82" s="188" t="str">
        <f t="shared" si="73"/>
        <v/>
      </c>
      <c r="AL82" s="188" t="str">
        <f t="shared" si="74"/>
        <v/>
      </c>
      <c r="AM82" s="188" t="str">
        <f t="shared" si="75"/>
        <v/>
      </c>
      <c r="AN82" s="359" t="str">
        <f>IF(Overview!$K$17='Internal Calcs'!$P$22,IF(AK82="","",AK82),IF(Overview!$K$17='Internal Calcs'!$P$23,IF(AK82="","",AK82),IF(ISNUMBER(A82),(IF(F82="Short",G82-H82,H82-G82)*AZ82-AX82),"")))</f>
        <v/>
      </c>
      <c r="AO82" s="401" t="str">
        <f>IF(Overview!$K$17='Internal Calcs'!$P$22,IF(AL82="","",AL82),IF(Overview!$K$17='Internal Calcs'!$P$23,IF(AL82="","",AL82),IF(ISNUMBER(A82),IF(AL82="",(IF(F82="Short",G82-H82,H82-G82)*AZ82-AX82),(IF(F82="Short",G82-J82,J82-G82)*AZ82-AX82)),"")))</f>
        <v/>
      </c>
      <c r="AP82" s="359" t="str">
        <f>IF(Overview!$K$17='Internal Calcs'!$P$22,"",IF(Overview!$K$17='Internal Calcs'!$P$23,IF(AM82="","",AM82),IF(ISNUMBER(A82),IF(AM82="",(IF(F82="Short",G82-H82,H82-G82)*AZ82-AX82),(IF(F82="Short",G82-L82,L82-G82)*AZ82-AX82)),"")))</f>
        <v/>
      </c>
      <c r="AQ82" s="188" t="str">
        <f t="shared" si="76"/>
        <v/>
      </c>
      <c r="AR82" s="188" t="str">
        <f t="shared" si="77"/>
        <v/>
      </c>
      <c r="AS82" s="188" t="str">
        <f t="shared" si="78"/>
        <v/>
      </c>
      <c r="AT82" s="188" t="str">
        <f>IF(ISNUMBER(A82),MAX($AS$2:AS82)-AS82,"")</f>
        <v/>
      </c>
      <c r="AU82" s="189" t="str">
        <f t="shared" si="79"/>
        <v/>
      </c>
      <c r="AV82" s="190" t="str">
        <f t="shared" si="80"/>
        <v/>
      </c>
      <c r="AW82" s="190" t="str">
        <f t="shared" si="81"/>
        <v/>
      </c>
      <c r="AX82" s="191" t="str">
        <f ca="1">IF(ISNUMBER($A82),INDIRECT(CONCATENATE("'Instrument List'!B",(MATCH(E82,'Instrument List'!A:A,0))-0)),"")</f>
        <v/>
      </c>
      <c r="AY82" s="191" t="str">
        <f ca="1">IF(ISNUMBER($A82),INDIRECT(CONCATENATE("'Instrument List'!D",(MATCH(E82,'Instrument List'!A:A,0))-0)),"")</f>
        <v/>
      </c>
      <c r="AZ82" s="191" t="str">
        <f ca="1">IF(ISNUMBER($A82),INDIRECT(CONCATENATE("'Instrument List'!C",(MATCH(E82,'Instrument List'!A:A,0))-0)),"")</f>
        <v/>
      </c>
      <c r="BA82" s="192" t="str">
        <f ca="1">IF(ISNUMBER(A82),INDIRECT(CONCATENATE("'Instrument List'!E",(MATCH(E82,'Instrument List'!A:A,0))-0)),"")</f>
        <v/>
      </c>
      <c r="BB82" s="193" t="str">
        <f t="shared" si="82"/>
        <v/>
      </c>
      <c r="BC82" s="193" t="str">
        <f t="shared" si="83"/>
        <v/>
      </c>
      <c r="BD82" s="193" t="str">
        <f ca="1">IF(ISNUMBER(A82),INDIRECT(CONCATENATE("'Instrument List'!F",(MATCH(E82,'Instrument List'!A:A,0))-0)),"")</f>
        <v/>
      </c>
    </row>
    <row r="83" spans="1:56">
      <c r="A83" s="220" t="str">
        <f t="shared" si="63"/>
        <v/>
      </c>
      <c r="B83" s="221"/>
      <c r="C83" s="222"/>
      <c r="D83" s="169"/>
      <c r="E83" s="169"/>
      <c r="F83" s="169"/>
      <c r="G83" s="202"/>
      <c r="H83" s="217"/>
      <c r="I83" s="212"/>
      <c r="J83" s="206"/>
      <c r="K83" s="212"/>
      <c r="L83" s="206"/>
      <c r="M83" s="212"/>
      <c r="N83" s="206"/>
      <c r="O83" s="170" t="str">
        <f t="shared" si="64"/>
        <v/>
      </c>
      <c r="P83" s="171"/>
      <c r="Q83" s="171"/>
      <c r="R83" s="171"/>
      <c r="S83" s="172" t="str">
        <f t="shared" si="65"/>
        <v/>
      </c>
      <c r="T83" s="172" t="str">
        <f t="shared" si="66"/>
        <v/>
      </c>
      <c r="U83" s="171"/>
      <c r="V83" s="171"/>
      <c r="W83" s="173" t="str">
        <f t="shared" si="67"/>
        <v/>
      </c>
      <c r="X83" s="173" t="str">
        <f t="shared" si="68"/>
        <v/>
      </c>
      <c r="Y83" s="173" t="str">
        <f t="shared" si="69"/>
        <v/>
      </c>
      <c r="Z83" s="171"/>
      <c r="AA83" s="171"/>
      <c r="AB83" s="171"/>
      <c r="AC83" s="172" t="str">
        <f t="shared" si="70"/>
        <v/>
      </c>
      <c r="AD83" s="172" t="str">
        <f t="shared" si="71"/>
        <v/>
      </c>
      <c r="AE83" s="174"/>
      <c r="AF83" s="175" t="str">
        <f t="shared" si="72"/>
        <v/>
      </c>
      <c r="AG83" s="169"/>
      <c r="AH83" s="171"/>
      <c r="AI83" s="171"/>
      <c r="AJ83" s="169"/>
      <c r="AK83" s="176" t="str">
        <f t="shared" si="73"/>
        <v/>
      </c>
      <c r="AL83" s="176" t="str">
        <f t="shared" si="74"/>
        <v/>
      </c>
      <c r="AM83" s="176" t="str">
        <f t="shared" si="75"/>
        <v/>
      </c>
      <c r="AN83" s="359" t="str">
        <f>IF(Overview!$K$17='Internal Calcs'!$P$22,IF(AK83="","",AK83),IF(Overview!$K$17='Internal Calcs'!$P$23,IF(AK83="","",AK83),IF(ISNUMBER(A83),(IF(F83="Short",G83-H83,H83-G83)*AZ83-AX83),"")))</f>
        <v/>
      </c>
      <c r="AO83" s="401" t="str">
        <f>IF(Overview!$K$17='Internal Calcs'!$P$22,IF(AL83="","",AL83),IF(Overview!$K$17='Internal Calcs'!$P$23,IF(AL83="","",AL83),IF(ISNUMBER(A83),IF(AL83="",(IF(F83="Short",G83-H83,H83-G83)*AZ83-AX83),(IF(F83="Short",G83-J83,J83-G83)*AZ83-AX83)),"")))</f>
        <v/>
      </c>
      <c r="AP83" s="359" t="str">
        <f>IF(Overview!$K$17='Internal Calcs'!$P$22,"",IF(Overview!$K$17='Internal Calcs'!$P$23,IF(AM83="","",AM83),IF(ISNUMBER(A83),IF(AM83="",(IF(F83="Short",G83-H83,H83-G83)*AZ83-AX83),(IF(F83="Short",G83-L83,L83-G83)*AZ83-AX83)),"")))</f>
        <v/>
      </c>
      <c r="AQ83" s="176" t="str">
        <f t="shared" si="76"/>
        <v/>
      </c>
      <c r="AR83" s="176" t="str">
        <f t="shared" si="77"/>
        <v/>
      </c>
      <c r="AS83" s="176" t="str">
        <f t="shared" si="78"/>
        <v/>
      </c>
      <c r="AT83" s="176" t="str">
        <f>IF(ISNUMBER(A83),MAX($AS$2:AS83)-AS83,"")</f>
        <v/>
      </c>
      <c r="AU83" s="177" t="str">
        <f t="shared" si="79"/>
        <v/>
      </c>
      <c r="AV83" s="178" t="str">
        <f t="shared" si="80"/>
        <v/>
      </c>
      <c r="AW83" s="178" t="str">
        <f t="shared" si="81"/>
        <v/>
      </c>
      <c r="AX83" s="179" t="str">
        <f ca="1">IF(ISNUMBER($A83),INDIRECT(CONCATENATE("'Instrument List'!B",(MATCH(E83,'Instrument List'!A:A,0))-0)),"")</f>
        <v/>
      </c>
      <c r="AY83" s="179" t="str">
        <f ca="1">IF(ISNUMBER($A83),INDIRECT(CONCATENATE("'Instrument List'!D",(MATCH(E83,'Instrument List'!A:A,0))-0)),"")</f>
        <v/>
      </c>
      <c r="AZ83" s="179" t="str">
        <f ca="1">IF(ISNUMBER($A83),INDIRECT(CONCATENATE("'Instrument List'!C",(MATCH(E83,'Instrument List'!A:A,0))-0)),"")</f>
        <v/>
      </c>
      <c r="BA83" s="180" t="str">
        <f ca="1">IF(ISNUMBER(A83),INDIRECT(CONCATENATE("'Instrument List'!E",(MATCH(E83,'Instrument List'!A:A,0))-0)),"")</f>
        <v/>
      </c>
      <c r="BB83" s="181" t="str">
        <f t="shared" si="82"/>
        <v/>
      </c>
      <c r="BC83" s="181" t="str">
        <f t="shared" si="83"/>
        <v/>
      </c>
      <c r="BD83" s="181" t="str">
        <f ca="1">IF(ISNUMBER(A83),INDIRECT(CONCATENATE("'Instrument List'!F",(MATCH(E83,'Instrument List'!A:A,0))-0)),"")</f>
        <v/>
      </c>
    </row>
    <row r="84" spans="1:56">
      <c r="A84" s="223" t="str">
        <f t="shared" si="63"/>
        <v/>
      </c>
      <c r="B84" s="224"/>
      <c r="C84" s="225"/>
      <c r="D84" s="182"/>
      <c r="E84" s="182"/>
      <c r="F84" s="182"/>
      <c r="G84" s="203"/>
      <c r="H84" s="218"/>
      <c r="I84" s="213"/>
      <c r="J84" s="207"/>
      <c r="K84" s="213"/>
      <c r="L84" s="207"/>
      <c r="M84" s="213"/>
      <c r="N84" s="207"/>
      <c r="O84" s="183" t="str">
        <f t="shared" si="64"/>
        <v/>
      </c>
      <c r="P84" s="184"/>
      <c r="Q84" s="184"/>
      <c r="R84" s="275"/>
      <c r="S84" s="185" t="str">
        <f t="shared" si="65"/>
        <v/>
      </c>
      <c r="T84" s="185" t="str">
        <f t="shared" si="66"/>
        <v/>
      </c>
      <c r="U84" s="275"/>
      <c r="V84" s="275"/>
      <c r="W84" s="276" t="str">
        <f t="shared" si="67"/>
        <v/>
      </c>
      <c r="X84" s="276" t="str">
        <f t="shared" si="68"/>
        <v/>
      </c>
      <c r="Y84" s="276" t="str">
        <f t="shared" si="69"/>
        <v/>
      </c>
      <c r="Z84" s="275"/>
      <c r="AA84" s="184"/>
      <c r="AB84" s="184"/>
      <c r="AC84" s="185" t="str">
        <f t="shared" si="70"/>
        <v/>
      </c>
      <c r="AD84" s="185" t="str">
        <f t="shared" si="71"/>
        <v/>
      </c>
      <c r="AE84" s="186"/>
      <c r="AF84" s="187" t="str">
        <f t="shared" si="72"/>
        <v/>
      </c>
      <c r="AG84" s="182"/>
      <c r="AH84" s="184"/>
      <c r="AI84" s="184"/>
      <c r="AJ84" s="182"/>
      <c r="AK84" s="188" t="str">
        <f t="shared" si="73"/>
        <v/>
      </c>
      <c r="AL84" s="188" t="str">
        <f t="shared" si="74"/>
        <v/>
      </c>
      <c r="AM84" s="188" t="str">
        <f t="shared" si="75"/>
        <v/>
      </c>
      <c r="AN84" s="359" t="str">
        <f>IF(Overview!$K$17='Internal Calcs'!$P$22,IF(AK84="","",AK84),IF(Overview!$K$17='Internal Calcs'!$P$23,IF(AK84="","",AK84),IF(ISNUMBER(A84),(IF(F84="Short",G84-H84,H84-G84)*AZ84-AX84),"")))</f>
        <v/>
      </c>
      <c r="AO84" s="401" t="str">
        <f>IF(Overview!$K$17='Internal Calcs'!$P$22,IF(AL84="","",AL84),IF(Overview!$K$17='Internal Calcs'!$P$23,IF(AL84="","",AL84),IF(ISNUMBER(A84),IF(AL84="",(IF(F84="Short",G84-H84,H84-G84)*AZ84-AX84),(IF(F84="Short",G84-J84,J84-G84)*AZ84-AX84)),"")))</f>
        <v/>
      </c>
      <c r="AP84" s="359" t="str">
        <f>IF(Overview!$K$17='Internal Calcs'!$P$22,"",IF(Overview!$K$17='Internal Calcs'!$P$23,IF(AM84="","",AM84),IF(ISNUMBER(A84),IF(AM84="",(IF(F84="Short",G84-H84,H84-G84)*AZ84-AX84),(IF(F84="Short",G84-L84,L84-G84)*AZ84-AX84)),"")))</f>
        <v/>
      </c>
      <c r="AQ84" s="188" t="str">
        <f t="shared" si="76"/>
        <v/>
      </c>
      <c r="AR84" s="188" t="str">
        <f t="shared" si="77"/>
        <v/>
      </c>
      <c r="AS84" s="188" t="str">
        <f t="shared" si="78"/>
        <v/>
      </c>
      <c r="AT84" s="188" t="str">
        <f>IF(ISNUMBER(A84),MAX($AS$2:AS84)-AS84,"")</f>
        <v/>
      </c>
      <c r="AU84" s="189" t="str">
        <f t="shared" si="79"/>
        <v/>
      </c>
      <c r="AV84" s="190" t="str">
        <f t="shared" si="80"/>
        <v/>
      </c>
      <c r="AW84" s="190" t="str">
        <f t="shared" si="81"/>
        <v/>
      </c>
      <c r="AX84" s="191" t="str">
        <f ca="1">IF(ISNUMBER($A84),INDIRECT(CONCATENATE("'Instrument List'!B",(MATCH(E84,'Instrument List'!A:A,0))-0)),"")</f>
        <v/>
      </c>
      <c r="AY84" s="191" t="str">
        <f ca="1">IF(ISNUMBER($A84),INDIRECT(CONCATENATE("'Instrument List'!D",(MATCH(E84,'Instrument List'!A:A,0))-0)),"")</f>
        <v/>
      </c>
      <c r="AZ84" s="191" t="str">
        <f ca="1">IF(ISNUMBER($A84),INDIRECT(CONCATENATE("'Instrument List'!C",(MATCH(E84,'Instrument List'!A:A,0))-0)),"")</f>
        <v/>
      </c>
      <c r="BA84" s="192" t="str">
        <f ca="1">IF(ISNUMBER(A84),INDIRECT(CONCATENATE("'Instrument List'!E",(MATCH(E84,'Instrument List'!A:A,0))-0)),"")</f>
        <v/>
      </c>
      <c r="BB84" s="193" t="str">
        <f t="shared" si="82"/>
        <v/>
      </c>
      <c r="BC84" s="193" t="str">
        <f t="shared" si="83"/>
        <v/>
      </c>
      <c r="BD84" s="193" t="str">
        <f ca="1">IF(ISNUMBER(A84),INDIRECT(CONCATENATE("'Instrument List'!F",(MATCH(E84,'Instrument List'!A:A,0))-0)),"")</f>
        <v/>
      </c>
    </row>
    <row r="85" spans="1:56">
      <c r="A85" s="220" t="str">
        <f t="shared" si="63"/>
        <v/>
      </c>
      <c r="B85" s="221"/>
      <c r="C85" s="222"/>
      <c r="D85" s="169"/>
      <c r="E85" s="169"/>
      <c r="F85" s="169"/>
      <c r="G85" s="202"/>
      <c r="H85" s="217"/>
      <c r="I85" s="212"/>
      <c r="J85" s="206"/>
      <c r="K85" s="212"/>
      <c r="L85" s="206"/>
      <c r="M85" s="212"/>
      <c r="N85" s="206"/>
      <c r="O85" s="170" t="str">
        <f t="shared" si="64"/>
        <v/>
      </c>
      <c r="P85" s="171"/>
      <c r="Q85" s="171"/>
      <c r="R85" s="171"/>
      <c r="S85" s="172" t="str">
        <f t="shared" si="65"/>
        <v/>
      </c>
      <c r="T85" s="172" t="str">
        <f t="shared" si="66"/>
        <v/>
      </c>
      <c r="U85" s="171"/>
      <c r="V85" s="171"/>
      <c r="W85" s="173" t="str">
        <f t="shared" si="67"/>
        <v/>
      </c>
      <c r="X85" s="173" t="str">
        <f t="shared" si="68"/>
        <v/>
      </c>
      <c r="Y85" s="173" t="str">
        <f t="shared" si="69"/>
        <v/>
      </c>
      <c r="Z85" s="171"/>
      <c r="AA85" s="171"/>
      <c r="AB85" s="171"/>
      <c r="AC85" s="172" t="str">
        <f t="shared" si="70"/>
        <v/>
      </c>
      <c r="AD85" s="172" t="str">
        <f t="shared" si="71"/>
        <v/>
      </c>
      <c r="AE85" s="174"/>
      <c r="AF85" s="175" t="str">
        <f t="shared" si="72"/>
        <v/>
      </c>
      <c r="AG85" s="169"/>
      <c r="AH85" s="171"/>
      <c r="AI85" s="171"/>
      <c r="AJ85" s="169"/>
      <c r="AK85" s="176" t="str">
        <f t="shared" si="73"/>
        <v/>
      </c>
      <c r="AL85" s="176" t="str">
        <f t="shared" si="74"/>
        <v/>
      </c>
      <c r="AM85" s="176" t="str">
        <f t="shared" si="75"/>
        <v/>
      </c>
      <c r="AN85" s="359" t="str">
        <f>IF(Overview!$K$17='Internal Calcs'!$P$22,IF(AK85="","",AK85),IF(Overview!$K$17='Internal Calcs'!$P$23,IF(AK85="","",AK85),IF(ISNUMBER(A85),(IF(F85="Short",G85-H85,H85-G85)*AZ85-AX85),"")))</f>
        <v/>
      </c>
      <c r="AO85" s="401" t="str">
        <f>IF(Overview!$K$17='Internal Calcs'!$P$22,IF(AL85="","",AL85),IF(Overview!$K$17='Internal Calcs'!$P$23,IF(AL85="","",AL85),IF(ISNUMBER(A85),IF(AL85="",(IF(F85="Short",G85-H85,H85-G85)*AZ85-AX85),(IF(F85="Short",G85-J85,J85-G85)*AZ85-AX85)),"")))</f>
        <v/>
      </c>
      <c r="AP85" s="359" t="str">
        <f>IF(Overview!$K$17='Internal Calcs'!$P$22,"",IF(Overview!$K$17='Internal Calcs'!$P$23,IF(AM85="","",AM85),IF(ISNUMBER(A85),IF(AM85="",(IF(F85="Short",G85-H85,H85-G85)*AZ85-AX85),(IF(F85="Short",G85-L85,L85-G85)*AZ85-AX85)),"")))</f>
        <v/>
      </c>
      <c r="AQ85" s="176" t="str">
        <f t="shared" si="76"/>
        <v/>
      </c>
      <c r="AR85" s="176" t="str">
        <f t="shared" si="77"/>
        <v/>
      </c>
      <c r="AS85" s="176" t="str">
        <f t="shared" si="78"/>
        <v/>
      </c>
      <c r="AT85" s="176" t="str">
        <f>IF(ISNUMBER(A85),MAX($AS$2:AS85)-AS85,"")</f>
        <v/>
      </c>
      <c r="AU85" s="177" t="str">
        <f t="shared" si="79"/>
        <v/>
      </c>
      <c r="AV85" s="178" t="str">
        <f t="shared" si="80"/>
        <v/>
      </c>
      <c r="AW85" s="178" t="str">
        <f t="shared" si="81"/>
        <v/>
      </c>
      <c r="AX85" s="179" t="str">
        <f ca="1">IF(ISNUMBER($A85),INDIRECT(CONCATENATE("'Instrument List'!B",(MATCH(E85,'Instrument List'!A:A,0))-0)),"")</f>
        <v/>
      </c>
      <c r="AY85" s="179" t="str">
        <f ca="1">IF(ISNUMBER($A85),INDIRECT(CONCATENATE("'Instrument List'!D",(MATCH(E85,'Instrument List'!A:A,0))-0)),"")</f>
        <v/>
      </c>
      <c r="AZ85" s="179" t="str">
        <f ca="1">IF(ISNUMBER($A85),INDIRECT(CONCATENATE("'Instrument List'!C",(MATCH(E85,'Instrument List'!A:A,0))-0)),"")</f>
        <v/>
      </c>
      <c r="BA85" s="180" t="str">
        <f ca="1">IF(ISNUMBER(A85),INDIRECT(CONCATENATE("'Instrument List'!E",(MATCH(E85,'Instrument List'!A:A,0))-0)),"")</f>
        <v/>
      </c>
      <c r="BB85" s="181" t="str">
        <f t="shared" si="82"/>
        <v/>
      </c>
      <c r="BC85" s="181" t="str">
        <f t="shared" si="83"/>
        <v/>
      </c>
      <c r="BD85" s="181" t="str">
        <f ca="1">IF(ISNUMBER(A85),INDIRECT(CONCATENATE("'Instrument List'!F",(MATCH(E85,'Instrument List'!A:A,0))-0)),"")</f>
        <v/>
      </c>
    </row>
    <row r="86" spans="1:56">
      <c r="A86" s="223" t="str">
        <f t="shared" si="63"/>
        <v/>
      </c>
      <c r="B86" s="224"/>
      <c r="C86" s="225"/>
      <c r="D86" s="182"/>
      <c r="E86" s="182"/>
      <c r="F86" s="182"/>
      <c r="G86" s="203"/>
      <c r="H86" s="218"/>
      <c r="I86" s="213"/>
      <c r="J86" s="207"/>
      <c r="K86" s="213"/>
      <c r="L86" s="207"/>
      <c r="M86" s="213"/>
      <c r="N86" s="207"/>
      <c r="O86" s="183" t="str">
        <f t="shared" si="64"/>
        <v/>
      </c>
      <c r="P86" s="184"/>
      <c r="Q86" s="184"/>
      <c r="R86" s="275"/>
      <c r="S86" s="185" t="str">
        <f t="shared" si="65"/>
        <v/>
      </c>
      <c r="T86" s="185" t="str">
        <f t="shared" si="66"/>
        <v/>
      </c>
      <c r="U86" s="275"/>
      <c r="V86" s="275"/>
      <c r="W86" s="276" t="str">
        <f t="shared" si="67"/>
        <v/>
      </c>
      <c r="X86" s="276" t="str">
        <f t="shared" si="68"/>
        <v/>
      </c>
      <c r="Y86" s="276" t="str">
        <f t="shared" si="69"/>
        <v/>
      </c>
      <c r="Z86" s="275"/>
      <c r="AA86" s="184"/>
      <c r="AB86" s="184"/>
      <c r="AC86" s="185" t="str">
        <f t="shared" si="70"/>
        <v/>
      </c>
      <c r="AD86" s="185" t="str">
        <f t="shared" si="71"/>
        <v/>
      </c>
      <c r="AE86" s="186"/>
      <c r="AF86" s="187" t="str">
        <f t="shared" si="72"/>
        <v/>
      </c>
      <c r="AG86" s="182"/>
      <c r="AH86" s="184"/>
      <c r="AI86" s="184"/>
      <c r="AJ86" s="182"/>
      <c r="AK86" s="188" t="str">
        <f t="shared" si="73"/>
        <v/>
      </c>
      <c r="AL86" s="188" t="str">
        <f t="shared" si="74"/>
        <v/>
      </c>
      <c r="AM86" s="188" t="str">
        <f t="shared" si="75"/>
        <v/>
      </c>
      <c r="AN86" s="359" t="str">
        <f>IF(Overview!$K$17='Internal Calcs'!$P$22,IF(AK86="","",AK86),IF(Overview!$K$17='Internal Calcs'!$P$23,IF(AK86="","",AK86),IF(ISNUMBER(A86),(IF(F86="Short",G86-H86,H86-G86)*AZ86-AX86),"")))</f>
        <v/>
      </c>
      <c r="AO86" s="401" t="str">
        <f>IF(Overview!$K$17='Internal Calcs'!$P$22,IF(AL86="","",AL86),IF(Overview!$K$17='Internal Calcs'!$P$23,IF(AL86="","",AL86),IF(ISNUMBER(A86),IF(AL86="",(IF(F86="Short",G86-H86,H86-G86)*AZ86-AX86),(IF(F86="Short",G86-J86,J86-G86)*AZ86-AX86)),"")))</f>
        <v/>
      </c>
      <c r="AP86" s="359" t="str">
        <f>IF(Overview!$K$17='Internal Calcs'!$P$22,"",IF(Overview!$K$17='Internal Calcs'!$P$23,IF(AM86="","",AM86),IF(ISNUMBER(A86),IF(AM86="",(IF(F86="Short",G86-H86,H86-G86)*AZ86-AX86),(IF(F86="Short",G86-L86,L86-G86)*AZ86-AX86)),"")))</f>
        <v/>
      </c>
      <c r="AQ86" s="188" t="str">
        <f t="shared" si="76"/>
        <v/>
      </c>
      <c r="AR86" s="188" t="str">
        <f t="shared" si="77"/>
        <v/>
      </c>
      <c r="AS86" s="188" t="str">
        <f t="shared" si="78"/>
        <v/>
      </c>
      <c r="AT86" s="188" t="str">
        <f>IF(ISNUMBER(A86),MAX($AS$2:AS86)-AS86,"")</f>
        <v/>
      </c>
      <c r="AU86" s="189" t="str">
        <f t="shared" si="79"/>
        <v/>
      </c>
      <c r="AV86" s="190" t="str">
        <f t="shared" si="80"/>
        <v/>
      </c>
      <c r="AW86" s="190" t="str">
        <f t="shared" si="81"/>
        <v/>
      </c>
      <c r="AX86" s="191" t="str">
        <f ca="1">IF(ISNUMBER($A86),INDIRECT(CONCATENATE("'Instrument List'!B",(MATCH(E86,'Instrument List'!A:A,0))-0)),"")</f>
        <v/>
      </c>
      <c r="AY86" s="191" t="str">
        <f ca="1">IF(ISNUMBER($A86),INDIRECT(CONCATENATE("'Instrument List'!D",(MATCH(E86,'Instrument List'!A:A,0))-0)),"")</f>
        <v/>
      </c>
      <c r="AZ86" s="191" t="str">
        <f ca="1">IF(ISNUMBER($A86),INDIRECT(CONCATENATE("'Instrument List'!C",(MATCH(E86,'Instrument List'!A:A,0))-0)),"")</f>
        <v/>
      </c>
      <c r="BA86" s="192" t="str">
        <f ca="1">IF(ISNUMBER(A86),INDIRECT(CONCATENATE("'Instrument List'!E",(MATCH(E86,'Instrument List'!A:A,0))-0)),"")</f>
        <v/>
      </c>
      <c r="BB86" s="193" t="str">
        <f t="shared" si="82"/>
        <v/>
      </c>
      <c r="BC86" s="193" t="str">
        <f t="shared" si="83"/>
        <v/>
      </c>
      <c r="BD86" s="193" t="str">
        <f ca="1">IF(ISNUMBER(A86),INDIRECT(CONCATENATE("'Instrument List'!F",(MATCH(E86,'Instrument List'!A:A,0))-0)),"")</f>
        <v/>
      </c>
    </row>
    <row r="87" spans="1:56">
      <c r="A87" s="220" t="str">
        <f t="shared" si="63"/>
        <v/>
      </c>
      <c r="B87" s="221"/>
      <c r="C87" s="222"/>
      <c r="D87" s="169"/>
      <c r="E87" s="169"/>
      <c r="F87" s="169"/>
      <c r="G87" s="202"/>
      <c r="H87" s="217"/>
      <c r="I87" s="212"/>
      <c r="J87" s="206"/>
      <c r="K87" s="212"/>
      <c r="L87" s="206"/>
      <c r="M87" s="212"/>
      <c r="N87" s="206"/>
      <c r="O87" s="170" t="str">
        <f t="shared" si="64"/>
        <v/>
      </c>
      <c r="P87" s="171"/>
      <c r="Q87" s="171"/>
      <c r="R87" s="171"/>
      <c r="S87" s="172" t="str">
        <f t="shared" si="65"/>
        <v/>
      </c>
      <c r="T87" s="172" t="str">
        <f t="shared" si="66"/>
        <v/>
      </c>
      <c r="U87" s="171"/>
      <c r="V87" s="171"/>
      <c r="W87" s="173" t="str">
        <f t="shared" si="67"/>
        <v/>
      </c>
      <c r="X87" s="173" t="str">
        <f t="shared" si="68"/>
        <v/>
      </c>
      <c r="Y87" s="173" t="str">
        <f t="shared" si="69"/>
        <v/>
      </c>
      <c r="Z87" s="171"/>
      <c r="AA87" s="171"/>
      <c r="AB87" s="171"/>
      <c r="AC87" s="172" t="str">
        <f t="shared" si="70"/>
        <v/>
      </c>
      <c r="AD87" s="172" t="str">
        <f t="shared" si="71"/>
        <v/>
      </c>
      <c r="AE87" s="174"/>
      <c r="AF87" s="175" t="str">
        <f t="shared" si="72"/>
        <v/>
      </c>
      <c r="AG87" s="169"/>
      <c r="AH87" s="171"/>
      <c r="AI87" s="171"/>
      <c r="AJ87" s="169"/>
      <c r="AK87" s="176" t="str">
        <f t="shared" si="73"/>
        <v/>
      </c>
      <c r="AL87" s="176" t="str">
        <f t="shared" si="74"/>
        <v/>
      </c>
      <c r="AM87" s="176" t="str">
        <f t="shared" si="75"/>
        <v/>
      </c>
      <c r="AN87" s="359" t="str">
        <f>IF(Overview!$K$17='Internal Calcs'!$P$22,IF(AK87="","",AK87),IF(Overview!$K$17='Internal Calcs'!$P$23,IF(AK87="","",AK87),IF(ISNUMBER(A87),(IF(F87="Short",G87-H87,H87-G87)*AZ87-AX87),"")))</f>
        <v/>
      </c>
      <c r="AO87" s="401" t="str">
        <f>IF(Overview!$K$17='Internal Calcs'!$P$22,IF(AL87="","",AL87),IF(Overview!$K$17='Internal Calcs'!$P$23,IF(AL87="","",AL87),IF(ISNUMBER(A87),IF(AL87="",(IF(F87="Short",G87-H87,H87-G87)*AZ87-AX87),(IF(F87="Short",G87-J87,J87-G87)*AZ87-AX87)),"")))</f>
        <v/>
      </c>
      <c r="AP87" s="359" t="str">
        <f>IF(Overview!$K$17='Internal Calcs'!$P$22,"",IF(Overview!$K$17='Internal Calcs'!$P$23,IF(AM87="","",AM87),IF(ISNUMBER(A87),IF(AM87="",(IF(F87="Short",G87-H87,H87-G87)*AZ87-AX87),(IF(F87="Short",G87-L87,L87-G87)*AZ87-AX87)),"")))</f>
        <v/>
      </c>
      <c r="AQ87" s="176" t="str">
        <f t="shared" si="76"/>
        <v/>
      </c>
      <c r="AR87" s="176" t="str">
        <f t="shared" si="77"/>
        <v/>
      </c>
      <c r="AS87" s="176" t="str">
        <f t="shared" si="78"/>
        <v/>
      </c>
      <c r="AT87" s="176" t="str">
        <f>IF(ISNUMBER(A87),MAX($AS$2:AS87)-AS87,"")</f>
        <v/>
      </c>
      <c r="AU87" s="177" t="str">
        <f t="shared" si="79"/>
        <v/>
      </c>
      <c r="AV87" s="178" t="str">
        <f t="shared" si="80"/>
        <v/>
      </c>
      <c r="AW87" s="178" t="str">
        <f t="shared" si="81"/>
        <v/>
      </c>
      <c r="AX87" s="179" t="str">
        <f ca="1">IF(ISNUMBER($A87),INDIRECT(CONCATENATE("'Instrument List'!B",(MATCH(E87,'Instrument List'!A:A,0))-0)),"")</f>
        <v/>
      </c>
      <c r="AY87" s="179" t="str">
        <f ca="1">IF(ISNUMBER($A87),INDIRECT(CONCATENATE("'Instrument List'!D",(MATCH(E87,'Instrument List'!A:A,0))-0)),"")</f>
        <v/>
      </c>
      <c r="AZ87" s="179" t="str">
        <f ca="1">IF(ISNUMBER($A87),INDIRECT(CONCATENATE("'Instrument List'!C",(MATCH(E87,'Instrument List'!A:A,0))-0)),"")</f>
        <v/>
      </c>
      <c r="BA87" s="180" t="str">
        <f ca="1">IF(ISNUMBER(A87),INDIRECT(CONCATENATE("'Instrument List'!E",(MATCH(E87,'Instrument List'!A:A,0))-0)),"")</f>
        <v/>
      </c>
      <c r="BB87" s="181" t="str">
        <f t="shared" si="82"/>
        <v/>
      </c>
      <c r="BC87" s="181" t="str">
        <f t="shared" si="83"/>
        <v/>
      </c>
      <c r="BD87" s="181" t="str">
        <f ca="1">IF(ISNUMBER(A87),INDIRECT(CONCATENATE("'Instrument List'!F",(MATCH(E87,'Instrument List'!A:A,0))-0)),"")</f>
        <v/>
      </c>
    </row>
    <row r="88" spans="1:56">
      <c r="A88" s="223" t="str">
        <f t="shared" si="63"/>
        <v/>
      </c>
      <c r="B88" s="224"/>
      <c r="C88" s="225"/>
      <c r="D88" s="182"/>
      <c r="E88" s="182"/>
      <c r="F88" s="182"/>
      <c r="G88" s="203"/>
      <c r="H88" s="218"/>
      <c r="I88" s="213"/>
      <c r="J88" s="207"/>
      <c r="K88" s="213"/>
      <c r="L88" s="207"/>
      <c r="M88" s="213"/>
      <c r="N88" s="207"/>
      <c r="O88" s="183" t="str">
        <f t="shared" si="64"/>
        <v/>
      </c>
      <c r="P88" s="184"/>
      <c r="Q88" s="184"/>
      <c r="R88" s="275"/>
      <c r="S88" s="185" t="str">
        <f t="shared" si="65"/>
        <v/>
      </c>
      <c r="T88" s="185" t="str">
        <f t="shared" si="66"/>
        <v/>
      </c>
      <c r="U88" s="275"/>
      <c r="V88" s="275"/>
      <c r="W88" s="276" t="str">
        <f t="shared" si="67"/>
        <v/>
      </c>
      <c r="X88" s="276" t="str">
        <f t="shared" si="68"/>
        <v/>
      </c>
      <c r="Y88" s="276" t="str">
        <f t="shared" si="69"/>
        <v/>
      </c>
      <c r="Z88" s="275"/>
      <c r="AA88" s="184"/>
      <c r="AB88" s="184"/>
      <c r="AC88" s="185" t="str">
        <f t="shared" si="70"/>
        <v/>
      </c>
      <c r="AD88" s="185" t="str">
        <f t="shared" si="71"/>
        <v/>
      </c>
      <c r="AE88" s="186"/>
      <c r="AF88" s="187" t="str">
        <f t="shared" si="72"/>
        <v/>
      </c>
      <c r="AG88" s="182"/>
      <c r="AH88" s="184"/>
      <c r="AI88" s="184"/>
      <c r="AJ88" s="182"/>
      <c r="AK88" s="188" t="str">
        <f t="shared" si="73"/>
        <v/>
      </c>
      <c r="AL88" s="188" t="str">
        <f t="shared" si="74"/>
        <v/>
      </c>
      <c r="AM88" s="188" t="str">
        <f t="shared" si="75"/>
        <v/>
      </c>
      <c r="AN88" s="359" t="str">
        <f>IF(Overview!$K$17='Internal Calcs'!$P$22,IF(AK88="","",AK88),IF(Overview!$K$17='Internal Calcs'!$P$23,IF(AK88="","",AK88),IF(ISNUMBER(A88),(IF(F88="Short",G88-H88,H88-G88)*AZ88-AX88),"")))</f>
        <v/>
      </c>
      <c r="AO88" s="401" t="str">
        <f>IF(Overview!$K$17='Internal Calcs'!$P$22,IF(AL88="","",AL88),IF(Overview!$K$17='Internal Calcs'!$P$23,IF(AL88="","",AL88),IF(ISNUMBER(A88),IF(AL88="",(IF(F88="Short",G88-H88,H88-G88)*AZ88-AX88),(IF(F88="Short",G88-J88,J88-G88)*AZ88-AX88)),"")))</f>
        <v/>
      </c>
      <c r="AP88" s="359" t="str">
        <f>IF(Overview!$K$17='Internal Calcs'!$P$22,"",IF(Overview!$K$17='Internal Calcs'!$P$23,IF(AM88="","",AM88),IF(ISNUMBER(A88),IF(AM88="",(IF(F88="Short",G88-H88,H88-G88)*AZ88-AX88),(IF(F88="Short",G88-L88,L88-G88)*AZ88-AX88)),"")))</f>
        <v/>
      </c>
      <c r="AQ88" s="188" t="str">
        <f t="shared" si="76"/>
        <v/>
      </c>
      <c r="AR88" s="188" t="str">
        <f t="shared" si="77"/>
        <v/>
      </c>
      <c r="AS88" s="188" t="str">
        <f t="shared" si="78"/>
        <v/>
      </c>
      <c r="AT88" s="188" t="str">
        <f>IF(ISNUMBER(A88),MAX($AS$2:AS88)-AS88,"")</f>
        <v/>
      </c>
      <c r="AU88" s="189" t="str">
        <f t="shared" si="79"/>
        <v/>
      </c>
      <c r="AV88" s="190" t="str">
        <f t="shared" si="80"/>
        <v/>
      </c>
      <c r="AW88" s="190" t="str">
        <f t="shared" si="81"/>
        <v/>
      </c>
      <c r="AX88" s="191" t="str">
        <f ca="1">IF(ISNUMBER($A88),INDIRECT(CONCATENATE("'Instrument List'!B",(MATCH(E88,'Instrument List'!A:A,0))-0)),"")</f>
        <v/>
      </c>
      <c r="AY88" s="191" t="str">
        <f ca="1">IF(ISNUMBER($A88),INDIRECT(CONCATENATE("'Instrument List'!D",(MATCH(E88,'Instrument List'!A:A,0))-0)),"")</f>
        <v/>
      </c>
      <c r="AZ88" s="191" t="str">
        <f ca="1">IF(ISNUMBER($A88),INDIRECT(CONCATENATE("'Instrument List'!C",(MATCH(E88,'Instrument List'!A:A,0))-0)),"")</f>
        <v/>
      </c>
      <c r="BA88" s="192" t="str">
        <f ca="1">IF(ISNUMBER(A88),INDIRECT(CONCATENATE("'Instrument List'!E",(MATCH(E88,'Instrument List'!A:A,0))-0)),"")</f>
        <v/>
      </c>
      <c r="BB88" s="193" t="str">
        <f t="shared" si="82"/>
        <v/>
      </c>
      <c r="BC88" s="193" t="str">
        <f t="shared" si="83"/>
        <v/>
      </c>
      <c r="BD88" s="193" t="str">
        <f ca="1">IF(ISNUMBER(A88),INDIRECT(CONCATENATE("'Instrument List'!F",(MATCH(E88,'Instrument List'!A:A,0))-0)),"")</f>
        <v/>
      </c>
    </row>
    <row r="89" spans="1:56">
      <c r="A89" s="220" t="str">
        <f t="shared" si="63"/>
        <v/>
      </c>
      <c r="B89" s="221"/>
      <c r="C89" s="222"/>
      <c r="D89" s="169"/>
      <c r="E89" s="169"/>
      <c r="F89" s="169"/>
      <c r="G89" s="202"/>
      <c r="H89" s="217"/>
      <c r="I89" s="212"/>
      <c r="J89" s="206"/>
      <c r="K89" s="212"/>
      <c r="L89" s="206"/>
      <c r="M89" s="212"/>
      <c r="N89" s="206"/>
      <c r="O89" s="170" t="str">
        <f t="shared" si="64"/>
        <v/>
      </c>
      <c r="P89" s="171"/>
      <c r="Q89" s="171"/>
      <c r="R89" s="171"/>
      <c r="S89" s="172" t="str">
        <f t="shared" si="65"/>
        <v/>
      </c>
      <c r="T89" s="172" t="str">
        <f t="shared" si="66"/>
        <v/>
      </c>
      <c r="U89" s="171"/>
      <c r="V89" s="171"/>
      <c r="W89" s="173" t="str">
        <f t="shared" si="67"/>
        <v/>
      </c>
      <c r="X89" s="173" t="str">
        <f t="shared" si="68"/>
        <v/>
      </c>
      <c r="Y89" s="173" t="str">
        <f t="shared" si="69"/>
        <v/>
      </c>
      <c r="Z89" s="171"/>
      <c r="AA89" s="171"/>
      <c r="AB89" s="171"/>
      <c r="AC89" s="172" t="str">
        <f t="shared" si="70"/>
        <v/>
      </c>
      <c r="AD89" s="172" t="str">
        <f t="shared" si="71"/>
        <v/>
      </c>
      <c r="AE89" s="174"/>
      <c r="AF89" s="175" t="str">
        <f t="shared" si="72"/>
        <v/>
      </c>
      <c r="AG89" s="169"/>
      <c r="AH89" s="171"/>
      <c r="AI89" s="171"/>
      <c r="AJ89" s="169"/>
      <c r="AK89" s="176" t="str">
        <f t="shared" si="73"/>
        <v/>
      </c>
      <c r="AL89" s="176" t="str">
        <f t="shared" si="74"/>
        <v/>
      </c>
      <c r="AM89" s="176" t="str">
        <f t="shared" si="75"/>
        <v/>
      </c>
      <c r="AN89" s="359" t="str">
        <f>IF(Overview!$K$17='Internal Calcs'!$P$22,IF(AK89="","",AK89),IF(Overview!$K$17='Internal Calcs'!$P$23,IF(AK89="","",AK89),IF(ISNUMBER(A89),(IF(F89="Short",G89-H89,H89-G89)*AZ89-AX89),"")))</f>
        <v/>
      </c>
      <c r="AO89" s="401" t="str">
        <f>IF(Overview!$K$17='Internal Calcs'!$P$22,IF(AL89="","",AL89),IF(Overview!$K$17='Internal Calcs'!$P$23,IF(AL89="","",AL89),IF(ISNUMBER(A89),IF(AL89="",(IF(F89="Short",G89-H89,H89-G89)*AZ89-AX89),(IF(F89="Short",G89-J89,J89-G89)*AZ89-AX89)),"")))</f>
        <v/>
      </c>
      <c r="AP89" s="359" t="str">
        <f>IF(Overview!$K$17='Internal Calcs'!$P$22,"",IF(Overview!$K$17='Internal Calcs'!$P$23,IF(AM89="","",AM89),IF(ISNUMBER(A89),IF(AM89="",(IF(F89="Short",G89-H89,H89-G89)*AZ89-AX89),(IF(F89="Short",G89-L89,L89-G89)*AZ89-AX89)),"")))</f>
        <v/>
      </c>
      <c r="AQ89" s="176" t="str">
        <f t="shared" si="76"/>
        <v/>
      </c>
      <c r="AR89" s="176" t="str">
        <f t="shared" si="77"/>
        <v/>
      </c>
      <c r="AS89" s="176" t="str">
        <f t="shared" si="78"/>
        <v/>
      </c>
      <c r="AT89" s="176" t="str">
        <f>IF(ISNUMBER(A89),MAX($AS$2:AS89)-AS89,"")</f>
        <v/>
      </c>
      <c r="AU89" s="177" t="str">
        <f t="shared" si="79"/>
        <v/>
      </c>
      <c r="AV89" s="178" t="str">
        <f t="shared" si="80"/>
        <v/>
      </c>
      <c r="AW89" s="178" t="str">
        <f t="shared" si="81"/>
        <v/>
      </c>
      <c r="AX89" s="179" t="str">
        <f ca="1">IF(ISNUMBER($A89),INDIRECT(CONCATENATE("'Instrument List'!B",(MATCH(E89,'Instrument List'!A:A,0))-0)),"")</f>
        <v/>
      </c>
      <c r="AY89" s="179" t="str">
        <f ca="1">IF(ISNUMBER($A89),INDIRECT(CONCATENATE("'Instrument List'!D",(MATCH(E89,'Instrument List'!A:A,0))-0)),"")</f>
        <v/>
      </c>
      <c r="AZ89" s="179" t="str">
        <f ca="1">IF(ISNUMBER($A89),INDIRECT(CONCATENATE("'Instrument List'!C",(MATCH(E89,'Instrument List'!A:A,0))-0)),"")</f>
        <v/>
      </c>
      <c r="BA89" s="180" t="str">
        <f ca="1">IF(ISNUMBER(A89),INDIRECT(CONCATENATE("'Instrument List'!E",(MATCH(E89,'Instrument List'!A:A,0))-0)),"")</f>
        <v/>
      </c>
      <c r="BB89" s="181" t="str">
        <f t="shared" si="82"/>
        <v/>
      </c>
      <c r="BC89" s="181" t="str">
        <f t="shared" si="83"/>
        <v/>
      </c>
      <c r="BD89" s="181" t="str">
        <f ca="1">IF(ISNUMBER(A89),INDIRECT(CONCATENATE("'Instrument List'!F",(MATCH(E89,'Instrument List'!A:A,0))-0)),"")</f>
        <v/>
      </c>
    </row>
    <row r="90" spans="1:56">
      <c r="A90" s="223" t="str">
        <f t="shared" si="63"/>
        <v/>
      </c>
      <c r="B90" s="224"/>
      <c r="C90" s="225"/>
      <c r="D90" s="182"/>
      <c r="E90" s="182"/>
      <c r="F90" s="182"/>
      <c r="G90" s="203"/>
      <c r="H90" s="218"/>
      <c r="I90" s="213"/>
      <c r="J90" s="207"/>
      <c r="K90" s="213"/>
      <c r="L90" s="207"/>
      <c r="M90" s="213"/>
      <c r="N90" s="207"/>
      <c r="O90" s="183" t="str">
        <f t="shared" si="64"/>
        <v/>
      </c>
      <c r="P90" s="184"/>
      <c r="Q90" s="184"/>
      <c r="R90" s="275"/>
      <c r="S90" s="185" t="str">
        <f t="shared" si="65"/>
        <v/>
      </c>
      <c r="T90" s="185" t="str">
        <f t="shared" si="66"/>
        <v/>
      </c>
      <c r="U90" s="275"/>
      <c r="V90" s="275"/>
      <c r="W90" s="276" t="str">
        <f t="shared" si="67"/>
        <v/>
      </c>
      <c r="X90" s="276" t="str">
        <f t="shared" si="68"/>
        <v/>
      </c>
      <c r="Y90" s="276" t="str">
        <f t="shared" si="69"/>
        <v/>
      </c>
      <c r="Z90" s="275"/>
      <c r="AA90" s="184"/>
      <c r="AB90" s="184"/>
      <c r="AC90" s="185" t="str">
        <f t="shared" si="70"/>
        <v/>
      </c>
      <c r="AD90" s="185" t="str">
        <f t="shared" si="71"/>
        <v/>
      </c>
      <c r="AE90" s="186"/>
      <c r="AF90" s="187" t="str">
        <f t="shared" si="72"/>
        <v/>
      </c>
      <c r="AG90" s="182"/>
      <c r="AH90" s="184"/>
      <c r="AI90" s="184"/>
      <c r="AJ90" s="182"/>
      <c r="AK90" s="188" t="str">
        <f t="shared" si="73"/>
        <v/>
      </c>
      <c r="AL90" s="188" t="str">
        <f t="shared" si="74"/>
        <v/>
      </c>
      <c r="AM90" s="188" t="str">
        <f t="shared" si="75"/>
        <v/>
      </c>
      <c r="AN90" s="359" t="str">
        <f>IF(Overview!$K$17='Internal Calcs'!$P$22,IF(AK90="","",AK90),IF(Overview!$K$17='Internal Calcs'!$P$23,IF(AK90="","",AK90),IF(ISNUMBER(A90),(IF(F90="Short",G90-H90,H90-G90)*AZ90-AX90),"")))</f>
        <v/>
      </c>
      <c r="AO90" s="401" t="str">
        <f>IF(Overview!$K$17='Internal Calcs'!$P$22,IF(AL90="","",AL90),IF(Overview!$K$17='Internal Calcs'!$P$23,IF(AL90="","",AL90),IF(ISNUMBER(A90),IF(AL90="",(IF(F90="Short",G90-H90,H90-G90)*AZ90-AX90),(IF(F90="Short",G90-J90,J90-G90)*AZ90-AX90)),"")))</f>
        <v/>
      </c>
      <c r="AP90" s="359" t="str">
        <f>IF(Overview!$K$17='Internal Calcs'!$P$22,"",IF(Overview!$K$17='Internal Calcs'!$P$23,IF(AM90="","",AM90),IF(ISNUMBER(A90),IF(AM90="",(IF(F90="Short",G90-H90,H90-G90)*AZ90-AX90),(IF(F90="Short",G90-L90,L90-G90)*AZ90-AX90)),"")))</f>
        <v/>
      </c>
      <c r="AQ90" s="188" t="str">
        <f t="shared" si="76"/>
        <v/>
      </c>
      <c r="AR90" s="188" t="str">
        <f t="shared" si="77"/>
        <v/>
      </c>
      <c r="AS90" s="188" t="str">
        <f t="shared" si="78"/>
        <v/>
      </c>
      <c r="AT90" s="188" t="str">
        <f>IF(ISNUMBER(A90),MAX($AS$2:AS90)-AS90,"")</f>
        <v/>
      </c>
      <c r="AU90" s="189" t="str">
        <f t="shared" si="79"/>
        <v/>
      </c>
      <c r="AV90" s="190" t="str">
        <f t="shared" si="80"/>
        <v/>
      </c>
      <c r="AW90" s="190" t="str">
        <f t="shared" si="81"/>
        <v/>
      </c>
      <c r="AX90" s="191" t="str">
        <f ca="1">IF(ISNUMBER($A90),INDIRECT(CONCATENATE("'Instrument List'!B",(MATCH(E90,'Instrument List'!A:A,0))-0)),"")</f>
        <v/>
      </c>
      <c r="AY90" s="191" t="str">
        <f ca="1">IF(ISNUMBER($A90),INDIRECT(CONCATENATE("'Instrument List'!D",(MATCH(E90,'Instrument List'!A:A,0))-0)),"")</f>
        <v/>
      </c>
      <c r="AZ90" s="191" t="str">
        <f ca="1">IF(ISNUMBER($A90),INDIRECT(CONCATENATE("'Instrument List'!C",(MATCH(E90,'Instrument List'!A:A,0))-0)),"")</f>
        <v/>
      </c>
      <c r="BA90" s="192" t="str">
        <f ca="1">IF(ISNUMBER(A90),INDIRECT(CONCATENATE("'Instrument List'!E",(MATCH(E90,'Instrument List'!A:A,0))-0)),"")</f>
        <v/>
      </c>
      <c r="BB90" s="193" t="str">
        <f t="shared" si="82"/>
        <v/>
      </c>
      <c r="BC90" s="193" t="str">
        <f t="shared" si="83"/>
        <v/>
      </c>
      <c r="BD90" s="193" t="str">
        <f ca="1">IF(ISNUMBER(A90),INDIRECT(CONCATENATE("'Instrument List'!F",(MATCH(E90,'Instrument List'!A:A,0))-0)),"")</f>
        <v/>
      </c>
    </row>
    <row r="91" spans="1:56">
      <c r="A91" s="220" t="str">
        <f t="shared" si="63"/>
        <v/>
      </c>
      <c r="B91" s="221"/>
      <c r="C91" s="222"/>
      <c r="D91" s="169"/>
      <c r="E91" s="169"/>
      <c r="F91" s="169"/>
      <c r="G91" s="202"/>
      <c r="H91" s="217"/>
      <c r="I91" s="212"/>
      <c r="J91" s="206"/>
      <c r="K91" s="212"/>
      <c r="L91" s="206"/>
      <c r="M91" s="212"/>
      <c r="N91" s="206"/>
      <c r="O91" s="170" t="str">
        <f t="shared" si="64"/>
        <v/>
      </c>
      <c r="P91" s="171"/>
      <c r="Q91" s="171"/>
      <c r="R91" s="171"/>
      <c r="S91" s="172" t="str">
        <f t="shared" si="65"/>
        <v/>
      </c>
      <c r="T91" s="172" t="str">
        <f t="shared" si="66"/>
        <v/>
      </c>
      <c r="U91" s="171"/>
      <c r="V91" s="171"/>
      <c r="W91" s="173" t="str">
        <f t="shared" si="67"/>
        <v/>
      </c>
      <c r="X91" s="173" t="str">
        <f t="shared" si="68"/>
        <v/>
      </c>
      <c r="Y91" s="173" t="str">
        <f t="shared" si="69"/>
        <v/>
      </c>
      <c r="Z91" s="171"/>
      <c r="AA91" s="171"/>
      <c r="AB91" s="171"/>
      <c r="AC91" s="172" t="str">
        <f t="shared" si="70"/>
        <v/>
      </c>
      <c r="AD91" s="172" t="str">
        <f t="shared" si="71"/>
        <v/>
      </c>
      <c r="AE91" s="174"/>
      <c r="AF91" s="175" t="str">
        <f t="shared" si="72"/>
        <v/>
      </c>
      <c r="AG91" s="169"/>
      <c r="AH91" s="171"/>
      <c r="AI91" s="171"/>
      <c r="AJ91" s="169"/>
      <c r="AK91" s="176" t="str">
        <f t="shared" si="73"/>
        <v/>
      </c>
      <c r="AL91" s="176" t="str">
        <f t="shared" si="74"/>
        <v/>
      </c>
      <c r="AM91" s="176" t="str">
        <f t="shared" si="75"/>
        <v/>
      </c>
      <c r="AN91" s="359" t="str">
        <f>IF(Overview!$K$17='Internal Calcs'!$P$22,IF(AK91="","",AK91),IF(Overview!$K$17='Internal Calcs'!$P$23,IF(AK91="","",AK91),IF(ISNUMBER(A91),(IF(F91="Short",G91-H91,H91-G91)*AZ91-AX91),"")))</f>
        <v/>
      </c>
      <c r="AO91" s="401" t="str">
        <f>IF(Overview!$K$17='Internal Calcs'!$P$22,IF(AL91="","",AL91),IF(Overview!$K$17='Internal Calcs'!$P$23,IF(AL91="","",AL91),IF(ISNUMBER(A91),IF(AL91="",(IF(F91="Short",G91-H91,H91-G91)*AZ91-AX91),(IF(F91="Short",G91-J91,J91-G91)*AZ91-AX91)),"")))</f>
        <v/>
      </c>
      <c r="AP91" s="359" t="str">
        <f>IF(Overview!$K$17='Internal Calcs'!$P$22,"",IF(Overview!$K$17='Internal Calcs'!$P$23,IF(AM91="","",AM91),IF(ISNUMBER(A91),IF(AM91="",(IF(F91="Short",G91-H91,H91-G91)*AZ91-AX91),(IF(F91="Short",G91-L91,L91-G91)*AZ91-AX91)),"")))</f>
        <v/>
      </c>
      <c r="AQ91" s="176" t="str">
        <f t="shared" si="76"/>
        <v/>
      </c>
      <c r="AR91" s="176" t="str">
        <f t="shared" si="77"/>
        <v/>
      </c>
      <c r="AS91" s="176" t="str">
        <f t="shared" si="78"/>
        <v/>
      </c>
      <c r="AT91" s="176" t="str">
        <f>IF(ISNUMBER(A91),MAX($AS$2:AS91)-AS91,"")</f>
        <v/>
      </c>
      <c r="AU91" s="177" t="str">
        <f t="shared" si="79"/>
        <v/>
      </c>
      <c r="AV91" s="178" t="str">
        <f t="shared" si="80"/>
        <v/>
      </c>
      <c r="AW91" s="178" t="str">
        <f t="shared" si="81"/>
        <v/>
      </c>
      <c r="AX91" s="179" t="str">
        <f ca="1">IF(ISNUMBER($A91),INDIRECT(CONCATENATE("'Instrument List'!B",(MATCH(E91,'Instrument List'!A:A,0))-0)),"")</f>
        <v/>
      </c>
      <c r="AY91" s="179" t="str">
        <f ca="1">IF(ISNUMBER($A91),INDIRECT(CONCATENATE("'Instrument List'!D",(MATCH(E91,'Instrument List'!A:A,0))-0)),"")</f>
        <v/>
      </c>
      <c r="AZ91" s="179" t="str">
        <f ca="1">IF(ISNUMBER($A91),INDIRECT(CONCATENATE("'Instrument List'!C",(MATCH(E91,'Instrument List'!A:A,0))-0)),"")</f>
        <v/>
      </c>
      <c r="BA91" s="180" t="str">
        <f ca="1">IF(ISNUMBER(A91),INDIRECT(CONCATENATE("'Instrument List'!E",(MATCH(E91,'Instrument List'!A:A,0))-0)),"")</f>
        <v/>
      </c>
      <c r="BB91" s="181" t="str">
        <f t="shared" si="82"/>
        <v/>
      </c>
      <c r="BC91" s="181" t="str">
        <f t="shared" si="83"/>
        <v/>
      </c>
      <c r="BD91" s="181" t="str">
        <f ca="1">IF(ISNUMBER(A91),INDIRECT(CONCATENATE("'Instrument List'!F",(MATCH(E91,'Instrument List'!A:A,0))-0)),"")</f>
        <v/>
      </c>
    </row>
    <row r="92" spans="1:56">
      <c r="A92" s="223" t="str">
        <f t="shared" si="63"/>
        <v/>
      </c>
      <c r="B92" s="224"/>
      <c r="C92" s="225"/>
      <c r="D92" s="182"/>
      <c r="E92" s="182"/>
      <c r="F92" s="182"/>
      <c r="G92" s="203"/>
      <c r="H92" s="218"/>
      <c r="I92" s="213"/>
      <c r="J92" s="207"/>
      <c r="K92" s="213"/>
      <c r="L92" s="207"/>
      <c r="M92" s="213"/>
      <c r="N92" s="207"/>
      <c r="O92" s="183" t="str">
        <f t="shared" si="64"/>
        <v/>
      </c>
      <c r="P92" s="184"/>
      <c r="Q92" s="184"/>
      <c r="R92" s="275"/>
      <c r="S92" s="185" t="str">
        <f t="shared" si="65"/>
        <v/>
      </c>
      <c r="T92" s="185" t="str">
        <f t="shared" si="66"/>
        <v/>
      </c>
      <c r="U92" s="275"/>
      <c r="V92" s="275"/>
      <c r="W92" s="276" t="str">
        <f t="shared" si="67"/>
        <v/>
      </c>
      <c r="X92" s="276" t="str">
        <f t="shared" si="68"/>
        <v/>
      </c>
      <c r="Y92" s="276" t="str">
        <f t="shared" si="69"/>
        <v/>
      </c>
      <c r="Z92" s="275"/>
      <c r="AA92" s="184"/>
      <c r="AB92" s="184"/>
      <c r="AC92" s="185" t="str">
        <f t="shared" si="70"/>
        <v/>
      </c>
      <c r="AD92" s="185" t="str">
        <f t="shared" si="71"/>
        <v/>
      </c>
      <c r="AE92" s="186"/>
      <c r="AF92" s="187" t="str">
        <f t="shared" si="72"/>
        <v/>
      </c>
      <c r="AG92" s="182"/>
      <c r="AH92" s="184"/>
      <c r="AI92" s="184"/>
      <c r="AJ92" s="182"/>
      <c r="AK92" s="188" t="str">
        <f t="shared" si="73"/>
        <v/>
      </c>
      <c r="AL92" s="188" t="str">
        <f t="shared" si="74"/>
        <v/>
      </c>
      <c r="AM92" s="188" t="str">
        <f t="shared" si="75"/>
        <v/>
      </c>
      <c r="AN92" s="359" t="str">
        <f>IF(Overview!$K$17='Internal Calcs'!$P$22,IF(AK92="","",AK92),IF(Overview!$K$17='Internal Calcs'!$P$23,IF(AK92="","",AK92),IF(ISNUMBER(A92),(IF(F92="Short",G92-H92,H92-G92)*AZ92-AX92),"")))</f>
        <v/>
      </c>
      <c r="AO92" s="401" t="str">
        <f>IF(Overview!$K$17='Internal Calcs'!$P$22,IF(AL92="","",AL92),IF(Overview!$K$17='Internal Calcs'!$P$23,IF(AL92="","",AL92),IF(ISNUMBER(A92),IF(AL92="",(IF(F92="Short",G92-H92,H92-G92)*AZ92-AX92),(IF(F92="Short",G92-J92,J92-G92)*AZ92-AX92)),"")))</f>
        <v/>
      </c>
      <c r="AP92" s="359" t="str">
        <f>IF(Overview!$K$17='Internal Calcs'!$P$22,"",IF(Overview!$K$17='Internal Calcs'!$P$23,IF(AM92="","",AM92),IF(ISNUMBER(A92),IF(AM92="",(IF(F92="Short",G92-H92,H92-G92)*AZ92-AX92),(IF(F92="Short",G92-L92,L92-G92)*AZ92-AX92)),"")))</f>
        <v/>
      </c>
      <c r="AQ92" s="188" t="str">
        <f t="shared" si="76"/>
        <v/>
      </c>
      <c r="AR92" s="188" t="str">
        <f t="shared" si="77"/>
        <v/>
      </c>
      <c r="AS92" s="188" t="str">
        <f t="shared" si="78"/>
        <v/>
      </c>
      <c r="AT92" s="188" t="str">
        <f>IF(ISNUMBER(A92),MAX($AS$2:AS92)-AS92,"")</f>
        <v/>
      </c>
      <c r="AU92" s="189" t="str">
        <f t="shared" si="79"/>
        <v/>
      </c>
      <c r="AV92" s="190" t="str">
        <f t="shared" si="80"/>
        <v/>
      </c>
      <c r="AW92" s="190" t="str">
        <f t="shared" si="81"/>
        <v/>
      </c>
      <c r="AX92" s="191" t="str">
        <f ca="1">IF(ISNUMBER($A92),INDIRECT(CONCATENATE("'Instrument List'!B",(MATCH(E92,'Instrument List'!A:A,0))-0)),"")</f>
        <v/>
      </c>
      <c r="AY92" s="191" t="str">
        <f ca="1">IF(ISNUMBER($A92),INDIRECT(CONCATENATE("'Instrument List'!D",(MATCH(E92,'Instrument List'!A:A,0))-0)),"")</f>
        <v/>
      </c>
      <c r="AZ92" s="191" t="str">
        <f ca="1">IF(ISNUMBER($A92),INDIRECT(CONCATENATE("'Instrument List'!C",(MATCH(E92,'Instrument List'!A:A,0))-0)),"")</f>
        <v/>
      </c>
      <c r="BA92" s="192" t="str">
        <f ca="1">IF(ISNUMBER(A92),INDIRECT(CONCATENATE("'Instrument List'!E",(MATCH(E92,'Instrument List'!A:A,0))-0)),"")</f>
        <v/>
      </c>
      <c r="BB92" s="193" t="str">
        <f t="shared" si="82"/>
        <v/>
      </c>
      <c r="BC92" s="193" t="str">
        <f t="shared" si="83"/>
        <v/>
      </c>
      <c r="BD92" s="193" t="str">
        <f ca="1">IF(ISNUMBER(A92),INDIRECT(CONCATENATE("'Instrument List'!F",(MATCH(E92,'Instrument List'!A:A,0))-0)),"")</f>
        <v/>
      </c>
    </row>
    <row r="93" spans="1:56">
      <c r="A93" s="220" t="str">
        <f t="shared" si="63"/>
        <v/>
      </c>
      <c r="B93" s="221"/>
      <c r="C93" s="222"/>
      <c r="D93" s="169"/>
      <c r="E93" s="169"/>
      <c r="F93" s="169"/>
      <c r="G93" s="202"/>
      <c r="H93" s="217"/>
      <c r="I93" s="212"/>
      <c r="J93" s="206"/>
      <c r="K93" s="212"/>
      <c r="L93" s="206"/>
      <c r="M93" s="212"/>
      <c r="N93" s="206"/>
      <c r="O93" s="170" t="str">
        <f t="shared" si="64"/>
        <v/>
      </c>
      <c r="P93" s="171"/>
      <c r="Q93" s="171"/>
      <c r="R93" s="171"/>
      <c r="S93" s="172" t="str">
        <f t="shared" si="65"/>
        <v/>
      </c>
      <c r="T93" s="172" t="str">
        <f t="shared" si="66"/>
        <v/>
      </c>
      <c r="U93" s="171"/>
      <c r="V93" s="171"/>
      <c r="W93" s="173" t="str">
        <f t="shared" si="67"/>
        <v/>
      </c>
      <c r="X93" s="173" t="str">
        <f t="shared" si="68"/>
        <v/>
      </c>
      <c r="Y93" s="173" t="str">
        <f t="shared" si="69"/>
        <v/>
      </c>
      <c r="Z93" s="171"/>
      <c r="AA93" s="171"/>
      <c r="AB93" s="171"/>
      <c r="AC93" s="172" t="str">
        <f t="shared" si="70"/>
        <v/>
      </c>
      <c r="AD93" s="172" t="str">
        <f t="shared" si="71"/>
        <v/>
      </c>
      <c r="AE93" s="174"/>
      <c r="AF93" s="175" t="str">
        <f t="shared" si="72"/>
        <v/>
      </c>
      <c r="AG93" s="169"/>
      <c r="AH93" s="171"/>
      <c r="AI93" s="171"/>
      <c r="AJ93" s="169"/>
      <c r="AK93" s="176" t="str">
        <f t="shared" si="73"/>
        <v/>
      </c>
      <c r="AL93" s="176" t="str">
        <f t="shared" si="74"/>
        <v/>
      </c>
      <c r="AM93" s="176" t="str">
        <f t="shared" si="75"/>
        <v/>
      </c>
      <c r="AN93" s="359" t="str">
        <f>IF(Overview!$K$17='Internal Calcs'!$P$22,IF(AK93="","",AK93),IF(Overview!$K$17='Internal Calcs'!$P$23,IF(AK93="","",AK93),IF(ISNUMBER(A93),(IF(F93="Short",G93-H93,H93-G93)*AZ93-AX93),"")))</f>
        <v/>
      </c>
      <c r="AO93" s="401" t="str">
        <f>IF(Overview!$K$17='Internal Calcs'!$P$22,IF(AL93="","",AL93),IF(Overview!$K$17='Internal Calcs'!$P$23,IF(AL93="","",AL93),IF(ISNUMBER(A93),IF(AL93="",(IF(F93="Short",G93-H93,H93-G93)*AZ93-AX93),(IF(F93="Short",G93-J93,J93-G93)*AZ93-AX93)),"")))</f>
        <v/>
      </c>
      <c r="AP93" s="359" t="str">
        <f>IF(Overview!$K$17='Internal Calcs'!$P$22,"",IF(Overview!$K$17='Internal Calcs'!$P$23,IF(AM93="","",AM93),IF(ISNUMBER(A93),IF(AM93="",(IF(F93="Short",G93-H93,H93-G93)*AZ93-AX93),(IF(F93="Short",G93-L93,L93-G93)*AZ93-AX93)),"")))</f>
        <v/>
      </c>
      <c r="AQ93" s="176" t="str">
        <f t="shared" si="76"/>
        <v/>
      </c>
      <c r="AR93" s="176" t="str">
        <f t="shared" si="77"/>
        <v/>
      </c>
      <c r="AS93" s="176" t="str">
        <f t="shared" si="78"/>
        <v/>
      </c>
      <c r="AT93" s="176" t="str">
        <f>IF(ISNUMBER(A93),MAX($AS$2:AS93)-AS93,"")</f>
        <v/>
      </c>
      <c r="AU93" s="177" t="str">
        <f t="shared" si="79"/>
        <v/>
      </c>
      <c r="AV93" s="178" t="str">
        <f t="shared" si="80"/>
        <v/>
      </c>
      <c r="AW93" s="178" t="str">
        <f t="shared" si="81"/>
        <v/>
      </c>
      <c r="AX93" s="179" t="str">
        <f ca="1">IF(ISNUMBER($A93),INDIRECT(CONCATENATE("'Instrument List'!B",(MATCH(E93,'Instrument List'!A:A,0))-0)),"")</f>
        <v/>
      </c>
      <c r="AY93" s="179" t="str">
        <f ca="1">IF(ISNUMBER($A93),INDIRECT(CONCATENATE("'Instrument List'!D",(MATCH(E93,'Instrument List'!A:A,0))-0)),"")</f>
        <v/>
      </c>
      <c r="AZ93" s="179" t="str">
        <f ca="1">IF(ISNUMBER($A93),INDIRECT(CONCATENATE("'Instrument List'!C",(MATCH(E93,'Instrument List'!A:A,0))-0)),"")</f>
        <v/>
      </c>
      <c r="BA93" s="180" t="str">
        <f ca="1">IF(ISNUMBER(A93),INDIRECT(CONCATENATE("'Instrument List'!E",(MATCH(E93,'Instrument List'!A:A,0))-0)),"")</f>
        <v/>
      </c>
      <c r="BB93" s="181" t="str">
        <f t="shared" si="82"/>
        <v/>
      </c>
      <c r="BC93" s="181" t="str">
        <f t="shared" si="83"/>
        <v/>
      </c>
      <c r="BD93" s="181" t="str">
        <f ca="1">IF(ISNUMBER(A93),INDIRECT(CONCATENATE("'Instrument List'!F",(MATCH(E93,'Instrument List'!A:A,0))-0)),"")</f>
        <v/>
      </c>
    </row>
    <row r="94" spans="1:56">
      <c r="A94" s="223" t="str">
        <f t="shared" si="63"/>
        <v/>
      </c>
      <c r="B94" s="224"/>
      <c r="C94" s="225"/>
      <c r="D94" s="182"/>
      <c r="E94" s="182"/>
      <c r="F94" s="182"/>
      <c r="G94" s="203"/>
      <c r="H94" s="218"/>
      <c r="I94" s="213"/>
      <c r="J94" s="207"/>
      <c r="K94" s="213"/>
      <c r="L94" s="207"/>
      <c r="M94" s="213"/>
      <c r="N94" s="207"/>
      <c r="O94" s="183" t="str">
        <f t="shared" si="64"/>
        <v/>
      </c>
      <c r="P94" s="184"/>
      <c r="Q94" s="184"/>
      <c r="R94" s="275"/>
      <c r="S94" s="185" t="str">
        <f t="shared" si="65"/>
        <v/>
      </c>
      <c r="T94" s="185" t="str">
        <f t="shared" si="66"/>
        <v/>
      </c>
      <c r="U94" s="275"/>
      <c r="V94" s="275"/>
      <c r="W94" s="276" t="str">
        <f t="shared" si="67"/>
        <v/>
      </c>
      <c r="X94" s="276" t="str">
        <f t="shared" si="68"/>
        <v/>
      </c>
      <c r="Y94" s="276" t="str">
        <f t="shared" si="69"/>
        <v/>
      </c>
      <c r="Z94" s="275"/>
      <c r="AA94" s="184"/>
      <c r="AB94" s="184"/>
      <c r="AC94" s="185" t="str">
        <f t="shared" si="70"/>
        <v/>
      </c>
      <c r="AD94" s="185" t="str">
        <f t="shared" si="71"/>
        <v/>
      </c>
      <c r="AE94" s="186"/>
      <c r="AF94" s="187" t="str">
        <f t="shared" si="72"/>
        <v/>
      </c>
      <c r="AG94" s="182"/>
      <c r="AH94" s="184"/>
      <c r="AI94" s="184"/>
      <c r="AJ94" s="182"/>
      <c r="AK94" s="188" t="str">
        <f t="shared" si="73"/>
        <v/>
      </c>
      <c r="AL94" s="188" t="str">
        <f t="shared" si="74"/>
        <v/>
      </c>
      <c r="AM94" s="188" t="str">
        <f t="shared" si="75"/>
        <v/>
      </c>
      <c r="AN94" s="359" t="str">
        <f>IF(Overview!$K$17='Internal Calcs'!$P$22,IF(AK94="","",AK94),IF(Overview!$K$17='Internal Calcs'!$P$23,IF(AK94="","",AK94),IF(ISNUMBER(A94),(IF(F94="Short",G94-H94,H94-G94)*AZ94-AX94),"")))</f>
        <v/>
      </c>
      <c r="AO94" s="401" t="str">
        <f>IF(Overview!$K$17='Internal Calcs'!$P$22,IF(AL94="","",AL94),IF(Overview!$K$17='Internal Calcs'!$P$23,IF(AL94="","",AL94),IF(ISNUMBER(A94),IF(AL94="",(IF(F94="Short",G94-H94,H94-G94)*AZ94-AX94),(IF(F94="Short",G94-J94,J94-G94)*AZ94-AX94)),"")))</f>
        <v/>
      </c>
      <c r="AP94" s="359" t="str">
        <f>IF(Overview!$K$17='Internal Calcs'!$P$22,"",IF(Overview!$K$17='Internal Calcs'!$P$23,IF(AM94="","",AM94),IF(ISNUMBER(A94),IF(AM94="",(IF(F94="Short",G94-H94,H94-G94)*AZ94-AX94),(IF(F94="Short",G94-L94,L94-G94)*AZ94-AX94)),"")))</f>
        <v/>
      </c>
      <c r="AQ94" s="188" t="str">
        <f t="shared" si="76"/>
        <v/>
      </c>
      <c r="AR94" s="188" t="str">
        <f t="shared" si="77"/>
        <v/>
      </c>
      <c r="AS94" s="188" t="str">
        <f t="shared" si="78"/>
        <v/>
      </c>
      <c r="AT94" s="188" t="str">
        <f>IF(ISNUMBER(A94),MAX($AS$2:AS94)-AS94,"")</f>
        <v/>
      </c>
      <c r="AU94" s="189" t="str">
        <f t="shared" si="79"/>
        <v/>
      </c>
      <c r="AV94" s="190" t="str">
        <f t="shared" si="80"/>
        <v/>
      </c>
      <c r="AW94" s="190" t="str">
        <f t="shared" si="81"/>
        <v/>
      </c>
      <c r="AX94" s="191" t="str">
        <f ca="1">IF(ISNUMBER($A94),INDIRECT(CONCATENATE("'Instrument List'!B",(MATCH(E94,'Instrument List'!A:A,0))-0)),"")</f>
        <v/>
      </c>
      <c r="AY94" s="191" t="str">
        <f ca="1">IF(ISNUMBER($A94),INDIRECT(CONCATENATE("'Instrument List'!D",(MATCH(E94,'Instrument List'!A:A,0))-0)),"")</f>
        <v/>
      </c>
      <c r="AZ94" s="191" t="str">
        <f ca="1">IF(ISNUMBER($A94),INDIRECT(CONCATENATE("'Instrument List'!C",(MATCH(E94,'Instrument List'!A:A,0))-0)),"")</f>
        <v/>
      </c>
      <c r="BA94" s="192" t="str">
        <f ca="1">IF(ISNUMBER(A94),INDIRECT(CONCATENATE("'Instrument List'!E",(MATCH(E94,'Instrument List'!A:A,0))-0)),"")</f>
        <v/>
      </c>
      <c r="BB94" s="193" t="str">
        <f t="shared" si="82"/>
        <v/>
      </c>
      <c r="BC94" s="193" t="str">
        <f t="shared" si="83"/>
        <v/>
      </c>
      <c r="BD94" s="193" t="str">
        <f ca="1">IF(ISNUMBER(A94),INDIRECT(CONCATENATE("'Instrument List'!F",(MATCH(E94,'Instrument List'!A:A,0))-0)),"")</f>
        <v/>
      </c>
    </row>
    <row r="95" spans="1:56">
      <c r="A95" s="220" t="str">
        <f t="shared" si="63"/>
        <v/>
      </c>
      <c r="B95" s="221"/>
      <c r="C95" s="222"/>
      <c r="D95" s="169"/>
      <c r="E95" s="169"/>
      <c r="F95" s="169"/>
      <c r="G95" s="202"/>
      <c r="H95" s="217"/>
      <c r="I95" s="212"/>
      <c r="J95" s="206"/>
      <c r="K95" s="212"/>
      <c r="L95" s="206"/>
      <c r="M95" s="212"/>
      <c r="N95" s="206"/>
      <c r="O95" s="170" t="str">
        <f t="shared" si="64"/>
        <v/>
      </c>
      <c r="P95" s="171"/>
      <c r="Q95" s="171"/>
      <c r="R95" s="171"/>
      <c r="S95" s="172" t="str">
        <f t="shared" si="65"/>
        <v/>
      </c>
      <c r="T95" s="172" t="str">
        <f t="shared" si="66"/>
        <v/>
      </c>
      <c r="U95" s="171"/>
      <c r="V95" s="171"/>
      <c r="W95" s="173" t="str">
        <f t="shared" si="67"/>
        <v/>
      </c>
      <c r="X95" s="173" t="str">
        <f t="shared" si="68"/>
        <v/>
      </c>
      <c r="Y95" s="173" t="str">
        <f t="shared" si="69"/>
        <v/>
      </c>
      <c r="Z95" s="171"/>
      <c r="AA95" s="171"/>
      <c r="AB95" s="171"/>
      <c r="AC95" s="172" t="str">
        <f t="shared" si="70"/>
        <v/>
      </c>
      <c r="AD95" s="172" t="str">
        <f t="shared" si="71"/>
        <v/>
      </c>
      <c r="AE95" s="174"/>
      <c r="AF95" s="175" t="str">
        <f t="shared" si="72"/>
        <v/>
      </c>
      <c r="AG95" s="169"/>
      <c r="AH95" s="171"/>
      <c r="AI95" s="171"/>
      <c r="AJ95" s="169"/>
      <c r="AK95" s="176" t="str">
        <f t="shared" si="73"/>
        <v/>
      </c>
      <c r="AL95" s="176" t="str">
        <f t="shared" si="74"/>
        <v/>
      </c>
      <c r="AM95" s="176" t="str">
        <f t="shared" si="75"/>
        <v/>
      </c>
      <c r="AN95" s="359" t="str">
        <f>IF(Overview!$K$17='Internal Calcs'!$P$22,IF(AK95="","",AK95),IF(Overview!$K$17='Internal Calcs'!$P$23,IF(AK95="","",AK95),IF(ISNUMBER(A95),(IF(F95="Short",G95-H95,H95-G95)*AZ95-AX95),"")))</f>
        <v/>
      </c>
      <c r="AO95" s="401" t="str">
        <f>IF(Overview!$K$17='Internal Calcs'!$P$22,IF(AL95="","",AL95),IF(Overview!$K$17='Internal Calcs'!$P$23,IF(AL95="","",AL95),IF(ISNUMBER(A95),IF(AL95="",(IF(F95="Short",G95-H95,H95-G95)*AZ95-AX95),(IF(F95="Short",G95-J95,J95-G95)*AZ95-AX95)),"")))</f>
        <v/>
      </c>
      <c r="AP95" s="359" t="str">
        <f>IF(Overview!$K$17='Internal Calcs'!$P$22,"",IF(Overview!$K$17='Internal Calcs'!$P$23,IF(AM95="","",AM95),IF(ISNUMBER(A95),IF(AM95="",(IF(F95="Short",G95-H95,H95-G95)*AZ95-AX95),(IF(F95="Short",G95-L95,L95-G95)*AZ95-AX95)),"")))</f>
        <v/>
      </c>
      <c r="AQ95" s="176" t="str">
        <f t="shared" si="76"/>
        <v/>
      </c>
      <c r="AR95" s="176" t="str">
        <f t="shared" si="77"/>
        <v/>
      </c>
      <c r="AS95" s="176" t="str">
        <f t="shared" si="78"/>
        <v/>
      </c>
      <c r="AT95" s="176" t="str">
        <f>IF(ISNUMBER(A95),MAX($AS$2:AS95)-AS95,"")</f>
        <v/>
      </c>
      <c r="AU95" s="177" t="str">
        <f t="shared" si="79"/>
        <v/>
      </c>
      <c r="AV95" s="178" t="str">
        <f t="shared" si="80"/>
        <v/>
      </c>
      <c r="AW95" s="178" t="str">
        <f t="shared" si="81"/>
        <v/>
      </c>
      <c r="AX95" s="179" t="str">
        <f ca="1">IF(ISNUMBER($A95),INDIRECT(CONCATENATE("'Instrument List'!B",(MATCH(E95,'Instrument List'!A:A,0))-0)),"")</f>
        <v/>
      </c>
      <c r="AY95" s="179" t="str">
        <f ca="1">IF(ISNUMBER($A95),INDIRECT(CONCATENATE("'Instrument List'!D",(MATCH(E95,'Instrument List'!A:A,0))-0)),"")</f>
        <v/>
      </c>
      <c r="AZ95" s="179" t="str">
        <f ca="1">IF(ISNUMBER($A95),INDIRECT(CONCATENATE("'Instrument List'!C",(MATCH(E95,'Instrument List'!A:A,0))-0)),"")</f>
        <v/>
      </c>
      <c r="BA95" s="180" t="str">
        <f ca="1">IF(ISNUMBER(A95),INDIRECT(CONCATENATE("'Instrument List'!E",(MATCH(E95,'Instrument List'!A:A,0))-0)),"")</f>
        <v/>
      </c>
      <c r="BB95" s="181" t="str">
        <f t="shared" si="82"/>
        <v/>
      </c>
      <c r="BC95" s="181" t="str">
        <f t="shared" si="83"/>
        <v/>
      </c>
      <c r="BD95" s="181" t="str">
        <f ca="1">IF(ISNUMBER(A95),INDIRECT(CONCATENATE("'Instrument List'!F",(MATCH(E95,'Instrument List'!A:A,0))-0)),"")</f>
        <v/>
      </c>
    </row>
    <row r="96" spans="1:56">
      <c r="A96" s="223" t="str">
        <f t="shared" si="63"/>
        <v/>
      </c>
      <c r="B96" s="224"/>
      <c r="C96" s="225"/>
      <c r="D96" s="182"/>
      <c r="E96" s="182"/>
      <c r="F96" s="182"/>
      <c r="G96" s="203"/>
      <c r="H96" s="218"/>
      <c r="I96" s="213"/>
      <c r="J96" s="207"/>
      <c r="K96" s="213"/>
      <c r="L96" s="207"/>
      <c r="M96" s="213"/>
      <c r="N96" s="207"/>
      <c r="O96" s="183" t="str">
        <f t="shared" si="64"/>
        <v/>
      </c>
      <c r="P96" s="184"/>
      <c r="Q96" s="184"/>
      <c r="R96" s="275"/>
      <c r="S96" s="185" t="str">
        <f t="shared" si="65"/>
        <v/>
      </c>
      <c r="T96" s="185" t="str">
        <f t="shared" si="66"/>
        <v/>
      </c>
      <c r="U96" s="275"/>
      <c r="V96" s="275"/>
      <c r="W96" s="276" t="str">
        <f t="shared" si="67"/>
        <v/>
      </c>
      <c r="X96" s="276" t="str">
        <f t="shared" si="68"/>
        <v/>
      </c>
      <c r="Y96" s="276" t="str">
        <f t="shared" si="69"/>
        <v/>
      </c>
      <c r="Z96" s="275"/>
      <c r="AA96" s="184"/>
      <c r="AB96" s="184"/>
      <c r="AC96" s="185" t="str">
        <f t="shared" si="70"/>
        <v/>
      </c>
      <c r="AD96" s="185" t="str">
        <f t="shared" si="71"/>
        <v/>
      </c>
      <c r="AE96" s="186"/>
      <c r="AF96" s="187" t="str">
        <f t="shared" si="72"/>
        <v/>
      </c>
      <c r="AG96" s="182"/>
      <c r="AH96" s="184"/>
      <c r="AI96" s="184"/>
      <c r="AJ96" s="182"/>
      <c r="AK96" s="188" t="str">
        <f t="shared" si="73"/>
        <v/>
      </c>
      <c r="AL96" s="188" t="str">
        <f t="shared" si="74"/>
        <v/>
      </c>
      <c r="AM96" s="188" t="str">
        <f t="shared" si="75"/>
        <v/>
      </c>
      <c r="AN96" s="359" t="str">
        <f>IF(Overview!$K$17='Internal Calcs'!$P$22,IF(AK96="","",AK96),IF(Overview!$K$17='Internal Calcs'!$P$23,IF(AK96="","",AK96),IF(ISNUMBER(A96),(IF(F96="Short",G96-H96,H96-G96)*AZ96-AX96),"")))</f>
        <v/>
      </c>
      <c r="AO96" s="401" t="str">
        <f>IF(Overview!$K$17='Internal Calcs'!$P$22,IF(AL96="","",AL96),IF(Overview!$K$17='Internal Calcs'!$P$23,IF(AL96="","",AL96),IF(ISNUMBER(A96),IF(AL96="",(IF(F96="Short",G96-H96,H96-G96)*AZ96-AX96),(IF(F96="Short",G96-J96,J96-G96)*AZ96-AX96)),"")))</f>
        <v/>
      </c>
      <c r="AP96" s="359" t="str">
        <f>IF(Overview!$K$17='Internal Calcs'!$P$22,"",IF(Overview!$K$17='Internal Calcs'!$P$23,IF(AM96="","",AM96),IF(ISNUMBER(A96),IF(AM96="",(IF(F96="Short",G96-H96,H96-G96)*AZ96-AX96),(IF(F96="Short",G96-L96,L96-G96)*AZ96-AX96)),"")))</f>
        <v/>
      </c>
      <c r="AQ96" s="188" t="str">
        <f t="shared" si="76"/>
        <v/>
      </c>
      <c r="AR96" s="188" t="str">
        <f t="shared" si="77"/>
        <v/>
      </c>
      <c r="AS96" s="188" t="str">
        <f t="shared" si="78"/>
        <v/>
      </c>
      <c r="AT96" s="188" t="str">
        <f>IF(ISNUMBER(A96),MAX($AS$2:AS96)-AS96,"")</f>
        <v/>
      </c>
      <c r="AU96" s="189" t="str">
        <f t="shared" si="79"/>
        <v/>
      </c>
      <c r="AV96" s="190" t="str">
        <f t="shared" si="80"/>
        <v/>
      </c>
      <c r="AW96" s="190" t="str">
        <f t="shared" si="81"/>
        <v/>
      </c>
      <c r="AX96" s="191" t="str">
        <f ca="1">IF(ISNUMBER($A96),INDIRECT(CONCATENATE("'Instrument List'!B",(MATCH(E96,'Instrument List'!A:A,0))-0)),"")</f>
        <v/>
      </c>
      <c r="AY96" s="191" t="str">
        <f ca="1">IF(ISNUMBER($A96),INDIRECT(CONCATENATE("'Instrument List'!D",(MATCH(E96,'Instrument List'!A:A,0))-0)),"")</f>
        <v/>
      </c>
      <c r="AZ96" s="191" t="str">
        <f ca="1">IF(ISNUMBER($A96),INDIRECT(CONCATENATE("'Instrument List'!C",(MATCH(E96,'Instrument List'!A:A,0))-0)),"")</f>
        <v/>
      </c>
      <c r="BA96" s="192" t="str">
        <f ca="1">IF(ISNUMBER(A96),INDIRECT(CONCATENATE("'Instrument List'!E",(MATCH(E96,'Instrument List'!A:A,0))-0)),"")</f>
        <v/>
      </c>
      <c r="BB96" s="193" t="str">
        <f t="shared" si="82"/>
        <v/>
      </c>
      <c r="BC96" s="193" t="str">
        <f t="shared" si="83"/>
        <v/>
      </c>
      <c r="BD96" s="193" t="str">
        <f ca="1">IF(ISNUMBER(A96),INDIRECT(CONCATENATE("'Instrument List'!F",(MATCH(E96,'Instrument List'!A:A,0))-0)),"")</f>
        <v/>
      </c>
    </row>
    <row r="97" spans="1:56">
      <c r="A97" s="220" t="str">
        <f t="shared" si="63"/>
        <v/>
      </c>
      <c r="B97" s="221"/>
      <c r="C97" s="222"/>
      <c r="D97" s="169"/>
      <c r="E97" s="169"/>
      <c r="F97" s="169"/>
      <c r="G97" s="202"/>
      <c r="H97" s="217"/>
      <c r="I97" s="212"/>
      <c r="J97" s="206"/>
      <c r="K97" s="212"/>
      <c r="L97" s="206"/>
      <c r="M97" s="212"/>
      <c r="N97" s="206"/>
      <c r="O97" s="170" t="str">
        <f t="shared" si="64"/>
        <v/>
      </c>
      <c r="P97" s="171"/>
      <c r="Q97" s="171"/>
      <c r="R97" s="171"/>
      <c r="S97" s="172" t="str">
        <f t="shared" si="65"/>
        <v/>
      </c>
      <c r="T97" s="172" t="str">
        <f t="shared" si="66"/>
        <v/>
      </c>
      <c r="U97" s="171"/>
      <c r="V97" s="171"/>
      <c r="W97" s="173" t="str">
        <f t="shared" si="67"/>
        <v/>
      </c>
      <c r="X97" s="173" t="str">
        <f t="shared" si="68"/>
        <v/>
      </c>
      <c r="Y97" s="173" t="str">
        <f t="shared" si="69"/>
        <v/>
      </c>
      <c r="Z97" s="171"/>
      <c r="AA97" s="171"/>
      <c r="AB97" s="171"/>
      <c r="AC97" s="172" t="str">
        <f t="shared" si="70"/>
        <v/>
      </c>
      <c r="AD97" s="172" t="str">
        <f t="shared" si="71"/>
        <v/>
      </c>
      <c r="AE97" s="174"/>
      <c r="AF97" s="175" t="str">
        <f t="shared" si="72"/>
        <v/>
      </c>
      <c r="AG97" s="169"/>
      <c r="AH97" s="171"/>
      <c r="AI97" s="171"/>
      <c r="AJ97" s="169"/>
      <c r="AK97" s="176" t="str">
        <f t="shared" si="73"/>
        <v/>
      </c>
      <c r="AL97" s="176" t="str">
        <f t="shared" si="74"/>
        <v/>
      </c>
      <c r="AM97" s="176" t="str">
        <f t="shared" si="75"/>
        <v/>
      </c>
      <c r="AN97" s="359" t="str">
        <f>IF(Overview!$K$17='Internal Calcs'!$P$22,IF(AK97="","",AK97),IF(Overview!$K$17='Internal Calcs'!$P$23,IF(AK97="","",AK97),IF(ISNUMBER(A97),(IF(F97="Short",G97-H97,H97-G97)*AZ97-AX97),"")))</f>
        <v/>
      </c>
      <c r="AO97" s="401" t="str">
        <f>IF(Overview!$K$17='Internal Calcs'!$P$22,IF(AL97="","",AL97),IF(Overview!$K$17='Internal Calcs'!$P$23,IF(AL97="","",AL97),IF(ISNUMBER(A97),IF(AL97="",(IF(F97="Short",G97-H97,H97-G97)*AZ97-AX97),(IF(F97="Short",G97-J97,J97-G97)*AZ97-AX97)),"")))</f>
        <v/>
      </c>
      <c r="AP97" s="359" t="str">
        <f>IF(Overview!$K$17='Internal Calcs'!$P$22,"",IF(Overview!$K$17='Internal Calcs'!$P$23,IF(AM97="","",AM97),IF(ISNUMBER(A97),IF(AM97="",(IF(F97="Short",G97-H97,H97-G97)*AZ97-AX97),(IF(F97="Short",G97-L97,L97-G97)*AZ97-AX97)),"")))</f>
        <v/>
      </c>
      <c r="AQ97" s="176" t="str">
        <f t="shared" si="76"/>
        <v/>
      </c>
      <c r="AR97" s="176" t="str">
        <f t="shared" si="77"/>
        <v/>
      </c>
      <c r="AS97" s="176" t="str">
        <f t="shared" si="78"/>
        <v/>
      </c>
      <c r="AT97" s="176" t="str">
        <f>IF(ISNUMBER(A97),MAX($AS$2:AS97)-AS97,"")</f>
        <v/>
      </c>
      <c r="AU97" s="177" t="str">
        <f t="shared" si="79"/>
        <v/>
      </c>
      <c r="AV97" s="178" t="str">
        <f t="shared" si="80"/>
        <v/>
      </c>
      <c r="AW97" s="178" t="str">
        <f t="shared" si="81"/>
        <v/>
      </c>
      <c r="AX97" s="179" t="str">
        <f ca="1">IF(ISNUMBER($A97),INDIRECT(CONCATENATE("'Instrument List'!B",(MATCH(E97,'Instrument List'!A:A,0))-0)),"")</f>
        <v/>
      </c>
      <c r="AY97" s="179" t="str">
        <f ca="1">IF(ISNUMBER($A97),INDIRECT(CONCATENATE("'Instrument List'!D",(MATCH(E97,'Instrument List'!A:A,0))-0)),"")</f>
        <v/>
      </c>
      <c r="AZ97" s="179" t="str">
        <f ca="1">IF(ISNUMBER($A97),INDIRECT(CONCATENATE("'Instrument List'!C",(MATCH(E97,'Instrument List'!A:A,0))-0)),"")</f>
        <v/>
      </c>
      <c r="BA97" s="180" t="str">
        <f ca="1">IF(ISNUMBER(A97),INDIRECT(CONCATENATE("'Instrument List'!E",(MATCH(E97,'Instrument List'!A:A,0))-0)),"")</f>
        <v/>
      </c>
      <c r="BB97" s="181" t="str">
        <f t="shared" si="82"/>
        <v/>
      </c>
      <c r="BC97" s="181" t="str">
        <f t="shared" si="83"/>
        <v/>
      </c>
      <c r="BD97" s="181" t="str">
        <f ca="1">IF(ISNUMBER(A97),INDIRECT(CONCATENATE("'Instrument List'!F",(MATCH(E97,'Instrument List'!A:A,0))-0)),"")</f>
        <v/>
      </c>
    </row>
    <row r="98" spans="1:56">
      <c r="A98" s="223" t="str">
        <f t="shared" si="63"/>
        <v/>
      </c>
      <c r="B98" s="224"/>
      <c r="C98" s="225"/>
      <c r="D98" s="182"/>
      <c r="E98" s="182"/>
      <c r="F98" s="182"/>
      <c r="G98" s="203"/>
      <c r="H98" s="218"/>
      <c r="I98" s="213"/>
      <c r="J98" s="207"/>
      <c r="K98" s="213"/>
      <c r="L98" s="207"/>
      <c r="M98" s="213"/>
      <c r="N98" s="207"/>
      <c r="O98" s="183" t="str">
        <f t="shared" si="64"/>
        <v/>
      </c>
      <c r="P98" s="184"/>
      <c r="Q98" s="184"/>
      <c r="R98" s="275"/>
      <c r="S98" s="185" t="str">
        <f t="shared" si="65"/>
        <v/>
      </c>
      <c r="T98" s="185" t="str">
        <f t="shared" si="66"/>
        <v/>
      </c>
      <c r="U98" s="275"/>
      <c r="V98" s="275"/>
      <c r="W98" s="276" t="str">
        <f t="shared" si="67"/>
        <v/>
      </c>
      <c r="X98" s="276" t="str">
        <f t="shared" si="68"/>
        <v/>
      </c>
      <c r="Y98" s="276" t="str">
        <f t="shared" si="69"/>
        <v/>
      </c>
      <c r="Z98" s="275"/>
      <c r="AA98" s="184"/>
      <c r="AB98" s="184"/>
      <c r="AC98" s="185" t="str">
        <f t="shared" si="70"/>
        <v/>
      </c>
      <c r="AD98" s="185" t="str">
        <f t="shared" si="71"/>
        <v/>
      </c>
      <c r="AE98" s="186"/>
      <c r="AF98" s="187" t="str">
        <f t="shared" si="72"/>
        <v/>
      </c>
      <c r="AG98" s="182"/>
      <c r="AH98" s="184"/>
      <c r="AI98" s="184"/>
      <c r="AJ98" s="182"/>
      <c r="AK98" s="188" t="str">
        <f t="shared" si="73"/>
        <v/>
      </c>
      <c r="AL98" s="188" t="str">
        <f t="shared" si="74"/>
        <v/>
      </c>
      <c r="AM98" s="188" t="str">
        <f t="shared" si="75"/>
        <v/>
      </c>
      <c r="AN98" s="359" t="str">
        <f>IF(Overview!$K$17='Internal Calcs'!$P$22,IF(AK98="","",AK98),IF(Overview!$K$17='Internal Calcs'!$P$23,IF(AK98="","",AK98),IF(ISNUMBER(A98),(IF(F98="Short",G98-H98,H98-G98)*AZ98-AX98),"")))</f>
        <v/>
      </c>
      <c r="AO98" s="401" t="str">
        <f>IF(Overview!$K$17='Internal Calcs'!$P$22,IF(AL98="","",AL98),IF(Overview!$K$17='Internal Calcs'!$P$23,IF(AL98="","",AL98),IF(ISNUMBER(A98),IF(AL98="",(IF(F98="Short",G98-H98,H98-G98)*AZ98-AX98),(IF(F98="Short",G98-J98,J98-G98)*AZ98-AX98)),"")))</f>
        <v/>
      </c>
      <c r="AP98" s="359" t="str">
        <f>IF(Overview!$K$17='Internal Calcs'!$P$22,"",IF(Overview!$K$17='Internal Calcs'!$P$23,IF(AM98="","",AM98),IF(ISNUMBER(A98),IF(AM98="",(IF(F98="Short",G98-H98,H98-G98)*AZ98-AX98),(IF(F98="Short",G98-L98,L98-G98)*AZ98-AX98)),"")))</f>
        <v/>
      </c>
      <c r="AQ98" s="188" t="str">
        <f t="shared" si="76"/>
        <v/>
      </c>
      <c r="AR98" s="188" t="str">
        <f t="shared" si="77"/>
        <v/>
      </c>
      <c r="AS98" s="188" t="str">
        <f t="shared" si="78"/>
        <v/>
      </c>
      <c r="AT98" s="188" t="str">
        <f>IF(ISNUMBER(A98),MAX($AS$2:AS98)-AS98,"")</f>
        <v/>
      </c>
      <c r="AU98" s="189" t="str">
        <f t="shared" si="79"/>
        <v/>
      </c>
      <c r="AV98" s="190" t="str">
        <f t="shared" si="80"/>
        <v/>
      </c>
      <c r="AW98" s="190" t="str">
        <f t="shared" si="81"/>
        <v/>
      </c>
      <c r="AX98" s="191" t="str">
        <f ca="1">IF(ISNUMBER($A98),INDIRECT(CONCATENATE("'Instrument List'!B",(MATCH(E98,'Instrument List'!A:A,0))-0)),"")</f>
        <v/>
      </c>
      <c r="AY98" s="191" t="str">
        <f ca="1">IF(ISNUMBER($A98),INDIRECT(CONCATENATE("'Instrument List'!D",(MATCH(E98,'Instrument List'!A:A,0))-0)),"")</f>
        <v/>
      </c>
      <c r="AZ98" s="191" t="str">
        <f ca="1">IF(ISNUMBER($A98),INDIRECT(CONCATENATE("'Instrument List'!C",(MATCH(E98,'Instrument List'!A:A,0))-0)),"")</f>
        <v/>
      </c>
      <c r="BA98" s="192" t="str">
        <f ca="1">IF(ISNUMBER(A98),INDIRECT(CONCATENATE("'Instrument List'!E",(MATCH(E98,'Instrument List'!A:A,0))-0)),"")</f>
        <v/>
      </c>
      <c r="BB98" s="193" t="str">
        <f t="shared" si="82"/>
        <v/>
      </c>
      <c r="BC98" s="193" t="str">
        <f t="shared" si="83"/>
        <v/>
      </c>
      <c r="BD98" s="193" t="str">
        <f ca="1">IF(ISNUMBER(A98),INDIRECT(CONCATENATE("'Instrument List'!F",(MATCH(E98,'Instrument List'!A:A,0))-0)),"")</f>
        <v/>
      </c>
    </row>
    <row r="99" spans="1:56">
      <c r="A99" s="220" t="str">
        <f t="shared" si="63"/>
        <v/>
      </c>
      <c r="B99" s="221"/>
      <c r="C99" s="222"/>
      <c r="D99" s="169"/>
      <c r="E99" s="169"/>
      <c r="F99" s="169"/>
      <c r="G99" s="202"/>
      <c r="H99" s="217"/>
      <c r="I99" s="212"/>
      <c r="J99" s="206"/>
      <c r="K99" s="212"/>
      <c r="L99" s="206"/>
      <c r="M99" s="212"/>
      <c r="N99" s="206"/>
      <c r="O99" s="170" t="str">
        <f t="shared" si="64"/>
        <v/>
      </c>
      <c r="P99" s="171"/>
      <c r="Q99" s="171"/>
      <c r="R99" s="171"/>
      <c r="S99" s="172" t="str">
        <f t="shared" si="65"/>
        <v/>
      </c>
      <c r="T99" s="172" t="str">
        <f t="shared" si="66"/>
        <v/>
      </c>
      <c r="U99" s="171"/>
      <c r="V99" s="171"/>
      <c r="W99" s="173" t="str">
        <f t="shared" si="67"/>
        <v/>
      </c>
      <c r="X99" s="173" t="str">
        <f t="shared" si="68"/>
        <v/>
      </c>
      <c r="Y99" s="173" t="str">
        <f t="shared" si="69"/>
        <v/>
      </c>
      <c r="Z99" s="171"/>
      <c r="AA99" s="171"/>
      <c r="AB99" s="171"/>
      <c r="AC99" s="172" t="str">
        <f t="shared" si="70"/>
        <v/>
      </c>
      <c r="AD99" s="172" t="str">
        <f t="shared" si="71"/>
        <v/>
      </c>
      <c r="AE99" s="174"/>
      <c r="AF99" s="175" t="str">
        <f t="shared" si="72"/>
        <v/>
      </c>
      <c r="AG99" s="169"/>
      <c r="AH99" s="171"/>
      <c r="AI99" s="171"/>
      <c r="AJ99" s="169"/>
      <c r="AK99" s="176" t="str">
        <f t="shared" si="73"/>
        <v/>
      </c>
      <c r="AL99" s="176" t="str">
        <f t="shared" si="74"/>
        <v/>
      </c>
      <c r="AM99" s="176" t="str">
        <f t="shared" si="75"/>
        <v/>
      </c>
      <c r="AN99" s="359" t="str">
        <f>IF(Overview!$K$17='Internal Calcs'!$P$22,IF(AK99="","",AK99),IF(Overview!$K$17='Internal Calcs'!$P$23,IF(AK99="","",AK99),IF(ISNUMBER(A99),(IF(F99="Short",G99-H99,H99-G99)*AZ99-AX99),"")))</f>
        <v/>
      </c>
      <c r="AO99" s="401" t="str">
        <f>IF(Overview!$K$17='Internal Calcs'!$P$22,IF(AL99="","",AL99),IF(Overview!$K$17='Internal Calcs'!$P$23,IF(AL99="","",AL99),IF(ISNUMBER(A99),IF(AL99="",(IF(F99="Short",G99-H99,H99-G99)*AZ99-AX99),(IF(F99="Short",G99-J99,J99-G99)*AZ99-AX99)),"")))</f>
        <v/>
      </c>
      <c r="AP99" s="359" t="str">
        <f>IF(Overview!$K$17='Internal Calcs'!$P$22,"",IF(Overview!$K$17='Internal Calcs'!$P$23,IF(AM99="","",AM99),IF(ISNUMBER(A99),IF(AM99="",(IF(F99="Short",G99-H99,H99-G99)*AZ99-AX99),(IF(F99="Short",G99-L99,L99-G99)*AZ99-AX99)),"")))</f>
        <v/>
      </c>
      <c r="AQ99" s="176" t="str">
        <f t="shared" si="76"/>
        <v/>
      </c>
      <c r="AR99" s="176" t="str">
        <f t="shared" si="77"/>
        <v/>
      </c>
      <c r="AS99" s="176" t="str">
        <f t="shared" si="78"/>
        <v/>
      </c>
      <c r="AT99" s="176" t="str">
        <f>IF(ISNUMBER(A99),MAX($AS$2:AS99)-AS99,"")</f>
        <v/>
      </c>
      <c r="AU99" s="177" t="str">
        <f t="shared" si="79"/>
        <v/>
      </c>
      <c r="AV99" s="178" t="str">
        <f t="shared" si="80"/>
        <v/>
      </c>
      <c r="AW99" s="178" t="str">
        <f t="shared" si="81"/>
        <v/>
      </c>
      <c r="AX99" s="179" t="str">
        <f ca="1">IF(ISNUMBER($A99),INDIRECT(CONCATENATE("'Instrument List'!B",(MATCH(E99,'Instrument List'!A:A,0))-0)),"")</f>
        <v/>
      </c>
      <c r="AY99" s="179" t="str">
        <f ca="1">IF(ISNUMBER($A99),INDIRECT(CONCATENATE("'Instrument List'!D",(MATCH(E99,'Instrument List'!A:A,0))-0)),"")</f>
        <v/>
      </c>
      <c r="AZ99" s="179" t="str">
        <f ca="1">IF(ISNUMBER($A99),INDIRECT(CONCATENATE("'Instrument List'!C",(MATCH(E99,'Instrument List'!A:A,0))-0)),"")</f>
        <v/>
      </c>
      <c r="BA99" s="180" t="str">
        <f ca="1">IF(ISNUMBER(A99),INDIRECT(CONCATENATE("'Instrument List'!E",(MATCH(E99,'Instrument List'!A:A,0))-0)),"")</f>
        <v/>
      </c>
      <c r="BB99" s="181" t="str">
        <f t="shared" si="82"/>
        <v/>
      </c>
      <c r="BC99" s="181" t="str">
        <f t="shared" si="83"/>
        <v/>
      </c>
      <c r="BD99" s="181" t="str">
        <f ca="1">IF(ISNUMBER(A99),INDIRECT(CONCATENATE("'Instrument List'!F",(MATCH(E99,'Instrument List'!A:A,0))-0)),"")</f>
        <v/>
      </c>
    </row>
    <row r="100" spans="1:56">
      <c r="A100" s="223" t="str">
        <f t="shared" si="63"/>
        <v/>
      </c>
      <c r="B100" s="224"/>
      <c r="C100" s="225"/>
      <c r="D100" s="182"/>
      <c r="E100" s="182"/>
      <c r="F100" s="182"/>
      <c r="G100" s="203"/>
      <c r="H100" s="218"/>
      <c r="I100" s="213"/>
      <c r="J100" s="207"/>
      <c r="K100" s="213"/>
      <c r="L100" s="207"/>
      <c r="M100" s="213"/>
      <c r="N100" s="207"/>
      <c r="O100" s="183" t="str">
        <f t="shared" si="64"/>
        <v/>
      </c>
      <c r="P100" s="184"/>
      <c r="Q100" s="184"/>
      <c r="R100" s="275"/>
      <c r="S100" s="185" t="str">
        <f t="shared" si="65"/>
        <v/>
      </c>
      <c r="T100" s="185" t="str">
        <f t="shared" si="66"/>
        <v/>
      </c>
      <c r="U100" s="275"/>
      <c r="V100" s="275"/>
      <c r="W100" s="276" t="str">
        <f t="shared" si="67"/>
        <v/>
      </c>
      <c r="X100" s="276" t="str">
        <f t="shared" si="68"/>
        <v/>
      </c>
      <c r="Y100" s="276" t="str">
        <f t="shared" si="69"/>
        <v/>
      </c>
      <c r="Z100" s="275"/>
      <c r="AA100" s="184"/>
      <c r="AB100" s="184"/>
      <c r="AC100" s="185" t="str">
        <f t="shared" si="70"/>
        <v/>
      </c>
      <c r="AD100" s="185" t="str">
        <f t="shared" si="71"/>
        <v/>
      </c>
      <c r="AE100" s="186"/>
      <c r="AF100" s="187" t="str">
        <f t="shared" si="72"/>
        <v/>
      </c>
      <c r="AG100" s="182"/>
      <c r="AH100" s="184"/>
      <c r="AI100" s="184"/>
      <c r="AJ100" s="182"/>
      <c r="AK100" s="188" t="str">
        <f t="shared" si="73"/>
        <v/>
      </c>
      <c r="AL100" s="188" t="str">
        <f t="shared" si="74"/>
        <v/>
      </c>
      <c r="AM100" s="188" t="str">
        <f t="shared" si="75"/>
        <v/>
      </c>
      <c r="AN100" s="359" t="str">
        <f>IF(Overview!$K$17='Internal Calcs'!$P$22,IF(AK100="","",AK100),IF(Overview!$K$17='Internal Calcs'!$P$23,IF(AK100="","",AK100),IF(ISNUMBER(A100),(IF(F100="Short",G100-H100,H100-G100)*AZ100-AX100),"")))</f>
        <v/>
      </c>
      <c r="AO100" s="401" t="str">
        <f>IF(Overview!$K$17='Internal Calcs'!$P$22,IF(AL100="","",AL100),IF(Overview!$K$17='Internal Calcs'!$P$23,IF(AL100="","",AL100),IF(ISNUMBER(A100),IF(AL100="",(IF(F100="Short",G100-H100,H100-G100)*AZ100-AX100),(IF(F100="Short",G100-J100,J100-G100)*AZ100-AX100)),"")))</f>
        <v/>
      </c>
      <c r="AP100" s="359" t="str">
        <f>IF(Overview!$K$17='Internal Calcs'!$P$22,"",IF(Overview!$K$17='Internal Calcs'!$P$23,IF(AM100="","",AM100),IF(ISNUMBER(A100),IF(AM100="",(IF(F100="Short",G100-H100,H100-G100)*AZ100-AX100),(IF(F100="Short",G100-L100,L100-G100)*AZ100-AX100)),"")))</f>
        <v/>
      </c>
      <c r="AQ100" s="188" t="str">
        <f t="shared" si="76"/>
        <v/>
      </c>
      <c r="AR100" s="188" t="str">
        <f t="shared" si="77"/>
        <v/>
      </c>
      <c r="AS100" s="188" t="str">
        <f t="shared" si="78"/>
        <v/>
      </c>
      <c r="AT100" s="188" t="str">
        <f>IF(ISNUMBER(A100),MAX($AS$2:AS100)-AS100,"")</f>
        <v/>
      </c>
      <c r="AU100" s="189" t="str">
        <f t="shared" si="79"/>
        <v/>
      </c>
      <c r="AV100" s="190" t="str">
        <f t="shared" si="80"/>
        <v/>
      </c>
      <c r="AW100" s="190" t="str">
        <f t="shared" si="81"/>
        <v/>
      </c>
      <c r="AX100" s="191" t="str">
        <f ca="1">IF(ISNUMBER($A100),INDIRECT(CONCATENATE("'Instrument List'!B",(MATCH(E100,'Instrument List'!A:A,0))-0)),"")</f>
        <v/>
      </c>
      <c r="AY100" s="191" t="str">
        <f ca="1">IF(ISNUMBER($A100),INDIRECT(CONCATENATE("'Instrument List'!D",(MATCH(E100,'Instrument List'!A:A,0))-0)),"")</f>
        <v/>
      </c>
      <c r="AZ100" s="191" t="str">
        <f ca="1">IF(ISNUMBER($A100),INDIRECT(CONCATENATE("'Instrument List'!C",(MATCH(E100,'Instrument List'!A:A,0))-0)),"")</f>
        <v/>
      </c>
      <c r="BA100" s="192" t="str">
        <f ca="1">IF(ISNUMBER(A100),INDIRECT(CONCATENATE("'Instrument List'!E",(MATCH(E100,'Instrument List'!A:A,0))-0)),"")</f>
        <v/>
      </c>
      <c r="BB100" s="193" t="str">
        <f t="shared" si="82"/>
        <v/>
      </c>
      <c r="BC100" s="193" t="str">
        <f t="shared" si="83"/>
        <v/>
      </c>
      <c r="BD100" s="193" t="str">
        <f ca="1">IF(ISNUMBER(A100),INDIRECT(CONCATENATE("'Instrument List'!F",(MATCH(E100,'Instrument List'!A:A,0))-0)),"")</f>
        <v/>
      </c>
    </row>
    <row r="101" spans="1:56">
      <c r="A101" s="220" t="str">
        <f t="shared" si="63"/>
        <v/>
      </c>
      <c r="B101" s="221"/>
      <c r="C101" s="222"/>
      <c r="D101" s="169"/>
      <c r="E101" s="169"/>
      <c r="F101" s="169"/>
      <c r="G101" s="202"/>
      <c r="H101" s="217"/>
      <c r="I101" s="212"/>
      <c r="J101" s="206"/>
      <c r="K101" s="212"/>
      <c r="L101" s="206"/>
      <c r="M101" s="212"/>
      <c r="N101" s="206"/>
      <c r="O101" s="170" t="str">
        <f t="shared" si="64"/>
        <v/>
      </c>
      <c r="P101" s="171"/>
      <c r="Q101" s="171"/>
      <c r="R101" s="171"/>
      <c r="S101" s="172" t="str">
        <f t="shared" si="65"/>
        <v/>
      </c>
      <c r="T101" s="172" t="str">
        <f t="shared" si="66"/>
        <v/>
      </c>
      <c r="U101" s="171"/>
      <c r="V101" s="171"/>
      <c r="W101" s="173" t="str">
        <f t="shared" si="67"/>
        <v/>
      </c>
      <c r="X101" s="173" t="str">
        <f t="shared" si="68"/>
        <v/>
      </c>
      <c r="Y101" s="173" t="str">
        <f t="shared" si="69"/>
        <v/>
      </c>
      <c r="Z101" s="171"/>
      <c r="AA101" s="171"/>
      <c r="AB101" s="171"/>
      <c r="AC101" s="172" t="str">
        <f t="shared" si="70"/>
        <v/>
      </c>
      <c r="AD101" s="172" t="str">
        <f t="shared" si="71"/>
        <v/>
      </c>
      <c r="AE101" s="174"/>
      <c r="AF101" s="175" t="str">
        <f t="shared" si="72"/>
        <v/>
      </c>
      <c r="AG101" s="169"/>
      <c r="AH101" s="171"/>
      <c r="AI101" s="171"/>
      <c r="AJ101" s="169"/>
      <c r="AK101" s="176" t="str">
        <f t="shared" si="73"/>
        <v/>
      </c>
      <c r="AL101" s="176" t="str">
        <f t="shared" si="74"/>
        <v/>
      </c>
      <c r="AM101" s="176" t="str">
        <f t="shared" si="75"/>
        <v/>
      </c>
      <c r="AN101" s="359" t="str">
        <f>IF(Overview!$K$17='Internal Calcs'!$P$22,IF(AK101="","",AK101),IF(Overview!$K$17='Internal Calcs'!$P$23,IF(AK101="","",AK101),IF(ISNUMBER(A101),(IF(F101="Short",G101-H101,H101-G101)*AZ101-AX101),"")))</f>
        <v/>
      </c>
      <c r="AO101" s="401" t="str">
        <f>IF(Overview!$K$17='Internal Calcs'!$P$22,IF(AL101="","",AL101),IF(Overview!$K$17='Internal Calcs'!$P$23,IF(AL101="","",AL101),IF(ISNUMBER(A101),IF(AL101="",(IF(F101="Short",G101-H101,H101-G101)*AZ101-AX101),(IF(F101="Short",G101-J101,J101-G101)*AZ101-AX101)),"")))</f>
        <v/>
      </c>
      <c r="AP101" s="359" t="str">
        <f>IF(Overview!$K$17='Internal Calcs'!$P$22,"",IF(Overview!$K$17='Internal Calcs'!$P$23,IF(AM101="","",AM101),IF(ISNUMBER(A101),IF(AM101="",(IF(F101="Short",G101-H101,H101-G101)*AZ101-AX101),(IF(F101="Short",G101-L101,L101-G101)*AZ101-AX101)),"")))</f>
        <v/>
      </c>
      <c r="AQ101" s="176" t="str">
        <f t="shared" si="76"/>
        <v/>
      </c>
      <c r="AR101" s="176" t="str">
        <f t="shared" si="77"/>
        <v/>
      </c>
      <c r="AS101" s="176" t="str">
        <f t="shared" si="78"/>
        <v/>
      </c>
      <c r="AT101" s="176" t="str">
        <f>IF(ISNUMBER(A101),MAX($AS$2:AS101)-AS101,"")</f>
        <v/>
      </c>
      <c r="AU101" s="177" t="str">
        <f t="shared" si="79"/>
        <v/>
      </c>
      <c r="AV101" s="178" t="str">
        <f t="shared" si="80"/>
        <v/>
      </c>
      <c r="AW101" s="178" t="str">
        <f t="shared" si="81"/>
        <v/>
      </c>
      <c r="AX101" s="179" t="str">
        <f ca="1">IF(ISNUMBER($A101),INDIRECT(CONCATENATE("'Instrument List'!B",(MATCH(E101,'Instrument List'!A:A,0))-0)),"")</f>
        <v/>
      </c>
      <c r="AY101" s="179" t="str">
        <f ca="1">IF(ISNUMBER($A101),INDIRECT(CONCATENATE("'Instrument List'!D",(MATCH(E101,'Instrument List'!A:A,0))-0)),"")</f>
        <v/>
      </c>
      <c r="AZ101" s="179" t="str">
        <f ca="1">IF(ISNUMBER($A101),INDIRECT(CONCATENATE("'Instrument List'!C",(MATCH(E101,'Instrument List'!A:A,0))-0)),"")</f>
        <v/>
      </c>
      <c r="BA101" s="180" t="str">
        <f ca="1">IF(ISNUMBER(A101),INDIRECT(CONCATENATE("'Instrument List'!E",(MATCH(E101,'Instrument List'!A:A,0))-0)),"")</f>
        <v/>
      </c>
      <c r="BB101" s="181" t="str">
        <f t="shared" si="82"/>
        <v/>
      </c>
      <c r="BC101" s="181" t="str">
        <f t="shared" si="83"/>
        <v/>
      </c>
      <c r="BD101" s="181" t="str">
        <f ca="1">IF(ISNUMBER(A101),INDIRECT(CONCATENATE("'Instrument List'!F",(MATCH(E101,'Instrument List'!A:A,0))-0)),"")</f>
        <v/>
      </c>
    </row>
    <row r="102" spans="1:56">
      <c r="A102" s="223" t="str">
        <f t="shared" si="63"/>
        <v/>
      </c>
      <c r="B102" s="224"/>
      <c r="C102" s="225"/>
      <c r="D102" s="182"/>
      <c r="E102" s="182"/>
      <c r="F102" s="182"/>
      <c r="G102" s="203"/>
      <c r="H102" s="218"/>
      <c r="I102" s="213"/>
      <c r="J102" s="207"/>
      <c r="K102" s="213"/>
      <c r="L102" s="207"/>
      <c r="M102" s="213"/>
      <c r="N102" s="207"/>
      <c r="O102" s="183" t="str">
        <f t="shared" si="64"/>
        <v/>
      </c>
      <c r="P102" s="184"/>
      <c r="Q102" s="184"/>
      <c r="R102" s="275"/>
      <c r="S102" s="185" t="str">
        <f t="shared" si="65"/>
        <v/>
      </c>
      <c r="T102" s="185" t="str">
        <f t="shared" si="66"/>
        <v/>
      </c>
      <c r="U102" s="275"/>
      <c r="V102" s="275"/>
      <c r="W102" s="276" t="str">
        <f t="shared" si="67"/>
        <v/>
      </c>
      <c r="X102" s="276" t="str">
        <f t="shared" si="68"/>
        <v/>
      </c>
      <c r="Y102" s="276" t="str">
        <f t="shared" si="69"/>
        <v/>
      </c>
      <c r="Z102" s="275"/>
      <c r="AA102" s="184"/>
      <c r="AB102" s="184"/>
      <c r="AC102" s="185" t="str">
        <f t="shared" si="70"/>
        <v/>
      </c>
      <c r="AD102" s="185" t="str">
        <f t="shared" si="71"/>
        <v/>
      </c>
      <c r="AE102" s="186"/>
      <c r="AF102" s="187" t="str">
        <f t="shared" si="72"/>
        <v/>
      </c>
      <c r="AG102" s="182"/>
      <c r="AH102" s="184"/>
      <c r="AI102" s="184"/>
      <c r="AJ102" s="182"/>
      <c r="AK102" s="188" t="str">
        <f t="shared" si="73"/>
        <v/>
      </c>
      <c r="AL102" s="188" t="str">
        <f t="shared" si="74"/>
        <v/>
      </c>
      <c r="AM102" s="188" t="str">
        <f t="shared" si="75"/>
        <v/>
      </c>
      <c r="AN102" s="359" t="str">
        <f>IF(Overview!$K$17='Internal Calcs'!$P$22,IF(AK102="","",AK102),IF(Overview!$K$17='Internal Calcs'!$P$23,IF(AK102="","",AK102),IF(ISNUMBER(A102),(IF(F102="Short",G102-H102,H102-G102)*AZ102-AX102),"")))</f>
        <v/>
      </c>
      <c r="AO102" s="401" t="str">
        <f>IF(Overview!$K$17='Internal Calcs'!$P$22,IF(AL102="","",AL102),IF(Overview!$K$17='Internal Calcs'!$P$23,IF(AL102="","",AL102),IF(ISNUMBER(A102),IF(AL102="",(IF(F102="Short",G102-H102,H102-G102)*AZ102-AX102),(IF(F102="Short",G102-J102,J102-G102)*AZ102-AX102)),"")))</f>
        <v/>
      </c>
      <c r="AP102" s="359" t="str">
        <f>IF(Overview!$K$17='Internal Calcs'!$P$22,"",IF(Overview!$K$17='Internal Calcs'!$P$23,IF(AM102="","",AM102),IF(ISNUMBER(A102),IF(AM102="",(IF(F102="Short",G102-H102,H102-G102)*AZ102-AX102),(IF(F102="Short",G102-L102,L102-G102)*AZ102-AX102)),"")))</f>
        <v/>
      </c>
      <c r="AQ102" s="188" t="str">
        <f t="shared" si="76"/>
        <v/>
      </c>
      <c r="AR102" s="188" t="str">
        <f t="shared" si="77"/>
        <v/>
      </c>
      <c r="AS102" s="188" t="str">
        <f t="shared" si="78"/>
        <v/>
      </c>
      <c r="AT102" s="188" t="str">
        <f>IF(ISNUMBER(A102),MAX($AS$2:AS102)-AS102,"")</f>
        <v/>
      </c>
      <c r="AU102" s="189" t="str">
        <f t="shared" si="79"/>
        <v/>
      </c>
      <c r="AV102" s="190" t="str">
        <f t="shared" si="80"/>
        <v/>
      </c>
      <c r="AW102" s="190" t="str">
        <f t="shared" si="81"/>
        <v/>
      </c>
      <c r="AX102" s="191" t="str">
        <f ca="1">IF(ISNUMBER($A102),INDIRECT(CONCATENATE("'Instrument List'!B",(MATCH(E102,'Instrument List'!A:A,0))-0)),"")</f>
        <v/>
      </c>
      <c r="AY102" s="191" t="str">
        <f ca="1">IF(ISNUMBER($A102),INDIRECT(CONCATENATE("'Instrument List'!D",(MATCH(E102,'Instrument List'!A:A,0))-0)),"")</f>
        <v/>
      </c>
      <c r="AZ102" s="191" t="str">
        <f ca="1">IF(ISNUMBER($A102),INDIRECT(CONCATENATE("'Instrument List'!C",(MATCH(E102,'Instrument List'!A:A,0))-0)),"")</f>
        <v/>
      </c>
      <c r="BA102" s="192" t="str">
        <f ca="1">IF(ISNUMBER(A102),INDIRECT(CONCATENATE("'Instrument List'!E",(MATCH(E102,'Instrument List'!A:A,0))-0)),"")</f>
        <v/>
      </c>
      <c r="BB102" s="193" t="str">
        <f t="shared" si="82"/>
        <v/>
      </c>
      <c r="BC102" s="193" t="str">
        <f t="shared" si="83"/>
        <v/>
      </c>
      <c r="BD102" s="193" t="str">
        <f ca="1">IF(ISNUMBER(A102),INDIRECT(CONCATENATE("'Instrument List'!F",(MATCH(E102,'Instrument List'!A:A,0))-0)),"")</f>
        <v/>
      </c>
    </row>
    <row r="103" spans="1:56">
      <c r="A103" s="220" t="str">
        <f t="shared" si="63"/>
        <v/>
      </c>
      <c r="B103" s="221"/>
      <c r="C103" s="222"/>
      <c r="D103" s="169"/>
      <c r="E103" s="169"/>
      <c r="F103" s="169"/>
      <c r="G103" s="202"/>
      <c r="H103" s="217"/>
      <c r="I103" s="212"/>
      <c r="J103" s="206"/>
      <c r="K103" s="212"/>
      <c r="L103" s="206"/>
      <c r="M103" s="212"/>
      <c r="N103" s="206"/>
      <c r="O103" s="170" t="str">
        <f t="shared" si="64"/>
        <v/>
      </c>
      <c r="P103" s="171"/>
      <c r="Q103" s="171"/>
      <c r="R103" s="171"/>
      <c r="S103" s="172" t="str">
        <f t="shared" si="65"/>
        <v/>
      </c>
      <c r="T103" s="172" t="str">
        <f t="shared" si="66"/>
        <v/>
      </c>
      <c r="U103" s="171"/>
      <c r="V103" s="171"/>
      <c r="W103" s="173" t="str">
        <f t="shared" si="67"/>
        <v/>
      </c>
      <c r="X103" s="173" t="str">
        <f t="shared" si="68"/>
        <v/>
      </c>
      <c r="Y103" s="173" t="str">
        <f t="shared" si="69"/>
        <v/>
      </c>
      <c r="Z103" s="171"/>
      <c r="AA103" s="171"/>
      <c r="AB103" s="171"/>
      <c r="AC103" s="172" t="str">
        <f t="shared" si="70"/>
        <v/>
      </c>
      <c r="AD103" s="172" t="str">
        <f t="shared" si="71"/>
        <v/>
      </c>
      <c r="AE103" s="174"/>
      <c r="AF103" s="175" t="str">
        <f t="shared" si="72"/>
        <v/>
      </c>
      <c r="AG103" s="169"/>
      <c r="AH103" s="171"/>
      <c r="AI103" s="171"/>
      <c r="AJ103" s="169"/>
      <c r="AK103" s="176" t="str">
        <f t="shared" si="73"/>
        <v/>
      </c>
      <c r="AL103" s="176" t="str">
        <f t="shared" si="74"/>
        <v/>
      </c>
      <c r="AM103" s="176" t="str">
        <f t="shared" si="75"/>
        <v/>
      </c>
      <c r="AN103" s="359" t="str">
        <f>IF(Overview!$K$17='Internal Calcs'!$P$22,IF(AK103="","",AK103),IF(Overview!$K$17='Internal Calcs'!$P$23,IF(AK103="","",AK103),IF(ISNUMBER(A103),(IF(F103="Short",G103-H103,H103-G103)*AZ103-AX103),"")))</f>
        <v/>
      </c>
      <c r="AO103" s="401" t="str">
        <f>IF(Overview!$K$17='Internal Calcs'!$P$22,IF(AL103="","",AL103),IF(Overview!$K$17='Internal Calcs'!$P$23,IF(AL103="","",AL103),IF(ISNUMBER(A103),IF(AL103="",(IF(F103="Short",G103-H103,H103-G103)*AZ103-AX103),(IF(F103="Short",G103-J103,J103-G103)*AZ103-AX103)),"")))</f>
        <v/>
      </c>
      <c r="AP103" s="359" t="str">
        <f>IF(Overview!$K$17='Internal Calcs'!$P$22,"",IF(Overview!$K$17='Internal Calcs'!$P$23,IF(AM103="","",AM103),IF(ISNUMBER(A103),IF(AM103="",(IF(F103="Short",G103-H103,H103-G103)*AZ103-AX103),(IF(F103="Short",G103-L103,L103-G103)*AZ103-AX103)),"")))</f>
        <v/>
      </c>
      <c r="AQ103" s="176" t="str">
        <f t="shared" si="76"/>
        <v/>
      </c>
      <c r="AR103" s="176" t="str">
        <f t="shared" si="77"/>
        <v/>
      </c>
      <c r="AS103" s="176" t="str">
        <f t="shared" si="78"/>
        <v/>
      </c>
      <c r="AT103" s="176" t="str">
        <f>IF(ISNUMBER(A103),MAX($AS$2:AS103)-AS103,"")</f>
        <v/>
      </c>
      <c r="AU103" s="177" t="str">
        <f t="shared" si="79"/>
        <v/>
      </c>
      <c r="AV103" s="178" t="str">
        <f t="shared" si="80"/>
        <v/>
      </c>
      <c r="AW103" s="178" t="str">
        <f t="shared" si="81"/>
        <v/>
      </c>
      <c r="AX103" s="179" t="str">
        <f ca="1">IF(ISNUMBER($A103),INDIRECT(CONCATENATE("'Instrument List'!B",(MATCH(E103,'Instrument List'!A:A,0))-0)),"")</f>
        <v/>
      </c>
      <c r="AY103" s="179" t="str">
        <f ca="1">IF(ISNUMBER($A103),INDIRECT(CONCATENATE("'Instrument List'!D",(MATCH(E103,'Instrument List'!A:A,0))-0)),"")</f>
        <v/>
      </c>
      <c r="AZ103" s="179" t="str">
        <f ca="1">IF(ISNUMBER($A103),INDIRECT(CONCATENATE("'Instrument List'!C",(MATCH(E103,'Instrument List'!A:A,0))-0)),"")</f>
        <v/>
      </c>
      <c r="BA103" s="180" t="str">
        <f ca="1">IF(ISNUMBER(A103),INDIRECT(CONCATENATE("'Instrument List'!E",(MATCH(E103,'Instrument List'!A:A,0))-0)),"")</f>
        <v/>
      </c>
      <c r="BB103" s="181" t="str">
        <f t="shared" si="82"/>
        <v/>
      </c>
      <c r="BC103" s="181" t="str">
        <f t="shared" si="83"/>
        <v/>
      </c>
      <c r="BD103" s="181" t="str">
        <f ca="1">IF(ISNUMBER(A103),INDIRECT(CONCATENATE("'Instrument List'!F",(MATCH(E103,'Instrument List'!A:A,0))-0)),"")</f>
        <v/>
      </c>
    </row>
    <row r="104" spans="1:56">
      <c r="A104" s="223" t="str">
        <f t="shared" si="63"/>
        <v/>
      </c>
      <c r="B104" s="224"/>
      <c r="C104" s="225"/>
      <c r="D104" s="182"/>
      <c r="E104" s="182"/>
      <c r="F104" s="182"/>
      <c r="G104" s="203"/>
      <c r="H104" s="218"/>
      <c r="I104" s="213"/>
      <c r="J104" s="207"/>
      <c r="K104" s="213"/>
      <c r="L104" s="207"/>
      <c r="M104" s="213"/>
      <c r="N104" s="207"/>
      <c r="O104" s="183" t="str">
        <f t="shared" si="64"/>
        <v/>
      </c>
      <c r="P104" s="184"/>
      <c r="Q104" s="184"/>
      <c r="R104" s="275"/>
      <c r="S104" s="185" t="str">
        <f t="shared" si="65"/>
        <v/>
      </c>
      <c r="T104" s="185" t="str">
        <f t="shared" si="66"/>
        <v/>
      </c>
      <c r="U104" s="275"/>
      <c r="V104" s="275"/>
      <c r="W104" s="276" t="str">
        <f t="shared" si="67"/>
        <v/>
      </c>
      <c r="X104" s="276" t="str">
        <f t="shared" si="68"/>
        <v/>
      </c>
      <c r="Y104" s="276" t="str">
        <f t="shared" si="69"/>
        <v/>
      </c>
      <c r="Z104" s="275"/>
      <c r="AA104" s="184"/>
      <c r="AB104" s="184"/>
      <c r="AC104" s="185" t="str">
        <f t="shared" si="70"/>
        <v/>
      </c>
      <c r="AD104" s="185" t="str">
        <f t="shared" si="71"/>
        <v/>
      </c>
      <c r="AE104" s="186"/>
      <c r="AF104" s="187" t="str">
        <f t="shared" si="72"/>
        <v/>
      </c>
      <c r="AG104" s="182"/>
      <c r="AH104" s="184"/>
      <c r="AI104" s="184"/>
      <c r="AJ104" s="182"/>
      <c r="AK104" s="188" t="str">
        <f t="shared" si="73"/>
        <v/>
      </c>
      <c r="AL104" s="188" t="str">
        <f t="shared" si="74"/>
        <v/>
      </c>
      <c r="AM104" s="188" t="str">
        <f t="shared" si="75"/>
        <v/>
      </c>
      <c r="AN104" s="359" t="str">
        <f>IF(Overview!$K$17='Internal Calcs'!$P$22,IF(AK104="","",AK104),IF(Overview!$K$17='Internal Calcs'!$P$23,IF(AK104="","",AK104),IF(ISNUMBER(A104),(IF(F104="Short",G104-H104,H104-G104)*AZ104-AX104),"")))</f>
        <v/>
      </c>
      <c r="AO104" s="401" t="str">
        <f>IF(Overview!$K$17='Internal Calcs'!$P$22,IF(AL104="","",AL104),IF(Overview!$K$17='Internal Calcs'!$P$23,IF(AL104="","",AL104),IF(ISNUMBER(A104),IF(AL104="",(IF(F104="Short",G104-H104,H104-G104)*AZ104-AX104),(IF(F104="Short",G104-J104,J104-G104)*AZ104-AX104)),"")))</f>
        <v/>
      </c>
      <c r="AP104" s="359" t="str">
        <f>IF(Overview!$K$17='Internal Calcs'!$P$22,"",IF(Overview!$K$17='Internal Calcs'!$P$23,IF(AM104="","",AM104),IF(ISNUMBER(A104),IF(AM104="",(IF(F104="Short",G104-H104,H104-G104)*AZ104-AX104),(IF(F104="Short",G104-L104,L104-G104)*AZ104-AX104)),"")))</f>
        <v/>
      </c>
      <c r="AQ104" s="188" t="str">
        <f t="shared" si="76"/>
        <v/>
      </c>
      <c r="AR104" s="188" t="str">
        <f t="shared" si="77"/>
        <v/>
      </c>
      <c r="AS104" s="188" t="str">
        <f t="shared" si="78"/>
        <v/>
      </c>
      <c r="AT104" s="188" t="str">
        <f>IF(ISNUMBER(A104),MAX($AS$2:AS104)-AS104,"")</f>
        <v/>
      </c>
      <c r="AU104" s="189" t="str">
        <f t="shared" si="79"/>
        <v/>
      </c>
      <c r="AV104" s="190" t="str">
        <f t="shared" si="80"/>
        <v/>
      </c>
      <c r="AW104" s="190" t="str">
        <f t="shared" si="81"/>
        <v/>
      </c>
      <c r="AX104" s="191" t="str">
        <f ca="1">IF(ISNUMBER($A104),INDIRECT(CONCATENATE("'Instrument List'!B",(MATCH(E104,'Instrument List'!A:A,0))-0)),"")</f>
        <v/>
      </c>
      <c r="AY104" s="191" t="str">
        <f ca="1">IF(ISNUMBER($A104),INDIRECT(CONCATENATE("'Instrument List'!D",(MATCH(E104,'Instrument List'!A:A,0))-0)),"")</f>
        <v/>
      </c>
      <c r="AZ104" s="191" t="str">
        <f ca="1">IF(ISNUMBER($A104),INDIRECT(CONCATENATE("'Instrument List'!C",(MATCH(E104,'Instrument List'!A:A,0))-0)),"")</f>
        <v/>
      </c>
      <c r="BA104" s="192" t="str">
        <f ca="1">IF(ISNUMBER(A104),INDIRECT(CONCATENATE("'Instrument List'!E",(MATCH(E104,'Instrument List'!A:A,0))-0)),"")</f>
        <v/>
      </c>
      <c r="BB104" s="193" t="str">
        <f t="shared" si="82"/>
        <v/>
      </c>
      <c r="BC104" s="193" t="str">
        <f t="shared" si="83"/>
        <v/>
      </c>
      <c r="BD104" s="193" t="str">
        <f ca="1">IF(ISNUMBER(A104),INDIRECT(CONCATENATE("'Instrument List'!F",(MATCH(E104,'Instrument List'!A:A,0))-0)),"")</f>
        <v/>
      </c>
    </row>
    <row r="105" spans="1:56">
      <c r="A105" s="220" t="str">
        <f t="shared" si="63"/>
        <v/>
      </c>
      <c r="B105" s="221"/>
      <c r="C105" s="222"/>
      <c r="D105" s="169"/>
      <c r="E105" s="169"/>
      <c r="F105" s="169"/>
      <c r="G105" s="202"/>
      <c r="H105" s="217"/>
      <c r="I105" s="212"/>
      <c r="J105" s="206"/>
      <c r="K105" s="212"/>
      <c r="L105" s="206"/>
      <c r="M105" s="212"/>
      <c r="N105" s="206"/>
      <c r="O105" s="170" t="str">
        <f t="shared" si="64"/>
        <v/>
      </c>
      <c r="P105" s="171"/>
      <c r="Q105" s="171"/>
      <c r="R105" s="171"/>
      <c r="S105" s="172" t="str">
        <f t="shared" si="65"/>
        <v/>
      </c>
      <c r="T105" s="172" t="str">
        <f t="shared" si="66"/>
        <v/>
      </c>
      <c r="U105" s="171"/>
      <c r="V105" s="171"/>
      <c r="W105" s="173" t="str">
        <f t="shared" si="67"/>
        <v/>
      </c>
      <c r="X105" s="173" t="str">
        <f t="shared" si="68"/>
        <v/>
      </c>
      <c r="Y105" s="173" t="str">
        <f t="shared" si="69"/>
        <v/>
      </c>
      <c r="Z105" s="171"/>
      <c r="AA105" s="171"/>
      <c r="AB105" s="171"/>
      <c r="AC105" s="172" t="str">
        <f t="shared" si="70"/>
        <v/>
      </c>
      <c r="AD105" s="172" t="str">
        <f t="shared" si="71"/>
        <v/>
      </c>
      <c r="AE105" s="174"/>
      <c r="AF105" s="175" t="str">
        <f t="shared" si="72"/>
        <v/>
      </c>
      <c r="AG105" s="169"/>
      <c r="AH105" s="171"/>
      <c r="AI105" s="171"/>
      <c r="AJ105" s="169"/>
      <c r="AK105" s="176" t="str">
        <f t="shared" si="73"/>
        <v/>
      </c>
      <c r="AL105" s="176" t="str">
        <f t="shared" si="74"/>
        <v/>
      </c>
      <c r="AM105" s="176" t="str">
        <f t="shared" si="75"/>
        <v/>
      </c>
      <c r="AN105" s="359" t="str">
        <f>IF(Overview!$K$17='Internal Calcs'!$P$22,IF(AK105="","",AK105),IF(Overview!$K$17='Internal Calcs'!$P$23,IF(AK105="","",AK105),IF(ISNUMBER(A105),(IF(F105="Short",G105-H105,H105-G105)*AZ105-AX105),"")))</f>
        <v/>
      </c>
      <c r="AO105" s="401" t="str">
        <f>IF(Overview!$K$17='Internal Calcs'!$P$22,IF(AL105="","",AL105),IF(Overview!$K$17='Internal Calcs'!$P$23,IF(AL105="","",AL105),IF(ISNUMBER(A105),IF(AL105="",(IF(F105="Short",G105-H105,H105-G105)*AZ105-AX105),(IF(F105="Short",G105-J105,J105-G105)*AZ105-AX105)),"")))</f>
        <v/>
      </c>
      <c r="AP105" s="359" t="str">
        <f>IF(Overview!$K$17='Internal Calcs'!$P$22,"",IF(Overview!$K$17='Internal Calcs'!$P$23,IF(AM105="","",AM105),IF(ISNUMBER(A105),IF(AM105="",(IF(F105="Short",G105-H105,H105-G105)*AZ105-AX105),(IF(F105="Short",G105-L105,L105-G105)*AZ105-AX105)),"")))</f>
        <v/>
      </c>
      <c r="AQ105" s="176" t="str">
        <f t="shared" si="76"/>
        <v/>
      </c>
      <c r="AR105" s="176" t="str">
        <f t="shared" si="77"/>
        <v/>
      </c>
      <c r="AS105" s="176" t="str">
        <f t="shared" si="78"/>
        <v/>
      </c>
      <c r="AT105" s="176" t="str">
        <f>IF(ISNUMBER(A105),MAX($AS$2:AS105)-AS105,"")</f>
        <v/>
      </c>
      <c r="AU105" s="177" t="str">
        <f t="shared" si="79"/>
        <v/>
      </c>
      <c r="AV105" s="178" t="str">
        <f t="shared" si="80"/>
        <v/>
      </c>
      <c r="AW105" s="178" t="str">
        <f t="shared" si="81"/>
        <v/>
      </c>
      <c r="AX105" s="179" t="str">
        <f ca="1">IF(ISNUMBER($A105),INDIRECT(CONCATENATE("'Instrument List'!B",(MATCH(E105,'Instrument List'!A:A,0))-0)),"")</f>
        <v/>
      </c>
      <c r="AY105" s="179" t="str">
        <f ca="1">IF(ISNUMBER($A105),INDIRECT(CONCATENATE("'Instrument List'!D",(MATCH(E105,'Instrument List'!A:A,0))-0)),"")</f>
        <v/>
      </c>
      <c r="AZ105" s="179" t="str">
        <f ca="1">IF(ISNUMBER($A105),INDIRECT(CONCATENATE("'Instrument List'!C",(MATCH(E105,'Instrument List'!A:A,0))-0)),"")</f>
        <v/>
      </c>
      <c r="BA105" s="180" t="str">
        <f ca="1">IF(ISNUMBER(A105),INDIRECT(CONCATENATE("'Instrument List'!E",(MATCH(E105,'Instrument List'!A:A,0))-0)),"")</f>
        <v/>
      </c>
      <c r="BB105" s="181" t="str">
        <f t="shared" si="82"/>
        <v/>
      </c>
      <c r="BC105" s="181" t="str">
        <f t="shared" si="83"/>
        <v/>
      </c>
      <c r="BD105" s="181" t="str">
        <f ca="1">IF(ISNUMBER(A105),INDIRECT(CONCATENATE("'Instrument List'!F",(MATCH(E105,'Instrument List'!A:A,0))-0)),"")</f>
        <v/>
      </c>
    </row>
    <row r="106" spans="1:56">
      <c r="A106" s="223" t="str">
        <f t="shared" si="63"/>
        <v/>
      </c>
      <c r="B106" s="224"/>
      <c r="C106" s="225"/>
      <c r="D106" s="182"/>
      <c r="E106" s="182"/>
      <c r="F106" s="182"/>
      <c r="G106" s="203"/>
      <c r="H106" s="218"/>
      <c r="I106" s="213"/>
      <c r="J106" s="207"/>
      <c r="K106" s="213"/>
      <c r="L106" s="207"/>
      <c r="M106" s="213"/>
      <c r="N106" s="207"/>
      <c r="O106" s="183" t="str">
        <f t="shared" si="64"/>
        <v/>
      </c>
      <c r="P106" s="184"/>
      <c r="Q106" s="184"/>
      <c r="R106" s="275"/>
      <c r="S106" s="185" t="str">
        <f t="shared" si="65"/>
        <v/>
      </c>
      <c r="T106" s="185" t="str">
        <f t="shared" si="66"/>
        <v/>
      </c>
      <c r="U106" s="275"/>
      <c r="V106" s="275"/>
      <c r="W106" s="276" t="str">
        <f t="shared" si="67"/>
        <v/>
      </c>
      <c r="X106" s="276" t="str">
        <f t="shared" si="68"/>
        <v/>
      </c>
      <c r="Y106" s="276" t="str">
        <f t="shared" si="69"/>
        <v/>
      </c>
      <c r="Z106" s="275"/>
      <c r="AA106" s="184"/>
      <c r="AB106" s="184"/>
      <c r="AC106" s="185" t="str">
        <f t="shared" si="70"/>
        <v/>
      </c>
      <c r="AD106" s="185" t="str">
        <f t="shared" si="71"/>
        <v/>
      </c>
      <c r="AE106" s="186"/>
      <c r="AF106" s="187" t="str">
        <f t="shared" si="72"/>
        <v/>
      </c>
      <c r="AG106" s="182"/>
      <c r="AH106" s="184"/>
      <c r="AI106" s="184"/>
      <c r="AJ106" s="182"/>
      <c r="AK106" s="188" t="str">
        <f t="shared" si="73"/>
        <v/>
      </c>
      <c r="AL106" s="188" t="str">
        <f t="shared" si="74"/>
        <v/>
      </c>
      <c r="AM106" s="188" t="str">
        <f t="shared" si="75"/>
        <v/>
      </c>
      <c r="AN106" s="359" t="str">
        <f>IF(Overview!$K$17='Internal Calcs'!$P$22,IF(AK106="","",AK106),IF(Overview!$K$17='Internal Calcs'!$P$23,IF(AK106="","",AK106),IF(ISNUMBER(A106),(IF(F106="Short",G106-H106,H106-G106)*AZ106-AX106),"")))</f>
        <v/>
      </c>
      <c r="AO106" s="401" t="str">
        <f>IF(Overview!$K$17='Internal Calcs'!$P$22,IF(AL106="","",AL106),IF(Overview!$K$17='Internal Calcs'!$P$23,IF(AL106="","",AL106),IF(ISNUMBER(A106),IF(AL106="",(IF(F106="Short",G106-H106,H106-G106)*AZ106-AX106),(IF(F106="Short",G106-J106,J106-G106)*AZ106-AX106)),"")))</f>
        <v/>
      </c>
      <c r="AP106" s="359" t="str">
        <f>IF(Overview!$K$17='Internal Calcs'!$P$22,"",IF(Overview!$K$17='Internal Calcs'!$P$23,IF(AM106="","",AM106),IF(ISNUMBER(A106),IF(AM106="",(IF(F106="Short",G106-H106,H106-G106)*AZ106-AX106),(IF(F106="Short",G106-L106,L106-G106)*AZ106-AX106)),"")))</f>
        <v/>
      </c>
      <c r="AQ106" s="188" t="str">
        <f t="shared" si="76"/>
        <v/>
      </c>
      <c r="AR106" s="188" t="str">
        <f t="shared" si="77"/>
        <v/>
      </c>
      <c r="AS106" s="188" t="str">
        <f t="shared" si="78"/>
        <v/>
      </c>
      <c r="AT106" s="188" t="str">
        <f>IF(ISNUMBER(A106),MAX($AS$2:AS106)-AS106,"")</f>
        <v/>
      </c>
      <c r="AU106" s="189" t="str">
        <f t="shared" si="79"/>
        <v/>
      </c>
      <c r="AV106" s="190" t="str">
        <f t="shared" si="80"/>
        <v/>
      </c>
      <c r="AW106" s="190" t="str">
        <f t="shared" si="81"/>
        <v/>
      </c>
      <c r="AX106" s="191" t="str">
        <f ca="1">IF(ISNUMBER($A106),INDIRECT(CONCATENATE("'Instrument List'!B",(MATCH(E106,'Instrument List'!A:A,0))-0)),"")</f>
        <v/>
      </c>
      <c r="AY106" s="191" t="str">
        <f ca="1">IF(ISNUMBER($A106),INDIRECT(CONCATENATE("'Instrument List'!D",(MATCH(E106,'Instrument List'!A:A,0))-0)),"")</f>
        <v/>
      </c>
      <c r="AZ106" s="191" t="str">
        <f ca="1">IF(ISNUMBER($A106),INDIRECT(CONCATENATE("'Instrument List'!C",(MATCH(E106,'Instrument List'!A:A,0))-0)),"")</f>
        <v/>
      </c>
      <c r="BA106" s="192" t="str">
        <f ca="1">IF(ISNUMBER(A106),INDIRECT(CONCATENATE("'Instrument List'!E",(MATCH(E106,'Instrument List'!A:A,0))-0)),"")</f>
        <v/>
      </c>
      <c r="BB106" s="193" t="str">
        <f t="shared" si="82"/>
        <v/>
      </c>
      <c r="BC106" s="193" t="str">
        <f t="shared" si="83"/>
        <v/>
      </c>
      <c r="BD106" s="193" t="str">
        <f ca="1">IF(ISNUMBER(A106),INDIRECT(CONCATENATE("'Instrument List'!F",(MATCH(E106,'Instrument List'!A:A,0))-0)),"")</f>
        <v/>
      </c>
    </row>
    <row r="107" spans="1:56">
      <c r="A107" s="220" t="str">
        <f t="shared" si="63"/>
        <v/>
      </c>
      <c r="B107" s="221"/>
      <c r="C107" s="222"/>
      <c r="D107" s="169"/>
      <c r="E107" s="169"/>
      <c r="F107" s="169"/>
      <c r="G107" s="202"/>
      <c r="H107" s="217"/>
      <c r="I107" s="212"/>
      <c r="J107" s="206"/>
      <c r="K107" s="212"/>
      <c r="L107" s="206"/>
      <c r="M107" s="212"/>
      <c r="N107" s="206"/>
      <c r="O107" s="170" t="str">
        <f t="shared" si="64"/>
        <v/>
      </c>
      <c r="P107" s="171"/>
      <c r="Q107" s="171"/>
      <c r="R107" s="171"/>
      <c r="S107" s="172" t="str">
        <f t="shared" si="65"/>
        <v/>
      </c>
      <c r="T107" s="172" t="str">
        <f t="shared" si="66"/>
        <v/>
      </c>
      <c r="U107" s="171"/>
      <c r="V107" s="171"/>
      <c r="W107" s="173" t="str">
        <f t="shared" si="67"/>
        <v/>
      </c>
      <c r="X107" s="173" t="str">
        <f t="shared" si="68"/>
        <v/>
      </c>
      <c r="Y107" s="173" t="str">
        <f t="shared" si="69"/>
        <v/>
      </c>
      <c r="Z107" s="171"/>
      <c r="AA107" s="171"/>
      <c r="AB107" s="171"/>
      <c r="AC107" s="172" t="str">
        <f t="shared" si="70"/>
        <v/>
      </c>
      <c r="AD107" s="172" t="str">
        <f t="shared" si="71"/>
        <v/>
      </c>
      <c r="AE107" s="174"/>
      <c r="AF107" s="175" t="str">
        <f t="shared" si="72"/>
        <v/>
      </c>
      <c r="AG107" s="169"/>
      <c r="AH107" s="171"/>
      <c r="AI107" s="171"/>
      <c r="AJ107" s="169"/>
      <c r="AK107" s="176" t="str">
        <f t="shared" si="73"/>
        <v/>
      </c>
      <c r="AL107" s="176" t="str">
        <f t="shared" si="74"/>
        <v/>
      </c>
      <c r="AM107" s="176" t="str">
        <f t="shared" si="75"/>
        <v/>
      </c>
      <c r="AN107" s="359" t="str">
        <f>IF(Overview!$K$17='Internal Calcs'!$P$22,IF(AK107="","",AK107),IF(Overview!$K$17='Internal Calcs'!$P$23,IF(AK107="","",AK107),IF(ISNUMBER(A107),(IF(F107="Short",G107-H107,H107-G107)*AZ107-AX107),"")))</f>
        <v/>
      </c>
      <c r="AO107" s="401" t="str">
        <f>IF(Overview!$K$17='Internal Calcs'!$P$22,IF(AL107="","",AL107),IF(Overview!$K$17='Internal Calcs'!$P$23,IF(AL107="","",AL107),IF(ISNUMBER(A107),IF(AL107="",(IF(F107="Short",G107-H107,H107-G107)*AZ107-AX107),(IF(F107="Short",G107-J107,J107-G107)*AZ107-AX107)),"")))</f>
        <v/>
      </c>
      <c r="AP107" s="359" t="str">
        <f>IF(Overview!$K$17='Internal Calcs'!$P$22,"",IF(Overview!$K$17='Internal Calcs'!$P$23,IF(AM107="","",AM107),IF(ISNUMBER(A107),IF(AM107="",(IF(F107="Short",G107-H107,H107-G107)*AZ107-AX107),(IF(F107="Short",G107-L107,L107-G107)*AZ107-AX107)),"")))</f>
        <v/>
      </c>
      <c r="AQ107" s="176" t="str">
        <f t="shared" si="76"/>
        <v/>
      </c>
      <c r="AR107" s="176" t="str">
        <f t="shared" si="77"/>
        <v/>
      </c>
      <c r="AS107" s="176" t="str">
        <f t="shared" si="78"/>
        <v/>
      </c>
      <c r="AT107" s="176" t="str">
        <f>IF(ISNUMBER(A107),MAX($AS$2:AS107)-AS107,"")</f>
        <v/>
      </c>
      <c r="AU107" s="177" t="str">
        <f t="shared" si="79"/>
        <v/>
      </c>
      <c r="AV107" s="178" t="str">
        <f t="shared" si="80"/>
        <v/>
      </c>
      <c r="AW107" s="178" t="str">
        <f t="shared" si="81"/>
        <v/>
      </c>
      <c r="AX107" s="179" t="str">
        <f ca="1">IF(ISNUMBER($A107),INDIRECT(CONCATENATE("'Instrument List'!B",(MATCH(E107,'Instrument List'!A:A,0))-0)),"")</f>
        <v/>
      </c>
      <c r="AY107" s="179" t="str">
        <f ca="1">IF(ISNUMBER($A107),INDIRECT(CONCATENATE("'Instrument List'!D",(MATCH(E107,'Instrument List'!A:A,0))-0)),"")</f>
        <v/>
      </c>
      <c r="AZ107" s="179" t="str">
        <f ca="1">IF(ISNUMBER($A107),INDIRECT(CONCATENATE("'Instrument List'!C",(MATCH(E107,'Instrument List'!A:A,0))-0)),"")</f>
        <v/>
      </c>
      <c r="BA107" s="180" t="str">
        <f ca="1">IF(ISNUMBER(A107),INDIRECT(CONCATENATE("'Instrument List'!E",(MATCH(E107,'Instrument List'!A:A,0))-0)),"")</f>
        <v/>
      </c>
      <c r="BB107" s="181" t="str">
        <f t="shared" si="82"/>
        <v/>
      </c>
      <c r="BC107" s="181" t="str">
        <f t="shared" si="83"/>
        <v/>
      </c>
      <c r="BD107" s="181" t="str">
        <f ca="1">IF(ISNUMBER(A107),INDIRECT(CONCATENATE("'Instrument List'!F",(MATCH(E107,'Instrument List'!A:A,0))-0)),"")</f>
        <v/>
      </c>
    </row>
    <row r="108" spans="1:56">
      <c r="A108" s="223" t="str">
        <f t="shared" si="63"/>
        <v/>
      </c>
      <c r="B108" s="224"/>
      <c r="C108" s="225"/>
      <c r="D108" s="182"/>
      <c r="E108" s="182"/>
      <c r="F108" s="182"/>
      <c r="G108" s="203"/>
      <c r="H108" s="218"/>
      <c r="I108" s="213"/>
      <c r="J108" s="207"/>
      <c r="K108" s="213"/>
      <c r="L108" s="207"/>
      <c r="M108" s="213"/>
      <c r="N108" s="207"/>
      <c r="O108" s="183" t="str">
        <f t="shared" si="64"/>
        <v/>
      </c>
      <c r="P108" s="184"/>
      <c r="Q108" s="184"/>
      <c r="R108" s="275"/>
      <c r="S108" s="185" t="str">
        <f t="shared" si="65"/>
        <v/>
      </c>
      <c r="T108" s="185" t="str">
        <f t="shared" si="66"/>
        <v/>
      </c>
      <c r="U108" s="275"/>
      <c r="V108" s="275"/>
      <c r="W108" s="276" t="str">
        <f t="shared" si="67"/>
        <v/>
      </c>
      <c r="X108" s="276" t="str">
        <f t="shared" si="68"/>
        <v/>
      </c>
      <c r="Y108" s="276" t="str">
        <f t="shared" si="69"/>
        <v/>
      </c>
      <c r="Z108" s="275"/>
      <c r="AA108" s="184"/>
      <c r="AB108" s="184"/>
      <c r="AC108" s="185" t="str">
        <f t="shared" si="70"/>
        <v/>
      </c>
      <c r="AD108" s="185" t="str">
        <f t="shared" si="71"/>
        <v/>
      </c>
      <c r="AE108" s="186"/>
      <c r="AF108" s="187" t="str">
        <f t="shared" si="72"/>
        <v/>
      </c>
      <c r="AG108" s="182"/>
      <c r="AH108" s="184"/>
      <c r="AI108" s="184"/>
      <c r="AJ108" s="182"/>
      <c r="AK108" s="188" t="str">
        <f t="shared" si="73"/>
        <v/>
      </c>
      <c r="AL108" s="188" t="str">
        <f t="shared" si="74"/>
        <v/>
      </c>
      <c r="AM108" s="188" t="str">
        <f t="shared" si="75"/>
        <v/>
      </c>
      <c r="AN108" s="359" t="str">
        <f>IF(Overview!$K$17='Internal Calcs'!$P$22,IF(AK108="","",AK108),IF(Overview!$K$17='Internal Calcs'!$P$23,IF(AK108="","",AK108),IF(ISNUMBER(A108),(IF(F108="Short",G108-H108,H108-G108)*AZ108-AX108),"")))</f>
        <v/>
      </c>
      <c r="AO108" s="401" t="str">
        <f>IF(Overview!$K$17='Internal Calcs'!$P$22,IF(AL108="","",AL108),IF(Overview!$K$17='Internal Calcs'!$P$23,IF(AL108="","",AL108),IF(ISNUMBER(A108),IF(AL108="",(IF(F108="Short",G108-H108,H108-G108)*AZ108-AX108),(IF(F108="Short",G108-J108,J108-G108)*AZ108-AX108)),"")))</f>
        <v/>
      </c>
      <c r="AP108" s="359" t="str">
        <f>IF(Overview!$K$17='Internal Calcs'!$P$22,"",IF(Overview!$K$17='Internal Calcs'!$P$23,IF(AM108="","",AM108),IF(ISNUMBER(A108),IF(AM108="",(IF(F108="Short",G108-H108,H108-G108)*AZ108-AX108),(IF(F108="Short",G108-L108,L108-G108)*AZ108-AX108)),"")))</f>
        <v/>
      </c>
      <c r="AQ108" s="188" t="str">
        <f t="shared" si="76"/>
        <v/>
      </c>
      <c r="AR108" s="188" t="str">
        <f t="shared" si="77"/>
        <v/>
      </c>
      <c r="AS108" s="188" t="str">
        <f t="shared" si="78"/>
        <v/>
      </c>
      <c r="AT108" s="188" t="str">
        <f>IF(ISNUMBER(A108),MAX($AS$2:AS108)-AS108,"")</f>
        <v/>
      </c>
      <c r="AU108" s="189" t="str">
        <f t="shared" si="79"/>
        <v/>
      </c>
      <c r="AV108" s="190" t="str">
        <f t="shared" si="80"/>
        <v/>
      </c>
      <c r="AW108" s="190" t="str">
        <f t="shared" si="81"/>
        <v/>
      </c>
      <c r="AX108" s="191" t="str">
        <f ca="1">IF(ISNUMBER($A108),INDIRECT(CONCATENATE("'Instrument List'!B",(MATCH(E108,'Instrument List'!A:A,0))-0)),"")</f>
        <v/>
      </c>
      <c r="AY108" s="191" t="str">
        <f ca="1">IF(ISNUMBER($A108),INDIRECT(CONCATENATE("'Instrument List'!D",(MATCH(E108,'Instrument List'!A:A,0))-0)),"")</f>
        <v/>
      </c>
      <c r="AZ108" s="191" t="str">
        <f ca="1">IF(ISNUMBER($A108),INDIRECT(CONCATENATE("'Instrument List'!C",(MATCH(E108,'Instrument List'!A:A,0))-0)),"")</f>
        <v/>
      </c>
      <c r="BA108" s="192" t="str">
        <f ca="1">IF(ISNUMBER(A108),INDIRECT(CONCATENATE("'Instrument List'!E",(MATCH(E108,'Instrument List'!A:A,0))-0)),"")</f>
        <v/>
      </c>
      <c r="BB108" s="193" t="str">
        <f t="shared" si="82"/>
        <v/>
      </c>
      <c r="BC108" s="193" t="str">
        <f t="shared" si="83"/>
        <v/>
      </c>
      <c r="BD108" s="193" t="str">
        <f ca="1">IF(ISNUMBER(A108),INDIRECT(CONCATENATE("'Instrument List'!F",(MATCH(E108,'Instrument List'!A:A,0))-0)),"")</f>
        <v/>
      </c>
    </row>
    <row r="109" spans="1:56">
      <c r="A109" s="220" t="str">
        <f t="shared" si="63"/>
        <v/>
      </c>
      <c r="B109" s="221"/>
      <c r="C109" s="222"/>
      <c r="D109" s="169"/>
      <c r="E109" s="169"/>
      <c r="F109" s="169"/>
      <c r="G109" s="202"/>
      <c r="H109" s="217"/>
      <c r="I109" s="212"/>
      <c r="J109" s="206"/>
      <c r="K109" s="212"/>
      <c r="L109" s="206"/>
      <c r="M109" s="212"/>
      <c r="N109" s="206"/>
      <c r="O109" s="170" t="str">
        <f t="shared" si="64"/>
        <v/>
      </c>
      <c r="P109" s="171"/>
      <c r="Q109" s="171"/>
      <c r="R109" s="171"/>
      <c r="S109" s="172" t="str">
        <f t="shared" si="65"/>
        <v/>
      </c>
      <c r="T109" s="172" t="str">
        <f t="shared" si="66"/>
        <v/>
      </c>
      <c r="U109" s="171"/>
      <c r="V109" s="171"/>
      <c r="W109" s="173" t="str">
        <f t="shared" si="67"/>
        <v/>
      </c>
      <c r="X109" s="173" t="str">
        <f t="shared" si="68"/>
        <v/>
      </c>
      <c r="Y109" s="173" t="str">
        <f t="shared" si="69"/>
        <v/>
      </c>
      <c r="Z109" s="171"/>
      <c r="AA109" s="171"/>
      <c r="AB109" s="171"/>
      <c r="AC109" s="172" t="str">
        <f t="shared" si="70"/>
        <v/>
      </c>
      <c r="AD109" s="172" t="str">
        <f t="shared" si="71"/>
        <v/>
      </c>
      <c r="AE109" s="174"/>
      <c r="AF109" s="175" t="str">
        <f t="shared" si="72"/>
        <v/>
      </c>
      <c r="AG109" s="169"/>
      <c r="AH109" s="171"/>
      <c r="AI109" s="171"/>
      <c r="AJ109" s="169"/>
      <c r="AK109" s="176" t="str">
        <f t="shared" si="73"/>
        <v/>
      </c>
      <c r="AL109" s="176" t="str">
        <f t="shared" si="74"/>
        <v/>
      </c>
      <c r="AM109" s="176" t="str">
        <f t="shared" si="75"/>
        <v/>
      </c>
      <c r="AN109" s="359" t="str">
        <f>IF(Overview!$K$17='Internal Calcs'!$P$22,IF(AK109="","",AK109),IF(Overview!$K$17='Internal Calcs'!$P$23,IF(AK109="","",AK109),IF(ISNUMBER(A109),(IF(F109="Short",G109-H109,H109-G109)*AZ109-AX109),"")))</f>
        <v/>
      </c>
      <c r="AO109" s="401" t="str">
        <f>IF(Overview!$K$17='Internal Calcs'!$P$22,IF(AL109="","",AL109),IF(Overview!$K$17='Internal Calcs'!$P$23,IF(AL109="","",AL109),IF(ISNUMBER(A109),IF(AL109="",(IF(F109="Short",G109-H109,H109-G109)*AZ109-AX109),(IF(F109="Short",G109-J109,J109-G109)*AZ109-AX109)),"")))</f>
        <v/>
      </c>
      <c r="AP109" s="359" t="str">
        <f>IF(Overview!$K$17='Internal Calcs'!$P$22,"",IF(Overview!$K$17='Internal Calcs'!$P$23,IF(AM109="","",AM109),IF(ISNUMBER(A109),IF(AM109="",(IF(F109="Short",G109-H109,H109-G109)*AZ109-AX109),(IF(F109="Short",G109-L109,L109-G109)*AZ109-AX109)),"")))</f>
        <v/>
      </c>
      <c r="AQ109" s="176" t="str">
        <f t="shared" si="76"/>
        <v/>
      </c>
      <c r="AR109" s="176" t="str">
        <f t="shared" si="77"/>
        <v/>
      </c>
      <c r="AS109" s="176" t="str">
        <f t="shared" si="78"/>
        <v/>
      </c>
      <c r="AT109" s="176" t="str">
        <f>IF(ISNUMBER(A109),MAX($AS$2:AS109)-AS109,"")</f>
        <v/>
      </c>
      <c r="AU109" s="177" t="str">
        <f t="shared" si="79"/>
        <v/>
      </c>
      <c r="AV109" s="178" t="str">
        <f t="shared" si="80"/>
        <v/>
      </c>
      <c r="AW109" s="178" t="str">
        <f t="shared" si="81"/>
        <v/>
      </c>
      <c r="AX109" s="179" t="str">
        <f ca="1">IF(ISNUMBER($A109),INDIRECT(CONCATENATE("'Instrument List'!B",(MATCH(E109,'Instrument List'!A:A,0))-0)),"")</f>
        <v/>
      </c>
      <c r="AY109" s="179" t="str">
        <f ca="1">IF(ISNUMBER($A109),INDIRECT(CONCATENATE("'Instrument List'!D",(MATCH(E109,'Instrument List'!A:A,0))-0)),"")</f>
        <v/>
      </c>
      <c r="AZ109" s="179" t="str">
        <f ca="1">IF(ISNUMBER($A109),INDIRECT(CONCATENATE("'Instrument List'!C",(MATCH(E109,'Instrument List'!A:A,0))-0)),"")</f>
        <v/>
      </c>
      <c r="BA109" s="180" t="str">
        <f ca="1">IF(ISNUMBER(A109),INDIRECT(CONCATENATE("'Instrument List'!E",(MATCH(E109,'Instrument List'!A:A,0))-0)),"")</f>
        <v/>
      </c>
      <c r="BB109" s="181" t="str">
        <f t="shared" si="82"/>
        <v/>
      </c>
      <c r="BC109" s="181" t="str">
        <f t="shared" si="83"/>
        <v/>
      </c>
      <c r="BD109" s="181" t="str">
        <f ca="1">IF(ISNUMBER(A109),INDIRECT(CONCATENATE("'Instrument List'!F",(MATCH(E109,'Instrument List'!A:A,0))-0)),"")</f>
        <v/>
      </c>
    </row>
    <row r="110" spans="1:56">
      <c r="A110" s="223" t="str">
        <f t="shared" si="63"/>
        <v/>
      </c>
      <c r="B110" s="224"/>
      <c r="C110" s="225"/>
      <c r="D110" s="182"/>
      <c r="E110" s="182"/>
      <c r="F110" s="182"/>
      <c r="G110" s="203"/>
      <c r="H110" s="218"/>
      <c r="I110" s="213"/>
      <c r="J110" s="207"/>
      <c r="K110" s="213"/>
      <c r="L110" s="207"/>
      <c r="M110" s="213"/>
      <c r="N110" s="207"/>
      <c r="O110" s="183" t="str">
        <f t="shared" si="64"/>
        <v/>
      </c>
      <c r="P110" s="184"/>
      <c r="Q110" s="184"/>
      <c r="R110" s="275"/>
      <c r="S110" s="185" t="str">
        <f t="shared" si="65"/>
        <v/>
      </c>
      <c r="T110" s="185" t="str">
        <f t="shared" si="66"/>
        <v/>
      </c>
      <c r="U110" s="275"/>
      <c r="V110" s="275"/>
      <c r="W110" s="276" t="str">
        <f t="shared" si="67"/>
        <v/>
      </c>
      <c r="X110" s="276" t="str">
        <f t="shared" si="68"/>
        <v/>
      </c>
      <c r="Y110" s="276" t="str">
        <f t="shared" si="69"/>
        <v/>
      </c>
      <c r="Z110" s="275"/>
      <c r="AA110" s="184"/>
      <c r="AB110" s="184"/>
      <c r="AC110" s="185" t="str">
        <f t="shared" si="70"/>
        <v/>
      </c>
      <c r="AD110" s="185" t="str">
        <f t="shared" si="71"/>
        <v/>
      </c>
      <c r="AE110" s="186"/>
      <c r="AF110" s="187" t="str">
        <f t="shared" si="72"/>
        <v/>
      </c>
      <c r="AG110" s="182"/>
      <c r="AH110" s="184"/>
      <c r="AI110" s="184"/>
      <c r="AJ110" s="182"/>
      <c r="AK110" s="188" t="str">
        <f t="shared" si="73"/>
        <v/>
      </c>
      <c r="AL110" s="188" t="str">
        <f t="shared" si="74"/>
        <v/>
      </c>
      <c r="AM110" s="188" t="str">
        <f t="shared" si="75"/>
        <v/>
      </c>
      <c r="AN110" s="359" t="str">
        <f>IF(Overview!$K$17='Internal Calcs'!$P$22,IF(AK110="","",AK110),IF(Overview!$K$17='Internal Calcs'!$P$23,IF(AK110="","",AK110),IF(ISNUMBER(A110),(IF(F110="Short",G110-H110,H110-G110)*AZ110-AX110),"")))</f>
        <v/>
      </c>
      <c r="AO110" s="401" t="str">
        <f>IF(Overview!$K$17='Internal Calcs'!$P$22,IF(AL110="","",AL110),IF(Overview!$K$17='Internal Calcs'!$P$23,IF(AL110="","",AL110),IF(ISNUMBER(A110),IF(AL110="",(IF(F110="Short",G110-H110,H110-G110)*AZ110-AX110),(IF(F110="Short",G110-J110,J110-G110)*AZ110-AX110)),"")))</f>
        <v/>
      </c>
      <c r="AP110" s="359" t="str">
        <f>IF(Overview!$K$17='Internal Calcs'!$P$22,"",IF(Overview!$K$17='Internal Calcs'!$P$23,IF(AM110="","",AM110),IF(ISNUMBER(A110),IF(AM110="",(IF(F110="Short",G110-H110,H110-G110)*AZ110-AX110),(IF(F110="Short",G110-L110,L110-G110)*AZ110-AX110)),"")))</f>
        <v/>
      </c>
      <c r="AQ110" s="188" t="str">
        <f t="shared" si="76"/>
        <v/>
      </c>
      <c r="AR110" s="188" t="str">
        <f t="shared" si="77"/>
        <v/>
      </c>
      <c r="AS110" s="188" t="str">
        <f t="shared" si="78"/>
        <v/>
      </c>
      <c r="AT110" s="188" t="str">
        <f>IF(ISNUMBER(A110),MAX($AS$2:AS110)-AS110,"")</f>
        <v/>
      </c>
      <c r="AU110" s="189" t="str">
        <f t="shared" si="79"/>
        <v/>
      </c>
      <c r="AV110" s="190" t="str">
        <f t="shared" si="80"/>
        <v/>
      </c>
      <c r="AW110" s="190" t="str">
        <f t="shared" si="81"/>
        <v/>
      </c>
      <c r="AX110" s="191" t="str">
        <f ca="1">IF(ISNUMBER($A110),INDIRECT(CONCATENATE("'Instrument List'!B",(MATCH(E110,'Instrument List'!A:A,0))-0)),"")</f>
        <v/>
      </c>
      <c r="AY110" s="191" t="str">
        <f ca="1">IF(ISNUMBER($A110),INDIRECT(CONCATENATE("'Instrument List'!D",(MATCH(E110,'Instrument List'!A:A,0))-0)),"")</f>
        <v/>
      </c>
      <c r="AZ110" s="191" t="str">
        <f ca="1">IF(ISNUMBER($A110),INDIRECT(CONCATENATE("'Instrument List'!C",(MATCH(E110,'Instrument List'!A:A,0))-0)),"")</f>
        <v/>
      </c>
      <c r="BA110" s="192" t="str">
        <f ca="1">IF(ISNUMBER(A110),INDIRECT(CONCATENATE("'Instrument List'!E",(MATCH(E110,'Instrument List'!A:A,0))-0)),"")</f>
        <v/>
      </c>
      <c r="BB110" s="193" t="str">
        <f t="shared" si="82"/>
        <v/>
      </c>
      <c r="BC110" s="193" t="str">
        <f t="shared" si="83"/>
        <v/>
      </c>
      <c r="BD110" s="193" t="str">
        <f ca="1">IF(ISNUMBER(A110),INDIRECT(CONCATENATE("'Instrument List'!F",(MATCH(E110,'Instrument List'!A:A,0))-0)),"")</f>
        <v/>
      </c>
    </row>
    <row r="111" spans="1:56">
      <c r="A111" s="220" t="str">
        <f t="shared" si="63"/>
        <v/>
      </c>
      <c r="B111" s="221"/>
      <c r="C111" s="222"/>
      <c r="D111" s="169"/>
      <c r="E111" s="169"/>
      <c r="F111" s="169"/>
      <c r="G111" s="202"/>
      <c r="H111" s="217"/>
      <c r="I111" s="212"/>
      <c r="J111" s="206"/>
      <c r="K111" s="212"/>
      <c r="L111" s="206"/>
      <c r="M111" s="212"/>
      <c r="N111" s="206"/>
      <c r="O111" s="170" t="str">
        <f t="shared" si="64"/>
        <v/>
      </c>
      <c r="P111" s="171"/>
      <c r="Q111" s="171"/>
      <c r="R111" s="171"/>
      <c r="S111" s="172" t="str">
        <f t="shared" si="65"/>
        <v/>
      </c>
      <c r="T111" s="172" t="str">
        <f t="shared" si="66"/>
        <v/>
      </c>
      <c r="U111" s="171"/>
      <c r="V111" s="171"/>
      <c r="W111" s="173" t="str">
        <f t="shared" si="67"/>
        <v/>
      </c>
      <c r="X111" s="173" t="str">
        <f t="shared" si="68"/>
        <v/>
      </c>
      <c r="Y111" s="173" t="str">
        <f t="shared" si="69"/>
        <v/>
      </c>
      <c r="Z111" s="171"/>
      <c r="AA111" s="171"/>
      <c r="AB111" s="171"/>
      <c r="AC111" s="172" t="str">
        <f t="shared" si="70"/>
        <v/>
      </c>
      <c r="AD111" s="172" t="str">
        <f t="shared" si="71"/>
        <v/>
      </c>
      <c r="AE111" s="174"/>
      <c r="AF111" s="175" t="str">
        <f t="shared" si="72"/>
        <v/>
      </c>
      <c r="AG111" s="169"/>
      <c r="AH111" s="171"/>
      <c r="AI111" s="171"/>
      <c r="AJ111" s="169"/>
      <c r="AK111" s="176" t="str">
        <f t="shared" si="73"/>
        <v/>
      </c>
      <c r="AL111" s="176" t="str">
        <f t="shared" si="74"/>
        <v/>
      </c>
      <c r="AM111" s="176" t="str">
        <f t="shared" si="75"/>
        <v/>
      </c>
      <c r="AN111" s="359" t="str">
        <f>IF(Overview!$K$17='Internal Calcs'!$P$22,IF(AK111="","",AK111),IF(Overview!$K$17='Internal Calcs'!$P$23,IF(AK111="","",AK111),IF(ISNUMBER(A111),(IF(F111="Short",G111-H111,H111-G111)*AZ111-AX111),"")))</f>
        <v/>
      </c>
      <c r="AO111" s="401" t="str">
        <f>IF(Overview!$K$17='Internal Calcs'!$P$22,IF(AL111="","",AL111),IF(Overview!$K$17='Internal Calcs'!$P$23,IF(AL111="","",AL111),IF(ISNUMBER(A111),IF(AL111="",(IF(F111="Short",G111-H111,H111-G111)*AZ111-AX111),(IF(F111="Short",G111-J111,J111-G111)*AZ111-AX111)),"")))</f>
        <v/>
      </c>
      <c r="AP111" s="359" t="str">
        <f>IF(Overview!$K$17='Internal Calcs'!$P$22,"",IF(Overview!$K$17='Internal Calcs'!$P$23,IF(AM111="","",AM111),IF(ISNUMBER(A111),IF(AM111="",(IF(F111="Short",G111-H111,H111-G111)*AZ111-AX111),(IF(F111="Short",G111-L111,L111-G111)*AZ111-AX111)),"")))</f>
        <v/>
      </c>
      <c r="AQ111" s="176" t="str">
        <f t="shared" si="76"/>
        <v/>
      </c>
      <c r="AR111" s="176" t="str">
        <f t="shared" si="77"/>
        <v/>
      </c>
      <c r="AS111" s="176" t="str">
        <f t="shared" si="78"/>
        <v/>
      </c>
      <c r="AT111" s="176" t="str">
        <f>IF(ISNUMBER(A111),MAX($AS$2:AS111)-AS111,"")</f>
        <v/>
      </c>
      <c r="AU111" s="177" t="str">
        <f t="shared" si="79"/>
        <v/>
      </c>
      <c r="AV111" s="178" t="str">
        <f t="shared" si="80"/>
        <v/>
      </c>
      <c r="AW111" s="178" t="str">
        <f t="shared" si="81"/>
        <v/>
      </c>
      <c r="AX111" s="179" t="str">
        <f ca="1">IF(ISNUMBER($A111),INDIRECT(CONCATENATE("'Instrument List'!B",(MATCH(E111,'Instrument List'!A:A,0))-0)),"")</f>
        <v/>
      </c>
      <c r="AY111" s="179" t="str">
        <f ca="1">IF(ISNUMBER($A111),INDIRECT(CONCATENATE("'Instrument List'!D",(MATCH(E111,'Instrument List'!A:A,0))-0)),"")</f>
        <v/>
      </c>
      <c r="AZ111" s="179" t="str">
        <f ca="1">IF(ISNUMBER($A111),INDIRECT(CONCATENATE("'Instrument List'!C",(MATCH(E111,'Instrument List'!A:A,0))-0)),"")</f>
        <v/>
      </c>
      <c r="BA111" s="180" t="str">
        <f ca="1">IF(ISNUMBER(A111),INDIRECT(CONCATENATE("'Instrument List'!E",(MATCH(E111,'Instrument List'!A:A,0))-0)),"")</f>
        <v/>
      </c>
      <c r="BB111" s="181" t="str">
        <f t="shared" si="82"/>
        <v/>
      </c>
      <c r="BC111" s="181" t="str">
        <f t="shared" si="83"/>
        <v/>
      </c>
      <c r="BD111" s="181" t="str">
        <f ca="1">IF(ISNUMBER(A111),INDIRECT(CONCATENATE("'Instrument List'!F",(MATCH(E111,'Instrument List'!A:A,0))-0)),"")</f>
        <v/>
      </c>
    </row>
    <row r="112" spans="1:56">
      <c r="A112" s="223" t="str">
        <f t="shared" si="63"/>
        <v/>
      </c>
      <c r="B112" s="224"/>
      <c r="C112" s="225"/>
      <c r="D112" s="182"/>
      <c r="E112" s="182"/>
      <c r="F112" s="182"/>
      <c r="G112" s="203"/>
      <c r="H112" s="218"/>
      <c r="I112" s="213"/>
      <c r="J112" s="207"/>
      <c r="K112" s="213"/>
      <c r="L112" s="207"/>
      <c r="M112" s="213"/>
      <c r="N112" s="207"/>
      <c r="O112" s="183" t="str">
        <f t="shared" si="64"/>
        <v/>
      </c>
      <c r="P112" s="184"/>
      <c r="Q112" s="184"/>
      <c r="R112" s="275"/>
      <c r="S112" s="185" t="str">
        <f t="shared" si="65"/>
        <v/>
      </c>
      <c r="T112" s="185" t="str">
        <f t="shared" si="66"/>
        <v/>
      </c>
      <c r="U112" s="275"/>
      <c r="V112" s="275"/>
      <c r="W112" s="276" t="str">
        <f t="shared" si="67"/>
        <v/>
      </c>
      <c r="X112" s="276" t="str">
        <f t="shared" si="68"/>
        <v/>
      </c>
      <c r="Y112" s="276" t="str">
        <f t="shared" si="69"/>
        <v/>
      </c>
      <c r="Z112" s="275"/>
      <c r="AA112" s="184"/>
      <c r="AB112" s="184"/>
      <c r="AC112" s="185" t="str">
        <f t="shared" si="70"/>
        <v/>
      </c>
      <c r="AD112" s="185" t="str">
        <f t="shared" si="71"/>
        <v/>
      </c>
      <c r="AE112" s="186"/>
      <c r="AF112" s="187" t="str">
        <f t="shared" si="72"/>
        <v/>
      </c>
      <c r="AG112" s="182"/>
      <c r="AH112" s="184"/>
      <c r="AI112" s="184"/>
      <c r="AJ112" s="182"/>
      <c r="AK112" s="188" t="str">
        <f t="shared" si="73"/>
        <v/>
      </c>
      <c r="AL112" s="188" t="str">
        <f t="shared" si="74"/>
        <v/>
      </c>
      <c r="AM112" s="188" t="str">
        <f t="shared" si="75"/>
        <v/>
      </c>
      <c r="AN112" s="359" t="str">
        <f>IF(Overview!$K$17='Internal Calcs'!$P$22,IF(AK112="","",AK112),IF(Overview!$K$17='Internal Calcs'!$P$23,IF(AK112="","",AK112),IF(ISNUMBER(A112),(IF(F112="Short",G112-H112,H112-G112)*AZ112-AX112),"")))</f>
        <v/>
      </c>
      <c r="AO112" s="401" t="str">
        <f>IF(Overview!$K$17='Internal Calcs'!$P$22,IF(AL112="","",AL112),IF(Overview!$K$17='Internal Calcs'!$P$23,IF(AL112="","",AL112),IF(ISNUMBER(A112),IF(AL112="",(IF(F112="Short",G112-H112,H112-G112)*AZ112-AX112),(IF(F112="Short",G112-J112,J112-G112)*AZ112-AX112)),"")))</f>
        <v/>
      </c>
      <c r="AP112" s="359" t="str">
        <f>IF(Overview!$K$17='Internal Calcs'!$P$22,"",IF(Overview!$K$17='Internal Calcs'!$P$23,IF(AM112="","",AM112),IF(ISNUMBER(A112),IF(AM112="",(IF(F112="Short",G112-H112,H112-G112)*AZ112-AX112),(IF(F112="Short",G112-L112,L112-G112)*AZ112-AX112)),"")))</f>
        <v/>
      </c>
      <c r="AQ112" s="188" t="str">
        <f t="shared" si="76"/>
        <v/>
      </c>
      <c r="AR112" s="188" t="str">
        <f t="shared" si="77"/>
        <v/>
      </c>
      <c r="AS112" s="188" t="str">
        <f t="shared" si="78"/>
        <v/>
      </c>
      <c r="AT112" s="188" t="str">
        <f>IF(ISNUMBER(A112),MAX($AS$2:AS112)-AS112,"")</f>
        <v/>
      </c>
      <c r="AU112" s="189" t="str">
        <f t="shared" si="79"/>
        <v/>
      </c>
      <c r="AV112" s="190" t="str">
        <f t="shared" si="80"/>
        <v/>
      </c>
      <c r="AW112" s="190" t="str">
        <f t="shared" si="81"/>
        <v/>
      </c>
      <c r="AX112" s="191" t="str">
        <f ca="1">IF(ISNUMBER($A112),INDIRECT(CONCATENATE("'Instrument List'!B",(MATCH(E112,'Instrument List'!A:A,0))-0)),"")</f>
        <v/>
      </c>
      <c r="AY112" s="191" t="str">
        <f ca="1">IF(ISNUMBER($A112),INDIRECT(CONCATENATE("'Instrument List'!D",(MATCH(E112,'Instrument List'!A:A,0))-0)),"")</f>
        <v/>
      </c>
      <c r="AZ112" s="191" t="str">
        <f ca="1">IF(ISNUMBER($A112),INDIRECT(CONCATENATE("'Instrument List'!C",(MATCH(E112,'Instrument List'!A:A,0))-0)),"")</f>
        <v/>
      </c>
      <c r="BA112" s="192" t="str">
        <f ca="1">IF(ISNUMBER(A112),INDIRECT(CONCATENATE("'Instrument List'!E",(MATCH(E112,'Instrument List'!A:A,0))-0)),"")</f>
        <v/>
      </c>
      <c r="BB112" s="193" t="str">
        <f t="shared" si="82"/>
        <v/>
      </c>
      <c r="BC112" s="193" t="str">
        <f t="shared" si="83"/>
        <v/>
      </c>
      <c r="BD112" s="193" t="str">
        <f ca="1">IF(ISNUMBER(A112),INDIRECT(CONCATENATE("'Instrument List'!F",(MATCH(E112,'Instrument List'!A:A,0))-0)),"")</f>
        <v/>
      </c>
    </row>
    <row r="113" spans="1:56">
      <c r="A113" s="220" t="str">
        <f t="shared" si="63"/>
        <v/>
      </c>
      <c r="B113" s="221"/>
      <c r="C113" s="222"/>
      <c r="D113" s="169"/>
      <c r="E113" s="169"/>
      <c r="F113" s="169"/>
      <c r="G113" s="202"/>
      <c r="H113" s="217"/>
      <c r="I113" s="212"/>
      <c r="J113" s="206"/>
      <c r="K113" s="212"/>
      <c r="L113" s="206"/>
      <c r="M113" s="212"/>
      <c r="N113" s="206"/>
      <c r="O113" s="170" t="str">
        <f t="shared" si="64"/>
        <v/>
      </c>
      <c r="P113" s="171"/>
      <c r="Q113" s="171"/>
      <c r="R113" s="171"/>
      <c r="S113" s="172" t="str">
        <f t="shared" si="65"/>
        <v/>
      </c>
      <c r="T113" s="172" t="str">
        <f t="shared" si="66"/>
        <v/>
      </c>
      <c r="U113" s="171"/>
      <c r="V113" s="171"/>
      <c r="W113" s="173" t="str">
        <f t="shared" si="67"/>
        <v/>
      </c>
      <c r="X113" s="173" t="str">
        <f t="shared" si="68"/>
        <v/>
      </c>
      <c r="Y113" s="173" t="str">
        <f t="shared" si="69"/>
        <v/>
      </c>
      <c r="Z113" s="171"/>
      <c r="AA113" s="171"/>
      <c r="AB113" s="171"/>
      <c r="AC113" s="172" t="str">
        <f t="shared" si="70"/>
        <v/>
      </c>
      <c r="AD113" s="172" t="str">
        <f t="shared" si="71"/>
        <v/>
      </c>
      <c r="AE113" s="174"/>
      <c r="AF113" s="175" t="str">
        <f t="shared" si="72"/>
        <v/>
      </c>
      <c r="AG113" s="169"/>
      <c r="AH113" s="171"/>
      <c r="AI113" s="171"/>
      <c r="AJ113" s="169"/>
      <c r="AK113" s="176" t="str">
        <f t="shared" si="73"/>
        <v/>
      </c>
      <c r="AL113" s="176" t="str">
        <f t="shared" si="74"/>
        <v/>
      </c>
      <c r="AM113" s="176" t="str">
        <f t="shared" si="75"/>
        <v/>
      </c>
      <c r="AN113" s="359" t="str">
        <f>IF(Overview!$K$17='Internal Calcs'!$P$22,IF(AK113="","",AK113),IF(Overview!$K$17='Internal Calcs'!$P$23,IF(AK113="","",AK113),IF(ISNUMBER(A113),(IF(F113="Short",G113-H113,H113-G113)*AZ113-AX113),"")))</f>
        <v/>
      </c>
      <c r="AO113" s="401" t="str">
        <f>IF(Overview!$K$17='Internal Calcs'!$P$22,IF(AL113="","",AL113),IF(Overview!$K$17='Internal Calcs'!$P$23,IF(AL113="","",AL113),IF(ISNUMBER(A113),IF(AL113="",(IF(F113="Short",G113-H113,H113-G113)*AZ113-AX113),(IF(F113="Short",G113-J113,J113-G113)*AZ113-AX113)),"")))</f>
        <v/>
      </c>
      <c r="AP113" s="359" t="str">
        <f>IF(Overview!$K$17='Internal Calcs'!$P$22,"",IF(Overview!$K$17='Internal Calcs'!$P$23,IF(AM113="","",AM113),IF(ISNUMBER(A113),IF(AM113="",(IF(F113="Short",G113-H113,H113-G113)*AZ113-AX113),(IF(F113="Short",G113-L113,L113-G113)*AZ113-AX113)),"")))</f>
        <v/>
      </c>
      <c r="AQ113" s="176" t="str">
        <f t="shared" si="76"/>
        <v/>
      </c>
      <c r="AR113" s="176" t="str">
        <f t="shared" si="77"/>
        <v/>
      </c>
      <c r="AS113" s="176" t="str">
        <f t="shared" si="78"/>
        <v/>
      </c>
      <c r="AT113" s="176" t="str">
        <f>IF(ISNUMBER(A113),MAX($AS$2:AS113)-AS113,"")</f>
        <v/>
      </c>
      <c r="AU113" s="177" t="str">
        <f t="shared" si="79"/>
        <v/>
      </c>
      <c r="AV113" s="178" t="str">
        <f t="shared" si="80"/>
        <v/>
      </c>
      <c r="AW113" s="178" t="str">
        <f t="shared" si="81"/>
        <v/>
      </c>
      <c r="AX113" s="179" t="str">
        <f ca="1">IF(ISNUMBER($A113),INDIRECT(CONCATENATE("'Instrument List'!B",(MATCH(E113,'Instrument List'!A:A,0))-0)),"")</f>
        <v/>
      </c>
      <c r="AY113" s="179" t="str">
        <f ca="1">IF(ISNUMBER($A113),INDIRECT(CONCATENATE("'Instrument List'!D",(MATCH(E113,'Instrument List'!A:A,0))-0)),"")</f>
        <v/>
      </c>
      <c r="AZ113" s="179" t="str">
        <f ca="1">IF(ISNUMBER($A113),INDIRECT(CONCATENATE("'Instrument List'!C",(MATCH(E113,'Instrument List'!A:A,0))-0)),"")</f>
        <v/>
      </c>
      <c r="BA113" s="180" t="str">
        <f ca="1">IF(ISNUMBER(A113),INDIRECT(CONCATENATE("'Instrument List'!E",(MATCH(E113,'Instrument List'!A:A,0))-0)),"")</f>
        <v/>
      </c>
      <c r="BB113" s="181" t="str">
        <f t="shared" si="82"/>
        <v/>
      </c>
      <c r="BC113" s="181" t="str">
        <f t="shared" si="83"/>
        <v/>
      </c>
      <c r="BD113" s="181" t="str">
        <f ca="1">IF(ISNUMBER(A113),INDIRECT(CONCATENATE("'Instrument List'!F",(MATCH(E113,'Instrument List'!A:A,0))-0)),"")</f>
        <v/>
      </c>
    </row>
    <row r="114" spans="1:56">
      <c r="A114" s="223" t="str">
        <f t="shared" si="63"/>
        <v/>
      </c>
      <c r="B114" s="224"/>
      <c r="C114" s="225"/>
      <c r="D114" s="182"/>
      <c r="E114" s="182"/>
      <c r="F114" s="182"/>
      <c r="G114" s="203"/>
      <c r="H114" s="218"/>
      <c r="I114" s="213"/>
      <c r="J114" s="207"/>
      <c r="K114" s="213"/>
      <c r="L114" s="207"/>
      <c r="M114" s="213"/>
      <c r="N114" s="207"/>
      <c r="O114" s="183" t="str">
        <f t="shared" si="64"/>
        <v/>
      </c>
      <c r="P114" s="184"/>
      <c r="Q114" s="184"/>
      <c r="R114" s="275"/>
      <c r="S114" s="185" t="str">
        <f t="shared" si="65"/>
        <v/>
      </c>
      <c r="T114" s="185" t="str">
        <f t="shared" si="66"/>
        <v/>
      </c>
      <c r="U114" s="275"/>
      <c r="V114" s="275"/>
      <c r="W114" s="276" t="str">
        <f t="shared" si="67"/>
        <v/>
      </c>
      <c r="X114" s="276" t="str">
        <f t="shared" si="68"/>
        <v/>
      </c>
      <c r="Y114" s="276" t="str">
        <f t="shared" si="69"/>
        <v/>
      </c>
      <c r="Z114" s="275"/>
      <c r="AA114" s="184"/>
      <c r="AB114" s="184"/>
      <c r="AC114" s="185" t="str">
        <f t="shared" si="70"/>
        <v/>
      </c>
      <c r="AD114" s="185" t="str">
        <f t="shared" si="71"/>
        <v/>
      </c>
      <c r="AE114" s="186"/>
      <c r="AF114" s="187" t="str">
        <f t="shared" si="72"/>
        <v/>
      </c>
      <c r="AG114" s="182"/>
      <c r="AH114" s="184"/>
      <c r="AI114" s="184"/>
      <c r="AJ114" s="182"/>
      <c r="AK114" s="188" t="str">
        <f t="shared" si="73"/>
        <v/>
      </c>
      <c r="AL114" s="188" t="str">
        <f t="shared" si="74"/>
        <v/>
      </c>
      <c r="AM114" s="188" t="str">
        <f t="shared" si="75"/>
        <v/>
      </c>
      <c r="AN114" s="359" t="str">
        <f>IF(Overview!$K$17='Internal Calcs'!$P$22,IF(AK114="","",AK114),IF(Overview!$K$17='Internal Calcs'!$P$23,IF(AK114="","",AK114),IF(ISNUMBER(A114),(IF(F114="Short",G114-H114,H114-G114)*AZ114-AX114),"")))</f>
        <v/>
      </c>
      <c r="AO114" s="401" t="str">
        <f>IF(Overview!$K$17='Internal Calcs'!$P$22,IF(AL114="","",AL114),IF(Overview!$K$17='Internal Calcs'!$P$23,IF(AL114="","",AL114),IF(ISNUMBER(A114),IF(AL114="",(IF(F114="Short",G114-H114,H114-G114)*AZ114-AX114),(IF(F114="Short",G114-J114,J114-G114)*AZ114-AX114)),"")))</f>
        <v/>
      </c>
      <c r="AP114" s="359" t="str">
        <f>IF(Overview!$K$17='Internal Calcs'!$P$22,"",IF(Overview!$K$17='Internal Calcs'!$P$23,IF(AM114="","",AM114),IF(ISNUMBER(A114),IF(AM114="",(IF(F114="Short",G114-H114,H114-G114)*AZ114-AX114),(IF(F114="Short",G114-L114,L114-G114)*AZ114-AX114)),"")))</f>
        <v/>
      </c>
      <c r="AQ114" s="188" t="str">
        <f t="shared" si="76"/>
        <v/>
      </c>
      <c r="AR114" s="188" t="str">
        <f t="shared" si="77"/>
        <v/>
      </c>
      <c r="AS114" s="188" t="str">
        <f t="shared" si="78"/>
        <v/>
      </c>
      <c r="AT114" s="188" t="str">
        <f>IF(ISNUMBER(A114),MAX($AS$2:AS114)-AS114,"")</f>
        <v/>
      </c>
      <c r="AU114" s="189" t="str">
        <f t="shared" si="79"/>
        <v/>
      </c>
      <c r="AV114" s="190" t="str">
        <f t="shared" si="80"/>
        <v/>
      </c>
      <c r="AW114" s="190" t="str">
        <f t="shared" si="81"/>
        <v/>
      </c>
      <c r="AX114" s="191" t="str">
        <f ca="1">IF(ISNUMBER($A114),INDIRECT(CONCATENATE("'Instrument List'!B",(MATCH(E114,'Instrument List'!A:A,0))-0)),"")</f>
        <v/>
      </c>
      <c r="AY114" s="191" t="str">
        <f ca="1">IF(ISNUMBER($A114),INDIRECT(CONCATENATE("'Instrument List'!D",(MATCH(E114,'Instrument List'!A:A,0))-0)),"")</f>
        <v/>
      </c>
      <c r="AZ114" s="191" t="str">
        <f ca="1">IF(ISNUMBER($A114),INDIRECT(CONCATENATE("'Instrument List'!C",(MATCH(E114,'Instrument List'!A:A,0))-0)),"")</f>
        <v/>
      </c>
      <c r="BA114" s="192" t="str">
        <f ca="1">IF(ISNUMBER(A114),INDIRECT(CONCATENATE("'Instrument List'!E",(MATCH(E114,'Instrument List'!A:A,0))-0)),"")</f>
        <v/>
      </c>
      <c r="BB114" s="193" t="str">
        <f t="shared" si="82"/>
        <v/>
      </c>
      <c r="BC114" s="193" t="str">
        <f t="shared" si="83"/>
        <v/>
      </c>
      <c r="BD114" s="193" t="str">
        <f ca="1">IF(ISNUMBER(A114),INDIRECT(CONCATENATE("'Instrument List'!F",(MATCH(E114,'Instrument List'!A:A,0))-0)),"")</f>
        <v/>
      </c>
    </row>
    <row r="115" spans="1:56">
      <c r="A115" s="220" t="str">
        <f t="shared" si="63"/>
        <v/>
      </c>
      <c r="B115" s="221"/>
      <c r="C115" s="222"/>
      <c r="D115" s="169"/>
      <c r="E115" s="169"/>
      <c r="F115" s="169"/>
      <c r="G115" s="202"/>
      <c r="H115" s="217"/>
      <c r="I115" s="212"/>
      <c r="J115" s="206"/>
      <c r="K115" s="212"/>
      <c r="L115" s="206"/>
      <c r="M115" s="212"/>
      <c r="N115" s="206"/>
      <c r="O115" s="170" t="str">
        <f t="shared" si="64"/>
        <v/>
      </c>
      <c r="P115" s="171"/>
      <c r="Q115" s="171"/>
      <c r="R115" s="171"/>
      <c r="S115" s="172" t="str">
        <f t="shared" si="65"/>
        <v/>
      </c>
      <c r="T115" s="172" t="str">
        <f t="shared" si="66"/>
        <v/>
      </c>
      <c r="U115" s="171"/>
      <c r="V115" s="171"/>
      <c r="W115" s="173" t="str">
        <f t="shared" si="67"/>
        <v/>
      </c>
      <c r="X115" s="173" t="str">
        <f t="shared" si="68"/>
        <v/>
      </c>
      <c r="Y115" s="173" t="str">
        <f t="shared" si="69"/>
        <v/>
      </c>
      <c r="Z115" s="171"/>
      <c r="AA115" s="171"/>
      <c r="AB115" s="171"/>
      <c r="AC115" s="172" t="str">
        <f t="shared" si="70"/>
        <v/>
      </c>
      <c r="AD115" s="172" t="str">
        <f t="shared" si="71"/>
        <v/>
      </c>
      <c r="AE115" s="174"/>
      <c r="AF115" s="175" t="str">
        <f t="shared" si="72"/>
        <v/>
      </c>
      <c r="AG115" s="169"/>
      <c r="AH115" s="171"/>
      <c r="AI115" s="171"/>
      <c r="AJ115" s="169"/>
      <c r="AK115" s="176" t="str">
        <f t="shared" si="73"/>
        <v/>
      </c>
      <c r="AL115" s="176" t="str">
        <f t="shared" si="74"/>
        <v/>
      </c>
      <c r="AM115" s="176" t="str">
        <f t="shared" si="75"/>
        <v/>
      </c>
      <c r="AN115" s="359" t="str">
        <f>IF(Overview!$K$17='Internal Calcs'!$P$22,IF(AK115="","",AK115),IF(Overview!$K$17='Internal Calcs'!$P$23,IF(AK115="","",AK115),IF(ISNUMBER(A115),(IF(F115="Short",G115-H115,H115-G115)*AZ115-AX115),"")))</f>
        <v/>
      </c>
      <c r="AO115" s="401" t="str">
        <f>IF(Overview!$K$17='Internal Calcs'!$P$22,IF(AL115="","",AL115),IF(Overview!$K$17='Internal Calcs'!$P$23,IF(AL115="","",AL115),IF(ISNUMBER(A115),IF(AL115="",(IF(F115="Short",G115-H115,H115-G115)*AZ115-AX115),(IF(F115="Short",G115-J115,J115-G115)*AZ115-AX115)),"")))</f>
        <v/>
      </c>
      <c r="AP115" s="359" t="str">
        <f>IF(Overview!$K$17='Internal Calcs'!$P$22,"",IF(Overview!$K$17='Internal Calcs'!$P$23,IF(AM115="","",AM115),IF(ISNUMBER(A115),IF(AM115="",(IF(F115="Short",G115-H115,H115-G115)*AZ115-AX115),(IF(F115="Short",G115-L115,L115-G115)*AZ115-AX115)),"")))</f>
        <v/>
      </c>
      <c r="AQ115" s="176" t="str">
        <f t="shared" si="76"/>
        <v/>
      </c>
      <c r="AR115" s="176" t="str">
        <f t="shared" si="77"/>
        <v/>
      </c>
      <c r="AS115" s="176" t="str">
        <f t="shared" si="78"/>
        <v/>
      </c>
      <c r="AT115" s="176" t="str">
        <f>IF(ISNUMBER(A115),MAX($AS$2:AS115)-AS115,"")</f>
        <v/>
      </c>
      <c r="AU115" s="177" t="str">
        <f t="shared" si="79"/>
        <v/>
      </c>
      <c r="AV115" s="178" t="str">
        <f t="shared" si="80"/>
        <v/>
      </c>
      <c r="AW115" s="178" t="str">
        <f t="shared" si="81"/>
        <v/>
      </c>
      <c r="AX115" s="179" t="str">
        <f ca="1">IF(ISNUMBER($A115),INDIRECT(CONCATENATE("'Instrument List'!B",(MATCH(E115,'Instrument List'!A:A,0))-0)),"")</f>
        <v/>
      </c>
      <c r="AY115" s="179" t="str">
        <f ca="1">IF(ISNUMBER($A115),INDIRECT(CONCATENATE("'Instrument List'!D",(MATCH(E115,'Instrument List'!A:A,0))-0)),"")</f>
        <v/>
      </c>
      <c r="AZ115" s="179" t="str">
        <f ca="1">IF(ISNUMBER($A115),INDIRECT(CONCATENATE("'Instrument List'!C",(MATCH(E115,'Instrument List'!A:A,0))-0)),"")</f>
        <v/>
      </c>
      <c r="BA115" s="180" t="str">
        <f ca="1">IF(ISNUMBER(A115),INDIRECT(CONCATENATE("'Instrument List'!E",(MATCH(E115,'Instrument List'!A:A,0))-0)),"")</f>
        <v/>
      </c>
      <c r="BB115" s="181" t="str">
        <f t="shared" si="82"/>
        <v/>
      </c>
      <c r="BC115" s="181" t="str">
        <f t="shared" si="83"/>
        <v/>
      </c>
      <c r="BD115" s="181" t="str">
        <f ca="1">IF(ISNUMBER(A115),INDIRECT(CONCATENATE("'Instrument List'!F",(MATCH(E115,'Instrument List'!A:A,0))-0)),"")</f>
        <v/>
      </c>
    </row>
    <row r="116" spans="1:56">
      <c r="A116" s="223" t="str">
        <f t="shared" si="63"/>
        <v/>
      </c>
      <c r="B116" s="224"/>
      <c r="C116" s="225"/>
      <c r="D116" s="182"/>
      <c r="E116" s="182"/>
      <c r="F116" s="182"/>
      <c r="G116" s="203"/>
      <c r="H116" s="218"/>
      <c r="I116" s="213"/>
      <c r="J116" s="207"/>
      <c r="K116" s="213"/>
      <c r="L116" s="207"/>
      <c r="M116" s="213"/>
      <c r="N116" s="207"/>
      <c r="O116" s="183" t="str">
        <f t="shared" si="64"/>
        <v/>
      </c>
      <c r="P116" s="184"/>
      <c r="Q116" s="184"/>
      <c r="R116" s="275"/>
      <c r="S116" s="185" t="str">
        <f t="shared" si="65"/>
        <v/>
      </c>
      <c r="T116" s="185" t="str">
        <f t="shared" si="66"/>
        <v/>
      </c>
      <c r="U116" s="275"/>
      <c r="V116" s="275"/>
      <c r="W116" s="276" t="str">
        <f t="shared" si="67"/>
        <v/>
      </c>
      <c r="X116" s="276" t="str">
        <f t="shared" si="68"/>
        <v/>
      </c>
      <c r="Y116" s="276" t="str">
        <f t="shared" si="69"/>
        <v/>
      </c>
      <c r="Z116" s="275"/>
      <c r="AA116" s="184"/>
      <c r="AB116" s="184"/>
      <c r="AC116" s="185" t="str">
        <f t="shared" si="70"/>
        <v/>
      </c>
      <c r="AD116" s="185" t="str">
        <f t="shared" si="71"/>
        <v/>
      </c>
      <c r="AE116" s="186"/>
      <c r="AF116" s="187" t="str">
        <f t="shared" si="72"/>
        <v/>
      </c>
      <c r="AG116" s="182"/>
      <c r="AH116" s="184"/>
      <c r="AI116" s="184"/>
      <c r="AJ116" s="182"/>
      <c r="AK116" s="188" t="str">
        <f t="shared" si="73"/>
        <v/>
      </c>
      <c r="AL116" s="188" t="str">
        <f t="shared" si="74"/>
        <v/>
      </c>
      <c r="AM116" s="188" t="str">
        <f t="shared" si="75"/>
        <v/>
      </c>
      <c r="AN116" s="359" t="str">
        <f>IF(Overview!$K$17='Internal Calcs'!$P$22,IF(AK116="","",AK116),IF(Overview!$K$17='Internal Calcs'!$P$23,IF(AK116="","",AK116),IF(ISNUMBER(A116),(IF(F116="Short",G116-H116,H116-G116)*AZ116-AX116),"")))</f>
        <v/>
      </c>
      <c r="AO116" s="401" t="str">
        <f>IF(Overview!$K$17='Internal Calcs'!$P$22,IF(AL116="","",AL116),IF(Overview!$K$17='Internal Calcs'!$P$23,IF(AL116="","",AL116),IF(ISNUMBER(A116),IF(AL116="",(IF(F116="Short",G116-H116,H116-G116)*AZ116-AX116),(IF(F116="Short",G116-J116,J116-G116)*AZ116-AX116)),"")))</f>
        <v/>
      </c>
      <c r="AP116" s="359" t="str">
        <f>IF(Overview!$K$17='Internal Calcs'!$P$22,"",IF(Overview!$K$17='Internal Calcs'!$P$23,IF(AM116="","",AM116),IF(ISNUMBER(A116),IF(AM116="",(IF(F116="Short",G116-H116,H116-G116)*AZ116-AX116),(IF(F116="Short",G116-L116,L116-G116)*AZ116-AX116)),"")))</f>
        <v/>
      </c>
      <c r="AQ116" s="188" t="str">
        <f t="shared" si="76"/>
        <v/>
      </c>
      <c r="AR116" s="188" t="str">
        <f t="shared" si="77"/>
        <v/>
      </c>
      <c r="AS116" s="188" t="str">
        <f t="shared" si="78"/>
        <v/>
      </c>
      <c r="AT116" s="188" t="str">
        <f>IF(ISNUMBER(A116),MAX($AS$2:AS116)-AS116,"")</f>
        <v/>
      </c>
      <c r="AU116" s="189" t="str">
        <f t="shared" si="79"/>
        <v/>
      </c>
      <c r="AV116" s="190" t="str">
        <f t="shared" si="80"/>
        <v/>
      </c>
      <c r="AW116" s="190" t="str">
        <f t="shared" si="81"/>
        <v/>
      </c>
      <c r="AX116" s="191" t="str">
        <f ca="1">IF(ISNUMBER($A116),INDIRECT(CONCATENATE("'Instrument List'!B",(MATCH(E116,'Instrument List'!A:A,0))-0)),"")</f>
        <v/>
      </c>
      <c r="AY116" s="191" t="str">
        <f ca="1">IF(ISNUMBER($A116),INDIRECT(CONCATENATE("'Instrument List'!D",(MATCH(E116,'Instrument List'!A:A,0))-0)),"")</f>
        <v/>
      </c>
      <c r="AZ116" s="191" t="str">
        <f ca="1">IF(ISNUMBER($A116),INDIRECT(CONCATENATE("'Instrument List'!C",(MATCH(E116,'Instrument List'!A:A,0))-0)),"")</f>
        <v/>
      </c>
      <c r="BA116" s="192" t="str">
        <f ca="1">IF(ISNUMBER(A116),INDIRECT(CONCATENATE("'Instrument List'!E",(MATCH(E116,'Instrument List'!A:A,0))-0)),"")</f>
        <v/>
      </c>
      <c r="BB116" s="193" t="str">
        <f t="shared" si="82"/>
        <v/>
      </c>
      <c r="BC116" s="193" t="str">
        <f t="shared" si="83"/>
        <v/>
      </c>
      <c r="BD116" s="193" t="str">
        <f ca="1">IF(ISNUMBER(A116),INDIRECT(CONCATENATE("'Instrument List'!F",(MATCH(E116,'Instrument List'!A:A,0))-0)),"")</f>
        <v/>
      </c>
    </row>
    <row r="117" spans="1:56">
      <c r="A117" s="220" t="str">
        <f t="shared" si="63"/>
        <v/>
      </c>
      <c r="B117" s="221"/>
      <c r="C117" s="222"/>
      <c r="D117" s="169"/>
      <c r="E117" s="169"/>
      <c r="F117" s="169"/>
      <c r="G117" s="202"/>
      <c r="H117" s="217"/>
      <c r="I117" s="212"/>
      <c r="J117" s="206"/>
      <c r="K117" s="212"/>
      <c r="L117" s="206"/>
      <c r="M117" s="212"/>
      <c r="N117" s="206"/>
      <c r="O117" s="170" t="str">
        <f t="shared" si="64"/>
        <v/>
      </c>
      <c r="P117" s="171"/>
      <c r="Q117" s="171"/>
      <c r="R117" s="171"/>
      <c r="S117" s="172" t="str">
        <f t="shared" si="65"/>
        <v/>
      </c>
      <c r="T117" s="172" t="str">
        <f t="shared" si="66"/>
        <v/>
      </c>
      <c r="U117" s="171"/>
      <c r="V117" s="171"/>
      <c r="W117" s="173" t="str">
        <f t="shared" si="67"/>
        <v/>
      </c>
      <c r="X117" s="173" t="str">
        <f t="shared" si="68"/>
        <v/>
      </c>
      <c r="Y117" s="173" t="str">
        <f t="shared" si="69"/>
        <v/>
      </c>
      <c r="Z117" s="171"/>
      <c r="AA117" s="171"/>
      <c r="AB117" s="171"/>
      <c r="AC117" s="172" t="str">
        <f t="shared" si="70"/>
        <v/>
      </c>
      <c r="AD117" s="172" t="str">
        <f t="shared" si="71"/>
        <v/>
      </c>
      <c r="AE117" s="174"/>
      <c r="AF117" s="175" t="str">
        <f t="shared" si="72"/>
        <v/>
      </c>
      <c r="AG117" s="169"/>
      <c r="AH117" s="171"/>
      <c r="AI117" s="171"/>
      <c r="AJ117" s="169"/>
      <c r="AK117" s="176" t="str">
        <f t="shared" si="73"/>
        <v/>
      </c>
      <c r="AL117" s="176" t="str">
        <f t="shared" si="74"/>
        <v/>
      </c>
      <c r="AM117" s="176" t="str">
        <f t="shared" si="75"/>
        <v/>
      </c>
      <c r="AN117" s="359" t="str">
        <f>IF(Overview!$K$17='Internal Calcs'!$P$22,IF(AK117="","",AK117),IF(Overview!$K$17='Internal Calcs'!$P$23,IF(AK117="","",AK117),IF(ISNUMBER(A117),(IF(F117="Short",G117-H117,H117-G117)*AZ117-AX117),"")))</f>
        <v/>
      </c>
      <c r="AO117" s="401" t="str">
        <f>IF(Overview!$K$17='Internal Calcs'!$P$22,IF(AL117="","",AL117),IF(Overview!$K$17='Internal Calcs'!$P$23,IF(AL117="","",AL117),IF(ISNUMBER(A117),IF(AL117="",(IF(F117="Short",G117-H117,H117-G117)*AZ117-AX117),(IF(F117="Short",G117-J117,J117-G117)*AZ117-AX117)),"")))</f>
        <v/>
      </c>
      <c r="AP117" s="359" t="str">
        <f>IF(Overview!$K$17='Internal Calcs'!$P$22,"",IF(Overview!$K$17='Internal Calcs'!$P$23,IF(AM117="","",AM117),IF(ISNUMBER(A117),IF(AM117="",(IF(F117="Short",G117-H117,H117-G117)*AZ117-AX117),(IF(F117="Short",G117-L117,L117-G117)*AZ117-AX117)),"")))</f>
        <v/>
      </c>
      <c r="AQ117" s="176" t="str">
        <f t="shared" si="76"/>
        <v/>
      </c>
      <c r="AR117" s="176" t="str">
        <f t="shared" si="77"/>
        <v/>
      </c>
      <c r="AS117" s="176" t="str">
        <f t="shared" si="78"/>
        <v/>
      </c>
      <c r="AT117" s="176" t="str">
        <f>IF(ISNUMBER(A117),MAX($AS$2:AS117)-AS117,"")</f>
        <v/>
      </c>
      <c r="AU117" s="177" t="str">
        <f t="shared" si="79"/>
        <v/>
      </c>
      <c r="AV117" s="178" t="str">
        <f t="shared" si="80"/>
        <v/>
      </c>
      <c r="AW117" s="178" t="str">
        <f t="shared" si="81"/>
        <v/>
      </c>
      <c r="AX117" s="179" t="str">
        <f ca="1">IF(ISNUMBER($A117),INDIRECT(CONCATENATE("'Instrument List'!B",(MATCH(E117,'Instrument List'!A:A,0))-0)),"")</f>
        <v/>
      </c>
      <c r="AY117" s="179" t="str">
        <f ca="1">IF(ISNUMBER($A117),INDIRECT(CONCATENATE("'Instrument List'!D",(MATCH(E117,'Instrument List'!A:A,0))-0)),"")</f>
        <v/>
      </c>
      <c r="AZ117" s="179" t="str">
        <f ca="1">IF(ISNUMBER($A117),INDIRECT(CONCATENATE("'Instrument List'!C",(MATCH(E117,'Instrument List'!A:A,0))-0)),"")</f>
        <v/>
      </c>
      <c r="BA117" s="180" t="str">
        <f ca="1">IF(ISNUMBER(A117),INDIRECT(CONCATENATE("'Instrument List'!E",(MATCH(E117,'Instrument List'!A:A,0))-0)),"")</f>
        <v/>
      </c>
      <c r="BB117" s="181" t="str">
        <f t="shared" si="82"/>
        <v/>
      </c>
      <c r="BC117" s="181" t="str">
        <f t="shared" si="83"/>
        <v/>
      </c>
      <c r="BD117" s="181" t="str">
        <f ca="1">IF(ISNUMBER(A117),INDIRECT(CONCATENATE("'Instrument List'!F",(MATCH(E117,'Instrument List'!A:A,0))-0)),"")</f>
        <v/>
      </c>
    </row>
    <row r="118" spans="1:56">
      <c r="A118" s="223" t="str">
        <f t="shared" si="63"/>
        <v/>
      </c>
      <c r="B118" s="224"/>
      <c r="C118" s="225"/>
      <c r="D118" s="182"/>
      <c r="E118" s="182"/>
      <c r="F118" s="182"/>
      <c r="G118" s="203"/>
      <c r="H118" s="218"/>
      <c r="I118" s="213"/>
      <c r="J118" s="207"/>
      <c r="K118" s="213"/>
      <c r="L118" s="207"/>
      <c r="M118" s="213"/>
      <c r="N118" s="207"/>
      <c r="O118" s="183" t="str">
        <f t="shared" si="64"/>
        <v/>
      </c>
      <c r="P118" s="184"/>
      <c r="Q118" s="184"/>
      <c r="R118" s="275"/>
      <c r="S118" s="185" t="str">
        <f t="shared" si="65"/>
        <v/>
      </c>
      <c r="T118" s="185" t="str">
        <f t="shared" si="66"/>
        <v/>
      </c>
      <c r="U118" s="275"/>
      <c r="V118" s="275"/>
      <c r="W118" s="276" t="str">
        <f t="shared" si="67"/>
        <v/>
      </c>
      <c r="X118" s="276" t="str">
        <f t="shared" si="68"/>
        <v/>
      </c>
      <c r="Y118" s="276" t="str">
        <f t="shared" si="69"/>
        <v/>
      </c>
      <c r="Z118" s="275"/>
      <c r="AA118" s="184"/>
      <c r="AB118" s="184"/>
      <c r="AC118" s="185" t="str">
        <f t="shared" si="70"/>
        <v/>
      </c>
      <c r="AD118" s="185" t="str">
        <f t="shared" si="71"/>
        <v/>
      </c>
      <c r="AE118" s="186"/>
      <c r="AF118" s="187" t="str">
        <f t="shared" si="72"/>
        <v/>
      </c>
      <c r="AG118" s="182"/>
      <c r="AH118" s="184"/>
      <c r="AI118" s="184"/>
      <c r="AJ118" s="182"/>
      <c r="AK118" s="188" t="str">
        <f t="shared" si="73"/>
        <v/>
      </c>
      <c r="AL118" s="188" t="str">
        <f t="shared" si="74"/>
        <v/>
      </c>
      <c r="AM118" s="188" t="str">
        <f t="shared" si="75"/>
        <v/>
      </c>
      <c r="AN118" s="359" t="str">
        <f>IF(Overview!$K$17='Internal Calcs'!$P$22,IF(AK118="","",AK118),IF(Overview!$K$17='Internal Calcs'!$P$23,IF(AK118="","",AK118),IF(ISNUMBER(A118),(IF(F118="Short",G118-H118,H118-G118)*AZ118-AX118),"")))</f>
        <v/>
      </c>
      <c r="AO118" s="401" t="str">
        <f>IF(Overview!$K$17='Internal Calcs'!$P$22,IF(AL118="","",AL118),IF(Overview!$K$17='Internal Calcs'!$P$23,IF(AL118="","",AL118),IF(ISNUMBER(A118),IF(AL118="",(IF(F118="Short",G118-H118,H118-G118)*AZ118-AX118),(IF(F118="Short",G118-J118,J118-G118)*AZ118-AX118)),"")))</f>
        <v/>
      </c>
      <c r="AP118" s="359" t="str">
        <f>IF(Overview!$K$17='Internal Calcs'!$P$22,"",IF(Overview!$K$17='Internal Calcs'!$P$23,IF(AM118="","",AM118),IF(ISNUMBER(A118),IF(AM118="",(IF(F118="Short",G118-H118,H118-G118)*AZ118-AX118),(IF(F118="Short",G118-L118,L118-G118)*AZ118-AX118)),"")))</f>
        <v/>
      </c>
      <c r="AQ118" s="188" t="str">
        <f t="shared" si="76"/>
        <v/>
      </c>
      <c r="AR118" s="188" t="str">
        <f t="shared" si="77"/>
        <v/>
      </c>
      <c r="AS118" s="188" t="str">
        <f t="shared" si="78"/>
        <v/>
      </c>
      <c r="AT118" s="188" t="str">
        <f>IF(ISNUMBER(A118),MAX($AS$2:AS118)-AS118,"")</f>
        <v/>
      </c>
      <c r="AU118" s="189" t="str">
        <f t="shared" si="79"/>
        <v/>
      </c>
      <c r="AV118" s="190" t="str">
        <f t="shared" si="80"/>
        <v/>
      </c>
      <c r="AW118" s="190" t="str">
        <f t="shared" si="81"/>
        <v/>
      </c>
      <c r="AX118" s="191" t="str">
        <f ca="1">IF(ISNUMBER($A118),INDIRECT(CONCATENATE("'Instrument List'!B",(MATCH(E118,'Instrument List'!A:A,0))-0)),"")</f>
        <v/>
      </c>
      <c r="AY118" s="191" t="str">
        <f ca="1">IF(ISNUMBER($A118),INDIRECT(CONCATENATE("'Instrument List'!D",(MATCH(E118,'Instrument List'!A:A,0))-0)),"")</f>
        <v/>
      </c>
      <c r="AZ118" s="191" t="str">
        <f ca="1">IF(ISNUMBER($A118),INDIRECT(CONCATENATE("'Instrument List'!C",(MATCH(E118,'Instrument List'!A:A,0))-0)),"")</f>
        <v/>
      </c>
      <c r="BA118" s="192" t="str">
        <f ca="1">IF(ISNUMBER(A118),INDIRECT(CONCATENATE("'Instrument List'!E",(MATCH(E118,'Instrument List'!A:A,0))-0)),"")</f>
        <v/>
      </c>
      <c r="BB118" s="193" t="str">
        <f t="shared" si="82"/>
        <v/>
      </c>
      <c r="BC118" s="193" t="str">
        <f t="shared" si="83"/>
        <v/>
      </c>
      <c r="BD118" s="193" t="str">
        <f ca="1">IF(ISNUMBER(A118),INDIRECT(CONCATENATE("'Instrument List'!F",(MATCH(E118,'Instrument List'!A:A,0))-0)),"")</f>
        <v/>
      </c>
    </row>
    <row r="119" spans="1:56">
      <c r="A119" s="220" t="str">
        <f t="shared" si="63"/>
        <v/>
      </c>
      <c r="B119" s="221"/>
      <c r="C119" s="222"/>
      <c r="D119" s="169"/>
      <c r="E119" s="169"/>
      <c r="F119" s="169"/>
      <c r="G119" s="202"/>
      <c r="H119" s="217"/>
      <c r="I119" s="212"/>
      <c r="J119" s="206"/>
      <c r="K119" s="212"/>
      <c r="L119" s="206"/>
      <c r="M119" s="212"/>
      <c r="N119" s="206"/>
      <c r="O119" s="170" t="str">
        <f t="shared" si="64"/>
        <v/>
      </c>
      <c r="P119" s="171"/>
      <c r="Q119" s="171"/>
      <c r="R119" s="171"/>
      <c r="S119" s="172" t="str">
        <f t="shared" si="65"/>
        <v/>
      </c>
      <c r="T119" s="172" t="str">
        <f t="shared" si="66"/>
        <v/>
      </c>
      <c r="U119" s="171"/>
      <c r="V119" s="171"/>
      <c r="W119" s="173" t="str">
        <f t="shared" si="67"/>
        <v/>
      </c>
      <c r="X119" s="173" t="str">
        <f t="shared" si="68"/>
        <v/>
      </c>
      <c r="Y119" s="173" t="str">
        <f t="shared" si="69"/>
        <v/>
      </c>
      <c r="Z119" s="171"/>
      <c r="AA119" s="171"/>
      <c r="AB119" s="171"/>
      <c r="AC119" s="172" t="str">
        <f t="shared" si="70"/>
        <v/>
      </c>
      <c r="AD119" s="172" t="str">
        <f t="shared" si="71"/>
        <v/>
      </c>
      <c r="AE119" s="174"/>
      <c r="AF119" s="175" t="str">
        <f t="shared" si="72"/>
        <v/>
      </c>
      <c r="AG119" s="169"/>
      <c r="AH119" s="171"/>
      <c r="AI119" s="171"/>
      <c r="AJ119" s="169"/>
      <c r="AK119" s="176" t="str">
        <f t="shared" si="73"/>
        <v/>
      </c>
      <c r="AL119" s="176" t="str">
        <f t="shared" si="74"/>
        <v/>
      </c>
      <c r="AM119" s="176" t="str">
        <f t="shared" si="75"/>
        <v/>
      </c>
      <c r="AN119" s="359" t="str">
        <f>IF(Overview!$K$17='Internal Calcs'!$P$22,IF(AK119="","",AK119),IF(Overview!$K$17='Internal Calcs'!$P$23,IF(AK119="","",AK119),IF(ISNUMBER(A119),(IF(F119="Short",G119-H119,H119-G119)*AZ119-AX119),"")))</f>
        <v/>
      </c>
      <c r="AO119" s="401" t="str">
        <f>IF(Overview!$K$17='Internal Calcs'!$P$22,IF(AL119="","",AL119),IF(Overview!$K$17='Internal Calcs'!$P$23,IF(AL119="","",AL119),IF(ISNUMBER(A119),IF(AL119="",(IF(F119="Short",G119-H119,H119-G119)*AZ119-AX119),(IF(F119="Short",G119-J119,J119-G119)*AZ119-AX119)),"")))</f>
        <v/>
      </c>
      <c r="AP119" s="359" t="str">
        <f>IF(Overview!$K$17='Internal Calcs'!$P$22,"",IF(Overview!$K$17='Internal Calcs'!$P$23,IF(AM119="","",AM119),IF(ISNUMBER(A119),IF(AM119="",(IF(F119="Short",G119-H119,H119-G119)*AZ119-AX119),(IF(F119="Short",G119-L119,L119-G119)*AZ119-AX119)),"")))</f>
        <v/>
      </c>
      <c r="AQ119" s="176" t="str">
        <f t="shared" si="76"/>
        <v/>
      </c>
      <c r="AR119" s="176" t="str">
        <f t="shared" si="77"/>
        <v/>
      </c>
      <c r="AS119" s="176" t="str">
        <f t="shared" si="78"/>
        <v/>
      </c>
      <c r="AT119" s="176" t="str">
        <f>IF(ISNUMBER(A119),MAX($AS$2:AS119)-AS119,"")</f>
        <v/>
      </c>
      <c r="AU119" s="177" t="str">
        <f t="shared" si="79"/>
        <v/>
      </c>
      <c r="AV119" s="178" t="str">
        <f t="shared" si="80"/>
        <v/>
      </c>
      <c r="AW119" s="178" t="str">
        <f t="shared" si="81"/>
        <v/>
      </c>
      <c r="AX119" s="179" t="str">
        <f ca="1">IF(ISNUMBER($A119),INDIRECT(CONCATENATE("'Instrument List'!B",(MATCH(E119,'Instrument List'!A:A,0))-0)),"")</f>
        <v/>
      </c>
      <c r="AY119" s="179" t="str">
        <f ca="1">IF(ISNUMBER($A119),INDIRECT(CONCATENATE("'Instrument List'!D",(MATCH(E119,'Instrument List'!A:A,0))-0)),"")</f>
        <v/>
      </c>
      <c r="AZ119" s="179" t="str">
        <f ca="1">IF(ISNUMBER($A119),INDIRECT(CONCATENATE("'Instrument List'!C",(MATCH(E119,'Instrument List'!A:A,0))-0)),"")</f>
        <v/>
      </c>
      <c r="BA119" s="180" t="str">
        <f ca="1">IF(ISNUMBER(A119),INDIRECT(CONCATENATE("'Instrument List'!E",(MATCH(E119,'Instrument List'!A:A,0))-0)),"")</f>
        <v/>
      </c>
      <c r="BB119" s="181" t="str">
        <f t="shared" si="82"/>
        <v/>
      </c>
      <c r="BC119" s="181" t="str">
        <f t="shared" si="83"/>
        <v/>
      </c>
      <c r="BD119" s="181" t="str">
        <f ca="1">IF(ISNUMBER(A119),INDIRECT(CONCATENATE("'Instrument List'!F",(MATCH(E119,'Instrument List'!A:A,0))-0)),"")</f>
        <v/>
      </c>
    </row>
    <row r="120" spans="1:56">
      <c r="A120" s="223" t="str">
        <f t="shared" si="63"/>
        <v/>
      </c>
      <c r="B120" s="224"/>
      <c r="C120" s="225"/>
      <c r="D120" s="182"/>
      <c r="E120" s="182"/>
      <c r="F120" s="182"/>
      <c r="G120" s="203"/>
      <c r="H120" s="218"/>
      <c r="I120" s="213"/>
      <c r="J120" s="207"/>
      <c r="K120" s="213"/>
      <c r="L120" s="207"/>
      <c r="M120" s="213"/>
      <c r="N120" s="207"/>
      <c r="O120" s="183" t="str">
        <f t="shared" si="64"/>
        <v/>
      </c>
      <c r="P120" s="184"/>
      <c r="Q120" s="184"/>
      <c r="R120" s="275"/>
      <c r="S120" s="185" t="str">
        <f t="shared" si="65"/>
        <v/>
      </c>
      <c r="T120" s="185" t="str">
        <f t="shared" si="66"/>
        <v/>
      </c>
      <c r="U120" s="275"/>
      <c r="V120" s="275"/>
      <c r="W120" s="276" t="str">
        <f t="shared" si="67"/>
        <v/>
      </c>
      <c r="X120" s="276" t="str">
        <f t="shared" si="68"/>
        <v/>
      </c>
      <c r="Y120" s="276" t="str">
        <f t="shared" si="69"/>
        <v/>
      </c>
      <c r="Z120" s="275"/>
      <c r="AA120" s="184"/>
      <c r="AB120" s="184"/>
      <c r="AC120" s="185" t="str">
        <f t="shared" si="70"/>
        <v/>
      </c>
      <c r="AD120" s="185" t="str">
        <f t="shared" si="71"/>
        <v/>
      </c>
      <c r="AE120" s="186"/>
      <c r="AF120" s="187" t="str">
        <f t="shared" si="72"/>
        <v/>
      </c>
      <c r="AG120" s="182"/>
      <c r="AH120" s="184"/>
      <c r="AI120" s="184"/>
      <c r="AJ120" s="182"/>
      <c r="AK120" s="188" t="str">
        <f t="shared" si="73"/>
        <v/>
      </c>
      <c r="AL120" s="188" t="str">
        <f t="shared" si="74"/>
        <v/>
      </c>
      <c r="AM120" s="188" t="str">
        <f t="shared" si="75"/>
        <v/>
      </c>
      <c r="AN120" s="359" t="str">
        <f>IF(Overview!$K$17='Internal Calcs'!$P$22,IF(AK120="","",AK120),IF(Overview!$K$17='Internal Calcs'!$P$23,IF(AK120="","",AK120),IF(ISNUMBER(A120),(IF(F120="Short",G120-H120,H120-G120)*AZ120-AX120),"")))</f>
        <v/>
      </c>
      <c r="AO120" s="401" t="str">
        <f>IF(Overview!$K$17='Internal Calcs'!$P$22,IF(AL120="","",AL120),IF(Overview!$K$17='Internal Calcs'!$P$23,IF(AL120="","",AL120),IF(ISNUMBER(A120),IF(AL120="",(IF(F120="Short",G120-H120,H120-G120)*AZ120-AX120),(IF(F120="Short",G120-J120,J120-G120)*AZ120-AX120)),"")))</f>
        <v/>
      </c>
      <c r="AP120" s="359" t="str">
        <f>IF(Overview!$K$17='Internal Calcs'!$P$22,"",IF(Overview!$K$17='Internal Calcs'!$P$23,IF(AM120="","",AM120),IF(ISNUMBER(A120),IF(AM120="",(IF(F120="Short",G120-H120,H120-G120)*AZ120-AX120),(IF(F120="Short",G120-L120,L120-G120)*AZ120-AX120)),"")))</f>
        <v/>
      </c>
      <c r="AQ120" s="188" t="str">
        <f t="shared" si="76"/>
        <v/>
      </c>
      <c r="AR120" s="188" t="str">
        <f t="shared" si="77"/>
        <v/>
      </c>
      <c r="AS120" s="188" t="str">
        <f t="shared" si="78"/>
        <v/>
      </c>
      <c r="AT120" s="188" t="str">
        <f>IF(ISNUMBER(A120),MAX($AS$2:AS120)-AS120,"")</f>
        <v/>
      </c>
      <c r="AU120" s="189" t="str">
        <f t="shared" si="79"/>
        <v/>
      </c>
      <c r="AV120" s="190" t="str">
        <f t="shared" si="80"/>
        <v/>
      </c>
      <c r="AW120" s="190" t="str">
        <f t="shared" si="81"/>
        <v/>
      </c>
      <c r="AX120" s="191" t="str">
        <f ca="1">IF(ISNUMBER($A120),INDIRECT(CONCATENATE("'Instrument List'!B",(MATCH(E120,'Instrument List'!A:A,0))-0)),"")</f>
        <v/>
      </c>
      <c r="AY120" s="191" t="str">
        <f ca="1">IF(ISNUMBER($A120),INDIRECT(CONCATENATE("'Instrument List'!D",(MATCH(E120,'Instrument List'!A:A,0))-0)),"")</f>
        <v/>
      </c>
      <c r="AZ120" s="191" t="str">
        <f ca="1">IF(ISNUMBER($A120),INDIRECT(CONCATENATE("'Instrument List'!C",(MATCH(E120,'Instrument List'!A:A,0))-0)),"")</f>
        <v/>
      </c>
      <c r="BA120" s="192" t="str">
        <f ca="1">IF(ISNUMBER(A120),INDIRECT(CONCATENATE("'Instrument List'!E",(MATCH(E120,'Instrument List'!A:A,0))-0)),"")</f>
        <v/>
      </c>
      <c r="BB120" s="193" t="str">
        <f t="shared" si="82"/>
        <v/>
      </c>
      <c r="BC120" s="193" t="str">
        <f t="shared" si="83"/>
        <v/>
      </c>
      <c r="BD120" s="193" t="str">
        <f ca="1">IF(ISNUMBER(A120),INDIRECT(CONCATENATE("'Instrument List'!F",(MATCH(E120,'Instrument List'!A:A,0))-0)),"")</f>
        <v/>
      </c>
    </row>
    <row r="121" spans="1:56">
      <c r="A121" s="220" t="str">
        <f t="shared" si="63"/>
        <v/>
      </c>
      <c r="B121" s="221"/>
      <c r="C121" s="222"/>
      <c r="D121" s="169"/>
      <c r="E121" s="169"/>
      <c r="F121" s="169"/>
      <c r="G121" s="202"/>
      <c r="H121" s="217"/>
      <c r="I121" s="212"/>
      <c r="J121" s="206"/>
      <c r="K121" s="212"/>
      <c r="L121" s="206"/>
      <c r="M121" s="212"/>
      <c r="N121" s="206"/>
      <c r="O121" s="170" t="str">
        <f t="shared" si="64"/>
        <v/>
      </c>
      <c r="P121" s="171"/>
      <c r="Q121" s="171"/>
      <c r="R121" s="171"/>
      <c r="S121" s="172" t="str">
        <f t="shared" si="65"/>
        <v/>
      </c>
      <c r="T121" s="172" t="str">
        <f t="shared" si="66"/>
        <v/>
      </c>
      <c r="U121" s="171"/>
      <c r="V121" s="171"/>
      <c r="W121" s="173" t="str">
        <f t="shared" si="67"/>
        <v/>
      </c>
      <c r="X121" s="173" t="str">
        <f t="shared" si="68"/>
        <v/>
      </c>
      <c r="Y121" s="173" t="str">
        <f t="shared" si="69"/>
        <v/>
      </c>
      <c r="Z121" s="171"/>
      <c r="AA121" s="171"/>
      <c r="AB121" s="171"/>
      <c r="AC121" s="172" t="str">
        <f t="shared" si="70"/>
        <v/>
      </c>
      <c r="AD121" s="172" t="str">
        <f t="shared" si="71"/>
        <v/>
      </c>
      <c r="AE121" s="174"/>
      <c r="AF121" s="175" t="str">
        <f t="shared" si="72"/>
        <v/>
      </c>
      <c r="AG121" s="169"/>
      <c r="AH121" s="171"/>
      <c r="AI121" s="171"/>
      <c r="AJ121" s="169"/>
      <c r="AK121" s="176" t="str">
        <f t="shared" si="73"/>
        <v/>
      </c>
      <c r="AL121" s="176" t="str">
        <f t="shared" si="74"/>
        <v/>
      </c>
      <c r="AM121" s="176" t="str">
        <f t="shared" si="75"/>
        <v/>
      </c>
      <c r="AN121" s="359" t="str">
        <f>IF(Overview!$K$17='Internal Calcs'!$P$22,IF(AK121="","",AK121),IF(Overview!$K$17='Internal Calcs'!$P$23,IF(AK121="","",AK121),IF(ISNUMBER(A121),(IF(F121="Short",G121-H121,H121-G121)*AZ121-AX121),"")))</f>
        <v/>
      </c>
      <c r="AO121" s="401" t="str">
        <f>IF(Overview!$K$17='Internal Calcs'!$P$22,IF(AL121="","",AL121),IF(Overview!$K$17='Internal Calcs'!$P$23,IF(AL121="","",AL121),IF(ISNUMBER(A121),IF(AL121="",(IF(F121="Short",G121-H121,H121-G121)*AZ121-AX121),(IF(F121="Short",G121-J121,J121-G121)*AZ121-AX121)),"")))</f>
        <v/>
      </c>
      <c r="AP121" s="359" t="str">
        <f>IF(Overview!$K$17='Internal Calcs'!$P$22,"",IF(Overview!$K$17='Internal Calcs'!$P$23,IF(AM121="","",AM121),IF(ISNUMBER(A121),IF(AM121="",(IF(F121="Short",G121-H121,H121-G121)*AZ121-AX121),(IF(F121="Short",G121-L121,L121-G121)*AZ121-AX121)),"")))</f>
        <v/>
      </c>
      <c r="AQ121" s="176" t="str">
        <f t="shared" si="76"/>
        <v/>
      </c>
      <c r="AR121" s="176" t="str">
        <f t="shared" si="77"/>
        <v/>
      </c>
      <c r="AS121" s="176" t="str">
        <f t="shared" si="78"/>
        <v/>
      </c>
      <c r="AT121" s="176" t="str">
        <f>IF(ISNUMBER(A121),MAX($AS$2:AS121)-AS121,"")</f>
        <v/>
      </c>
      <c r="AU121" s="177" t="str">
        <f t="shared" si="79"/>
        <v/>
      </c>
      <c r="AV121" s="178" t="str">
        <f t="shared" si="80"/>
        <v/>
      </c>
      <c r="AW121" s="178" t="str">
        <f t="shared" si="81"/>
        <v/>
      </c>
      <c r="AX121" s="179" t="str">
        <f ca="1">IF(ISNUMBER($A121),INDIRECT(CONCATENATE("'Instrument List'!B",(MATCH(E121,'Instrument List'!A:A,0))-0)),"")</f>
        <v/>
      </c>
      <c r="AY121" s="179" t="str">
        <f ca="1">IF(ISNUMBER($A121),INDIRECT(CONCATENATE("'Instrument List'!D",(MATCH(E121,'Instrument List'!A:A,0))-0)),"")</f>
        <v/>
      </c>
      <c r="AZ121" s="179" t="str">
        <f ca="1">IF(ISNUMBER($A121),INDIRECT(CONCATENATE("'Instrument List'!C",(MATCH(E121,'Instrument List'!A:A,0))-0)),"")</f>
        <v/>
      </c>
      <c r="BA121" s="180" t="str">
        <f ca="1">IF(ISNUMBER(A121),INDIRECT(CONCATENATE("'Instrument List'!E",(MATCH(E121,'Instrument List'!A:A,0))-0)),"")</f>
        <v/>
      </c>
      <c r="BB121" s="181" t="str">
        <f t="shared" si="82"/>
        <v/>
      </c>
      <c r="BC121" s="181" t="str">
        <f t="shared" si="83"/>
        <v/>
      </c>
      <c r="BD121" s="181" t="str">
        <f ca="1">IF(ISNUMBER(A121),INDIRECT(CONCATENATE("'Instrument List'!F",(MATCH(E121,'Instrument List'!A:A,0))-0)),"")</f>
        <v/>
      </c>
    </row>
    <row r="122" spans="1:56">
      <c r="A122" s="223" t="str">
        <f t="shared" si="63"/>
        <v/>
      </c>
      <c r="B122" s="224"/>
      <c r="C122" s="225"/>
      <c r="D122" s="182"/>
      <c r="E122" s="182"/>
      <c r="F122" s="182"/>
      <c r="G122" s="203"/>
      <c r="H122" s="218"/>
      <c r="I122" s="213"/>
      <c r="J122" s="207"/>
      <c r="K122" s="213"/>
      <c r="L122" s="207"/>
      <c r="M122" s="213"/>
      <c r="N122" s="207"/>
      <c r="O122" s="183" t="str">
        <f t="shared" si="64"/>
        <v/>
      </c>
      <c r="P122" s="184"/>
      <c r="Q122" s="184"/>
      <c r="R122" s="275"/>
      <c r="S122" s="185" t="str">
        <f t="shared" si="65"/>
        <v/>
      </c>
      <c r="T122" s="185" t="str">
        <f t="shared" si="66"/>
        <v/>
      </c>
      <c r="U122" s="275"/>
      <c r="V122" s="275"/>
      <c r="W122" s="276" t="str">
        <f t="shared" si="67"/>
        <v/>
      </c>
      <c r="X122" s="276" t="str">
        <f t="shared" si="68"/>
        <v/>
      </c>
      <c r="Y122" s="276" t="str">
        <f t="shared" si="69"/>
        <v/>
      </c>
      <c r="Z122" s="275"/>
      <c r="AA122" s="184"/>
      <c r="AB122" s="184"/>
      <c r="AC122" s="185" t="str">
        <f t="shared" si="70"/>
        <v/>
      </c>
      <c r="AD122" s="185" t="str">
        <f t="shared" si="71"/>
        <v/>
      </c>
      <c r="AE122" s="186"/>
      <c r="AF122" s="187" t="str">
        <f t="shared" si="72"/>
        <v/>
      </c>
      <c r="AG122" s="182"/>
      <c r="AH122" s="184"/>
      <c r="AI122" s="184"/>
      <c r="AJ122" s="182"/>
      <c r="AK122" s="188" t="str">
        <f t="shared" si="73"/>
        <v/>
      </c>
      <c r="AL122" s="188" t="str">
        <f t="shared" si="74"/>
        <v/>
      </c>
      <c r="AM122" s="188" t="str">
        <f t="shared" si="75"/>
        <v/>
      </c>
      <c r="AN122" s="359" t="str">
        <f>IF(Overview!$K$17='Internal Calcs'!$P$22,IF(AK122="","",AK122),IF(Overview!$K$17='Internal Calcs'!$P$23,IF(AK122="","",AK122),IF(ISNUMBER(A122),(IF(F122="Short",G122-H122,H122-G122)*AZ122-AX122),"")))</f>
        <v/>
      </c>
      <c r="AO122" s="401" t="str">
        <f>IF(Overview!$K$17='Internal Calcs'!$P$22,IF(AL122="","",AL122),IF(Overview!$K$17='Internal Calcs'!$P$23,IF(AL122="","",AL122),IF(ISNUMBER(A122),IF(AL122="",(IF(F122="Short",G122-H122,H122-G122)*AZ122-AX122),(IF(F122="Short",G122-J122,J122-G122)*AZ122-AX122)),"")))</f>
        <v/>
      </c>
      <c r="AP122" s="359" t="str">
        <f>IF(Overview!$K$17='Internal Calcs'!$P$22,"",IF(Overview!$K$17='Internal Calcs'!$P$23,IF(AM122="","",AM122),IF(ISNUMBER(A122),IF(AM122="",(IF(F122="Short",G122-H122,H122-G122)*AZ122-AX122),(IF(F122="Short",G122-L122,L122-G122)*AZ122-AX122)),"")))</f>
        <v/>
      </c>
      <c r="AQ122" s="188" t="str">
        <f t="shared" si="76"/>
        <v/>
      </c>
      <c r="AR122" s="188" t="str">
        <f t="shared" si="77"/>
        <v/>
      </c>
      <c r="AS122" s="188" t="str">
        <f t="shared" si="78"/>
        <v/>
      </c>
      <c r="AT122" s="188" t="str">
        <f>IF(ISNUMBER(A122),MAX($AS$2:AS122)-AS122,"")</f>
        <v/>
      </c>
      <c r="AU122" s="189" t="str">
        <f t="shared" si="79"/>
        <v/>
      </c>
      <c r="AV122" s="190" t="str">
        <f t="shared" si="80"/>
        <v/>
      </c>
      <c r="AW122" s="190" t="str">
        <f t="shared" si="81"/>
        <v/>
      </c>
      <c r="AX122" s="191" t="str">
        <f ca="1">IF(ISNUMBER($A122),INDIRECT(CONCATENATE("'Instrument List'!B",(MATCH(E122,'Instrument List'!A:A,0))-0)),"")</f>
        <v/>
      </c>
      <c r="AY122" s="191" t="str">
        <f ca="1">IF(ISNUMBER($A122),INDIRECT(CONCATENATE("'Instrument List'!D",(MATCH(E122,'Instrument List'!A:A,0))-0)),"")</f>
        <v/>
      </c>
      <c r="AZ122" s="191" t="str">
        <f ca="1">IF(ISNUMBER($A122),INDIRECT(CONCATENATE("'Instrument List'!C",(MATCH(E122,'Instrument List'!A:A,0))-0)),"")</f>
        <v/>
      </c>
      <c r="BA122" s="192" t="str">
        <f ca="1">IF(ISNUMBER(A122),INDIRECT(CONCATENATE("'Instrument List'!E",(MATCH(E122,'Instrument List'!A:A,0))-0)),"")</f>
        <v/>
      </c>
      <c r="BB122" s="193" t="str">
        <f t="shared" si="82"/>
        <v/>
      </c>
      <c r="BC122" s="193" t="str">
        <f t="shared" si="83"/>
        <v/>
      </c>
      <c r="BD122" s="193" t="str">
        <f ca="1">IF(ISNUMBER(A122),INDIRECT(CONCATENATE("'Instrument List'!F",(MATCH(E122,'Instrument List'!A:A,0))-0)),"")</f>
        <v/>
      </c>
    </row>
    <row r="123" spans="1:56">
      <c r="A123" s="220" t="str">
        <f t="shared" si="63"/>
        <v/>
      </c>
      <c r="B123" s="221"/>
      <c r="C123" s="222"/>
      <c r="D123" s="169"/>
      <c r="E123" s="169"/>
      <c r="F123" s="169"/>
      <c r="G123" s="202"/>
      <c r="H123" s="217"/>
      <c r="I123" s="212"/>
      <c r="J123" s="206"/>
      <c r="K123" s="212"/>
      <c r="L123" s="206"/>
      <c r="M123" s="212"/>
      <c r="N123" s="206"/>
      <c r="O123" s="170" t="str">
        <f t="shared" si="64"/>
        <v/>
      </c>
      <c r="P123" s="171"/>
      <c r="Q123" s="171"/>
      <c r="R123" s="171"/>
      <c r="S123" s="172" t="str">
        <f t="shared" si="65"/>
        <v/>
      </c>
      <c r="T123" s="172" t="str">
        <f t="shared" si="66"/>
        <v/>
      </c>
      <c r="U123" s="171"/>
      <c r="V123" s="171"/>
      <c r="W123" s="173" t="str">
        <f t="shared" si="67"/>
        <v/>
      </c>
      <c r="X123" s="173" t="str">
        <f t="shared" si="68"/>
        <v/>
      </c>
      <c r="Y123" s="173" t="str">
        <f t="shared" si="69"/>
        <v/>
      </c>
      <c r="Z123" s="171"/>
      <c r="AA123" s="171"/>
      <c r="AB123" s="171"/>
      <c r="AC123" s="172" t="str">
        <f t="shared" si="70"/>
        <v/>
      </c>
      <c r="AD123" s="172" t="str">
        <f t="shared" si="71"/>
        <v/>
      </c>
      <c r="AE123" s="174"/>
      <c r="AF123" s="175" t="str">
        <f t="shared" si="72"/>
        <v/>
      </c>
      <c r="AG123" s="169"/>
      <c r="AH123" s="171"/>
      <c r="AI123" s="171"/>
      <c r="AJ123" s="169"/>
      <c r="AK123" s="176" t="str">
        <f t="shared" si="73"/>
        <v/>
      </c>
      <c r="AL123" s="176" t="str">
        <f t="shared" si="74"/>
        <v/>
      </c>
      <c r="AM123" s="176" t="str">
        <f t="shared" si="75"/>
        <v/>
      </c>
      <c r="AN123" s="359" t="str">
        <f>IF(Overview!$K$17='Internal Calcs'!$P$22,IF(AK123="","",AK123),IF(Overview!$K$17='Internal Calcs'!$P$23,IF(AK123="","",AK123),IF(ISNUMBER(A123),(IF(F123="Short",G123-H123,H123-G123)*AZ123-AX123),"")))</f>
        <v/>
      </c>
      <c r="AO123" s="401" t="str">
        <f>IF(Overview!$K$17='Internal Calcs'!$P$22,IF(AL123="","",AL123),IF(Overview!$K$17='Internal Calcs'!$P$23,IF(AL123="","",AL123),IF(ISNUMBER(A123),IF(AL123="",(IF(F123="Short",G123-H123,H123-G123)*AZ123-AX123),(IF(F123="Short",G123-J123,J123-G123)*AZ123-AX123)),"")))</f>
        <v/>
      </c>
      <c r="AP123" s="359" t="str">
        <f>IF(Overview!$K$17='Internal Calcs'!$P$22,"",IF(Overview!$K$17='Internal Calcs'!$P$23,IF(AM123="","",AM123),IF(ISNUMBER(A123),IF(AM123="",(IF(F123="Short",G123-H123,H123-G123)*AZ123-AX123),(IF(F123="Short",G123-L123,L123-G123)*AZ123-AX123)),"")))</f>
        <v/>
      </c>
      <c r="AQ123" s="176" t="str">
        <f t="shared" si="76"/>
        <v/>
      </c>
      <c r="AR123" s="176" t="str">
        <f t="shared" si="77"/>
        <v/>
      </c>
      <c r="AS123" s="176" t="str">
        <f t="shared" si="78"/>
        <v/>
      </c>
      <c r="AT123" s="176" t="str">
        <f>IF(ISNUMBER(A123),MAX($AS$2:AS123)-AS123,"")</f>
        <v/>
      </c>
      <c r="AU123" s="177" t="str">
        <f t="shared" si="79"/>
        <v/>
      </c>
      <c r="AV123" s="178" t="str">
        <f t="shared" si="80"/>
        <v/>
      </c>
      <c r="AW123" s="178" t="str">
        <f t="shared" si="81"/>
        <v/>
      </c>
      <c r="AX123" s="179" t="str">
        <f ca="1">IF(ISNUMBER($A123),INDIRECT(CONCATENATE("'Instrument List'!B",(MATCH(E123,'Instrument List'!A:A,0))-0)),"")</f>
        <v/>
      </c>
      <c r="AY123" s="179" t="str">
        <f ca="1">IF(ISNUMBER($A123),INDIRECT(CONCATENATE("'Instrument List'!D",(MATCH(E123,'Instrument List'!A:A,0))-0)),"")</f>
        <v/>
      </c>
      <c r="AZ123" s="179" t="str">
        <f ca="1">IF(ISNUMBER($A123),INDIRECT(CONCATENATE("'Instrument List'!C",(MATCH(E123,'Instrument List'!A:A,0))-0)),"")</f>
        <v/>
      </c>
      <c r="BA123" s="180" t="str">
        <f ca="1">IF(ISNUMBER(A123),INDIRECT(CONCATENATE("'Instrument List'!E",(MATCH(E123,'Instrument List'!A:A,0))-0)),"")</f>
        <v/>
      </c>
      <c r="BB123" s="181" t="str">
        <f t="shared" si="82"/>
        <v/>
      </c>
      <c r="BC123" s="181" t="str">
        <f t="shared" si="83"/>
        <v/>
      </c>
      <c r="BD123" s="181" t="str">
        <f ca="1">IF(ISNUMBER(A123),INDIRECT(CONCATENATE("'Instrument List'!F",(MATCH(E123,'Instrument List'!A:A,0))-0)),"")</f>
        <v/>
      </c>
    </row>
    <row r="124" spans="1:56">
      <c r="A124" s="223" t="str">
        <f t="shared" si="63"/>
        <v/>
      </c>
      <c r="B124" s="224"/>
      <c r="C124" s="225"/>
      <c r="D124" s="182"/>
      <c r="E124" s="182"/>
      <c r="F124" s="182"/>
      <c r="G124" s="203"/>
      <c r="H124" s="218"/>
      <c r="I124" s="213"/>
      <c r="J124" s="207"/>
      <c r="K124" s="213"/>
      <c r="L124" s="207"/>
      <c r="M124" s="213"/>
      <c r="N124" s="207"/>
      <c r="O124" s="183" t="str">
        <f t="shared" si="64"/>
        <v/>
      </c>
      <c r="P124" s="184"/>
      <c r="Q124" s="184"/>
      <c r="R124" s="275"/>
      <c r="S124" s="185" t="str">
        <f t="shared" si="65"/>
        <v/>
      </c>
      <c r="T124" s="185" t="str">
        <f t="shared" si="66"/>
        <v/>
      </c>
      <c r="U124" s="275"/>
      <c r="V124" s="275"/>
      <c r="W124" s="276" t="str">
        <f t="shared" si="67"/>
        <v/>
      </c>
      <c r="X124" s="276" t="str">
        <f t="shared" si="68"/>
        <v/>
      </c>
      <c r="Y124" s="276" t="str">
        <f t="shared" si="69"/>
        <v/>
      </c>
      <c r="Z124" s="275"/>
      <c r="AA124" s="184"/>
      <c r="AB124" s="184"/>
      <c r="AC124" s="185" t="str">
        <f t="shared" si="70"/>
        <v/>
      </c>
      <c r="AD124" s="185" t="str">
        <f t="shared" si="71"/>
        <v/>
      </c>
      <c r="AE124" s="186"/>
      <c r="AF124" s="187" t="str">
        <f t="shared" si="72"/>
        <v/>
      </c>
      <c r="AG124" s="182"/>
      <c r="AH124" s="184"/>
      <c r="AI124" s="184"/>
      <c r="AJ124" s="182"/>
      <c r="AK124" s="188" t="str">
        <f t="shared" si="73"/>
        <v/>
      </c>
      <c r="AL124" s="188" t="str">
        <f t="shared" si="74"/>
        <v/>
      </c>
      <c r="AM124" s="188" t="str">
        <f t="shared" si="75"/>
        <v/>
      </c>
      <c r="AN124" s="359" t="str">
        <f>IF(Overview!$K$17='Internal Calcs'!$P$22,IF(AK124="","",AK124),IF(Overview!$K$17='Internal Calcs'!$P$23,IF(AK124="","",AK124),IF(ISNUMBER(A124),(IF(F124="Short",G124-H124,H124-G124)*AZ124-AX124),"")))</f>
        <v/>
      </c>
      <c r="AO124" s="401" t="str">
        <f>IF(Overview!$K$17='Internal Calcs'!$P$22,IF(AL124="","",AL124),IF(Overview!$K$17='Internal Calcs'!$P$23,IF(AL124="","",AL124),IF(ISNUMBER(A124),IF(AL124="",(IF(F124="Short",G124-H124,H124-G124)*AZ124-AX124),(IF(F124="Short",G124-J124,J124-G124)*AZ124-AX124)),"")))</f>
        <v/>
      </c>
      <c r="AP124" s="359" t="str">
        <f>IF(Overview!$K$17='Internal Calcs'!$P$22,"",IF(Overview!$K$17='Internal Calcs'!$P$23,IF(AM124="","",AM124),IF(ISNUMBER(A124),IF(AM124="",(IF(F124="Short",G124-H124,H124-G124)*AZ124-AX124),(IF(F124="Short",G124-L124,L124-G124)*AZ124-AX124)),"")))</f>
        <v/>
      </c>
      <c r="AQ124" s="188" t="str">
        <f t="shared" si="76"/>
        <v/>
      </c>
      <c r="AR124" s="188" t="str">
        <f t="shared" si="77"/>
        <v/>
      </c>
      <c r="AS124" s="188" t="str">
        <f t="shared" si="78"/>
        <v/>
      </c>
      <c r="AT124" s="188" t="str">
        <f>IF(ISNUMBER(A124),MAX($AS$2:AS124)-AS124,"")</f>
        <v/>
      </c>
      <c r="AU124" s="189" t="str">
        <f t="shared" si="79"/>
        <v/>
      </c>
      <c r="AV124" s="190" t="str">
        <f t="shared" si="80"/>
        <v/>
      </c>
      <c r="AW124" s="190" t="str">
        <f t="shared" si="81"/>
        <v/>
      </c>
      <c r="AX124" s="191" t="str">
        <f ca="1">IF(ISNUMBER($A124),INDIRECT(CONCATENATE("'Instrument List'!B",(MATCH(E124,'Instrument List'!A:A,0))-0)),"")</f>
        <v/>
      </c>
      <c r="AY124" s="191" t="str">
        <f ca="1">IF(ISNUMBER($A124),INDIRECT(CONCATENATE("'Instrument List'!D",(MATCH(E124,'Instrument List'!A:A,0))-0)),"")</f>
        <v/>
      </c>
      <c r="AZ124" s="191" t="str">
        <f ca="1">IF(ISNUMBER($A124),INDIRECT(CONCATENATE("'Instrument List'!C",(MATCH(E124,'Instrument List'!A:A,0))-0)),"")</f>
        <v/>
      </c>
      <c r="BA124" s="192" t="str">
        <f ca="1">IF(ISNUMBER(A124),INDIRECT(CONCATENATE("'Instrument List'!E",(MATCH(E124,'Instrument List'!A:A,0))-0)),"")</f>
        <v/>
      </c>
      <c r="BB124" s="193" t="str">
        <f t="shared" si="82"/>
        <v/>
      </c>
      <c r="BC124" s="193" t="str">
        <f t="shared" si="83"/>
        <v/>
      </c>
      <c r="BD124" s="193" t="str">
        <f ca="1">IF(ISNUMBER(A124),INDIRECT(CONCATENATE("'Instrument List'!F",(MATCH(E124,'Instrument List'!A:A,0))-0)),"")</f>
        <v/>
      </c>
    </row>
    <row r="125" spans="1:56">
      <c r="A125" s="220" t="str">
        <f t="shared" si="63"/>
        <v/>
      </c>
      <c r="B125" s="221"/>
      <c r="C125" s="222"/>
      <c r="D125" s="169"/>
      <c r="E125" s="169"/>
      <c r="F125" s="169"/>
      <c r="G125" s="202"/>
      <c r="H125" s="217"/>
      <c r="I125" s="212"/>
      <c r="J125" s="206"/>
      <c r="K125" s="212"/>
      <c r="L125" s="206"/>
      <c r="M125" s="212"/>
      <c r="N125" s="206"/>
      <c r="O125" s="170" t="str">
        <f t="shared" si="64"/>
        <v/>
      </c>
      <c r="P125" s="171"/>
      <c r="Q125" s="171"/>
      <c r="R125" s="171"/>
      <c r="S125" s="172" t="str">
        <f t="shared" si="65"/>
        <v/>
      </c>
      <c r="T125" s="172" t="str">
        <f t="shared" si="66"/>
        <v/>
      </c>
      <c r="U125" s="171"/>
      <c r="V125" s="171"/>
      <c r="W125" s="173" t="str">
        <f t="shared" si="67"/>
        <v/>
      </c>
      <c r="X125" s="173" t="str">
        <f t="shared" si="68"/>
        <v/>
      </c>
      <c r="Y125" s="173" t="str">
        <f t="shared" si="69"/>
        <v/>
      </c>
      <c r="Z125" s="171"/>
      <c r="AA125" s="171"/>
      <c r="AB125" s="171"/>
      <c r="AC125" s="172" t="str">
        <f t="shared" si="70"/>
        <v/>
      </c>
      <c r="AD125" s="172" t="str">
        <f t="shared" si="71"/>
        <v/>
      </c>
      <c r="AE125" s="174"/>
      <c r="AF125" s="175" t="str">
        <f t="shared" si="72"/>
        <v/>
      </c>
      <c r="AG125" s="169"/>
      <c r="AH125" s="171"/>
      <c r="AI125" s="171"/>
      <c r="AJ125" s="169"/>
      <c r="AK125" s="176" t="str">
        <f t="shared" si="73"/>
        <v/>
      </c>
      <c r="AL125" s="176" t="str">
        <f t="shared" si="74"/>
        <v/>
      </c>
      <c r="AM125" s="176" t="str">
        <f t="shared" si="75"/>
        <v/>
      </c>
      <c r="AN125" s="359" t="str">
        <f>IF(Overview!$K$17='Internal Calcs'!$P$22,IF(AK125="","",AK125),IF(Overview!$K$17='Internal Calcs'!$P$23,IF(AK125="","",AK125),IF(ISNUMBER(A125),(IF(F125="Short",G125-H125,H125-G125)*AZ125-AX125),"")))</f>
        <v/>
      </c>
      <c r="AO125" s="401" t="str">
        <f>IF(Overview!$K$17='Internal Calcs'!$P$22,IF(AL125="","",AL125),IF(Overview!$K$17='Internal Calcs'!$P$23,IF(AL125="","",AL125),IF(ISNUMBER(A125),IF(AL125="",(IF(F125="Short",G125-H125,H125-G125)*AZ125-AX125),(IF(F125="Short",G125-J125,J125-G125)*AZ125-AX125)),"")))</f>
        <v/>
      </c>
      <c r="AP125" s="359" t="str">
        <f>IF(Overview!$K$17='Internal Calcs'!$P$22,"",IF(Overview!$K$17='Internal Calcs'!$P$23,IF(AM125="","",AM125),IF(ISNUMBER(A125),IF(AM125="",(IF(F125="Short",G125-H125,H125-G125)*AZ125-AX125),(IF(F125="Short",G125-L125,L125-G125)*AZ125-AX125)),"")))</f>
        <v/>
      </c>
      <c r="AQ125" s="176" t="str">
        <f t="shared" si="76"/>
        <v/>
      </c>
      <c r="AR125" s="176" t="str">
        <f t="shared" si="77"/>
        <v/>
      </c>
      <c r="AS125" s="176" t="str">
        <f t="shared" si="78"/>
        <v/>
      </c>
      <c r="AT125" s="176" t="str">
        <f>IF(ISNUMBER(A125),MAX($AS$2:AS125)-AS125,"")</f>
        <v/>
      </c>
      <c r="AU125" s="177" t="str">
        <f t="shared" si="79"/>
        <v/>
      </c>
      <c r="AV125" s="178" t="str">
        <f t="shared" si="80"/>
        <v/>
      </c>
      <c r="AW125" s="178" t="str">
        <f t="shared" si="81"/>
        <v/>
      </c>
      <c r="AX125" s="179" t="str">
        <f ca="1">IF(ISNUMBER($A125),INDIRECT(CONCATENATE("'Instrument List'!B",(MATCH(E125,'Instrument List'!A:A,0))-0)),"")</f>
        <v/>
      </c>
      <c r="AY125" s="179" t="str">
        <f ca="1">IF(ISNUMBER($A125),INDIRECT(CONCATENATE("'Instrument List'!D",(MATCH(E125,'Instrument List'!A:A,0))-0)),"")</f>
        <v/>
      </c>
      <c r="AZ125" s="179" t="str">
        <f ca="1">IF(ISNUMBER($A125),INDIRECT(CONCATENATE("'Instrument List'!C",(MATCH(E125,'Instrument List'!A:A,0))-0)),"")</f>
        <v/>
      </c>
      <c r="BA125" s="180" t="str">
        <f ca="1">IF(ISNUMBER(A125),INDIRECT(CONCATENATE("'Instrument List'!E",(MATCH(E125,'Instrument List'!A:A,0))-0)),"")</f>
        <v/>
      </c>
      <c r="BB125" s="181" t="str">
        <f t="shared" si="82"/>
        <v/>
      </c>
      <c r="BC125" s="181" t="str">
        <f t="shared" si="83"/>
        <v/>
      </c>
      <c r="BD125" s="181" t="str">
        <f ca="1">IF(ISNUMBER(A125),INDIRECT(CONCATENATE("'Instrument List'!F",(MATCH(E125,'Instrument List'!A:A,0))-0)),"")</f>
        <v/>
      </c>
    </row>
    <row r="126" spans="1:56">
      <c r="A126" s="223" t="str">
        <f t="shared" si="63"/>
        <v/>
      </c>
      <c r="B126" s="224"/>
      <c r="C126" s="225"/>
      <c r="D126" s="182"/>
      <c r="E126" s="182"/>
      <c r="F126" s="182"/>
      <c r="G126" s="203"/>
      <c r="H126" s="218"/>
      <c r="I126" s="213"/>
      <c r="J126" s="207"/>
      <c r="K126" s="213"/>
      <c r="L126" s="207"/>
      <c r="M126" s="213"/>
      <c r="N126" s="207"/>
      <c r="O126" s="183" t="str">
        <f t="shared" si="64"/>
        <v/>
      </c>
      <c r="P126" s="184"/>
      <c r="Q126" s="184"/>
      <c r="R126" s="275"/>
      <c r="S126" s="185" t="str">
        <f t="shared" si="65"/>
        <v/>
      </c>
      <c r="T126" s="185" t="str">
        <f t="shared" si="66"/>
        <v/>
      </c>
      <c r="U126" s="275"/>
      <c r="V126" s="275"/>
      <c r="W126" s="276" t="str">
        <f t="shared" si="67"/>
        <v/>
      </c>
      <c r="X126" s="276" t="str">
        <f t="shared" si="68"/>
        <v/>
      </c>
      <c r="Y126" s="276" t="str">
        <f t="shared" si="69"/>
        <v/>
      </c>
      <c r="Z126" s="275"/>
      <c r="AA126" s="184"/>
      <c r="AB126" s="184"/>
      <c r="AC126" s="185" t="str">
        <f t="shared" si="70"/>
        <v/>
      </c>
      <c r="AD126" s="185" t="str">
        <f t="shared" si="71"/>
        <v/>
      </c>
      <c r="AE126" s="186"/>
      <c r="AF126" s="187" t="str">
        <f t="shared" si="72"/>
        <v/>
      </c>
      <c r="AG126" s="182"/>
      <c r="AH126" s="184"/>
      <c r="AI126" s="184"/>
      <c r="AJ126" s="182"/>
      <c r="AK126" s="188" t="str">
        <f t="shared" si="73"/>
        <v/>
      </c>
      <c r="AL126" s="188" t="str">
        <f t="shared" si="74"/>
        <v/>
      </c>
      <c r="AM126" s="188" t="str">
        <f t="shared" si="75"/>
        <v/>
      </c>
      <c r="AN126" s="359" t="str">
        <f>IF(Overview!$K$17='Internal Calcs'!$P$22,IF(AK126="","",AK126),IF(Overview!$K$17='Internal Calcs'!$P$23,IF(AK126="","",AK126),IF(ISNUMBER(A126),(IF(F126="Short",G126-H126,H126-G126)*AZ126-AX126),"")))</f>
        <v/>
      </c>
      <c r="AO126" s="401" t="str">
        <f>IF(Overview!$K$17='Internal Calcs'!$P$22,IF(AL126="","",AL126),IF(Overview!$K$17='Internal Calcs'!$P$23,IF(AL126="","",AL126),IF(ISNUMBER(A126),IF(AL126="",(IF(F126="Short",G126-H126,H126-G126)*AZ126-AX126),(IF(F126="Short",G126-J126,J126-G126)*AZ126-AX126)),"")))</f>
        <v/>
      </c>
      <c r="AP126" s="359" t="str">
        <f>IF(Overview!$K$17='Internal Calcs'!$P$22,"",IF(Overview!$K$17='Internal Calcs'!$P$23,IF(AM126="","",AM126),IF(ISNUMBER(A126),IF(AM126="",(IF(F126="Short",G126-H126,H126-G126)*AZ126-AX126),(IF(F126="Short",G126-L126,L126-G126)*AZ126-AX126)),"")))</f>
        <v/>
      </c>
      <c r="AQ126" s="188" t="str">
        <f t="shared" si="76"/>
        <v/>
      </c>
      <c r="AR126" s="188" t="str">
        <f t="shared" si="77"/>
        <v/>
      </c>
      <c r="AS126" s="188" t="str">
        <f t="shared" si="78"/>
        <v/>
      </c>
      <c r="AT126" s="188" t="str">
        <f>IF(ISNUMBER(A126),MAX($AS$2:AS126)-AS126,"")</f>
        <v/>
      </c>
      <c r="AU126" s="189" t="str">
        <f t="shared" si="79"/>
        <v/>
      </c>
      <c r="AV126" s="190" t="str">
        <f t="shared" si="80"/>
        <v/>
      </c>
      <c r="AW126" s="190" t="str">
        <f t="shared" si="81"/>
        <v/>
      </c>
      <c r="AX126" s="191" t="str">
        <f ca="1">IF(ISNUMBER($A126),INDIRECT(CONCATENATE("'Instrument List'!B",(MATCH(E126,'Instrument List'!A:A,0))-0)),"")</f>
        <v/>
      </c>
      <c r="AY126" s="191" t="str">
        <f ca="1">IF(ISNUMBER($A126),INDIRECT(CONCATENATE("'Instrument List'!D",(MATCH(E126,'Instrument List'!A:A,0))-0)),"")</f>
        <v/>
      </c>
      <c r="AZ126" s="191" t="str">
        <f ca="1">IF(ISNUMBER($A126),INDIRECT(CONCATENATE("'Instrument List'!C",(MATCH(E126,'Instrument List'!A:A,0))-0)),"")</f>
        <v/>
      </c>
      <c r="BA126" s="192" t="str">
        <f ca="1">IF(ISNUMBER(A126),INDIRECT(CONCATENATE("'Instrument List'!E",(MATCH(E126,'Instrument List'!A:A,0))-0)),"")</f>
        <v/>
      </c>
      <c r="BB126" s="193" t="str">
        <f t="shared" si="82"/>
        <v/>
      </c>
      <c r="BC126" s="193" t="str">
        <f t="shared" si="83"/>
        <v/>
      </c>
      <c r="BD126" s="193" t="str">
        <f ca="1">IF(ISNUMBER(A126),INDIRECT(CONCATENATE("'Instrument List'!F",(MATCH(E126,'Instrument List'!A:A,0))-0)),"")</f>
        <v/>
      </c>
    </row>
    <row r="127" spans="1:56">
      <c r="A127" s="220" t="str">
        <f t="shared" si="63"/>
        <v/>
      </c>
      <c r="B127" s="221"/>
      <c r="C127" s="222"/>
      <c r="D127" s="169"/>
      <c r="E127" s="169"/>
      <c r="F127" s="169"/>
      <c r="G127" s="202"/>
      <c r="H127" s="217"/>
      <c r="I127" s="212"/>
      <c r="J127" s="206"/>
      <c r="K127" s="212"/>
      <c r="L127" s="206"/>
      <c r="M127" s="212"/>
      <c r="N127" s="206"/>
      <c r="O127" s="170" t="str">
        <f t="shared" si="64"/>
        <v/>
      </c>
      <c r="P127" s="171"/>
      <c r="Q127" s="171"/>
      <c r="R127" s="171"/>
      <c r="S127" s="172" t="str">
        <f t="shared" si="65"/>
        <v/>
      </c>
      <c r="T127" s="172" t="str">
        <f t="shared" si="66"/>
        <v/>
      </c>
      <c r="U127" s="171"/>
      <c r="V127" s="171"/>
      <c r="W127" s="173" t="str">
        <f t="shared" si="67"/>
        <v/>
      </c>
      <c r="X127" s="173" t="str">
        <f t="shared" si="68"/>
        <v/>
      </c>
      <c r="Y127" s="173" t="str">
        <f t="shared" si="69"/>
        <v/>
      </c>
      <c r="Z127" s="171"/>
      <c r="AA127" s="171"/>
      <c r="AB127" s="171"/>
      <c r="AC127" s="172" t="str">
        <f t="shared" si="70"/>
        <v/>
      </c>
      <c r="AD127" s="172" t="str">
        <f t="shared" si="71"/>
        <v/>
      </c>
      <c r="AE127" s="174"/>
      <c r="AF127" s="175" t="str">
        <f t="shared" si="72"/>
        <v/>
      </c>
      <c r="AG127" s="169"/>
      <c r="AH127" s="171"/>
      <c r="AI127" s="171"/>
      <c r="AJ127" s="169"/>
      <c r="AK127" s="176" t="str">
        <f t="shared" si="73"/>
        <v/>
      </c>
      <c r="AL127" s="176" t="str">
        <f t="shared" si="74"/>
        <v/>
      </c>
      <c r="AM127" s="176" t="str">
        <f t="shared" si="75"/>
        <v/>
      </c>
      <c r="AN127" s="359" t="str">
        <f>IF(Overview!$K$17='Internal Calcs'!$P$22,IF(AK127="","",AK127),IF(Overview!$K$17='Internal Calcs'!$P$23,IF(AK127="","",AK127),IF(ISNUMBER(A127),(IF(F127="Short",G127-H127,H127-G127)*AZ127-AX127),"")))</f>
        <v/>
      </c>
      <c r="AO127" s="401" t="str">
        <f>IF(Overview!$K$17='Internal Calcs'!$P$22,IF(AL127="","",AL127),IF(Overview!$K$17='Internal Calcs'!$P$23,IF(AL127="","",AL127),IF(ISNUMBER(A127),IF(AL127="",(IF(F127="Short",G127-H127,H127-G127)*AZ127-AX127),(IF(F127="Short",G127-J127,J127-G127)*AZ127-AX127)),"")))</f>
        <v/>
      </c>
      <c r="AP127" s="359" t="str">
        <f>IF(Overview!$K$17='Internal Calcs'!$P$22,"",IF(Overview!$K$17='Internal Calcs'!$P$23,IF(AM127="","",AM127),IF(ISNUMBER(A127),IF(AM127="",(IF(F127="Short",G127-H127,H127-G127)*AZ127-AX127),(IF(F127="Short",G127-L127,L127-G127)*AZ127-AX127)),"")))</f>
        <v/>
      </c>
      <c r="AQ127" s="176" t="str">
        <f t="shared" si="76"/>
        <v/>
      </c>
      <c r="AR127" s="176" t="str">
        <f t="shared" si="77"/>
        <v/>
      </c>
      <c r="AS127" s="176" t="str">
        <f t="shared" si="78"/>
        <v/>
      </c>
      <c r="AT127" s="176" t="str">
        <f>IF(ISNUMBER(A127),MAX($AS$2:AS127)-AS127,"")</f>
        <v/>
      </c>
      <c r="AU127" s="177" t="str">
        <f t="shared" si="79"/>
        <v/>
      </c>
      <c r="AV127" s="178" t="str">
        <f t="shared" si="80"/>
        <v/>
      </c>
      <c r="AW127" s="178" t="str">
        <f t="shared" si="81"/>
        <v/>
      </c>
      <c r="AX127" s="179" t="str">
        <f ca="1">IF(ISNUMBER($A127),INDIRECT(CONCATENATE("'Instrument List'!B",(MATCH(E127,'Instrument List'!A:A,0))-0)),"")</f>
        <v/>
      </c>
      <c r="AY127" s="179" t="str">
        <f ca="1">IF(ISNUMBER($A127),INDIRECT(CONCATENATE("'Instrument List'!D",(MATCH(E127,'Instrument List'!A:A,0))-0)),"")</f>
        <v/>
      </c>
      <c r="AZ127" s="179" t="str">
        <f ca="1">IF(ISNUMBER($A127),INDIRECT(CONCATENATE("'Instrument List'!C",(MATCH(E127,'Instrument List'!A:A,0))-0)),"")</f>
        <v/>
      </c>
      <c r="BA127" s="180" t="str">
        <f ca="1">IF(ISNUMBER(A127),INDIRECT(CONCATENATE("'Instrument List'!E",(MATCH(E127,'Instrument List'!A:A,0))-0)),"")</f>
        <v/>
      </c>
      <c r="BB127" s="181" t="str">
        <f t="shared" si="82"/>
        <v/>
      </c>
      <c r="BC127" s="181" t="str">
        <f t="shared" si="83"/>
        <v/>
      </c>
      <c r="BD127" s="181" t="str">
        <f ca="1">IF(ISNUMBER(A127),INDIRECT(CONCATENATE("'Instrument List'!F",(MATCH(E127,'Instrument List'!A:A,0))-0)),"")</f>
        <v/>
      </c>
    </row>
    <row r="128" spans="1:56">
      <c r="A128" s="223" t="str">
        <f t="shared" si="63"/>
        <v/>
      </c>
      <c r="B128" s="224"/>
      <c r="C128" s="225"/>
      <c r="D128" s="182"/>
      <c r="E128" s="182"/>
      <c r="F128" s="182"/>
      <c r="G128" s="203"/>
      <c r="H128" s="218"/>
      <c r="I128" s="213"/>
      <c r="J128" s="207"/>
      <c r="K128" s="213"/>
      <c r="L128" s="207"/>
      <c r="M128" s="213"/>
      <c r="N128" s="207"/>
      <c r="O128" s="183" t="str">
        <f t="shared" si="64"/>
        <v/>
      </c>
      <c r="P128" s="184"/>
      <c r="Q128" s="184"/>
      <c r="R128" s="275"/>
      <c r="S128" s="185" t="str">
        <f t="shared" si="65"/>
        <v/>
      </c>
      <c r="T128" s="185" t="str">
        <f t="shared" si="66"/>
        <v/>
      </c>
      <c r="U128" s="275"/>
      <c r="V128" s="275"/>
      <c r="W128" s="276" t="str">
        <f t="shared" si="67"/>
        <v/>
      </c>
      <c r="X128" s="276" t="str">
        <f t="shared" si="68"/>
        <v/>
      </c>
      <c r="Y128" s="276" t="str">
        <f t="shared" si="69"/>
        <v/>
      </c>
      <c r="Z128" s="275"/>
      <c r="AA128" s="184"/>
      <c r="AB128" s="184"/>
      <c r="AC128" s="185" t="str">
        <f t="shared" si="70"/>
        <v/>
      </c>
      <c r="AD128" s="185" t="str">
        <f t="shared" si="71"/>
        <v/>
      </c>
      <c r="AE128" s="186"/>
      <c r="AF128" s="187" t="str">
        <f t="shared" si="72"/>
        <v/>
      </c>
      <c r="AG128" s="182"/>
      <c r="AH128" s="184"/>
      <c r="AI128" s="184"/>
      <c r="AJ128" s="182"/>
      <c r="AK128" s="188" t="str">
        <f t="shared" si="73"/>
        <v/>
      </c>
      <c r="AL128" s="188" t="str">
        <f t="shared" si="74"/>
        <v/>
      </c>
      <c r="AM128" s="188" t="str">
        <f t="shared" si="75"/>
        <v/>
      </c>
      <c r="AN128" s="359" t="str">
        <f>IF(Overview!$K$17='Internal Calcs'!$P$22,IF(AK128="","",AK128),IF(Overview!$K$17='Internal Calcs'!$P$23,IF(AK128="","",AK128),IF(ISNUMBER(A128),(IF(F128="Short",G128-H128,H128-G128)*AZ128-AX128),"")))</f>
        <v/>
      </c>
      <c r="AO128" s="401" t="str">
        <f>IF(Overview!$K$17='Internal Calcs'!$P$22,IF(AL128="","",AL128),IF(Overview!$K$17='Internal Calcs'!$P$23,IF(AL128="","",AL128),IF(ISNUMBER(A128),IF(AL128="",(IF(F128="Short",G128-H128,H128-G128)*AZ128-AX128),(IF(F128="Short",G128-J128,J128-G128)*AZ128-AX128)),"")))</f>
        <v/>
      </c>
      <c r="AP128" s="359" t="str">
        <f>IF(Overview!$K$17='Internal Calcs'!$P$22,"",IF(Overview!$K$17='Internal Calcs'!$P$23,IF(AM128="","",AM128),IF(ISNUMBER(A128),IF(AM128="",(IF(F128="Short",G128-H128,H128-G128)*AZ128-AX128),(IF(F128="Short",G128-L128,L128-G128)*AZ128-AX128)),"")))</f>
        <v/>
      </c>
      <c r="AQ128" s="188" t="str">
        <f t="shared" si="76"/>
        <v/>
      </c>
      <c r="AR128" s="188" t="str">
        <f t="shared" si="77"/>
        <v/>
      </c>
      <c r="AS128" s="188" t="str">
        <f t="shared" si="78"/>
        <v/>
      </c>
      <c r="AT128" s="188" t="str">
        <f>IF(ISNUMBER(A128),MAX($AS$2:AS128)-AS128,"")</f>
        <v/>
      </c>
      <c r="AU128" s="189" t="str">
        <f t="shared" si="79"/>
        <v/>
      </c>
      <c r="AV128" s="190" t="str">
        <f t="shared" si="80"/>
        <v/>
      </c>
      <c r="AW128" s="190" t="str">
        <f t="shared" si="81"/>
        <v/>
      </c>
      <c r="AX128" s="191" t="str">
        <f ca="1">IF(ISNUMBER($A128),INDIRECT(CONCATENATE("'Instrument List'!B",(MATCH(E128,'Instrument List'!A:A,0))-0)),"")</f>
        <v/>
      </c>
      <c r="AY128" s="191" t="str">
        <f ca="1">IF(ISNUMBER($A128),INDIRECT(CONCATENATE("'Instrument List'!D",(MATCH(E128,'Instrument List'!A:A,0))-0)),"")</f>
        <v/>
      </c>
      <c r="AZ128" s="191" t="str">
        <f ca="1">IF(ISNUMBER($A128),INDIRECT(CONCATENATE("'Instrument List'!C",(MATCH(E128,'Instrument List'!A:A,0))-0)),"")</f>
        <v/>
      </c>
      <c r="BA128" s="192" t="str">
        <f ca="1">IF(ISNUMBER(A128),INDIRECT(CONCATENATE("'Instrument List'!E",(MATCH(E128,'Instrument List'!A:A,0))-0)),"")</f>
        <v/>
      </c>
      <c r="BB128" s="193" t="str">
        <f t="shared" si="82"/>
        <v/>
      </c>
      <c r="BC128" s="193" t="str">
        <f t="shared" si="83"/>
        <v/>
      </c>
      <c r="BD128" s="193" t="str">
        <f ca="1">IF(ISNUMBER(A128),INDIRECT(CONCATENATE("'Instrument List'!F",(MATCH(E128,'Instrument List'!A:A,0))-0)),"")</f>
        <v/>
      </c>
    </row>
    <row r="129" spans="1:56">
      <c r="A129" s="220" t="str">
        <f t="shared" si="63"/>
        <v/>
      </c>
      <c r="B129" s="221"/>
      <c r="C129" s="222"/>
      <c r="D129" s="169"/>
      <c r="E129" s="169"/>
      <c r="F129" s="169"/>
      <c r="G129" s="202"/>
      <c r="H129" s="217"/>
      <c r="I129" s="212"/>
      <c r="J129" s="206"/>
      <c r="K129" s="212"/>
      <c r="L129" s="206"/>
      <c r="M129" s="212"/>
      <c r="N129" s="206"/>
      <c r="O129" s="170" t="str">
        <f t="shared" si="64"/>
        <v/>
      </c>
      <c r="P129" s="171"/>
      <c r="Q129" s="171"/>
      <c r="R129" s="171"/>
      <c r="S129" s="172" t="str">
        <f t="shared" si="65"/>
        <v/>
      </c>
      <c r="T129" s="172" t="str">
        <f t="shared" si="66"/>
        <v/>
      </c>
      <c r="U129" s="171"/>
      <c r="V129" s="171"/>
      <c r="W129" s="173" t="str">
        <f t="shared" si="67"/>
        <v/>
      </c>
      <c r="X129" s="173" t="str">
        <f t="shared" si="68"/>
        <v/>
      </c>
      <c r="Y129" s="173" t="str">
        <f t="shared" si="69"/>
        <v/>
      </c>
      <c r="Z129" s="171"/>
      <c r="AA129" s="171"/>
      <c r="AB129" s="171"/>
      <c r="AC129" s="172" t="str">
        <f t="shared" si="70"/>
        <v/>
      </c>
      <c r="AD129" s="172" t="str">
        <f t="shared" si="71"/>
        <v/>
      </c>
      <c r="AE129" s="174"/>
      <c r="AF129" s="175" t="str">
        <f t="shared" si="72"/>
        <v/>
      </c>
      <c r="AG129" s="169"/>
      <c r="AH129" s="171"/>
      <c r="AI129" s="171"/>
      <c r="AJ129" s="169"/>
      <c r="AK129" s="176" t="str">
        <f t="shared" si="73"/>
        <v/>
      </c>
      <c r="AL129" s="176" t="str">
        <f t="shared" si="74"/>
        <v/>
      </c>
      <c r="AM129" s="176" t="str">
        <f t="shared" si="75"/>
        <v/>
      </c>
      <c r="AN129" s="359" t="str">
        <f>IF(Overview!$K$17='Internal Calcs'!$P$22,IF(AK129="","",AK129),IF(Overview!$K$17='Internal Calcs'!$P$23,IF(AK129="","",AK129),IF(ISNUMBER(A129),(IF(F129="Short",G129-H129,H129-G129)*AZ129-AX129),"")))</f>
        <v/>
      </c>
      <c r="AO129" s="401" t="str">
        <f>IF(Overview!$K$17='Internal Calcs'!$P$22,IF(AL129="","",AL129),IF(Overview!$K$17='Internal Calcs'!$P$23,IF(AL129="","",AL129),IF(ISNUMBER(A129),IF(AL129="",(IF(F129="Short",G129-H129,H129-G129)*AZ129-AX129),(IF(F129="Short",G129-J129,J129-G129)*AZ129-AX129)),"")))</f>
        <v/>
      </c>
      <c r="AP129" s="359" t="str">
        <f>IF(Overview!$K$17='Internal Calcs'!$P$22,"",IF(Overview!$K$17='Internal Calcs'!$P$23,IF(AM129="","",AM129),IF(ISNUMBER(A129),IF(AM129="",(IF(F129="Short",G129-H129,H129-G129)*AZ129-AX129),(IF(F129="Short",G129-L129,L129-G129)*AZ129-AX129)),"")))</f>
        <v/>
      </c>
      <c r="AQ129" s="176" t="str">
        <f t="shared" si="76"/>
        <v/>
      </c>
      <c r="AR129" s="176" t="str">
        <f t="shared" si="77"/>
        <v/>
      </c>
      <c r="AS129" s="176" t="str">
        <f t="shared" si="78"/>
        <v/>
      </c>
      <c r="AT129" s="176" t="str">
        <f>IF(ISNUMBER(A129),MAX($AS$2:AS129)-AS129,"")</f>
        <v/>
      </c>
      <c r="AU129" s="177" t="str">
        <f t="shared" si="79"/>
        <v/>
      </c>
      <c r="AV129" s="178" t="str">
        <f t="shared" si="80"/>
        <v/>
      </c>
      <c r="AW129" s="178" t="str">
        <f t="shared" si="81"/>
        <v/>
      </c>
      <c r="AX129" s="179" t="str">
        <f ca="1">IF(ISNUMBER($A129),INDIRECT(CONCATENATE("'Instrument List'!B",(MATCH(E129,'Instrument List'!A:A,0))-0)),"")</f>
        <v/>
      </c>
      <c r="AY129" s="179" t="str">
        <f ca="1">IF(ISNUMBER($A129),INDIRECT(CONCATENATE("'Instrument List'!D",(MATCH(E129,'Instrument List'!A:A,0))-0)),"")</f>
        <v/>
      </c>
      <c r="AZ129" s="179" t="str">
        <f ca="1">IF(ISNUMBER($A129),INDIRECT(CONCATENATE("'Instrument List'!C",(MATCH(E129,'Instrument List'!A:A,0))-0)),"")</f>
        <v/>
      </c>
      <c r="BA129" s="180" t="str">
        <f ca="1">IF(ISNUMBER(A129),INDIRECT(CONCATENATE("'Instrument List'!E",(MATCH(E129,'Instrument List'!A:A,0))-0)),"")</f>
        <v/>
      </c>
      <c r="BB129" s="181" t="str">
        <f t="shared" si="82"/>
        <v/>
      </c>
      <c r="BC129" s="181" t="str">
        <f t="shared" si="83"/>
        <v/>
      </c>
      <c r="BD129" s="181" t="str">
        <f ca="1">IF(ISNUMBER(A129),INDIRECT(CONCATENATE("'Instrument List'!F",(MATCH(E129,'Instrument List'!A:A,0))-0)),"")</f>
        <v/>
      </c>
    </row>
    <row r="130" spans="1:56">
      <c r="A130" s="223" t="str">
        <f t="shared" si="63"/>
        <v/>
      </c>
      <c r="B130" s="224"/>
      <c r="C130" s="225"/>
      <c r="D130" s="182"/>
      <c r="E130" s="182"/>
      <c r="F130" s="182"/>
      <c r="G130" s="203"/>
      <c r="H130" s="218"/>
      <c r="I130" s="213"/>
      <c r="J130" s="207"/>
      <c r="K130" s="213"/>
      <c r="L130" s="207"/>
      <c r="M130" s="213"/>
      <c r="N130" s="207"/>
      <c r="O130" s="183" t="str">
        <f t="shared" si="64"/>
        <v/>
      </c>
      <c r="P130" s="184"/>
      <c r="Q130" s="184"/>
      <c r="R130" s="275"/>
      <c r="S130" s="185" t="str">
        <f t="shared" si="65"/>
        <v/>
      </c>
      <c r="T130" s="185" t="str">
        <f t="shared" si="66"/>
        <v/>
      </c>
      <c r="U130" s="275"/>
      <c r="V130" s="275"/>
      <c r="W130" s="276" t="str">
        <f t="shared" si="67"/>
        <v/>
      </c>
      <c r="X130" s="276" t="str">
        <f t="shared" si="68"/>
        <v/>
      </c>
      <c r="Y130" s="276" t="str">
        <f t="shared" si="69"/>
        <v/>
      </c>
      <c r="Z130" s="275"/>
      <c r="AA130" s="184"/>
      <c r="AB130" s="184"/>
      <c r="AC130" s="185" t="str">
        <f t="shared" si="70"/>
        <v/>
      </c>
      <c r="AD130" s="185" t="str">
        <f t="shared" si="71"/>
        <v/>
      </c>
      <c r="AE130" s="186"/>
      <c r="AF130" s="187" t="str">
        <f t="shared" si="72"/>
        <v/>
      </c>
      <c r="AG130" s="182"/>
      <c r="AH130" s="184"/>
      <c r="AI130" s="184"/>
      <c r="AJ130" s="182"/>
      <c r="AK130" s="188" t="str">
        <f t="shared" si="73"/>
        <v/>
      </c>
      <c r="AL130" s="188" t="str">
        <f t="shared" si="74"/>
        <v/>
      </c>
      <c r="AM130" s="188" t="str">
        <f t="shared" si="75"/>
        <v/>
      </c>
      <c r="AN130" s="359" t="str">
        <f>IF(Overview!$K$17='Internal Calcs'!$P$22,IF(AK130="","",AK130),IF(Overview!$K$17='Internal Calcs'!$P$23,IF(AK130="","",AK130),IF(ISNUMBER(A130),(IF(F130="Short",G130-H130,H130-G130)*AZ130-AX130),"")))</f>
        <v/>
      </c>
      <c r="AO130" s="401" t="str">
        <f>IF(Overview!$K$17='Internal Calcs'!$P$22,IF(AL130="","",AL130),IF(Overview!$K$17='Internal Calcs'!$P$23,IF(AL130="","",AL130),IF(ISNUMBER(A130),IF(AL130="",(IF(F130="Short",G130-H130,H130-G130)*AZ130-AX130),(IF(F130="Short",G130-J130,J130-G130)*AZ130-AX130)),"")))</f>
        <v/>
      </c>
      <c r="AP130" s="359" t="str">
        <f>IF(Overview!$K$17='Internal Calcs'!$P$22,"",IF(Overview!$K$17='Internal Calcs'!$P$23,IF(AM130="","",AM130),IF(ISNUMBER(A130),IF(AM130="",(IF(F130="Short",G130-H130,H130-G130)*AZ130-AX130),(IF(F130="Short",G130-L130,L130-G130)*AZ130-AX130)),"")))</f>
        <v/>
      </c>
      <c r="AQ130" s="188" t="str">
        <f t="shared" si="76"/>
        <v/>
      </c>
      <c r="AR130" s="188" t="str">
        <f t="shared" si="77"/>
        <v/>
      </c>
      <c r="AS130" s="188" t="str">
        <f t="shared" si="78"/>
        <v/>
      </c>
      <c r="AT130" s="188" t="str">
        <f>IF(ISNUMBER(A130),MAX($AS$2:AS130)-AS130,"")</f>
        <v/>
      </c>
      <c r="AU130" s="189" t="str">
        <f t="shared" si="79"/>
        <v/>
      </c>
      <c r="AV130" s="190" t="str">
        <f t="shared" si="80"/>
        <v/>
      </c>
      <c r="AW130" s="190" t="str">
        <f t="shared" si="81"/>
        <v/>
      </c>
      <c r="AX130" s="191" t="str">
        <f ca="1">IF(ISNUMBER($A130),INDIRECT(CONCATENATE("'Instrument List'!B",(MATCH(E130,'Instrument List'!A:A,0))-0)),"")</f>
        <v/>
      </c>
      <c r="AY130" s="191" t="str">
        <f ca="1">IF(ISNUMBER($A130),INDIRECT(CONCATENATE("'Instrument List'!D",(MATCH(E130,'Instrument List'!A:A,0))-0)),"")</f>
        <v/>
      </c>
      <c r="AZ130" s="191" t="str">
        <f ca="1">IF(ISNUMBER($A130),INDIRECT(CONCATENATE("'Instrument List'!C",(MATCH(E130,'Instrument List'!A:A,0))-0)),"")</f>
        <v/>
      </c>
      <c r="BA130" s="192" t="str">
        <f ca="1">IF(ISNUMBER(A130),INDIRECT(CONCATENATE("'Instrument List'!E",(MATCH(E130,'Instrument List'!A:A,0))-0)),"")</f>
        <v/>
      </c>
      <c r="BB130" s="193" t="str">
        <f t="shared" si="82"/>
        <v/>
      </c>
      <c r="BC130" s="193" t="str">
        <f t="shared" si="83"/>
        <v/>
      </c>
      <c r="BD130" s="193" t="str">
        <f ca="1">IF(ISNUMBER(A130),INDIRECT(CONCATENATE("'Instrument List'!F",(MATCH(E130,'Instrument List'!A:A,0))-0)),"")</f>
        <v/>
      </c>
    </row>
    <row r="131" spans="1:56">
      <c r="A131" s="220" t="str">
        <f t="shared" si="63"/>
        <v/>
      </c>
      <c r="B131" s="221"/>
      <c r="C131" s="222"/>
      <c r="D131" s="169"/>
      <c r="E131" s="169"/>
      <c r="F131" s="169"/>
      <c r="G131" s="202"/>
      <c r="H131" s="217"/>
      <c r="I131" s="212"/>
      <c r="J131" s="206"/>
      <c r="K131" s="212"/>
      <c r="L131" s="206"/>
      <c r="M131" s="212"/>
      <c r="N131" s="206"/>
      <c r="O131" s="170" t="str">
        <f t="shared" si="64"/>
        <v/>
      </c>
      <c r="P131" s="171"/>
      <c r="Q131" s="171"/>
      <c r="R131" s="171"/>
      <c r="S131" s="172" t="str">
        <f t="shared" si="65"/>
        <v/>
      </c>
      <c r="T131" s="172" t="str">
        <f t="shared" si="66"/>
        <v/>
      </c>
      <c r="U131" s="171"/>
      <c r="V131" s="171"/>
      <c r="W131" s="173" t="str">
        <f t="shared" si="67"/>
        <v/>
      </c>
      <c r="X131" s="173" t="str">
        <f t="shared" si="68"/>
        <v/>
      </c>
      <c r="Y131" s="173" t="str">
        <f t="shared" si="69"/>
        <v/>
      </c>
      <c r="Z131" s="171"/>
      <c r="AA131" s="171"/>
      <c r="AB131" s="171"/>
      <c r="AC131" s="172" t="str">
        <f t="shared" si="70"/>
        <v/>
      </c>
      <c r="AD131" s="172" t="str">
        <f t="shared" si="71"/>
        <v/>
      </c>
      <c r="AE131" s="174"/>
      <c r="AF131" s="175" t="str">
        <f t="shared" si="72"/>
        <v/>
      </c>
      <c r="AG131" s="169"/>
      <c r="AH131" s="171"/>
      <c r="AI131" s="171"/>
      <c r="AJ131" s="169"/>
      <c r="AK131" s="176" t="str">
        <f t="shared" si="73"/>
        <v/>
      </c>
      <c r="AL131" s="176" t="str">
        <f t="shared" si="74"/>
        <v/>
      </c>
      <c r="AM131" s="176" t="str">
        <f t="shared" si="75"/>
        <v/>
      </c>
      <c r="AN131" s="359" t="str">
        <f>IF(Overview!$K$17='Internal Calcs'!$P$22,IF(AK131="","",AK131),IF(Overview!$K$17='Internal Calcs'!$P$23,IF(AK131="","",AK131),IF(ISNUMBER(A131),(IF(F131="Short",G131-H131,H131-G131)*AZ131-AX131),"")))</f>
        <v/>
      </c>
      <c r="AO131" s="401" t="str">
        <f>IF(Overview!$K$17='Internal Calcs'!$P$22,IF(AL131="","",AL131),IF(Overview!$K$17='Internal Calcs'!$P$23,IF(AL131="","",AL131),IF(ISNUMBER(A131),IF(AL131="",(IF(F131="Short",G131-H131,H131-G131)*AZ131-AX131),(IF(F131="Short",G131-J131,J131-G131)*AZ131-AX131)),"")))</f>
        <v/>
      </c>
      <c r="AP131" s="359" t="str">
        <f>IF(Overview!$K$17='Internal Calcs'!$P$22,"",IF(Overview!$K$17='Internal Calcs'!$P$23,IF(AM131="","",AM131),IF(ISNUMBER(A131),IF(AM131="",(IF(F131="Short",G131-H131,H131-G131)*AZ131-AX131),(IF(F131="Short",G131-L131,L131-G131)*AZ131-AX131)),"")))</f>
        <v/>
      </c>
      <c r="AQ131" s="176" t="str">
        <f t="shared" si="76"/>
        <v/>
      </c>
      <c r="AR131" s="176" t="str">
        <f t="shared" si="77"/>
        <v/>
      </c>
      <c r="AS131" s="176" t="str">
        <f t="shared" si="78"/>
        <v/>
      </c>
      <c r="AT131" s="176" t="str">
        <f>IF(ISNUMBER(A131),MAX($AS$2:AS131)-AS131,"")</f>
        <v/>
      </c>
      <c r="AU131" s="177" t="str">
        <f t="shared" si="79"/>
        <v/>
      </c>
      <c r="AV131" s="178" t="str">
        <f t="shared" si="80"/>
        <v/>
      </c>
      <c r="AW131" s="178" t="str">
        <f t="shared" si="81"/>
        <v/>
      </c>
      <c r="AX131" s="179" t="str">
        <f ca="1">IF(ISNUMBER($A131),INDIRECT(CONCATENATE("'Instrument List'!B",(MATCH(E131,'Instrument List'!A:A,0))-0)),"")</f>
        <v/>
      </c>
      <c r="AY131" s="179" t="str">
        <f ca="1">IF(ISNUMBER($A131),INDIRECT(CONCATENATE("'Instrument List'!D",(MATCH(E131,'Instrument List'!A:A,0))-0)),"")</f>
        <v/>
      </c>
      <c r="AZ131" s="179" t="str">
        <f ca="1">IF(ISNUMBER($A131),INDIRECT(CONCATENATE("'Instrument List'!C",(MATCH(E131,'Instrument List'!A:A,0))-0)),"")</f>
        <v/>
      </c>
      <c r="BA131" s="180" t="str">
        <f ca="1">IF(ISNUMBER(A131),INDIRECT(CONCATENATE("'Instrument List'!E",(MATCH(E131,'Instrument List'!A:A,0))-0)),"")</f>
        <v/>
      </c>
      <c r="BB131" s="181" t="str">
        <f t="shared" si="82"/>
        <v/>
      </c>
      <c r="BC131" s="181" t="str">
        <f t="shared" si="83"/>
        <v/>
      </c>
      <c r="BD131" s="181" t="str">
        <f ca="1">IF(ISNUMBER(A131),INDIRECT(CONCATENATE("'Instrument List'!F",(MATCH(E131,'Instrument List'!A:A,0))-0)),"")</f>
        <v/>
      </c>
    </row>
    <row r="132" spans="1:56">
      <c r="A132" s="223" t="str">
        <f t="shared" si="63"/>
        <v/>
      </c>
      <c r="B132" s="224"/>
      <c r="C132" s="225"/>
      <c r="D132" s="182"/>
      <c r="E132" s="182"/>
      <c r="F132" s="182"/>
      <c r="G132" s="203"/>
      <c r="H132" s="218"/>
      <c r="I132" s="213"/>
      <c r="J132" s="207"/>
      <c r="K132" s="213"/>
      <c r="L132" s="207"/>
      <c r="M132" s="213"/>
      <c r="N132" s="207"/>
      <c r="O132" s="183" t="str">
        <f t="shared" si="64"/>
        <v/>
      </c>
      <c r="P132" s="184"/>
      <c r="Q132" s="184"/>
      <c r="R132" s="275"/>
      <c r="S132" s="185" t="str">
        <f t="shared" si="65"/>
        <v/>
      </c>
      <c r="T132" s="185" t="str">
        <f t="shared" si="66"/>
        <v/>
      </c>
      <c r="U132" s="275"/>
      <c r="V132" s="275"/>
      <c r="W132" s="276" t="str">
        <f t="shared" si="67"/>
        <v/>
      </c>
      <c r="X132" s="276" t="str">
        <f t="shared" si="68"/>
        <v/>
      </c>
      <c r="Y132" s="276" t="str">
        <f t="shared" si="69"/>
        <v/>
      </c>
      <c r="Z132" s="275"/>
      <c r="AA132" s="184"/>
      <c r="AB132" s="184"/>
      <c r="AC132" s="185" t="str">
        <f t="shared" si="70"/>
        <v/>
      </c>
      <c r="AD132" s="185" t="str">
        <f t="shared" si="71"/>
        <v/>
      </c>
      <c r="AE132" s="186"/>
      <c r="AF132" s="187" t="str">
        <f t="shared" si="72"/>
        <v/>
      </c>
      <c r="AG132" s="182"/>
      <c r="AH132" s="184"/>
      <c r="AI132" s="184"/>
      <c r="AJ132" s="182"/>
      <c r="AK132" s="188" t="str">
        <f t="shared" si="73"/>
        <v/>
      </c>
      <c r="AL132" s="188" t="str">
        <f t="shared" si="74"/>
        <v/>
      </c>
      <c r="AM132" s="188" t="str">
        <f t="shared" si="75"/>
        <v/>
      </c>
      <c r="AN132" s="359" t="str">
        <f>IF(Overview!$K$17='Internal Calcs'!$P$22,IF(AK132="","",AK132),IF(Overview!$K$17='Internal Calcs'!$P$23,IF(AK132="","",AK132),IF(ISNUMBER(A132),(IF(F132="Short",G132-H132,H132-G132)*AZ132-AX132),"")))</f>
        <v/>
      </c>
      <c r="AO132" s="401" t="str">
        <f>IF(Overview!$K$17='Internal Calcs'!$P$22,IF(AL132="","",AL132),IF(Overview!$K$17='Internal Calcs'!$P$23,IF(AL132="","",AL132),IF(ISNUMBER(A132),IF(AL132="",(IF(F132="Short",G132-H132,H132-G132)*AZ132-AX132),(IF(F132="Short",G132-J132,J132-G132)*AZ132-AX132)),"")))</f>
        <v/>
      </c>
      <c r="AP132" s="359" t="str">
        <f>IF(Overview!$K$17='Internal Calcs'!$P$22,"",IF(Overview!$K$17='Internal Calcs'!$P$23,IF(AM132="","",AM132),IF(ISNUMBER(A132),IF(AM132="",(IF(F132="Short",G132-H132,H132-G132)*AZ132-AX132),(IF(F132="Short",G132-L132,L132-G132)*AZ132-AX132)),"")))</f>
        <v/>
      </c>
      <c r="AQ132" s="188" t="str">
        <f t="shared" si="76"/>
        <v/>
      </c>
      <c r="AR132" s="188" t="str">
        <f t="shared" si="77"/>
        <v/>
      </c>
      <c r="AS132" s="188" t="str">
        <f t="shared" si="78"/>
        <v/>
      </c>
      <c r="AT132" s="188" t="str">
        <f>IF(ISNUMBER(A132),MAX($AS$2:AS132)-AS132,"")</f>
        <v/>
      </c>
      <c r="AU132" s="189" t="str">
        <f t="shared" si="79"/>
        <v/>
      </c>
      <c r="AV132" s="190" t="str">
        <f t="shared" si="80"/>
        <v/>
      </c>
      <c r="AW132" s="190" t="str">
        <f t="shared" si="81"/>
        <v/>
      </c>
      <c r="AX132" s="191" t="str">
        <f ca="1">IF(ISNUMBER($A132),INDIRECT(CONCATENATE("'Instrument List'!B",(MATCH(E132,'Instrument List'!A:A,0))-0)),"")</f>
        <v/>
      </c>
      <c r="AY132" s="191" t="str">
        <f ca="1">IF(ISNUMBER($A132),INDIRECT(CONCATENATE("'Instrument List'!D",(MATCH(E132,'Instrument List'!A:A,0))-0)),"")</f>
        <v/>
      </c>
      <c r="AZ132" s="191" t="str">
        <f ca="1">IF(ISNUMBER($A132),INDIRECT(CONCATENATE("'Instrument List'!C",(MATCH(E132,'Instrument List'!A:A,0))-0)),"")</f>
        <v/>
      </c>
      <c r="BA132" s="192" t="str">
        <f ca="1">IF(ISNUMBER(A132),INDIRECT(CONCATENATE("'Instrument List'!E",(MATCH(E132,'Instrument List'!A:A,0))-0)),"")</f>
        <v/>
      </c>
      <c r="BB132" s="193" t="str">
        <f t="shared" si="82"/>
        <v/>
      </c>
      <c r="BC132" s="193" t="str">
        <f t="shared" si="83"/>
        <v/>
      </c>
      <c r="BD132" s="193" t="str">
        <f ca="1">IF(ISNUMBER(A132),INDIRECT(CONCATENATE("'Instrument List'!F",(MATCH(E132,'Instrument List'!A:A,0))-0)),"")</f>
        <v/>
      </c>
    </row>
    <row r="133" spans="1:56">
      <c r="A133" s="220" t="str">
        <f t="shared" si="63"/>
        <v/>
      </c>
      <c r="B133" s="221"/>
      <c r="C133" s="222"/>
      <c r="D133" s="169"/>
      <c r="E133" s="169"/>
      <c r="F133" s="169"/>
      <c r="G133" s="202"/>
      <c r="H133" s="217"/>
      <c r="I133" s="212"/>
      <c r="J133" s="206"/>
      <c r="K133" s="212"/>
      <c r="L133" s="206"/>
      <c r="M133" s="212"/>
      <c r="N133" s="206"/>
      <c r="O133" s="170" t="str">
        <f t="shared" si="64"/>
        <v/>
      </c>
      <c r="P133" s="171"/>
      <c r="Q133" s="171"/>
      <c r="R133" s="171"/>
      <c r="S133" s="172" t="str">
        <f t="shared" si="65"/>
        <v/>
      </c>
      <c r="T133" s="172" t="str">
        <f t="shared" si="66"/>
        <v/>
      </c>
      <c r="U133" s="171"/>
      <c r="V133" s="171"/>
      <c r="W133" s="173" t="str">
        <f t="shared" si="67"/>
        <v/>
      </c>
      <c r="X133" s="173" t="str">
        <f t="shared" si="68"/>
        <v/>
      </c>
      <c r="Y133" s="173" t="str">
        <f t="shared" si="69"/>
        <v/>
      </c>
      <c r="Z133" s="171"/>
      <c r="AA133" s="171"/>
      <c r="AB133" s="171"/>
      <c r="AC133" s="172" t="str">
        <f t="shared" si="70"/>
        <v/>
      </c>
      <c r="AD133" s="172" t="str">
        <f t="shared" si="71"/>
        <v/>
      </c>
      <c r="AE133" s="174"/>
      <c r="AF133" s="175" t="str">
        <f t="shared" si="72"/>
        <v/>
      </c>
      <c r="AG133" s="169"/>
      <c r="AH133" s="171"/>
      <c r="AI133" s="171"/>
      <c r="AJ133" s="169"/>
      <c r="AK133" s="176" t="str">
        <f t="shared" si="73"/>
        <v/>
      </c>
      <c r="AL133" s="176" t="str">
        <f t="shared" si="74"/>
        <v/>
      </c>
      <c r="AM133" s="176" t="str">
        <f t="shared" si="75"/>
        <v/>
      </c>
      <c r="AN133" s="359" t="str">
        <f>IF(Overview!$K$17='Internal Calcs'!$P$22,IF(AK133="","",AK133),IF(Overview!$K$17='Internal Calcs'!$P$23,IF(AK133="","",AK133),IF(ISNUMBER(A133),(IF(F133="Short",G133-H133,H133-G133)*AZ133-AX133),"")))</f>
        <v/>
      </c>
      <c r="AO133" s="401" t="str">
        <f>IF(Overview!$K$17='Internal Calcs'!$P$22,IF(AL133="","",AL133),IF(Overview!$K$17='Internal Calcs'!$P$23,IF(AL133="","",AL133),IF(ISNUMBER(A133),IF(AL133="",(IF(F133="Short",G133-H133,H133-G133)*AZ133-AX133),(IF(F133="Short",G133-J133,J133-G133)*AZ133-AX133)),"")))</f>
        <v/>
      </c>
      <c r="AP133" s="359" t="str">
        <f>IF(Overview!$K$17='Internal Calcs'!$P$22,"",IF(Overview!$K$17='Internal Calcs'!$P$23,IF(AM133="","",AM133),IF(ISNUMBER(A133),IF(AM133="",(IF(F133="Short",G133-H133,H133-G133)*AZ133-AX133),(IF(F133="Short",G133-L133,L133-G133)*AZ133-AX133)),"")))</f>
        <v/>
      </c>
      <c r="AQ133" s="176" t="str">
        <f t="shared" si="76"/>
        <v/>
      </c>
      <c r="AR133" s="176" t="str">
        <f t="shared" si="77"/>
        <v/>
      </c>
      <c r="AS133" s="176" t="str">
        <f t="shared" si="78"/>
        <v/>
      </c>
      <c r="AT133" s="176" t="str">
        <f>IF(ISNUMBER(A133),MAX($AS$2:AS133)-AS133,"")</f>
        <v/>
      </c>
      <c r="AU133" s="177" t="str">
        <f t="shared" si="79"/>
        <v/>
      </c>
      <c r="AV133" s="178" t="str">
        <f t="shared" si="80"/>
        <v/>
      </c>
      <c r="AW133" s="178" t="str">
        <f t="shared" si="81"/>
        <v/>
      </c>
      <c r="AX133" s="179" t="str">
        <f ca="1">IF(ISNUMBER($A133),INDIRECT(CONCATENATE("'Instrument List'!B",(MATCH(E133,'Instrument List'!A:A,0))-0)),"")</f>
        <v/>
      </c>
      <c r="AY133" s="179" t="str">
        <f ca="1">IF(ISNUMBER($A133),INDIRECT(CONCATENATE("'Instrument List'!D",(MATCH(E133,'Instrument List'!A:A,0))-0)),"")</f>
        <v/>
      </c>
      <c r="AZ133" s="179" t="str">
        <f ca="1">IF(ISNUMBER($A133),INDIRECT(CONCATENATE("'Instrument List'!C",(MATCH(E133,'Instrument List'!A:A,0))-0)),"")</f>
        <v/>
      </c>
      <c r="BA133" s="180" t="str">
        <f ca="1">IF(ISNUMBER(A133),INDIRECT(CONCATENATE("'Instrument List'!E",(MATCH(E133,'Instrument List'!A:A,0))-0)),"")</f>
        <v/>
      </c>
      <c r="BB133" s="181" t="str">
        <f t="shared" si="82"/>
        <v/>
      </c>
      <c r="BC133" s="181" t="str">
        <f t="shared" si="83"/>
        <v/>
      </c>
      <c r="BD133" s="181" t="str">
        <f ca="1">IF(ISNUMBER(A133),INDIRECT(CONCATENATE("'Instrument List'!F",(MATCH(E133,'Instrument List'!A:A,0))-0)),"")</f>
        <v/>
      </c>
    </row>
    <row r="134" spans="1:56">
      <c r="A134" s="223" t="str">
        <f t="shared" si="63"/>
        <v/>
      </c>
      <c r="B134" s="224"/>
      <c r="C134" s="225"/>
      <c r="D134" s="182"/>
      <c r="E134" s="182"/>
      <c r="F134" s="182"/>
      <c r="G134" s="203"/>
      <c r="H134" s="218"/>
      <c r="I134" s="213"/>
      <c r="J134" s="207"/>
      <c r="K134" s="213"/>
      <c r="L134" s="207"/>
      <c r="M134" s="213"/>
      <c r="N134" s="207"/>
      <c r="O134" s="183" t="str">
        <f t="shared" si="64"/>
        <v/>
      </c>
      <c r="P134" s="184"/>
      <c r="Q134" s="184"/>
      <c r="R134" s="275"/>
      <c r="S134" s="185" t="str">
        <f t="shared" si="65"/>
        <v/>
      </c>
      <c r="T134" s="185" t="str">
        <f t="shared" si="66"/>
        <v/>
      </c>
      <c r="U134" s="275"/>
      <c r="V134" s="275"/>
      <c r="W134" s="276" t="str">
        <f t="shared" si="67"/>
        <v/>
      </c>
      <c r="X134" s="276" t="str">
        <f t="shared" si="68"/>
        <v/>
      </c>
      <c r="Y134" s="276" t="str">
        <f t="shared" si="69"/>
        <v/>
      </c>
      <c r="Z134" s="275"/>
      <c r="AA134" s="184"/>
      <c r="AB134" s="184"/>
      <c r="AC134" s="185" t="str">
        <f t="shared" si="70"/>
        <v/>
      </c>
      <c r="AD134" s="185" t="str">
        <f t="shared" si="71"/>
        <v/>
      </c>
      <c r="AE134" s="186"/>
      <c r="AF134" s="187" t="str">
        <f t="shared" si="72"/>
        <v/>
      </c>
      <c r="AG134" s="182"/>
      <c r="AH134" s="184"/>
      <c r="AI134" s="184"/>
      <c r="AJ134" s="182"/>
      <c r="AK134" s="188" t="str">
        <f t="shared" si="73"/>
        <v/>
      </c>
      <c r="AL134" s="188" t="str">
        <f t="shared" si="74"/>
        <v/>
      </c>
      <c r="AM134" s="188" t="str">
        <f t="shared" si="75"/>
        <v/>
      </c>
      <c r="AN134" s="359" t="str">
        <f>IF(Overview!$K$17='Internal Calcs'!$P$22,IF(AK134="","",AK134),IF(Overview!$K$17='Internal Calcs'!$P$23,IF(AK134="","",AK134),IF(ISNUMBER(A134),(IF(F134="Short",G134-H134,H134-G134)*AZ134-AX134),"")))</f>
        <v/>
      </c>
      <c r="AO134" s="401" t="str">
        <f>IF(Overview!$K$17='Internal Calcs'!$P$22,IF(AL134="","",AL134),IF(Overview!$K$17='Internal Calcs'!$P$23,IF(AL134="","",AL134),IF(ISNUMBER(A134),IF(AL134="",(IF(F134="Short",G134-H134,H134-G134)*AZ134-AX134),(IF(F134="Short",G134-J134,J134-G134)*AZ134-AX134)),"")))</f>
        <v/>
      </c>
      <c r="AP134" s="359" t="str">
        <f>IF(Overview!$K$17='Internal Calcs'!$P$22,"",IF(Overview!$K$17='Internal Calcs'!$P$23,IF(AM134="","",AM134),IF(ISNUMBER(A134),IF(AM134="",(IF(F134="Short",G134-H134,H134-G134)*AZ134-AX134),(IF(F134="Short",G134-L134,L134-G134)*AZ134-AX134)),"")))</f>
        <v/>
      </c>
      <c r="AQ134" s="188" t="str">
        <f t="shared" si="76"/>
        <v/>
      </c>
      <c r="AR134" s="188" t="str">
        <f t="shared" si="77"/>
        <v/>
      </c>
      <c r="AS134" s="188" t="str">
        <f t="shared" si="78"/>
        <v/>
      </c>
      <c r="AT134" s="188" t="str">
        <f>IF(ISNUMBER(A134),MAX($AS$2:AS134)-AS134,"")</f>
        <v/>
      </c>
      <c r="AU134" s="189" t="str">
        <f t="shared" si="79"/>
        <v/>
      </c>
      <c r="AV134" s="190" t="str">
        <f t="shared" si="80"/>
        <v/>
      </c>
      <c r="AW134" s="190" t="str">
        <f t="shared" si="81"/>
        <v/>
      </c>
      <c r="AX134" s="191" t="str">
        <f ca="1">IF(ISNUMBER($A134),INDIRECT(CONCATENATE("'Instrument List'!B",(MATCH(E134,'Instrument List'!A:A,0))-0)),"")</f>
        <v/>
      </c>
      <c r="AY134" s="191" t="str">
        <f ca="1">IF(ISNUMBER($A134),INDIRECT(CONCATENATE("'Instrument List'!D",(MATCH(E134,'Instrument List'!A:A,0))-0)),"")</f>
        <v/>
      </c>
      <c r="AZ134" s="191" t="str">
        <f ca="1">IF(ISNUMBER($A134),INDIRECT(CONCATENATE("'Instrument List'!C",(MATCH(E134,'Instrument List'!A:A,0))-0)),"")</f>
        <v/>
      </c>
      <c r="BA134" s="192" t="str">
        <f ca="1">IF(ISNUMBER(A134),INDIRECT(CONCATENATE("'Instrument List'!E",(MATCH(E134,'Instrument List'!A:A,0))-0)),"")</f>
        <v/>
      </c>
      <c r="BB134" s="193" t="str">
        <f t="shared" si="82"/>
        <v/>
      </c>
      <c r="BC134" s="193" t="str">
        <f t="shared" si="83"/>
        <v/>
      </c>
      <c r="BD134" s="193" t="str">
        <f ca="1">IF(ISNUMBER(A134),INDIRECT(CONCATENATE("'Instrument List'!F",(MATCH(E134,'Instrument List'!A:A,0))-0)),"")</f>
        <v/>
      </c>
    </row>
    <row r="135" spans="1:56">
      <c r="A135" s="220" t="str">
        <f t="shared" si="63"/>
        <v/>
      </c>
      <c r="B135" s="221"/>
      <c r="C135" s="222"/>
      <c r="D135" s="169"/>
      <c r="E135" s="169"/>
      <c r="F135" s="169"/>
      <c r="G135" s="202"/>
      <c r="H135" s="217"/>
      <c r="I135" s="212"/>
      <c r="J135" s="206"/>
      <c r="K135" s="212"/>
      <c r="L135" s="206"/>
      <c r="M135" s="212"/>
      <c r="N135" s="206"/>
      <c r="O135" s="170" t="str">
        <f t="shared" si="64"/>
        <v/>
      </c>
      <c r="P135" s="171"/>
      <c r="Q135" s="171"/>
      <c r="R135" s="171"/>
      <c r="S135" s="172" t="str">
        <f t="shared" si="65"/>
        <v/>
      </c>
      <c r="T135" s="172" t="str">
        <f t="shared" si="66"/>
        <v/>
      </c>
      <c r="U135" s="171"/>
      <c r="V135" s="171"/>
      <c r="W135" s="173" t="str">
        <f t="shared" si="67"/>
        <v/>
      </c>
      <c r="X135" s="173" t="str">
        <f t="shared" si="68"/>
        <v/>
      </c>
      <c r="Y135" s="173" t="str">
        <f t="shared" si="69"/>
        <v/>
      </c>
      <c r="Z135" s="171"/>
      <c r="AA135" s="171"/>
      <c r="AB135" s="171"/>
      <c r="AC135" s="172" t="str">
        <f t="shared" si="70"/>
        <v/>
      </c>
      <c r="AD135" s="172" t="str">
        <f t="shared" si="71"/>
        <v/>
      </c>
      <c r="AE135" s="174"/>
      <c r="AF135" s="175" t="str">
        <f t="shared" si="72"/>
        <v/>
      </c>
      <c r="AG135" s="169"/>
      <c r="AH135" s="171"/>
      <c r="AI135" s="171"/>
      <c r="AJ135" s="169"/>
      <c r="AK135" s="176" t="str">
        <f t="shared" si="73"/>
        <v/>
      </c>
      <c r="AL135" s="176" t="str">
        <f t="shared" si="74"/>
        <v/>
      </c>
      <c r="AM135" s="176" t="str">
        <f t="shared" si="75"/>
        <v/>
      </c>
      <c r="AN135" s="359" t="str">
        <f>IF(Overview!$K$17='Internal Calcs'!$P$22,IF(AK135="","",AK135),IF(Overview!$K$17='Internal Calcs'!$P$23,IF(AK135="","",AK135),IF(ISNUMBER(A135),(IF(F135="Short",G135-H135,H135-G135)*AZ135-AX135),"")))</f>
        <v/>
      </c>
      <c r="AO135" s="401" t="str">
        <f>IF(Overview!$K$17='Internal Calcs'!$P$22,IF(AL135="","",AL135),IF(Overview!$K$17='Internal Calcs'!$P$23,IF(AL135="","",AL135),IF(ISNUMBER(A135),IF(AL135="",(IF(F135="Short",G135-H135,H135-G135)*AZ135-AX135),(IF(F135="Short",G135-J135,J135-G135)*AZ135-AX135)),"")))</f>
        <v/>
      </c>
      <c r="AP135" s="359" t="str">
        <f>IF(Overview!$K$17='Internal Calcs'!$P$22,"",IF(Overview!$K$17='Internal Calcs'!$P$23,IF(AM135="","",AM135),IF(ISNUMBER(A135),IF(AM135="",(IF(F135="Short",G135-H135,H135-G135)*AZ135-AX135),(IF(F135="Short",G135-L135,L135-G135)*AZ135-AX135)),"")))</f>
        <v/>
      </c>
      <c r="AQ135" s="176" t="str">
        <f t="shared" si="76"/>
        <v/>
      </c>
      <c r="AR135" s="176" t="str">
        <f t="shared" si="77"/>
        <v/>
      </c>
      <c r="AS135" s="176" t="str">
        <f t="shared" si="78"/>
        <v/>
      </c>
      <c r="AT135" s="176" t="str">
        <f>IF(ISNUMBER(A135),MAX($AS$2:AS135)-AS135,"")</f>
        <v/>
      </c>
      <c r="AU135" s="177" t="str">
        <f t="shared" si="79"/>
        <v/>
      </c>
      <c r="AV135" s="178" t="str">
        <f t="shared" si="80"/>
        <v/>
      </c>
      <c r="AW135" s="178" t="str">
        <f t="shared" si="81"/>
        <v/>
      </c>
      <c r="AX135" s="179" t="str">
        <f ca="1">IF(ISNUMBER($A135),INDIRECT(CONCATENATE("'Instrument List'!B",(MATCH(E135,'Instrument List'!A:A,0))-0)),"")</f>
        <v/>
      </c>
      <c r="AY135" s="179" t="str">
        <f ca="1">IF(ISNUMBER($A135),INDIRECT(CONCATENATE("'Instrument List'!D",(MATCH(E135,'Instrument List'!A:A,0))-0)),"")</f>
        <v/>
      </c>
      <c r="AZ135" s="179" t="str">
        <f ca="1">IF(ISNUMBER($A135),INDIRECT(CONCATENATE("'Instrument List'!C",(MATCH(E135,'Instrument List'!A:A,0))-0)),"")</f>
        <v/>
      </c>
      <c r="BA135" s="180" t="str">
        <f ca="1">IF(ISNUMBER(A135),INDIRECT(CONCATENATE("'Instrument List'!E",(MATCH(E135,'Instrument List'!A:A,0))-0)),"")</f>
        <v/>
      </c>
      <c r="BB135" s="181" t="str">
        <f t="shared" si="82"/>
        <v/>
      </c>
      <c r="BC135" s="181" t="str">
        <f t="shared" si="83"/>
        <v/>
      </c>
      <c r="BD135" s="181" t="str">
        <f ca="1">IF(ISNUMBER(A135),INDIRECT(CONCATENATE("'Instrument List'!F",(MATCH(E135,'Instrument List'!A:A,0))-0)),"")</f>
        <v/>
      </c>
    </row>
    <row r="136" spans="1:56">
      <c r="A136" s="223" t="str">
        <f t="shared" si="63"/>
        <v/>
      </c>
      <c r="B136" s="224"/>
      <c r="C136" s="225"/>
      <c r="D136" s="182"/>
      <c r="E136" s="182"/>
      <c r="F136" s="182"/>
      <c r="G136" s="203"/>
      <c r="H136" s="218"/>
      <c r="I136" s="213"/>
      <c r="J136" s="207"/>
      <c r="K136" s="213"/>
      <c r="L136" s="207"/>
      <c r="M136" s="213"/>
      <c r="N136" s="207"/>
      <c r="O136" s="183" t="str">
        <f t="shared" si="64"/>
        <v/>
      </c>
      <c r="P136" s="184"/>
      <c r="Q136" s="184"/>
      <c r="R136" s="275"/>
      <c r="S136" s="185" t="str">
        <f t="shared" si="65"/>
        <v/>
      </c>
      <c r="T136" s="185" t="str">
        <f t="shared" si="66"/>
        <v/>
      </c>
      <c r="U136" s="275"/>
      <c r="V136" s="275"/>
      <c r="W136" s="276" t="str">
        <f t="shared" si="67"/>
        <v/>
      </c>
      <c r="X136" s="276" t="str">
        <f t="shared" si="68"/>
        <v/>
      </c>
      <c r="Y136" s="276" t="str">
        <f t="shared" si="69"/>
        <v/>
      </c>
      <c r="Z136" s="275"/>
      <c r="AA136" s="184"/>
      <c r="AB136" s="184"/>
      <c r="AC136" s="185" t="str">
        <f t="shared" si="70"/>
        <v/>
      </c>
      <c r="AD136" s="185" t="str">
        <f t="shared" si="71"/>
        <v/>
      </c>
      <c r="AE136" s="186"/>
      <c r="AF136" s="187" t="str">
        <f t="shared" si="72"/>
        <v/>
      </c>
      <c r="AG136" s="182"/>
      <c r="AH136" s="184"/>
      <c r="AI136" s="184"/>
      <c r="AJ136" s="182"/>
      <c r="AK136" s="188" t="str">
        <f t="shared" si="73"/>
        <v/>
      </c>
      <c r="AL136" s="188" t="str">
        <f t="shared" si="74"/>
        <v/>
      </c>
      <c r="AM136" s="188" t="str">
        <f t="shared" si="75"/>
        <v/>
      </c>
      <c r="AN136" s="359" t="str">
        <f>IF(Overview!$K$17='Internal Calcs'!$P$22,IF(AK136="","",AK136),IF(Overview!$K$17='Internal Calcs'!$P$23,IF(AK136="","",AK136),IF(ISNUMBER(A136),(IF(F136="Short",G136-H136,H136-G136)*AZ136-AX136),"")))</f>
        <v/>
      </c>
      <c r="AO136" s="401" t="str">
        <f>IF(Overview!$K$17='Internal Calcs'!$P$22,IF(AL136="","",AL136),IF(Overview!$K$17='Internal Calcs'!$P$23,IF(AL136="","",AL136),IF(ISNUMBER(A136),IF(AL136="",(IF(F136="Short",G136-H136,H136-G136)*AZ136-AX136),(IF(F136="Short",G136-J136,J136-G136)*AZ136-AX136)),"")))</f>
        <v/>
      </c>
      <c r="AP136" s="359" t="str">
        <f>IF(Overview!$K$17='Internal Calcs'!$P$22,"",IF(Overview!$K$17='Internal Calcs'!$P$23,IF(AM136="","",AM136),IF(ISNUMBER(A136),IF(AM136="",(IF(F136="Short",G136-H136,H136-G136)*AZ136-AX136),(IF(F136="Short",G136-L136,L136-G136)*AZ136-AX136)),"")))</f>
        <v/>
      </c>
      <c r="AQ136" s="188" t="str">
        <f t="shared" si="76"/>
        <v/>
      </c>
      <c r="AR136" s="188" t="str">
        <f t="shared" si="77"/>
        <v/>
      </c>
      <c r="AS136" s="188" t="str">
        <f t="shared" si="78"/>
        <v/>
      </c>
      <c r="AT136" s="188" t="str">
        <f>IF(ISNUMBER(A136),MAX($AS$2:AS136)-AS136,"")</f>
        <v/>
      </c>
      <c r="AU136" s="189" t="str">
        <f t="shared" si="79"/>
        <v/>
      </c>
      <c r="AV136" s="190" t="str">
        <f t="shared" si="80"/>
        <v/>
      </c>
      <c r="AW136" s="190" t="str">
        <f t="shared" si="81"/>
        <v/>
      </c>
      <c r="AX136" s="191" t="str">
        <f ca="1">IF(ISNUMBER($A136),INDIRECT(CONCATENATE("'Instrument List'!B",(MATCH(E136,'Instrument List'!A:A,0))-0)),"")</f>
        <v/>
      </c>
      <c r="AY136" s="191" t="str">
        <f ca="1">IF(ISNUMBER($A136),INDIRECT(CONCATENATE("'Instrument List'!D",(MATCH(E136,'Instrument List'!A:A,0))-0)),"")</f>
        <v/>
      </c>
      <c r="AZ136" s="191" t="str">
        <f ca="1">IF(ISNUMBER($A136),INDIRECT(CONCATENATE("'Instrument List'!C",(MATCH(E136,'Instrument List'!A:A,0))-0)),"")</f>
        <v/>
      </c>
      <c r="BA136" s="192" t="str">
        <f ca="1">IF(ISNUMBER(A136),INDIRECT(CONCATENATE("'Instrument List'!E",(MATCH(E136,'Instrument List'!A:A,0))-0)),"")</f>
        <v/>
      </c>
      <c r="BB136" s="193" t="str">
        <f t="shared" si="82"/>
        <v/>
      </c>
      <c r="BC136" s="193" t="str">
        <f t="shared" si="83"/>
        <v/>
      </c>
      <c r="BD136" s="193" t="str">
        <f ca="1">IF(ISNUMBER(A136),INDIRECT(CONCATENATE("'Instrument List'!F",(MATCH(E136,'Instrument List'!A:A,0))-0)),"")</f>
        <v/>
      </c>
    </row>
    <row r="137" spans="1:56">
      <c r="A137" s="220" t="str">
        <f t="shared" si="63"/>
        <v/>
      </c>
      <c r="B137" s="221"/>
      <c r="C137" s="222"/>
      <c r="D137" s="169"/>
      <c r="E137" s="169"/>
      <c r="F137" s="169"/>
      <c r="G137" s="202"/>
      <c r="H137" s="217"/>
      <c r="I137" s="212"/>
      <c r="J137" s="206"/>
      <c r="K137" s="212"/>
      <c r="L137" s="206"/>
      <c r="M137" s="212"/>
      <c r="N137" s="206"/>
      <c r="O137" s="170" t="str">
        <f t="shared" si="64"/>
        <v/>
      </c>
      <c r="P137" s="171"/>
      <c r="Q137" s="171"/>
      <c r="R137" s="171"/>
      <c r="S137" s="172" t="str">
        <f t="shared" si="65"/>
        <v/>
      </c>
      <c r="T137" s="172" t="str">
        <f t="shared" si="66"/>
        <v/>
      </c>
      <c r="U137" s="171"/>
      <c r="V137" s="171"/>
      <c r="W137" s="173" t="str">
        <f t="shared" si="67"/>
        <v/>
      </c>
      <c r="X137" s="173" t="str">
        <f t="shared" si="68"/>
        <v/>
      </c>
      <c r="Y137" s="173" t="str">
        <f t="shared" si="69"/>
        <v/>
      </c>
      <c r="Z137" s="171"/>
      <c r="AA137" s="171"/>
      <c r="AB137" s="171"/>
      <c r="AC137" s="172" t="str">
        <f t="shared" si="70"/>
        <v/>
      </c>
      <c r="AD137" s="172" t="str">
        <f t="shared" si="71"/>
        <v/>
      </c>
      <c r="AE137" s="174"/>
      <c r="AF137" s="175" t="str">
        <f t="shared" si="72"/>
        <v/>
      </c>
      <c r="AG137" s="169"/>
      <c r="AH137" s="171"/>
      <c r="AI137" s="171"/>
      <c r="AJ137" s="169"/>
      <c r="AK137" s="176" t="str">
        <f t="shared" si="73"/>
        <v/>
      </c>
      <c r="AL137" s="176" t="str">
        <f t="shared" si="74"/>
        <v/>
      </c>
      <c r="AM137" s="176" t="str">
        <f t="shared" si="75"/>
        <v/>
      </c>
      <c r="AN137" s="359" t="str">
        <f>IF(Overview!$K$17='Internal Calcs'!$P$22,IF(AK137="","",AK137),IF(Overview!$K$17='Internal Calcs'!$P$23,IF(AK137="","",AK137),IF(ISNUMBER(A137),(IF(F137="Short",G137-H137,H137-G137)*AZ137-AX137),"")))</f>
        <v/>
      </c>
      <c r="AO137" s="401" t="str">
        <f>IF(Overview!$K$17='Internal Calcs'!$P$22,IF(AL137="","",AL137),IF(Overview!$K$17='Internal Calcs'!$P$23,IF(AL137="","",AL137),IF(ISNUMBER(A137),IF(AL137="",(IF(F137="Short",G137-H137,H137-G137)*AZ137-AX137),(IF(F137="Short",G137-J137,J137-G137)*AZ137-AX137)),"")))</f>
        <v/>
      </c>
      <c r="AP137" s="359" t="str">
        <f>IF(Overview!$K$17='Internal Calcs'!$P$22,"",IF(Overview!$K$17='Internal Calcs'!$P$23,IF(AM137="","",AM137),IF(ISNUMBER(A137),IF(AM137="",(IF(F137="Short",G137-H137,H137-G137)*AZ137-AX137),(IF(F137="Short",G137-L137,L137-G137)*AZ137-AX137)),"")))</f>
        <v/>
      </c>
      <c r="AQ137" s="176" t="str">
        <f t="shared" si="76"/>
        <v/>
      </c>
      <c r="AR137" s="176" t="str">
        <f t="shared" si="77"/>
        <v/>
      </c>
      <c r="AS137" s="176" t="str">
        <f t="shared" si="78"/>
        <v/>
      </c>
      <c r="AT137" s="176" t="str">
        <f>IF(ISNUMBER(A137),MAX($AS$2:AS137)-AS137,"")</f>
        <v/>
      </c>
      <c r="AU137" s="177" t="str">
        <f t="shared" si="79"/>
        <v/>
      </c>
      <c r="AV137" s="178" t="str">
        <f t="shared" si="80"/>
        <v/>
      </c>
      <c r="AW137" s="178" t="str">
        <f t="shared" si="81"/>
        <v/>
      </c>
      <c r="AX137" s="179" t="str">
        <f ca="1">IF(ISNUMBER($A137),INDIRECT(CONCATENATE("'Instrument List'!B",(MATCH(E137,'Instrument List'!A:A,0))-0)),"")</f>
        <v/>
      </c>
      <c r="AY137" s="179" t="str">
        <f ca="1">IF(ISNUMBER($A137),INDIRECT(CONCATENATE("'Instrument List'!D",(MATCH(E137,'Instrument List'!A:A,0))-0)),"")</f>
        <v/>
      </c>
      <c r="AZ137" s="179" t="str">
        <f ca="1">IF(ISNUMBER($A137),INDIRECT(CONCATENATE("'Instrument List'!C",(MATCH(E137,'Instrument List'!A:A,0))-0)),"")</f>
        <v/>
      </c>
      <c r="BA137" s="180" t="str">
        <f ca="1">IF(ISNUMBER(A137),INDIRECT(CONCATENATE("'Instrument List'!E",(MATCH(E137,'Instrument List'!A:A,0))-0)),"")</f>
        <v/>
      </c>
      <c r="BB137" s="181" t="str">
        <f t="shared" si="82"/>
        <v/>
      </c>
      <c r="BC137" s="181" t="str">
        <f t="shared" si="83"/>
        <v/>
      </c>
      <c r="BD137" s="181" t="str">
        <f ca="1">IF(ISNUMBER(A137),INDIRECT(CONCATENATE("'Instrument List'!F",(MATCH(E137,'Instrument List'!A:A,0))-0)),"")</f>
        <v/>
      </c>
    </row>
    <row r="138" spans="1:56">
      <c r="A138" s="223" t="str">
        <f t="shared" si="63"/>
        <v/>
      </c>
      <c r="B138" s="224"/>
      <c r="C138" s="225"/>
      <c r="D138" s="182"/>
      <c r="E138" s="182"/>
      <c r="F138" s="182"/>
      <c r="G138" s="203"/>
      <c r="H138" s="218"/>
      <c r="I138" s="213"/>
      <c r="J138" s="207"/>
      <c r="K138" s="213"/>
      <c r="L138" s="207"/>
      <c r="M138" s="213"/>
      <c r="N138" s="207"/>
      <c r="O138" s="183" t="str">
        <f t="shared" si="64"/>
        <v/>
      </c>
      <c r="P138" s="184"/>
      <c r="Q138" s="184"/>
      <c r="R138" s="275"/>
      <c r="S138" s="185" t="str">
        <f t="shared" si="65"/>
        <v/>
      </c>
      <c r="T138" s="185" t="str">
        <f t="shared" si="66"/>
        <v/>
      </c>
      <c r="U138" s="275"/>
      <c r="V138" s="275"/>
      <c r="W138" s="276" t="str">
        <f t="shared" si="67"/>
        <v/>
      </c>
      <c r="X138" s="276" t="str">
        <f t="shared" si="68"/>
        <v/>
      </c>
      <c r="Y138" s="276" t="str">
        <f t="shared" si="69"/>
        <v/>
      </c>
      <c r="Z138" s="275"/>
      <c r="AA138" s="184"/>
      <c r="AB138" s="184"/>
      <c r="AC138" s="185" t="str">
        <f t="shared" si="70"/>
        <v/>
      </c>
      <c r="AD138" s="185" t="str">
        <f t="shared" si="71"/>
        <v/>
      </c>
      <c r="AE138" s="186"/>
      <c r="AF138" s="187" t="str">
        <f t="shared" si="72"/>
        <v/>
      </c>
      <c r="AG138" s="182"/>
      <c r="AH138" s="184"/>
      <c r="AI138" s="184"/>
      <c r="AJ138" s="182"/>
      <c r="AK138" s="188" t="str">
        <f t="shared" si="73"/>
        <v/>
      </c>
      <c r="AL138" s="188" t="str">
        <f t="shared" si="74"/>
        <v/>
      </c>
      <c r="AM138" s="188" t="str">
        <f t="shared" si="75"/>
        <v/>
      </c>
      <c r="AN138" s="359" t="str">
        <f>IF(Overview!$K$17='Internal Calcs'!$P$22,IF(AK138="","",AK138),IF(Overview!$K$17='Internal Calcs'!$P$23,IF(AK138="","",AK138),IF(ISNUMBER(A138),(IF(F138="Short",G138-H138,H138-G138)*AZ138-AX138),"")))</f>
        <v/>
      </c>
      <c r="AO138" s="401" t="str">
        <f>IF(Overview!$K$17='Internal Calcs'!$P$22,IF(AL138="","",AL138),IF(Overview!$K$17='Internal Calcs'!$P$23,IF(AL138="","",AL138),IF(ISNUMBER(A138),IF(AL138="",(IF(F138="Short",G138-H138,H138-G138)*AZ138-AX138),(IF(F138="Short",G138-J138,J138-G138)*AZ138-AX138)),"")))</f>
        <v/>
      </c>
      <c r="AP138" s="359" t="str">
        <f>IF(Overview!$K$17='Internal Calcs'!$P$22,"",IF(Overview!$K$17='Internal Calcs'!$P$23,IF(AM138="","",AM138),IF(ISNUMBER(A138),IF(AM138="",(IF(F138="Short",G138-H138,H138-G138)*AZ138-AX138),(IF(F138="Short",G138-L138,L138-G138)*AZ138-AX138)),"")))</f>
        <v/>
      </c>
      <c r="AQ138" s="188" t="str">
        <f t="shared" si="76"/>
        <v/>
      </c>
      <c r="AR138" s="188" t="str">
        <f t="shared" si="77"/>
        <v/>
      </c>
      <c r="AS138" s="188" t="str">
        <f t="shared" si="78"/>
        <v/>
      </c>
      <c r="AT138" s="188" t="str">
        <f>IF(ISNUMBER(A138),MAX($AS$2:AS138)-AS138,"")</f>
        <v/>
      </c>
      <c r="AU138" s="189" t="str">
        <f t="shared" si="79"/>
        <v/>
      </c>
      <c r="AV138" s="190" t="str">
        <f t="shared" si="80"/>
        <v/>
      </c>
      <c r="AW138" s="190" t="str">
        <f t="shared" si="81"/>
        <v/>
      </c>
      <c r="AX138" s="191" t="str">
        <f ca="1">IF(ISNUMBER($A138),INDIRECT(CONCATENATE("'Instrument List'!B",(MATCH(E138,'Instrument List'!A:A,0))-0)),"")</f>
        <v/>
      </c>
      <c r="AY138" s="191" t="str">
        <f ca="1">IF(ISNUMBER($A138),INDIRECT(CONCATENATE("'Instrument List'!D",(MATCH(E138,'Instrument List'!A:A,0))-0)),"")</f>
        <v/>
      </c>
      <c r="AZ138" s="191" t="str">
        <f ca="1">IF(ISNUMBER($A138),INDIRECT(CONCATENATE("'Instrument List'!C",(MATCH(E138,'Instrument List'!A:A,0))-0)),"")</f>
        <v/>
      </c>
      <c r="BA138" s="192" t="str">
        <f ca="1">IF(ISNUMBER(A138),INDIRECT(CONCATENATE("'Instrument List'!E",(MATCH(E138,'Instrument List'!A:A,0))-0)),"")</f>
        <v/>
      </c>
      <c r="BB138" s="193" t="str">
        <f t="shared" si="82"/>
        <v/>
      </c>
      <c r="BC138" s="193" t="str">
        <f t="shared" si="83"/>
        <v/>
      </c>
      <c r="BD138" s="193" t="str">
        <f ca="1">IF(ISNUMBER(A138),INDIRECT(CONCATENATE("'Instrument List'!F",(MATCH(E138,'Instrument List'!A:A,0))-0)),"")</f>
        <v/>
      </c>
    </row>
    <row r="139" spans="1:56">
      <c r="A139" s="220" t="str">
        <f t="shared" ref="A139:A202" si="84">IF(B139&gt;0,A138+1,"")</f>
        <v/>
      </c>
      <c r="B139" s="221"/>
      <c r="C139" s="222"/>
      <c r="D139" s="169"/>
      <c r="E139" s="169"/>
      <c r="F139" s="169"/>
      <c r="G139" s="202"/>
      <c r="H139" s="217"/>
      <c r="I139" s="212"/>
      <c r="J139" s="206"/>
      <c r="K139" s="212"/>
      <c r="L139" s="206"/>
      <c r="M139" s="212"/>
      <c r="N139" s="206"/>
      <c r="O139" s="170" t="str">
        <f t="shared" ref="O139:O202" si="85">IF(ISNUMBER(A139),IF(N139&gt;G139,1,-1),"")</f>
        <v/>
      </c>
      <c r="P139" s="171"/>
      <c r="Q139" s="171"/>
      <c r="R139" s="171"/>
      <c r="S139" s="172" t="str">
        <f t="shared" ref="S139:S202" si="86">IF(ISNUMBER(A139),IF(Q139="",P139,Q139),"")</f>
        <v/>
      </c>
      <c r="T139" s="172" t="str">
        <f t="shared" ref="T139:T202" si="87">IF(ISNUMBER(A139),IF(R139="",P139,R139),"")</f>
        <v/>
      </c>
      <c r="U139" s="171"/>
      <c r="V139" s="171"/>
      <c r="W139" s="173" t="str">
        <f t="shared" ref="W139:W202" si="88">IF(ISNUMBER(U139),IF(IF(F139="Short",G139-H139,H139-G139)*(AZ139/AY139)/U139&gt;0,IF(F139="Short",G139-H139,H139-G139)*(AZ139/AY139)/U139,0),"")</f>
        <v/>
      </c>
      <c r="X139" s="173" t="str">
        <f t="shared" ref="X139:X202" si="89">IF(ISNUMBER(U139),IF(ISNUMBER(J139),IF(IF(F139="Short",G139-J139,J139-G139)*(AZ139/AY139)/U139&gt;0,IF(F139="Short",G139-J139,J139-G139)*(AZ139/AY139)/U139,0),""),"")</f>
        <v/>
      </c>
      <c r="Y139" s="173" t="str">
        <f t="shared" ref="Y139:Y202" si="90">IF(ISNUMBER(L139),IF(ISNUMBER(L139),IF(IF(F139="Short",G139-L139,L139-G139)*(AZ139/AY139)/U139&gt;0,IF(F139="Short",G139-L139,L139-G139)*(AZ139/AY139)/U139,0),""),"")</f>
        <v/>
      </c>
      <c r="Z139" s="171"/>
      <c r="AA139" s="171"/>
      <c r="AB139" s="171"/>
      <c r="AC139" s="172" t="str">
        <f t="shared" ref="AC139:AC202" si="91">IF(ISNUMBER(A139),IF(AA139="",Z139,AA139),"")</f>
        <v/>
      </c>
      <c r="AD139" s="172" t="str">
        <f t="shared" ref="AD139:AD202" si="92">IF(ISNUMBER(A139),IF(AB139="",IF(AA139="",Z139,AA139),AB139),"")</f>
        <v/>
      </c>
      <c r="AE139" s="174"/>
      <c r="AF139" s="175" t="str">
        <f t="shared" ref="AF139:AF202" si="93">IF(ISNUMBER(A139),((AE139*AY139*AV139)+AX139)/AS139,"")</f>
        <v/>
      </c>
      <c r="AG139" s="169"/>
      <c r="AH139" s="171"/>
      <c r="AI139" s="171"/>
      <c r="AJ139" s="169"/>
      <c r="AK139" s="176" t="str">
        <f t="shared" ref="AK139:AK202" si="94">IF(ISNUMBER(A139),(IF(F139="Short",G139-H139,H139-G139)*AZ139-AX139)*I139,"")</f>
        <v/>
      </c>
      <c r="AL139" s="176" t="str">
        <f t="shared" ref="AL139:AL202" si="95">IF(ISNUMBER(J139),(IF(F139="Short",G139-J139,J139-G139)*AZ139-AX139)*K139,"")</f>
        <v/>
      </c>
      <c r="AM139" s="176" t="str">
        <f t="shared" ref="AM139:AM202" si="96">IF(ISNUMBER(L139),(IF(F139="Short",G139-L139,L139-G139)*AZ139-AX139)*M139,"")</f>
        <v/>
      </c>
      <c r="AN139" s="359" t="str">
        <f>IF(Overview!$K$17='Internal Calcs'!$P$22,IF(AK139="","",AK139),IF(Overview!$K$17='Internal Calcs'!$P$23,IF(AK139="","",AK139),IF(ISNUMBER(A139),(IF(F139="Short",G139-H139,H139-G139)*AZ139-AX139),"")))</f>
        <v/>
      </c>
      <c r="AO139" s="401" t="str">
        <f>IF(Overview!$K$17='Internal Calcs'!$P$22,IF(AL139="","",AL139),IF(Overview!$K$17='Internal Calcs'!$P$23,IF(AL139="","",AL139),IF(ISNUMBER(A139),IF(AL139="",(IF(F139="Short",G139-H139,H139-G139)*AZ139-AX139),(IF(F139="Short",G139-J139,J139-G139)*AZ139-AX139)),"")))</f>
        <v/>
      </c>
      <c r="AP139" s="359" t="str">
        <f>IF(Overview!$K$17='Internal Calcs'!$P$22,"",IF(Overview!$K$17='Internal Calcs'!$P$23,IF(AM139="","",AM139),IF(ISNUMBER(A139),IF(AM139="",(IF(F139="Short",G139-H139,H139-G139)*AZ139-AX139),(IF(F139="Short",G139-L139,L139-G139)*AZ139-AX139)),"")))</f>
        <v/>
      </c>
      <c r="AQ139" s="176" t="str">
        <f t="shared" ref="AQ139:AQ202" si="97">IF(ISNUMBER(A139),SUM(AK139:AM139),"")</f>
        <v/>
      </c>
      <c r="AR139" s="176" t="str">
        <f t="shared" ref="AR139:AR202" si="98">IF(ISNUMBER(A139),IF(AQ139&gt;0,"Winning","Losing"),"")</f>
        <v/>
      </c>
      <c r="AS139" s="176" t="str">
        <f t="shared" ref="AS139:AS202" si="99">IF(ISNUMBER(A139),AS138+AQ139,"")</f>
        <v/>
      </c>
      <c r="AT139" s="176" t="str">
        <f>IF(ISNUMBER(A139),MAX($AS$2:AS139)-AS139,"")</f>
        <v/>
      </c>
      <c r="AU139" s="177" t="str">
        <f t="shared" ref="AU139:AU202" si="100">IF(ISNUMBER(A139),AQ139/AS139,"")</f>
        <v/>
      </c>
      <c r="AV139" s="178" t="str">
        <f t="shared" ref="AV139:AV202" si="101">IF(ISNUMBER(A139),I139+K139+M139,"")</f>
        <v/>
      </c>
      <c r="AW139" s="178" t="str">
        <f t="shared" ref="AW139:AW202" si="102">IF(ISNUMBER(A139),ROUNDDOWN(C139/100,0),"")</f>
        <v/>
      </c>
      <c r="AX139" s="179" t="str">
        <f ca="1">IF(ISNUMBER($A139),INDIRECT(CONCATENATE("'Instrument List'!B",(MATCH(E139,'Instrument List'!A:A,0))-0)),"")</f>
        <v/>
      </c>
      <c r="AY139" s="179" t="str">
        <f ca="1">IF(ISNUMBER($A139),INDIRECT(CONCATENATE("'Instrument List'!D",(MATCH(E139,'Instrument List'!A:A,0))-0)),"")</f>
        <v/>
      </c>
      <c r="AZ139" s="179" t="str">
        <f ca="1">IF(ISNUMBER($A139),INDIRECT(CONCATENATE("'Instrument List'!C",(MATCH(E139,'Instrument List'!A:A,0))-0)),"")</f>
        <v/>
      </c>
      <c r="BA139" s="180" t="str">
        <f ca="1">IF(ISNUMBER(A139),INDIRECT(CONCATENATE("'Instrument List'!E",(MATCH(E139,'Instrument List'!A:A,0))-0)),"")</f>
        <v/>
      </c>
      <c r="BB139" s="181" t="str">
        <f t="shared" ref="BB139:BB202" si="103">IF(ISNUMBER(A139),AQ139/AY139,"")</f>
        <v/>
      </c>
      <c r="BC139" s="181" t="str">
        <f t="shared" ref="BC139:BC202" si="104">IF(ISNUMBER(A139),(AQ139/AY139)/(I139+K139+M139),"")</f>
        <v/>
      </c>
      <c r="BD139" s="181" t="str">
        <f ca="1">IF(ISNUMBER(A139),INDIRECT(CONCATENATE("'Instrument List'!F",(MATCH(E139,'Instrument List'!A:A,0))-0)),"")</f>
        <v/>
      </c>
    </row>
    <row r="140" spans="1:56">
      <c r="A140" s="223" t="str">
        <f t="shared" si="84"/>
        <v/>
      </c>
      <c r="B140" s="224"/>
      <c r="C140" s="225"/>
      <c r="D140" s="182"/>
      <c r="E140" s="182"/>
      <c r="F140" s="182"/>
      <c r="G140" s="203"/>
      <c r="H140" s="218"/>
      <c r="I140" s="213"/>
      <c r="J140" s="207"/>
      <c r="K140" s="213"/>
      <c r="L140" s="207"/>
      <c r="M140" s="213"/>
      <c r="N140" s="207"/>
      <c r="O140" s="183" t="str">
        <f t="shared" si="85"/>
        <v/>
      </c>
      <c r="P140" s="184"/>
      <c r="Q140" s="184"/>
      <c r="R140" s="275"/>
      <c r="S140" s="185" t="str">
        <f t="shared" si="86"/>
        <v/>
      </c>
      <c r="T140" s="185" t="str">
        <f t="shared" si="87"/>
        <v/>
      </c>
      <c r="U140" s="275"/>
      <c r="V140" s="275"/>
      <c r="W140" s="276" t="str">
        <f t="shared" si="88"/>
        <v/>
      </c>
      <c r="X140" s="276" t="str">
        <f t="shared" si="89"/>
        <v/>
      </c>
      <c r="Y140" s="276" t="str">
        <f t="shared" si="90"/>
        <v/>
      </c>
      <c r="Z140" s="275"/>
      <c r="AA140" s="184"/>
      <c r="AB140" s="184"/>
      <c r="AC140" s="185" t="str">
        <f t="shared" si="91"/>
        <v/>
      </c>
      <c r="AD140" s="185" t="str">
        <f t="shared" si="92"/>
        <v/>
      </c>
      <c r="AE140" s="186"/>
      <c r="AF140" s="187" t="str">
        <f t="shared" si="93"/>
        <v/>
      </c>
      <c r="AG140" s="182"/>
      <c r="AH140" s="184"/>
      <c r="AI140" s="184"/>
      <c r="AJ140" s="182"/>
      <c r="AK140" s="188" t="str">
        <f t="shared" si="94"/>
        <v/>
      </c>
      <c r="AL140" s="188" t="str">
        <f t="shared" si="95"/>
        <v/>
      </c>
      <c r="AM140" s="188" t="str">
        <f t="shared" si="96"/>
        <v/>
      </c>
      <c r="AN140" s="359" t="str">
        <f>IF(Overview!$K$17='Internal Calcs'!$P$22,IF(AK140="","",AK140),IF(Overview!$K$17='Internal Calcs'!$P$23,IF(AK140="","",AK140),IF(ISNUMBER(A140),(IF(F140="Short",G140-H140,H140-G140)*AZ140-AX140),"")))</f>
        <v/>
      </c>
      <c r="AO140" s="401" t="str">
        <f>IF(Overview!$K$17='Internal Calcs'!$P$22,IF(AL140="","",AL140),IF(Overview!$K$17='Internal Calcs'!$P$23,IF(AL140="","",AL140),IF(ISNUMBER(A140),IF(AL140="",(IF(F140="Short",G140-H140,H140-G140)*AZ140-AX140),(IF(F140="Short",G140-J140,J140-G140)*AZ140-AX140)),"")))</f>
        <v/>
      </c>
      <c r="AP140" s="359" t="str">
        <f>IF(Overview!$K$17='Internal Calcs'!$P$22,"",IF(Overview!$K$17='Internal Calcs'!$P$23,IF(AM140="","",AM140),IF(ISNUMBER(A140),IF(AM140="",(IF(F140="Short",G140-H140,H140-G140)*AZ140-AX140),(IF(F140="Short",G140-L140,L140-G140)*AZ140-AX140)),"")))</f>
        <v/>
      </c>
      <c r="AQ140" s="188" t="str">
        <f t="shared" si="97"/>
        <v/>
      </c>
      <c r="AR140" s="188" t="str">
        <f t="shared" si="98"/>
        <v/>
      </c>
      <c r="AS140" s="188" t="str">
        <f t="shared" si="99"/>
        <v/>
      </c>
      <c r="AT140" s="188" t="str">
        <f>IF(ISNUMBER(A140),MAX($AS$2:AS140)-AS140,"")</f>
        <v/>
      </c>
      <c r="AU140" s="189" t="str">
        <f t="shared" si="100"/>
        <v/>
      </c>
      <c r="AV140" s="190" t="str">
        <f t="shared" si="101"/>
        <v/>
      </c>
      <c r="AW140" s="190" t="str">
        <f t="shared" si="102"/>
        <v/>
      </c>
      <c r="AX140" s="191" t="str">
        <f ca="1">IF(ISNUMBER($A140),INDIRECT(CONCATENATE("'Instrument List'!B",(MATCH(E140,'Instrument List'!A:A,0))-0)),"")</f>
        <v/>
      </c>
      <c r="AY140" s="191" t="str">
        <f ca="1">IF(ISNUMBER($A140),INDIRECT(CONCATENATE("'Instrument List'!D",(MATCH(E140,'Instrument List'!A:A,0))-0)),"")</f>
        <v/>
      </c>
      <c r="AZ140" s="191" t="str">
        <f ca="1">IF(ISNUMBER($A140),INDIRECT(CONCATENATE("'Instrument List'!C",(MATCH(E140,'Instrument List'!A:A,0))-0)),"")</f>
        <v/>
      </c>
      <c r="BA140" s="192" t="str">
        <f ca="1">IF(ISNUMBER(A140),INDIRECT(CONCATENATE("'Instrument List'!E",(MATCH(E140,'Instrument List'!A:A,0))-0)),"")</f>
        <v/>
      </c>
      <c r="BB140" s="193" t="str">
        <f t="shared" si="103"/>
        <v/>
      </c>
      <c r="BC140" s="193" t="str">
        <f t="shared" si="104"/>
        <v/>
      </c>
      <c r="BD140" s="193" t="str">
        <f ca="1">IF(ISNUMBER(A140),INDIRECT(CONCATENATE("'Instrument List'!F",(MATCH(E140,'Instrument List'!A:A,0))-0)),"")</f>
        <v/>
      </c>
    </row>
    <row r="141" spans="1:56">
      <c r="A141" s="220" t="str">
        <f t="shared" si="84"/>
        <v/>
      </c>
      <c r="B141" s="221"/>
      <c r="C141" s="222"/>
      <c r="D141" s="169"/>
      <c r="E141" s="169"/>
      <c r="F141" s="169"/>
      <c r="G141" s="202"/>
      <c r="H141" s="217"/>
      <c r="I141" s="212"/>
      <c r="J141" s="206"/>
      <c r="K141" s="212"/>
      <c r="L141" s="206"/>
      <c r="M141" s="212"/>
      <c r="N141" s="206"/>
      <c r="O141" s="170" t="str">
        <f t="shared" si="85"/>
        <v/>
      </c>
      <c r="P141" s="171"/>
      <c r="Q141" s="171"/>
      <c r="R141" s="171"/>
      <c r="S141" s="172" t="str">
        <f t="shared" si="86"/>
        <v/>
      </c>
      <c r="T141" s="172" t="str">
        <f t="shared" si="87"/>
        <v/>
      </c>
      <c r="U141" s="171"/>
      <c r="V141" s="171"/>
      <c r="W141" s="173" t="str">
        <f t="shared" si="88"/>
        <v/>
      </c>
      <c r="X141" s="173" t="str">
        <f t="shared" si="89"/>
        <v/>
      </c>
      <c r="Y141" s="173" t="str">
        <f t="shared" si="90"/>
        <v/>
      </c>
      <c r="Z141" s="171"/>
      <c r="AA141" s="171"/>
      <c r="AB141" s="171"/>
      <c r="AC141" s="172" t="str">
        <f t="shared" si="91"/>
        <v/>
      </c>
      <c r="AD141" s="172" t="str">
        <f t="shared" si="92"/>
        <v/>
      </c>
      <c r="AE141" s="174"/>
      <c r="AF141" s="175" t="str">
        <f t="shared" si="93"/>
        <v/>
      </c>
      <c r="AG141" s="169"/>
      <c r="AH141" s="171"/>
      <c r="AI141" s="171"/>
      <c r="AJ141" s="169"/>
      <c r="AK141" s="176" t="str">
        <f t="shared" si="94"/>
        <v/>
      </c>
      <c r="AL141" s="176" t="str">
        <f t="shared" si="95"/>
        <v/>
      </c>
      <c r="AM141" s="176" t="str">
        <f t="shared" si="96"/>
        <v/>
      </c>
      <c r="AN141" s="359" t="str">
        <f>IF(Overview!$K$17='Internal Calcs'!$P$22,IF(AK141="","",AK141),IF(Overview!$K$17='Internal Calcs'!$P$23,IF(AK141="","",AK141),IF(ISNUMBER(A141),(IF(F141="Short",G141-H141,H141-G141)*AZ141-AX141),"")))</f>
        <v/>
      </c>
      <c r="AO141" s="401" t="str">
        <f>IF(Overview!$K$17='Internal Calcs'!$P$22,IF(AL141="","",AL141),IF(Overview!$K$17='Internal Calcs'!$P$23,IF(AL141="","",AL141),IF(ISNUMBER(A141),IF(AL141="",(IF(F141="Short",G141-H141,H141-G141)*AZ141-AX141),(IF(F141="Short",G141-J141,J141-G141)*AZ141-AX141)),"")))</f>
        <v/>
      </c>
      <c r="AP141" s="359" t="str">
        <f>IF(Overview!$K$17='Internal Calcs'!$P$22,"",IF(Overview!$K$17='Internal Calcs'!$P$23,IF(AM141="","",AM141),IF(ISNUMBER(A141),IF(AM141="",(IF(F141="Short",G141-H141,H141-G141)*AZ141-AX141),(IF(F141="Short",G141-L141,L141-G141)*AZ141-AX141)),"")))</f>
        <v/>
      </c>
      <c r="AQ141" s="176" t="str">
        <f t="shared" si="97"/>
        <v/>
      </c>
      <c r="AR141" s="176" t="str">
        <f t="shared" si="98"/>
        <v/>
      </c>
      <c r="AS141" s="176" t="str">
        <f t="shared" si="99"/>
        <v/>
      </c>
      <c r="AT141" s="176" t="str">
        <f>IF(ISNUMBER(A141),MAX($AS$2:AS141)-AS141,"")</f>
        <v/>
      </c>
      <c r="AU141" s="177" t="str">
        <f t="shared" si="100"/>
        <v/>
      </c>
      <c r="AV141" s="178" t="str">
        <f t="shared" si="101"/>
        <v/>
      </c>
      <c r="AW141" s="178" t="str">
        <f t="shared" si="102"/>
        <v/>
      </c>
      <c r="AX141" s="179" t="str">
        <f ca="1">IF(ISNUMBER($A141),INDIRECT(CONCATENATE("'Instrument List'!B",(MATCH(E141,'Instrument List'!A:A,0))-0)),"")</f>
        <v/>
      </c>
      <c r="AY141" s="179" t="str">
        <f ca="1">IF(ISNUMBER($A141),INDIRECT(CONCATENATE("'Instrument List'!D",(MATCH(E141,'Instrument List'!A:A,0))-0)),"")</f>
        <v/>
      </c>
      <c r="AZ141" s="179" t="str">
        <f ca="1">IF(ISNUMBER($A141),INDIRECT(CONCATENATE("'Instrument List'!C",(MATCH(E141,'Instrument List'!A:A,0))-0)),"")</f>
        <v/>
      </c>
      <c r="BA141" s="180" t="str">
        <f ca="1">IF(ISNUMBER(A141),INDIRECT(CONCATENATE("'Instrument List'!E",(MATCH(E141,'Instrument List'!A:A,0))-0)),"")</f>
        <v/>
      </c>
      <c r="BB141" s="181" t="str">
        <f t="shared" si="103"/>
        <v/>
      </c>
      <c r="BC141" s="181" t="str">
        <f t="shared" si="104"/>
        <v/>
      </c>
      <c r="BD141" s="181" t="str">
        <f ca="1">IF(ISNUMBER(A141),INDIRECT(CONCATENATE("'Instrument List'!F",(MATCH(E141,'Instrument List'!A:A,0))-0)),"")</f>
        <v/>
      </c>
    </row>
    <row r="142" spans="1:56">
      <c r="A142" s="223" t="str">
        <f t="shared" si="84"/>
        <v/>
      </c>
      <c r="B142" s="224"/>
      <c r="C142" s="225"/>
      <c r="D142" s="182"/>
      <c r="E142" s="182"/>
      <c r="F142" s="182"/>
      <c r="G142" s="203"/>
      <c r="H142" s="218"/>
      <c r="I142" s="213"/>
      <c r="J142" s="207"/>
      <c r="K142" s="213"/>
      <c r="L142" s="207"/>
      <c r="M142" s="213"/>
      <c r="N142" s="207"/>
      <c r="O142" s="183" t="str">
        <f t="shared" si="85"/>
        <v/>
      </c>
      <c r="P142" s="184"/>
      <c r="Q142" s="184"/>
      <c r="R142" s="275"/>
      <c r="S142" s="185" t="str">
        <f t="shared" si="86"/>
        <v/>
      </c>
      <c r="T142" s="185" t="str">
        <f t="shared" si="87"/>
        <v/>
      </c>
      <c r="U142" s="275"/>
      <c r="V142" s="275"/>
      <c r="W142" s="276" t="str">
        <f t="shared" si="88"/>
        <v/>
      </c>
      <c r="X142" s="276" t="str">
        <f t="shared" si="89"/>
        <v/>
      </c>
      <c r="Y142" s="276" t="str">
        <f t="shared" si="90"/>
        <v/>
      </c>
      <c r="Z142" s="275"/>
      <c r="AA142" s="184"/>
      <c r="AB142" s="184"/>
      <c r="AC142" s="185" t="str">
        <f t="shared" si="91"/>
        <v/>
      </c>
      <c r="AD142" s="185" t="str">
        <f t="shared" si="92"/>
        <v/>
      </c>
      <c r="AE142" s="186"/>
      <c r="AF142" s="187" t="str">
        <f t="shared" si="93"/>
        <v/>
      </c>
      <c r="AG142" s="182"/>
      <c r="AH142" s="184"/>
      <c r="AI142" s="184"/>
      <c r="AJ142" s="182"/>
      <c r="AK142" s="188" t="str">
        <f t="shared" si="94"/>
        <v/>
      </c>
      <c r="AL142" s="188" t="str">
        <f t="shared" si="95"/>
        <v/>
      </c>
      <c r="AM142" s="188" t="str">
        <f t="shared" si="96"/>
        <v/>
      </c>
      <c r="AN142" s="359" t="str">
        <f>IF(Overview!$K$17='Internal Calcs'!$P$22,IF(AK142="","",AK142),IF(Overview!$K$17='Internal Calcs'!$P$23,IF(AK142="","",AK142),IF(ISNUMBER(A142),(IF(F142="Short",G142-H142,H142-G142)*AZ142-AX142),"")))</f>
        <v/>
      </c>
      <c r="AO142" s="401" t="str">
        <f>IF(Overview!$K$17='Internal Calcs'!$P$22,IF(AL142="","",AL142),IF(Overview!$K$17='Internal Calcs'!$P$23,IF(AL142="","",AL142),IF(ISNUMBER(A142),IF(AL142="",(IF(F142="Short",G142-H142,H142-G142)*AZ142-AX142),(IF(F142="Short",G142-J142,J142-G142)*AZ142-AX142)),"")))</f>
        <v/>
      </c>
      <c r="AP142" s="359" t="str">
        <f>IF(Overview!$K$17='Internal Calcs'!$P$22,"",IF(Overview!$K$17='Internal Calcs'!$P$23,IF(AM142="","",AM142),IF(ISNUMBER(A142),IF(AM142="",(IF(F142="Short",G142-H142,H142-G142)*AZ142-AX142),(IF(F142="Short",G142-L142,L142-G142)*AZ142-AX142)),"")))</f>
        <v/>
      </c>
      <c r="AQ142" s="188" t="str">
        <f t="shared" si="97"/>
        <v/>
      </c>
      <c r="AR142" s="188" t="str">
        <f t="shared" si="98"/>
        <v/>
      </c>
      <c r="AS142" s="188" t="str">
        <f t="shared" si="99"/>
        <v/>
      </c>
      <c r="AT142" s="188" t="str">
        <f>IF(ISNUMBER(A142),MAX($AS$2:AS142)-AS142,"")</f>
        <v/>
      </c>
      <c r="AU142" s="189" t="str">
        <f t="shared" si="100"/>
        <v/>
      </c>
      <c r="AV142" s="190" t="str">
        <f t="shared" si="101"/>
        <v/>
      </c>
      <c r="AW142" s="190" t="str">
        <f t="shared" si="102"/>
        <v/>
      </c>
      <c r="AX142" s="191" t="str">
        <f ca="1">IF(ISNUMBER($A142),INDIRECT(CONCATENATE("'Instrument List'!B",(MATCH(E142,'Instrument List'!A:A,0))-0)),"")</f>
        <v/>
      </c>
      <c r="AY142" s="191" t="str">
        <f ca="1">IF(ISNUMBER($A142),INDIRECT(CONCATENATE("'Instrument List'!D",(MATCH(E142,'Instrument List'!A:A,0))-0)),"")</f>
        <v/>
      </c>
      <c r="AZ142" s="191" t="str">
        <f ca="1">IF(ISNUMBER($A142),INDIRECT(CONCATENATE("'Instrument List'!C",(MATCH(E142,'Instrument List'!A:A,0))-0)),"")</f>
        <v/>
      </c>
      <c r="BA142" s="192" t="str">
        <f ca="1">IF(ISNUMBER(A142),INDIRECT(CONCATENATE("'Instrument List'!E",(MATCH(E142,'Instrument List'!A:A,0))-0)),"")</f>
        <v/>
      </c>
      <c r="BB142" s="193" t="str">
        <f t="shared" si="103"/>
        <v/>
      </c>
      <c r="BC142" s="193" t="str">
        <f t="shared" si="104"/>
        <v/>
      </c>
      <c r="BD142" s="193" t="str">
        <f ca="1">IF(ISNUMBER(A142),INDIRECT(CONCATENATE("'Instrument List'!F",(MATCH(E142,'Instrument List'!A:A,0))-0)),"")</f>
        <v/>
      </c>
    </row>
    <row r="143" spans="1:56">
      <c r="A143" s="220" t="str">
        <f t="shared" si="84"/>
        <v/>
      </c>
      <c r="B143" s="221"/>
      <c r="C143" s="222"/>
      <c r="D143" s="169"/>
      <c r="E143" s="169"/>
      <c r="F143" s="169"/>
      <c r="G143" s="202"/>
      <c r="H143" s="217"/>
      <c r="I143" s="212"/>
      <c r="J143" s="206"/>
      <c r="K143" s="212"/>
      <c r="L143" s="206"/>
      <c r="M143" s="212"/>
      <c r="N143" s="206"/>
      <c r="O143" s="170" t="str">
        <f t="shared" si="85"/>
        <v/>
      </c>
      <c r="P143" s="171"/>
      <c r="Q143" s="171"/>
      <c r="R143" s="171"/>
      <c r="S143" s="172" t="str">
        <f t="shared" si="86"/>
        <v/>
      </c>
      <c r="T143" s="172" t="str">
        <f t="shared" si="87"/>
        <v/>
      </c>
      <c r="U143" s="171"/>
      <c r="V143" s="171"/>
      <c r="W143" s="173" t="str">
        <f t="shared" si="88"/>
        <v/>
      </c>
      <c r="X143" s="173" t="str">
        <f t="shared" si="89"/>
        <v/>
      </c>
      <c r="Y143" s="173" t="str">
        <f t="shared" si="90"/>
        <v/>
      </c>
      <c r="Z143" s="171"/>
      <c r="AA143" s="171"/>
      <c r="AB143" s="171"/>
      <c r="AC143" s="172" t="str">
        <f t="shared" si="91"/>
        <v/>
      </c>
      <c r="AD143" s="172" t="str">
        <f t="shared" si="92"/>
        <v/>
      </c>
      <c r="AE143" s="174"/>
      <c r="AF143" s="175" t="str">
        <f t="shared" si="93"/>
        <v/>
      </c>
      <c r="AG143" s="169"/>
      <c r="AH143" s="171"/>
      <c r="AI143" s="171"/>
      <c r="AJ143" s="169"/>
      <c r="AK143" s="176" t="str">
        <f t="shared" si="94"/>
        <v/>
      </c>
      <c r="AL143" s="176" t="str">
        <f t="shared" si="95"/>
        <v/>
      </c>
      <c r="AM143" s="176" t="str">
        <f t="shared" si="96"/>
        <v/>
      </c>
      <c r="AN143" s="359" t="str">
        <f>IF(Overview!$K$17='Internal Calcs'!$P$22,IF(AK143="","",AK143),IF(Overview!$K$17='Internal Calcs'!$P$23,IF(AK143="","",AK143),IF(ISNUMBER(A143),(IF(F143="Short",G143-H143,H143-G143)*AZ143-AX143),"")))</f>
        <v/>
      </c>
      <c r="AO143" s="401" t="str">
        <f>IF(Overview!$K$17='Internal Calcs'!$P$22,IF(AL143="","",AL143),IF(Overview!$K$17='Internal Calcs'!$P$23,IF(AL143="","",AL143),IF(ISNUMBER(A143),IF(AL143="",(IF(F143="Short",G143-H143,H143-G143)*AZ143-AX143),(IF(F143="Short",G143-J143,J143-G143)*AZ143-AX143)),"")))</f>
        <v/>
      </c>
      <c r="AP143" s="359" t="str">
        <f>IF(Overview!$K$17='Internal Calcs'!$P$22,"",IF(Overview!$K$17='Internal Calcs'!$P$23,IF(AM143="","",AM143),IF(ISNUMBER(A143),IF(AM143="",(IF(F143="Short",G143-H143,H143-G143)*AZ143-AX143),(IF(F143="Short",G143-L143,L143-G143)*AZ143-AX143)),"")))</f>
        <v/>
      </c>
      <c r="AQ143" s="176" t="str">
        <f t="shared" si="97"/>
        <v/>
      </c>
      <c r="AR143" s="176" t="str">
        <f t="shared" si="98"/>
        <v/>
      </c>
      <c r="AS143" s="176" t="str">
        <f t="shared" si="99"/>
        <v/>
      </c>
      <c r="AT143" s="176" t="str">
        <f>IF(ISNUMBER(A143),MAX($AS$2:AS143)-AS143,"")</f>
        <v/>
      </c>
      <c r="AU143" s="177" t="str">
        <f t="shared" si="100"/>
        <v/>
      </c>
      <c r="AV143" s="178" t="str">
        <f t="shared" si="101"/>
        <v/>
      </c>
      <c r="AW143" s="178" t="str">
        <f t="shared" si="102"/>
        <v/>
      </c>
      <c r="AX143" s="179" t="str">
        <f ca="1">IF(ISNUMBER($A143),INDIRECT(CONCATENATE("'Instrument List'!B",(MATCH(E143,'Instrument List'!A:A,0))-0)),"")</f>
        <v/>
      </c>
      <c r="AY143" s="179" t="str">
        <f ca="1">IF(ISNUMBER($A143),INDIRECT(CONCATENATE("'Instrument List'!D",(MATCH(E143,'Instrument List'!A:A,0))-0)),"")</f>
        <v/>
      </c>
      <c r="AZ143" s="179" t="str">
        <f ca="1">IF(ISNUMBER($A143),INDIRECT(CONCATENATE("'Instrument List'!C",(MATCH(E143,'Instrument List'!A:A,0))-0)),"")</f>
        <v/>
      </c>
      <c r="BA143" s="180" t="str">
        <f ca="1">IF(ISNUMBER(A143),INDIRECT(CONCATENATE("'Instrument List'!E",(MATCH(E143,'Instrument List'!A:A,0))-0)),"")</f>
        <v/>
      </c>
      <c r="BB143" s="181" t="str">
        <f t="shared" si="103"/>
        <v/>
      </c>
      <c r="BC143" s="181" t="str">
        <f t="shared" si="104"/>
        <v/>
      </c>
      <c r="BD143" s="181" t="str">
        <f ca="1">IF(ISNUMBER(A143),INDIRECT(CONCATENATE("'Instrument List'!F",(MATCH(E143,'Instrument List'!A:A,0))-0)),"")</f>
        <v/>
      </c>
    </row>
    <row r="144" spans="1:56">
      <c r="A144" s="223" t="str">
        <f t="shared" si="84"/>
        <v/>
      </c>
      <c r="B144" s="224"/>
      <c r="C144" s="225"/>
      <c r="D144" s="182"/>
      <c r="E144" s="182"/>
      <c r="F144" s="182"/>
      <c r="G144" s="203"/>
      <c r="H144" s="218"/>
      <c r="I144" s="213"/>
      <c r="J144" s="207"/>
      <c r="K144" s="213"/>
      <c r="L144" s="207"/>
      <c r="M144" s="213"/>
      <c r="N144" s="207"/>
      <c r="O144" s="183" t="str">
        <f t="shared" si="85"/>
        <v/>
      </c>
      <c r="P144" s="184"/>
      <c r="Q144" s="184"/>
      <c r="R144" s="275"/>
      <c r="S144" s="185" t="str">
        <f t="shared" si="86"/>
        <v/>
      </c>
      <c r="T144" s="185" t="str">
        <f t="shared" si="87"/>
        <v/>
      </c>
      <c r="U144" s="275"/>
      <c r="V144" s="275"/>
      <c r="W144" s="276" t="str">
        <f t="shared" si="88"/>
        <v/>
      </c>
      <c r="X144" s="276" t="str">
        <f t="shared" si="89"/>
        <v/>
      </c>
      <c r="Y144" s="276" t="str">
        <f t="shared" si="90"/>
        <v/>
      </c>
      <c r="Z144" s="275"/>
      <c r="AA144" s="184"/>
      <c r="AB144" s="184"/>
      <c r="AC144" s="185" t="str">
        <f t="shared" si="91"/>
        <v/>
      </c>
      <c r="AD144" s="185" t="str">
        <f t="shared" si="92"/>
        <v/>
      </c>
      <c r="AE144" s="186"/>
      <c r="AF144" s="187" t="str">
        <f t="shared" si="93"/>
        <v/>
      </c>
      <c r="AG144" s="182"/>
      <c r="AH144" s="184"/>
      <c r="AI144" s="184"/>
      <c r="AJ144" s="182"/>
      <c r="AK144" s="188" t="str">
        <f t="shared" si="94"/>
        <v/>
      </c>
      <c r="AL144" s="188" t="str">
        <f t="shared" si="95"/>
        <v/>
      </c>
      <c r="AM144" s="188" t="str">
        <f t="shared" si="96"/>
        <v/>
      </c>
      <c r="AN144" s="359" t="str">
        <f>IF(Overview!$K$17='Internal Calcs'!$P$22,IF(AK144="","",AK144),IF(Overview!$K$17='Internal Calcs'!$P$23,IF(AK144="","",AK144),IF(ISNUMBER(A144),(IF(F144="Short",G144-H144,H144-G144)*AZ144-AX144),"")))</f>
        <v/>
      </c>
      <c r="AO144" s="401" t="str">
        <f>IF(Overview!$K$17='Internal Calcs'!$P$22,IF(AL144="","",AL144),IF(Overview!$K$17='Internal Calcs'!$P$23,IF(AL144="","",AL144),IF(ISNUMBER(A144),IF(AL144="",(IF(F144="Short",G144-H144,H144-G144)*AZ144-AX144),(IF(F144="Short",G144-J144,J144-G144)*AZ144-AX144)),"")))</f>
        <v/>
      </c>
      <c r="AP144" s="359" t="str">
        <f>IF(Overview!$K$17='Internal Calcs'!$P$22,"",IF(Overview!$K$17='Internal Calcs'!$P$23,IF(AM144="","",AM144),IF(ISNUMBER(A144),IF(AM144="",(IF(F144="Short",G144-H144,H144-G144)*AZ144-AX144),(IF(F144="Short",G144-L144,L144-G144)*AZ144-AX144)),"")))</f>
        <v/>
      </c>
      <c r="AQ144" s="188" t="str">
        <f t="shared" si="97"/>
        <v/>
      </c>
      <c r="AR144" s="188" t="str">
        <f t="shared" si="98"/>
        <v/>
      </c>
      <c r="AS144" s="188" t="str">
        <f t="shared" si="99"/>
        <v/>
      </c>
      <c r="AT144" s="188" t="str">
        <f>IF(ISNUMBER(A144),MAX($AS$2:AS144)-AS144,"")</f>
        <v/>
      </c>
      <c r="AU144" s="189" t="str">
        <f t="shared" si="100"/>
        <v/>
      </c>
      <c r="AV144" s="190" t="str">
        <f t="shared" si="101"/>
        <v/>
      </c>
      <c r="AW144" s="190" t="str">
        <f t="shared" si="102"/>
        <v/>
      </c>
      <c r="AX144" s="191" t="str">
        <f ca="1">IF(ISNUMBER($A144),INDIRECT(CONCATENATE("'Instrument List'!B",(MATCH(E144,'Instrument List'!A:A,0))-0)),"")</f>
        <v/>
      </c>
      <c r="AY144" s="191" t="str">
        <f ca="1">IF(ISNUMBER($A144),INDIRECT(CONCATENATE("'Instrument List'!D",(MATCH(E144,'Instrument List'!A:A,0))-0)),"")</f>
        <v/>
      </c>
      <c r="AZ144" s="191" t="str">
        <f ca="1">IF(ISNUMBER($A144),INDIRECT(CONCATENATE("'Instrument List'!C",(MATCH(E144,'Instrument List'!A:A,0))-0)),"")</f>
        <v/>
      </c>
      <c r="BA144" s="192" t="str">
        <f ca="1">IF(ISNUMBER(A144),INDIRECT(CONCATENATE("'Instrument List'!E",(MATCH(E144,'Instrument List'!A:A,0))-0)),"")</f>
        <v/>
      </c>
      <c r="BB144" s="193" t="str">
        <f t="shared" si="103"/>
        <v/>
      </c>
      <c r="BC144" s="193" t="str">
        <f t="shared" si="104"/>
        <v/>
      </c>
      <c r="BD144" s="193" t="str">
        <f ca="1">IF(ISNUMBER(A144),INDIRECT(CONCATENATE("'Instrument List'!F",(MATCH(E144,'Instrument List'!A:A,0))-0)),"")</f>
        <v/>
      </c>
    </row>
    <row r="145" spans="1:56">
      <c r="A145" s="220" t="str">
        <f t="shared" si="84"/>
        <v/>
      </c>
      <c r="B145" s="221"/>
      <c r="C145" s="222"/>
      <c r="D145" s="169"/>
      <c r="E145" s="169"/>
      <c r="F145" s="169"/>
      <c r="G145" s="202"/>
      <c r="H145" s="217"/>
      <c r="I145" s="212"/>
      <c r="J145" s="206"/>
      <c r="K145" s="212"/>
      <c r="L145" s="206"/>
      <c r="M145" s="212"/>
      <c r="N145" s="206"/>
      <c r="O145" s="170" t="str">
        <f t="shared" si="85"/>
        <v/>
      </c>
      <c r="P145" s="171"/>
      <c r="Q145" s="171"/>
      <c r="R145" s="171"/>
      <c r="S145" s="172" t="str">
        <f t="shared" si="86"/>
        <v/>
      </c>
      <c r="T145" s="172" t="str">
        <f t="shared" si="87"/>
        <v/>
      </c>
      <c r="U145" s="171"/>
      <c r="V145" s="171"/>
      <c r="W145" s="173" t="str">
        <f t="shared" si="88"/>
        <v/>
      </c>
      <c r="X145" s="173" t="str">
        <f t="shared" si="89"/>
        <v/>
      </c>
      <c r="Y145" s="173" t="str">
        <f t="shared" si="90"/>
        <v/>
      </c>
      <c r="Z145" s="171"/>
      <c r="AA145" s="171"/>
      <c r="AB145" s="171"/>
      <c r="AC145" s="172" t="str">
        <f t="shared" si="91"/>
        <v/>
      </c>
      <c r="AD145" s="172" t="str">
        <f t="shared" si="92"/>
        <v/>
      </c>
      <c r="AE145" s="174"/>
      <c r="AF145" s="175" t="str">
        <f t="shared" si="93"/>
        <v/>
      </c>
      <c r="AG145" s="169"/>
      <c r="AH145" s="171"/>
      <c r="AI145" s="171"/>
      <c r="AJ145" s="169"/>
      <c r="AK145" s="176" t="str">
        <f t="shared" si="94"/>
        <v/>
      </c>
      <c r="AL145" s="176" t="str">
        <f t="shared" si="95"/>
        <v/>
      </c>
      <c r="AM145" s="176" t="str">
        <f t="shared" si="96"/>
        <v/>
      </c>
      <c r="AN145" s="359" t="str">
        <f>IF(Overview!$K$17='Internal Calcs'!$P$22,IF(AK145="","",AK145),IF(Overview!$K$17='Internal Calcs'!$P$23,IF(AK145="","",AK145),IF(ISNUMBER(A145),(IF(F145="Short",G145-H145,H145-G145)*AZ145-AX145),"")))</f>
        <v/>
      </c>
      <c r="AO145" s="401" t="str">
        <f>IF(Overview!$K$17='Internal Calcs'!$P$22,IF(AL145="","",AL145),IF(Overview!$K$17='Internal Calcs'!$P$23,IF(AL145="","",AL145),IF(ISNUMBER(A145),IF(AL145="",(IF(F145="Short",G145-H145,H145-G145)*AZ145-AX145),(IF(F145="Short",G145-J145,J145-G145)*AZ145-AX145)),"")))</f>
        <v/>
      </c>
      <c r="AP145" s="359" t="str">
        <f>IF(Overview!$K$17='Internal Calcs'!$P$22,"",IF(Overview!$K$17='Internal Calcs'!$P$23,IF(AM145="","",AM145),IF(ISNUMBER(A145),IF(AM145="",(IF(F145="Short",G145-H145,H145-G145)*AZ145-AX145),(IF(F145="Short",G145-L145,L145-G145)*AZ145-AX145)),"")))</f>
        <v/>
      </c>
      <c r="AQ145" s="176" t="str">
        <f t="shared" si="97"/>
        <v/>
      </c>
      <c r="AR145" s="176" t="str">
        <f t="shared" si="98"/>
        <v/>
      </c>
      <c r="AS145" s="176" t="str">
        <f t="shared" si="99"/>
        <v/>
      </c>
      <c r="AT145" s="176" t="str">
        <f>IF(ISNUMBER(A145),MAX($AS$2:AS145)-AS145,"")</f>
        <v/>
      </c>
      <c r="AU145" s="177" t="str">
        <f t="shared" si="100"/>
        <v/>
      </c>
      <c r="AV145" s="178" t="str">
        <f t="shared" si="101"/>
        <v/>
      </c>
      <c r="AW145" s="178" t="str">
        <f t="shared" si="102"/>
        <v/>
      </c>
      <c r="AX145" s="179" t="str">
        <f ca="1">IF(ISNUMBER($A145),INDIRECT(CONCATENATE("'Instrument List'!B",(MATCH(E145,'Instrument List'!A:A,0))-0)),"")</f>
        <v/>
      </c>
      <c r="AY145" s="179" t="str">
        <f ca="1">IF(ISNUMBER($A145),INDIRECT(CONCATENATE("'Instrument List'!D",(MATCH(E145,'Instrument List'!A:A,0))-0)),"")</f>
        <v/>
      </c>
      <c r="AZ145" s="179" t="str">
        <f ca="1">IF(ISNUMBER($A145),INDIRECT(CONCATENATE("'Instrument List'!C",(MATCH(E145,'Instrument List'!A:A,0))-0)),"")</f>
        <v/>
      </c>
      <c r="BA145" s="180" t="str">
        <f ca="1">IF(ISNUMBER(A145),INDIRECT(CONCATENATE("'Instrument List'!E",(MATCH(E145,'Instrument List'!A:A,0))-0)),"")</f>
        <v/>
      </c>
      <c r="BB145" s="181" t="str">
        <f t="shared" si="103"/>
        <v/>
      </c>
      <c r="BC145" s="181" t="str">
        <f t="shared" si="104"/>
        <v/>
      </c>
      <c r="BD145" s="181" t="str">
        <f ca="1">IF(ISNUMBER(A145),INDIRECT(CONCATENATE("'Instrument List'!F",(MATCH(E145,'Instrument List'!A:A,0))-0)),"")</f>
        <v/>
      </c>
    </row>
    <row r="146" spans="1:56">
      <c r="A146" s="223" t="str">
        <f t="shared" si="84"/>
        <v/>
      </c>
      <c r="B146" s="224"/>
      <c r="C146" s="225"/>
      <c r="D146" s="182"/>
      <c r="E146" s="182"/>
      <c r="F146" s="182"/>
      <c r="G146" s="203"/>
      <c r="H146" s="218"/>
      <c r="I146" s="213"/>
      <c r="J146" s="207"/>
      <c r="K146" s="213"/>
      <c r="L146" s="207"/>
      <c r="M146" s="213"/>
      <c r="N146" s="207"/>
      <c r="O146" s="183" t="str">
        <f t="shared" si="85"/>
        <v/>
      </c>
      <c r="P146" s="184"/>
      <c r="Q146" s="184"/>
      <c r="R146" s="275"/>
      <c r="S146" s="185" t="str">
        <f t="shared" si="86"/>
        <v/>
      </c>
      <c r="T146" s="185" t="str">
        <f t="shared" si="87"/>
        <v/>
      </c>
      <c r="U146" s="275"/>
      <c r="V146" s="275"/>
      <c r="W146" s="276" t="str">
        <f t="shared" si="88"/>
        <v/>
      </c>
      <c r="X146" s="276" t="str">
        <f t="shared" si="89"/>
        <v/>
      </c>
      <c r="Y146" s="276" t="str">
        <f t="shared" si="90"/>
        <v/>
      </c>
      <c r="Z146" s="275"/>
      <c r="AA146" s="184"/>
      <c r="AB146" s="184"/>
      <c r="AC146" s="185" t="str">
        <f t="shared" si="91"/>
        <v/>
      </c>
      <c r="AD146" s="185" t="str">
        <f t="shared" si="92"/>
        <v/>
      </c>
      <c r="AE146" s="186"/>
      <c r="AF146" s="187" t="str">
        <f t="shared" si="93"/>
        <v/>
      </c>
      <c r="AG146" s="182"/>
      <c r="AH146" s="184"/>
      <c r="AI146" s="184"/>
      <c r="AJ146" s="182"/>
      <c r="AK146" s="188" t="str">
        <f t="shared" si="94"/>
        <v/>
      </c>
      <c r="AL146" s="188" t="str">
        <f t="shared" si="95"/>
        <v/>
      </c>
      <c r="AM146" s="188" t="str">
        <f t="shared" si="96"/>
        <v/>
      </c>
      <c r="AN146" s="359" t="str">
        <f>IF(Overview!$K$17='Internal Calcs'!$P$22,IF(AK146="","",AK146),IF(Overview!$K$17='Internal Calcs'!$P$23,IF(AK146="","",AK146),IF(ISNUMBER(A146),(IF(F146="Short",G146-H146,H146-G146)*AZ146-AX146),"")))</f>
        <v/>
      </c>
      <c r="AO146" s="401" t="str">
        <f>IF(Overview!$K$17='Internal Calcs'!$P$22,IF(AL146="","",AL146),IF(Overview!$K$17='Internal Calcs'!$P$23,IF(AL146="","",AL146),IF(ISNUMBER(A146),IF(AL146="",(IF(F146="Short",G146-H146,H146-G146)*AZ146-AX146),(IF(F146="Short",G146-J146,J146-G146)*AZ146-AX146)),"")))</f>
        <v/>
      </c>
      <c r="AP146" s="359" t="str">
        <f>IF(Overview!$K$17='Internal Calcs'!$P$22,"",IF(Overview!$K$17='Internal Calcs'!$P$23,IF(AM146="","",AM146),IF(ISNUMBER(A146),IF(AM146="",(IF(F146="Short",G146-H146,H146-G146)*AZ146-AX146),(IF(F146="Short",G146-L146,L146-G146)*AZ146-AX146)),"")))</f>
        <v/>
      </c>
      <c r="AQ146" s="188" t="str">
        <f t="shared" si="97"/>
        <v/>
      </c>
      <c r="AR146" s="188" t="str">
        <f t="shared" si="98"/>
        <v/>
      </c>
      <c r="AS146" s="188" t="str">
        <f t="shared" si="99"/>
        <v/>
      </c>
      <c r="AT146" s="188" t="str">
        <f>IF(ISNUMBER(A146),MAX($AS$2:AS146)-AS146,"")</f>
        <v/>
      </c>
      <c r="AU146" s="189" t="str">
        <f t="shared" si="100"/>
        <v/>
      </c>
      <c r="AV146" s="190" t="str">
        <f t="shared" si="101"/>
        <v/>
      </c>
      <c r="AW146" s="190" t="str">
        <f t="shared" si="102"/>
        <v/>
      </c>
      <c r="AX146" s="191" t="str">
        <f ca="1">IF(ISNUMBER($A146),INDIRECT(CONCATENATE("'Instrument List'!B",(MATCH(E146,'Instrument List'!A:A,0))-0)),"")</f>
        <v/>
      </c>
      <c r="AY146" s="191" t="str">
        <f ca="1">IF(ISNUMBER($A146),INDIRECT(CONCATENATE("'Instrument List'!D",(MATCH(E146,'Instrument List'!A:A,0))-0)),"")</f>
        <v/>
      </c>
      <c r="AZ146" s="191" t="str">
        <f ca="1">IF(ISNUMBER($A146),INDIRECT(CONCATENATE("'Instrument List'!C",(MATCH(E146,'Instrument List'!A:A,0))-0)),"")</f>
        <v/>
      </c>
      <c r="BA146" s="192" t="str">
        <f ca="1">IF(ISNUMBER(A146),INDIRECT(CONCATENATE("'Instrument List'!E",(MATCH(E146,'Instrument List'!A:A,0))-0)),"")</f>
        <v/>
      </c>
      <c r="BB146" s="193" t="str">
        <f t="shared" si="103"/>
        <v/>
      </c>
      <c r="BC146" s="193" t="str">
        <f t="shared" si="104"/>
        <v/>
      </c>
      <c r="BD146" s="193" t="str">
        <f ca="1">IF(ISNUMBER(A146),INDIRECT(CONCATENATE("'Instrument List'!F",(MATCH(E146,'Instrument List'!A:A,0))-0)),"")</f>
        <v/>
      </c>
    </row>
    <row r="147" spans="1:56">
      <c r="A147" s="220" t="str">
        <f t="shared" si="84"/>
        <v/>
      </c>
      <c r="B147" s="221"/>
      <c r="C147" s="222"/>
      <c r="D147" s="169"/>
      <c r="E147" s="169"/>
      <c r="F147" s="169"/>
      <c r="G147" s="202"/>
      <c r="H147" s="217"/>
      <c r="I147" s="212"/>
      <c r="J147" s="206"/>
      <c r="K147" s="212"/>
      <c r="L147" s="206"/>
      <c r="M147" s="212"/>
      <c r="N147" s="206"/>
      <c r="O147" s="170" t="str">
        <f t="shared" si="85"/>
        <v/>
      </c>
      <c r="P147" s="171"/>
      <c r="Q147" s="171"/>
      <c r="R147" s="171"/>
      <c r="S147" s="172" t="str">
        <f t="shared" si="86"/>
        <v/>
      </c>
      <c r="T147" s="172" t="str">
        <f t="shared" si="87"/>
        <v/>
      </c>
      <c r="U147" s="171"/>
      <c r="V147" s="171"/>
      <c r="W147" s="173" t="str">
        <f t="shared" si="88"/>
        <v/>
      </c>
      <c r="X147" s="173" t="str">
        <f t="shared" si="89"/>
        <v/>
      </c>
      <c r="Y147" s="173" t="str">
        <f t="shared" si="90"/>
        <v/>
      </c>
      <c r="Z147" s="171"/>
      <c r="AA147" s="171"/>
      <c r="AB147" s="171"/>
      <c r="AC147" s="172" t="str">
        <f t="shared" si="91"/>
        <v/>
      </c>
      <c r="AD147" s="172" t="str">
        <f t="shared" si="92"/>
        <v/>
      </c>
      <c r="AE147" s="174"/>
      <c r="AF147" s="175" t="str">
        <f t="shared" si="93"/>
        <v/>
      </c>
      <c r="AG147" s="169"/>
      <c r="AH147" s="171"/>
      <c r="AI147" s="171"/>
      <c r="AJ147" s="169"/>
      <c r="AK147" s="176" t="str">
        <f t="shared" si="94"/>
        <v/>
      </c>
      <c r="AL147" s="176" t="str">
        <f t="shared" si="95"/>
        <v/>
      </c>
      <c r="AM147" s="176" t="str">
        <f t="shared" si="96"/>
        <v/>
      </c>
      <c r="AN147" s="359" t="str">
        <f>IF(Overview!$K$17='Internal Calcs'!$P$22,IF(AK147="","",AK147),IF(Overview!$K$17='Internal Calcs'!$P$23,IF(AK147="","",AK147),IF(ISNUMBER(A147),(IF(F147="Short",G147-H147,H147-G147)*AZ147-AX147),"")))</f>
        <v/>
      </c>
      <c r="AO147" s="401" t="str">
        <f>IF(Overview!$K$17='Internal Calcs'!$P$22,IF(AL147="","",AL147),IF(Overview!$K$17='Internal Calcs'!$P$23,IF(AL147="","",AL147),IF(ISNUMBER(A147),IF(AL147="",(IF(F147="Short",G147-H147,H147-G147)*AZ147-AX147),(IF(F147="Short",G147-J147,J147-G147)*AZ147-AX147)),"")))</f>
        <v/>
      </c>
      <c r="AP147" s="359" t="str">
        <f>IF(Overview!$K$17='Internal Calcs'!$P$22,"",IF(Overview!$K$17='Internal Calcs'!$P$23,IF(AM147="","",AM147),IF(ISNUMBER(A147),IF(AM147="",(IF(F147="Short",G147-H147,H147-G147)*AZ147-AX147),(IF(F147="Short",G147-L147,L147-G147)*AZ147-AX147)),"")))</f>
        <v/>
      </c>
      <c r="AQ147" s="176" t="str">
        <f t="shared" si="97"/>
        <v/>
      </c>
      <c r="AR147" s="176" t="str">
        <f t="shared" si="98"/>
        <v/>
      </c>
      <c r="AS147" s="176" t="str">
        <f t="shared" si="99"/>
        <v/>
      </c>
      <c r="AT147" s="176" t="str">
        <f>IF(ISNUMBER(A147),MAX($AS$2:AS147)-AS147,"")</f>
        <v/>
      </c>
      <c r="AU147" s="177" t="str">
        <f t="shared" si="100"/>
        <v/>
      </c>
      <c r="AV147" s="178" t="str">
        <f t="shared" si="101"/>
        <v/>
      </c>
      <c r="AW147" s="178" t="str">
        <f t="shared" si="102"/>
        <v/>
      </c>
      <c r="AX147" s="179" t="str">
        <f ca="1">IF(ISNUMBER($A147),INDIRECT(CONCATENATE("'Instrument List'!B",(MATCH(E147,'Instrument List'!A:A,0))-0)),"")</f>
        <v/>
      </c>
      <c r="AY147" s="179" t="str">
        <f ca="1">IF(ISNUMBER($A147),INDIRECT(CONCATENATE("'Instrument List'!D",(MATCH(E147,'Instrument List'!A:A,0))-0)),"")</f>
        <v/>
      </c>
      <c r="AZ147" s="179" t="str">
        <f ca="1">IF(ISNUMBER($A147),INDIRECT(CONCATENATE("'Instrument List'!C",(MATCH(E147,'Instrument List'!A:A,0))-0)),"")</f>
        <v/>
      </c>
      <c r="BA147" s="180" t="str">
        <f ca="1">IF(ISNUMBER(A147),INDIRECT(CONCATENATE("'Instrument List'!E",(MATCH(E147,'Instrument List'!A:A,0))-0)),"")</f>
        <v/>
      </c>
      <c r="BB147" s="181" t="str">
        <f t="shared" si="103"/>
        <v/>
      </c>
      <c r="BC147" s="181" t="str">
        <f t="shared" si="104"/>
        <v/>
      </c>
      <c r="BD147" s="181" t="str">
        <f ca="1">IF(ISNUMBER(A147),INDIRECT(CONCATENATE("'Instrument List'!F",(MATCH(E147,'Instrument List'!A:A,0))-0)),"")</f>
        <v/>
      </c>
    </row>
    <row r="148" spans="1:56">
      <c r="A148" s="223" t="str">
        <f t="shared" si="84"/>
        <v/>
      </c>
      <c r="B148" s="224"/>
      <c r="C148" s="225"/>
      <c r="D148" s="182"/>
      <c r="E148" s="182"/>
      <c r="F148" s="182"/>
      <c r="G148" s="203"/>
      <c r="H148" s="218"/>
      <c r="I148" s="213"/>
      <c r="J148" s="207"/>
      <c r="K148" s="213"/>
      <c r="L148" s="207"/>
      <c r="M148" s="213"/>
      <c r="N148" s="207"/>
      <c r="O148" s="183" t="str">
        <f t="shared" si="85"/>
        <v/>
      </c>
      <c r="P148" s="184"/>
      <c r="Q148" s="184"/>
      <c r="R148" s="275"/>
      <c r="S148" s="185" t="str">
        <f t="shared" si="86"/>
        <v/>
      </c>
      <c r="T148" s="185" t="str">
        <f t="shared" si="87"/>
        <v/>
      </c>
      <c r="U148" s="275"/>
      <c r="V148" s="275"/>
      <c r="W148" s="276" t="str">
        <f t="shared" si="88"/>
        <v/>
      </c>
      <c r="X148" s="276" t="str">
        <f t="shared" si="89"/>
        <v/>
      </c>
      <c r="Y148" s="276" t="str">
        <f t="shared" si="90"/>
        <v/>
      </c>
      <c r="Z148" s="275"/>
      <c r="AA148" s="184"/>
      <c r="AB148" s="184"/>
      <c r="AC148" s="185" t="str">
        <f t="shared" si="91"/>
        <v/>
      </c>
      <c r="AD148" s="185" t="str">
        <f t="shared" si="92"/>
        <v/>
      </c>
      <c r="AE148" s="186"/>
      <c r="AF148" s="187" t="str">
        <f t="shared" si="93"/>
        <v/>
      </c>
      <c r="AG148" s="182"/>
      <c r="AH148" s="184"/>
      <c r="AI148" s="184"/>
      <c r="AJ148" s="182"/>
      <c r="AK148" s="188" t="str">
        <f t="shared" si="94"/>
        <v/>
      </c>
      <c r="AL148" s="188" t="str">
        <f t="shared" si="95"/>
        <v/>
      </c>
      <c r="AM148" s="188" t="str">
        <f t="shared" si="96"/>
        <v/>
      </c>
      <c r="AN148" s="359" t="str">
        <f>IF(Overview!$K$17='Internal Calcs'!$P$22,IF(AK148="","",AK148),IF(Overview!$K$17='Internal Calcs'!$P$23,IF(AK148="","",AK148),IF(ISNUMBER(A148),(IF(F148="Short",G148-H148,H148-G148)*AZ148-AX148),"")))</f>
        <v/>
      </c>
      <c r="AO148" s="401" t="str">
        <f>IF(Overview!$K$17='Internal Calcs'!$P$22,IF(AL148="","",AL148),IF(Overview!$K$17='Internal Calcs'!$P$23,IF(AL148="","",AL148),IF(ISNUMBER(A148),IF(AL148="",(IF(F148="Short",G148-H148,H148-G148)*AZ148-AX148),(IF(F148="Short",G148-J148,J148-G148)*AZ148-AX148)),"")))</f>
        <v/>
      </c>
      <c r="AP148" s="359" t="str">
        <f>IF(Overview!$K$17='Internal Calcs'!$P$22,"",IF(Overview!$K$17='Internal Calcs'!$P$23,IF(AM148="","",AM148),IF(ISNUMBER(A148),IF(AM148="",(IF(F148="Short",G148-H148,H148-G148)*AZ148-AX148),(IF(F148="Short",G148-L148,L148-G148)*AZ148-AX148)),"")))</f>
        <v/>
      </c>
      <c r="AQ148" s="188" t="str">
        <f t="shared" si="97"/>
        <v/>
      </c>
      <c r="AR148" s="188" t="str">
        <f t="shared" si="98"/>
        <v/>
      </c>
      <c r="AS148" s="188" t="str">
        <f t="shared" si="99"/>
        <v/>
      </c>
      <c r="AT148" s="188" t="str">
        <f>IF(ISNUMBER(A148),MAX($AS$2:AS148)-AS148,"")</f>
        <v/>
      </c>
      <c r="AU148" s="189" t="str">
        <f t="shared" si="100"/>
        <v/>
      </c>
      <c r="AV148" s="190" t="str">
        <f t="shared" si="101"/>
        <v/>
      </c>
      <c r="AW148" s="190" t="str">
        <f t="shared" si="102"/>
        <v/>
      </c>
      <c r="AX148" s="191" t="str">
        <f ca="1">IF(ISNUMBER($A148),INDIRECT(CONCATENATE("'Instrument List'!B",(MATCH(E148,'Instrument List'!A:A,0))-0)),"")</f>
        <v/>
      </c>
      <c r="AY148" s="191" t="str">
        <f ca="1">IF(ISNUMBER($A148),INDIRECT(CONCATENATE("'Instrument List'!D",(MATCH(E148,'Instrument List'!A:A,0))-0)),"")</f>
        <v/>
      </c>
      <c r="AZ148" s="191" t="str">
        <f ca="1">IF(ISNUMBER($A148),INDIRECT(CONCATENATE("'Instrument List'!C",(MATCH(E148,'Instrument List'!A:A,0))-0)),"")</f>
        <v/>
      </c>
      <c r="BA148" s="192" t="str">
        <f ca="1">IF(ISNUMBER(A148),INDIRECT(CONCATENATE("'Instrument List'!E",(MATCH(E148,'Instrument List'!A:A,0))-0)),"")</f>
        <v/>
      </c>
      <c r="BB148" s="193" t="str">
        <f t="shared" si="103"/>
        <v/>
      </c>
      <c r="BC148" s="193" t="str">
        <f t="shared" si="104"/>
        <v/>
      </c>
      <c r="BD148" s="193" t="str">
        <f ca="1">IF(ISNUMBER(A148),INDIRECT(CONCATENATE("'Instrument List'!F",(MATCH(E148,'Instrument List'!A:A,0))-0)),"")</f>
        <v/>
      </c>
    </row>
    <row r="149" spans="1:56">
      <c r="A149" s="220" t="str">
        <f t="shared" si="84"/>
        <v/>
      </c>
      <c r="B149" s="221"/>
      <c r="C149" s="222"/>
      <c r="D149" s="169"/>
      <c r="E149" s="169"/>
      <c r="F149" s="169"/>
      <c r="G149" s="202"/>
      <c r="H149" s="217"/>
      <c r="I149" s="212"/>
      <c r="J149" s="206"/>
      <c r="K149" s="212"/>
      <c r="L149" s="206"/>
      <c r="M149" s="212"/>
      <c r="N149" s="206"/>
      <c r="O149" s="170" t="str">
        <f t="shared" si="85"/>
        <v/>
      </c>
      <c r="P149" s="171"/>
      <c r="Q149" s="171"/>
      <c r="R149" s="171"/>
      <c r="S149" s="172" t="str">
        <f t="shared" si="86"/>
        <v/>
      </c>
      <c r="T149" s="172" t="str">
        <f t="shared" si="87"/>
        <v/>
      </c>
      <c r="U149" s="171"/>
      <c r="V149" s="171"/>
      <c r="W149" s="173" t="str">
        <f t="shared" si="88"/>
        <v/>
      </c>
      <c r="X149" s="173" t="str">
        <f t="shared" si="89"/>
        <v/>
      </c>
      <c r="Y149" s="173" t="str">
        <f t="shared" si="90"/>
        <v/>
      </c>
      <c r="Z149" s="171"/>
      <c r="AA149" s="171"/>
      <c r="AB149" s="171"/>
      <c r="AC149" s="172" t="str">
        <f t="shared" si="91"/>
        <v/>
      </c>
      <c r="AD149" s="172" t="str">
        <f t="shared" si="92"/>
        <v/>
      </c>
      <c r="AE149" s="174"/>
      <c r="AF149" s="175" t="str">
        <f t="shared" si="93"/>
        <v/>
      </c>
      <c r="AG149" s="169"/>
      <c r="AH149" s="171"/>
      <c r="AI149" s="171"/>
      <c r="AJ149" s="169"/>
      <c r="AK149" s="176" t="str">
        <f t="shared" si="94"/>
        <v/>
      </c>
      <c r="AL149" s="176" t="str">
        <f t="shared" si="95"/>
        <v/>
      </c>
      <c r="AM149" s="176" t="str">
        <f t="shared" si="96"/>
        <v/>
      </c>
      <c r="AN149" s="359" t="str">
        <f>IF(Overview!$K$17='Internal Calcs'!$P$22,IF(AK149="","",AK149),IF(Overview!$K$17='Internal Calcs'!$P$23,IF(AK149="","",AK149),IF(ISNUMBER(A149),(IF(F149="Short",G149-H149,H149-G149)*AZ149-AX149),"")))</f>
        <v/>
      </c>
      <c r="AO149" s="401" t="str">
        <f>IF(Overview!$K$17='Internal Calcs'!$P$22,IF(AL149="","",AL149),IF(Overview!$K$17='Internal Calcs'!$P$23,IF(AL149="","",AL149),IF(ISNUMBER(A149),IF(AL149="",(IF(F149="Short",G149-H149,H149-G149)*AZ149-AX149),(IF(F149="Short",G149-J149,J149-G149)*AZ149-AX149)),"")))</f>
        <v/>
      </c>
      <c r="AP149" s="359" t="str">
        <f>IF(Overview!$K$17='Internal Calcs'!$P$22,"",IF(Overview!$K$17='Internal Calcs'!$P$23,IF(AM149="","",AM149),IF(ISNUMBER(A149),IF(AM149="",(IF(F149="Short",G149-H149,H149-G149)*AZ149-AX149),(IF(F149="Short",G149-L149,L149-G149)*AZ149-AX149)),"")))</f>
        <v/>
      </c>
      <c r="AQ149" s="176" t="str">
        <f t="shared" si="97"/>
        <v/>
      </c>
      <c r="AR149" s="176" t="str">
        <f t="shared" si="98"/>
        <v/>
      </c>
      <c r="AS149" s="176" t="str">
        <f t="shared" si="99"/>
        <v/>
      </c>
      <c r="AT149" s="176" t="str">
        <f>IF(ISNUMBER(A149),MAX($AS$2:AS149)-AS149,"")</f>
        <v/>
      </c>
      <c r="AU149" s="177" t="str">
        <f t="shared" si="100"/>
        <v/>
      </c>
      <c r="AV149" s="178" t="str">
        <f t="shared" si="101"/>
        <v/>
      </c>
      <c r="AW149" s="178" t="str">
        <f t="shared" si="102"/>
        <v/>
      </c>
      <c r="AX149" s="179" t="str">
        <f ca="1">IF(ISNUMBER($A149),INDIRECT(CONCATENATE("'Instrument List'!B",(MATCH(E149,'Instrument List'!A:A,0))-0)),"")</f>
        <v/>
      </c>
      <c r="AY149" s="179" t="str">
        <f ca="1">IF(ISNUMBER($A149),INDIRECT(CONCATENATE("'Instrument List'!D",(MATCH(E149,'Instrument List'!A:A,0))-0)),"")</f>
        <v/>
      </c>
      <c r="AZ149" s="179" t="str">
        <f ca="1">IF(ISNUMBER($A149),INDIRECT(CONCATENATE("'Instrument List'!C",(MATCH(E149,'Instrument List'!A:A,0))-0)),"")</f>
        <v/>
      </c>
      <c r="BA149" s="180" t="str">
        <f ca="1">IF(ISNUMBER(A149),INDIRECT(CONCATENATE("'Instrument List'!E",(MATCH(E149,'Instrument List'!A:A,0))-0)),"")</f>
        <v/>
      </c>
      <c r="BB149" s="181" t="str">
        <f t="shared" si="103"/>
        <v/>
      </c>
      <c r="BC149" s="181" t="str">
        <f t="shared" si="104"/>
        <v/>
      </c>
      <c r="BD149" s="181" t="str">
        <f ca="1">IF(ISNUMBER(A149),INDIRECT(CONCATENATE("'Instrument List'!F",(MATCH(E149,'Instrument List'!A:A,0))-0)),"")</f>
        <v/>
      </c>
    </row>
    <row r="150" spans="1:56">
      <c r="A150" s="223" t="str">
        <f t="shared" si="84"/>
        <v/>
      </c>
      <c r="B150" s="224"/>
      <c r="C150" s="225"/>
      <c r="D150" s="182"/>
      <c r="E150" s="182"/>
      <c r="F150" s="182"/>
      <c r="G150" s="203"/>
      <c r="H150" s="218"/>
      <c r="I150" s="213"/>
      <c r="J150" s="207"/>
      <c r="K150" s="213"/>
      <c r="L150" s="207"/>
      <c r="M150" s="213"/>
      <c r="N150" s="207"/>
      <c r="O150" s="183" t="str">
        <f t="shared" si="85"/>
        <v/>
      </c>
      <c r="P150" s="184"/>
      <c r="Q150" s="184"/>
      <c r="R150" s="275"/>
      <c r="S150" s="185" t="str">
        <f t="shared" si="86"/>
        <v/>
      </c>
      <c r="T150" s="185" t="str">
        <f t="shared" si="87"/>
        <v/>
      </c>
      <c r="U150" s="275"/>
      <c r="V150" s="275"/>
      <c r="W150" s="276" t="str">
        <f t="shared" si="88"/>
        <v/>
      </c>
      <c r="X150" s="276" t="str">
        <f t="shared" si="89"/>
        <v/>
      </c>
      <c r="Y150" s="276" t="str">
        <f t="shared" si="90"/>
        <v/>
      </c>
      <c r="Z150" s="275"/>
      <c r="AA150" s="184"/>
      <c r="AB150" s="184"/>
      <c r="AC150" s="185" t="str">
        <f t="shared" si="91"/>
        <v/>
      </c>
      <c r="AD150" s="185" t="str">
        <f t="shared" si="92"/>
        <v/>
      </c>
      <c r="AE150" s="186"/>
      <c r="AF150" s="187" t="str">
        <f t="shared" si="93"/>
        <v/>
      </c>
      <c r="AG150" s="182"/>
      <c r="AH150" s="184"/>
      <c r="AI150" s="184"/>
      <c r="AJ150" s="182"/>
      <c r="AK150" s="188" t="str">
        <f t="shared" si="94"/>
        <v/>
      </c>
      <c r="AL150" s="188" t="str">
        <f t="shared" si="95"/>
        <v/>
      </c>
      <c r="AM150" s="188" t="str">
        <f t="shared" si="96"/>
        <v/>
      </c>
      <c r="AN150" s="359" t="str">
        <f>IF(Overview!$K$17='Internal Calcs'!$P$22,IF(AK150="","",AK150),IF(Overview!$K$17='Internal Calcs'!$P$23,IF(AK150="","",AK150),IF(ISNUMBER(A150),(IF(F150="Short",G150-H150,H150-G150)*AZ150-AX150),"")))</f>
        <v/>
      </c>
      <c r="AO150" s="401" t="str">
        <f>IF(Overview!$K$17='Internal Calcs'!$P$22,IF(AL150="","",AL150),IF(Overview!$K$17='Internal Calcs'!$P$23,IF(AL150="","",AL150),IF(ISNUMBER(A150),IF(AL150="",(IF(F150="Short",G150-H150,H150-G150)*AZ150-AX150),(IF(F150="Short",G150-J150,J150-G150)*AZ150-AX150)),"")))</f>
        <v/>
      </c>
      <c r="AP150" s="359" t="str">
        <f>IF(Overview!$K$17='Internal Calcs'!$P$22,"",IF(Overview!$K$17='Internal Calcs'!$P$23,IF(AM150="","",AM150),IF(ISNUMBER(A150),IF(AM150="",(IF(F150="Short",G150-H150,H150-G150)*AZ150-AX150),(IF(F150="Short",G150-L150,L150-G150)*AZ150-AX150)),"")))</f>
        <v/>
      </c>
      <c r="AQ150" s="188" t="str">
        <f t="shared" si="97"/>
        <v/>
      </c>
      <c r="AR150" s="188" t="str">
        <f t="shared" si="98"/>
        <v/>
      </c>
      <c r="AS150" s="188" t="str">
        <f t="shared" si="99"/>
        <v/>
      </c>
      <c r="AT150" s="188" t="str">
        <f>IF(ISNUMBER(A150),MAX($AS$2:AS150)-AS150,"")</f>
        <v/>
      </c>
      <c r="AU150" s="189" t="str">
        <f t="shared" si="100"/>
        <v/>
      </c>
      <c r="AV150" s="190" t="str">
        <f t="shared" si="101"/>
        <v/>
      </c>
      <c r="AW150" s="190" t="str">
        <f t="shared" si="102"/>
        <v/>
      </c>
      <c r="AX150" s="191" t="str">
        <f ca="1">IF(ISNUMBER($A150),INDIRECT(CONCATENATE("'Instrument List'!B",(MATCH(E150,'Instrument List'!A:A,0))-0)),"")</f>
        <v/>
      </c>
      <c r="AY150" s="191" t="str">
        <f ca="1">IF(ISNUMBER($A150),INDIRECT(CONCATENATE("'Instrument List'!D",(MATCH(E150,'Instrument List'!A:A,0))-0)),"")</f>
        <v/>
      </c>
      <c r="AZ150" s="191" t="str">
        <f ca="1">IF(ISNUMBER($A150),INDIRECT(CONCATENATE("'Instrument List'!C",(MATCH(E150,'Instrument List'!A:A,0))-0)),"")</f>
        <v/>
      </c>
      <c r="BA150" s="192" t="str">
        <f ca="1">IF(ISNUMBER(A150),INDIRECT(CONCATENATE("'Instrument List'!E",(MATCH(E150,'Instrument List'!A:A,0))-0)),"")</f>
        <v/>
      </c>
      <c r="BB150" s="193" t="str">
        <f t="shared" si="103"/>
        <v/>
      </c>
      <c r="BC150" s="193" t="str">
        <f t="shared" si="104"/>
        <v/>
      </c>
      <c r="BD150" s="193" t="str">
        <f ca="1">IF(ISNUMBER(A150),INDIRECT(CONCATENATE("'Instrument List'!F",(MATCH(E150,'Instrument List'!A:A,0))-0)),"")</f>
        <v/>
      </c>
    </row>
    <row r="151" spans="1:56">
      <c r="A151" s="220" t="str">
        <f t="shared" si="84"/>
        <v/>
      </c>
      <c r="B151" s="221"/>
      <c r="C151" s="222"/>
      <c r="D151" s="169"/>
      <c r="E151" s="169"/>
      <c r="F151" s="169"/>
      <c r="G151" s="202"/>
      <c r="H151" s="217"/>
      <c r="I151" s="212"/>
      <c r="J151" s="206"/>
      <c r="K151" s="212"/>
      <c r="L151" s="206"/>
      <c r="M151" s="212"/>
      <c r="N151" s="206"/>
      <c r="O151" s="170" t="str">
        <f t="shared" si="85"/>
        <v/>
      </c>
      <c r="P151" s="171"/>
      <c r="Q151" s="171"/>
      <c r="R151" s="171"/>
      <c r="S151" s="172" t="str">
        <f t="shared" si="86"/>
        <v/>
      </c>
      <c r="T151" s="172" t="str">
        <f t="shared" si="87"/>
        <v/>
      </c>
      <c r="U151" s="171"/>
      <c r="V151" s="171"/>
      <c r="W151" s="173" t="str">
        <f t="shared" si="88"/>
        <v/>
      </c>
      <c r="X151" s="173" t="str">
        <f t="shared" si="89"/>
        <v/>
      </c>
      <c r="Y151" s="173" t="str">
        <f t="shared" si="90"/>
        <v/>
      </c>
      <c r="Z151" s="171"/>
      <c r="AA151" s="171"/>
      <c r="AB151" s="171"/>
      <c r="AC151" s="172" t="str">
        <f t="shared" si="91"/>
        <v/>
      </c>
      <c r="AD151" s="172" t="str">
        <f t="shared" si="92"/>
        <v/>
      </c>
      <c r="AE151" s="174"/>
      <c r="AF151" s="175" t="str">
        <f t="shared" si="93"/>
        <v/>
      </c>
      <c r="AG151" s="169"/>
      <c r="AH151" s="171"/>
      <c r="AI151" s="171"/>
      <c r="AJ151" s="169"/>
      <c r="AK151" s="176" t="str">
        <f t="shared" si="94"/>
        <v/>
      </c>
      <c r="AL151" s="176" t="str">
        <f t="shared" si="95"/>
        <v/>
      </c>
      <c r="AM151" s="176" t="str">
        <f t="shared" si="96"/>
        <v/>
      </c>
      <c r="AN151" s="359" t="str">
        <f>IF(Overview!$K$17='Internal Calcs'!$P$22,IF(AK151="","",AK151),IF(Overview!$K$17='Internal Calcs'!$P$23,IF(AK151="","",AK151),IF(ISNUMBER(A151),(IF(F151="Short",G151-H151,H151-G151)*AZ151-AX151),"")))</f>
        <v/>
      </c>
      <c r="AO151" s="401" t="str">
        <f>IF(Overview!$K$17='Internal Calcs'!$P$22,IF(AL151="","",AL151),IF(Overview!$K$17='Internal Calcs'!$P$23,IF(AL151="","",AL151),IF(ISNUMBER(A151),IF(AL151="",(IF(F151="Short",G151-H151,H151-G151)*AZ151-AX151),(IF(F151="Short",G151-J151,J151-G151)*AZ151-AX151)),"")))</f>
        <v/>
      </c>
      <c r="AP151" s="359" t="str">
        <f>IF(Overview!$K$17='Internal Calcs'!$P$22,"",IF(Overview!$K$17='Internal Calcs'!$P$23,IF(AM151="","",AM151),IF(ISNUMBER(A151),IF(AM151="",(IF(F151="Short",G151-H151,H151-G151)*AZ151-AX151),(IF(F151="Short",G151-L151,L151-G151)*AZ151-AX151)),"")))</f>
        <v/>
      </c>
      <c r="AQ151" s="176" t="str">
        <f t="shared" si="97"/>
        <v/>
      </c>
      <c r="AR151" s="176" t="str">
        <f t="shared" si="98"/>
        <v/>
      </c>
      <c r="AS151" s="176" t="str">
        <f t="shared" si="99"/>
        <v/>
      </c>
      <c r="AT151" s="176" t="str">
        <f>IF(ISNUMBER(A151),MAX($AS$2:AS151)-AS151,"")</f>
        <v/>
      </c>
      <c r="AU151" s="177" t="str">
        <f t="shared" si="100"/>
        <v/>
      </c>
      <c r="AV151" s="178" t="str">
        <f t="shared" si="101"/>
        <v/>
      </c>
      <c r="AW151" s="178" t="str">
        <f t="shared" si="102"/>
        <v/>
      </c>
      <c r="AX151" s="179" t="str">
        <f ca="1">IF(ISNUMBER($A151),INDIRECT(CONCATENATE("'Instrument List'!B",(MATCH(E151,'Instrument List'!A:A,0))-0)),"")</f>
        <v/>
      </c>
      <c r="AY151" s="179" t="str">
        <f ca="1">IF(ISNUMBER($A151),INDIRECT(CONCATENATE("'Instrument List'!D",(MATCH(E151,'Instrument List'!A:A,0))-0)),"")</f>
        <v/>
      </c>
      <c r="AZ151" s="179" t="str">
        <f ca="1">IF(ISNUMBER($A151),INDIRECT(CONCATENATE("'Instrument List'!C",(MATCH(E151,'Instrument List'!A:A,0))-0)),"")</f>
        <v/>
      </c>
      <c r="BA151" s="180" t="str">
        <f ca="1">IF(ISNUMBER(A151),INDIRECT(CONCATENATE("'Instrument List'!E",(MATCH(E151,'Instrument List'!A:A,0))-0)),"")</f>
        <v/>
      </c>
      <c r="BB151" s="181" t="str">
        <f t="shared" si="103"/>
        <v/>
      </c>
      <c r="BC151" s="181" t="str">
        <f t="shared" si="104"/>
        <v/>
      </c>
      <c r="BD151" s="181" t="str">
        <f ca="1">IF(ISNUMBER(A151),INDIRECT(CONCATENATE("'Instrument List'!F",(MATCH(E151,'Instrument List'!A:A,0))-0)),"")</f>
        <v/>
      </c>
    </row>
    <row r="152" spans="1:56">
      <c r="A152" s="223" t="str">
        <f t="shared" si="84"/>
        <v/>
      </c>
      <c r="B152" s="224"/>
      <c r="C152" s="225"/>
      <c r="D152" s="182"/>
      <c r="E152" s="182"/>
      <c r="F152" s="182"/>
      <c r="G152" s="203"/>
      <c r="H152" s="218"/>
      <c r="I152" s="213"/>
      <c r="J152" s="207"/>
      <c r="K152" s="213"/>
      <c r="L152" s="207"/>
      <c r="M152" s="213"/>
      <c r="N152" s="207"/>
      <c r="O152" s="183" t="str">
        <f t="shared" si="85"/>
        <v/>
      </c>
      <c r="P152" s="184"/>
      <c r="Q152" s="184"/>
      <c r="R152" s="275"/>
      <c r="S152" s="185" t="str">
        <f t="shared" si="86"/>
        <v/>
      </c>
      <c r="T152" s="185" t="str">
        <f t="shared" si="87"/>
        <v/>
      </c>
      <c r="U152" s="275"/>
      <c r="V152" s="275"/>
      <c r="W152" s="276" t="str">
        <f t="shared" si="88"/>
        <v/>
      </c>
      <c r="X152" s="276" t="str">
        <f t="shared" si="89"/>
        <v/>
      </c>
      <c r="Y152" s="276" t="str">
        <f t="shared" si="90"/>
        <v/>
      </c>
      <c r="Z152" s="275"/>
      <c r="AA152" s="184"/>
      <c r="AB152" s="184"/>
      <c r="AC152" s="185" t="str">
        <f t="shared" si="91"/>
        <v/>
      </c>
      <c r="AD152" s="185" t="str">
        <f t="shared" si="92"/>
        <v/>
      </c>
      <c r="AE152" s="186"/>
      <c r="AF152" s="187" t="str">
        <f t="shared" si="93"/>
        <v/>
      </c>
      <c r="AG152" s="182"/>
      <c r="AH152" s="184"/>
      <c r="AI152" s="184"/>
      <c r="AJ152" s="182"/>
      <c r="AK152" s="188" t="str">
        <f t="shared" si="94"/>
        <v/>
      </c>
      <c r="AL152" s="188" t="str">
        <f t="shared" si="95"/>
        <v/>
      </c>
      <c r="AM152" s="188" t="str">
        <f t="shared" si="96"/>
        <v/>
      </c>
      <c r="AN152" s="359" t="str">
        <f>IF(Overview!$K$17='Internal Calcs'!$P$22,IF(AK152="","",AK152),IF(Overview!$K$17='Internal Calcs'!$P$23,IF(AK152="","",AK152),IF(ISNUMBER(A152),(IF(F152="Short",G152-H152,H152-G152)*AZ152-AX152),"")))</f>
        <v/>
      </c>
      <c r="AO152" s="401" t="str">
        <f>IF(Overview!$K$17='Internal Calcs'!$P$22,IF(AL152="","",AL152),IF(Overview!$K$17='Internal Calcs'!$P$23,IF(AL152="","",AL152),IF(ISNUMBER(A152),IF(AL152="",(IF(F152="Short",G152-H152,H152-G152)*AZ152-AX152),(IF(F152="Short",G152-J152,J152-G152)*AZ152-AX152)),"")))</f>
        <v/>
      </c>
      <c r="AP152" s="359" t="str">
        <f>IF(Overview!$K$17='Internal Calcs'!$P$22,"",IF(Overview!$K$17='Internal Calcs'!$P$23,IF(AM152="","",AM152),IF(ISNUMBER(A152),IF(AM152="",(IF(F152="Short",G152-H152,H152-G152)*AZ152-AX152),(IF(F152="Short",G152-L152,L152-G152)*AZ152-AX152)),"")))</f>
        <v/>
      </c>
      <c r="AQ152" s="188" t="str">
        <f t="shared" si="97"/>
        <v/>
      </c>
      <c r="AR152" s="188" t="str">
        <f t="shared" si="98"/>
        <v/>
      </c>
      <c r="AS152" s="188" t="str">
        <f t="shared" si="99"/>
        <v/>
      </c>
      <c r="AT152" s="188" t="str">
        <f>IF(ISNUMBER(A152),MAX($AS$2:AS152)-AS152,"")</f>
        <v/>
      </c>
      <c r="AU152" s="189" t="str">
        <f t="shared" si="100"/>
        <v/>
      </c>
      <c r="AV152" s="190" t="str">
        <f t="shared" si="101"/>
        <v/>
      </c>
      <c r="AW152" s="190" t="str">
        <f t="shared" si="102"/>
        <v/>
      </c>
      <c r="AX152" s="191" t="str">
        <f ca="1">IF(ISNUMBER($A152),INDIRECT(CONCATENATE("'Instrument List'!B",(MATCH(E152,'Instrument List'!A:A,0))-0)),"")</f>
        <v/>
      </c>
      <c r="AY152" s="191" t="str">
        <f ca="1">IF(ISNUMBER($A152),INDIRECT(CONCATENATE("'Instrument List'!D",(MATCH(E152,'Instrument List'!A:A,0))-0)),"")</f>
        <v/>
      </c>
      <c r="AZ152" s="191" t="str">
        <f ca="1">IF(ISNUMBER($A152),INDIRECT(CONCATENATE("'Instrument List'!C",(MATCH(E152,'Instrument List'!A:A,0))-0)),"")</f>
        <v/>
      </c>
      <c r="BA152" s="192" t="str">
        <f ca="1">IF(ISNUMBER(A152),INDIRECT(CONCATENATE("'Instrument List'!E",(MATCH(E152,'Instrument List'!A:A,0))-0)),"")</f>
        <v/>
      </c>
      <c r="BB152" s="193" t="str">
        <f t="shared" si="103"/>
        <v/>
      </c>
      <c r="BC152" s="193" t="str">
        <f t="shared" si="104"/>
        <v/>
      </c>
      <c r="BD152" s="193" t="str">
        <f ca="1">IF(ISNUMBER(A152),INDIRECT(CONCATENATE("'Instrument List'!F",(MATCH(E152,'Instrument List'!A:A,0))-0)),"")</f>
        <v/>
      </c>
    </row>
    <row r="153" spans="1:56">
      <c r="A153" s="220" t="str">
        <f t="shared" si="84"/>
        <v/>
      </c>
      <c r="B153" s="221"/>
      <c r="C153" s="222"/>
      <c r="D153" s="169"/>
      <c r="E153" s="169"/>
      <c r="F153" s="169"/>
      <c r="G153" s="202"/>
      <c r="H153" s="217"/>
      <c r="I153" s="212"/>
      <c r="J153" s="206"/>
      <c r="K153" s="212"/>
      <c r="L153" s="206"/>
      <c r="M153" s="212"/>
      <c r="N153" s="206"/>
      <c r="O153" s="170" t="str">
        <f t="shared" si="85"/>
        <v/>
      </c>
      <c r="P153" s="171"/>
      <c r="Q153" s="171"/>
      <c r="R153" s="171"/>
      <c r="S153" s="172" t="str">
        <f t="shared" si="86"/>
        <v/>
      </c>
      <c r="T153" s="172" t="str">
        <f t="shared" si="87"/>
        <v/>
      </c>
      <c r="U153" s="171"/>
      <c r="V153" s="171"/>
      <c r="W153" s="173" t="str">
        <f t="shared" si="88"/>
        <v/>
      </c>
      <c r="X153" s="173" t="str">
        <f t="shared" si="89"/>
        <v/>
      </c>
      <c r="Y153" s="173" t="str">
        <f t="shared" si="90"/>
        <v/>
      </c>
      <c r="Z153" s="171"/>
      <c r="AA153" s="171"/>
      <c r="AB153" s="171"/>
      <c r="AC153" s="172" t="str">
        <f t="shared" si="91"/>
        <v/>
      </c>
      <c r="AD153" s="172" t="str">
        <f t="shared" si="92"/>
        <v/>
      </c>
      <c r="AE153" s="174"/>
      <c r="AF153" s="175" t="str">
        <f t="shared" si="93"/>
        <v/>
      </c>
      <c r="AG153" s="169"/>
      <c r="AH153" s="171"/>
      <c r="AI153" s="171"/>
      <c r="AJ153" s="169"/>
      <c r="AK153" s="176" t="str">
        <f t="shared" si="94"/>
        <v/>
      </c>
      <c r="AL153" s="176" t="str">
        <f t="shared" si="95"/>
        <v/>
      </c>
      <c r="AM153" s="176" t="str">
        <f t="shared" si="96"/>
        <v/>
      </c>
      <c r="AN153" s="359" t="str">
        <f>IF(Overview!$K$17='Internal Calcs'!$P$22,IF(AK153="","",AK153),IF(Overview!$K$17='Internal Calcs'!$P$23,IF(AK153="","",AK153),IF(ISNUMBER(A153),(IF(F153="Short",G153-H153,H153-G153)*AZ153-AX153),"")))</f>
        <v/>
      </c>
      <c r="AO153" s="401" t="str">
        <f>IF(Overview!$K$17='Internal Calcs'!$P$22,IF(AL153="","",AL153),IF(Overview!$K$17='Internal Calcs'!$P$23,IF(AL153="","",AL153),IF(ISNUMBER(A153),IF(AL153="",(IF(F153="Short",G153-H153,H153-G153)*AZ153-AX153),(IF(F153="Short",G153-J153,J153-G153)*AZ153-AX153)),"")))</f>
        <v/>
      </c>
      <c r="AP153" s="359" t="str">
        <f>IF(Overview!$K$17='Internal Calcs'!$P$22,"",IF(Overview!$K$17='Internal Calcs'!$P$23,IF(AM153="","",AM153),IF(ISNUMBER(A153),IF(AM153="",(IF(F153="Short",G153-H153,H153-G153)*AZ153-AX153),(IF(F153="Short",G153-L153,L153-G153)*AZ153-AX153)),"")))</f>
        <v/>
      </c>
      <c r="AQ153" s="176" t="str">
        <f t="shared" si="97"/>
        <v/>
      </c>
      <c r="AR153" s="176" t="str">
        <f t="shared" si="98"/>
        <v/>
      </c>
      <c r="AS153" s="176" t="str">
        <f t="shared" si="99"/>
        <v/>
      </c>
      <c r="AT153" s="176" t="str">
        <f>IF(ISNUMBER(A153),MAX($AS$2:AS153)-AS153,"")</f>
        <v/>
      </c>
      <c r="AU153" s="177" t="str">
        <f t="shared" si="100"/>
        <v/>
      </c>
      <c r="AV153" s="178" t="str">
        <f t="shared" si="101"/>
        <v/>
      </c>
      <c r="AW153" s="178" t="str">
        <f t="shared" si="102"/>
        <v/>
      </c>
      <c r="AX153" s="179" t="str">
        <f ca="1">IF(ISNUMBER($A153),INDIRECT(CONCATENATE("'Instrument List'!B",(MATCH(E153,'Instrument List'!A:A,0))-0)),"")</f>
        <v/>
      </c>
      <c r="AY153" s="179" t="str">
        <f ca="1">IF(ISNUMBER($A153),INDIRECT(CONCATENATE("'Instrument List'!D",(MATCH(E153,'Instrument List'!A:A,0))-0)),"")</f>
        <v/>
      </c>
      <c r="AZ153" s="179" t="str">
        <f ca="1">IF(ISNUMBER($A153),INDIRECT(CONCATENATE("'Instrument List'!C",(MATCH(E153,'Instrument List'!A:A,0))-0)),"")</f>
        <v/>
      </c>
      <c r="BA153" s="180" t="str">
        <f ca="1">IF(ISNUMBER(A153),INDIRECT(CONCATENATE("'Instrument List'!E",(MATCH(E153,'Instrument List'!A:A,0))-0)),"")</f>
        <v/>
      </c>
      <c r="BB153" s="181" t="str">
        <f t="shared" si="103"/>
        <v/>
      </c>
      <c r="BC153" s="181" t="str">
        <f t="shared" si="104"/>
        <v/>
      </c>
      <c r="BD153" s="181" t="str">
        <f ca="1">IF(ISNUMBER(A153),INDIRECT(CONCATENATE("'Instrument List'!F",(MATCH(E153,'Instrument List'!A:A,0))-0)),"")</f>
        <v/>
      </c>
    </row>
    <row r="154" spans="1:56">
      <c r="A154" s="223" t="str">
        <f t="shared" si="84"/>
        <v/>
      </c>
      <c r="B154" s="224"/>
      <c r="C154" s="225"/>
      <c r="D154" s="182"/>
      <c r="E154" s="182"/>
      <c r="F154" s="182"/>
      <c r="G154" s="203"/>
      <c r="H154" s="218"/>
      <c r="I154" s="213"/>
      <c r="J154" s="207"/>
      <c r="K154" s="213"/>
      <c r="L154" s="207"/>
      <c r="M154" s="213"/>
      <c r="N154" s="207"/>
      <c r="O154" s="183" t="str">
        <f t="shared" si="85"/>
        <v/>
      </c>
      <c r="P154" s="184"/>
      <c r="Q154" s="184"/>
      <c r="R154" s="275"/>
      <c r="S154" s="185" t="str">
        <f t="shared" si="86"/>
        <v/>
      </c>
      <c r="T154" s="185" t="str">
        <f t="shared" si="87"/>
        <v/>
      </c>
      <c r="U154" s="275"/>
      <c r="V154" s="275"/>
      <c r="W154" s="276" t="str">
        <f t="shared" si="88"/>
        <v/>
      </c>
      <c r="X154" s="276" t="str">
        <f t="shared" si="89"/>
        <v/>
      </c>
      <c r="Y154" s="276" t="str">
        <f t="shared" si="90"/>
        <v/>
      </c>
      <c r="Z154" s="275"/>
      <c r="AA154" s="184"/>
      <c r="AB154" s="184"/>
      <c r="AC154" s="185" t="str">
        <f t="shared" si="91"/>
        <v/>
      </c>
      <c r="AD154" s="185" t="str">
        <f t="shared" si="92"/>
        <v/>
      </c>
      <c r="AE154" s="186"/>
      <c r="AF154" s="187" t="str">
        <f t="shared" si="93"/>
        <v/>
      </c>
      <c r="AG154" s="182"/>
      <c r="AH154" s="184"/>
      <c r="AI154" s="184"/>
      <c r="AJ154" s="182"/>
      <c r="AK154" s="188" t="str">
        <f t="shared" si="94"/>
        <v/>
      </c>
      <c r="AL154" s="188" t="str">
        <f t="shared" si="95"/>
        <v/>
      </c>
      <c r="AM154" s="188" t="str">
        <f t="shared" si="96"/>
        <v/>
      </c>
      <c r="AN154" s="359" t="str">
        <f>IF(Overview!$K$17='Internal Calcs'!$P$22,IF(AK154="","",AK154),IF(Overview!$K$17='Internal Calcs'!$P$23,IF(AK154="","",AK154),IF(ISNUMBER(A154),(IF(F154="Short",G154-H154,H154-G154)*AZ154-AX154),"")))</f>
        <v/>
      </c>
      <c r="AO154" s="401" t="str">
        <f>IF(Overview!$K$17='Internal Calcs'!$P$22,IF(AL154="","",AL154),IF(Overview!$K$17='Internal Calcs'!$P$23,IF(AL154="","",AL154),IF(ISNUMBER(A154),IF(AL154="",(IF(F154="Short",G154-H154,H154-G154)*AZ154-AX154),(IF(F154="Short",G154-J154,J154-G154)*AZ154-AX154)),"")))</f>
        <v/>
      </c>
      <c r="AP154" s="359" t="str">
        <f>IF(Overview!$K$17='Internal Calcs'!$P$22,"",IF(Overview!$K$17='Internal Calcs'!$P$23,IF(AM154="","",AM154),IF(ISNUMBER(A154),IF(AM154="",(IF(F154="Short",G154-H154,H154-G154)*AZ154-AX154),(IF(F154="Short",G154-L154,L154-G154)*AZ154-AX154)),"")))</f>
        <v/>
      </c>
      <c r="AQ154" s="188" t="str">
        <f t="shared" si="97"/>
        <v/>
      </c>
      <c r="AR154" s="188" t="str">
        <f t="shared" si="98"/>
        <v/>
      </c>
      <c r="AS154" s="188" t="str">
        <f t="shared" si="99"/>
        <v/>
      </c>
      <c r="AT154" s="188" t="str">
        <f>IF(ISNUMBER(A154),MAX($AS$2:AS154)-AS154,"")</f>
        <v/>
      </c>
      <c r="AU154" s="189" t="str">
        <f t="shared" si="100"/>
        <v/>
      </c>
      <c r="AV154" s="190" t="str">
        <f t="shared" si="101"/>
        <v/>
      </c>
      <c r="AW154" s="190" t="str">
        <f t="shared" si="102"/>
        <v/>
      </c>
      <c r="AX154" s="191" t="str">
        <f ca="1">IF(ISNUMBER($A154),INDIRECT(CONCATENATE("'Instrument List'!B",(MATCH(E154,'Instrument List'!A:A,0))-0)),"")</f>
        <v/>
      </c>
      <c r="AY154" s="191" t="str">
        <f ca="1">IF(ISNUMBER($A154),INDIRECT(CONCATENATE("'Instrument List'!D",(MATCH(E154,'Instrument List'!A:A,0))-0)),"")</f>
        <v/>
      </c>
      <c r="AZ154" s="191" t="str">
        <f ca="1">IF(ISNUMBER($A154),INDIRECT(CONCATENATE("'Instrument List'!C",(MATCH(E154,'Instrument List'!A:A,0))-0)),"")</f>
        <v/>
      </c>
      <c r="BA154" s="192" t="str">
        <f ca="1">IF(ISNUMBER(A154),INDIRECT(CONCATENATE("'Instrument List'!E",(MATCH(E154,'Instrument List'!A:A,0))-0)),"")</f>
        <v/>
      </c>
      <c r="BB154" s="193" t="str">
        <f t="shared" si="103"/>
        <v/>
      </c>
      <c r="BC154" s="193" t="str">
        <f t="shared" si="104"/>
        <v/>
      </c>
      <c r="BD154" s="193" t="str">
        <f ca="1">IF(ISNUMBER(A154),INDIRECT(CONCATENATE("'Instrument List'!F",(MATCH(E154,'Instrument List'!A:A,0))-0)),"")</f>
        <v/>
      </c>
    </row>
    <row r="155" spans="1:56">
      <c r="A155" s="220" t="str">
        <f t="shared" si="84"/>
        <v/>
      </c>
      <c r="B155" s="221"/>
      <c r="C155" s="222"/>
      <c r="D155" s="169"/>
      <c r="E155" s="169"/>
      <c r="F155" s="169"/>
      <c r="G155" s="202"/>
      <c r="H155" s="217"/>
      <c r="I155" s="212"/>
      <c r="J155" s="206"/>
      <c r="K155" s="212"/>
      <c r="L155" s="206"/>
      <c r="M155" s="212"/>
      <c r="N155" s="206"/>
      <c r="O155" s="170" t="str">
        <f t="shared" si="85"/>
        <v/>
      </c>
      <c r="P155" s="171"/>
      <c r="Q155" s="171"/>
      <c r="R155" s="171"/>
      <c r="S155" s="172" t="str">
        <f t="shared" si="86"/>
        <v/>
      </c>
      <c r="T155" s="172" t="str">
        <f t="shared" si="87"/>
        <v/>
      </c>
      <c r="U155" s="171"/>
      <c r="V155" s="171"/>
      <c r="W155" s="173" t="str">
        <f t="shared" si="88"/>
        <v/>
      </c>
      <c r="X155" s="173" t="str">
        <f t="shared" si="89"/>
        <v/>
      </c>
      <c r="Y155" s="173" t="str">
        <f t="shared" si="90"/>
        <v/>
      </c>
      <c r="Z155" s="171"/>
      <c r="AA155" s="171"/>
      <c r="AB155" s="171"/>
      <c r="AC155" s="172" t="str">
        <f t="shared" si="91"/>
        <v/>
      </c>
      <c r="AD155" s="172" t="str">
        <f t="shared" si="92"/>
        <v/>
      </c>
      <c r="AE155" s="174"/>
      <c r="AF155" s="175" t="str">
        <f t="shared" si="93"/>
        <v/>
      </c>
      <c r="AG155" s="169"/>
      <c r="AH155" s="171"/>
      <c r="AI155" s="171"/>
      <c r="AJ155" s="169"/>
      <c r="AK155" s="176" t="str">
        <f t="shared" si="94"/>
        <v/>
      </c>
      <c r="AL155" s="176" t="str">
        <f t="shared" si="95"/>
        <v/>
      </c>
      <c r="AM155" s="176" t="str">
        <f t="shared" si="96"/>
        <v/>
      </c>
      <c r="AN155" s="359" t="str">
        <f>IF(Overview!$K$17='Internal Calcs'!$P$22,IF(AK155="","",AK155),IF(Overview!$K$17='Internal Calcs'!$P$23,IF(AK155="","",AK155),IF(ISNUMBER(A155),(IF(F155="Short",G155-H155,H155-G155)*AZ155-AX155),"")))</f>
        <v/>
      </c>
      <c r="AO155" s="401" t="str">
        <f>IF(Overview!$K$17='Internal Calcs'!$P$22,IF(AL155="","",AL155),IF(Overview!$K$17='Internal Calcs'!$P$23,IF(AL155="","",AL155),IF(ISNUMBER(A155),IF(AL155="",(IF(F155="Short",G155-H155,H155-G155)*AZ155-AX155),(IF(F155="Short",G155-J155,J155-G155)*AZ155-AX155)),"")))</f>
        <v/>
      </c>
      <c r="AP155" s="359" t="str">
        <f>IF(Overview!$K$17='Internal Calcs'!$P$22,"",IF(Overview!$K$17='Internal Calcs'!$P$23,IF(AM155="","",AM155),IF(ISNUMBER(A155),IF(AM155="",(IF(F155="Short",G155-H155,H155-G155)*AZ155-AX155),(IF(F155="Short",G155-L155,L155-G155)*AZ155-AX155)),"")))</f>
        <v/>
      </c>
      <c r="AQ155" s="176" t="str">
        <f t="shared" si="97"/>
        <v/>
      </c>
      <c r="AR155" s="176" t="str">
        <f t="shared" si="98"/>
        <v/>
      </c>
      <c r="AS155" s="176" t="str">
        <f t="shared" si="99"/>
        <v/>
      </c>
      <c r="AT155" s="176" t="str">
        <f>IF(ISNUMBER(A155),MAX($AS$2:AS155)-AS155,"")</f>
        <v/>
      </c>
      <c r="AU155" s="177" t="str">
        <f t="shared" si="100"/>
        <v/>
      </c>
      <c r="AV155" s="178" t="str">
        <f t="shared" si="101"/>
        <v/>
      </c>
      <c r="AW155" s="178" t="str">
        <f t="shared" si="102"/>
        <v/>
      </c>
      <c r="AX155" s="179" t="str">
        <f ca="1">IF(ISNUMBER($A155),INDIRECT(CONCATENATE("'Instrument List'!B",(MATCH(E155,'Instrument List'!A:A,0))-0)),"")</f>
        <v/>
      </c>
      <c r="AY155" s="179" t="str">
        <f ca="1">IF(ISNUMBER($A155),INDIRECT(CONCATENATE("'Instrument List'!D",(MATCH(E155,'Instrument List'!A:A,0))-0)),"")</f>
        <v/>
      </c>
      <c r="AZ155" s="179" t="str">
        <f ca="1">IF(ISNUMBER($A155),INDIRECT(CONCATENATE("'Instrument List'!C",(MATCH(E155,'Instrument List'!A:A,0))-0)),"")</f>
        <v/>
      </c>
      <c r="BA155" s="180" t="str">
        <f ca="1">IF(ISNUMBER(A155),INDIRECT(CONCATENATE("'Instrument List'!E",(MATCH(E155,'Instrument List'!A:A,0))-0)),"")</f>
        <v/>
      </c>
      <c r="BB155" s="181" t="str">
        <f t="shared" si="103"/>
        <v/>
      </c>
      <c r="BC155" s="181" t="str">
        <f t="shared" si="104"/>
        <v/>
      </c>
      <c r="BD155" s="181" t="str">
        <f ca="1">IF(ISNUMBER(A155),INDIRECT(CONCATENATE("'Instrument List'!F",(MATCH(E155,'Instrument List'!A:A,0))-0)),"")</f>
        <v/>
      </c>
    </row>
    <row r="156" spans="1:56">
      <c r="A156" s="223" t="str">
        <f t="shared" si="84"/>
        <v/>
      </c>
      <c r="B156" s="224"/>
      <c r="C156" s="225"/>
      <c r="D156" s="182"/>
      <c r="E156" s="182"/>
      <c r="F156" s="182"/>
      <c r="G156" s="203"/>
      <c r="H156" s="218"/>
      <c r="I156" s="213"/>
      <c r="J156" s="207"/>
      <c r="K156" s="213"/>
      <c r="L156" s="207"/>
      <c r="M156" s="213"/>
      <c r="N156" s="207"/>
      <c r="O156" s="183" t="str">
        <f t="shared" si="85"/>
        <v/>
      </c>
      <c r="P156" s="184"/>
      <c r="Q156" s="184"/>
      <c r="R156" s="275"/>
      <c r="S156" s="185" t="str">
        <f t="shared" si="86"/>
        <v/>
      </c>
      <c r="T156" s="185" t="str">
        <f t="shared" si="87"/>
        <v/>
      </c>
      <c r="U156" s="275"/>
      <c r="V156" s="275"/>
      <c r="W156" s="276" t="str">
        <f t="shared" si="88"/>
        <v/>
      </c>
      <c r="X156" s="276" t="str">
        <f t="shared" si="89"/>
        <v/>
      </c>
      <c r="Y156" s="276" t="str">
        <f t="shared" si="90"/>
        <v/>
      </c>
      <c r="Z156" s="275"/>
      <c r="AA156" s="184"/>
      <c r="AB156" s="184"/>
      <c r="AC156" s="185" t="str">
        <f t="shared" si="91"/>
        <v/>
      </c>
      <c r="AD156" s="185" t="str">
        <f t="shared" si="92"/>
        <v/>
      </c>
      <c r="AE156" s="186"/>
      <c r="AF156" s="187" t="str">
        <f t="shared" si="93"/>
        <v/>
      </c>
      <c r="AG156" s="182"/>
      <c r="AH156" s="184"/>
      <c r="AI156" s="184"/>
      <c r="AJ156" s="182"/>
      <c r="AK156" s="188" t="str">
        <f t="shared" si="94"/>
        <v/>
      </c>
      <c r="AL156" s="188" t="str">
        <f t="shared" si="95"/>
        <v/>
      </c>
      <c r="AM156" s="188" t="str">
        <f t="shared" si="96"/>
        <v/>
      </c>
      <c r="AN156" s="359" t="str">
        <f>IF(Overview!$K$17='Internal Calcs'!$P$22,IF(AK156="","",AK156),IF(Overview!$K$17='Internal Calcs'!$P$23,IF(AK156="","",AK156),IF(ISNUMBER(A156),(IF(F156="Short",G156-H156,H156-G156)*AZ156-AX156),"")))</f>
        <v/>
      </c>
      <c r="AO156" s="401" t="str">
        <f>IF(Overview!$K$17='Internal Calcs'!$P$22,IF(AL156="","",AL156),IF(Overview!$K$17='Internal Calcs'!$P$23,IF(AL156="","",AL156),IF(ISNUMBER(A156),IF(AL156="",(IF(F156="Short",G156-H156,H156-G156)*AZ156-AX156),(IF(F156="Short",G156-J156,J156-G156)*AZ156-AX156)),"")))</f>
        <v/>
      </c>
      <c r="AP156" s="359" t="str">
        <f>IF(Overview!$K$17='Internal Calcs'!$P$22,"",IF(Overview!$K$17='Internal Calcs'!$P$23,IF(AM156="","",AM156),IF(ISNUMBER(A156),IF(AM156="",(IF(F156="Short",G156-H156,H156-G156)*AZ156-AX156),(IF(F156="Short",G156-L156,L156-G156)*AZ156-AX156)),"")))</f>
        <v/>
      </c>
      <c r="AQ156" s="188" t="str">
        <f t="shared" si="97"/>
        <v/>
      </c>
      <c r="AR156" s="188" t="str">
        <f t="shared" si="98"/>
        <v/>
      </c>
      <c r="AS156" s="188" t="str">
        <f t="shared" si="99"/>
        <v/>
      </c>
      <c r="AT156" s="188" t="str">
        <f>IF(ISNUMBER(A156),MAX($AS$2:AS156)-AS156,"")</f>
        <v/>
      </c>
      <c r="AU156" s="189" t="str">
        <f t="shared" si="100"/>
        <v/>
      </c>
      <c r="AV156" s="190" t="str">
        <f t="shared" si="101"/>
        <v/>
      </c>
      <c r="AW156" s="190" t="str">
        <f t="shared" si="102"/>
        <v/>
      </c>
      <c r="AX156" s="191" t="str">
        <f ca="1">IF(ISNUMBER($A156),INDIRECT(CONCATENATE("'Instrument List'!B",(MATCH(E156,'Instrument List'!A:A,0))-0)),"")</f>
        <v/>
      </c>
      <c r="AY156" s="191" t="str">
        <f ca="1">IF(ISNUMBER($A156),INDIRECT(CONCATENATE("'Instrument List'!D",(MATCH(E156,'Instrument List'!A:A,0))-0)),"")</f>
        <v/>
      </c>
      <c r="AZ156" s="191" t="str">
        <f ca="1">IF(ISNUMBER($A156),INDIRECT(CONCATENATE("'Instrument List'!C",(MATCH(E156,'Instrument List'!A:A,0))-0)),"")</f>
        <v/>
      </c>
      <c r="BA156" s="192" t="str">
        <f ca="1">IF(ISNUMBER(A156),INDIRECT(CONCATENATE("'Instrument List'!E",(MATCH(E156,'Instrument List'!A:A,0))-0)),"")</f>
        <v/>
      </c>
      <c r="BB156" s="193" t="str">
        <f t="shared" si="103"/>
        <v/>
      </c>
      <c r="BC156" s="193" t="str">
        <f t="shared" si="104"/>
        <v/>
      </c>
      <c r="BD156" s="193" t="str">
        <f ca="1">IF(ISNUMBER(A156),INDIRECT(CONCATENATE("'Instrument List'!F",(MATCH(E156,'Instrument List'!A:A,0))-0)),"")</f>
        <v/>
      </c>
    </row>
    <row r="157" spans="1:56">
      <c r="A157" s="220" t="str">
        <f t="shared" si="84"/>
        <v/>
      </c>
      <c r="B157" s="221"/>
      <c r="C157" s="222"/>
      <c r="D157" s="169"/>
      <c r="E157" s="169"/>
      <c r="F157" s="169"/>
      <c r="G157" s="202"/>
      <c r="H157" s="217"/>
      <c r="I157" s="212"/>
      <c r="J157" s="206"/>
      <c r="K157" s="212"/>
      <c r="L157" s="206"/>
      <c r="M157" s="212"/>
      <c r="N157" s="206"/>
      <c r="O157" s="170" t="str">
        <f t="shared" si="85"/>
        <v/>
      </c>
      <c r="P157" s="171"/>
      <c r="Q157" s="171"/>
      <c r="R157" s="171"/>
      <c r="S157" s="172" t="str">
        <f t="shared" si="86"/>
        <v/>
      </c>
      <c r="T157" s="172" t="str">
        <f t="shared" si="87"/>
        <v/>
      </c>
      <c r="U157" s="171"/>
      <c r="V157" s="171"/>
      <c r="W157" s="173" t="str">
        <f t="shared" si="88"/>
        <v/>
      </c>
      <c r="X157" s="173" t="str">
        <f t="shared" si="89"/>
        <v/>
      </c>
      <c r="Y157" s="173" t="str">
        <f t="shared" si="90"/>
        <v/>
      </c>
      <c r="Z157" s="171"/>
      <c r="AA157" s="171"/>
      <c r="AB157" s="171"/>
      <c r="AC157" s="172" t="str">
        <f t="shared" si="91"/>
        <v/>
      </c>
      <c r="AD157" s="172" t="str">
        <f t="shared" si="92"/>
        <v/>
      </c>
      <c r="AE157" s="174"/>
      <c r="AF157" s="175" t="str">
        <f t="shared" si="93"/>
        <v/>
      </c>
      <c r="AG157" s="169"/>
      <c r="AH157" s="171"/>
      <c r="AI157" s="171"/>
      <c r="AJ157" s="169"/>
      <c r="AK157" s="176" t="str">
        <f t="shared" si="94"/>
        <v/>
      </c>
      <c r="AL157" s="176" t="str">
        <f t="shared" si="95"/>
        <v/>
      </c>
      <c r="AM157" s="176" t="str">
        <f t="shared" si="96"/>
        <v/>
      </c>
      <c r="AN157" s="359" t="str">
        <f>IF(Overview!$K$17='Internal Calcs'!$P$22,IF(AK157="","",AK157),IF(Overview!$K$17='Internal Calcs'!$P$23,IF(AK157="","",AK157),IF(ISNUMBER(A157),(IF(F157="Short",G157-H157,H157-G157)*AZ157-AX157),"")))</f>
        <v/>
      </c>
      <c r="AO157" s="401" t="str">
        <f>IF(Overview!$K$17='Internal Calcs'!$P$22,IF(AL157="","",AL157),IF(Overview!$K$17='Internal Calcs'!$P$23,IF(AL157="","",AL157),IF(ISNUMBER(A157),IF(AL157="",(IF(F157="Short",G157-H157,H157-G157)*AZ157-AX157),(IF(F157="Short",G157-J157,J157-G157)*AZ157-AX157)),"")))</f>
        <v/>
      </c>
      <c r="AP157" s="359" t="str">
        <f>IF(Overview!$K$17='Internal Calcs'!$P$22,"",IF(Overview!$K$17='Internal Calcs'!$P$23,IF(AM157="","",AM157),IF(ISNUMBER(A157),IF(AM157="",(IF(F157="Short",G157-H157,H157-G157)*AZ157-AX157),(IF(F157="Short",G157-L157,L157-G157)*AZ157-AX157)),"")))</f>
        <v/>
      </c>
      <c r="AQ157" s="176" t="str">
        <f t="shared" si="97"/>
        <v/>
      </c>
      <c r="AR157" s="176" t="str">
        <f t="shared" si="98"/>
        <v/>
      </c>
      <c r="AS157" s="176" t="str">
        <f t="shared" si="99"/>
        <v/>
      </c>
      <c r="AT157" s="176" t="str">
        <f>IF(ISNUMBER(A157),MAX($AS$2:AS157)-AS157,"")</f>
        <v/>
      </c>
      <c r="AU157" s="177" t="str">
        <f t="shared" si="100"/>
        <v/>
      </c>
      <c r="AV157" s="178" t="str">
        <f t="shared" si="101"/>
        <v/>
      </c>
      <c r="AW157" s="178" t="str">
        <f t="shared" si="102"/>
        <v/>
      </c>
      <c r="AX157" s="179" t="str">
        <f ca="1">IF(ISNUMBER($A157),INDIRECT(CONCATENATE("'Instrument List'!B",(MATCH(E157,'Instrument List'!A:A,0))-0)),"")</f>
        <v/>
      </c>
      <c r="AY157" s="179" t="str">
        <f ca="1">IF(ISNUMBER($A157),INDIRECT(CONCATENATE("'Instrument List'!D",(MATCH(E157,'Instrument List'!A:A,0))-0)),"")</f>
        <v/>
      </c>
      <c r="AZ157" s="179" t="str">
        <f ca="1">IF(ISNUMBER($A157),INDIRECT(CONCATENATE("'Instrument List'!C",(MATCH(E157,'Instrument List'!A:A,0))-0)),"")</f>
        <v/>
      </c>
      <c r="BA157" s="180" t="str">
        <f ca="1">IF(ISNUMBER(A157),INDIRECT(CONCATENATE("'Instrument List'!E",(MATCH(E157,'Instrument List'!A:A,0))-0)),"")</f>
        <v/>
      </c>
      <c r="BB157" s="181" t="str">
        <f t="shared" si="103"/>
        <v/>
      </c>
      <c r="BC157" s="181" t="str">
        <f t="shared" si="104"/>
        <v/>
      </c>
      <c r="BD157" s="181" t="str">
        <f ca="1">IF(ISNUMBER(A157),INDIRECT(CONCATENATE("'Instrument List'!F",(MATCH(E157,'Instrument List'!A:A,0))-0)),"")</f>
        <v/>
      </c>
    </row>
    <row r="158" spans="1:56">
      <c r="A158" s="223" t="str">
        <f t="shared" si="84"/>
        <v/>
      </c>
      <c r="B158" s="224"/>
      <c r="C158" s="225"/>
      <c r="D158" s="182"/>
      <c r="E158" s="182"/>
      <c r="F158" s="182"/>
      <c r="G158" s="203"/>
      <c r="H158" s="218"/>
      <c r="I158" s="213"/>
      <c r="J158" s="207"/>
      <c r="K158" s="213"/>
      <c r="L158" s="207"/>
      <c r="M158" s="213"/>
      <c r="N158" s="207"/>
      <c r="O158" s="183" t="str">
        <f t="shared" si="85"/>
        <v/>
      </c>
      <c r="P158" s="184"/>
      <c r="Q158" s="184"/>
      <c r="R158" s="275"/>
      <c r="S158" s="185" t="str">
        <f t="shared" si="86"/>
        <v/>
      </c>
      <c r="T158" s="185" t="str">
        <f t="shared" si="87"/>
        <v/>
      </c>
      <c r="U158" s="275"/>
      <c r="V158" s="275"/>
      <c r="W158" s="276" t="str">
        <f t="shared" si="88"/>
        <v/>
      </c>
      <c r="X158" s="276" t="str">
        <f t="shared" si="89"/>
        <v/>
      </c>
      <c r="Y158" s="276" t="str">
        <f t="shared" si="90"/>
        <v/>
      </c>
      <c r="Z158" s="275"/>
      <c r="AA158" s="184"/>
      <c r="AB158" s="184"/>
      <c r="AC158" s="185" t="str">
        <f t="shared" si="91"/>
        <v/>
      </c>
      <c r="AD158" s="185" t="str">
        <f t="shared" si="92"/>
        <v/>
      </c>
      <c r="AE158" s="186"/>
      <c r="AF158" s="187" t="str">
        <f t="shared" si="93"/>
        <v/>
      </c>
      <c r="AG158" s="182"/>
      <c r="AH158" s="184"/>
      <c r="AI158" s="184"/>
      <c r="AJ158" s="182"/>
      <c r="AK158" s="188" t="str">
        <f t="shared" si="94"/>
        <v/>
      </c>
      <c r="AL158" s="188" t="str">
        <f t="shared" si="95"/>
        <v/>
      </c>
      <c r="AM158" s="188" t="str">
        <f t="shared" si="96"/>
        <v/>
      </c>
      <c r="AN158" s="359" t="str">
        <f>IF(Overview!$K$17='Internal Calcs'!$P$22,IF(AK158="","",AK158),IF(Overview!$K$17='Internal Calcs'!$P$23,IF(AK158="","",AK158),IF(ISNUMBER(A158),(IF(F158="Short",G158-H158,H158-G158)*AZ158-AX158),"")))</f>
        <v/>
      </c>
      <c r="AO158" s="401" t="str">
        <f>IF(Overview!$K$17='Internal Calcs'!$P$22,IF(AL158="","",AL158),IF(Overview!$K$17='Internal Calcs'!$P$23,IF(AL158="","",AL158),IF(ISNUMBER(A158),IF(AL158="",(IF(F158="Short",G158-H158,H158-G158)*AZ158-AX158),(IF(F158="Short",G158-J158,J158-G158)*AZ158-AX158)),"")))</f>
        <v/>
      </c>
      <c r="AP158" s="359" t="str">
        <f>IF(Overview!$K$17='Internal Calcs'!$P$22,"",IF(Overview!$K$17='Internal Calcs'!$P$23,IF(AM158="","",AM158),IF(ISNUMBER(A158),IF(AM158="",(IF(F158="Short",G158-H158,H158-G158)*AZ158-AX158),(IF(F158="Short",G158-L158,L158-G158)*AZ158-AX158)),"")))</f>
        <v/>
      </c>
      <c r="AQ158" s="188" t="str">
        <f t="shared" si="97"/>
        <v/>
      </c>
      <c r="AR158" s="188" t="str">
        <f t="shared" si="98"/>
        <v/>
      </c>
      <c r="AS158" s="188" t="str">
        <f t="shared" si="99"/>
        <v/>
      </c>
      <c r="AT158" s="188" t="str">
        <f>IF(ISNUMBER(A158),MAX($AS$2:AS158)-AS158,"")</f>
        <v/>
      </c>
      <c r="AU158" s="189" t="str">
        <f t="shared" si="100"/>
        <v/>
      </c>
      <c r="AV158" s="190" t="str">
        <f t="shared" si="101"/>
        <v/>
      </c>
      <c r="AW158" s="190" t="str">
        <f t="shared" si="102"/>
        <v/>
      </c>
      <c r="AX158" s="191" t="str">
        <f ca="1">IF(ISNUMBER($A158),INDIRECT(CONCATENATE("'Instrument List'!B",(MATCH(E158,'Instrument List'!A:A,0))-0)),"")</f>
        <v/>
      </c>
      <c r="AY158" s="191" t="str">
        <f ca="1">IF(ISNUMBER($A158),INDIRECT(CONCATENATE("'Instrument List'!D",(MATCH(E158,'Instrument List'!A:A,0))-0)),"")</f>
        <v/>
      </c>
      <c r="AZ158" s="191" t="str">
        <f ca="1">IF(ISNUMBER($A158),INDIRECT(CONCATENATE("'Instrument List'!C",(MATCH(E158,'Instrument List'!A:A,0))-0)),"")</f>
        <v/>
      </c>
      <c r="BA158" s="192" t="str">
        <f ca="1">IF(ISNUMBER(A158),INDIRECT(CONCATENATE("'Instrument List'!E",(MATCH(E158,'Instrument List'!A:A,0))-0)),"")</f>
        <v/>
      </c>
      <c r="BB158" s="193" t="str">
        <f t="shared" si="103"/>
        <v/>
      </c>
      <c r="BC158" s="193" t="str">
        <f t="shared" si="104"/>
        <v/>
      </c>
      <c r="BD158" s="193" t="str">
        <f ca="1">IF(ISNUMBER(A158),INDIRECT(CONCATENATE("'Instrument List'!F",(MATCH(E158,'Instrument List'!A:A,0))-0)),"")</f>
        <v/>
      </c>
    </row>
    <row r="159" spans="1:56">
      <c r="A159" s="220" t="str">
        <f t="shared" si="84"/>
        <v/>
      </c>
      <c r="B159" s="221"/>
      <c r="C159" s="222"/>
      <c r="D159" s="169"/>
      <c r="E159" s="169"/>
      <c r="F159" s="169"/>
      <c r="G159" s="202"/>
      <c r="H159" s="217"/>
      <c r="I159" s="212"/>
      <c r="J159" s="206"/>
      <c r="K159" s="212"/>
      <c r="L159" s="206"/>
      <c r="M159" s="212"/>
      <c r="N159" s="206"/>
      <c r="O159" s="170" t="str">
        <f t="shared" si="85"/>
        <v/>
      </c>
      <c r="P159" s="171"/>
      <c r="Q159" s="171"/>
      <c r="R159" s="171"/>
      <c r="S159" s="172" t="str">
        <f t="shared" si="86"/>
        <v/>
      </c>
      <c r="T159" s="172" t="str">
        <f t="shared" si="87"/>
        <v/>
      </c>
      <c r="U159" s="171"/>
      <c r="V159" s="171"/>
      <c r="W159" s="173" t="str">
        <f t="shared" si="88"/>
        <v/>
      </c>
      <c r="X159" s="173" t="str">
        <f t="shared" si="89"/>
        <v/>
      </c>
      <c r="Y159" s="173" t="str">
        <f t="shared" si="90"/>
        <v/>
      </c>
      <c r="Z159" s="171"/>
      <c r="AA159" s="171"/>
      <c r="AB159" s="171"/>
      <c r="AC159" s="172" t="str">
        <f t="shared" si="91"/>
        <v/>
      </c>
      <c r="AD159" s="172" t="str">
        <f t="shared" si="92"/>
        <v/>
      </c>
      <c r="AE159" s="174"/>
      <c r="AF159" s="175" t="str">
        <f t="shared" si="93"/>
        <v/>
      </c>
      <c r="AG159" s="169"/>
      <c r="AH159" s="171"/>
      <c r="AI159" s="171"/>
      <c r="AJ159" s="169"/>
      <c r="AK159" s="176" t="str">
        <f t="shared" si="94"/>
        <v/>
      </c>
      <c r="AL159" s="176" t="str">
        <f t="shared" si="95"/>
        <v/>
      </c>
      <c r="AM159" s="176" t="str">
        <f t="shared" si="96"/>
        <v/>
      </c>
      <c r="AN159" s="359" t="str">
        <f>IF(Overview!$K$17='Internal Calcs'!$P$22,IF(AK159="","",AK159),IF(Overview!$K$17='Internal Calcs'!$P$23,IF(AK159="","",AK159),IF(ISNUMBER(A159),(IF(F159="Short",G159-H159,H159-G159)*AZ159-AX159),"")))</f>
        <v/>
      </c>
      <c r="AO159" s="401" t="str">
        <f>IF(Overview!$K$17='Internal Calcs'!$P$22,IF(AL159="","",AL159),IF(Overview!$K$17='Internal Calcs'!$P$23,IF(AL159="","",AL159),IF(ISNUMBER(A159),IF(AL159="",(IF(F159="Short",G159-H159,H159-G159)*AZ159-AX159),(IF(F159="Short",G159-J159,J159-G159)*AZ159-AX159)),"")))</f>
        <v/>
      </c>
      <c r="AP159" s="359" t="str">
        <f>IF(Overview!$K$17='Internal Calcs'!$P$22,"",IF(Overview!$K$17='Internal Calcs'!$P$23,IF(AM159="","",AM159),IF(ISNUMBER(A159),IF(AM159="",(IF(F159="Short",G159-H159,H159-G159)*AZ159-AX159),(IF(F159="Short",G159-L159,L159-G159)*AZ159-AX159)),"")))</f>
        <v/>
      </c>
      <c r="AQ159" s="176" t="str">
        <f t="shared" si="97"/>
        <v/>
      </c>
      <c r="AR159" s="176" t="str">
        <f t="shared" si="98"/>
        <v/>
      </c>
      <c r="AS159" s="176" t="str">
        <f t="shared" si="99"/>
        <v/>
      </c>
      <c r="AT159" s="176" t="str">
        <f>IF(ISNUMBER(A159),MAX($AS$2:AS159)-AS159,"")</f>
        <v/>
      </c>
      <c r="AU159" s="177" t="str">
        <f t="shared" si="100"/>
        <v/>
      </c>
      <c r="AV159" s="178" t="str">
        <f t="shared" si="101"/>
        <v/>
      </c>
      <c r="AW159" s="178" t="str">
        <f t="shared" si="102"/>
        <v/>
      </c>
      <c r="AX159" s="179" t="str">
        <f ca="1">IF(ISNUMBER($A159),INDIRECT(CONCATENATE("'Instrument List'!B",(MATCH(E159,'Instrument List'!A:A,0))-0)),"")</f>
        <v/>
      </c>
      <c r="AY159" s="179" t="str">
        <f ca="1">IF(ISNUMBER($A159),INDIRECT(CONCATENATE("'Instrument List'!D",(MATCH(E159,'Instrument List'!A:A,0))-0)),"")</f>
        <v/>
      </c>
      <c r="AZ159" s="179" t="str">
        <f ca="1">IF(ISNUMBER($A159),INDIRECT(CONCATENATE("'Instrument List'!C",(MATCH(E159,'Instrument List'!A:A,0))-0)),"")</f>
        <v/>
      </c>
      <c r="BA159" s="180" t="str">
        <f ca="1">IF(ISNUMBER(A159),INDIRECT(CONCATENATE("'Instrument List'!E",(MATCH(E159,'Instrument List'!A:A,0))-0)),"")</f>
        <v/>
      </c>
      <c r="BB159" s="181" t="str">
        <f t="shared" si="103"/>
        <v/>
      </c>
      <c r="BC159" s="181" t="str">
        <f t="shared" si="104"/>
        <v/>
      </c>
      <c r="BD159" s="181" t="str">
        <f ca="1">IF(ISNUMBER(A159),INDIRECT(CONCATENATE("'Instrument List'!F",(MATCH(E159,'Instrument List'!A:A,0))-0)),"")</f>
        <v/>
      </c>
    </row>
    <row r="160" spans="1:56">
      <c r="A160" s="223" t="str">
        <f t="shared" si="84"/>
        <v/>
      </c>
      <c r="B160" s="224"/>
      <c r="C160" s="225"/>
      <c r="D160" s="182"/>
      <c r="E160" s="182"/>
      <c r="F160" s="182"/>
      <c r="G160" s="203"/>
      <c r="H160" s="218"/>
      <c r="I160" s="213"/>
      <c r="J160" s="207"/>
      <c r="K160" s="213"/>
      <c r="L160" s="207"/>
      <c r="M160" s="213"/>
      <c r="N160" s="207"/>
      <c r="O160" s="183" t="str">
        <f t="shared" si="85"/>
        <v/>
      </c>
      <c r="P160" s="184"/>
      <c r="Q160" s="184"/>
      <c r="R160" s="275"/>
      <c r="S160" s="185" t="str">
        <f t="shared" si="86"/>
        <v/>
      </c>
      <c r="T160" s="185" t="str">
        <f t="shared" si="87"/>
        <v/>
      </c>
      <c r="U160" s="275"/>
      <c r="V160" s="275"/>
      <c r="W160" s="276" t="str">
        <f t="shared" si="88"/>
        <v/>
      </c>
      <c r="X160" s="276" t="str">
        <f t="shared" si="89"/>
        <v/>
      </c>
      <c r="Y160" s="276" t="str">
        <f t="shared" si="90"/>
        <v/>
      </c>
      <c r="Z160" s="275"/>
      <c r="AA160" s="184"/>
      <c r="AB160" s="184"/>
      <c r="AC160" s="185" t="str">
        <f t="shared" si="91"/>
        <v/>
      </c>
      <c r="AD160" s="185" t="str">
        <f t="shared" si="92"/>
        <v/>
      </c>
      <c r="AE160" s="186"/>
      <c r="AF160" s="187" t="str">
        <f t="shared" si="93"/>
        <v/>
      </c>
      <c r="AG160" s="182"/>
      <c r="AH160" s="184"/>
      <c r="AI160" s="184"/>
      <c r="AJ160" s="182"/>
      <c r="AK160" s="188" t="str">
        <f t="shared" si="94"/>
        <v/>
      </c>
      <c r="AL160" s="188" t="str">
        <f t="shared" si="95"/>
        <v/>
      </c>
      <c r="AM160" s="188" t="str">
        <f t="shared" si="96"/>
        <v/>
      </c>
      <c r="AN160" s="359" t="str">
        <f>IF(Overview!$K$17='Internal Calcs'!$P$22,IF(AK160="","",AK160),IF(Overview!$K$17='Internal Calcs'!$P$23,IF(AK160="","",AK160),IF(ISNUMBER(A160),(IF(F160="Short",G160-H160,H160-G160)*AZ160-AX160),"")))</f>
        <v/>
      </c>
      <c r="AO160" s="401" t="str">
        <f>IF(Overview!$K$17='Internal Calcs'!$P$22,IF(AL160="","",AL160),IF(Overview!$K$17='Internal Calcs'!$P$23,IF(AL160="","",AL160),IF(ISNUMBER(A160),IF(AL160="",(IF(F160="Short",G160-H160,H160-G160)*AZ160-AX160),(IF(F160="Short",G160-J160,J160-G160)*AZ160-AX160)),"")))</f>
        <v/>
      </c>
      <c r="AP160" s="359" t="str">
        <f>IF(Overview!$K$17='Internal Calcs'!$P$22,"",IF(Overview!$K$17='Internal Calcs'!$P$23,IF(AM160="","",AM160),IF(ISNUMBER(A160),IF(AM160="",(IF(F160="Short",G160-H160,H160-G160)*AZ160-AX160),(IF(F160="Short",G160-L160,L160-G160)*AZ160-AX160)),"")))</f>
        <v/>
      </c>
      <c r="AQ160" s="188" t="str">
        <f t="shared" si="97"/>
        <v/>
      </c>
      <c r="AR160" s="188" t="str">
        <f t="shared" si="98"/>
        <v/>
      </c>
      <c r="AS160" s="188" t="str">
        <f t="shared" si="99"/>
        <v/>
      </c>
      <c r="AT160" s="188" t="str">
        <f>IF(ISNUMBER(A160),MAX($AS$2:AS160)-AS160,"")</f>
        <v/>
      </c>
      <c r="AU160" s="189" t="str">
        <f t="shared" si="100"/>
        <v/>
      </c>
      <c r="AV160" s="190" t="str">
        <f t="shared" si="101"/>
        <v/>
      </c>
      <c r="AW160" s="190" t="str">
        <f t="shared" si="102"/>
        <v/>
      </c>
      <c r="AX160" s="191" t="str">
        <f ca="1">IF(ISNUMBER($A160),INDIRECT(CONCATENATE("'Instrument List'!B",(MATCH(E160,'Instrument List'!A:A,0))-0)),"")</f>
        <v/>
      </c>
      <c r="AY160" s="191" t="str">
        <f ca="1">IF(ISNUMBER($A160),INDIRECT(CONCATENATE("'Instrument List'!D",(MATCH(E160,'Instrument List'!A:A,0))-0)),"")</f>
        <v/>
      </c>
      <c r="AZ160" s="191" t="str">
        <f ca="1">IF(ISNUMBER($A160),INDIRECT(CONCATENATE("'Instrument List'!C",(MATCH(E160,'Instrument List'!A:A,0))-0)),"")</f>
        <v/>
      </c>
      <c r="BA160" s="192" t="str">
        <f ca="1">IF(ISNUMBER(A160),INDIRECT(CONCATENATE("'Instrument List'!E",(MATCH(E160,'Instrument List'!A:A,0))-0)),"")</f>
        <v/>
      </c>
      <c r="BB160" s="193" t="str">
        <f t="shared" si="103"/>
        <v/>
      </c>
      <c r="BC160" s="193" t="str">
        <f t="shared" si="104"/>
        <v/>
      </c>
      <c r="BD160" s="193" t="str">
        <f ca="1">IF(ISNUMBER(A160),INDIRECT(CONCATENATE("'Instrument List'!F",(MATCH(E160,'Instrument List'!A:A,0))-0)),"")</f>
        <v/>
      </c>
    </row>
    <row r="161" spans="1:56">
      <c r="A161" s="220" t="str">
        <f t="shared" si="84"/>
        <v/>
      </c>
      <c r="B161" s="221"/>
      <c r="C161" s="222"/>
      <c r="D161" s="169"/>
      <c r="E161" s="169"/>
      <c r="F161" s="169"/>
      <c r="G161" s="202"/>
      <c r="H161" s="217"/>
      <c r="I161" s="212"/>
      <c r="J161" s="206"/>
      <c r="K161" s="212"/>
      <c r="L161" s="206"/>
      <c r="M161" s="212"/>
      <c r="N161" s="206"/>
      <c r="O161" s="170" t="str">
        <f t="shared" si="85"/>
        <v/>
      </c>
      <c r="P161" s="171"/>
      <c r="Q161" s="171"/>
      <c r="R161" s="171"/>
      <c r="S161" s="172" t="str">
        <f t="shared" si="86"/>
        <v/>
      </c>
      <c r="T161" s="172" t="str">
        <f t="shared" si="87"/>
        <v/>
      </c>
      <c r="U161" s="171"/>
      <c r="V161" s="171"/>
      <c r="W161" s="173" t="str">
        <f t="shared" si="88"/>
        <v/>
      </c>
      <c r="X161" s="173" t="str">
        <f t="shared" si="89"/>
        <v/>
      </c>
      <c r="Y161" s="173" t="str">
        <f t="shared" si="90"/>
        <v/>
      </c>
      <c r="Z161" s="171"/>
      <c r="AA161" s="171"/>
      <c r="AB161" s="171"/>
      <c r="AC161" s="172" t="str">
        <f t="shared" si="91"/>
        <v/>
      </c>
      <c r="AD161" s="172" t="str">
        <f t="shared" si="92"/>
        <v/>
      </c>
      <c r="AE161" s="174"/>
      <c r="AF161" s="175" t="str">
        <f t="shared" si="93"/>
        <v/>
      </c>
      <c r="AG161" s="169"/>
      <c r="AH161" s="171"/>
      <c r="AI161" s="171"/>
      <c r="AJ161" s="169"/>
      <c r="AK161" s="176" t="str">
        <f t="shared" si="94"/>
        <v/>
      </c>
      <c r="AL161" s="176" t="str">
        <f t="shared" si="95"/>
        <v/>
      </c>
      <c r="AM161" s="176" t="str">
        <f t="shared" si="96"/>
        <v/>
      </c>
      <c r="AN161" s="359" t="str">
        <f>IF(Overview!$K$17='Internal Calcs'!$P$22,IF(AK161="","",AK161),IF(Overview!$K$17='Internal Calcs'!$P$23,IF(AK161="","",AK161),IF(ISNUMBER(A161),(IF(F161="Short",G161-H161,H161-G161)*AZ161-AX161),"")))</f>
        <v/>
      </c>
      <c r="AO161" s="401" t="str">
        <f>IF(Overview!$K$17='Internal Calcs'!$P$22,IF(AL161="","",AL161),IF(Overview!$K$17='Internal Calcs'!$P$23,IF(AL161="","",AL161),IF(ISNUMBER(A161),IF(AL161="",(IF(F161="Short",G161-H161,H161-G161)*AZ161-AX161),(IF(F161="Short",G161-J161,J161-G161)*AZ161-AX161)),"")))</f>
        <v/>
      </c>
      <c r="AP161" s="359" t="str">
        <f>IF(Overview!$K$17='Internal Calcs'!$P$22,"",IF(Overview!$K$17='Internal Calcs'!$P$23,IF(AM161="","",AM161),IF(ISNUMBER(A161),IF(AM161="",(IF(F161="Short",G161-H161,H161-G161)*AZ161-AX161),(IF(F161="Short",G161-L161,L161-G161)*AZ161-AX161)),"")))</f>
        <v/>
      </c>
      <c r="AQ161" s="176" t="str">
        <f t="shared" si="97"/>
        <v/>
      </c>
      <c r="AR161" s="176" t="str">
        <f t="shared" si="98"/>
        <v/>
      </c>
      <c r="AS161" s="176" t="str">
        <f t="shared" si="99"/>
        <v/>
      </c>
      <c r="AT161" s="176" t="str">
        <f>IF(ISNUMBER(A161),MAX($AS$2:AS161)-AS161,"")</f>
        <v/>
      </c>
      <c r="AU161" s="177" t="str">
        <f t="shared" si="100"/>
        <v/>
      </c>
      <c r="AV161" s="178" t="str">
        <f t="shared" si="101"/>
        <v/>
      </c>
      <c r="AW161" s="178" t="str">
        <f t="shared" si="102"/>
        <v/>
      </c>
      <c r="AX161" s="179" t="str">
        <f ca="1">IF(ISNUMBER($A161),INDIRECT(CONCATENATE("'Instrument List'!B",(MATCH(E161,'Instrument List'!A:A,0))-0)),"")</f>
        <v/>
      </c>
      <c r="AY161" s="179" t="str">
        <f ca="1">IF(ISNUMBER($A161),INDIRECT(CONCATENATE("'Instrument List'!D",(MATCH(E161,'Instrument List'!A:A,0))-0)),"")</f>
        <v/>
      </c>
      <c r="AZ161" s="179" t="str">
        <f ca="1">IF(ISNUMBER($A161),INDIRECT(CONCATENATE("'Instrument List'!C",(MATCH(E161,'Instrument List'!A:A,0))-0)),"")</f>
        <v/>
      </c>
      <c r="BA161" s="180" t="str">
        <f ca="1">IF(ISNUMBER(A161),INDIRECT(CONCATENATE("'Instrument List'!E",(MATCH(E161,'Instrument List'!A:A,0))-0)),"")</f>
        <v/>
      </c>
      <c r="BB161" s="181" t="str">
        <f t="shared" si="103"/>
        <v/>
      </c>
      <c r="BC161" s="181" t="str">
        <f t="shared" si="104"/>
        <v/>
      </c>
      <c r="BD161" s="181" t="str">
        <f ca="1">IF(ISNUMBER(A161),INDIRECT(CONCATENATE("'Instrument List'!F",(MATCH(E161,'Instrument List'!A:A,0))-0)),"")</f>
        <v/>
      </c>
    </row>
    <row r="162" spans="1:56">
      <c r="A162" s="223" t="str">
        <f t="shared" si="84"/>
        <v/>
      </c>
      <c r="B162" s="224"/>
      <c r="C162" s="225"/>
      <c r="D162" s="182"/>
      <c r="E162" s="182"/>
      <c r="F162" s="182"/>
      <c r="G162" s="203"/>
      <c r="H162" s="218"/>
      <c r="I162" s="213"/>
      <c r="J162" s="207"/>
      <c r="K162" s="213"/>
      <c r="L162" s="207"/>
      <c r="M162" s="213"/>
      <c r="N162" s="207"/>
      <c r="O162" s="183" t="str">
        <f t="shared" si="85"/>
        <v/>
      </c>
      <c r="P162" s="184"/>
      <c r="Q162" s="184"/>
      <c r="R162" s="275"/>
      <c r="S162" s="185" t="str">
        <f t="shared" si="86"/>
        <v/>
      </c>
      <c r="T162" s="185" t="str">
        <f t="shared" si="87"/>
        <v/>
      </c>
      <c r="U162" s="275"/>
      <c r="V162" s="275"/>
      <c r="W162" s="276" t="str">
        <f t="shared" si="88"/>
        <v/>
      </c>
      <c r="X162" s="276" t="str">
        <f t="shared" si="89"/>
        <v/>
      </c>
      <c r="Y162" s="276" t="str">
        <f t="shared" si="90"/>
        <v/>
      </c>
      <c r="Z162" s="275"/>
      <c r="AA162" s="184"/>
      <c r="AB162" s="184"/>
      <c r="AC162" s="185" t="str">
        <f t="shared" si="91"/>
        <v/>
      </c>
      <c r="AD162" s="185" t="str">
        <f t="shared" si="92"/>
        <v/>
      </c>
      <c r="AE162" s="186"/>
      <c r="AF162" s="187" t="str">
        <f t="shared" si="93"/>
        <v/>
      </c>
      <c r="AG162" s="182"/>
      <c r="AH162" s="184"/>
      <c r="AI162" s="184"/>
      <c r="AJ162" s="182"/>
      <c r="AK162" s="188" t="str">
        <f t="shared" si="94"/>
        <v/>
      </c>
      <c r="AL162" s="188" t="str">
        <f t="shared" si="95"/>
        <v/>
      </c>
      <c r="AM162" s="188" t="str">
        <f t="shared" si="96"/>
        <v/>
      </c>
      <c r="AN162" s="359" t="str">
        <f>IF(Overview!$K$17='Internal Calcs'!$P$22,IF(AK162="","",AK162),IF(Overview!$K$17='Internal Calcs'!$P$23,IF(AK162="","",AK162),IF(ISNUMBER(A162),(IF(F162="Short",G162-H162,H162-G162)*AZ162-AX162),"")))</f>
        <v/>
      </c>
      <c r="AO162" s="401" t="str">
        <f>IF(Overview!$K$17='Internal Calcs'!$P$22,IF(AL162="","",AL162),IF(Overview!$K$17='Internal Calcs'!$P$23,IF(AL162="","",AL162),IF(ISNUMBER(A162),IF(AL162="",(IF(F162="Short",G162-H162,H162-G162)*AZ162-AX162),(IF(F162="Short",G162-J162,J162-G162)*AZ162-AX162)),"")))</f>
        <v/>
      </c>
      <c r="AP162" s="359" t="str">
        <f>IF(Overview!$K$17='Internal Calcs'!$P$22,"",IF(Overview!$K$17='Internal Calcs'!$P$23,IF(AM162="","",AM162),IF(ISNUMBER(A162),IF(AM162="",(IF(F162="Short",G162-H162,H162-G162)*AZ162-AX162),(IF(F162="Short",G162-L162,L162-G162)*AZ162-AX162)),"")))</f>
        <v/>
      </c>
      <c r="AQ162" s="188" t="str">
        <f t="shared" si="97"/>
        <v/>
      </c>
      <c r="AR162" s="188" t="str">
        <f t="shared" si="98"/>
        <v/>
      </c>
      <c r="AS162" s="188" t="str">
        <f t="shared" si="99"/>
        <v/>
      </c>
      <c r="AT162" s="188" t="str">
        <f>IF(ISNUMBER(A162),MAX($AS$2:AS162)-AS162,"")</f>
        <v/>
      </c>
      <c r="AU162" s="189" t="str">
        <f t="shared" si="100"/>
        <v/>
      </c>
      <c r="AV162" s="190" t="str">
        <f t="shared" si="101"/>
        <v/>
      </c>
      <c r="AW162" s="190" t="str">
        <f t="shared" si="102"/>
        <v/>
      </c>
      <c r="AX162" s="191" t="str">
        <f ca="1">IF(ISNUMBER($A162),INDIRECT(CONCATENATE("'Instrument List'!B",(MATCH(E162,'Instrument List'!A:A,0))-0)),"")</f>
        <v/>
      </c>
      <c r="AY162" s="191" t="str">
        <f ca="1">IF(ISNUMBER($A162),INDIRECT(CONCATENATE("'Instrument List'!D",(MATCH(E162,'Instrument List'!A:A,0))-0)),"")</f>
        <v/>
      </c>
      <c r="AZ162" s="191" t="str">
        <f ca="1">IF(ISNUMBER($A162),INDIRECT(CONCATENATE("'Instrument List'!C",(MATCH(E162,'Instrument List'!A:A,0))-0)),"")</f>
        <v/>
      </c>
      <c r="BA162" s="192" t="str">
        <f ca="1">IF(ISNUMBER(A162),INDIRECT(CONCATENATE("'Instrument List'!E",(MATCH(E162,'Instrument List'!A:A,0))-0)),"")</f>
        <v/>
      </c>
      <c r="BB162" s="193" t="str">
        <f t="shared" si="103"/>
        <v/>
      </c>
      <c r="BC162" s="193" t="str">
        <f t="shared" si="104"/>
        <v/>
      </c>
      <c r="BD162" s="193" t="str">
        <f ca="1">IF(ISNUMBER(A162),INDIRECT(CONCATENATE("'Instrument List'!F",(MATCH(E162,'Instrument List'!A:A,0))-0)),"")</f>
        <v/>
      </c>
    </row>
    <row r="163" spans="1:56">
      <c r="A163" s="220" t="str">
        <f t="shared" si="84"/>
        <v/>
      </c>
      <c r="B163" s="221"/>
      <c r="C163" s="222"/>
      <c r="D163" s="169"/>
      <c r="E163" s="169"/>
      <c r="F163" s="169"/>
      <c r="G163" s="202"/>
      <c r="H163" s="217"/>
      <c r="I163" s="212"/>
      <c r="J163" s="206"/>
      <c r="K163" s="212"/>
      <c r="L163" s="206"/>
      <c r="M163" s="212"/>
      <c r="N163" s="206"/>
      <c r="O163" s="170" t="str">
        <f t="shared" si="85"/>
        <v/>
      </c>
      <c r="P163" s="171"/>
      <c r="Q163" s="171"/>
      <c r="R163" s="171"/>
      <c r="S163" s="172" t="str">
        <f t="shared" si="86"/>
        <v/>
      </c>
      <c r="T163" s="172" t="str">
        <f t="shared" si="87"/>
        <v/>
      </c>
      <c r="U163" s="171"/>
      <c r="V163" s="171"/>
      <c r="W163" s="173" t="str">
        <f t="shared" si="88"/>
        <v/>
      </c>
      <c r="X163" s="173" t="str">
        <f t="shared" si="89"/>
        <v/>
      </c>
      <c r="Y163" s="173" t="str">
        <f t="shared" si="90"/>
        <v/>
      </c>
      <c r="Z163" s="171"/>
      <c r="AA163" s="171"/>
      <c r="AB163" s="171"/>
      <c r="AC163" s="172" t="str">
        <f t="shared" si="91"/>
        <v/>
      </c>
      <c r="AD163" s="172" t="str">
        <f t="shared" si="92"/>
        <v/>
      </c>
      <c r="AE163" s="174"/>
      <c r="AF163" s="175" t="str">
        <f t="shared" si="93"/>
        <v/>
      </c>
      <c r="AG163" s="169"/>
      <c r="AH163" s="171"/>
      <c r="AI163" s="171"/>
      <c r="AJ163" s="169"/>
      <c r="AK163" s="176" t="str">
        <f t="shared" si="94"/>
        <v/>
      </c>
      <c r="AL163" s="176" t="str">
        <f t="shared" si="95"/>
        <v/>
      </c>
      <c r="AM163" s="176" t="str">
        <f t="shared" si="96"/>
        <v/>
      </c>
      <c r="AN163" s="359" t="str">
        <f>IF(Overview!$K$17='Internal Calcs'!$P$22,IF(AK163="","",AK163),IF(Overview!$K$17='Internal Calcs'!$P$23,IF(AK163="","",AK163),IF(ISNUMBER(A163),(IF(F163="Short",G163-H163,H163-G163)*AZ163-AX163),"")))</f>
        <v/>
      </c>
      <c r="AO163" s="401" t="str">
        <f>IF(Overview!$K$17='Internal Calcs'!$P$22,IF(AL163="","",AL163),IF(Overview!$K$17='Internal Calcs'!$P$23,IF(AL163="","",AL163),IF(ISNUMBER(A163),IF(AL163="",(IF(F163="Short",G163-H163,H163-G163)*AZ163-AX163),(IF(F163="Short",G163-J163,J163-G163)*AZ163-AX163)),"")))</f>
        <v/>
      </c>
      <c r="AP163" s="359" t="str">
        <f>IF(Overview!$K$17='Internal Calcs'!$P$22,"",IF(Overview!$K$17='Internal Calcs'!$P$23,IF(AM163="","",AM163),IF(ISNUMBER(A163),IF(AM163="",(IF(F163="Short",G163-H163,H163-G163)*AZ163-AX163),(IF(F163="Short",G163-L163,L163-G163)*AZ163-AX163)),"")))</f>
        <v/>
      </c>
      <c r="AQ163" s="176" t="str">
        <f t="shared" si="97"/>
        <v/>
      </c>
      <c r="AR163" s="176" t="str">
        <f t="shared" si="98"/>
        <v/>
      </c>
      <c r="AS163" s="176" t="str">
        <f t="shared" si="99"/>
        <v/>
      </c>
      <c r="AT163" s="176" t="str">
        <f>IF(ISNUMBER(A163),MAX($AS$2:AS163)-AS163,"")</f>
        <v/>
      </c>
      <c r="AU163" s="177" t="str">
        <f t="shared" si="100"/>
        <v/>
      </c>
      <c r="AV163" s="178" t="str">
        <f t="shared" si="101"/>
        <v/>
      </c>
      <c r="AW163" s="178" t="str">
        <f t="shared" si="102"/>
        <v/>
      </c>
      <c r="AX163" s="179" t="str">
        <f ca="1">IF(ISNUMBER($A163),INDIRECT(CONCATENATE("'Instrument List'!B",(MATCH(E163,'Instrument List'!A:A,0))-0)),"")</f>
        <v/>
      </c>
      <c r="AY163" s="179" t="str">
        <f ca="1">IF(ISNUMBER($A163),INDIRECT(CONCATENATE("'Instrument List'!D",(MATCH(E163,'Instrument List'!A:A,0))-0)),"")</f>
        <v/>
      </c>
      <c r="AZ163" s="179" t="str">
        <f ca="1">IF(ISNUMBER($A163),INDIRECT(CONCATENATE("'Instrument List'!C",(MATCH(E163,'Instrument List'!A:A,0))-0)),"")</f>
        <v/>
      </c>
      <c r="BA163" s="180" t="str">
        <f ca="1">IF(ISNUMBER(A163),INDIRECT(CONCATENATE("'Instrument List'!E",(MATCH(E163,'Instrument List'!A:A,0))-0)),"")</f>
        <v/>
      </c>
      <c r="BB163" s="181" t="str">
        <f t="shared" si="103"/>
        <v/>
      </c>
      <c r="BC163" s="181" t="str">
        <f t="shared" si="104"/>
        <v/>
      </c>
      <c r="BD163" s="181" t="str">
        <f ca="1">IF(ISNUMBER(A163),INDIRECT(CONCATENATE("'Instrument List'!F",(MATCH(E163,'Instrument List'!A:A,0))-0)),"")</f>
        <v/>
      </c>
    </row>
    <row r="164" spans="1:56">
      <c r="A164" s="223" t="str">
        <f t="shared" si="84"/>
        <v/>
      </c>
      <c r="B164" s="224"/>
      <c r="C164" s="225"/>
      <c r="D164" s="182"/>
      <c r="E164" s="182"/>
      <c r="F164" s="182"/>
      <c r="G164" s="203"/>
      <c r="H164" s="218"/>
      <c r="I164" s="213"/>
      <c r="J164" s="207"/>
      <c r="K164" s="213"/>
      <c r="L164" s="207"/>
      <c r="M164" s="213"/>
      <c r="N164" s="207"/>
      <c r="O164" s="183" t="str">
        <f t="shared" si="85"/>
        <v/>
      </c>
      <c r="P164" s="184"/>
      <c r="Q164" s="184"/>
      <c r="R164" s="275"/>
      <c r="S164" s="185" t="str">
        <f t="shared" si="86"/>
        <v/>
      </c>
      <c r="T164" s="185" t="str">
        <f t="shared" si="87"/>
        <v/>
      </c>
      <c r="U164" s="275"/>
      <c r="V164" s="275"/>
      <c r="W164" s="276" t="str">
        <f t="shared" si="88"/>
        <v/>
      </c>
      <c r="X164" s="276" t="str">
        <f t="shared" si="89"/>
        <v/>
      </c>
      <c r="Y164" s="276" t="str">
        <f t="shared" si="90"/>
        <v/>
      </c>
      <c r="Z164" s="275"/>
      <c r="AA164" s="184"/>
      <c r="AB164" s="184"/>
      <c r="AC164" s="185" t="str">
        <f t="shared" si="91"/>
        <v/>
      </c>
      <c r="AD164" s="185" t="str">
        <f t="shared" si="92"/>
        <v/>
      </c>
      <c r="AE164" s="186"/>
      <c r="AF164" s="187" t="str">
        <f t="shared" si="93"/>
        <v/>
      </c>
      <c r="AG164" s="182"/>
      <c r="AH164" s="184"/>
      <c r="AI164" s="184"/>
      <c r="AJ164" s="182"/>
      <c r="AK164" s="188" t="str">
        <f t="shared" si="94"/>
        <v/>
      </c>
      <c r="AL164" s="188" t="str">
        <f t="shared" si="95"/>
        <v/>
      </c>
      <c r="AM164" s="188" t="str">
        <f t="shared" si="96"/>
        <v/>
      </c>
      <c r="AN164" s="359" t="str">
        <f>IF(Overview!$K$17='Internal Calcs'!$P$22,IF(AK164="","",AK164),IF(Overview!$K$17='Internal Calcs'!$P$23,IF(AK164="","",AK164),IF(ISNUMBER(A164),(IF(F164="Short",G164-H164,H164-G164)*AZ164-AX164),"")))</f>
        <v/>
      </c>
      <c r="AO164" s="401" t="str">
        <f>IF(Overview!$K$17='Internal Calcs'!$P$22,IF(AL164="","",AL164),IF(Overview!$K$17='Internal Calcs'!$P$23,IF(AL164="","",AL164),IF(ISNUMBER(A164),IF(AL164="",(IF(F164="Short",G164-H164,H164-G164)*AZ164-AX164),(IF(F164="Short",G164-J164,J164-G164)*AZ164-AX164)),"")))</f>
        <v/>
      </c>
      <c r="AP164" s="359" t="str">
        <f>IF(Overview!$K$17='Internal Calcs'!$P$22,"",IF(Overview!$K$17='Internal Calcs'!$P$23,IF(AM164="","",AM164),IF(ISNUMBER(A164),IF(AM164="",(IF(F164="Short",G164-H164,H164-G164)*AZ164-AX164),(IF(F164="Short",G164-L164,L164-G164)*AZ164-AX164)),"")))</f>
        <v/>
      </c>
      <c r="AQ164" s="188" t="str">
        <f t="shared" si="97"/>
        <v/>
      </c>
      <c r="AR164" s="188" t="str">
        <f t="shared" si="98"/>
        <v/>
      </c>
      <c r="AS164" s="188" t="str">
        <f t="shared" si="99"/>
        <v/>
      </c>
      <c r="AT164" s="188" t="str">
        <f>IF(ISNUMBER(A164),MAX($AS$2:AS164)-AS164,"")</f>
        <v/>
      </c>
      <c r="AU164" s="189" t="str">
        <f t="shared" si="100"/>
        <v/>
      </c>
      <c r="AV164" s="190" t="str">
        <f t="shared" si="101"/>
        <v/>
      </c>
      <c r="AW164" s="190" t="str">
        <f t="shared" si="102"/>
        <v/>
      </c>
      <c r="AX164" s="191" t="str">
        <f ca="1">IF(ISNUMBER($A164),INDIRECT(CONCATENATE("'Instrument List'!B",(MATCH(E164,'Instrument List'!A:A,0))-0)),"")</f>
        <v/>
      </c>
      <c r="AY164" s="191" t="str">
        <f ca="1">IF(ISNUMBER($A164),INDIRECT(CONCATENATE("'Instrument List'!D",(MATCH(E164,'Instrument List'!A:A,0))-0)),"")</f>
        <v/>
      </c>
      <c r="AZ164" s="191" t="str">
        <f ca="1">IF(ISNUMBER($A164),INDIRECT(CONCATENATE("'Instrument List'!C",(MATCH(E164,'Instrument List'!A:A,0))-0)),"")</f>
        <v/>
      </c>
      <c r="BA164" s="192" t="str">
        <f ca="1">IF(ISNUMBER(A164),INDIRECT(CONCATENATE("'Instrument List'!E",(MATCH(E164,'Instrument List'!A:A,0))-0)),"")</f>
        <v/>
      </c>
      <c r="BB164" s="193" t="str">
        <f t="shared" si="103"/>
        <v/>
      </c>
      <c r="BC164" s="193" t="str">
        <f t="shared" si="104"/>
        <v/>
      </c>
      <c r="BD164" s="193" t="str">
        <f ca="1">IF(ISNUMBER(A164),INDIRECT(CONCATENATE("'Instrument List'!F",(MATCH(E164,'Instrument List'!A:A,0))-0)),"")</f>
        <v/>
      </c>
    </row>
    <row r="165" spans="1:56">
      <c r="A165" s="220" t="str">
        <f t="shared" si="84"/>
        <v/>
      </c>
      <c r="B165" s="221"/>
      <c r="C165" s="222"/>
      <c r="D165" s="169"/>
      <c r="E165" s="169"/>
      <c r="F165" s="169"/>
      <c r="G165" s="202"/>
      <c r="H165" s="217"/>
      <c r="I165" s="212"/>
      <c r="J165" s="206"/>
      <c r="K165" s="212"/>
      <c r="L165" s="206"/>
      <c r="M165" s="212"/>
      <c r="N165" s="206"/>
      <c r="O165" s="170" t="str">
        <f t="shared" si="85"/>
        <v/>
      </c>
      <c r="P165" s="171"/>
      <c r="Q165" s="171"/>
      <c r="R165" s="171"/>
      <c r="S165" s="172" t="str">
        <f t="shared" si="86"/>
        <v/>
      </c>
      <c r="T165" s="172" t="str">
        <f t="shared" si="87"/>
        <v/>
      </c>
      <c r="U165" s="171"/>
      <c r="V165" s="171"/>
      <c r="W165" s="173" t="str">
        <f t="shared" si="88"/>
        <v/>
      </c>
      <c r="X165" s="173" t="str">
        <f t="shared" si="89"/>
        <v/>
      </c>
      <c r="Y165" s="173" t="str">
        <f t="shared" si="90"/>
        <v/>
      </c>
      <c r="Z165" s="171"/>
      <c r="AA165" s="171"/>
      <c r="AB165" s="171"/>
      <c r="AC165" s="172" t="str">
        <f t="shared" si="91"/>
        <v/>
      </c>
      <c r="AD165" s="172" t="str">
        <f t="shared" si="92"/>
        <v/>
      </c>
      <c r="AE165" s="174"/>
      <c r="AF165" s="175" t="str">
        <f t="shared" si="93"/>
        <v/>
      </c>
      <c r="AG165" s="169"/>
      <c r="AH165" s="171"/>
      <c r="AI165" s="171"/>
      <c r="AJ165" s="169"/>
      <c r="AK165" s="176" t="str">
        <f t="shared" si="94"/>
        <v/>
      </c>
      <c r="AL165" s="176" t="str">
        <f t="shared" si="95"/>
        <v/>
      </c>
      <c r="AM165" s="176" t="str">
        <f t="shared" si="96"/>
        <v/>
      </c>
      <c r="AN165" s="359" t="str">
        <f>IF(Overview!$K$17='Internal Calcs'!$P$22,IF(AK165="","",AK165),IF(Overview!$K$17='Internal Calcs'!$P$23,IF(AK165="","",AK165),IF(ISNUMBER(A165),(IF(F165="Short",G165-H165,H165-G165)*AZ165-AX165),"")))</f>
        <v/>
      </c>
      <c r="AO165" s="401" t="str">
        <f>IF(Overview!$K$17='Internal Calcs'!$P$22,IF(AL165="","",AL165),IF(Overview!$K$17='Internal Calcs'!$P$23,IF(AL165="","",AL165),IF(ISNUMBER(A165),IF(AL165="",(IF(F165="Short",G165-H165,H165-G165)*AZ165-AX165),(IF(F165="Short",G165-J165,J165-G165)*AZ165-AX165)),"")))</f>
        <v/>
      </c>
      <c r="AP165" s="359" t="str">
        <f>IF(Overview!$K$17='Internal Calcs'!$P$22,"",IF(Overview!$K$17='Internal Calcs'!$P$23,IF(AM165="","",AM165),IF(ISNUMBER(A165),IF(AM165="",(IF(F165="Short",G165-H165,H165-G165)*AZ165-AX165),(IF(F165="Short",G165-L165,L165-G165)*AZ165-AX165)),"")))</f>
        <v/>
      </c>
      <c r="AQ165" s="176" t="str">
        <f t="shared" si="97"/>
        <v/>
      </c>
      <c r="AR165" s="176" t="str">
        <f t="shared" si="98"/>
        <v/>
      </c>
      <c r="AS165" s="176" t="str">
        <f t="shared" si="99"/>
        <v/>
      </c>
      <c r="AT165" s="176" t="str">
        <f>IF(ISNUMBER(A165),MAX($AS$2:AS165)-AS165,"")</f>
        <v/>
      </c>
      <c r="AU165" s="177" t="str">
        <f t="shared" si="100"/>
        <v/>
      </c>
      <c r="AV165" s="178" t="str">
        <f t="shared" si="101"/>
        <v/>
      </c>
      <c r="AW165" s="178" t="str">
        <f t="shared" si="102"/>
        <v/>
      </c>
      <c r="AX165" s="179" t="str">
        <f ca="1">IF(ISNUMBER($A165),INDIRECT(CONCATENATE("'Instrument List'!B",(MATCH(E165,'Instrument List'!A:A,0))-0)),"")</f>
        <v/>
      </c>
      <c r="AY165" s="179" t="str">
        <f ca="1">IF(ISNUMBER($A165),INDIRECT(CONCATENATE("'Instrument List'!D",(MATCH(E165,'Instrument List'!A:A,0))-0)),"")</f>
        <v/>
      </c>
      <c r="AZ165" s="179" t="str">
        <f ca="1">IF(ISNUMBER($A165),INDIRECT(CONCATENATE("'Instrument List'!C",(MATCH(E165,'Instrument List'!A:A,0))-0)),"")</f>
        <v/>
      </c>
      <c r="BA165" s="180" t="str">
        <f ca="1">IF(ISNUMBER(A165),INDIRECT(CONCATENATE("'Instrument List'!E",(MATCH(E165,'Instrument List'!A:A,0))-0)),"")</f>
        <v/>
      </c>
      <c r="BB165" s="181" t="str">
        <f t="shared" si="103"/>
        <v/>
      </c>
      <c r="BC165" s="181" t="str">
        <f t="shared" si="104"/>
        <v/>
      </c>
      <c r="BD165" s="181" t="str">
        <f ca="1">IF(ISNUMBER(A165),INDIRECT(CONCATENATE("'Instrument List'!F",(MATCH(E165,'Instrument List'!A:A,0))-0)),"")</f>
        <v/>
      </c>
    </row>
    <row r="166" spans="1:56">
      <c r="A166" s="223" t="str">
        <f t="shared" si="84"/>
        <v/>
      </c>
      <c r="B166" s="224"/>
      <c r="C166" s="225"/>
      <c r="D166" s="182"/>
      <c r="E166" s="182"/>
      <c r="F166" s="182"/>
      <c r="G166" s="203"/>
      <c r="H166" s="218"/>
      <c r="I166" s="213"/>
      <c r="J166" s="207"/>
      <c r="K166" s="213"/>
      <c r="L166" s="207"/>
      <c r="M166" s="213"/>
      <c r="N166" s="207"/>
      <c r="O166" s="183" t="str">
        <f t="shared" si="85"/>
        <v/>
      </c>
      <c r="P166" s="184"/>
      <c r="Q166" s="184"/>
      <c r="R166" s="275"/>
      <c r="S166" s="185" t="str">
        <f t="shared" si="86"/>
        <v/>
      </c>
      <c r="T166" s="185" t="str">
        <f t="shared" si="87"/>
        <v/>
      </c>
      <c r="U166" s="275"/>
      <c r="V166" s="275"/>
      <c r="W166" s="276" t="str">
        <f t="shared" si="88"/>
        <v/>
      </c>
      <c r="X166" s="276" t="str">
        <f t="shared" si="89"/>
        <v/>
      </c>
      <c r="Y166" s="276" t="str">
        <f t="shared" si="90"/>
        <v/>
      </c>
      <c r="Z166" s="275"/>
      <c r="AA166" s="184"/>
      <c r="AB166" s="184"/>
      <c r="AC166" s="185" t="str">
        <f t="shared" si="91"/>
        <v/>
      </c>
      <c r="AD166" s="185" t="str">
        <f t="shared" si="92"/>
        <v/>
      </c>
      <c r="AE166" s="186"/>
      <c r="AF166" s="187" t="str">
        <f t="shared" si="93"/>
        <v/>
      </c>
      <c r="AG166" s="182"/>
      <c r="AH166" s="184"/>
      <c r="AI166" s="184"/>
      <c r="AJ166" s="182"/>
      <c r="AK166" s="188" t="str">
        <f t="shared" si="94"/>
        <v/>
      </c>
      <c r="AL166" s="188" t="str">
        <f t="shared" si="95"/>
        <v/>
      </c>
      <c r="AM166" s="188" t="str">
        <f t="shared" si="96"/>
        <v/>
      </c>
      <c r="AN166" s="359" t="str">
        <f>IF(Overview!$K$17='Internal Calcs'!$P$22,IF(AK166="","",AK166),IF(Overview!$K$17='Internal Calcs'!$P$23,IF(AK166="","",AK166),IF(ISNUMBER(A166),(IF(F166="Short",G166-H166,H166-G166)*AZ166-AX166),"")))</f>
        <v/>
      </c>
      <c r="AO166" s="401" t="str">
        <f>IF(Overview!$K$17='Internal Calcs'!$P$22,IF(AL166="","",AL166),IF(Overview!$K$17='Internal Calcs'!$P$23,IF(AL166="","",AL166),IF(ISNUMBER(A166),IF(AL166="",(IF(F166="Short",G166-H166,H166-G166)*AZ166-AX166),(IF(F166="Short",G166-J166,J166-G166)*AZ166-AX166)),"")))</f>
        <v/>
      </c>
      <c r="AP166" s="359" t="str">
        <f>IF(Overview!$K$17='Internal Calcs'!$P$22,"",IF(Overview!$K$17='Internal Calcs'!$P$23,IF(AM166="","",AM166),IF(ISNUMBER(A166),IF(AM166="",(IF(F166="Short",G166-H166,H166-G166)*AZ166-AX166),(IF(F166="Short",G166-L166,L166-G166)*AZ166-AX166)),"")))</f>
        <v/>
      </c>
      <c r="AQ166" s="188" t="str">
        <f t="shared" si="97"/>
        <v/>
      </c>
      <c r="AR166" s="188" t="str">
        <f t="shared" si="98"/>
        <v/>
      </c>
      <c r="AS166" s="188" t="str">
        <f t="shared" si="99"/>
        <v/>
      </c>
      <c r="AT166" s="188" t="str">
        <f>IF(ISNUMBER(A166),MAX($AS$2:AS166)-AS166,"")</f>
        <v/>
      </c>
      <c r="AU166" s="189" t="str">
        <f t="shared" si="100"/>
        <v/>
      </c>
      <c r="AV166" s="190" t="str">
        <f t="shared" si="101"/>
        <v/>
      </c>
      <c r="AW166" s="190" t="str">
        <f t="shared" si="102"/>
        <v/>
      </c>
      <c r="AX166" s="191" t="str">
        <f ca="1">IF(ISNUMBER($A166),INDIRECT(CONCATENATE("'Instrument List'!B",(MATCH(E166,'Instrument List'!A:A,0))-0)),"")</f>
        <v/>
      </c>
      <c r="AY166" s="191" t="str">
        <f ca="1">IF(ISNUMBER($A166),INDIRECT(CONCATENATE("'Instrument List'!D",(MATCH(E166,'Instrument List'!A:A,0))-0)),"")</f>
        <v/>
      </c>
      <c r="AZ166" s="191" t="str">
        <f ca="1">IF(ISNUMBER($A166),INDIRECT(CONCATENATE("'Instrument List'!C",(MATCH(E166,'Instrument List'!A:A,0))-0)),"")</f>
        <v/>
      </c>
      <c r="BA166" s="192" t="str">
        <f ca="1">IF(ISNUMBER(A166),INDIRECT(CONCATENATE("'Instrument List'!E",(MATCH(E166,'Instrument List'!A:A,0))-0)),"")</f>
        <v/>
      </c>
      <c r="BB166" s="193" t="str">
        <f t="shared" si="103"/>
        <v/>
      </c>
      <c r="BC166" s="193" t="str">
        <f t="shared" si="104"/>
        <v/>
      </c>
      <c r="BD166" s="193" t="str">
        <f ca="1">IF(ISNUMBER(A166),INDIRECT(CONCATENATE("'Instrument List'!F",(MATCH(E166,'Instrument List'!A:A,0))-0)),"")</f>
        <v/>
      </c>
    </row>
    <row r="167" spans="1:56">
      <c r="A167" s="220" t="str">
        <f t="shared" si="84"/>
        <v/>
      </c>
      <c r="B167" s="221"/>
      <c r="C167" s="222"/>
      <c r="D167" s="169"/>
      <c r="E167" s="169"/>
      <c r="F167" s="169"/>
      <c r="G167" s="202"/>
      <c r="H167" s="217"/>
      <c r="I167" s="212"/>
      <c r="J167" s="206"/>
      <c r="K167" s="212"/>
      <c r="L167" s="206"/>
      <c r="M167" s="212"/>
      <c r="N167" s="206"/>
      <c r="O167" s="170" t="str">
        <f t="shared" si="85"/>
        <v/>
      </c>
      <c r="P167" s="171"/>
      <c r="Q167" s="171"/>
      <c r="R167" s="171"/>
      <c r="S167" s="172" t="str">
        <f t="shared" si="86"/>
        <v/>
      </c>
      <c r="T167" s="172" t="str">
        <f t="shared" si="87"/>
        <v/>
      </c>
      <c r="U167" s="171"/>
      <c r="V167" s="171"/>
      <c r="W167" s="173" t="str">
        <f t="shared" si="88"/>
        <v/>
      </c>
      <c r="X167" s="173" t="str">
        <f t="shared" si="89"/>
        <v/>
      </c>
      <c r="Y167" s="173" t="str">
        <f t="shared" si="90"/>
        <v/>
      </c>
      <c r="Z167" s="171"/>
      <c r="AA167" s="171"/>
      <c r="AB167" s="171"/>
      <c r="AC167" s="172" t="str">
        <f t="shared" si="91"/>
        <v/>
      </c>
      <c r="AD167" s="172" t="str">
        <f t="shared" si="92"/>
        <v/>
      </c>
      <c r="AE167" s="174"/>
      <c r="AF167" s="175" t="str">
        <f t="shared" si="93"/>
        <v/>
      </c>
      <c r="AG167" s="169"/>
      <c r="AH167" s="171"/>
      <c r="AI167" s="171"/>
      <c r="AJ167" s="169"/>
      <c r="AK167" s="176" t="str">
        <f t="shared" si="94"/>
        <v/>
      </c>
      <c r="AL167" s="176" t="str">
        <f t="shared" si="95"/>
        <v/>
      </c>
      <c r="AM167" s="176" t="str">
        <f t="shared" si="96"/>
        <v/>
      </c>
      <c r="AN167" s="359" t="str">
        <f>IF(Overview!$K$17='Internal Calcs'!$P$22,IF(AK167="","",AK167),IF(Overview!$K$17='Internal Calcs'!$P$23,IF(AK167="","",AK167),IF(ISNUMBER(A167),(IF(F167="Short",G167-H167,H167-G167)*AZ167-AX167),"")))</f>
        <v/>
      </c>
      <c r="AO167" s="401" t="str">
        <f>IF(Overview!$K$17='Internal Calcs'!$P$22,IF(AL167="","",AL167),IF(Overview!$K$17='Internal Calcs'!$P$23,IF(AL167="","",AL167),IF(ISNUMBER(A167),IF(AL167="",(IF(F167="Short",G167-H167,H167-G167)*AZ167-AX167),(IF(F167="Short",G167-J167,J167-G167)*AZ167-AX167)),"")))</f>
        <v/>
      </c>
      <c r="AP167" s="359" t="str">
        <f>IF(Overview!$K$17='Internal Calcs'!$P$22,"",IF(Overview!$K$17='Internal Calcs'!$P$23,IF(AM167="","",AM167),IF(ISNUMBER(A167),IF(AM167="",(IF(F167="Short",G167-H167,H167-G167)*AZ167-AX167),(IF(F167="Short",G167-L167,L167-G167)*AZ167-AX167)),"")))</f>
        <v/>
      </c>
      <c r="AQ167" s="176" t="str">
        <f t="shared" si="97"/>
        <v/>
      </c>
      <c r="AR167" s="176" t="str">
        <f t="shared" si="98"/>
        <v/>
      </c>
      <c r="AS167" s="176" t="str">
        <f t="shared" si="99"/>
        <v/>
      </c>
      <c r="AT167" s="176" t="str">
        <f>IF(ISNUMBER(A167),MAX($AS$2:AS167)-AS167,"")</f>
        <v/>
      </c>
      <c r="AU167" s="177" t="str">
        <f t="shared" si="100"/>
        <v/>
      </c>
      <c r="AV167" s="178" t="str">
        <f t="shared" si="101"/>
        <v/>
      </c>
      <c r="AW167" s="178" t="str">
        <f t="shared" si="102"/>
        <v/>
      </c>
      <c r="AX167" s="179" t="str">
        <f ca="1">IF(ISNUMBER($A167),INDIRECT(CONCATENATE("'Instrument List'!B",(MATCH(E167,'Instrument List'!A:A,0))-0)),"")</f>
        <v/>
      </c>
      <c r="AY167" s="179" t="str">
        <f ca="1">IF(ISNUMBER($A167),INDIRECT(CONCATENATE("'Instrument List'!D",(MATCH(E167,'Instrument List'!A:A,0))-0)),"")</f>
        <v/>
      </c>
      <c r="AZ167" s="179" t="str">
        <f ca="1">IF(ISNUMBER($A167),INDIRECT(CONCATENATE("'Instrument List'!C",(MATCH(E167,'Instrument List'!A:A,0))-0)),"")</f>
        <v/>
      </c>
      <c r="BA167" s="180" t="str">
        <f ca="1">IF(ISNUMBER(A167),INDIRECT(CONCATENATE("'Instrument List'!E",(MATCH(E167,'Instrument List'!A:A,0))-0)),"")</f>
        <v/>
      </c>
      <c r="BB167" s="181" t="str">
        <f t="shared" si="103"/>
        <v/>
      </c>
      <c r="BC167" s="181" t="str">
        <f t="shared" si="104"/>
        <v/>
      </c>
      <c r="BD167" s="181" t="str">
        <f ca="1">IF(ISNUMBER(A167),INDIRECT(CONCATENATE("'Instrument List'!F",(MATCH(E167,'Instrument List'!A:A,0))-0)),"")</f>
        <v/>
      </c>
    </row>
    <row r="168" spans="1:56">
      <c r="A168" s="223" t="str">
        <f t="shared" si="84"/>
        <v/>
      </c>
      <c r="B168" s="224"/>
      <c r="C168" s="225"/>
      <c r="D168" s="182"/>
      <c r="E168" s="182"/>
      <c r="F168" s="182"/>
      <c r="G168" s="203"/>
      <c r="H168" s="218"/>
      <c r="I168" s="213"/>
      <c r="J168" s="207"/>
      <c r="K168" s="213"/>
      <c r="L168" s="207"/>
      <c r="M168" s="213"/>
      <c r="N168" s="207"/>
      <c r="O168" s="183" t="str">
        <f t="shared" si="85"/>
        <v/>
      </c>
      <c r="P168" s="184"/>
      <c r="Q168" s="184"/>
      <c r="R168" s="275"/>
      <c r="S168" s="185" t="str">
        <f t="shared" si="86"/>
        <v/>
      </c>
      <c r="T168" s="185" t="str">
        <f t="shared" si="87"/>
        <v/>
      </c>
      <c r="U168" s="275"/>
      <c r="V168" s="275"/>
      <c r="W168" s="276" t="str">
        <f t="shared" si="88"/>
        <v/>
      </c>
      <c r="X168" s="276" t="str">
        <f t="shared" si="89"/>
        <v/>
      </c>
      <c r="Y168" s="276" t="str">
        <f t="shared" si="90"/>
        <v/>
      </c>
      <c r="Z168" s="275"/>
      <c r="AA168" s="184"/>
      <c r="AB168" s="184"/>
      <c r="AC168" s="185" t="str">
        <f t="shared" si="91"/>
        <v/>
      </c>
      <c r="AD168" s="185" t="str">
        <f t="shared" si="92"/>
        <v/>
      </c>
      <c r="AE168" s="186"/>
      <c r="AF168" s="187" t="str">
        <f t="shared" si="93"/>
        <v/>
      </c>
      <c r="AG168" s="182"/>
      <c r="AH168" s="184"/>
      <c r="AI168" s="184"/>
      <c r="AJ168" s="182"/>
      <c r="AK168" s="188" t="str">
        <f t="shared" si="94"/>
        <v/>
      </c>
      <c r="AL168" s="188" t="str">
        <f t="shared" si="95"/>
        <v/>
      </c>
      <c r="AM168" s="188" t="str">
        <f t="shared" si="96"/>
        <v/>
      </c>
      <c r="AN168" s="359" t="str">
        <f>IF(Overview!$K$17='Internal Calcs'!$P$22,IF(AK168="","",AK168),IF(Overview!$K$17='Internal Calcs'!$P$23,IF(AK168="","",AK168),IF(ISNUMBER(A168),(IF(F168="Short",G168-H168,H168-G168)*AZ168-AX168),"")))</f>
        <v/>
      </c>
      <c r="AO168" s="401" t="str">
        <f>IF(Overview!$K$17='Internal Calcs'!$P$22,IF(AL168="","",AL168),IF(Overview!$K$17='Internal Calcs'!$P$23,IF(AL168="","",AL168),IF(ISNUMBER(A168),IF(AL168="",(IF(F168="Short",G168-H168,H168-G168)*AZ168-AX168),(IF(F168="Short",G168-J168,J168-G168)*AZ168-AX168)),"")))</f>
        <v/>
      </c>
      <c r="AP168" s="359" t="str">
        <f>IF(Overview!$K$17='Internal Calcs'!$P$22,"",IF(Overview!$K$17='Internal Calcs'!$P$23,IF(AM168="","",AM168),IF(ISNUMBER(A168),IF(AM168="",(IF(F168="Short",G168-H168,H168-G168)*AZ168-AX168),(IF(F168="Short",G168-L168,L168-G168)*AZ168-AX168)),"")))</f>
        <v/>
      </c>
      <c r="AQ168" s="188" t="str">
        <f t="shared" si="97"/>
        <v/>
      </c>
      <c r="AR168" s="188" t="str">
        <f t="shared" si="98"/>
        <v/>
      </c>
      <c r="AS168" s="188" t="str">
        <f t="shared" si="99"/>
        <v/>
      </c>
      <c r="AT168" s="188" t="str">
        <f>IF(ISNUMBER(A168),MAX($AS$2:AS168)-AS168,"")</f>
        <v/>
      </c>
      <c r="AU168" s="189" t="str">
        <f t="shared" si="100"/>
        <v/>
      </c>
      <c r="AV168" s="190" t="str">
        <f t="shared" si="101"/>
        <v/>
      </c>
      <c r="AW168" s="190" t="str">
        <f t="shared" si="102"/>
        <v/>
      </c>
      <c r="AX168" s="191" t="str">
        <f ca="1">IF(ISNUMBER($A168),INDIRECT(CONCATENATE("'Instrument List'!B",(MATCH(E168,'Instrument List'!A:A,0))-0)),"")</f>
        <v/>
      </c>
      <c r="AY168" s="191" t="str">
        <f ca="1">IF(ISNUMBER($A168),INDIRECT(CONCATENATE("'Instrument List'!D",(MATCH(E168,'Instrument List'!A:A,0))-0)),"")</f>
        <v/>
      </c>
      <c r="AZ168" s="191" t="str">
        <f ca="1">IF(ISNUMBER($A168),INDIRECT(CONCATENATE("'Instrument List'!C",(MATCH(E168,'Instrument List'!A:A,0))-0)),"")</f>
        <v/>
      </c>
      <c r="BA168" s="192" t="str">
        <f ca="1">IF(ISNUMBER(A168),INDIRECT(CONCATENATE("'Instrument List'!E",(MATCH(E168,'Instrument List'!A:A,0))-0)),"")</f>
        <v/>
      </c>
      <c r="BB168" s="193" t="str">
        <f t="shared" si="103"/>
        <v/>
      </c>
      <c r="BC168" s="193" t="str">
        <f t="shared" si="104"/>
        <v/>
      </c>
      <c r="BD168" s="193" t="str">
        <f ca="1">IF(ISNUMBER(A168),INDIRECT(CONCATENATE("'Instrument List'!F",(MATCH(E168,'Instrument List'!A:A,0))-0)),"")</f>
        <v/>
      </c>
    </row>
    <row r="169" spans="1:56">
      <c r="A169" s="220" t="str">
        <f t="shared" si="84"/>
        <v/>
      </c>
      <c r="B169" s="221"/>
      <c r="C169" s="222"/>
      <c r="D169" s="169"/>
      <c r="E169" s="169"/>
      <c r="F169" s="169"/>
      <c r="G169" s="202"/>
      <c r="H169" s="217"/>
      <c r="I169" s="212"/>
      <c r="J169" s="206"/>
      <c r="K169" s="212"/>
      <c r="L169" s="206"/>
      <c r="M169" s="212"/>
      <c r="N169" s="206"/>
      <c r="O169" s="170" t="str">
        <f t="shared" si="85"/>
        <v/>
      </c>
      <c r="P169" s="171"/>
      <c r="Q169" s="171"/>
      <c r="R169" s="171"/>
      <c r="S169" s="172" t="str">
        <f t="shared" si="86"/>
        <v/>
      </c>
      <c r="T169" s="172" t="str">
        <f t="shared" si="87"/>
        <v/>
      </c>
      <c r="U169" s="171"/>
      <c r="V169" s="171"/>
      <c r="W169" s="173" t="str">
        <f t="shared" si="88"/>
        <v/>
      </c>
      <c r="X169" s="173" t="str">
        <f t="shared" si="89"/>
        <v/>
      </c>
      <c r="Y169" s="173" t="str">
        <f t="shared" si="90"/>
        <v/>
      </c>
      <c r="Z169" s="171"/>
      <c r="AA169" s="171"/>
      <c r="AB169" s="171"/>
      <c r="AC169" s="172" t="str">
        <f t="shared" si="91"/>
        <v/>
      </c>
      <c r="AD169" s="172" t="str">
        <f t="shared" si="92"/>
        <v/>
      </c>
      <c r="AE169" s="174"/>
      <c r="AF169" s="175" t="str">
        <f t="shared" si="93"/>
        <v/>
      </c>
      <c r="AG169" s="169"/>
      <c r="AH169" s="171"/>
      <c r="AI169" s="171"/>
      <c r="AJ169" s="169"/>
      <c r="AK169" s="176" t="str">
        <f t="shared" si="94"/>
        <v/>
      </c>
      <c r="AL169" s="176" t="str">
        <f t="shared" si="95"/>
        <v/>
      </c>
      <c r="AM169" s="176" t="str">
        <f t="shared" si="96"/>
        <v/>
      </c>
      <c r="AN169" s="359" t="str">
        <f>IF(Overview!$K$17='Internal Calcs'!$P$22,IF(AK169="","",AK169),IF(Overview!$K$17='Internal Calcs'!$P$23,IF(AK169="","",AK169),IF(ISNUMBER(A169),(IF(F169="Short",G169-H169,H169-G169)*AZ169-AX169),"")))</f>
        <v/>
      </c>
      <c r="AO169" s="401" t="str">
        <f>IF(Overview!$K$17='Internal Calcs'!$P$22,IF(AL169="","",AL169),IF(Overview!$K$17='Internal Calcs'!$P$23,IF(AL169="","",AL169),IF(ISNUMBER(A169),IF(AL169="",(IF(F169="Short",G169-H169,H169-G169)*AZ169-AX169),(IF(F169="Short",G169-J169,J169-G169)*AZ169-AX169)),"")))</f>
        <v/>
      </c>
      <c r="AP169" s="359" t="str">
        <f>IF(Overview!$K$17='Internal Calcs'!$P$22,"",IF(Overview!$K$17='Internal Calcs'!$P$23,IF(AM169="","",AM169),IF(ISNUMBER(A169),IF(AM169="",(IF(F169="Short",G169-H169,H169-G169)*AZ169-AX169),(IF(F169="Short",G169-L169,L169-G169)*AZ169-AX169)),"")))</f>
        <v/>
      </c>
      <c r="AQ169" s="176" t="str">
        <f t="shared" si="97"/>
        <v/>
      </c>
      <c r="AR169" s="176" t="str">
        <f t="shared" si="98"/>
        <v/>
      </c>
      <c r="AS169" s="176" t="str">
        <f t="shared" si="99"/>
        <v/>
      </c>
      <c r="AT169" s="176" t="str">
        <f>IF(ISNUMBER(A169),MAX($AS$2:AS169)-AS169,"")</f>
        <v/>
      </c>
      <c r="AU169" s="177" t="str">
        <f t="shared" si="100"/>
        <v/>
      </c>
      <c r="AV169" s="178" t="str">
        <f t="shared" si="101"/>
        <v/>
      </c>
      <c r="AW169" s="178" t="str">
        <f t="shared" si="102"/>
        <v/>
      </c>
      <c r="AX169" s="179" t="str">
        <f ca="1">IF(ISNUMBER($A169),INDIRECT(CONCATENATE("'Instrument List'!B",(MATCH(E169,'Instrument List'!A:A,0))-0)),"")</f>
        <v/>
      </c>
      <c r="AY169" s="179" t="str">
        <f ca="1">IF(ISNUMBER($A169),INDIRECT(CONCATENATE("'Instrument List'!D",(MATCH(E169,'Instrument List'!A:A,0))-0)),"")</f>
        <v/>
      </c>
      <c r="AZ169" s="179" t="str">
        <f ca="1">IF(ISNUMBER($A169),INDIRECT(CONCATENATE("'Instrument List'!C",(MATCH(E169,'Instrument List'!A:A,0))-0)),"")</f>
        <v/>
      </c>
      <c r="BA169" s="180" t="str">
        <f ca="1">IF(ISNUMBER(A169),INDIRECT(CONCATENATE("'Instrument List'!E",(MATCH(E169,'Instrument List'!A:A,0))-0)),"")</f>
        <v/>
      </c>
      <c r="BB169" s="181" t="str">
        <f t="shared" si="103"/>
        <v/>
      </c>
      <c r="BC169" s="181" t="str">
        <f t="shared" si="104"/>
        <v/>
      </c>
      <c r="BD169" s="181" t="str">
        <f ca="1">IF(ISNUMBER(A169),INDIRECT(CONCATENATE("'Instrument List'!F",(MATCH(E169,'Instrument List'!A:A,0))-0)),"")</f>
        <v/>
      </c>
    </row>
    <row r="170" spans="1:56">
      <c r="A170" s="223" t="str">
        <f t="shared" si="84"/>
        <v/>
      </c>
      <c r="B170" s="224"/>
      <c r="C170" s="225"/>
      <c r="D170" s="182"/>
      <c r="E170" s="182"/>
      <c r="F170" s="182"/>
      <c r="G170" s="203"/>
      <c r="H170" s="218"/>
      <c r="I170" s="213"/>
      <c r="J170" s="207"/>
      <c r="K170" s="213"/>
      <c r="L170" s="207"/>
      <c r="M170" s="213"/>
      <c r="N170" s="207"/>
      <c r="O170" s="183" t="str">
        <f t="shared" si="85"/>
        <v/>
      </c>
      <c r="P170" s="184"/>
      <c r="Q170" s="184"/>
      <c r="R170" s="275"/>
      <c r="S170" s="185" t="str">
        <f t="shared" si="86"/>
        <v/>
      </c>
      <c r="T170" s="185" t="str">
        <f t="shared" si="87"/>
        <v/>
      </c>
      <c r="U170" s="275"/>
      <c r="V170" s="275"/>
      <c r="W170" s="276" t="str">
        <f t="shared" si="88"/>
        <v/>
      </c>
      <c r="X170" s="276" t="str">
        <f t="shared" si="89"/>
        <v/>
      </c>
      <c r="Y170" s="276" t="str">
        <f t="shared" si="90"/>
        <v/>
      </c>
      <c r="Z170" s="275"/>
      <c r="AA170" s="184"/>
      <c r="AB170" s="184"/>
      <c r="AC170" s="185" t="str">
        <f t="shared" si="91"/>
        <v/>
      </c>
      <c r="AD170" s="185" t="str">
        <f t="shared" si="92"/>
        <v/>
      </c>
      <c r="AE170" s="186"/>
      <c r="AF170" s="187" t="str">
        <f t="shared" si="93"/>
        <v/>
      </c>
      <c r="AG170" s="182"/>
      <c r="AH170" s="184"/>
      <c r="AI170" s="184"/>
      <c r="AJ170" s="182"/>
      <c r="AK170" s="188" t="str">
        <f t="shared" si="94"/>
        <v/>
      </c>
      <c r="AL170" s="188" t="str">
        <f t="shared" si="95"/>
        <v/>
      </c>
      <c r="AM170" s="188" t="str">
        <f t="shared" si="96"/>
        <v/>
      </c>
      <c r="AN170" s="359" t="str">
        <f>IF(Overview!$K$17='Internal Calcs'!$P$22,IF(AK170="","",AK170),IF(Overview!$K$17='Internal Calcs'!$P$23,IF(AK170="","",AK170),IF(ISNUMBER(A170),(IF(F170="Short",G170-H170,H170-G170)*AZ170-AX170),"")))</f>
        <v/>
      </c>
      <c r="AO170" s="401" t="str">
        <f>IF(Overview!$K$17='Internal Calcs'!$P$22,IF(AL170="","",AL170),IF(Overview!$K$17='Internal Calcs'!$P$23,IF(AL170="","",AL170),IF(ISNUMBER(A170),IF(AL170="",(IF(F170="Short",G170-H170,H170-G170)*AZ170-AX170),(IF(F170="Short",G170-J170,J170-G170)*AZ170-AX170)),"")))</f>
        <v/>
      </c>
      <c r="AP170" s="359" t="str">
        <f>IF(Overview!$K$17='Internal Calcs'!$P$22,"",IF(Overview!$K$17='Internal Calcs'!$P$23,IF(AM170="","",AM170),IF(ISNUMBER(A170),IF(AM170="",(IF(F170="Short",G170-H170,H170-G170)*AZ170-AX170),(IF(F170="Short",G170-L170,L170-G170)*AZ170-AX170)),"")))</f>
        <v/>
      </c>
      <c r="AQ170" s="188" t="str">
        <f t="shared" si="97"/>
        <v/>
      </c>
      <c r="AR170" s="188" t="str">
        <f t="shared" si="98"/>
        <v/>
      </c>
      <c r="AS170" s="188" t="str">
        <f t="shared" si="99"/>
        <v/>
      </c>
      <c r="AT170" s="188" t="str">
        <f>IF(ISNUMBER(A170),MAX($AS$2:AS170)-AS170,"")</f>
        <v/>
      </c>
      <c r="AU170" s="189" t="str">
        <f t="shared" si="100"/>
        <v/>
      </c>
      <c r="AV170" s="190" t="str">
        <f t="shared" si="101"/>
        <v/>
      </c>
      <c r="AW170" s="190" t="str">
        <f t="shared" si="102"/>
        <v/>
      </c>
      <c r="AX170" s="191" t="str">
        <f ca="1">IF(ISNUMBER($A170),INDIRECT(CONCATENATE("'Instrument List'!B",(MATCH(E170,'Instrument List'!A:A,0))-0)),"")</f>
        <v/>
      </c>
      <c r="AY170" s="191" t="str">
        <f ca="1">IF(ISNUMBER($A170),INDIRECT(CONCATENATE("'Instrument List'!D",(MATCH(E170,'Instrument List'!A:A,0))-0)),"")</f>
        <v/>
      </c>
      <c r="AZ170" s="191" t="str">
        <f ca="1">IF(ISNUMBER($A170),INDIRECT(CONCATENATE("'Instrument List'!C",(MATCH(E170,'Instrument List'!A:A,0))-0)),"")</f>
        <v/>
      </c>
      <c r="BA170" s="192" t="str">
        <f ca="1">IF(ISNUMBER(A170),INDIRECT(CONCATENATE("'Instrument List'!E",(MATCH(E170,'Instrument List'!A:A,0))-0)),"")</f>
        <v/>
      </c>
      <c r="BB170" s="193" t="str">
        <f t="shared" si="103"/>
        <v/>
      </c>
      <c r="BC170" s="193" t="str">
        <f t="shared" si="104"/>
        <v/>
      </c>
      <c r="BD170" s="193" t="str">
        <f ca="1">IF(ISNUMBER(A170),INDIRECT(CONCATENATE("'Instrument List'!F",(MATCH(E170,'Instrument List'!A:A,0))-0)),"")</f>
        <v/>
      </c>
    </row>
    <row r="171" spans="1:56">
      <c r="A171" s="220" t="str">
        <f t="shared" si="84"/>
        <v/>
      </c>
      <c r="B171" s="221"/>
      <c r="C171" s="222"/>
      <c r="D171" s="169"/>
      <c r="E171" s="169"/>
      <c r="F171" s="169"/>
      <c r="G171" s="202"/>
      <c r="H171" s="217"/>
      <c r="I171" s="212"/>
      <c r="J171" s="206"/>
      <c r="K171" s="212"/>
      <c r="L171" s="206"/>
      <c r="M171" s="212"/>
      <c r="N171" s="206"/>
      <c r="O171" s="170" t="str">
        <f t="shared" si="85"/>
        <v/>
      </c>
      <c r="P171" s="171"/>
      <c r="Q171" s="171"/>
      <c r="R171" s="171"/>
      <c r="S171" s="172" t="str">
        <f t="shared" si="86"/>
        <v/>
      </c>
      <c r="T171" s="172" t="str">
        <f t="shared" si="87"/>
        <v/>
      </c>
      <c r="U171" s="171"/>
      <c r="V171" s="171"/>
      <c r="W171" s="173" t="str">
        <f t="shared" si="88"/>
        <v/>
      </c>
      <c r="X171" s="173" t="str">
        <f t="shared" si="89"/>
        <v/>
      </c>
      <c r="Y171" s="173" t="str">
        <f t="shared" si="90"/>
        <v/>
      </c>
      <c r="Z171" s="171"/>
      <c r="AA171" s="171"/>
      <c r="AB171" s="171"/>
      <c r="AC171" s="172" t="str">
        <f t="shared" si="91"/>
        <v/>
      </c>
      <c r="AD171" s="172" t="str">
        <f t="shared" si="92"/>
        <v/>
      </c>
      <c r="AE171" s="174"/>
      <c r="AF171" s="175" t="str">
        <f t="shared" si="93"/>
        <v/>
      </c>
      <c r="AG171" s="169"/>
      <c r="AH171" s="171"/>
      <c r="AI171" s="171"/>
      <c r="AJ171" s="169"/>
      <c r="AK171" s="176" t="str">
        <f t="shared" si="94"/>
        <v/>
      </c>
      <c r="AL171" s="176" t="str">
        <f t="shared" si="95"/>
        <v/>
      </c>
      <c r="AM171" s="176" t="str">
        <f t="shared" si="96"/>
        <v/>
      </c>
      <c r="AN171" s="359" t="str">
        <f>IF(Overview!$K$17='Internal Calcs'!$P$22,IF(AK171="","",AK171),IF(Overview!$K$17='Internal Calcs'!$P$23,IF(AK171="","",AK171),IF(ISNUMBER(A171),(IF(F171="Short",G171-H171,H171-G171)*AZ171-AX171),"")))</f>
        <v/>
      </c>
      <c r="AO171" s="401" t="str">
        <f>IF(Overview!$K$17='Internal Calcs'!$P$22,IF(AL171="","",AL171),IF(Overview!$K$17='Internal Calcs'!$P$23,IF(AL171="","",AL171),IF(ISNUMBER(A171),IF(AL171="",(IF(F171="Short",G171-H171,H171-G171)*AZ171-AX171),(IF(F171="Short",G171-J171,J171-G171)*AZ171-AX171)),"")))</f>
        <v/>
      </c>
      <c r="AP171" s="359" t="str">
        <f>IF(Overview!$K$17='Internal Calcs'!$P$22,"",IF(Overview!$K$17='Internal Calcs'!$P$23,IF(AM171="","",AM171),IF(ISNUMBER(A171),IF(AM171="",(IF(F171="Short",G171-H171,H171-G171)*AZ171-AX171),(IF(F171="Short",G171-L171,L171-G171)*AZ171-AX171)),"")))</f>
        <v/>
      </c>
      <c r="AQ171" s="176" t="str">
        <f t="shared" si="97"/>
        <v/>
      </c>
      <c r="AR171" s="176" t="str">
        <f t="shared" si="98"/>
        <v/>
      </c>
      <c r="AS171" s="176" t="str">
        <f t="shared" si="99"/>
        <v/>
      </c>
      <c r="AT171" s="176" t="str">
        <f>IF(ISNUMBER(A171),MAX($AS$2:AS171)-AS171,"")</f>
        <v/>
      </c>
      <c r="AU171" s="177" t="str">
        <f t="shared" si="100"/>
        <v/>
      </c>
      <c r="AV171" s="178" t="str">
        <f t="shared" si="101"/>
        <v/>
      </c>
      <c r="AW171" s="178" t="str">
        <f t="shared" si="102"/>
        <v/>
      </c>
      <c r="AX171" s="179" t="str">
        <f ca="1">IF(ISNUMBER($A171),INDIRECT(CONCATENATE("'Instrument List'!B",(MATCH(E171,'Instrument List'!A:A,0))-0)),"")</f>
        <v/>
      </c>
      <c r="AY171" s="179" t="str">
        <f ca="1">IF(ISNUMBER($A171),INDIRECT(CONCATENATE("'Instrument List'!D",(MATCH(E171,'Instrument List'!A:A,0))-0)),"")</f>
        <v/>
      </c>
      <c r="AZ171" s="179" t="str">
        <f ca="1">IF(ISNUMBER($A171),INDIRECT(CONCATENATE("'Instrument List'!C",(MATCH(E171,'Instrument List'!A:A,0))-0)),"")</f>
        <v/>
      </c>
      <c r="BA171" s="180" t="str">
        <f ca="1">IF(ISNUMBER(A171),INDIRECT(CONCATENATE("'Instrument List'!E",(MATCH(E171,'Instrument List'!A:A,0))-0)),"")</f>
        <v/>
      </c>
      <c r="BB171" s="181" t="str">
        <f t="shared" si="103"/>
        <v/>
      </c>
      <c r="BC171" s="181" t="str">
        <f t="shared" si="104"/>
        <v/>
      </c>
      <c r="BD171" s="181" t="str">
        <f ca="1">IF(ISNUMBER(A171),INDIRECT(CONCATENATE("'Instrument List'!F",(MATCH(E171,'Instrument List'!A:A,0))-0)),"")</f>
        <v/>
      </c>
    </row>
    <row r="172" spans="1:56">
      <c r="A172" s="223" t="str">
        <f t="shared" si="84"/>
        <v/>
      </c>
      <c r="B172" s="224"/>
      <c r="C172" s="225"/>
      <c r="D172" s="182"/>
      <c r="E172" s="182"/>
      <c r="F172" s="182"/>
      <c r="G172" s="203"/>
      <c r="H172" s="218"/>
      <c r="I172" s="213"/>
      <c r="J172" s="207"/>
      <c r="K172" s="213"/>
      <c r="L172" s="207"/>
      <c r="M172" s="213"/>
      <c r="N172" s="207"/>
      <c r="O172" s="183" t="str">
        <f t="shared" si="85"/>
        <v/>
      </c>
      <c r="P172" s="184"/>
      <c r="Q172" s="184"/>
      <c r="R172" s="275"/>
      <c r="S172" s="185" t="str">
        <f t="shared" si="86"/>
        <v/>
      </c>
      <c r="T172" s="185" t="str">
        <f t="shared" si="87"/>
        <v/>
      </c>
      <c r="U172" s="275"/>
      <c r="V172" s="275"/>
      <c r="W172" s="276" t="str">
        <f t="shared" si="88"/>
        <v/>
      </c>
      <c r="X172" s="276" t="str">
        <f t="shared" si="89"/>
        <v/>
      </c>
      <c r="Y172" s="276" t="str">
        <f t="shared" si="90"/>
        <v/>
      </c>
      <c r="Z172" s="275"/>
      <c r="AA172" s="184"/>
      <c r="AB172" s="184"/>
      <c r="AC172" s="185" t="str">
        <f t="shared" si="91"/>
        <v/>
      </c>
      <c r="AD172" s="185" t="str">
        <f t="shared" si="92"/>
        <v/>
      </c>
      <c r="AE172" s="186"/>
      <c r="AF172" s="187" t="str">
        <f t="shared" si="93"/>
        <v/>
      </c>
      <c r="AG172" s="182"/>
      <c r="AH172" s="184"/>
      <c r="AI172" s="184"/>
      <c r="AJ172" s="182"/>
      <c r="AK172" s="188" t="str">
        <f t="shared" si="94"/>
        <v/>
      </c>
      <c r="AL172" s="188" t="str">
        <f t="shared" si="95"/>
        <v/>
      </c>
      <c r="AM172" s="188" t="str">
        <f t="shared" si="96"/>
        <v/>
      </c>
      <c r="AN172" s="359" t="str">
        <f>IF(Overview!$K$17='Internal Calcs'!$P$22,IF(AK172="","",AK172),IF(Overview!$K$17='Internal Calcs'!$P$23,IF(AK172="","",AK172),IF(ISNUMBER(A172),(IF(F172="Short",G172-H172,H172-G172)*AZ172-AX172),"")))</f>
        <v/>
      </c>
      <c r="AO172" s="401" t="str">
        <f>IF(Overview!$K$17='Internal Calcs'!$P$22,IF(AL172="","",AL172),IF(Overview!$K$17='Internal Calcs'!$P$23,IF(AL172="","",AL172),IF(ISNUMBER(A172),IF(AL172="",(IF(F172="Short",G172-H172,H172-G172)*AZ172-AX172),(IF(F172="Short",G172-J172,J172-G172)*AZ172-AX172)),"")))</f>
        <v/>
      </c>
      <c r="AP172" s="359" t="str">
        <f>IF(Overview!$K$17='Internal Calcs'!$P$22,"",IF(Overview!$K$17='Internal Calcs'!$P$23,IF(AM172="","",AM172),IF(ISNUMBER(A172),IF(AM172="",(IF(F172="Short",G172-H172,H172-G172)*AZ172-AX172),(IF(F172="Short",G172-L172,L172-G172)*AZ172-AX172)),"")))</f>
        <v/>
      </c>
      <c r="AQ172" s="188" t="str">
        <f t="shared" si="97"/>
        <v/>
      </c>
      <c r="AR172" s="188" t="str">
        <f t="shared" si="98"/>
        <v/>
      </c>
      <c r="AS172" s="188" t="str">
        <f t="shared" si="99"/>
        <v/>
      </c>
      <c r="AT172" s="188" t="str">
        <f>IF(ISNUMBER(A172),MAX($AS$2:AS172)-AS172,"")</f>
        <v/>
      </c>
      <c r="AU172" s="189" t="str">
        <f t="shared" si="100"/>
        <v/>
      </c>
      <c r="AV172" s="190" t="str">
        <f t="shared" si="101"/>
        <v/>
      </c>
      <c r="AW172" s="190" t="str">
        <f t="shared" si="102"/>
        <v/>
      </c>
      <c r="AX172" s="191" t="str">
        <f ca="1">IF(ISNUMBER($A172),INDIRECT(CONCATENATE("'Instrument List'!B",(MATCH(E172,'Instrument List'!A:A,0))-0)),"")</f>
        <v/>
      </c>
      <c r="AY172" s="191" t="str">
        <f ca="1">IF(ISNUMBER($A172),INDIRECT(CONCATENATE("'Instrument List'!D",(MATCH(E172,'Instrument List'!A:A,0))-0)),"")</f>
        <v/>
      </c>
      <c r="AZ172" s="191" t="str">
        <f ca="1">IF(ISNUMBER($A172),INDIRECT(CONCATENATE("'Instrument List'!C",(MATCH(E172,'Instrument List'!A:A,0))-0)),"")</f>
        <v/>
      </c>
      <c r="BA172" s="192" t="str">
        <f ca="1">IF(ISNUMBER(A172),INDIRECT(CONCATENATE("'Instrument List'!E",(MATCH(E172,'Instrument List'!A:A,0))-0)),"")</f>
        <v/>
      </c>
      <c r="BB172" s="193" t="str">
        <f t="shared" si="103"/>
        <v/>
      </c>
      <c r="BC172" s="193" t="str">
        <f t="shared" si="104"/>
        <v/>
      </c>
      <c r="BD172" s="193" t="str">
        <f ca="1">IF(ISNUMBER(A172),INDIRECT(CONCATENATE("'Instrument List'!F",(MATCH(E172,'Instrument List'!A:A,0))-0)),"")</f>
        <v/>
      </c>
    </row>
    <row r="173" spans="1:56">
      <c r="A173" s="220" t="str">
        <f t="shared" si="84"/>
        <v/>
      </c>
      <c r="B173" s="221"/>
      <c r="C173" s="222"/>
      <c r="D173" s="169"/>
      <c r="E173" s="169"/>
      <c r="F173" s="169"/>
      <c r="G173" s="202"/>
      <c r="H173" s="217"/>
      <c r="I173" s="212"/>
      <c r="J173" s="206"/>
      <c r="K173" s="212"/>
      <c r="L173" s="206"/>
      <c r="M173" s="212"/>
      <c r="N173" s="206"/>
      <c r="O173" s="170" t="str">
        <f t="shared" si="85"/>
        <v/>
      </c>
      <c r="P173" s="171"/>
      <c r="Q173" s="171"/>
      <c r="R173" s="171"/>
      <c r="S173" s="172" t="str">
        <f t="shared" si="86"/>
        <v/>
      </c>
      <c r="T173" s="172" t="str">
        <f t="shared" si="87"/>
        <v/>
      </c>
      <c r="U173" s="171"/>
      <c r="V173" s="171"/>
      <c r="W173" s="173" t="str">
        <f t="shared" si="88"/>
        <v/>
      </c>
      <c r="X173" s="173" t="str">
        <f t="shared" si="89"/>
        <v/>
      </c>
      <c r="Y173" s="173" t="str">
        <f t="shared" si="90"/>
        <v/>
      </c>
      <c r="Z173" s="171"/>
      <c r="AA173" s="171"/>
      <c r="AB173" s="171"/>
      <c r="AC173" s="172" t="str">
        <f t="shared" si="91"/>
        <v/>
      </c>
      <c r="AD173" s="172" t="str">
        <f t="shared" si="92"/>
        <v/>
      </c>
      <c r="AE173" s="174"/>
      <c r="AF173" s="175" t="str">
        <f t="shared" si="93"/>
        <v/>
      </c>
      <c r="AG173" s="169"/>
      <c r="AH173" s="171"/>
      <c r="AI173" s="171"/>
      <c r="AJ173" s="169"/>
      <c r="AK173" s="176" t="str">
        <f t="shared" si="94"/>
        <v/>
      </c>
      <c r="AL173" s="176" t="str">
        <f t="shared" si="95"/>
        <v/>
      </c>
      <c r="AM173" s="176" t="str">
        <f t="shared" si="96"/>
        <v/>
      </c>
      <c r="AN173" s="359" t="str">
        <f>IF(Overview!$K$17='Internal Calcs'!$P$22,IF(AK173="","",AK173),IF(Overview!$K$17='Internal Calcs'!$P$23,IF(AK173="","",AK173),IF(ISNUMBER(A173),(IF(F173="Short",G173-H173,H173-G173)*AZ173-AX173),"")))</f>
        <v/>
      </c>
      <c r="AO173" s="401" t="str">
        <f>IF(Overview!$K$17='Internal Calcs'!$P$22,IF(AL173="","",AL173),IF(Overview!$K$17='Internal Calcs'!$P$23,IF(AL173="","",AL173),IF(ISNUMBER(A173),IF(AL173="",(IF(F173="Short",G173-H173,H173-G173)*AZ173-AX173),(IF(F173="Short",G173-J173,J173-G173)*AZ173-AX173)),"")))</f>
        <v/>
      </c>
      <c r="AP173" s="359" t="str">
        <f>IF(Overview!$K$17='Internal Calcs'!$P$22,"",IF(Overview!$K$17='Internal Calcs'!$P$23,IF(AM173="","",AM173),IF(ISNUMBER(A173),IF(AM173="",(IF(F173="Short",G173-H173,H173-G173)*AZ173-AX173),(IF(F173="Short",G173-L173,L173-G173)*AZ173-AX173)),"")))</f>
        <v/>
      </c>
      <c r="AQ173" s="176" t="str">
        <f t="shared" si="97"/>
        <v/>
      </c>
      <c r="AR173" s="176" t="str">
        <f t="shared" si="98"/>
        <v/>
      </c>
      <c r="AS173" s="176" t="str">
        <f t="shared" si="99"/>
        <v/>
      </c>
      <c r="AT173" s="176" t="str">
        <f>IF(ISNUMBER(A173),MAX($AS$2:AS173)-AS173,"")</f>
        <v/>
      </c>
      <c r="AU173" s="177" t="str">
        <f t="shared" si="100"/>
        <v/>
      </c>
      <c r="AV173" s="178" t="str">
        <f t="shared" si="101"/>
        <v/>
      </c>
      <c r="AW173" s="178" t="str">
        <f t="shared" si="102"/>
        <v/>
      </c>
      <c r="AX173" s="179" t="str">
        <f ca="1">IF(ISNUMBER($A173),INDIRECT(CONCATENATE("'Instrument List'!B",(MATCH(E173,'Instrument List'!A:A,0))-0)),"")</f>
        <v/>
      </c>
      <c r="AY173" s="179" t="str">
        <f ca="1">IF(ISNUMBER($A173),INDIRECT(CONCATENATE("'Instrument List'!D",(MATCH(E173,'Instrument List'!A:A,0))-0)),"")</f>
        <v/>
      </c>
      <c r="AZ173" s="179" t="str">
        <f ca="1">IF(ISNUMBER($A173),INDIRECT(CONCATENATE("'Instrument List'!C",(MATCH(E173,'Instrument List'!A:A,0))-0)),"")</f>
        <v/>
      </c>
      <c r="BA173" s="180" t="str">
        <f ca="1">IF(ISNUMBER(A173),INDIRECT(CONCATENATE("'Instrument List'!E",(MATCH(E173,'Instrument List'!A:A,0))-0)),"")</f>
        <v/>
      </c>
      <c r="BB173" s="181" t="str">
        <f t="shared" si="103"/>
        <v/>
      </c>
      <c r="BC173" s="181" t="str">
        <f t="shared" si="104"/>
        <v/>
      </c>
      <c r="BD173" s="181" t="str">
        <f ca="1">IF(ISNUMBER(A173),INDIRECT(CONCATENATE("'Instrument List'!F",(MATCH(E173,'Instrument List'!A:A,0))-0)),"")</f>
        <v/>
      </c>
    </row>
    <row r="174" spans="1:56">
      <c r="A174" s="223" t="str">
        <f t="shared" si="84"/>
        <v/>
      </c>
      <c r="B174" s="224"/>
      <c r="C174" s="225"/>
      <c r="D174" s="182"/>
      <c r="E174" s="182"/>
      <c r="F174" s="182"/>
      <c r="G174" s="203"/>
      <c r="H174" s="218"/>
      <c r="I174" s="213"/>
      <c r="J174" s="207"/>
      <c r="K174" s="213"/>
      <c r="L174" s="207"/>
      <c r="M174" s="213"/>
      <c r="N174" s="207"/>
      <c r="O174" s="183" t="str">
        <f t="shared" si="85"/>
        <v/>
      </c>
      <c r="P174" s="184"/>
      <c r="Q174" s="184"/>
      <c r="R174" s="275"/>
      <c r="S174" s="185" t="str">
        <f t="shared" si="86"/>
        <v/>
      </c>
      <c r="T174" s="185" t="str">
        <f t="shared" si="87"/>
        <v/>
      </c>
      <c r="U174" s="275"/>
      <c r="V174" s="275"/>
      <c r="W174" s="276" t="str">
        <f t="shared" si="88"/>
        <v/>
      </c>
      <c r="X174" s="276" t="str">
        <f t="shared" si="89"/>
        <v/>
      </c>
      <c r="Y174" s="276" t="str">
        <f t="shared" si="90"/>
        <v/>
      </c>
      <c r="Z174" s="275"/>
      <c r="AA174" s="184"/>
      <c r="AB174" s="184"/>
      <c r="AC174" s="185" t="str">
        <f t="shared" si="91"/>
        <v/>
      </c>
      <c r="AD174" s="185" t="str">
        <f t="shared" si="92"/>
        <v/>
      </c>
      <c r="AE174" s="186"/>
      <c r="AF174" s="187" t="str">
        <f t="shared" si="93"/>
        <v/>
      </c>
      <c r="AG174" s="182"/>
      <c r="AH174" s="184"/>
      <c r="AI174" s="184"/>
      <c r="AJ174" s="182"/>
      <c r="AK174" s="188" t="str">
        <f t="shared" si="94"/>
        <v/>
      </c>
      <c r="AL174" s="188" t="str">
        <f t="shared" si="95"/>
        <v/>
      </c>
      <c r="AM174" s="188" t="str">
        <f t="shared" si="96"/>
        <v/>
      </c>
      <c r="AN174" s="359" t="str">
        <f>IF(Overview!$K$17='Internal Calcs'!$P$22,IF(AK174="","",AK174),IF(Overview!$K$17='Internal Calcs'!$P$23,IF(AK174="","",AK174),IF(ISNUMBER(A174),(IF(F174="Short",G174-H174,H174-G174)*AZ174-AX174),"")))</f>
        <v/>
      </c>
      <c r="AO174" s="401" t="str">
        <f>IF(Overview!$K$17='Internal Calcs'!$P$22,IF(AL174="","",AL174),IF(Overview!$K$17='Internal Calcs'!$P$23,IF(AL174="","",AL174),IF(ISNUMBER(A174),IF(AL174="",(IF(F174="Short",G174-H174,H174-G174)*AZ174-AX174),(IF(F174="Short",G174-J174,J174-G174)*AZ174-AX174)),"")))</f>
        <v/>
      </c>
      <c r="AP174" s="359" t="str">
        <f>IF(Overview!$K$17='Internal Calcs'!$P$22,"",IF(Overview!$K$17='Internal Calcs'!$P$23,IF(AM174="","",AM174),IF(ISNUMBER(A174),IF(AM174="",(IF(F174="Short",G174-H174,H174-G174)*AZ174-AX174),(IF(F174="Short",G174-L174,L174-G174)*AZ174-AX174)),"")))</f>
        <v/>
      </c>
      <c r="AQ174" s="188" t="str">
        <f t="shared" si="97"/>
        <v/>
      </c>
      <c r="AR174" s="188" t="str">
        <f t="shared" si="98"/>
        <v/>
      </c>
      <c r="AS174" s="188" t="str">
        <f t="shared" si="99"/>
        <v/>
      </c>
      <c r="AT174" s="188" t="str">
        <f>IF(ISNUMBER(A174),MAX($AS$2:AS174)-AS174,"")</f>
        <v/>
      </c>
      <c r="AU174" s="189" t="str">
        <f t="shared" si="100"/>
        <v/>
      </c>
      <c r="AV174" s="190" t="str">
        <f t="shared" si="101"/>
        <v/>
      </c>
      <c r="AW174" s="190" t="str">
        <f t="shared" si="102"/>
        <v/>
      </c>
      <c r="AX174" s="191" t="str">
        <f ca="1">IF(ISNUMBER($A174),INDIRECT(CONCATENATE("'Instrument List'!B",(MATCH(E174,'Instrument List'!A:A,0))-0)),"")</f>
        <v/>
      </c>
      <c r="AY174" s="191" t="str">
        <f ca="1">IF(ISNUMBER($A174),INDIRECT(CONCATENATE("'Instrument List'!D",(MATCH(E174,'Instrument List'!A:A,0))-0)),"")</f>
        <v/>
      </c>
      <c r="AZ174" s="191" t="str">
        <f ca="1">IF(ISNUMBER($A174),INDIRECT(CONCATENATE("'Instrument List'!C",(MATCH(E174,'Instrument List'!A:A,0))-0)),"")</f>
        <v/>
      </c>
      <c r="BA174" s="192" t="str">
        <f ca="1">IF(ISNUMBER(A174),INDIRECT(CONCATENATE("'Instrument List'!E",(MATCH(E174,'Instrument List'!A:A,0))-0)),"")</f>
        <v/>
      </c>
      <c r="BB174" s="193" t="str">
        <f t="shared" si="103"/>
        <v/>
      </c>
      <c r="BC174" s="193" t="str">
        <f t="shared" si="104"/>
        <v/>
      </c>
      <c r="BD174" s="193" t="str">
        <f ca="1">IF(ISNUMBER(A174),INDIRECT(CONCATENATE("'Instrument List'!F",(MATCH(E174,'Instrument List'!A:A,0))-0)),"")</f>
        <v/>
      </c>
    </row>
    <row r="175" spans="1:56">
      <c r="A175" s="220" t="str">
        <f t="shared" si="84"/>
        <v/>
      </c>
      <c r="B175" s="221"/>
      <c r="C175" s="222"/>
      <c r="D175" s="169"/>
      <c r="E175" s="169"/>
      <c r="F175" s="169"/>
      <c r="G175" s="202"/>
      <c r="H175" s="217"/>
      <c r="I175" s="212"/>
      <c r="J175" s="206"/>
      <c r="K175" s="212"/>
      <c r="L175" s="206"/>
      <c r="M175" s="212"/>
      <c r="N175" s="206"/>
      <c r="O175" s="170" t="str">
        <f t="shared" si="85"/>
        <v/>
      </c>
      <c r="P175" s="171"/>
      <c r="Q175" s="171"/>
      <c r="R175" s="171"/>
      <c r="S175" s="172" t="str">
        <f t="shared" si="86"/>
        <v/>
      </c>
      <c r="T175" s="172" t="str">
        <f t="shared" si="87"/>
        <v/>
      </c>
      <c r="U175" s="171"/>
      <c r="V175" s="171"/>
      <c r="W175" s="173" t="str">
        <f t="shared" si="88"/>
        <v/>
      </c>
      <c r="X175" s="173" t="str">
        <f t="shared" si="89"/>
        <v/>
      </c>
      <c r="Y175" s="173" t="str">
        <f t="shared" si="90"/>
        <v/>
      </c>
      <c r="Z175" s="171"/>
      <c r="AA175" s="171"/>
      <c r="AB175" s="171"/>
      <c r="AC175" s="172" t="str">
        <f t="shared" si="91"/>
        <v/>
      </c>
      <c r="AD175" s="172" t="str">
        <f t="shared" si="92"/>
        <v/>
      </c>
      <c r="AE175" s="174"/>
      <c r="AF175" s="175" t="str">
        <f t="shared" si="93"/>
        <v/>
      </c>
      <c r="AG175" s="169"/>
      <c r="AH175" s="171"/>
      <c r="AI175" s="171"/>
      <c r="AJ175" s="169"/>
      <c r="AK175" s="176" t="str">
        <f t="shared" si="94"/>
        <v/>
      </c>
      <c r="AL175" s="176" t="str">
        <f t="shared" si="95"/>
        <v/>
      </c>
      <c r="AM175" s="176" t="str">
        <f t="shared" si="96"/>
        <v/>
      </c>
      <c r="AN175" s="359" t="str">
        <f>IF(Overview!$K$17='Internal Calcs'!$P$22,IF(AK175="","",AK175),IF(Overview!$K$17='Internal Calcs'!$P$23,IF(AK175="","",AK175),IF(ISNUMBER(A175),(IF(F175="Short",G175-H175,H175-G175)*AZ175-AX175),"")))</f>
        <v/>
      </c>
      <c r="AO175" s="401" t="str">
        <f>IF(Overview!$K$17='Internal Calcs'!$P$22,IF(AL175="","",AL175),IF(Overview!$K$17='Internal Calcs'!$P$23,IF(AL175="","",AL175),IF(ISNUMBER(A175),IF(AL175="",(IF(F175="Short",G175-H175,H175-G175)*AZ175-AX175),(IF(F175="Short",G175-J175,J175-G175)*AZ175-AX175)),"")))</f>
        <v/>
      </c>
      <c r="AP175" s="359" t="str">
        <f>IF(Overview!$K$17='Internal Calcs'!$P$22,"",IF(Overview!$K$17='Internal Calcs'!$P$23,IF(AM175="","",AM175),IF(ISNUMBER(A175),IF(AM175="",(IF(F175="Short",G175-H175,H175-G175)*AZ175-AX175),(IF(F175="Short",G175-L175,L175-G175)*AZ175-AX175)),"")))</f>
        <v/>
      </c>
      <c r="AQ175" s="176" t="str">
        <f t="shared" si="97"/>
        <v/>
      </c>
      <c r="AR175" s="176" t="str">
        <f t="shared" si="98"/>
        <v/>
      </c>
      <c r="AS175" s="176" t="str">
        <f t="shared" si="99"/>
        <v/>
      </c>
      <c r="AT175" s="176" t="str">
        <f>IF(ISNUMBER(A175),MAX($AS$2:AS175)-AS175,"")</f>
        <v/>
      </c>
      <c r="AU175" s="177" t="str">
        <f t="shared" si="100"/>
        <v/>
      </c>
      <c r="AV175" s="178" t="str">
        <f t="shared" si="101"/>
        <v/>
      </c>
      <c r="AW175" s="178" t="str">
        <f t="shared" si="102"/>
        <v/>
      </c>
      <c r="AX175" s="179" t="str">
        <f ca="1">IF(ISNUMBER($A175),INDIRECT(CONCATENATE("'Instrument List'!B",(MATCH(E175,'Instrument List'!A:A,0))-0)),"")</f>
        <v/>
      </c>
      <c r="AY175" s="179" t="str">
        <f ca="1">IF(ISNUMBER($A175),INDIRECT(CONCATENATE("'Instrument List'!D",(MATCH(E175,'Instrument List'!A:A,0))-0)),"")</f>
        <v/>
      </c>
      <c r="AZ175" s="179" t="str">
        <f ca="1">IF(ISNUMBER($A175),INDIRECT(CONCATENATE("'Instrument List'!C",(MATCH(E175,'Instrument List'!A:A,0))-0)),"")</f>
        <v/>
      </c>
      <c r="BA175" s="180" t="str">
        <f ca="1">IF(ISNUMBER(A175),INDIRECT(CONCATENATE("'Instrument List'!E",(MATCH(E175,'Instrument List'!A:A,0))-0)),"")</f>
        <v/>
      </c>
      <c r="BB175" s="181" t="str">
        <f t="shared" si="103"/>
        <v/>
      </c>
      <c r="BC175" s="181" t="str">
        <f t="shared" si="104"/>
        <v/>
      </c>
      <c r="BD175" s="181" t="str">
        <f ca="1">IF(ISNUMBER(A175),INDIRECT(CONCATENATE("'Instrument List'!F",(MATCH(E175,'Instrument List'!A:A,0))-0)),"")</f>
        <v/>
      </c>
    </row>
    <row r="176" spans="1:56">
      <c r="A176" s="223" t="str">
        <f t="shared" si="84"/>
        <v/>
      </c>
      <c r="B176" s="224"/>
      <c r="C176" s="225"/>
      <c r="D176" s="182"/>
      <c r="E176" s="182"/>
      <c r="F176" s="182"/>
      <c r="G176" s="203"/>
      <c r="H176" s="218"/>
      <c r="I176" s="213"/>
      <c r="J176" s="207"/>
      <c r="K176" s="213"/>
      <c r="L176" s="207"/>
      <c r="M176" s="213"/>
      <c r="N176" s="207"/>
      <c r="O176" s="183" t="str">
        <f t="shared" si="85"/>
        <v/>
      </c>
      <c r="P176" s="184"/>
      <c r="Q176" s="184"/>
      <c r="R176" s="275"/>
      <c r="S176" s="185" t="str">
        <f t="shared" si="86"/>
        <v/>
      </c>
      <c r="T176" s="185" t="str">
        <f t="shared" si="87"/>
        <v/>
      </c>
      <c r="U176" s="275"/>
      <c r="V176" s="275"/>
      <c r="W176" s="276" t="str">
        <f t="shared" si="88"/>
        <v/>
      </c>
      <c r="X176" s="276" t="str">
        <f t="shared" si="89"/>
        <v/>
      </c>
      <c r="Y176" s="276" t="str">
        <f t="shared" si="90"/>
        <v/>
      </c>
      <c r="Z176" s="275"/>
      <c r="AA176" s="184"/>
      <c r="AB176" s="184"/>
      <c r="AC176" s="185" t="str">
        <f t="shared" si="91"/>
        <v/>
      </c>
      <c r="AD176" s="185" t="str">
        <f t="shared" si="92"/>
        <v/>
      </c>
      <c r="AE176" s="186"/>
      <c r="AF176" s="187" t="str">
        <f t="shared" si="93"/>
        <v/>
      </c>
      <c r="AG176" s="182"/>
      <c r="AH176" s="184"/>
      <c r="AI176" s="184"/>
      <c r="AJ176" s="182"/>
      <c r="AK176" s="188" t="str">
        <f t="shared" si="94"/>
        <v/>
      </c>
      <c r="AL176" s="188" t="str">
        <f t="shared" si="95"/>
        <v/>
      </c>
      <c r="AM176" s="188" t="str">
        <f t="shared" si="96"/>
        <v/>
      </c>
      <c r="AN176" s="359" t="str">
        <f>IF(Overview!$K$17='Internal Calcs'!$P$22,IF(AK176="","",AK176),IF(Overview!$K$17='Internal Calcs'!$P$23,IF(AK176="","",AK176),IF(ISNUMBER(A176),(IF(F176="Short",G176-H176,H176-G176)*AZ176-AX176),"")))</f>
        <v/>
      </c>
      <c r="AO176" s="401" t="str">
        <f>IF(Overview!$K$17='Internal Calcs'!$P$22,IF(AL176="","",AL176),IF(Overview!$K$17='Internal Calcs'!$P$23,IF(AL176="","",AL176),IF(ISNUMBER(A176),IF(AL176="",(IF(F176="Short",G176-H176,H176-G176)*AZ176-AX176),(IF(F176="Short",G176-J176,J176-G176)*AZ176-AX176)),"")))</f>
        <v/>
      </c>
      <c r="AP176" s="359" t="str">
        <f>IF(Overview!$K$17='Internal Calcs'!$P$22,"",IF(Overview!$K$17='Internal Calcs'!$P$23,IF(AM176="","",AM176),IF(ISNUMBER(A176),IF(AM176="",(IF(F176="Short",G176-H176,H176-G176)*AZ176-AX176),(IF(F176="Short",G176-L176,L176-G176)*AZ176-AX176)),"")))</f>
        <v/>
      </c>
      <c r="AQ176" s="188" t="str">
        <f t="shared" si="97"/>
        <v/>
      </c>
      <c r="AR176" s="188" t="str">
        <f t="shared" si="98"/>
        <v/>
      </c>
      <c r="AS176" s="188" t="str">
        <f t="shared" si="99"/>
        <v/>
      </c>
      <c r="AT176" s="188" t="str">
        <f>IF(ISNUMBER(A176),MAX($AS$2:AS176)-AS176,"")</f>
        <v/>
      </c>
      <c r="AU176" s="189" t="str">
        <f t="shared" si="100"/>
        <v/>
      </c>
      <c r="AV176" s="190" t="str">
        <f t="shared" si="101"/>
        <v/>
      </c>
      <c r="AW176" s="190" t="str">
        <f t="shared" si="102"/>
        <v/>
      </c>
      <c r="AX176" s="191" t="str">
        <f ca="1">IF(ISNUMBER($A176),INDIRECT(CONCATENATE("'Instrument List'!B",(MATCH(E176,'Instrument List'!A:A,0))-0)),"")</f>
        <v/>
      </c>
      <c r="AY176" s="191" t="str">
        <f ca="1">IF(ISNUMBER($A176),INDIRECT(CONCATENATE("'Instrument List'!D",(MATCH(E176,'Instrument List'!A:A,0))-0)),"")</f>
        <v/>
      </c>
      <c r="AZ176" s="191" t="str">
        <f ca="1">IF(ISNUMBER($A176),INDIRECT(CONCATENATE("'Instrument List'!C",(MATCH(E176,'Instrument List'!A:A,0))-0)),"")</f>
        <v/>
      </c>
      <c r="BA176" s="192" t="str">
        <f ca="1">IF(ISNUMBER(A176),INDIRECT(CONCATENATE("'Instrument List'!E",(MATCH(E176,'Instrument List'!A:A,0))-0)),"")</f>
        <v/>
      </c>
      <c r="BB176" s="193" t="str">
        <f t="shared" si="103"/>
        <v/>
      </c>
      <c r="BC176" s="193" t="str">
        <f t="shared" si="104"/>
        <v/>
      </c>
      <c r="BD176" s="193" t="str">
        <f ca="1">IF(ISNUMBER(A176),INDIRECT(CONCATENATE("'Instrument List'!F",(MATCH(E176,'Instrument List'!A:A,0))-0)),"")</f>
        <v/>
      </c>
    </row>
    <row r="177" spans="1:56">
      <c r="A177" s="220" t="str">
        <f t="shared" si="84"/>
        <v/>
      </c>
      <c r="B177" s="221"/>
      <c r="C177" s="222"/>
      <c r="D177" s="169"/>
      <c r="E177" s="169"/>
      <c r="F177" s="169"/>
      <c r="G177" s="202"/>
      <c r="H177" s="217"/>
      <c r="I177" s="212"/>
      <c r="J177" s="206"/>
      <c r="K177" s="212"/>
      <c r="L177" s="206"/>
      <c r="M177" s="212"/>
      <c r="N177" s="206"/>
      <c r="O177" s="170" t="str">
        <f t="shared" si="85"/>
        <v/>
      </c>
      <c r="P177" s="171"/>
      <c r="Q177" s="171"/>
      <c r="R177" s="171"/>
      <c r="S177" s="172" t="str">
        <f t="shared" si="86"/>
        <v/>
      </c>
      <c r="T177" s="172" t="str">
        <f t="shared" si="87"/>
        <v/>
      </c>
      <c r="U177" s="171"/>
      <c r="V177" s="171"/>
      <c r="W177" s="173" t="str">
        <f t="shared" si="88"/>
        <v/>
      </c>
      <c r="X177" s="173" t="str">
        <f t="shared" si="89"/>
        <v/>
      </c>
      <c r="Y177" s="173" t="str">
        <f t="shared" si="90"/>
        <v/>
      </c>
      <c r="Z177" s="171"/>
      <c r="AA177" s="171"/>
      <c r="AB177" s="171"/>
      <c r="AC177" s="172" t="str">
        <f t="shared" si="91"/>
        <v/>
      </c>
      <c r="AD177" s="172" t="str">
        <f t="shared" si="92"/>
        <v/>
      </c>
      <c r="AE177" s="174"/>
      <c r="AF177" s="175" t="str">
        <f t="shared" si="93"/>
        <v/>
      </c>
      <c r="AG177" s="169"/>
      <c r="AH177" s="171"/>
      <c r="AI177" s="171"/>
      <c r="AJ177" s="169"/>
      <c r="AK177" s="176" t="str">
        <f t="shared" si="94"/>
        <v/>
      </c>
      <c r="AL177" s="176" t="str">
        <f t="shared" si="95"/>
        <v/>
      </c>
      <c r="AM177" s="176" t="str">
        <f t="shared" si="96"/>
        <v/>
      </c>
      <c r="AN177" s="359" t="str">
        <f>IF(Overview!$K$17='Internal Calcs'!$P$22,IF(AK177="","",AK177),IF(Overview!$K$17='Internal Calcs'!$P$23,IF(AK177="","",AK177),IF(ISNUMBER(A177),(IF(F177="Short",G177-H177,H177-G177)*AZ177-AX177),"")))</f>
        <v/>
      </c>
      <c r="AO177" s="401" t="str">
        <f>IF(Overview!$K$17='Internal Calcs'!$P$22,IF(AL177="","",AL177),IF(Overview!$K$17='Internal Calcs'!$P$23,IF(AL177="","",AL177),IF(ISNUMBER(A177),IF(AL177="",(IF(F177="Short",G177-H177,H177-G177)*AZ177-AX177),(IF(F177="Short",G177-J177,J177-G177)*AZ177-AX177)),"")))</f>
        <v/>
      </c>
      <c r="AP177" s="359" t="str">
        <f>IF(Overview!$K$17='Internal Calcs'!$P$22,"",IF(Overview!$K$17='Internal Calcs'!$P$23,IF(AM177="","",AM177),IF(ISNUMBER(A177),IF(AM177="",(IF(F177="Short",G177-H177,H177-G177)*AZ177-AX177),(IF(F177="Short",G177-L177,L177-G177)*AZ177-AX177)),"")))</f>
        <v/>
      </c>
      <c r="AQ177" s="176" t="str">
        <f t="shared" si="97"/>
        <v/>
      </c>
      <c r="AR177" s="176" t="str">
        <f t="shared" si="98"/>
        <v/>
      </c>
      <c r="AS177" s="176" t="str">
        <f t="shared" si="99"/>
        <v/>
      </c>
      <c r="AT177" s="176" t="str">
        <f>IF(ISNUMBER(A177),MAX($AS$2:AS177)-AS177,"")</f>
        <v/>
      </c>
      <c r="AU177" s="177" t="str">
        <f t="shared" si="100"/>
        <v/>
      </c>
      <c r="AV177" s="178" t="str">
        <f t="shared" si="101"/>
        <v/>
      </c>
      <c r="AW177" s="178" t="str">
        <f t="shared" si="102"/>
        <v/>
      </c>
      <c r="AX177" s="179" t="str">
        <f ca="1">IF(ISNUMBER($A177),INDIRECT(CONCATENATE("'Instrument List'!B",(MATCH(E177,'Instrument List'!A:A,0))-0)),"")</f>
        <v/>
      </c>
      <c r="AY177" s="179" t="str">
        <f ca="1">IF(ISNUMBER($A177),INDIRECT(CONCATENATE("'Instrument List'!D",(MATCH(E177,'Instrument List'!A:A,0))-0)),"")</f>
        <v/>
      </c>
      <c r="AZ177" s="179" t="str">
        <f ca="1">IF(ISNUMBER($A177),INDIRECT(CONCATENATE("'Instrument List'!C",(MATCH(E177,'Instrument List'!A:A,0))-0)),"")</f>
        <v/>
      </c>
      <c r="BA177" s="180" t="str">
        <f ca="1">IF(ISNUMBER(A177),INDIRECT(CONCATENATE("'Instrument List'!E",(MATCH(E177,'Instrument List'!A:A,0))-0)),"")</f>
        <v/>
      </c>
      <c r="BB177" s="181" t="str">
        <f t="shared" si="103"/>
        <v/>
      </c>
      <c r="BC177" s="181" t="str">
        <f t="shared" si="104"/>
        <v/>
      </c>
      <c r="BD177" s="181" t="str">
        <f ca="1">IF(ISNUMBER(A177),INDIRECT(CONCATENATE("'Instrument List'!F",(MATCH(E177,'Instrument List'!A:A,0))-0)),"")</f>
        <v/>
      </c>
    </row>
    <row r="178" spans="1:56">
      <c r="A178" s="223" t="str">
        <f t="shared" si="84"/>
        <v/>
      </c>
      <c r="B178" s="224"/>
      <c r="C178" s="225"/>
      <c r="D178" s="182"/>
      <c r="E178" s="182"/>
      <c r="F178" s="182"/>
      <c r="G178" s="203"/>
      <c r="H178" s="218"/>
      <c r="I178" s="213"/>
      <c r="J178" s="207"/>
      <c r="K178" s="213"/>
      <c r="L178" s="207"/>
      <c r="M178" s="213"/>
      <c r="N178" s="207"/>
      <c r="O178" s="183" t="str">
        <f t="shared" si="85"/>
        <v/>
      </c>
      <c r="P178" s="184"/>
      <c r="Q178" s="184"/>
      <c r="R178" s="275"/>
      <c r="S178" s="185" t="str">
        <f t="shared" si="86"/>
        <v/>
      </c>
      <c r="T178" s="185" t="str">
        <f t="shared" si="87"/>
        <v/>
      </c>
      <c r="U178" s="275"/>
      <c r="V178" s="275"/>
      <c r="W178" s="276" t="str">
        <f t="shared" si="88"/>
        <v/>
      </c>
      <c r="X178" s="276" t="str">
        <f t="shared" si="89"/>
        <v/>
      </c>
      <c r="Y178" s="276" t="str">
        <f t="shared" si="90"/>
        <v/>
      </c>
      <c r="Z178" s="275"/>
      <c r="AA178" s="184"/>
      <c r="AB178" s="184"/>
      <c r="AC178" s="185" t="str">
        <f t="shared" si="91"/>
        <v/>
      </c>
      <c r="AD178" s="185" t="str">
        <f t="shared" si="92"/>
        <v/>
      </c>
      <c r="AE178" s="186"/>
      <c r="AF178" s="187" t="str">
        <f t="shared" si="93"/>
        <v/>
      </c>
      <c r="AG178" s="182"/>
      <c r="AH178" s="184"/>
      <c r="AI178" s="184"/>
      <c r="AJ178" s="182"/>
      <c r="AK178" s="188" t="str">
        <f t="shared" si="94"/>
        <v/>
      </c>
      <c r="AL178" s="188" t="str">
        <f t="shared" si="95"/>
        <v/>
      </c>
      <c r="AM178" s="188" t="str">
        <f t="shared" si="96"/>
        <v/>
      </c>
      <c r="AN178" s="359" t="str">
        <f>IF(Overview!$K$17='Internal Calcs'!$P$22,IF(AK178="","",AK178),IF(Overview!$K$17='Internal Calcs'!$P$23,IF(AK178="","",AK178),IF(ISNUMBER(A178),(IF(F178="Short",G178-H178,H178-G178)*AZ178-AX178),"")))</f>
        <v/>
      </c>
      <c r="AO178" s="401" t="str">
        <f>IF(Overview!$K$17='Internal Calcs'!$P$22,IF(AL178="","",AL178),IF(Overview!$K$17='Internal Calcs'!$P$23,IF(AL178="","",AL178),IF(ISNUMBER(A178),IF(AL178="",(IF(F178="Short",G178-H178,H178-G178)*AZ178-AX178),(IF(F178="Short",G178-J178,J178-G178)*AZ178-AX178)),"")))</f>
        <v/>
      </c>
      <c r="AP178" s="359" t="str">
        <f>IF(Overview!$K$17='Internal Calcs'!$P$22,"",IF(Overview!$K$17='Internal Calcs'!$P$23,IF(AM178="","",AM178),IF(ISNUMBER(A178),IF(AM178="",(IF(F178="Short",G178-H178,H178-G178)*AZ178-AX178),(IF(F178="Short",G178-L178,L178-G178)*AZ178-AX178)),"")))</f>
        <v/>
      </c>
      <c r="AQ178" s="188" t="str">
        <f t="shared" si="97"/>
        <v/>
      </c>
      <c r="AR178" s="188" t="str">
        <f t="shared" si="98"/>
        <v/>
      </c>
      <c r="AS178" s="188" t="str">
        <f t="shared" si="99"/>
        <v/>
      </c>
      <c r="AT178" s="188" t="str">
        <f>IF(ISNUMBER(A178),MAX($AS$2:AS178)-AS178,"")</f>
        <v/>
      </c>
      <c r="AU178" s="189" t="str">
        <f t="shared" si="100"/>
        <v/>
      </c>
      <c r="AV178" s="190" t="str">
        <f t="shared" si="101"/>
        <v/>
      </c>
      <c r="AW178" s="190" t="str">
        <f t="shared" si="102"/>
        <v/>
      </c>
      <c r="AX178" s="191" t="str">
        <f ca="1">IF(ISNUMBER($A178),INDIRECT(CONCATENATE("'Instrument List'!B",(MATCH(E178,'Instrument List'!A:A,0))-0)),"")</f>
        <v/>
      </c>
      <c r="AY178" s="191" t="str">
        <f ca="1">IF(ISNUMBER($A178),INDIRECT(CONCATENATE("'Instrument List'!D",(MATCH(E178,'Instrument List'!A:A,0))-0)),"")</f>
        <v/>
      </c>
      <c r="AZ178" s="191" t="str">
        <f ca="1">IF(ISNUMBER($A178),INDIRECT(CONCATENATE("'Instrument List'!C",(MATCH(E178,'Instrument List'!A:A,0))-0)),"")</f>
        <v/>
      </c>
      <c r="BA178" s="192" t="str">
        <f ca="1">IF(ISNUMBER(A178),INDIRECT(CONCATENATE("'Instrument List'!E",(MATCH(E178,'Instrument List'!A:A,0))-0)),"")</f>
        <v/>
      </c>
      <c r="BB178" s="193" t="str">
        <f t="shared" si="103"/>
        <v/>
      </c>
      <c r="BC178" s="193" t="str">
        <f t="shared" si="104"/>
        <v/>
      </c>
      <c r="BD178" s="193" t="str">
        <f ca="1">IF(ISNUMBER(A178),INDIRECT(CONCATENATE("'Instrument List'!F",(MATCH(E178,'Instrument List'!A:A,0))-0)),"")</f>
        <v/>
      </c>
    </row>
    <row r="179" spans="1:56">
      <c r="A179" s="220" t="str">
        <f t="shared" si="84"/>
        <v/>
      </c>
      <c r="B179" s="221"/>
      <c r="C179" s="222"/>
      <c r="D179" s="169"/>
      <c r="E179" s="169"/>
      <c r="F179" s="169"/>
      <c r="G179" s="202"/>
      <c r="H179" s="217"/>
      <c r="I179" s="212"/>
      <c r="J179" s="206"/>
      <c r="K179" s="212"/>
      <c r="L179" s="206"/>
      <c r="M179" s="212"/>
      <c r="N179" s="206"/>
      <c r="O179" s="170" t="str">
        <f t="shared" si="85"/>
        <v/>
      </c>
      <c r="P179" s="171"/>
      <c r="Q179" s="171"/>
      <c r="R179" s="171"/>
      <c r="S179" s="172" t="str">
        <f t="shared" si="86"/>
        <v/>
      </c>
      <c r="T179" s="172" t="str">
        <f t="shared" si="87"/>
        <v/>
      </c>
      <c r="U179" s="171"/>
      <c r="V179" s="171"/>
      <c r="W179" s="173" t="str">
        <f t="shared" si="88"/>
        <v/>
      </c>
      <c r="X179" s="173" t="str">
        <f t="shared" si="89"/>
        <v/>
      </c>
      <c r="Y179" s="173" t="str">
        <f t="shared" si="90"/>
        <v/>
      </c>
      <c r="Z179" s="171"/>
      <c r="AA179" s="171"/>
      <c r="AB179" s="171"/>
      <c r="AC179" s="172" t="str">
        <f t="shared" si="91"/>
        <v/>
      </c>
      <c r="AD179" s="172" t="str">
        <f t="shared" si="92"/>
        <v/>
      </c>
      <c r="AE179" s="174"/>
      <c r="AF179" s="175" t="str">
        <f t="shared" si="93"/>
        <v/>
      </c>
      <c r="AG179" s="169"/>
      <c r="AH179" s="171"/>
      <c r="AI179" s="171"/>
      <c r="AJ179" s="169"/>
      <c r="AK179" s="176" t="str">
        <f t="shared" si="94"/>
        <v/>
      </c>
      <c r="AL179" s="176" t="str">
        <f t="shared" si="95"/>
        <v/>
      </c>
      <c r="AM179" s="176" t="str">
        <f t="shared" si="96"/>
        <v/>
      </c>
      <c r="AN179" s="359" t="str">
        <f>IF(Overview!$K$17='Internal Calcs'!$P$22,IF(AK179="","",AK179),IF(Overview!$K$17='Internal Calcs'!$P$23,IF(AK179="","",AK179),IF(ISNUMBER(A179),(IF(F179="Short",G179-H179,H179-G179)*AZ179-AX179),"")))</f>
        <v/>
      </c>
      <c r="AO179" s="401" t="str">
        <f>IF(Overview!$K$17='Internal Calcs'!$P$22,IF(AL179="","",AL179),IF(Overview!$K$17='Internal Calcs'!$P$23,IF(AL179="","",AL179),IF(ISNUMBER(A179),IF(AL179="",(IF(F179="Short",G179-H179,H179-G179)*AZ179-AX179),(IF(F179="Short",G179-J179,J179-G179)*AZ179-AX179)),"")))</f>
        <v/>
      </c>
      <c r="AP179" s="359" t="str">
        <f>IF(Overview!$K$17='Internal Calcs'!$P$22,"",IF(Overview!$K$17='Internal Calcs'!$P$23,IF(AM179="","",AM179),IF(ISNUMBER(A179),IF(AM179="",(IF(F179="Short",G179-H179,H179-G179)*AZ179-AX179),(IF(F179="Short",G179-L179,L179-G179)*AZ179-AX179)),"")))</f>
        <v/>
      </c>
      <c r="AQ179" s="176" t="str">
        <f t="shared" si="97"/>
        <v/>
      </c>
      <c r="AR179" s="176" t="str">
        <f t="shared" si="98"/>
        <v/>
      </c>
      <c r="AS179" s="176" t="str">
        <f t="shared" si="99"/>
        <v/>
      </c>
      <c r="AT179" s="176" t="str">
        <f>IF(ISNUMBER(A179),MAX($AS$2:AS179)-AS179,"")</f>
        <v/>
      </c>
      <c r="AU179" s="177" t="str">
        <f t="shared" si="100"/>
        <v/>
      </c>
      <c r="AV179" s="178" t="str">
        <f t="shared" si="101"/>
        <v/>
      </c>
      <c r="AW179" s="178" t="str">
        <f t="shared" si="102"/>
        <v/>
      </c>
      <c r="AX179" s="179" t="str">
        <f ca="1">IF(ISNUMBER($A179),INDIRECT(CONCATENATE("'Instrument List'!B",(MATCH(E179,'Instrument List'!A:A,0))-0)),"")</f>
        <v/>
      </c>
      <c r="AY179" s="179" t="str">
        <f ca="1">IF(ISNUMBER($A179),INDIRECT(CONCATENATE("'Instrument List'!D",(MATCH(E179,'Instrument List'!A:A,0))-0)),"")</f>
        <v/>
      </c>
      <c r="AZ179" s="179" t="str">
        <f ca="1">IF(ISNUMBER($A179),INDIRECT(CONCATENATE("'Instrument List'!C",(MATCH(E179,'Instrument List'!A:A,0))-0)),"")</f>
        <v/>
      </c>
      <c r="BA179" s="180" t="str">
        <f ca="1">IF(ISNUMBER(A179),INDIRECT(CONCATENATE("'Instrument List'!E",(MATCH(E179,'Instrument List'!A:A,0))-0)),"")</f>
        <v/>
      </c>
      <c r="BB179" s="181" t="str">
        <f t="shared" si="103"/>
        <v/>
      </c>
      <c r="BC179" s="181" t="str">
        <f t="shared" si="104"/>
        <v/>
      </c>
      <c r="BD179" s="181" t="str">
        <f ca="1">IF(ISNUMBER(A179),INDIRECT(CONCATENATE("'Instrument List'!F",(MATCH(E179,'Instrument List'!A:A,0))-0)),"")</f>
        <v/>
      </c>
    </row>
    <row r="180" spans="1:56">
      <c r="A180" s="223" t="str">
        <f t="shared" si="84"/>
        <v/>
      </c>
      <c r="B180" s="224"/>
      <c r="C180" s="225"/>
      <c r="D180" s="182"/>
      <c r="E180" s="182"/>
      <c r="F180" s="182"/>
      <c r="G180" s="203"/>
      <c r="H180" s="218"/>
      <c r="I180" s="213"/>
      <c r="J180" s="207"/>
      <c r="K180" s="213"/>
      <c r="L180" s="207"/>
      <c r="M180" s="213"/>
      <c r="N180" s="207"/>
      <c r="O180" s="183" t="str">
        <f t="shared" si="85"/>
        <v/>
      </c>
      <c r="P180" s="184"/>
      <c r="Q180" s="184"/>
      <c r="R180" s="275"/>
      <c r="S180" s="185" t="str">
        <f t="shared" si="86"/>
        <v/>
      </c>
      <c r="T180" s="185" t="str">
        <f t="shared" si="87"/>
        <v/>
      </c>
      <c r="U180" s="275"/>
      <c r="V180" s="275"/>
      <c r="W180" s="276" t="str">
        <f t="shared" si="88"/>
        <v/>
      </c>
      <c r="X180" s="276" t="str">
        <f t="shared" si="89"/>
        <v/>
      </c>
      <c r="Y180" s="276" t="str">
        <f t="shared" si="90"/>
        <v/>
      </c>
      <c r="Z180" s="275"/>
      <c r="AA180" s="184"/>
      <c r="AB180" s="184"/>
      <c r="AC180" s="185" t="str">
        <f t="shared" si="91"/>
        <v/>
      </c>
      <c r="AD180" s="185" t="str">
        <f t="shared" si="92"/>
        <v/>
      </c>
      <c r="AE180" s="186"/>
      <c r="AF180" s="187" t="str">
        <f t="shared" si="93"/>
        <v/>
      </c>
      <c r="AG180" s="182"/>
      <c r="AH180" s="184"/>
      <c r="AI180" s="184"/>
      <c r="AJ180" s="182"/>
      <c r="AK180" s="188" t="str">
        <f t="shared" si="94"/>
        <v/>
      </c>
      <c r="AL180" s="188" t="str">
        <f t="shared" si="95"/>
        <v/>
      </c>
      <c r="AM180" s="188" t="str">
        <f t="shared" si="96"/>
        <v/>
      </c>
      <c r="AN180" s="359" t="str">
        <f>IF(Overview!$K$17='Internal Calcs'!$P$22,IF(AK180="","",AK180),IF(Overview!$K$17='Internal Calcs'!$P$23,IF(AK180="","",AK180),IF(ISNUMBER(A180),(IF(F180="Short",G180-H180,H180-G180)*AZ180-AX180),"")))</f>
        <v/>
      </c>
      <c r="AO180" s="401" t="str">
        <f>IF(Overview!$K$17='Internal Calcs'!$P$22,IF(AL180="","",AL180),IF(Overview!$K$17='Internal Calcs'!$P$23,IF(AL180="","",AL180),IF(ISNUMBER(A180),IF(AL180="",(IF(F180="Short",G180-H180,H180-G180)*AZ180-AX180),(IF(F180="Short",G180-J180,J180-G180)*AZ180-AX180)),"")))</f>
        <v/>
      </c>
      <c r="AP180" s="359" t="str">
        <f>IF(Overview!$K$17='Internal Calcs'!$P$22,"",IF(Overview!$K$17='Internal Calcs'!$P$23,IF(AM180="","",AM180),IF(ISNUMBER(A180),IF(AM180="",(IF(F180="Short",G180-H180,H180-G180)*AZ180-AX180),(IF(F180="Short",G180-L180,L180-G180)*AZ180-AX180)),"")))</f>
        <v/>
      </c>
      <c r="AQ180" s="188" t="str">
        <f t="shared" si="97"/>
        <v/>
      </c>
      <c r="AR180" s="188" t="str">
        <f t="shared" si="98"/>
        <v/>
      </c>
      <c r="AS180" s="188" t="str">
        <f t="shared" si="99"/>
        <v/>
      </c>
      <c r="AT180" s="188" t="str">
        <f>IF(ISNUMBER(A180),MAX($AS$2:AS180)-AS180,"")</f>
        <v/>
      </c>
      <c r="AU180" s="189" t="str">
        <f t="shared" si="100"/>
        <v/>
      </c>
      <c r="AV180" s="190" t="str">
        <f t="shared" si="101"/>
        <v/>
      </c>
      <c r="AW180" s="190" t="str">
        <f t="shared" si="102"/>
        <v/>
      </c>
      <c r="AX180" s="191" t="str">
        <f ca="1">IF(ISNUMBER($A180),INDIRECT(CONCATENATE("'Instrument List'!B",(MATCH(E180,'Instrument List'!A:A,0))-0)),"")</f>
        <v/>
      </c>
      <c r="AY180" s="191" t="str">
        <f ca="1">IF(ISNUMBER($A180),INDIRECT(CONCATENATE("'Instrument List'!D",(MATCH(E180,'Instrument List'!A:A,0))-0)),"")</f>
        <v/>
      </c>
      <c r="AZ180" s="191" t="str">
        <f ca="1">IF(ISNUMBER($A180),INDIRECT(CONCATENATE("'Instrument List'!C",(MATCH(E180,'Instrument List'!A:A,0))-0)),"")</f>
        <v/>
      </c>
      <c r="BA180" s="192" t="str">
        <f ca="1">IF(ISNUMBER(A180),INDIRECT(CONCATENATE("'Instrument List'!E",(MATCH(E180,'Instrument List'!A:A,0))-0)),"")</f>
        <v/>
      </c>
      <c r="BB180" s="193" t="str">
        <f t="shared" si="103"/>
        <v/>
      </c>
      <c r="BC180" s="193" t="str">
        <f t="shared" si="104"/>
        <v/>
      </c>
      <c r="BD180" s="193" t="str">
        <f ca="1">IF(ISNUMBER(A180),INDIRECT(CONCATENATE("'Instrument List'!F",(MATCH(E180,'Instrument List'!A:A,0))-0)),"")</f>
        <v/>
      </c>
    </row>
    <row r="181" spans="1:56">
      <c r="A181" s="220" t="str">
        <f t="shared" si="84"/>
        <v/>
      </c>
      <c r="B181" s="221"/>
      <c r="C181" s="222"/>
      <c r="D181" s="169"/>
      <c r="E181" s="169"/>
      <c r="F181" s="169"/>
      <c r="G181" s="202"/>
      <c r="H181" s="217"/>
      <c r="I181" s="212"/>
      <c r="J181" s="206"/>
      <c r="K181" s="212"/>
      <c r="L181" s="206"/>
      <c r="M181" s="212"/>
      <c r="N181" s="206"/>
      <c r="O181" s="170" t="str">
        <f t="shared" si="85"/>
        <v/>
      </c>
      <c r="P181" s="171"/>
      <c r="Q181" s="171"/>
      <c r="R181" s="171"/>
      <c r="S181" s="172" t="str">
        <f t="shared" si="86"/>
        <v/>
      </c>
      <c r="T181" s="172" t="str">
        <f t="shared" si="87"/>
        <v/>
      </c>
      <c r="U181" s="171"/>
      <c r="V181" s="171"/>
      <c r="W181" s="173" t="str">
        <f t="shared" si="88"/>
        <v/>
      </c>
      <c r="X181" s="173" t="str">
        <f t="shared" si="89"/>
        <v/>
      </c>
      <c r="Y181" s="173" t="str">
        <f t="shared" si="90"/>
        <v/>
      </c>
      <c r="Z181" s="171"/>
      <c r="AA181" s="171"/>
      <c r="AB181" s="171"/>
      <c r="AC181" s="172" t="str">
        <f t="shared" si="91"/>
        <v/>
      </c>
      <c r="AD181" s="172" t="str">
        <f t="shared" si="92"/>
        <v/>
      </c>
      <c r="AE181" s="174"/>
      <c r="AF181" s="175" t="str">
        <f t="shared" si="93"/>
        <v/>
      </c>
      <c r="AG181" s="169"/>
      <c r="AH181" s="171"/>
      <c r="AI181" s="171"/>
      <c r="AJ181" s="169"/>
      <c r="AK181" s="176" t="str">
        <f t="shared" si="94"/>
        <v/>
      </c>
      <c r="AL181" s="176" t="str">
        <f t="shared" si="95"/>
        <v/>
      </c>
      <c r="AM181" s="176" t="str">
        <f t="shared" si="96"/>
        <v/>
      </c>
      <c r="AN181" s="359" t="str">
        <f>IF(Overview!$K$17='Internal Calcs'!$P$22,IF(AK181="","",AK181),IF(Overview!$K$17='Internal Calcs'!$P$23,IF(AK181="","",AK181),IF(ISNUMBER(A181),(IF(F181="Short",G181-H181,H181-G181)*AZ181-AX181),"")))</f>
        <v/>
      </c>
      <c r="AO181" s="401" t="str">
        <f>IF(Overview!$K$17='Internal Calcs'!$P$22,IF(AL181="","",AL181),IF(Overview!$K$17='Internal Calcs'!$P$23,IF(AL181="","",AL181),IF(ISNUMBER(A181),IF(AL181="",(IF(F181="Short",G181-H181,H181-G181)*AZ181-AX181),(IF(F181="Short",G181-J181,J181-G181)*AZ181-AX181)),"")))</f>
        <v/>
      </c>
      <c r="AP181" s="359" t="str">
        <f>IF(Overview!$K$17='Internal Calcs'!$P$22,"",IF(Overview!$K$17='Internal Calcs'!$P$23,IF(AM181="","",AM181),IF(ISNUMBER(A181),IF(AM181="",(IF(F181="Short",G181-H181,H181-G181)*AZ181-AX181),(IF(F181="Short",G181-L181,L181-G181)*AZ181-AX181)),"")))</f>
        <v/>
      </c>
      <c r="AQ181" s="176" t="str">
        <f t="shared" si="97"/>
        <v/>
      </c>
      <c r="AR181" s="176" t="str">
        <f t="shared" si="98"/>
        <v/>
      </c>
      <c r="AS181" s="176" t="str">
        <f t="shared" si="99"/>
        <v/>
      </c>
      <c r="AT181" s="176" t="str">
        <f>IF(ISNUMBER(A181),MAX($AS$2:AS181)-AS181,"")</f>
        <v/>
      </c>
      <c r="AU181" s="177" t="str">
        <f t="shared" si="100"/>
        <v/>
      </c>
      <c r="AV181" s="178" t="str">
        <f t="shared" si="101"/>
        <v/>
      </c>
      <c r="AW181" s="178" t="str">
        <f t="shared" si="102"/>
        <v/>
      </c>
      <c r="AX181" s="179" t="str">
        <f ca="1">IF(ISNUMBER($A181),INDIRECT(CONCATENATE("'Instrument List'!B",(MATCH(E181,'Instrument List'!A:A,0))-0)),"")</f>
        <v/>
      </c>
      <c r="AY181" s="179" t="str">
        <f ca="1">IF(ISNUMBER($A181),INDIRECT(CONCATENATE("'Instrument List'!D",(MATCH(E181,'Instrument List'!A:A,0))-0)),"")</f>
        <v/>
      </c>
      <c r="AZ181" s="179" t="str">
        <f ca="1">IF(ISNUMBER($A181),INDIRECT(CONCATENATE("'Instrument List'!C",(MATCH(E181,'Instrument List'!A:A,0))-0)),"")</f>
        <v/>
      </c>
      <c r="BA181" s="180" t="str">
        <f ca="1">IF(ISNUMBER(A181),INDIRECT(CONCATENATE("'Instrument List'!E",(MATCH(E181,'Instrument List'!A:A,0))-0)),"")</f>
        <v/>
      </c>
      <c r="BB181" s="181" t="str">
        <f t="shared" si="103"/>
        <v/>
      </c>
      <c r="BC181" s="181" t="str">
        <f t="shared" si="104"/>
        <v/>
      </c>
      <c r="BD181" s="181" t="str">
        <f ca="1">IF(ISNUMBER(A181),INDIRECT(CONCATENATE("'Instrument List'!F",(MATCH(E181,'Instrument List'!A:A,0))-0)),"")</f>
        <v/>
      </c>
    </row>
    <row r="182" spans="1:56">
      <c r="A182" s="223" t="str">
        <f t="shared" si="84"/>
        <v/>
      </c>
      <c r="B182" s="224"/>
      <c r="C182" s="225"/>
      <c r="D182" s="182"/>
      <c r="E182" s="182"/>
      <c r="F182" s="182"/>
      <c r="G182" s="203"/>
      <c r="H182" s="218"/>
      <c r="I182" s="213"/>
      <c r="J182" s="207"/>
      <c r="K182" s="213"/>
      <c r="L182" s="207"/>
      <c r="M182" s="213"/>
      <c r="N182" s="207"/>
      <c r="O182" s="183" t="str">
        <f t="shared" si="85"/>
        <v/>
      </c>
      <c r="P182" s="184"/>
      <c r="Q182" s="184"/>
      <c r="R182" s="275"/>
      <c r="S182" s="185" t="str">
        <f t="shared" si="86"/>
        <v/>
      </c>
      <c r="T182" s="185" t="str">
        <f t="shared" si="87"/>
        <v/>
      </c>
      <c r="U182" s="275"/>
      <c r="V182" s="275"/>
      <c r="W182" s="276" t="str">
        <f t="shared" si="88"/>
        <v/>
      </c>
      <c r="X182" s="276" t="str">
        <f t="shared" si="89"/>
        <v/>
      </c>
      <c r="Y182" s="276" t="str">
        <f t="shared" si="90"/>
        <v/>
      </c>
      <c r="Z182" s="275"/>
      <c r="AA182" s="184"/>
      <c r="AB182" s="184"/>
      <c r="AC182" s="185" t="str">
        <f t="shared" si="91"/>
        <v/>
      </c>
      <c r="AD182" s="185" t="str">
        <f t="shared" si="92"/>
        <v/>
      </c>
      <c r="AE182" s="186"/>
      <c r="AF182" s="187" t="str">
        <f t="shared" si="93"/>
        <v/>
      </c>
      <c r="AG182" s="182"/>
      <c r="AH182" s="184"/>
      <c r="AI182" s="184"/>
      <c r="AJ182" s="182"/>
      <c r="AK182" s="188" t="str">
        <f t="shared" si="94"/>
        <v/>
      </c>
      <c r="AL182" s="188" t="str">
        <f t="shared" si="95"/>
        <v/>
      </c>
      <c r="AM182" s="188" t="str">
        <f t="shared" si="96"/>
        <v/>
      </c>
      <c r="AN182" s="359" t="str">
        <f>IF(Overview!$K$17='Internal Calcs'!$P$22,IF(AK182="","",AK182),IF(Overview!$K$17='Internal Calcs'!$P$23,IF(AK182="","",AK182),IF(ISNUMBER(A182),(IF(F182="Short",G182-H182,H182-G182)*AZ182-AX182),"")))</f>
        <v/>
      </c>
      <c r="AO182" s="401" t="str">
        <f>IF(Overview!$K$17='Internal Calcs'!$P$22,IF(AL182="","",AL182),IF(Overview!$K$17='Internal Calcs'!$P$23,IF(AL182="","",AL182),IF(ISNUMBER(A182),IF(AL182="",(IF(F182="Short",G182-H182,H182-G182)*AZ182-AX182),(IF(F182="Short",G182-J182,J182-G182)*AZ182-AX182)),"")))</f>
        <v/>
      </c>
      <c r="AP182" s="359" t="str">
        <f>IF(Overview!$K$17='Internal Calcs'!$P$22,"",IF(Overview!$K$17='Internal Calcs'!$P$23,IF(AM182="","",AM182),IF(ISNUMBER(A182),IF(AM182="",(IF(F182="Short",G182-H182,H182-G182)*AZ182-AX182),(IF(F182="Short",G182-L182,L182-G182)*AZ182-AX182)),"")))</f>
        <v/>
      </c>
      <c r="AQ182" s="188" t="str">
        <f t="shared" si="97"/>
        <v/>
      </c>
      <c r="AR182" s="188" t="str">
        <f t="shared" si="98"/>
        <v/>
      </c>
      <c r="AS182" s="188" t="str">
        <f t="shared" si="99"/>
        <v/>
      </c>
      <c r="AT182" s="188" t="str">
        <f>IF(ISNUMBER(A182),MAX($AS$2:AS182)-AS182,"")</f>
        <v/>
      </c>
      <c r="AU182" s="189" t="str">
        <f t="shared" si="100"/>
        <v/>
      </c>
      <c r="AV182" s="190" t="str">
        <f t="shared" si="101"/>
        <v/>
      </c>
      <c r="AW182" s="190" t="str">
        <f t="shared" si="102"/>
        <v/>
      </c>
      <c r="AX182" s="191" t="str">
        <f ca="1">IF(ISNUMBER($A182),INDIRECT(CONCATENATE("'Instrument List'!B",(MATCH(E182,'Instrument List'!A:A,0))-0)),"")</f>
        <v/>
      </c>
      <c r="AY182" s="191" t="str">
        <f ca="1">IF(ISNUMBER($A182),INDIRECT(CONCATENATE("'Instrument List'!D",(MATCH(E182,'Instrument List'!A:A,0))-0)),"")</f>
        <v/>
      </c>
      <c r="AZ182" s="191" t="str">
        <f ca="1">IF(ISNUMBER($A182),INDIRECT(CONCATENATE("'Instrument List'!C",(MATCH(E182,'Instrument List'!A:A,0))-0)),"")</f>
        <v/>
      </c>
      <c r="BA182" s="192" t="str">
        <f ca="1">IF(ISNUMBER(A182),INDIRECT(CONCATENATE("'Instrument List'!E",(MATCH(E182,'Instrument List'!A:A,0))-0)),"")</f>
        <v/>
      </c>
      <c r="BB182" s="193" t="str">
        <f t="shared" si="103"/>
        <v/>
      </c>
      <c r="BC182" s="193" t="str">
        <f t="shared" si="104"/>
        <v/>
      </c>
      <c r="BD182" s="193" t="str">
        <f ca="1">IF(ISNUMBER(A182),INDIRECT(CONCATENATE("'Instrument List'!F",(MATCH(E182,'Instrument List'!A:A,0))-0)),"")</f>
        <v/>
      </c>
    </row>
    <row r="183" spans="1:56">
      <c r="A183" s="220" t="str">
        <f t="shared" si="84"/>
        <v/>
      </c>
      <c r="B183" s="221"/>
      <c r="C183" s="222"/>
      <c r="D183" s="169"/>
      <c r="E183" s="169"/>
      <c r="F183" s="169"/>
      <c r="G183" s="202"/>
      <c r="H183" s="217"/>
      <c r="I183" s="212"/>
      <c r="J183" s="206"/>
      <c r="K183" s="212"/>
      <c r="L183" s="206"/>
      <c r="M183" s="212"/>
      <c r="N183" s="206"/>
      <c r="O183" s="170" t="str">
        <f t="shared" si="85"/>
        <v/>
      </c>
      <c r="P183" s="171"/>
      <c r="Q183" s="171"/>
      <c r="R183" s="171"/>
      <c r="S183" s="172" t="str">
        <f t="shared" si="86"/>
        <v/>
      </c>
      <c r="T183" s="172" t="str">
        <f t="shared" si="87"/>
        <v/>
      </c>
      <c r="U183" s="171"/>
      <c r="V183" s="171"/>
      <c r="W183" s="173" t="str">
        <f t="shared" si="88"/>
        <v/>
      </c>
      <c r="X183" s="173" t="str">
        <f t="shared" si="89"/>
        <v/>
      </c>
      <c r="Y183" s="173" t="str">
        <f t="shared" si="90"/>
        <v/>
      </c>
      <c r="Z183" s="171"/>
      <c r="AA183" s="171"/>
      <c r="AB183" s="171"/>
      <c r="AC183" s="172" t="str">
        <f t="shared" si="91"/>
        <v/>
      </c>
      <c r="AD183" s="172" t="str">
        <f t="shared" si="92"/>
        <v/>
      </c>
      <c r="AE183" s="174"/>
      <c r="AF183" s="175" t="str">
        <f t="shared" si="93"/>
        <v/>
      </c>
      <c r="AG183" s="169"/>
      <c r="AH183" s="171"/>
      <c r="AI183" s="171"/>
      <c r="AJ183" s="169"/>
      <c r="AK183" s="176" t="str">
        <f t="shared" si="94"/>
        <v/>
      </c>
      <c r="AL183" s="176" t="str">
        <f t="shared" si="95"/>
        <v/>
      </c>
      <c r="AM183" s="176" t="str">
        <f t="shared" si="96"/>
        <v/>
      </c>
      <c r="AN183" s="359" t="str">
        <f>IF(Overview!$K$17='Internal Calcs'!$P$22,IF(AK183="","",AK183),IF(Overview!$K$17='Internal Calcs'!$P$23,IF(AK183="","",AK183),IF(ISNUMBER(A183),(IF(F183="Short",G183-H183,H183-G183)*AZ183-AX183),"")))</f>
        <v/>
      </c>
      <c r="AO183" s="401" t="str">
        <f>IF(Overview!$K$17='Internal Calcs'!$P$22,IF(AL183="","",AL183),IF(Overview!$K$17='Internal Calcs'!$P$23,IF(AL183="","",AL183),IF(ISNUMBER(A183),IF(AL183="",(IF(F183="Short",G183-H183,H183-G183)*AZ183-AX183),(IF(F183="Short",G183-J183,J183-G183)*AZ183-AX183)),"")))</f>
        <v/>
      </c>
      <c r="AP183" s="359" t="str">
        <f>IF(Overview!$K$17='Internal Calcs'!$P$22,"",IF(Overview!$K$17='Internal Calcs'!$P$23,IF(AM183="","",AM183),IF(ISNUMBER(A183),IF(AM183="",(IF(F183="Short",G183-H183,H183-G183)*AZ183-AX183),(IF(F183="Short",G183-L183,L183-G183)*AZ183-AX183)),"")))</f>
        <v/>
      </c>
      <c r="AQ183" s="176" t="str">
        <f t="shared" si="97"/>
        <v/>
      </c>
      <c r="AR183" s="176" t="str">
        <f t="shared" si="98"/>
        <v/>
      </c>
      <c r="AS183" s="176" t="str">
        <f t="shared" si="99"/>
        <v/>
      </c>
      <c r="AT183" s="176" t="str">
        <f>IF(ISNUMBER(A183),MAX($AS$2:AS183)-AS183,"")</f>
        <v/>
      </c>
      <c r="AU183" s="177" t="str">
        <f t="shared" si="100"/>
        <v/>
      </c>
      <c r="AV183" s="178" t="str">
        <f t="shared" si="101"/>
        <v/>
      </c>
      <c r="AW183" s="178" t="str">
        <f t="shared" si="102"/>
        <v/>
      </c>
      <c r="AX183" s="179" t="str">
        <f ca="1">IF(ISNUMBER($A183),INDIRECT(CONCATENATE("'Instrument List'!B",(MATCH(E183,'Instrument List'!A:A,0))-0)),"")</f>
        <v/>
      </c>
      <c r="AY183" s="179" t="str">
        <f ca="1">IF(ISNUMBER($A183),INDIRECT(CONCATENATE("'Instrument List'!D",(MATCH(E183,'Instrument List'!A:A,0))-0)),"")</f>
        <v/>
      </c>
      <c r="AZ183" s="179" t="str">
        <f ca="1">IF(ISNUMBER($A183),INDIRECT(CONCATENATE("'Instrument List'!C",(MATCH(E183,'Instrument List'!A:A,0))-0)),"")</f>
        <v/>
      </c>
      <c r="BA183" s="180" t="str">
        <f ca="1">IF(ISNUMBER(A183),INDIRECT(CONCATENATE("'Instrument List'!E",(MATCH(E183,'Instrument List'!A:A,0))-0)),"")</f>
        <v/>
      </c>
      <c r="BB183" s="181" t="str">
        <f t="shared" si="103"/>
        <v/>
      </c>
      <c r="BC183" s="181" t="str">
        <f t="shared" si="104"/>
        <v/>
      </c>
      <c r="BD183" s="181" t="str">
        <f ca="1">IF(ISNUMBER(A183),INDIRECT(CONCATENATE("'Instrument List'!F",(MATCH(E183,'Instrument List'!A:A,0))-0)),"")</f>
        <v/>
      </c>
    </row>
    <row r="184" spans="1:56">
      <c r="A184" s="223" t="str">
        <f t="shared" si="84"/>
        <v/>
      </c>
      <c r="B184" s="224"/>
      <c r="C184" s="225"/>
      <c r="D184" s="182"/>
      <c r="E184" s="182"/>
      <c r="F184" s="182"/>
      <c r="G184" s="203"/>
      <c r="H184" s="218"/>
      <c r="I184" s="213"/>
      <c r="J184" s="207"/>
      <c r="K184" s="213"/>
      <c r="L184" s="207"/>
      <c r="M184" s="213"/>
      <c r="N184" s="207"/>
      <c r="O184" s="183" t="str">
        <f t="shared" si="85"/>
        <v/>
      </c>
      <c r="P184" s="184"/>
      <c r="Q184" s="184"/>
      <c r="R184" s="275"/>
      <c r="S184" s="185" t="str">
        <f t="shared" si="86"/>
        <v/>
      </c>
      <c r="T184" s="185" t="str">
        <f t="shared" si="87"/>
        <v/>
      </c>
      <c r="U184" s="275"/>
      <c r="V184" s="275"/>
      <c r="W184" s="276" t="str">
        <f t="shared" si="88"/>
        <v/>
      </c>
      <c r="X184" s="276" t="str">
        <f t="shared" si="89"/>
        <v/>
      </c>
      <c r="Y184" s="276" t="str">
        <f t="shared" si="90"/>
        <v/>
      </c>
      <c r="Z184" s="275"/>
      <c r="AA184" s="184"/>
      <c r="AB184" s="184"/>
      <c r="AC184" s="185" t="str">
        <f t="shared" si="91"/>
        <v/>
      </c>
      <c r="AD184" s="185" t="str">
        <f t="shared" si="92"/>
        <v/>
      </c>
      <c r="AE184" s="186"/>
      <c r="AF184" s="187" t="str">
        <f t="shared" si="93"/>
        <v/>
      </c>
      <c r="AG184" s="182"/>
      <c r="AH184" s="184"/>
      <c r="AI184" s="184"/>
      <c r="AJ184" s="182"/>
      <c r="AK184" s="188" t="str">
        <f t="shared" si="94"/>
        <v/>
      </c>
      <c r="AL184" s="188" t="str">
        <f t="shared" si="95"/>
        <v/>
      </c>
      <c r="AM184" s="188" t="str">
        <f t="shared" si="96"/>
        <v/>
      </c>
      <c r="AN184" s="359" t="str">
        <f>IF(Overview!$K$17='Internal Calcs'!$P$22,IF(AK184="","",AK184),IF(Overview!$K$17='Internal Calcs'!$P$23,IF(AK184="","",AK184),IF(ISNUMBER(A184),(IF(F184="Short",G184-H184,H184-G184)*AZ184-AX184),"")))</f>
        <v/>
      </c>
      <c r="AO184" s="401" t="str">
        <f>IF(Overview!$K$17='Internal Calcs'!$P$22,IF(AL184="","",AL184),IF(Overview!$K$17='Internal Calcs'!$P$23,IF(AL184="","",AL184),IF(ISNUMBER(A184),IF(AL184="",(IF(F184="Short",G184-H184,H184-G184)*AZ184-AX184),(IF(F184="Short",G184-J184,J184-G184)*AZ184-AX184)),"")))</f>
        <v/>
      </c>
      <c r="AP184" s="359" t="str">
        <f>IF(Overview!$K$17='Internal Calcs'!$P$22,"",IF(Overview!$K$17='Internal Calcs'!$P$23,IF(AM184="","",AM184),IF(ISNUMBER(A184),IF(AM184="",(IF(F184="Short",G184-H184,H184-G184)*AZ184-AX184),(IF(F184="Short",G184-L184,L184-G184)*AZ184-AX184)),"")))</f>
        <v/>
      </c>
      <c r="AQ184" s="188" t="str">
        <f t="shared" si="97"/>
        <v/>
      </c>
      <c r="AR184" s="188" t="str">
        <f t="shared" si="98"/>
        <v/>
      </c>
      <c r="AS184" s="188" t="str">
        <f t="shared" si="99"/>
        <v/>
      </c>
      <c r="AT184" s="188" t="str">
        <f>IF(ISNUMBER(A184),MAX($AS$2:AS184)-AS184,"")</f>
        <v/>
      </c>
      <c r="AU184" s="189" t="str">
        <f t="shared" si="100"/>
        <v/>
      </c>
      <c r="AV184" s="190" t="str">
        <f t="shared" si="101"/>
        <v/>
      </c>
      <c r="AW184" s="190" t="str">
        <f t="shared" si="102"/>
        <v/>
      </c>
      <c r="AX184" s="191" t="str">
        <f ca="1">IF(ISNUMBER($A184),INDIRECT(CONCATENATE("'Instrument List'!B",(MATCH(E184,'Instrument List'!A:A,0))-0)),"")</f>
        <v/>
      </c>
      <c r="AY184" s="191" t="str">
        <f ca="1">IF(ISNUMBER($A184),INDIRECT(CONCATENATE("'Instrument List'!D",(MATCH(E184,'Instrument List'!A:A,0))-0)),"")</f>
        <v/>
      </c>
      <c r="AZ184" s="191" t="str">
        <f ca="1">IF(ISNUMBER($A184),INDIRECT(CONCATENATE("'Instrument List'!C",(MATCH(E184,'Instrument List'!A:A,0))-0)),"")</f>
        <v/>
      </c>
      <c r="BA184" s="192" t="str">
        <f ca="1">IF(ISNUMBER(A184),INDIRECT(CONCATENATE("'Instrument List'!E",(MATCH(E184,'Instrument List'!A:A,0))-0)),"")</f>
        <v/>
      </c>
      <c r="BB184" s="193" t="str">
        <f t="shared" si="103"/>
        <v/>
      </c>
      <c r="BC184" s="193" t="str">
        <f t="shared" si="104"/>
        <v/>
      </c>
      <c r="BD184" s="193" t="str">
        <f ca="1">IF(ISNUMBER(A184),INDIRECT(CONCATENATE("'Instrument List'!F",(MATCH(E184,'Instrument List'!A:A,0))-0)),"")</f>
        <v/>
      </c>
    </row>
    <row r="185" spans="1:56">
      <c r="A185" s="220" t="str">
        <f t="shared" si="84"/>
        <v/>
      </c>
      <c r="B185" s="221"/>
      <c r="C185" s="222"/>
      <c r="D185" s="169"/>
      <c r="E185" s="169"/>
      <c r="F185" s="169"/>
      <c r="G185" s="202"/>
      <c r="H185" s="217"/>
      <c r="I185" s="212"/>
      <c r="J185" s="206"/>
      <c r="K185" s="212"/>
      <c r="L185" s="206"/>
      <c r="M185" s="212"/>
      <c r="N185" s="206"/>
      <c r="O185" s="170" t="str">
        <f t="shared" si="85"/>
        <v/>
      </c>
      <c r="P185" s="171"/>
      <c r="Q185" s="171"/>
      <c r="R185" s="171"/>
      <c r="S185" s="172" t="str">
        <f t="shared" si="86"/>
        <v/>
      </c>
      <c r="T185" s="172" t="str">
        <f t="shared" si="87"/>
        <v/>
      </c>
      <c r="U185" s="171"/>
      <c r="V185" s="171"/>
      <c r="W185" s="173" t="str">
        <f t="shared" si="88"/>
        <v/>
      </c>
      <c r="X185" s="173" t="str">
        <f t="shared" si="89"/>
        <v/>
      </c>
      <c r="Y185" s="173" t="str">
        <f t="shared" si="90"/>
        <v/>
      </c>
      <c r="Z185" s="171"/>
      <c r="AA185" s="171"/>
      <c r="AB185" s="171"/>
      <c r="AC185" s="172" t="str">
        <f t="shared" si="91"/>
        <v/>
      </c>
      <c r="AD185" s="172" t="str">
        <f t="shared" si="92"/>
        <v/>
      </c>
      <c r="AE185" s="174"/>
      <c r="AF185" s="175" t="str">
        <f t="shared" si="93"/>
        <v/>
      </c>
      <c r="AG185" s="169"/>
      <c r="AH185" s="171"/>
      <c r="AI185" s="171"/>
      <c r="AJ185" s="169"/>
      <c r="AK185" s="176" t="str">
        <f t="shared" si="94"/>
        <v/>
      </c>
      <c r="AL185" s="176" t="str">
        <f t="shared" si="95"/>
        <v/>
      </c>
      <c r="AM185" s="176" t="str">
        <f t="shared" si="96"/>
        <v/>
      </c>
      <c r="AN185" s="359" t="str">
        <f>IF(Overview!$K$17='Internal Calcs'!$P$22,IF(AK185="","",AK185),IF(Overview!$K$17='Internal Calcs'!$P$23,IF(AK185="","",AK185),IF(ISNUMBER(A185),(IF(F185="Short",G185-H185,H185-G185)*AZ185-AX185),"")))</f>
        <v/>
      </c>
      <c r="AO185" s="401" t="str">
        <f>IF(Overview!$K$17='Internal Calcs'!$P$22,IF(AL185="","",AL185),IF(Overview!$K$17='Internal Calcs'!$P$23,IF(AL185="","",AL185),IF(ISNUMBER(A185),IF(AL185="",(IF(F185="Short",G185-H185,H185-G185)*AZ185-AX185),(IF(F185="Short",G185-J185,J185-G185)*AZ185-AX185)),"")))</f>
        <v/>
      </c>
      <c r="AP185" s="359" t="str">
        <f>IF(Overview!$K$17='Internal Calcs'!$P$22,"",IF(Overview!$K$17='Internal Calcs'!$P$23,IF(AM185="","",AM185),IF(ISNUMBER(A185),IF(AM185="",(IF(F185="Short",G185-H185,H185-G185)*AZ185-AX185),(IF(F185="Short",G185-L185,L185-G185)*AZ185-AX185)),"")))</f>
        <v/>
      </c>
      <c r="AQ185" s="176" t="str">
        <f t="shared" si="97"/>
        <v/>
      </c>
      <c r="AR185" s="176" t="str">
        <f t="shared" si="98"/>
        <v/>
      </c>
      <c r="AS185" s="176" t="str">
        <f t="shared" si="99"/>
        <v/>
      </c>
      <c r="AT185" s="176" t="str">
        <f>IF(ISNUMBER(A185),MAX($AS$2:AS185)-AS185,"")</f>
        <v/>
      </c>
      <c r="AU185" s="177" t="str">
        <f t="shared" si="100"/>
        <v/>
      </c>
      <c r="AV185" s="178" t="str">
        <f t="shared" si="101"/>
        <v/>
      </c>
      <c r="AW185" s="178" t="str">
        <f t="shared" si="102"/>
        <v/>
      </c>
      <c r="AX185" s="179" t="str">
        <f ca="1">IF(ISNUMBER($A185),INDIRECT(CONCATENATE("'Instrument List'!B",(MATCH(E185,'Instrument List'!A:A,0))-0)),"")</f>
        <v/>
      </c>
      <c r="AY185" s="179" t="str">
        <f ca="1">IF(ISNUMBER($A185),INDIRECT(CONCATENATE("'Instrument List'!D",(MATCH(E185,'Instrument List'!A:A,0))-0)),"")</f>
        <v/>
      </c>
      <c r="AZ185" s="179" t="str">
        <f ca="1">IF(ISNUMBER($A185),INDIRECT(CONCATENATE("'Instrument List'!C",(MATCH(E185,'Instrument List'!A:A,0))-0)),"")</f>
        <v/>
      </c>
      <c r="BA185" s="180" t="str">
        <f ca="1">IF(ISNUMBER(A185),INDIRECT(CONCATENATE("'Instrument List'!E",(MATCH(E185,'Instrument List'!A:A,0))-0)),"")</f>
        <v/>
      </c>
      <c r="BB185" s="181" t="str">
        <f t="shared" si="103"/>
        <v/>
      </c>
      <c r="BC185" s="181" t="str">
        <f t="shared" si="104"/>
        <v/>
      </c>
      <c r="BD185" s="181" t="str">
        <f ca="1">IF(ISNUMBER(A185),INDIRECT(CONCATENATE("'Instrument List'!F",(MATCH(E185,'Instrument List'!A:A,0))-0)),"")</f>
        <v/>
      </c>
    </row>
    <row r="186" spans="1:56">
      <c r="A186" s="223" t="str">
        <f t="shared" si="84"/>
        <v/>
      </c>
      <c r="B186" s="224"/>
      <c r="C186" s="225"/>
      <c r="D186" s="182"/>
      <c r="E186" s="182"/>
      <c r="F186" s="182"/>
      <c r="G186" s="203"/>
      <c r="H186" s="218"/>
      <c r="I186" s="213"/>
      <c r="J186" s="207"/>
      <c r="K186" s="213"/>
      <c r="L186" s="207"/>
      <c r="M186" s="213"/>
      <c r="N186" s="207"/>
      <c r="O186" s="183" t="str">
        <f t="shared" si="85"/>
        <v/>
      </c>
      <c r="P186" s="184"/>
      <c r="Q186" s="184"/>
      <c r="R186" s="275"/>
      <c r="S186" s="185" t="str">
        <f t="shared" si="86"/>
        <v/>
      </c>
      <c r="T186" s="185" t="str">
        <f t="shared" si="87"/>
        <v/>
      </c>
      <c r="U186" s="275"/>
      <c r="V186" s="275"/>
      <c r="W186" s="276" t="str">
        <f t="shared" si="88"/>
        <v/>
      </c>
      <c r="X186" s="276" t="str">
        <f t="shared" si="89"/>
        <v/>
      </c>
      <c r="Y186" s="276" t="str">
        <f t="shared" si="90"/>
        <v/>
      </c>
      <c r="Z186" s="275"/>
      <c r="AA186" s="184"/>
      <c r="AB186" s="184"/>
      <c r="AC186" s="185" t="str">
        <f t="shared" si="91"/>
        <v/>
      </c>
      <c r="AD186" s="185" t="str">
        <f t="shared" si="92"/>
        <v/>
      </c>
      <c r="AE186" s="186"/>
      <c r="AF186" s="187" t="str">
        <f t="shared" si="93"/>
        <v/>
      </c>
      <c r="AG186" s="182"/>
      <c r="AH186" s="184"/>
      <c r="AI186" s="184"/>
      <c r="AJ186" s="182"/>
      <c r="AK186" s="188" t="str">
        <f t="shared" si="94"/>
        <v/>
      </c>
      <c r="AL186" s="188" t="str">
        <f t="shared" si="95"/>
        <v/>
      </c>
      <c r="AM186" s="188" t="str">
        <f t="shared" si="96"/>
        <v/>
      </c>
      <c r="AN186" s="359" t="str">
        <f>IF(Overview!$K$17='Internal Calcs'!$P$22,IF(AK186="","",AK186),IF(Overview!$K$17='Internal Calcs'!$P$23,IF(AK186="","",AK186),IF(ISNUMBER(A186),(IF(F186="Short",G186-H186,H186-G186)*AZ186-AX186),"")))</f>
        <v/>
      </c>
      <c r="AO186" s="401" t="str">
        <f>IF(Overview!$K$17='Internal Calcs'!$P$22,IF(AL186="","",AL186),IF(Overview!$K$17='Internal Calcs'!$P$23,IF(AL186="","",AL186),IF(ISNUMBER(A186),IF(AL186="",(IF(F186="Short",G186-H186,H186-G186)*AZ186-AX186),(IF(F186="Short",G186-J186,J186-G186)*AZ186-AX186)),"")))</f>
        <v/>
      </c>
      <c r="AP186" s="359" t="str">
        <f>IF(Overview!$K$17='Internal Calcs'!$P$22,"",IF(Overview!$K$17='Internal Calcs'!$P$23,IF(AM186="","",AM186),IF(ISNUMBER(A186),IF(AM186="",(IF(F186="Short",G186-H186,H186-G186)*AZ186-AX186),(IF(F186="Short",G186-L186,L186-G186)*AZ186-AX186)),"")))</f>
        <v/>
      </c>
      <c r="AQ186" s="188" t="str">
        <f t="shared" si="97"/>
        <v/>
      </c>
      <c r="AR186" s="188" t="str">
        <f t="shared" si="98"/>
        <v/>
      </c>
      <c r="AS186" s="188" t="str">
        <f t="shared" si="99"/>
        <v/>
      </c>
      <c r="AT186" s="188" t="str">
        <f>IF(ISNUMBER(A186),MAX($AS$2:AS186)-AS186,"")</f>
        <v/>
      </c>
      <c r="AU186" s="189" t="str">
        <f t="shared" si="100"/>
        <v/>
      </c>
      <c r="AV186" s="190" t="str">
        <f t="shared" si="101"/>
        <v/>
      </c>
      <c r="AW186" s="190" t="str">
        <f t="shared" si="102"/>
        <v/>
      </c>
      <c r="AX186" s="191" t="str">
        <f ca="1">IF(ISNUMBER($A186),INDIRECT(CONCATENATE("'Instrument List'!B",(MATCH(E186,'Instrument List'!A:A,0))-0)),"")</f>
        <v/>
      </c>
      <c r="AY186" s="191" t="str">
        <f ca="1">IF(ISNUMBER($A186),INDIRECT(CONCATENATE("'Instrument List'!D",(MATCH(E186,'Instrument List'!A:A,0))-0)),"")</f>
        <v/>
      </c>
      <c r="AZ186" s="191" t="str">
        <f ca="1">IF(ISNUMBER($A186),INDIRECT(CONCATENATE("'Instrument List'!C",(MATCH(E186,'Instrument List'!A:A,0))-0)),"")</f>
        <v/>
      </c>
      <c r="BA186" s="192" t="str">
        <f ca="1">IF(ISNUMBER(A186),INDIRECT(CONCATENATE("'Instrument List'!E",(MATCH(E186,'Instrument List'!A:A,0))-0)),"")</f>
        <v/>
      </c>
      <c r="BB186" s="193" t="str">
        <f t="shared" si="103"/>
        <v/>
      </c>
      <c r="BC186" s="193" t="str">
        <f t="shared" si="104"/>
        <v/>
      </c>
      <c r="BD186" s="193" t="str">
        <f ca="1">IF(ISNUMBER(A186),INDIRECT(CONCATENATE("'Instrument List'!F",(MATCH(E186,'Instrument List'!A:A,0))-0)),"")</f>
        <v/>
      </c>
    </row>
    <row r="187" spans="1:56">
      <c r="A187" s="220" t="str">
        <f t="shared" si="84"/>
        <v/>
      </c>
      <c r="B187" s="221"/>
      <c r="C187" s="222"/>
      <c r="D187" s="169"/>
      <c r="E187" s="169"/>
      <c r="F187" s="169"/>
      <c r="G187" s="202"/>
      <c r="H187" s="217"/>
      <c r="I187" s="212"/>
      <c r="J187" s="206"/>
      <c r="K187" s="212"/>
      <c r="L187" s="206"/>
      <c r="M187" s="212"/>
      <c r="N187" s="206"/>
      <c r="O187" s="170" t="str">
        <f t="shared" si="85"/>
        <v/>
      </c>
      <c r="P187" s="171"/>
      <c r="Q187" s="171"/>
      <c r="R187" s="171"/>
      <c r="S187" s="172" t="str">
        <f t="shared" si="86"/>
        <v/>
      </c>
      <c r="T187" s="172" t="str">
        <f t="shared" si="87"/>
        <v/>
      </c>
      <c r="U187" s="171"/>
      <c r="V187" s="171"/>
      <c r="W187" s="173" t="str">
        <f t="shared" si="88"/>
        <v/>
      </c>
      <c r="X187" s="173" t="str">
        <f t="shared" si="89"/>
        <v/>
      </c>
      <c r="Y187" s="173" t="str">
        <f t="shared" si="90"/>
        <v/>
      </c>
      <c r="Z187" s="171"/>
      <c r="AA187" s="171"/>
      <c r="AB187" s="171"/>
      <c r="AC187" s="172" t="str">
        <f t="shared" si="91"/>
        <v/>
      </c>
      <c r="AD187" s="172" t="str">
        <f t="shared" si="92"/>
        <v/>
      </c>
      <c r="AE187" s="174"/>
      <c r="AF187" s="175" t="str">
        <f t="shared" si="93"/>
        <v/>
      </c>
      <c r="AG187" s="169"/>
      <c r="AH187" s="171"/>
      <c r="AI187" s="171"/>
      <c r="AJ187" s="169"/>
      <c r="AK187" s="176" t="str">
        <f t="shared" si="94"/>
        <v/>
      </c>
      <c r="AL187" s="176" t="str">
        <f t="shared" si="95"/>
        <v/>
      </c>
      <c r="AM187" s="176" t="str">
        <f t="shared" si="96"/>
        <v/>
      </c>
      <c r="AN187" s="359" t="str">
        <f>IF(Overview!$K$17='Internal Calcs'!$P$22,IF(AK187="","",AK187),IF(Overview!$K$17='Internal Calcs'!$P$23,IF(AK187="","",AK187),IF(ISNUMBER(A187),(IF(F187="Short",G187-H187,H187-G187)*AZ187-AX187),"")))</f>
        <v/>
      </c>
      <c r="AO187" s="401" t="str">
        <f>IF(Overview!$K$17='Internal Calcs'!$P$22,IF(AL187="","",AL187),IF(Overview!$K$17='Internal Calcs'!$P$23,IF(AL187="","",AL187),IF(ISNUMBER(A187),IF(AL187="",(IF(F187="Short",G187-H187,H187-G187)*AZ187-AX187),(IF(F187="Short",G187-J187,J187-G187)*AZ187-AX187)),"")))</f>
        <v/>
      </c>
      <c r="AP187" s="359" t="str">
        <f>IF(Overview!$K$17='Internal Calcs'!$P$22,"",IF(Overview!$K$17='Internal Calcs'!$P$23,IF(AM187="","",AM187),IF(ISNUMBER(A187),IF(AM187="",(IF(F187="Short",G187-H187,H187-G187)*AZ187-AX187),(IF(F187="Short",G187-L187,L187-G187)*AZ187-AX187)),"")))</f>
        <v/>
      </c>
      <c r="AQ187" s="176" t="str">
        <f t="shared" si="97"/>
        <v/>
      </c>
      <c r="AR187" s="176" t="str">
        <f t="shared" si="98"/>
        <v/>
      </c>
      <c r="AS187" s="176" t="str">
        <f t="shared" si="99"/>
        <v/>
      </c>
      <c r="AT187" s="176" t="str">
        <f>IF(ISNUMBER(A187),MAX($AS$2:AS187)-AS187,"")</f>
        <v/>
      </c>
      <c r="AU187" s="177" t="str">
        <f t="shared" si="100"/>
        <v/>
      </c>
      <c r="AV187" s="178" t="str">
        <f t="shared" si="101"/>
        <v/>
      </c>
      <c r="AW187" s="178" t="str">
        <f t="shared" si="102"/>
        <v/>
      </c>
      <c r="AX187" s="179" t="str">
        <f ca="1">IF(ISNUMBER($A187),INDIRECT(CONCATENATE("'Instrument List'!B",(MATCH(E187,'Instrument List'!A:A,0))-0)),"")</f>
        <v/>
      </c>
      <c r="AY187" s="179" t="str">
        <f ca="1">IF(ISNUMBER($A187),INDIRECT(CONCATENATE("'Instrument List'!D",(MATCH(E187,'Instrument List'!A:A,0))-0)),"")</f>
        <v/>
      </c>
      <c r="AZ187" s="179" t="str">
        <f ca="1">IF(ISNUMBER($A187),INDIRECT(CONCATENATE("'Instrument List'!C",(MATCH(E187,'Instrument List'!A:A,0))-0)),"")</f>
        <v/>
      </c>
      <c r="BA187" s="180" t="str">
        <f ca="1">IF(ISNUMBER(A187),INDIRECT(CONCATENATE("'Instrument List'!E",(MATCH(E187,'Instrument List'!A:A,0))-0)),"")</f>
        <v/>
      </c>
      <c r="BB187" s="181" t="str">
        <f t="shared" si="103"/>
        <v/>
      </c>
      <c r="BC187" s="181" t="str">
        <f t="shared" si="104"/>
        <v/>
      </c>
      <c r="BD187" s="181" t="str">
        <f ca="1">IF(ISNUMBER(A187),INDIRECT(CONCATENATE("'Instrument List'!F",(MATCH(E187,'Instrument List'!A:A,0))-0)),"")</f>
        <v/>
      </c>
    </row>
    <row r="188" spans="1:56">
      <c r="A188" s="223" t="str">
        <f t="shared" si="84"/>
        <v/>
      </c>
      <c r="B188" s="224"/>
      <c r="C188" s="225"/>
      <c r="D188" s="182"/>
      <c r="E188" s="182"/>
      <c r="F188" s="182"/>
      <c r="G188" s="203"/>
      <c r="H188" s="218"/>
      <c r="I188" s="213"/>
      <c r="J188" s="207"/>
      <c r="K188" s="213"/>
      <c r="L188" s="207"/>
      <c r="M188" s="213"/>
      <c r="N188" s="207"/>
      <c r="O188" s="183" t="str">
        <f t="shared" si="85"/>
        <v/>
      </c>
      <c r="P188" s="184"/>
      <c r="Q188" s="184"/>
      <c r="R188" s="275"/>
      <c r="S188" s="185" t="str">
        <f t="shared" si="86"/>
        <v/>
      </c>
      <c r="T188" s="185" t="str">
        <f t="shared" si="87"/>
        <v/>
      </c>
      <c r="U188" s="275"/>
      <c r="V188" s="275"/>
      <c r="W188" s="276" t="str">
        <f t="shared" si="88"/>
        <v/>
      </c>
      <c r="X188" s="276" t="str">
        <f t="shared" si="89"/>
        <v/>
      </c>
      <c r="Y188" s="276" t="str">
        <f t="shared" si="90"/>
        <v/>
      </c>
      <c r="Z188" s="275"/>
      <c r="AA188" s="184"/>
      <c r="AB188" s="184"/>
      <c r="AC188" s="185" t="str">
        <f t="shared" si="91"/>
        <v/>
      </c>
      <c r="AD188" s="185" t="str">
        <f t="shared" si="92"/>
        <v/>
      </c>
      <c r="AE188" s="186"/>
      <c r="AF188" s="187" t="str">
        <f t="shared" si="93"/>
        <v/>
      </c>
      <c r="AG188" s="182"/>
      <c r="AH188" s="184"/>
      <c r="AI188" s="184"/>
      <c r="AJ188" s="182"/>
      <c r="AK188" s="188" t="str">
        <f t="shared" si="94"/>
        <v/>
      </c>
      <c r="AL188" s="188" t="str">
        <f t="shared" si="95"/>
        <v/>
      </c>
      <c r="AM188" s="188" t="str">
        <f t="shared" si="96"/>
        <v/>
      </c>
      <c r="AN188" s="359" t="str">
        <f>IF(Overview!$K$17='Internal Calcs'!$P$22,IF(AK188="","",AK188),IF(Overview!$K$17='Internal Calcs'!$P$23,IF(AK188="","",AK188),IF(ISNUMBER(A188),(IF(F188="Short",G188-H188,H188-G188)*AZ188-AX188),"")))</f>
        <v/>
      </c>
      <c r="AO188" s="401" t="str">
        <f>IF(Overview!$K$17='Internal Calcs'!$P$22,IF(AL188="","",AL188),IF(Overview!$K$17='Internal Calcs'!$P$23,IF(AL188="","",AL188),IF(ISNUMBER(A188),IF(AL188="",(IF(F188="Short",G188-H188,H188-G188)*AZ188-AX188),(IF(F188="Short",G188-J188,J188-G188)*AZ188-AX188)),"")))</f>
        <v/>
      </c>
      <c r="AP188" s="359" t="str">
        <f>IF(Overview!$K$17='Internal Calcs'!$P$22,"",IF(Overview!$K$17='Internal Calcs'!$P$23,IF(AM188="","",AM188),IF(ISNUMBER(A188),IF(AM188="",(IF(F188="Short",G188-H188,H188-G188)*AZ188-AX188),(IF(F188="Short",G188-L188,L188-G188)*AZ188-AX188)),"")))</f>
        <v/>
      </c>
      <c r="AQ188" s="188" t="str">
        <f t="shared" si="97"/>
        <v/>
      </c>
      <c r="AR188" s="188" t="str">
        <f t="shared" si="98"/>
        <v/>
      </c>
      <c r="AS188" s="188" t="str">
        <f t="shared" si="99"/>
        <v/>
      </c>
      <c r="AT188" s="188" t="str">
        <f>IF(ISNUMBER(A188),MAX($AS$2:AS188)-AS188,"")</f>
        <v/>
      </c>
      <c r="AU188" s="189" t="str">
        <f t="shared" si="100"/>
        <v/>
      </c>
      <c r="AV188" s="190" t="str">
        <f t="shared" si="101"/>
        <v/>
      </c>
      <c r="AW188" s="190" t="str">
        <f t="shared" si="102"/>
        <v/>
      </c>
      <c r="AX188" s="191" t="str">
        <f ca="1">IF(ISNUMBER($A188),INDIRECT(CONCATENATE("'Instrument List'!B",(MATCH(E188,'Instrument List'!A:A,0))-0)),"")</f>
        <v/>
      </c>
      <c r="AY188" s="191" t="str">
        <f ca="1">IF(ISNUMBER($A188),INDIRECT(CONCATENATE("'Instrument List'!D",(MATCH(E188,'Instrument List'!A:A,0))-0)),"")</f>
        <v/>
      </c>
      <c r="AZ188" s="191" t="str">
        <f ca="1">IF(ISNUMBER($A188),INDIRECT(CONCATENATE("'Instrument List'!C",(MATCH(E188,'Instrument List'!A:A,0))-0)),"")</f>
        <v/>
      </c>
      <c r="BA188" s="192" t="str">
        <f ca="1">IF(ISNUMBER(A188),INDIRECT(CONCATENATE("'Instrument List'!E",(MATCH(E188,'Instrument List'!A:A,0))-0)),"")</f>
        <v/>
      </c>
      <c r="BB188" s="193" t="str">
        <f t="shared" si="103"/>
        <v/>
      </c>
      <c r="BC188" s="193" t="str">
        <f t="shared" si="104"/>
        <v/>
      </c>
      <c r="BD188" s="193" t="str">
        <f ca="1">IF(ISNUMBER(A188),INDIRECT(CONCATENATE("'Instrument List'!F",(MATCH(E188,'Instrument List'!A:A,0))-0)),"")</f>
        <v/>
      </c>
    </row>
    <row r="189" spans="1:56">
      <c r="A189" s="220" t="str">
        <f t="shared" si="84"/>
        <v/>
      </c>
      <c r="B189" s="221"/>
      <c r="C189" s="222"/>
      <c r="D189" s="169"/>
      <c r="E189" s="169"/>
      <c r="F189" s="169"/>
      <c r="G189" s="202"/>
      <c r="H189" s="217"/>
      <c r="I189" s="212"/>
      <c r="J189" s="206"/>
      <c r="K189" s="212"/>
      <c r="L189" s="206"/>
      <c r="M189" s="212"/>
      <c r="N189" s="206"/>
      <c r="O189" s="170" t="str">
        <f t="shared" si="85"/>
        <v/>
      </c>
      <c r="P189" s="171"/>
      <c r="Q189" s="171"/>
      <c r="R189" s="171"/>
      <c r="S189" s="172" t="str">
        <f t="shared" si="86"/>
        <v/>
      </c>
      <c r="T189" s="172" t="str">
        <f t="shared" si="87"/>
        <v/>
      </c>
      <c r="U189" s="171"/>
      <c r="V189" s="171"/>
      <c r="W189" s="173" t="str">
        <f t="shared" si="88"/>
        <v/>
      </c>
      <c r="X189" s="173" t="str">
        <f t="shared" si="89"/>
        <v/>
      </c>
      <c r="Y189" s="173" t="str">
        <f t="shared" si="90"/>
        <v/>
      </c>
      <c r="Z189" s="171"/>
      <c r="AA189" s="171"/>
      <c r="AB189" s="171"/>
      <c r="AC189" s="172" t="str">
        <f t="shared" si="91"/>
        <v/>
      </c>
      <c r="AD189" s="172" t="str">
        <f t="shared" si="92"/>
        <v/>
      </c>
      <c r="AE189" s="174"/>
      <c r="AF189" s="175" t="str">
        <f t="shared" si="93"/>
        <v/>
      </c>
      <c r="AG189" s="169"/>
      <c r="AH189" s="171"/>
      <c r="AI189" s="171"/>
      <c r="AJ189" s="169"/>
      <c r="AK189" s="176" t="str">
        <f t="shared" si="94"/>
        <v/>
      </c>
      <c r="AL189" s="176" t="str">
        <f t="shared" si="95"/>
        <v/>
      </c>
      <c r="AM189" s="176" t="str">
        <f t="shared" si="96"/>
        <v/>
      </c>
      <c r="AN189" s="359" t="str">
        <f>IF(Overview!$K$17='Internal Calcs'!$P$22,IF(AK189="","",AK189),IF(Overview!$K$17='Internal Calcs'!$P$23,IF(AK189="","",AK189),IF(ISNUMBER(A189),(IF(F189="Short",G189-H189,H189-G189)*AZ189-AX189),"")))</f>
        <v/>
      </c>
      <c r="AO189" s="401" t="str">
        <f>IF(Overview!$K$17='Internal Calcs'!$P$22,IF(AL189="","",AL189),IF(Overview!$K$17='Internal Calcs'!$P$23,IF(AL189="","",AL189),IF(ISNUMBER(A189),IF(AL189="",(IF(F189="Short",G189-H189,H189-G189)*AZ189-AX189),(IF(F189="Short",G189-J189,J189-G189)*AZ189-AX189)),"")))</f>
        <v/>
      </c>
      <c r="AP189" s="359" t="str">
        <f>IF(Overview!$K$17='Internal Calcs'!$P$22,"",IF(Overview!$K$17='Internal Calcs'!$P$23,IF(AM189="","",AM189),IF(ISNUMBER(A189),IF(AM189="",(IF(F189="Short",G189-H189,H189-G189)*AZ189-AX189),(IF(F189="Short",G189-L189,L189-G189)*AZ189-AX189)),"")))</f>
        <v/>
      </c>
      <c r="AQ189" s="176" t="str">
        <f t="shared" si="97"/>
        <v/>
      </c>
      <c r="AR189" s="176" t="str">
        <f t="shared" si="98"/>
        <v/>
      </c>
      <c r="AS189" s="176" t="str">
        <f t="shared" si="99"/>
        <v/>
      </c>
      <c r="AT189" s="176" t="str">
        <f>IF(ISNUMBER(A189),MAX($AS$2:AS189)-AS189,"")</f>
        <v/>
      </c>
      <c r="AU189" s="177" t="str">
        <f t="shared" si="100"/>
        <v/>
      </c>
      <c r="AV189" s="178" t="str">
        <f t="shared" si="101"/>
        <v/>
      </c>
      <c r="AW189" s="178" t="str">
        <f t="shared" si="102"/>
        <v/>
      </c>
      <c r="AX189" s="179" t="str">
        <f ca="1">IF(ISNUMBER($A189),INDIRECT(CONCATENATE("'Instrument List'!B",(MATCH(E189,'Instrument List'!A:A,0))-0)),"")</f>
        <v/>
      </c>
      <c r="AY189" s="179" t="str">
        <f ca="1">IF(ISNUMBER($A189),INDIRECT(CONCATENATE("'Instrument List'!D",(MATCH(E189,'Instrument List'!A:A,0))-0)),"")</f>
        <v/>
      </c>
      <c r="AZ189" s="179" t="str">
        <f ca="1">IF(ISNUMBER($A189),INDIRECT(CONCATENATE("'Instrument List'!C",(MATCH(E189,'Instrument List'!A:A,0))-0)),"")</f>
        <v/>
      </c>
      <c r="BA189" s="180" t="str">
        <f ca="1">IF(ISNUMBER(A189),INDIRECT(CONCATENATE("'Instrument List'!E",(MATCH(E189,'Instrument List'!A:A,0))-0)),"")</f>
        <v/>
      </c>
      <c r="BB189" s="181" t="str">
        <f t="shared" si="103"/>
        <v/>
      </c>
      <c r="BC189" s="181" t="str">
        <f t="shared" si="104"/>
        <v/>
      </c>
      <c r="BD189" s="181" t="str">
        <f ca="1">IF(ISNUMBER(A189),INDIRECT(CONCATENATE("'Instrument List'!F",(MATCH(E189,'Instrument List'!A:A,0))-0)),"")</f>
        <v/>
      </c>
    </row>
    <row r="190" spans="1:56">
      <c r="A190" s="223" t="str">
        <f t="shared" si="84"/>
        <v/>
      </c>
      <c r="B190" s="224"/>
      <c r="C190" s="225"/>
      <c r="D190" s="182"/>
      <c r="E190" s="182"/>
      <c r="F190" s="182"/>
      <c r="G190" s="203"/>
      <c r="H190" s="218"/>
      <c r="I190" s="213"/>
      <c r="J190" s="207"/>
      <c r="K190" s="213"/>
      <c r="L190" s="207"/>
      <c r="M190" s="213"/>
      <c r="N190" s="207"/>
      <c r="O190" s="183" t="str">
        <f t="shared" si="85"/>
        <v/>
      </c>
      <c r="P190" s="184"/>
      <c r="Q190" s="184"/>
      <c r="R190" s="275"/>
      <c r="S190" s="185" t="str">
        <f t="shared" si="86"/>
        <v/>
      </c>
      <c r="T190" s="185" t="str">
        <f t="shared" si="87"/>
        <v/>
      </c>
      <c r="U190" s="275"/>
      <c r="V190" s="275"/>
      <c r="W190" s="276" t="str">
        <f t="shared" si="88"/>
        <v/>
      </c>
      <c r="X190" s="276" t="str">
        <f t="shared" si="89"/>
        <v/>
      </c>
      <c r="Y190" s="276" t="str">
        <f t="shared" si="90"/>
        <v/>
      </c>
      <c r="Z190" s="275"/>
      <c r="AA190" s="184"/>
      <c r="AB190" s="184"/>
      <c r="AC190" s="185" t="str">
        <f t="shared" si="91"/>
        <v/>
      </c>
      <c r="AD190" s="185" t="str">
        <f t="shared" si="92"/>
        <v/>
      </c>
      <c r="AE190" s="186"/>
      <c r="AF190" s="187" t="str">
        <f t="shared" si="93"/>
        <v/>
      </c>
      <c r="AG190" s="182"/>
      <c r="AH190" s="184"/>
      <c r="AI190" s="184"/>
      <c r="AJ190" s="182"/>
      <c r="AK190" s="188" t="str">
        <f t="shared" si="94"/>
        <v/>
      </c>
      <c r="AL190" s="188" t="str">
        <f t="shared" si="95"/>
        <v/>
      </c>
      <c r="AM190" s="188" t="str">
        <f t="shared" si="96"/>
        <v/>
      </c>
      <c r="AN190" s="359" t="str">
        <f>IF(Overview!$K$17='Internal Calcs'!$P$22,IF(AK190="","",AK190),IF(Overview!$K$17='Internal Calcs'!$P$23,IF(AK190="","",AK190),IF(ISNUMBER(A190),(IF(F190="Short",G190-H190,H190-G190)*AZ190-AX190),"")))</f>
        <v/>
      </c>
      <c r="AO190" s="401" t="str">
        <f>IF(Overview!$K$17='Internal Calcs'!$P$22,IF(AL190="","",AL190),IF(Overview!$K$17='Internal Calcs'!$P$23,IF(AL190="","",AL190),IF(ISNUMBER(A190),IF(AL190="",(IF(F190="Short",G190-H190,H190-G190)*AZ190-AX190),(IF(F190="Short",G190-J190,J190-G190)*AZ190-AX190)),"")))</f>
        <v/>
      </c>
      <c r="AP190" s="359" t="str">
        <f>IF(Overview!$K$17='Internal Calcs'!$P$22,"",IF(Overview!$K$17='Internal Calcs'!$P$23,IF(AM190="","",AM190),IF(ISNUMBER(A190),IF(AM190="",(IF(F190="Short",G190-H190,H190-G190)*AZ190-AX190),(IF(F190="Short",G190-L190,L190-G190)*AZ190-AX190)),"")))</f>
        <v/>
      </c>
      <c r="AQ190" s="188" t="str">
        <f t="shared" si="97"/>
        <v/>
      </c>
      <c r="AR190" s="188" t="str">
        <f t="shared" si="98"/>
        <v/>
      </c>
      <c r="AS190" s="188" t="str">
        <f t="shared" si="99"/>
        <v/>
      </c>
      <c r="AT190" s="188" t="str">
        <f>IF(ISNUMBER(A190),MAX($AS$2:AS190)-AS190,"")</f>
        <v/>
      </c>
      <c r="AU190" s="189" t="str">
        <f t="shared" si="100"/>
        <v/>
      </c>
      <c r="AV190" s="190" t="str">
        <f t="shared" si="101"/>
        <v/>
      </c>
      <c r="AW190" s="190" t="str">
        <f t="shared" si="102"/>
        <v/>
      </c>
      <c r="AX190" s="191" t="str">
        <f ca="1">IF(ISNUMBER($A190),INDIRECT(CONCATENATE("'Instrument List'!B",(MATCH(E190,'Instrument List'!A:A,0))-0)),"")</f>
        <v/>
      </c>
      <c r="AY190" s="191" t="str">
        <f ca="1">IF(ISNUMBER($A190),INDIRECT(CONCATENATE("'Instrument List'!D",(MATCH(E190,'Instrument List'!A:A,0))-0)),"")</f>
        <v/>
      </c>
      <c r="AZ190" s="191" t="str">
        <f ca="1">IF(ISNUMBER($A190),INDIRECT(CONCATENATE("'Instrument List'!C",(MATCH(E190,'Instrument List'!A:A,0))-0)),"")</f>
        <v/>
      </c>
      <c r="BA190" s="192" t="str">
        <f ca="1">IF(ISNUMBER(A190),INDIRECT(CONCATENATE("'Instrument List'!E",(MATCH(E190,'Instrument List'!A:A,0))-0)),"")</f>
        <v/>
      </c>
      <c r="BB190" s="193" t="str">
        <f t="shared" si="103"/>
        <v/>
      </c>
      <c r="BC190" s="193" t="str">
        <f t="shared" si="104"/>
        <v/>
      </c>
      <c r="BD190" s="193" t="str">
        <f ca="1">IF(ISNUMBER(A190),INDIRECT(CONCATENATE("'Instrument List'!F",(MATCH(E190,'Instrument List'!A:A,0))-0)),"")</f>
        <v/>
      </c>
    </row>
    <row r="191" spans="1:56">
      <c r="A191" s="220" t="str">
        <f t="shared" si="84"/>
        <v/>
      </c>
      <c r="B191" s="221"/>
      <c r="C191" s="222"/>
      <c r="D191" s="169"/>
      <c r="E191" s="169"/>
      <c r="F191" s="169"/>
      <c r="G191" s="202"/>
      <c r="H191" s="217"/>
      <c r="I191" s="212"/>
      <c r="J191" s="206"/>
      <c r="K191" s="212"/>
      <c r="L191" s="206"/>
      <c r="M191" s="212"/>
      <c r="N191" s="206"/>
      <c r="O191" s="170" t="str">
        <f t="shared" si="85"/>
        <v/>
      </c>
      <c r="P191" s="171"/>
      <c r="Q191" s="171"/>
      <c r="R191" s="171"/>
      <c r="S191" s="172" t="str">
        <f t="shared" si="86"/>
        <v/>
      </c>
      <c r="T191" s="172" t="str">
        <f t="shared" si="87"/>
        <v/>
      </c>
      <c r="U191" s="171"/>
      <c r="V191" s="171"/>
      <c r="W191" s="173" t="str">
        <f t="shared" si="88"/>
        <v/>
      </c>
      <c r="X191" s="173" t="str">
        <f t="shared" si="89"/>
        <v/>
      </c>
      <c r="Y191" s="173" t="str">
        <f t="shared" si="90"/>
        <v/>
      </c>
      <c r="Z191" s="171"/>
      <c r="AA191" s="171"/>
      <c r="AB191" s="171"/>
      <c r="AC191" s="172" t="str">
        <f t="shared" si="91"/>
        <v/>
      </c>
      <c r="AD191" s="172" t="str">
        <f t="shared" si="92"/>
        <v/>
      </c>
      <c r="AE191" s="174"/>
      <c r="AF191" s="175" t="str">
        <f t="shared" si="93"/>
        <v/>
      </c>
      <c r="AG191" s="169"/>
      <c r="AH191" s="171"/>
      <c r="AI191" s="171"/>
      <c r="AJ191" s="169"/>
      <c r="AK191" s="176" t="str">
        <f t="shared" si="94"/>
        <v/>
      </c>
      <c r="AL191" s="176" t="str">
        <f t="shared" si="95"/>
        <v/>
      </c>
      <c r="AM191" s="176" t="str">
        <f t="shared" si="96"/>
        <v/>
      </c>
      <c r="AN191" s="359" t="str">
        <f>IF(Overview!$K$17='Internal Calcs'!$P$22,IF(AK191="","",AK191),IF(Overview!$K$17='Internal Calcs'!$P$23,IF(AK191="","",AK191),IF(ISNUMBER(A191),(IF(F191="Short",G191-H191,H191-G191)*AZ191-AX191),"")))</f>
        <v/>
      </c>
      <c r="AO191" s="401" t="str">
        <f>IF(Overview!$K$17='Internal Calcs'!$P$22,IF(AL191="","",AL191),IF(Overview!$K$17='Internal Calcs'!$P$23,IF(AL191="","",AL191),IF(ISNUMBER(A191),IF(AL191="",(IF(F191="Short",G191-H191,H191-G191)*AZ191-AX191),(IF(F191="Short",G191-J191,J191-G191)*AZ191-AX191)),"")))</f>
        <v/>
      </c>
      <c r="AP191" s="359" t="str">
        <f>IF(Overview!$K$17='Internal Calcs'!$P$22,"",IF(Overview!$K$17='Internal Calcs'!$P$23,IF(AM191="","",AM191),IF(ISNUMBER(A191),IF(AM191="",(IF(F191="Short",G191-H191,H191-G191)*AZ191-AX191),(IF(F191="Short",G191-L191,L191-G191)*AZ191-AX191)),"")))</f>
        <v/>
      </c>
      <c r="AQ191" s="176" t="str">
        <f t="shared" si="97"/>
        <v/>
      </c>
      <c r="AR191" s="176" t="str">
        <f t="shared" si="98"/>
        <v/>
      </c>
      <c r="AS191" s="176" t="str">
        <f t="shared" si="99"/>
        <v/>
      </c>
      <c r="AT191" s="176" t="str">
        <f>IF(ISNUMBER(A191),MAX($AS$2:AS191)-AS191,"")</f>
        <v/>
      </c>
      <c r="AU191" s="177" t="str">
        <f t="shared" si="100"/>
        <v/>
      </c>
      <c r="AV191" s="178" t="str">
        <f t="shared" si="101"/>
        <v/>
      </c>
      <c r="AW191" s="178" t="str">
        <f t="shared" si="102"/>
        <v/>
      </c>
      <c r="AX191" s="179" t="str">
        <f ca="1">IF(ISNUMBER($A191),INDIRECT(CONCATENATE("'Instrument List'!B",(MATCH(E191,'Instrument List'!A:A,0))-0)),"")</f>
        <v/>
      </c>
      <c r="AY191" s="179" t="str">
        <f ca="1">IF(ISNUMBER($A191),INDIRECT(CONCATENATE("'Instrument List'!D",(MATCH(E191,'Instrument List'!A:A,0))-0)),"")</f>
        <v/>
      </c>
      <c r="AZ191" s="179" t="str">
        <f ca="1">IF(ISNUMBER($A191),INDIRECT(CONCATENATE("'Instrument List'!C",(MATCH(E191,'Instrument List'!A:A,0))-0)),"")</f>
        <v/>
      </c>
      <c r="BA191" s="180" t="str">
        <f ca="1">IF(ISNUMBER(A191),INDIRECT(CONCATENATE("'Instrument List'!E",(MATCH(E191,'Instrument List'!A:A,0))-0)),"")</f>
        <v/>
      </c>
      <c r="BB191" s="181" t="str">
        <f t="shared" si="103"/>
        <v/>
      </c>
      <c r="BC191" s="181" t="str">
        <f t="shared" si="104"/>
        <v/>
      </c>
      <c r="BD191" s="181" t="str">
        <f ca="1">IF(ISNUMBER(A191),INDIRECT(CONCATENATE("'Instrument List'!F",(MATCH(E191,'Instrument List'!A:A,0))-0)),"")</f>
        <v/>
      </c>
    </row>
    <row r="192" spans="1:56">
      <c r="A192" s="223" t="str">
        <f t="shared" si="84"/>
        <v/>
      </c>
      <c r="B192" s="224"/>
      <c r="C192" s="225"/>
      <c r="D192" s="182"/>
      <c r="E192" s="182"/>
      <c r="F192" s="182"/>
      <c r="G192" s="203"/>
      <c r="H192" s="218"/>
      <c r="I192" s="213"/>
      <c r="J192" s="207"/>
      <c r="K192" s="213"/>
      <c r="L192" s="207"/>
      <c r="M192" s="213"/>
      <c r="N192" s="207"/>
      <c r="O192" s="183" t="str">
        <f t="shared" si="85"/>
        <v/>
      </c>
      <c r="P192" s="184"/>
      <c r="Q192" s="184"/>
      <c r="R192" s="275"/>
      <c r="S192" s="185" t="str">
        <f t="shared" si="86"/>
        <v/>
      </c>
      <c r="T192" s="185" t="str">
        <f t="shared" si="87"/>
        <v/>
      </c>
      <c r="U192" s="275"/>
      <c r="V192" s="275"/>
      <c r="W192" s="276" t="str">
        <f t="shared" si="88"/>
        <v/>
      </c>
      <c r="X192" s="276" t="str">
        <f t="shared" si="89"/>
        <v/>
      </c>
      <c r="Y192" s="276" t="str">
        <f t="shared" si="90"/>
        <v/>
      </c>
      <c r="Z192" s="275"/>
      <c r="AA192" s="184"/>
      <c r="AB192" s="184"/>
      <c r="AC192" s="185" t="str">
        <f t="shared" si="91"/>
        <v/>
      </c>
      <c r="AD192" s="185" t="str">
        <f t="shared" si="92"/>
        <v/>
      </c>
      <c r="AE192" s="186"/>
      <c r="AF192" s="187" t="str">
        <f t="shared" si="93"/>
        <v/>
      </c>
      <c r="AG192" s="182"/>
      <c r="AH192" s="184"/>
      <c r="AI192" s="184"/>
      <c r="AJ192" s="182"/>
      <c r="AK192" s="188" t="str">
        <f t="shared" si="94"/>
        <v/>
      </c>
      <c r="AL192" s="188" t="str">
        <f t="shared" si="95"/>
        <v/>
      </c>
      <c r="AM192" s="188" t="str">
        <f t="shared" si="96"/>
        <v/>
      </c>
      <c r="AN192" s="359" t="str">
        <f>IF(Overview!$K$17='Internal Calcs'!$P$22,IF(AK192="","",AK192),IF(Overview!$K$17='Internal Calcs'!$P$23,IF(AK192="","",AK192),IF(ISNUMBER(A192),(IF(F192="Short",G192-H192,H192-G192)*AZ192-AX192),"")))</f>
        <v/>
      </c>
      <c r="AO192" s="401" t="str">
        <f>IF(Overview!$K$17='Internal Calcs'!$P$22,IF(AL192="","",AL192),IF(Overview!$K$17='Internal Calcs'!$P$23,IF(AL192="","",AL192),IF(ISNUMBER(A192),IF(AL192="",(IF(F192="Short",G192-H192,H192-G192)*AZ192-AX192),(IF(F192="Short",G192-J192,J192-G192)*AZ192-AX192)),"")))</f>
        <v/>
      </c>
      <c r="AP192" s="359" t="str">
        <f>IF(Overview!$K$17='Internal Calcs'!$P$22,"",IF(Overview!$K$17='Internal Calcs'!$P$23,IF(AM192="","",AM192),IF(ISNUMBER(A192),IF(AM192="",(IF(F192="Short",G192-H192,H192-G192)*AZ192-AX192),(IF(F192="Short",G192-L192,L192-G192)*AZ192-AX192)),"")))</f>
        <v/>
      </c>
      <c r="AQ192" s="188" t="str">
        <f t="shared" si="97"/>
        <v/>
      </c>
      <c r="AR192" s="188" t="str">
        <f t="shared" si="98"/>
        <v/>
      </c>
      <c r="AS192" s="188" t="str">
        <f t="shared" si="99"/>
        <v/>
      </c>
      <c r="AT192" s="188" t="str">
        <f>IF(ISNUMBER(A192),MAX($AS$2:AS192)-AS192,"")</f>
        <v/>
      </c>
      <c r="AU192" s="189" t="str">
        <f t="shared" si="100"/>
        <v/>
      </c>
      <c r="AV192" s="190" t="str">
        <f t="shared" si="101"/>
        <v/>
      </c>
      <c r="AW192" s="190" t="str">
        <f t="shared" si="102"/>
        <v/>
      </c>
      <c r="AX192" s="191" t="str">
        <f ca="1">IF(ISNUMBER($A192),INDIRECT(CONCATENATE("'Instrument List'!B",(MATCH(E192,'Instrument List'!A:A,0))-0)),"")</f>
        <v/>
      </c>
      <c r="AY192" s="191" t="str">
        <f ca="1">IF(ISNUMBER($A192),INDIRECT(CONCATENATE("'Instrument List'!D",(MATCH(E192,'Instrument List'!A:A,0))-0)),"")</f>
        <v/>
      </c>
      <c r="AZ192" s="191" t="str">
        <f ca="1">IF(ISNUMBER($A192),INDIRECT(CONCATENATE("'Instrument List'!C",(MATCH(E192,'Instrument List'!A:A,0))-0)),"")</f>
        <v/>
      </c>
      <c r="BA192" s="192" t="str">
        <f ca="1">IF(ISNUMBER(A192),INDIRECT(CONCATENATE("'Instrument List'!E",(MATCH(E192,'Instrument List'!A:A,0))-0)),"")</f>
        <v/>
      </c>
      <c r="BB192" s="193" t="str">
        <f t="shared" si="103"/>
        <v/>
      </c>
      <c r="BC192" s="193" t="str">
        <f t="shared" si="104"/>
        <v/>
      </c>
      <c r="BD192" s="193" t="str">
        <f ca="1">IF(ISNUMBER(A192),INDIRECT(CONCATENATE("'Instrument List'!F",(MATCH(E192,'Instrument List'!A:A,0))-0)),"")</f>
        <v/>
      </c>
    </row>
    <row r="193" spans="1:56">
      <c r="A193" s="220" t="str">
        <f t="shared" si="84"/>
        <v/>
      </c>
      <c r="B193" s="221"/>
      <c r="C193" s="222"/>
      <c r="D193" s="169"/>
      <c r="E193" s="169"/>
      <c r="F193" s="169"/>
      <c r="G193" s="202"/>
      <c r="H193" s="217"/>
      <c r="I193" s="212"/>
      <c r="J193" s="206"/>
      <c r="K193" s="212"/>
      <c r="L193" s="206"/>
      <c r="M193" s="212"/>
      <c r="N193" s="206"/>
      <c r="O193" s="170" t="str">
        <f t="shared" si="85"/>
        <v/>
      </c>
      <c r="P193" s="171"/>
      <c r="Q193" s="171"/>
      <c r="R193" s="171"/>
      <c r="S193" s="172" t="str">
        <f t="shared" si="86"/>
        <v/>
      </c>
      <c r="T193" s="172" t="str">
        <f t="shared" si="87"/>
        <v/>
      </c>
      <c r="U193" s="171"/>
      <c r="V193" s="171"/>
      <c r="W193" s="173" t="str">
        <f t="shared" si="88"/>
        <v/>
      </c>
      <c r="X193" s="173" t="str">
        <f t="shared" si="89"/>
        <v/>
      </c>
      <c r="Y193" s="173" t="str">
        <f t="shared" si="90"/>
        <v/>
      </c>
      <c r="Z193" s="171"/>
      <c r="AA193" s="171"/>
      <c r="AB193" s="171"/>
      <c r="AC193" s="172" t="str">
        <f t="shared" si="91"/>
        <v/>
      </c>
      <c r="AD193" s="172" t="str">
        <f t="shared" si="92"/>
        <v/>
      </c>
      <c r="AE193" s="174"/>
      <c r="AF193" s="175" t="str">
        <f t="shared" si="93"/>
        <v/>
      </c>
      <c r="AG193" s="169"/>
      <c r="AH193" s="171"/>
      <c r="AI193" s="171"/>
      <c r="AJ193" s="169"/>
      <c r="AK193" s="176" t="str">
        <f t="shared" si="94"/>
        <v/>
      </c>
      <c r="AL193" s="176" t="str">
        <f t="shared" si="95"/>
        <v/>
      </c>
      <c r="AM193" s="176" t="str">
        <f t="shared" si="96"/>
        <v/>
      </c>
      <c r="AN193" s="359" t="str">
        <f>IF(Overview!$K$17='Internal Calcs'!$P$22,IF(AK193="","",AK193),IF(Overview!$K$17='Internal Calcs'!$P$23,IF(AK193="","",AK193),IF(ISNUMBER(A193),(IF(F193="Short",G193-H193,H193-G193)*AZ193-AX193),"")))</f>
        <v/>
      </c>
      <c r="AO193" s="401" t="str">
        <f>IF(Overview!$K$17='Internal Calcs'!$P$22,IF(AL193="","",AL193),IF(Overview!$K$17='Internal Calcs'!$P$23,IF(AL193="","",AL193),IF(ISNUMBER(A193),IF(AL193="",(IF(F193="Short",G193-H193,H193-G193)*AZ193-AX193),(IF(F193="Short",G193-J193,J193-G193)*AZ193-AX193)),"")))</f>
        <v/>
      </c>
      <c r="AP193" s="359" t="str">
        <f>IF(Overview!$K$17='Internal Calcs'!$P$22,"",IF(Overview!$K$17='Internal Calcs'!$P$23,IF(AM193="","",AM193),IF(ISNUMBER(A193),IF(AM193="",(IF(F193="Short",G193-H193,H193-G193)*AZ193-AX193),(IF(F193="Short",G193-L193,L193-G193)*AZ193-AX193)),"")))</f>
        <v/>
      </c>
      <c r="AQ193" s="176" t="str">
        <f t="shared" si="97"/>
        <v/>
      </c>
      <c r="AR193" s="176" t="str">
        <f t="shared" si="98"/>
        <v/>
      </c>
      <c r="AS193" s="176" t="str">
        <f t="shared" si="99"/>
        <v/>
      </c>
      <c r="AT193" s="176" t="str">
        <f>IF(ISNUMBER(A193),MAX($AS$2:AS193)-AS193,"")</f>
        <v/>
      </c>
      <c r="AU193" s="177" t="str">
        <f t="shared" si="100"/>
        <v/>
      </c>
      <c r="AV193" s="178" t="str">
        <f t="shared" si="101"/>
        <v/>
      </c>
      <c r="AW193" s="178" t="str">
        <f t="shared" si="102"/>
        <v/>
      </c>
      <c r="AX193" s="179" t="str">
        <f ca="1">IF(ISNUMBER($A193),INDIRECT(CONCATENATE("'Instrument List'!B",(MATCH(E193,'Instrument List'!A:A,0))-0)),"")</f>
        <v/>
      </c>
      <c r="AY193" s="179" t="str">
        <f ca="1">IF(ISNUMBER($A193),INDIRECT(CONCATENATE("'Instrument List'!D",(MATCH(E193,'Instrument List'!A:A,0))-0)),"")</f>
        <v/>
      </c>
      <c r="AZ193" s="179" t="str">
        <f ca="1">IF(ISNUMBER($A193),INDIRECT(CONCATENATE("'Instrument List'!C",(MATCH(E193,'Instrument List'!A:A,0))-0)),"")</f>
        <v/>
      </c>
      <c r="BA193" s="180" t="str">
        <f ca="1">IF(ISNUMBER(A193),INDIRECT(CONCATENATE("'Instrument List'!E",(MATCH(E193,'Instrument List'!A:A,0))-0)),"")</f>
        <v/>
      </c>
      <c r="BB193" s="181" t="str">
        <f t="shared" si="103"/>
        <v/>
      </c>
      <c r="BC193" s="181" t="str">
        <f t="shared" si="104"/>
        <v/>
      </c>
      <c r="BD193" s="181" t="str">
        <f ca="1">IF(ISNUMBER(A193),INDIRECT(CONCATENATE("'Instrument List'!F",(MATCH(E193,'Instrument List'!A:A,0))-0)),"")</f>
        <v/>
      </c>
    </row>
    <row r="194" spans="1:56">
      <c r="A194" s="223" t="str">
        <f t="shared" si="84"/>
        <v/>
      </c>
      <c r="B194" s="224"/>
      <c r="C194" s="225"/>
      <c r="D194" s="182"/>
      <c r="E194" s="182"/>
      <c r="F194" s="182"/>
      <c r="G194" s="203"/>
      <c r="H194" s="218"/>
      <c r="I194" s="213"/>
      <c r="J194" s="207"/>
      <c r="K194" s="213"/>
      <c r="L194" s="207"/>
      <c r="M194" s="213"/>
      <c r="N194" s="207"/>
      <c r="O194" s="183" t="str">
        <f t="shared" si="85"/>
        <v/>
      </c>
      <c r="P194" s="184"/>
      <c r="Q194" s="184"/>
      <c r="R194" s="275"/>
      <c r="S194" s="185" t="str">
        <f t="shared" si="86"/>
        <v/>
      </c>
      <c r="T194" s="185" t="str">
        <f t="shared" si="87"/>
        <v/>
      </c>
      <c r="U194" s="275"/>
      <c r="V194" s="275"/>
      <c r="W194" s="276" t="str">
        <f t="shared" si="88"/>
        <v/>
      </c>
      <c r="X194" s="276" t="str">
        <f t="shared" si="89"/>
        <v/>
      </c>
      <c r="Y194" s="276" t="str">
        <f t="shared" si="90"/>
        <v/>
      </c>
      <c r="Z194" s="275"/>
      <c r="AA194" s="184"/>
      <c r="AB194" s="184"/>
      <c r="AC194" s="185" t="str">
        <f t="shared" si="91"/>
        <v/>
      </c>
      <c r="AD194" s="185" t="str">
        <f t="shared" si="92"/>
        <v/>
      </c>
      <c r="AE194" s="186"/>
      <c r="AF194" s="187" t="str">
        <f t="shared" si="93"/>
        <v/>
      </c>
      <c r="AG194" s="182"/>
      <c r="AH194" s="184"/>
      <c r="AI194" s="184"/>
      <c r="AJ194" s="182"/>
      <c r="AK194" s="188" t="str">
        <f t="shared" si="94"/>
        <v/>
      </c>
      <c r="AL194" s="188" t="str">
        <f t="shared" si="95"/>
        <v/>
      </c>
      <c r="AM194" s="188" t="str">
        <f t="shared" si="96"/>
        <v/>
      </c>
      <c r="AN194" s="359" t="str">
        <f>IF(Overview!$K$17='Internal Calcs'!$P$22,IF(AK194="","",AK194),IF(Overview!$K$17='Internal Calcs'!$P$23,IF(AK194="","",AK194),IF(ISNUMBER(A194),(IF(F194="Short",G194-H194,H194-G194)*AZ194-AX194),"")))</f>
        <v/>
      </c>
      <c r="AO194" s="401" t="str">
        <f>IF(Overview!$K$17='Internal Calcs'!$P$22,IF(AL194="","",AL194),IF(Overview!$K$17='Internal Calcs'!$P$23,IF(AL194="","",AL194),IF(ISNUMBER(A194),IF(AL194="",(IF(F194="Short",G194-H194,H194-G194)*AZ194-AX194),(IF(F194="Short",G194-J194,J194-G194)*AZ194-AX194)),"")))</f>
        <v/>
      </c>
      <c r="AP194" s="359" t="str">
        <f>IF(Overview!$K$17='Internal Calcs'!$P$22,"",IF(Overview!$K$17='Internal Calcs'!$P$23,IF(AM194="","",AM194),IF(ISNUMBER(A194),IF(AM194="",(IF(F194="Short",G194-H194,H194-G194)*AZ194-AX194),(IF(F194="Short",G194-L194,L194-G194)*AZ194-AX194)),"")))</f>
        <v/>
      </c>
      <c r="AQ194" s="188" t="str">
        <f t="shared" si="97"/>
        <v/>
      </c>
      <c r="AR194" s="188" t="str">
        <f t="shared" si="98"/>
        <v/>
      </c>
      <c r="AS194" s="188" t="str">
        <f t="shared" si="99"/>
        <v/>
      </c>
      <c r="AT194" s="188" t="str">
        <f>IF(ISNUMBER(A194),MAX($AS$2:AS194)-AS194,"")</f>
        <v/>
      </c>
      <c r="AU194" s="189" t="str">
        <f t="shared" si="100"/>
        <v/>
      </c>
      <c r="AV194" s="190" t="str">
        <f t="shared" si="101"/>
        <v/>
      </c>
      <c r="AW194" s="190" t="str">
        <f t="shared" si="102"/>
        <v/>
      </c>
      <c r="AX194" s="191" t="str">
        <f ca="1">IF(ISNUMBER($A194),INDIRECT(CONCATENATE("'Instrument List'!B",(MATCH(E194,'Instrument List'!A:A,0))-0)),"")</f>
        <v/>
      </c>
      <c r="AY194" s="191" t="str">
        <f ca="1">IF(ISNUMBER($A194),INDIRECT(CONCATENATE("'Instrument List'!D",(MATCH(E194,'Instrument List'!A:A,0))-0)),"")</f>
        <v/>
      </c>
      <c r="AZ194" s="191" t="str">
        <f ca="1">IF(ISNUMBER($A194),INDIRECT(CONCATENATE("'Instrument List'!C",(MATCH(E194,'Instrument List'!A:A,0))-0)),"")</f>
        <v/>
      </c>
      <c r="BA194" s="192" t="str">
        <f ca="1">IF(ISNUMBER(A194),INDIRECT(CONCATENATE("'Instrument List'!E",(MATCH(E194,'Instrument List'!A:A,0))-0)),"")</f>
        <v/>
      </c>
      <c r="BB194" s="193" t="str">
        <f t="shared" si="103"/>
        <v/>
      </c>
      <c r="BC194" s="193" t="str">
        <f t="shared" si="104"/>
        <v/>
      </c>
      <c r="BD194" s="193" t="str">
        <f ca="1">IF(ISNUMBER(A194),INDIRECT(CONCATENATE("'Instrument List'!F",(MATCH(E194,'Instrument List'!A:A,0))-0)),"")</f>
        <v/>
      </c>
    </row>
    <row r="195" spans="1:56">
      <c r="A195" s="220" t="str">
        <f t="shared" si="84"/>
        <v/>
      </c>
      <c r="B195" s="221"/>
      <c r="C195" s="222"/>
      <c r="D195" s="169"/>
      <c r="E195" s="169"/>
      <c r="F195" s="169"/>
      <c r="G195" s="202"/>
      <c r="H195" s="217"/>
      <c r="I195" s="212"/>
      <c r="J195" s="206"/>
      <c r="K195" s="212"/>
      <c r="L195" s="206"/>
      <c r="M195" s="212"/>
      <c r="N195" s="206"/>
      <c r="O195" s="170" t="str">
        <f t="shared" si="85"/>
        <v/>
      </c>
      <c r="P195" s="171"/>
      <c r="Q195" s="171"/>
      <c r="R195" s="171"/>
      <c r="S195" s="172" t="str">
        <f t="shared" si="86"/>
        <v/>
      </c>
      <c r="T195" s="172" t="str">
        <f t="shared" si="87"/>
        <v/>
      </c>
      <c r="U195" s="171"/>
      <c r="V195" s="171"/>
      <c r="W195" s="173" t="str">
        <f t="shared" si="88"/>
        <v/>
      </c>
      <c r="X195" s="173" t="str">
        <f t="shared" si="89"/>
        <v/>
      </c>
      <c r="Y195" s="173" t="str">
        <f t="shared" si="90"/>
        <v/>
      </c>
      <c r="Z195" s="171"/>
      <c r="AA195" s="171"/>
      <c r="AB195" s="171"/>
      <c r="AC195" s="172" t="str">
        <f t="shared" si="91"/>
        <v/>
      </c>
      <c r="AD195" s="172" t="str">
        <f t="shared" si="92"/>
        <v/>
      </c>
      <c r="AE195" s="174"/>
      <c r="AF195" s="175" t="str">
        <f t="shared" si="93"/>
        <v/>
      </c>
      <c r="AG195" s="169"/>
      <c r="AH195" s="171"/>
      <c r="AI195" s="171"/>
      <c r="AJ195" s="169"/>
      <c r="AK195" s="176" t="str">
        <f t="shared" si="94"/>
        <v/>
      </c>
      <c r="AL195" s="176" t="str">
        <f t="shared" si="95"/>
        <v/>
      </c>
      <c r="AM195" s="176" t="str">
        <f t="shared" si="96"/>
        <v/>
      </c>
      <c r="AN195" s="359" t="str">
        <f>IF(Overview!$K$17='Internal Calcs'!$P$22,IF(AK195="","",AK195),IF(Overview!$K$17='Internal Calcs'!$P$23,IF(AK195="","",AK195),IF(ISNUMBER(A195),(IF(F195="Short",G195-H195,H195-G195)*AZ195-AX195),"")))</f>
        <v/>
      </c>
      <c r="AO195" s="401" t="str">
        <f>IF(Overview!$K$17='Internal Calcs'!$P$22,IF(AL195="","",AL195),IF(Overview!$K$17='Internal Calcs'!$P$23,IF(AL195="","",AL195),IF(ISNUMBER(A195),IF(AL195="",(IF(F195="Short",G195-H195,H195-G195)*AZ195-AX195),(IF(F195="Short",G195-J195,J195-G195)*AZ195-AX195)),"")))</f>
        <v/>
      </c>
      <c r="AP195" s="359" t="str">
        <f>IF(Overview!$K$17='Internal Calcs'!$P$22,"",IF(Overview!$K$17='Internal Calcs'!$P$23,IF(AM195="","",AM195),IF(ISNUMBER(A195),IF(AM195="",(IF(F195="Short",G195-H195,H195-G195)*AZ195-AX195),(IF(F195="Short",G195-L195,L195-G195)*AZ195-AX195)),"")))</f>
        <v/>
      </c>
      <c r="AQ195" s="176" t="str">
        <f t="shared" si="97"/>
        <v/>
      </c>
      <c r="AR195" s="176" t="str">
        <f t="shared" si="98"/>
        <v/>
      </c>
      <c r="AS195" s="176" t="str">
        <f t="shared" si="99"/>
        <v/>
      </c>
      <c r="AT195" s="176" t="str">
        <f>IF(ISNUMBER(A195),MAX($AS$2:AS195)-AS195,"")</f>
        <v/>
      </c>
      <c r="AU195" s="177" t="str">
        <f t="shared" si="100"/>
        <v/>
      </c>
      <c r="AV195" s="178" t="str">
        <f t="shared" si="101"/>
        <v/>
      </c>
      <c r="AW195" s="178" t="str">
        <f t="shared" si="102"/>
        <v/>
      </c>
      <c r="AX195" s="179" t="str">
        <f ca="1">IF(ISNUMBER($A195),INDIRECT(CONCATENATE("'Instrument List'!B",(MATCH(E195,'Instrument List'!A:A,0))-0)),"")</f>
        <v/>
      </c>
      <c r="AY195" s="179" t="str">
        <f ca="1">IF(ISNUMBER($A195),INDIRECT(CONCATENATE("'Instrument List'!D",(MATCH(E195,'Instrument List'!A:A,0))-0)),"")</f>
        <v/>
      </c>
      <c r="AZ195" s="179" t="str">
        <f ca="1">IF(ISNUMBER($A195),INDIRECT(CONCATENATE("'Instrument List'!C",(MATCH(E195,'Instrument List'!A:A,0))-0)),"")</f>
        <v/>
      </c>
      <c r="BA195" s="180" t="str">
        <f ca="1">IF(ISNUMBER(A195),INDIRECT(CONCATENATE("'Instrument List'!E",(MATCH(E195,'Instrument List'!A:A,0))-0)),"")</f>
        <v/>
      </c>
      <c r="BB195" s="181" t="str">
        <f t="shared" si="103"/>
        <v/>
      </c>
      <c r="BC195" s="181" t="str">
        <f t="shared" si="104"/>
        <v/>
      </c>
      <c r="BD195" s="181" t="str">
        <f ca="1">IF(ISNUMBER(A195),INDIRECT(CONCATENATE("'Instrument List'!F",(MATCH(E195,'Instrument List'!A:A,0))-0)),"")</f>
        <v/>
      </c>
    </row>
    <row r="196" spans="1:56">
      <c r="A196" s="223" t="str">
        <f t="shared" si="84"/>
        <v/>
      </c>
      <c r="B196" s="224"/>
      <c r="C196" s="225"/>
      <c r="D196" s="182"/>
      <c r="E196" s="182"/>
      <c r="F196" s="182"/>
      <c r="G196" s="203"/>
      <c r="H196" s="218"/>
      <c r="I196" s="213"/>
      <c r="J196" s="207"/>
      <c r="K196" s="213"/>
      <c r="L196" s="207"/>
      <c r="M196" s="213"/>
      <c r="N196" s="207"/>
      <c r="O196" s="183" t="str">
        <f t="shared" si="85"/>
        <v/>
      </c>
      <c r="P196" s="184"/>
      <c r="Q196" s="184"/>
      <c r="R196" s="275"/>
      <c r="S196" s="185" t="str">
        <f t="shared" si="86"/>
        <v/>
      </c>
      <c r="T196" s="185" t="str">
        <f t="shared" si="87"/>
        <v/>
      </c>
      <c r="U196" s="275"/>
      <c r="V196" s="275"/>
      <c r="W196" s="276" t="str">
        <f t="shared" si="88"/>
        <v/>
      </c>
      <c r="X196" s="276" t="str">
        <f t="shared" si="89"/>
        <v/>
      </c>
      <c r="Y196" s="276" t="str">
        <f t="shared" si="90"/>
        <v/>
      </c>
      <c r="Z196" s="275"/>
      <c r="AA196" s="184"/>
      <c r="AB196" s="184"/>
      <c r="AC196" s="185" t="str">
        <f t="shared" si="91"/>
        <v/>
      </c>
      <c r="AD196" s="185" t="str">
        <f t="shared" si="92"/>
        <v/>
      </c>
      <c r="AE196" s="186"/>
      <c r="AF196" s="187" t="str">
        <f t="shared" si="93"/>
        <v/>
      </c>
      <c r="AG196" s="182"/>
      <c r="AH196" s="184"/>
      <c r="AI196" s="184"/>
      <c r="AJ196" s="182"/>
      <c r="AK196" s="188" t="str">
        <f t="shared" si="94"/>
        <v/>
      </c>
      <c r="AL196" s="188" t="str">
        <f t="shared" si="95"/>
        <v/>
      </c>
      <c r="AM196" s="188" t="str">
        <f t="shared" si="96"/>
        <v/>
      </c>
      <c r="AN196" s="359" t="str">
        <f>IF(Overview!$K$17='Internal Calcs'!$P$22,IF(AK196="","",AK196),IF(Overview!$K$17='Internal Calcs'!$P$23,IF(AK196="","",AK196),IF(ISNUMBER(A196),(IF(F196="Short",G196-H196,H196-G196)*AZ196-AX196),"")))</f>
        <v/>
      </c>
      <c r="AO196" s="401" t="str">
        <f>IF(Overview!$K$17='Internal Calcs'!$P$22,IF(AL196="","",AL196),IF(Overview!$K$17='Internal Calcs'!$P$23,IF(AL196="","",AL196),IF(ISNUMBER(A196),IF(AL196="",(IF(F196="Short",G196-H196,H196-G196)*AZ196-AX196),(IF(F196="Short",G196-J196,J196-G196)*AZ196-AX196)),"")))</f>
        <v/>
      </c>
      <c r="AP196" s="359" t="str">
        <f>IF(Overview!$K$17='Internal Calcs'!$P$22,"",IF(Overview!$K$17='Internal Calcs'!$P$23,IF(AM196="","",AM196),IF(ISNUMBER(A196),IF(AM196="",(IF(F196="Short",G196-H196,H196-G196)*AZ196-AX196),(IF(F196="Short",G196-L196,L196-G196)*AZ196-AX196)),"")))</f>
        <v/>
      </c>
      <c r="AQ196" s="188" t="str">
        <f t="shared" si="97"/>
        <v/>
      </c>
      <c r="AR196" s="188" t="str">
        <f t="shared" si="98"/>
        <v/>
      </c>
      <c r="AS196" s="188" t="str">
        <f t="shared" si="99"/>
        <v/>
      </c>
      <c r="AT196" s="188" t="str">
        <f>IF(ISNUMBER(A196),MAX($AS$2:AS196)-AS196,"")</f>
        <v/>
      </c>
      <c r="AU196" s="189" t="str">
        <f t="shared" si="100"/>
        <v/>
      </c>
      <c r="AV196" s="190" t="str">
        <f t="shared" si="101"/>
        <v/>
      </c>
      <c r="AW196" s="190" t="str">
        <f t="shared" si="102"/>
        <v/>
      </c>
      <c r="AX196" s="191" t="str">
        <f ca="1">IF(ISNUMBER($A196),INDIRECT(CONCATENATE("'Instrument List'!B",(MATCH(E196,'Instrument List'!A:A,0))-0)),"")</f>
        <v/>
      </c>
      <c r="AY196" s="191" t="str">
        <f ca="1">IF(ISNUMBER($A196),INDIRECT(CONCATENATE("'Instrument List'!D",(MATCH(E196,'Instrument List'!A:A,0))-0)),"")</f>
        <v/>
      </c>
      <c r="AZ196" s="191" t="str">
        <f ca="1">IF(ISNUMBER($A196),INDIRECT(CONCATENATE("'Instrument List'!C",(MATCH(E196,'Instrument List'!A:A,0))-0)),"")</f>
        <v/>
      </c>
      <c r="BA196" s="192" t="str">
        <f ca="1">IF(ISNUMBER(A196),INDIRECT(CONCATENATE("'Instrument List'!E",(MATCH(E196,'Instrument List'!A:A,0))-0)),"")</f>
        <v/>
      </c>
      <c r="BB196" s="193" t="str">
        <f t="shared" si="103"/>
        <v/>
      </c>
      <c r="BC196" s="193" t="str">
        <f t="shared" si="104"/>
        <v/>
      </c>
      <c r="BD196" s="193" t="str">
        <f ca="1">IF(ISNUMBER(A196),INDIRECT(CONCATENATE("'Instrument List'!F",(MATCH(E196,'Instrument List'!A:A,0))-0)),"")</f>
        <v/>
      </c>
    </row>
    <row r="197" spans="1:56">
      <c r="A197" s="220" t="str">
        <f t="shared" si="84"/>
        <v/>
      </c>
      <c r="B197" s="221"/>
      <c r="C197" s="222"/>
      <c r="D197" s="169"/>
      <c r="E197" s="169"/>
      <c r="F197" s="169"/>
      <c r="G197" s="202"/>
      <c r="H197" s="217"/>
      <c r="I197" s="212"/>
      <c r="J197" s="206"/>
      <c r="K197" s="212"/>
      <c r="L197" s="206"/>
      <c r="M197" s="212"/>
      <c r="N197" s="206"/>
      <c r="O197" s="170" t="str">
        <f t="shared" si="85"/>
        <v/>
      </c>
      <c r="P197" s="171"/>
      <c r="Q197" s="171"/>
      <c r="R197" s="171"/>
      <c r="S197" s="172" t="str">
        <f t="shared" si="86"/>
        <v/>
      </c>
      <c r="T197" s="172" t="str">
        <f t="shared" si="87"/>
        <v/>
      </c>
      <c r="U197" s="171"/>
      <c r="V197" s="171"/>
      <c r="W197" s="173" t="str">
        <f t="shared" si="88"/>
        <v/>
      </c>
      <c r="X197" s="173" t="str">
        <f t="shared" si="89"/>
        <v/>
      </c>
      <c r="Y197" s="173" t="str">
        <f t="shared" si="90"/>
        <v/>
      </c>
      <c r="Z197" s="171"/>
      <c r="AA197" s="171"/>
      <c r="AB197" s="171"/>
      <c r="AC197" s="172" t="str">
        <f t="shared" si="91"/>
        <v/>
      </c>
      <c r="AD197" s="172" t="str">
        <f t="shared" si="92"/>
        <v/>
      </c>
      <c r="AE197" s="174"/>
      <c r="AF197" s="175" t="str">
        <f t="shared" si="93"/>
        <v/>
      </c>
      <c r="AG197" s="169"/>
      <c r="AH197" s="171"/>
      <c r="AI197" s="171"/>
      <c r="AJ197" s="169"/>
      <c r="AK197" s="176" t="str">
        <f t="shared" si="94"/>
        <v/>
      </c>
      <c r="AL197" s="176" t="str">
        <f t="shared" si="95"/>
        <v/>
      </c>
      <c r="AM197" s="176" t="str">
        <f t="shared" si="96"/>
        <v/>
      </c>
      <c r="AN197" s="359" t="str">
        <f>IF(Overview!$K$17='Internal Calcs'!$P$22,IF(AK197="","",AK197),IF(Overview!$K$17='Internal Calcs'!$P$23,IF(AK197="","",AK197),IF(ISNUMBER(A197),(IF(F197="Short",G197-H197,H197-G197)*AZ197-AX197),"")))</f>
        <v/>
      </c>
      <c r="AO197" s="401" t="str">
        <f>IF(Overview!$K$17='Internal Calcs'!$P$22,IF(AL197="","",AL197),IF(Overview!$K$17='Internal Calcs'!$P$23,IF(AL197="","",AL197),IF(ISNUMBER(A197),IF(AL197="",(IF(F197="Short",G197-H197,H197-G197)*AZ197-AX197),(IF(F197="Short",G197-J197,J197-G197)*AZ197-AX197)),"")))</f>
        <v/>
      </c>
      <c r="AP197" s="359" t="str">
        <f>IF(Overview!$K$17='Internal Calcs'!$P$22,"",IF(Overview!$K$17='Internal Calcs'!$P$23,IF(AM197="","",AM197),IF(ISNUMBER(A197),IF(AM197="",(IF(F197="Short",G197-H197,H197-G197)*AZ197-AX197),(IF(F197="Short",G197-L197,L197-G197)*AZ197-AX197)),"")))</f>
        <v/>
      </c>
      <c r="AQ197" s="176" t="str">
        <f t="shared" si="97"/>
        <v/>
      </c>
      <c r="AR197" s="176" t="str">
        <f t="shared" si="98"/>
        <v/>
      </c>
      <c r="AS197" s="176" t="str">
        <f t="shared" si="99"/>
        <v/>
      </c>
      <c r="AT197" s="176" t="str">
        <f>IF(ISNUMBER(A197),MAX($AS$2:AS197)-AS197,"")</f>
        <v/>
      </c>
      <c r="AU197" s="177" t="str">
        <f t="shared" si="100"/>
        <v/>
      </c>
      <c r="AV197" s="178" t="str">
        <f t="shared" si="101"/>
        <v/>
      </c>
      <c r="AW197" s="178" t="str">
        <f t="shared" si="102"/>
        <v/>
      </c>
      <c r="AX197" s="179" t="str">
        <f ca="1">IF(ISNUMBER($A197),INDIRECT(CONCATENATE("'Instrument List'!B",(MATCH(E197,'Instrument List'!A:A,0))-0)),"")</f>
        <v/>
      </c>
      <c r="AY197" s="179" t="str">
        <f ca="1">IF(ISNUMBER($A197),INDIRECT(CONCATENATE("'Instrument List'!D",(MATCH(E197,'Instrument List'!A:A,0))-0)),"")</f>
        <v/>
      </c>
      <c r="AZ197" s="179" t="str">
        <f ca="1">IF(ISNUMBER($A197),INDIRECT(CONCATENATE("'Instrument List'!C",(MATCH(E197,'Instrument List'!A:A,0))-0)),"")</f>
        <v/>
      </c>
      <c r="BA197" s="180" t="str">
        <f ca="1">IF(ISNUMBER(A197),INDIRECT(CONCATENATE("'Instrument List'!E",(MATCH(E197,'Instrument List'!A:A,0))-0)),"")</f>
        <v/>
      </c>
      <c r="BB197" s="181" t="str">
        <f t="shared" si="103"/>
        <v/>
      </c>
      <c r="BC197" s="181" t="str">
        <f t="shared" si="104"/>
        <v/>
      </c>
      <c r="BD197" s="181" t="str">
        <f ca="1">IF(ISNUMBER(A197),INDIRECT(CONCATENATE("'Instrument List'!F",(MATCH(E197,'Instrument List'!A:A,0))-0)),"")</f>
        <v/>
      </c>
    </row>
    <row r="198" spans="1:56">
      <c r="A198" s="223" t="str">
        <f t="shared" si="84"/>
        <v/>
      </c>
      <c r="B198" s="224"/>
      <c r="C198" s="225"/>
      <c r="D198" s="182"/>
      <c r="E198" s="182"/>
      <c r="F198" s="182"/>
      <c r="G198" s="203"/>
      <c r="H198" s="218"/>
      <c r="I198" s="213"/>
      <c r="J198" s="207"/>
      <c r="K198" s="213"/>
      <c r="L198" s="207"/>
      <c r="M198" s="213"/>
      <c r="N198" s="207"/>
      <c r="O198" s="183" t="str">
        <f t="shared" si="85"/>
        <v/>
      </c>
      <c r="P198" s="184"/>
      <c r="Q198" s="184"/>
      <c r="R198" s="275"/>
      <c r="S198" s="185" t="str">
        <f t="shared" si="86"/>
        <v/>
      </c>
      <c r="T198" s="185" t="str">
        <f t="shared" si="87"/>
        <v/>
      </c>
      <c r="U198" s="275"/>
      <c r="V198" s="275"/>
      <c r="W198" s="276" t="str">
        <f t="shared" si="88"/>
        <v/>
      </c>
      <c r="X198" s="276" t="str">
        <f t="shared" si="89"/>
        <v/>
      </c>
      <c r="Y198" s="276" t="str">
        <f t="shared" si="90"/>
        <v/>
      </c>
      <c r="Z198" s="275"/>
      <c r="AA198" s="184"/>
      <c r="AB198" s="184"/>
      <c r="AC198" s="185" t="str">
        <f t="shared" si="91"/>
        <v/>
      </c>
      <c r="AD198" s="185" t="str">
        <f t="shared" si="92"/>
        <v/>
      </c>
      <c r="AE198" s="186"/>
      <c r="AF198" s="187" t="str">
        <f t="shared" si="93"/>
        <v/>
      </c>
      <c r="AG198" s="182"/>
      <c r="AH198" s="184"/>
      <c r="AI198" s="184"/>
      <c r="AJ198" s="182"/>
      <c r="AK198" s="188" t="str">
        <f t="shared" si="94"/>
        <v/>
      </c>
      <c r="AL198" s="188" t="str">
        <f t="shared" si="95"/>
        <v/>
      </c>
      <c r="AM198" s="188" t="str">
        <f t="shared" si="96"/>
        <v/>
      </c>
      <c r="AN198" s="359" t="str">
        <f>IF(Overview!$K$17='Internal Calcs'!$P$22,IF(AK198="","",AK198),IF(Overview!$K$17='Internal Calcs'!$P$23,IF(AK198="","",AK198),IF(ISNUMBER(A198),(IF(F198="Short",G198-H198,H198-G198)*AZ198-AX198),"")))</f>
        <v/>
      </c>
      <c r="AO198" s="401" t="str">
        <f>IF(Overview!$K$17='Internal Calcs'!$P$22,IF(AL198="","",AL198),IF(Overview!$K$17='Internal Calcs'!$P$23,IF(AL198="","",AL198),IF(ISNUMBER(A198),IF(AL198="",(IF(F198="Short",G198-H198,H198-G198)*AZ198-AX198),(IF(F198="Short",G198-J198,J198-G198)*AZ198-AX198)),"")))</f>
        <v/>
      </c>
      <c r="AP198" s="359" t="str">
        <f>IF(Overview!$K$17='Internal Calcs'!$P$22,"",IF(Overview!$K$17='Internal Calcs'!$P$23,IF(AM198="","",AM198),IF(ISNUMBER(A198),IF(AM198="",(IF(F198="Short",G198-H198,H198-G198)*AZ198-AX198),(IF(F198="Short",G198-L198,L198-G198)*AZ198-AX198)),"")))</f>
        <v/>
      </c>
      <c r="AQ198" s="188" t="str">
        <f t="shared" si="97"/>
        <v/>
      </c>
      <c r="AR198" s="188" t="str">
        <f t="shared" si="98"/>
        <v/>
      </c>
      <c r="AS198" s="188" t="str">
        <f t="shared" si="99"/>
        <v/>
      </c>
      <c r="AT198" s="188" t="str">
        <f>IF(ISNUMBER(A198),MAX($AS$2:AS198)-AS198,"")</f>
        <v/>
      </c>
      <c r="AU198" s="189" t="str">
        <f t="shared" si="100"/>
        <v/>
      </c>
      <c r="AV198" s="190" t="str">
        <f t="shared" si="101"/>
        <v/>
      </c>
      <c r="AW198" s="190" t="str">
        <f t="shared" si="102"/>
        <v/>
      </c>
      <c r="AX198" s="191" t="str">
        <f ca="1">IF(ISNUMBER($A198),INDIRECT(CONCATENATE("'Instrument List'!B",(MATCH(E198,'Instrument List'!A:A,0))-0)),"")</f>
        <v/>
      </c>
      <c r="AY198" s="191" t="str">
        <f ca="1">IF(ISNUMBER($A198),INDIRECT(CONCATENATE("'Instrument List'!D",(MATCH(E198,'Instrument List'!A:A,0))-0)),"")</f>
        <v/>
      </c>
      <c r="AZ198" s="191" t="str">
        <f ca="1">IF(ISNUMBER($A198),INDIRECT(CONCATENATE("'Instrument List'!C",(MATCH(E198,'Instrument List'!A:A,0))-0)),"")</f>
        <v/>
      </c>
      <c r="BA198" s="192" t="str">
        <f ca="1">IF(ISNUMBER(A198),INDIRECT(CONCATENATE("'Instrument List'!E",(MATCH(E198,'Instrument List'!A:A,0))-0)),"")</f>
        <v/>
      </c>
      <c r="BB198" s="193" t="str">
        <f t="shared" si="103"/>
        <v/>
      </c>
      <c r="BC198" s="193" t="str">
        <f t="shared" si="104"/>
        <v/>
      </c>
      <c r="BD198" s="193" t="str">
        <f ca="1">IF(ISNUMBER(A198),INDIRECT(CONCATENATE("'Instrument List'!F",(MATCH(E198,'Instrument List'!A:A,0))-0)),"")</f>
        <v/>
      </c>
    </row>
    <row r="199" spans="1:56">
      <c r="A199" s="220" t="str">
        <f t="shared" si="84"/>
        <v/>
      </c>
      <c r="B199" s="221"/>
      <c r="C199" s="222"/>
      <c r="D199" s="169"/>
      <c r="E199" s="169"/>
      <c r="F199" s="169"/>
      <c r="G199" s="202"/>
      <c r="H199" s="217"/>
      <c r="I199" s="212"/>
      <c r="J199" s="206"/>
      <c r="K199" s="212"/>
      <c r="L199" s="206"/>
      <c r="M199" s="212"/>
      <c r="N199" s="206"/>
      <c r="O199" s="170" t="str">
        <f t="shared" si="85"/>
        <v/>
      </c>
      <c r="P199" s="171"/>
      <c r="Q199" s="171"/>
      <c r="R199" s="171"/>
      <c r="S199" s="172" t="str">
        <f t="shared" si="86"/>
        <v/>
      </c>
      <c r="T199" s="172" t="str">
        <f t="shared" si="87"/>
        <v/>
      </c>
      <c r="U199" s="171"/>
      <c r="V199" s="171"/>
      <c r="W199" s="173" t="str">
        <f t="shared" si="88"/>
        <v/>
      </c>
      <c r="X199" s="173" t="str">
        <f t="shared" si="89"/>
        <v/>
      </c>
      <c r="Y199" s="173" t="str">
        <f t="shared" si="90"/>
        <v/>
      </c>
      <c r="Z199" s="171"/>
      <c r="AA199" s="171"/>
      <c r="AB199" s="171"/>
      <c r="AC199" s="172" t="str">
        <f t="shared" si="91"/>
        <v/>
      </c>
      <c r="AD199" s="172" t="str">
        <f t="shared" si="92"/>
        <v/>
      </c>
      <c r="AE199" s="174"/>
      <c r="AF199" s="175" t="str">
        <f t="shared" si="93"/>
        <v/>
      </c>
      <c r="AG199" s="169"/>
      <c r="AH199" s="171"/>
      <c r="AI199" s="171"/>
      <c r="AJ199" s="169"/>
      <c r="AK199" s="176" t="str">
        <f t="shared" si="94"/>
        <v/>
      </c>
      <c r="AL199" s="176" t="str">
        <f t="shared" si="95"/>
        <v/>
      </c>
      <c r="AM199" s="176" t="str">
        <f t="shared" si="96"/>
        <v/>
      </c>
      <c r="AN199" s="359" t="str">
        <f>IF(Overview!$K$17='Internal Calcs'!$P$22,IF(AK199="","",AK199),IF(Overview!$K$17='Internal Calcs'!$P$23,IF(AK199="","",AK199),IF(ISNUMBER(A199),(IF(F199="Short",G199-H199,H199-G199)*AZ199-AX199),"")))</f>
        <v/>
      </c>
      <c r="AO199" s="401" t="str">
        <f>IF(Overview!$K$17='Internal Calcs'!$P$22,IF(AL199="","",AL199),IF(Overview!$K$17='Internal Calcs'!$P$23,IF(AL199="","",AL199),IF(ISNUMBER(A199),IF(AL199="",(IF(F199="Short",G199-H199,H199-G199)*AZ199-AX199),(IF(F199="Short",G199-J199,J199-G199)*AZ199-AX199)),"")))</f>
        <v/>
      </c>
      <c r="AP199" s="359" t="str">
        <f>IF(Overview!$K$17='Internal Calcs'!$P$22,"",IF(Overview!$K$17='Internal Calcs'!$P$23,IF(AM199="","",AM199),IF(ISNUMBER(A199),IF(AM199="",(IF(F199="Short",G199-H199,H199-G199)*AZ199-AX199),(IF(F199="Short",G199-L199,L199-G199)*AZ199-AX199)),"")))</f>
        <v/>
      </c>
      <c r="AQ199" s="176" t="str">
        <f t="shared" si="97"/>
        <v/>
      </c>
      <c r="AR199" s="176" t="str">
        <f t="shared" si="98"/>
        <v/>
      </c>
      <c r="AS199" s="176" t="str">
        <f t="shared" si="99"/>
        <v/>
      </c>
      <c r="AT199" s="176" t="str">
        <f>IF(ISNUMBER(A199),MAX($AS$2:AS199)-AS199,"")</f>
        <v/>
      </c>
      <c r="AU199" s="177" t="str">
        <f t="shared" si="100"/>
        <v/>
      </c>
      <c r="AV199" s="178" t="str">
        <f t="shared" si="101"/>
        <v/>
      </c>
      <c r="AW199" s="178" t="str">
        <f t="shared" si="102"/>
        <v/>
      </c>
      <c r="AX199" s="179" t="str">
        <f ca="1">IF(ISNUMBER($A199),INDIRECT(CONCATENATE("'Instrument List'!B",(MATCH(E199,'Instrument List'!A:A,0))-0)),"")</f>
        <v/>
      </c>
      <c r="AY199" s="179" t="str">
        <f ca="1">IF(ISNUMBER($A199),INDIRECT(CONCATENATE("'Instrument List'!D",(MATCH(E199,'Instrument List'!A:A,0))-0)),"")</f>
        <v/>
      </c>
      <c r="AZ199" s="179" t="str">
        <f ca="1">IF(ISNUMBER($A199),INDIRECT(CONCATENATE("'Instrument List'!C",(MATCH(E199,'Instrument List'!A:A,0))-0)),"")</f>
        <v/>
      </c>
      <c r="BA199" s="180" t="str">
        <f ca="1">IF(ISNUMBER(A199),INDIRECT(CONCATENATE("'Instrument List'!E",(MATCH(E199,'Instrument List'!A:A,0))-0)),"")</f>
        <v/>
      </c>
      <c r="BB199" s="181" t="str">
        <f t="shared" si="103"/>
        <v/>
      </c>
      <c r="BC199" s="181" t="str">
        <f t="shared" si="104"/>
        <v/>
      </c>
      <c r="BD199" s="181" t="str">
        <f ca="1">IF(ISNUMBER(A199),INDIRECT(CONCATENATE("'Instrument List'!F",(MATCH(E199,'Instrument List'!A:A,0))-0)),"")</f>
        <v/>
      </c>
    </row>
    <row r="200" spans="1:56">
      <c r="A200" s="223" t="str">
        <f t="shared" si="84"/>
        <v/>
      </c>
      <c r="B200" s="224"/>
      <c r="C200" s="225"/>
      <c r="D200" s="182"/>
      <c r="E200" s="182"/>
      <c r="F200" s="182"/>
      <c r="G200" s="203"/>
      <c r="H200" s="218"/>
      <c r="I200" s="213"/>
      <c r="J200" s="207"/>
      <c r="K200" s="213"/>
      <c r="L200" s="207"/>
      <c r="M200" s="213"/>
      <c r="N200" s="207"/>
      <c r="O200" s="183" t="str">
        <f t="shared" si="85"/>
        <v/>
      </c>
      <c r="P200" s="184"/>
      <c r="Q200" s="184"/>
      <c r="R200" s="275"/>
      <c r="S200" s="185" t="str">
        <f t="shared" si="86"/>
        <v/>
      </c>
      <c r="T200" s="185" t="str">
        <f t="shared" si="87"/>
        <v/>
      </c>
      <c r="U200" s="275"/>
      <c r="V200" s="275"/>
      <c r="W200" s="276" t="str">
        <f t="shared" si="88"/>
        <v/>
      </c>
      <c r="X200" s="276" t="str">
        <f t="shared" si="89"/>
        <v/>
      </c>
      <c r="Y200" s="276" t="str">
        <f t="shared" si="90"/>
        <v/>
      </c>
      <c r="Z200" s="275"/>
      <c r="AA200" s="184"/>
      <c r="AB200" s="184"/>
      <c r="AC200" s="185" t="str">
        <f t="shared" si="91"/>
        <v/>
      </c>
      <c r="AD200" s="185" t="str">
        <f t="shared" si="92"/>
        <v/>
      </c>
      <c r="AE200" s="186"/>
      <c r="AF200" s="187" t="str">
        <f t="shared" si="93"/>
        <v/>
      </c>
      <c r="AG200" s="182"/>
      <c r="AH200" s="184"/>
      <c r="AI200" s="184"/>
      <c r="AJ200" s="182"/>
      <c r="AK200" s="188" t="str">
        <f t="shared" si="94"/>
        <v/>
      </c>
      <c r="AL200" s="188" t="str">
        <f t="shared" si="95"/>
        <v/>
      </c>
      <c r="AM200" s="188" t="str">
        <f t="shared" si="96"/>
        <v/>
      </c>
      <c r="AN200" s="359" t="str">
        <f>IF(Overview!$K$17='Internal Calcs'!$P$22,IF(AK200="","",AK200),IF(Overview!$K$17='Internal Calcs'!$P$23,IF(AK200="","",AK200),IF(ISNUMBER(A200),(IF(F200="Short",G200-H200,H200-G200)*AZ200-AX200),"")))</f>
        <v/>
      </c>
      <c r="AO200" s="401" t="str">
        <f>IF(Overview!$K$17='Internal Calcs'!$P$22,IF(AL200="","",AL200),IF(Overview!$K$17='Internal Calcs'!$P$23,IF(AL200="","",AL200),IF(ISNUMBER(A200),IF(AL200="",(IF(F200="Short",G200-H200,H200-G200)*AZ200-AX200),(IF(F200="Short",G200-J200,J200-G200)*AZ200-AX200)),"")))</f>
        <v/>
      </c>
      <c r="AP200" s="359" t="str">
        <f>IF(Overview!$K$17='Internal Calcs'!$P$22,"",IF(Overview!$K$17='Internal Calcs'!$P$23,IF(AM200="","",AM200),IF(ISNUMBER(A200),IF(AM200="",(IF(F200="Short",G200-H200,H200-G200)*AZ200-AX200),(IF(F200="Short",G200-L200,L200-G200)*AZ200-AX200)),"")))</f>
        <v/>
      </c>
      <c r="AQ200" s="188" t="str">
        <f t="shared" si="97"/>
        <v/>
      </c>
      <c r="AR200" s="188" t="str">
        <f t="shared" si="98"/>
        <v/>
      </c>
      <c r="AS200" s="188" t="str">
        <f t="shared" si="99"/>
        <v/>
      </c>
      <c r="AT200" s="188" t="str">
        <f>IF(ISNUMBER(A200),MAX($AS$2:AS200)-AS200,"")</f>
        <v/>
      </c>
      <c r="AU200" s="189" t="str">
        <f t="shared" si="100"/>
        <v/>
      </c>
      <c r="AV200" s="190" t="str">
        <f t="shared" si="101"/>
        <v/>
      </c>
      <c r="AW200" s="190" t="str">
        <f t="shared" si="102"/>
        <v/>
      </c>
      <c r="AX200" s="191" t="str">
        <f ca="1">IF(ISNUMBER($A200),INDIRECT(CONCATENATE("'Instrument List'!B",(MATCH(E200,'Instrument List'!A:A,0))-0)),"")</f>
        <v/>
      </c>
      <c r="AY200" s="191" t="str">
        <f ca="1">IF(ISNUMBER($A200),INDIRECT(CONCATENATE("'Instrument List'!D",(MATCH(E200,'Instrument List'!A:A,0))-0)),"")</f>
        <v/>
      </c>
      <c r="AZ200" s="191" t="str">
        <f ca="1">IF(ISNUMBER($A200),INDIRECT(CONCATENATE("'Instrument List'!C",(MATCH(E200,'Instrument List'!A:A,0))-0)),"")</f>
        <v/>
      </c>
      <c r="BA200" s="192" t="str">
        <f ca="1">IF(ISNUMBER(A200),INDIRECT(CONCATENATE("'Instrument List'!E",(MATCH(E200,'Instrument List'!A:A,0))-0)),"")</f>
        <v/>
      </c>
      <c r="BB200" s="193" t="str">
        <f t="shared" si="103"/>
        <v/>
      </c>
      <c r="BC200" s="193" t="str">
        <f t="shared" si="104"/>
        <v/>
      </c>
      <c r="BD200" s="193" t="str">
        <f ca="1">IF(ISNUMBER(A200),INDIRECT(CONCATENATE("'Instrument List'!F",(MATCH(E200,'Instrument List'!A:A,0))-0)),"")</f>
        <v/>
      </c>
    </row>
    <row r="201" spans="1:56">
      <c r="A201" s="220" t="str">
        <f t="shared" si="84"/>
        <v/>
      </c>
      <c r="B201" s="221"/>
      <c r="C201" s="222"/>
      <c r="D201" s="169"/>
      <c r="E201" s="169"/>
      <c r="F201" s="169"/>
      <c r="G201" s="202"/>
      <c r="H201" s="217"/>
      <c r="I201" s="212"/>
      <c r="J201" s="206"/>
      <c r="K201" s="212"/>
      <c r="L201" s="206"/>
      <c r="M201" s="212"/>
      <c r="N201" s="206"/>
      <c r="O201" s="170" t="str">
        <f t="shared" si="85"/>
        <v/>
      </c>
      <c r="P201" s="171"/>
      <c r="Q201" s="171"/>
      <c r="R201" s="171"/>
      <c r="S201" s="172" t="str">
        <f t="shared" si="86"/>
        <v/>
      </c>
      <c r="T201" s="172" t="str">
        <f t="shared" si="87"/>
        <v/>
      </c>
      <c r="U201" s="171"/>
      <c r="V201" s="171"/>
      <c r="W201" s="173" t="str">
        <f t="shared" si="88"/>
        <v/>
      </c>
      <c r="X201" s="173" t="str">
        <f t="shared" si="89"/>
        <v/>
      </c>
      <c r="Y201" s="173" t="str">
        <f t="shared" si="90"/>
        <v/>
      </c>
      <c r="Z201" s="171"/>
      <c r="AA201" s="171"/>
      <c r="AB201" s="171"/>
      <c r="AC201" s="172" t="str">
        <f t="shared" si="91"/>
        <v/>
      </c>
      <c r="AD201" s="172" t="str">
        <f t="shared" si="92"/>
        <v/>
      </c>
      <c r="AE201" s="174"/>
      <c r="AF201" s="175" t="str">
        <f t="shared" si="93"/>
        <v/>
      </c>
      <c r="AG201" s="169"/>
      <c r="AH201" s="171"/>
      <c r="AI201" s="171"/>
      <c r="AJ201" s="169"/>
      <c r="AK201" s="176" t="str">
        <f t="shared" si="94"/>
        <v/>
      </c>
      <c r="AL201" s="176" t="str">
        <f t="shared" si="95"/>
        <v/>
      </c>
      <c r="AM201" s="176" t="str">
        <f t="shared" si="96"/>
        <v/>
      </c>
      <c r="AN201" s="359" t="str">
        <f>IF(Overview!$K$17='Internal Calcs'!$P$22,IF(AK201="","",AK201),IF(Overview!$K$17='Internal Calcs'!$P$23,IF(AK201="","",AK201),IF(ISNUMBER(A201),(IF(F201="Short",G201-H201,H201-G201)*AZ201-AX201),"")))</f>
        <v/>
      </c>
      <c r="AO201" s="401" t="str">
        <f>IF(Overview!$K$17='Internal Calcs'!$P$22,IF(AL201="","",AL201),IF(Overview!$K$17='Internal Calcs'!$P$23,IF(AL201="","",AL201),IF(ISNUMBER(A201),IF(AL201="",(IF(F201="Short",G201-H201,H201-G201)*AZ201-AX201),(IF(F201="Short",G201-J201,J201-G201)*AZ201-AX201)),"")))</f>
        <v/>
      </c>
      <c r="AP201" s="359" t="str">
        <f>IF(Overview!$K$17='Internal Calcs'!$P$22,"",IF(Overview!$K$17='Internal Calcs'!$P$23,IF(AM201="","",AM201),IF(ISNUMBER(A201),IF(AM201="",(IF(F201="Short",G201-H201,H201-G201)*AZ201-AX201),(IF(F201="Short",G201-L201,L201-G201)*AZ201-AX201)),"")))</f>
        <v/>
      </c>
      <c r="AQ201" s="176" t="str">
        <f t="shared" si="97"/>
        <v/>
      </c>
      <c r="AR201" s="176" t="str">
        <f t="shared" si="98"/>
        <v/>
      </c>
      <c r="AS201" s="176" t="str">
        <f t="shared" si="99"/>
        <v/>
      </c>
      <c r="AT201" s="176" t="str">
        <f>IF(ISNUMBER(A201),MAX($AS$2:AS201)-AS201,"")</f>
        <v/>
      </c>
      <c r="AU201" s="177" t="str">
        <f t="shared" si="100"/>
        <v/>
      </c>
      <c r="AV201" s="178" t="str">
        <f t="shared" si="101"/>
        <v/>
      </c>
      <c r="AW201" s="178" t="str">
        <f t="shared" si="102"/>
        <v/>
      </c>
      <c r="AX201" s="179" t="str">
        <f ca="1">IF(ISNUMBER($A201),INDIRECT(CONCATENATE("'Instrument List'!B",(MATCH(E201,'Instrument List'!A:A,0))-0)),"")</f>
        <v/>
      </c>
      <c r="AY201" s="179" t="str">
        <f ca="1">IF(ISNUMBER($A201),INDIRECT(CONCATENATE("'Instrument List'!D",(MATCH(E201,'Instrument List'!A:A,0))-0)),"")</f>
        <v/>
      </c>
      <c r="AZ201" s="179" t="str">
        <f ca="1">IF(ISNUMBER($A201),INDIRECT(CONCATENATE("'Instrument List'!C",(MATCH(E201,'Instrument List'!A:A,0))-0)),"")</f>
        <v/>
      </c>
      <c r="BA201" s="180" t="str">
        <f ca="1">IF(ISNUMBER(A201),INDIRECT(CONCATENATE("'Instrument List'!E",(MATCH(E201,'Instrument List'!A:A,0))-0)),"")</f>
        <v/>
      </c>
      <c r="BB201" s="181" t="str">
        <f t="shared" si="103"/>
        <v/>
      </c>
      <c r="BC201" s="181" t="str">
        <f t="shared" si="104"/>
        <v/>
      </c>
      <c r="BD201" s="181" t="str">
        <f ca="1">IF(ISNUMBER(A201),INDIRECT(CONCATENATE("'Instrument List'!F",(MATCH(E201,'Instrument List'!A:A,0))-0)),"")</f>
        <v/>
      </c>
    </row>
    <row r="202" spans="1:56">
      <c r="A202" s="223" t="str">
        <f t="shared" si="84"/>
        <v/>
      </c>
      <c r="B202" s="224"/>
      <c r="C202" s="225"/>
      <c r="D202" s="182"/>
      <c r="E202" s="182"/>
      <c r="F202" s="182"/>
      <c r="G202" s="203"/>
      <c r="H202" s="218"/>
      <c r="I202" s="213"/>
      <c r="J202" s="207"/>
      <c r="K202" s="213"/>
      <c r="L202" s="207"/>
      <c r="M202" s="213"/>
      <c r="N202" s="207"/>
      <c r="O202" s="183" t="str">
        <f t="shared" si="85"/>
        <v/>
      </c>
      <c r="P202" s="184"/>
      <c r="Q202" s="184"/>
      <c r="R202" s="275"/>
      <c r="S202" s="185" t="str">
        <f t="shared" si="86"/>
        <v/>
      </c>
      <c r="T202" s="185" t="str">
        <f t="shared" si="87"/>
        <v/>
      </c>
      <c r="U202" s="275"/>
      <c r="V202" s="275"/>
      <c r="W202" s="276" t="str">
        <f t="shared" si="88"/>
        <v/>
      </c>
      <c r="X202" s="276" t="str">
        <f t="shared" si="89"/>
        <v/>
      </c>
      <c r="Y202" s="276" t="str">
        <f t="shared" si="90"/>
        <v/>
      </c>
      <c r="Z202" s="275"/>
      <c r="AA202" s="184"/>
      <c r="AB202" s="184"/>
      <c r="AC202" s="185" t="str">
        <f t="shared" si="91"/>
        <v/>
      </c>
      <c r="AD202" s="185" t="str">
        <f t="shared" si="92"/>
        <v/>
      </c>
      <c r="AE202" s="186"/>
      <c r="AF202" s="187" t="str">
        <f t="shared" si="93"/>
        <v/>
      </c>
      <c r="AG202" s="182"/>
      <c r="AH202" s="184"/>
      <c r="AI202" s="184"/>
      <c r="AJ202" s="182"/>
      <c r="AK202" s="188" t="str">
        <f t="shared" si="94"/>
        <v/>
      </c>
      <c r="AL202" s="188" t="str">
        <f t="shared" si="95"/>
        <v/>
      </c>
      <c r="AM202" s="188" t="str">
        <f t="shared" si="96"/>
        <v/>
      </c>
      <c r="AN202" s="359" t="str">
        <f>IF(Overview!$K$17='Internal Calcs'!$P$22,IF(AK202="","",AK202),IF(Overview!$K$17='Internal Calcs'!$P$23,IF(AK202="","",AK202),IF(ISNUMBER(A202),(IF(F202="Short",G202-H202,H202-G202)*AZ202-AX202),"")))</f>
        <v/>
      </c>
      <c r="AO202" s="401" t="str">
        <f>IF(Overview!$K$17='Internal Calcs'!$P$22,IF(AL202="","",AL202),IF(Overview!$K$17='Internal Calcs'!$P$23,IF(AL202="","",AL202),IF(ISNUMBER(A202),IF(AL202="",(IF(F202="Short",G202-H202,H202-G202)*AZ202-AX202),(IF(F202="Short",G202-J202,J202-G202)*AZ202-AX202)),"")))</f>
        <v/>
      </c>
      <c r="AP202" s="359" t="str">
        <f>IF(Overview!$K$17='Internal Calcs'!$P$22,"",IF(Overview!$K$17='Internal Calcs'!$P$23,IF(AM202="","",AM202),IF(ISNUMBER(A202),IF(AM202="",(IF(F202="Short",G202-H202,H202-G202)*AZ202-AX202),(IF(F202="Short",G202-L202,L202-G202)*AZ202-AX202)),"")))</f>
        <v/>
      </c>
      <c r="AQ202" s="188" t="str">
        <f t="shared" si="97"/>
        <v/>
      </c>
      <c r="AR202" s="188" t="str">
        <f t="shared" si="98"/>
        <v/>
      </c>
      <c r="AS202" s="188" t="str">
        <f t="shared" si="99"/>
        <v/>
      </c>
      <c r="AT202" s="188" t="str">
        <f>IF(ISNUMBER(A202),MAX($AS$2:AS202)-AS202,"")</f>
        <v/>
      </c>
      <c r="AU202" s="189" t="str">
        <f t="shared" si="100"/>
        <v/>
      </c>
      <c r="AV202" s="190" t="str">
        <f t="shared" si="101"/>
        <v/>
      </c>
      <c r="AW202" s="190" t="str">
        <f t="shared" si="102"/>
        <v/>
      </c>
      <c r="AX202" s="191" t="str">
        <f ca="1">IF(ISNUMBER($A202),INDIRECT(CONCATENATE("'Instrument List'!B",(MATCH(E202,'Instrument List'!A:A,0))-0)),"")</f>
        <v/>
      </c>
      <c r="AY202" s="191" t="str">
        <f ca="1">IF(ISNUMBER($A202),INDIRECT(CONCATENATE("'Instrument List'!D",(MATCH(E202,'Instrument List'!A:A,0))-0)),"")</f>
        <v/>
      </c>
      <c r="AZ202" s="191" t="str">
        <f ca="1">IF(ISNUMBER($A202),INDIRECT(CONCATENATE("'Instrument List'!C",(MATCH(E202,'Instrument List'!A:A,0))-0)),"")</f>
        <v/>
      </c>
      <c r="BA202" s="192" t="str">
        <f ca="1">IF(ISNUMBER(A202),INDIRECT(CONCATENATE("'Instrument List'!E",(MATCH(E202,'Instrument List'!A:A,0))-0)),"")</f>
        <v/>
      </c>
      <c r="BB202" s="193" t="str">
        <f t="shared" si="103"/>
        <v/>
      </c>
      <c r="BC202" s="193" t="str">
        <f t="shared" si="104"/>
        <v/>
      </c>
      <c r="BD202" s="193" t="str">
        <f ca="1">IF(ISNUMBER(A202),INDIRECT(CONCATENATE("'Instrument List'!F",(MATCH(E202,'Instrument List'!A:A,0))-0)),"")</f>
        <v/>
      </c>
    </row>
    <row r="203" spans="1:56">
      <c r="A203" s="220" t="str">
        <f t="shared" ref="A203:A266" si="105">IF(B203&gt;0,A202+1,"")</f>
        <v/>
      </c>
      <c r="B203" s="221"/>
      <c r="C203" s="222"/>
      <c r="D203" s="169"/>
      <c r="E203" s="169"/>
      <c r="F203" s="169"/>
      <c r="G203" s="202"/>
      <c r="H203" s="217"/>
      <c r="I203" s="212"/>
      <c r="J203" s="206"/>
      <c r="K203" s="212"/>
      <c r="L203" s="206"/>
      <c r="M203" s="212"/>
      <c r="N203" s="206"/>
      <c r="O203" s="170" t="str">
        <f t="shared" ref="O203:O266" si="106">IF(ISNUMBER(A203),IF(N203&gt;G203,1,-1),"")</f>
        <v/>
      </c>
      <c r="P203" s="171"/>
      <c r="Q203" s="171"/>
      <c r="R203" s="171"/>
      <c r="S203" s="172" t="str">
        <f t="shared" ref="S203:S266" si="107">IF(ISNUMBER(A203),IF(Q203="",P203,Q203),"")</f>
        <v/>
      </c>
      <c r="T203" s="172" t="str">
        <f t="shared" ref="T203:T266" si="108">IF(ISNUMBER(A203),IF(R203="",P203,R203),"")</f>
        <v/>
      </c>
      <c r="U203" s="171"/>
      <c r="V203" s="171"/>
      <c r="W203" s="173" t="str">
        <f t="shared" ref="W203:W266" si="109">IF(ISNUMBER(U203),IF(IF(F203="Short",G203-H203,H203-G203)*(AZ203/AY203)/U203&gt;0,IF(F203="Short",G203-H203,H203-G203)*(AZ203/AY203)/U203,0),"")</f>
        <v/>
      </c>
      <c r="X203" s="173" t="str">
        <f t="shared" ref="X203:X266" si="110">IF(ISNUMBER(U203),IF(ISNUMBER(J203),IF(IF(F203="Short",G203-J203,J203-G203)*(AZ203/AY203)/U203&gt;0,IF(F203="Short",G203-J203,J203-G203)*(AZ203/AY203)/U203,0),""),"")</f>
        <v/>
      </c>
      <c r="Y203" s="173" t="str">
        <f t="shared" ref="Y203:Y266" si="111">IF(ISNUMBER(L203),IF(ISNUMBER(L203),IF(IF(F203="Short",G203-L203,L203-G203)*(AZ203/AY203)/U203&gt;0,IF(F203="Short",G203-L203,L203-G203)*(AZ203/AY203)/U203,0),""),"")</f>
        <v/>
      </c>
      <c r="Z203" s="171"/>
      <c r="AA203" s="171"/>
      <c r="AB203" s="171"/>
      <c r="AC203" s="172" t="str">
        <f t="shared" ref="AC203:AC266" si="112">IF(ISNUMBER(A203),IF(AA203="",Z203,AA203),"")</f>
        <v/>
      </c>
      <c r="AD203" s="172" t="str">
        <f t="shared" ref="AD203:AD266" si="113">IF(ISNUMBER(A203),IF(AB203="",IF(AA203="",Z203,AA203),AB203),"")</f>
        <v/>
      </c>
      <c r="AE203" s="174"/>
      <c r="AF203" s="175" t="str">
        <f t="shared" ref="AF203:AF266" si="114">IF(ISNUMBER(A203),((AE203*AY203*AV203)+AX203)/AS203,"")</f>
        <v/>
      </c>
      <c r="AG203" s="169"/>
      <c r="AH203" s="171"/>
      <c r="AI203" s="171"/>
      <c r="AJ203" s="169"/>
      <c r="AK203" s="176" t="str">
        <f t="shared" ref="AK203:AK266" si="115">IF(ISNUMBER(A203),(IF(F203="Short",G203-H203,H203-G203)*AZ203-AX203)*I203,"")</f>
        <v/>
      </c>
      <c r="AL203" s="176" t="str">
        <f t="shared" ref="AL203:AL266" si="116">IF(ISNUMBER(J203),(IF(F203="Short",G203-J203,J203-G203)*AZ203-AX203)*K203,"")</f>
        <v/>
      </c>
      <c r="AM203" s="176" t="str">
        <f t="shared" ref="AM203:AM266" si="117">IF(ISNUMBER(L203),(IF(F203="Short",G203-L203,L203-G203)*AZ203-AX203)*M203,"")</f>
        <v/>
      </c>
      <c r="AN203" s="359" t="str">
        <f>IF(Overview!$K$17='Internal Calcs'!$P$22,IF(AK203="","",AK203),IF(Overview!$K$17='Internal Calcs'!$P$23,IF(AK203="","",AK203),IF(ISNUMBER(A203),(IF(F203="Short",G203-H203,H203-G203)*AZ203-AX203),"")))</f>
        <v/>
      </c>
      <c r="AO203" s="401" t="str">
        <f>IF(Overview!$K$17='Internal Calcs'!$P$22,IF(AL203="","",AL203),IF(Overview!$K$17='Internal Calcs'!$P$23,IF(AL203="","",AL203),IF(ISNUMBER(A203),IF(AL203="",(IF(F203="Short",G203-H203,H203-G203)*AZ203-AX203),(IF(F203="Short",G203-J203,J203-G203)*AZ203-AX203)),"")))</f>
        <v/>
      </c>
      <c r="AP203" s="359" t="str">
        <f>IF(Overview!$K$17='Internal Calcs'!$P$22,"",IF(Overview!$K$17='Internal Calcs'!$P$23,IF(AM203="","",AM203),IF(ISNUMBER(A203),IF(AM203="",(IF(F203="Short",G203-H203,H203-G203)*AZ203-AX203),(IF(F203="Short",G203-L203,L203-G203)*AZ203-AX203)),"")))</f>
        <v/>
      </c>
      <c r="AQ203" s="176" t="str">
        <f t="shared" ref="AQ203:AQ266" si="118">IF(ISNUMBER(A203),SUM(AK203:AM203),"")</f>
        <v/>
      </c>
      <c r="AR203" s="176" t="str">
        <f t="shared" ref="AR203:AR266" si="119">IF(ISNUMBER(A203),IF(AQ203&gt;0,"Winning","Losing"),"")</f>
        <v/>
      </c>
      <c r="AS203" s="176" t="str">
        <f t="shared" ref="AS203:AS266" si="120">IF(ISNUMBER(A203),AS202+AQ203,"")</f>
        <v/>
      </c>
      <c r="AT203" s="176" t="str">
        <f>IF(ISNUMBER(A203),MAX($AS$2:AS203)-AS203,"")</f>
        <v/>
      </c>
      <c r="AU203" s="177" t="str">
        <f t="shared" ref="AU203:AU266" si="121">IF(ISNUMBER(A203),AQ203/AS203,"")</f>
        <v/>
      </c>
      <c r="AV203" s="178" t="str">
        <f t="shared" ref="AV203:AV266" si="122">IF(ISNUMBER(A203),I203+K203+M203,"")</f>
        <v/>
      </c>
      <c r="AW203" s="178" t="str">
        <f t="shared" ref="AW203:AW266" si="123">IF(ISNUMBER(A203),ROUNDDOWN(C203/100,0),"")</f>
        <v/>
      </c>
      <c r="AX203" s="179" t="str">
        <f ca="1">IF(ISNUMBER($A203),INDIRECT(CONCATENATE("'Instrument List'!B",(MATCH(E203,'Instrument List'!A:A,0))-0)),"")</f>
        <v/>
      </c>
      <c r="AY203" s="179" t="str">
        <f ca="1">IF(ISNUMBER($A203),INDIRECT(CONCATENATE("'Instrument List'!D",(MATCH(E203,'Instrument List'!A:A,0))-0)),"")</f>
        <v/>
      </c>
      <c r="AZ203" s="179" t="str">
        <f ca="1">IF(ISNUMBER($A203),INDIRECT(CONCATENATE("'Instrument List'!C",(MATCH(E203,'Instrument List'!A:A,0))-0)),"")</f>
        <v/>
      </c>
      <c r="BA203" s="180" t="str">
        <f ca="1">IF(ISNUMBER(A203),INDIRECT(CONCATENATE("'Instrument List'!E",(MATCH(E203,'Instrument List'!A:A,0))-0)),"")</f>
        <v/>
      </c>
      <c r="BB203" s="181" t="str">
        <f t="shared" ref="BB203:BB266" si="124">IF(ISNUMBER(A203),AQ203/AY203,"")</f>
        <v/>
      </c>
      <c r="BC203" s="181" t="str">
        <f t="shared" ref="BC203:BC266" si="125">IF(ISNUMBER(A203),(AQ203/AY203)/(I203+K203+M203),"")</f>
        <v/>
      </c>
      <c r="BD203" s="181" t="str">
        <f ca="1">IF(ISNUMBER(A203),INDIRECT(CONCATENATE("'Instrument List'!F",(MATCH(E203,'Instrument List'!A:A,0))-0)),"")</f>
        <v/>
      </c>
    </row>
    <row r="204" spans="1:56">
      <c r="A204" s="223" t="str">
        <f t="shared" si="105"/>
        <v/>
      </c>
      <c r="B204" s="224"/>
      <c r="C204" s="225"/>
      <c r="D204" s="182"/>
      <c r="E204" s="182"/>
      <c r="F204" s="182"/>
      <c r="G204" s="203"/>
      <c r="H204" s="218"/>
      <c r="I204" s="213"/>
      <c r="J204" s="207"/>
      <c r="K204" s="213"/>
      <c r="L204" s="207"/>
      <c r="M204" s="213"/>
      <c r="N204" s="207"/>
      <c r="O204" s="183" t="str">
        <f t="shared" si="106"/>
        <v/>
      </c>
      <c r="P204" s="184"/>
      <c r="Q204" s="184"/>
      <c r="R204" s="275"/>
      <c r="S204" s="185" t="str">
        <f t="shared" si="107"/>
        <v/>
      </c>
      <c r="T204" s="185" t="str">
        <f t="shared" si="108"/>
        <v/>
      </c>
      <c r="U204" s="275"/>
      <c r="V204" s="275"/>
      <c r="W204" s="276" t="str">
        <f t="shared" si="109"/>
        <v/>
      </c>
      <c r="X204" s="276" t="str">
        <f t="shared" si="110"/>
        <v/>
      </c>
      <c r="Y204" s="276" t="str">
        <f t="shared" si="111"/>
        <v/>
      </c>
      <c r="Z204" s="275"/>
      <c r="AA204" s="184"/>
      <c r="AB204" s="184"/>
      <c r="AC204" s="185" t="str">
        <f t="shared" si="112"/>
        <v/>
      </c>
      <c r="AD204" s="185" t="str">
        <f t="shared" si="113"/>
        <v/>
      </c>
      <c r="AE204" s="186"/>
      <c r="AF204" s="187" t="str">
        <f t="shared" si="114"/>
        <v/>
      </c>
      <c r="AG204" s="182"/>
      <c r="AH204" s="184"/>
      <c r="AI204" s="184"/>
      <c r="AJ204" s="182"/>
      <c r="AK204" s="188" t="str">
        <f t="shared" si="115"/>
        <v/>
      </c>
      <c r="AL204" s="188" t="str">
        <f t="shared" si="116"/>
        <v/>
      </c>
      <c r="AM204" s="188" t="str">
        <f t="shared" si="117"/>
        <v/>
      </c>
      <c r="AN204" s="359" t="str">
        <f>IF(Overview!$K$17='Internal Calcs'!$P$22,IF(AK204="","",AK204),IF(Overview!$K$17='Internal Calcs'!$P$23,IF(AK204="","",AK204),IF(ISNUMBER(A204),(IF(F204="Short",G204-H204,H204-G204)*AZ204-AX204),"")))</f>
        <v/>
      </c>
      <c r="AO204" s="401" t="str">
        <f>IF(Overview!$K$17='Internal Calcs'!$P$22,IF(AL204="","",AL204),IF(Overview!$K$17='Internal Calcs'!$P$23,IF(AL204="","",AL204),IF(ISNUMBER(A204),IF(AL204="",(IF(F204="Short",G204-H204,H204-G204)*AZ204-AX204),(IF(F204="Short",G204-J204,J204-G204)*AZ204-AX204)),"")))</f>
        <v/>
      </c>
      <c r="AP204" s="359" t="str">
        <f>IF(Overview!$K$17='Internal Calcs'!$P$22,"",IF(Overview!$K$17='Internal Calcs'!$P$23,IF(AM204="","",AM204),IF(ISNUMBER(A204),IF(AM204="",(IF(F204="Short",G204-H204,H204-G204)*AZ204-AX204),(IF(F204="Short",G204-L204,L204-G204)*AZ204-AX204)),"")))</f>
        <v/>
      </c>
      <c r="AQ204" s="188" t="str">
        <f t="shared" si="118"/>
        <v/>
      </c>
      <c r="AR204" s="188" t="str">
        <f t="shared" si="119"/>
        <v/>
      </c>
      <c r="AS204" s="188" t="str">
        <f t="shared" si="120"/>
        <v/>
      </c>
      <c r="AT204" s="188" t="str">
        <f>IF(ISNUMBER(A204),MAX($AS$2:AS204)-AS204,"")</f>
        <v/>
      </c>
      <c r="AU204" s="189" t="str">
        <f t="shared" si="121"/>
        <v/>
      </c>
      <c r="AV204" s="190" t="str">
        <f t="shared" si="122"/>
        <v/>
      </c>
      <c r="AW204" s="190" t="str">
        <f t="shared" si="123"/>
        <v/>
      </c>
      <c r="AX204" s="191" t="str">
        <f ca="1">IF(ISNUMBER($A204),INDIRECT(CONCATENATE("'Instrument List'!B",(MATCH(E204,'Instrument List'!A:A,0))-0)),"")</f>
        <v/>
      </c>
      <c r="AY204" s="191" t="str">
        <f ca="1">IF(ISNUMBER($A204),INDIRECT(CONCATENATE("'Instrument List'!D",(MATCH(E204,'Instrument List'!A:A,0))-0)),"")</f>
        <v/>
      </c>
      <c r="AZ204" s="191" t="str">
        <f ca="1">IF(ISNUMBER($A204),INDIRECT(CONCATENATE("'Instrument List'!C",(MATCH(E204,'Instrument List'!A:A,0))-0)),"")</f>
        <v/>
      </c>
      <c r="BA204" s="192" t="str">
        <f ca="1">IF(ISNUMBER(A204),INDIRECT(CONCATENATE("'Instrument List'!E",(MATCH(E204,'Instrument List'!A:A,0))-0)),"")</f>
        <v/>
      </c>
      <c r="BB204" s="193" t="str">
        <f t="shared" si="124"/>
        <v/>
      </c>
      <c r="BC204" s="193" t="str">
        <f t="shared" si="125"/>
        <v/>
      </c>
      <c r="BD204" s="193" t="str">
        <f ca="1">IF(ISNUMBER(A204),INDIRECT(CONCATENATE("'Instrument List'!F",(MATCH(E204,'Instrument List'!A:A,0))-0)),"")</f>
        <v/>
      </c>
    </row>
    <row r="205" spans="1:56">
      <c r="A205" s="220" t="str">
        <f t="shared" si="105"/>
        <v/>
      </c>
      <c r="B205" s="221"/>
      <c r="C205" s="222"/>
      <c r="D205" s="169"/>
      <c r="E205" s="169"/>
      <c r="F205" s="169"/>
      <c r="G205" s="202"/>
      <c r="H205" s="217"/>
      <c r="I205" s="212"/>
      <c r="J205" s="206"/>
      <c r="K205" s="212"/>
      <c r="L205" s="206"/>
      <c r="M205" s="212"/>
      <c r="N205" s="206"/>
      <c r="O205" s="170" t="str">
        <f t="shared" si="106"/>
        <v/>
      </c>
      <c r="P205" s="171"/>
      <c r="Q205" s="171"/>
      <c r="R205" s="171"/>
      <c r="S205" s="172" t="str">
        <f t="shared" si="107"/>
        <v/>
      </c>
      <c r="T205" s="172" t="str">
        <f t="shared" si="108"/>
        <v/>
      </c>
      <c r="U205" s="171"/>
      <c r="V205" s="171"/>
      <c r="W205" s="173" t="str">
        <f t="shared" si="109"/>
        <v/>
      </c>
      <c r="X205" s="173" t="str">
        <f t="shared" si="110"/>
        <v/>
      </c>
      <c r="Y205" s="173" t="str">
        <f t="shared" si="111"/>
        <v/>
      </c>
      <c r="Z205" s="171"/>
      <c r="AA205" s="171"/>
      <c r="AB205" s="171"/>
      <c r="AC205" s="172" t="str">
        <f t="shared" si="112"/>
        <v/>
      </c>
      <c r="AD205" s="172" t="str">
        <f t="shared" si="113"/>
        <v/>
      </c>
      <c r="AE205" s="174"/>
      <c r="AF205" s="175" t="str">
        <f t="shared" si="114"/>
        <v/>
      </c>
      <c r="AG205" s="169"/>
      <c r="AH205" s="171"/>
      <c r="AI205" s="171"/>
      <c r="AJ205" s="169"/>
      <c r="AK205" s="176" t="str">
        <f t="shared" si="115"/>
        <v/>
      </c>
      <c r="AL205" s="176" t="str">
        <f t="shared" si="116"/>
        <v/>
      </c>
      <c r="AM205" s="176" t="str">
        <f t="shared" si="117"/>
        <v/>
      </c>
      <c r="AN205" s="359" t="str">
        <f>IF(Overview!$K$17='Internal Calcs'!$P$22,IF(AK205="","",AK205),IF(Overview!$K$17='Internal Calcs'!$P$23,IF(AK205="","",AK205),IF(ISNUMBER(A205),(IF(F205="Short",G205-H205,H205-G205)*AZ205-AX205),"")))</f>
        <v/>
      </c>
      <c r="AO205" s="401" t="str">
        <f>IF(Overview!$K$17='Internal Calcs'!$P$22,IF(AL205="","",AL205),IF(Overview!$K$17='Internal Calcs'!$P$23,IF(AL205="","",AL205),IF(ISNUMBER(A205),IF(AL205="",(IF(F205="Short",G205-H205,H205-G205)*AZ205-AX205),(IF(F205="Short",G205-J205,J205-G205)*AZ205-AX205)),"")))</f>
        <v/>
      </c>
      <c r="AP205" s="359" t="str">
        <f>IF(Overview!$K$17='Internal Calcs'!$P$22,"",IF(Overview!$K$17='Internal Calcs'!$P$23,IF(AM205="","",AM205),IF(ISNUMBER(A205),IF(AM205="",(IF(F205="Short",G205-H205,H205-G205)*AZ205-AX205),(IF(F205="Short",G205-L205,L205-G205)*AZ205-AX205)),"")))</f>
        <v/>
      </c>
      <c r="AQ205" s="176" t="str">
        <f t="shared" si="118"/>
        <v/>
      </c>
      <c r="AR205" s="176" t="str">
        <f t="shared" si="119"/>
        <v/>
      </c>
      <c r="AS205" s="176" t="str">
        <f t="shared" si="120"/>
        <v/>
      </c>
      <c r="AT205" s="176" t="str">
        <f>IF(ISNUMBER(A205),MAX($AS$2:AS205)-AS205,"")</f>
        <v/>
      </c>
      <c r="AU205" s="177" t="str">
        <f t="shared" si="121"/>
        <v/>
      </c>
      <c r="AV205" s="178" t="str">
        <f t="shared" si="122"/>
        <v/>
      </c>
      <c r="AW205" s="178" t="str">
        <f t="shared" si="123"/>
        <v/>
      </c>
      <c r="AX205" s="179" t="str">
        <f ca="1">IF(ISNUMBER($A205),INDIRECT(CONCATENATE("'Instrument List'!B",(MATCH(E205,'Instrument List'!A:A,0))-0)),"")</f>
        <v/>
      </c>
      <c r="AY205" s="179" t="str">
        <f ca="1">IF(ISNUMBER($A205),INDIRECT(CONCATENATE("'Instrument List'!D",(MATCH(E205,'Instrument List'!A:A,0))-0)),"")</f>
        <v/>
      </c>
      <c r="AZ205" s="179" t="str">
        <f ca="1">IF(ISNUMBER($A205),INDIRECT(CONCATENATE("'Instrument List'!C",(MATCH(E205,'Instrument List'!A:A,0))-0)),"")</f>
        <v/>
      </c>
      <c r="BA205" s="180" t="str">
        <f ca="1">IF(ISNUMBER(A205),INDIRECT(CONCATENATE("'Instrument List'!E",(MATCH(E205,'Instrument List'!A:A,0))-0)),"")</f>
        <v/>
      </c>
      <c r="BB205" s="181" t="str">
        <f t="shared" si="124"/>
        <v/>
      </c>
      <c r="BC205" s="181" t="str">
        <f t="shared" si="125"/>
        <v/>
      </c>
      <c r="BD205" s="181" t="str">
        <f ca="1">IF(ISNUMBER(A205),INDIRECT(CONCATENATE("'Instrument List'!F",(MATCH(E205,'Instrument List'!A:A,0))-0)),"")</f>
        <v/>
      </c>
    </row>
    <row r="206" spans="1:56">
      <c r="A206" s="223" t="str">
        <f t="shared" si="105"/>
        <v/>
      </c>
      <c r="B206" s="224"/>
      <c r="C206" s="225"/>
      <c r="D206" s="182"/>
      <c r="E206" s="182"/>
      <c r="F206" s="182"/>
      <c r="G206" s="203"/>
      <c r="H206" s="218"/>
      <c r="I206" s="213"/>
      <c r="J206" s="207"/>
      <c r="K206" s="213"/>
      <c r="L206" s="207"/>
      <c r="M206" s="213"/>
      <c r="N206" s="207"/>
      <c r="O206" s="183" t="str">
        <f t="shared" si="106"/>
        <v/>
      </c>
      <c r="P206" s="184"/>
      <c r="Q206" s="184"/>
      <c r="R206" s="275"/>
      <c r="S206" s="185" t="str">
        <f t="shared" si="107"/>
        <v/>
      </c>
      <c r="T206" s="185" t="str">
        <f t="shared" si="108"/>
        <v/>
      </c>
      <c r="U206" s="275"/>
      <c r="V206" s="275"/>
      <c r="W206" s="276" t="str">
        <f t="shared" si="109"/>
        <v/>
      </c>
      <c r="X206" s="276" t="str">
        <f t="shared" si="110"/>
        <v/>
      </c>
      <c r="Y206" s="276" t="str">
        <f t="shared" si="111"/>
        <v/>
      </c>
      <c r="Z206" s="275"/>
      <c r="AA206" s="184"/>
      <c r="AB206" s="184"/>
      <c r="AC206" s="185" t="str">
        <f t="shared" si="112"/>
        <v/>
      </c>
      <c r="AD206" s="185" t="str">
        <f t="shared" si="113"/>
        <v/>
      </c>
      <c r="AE206" s="186"/>
      <c r="AF206" s="187" t="str">
        <f t="shared" si="114"/>
        <v/>
      </c>
      <c r="AG206" s="182"/>
      <c r="AH206" s="184"/>
      <c r="AI206" s="184"/>
      <c r="AJ206" s="182"/>
      <c r="AK206" s="188" t="str">
        <f t="shared" si="115"/>
        <v/>
      </c>
      <c r="AL206" s="188" t="str">
        <f t="shared" si="116"/>
        <v/>
      </c>
      <c r="AM206" s="188" t="str">
        <f t="shared" si="117"/>
        <v/>
      </c>
      <c r="AN206" s="359" t="str">
        <f>IF(Overview!$K$17='Internal Calcs'!$P$22,IF(AK206="","",AK206),IF(Overview!$K$17='Internal Calcs'!$P$23,IF(AK206="","",AK206),IF(ISNUMBER(A206),(IF(F206="Short",G206-H206,H206-G206)*AZ206-AX206),"")))</f>
        <v/>
      </c>
      <c r="AO206" s="401" t="str">
        <f>IF(Overview!$K$17='Internal Calcs'!$P$22,IF(AL206="","",AL206),IF(Overview!$K$17='Internal Calcs'!$P$23,IF(AL206="","",AL206),IF(ISNUMBER(A206),IF(AL206="",(IF(F206="Short",G206-H206,H206-G206)*AZ206-AX206),(IF(F206="Short",G206-J206,J206-G206)*AZ206-AX206)),"")))</f>
        <v/>
      </c>
      <c r="AP206" s="359" t="str">
        <f>IF(Overview!$K$17='Internal Calcs'!$P$22,"",IF(Overview!$K$17='Internal Calcs'!$P$23,IF(AM206="","",AM206),IF(ISNUMBER(A206),IF(AM206="",(IF(F206="Short",G206-H206,H206-G206)*AZ206-AX206),(IF(F206="Short",G206-L206,L206-G206)*AZ206-AX206)),"")))</f>
        <v/>
      </c>
      <c r="AQ206" s="188" t="str">
        <f t="shared" si="118"/>
        <v/>
      </c>
      <c r="AR206" s="188" t="str">
        <f t="shared" si="119"/>
        <v/>
      </c>
      <c r="AS206" s="188" t="str">
        <f t="shared" si="120"/>
        <v/>
      </c>
      <c r="AT206" s="188" t="str">
        <f>IF(ISNUMBER(A206),MAX($AS$2:AS206)-AS206,"")</f>
        <v/>
      </c>
      <c r="AU206" s="189" t="str">
        <f t="shared" si="121"/>
        <v/>
      </c>
      <c r="AV206" s="190" t="str">
        <f t="shared" si="122"/>
        <v/>
      </c>
      <c r="AW206" s="190" t="str">
        <f t="shared" si="123"/>
        <v/>
      </c>
      <c r="AX206" s="191" t="str">
        <f ca="1">IF(ISNUMBER($A206),INDIRECT(CONCATENATE("'Instrument List'!B",(MATCH(E206,'Instrument List'!A:A,0))-0)),"")</f>
        <v/>
      </c>
      <c r="AY206" s="191" t="str">
        <f ca="1">IF(ISNUMBER($A206),INDIRECT(CONCATENATE("'Instrument List'!D",(MATCH(E206,'Instrument List'!A:A,0))-0)),"")</f>
        <v/>
      </c>
      <c r="AZ206" s="191" t="str">
        <f ca="1">IF(ISNUMBER($A206),INDIRECT(CONCATENATE("'Instrument List'!C",(MATCH(E206,'Instrument List'!A:A,0))-0)),"")</f>
        <v/>
      </c>
      <c r="BA206" s="192" t="str">
        <f ca="1">IF(ISNUMBER(A206),INDIRECT(CONCATENATE("'Instrument List'!E",(MATCH(E206,'Instrument List'!A:A,0))-0)),"")</f>
        <v/>
      </c>
      <c r="BB206" s="193" t="str">
        <f t="shared" si="124"/>
        <v/>
      </c>
      <c r="BC206" s="193" t="str">
        <f t="shared" si="125"/>
        <v/>
      </c>
      <c r="BD206" s="193" t="str">
        <f ca="1">IF(ISNUMBER(A206),INDIRECT(CONCATENATE("'Instrument List'!F",(MATCH(E206,'Instrument List'!A:A,0))-0)),"")</f>
        <v/>
      </c>
    </row>
    <row r="207" spans="1:56">
      <c r="A207" s="220" t="str">
        <f t="shared" si="105"/>
        <v/>
      </c>
      <c r="B207" s="221"/>
      <c r="C207" s="222"/>
      <c r="D207" s="169"/>
      <c r="E207" s="169"/>
      <c r="F207" s="169"/>
      <c r="G207" s="202"/>
      <c r="H207" s="217"/>
      <c r="I207" s="212"/>
      <c r="J207" s="206"/>
      <c r="K207" s="212"/>
      <c r="L207" s="206"/>
      <c r="M207" s="212"/>
      <c r="N207" s="206"/>
      <c r="O207" s="170" t="str">
        <f t="shared" si="106"/>
        <v/>
      </c>
      <c r="P207" s="171"/>
      <c r="Q207" s="171"/>
      <c r="R207" s="171"/>
      <c r="S207" s="172" t="str">
        <f t="shared" si="107"/>
        <v/>
      </c>
      <c r="T207" s="172" t="str">
        <f t="shared" si="108"/>
        <v/>
      </c>
      <c r="U207" s="171"/>
      <c r="V207" s="171"/>
      <c r="W207" s="173" t="str">
        <f t="shared" si="109"/>
        <v/>
      </c>
      <c r="X207" s="173" t="str">
        <f t="shared" si="110"/>
        <v/>
      </c>
      <c r="Y207" s="173" t="str">
        <f t="shared" si="111"/>
        <v/>
      </c>
      <c r="Z207" s="171"/>
      <c r="AA207" s="171"/>
      <c r="AB207" s="171"/>
      <c r="AC207" s="172" t="str">
        <f t="shared" si="112"/>
        <v/>
      </c>
      <c r="AD207" s="172" t="str">
        <f t="shared" si="113"/>
        <v/>
      </c>
      <c r="AE207" s="174"/>
      <c r="AF207" s="175" t="str">
        <f t="shared" si="114"/>
        <v/>
      </c>
      <c r="AG207" s="169"/>
      <c r="AH207" s="171"/>
      <c r="AI207" s="171"/>
      <c r="AJ207" s="169"/>
      <c r="AK207" s="176" t="str">
        <f t="shared" si="115"/>
        <v/>
      </c>
      <c r="AL207" s="176" t="str">
        <f t="shared" si="116"/>
        <v/>
      </c>
      <c r="AM207" s="176" t="str">
        <f t="shared" si="117"/>
        <v/>
      </c>
      <c r="AN207" s="359" t="str">
        <f>IF(Overview!$K$17='Internal Calcs'!$P$22,IF(AK207="","",AK207),IF(Overview!$K$17='Internal Calcs'!$P$23,IF(AK207="","",AK207),IF(ISNUMBER(A207),(IF(F207="Short",G207-H207,H207-G207)*AZ207-AX207),"")))</f>
        <v/>
      </c>
      <c r="AO207" s="401" t="str">
        <f>IF(Overview!$K$17='Internal Calcs'!$P$22,IF(AL207="","",AL207),IF(Overview!$K$17='Internal Calcs'!$P$23,IF(AL207="","",AL207),IF(ISNUMBER(A207),IF(AL207="",(IF(F207="Short",G207-H207,H207-G207)*AZ207-AX207),(IF(F207="Short",G207-J207,J207-G207)*AZ207-AX207)),"")))</f>
        <v/>
      </c>
      <c r="AP207" s="359" t="str">
        <f>IF(Overview!$K$17='Internal Calcs'!$P$22,"",IF(Overview!$K$17='Internal Calcs'!$P$23,IF(AM207="","",AM207),IF(ISNUMBER(A207),IF(AM207="",(IF(F207="Short",G207-H207,H207-G207)*AZ207-AX207),(IF(F207="Short",G207-L207,L207-G207)*AZ207-AX207)),"")))</f>
        <v/>
      </c>
      <c r="AQ207" s="176" t="str">
        <f t="shared" si="118"/>
        <v/>
      </c>
      <c r="AR207" s="176" t="str">
        <f t="shared" si="119"/>
        <v/>
      </c>
      <c r="AS207" s="176" t="str">
        <f t="shared" si="120"/>
        <v/>
      </c>
      <c r="AT207" s="176" t="str">
        <f>IF(ISNUMBER(A207),MAX($AS$2:AS207)-AS207,"")</f>
        <v/>
      </c>
      <c r="AU207" s="177" t="str">
        <f t="shared" si="121"/>
        <v/>
      </c>
      <c r="AV207" s="178" t="str">
        <f t="shared" si="122"/>
        <v/>
      </c>
      <c r="AW207" s="178" t="str">
        <f t="shared" si="123"/>
        <v/>
      </c>
      <c r="AX207" s="179" t="str">
        <f ca="1">IF(ISNUMBER($A207),INDIRECT(CONCATENATE("'Instrument List'!B",(MATCH(E207,'Instrument List'!A:A,0))-0)),"")</f>
        <v/>
      </c>
      <c r="AY207" s="179" t="str">
        <f ca="1">IF(ISNUMBER($A207),INDIRECT(CONCATENATE("'Instrument List'!D",(MATCH(E207,'Instrument List'!A:A,0))-0)),"")</f>
        <v/>
      </c>
      <c r="AZ207" s="179" t="str">
        <f ca="1">IF(ISNUMBER($A207),INDIRECT(CONCATENATE("'Instrument List'!C",(MATCH(E207,'Instrument List'!A:A,0))-0)),"")</f>
        <v/>
      </c>
      <c r="BA207" s="180" t="str">
        <f ca="1">IF(ISNUMBER(A207),INDIRECT(CONCATENATE("'Instrument List'!E",(MATCH(E207,'Instrument List'!A:A,0))-0)),"")</f>
        <v/>
      </c>
      <c r="BB207" s="181" t="str">
        <f t="shared" si="124"/>
        <v/>
      </c>
      <c r="BC207" s="181" t="str">
        <f t="shared" si="125"/>
        <v/>
      </c>
      <c r="BD207" s="181" t="str">
        <f ca="1">IF(ISNUMBER(A207),INDIRECT(CONCATENATE("'Instrument List'!F",(MATCH(E207,'Instrument List'!A:A,0))-0)),"")</f>
        <v/>
      </c>
    </row>
    <row r="208" spans="1:56">
      <c r="A208" s="223" t="str">
        <f t="shared" si="105"/>
        <v/>
      </c>
      <c r="B208" s="224"/>
      <c r="C208" s="225"/>
      <c r="D208" s="182"/>
      <c r="E208" s="182"/>
      <c r="F208" s="182"/>
      <c r="G208" s="203"/>
      <c r="H208" s="218"/>
      <c r="I208" s="213"/>
      <c r="J208" s="207"/>
      <c r="K208" s="213"/>
      <c r="L208" s="207"/>
      <c r="M208" s="213"/>
      <c r="N208" s="207"/>
      <c r="O208" s="183" t="str">
        <f t="shared" si="106"/>
        <v/>
      </c>
      <c r="P208" s="184"/>
      <c r="Q208" s="184"/>
      <c r="R208" s="275"/>
      <c r="S208" s="185" t="str">
        <f t="shared" si="107"/>
        <v/>
      </c>
      <c r="T208" s="185" t="str">
        <f t="shared" si="108"/>
        <v/>
      </c>
      <c r="U208" s="275"/>
      <c r="V208" s="275"/>
      <c r="W208" s="276" t="str">
        <f t="shared" si="109"/>
        <v/>
      </c>
      <c r="X208" s="276" t="str">
        <f t="shared" si="110"/>
        <v/>
      </c>
      <c r="Y208" s="276" t="str">
        <f t="shared" si="111"/>
        <v/>
      </c>
      <c r="Z208" s="275"/>
      <c r="AA208" s="184"/>
      <c r="AB208" s="184"/>
      <c r="AC208" s="185" t="str">
        <f t="shared" si="112"/>
        <v/>
      </c>
      <c r="AD208" s="185" t="str">
        <f t="shared" si="113"/>
        <v/>
      </c>
      <c r="AE208" s="186"/>
      <c r="AF208" s="187" t="str">
        <f t="shared" si="114"/>
        <v/>
      </c>
      <c r="AG208" s="182"/>
      <c r="AH208" s="184"/>
      <c r="AI208" s="184"/>
      <c r="AJ208" s="182"/>
      <c r="AK208" s="188" t="str">
        <f t="shared" si="115"/>
        <v/>
      </c>
      <c r="AL208" s="188" t="str">
        <f t="shared" si="116"/>
        <v/>
      </c>
      <c r="AM208" s="188" t="str">
        <f t="shared" si="117"/>
        <v/>
      </c>
      <c r="AN208" s="359" t="str">
        <f>IF(Overview!$K$17='Internal Calcs'!$P$22,IF(AK208="","",AK208),IF(Overview!$K$17='Internal Calcs'!$P$23,IF(AK208="","",AK208),IF(ISNUMBER(A208),(IF(F208="Short",G208-H208,H208-G208)*AZ208-AX208),"")))</f>
        <v/>
      </c>
      <c r="AO208" s="401" t="str">
        <f>IF(Overview!$K$17='Internal Calcs'!$P$22,IF(AL208="","",AL208),IF(Overview!$K$17='Internal Calcs'!$P$23,IF(AL208="","",AL208),IF(ISNUMBER(A208),IF(AL208="",(IF(F208="Short",G208-H208,H208-G208)*AZ208-AX208),(IF(F208="Short",G208-J208,J208-G208)*AZ208-AX208)),"")))</f>
        <v/>
      </c>
      <c r="AP208" s="359" t="str">
        <f>IF(Overview!$K$17='Internal Calcs'!$P$22,"",IF(Overview!$K$17='Internal Calcs'!$P$23,IF(AM208="","",AM208),IF(ISNUMBER(A208),IF(AM208="",(IF(F208="Short",G208-H208,H208-G208)*AZ208-AX208),(IF(F208="Short",G208-L208,L208-G208)*AZ208-AX208)),"")))</f>
        <v/>
      </c>
      <c r="AQ208" s="188" t="str">
        <f t="shared" si="118"/>
        <v/>
      </c>
      <c r="AR208" s="188" t="str">
        <f t="shared" si="119"/>
        <v/>
      </c>
      <c r="AS208" s="188" t="str">
        <f t="shared" si="120"/>
        <v/>
      </c>
      <c r="AT208" s="188" t="str">
        <f>IF(ISNUMBER(A208),MAX($AS$2:AS208)-AS208,"")</f>
        <v/>
      </c>
      <c r="AU208" s="189" t="str">
        <f t="shared" si="121"/>
        <v/>
      </c>
      <c r="AV208" s="190" t="str">
        <f t="shared" si="122"/>
        <v/>
      </c>
      <c r="AW208" s="190" t="str">
        <f t="shared" si="123"/>
        <v/>
      </c>
      <c r="AX208" s="191" t="str">
        <f ca="1">IF(ISNUMBER($A208),INDIRECT(CONCATENATE("'Instrument List'!B",(MATCH(E208,'Instrument List'!A:A,0))-0)),"")</f>
        <v/>
      </c>
      <c r="AY208" s="191" t="str">
        <f ca="1">IF(ISNUMBER($A208),INDIRECT(CONCATENATE("'Instrument List'!D",(MATCH(E208,'Instrument List'!A:A,0))-0)),"")</f>
        <v/>
      </c>
      <c r="AZ208" s="191" t="str">
        <f ca="1">IF(ISNUMBER($A208),INDIRECT(CONCATENATE("'Instrument List'!C",(MATCH(E208,'Instrument List'!A:A,0))-0)),"")</f>
        <v/>
      </c>
      <c r="BA208" s="192" t="str">
        <f ca="1">IF(ISNUMBER(A208),INDIRECT(CONCATENATE("'Instrument List'!E",(MATCH(E208,'Instrument List'!A:A,0))-0)),"")</f>
        <v/>
      </c>
      <c r="BB208" s="193" t="str">
        <f t="shared" si="124"/>
        <v/>
      </c>
      <c r="BC208" s="193" t="str">
        <f t="shared" si="125"/>
        <v/>
      </c>
      <c r="BD208" s="193" t="str">
        <f ca="1">IF(ISNUMBER(A208),INDIRECT(CONCATENATE("'Instrument List'!F",(MATCH(E208,'Instrument List'!A:A,0))-0)),"")</f>
        <v/>
      </c>
    </row>
    <row r="209" spans="1:56">
      <c r="A209" s="220" t="str">
        <f t="shared" si="105"/>
        <v/>
      </c>
      <c r="B209" s="221"/>
      <c r="C209" s="222"/>
      <c r="D209" s="169"/>
      <c r="E209" s="169"/>
      <c r="F209" s="169"/>
      <c r="G209" s="202"/>
      <c r="H209" s="217"/>
      <c r="I209" s="212"/>
      <c r="J209" s="206"/>
      <c r="K209" s="212"/>
      <c r="L209" s="206"/>
      <c r="M209" s="212"/>
      <c r="N209" s="206"/>
      <c r="O209" s="170" t="str">
        <f t="shared" si="106"/>
        <v/>
      </c>
      <c r="P209" s="171"/>
      <c r="Q209" s="171"/>
      <c r="R209" s="171"/>
      <c r="S209" s="172" t="str">
        <f t="shared" si="107"/>
        <v/>
      </c>
      <c r="T209" s="172" t="str">
        <f t="shared" si="108"/>
        <v/>
      </c>
      <c r="U209" s="171"/>
      <c r="V209" s="171"/>
      <c r="W209" s="173" t="str">
        <f t="shared" si="109"/>
        <v/>
      </c>
      <c r="X209" s="173" t="str">
        <f t="shared" si="110"/>
        <v/>
      </c>
      <c r="Y209" s="173" t="str">
        <f t="shared" si="111"/>
        <v/>
      </c>
      <c r="Z209" s="171"/>
      <c r="AA209" s="171"/>
      <c r="AB209" s="171"/>
      <c r="AC209" s="172" t="str">
        <f t="shared" si="112"/>
        <v/>
      </c>
      <c r="AD209" s="172" t="str">
        <f t="shared" si="113"/>
        <v/>
      </c>
      <c r="AE209" s="174"/>
      <c r="AF209" s="175" t="str">
        <f t="shared" si="114"/>
        <v/>
      </c>
      <c r="AG209" s="169"/>
      <c r="AH209" s="171"/>
      <c r="AI209" s="171"/>
      <c r="AJ209" s="169"/>
      <c r="AK209" s="176" t="str">
        <f t="shared" si="115"/>
        <v/>
      </c>
      <c r="AL209" s="176" t="str">
        <f t="shared" si="116"/>
        <v/>
      </c>
      <c r="AM209" s="176" t="str">
        <f t="shared" si="117"/>
        <v/>
      </c>
      <c r="AN209" s="359" t="str">
        <f>IF(Overview!$K$17='Internal Calcs'!$P$22,IF(AK209="","",AK209),IF(Overview!$K$17='Internal Calcs'!$P$23,IF(AK209="","",AK209),IF(ISNUMBER(A209),(IF(F209="Short",G209-H209,H209-G209)*AZ209-AX209),"")))</f>
        <v/>
      </c>
      <c r="AO209" s="401" t="str">
        <f>IF(Overview!$K$17='Internal Calcs'!$P$22,IF(AL209="","",AL209),IF(Overview!$K$17='Internal Calcs'!$P$23,IF(AL209="","",AL209),IF(ISNUMBER(A209),IF(AL209="",(IF(F209="Short",G209-H209,H209-G209)*AZ209-AX209),(IF(F209="Short",G209-J209,J209-G209)*AZ209-AX209)),"")))</f>
        <v/>
      </c>
      <c r="AP209" s="359" t="str">
        <f>IF(Overview!$K$17='Internal Calcs'!$P$22,"",IF(Overview!$K$17='Internal Calcs'!$P$23,IF(AM209="","",AM209),IF(ISNUMBER(A209),IF(AM209="",(IF(F209="Short",G209-H209,H209-G209)*AZ209-AX209),(IF(F209="Short",G209-L209,L209-G209)*AZ209-AX209)),"")))</f>
        <v/>
      </c>
      <c r="AQ209" s="176" t="str">
        <f t="shared" si="118"/>
        <v/>
      </c>
      <c r="AR209" s="176" t="str">
        <f t="shared" si="119"/>
        <v/>
      </c>
      <c r="AS209" s="176" t="str">
        <f t="shared" si="120"/>
        <v/>
      </c>
      <c r="AT209" s="176" t="str">
        <f>IF(ISNUMBER(A209),MAX($AS$2:AS209)-AS209,"")</f>
        <v/>
      </c>
      <c r="AU209" s="177" t="str">
        <f t="shared" si="121"/>
        <v/>
      </c>
      <c r="AV209" s="178" t="str">
        <f t="shared" si="122"/>
        <v/>
      </c>
      <c r="AW209" s="178" t="str">
        <f t="shared" si="123"/>
        <v/>
      </c>
      <c r="AX209" s="179" t="str">
        <f ca="1">IF(ISNUMBER($A209),INDIRECT(CONCATENATE("'Instrument List'!B",(MATCH(E209,'Instrument List'!A:A,0))-0)),"")</f>
        <v/>
      </c>
      <c r="AY209" s="179" t="str">
        <f ca="1">IF(ISNUMBER($A209),INDIRECT(CONCATENATE("'Instrument List'!D",(MATCH(E209,'Instrument List'!A:A,0))-0)),"")</f>
        <v/>
      </c>
      <c r="AZ209" s="179" t="str">
        <f ca="1">IF(ISNUMBER($A209),INDIRECT(CONCATENATE("'Instrument List'!C",(MATCH(E209,'Instrument List'!A:A,0))-0)),"")</f>
        <v/>
      </c>
      <c r="BA209" s="180" t="str">
        <f ca="1">IF(ISNUMBER(A209),INDIRECT(CONCATENATE("'Instrument List'!E",(MATCH(E209,'Instrument List'!A:A,0))-0)),"")</f>
        <v/>
      </c>
      <c r="BB209" s="181" t="str">
        <f t="shared" si="124"/>
        <v/>
      </c>
      <c r="BC209" s="181" t="str">
        <f t="shared" si="125"/>
        <v/>
      </c>
      <c r="BD209" s="181" t="str">
        <f ca="1">IF(ISNUMBER(A209),INDIRECT(CONCATENATE("'Instrument List'!F",(MATCH(E209,'Instrument List'!A:A,0))-0)),"")</f>
        <v/>
      </c>
    </row>
    <row r="210" spans="1:56">
      <c r="A210" s="223" t="str">
        <f t="shared" si="105"/>
        <v/>
      </c>
      <c r="B210" s="224"/>
      <c r="C210" s="225"/>
      <c r="D210" s="182"/>
      <c r="E210" s="182"/>
      <c r="F210" s="182"/>
      <c r="G210" s="203"/>
      <c r="H210" s="218"/>
      <c r="I210" s="213"/>
      <c r="J210" s="207"/>
      <c r="K210" s="213"/>
      <c r="L210" s="207"/>
      <c r="M210" s="213"/>
      <c r="N210" s="207"/>
      <c r="O210" s="183" t="str">
        <f t="shared" si="106"/>
        <v/>
      </c>
      <c r="P210" s="184"/>
      <c r="Q210" s="184"/>
      <c r="R210" s="275"/>
      <c r="S210" s="185" t="str">
        <f t="shared" si="107"/>
        <v/>
      </c>
      <c r="T210" s="185" t="str">
        <f t="shared" si="108"/>
        <v/>
      </c>
      <c r="U210" s="275"/>
      <c r="V210" s="275"/>
      <c r="W210" s="276" t="str">
        <f t="shared" si="109"/>
        <v/>
      </c>
      <c r="X210" s="276" t="str">
        <f t="shared" si="110"/>
        <v/>
      </c>
      <c r="Y210" s="276" t="str">
        <f t="shared" si="111"/>
        <v/>
      </c>
      <c r="Z210" s="275"/>
      <c r="AA210" s="184"/>
      <c r="AB210" s="184"/>
      <c r="AC210" s="185" t="str">
        <f t="shared" si="112"/>
        <v/>
      </c>
      <c r="AD210" s="185" t="str">
        <f t="shared" si="113"/>
        <v/>
      </c>
      <c r="AE210" s="186"/>
      <c r="AF210" s="187" t="str">
        <f t="shared" si="114"/>
        <v/>
      </c>
      <c r="AG210" s="182"/>
      <c r="AH210" s="184"/>
      <c r="AI210" s="184"/>
      <c r="AJ210" s="182"/>
      <c r="AK210" s="188" t="str">
        <f t="shared" si="115"/>
        <v/>
      </c>
      <c r="AL210" s="188" t="str">
        <f t="shared" si="116"/>
        <v/>
      </c>
      <c r="AM210" s="188" t="str">
        <f t="shared" si="117"/>
        <v/>
      </c>
      <c r="AN210" s="359" t="str">
        <f>IF(Overview!$K$17='Internal Calcs'!$P$22,IF(AK210="","",AK210),IF(Overview!$K$17='Internal Calcs'!$P$23,IF(AK210="","",AK210),IF(ISNUMBER(A210),(IF(F210="Short",G210-H210,H210-G210)*AZ210-AX210),"")))</f>
        <v/>
      </c>
      <c r="AO210" s="401" t="str">
        <f>IF(Overview!$K$17='Internal Calcs'!$P$22,IF(AL210="","",AL210),IF(Overview!$K$17='Internal Calcs'!$P$23,IF(AL210="","",AL210),IF(ISNUMBER(A210),IF(AL210="",(IF(F210="Short",G210-H210,H210-G210)*AZ210-AX210),(IF(F210="Short",G210-J210,J210-G210)*AZ210-AX210)),"")))</f>
        <v/>
      </c>
      <c r="AP210" s="359" t="str">
        <f>IF(Overview!$K$17='Internal Calcs'!$P$22,"",IF(Overview!$K$17='Internal Calcs'!$P$23,IF(AM210="","",AM210),IF(ISNUMBER(A210),IF(AM210="",(IF(F210="Short",G210-H210,H210-G210)*AZ210-AX210),(IF(F210="Short",G210-L210,L210-G210)*AZ210-AX210)),"")))</f>
        <v/>
      </c>
      <c r="AQ210" s="188" t="str">
        <f t="shared" si="118"/>
        <v/>
      </c>
      <c r="AR210" s="188" t="str">
        <f t="shared" si="119"/>
        <v/>
      </c>
      <c r="AS210" s="188" t="str">
        <f t="shared" si="120"/>
        <v/>
      </c>
      <c r="AT210" s="188" t="str">
        <f>IF(ISNUMBER(A210),MAX($AS$2:AS210)-AS210,"")</f>
        <v/>
      </c>
      <c r="AU210" s="189" t="str">
        <f t="shared" si="121"/>
        <v/>
      </c>
      <c r="AV210" s="190" t="str">
        <f t="shared" si="122"/>
        <v/>
      </c>
      <c r="AW210" s="190" t="str">
        <f t="shared" si="123"/>
        <v/>
      </c>
      <c r="AX210" s="191" t="str">
        <f ca="1">IF(ISNUMBER($A210),INDIRECT(CONCATENATE("'Instrument List'!B",(MATCH(E210,'Instrument List'!A:A,0))-0)),"")</f>
        <v/>
      </c>
      <c r="AY210" s="191" t="str">
        <f ca="1">IF(ISNUMBER($A210),INDIRECT(CONCATENATE("'Instrument List'!D",(MATCH(E210,'Instrument List'!A:A,0))-0)),"")</f>
        <v/>
      </c>
      <c r="AZ210" s="191" t="str">
        <f ca="1">IF(ISNUMBER($A210),INDIRECT(CONCATENATE("'Instrument List'!C",(MATCH(E210,'Instrument List'!A:A,0))-0)),"")</f>
        <v/>
      </c>
      <c r="BA210" s="192" t="str">
        <f ca="1">IF(ISNUMBER(A210),INDIRECT(CONCATENATE("'Instrument List'!E",(MATCH(E210,'Instrument List'!A:A,0))-0)),"")</f>
        <v/>
      </c>
      <c r="BB210" s="193" t="str">
        <f t="shared" si="124"/>
        <v/>
      </c>
      <c r="BC210" s="193" t="str">
        <f t="shared" si="125"/>
        <v/>
      </c>
      <c r="BD210" s="193" t="str">
        <f ca="1">IF(ISNUMBER(A210),INDIRECT(CONCATENATE("'Instrument List'!F",(MATCH(E210,'Instrument List'!A:A,0))-0)),"")</f>
        <v/>
      </c>
    </row>
    <row r="211" spans="1:56">
      <c r="A211" s="220" t="str">
        <f t="shared" si="105"/>
        <v/>
      </c>
      <c r="B211" s="221"/>
      <c r="C211" s="222"/>
      <c r="D211" s="169"/>
      <c r="E211" s="169"/>
      <c r="F211" s="169"/>
      <c r="G211" s="202"/>
      <c r="H211" s="217"/>
      <c r="I211" s="212"/>
      <c r="J211" s="206"/>
      <c r="K211" s="212"/>
      <c r="L211" s="206"/>
      <c r="M211" s="212"/>
      <c r="N211" s="206"/>
      <c r="O211" s="170" t="str">
        <f t="shared" si="106"/>
        <v/>
      </c>
      <c r="P211" s="171"/>
      <c r="Q211" s="171"/>
      <c r="R211" s="171"/>
      <c r="S211" s="172" t="str">
        <f t="shared" si="107"/>
        <v/>
      </c>
      <c r="T211" s="172" t="str">
        <f t="shared" si="108"/>
        <v/>
      </c>
      <c r="U211" s="171"/>
      <c r="V211" s="171"/>
      <c r="W211" s="173" t="str">
        <f t="shared" si="109"/>
        <v/>
      </c>
      <c r="X211" s="173" t="str">
        <f t="shared" si="110"/>
        <v/>
      </c>
      <c r="Y211" s="173" t="str">
        <f t="shared" si="111"/>
        <v/>
      </c>
      <c r="Z211" s="171"/>
      <c r="AA211" s="171"/>
      <c r="AB211" s="171"/>
      <c r="AC211" s="172" t="str">
        <f t="shared" si="112"/>
        <v/>
      </c>
      <c r="AD211" s="172" t="str">
        <f t="shared" si="113"/>
        <v/>
      </c>
      <c r="AE211" s="174"/>
      <c r="AF211" s="175" t="str">
        <f t="shared" si="114"/>
        <v/>
      </c>
      <c r="AG211" s="169"/>
      <c r="AH211" s="171"/>
      <c r="AI211" s="171"/>
      <c r="AJ211" s="169"/>
      <c r="AK211" s="176" t="str">
        <f t="shared" si="115"/>
        <v/>
      </c>
      <c r="AL211" s="176" t="str">
        <f t="shared" si="116"/>
        <v/>
      </c>
      <c r="AM211" s="176" t="str">
        <f t="shared" si="117"/>
        <v/>
      </c>
      <c r="AN211" s="359" t="str">
        <f>IF(Overview!$K$17='Internal Calcs'!$P$22,IF(AK211="","",AK211),IF(Overview!$K$17='Internal Calcs'!$P$23,IF(AK211="","",AK211),IF(ISNUMBER(A211),(IF(F211="Short",G211-H211,H211-G211)*AZ211-AX211),"")))</f>
        <v/>
      </c>
      <c r="AO211" s="401" t="str">
        <f>IF(Overview!$K$17='Internal Calcs'!$P$22,IF(AL211="","",AL211),IF(Overview!$K$17='Internal Calcs'!$P$23,IF(AL211="","",AL211),IF(ISNUMBER(A211),IF(AL211="",(IF(F211="Short",G211-H211,H211-G211)*AZ211-AX211),(IF(F211="Short",G211-J211,J211-G211)*AZ211-AX211)),"")))</f>
        <v/>
      </c>
      <c r="AP211" s="359" t="str">
        <f>IF(Overview!$K$17='Internal Calcs'!$P$22,"",IF(Overview!$K$17='Internal Calcs'!$P$23,IF(AM211="","",AM211),IF(ISNUMBER(A211),IF(AM211="",(IF(F211="Short",G211-H211,H211-G211)*AZ211-AX211),(IF(F211="Short",G211-L211,L211-G211)*AZ211-AX211)),"")))</f>
        <v/>
      </c>
      <c r="AQ211" s="176" t="str">
        <f t="shared" si="118"/>
        <v/>
      </c>
      <c r="AR211" s="176" t="str">
        <f t="shared" si="119"/>
        <v/>
      </c>
      <c r="AS211" s="176" t="str">
        <f t="shared" si="120"/>
        <v/>
      </c>
      <c r="AT211" s="176" t="str">
        <f>IF(ISNUMBER(A211),MAX($AS$2:AS211)-AS211,"")</f>
        <v/>
      </c>
      <c r="AU211" s="177" t="str">
        <f t="shared" si="121"/>
        <v/>
      </c>
      <c r="AV211" s="178" t="str">
        <f t="shared" si="122"/>
        <v/>
      </c>
      <c r="AW211" s="178" t="str">
        <f t="shared" si="123"/>
        <v/>
      </c>
      <c r="AX211" s="179" t="str">
        <f ca="1">IF(ISNUMBER($A211),INDIRECT(CONCATENATE("'Instrument List'!B",(MATCH(E211,'Instrument List'!A:A,0))-0)),"")</f>
        <v/>
      </c>
      <c r="AY211" s="179" t="str">
        <f ca="1">IF(ISNUMBER($A211),INDIRECT(CONCATENATE("'Instrument List'!D",(MATCH(E211,'Instrument List'!A:A,0))-0)),"")</f>
        <v/>
      </c>
      <c r="AZ211" s="179" t="str">
        <f ca="1">IF(ISNUMBER($A211),INDIRECT(CONCATENATE("'Instrument List'!C",(MATCH(E211,'Instrument List'!A:A,0))-0)),"")</f>
        <v/>
      </c>
      <c r="BA211" s="180" t="str">
        <f ca="1">IF(ISNUMBER(A211),INDIRECT(CONCATENATE("'Instrument List'!E",(MATCH(E211,'Instrument List'!A:A,0))-0)),"")</f>
        <v/>
      </c>
      <c r="BB211" s="181" t="str">
        <f t="shared" si="124"/>
        <v/>
      </c>
      <c r="BC211" s="181" t="str">
        <f t="shared" si="125"/>
        <v/>
      </c>
      <c r="BD211" s="181" t="str">
        <f ca="1">IF(ISNUMBER(A211),INDIRECT(CONCATENATE("'Instrument List'!F",(MATCH(E211,'Instrument List'!A:A,0))-0)),"")</f>
        <v/>
      </c>
    </row>
    <row r="212" spans="1:56">
      <c r="A212" s="223" t="str">
        <f t="shared" si="105"/>
        <v/>
      </c>
      <c r="B212" s="224"/>
      <c r="C212" s="225"/>
      <c r="D212" s="182"/>
      <c r="E212" s="182"/>
      <c r="F212" s="182"/>
      <c r="G212" s="203"/>
      <c r="H212" s="218"/>
      <c r="I212" s="213"/>
      <c r="J212" s="207"/>
      <c r="K212" s="213"/>
      <c r="L212" s="207"/>
      <c r="M212" s="213"/>
      <c r="N212" s="207"/>
      <c r="O212" s="183" t="str">
        <f t="shared" si="106"/>
        <v/>
      </c>
      <c r="P212" s="184"/>
      <c r="Q212" s="184"/>
      <c r="R212" s="275"/>
      <c r="S212" s="185" t="str">
        <f t="shared" si="107"/>
        <v/>
      </c>
      <c r="T212" s="185" t="str">
        <f t="shared" si="108"/>
        <v/>
      </c>
      <c r="U212" s="275"/>
      <c r="V212" s="275"/>
      <c r="W212" s="276" t="str">
        <f t="shared" si="109"/>
        <v/>
      </c>
      <c r="X212" s="276" t="str">
        <f t="shared" si="110"/>
        <v/>
      </c>
      <c r="Y212" s="276" t="str">
        <f t="shared" si="111"/>
        <v/>
      </c>
      <c r="Z212" s="275"/>
      <c r="AA212" s="184"/>
      <c r="AB212" s="184"/>
      <c r="AC212" s="185" t="str">
        <f t="shared" si="112"/>
        <v/>
      </c>
      <c r="AD212" s="185" t="str">
        <f t="shared" si="113"/>
        <v/>
      </c>
      <c r="AE212" s="186"/>
      <c r="AF212" s="187" t="str">
        <f t="shared" si="114"/>
        <v/>
      </c>
      <c r="AG212" s="182"/>
      <c r="AH212" s="184"/>
      <c r="AI212" s="184"/>
      <c r="AJ212" s="182"/>
      <c r="AK212" s="188" t="str">
        <f t="shared" si="115"/>
        <v/>
      </c>
      <c r="AL212" s="188" t="str">
        <f t="shared" si="116"/>
        <v/>
      </c>
      <c r="AM212" s="188" t="str">
        <f t="shared" si="117"/>
        <v/>
      </c>
      <c r="AN212" s="359" t="str">
        <f>IF(Overview!$K$17='Internal Calcs'!$P$22,IF(AK212="","",AK212),IF(Overview!$K$17='Internal Calcs'!$P$23,IF(AK212="","",AK212),IF(ISNUMBER(A212),(IF(F212="Short",G212-H212,H212-G212)*AZ212-AX212),"")))</f>
        <v/>
      </c>
      <c r="AO212" s="401" t="str">
        <f>IF(Overview!$K$17='Internal Calcs'!$P$22,IF(AL212="","",AL212),IF(Overview!$K$17='Internal Calcs'!$P$23,IF(AL212="","",AL212),IF(ISNUMBER(A212),IF(AL212="",(IF(F212="Short",G212-H212,H212-G212)*AZ212-AX212),(IF(F212="Short",G212-J212,J212-G212)*AZ212-AX212)),"")))</f>
        <v/>
      </c>
      <c r="AP212" s="359" t="str">
        <f>IF(Overview!$K$17='Internal Calcs'!$P$22,"",IF(Overview!$K$17='Internal Calcs'!$P$23,IF(AM212="","",AM212),IF(ISNUMBER(A212),IF(AM212="",(IF(F212="Short",G212-H212,H212-G212)*AZ212-AX212),(IF(F212="Short",G212-L212,L212-G212)*AZ212-AX212)),"")))</f>
        <v/>
      </c>
      <c r="AQ212" s="188" t="str">
        <f t="shared" si="118"/>
        <v/>
      </c>
      <c r="AR212" s="188" t="str">
        <f t="shared" si="119"/>
        <v/>
      </c>
      <c r="AS212" s="188" t="str">
        <f t="shared" si="120"/>
        <v/>
      </c>
      <c r="AT212" s="188" t="str">
        <f>IF(ISNUMBER(A212),MAX($AS$2:AS212)-AS212,"")</f>
        <v/>
      </c>
      <c r="AU212" s="189" t="str">
        <f t="shared" si="121"/>
        <v/>
      </c>
      <c r="AV212" s="190" t="str">
        <f t="shared" si="122"/>
        <v/>
      </c>
      <c r="AW212" s="190" t="str">
        <f t="shared" si="123"/>
        <v/>
      </c>
      <c r="AX212" s="191" t="str">
        <f ca="1">IF(ISNUMBER($A212),INDIRECT(CONCATENATE("'Instrument List'!B",(MATCH(E212,'Instrument List'!A:A,0))-0)),"")</f>
        <v/>
      </c>
      <c r="AY212" s="191" t="str">
        <f ca="1">IF(ISNUMBER($A212),INDIRECT(CONCATENATE("'Instrument List'!D",(MATCH(E212,'Instrument List'!A:A,0))-0)),"")</f>
        <v/>
      </c>
      <c r="AZ212" s="191" t="str">
        <f ca="1">IF(ISNUMBER($A212),INDIRECT(CONCATENATE("'Instrument List'!C",(MATCH(E212,'Instrument List'!A:A,0))-0)),"")</f>
        <v/>
      </c>
      <c r="BA212" s="192" t="str">
        <f ca="1">IF(ISNUMBER(A212),INDIRECT(CONCATENATE("'Instrument List'!E",(MATCH(E212,'Instrument List'!A:A,0))-0)),"")</f>
        <v/>
      </c>
      <c r="BB212" s="193" t="str">
        <f t="shared" si="124"/>
        <v/>
      </c>
      <c r="BC212" s="193" t="str">
        <f t="shared" si="125"/>
        <v/>
      </c>
      <c r="BD212" s="193" t="str">
        <f ca="1">IF(ISNUMBER(A212),INDIRECT(CONCATENATE("'Instrument List'!F",(MATCH(E212,'Instrument List'!A:A,0))-0)),"")</f>
        <v/>
      </c>
    </row>
    <row r="213" spans="1:56">
      <c r="A213" s="220" t="str">
        <f t="shared" si="105"/>
        <v/>
      </c>
      <c r="B213" s="221"/>
      <c r="C213" s="222"/>
      <c r="D213" s="169"/>
      <c r="E213" s="169"/>
      <c r="F213" s="169"/>
      <c r="G213" s="202"/>
      <c r="H213" s="217"/>
      <c r="I213" s="212"/>
      <c r="J213" s="206"/>
      <c r="K213" s="212"/>
      <c r="L213" s="206"/>
      <c r="M213" s="212"/>
      <c r="N213" s="206"/>
      <c r="O213" s="170" t="str">
        <f t="shared" si="106"/>
        <v/>
      </c>
      <c r="P213" s="171"/>
      <c r="Q213" s="171"/>
      <c r="R213" s="171"/>
      <c r="S213" s="172" t="str">
        <f t="shared" si="107"/>
        <v/>
      </c>
      <c r="T213" s="172" t="str">
        <f t="shared" si="108"/>
        <v/>
      </c>
      <c r="U213" s="171"/>
      <c r="V213" s="171"/>
      <c r="W213" s="173" t="str">
        <f t="shared" si="109"/>
        <v/>
      </c>
      <c r="X213" s="173" t="str">
        <f t="shared" si="110"/>
        <v/>
      </c>
      <c r="Y213" s="173" t="str">
        <f t="shared" si="111"/>
        <v/>
      </c>
      <c r="Z213" s="171"/>
      <c r="AA213" s="171"/>
      <c r="AB213" s="171"/>
      <c r="AC213" s="172" t="str">
        <f t="shared" si="112"/>
        <v/>
      </c>
      <c r="AD213" s="172" t="str">
        <f t="shared" si="113"/>
        <v/>
      </c>
      <c r="AE213" s="174"/>
      <c r="AF213" s="175" t="str">
        <f t="shared" si="114"/>
        <v/>
      </c>
      <c r="AG213" s="169"/>
      <c r="AH213" s="171"/>
      <c r="AI213" s="171"/>
      <c r="AJ213" s="169"/>
      <c r="AK213" s="176" t="str">
        <f t="shared" si="115"/>
        <v/>
      </c>
      <c r="AL213" s="176" t="str">
        <f t="shared" si="116"/>
        <v/>
      </c>
      <c r="AM213" s="176" t="str">
        <f t="shared" si="117"/>
        <v/>
      </c>
      <c r="AN213" s="359" t="str">
        <f>IF(Overview!$K$17='Internal Calcs'!$P$22,IF(AK213="","",AK213),IF(Overview!$K$17='Internal Calcs'!$P$23,IF(AK213="","",AK213),IF(ISNUMBER(A213),(IF(F213="Short",G213-H213,H213-G213)*AZ213-AX213),"")))</f>
        <v/>
      </c>
      <c r="AO213" s="401" t="str">
        <f>IF(Overview!$K$17='Internal Calcs'!$P$22,IF(AL213="","",AL213),IF(Overview!$K$17='Internal Calcs'!$P$23,IF(AL213="","",AL213),IF(ISNUMBER(A213),IF(AL213="",(IF(F213="Short",G213-H213,H213-G213)*AZ213-AX213),(IF(F213="Short",G213-J213,J213-G213)*AZ213-AX213)),"")))</f>
        <v/>
      </c>
      <c r="AP213" s="359" t="str">
        <f>IF(Overview!$K$17='Internal Calcs'!$P$22,"",IF(Overview!$K$17='Internal Calcs'!$P$23,IF(AM213="","",AM213),IF(ISNUMBER(A213),IF(AM213="",(IF(F213="Short",G213-H213,H213-G213)*AZ213-AX213),(IF(F213="Short",G213-L213,L213-G213)*AZ213-AX213)),"")))</f>
        <v/>
      </c>
      <c r="AQ213" s="176" t="str">
        <f t="shared" si="118"/>
        <v/>
      </c>
      <c r="AR213" s="176" t="str">
        <f t="shared" si="119"/>
        <v/>
      </c>
      <c r="AS213" s="176" t="str">
        <f t="shared" si="120"/>
        <v/>
      </c>
      <c r="AT213" s="176" t="str">
        <f>IF(ISNUMBER(A213),MAX($AS$2:AS213)-AS213,"")</f>
        <v/>
      </c>
      <c r="AU213" s="177" t="str">
        <f t="shared" si="121"/>
        <v/>
      </c>
      <c r="AV213" s="178" t="str">
        <f t="shared" si="122"/>
        <v/>
      </c>
      <c r="AW213" s="178" t="str">
        <f t="shared" si="123"/>
        <v/>
      </c>
      <c r="AX213" s="179" t="str">
        <f ca="1">IF(ISNUMBER($A213),INDIRECT(CONCATENATE("'Instrument List'!B",(MATCH(E213,'Instrument List'!A:A,0))-0)),"")</f>
        <v/>
      </c>
      <c r="AY213" s="179" t="str">
        <f ca="1">IF(ISNUMBER($A213),INDIRECT(CONCATENATE("'Instrument List'!D",(MATCH(E213,'Instrument List'!A:A,0))-0)),"")</f>
        <v/>
      </c>
      <c r="AZ213" s="179" t="str">
        <f ca="1">IF(ISNUMBER($A213),INDIRECT(CONCATENATE("'Instrument List'!C",(MATCH(E213,'Instrument List'!A:A,0))-0)),"")</f>
        <v/>
      </c>
      <c r="BA213" s="180" t="str">
        <f ca="1">IF(ISNUMBER(A213),INDIRECT(CONCATENATE("'Instrument List'!E",(MATCH(E213,'Instrument List'!A:A,0))-0)),"")</f>
        <v/>
      </c>
      <c r="BB213" s="181" t="str">
        <f t="shared" si="124"/>
        <v/>
      </c>
      <c r="BC213" s="181" t="str">
        <f t="shared" si="125"/>
        <v/>
      </c>
      <c r="BD213" s="181" t="str">
        <f ca="1">IF(ISNUMBER(A213),INDIRECT(CONCATENATE("'Instrument List'!F",(MATCH(E213,'Instrument List'!A:A,0))-0)),"")</f>
        <v/>
      </c>
    </row>
    <row r="214" spans="1:56">
      <c r="A214" s="223" t="str">
        <f t="shared" si="105"/>
        <v/>
      </c>
      <c r="B214" s="224"/>
      <c r="C214" s="225"/>
      <c r="D214" s="182"/>
      <c r="E214" s="182"/>
      <c r="F214" s="182"/>
      <c r="G214" s="203"/>
      <c r="H214" s="218"/>
      <c r="I214" s="213"/>
      <c r="J214" s="207"/>
      <c r="K214" s="213"/>
      <c r="L214" s="207"/>
      <c r="M214" s="213"/>
      <c r="N214" s="207"/>
      <c r="O214" s="183" t="str">
        <f t="shared" si="106"/>
        <v/>
      </c>
      <c r="P214" s="184"/>
      <c r="Q214" s="184"/>
      <c r="R214" s="275"/>
      <c r="S214" s="185" t="str">
        <f t="shared" si="107"/>
        <v/>
      </c>
      <c r="T214" s="185" t="str">
        <f t="shared" si="108"/>
        <v/>
      </c>
      <c r="U214" s="275"/>
      <c r="V214" s="275"/>
      <c r="W214" s="276" t="str">
        <f t="shared" si="109"/>
        <v/>
      </c>
      <c r="X214" s="276" t="str">
        <f t="shared" si="110"/>
        <v/>
      </c>
      <c r="Y214" s="276" t="str">
        <f t="shared" si="111"/>
        <v/>
      </c>
      <c r="Z214" s="275"/>
      <c r="AA214" s="184"/>
      <c r="AB214" s="184"/>
      <c r="AC214" s="185" t="str">
        <f t="shared" si="112"/>
        <v/>
      </c>
      <c r="AD214" s="185" t="str">
        <f t="shared" si="113"/>
        <v/>
      </c>
      <c r="AE214" s="186"/>
      <c r="AF214" s="187" t="str">
        <f t="shared" si="114"/>
        <v/>
      </c>
      <c r="AG214" s="182"/>
      <c r="AH214" s="184"/>
      <c r="AI214" s="184"/>
      <c r="AJ214" s="182"/>
      <c r="AK214" s="188" t="str">
        <f t="shared" si="115"/>
        <v/>
      </c>
      <c r="AL214" s="188" t="str">
        <f t="shared" si="116"/>
        <v/>
      </c>
      <c r="AM214" s="188" t="str">
        <f t="shared" si="117"/>
        <v/>
      </c>
      <c r="AN214" s="359" t="str">
        <f>IF(Overview!$K$17='Internal Calcs'!$P$22,IF(AK214="","",AK214),IF(Overview!$K$17='Internal Calcs'!$P$23,IF(AK214="","",AK214),IF(ISNUMBER(A214),(IF(F214="Short",G214-H214,H214-G214)*AZ214-AX214),"")))</f>
        <v/>
      </c>
      <c r="AO214" s="401" t="str">
        <f>IF(Overview!$K$17='Internal Calcs'!$P$22,IF(AL214="","",AL214),IF(Overview!$K$17='Internal Calcs'!$P$23,IF(AL214="","",AL214),IF(ISNUMBER(A214),IF(AL214="",(IF(F214="Short",G214-H214,H214-G214)*AZ214-AX214),(IF(F214="Short",G214-J214,J214-G214)*AZ214-AX214)),"")))</f>
        <v/>
      </c>
      <c r="AP214" s="359" t="str">
        <f>IF(Overview!$K$17='Internal Calcs'!$P$22,"",IF(Overview!$K$17='Internal Calcs'!$P$23,IF(AM214="","",AM214),IF(ISNUMBER(A214),IF(AM214="",(IF(F214="Short",G214-H214,H214-G214)*AZ214-AX214),(IF(F214="Short",G214-L214,L214-G214)*AZ214-AX214)),"")))</f>
        <v/>
      </c>
      <c r="AQ214" s="188" t="str">
        <f t="shared" si="118"/>
        <v/>
      </c>
      <c r="AR214" s="188" t="str">
        <f t="shared" si="119"/>
        <v/>
      </c>
      <c r="AS214" s="188" t="str">
        <f t="shared" si="120"/>
        <v/>
      </c>
      <c r="AT214" s="188" t="str">
        <f>IF(ISNUMBER(A214),MAX($AS$2:AS214)-AS214,"")</f>
        <v/>
      </c>
      <c r="AU214" s="189" t="str">
        <f t="shared" si="121"/>
        <v/>
      </c>
      <c r="AV214" s="190" t="str">
        <f t="shared" si="122"/>
        <v/>
      </c>
      <c r="AW214" s="190" t="str">
        <f t="shared" si="123"/>
        <v/>
      </c>
      <c r="AX214" s="191" t="str">
        <f ca="1">IF(ISNUMBER($A214),INDIRECT(CONCATENATE("'Instrument List'!B",(MATCH(E214,'Instrument List'!A:A,0))-0)),"")</f>
        <v/>
      </c>
      <c r="AY214" s="191" t="str">
        <f ca="1">IF(ISNUMBER($A214),INDIRECT(CONCATENATE("'Instrument List'!D",(MATCH(E214,'Instrument List'!A:A,0))-0)),"")</f>
        <v/>
      </c>
      <c r="AZ214" s="191" t="str">
        <f ca="1">IF(ISNUMBER($A214),INDIRECT(CONCATENATE("'Instrument List'!C",(MATCH(E214,'Instrument List'!A:A,0))-0)),"")</f>
        <v/>
      </c>
      <c r="BA214" s="192" t="str">
        <f ca="1">IF(ISNUMBER(A214),INDIRECT(CONCATENATE("'Instrument List'!E",(MATCH(E214,'Instrument List'!A:A,0))-0)),"")</f>
        <v/>
      </c>
      <c r="BB214" s="193" t="str">
        <f t="shared" si="124"/>
        <v/>
      </c>
      <c r="BC214" s="193" t="str">
        <f t="shared" si="125"/>
        <v/>
      </c>
      <c r="BD214" s="193" t="str">
        <f ca="1">IF(ISNUMBER(A214),INDIRECT(CONCATENATE("'Instrument List'!F",(MATCH(E214,'Instrument List'!A:A,0))-0)),"")</f>
        <v/>
      </c>
    </row>
    <row r="215" spans="1:56">
      <c r="A215" s="220" t="str">
        <f t="shared" si="105"/>
        <v/>
      </c>
      <c r="B215" s="221"/>
      <c r="C215" s="222"/>
      <c r="D215" s="169"/>
      <c r="E215" s="169"/>
      <c r="F215" s="169"/>
      <c r="G215" s="202"/>
      <c r="H215" s="217"/>
      <c r="I215" s="212"/>
      <c r="J215" s="206"/>
      <c r="K215" s="212"/>
      <c r="L215" s="206"/>
      <c r="M215" s="212"/>
      <c r="N215" s="206"/>
      <c r="O215" s="170" t="str">
        <f t="shared" si="106"/>
        <v/>
      </c>
      <c r="P215" s="171"/>
      <c r="Q215" s="171"/>
      <c r="R215" s="171"/>
      <c r="S215" s="172" t="str">
        <f t="shared" si="107"/>
        <v/>
      </c>
      <c r="T215" s="172" t="str">
        <f t="shared" si="108"/>
        <v/>
      </c>
      <c r="U215" s="171"/>
      <c r="V215" s="171"/>
      <c r="W215" s="173" t="str">
        <f t="shared" si="109"/>
        <v/>
      </c>
      <c r="X215" s="173" t="str">
        <f t="shared" si="110"/>
        <v/>
      </c>
      <c r="Y215" s="173" t="str">
        <f t="shared" si="111"/>
        <v/>
      </c>
      <c r="Z215" s="171"/>
      <c r="AA215" s="171"/>
      <c r="AB215" s="171"/>
      <c r="AC215" s="172" t="str">
        <f t="shared" si="112"/>
        <v/>
      </c>
      <c r="AD215" s="172" t="str">
        <f t="shared" si="113"/>
        <v/>
      </c>
      <c r="AE215" s="174"/>
      <c r="AF215" s="175" t="str">
        <f t="shared" si="114"/>
        <v/>
      </c>
      <c r="AG215" s="169"/>
      <c r="AH215" s="171"/>
      <c r="AI215" s="171"/>
      <c r="AJ215" s="169"/>
      <c r="AK215" s="176" t="str">
        <f t="shared" si="115"/>
        <v/>
      </c>
      <c r="AL215" s="176" t="str">
        <f t="shared" si="116"/>
        <v/>
      </c>
      <c r="AM215" s="176" t="str">
        <f t="shared" si="117"/>
        <v/>
      </c>
      <c r="AN215" s="359" t="str">
        <f>IF(Overview!$K$17='Internal Calcs'!$P$22,IF(AK215="","",AK215),IF(Overview!$K$17='Internal Calcs'!$P$23,IF(AK215="","",AK215),IF(ISNUMBER(A215),(IF(F215="Short",G215-H215,H215-G215)*AZ215-AX215),"")))</f>
        <v/>
      </c>
      <c r="AO215" s="401" t="str">
        <f>IF(Overview!$K$17='Internal Calcs'!$P$22,IF(AL215="","",AL215),IF(Overview!$K$17='Internal Calcs'!$P$23,IF(AL215="","",AL215),IF(ISNUMBER(A215),IF(AL215="",(IF(F215="Short",G215-H215,H215-G215)*AZ215-AX215),(IF(F215="Short",G215-J215,J215-G215)*AZ215-AX215)),"")))</f>
        <v/>
      </c>
      <c r="AP215" s="359" t="str">
        <f>IF(Overview!$K$17='Internal Calcs'!$P$22,"",IF(Overview!$K$17='Internal Calcs'!$P$23,IF(AM215="","",AM215),IF(ISNUMBER(A215),IF(AM215="",(IF(F215="Short",G215-H215,H215-G215)*AZ215-AX215),(IF(F215="Short",G215-L215,L215-G215)*AZ215-AX215)),"")))</f>
        <v/>
      </c>
      <c r="AQ215" s="176" t="str">
        <f t="shared" si="118"/>
        <v/>
      </c>
      <c r="AR215" s="176" t="str">
        <f t="shared" si="119"/>
        <v/>
      </c>
      <c r="AS215" s="176" t="str">
        <f t="shared" si="120"/>
        <v/>
      </c>
      <c r="AT215" s="176" t="str">
        <f>IF(ISNUMBER(A215),MAX($AS$2:AS215)-AS215,"")</f>
        <v/>
      </c>
      <c r="AU215" s="177" t="str">
        <f t="shared" si="121"/>
        <v/>
      </c>
      <c r="AV215" s="178" t="str">
        <f t="shared" si="122"/>
        <v/>
      </c>
      <c r="AW215" s="178" t="str">
        <f t="shared" si="123"/>
        <v/>
      </c>
      <c r="AX215" s="179" t="str">
        <f ca="1">IF(ISNUMBER($A215),INDIRECT(CONCATENATE("'Instrument List'!B",(MATCH(E215,'Instrument List'!A:A,0))-0)),"")</f>
        <v/>
      </c>
      <c r="AY215" s="179" t="str">
        <f ca="1">IF(ISNUMBER($A215),INDIRECT(CONCATENATE("'Instrument List'!D",(MATCH(E215,'Instrument List'!A:A,0))-0)),"")</f>
        <v/>
      </c>
      <c r="AZ215" s="179" t="str">
        <f ca="1">IF(ISNUMBER($A215),INDIRECT(CONCATENATE("'Instrument List'!C",(MATCH(E215,'Instrument List'!A:A,0))-0)),"")</f>
        <v/>
      </c>
      <c r="BA215" s="180" t="str">
        <f ca="1">IF(ISNUMBER(A215),INDIRECT(CONCATENATE("'Instrument List'!E",(MATCH(E215,'Instrument List'!A:A,0))-0)),"")</f>
        <v/>
      </c>
      <c r="BB215" s="181" t="str">
        <f t="shared" si="124"/>
        <v/>
      </c>
      <c r="BC215" s="181" t="str">
        <f t="shared" si="125"/>
        <v/>
      </c>
      <c r="BD215" s="181" t="str">
        <f ca="1">IF(ISNUMBER(A215),INDIRECT(CONCATENATE("'Instrument List'!F",(MATCH(E215,'Instrument List'!A:A,0))-0)),"")</f>
        <v/>
      </c>
    </row>
    <row r="216" spans="1:56">
      <c r="A216" s="223" t="str">
        <f t="shared" si="105"/>
        <v/>
      </c>
      <c r="B216" s="224"/>
      <c r="C216" s="225"/>
      <c r="D216" s="182"/>
      <c r="E216" s="182"/>
      <c r="F216" s="182"/>
      <c r="G216" s="203"/>
      <c r="H216" s="218"/>
      <c r="I216" s="213"/>
      <c r="J216" s="207"/>
      <c r="K216" s="213"/>
      <c r="L216" s="207"/>
      <c r="M216" s="213"/>
      <c r="N216" s="207"/>
      <c r="O216" s="183" t="str">
        <f t="shared" si="106"/>
        <v/>
      </c>
      <c r="P216" s="184"/>
      <c r="Q216" s="184"/>
      <c r="R216" s="275"/>
      <c r="S216" s="185" t="str">
        <f t="shared" si="107"/>
        <v/>
      </c>
      <c r="T216" s="185" t="str">
        <f t="shared" si="108"/>
        <v/>
      </c>
      <c r="U216" s="275"/>
      <c r="V216" s="275"/>
      <c r="W216" s="276" t="str">
        <f t="shared" si="109"/>
        <v/>
      </c>
      <c r="X216" s="276" t="str">
        <f t="shared" si="110"/>
        <v/>
      </c>
      <c r="Y216" s="276" t="str">
        <f t="shared" si="111"/>
        <v/>
      </c>
      <c r="Z216" s="275"/>
      <c r="AA216" s="184"/>
      <c r="AB216" s="184"/>
      <c r="AC216" s="185" t="str">
        <f t="shared" si="112"/>
        <v/>
      </c>
      <c r="AD216" s="185" t="str">
        <f t="shared" si="113"/>
        <v/>
      </c>
      <c r="AE216" s="186"/>
      <c r="AF216" s="187" t="str">
        <f t="shared" si="114"/>
        <v/>
      </c>
      <c r="AG216" s="182"/>
      <c r="AH216" s="184"/>
      <c r="AI216" s="184"/>
      <c r="AJ216" s="182"/>
      <c r="AK216" s="188" t="str">
        <f t="shared" si="115"/>
        <v/>
      </c>
      <c r="AL216" s="188" t="str">
        <f t="shared" si="116"/>
        <v/>
      </c>
      <c r="AM216" s="188" t="str">
        <f t="shared" si="117"/>
        <v/>
      </c>
      <c r="AN216" s="359" t="str">
        <f>IF(Overview!$K$17='Internal Calcs'!$P$22,IF(AK216="","",AK216),IF(Overview!$K$17='Internal Calcs'!$P$23,IF(AK216="","",AK216),IF(ISNUMBER(A216),(IF(F216="Short",G216-H216,H216-G216)*AZ216-AX216),"")))</f>
        <v/>
      </c>
      <c r="AO216" s="401" t="str">
        <f>IF(Overview!$K$17='Internal Calcs'!$P$22,IF(AL216="","",AL216),IF(Overview!$K$17='Internal Calcs'!$P$23,IF(AL216="","",AL216),IF(ISNUMBER(A216),IF(AL216="",(IF(F216="Short",G216-H216,H216-G216)*AZ216-AX216),(IF(F216="Short",G216-J216,J216-G216)*AZ216-AX216)),"")))</f>
        <v/>
      </c>
      <c r="AP216" s="359" t="str">
        <f>IF(Overview!$K$17='Internal Calcs'!$P$22,"",IF(Overview!$K$17='Internal Calcs'!$P$23,IF(AM216="","",AM216),IF(ISNUMBER(A216),IF(AM216="",(IF(F216="Short",G216-H216,H216-G216)*AZ216-AX216),(IF(F216="Short",G216-L216,L216-G216)*AZ216-AX216)),"")))</f>
        <v/>
      </c>
      <c r="AQ216" s="188" t="str">
        <f t="shared" si="118"/>
        <v/>
      </c>
      <c r="AR216" s="188" t="str">
        <f t="shared" si="119"/>
        <v/>
      </c>
      <c r="AS216" s="188" t="str">
        <f t="shared" si="120"/>
        <v/>
      </c>
      <c r="AT216" s="188" t="str">
        <f>IF(ISNUMBER(A216),MAX($AS$2:AS216)-AS216,"")</f>
        <v/>
      </c>
      <c r="AU216" s="189" t="str">
        <f t="shared" si="121"/>
        <v/>
      </c>
      <c r="AV216" s="190" t="str">
        <f t="shared" si="122"/>
        <v/>
      </c>
      <c r="AW216" s="190" t="str">
        <f t="shared" si="123"/>
        <v/>
      </c>
      <c r="AX216" s="191" t="str">
        <f ca="1">IF(ISNUMBER($A216),INDIRECT(CONCATENATE("'Instrument List'!B",(MATCH(E216,'Instrument List'!A:A,0))-0)),"")</f>
        <v/>
      </c>
      <c r="AY216" s="191" t="str">
        <f ca="1">IF(ISNUMBER($A216),INDIRECT(CONCATENATE("'Instrument List'!D",(MATCH(E216,'Instrument List'!A:A,0))-0)),"")</f>
        <v/>
      </c>
      <c r="AZ216" s="191" t="str">
        <f ca="1">IF(ISNUMBER($A216),INDIRECT(CONCATENATE("'Instrument List'!C",(MATCH(E216,'Instrument List'!A:A,0))-0)),"")</f>
        <v/>
      </c>
      <c r="BA216" s="192" t="str">
        <f ca="1">IF(ISNUMBER(A216),INDIRECT(CONCATENATE("'Instrument List'!E",(MATCH(E216,'Instrument List'!A:A,0))-0)),"")</f>
        <v/>
      </c>
      <c r="BB216" s="193" t="str">
        <f t="shared" si="124"/>
        <v/>
      </c>
      <c r="BC216" s="193" t="str">
        <f t="shared" si="125"/>
        <v/>
      </c>
      <c r="BD216" s="193" t="str">
        <f ca="1">IF(ISNUMBER(A216),INDIRECT(CONCATENATE("'Instrument List'!F",(MATCH(E216,'Instrument List'!A:A,0))-0)),"")</f>
        <v/>
      </c>
    </row>
    <row r="217" spans="1:56">
      <c r="A217" s="220" t="str">
        <f t="shared" si="105"/>
        <v/>
      </c>
      <c r="B217" s="221"/>
      <c r="C217" s="222"/>
      <c r="D217" s="169"/>
      <c r="E217" s="169"/>
      <c r="F217" s="169"/>
      <c r="G217" s="202"/>
      <c r="H217" s="217"/>
      <c r="I217" s="212"/>
      <c r="J217" s="206"/>
      <c r="K217" s="212"/>
      <c r="L217" s="206"/>
      <c r="M217" s="212"/>
      <c r="N217" s="206"/>
      <c r="O217" s="170" t="str">
        <f t="shared" si="106"/>
        <v/>
      </c>
      <c r="P217" s="171"/>
      <c r="Q217" s="171"/>
      <c r="R217" s="171"/>
      <c r="S217" s="172" t="str">
        <f t="shared" si="107"/>
        <v/>
      </c>
      <c r="T217" s="172" t="str">
        <f t="shared" si="108"/>
        <v/>
      </c>
      <c r="U217" s="171"/>
      <c r="V217" s="171"/>
      <c r="W217" s="173" t="str">
        <f t="shared" si="109"/>
        <v/>
      </c>
      <c r="X217" s="173" t="str">
        <f t="shared" si="110"/>
        <v/>
      </c>
      <c r="Y217" s="173" t="str">
        <f t="shared" si="111"/>
        <v/>
      </c>
      <c r="Z217" s="171"/>
      <c r="AA217" s="171"/>
      <c r="AB217" s="171"/>
      <c r="AC217" s="172" t="str">
        <f t="shared" si="112"/>
        <v/>
      </c>
      <c r="AD217" s="172" t="str">
        <f t="shared" si="113"/>
        <v/>
      </c>
      <c r="AE217" s="174"/>
      <c r="AF217" s="175" t="str">
        <f t="shared" si="114"/>
        <v/>
      </c>
      <c r="AG217" s="169"/>
      <c r="AH217" s="171"/>
      <c r="AI217" s="171"/>
      <c r="AJ217" s="169"/>
      <c r="AK217" s="176" t="str">
        <f t="shared" si="115"/>
        <v/>
      </c>
      <c r="AL217" s="176" t="str">
        <f t="shared" si="116"/>
        <v/>
      </c>
      <c r="AM217" s="176" t="str">
        <f t="shared" si="117"/>
        <v/>
      </c>
      <c r="AN217" s="359" t="str">
        <f>IF(Overview!$K$17='Internal Calcs'!$P$22,IF(AK217="","",AK217),IF(Overview!$K$17='Internal Calcs'!$P$23,IF(AK217="","",AK217),IF(ISNUMBER(A217),(IF(F217="Short",G217-H217,H217-G217)*AZ217-AX217),"")))</f>
        <v/>
      </c>
      <c r="AO217" s="401" t="str">
        <f>IF(Overview!$K$17='Internal Calcs'!$P$22,IF(AL217="","",AL217),IF(Overview!$K$17='Internal Calcs'!$P$23,IF(AL217="","",AL217),IF(ISNUMBER(A217),IF(AL217="",(IF(F217="Short",G217-H217,H217-G217)*AZ217-AX217),(IF(F217="Short",G217-J217,J217-G217)*AZ217-AX217)),"")))</f>
        <v/>
      </c>
      <c r="AP217" s="359" t="str">
        <f>IF(Overview!$K$17='Internal Calcs'!$P$22,"",IF(Overview!$K$17='Internal Calcs'!$P$23,IF(AM217="","",AM217),IF(ISNUMBER(A217),IF(AM217="",(IF(F217="Short",G217-H217,H217-G217)*AZ217-AX217),(IF(F217="Short",G217-L217,L217-G217)*AZ217-AX217)),"")))</f>
        <v/>
      </c>
      <c r="AQ217" s="176" t="str">
        <f t="shared" si="118"/>
        <v/>
      </c>
      <c r="AR217" s="176" t="str">
        <f t="shared" si="119"/>
        <v/>
      </c>
      <c r="AS217" s="176" t="str">
        <f t="shared" si="120"/>
        <v/>
      </c>
      <c r="AT217" s="176" t="str">
        <f>IF(ISNUMBER(A217),MAX($AS$2:AS217)-AS217,"")</f>
        <v/>
      </c>
      <c r="AU217" s="177" t="str">
        <f t="shared" si="121"/>
        <v/>
      </c>
      <c r="AV217" s="178" t="str">
        <f t="shared" si="122"/>
        <v/>
      </c>
      <c r="AW217" s="178" t="str">
        <f t="shared" si="123"/>
        <v/>
      </c>
      <c r="AX217" s="179" t="str">
        <f ca="1">IF(ISNUMBER($A217),INDIRECT(CONCATENATE("'Instrument List'!B",(MATCH(E217,'Instrument List'!A:A,0))-0)),"")</f>
        <v/>
      </c>
      <c r="AY217" s="179" t="str">
        <f ca="1">IF(ISNUMBER($A217),INDIRECT(CONCATENATE("'Instrument List'!D",(MATCH(E217,'Instrument List'!A:A,0))-0)),"")</f>
        <v/>
      </c>
      <c r="AZ217" s="179" t="str">
        <f ca="1">IF(ISNUMBER($A217),INDIRECT(CONCATENATE("'Instrument List'!C",(MATCH(E217,'Instrument List'!A:A,0))-0)),"")</f>
        <v/>
      </c>
      <c r="BA217" s="180" t="str">
        <f ca="1">IF(ISNUMBER(A217),INDIRECT(CONCATENATE("'Instrument List'!E",(MATCH(E217,'Instrument List'!A:A,0))-0)),"")</f>
        <v/>
      </c>
      <c r="BB217" s="181" t="str">
        <f t="shared" si="124"/>
        <v/>
      </c>
      <c r="BC217" s="181" t="str">
        <f t="shared" si="125"/>
        <v/>
      </c>
      <c r="BD217" s="181" t="str">
        <f ca="1">IF(ISNUMBER(A217),INDIRECT(CONCATENATE("'Instrument List'!F",(MATCH(E217,'Instrument List'!A:A,0))-0)),"")</f>
        <v/>
      </c>
    </row>
    <row r="218" spans="1:56">
      <c r="A218" s="223" t="str">
        <f t="shared" si="105"/>
        <v/>
      </c>
      <c r="B218" s="224"/>
      <c r="C218" s="225"/>
      <c r="D218" s="182"/>
      <c r="E218" s="182"/>
      <c r="F218" s="182"/>
      <c r="G218" s="203"/>
      <c r="H218" s="218"/>
      <c r="I218" s="213"/>
      <c r="J218" s="207"/>
      <c r="K218" s="213"/>
      <c r="L218" s="207"/>
      <c r="M218" s="213"/>
      <c r="N218" s="207"/>
      <c r="O218" s="183" t="str">
        <f t="shared" si="106"/>
        <v/>
      </c>
      <c r="P218" s="184"/>
      <c r="Q218" s="184"/>
      <c r="R218" s="275"/>
      <c r="S218" s="185" t="str">
        <f t="shared" si="107"/>
        <v/>
      </c>
      <c r="T218" s="185" t="str">
        <f t="shared" si="108"/>
        <v/>
      </c>
      <c r="U218" s="275"/>
      <c r="V218" s="275"/>
      <c r="W218" s="276" t="str">
        <f t="shared" si="109"/>
        <v/>
      </c>
      <c r="X218" s="276" t="str">
        <f t="shared" si="110"/>
        <v/>
      </c>
      <c r="Y218" s="276" t="str">
        <f t="shared" si="111"/>
        <v/>
      </c>
      <c r="Z218" s="275"/>
      <c r="AA218" s="184"/>
      <c r="AB218" s="184"/>
      <c r="AC218" s="185" t="str">
        <f t="shared" si="112"/>
        <v/>
      </c>
      <c r="AD218" s="185" t="str">
        <f t="shared" si="113"/>
        <v/>
      </c>
      <c r="AE218" s="186"/>
      <c r="AF218" s="187" t="str">
        <f t="shared" si="114"/>
        <v/>
      </c>
      <c r="AG218" s="182"/>
      <c r="AH218" s="184"/>
      <c r="AI218" s="184"/>
      <c r="AJ218" s="182"/>
      <c r="AK218" s="188" t="str">
        <f t="shared" si="115"/>
        <v/>
      </c>
      <c r="AL218" s="188" t="str">
        <f t="shared" si="116"/>
        <v/>
      </c>
      <c r="AM218" s="188" t="str">
        <f t="shared" si="117"/>
        <v/>
      </c>
      <c r="AN218" s="359" t="str">
        <f>IF(Overview!$K$17='Internal Calcs'!$P$22,IF(AK218="","",AK218),IF(Overview!$K$17='Internal Calcs'!$P$23,IF(AK218="","",AK218),IF(ISNUMBER(A218),(IF(F218="Short",G218-H218,H218-G218)*AZ218-AX218),"")))</f>
        <v/>
      </c>
      <c r="AO218" s="401" t="str">
        <f>IF(Overview!$K$17='Internal Calcs'!$P$22,IF(AL218="","",AL218),IF(Overview!$K$17='Internal Calcs'!$P$23,IF(AL218="","",AL218),IF(ISNUMBER(A218),IF(AL218="",(IF(F218="Short",G218-H218,H218-G218)*AZ218-AX218),(IF(F218="Short",G218-J218,J218-G218)*AZ218-AX218)),"")))</f>
        <v/>
      </c>
      <c r="AP218" s="359" t="str">
        <f>IF(Overview!$K$17='Internal Calcs'!$P$22,"",IF(Overview!$K$17='Internal Calcs'!$P$23,IF(AM218="","",AM218),IF(ISNUMBER(A218),IF(AM218="",(IF(F218="Short",G218-H218,H218-G218)*AZ218-AX218),(IF(F218="Short",G218-L218,L218-G218)*AZ218-AX218)),"")))</f>
        <v/>
      </c>
      <c r="AQ218" s="188" t="str">
        <f t="shared" si="118"/>
        <v/>
      </c>
      <c r="AR218" s="188" t="str">
        <f t="shared" si="119"/>
        <v/>
      </c>
      <c r="AS218" s="188" t="str">
        <f t="shared" si="120"/>
        <v/>
      </c>
      <c r="AT218" s="188" t="str">
        <f>IF(ISNUMBER(A218),MAX($AS$2:AS218)-AS218,"")</f>
        <v/>
      </c>
      <c r="AU218" s="189" t="str">
        <f t="shared" si="121"/>
        <v/>
      </c>
      <c r="AV218" s="190" t="str">
        <f t="shared" si="122"/>
        <v/>
      </c>
      <c r="AW218" s="190" t="str">
        <f t="shared" si="123"/>
        <v/>
      </c>
      <c r="AX218" s="191" t="str">
        <f ca="1">IF(ISNUMBER($A218),INDIRECT(CONCATENATE("'Instrument List'!B",(MATCH(E218,'Instrument List'!A:A,0))-0)),"")</f>
        <v/>
      </c>
      <c r="AY218" s="191" t="str">
        <f ca="1">IF(ISNUMBER($A218),INDIRECT(CONCATENATE("'Instrument List'!D",(MATCH(E218,'Instrument List'!A:A,0))-0)),"")</f>
        <v/>
      </c>
      <c r="AZ218" s="191" t="str">
        <f ca="1">IF(ISNUMBER($A218),INDIRECT(CONCATENATE("'Instrument List'!C",(MATCH(E218,'Instrument List'!A:A,0))-0)),"")</f>
        <v/>
      </c>
      <c r="BA218" s="192" t="str">
        <f ca="1">IF(ISNUMBER(A218),INDIRECT(CONCATENATE("'Instrument List'!E",(MATCH(E218,'Instrument List'!A:A,0))-0)),"")</f>
        <v/>
      </c>
      <c r="BB218" s="193" t="str">
        <f t="shared" si="124"/>
        <v/>
      </c>
      <c r="BC218" s="193" t="str">
        <f t="shared" si="125"/>
        <v/>
      </c>
      <c r="BD218" s="193" t="str">
        <f ca="1">IF(ISNUMBER(A218),INDIRECT(CONCATENATE("'Instrument List'!F",(MATCH(E218,'Instrument List'!A:A,0))-0)),"")</f>
        <v/>
      </c>
    </row>
    <row r="219" spans="1:56">
      <c r="A219" s="220" t="str">
        <f t="shared" si="105"/>
        <v/>
      </c>
      <c r="B219" s="221"/>
      <c r="C219" s="222"/>
      <c r="D219" s="169"/>
      <c r="E219" s="169"/>
      <c r="F219" s="169"/>
      <c r="G219" s="202"/>
      <c r="H219" s="217"/>
      <c r="I219" s="212"/>
      <c r="J219" s="206"/>
      <c r="K219" s="212"/>
      <c r="L219" s="206"/>
      <c r="M219" s="212"/>
      <c r="N219" s="206"/>
      <c r="O219" s="170" t="str">
        <f t="shared" si="106"/>
        <v/>
      </c>
      <c r="P219" s="171"/>
      <c r="Q219" s="171"/>
      <c r="R219" s="171"/>
      <c r="S219" s="172" t="str">
        <f t="shared" si="107"/>
        <v/>
      </c>
      <c r="T219" s="172" t="str">
        <f t="shared" si="108"/>
        <v/>
      </c>
      <c r="U219" s="171"/>
      <c r="V219" s="171"/>
      <c r="W219" s="173" t="str">
        <f t="shared" si="109"/>
        <v/>
      </c>
      <c r="X219" s="173" t="str">
        <f t="shared" si="110"/>
        <v/>
      </c>
      <c r="Y219" s="173" t="str">
        <f t="shared" si="111"/>
        <v/>
      </c>
      <c r="Z219" s="171"/>
      <c r="AA219" s="171"/>
      <c r="AB219" s="171"/>
      <c r="AC219" s="172" t="str">
        <f t="shared" si="112"/>
        <v/>
      </c>
      <c r="AD219" s="172" t="str">
        <f t="shared" si="113"/>
        <v/>
      </c>
      <c r="AE219" s="174"/>
      <c r="AF219" s="175" t="str">
        <f t="shared" si="114"/>
        <v/>
      </c>
      <c r="AG219" s="169"/>
      <c r="AH219" s="171"/>
      <c r="AI219" s="171"/>
      <c r="AJ219" s="169"/>
      <c r="AK219" s="176" t="str">
        <f t="shared" si="115"/>
        <v/>
      </c>
      <c r="AL219" s="176" t="str">
        <f t="shared" si="116"/>
        <v/>
      </c>
      <c r="AM219" s="176" t="str">
        <f t="shared" si="117"/>
        <v/>
      </c>
      <c r="AN219" s="359" t="str">
        <f>IF(Overview!$K$17='Internal Calcs'!$P$22,IF(AK219="","",AK219),IF(Overview!$K$17='Internal Calcs'!$P$23,IF(AK219="","",AK219),IF(ISNUMBER(A219),(IF(F219="Short",G219-H219,H219-G219)*AZ219-AX219),"")))</f>
        <v/>
      </c>
      <c r="AO219" s="401" t="str">
        <f>IF(Overview!$K$17='Internal Calcs'!$P$22,IF(AL219="","",AL219),IF(Overview!$K$17='Internal Calcs'!$P$23,IF(AL219="","",AL219),IF(ISNUMBER(A219),IF(AL219="",(IF(F219="Short",G219-H219,H219-G219)*AZ219-AX219),(IF(F219="Short",G219-J219,J219-G219)*AZ219-AX219)),"")))</f>
        <v/>
      </c>
      <c r="AP219" s="359" t="str">
        <f>IF(Overview!$K$17='Internal Calcs'!$P$22,"",IF(Overview!$K$17='Internal Calcs'!$P$23,IF(AM219="","",AM219),IF(ISNUMBER(A219),IF(AM219="",(IF(F219="Short",G219-H219,H219-G219)*AZ219-AX219),(IF(F219="Short",G219-L219,L219-G219)*AZ219-AX219)),"")))</f>
        <v/>
      </c>
      <c r="AQ219" s="176" t="str">
        <f t="shared" si="118"/>
        <v/>
      </c>
      <c r="AR219" s="176" t="str">
        <f t="shared" si="119"/>
        <v/>
      </c>
      <c r="AS219" s="176" t="str">
        <f t="shared" si="120"/>
        <v/>
      </c>
      <c r="AT219" s="176" t="str">
        <f>IF(ISNUMBER(A219),MAX($AS$2:AS219)-AS219,"")</f>
        <v/>
      </c>
      <c r="AU219" s="177" t="str">
        <f t="shared" si="121"/>
        <v/>
      </c>
      <c r="AV219" s="178" t="str">
        <f t="shared" si="122"/>
        <v/>
      </c>
      <c r="AW219" s="178" t="str">
        <f t="shared" si="123"/>
        <v/>
      </c>
      <c r="AX219" s="179" t="str">
        <f ca="1">IF(ISNUMBER($A219),INDIRECT(CONCATENATE("'Instrument List'!B",(MATCH(E219,'Instrument List'!A:A,0))-0)),"")</f>
        <v/>
      </c>
      <c r="AY219" s="179" t="str">
        <f ca="1">IF(ISNUMBER($A219),INDIRECT(CONCATENATE("'Instrument List'!D",(MATCH(E219,'Instrument List'!A:A,0))-0)),"")</f>
        <v/>
      </c>
      <c r="AZ219" s="179" t="str">
        <f ca="1">IF(ISNUMBER($A219),INDIRECT(CONCATENATE("'Instrument List'!C",(MATCH(E219,'Instrument List'!A:A,0))-0)),"")</f>
        <v/>
      </c>
      <c r="BA219" s="180" t="str">
        <f ca="1">IF(ISNUMBER(A219),INDIRECT(CONCATENATE("'Instrument List'!E",(MATCH(E219,'Instrument List'!A:A,0))-0)),"")</f>
        <v/>
      </c>
      <c r="BB219" s="181" t="str">
        <f t="shared" si="124"/>
        <v/>
      </c>
      <c r="BC219" s="181" t="str">
        <f t="shared" si="125"/>
        <v/>
      </c>
      <c r="BD219" s="181" t="str">
        <f ca="1">IF(ISNUMBER(A219),INDIRECT(CONCATENATE("'Instrument List'!F",(MATCH(E219,'Instrument List'!A:A,0))-0)),"")</f>
        <v/>
      </c>
    </row>
    <row r="220" spans="1:56">
      <c r="A220" s="223" t="str">
        <f t="shared" si="105"/>
        <v/>
      </c>
      <c r="B220" s="224"/>
      <c r="C220" s="225"/>
      <c r="D220" s="182"/>
      <c r="E220" s="182"/>
      <c r="F220" s="182"/>
      <c r="G220" s="203"/>
      <c r="H220" s="218"/>
      <c r="I220" s="213"/>
      <c r="J220" s="207"/>
      <c r="K220" s="213"/>
      <c r="L220" s="207"/>
      <c r="M220" s="213"/>
      <c r="N220" s="207"/>
      <c r="O220" s="183" t="str">
        <f t="shared" si="106"/>
        <v/>
      </c>
      <c r="P220" s="184"/>
      <c r="Q220" s="184"/>
      <c r="R220" s="275"/>
      <c r="S220" s="185" t="str">
        <f t="shared" si="107"/>
        <v/>
      </c>
      <c r="T220" s="185" t="str">
        <f t="shared" si="108"/>
        <v/>
      </c>
      <c r="U220" s="275"/>
      <c r="V220" s="275"/>
      <c r="W220" s="276" t="str">
        <f t="shared" si="109"/>
        <v/>
      </c>
      <c r="X220" s="276" t="str">
        <f t="shared" si="110"/>
        <v/>
      </c>
      <c r="Y220" s="276" t="str">
        <f t="shared" si="111"/>
        <v/>
      </c>
      <c r="Z220" s="275"/>
      <c r="AA220" s="184"/>
      <c r="AB220" s="184"/>
      <c r="AC220" s="185" t="str">
        <f t="shared" si="112"/>
        <v/>
      </c>
      <c r="AD220" s="185" t="str">
        <f t="shared" si="113"/>
        <v/>
      </c>
      <c r="AE220" s="186"/>
      <c r="AF220" s="187" t="str">
        <f t="shared" si="114"/>
        <v/>
      </c>
      <c r="AG220" s="182"/>
      <c r="AH220" s="184"/>
      <c r="AI220" s="184"/>
      <c r="AJ220" s="182"/>
      <c r="AK220" s="188" t="str">
        <f t="shared" si="115"/>
        <v/>
      </c>
      <c r="AL220" s="188" t="str">
        <f t="shared" si="116"/>
        <v/>
      </c>
      <c r="AM220" s="188" t="str">
        <f t="shared" si="117"/>
        <v/>
      </c>
      <c r="AN220" s="359" t="str">
        <f>IF(Overview!$K$17='Internal Calcs'!$P$22,IF(AK220="","",AK220),IF(Overview!$K$17='Internal Calcs'!$P$23,IF(AK220="","",AK220),IF(ISNUMBER(A220),(IF(F220="Short",G220-H220,H220-G220)*AZ220-AX220),"")))</f>
        <v/>
      </c>
      <c r="AO220" s="401" t="str">
        <f>IF(Overview!$K$17='Internal Calcs'!$P$22,IF(AL220="","",AL220),IF(Overview!$K$17='Internal Calcs'!$P$23,IF(AL220="","",AL220),IF(ISNUMBER(A220),IF(AL220="",(IF(F220="Short",G220-H220,H220-G220)*AZ220-AX220),(IF(F220="Short",G220-J220,J220-G220)*AZ220-AX220)),"")))</f>
        <v/>
      </c>
      <c r="AP220" s="359" t="str">
        <f>IF(Overview!$K$17='Internal Calcs'!$P$22,"",IF(Overview!$K$17='Internal Calcs'!$P$23,IF(AM220="","",AM220),IF(ISNUMBER(A220),IF(AM220="",(IF(F220="Short",G220-H220,H220-G220)*AZ220-AX220),(IF(F220="Short",G220-L220,L220-G220)*AZ220-AX220)),"")))</f>
        <v/>
      </c>
      <c r="AQ220" s="188" t="str">
        <f t="shared" si="118"/>
        <v/>
      </c>
      <c r="AR220" s="188" t="str">
        <f t="shared" si="119"/>
        <v/>
      </c>
      <c r="AS220" s="188" t="str">
        <f t="shared" si="120"/>
        <v/>
      </c>
      <c r="AT220" s="188" t="str">
        <f>IF(ISNUMBER(A220),MAX($AS$2:AS220)-AS220,"")</f>
        <v/>
      </c>
      <c r="AU220" s="189" t="str">
        <f t="shared" si="121"/>
        <v/>
      </c>
      <c r="AV220" s="190" t="str">
        <f t="shared" si="122"/>
        <v/>
      </c>
      <c r="AW220" s="190" t="str">
        <f t="shared" si="123"/>
        <v/>
      </c>
      <c r="AX220" s="191" t="str">
        <f ca="1">IF(ISNUMBER($A220),INDIRECT(CONCATENATE("'Instrument List'!B",(MATCH(E220,'Instrument List'!A:A,0))-0)),"")</f>
        <v/>
      </c>
      <c r="AY220" s="191" t="str">
        <f ca="1">IF(ISNUMBER($A220),INDIRECT(CONCATENATE("'Instrument List'!D",(MATCH(E220,'Instrument List'!A:A,0))-0)),"")</f>
        <v/>
      </c>
      <c r="AZ220" s="191" t="str">
        <f ca="1">IF(ISNUMBER($A220),INDIRECT(CONCATENATE("'Instrument List'!C",(MATCH(E220,'Instrument List'!A:A,0))-0)),"")</f>
        <v/>
      </c>
      <c r="BA220" s="192" t="str">
        <f ca="1">IF(ISNUMBER(A220),INDIRECT(CONCATENATE("'Instrument List'!E",(MATCH(E220,'Instrument List'!A:A,0))-0)),"")</f>
        <v/>
      </c>
      <c r="BB220" s="193" t="str">
        <f t="shared" si="124"/>
        <v/>
      </c>
      <c r="BC220" s="193" t="str">
        <f t="shared" si="125"/>
        <v/>
      </c>
      <c r="BD220" s="193" t="str">
        <f ca="1">IF(ISNUMBER(A220),INDIRECT(CONCATENATE("'Instrument List'!F",(MATCH(E220,'Instrument List'!A:A,0))-0)),"")</f>
        <v/>
      </c>
    </row>
    <row r="221" spans="1:56">
      <c r="A221" s="220" t="str">
        <f t="shared" si="105"/>
        <v/>
      </c>
      <c r="B221" s="221"/>
      <c r="C221" s="222"/>
      <c r="D221" s="169"/>
      <c r="E221" s="169"/>
      <c r="F221" s="169"/>
      <c r="G221" s="202"/>
      <c r="H221" s="217"/>
      <c r="I221" s="212"/>
      <c r="J221" s="206"/>
      <c r="K221" s="212"/>
      <c r="L221" s="206"/>
      <c r="M221" s="212"/>
      <c r="N221" s="206"/>
      <c r="O221" s="170" t="str">
        <f t="shared" si="106"/>
        <v/>
      </c>
      <c r="P221" s="171"/>
      <c r="Q221" s="171"/>
      <c r="R221" s="171"/>
      <c r="S221" s="172" t="str">
        <f t="shared" si="107"/>
        <v/>
      </c>
      <c r="T221" s="172" t="str">
        <f t="shared" si="108"/>
        <v/>
      </c>
      <c r="U221" s="171"/>
      <c r="V221" s="171"/>
      <c r="W221" s="173" t="str">
        <f t="shared" si="109"/>
        <v/>
      </c>
      <c r="X221" s="173" t="str">
        <f t="shared" si="110"/>
        <v/>
      </c>
      <c r="Y221" s="173" t="str">
        <f t="shared" si="111"/>
        <v/>
      </c>
      <c r="Z221" s="171"/>
      <c r="AA221" s="171"/>
      <c r="AB221" s="171"/>
      <c r="AC221" s="172" t="str">
        <f t="shared" si="112"/>
        <v/>
      </c>
      <c r="AD221" s="172" t="str">
        <f t="shared" si="113"/>
        <v/>
      </c>
      <c r="AE221" s="174"/>
      <c r="AF221" s="175" t="str">
        <f t="shared" si="114"/>
        <v/>
      </c>
      <c r="AG221" s="169"/>
      <c r="AH221" s="171"/>
      <c r="AI221" s="171"/>
      <c r="AJ221" s="169"/>
      <c r="AK221" s="176" t="str">
        <f t="shared" si="115"/>
        <v/>
      </c>
      <c r="AL221" s="176" t="str">
        <f t="shared" si="116"/>
        <v/>
      </c>
      <c r="AM221" s="176" t="str">
        <f t="shared" si="117"/>
        <v/>
      </c>
      <c r="AN221" s="359" t="str">
        <f>IF(Overview!$K$17='Internal Calcs'!$P$22,IF(AK221="","",AK221),IF(Overview!$K$17='Internal Calcs'!$P$23,IF(AK221="","",AK221),IF(ISNUMBER(A221),(IF(F221="Short",G221-H221,H221-G221)*AZ221-AX221),"")))</f>
        <v/>
      </c>
      <c r="AO221" s="401" t="str">
        <f>IF(Overview!$K$17='Internal Calcs'!$P$22,IF(AL221="","",AL221),IF(Overview!$K$17='Internal Calcs'!$P$23,IF(AL221="","",AL221),IF(ISNUMBER(A221),IF(AL221="",(IF(F221="Short",G221-H221,H221-G221)*AZ221-AX221),(IF(F221="Short",G221-J221,J221-G221)*AZ221-AX221)),"")))</f>
        <v/>
      </c>
      <c r="AP221" s="359" t="str">
        <f>IF(Overview!$K$17='Internal Calcs'!$P$22,"",IF(Overview!$K$17='Internal Calcs'!$P$23,IF(AM221="","",AM221),IF(ISNUMBER(A221),IF(AM221="",(IF(F221="Short",G221-H221,H221-G221)*AZ221-AX221),(IF(F221="Short",G221-L221,L221-G221)*AZ221-AX221)),"")))</f>
        <v/>
      </c>
      <c r="AQ221" s="176" t="str">
        <f t="shared" si="118"/>
        <v/>
      </c>
      <c r="AR221" s="176" t="str">
        <f t="shared" si="119"/>
        <v/>
      </c>
      <c r="AS221" s="176" t="str">
        <f t="shared" si="120"/>
        <v/>
      </c>
      <c r="AT221" s="176" t="str">
        <f>IF(ISNUMBER(A221),MAX($AS$2:AS221)-AS221,"")</f>
        <v/>
      </c>
      <c r="AU221" s="177" t="str">
        <f t="shared" si="121"/>
        <v/>
      </c>
      <c r="AV221" s="178" t="str">
        <f t="shared" si="122"/>
        <v/>
      </c>
      <c r="AW221" s="178" t="str">
        <f t="shared" si="123"/>
        <v/>
      </c>
      <c r="AX221" s="179" t="str">
        <f ca="1">IF(ISNUMBER($A221),INDIRECT(CONCATENATE("'Instrument List'!B",(MATCH(E221,'Instrument List'!A:A,0))-0)),"")</f>
        <v/>
      </c>
      <c r="AY221" s="179" t="str">
        <f ca="1">IF(ISNUMBER($A221),INDIRECT(CONCATENATE("'Instrument List'!D",(MATCH(E221,'Instrument List'!A:A,0))-0)),"")</f>
        <v/>
      </c>
      <c r="AZ221" s="179" t="str">
        <f ca="1">IF(ISNUMBER($A221),INDIRECT(CONCATENATE("'Instrument List'!C",(MATCH(E221,'Instrument List'!A:A,0))-0)),"")</f>
        <v/>
      </c>
      <c r="BA221" s="180" t="str">
        <f ca="1">IF(ISNUMBER(A221),INDIRECT(CONCATENATE("'Instrument List'!E",(MATCH(E221,'Instrument List'!A:A,0))-0)),"")</f>
        <v/>
      </c>
      <c r="BB221" s="181" t="str">
        <f t="shared" si="124"/>
        <v/>
      </c>
      <c r="BC221" s="181" t="str">
        <f t="shared" si="125"/>
        <v/>
      </c>
      <c r="BD221" s="181" t="str">
        <f ca="1">IF(ISNUMBER(A221),INDIRECT(CONCATENATE("'Instrument List'!F",(MATCH(E221,'Instrument List'!A:A,0))-0)),"")</f>
        <v/>
      </c>
    </row>
    <row r="222" spans="1:56">
      <c r="A222" s="223" t="str">
        <f t="shared" si="105"/>
        <v/>
      </c>
      <c r="B222" s="224"/>
      <c r="C222" s="225"/>
      <c r="D222" s="182"/>
      <c r="E222" s="182"/>
      <c r="F222" s="182"/>
      <c r="G222" s="203"/>
      <c r="H222" s="218"/>
      <c r="I222" s="213"/>
      <c r="J222" s="207"/>
      <c r="K222" s="213"/>
      <c r="L222" s="207"/>
      <c r="M222" s="213"/>
      <c r="N222" s="207"/>
      <c r="O222" s="183" t="str">
        <f t="shared" si="106"/>
        <v/>
      </c>
      <c r="P222" s="184"/>
      <c r="Q222" s="184"/>
      <c r="R222" s="275"/>
      <c r="S222" s="185" t="str">
        <f t="shared" si="107"/>
        <v/>
      </c>
      <c r="T222" s="185" t="str">
        <f t="shared" si="108"/>
        <v/>
      </c>
      <c r="U222" s="275"/>
      <c r="V222" s="275"/>
      <c r="W222" s="276" t="str">
        <f t="shared" si="109"/>
        <v/>
      </c>
      <c r="X222" s="276" t="str">
        <f t="shared" si="110"/>
        <v/>
      </c>
      <c r="Y222" s="276" t="str">
        <f t="shared" si="111"/>
        <v/>
      </c>
      <c r="Z222" s="275"/>
      <c r="AA222" s="184"/>
      <c r="AB222" s="184"/>
      <c r="AC222" s="185" t="str">
        <f t="shared" si="112"/>
        <v/>
      </c>
      <c r="AD222" s="185" t="str">
        <f t="shared" si="113"/>
        <v/>
      </c>
      <c r="AE222" s="186"/>
      <c r="AF222" s="187" t="str">
        <f t="shared" si="114"/>
        <v/>
      </c>
      <c r="AG222" s="182"/>
      <c r="AH222" s="184"/>
      <c r="AI222" s="184"/>
      <c r="AJ222" s="182"/>
      <c r="AK222" s="188" t="str">
        <f t="shared" si="115"/>
        <v/>
      </c>
      <c r="AL222" s="188" t="str">
        <f t="shared" si="116"/>
        <v/>
      </c>
      <c r="AM222" s="188" t="str">
        <f t="shared" si="117"/>
        <v/>
      </c>
      <c r="AN222" s="359" t="str">
        <f>IF(Overview!$K$17='Internal Calcs'!$P$22,IF(AK222="","",AK222),IF(Overview!$K$17='Internal Calcs'!$P$23,IF(AK222="","",AK222),IF(ISNUMBER(A222),(IF(F222="Short",G222-H222,H222-G222)*AZ222-AX222),"")))</f>
        <v/>
      </c>
      <c r="AO222" s="401" t="str">
        <f>IF(Overview!$K$17='Internal Calcs'!$P$22,IF(AL222="","",AL222),IF(Overview!$K$17='Internal Calcs'!$P$23,IF(AL222="","",AL222),IF(ISNUMBER(A222),IF(AL222="",(IF(F222="Short",G222-H222,H222-G222)*AZ222-AX222),(IF(F222="Short",G222-J222,J222-G222)*AZ222-AX222)),"")))</f>
        <v/>
      </c>
      <c r="AP222" s="359" t="str">
        <f>IF(Overview!$K$17='Internal Calcs'!$P$22,"",IF(Overview!$K$17='Internal Calcs'!$P$23,IF(AM222="","",AM222),IF(ISNUMBER(A222),IF(AM222="",(IF(F222="Short",G222-H222,H222-G222)*AZ222-AX222),(IF(F222="Short",G222-L222,L222-G222)*AZ222-AX222)),"")))</f>
        <v/>
      </c>
      <c r="AQ222" s="188" t="str">
        <f t="shared" si="118"/>
        <v/>
      </c>
      <c r="AR222" s="188" t="str">
        <f t="shared" si="119"/>
        <v/>
      </c>
      <c r="AS222" s="188" t="str">
        <f t="shared" si="120"/>
        <v/>
      </c>
      <c r="AT222" s="188" t="str">
        <f>IF(ISNUMBER(A222),MAX($AS$2:AS222)-AS222,"")</f>
        <v/>
      </c>
      <c r="AU222" s="189" t="str">
        <f t="shared" si="121"/>
        <v/>
      </c>
      <c r="AV222" s="190" t="str">
        <f t="shared" si="122"/>
        <v/>
      </c>
      <c r="AW222" s="190" t="str">
        <f t="shared" si="123"/>
        <v/>
      </c>
      <c r="AX222" s="191" t="str">
        <f ca="1">IF(ISNUMBER($A222),INDIRECT(CONCATENATE("'Instrument List'!B",(MATCH(E222,'Instrument List'!A:A,0))-0)),"")</f>
        <v/>
      </c>
      <c r="AY222" s="191" t="str">
        <f ca="1">IF(ISNUMBER($A222),INDIRECT(CONCATENATE("'Instrument List'!D",(MATCH(E222,'Instrument List'!A:A,0))-0)),"")</f>
        <v/>
      </c>
      <c r="AZ222" s="191" t="str">
        <f ca="1">IF(ISNUMBER($A222),INDIRECT(CONCATENATE("'Instrument List'!C",(MATCH(E222,'Instrument List'!A:A,0))-0)),"")</f>
        <v/>
      </c>
      <c r="BA222" s="192" t="str">
        <f ca="1">IF(ISNUMBER(A222),INDIRECT(CONCATENATE("'Instrument List'!E",(MATCH(E222,'Instrument List'!A:A,0))-0)),"")</f>
        <v/>
      </c>
      <c r="BB222" s="193" t="str">
        <f t="shared" si="124"/>
        <v/>
      </c>
      <c r="BC222" s="193" t="str">
        <f t="shared" si="125"/>
        <v/>
      </c>
      <c r="BD222" s="193" t="str">
        <f ca="1">IF(ISNUMBER(A222),INDIRECT(CONCATENATE("'Instrument List'!F",(MATCH(E222,'Instrument List'!A:A,0))-0)),"")</f>
        <v/>
      </c>
    </row>
    <row r="223" spans="1:56">
      <c r="A223" s="220" t="str">
        <f t="shared" si="105"/>
        <v/>
      </c>
      <c r="B223" s="221"/>
      <c r="C223" s="222"/>
      <c r="D223" s="169"/>
      <c r="E223" s="169"/>
      <c r="F223" s="169"/>
      <c r="G223" s="202"/>
      <c r="H223" s="217"/>
      <c r="I223" s="212"/>
      <c r="J223" s="206"/>
      <c r="K223" s="212"/>
      <c r="L223" s="206"/>
      <c r="M223" s="212"/>
      <c r="N223" s="206"/>
      <c r="O223" s="170" t="str">
        <f t="shared" si="106"/>
        <v/>
      </c>
      <c r="P223" s="171"/>
      <c r="Q223" s="171"/>
      <c r="R223" s="171"/>
      <c r="S223" s="172" t="str">
        <f t="shared" si="107"/>
        <v/>
      </c>
      <c r="T223" s="172" t="str">
        <f t="shared" si="108"/>
        <v/>
      </c>
      <c r="U223" s="171"/>
      <c r="V223" s="171"/>
      <c r="W223" s="173" t="str">
        <f t="shared" si="109"/>
        <v/>
      </c>
      <c r="X223" s="173" t="str">
        <f t="shared" si="110"/>
        <v/>
      </c>
      <c r="Y223" s="173" t="str">
        <f t="shared" si="111"/>
        <v/>
      </c>
      <c r="Z223" s="171"/>
      <c r="AA223" s="171"/>
      <c r="AB223" s="171"/>
      <c r="AC223" s="172" t="str">
        <f t="shared" si="112"/>
        <v/>
      </c>
      <c r="AD223" s="172" t="str">
        <f t="shared" si="113"/>
        <v/>
      </c>
      <c r="AE223" s="174"/>
      <c r="AF223" s="175" t="str">
        <f t="shared" si="114"/>
        <v/>
      </c>
      <c r="AG223" s="169"/>
      <c r="AH223" s="171"/>
      <c r="AI223" s="171"/>
      <c r="AJ223" s="169"/>
      <c r="AK223" s="176" t="str">
        <f t="shared" si="115"/>
        <v/>
      </c>
      <c r="AL223" s="176" t="str">
        <f t="shared" si="116"/>
        <v/>
      </c>
      <c r="AM223" s="176" t="str">
        <f t="shared" si="117"/>
        <v/>
      </c>
      <c r="AN223" s="359" t="str">
        <f>IF(Overview!$K$17='Internal Calcs'!$P$22,IF(AK223="","",AK223),IF(Overview!$K$17='Internal Calcs'!$P$23,IF(AK223="","",AK223),IF(ISNUMBER(A223),(IF(F223="Short",G223-H223,H223-G223)*AZ223-AX223),"")))</f>
        <v/>
      </c>
      <c r="AO223" s="401" t="str">
        <f>IF(Overview!$K$17='Internal Calcs'!$P$22,IF(AL223="","",AL223),IF(Overview!$K$17='Internal Calcs'!$P$23,IF(AL223="","",AL223),IF(ISNUMBER(A223),IF(AL223="",(IF(F223="Short",G223-H223,H223-G223)*AZ223-AX223),(IF(F223="Short",G223-J223,J223-G223)*AZ223-AX223)),"")))</f>
        <v/>
      </c>
      <c r="AP223" s="359" t="str">
        <f>IF(Overview!$K$17='Internal Calcs'!$P$22,"",IF(Overview!$K$17='Internal Calcs'!$P$23,IF(AM223="","",AM223),IF(ISNUMBER(A223),IF(AM223="",(IF(F223="Short",G223-H223,H223-G223)*AZ223-AX223),(IF(F223="Short",G223-L223,L223-G223)*AZ223-AX223)),"")))</f>
        <v/>
      </c>
      <c r="AQ223" s="176" t="str">
        <f t="shared" si="118"/>
        <v/>
      </c>
      <c r="AR223" s="176" t="str">
        <f t="shared" si="119"/>
        <v/>
      </c>
      <c r="AS223" s="176" t="str">
        <f t="shared" si="120"/>
        <v/>
      </c>
      <c r="AT223" s="176" t="str">
        <f>IF(ISNUMBER(A223),MAX($AS$2:AS223)-AS223,"")</f>
        <v/>
      </c>
      <c r="AU223" s="177" t="str">
        <f t="shared" si="121"/>
        <v/>
      </c>
      <c r="AV223" s="178" t="str">
        <f t="shared" si="122"/>
        <v/>
      </c>
      <c r="AW223" s="178" t="str">
        <f t="shared" si="123"/>
        <v/>
      </c>
      <c r="AX223" s="179" t="str">
        <f ca="1">IF(ISNUMBER($A223),INDIRECT(CONCATENATE("'Instrument List'!B",(MATCH(E223,'Instrument List'!A:A,0))-0)),"")</f>
        <v/>
      </c>
      <c r="AY223" s="179" t="str">
        <f ca="1">IF(ISNUMBER($A223),INDIRECT(CONCATENATE("'Instrument List'!D",(MATCH(E223,'Instrument List'!A:A,0))-0)),"")</f>
        <v/>
      </c>
      <c r="AZ223" s="179" t="str">
        <f ca="1">IF(ISNUMBER($A223),INDIRECT(CONCATENATE("'Instrument List'!C",(MATCH(E223,'Instrument List'!A:A,0))-0)),"")</f>
        <v/>
      </c>
      <c r="BA223" s="180" t="str">
        <f ca="1">IF(ISNUMBER(A223),INDIRECT(CONCATENATE("'Instrument List'!E",(MATCH(E223,'Instrument List'!A:A,0))-0)),"")</f>
        <v/>
      </c>
      <c r="BB223" s="181" t="str">
        <f t="shared" si="124"/>
        <v/>
      </c>
      <c r="BC223" s="181" t="str">
        <f t="shared" si="125"/>
        <v/>
      </c>
      <c r="BD223" s="181" t="str">
        <f ca="1">IF(ISNUMBER(A223),INDIRECT(CONCATENATE("'Instrument List'!F",(MATCH(E223,'Instrument List'!A:A,0))-0)),"")</f>
        <v/>
      </c>
    </row>
    <row r="224" spans="1:56">
      <c r="A224" s="223" t="str">
        <f t="shared" si="105"/>
        <v/>
      </c>
      <c r="B224" s="224"/>
      <c r="C224" s="225"/>
      <c r="D224" s="182"/>
      <c r="E224" s="182"/>
      <c r="F224" s="182"/>
      <c r="G224" s="203"/>
      <c r="H224" s="218"/>
      <c r="I224" s="213"/>
      <c r="J224" s="207"/>
      <c r="K224" s="213"/>
      <c r="L224" s="207"/>
      <c r="M224" s="213"/>
      <c r="N224" s="207"/>
      <c r="O224" s="183" t="str">
        <f t="shared" si="106"/>
        <v/>
      </c>
      <c r="P224" s="184"/>
      <c r="Q224" s="184"/>
      <c r="R224" s="275"/>
      <c r="S224" s="185" t="str">
        <f t="shared" si="107"/>
        <v/>
      </c>
      <c r="T224" s="185" t="str">
        <f t="shared" si="108"/>
        <v/>
      </c>
      <c r="U224" s="275"/>
      <c r="V224" s="275"/>
      <c r="W224" s="276" t="str">
        <f t="shared" si="109"/>
        <v/>
      </c>
      <c r="X224" s="276" t="str">
        <f t="shared" si="110"/>
        <v/>
      </c>
      <c r="Y224" s="276" t="str">
        <f t="shared" si="111"/>
        <v/>
      </c>
      <c r="Z224" s="275"/>
      <c r="AA224" s="184"/>
      <c r="AB224" s="184"/>
      <c r="AC224" s="185" t="str">
        <f t="shared" si="112"/>
        <v/>
      </c>
      <c r="AD224" s="185" t="str">
        <f t="shared" si="113"/>
        <v/>
      </c>
      <c r="AE224" s="186"/>
      <c r="AF224" s="187" t="str">
        <f t="shared" si="114"/>
        <v/>
      </c>
      <c r="AG224" s="182"/>
      <c r="AH224" s="184"/>
      <c r="AI224" s="184"/>
      <c r="AJ224" s="182"/>
      <c r="AK224" s="188" t="str">
        <f t="shared" si="115"/>
        <v/>
      </c>
      <c r="AL224" s="188" t="str">
        <f t="shared" si="116"/>
        <v/>
      </c>
      <c r="AM224" s="188" t="str">
        <f t="shared" si="117"/>
        <v/>
      </c>
      <c r="AN224" s="359" t="str">
        <f>IF(Overview!$K$17='Internal Calcs'!$P$22,IF(AK224="","",AK224),IF(Overview!$K$17='Internal Calcs'!$P$23,IF(AK224="","",AK224),IF(ISNUMBER(A224),(IF(F224="Short",G224-H224,H224-G224)*AZ224-AX224),"")))</f>
        <v/>
      </c>
      <c r="AO224" s="401" t="str">
        <f>IF(Overview!$K$17='Internal Calcs'!$P$22,IF(AL224="","",AL224),IF(Overview!$K$17='Internal Calcs'!$P$23,IF(AL224="","",AL224),IF(ISNUMBER(A224),IF(AL224="",(IF(F224="Short",G224-H224,H224-G224)*AZ224-AX224),(IF(F224="Short",G224-J224,J224-G224)*AZ224-AX224)),"")))</f>
        <v/>
      </c>
      <c r="AP224" s="359" t="str">
        <f>IF(Overview!$K$17='Internal Calcs'!$P$22,"",IF(Overview!$K$17='Internal Calcs'!$P$23,IF(AM224="","",AM224),IF(ISNUMBER(A224),IF(AM224="",(IF(F224="Short",G224-H224,H224-G224)*AZ224-AX224),(IF(F224="Short",G224-L224,L224-G224)*AZ224-AX224)),"")))</f>
        <v/>
      </c>
      <c r="AQ224" s="188" t="str">
        <f t="shared" si="118"/>
        <v/>
      </c>
      <c r="AR224" s="188" t="str">
        <f t="shared" si="119"/>
        <v/>
      </c>
      <c r="AS224" s="188" t="str">
        <f t="shared" si="120"/>
        <v/>
      </c>
      <c r="AT224" s="188" t="str">
        <f>IF(ISNUMBER(A224),MAX($AS$2:AS224)-AS224,"")</f>
        <v/>
      </c>
      <c r="AU224" s="189" t="str">
        <f t="shared" si="121"/>
        <v/>
      </c>
      <c r="AV224" s="190" t="str">
        <f t="shared" si="122"/>
        <v/>
      </c>
      <c r="AW224" s="190" t="str">
        <f t="shared" si="123"/>
        <v/>
      </c>
      <c r="AX224" s="191" t="str">
        <f ca="1">IF(ISNUMBER($A224),INDIRECT(CONCATENATE("'Instrument List'!B",(MATCH(E224,'Instrument List'!A:A,0))-0)),"")</f>
        <v/>
      </c>
      <c r="AY224" s="191" t="str">
        <f ca="1">IF(ISNUMBER($A224),INDIRECT(CONCATENATE("'Instrument List'!D",(MATCH(E224,'Instrument List'!A:A,0))-0)),"")</f>
        <v/>
      </c>
      <c r="AZ224" s="191" t="str">
        <f ca="1">IF(ISNUMBER($A224),INDIRECT(CONCATENATE("'Instrument List'!C",(MATCH(E224,'Instrument List'!A:A,0))-0)),"")</f>
        <v/>
      </c>
      <c r="BA224" s="192" t="str">
        <f ca="1">IF(ISNUMBER(A224),INDIRECT(CONCATENATE("'Instrument List'!E",(MATCH(E224,'Instrument List'!A:A,0))-0)),"")</f>
        <v/>
      </c>
      <c r="BB224" s="193" t="str">
        <f t="shared" si="124"/>
        <v/>
      </c>
      <c r="BC224" s="193" t="str">
        <f t="shared" si="125"/>
        <v/>
      </c>
      <c r="BD224" s="193" t="str">
        <f ca="1">IF(ISNUMBER(A224),INDIRECT(CONCATENATE("'Instrument List'!F",(MATCH(E224,'Instrument List'!A:A,0))-0)),"")</f>
        <v/>
      </c>
    </row>
    <row r="225" spans="1:56">
      <c r="A225" s="220" t="str">
        <f t="shared" si="105"/>
        <v/>
      </c>
      <c r="B225" s="221"/>
      <c r="C225" s="222"/>
      <c r="D225" s="169"/>
      <c r="E225" s="169"/>
      <c r="F225" s="169"/>
      <c r="G225" s="202"/>
      <c r="H225" s="217"/>
      <c r="I225" s="212"/>
      <c r="J225" s="206"/>
      <c r="K225" s="212"/>
      <c r="L225" s="206"/>
      <c r="M225" s="212"/>
      <c r="N225" s="206"/>
      <c r="O225" s="170" t="str">
        <f t="shared" si="106"/>
        <v/>
      </c>
      <c r="P225" s="171"/>
      <c r="Q225" s="171"/>
      <c r="R225" s="171"/>
      <c r="S225" s="172" t="str">
        <f t="shared" si="107"/>
        <v/>
      </c>
      <c r="T225" s="172" t="str">
        <f t="shared" si="108"/>
        <v/>
      </c>
      <c r="U225" s="171"/>
      <c r="V225" s="171"/>
      <c r="W225" s="173" t="str">
        <f t="shared" si="109"/>
        <v/>
      </c>
      <c r="X225" s="173" t="str">
        <f t="shared" si="110"/>
        <v/>
      </c>
      <c r="Y225" s="173" t="str">
        <f t="shared" si="111"/>
        <v/>
      </c>
      <c r="Z225" s="171"/>
      <c r="AA225" s="171"/>
      <c r="AB225" s="171"/>
      <c r="AC225" s="172" t="str">
        <f t="shared" si="112"/>
        <v/>
      </c>
      <c r="AD225" s="172" t="str">
        <f t="shared" si="113"/>
        <v/>
      </c>
      <c r="AE225" s="174"/>
      <c r="AF225" s="175" t="str">
        <f t="shared" si="114"/>
        <v/>
      </c>
      <c r="AG225" s="169"/>
      <c r="AH225" s="171"/>
      <c r="AI225" s="171"/>
      <c r="AJ225" s="169"/>
      <c r="AK225" s="176" t="str">
        <f t="shared" si="115"/>
        <v/>
      </c>
      <c r="AL225" s="176" t="str">
        <f t="shared" si="116"/>
        <v/>
      </c>
      <c r="AM225" s="176" t="str">
        <f t="shared" si="117"/>
        <v/>
      </c>
      <c r="AN225" s="359" t="str">
        <f>IF(Overview!$K$17='Internal Calcs'!$P$22,IF(AK225="","",AK225),IF(Overview!$K$17='Internal Calcs'!$P$23,IF(AK225="","",AK225),IF(ISNUMBER(A225),(IF(F225="Short",G225-H225,H225-G225)*AZ225-AX225),"")))</f>
        <v/>
      </c>
      <c r="AO225" s="401" t="str">
        <f>IF(Overview!$K$17='Internal Calcs'!$P$22,IF(AL225="","",AL225),IF(Overview!$K$17='Internal Calcs'!$P$23,IF(AL225="","",AL225),IF(ISNUMBER(A225),IF(AL225="",(IF(F225="Short",G225-H225,H225-G225)*AZ225-AX225),(IF(F225="Short",G225-J225,J225-G225)*AZ225-AX225)),"")))</f>
        <v/>
      </c>
      <c r="AP225" s="359" t="str">
        <f>IF(Overview!$K$17='Internal Calcs'!$P$22,"",IF(Overview!$K$17='Internal Calcs'!$P$23,IF(AM225="","",AM225),IF(ISNUMBER(A225),IF(AM225="",(IF(F225="Short",G225-H225,H225-G225)*AZ225-AX225),(IF(F225="Short",G225-L225,L225-G225)*AZ225-AX225)),"")))</f>
        <v/>
      </c>
      <c r="AQ225" s="176" t="str">
        <f t="shared" si="118"/>
        <v/>
      </c>
      <c r="AR225" s="176" t="str">
        <f t="shared" si="119"/>
        <v/>
      </c>
      <c r="AS225" s="176" t="str">
        <f t="shared" si="120"/>
        <v/>
      </c>
      <c r="AT225" s="176" t="str">
        <f>IF(ISNUMBER(A225),MAX($AS$2:AS225)-AS225,"")</f>
        <v/>
      </c>
      <c r="AU225" s="177" t="str">
        <f t="shared" si="121"/>
        <v/>
      </c>
      <c r="AV225" s="178" t="str">
        <f t="shared" si="122"/>
        <v/>
      </c>
      <c r="AW225" s="178" t="str">
        <f t="shared" si="123"/>
        <v/>
      </c>
      <c r="AX225" s="179" t="str">
        <f ca="1">IF(ISNUMBER($A225),INDIRECT(CONCATENATE("'Instrument List'!B",(MATCH(E225,'Instrument List'!A:A,0))-0)),"")</f>
        <v/>
      </c>
      <c r="AY225" s="179" t="str">
        <f ca="1">IF(ISNUMBER($A225),INDIRECT(CONCATENATE("'Instrument List'!D",(MATCH(E225,'Instrument List'!A:A,0))-0)),"")</f>
        <v/>
      </c>
      <c r="AZ225" s="179" t="str">
        <f ca="1">IF(ISNUMBER($A225),INDIRECT(CONCATENATE("'Instrument List'!C",(MATCH(E225,'Instrument List'!A:A,0))-0)),"")</f>
        <v/>
      </c>
      <c r="BA225" s="180" t="str">
        <f ca="1">IF(ISNUMBER(A225),INDIRECT(CONCATENATE("'Instrument List'!E",(MATCH(E225,'Instrument List'!A:A,0))-0)),"")</f>
        <v/>
      </c>
      <c r="BB225" s="181" t="str">
        <f t="shared" si="124"/>
        <v/>
      </c>
      <c r="BC225" s="181" t="str">
        <f t="shared" si="125"/>
        <v/>
      </c>
      <c r="BD225" s="181" t="str">
        <f ca="1">IF(ISNUMBER(A225),INDIRECT(CONCATENATE("'Instrument List'!F",(MATCH(E225,'Instrument List'!A:A,0))-0)),"")</f>
        <v/>
      </c>
    </row>
    <row r="226" spans="1:56">
      <c r="A226" s="223" t="str">
        <f t="shared" si="105"/>
        <v/>
      </c>
      <c r="B226" s="224"/>
      <c r="C226" s="225"/>
      <c r="D226" s="182"/>
      <c r="E226" s="182"/>
      <c r="F226" s="182"/>
      <c r="G226" s="203"/>
      <c r="H226" s="218"/>
      <c r="I226" s="213"/>
      <c r="J226" s="207"/>
      <c r="K226" s="213"/>
      <c r="L226" s="207"/>
      <c r="M226" s="213"/>
      <c r="N226" s="207"/>
      <c r="O226" s="183" t="str">
        <f t="shared" si="106"/>
        <v/>
      </c>
      <c r="P226" s="184"/>
      <c r="Q226" s="184"/>
      <c r="R226" s="275"/>
      <c r="S226" s="185" t="str">
        <f t="shared" si="107"/>
        <v/>
      </c>
      <c r="T226" s="185" t="str">
        <f t="shared" si="108"/>
        <v/>
      </c>
      <c r="U226" s="275"/>
      <c r="V226" s="275"/>
      <c r="W226" s="276" t="str">
        <f t="shared" si="109"/>
        <v/>
      </c>
      <c r="X226" s="276" t="str">
        <f t="shared" si="110"/>
        <v/>
      </c>
      <c r="Y226" s="276" t="str">
        <f t="shared" si="111"/>
        <v/>
      </c>
      <c r="Z226" s="275"/>
      <c r="AA226" s="184"/>
      <c r="AB226" s="184"/>
      <c r="AC226" s="185" t="str">
        <f t="shared" si="112"/>
        <v/>
      </c>
      <c r="AD226" s="185" t="str">
        <f t="shared" si="113"/>
        <v/>
      </c>
      <c r="AE226" s="186"/>
      <c r="AF226" s="187" t="str">
        <f t="shared" si="114"/>
        <v/>
      </c>
      <c r="AG226" s="182"/>
      <c r="AH226" s="184"/>
      <c r="AI226" s="184"/>
      <c r="AJ226" s="182"/>
      <c r="AK226" s="188" t="str">
        <f t="shared" si="115"/>
        <v/>
      </c>
      <c r="AL226" s="188" t="str">
        <f t="shared" si="116"/>
        <v/>
      </c>
      <c r="AM226" s="188" t="str">
        <f t="shared" si="117"/>
        <v/>
      </c>
      <c r="AN226" s="359" t="str">
        <f>IF(Overview!$K$17='Internal Calcs'!$P$22,IF(AK226="","",AK226),IF(Overview!$K$17='Internal Calcs'!$P$23,IF(AK226="","",AK226),IF(ISNUMBER(A226),(IF(F226="Short",G226-H226,H226-G226)*AZ226-AX226),"")))</f>
        <v/>
      </c>
      <c r="AO226" s="401" t="str">
        <f>IF(Overview!$K$17='Internal Calcs'!$P$22,IF(AL226="","",AL226),IF(Overview!$K$17='Internal Calcs'!$P$23,IF(AL226="","",AL226),IF(ISNUMBER(A226),IF(AL226="",(IF(F226="Short",G226-H226,H226-G226)*AZ226-AX226),(IF(F226="Short",G226-J226,J226-G226)*AZ226-AX226)),"")))</f>
        <v/>
      </c>
      <c r="AP226" s="359" t="str">
        <f>IF(Overview!$K$17='Internal Calcs'!$P$22,"",IF(Overview!$K$17='Internal Calcs'!$P$23,IF(AM226="","",AM226),IF(ISNUMBER(A226),IF(AM226="",(IF(F226="Short",G226-H226,H226-G226)*AZ226-AX226),(IF(F226="Short",G226-L226,L226-G226)*AZ226-AX226)),"")))</f>
        <v/>
      </c>
      <c r="AQ226" s="188" t="str">
        <f t="shared" si="118"/>
        <v/>
      </c>
      <c r="AR226" s="188" t="str">
        <f t="shared" si="119"/>
        <v/>
      </c>
      <c r="AS226" s="188" t="str">
        <f t="shared" si="120"/>
        <v/>
      </c>
      <c r="AT226" s="188" t="str">
        <f>IF(ISNUMBER(A226),MAX($AS$2:AS226)-AS226,"")</f>
        <v/>
      </c>
      <c r="AU226" s="189" t="str">
        <f t="shared" si="121"/>
        <v/>
      </c>
      <c r="AV226" s="190" t="str">
        <f t="shared" si="122"/>
        <v/>
      </c>
      <c r="AW226" s="190" t="str">
        <f t="shared" si="123"/>
        <v/>
      </c>
      <c r="AX226" s="191" t="str">
        <f ca="1">IF(ISNUMBER($A226),INDIRECT(CONCATENATE("'Instrument List'!B",(MATCH(E226,'Instrument List'!A:A,0))-0)),"")</f>
        <v/>
      </c>
      <c r="AY226" s="191" t="str">
        <f ca="1">IF(ISNUMBER($A226),INDIRECT(CONCATENATE("'Instrument List'!D",(MATCH(E226,'Instrument List'!A:A,0))-0)),"")</f>
        <v/>
      </c>
      <c r="AZ226" s="191" t="str">
        <f ca="1">IF(ISNUMBER($A226),INDIRECT(CONCATENATE("'Instrument List'!C",(MATCH(E226,'Instrument List'!A:A,0))-0)),"")</f>
        <v/>
      </c>
      <c r="BA226" s="192" t="str">
        <f ca="1">IF(ISNUMBER(A226),INDIRECT(CONCATENATE("'Instrument List'!E",(MATCH(E226,'Instrument List'!A:A,0))-0)),"")</f>
        <v/>
      </c>
      <c r="BB226" s="193" t="str">
        <f t="shared" si="124"/>
        <v/>
      </c>
      <c r="BC226" s="193" t="str">
        <f t="shared" si="125"/>
        <v/>
      </c>
      <c r="BD226" s="193" t="str">
        <f ca="1">IF(ISNUMBER(A226),INDIRECT(CONCATENATE("'Instrument List'!F",(MATCH(E226,'Instrument List'!A:A,0))-0)),"")</f>
        <v/>
      </c>
    </row>
    <row r="227" spans="1:56">
      <c r="A227" s="220" t="str">
        <f t="shared" si="105"/>
        <v/>
      </c>
      <c r="B227" s="221"/>
      <c r="C227" s="222"/>
      <c r="D227" s="169"/>
      <c r="E227" s="169"/>
      <c r="F227" s="169"/>
      <c r="G227" s="202"/>
      <c r="H227" s="217"/>
      <c r="I227" s="212"/>
      <c r="J227" s="206"/>
      <c r="K227" s="212"/>
      <c r="L227" s="206"/>
      <c r="M227" s="212"/>
      <c r="N227" s="206"/>
      <c r="O227" s="170" t="str">
        <f t="shared" si="106"/>
        <v/>
      </c>
      <c r="P227" s="171"/>
      <c r="Q227" s="171"/>
      <c r="R227" s="171"/>
      <c r="S227" s="172" t="str">
        <f t="shared" si="107"/>
        <v/>
      </c>
      <c r="T227" s="172" t="str">
        <f t="shared" si="108"/>
        <v/>
      </c>
      <c r="U227" s="171"/>
      <c r="V227" s="171"/>
      <c r="W227" s="173" t="str">
        <f t="shared" si="109"/>
        <v/>
      </c>
      <c r="X227" s="173" t="str">
        <f t="shared" si="110"/>
        <v/>
      </c>
      <c r="Y227" s="173" t="str">
        <f t="shared" si="111"/>
        <v/>
      </c>
      <c r="Z227" s="171"/>
      <c r="AA227" s="171"/>
      <c r="AB227" s="171"/>
      <c r="AC227" s="172" t="str">
        <f t="shared" si="112"/>
        <v/>
      </c>
      <c r="AD227" s="172" t="str">
        <f t="shared" si="113"/>
        <v/>
      </c>
      <c r="AE227" s="174"/>
      <c r="AF227" s="175" t="str">
        <f t="shared" si="114"/>
        <v/>
      </c>
      <c r="AG227" s="169"/>
      <c r="AH227" s="171"/>
      <c r="AI227" s="171"/>
      <c r="AJ227" s="169"/>
      <c r="AK227" s="176" t="str">
        <f t="shared" si="115"/>
        <v/>
      </c>
      <c r="AL227" s="176" t="str">
        <f t="shared" si="116"/>
        <v/>
      </c>
      <c r="AM227" s="176" t="str">
        <f t="shared" si="117"/>
        <v/>
      </c>
      <c r="AN227" s="359" t="str">
        <f>IF(Overview!$K$17='Internal Calcs'!$P$22,IF(AK227="","",AK227),IF(Overview!$K$17='Internal Calcs'!$P$23,IF(AK227="","",AK227),IF(ISNUMBER(A227),(IF(F227="Short",G227-H227,H227-G227)*AZ227-AX227),"")))</f>
        <v/>
      </c>
      <c r="AO227" s="401" t="str">
        <f>IF(Overview!$K$17='Internal Calcs'!$P$22,IF(AL227="","",AL227),IF(Overview!$K$17='Internal Calcs'!$P$23,IF(AL227="","",AL227),IF(ISNUMBER(A227),IF(AL227="",(IF(F227="Short",G227-H227,H227-G227)*AZ227-AX227),(IF(F227="Short",G227-J227,J227-G227)*AZ227-AX227)),"")))</f>
        <v/>
      </c>
      <c r="AP227" s="359" t="str">
        <f>IF(Overview!$K$17='Internal Calcs'!$P$22,"",IF(Overview!$K$17='Internal Calcs'!$P$23,IF(AM227="","",AM227),IF(ISNUMBER(A227),IF(AM227="",(IF(F227="Short",G227-H227,H227-G227)*AZ227-AX227),(IF(F227="Short",G227-L227,L227-G227)*AZ227-AX227)),"")))</f>
        <v/>
      </c>
      <c r="AQ227" s="176" t="str">
        <f t="shared" si="118"/>
        <v/>
      </c>
      <c r="AR227" s="176" t="str">
        <f t="shared" si="119"/>
        <v/>
      </c>
      <c r="AS227" s="176" t="str">
        <f t="shared" si="120"/>
        <v/>
      </c>
      <c r="AT227" s="176" t="str">
        <f>IF(ISNUMBER(A227),MAX($AS$2:AS227)-AS227,"")</f>
        <v/>
      </c>
      <c r="AU227" s="177" t="str">
        <f t="shared" si="121"/>
        <v/>
      </c>
      <c r="AV227" s="178" t="str">
        <f t="shared" si="122"/>
        <v/>
      </c>
      <c r="AW227" s="178" t="str">
        <f t="shared" si="123"/>
        <v/>
      </c>
      <c r="AX227" s="179" t="str">
        <f ca="1">IF(ISNUMBER($A227),INDIRECT(CONCATENATE("'Instrument List'!B",(MATCH(E227,'Instrument List'!A:A,0))-0)),"")</f>
        <v/>
      </c>
      <c r="AY227" s="179" t="str">
        <f ca="1">IF(ISNUMBER($A227),INDIRECT(CONCATENATE("'Instrument List'!D",(MATCH(E227,'Instrument List'!A:A,0))-0)),"")</f>
        <v/>
      </c>
      <c r="AZ227" s="179" t="str">
        <f ca="1">IF(ISNUMBER($A227),INDIRECT(CONCATENATE("'Instrument List'!C",(MATCH(E227,'Instrument List'!A:A,0))-0)),"")</f>
        <v/>
      </c>
      <c r="BA227" s="180" t="str">
        <f ca="1">IF(ISNUMBER(A227),INDIRECT(CONCATENATE("'Instrument List'!E",(MATCH(E227,'Instrument List'!A:A,0))-0)),"")</f>
        <v/>
      </c>
      <c r="BB227" s="181" t="str">
        <f t="shared" si="124"/>
        <v/>
      </c>
      <c r="BC227" s="181" t="str">
        <f t="shared" si="125"/>
        <v/>
      </c>
      <c r="BD227" s="181" t="str">
        <f ca="1">IF(ISNUMBER(A227),INDIRECT(CONCATENATE("'Instrument List'!F",(MATCH(E227,'Instrument List'!A:A,0))-0)),"")</f>
        <v/>
      </c>
    </row>
    <row r="228" spans="1:56">
      <c r="A228" s="223" t="str">
        <f t="shared" si="105"/>
        <v/>
      </c>
      <c r="B228" s="224"/>
      <c r="C228" s="225"/>
      <c r="D228" s="182"/>
      <c r="E228" s="182"/>
      <c r="F228" s="182"/>
      <c r="G228" s="203"/>
      <c r="H228" s="218"/>
      <c r="I228" s="213"/>
      <c r="J228" s="207"/>
      <c r="K228" s="213"/>
      <c r="L228" s="207"/>
      <c r="M228" s="213"/>
      <c r="N228" s="207"/>
      <c r="O228" s="183" t="str">
        <f t="shared" si="106"/>
        <v/>
      </c>
      <c r="P228" s="184"/>
      <c r="Q228" s="184"/>
      <c r="R228" s="275"/>
      <c r="S228" s="185" t="str">
        <f t="shared" si="107"/>
        <v/>
      </c>
      <c r="T228" s="185" t="str">
        <f t="shared" si="108"/>
        <v/>
      </c>
      <c r="U228" s="275"/>
      <c r="V228" s="275"/>
      <c r="W228" s="276" t="str">
        <f t="shared" si="109"/>
        <v/>
      </c>
      <c r="X228" s="276" t="str">
        <f t="shared" si="110"/>
        <v/>
      </c>
      <c r="Y228" s="276" t="str">
        <f t="shared" si="111"/>
        <v/>
      </c>
      <c r="Z228" s="275"/>
      <c r="AA228" s="184"/>
      <c r="AB228" s="184"/>
      <c r="AC228" s="185" t="str">
        <f t="shared" si="112"/>
        <v/>
      </c>
      <c r="AD228" s="185" t="str">
        <f t="shared" si="113"/>
        <v/>
      </c>
      <c r="AE228" s="186"/>
      <c r="AF228" s="187" t="str">
        <f t="shared" si="114"/>
        <v/>
      </c>
      <c r="AG228" s="182"/>
      <c r="AH228" s="184"/>
      <c r="AI228" s="184"/>
      <c r="AJ228" s="182"/>
      <c r="AK228" s="188" t="str">
        <f t="shared" si="115"/>
        <v/>
      </c>
      <c r="AL228" s="188" t="str">
        <f t="shared" si="116"/>
        <v/>
      </c>
      <c r="AM228" s="188" t="str">
        <f t="shared" si="117"/>
        <v/>
      </c>
      <c r="AN228" s="359" t="str">
        <f>IF(Overview!$K$17='Internal Calcs'!$P$22,IF(AK228="","",AK228),IF(Overview!$K$17='Internal Calcs'!$P$23,IF(AK228="","",AK228),IF(ISNUMBER(A228),(IF(F228="Short",G228-H228,H228-G228)*AZ228-AX228),"")))</f>
        <v/>
      </c>
      <c r="AO228" s="401" t="str">
        <f>IF(Overview!$K$17='Internal Calcs'!$P$22,IF(AL228="","",AL228),IF(Overview!$K$17='Internal Calcs'!$P$23,IF(AL228="","",AL228),IF(ISNUMBER(A228),IF(AL228="",(IF(F228="Short",G228-H228,H228-G228)*AZ228-AX228),(IF(F228="Short",G228-J228,J228-G228)*AZ228-AX228)),"")))</f>
        <v/>
      </c>
      <c r="AP228" s="359" t="str">
        <f>IF(Overview!$K$17='Internal Calcs'!$P$22,"",IF(Overview!$K$17='Internal Calcs'!$P$23,IF(AM228="","",AM228),IF(ISNUMBER(A228),IF(AM228="",(IF(F228="Short",G228-H228,H228-G228)*AZ228-AX228),(IF(F228="Short",G228-L228,L228-G228)*AZ228-AX228)),"")))</f>
        <v/>
      </c>
      <c r="AQ228" s="188" t="str">
        <f t="shared" si="118"/>
        <v/>
      </c>
      <c r="AR228" s="188" t="str">
        <f t="shared" si="119"/>
        <v/>
      </c>
      <c r="AS228" s="188" t="str">
        <f t="shared" si="120"/>
        <v/>
      </c>
      <c r="AT228" s="188" t="str">
        <f>IF(ISNUMBER(A228),MAX($AS$2:AS228)-AS228,"")</f>
        <v/>
      </c>
      <c r="AU228" s="189" t="str">
        <f t="shared" si="121"/>
        <v/>
      </c>
      <c r="AV228" s="190" t="str">
        <f t="shared" si="122"/>
        <v/>
      </c>
      <c r="AW228" s="190" t="str">
        <f t="shared" si="123"/>
        <v/>
      </c>
      <c r="AX228" s="191" t="str">
        <f ca="1">IF(ISNUMBER($A228),INDIRECT(CONCATENATE("'Instrument List'!B",(MATCH(E228,'Instrument List'!A:A,0))-0)),"")</f>
        <v/>
      </c>
      <c r="AY228" s="191" t="str">
        <f ca="1">IF(ISNUMBER($A228),INDIRECT(CONCATENATE("'Instrument List'!D",(MATCH(E228,'Instrument List'!A:A,0))-0)),"")</f>
        <v/>
      </c>
      <c r="AZ228" s="191" t="str">
        <f ca="1">IF(ISNUMBER($A228),INDIRECT(CONCATENATE("'Instrument List'!C",(MATCH(E228,'Instrument List'!A:A,0))-0)),"")</f>
        <v/>
      </c>
      <c r="BA228" s="192" t="str">
        <f ca="1">IF(ISNUMBER(A228),INDIRECT(CONCATENATE("'Instrument List'!E",(MATCH(E228,'Instrument List'!A:A,0))-0)),"")</f>
        <v/>
      </c>
      <c r="BB228" s="193" t="str">
        <f t="shared" si="124"/>
        <v/>
      </c>
      <c r="BC228" s="193" t="str">
        <f t="shared" si="125"/>
        <v/>
      </c>
      <c r="BD228" s="193" t="str">
        <f ca="1">IF(ISNUMBER(A228),INDIRECT(CONCATENATE("'Instrument List'!F",(MATCH(E228,'Instrument List'!A:A,0))-0)),"")</f>
        <v/>
      </c>
    </row>
    <row r="229" spans="1:56">
      <c r="A229" s="220" t="str">
        <f t="shared" si="105"/>
        <v/>
      </c>
      <c r="B229" s="221"/>
      <c r="C229" s="222"/>
      <c r="D229" s="169"/>
      <c r="E229" s="169"/>
      <c r="F229" s="169"/>
      <c r="G229" s="202"/>
      <c r="H229" s="217"/>
      <c r="I229" s="212"/>
      <c r="J229" s="206"/>
      <c r="K229" s="212"/>
      <c r="L229" s="206"/>
      <c r="M229" s="212"/>
      <c r="N229" s="206"/>
      <c r="O229" s="170" t="str">
        <f t="shared" si="106"/>
        <v/>
      </c>
      <c r="P229" s="171"/>
      <c r="Q229" s="171"/>
      <c r="R229" s="171"/>
      <c r="S229" s="172" t="str">
        <f t="shared" si="107"/>
        <v/>
      </c>
      <c r="T229" s="172" t="str">
        <f t="shared" si="108"/>
        <v/>
      </c>
      <c r="U229" s="171"/>
      <c r="V229" s="171"/>
      <c r="W229" s="173" t="str">
        <f t="shared" si="109"/>
        <v/>
      </c>
      <c r="X229" s="173" t="str">
        <f t="shared" si="110"/>
        <v/>
      </c>
      <c r="Y229" s="173" t="str">
        <f t="shared" si="111"/>
        <v/>
      </c>
      <c r="Z229" s="171"/>
      <c r="AA229" s="171"/>
      <c r="AB229" s="171"/>
      <c r="AC229" s="172" t="str">
        <f t="shared" si="112"/>
        <v/>
      </c>
      <c r="AD229" s="172" t="str">
        <f t="shared" si="113"/>
        <v/>
      </c>
      <c r="AE229" s="174"/>
      <c r="AF229" s="175" t="str">
        <f t="shared" si="114"/>
        <v/>
      </c>
      <c r="AG229" s="169"/>
      <c r="AH229" s="171"/>
      <c r="AI229" s="171"/>
      <c r="AJ229" s="169"/>
      <c r="AK229" s="176" t="str">
        <f t="shared" si="115"/>
        <v/>
      </c>
      <c r="AL229" s="176" t="str">
        <f t="shared" si="116"/>
        <v/>
      </c>
      <c r="AM229" s="176" t="str">
        <f t="shared" si="117"/>
        <v/>
      </c>
      <c r="AN229" s="359" t="str">
        <f>IF(Overview!$K$17='Internal Calcs'!$P$22,IF(AK229="","",AK229),IF(Overview!$K$17='Internal Calcs'!$P$23,IF(AK229="","",AK229),IF(ISNUMBER(A229),(IF(F229="Short",G229-H229,H229-G229)*AZ229-AX229),"")))</f>
        <v/>
      </c>
      <c r="AO229" s="401" t="str">
        <f>IF(Overview!$K$17='Internal Calcs'!$P$22,IF(AL229="","",AL229),IF(Overview!$K$17='Internal Calcs'!$P$23,IF(AL229="","",AL229),IF(ISNUMBER(A229),IF(AL229="",(IF(F229="Short",G229-H229,H229-G229)*AZ229-AX229),(IF(F229="Short",G229-J229,J229-G229)*AZ229-AX229)),"")))</f>
        <v/>
      </c>
      <c r="AP229" s="359" t="str">
        <f>IF(Overview!$K$17='Internal Calcs'!$P$22,"",IF(Overview!$K$17='Internal Calcs'!$P$23,IF(AM229="","",AM229),IF(ISNUMBER(A229),IF(AM229="",(IF(F229="Short",G229-H229,H229-G229)*AZ229-AX229),(IF(F229="Short",G229-L229,L229-G229)*AZ229-AX229)),"")))</f>
        <v/>
      </c>
      <c r="AQ229" s="176" t="str">
        <f t="shared" si="118"/>
        <v/>
      </c>
      <c r="AR229" s="176" t="str">
        <f t="shared" si="119"/>
        <v/>
      </c>
      <c r="AS229" s="176" t="str">
        <f t="shared" si="120"/>
        <v/>
      </c>
      <c r="AT229" s="176" t="str">
        <f>IF(ISNUMBER(A229),MAX($AS$2:AS229)-AS229,"")</f>
        <v/>
      </c>
      <c r="AU229" s="177" t="str">
        <f t="shared" si="121"/>
        <v/>
      </c>
      <c r="AV229" s="178" t="str">
        <f t="shared" si="122"/>
        <v/>
      </c>
      <c r="AW229" s="178" t="str">
        <f t="shared" si="123"/>
        <v/>
      </c>
      <c r="AX229" s="179" t="str">
        <f ca="1">IF(ISNUMBER($A229),INDIRECT(CONCATENATE("'Instrument List'!B",(MATCH(E229,'Instrument List'!A:A,0))-0)),"")</f>
        <v/>
      </c>
      <c r="AY229" s="179" t="str">
        <f ca="1">IF(ISNUMBER($A229),INDIRECT(CONCATENATE("'Instrument List'!D",(MATCH(E229,'Instrument List'!A:A,0))-0)),"")</f>
        <v/>
      </c>
      <c r="AZ229" s="179" t="str">
        <f ca="1">IF(ISNUMBER($A229),INDIRECT(CONCATENATE("'Instrument List'!C",(MATCH(E229,'Instrument List'!A:A,0))-0)),"")</f>
        <v/>
      </c>
      <c r="BA229" s="180" t="str">
        <f ca="1">IF(ISNUMBER(A229),INDIRECT(CONCATENATE("'Instrument List'!E",(MATCH(E229,'Instrument List'!A:A,0))-0)),"")</f>
        <v/>
      </c>
      <c r="BB229" s="181" t="str">
        <f t="shared" si="124"/>
        <v/>
      </c>
      <c r="BC229" s="181" t="str">
        <f t="shared" si="125"/>
        <v/>
      </c>
      <c r="BD229" s="181" t="str">
        <f ca="1">IF(ISNUMBER(A229),INDIRECT(CONCATENATE("'Instrument List'!F",(MATCH(E229,'Instrument List'!A:A,0))-0)),"")</f>
        <v/>
      </c>
    </row>
    <row r="230" spans="1:56">
      <c r="A230" s="223" t="str">
        <f t="shared" si="105"/>
        <v/>
      </c>
      <c r="B230" s="224"/>
      <c r="C230" s="225"/>
      <c r="D230" s="182"/>
      <c r="E230" s="182"/>
      <c r="F230" s="182"/>
      <c r="G230" s="203"/>
      <c r="H230" s="218"/>
      <c r="I230" s="213"/>
      <c r="J230" s="207"/>
      <c r="K230" s="213"/>
      <c r="L230" s="207"/>
      <c r="M230" s="213"/>
      <c r="N230" s="207"/>
      <c r="O230" s="183" t="str">
        <f t="shared" si="106"/>
        <v/>
      </c>
      <c r="P230" s="184"/>
      <c r="Q230" s="184"/>
      <c r="R230" s="275"/>
      <c r="S230" s="185" t="str">
        <f t="shared" si="107"/>
        <v/>
      </c>
      <c r="T230" s="185" t="str">
        <f t="shared" si="108"/>
        <v/>
      </c>
      <c r="U230" s="275"/>
      <c r="V230" s="275"/>
      <c r="W230" s="276" t="str">
        <f t="shared" si="109"/>
        <v/>
      </c>
      <c r="X230" s="276" t="str">
        <f t="shared" si="110"/>
        <v/>
      </c>
      <c r="Y230" s="276" t="str">
        <f t="shared" si="111"/>
        <v/>
      </c>
      <c r="Z230" s="275"/>
      <c r="AA230" s="184"/>
      <c r="AB230" s="184"/>
      <c r="AC230" s="185" t="str">
        <f t="shared" si="112"/>
        <v/>
      </c>
      <c r="AD230" s="185" t="str">
        <f t="shared" si="113"/>
        <v/>
      </c>
      <c r="AE230" s="186"/>
      <c r="AF230" s="187" t="str">
        <f t="shared" si="114"/>
        <v/>
      </c>
      <c r="AG230" s="182"/>
      <c r="AH230" s="184"/>
      <c r="AI230" s="184"/>
      <c r="AJ230" s="182"/>
      <c r="AK230" s="188" t="str">
        <f t="shared" si="115"/>
        <v/>
      </c>
      <c r="AL230" s="188" t="str">
        <f t="shared" si="116"/>
        <v/>
      </c>
      <c r="AM230" s="188" t="str">
        <f t="shared" si="117"/>
        <v/>
      </c>
      <c r="AN230" s="359" t="str">
        <f>IF(Overview!$K$17='Internal Calcs'!$P$22,IF(AK230="","",AK230),IF(Overview!$K$17='Internal Calcs'!$P$23,IF(AK230="","",AK230),IF(ISNUMBER(A230),(IF(F230="Short",G230-H230,H230-G230)*AZ230-AX230),"")))</f>
        <v/>
      </c>
      <c r="AO230" s="401" t="str">
        <f>IF(Overview!$K$17='Internal Calcs'!$P$22,IF(AL230="","",AL230),IF(Overview!$K$17='Internal Calcs'!$P$23,IF(AL230="","",AL230),IF(ISNUMBER(A230),IF(AL230="",(IF(F230="Short",G230-H230,H230-G230)*AZ230-AX230),(IF(F230="Short",G230-J230,J230-G230)*AZ230-AX230)),"")))</f>
        <v/>
      </c>
      <c r="AP230" s="359" t="str">
        <f>IF(Overview!$K$17='Internal Calcs'!$P$22,"",IF(Overview!$K$17='Internal Calcs'!$P$23,IF(AM230="","",AM230),IF(ISNUMBER(A230),IF(AM230="",(IF(F230="Short",G230-H230,H230-G230)*AZ230-AX230),(IF(F230="Short",G230-L230,L230-G230)*AZ230-AX230)),"")))</f>
        <v/>
      </c>
      <c r="AQ230" s="188" t="str">
        <f t="shared" si="118"/>
        <v/>
      </c>
      <c r="AR230" s="188" t="str">
        <f t="shared" si="119"/>
        <v/>
      </c>
      <c r="AS230" s="188" t="str">
        <f t="shared" si="120"/>
        <v/>
      </c>
      <c r="AT230" s="188" t="str">
        <f>IF(ISNUMBER(A230),MAX($AS$2:AS230)-AS230,"")</f>
        <v/>
      </c>
      <c r="AU230" s="189" t="str">
        <f t="shared" si="121"/>
        <v/>
      </c>
      <c r="AV230" s="190" t="str">
        <f t="shared" si="122"/>
        <v/>
      </c>
      <c r="AW230" s="190" t="str">
        <f t="shared" si="123"/>
        <v/>
      </c>
      <c r="AX230" s="191" t="str">
        <f ca="1">IF(ISNUMBER($A230),INDIRECT(CONCATENATE("'Instrument List'!B",(MATCH(E230,'Instrument List'!A:A,0))-0)),"")</f>
        <v/>
      </c>
      <c r="AY230" s="191" t="str">
        <f ca="1">IF(ISNUMBER($A230),INDIRECT(CONCATENATE("'Instrument List'!D",(MATCH(E230,'Instrument List'!A:A,0))-0)),"")</f>
        <v/>
      </c>
      <c r="AZ230" s="191" t="str">
        <f ca="1">IF(ISNUMBER($A230),INDIRECT(CONCATENATE("'Instrument List'!C",(MATCH(E230,'Instrument List'!A:A,0))-0)),"")</f>
        <v/>
      </c>
      <c r="BA230" s="192" t="str">
        <f ca="1">IF(ISNUMBER(A230),INDIRECT(CONCATENATE("'Instrument List'!E",(MATCH(E230,'Instrument List'!A:A,0))-0)),"")</f>
        <v/>
      </c>
      <c r="BB230" s="193" t="str">
        <f t="shared" si="124"/>
        <v/>
      </c>
      <c r="BC230" s="193" t="str">
        <f t="shared" si="125"/>
        <v/>
      </c>
      <c r="BD230" s="193" t="str">
        <f ca="1">IF(ISNUMBER(A230),INDIRECT(CONCATENATE("'Instrument List'!F",(MATCH(E230,'Instrument List'!A:A,0))-0)),"")</f>
        <v/>
      </c>
    </row>
    <row r="231" spans="1:56">
      <c r="A231" s="220" t="str">
        <f t="shared" si="105"/>
        <v/>
      </c>
      <c r="B231" s="221"/>
      <c r="C231" s="222"/>
      <c r="D231" s="169"/>
      <c r="E231" s="169"/>
      <c r="F231" s="169"/>
      <c r="G231" s="202"/>
      <c r="H231" s="217"/>
      <c r="I231" s="212"/>
      <c r="J231" s="206"/>
      <c r="K231" s="212"/>
      <c r="L231" s="206"/>
      <c r="M231" s="212"/>
      <c r="N231" s="206"/>
      <c r="O231" s="170" t="str">
        <f t="shared" si="106"/>
        <v/>
      </c>
      <c r="P231" s="171"/>
      <c r="Q231" s="171"/>
      <c r="R231" s="171"/>
      <c r="S231" s="172" t="str">
        <f t="shared" si="107"/>
        <v/>
      </c>
      <c r="T231" s="172" t="str">
        <f t="shared" si="108"/>
        <v/>
      </c>
      <c r="U231" s="171"/>
      <c r="V231" s="171"/>
      <c r="W231" s="173" t="str">
        <f t="shared" si="109"/>
        <v/>
      </c>
      <c r="X231" s="173" t="str">
        <f t="shared" si="110"/>
        <v/>
      </c>
      <c r="Y231" s="173" t="str">
        <f t="shared" si="111"/>
        <v/>
      </c>
      <c r="Z231" s="171"/>
      <c r="AA231" s="171"/>
      <c r="AB231" s="171"/>
      <c r="AC231" s="172" t="str">
        <f t="shared" si="112"/>
        <v/>
      </c>
      <c r="AD231" s="172" t="str">
        <f t="shared" si="113"/>
        <v/>
      </c>
      <c r="AE231" s="174"/>
      <c r="AF231" s="175" t="str">
        <f t="shared" si="114"/>
        <v/>
      </c>
      <c r="AG231" s="169"/>
      <c r="AH231" s="171"/>
      <c r="AI231" s="171"/>
      <c r="AJ231" s="169"/>
      <c r="AK231" s="176" t="str">
        <f t="shared" si="115"/>
        <v/>
      </c>
      <c r="AL231" s="176" t="str">
        <f t="shared" si="116"/>
        <v/>
      </c>
      <c r="AM231" s="176" t="str">
        <f t="shared" si="117"/>
        <v/>
      </c>
      <c r="AN231" s="359" t="str">
        <f>IF(Overview!$K$17='Internal Calcs'!$P$22,IF(AK231="","",AK231),IF(Overview!$K$17='Internal Calcs'!$P$23,IF(AK231="","",AK231),IF(ISNUMBER(A231),(IF(F231="Short",G231-H231,H231-G231)*AZ231-AX231),"")))</f>
        <v/>
      </c>
      <c r="AO231" s="401" t="str">
        <f>IF(Overview!$K$17='Internal Calcs'!$P$22,IF(AL231="","",AL231),IF(Overview!$K$17='Internal Calcs'!$P$23,IF(AL231="","",AL231),IF(ISNUMBER(A231),IF(AL231="",(IF(F231="Short",G231-H231,H231-G231)*AZ231-AX231),(IF(F231="Short",G231-J231,J231-G231)*AZ231-AX231)),"")))</f>
        <v/>
      </c>
      <c r="AP231" s="359" t="str">
        <f>IF(Overview!$K$17='Internal Calcs'!$P$22,"",IF(Overview!$K$17='Internal Calcs'!$P$23,IF(AM231="","",AM231),IF(ISNUMBER(A231),IF(AM231="",(IF(F231="Short",G231-H231,H231-G231)*AZ231-AX231),(IF(F231="Short",G231-L231,L231-G231)*AZ231-AX231)),"")))</f>
        <v/>
      </c>
      <c r="AQ231" s="176" t="str">
        <f t="shared" si="118"/>
        <v/>
      </c>
      <c r="AR231" s="176" t="str">
        <f t="shared" si="119"/>
        <v/>
      </c>
      <c r="AS231" s="176" t="str">
        <f t="shared" si="120"/>
        <v/>
      </c>
      <c r="AT231" s="176" t="str">
        <f>IF(ISNUMBER(A231),MAX($AS$2:AS231)-AS231,"")</f>
        <v/>
      </c>
      <c r="AU231" s="177" t="str">
        <f t="shared" si="121"/>
        <v/>
      </c>
      <c r="AV231" s="178" t="str">
        <f t="shared" si="122"/>
        <v/>
      </c>
      <c r="AW231" s="178" t="str">
        <f t="shared" si="123"/>
        <v/>
      </c>
      <c r="AX231" s="179" t="str">
        <f ca="1">IF(ISNUMBER($A231),INDIRECT(CONCATENATE("'Instrument List'!B",(MATCH(E231,'Instrument List'!A:A,0))-0)),"")</f>
        <v/>
      </c>
      <c r="AY231" s="179" t="str">
        <f ca="1">IF(ISNUMBER($A231),INDIRECT(CONCATENATE("'Instrument List'!D",(MATCH(E231,'Instrument List'!A:A,0))-0)),"")</f>
        <v/>
      </c>
      <c r="AZ231" s="179" t="str">
        <f ca="1">IF(ISNUMBER($A231),INDIRECT(CONCATENATE("'Instrument List'!C",(MATCH(E231,'Instrument List'!A:A,0))-0)),"")</f>
        <v/>
      </c>
      <c r="BA231" s="180" t="str">
        <f ca="1">IF(ISNUMBER(A231),INDIRECT(CONCATENATE("'Instrument List'!E",(MATCH(E231,'Instrument List'!A:A,0))-0)),"")</f>
        <v/>
      </c>
      <c r="BB231" s="181" t="str">
        <f t="shared" si="124"/>
        <v/>
      </c>
      <c r="BC231" s="181" t="str">
        <f t="shared" si="125"/>
        <v/>
      </c>
      <c r="BD231" s="181" t="str">
        <f ca="1">IF(ISNUMBER(A231),INDIRECT(CONCATENATE("'Instrument List'!F",(MATCH(E231,'Instrument List'!A:A,0))-0)),"")</f>
        <v/>
      </c>
    </row>
    <row r="232" spans="1:56">
      <c r="A232" s="223" t="str">
        <f t="shared" si="105"/>
        <v/>
      </c>
      <c r="B232" s="224"/>
      <c r="C232" s="225"/>
      <c r="D232" s="182"/>
      <c r="E232" s="182"/>
      <c r="F232" s="182"/>
      <c r="G232" s="203"/>
      <c r="H232" s="218"/>
      <c r="I232" s="213"/>
      <c r="J232" s="207"/>
      <c r="K232" s="213"/>
      <c r="L232" s="207"/>
      <c r="M232" s="213"/>
      <c r="N232" s="207"/>
      <c r="O232" s="183" t="str">
        <f t="shared" si="106"/>
        <v/>
      </c>
      <c r="P232" s="184"/>
      <c r="Q232" s="184"/>
      <c r="R232" s="275"/>
      <c r="S232" s="185" t="str">
        <f t="shared" si="107"/>
        <v/>
      </c>
      <c r="T232" s="185" t="str">
        <f t="shared" si="108"/>
        <v/>
      </c>
      <c r="U232" s="275"/>
      <c r="V232" s="275"/>
      <c r="W232" s="276" t="str">
        <f t="shared" si="109"/>
        <v/>
      </c>
      <c r="X232" s="276" t="str">
        <f t="shared" si="110"/>
        <v/>
      </c>
      <c r="Y232" s="276" t="str">
        <f t="shared" si="111"/>
        <v/>
      </c>
      <c r="Z232" s="275"/>
      <c r="AA232" s="184"/>
      <c r="AB232" s="184"/>
      <c r="AC232" s="185" t="str">
        <f t="shared" si="112"/>
        <v/>
      </c>
      <c r="AD232" s="185" t="str">
        <f t="shared" si="113"/>
        <v/>
      </c>
      <c r="AE232" s="186"/>
      <c r="AF232" s="187" t="str">
        <f t="shared" si="114"/>
        <v/>
      </c>
      <c r="AG232" s="182"/>
      <c r="AH232" s="184"/>
      <c r="AI232" s="184"/>
      <c r="AJ232" s="182"/>
      <c r="AK232" s="188" t="str">
        <f t="shared" si="115"/>
        <v/>
      </c>
      <c r="AL232" s="188" t="str">
        <f t="shared" si="116"/>
        <v/>
      </c>
      <c r="AM232" s="188" t="str">
        <f t="shared" si="117"/>
        <v/>
      </c>
      <c r="AN232" s="359" t="str">
        <f>IF(Overview!$K$17='Internal Calcs'!$P$22,IF(AK232="","",AK232),IF(Overview!$K$17='Internal Calcs'!$P$23,IF(AK232="","",AK232),IF(ISNUMBER(A232),(IF(F232="Short",G232-H232,H232-G232)*AZ232-AX232),"")))</f>
        <v/>
      </c>
      <c r="AO232" s="401" t="str">
        <f>IF(Overview!$K$17='Internal Calcs'!$P$22,IF(AL232="","",AL232),IF(Overview!$K$17='Internal Calcs'!$P$23,IF(AL232="","",AL232),IF(ISNUMBER(A232),IF(AL232="",(IF(F232="Short",G232-H232,H232-G232)*AZ232-AX232),(IF(F232="Short",G232-J232,J232-G232)*AZ232-AX232)),"")))</f>
        <v/>
      </c>
      <c r="AP232" s="359" t="str">
        <f>IF(Overview!$K$17='Internal Calcs'!$P$22,"",IF(Overview!$K$17='Internal Calcs'!$P$23,IF(AM232="","",AM232),IF(ISNUMBER(A232),IF(AM232="",(IF(F232="Short",G232-H232,H232-G232)*AZ232-AX232),(IF(F232="Short",G232-L232,L232-G232)*AZ232-AX232)),"")))</f>
        <v/>
      </c>
      <c r="AQ232" s="188" t="str">
        <f t="shared" si="118"/>
        <v/>
      </c>
      <c r="AR232" s="188" t="str">
        <f t="shared" si="119"/>
        <v/>
      </c>
      <c r="AS232" s="188" t="str">
        <f t="shared" si="120"/>
        <v/>
      </c>
      <c r="AT232" s="188" t="str">
        <f>IF(ISNUMBER(A232),MAX($AS$2:AS232)-AS232,"")</f>
        <v/>
      </c>
      <c r="AU232" s="189" t="str">
        <f t="shared" si="121"/>
        <v/>
      </c>
      <c r="AV232" s="190" t="str">
        <f t="shared" si="122"/>
        <v/>
      </c>
      <c r="AW232" s="190" t="str">
        <f t="shared" si="123"/>
        <v/>
      </c>
      <c r="AX232" s="191" t="str">
        <f ca="1">IF(ISNUMBER($A232),INDIRECT(CONCATENATE("'Instrument List'!B",(MATCH(E232,'Instrument List'!A:A,0))-0)),"")</f>
        <v/>
      </c>
      <c r="AY232" s="191" t="str">
        <f ca="1">IF(ISNUMBER($A232),INDIRECT(CONCATENATE("'Instrument List'!D",(MATCH(E232,'Instrument List'!A:A,0))-0)),"")</f>
        <v/>
      </c>
      <c r="AZ232" s="191" t="str">
        <f ca="1">IF(ISNUMBER($A232),INDIRECT(CONCATENATE("'Instrument List'!C",(MATCH(E232,'Instrument List'!A:A,0))-0)),"")</f>
        <v/>
      </c>
      <c r="BA232" s="192" t="str">
        <f ca="1">IF(ISNUMBER(A232),INDIRECT(CONCATENATE("'Instrument List'!E",(MATCH(E232,'Instrument List'!A:A,0))-0)),"")</f>
        <v/>
      </c>
      <c r="BB232" s="193" t="str">
        <f t="shared" si="124"/>
        <v/>
      </c>
      <c r="BC232" s="193" t="str">
        <f t="shared" si="125"/>
        <v/>
      </c>
      <c r="BD232" s="193" t="str">
        <f ca="1">IF(ISNUMBER(A232),INDIRECT(CONCATENATE("'Instrument List'!F",(MATCH(E232,'Instrument List'!A:A,0))-0)),"")</f>
        <v/>
      </c>
    </row>
    <row r="233" spans="1:56">
      <c r="A233" s="220" t="str">
        <f t="shared" si="105"/>
        <v/>
      </c>
      <c r="B233" s="221"/>
      <c r="C233" s="222"/>
      <c r="D233" s="169"/>
      <c r="E233" s="169"/>
      <c r="F233" s="169"/>
      <c r="G233" s="202"/>
      <c r="H233" s="217"/>
      <c r="I233" s="212"/>
      <c r="J233" s="206"/>
      <c r="K233" s="212"/>
      <c r="L233" s="206"/>
      <c r="M233" s="212"/>
      <c r="N233" s="206"/>
      <c r="O233" s="170" t="str">
        <f t="shared" si="106"/>
        <v/>
      </c>
      <c r="P233" s="171"/>
      <c r="Q233" s="171"/>
      <c r="R233" s="171"/>
      <c r="S233" s="172" t="str">
        <f t="shared" si="107"/>
        <v/>
      </c>
      <c r="T233" s="172" t="str">
        <f t="shared" si="108"/>
        <v/>
      </c>
      <c r="U233" s="171"/>
      <c r="V233" s="171"/>
      <c r="W233" s="173" t="str">
        <f t="shared" si="109"/>
        <v/>
      </c>
      <c r="X233" s="173" t="str">
        <f t="shared" si="110"/>
        <v/>
      </c>
      <c r="Y233" s="173" t="str">
        <f t="shared" si="111"/>
        <v/>
      </c>
      <c r="Z233" s="171"/>
      <c r="AA233" s="171"/>
      <c r="AB233" s="171"/>
      <c r="AC233" s="172" t="str">
        <f t="shared" si="112"/>
        <v/>
      </c>
      <c r="AD233" s="172" t="str">
        <f t="shared" si="113"/>
        <v/>
      </c>
      <c r="AE233" s="174"/>
      <c r="AF233" s="175" t="str">
        <f t="shared" si="114"/>
        <v/>
      </c>
      <c r="AG233" s="169"/>
      <c r="AH233" s="171"/>
      <c r="AI233" s="171"/>
      <c r="AJ233" s="169"/>
      <c r="AK233" s="176" t="str">
        <f t="shared" si="115"/>
        <v/>
      </c>
      <c r="AL233" s="176" t="str">
        <f t="shared" si="116"/>
        <v/>
      </c>
      <c r="AM233" s="176" t="str">
        <f t="shared" si="117"/>
        <v/>
      </c>
      <c r="AN233" s="359" t="str">
        <f>IF(Overview!$K$17='Internal Calcs'!$P$22,IF(AK233="","",AK233),IF(Overview!$K$17='Internal Calcs'!$P$23,IF(AK233="","",AK233),IF(ISNUMBER(A233),(IF(F233="Short",G233-H233,H233-G233)*AZ233-AX233),"")))</f>
        <v/>
      </c>
      <c r="AO233" s="401" t="str">
        <f>IF(Overview!$K$17='Internal Calcs'!$P$22,IF(AL233="","",AL233),IF(Overview!$K$17='Internal Calcs'!$P$23,IF(AL233="","",AL233),IF(ISNUMBER(A233),IF(AL233="",(IF(F233="Short",G233-H233,H233-G233)*AZ233-AX233),(IF(F233="Short",G233-J233,J233-G233)*AZ233-AX233)),"")))</f>
        <v/>
      </c>
      <c r="AP233" s="359" t="str">
        <f>IF(Overview!$K$17='Internal Calcs'!$P$22,"",IF(Overview!$K$17='Internal Calcs'!$P$23,IF(AM233="","",AM233),IF(ISNUMBER(A233),IF(AM233="",(IF(F233="Short",G233-H233,H233-G233)*AZ233-AX233),(IF(F233="Short",G233-L233,L233-G233)*AZ233-AX233)),"")))</f>
        <v/>
      </c>
      <c r="AQ233" s="176" t="str">
        <f t="shared" si="118"/>
        <v/>
      </c>
      <c r="AR233" s="176" t="str">
        <f t="shared" si="119"/>
        <v/>
      </c>
      <c r="AS233" s="176" t="str">
        <f t="shared" si="120"/>
        <v/>
      </c>
      <c r="AT233" s="176" t="str">
        <f>IF(ISNUMBER(A233),MAX($AS$2:AS233)-AS233,"")</f>
        <v/>
      </c>
      <c r="AU233" s="177" t="str">
        <f t="shared" si="121"/>
        <v/>
      </c>
      <c r="AV233" s="178" t="str">
        <f t="shared" si="122"/>
        <v/>
      </c>
      <c r="AW233" s="178" t="str">
        <f t="shared" si="123"/>
        <v/>
      </c>
      <c r="AX233" s="179" t="str">
        <f ca="1">IF(ISNUMBER($A233),INDIRECT(CONCATENATE("'Instrument List'!B",(MATCH(E233,'Instrument List'!A:A,0))-0)),"")</f>
        <v/>
      </c>
      <c r="AY233" s="179" t="str">
        <f ca="1">IF(ISNUMBER($A233),INDIRECT(CONCATENATE("'Instrument List'!D",(MATCH(E233,'Instrument List'!A:A,0))-0)),"")</f>
        <v/>
      </c>
      <c r="AZ233" s="179" t="str">
        <f ca="1">IF(ISNUMBER($A233),INDIRECT(CONCATENATE("'Instrument List'!C",(MATCH(E233,'Instrument List'!A:A,0))-0)),"")</f>
        <v/>
      </c>
      <c r="BA233" s="180" t="str">
        <f ca="1">IF(ISNUMBER(A233),INDIRECT(CONCATENATE("'Instrument List'!E",(MATCH(E233,'Instrument List'!A:A,0))-0)),"")</f>
        <v/>
      </c>
      <c r="BB233" s="181" t="str">
        <f t="shared" si="124"/>
        <v/>
      </c>
      <c r="BC233" s="181" t="str">
        <f t="shared" si="125"/>
        <v/>
      </c>
      <c r="BD233" s="181" t="str">
        <f ca="1">IF(ISNUMBER(A233),INDIRECT(CONCATENATE("'Instrument List'!F",(MATCH(E233,'Instrument List'!A:A,0))-0)),"")</f>
        <v/>
      </c>
    </row>
    <row r="234" spans="1:56">
      <c r="A234" s="223" t="str">
        <f t="shared" si="105"/>
        <v/>
      </c>
      <c r="B234" s="224"/>
      <c r="C234" s="225"/>
      <c r="D234" s="182"/>
      <c r="E234" s="182"/>
      <c r="F234" s="182"/>
      <c r="G234" s="203"/>
      <c r="H234" s="218"/>
      <c r="I234" s="213"/>
      <c r="J234" s="207"/>
      <c r="K234" s="213"/>
      <c r="L234" s="207"/>
      <c r="M234" s="213"/>
      <c r="N234" s="207"/>
      <c r="O234" s="183" t="str">
        <f t="shared" si="106"/>
        <v/>
      </c>
      <c r="P234" s="184"/>
      <c r="Q234" s="184"/>
      <c r="R234" s="275"/>
      <c r="S234" s="185" t="str">
        <f t="shared" si="107"/>
        <v/>
      </c>
      <c r="T234" s="185" t="str">
        <f t="shared" si="108"/>
        <v/>
      </c>
      <c r="U234" s="275"/>
      <c r="V234" s="275"/>
      <c r="W234" s="276" t="str">
        <f t="shared" si="109"/>
        <v/>
      </c>
      <c r="X234" s="276" t="str">
        <f t="shared" si="110"/>
        <v/>
      </c>
      <c r="Y234" s="276" t="str">
        <f t="shared" si="111"/>
        <v/>
      </c>
      <c r="Z234" s="275"/>
      <c r="AA234" s="184"/>
      <c r="AB234" s="184"/>
      <c r="AC234" s="185" t="str">
        <f t="shared" si="112"/>
        <v/>
      </c>
      <c r="AD234" s="185" t="str">
        <f t="shared" si="113"/>
        <v/>
      </c>
      <c r="AE234" s="186"/>
      <c r="AF234" s="187" t="str">
        <f t="shared" si="114"/>
        <v/>
      </c>
      <c r="AG234" s="182"/>
      <c r="AH234" s="184"/>
      <c r="AI234" s="184"/>
      <c r="AJ234" s="182"/>
      <c r="AK234" s="188" t="str">
        <f t="shared" si="115"/>
        <v/>
      </c>
      <c r="AL234" s="188" t="str">
        <f t="shared" si="116"/>
        <v/>
      </c>
      <c r="AM234" s="188" t="str">
        <f t="shared" si="117"/>
        <v/>
      </c>
      <c r="AN234" s="359" t="str">
        <f>IF(Overview!$K$17='Internal Calcs'!$P$22,IF(AK234="","",AK234),IF(Overview!$K$17='Internal Calcs'!$P$23,IF(AK234="","",AK234),IF(ISNUMBER(A234),(IF(F234="Short",G234-H234,H234-G234)*AZ234-AX234),"")))</f>
        <v/>
      </c>
      <c r="AO234" s="401" t="str">
        <f>IF(Overview!$K$17='Internal Calcs'!$P$22,IF(AL234="","",AL234),IF(Overview!$K$17='Internal Calcs'!$P$23,IF(AL234="","",AL234),IF(ISNUMBER(A234),IF(AL234="",(IF(F234="Short",G234-H234,H234-G234)*AZ234-AX234),(IF(F234="Short",G234-J234,J234-G234)*AZ234-AX234)),"")))</f>
        <v/>
      </c>
      <c r="AP234" s="359" t="str">
        <f>IF(Overview!$K$17='Internal Calcs'!$P$22,"",IF(Overview!$K$17='Internal Calcs'!$P$23,IF(AM234="","",AM234),IF(ISNUMBER(A234),IF(AM234="",(IF(F234="Short",G234-H234,H234-G234)*AZ234-AX234),(IF(F234="Short",G234-L234,L234-G234)*AZ234-AX234)),"")))</f>
        <v/>
      </c>
      <c r="AQ234" s="188" t="str">
        <f t="shared" si="118"/>
        <v/>
      </c>
      <c r="AR234" s="188" t="str">
        <f t="shared" si="119"/>
        <v/>
      </c>
      <c r="AS234" s="188" t="str">
        <f t="shared" si="120"/>
        <v/>
      </c>
      <c r="AT234" s="188" t="str">
        <f>IF(ISNUMBER(A234),MAX($AS$2:AS234)-AS234,"")</f>
        <v/>
      </c>
      <c r="AU234" s="189" t="str">
        <f t="shared" si="121"/>
        <v/>
      </c>
      <c r="AV234" s="190" t="str">
        <f t="shared" si="122"/>
        <v/>
      </c>
      <c r="AW234" s="190" t="str">
        <f t="shared" si="123"/>
        <v/>
      </c>
      <c r="AX234" s="191" t="str">
        <f ca="1">IF(ISNUMBER($A234),INDIRECT(CONCATENATE("'Instrument List'!B",(MATCH(E234,'Instrument List'!A:A,0))-0)),"")</f>
        <v/>
      </c>
      <c r="AY234" s="191" t="str">
        <f ca="1">IF(ISNUMBER($A234),INDIRECT(CONCATENATE("'Instrument List'!D",(MATCH(E234,'Instrument List'!A:A,0))-0)),"")</f>
        <v/>
      </c>
      <c r="AZ234" s="191" t="str">
        <f ca="1">IF(ISNUMBER($A234),INDIRECT(CONCATENATE("'Instrument List'!C",(MATCH(E234,'Instrument List'!A:A,0))-0)),"")</f>
        <v/>
      </c>
      <c r="BA234" s="192" t="str">
        <f ca="1">IF(ISNUMBER(A234),INDIRECT(CONCATENATE("'Instrument List'!E",(MATCH(E234,'Instrument List'!A:A,0))-0)),"")</f>
        <v/>
      </c>
      <c r="BB234" s="193" t="str">
        <f t="shared" si="124"/>
        <v/>
      </c>
      <c r="BC234" s="193" t="str">
        <f t="shared" si="125"/>
        <v/>
      </c>
      <c r="BD234" s="193" t="str">
        <f ca="1">IF(ISNUMBER(A234),INDIRECT(CONCATENATE("'Instrument List'!F",(MATCH(E234,'Instrument List'!A:A,0))-0)),"")</f>
        <v/>
      </c>
    </row>
    <row r="235" spans="1:56">
      <c r="A235" s="220" t="str">
        <f t="shared" si="105"/>
        <v/>
      </c>
      <c r="B235" s="221"/>
      <c r="C235" s="222"/>
      <c r="D235" s="169"/>
      <c r="E235" s="169"/>
      <c r="F235" s="169"/>
      <c r="G235" s="202"/>
      <c r="H235" s="217"/>
      <c r="I235" s="212"/>
      <c r="J235" s="206"/>
      <c r="K235" s="212"/>
      <c r="L235" s="206"/>
      <c r="M235" s="212"/>
      <c r="N235" s="206"/>
      <c r="O235" s="170" t="str">
        <f t="shared" si="106"/>
        <v/>
      </c>
      <c r="P235" s="171"/>
      <c r="Q235" s="171"/>
      <c r="R235" s="171"/>
      <c r="S235" s="172" t="str">
        <f t="shared" si="107"/>
        <v/>
      </c>
      <c r="T235" s="172" t="str">
        <f t="shared" si="108"/>
        <v/>
      </c>
      <c r="U235" s="171"/>
      <c r="V235" s="171"/>
      <c r="W235" s="173" t="str">
        <f t="shared" si="109"/>
        <v/>
      </c>
      <c r="X235" s="173" t="str">
        <f t="shared" si="110"/>
        <v/>
      </c>
      <c r="Y235" s="173" t="str">
        <f t="shared" si="111"/>
        <v/>
      </c>
      <c r="Z235" s="171"/>
      <c r="AA235" s="171"/>
      <c r="AB235" s="171"/>
      <c r="AC235" s="172" t="str">
        <f t="shared" si="112"/>
        <v/>
      </c>
      <c r="AD235" s="172" t="str">
        <f t="shared" si="113"/>
        <v/>
      </c>
      <c r="AE235" s="174"/>
      <c r="AF235" s="175" t="str">
        <f t="shared" si="114"/>
        <v/>
      </c>
      <c r="AG235" s="169"/>
      <c r="AH235" s="171"/>
      <c r="AI235" s="171"/>
      <c r="AJ235" s="169"/>
      <c r="AK235" s="176" t="str">
        <f t="shared" si="115"/>
        <v/>
      </c>
      <c r="AL235" s="176" t="str">
        <f t="shared" si="116"/>
        <v/>
      </c>
      <c r="AM235" s="176" t="str">
        <f t="shared" si="117"/>
        <v/>
      </c>
      <c r="AN235" s="359" t="str">
        <f>IF(Overview!$K$17='Internal Calcs'!$P$22,IF(AK235="","",AK235),IF(Overview!$K$17='Internal Calcs'!$P$23,IF(AK235="","",AK235),IF(ISNUMBER(A235),(IF(F235="Short",G235-H235,H235-G235)*AZ235-AX235),"")))</f>
        <v/>
      </c>
      <c r="AO235" s="401" t="str">
        <f>IF(Overview!$K$17='Internal Calcs'!$P$22,IF(AL235="","",AL235),IF(Overview!$K$17='Internal Calcs'!$P$23,IF(AL235="","",AL235),IF(ISNUMBER(A235),IF(AL235="",(IF(F235="Short",G235-H235,H235-G235)*AZ235-AX235),(IF(F235="Short",G235-J235,J235-G235)*AZ235-AX235)),"")))</f>
        <v/>
      </c>
      <c r="AP235" s="359" t="str">
        <f>IF(Overview!$K$17='Internal Calcs'!$P$22,"",IF(Overview!$K$17='Internal Calcs'!$P$23,IF(AM235="","",AM235),IF(ISNUMBER(A235),IF(AM235="",(IF(F235="Short",G235-H235,H235-G235)*AZ235-AX235),(IF(F235="Short",G235-L235,L235-G235)*AZ235-AX235)),"")))</f>
        <v/>
      </c>
      <c r="AQ235" s="176" t="str">
        <f t="shared" si="118"/>
        <v/>
      </c>
      <c r="AR235" s="176" t="str">
        <f t="shared" si="119"/>
        <v/>
      </c>
      <c r="AS235" s="176" t="str">
        <f t="shared" si="120"/>
        <v/>
      </c>
      <c r="AT235" s="176" t="str">
        <f>IF(ISNUMBER(A235),MAX($AS$2:AS235)-AS235,"")</f>
        <v/>
      </c>
      <c r="AU235" s="177" t="str">
        <f t="shared" si="121"/>
        <v/>
      </c>
      <c r="AV235" s="178" t="str">
        <f t="shared" si="122"/>
        <v/>
      </c>
      <c r="AW235" s="178" t="str">
        <f t="shared" si="123"/>
        <v/>
      </c>
      <c r="AX235" s="179" t="str">
        <f ca="1">IF(ISNUMBER($A235),INDIRECT(CONCATENATE("'Instrument List'!B",(MATCH(E235,'Instrument List'!A:A,0))-0)),"")</f>
        <v/>
      </c>
      <c r="AY235" s="179" t="str">
        <f ca="1">IF(ISNUMBER($A235),INDIRECT(CONCATENATE("'Instrument List'!D",(MATCH(E235,'Instrument List'!A:A,0))-0)),"")</f>
        <v/>
      </c>
      <c r="AZ235" s="179" t="str">
        <f ca="1">IF(ISNUMBER($A235),INDIRECT(CONCATENATE("'Instrument List'!C",(MATCH(E235,'Instrument List'!A:A,0))-0)),"")</f>
        <v/>
      </c>
      <c r="BA235" s="180" t="str">
        <f ca="1">IF(ISNUMBER(A235),INDIRECT(CONCATENATE("'Instrument List'!E",(MATCH(E235,'Instrument List'!A:A,0))-0)),"")</f>
        <v/>
      </c>
      <c r="BB235" s="181" t="str">
        <f t="shared" si="124"/>
        <v/>
      </c>
      <c r="BC235" s="181" t="str">
        <f t="shared" si="125"/>
        <v/>
      </c>
      <c r="BD235" s="181" t="str">
        <f ca="1">IF(ISNUMBER(A235),INDIRECT(CONCATENATE("'Instrument List'!F",(MATCH(E235,'Instrument List'!A:A,0))-0)),"")</f>
        <v/>
      </c>
    </row>
    <row r="236" spans="1:56">
      <c r="A236" s="223" t="str">
        <f t="shared" si="105"/>
        <v/>
      </c>
      <c r="B236" s="224"/>
      <c r="C236" s="225"/>
      <c r="D236" s="182"/>
      <c r="E236" s="182"/>
      <c r="F236" s="182"/>
      <c r="G236" s="203"/>
      <c r="H236" s="218"/>
      <c r="I236" s="213"/>
      <c r="J236" s="207"/>
      <c r="K236" s="213"/>
      <c r="L236" s="207"/>
      <c r="M236" s="213"/>
      <c r="N236" s="207"/>
      <c r="O236" s="183" t="str">
        <f t="shared" si="106"/>
        <v/>
      </c>
      <c r="P236" s="184"/>
      <c r="Q236" s="184"/>
      <c r="R236" s="275"/>
      <c r="S236" s="185" t="str">
        <f t="shared" si="107"/>
        <v/>
      </c>
      <c r="T236" s="185" t="str">
        <f t="shared" si="108"/>
        <v/>
      </c>
      <c r="U236" s="275"/>
      <c r="V236" s="275"/>
      <c r="W236" s="276" t="str">
        <f t="shared" si="109"/>
        <v/>
      </c>
      <c r="X236" s="276" t="str">
        <f t="shared" si="110"/>
        <v/>
      </c>
      <c r="Y236" s="276" t="str">
        <f t="shared" si="111"/>
        <v/>
      </c>
      <c r="Z236" s="275"/>
      <c r="AA236" s="184"/>
      <c r="AB236" s="184"/>
      <c r="AC236" s="185" t="str">
        <f t="shared" si="112"/>
        <v/>
      </c>
      <c r="AD236" s="185" t="str">
        <f t="shared" si="113"/>
        <v/>
      </c>
      <c r="AE236" s="186"/>
      <c r="AF236" s="187" t="str">
        <f t="shared" si="114"/>
        <v/>
      </c>
      <c r="AG236" s="182"/>
      <c r="AH236" s="184"/>
      <c r="AI236" s="184"/>
      <c r="AJ236" s="182"/>
      <c r="AK236" s="188" t="str">
        <f t="shared" si="115"/>
        <v/>
      </c>
      <c r="AL236" s="188" t="str">
        <f t="shared" si="116"/>
        <v/>
      </c>
      <c r="AM236" s="188" t="str">
        <f t="shared" si="117"/>
        <v/>
      </c>
      <c r="AN236" s="359" t="str">
        <f>IF(Overview!$K$17='Internal Calcs'!$P$22,IF(AK236="","",AK236),IF(Overview!$K$17='Internal Calcs'!$P$23,IF(AK236="","",AK236),IF(ISNUMBER(A236),(IF(F236="Short",G236-H236,H236-G236)*AZ236-AX236),"")))</f>
        <v/>
      </c>
      <c r="AO236" s="401" t="str">
        <f>IF(Overview!$K$17='Internal Calcs'!$P$22,IF(AL236="","",AL236),IF(Overview!$K$17='Internal Calcs'!$P$23,IF(AL236="","",AL236),IF(ISNUMBER(A236),IF(AL236="",(IF(F236="Short",G236-H236,H236-G236)*AZ236-AX236),(IF(F236="Short",G236-J236,J236-G236)*AZ236-AX236)),"")))</f>
        <v/>
      </c>
      <c r="AP236" s="359" t="str">
        <f>IF(Overview!$K$17='Internal Calcs'!$P$22,"",IF(Overview!$K$17='Internal Calcs'!$P$23,IF(AM236="","",AM236),IF(ISNUMBER(A236),IF(AM236="",(IF(F236="Short",G236-H236,H236-G236)*AZ236-AX236),(IF(F236="Short",G236-L236,L236-G236)*AZ236-AX236)),"")))</f>
        <v/>
      </c>
      <c r="AQ236" s="188" t="str">
        <f t="shared" si="118"/>
        <v/>
      </c>
      <c r="AR236" s="188" t="str">
        <f t="shared" si="119"/>
        <v/>
      </c>
      <c r="AS236" s="188" t="str">
        <f t="shared" si="120"/>
        <v/>
      </c>
      <c r="AT236" s="188" t="str">
        <f>IF(ISNUMBER(A236),MAX($AS$2:AS236)-AS236,"")</f>
        <v/>
      </c>
      <c r="AU236" s="189" t="str">
        <f t="shared" si="121"/>
        <v/>
      </c>
      <c r="AV236" s="190" t="str">
        <f t="shared" si="122"/>
        <v/>
      </c>
      <c r="AW236" s="190" t="str">
        <f t="shared" si="123"/>
        <v/>
      </c>
      <c r="AX236" s="191" t="str">
        <f ca="1">IF(ISNUMBER($A236),INDIRECT(CONCATENATE("'Instrument List'!B",(MATCH(E236,'Instrument List'!A:A,0))-0)),"")</f>
        <v/>
      </c>
      <c r="AY236" s="191" t="str">
        <f ca="1">IF(ISNUMBER($A236),INDIRECT(CONCATENATE("'Instrument List'!D",(MATCH(E236,'Instrument List'!A:A,0))-0)),"")</f>
        <v/>
      </c>
      <c r="AZ236" s="191" t="str">
        <f ca="1">IF(ISNUMBER($A236),INDIRECT(CONCATENATE("'Instrument List'!C",(MATCH(E236,'Instrument List'!A:A,0))-0)),"")</f>
        <v/>
      </c>
      <c r="BA236" s="192" t="str">
        <f ca="1">IF(ISNUMBER(A236),INDIRECT(CONCATENATE("'Instrument List'!E",(MATCH(E236,'Instrument List'!A:A,0))-0)),"")</f>
        <v/>
      </c>
      <c r="BB236" s="193" t="str">
        <f t="shared" si="124"/>
        <v/>
      </c>
      <c r="BC236" s="193" t="str">
        <f t="shared" si="125"/>
        <v/>
      </c>
      <c r="BD236" s="193" t="str">
        <f ca="1">IF(ISNUMBER(A236),INDIRECT(CONCATENATE("'Instrument List'!F",(MATCH(E236,'Instrument List'!A:A,0))-0)),"")</f>
        <v/>
      </c>
    </row>
    <row r="237" spans="1:56">
      <c r="A237" s="220" t="str">
        <f t="shared" si="105"/>
        <v/>
      </c>
      <c r="B237" s="221"/>
      <c r="C237" s="222"/>
      <c r="D237" s="169"/>
      <c r="E237" s="169"/>
      <c r="F237" s="169"/>
      <c r="G237" s="202"/>
      <c r="H237" s="217"/>
      <c r="I237" s="212"/>
      <c r="J237" s="206"/>
      <c r="K237" s="212"/>
      <c r="L237" s="206"/>
      <c r="M237" s="212"/>
      <c r="N237" s="206"/>
      <c r="O237" s="170" t="str">
        <f t="shared" si="106"/>
        <v/>
      </c>
      <c r="P237" s="171"/>
      <c r="Q237" s="171"/>
      <c r="R237" s="171"/>
      <c r="S237" s="172" t="str">
        <f t="shared" si="107"/>
        <v/>
      </c>
      <c r="T237" s="172" t="str">
        <f t="shared" si="108"/>
        <v/>
      </c>
      <c r="U237" s="171"/>
      <c r="V237" s="171"/>
      <c r="W237" s="173" t="str">
        <f t="shared" si="109"/>
        <v/>
      </c>
      <c r="X237" s="173" t="str">
        <f t="shared" si="110"/>
        <v/>
      </c>
      <c r="Y237" s="173" t="str">
        <f t="shared" si="111"/>
        <v/>
      </c>
      <c r="Z237" s="171"/>
      <c r="AA237" s="171"/>
      <c r="AB237" s="171"/>
      <c r="AC237" s="172" t="str">
        <f t="shared" si="112"/>
        <v/>
      </c>
      <c r="AD237" s="172" t="str">
        <f t="shared" si="113"/>
        <v/>
      </c>
      <c r="AE237" s="174"/>
      <c r="AF237" s="175" t="str">
        <f t="shared" si="114"/>
        <v/>
      </c>
      <c r="AG237" s="169"/>
      <c r="AH237" s="171"/>
      <c r="AI237" s="171"/>
      <c r="AJ237" s="169"/>
      <c r="AK237" s="176" t="str">
        <f t="shared" si="115"/>
        <v/>
      </c>
      <c r="AL237" s="176" t="str">
        <f t="shared" si="116"/>
        <v/>
      </c>
      <c r="AM237" s="176" t="str">
        <f t="shared" si="117"/>
        <v/>
      </c>
      <c r="AN237" s="359" t="str">
        <f>IF(Overview!$K$17='Internal Calcs'!$P$22,IF(AK237="","",AK237),IF(Overview!$K$17='Internal Calcs'!$P$23,IF(AK237="","",AK237),IF(ISNUMBER(A237),(IF(F237="Short",G237-H237,H237-G237)*AZ237-AX237),"")))</f>
        <v/>
      </c>
      <c r="AO237" s="401" t="str">
        <f>IF(Overview!$K$17='Internal Calcs'!$P$22,IF(AL237="","",AL237),IF(Overview!$K$17='Internal Calcs'!$P$23,IF(AL237="","",AL237),IF(ISNUMBER(A237),IF(AL237="",(IF(F237="Short",G237-H237,H237-G237)*AZ237-AX237),(IF(F237="Short",G237-J237,J237-G237)*AZ237-AX237)),"")))</f>
        <v/>
      </c>
      <c r="AP237" s="359" t="str">
        <f>IF(Overview!$K$17='Internal Calcs'!$P$22,"",IF(Overview!$K$17='Internal Calcs'!$P$23,IF(AM237="","",AM237),IF(ISNUMBER(A237),IF(AM237="",(IF(F237="Short",G237-H237,H237-G237)*AZ237-AX237),(IF(F237="Short",G237-L237,L237-G237)*AZ237-AX237)),"")))</f>
        <v/>
      </c>
      <c r="AQ237" s="176" t="str">
        <f t="shared" si="118"/>
        <v/>
      </c>
      <c r="AR237" s="176" t="str">
        <f t="shared" si="119"/>
        <v/>
      </c>
      <c r="AS237" s="176" t="str">
        <f t="shared" si="120"/>
        <v/>
      </c>
      <c r="AT237" s="176" t="str">
        <f>IF(ISNUMBER(A237),MAX($AS$2:AS237)-AS237,"")</f>
        <v/>
      </c>
      <c r="AU237" s="177" t="str">
        <f t="shared" si="121"/>
        <v/>
      </c>
      <c r="AV237" s="178" t="str">
        <f t="shared" si="122"/>
        <v/>
      </c>
      <c r="AW237" s="178" t="str">
        <f t="shared" si="123"/>
        <v/>
      </c>
      <c r="AX237" s="179" t="str">
        <f ca="1">IF(ISNUMBER($A237),INDIRECT(CONCATENATE("'Instrument List'!B",(MATCH(E237,'Instrument List'!A:A,0))-0)),"")</f>
        <v/>
      </c>
      <c r="AY237" s="179" t="str">
        <f ca="1">IF(ISNUMBER($A237),INDIRECT(CONCATENATE("'Instrument List'!D",(MATCH(E237,'Instrument List'!A:A,0))-0)),"")</f>
        <v/>
      </c>
      <c r="AZ237" s="179" t="str">
        <f ca="1">IF(ISNUMBER($A237),INDIRECT(CONCATENATE("'Instrument List'!C",(MATCH(E237,'Instrument List'!A:A,0))-0)),"")</f>
        <v/>
      </c>
      <c r="BA237" s="180" t="str">
        <f ca="1">IF(ISNUMBER(A237),INDIRECT(CONCATENATE("'Instrument List'!E",(MATCH(E237,'Instrument List'!A:A,0))-0)),"")</f>
        <v/>
      </c>
      <c r="BB237" s="181" t="str">
        <f t="shared" si="124"/>
        <v/>
      </c>
      <c r="BC237" s="181" t="str">
        <f t="shared" si="125"/>
        <v/>
      </c>
      <c r="BD237" s="181" t="str">
        <f ca="1">IF(ISNUMBER(A237),INDIRECT(CONCATENATE("'Instrument List'!F",(MATCH(E237,'Instrument List'!A:A,0))-0)),"")</f>
        <v/>
      </c>
    </row>
    <row r="238" spans="1:56">
      <c r="A238" s="223" t="str">
        <f t="shared" si="105"/>
        <v/>
      </c>
      <c r="B238" s="224"/>
      <c r="C238" s="225"/>
      <c r="D238" s="182"/>
      <c r="E238" s="182"/>
      <c r="F238" s="182"/>
      <c r="G238" s="203"/>
      <c r="H238" s="218"/>
      <c r="I238" s="213"/>
      <c r="J238" s="207"/>
      <c r="K238" s="213"/>
      <c r="L238" s="207"/>
      <c r="M238" s="213"/>
      <c r="N238" s="207"/>
      <c r="O238" s="183" t="str">
        <f t="shared" si="106"/>
        <v/>
      </c>
      <c r="P238" s="184"/>
      <c r="Q238" s="184"/>
      <c r="R238" s="275"/>
      <c r="S238" s="185" t="str">
        <f t="shared" si="107"/>
        <v/>
      </c>
      <c r="T238" s="185" t="str">
        <f t="shared" si="108"/>
        <v/>
      </c>
      <c r="U238" s="275"/>
      <c r="V238" s="275"/>
      <c r="W238" s="276" t="str">
        <f t="shared" si="109"/>
        <v/>
      </c>
      <c r="X238" s="276" t="str">
        <f t="shared" si="110"/>
        <v/>
      </c>
      <c r="Y238" s="276" t="str">
        <f t="shared" si="111"/>
        <v/>
      </c>
      <c r="Z238" s="275"/>
      <c r="AA238" s="184"/>
      <c r="AB238" s="184"/>
      <c r="AC238" s="185" t="str">
        <f t="shared" si="112"/>
        <v/>
      </c>
      <c r="AD238" s="185" t="str">
        <f t="shared" si="113"/>
        <v/>
      </c>
      <c r="AE238" s="186"/>
      <c r="AF238" s="187" t="str">
        <f t="shared" si="114"/>
        <v/>
      </c>
      <c r="AG238" s="182"/>
      <c r="AH238" s="184"/>
      <c r="AI238" s="184"/>
      <c r="AJ238" s="182"/>
      <c r="AK238" s="188" t="str">
        <f t="shared" si="115"/>
        <v/>
      </c>
      <c r="AL238" s="188" t="str">
        <f t="shared" si="116"/>
        <v/>
      </c>
      <c r="AM238" s="188" t="str">
        <f t="shared" si="117"/>
        <v/>
      </c>
      <c r="AN238" s="359" t="str">
        <f>IF(Overview!$K$17='Internal Calcs'!$P$22,IF(AK238="","",AK238),IF(Overview!$K$17='Internal Calcs'!$P$23,IF(AK238="","",AK238),IF(ISNUMBER(A238),(IF(F238="Short",G238-H238,H238-G238)*AZ238-AX238),"")))</f>
        <v/>
      </c>
      <c r="AO238" s="401" t="str">
        <f>IF(Overview!$K$17='Internal Calcs'!$P$22,IF(AL238="","",AL238),IF(Overview!$K$17='Internal Calcs'!$P$23,IF(AL238="","",AL238),IF(ISNUMBER(A238),IF(AL238="",(IF(F238="Short",G238-H238,H238-G238)*AZ238-AX238),(IF(F238="Short",G238-J238,J238-G238)*AZ238-AX238)),"")))</f>
        <v/>
      </c>
      <c r="AP238" s="359" t="str">
        <f>IF(Overview!$K$17='Internal Calcs'!$P$22,"",IF(Overview!$K$17='Internal Calcs'!$P$23,IF(AM238="","",AM238),IF(ISNUMBER(A238),IF(AM238="",(IF(F238="Short",G238-H238,H238-G238)*AZ238-AX238),(IF(F238="Short",G238-L238,L238-G238)*AZ238-AX238)),"")))</f>
        <v/>
      </c>
      <c r="AQ238" s="188" t="str">
        <f t="shared" si="118"/>
        <v/>
      </c>
      <c r="AR238" s="188" t="str">
        <f t="shared" si="119"/>
        <v/>
      </c>
      <c r="AS238" s="188" t="str">
        <f t="shared" si="120"/>
        <v/>
      </c>
      <c r="AT238" s="188" t="str">
        <f>IF(ISNUMBER(A238),MAX($AS$2:AS238)-AS238,"")</f>
        <v/>
      </c>
      <c r="AU238" s="189" t="str">
        <f t="shared" si="121"/>
        <v/>
      </c>
      <c r="AV238" s="190" t="str">
        <f t="shared" si="122"/>
        <v/>
      </c>
      <c r="AW238" s="190" t="str">
        <f t="shared" si="123"/>
        <v/>
      </c>
      <c r="AX238" s="191" t="str">
        <f ca="1">IF(ISNUMBER($A238),INDIRECT(CONCATENATE("'Instrument List'!B",(MATCH(E238,'Instrument List'!A:A,0))-0)),"")</f>
        <v/>
      </c>
      <c r="AY238" s="191" t="str">
        <f ca="1">IF(ISNUMBER($A238),INDIRECT(CONCATENATE("'Instrument List'!D",(MATCH(E238,'Instrument List'!A:A,0))-0)),"")</f>
        <v/>
      </c>
      <c r="AZ238" s="191" t="str">
        <f ca="1">IF(ISNUMBER($A238),INDIRECT(CONCATENATE("'Instrument List'!C",(MATCH(E238,'Instrument List'!A:A,0))-0)),"")</f>
        <v/>
      </c>
      <c r="BA238" s="192" t="str">
        <f ca="1">IF(ISNUMBER(A238),INDIRECT(CONCATENATE("'Instrument List'!E",(MATCH(E238,'Instrument List'!A:A,0))-0)),"")</f>
        <v/>
      </c>
      <c r="BB238" s="193" t="str">
        <f t="shared" si="124"/>
        <v/>
      </c>
      <c r="BC238" s="193" t="str">
        <f t="shared" si="125"/>
        <v/>
      </c>
      <c r="BD238" s="193" t="str">
        <f ca="1">IF(ISNUMBER(A238),INDIRECT(CONCATENATE("'Instrument List'!F",(MATCH(E238,'Instrument List'!A:A,0))-0)),"")</f>
        <v/>
      </c>
    </row>
    <row r="239" spans="1:56">
      <c r="A239" s="220" t="str">
        <f t="shared" si="105"/>
        <v/>
      </c>
      <c r="B239" s="221"/>
      <c r="C239" s="222"/>
      <c r="D239" s="169"/>
      <c r="E239" s="169"/>
      <c r="F239" s="169"/>
      <c r="G239" s="202"/>
      <c r="H239" s="217"/>
      <c r="I239" s="212"/>
      <c r="J239" s="206"/>
      <c r="K239" s="212"/>
      <c r="L239" s="206"/>
      <c r="M239" s="212"/>
      <c r="N239" s="206"/>
      <c r="O239" s="170" t="str">
        <f t="shared" si="106"/>
        <v/>
      </c>
      <c r="P239" s="171"/>
      <c r="Q239" s="171"/>
      <c r="R239" s="171"/>
      <c r="S239" s="172" t="str">
        <f t="shared" si="107"/>
        <v/>
      </c>
      <c r="T239" s="172" t="str">
        <f t="shared" si="108"/>
        <v/>
      </c>
      <c r="U239" s="171"/>
      <c r="V239" s="171"/>
      <c r="W239" s="173" t="str">
        <f t="shared" si="109"/>
        <v/>
      </c>
      <c r="X239" s="173" t="str">
        <f t="shared" si="110"/>
        <v/>
      </c>
      <c r="Y239" s="173" t="str">
        <f t="shared" si="111"/>
        <v/>
      </c>
      <c r="Z239" s="171"/>
      <c r="AA239" s="171"/>
      <c r="AB239" s="171"/>
      <c r="AC239" s="172" t="str">
        <f t="shared" si="112"/>
        <v/>
      </c>
      <c r="AD239" s="172" t="str">
        <f t="shared" si="113"/>
        <v/>
      </c>
      <c r="AE239" s="174"/>
      <c r="AF239" s="175" t="str">
        <f t="shared" si="114"/>
        <v/>
      </c>
      <c r="AG239" s="169"/>
      <c r="AH239" s="171"/>
      <c r="AI239" s="171"/>
      <c r="AJ239" s="169"/>
      <c r="AK239" s="176" t="str">
        <f t="shared" si="115"/>
        <v/>
      </c>
      <c r="AL239" s="176" t="str">
        <f t="shared" si="116"/>
        <v/>
      </c>
      <c r="AM239" s="176" t="str">
        <f t="shared" si="117"/>
        <v/>
      </c>
      <c r="AN239" s="359" t="str">
        <f>IF(Overview!$K$17='Internal Calcs'!$P$22,IF(AK239="","",AK239),IF(Overview!$K$17='Internal Calcs'!$P$23,IF(AK239="","",AK239),IF(ISNUMBER(A239),(IF(F239="Short",G239-H239,H239-G239)*AZ239-AX239),"")))</f>
        <v/>
      </c>
      <c r="AO239" s="401" t="str">
        <f>IF(Overview!$K$17='Internal Calcs'!$P$22,IF(AL239="","",AL239),IF(Overview!$K$17='Internal Calcs'!$P$23,IF(AL239="","",AL239),IF(ISNUMBER(A239),IF(AL239="",(IF(F239="Short",G239-H239,H239-G239)*AZ239-AX239),(IF(F239="Short",G239-J239,J239-G239)*AZ239-AX239)),"")))</f>
        <v/>
      </c>
      <c r="AP239" s="359" t="str">
        <f>IF(Overview!$K$17='Internal Calcs'!$P$22,"",IF(Overview!$K$17='Internal Calcs'!$P$23,IF(AM239="","",AM239),IF(ISNUMBER(A239),IF(AM239="",(IF(F239="Short",G239-H239,H239-G239)*AZ239-AX239),(IF(F239="Short",G239-L239,L239-G239)*AZ239-AX239)),"")))</f>
        <v/>
      </c>
      <c r="AQ239" s="176" t="str">
        <f t="shared" si="118"/>
        <v/>
      </c>
      <c r="AR239" s="176" t="str">
        <f t="shared" si="119"/>
        <v/>
      </c>
      <c r="AS239" s="176" t="str">
        <f t="shared" si="120"/>
        <v/>
      </c>
      <c r="AT239" s="176" t="str">
        <f>IF(ISNUMBER(A239),MAX($AS$2:AS239)-AS239,"")</f>
        <v/>
      </c>
      <c r="AU239" s="177" t="str">
        <f t="shared" si="121"/>
        <v/>
      </c>
      <c r="AV239" s="178" t="str">
        <f t="shared" si="122"/>
        <v/>
      </c>
      <c r="AW239" s="178" t="str">
        <f t="shared" si="123"/>
        <v/>
      </c>
      <c r="AX239" s="179" t="str">
        <f ca="1">IF(ISNUMBER($A239),INDIRECT(CONCATENATE("'Instrument List'!B",(MATCH(E239,'Instrument List'!A:A,0))-0)),"")</f>
        <v/>
      </c>
      <c r="AY239" s="179" t="str">
        <f ca="1">IF(ISNUMBER($A239),INDIRECT(CONCATENATE("'Instrument List'!D",(MATCH(E239,'Instrument List'!A:A,0))-0)),"")</f>
        <v/>
      </c>
      <c r="AZ239" s="179" t="str">
        <f ca="1">IF(ISNUMBER($A239),INDIRECT(CONCATENATE("'Instrument List'!C",(MATCH(E239,'Instrument List'!A:A,0))-0)),"")</f>
        <v/>
      </c>
      <c r="BA239" s="180" t="str">
        <f ca="1">IF(ISNUMBER(A239),INDIRECT(CONCATENATE("'Instrument List'!E",(MATCH(E239,'Instrument List'!A:A,0))-0)),"")</f>
        <v/>
      </c>
      <c r="BB239" s="181" t="str">
        <f t="shared" si="124"/>
        <v/>
      </c>
      <c r="BC239" s="181" t="str">
        <f t="shared" si="125"/>
        <v/>
      </c>
      <c r="BD239" s="181" t="str">
        <f ca="1">IF(ISNUMBER(A239),INDIRECT(CONCATENATE("'Instrument List'!F",(MATCH(E239,'Instrument List'!A:A,0))-0)),"")</f>
        <v/>
      </c>
    </row>
    <row r="240" spans="1:56">
      <c r="A240" s="223" t="str">
        <f t="shared" si="105"/>
        <v/>
      </c>
      <c r="B240" s="224"/>
      <c r="C240" s="225"/>
      <c r="D240" s="182"/>
      <c r="E240" s="182"/>
      <c r="F240" s="182"/>
      <c r="G240" s="203"/>
      <c r="H240" s="218"/>
      <c r="I240" s="213"/>
      <c r="J240" s="207"/>
      <c r="K240" s="213"/>
      <c r="L240" s="207"/>
      <c r="M240" s="213"/>
      <c r="N240" s="207"/>
      <c r="O240" s="183" t="str">
        <f t="shared" si="106"/>
        <v/>
      </c>
      <c r="P240" s="184"/>
      <c r="Q240" s="184"/>
      <c r="R240" s="275"/>
      <c r="S240" s="185" t="str">
        <f t="shared" si="107"/>
        <v/>
      </c>
      <c r="T240" s="185" t="str">
        <f t="shared" si="108"/>
        <v/>
      </c>
      <c r="U240" s="275"/>
      <c r="V240" s="275"/>
      <c r="W240" s="276" t="str">
        <f t="shared" si="109"/>
        <v/>
      </c>
      <c r="X240" s="276" t="str">
        <f t="shared" si="110"/>
        <v/>
      </c>
      <c r="Y240" s="276" t="str">
        <f t="shared" si="111"/>
        <v/>
      </c>
      <c r="Z240" s="275"/>
      <c r="AA240" s="184"/>
      <c r="AB240" s="184"/>
      <c r="AC240" s="185" t="str">
        <f t="shared" si="112"/>
        <v/>
      </c>
      <c r="AD240" s="185" t="str">
        <f t="shared" si="113"/>
        <v/>
      </c>
      <c r="AE240" s="186"/>
      <c r="AF240" s="187" t="str">
        <f t="shared" si="114"/>
        <v/>
      </c>
      <c r="AG240" s="182"/>
      <c r="AH240" s="184"/>
      <c r="AI240" s="184"/>
      <c r="AJ240" s="182"/>
      <c r="AK240" s="188" t="str">
        <f t="shared" si="115"/>
        <v/>
      </c>
      <c r="AL240" s="188" t="str">
        <f t="shared" si="116"/>
        <v/>
      </c>
      <c r="AM240" s="188" t="str">
        <f t="shared" si="117"/>
        <v/>
      </c>
      <c r="AN240" s="359" t="str">
        <f>IF(Overview!$K$17='Internal Calcs'!$P$22,IF(AK240="","",AK240),IF(Overview!$K$17='Internal Calcs'!$P$23,IF(AK240="","",AK240),IF(ISNUMBER(A240),(IF(F240="Short",G240-H240,H240-G240)*AZ240-AX240),"")))</f>
        <v/>
      </c>
      <c r="AO240" s="401" t="str">
        <f>IF(Overview!$K$17='Internal Calcs'!$P$22,IF(AL240="","",AL240),IF(Overview!$K$17='Internal Calcs'!$P$23,IF(AL240="","",AL240),IF(ISNUMBER(A240),IF(AL240="",(IF(F240="Short",G240-H240,H240-G240)*AZ240-AX240),(IF(F240="Short",G240-J240,J240-G240)*AZ240-AX240)),"")))</f>
        <v/>
      </c>
      <c r="AP240" s="359" t="str">
        <f>IF(Overview!$K$17='Internal Calcs'!$P$22,"",IF(Overview!$K$17='Internal Calcs'!$P$23,IF(AM240="","",AM240),IF(ISNUMBER(A240),IF(AM240="",(IF(F240="Short",G240-H240,H240-G240)*AZ240-AX240),(IF(F240="Short",G240-L240,L240-G240)*AZ240-AX240)),"")))</f>
        <v/>
      </c>
      <c r="AQ240" s="188" t="str">
        <f t="shared" si="118"/>
        <v/>
      </c>
      <c r="AR240" s="188" t="str">
        <f t="shared" si="119"/>
        <v/>
      </c>
      <c r="AS240" s="188" t="str">
        <f t="shared" si="120"/>
        <v/>
      </c>
      <c r="AT240" s="188" t="str">
        <f>IF(ISNUMBER(A240),MAX($AS$2:AS240)-AS240,"")</f>
        <v/>
      </c>
      <c r="AU240" s="189" t="str">
        <f t="shared" si="121"/>
        <v/>
      </c>
      <c r="AV240" s="190" t="str">
        <f t="shared" si="122"/>
        <v/>
      </c>
      <c r="AW240" s="190" t="str">
        <f t="shared" si="123"/>
        <v/>
      </c>
      <c r="AX240" s="191" t="str">
        <f ca="1">IF(ISNUMBER($A240),INDIRECT(CONCATENATE("'Instrument List'!B",(MATCH(E240,'Instrument List'!A:A,0))-0)),"")</f>
        <v/>
      </c>
      <c r="AY240" s="191" t="str">
        <f ca="1">IF(ISNUMBER($A240),INDIRECT(CONCATENATE("'Instrument List'!D",(MATCH(E240,'Instrument List'!A:A,0))-0)),"")</f>
        <v/>
      </c>
      <c r="AZ240" s="191" t="str">
        <f ca="1">IF(ISNUMBER($A240),INDIRECT(CONCATENATE("'Instrument List'!C",(MATCH(E240,'Instrument List'!A:A,0))-0)),"")</f>
        <v/>
      </c>
      <c r="BA240" s="192" t="str">
        <f ca="1">IF(ISNUMBER(A240),INDIRECT(CONCATENATE("'Instrument List'!E",(MATCH(E240,'Instrument List'!A:A,0))-0)),"")</f>
        <v/>
      </c>
      <c r="BB240" s="193" t="str">
        <f t="shared" si="124"/>
        <v/>
      </c>
      <c r="BC240" s="193" t="str">
        <f t="shared" si="125"/>
        <v/>
      </c>
      <c r="BD240" s="193" t="str">
        <f ca="1">IF(ISNUMBER(A240),INDIRECT(CONCATENATE("'Instrument List'!F",(MATCH(E240,'Instrument List'!A:A,0))-0)),"")</f>
        <v/>
      </c>
    </row>
    <row r="241" spans="1:56">
      <c r="A241" s="220" t="str">
        <f t="shared" si="105"/>
        <v/>
      </c>
      <c r="B241" s="221"/>
      <c r="C241" s="222"/>
      <c r="D241" s="169"/>
      <c r="E241" s="169"/>
      <c r="F241" s="169"/>
      <c r="G241" s="202"/>
      <c r="H241" s="217"/>
      <c r="I241" s="212"/>
      <c r="J241" s="206"/>
      <c r="K241" s="212"/>
      <c r="L241" s="206"/>
      <c r="M241" s="212"/>
      <c r="N241" s="206"/>
      <c r="O241" s="170" t="str">
        <f t="shared" si="106"/>
        <v/>
      </c>
      <c r="P241" s="171"/>
      <c r="Q241" s="171"/>
      <c r="R241" s="171"/>
      <c r="S241" s="172" t="str">
        <f t="shared" si="107"/>
        <v/>
      </c>
      <c r="T241" s="172" t="str">
        <f t="shared" si="108"/>
        <v/>
      </c>
      <c r="U241" s="171"/>
      <c r="V241" s="171"/>
      <c r="W241" s="173" t="str">
        <f t="shared" si="109"/>
        <v/>
      </c>
      <c r="X241" s="173" t="str">
        <f t="shared" si="110"/>
        <v/>
      </c>
      <c r="Y241" s="173" t="str">
        <f t="shared" si="111"/>
        <v/>
      </c>
      <c r="Z241" s="171"/>
      <c r="AA241" s="171"/>
      <c r="AB241" s="171"/>
      <c r="AC241" s="172" t="str">
        <f t="shared" si="112"/>
        <v/>
      </c>
      <c r="AD241" s="172" t="str">
        <f t="shared" si="113"/>
        <v/>
      </c>
      <c r="AE241" s="174"/>
      <c r="AF241" s="175" t="str">
        <f t="shared" si="114"/>
        <v/>
      </c>
      <c r="AG241" s="169"/>
      <c r="AH241" s="171"/>
      <c r="AI241" s="171"/>
      <c r="AJ241" s="169"/>
      <c r="AK241" s="176" t="str">
        <f t="shared" si="115"/>
        <v/>
      </c>
      <c r="AL241" s="176" t="str">
        <f t="shared" si="116"/>
        <v/>
      </c>
      <c r="AM241" s="176" t="str">
        <f t="shared" si="117"/>
        <v/>
      </c>
      <c r="AN241" s="359" t="str">
        <f>IF(Overview!$K$17='Internal Calcs'!$P$22,IF(AK241="","",AK241),IF(Overview!$K$17='Internal Calcs'!$P$23,IF(AK241="","",AK241),IF(ISNUMBER(A241),(IF(F241="Short",G241-H241,H241-G241)*AZ241-AX241),"")))</f>
        <v/>
      </c>
      <c r="AO241" s="401" t="str">
        <f>IF(Overview!$K$17='Internal Calcs'!$P$22,IF(AL241="","",AL241),IF(Overview!$K$17='Internal Calcs'!$P$23,IF(AL241="","",AL241),IF(ISNUMBER(A241),IF(AL241="",(IF(F241="Short",G241-H241,H241-G241)*AZ241-AX241),(IF(F241="Short",G241-J241,J241-G241)*AZ241-AX241)),"")))</f>
        <v/>
      </c>
      <c r="AP241" s="359" t="str">
        <f>IF(Overview!$K$17='Internal Calcs'!$P$22,"",IF(Overview!$K$17='Internal Calcs'!$P$23,IF(AM241="","",AM241),IF(ISNUMBER(A241),IF(AM241="",(IF(F241="Short",G241-H241,H241-G241)*AZ241-AX241),(IF(F241="Short",G241-L241,L241-G241)*AZ241-AX241)),"")))</f>
        <v/>
      </c>
      <c r="AQ241" s="176" t="str">
        <f t="shared" si="118"/>
        <v/>
      </c>
      <c r="AR241" s="176" t="str">
        <f t="shared" si="119"/>
        <v/>
      </c>
      <c r="AS241" s="176" t="str">
        <f t="shared" si="120"/>
        <v/>
      </c>
      <c r="AT241" s="176" t="str">
        <f>IF(ISNUMBER(A241),MAX($AS$2:AS241)-AS241,"")</f>
        <v/>
      </c>
      <c r="AU241" s="177" t="str">
        <f t="shared" si="121"/>
        <v/>
      </c>
      <c r="AV241" s="178" t="str">
        <f t="shared" si="122"/>
        <v/>
      </c>
      <c r="AW241" s="178" t="str">
        <f t="shared" si="123"/>
        <v/>
      </c>
      <c r="AX241" s="179" t="str">
        <f ca="1">IF(ISNUMBER($A241),INDIRECT(CONCATENATE("'Instrument List'!B",(MATCH(E241,'Instrument List'!A:A,0))-0)),"")</f>
        <v/>
      </c>
      <c r="AY241" s="179" t="str">
        <f ca="1">IF(ISNUMBER($A241),INDIRECT(CONCATENATE("'Instrument List'!D",(MATCH(E241,'Instrument List'!A:A,0))-0)),"")</f>
        <v/>
      </c>
      <c r="AZ241" s="179" t="str">
        <f ca="1">IF(ISNUMBER($A241),INDIRECT(CONCATENATE("'Instrument List'!C",(MATCH(E241,'Instrument List'!A:A,0))-0)),"")</f>
        <v/>
      </c>
      <c r="BA241" s="180" t="str">
        <f ca="1">IF(ISNUMBER(A241),INDIRECT(CONCATENATE("'Instrument List'!E",(MATCH(E241,'Instrument List'!A:A,0))-0)),"")</f>
        <v/>
      </c>
      <c r="BB241" s="181" t="str">
        <f t="shared" si="124"/>
        <v/>
      </c>
      <c r="BC241" s="181" t="str">
        <f t="shared" si="125"/>
        <v/>
      </c>
      <c r="BD241" s="181" t="str">
        <f ca="1">IF(ISNUMBER(A241),INDIRECT(CONCATENATE("'Instrument List'!F",(MATCH(E241,'Instrument List'!A:A,0))-0)),"")</f>
        <v/>
      </c>
    </row>
    <row r="242" spans="1:56">
      <c r="A242" s="223" t="str">
        <f t="shared" si="105"/>
        <v/>
      </c>
      <c r="B242" s="224"/>
      <c r="C242" s="225"/>
      <c r="D242" s="182"/>
      <c r="E242" s="182"/>
      <c r="F242" s="182"/>
      <c r="G242" s="203"/>
      <c r="H242" s="218"/>
      <c r="I242" s="213"/>
      <c r="J242" s="207"/>
      <c r="K242" s="213"/>
      <c r="L242" s="207"/>
      <c r="M242" s="213"/>
      <c r="N242" s="207"/>
      <c r="O242" s="183" t="str">
        <f t="shared" si="106"/>
        <v/>
      </c>
      <c r="P242" s="184"/>
      <c r="Q242" s="184"/>
      <c r="R242" s="275"/>
      <c r="S242" s="185" t="str">
        <f t="shared" si="107"/>
        <v/>
      </c>
      <c r="T242" s="185" t="str">
        <f t="shared" si="108"/>
        <v/>
      </c>
      <c r="U242" s="275"/>
      <c r="V242" s="275"/>
      <c r="W242" s="276" t="str">
        <f t="shared" si="109"/>
        <v/>
      </c>
      <c r="X242" s="276" t="str">
        <f t="shared" si="110"/>
        <v/>
      </c>
      <c r="Y242" s="276" t="str">
        <f t="shared" si="111"/>
        <v/>
      </c>
      <c r="Z242" s="275"/>
      <c r="AA242" s="184"/>
      <c r="AB242" s="184"/>
      <c r="AC242" s="185" t="str">
        <f t="shared" si="112"/>
        <v/>
      </c>
      <c r="AD242" s="185" t="str">
        <f t="shared" si="113"/>
        <v/>
      </c>
      <c r="AE242" s="186"/>
      <c r="AF242" s="187" t="str">
        <f t="shared" si="114"/>
        <v/>
      </c>
      <c r="AG242" s="182"/>
      <c r="AH242" s="184"/>
      <c r="AI242" s="184"/>
      <c r="AJ242" s="182"/>
      <c r="AK242" s="188" t="str">
        <f t="shared" si="115"/>
        <v/>
      </c>
      <c r="AL242" s="188" t="str">
        <f t="shared" si="116"/>
        <v/>
      </c>
      <c r="AM242" s="188" t="str">
        <f t="shared" si="117"/>
        <v/>
      </c>
      <c r="AN242" s="359" t="str">
        <f>IF(Overview!$K$17='Internal Calcs'!$P$22,IF(AK242="","",AK242),IF(Overview!$K$17='Internal Calcs'!$P$23,IF(AK242="","",AK242),IF(ISNUMBER(A242),(IF(F242="Short",G242-H242,H242-G242)*AZ242-AX242),"")))</f>
        <v/>
      </c>
      <c r="AO242" s="401" t="str">
        <f>IF(Overview!$K$17='Internal Calcs'!$P$22,IF(AL242="","",AL242),IF(Overview!$K$17='Internal Calcs'!$P$23,IF(AL242="","",AL242),IF(ISNUMBER(A242),IF(AL242="",(IF(F242="Short",G242-H242,H242-G242)*AZ242-AX242),(IF(F242="Short",G242-J242,J242-G242)*AZ242-AX242)),"")))</f>
        <v/>
      </c>
      <c r="AP242" s="359" t="str">
        <f>IF(Overview!$K$17='Internal Calcs'!$P$22,"",IF(Overview!$K$17='Internal Calcs'!$P$23,IF(AM242="","",AM242),IF(ISNUMBER(A242),IF(AM242="",(IF(F242="Short",G242-H242,H242-G242)*AZ242-AX242),(IF(F242="Short",G242-L242,L242-G242)*AZ242-AX242)),"")))</f>
        <v/>
      </c>
      <c r="AQ242" s="188" t="str">
        <f t="shared" si="118"/>
        <v/>
      </c>
      <c r="AR242" s="188" t="str">
        <f t="shared" si="119"/>
        <v/>
      </c>
      <c r="AS242" s="188" t="str">
        <f t="shared" si="120"/>
        <v/>
      </c>
      <c r="AT242" s="188" t="str">
        <f>IF(ISNUMBER(A242),MAX($AS$2:AS242)-AS242,"")</f>
        <v/>
      </c>
      <c r="AU242" s="189" t="str">
        <f t="shared" si="121"/>
        <v/>
      </c>
      <c r="AV242" s="190" t="str">
        <f t="shared" si="122"/>
        <v/>
      </c>
      <c r="AW242" s="190" t="str">
        <f t="shared" si="123"/>
        <v/>
      </c>
      <c r="AX242" s="191" t="str">
        <f ca="1">IF(ISNUMBER($A242),INDIRECT(CONCATENATE("'Instrument List'!B",(MATCH(E242,'Instrument List'!A:A,0))-0)),"")</f>
        <v/>
      </c>
      <c r="AY242" s="191" t="str">
        <f ca="1">IF(ISNUMBER($A242),INDIRECT(CONCATENATE("'Instrument List'!D",(MATCH(E242,'Instrument List'!A:A,0))-0)),"")</f>
        <v/>
      </c>
      <c r="AZ242" s="191" t="str">
        <f ca="1">IF(ISNUMBER($A242),INDIRECT(CONCATENATE("'Instrument List'!C",(MATCH(E242,'Instrument List'!A:A,0))-0)),"")</f>
        <v/>
      </c>
      <c r="BA242" s="192" t="str">
        <f ca="1">IF(ISNUMBER(A242),INDIRECT(CONCATENATE("'Instrument List'!E",(MATCH(E242,'Instrument List'!A:A,0))-0)),"")</f>
        <v/>
      </c>
      <c r="BB242" s="193" t="str">
        <f t="shared" si="124"/>
        <v/>
      </c>
      <c r="BC242" s="193" t="str">
        <f t="shared" si="125"/>
        <v/>
      </c>
      <c r="BD242" s="193" t="str">
        <f ca="1">IF(ISNUMBER(A242),INDIRECT(CONCATENATE("'Instrument List'!F",(MATCH(E242,'Instrument List'!A:A,0))-0)),"")</f>
        <v/>
      </c>
    </row>
    <row r="243" spans="1:56">
      <c r="A243" s="220" t="str">
        <f t="shared" si="105"/>
        <v/>
      </c>
      <c r="B243" s="221"/>
      <c r="C243" s="222"/>
      <c r="D243" s="169"/>
      <c r="E243" s="169"/>
      <c r="F243" s="169"/>
      <c r="G243" s="202"/>
      <c r="H243" s="217"/>
      <c r="I243" s="212"/>
      <c r="J243" s="206"/>
      <c r="K243" s="212"/>
      <c r="L243" s="206"/>
      <c r="M243" s="212"/>
      <c r="N243" s="206"/>
      <c r="O243" s="170" t="str">
        <f t="shared" si="106"/>
        <v/>
      </c>
      <c r="P243" s="171"/>
      <c r="Q243" s="171"/>
      <c r="R243" s="171"/>
      <c r="S243" s="172" t="str">
        <f t="shared" si="107"/>
        <v/>
      </c>
      <c r="T243" s="172" t="str">
        <f t="shared" si="108"/>
        <v/>
      </c>
      <c r="U243" s="171"/>
      <c r="V243" s="171"/>
      <c r="W243" s="173" t="str">
        <f t="shared" si="109"/>
        <v/>
      </c>
      <c r="X243" s="173" t="str">
        <f t="shared" si="110"/>
        <v/>
      </c>
      <c r="Y243" s="173" t="str">
        <f t="shared" si="111"/>
        <v/>
      </c>
      <c r="Z243" s="171"/>
      <c r="AA243" s="171"/>
      <c r="AB243" s="171"/>
      <c r="AC243" s="172" t="str">
        <f t="shared" si="112"/>
        <v/>
      </c>
      <c r="AD243" s="172" t="str">
        <f t="shared" si="113"/>
        <v/>
      </c>
      <c r="AE243" s="174"/>
      <c r="AF243" s="175" t="str">
        <f t="shared" si="114"/>
        <v/>
      </c>
      <c r="AG243" s="169"/>
      <c r="AH243" s="171"/>
      <c r="AI243" s="171"/>
      <c r="AJ243" s="169"/>
      <c r="AK243" s="176" t="str">
        <f t="shared" si="115"/>
        <v/>
      </c>
      <c r="AL243" s="176" t="str">
        <f t="shared" si="116"/>
        <v/>
      </c>
      <c r="AM243" s="176" t="str">
        <f t="shared" si="117"/>
        <v/>
      </c>
      <c r="AN243" s="359" t="str">
        <f>IF(Overview!$K$17='Internal Calcs'!$P$22,IF(AK243="","",AK243),IF(Overview!$K$17='Internal Calcs'!$P$23,IF(AK243="","",AK243),IF(ISNUMBER(A243),(IF(F243="Short",G243-H243,H243-G243)*AZ243-AX243),"")))</f>
        <v/>
      </c>
      <c r="AO243" s="401" t="str">
        <f>IF(Overview!$K$17='Internal Calcs'!$P$22,IF(AL243="","",AL243),IF(Overview!$K$17='Internal Calcs'!$P$23,IF(AL243="","",AL243),IF(ISNUMBER(A243),IF(AL243="",(IF(F243="Short",G243-H243,H243-G243)*AZ243-AX243),(IF(F243="Short",G243-J243,J243-G243)*AZ243-AX243)),"")))</f>
        <v/>
      </c>
      <c r="AP243" s="359" t="str">
        <f>IF(Overview!$K$17='Internal Calcs'!$P$22,"",IF(Overview!$K$17='Internal Calcs'!$P$23,IF(AM243="","",AM243),IF(ISNUMBER(A243),IF(AM243="",(IF(F243="Short",G243-H243,H243-G243)*AZ243-AX243),(IF(F243="Short",G243-L243,L243-G243)*AZ243-AX243)),"")))</f>
        <v/>
      </c>
      <c r="AQ243" s="176" t="str">
        <f t="shared" si="118"/>
        <v/>
      </c>
      <c r="AR243" s="176" t="str">
        <f t="shared" si="119"/>
        <v/>
      </c>
      <c r="AS243" s="176" t="str">
        <f t="shared" si="120"/>
        <v/>
      </c>
      <c r="AT243" s="176" t="str">
        <f>IF(ISNUMBER(A243),MAX($AS$2:AS243)-AS243,"")</f>
        <v/>
      </c>
      <c r="AU243" s="177" t="str">
        <f t="shared" si="121"/>
        <v/>
      </c>
      <c r="AV243" s="178" t="str">
        <f t="shared" si="122"/>
        <v/>
      </c>
      <c r="AW243" s="178" t="str">
        <f t="shared" si="123"/>
        <v/>
      </c>
      <c r="AX243" s="179" t="str">
        <f ca="1">IF(ISNUMBER($A243),INDIRECT(CONCATENATE("'Instrument List'!B",(MATCH(E243,'Instrument List'!A:A,0))-0)),"")</f>
        <v/>
      </c>
      <c r="AY243" s="179" t="str">
        <f ca="1">IF(ISNUMBER($A243),INDIRECT(CONCATENATE("'Instrument List'!D",(MATCH(E243,'Instrument List'!A:A,0))-0)),"")</f>
        <v/>
      </c>
      <c r="AZ243" s="179" t="str">
        <f ca="1">IF(ISNUMBER($A243),INDIRECT(CONCATENATE("'Instrument List'!C",(MATCH(E243,'Instrument List'!A:A,0))-0)),"")</f>
        <v/>
      </c>
      <c r="BA243" s="180" t="str">
        <f ca="1">IF(ISNUMBER(A243),INDIRECT(CONCATENATE("'Instrument List'!E",(MATCH(E243,'Instrument List'!A:A,0))-0)),"")</f>
        <v/>
      </c>
      <c r="BB243" s="181" t="str">
        <f t="shared" si="124"/>
        <v/>
      </c>
      <c r="BC243" s="181" t="str">
        <f t="shared" si="125"/>
        <v/>
      </c>
      <c r="BD243" s="181" t="str">
        <f ca="1">IF(ISNUMBER(A243),INDIRECT(CONCATENATE("'Instrument List'!F",(MATCH(E243,'Instrument List'!A:A,0))-0)),"")</f>
        <v/>
      </c>
    </row>
    <row r="244" spans="1:56">
      <c r="A244" s="223" t="str">
        <f t="shared" si="105"/>
        <v/>
      </c>
      <c r="B244" s="224"/>
      <c r="C244" s="225"/>
      <c r="D244" s="182"/>
      <c r="E244" s="182"/>
      <c r="F244" s="182"/>
      <c r="G244" s="203"/>
      <c r="H244" s="218"/>
      <c r="I244" s="213"/>
      <c r="J244" s="207"/>
      <c r="K244" s="213"/>
      <c r="L244" s="207"/>
      <c r="M244" s="213"/>
      <c r="N244" s="207"/>
      <c r="O244" s="183" t="str">
        <f t="shared" si="106"/>
        <v/>
      </c>
      <c r="P244" s="184"/>
      <c r="Q244" s="184"/>
      <c r="R244" s="275"/>
      <c r="S244" s="185" t="str">
        <f t="shared" si="107"/>
        <v/>
      </c>
      <c r="T244" s="185" t="str">
        <f t="shared" si="108"/>
        <v/>
      </c>
      <c r="U244" s="275"/>
      <c r="V244" s="275"/>
      <c r="W244" s="276" t="str">
        <f t="shared" si="109"/>
        <v/>
      </c>
      <c r="X244" s="276" t="str">
        <f t="shared" si="110"/>
        <v/>
      </c>
      <c r="Y244" s="276" t="str">
        <f t="shared" si="111"/>
        <v/>
      </c>
      <c r="Z244" s="275"/>
      <c r="AA244" s="184"/>
      <c r="AB244" s="184"/>
      <c r="AC244" s="185" t="str">
        <f t="shared" si="112"/>
        <v/>
      </c>
      <c r="AD244" s="185" t="str">
        <f t="shared" si="113"/>
        <v/>
      </c>
      <c r="AE244" s="186"/>
      <c r="AF244" s="187" t="str">
        <f t="shared" si="114"/>
        <v/>
      </c>
      <c r="AG244" s="182"/>
      <c r="AH244" s="184"/>
      <c r="AI244" s="184"/>
      <c r="AJ244" s="182"/>
      <c r="AK244" s="188" t="str">
        <f t="shared" si="115"/>
        <v/>
      </c>
      <c r="AL244" s="188" t="str">
        <f t="shared" si="116"/>
        <v/>
      </c>
      <c r="AM244" s="188" t="str">
        <f t="shared" si="117"/>
        <v/>
      </c>
      <c r="AN244" s="359" t="str">
        <f>IF(Overview!$K$17='Internal Calcs'!$P$22,IF(AK244="","",AK244),IF(Overview!$K$17='Internal Calcs'!$P$23,IF(AK244="","",AK244),IF(ISNUMBER(A244),(IF(F244="Short",G244-H244,H244-G244)*AZ244-AX244),"")))</f>
        <v/>
      </c>
      <c r="AO244" s="401" t="str">
        <f>IF(Overview!$K$17='Internal Calcs'!$P$22,IF(AL244="","",AL244),IF(Overview!$K$17='Internal Calcs'!$P$23,IF(AL244="","",AL244),IF(ISNUMBER(A244),IF(AL244="",(IF(F244="Short",G244-H244,H244-G244)*AZ244-AX244),(IF(F244="Short",G244-J244,J244-G244)*AZ244-AX244)),"")))</f>
        <v/>
      </c>
      <c r="AP244" s="359" t="str">
        <f>IF(Overview!$K$17='Internal Calcs'!$P$22,"",IF(Overview!$K$17='Internal Calcs'!$P$23,IF(AM244="","",AM244),IF(ISNUMBER(A244),IF(AM244="",(IF(F244="Short",G244-H244,H244-G244)*AZ244-AX244),(IF(F244="Short",G244-L244,L244-G244)*AZ244-AX244)),"")))</f>
        <v/>
      </c>
      <c r="AQ244" s="188" t="str">
        <f t="shared" si="118"/>
        <v/>
      </c>
      <c r="AR244" s="188" t="str">
        <f t="shared" si="119"/>
        <v/>
      </c>
      <c r="AS244" s="188" t="str">
        <f t="shared" si="120"/>
        <v/>
      </c>
      <c r="AT244" s="188" t="str">
        <f>IF(ISNUMBER(A244),MAX($AS$2:AS244)-AS244,"")</f>
        <v/>
      </c>
      <c r="AU244" s="189" t="str">
        <f t="shared" si="121"/>
        <v/>
      </c>
      <c r="AV244" s="190" t="str">
        <f t="shared" si="122"/>
        <v/>
      </c>
      <c r="AW244" s="190" t="str">
        <f t="shared" si="123"/>
        <v/>
      </c>
      <c r="AX244" s="191" t="str">
        <f ca="1">IF(ISNUMBER($A244),INDIRECT(CONCATENATE("'Instrument List'!B",(MATCH(E244,'Instrument List'!A:A,0))-0)),"")</f>
        <v/>
      </c>
      <c r="AY244" s="191" t="str">
        <f ca="1">IF(ISNUMBER($A244),INDIRECT(CONCATENATE("'Instrument List'!D",(MATCH(E244,'Instrument List'!A:A,0))-0)),"")</f>
        <v/>
      </c>
      <c r="AZ244" s="191" t="str">
        <f ca="1">IF(ISNUMBER($A244),INDIRECT(CONCATENATE("'Instrument List'!C",(MATCH(E244,'Instrument List'!A:A,0))-0)),"")</f>
        <v/>
      </c>
      <c r="BA244" s="192" t="str">
        <f ca="1">IF(ISNUMBER(A244),INDIRECT(CONCATENATE("'Instrument List'!E",(MATCH(E244,'Instrument List'!A:A,0))-0)),"")</f>
        <v/>
      </c>
      <c r="BB244" s="193" t="str">
        <f t="shared" si="124"/>
        <v/>
      </c>
      <c r="BC244" s="193" t="str">
        <f t="shared" si="125"/>
        <v/>
      </c>
      <c r="BD244" s="193" t="str">
        <f ca="1">IF(ISNUMBER(A244),INDIRECT(CONCATENATE("'Instrument List'!F",(MATCH(E244,'Instrument List'!A:A,0))-0)),"")</f>
        <v/>
      </c>
    </row>
    <row r="245" spans="1:56">
      <c r="A245" s="220" t="str">
        <f t="shared" si="105"/>
        <v/>
      </c>
      <c r="B245" s="221"/>
      <c r="C245" s="222"/>
      <c r="D245" s="169"/>
      <c r="E245" s="169"/>
      <c r="F245" s="169"/>
      <c r="G245" s="202"/>
      <c r="H245" s="217"/>
      <c r="I245" s="212"/>
      <c r="J245" s="206"/>
      <c r="K245" s="212"/>
      <c r="L245" s="206"/>
      <c r="M245" s="212"/>
      <c r="N245" s="206"/>
      <c r="O245" s="170" t="str">
        <f t="shared" si="106"/>
        <v/>
      </c>
      <c r="P245" s="171"/>
      <c r="Q245" s="171"/>
      <c r="R245" s="171"/>
      <c r="S245" s="172" t="str">
        <f t="shared" si="107"/>
        <v/>
      </c>
      <c r="T245" s="172" t="str">
        <f t="shared" si="108"/>
        <v/>
      </c>
      <c r="U245" s="171"/>
      <c r="V245" s="171"/>
      <c r="W245" s="173" t="str">
        <f t="shared" si="109"/>
        <v/>
      </c>
      <c r="X245" s="173" t="str">
        <f t="shared" si="110"/>
        <v/>
      </c>
      <c r="Y245" s="173" t="str">
        <f t="shared" si="111"/>
        <v/>
      </c>
      <c r="Z245" s="171"/>
      <c r="AA245" s="171"/>
      <c r="AB245" s="171"/>
      <c r="AC245" s="172" t="str">
        <f t="shared" si="112"/>
        <v/>
      </c>
      <c r="AD245" s="172" t="str">
        <f t="shared" si="113"/>
        <v/>
      </c>
      <c r="AE245" s="174"/>
      <c r="AF245" s="175" t="str">
        <f t="shared" si="114"/>
        <v/>
      </c>
      <c r="AG245" s="169"/>
      <c r="AH245" s="171"/>
      <c r="AI245" s="171"/>
      <c r="AJ245" s="169"/>
      <c r="AK245" s="176" t="str">
        <f t="shared" si="115"/>
        <v/>
      </c>
      <c r="AL245" s="176" t="str">
        <f t="shared" si="116"/>
        <v/>
      </c>
      <c r="AM245" s="176" t="str">
        <f t="shared" si="117"/>
        <v/>
      </c>
      <c r="AN245" s="359" t="str">
        <f>IF(Overview!$K$17='Internal Calcs'!$P$22,IF(AK245="","",AK245),IF(Overview!$K$17='Internal Calcs'!$P$23,IF(AK245="","",AK245),IF(ISNUMBER(A245),(IF(F245="Short",G245-H245,H245-G245)*AZ245-AX245),"")))</f>
        <v/>
      </c>
      <c r="AO245" s="401" t="str">
        <f>IF(Overview!$K$17='Internal Calcs'!$P$22,IF(AL245="","",AL245),IF(Overview!$K$17='Internal Calcs'!$P$23,IF(AL245="","",AL245),IF(ISNUMBER(A245),IF(AL245="",(IF(F245="Short",G245-H245,H245-G245)*AZ245-AX245),(IF(F245="Short",G245-J245,J245-G245)*AZ245-AX245)),"")))</f>
        <v/>
      </c>
      <c r="AP245" s="359" t="str">
        <f>IF(Overview!$K$17='Internal Calcs'!$P$22,"",IF(Overview!$K$17='Internal Calcs'!$P$23,IF(AM245="","",AM245),IF(ISNUMBER(A245),IF(AM245="",(IF(F245="Short",G245-H245,H245-G245)*AZ245-AX245),(IF(F245="Short",G245-L245,L245-G245)*AZ245-AX245)),"")))</f>
        <v/>
      </c>
      <c r="AQ245" s="176" t="str">
        <f t="shared" si="118"/>
        <v/>
      </c>
      <c r="AR245" s="176" t="str">
        <f t="shared" si="119"/>
        <v/>
      </c>
      <c r="AS245" s="176" t="str">
        <f t="shared" si="120"/>
        <v/>
      </c>
      <c r="AT245" s="176" t="str">
        <f>IF(ISNUMBER(A245),MAX($AS$2:AS245)-AS245,"")</f>
        <v/>
      </c>
      <c r="AU245" s="177" t="str">
        <f t="shared" si="121"/>
        <v/>
      </c>
      <c r="AV245" s="178" t="str">
        <f t="shared" si="122"/>
        <v/>
      </c>
      <c r="AW245" s="178" t="str">
        <f t="shared" si="123"/>
        <v/>
      </c>
      <c r="AX245" s="179" t="str">
        <f ca="1">IF(ISNUMBER($A245),INDIRECT(CONCATENATE("'Instrument List'!B",(MATCH(E245,'Instrument List'!A:A,0))-0)),"")</f>
        <v/>
      </c>
      <c r="AY245" s="179" t="str">
        <f ca="1">IF(ISNUMBER($A245),INDIRECT(CONCATENATE("'Instrument List'!D",(MATCH(E245,'Instrument List'!A:A,0))-0)),"")</f>
        <v/>
      </c>
      <c r="AZ245" s="179" t="str">
        <f ca="1">IF(ISNUMBER($A245),INDIRECT(CONCATENATE("'Instrument List'!C",(MATCH(E245,'Instrument List'!A:A,0))-0)),"")</f>
        <v/>
      </c>
      <c r="BA245" s="180" t="str">
        <f ca="1">IF(ISNUMBER(A245),INDIRECT(CONCATENATE("'Instrument List'!E",(MATCH(E245,'Instrument List'!A:A,0))-0)),"")</f>
        <v/>
      </c>
      <c r="BB245" s="181" t="str">
        <f t="shared" si="124"/>
        <v/>
      </c>
      <c r="BC245" s="181" t="str">
        <f t="shared" si="125"/>
        <v/>
      </c>
      <c r="BD245" s="181" t="str">
        <f ca="1">IF(ISNUMBER(A245),INDIRECT(CONCATENATE("'Instrument List'!F",(MATCH(E245,'Instrument List'!A:A,0))-0)),"")</f>
        <v/>
      </c>
    </row>
    <row r="246" spans="1:56">
      <c r="A246" s="223" t="str">
        <f t="shared" si="105"/>
        <v/>
      </c>
      <c r="B246" s="224"/>
      <c r="C246" s="225"/>
      <c r="D246" s="182"/>
      <c r="E246" s="182"/>
      <c r="F246" s="182"/>
      <c r="G246" s="203"/>
      <c r="H246" s="218"/>
      <c r="I246" s="213"/>
      <c r="J246" s="207"/>
      <c r="K246" s="213"/>
      <c r="L246" s="207"/>
      <c r="M246" s="213"/>
      <c r="N246" s="207"/>
      <c r="O246" s="183" t="str">
        <f t="shared" si="106"/>
        <v/>
      </c>
      <c r="P246" s="184"/>
      <c r="Q246" s="184"/>
      <c r="R246" s="275"/>
      <c r="S246" s="185" t="str">
        <f t="shared" si="107"/>
        <v/>
      </c>
      <c r="T246" s="185" t="str">
        <f t="shared" si="108"/>
        <v/>
      </c>
      <c r="U246" s="275"/>
      <c r="V246" s="275"/>
      <c r="W246" s="276" t="str">
        <f t="shared" si="109"/>
        <v/>
      </c>
      <c r="X246" s="276" t="str">
        <f t="shared" si="110"/>
        <v/>
      </c>
      <c r="Y246" s="276" t="str">
        <f t="shared" si="111"/>
        <v/>
      </c>
      <c r="Z246" s="275"/>
      <c r="AA246" s="184"/>
      <c r="AB246" s="184"/>
      <c r="AC246" s="185" t="str">
        <f t="shared" si="112"/>
        <v/>
      </c>
      <c r="AD246" s="185" t="str">
        <f t="shared" si="113"/>
        <v/>
      </c>
      <c r="AE246" s="186"/>
      <c r="AF246" s="187" t="str">
        <f t="shared" si="114"/>
        <v/>
      </c>
      <c r="AG246" s="182"/>
      <c r="AH246" s="184"/>
      <c r="AI246" s="184"/>
      <c r="AJ246" s="182"/>
      <c r="AK246" s="188" t="str">
        <f t="shared" si="115"/>
        <v/>
      </c>
      <c r="AL246" s="188" t="str">
        <f t="shared" si="116"/>
        <v/>
      </c>
      <c r="AM246" s="188" t="str">
        <f t="shared" si="117"/>
        <v/>
      </c>
      <c r="AN246" s="359" t="str">
        <f>IF(Overview!$K$17='Internal Calcs'!$P$22,IF(AK246="","",AK246),IF(Overview!$K$17='Internal Calcs'!$P$23,IF(AK246="","",AK246),IF(ISNUMBER(A246),(IF(F246="Short",G246-H246,H246-G246)*AZ246-AX246),"")))</f>
        <v/>
      </c>
      <c r="AO246" s="401" t="str">
        <f>IF(Overview!$K$17='Internal Calcs'!$P$22,IF(AL246="","",AL246),IF(Overview!$K$17='Internal Calcs'!$P$23,IF(AL246="","",AL246),IF(ISNUMBER(A246),IF(AL246="",(IF(F246="Short",G246-H246,H246-G246)*AZ246-AX246),(IF(F246="Short",G246-J246,J246-G246)*AZ246-AX246)),"")))</f>
        <v/>
      </c>
      <c r="AP246" s="359" t="str">
        <f>IF(Overview!$K$17='Internal Calcs'!$P$22,"",IF(Overview!$K$17='Internal Calcs'!$P$23,IF(AM246="","",AM246),IF(ISNUMBER(A246),IF(AM246="",(IF(F246="Short",G246-H246,H246-G246)*AZ246-AX246),(IF(F246="Short",G246-L246,L246-G246)*AZ246-AX246)),"")))</f>
        <v/>
      </c>
      <c r="AQ246" s="188" t="str">
        <f t="shared" si="118"/>
        <v/>
      </c>
      <c r="AR246" s="188" t="str">
        <f t="shared" si="119"/>
        <v/>
      </c>
      <c r="AS246" s="188" t="str">
        <f t="shared" si="120"/>
        <v/>
      </c>
      <c r="AT246" s="188" t="str">
        <f>IF(ISNUMBER(A246),MAX($AS$2:AS246)-AS246,"")</f>
        <v/>
      </c>
      <c r="AU246" s="189" t="str">
        <f t="shared" si="121"/>
        <v/>
      </c>
      <c r="AV246" s="190" t="str">
        <f t="shared" si="122"/>
        <v/>
      </c>
      <c r="AW246" s="190" t="str">
        <f t="shared" si="123"/>
        <v/>
      </c>
      <c r="AX246" s="191" t="str">
        <f ca="1">IF(ISNUMBER($A246),INDIRECT(CONCATENATE("'Instrument List'!B",(MATCH(E246,'Instrument List'!A:A,0))-0)),"")</f>
        <v/>
      </c>
      <c r="AY246" s="191" t="str">
        <f ca="1">IF(ISNUMBER($A246),INDIRECT(CONCATENATE("'Instrument List'!D",(MATCH(E246,'Instrument List'!A:A,0))-0)),"")</f>
        <v/>
      </c>
      <c r="AZ246" s="191" t="str">
        <f ca="1">IF(ISNUMBER($A246),INDIRECT(CONCATENATE("'Instrument List'!C",(MATCH(E246,'Instrument List'!A:A,0))-0)),"")</f>
        <v/>
      </c>
      <c r="BA246" s="192" t="str">
        <f ca="1">IF(ISNUMBER(A246),INDIRECT(CONCATENATE("'Instrument List'!E",(MATCH(E246,'Instrument List'!A:A,0))-0)),"")</f>
        <v/>
      </c>
      <c r="BB246" s="193" t="str">
        <f t="shared" si="124"/>
        <v/>
      </c>
      <c r="BC246" s="193" t="str">
        <f t="shared" si="125"/>
        <v/>
      </c>
      <c r="BD246" s="193" t="str">
        <f ca="1">IF(ISNUMBER(A246),INDIRECT(CONCATENATE("'Instrument List'!F",(MATCH(E246,'Instrument List'!A:A,0))-0)),"")</f>
        <v/>
      </c>
    </row>
    <row r="247" spans="1:56">
      <c r="A247" s="220" t="str">
        <f t="shared" si="105"/>
        <v/>
      </c>
      <c r="B247" s="221"/>
      <c r="C247" s="222"/>
      <c r="D247" s="169"/>
      <c r="E247" s="169"/>
      <c r="F247" s="169"/>
      <c r="G247" s="202"/>
      <c r="H247" s="217"/>
      <c r="I247" s="212"/>
      <c r="J247" s="206"/>
      <c r="K247" s="212"/>
      <c r="L247" s="206"/>
      <c r="M247" s="212"/>
      <c r="N247" s="206"/>
      <c r="O247" s="170" t="str">
        <f t="shared" si="106"/>
        <v/>
      </c>
      <c r="P247" s="171"/>
      <c r="Q247" s="171"/>
      <c r="R247" s="171"/>
      <c r="S247" s="172" t="str">
        <f t="shared" si="107"/>
        <v/>
      </c>
      <c r="T247" s="172" t="str">
        <f t="shared" si="108"/>
        <v/>
      </c>
      <c r="U247" s="171"/>
      <c r="V247" s="171"/>
      <c r="W247" s="173" t="str">
        <f t="shared" si="109"/>
        <v/>
      </c>
      <c r="X247" s="173" t="str">
        <f t="shared" si="110"/>
        <v/>
      </c>
      <c r="Y247" s="173" t="str">
        <f t="shared" si="111"/>
        <v/>
      </c>
      <c r="Z247" s="171"/>
      <c r="AA247" s="171"/>
      <c r="AB247" s="171"/>
      <c r="AC247" s="172" t="str">
        <f t="shared" si="112"/>
        <v/>
      </c>
      <c r="AD247" s="172" t="str">
        <f t="shared" si="113"/>
        <v/>
      </c>
      <c r="AE247" s="174"/>
      <c r="AF247" s="175" t="str">
        <f t="shared" si="114"/>
        <v/>
      </c>
      <c r="AG247" s="169"/>
      <c r="AH247" s="171"/>
      <c r="AI247" s="171"/>
      <c r="AJ247" s="169"/>
      <c r="AK247" s="176" t="str">
        <f t="shared" si="115"/>
        <v/>
      </c>
      <c r="AL247" s="176" t="str">
        <f t="shared" si="116"/>
        <v/>
      </c>
      <c r="AM247" s="176" t="str">
        <f t="shared" si="117"/>
        <v/>
      </c>
      <c r="AN247" s="359" t="str">
        <f>IF(Overview!$K$17='Internal Calcs'!$P$22,IF(AK247="","",AK247),IF(Overview!$K$17='Internal Calcs'!$P$23,IF(AK247="","",AK247),IF(ISNUMBER(A247),(IF(F247="Short",G247-H247,H247-G247)*AZ247-AX247),"")))</f>
        <v/>
      </c>
      <c r="AO247" s="401" t="str">
        <f>IF(Overview!$K$17='Internal Calcs'!$P$22,IF(AL247="","",AL247),IF(Overview!$K$17='Internal Calcs'!$P$23,IF(AL247="","",AL247),IF(ISNUMBER(A247),IF(AL247="",(IF(F247="Short",G247-H247,H247-G247)*AZ247-AX247),(IF(F247="Short",G247-J247,J247-G247)*AZ247-AX247)),"")))</f>
        <v/>
      </c>
      <c r="AP247" s="359" t="str">
        <f>IF(Overview!$K$17='Internal Calcs'!$P$22,"",IF(Overview!$K$17='Internal Calcs'!$P$23,IF(AM247="","",AM247),IF(ISNUMBER(A247),IF(AM247="",(IF(F247="Short",G247-H247,H247-G247)*AZ247-AX247),(IF(F247="Short",G247-L247,L247-G247)*AZ247-AX247)),"")))</f>
        <v/>
      </c>
      <c r="AQ247" s="176" t="str">
        <f t="shared" si="118"/>
        <v/>
      </c>
      <c r="AR247" s="176" t="str">
        <f t="shared" si="119"/>
        <v/>
      </c>
      <c r="AS247" s="176" t="str">
        <f t="shared" si="120"/>
        <v/>
      </c>
      <c r="AT247" s="176" t="str">
        <f>IF(ISNUMBER(A247),MAX($AS$2:AS247)-AS247,"")</f>
        <v/>
      </c>
      <c r="AU247" s="177" t="str">
        <f t="shared" si="121"/>
        <v/>
      </c>
      <c r="AV247" s="178" t="str">
        <f t="shared" si="122"/>
        <v/>
      </c>
      <c r="AW247" s="178" t="str">
        <f t="shared" si="123"/>
        <v/>
      </c>
      <c r="AX247" s="179" t="str">
        <f ca="1">IF(ISNUMBER($A247),INDIRECT(CONCATENATE("'Instrument List'!B",(MATCH(E247,'Instrument List'!A:A,0))-0)),"")</f>
        <v/>
      </c>
      <c r="AY247" s="179" t="str">
        <f ca="1">IF(ISNUMBER($A247),INDIRECT(CONCATENATE("'Instrument List'!D",(MATCH(E247,'Instrument List'!A:A,0))-0)),"")</f>
        <v/>
      </c>
      <c r="AZ247" s="179" t="str">
        <f ca="1">IF(ISNUMBER($A247),INDIRECT(CONCATENATE("'Instrument List'!C",(MATCH(E247,'Instrument List'!A:A,0))-0)),"")</f>
        <v/>
      </c>
      <c r="BA247" s="180" t="str">
        <f ca="1">IF(ISNUMBER(A247),INDIRECT(CONCATENATE("'Instrument List'!E",(MATCH(E247,'Instrument List'!A:A,0))-0)),"")</f>
        <v/>
      </c>
      <c r="BB247" s="181" t="str">
        <f t="shared" si="124"/>
        <v/>
      </c>
      <c r="BC247" s="181" t="str">
        <f t="shared" si="125"/>
        <v/>
      </c>
      <c r="BD247" s="181" t="str">
        <f ca="1">IF(ISNUMBER(A247),INDIRECT(CONCATENATE("'Instrument List'!F",(MATCH(E247,'Instrument List'!A:A,0))-0)),"")</f>
        <v/>
      </c>
    </row>
    <row r="248" spans="1:56">
      <c r="A248" s="223" t="str">
        <f t="shared" si="105"/>
        <v/>
      </c>
      <c r="B248" s="224"/>
      <c r="C248" s="225"/>
      <c r="D248" s="182"/>
      <c r="E248" s="182"/>
      <c r="F248" s="182"/>
      <c r="G248" s="203"/>
      <c r="H248" s="218"/>
      <c r="I248" s="213"/>
      <c r="J248" s="207"/>
      <c r="K248" s="213"/>
      <c r="L248" s="207"/>
      <c r="M248" s="213"/>
      <c r="N248" s="207"/>
      <c r="O248" s="183" t="str">
        <f t="shared" si="106"/>
        <v/>
      </c>
      <c r="P248" s="184"/>
      <c r="Q248" s="184"/>
      <c r="R248" s="275"/>
      <c r="S248" s="185" t="str">
        <f t="shared" si="107"/>
        <v/>
      </c>
      <c r="T248" s="185" t="str">
        <f t="shared" si="108"/>
        <v/>
      </c>
      <c r="U248" s="275"/>
      <c r="V248" s="275"/>
      <c r="W248" s="276" t="str">
        <f t="shared" si="109"/>
        <v/>
      </c>
      <c r="X248" s="276" t="str">
        <f t="shared" si="110"/>
        <v/>
      </c>
      <c r="Y248" s="276" t="str">
        <f t="shared" si="111"/>
        <v/>
      </c>
      <c r="Z248" s="275"/>
      <c r="AA248" s="184"/>
      <c r="AB248" s="184"/>
      <c r="AC248" s="185" t="str">
        <f t="shared" si="112"/>
        <v/>
      </c>
      <c r="AD248" s="185" t="str">
        <f t="shared" si="113"/>
        <v/>
      </c>
      <c r="AE248" s="186"/>
      <c r="AF248" s="187" t="str">
        <f t="shared" si="114"/>
        <v/>
      </c>
      <c r="AG248" s="182"/>
      <c r="AH248" s="184"/>
      <c r="AI248" s="184"/>
      <c r="AJ248" s="182"/>
      <c r="AK248" s="188" t="str">
        <f t="shared" si="115"/>
        <v/>
      </c>
      <c r="AL248" s="188" t="str">
        <f t="shared" si="116"/>
        <v/>
      </c>
      <c r="AM248" s="188" t="str">
        <f t="shared" si="117"/>
        <v/>
      </c>
      <c r="AN248" s="359" t="str">
        <f>IF(Overview!$K$17='Internal Calcs'!$P$22,IF(AK248="","",AK248),IF(Overview!$K$17='Internal Calcs'!$P$23,IF(AK248="","",AK248),IF(ISNUMBER(A248),(IF(F248="Short",G248-H248,H248-G248)*AZ248-AX248),"")))</f>
        <v/>
      </c>
      <c r="AO248" s="401" t="str">
        <f>IF(Overview!$K$17='Internal Calcs'!$P$22,IF(AL248="","",AL248),IF(Overview!$K$17='Internal Calcs'!$P$23,IF(AL248="","",AL248),IF(ISNUMBER(A248),IF(AL248="",(IF(F248="Short",G248-H248,H248-G248)*AZ248-AX248),(IF(F248="Short",G248-J248,J248-G248)*AZ248-AX248)),"")))</f>
        <v/>
      </c>
      <c r="AP248" s="359" t="str">
        <f>IF(Overview!$K$17='Internal Calcs'!$P$22,"",IF(Overview!$K$17='Internal Calcs'!$P$23,IF(AM248="","",AM248),IF(ISNUMBER(A248),IF(AM248="",(IF(F248="Short",G248-H248,H248-G248)*AZ248-AX248),(IF(F248="Short",G248-L248,L248-G248)*AZ248-AX248)),"")))</f>
        <v/>
      </c>
      <c r="AQ248" s="188" t="str">
        <f t="shared" si="118"/>
        <v/>
      </c>
      <c r="AR248" s="188" t="str">
        <f t="shared" si="119"/>
        <v/>
      </c>
      <c r="AS248" s="188" t="str">
        <f t="shared" si="120"/>
        <v/>
      </c>
      <c r="AT248" s="188" t="str">
        <f>IF(ISNUMBER(A248),MAX($AS$2:AS248)-AS248,"")</f>
        <v/>
      </c>
      <c r="AU248" s="189" t="str">
        <f t="shared" si="121"/>
        <v/>
      </c>
      <c r="AV248" s="190" t="str">
        <f t="shared" si="122"/>
        <v/>
      </c>
      <c r="AW248" s="190" t="str">
        <f t="shared" si="123"/>
        <v/>
      </c>
      <c r="AX248" s="191" t="str">
        <f ca="1">IF(ISNUMBER($A248),INDIRECT(CONCATENATE("'Instrument List'!B",(MATCH(E248,'Instrument List'!A:A,0))-0)),"")</f>
        <v/>
      </c>
      <c r="AY248" s="191" t="str">
        <f ca="1">IF(ISNUMBER($A248),INDIRECT(CONCATENATE("'Instrument List'!D",(MATCH(E248,'Instrument List'!A:A,0))-0)),"")</f>
        <v/>
      </c>
      <c r="AZ248" s="191" t="str">
        <f ca="1">IF(ISNUMBER($A248),INDIRECT(CONCATENATE("'Instrument List'!C",(MATCH(E248,'Instrument List'!A:A,0))-0)),"")</f>
        <v/>
      </c>
      <c r="BA248" s="192" t="str">
        <f ca="1">IF(ISNUMBER(A248),INDIRECT(CONCATENATE("'Instrument List'!E",(MATCH(E248,'Instrument List'!A:A,0))-0)),"")</f>
        <v/>
      </c>
      <c r="BB248" s="193" t="str">
        <f t="shared" si="124"/>
        <v/>
      </c>
      <c r="BC248" s="193" t="str">
        <f t="shared" si="125"/>
        <v/>
      </c>
      <c r="BD248" s="193" t="str">
        <f ca="1">IF(ISNUMBER(A248),INDIRECT(CONCATENATE("'Instrument List'!F",(MATCH(E248,'Instrument List'!A:A,0))-0)),"")</f>
        <v/>
      </c>
    </row>
    <row r="249" spans="1:56">
      <c r="A249" s="220" t="str">
        <f t="shared" si="105"/>
        <v/>
      </c>
      <c r="B249" s="221"/>
      <c r="C249" s="222"/>
      <c r="D249" s="169"/>
      <c r="E249" s="169"/>
      <c r="F249" s="169"/>
      <c r="G249" s="202"/>
      <c r="H249" s="217"/>
      <c r="I249" s="212"/>
      <c r="J249" s="206"/>
      <c r="K249" s="212"/>
      <c r="L249" s="206"/>
      <c r="M249" s="212"/>
      <c r="N249" s="206"/>
      <c r="O249" s="170" t="str">
        <f t="shared" si="106"/>
        <v/>
      </c>
      <c r="P249" s="171"/>
      <c r="Q249" s="171"/>
      <c r="R249" s="171"/>
      <c r="S249" s="172" t="str">
        <f t="shared" si="107"/>
        <v/>
      </c>
      <c r="T249" s="172" t="str">
        <f t="shared" si="108"/>
        <v/>
      </c>
      <c r="U249" s="171"/>
      <c r="V249" s="171"/>
      <c r="W249" s="173" t="str">
        <f t="shared" si="109"/>
        <v/>
      </c>
      <c r="X249" s="173" t="str">
        <f t="shared" si="110"/>
        <v/>
      </c>
      <c r="Y249" s="173" t="str">
        <f t="shared" si="111"/>
        <v/>
      </c>
      <c r="Z249" s="171"/>
      <c r="AA249" s="171"/>
      <c r="AB249" s="171"/>
      <c r="AC249" s="172" t="str">
        <f t="shared" si="112"/>
        <v/>
      </c>
      <c r="AD249" s="172" t="str">
        <f t="shared" si="113"/>
        <v/>
      </c>
      <c r="AE249" s="174"/>
      <c r="AF249" s="175" t="str">
        <f t="shared" si="114"/>
        <v/>
      </c>
      <c r="AG249" s="169"/>
      <c r="AH249" s="171"/>
      <c r="AI249" s="171"/>
      <c r="AJ249" s="169"/>
      <c r="AK249" s="176" t="str">
        <f t="shared" si="115"/>
        <v/>
      </c>
      <c r="AL249" s="176" t="str">
        <f t="shared" si="116"/>
        <v/>
      </c>
      <c r="AM249" s="176" t="str">
        <f t="shared" si="117"/>
        <v/>
      </c>
      <c r="AN249" s="359" t="str">
        <f>IF(Overview!$K$17='Internal Calcs'!$P$22,IF(AK249="","",AK249),IF(Overview!$K$17='Internal Calcs'!$P$23,IF(AK249="","",AK249),IF(ISNUMBER(A249),(IF(F249="Short",G249-H249,H249-G249)*AZ249-AX249),"")))</f>
        <v/>
      </c>
      <c r="AO249" s="401" t="str">
        <f>IF(Overview!$K$17='Internal Calcs'!$P$22,IF(AL249="","",AL249),IF(Overview!$K$17='Internal Calcs'!$P$23,IF(AL249="","",AL249),IF(ISNUMBER(A249),IF(AL249="",(IF(F249="Short",G249-H249,H249-G249)*AZ249-AX249),(IF(F249="Short",G249-J249,J249-G249)*AZ249-AX249)),"")))</f>
        <v/>
      </c>
      <c r="AP249" s="359" t="str">
        <f>IF(Overview!$K$17='Internal Calcs'!$P$22,"",IF(Overview!$K$17='Internal Calcs'!$P$23,IF(AM249="","",AM249),IF(ISNUMBER(A249),IF(AM249="",(IF(F249="Short",G249-H249,H249-G249)*AZ249-AX249),(IF(F249="Short",G249-L249,L249-G249)*AZ249-AX249)),"")))</f>
        <v/>
      </c>
      <c r="AQ249" s="176" t="str">
        <f t="shared" si="118"/>
        <v/>
      </c>
      <c r="AR249" s="176" t="str">
        <f t="shared" si="119"/>
        <v/>
      </c>
      <c r="AS249" s="176" t="str">
        <f t="shared" si="120"/>
        <v/>
      </c>
      <c r="AT249" s="176" t="str">
        <f>IF(ISNUMBER(A249),MAX($AS$2:AS249)-AS249,"")</f>
        <v/>
      </c>
      <c r="AU249" s="177" t="str">
        <f t="shared" si="121"/>
        <v/>
      </c>
      <c r="AV249" s="178" t="str">
        <f t="shared" si="122"/>
        <v/>
      </c>
      <c r="AW249" s="178" t="str">
        <f t="shared" si="123"/>
        <v/>
      </c>
      <c r="AX249" s="179" t="str">
        <f ca="1">IF(ISNUMBER($A249),INDIRECT(CONCATENATE("'Instrument List'!B",(MATCH(E249,'Instrument List'!A:A,0))-0)),"")</f>
        <v/>
      </c>
      <c r="AY249" s="179" t="str">
        <f ca="1">IF(ISNUMBER($A249),INDIRECT(CONCATENATE("'Instrument List'!D",(MATCH(E249,'Instrument List'!A:A,0))-0)),"")</f>
        <v/>
      </c>
      <c r="AZ249" s="179" t="str">
        <f ca="1">IF(ISNUMBER($A249),INDIRECT(CONCATENATE("'Instrument List'!C",(MATCH(E249,'Instrument List'!A:A,0))-0)),"")</f>
        <v/>
      </c>
      <c r="BA249" s="180" t="str">
        <f ca="1">IF(ISNUMBER(A249),INDIRECT(CONCATENATE("'Instrument List'!E",(MATCH(E249,'Instrument List'!A:A,0))-0)),"")</f>
        <v/>
      </c>
      <c r="BB249" s="181" t="str">
        <f t="shared" si="124"/>
        <v/>
      </c>
      <c r="BC249" s="181" t="str">
        <f t="shared" si="125"/>
        <v/>
      </c>
      <c r="BD249" s="181" t="str">
        <f ca="1">IF(ISNUMBER(A249),INDIRECT(CONCATENATE("'Instrument List'!F",(MATCH(E249,'Instrument List'!A:A,0))-0)),"")</f>
        <v/>
      </c>
    </row>
    <row r="250" spans="1:56">
      <c r="A250" s="223" t="str">
        <f t="shared" si="105"/>
        <v/>
      </c>
      <c r="B250" s="224"/>
      <c r="C250" s="225"/>
      <c r="D250" s="182"/>
      <c r="E250" s="182"/>
      <c r="F250" s="182"/>
      <c r="G250" s="203"/>
      <c r="H250" s="218"/>
      <c r="I250" s="213"/>
      <c r="J250" s="207"/>
      <c r="K250" s="213"/>
      <c r="L250" s="207"/>
      <c r="M250" s="213"/>
      <c r="N250" s="207"/>
      <c r="O250" s="183" t="str">
        <f t="shared" si="106"/>
        <v/>
      </c>
      <c r="P250" s="184"/>
      <c r="Q250" s="184"/>
      <c r="R250" s="275"/>
      <c r="S250" s="185" t="str">
        <f t="shared" si="107"/>
        <v/>
      </c>
      <c r="T250" s="185" t="str">
        <f t="shared" si="108"/>
        <v/>
      </c>
      <c r="U250" s="275"/>
      <c r="V250" s="275"/>
      <c r="W250" s="276" t="str">
        <f t="shared" si="109"/>
        <v/>
      </c>
      <c r="X250" s="276" t="str">
        <f t="shared" si="110"/>
        <v/>
      </c>
      <c r="Y250" s="276" t="str">
        <f t="shared" si="111"/>
        <v/>
      </c>
      <c r="Z250" s="275"/>
      <c r="AA250" s="184"/>
      <c r="AB250" s="184"/>
      <c r="AC250" s="185" t="str">
        <f t="shared" si="112"/>
        <v/>
      </c>
      <c r="AD250" s="185" t="str">
        <f t="shared" si="113"/>
        <v/>
      </c>
      <c r="AE250" s="186"/>
      <c r="AF250" s="187" t="str">
        <f t="shared" si="114"/>
        <v/>
      </c>
      <c r="AG250" s="182"/>
      <c r="AH250" s="184"/>
      <c r="AI250" s="184"/>
      <c r="AJ250" s="182"/>
      <c r="AK250" s="188" t="str">
        <f t="shared" si="115"/>
        <v/>
      </c>
      <c r="AL250" s="188" t="str">
        <f t="shared" si="116"/>
        <v/>
      </c>
      <c r="AM250" s="188" t="str">
        <f t="shared" si="117"/>
        <v/>
      </c>
      <c r="AN250" s="359" t="str">
        <f>IF(Overview!$K$17='Internal Calcs'!$P$22,IF(AK250="","",AK250),IF(Overview!$K$17='Internal Calcs'!$P$23,IF(AK250="","",AK250),IF(ISNUMBER(A250),(IF(F250="Short",G250-H250,H250-G250)*AZ250-AX250),"")))</f>
        <v/>
      </c>
      <c r="AO250" s="401" t="str">
        <f>IF(Overview!$K$17='Internal Calcs'!$P$22,IF(AL250="","",AL250),IF(Overview!$K$17='Internal Calcs'!$P$23,IF(AL250="","",AL250),IF(ISNUMBER(A250),IF(AL250="",(IF(F250="Short",G250-H250,H250-G250)*AZ250-AX250),(IF(F250="Short",G250-J250,J250-G250)*AZ250-AX250)),"")))</f>
        <v/>
      </c>
      <c r="AP250" s="359" t="str">
        <f>IF(Overview!$K$17='Internal Calcs'!$P$22,"",IF(Overview!$K$17='Internal Calcs'!$P$23,IF(AM250="","",AM250),IF(ISNUMBER(A250),IF(AM250="",(IF(F250="Short",G250-H250,H250-G250)*AZ250-AX250),(IF(F250="Short",G250-L250,L250-G250)*AZ250-AX250)),"")))</f>
        <v/>
      </c>
      <c r="AQ250" s="188" t="str">
        <f t="shared" si="118"/>
        <v/>
      </c>
      <c r="AR250" s="188" t="str">
        <f t="shared" si="119"/>
        <v/>
      </c>
      <c r="AS250" s="188" t="str">
        <f t="shared" si="120"/>
        <v/>
      </c>
      <c r="AT250" s="188" t="str">
        <f>IF(ISNUMBER(A250),MAX($AS$2:AS250)-AS250,"")</f>
        <v/>
      </c>
      <c r="AU250" s="189" t="str">
        <f t="shared" si="121"/>
        <v/>
      </c>
      <c r="AV250" s="190" t="str">
        <f t="shared" si="122"/>
        <v/>
      </c>
      <c r="AW250" s="190" t="str">
        <f t="shared" si="123"/>
        <v/>
      </c>
      <c r="AX250" s="191" t="str">
        <f ca="1">IF(ISNUMBER($A250),INDIRECT(CONCATENATE("'Instrument List'!B",(MATCH(E250,'Instrument List'!A:A,0))-0)),"")</f>
        <v/>
      </c>
      <c r="AY250" s="191" t="str">
        <f ca="1">IF(ISNUMBER($A250),INDIRECT(CONCATENATE("'Instrument List'!D",(MATCH(E250,'Instrument List'!A:A,0))-0)),"")</f>
        <v/>
      </c>
      <c r="AZ250" s="191" t="str">
        <f ca="1">IF(ISNUMBER($A250),INDIRECT(CONCATENATE("'Instrument List'!C",(MATCH(E250,'Instrument List'!A:A,0))-0)),"")</f>
        <v/>
      </c>
      <c r="BA250" s="192" t="str">
        <f ca="1">IF(ISNUMBER(A250),INDIRECT(CONCATENATE("'Instrument List'!E",(MATCH(E250,'Instrument List'!A:A,0))-0)),"")</f>
        <v/>
      </c>
      <c r="BB250" s="193" t="str">
        <f t="shared" si="124"/>
        <v/>
      </c>
      <c r="BC250" s="193" t="str">
        <f t="shared" si="125"/>
        <v/>
      </c>
      <c r="BD250" s="193" t="str">
        <f ca="1">IF(ISNUMBER(A250),INDIRECT(CONCATENATE("'Instrument List'!F",(MATCH(E250,'Instrument List'!A:A,0))-0)),"")</f>
        <v/>
      </c>
    </row>
    <row r="251" spans="1:56">
      <c r="A251" s="220" t="str">
        <f t="shared" si="105"/>
        <v/>
      </c>
      <c r="B251" s="221"/>
      <c r="C251" s="222"/>
      <c r="D251" s="169"/>
      <c r="E251" s="169"/>
      <c r="F251" s="169"/>
      <c r="G251" s="202"/>
      <c r="H251" s="217"/>
      <c r="I251" s="212"/>
      <c r="J251" s="206"/>
      <c r="K251" s="212"/>
      <c r="L251" s="206"/>
      <c r="M251" s="212"/>
      <c r="N251" s="206"/>
      <c r="O251" s="170" t="str">
        <f t="shared" si="106"/>
        <v/>
      </c>
      <c r="P251" s="171"/>
      <c r="Q251" s="171"/>
      <c r="R251" s="171"/>
      <c r="S251" s="172" t="str">
        <f t="shared" si="107"/>
        <v/>
      </c>
      <c r="T251" s="172" t="str">
        <f t="shared" si="108"/>
        <v/>
      </c>
      <c r="U251" s="171"/>
      <c r="V251" s="171"/>
      <c r="W251" s="173" t="str">
        <f t="shared" si="109"/>
        <v/>
      </c>
      <c r="X251" s="173" t="str">
        <f t="shared" si="110"/>
        <v/>
      </c>
      <c r="Y251" s="173" t="str">
        <f t="shared" si="111"/>
        <v/>
      </c>
      <c r="Z251" s="171"/>
      <c r="AA251" s="171"/>
      <c r="AB251" s="171"/>
      <c r="AC251" s="172" t="str">
        <f t="shared" si="112"/>
        <v/>
      </c>
      <c r="AD251" s="172" t="str">
        <f t="shared" si="113"/>
        <v/>
      </c>
      <c r="AE251" s="174"/>
      <c r="AF251" s="175" t="str">
        <f t="shared" si="114"/>
        <v/>
      </c>
      <c r="AG251" s="169"/>
      <c r="AH251" s="171"/>
      <c r="AI251" s="171"/>
      <c r="AJ251" s="169"/>
      <c r="AK251" s="176" t="str">
        <f t="shared" si="115"/>
        <v/>
      </c>
      <c r="AL251" s="176" t="str">
        <f t="shared" si="116"/>
        <v/>
      </c>
      <c r="AM251" s="176" t="str">
        <f t="shared" si="117"/>
        <v/>
      </c>
      <c r="AN251" s="359" t="str">
        <f>IF(Overview!$K$17='Internal Calcs'!$P$22,IF(AK251="","",AK251),IF(Overview!$K$17='Internal Calcs'!$P$23,IF(AK251="","",AK251),IF(ISNUMBER(A251),(IF(F251="Short",G251-H251,H251-G251)*AZ251-AX251),"")))</f>
        <v/>
      </c>
      <c r="AO251" s="401" t="str">
        <f>IF(Overview!$K$17='Internal Calcs'!$P$22,IF(AL251="","",AL251),IF(Overview!$K$17='Internal Calcs'!$P$23,IF(AL251="","",AL251),IF(ISNUMBER(A251),IF(AL251="",(IF(F251="Short",G251-H251,H251-G251)*AZ251-AX251),(IF(F251="Short",G251-J251,J251-G251)*AZ251-AX251)),"")))</f>
        <v/>
      </c>
      <c r="AP251" s="359" t="str">
        <f>IF(Overview!$K$17='Internal Calcs'!$P$22,"",IF(Overview!$K$17='Internal Calcs'!$P$23,IF(AM251="","",AM251),IF(ISNUMBER(A251),IF(AM251="",(IF(F251="Short",G251-H251,H251-G251)*AZ251-AX251),(IF(F251="Short",G251-L251,L251-G251)*AZ251-AX251)),"")))</f>
        <v/>
      </c>
      <c r="AQ251" s="176" t="str">
        <f t="shared" si="118"/>
        <v/>
      </c>
      <c r="AR251" s="176" t="str">
        <f t="shared" si="119"/>
        <v/>
      </c>
      <c r="AS251" s="176" t="str">
        <f t="shared" si="120"/>
        <v/>
      </c>
      <c r="AT251" s="176" t="str">
        <f>IF(ISNUMBER(A251),MAX($AS$2:AS251)-AS251,"")</f>
        <v/>
      </c>
      <c r="AU251" s="177" t="str">
        <f t="shared" si="121"/>
        <v/>
      </c>
      <c r="AV251" s="178" t="str">
        <f t="shared" si="122"/>
        <v/>
      </c>
      <c r="AW251" s="178" t="str">
        <f t="shared" si="123"/>
        <v/>
      </c>
      <c r="AX251" s="179" t="str">
        <f ca="1">IF(ISNUMBER($A251),INDIRECT(CONCATENATE("'Instrument List'!B",(MATCH(E251,'Instrument List'!A:A,0))-0)),"")</f>
        <v/>
      </c>
      <c r="AY251" s="179" t="str">
        <f ca="1">IF(ISNUMBER($A251),INDIRECT(CONCATENATE("'Instrument List'!D",(MATCH(E251,'Instrument List'!A:A,0))-0)),"")</f>
        <v/>
      </c>
      <c r="AZ251" s="179" t="str">
        <f ca="1">IF(ISNUMBER($A251),INDIRECT(CONCATENATE("'Instrument List'!C",(MATCH(E251,'Instrument List'!A:A,0))-0)),"")</f>
        <v/>
      </c>
      <c r="BA251" s="180" t="str">
        <f ca="1">IF(ISNUMBER(A251),INDIRECT(CONCATENATE("'Instrument List'!E",(MATCH(E251,'Instrument List'!A:A,0))-0)),"")</f>
        <v/>
      </c>
      <c r="BB251" s="181" t="str">
        <f t="shared" si="124"/>
        <v/>
      </c>
      <c r="BC251" s="181" t="str">
        <f t="shared" si="125"/>
        <v/>
      </c>
      <c r="BD251" s="181" t="str">
        <f ca="1">IF(ISNUMBER(A251),INDIRECT(CONCATENATE("'Instrument List'!F",(MATCH(E251,'Instrument List'!A:A,0))-0)),"")</f>
        <v/>
      </c>
    </row>
    <row r="252" spans="1:56">
      <c r="A252" s="223" t="str">
        <f t="shared" si="105"/>
        <v/>
      </c>
      <c r="B252" s="224"/>
      <c r="C252" s="225"/>
      <c r="D252" s="182"/>
      <c r="E252" s="182"/>
      <c r="F252" s="182"/>
      <c r="G252" s="203"/>
      <c r="H252" s="218"/>
      <c r="I252" s="213"/>
      <c r="J252" s="207"/>
      <c r="K252" s="213"/>
      <c r="L252" s="207"/>
      <c r="M252" s="213"/>
      <c r="N252" s="207"/>
      <c r="O252" s="183" t="str">
        <f t="shared" si="106"/>
        <v/>
      </c>
      <c r="P252" s="184"/>
      <c r="Q252" s="184"/>
      <c r="R252" s="275"/>
      <c r="S252" s="185" t="str">
        <f t="shared" si="107"/>
        <v/>
      </c>
      <c r="T252" s="185" t="str">
        <f t="shared" si="108"/>
        <v/>
      </c>
      <c r="U252" s="275"/>
      <c r="V252" s="275"/>
      <c r="W252" s="276" t="str">
        <f t="shared" si="109"/>
        <v/>
      </c>
      <c r="X252" s="276" t="str">
        <f t="shared" si="110"/>
        <v/>
      </c>
      <c r="Y252" s="276" t="str">
        <f t="shared" si="111"/>
        <v/>
      </c>
      <c r="Z252" s="275"/>
      <c r="AA252" s="184"/>
      <c r="AB252" s="184"/>
      <c r="AC252" s="185" t="str">
        <f t="shared" si="112"/>
        <v/>
      </c>
      <c r="AD252" s="185" t="str">
        <f t="shared" si="113"/>
        <v/>
      </c>
      <c r="AE252" s="186"/>
      <c r="AF252" s="187" t="str">
        <f t="shared" si="114"/>
        <v/>
      </c>
      <c r="AG252" s="182"/>
      <c r="AH252" s="184"/>
      <c r="AI252" s="184"/>
      <c r="AJ252" s="182"/>
      <c r="AK252" s="188" t="str">
        <f t="shared" si="115"/>
        <v/>
      </c>
      <c r="AL252" s="188" t="str">
        <f t="shared" si="116"/>
        <v/>
      </c>
      <c r="AM252" s="188" t="str">
        <f t="shared" si="117"/>
        <v/>
      </c>
      <c r="AN252" s="359" t="str">
        <f>IF(Overview!$K$17='Internal Calcs'!$P$22,IF(AK252="","",AK252),IF(Overview!$K$17='Internal Calcs'!$P$23,IF(AK252="","",AK252),IF(ISNUMBER(A252),(IF(F252="Short",G252-H252,H252-G252)*AZ252-AX252),"")))</f>
        <v/>
      </c>
      <c r="AO252" s="401" t="str">
        <f>IF(Overview!$K$17='Internal Calcs'!$P$22,IF(AL252="","",AL252),IF(Overview!$K$17='Internal Calcs'!$P$23,IF(AL252="","",AL252),IF(ISNUMBER(A252),IF(AL252="",(IF(F252="Short",G252-H252,H252-G252)*AZ252-AX252),(IF(F252="Short",G252-J252,J252-G252)*AZ252-AX252)),"")))</f>
        <v/>
      </c>
      <c r="AP252" s="359" t="str">
        <f>IF(Overview!$K$17='Internal Calcs'!$P$22,"",IF(Overview!$K$17='Internal Calcs'!$P$23,IF(AM252="","",AM252),IF(ISNUMBER(A252),IF(AM252="",(IF(F252="Short",G252-H252,H252-G252)*AZ252-AX252),(IF(F252="Short",G252-L252,L252-G252)*AZ252-AX252)),"")))</f>
        <v/>
      </c>
      <c r="AQ252" s="188" t="str">
        <f t="shared" si="118"/>
        <v/>
      </c>
      <c r="AR252" s="188" t="str">
        <f t="shared" si="119"/>
        <v/>
      </c>
      <c r="AS252" s="188" t="str">
        <f t="shared" si="120"/>
        <v/>
      </c>
      <c r="AT252" s="188" t="str">
        <f>IF(ISNUMBER(A252),MAX($AS$2:AS252)-AS252,"")</f>
        <v/>
      </c>
      <c r="AU252" s="189" t="str">
        <f t="shared" si="121"/>
        <v/>
      </c>
      <c r="AV252" s="190" t="str">
        <f t="shared" si="122"/>
        <v/>
      </c>
      <c r="AW252" s="190" t="str">
        <f t="shared" si="123"/>
        <v/>
      </c>
      <c r="AX252" s="191" t="str">
        <f ca="1">IF(ISNUMBER($A252),INDIRECT(CONCATENATE("'Instrument List'!B",(MATCH(E252,'Instrument List'!A:A,0))-0)),"")</f>
        <v/>
      </c>
      <c r="AY252" s="191" t="str">
        <f ca="1">IF(ISNUMBER($A252),INDIRECT(CONCATENATE("'Instrument List'!D",(MATCH(E252,'Instrument List'!A:A,0))-0)),"")</f>
        <v/>
      </c>
      <c r="AZ252" s="191" t="str">
        <f ca="1">IF(ISNUMBER($A252),INDIRECT(CONCATENATE("'Instrument List'!C",(MATCH(E252,'Instrument List'!A:A,0))-0)),"")</f>
        <v/>
      </c>
      <c r="BA252" s="192" t="str">
        <f ca="1">IF(ISNUMBER(A252),INDIRECT(CONCATENATE("'Instrument List'!E",(MATCH(E252,'Instrument List'!A:A,0))-0)),"")</f>
        <v/>
      </c>
      <c r="BB252" s="193" t="str">
        <f t="shared" si="124"/>
        <v/>
      </c>
      <c r="BC252" s="193" t="str">
        <f t="shared" si="125"/>
        <v/>
      </c>
      <c r="BD252" s="193" t="str">
        <f ca="1">IF(ISNUMBER(A252),INDIRECT(CONCATENATE("'Instrument List'!F",(MATCH(E252,'Instrument List'!A:A,0))-0)),"")</f>
        <v/>
      </c>
    </row>
    <row r="253" spans="1:56">
      <c r="A253" s="220" t="str">
        <f t="shared" si="105"/>
        <v/>
      </c>
      <c r="B253" s="221"/>
      <c r="C253" s="222"/>
      <c r="D253" s="169"/>
      <c r="E253" s="169"/>
      <c r="F253" s="169"/>
      <c r="G253" s="202"/>
      <c r="H253" s="217"/>
      <c r="I253" s="212"/>
      <c r="J253" s="206"/>
      <c r="K253" s="212"/>
      <c r="L253" s="206"/>
      <c r="M253" s="212"/>
      <c r="N253" s="206"/>
      <c r="O253" s="170" t="str">
        <f t="shared" si="106"/>
        <v/>
      </c>
      <c r="P253" s="171"/>
      <c r="Q253" s="171"/>
      <c r="R253" s="171"/>
      <c r="S253" s="172" t="str">
        <f t="shared" si="107"/>
        <v/>
      </c>
      <c r="T253" s="172" t="str">
        <f t="shared" si="108"/>
        <v/>
      </c>
      <c r="U253" s="171"/>
      <c r="V253" s="171"/>
      <c r="W253" s="173" t="str">
        <f t="shared" si="109"/>
        <v/>
      </c>
      <c r="X253" s="173" t="str">
        <f t="shared" si="110"/>
        <v/>
      </c>
      <c r="Y253" s="173" t="str">
        <f t="shared" si="111"/>
        <v/>
      </c>
      <c r="Z253" s="171"/>
      <c r="AA253" s="171"/>
      <c r="AB253" s="171"/>
      <c r="AC253" s="172" t="str">
        <f t="shared" si="112"/>
        <v/>
      </c>
      <c r="AD253" s="172" t="str">
        <f t="shared" si="113"/>
        <v/>
      </c>
      <c r="AE253" s="174"/>
      <c r="AF253" s="175" t="str">
        <f t="shared" si="114"/>
        <v/>
      </c>
      <c r="AG253" s="169"/>
      <c r="AH253" s="171"/>
      <c r="AI253" s="171"/>
      <c r="AJ253" s="169"/>
      <c r="AK253" s="176" t="str">
        <f t="shared" si="115"/>
        <v/>
      </c>
      <c r="AL253" s="176" t="str">
        <f t="shared" si="116"/>
        <v/>
      </c>
      <c r="AM253" s="176" t="str">
        <f t="shared" si="117"/>
        <v/>
      </c>
      <c r="AN253" s="359" t="str">
        <f>IF(Overview!$K$17='Internal Calcs'!$P$22,IF(AK253="","",AK253),IF(Overview!$K$17='Internal Calcs'!$P$23,IF(AK253="","",AK253),IF(ISNUMBER(A253),(IF(F253="Short",G253-H253,H253-G253)*AZ253-AX253),"")))</f>
        <v/>
      </c>
      <c r="AO253" s="401" t="str">
        <f>IF(Overview!$K$17='Internal Calcs'!$P$22,IF(AL253="","",AL253),IF(Overview!$K$17='Internal Calcs'!$P$23,IF(AL253="","",AL253),IF(ISNUMBER(A253),IF(AL253="",(IF(F253="Short",G253-H253,H253-G253)*AZ253-AX253),(IF(F253="Short",G253-J253,J253-G253)*AZ253-AX253)),"")))</f>
        <v/>
      </c>
      <c r="AP253" s="359" t="str">
        <f>IF(Overview!$K$17='Internal Calcs'!$P$22,"",IF(Overview!$K$17='Internal Calcs'!$P$23,IF(AM253="","",AM253),IF(ISNUMBER(A253),IF(AM253="",(IF(F253="Short",G253-H253,H253-G253)*AZ253-AX253),(IF(F253="Short",G253-L253,L253-G253)*AZ253-AX253)),"")))</f>
        <v/>
      </c>
      <c r="AQ253" s="176" t="str">
        <f t="shared" si="118"/>
        <v/>
      </c>
      <c r="AR253" s="176" t="str">
        <f t="shared" si="119"/>
        <v/>
      </c>
      <c r="AS253" s="176" t="str">
        <f t="shared" si="120"/>
        <v/>
      </c>
      <c r="AT253" s="176" t="str">
        <f>IF(ISNUMBER(A253),MAX($AS$2:AS253)-AS253,"")</f>
        <v/>
      </c>
      <c r="AU253" s="177" t="str">
        <f t="shared" si="121"/>
        <v/>
      </c>
      <c r="AV253" s="178" t="str">
        <f t="shared" si="122"/>
        <v/>
      </c>
      <c r="AW253" s="178" t="str">
        <f t="shared" si="123"/>
        <v/>
      </c>
      <c r="AX253" s="179" t="str">
        <f ca="1">IF(ISNUMBER($A253),INDIRECT(CONCATENATE("'Instrument List'!B",(MATCH(E253,'Instrument List'!A:A,0))-0)),"")</f>
        <v/>
      </c>
      <c r="AY253" s="179" t="str">
        <f ca="1">IF(ISNUMBER($A253),INDIRECT(CONCATENATE("'Instrument List'!D",(MATCH(E253,'Instrument List'!A:A,0))-0)),"")</f>
        <v/>
      </c>
      <c r="AZ253" s="179" t="str">
        <f ca="1">IF(ISNUMBER($A253),INDIRECT(CONCATENATE("'Instrument List'!C",(MATCH(E253,'Instrument List'!A:A,0))-0)),"")</f>
        <v/>
      </c>
      <c r="BA253" s="180" t="str">
        <f ca="1">IF(ISNUMBER(A253),INDIRECT(CONCATENATE("'Instrument List'!E",(MATCH(E253,'Instrument List'!A:A,0))-0)),"")</f>
        <v/>
      </c>
      <c r="BB253" s="181" t="str">
        <f t="shared" si="124"/>
        <v/>
      </c>
      <c r="BC253" s="181" t="str">
        <f t="shared" si="125"/>
        <v/>
      </c>
      <c r="BD253" s="181" t="str">
        <f ca="1">IF(ISNUMBER(A253),INDIRECT(CONCATENATE("'Instrument List'!F",(MATCH(E253,'Instrument List'!A:A,0))-0)),"")</f>
        <v/>
      </c>
    </row>
    <row r="254" spans="1:56">
      <c r="A254" s="223" t="str">
        <f t="shared" si="105"/>
        <v/>
      </c>
      <c r="B254" s="224"/>
      <c r="C254" s="225"/>
      <c r="D254" s="182"/>
      <c r="E254" s="182"/>
      <c r="F254" s="182"/>
      <c r="G254" s="203"/>
      <c r="H254" s="218"/>
      <c r="I254" s="213"/>
      <c r="J254" s="207"/>
      <c r="K254" s="213"/>
      <c r="L254" s="207"/>
      <c r="M254" s="213"/>
      <c r="N254" s="207"/>
      <c r="O254" s="183" t="str">
        <f t="shared" si="106"/>
        <v/>
      </c>
      <c r="P254" s="184"/>
      <c r="Q254" s="184"/>
      <c r="R254" s="275"/>
      <c r="S254" s="185" t="str">
        <f t="shared" si="107"/>
        <v/>
      </c>
      <c r="T254" s="185" t="str">
        <f t="shared" si="108"/>
        <v/>
      </c>
      <c r="U254" s="275"/>
      <c r="V254" s="275"/>
      <c r="W254" s="276" t="str">
        <f t="shared" si="109"/>
        <v/>
      </c>
      <c r="X254" s="276" t="str">
        <f t="shared" si="110"/>
        <v/>
      </c>
      <c r="Y254" s="276" t="str">
        <f t="shared" si="111"/>
        <v/>
      </c>
      <c r="Z254" s="275"/>
      <c r="AA254" s="184"/>
      <c r="AB254" s="184"/>
      <c r="AC254" s="185" t="str">
        <f t="shared" si="112"/>
        <v/>
      </c>
      <c r="AD254" s="185" t="str">
        <f t="shared" si="113"/>
        <v/>
      </c>
      <c r="AE254" s="186"/>
      <c r="AF254" s="187" t="str">
        <f t="shared" si="114"/>
        <v/>
      </c>
      <c r="AG254" s="182"/>
      <c r="AH254" s="184"/>
      <c r="AI254" s="184"/>
      <c r="AJ254" s="182"/>
      <c r="AK254" s="188" t="str">
        <f t="shared" si="115"/>
        <v/>
      </c>
      <c r="AL254" s="188" t="str">
        <f t="shared" si="116"/>
        <v/>
      </c>
      <c r="AM254" s="188" t="str">
        <f t="shared" si="117"/>
        <v/>
      </c>
      <c r="AN254" s="359" t="str">
        <f>IF(Overview!$K$17='Internal Calcs'!$P$22,IF(AK254="","",AK254),IF(Overview!$K$17='Internal Calcs'!$P$23,IF(AK254="","",AK254),IF(ISNUMBER(A254),(IF(F254="Short",G254-H254,H254-G254)*AZ254-AX254),"")))</f>
        <v/>
      </c>
      <c r="AO254" s="401" t="str">
        <f>IF(Overview!$K$17='Internal Calcs'!$P$22,IF(AL254="","",AL254),IF(Overview!$K$17='Internal Calcs'!$P$23,IF(AL254="","",AL254),IF(ISNUMBER(A254),IF(AL254="",(IF(F254="Short",G254-H254,H254-G254)*AZ254-AX254),(IF(F254="Short",G254-J254,J254-G254)*AZ254-AX254)),"")))</f>
        <v/>
      </c>
      <c r="AP254" s="359" t="str">
        <f>IF(Overview!$K$17='Internal Calcs'!$P$22,"",IF(Overview!$K$17='Internal Calcs'!$P$23,IF(AM254="","",AM254),IF(ISNUMBER(A254),IF(AM254="",(IF(F254="Short",G254-H254,H254-G254)*AZ254-AX254),(IF(F254="Short",G254-L254,L254-G254)*AZ254-AX254)),"")))</f>
        <v/>
      </c>
      <c r="AQ254" s="188" t="str">
        <f t="shared" si="118"/>
        <v/>
      </c>
      <c r="AR254" s="188" t="str">
        <f t="shared" si="119"/>
        <v/>
      </c>
      <c r="AS254" s="188" t="str">
        <f t="shared" si="120"/>
        <v/>
      </c>
      <c r="AT254" s="188" t="str">
        <f>IF(ISNUMBER(A254),MAX($AS$2:AS254)-AS254,"")</f>
        <v/>
      </c>
      <c r="AU254" s="189" t="str">
        <f t="shared" si="121"/>
        <v/>
      </c>
      <c r="AV254" s="190" t="str">
        <f t="shared" si="122"/>
        <v/>
      </c>
      <c r="AW254" s="190" t="str">
        <f t="shared" si="123"/>
        <v/>
      </c>
      <c r="AX254" s="191" t="str">
        <f ca="1">IF(ISNUMBER($A254),INDIRECT(CONCATENATE("'Instrument List'!B",(MATCH(E254,'Instrument List'!A:A,0))-0)),"")</f>
        <v/>
      </c>
      <c r="AY254" s="191" t="str">
        <f ca="1">IF(ISNUMBER($A254),INDIRECT(CONCATENATE("'Instrument List'!D",(MATCH(E254,'Instrument List'!A:A,0))-0)),"")</f>
        <v/>
      </c>
      <c r="AZ254" s="191" t="str">
        <f ca="1">IF(ISNUMBER($A254),INDIRECT(CONCATENATE("'Instrument List'!C",(MATCH(E254,'Instrument List'!A:A,0))-0)),"")</f>
        <v/>
      </c>
      <c r="BA254" s="192" t="str">
        <f ca="1">IF(ISNUMBER(A254),INDIRECT(CONCATENATE("'Instrument List'!E",(MATCH(E254,'Instrument List'!A:A,0))-0)),"")</f>
        <v/>
      </c>
      <c r="BB254" s="193" t="str">
        <f t="shared" si="124"/>
        <v/>
      </c>
      <c r="BC254" s="193" t="str">
        <f t="shared" si="125"/>
        <v/>
      </c>
      <c r="BD254" s="193" t="str">
        <f ca="1">IF(ISNUMBER(A254),INDIRECT(CONCATENATE("'Instrument List'!F",(MATCH(E254,'Instrument List'!A:A,0))-0)),"")</f>
        <v/>
      </c>
    </row>
    <row r="255" spans="1:56">
      <c r="A255" s="220" t="str">
        <f t="shared" si="105"/>
        <v/>
      </c>
      <c r="B255" s="221"/>
      <c r="C255" s="222"/>
      <c r="D255" s="169"/>
      <c r="E255" s="169"/>
      <c r="F255" s="169"/>
      <c r="G255" s="202"/>
      <c r="H255" s="217"/>
      <c r="I255" s="212"/>
      <c r="J255" s="206"/>
      <c r="K255" s="212"/>
      <c r="L255" s="206"/>
      <c r="M255" s="212"/>
      <c r="N255" s="206"/>
      <c r="O255" s="170" t="str">
        <f t="shared" si="106"/>
        <v/>
      </c>
      <c r="P255" s="171"/>
      <c r="Q255" s="171"/>
      <c r="R255" s="171"/>
      <c r="S255" s="172" t="str">
        <f t="shared" si="107"/>
        <v/>
      </c>
      <c r="T255" s="172" t="str">
        <f t="shared" si="108"/>
        <v/>
      </c>
      <c r="U255" s="171"/>
      <c r="V255" s="171"/>
      <c r="W255" s="173" t="str">
        <f t="shared" si="109"/>
        <v/>
      </c>
      <c r="X255" s="173" t="str">
        <f t="shared" si="110"/>
        <v/>
      </c>
      <c r="Y255" s="173" t="str">
        <f t="shared" si="111"/>
        <v/>
      </c>
      <c r="Z255" s="171"/>
      <c r="AA255" s="171"/>
      <c r="AB255" s="171"/>
      <c r="AC255" s="172" t="str">
        <f t="shared" si="112"/>
        <v/>
      </c>
      <c r="AD255" s="172" t="str">
        <f t="shared" si="113"/>
        <v/>
      </c>
      <c r="AE255" s="174"/>
      <c r="AF255" s="175" t="str">
        <f t="shared" si="114"/>
        <v/>
      </c>
      <c r="AG255" s="169"/>
      <c r="AH255" s="171"/>
      <c r="AI255" s="171"/>
      <c r="AJ255" s="169"/>
      <c r="AK255" s="176" t="str">
        <f t="shared" si="115"/>
        <v/>
      </c>
      <c r="AL255" s="176" t="str">
        <f t="shared" si="116"/>
        <v/>
      </c>
      <c r="AM255" s="176" t="str">
        <f t="shared" si="117"/>
        <v/>
      </c>
      <c r="AN255" s="359" t="str">
        <f>IF(Overview!$K$17='Internal Calcs'!$P$22,IF(AK255="","",AK255),IF(Overview!$K$17='Internal Calcs'!$P$23,IF(AK255="","",AK255),IF(ISNUMBER(A255),(IF(F255="Short",G255-H255,H255-G255)*AZ255-AX255),"")))</f>
        <v/>
      </c>
      <c r="AO255" s="401" t="str">
        <f>IF(Overview!$K$17='Internal Calcs'!$P$22,IF(AL255="","",AL255),IF(Overview!$K$17='Internal Calcs'!$P$23,IF(AL255="","",AL255),IF(ISNUMBER(A255),IF(AL255="",(IF(F255="Short",G255-H255,H255-G255)*AZ255-AX255),(IF(F255="Short",G255-J255,J255-G255)*AZ255-AX255)),"")))</f>
        <v/>
      </c>
      <c r="AP255" s="359" t="str">
        <f>IF(Overview!$K$17='Internal Calcs'!$P$22,"",IF(Overview!$K$17='Internal Calcs'!$P$23,IF(AM255="","",AM255),IF(ISNUMBER(A255),IF(AM255="",(IF(F255="Short",G255-H255,H255-G255)*AZ255-AX255),(IF(F255="Short",G255-L255,L255-G255)*AZ255-AX255)),"")))</f>
        <v/>
      </c>
      <c r="AQ255" s="176" t="str">
        <f t="shared" si="118"/>
        <v/>
      </c>
      <c r="AR255" s="176" t="str">
        <f t="shared" si="119"/>
        <v/>
      </c>
      <c r="AS255" s="176" t="str">
        <f t="shared" si="120"/>
        <v/>
      </c>
      <c r="AT255" s="176" t="str">
        <f>IF(ISNUMBER(A255),MAX($AS$2:AS255)-AS255,"")</f>
        <v/>
      </c>
      <c r="AU255" s="177" t="str">
        <f t="shared" si="121"/>
        <v/>
      </c>
      <c r="AV255" s="178" t="str">
        <f t="shared" si="122"/>
        <v/>
      </c>
      <c r="AW255" s="178" t="str">
        <f t="shared" si="123"/>
        <v/>
      </c>
      <c r="AX255" s="179" t="str">
        <f ca="1">IF(ISNUMBER($A255),INDIRECT(CONCATENATE("'Instrument List'!B",(MATCH(E255,'Instrument List'!A:A,0))-0)),"")</f>
        <v/>
      </c>
      <c r="AY255" s="179" t="str">
        <f ca="1">IF(ISNUMBER($A255),INDIRECT(CONCATENATE("'Instrument List'!D",(MATCH(E255,'Instrument List'!A:A,0))-0)),"")</f>
        <v/>
      </c>
      <c r="AZ255" s="179" t="str">
        <f ca="1">IF(ISNUMBER($A255),INDIRECT(CONCATENATE("'Instrument List'!C",(MATCH(E255,'Instrument List'!A:A,0))-0)),"")</f>
        <v/>
      </c>
      <c r="BA255" s="180" t="str">
        <f ca="1">IF(ISNUMBER(A255),INDIRECT(CONCATENATE("'Instrument List'!E",(MATCH(E255,'Instrument List'!A:A,0))-0)),"")</f>
        <v/>
      </c>
      <c r="BB255" s="181" t="str">
        <f t="shared" si="124"/>
        <v/>
      </c>
      <c r="BC255" s="181" t="str">
        <f t="shared" si="125"/>
        <v/>
      </c>
      <c r="BD255" s="181" t="str">
        <f ca="1">IF(ISNUMBER(A255),INDIRECT(CONCATENATE("'Instrument List'!F",(MATCH(E255,'Instrument List'!A:A,0))-0)),"")</f>
        <v/>
      </c>
    </row>
    <row r="256" spans="1:56">
      <c r="A256" s="223" t="str">
        <f t="shared" si="105"/>
        <v/>
      </c>
      <c r="B256" s="224"/>
      <c r="C256" s="225"/>
      <c r="D256" s="182"/>
      <c r="E256" s="182"/>
      <c r="F256" s="182"/>
      <c r="G256" s="203"/>
      <c r="H256" s="218"/>
      <c r="I256" s="213"/>
      <c r="J256" s="207"/>
      <c r="K256" s="213"/>
      <c r="L256" s="207"/>
      <c r="M256" s="213"/>
      <c r="N256" s="207"/>
      <c r="O256" s="183" t="str">
        <f t="shared" si="106"/>
        <v/>
      </c>
      <c r="P256" s="184"/>
      <c r="Q256" s="184"/>
      <c r="R256" s="275"/>
      <c r="S256" s="185" t="str">
        <f t="shared" si="107"/>
        <v/>
      </c>
      <c r="T256" s="185" t="str">
        <f t="shared" si="108"/>
        <v/>
      </c>
      <c r="U256" s="275"/>
      <c r="V256" s="275"/>
      <c r="W256" s="276" t="str">
        <f t="shared" si="109"/>
        <v/>
      </c>
      <c r="X256" s="276" t="str">
        <f t="shared" si="110"/>
        <v/>
      </c>
      <c r="Y256" s="276" t="str">
        <f t="shared" si="111"/>
        <v/>
      </c>
      <c r="Z256" s="275"/>
      <c r="AA256" s="184"/>
      <c r="AB256" s="184"/>
      <c r="AC256" s="185" t="str">
        <f t="shared" si="112"/>
        <v/>
      </c>
      <c r="AD256" s="185" t="str">
        <f t="shared" si="113"/>
        <v/>
      </c>
      <c r="AE256" s="186"/>
      <c r="AF256" s="187" t="str">
        <f t="shared" si="114"/>
        <v/>
      </c>
      <c r="AG256" s="182"/>
      <c r="AH256" s="184"/>
      <c r="AI256" s="184"/>
      <c r="AJ256" s="182"/>
      <c r="AK256" s="188" t="str">
        <f t="shared" si="115"/>
        <v/>
      </c>
      <c r="AL256" s="188" t="str">
        <f t="shared" si="116"/>
        <v/>
      </c>
      <c r="AM256" s="188" t="str">
        <f t="shared" si="117"/>
        <v/>
      </c>
      <c r="AN256" s="359" t="str">
        <f>IF(Overview!$K$17='Internal Calcs'!$P$22,IF(AK256="","",AK256),IF(Overview!$K$17='Internal Calcs'!$P$23,IF(AK256="","",AK256),IF(ISNUMBER(A256),(IF(F256="Short",G256-H256,H256-G256)*AZ256-AX256),"")))</f>
        <v/>
      </c>
      <c r="AO256" s="401" t="str">
        <f>IF(Overview!$K$17='Internal Calcs'!$P$22,IF(AL256="","",AL256),IF(Overview!$K$17='Internal Calcs'!$P$23,IF(AL256="","",AL256),IF(ISNUMBER(A256),IF(AL256="",(IF(F256="Short",G256-H256,H256-G256)*AZ256-AX256),(IF(F256="Short",G256-J256,J256-G256)*AZ256-AX256)),"")))</f>
        <v/>
      </c>
      <c r="AP256" s="359" t="str">
        <f>IF(Overview!$K$17='Internal Calcs'!$P$22,"",IF(Overview!$K$17='Internal Calcs'!$P$23,IF(AM256="","",AM256),IF(ISNUMBER(A256),IF(AM256="",(IF(F256="Short",G256-H256,H256-G256)*AZ256-AX256),(IF(F256="Short",G256-L256,L256-G256)*AZ256-AX256)),"")))</f>
        <v/>
      </c>
      <c r="AQ256" s="188" t="str">
        <f t="shared" si="118"/>
        <v/>
      </c>
      <c r="AR256" s="188" t="str">
        <f t="shared" si="119"/>
        <v/>
      </c>
      <c r="AS256" s="188" t="str">
        <f t="shared" si="120"/>
        <v/>
      </c>
      <c r="AT256" s="188" t="str">
        <f>IF(ISNUMBER(A256),MAX($AS$2:AS256)-AS256,"")</f>
        <v/>
      </c>
      <c r="AU256" s="189" t="str">
        <f t="shared" si="121"/>
        <v/>
      </c>
      <c r="AV256" s="190" t="str">
        <f t="shared" si="122"/>
        <v/>
      </c>
      <c r="AW256" s="190" t="str">
        <f t="shared" si="123"/>
        <v/>
      </c>
      <c r="AX256" s="191" t="str">
        <f ca="1">IF(ISNUMBER($A256),INDIRECT(CONCATENATE("'Instrument List'!B",(MATCH(E256,'Instrument List'!A:A,0))-0)),"")</f>
        <v/>
      </c>
      <c r="AY256" s="191" t="str">
        <f ca="1">IF(ISNUMBER($A256),INDIRECT(CONCATENATE("'Instrument List'!D",(MATCH(E256,'Instrument List'!A:A,0))-0)),"")</f>
        <v/>
      </c>
      <c r="AZ256" s="191" t="str">
        <f ca="1">IF(ISNUMBER($A256),INDIRECT(CONCATENATE("'Instrument List'!C",(MATCH(E256,'Instrument List'!A:A,0))-0)),"")</f>
        <v/>
      </c>
      <c r="BA256" s="192" t="str">
        <f ca="1">IF(ISNUMBER(A256),INDIRECT(CONCATENATE("'Instrument List'!E",(MATCH(E256,'Instrument List'!A:A,0))-0)),"")</f>
        <v/>
      </c>
      <c r="BB256" s="193" t="str">
        <f t="shared" si="124"/>
        <v/>
      </c>
      <c r="BC256" s="193" t="str">
        <f t="shared" si="125"/>
        <v/>
      </c>
      <c r="BD256" s="193" t="str">
        <f ca="1">IF(ISNUMBER(A256),INDIRECT(CONCATENATE("'Instrument List'!F",(MATCH(E256,'Instrument List'!A:A,0))-0)),"")</f>
        <v/>
      </c>
    </row>
    <row r="257" spans="1:56">
      <c r="A257" s="220" t="str">
        <f t="shared" si="105"/>
        <v/>
      </c>
      <c r="B257" s="221"/>
      <c r="C257" s="222"/>
      <c r="D257" s="169"/>
      <c r="E257" s="169"/>
      <c r="F257" s="169"/>
      <c r="G257" s="202"/>
      <c r="H257" s="217"/>
      <c r="I257" s="212"/>
      <c r="J257" s="206"/>
      <c r="K257" s="212"/>
      <c r="L257" s="206"/>
      <c r="M257" s="212"/>
      <c r="N257" s="206"/>
      <c r="O257" s="170" t="str">
        <f t="shared" si="106"/>
        <v/>
      </c>
      <c r="P257" s="171"/>
      <c r="Q257" s="171"/>
      <c r="R257" s="171"/>
      <c r="S257" s="172" t="str">
        <f t="shared" si="107"/>
        <v/>
      </c>
      <c r="T257" s="172" t="str">
        <f t="shared" si="108"/>
        <v/>
      </c>
      <c r="U257" s="171"/>
      <c r="V257" s="171"/>
      <c r="W257" s="173" t="str">
        <f t="shared" si="109"/>
        <v/>
      </c>
      <c r="X257" s="173" t="str">
        <f t="shared" si="110"/>
        <v/>
      </c>
      <c r="Y257" s="173" t="str">
        <f t="shared" si="111"/>
        <v/>
      </c>
      <c r="Z257" s="171"/>
      <c r="AA257" s="171"/>
      <c r="AB257" s="171"/>
      <c r="AC257" s="172" t="str">
        <f t="shared" si="112"/>
        <v/>
      </c>
      <c r="AD257" s="172" t="str">
        <f t="shared" si="113"/>
        <v/>
      </c>
      <c r="AE257" s="174"/>
      <c r="AF257" s="175" t="str">
        <f t="shared" si="114"/>
        <v/>
      </c>
      <c r="AG257" s="169"/>
      <c r="AH257" s="171"/>
      <c r="AI257" s="171"/>
      <c r="AJ257" s="169"/>
      <c r="AK257" s="176" t="str">
        <f t="shared" si="115"/>
        <v/>
      </c>
      <c r="AL257" s="176" t="str">
        <f t="shared" si="116"/>
        <v/>
      </c>
      <c r="AM257" s="176" t="str">
        <f t="shared" si="117"/>
        <v/>
      </c>
      <c r="AN257" s="359" t="str">
        <f>IF(Overview!$K$17='Internal Calcs'!$P$22,IF(AK257="","",AK257),IF(Overview!$K$17='Internal Calcs'!$P$23,IF(AK257="","",AK257),IF(ISNUMBER(A257),(IF(F257="Short",G257-H257,H257-G257)*AZ257-AX257),"")))</f>
        <v/>
      </c>
      <c r="AO257" s="401" t="str">
        <f>IF(Overview!$K$17='Internal Calcs'!$P$22,IF(AL257="","",AL257),IF(Overview!$K$17='Internal Calcs'!$P$23,IF(AL257="","",AL257),IF(ISNUMBER(A257),IF(AL257="",(IF(F257="Short",G257-H257,H257-G257)*AZ257-AX257),(IF(F257="Short",G257-J257,J257-G257)*AZ257-AX257)),"")))</f>
        <v/>
      </c>
      <c r="AP257" s="359" t="str">
        <f>IF(Overview!$K$17='Internal Calcs'!$P$22,"",IF(Overview!$K$17='Internal Calcs'!$P$23,IF(AM257="","",AM257),IF(ISNUMBER(A257),IF(AM257="",(IF(F257="Short",G257-H257,H257-G257)*AZ257-AX257),(IF(F257="Short",G257-L257,L257-G257)*AZ257-AX257)),"")))</f>
        <v/>
      </c>
      <c r="AQ257" s="176" t="str">
        <f t="shared" si="118"/>
        <v/>
      </c>
      <c r="AR257" s="176" t="str">
        <f t="shared" si="119"/>
        <v/>
      </c>
      <c r="AS257" s="176" t="str">
        <f t="shared" si="120"/>
        <v/>
      </c>
      <c r="AT257" s="176" t="str">
        <f>IF(ISNUMBER(A257),MAX($AS$2:AS257)-AS257,"")</f>
        <v/>
      </c>
      <c r="AU257" s="177" t="str">
        <f t="shared" si="121"/>
        <v/>
      </c>
      <c r="AV257" s="178" t="str">
        <f t="shared" si="122"/>
        <v/>
      </c>
      <c r="AW257" s="178" t="str">
        <f t="shared" si="123"/>
        <v/>
      </c>
      <c r="AX257" s="179" t="str">
        <f ca="1">IF(ISNUMBER($A257),INDIRECT(CONCATENATE("'Instrument List'!B",(MATCH(E257,'Instrument List'!A:A,0))-0)),"")</f>
        <v/>
      </c>
      <c r="AY257" s="179" t="str">
        <f ca="1">IF(ISNUMBER($A257),INDIRECT(CONCATENATE("'Instrument List'!D",(MATCH(E257,'Instrument List'!A:A,0))-0)),"")</f>
        <v/>
      </c>
      <c r="AZ257" s="179" t="str">
        <f ca="1">IF(ISNUMBER($A257),INDIRECT(CONCATENATE("'Instrument List'!C",(MATCH(E257,'Instrument List'!A:A,0))-0)),"")</f>
        <v/>
      </c>
      <c r="BA257" s="180" t="str">
        <f ca="1">IF(ISNUMBER(A257),INDIRECT(CONCATENATE("'Instrument List'!E",(MATCH(E257,'Instrument List'!A:A,0))-0)),"")</f>
        <v/>
      </c>
      <c r="BB257" s="181" t="str">
        <f t="shared" si="124"/>
        <v/>
      </c>
      <c r="BC257" s="181" t="str">
        <f t="shared" si="125"/>
        <v/>
      </c>
      <c r="BD257" s="181" t="str">
        <f ca="1">IF(ISNUMBER(A257),INDIRECT(CONCATENATE("'Instrument List'!F",(MATCH(E257,'Instrument List'!A:A,0))-0)),"")</f>
        <v/>
      </c>
    </row>
    <row r="258" spans="1:56">
      <c r="A258" s="223" t="str">
        <f t="shared" si="105"/>
        <v/>
      </c>
      <c r="B258" s="224"/>
      <c r="C258" s="225"/>
      <c r="D258" s="182"/>
      <c r="E258" s="182"/>
      <c r="F258" s="182"/>
      <c r="G258" s="203"/>
      <c r="H258" s="218"/>
      <c r="I258" s="213"/>
      <c r="J258" s="207"/>
      <c r="K258" s="213"/>
      <c r="L258" s="207"/>
      <c r="M258" s="213"/>
      <c r="N258" s="207"/>
      <c r="O258" s="183" t="str">
        <f t="shared" si="106"/>
        <v/>
      </c>
      <c r="P258" s="184"/>
      <c r="Q258" s="184"/>
      <c r="R258" s="275"/>
      <c r="S258" s="185" t="str">
        <f t="shared" si="107"/>
        <v/>
      </c>
      <c r="T258" s="185" t="str">
        <f t="shared" si="108"/>
        <v/>
      </c>
      <c r="U258" s="275"/>
      <c r="V258" s="275"/>
      <c r="W258" s="276" t="str">
        <f t="shared" si="109"/>
        <v/>
      </c>
      <c r="X258" s="276" t="str">
        <f t="shared" si="110"/>
        <v/>
      </c>
      <c r="Y258" s="276" t="str">
        <f t="shared" si="111"/>
        <v/>
      </c>
      <c r="Z258" s="275"/>
      <c r="AA258" s="184"/>
      <c r="AB258" s="184"/>
      <c r="AC258" s="185" t="str">
        <f t="shared" si="112"/>
        <v/>
      </c>
      <c r="AD258" s="185" t="str">
        <f t="shared" si="113"/>
        <v/>
      </c>
      <c r="AE258" s="186"/>
      <c r="AF258" s="187" t="str">
        <f t="shared" si="114"/>
        <v/>
      </c>
      <c r="AG258" s="182"/>
      <c r="AH258" s="184"/>
      <c r="AI258" s="184"/>
      <c r="AJ258" s="182"/>
      <c r="AK258" s="188" t="str">
        <f t="shared" si="115"/>
        <v/>
      </c>
      <c r="AL258" s="188" t="str">
        <f t="shared" si="116"/>
        <v/>
      </c>
      <c r="AM258" s="188" t="str">
        <f t="shared" si="117"/>
        <v/>
      </c>
      <c r="AN258" s="359" t="str">
        <f>IF(Overview!$K$17='Internal Calcs'!$P$22,IF(AK258="","",AK258),IF(Overview!$K$17='Internal Calcs'!$P$23,IF(AK258="","",AK258),IF(ISNUMBER(A258),(IF(F258="Short",G258-H258,H258-G258)*AZ258-AX258),"")))</f>
        <v/>
      </c>
      <c r="AO258" s="401" t="str">
        <f>IF(Overview!$K$17='Internal Calcs'!$P$22,IF(AL258="","",AL258),IF(Overview!$K$17='Internal Calcs'!$P$23,IF(AL258="","",AL258),IF(ISNUMBER(A258),IF(AL258="",(IF(F258="Short",G258-H258,H258-G258)*AZ258-AX258),(IF(F258="Short",G258-J258,J258-G258)*AZ258-AX258)),"")))</f>
        <v/>
      </c>
      <c r="AP258" s="359" t="str">
        <f>IF(Overview!$K$17='Internal Calcs'!$P$22,"",IF(Overview!$K$17='Internal Calcs'!$P$23,IF(AM258="","",AM258),IF(ISNUMBER(A258),IF(AM258="",(IF(F258="Short",G258-H258,H258-G258)*AZ258-AX258),(IF(F258="Short",G258-L258,L258-G258)*AZ258-AX258)),"")))</f>
        <v/>
      </c>
      <c r="AQ258" s="188" t="str">
        <f t="shared" si="118"/>
        <v/>
      </c>
      <c r="AR258" s="188" t="str">
        <f t="shared" si="119"/>
        <v/>
      </c>
      <c r="AS258" s="188" t="str">
        <f t="shared" si="120"/>
        <v/>
      </c>
      <c r="AT258" s="188" t="str">
        <f>IF(ISNUMBER(A258),MAX($AS$2:AS258)-AS258,"")</f>
        <v/>
      </c>
      <c r="AU258" s="189" t="str">
        <f t="shared" si="121"/>
        <v/>
      </c>
      <c r="AV258" s="190" t="str">
        <f t="shared" si="122"/>
        <v/>
      </c>
      <c r="AW258" s="190" t="str">
        <f t="shared" si="123"/>
        <v/>
      </c>
      <c r="AX258" s="191" t="str">
        <f ca="1">IF(ISNUMBER($A258),INDIRECT(CONCATENATE("'Instrument List'!B",(MATCH(E258,'Instrument List'!A:A,0))-0)),"")</f>
        <v/>
      </c>
      <c r="AY258" s="191" t="str">
        <f ca="1">IF(ISNUMBER($A258),INDIRECT(CONCATENATE("'Instrument List'!D",(MATCH(E258,'Instrument List'!A:A,0))-0)),"")</f>
        <v/>
      </c>
      <c r="AZ258" s="191" t="str">
        <f ca="1">IF(ISNUMBER($A258),INDIRECT(CONCATENATE("'Instrument List'!C",(MATCH(E258,'Instrument List'!A:A,0))-0)),"")</f>
        <v/>
      </c>
      <c r="BA258" s="192" t="str">
        <f ca="1">IF(ISNUMBER(A258),INDIRECT(CONCATENATE("'Instrument List'!E",(MATCH(E258,'Instrument List'!A:A,0))-0)),"")</f>
        <v/>
      </c>
      <c r="BB258" s="193" t="str">
        <f t="shared" si="124"/>
        <v/>
      </c>
      <c r="BC258" s="193" t="str">
        <f t="shared" si="125"/>
        <v/>
      </c>
      <c r="BD258" s="193" t="str">
        <f ca="1">IF(ISNUMBER(A258),INDIRECT(CONCATENATE("'Instrument List'!F",(MATCH(E258,'Instrument List'!A:A,0))-0)),"")</f>
        <v/>
      </c>
    </row>
    <row r="259" spans="1:56">
      <c r="A259" s="220" t="str">
        <f t="shared" si="105"/>
        <v/>
      </c>
      <c r="B259" s="221"/>
      <c r="C259" s="222"/>
      <c r="D259" s="169"/>
      <c r="E259" s="169"/>
      <c r="F259" s="169"/>
      <c r="G259" s="202"/>
      <c r="H259" s="217"/>
      <c r="I259" s="212"/>
      <c r="J259" s="206"/>
      <c r="K259" s="212"/>
      <c r="L259" s="206"/>
      <c r="M259" s="212"/>
      <c r="N259" s="206"/>
      <c r="O259" s="170" t="str">
        <f t="shared" si="106"/>
        <v/>
      </c>
      <c r="P259" s="171"/>
      <c r="Q259" s="171"/>
      <c r="R259" s="171"/>
      <c r="S259" s="172" t="str">
        <f t="shared" si="107"/>
        <v/>
      </c>
      <c r="T259" s="172" t="str">
        <f t="shared" si="108"/>
        <v/>
      </c>
      <c r="U259" s="171"/>
      <c r="V259" s="171"/>
      <c r="W259" s="173" t="str">
        <f t="shared" si="109"/>
        <v/>
      </c>
      <c r="X259" s="173" t="str">
        <f t="shared" si="110"/>
        <v/>
      </c>
      <c r="Y259" s="173" t="str">
        <f t="shared" si="111"/>
        <v/>
      </c>
      <c r="Z259" s="171"/>
      <c r="AA259" s="171"/>
      <c r="AB259" s="171"/>
      <c r="AC259" s="172" t="str">
        <f t="shared" si="112"/>
        <v/>
      </c>
      <c r="AD259" s="172" t="str">
        <f t="shared" si="113"/>
        <v/>
      </c>
      <c r="AE259" s="174"/>
      <c r="AF259" s="175" t="str">
        <f t="shared" si="114"/>
        <v/>
      </c>
      <c r="AG259" s="169"/>
      <c r="AH259" s="171"/>
      <c r="AI259" s="171"/>
      <c r="AJ259" s="169"/>
      <c r="AK259" s="176" t="str">
        <f t="shared" si="115"/>
        <v/>
      </c>
      <c r="AL259" s="176" t="str">
        <f t="shared" si="116"/>
        <v/>
      </c>
      <c r="AM259" s="176" t="str">
        <f t="shared" si="117"/>
        <v/>
      </c>
      <c r="AN259" s="359" t="str">
        <f>IF(Overview!$K$17='Internal Calcs'!$P$22,IF(AK259="","",AK259),IF(Overview!$K$17='Internal Calcs'!$P$23,IF(AK259="","",AK259),IF(ISNUMBER(A259),(IF(F259="Short",G259-H259,H259-G259)*AZ259-AX259),"")))</f>
        <v/>
      </c>
      <c r="AO259" s="401" t="str">
        <f>IF(Overview!$K$17='Internal Calcs'!$P$22,IF(AL259="","",AL259),IF(Overview!$K$17='Internal Calcs'!$P$23,IF(AL259="","",AL259),IF(ISNUMBER(A259),IF(AL259="",(IF(F259="Short",G259-H259,H259-G259)*AZ259-AX259),(IF(F259="Short",G259-J259,J259-G259)*AZ259-AX259)),"")))</f>
        <v/>
      </c>
      <c r="AP259" s="359" t="str">
        <f>IF(Overview!$K$17='Internal Calcs'!$P$22,"",IF(Overview!$K$17='Internal Calcs'!$P$23,IF(AM259="","",AM259),IF(ISNUMBER(A259),IF(AM259="",(IF(F259="Short",G259-H259,H259-G259)*AZ259-AX259),(IF(F259="Short",G259-L259,L259-G259)*AZ259-AX259)),"")))</f>
        <v/>
      </c>
      <c r="AQ259" s="176" t="str">
        <f t="shared" si="118"/>
        <v/>
      </c>
      <c r="AR259" s="176" t="str">
        <f t="shared" si="119"/>
        <v/>
      </c>
      <c r="AS259" s="176" t="str">
        <f t="shared" si="120"/>
        <v/>
      </c>
      <c r="AT259" s="176" t="str">
        <f>IF(ISNUMBER(A259),MAX($AS$2:AS259)-AS259,"")</f>
        <v/>
      </c>
      <c r="AU259" s="177" t="str">
        <f t="shared" si="121"/>
        <v/>
      </c>
      <c r="AV259" s="178" t="str">
        <f t="shared" si="122"/>
        <v/>
      </c>
      <c r="AW259" s="178" t="str">
        <f t="shared" si="123"/>
        <v/>
      </c>
      <c r="AX259" s="179" t="str">
        <f ca="1">IF(ISNUMBER($A259),INDIRECT(CONCATENATE("'Instrument List'!B",(MATCH(E259,'Instrument List'!A:A,0))-0)),"")</f>
        <v/>
      </c>
      <c r="AY259" s="179" t="str">
        <f ca="1">IF(ISNUMBER($A259),INDIRECT(CONCATENATE("'Instrument List'!D",(MATCH(E259,'Instrument List'!A:A,0))-0)),"")</f>
        <v/>
      </c>
      <c r="AZ259" s="179" t="str">
        <f ca="1">IF(ISNUMBER($A259),INDIRECT(CONCATENATE("'Instrument List'!C",(MATCH(E259,'Instrument List'!A:A,0))-0)),"")</f>
        <v/>
      </c>
      <c r="BA259" s="180" t="str">
        <f ca="1">IF(ISNUMBER(A259),INDIRECT(CONCATENATE("'Instrument List'!E",(MATCH(E259,'Instrument List'!A:A,0))-0)),"")</f>
        <v/>
      </c>
      <c r="BB259" s="181" t="str">
        <f t="shared" si="124"/>
        <v/>
      </c>
      <c r="BC259" s="181" t="str">
        <f t="shared" si="125"/>
        <v/>
      </c>
      <c r="BD259" s="181" t="str">
        <f ca="1">IF(ISNUMBER(A259),INDIRECT(CONCATENATE("'Instrument List'!F",(MATCH(E259,'Instrument List'!A:A,0))-0)),"")</f>
        <v/>
      </c>
    </row>
    <row r="260" spans="1:56">
      <c r="A260" s="223" t="str">
        <f t="shared" si="105"/>
        <v/>
      </c>
      <c r="B260" s="224"/>
      <c r="C260" s="225"/>
      <c r="D260" s="182"/>
      <c r="E260" s="182"/>
      <c r="F260" s="182"/>
      <c r="G260" s="203"/>
      <c r="H260" s="218"/>
      <c r="I260" s="213"/>
      <c r="J260" s="207"/>
      <c r="K260" s="213"/>
      <c r="L260" s="207"/>
      <c r="M260" s="213"/>
      <c r="N260" s="207"/>
      <c r="O260" s="183" t="str">
        <f t="shared" si="106"/>
        <v/>
      </c>
      <c r="P260" s="184"/>
      <c r="Q260" s="184"/>
      <c r="R260" s="275"/>
      <c r="S260" s="185" t="str">
        <f t="shared" si="107"/>
        <v/>
      </c>
      <c r="T260" s="185" t="str">
        <f t="shared" si="108"/>
        <v/>
      </c>
      <c r="U260" s="275"/>
      <c r="V260" s="275"/>
      <c r="W260" s="276" t="str">
        <f t="shared" si="109"/>
        <v/>
      </c>
      <c r="X260" s="276" t="str">
        <f t="shared" si="110"/>
        <v/>
      </c>
      <c r="Y260" s="276" t="str">
        <f t="shared" si="111"/>
        <v/>
      </c>
      <c r="Z260" s="275"/>
      <c r="AA260" s="184"/>
      <c r="AB260" s="184"/>
      <c r="AC260" s="185" t="str">
        <f t="shared" si="112"/>
        <v/>
      </c>
      <c r="AD260" s="185" t="str">
        <f t="shared" si="113"/>
        <v/>
      </c>
      <c r="AE260" s="186"/>
      <c r="AF260" s="187" t="str">
        <f t="shared" si="114"/>
        <v/>
      </c>
      <c r="AG260" s="182"/>
      <c r="AH260" s="184"/>
      <c r="AI260" s="184"/>
      <c r="AJ260" s="182"/>
      <c r="AK260" s="188" t="str">
        <f t="shared" si="115"/>
        <v/>
      </c>
      <c r="AL260" s="188" t="str">
        <f t="shared" si="116"/>
        <v/>
      </c>
      <c r="AM260" s="188" t="str">
        <f t="shared" si="117"/>
        <v/>
      </c>
      <c r="AN260" s="359" t="str">
        <f>IF(Overview!$K$17='Internal Calcs'!$P$22,IF(AK260="","",AK260),IF(Overview!$K$17='Internal Calcs'!$P$23,IF(AK260="","",AK260),IF(ISNUMBER(A260),(IF(F260="Short",G260-H260,H260-G260)*AZ260-AX260),"")))</f>
        <v/>
      </c>
      <c r="AO260" s="401" t="str">
        <f>IF(Overview!$K$17='Internal Calcs'!$P$22,IF(AL260="","",AL260),IF(Overview!$K$17='Internal Calcs'!$P$23,IF(AL260="","",AL260),IF(ISNUMBER(A260),IF(AL260="",(IF(F260="Short",G260-H260,H260-G260)*AZ260-AX260),(IF(F260="Short",G260-J260,J260-G260)*AZ260-AX260)),"")))</f>
        <v/>
      </c>
      <c r="AP260" s="359" t="str">
        <f>IF(Overview!$K$17='Internal Calcs'!$P$22,"",IF(Overview!$K$17='Internal Calcs'!$P$23,IF(AM260="","",AM260),IF(ISNUMBER(A260),IF(AM260="",(IF(F260="Short",G260-H260,H260-G260)*AZ260-AX260),(IF(F260="Short",G260-L260,L260-G260)*AZ260-AX260)),"")))</f>
        <v/>
      </c>
      <c r="AQ260" s="188" t="str">
        <f t="shared" si="118"/>
        <v/>
      </c>
      <c r="AR260" s="188" t="str">
        <f t="shared" si="119"/>
        <v/>
      </c>
      <c r="AS260" s="188" t="str">
        <f t="shared" si="120"/>
        <v/>
      </c>
      <c r="AT260" s="188" t="str">
        <f>IF(ISNUMBER(A260),MAX($AS$2:AS260)-AS260,"")</f>
        <v/>
      </c>
      <c r="AU260" s="189" t="str">
        <f t="shared" si="121"/>
        <v/>
      </c>
      <c r="AV260" s="190" t="str">
        <f t="shared" si="122"/>
        <v/>
      </c>
      <c r="AW260" s="190" t="str">
        <f t="shared" si="123"/>
        <v/>
      </c>
      <c r="AX260" s="191" t="str">
        <f ca="1">IF(ISNUMBER($A260),INDIRECT(CONCATENATE("'Instrument List'!B",(MATCH(E260,'Instrument List'!A:A,0))-0)),"")</f>
        <v/>
      </c>
      <c r="AY260" s="191" t="str">
        <f ca="1">IF(ISNUMBER($A260),INDIRECT(CONCATENATE("'Instrument List'!D",(MATCH(E260,'Instrument List'!A:A,0))-0)),"")</f>
        <v/>
      </c>
      <c r="AZ260" s="191" t="str">
        <f ca="1">IF(ISNUMBER($A260),INDIRECT(CONCATENATE("'Instrument List'!C",(MATCH(E260,'Instrument List'!A:A,0))-0)),"")</f>
        <v/>
      </c>
      <c r="BA260" s="192" t="str">
        <f ca="1">IF(ISNUMBER(A260),INDIRECT(CONCATENATE("'Instrument List'!E",(MATCH(E260,'Instrument List'!A:A,0))-0)),"")</f>
        <v/>
      </c>
      <c r="BB260" s="193" t="str">
        <f t="shared" si="124"/>
        <v/>
      </c>
      <c r="BC260" s="193" t="str">
        <f t="shared" si="125"/>
        <v/>
      </c>
      <c r="BD260" s="193" t="str">
        <f ca="1">IF(ISNUMBER(A260),INDIRECT(CONCATENATE("'Instrument List'!F",(MATCH(E260,'Instrument List'!A:A,0))-0)),"")</f>
        <v/>
      </c>
    </row>
    <row r="261" spans="1:56">
      <c r="A261" s="220" t="str">
        <f t="shared" si="105"/>
        <v/>
      </c>
      <c r="B261" s="221"/>
      <c r="C261" s="222"/>
      <c r="D261" s="169"/>
      <c r="E261" s="169"/>
      <c r="F261" s="169"/>
      <c r="G261" s="202"/>
      <c r="H261" s="217"/>
      <c r="I261" s="212"/>
      <c r="J261" s="206"/>
      <c r="K261" s="212"/>
      <c r="L261" s="206"/>
      <c r="M261" s="212"/>
      <c r="N261" s="206"/>
      <c r="O261" s="170" t="str">
        <f t="shared" si="106"/>
        <v/>
      </c>
      <c r="P261" s="171"/>
      <c r="Q261" s="171"/>
      <c r="R261" s="171"/>
      <c r="S261" s="172" t="str">
        <f t="shared" si="107"/>
        <v/>
      </c>
      <c r="T261" s="172" t="str">
        <f t="shared" si="108"/>
        <v/>
      </c>
      <c r="U261" s="171"/>
      <c r="V261" s="171"/>
      <c r="W261" s="173" t="str">
        <f t="shared" si="109"/>
        <v/>
      </c>
      <c r="X261" s="173" t="str">
        <f t="shared" si="110"/>
        <v/>
      </c>
      <c r="Y261" s="173" t="str">
        <f t="shared" si="111"/>
        <v/>
      </c>
      <c r="Z261" s="171"/>
      <c r="AA261" s="171"/>
      <c r="AB261" s="171"/>
      <c r="AC261" s="172" t="str">
        <f t="shared" si="112"/>
        <v/>
      </c>
      <c r="AD261" s="172" t="str">
        <f t="shared" si="113"/>
        <v/>
      </c>
      <c r="AE261" s="174"/>
      <c r="AF261" s="175" t="str">
        <f t="shared" si="114"/>
        <v/>
      </c>
      <c r="AG261" s="169"/>
      <c r="AH261" s="171"/>
      <c r="AI261" s="171"/>
      <c r="AJ261" s="169"/>
      <c r="AK261" s="176" t="str">
        <f t="shared" si="115"/>
        <v/>
      </c>
      <c r="AL261" s="176" t="str">
        <f t="shared" si="116"/>
        <v/>
      </c>
      <c r="AM261" s="176" t="str">
        <f t="shared" si="117"/>
        <v/>
      </c>
      <c r="AN261" s="359" t="str">
        <f>IF(Overview!$K$17='Internal Calcs'!$P$22,IF(AK261="","",AK261),IF(Overview!$K$17='Internal Calcs'!$P$23,IF(AK261="","",AK261),IF(ISNUMBER(A261),(IF(F261="Short",G261-H261,H261-G261)*AZ261-AX261),"")))</f>
        <v/>
      </c>
      <c r="AO261" s="401" t="str">
        <f>IF(Overview!$K$17='Internal Calcs'!$P$22,IF(AL261="","",AL261),IF(Overview!$K$17='Internal Calcs'!$P$23,IF(AL261="","",AL261),IF(ISNUMBER(A261),IF(AL261="",(IF(F261="Short",G261-H261,H261-G261)*AZ261-AX261),(IF(F261="Short",G261-J261,J261-G261)*AZ261-AX261)),"")))</f>
        <v/>
      </c>
      <c r="AP261" s="359" t="str">
        <f>IF(Overview!$K$17='Internal Calcs'!$P$22,"",IF(Overview!$K$17='Internal Calcs'!$P$23,IF(AM261="","",AM261),IF(ISNUMBER(A261),IF(AM261="",(IF(F261="Short",G261-H261,H261-G261)*AZ261-AX261),(IF(F261="Short",G261-L261,L261-G261)*AZ261-AX261)),"")))</f>
        <v/>
      </c>
      <c r="AQ261" s="176" t="str">
        <f t="shared" si="118"/>
        <v/>
      </c>
      <c r="AR261" s="176" t="str">
        <f t="shared" si="119"/>
        <v/>
      </c>
      <c r="AS261" s="176" t="str">
        <f t="shared" si="120"/>
        <v/>
      </c>
      <c r="AT261" s="176" t="str">
        <f>IF(ISNUMBER(A261),MAX($AS$2:AS261)-AS261,"")</f>
        <v/>
      </c>
      <c r="AU261" s="177" t="str">
        <f t="shared" si="121"/>
        <v/>
      </c>
      <c r="AV261" s="178" t="str">
        <f t="shared" si="122"/>
        <v/>
      </c>
      <c r="AW261" s="178" t="str">
        <f t="shared" si="123"/>
        <v/>
      </c>
      <c r="AX261" s="179" t="str">
        <f ca="1">IF(ISNUMBER($A261),INDIRECT(CONCATENATE("'Instrument List'!B",(MATCH(E261,'Instrument List'!A:A,0))-0)),"")</f>
        <v/>
      </c>
      <c r="AY261" s="179" t="str">
        <f ca="1">IF(ISNUMBER($A261),INDIRECT(CONCATENATE("'Instrument List'!D",(MATCH(E261,'Instrument List'!A:A,0))-0)),"")</f>
        <v/>
      </c>
      <c r="AZ261" s="179" t="str">
        <f ca="1">IF(ISNUMBER($A261),INDIRECT(CONCATENATE("'Instrument List'!C",(MATCH(E261,'Instrument List'!A:A,0))-0)),"")</f>
        <v/>
      </c>
      <c r="BA261" s="180" t="str">
        <f ca="1">IF(ISNUMBER(A261),INDIRECT(CONCATENATE("'Instrument List'!E",(MATCH(E261,'Instrument List'!A:A,0))-0)),"")</f>
        <v/>
      </c>
      <c r="BB261" s="181" t="str">
        <f t="shared" si="124"/>
        <v/>
      </c>
      <c r="BC261" s="181" t="str">
        <f t="shared" si="125"/>
        <v/>
      </c>
      <c r="BD261" s="181" t="str">
        <f ca="1">IF(ISNUMBER(A261),INDIRECT(CONCATENATE("'Instrument List'!F",(MATCH(E261,'Instrument List'!A:A,0))-0)),"")</f>
        <v/>
      </c>
    </row>
    <row r="262" spans="1:56">
      <c r="A262" s="223" t="str">
        <f t="shared" si="105"/>
        <v/>
      </c>
      <c r="B262" s="224"/>
      <c r="C262" s="225"/>
      <c r="D262" s="182"/>
      <c r="E262" s="182"/>
      <c r="F262" s="182"/>
      <c r="G262" s="203"/>
      <c r="H262" s="218"/>
      <c r="I262" s="213"/>
      <c r="J262" s="207"/>
      <c r="K262" s="213"/>
      <c r="L262" s="207"/>
      <c r="M262" s="213"/>
      <c r="N262" s="207"/>
      <c r="O262" s="183" t="str">
        <f t="shared" si="106"/>
        <v/>
      </c>
      <c r="P262" s="184"/>
      <c r="Q262" s="184"/>
      <c r="R262" s="275"/>
      <c r="S262" s="185" t="str">
        <f t="shared" si="107"/>
        <v/>
      </c>
      <c r="T262" s="185" t="str">
        <f t="shared" si="108"/>
        <v/>
      </c>
      <c r="U262" s="275"/>
      <c r="V262" s="275"/>
      <c r="W262" s="276" t="str">
        <f t="shared" si="109"/>
        <v/>
      </c>
      <c r="X262" s="276" t="str">
        <f t="shared" si="110"/>
        <v/>
      </c>
      <c r="Y262" s="276" t="str">
        <f t="shared" si="111"/>
        <v/>
      </c>
      <c r="Z262" s="275"/>
      <c r="AA262" s="184"/>
      <c r="AB262" s="184"/>
      <c r="AC262" s="185" t="str">
        <f t="shared" si="112"/>
        <v/>
      </c>
      <c r="AD262" s="185" t="str">
        <f t="shared" si="113"/>
        <v/>
      </c>
      <c r="AE262" s="186"/>
      <c r="AF262" s="187" t="str">
        <f t="shared" si="114"/>
        <v/>
      </c>
      <c r="AG262" s="182"/>
      <c r="AH262" s="184"/>
      <c r="AI262" s="184"/>
      <c r="AJ262" s="182"/>
      <c r="AK262" s="188" t="str">
        <f t="shared" si="115"/>
        <v/>
      </c>
      <c r="AL262" s="188" t="str">
        <f t="shared" si="116"/>
        <v/>
      </c>
      <c r="AM262" s="188" t="str">
        <f t="shared" si="117"/>
        <v/>
      </c>
      <c r="AN262" s="359" t="str">
        <f>IF(Overview!$K$17='Internal Calcs'!$P$22,IF(AK262="","",AK262),IF(Overview!$K$17='Internal Calcs'!$P$23,IF(AK262="","",AK262),IF(ISNUMBER(A262),(IF(F262="Short",G262-H262,H262-G262)*AZ262-AX262),"")))</f>
        <v/>
      </c>
      <c r="AO262" s="401" t="str">
        <f>IF(Overview!$K$17='Internal Calcs'!$P$22,IF(AL262="","",AL262),IF(Overview!$K$17='Internal Calcs'!$P$23,IF(AL262="","",AL262),IF(ISNUMBER(A262),IF(AL262="",(IF(F262="Short",G262-H262,H262-G262)*AZ262-AX262),(IF(F262="Short",G262-J262,J262-G262)*AZ262-AX262)),"")))</f>
        <v/>
      </c>
      <c r="AP262" s="359" t="str">
        <f>IF(Overview!$K$17='Internal Calcs'!$P$22,"",IF(Overview!$K$17='Internal Calcs'!$P$23,IF(AM262="","",AM262),IF(ISNUMBER(A262),IF(AM262="",(IF(F262="Short",G262-H262,H262-G262)*AZ262-AX262),(IF(F262="Short",G262-L262,L262-G262)*AZ262-AX262)),"")))</f>
        <v/>
      </c>
      <c r="AQ262" s="188" t="str">
        <f t="shared" si="118"/>
        <v/>
      </c>
      <c r="AR262" s="188" t="str">
        <f t="shared" si="119"/>
        <v/>
      </c>
      <c r="AS262" s="188" t="str">
        <f t="shared" si="120"/>
        <v/>
      </c>
      <c r="AT262" s="188" t="str">
        <f>IF(ISNUMBER(A262),MAX($AS$2:AS262)-AS262,"")</f>
        <v/>
      </c>
      <c r="AU262" s="189" t="str">
        <f t="shared" si="121"/>
        <v/>
      </c>
      <c r="AV262" s="190" t="str">
        <f t="shared" si="122"/>
        <v/>
      </c>
      <c r="AW262" s="190" t="str">
        <f t="shared" si="123"/>
        <v/>
      </c>
      <c r="AX262" s="191" t="str">
        <f ca="1">IF(ISNUMBER($A262),INDIRECT(CONCATENATE("'Instrument List'!B",(MATCH(E262,'Instrument List'!A:A,0))-0)),"")</f>
        <v/>
      </c>
      <c r="AY262" s="191" t="str">
        <f ca="1">IF(ISNUMBER($A262),INDIRECT(CONCATENATE("'Instrument List'!D",(MATCH(E262,'Instrument List'!A:A,0))-0)),"")</f>
        <v/>
      </c>
      <c r="AZ262" s="191" t="str">
        <f ca="1">IF(ISNUMBER($A262),INDIRECT(CONCATENATE("'Instrument List'!C",(MATCH(E262,'Instrument List'!A:A,0))-0)),"")</f>
        <v/>
      </c>
      <c r="BA262" s="192" t="str">
        <f ca="1">IF(ISNUMBER(A262),INDIRECT(CONCATENATE("'Instrument List'!E",(MATCH(E262,'Instrument List'!A:A,0))-0)),"")</f>
        <v/>
      </c>
      <c r="BB262" s="193" t="str">
        <f t="shared" si="124"/>
        <v/>
      </c>
      <c r="BC262" s="193" t="str">
        <f t="shared" si="125"/>
        <v/>
      </c>
      <c r="BD262" s="193" t="str">
        <f ca="1">IF(ISNUMBER(A262),INDIRECT(CONCATENATE("'Instrument List'!F",(MATCH(E262,'Instrument List'!A:A,0))-0)),"")</f>
        <v/>
      </c>
    </row>
    <row r="263" spans="1:56">
      <c r="A263" s="220" t="str">
        <f t="shared" si="105"/>
        <v/>
      </c>
      <c r="B263" s="221"/>
      <c r="C263" s="222"/>
      <c r="D263" s="169"/>
      <c r="E263" s="169"/>
      <c r="F263" s="169"/>
      <c r="G263" s="202"/>
      <c r="H263" s="217"/>
      <c r="I263" s="212"/>
      <c r="J263" s="206"/>
      <c r="K263" s="212"/>
      <c r="L263" s="206"/>
      <c r="M263" s="212"/>
      <c r="N263" s="206"/>
      <c r="O263" s="170" t="str">
        <f t="shared" si="106"/>
        <v/>
      </c>
      <c r="P263" s="171"/>
      <c r="Q263" s="171"/>
      <c r="R263" s="171"/>
      <c r="S263" s="172" t="str">
        <f t="shared" si="107"/>
        <v/>
      </c>
      <c r="T263" s="172" t="str">
        <f t="shared" si="108"/>
        <v/>
      </c>
      <c r="U263" s="171"/>
      <c r="V263" s="171"/>
      <c r="W263" s="173" t="str">
        <f t="shared" si="109"/>
        <v/>
      </c>
      <c r="X263" s="173" t="str">
        <f t="shared" si="110"/>
        <v/>
      </c>
      <c r="Y263" s="173" t="str">
        <f t="shared" si="111"/>
        <v/>
      </c>
      <c r="Z263" s="171"/>
      <c r="AA263" s="171"/>
      <c r="AB263" s="171"/>
      <c r="AC263" s="172" t="str">
        <f t="shared" si="112"/>
        <v/>
      </c>
      <c r="AD263" s="172" t="str">
        <f t="shared" si="113"/>
        <v/>
      </c>
      <c r="AE263" s="174"/>
      <c r="AF263" s="175" t="str">
        <f t="shared" si="114"/>
        <v/>
      </c>
      <c r="AG263" s="169"/>
      <c r="AH263" s="171"/>
      <c r="AI263" s="171"/>
      <c r="AJ263" s="169"/>
      <c r="AK263" s="176" t="str">
        <f t="shared" si="115"/>
        <v/>
      </c>
      <c r="AL263" s="176" t="str">
        <f t="shared" si="116"/>
        <v/>
      </c>
      <c r="AM263" s="176" t="str">
        <f t="shared" si="117"/>
        <v/>
      </c>
      <c r="AN263" s="359" t="str">
        <f>IF(Overview!$K$17='Internal Calcs'!$P$22,IF(AK263="","",AK263),IF(Overview!$K$17='Internal Calcs'!$P$23,IF(AK263="","",AK263),IF(ISNUMBER(A263),(IF(F263="Short",G263-H263,H263-G263)*AZ263-AX263),"")))</f>
        <v/>
      </c>
      <c r="AO263" s="401" t="str">
        <f>IF(Overview!$K$17='Internal Calcs'!$P$22,IF(AL263="","",AL263),IF(Overview!$K$17='Internal Calcs'!$P$23,IF(AL263="","",AL263),IF(ISNUMBER(A263),IF(AL263="",(IF(F263="Short",G263-H263,H263-G263)*AZ263-AX263),(IF(F263="Short",G263-J263,J263-G263)*AZ263-AX263)),"")))</f>
        <v/>
      </c>
      <c r="AP263" s="359" t="str">
        <f>IF(Overview!$K$17='Internal Calcs'!$P$22,"",IF(Overview!$K$17='Internal Calcs'!$P$23,IF(AM263="","",AM263),IF(ISNUMBER(A263),IF(AM263="",(IF(F263="Short",G263-H263,H263-G263)*AZ263-AX263),(IF(F263="Short",G263-L263,L263-G263)*AZ263-AX263)),"")))</f>
        <v/>
      </c>
      <c r="AQ263" s="176" t="str">
        <f t="shared" si="118"/>
        <v/>
      </c>
      <c r="AR263" s="176" t="str">
        <f t="shared" si="119"/>
        <v/>
      </c>
      <c r="AS263" s="176" t="str">
        <f t="shared" si="120"/>
        <v/>
      </c>
      <c r="AT263" s="176" t="str">
        <f>IF(ISNUMBER(A263),MAX($AS$2:AS263)-AS263,"")</f>
        <v/>
      </c>
      <c r="AU263" s="177" t="str">
        <f t="shared" si="121"/>
        <v/>
      </c>
      <c r="AV263" s="178" t="str">
        <f t="shared" si="122"/>
        <v/>
      </c>
      <c r="AW263" s="178" t="str">
        <f t="shared" si="123"/>
        <v/>
      </c>
      <c r="AX263" s="179" t="str">
        <f ca="1">IF(ISNUMBER($A263),INDIRECT(CONCATENATE("'Instrument List'!B",(MATCH(E263,'Instrument List'!A:A,0))-0)),"")</f>
        <v/>
      </c>
      <c r="AY263" s="179" t="str">
        <f ca="1">IF(ISNUMBER($A263),INDIRECT(CONCATENATE("'Instrument List'!D",(MATCH(E263,'Instrument List'!A:A,0))-0)),"")</f>
        <v/>
      </c>
      <c r="AZ263" s="179" t="str">
        <f ca="1">IF(ISNUMBER($A263),INDIRECT(CONCATENATE("'Instrument List'!C",(MATCH(E263,'Instrument List'!A:A,0))-0)),"")</f>
        <v/>
      </c>
      <c r="BA263" s="180" t="str">
        <f ca="1">IF(ISNUMBER(A263),INDIRECT(CONCATENATE("'Instrument List'!E",(MATCH(E263,'Instrument List'!A:A,0))-0)),"")</f>
        <v/>
      </c>
      <c r="BB263" s="181" t="str">
        <f t="shared" si="124"/>
        <v/>
      </c>
      <c r="BC263" s="181" t="str">
        <f t="shared" si="125"/>
        <v/>
      </c>
      <c r="BD263" s="181" t="str">
        <f ca="1">IF(ISNUMBER(A263),INDIRECT(CONCATENATE("'Instrument List'!F",(MATCH(E263,'Instrument List'!A:A,0))-0)),"")</f>
        <v/>
      </c>
    </row>
    <row r="264" spans="1:56">
      <c r="A264" s="223" t="str">
        <f t="shared" si="105"/>
        <v/>
      </c>
      <c r="B264" s="224"/>
      <c r="C264" s="225"/>
      <c r="D264" s="182"/>
      <c r="E264" s="182"/>
      <c r="F264" s="182"/>
      <c r="G264" s="203"/>
      <c r="H264" s="218"/>
      <c r="I264" s="213"/>
      <c r="J264" s="207"/>
      <c r="K264" s="213"/>
      <c r="L264" s="207"/>
      <c r="M264" s="213"/>
      <c r="N264" s="207"/>
      <c r="O264" s="183" t="str">
        <f t="shared" si="106"/>
        <v/>
      </c>
      <c r="P264" s="184"/>
      <c r="Q264" s="184"/>
      <c r="R264" s="275"/>
      <c r="S264" s="185" t="str">
        <f t="shared" si="107"/>
        <v/>
      </c>
      <c r="T264" s="185" t="str">
        <f t="shared" si="108"/>
        <v/>
      </c>
      <c r="U264" s="275"/>
      <c r="V264" s="275"/>
      <c r="W264" s="276" t="str">
        <f t="shared" si="109"/>
        <v/>
      </c>
      <c r="X264" s="276" t="str">
        <f t="shared" si="110"/>
        <v/>
      </c>
      <c r="Y264" s="276" t="str">
        <f t="shared" si="111"/>
        <v/>
      </c>
      <c r="Z264" s="275"/>
      <c r="AA264" s="184"/>
      <c r="AB264" s="184"/>
      <c r="AC264" s="185" t="str">
        <f t="shared" si="112"/>
        <v/>
      </c>
      <c r="AD264" s="185" t="str">
        <f t="shared" si="113"/>
        <v/>
      </c>
      <c r="AE264" s="186"/>
      <c r="AF264" s="187" t="str">
        <f t="shared" si="114"/>
        <v/>
      </c>
      <c r="AG264" s="182"/>
      <c r="AH264" s="184"/>
      <c r="AI264" s="184"/>
      <c r="AJ264" s="182"/>
      <c r="AK264" s="188" t="str">
        <f t="shared" si="115"/>
        <v/>
      </c>
      <c r="AL264" s="188" t="str">
        <f t="shared" si="116"/>
        <v/>
      </c>
      <c r="AM264" s="188" t="str">
        <f t="shared" si="117"/>
        <v/>
      </c>
      <c r="AN264" s="359" t="str">
        <f>IF(Overview!$K$17='Internal Calcs'!$P$22,IF(AK264="","",AK264),IF(Overview!$K$17='Internal Calcs'!$P$23,IF(AK264="","",AK264),IF(ISNUMBER(A264),(IF(F264="Short",G264-H264,H264-G264)*AZ264-AX264),"")))</f>
        <v/>
      </c>
      <c r="AO264" s="401" t="str">
        <f>IF(Overview!$K$17='Internal Calcs'!$P$22,IF(AL264="","",AL264),IF(Overview!$K$17='Internal Calcs'!$P$23,IF(AL264="","",AL264),IF(ISNUMBER(A264),IF(AL264="",(IF(F264="Short",G264-H264,H264-G264)*AZ264-AX264),(IF(F264="Short",G264-J264,J264-G264)*AZ264-AX264)),"")))</f>
        <v/>
      </c>
      <c r="AP264" s="359" t="str">
        <f>IF(Overview!$K$17='Internal Calcs'!$P$22,"",IF(Overview!$K$17='Internal Calcs'!$P$23,IF(AM264="","",AM264),IF(ISNUMBER(A264),IF(AM264="",(IF(F264="Short",G264-H264,H264-G264)*AZ264-AX264),(IF(F264="Short",G264-L264,L264-G264)*AZ264-AX264)),"")))</f>
        <v/>
      </c>
      <c r="AQ264" s="188" t="str">
        <f t="shared" si="118"/>
        <v/>
      </c>
      <c r="AR264" s="188" t="str">
        <f t="shared" si="119"/>
        <v/>
      </c>
      <c r="AS264" s="188" t="str">
        <f t="shared" si="120"/>
        <v/>
      </c>
      <c r="AT264" s="188" t="str">
        <f>IF(ISNUMBER(A264),MAX($AS$2:AS264)-AS264,"")</f>
        <v/>
      </c>
      <c r="AU264" s="189" t="str">
        <f t="shared" si="121"/>
        <v/>
      </c>
      <c r="AV264" s="190" t="str">
        <f t="shared" si="122"/>
        <v/>
      </c>
      <c r="AW264" s="190" t="str">
        <f t="shared" si="123"/>
        <v/>
      </c>
      <c r="AX264" s="191" t="str">
        <f ca="1">IF(ISNUMBER($A264),INDIRECT(CONCATENATE("'Instrument List'!B",(MATCH(E264,'Instrument List'!A:A,0))-0)),"")</f>
        <v/>
      </c>
      <c r="AY264" s="191" t="str">
        <f ca="1">IF(ISNUMBER($A264),INDIRECT(CONCATENATE("'Instrument List'!D",(MATCH(E264,'Instrument List'!A:A,0))-0)),"")</f>
        <v/>
      </c>
      <c r="AZ264" s="191" t="str">
        <f ca="1">IF(ISNUMBER($A264),INDIRECT(CONCATENATE("'Instrument List'!C",(MATCH(E264,'Instrument List'!A:A,0))-0)),"")</f>
        <v/>
      </c>
      <c r="BA264" s="192" t="str">
        <f ca="1">IF(ISNUMBER(A264),INDIRECT(CONCATENATE("'Instrument List'!E",(MATCH(E264,'Instrument List'!A:A,0))-0)),"")</f>
        <v/>
      </c>
      <c r="BB264" s="193" t="str">
        <f t="shared" si="124"/>
        <v/>
      </c>
      <c r="BC264" s="193" t="str">
        <f t="shared" si="125"/>
        <v/>
      </c>
      <c r="BD264" s="193" t="str">
        <f ca="1">IF(ISNUMBER(A264),INDIRECT(CONCATENATE("'Instrument List'!F",(MATCH(E264,'Instrument List'!A:A,0))-0)),"")</f>
        <v/>
      </c>
    </row>
    <row r="265" spans="1:56">
      <c r="A265" s="220" t="str">
        <f t="shared" si="105"/>
        <v/>
      </c>
      <c r="B265" s="221"/>
      <c r="C265" s="222"/>
      <c r="D265" s="169"/>
      <c r="E265" s="169"/>
      <c r="F265" s="169"/>
      <c r="G265" s="202"/>
      <c r="H265" s="217"/>
      <c r="I265" s="212"/>
      <c r="J265" s="206"/>
      <c r="K265" s="212"/>
      <c r="L265" s="206"/>
      <c r="M265" s="212"/>
      <c r="N265" s="206"/>
      <c r="O265" s="170" t="str">
        <f t="shared" si="106"/>
        <v/>
      </c>
      <c r="P265" s="171"/>
      <c r="Q265" s="171"/>
      <c r="R265" s="171"/>
      <c r="S265" s="172" t="str">
        <f t="shared" si="107"/>
        <v/>
      </c>
      <c r="T265" s="172" t="str">
        <f t="shared" si="108"/>
        <v/>
      </c>
      <c r="U265" s="171"/>
      <c r="V265" s="171"/>
      <c r="W265" s="173" t="str">
        <f t="shared" si="109"/>
        <v/>
      </c>
      <c r="X265" s="173" t="str">
        <f t="shared" si="110"/>
        <v/>
      </c>
      <c r="Y265" s="173" t="str">
        <f t="shared" si="111"/>
        <v/>
      </c>
      <c r="Z265" s="171"/>
      <c r="AA265" s="171"/>
      <c r="AB265" s="171"/>
      <c r="AC265" s="172" t="str">
        <f t="shared" si="112"/>
        <v/>
      </c>
      <c r="AD265" s="172" t="str">
        <f t="shared" si="113"/>
        <v/>
      </c>
      <c r="AE265" s="174"/>
      <c r="AF265" s="175" t="str">
        <f t="shared" si="114"/>
        <v/>
      </c>
      <c r="AG265" s="169"/>
      <c r="AH265" s="171"/>
      <c r="AI265" s="171"/>
      <c r="AJ265" s="169"/>
      <c r="AK265" s="176" t="str">
        <f t="shared" si="115"/>
        <v/>
      </c>
      <c r="AL265" s="176" t="str">
        <f t="shared" si="116"/>
        <v/>
      </c>
      <c r="AM265" s="176" t="str">
        <f t="shared" si="117"/>
        <v/>
      </c>
      <c r="AN265" s="359" t="str">
        <f>IF(Overview!$K$17='Internal Calcs'!$P$22,IF(AK265="","",AK265),IF(Overview!$K$17='Internal Calcs'!$P$23,IF(AK265="","",AK265),IF(ISNUMBER(A265),(IF(F265="Short",G265-H265,H265-G265)*AZ265-AX265),"")))</f>
        <v/>
      </c>
      <c r="AO265" s="401" t="str">
        <f>IF(Overview!$K$17='Internal Calcs'!$P$22,IF(AL265="","",AL265),IF(Overview!$K$17='Internal Calcs'!$P$23,IF(AL265="","",AL265),IF(ISNUMBER(A265),IF(AL265="",(IF(F265="Short",G265-H265,H265-G265)*AZ265-AX265),(IF(F265="Short",G265-J265,J265-G265)*AZ265-AX265)),"")))</f>
        <v/>
      </c>
      <c r="AP265" s="359" t="str">
        <f>IF(Overview!$K$17='Internal Calcs'!$P$22,"",IF(Overview!$K$17='Internal Calcs'!$P$23,IF(AM265="","",AM265),IF(ISNUMBER(A265),IF(AM265="",(IF(F265="Short",G265-H265,H265-G265)*AZ265-AX265),(IF(F265="Short",G265-L265,L265-G265)*AZ265-AX265)),"")))</f>
        <v/>
      </c>
      <c r="AQ265" s="176" t="str">
        <f t="shared" si="118"/>
        <v/>
      </c>
      <c r="AR265" s="176" t="str">
        <f t="shared" si="119"/>
        <v/>
      </c>
      <c r="AS265" s="176" t="str">
        <f t="shared" si="120"/>
        <v/>
      </c>
      <c r="AT265" s="176" t="str">
        <f>IF(ISNUMBER(A265),MAX($AS$2:AS265)-AS265,"")</f>
        <v/>
      </c>
      <c r="AU265" s="177" t="str">
        <f t="shared" si="121"/>
        <v/>
      </c>
      <c r="AV265" s="178" t="str">
        <f t="shared" si="122"/>
        <v/>
      </c>
      <c r="AW265" s="178" t="str">
        <f t="shared" si="123"/>
        <v/>
      </c>
      <c r="AX265" s="179" t="str">
        <f ca="1">IF(ISNUMBER($A265),INDIRECT(CONCATENATE("'Instrument List'!B",(MATCH(E265,'Instrument List'!A:A,0))-0)),"")</f>
        <v/>
      </c>
      <c r="AY265" s="179" t="str">
        <f ca="1">IF(ISNUMBER($A265),INDIRECT(CONCATENATE("'Instrument List'!D",(MATCH(E265,'Instrument List'!A:A,0))-0)),"")</f>
        <v/>
      </c>
      <c r="AZ265" s="179" t="str">
        <f ca="1">IF(ISNUMBER($A265),INDIRECT(CONCATENATE("'Instrument List'!C",(MATCH(E265,'Instrument List'!A:A,0))-0)),"")</f>
        <v/>
      </c>
      <c r="BA265" s="180" t="str">
        <f ca="1">IF(ISNUMBER(A265),INDIRECT(CONCATENATE("'Instrument List'!E",(MATCH(E265,'Instrument List'!A:A,0))-0)),"")</f>
        <v/>
      </c>
      <c r="BB265" s="181" t="str">
        <f t="shared" si="124"/>
        <v/>
      </c>
      <c r="BC265" s="181" t="str">
        <f t="shared" si="125"/>
        <v/>
      </c>
      <c r="BD265" s="181" t="str">
        <f ca="1">IF(ISNUMBER(A265),INDIRECT(CONCATENATE("'Instrument List'!F",(MATCH(E265,'Instrument List'!A:A,0))-0)),"")</f>
        <v/>
      </c>
    </row>
    <row r="266" spans="1:56">
      <c r="A266" s="223" t="str">
        <f t="shared" si="105"/>
        <v/>
      </c>
      <c r="B266" s="224"/>
      <c r="C266" s="225"/>
      <c r="D266" s="182"/>
      <c r="E266" s="182"/>
      <c r="F266" s="182"/>
      <c r="G266" s="203"/>
      <c r="H266" s="218"/>
      <c r="I266" s="213"/>
      <c r="J266" s="207"/>
      <c r="K266" s="213"/>
      <c r="L266" s="207"/>
      <c r="M266" s="213"/>
      <c r="N266" s="207"/>
      <c r="O266" s="183" t="str">
        <f t="shared" si="106"/>
        <v/>
      </c>
      <c r="P266" s="184"/>
      <c r="Q266" s="184"/>
      <c r="R266" s="275"/>
      <c r="S266" s="185" t="str">
        <f t="shared" si="107"/>
        <v/>
      </c>
      <c r="T266" s="185" t="str">
        <f t="shared" si="108"/>
        <v/>
      </c>
      <c r="U266" s="275"/>
      <c r="V266" s="275"/>
      <c r="W266" s="276" t="str">
        <f t="shared" si="109"/>
        <v/>
      </c>
      <c r="X266" s="276" t="str">
        <f t="shared" si="110"/>
        <v/>
      </c>
      <c r="Y266" s="276" t="str">
        <f t="shared" si="111"/>
        <v/>
      </c>
      <c r="Z266" s="275"/>
      <c r="AA266" s="184"/>
      <c r="AB266" s="184"/>
      <c r="AC266" s="185" t="str">
        <f t="shared" si="112"/>
        <v/>
      </c>
      <c r="AD266" s="185" t="str">
        <f t="shared" si="113"/>
        <v/>
      </c>
      <c r="AE266" s="186"/>
      <c r="AF266" s="187" t="str">
        <f t="shared" si="114"/>
        <v/>
      </c>
      <c r="AG266" s="182"/>
      <c r="AH266" s="184"/>
      <c r="AI266" s="184"/>
      <c r="AJ266" s="182"/>
      <c r="AK266" s="188" t="str">
        <f t="shared" si="115"/>
        <v/>
      </c>
      <c r="AL266" s="188" t="str">
        <f t="shared" si="116"/>
        <v/>
      </c>
      <c r="AM266" s="188" t="str">
        <f t="shared" si="117"/>
        <v/>
      </c>
      <c r="AN266" s="359" t="str">
        <f>IF(Overview!$K$17='Internal Calcs'!$P$22,IF(AK266="","",AK266),IF(Overview!$K$17='Internal Calcs'!$P$23,IF(AK266="","",AK266),IF(ISNUMBER(A266),(IF(F266="Short",G266-H266,H266-G266)*AZ266-AX266),"")))</f>
        <v/>
      </c>
      <c r="AO266" s="401" t="str">
        <f>IF(Overview!$K$17='Internal Calcs'!$P$22,IF(AL266="","",AL266),IF(Overview!$K$17='Internal Calcs'!$P$23,IF(AL266="","",AL266),IF(ISNUMBER(A266),IF(AL266="",(IF(F266="Short",G266-H266,H266-G266)*AZ266-AX266),(IF(F266="Short",G266-J266,J266-G266)*AZ266-AX266)),"")))</f>
        <v/>
      </c>
      <c r="AP266" s="359" t="str">
        <f>IF(Overview!$K$17='Internal Calcs'!$P$22,"",IF(Overview!$K$17='Internal Calcs'!$P$23,IF(AM266="","",AM266),IF(ISNUMBER(A266),IF(AM266="",(IF(F266="Short",G266-H266,H266-G266)*AZ266-AX266),(IF(F266="Short",G266-L266,L266-G266)*AZ266-AX266)),"")))</f>
        <v/>
      </c>
      <c r="AQ266" s="188" t="str">
        <f t="shared" si="118"/>
        <v/>
      </c>
      <c r="AR266" s="188" t="str">
        <f t="shared" si="119"/>
        <v/>
      </c>
      <c r="AS266" s="188" t="str">
        <f t="shared" si="120"/>
        <v/>
      </c>
      <c r="AT266" s="188" t="str">
        <f>IF(ISNUMBER(A266),MAX($AS$2:AS266)-AS266,"")</f>
        <v/>
      </c>
      <c r="AU266" s="189" t="str">
        <f t="shared" si="121"/>
        <v/>
      </c>
      <c r="AV266" s="190" t="str">
        <f t="shared" si="122"/>
        <v/>
      </c>
      <c r="AW266" s="190" t="str">
        <f t="shared" si="123"/>
        <v/>
      </c>
      <c r="AX266" s="191" t="str">
        <f ca="1">IF(ISNUMBER($A266),INDIRECT(CONCATENATE("'Instrument List'!B",(MATCH(E266,'Instrument List'!A:A,0))-0)),"")</f>
        <v/>
      </c>
      <c r="AY266" s="191" t="str">
        <f ca="1">IF(ISNUMBER($A266),INDIRECT(CONCATENATE("'Instrument List'!D",(MATCH(E266,'Instrument List'!A:A,0))-0)),"")</f>
        <v/>
      </c>
      <c r="AZ266" s="191" t="str">
        <f ca="1">IF(ISNUMBER($A266),INDIRECT(CONCATENATE("'Instrument List'!C",(MATCH(E266,'Instrument List'!A:A,0))-0)),"")</f>
        <v/>
      </c>
      <c r="BA266" s="192" t="str">
        <f ca="1">IF(ISNUMBER(A266),INDIRECT(CONCATENATE("'Instrument List'!E",(MATCH(E266,'Instrument List'!A:A,0))-0)),"")</f>
        <v/>
      </c>
      <c r="BB266" s="193" t="str">
        <f t="shared" si="124"/>
        <v/>
      </c>
      <c r="BC266" s="193" t="str">
        <f t="shared" si="125"/>
        <v/>
      </c>
      <c r="BD266" s="193" t="str">
        <f ca="1">IF(ISNUMBER(A266),INDIRECT(CONCATENATE("'Instrument List'!F",(MATCH(E266,'Instrument List'!A:A,0))-0)),"")</f>
        <v/>
      </c>
    </row>
    <row r="267" spans="1:56">
      <c r="A267" s="220" t="str">
        <f t="shared" ref="A267:A330" si="126">IF(B267&gt;0,A266+1,"")</f>
        <v/>
      </c>
      <c r="B267" s="221"/>
      <c r="C267" s="222"/>
      <c r="D267" s="169"/>
      <c r="E267" s="169"/>
      <c r="F267" s="169"/>
      <c r="G267" s="202"/>
      <c r="H267" s="217"/>
      <c r="I267" s="212"/>
      <c r="J267" s="206"/>
      <c r="K267" s="212"/>
      <c r="L267" s="206"/>
      <c r="M267" s="212"/>
      <c r="N267" s="206"/>
      <c r="O267" s="170" t="str">
        <f t="shared" ref="O267:O330" si="127">IF(ISNUMBER(A267),IF(N267&gt;G267,1,-1),"")</f>
        <v/>
      </c>
      <c r="P267" s="171"/>
      <c r="Q267" s="171"/>
      <c r="R267" s="171"/>
      <c r="S267" s="172" t="str">
        <f t="shared" ref="S267:S330" si="128">IF(ISNUMBER(A267),IF(Q267="",P267,Q267),"")</f>
        <v/>
      </c>
      <c r="T267" s="172" t="str">
        <f t="shared" ref="T267:T330" si="129">IF(ISNUMBER(A267),IF(R267="",P267,R267),"")</f>
        <v/>
      </c>
      <c r="U267" s="171"/>
      <c r="V267" s="171"/>
      <c r="W267" s="173" t="str">
        <f t="shared" ref="W267:W330" si="130">IF(ISNUMBER(U267),IF(IF(F267="Short",G267-H267,H267-G267)*(AZ267/AY267)/U267&gt;0,IF(F267="Short",G267-H267,H267-G267)*(AZ267/AY267)/U267,0),"")</f>
        <v/>
      </c>
      <c r="X267" s="173" t="str">
        <f t="shared" ref="X267:X330" si="131">IF(ISNUMBER(U267),IF(ISNUMBER(J267),IF(IF(F267="Short",G267-J267,J267-G267)*(AZ267/AY267)/U267&gt;0,IF(F267="Short",G267-J267,J267-G267)*(AZ267/AY267)/U267,0),""),"")</f>
        <v/>
      </c>
      <c r="Y267" s="173" t="str">
        <f t="shared" ref="Y267:Y330" si="132">IF(ISNUMBER(L267),IF(ISNUMBER(L267),IF(IF(F267="Short",G267-L267,L267-G267)*(AZ267/AY267)/U267&gt;0,IF(F267="Short",G267-L267,L267-G267)*(AZ267/AY267)/U267,0),""),"")</f>
        <v/>
      </c>
      <c r="Z267" s="171"/>
      <c r="AA267" s="171"/>
      <c r="AB267" s="171"/>
      <c r="AC267" s="172" t="str">
        <f t="shared" ref="AC267:AC330" si="133">IF(ISNUMBER(A267),IF(AA267="",Z267,AA267),"")</f>
        <v/>
      </c>
      <c r="AD267" s="172" t="str">
        <f t="shared" ref="AD267:AD330" si="134">IF(ISNUMBER(A267),IF(AB267="",IF(AA267="",Z267,AA267),AB267),"")</f>
        <v/>
      </c>
      <c r="AE267" s="174"/>
      <c r="AF267" s="175" t="str">
        <f t="shared" ref="AF267:AF330" si="135">IF(ISNUMBER(A267),((AE267*AY267*AV267)+AX267)/AS267,"")</f>
        <v/>
      </c>
      <c r="AG267" s="169"/>
      <c r="AH267" s="171"/>
      <c r="AI267" s="171"/>
      <c r="AJ267" s="169"/>
      <c r="AK267" s="176" t="str">
        <f t="shared" ref="AK267:AK330" si="136">IF(ISNUMBER(A267),(IF(F267="Short",G267-H267,H267-G267)*AZ267-AX267)*I267,"")</f>
        <v/>
      </c>
      <c r="AL267" s="176" t="str">
        <f t="shared" ref="AL267:AL330" si="137">IF(ISNUMBER(J267),(IF(F267="Short",G267-J267,J267-G267)*AZ267-AX267)*K267,"")</f>
        <v/>
      </c>
      <c r="AM267" s="176" t="str">
        <f t="shared" ref="AM267:AM330" si="138">IF(ISNUMBER(L267),(IF(F267="Short",G267-L267,L267-G267)*AZ267-AX267)*M267,"")</f>
        <v/>
      </c>
      <c r="AN267" s="359" t="str">
        <f>IF(Overview!$K$17='Internal Calcs'!$P$22,IF(AK267="","",AK267),IF(Overview!$K$17='Internal Calcs'!$P$23,IF(AK267="","",AK267),IF(ISNUMBER(A267),(IF(F267="Short",G267-H267,H267-G267)*AZ267-AX267),"")))</f>
        <v/>
      </c>
      <c r="AO267" s="401" t="str">
        <f>IF(Overview!$K$17='Internal Calcs'!$P$22,IF(AL267="","",AL267),IF(Overview!$K$17='Internal Calcs'!$P$23,IF(AL267="","",AL267),IF(ISNUMBER(A267),IF(AL267="",(IF(F267="Short",G267-H267,H267-G267)*AZ267-AX267),(IF(F267="Short",G267-J267,J267-G267)*AZ267-AX267)),"")))</f>
        <v/>
      </c>
      <c r="AP267" s="359" t="str">
        <f>IF(Overview!$K$17='Internal Calcs'!$P$22,"",IF(Overview!$K$17='Internal Calcs'!$P$23,IF(AM267="","",AM267),IF(ISNUMBER(A267),IF(AM267="",(IF(F267="Short",G267-H267,H267-G267)*AZ267-AX267),(IF(F267="Short",G267-L267,L267-G267)*AZ267-AX267)),"")))</f>
        <v/>
      </c>
      <c r="AQ267" s="176" t="str">
        <f t="shared" ref="AQ267:AQ330" si="139">IF(ISNUMBER(A267),SUM(AK267:AM267),"")</f>
        <v/>
      </c>
      <c r="AR267" s="176" t="str">
        <f t="shared" ref="AR267:AR330" si="140">IF(ISNUMBER(A267),IF(AQ267&gt;0,"Winning","Losing"),"")</f>
        <v/>
      </c>
      <c r="AS267" s="176" t="str">
        <f t="shared" ref="AS267:AS330" si="141">IF(ISNUMBER(A267),AS266+AQ267,"")</f>
        <v/>
      </c>
      <c r="AT267" s="176" t="str">
        <f>IF(ISNUMBER(A267),MAX($AS$2:AS267)-AS267,"")</f>
        <v/>
      </c>
      <c r="AU267" s="177" t="str">
        <f t="shared" ref="AU267:AU330" si="142">IF(ISNUMBER(A267),AQ267/AS267,"")</f>
        <v/>
      </c>
      <c r="AV267" s="178" t="str">
        <f t="shared" ref="AV267:AV330" si="143">IF(ISNUMBER(A267),I267+K267+M267,"")</f>
        <v/>
      </c>
      <c r="AW267" s="178" t="str">
        <f t="shared" ref="AW267:AW330" si="144">IF(ISNUMBER(A267),ROUNDDOWN(C267/100,0),"")</f>
        <v/>
      </c>
      <c r="AX267" s="179" t="str">
        <f ca="1">IF(ISNUMBER($A267),INDIRECT(CONCATENATE("'Instrument List'!B",(MATCH(E267,'Instrument List'!A:A,0))-0)),"")</f>
        <v/>
      </c>
      <c r="AY267" s="179" t="str">
        <f ca="1">IF(ISNUMBER($A267),INDIRECT(CONCATENATE("'Instrument List'!D",(MATCH(E267,'Instrument List'!A:A,0))-0)),"")</f>
        <v/>
      </c>
      <c r="AZ267" s="179" t="str">
        <f ca="1">IF(ISNUMBER($A267),INDIRECT(CONCATENATE("'Instrument List'!C",(MATCH(E267,'Instrument List'!A:A,0))-0)),"")</f>
        <v/>
      </c>
      <c r="BA267" s="180" t="str">
        <f ca="1">IF(ISNUMBER(A267),INDIRECT(CONCATENATE("'Instrument List'!E",(MATCH(E267,'Instrument List'!A:A,0))-0)),"")</f>
        <v/>
      </c>
      <c r="BB267" s="181" t="str">
        <f t="shared" ref="BB267:BB330" si="145">IF(ISNUMBER(A267),AQ267/AY267,"")</f>
        <v/>
      </c>
      <c r="BC267" s="181" t="str">
        <f t="shared" ref="BC267:BC330" si="146">IF(ISNUMBER(A267),(AQ267/AY267)/(I267+K267+M267),"")</f>
        <v/>
      </c>
      <c r="BD267" s="181" t="str">
        <f ca="1">IF(ISNUMBER(A267),INDIRECT(CONCATENATE("'Instrument List'!F",(MATCH(E267,'Instrument List'!A:A,0))-0)),"")</f>
        <v/>
      </c>
    </row>
    <row r="268" spans="1:56">
      <c r="A268" s="223" t="str">
        <f t="shared" si="126"/>
        <v/>
      </c>
      <c r="B268" s="224"/>
      <c r="C268" s="225"/>
      <c r="D268" s="182"/>
      <c r="E268" s="182"/>
      <c r="F268" s="182"/>
      <c r="G268" s="203"/>
      <c r="H268" s="218"/>
      <c r="I268" s="213"/>
      <c r="J268" s="207"/>
      <c r="K268" s="213"/>
      <c r="L268" s="207"/>
      <c r="M268" s="213"/>
      <c r="N268" s="207"/>
      <c r="O268" s="183" t="str">
        <f t="shared" si="127"/>
        <v/>
      </c>
      <c r="P268" s="184"/>
      <c r="Q268" s="184"/>
      <c r="R268" s="275"/>
      <c r="S268" s="185" t="str">
        <f t="shared" si="128"/>
        <v/>
      </c>
      <c r="T268" s="185" t="str">
        <f t="shared" si="129"/>
        <v/>
      </c>
      <c r="U268" s="275"/>
      <c r="V268" s="275"/>
      <c r="W268" s="276" t="str">
        <f t="shared" si="130"/>
        <v/>
      </c>
      <c r="X268" s="276" t="str">
        <f t="shared" si="131"/>
        <v/>
      </c>
      <c r="Y268" s="276" t="str">
        <f t="shared" si="132"/>
        <v/>
      </c>
      <c r="Z268" s="275"/>
      <c r="AA268" s="184"/>
      <c r="AB268" s="184"/>
      <c r="AC268" s="185" t="str">
        <f t="shared" si="133"/>
        <v/>
      </c>
      <c r="AD268" s="185" t="str">
        <f t="shared" si="134"/>
        <v/>
      </c>
      <c r="AE268" s="186"/>
      <c r="AF268" s="187" t="str">
        <f t="shared" si="135"/>
        <v/>
      </c>
      <c r="AG268" s="182"/>
      <c r="AH268" s="184"/>
      <c r="AI268" s="184"/>
      <c r="AJ268" s="182"/>
      <c r="AK268" s="188" t="str">
        <f t="shared" si="136"/>
        <v/>
      </c>
      <c r="AL268" s="188" t="str">
        <f t="shared" si="137"/>
        <v/>
      </c>
      <c r="AM268" s="188" t="str">
        <f t="shared" si="138"/>
        <v/>
      </c>
      <c r="AN268" s="359" t="str">
        <f>IF(Overview!$K$17='Internal Calcs'!$P$22,IF(AK268="","",AK268),IF(Overview!$K$17='Internal Calcs'!$P$23,IF(AK268="","",AK268),IF(ISNUMBER(A268),(IF(F268="Short",G268-H268,H268-G268)*AZ268-AX268),"")))</f>
        <v/>
      </c>
      <c r="AO268" s="401" t="str">
        <f>IF(Overview!$K$17='Internal Calcs'!$P$22,IF(AL268="","",AL268),IF(Overview!$K$17='Internal Calcs'!$P$23,IF(AL268="","",AL268),IF(ISNUMBER(A268),IF(AL268="",(IF(F268="Short",G268-H268,H268-G268)*AZ268-AX268),(IF(F268="Short",G268-J268,J268-G268)*AZ268-AX268)),"")))</f>
        <v/>
      </c>
      <c r="AP268" s="359" t="str">
        <f>IF(Overview!$K$17='Internal Calcs'!$P$22,"",IF(Overview!$K$17='Internal Calcs'!$P$23,IF(AM268="","",AM268),IF(ISNUMBER(A268),IF(AM268="",(IF(F268="Short",G268-H268,H268-G268)*AZ268-AX268),(IF(F268="Short",G268-L268,L268-G268)*AZ268-AX268)),"")))</f>
        <v/>
      </c>
      <c r="AQ268" s="188" t="str">
        <f t="shared" si="139"/>
        <v/>
      </c>
      <c r="AR268" s="188" t="str">
        <f t="shared" si="140"/>
        <v/>
      </c>
      <c r="AS268" s="188" t="str">
        <f t="shared" si="141"/>
        <v/>
      </c>
      <c r="AT268" s="188" t="str">
        <f>IF(ISNUMBER(A268),MAX($AS$2:AS268)-AS268,"")</f>
        <v/>
      </c>
      <c r="AU268" s="189" t="str">
        <f t="shared" si="142"/>
        <v/>
      </c>
      <c r="AV268" s="190" t="str">
        <f t="shared" si="143"/>
        <v/>
      </c>
      <c r="AW268" s="190" t="str">
        <f t="shared" si="144"/>
        <v/>
      </c>
      <c r="AX268" s="191" t="str">
        <f ca="1">IF(ISNUMBER($A268),INDIRECT(CONCATENATE("'Instrument List'!B",(MATCH(E268,'Instrument List'!A:A,0))-0)),"")</f>
        <v/>
      </c>
      <c r="AY268" s="191" t="str">
        <f ca="1">IF(ISNUMBER($A268),INDIRECT(CONCATENATE("'Instrument List'!D",(MATCH(E268,'Instrument List'!A:A,0))-0)),"")</f>
        <v/>
      </c>
      <c r="AZ268" s="191" t="str">
        <f ca="1">IF(ISNUMBER($A268),INDIRECT(CONCATENATE("'Instrument List'!C",(MATCH(E268,'Instrument List'!A:A,0))-0)),"")</f>
        <v/>
      </c>
      <c r="BA268" s="192" t="str">
        <f ca="1">IF(ISNUMBER(A268),INDIRECT(CONCATENATE("'Instrument List'!E",(MATCH(E268,'Instrument List'!A:A,0))-0)),"")</f>
        <v/>
      </c>
      <c r="BB268" s="193" t="str">
        <f t="shared" si="145"/>
        <v/>
      </c>
      <c r="BC268" s="193" t="str">
        <f t="shared" si="146"/>
        <v/>
      </c>
      <c r="BD268" s="193" t="str">
        <f ca="1">IF(ISNUMBER(A268),INDIRECT(CONCATENATE("'Instrument List'!F",(MATCH(E268,'Instrument List'!A:A,0))-0)),"")</f>
        <v/>
      </c>
    </row>
    <row r="269" spans="1:56">
      <c r="A269" s="220" t="str">
        <f t="shared" si="126"/>
        <v/>
      </c>
      <c r="B269" s="221"/>
      <c r="C269" s="222"/>
      <c r="D269" s="169"/>
      <c r="E269" s="169"/>
      <c r="F269" s="169"/>
      <c r="G269" s="202"/>
      <c r="H269" s="217"/>
      <c r="I269" s="212"/>
      <c r="J269" s="206"/>
      <c r="K269" s="212"/>
      <c r="L269" s="206"/>
      <c r="M269" s="212"/>
      <c r="N269" s="206"/>
      <c r="O269" s="170" t="str">
        <f t="shared" si="127"/>
        <v/>
      </c>
      <c r="P269" s="171"/>
      <c r="Q269" s="171"/>
      <c r="R269" s="171"/>
      <c r="S269" s="172" t="str">
        <f t="shared" si="128"/>
        <v/>
      </c>
      <c r="T269" s="172" t="str">
        <f t="shared" si="129"/>
        <v/>
      </c>
      <c r="U269" s="171"/>
      <c r="V269" s="171"/>
      <c r="W269" s="173" t="str">
        <f t="shared" si="130"/>
        <v/>
      </c>
      <c r="X269" s="173" t="str">
        <f t="shared" si="131"/>
        <v/>
      </c>
      <c r="Y269" s="173" t="str">
        <f t="shared" si="132"/>
        <v/>
      </c>
      <c r="Z269" s="171"/>
      <c r="AA269" s="171"/>
      <c r="AB269" s="171"/>
      <c r="AC269" s="172" t="str">
        <f t="shared" si="133"/>
        <v/>
      </c>
      <c r="AD269" s="172" t="str">
        <f t="shared" si="134"/>
        <v/>
      </c>
      <c r="AE269" s="174"/>
      <c r="AF269" s="175" t="str">
        <f t="shared" si="135"/>
        <v/>
      </c>
      <c r="AG269" s="169"/>
      <c r="AH269" s="171"/>
      <c r="AI269" s="171"/>
      <c r="AJ269" s="169"/>
      <c r="AK269" s="176" t="str">
        <f t="shared" si="136"/>
        <v/>
      </c>
      <c r="AL269" s="176" t="str">
        <f t="shared" si="137"/>
        <v/>
      </c>
      <c r="AM269" s="176" t="str">
        <f t="shared" si="138"/>
        <v/>
      </c>
      <c r="AN269" s="359" t="str">
        <f>IF(Overview!$K$17='Internal Calcs'!$P$22,IF(AK269="","",AK269),IF(Overview!$K$17='Internal Calcs'!$P$23,IF(AK269="","",AK269),IF(ISNUMBER(A269),(IF(F269="Short",G269-H269,H269-G269)*AZ269-AX269),"")))</f>
        <v/>
      </c>
      <c r="AO269" s="401" t="str">
        <f>IF(Overview!$K$17='Internal Calcs'!$P$22,IF(AL269="","",AL269),IF(Overview!$K$17='Internal Calcs'!$P$23,IF(AL269="","",AL269),IF(ISNUMBER(A269),IF(AL269="",(IF(F269="Short",G269-H269,H269-G269)*AZ269-AX269),(IF(F269="Short",G269-J269,J269-G269)*AZ269-AX269)),"")))</f>
        <v/>
      </c>
      <c r="AP269" s="359" t="str">
        <f>IF(Overview!$K$17='Internal Calcs'!$P$22,"",IF(Overview!$K$17='Internal Calcs'!$P$23,IF(AM269="","",AM269),IF(ISNUMBER(A269),IF(AM269="",(IF(F269="Short",G269-H269,H269-G269)*AZ269-AX269),(IF(F269="Short",G269-L269,L269-G269)*AZ269-AX269)),"")))</f>
        <v/>
      </c>
      <c r="AQ269" s="176" t="str">
        <f t="shared" si="139"/>
        <v/>
      </c>
      <c r="AR269" s="176" t="str">
        <f t="shared" si="140"/>
        <v/>
      </c>
      <c r="AS269" s="176" t="str">
        <f t="shared" si="141"/>
        <v/>
      </c>
      <c r="AT269" s="176" t="str">
        <f>IF(ISNUMBER(A269),MAX($AS$2:AS269)-AS269,"")</f>
        <v/>
      </c>
      <c r="AU269" s="177" t="str">
        <f t="shared" si="142"/>
        <v/>
      </c>
      <c r="AV269" s="178" t="str">
        <f t="shared" si="143"/>
        <v/>
      </c>
      <c r="AW269" s="178" t="str">
        <f t="shared" si="144"/>
        <v/>
      </c>
      <c r="AX269" s="179" t="str">
        <f ca="1">IF(ISNUMBER($A269),INDIRECT(CONCATENATE("'Instrument List'!B",(MATCH(E269,'Instrument List'!A:A,0))-0)),"")</f>
        <v/>
      </c>
      <c r="AY269" s="179" t="str">
        <f ca="1">IF(ISNUMBER($A269),INDIRECT(CONCATENATE("'Instrument List'!D",(MATCH(E269,'Instrument List'!A:A,0))-0)),"")</f>
        <v/>
      </c>
      <c r="AZ269" s="179" t="str">
        <f ca="1">IF(ISNUMBER($A269),INDIRECT(CONCATENATE("'Instrument List'!C",(MATCH(E269,'Instrument List'!A:A,0))-0)),"")</f>
        <v/>
      </c>
      <c r="BA269" s="180" t="str">
        <f ca="1">IF(ISNUMBER(A269),INDIRECT(CONCATENATE("'Instrument List'!E",(MATCH(E269,'Instrument List'!A:A,0))-0)),"")</f>
        <v/>
      </c>
      <c r="BB269" s="181" t="str">
        <f t="shared" si="145"/>
        <v/>
      </c>
      <c r="BC269" s="181" t="str">
        <f t="shared" si="146"/>
        <v/>
      </c>
      <c r="BD269" s="181" t="str">
        <f ca="1">IF(ISNUMBER(A269),INDIRECT(CONCATENATE("'Instrument List'!F",(MATCH(E269,'Instrument List'!A:A,0))-0)),"")</f>
        <v/>
      </c>
    </row>
    <row r="270" spans="1:56">
      <c r="A270" s="223" t="str">
        <f t="shared" si="126"/>
        <v/>
      </c>
      <c r="B270" s="224"/>
      <c r="C270" s="225"/>
      <c r="D270" s="182"/>
      <c r="E270" s="182"/>
      <c r="F270" s="182"/>
      <c r="G270" s="203"/>
      <c r="H270" s="218"/>
      <c r="I270" s="213"/>
      <c r="J270" s="207"/>
      <c r="K270" s="213"/>
      <c r="L270" s="207"/>
      <c r="M270" s="213"/>
      <c r="N270" s="207"/>
      <c r="O270" s="183" t="str">
        <f t="shared" si="127"/>
        <v/>
      </c>
      <c r="P270" s="184"/>
      <c r="Q270" s="184"/>
      <c r="R270" s="275"/>
      <c r="S270" s="185" t="str">
        <f t="shared" si="128"/>
        <v/>
      </c>
      <c r="T270" s="185" t="str">
        <f t="shared" si="129"/>
        <v/>
      </c>
      <c r="U270" s="275"/>
      <c r="V270" s="275"/>
      <c r="W270" s="276" t="str">
        <f t="shared" si="130"/>
        <v/>
      </c>
      <c r="X270" s="276" t="str">
        <f t="shared" si="131"/>
        <v/>
      </c>
      <c r="Y270" s="276" t="str">
        <f t="shared" si="132"/>
        <v/>
      </c>
      <c r="Z270" s="275"/>
      <c r="AA270" s="184"/>
      <c r="AB270" s="184"/>
      <c r="AC270" s="185" t="str">
        <f t="shared" si="133"/>
        <v/>
      </c>
      <c r="AD270" s="185" t="str">
        <f t="shared" si="134"/>
        <v/>
      </c>
      <c r="AE270" s="186"/>
      <c r="AF270" s="187" t="str">
        <f t="shared" si="135"/>
        <v/>
      </c>
      <c r="AG270" s="182"/>
      <c r="AH270" s="184"/>
      <c r="AI270" s="184"/>
      <c r="AJ270" s="182"/>
      <c r="AK270" s="188" t="str">
        <f t="shared" si="136"/>
        <v/>
      </c>
      <c r="AL270" s="188" t="str">
        <f t="shared" si="137"/>
        <v/>
      </c>
      <c r="AM270" s="188" t="str">
        <f t="shared" si="138"/>
        <v/>
      </c>
      <c r="AN270" s="359" t="str">
        <f>IF(Overview!$K$17='Internal Calcs'!$P$22,IF(AK270="","",AK270),IF(Overview!$K$17='Internal Calcs'!$P$23,IF(AK270="","",AK270),IF(ISNUMBER(A270),(IF(F270="Short",G270-H270,H270-G270)*AZ270-AX270),"")))</f>
        <v/>
      </c>
      <c r="AO270" s="401" t="str">
        <f>IF(Overview!$K$17='Internal Calcs'!$P$22,IF(AL270="","",AL270),IF(Overview!$K$17='Internal Calcs'!$P$23,IF(AL270="","",AL270),IF(ISNUMBER(A270),IF(AL270="",(IF(F270="Short",G270-H270,H270-G270)*AZ270-AX270),(IF(F270="Short",G270-J270,J270-G270)*AZ270-AX270)),"")))</f>
        <v/>
      </c>
      <c r="AP270" s="359" t="str">
        <f>IF(Overview!$K$17='Internal Calcs'!$P$22,"",IF(Overview!$K$17='Internal Calcs'!$P$23,IF(AM270="","",AM270),IF(ISNUMBER(A270),IF(AM270="",(IF(F270="Short",G270-H270,H270-G270)*AZ270-AX270),(IF(F270="Short",G270-L270,L270-G270)*AZ270-AX270)),"")))</f>
        <v/>
      </c>
      <c r="AQ270" s="188" t="str">
        <f t="shared" si="139"/>
        <v/>
      </c>
      <c r="AR270" s="188" t="str">
        <f t="shared" si="140"/>
        <v/>
      </c>
      <c r="AS270" s="188" t="str">
        <f t="shared" si="141"/>
        <v/>
      </c>
      <c r="AT270" s="188" t="str">
        <f>IF(ISNUMBER(A270),MAX($AS$2:AS270)-AS270,"")</f>
        <v/>
      </c>
      <c r="AU270" s="189" t="str">
        <f t="shared" si="142"/>
        <v/>
      </c>
      <c r="AV270" s="190" t="str">
        <f t="shared" si="143"/>
        <v/>
      </c>
      <c r="AW270" s="190" t="str">
        <f t="shared" si="144"/>
        <v/>
      </c>
      <c r="AX270" s="191" t="str">
        <f ca="1">IF(ISNUMBER($A270),INDIRECT(CONCATENATE("'Instrument List'!B",(MATCH(E270,'Instrument List'!A:A,0))-0)),"")</f>
        <v/>
      </c>
      <c r="AY270" s="191" t="str">
        <f ca="1">IF(ISNUMBER($A270),INDIRECT(CONCATENATE("'Instrument List'!D",(MATCH(E270,'Instrument List'!A:A,0))-0)),"")</f>
        <v/>
      </c>
      <c r="AZ270" s="191" t="str">
        <f ca="1">IF(ISNUMBER($A270),INDIRECT(CONCATENATE("'Instrument List'!C",(MATCH(E270,'Instrument List'!A:A,0))-0)),"")</f>
        <v/>
      </c>
      <c r="BA270" s="192" t="str">
        <f ca="1">IF(ISNUMBER(A270),INDIRECT(CONCATENATE("'Instrument List'!E",(MATCH(E270,'Instrument List'!A:A,0))-0)),"")</f>
        <v/>
      </c>
      <c r="BB270" s="193" t="str">
        <f t="shared" si="145"/>
        <v/>
      </c>
      <c r="BC270" s="193" t="str">
        <f t="shared" si="146"/>
        <v/>
      </c>
      <c r="BD270" s="193" t="str">
        <f ca="1">IF(ISNUMBER(A270),INDIRECT(CONCATENATE("'Instrument List'!F",(MATCH(E270,'Instrument List'!A:A,0))-0)),"")</f>
        <v/>
      </c>
    </row>
    <row r="271" spans="1:56">
      <c r="A271" s="220" t="str">
        <f t="shared" si="126"/>
        <v/>
      </c>
      <c r="B271" s="221"/>
      <c r="C271" s="222"/>
      <c r="D271" s="169"/>
      <c r="E271" s="169"/>
      <c r="F271" s="169"/>
      <c r="G271" s="202"/>
      <c r="H271" s="217"/>
      <c r="I271" s="212"/>
      <c r="J271" s="206"/>
      <c r="K271" s="212"/>
      <c r="L271" s="206"/>
      <c r="M271" s="212"/>
      <c r="N271" s="206"/>
      <c r="O271" s="170" t="str">
        <f t="shared" si="127"/>
        <v/>
      </c>
      <c r="P271" s="171"/>
      <c r="Q271" s="171"/>
      <c r="R271" s="171"/>
      <c r="S271" s="172" t="str">
        <f t="shared" si="128"/>
        <v/>
      </c>
      <c r="T271" s="172" t="str">
        <f t="shared" si="129"/>
        <v/>
      </c>
      <c r="U271" s="171"/>
      <c r="V271" s="171"/>
      <c r="W271" s="173" t="str">
        <f t="shared" si="130"/>
        <v/>
      </c>
      <c r="X271" s="173" t="str">
        <f t="shared" si="131"/>
        <v/>
      </c>
      <c r="Y271" s="173" t="str">
        <f t="shared" si="132"/>
        <v/>
      </c>
      <c r="Z271" s="171"/>
      <c r="AA271" s="171"/>
      <c r="AB271" s="171"/>
      <c r="AC271" s="172" t="str">
        <f t="shared" si="133"/>
        <v/>
      </c>
      <c r="AD271" s="172" t="str">
        <f t="shared" si="134"/>
        <v/>
      </c>
      <c r="AE271" s="174"/>
      <c r="AF271" s="175" t="str">
        <f t="shared" si="135"/>
        <v/>
      </c>
      <c r="AG271" s="169"/>
      <c r="AH271" s="171"/>
      <c r="AI271" s="171"/>
      <c r="AJ271" s="169"/>
      <c r="AK271" s="176" t="str">
        <f t="shared" si="136"/>
        <v/>
      </c>
      <c r="AL271" s="176" t="str">
        <f t="shared" si="137"/>
        <v/>
      </c>
      <c r="AM271" s="176" t="str">
        <f t="shared" si="138"/>
        <v/>
      </c>
      <c r="AN271" s="359" t="str">
        <f>IF(Overview!$K$17='Internal Calcs'!$P$22,IF(AK271="","",AK271),IF(Overview!$K$17='Internal Calcs'!$P$23,IF(AK271="","",AK271),IF(ISNUMBER(A271),(IF(F271="Short",G271-H271,H271-G271)*AZ271-AX271),"")))</f>
        <v/>
      </c>
      <c r="AO271" s="401" t="str">
        <f>IF(Overview!$K$17='Internal Calcs'!$P$22,IF(AL271="","",AL271),IF(Overview!$K$17='Internal Calcs'!$P$23,IF(AL271="","",AL271),IF(ISNUMBER(A271),IF(AL271="",(IF(F271="Short",G271-H271,H271-G271)*AZ271-AX271),(IF(F271="Short",G271-J271,J271-G271)*AZ271-AX271)),"")))</f>
        <v/>
      </c>
      <c r="AP271" s="359" t="str">
        <f>IF(Overview!$K$17='Internal Calcs'!$P$22,"",IF(Overview!$K$17='Internal Calcs'!$P$23,IF(AM271="","",AM271),IF(ISNUMBER(A271),IF(AM271="",(IF(F271="Short",G271-H271,H271-G271)*AZ271-AX271),(IF(F271="Short",G271-L271,L271-G271)*AZ271-AX271)),"")))</f>
        <v/>
      </c>
      <c r="AQ271" s="176" t="str">
        <f t="shared" si="139"/>
        <v/>
      </c>
      <c r="AR271" s="176" t="str">
        <f t="shared" si="140"/>
        <v/>
      </c>
      <c r="AS271" s="176" t="str">
        <f t="shared" si="141"/>
        <v/>
      </c>
      <c r="AT271" s="176" t="str">
        <f>IF(ISNUMBER(A271),MAX($AS$2:AS271)-AS271,"")</f>
        <v/>
      </c>
      <c r="AU271" s="177" t="str">
        <f t="shared" si="142"/>
        <v/>
      </c>
      <c r="AV271" s="178" t="str">
        <f t="shared" si="143"/>
        <v/>
      </c>
      <c r="AW271" s="178" t="str">
        <f t="shared" si="144"/>
        <v/>
      </c>
      <c r="AX271" s="179" t="str">
        <f ca="1">IF(ISNUMBER($A271),INDIRECT(CONCATENATE("'Instrument List'!B",(MATCH(E271,'Instrument List'!A:A,0))-0)),"")</f>
        <v/>
      </c>
      <c r="AY271" s="179" t="str">
        <f ca="1">IF(ISNUMBER($A271),INDIRECT(CONCATENATE("'Instrument List'!D",(MATCH(E271,'Instrument List'!A:A,0))-0)),"")</f>
        <v/>
      </c>
      <c r="AZ271" s="179" t="str">
        <f ca="1">IF(ISNUMBER($A271),INDIRECT(CONCATENATE("'Instrument List'!C",(MATCH(E271,'Instrument List'!A:A,0))-0)),"")</f>
        <v/>
      </c>
      <c r="BA271" s="180" t="str">
        <f ca="1">IF(ISNUMBER(A271),INDIRECT(CONCATENATE("'Instrument List'!E",(MATCH(E271,'Instrument List'!A:A,0))-0)),"")</f>
        <v/>
      </c>
      <c r="BB271" s="181" t="str">
        <f t="shared" si="145"/>
        <v/>
      </c>
      <c r="BC271" s="181" t="str">
        <f t="shared" si="146"/>
        <v/>
      </c>
      <c r="BD271" s="181" t="str">
        <f ca="1">IF(ISNUMBER(A271),INDIRECT(CONCATENATE("'Instrument List'!F",(MATCH(E271,'Instrument List'!A:A,0))-0)),"")</f>
        <v/>
      </c>
    </row>
    <row r="272" spans="1:56">
      <c r="A272" s="223" t="str">
        <f t="shared" si="126"/>
        <v/>
      </c>
      <c r="B272" s="224"/>
      <c r="C272" s="225"/>
      <c r="D272" s="182"/>
      <c r="E272" s="182"/>
      <c r="F272" s="182"/>
      <c r="G272" s="203"/>
      <c r="H272" s="218"/>
      <c r="I272" s="213"/>
      <c r="J272" s="207"/>
      <c r="K272" s="213"/>
      <c r="L272" s="207"/>
      <c r="M272" s="213"/>
      <c r="N272" s="207"/>
      <c r="O272" s="183" t="str">
        <f t="shared" si="127"/>
        <v/>
      </c>
      <c r="P272" s="184"/>
      <c r="Q272" s="184"/>
      <c r="R272" s="275"/>
      <c r="S272" s="185" t="str">
        <f t="shared" si="128"/>
        <v/>
      </c>
      <c r="T272" s="185" t="str">
        <f t="shared" si="129"/>
        <v/>
      </c>
      <c r="U272" s="275"/>
      <c r="V272" s="275"/>
      <c r="W272" s="276" t="str">
        <f t="shared" si="130"/>
        <v/>
      </c>
      <c r="X272" s="276" t="str">
        <f t="shared" si="131"/>
        <v/>
      </c>
      <c r="Y272" s="276" t="str">
        <f t="shared" si="132"/>
        <v/>
      </c>
      <c r="Z272" s="275"/>
      <c r="AA272" s="184"/>
      <c r="AB272" s="184"/>
      <c r="AC272" s="185" t="str">
        <f t="shared" si="133"/>
        <v/>
      </c>
      <c r="AD272" s="185" t="str">
        <f t="shared" si="134"/>
        <v/>
      </c>
      <c r="AE272" s="186"/>
      <c r="AF272" s="187" t="str">
        <f t="shared" si="135"/>
        <v/>
      </c>
      <c r="AG272" s="182"/>
      <c r="AH272" s="184"/>
      <c r="AI272" s="184"/>
      <c r="AJ272" s="182"/>
      <c r="AK272" s="188" t="str">
        <f t="shared" si="136"/>
        <v/>
      </c>
      <c r="AL272" s="188" t="str">
        <f t="shared" si="137"/>
        <v/>
      </c>
      <c r="AM272" s="188" t="str">
        <f t="shared" si="138"/>
        <v/>
      </c>
      <c r="AN272" s="359" t="str">
        <f>IF(Overview!$K$17='Internal Calcs'!$P$22,IF(AK272="","",AK272),IF(Overview!$K$17='Internal Calcs'!$P$23,IF(AK272="","",AK272),IF(ISNUMBER(A272),(IF(F272="Short",G272-H272,H272-G272)*AZ272-AX272),"")))</f>
        <v/>
      </c>
      <c r="AO272" s="401" t="str">
        <f>IF(Overview!$K$17='Internal Calcs'!$P$22,IF(AL272="","",AL272),IF(Overview!$K$17='Internal Calcs'!$P$23,IF(AL272="","",AL272),IF(ISNUMBER(A272),IF(AL272="",(IF(F272="Short",G272-H272,H272-G272)*AZ272-AX272),(IF(F272="Short",G272-J272,J272-G272)*AZ272-AX272)),"")))</f>
        <v/>
      </c>
      <c r="AP272" s="359" t="str">
        <f>IF(Overview!$K$17='Internal Calcs'!$P$22,"",IF(Overview!$K$17='Internal Calcs'!$P$23,IF(AM272="","",AM272),IF(ISNUMBER(A272),IF(AM272="",(IF(F272="Short",G272-H272,H272-G272)*AZ272-AX272),(IF(F272="Short",G272-L272,L272-G272)*AZ272-AX272)),"")))</f>
        <v/>
      </c>
      <c r="AQ272" s="188" t="str">
        <f t="shared" si="139"/>
        <v/>
      </c>
      <c r="AR272" s="188" t="str">
        <f t="shared" si="140"/>
        <v/>
      </c>
      <c r="AS272" s="188" t="str">
        <f t="shared" si="141"/>
        <v/>
      </c>
      <c r="AT272" s="188" t="str">
        <f>IF(ISNUMBER(A272),MAX($AS$2:AS272)-AS272,"")</f>
        <v/>
      </c>
      <c r="AU272" s="189" t="str">
        <f t="shared" si="142"/>
        <v/>
      </c>
      <c r="AV272" s="190" t="str">
        <f t="shared" si="143"/>
        <v/>
      </c>
      <c r="AW272" s="190" t="str">
        <f t="shared" si="144"/>
        <v/>
      </c>
      <c r="AX272" s="191" t="str">
        <f ca="1">IF(ISNUMBER($A272),INDIRECT(CONCATENATE("'Instrument List'!B",(MATCH(E272,'Instrument List'!A:A,0))-0)),"")</f>
        <v/>
      </c>
      <c r="AY272" s="191" t="str">
        <f ca="1">IF(ISNUMBER($A272),INDIRECT(CONCATENATE("'Instrument List'!D",(MATCH(E272,'Instrument List'!A:A,0))-0)),"")</f>
        <v/>
      </c>
      <c r="AZ272" s="191" t="str">
        <f ca="1">IF(ISNUMBER($A272),INDIRECT(CONCATENATE("'Instrument List'!C",(MATCH(E272,'Instrument List'!A:A,0))-0)),"")</f>
        <v/>
      </c>
      <c r="BA272" s="192" t="str">
        <f ca="1">IF(ISNUMBER(A272),INDIRECT(CONCATENATE("'Instrument List'!E",(MATCH(E272,'Instrument List'!A:A,0))-0)),"")</f>
        <v/>
      </c>
      <c r="BB272" s="193" t="str">
        <f t="shared" si="145"/>
        <v/>
      </c>
      <c r="BC272" s="193" t="str">
        <f t="shared" si="146"/>
        <v/>
      </c>
      <c r="BD272" s="193" t="str">
        <f ca="1">IF(ISNUMBER(A272),INDIRECT(CONCATENATE("'Instrument List'!F",(MATCH(E272,'Instrument List'!A:A,0))-0)),"")</f>
        <v/>
      </c>
    </row>
    <row r="273" spans="1:56">
      <c r="A273" s="220" t="str">
        <f t="shared" si="126"/>
        <v/>
      </c>
      <c r="B273" s="221"/>
      <c r="C273" s="222"/>
      <c r="D273" s="169"/>
      <c r="E273" s="169"/>
      <c r="F273" s="169"/>
      <c r="G273" s="202"/>
      <c r="H273" s="217"/>
      <c r="I273" s="212"/>
      <c r="J273" s="206"/>
      <c r="K273" s="212"/>
      <c r="L273" s="206"/>
      <c r="M273" s="212"/>
      <c r="N273" s="206"/>
      <c r="O273" s="170" t="str">
        <f t="shared" si="127"/>
        <v/>
      </c>
      <c r="P273" s="171"/>
      <c r="Q273" s="171"/>
      <c r="R273" s="171"/>
      <c r="S273" s="172" t="str">
        <f t="shared" si="128"/>
        <v/>
      </c>
      <c r="T273" s="172" t="str">
        <f t="shared" si="129"/>
        <v/>
      </c>
      <c r="U273" s="171"/>
      <c r="V273" s="171"/>
      <c r="W273" s="173" t="str">
        <f t="shared" si="130"/>
        <v/>
      </c>
      <c r="X273" s="173" t="str">
        <f t="shared" si="131"/>
        <v/>
      </c>
      <c r="Y273" s="173" t="str">
        <f t="shared" si="132"/>
        <v/>
      </c>
      <c r="Z273" s="171"/>
      <c r="AA273" s="171"/>
      <c r="AB273" s="171"/>
      <c r="AC273" s="172" t="str">
        <f t="shared" si="133"/>
        <v/>
      </c>
      <c r="AD273" s="172" t="str">
        <f t="shared" si="134"/>
        <v/>
      </c>
      <c r="AE273" s="174"/>
      <c r="AF273" s="175" t="str">
        <f t="shared" si="135"/>
        <v/>
      </c>
      <c r="AG273" s="169"/>
      <c r="AH273" s="171"/>
      <c r="AI273" s="171"/>
      <c r="AJ273" s="169"/>
      <c r="AK273" s="176" t="str">
        <f t="shared" si="136"/>
        <v/>
      </c>
      <c r="AL273" s="176" t="str">
        <f t="shared" si="137"/>
        <v/>
      </c>
      <c r="AM273" s="176" t="str">
        <f t="shared" si="138"/>
        <v/>
      </c>
      <c r="AN273" s="359" t="str">
        <f>IF(Overview!$K$17='Internal Calcs'!$P$22,IF(AK273="","",AK273),IF(Overview!$K$17='Internal Calcs'!$P$23,IF(AK273="","",AK273),IF(ISNUMBER(A273),(IF(F273="Short",G273-H273,H273-G273)*AZ273-AX273),"")))</f>
        <v/>
      </c>
      <c r="AO273" s="401" t="str">
        <f>IF(Overview!$K$17='Internal Calcs'!$P$22,IF(AL273="","",AL273),IF(Overview!$K$17='Internal Calcs'!$P$23,IF(AL273="","",AL273),IF(ISNUMBER(A273),IF(AL273="",(IF(F273="Short",G273-H273,H273-G273)*AZ273-AX273),(IF(F273="Short",G273-J273,J273-G273)*AZ273-AX273)),"")))</f>
        <v/>
      </c>
      <c r="AP273" s="359" t="str">
        <f>IF(Overview!$K$17='Internal Calcs'!$P$22,"",IF(Overview!$K$17='Internal Calcs'!$P$23,IF(AM273="","",AM273),IF(ISNUMBER(A273),IF(AM273="",(IF(F273="Short",G273-H273,H273-G273)*AZ273-AX273),(IF(F273="Short",G273-L273,L273-G273)*AZ273-AX273)),"")))</f>
        <v/>
      </c>
      <c r="AQ273" s="176" t="str">
        <f t="shared" si="139"/>
        <v/>
      </c>
      <c r="AR273" s="176" t="str">
        <f t="shared" si="140"/>
        <v/>
      </c>
      <c r="AS273" s="176" t="str">
        <f t="shared" si="141"/>
        <v/>
      </c>
      <c r="AT273" s="176" t="str">
        <f>IF(ISNUMBER(A273),MAX($AS$2:AS273)-AS273,"")</f>
        <v/>
      </c>
      <c r="AU273" s="177" t="str">
        <f t="shared" si="142"/>
        <v/>
      </c>
      <c r="AV273" s="178" t="str">
        <f t="shared" si="143"/>
        <v/>
      </c>
      <c r="AW273" s="178" t="str">
        <f t="shared" si="144"/>
        <v/>
      </c>
      <c r="AX273" s="179" t="str">
        <f ca="1">IF(ISNUMBER($A273),INDIRECT(CONCATENATE("'Instrument List'!B",(MATCH(E273,'Instrument List'!A:A,0))-0)),"")</f>
        <v/>
      </c>
      <c r="AY273" s="179" t="str">
        <f ca="1">IF(ISNUMBER($A273),INDIRECT(CONCATENATE("'Instrument List'!D",(MATCH(E273,'Instrument List'!A:A,0))-0)),"")</f>
        <v/>
      </c>
      <c r="AZ273" s="179" t="str">
        <f ca="1">IF(ISNUMBER($A273),INDIRECT(CONCATENATE("'Instrument List'!C",(MATCH(E273,'Instrument List'!A:A,0))-0)),"")</f>
        <v/>
      </c>
      <c r="BA273" s="180" t="str">
        <f ca="1">IF(ISNUMBER(A273),INDIRECT(CONCATENATE("'Instrument List'!E",(MATCH(E273,'Instrument List'!A:A,0))-0)),"")</f>
        <v/>
      </c>
      <c r="BB273" s="181" t="str">
        <f t="shared" si="145"/>
        <v/>
      </c>
      <c r="BC273" s="181" t="str">
        <f t="shared" si="146"/>
        <v/>
      </c>
      <c r="BD273" s="181" t="str">
        <f ca="1">IF(ISNUMBER(A273),INDIRECT(CONCATENATE("'Instrument List'!F",(MATCH(E273,'Instrument List'!A:A,0))-0)),"")</f>
        <v/>
      </c>
    </row>
    <row r="274" spans="1:56">
      <c r="A274" s="223" t="str">
        <f t="shared" si="126"/>
        <v/>
      </c>
      <c r="B274" s="224"/>
      <c r="C274" s="225"/>
      <c r="D274" s="182"/>
      <c r="E274" s="182"/>
      <c r="F274" s="182"/>
      <c r="G274" s="203"/>
      <c r="H274" s="218"/>
      <c r="I274" s="213"/>
      <c r="J274" s="207"/>
      <c r="K274" s="213"/>
      <c r="L274" s="207"/>
      <c r="M274" s="213"/>
      <c r="N274" s="207"/>
      <c r="O274" s="183" t="str">
        <f t="shared" si="127"/>
        <v/>
      </c>
      <c r="P274" s="184"/>
      <c r="Q274" s="184"/>
      <c r="R274" s="275"/>
      <c r="S274" s="185" t="str">
        <f t="shared" si="128"/>
        <v/>
      </c>
      <c r="T274" s="185" t="str">
        <f t="shared" si="129"/>
        <v/>
      </c>
      <c r="U274" s="275"/>
      <c r="V274" s="275"/>
      <c r="W274" s="276" t="str">
        <f t="shared" si="130"/>
        <v/>
      </c>
      <c r="X274" s="276" t="str">
        <f t="shared" si="131"/>
        <v/>
      </c>
      <c r="Y274" s="276" t="str">
        <f t="shared" si="132"/>
        <v/>
      </c>
      <c r="Z274" s="275"/>
      <c r="AA274" s="184"/>
      <c r="AB274" s="184"/>
      <c r="AC274" s="185" t="str">
        <f t="shared" si="133"/>
        <v/>
      </c>
      <c r="AD274" s="185" t="str">
        <f t="shared" si="134"/>
        <v/>
      </c>
      <c r="AE274" s="186"/>
      <c r="AF274" s="187" t="str">
        <f t="shared" si="135"/>
        <v/>
      </c>
      <c r="AG274" s="182"/>
      <c r="AH274" s="184"/>
      <c r="AI274" s="184"/>
      <c r="AJ274" s="182"/>
      <c r="AK274" s="188" t="str">
        <f t="shared" si="136"/>
        <v/>
      </c>
      <c r="AL274" s="188" t="str">
        <f t="shared" si="137"/>
        <v/>
      </c>
      <c r="AM274" s="188" t="str">
        <f t="shared" si="138"/>
        <v/>
      </c>
      <c r="AN274" s="359" t="str">
        <f>IF(Overview!$K$17='Internal Calcs'!$P$22,IF(AK274="","",AK274),IF(Overview!$K$17='Internal Calcs'!$P$23,IF(AK274="","",AK274),IF(ISNUMBER(A274),(IF(F274="Short",G274-H274,H274-G274)*AZ274-AX274),"")))</f>
        <v/>
      </c>
      <c r="AO274" s="401" t="str">
        <f>IF(Overview!$K$17='Internal Calcs'!$P$22,IF(AL274="","",AL274),IF(Overview!$K$17='Internal Calcs'!$P$23,IF(AL274="","",AL274),IF(ISNUMBER(A274),IF(AL274="",(IF(F274="Short",G274-H274,H274-G274)*AZ274-AX274),(IF(F274="Short",G274-J274,J274-G274)*AZ274-AX274)),"")))</f>
        <v/>
      </c>
      <c r="AP274" s="359" t="str">
        <f>IF(Overview!$K$17='Internal Calcs'!$P$22,"",IF(Overview!$K$17='Internal Calcs'!$P$23,IF(AM274="","",AM274),IF(ISNUMBER(A274),IF(AM274="",(IF(F274="Short",G274-H274,H274-G274)*AZ274-AX274),(IF(F274="Short",G274-L274,L274-G274)*AZ274-AX274)),"")))</f>
        <v/>
      </c>
      <c r="AQ274" s="188" t="str">
        <f t="shared" si="139"/>
        <v/>
      </c>
      <c r="AR274" s="188" t="str">
        <f t="shared" si="140"/>
        <v/>
      </c>
      <c r="AS274" s="188" t="str">
        <f t="shared" si="141"/>
        <v/>
      </c>
      <c r="AT274" s="188" t="str">
        <f>IF(ISNUMBER(A274),MAX($AS$2:AS274)-AS274,"")</f>
        <v/>
      </c>
      <c r="AU274" s="189" t="str">
        <f t="shared" si="142"/>
        <v/>
      </c>
      <c r="AV274" s="190" t="str">
        <f t="shared" si="143"/>
        <v/>
      </c>
      <c r="AW274" s="190" t="str">
        <f t="shared" si="144"/>
        <v/>
      </c>
      <c r="AX274" s="191" t="str">
        <f ca="1">IF(ISNUMBER($A274),INDIRECT(CONCATENATE("'Instrument List'!B",(MATCH(E274,'Instrument List'!A:A,0))-0)),"")</f>
        <v/>
      </c>
      <c r="AY274" s="191" t="str">
        <f ca="1">IF(ISNUMBER($A274),INDIRECT(CONCATENATE("'Instrument List'!D",(MATCH(E274,'Instrument List'!A:A,0))-0)),"")</f>
        <v/>
      </c>
      <c r="AZ274" s="191" t="str">
        <f ca="1">IF(ISNUMBER($A274),INDIRECT(CONCATENATE("'Instrument List'!C",(MATCH(E274,'Instrument List'!A:A,0))-0)),"")</f>
        <v/>
      </c>
      <c r="BA274" s="192" t="str">
        <f ca="1">IF(ISNUMBER(A274),INDIRECT(CONCATENATE("'Instrument List'!E",(MATCH(E274,'Instrument List'!A:A,0))-0)),"")</f>
        <v/>
      </c>
      <c r="BB274" s="193" t="str">
        <f t="shared" si="145"/>
        <v/>
      </c>
      <c r="BC274" s="193" t="str">
        <f t="shared" si="146"/>
        <v/>
      </c>
      <c r="BD274" s="193" t="str">
        <f ca="1">IF(ISNUMBER(A274),INDIRECT(CONCATENATE("'Instrument List'!F",(MATCH(E274,'Instrument List'!A:A,0))-0)),"")</f>
        <v/>
      </c>
    </row>
    <row r="275" spans="1:56">
      <c r="A275" s="220" t="str">
        <f t="shared" si="126"/>
        <v/>
      </c>
      <c r="B275" s="221"/>
      <c r="C275" s="222"/>
      <c r="D275" s="169"/>
      <c r="E275" s="169"/>
      <c r="F275" s="169"/>
      <c r="G275" s="202"/>
      <c r="H275" s="217"/>
      <c r="I275" s="212"/>
      <c r="J275" s="206"/>
      <c r="K275" s="212"/>
      <c r="L275" s="206"/>
      <c r="M275" s="212"/>
      <c r="N275" s="206"/>
      <c r="O275" s="170" t="str">
        <f t="shared" si="127"/>
        <v/>
      </c>
      <c r="P275" s="171"/>
      <c r="Q275" s="171"/>
      <c r="R275" s="171"/>
      <c r="S275" s="172" t="str">
        <f t="shared" si="128"/>
        <v/>
      </c>
      <c r="T275" s="172" t="str">
        <f t="shared" si="129"/>
        <v/>
      </c>
      <c r="U275" s="171"/>
      <c r="V275" s="171"/>
      <c r="W275" s="173" t="str">
        <f t="shared" si="130"/>
        <v/>
      </c>
      <c r="X275" s="173" t="str">
        <f t="shared" si="131"/>
        <v/>
      </c>
      <c r="Y275" s="173" t="str">
        <f t="shared" si="132"/>
        <v/>
      </c>
      <c r="Z275" s="171"/>
      <c r="AA275" s="171"/>
      <c r="AB275" s="171"/>
      <c r="AC275" s="172" t="str">
        <f t="shared" si="133"/>
        <v/>
      </c>
      <c r="AD275" s="172" t="str">
        <f t="shared" si="134"/>
        <v/>
      </c>
      <c r="AE275" s="174"/>
      <c r="AF275" s="175" t="str">
        <f t="shared" si="135"/>
        <v/>
      </c>
      <c r="AG275" s="169"/>
      <c r="AH275" s="171"/>
      <c r="AI275" s="171"/>
      <c r="AJ275" s="169"/>
      <c r="AK275" s="176" t="str">
        <f t="shared" si="136"/>
        <v/>
      </c>
      <c r="AL275" s="176" t="str">
        <f t="shared" si="137"/>
        <v/>
      </c>
      <c r="AM275" s="176" t="str">
        <f t="shared" si="138"/>
        <v/>
      </c>
      <c r="AN275" s="359" t="str">
        <f>IF(Overview!$K$17='Internal Calcs'!$P$22,IF(AK275="","",AK275),IF(Overview!$K$17='Internal Calcs'!$P$23,IF(AK275="","",AK275),IF(ISNUMBER(A275),(IF(F275="Short",G275-H275,H275-G275)*AZ275-AX275),"")))</f>
        <v/>
      </c>
      <c r="AO275" s="401" t="str">
        <f>IF(Overview!$K$17='Internal Calcs'!$P$22,IF(AL275="","",AL275),IF(Overview!$K$17='Internal Calcs'!$P$23,IF(AL275="","",AL275),IF(ISNUMBER(A275),IF(AL275="",(IF(F275="Short",G275-H275,H275-G275)*AZ275-AX275),(IF(F275="Short",G275-J275,J275-G275)*AZ275-AX275)),"")))</f>
        <v/>
      </c>
      <c r="AP275" s="359" t="str">
        <f>IF(Overview!$K$17='Internal Calcs'!$P$22,"",IF(Overview!$K$17='Internal Calcs'!$P$23,IF(AM275="","",AM275),IF(ISNUMBER(A275),IF(AM275="",(IF(F275="Short",G275-H275,H275-G275)*AZ275-AX275),(IF(F275="Short",G275-L275,L275-G275)*AZ275-AX275)),"")))</f>
        <v/>
      </c>
      <c r="AQ275" s="176" t="str">
        <f t="shared" si="139"/>
        <v/>
      </c>
      <c r="AR275" s="176" t="str">
        <f t="shared" si="140"/>
        <v/>
      </c>
      <c r="AS275" s="176" t="str">
        <f t="shared" si="141"/>
        <v/>
      </c>
      <c r="AT275" s="176" t="str">
        <f>IF(ISNUMBER(A275),MAX($AS$2:AS275)-AS275,"")</f>
        <v/>
      </c>
      <c r="AU275" s="177" t="str">
        <f t="shared" si="142"/>
        <v/>
      </c>
      <c r="AV275" s="178" t="str">
        <f t="shared" si="143"/>
        <v/>
      </c>
      <c r="AW275" s="178" t="str">
        <f t="shared" si="144"/>
        <v/>
      </c>
      <c r="AX275" s="179" t="str">
        <f ca="1">IF(ISNUMBER($A275),INDIRECT(CONCATENATE("'Instrument List'!B",(MATCH(E275,'Instrument List'!A:A,0))-0)),"")</f>
        <v/>
      </c>
      <c r="AY275" s="179" t="str">
        <f ca="1">IF(ISNUMBER($A275),INDIRECT(CONCATENATE("'Instrument List'!D",(MATCH(E275,'Instrument List'!A:A,0))-0)),"")</f>
        <v/>
      </c>
      <c r="AZ275" s="179" t="str">
        <f ca="1">IF(ISNUMBER($A275),INDIRECT(CONCATENATE("'Instrument List'!C",(MATCH(E275,'Instrument List'!A:A,0))-0)),"")</f>
        <v/>
      </c>
      <c r="BA275" s="180" t="str">
        <f ca="1">IF(ISNUMBER(A275),INDIRECT(CONCATENATE("'Instrument List'!E",(MATCH(E275,'Instrument List'!A:A,0))-0)),"")</f>
        <v/>
      </c>
      <c r="BB275" s="181" t="str">
        <f t="shared" si="145"/>
        <v/>
      </c>
      <c r="BC275" s="181" t="str">
        <f t="shared" si="146"/>
        <v/>
      </c>
      <c r="BD275" s="181" t="str">
        <f ca="1">IF(ISNUMBER(A275),INDIRECT(CONCATENATE("'Instrument List'!F",(MATCH(E275,'Instrument List'!A:A,0))-0)),"")</f>
        <v/>
      </c>
    </row>
    <row r="276" spans="1:56">
      <c r="A276" s="223" t="str">
        <f t="shared" si="126"/>
        <v/>
      </c>
      <c r="B276" s="224"/>
      <c r="C276" s="225"/>
      <c r="D276" s="182"/>
      <c r="E276" s="182"/>
      <c r="F276" s="182"/>
      <c r="G276" s="203"/>
      <c r="H276" s="218"/>
      <c r="I276" s="213"/>
      <c r="J276" s="207"/>
      <c r="K276" s="213"/>
      <c r="L276" s="207"/>
      <c r="M276" s="213"/>
      <c r="N276" s="207"/>
      <c r="O276" s="183" t="str">
        <f t="shared" si="127"/>
        <v/>
      </c>
      <c r="P276" s="184"/>
      <c r="Q276" s="184"/>
      <c r="R276" s="275"/>
      <c r="S276" s="185" t="str">
        <f t="shared" si="128"/>
        <v/>
      </c>
      <c r="T276" s="185" t="str">
        <f t="shared" si="129"/>
        <v/>
      </c>
      <c r="U276" s="275"/>
      <c r="V276" s="275"/>
      <c r="W276" s="276" t="str">
        <f t="shared" si="130"/>
        <v/>
      </c>
      <c r="X276" s="276" t="str">
        <f t="shared" si="131"/>
        <v/>
      </c>
      <c r="Y276" s="276" t="str">
        <f t="shared" si="132"/>
        <v/>
      </c>
      <c r="Z276" s="275"/>
      <c r="AA276" s="184"/>
      <c r="AB276" s="184"/>
      <c r="AC276" s="185" t="str">
        <f t="shared" si="133"/>
        <v/>
      </c>
      <c r="AD276" s="185" t="str">
        <f t="shared" si="134"/>
        <v/>
      </c>
      <c r="AE276" s="186"/>
      <c r="AF276" s="187" t="str">
        <f t="shared" si="135"/>
        <v/>
      </c>
      <c r="AG276" s="182"/>
      <c r="AH276" s="184"/>
      <c r="AI276" s="184"/>
      <c r="AJ276" s="182"/>
      <c r="AK276" s="188" t="str">
        <f t="shared" si="136"/>
        <v/>
      </c>
      <c r="AL276" s="188" t="str">
        <f t="shared" si="137"/>
        <v/>
      </c>
      <c r="AM276" s="188" t="str">
        <f t="shared" si="138"/>
        <v/>
      </c>
      <c r="AN276" s="359" t="str">
        <f>IF(Overview!$K$17='Internal Calcs'!$P$22,IF(AK276="","",AK276),IF(Overview!$K$17='Internal Calcs'!$P$23,IF(AK276="","",AK276),IF(ISNUMBER(A276),(IF(F276="Short",G276-H276,H276-G276)*AZ276-AX276),"")))</f>
        <v/>
      </c>
      <c r="AO276" s="401" t="str">
        <f>IF(Overview!$K$17='Internal Calcs'!$P$22,IF(AL276="","",AL276),IF(Overview!$K$17='Internal Calcs'!$P$23,IF(AL276="","",AL276),IF(ISNUMBER(A276),IF(AL276="",(IF(F276="Short",G276-H276,H276-G276)*AZ276-AX276),(IF(F276="Short",G276-J276,J276-G276)*AZ276-AX276)),"")))</f>
        <v/>
      </c>
      <c r="AP276" s="359" t="str">
        <f>IF(Overview!$K$17='Internal Calcs'!$P$22,"",IF(Overview!$K$17='Internal Calcs'!$P$23,IF(AM276="","",AM276),IF(ISNUMBER(A276),IF(AM276="",(IF(F276="Short",G276-H276,H276-G276)*AZ276-AX276),(IF(F276="Short",G276-L276,L276-G276)*AZ276-AX276)),"")))</f>
        <v/>
      </c>
      <c r="AQ276" s="188" t="str">
        <f t="shared" si="139"/>
        <v/>
      </c>
      <c r="AR276" s="188" t="str">
        <f t="shared" si="140"/>
        <v/>
      </c>
      <c r="AS276" s="188" t="str">
        <f t="shared" si="141"/>
        <v/>
      </c>
      <c r="AT276" s="188" t="str">
        <f>IF(ISNUMBER(A276),MAX($AS$2:AS276)-AS276,"")</f>
        <v/>
      </c>
      <c r="AU276" s="189" t="str">
        <f t="shared" si="142"/>
        <v/>
      </c>
      <c r="AV276" s="190" t="str">
        <f t="shared" si="143"/>
        <v/>
      </c>
      <c r="AW276" s="190" t="str">
        <f t="shared" si="144"/>
        <v/>
      </c>
      <c r="AX276" s="191" t="str">
        <f ca="1">IF(ISNUMBER($A276),INDIRECT(CONCATENATE("'Instrument List'!B",(MATCH(E276,'Instrument List'!A:A,0))-0)),"")</f>
        <v/>
      </c>
      <c r="AY276" s="191" t="str">
        <f ca="1">IF(ISNUMBER($A276),INDIRECT(CONCATENATE("'Instrument List'!D",(MATCH(E276,'Instrument List'!A:A,0))-0)),"")</f>
        <v/>
      </c>
      <c r="AZ276" s="191" t="str">
        <f ca="1">IF(ISNUMBER($A276),INDIRECT(CONCATENATE("'Instrument List'!C",(MATCH(E276,'Instrument List'!A:A,0))-0)),"")</f>
        <v/>
      </c>
      <c r="BA276" s="192" t="str">
        <f ca="1">IF(ISNUMBER(A276),INDIRECT(CONCATENATE("'Instrument List'!E",(MATCH(E276,'Instrument List'!A:A,0))-0)),"")</f>
        <v/>
      </c>
      <c r="BB276" s="193" t="str">
        <f t="shared" si="145"/>
        <v/>
      </c>
      <c r="BC276" s="193" t="str">
        <f t="shared" si="146"/>
        <v/>
      </c>
      <c r="BD276" s="193" t="str">
        <f ca="1">IF(ISNUMBER(A276),INDIRECT(CONCATENATE("'Instrument List'!F",(MATCH(E276,'Instrument List'!A:A,0))-0)),"")</f>
        <v/>
      </c>
    </row>
    <row r="277" spans="1:56">
      <c r="A277" s="220" t="str">
        <f t="shared" si="126"/>
        <v/>
      </c>
      <c r="B277" s="221"/>
      <c r="C277" s="222"/>
      <c r="D277" s="169"/>
      <c r="E277" s="169"/>
      <c r="F277" s="169"/>
      <c r="G277" s="202"/>
      <c r="H277" s="217"/>
      <c r="I277" s="212"/>
      <c r="J277" s="206"/>
      <c r="K277" s="212"/>
      <c r="L277" s="206"/>
      <c r="M277" s="212"/>
      <c r="N277" s="206"/>
      <c r="O277" s="170" t="str">
        <f t="shared" si="127"/>
        <v/>
      </c>
      <c r="P277" s="171"/>
      <c r="Q277" s="171"/>
      <c r="R277" s="171"/>
      <c r="S277" s="172" t="str">
        <f t="shared" si="128"/>
        <v/>
      </c>
      <c r="T277" s="172" t="str">
        <f t="shared" si="129"/>
        <v/>
      </c>
      <c r="U277" s="171"/>
      <c r="V277" s="171"/>
      <c r="W277" s="173" t="str">
        <f t="shared" si="130"/>
        <v/>
      </c>
      <c r="X277" s="173" t="str">
        <f t="shared" si="131"/>
        <v/>
      </c>
      <c r="Y277" s="173" t="str">
        <f t="shared" si="132"/>
        <v/>
      </c>
      <c r="Z277" s="171"/>
      <c r="AA277" s="171"/>
      <c r="AB277" s="171"/>
      <c r="AC277" s="172" t="str">
        <f t="shared" si="133"/>
        <v/>
      </c>
      <c r="AD277" s="172" t="str">
        <f t="shared" si="134"/>
        <v/>
      </c>
      <c r="AE277" s="174"/>
      <c r="AF277" s="175" t="str">
        <f t="shared" si="135"/>
        <v/>
      </c>
      <c r="AG277" s="169"/>
      <c r="AH277" s="171"/>
      <c r="AI277" s="171"/>
      <c r="AJ277" s="169"/>
      <c r="AK277" s="176" t="str">
        <f t="shared" si="136"/>
        <v/>
      </c>
      <c r="AL277" s="176" t="str">
        <f t="shared" si="137"/>
        <v/>
      </c>
      <c r="AM277" s="176" t="str">
        <f t="shared" si="138"/>
        <v/>
      </c>
      <c r="AN277" s="359" t="str">
        <f>IF(Overview!$K$17='Internal Calcs'!$P$22,IF(AK277="","",AK277),IF(Overview!$K$17='Internal Calcs'!$P$23,IF(AK277="","",AK277),IF(ISNUMBER(A277),(IF(F277="Short",G277-H277,H277-G277)*AZ277-AX277),"")))</f>
        <v/>
      </c>
      <c r="AO277" s="401" t="str">
        <f>IF(Overview!$K$17='Internal Calcs'!$P$22,IF(AL277="","",AL277),IF(Overview!$K$17='Internal Calcs'!$P$23,IF(AL277="","",AL277),IF(ISNUMBER(A277),IF(AL277="",(IF(F277="Short",G277-H277,H277-G277)*AZ277-AX277),(IF(F277="Short",G277-J277,J277-G277)*AZ277-AX277)),"")))</f>
        <v/>
      </c>
      <c r="AP277" s="359" t="str">
        <f>IF(Overview!$K$17='Internal Calcs'!$P$22,"",IF(Overview!$K$17='Internal Calcs'!$P$23,IF(AM277="","",AM277),IF(ISNUMBER(A277),IF(AM277="",(IF(F277="Short",G277-H277,H277-G277)*AZ277-AX277),(IF(F277="Short",G277-L277,L277-G277)*AZ277-AX277)),"")))</f>
        <v/>
      </c>
      <c r="AQ277" s="176" t="str">
        <f t="shared" si="139"/>
        <v/>
      </c>
      <c r="AR277" s="176" t="str">
        <f t="shared" si="140"/>
        <v/>
      </c>
      <c r="AS277" s="176" t="str">
        <f t="shared" si="141"/>
        <v/>
      </c>
      <c r="AT277" s="176" t="str">
        <f>IF(ISNUMBER(A277),MAX($AS$2:AS277)-AS277,"")</f>
        <v/>
      </c>
      <c r="AU277" s="177" t="str">
        <f t="shared" si="142"/>
        <v/>
      </c>
      <c r="AV277" s="178" t="str">
        <f t="shared" si="143"/>
        <v/>
      </c>
      <c r="AW277" s="178" t="str">
        <f t="shared" si="144"/>
        <v/>
      </c>
      <c r="AX277" s="179" t="str">
        <f ca="1">IF(ISNUMBER($A277),INDIRECT(CONCATENATE("'Instrument List'!B",(MATCH(E277,'Instrument List'!A:A,0))-0)),"")</f>
        <v/>
      </c>
      <c r="AY277" s="179" t="str">
        <f ca="1">IF(ISNUMBER($A277),INDIRECT(CONCATENATE("'Instrument List'!D",(MATCH(E277,'Instrument List'!A:A,0))-0)),"")</f>
        <v/>
      </c>
      <c r="AZ277" s="179" t="str">
        <f ca="1">IF(ISNUMBER($A277),INDIRECT(CONCATENATE("'Instrument List'!C",(MATCH(E277,'Instrument List'!A:A,0))-0)),"")</f>
        <v/>
      </c>
      <c r="BA277" s="180" t="str">
        <f ca="1">IF(ISNUMBER(A277),INDIRECT(CONCATENATE("'Instrument List'!E",(MATCH(E277,'Instrument List'!A:A,0))-0)),"")</f>
        <v/>
      </c>
      <c r="BB277" s="181" t="str">
        <f t="shared" si="145"/>
        <v/>
      </c>
      <c r="BC277" s="181" t="str">
        <f t="shared" si="146"/>
        <v/>
      </c>
      <c r="BD277" s="181" t="str">
        <f ca="1">IF(ISNUMBER(A277),INDIRECT(CONCATENATE("'Instrument List'!F",(MATCH(E277,'Instrument List'!A:A,0))-0)),"")</f>
        <v/>
      </c>
    </row>
    <row r="278" spans="1:56">
      <c r="A278" s="223" t="str">
        <f t="shared" si="126"/>
        <v/>
      </c>
      <c r="B278" s="224"/>
      <c r="C278" s="225"/>
      <c r="D278" s="182"/>
      <c r="E278" s="182"/>
      <c r="F278" s="182"/>
      <c r="G278" s="203"/>
      <c r="H278" s="218"/>
      <c r="I278" s="213"/>
      <c r="J278" s="207"/>
      <c r="K278" s="213"/>
      <c r="L278" s="207"/>
      <c r="M278" s="213"/>
      <c r="N278" s="207"/>
      <c r="O278" s="183" t="str">
        <f t="shared" si="127"/>
        <v/>
      </c>
      <c r="P278" s="184"/>
      <c r="Q278" s="184"/>
      <c r="R278" s="275"/>
      <c r="S278" s="185" t="str">
        <f t="shared" si="128"/>
        <v/>
      </c>
      <c r="T278" s="185" t="str">
        <f t="shared" si="129"/>
        <v/>
      </c>
      <c r="U278" s="275"/>
      <c r="V278" s="275"/>
      <c r="W278" s="276" t="str">
        <f t="shared" si="130"/>
        <v/>
      </c>
      <c r="X278" s="276" t="str">
        <f t="shared" si="131"/>
        <v/>
      </c>
      <c r="Y278" s="276" t="str">
        <f t="shared" si="132"/>
        <v/>
      </c>
      <c r="Z278" s="275"/>
      <c r="AA278" s="184"/>
      <c r="AB278" s="184"/>
      <c r="AC278" s="185" t="str">
        <f t="shared" si="133"/>
        <v/>
      </c>
      <c r="AD278" s="185" t="str">
        <f t="shared" si="134"/>
        <v/>
      </c>
      <c r="AE278" s="186"/>
      <c r="AF278" s="187" t="str">
        <f t="shared" si="135"/>
        <v/>
      </c>
      <c r="AG278" s="182"/>
      <c r="AH278" s="184"/>
      <c r="AI278" s="184"/>
      <c r="AJ278" s="182"/>
      <c r="AK278" s="188" t="str">
        <f t="shared" si="136"/>
        <v/>
      </c>
      <c r="AL278" s="188" t="str">
        <f t="shared" si="137"/>
        <v/>
      </c>
      <c r="AM278" s="188" t="str">
        <f t="shared" si="138"/>
        <v/>
      </c>
      <c r="AN278" s="359" t="str">
        <f>IF(Overview!$K$17='Internal Calcs'!$P$22,IF(AK278="","",AK278),IF(Overview!$K$17='Internal Calcs'!$P$23,IF(AK278="","",AK278),IF(ISNUMBER(A278),(IF(F278="Short",G278-H278,H278-G278)*AZ278-AX278),"")))</f>
        <v/>
      </c>
      <c r="AO278" s="401" t="str">
        <f>IF(Overview!$K$17='Internal Calcs'!$P$22,IF(AL278="","",AL278),IF(Overview!$K$17='Internal Calcs'!$P$23,IF(AL278="","",AL278),IF(ISNUMBER(A278),IF(AL278="",(IF(F278="Short",G278-H278,H278-G278)*AZ278-AX278),(IF(F278="Short",G278-J278,J278-G278)*AZ278-AX278)),"")))</f>
        <v/>
      </c>
      <c r="AP278" s="359" t="str">
        <f>IF(Overview!$K$17='Internal Calcs'!$P$22,"",IF(Overview!$K$17='Internal Calcs'!$P$23,IF(AM278="","",AM278),IF(ISNUMBER(A278),IF(AM278="",(IF(F278="Short",G278-H278,H278-G278)*AZ278-AX278),(IF(F278="Short",G278-L278,L278-G278)*AZ278-AX278)),"")))</f>
        <v/>
      </c>
      <c r="AQ278" s="188" t="str">
        <f t="shared" si="139"/>
        <v/>
      </c>
      <c r="AR278" s="188" t="str">
        <f t="shared" si="140"/>
        <v/>
      </c>
      <c r="AS278" s="188" t="str">
        <f t="shared" si="141"/>
        <v/>
      </c>
      <c r="AT278" s="188" t="str">
        <f>IF(ISNUMBER(A278),MAX($AS$2:AS278)-AS278,"")</f>
        <v/>
      </c>
      <c r="AU278" s="189" t="str">
        <f t="shared" si="142"/>
        <v/>
      </c>
      <c r="AV278" s="190" t="str">
        <f t="shared" si="143"/>
        <v/>
      </c>
      <c r="AW278" s="190" t="str">
        <f t="shared" si="144"/>
        <v/>
      </c>
      <c r="AX278" s="191" t="str">
        <f ca="1">IF(ISNUMBER($A278),INDIRECT(CONCATENATE("'Instrument List'!B",(MATCH(E278,'Instrument List'!A:A,0))-0)),"")</f>
        <v/>
      </c>
      <c r="AY278" s="191" t="str">
        <f ca="1">IF(ISNUMBER($A278),INDIRECT(CONCATENATE("'Instrument List'!D",(MATCH(E278,'Instrument List'!A:A,0))-0)),"")</f>
        <v/>
      </c>
      <c r="AZ278" s="191" t="str">
        <f ca="1">IF(ISNUMBER($A278),INDIRECT(CONCATENATE("'Instrument List'!C",(MATCH(E278,'Instrument List'!A:A,0))-0)),"")</f>
        <v/>
      </c>
      <c r="BA278" s="192" t="str">
        <f ca="1">IF(ISNUMBER(A278),INDIRECT(CONCATENATE("'Instrument List'!E",(MATCH(E278,'Instrument List'!A:A,0))-0)),"")</f>
        <v/>
      </c>
      <c r="BB278" s="193" t="str">
        <f t="shared" si="145"/>
        <v/>
      </c>
      <c r="BC278" s="193" t="str">
        <f t="shared" si="146"/>
        <v/>
      </c>
      <c r="BD278" s="193" t="str">
        <f ca="1">IF(ISNUMBER(A278),INDIRECT(CONCATENATE("'Instrument List'!F",(MATCH(E278,'Instrument List'!A:A,0))-0)),"")</f>
        <v/>
      </c>
    </row>
    <row r="279" spans="1:56">
      <c r="A279" s="220" t="str">
        <f t="shared" si="126"/>
        <v/>
      </c>
      <c r="B279" s="221"/>
      <c r="C279" s="222"/>
      <c r="D279" s="169"/>
      <c r="E279" s="169"/>
      <c r="F279" s="169"/>
      <c r="G279" s="202"/>
      <c r="H279" s="217"/>
      <c r="I279" s="212"/>
      <c r="J279" s="206"/>
      <c r="K279" s="212"/>
      <c r="L279" s="206"/>
      <c r="M279" s="212"/>
      <c r="N279" s="206"/>
      <c r="O279" s="170" t="str">
        <f t="shared" si="127"/>
        <v/>
      </c>
      <c r="P279" s="171"/>
      <c r="Q279" s="171"/>
      <c r="R279" s="171"/>
      <c r="S279" s="172" t="str">
        <f t="shared" si="128"/>
        <v/>
      </c>
      <c r="T279" s="172" t="str">
        <f t="shared" si="129"/>
        <v/>
      </c>
      <c r="U279" s="171"/>
      <c r="V279" s="171"/>
      <c r="W279" s="173" t="str">
        <f t="shared" si="130"/>
        <v/>
      </c>
      <c r="X279" s="173" t="str">
        <f t="shared" si="131"/>
        <v/>
      </c>
      <c r="Y279" s="173" t="str">
        <f t="shared" si="132"/>
        <v/>
      </c>
      <c r="Z279" s="171"/>
      <c r="AA279" s="171"/>
      <c r="AB279" s="171"/>
      <c r="AC279" s="172" t="str">
        <f t="shared" si="133"/>
        <v/>
      </c>
      <c r="AD279" s="172" t="str">
        <f t="shared" si="134"/>
        <v/>
      </c>
      <c r="AE279" s="174"/>
      <c r="AF279" s="175" t="str">
        <f t="shared" si="135"/>
        <v/>
      </c>
      <c r="AG279" s="169"/>
      <c r="AH279" s="171"/>
      <c r="AI279" s="171"/>
      <c r="AJ279" s="169"/>
      <c r="AK279" s="176" t="str">
        <f t="shared" si="136"/>
        <v/>
      </c>
      <c r="AL279" s="176" t="str">
        <f t="shared" si="137"/>
        <v/>
      </c>
      <c r="AM279" s="176" t="str">
        <f t="shared" si="138"/>
        <v/>
      </c>
      <c r="AN279" s="359" t="str">
        <f>IF(Overview!$K$17='Internal Calcs'!$P$22,IF(AK279="","",AK279),IF(Overview!$K$17='Internal Calcs'!$P$23,IF(AK279="","",AK279),IF(ISNUMBER(A279),(IF(F279="Short",G279-H279,H279-G279)*AZ279-AX279),"")))</f>
        <v/>
      </c>
      <c r="AO279" s="401" t="str">
        <f>IF(Overview!$K$17='Internal Calcs'!$P$22,IF(AL279="","",AL279),IF(Overview!$K$17='Internal Calcs'!$P$23,IF(AL279="","",AL279),IF(ISNUMBER(A279),IF(AL279="",(IF(F279="Short",G279-H279,H279-G279)*AZ279-AX279),(IF(F279="Short",G279-J279,J279-G279)*AZ279-AX279)),"")))</f>
        <v/>
      </c>
      <c r="AP279" s="359" t="str">
        <f>IF(Overview!$K$17='Internal Calcs'!$P$22,"",IF(Overview!$K$17='Internal Calcs'!$P$23,IF(AM279="","",AM279),IF(ISNUMBER(A279),IF(AM279="",(IF(F279="Short",G279-H279,H279-G279)*AZ279-AX279),(IF(F279="Short",G279-L279,L279-G279)*AZ279-AX279)),"")))</f>
        <v/>
      </c>
      <c r="AQ279" s="176" t="str">
        <f t="shared" si="139"/>
        <v/>
      </c>
      <c r="AR279" s="176" t="str">
        <f t="shared" si="140"/>
        <v/>
      </c>
      <c r="AS279" s="176" t="str">
        <f t="shared" si="141"/>
        <v/>
      </c>
      <c r="AT279" s="176" t="str">
        <f>IF(ISNUMBER(A279),MAX($AS$2:AS279)-AS279,"")</f>
        <v/>
      </c>
      <c r="AU279" s="177" t="str">
        <f t="shared" si="142"/>
        <v/>
      </c>
      <c r="AV279" s="178" t="str">
        <f t="shared" si="143"/>
        <v/>
      </c>
      <c r="AW279" s="178" t="str">
        <f t="shared" si="144"/>
        <v/>
      </c>
      <c r="AX279" s="179" t="str">
        <f ca="1">IF(ISNUMBER($A279),INDIRECT(CONCATENATE("'Instrument List'!B",(MATCH(E279,'Instrument List'!A:A,0))-0)),"")</f>
        <v/>
      </c>
      <c r="AY279" s="179" t="str">
        <f ca="1">IF(ISNUMBER($A279),INDIRECT(CONCATENATE("'Instrument List'!D",(MATCH(E279,'Instrument List'!A:A,0))-0)),"")</f>
        <v/>
      </c>
      <c r="AZ279" s="179" t="str">
        <f ca="1">IF(ISNUMBER($A279),INDIRECT(CONCATENATE("'Instrument List'!C",(MATCH(E279,'Instrument List'!A:A,0))-0)),"")</f>
        <v/>
      </c>
      <c r="BA279" s="180" t="str">
        <f ca="1">IF(ISNUMBER(A279),INDIRECT(CONCATENATE("'Instrument List'!E",(MATCH(E279,'Instrument List'!A:A,0))-0)),"")</f>
        <v/>
      </c>
      <c r="BB279" s="181" t="str">
        <f t="shared" si="145"/>
        <v/>
      </c>
      <c r="BC279" s="181" t="str">
        <f t="shared" si="146"/>
        <v/>
      </c>
      <c r="BD279" s="181" t="str">
        <f ca="1">IF(ISNUMBER(A279),INDIRECT(CONCATENATE("'Instrument List'!F",(MATCH(E279,'Instrument List'!A:A,0))-0)),"")</f>
        <v/>
      </c>
    </row>
    <row r="280" spans="1:56">
      <c r="A280" s="223" t="str">
        <f t="shared" si="126"/>
        <v/>
      </c>
      <c r="B280" s="224"/>
      <c r="C280" s="225"/>
      <c r="D280" s="182"/>
      <c r="E280" s="182"/>
      <c r="F280" s="182"/>
      <c r="G280" s="203"/>
      <c r="H280" s="218"/>
      <c r="I280" s="213"/>
      <c r="J280" s="207"/>
      <c r="K280" s="213"/>
      <c r="L280" s="207"/>
      <c r="M280" s="213"/>
      <c r="N280" s="207"/>
      <c r="O280" s="183" t="str">
        <f t="shared" si="127"/>
        <v/>
      </c>
      <c r="P280" s="184"/>
      <c r="Q280" s="184"/>
      <c r="R280" s="275"/>
      <c r="S280" s="185" t="str">
        <f t="shared" si="128"/>
        <v/>
      </c>
      <c r="T280" s="185" t="str">
        <f t="shared" si="129"/>
        <v/>
      </c>
      <c r="U280" s="275"/>
      <c r="V280" s="275"/>
      <c r="W280" s="276" t="str">
        <f t="shared" si="130"/>
        <v/>
      </c>
      <c r="X280" s="276" t="str">
        <f t="shared" si="131"/>
        <v/>
      </c>
      <c r="Y280" s="276" t="str">
        <f t="shared" si="132"/>
        <v/>
      </c>
      <c r="Z280" s="275"/>
      <c r="AA280" s="184"/>
      <c r="AB280" s="184"/>
      <c r="AC280" s="185" t="str">
        <f t="shared" si="133"/>
        <v/>
      </c>
      <c r="AD280" s="185" t="str">
        <f t="shared" si="134"/>
        <v/>
      </c>
      <c r="AE280" s="186"/>
      <c r="AF280" s="187" t="str">
        <f t="shared" si="135"/>
        <v/>
      </c>
      <c r="AG280" s="182"/>
      <c r="AH280" s="184"/>
      <c r="AI280" s="184"/>
      <c r="AJ280" s="182"/>
      <c r="AK280" s="188" t="str">
        <f t="shared" si="136"/>
        <v/>
      </c>
      <c r="AL280" s="188" t="str">
        <f t="shared" si="137"/>
        <v/>
      </c>
      <c r="AM280" s="188" t="str">
        <f t="shared" si="138"/>
        <v/>
      </c>
      <c r="AN280" s="359" t="str">
        <f>IF(Overview!$K$17='Internal Calcs'!$P$22,IF(AK280="","",AK280),IF(Overview!$K$17='Internal Calcs'!$P$23,IF(AK280="","",AK280),IF(ISNUMBER(A280),(IF(F280="Short",G280-H280,H280-G280)*AZ280-AX280),"")))</f>
        <v/>
      </c>
      <c r="AO280" s="401" t="str">
        <f>IF(Overview!$K$17='Internal Calcs'!$P$22,IF(AL280="","",AL280),IF(Overview!$K$17='Internal Calcs'!$P$23,IF(AL280="","",AL280),IF(ISNUMBER(A280),IF(AL280="",(IF(F280="Short",G280-H280,H280-G280)*AZ280-AX280),(IF(F280="Short",G280-J280,J280-G280)*AZ280-AX280)),"")))</f>
        <v/>
      </c>
      <c r="AP280" s="359" t="str">
        <f>IF(Overview!$K$17='Internal Calcs'!$P$22,"",IF(Overview!$K$17='Internal Calcs'!$P$23,IF(AM280="","",AM280),IF(ISNUMBER(A280),IF(AM280="",(IF(F280="Short",G280-H280,H280-G280)*AZ280-AX280),(IF(F280="Short",G280-L280,L280-G280)*AZ280-AX280)),"")))</f>
        <v/>
      </c>
      <c r="AQ280" s="188" t="str">
        <f t="shared" si="139"/>
        <v/>
      </c>
      <c r="AR280" s="188" t="str">
        <f t="shared" si="140"/>
        <v/>
      </c>
      <c r="AS280" s="188" t="str">
        <f t="shared" si="141"/>
        <v/>
      </c>
      <c r="AT280" s="188" t="str">
        <f>IF(ISNUMBER(A280),MAX($AS$2:AS280)-AS280,"")</f>
        <v/>
      </c>
      <c r="AU280" s="189" t="str">
        <f t="shared" si="142"/>
        <v/>
      </c>
      <c r="AV280" s="190" t="str">
        <f t="shared" si="143"/>
        <v/>
      </c>
      <c r="AW280" s="190" t="str">
        <f t="shared" si="144"/>
        <v/>
      </c>
      <c r="AX280" s="191" t="str">
        <f ca="1">IF(ISNUMBER($A280),INDIRECT(CONCATENATE("'Instrument List'!B",(MATCH(E280,'Instrument List'!A:A,0))-0)),"")</f>
        <v/>
      </c>
      <c r="AY280" s="191" t="str">
        <f ca="1">IF(ISNUMBER($A280),INDIRECT(CONCATENATE("'Instrument List'!D",(MATCH(E280,'Instrument List'!A:A,0))-0)),"")</f>
        <v/>
      </c>
      <c r="AZ280" s="191" t="str">
        <f ca="1">IF(ISNUMBER($A280),INDIRECT(CONCATENATE("'Instrument List'!C",(MATCH(E280,'Instrument List'!A:A,0))-0)),"")</f>
        <v/>
      </c>
      <c r="BA280" s="192" t="str">
        <f ca="1">IF(ISNUMBER(A280),INDIRECT(CONCATENATE("'Instrument List'!E",(MATCH(E280,'Instrument List'!A:A,0))-0)),"")</f>
        <v/>
      </c>
      <c r="BB280" s="193" t="str">
        <f t="shared" si="145"/>
        <v/>
      </c>
      <c r="BC280" s="193" t="str">
        <f t="shared" si="146"/>
        <v/>
      </c>
      <c r="BD280" s="193" t="str">
        <f ca="1">IF(ISNUMBER(A280),INDIRECT(CONCATENATE("'Instrument List'!F",(MATCH(E280,'Instrument List'!A:A,0))-0)),"")</f>
        <v/>
      </c>
    </row>
    <row r="281" spans="1:56">
      <c r="A281" s="220" t="str">
        <f t="shared" si="126"/>
        <v/>
      </c>
      <c r="B281" s="221"/>
      <c r="C281" s="222"/>
      <c r="D281" s="169"/>
      <c r="E281" s="169"/>
      <c r="F281" s="169"/>
      <c r="G281" s="202"/>
      <c r="H281" s="217"/>
      <c r="I281" s="212"/>
      <c r="J281" s="206"/>
      <c r="K281" s="212"/>
      <c r="L281" s="206"/>
      <c r="M281" s="212"/>
      <c r="N281" s="206"/>
      <c r="O281" s="170" t="str">
        <f t="shared" si="127"/>
        <v/>
      </c>
      <c r="P281" s="171"/>
      <c r="Q281" s="171"/>
      <c r="R281" s="171"/>
      <c r="S281" s="172" t="str">
        <f t="shared" si="128"/>
        <v/>
      </c>
      <c r="T281" s="172" t="str">
        <f t="shared" si="129"/>
        <v/>
      </c>
      <c r="U281" s="171"/>
      <c r="V281" s="171"/>
      <c r="W281" s="173" t="str">
        <f t="shared" si="130"/>
        <v/>
      </c>
      <c r="X281" s="173" t="str">
        <f t="shared" si="131"/>
        <v/>
      </c>
      <c r="Y281" s="173" t="str">
        <f t="shared" si="132"/>
        <v/>
      </c>
      <c r="Z281" s="171"/>
      <c r="AA281" s="171"/>
      <c r="AB281" s="171"/>
      <c r="AC281" s="172" t="str">
        <f t="shared" si="133"/>
        <v/>
      </c>
      <c r="AD281" s="172" t="str">
        <f t="shared" si="134"/>
        <v/>
      </c>
      <c r="AE281" s="174"/>
      <c r="AF281" s="175" t="str">
        <f t="shared" si="135"/>
        <v/>
      </c>
      <c r="AG281" s="169"/>
      <c r="AH281" s="171"/>
      <c r="AI281" s="171"/>
      <c r="AJ281" s="169"/>
      <c r="AK281" s="176" t="str">
        <f t="shared" si="136"/>
        <v/>
      </c>
      <c r="AL281" s="176" t="str">
        <f t="shared" si="137"/>
        <v/>
      </c>
      <c r="AM281" s="176" t="str">
        <f t="shared" si="138"/>
        <v/>
      </c>
      <c r="AN281" s="359" t="str">
        <f>IF(Overview!$K$17='Internal Calcs'!$P$22,IF(AK281="","",AK281),IF(Overview!$K$17='Internal Calcs'!$P$23,IF(AK281="","",AK281),IF(ISNUMBER(A281),(IF(F281="Short",G281-H281,H281-G281)*AZ281-AX281),"")))</f>
        <v/>
      </c>
      <c r="AO281" s="401" t="str">
        <f>IF(Overview!$K$17='Internal Calcs'!$P$22,IF(AL281="","",AL281),IF(Overview!$K$17='Internal Calcs'!$P$23,IF(AL281="","",AL281),IF(ISNUMBER(A281),IF(AL281="",(IF(F281="Short",G281-H281,H281-G281)*AZ281-AX281),(IF(F281="Short",G281-J281,J281-G281)*AZ281-AX281)),"")))</f>
        <v/>
      </c>
      <c r="AP281" s="359" t="str">
        <f>IF(Overview!$K$17='Internal Calcs'!$P$22,"",IF(Overview!$K$17='Internal Calcs'!$P$23,IF(AM281="","",AM281),IF(ISNUMBER(A281),IF(AM281="",(IF(F281="Short",G281-H281,H281-G281)*AZ281-AX281),(IF(F281="Short",G281-L281,L281-G281)*AZ281-AX281)),"")))</f>
        <v/>
      </c>
      <c r="AQ281" s="176" t="str">
        <f t="shared" si="139"/>
        <v/>
      </c>
      <c r="AR281" s="176" t="str">
        <f t="shared" si="140"/>
        <v/>
      </c>
      <c r="AS281" s="176" t="str">
        <f t="shared" si="141"/>
        <v/>
      </c>
      <c r="AT281" s="176" t="str">
        <f>IF(ISNUMBER(A281),MAX($AS$2:AS281)-AS281,"")</f>
        <v/>
      </c>
      <c r="AU281" s="177" t="str">
        <f t="shared" si="142"/>
        <v/>
      </c>
      <c r="AV281" s="178" t="str">
        <f t="shared" si="143"/>
        <v/>
      </c>
      <c r="AW281" s="178" t="str">
        <f t="shared" si="144"/>
        <v/>
      </c>
      <c r="AX281" s="179" t="str">
        <f ca="1">IF(ISNUMBER($A281),INDIRECT(CONCATENATE("'Instrument List'!B",(MATCH(E281,'Instrument List'!A:A,0))-0)),"")</f>
        <v/>
      </c>
      <c r="AY281" s="179" t="str">
        <f ca="1">IF(ISNUMBER($A281),INDIRECT(CONCATENATE("'Instrument List'!D",(MATCH(E281,'Instrument List'!A:A,0))-0)),"")</f>
        <v/>
      </c>
      <c r="AZ281" s="179" t="str">
        <f ca="1">IF(ISNUMBER($A281),INDIRECT(CONCATENATE("'Instrument List'!C",(MATCH(E281,'Instrument List'!A:A,0))-0)),"")</f>
        <v/>
      </c>
      <c r="BA281" s="180" t="str">
        <f ca="1">IF(ISNUMBER(A281),INDIRECT(CONCATENATE("'Instrument List'!E",(MATCH(E281,'Instrument List'!A:A,0))-0)),"")</f>
        <v/>
      </c>
      <c r="BB281" s="181" t="str">
        <f t="shared" si="145"/>
        <v/>
      </c>
      <c r="BC281" s="181" t="str">
        <f t="shared" si="146"/>
        <v/>
      </c>
      <c r="BD281" s="181" t="str">
        <f ca="1">IF(ISNUMBER(A281),INDIRECT(CONCATENATE("'Instrument List'!F",(MATCH(E281,'Instrument List'!A:A,0))-0)),"")</f>
        <v/>
      </c>
    </row>
    <row r="282" spans="1:56">
      <c r="A282" s="223" t="str">
        <f t="shared" si="126"/>
        <v/>
      </c>
      <c r="B282" s="224"/>
      <c r="C282" s="225"/>
      <c r="D282" s="182"/>
      <c r="E282" s="182"/>
      <c r="F282" s="182"/>
      <c r="G282" s="203"/>
      <c r="H282" s="218"/>
      <c r="I282" s="213"/>
      <c r="J282" s="207"/>
      <c r="K282" s="213"/>
      <c r="L282" s="207"/>
      <c r="M282" s="213"/>
      <c r="N282" s="207"/>
      <c r="O282" s="183" t="str">
        <f t="shared" si="127"/>
        <v/>
      </c>
      <c r="P282" s="184"/>
      <c r="Q282" s="184"/>
      <c r="R282" s="275"/>
      <c r="S282" s="185" t="str">
        <f t="shared" si="128"/>
        <v/>
      </c>
      <c r="T282" s="185" t="str">
        <f t="shared" si="129"/>
        <v/>
      </c>
      <c r="U282" s="275"/>
      <c r="V282" s="275"/>
      <c r="W282" s="276" t="str">
        <f t="shared" si="130"/>
        <v/>
      </c>
      <c r="X282" s="276" t="str">
        <f t="shared" si="131"/>
        <v/>
      </c>
      <c r="Y282" s="276" t="str">
        <f t="shared" si="132"/>
        <v/>
      </c>
      <c r="Z282" s="275"/>
      <c r="AA282" s="184"/>
      <c r="AB282" s="184"/>
      <c r="AC282" s="185" t="str">
        <f t="shared" si="133"/>
        <v/>
      </c>
      <c r="AD282" s="185" t="str">
        <f t="shared" si="134"/>
        <v/>
      </c>
      <c r="AE282" s="186"/>
      <c r="AF282" s="187" t="str">
        <f t="shared" si="135"/>
        <v/>
      </c>
      <c r="AG282" s="182"/>
      <c r="AH282" s="184"/>
      <c r="AI282" s="184"/>
      <c r="AJ282" s="182"/>
      <c r="AK282" s="188" t="str">
        <f t="shared" si="136"/>
        <v/>
      </c>
      <c r="AL282" s="188" t="str">
        <f t="shared" si="137"/>
        <v/>
      </c>
      <c r="AM282" s="188" t="str">
        <f t="shared" si="138"/>
        <v/>
      </c>
      <c r="AN282" s="359" t="str">
        <f>IF(Overview!$K$17='Internal Calcs'!$P$22,IF(AK282="","",AK282),IF(Overview!$K$17='Internal Calcs'!$P$23,IF(AK282="","",AK282),IF(ISNUMBER(A282),(IF(F282="Short",G282-H282,H282-G282)*AZ282-AX282),"")))</f>
        <v/>
      </c>
      <c r="AO282" s="401" t="str">
        <f>IF(Overview!$K$17='Internal Calcs'!$P$22,IF(AL282="","",AL282),IF(Overview!$K$17='Internal Calcs'!$P$23,IF(AL282="","",AL282),IF(ISNUMBER(A282),IF(AL282="",(IF(F282="Short",G282-H282,H282-G282)*AZ282-AX282),(IF(F282="Short",G282-J282,J282-G282)*AZ282-AX282)),"")))</f>
        <v/>
      </c>
      <c r="AP282" s="359" t="str">
        <f>IF(Overview!$K$17='Internal Calcs'!$P$22,"",IF(Overview!$K$17='Internal Calcs'!$P$23,IF(AM282="","",AM282),IF(ISNUMBER(A282),IF(AM282="",(IF(F282="Short",G282-H282,H282-G282)*AZ282-AX282),(IF(F282="Short",G282-L282,L282-G282)*AZ282-AX282)),"")))</f>
        <v/>
      </c>
      <c r="AQ282" s="188" t="str">
        <f t="shared" si="139"/>
        <v/>
      </c>
      <c r="AR282" s="188" t="str">
        <f t="shared" si="140"/>
        <v/>
      </c>
      <c r="AS282" s="188" t="str">
        <f t="shared" si="141"/>
        <v/>
      </c>
      <c r="AT282" s="188" t="str">
        <f>IF(ISNUMBER(A282),MAX($AS$2:AS282)-AS282,"")</f>
        <v/>
      </c>
      <c r="AU282" s="189" t="str">
        <f t="shared" si="142"/>
        <v/>
      </c>
      <c r="AV282" s="190" t="str">
        <f t="shared" si="143"/>
        <v/>
      </c>
      <c r="AW282" s="190" t="str">
        <f t="shared" si="144"/>
        <v/>
      </c>
      <c r="AX282" s="191" t="str">
        <f ca="1">IF(ISNUMBER($A282),INDIRECT(CONCATENATE("'Instrument List'!B",(MATCH(E282,'Instrument List'!A:A,0))-0)),"")</f>
        <v/>
      </c>
      <c r="AY282" s="191" t="str">
        <f ca="1">IF(ISNUMBER($A282),INDIRECT(CONCATENATE("'Instrument List'!D",(MATCH(E282,'Instrument List'!A:A,0))-0)),"")</f>
        <v/>
      </c>
      <c r="AZ282" s="191" t="str">
        <f ca="1">IF(ISNUMBER($A282),INDIRECT(CONCATENATE("'Instrument List'!C",(MATCH(E282,'Instrument List'!A:A,0))-0)),"")</f>
        <v/>
      </c>
      <c r="BA282" s="192" t="str">
        <f ca="1">IF(ISNUMBER(A282),INDIRECT(CONCATENATE("'Instrument List'!E",(MATCH(E282,'Instrument List'!A:A,0))-0)),"")</f>
        <v/>
      </c>
      <c r="BB282" s="193" t="str">
        <f t="shared" si="145"/>
        <v/>
      </c>
      <c r="BC282" s="193" t="str">
        <f t="shared" si="146"/>
        <v/>
      </c>
      <c r="BD282" s="193" t="str">
        <f ca="1">IF(ISNUMBER(A282),INDIRECT(CONCATENATE("'Instrument List'!F",(MATCH(E282,'Instrument List'!A:A,0))-0)),"")</f>
        <v/>
      </c>
    </row>
    <row r="283" spans="1:56">
      <c r="A283" s="220" t="str">
        <f t="shared" si="126"/>
        <v/>
      </c>
      <c r="B283" s="221"/>
      <c r="C283" s="222"/>
      <c r="D283" s="169"/>
      <c r="E283" s="169"/>
      <c r="F283" s="169"/>
      <c r="G283" s="202"/>
      <c r="H283" s="217"/>
      <c r="I283" s="212"/>
      <c r="J283" s="206"/>
      <c r="K283" s="212"/>
      <c r="L283" s="206"/>
      <c r="M283" s="212"/>
      <c r="N283" s="206"/>
      <c r="O283" s="170" t="str">
        <f t="shared" si="127"/>
        <v/>
      </c>
      <c r="P283" s="171"/>
      <c r="Q283" s="171"/>
      <c r="R283" s="171"/>
      <c r="S283" s="172" t="str">
        <f t="shared" si="128"/>
        <v/>
      </c>
      <c r="T283" s="172" t="str">
        <f t="shared" si="129"/>
        <v/>
      </c>
      <c r="U283" s="171"/>
      <c r="V283" s="171"/>
      <c r="W283" s="173" t="str">
        <f t="shared" si="130"/>
        <v/>
      </c>
      <c r="X283" s="173" t="str">
        <f t="shared" si="131"/>
        <v/>
      </c>
      <c r="Y283" s="173" t="str">
        <f t="shared" si="132"/>
        <v/>
      </c>
      <c r="Z283" s="171"/>
      <c r="AA283" s="171"/>
      <c r="AB283" s="171"/>
      <c r="AC283" s="172" t="str">
        <f t="shared" si="133"/>
        <v/>
      </c>
      <c r="AD283" s="172" t="str">
        <f t="shared" si="134"/>
        <v/>
      </c>
      <c r="AE283" s="174"/>
      <c r="AF283" s="175" t="str">
        <f t="shared" si="135"/>
        <v/>
      </c>
      <c r="AG283" s="169"/>
      <c r="AH283" s="171"/>
      <c r="AI283" s="171"/>
      <c r="AJ283" s="169"/>
      <c r="AK283" s="176" t="str">
        <f t="shared" si="136"/>
        <v/>
      </c>
      <c r="AL283" s="176" t="str">
        <f t="shared" si="137"/>
        <v/>
      </c>
      <c r="AM283" s="176" t="str">
        <f t="shared" si="138"/>
        <v/>
      </c>
      <c r="AN283" s="359" t="str">
        <f>IF(Overview!$K$17='Internal Calcs'!$P$22,IF(AK283="","",AK283),IF(Overview!$K$17='Internal Calcs'!$P$23,IF(AK283="","",AK283),IF(ISNUMBER(A283),(IF(F283="Short",G283-H283,H283-G283)*AZ283-AX283),"")))</f>
        <v/>
      </c>
      <c r="AO283" s="401" t="str">
        <f>IF(Overview!$K$17='Internal Calcs'!$P$22,IF(AL283="","",AL283),IF(Overview!$K$17='Internal Calcs'!$P$23,IF(AL283="","",AL283),IF(ISNUMBER(A283),IF(AL283="",(IF(F283="Short",G283-H283,H283-G283)*AZ283-AX283),(IF(F283="Short",G283-J283,J283-G283)*AZ283-AX283)),"")))</f>
        <v/>
      </c>
      <c r="AP283" s="359" t="str">
        <f>IF(Overview!$K$17='Internal Calcs'!$P$22,"",IF(Overview!$K$17='Internal Calcs'!$P$23,IF(AM283="","",AM283),IF(ISNUMBER(A283),IF(AM283="",(IF(F283="Short",G283-H283,H283-G283)*AZ283-AX283),(IF(F283="Short",G283-L283,L283-G283)*AZ283-AX283)),"")))</f>
        <v/>
      </c>
      <c r="AQ283" s="176" t="str">
        <f t="shared" si="139"/>
        <v/>
      </c>
      <c r="AR283" s="176" t="str">
        <f t="shared" si="140"/>
        <v/>
      </c>
      <c r="AS283" s="176" t="str">
        <f t="shared" si="141"/>
        <v/>
      </c>
      <c r="AT283" s="176" t="str">
        <f>IF(ISNUMBER(A283),MAX($AS$2:AS283)-AS283,"")</f>
        <v/>
      </c>
      <c r="AU283" s="177" t="str">
        <f t="shared" si="142"/>
        <v/>
      </c>
      <c r="AV283" s="178" t="str">
        <f t="shared" si="143"/>
        <v/>
      </c>
      <c r="AW283" s="178" t="str">
        <f t="shared" si="144"/>
        <v/>
      </c>
      <c r="AX283" s="179" t="str">
        <f ca="1">IF(ISNUMBER($A283),INDIRECT(CONCATENATE("'Instrument List'!B",(MATCH(E283,'Instrument List'!A:A,0))-0)),"")</f>
        <v/>
      </c>
      <c r="AY283" s="179" t="str">
        <f ca="1">IF(ISNUMBER($A283),INDIRECT(CONCATENATE("'Instrument List'!D",(MATCH(E283,'Instrument List'!A:A,0))-0)),"")</f>
        <v/>
      </c>
      <c r="AZ283" s="179" t="str">
        <f ca="1">IF(ISNUMBER($A283),INDIRECT(CONCATENATE("'Instrument List'!C",(MATCH(E283,'Instrument List'!A:A,0))-0)),"")</f>
        <v/>
      </c>
      <c r="BA283" s="180" t="str">
        <f ca="1">IF(ISNUMBER(A283),INDIRECT(CONCATENATE("'Instrument List'!E",(MATCH(E283,'Instrument List'!A:A,0))-0)),"")</f>
        <v/>
      </c>
      <c r="BB283" s="181" t="str">
        <f t="shared" si="145"/>
        <v/>
      </c>
      <c r="BC283" s="181" t="str">
        <f t="shared" si="146"/>
        <v/>
      </c>
      <c r="BD283" s="181" t="str">
        <f ca="1">IF(ISNUMBER(A283),INDIRECT(CONCATENATE("'Instrument List'!F",(MATCH(E283,'Instrument List'!A:A,0))-0)),"")</f>
        <v/>
      </c>
    </row>
    <row r="284" spans="1:56">
      <c r="A284" s="223" t="str">
        <f t="shared" si="126"/>
        <v/>
      </c>
      <c r="B284" s="224"/>
      <c r="C284" s="225"/>
      <c r="D284" s="182"/>
      <c r="E284" s="182"/>
      <c r="F284" s="182"/>
      <c r="G284" s="203"/>
      <c r="H284" s="218"/>
      <c r="I284" s="213"/>
      <c r="J284" s="207"/>
      <c r="K284" s="213"/>
      <c r="L284" s="207"/>
      <c r="M284" s="213"/>
      <c r="N284" s="207"/>
      <c r="O284" s="183" t="str">
        <f t="shared" si="127"/>
        <v/>
      </c>
      <c r="P284" s="184"/>
      <c r="Q284" s="184"/>
      <c r="R284" s="275"/>
      <c r="S284" s="185" t="str">
        <f t="shared" si="128"/>
        <v/>
      </c>
      <c r="T284" s="185" t="str">
        <f t="shared" si="129"/>
        <v/>
      </c>
      <c r="U284" s="275"/>
      <c r="V284" s="275"/>
      <c r="W284" s="276" t="str">
        <f t="shared" si="130"/>
        <v/>
      </c>
      <c r="X284" s="276" t="str">
        <f t="shared" si="131"/>
        <v/>
      </c>
      <c r="Y284" s="276" t="str">
        <f t="shared" si="132"/>
        <v/>
      </c>
      <c r="Z284" s="275"/>
      <c r="AA284" s="184"/>
      <c r="AB284" s="184"/>
      <c r="AC284" s="185" t="str">
        <f t="shared" si="133"/>
        <v/>
      </c>
      <c r="AD284" s="185" t="str">
        <f t="shared" si="134"/>
        <v/>
      </c>
      <c r="AE284" s="186"/>
      <c r="AF284" s="187" t="str">
        <f t="shared" si="135"/>
        <v/>
      </c>
      <c r="AG284" s="182"/>
      <c r="AH284" s="184"/>
      <c r="AI284" s="184"/>
      <c r="AJ284" s="182"/>
      <c r="AK284" s="188" t="str">
        <f t="shared" si="136"/>
        <v/>
      </c>
      <c r="AL284" s="188" t="str">
        <f t="shared" si="137"/>
        <v/>
      </c>
      <c r="AM284" s="188" t="str">
        <f t="shared" si="138"/>
        <v/>
      </c>
      <c r="AN284" s="359" t="str">
        <f>IF(Overview!$K$17='Internal Calcs'!$P$22,IF(AK284="","",AK284),IF(Overview!$K$17='Internal Calcs'!$P$23,IF(AK284="","",AK284),IF(ISNUMBER(A284),(IF(F284="Short",G284-H284,H284-G284)*AZ284-AX284),"")))</f>
        <v/>
      </c>
      <c r="AO284" s="401" t="str">
        <f>IF(Overview!$K$17='Internal Calcs'!$P$22,IF(AL284="","",AL284),IF(Overview!$K$17='Internal Calcs'!$P$23,IF(AL284="","",AL284),IF(ISNUMBER(A284),IF(AL284="",(IF(F284="Short",G284-H284,H284-G284)*AZ284-AX284),(IF(F284="Short",G284-J284,J284-G284)*AZ284-AX284)),"")))</f>
        <v/>
      </c>
      <c r="AP284" s="359" t="str">
        <f>IF(Overview!$K$17='Internal Calcs'!$P$22,"",IF(Overview!$K$17='Internal Calcs'!$P$23,IF(AM284="","",AM284),IF(ISNUMBER(A284),IF(AM284="",(IF(F284="Short",G284-H284,H284-G284)*AZ284-AX284),(IF(F284="Short",G284-L284,L284-G284)*AZ284-AX284)),"")))</f>
        <v/>
      </c>
      <c r="AQ284" s="188" t="str">
        <f t="shared" si="139"/>
        <v/>
      </c>
      <c r="AR284" s="188" t="str">
        <f t="shared" si="140"/>
        <v/>
      </c>
      <c r="AS284" s="188" t="str">
        <f t="shared" si="141"/>
        <v/>
      </c>
      <c r="AT284" s="188" t="str">
        <f>IF(ISNUMBER(A284),MAX($AS$2:AS284)-AS284,"")</f>
        <v/>
      </c>
      <c r="AU284" s="189" t="str">
        <f t="shared" si="142"/>
        <v/>
      </c>
      <c r="AV284" s="190" t="str">
        <f t="shared" si="143"/>
        <v/>
      </c>
      <c r="AW284" s="190" t="str">
        <f t="shared" si="144"/>
        <v/>
      </c>
      <c r="AX284" s="191" t="str">
        <f ca="1">IF(ISNUMBER($A284),INDIRECT(CONCATENATE("'Instrument List'!B",(MATCH(E284,'Instrument List'!A:A,0))-0)),"")</f>
        <v/>
      </c>
      <c r="AY284" s="191" t="str">
        <f ca="1">IF(ISNUMBER($A284),INDIRECT(CONCATENATE("'Instrument List'!D",(MATCH(E284,'Instrument List'!A:A,0))-0)),"")</f>
        <v/>
      </c>
      <c r="AZ284" s="191" t="str">
        <f ca="1">IF(ISNUMBER($A284),INDIRECT(CONCATENATE("'Instrument List'!C",(MATCH(E284,'Instrument List'!A:A,0))-0)),"")</f>
        <v/>
      </c>
      <c r="BA284" s="192" t="str">
        <f ca="1">IF(ISNUMBER(A284),INDIRECT(CONCATENATE("'Instrument List'!E",(MATCH(E284,'Instrument List'!A:A,0))-0)),"")</f>
        <v/>
      </c>
      <c r="BB284" s="193" t="str">
        <f t="shared" si="145"/>
        <v/>
      </c>
      <c r="BC284" s="193" t="str">
        <f t="shared" si="146"/>
        <v/>
      </c>
      <c r="BD284" s="193" t="str">
        <f ca="1">IF(ISNUMBER(A284),INDIRECT(CONCATENATE("'Instrument List'!F",(MATCH(E284,'Instrument List'!A:A,0))-0)),"")</f>
        <v/>
      </c>
    </row>
    <row r="285" spans="1:56">
      <c r="A285" s="220" t="str">
        <f t="shared" si="126"/>
        <v/>
      </c>
      <c r="B285" s="221"/>
      <c r="C285" s="222"/>
      <c r="D285" s="169"/>
      <c r="E285" s="169"/>
      <c r="F285" s="169"/>
      <c r="G285" s="202"/>
      <c r="H285" s="217"/>
      <c r="I285" s="212"/>
      <c r="J285" s="206"/>
      <c r="K285" s="212"/>
      <c r="L285" s="206"/>
      <c r="M285" s="212"/>
      <c r="N285" s="206"/>
      <c r="O285" s="170" t="str">
        <f t="shared" si="127"/>
        <v/>
      </c>
      <c r="P285" s="171"/>
      <c r="Q285" s="171"/>
      <c r="R285" s="171"/>
      <c r="S285" s="172" t="str">
        <f t="shared" si="128"/>
        <v/>
      </c>
      <c r="T285" s="172" t="str">
        <f t="shared" si="129"/>
        <v/>
      </c>
      <c r="U285" s="171"/>
      <c r="V285" s="171"/>
      <c r="W285" s="173" t="str">
        <f t="shared" si="130"/>
        <v/>
      </c>
      <c r="X285" s="173" t="str">
        <f t="shared" si="131"/>
        <v/>
      </c>
      <c r="Y285" s="173" t="str">
        <f t="shared" si="132"/>
        <v/>
      </c>
      <c r="Z285" s="171"/>
      <c r="AA285" s="171"/>
      <c r="AB285" s="171"/>
      <c r="AC285" s="172" t="str">
        <f t="shared" si="133"/>
        <v/>
      </c>
      <c r="AD285" s="172" t="str">
        <f t="shared" si="134"/>
        <v/>
      </c>
      <c r="AE285" s="174"/>
      <c r="AF285" s="175" t="str">
        <f t="shared" si="135"/>
        <v/>
      </c>
      <c r="AG285" s="169"/>
      <c r="AH285" s="171"/>
      <c r="AI285" s="171"/>
      <c r="AJ285" s="169"/>
      <c r="AK285" s="176" t="str">
        <f t="shared" si="136"/>
        <v/>
      </c>
      <c r="AL285" s="176" t="str">
        <f t="shared" si="137"/>
        <v/>
      </c>
      <c r="AM285" s="176" t="str">
        <f t="shared" si="138"/>
        <v/>
      </c>
      <c r="AN285" s="359" t="str">
        <f>IF(Overview!$K$17='Internal Calcs'!$P$22,IF(AK285="","",AK285),IF(Overview!$K$17='Internal Calcs'!$P$23,IF(AK285="","",AK285),IF(ISNUMBER(A285),(IF(F285="Short",G285-H285,H285-G285)*AZ285-AX285),"")))</f>
        <v/>
      </c>
      <c r="AO285" s="401" t="str">
        <f>IF(Overview!$K$17='Internal Calcs'!$P$22,IF(AL285="","",AL285),IF(Overview!$K$17='Internal Calcs'!$P$23,IF(AL285="","",AL285),IF(ISNUMBER(A285),IF(AL285="",(IF(F285="Short",G285-H285,H285-G285)*AZ285-AX285),(IF(F285="Short",G285-J285,J285-G285)*AZ285-AX285)),"")))</f>
        <v/>
      </c>
      <c r="AP285" s="359" t="str">
        <f>IF(Overview!$K$17='Internal Calcs'!$P$22,"",IF(Overview!$K$17='Internal Calcs'!$P$23,IF(AM285="","",AM285),IF(ISNUMBER(A285),IF(AM285="",(IF(F285="Short",G285-H285,H285-G285)*AZ285-AX285),(IF(F285="Short",G285-L285,L285-G285)*AZ285-AX285)),"")))</f>
        <v/>
      </c>
      <c r="AQ285" s="176" t="str">
        <f t="shared" si="139"/>
        <v/>
      </c>
      <c r="AR285" s="176" t="str">
        <f t="shared" si="140"/>
        <v/>
      </c>
      <c r="AS285" s="176" t="str">
        <f t="shared" si="141"/>
        <v/>
      </c>
      <c r="AT285" s="176" t="str">
        <f>IF(ISNUMBER(A285),MAX($AS$2:AS285)-AS285,"")</f>
        <v/>
      </c>
      <c r="AU285" s="177" t="str">
        <f t="shared" si="142"/>
        <v/>
      </c>
      <c r="AV285" s="178" t="str">
        <f t="shared" si="143"/>
        <v/>
      </c>
      <c r="AW285" s="178" t="str">
        <f t="shared" si="144"/>
        <v/>
      </c>
      <c r="AX285" s="179" t="str">
        <f ca="1">IF(ISNUMBER($A285),INDIRECT(CONCATENATE("'Instrument List'!B",(MATCH(E285,'Instrument List'!A:A,0))-0)),"")</f>
        <v/>
      </c>
      <c r="AY285" s="179" t="str">
        <f ca="1">IF(ISNUMBER($A285),INDIRECT(CONCATENATE("'Instrument List'!D",(MATCH(E285,'Instrument List'!A:A,0))-0)),"")</f>
        <v/>
      </c>
      <c r="AZ285" s="179" t="str">
        <f ca="1">IF(ISNUMBER($A285),INDIRECT(CONCATENATE("'Instrument List'!C",(MATCH(E285,'Instrument List'!A:A,0))-0)),"")</f>
        <v/>
      </c>
      <c r="BA285" s="180" t="str">
        <f ca="1">IF(ISNUMBER(A285),INDIRECT(CONCATENATE("'Instrument List'!E",(MATCH(E285,'Instrument List'!A:A,0))-0)),"")</f>
        <v/>
      </c>
      <c r="BB285" s="181" t="str">
        <f t="shared" si="145"/>
        <v/>
      </c>
      <c r="BC285" s="181" t="str">
        <f t="shared" si="146"/>
        <v/>
      </c>
      <c r="BD285" s="181" t="str">
        <f ca="1">IF(ISNUMBER(A285),INDIRECT(CONCATENATE("'Instrument List'!F",(MATCH(E285,'Instrument List'!A:A,0))-0)),"")</f>
        <v/>
      </c>
    </row>
    <row r="286" spans="1:56">
      <c r="A286" s="223" t="str">
        <f t="shared" si="126"/>
        <v/>
      </c>
      <c r="B286" s="224"/>
      <c r="C286" s="225"/>
      <c r="D286" s="182"/>
      <c r="E286" s="182"/>
      <c r="F286" s="182"/>
      <c r="G286" s="203"/>
      <c r="H286" s="218"/>
      <c r="I286" s="213"/>
      <c r="J286" s="207"/>
      <c r="K286" s="213"/>
      <c r="L286" s="207"/>
      <c r="M286" s="213"/>
      <c r="N286" s="207"/>
      <c r="O286" s="183" t="str">
        <f t="shared" si="127"/>
        <v/>
      </c>
      <c r="P286" s="184"/>
      <c r="Q286" s="184"/>
      <c r="R286" s="275"/>
      <c r="S286" s="185" t="str">
        <f t="shared" si="128"/>
        <v/>
      </c>
      <c r="T286" s="185" t="str">
        <f t="shared" si="129"/>
        <v/>
      </c>
      <c r="U286" s="275"/>
      <c r="V286" s="275"/>
      <c r="W286" s="276" t="str">
        <f t="shared" si="130"/>
        <v/>
      </c>
      <c r="X286" s="276" t="str">
        <f t="shared" si="131"/>
        <v/>
      </c>
      <c r="Y286" s="276" t="str">
        <f t="shared" si="132"/>
        <v/>
      </c>
      <c r="Z286" s="275"/>
      <c r="AA286" s="184"/>
      <c r="AB286" s="184"/>
      <c r="AC286" s="185" t="str">
        <f t="shared" si="133"/>
        <v/>
      </c>
      <c r="AD286" s="185" t="str">
        <f t="shared" si="134"/>
        <v/>
      </c>
      <c r="AE286" s="186"/>
      <c r="AF286" s="187" t="str">
        <f t="shared" si="135"/>
        <v/>
      </c>
      <c r="AG286" s="182"/>
      <c r="AH286" s="184"/>
      <c r="AI286" s="184"/>
      <c r="AJ286" s="182"/>
      <c r="AK286" s="188" t="str">
        <f t="shared" si="136"/>
        <v/>
      </c>
      <c r="AL286" s="188" t="str">
        <f t="shared" si="137"/>
        <v/>
      </c>
      <c r="AM286" s="188" t="str">
        <f t="shared" si="138"/>
        <v/>
      </c>
      <c r="AN286" s="359" t="str">
        <f>IF(Overview!$K$17='Internal Calcs'!$P$22,IF(AK286="","",AK286),IF(Overview!$K$17='Internal Calcs'!$P$23,IF(AK286="","",AK286),IF(ISNUMBER(A286),(IF(F286="Short",G286-H286,H286-G286)*AZ286-AX286),"")))</f>
        <v/>
      </c>
      <c r="AO286" s="401" t="str">
        <f>IF(Overview!$K$17='Internal Calcs'!$P$22,IF(AL286="","",AL286),IF(Overview!$K$17='Internal Calcs'!$P$23,IF(AL286="","",AL286),IF(ISNUMBER(A286),IF(AL286="",(IF(F286="Short",G286-H286,H286-G286)*AZ286-AX286),(IF(F286="Short",G286-J286,J286-G286)*AZ286-AX286)),"")))</f>
        <v/>
      </c>
      <c r="AP286" s="359" t="str">
        <f>IF(Overview!$K$17='Internal Calcs'!$P$22,"",IF(Overview!$K$17='Internal Calcs'!$P$23,IF(AM286="","",AM286),IF(ISNUMBER(A286),IF(AM286="",(IF(F286="Short",G286-H286,H286-G286)*AZ286-AX286),(IF(F286="Short",G286-L286,L286-G286)*AZ286-AX286)),"")))</f>
        <v/>
      </c>
      <c r="AQ286" s="188" t="str">
        <f t="shared" si="139"/>
        <v/>
      </c>
      <c r="AR286" s="188" t="str">
        <f t="shared" si="140"/>
        <v/>
      </c>
      <c r="AS286" s="188" t="str">
        <f t="shared" si="141"/>
        <v/>
      </c>
      <c r="AT286" s="188" t="str">
        <f>IF(ISNUMBER(A286),MAX($AS$2:AS286)-AS286,"")</f>
        <v/>
      </c>
      <c r="AU286" s="189" t="str">
        <f t="shared" si="142"/>
        <v/>
      </c>
      <c r="AV286" s="190" t="str">
        <f t="shared" si="143"/>
        <v/>
      </c>
      <c r="AW286" s="190" t="str">
        <f t="shared" si="144"/>
        <v/>
      </c>
      <c r="AX286" s="191" t="str">
        <f ca="1">IF(ISNUMBER($A286),INDIRECT(CONCATENATE("'Instrument List'!B",(MATCH(E286,'Instrument List'!A:A,0))-0)),"")</f>
        <v/>
      </c>
      <c r="AY286" s="191" t="str">
        <f ca="1">IF(ISNUMBER($A286),INDIRECT(CONCATENATE("'Instrument List'!D",(MATCH(E286,'Instrument List'!A:A,0))-0)),"")</f>
        <v/>
      </c>
      <c r="AZ286" s="191" t="str">
        <f ca="1">IF(ISNUMBER($A286),INDIRECT(CONCATENATE("'Instrument List'!C",(MATCH(E286,'Instrument List'!A:A,0))-0)),"")</f>
        <v/>
      </c>
      <c r="BA286" s="192" t="str">
        <f ca="1">IF(ISNUMBER(A286),INDIRECT(CONCATENATE("'Instrument List'!E",(MATCH(E286,'Instrument List'!A:A,0))-0)),"")</f>
        <v/>
      </c>
      <c r="BB286" s="193" t="str">
        <f t="shared" si="145"/>
        <v/>
      </c>
      <c r="BC286" s="193" t="str">
        <f t="shared" si="146"/>
        <v/>
      </c>
      <c r="BD286" s="193" t="str">
        <f ca="1">IF(ISNUMBER(A286),INDIRECT(CONCATENATE("'Instrument List'!F",(MATCH(E286,'Instrument List'!A:A,0))-0)),"")</f>
        <v/>
      </c>
    </row>
    <row r="287" spans="1:56">
      <c r="A287" s="220" t="str">
        <f t="shared" si="126"/>
        <v/>
      </c>
      <c r="B287" s="221"/>
      <c r="C287" s="222"/>
      <c r="D287" s="169"/>
      <c r="E287" s="169"/>
      <c r="F287" s="169"/>
      <c r="G287" s="202"/>
      <c r="H287" s="217"/>
      <c r="I287" s="212"/>
      <c r="J287" s="206"/>
      <c r="K287" s="212"/>
      <c r="L287" s="206"/>
      <c r="M287" s="212"/>
      <c r="N287" s="206"/>
      <c r="O287" s="170" t="str">
        <f t="shared" si="127"/>
        <v/>
      </c>
      <c r="P287" s="171"/>
      <c r="Q287" s="171"/>
      <c r="R287" s="171"/>
      <c r="S287" s="172" t="str">
        <f t="shared" si="128"/>
        <v/>
      </c>
      <c r="T287" s="172" t="str">
        <f t="shared" si="129"/>
        <v/>
      </c>
      <c r="U287" s="171"/>
      <c r="V287" s="171"/>
      <c r="W287" s="173" t="str">
        <f t="shared" si="130"/>
        <v/>
      </c>
      <c r="X287" s="173" t="str">
        <f t="shared" si="131"/>
        <v/>
      </c>
      <c r="Y287" s="173" t="str">
        <f t="shared" si="132"/>
        <v/>
      </c>
      <c r="Z287" s="171"/>
      <c r="AA287" s="171"/>
      <c r="AB287" s="171"/>
      <c r="AC287" s="172" t="str">
        <f t="shared" si="133"/>
        <v/>
      </c>
      <c r="AD287" s="172" t="str">
        <f t="shared" si="134"/>
        <v/>
      </c>
      <c r="AE287" s="174"/>
      <c r="AF287" s="175" t="str">
        <f t="shared" si="135"/>
        <v/>
      </c>
      <c r="AG287" s="169"/>
      <c r="AH287" s="171"/>
      <c r="AI287" s="171"/>
      <c r="AJ287" s="169"/>
      <c r="AK287" s="176" t="str">
        <f t="shared" si="136"/>
        <v/>
      </c>
      <c r="AL287" s="176" t="str">
        <f t="shared" si="137"/>
        <v/>
      </c>
      <c r="AM287" s="176" t="str">
        <f t="shared" si="138"/>
        <v/>
      </c>
      <c r="AN287" s="359" t="str">
        <f>IF(Overview!$K$17='Internal Calcs'!$P$22,IF(AK287="","",AK287),IF(Overview!$K$17='Internal Calcs'!$P$23,IF(AK287="","",AK287),IF(ISNUMBER(A287),(IF(F287="Short",G287-H287,H287-G287)*AZ287-AX287),"")))</f>
        <v/>
      </c>
      <c r="AO287" s="401" t="str">
        <f>IF(Overview!$K$17='Internal Calcs'!$P$22,IF(AL287="","",AL287),IF(Overview!$K$17='Internal Calcs'!$P$23,IF(AL287="","",AL287),IF(ISNUMBER(A287),IF(AL287="",(IF(F287="Short",G287-H287,H287-G287)*AZ287-AX287),(IF(F287="Short",G287-J287,J287-G287)*AZ287-AX287)),"")))</f>
        <v/>
      </c>
      <c r="AP287" s="359" t="str">
        <f>IF(Overview!$K$17='Internal Calcs'!$P$22,"",IF(Overview!$K$17='Internal Calcs'!$P$23,IF(AM287="","",AM287),IF(ISNUMBER(A287),IF(AM287="",(IF(F287="Short",G287-H287,H287-G287)*AZ287-AX287),(IF(F287="Short",G287-L287,L287-G287)*AZ287-AX287)),"")))</f>
        <v/>
      </c>
      <c r="AQ287" s="176" t="str">
        <f t="shared" si="139"/>
        <v/>
      </c>
      <c r="AR287" s="176" t="str">
        <f t="shared" si="140"/>
        <v/>
      </c>
      <c r="AS287" s="176" t="str">
        <f t="shared" si="141"/>
        <v/>
      </c>
      <c r="AT287" s="176" t="str">
        <f>IF(ISNUMBER(A287),MAX($AS$2:AS287)-AS287,"")</f>
        <v/>
      </c>
      <c r="AU287" s="177" t="str">
        <f t="shared" si="142"/>
        <v/>
      </c>
      <c r="AV287" s="178" t="str">
        <f t="shared" si="143"/>
        <v/>
      </c>
      <c r="AW287" s="178" t="str">
        <f t="shared" si="144"/>
        <v/>
      </c>
      <c r="AX287" s="179" t="str">
        <f ca="1">IF(ISNUMBER($A287),INDIRECT(CONCATENATE("'Instrument List'!B",(MATCH(E287,'Instrument List'!A:A,0))-0)),"")</f>
        <v/>
      </c>
      <c r="AY287" s="179" t="str">
        <f ca="1">IF(ISNUMBER($A287),INDIRECT(CONCATENATE("'Instrument List'!D",(MATCH(E287,'Instrument List'!A:A,0))-0)),"")</f>
        <v/>
      </c>
      <c r="AZ287" s="179" t="str">
        <f ca="1">IF(ISNUMBER($A287),INDIRECT(CONCATENATE("'Instrument List'!C",(MATCH(E287,'Instrument List'!A:A,0))-0)),"")</f>
        <v/>
      </c>
      <c r="BA287" s="180" t="str">
        <f ca="1">IF(ISNUMBER(A287),INDIRECT(CONCATENATE("'Instrument List'!E",(MATCH(E287,'Instrument List'!A:A,0))-0)),"")</f>
        <v/>
      </c>
      <c r="BB287" s="181" t="str">
        <f t="shared" si="145"/>
        <v/>
      </c>
      <c r="BC287" s="181" t="str">
        <f t="shared" si="146"/>
        <v/>
      </c>
      <c r="BD287" s="181" t="str">
        <f ca="1">IF(ISNUMBER(A287),INDIRECT(CONCATENATE("'Instrument List'!F",(MATCH(E287,'Instrument List'!A:A,0))-0)),"")</f>
        <v/>
      </c>
    </row>
    <row r="288" spans="1:56">
      <c r="A288" s="223" t="str">
        <f t="shared" si="126"/>
        <v/>
      </c>
      <c r="B288" s="224"/>
      <c r="C288" s="225"/>
      <c r="D288" s="182"/>
      <c r="E288" s="182"/>
      <c r="F288" s="182"/>
      <c r="G288" s="203"/>
      <c r="H288" s="218"/>
      <c r="I288" s="213"/>
      <c r="J288" s="207"/>
      <c r="K288" s="213"/>
      <c r="L288" s="207"/>
      <c r="M288" s="213"/>
      <c r="N288" s="207"/>
      <c r="O288" s="183" t="str">
        <f t="shared" si="127"/>
        <v/>
      </c>
      <c r="P288" s="184"/>
      <c r="Q288" s="184"/>
      <c r="R288" s="275"/>
      <c r="S288" s="185" t="str">
        <f t="shared" si="128"/>
        <v/>
      </c>
      <c r="T288" s="185" t="str">
        <f t="shared" si="129"/>
        <v/>
      </c>
      <c r="U288" s="275"/>
      <c r="V288" s="275"/>
      <c r="W288" s="276" t="str">
        <f t="shared" si="130"/>
        <v/>
      </c>
      <c r="X288" s="276" t="str">
        <f t="shared" si="131"/>
        <v/>
      </c>
      <c r="Y288" s="276" t="str">
        <f t="shared" si="132"/>
        <v/>
      </c>
      <c r="Z288" s="275"/>
      <c r="AA288" s="184"/>
      <c r="AB288" s="184"/>
      <c r="AC288" s="185" t="str">
        <f t="shared" si="133"/>
        <v/>
      </c>
      <c r="AD288" s="185" t="str">
        <f t="shared" si="134"/>
        <v/>
      </c>
      <c r="AE288" s="186"/>
      <c r="AF288" s="187" t="str">
        <f t="shared" si="135"/>
        <v/>
      </c>
      <c r="AG288" s="182"/>
      <c r="AH288" s="184"/>
      <c r="AI288" s="184"/>
      <c r="AJ288" s="182"/>
      <c r="AK288" s="188" t="str">
        <f t="shared" si="136"/>
        <v/>
      </c>
      <c r="AL288" s="188" t="str">
        <f t="shared" si="137"/>
        <v/>
      </c>
      <c r="AM288" s="188" t="str">
        <f t="shared" si="138"/>
        <v/>
      </c>
      <c r="AN288" s="359" t="str">
        <f>IF(Overview!$K$17='Internal Calcs'!$P$22,IF(AK288="","",AK288),IF(Overview!$K$17='Internal Calcs'!$P$23,IF(AK288="","",AK288),IF(ISNUMBER(A288),(IF(F288="Short",G288-H288,H288-G288)*AZ288-AX288),"")))</f>
        <v/>
      </c>
      <c r="AO288" s="401" t="str">
        <f>IF(Overview!$K$17='Internal Calcs'!$P$22,IF(AL288="","",AL288),IF(Overview!$K$17='Internal Calcs'!$P$23,IF(AL288="","",AL288),IF(ISNUMBER(A288),IF(AL288="",(IF(F288="Short",G288-H288,H288-G288)*AZ288-AX288),(IF(F288="Short",G288-J288,J288-G288)*AZ288-AX288)),"")))</f>
        <v/>
      </c>
      <c r="AP288" s="359" t="str">
        <f>IF(Overview!$K$17='Internal Calcs'!$P$22,"",IF(Overview!$K$17='Internal Calcs'!$P$23,IF(AM288="","",AM288),IF(ISNUMBER(A288),IF(AM288="",(IF(F288="Short",G288-H288,H288-G288)*AZ288-AX288),(IF(F288="Short",G288-L288,L288-G288)*AZ288-AX288)),"")))</f>
        <v/>
      </c>
      <c r="AQ288" s="188" t="str">
        <f t="shared" si="139"/>
        <v/>
      </c>
      <c r="AR288" s="188" t="str">
        <f t="shared" si="140"/>
        <v/>
      </c>
      <c r="AS288" s="188" t="str">
        <f t="shared" si="141"/>
        <v/>
      </c>
      <c r="AT288" s="188" t="str">
        <f>IF(ISNUMBER(A288),MAX($AS$2:AS288)-AS288,"")</f>
        <v/>
      </c>
      <c r="AU288" s="189" t="str">
        <f t="shared" si="142"/>
        <v/>
      </c>
      <c r="AV288" s="190" t="str">
        <f t="shared" si="143"/>
        <v/>
      </c>
      <c r="AW288" s="190" t="str">
        <f t="shared" si="144"/>
        <v/>
      </c>
      <c r="AX288" s="191" t="str">
        <f ca="1">IF(ISNUMBER($A288),INDIRECT(CONCATENATE("'Instrument List'!B",(MATCH(E288,'Instrument List'!A:A,0))-0)),"")</f>
        <v/>
      </c>
      <c r="AY288" s="191" t="str">
        <f ca="1">IF(ISNUMBER($A288),INDIRECT(CONCATENATE("'Instrument List'!D",(MATCH(E288,'Instrument List'!A:A,0))-0)),"")</f>
        <v/>
      </c>
      <c r="AZ288" s="191" t="str">
        <f ca="1">IF(ISNUMBER($A288),INDIRECT(CONCATENATE("'Instrument List'!C",(MATCH(E288,'Instrument List'!A:A,0))-0)),"")</f>
        <v/>
      </c>
      <c r="BA288" s="192" t="str">
        <f ca="1">IF(ISNUMBER(A288),INDIRECT(CONCATENATE("'Instrument List'!E",(MATCH(E288,'Instrument List'!A:A,0))-0)),"")</f>
        <v/>
      </c>
      <c r="BB288" s="193" t="str">
        <f t="shared" si="145"/>
        <v/>
      </c>
      <c r="BC288" s="193" t="str">
        <f t="shared" si="146"/>
        <v/>
      </c>
      <c r="BD288" s="193" t="str">
        <f ca="1">IF(ISNUMBER(A288),INDIRECT(CONCATENATE("'Instrument List'!F",(MATCH(E288,'Instrument List'!A:A,0))-0)),"")</f>
        <v/>
      </c>
    </row>
    <row r="289" spans="1:56">
      <c r="A289" s="220" t="str">
        <f t="shared" si="126"/>
        <v/>
      </c>
      <c r="B289" s="221"/>
      <c r="C289" s="222"/>
      <c r="D289" s="169"/>
      <c r="E289" s="169"/>
      <c r="F289" s="169"/>
      <c r="G289" s="202"/>
      <c r="H289" s="217"/>
      <c r="I289" s="212"/>
      <c r="J289" s="206"/>
      <c r="K289" s="212"/>
      <c r="L289" s="206"/>
      <c r="M289" s="212"/>
      <c r="N289" s="206"/>
      <c r="O289" s="170" t="str">
        <f t="shared" si="127"/>
        <v/>
      </c>
      <c r="P289" s="171"/>
      <c r="Q289" s="171"/>
      <c r="R289" s="171"/>
      <c r="S289" s="172" t="str">
        <f t="shared" si="128"/>
        <v/>
      </c>
      <c r="T289" s="172" t="str">
        <f t="shared" si="129"/>
        <v/>
      </c>
      <c r="U289" s="171"/>
      <c r="V289" s="171"/>
      <c r="W289" s="173" t="str">
        <f t="shared" si="130"/>
        <v/>
      </c>
      <c r="X289" s="173" t="str">
        <f t="shared" si="131"/>
        <v/>
      </c>
      <c r="Y289" s="173" t="str">
        <f t="shared" si="132"/>
        <v/>
      </c>
      <c r="Z289" s="171"/>
      <c r="AA289" s="171"/>
      <c r="AB289" s="171"/>
      <c r="AC289" s="172" t="str">
        <f t="shared" si="133"/>
        <v/>
      </c>
      <c r="AD289" s="172" t="str">
        <f t="shared" si="134"/>
        <v/>
      </c>
      <c r="AE289" s="174"/>
      <c r="AF289" s="175" t="str">
        <f t="shared" si="135"/>
        <v/>
      </c>
      <c r="AG289" s="169"/>
      <c r="AH289" s="171"/>
      <c r="AI289" s="171"/>
      <c r="AJ289" s="169"/>
      <c r="AK289" s="176" t="str">
        <f t="shared" si="136"/>
        <v/>
      </c>
      <c r="AL289" s="176" t="str">
        <f t="shared" si="137"/>
        <v/>
      </c>
      <c r="AM289" s="176" t="str">
        <f t="shared" si="138"/>
        <v/>
      </c>
      <c r="AN289" s="359" t="str">
        <f>IF(Overview!$K$17='Internal Calcs'!$P$22,IF(AK289="","",AK289),IF(Overview!$K$17='Internal Calcs'!$P$23,IF(AK289="","",AK289),IF(ISNUMBER(A289),(IF(F289="Short",G289-H289,H289-G289)*AZ289-AX289),"")))</f>
        <v/>
      </c>
      <c r="AO289" s="401" t="str">
        <f>IF(Overview!$K$17='Internal Calcs'!$P$22,IF(AL289="","",AL289),IF(Overview!$K$17='Internal Calcs'!$P$23,IF(AL289="","",AL289),IF(ISNUMBER(A289),IF(AL289="",(IF(F289="Short",G289-H289,H289-G289)*AZ289-AX289),(IF(F289="Short",G289-J289,J289-G289)*AZ289-AX289)),"")))</f>
        <v/>
      </c>
      <c r="AP289" s="359" t="str">
        <f>IF(Overview!$K$17='Internal Calcs'!$P$22,"",IF(Overview!$K$17='Internal Calcs'!$P$23,IF(AM289="","",AM289),IF(ISNUMBER(A289),IF(AM289="",(IF(F289="Short",G289-H289,H289-G289)*AZ289-AX289),(IF(F289="Short",G289-L289,L289-G289)*AZ289-AX289)),"")))</f>
        <v/>
      </c>
      <c r="AQ289" s="176" t="str">
        <f t="shared" si="139"/>
        <v/>
      </c>
      <c r="AR289" s="176" t="str">
        <f t="shared" si="140"/>
        <v/>
      </c>
      <c r="AS289" s="176" t="str">
        <f t="shared" si="141"/>
        <v/>
      </c>
      <c r="AT289" s="176" t="str">
        <f>IF(ISNUMBER(A289),MAX($AS$2:AS289)-AS289,"")</f>
        <v/>
      </c>
      <c r="AU289" s="177" t="str">
        <f t="shared" si="142"/>
        <v/>
      </c>
      <c r="AV289" s="178" t="str">
        <f t="shared" si="143"/>
        <v/>
      </c>
      <c r="AW289" s="178" t="str">
        <f t="shared" si="144"/>
        <v/>
      </c>
      <c r="AX289" s="179" t="str">
        <f ca="1">IF(ISNUMBER($A289),INDIRECT(CONCATENATE("'Instrument List'!B",(MATCH(E289,'Instrument List'!A:A,0))-0)),"")</f>
        <v/>
      </c>
      <c r="AY289" s="179" t="str">
        <f ca="1">IF(ISNUMBER($A289),INDIRECT(CONCATENATE("'Instrument List'!D",(MATCH(E289,'Instrument List'!A:A,0))-0)),"")</f>
        <v/>
      </c>
      <c r="AZ289" s="179" t="str">
        <f ca="1">IF(ISNUMBER($A289),INDIRECT(CONCATENATE("'Instrument List'!C",(MATCH(E289,'Instrument List'!A:A,0))-0)),"")</f>
        <v/>
      </c>
      <c r="BA289" s="180" t="str">
        <f ca="1">IF(ISNUMBER(A289),INDIRECT(CONCATENATE("'Instrument List'!E",(MATCH(E289,'Instrument List'!A:A,0))-0)),"")</f>
        <v/>
      </c>
      <c r="BB289" s="181" t="str">
        <f t="shared" si="145"/>
        <v/>
      </c>
      <c r="BC289" s="181" t="str">
        <f t="shared" si="146"/>
        <v/>
      </c>
      <c r="BD289" s="181" t="str">
        <f ca="1">IF(ISNUMBER(A289),INDIRECT(CONCATENATE("'Instrument List'!F",(MATCH(E289,'Instrument List'!A:A,0))-0)),"")</f>
        <v/>
      </c>
    </row>
    <row r="290" spans="1:56">
      <c r="A290" s="223" t="str">
        <f t="shared" si="126"/>
        <v/>
      </c>
      <c r="B290" s="224"/>
      <c r="C290" s="225"/>
      <c r="D290" s="182"/>
      <c r="E290" s="182"/>
      <c r="F290" s="182"/>
      <c r="G290" s="203"/>
      <c r="H290" s="218"/>
      <c r="I290" s="213"/>
      <c r="J290" s="207"/>
      <c r="K290" s="213"/>
      <c r="L290" s="207"/>
      <c r="M290" s="213"/>
      <c r="N290" s="207"/>
      <c r="O290" s="183" t="str">
        <f t="shared" si="127"/>
        <v/>
      </c>
      <c r="P290" s="184"/>
      <c r="Q290" s="184"/>
      <c r="R290" s="275"/>
      <c r="S290" s="185" t="str">
        <f t="shared" si="128"/>
        <v/>
      </c>
      <c r="T290" s="185" t="str">
        <f t="shared" si="129"/>
        <v/>
      </c>
      <c r="U290" s="275"/>
      <c r="V290" s="275"/>
      <c r="W290" s="276" t="str">
        <f t="shared" si="130"/>
        <v/>
      </c>
      <c r="X290" s="276" t="str">
        <f t="shared" si="131"/>
        <v/>
      </c>
      <c r="Y290" s="276" t="str">
        <f t="shared" si="132"/>
        <v/>
      </c>
      <c r="Z290" s="275"/>
      <c r="AA290" s="184"/>
      <c r="AB290" s="184"/>
      <c r="AC290" s="185" t="str">
        <f t="shared" si="133"/>
        <v/>
      </c>
      <c r="AD290" s="185" t="str">
        <f t="shared" si="134"/>
        <v/>
      </c>
      <c r="AE290" s="186"/>
      <c r="AF290" s="187" t="str">
        <f t="shared" si="135"/>
        <v/>
      </c>
      <c r="AG290" s="182"/>
      <c r="AH290" s="184"/>
      <c r="AI290" s="184"/>
      <c r="AJ290" s="182"/>
      <c r="AK290" s="188" t="str">
        <f t="shared" si="136"/>
        <v/>
      </c>
      <c r="AL290" s="188" t="str">
        <f t="shared" si="137"/>
        <v/>
      </c>
      <c r="AM290" s="188" t="str">
        <f t="shared" si="138"/>
        <v/>
      </c>
      <c r="AN290" s="359" t="str">
        <f>IF(Overview!$K$17='Internal Calcs'!$P$22,IF(AK290="","",AK290),IF(Overview!$K$17='Internal Calcs'!$P$23,IF(AK290="","",AK290),IF(ISNUMBER(A290),(IF(F290="Short",G290-H290,H290-G290)*AZ290-AX290),"")))</f>
        <v/>
      </c>
      <c r="AO290" s="401" t="str">
        <f>IF(Overview!$K$17='Internal Calcs'!$P$22,IF(AL290="","",AL290),IF(Overview!$K$17='Internal Calcs'!$P$23,IF(AL290="","",AL290),IF(ISNUMBER(A290),IF(AL290="",(IF(F290="Short",G290-H290,H290-G290)*AZ290-AX290),(IF(F290="Short",G290-J290,J290-G290)*AZ290-AX290)),"")))</f>
        <v/>
      </c>
      <c r="AP290" s="359" t="str">
        <f>IF(Overview!$K$17='Internal Calcs'!$P$22,"",IF(Overview!$K$17='Internal Calcs'!$P$23,IF(AM290="","",AM290),IF(ISNUMBER(A290),IF(AM290="",(IF(F290="Short",G290-H290,H290-G290)*AZ290-AX290),(IF(F290="Short",G290-L290,L290-G290)*AZ290-AX290)),"")))</f>
        <v/>
      </c>
      <c r="AQ290" s="188" t="str">
        <f t="shared" si="139"/>
        <v/>
      </c>
      <c r="AR290" s="188" t="str">
        <f t="shared" si="140"/>
        <v/>
      </c>
      <c r="AS290" s="188" t="str">
        <f t="shared" si="141"/>
        <v/>
      </c>
      <c r="AT290" s="188" t="str">
        <f>IF(ISNUMBER(A290),MAX($AS$2:AS290)-AS290,"")</f>
        <v/>
      </c>
      <c r="AU290" s="189" t="str">
        <f t="shared" si="142"/>
        <v/>
      </c>
      <c r="AV290" s="190" t="str">
        <f t="shared" si="143"/>
        <v/>
      </c>
      <c r="AW290" s="190" t="str">
        <f t="shared" si="144"/>
        <v/>
      </c>
      <c r="AX290" s="191" t="str">
        <f ca="1">IF(ISNUMBER($A290),INDIRECT(CONCATENATE("'Instrument List'!B",(MATCH(E290,'Instrument List'!A:A,0))-0)),"")</f>
        <v/>
      </c>
      <c r="AY290" s="191" t="str">
        <f ca="1">IF(ISNUMBER($A290),INDIRECT(CONCATENATE("'Instrument List'!D",(MATCH(E290,'Instrument List'!A:A,0))-0)),"")</f>
        <v/>
      </c>
      <c r="AZ290" s="191" t="str">
        <f ca="1">IF(ISNUMBER($A290),INDIRECT(CONCATENATE("'Instrument List'!C",(MATCH(E290,'Instrument List'!A:A,0))-0)),"")</f>
        <v/>
      </c>
      <c r="BA290" s="192" t="str">
        <f ca="1">IF(ISNUMBER(A290),INDIRECT(CONCATENATE("'Instrument List'!E",(MATCH(E290,'Instrument List'!A:A,0))-0)),"")</f>
        <v/>
      </c>
      <c r="BB290" s="193" t="str">
        <f t="shared" si="145"/>
        <v/>
      </c>
      <c r="BC290" s="193" t="str">
        <f t="shared" si="146"/>
        <v/>
      </c>
      <c r="BD290" s="193" t="str">
        <f ca="1">IF(ISNUMBER(A290),INDIRECT(CONCATENATE("'Instrument List'!F",(MATCH(E290,'Instrument List'!A:A,0))-0)),"")</f>
        <v/>
      </c>
    </row>
    <row r="291" spans="1:56">
      <c r="A291" s="220" t="str">
        <f t="shared" si="126"/>
        <v/>
      </c>
      <c r="B291" s="221"/>
      <c r="C291" s="222"/>
      <c r="D291" s="169"/>
      <c r="E291" s="169"/>
      <c r="F291" s="169"/>
      <c r="G291" s="202"/>
      <c r="H291" s="217"/>
      <c r="I291" s="212"/>
      <c r="J291" s="206"/>
      <c r="K291" s="212"/>
      <c r="L291" s="206"/>
      <c r="M291" s="212"/>
      <c r="N291" s="206"/>
      <c r="O291" s="170" t="str">
        <f t="shared" si="127"/>
        <v/>
      </c>
      <c r="P291" s="171"/>
      <c r="Q291" s="171"/>
      <c r="R291" s="171"/>
      <c r="S291" s="172" t="str">
        <f t="shared" si="128"/>
        <v/>
      </c>
      <c r="T291" s="172" t="str">
        <f t="shared" si="129"/>
        <v/>
      </c>
      <c r="U291" s="171"/>
      <c r="V291" s="171"/>
      <c r="W291" s="173" t="str">
        <f t="shared" si="130"/>
        <v/>
      </c>
      <c r="X291" s="173" t="str">
        <f t="shared" si="131"/>
        <v/>
      </c>
      <c r="Y291" s="173" t="str">
        <f t="shared" si="132"/>
        <v/>
      </c>
      <c r="Z291" s="171"/>
      <c r="AA291" s="171"/>
      <c r="AB291" s="171"/>
      <c r="AC291" s="172" t="str">
        <f t="shared" si="133"/>
        <v/>
      </c>
      <c r="AD291" s="172" t="str">
        <f t="shared" si="134"/>
        <v/>
      </c>
      <c r="AE291" s="174"/>
      <c r="AF291" s="175" t="str">
        <f t="shared" si="135"/>
        <v/>
      </c>
      <c r="AG291" s="169"/>
      <c r="AH291" s="171"/>
      <c r="AI291" s="171"/>
      <c r="AJ291" s="169"/>
      <c r="AK291" s="176" t="str">
        <f t="shared" si="136"/>
        <v/>
      </c>
      <c r="AL291" s="176" t="str">
        <f t="shared" si="137"/>
        <v/>
      </c>
      <c r="AM291" s="176" t="str">
        <f t="shared" si="138"/>
        <v/>
      </c>
      <c r="AN291" s="359" t="str">
        <f>IF(Overview!$K$17='Internal Calcs'!$P$22,IF(AK291="","",AK291),IF(Overview!$K$17='Internal Calcs'!$P$23,IF(AK291="","",AK291),IF(ISNUMBER(A291),(IF(F291="Short",G291-H291,H291-G291)*AZ291-AX291),"")))</f>
        <v/>
      </c>
      <c r="AO291" s="401" t="str">
        <f>IF(Overview!$K$17='Internal Calcs'!$P$22,IF(AL291="","",AL291),IF(Overview!$K$17='Internal Calcs'!$P$23,IF(AL291="","",AL291),IF(ISNUMBER(A291),IF(AL291="",(IF(F291="Short",G291-H291,H291-G291)*AZ291-AX291),(IF(F291="Short",G291-J291,J291-G291)*AZ291-AX291)),"")))</f>
        <v/>
      </c>
      <c r="AP291" s="359" t="str">
        <f>IF(Overview!$K$17='Internal Calcs'!$P$22,"",IF(Overview!$K$17='Internal Calcs'!$P$23,IF(AM291="","",AM291),IF(ISNUMBER(A291),IF(AM291="",(IF(F291="Short",G291-H291,H291-G291)*AZ291-AX291),(IF(F291="Short",G291-L291,L291-G291)*AZ291-AX291)),"")))</f>
        <v/>
      </c>
      <c r="AQ291" s="176" t="str">
        <f t="shared" si="139"/>
        <v/>
      </c>
      <c r="AR291" s="176" t="str">
        <f t="shared" si="140"/>
        <v/>
      </c>
      <c r="AS291" s="176" t="str">
        <f t="shared" si="141"/>
        <v/>
      </c>
      <c r="AT291" s="176" t="str">
        <f>IF(ISNUMBER(A291),MAX($AS$2:AS291)-AS291,"")</f>
        <v/>
      </c>
      <c r="AU291" s="177" t="str">
        <f t="shared" si="142"/>
        <v/>
      </c>
      <c r="AV291" s="178" t="str">
        <f t="shared" si="143"/>
        <v/>
      </c>
      <c r="AW291" s="178" t="str">
        <f t="shared" si="144"/>
        <v/>
      </c>
      <c r="AX291" s="179" t="str">
        <f ca="1">IF(ISNUMBER($A291),INDIRECT(CONCATENATE("'Instrument List'!B",(MATCH(E291,'Instrument List'!A:A,0))-0)),"")</f>
        <v/>
      </c>
      <c r="AY291" s="179" t="str">
        <f ca="1">IF(ISNUMBER($A291),INDIRECT(CONCATENATE("'Instrument List'!D",(MATCH(E291,'Instrument List'!A:A,0))-0)),"")</f>
        <v/>
      </c>
      <c r="AZ291" s="179" t="str">
        <f ca="1">IF(ISNUMBER($A291),INDIRECT(CONCATENATE("'Instrument List'!C",(MATCH(E291,'Instrument List'!A:A,0))-0)),"")</f>
        <v/>
      </c>
      <c r="BA291" s="180" t="str">
        <f ca="1">IF(ISNUMBER(A291),INDIRECT(CONCATENATE("'Instrument List'!E",(MATCH(E291,'Instrument List'!A:A,0))-0)),"")</f>
        <v/>
      </c>
      <c r="BB291" s="181" t="str">
        <f t="shared" si="145"/>
        <v/>
      </c>
      <c r="BC291" s="181" t="str">
        <f t="shared" si="146"/>
        <v/>
      </c>
      <c r="BD291" s="181" t="str">
        <f ca="1">IF(ISNUMBER(A291),INDIRECT(CONCATENATE("'Instrument List'!F",(MATCH(E291,'Instrument List'!A:A,0))-0)),"")</f>
        <v/>
      </c>
    </row>
    <row r="292" spans="1:56">
      <c r="A292" s="223" t="str">
        <f t="shared" si="126"/>
        <v/>
      </c>
      <c r="B292" s="224"/>
      <c r="C292" s="225"/>
      <c r="D292" s="182"/>
      <c r="E292" s="182"/>
      <c r="F292" s="182"/>
      <c r="G292" s="203"/>
      <c r="H292" s="218"/>
      <c r="I292" s="213"/>
      <c r="J292" s="207"/>
      <c r="K292" s="213"/>
      <c r="L292" s="207"/>
      <c r="M292" s="213"/>
      <c r="N292" s="207"/>
      <c r="O292" s="183" t="str">
        <f t="shared" si="127"/>
        <v/>
      </c>
      <c r="P292" s="184"/>
      <c r="Q292" s="184"/>
      <c r="R292" s="275"/>
      <c r="S292" s="185" t="str">
        <f t="shared" si="128"/>
        <v/>
      </c>
      <c r="T292" s="185" t="str">
        <f t="shared" si="129"/>
        <v/>
      </c>
      <c r="U292" s="275"/>
      <c r="V292" s="275"/>
      <c r="W292" s="276" t="str">
        <f t="shared" si="130"/>
        <v/>
      </c>
      <c r="X292" s="276" t="str">
        <f t="shared" si="131"/>
        <v/>
      </c>
      <c r="Y292" s="276" t="str">
        <f t="shared" si="132"/>
        <v/>
      </c>
      <c r="Z292" s="275"/>
      <c r="AA292" s="184"/>
      <c r="AB292" s="184"/>
      <c r="AC292" s="185" t="str">
        <f t="shared" si="133"/>
        <v/>
      </c>
      <c r="AD292" s="185" t="str">
        <f t="shared" si="134"/>
        <v/>
      </c>
      <c r="AE292" s="186"/>
      <c r="AF292" s="187" t="str">
        <f t="shared" si="135"/>
        <v/>
      </c>
      <c r="AG292" s="182"/>
      <c r="AH292" s="184"/>
      <c r="AI292" s="184"/>
      <c r="AJ292" s="182"/>
      <c r="AK292" s="188" t="str">
        <f t="shared" si="136"/>
        <v/>
      </c>
      <c r="AL292" s="188" t="str">
        <f t="shared" si="137"/>
        <v/>
      </c>
      <c r="AM292" s="188" t="str">
        <f t="shared" si="138"/>
        <v/>
      </c>
      <c r="AN292" s="359" t="str">
        <f>IF(Overview!$K$17='Internal Calcs'!$P$22,IF(AK292="","",AK292),IF(Overview!$K$17='Internal Calcs'!$P$23,IF(AK292="","",AK292),IF(ISNUMBER(A292),(IF(F292="Short",G292-H292,H292-G292)*AZ292-AX292),"")))</f>
        <v/>
      </c>
      <c r="AO292" s="401" t="str">
        <f>IF(Overview!$K$17='Internal Calcs'!$P$22,IF(AL292="","",AL292),IF(Overview!$K$17='Internal Calcs'!$P$23,IF(AL292="","",AL292),IF(ISNUMBER(A292),IF(AL292="",(IF(F292="Short",G292-H292,H292-G292)*AZ292-AX292),(IF(F292="Short",G292-J292,J292-G292)*AZ292-AX292)),"")))</f>
        <v/>
      </c>
      <c r="AP292" s="359" t="str">
        <f>IF(Overview!$K$17='Internal Calcs'!$P$22,"",IF(Overview!$K$17='Internal Calcs'!$P$23,IF(AM292="","",AM292),IF(ISNUMBER(A292),IF(AM292="",(IF(F292="Short",G292-H292,H292-G292)*AZ292-AX292),(IF(F292="Short",G292-L292,L292-G292)*AZ292-AX292)),"")))</f>
        <v/>
      </c>
      <c r="AQ292" s="188" t="str">
        <f t="shared" si="139"/>
        <v/>
      </c>
      <c r="AR292" s="188" t="str">
        <f t="shared" si="140"/>
        <v/>
      </c>
      <c r="AS292" s="188" t="str">
        <f t="shared" si="141"/>
        <v/>
      </c>
      <c r="AT292" s="188" t="str">
        <f>IF(ISNUMBER(A292),MAX($AS$2:AS292)-AS292,"")</f>
        <v/>
      </c>
      <c r="AU292" s="189" t="str">
        <f t="shared" si="142"/>
        <v/>
      </c>
      <c r="AV292" s="190" t="str">
        <f t="shared" si="143"/>
        <v/>
      </c>
      <c r="AW292" s="190" t="str">
        <f t="shared" si="144"/>
        <v/>
      </c>
      <c r="AX292" s="191" t="str">
        <f ca="1">IF(ISNUMBER($A292),INDIRECT(CONCATENATE("'Instrument List'!B",(MATCH(E292,'Instrument List'!A:A,0))-0)),"")</f>
        <v/>
      </c>
      <c r="AY292" s="191" t="str">
        <f ca="1">IF(ISNUMBER($A292),INDIRECT(CONCATENATE("'Instrument List'!D",(MATCH(E292,'Instrument List'!A:A,0))-0)),"")</f>
        <v/>
      </c>
      <c r="AZ292" s="191" t="str">
        <f ca="1">IF(ISNUMBER($A292),INDIRECT(CONCATENATE("'Instrument List'!C",(MATCH(E292,'Instrument List'!A:A,0))-0)),"")</f>
        <v/>
      </c>
      <c r="BA292" s="192" t="str">
        <f ca="1">IF(ISNUMBER(A292),INDIRECT(CONCATENATE("'Instrument List'!E",(MATCH(E292,'Instrument List'!A:A,0))-0)),"")</f>
        <v/>
      </c>
      <c r="BB292" s="193" t="str">
        <f t="shared" si="145"/>
        <v/>
      </c>
      <c r="BC292" s="193" t="str">
        <f t="shared" si="146"/>
        <v/>
      </c>
      <c r="BD292" s="193" t="str">
        <f ca="1">IF(ISNUMBER(A292),INDIRECT(CONCATENATE("'Instrument List'!F",(MATCH(E292,'Instrument List'!A:A,0))-0)),"")</f>
        <v/>
      </c>
    </row>
    <row r="293" spans="1:56">
      <c r="A293" s="220" t="str">
        <f t="shared" si="126"/>
        <v/>
      </c>
      <c r="B293" s="221"/>
      <c r="C293" s="222"/>
      <c r="D293" s="169"/>
      <c r="E293" s="169"/>
      <c r="F293" s="169"/>
      <c r="G293" s="202"/>
      <c r="H293" s="217"/>
      <c r="I293" s="212"/>
      <c r="J293" s="206"/>
      <c r="K293" s="212"/>
      <c r="L293" s="206"/>
      <c r="M293" s="212"/>
      <c r="N293" s="206"/>
      <c r="O293" s="170" t="str">
        <f t="shared" si="127"/>
        <v/>
      </c>
      <c r="P293" s="171"/>
      <c r="Q293" s="171"/>
      <c r="R293" s="171"/>
      <c r="S293" s="172" t="str">
        <f t="shared" si="128"/>
        <v/>
      </c>
      <c r="T293" s="172" t="str">
        <f t="shared" si="129"/>
        <v/>
      </c>
      <c r="U293" s="171"/>
      <c r="V293" s="171"/>
      <c r="W293" s="173" t="str">
        <f t="shared" si="130"/>
        <v/>
      </c>
      <c r="X293" s="173" t="str">
        <f t="shared" si="131"/>
        <v/>
      </c>
      <c r="Y293" s="173" t="str">
        <f t="shared" si="132"/>
        <v/>
      </c>
      <c r="Z293" s="171"/>
      <c r="AA293" s="171"/>
      <c r="AB293" s="171"/>
      <c r="AC293" s="172" t="str">
        <f t="shared" si="133"/>
        <v/>
      </c>
      <c r="AD293" s="172" t="str">
        <f t="shared" si="134"/>
        <v/>
      </c>
      <c r="AE293" s="174"/>
      <c r="AF293" s="175" t="str">
        <f t="shared" si="135"/>
        <v/>
      </c>
      <c r="AG293" s="169"/>
      <c r="AH293" s="171"/>
      <c r="AI293" s="171"/>
      <c r="AJ293" s="169"/>
      <c r="AK293" s="176" t="str">
        <f t="shared" si="136"/>
        <v/>
      </c>
      <c r="AL293" s="176" t="str">
        <f t="shared" si="137"/>
        <v/>
      </c>
      <c r="AM293" s="176" t="str">
        <f t="shared" si="138"/>
        <v/>
      </c>
      <c r="AN293" s="359" t="str">
        <f>IF(Overview!$K$17='Internal Calcs'!$P$22,IF(AK293="","",AK293),IF(Overview!$K$17='Internal Calcs'!$P$23,IF(AK293="","",AK293),IF(ISNUMBER(A293),(IF(F293="Short",G293-H293,H293-G293)*AZ293-AX293),"")))</f>
        <v/>
      </c>
      <c r="AO293" s="401" t="str">
        <f>IF(Overview!$K$17='Internal Calcs'!$P$22,IF(AL293="","",AL293),IF(Overview!$K$17='Internal Calcs'!$P$23,IF(AL293="","",AL293),IF(ISNUMBER(A293),IF(AL293="",(IF(F293="Short",G293-H293,H293-G293)*AZ293-AX293),(IF(F293="Short",G293-J293,J293-G293)*AZ293-AX293)),"")))</f>
        <v/>
      </c>
      <c r="AP293" s="359" t="str">
        <f>IF(Overview!$K$17='Internal Calcs'!$P$22,"",IF(Overview!$K$17='Internal Calcs'!$P$23,IF(AM293="","",AM293),IF(ISNUMBER(A293),IF(AM293="",(IF(F293="Short",G293-H293,H293-G293)*AZ293-AX293),(IF(F293="Short",G293-L293,L293-G293)*AZ293-AX293)),"")))</f>
        <v/>
      </c>
      <c r="AQ293" s="176" t="str">
        <f t="shared" si="139"/>
        <v/>
      </c>
      <c r="AR293" s="176" t="str">
        <f t="shared" si="140"/>
        <v/>
      </c>
      <c r="AS293" s="176" t="str">
        <f t="shared" si="141"/>
        <v/>
      </c>
      <c r="AT293" s="176" t="str">
        <f>IF(ISNUMBER(A293),MAX($AS$2:AS293)-AS293,"")</f>
        <v/>
      </c>
      <c r="AU293" s="177" t="str">
        <f t="shared" si="142"/>
        <v/>
      </c>
      <c r="AV293" s="178" t="str">
        <f t="shared" si="143"/>
        <v/>
      </c>
      <c r="AW293" s="178" t="str">
        <f t="shared" si="144"/>
        <v/>
      </c>
      <c r="AX293" s="179" t="str">
        <f ca="1">IF(ISNUMBER($A293),INDIRECT(CONCATENATE("'Instrument List'!B",(MATCH(E293,'Instrument List'!A:A,0))-0)),"")</f>
        <v/>
      </c>
      <c r="AY293" s="179" t="str">
        <f ca="1">IF(ISNUMBER($A293),INDIRECT(CONCATENATE("'Instrument List'!D",(MATCH(E293,'Instrument List'!A:A,0))-0)),"")</f>
        <v/>
      </c>
      <c r="AZ293" s="179" t="str">
        <f ca="1">IF(ISNUMBER($A293),INDIRECT(CONCATENATE("'Instrument List'!C",(MATCH(E293,'Instrument List'!A:A,0))-0)),"")</f>
        <v/>
      </c>
      <c r="BA293" s="180" t="str">
        <f ca="1">IF(ISNUMBER(A293),INDIRECT(CONCATENATE("'Instrument List'!E",(MATCH(E293,'Instrument List'!A:A,0))-0)),"")</f>
        <v/>
      </c>
      <c r="BB293" s="181" t="str">
        <f t="shared" si="145"/>
        <v/>
      </c>
      <c r="BC293" s="181" t="str">
        <f t="shared" si="146"/>
        <v/>
      </c>
      <c r="BD293" s="181" t="str">
        <f ca="1">IF(ISNUMBER(A293),INDIRECT(CONCATENATE("'Instrument List'!F",(MATCH(E293,'Instrument List'!A:A,0))-0)),"")</f>
        <v/>
      </c>
    </row>
    <row r="294" spans="1:56">
      <c r="A294" s="223" t="str">
        <f t="shared" si="126"/>
        <v/>
      </c>
      <c r="B294" s="224"/>
      <c r="C294" s="225"/>
      <c r="D294" s="182"/>
      <c r="E294" s="182"/>
      <c r="F294" s="182"/>
      <c r="G294" s="203"/>
      <c r="H294" s="218"/>
      <c r="I294" s="213"/>
      <c r="J294" s="207"/>
      <c r="K294" s="213"/>
      <c r="L294" s="207"/>
      <c r="M294" s="213"/>
      <c r="N294" s="207"/>
      <c r="O294" s="183" t="str">
        <f t="shared" si="127"/>
        <v/>
      </c>
      <c r="P294" s="184"/>
      <c r="Q294" s="184"/>
      <c r="R294" s="275"/>
      <c r="S294" s="185" t="str">
        <f t="shared" si="128"/>
        <v/>
      </c>
      <c r="T294" s="185" t="str">
        <f t="shared" si="129"/>
        <v/>
      </c>
      <c r="U294" s="275"/>
      <c r="V294" s="275"/>
      <c r="W294" s="276" t="str">
        <f t="shared" si="130"/>
        <v/>
      </c>
      <c r="X294" s="276" t="str">
        <f t="shared" si="131"/>
        <v/>
      </c>
      <c r="Y294" s="276" t="str">
        <f t="shared" si="132"/>
        <v/>
      </c>
      <c r="Z294" s="275"/>
      <c r="AA294" s="184"/>
      <c r="AB294" s="184"/>
      <c r="AC294" s="185" t="str">
        <f t="shared" si="133"/>
        <v/>
      </c>
      <c r="AD294" s="185" t="str">
        <f t="shared" si="134"/>
        <v/>
      </c>
      <c r="AE294" s="186"/>
      <c r="AF294" s="187" t="str">
        <f t="shared" si="135"/>
        <v/>
      </c>
      <c r="AG294" s="182"/>
      <c r="AH294" s="184"/>
      <c r="AI294" s="184"/>
      <c r="AJ294" s="182"/>
      <c r="AK294" s="188" t="str">
        <f t="shared" si="136"/>
        <v/>
      </c>
      <c r="AL294" s="188" t="str">
        <f t="shared" si="137"/>
        <v/>
      </c>
      <c r="AM294" s="188" t="str">
        <f t="shared" si="138"/>
        <v/>
      </c>
      <c r="AN294" s="359" t="str">
        <f>IF(Overview!$K$17='Internal Calcs'!$P$22,IF(AK294="","",AK294),IF(Overview!$K$17='Internal Calcs'!$P$23,IF(AK294="","",AK294),IF(ISNUMBER(A294),(IF(F294="Short",G294-H294,H294-G294)*AZ294-AX294),"")))</f>
        <v/>
      </c>
      <c r="AO294" s="401" t="str">
        <f>IF(Overview!$K$17='Internal Calcs'!$P$22,IF(AL294="","",AL294),IF(Overview!$K$17='Internal Calcs'!$P$23,IF(AL294="","",AL294),IF(ISNUMBER(A294),IF(AL294="",(IF(F294="Short",G294-H294,H294-G294)*AZ294-AX294),(IF(F294="Short",G294-J294,J294-G294)*AZ294-AX294)),"")))</f>
        <v/>
      </c>
      <c r="AP294" s="359" t="str">
        <f>IF(Overview!$K$17='Internal Calcs'!$P$22,"",IF(Overview!$K$17='Internal Calcs'!$P$23,IF(AM294="","",AM294),IF(ISNUMBER(A294),IF(AM294="",(IF(F294="Short",G294-H294,H294-G294)*AZ294-AX294),(IF(F294="Short",G294-L294,L294-G294)*AZ294-AX294)),"")))</f>
        <v/>
      </c>
      <c r="AQ294" s="188" t="str">
        <f t="shared" si="139"/>
        <v/>
      </c>
      <c r="AR294" s="188" t="str">
        <f t="shared" si="140"/>
        <v/>
      </c>
      <c r="AS294" s="188" t="str">
        <f t="shared" si="141"/>
        <v/>
      </c>
      <c r="AT294" s="188" t="str">
        <f>IF(ISNUMBER(A294),MAX($AS$2:AS294)-AS294,"")</f>
        <v/>
      </c>
      <c r="AU294" s="189" t="str">
        <f t="shared" si="142"/>
        <v/>
      </c>
      <c r="AV294" s="190" t="str">
        <f t="shared" si="143"/>
        <v/>
      </c>
      <c r="AW294" s="190" t="str">
        <f t="shared" si="144"/>
        <v/>
      </c>
      <c r="AX294" s="191" t="str">
        <f ca="1">IF(ISNUMBER($A294),INDIRECT(CONCATENATE("'Instrument List'!B",(MATCH(E294,'Instrument List'!A:A,0))-0)),"")</f>
        <v/>
      </c>
      <c r="AY294" s="191" t="str">
        <f ca="1">IF(ISNUMBER($A294),INDIRECT(CONCATENATE("'Instrument List'!D",(MATCH(E294,'Instrument List'!A:A,0))-0)),"")</f>
        <v/>
      </c>
      <c r="AZ294" s="191" t="str">
        <f ca="1">IF(ISNUMBER($A294),INDIRECT(CONCATENATE("'Instrument List'!C",(MATCH(E294,'Instrument List'!A:A,0))-0)),"")</f>
        <v/>
      </c>
      <c r="BA294" s="192" t="str">
        <f ca="1">IF(ISNUMBER(A294),INDIRECT(CONCATENATE("'Instrument List'!E",(MATCH(E294,'Instrument List'!A:A,0))-0)),"")</f>
        <v/>
      </c>
      <c r="BB294" s="193" t="str">
        <f t="shared" si="145"/>
        <v/>
      </c>
      <c r="BC294" s="193" t="str">
        <f t="shared" si="146"/>
        <v/>
      </c>
      <c r="BD294" s="193" t="str">
        <f ca="1">IF(ISNUMBER(A294),INDIRECT(CONCATENATE("'Instrument List'!F",(MATCH(E294,'Instrument List'!A:A,0))-0)),"")</f>
        <v/>
      </c>
    </row>
    <row r="295" spans="1:56">
      <c r="A295" s="220" t="str">
        <f t="shared" si="126"/>
        <v/>
      </c>
      <c r="B295" s="221"/>
      <c r="C295" s="222"/>
      <c r="D295" s="169"/>
      <c r="E295" s="169"/>
      <c r="F295" s="169"/>
      <c r="G295" s="202"/>
      <c r="H295" s="217"/>
      <c r="I295" s="212"/>
      <c r="J295" s="206"/>
      <c r="K295" s="212"/>
      <c r="L295" s="206"/>
      <c r="M295" s="212"/>
      <c r="N295" s="206"/>
      <c r="O295" s="170" t="str">
        <f t="shared" si="127"/>
        <v/>
      </c>
      <c r="P295" s="171"/>
      <c r="Q295" s="171"/>
      <c r="R295" s="171"/>
      <c r="S295" s="172" t="str">
        <f t="shared" si="128"/>
        <v/>
      </c>
      <c r="T295" s="172" t="str">
        <f t="shared" si="129"/>
        <v/>
      </c>
      <c r="U295" s="171"/>
      <c r="V295" s="171"/>
      <c r="W295" s="173" t="str">
        <f t="shared" si="130"/>
        <v/>
      </c>
      <c r="X295" s="173" t="str">
        <f t="shared" si="131"/>
        <v/>
      </c>
      <c r="Y295" s="173" t="str">
        <f t="shared" si="132"/>
        <v/>
      </c>
      <c r="Z295" s="171"/>
      <c r="AA295" s="171"/>
      <c r="AB295" s="171"/>
      <c r="AC295" s="172" t="str">
        <f t="shared" si="133"/>
        <v/>
      </c>
      <c r="AD295" s="172" t="str">
        <f t="shared" si="134"/>
        <v/>
      </c>
      <c r="AE295" s="174"/>
      <c r="AF295" s="175" t="str">
        <f t="shared" si="135"/>
        <v/>
      </c>
      <c r="AG295" s="169"/>
      <c r="AH295" s="171"/>
      <c r="AI295" s="171"/>
      <c r="AJ295" s="169"/>
      <c r="AK295" s="176" t="str">
        <f t="shared" si="136"/>
        <v/>
      </c>
      <c r="AL295" s="176" t="str">
        <f t="shared" si="137"/>
        <v/>
      </c>
      <c r="AM295" s="176" t="str">
        <f t="shared" si="138"/>
        <v/>
      </c>
      <c r="AN295" s="359" t="str">
        <f>IF(Overview!$K$17='Internal Calcs'!$P$22,IF(AK295="","",AK295),IF(Overview!$K$17='Internal Calcs'!$P$23,IF(AK295="","",AK295),IF(ISNUMBER(A295),(IF(F295="Short",G295-H295,H295-G295)*AZ295-AX295),"")))</f>
        <v/>
      </c>
      <c r="AO295" s="401" t="str">
        <f>IF(Overview!$K$17='Internal Calcs'!$P$22,IF(AL295="","",AL295),IF(Overview!$K$17='Internal Calcs'!$P$23,IF(AL295="","",AL295),IF(ISNUMBER(A295),IF(AL295="",(IF(F295="Short",G295-H295,H295-G295)*AZ295-AX295),(IF(F295="Short",G295-J295,J295-G295)*AZ295-AX295)),"")))</f>
        <v/>
      </c>
      <c r="AP295" s="359" t="str">
        <f>IF(Overview!$K$17='Internal Calcs'!$P$22,"",IF(Overview!$K$17='Internal Calcs'!$P$23,IF(AM295="","",AM295),IF(ISNUMBER(A295),IF(AM295="",(IF(F295="Short",G295-H295,H295-G295)*AZ295-AX295),(IF(F295="Short",G295-L295,L295-G295)*AZ295-AX295)),"")))</f>
        <v/>
      </c>
      <c r="AQ295" s="176" t="str">
        <f t="shared" si="139"/>
        <v/>
      </c>
      <c r="AR295" s="176" t="str">
        <f t="shared" si="140"/>
        <v/>
      </c>
      <c r="AS295" s="176" t="str">
        <f t="shared" si="141"/>
        <v/>
      </c>
      <c r="AT295" s="176" t="str">
        <f>IF(ISNUMBER(A295),MAX($AS$2:AS295)-AS295,"")</f>
        <v/>
      </c>
      <c r="AU295" s="177" t="str">
        <f t="shared" si="142"/>
        <v/>
      </c>
      <c r="AV295" s="178" t="str">
        <f t="shared" si="143"/>
        <v/>
      </c>
      <c r="AW295" s="178" t="str">
        <f t="shared" si="144"/>
        <v/>
      </c>
      <c r="AX295" s="179" t="str">
        <f ca="1">IF(ISNUMBER($A295),INDIRECT(CONCATENATE("'Instrument List'!B",(MATCH(E295,'Instrument List'!A:A,0))-0)),"")</f>
        <v/>
      </c>
      <c r="AY295" s="179" t="str">
        <f ca="1">IF(ISNUMBER($A295),INDIRECT(CONCATENATE("'Instrument List'!D",(MATCH(E295,'Instrument List'!A:A,0))-0)),"")</f>
        <v/>
      </c>
      <c r="AZ295" s="179" t="str">
        <f ca="1">IF(ISNUMBER($A295),INDIRECT(CONCATENATE("'Instrument List'!C",(MATCH(E295,'Instrument List'!A:A,0))-0)),"")</f>
        <v/>
      </c>
      <c r="BA295" s="180" t="str">
        <f ca="1">IF(ISNUMBER(A295),INDIRECT(CONCATENATE("'Instrument List'!E",(MATCH(E295,'Instrument List'!A:A,0))-0)),"")</f>
        <v/>
      </c>
      <c r="BB295" s="181" t="str">
        <f t="shared" si="145"/>
        <v/>
      </c>
      <c r="BC295" s="181" t="str">
        <f t="shared" si="146"/>
        <v/>
      </c>
      <c r="BD295" s="181" t="str">
        <f ca="1">IF(ISNUMBER(A295),INDIRECT(CONCATENATE("'Instrument List'!F",(MATCH(E295,'Instrument List'!A:A,0))-0)),"")</f>
        <v/>
      </c>
    </row>
    <row r="296" spans="1:56">
      <c r="A296" s="223" t="str">
        <f t="shared" si="126"/>
        <v/>
      </c>
      <c r="B296" s="224"/>
      <c r="C296" s="225"/>
      <c r="D296" s="182"/>
      <c r="E296" s="182"/>
      <c r="F296" s="182"/>
      <c r="G296" s="203"/>
      <c r="H296" s="218"/>
      <c r="I296" s="213"/>
      <c r="J296" s="207"/>
      <c r="K296" s="213"/>
      <c r="L296" s="207"/>
      <c r="M296" s="213"/>
      <c r="N296" s="207"/>
      <c r="O296" s="183" t="str">
        <f t="shared" si="127"/>
        <v/>
      </c>
      <c r="P296" s="184"/>
      <c r="Q296" s="184"/>
      <c r="R296" s="275"/>
      <c r="S296" s="185" t="str">
        <f t="shared" si="128"/>
        <v/>
      </c>
      <c r="T296" s="185" t="str">
        <f t="shared" si="129"/>
        <v/>
      </c>
      <c r="U296" s="275"/>
      <c r="V296" s="275"/>
      <c r="W296" s="276" t="str">
        <f t="shared" si="130"/>
        <v/>
      </c>
      <c r="X296" s="276" t="str">
        <f t="shared" si="131"/>
        <v/>
      </c>
      <c r="Y296" s="276" t="str">
        <f t="shared" si="132"/>
        <v/>
      </c>
      <c r="Z296" s="275"/>
      <c r="AA296" s="184"/>
      <c r="AB296" s="184"/>
      <c r="AC296" s="185" t="str">
        <f t="shared" si="133"/>
        <v/>
      </c>
      <c r="AD296" s="185" t="str">
        <f t="shared" si="134"/>
        <v/>
      </c>
      <c r="AE296" s="186"/>
      <c r="AF296" s="187" t="str">
        <f t="shared" si="135"/>
        <v/>
      </c>
      <c r="AG296" s="182"/>
      <c r="AH296" s="184"/>
      <c r="AI296" s="184"/>
      <c r="AJ296" s="182"/>
      <c r="AK296" s="188" t="str">
        <f t="shared" si="136"/>
        <v/>
      </c>
      <c r="AL296" s="188" t="str">
        <f t="shared" si="137"/>
        <v/>
      </c>
      <c r="AM296" s="188" t="str">
        <f t="shared" si="138"/>
        <v/>
      </c>
      <c r="AN296" s="359" t="str">
        <f>IF(Overview!$K$17='Internal Calcs'!$P$22,IF(AK296="","",AK296),IF(Overview!$K$17='Internal Calcs'!$P$23,IF(AK296="","",AK296),IF(ISNUMBER(A296),(IF(F296="Short",G296-H296,H296-G296)*AZ296-AX296),"")))</f>
        <v/>
      </c>
      <c r="AO296" s="401" t="str">
        <f>IF(Overview!$K$17='Internal Calcs'!$P$22,IF(AL296="","",AL296),IF(Overview!$K$17='Internal Calcs'!$P$23,IF(AL296="","",AL296),IF(ISNUMBER(A296),IF(AL296="",(IF(F296="Short",G296-H296,H296-G296)*AZ296-AX296),(IF(F296="Short",G296-J296,J296-G296)*AZ296-AX296)),"")))</f>
        <v/>
      </c>
      <c r="AP296" s="359" t="str">
        <f>IF(Overview!$K$17='Internal Calcs'!$P$22,"",IF(Overview!$K$17='Internal Calcs'!$P$23,IF(AM296="","",AM296),IF(ISNUMBER(A296),IF(AM296="",(IF(F296="Short",G296-H296,H296-G296)*AZ296-AX296),(IF(F296="Short",G296-L296,L296-G296)*AZ296-AX296)),"")))</f>
        <v/>
      </c>
      <c r="AQ296" s="188" t="str">
        <f t="shared" si="139"/>
        <v/>
      </c>
      <c r="AR296" s="188" t="str">
        <f t="shared" si="140"/>
        <v/>
      </c>
      <c r="AS296" s="188" t="str">
        <f t="shared" si="141"/>
        <v/>
      </c>
      <c r="AT296" s="188" t="str">
        <f>IF(ISNUMBER(A296),MAX($AS$2:AS296)-AS296,"")</f>
        <v/>
      </c>
      <c r="AU296" s="189" t="str">
        <f t="shared" si="142"/>
        <v/>
      </c>
      <c r="AV296" s="190" t="str">
        <f t="shared" si="143"/>
        <v/>
      </c>
      <c r="AW296" s="190" t="str">
        <f t="shared" si="144"/>
        <v/>
      </c>
      <c r="AX296" s="191" t="str">
        <f ca="1">IF(ISNUMBER($A296),INDIRECT(CONCATENATE("'Instrument List'!B",(MATCH(E296,'Instrument List'!A:A,0))-0)),"")</f>
        <v/>
      </c>
      <c r="AY296" s="191" t="str">
        <f ca="1">IF(ISNUMBER($A296),INDIRECT(CONCATENATE("'Instrument List'!D",(MATCH(E296,'Instrument List'!A:A,0))-0)),"")</f>
        <v/>
      </c>
      <c r="AZ296" s="191" t="str">
        <f ca="1">IF(ISNUMBER($A296),INDIRECT(CONCATENATE("'Instrument List'!C",(MATCH(E296,'Instrument List'!A:A,0))-0)),"")</f>
        <v/>
      </c>
      <c r="BA296" s="192" t="str">
        <f ca="1">IF(ISNUMBER(A296),INDIRECT(CONCATENATE("'Instrument List'!E",(MATCH(E296,'Instrument List'!A:A,0))-0)),"")</f>
        <v/>
      </c>
      <c r="BB296" s="193" t="str">
        <f t="shared" si="145"/>
        <v/>
      </c>
      <c r="BC296" s="193" t="str">
        <f t="shared" si="146"/>
        <v/>
      </c>
      <c r="BD296" s="193" t="str">
        <f ca="1">IF(ISNUMBER(A296),INDIRECT(CONCATENATE("'Instrument List'!F",(MATCH(E296,'Instrument List'!A:A,0))-0)),"")</f>
        <v/>
      </c>
    </row>
    <row r="297" spans="1:56">
      <c r="A297" s="220" t="str">
        <f t="shared" si="126"/>
        <v/>
      </c>
      <c r="B297" s="221"/>
      <c r="C297" s="222"/>
      <c r="D297" s="169"/>
      <c r="E297" s="169"/>
      <c r="F297" s="169"/>
      <c r="G297" s="202"/>
      <c r="H297" s="217"/>
      <c r="I297" s="212"/>
      <c r="J297" s="206"/>
      <c r="K297" s="212"/>
      <c r="L297" s="206"/>
      <c r="M297" s="212"/>
      <c r="N297" s="206"/>
      <c r="O297" s="170" t="str">
        <f t="shared" si="127"/>
        <v/>
      </c>
      <c r="P297" s="171"/>
      <c r="Q297" s="171"/>
      <c r="R297" s="171"/>
      <c r="S297" s="172" t="str">
        <f t="shared" si="128"/>
        <v/>
      </c>
      <c r="T297" s="172" t="str">
        <f t="shared" si="129"/>
        <v/>
      </c>
      <c r="U297" s="171"/>
      <c r="V297" s="171"/>
      <c r="W297" s="173" t="str">
        <f t="shared" si="130"/>
        <v/>
      </c>
      <c r="X297" s="173" t="str">
        <f t="shared" si="131"/>
        <v/>
      </c>
      <c r="Y297" s="173" t="str">
        <f t="shared" si="132"/>
        <v/>
      </c>
      <c r="Z297" s="171"/>
      <c r="AA297" s="171"/>
      <c r="AB297" s="171"/>
      <c r="AC297" s="172" t="str">
        <f t="shared" si="133"/>
        <v/>
      </c>
      <c r="AD297" s="172" t="str">
        <f t="shared" si="134"/>
        <v/>
      </c>
      <c r="AE297" s="174"/>
      <c r="AF297" s="175" t="str">
        <f t="shared" si="135"/>
        <v/>
      </c>
      <c r="AG297" s="169"/>
      <c r="AH297" s="171"/>
      <c r="AI297" s="171"/>
      <c r="AJ297" s="169"/>
      <c r="AK297" s="176" t="str">
        <f t="shared" si="136"/>
        <v/>
      </c>
      <c r="AL297" s="176" t="str">
        <f t="shared" si="137"/>
        <v/>
      </c>
      <c r="AM297" s="176" t="str">
        <f t="shared" si="138"/>
        <v/>
      </c>
      <c r="AN297" s="359" t="str">
        <f>IF(Overview!$K$17='Internal Calcs'!$P$22,IF(AK297="","",AK297),IF(Overview!$K$17='Internal Calcs'!$P$23,IF(AK297="","",AK297),IF(ISNUMBER(A297),(IF(F297="Short",G297-H297,H297-G297)*AZ297-AX297),"")))</f>
        <v/>
      </c>
      <c r="AO297" s="401" t="str">
        <f>IF(Overview!$K$17='Internal Calcs'!$P$22,IF(AL297="","",AL297),IF(Overview!$K$17='Internal Calcs'!$P$23,IF(AL297="","",AL297),IF(ISNUMBER(A297),IF(AL297="",(IF(F297="Short",G297-H297,H297-G297)*AZ297-AX297),(IF(F297="Short",G297-J297,J297-G297)*AZ297-AX297)),"")))</f>
        <v/>
      </c>
      <c r="AP297" s="359" t="str">
        <f>IF(Overview!$K$17='Internal Calcs'!$P$22,"",IF(Overview!$K$17='Internal Calcs'!$P$23,IF(AM297="","",AM297),IF(ISNUMBER(A297),IF(AM297="",(IF(F297="Short",G297-H297,H297-G297)*AZ297-AX297),(IF(F297="Short",G297-L297,L297-G297)*AZ297-AX297)),"")))</f>
        <v/>
      </c>
      <c r="AQ297" s="176" t="str">
        <f t="shared" si="139"/>
        <v/>
      </c>
      <c r="AR297" s="176" t="str">
        <f t="shared" si="140"/>
        <v/>
      </c>
      <c r="AS297" s="176" t="str">
        <f t="shared" si="141"/>
        <v/>
      </c>
      <c r="AT297" s="176" t="str">
        <f>IF(ISNUMBER(A297),MAX($AS$2:AS297)-AS297,"")</f>
        <v/>
      </c>
      <c r="AU297" s="177" t="str">
        <f t="shared" si="142"/>
        <v/>
      </c>
      <c r="AV297" s="178" t="str">
        <f t="shared" si="143"/>
        <v/>
      </c>
      <c r="AW297" s="178" t="str">
        <f t="shared" si="144"/>
        <v/>
      </c>
      <c r="AX297" s="179" t="str">
        <f ca="1">IF(ISNUMBER($A297),INDIRECT(CONCATENATE("'Instrument List'!B",(MATCH(E297,'Instrument List'!A:A,0))-0)),"")</f>
        <v/>
      </c>
      <c r="AY297" s="179" t="str">
        <f ca="1">IF(ISNUMBER($A297),INDIRECT(CONCATENATE("'Instrument List'!D",(MATCH(E297,'Instrument List'!A:A,0))-0)),"")</f>
        <v/>
      </c>
      <c r="AZ297" s="179" t="str">
        <f ca="1">IF(ISNUMBER($A297),INDIRECT(CONCATENATE("'Instrument List'!C",(MATCH(E297,'Instrument List'!A:A,0))-0)),"")</f>
        <v/>
      </c>
      <c r="BA297" s="180" t="str">
        <f ca="1">IF(ISNUMBER(A297),INDIRECT(CONCATENATE("'Instrument List'!E",(MATCH(E297,'Instrument List'!A:A,0))-0)),"")</f>
        <v/>
      </c>
      <c r="BB297" s="181" t="str">
        <f t="shared" si="145"/>
        <v/>
      </c>
      <c r="BC297" s="181" t="str">
        <f t="shared" si="146"/>
        <v/>
      </c>
      <c r="BD297" s="181" t="str">
        <f ca="1">IF(ISNUMBER(A297),INDIRECT(CONCATENATE("'Instrument List'!F",(MATCH(E297,'Instrument List'!A:A,0))-0)),"")</f>
        <v/>
      </c>
    </row>
    <row r="298" spans="1:56">
      <c r="A298" s="223" t="str">
        <f t="shared" si="126"/>
        <v/>
      </c>
      <c r="B298" s="224"/>
      <c r="C298" s="225"/>
      <c r="D298" s="182"/>
      <c r="E298" s="182"/>
      <c r="F298" s="182"/>
      <c r="G298" s="203"/>
      <c r="H298" s="218"/>
      <c r="I298" s="213"/>
      <c r="J298" s="207"/>
      <c r="K298" s="213"/>
      <c r="L298" s="207"/>
      <c r="M298" s="213"/>
      <c r="N298" s="207"/>
      <c r="O298" s="183" t="str">
        <f t="shared" si="127"/>
        <v/>
      </c>
      <c r="P298" s="184"/>
      <c r="Q298" s="184"/>
      <c r="R298" s="275"/>
      <c r="S298" s="185" t="str">
        <f t="shared" si="128"/>
        <v/>
      </c>
      <c r="T298" s="185" t="str">
        <f t="shared" si="129"/>
        <v/>
      </c>
      <c r="U298" s="275"/>
      <c r="V298" s="275"/>
      <c r="W298" s="276" t="str">
        <f t="shared" si="130"/>
        <v/>
      </c>
      <c r="X298" s="276" t="str">
        <f t="shared" si="131"/>
        <v/>
      </c>
      <c r="Y298" s="276" t="str">
        <f t="shared" si="132"/>
        <v/>
      </c>
      <c r="Z298" s="275"/>
      <c r="AA298" s="184"/>
      <c r="AB298" s="184"/>
      <c r="AC298" s="185" t="str">
        <f t="shared" si="133"/>
        <v/>
      </c>
      <c r="AD298" s="185" t="str">
        <f t="shared" si="134"/>
        <v/>
      </c>
      <c r="AE298" s="186"/>
      <c r="AF298" s="187" t="str">
        <f t="shared" si="135"/>
        <v/>
      </c>
      <c r="AG298" s="182"/>
      <c r="AH298" s="184"/>
      <c r="AI298" s="184"/>
      <c r="AJ298" s="182"/>
      <c r="AK298" s="188" t="str">
        <f t="shared" si="136"/>
        <v/>
      </c>
      <c r="AL298" s="188" t="str">
        <f t="shared" si="137"/>
        <v/>
      </c>
      <c r="AM298" s="188" t="str">
        <f t="shared" si="138"/>
        <v/>
      </c>
      <c r="AN298" s="359" t="str">
        <f>IF(Overview!$K$17='Internal Calcs'!$P$22,IF(AK298="","",AK298),IF(Overview!$K$17='Internal Calcs'!$P$23,IF(AK298="","",AK298),IF(ISNUMBER(A298),(IF(F298="Short",G298-H298,H298-G298)*AZ298-AX298),"")))</f>
        <v/>
      </c>
      <c r="AO298" s="401" t="str">
        <f>IF(Overview!$K$17='Internal Calcs'!$P$22,IF(AL298="","",AL298),IF(Overview!$K$17='Internal Calcs'!$P$23,IF(AL298="","",AL298),IF(ISNUMBER(A298),IF(AL298="",(IF(F298="Short",G298-H298,H298-G298)*AZ298-AX298),(IF(F298="Short",G298-J298,J298-G298)*AZ298-AX298)),"")))</f>
        <v/>
      </c>
      <c r="AP298" s="359" t="str">
        <f>IF(Overview!$K$17='Internal Calcs'!$P$22,"",IF(Overview!$K$17='Internal Calcs'!$P$23,IF(AM298="","",AM298),IF(ISNUMBER(A298),IF(AM298="",(IF(F298="Short",G298-H298,H298-G298)*AZ298-AX298),(IF(F298="Short",G298-L298,L298-G298)*AZ298-AX298)),"")))</f>
        <v/>
      </c>
      <c r="AQ298" s="188" t="str">
        <f t="shared" si="139"/>
        <v/>
      </c>
      <c r="AR298" s="188" t="str">
        <f t="shared" si="140"/>
        <v/>
      </c>
      <c r="AS298" s="188" t="str">
        <f t="shared" si="141"/>
        <v/>
      </c>
      <c r="AT298" s="188" t="str">
        <f>IF(ISNUMBER(A298),MAX($AS$2:AS298)-AS298,"")</f>
        <v/>
      </c>
      <c r="AU298" s="189" t="str">
        <f t="shared" si="142"/>
        <v/>
      </c>
      <c r="AV298" s="190" t="str">
        <f t="shared" si="143"/>
        <v/>
      </c>
      <c r="AW298" s="190" t="str">
        <f t="shared" si="144"/>
        <v/>
      </c>
      <c r="AX298" s="191" t="str">
        <f ca="1">IF(ISNUMBER($A298),INDIRECT(CONCATENATE("'Instrument List'!B",(MATCH(E298,'Instrument List'!A:A,0))-0)),"")</f>
        <v/>
      </c>
      <c r="AY298" s="191" t="str">
        <f ca="1">IF(ISNUMBER($A298),INDIRECT(CONCATENATE("'Instrument List'!D",(MATCH(E298,'Instrument List'!A:A,0))-0)),"")</f>
        <v/>
      </c>
      <c r="AZ298" s="191" t="str">
        <f ca="1">IF(ISNUMBER($A298),INDIRECT(CONCATENATE("'Instrument List'!C",(MATCH(E298,'Instrument List'!A:A,0))-0)),"")</f>
        <v/>
      </c>
      <c r="BA298" s="192" t="str">
        <f ca="1">IF(ISNUMBER(A298),INDIRECT(CONCATENATE("'Instrument List'!E",(MATCH(E298,'Instrument List'!A:A,0))-0)),"")</f>
        <v/>
      </c>
      <c r="BB298" s="193" t="str">
        <f t="shared" si="145"/>
        <v/>
      </c>
      <c r="BC298" s="193" t="str">
        <f t="shared" si="146"/>
        <v/>
      </c>
      <c r="BD298" s="193" t="str">
        <f ca="1">IF(ISNUMBER(A298),INDIRECT(CONCATENATE("'Instrument List'!F",(MATCH(E298,'Instrument List'!A:A,0))-0)),"")</f>
        <v/>
      </c>
    </row>
    <row r="299" spans="1:56">
      <c r="A299" s="220" t="str">
        <f t="shared" si="126"/>
        <v/>
      </c>
      <c r="B299" s="221"/>
      <c r="C299" s="222"/>
      <c r="D299" s="169"/>
      <c r="E299" s="169"/>
      <c r="F299" s="169"/>
      <c r="G299" s="202"/>
      <c r="H299" s="217"/>
      <c r="I299" s="212"/>
      <c r="J299" s="206"/>
      <c r="K299" s="212"/>
      <c r="L299" s="206"/>
      <c r="M299" s="212"/>
      <c r="N299" s="206"/>
      <c r="O299" s="170" t="str">
        <f t="shared" si="127"/>
        <v/>
      </c>
      <c r="P299" s="171"/>
      <c r="Q299" s="171"/>
      <c r="R299" s="171"/>
      <c r="S299" s="172" t="str">
        <f t="shared" si="128"/>
        <v/>
      </c>
      <c r="T299" s="172" t="str">
        <f t="shared" si="129"/>
        <v/>
      </c>
      <c r="U299" s="171"/>
      <c r="V299" s="171"/>
      <c r="W299" s="173" t="str">
        <f t="shared" si="130"/>
        <v/>
      </c>
      <c r="X299" s="173" t="str">
        <f t="shared" si="131"/>
        <v/>
      </c>
      <c r="Y299" s="173" t="str">
        <f t="shared" si="132"/>
        <v/>
      </c>
      <c r="Z299" s="171"/>
      <c r="AA299" s="171"/>
      <c r="AB299" s="171"/>
      <c r="AC299" s="172" t="str">
        <f t="shared" si="133"/>
        <v/>
      </c>
      <c r="AD299" s="172" t="str">
        <f t="shared" si="134"/>
        <v/>
      </c>
      <c r="AE299" s="174"/>
      <c r="AF299" s="175" t="str">
        <f t="shared" si="135"/>
        <v/>
      </c>
      <c r="AG299" s="169"/>
      <c r="AH299" s="171"/>
      <c r="AI299" s="171"/>
      <c r="AJ299" s="169"/>
      <c r="AK299" s="176" t="str">
        <f t="shared" si="136"/>
        <v/>
      </c>
      <c r="AL299" s="176" t="str">
        <f t="shared" si="137"/>
        <v/>
      </c>
      <c r="AM299" s="176" t="str">
        <f t="shared" si="138"/>
        <v/>
      </c>
      <c r="AN299" s="359" t="str">
        <f>IF(Overview!$K$17='Internal Calcs'!$P$22,IF(AK299="","",AK299),IF(Overview!$K$17='Internal Calcs'!$P$23,IF(AK299="","",AK299),IF(ISNUMBER(A299),(IF(F299="Short",G299-H299,H299-G299)*AZ299-AX299),"")))</f>
        <v/>
      </c>
      <c r="AO299" s="401" t="str">
        <f>IF(Overview!$K$17='Internal Calcs'!$P$22,IF(AL299="","",AL299),IF(Overview!$K$17='Internal Calcs'!$P$23,IF(AL299="","",AL299),IF(ISNUMBER(A299),IF(AL299="",(IF(F299="Short",G299-H299,H299-G299)*AZ299-AX299),(IF(F299="Short",G299-J299,J299-G299)*AZ299-AX299)),"")))</f>
        <v/>
      </c>
      <c r="AP299" s="359" t="str">
        <f>IF(Overview!$K$17='Internal Calcs'!$P$22,"",IF(Overview!$K$17='Internal Calcs'!$P$23,IF(AM299="","",AM299),IF(ISNUMBER(A299),IF(AM299="",(IF(F299="Short",G299-H299,H299-G299)*AZ299-AX299),(IF(F299="Short",G299-L299,L299-G299)*AZ299-AX299)),"")))</f>
        <v/>
      </c>
      <c r="AQ299" s="176" t="str">
        <f t="shared" si="139"/>
        <v/>
      </c>
      <c r="AR299" s="176" t="str">
        <f t="shared" si="140"/>
        <v/>
      </c>
      <c r="AS299" s="176" t="str">
        <f t="shared" si="141"/>
        <v/>
      </c>
      <c r="AT299" s="176" t="str">
        <f>IF(ISNUMBER(A299),MAX($AS$2:AS299)-AS299,"")</f>
        <v/>
      </c>
      <c r="AU299" s="177" t="str">
        <f t="shared" si="142"/>
        <v/>
      </c>
      <c r="AV299" s="178" t="str">
        <f t="shared" si="143"/>
        <v/>
      </c>
      <c r="AW299" s="178" t="str">
        <f t="shared" si="144"/>
        <v/>
      </c>
      <c r="AX299" s="179" t="str">
        <f ca="1">IF(ISNUMBER($A299),INDIRECT(CONCATENATE("'Instrument List'!B",(MATCH(E299,'Instrument List'!A:A,0))-0)),"")</f>
        <v/>
      </c>
      <c r="AY299" s="179" t="str">
        <f ca="1">IF(ISNUMBER($A299),INDIRECT(CONCATENATE("'Instrument List'!D",(MATCH(E299,'Instrument List'!A:A,0))-0)),"")</f>
        <v/>
      </c>
      <c r="AZ299" s="179" t="str">
        <f ca="1">IF(ISNUMBER($A299),INDIRECT(CONCATENATE("'Instrument List'!C",(MATCH(E299,'Instrument List'!A:A,0))-0)),"")</f>
        <v/>
      </c>
      <c r="BA299" s="180" t="str">
        <f ca="1">IF(ISNUMBER(A299),INDIRECT(CONCATENATE("'Instrument List'!E",(MATCH(E299,'Instrument List'!A:A,0))-0)),"")</f>
        <v/>
      </c>
      <c r="BB299" s="181" t="str">
        <f t="shared" si="145"/>
        <v/>
      </c>
      <c r="BC299" s="181" t="str">
        <f t="shared" si="146"/>
        <v/>
      </c>
      <c r="BD299" s="181" t="str">
        <f ca="1">IF(ISNUMBER(A299),INDIRECT(CONCATENATE("'Instrument List'!F",(MATCH(E299,'Instrument List'!A:A,0))-0)),"")</f>
        <v/>
      </c>
    </row>
    <row r="300" spans="1:56">
      <c r="A300" s="223" t="str">
        <f t="shared" si="126"/>
        <v/>
      </c>
      <c r="B300" s="224"/>
      <c r="C300" s="225"/>
      <c r="D300" s="182"/>
      <c r="E300" s="182"/>
      <c r="F300" s="182"/>
      <c r="G300" s="203"/>
      <c r="H300" s="218"/>
      <c r="I300" s="213"/>
      <c r="J300" s="207"/>
      <c r="K300" s="213"/>
      <c r="L300" s="207"/>
      <c r="M300" s="213"/>
      <c r="N300" s="207"/>
      <c r="O300" s="183" t="str">
        <f t="shared" si="127"/>
        <v/>
      </c>
      <c r="P300" s="184"/>
      <c r="Q300" s="184"/>
      <c r="R300" s="275"/>
      <c r="S300" s="185" t="str">
        <f t="shared" si="128"/>
        <v/>
      </c>
      <c r="T300" s="185" t="str">
        <f t="shared" si="129"/>
        <v/>
      </c>
      <c r="U300" s="275"/>
      <c r="V300" s="275"/>
      <c r="W300" s="276" t="str">
        <f t="shared" si="130"/>
        <v/>
      </c>
      <c r="X300" s="276" t="str">
        <f t="shared" si="131"/>
        <v/>
      </c>
      <c r="Y300" s="276" t="str">
        <f t="shared" si="132"/>
        <v/>
      </c>
      <c r="Z300" s="275"/>
      <c r="AA300" s="184"/>
      <c r="AB300" s="184"/>
      <c r="AC300" s="185" t="str">
        <f t="shared" si="133"/>
        <v/>
      </c>
      <c r="AD300" s="185" t="str">
        <f t="shared" si="134"/>
        <v/>
      </c>
      <c r="AE300" s="186"/>
      <c r="AF300" s="187" t="str">
        <f t="shared" si="135"/>
        <v/>
      </c>
      <c r="AG300" s="182"/>
      <c r="AH300" s="184"/>
      <c r="AI300" s="184"/>
      <c r="AJ300" s="182"/>
      <c r="AK300" s="188" t="str">
        <f t="shared" si="136"/>
        <v/>
      </c>
      <c r="AL300" s="188" t="str">
        <f t="shared" si="137"/>
        <v/>
      </c>
      <c r="AM300" s="188" t="str">
        <f t="shared" si="138"/>
        <v/>
      </c>
      <c r="AN300" s="359" t="str">
        <f>IF(Overview!$K$17='Internal Calcs'!$P$22,IF(AK300="","",AK300),IF(Overview!$K$17='Internal Calcs'!$P$23,IF(AK300="","",AK300),IF(ISNUMBER(A300),(IF(F300="Short",G300-H300,H300-G300)*AZ300-AX300),"")))</f>
        <v/>
      </c>
      <c r="AO300" s="401" t="str">
        <f>IF(Overview!$K$17='Internal Calcs'!$P$22,IF(AL300="","",AL300),IF(Overview!$K$17='Internal Calcs'!$P$23,IF(AL300="","",AL300),IF(ISNUMBER(A300),IF(AL300="",(IF(F300="Short",G300-H300,H300-G300)*AZ300-AX300),(IF(F300="Short",G300-J300,J300-G300)*AZ300-AX300)),"")))</f>
        <v/>
      </c>
      <c r="AP300" s="359" t="str">
        <f>IF(Overview!$K$17='Internal Calcs'!$P$22,"",IF(Overview!$K$17='Internal Calcs'!$P$23,IF(AM300="","",AM300),IF(ISNUMBER(A300),IF(AM300="",(IF(F300="Short",G300-H300,H300-G300)*AZ300-AX300),(IF(F300="Short",G300-L300,L300-G300)*AZ300-AX300)),"")))</f>
        <v/>
      </c>
      <c r="AQ300" s="188" t="str">
        <f t="shared" si="139"/>
        <v/>
      </c>
      <c r="AR300" s="188" t="str">
        <f t="shared" si="140"/>
        <v/>
      </c>
      <c r="AS300" s="188" t="str">
        <f t="shared" si="141"/>
        <v/>
      </c>
      <c r="AT300" s="188" t="str">
        <f>IF(ISNUMBER(A300),MAX($AS$2:AS300)-AS300,"")</f>
        <v/>
      </c>
      <c r="AU300" s="189" t="str">
        <f t="shared" si="142"/>
        <v/>
      </c>
      <c r="AV300" s="190" t="str">
        <f t="shared" si="143"/>
        <v/>
      </c>
      <c r="AW300" s="190" t="str">
        <f t="shared" si="144"/>
        <v/>
      </c>
      <c r="AX300" s="191" t="str">
        <f ca="1">IF(ISNUMBER($A300),INDIRECT(CONCATENATE("'Instrument List'!B",(MATCH(E300,'Instrument List'!A:A,0))-0)),"")</f>
        <v/>
      </c>
      <c r="AY300" s="191" t="str">
        <f ca="1">IF(ISNUMBER($A300),INDIRECT(CONCATENATE("'Instrument List'!D",(MATCH(E300,'Instrument List'!A:A,0))-0)),"")</f>
        <v/>
      </c>
      <c r="AZ300" s="191" t="str">
        <f ca="1">IF(ISNUMBER($A300),INDIRECT(CONCATENATE("'Instrument List'!C",(MATCH(E300,'Instrument List'!A:A,0))-0)),"")</f>
        <v/>
      </c>
      <c r="BA300" s="192" t="str">
        <f ca="1">IF(ISNUMBER(A300),INDIRECT(CONCATENATE("'Instrument List'!E",(MATCH(E300,'Instrument List'!A:A,0))-0)),"")</f>
        <v/>
      </c>
      <c r="BB300" s="193" t="str">
        <f t="shared" si="145"/>
        <v/>
      </c>
      <c r="BC300" s="193" t="str">
        <f t="shared" si="146"/>
        <v/>
      </c>
      <c r="BD300" s="193" t="str">
        <f ca="1">IF(ISNUMBER(A300),INDIRECT(CONCATENATE("'Instrument List'!F",(MATCH(E300,'Instrument List'!A:A,0))-0)),"")</f>
        <v/>
      </c>
    </row>
    <row r="301" spans="1:56">
      <c r="A301" s="220" t="str">
        <f t="shared" si="126"/>
        <v/>
      </c>
      <c r="B301" s="221"/>
      <c r="C301" s="222"/>
      <c r="D301" s="169"/>
      <c r="E301" s="169"/>
      <c r="F301" s="169"/>
      <c r="G301" s="202"/>
      <c r="H301" s="217"/>
      <c r="I301" s="212"/>
      <c r="J301" s="206"/>
      <c r="K301" s="212"/>
      <c r="L301" s="206"/>
      <c r="M301" s="212"/>
      <c r="N301" s="206"/>
      <c r="O301" s="170" t="str">
        <f t="shared" si="127"/>
        <v/>
      </c>
      <c r="P301" s="171"/>
      <c r="Q301" s="171"/>
      <c r="R301" s="171"/>
      <c r="S301" s="172" t="str">
        <f t="shared" si="128"/>
        <v/>
      </c>
      <c r="T301" s="172" t="str">
        <f t="shared" si="129"/>
        <v/>
      </c>
      <c r="U301" s="171"/>
      <c r="V301" s="171"/>
      <c r="W301" s="173" t="str">
        <f t="shared" si="130"/>
        <v/>
      </c>
      <c r="X301" s="173" t="str">
        <f t="shared" si="131"/>
        <v/>
      </c>
      <c r="Y301" s="173" t="str">
        <f t="shared" si="132"/>
        <v/>
      </c>
      <c r="Z301" s="171"/>
      <c r="AA301" s="171"/>
      <c r="AB301" s="171"/>
      <c r="AC301" s="172" t="str">
        <f t="shared" si="133"/>
        <v/>
      </c>
      <c r="AD301" s="172" t="str">
        <f t="shared" si="134"/>
        <v/>
      </c>
      <c r="AE301" s="174"/>
      <c r="AF301" s="175" t="str">
        <f t="shared" si="135"/>
        <v/>
      </c>
      <c r="AG301" s="169"/>
      <c r="AH301" s="171"/>
      <c r="AI301" s="171"/>
      <c r="AJ301" s="169"/>
      <c r="AK301" s="176" t="str">
        <f t="shared" si="136"/>
        <v/>
      </c>
      <c r="AL301" s="176" t="str">
        <f t="shared" si="137"/>
        <v/>
      </c>
      <c r="AM301" s="176" t="str">
        <f t="shared" si="138"/>
        <v/>
      </c>
      <c r="AN301" s="359" t="str">
        <f>IF(Overview!$K$17='Internal Calcs'!$P$22,IF(AK301="","",AK301),IF(Overview!$K$17='Internal Calcs'!$P$23,IF(AK301="","",AK301),IF(ISNUMBER(A301),(IF(F301="Short",G301-H301,H301-G301)*AZ301-AX301),"")))</f>
        <v/>
      </c>
      <c r="AO301" s="401" t="str">
        <f>IF(Overview!$K$17='Internal Calcs'!$P$22,IF(AL301="","",AL301),IF(Overview!$K$17='Internal Calcs'!$P$23,IF(AL301="","",AL301),IF(ISNUMBER(A301),IF(AL301="",(IF(F301="Short",G301-H301,H301-G301)*AZ301-AX301),(IF(F301="Short",G301-J301,J301-G301)*AZ301-AX301)),"")))</f>
        <v/>
      </c>
      <c r="AP301" s="359" t="str">
        <f>IF(Overview!$K$17='Internal Calcs'!$P$22,"",IF(Overview!$K$17='Internal Calcs'!$P$23,IF(AM301="","",AM301),IF(ISNUMBER(A301),IF(AM301="",(IF(F301="Short",G301-H301,H301-G301)*AZ301-AX301),(IF(F301="Short",G301-L301,L301-G301)*AZ301-AX301)),"")))</f>
        <v/>
      </c>
      <c r="AQ301" s="176" t="str">
        <f t="shared" si="139"/>
        <v/>
      </c>
      <c r="AR301" s="176" t="str">
        <f t="shared" si="140"/>
        <v/>
      </c>
      <c r="AS301" s="176" t="str">
        <f t="shared" si="141"/>
        <v/>
      </c>
      <c r="AT301" s="176" t="str">
        <f>IF(ISNUMBER(A301),MAX($AS$2:AS301)-AS301,"")</f>
        <v/>
      </c>
      <c r="AU301" s="177" t="str">
        <f t="shared" si="142"/>
        <v/>
      </c>
      <c r="AV301" s="178" t="str">
        <f t="shared" si="143"/>
        <v/>
      </c>
      <c r="AW301" s="178" t="str">
        <f t="shared" si="144"/>
        <v/>
      </c>
      <c r="AX301" s="179" t="str">
        <f ca="1">IF(ISNUMBER($A301),INDIRECT(CONCATENATE("'Instrument List'!B",(MATCH(E301,'Instrument List'!A:A,0))-0)),"")</f>
        <v/>
      </c>
      <c r="AY301" s="179" t="str">
        <f ca="1">IF(ISNUMBER($A301),INDIRECT(CONCATENATE("'Instrument List'!D",(MATCH(E301,'Instrument List'!A:A,0))-0)),"")</f>
        <v/>
      </c>
      <c r="AZ301" s="179" t="str">
        <f ca="1">IF(ISNUMBER($A301),INDIRECT(CONCATENATE("'Instrument List'!C",(MATCH(E301,'Instrument List'!A:A,0))-0)),"")</f>
        <v/>
      </c>
      <c r="BA301" s="180" t="str">
        <f ca="1">IF(ISNUMBER(A301),INDIRECT(CONCATENATE("'Instrument List'!E",(MATCH(E301,'Instrument List'!A:A,0))-0)),"")</f>
        <v/>
      </c>
      <c r="BB301" s="181" t="str">
        <f t="shared" si="145"/>
        <v/>
      </c>
      <c r="BC301" s="181" t="str">
        <f t="shared" si="146"/>
        <v/>
      </c>
      <c r="BD301" s="181" t="str">
        <f ca="1">IF(ISNUMBER(A301),INDIRECT(CONCATENATE("'Instrument List'!F",(MATCH(E301,'Instrument List'!A:A,0))-0)),"")</f>
        <v/>
      </c>
    </row>
    <row r="302" spans="1:56">
      <c r="A302" s="223" t="str">
        <f t="shared" si="126"/>
        <v/>
      </c>
      <c r="B302" s="224"/>
      <c r="C302" s="225"/>
      <c r="D302" s="182"/>
      <c r="E302" s="182"/>
      <c r="F302" s="182"/>
      <c r="G302" s="203"/>
      <c r="H302" s="218"/>
      <c r="I302" s="213"/>
      <c r="J302" s="207"/>
      <c r="K302" s="213"/>
      <c r="L302" s="207"/>
      <c r="M302" s="213"/>
      <c r="N302" s="207"/>
      <c r="O302" s="183" t="str">
        <f t="shared" si="127"/>
        <v/>
      </c>
      <c r="P302" s="184"/>
      <c r="Q302" s="184"/>
      <c r="R302" s="275"/>
      <c r="S302" s="185" t="str">
        <f t="shared" si="128"/>
        <v/>
      </c>
      <c r="T302" s="185" t="str">
        <f t="shared" si="129"/>
        <v/>
      </c>
      <c r="U302" s="275"/>
      <c r="V302" s="275"/>
      <c r="W302" s="276" t="str">
        <f t="shared" si="130"/>
        <v/>
      </c>
      <c r="X302" s="276" t="str">
        <f t="shared" si="131"/>
        <v/>
      </c>
      <c r="Y302" s="276" t="str">
        <f t="shared" si="132"/>
        <v/>
      </c>
      <c r="Z302" s="275"/>
      <c r="AA302" s="184"/>
      <c r="AB302" s="184"/>
      <c r="AC302" s="185" t="str">
        <f t="shared" si="133"/>
        <v/>
      </c>
      <c r="AD302" s="185" t="str">
        <f t="shared" si="134"/>
        <v/>
      </c>
      <c r="AE302" s="186"/>
      <c r="AF302" s="187" t="str">
        <f t="shared" si="135"/>
        <v/>
      </c>
      <c r="AG302" s="182"/>
      <c r="AH302" s="184"/>
      <c r="AI302" s="184"/>
      <c r="AJ302" s="182"/>
      <c r="AK302" s="188" t="str">
        <f t="shared" si="136"/>
        <v/>
      </c>
      <c r="AL302" s="188" t="str">
        <f t="shared" si="137"/>
        <v/>
      </c>
      <c r="AM302" s="188" t="str">
        <f t="shared" si="138"/>
        <v/>
      </c>
      <c r="AN302" s="359" t="str">
        <f>IF(Overview!$K$17='Internal Calcs'!$P$22,IF(AK302="","",AK302),IF(Overview!$K$17='Internal Calcs'!$P$23,IF(AK302="","",AK302),IF(ISNUMBER(A302),(IF(F302="Short",G302-H302,H302-G302)*AZ302-AX302),"")))</f>
        <v/>
      </c>
      <c r="AO302" s="401" t="str">
        <f>IF(Overview!$K$17='Internal Calcs'!$P$22,IF(AL302="","",AL302),IF(Overview!$K$17='Internal Calcs'!$P$23,IF(AL302="","",AL302),IF(ISNUMBER(A302),IF(AL302="",(IF(F302="Short",G302-H302,H302-G302)*AZ302-AX302),(IF(F302="Short",G302-J302,J302-G302)*AZ302-AX302)),"")))</f>
        <v/>
      </c>
      <c r="AP302" s="359" t="str">
        <f>IF(Overview!$K$17='Internal Calcs'!$P$22,"",IF(Overview!$K$17='Internal Calcs'!$P$23,IF(AM302="","",AM302),IF(ISNUMBER(A302),IF(AM302="",(IF(F302="Short",G302-H302,H302-G302)*AZ302-AX302),(IF(F302="Short",G302-L302,L302-G302)*AZ302-AX302)),"")))</f>
        <v/>
      </c>
      <c r="AQ302" s="188" t="str">
        <f t="shared" si="139"/>
        <v/>
      </c>
      <c r="AR302" s="188" t="str">
        <f t="shared" si="140"/>
        <v/>
      </c>
      <c r="AS302" s="188" t="str">
        <f t="shared" si="141"/>
        <v/>
      </c>
      <c r="AT302" s="188" t="str">
        <f>IF(ISNUMBER(A302),MAX($AS$2:AS302)-AS302,"")</f>
        <v/>
      </c>
      <c r="AU302" s="189" t="str">
        <f t="shared" si="142"/>
        <v/>
      </c>
      <c r="AV302" s="190" t="str">
        <f t="shared" si="143"/>
        <v/>
      </c>
      <c r="AW302" s="190" t="str">
        <f t="shared" si="144"/>
        <v/>
      </c>
      <c r="AX302" s="191" t="str">
        <f ca="1">IF(ISNUMBER($A302),INDIRECT(CONCATENATE("'Instrument List'!B",(MATCH(E302,'Instrument List'!A:A,0))-0)),"")</f>
        <v/>
      </c>
      <c r="AY302" s="191" t="str">
        <f ca="1">IF(ISNUMBER($A302),INDIRECT(CONCATENATE("'Instrument List'!D",(MATCH(E302,'Instrument List'!A:A,0))-0)),"")</f>
        <v/>
      </c>
      <c r="AZ302" s="191" t="str">
        <f ca="1">IF(ISNUMBER($A302),INDIRECT(CONCATENATE("'Instrument List'!C",(MATCH(E302,'Instrument List'!A:A,0))-0)),"")</f>
        <v/>
      </c>
      <c r="BA302" s="192" t="str">
        <f ca="1">IF(ISNUMBER(A302),INDIRECT(CONCATENATE("'Instrument List'!E",(MATCH(E302,'Instrument List'!A:A,0))-0)),"")</f>
        <v/>
      </c>
      <c r="BB302" s="193" t="str">
        <f t="shared" si="145"/>
        <v/>
      </c>
      <c r="BC302" s="193" t="str">
        <f t="shared" si="146"/>
        <v/>
      </c>
      <c r="BD302" s="193" t="str">
        <f ca="1">IF(ISNUMBER(A302),INDIRECT(CONCATENATE("'Instrument List'!F",(MATCH(E302,'Instrument List'!A:A,0))-0)),"")</f>
        <v/>
      </c>
    </row>
    <row r="303" spans="1:56">
      <c r="A303" s="220" t="str">
        <f t="shared" si="126"/>
        <v/>
      </c>
      <c r="B303" s="221"/>
      <c r="C303" s="222"/>
      <c r="D303" s="169"/>
      <c r="E303" s="169"/>
      <c r="F303" s="169"/>
      <c r="G303" s="202"/>
      <c r="H303" s="217"/>
      <c r="I303" s="212"/>
      <c r="J303" s="206"/>
      <c r="K303" s="212"/>
      <c r="L303" s="206"/>
      <c r="M303" s="212"/>
      <c r="N303" s="206"/>
      <c r="O303" s="170" t="str">
        <f t="shared" si="127"/>
        <v/>
      </c>
      <c r="P303" s="171"/>
      <c r="Q303" s="171"/>
      <c r="R303" s="171"/>
      <c r="S303" s="172" t="str">
        <f t="shared" si="128"/>
        <v/>
      </c>
      <c r="T303" s="172" t="str">
        <f t="shared" si="129"/>
        <v/>
      </c>
      <c r="U303" s="171"/>
      <c r="V303" s="171"/>
      <c r="W303" s="173" t="str">
        <f t="shared" si="130"/>
        <v/>
      </c>
      <c r="X303" s="173" t="str">
        <f t="shared" si="131"/>
        <v/>
      </c>
      <c r="Y303" s="173" t="str">
        <f t="shared" si="132"/>
        <v/>
      </c>
      <c r="Z303" s="171"/>
      <c r="AA303" s="171"/>
      <c r="AB303" s="171"/>
      <c r="AC303" s="172" t="str">
        <f t="shared" si="133"/>
        <v/>
      </c>
      <c r="AD303" s="172" t="str">
        <f t="shared" si="134"/>
        <v/>
      </c>
      <c r="AE303" s="174"/>
      <c r="AF303" s="175" t="str">
        <f t="shared" si="135"/>
        <v/>
      </c>
      <c r="AG303" s="169"/>
      <c r="AH303" s="171"/>
      <c r="AI303" s="171"/>
      <c r="AJ303" s="169"/>
      <c r="AK303" s="176" t="str">
        <f t="shared" si="136"/>
        <v/>
      </c>
      <c r="AL303" s="176" t="str">
        <f t="shared" si="137"/>
        <v/>
      </c>
      <c r="AM303" s="176" t="str">
        <f t="shared" si="138"/>
        <v/>
      </c>
      <c r="AN303" s="359" t="str">
        <f>IF(Overview!$K$17='Internal Calcs'!$P$22,IF(AK303="","",AK303),IF(Overview!$K$17='Internal Calcs'!$P$23,IF(AK303="","",AK303),IF(ISNUMBER(A303),(IF(F303="Short",G303-H303,H303-G303)*AZ303-AX303),"")))</f>
        <v/>
      </c>
      <c r="AO303" s="401" t="str">
        <f>IF(Overview!$K$17='Internal Calcs'!$P$22,IF(AL303="","",AL303),IF(Overview!$K$17='Internal Calcs'!$P$23,IF(AL303="","",AL303),IF(ISNUMBER(A303),IF(AL303="",(IF(F303="Short",G303-H303,H303-G303)*AZ303-AX303),(IF(F303="Short",G303-J303,J303-G303)*AZ303-AX303)),"")))</f>
        <v/>
      </c>
      <c r="AP303" s="359" t="str">
        <f>IF(Overview!$K$17='Internal Calcs'!$P$22,"",IF(Overview!$K$17='Internal Calcs'!$P$23,IF(AM303="","",AM303),IF(ISNUMBER(A303),IF(AM303="",(IF(F303="Short",G303-H303,H303-G303)*AZ303-AX303),(IF(F303="Short",G303-L303,L303-G303)*AZ303-AX303)),"")))</f>
        <v/>
      </c>
      <c r="AQ303" s="176" t="str">
        <f t="shared" si="139"/>
        <v/>
      </c>
      <c r="AR303" s="176" t="str">
        <f t="shared" si="140"/>
        <v/>
      </c>
      <c r="AS303" s="176" t="str">
        <f t="shared" si="141"/>
        <v/>
      </c>
      <c r="AT303" s="176" t="str">
        <f>IF(ISNUMBER(A303),MAX($AS$2:AS303)-AS303,"")</f>
        <v/>
      </c>
      <c r="AU303" s="177" t="str">
        <f t="shared" si="142"/>
        <v/>
      </c>
      <c r="AV303" s="178" t="str">
        <f t="shared" si="143"/>
        <v/>
      </c>
      <c r="AW303" s="178" t="str">
        <f t="shared" si="144"/>
        <v/>
      </c>
      <c r="AX303" s="179" t="str">
        <f ca="1">IF(ISNUMBER($A303),INDIRECT(CONCATENATE("'Instrument List'!B",(MATCH(E303,'Instrument List'!A:A,0))-0)),"")</f>
        <v/>
      </c>
      <c r="AY303" s="179" t="str">
        <f ca="1">IF(ISNUMBER($A303),INDIRECT(CONCATENATE("'Instrument List'!D",(MATCH(E303,'Instrument List'!A:A,0))-0)),"")</f>
        <v/>
      </c>
      <c r="AZ303" s="179" t="str">
        <f ca="1">IF(ISNUMBER($A303),INDIRECT(CONCATENATE("'Instrument List'!C",(MATCH(E303,'Instrument List'!A:A,0))-0)),"")</f>
        <v/>
      </c>
      <c r="BA303" s="180" t="str">
        <f ca="1">IF(ISNUMBER(A303),INDIRECT(CONCATENATE("'Instrument List'!E",(MATCH(E303,'Instrument List'!A:A,0))-0)),"")</f>
        <v/>
      </c>
      <c r="BB303" s="181" t="str">
        <f t="shared" si="145"/>
        <v/>
      </c>
      <c r="BC303" s="181" t="str">
        <f t="shared" si="146"/>
        <v/>
      </c>
      <c r="BD303" s="181" t="str">
        <f ca="1">IF(ISNUMBER(A303),INDIRECT(CONCATENATE("'Instrument List'!F",(MATCH(E303,'Instrument List'!A:A,0))-0)),"")</f>
        <v/>
      </c>
    </row>
    <row r="304" spans="1:56">
      <c r="A304" s="223" t="str">
        <f t="shared" si="126"/>
        <v/>
      </c>
      <c r="B304" s="224"/>
      <c r="C304" s="225"/>
      <c r="D304" s="182"/>
      <c r="E304" s="182"/>
      <c r="F304" s="182"/>
      <c r="G304" s="203"/>
      <c r="H304" s="218"/>
      <c r="I304" s="213"/>
      <c r="J304" s="207"/>
      <c r="K304" s="213"/>
      <c r="L304" s="207"/>
      <c r="M304" s="213"/>
      <c r="N304" s="207"/>
      <c r="O304" s="183" t="str">
        <f t="shared" si="127"/>
        <v/>
      </c>
      <c r="P304" s="184"/>
      <c r="Q304" s="184"/>
      <c r="R304" s="275"/>
      <c r="S304" s="185" t="str">
        <f t="shared" si="128"/>
        <v/>
      </c>
      <c r="T304" s="185" t="str">
        <f t="shared" si="129"/>
        <v/>
      </c>
      <c r="U304" s="275"/>
      <c r="V304" s="275"/>
      <c r="W304" s="276" t="str">
        <f t="shared" si="130"/>
        <v/>
      </c>
      <c r="X304" s="276" t="str">
        <f t="shared" si="131"/>
        <v/>
      </c>
      <c r="Y304" s="276" t="str">
        <f t="shared" si="132"/>
        <v/>
      </c>
      <c r="Z304" s="275"/>
      <c r="AA304" s="184"/>
      <c r="AB304" s="184"/>
      <c r="AC304" s="185" t="str">
        <f t="shared" si="133"/>
        <v/>
      </c>
      <c r="AD304" s="185" t="str">
        <f t="shared" si="134"/>
        <v/>
      </c>
      <c r="AE304" s="186"/>
      <c r="AF304" s="187" t="str">
        <f t="shared" si="135"/>
        <v/>
      </c>
      <c r="AG304" s="182"/>
      <c r="AH304" s="184"/>
      <c r="AI304" s="184"/>
      <c r="AJ304" s="182"/>
      <c r="AK304" s="188" t="str">
        <f t="shared" si="136"/>
        <v/>
      </c>
      <c r="AL304" s="188" t="str">
        <f t="shared" si="137"/>
        <v/>
      </c>
      <c r="AM304" s="188" t="str">
        <f t="shared" si="138"/>
        <v/>
      </c>
      <c r="AN304" s="359" t="str">
        <f>IF(Overview!$K$17='Internal Calcs'!$P$22,IF(AK304="","",AK304),IF(Overview!$K$17='Internal Calcs'!$P$23,IF(AK304="","",AK304),IF(ISNUMBER(A304),(IF(F304="Short",G304-H304,H304-G304)*AZ304-AX304),"")))</f>
        <v/>
      </c>
      <c r="AO304" s="401" t="str">
        <f>IF(Overview!$K$17='Internal Calcs'!$P$22,IF(AL304="","",AL304),IF(Overview!$K$17='Internal Calcs'!$P$23,IF(AL304="","",AL304),IF(ISNUMBER(A304),IF(AL304="",(IF(F304="Short",G304-H304,H304-G304)*AZ304-AX304),(IF(F304="Short",G304-J304,J304-G304)*AZ304-AX304)),"")))</f>
        <v/>
      </c>
      <c r="AP304" s="359" t="str">
        <f>IF(Overview!$K$17='Internal Calcs'!$P$22,"",IF(Overview!$K$17='Internal Calcs'!$P$23,IF(AM304="","",AM304),IF(ISNUMBER(A304),IF(AM304="",(IF(F304="Short",G304-H304,H304-G304)*AZ304-AX304),(IF(F304="Short",G304-L304,L304-G304)*AZ304-AX304)),"")))</f>
        <v/>
      </c>
      <c r="AQ304" s="188" t="str">
        <f t="shared" si="139"/>
        <v/>
      </c>
      <c r="AR304" s="188" t="str">
        <f t="shared" si="140"/>
        <v/>
      </c>
      <c r="AS304" s="188" t="str">
        <f t="shared" si="141"/>
        <v/>
      </c>
      <c r="AT304" s="188" t="str">
        <f>IF(ISNUMBER(A304),MAX($AS$2:AS304)-AS304,"")</f>
        <v/>
      </c>
      <c r="AU304" s="189" t="str">
        <f t="shared" si="142"/>
        <v/>
      </c>
      <c r="AV304" s="190" t="str">
        <f t="shared" si="143"/>
        <v/>
      </c>
      <c r="AW304" s="190" t="str">
        <f t="shared" si="144"/>
        <v/>
      </c>
      <c r="AX304" s="191" t="str">
        <f ca="1">IF(ISNUMBER($A304),INDIRECT(CONCATENATE("'Instrument List'!B",(MATCH(E304,'Instrument List'!A:A,0))-0)),"")</f>
        <v/>
      </c>
      <c r="AY304" s="191" t="str">
        <f ca="1">IF(ISNUMBER($A304),INDIRECT(CONCATENATE("'Instrument List'!D",(MATCH(E304,'Instrument List'!A:A,0))-0)),"")</f>
        <v/>
      </c>
      <c r="AZ304" s="191" t="str">
        <f ca="1">IF(ISNUMBER($A304),INDIRECT(CONCATENATE("'Instrument List'!C",(MATCH(E304,'Instrument List'!A:A,0))-0)),"")</f>
        <v/>
      </c>
      <c r="BA304" s="192" t="str">
        <f ca="1">IF(ISNUMBER(A304),INDIRECT(CONCATENATE("'Instrument List'!E",(MATCH(E304,'Instrument List'!A:A,0))-0)),"")</f>
        <v/>
      </c>
      <c r="BB304" s="193" t="str">
        <f t="shared" si="145"/>
        <v/>
      </c>
      <c r="BC304" s="193" t="str">
        <f t="shared" si="146"/>
        <v/>
      </c>
      <c r="BD304" s="193" t="str">
        <f ca="1">IF(ISNUMBER(A304),INDIRECT(CONCATENATE("'Instrument List'!F",(MATCH(E304,'Instrument List'!A:A,0))-0)),"")</f>
        <v/>
      </c>
    </row>
    <row r="305" spans="1:56">
      <c r="A305" s="220" t="str">
        <f t="shared" si="126"/>
        <v/>
      </c>
      <c r="B305" s="221"/>
      <c r="C305" s="222"/>
      <c r="D305" s="169"/>
      <c r="E305" s="169"/>
      <c r="F305" s="169"/>
      <c r="G305" s="202"/>
      <c r="H305" s="217"/>
      <c r="I305" s="212"/>
      <c r="J305" s="206"/>
      <c r="K305" s="212"/>
      <c r="L305" s="206"/>
      <c r="M305" s="212"/>
      <c r="N305" s="206"/>
      <c r="O305" s="170" t="str">
        <f t="shared" si="127"/>
        <v/>
      </c>
      <c r="P305" s="171"/>
      <c r="Q305" s="171"/>
      <c r="R305" s="171"/>
      <c r="S305" s="172" t="str">
        <f t="shared" si="128"/>
        <v/>
      </c>
      <c r="T305" s="172" t="str">
        <f t="shared" si="129"/>
        <v/>
      </c>
      <c r="U305" s="171"/>
      <c r="V305" s="171"/>
      <c r="W305" s="173" t="str">
        <f t="shared" si="130"/>
        <v/>
      </c>
      <c r="X305" s="173" t="str">
        <f t="shared" si="131"/>
        <v/>
      </c>
      <c r="Y305" s="173" t="str">
        <f t="shared" si="132"/>
        <v/>
      </c>
      <c r="Z305" s="171"/>
      <c r="AA305" s="171"/>
      <c r="AB305" s="171"/>
      <c r="AC305" s="172" t="str">
        <f t="shared" si="133"/>
        <v/>
      </c>
      <c r="AD305" s="172" t="str">
        <f t="shared" si="134"/>
        <v/>
      </c>
      <c r="AE305" s="174"/>
      <c r="AF305" s="175" t="str">
        <f t="shared" si="135"/>
        <v/>
      </c>
      <c r="AG305" s="169"/>
      <c r="AH305" s="171"/>
      <c r="AI305" s="171"/>
      <c r="AJ305" s="169"/>
      <c r="AK305" s="176" t="str">
        <f t="shared" si="136"/>
        <v/>
      </c>
      <c r="AL305" s="176" t="str">
        <f t="shared" si="137"/>
        <v/>
      </c>
      <c r="AM305" s="176" t="str">
        <f t="shared" si="138"/>
        <v/>
      </c>
      <c r="AN305" s="359" t="str">
        <f>IF(Overview!$K$17='Internal Calcs'!$P$22,IF(AK305="","",AK305),IF(Overview!$K$17='Internal Calcs'!$P$23,IF(AK305="","",AK305),IF(ISNUMBER(A305),(IF(F305="Short",G305-H305,H305-G305)*AZ305-AX305),"")))</f>
        <v/>
      </c>
      <c r="AO305" s="401" t="str">
        <f>IF(Overview!$K$17='Internal Calcs'!$P$22,IF(AL305="","",AL305),IF(Overview!$K$17='Internal Calcs'!$P$23,IF(AL305="","",AL305),IF(ISNUMBER(A305),IF(AL305="",(IF(F305="Short",G305-H305,H305-G305)*AZ305-AX305),(IF(F305="Short",G305-J305,J305-G305)*AZ305-AX305)),"")))</f>
        <v/>
      </c>
      <c r="AP305" s="359" t="str">
        <f>IF(Overview!$K$17='Internal Calcs'!$P$22,"",IF(Overview!$K$17='Internal Calcs'!$P$23,IF(AM305="","",AM305),IF(ISNUMBER(A305),IF(AM305="",(IF(F305="Short",G305-H305,H305-G305)*AZ305-AX305),(IF(F305="Short",G305-L305,L305-G305)*AZ305-AX305)),"")))</f>
        <v/>
      </c>
      <c r="AQ305" s="176" t="str">
        <f t="shared" si="139"/>
        <v/>
      </c>
      <c r="AR305" s="176" t="str">
        <f t="shared" si="140"/>
        <v/>
      </c>
      <c r="AS305" s="176" t="str">
        <f t="shared" si="141"/>
        <v/>
      </c>
      <c r="AT305" s="176" t="str">
        <f>IF(ISNUMBER(A305),MAX($AS$2:AS305)-AS305,"")</f>
        <v/>
      </c>
      <c r="AU305" s="177" t="str">
        <f t="shared" si="142"/>
        <v/>
      </c>
      <c r="AV305" s="178" t="str">
        <f t="shared" si="143"/>
        <v/>
      </c>
      <c r="AW305" s="178" t="str">
        <f t="shared" si="144"/>
        <v/>
      </c>
      <c r="AX305" s="179" t="str">
        <f ca="1">IF(ISNUMBER($A305),INDIRECT(CONCATENATE("'Instrument List'!B",(MATCH(E305,'Instrument List'!A:A,0))-0)),"")</f>
        <v/>
      </c>
      <c r="AY305" s="179" t="str">
        <f ca="1">IF(ISNUMBER($A305),INDIRECT(CONCATENATE("'Instrument List'!D",(MATCH(E305,'Instrument List'!A:A,0))-0)),"")</f>
        <v/>
      </c>
      <c r="AZ305" s="179" t="str">
        <f ca="1">IF(ISNUMBER($A305),INDIRECT(CONCATENATE("'Instrument List'!C",(MATCH(E305,'Instrument List'!A:A,0))-0)),"")</f>
        <v/>
      </c>
      <c r="BA305" s="180" t="str">
        <f ca="1">IF(ISNUMBER(A305),INDIRECT(CONCATENATE("'Instrument List'!E",(MATCH(E305,'Instrument List'!A:A,0))-0)),"")</f>
        <v/>
      </c>
      <c r="BB305" s="181" t="str">
        <f t="shared" si="145"/>
        <v/>
      </c>
      <c r="BC305" s="181" t="str">
        <f t="shared" si="146"/>
        <v/>
      </c>
      <c r="BD305" s="181" t="str">
        <f ca="1">IF(ISNUMBER(A305),INDIRECT(CONCATENATE("'Instrument List'!F",(MATCH(E305,'Instrument List'!A:A,0))-0)),"")</f>
        <v/>
      </c>
    </row>
    <row r="306" spans="1:56">
      <c r="A306" s="223" t="str">
        <f t="shared" si="126"/>
        <v/>
      </c>
      <c r="B306" s="224"/>
      <c r="C306" s="225"/>
      <c r="D306" s="182"/>
      <c r="E306" s="182"/>
      <c r="F306" s="182"/>
      <c r="G306" s="203"/>
      <c r="H306" s="218"/>
      <c r="I306" s="213"/>
      <c r="J306" s="207"/>
      <c r="K306" s="213"/>
      <c r="L306" s="207"/>
      <c r="M306" s="213"/>
      <c r="N306" s="207"/>
      <c r="O306" s="183" t="str">
        <f t="shared" si="127"/>
        <v/>
      </c>
      <c r="P306" s="184"/>
      <c r="Q306" s="184"/>
      <c r="R306" s="275"/>
      <c r="S306" s="185" t="str">
        <f t="shared" si="128"/>
        <v/>
      </c>
      <c r="T306" s="185" t="str">
        <f t="shared" si="129"/>
        <v/>
      </c>
      <c r="U306" s="275"/>
      <c r="V306" s="275"/>
      <c r="W306" s="276" t="str">
        <f t="shared" si="130"/>
        <v/>
      </c>
      <c r="X306" s="276" t="str">
        <f t="shared" si="131"/>
        <v/>
      </c>
      <c r="Y306" s="276" t="str">
        <f t="shared" si="132"/>
        <v/>
      </c>
      <c r="Z306" s="275"/>
      <c r="AA306" s="184"/>
      <c r="AB306" s="184"/>
      <c r="AC306" s="185" t="str">
        <f t="shared" si="133"/>
        <v/>
      </c>
      <c r="AD306" s="185" t="str">
        <f t="shared" si="134"/>
        <v/>
      </c>
      <c r="AE306" s="186"/>
      <c r="AF306" s="187" t="str">
        <f t="shared" si="135"/>
        <v/>
      </c>
      <c r="AG306" s="182"/>
      <c r="AH306" s="184"/>
      <c r="AI306" s="184"/>
      <c r="AJ306" s="182"/>
      <c r="AK306" s="188" t="str">
        <f t="shared" si="136"/>
        <v/>
      </c>
      <c r="AL306" s="188" t="str">
        <f t="shared" si="137"/>
        <v/>
      </c>
      <c r="AM306" s="188" t="str">
        <f t="shared" si="138"/>
        <v/>
      </c>
      <c r="AN306" s="359" t="str">
        <f>IF(Overview!$K$17='Internal Calcs'!$P$22,IF(AK306="","",AK306),IF(Overview!$K$17='Internal Calcs'!$P$23,IF(AK306="","",AK306),IF(ISNUMBER(A306),(IF(F306="Short",G306-H306,H306-G306)*AZ306-AX306),"")))</f>
        <v/>
      </c>
      <c r="AO306" s="401" t="str">
        <f>IF(Overview!$K$17='Internal Calcs'!$P$22,IF(AL306="","",AL306),IF(Overview!$K$17='Internal Calcs'!$P$23,IF(AL306="","",AL306),IF(ISNUMBER(A306),IF(AL306="",(IF(F306="Short",G306-H306,H306-G306)*AZ306-AX306),(IF(F306="Short",G306-J306,J306-G306)*AZ306-AX306)),"")))</f>
        <v/>
      </c>
      <c r="AP306" s="359" t="str">
        <f>IF(Overview!$K$17='Internal Calcs'!$P$22,"",IF(Overview!$K$17='Internal Calcs'!$P$23,IF(AM306="","",AM306),IF(ISNUMBER(A306),IF(AM306="",(IF(F306="Short",G306-H306,H306-G306)*AZ306-AX306),(IF(F306="Short",G306-L306,L306-G306)*AZ306-AX306)),"")))</f>
        <v/>
      </c>
      <c r="AQ306" s="188" t="str">
        <f t="shared" si="139"/>
        <v/>
      </c>
      <c r="AR306" s="188" t="str">
        <f t="shared" si="140"/>
        <v/>
      </c>
      <c r="AS306" s="188" t="str">
        <f t="shared" si="141"/>
        <v/>
      </c>
      <c r="AT306" s="188" t="str">
        <f>IF(ISNUMBER(A306),MAX($AS$2:AS306)-AS306,"")</f>
        <v/>
      </c>
      <c r="AU306" s="189" t="str">
        <f t="shared" si="142"/>
        <v/>
      </c>
      <c r="AV306" s="190" t="str">
        <f t="shared" si="143"/>
        <v/>
      </c>
      <c r="AW306" s="190" t="str">
        <f t="shared" si="144"/>
        <v/>
      </c>
      <c r="AX306" s="191" t="str">
        <f ca="1">IF(ISNUMBER($A306),INDIRECT(CONCATENATE("'Instrument List'!B",(MATCH(E306,'Instrument List'!A:A,0))-0)),"")</f>
        <v/>
      </c>
      <c r="AY306" s="191" t="str">
        <f ca="1">IF(ISNUMBER($A306),INDIRECT(CONCATENATE("'Instrument List'!D",(MATCH(E306,'Instrument List'!A:A,0))-0)),"")</f>
        <v/>
      </c>
      <c r="AZ306" s="191" t="str">
        <f ca="1">IF(ISNUMBER($A306),INDIRECT(CONCATENATE("'Instrument List'!C",(MATCH(E306,'Instrument List'!A:A,0))-0)),"")</f>
        <v/>
      </c>
      <c r="BA306" s="192" t="str">
        <f ca="1">IF(ISNUMBER(A306),INDIRECT(CONCATENATE("'Instrument List'!E",(MATCH(E306,'Instrument List'!A:A,0))-0)),"")</f>
        <v/>
      </c>
      <c r="BB306" s="193" t="str">
        <f t="shared" si="145"/>
        <v/>
      </c>
      <c r="BC306" s="193" t="str">
        <f t="shared" si="146"/>
        <v/>
      </c>
      <c r="BD306" s="193" t="str">
        <f ca="1">IF(ISNUMBER(A306),INDIRECT(CONCATENATE("'Instrument List'!F",(MATCH(E306,'Instrument List'!A:A,0))-0)),"")</f>
        <v/>
      </c>
    </row>
    <row r="307" spans="1:56">
      <c r="A307" s="220" t="str">
        <f t="shared" si="126"/>
        <v/>
      </c>
      <c r="B307" s="221"/>
      <c r="C307" s="222"/>
      <c r="D307" s="169"/>
      <c r="E307" s="169"/>
      <c r="F307" s="169"/>
      <c r="G307" s="202"/>
      <c r="H307" s="217"/>
      <c r="I307" s="212"/>
      <c r="J307" s="206"/>
      <c r="K307" s="212"/>
      <c r="L307" s="206"/>
      <c r="M307" s="212"/>
      <c r="N307" s="206"/>
      <c r="O307" s="170" t="str">
        <f t="shared" si="127"/>
        <v/>
      </c>
      <c r="P307" s="171"/>
      <c r="Q307" s="171"/>
      <c r="R307" s="171"/>
      <c r="S307" s="172" t="str">
        <f t="shared" si="128"/>
        <v/>
      </c>
      <c r="T307" s="172" t="str">
        <f t="shared" si="129"/>
        <v/>
      </c>
      <c r="U307" s="171"/>
      <c r="V307" s="171"/>
      <c r="W307" s="173" t="str">
        <f t="shared" si="130"/>
        <v/>
      </c>
      <c r="X307" s="173" t="str">
        <f t="shared" si="131"/>
        <v/>
      </c>
      <c r="Y307" s="173" t="str">
        <f t="shared" si="132"/>
        <v/>
      </c>
      <c r="Z307" s="171"/>
      <c r="AA307" s="171"/>
      <c r="AB307" s="171"/>
      <c r="AC307" s="172" t="str">
        <f t="shared" si="133"/>
        <v/>
      </c>
      <c r="AD307" s="172" t="str">
        <f t="shared" si="134"/>
        <v/>
      </c>
      <c r="AE307" s="174"/>
      <c r="AF307" s="175" t="str">
        <f t="shared" si="135"/>
        <v/>
      </c>
      <c r="AG307" s="169"/>
      <c r="AH307" s="171"/>
      <c r="AI307" s="171"/>
      <c r="AJ307" s="169"/>
      <c r="AK307" s="176" t="str">
        <f t="shared" si="136"/>
        <v/>
      </c>
      <c r="AL307" s="176" t="str">
        <f t="shared" si="137"/>
        <v/>
      </c>
      <c r="AM307" s="176" t="str">
        <f t="shared" si="138"/>
        <v/>
      </c>
      <c r="AN307" s="359" t="str">
        <f>IF(Overview!$K$17='Internal Calcs'!$P$22,IF(AK307="","",AK307),IF(Overview!$K$17='Internal Calcs'!$P$23,IF(AK307="","",AK307),IF(ISNUMBER(A307),(IF(F307="Short",G307-H307,H307-G307)*AZ307-AX307),"")))</f>
        <v/>
      </c>
      <c r="AO307" s="401" t="str">
        <f>IF(Overview!$K$17='Internal Calcs'!$P$22,IF(AL307="","",AL307),IF(Overview!$K$17='Internal Calcs'!$P$23,IF(AL307="","",AL307),IF(ISNUMBER(A307),IF(AL307="",(IF(F307="Short",G307-H307,H307-G307)*AZ307-AX307),(IF(F307="Short",G307-J307,J307-G307)*AZ307-AX307)),"")))</f>
        <v/>
      </c>
      <c r="AP307" s="359" t="str">
        <f>IF(Overview!$K$17='Internal Calcs'!$P$22,"",IF(Overview!$K$17='Internal Calcs'!$P$23,IF(AM307="","",AM307),IF(ISNUMBER(A307),IF(AM307="",(IF(F307="Short",G307-H307,H307-G307)*AZ307-AX307),(IF(F307="Short",G307-L307,L307-G307)*AZ307-AX307)),"")))</f>
        <v/>
      </c>
      <c r="AQ307" s="176" t="str">
        <f t="shared" si="139"/>
        <v/>
      </c>
      <c r="AR307" s="176" t="str">
        <f t="shared" si="140"/>
        <v/>
      </c>
      <c r="AS307" s="176" t="str">
        <f t="shared" si="141"/>
        <v/>
      </c>
      <c r="AT307" s="176" t="str">
        <f>IF(ISNUMBER(A307),MAX($AS$2:AS307)-AS307,"")</f>
        <v/>
      </c>
      <c r="AU307" s="177" t="str">
        <f t="shared" si="142"/>
        <v/>
      </c>
      <c r="AV307" s="178" t="str">
        <f t="shared" si="143"/>
        <v/>
      </c>
      <c r="AW307" s="178" t="str">
        <f t="shared" si="144"/>
        <v/>
      </c>
      <c r="AX307" s="179" t="str">
        <f ca="1">IF(ISNUMBER($A307),INDIRECT(CONCATENATE("'Instrument List'!B",(MATCH(E307,'Instrument List'!A:A,0))-0)),"")</f>
        <v/>
      </c>
      <c r="AY307" s="179" t="str">
        <f ca="1">IF(ISNUMBER($A307),INDIRECT(CONCATENATE("'Instrument List'!D",(MATCH(E307,'Instrument List'!A:A,0))-0)),"")</f>
        <v/>
      </c>
      <c r="AZ307" s="179" t="str">
        <f ca="1">IF(ISNUMBER($A307),INDIRECT(CONCATENATE("'Instrument List'!C",(MATCH(E307,'Instrument List'!A:A,0))-0)),"")</f>
        <v/>
      </c>
      <c r="BA307" s="180" t="str">
        <f ca="1">IF(ISNUMBER(A307),INDIRECT(CONCATENATE("'Instrument List'!E",(MATCH(E307,'Instrument List'!A:A,0))-0)),"")</f>
        <v/>
      </c>
      <c r="BB307" s="181" t="str">
        <f t="shared" si="145"/>
        <v/>
      </c>
      <c r="BC307" s="181" t="str">
        <f t="shared" si="146"/>
        <v/>
      </c>
      <c r="BD307" s="181" t="str">
        <f ca="1">IF(ISNUMBER(A307),INDIRECT(CONCATENATE("'Instrument List'!F",(MATCH(E307,'Instrument List'!A:A,0))-0)),"")</f>
        <v/>
      </c>
    </row>
    <row r="308" spans="1:56">
      <c r="A308" s="223" t="str">
        <f t="shared" si="126"/>
        <v/>
      </c>
      <c r="B308" s="224"/>
      <c r="C308" s="225"/>
      <c r="D308" s="182"/>
      <c r="E308" s="182"/>
      <c r="F308" s="182"/>
      <c r="G308" s="203"/>
      <c r="H308" s="218"/>
      <c r="I308" s="213"/>
      <c r="J308" s="207"/>
      <c r="K308" s="213"/>
      <c r="L308" s="207"/>
      <c r="M308" s="213"/>
      <c r="N308" s="207"/>
      <c r="O308" s="183" t="str">
        <f t="shared" si="127"/>
        <v/>
      </c>
      <c r="P308" s="184"/>
      <c r="Q308" s="184"/>
      <c r="R308" s="275"/>
      <c r="S308" s="185" t="str">
        <f t="shared" si="128"/>
        <v/>
      </c>
      <c r="T308" s="185" t="str">
        <f t="shared" si="129"/>
        <v/>
      </c>
      <c r="U308" s="275"/>
      <c r="V308" s="275"/>
      <c r="W308" s="276" t="str">
        <f t="shared" si="130"/>
        <v/>
      </c>
      <c r="X308" s="276" t="str">
        <f t="shared" si="131"/>
        <v/>
      </c>
      <c r="Y308" s="276" t="str">
        <f t="shared" si="132"/>
        <v/>
      </c>
      <c r="Z308" s="275"/>
      <c r="AA308" s="184"/>
      <c r="AB308" s="184"/>
      <c r="AC308" s="185" t="str">
        <f t="shared" si="133"/>
        <v/>
      </c>
      <c r="AD308" s="185" t="str">
        <f t="shared" si="134"/>
        <v/>
      </c>
      <c r="AE308" s="186"/>
      <c r="AF308" s="187" t="str">
        <f t="shared" si="135"/>
        <v/>
      </c>
      <c r="AG308" s="182"/>
      <c r="AH308" s="184"/>
      <c r="AI308" s="184"/>
      <c r="AJ308" s="182"/>
      <c r="AK308" s="188" t="str">
        <f t="shared" si="136"/>
        <v/>
      </c>
      <c r="AL308" s="188" t="str">
        <f t="shared" si="137"/>
        <v/>
      </c>
      <c r="AM308" s="188" t="str">
        <f t="shared" si="138"/>
        <v/>
      </c>
      <c r="AN308" s="359" t="str">
        <f>IF(Overview!$K$17='Internal Calcs'!$P$22,IF(AK308="","",AK308),IF(Overview!$K$17='Internal Calcs'!$P$23,IF(AK308="","",AK308),IF(ISNUMBER(A308),(IF(F308="Short",G308-H308,H308-G308)*AZ308-AX308),"")))</f>
        <v/>
      </c>
      <c r="AO308" s="401" t="str">
        <f>IF(Overview!$K$17='Internal Calcs'!$P$22,IF(AL308="","",AL308),IF(Overview!$K$17='Internal Calcs'!$P$23,IF(AL308="","",AL308),IF(ISNUMBER(A308),IF(AL308="",(IF(F308="Short",G308-H308,H308-G308)*AZ308-AX308),(IF(F308="Short",G308-J308,J308-G308)*AZ308-AX308)),"")))</f>
        <v/>
      </c>
      <c r="AP308" s="359" t="str">
        <f>IF(Overview!$K$17='Internal Calcs'!$P$22,"",IF(Overview!$K$17='Internal Calcs'!$P$23,IF(AM308="","",AM308),IF(ISNUMBER(A308),IF(AM308="",(IF(F308="Short",G308-H308,H308-G308)*AZ308-AX308),(IF(F308="Short",G308-L308,L308-G308)*AZ308-AX308)),"")))</f>
        <v/>
      </c>
      <c r="AQ308" s="188" t="str">
        <f t="shared" si="139"/>
        <v/>
      </c>
      <c r="AR308" s="188" t="str">
        <f t="shared" si="140"/>
        <v/>
      </c>
      <c r="AS308" s="188" t="str">
        <f t="shared" si="141"/>
        <v/>
      </c>
      <c r="AT308" s="188" t="str">
        <f>IF(ISNUMBER(A308),MAX($AS$2:AS308)-AS308,"")</f>
        <v/>
      </c>
      <c r="AU308" s="189" t="str">
        <f t="shared" si="142"/>
        <v/>
      </c>
      <c r="AV308" s="190" t="str">
        <f t="shared" si="143"/>
        <v/>
      </c>
      <c r="AW308" s="190" t="str">
        <f t="shared" si="144"/>
        <v/>
      </c>
      <c r="AX308" s="191" t="str">
        <f ca="1">IF(ISNUMBER($A308),INDIRECT(CONCATENATE("'Instrument List'!B",(MATCH(E308,'Instrument List'!A:A,0))-0)),"")</f>
        <v/>
      </c>
      <c r="AY308" s="191" t="str">
        <f ca="1">IF(ISNUMBER($A308),INDIRECT(CONCATENATE("'Instrument List'!D",(MATCH(E308,'Instrument List'!A:A,0))-0)),"")</f>
        <v/>
      </c>
      <c r="AZ308" s="191" t="str">
        <f ca="1">IF(ISNUMBER($A308),INDIRECT(CONCATENATE("'Instrument List'!C",(MATCH(E308,'Instrument List'!A:A,0))-0)),"")</f>
        <v/>
      </c>
      <c r="BA308" s="192" t="str">
        <f ca="1">IF(ISNUMBER(A308),INDIRECT(CONCATENATE("'Instrument List'!E",(MATCH(E308,'Instrument List'!A:A,0))-0)),"")</f>
        <v/>
      </c>
      <c r="BB308" s="193" t="str">
        <f t="shared" si="145"/>
        <v/>
      </c>
      <c r="BC308" s="193" t="str">
        <f t="shared" si="146"/>
        <v/>
      </c>
      <c r="BD308" s="193" t="str">
        <f ca="1">IF(ISNUMBER(A308),INDIRECT(CONCATENATE("'Instrument List'!F",(MATCH(E308,'Instrument List'!A:A,0))-0)),"")</f>
        <v/>
      </c>
    </row>
    <row r="309" spans="1:56">
      <c r="A309" s="220" t="str">
        <f t="shared" si="126"/>
        <v/>
      </c>
      <c r="B309" s="221"/>
      <c r="C309" s="222"/>
      <c r="D309" s="169"/>
      <c r="E309" s="169"/>
      <c r="F309" s="169"/>
      <c r="G309" s="202"/>
      <c r="H309" s="217"/>
      <c r="I309" s="212"/>
      <c r="J309" s="206"/>
      <c r="K309" s="212"/>
      <c r="L309" s="206"/>
      <c r="M309" s="212"/>
      <c r="N309" s="206"/>
      <c r="O309" s="170" t="str">
        <f t="shared" si="127"/>
        <v/>
      </c>
      <c r="P309" s="171"/>
      <c r="Q309" s="171"/>
      <c r="R309" s="171"/>
      <c r="S309" s="172" t="str">
        <f t="shared" si="128"/>
        <v/>
      </c>
      <c r="T309" s="172" t="str">
        <f t="shared" si="129"/>
        <v/>
      </c>
      <c r="U309" s="171"/>
      <c r="V309" s="171"/>
      <c r="W309" s="173" t="str">
        <f t="shared" si="130"/>
        <v/>
      </c>
      <c r="X309" s="173" t="str">
        <f t="shared" si="131"/>
        <v/>
      </c>
      <c r="Y309" s="173" t="str">
        <f t="shared" si="132"/>
        <v/>
      </c>
      <c r="Z309" s="171"/>
      <c r="AA309" s="171"/>
      <c r="AB309" s="171"/>
      <c r="AC309" s="172" t="str">
        <f t="shared" si="133"/>
        <v/>
      </c>
      <c r="AD309" s="172" t="str">
        <f t="shared" si="134"/>
        <v/>
      </c>
      <c r="AE309" s="174"/>
      <c r="AF309" s="175" t="str">
        <f t="shared" si="135"/>
        <v/>
      </c>
      <c r="AG309" s="169"/>
      <c r="AH309" s="171"/>
      <c r="AI309" s="171"/>
      <c r="AJ309" s="169"/>
      <c r="AK309" s="176" t="str">
        <f t="shared" si="136"/>
        <v/>
      </c>
      <c r="AL309" s="176" t="str">
        <f t="shared" si="137"/>
        <v/>
      </c>
      <c r="AM309" s="176" t="str">
        <f t="shared" si="138"/>
        <v/>
      </c>
      <c r="AN309" s="359" t="str">
        <f>IF(Overview!$K$17='Internal Calcs'!$P$22,IF(AK309="","",AK309),IF(Overview!$K$17='Internal Calcs'!$P$23,IF(AK309="","",AK309),IF(ISNUMBER(A309),(IF(F309="Short",G309-H309,H309-G309)*AZ309-AX309),"")))</f>
        <v/>
      </c>
      <c r="AO309" s="401" t="str">
        <f>IF(Overview!$K$17='Internal Calcs'!$P$22,IF(AL309="","",AL309),IF(Overview!$K$17='Internal Calcs'!$P$23,IF(AL309="","",AL309),IF(ISNUMBER(A309),IF(AL309="",(IF(F309="Short",G309-H309,H309-G309)*AZ309-AX309),(IF(F309="Short",G309-J309,J309-G309)*AZ309-AX309)),"")))</f>
        <v/>
      </c>
      <c r="AP309" s="359" t="str">
        <f>IF(Overview!$K$17='Internal Calcs'!$P$22,"",IF(Overview!$K$17='Internal Calcs'!$P$23,IF(AM309="","",AM309),IF(ISNUMBER(A309),IF(AM309="",(IF(F309="Short",G309-H309,H309-G309)*AZ309-AX309),(IF(F309="Short",G309-L309,L309-G309)*AZ309-AX309)),"")))</f>
        <v/>
      </c>
      <c r="AQ309" s="176" t="str">
        <f t="shared" si="139"/>
        <v/>
      </c>
      <c r="AR309" s="176" t="str">
        <f t="shared" si="140"/>
        <v/>
      </c>
      <c r="AS309" s="176" t="str">
        <f t="shared" si="141"/>
        <v/>
      </c>
      <c r="AT309" s="176" t="str">
        <f>IF(ISNUMBER(A309),MAX($AS$2:AS309)-AS309,"")</f>
        <v/>
      </c>
      <c r="AU309" s="177" t="str">
        <f t="shared" si="142"/>
        <v/>
      </c>
      <c r="AV309" s="178" t="str">
        <f t="shared" si="143"/>
        <v/>
      </c>
      <c r="AW309" s="178" t="str">
        <f t="shared" si="144"/>
        <v/>
      </c>
      <c r="AX309" s="179" t="str">
        <f ca="1">IF(ISNUMBER($A309),INDIRECT(CONCATENATE("'Instrument List'!B",(MATCH(E309,'Instrument List'!A:A,0))-0)),"")</f>
        <v/>
      </c>
      <c r="AY309" s="179" t="str">
        <f ca="1">IF(ISNUMBER($A309),INDIRECT(CONCATENATE("'Instrument List'!D",(MATCH(E309,'Instrument List'!A:A,0))-0)),"")</f>
        <v/>
      </c>
      <c r="AZ309" s="179" t="str">
        <f ca="1">IF(ISNUMBER($A309),INDIRECT(CONCATENATE("'Instrument List'!C",(MATCH(E309,'Instrument List'!A:A,0))-0)),"")</f>
        <v/>
      </c>
      <c r="BA309" s="180" t="str">
        <f ca="1">IF(ISNUMBER(A309),INDIRECT(CONCATENATE("'Instrument List'!E",(MATCH(E309,'Instrument List'!A:A,0))-0)),"")</f>
        <v/>
      </c>
      <c r="BB309" s="181" t="str">
        <f t="shared" si="145"/>
        <v/>
      </c>
      <c r="BC309" s="181" t="str">
        <f t="shared" si="146"/>
        <v/>
      </c>
      <c r="BD309" s="181" t="str">
        <f ca="1">IF(ISNUMBER(A309),INDIRECT(CONCATENATE("'Instrument List'!F",(MATCH(E309,'Instrument List'!A:A,0))-0)),"")</f>
        <v/>
      </c>
    </row>
    <row r="310" spans="1:56">
      <c r="A310" s="223" t="str">
        <f t="shared" si="126"/>
        <v/>
      </c>
      <c r="B310" s="224"/>
      <c r="C310" s="225"/>
      <c r="D310" s="182"/>
      <c r="E310" s="182"/>
      <c r="F310" s="182"/>
      <c r="G310" s="203"/>
      <c r="H310" s="218"/>
      <c r="I310" s="213"/>
      <c r="J310" s="207"/>
      <c r="K310" s="213"/>
      <c r="L310" s="207"/>
      <c r="M310" s="213"/>
      <c r="N310" s="207"/>
      <c r="O310" s="183" t="str">
        <f t="shared" si="127"/>
        <v/>
      </c>
      <c r="P310" s="184"/>
      <c r="Q310" s="184"/>
      <c r="R310" s="275"/>
      <c r="S310" s="185" t="str">
        <f t="shared" si="128"/>
        <v/>
      </c>
      <c r="T310" s="185" t="str">
        <f t="shared" si="129"/>
        <v/>
      </c>
      <c r="U310" s="275"/>
      <c r="V310" s="275"/>
      <c r="W310" s="276" t="str">
        <f t="shared" si="130"/>
        <v/>
      </c>
      <c r="X310" s="276" t="str">
        <f t="shared" si="131"/>
        <v/>
      </c>
      <c r="Y310" s="276" t="str">
        <f t="shared" si="132"/>
        <v/>
      </c>
      <c r="Z310" s="275"/>
      <c r="AA310" s="184"/>
      <c r="AB310" s="184"/>
      <c r="AC310" s="185" t="str">
        <f t="shared" si="133"/>
        <v/>
      </c>
      <c r="AD310" s="185" t="str">
        <f t="shared" si="134"/>
        <v/>
      </c>
      <c r="AE310" s="186"/>
      <c r="AF310" s="187" t="str">
        <f t="shared" si="135"/>
        <v/>
      </c>
      <c r="AG310" s="182"/>
      <c r="AH310" s="184"/>
      <c r="AI310" s="184"/>
      <c r="AJ310" s="182"/>
      <c r="AK310" s="188" t="str">
        <f t="shared" si="136"/>
        <v/>
      </c>
      <c r="AL310" s="188" t="str">
        <f t="shared" si="137"/>
        <v/>
      </c>
      <c r="AM310" s="188" t="str">
        <f t="shared" si="138"/>
        <v/>
      </c>
      <c r="AN310" s="359" t="str">
        <f>IF(Overview!$K$17='Internal Calcs'!$P$22,IF(AK310="","",AK310),IF(Overview!$K$17='Internal Calcs'!$P$23,IF(AK310="","",AK310),IF(ISNUMBER(A310),(IF(F310="Short",G310-H310,H310-G310)*AZ310-AX310),"")))</f>
        <v/>
      </c>
      <c r="AO310" s="401" t="str">
        <f>IF(Overview!$K$17='Internal Calcs'!$P$22,IF(AL310="","",AL310),IF(Overview!$K$17='Internal Calcs'!$P$23,IF(AL310="","",AL310),IF(ISNUMBER(A310),IF(AL310="",(IF(F310="Short",G310-H310,H310-G310)*AZ310-AX310),(IF(F310="Short",G310-J310,J310-G310)*AZ310-AX310)),"")))</f>
        <v/>
      </c>
      <c r="AP310" s="359" t="str">
        <f>IF(Overview!$K$17='Internal Calcs'!$P$22,"",IF(Overview!$K$17='Internal Calcs'!$P$23,IF(AM310="","",AM310),IF(ISNUMBER(A310),IF(AM310="",(IF(F310="Short",G310-H310,H310-G310)*AZ310-AX310),(IF(F310="Short",G310-L310,L310-G310)*AZ310-AX310)),"")))</f>
        <v/>
      </c>
      <c r="AQ310" s="188" t="str">
        <f t="shared" si="139"/>
        <v/>
      </c>
      <c r="AR310" s="188" t="str">
        <f t="shared" si="140"/>
        <v/>
      </c>
      <c r="AS310" s="188" t="str">
        <f t="shared" si="141"/>
        <v/>
      </c>
      <c r="AT310" s="188" t="str">
        <f>IF(ISNUMBER(A310),MAX($AS$2:AS310)-AS310,"")</f>
        <v/>
      </c>
      <c r="AU310" s="189" t="str">
        <f t="shared" si="142"/>
        <v/>
      </c>
      <c r="AV310" s="190" t="str">
        <f t="shared" si="143"/>
        <v/>
      </c>
      <c r="AW310" s="190" t="str">
        <f t="shared" si="144"/>
        <v/>
      </c>
      <c r="AX310" s="191" t="str">
        <f ca="1">IF(ISNUMBER($A310),INDIRECT(CONCATENATE("'Instrument List'!B",(MATCH(E310,'Instrument List'!A:A,0))-0)),"")</f>
        <v/>
      </c>
      <c r="AY310" s="191" t="str">
        <f ca="1">IF(ISNUMBER($A310),INDIRECT(CONCATENATE("'Instrument List'!D",(MATCH(E310,'Instrument List'!A:A,0))-0)),"")</f>
        <v/>
      </c>
      <c r="AZ310" s="191" t="str">
        <f ca="1">IF(ISNUMBER($A310),INDIRECT(CONCATENATE("'Instrument List'!C",(MATCH(E310,'Instrument List'!A:A,0))-0)),"")</f>
        <v/>
      </c>
      <c r="BA310" s="192" t="str">
        <f ca="1">IF(ISNUMBER(A310),INDIRECT(CONCATENATE("'Instrument List'!E",(MATCH(E310,'Instrument List'!A:A,0))-0)),"")</f>
        <v/>
      </c>
      <c r="BB310" s="193" t="str">
        <f t="shared" si="145"/>
        <v/>
      </c>
      <c r="BC310" s="193" t="str">
        <f t="shared" si="146"/>
        <v/>
      </c>
      <c r="BD310" s="193" t="str">
        <f ca="1">IF(ISNUMBER(A310),INDIRECT(CONCATENATE("'Instrument List'!F",(MATCH(E310,'Instrument List'!A:A,0))-0)),"")</f>
        <v/>
      </c>
    </row>
    <row r="311" spans="1:56">
      <c r="A311" s="220" t="str">
        <f t="shared" si="126"/>
        <v/>
      </c>
      <c r="B311" s="221"/>
      <c r="C311" s="222"/>
      <c r="D311" s="169"/>
      <c r="E311" s="169"/>
      <c r="F311" s="169"/>
      <c r="G311" s="202"/>
      <c r="H311" s="217"/>
      <c r="I311" s="212"/>
      <c r="J311" s="206"/>
      <c r="K311" s="212"/>
      <c r="L311" s="206"/>
      <c r="M311" s="212"/>
      <c r="N311" s="206"/>
      <c r="O311" s="170" t="str">
        <f t="shared" si="127"/>
        <v/>
      </c>
      <c r="P311" s="171"/>
      <c r="Q311" s="171"/>
      <c r="R311" s="171"/>
      <c r="S311" s="172" t="str">
        <f t="shared" si="128"/>
        <v/>
      </c>
      <c r="T311" s="172" t="str">
        <f t="shared" si="129"/>
        <v/>
      </c>
      <c r="U311" s="171"/>
      <c r="V311" s="171"/>
      <c r="W311" s="173" t="str">
        <f t="shared" si="130"/>
        <v/>
      </c>
      <c r="X311" s="173" t="str">
        <f t="shared" si="131"/>
        <v/>
      </c>
      <c r="Y311" s="173" t="str">
        <f t="shared" si="132"/>
        <v/>
      </c>
      <c r="Z311" s="171"/>
      <c r="AA311" s="171"/>
      <c r="AB311" s="171"/>
      <c r="AC311" s="172" t="str">
        <f t="shared" si="133"/>
        <v/>
      </c>
      <c r="AD311" s="172" t="str">
        <f t="shared" si="134"/>
        <v/>
      </c>
      <c r="AE311" s="174"/>
      <c r="AF311" s="175" t="str">
        <f t="shared" si="135"/>
        <v/>
      </c>
      <c r="AG311" s="169"/>
      <c r="AH311" s="171"/>
      <c r="AI311" s="171"/>
      <c r="AJ311" s="169"/>
      <c r="AK311" s="176" t="str">
        <f t="shared" si="136"/>
        <v/>
      </c>
      <c r="AL311" s="176" t="str">
        <f t="shared" si="137"/>
        <v/>
      </c>
      <c r="AM311" s="176" t="str">
        <f t="shared" si="138"/>
        <v/>
      </c>
      <c r="AN311" s="359" t="str">
        <f>IF(Overview!$K$17='Internal Calcs'!$P$22,IF(AK311="","",AK311),IF(Overview!$K$17='Internal Calcs'!$P$23,IF(AK311="","",AK311),IF(ISNUMBER(A311),(IF(F311="Short",G311-H311,H311-G311)*AZ311-AX311),"")))</f>
        <v/>
      </c>
      <c r="AO311" s="401" t="str">
        <f>IF(Overview!$K$17='Internal Calcs'!$P$22,IF(AL311="","",AL311),IF(Overview!$K$17='Internal Calcs'!$P$23,IF(AL311="","",AL311),IF(ISNUMBER(A311),IF(AL311="",(IF(F311="Short",G311-H311,H311-G311)*AZ311-AX311),(IF(F311="Short",G311-J311,J311-G311)*AZ311-AX311)),"")))</f>
        <v/>
      </c>
      <c r="AP311" s="359" t="str">
        <f>IF(Overview!$K$17='Internal Calcs'!$P$22,"",IF(Overview!$K$17='Internal Calcs'!$P$23,IF(AM311="","",AM311),IF(ISNUMBER(A311),IF(AM311="",(IF(F311="Short",G311-H311,H311-G311)*AZ311-AX311),(IF(F311="Short",G311-L311,L311-G311)*AZ311-AX311)),"")))</f>
        <v/>
      </c>
      <c r="AQ311" s="176" t="str">
        <f t="shared" si="139"/>
        <v/>
      </c>
      <c r="AR311" s="176" t="str">
        <f t="shared" si="140"/>
        <v/>
      </c>
      <c r="AS311" s="176" t="str">
        <f t="shared" si="141"/>
        <v/>
      </c>
      <c r="AT311" s="176" t="str">
        <f>IF(ISNUMBER(A311),MAX($AS$2:AS311)-AS311,"")</f>
        <v/>
      </c>
      <c r="AU311" s="177" t="str">
        <f t="shared" si="142"/>
        <v/>
      </c>
      <c r="AV311" s="178" t="str">
        <f t="shared" si="143"/>
        <v/>
      </c>
      <c r="AW311" s="178" t="str">
        <f t="shared" si="144"/>
        <v/>
      </c>
      <c r="AX311" s="179" t="str">
        <f ca="1">IF(ISNUMBER($A311),INDIRECT(CONCATENATE("'Instrument List'!B",(MATCH(E311,'Instrument List'!A:A,0))-0)),"")</f>
        <v/>
      </c>
      <c r="AY311" s="179" t="str">
        <f ca="1">IF(ISNUMBER($A311),INDIRECT(CONCATENATE("'Instrument List'!D",(MATCH(E311,'Instrument List'!A:A,0))-0)),"")</f>
        <v/>
      </c>
      <c r="AZ311" s="179" t="str">
        <f ca="1">IF(ISNUMBER($A311),INDIRECT(CONCATENATE("'Instrument List'!C",(MATCH(E311,'Instrument List'!A:A,0))-0)),"")</f>
        <v/>
      </c>
      <c r="BA311" s="180" t="str">
        <f ca="1">IF(ISNUMBER(A311),INDIRECT(CONCATENATE("'Instrument List'!E",(MATCH(E311,'Instrument List'!A:A,0))-0)),"")</f>
        <v/>
      </c>
      <c r="BB311" s="181" t="str">
        <f t="shared" si="145"/>
        <v/>
      </c>
      <c r="BC311" s="181" t="str">
        <f t="shared" si="146"/>
        <v/>
      </c>
      <c r="BD311" s="181" t="str">
        <f ca="1">IF(ISNUMBER(A311),INDIRECT(CONCATENATE("'Instrument List'!F",(MATCH(E311,'Instrument List'!A:A,0))-0)),"")</f>
        <v/>
      </c>
    </row>
    <row r="312" spans="1:56">
      <c r="A312" s="223" t="str">
        <f t="shared" si="126"/>
        <v/>
      </c>
      <c r="B312" s="224"/>
      <c r="C312" s="225"/>
      <c r="D312" s="182"/>
      <c r="E312" s="182"/>
      <c r="F312" s="182"/>
      <c r="G312" s="203"/>
      <c r="H312" s="218"/>
      <c r="I312" s="213"/>
      <c r="J312" s="207"/>
      <c r="K312" s="213"/>
      <c r="L312" s="207"/>
      <c r="M312" s="213"/>
      <c r="N312" s="207"/>
      <c r="O312" s="183" t="str">
        <f t="shared" si="127"/>
        <v/>
      </c>
      <c r="P312" s="184"/>
      <c r="Q312" s="184"/>
      <c r="R312" s="275"/>
      <c r="S312" s="185" t="str">
        <f t="shared" si="128"/>
        <v/>
      </c>
      <c r="T312" s="185" t="str">
        <f t="shared" si="129"/>
        <v/>
      </c>
      <c r="U312" s="275"/>
      <c r="V312" s="275"/>
      <c r="W312" s="276" t="str">
        <f t="shared" si="130"/>
        <v/>
      </c>
      <c r="X312" s="276" t="str">
        <f t="shared" si="131"/>
        <v/>
      </c>
      <c r="Y312" s="276" t="str">
        <f t="shared" si="132"/>
        <v/>
      </c>
      <c r="Z312" s="275"/>
      <c r="AA312" s="184"/>
      <c r="AB312" s="184"/>
      <c r="AC312" s="185" t="str">
        <f t="shared" si="133"/>
        <v/>
      </c>
      <c r="AD312" s="185" t="str">
        <f t="shared" si="134"/>
        <v/>
      </c>
      <c r="AE312" s="186"/>
      <c r="AF312" s="187" t="str">
        <f t="shared" si="135"/>
        <v/>
      </c>
      <c r="AG312" s="182"/>
      <c r="AH312" s="184"/>
      <c r="AI312" s="184"/>
      <c r="AJ312" s="182"/>
      <c r="AK312" s="188" t="str">
        <f t="shared" si="136"/>
        <v/>
      </c>
      <c r="AL312" s="188" t="str">
        <f t="shared" si="137"/>
        <v/>
      </c>
      <c r="AM312" s="188" t="str">
        <f t="shared" si="138"/>
        <v/>
      </c>
      <c r="AN312" s="359" t="str">
        <f>IF(Overview!$K$17='Internal Calcs'!$P$22,IF(AK312="","",AK312),IF(Overview!$K$17='Internal Calcs'!$P$23,IF(AK312="","",AK312),IF(ISNUMBER(A312),(IF(F312="Short",G312-H312,H312-G312)*AZ312-AX312),"")))</f>
        <v/>
      </c>
      <c r="AO312" s="401" t="str">
        <f>IF(Overview!$K$17='Internal Calcs'!$P$22,IF(AL312="","",AL312),IF(Overview!$K$17='Internal Calcs'!$P$23,IF(AL312="","",AL312),IF(ISNUMBER(A312),IF(AL312="",(IF(F312="Short",G312-H312,H312-G312)*AZ312-AX312),(IF(F312="Short",G312-J312,J312-G312)*AZ312-AX312)),"")))</f>
        <v/>
      </c>
      <c r="AP312" s="359" t="str">
        <f>IF(Overview!$K$17='Internal Calcs'!$P$22,"",IF(Overview!$K$17='Internal Calcs'!$P$23,IF(AM312="","",AM312),IF(ISNUMBER(A312),IF(AM312="",(IF(F312="Short",G312-H312,H312-G312)*AZ312-AX312),(IF(F312="Short",G312-L312,L312-G312)*AZ312-AX312)),"")))</f>
        <v/>
      </c>
      <c r="AQ312" s="188" t="str">
        <f t="shared" si="139"/>
        <v/>
      </c>
      <c r="AR312" s="188" t="str">
        <f t="shared" si="140"/>
        <v/>
      </c>
      <c r="AS312" s="188" t="str">
        <f t="shared" si="141"/>
        <v/>
      </c>
      <c r="AT312" s="188" t="str">
        <f>IF(ISNUMBER(A312),MAX($AS$2:AS312)-AS312,"")</f>
        <v/>
      </c>
      <c r="AU312" s="189" t="str">
        <f t="shared" si="142"/>
        <v/>
      </c>
      <c r="AV312" s="190" t="str">
        <f t="shared" si="143"/>
        <v/>
      </c>
      <c r="AW312" s="190" t="str">
        <f t="shared" si="144"/>
        <v/>
      </c>
      <c r="AX312" s="191" t="str">
        <f ca="1">IF(ISNUMBER($A312),INDIRECT(CONCATENATE("'Instrument List'!B",(MATCH(E312,'Instrument List'!A:A,0))-0)),"")</f>
        <v/>
      </c>
      <c r="AY312" s="191" t="str">
        <f ca="1">IF(ISNUMBER($A312),INDIRECT(CONCATENATE("'Instrument List'!D",(MATCH(E312,'Instrument List'!A:A,0))-0)),"")</f>
        <v/>
      </c>
      <c r="AZ312" s="191" t="str">
        <f ca="1">IF(ISNUMBER($A312),INDIRECT(CONCATENATE("'Instrument List'!C",(MATCH(E312,'Instrument List'!A:A,0))-0)),"")</f>
        <v/>
      </c>
      <c r="BA312" s="192" t="str">
        <f ca="1">IF(ISNUMBER(A312),INDIRECT(CONCATENATE("'Instrument List'!E",(MATCH(E312,'Instrument List'!A:A,0))-0)),"")</f>
        <v/>
      </c>
      <c r="BB312" s="193" t="str">
        <f t="shared" si="145"/>
        <v/>
      </c>
      <c r="BC312" s="193" t="str">
        <f t="shared" si="146"/>
        <v/>
      </c>
      <c r="BD312" s="193" t="str">
        <f ca="1">IF(ISNUMBER(A312),INDIRECT(CONCATENATE("'Instrument List'!F",(MATCH(E312,'Instrument List'!A:A,0))-0)),"")</f>
        <v/>
      </c>
    </row>
    <row r="313" spans="1:56">
      <c r="A313" s="220" t="str">
        <f t="shared" si="126"/>
        <v/>
      </c>
      <c r="B313" s="221"/>
      <c r="C313" s="222"/>
      <c r="D313" s="169"/>
      <c r="E313" s="169"/>
      <c r="F313" s="169"/>
      <c r="G313" s="202"/>
      <c r="H313" s="217"/>
      <c r="I313" s="212"/>
      <c r="J313" s="206"/>
      <c r="K313" s="212"/>
      <c r="L313" s="206"/>
      <c r="M313" s="212"/>
      <c r="N313" s="206"/>
      <c r="O313" s="170" t="str">
        <f t="shared" si="127"/>
        <v/>
      </c>
      <c r="P313" s="171"/>
      <c r="Q313" s="171"/>
      <c r="R313" s="171"/>
      <c r="S313" s="172" t="str">
        <f t="shared" si="128"/>
        <v/>
      </c>
      <c r="T313" s="172" t="str">
        <f t="shared" si="129"/>
        <v/>
      </c>
      <c r="U313" s="171"/>
      <c r="V313" s="171"/>
      <c r="W313" s="173" t="str">
        <f t="shared" si="130"/>
        <v/>
      </c>
      <c r="X313" s="173" t="str">
        <f t="shared" si="131"/>
        <v/>
      </c>
      <c r="Y313" s="173" t="str">
        <f t="shared" si="132"/>
        <v/>
      </c>
      <c r="Z313" s="171"/>
      <c r="AA313" s="171"/>
      <c r="AB313" s="171"/>
      <c r="AC313" s="172" t="str">
        <f t="shared" si="133"/>
        <v/>
      </c>
      <c r="AD313" s="172" t="str">
        <f t="shared" si="134"/>
        <v/>
      </c>
      <c r="AE313" s="174"/>
      <c r="AF313" s="175" t="str">
        <f t="shared" si="135"/>
        <v/>
      </c>
      <c r="AG313" s="169"/>
      <c r="AH313" s="171"/>
      <c r="AI313" s="171"/>
      <c r="AJ313" s="169"/>
      <c r="AK313" s="176" t="str">
        <f t="shared" si="136"/>
        <v/>
      </c>
      <c r="AL313" s="176" t="str">
        <f t="shared" si="137"/>
        <v/>
      </c>
      <c r="AM313" s="176" t="str">
        <f t="shared" si="138"/>
        <v/>
      </c>
      <c r="AN313" s="359" t="str">
        <f>IF(Overview!$K$17='Internal Calcs'!$P$22,IF(AK313="","",AK313),IF(Overview!$K$17='Internal Calcs'!$P$23,IF(AK313="","",AK313),IF(ISNUMBER(A313),(IF(F313="Short",G313-H313,H313-G313)*AZ313-AX313),"")))</f>
        <v/>
      </c>
      <c r="AO313" s="401" t="str">
        <f>IF(Overview!$K$17='Internal Calcs'!$P$22,IF(AL313="","",AL313),IF(Overview!$K$17='Internal Calcs'!$P$23,IF(AL313="","",AL313),IF(ISNUMBER(A313),IF(AL313="",(IF(F313="Short",G313-H313,H313-G313)*AZ313-AX313),(IF(F313="Short",G313-J313,J313-G313)*AZ313-AX313)),"")))</f>
        <v/>
      </c>
      <c r="AP313" s="359" t="str">
        <f>IF(Overview!$K$17='Internal Calcs'!$P$22,"",IF(Overview!$K$17='Internal Calcs'!$P$23,IF(AM313="","",AM313),IF(ISNUMBER(A313),IF(AM313="",(IF(F313="Short",G313-H313,H313-G313)*AZ313-AX313),(IF(F313="Short",G313-L313,L313-G313)*AZ313-AX313)),"")))</f>
        <v/>
      </c>
      <c r="AQ313" s="176" t="str">
        <f t="shared" si="139"/>
        <v/>
      </c>
      <c r="AR313" s="176" t="str">
        <f t="shared" si="140"/>
        <v/>
      </c>
      <c r="AS313" s="176" t="str">
        <f t="shared" si="141"/>
        <v/>
      </c>
      <c r="AT313" s="176" t="str">
        <f>IF(ISNUMBER(A313),MAX($AS$2:AS313)-AS313,"")</f>
        <v/>
      </c>
      <c r="AU313" s="177" t="str">
        <f t="shared" si="142"/>
        <v/>
      </c>
      <c r="AV313" s="178" t="str">
        <f t="shared" si="143"/>
        <v/>
      </c>
      <c r="AW313" s="178" t="str">
        <f t="shared" si="144"/>
        <v/>
      </c>
      <c r="AX313" s="179" t="str">
        <f ca="1">IF(ISNUMBER($A313),INDIRECT(CONCATENATE("'Instrument List'!B",(MATCH(E313,'Instrument List'!A:A,0))-0)),"")</f>
        <v/>
      </c>
      <c r="AY313" s="179" t="str">
        <f ca="1">IF(ISNUMBER($A313),INDIRECT(CONCATENATE("'Instrument List'!D",(MATCH(E313,'Instrument List'!A:A,0))-0)),"")</f>
        <v/>
      </c>
      <c r="AZ313" s="179" t="str">
        <f ca="1">IF(ISNUMBER($A313),INDIRECT(CONCATENATE("'Instrument List'!C",(MATCH(E313,'Instrument List'!A:A,0))-0)),"")</f>
        <v/>
      </c>
      <c r="BA313" s="180" t="str">
        <f ca="1">IF(ISNUMBER(A313),INDIRECT(CONCATENATE("'Instrument List'!E",(MATCH(E313,'Instrument List'!A:A,0))-0)),"")</f>
        <v/>
      </c>
      <c r="BB313" s="181" t="str">
        <f t="shared" si="145"/>
        <v/>
      </c>
      <c r="BC313" s="181" t="str">
        <f t="shared" si="146"/>
        <v/>
      </c>
      <c r="BD313" s="181" t="str">
        <f ca="1">IF(ISNUMBER(A313),INDIRECT(CONCATENATE("'Instrument List'!F",(MATCH(E313,'Instrument List'!A:A,0))-0)),"")</f>
        <v/>
      </c>
    </row>
    <row r="314" spans="1:56">
      <c r="A314" s="223" t="str">
        <f t="shared" si="126"/>
        <v/>
      </c>
      <c r="B314" s="224"/>
      <c r="C314" s="225"/>
      <c r="D314" s="182"/>
      <c r="E314" s="182"/>
      <c r="F314" s="182"/>
      <c r="G314" s="203"/>
      <c r="H314" s="218"/>
      <c r="I314" s="213"/>
      <c r="J314" s="207"/>
      <c r="K314" s="213"/>
      <c r="L314" s="207"/>
      <c r="M314" s="213"/>
      <c r="N314" s="207"/>
      <c r="O314" s="183" t="str">
        <f t="shared" si="127"/>
        <v/>
      </c>
      <c r="P314" s="184"/>
      <c r="Q314" s="184"/>
      <c r="R314" s="275"/>
      <c r="S314" s="185" t="str">
        <f t="shared" si="128"/>
        <v/>
      </c>
      <c r="T314" s="185" t="str">
        <f t="shared" si="129"/>
        <v/>
      </c>
      <c r="U314" s="275"/>
      <c r="V314" s="275"/>
      <c r="W314" s="276" t="str">
        <f t="shared" si="130"/>
        <v/>
      </c>
      <c r="X314" s="276" t="str">
        <f t="shared" si="131"/>
        <v/>
      </c>
      <c r="Y314" s="276" t="str">
        <f t="shared" si="132"/>
        <v/>
      </c>
      <c r="Z314" s="275"/>
      <c r="AA314" s="184"/>
      <c r="AB314" s="184"/>
      <c r="AC314" s="185" t="str">
        <f t="shared" si="133"/>
        <v/>
      </c>
      <c r="AD314" s="185" t="str">
        <f t="shared" si="134"/>
        <v/>
      </c>
      <c r="AE314" s="186"/>
      <c r="AF314" s="187" t="str">
        <f t="shared" si="135"/>
        <v/>
      </c>
      <c r="AG314" s="182"/>
      <c r="AH314" s="184"/>
      <c r="AI314" s="184"/>
      <c r="AJ314" s="182"/>
      <c r="AK314" s="188" t="str">
        <f t="shared" si="136"/>
        <v/>
      </c>
      <c r="AL314" s="188" t="str">
        <f t="shared" si="137"/>
        <v/>
      </c>
      <c r="AM314" s="188" t="str">
        <f t="shared" si="138"/>
        <v/>
      </c>
      <c r="AN314" s="359" t="str">
        <f>IF(Overview!$K$17='Internal Calcs'!$P$22,IF(AK314="","",AK314),IF(Overview!$K$17='Internal Calcs'!$P$23,IF(AK314="","",AK314),IF(ISNUMBER(A314),(IF(F314="Short",G314-H314,H314-G314)*AZ314-AX314),"")))</f>
        <v/>
      </c>
      <c r="AO314" s="401" t="str">
        <f>IF(Overview!$K$17='Internal Calcs'!$P$22,IF(AL314="","",AL314),IF(Overview!$K$17='Internal Calcs'!$P$23,IF(AL314="","",AL314),IF(ISNUMBER(A314),IF(AL314="",(IF(F314="Short",G314-H314,H314-G314)*AZ314-AX314),(IF(F314="Short",G314-J314,J314-G314)*AZ314-AX314)),"")))</f>
        <v/>
      </c>
      <c r="AP314" s="359" t="str">
        <f>IF(Overview!$K$17='Internal Calcs'!$P$22,"",IF(Overview!$K$17='Internal Calcs'!$P$23,IF(AM314="","",AM314),IF(ISNUMBER(A314),IF(AM314="",(IF(F314="Short",G314-H314,H314-G314)*AZ314-AX314),(IF(F314="Short",G314-L314,L314-G314)*AZ314-AX314)),"")))</f>
        <v/>
      </c>
      <c r="AQ314" s="188" t="str">
        <f t="shared" si="139"/>
        <v/>
      </c>
      <c r="AR314" s="188" t="str">
        <f t="shared" si="140"/>
        <v/>
      </c>
      <c r="AS314" s="188" t="str">
        <f t="shared" si="141"/>
        <v/>
      </c>
      <c r="AT314" s="188" t="str">
        <f>IF(ISNUMBER(A314),MAX($AS$2:AS314)-AS314,"")</f>
        <v/>
      </c>
      <c r="AU314" s="189" t="str">
        <f t="shared" si="142"/>
        <v/>
      </c>
      <c r="AV314" s="190" t="str">
        <f t="shared" si="143"/>
        <v/>
      </c>
      <c r="AW314" s="190" t="str">
        <f t="shared" si="144"/>
        <v/>
      </c>
      <c r="AX314" s="191" t="str">
        <f ca="1">IF(ISNUMBER($A314),INDIRECT(CONCATENATE("'Instrument List'!B",(MATCH(E314,'Instrument List'!A:A,0))-0)),"")</f>
        <v/>
      </c>
      <c r="AY314" s="191" t="str">
        <f ca="1">IF(ISNUMBER($A314),INDIRECT(CONCATENATE("'Instrument List'!D",(MATCH(E314,'Instrument List'!A:A,0))-0)),"")</f>
        <v/>
      </c>
      <c r="AZ314" s="191" t="str">
        <f ca="1">IF(ISNUMBER($A314),INDIRECT(CONCATENATE("'Instrument List'!C",(MATCH(E314,'Instrument List'!A:A,0))-0)),"")</f>
        <v/>
      </c>
      <c r="BA314" s="192" t="str">
        <f ca="1">IF(ISNUMBER(A314),INDIRECT(CONCATENATE("'Instrument List'!E",(MATCH(E314,'Instrument List'!A:A,0))-0)),"")</f>
        <v/>
      </c>
      <c r="BB314" s="193" t="str">
        <f t="shared" si="145"/>
        <v/>
      </c>
      <c r="BC314" s="193" t="str">
        <f t="shared" si="146"/>
        <v/>
      </c>
      <c r="BD314" s="193" t="str">
        <f ca="1">IF(ISNUMBER(A314),INDIRECT(CONCATENATE("'Instrument List'!F",(MATCH(E314,'Instrument List'!A:A,0))-0)),"")</f>
        <v/>
      </c>
    </row>
    <row r="315" spans="1:56">
      <c r="A315" s="220" t="str">
        <f t="shared" si="126"/>
        <v/>
      </c>
      <c r="B315" s="221"/>
      <c r="C315" s="222"/>
      <c r="D315" s="169"/>
      <c r="E315" s="169"/>
      <c r="F315" s="169"/>
      <c r="G315" s="202"/>
      <c r="H315" s="217"/>
      <c r="I315" s="212"/>
      <c r="J315" s="206"/>
      <c r="K315" s="212"/>
      <c r="L315" s="206"/>
      <c r="M315" s="212"/>
      <c r="N315" s="206"/>
      <c r="O315" s="170" t="str">
        <f t="shared" si="127"/>
        <v/>
      </c>
      <c r="P315" s="171"/>
      <c r="Q315" s="171"/>
      <c r="R315" s="171"/>
      <c r="S315" s="172" t="str">
        <f t="shared" si="128"/>
        <v/>
      </c>
      <c r="T315" s="172" t="str">
        <f t="shared" si="129"/>
        <v/>
      </c>
      <c r="U315" s="171"/>
      <c r="V315" s="171"/>
      <c r="W315" s="173" t="str">
        <f t="shared" si="130"/>
        <v/>
      </c>
      <c r="X315" s="173" t="str">
        <f t="shared" si="131"/>
        <v/>
      </c>
      <c r="Y315" s="173" t="str">
        <f t="shared" si="132"/>
        <v/>
      </c>
      <c r="Z315" s="171"/>
      <c r="AA315" s="171"/>
      <c r="AB315" s="171"/>
      <c r="AC315" s="172" t="str">
        <f t="shared" si="133"/>
        <v/>
      </c>
      <c r="AD315" s="172" t="str">
        <f t="shared" si="134"/>
        <v/>
      </c>
      <c r="AE315" s="174"/>
      <c r="AF315" s="175" t="str">
        <f t="shared" si="135"/>
        <v/>
      </c>
      <c r="AG315" s="169"/>
      <c r="AH315" s="171"/>
      <c r="AI315" s="171"/>
      <c r="AJ315" s="169"/>
      <c r="AK315" s="176" t="str">
        <f t="shared" si="136"/>
        <v/>
      </c>
      <c r="AL315" s="176" t="str">
        <f t="shared" si="137"/>
        <v/>
      </c>
      <c r="AM315" s="176" t="str">
        <f t="shared" si="138"/>
        <v/>
      </c>
      <c r="AN315" s="359" t="str">
        <f>IF(Overview!$K$17='Internal Calcs'!$P$22,IF(AK315="","",AK315),IF(Overview!$K$17='Internal Calcs'!$P$23,IF(AK315="","",AK315),IF(ISNUMBER(A315),(IF(F315="Short",G315-H315,H315-G315)*AZ315-AX315),"")))</f>
        <v/>
      </c>
      <c r="AO315" s="401" t="str">
        <f>IF(Overview!$K$17='Internal Calcs'!$P$22,IF(AL315="","",AL315),IF(Overview!$K$17='Internal Calcs'!$P$23,IF(AL315="","",AL315),IF(ISNUMBER(A315),IF(AL315="",(IF(F315="Short",G315-H315,H315-G315)*AZ315-AX315),(IF(F315="Short",G315-J315,J315-G315)*AZ315-AX315)),"")))</f>
        <v/>
      </c>
      <c r="AP315" s="359" t="str">
        <f>IF(Overview!$K$17='Internal Calcs'!$P$22,"",IF(Overview!$K$17='Internal Calcs'!$P$23,IF(AM315="","",AM315),IF(ISNUMBER(A315),IF(AM315="",(IF(F315="Short",G315-H315,H315-G315)*AZ315-AX315),(IF(F315="Short",G315-L315,L315-G315)*AZ315-AX315)),"")))</f>
        <v/>
      </c>
      <c r="AQ315" s="176" t="str">
        <f t="shared" si="139"/>
        <v/>
      </c>
      <c r="AR315" s="176" t="str">
        <f t="shared" si="140"/>
        <v/>
      </c>
      <c r="AS315" s="176" t="str">
        <f t="shared" si="141"/>
        <v/>
      </c>
      <c r="AT315" s="176" t="str">
        <f>IF(ISNUMBER(A315),MAX($AS$2:AS315)-AS315,"")</f>
        <v/>
      </c>
      <c r="AU315" s="177" t="str">
        <f t="shared" si="142"/>
        <v/>
      </c>
      <c r="AV315" s="178" t="str">
        <f t="shared" si="143"/>
        <v/>
      </c>
      <c r="AW315" s="178" t="str">
        <f t="shared" si="144"/>
        <v/>
      </c>
      <c r="AX315" s="179" t="str">
        <f ca="1">IF(ISNUMBER($A315),INDIRECT(CONCATENATE("'Instrument List'!B",(MATCH(E315,'Instrument List'!A:A,0))-0)),"")</f>
        <v/>
      </c>
      <c r="AY315" s="179" t="str">
        <f ca="1">IF(ISNUMBER($A315),INDIRECT(CONCATENATE("'Instrument List'!D",(MATCH(E315,'Instrument List'!A:A,0))-0)),"")</f>
        <v/>
      </c>
      <c r="AZ315" s="179" t="str">
        <f ca="1">IF(ISNUMBER($A315),INDIRECT(CONCATENATE("'Instrument List'!C",(MATCH(E315,'Instrument List'!A:A,0))-0)),"")</f>
        <v/>
      </c>
      <c r="BA315" s="180" t="str">
        <f ca="1">IF(ISNUMBER(A315),INDIRECT(CONCATENATE("'Instrument List'!E",(MATCH(E315,'Instrument List'!A:A,0))-0)),"")</f>
        <v/>
      </c>
      <c r="BB315" s="181" t="str">
        <f t="shared" si="145"/>
        <v/>
      </c>
      <c r="BC315" s="181" t="str">
        <f t="shared" si="146"/>
        <v/>
      </c>
      <c r="BD315" s="181" t="str">
        <f ca="1">IF(ISNUMBER(A315),INDIRECT(CONCATENATE("'Instrument List'!F",(MATCH(E315,'Instrument List'!A:A,0))-0)),"")</f>
        <v/>
      </c>
    </row>
    <row r="316" spans="1:56">
      <c r="A316" s="223" t="str">
        <f t="shared" si="126"/>
        <v/>
      </c>
      <c r="B316" s="224"/>
      <c r="C316" s="225"/>
      <c r="D316" s="182"/>
      <c r="E316" s="182"/>
      <c r="F316" s="182"/>
      <c r="G316" s="203"/>
      <c r="H316" s="218"/>
      <c r="I316" s="213"/>
      <c r="J316" s="207"/>
      <c r="K316" s="213"/>
      <c r="L316" s="207"/>
      <c r="M316" s="213"/>
      <c r="N316" s="207"/>
      <c r="O316" s="183" t="str">
        <f t="shared" si="127"/>
        <v/>
      </c>
      <c r="P316" s="184"/>
      <c r="Q316" s="184"/>
      <c r="R316" s="275"/>
      <c r="S316" s="185" t="str">
        <f t="shared" si="128"/>
        <v/>
      </c>
      <c r="T316" s="185" t="str">
        <f t="shared" si="129"/>
        <v/>
      </c>
      <c r="U316" s="275"/>
      <c r="V316" s="275"/>
      <c r="W316" s="276" t="str">
        <f t="shared" si="130"/>
        <v/>
      </c>
      <c r="X316" s="276" t="str">
        <f t="shared" si="131"/>
        <v/>
      </c>
      <c r="Y316" s="276" t="str">
        <f t="shared" si="132"/>
        <v/>
      </c>
      <c r="Z316" s="275"/>
      <c r="AA316" s="184"/>
      <c r="AB316" s="184"/>
      <c r="AC316" s="185" t="str">
        <f t="shared" si="133"/>
        <v/>
      </c>
      <c r="AD316" s="185" t="str">
        <f t="shared" si="134"/>
        <v/>
      </c>
      <c r="AE316" s="186"/>
      <c r="AF316" s="187" t="str">
        <f t="shared" si="135"/>
        <v/>
      </c>
      <c r="AG316" s="182"/>
      <c r="AH316" s="184"/>
      <c r="AI316" s="184"/>
      <c r="AJ316" s="182"/>
      <c r="AK316" s="188" t="str">
        <f t="shared" si="136"/>
        <v/>
      </c>
      <c r="AL316" s="188" t="str">
        <f t="shared" si="137"/>
        <v/>
      </c>
      <c r="AM316" s="188" t="str">
        <f t="shared" si="138"/>
        <v/>
      </c>
      <c r="AN316" s="359" t="str">
        <f>IF(Overview!$K$17='Internal Calcs'!$P$22,IF(AK316="","",AK316),IF(Overview!$K$17='Internal Calcs'!$P$23,IF(AK316="","",AK316),IF(ISNUMBER(A316),(IF(F316="Short",G316-H316,H316-G316)*AZ316-AX316),"")))</f>
        <v/>
      </c>
      <c r="AO316" s="401" t="str">
        <f>IF(Overview!$K$17='Internal Calcs'!$P$22,IF(AL316="","",AL316),IF(Overview!$K$17='Internal Calcs'!$P$23,IF(AL316="","",AL316),IF(ISNUMBER(A316),IF(AL316="",(IF(F316="Short",G316-H316,H316-G316)*AZ316-AX316),(IF(F316="Short",G316-J316,J316-G316)*AZ316-AX316)),"")))</f>
        <v/>
      </c>
      <c r="AP316" s="359" t="str">
        <f>IF(Overview!$K$17='Internal Calcs'!$P$22,"",IF(Overview!$K$17='Internal Calcs'!$P$23,IF(AM316="","",AM316),IF(ISNUMBER(A316),IF(AM316="",(IF(F316="Short",G316-H316,H316-G316)*AZ316-AX316),(IF(F316="Short",G316-L316,L316-G316)*AZ316-AX316)),"")))</f>
        <v/>
      </c>
      <c r="AQ316" s="188" t="str">
        <f t="shared" si="139"/>
        <v/>
      </c>
      <c r="AR316" s="188" t="str">
        <f t="shared" si="140"/>
        <v/>
      </c>
      <c r="AS316" s="188" t="str">
        <f t="shared" si="141"/>
        <v/>
      </c>
      <c r="AT316" s="188" t="str">
        <f>IF(ISNUMBER(A316),MAX($AS$2:AS316)-AS316,"")</f>
        <v/>
      </c>
      <c r="AU316" s="189" t="str">
        <f t="shared" si="142"/>
        <v/>
      </c>
      <c r="AV316" s="190" t="str">
        <f t="shared" si="143"/>
        <v/>
      </c>
      <c r="AW316" s="190" t="str">
        <f t="shared" si="144"/>
        <v/>
      </c>
      <c r="AX316" s="191" t="str">
        <f ca="1">IF(ISNUMBER($A316),INDIRECT(CONCATENATE("'Instrument List'!B",(MATCH(E316,'Instrument List'!A:A,0))-0)),"")</f>
        <v/>
      </c>
      <c r="AY316" s="191" t="str">
        <f ca="1">IF(ISNUMBER($A316),INDIRECT(CONCATENATE("'Instrument List'!D",(MATCH(E316,'Instrument List'!A:A,0))-0)),"")</f>
        <v/>
      </c>
      <c r="AZ316" s="191" t="str">
        <f ca="1">IF(ISNUMBER($A316),INDIRECT(CONCATENATE("'Instrument List'!C",(MATCH(E316,'Instrument List'!A:A,0))-0)),"")</f>
        <v/>
      </c>
      <c r="BA316" s="192" t="str">
        <f ca="1">IF(ISNUMBER(A316),INDIRECT(CONCATENATE("'Instrument List'!E",(MATCH(E316,'Instrument List'!A:A,0))-0)),"")</f>
        <v/>
      </c>
      <c r="BB316" s="193" t="str">
        <f t="shared" si="145"/>
        <v/>
      </c>
      <c r="BC316" s="193" t="str">
        <f t="shared" si="146"/>
        <v/>
      </c>
      <c r="BD316" s="193" t="str">
        <f ca="1">IF(ISNUMBER(A316),INDIRECT(CONCATENATE("'Instrument List'!F",(MATCH(E316,'Instrument List'!A:A,0))-0)),"")</f>
        <v/>
      </c>
    </row>
    <row r="317" spans="1:56">
      <c r="A317" s="220" t="str">
        <f t="shared" si="126"/>
        <v/>
      </c>
      <c r="B317" s="221"/>
      <c r="C317" s="222"/>
      <c r="D317" s="169"/>
      <c r="E317" s="169"/>
      <c r="F317" s="169"/>
      <c r="G317" s="202"/>
      <c r="H317" s="217"/>
      <c r="I317" s="212"/>
      <c r="J317" s="206"/>
      <c r="K317" s="212"/>
      <c r="L317" s="206"/>
      <c r="M317" s="212"/>
      <c r="N317" s="206"/>
      <c r="O317" s="170" t="str">
        <f t="shared" si="127"/>
        <v/>
      </c>
      <c r="P317" s="171"/>
      <c r="Q317" s="171"/>
      <c r="R317" s="171"/>
      <c r="S317" s="172" t="str">
        <f t="shared" si="128"/>
        <v/>
      </c>
      <c r="T317" s="172" t="str">
        <f t="shared" si="129"/>
        <v/>
      </c>
      <c r="U317" s="171"/>
      <c r="V317" s="171"/>
      <c r="W317" s="173" t="str">
        <f t="shared" si="130"/>
        <v/>
      </c>
      <c r="X317" s="173" t="str">
        <f t="shared" si="131"/>
        <v/>
      </c>
      <c r="Y317" s="173" t="str">
        <f t="shared" si="132"/>
        <v/>
      </c>
      <c r="Z317" s="171"/>
      <c r="AA317" s="171"/>
      <c r="AB317" s="171"/>
      <c r="AC317" s="172" t="str">
        <f t="shared" si="133"/>
        <v/>
      </c>
      <c r="AD317" s="172" t="str">
        <f t="shared" si="134"/>
        <v/>
      </c>
      <c r="AE317" s="174"/>
      <c r="AF317" s="175" t="str">
        <f t="shared" si="135"/>
        <v/>
      </c>
      <c r="AG317" s="169"/>
      <c r="AH317" s="171"/>
      <c r="AI317" s="171"/>
      <c r="AJ317" s="169"/>
      <c r="AK317" s="176" t="str">
        <f t="shared" si="136"/>
        <v/>
      </c>
      <c r="AL317" s="176" t="str">
        <f t="shared" si="137"/>
        <v/>
      </c>
      <c r="AM317" s="176" t="str">
        <f t="shared" si="138"/>
        <v/>
      </c>
      <c r="AN317" s="359" t="str">
        <f>IF(Overview!$K$17='Internal Calcs'!$P$22,IF(AK317="","",AK317),IF(Overview!$K$17='Internal Calcs'!$P$23,IF(AK317="","",AK317),IF(ISNUMBER(A317),(IF(F317="Short",G317-H317,H317-G317)*AZ317-AX317),"")))</f>
        <v/>
      </c>
      <c r="AO317" s="401" t="str">
        <f>IF(Overview!$K$17='Internal Calcs'!$P$22,IF(AL317="","",AL317),IF(Overview!$K$17='Internal Calcs'!$P$23,IF(AL317="","",AL317),IF(ISNUMBER(A317),IF(AL317="",(IF(F317="Short",G317-H317,H317-G317)*AZ317-AX317),(IF(F317="Short",G317-J317,J317-G317)*AZ317-AX317)),"")))</f>
        <v/>
      </c>
      <c r="AP317" s="359" t="str">
        <f>IF(Overview!$K$17='Internal Calcs'!$P$22,"",IF(Overview!$K$17='Internal Calcs'!$P$23,IF(AM317="","",AM317),IF(ISNUMBER(A317),IF(AM317="",(IF(F317="Short",G317-H317,H317-G317)*AZ317-AX317),(IF(F317="Short",G317-L317,L317-G317)*AZ317-AX317)),"")))</f>
        <v/>
      </c>
      <c r="AQ317" s="176" t="str">
        <f t="shared" si="139"/>
        <v/>
      </c>
      <c r="AR317" s="176" t="str">
        <f t="shared" si="140"/>
        <v/>
      </c>
      <c r="AS317" s="176" t="str">
        <f t="shared" si="141"/>
        <v/>
      </c>
      <c r="AT317" s="176" t="str">
        <f>IF(ISNUMBER(A317),MAX($AS$2:AS317)-AS317,"")</f>
        <v/>
      </c>
      <c r="AU317" s="177" t="str">
        <f t="shared" si="142"/>
        <v/>
      </c>
      <c r="AV317" s="178" t="str">
        <f t="shared" si="143"/>
        <v/>
      </c>
      <c r="AW317" s="178" t="str">
        <f t="shared" si="144"/>
        <v/>
      </c>
      <c r="AX317" s="179" t="str">
        <f ca="1">IF(ISNUMBER($A317),INDIRECT(CONCATENATE("'Instrument List'!B",(MATCH(E317,'Instrument List'!A:A,0))-0)),"")</f>
        <v/>
      </c>
      <c r="AY317" s="179" t="str">
        <f ca="1">IF(ISNUMBER($A317),INDIRECT(CONCATENATE("'Instrument List'!D",(MATCH(E317,'Instrument List'!A:A,0))-0)),"")</f>
        <v/>
      </c>
      <c r="AZ317" s="179" t="str">
        <f ca="1">IF(ISNUMBER($A317),INDIRECT(CONCATENATE("'Instrument List'!C",(MATCH(E317,'Instrument List'!A:A,0))-0)),"")</f>
        <v/>
      </c>
      <c r="BA317" s="180" t="str">
        <f ca="1">IF(ISNUMBER(A317),INDIRECT(CONCATENATE("'Instrument List'!E",(MATCH(E317,'Instrument List'!A:A,0))-0)),"")</f>
        <v/>
      </c>
      <c r="BB317" s="181" t="str">
        <f t="shared" si="145"/>
        <v/>
      </c>
      <c r="BC317" s="181" t="str">
        <f t="shared" si="146"/>
        <v/>
      </c>
      <c r="BD317" s="181" t="str">
        <f ca="1">IF(ISNUMBER(A317),INDIRECT(CONCATENATE("'Instrument List'!F",(MATCH(E317,'Instrument List'!A:A,0))-0)),"")</f>
        <v/>
      </c>
    </row>
    <row r="318" spans="1:56">
      <c r="A318" s="223" t="str">
        <f t="shared" si="126"/>
        <v/>
      </c>
      <c r="B318" s="224"/>
      <c r="C318" s="225"/>
      <c r="D318" s="182"/>
      <c r="E318" s="182"/>
      <c r="F318" s="182"/>
      <c r="G318" s="203"/>
      <c r="H318" s="218"/>
      <c r="I318" s="213"/>
      <c r="J318" s="207"/>
      <c r="K318" s="213"/>
      <c r="L318" s="207"/>
      <c r="M318" s="213"/>
      <c r="N318" s="207"/>
      <c r="O318" s="183" t="str">
        <f t="shared" si="127"/>
        <v/>
      </c>
      <c r="P318" s="184"/>
      <c r="Q318" s="184"/>
      <c r="R318" s="275"/>
      <c r="S318" s="185" t="str">
        <f t="shared" si="128"/>
        <v/>
      </c>
      <c r="T318" s="185" t="str">
        <f t="shared" si="129"/>
        <v/>
      </c>
      <c r="U318" s="275"/>
      <c r="V318" s="275"/>
      <c r="W318" s="276" t="str">
        <f t="shared" si="130"/>
        <v/>
      </c>
      <c r="X318" s="276" t="str">
        <f t="shared" si="131"/>
        <v/>
      </c>
      <c r="Y318" s="276" t="str">
        <f t="shared" si="132"/>
        <v/>
      </c>
      <c r="Z318" s="275"/>
      <c r="AA318" s="184"/>
      <c r="AB318" s="184"/>
      <c r="AC318" s="185" t="str">
        <f t="shared" si="133"/>
        <v/>
      </c>
      <c r="AD318" s="185" t="str">
        <f t="shared" si="134"/>
        <v/>
      </c>
      <c r="AE318" s="186"/>
      <c r="AF318" s="187" t="str">
        <f t="shared" si="135"/>
        <v/>
      </c>
      <c r="AG318" s="182"/>
      <c r="AH318" s="184"/>
      <c r="AI318" s="184"/>
      <c r="AJ318" s="182"/>
      <c r="AK318" s="188" t="str">
        <f t="shared" si="136"/>
        <v/>
      </c>
      <c r="AL318" s="188" t="str">
        <f t="shared" si="137"/>
        <v/>
      </c>
      <c r="AM318" s="188" t="str">
        <f t="shared" si="138"/>
        <v/>
      </c>
      <c r="AN318" s="359" t="str">
        <f>IF(Overview!$K$17='Internal Calcs'!$P$22,IF(AK318="","",AK318),IF(Overview!$K$17='Internal Calcs'!$P$23,IF(AK318="","",AK318),IF(ISNUMBER(A318),(IF(F318="Short",G318-H318,H318-G318)*AZ318-AX318),"")))</f>
        <v/>
      </c>
      <c r="AO318" s="401" t="str">
        <f>IF(Overview!$K$17='Internal Calcs'!$P$22,IF(AL318="","",AL318),IF(Overview!$K$17='Internal Calcs'!$P$23,IF(AL318="","",AL318),IF(ISNUMBER(A318),IF(AL318="",(IF(F318="Short",G318-H318,H318-G318)*AZ318-AX318),(IF(F318="Short",G318-J318,J318-G318)*AZ318-AX318)),"")))</f>
        <v/>
      </c>
      <c r="AP318" s="359" t="str">
        <f>IF(Overview!$K$17='Internal Calcs'!$P$22,"",IF(Overview!$K$17='Internal Calcs'!$P$23,IF(AM318="","",AM318),IF(ISNUMBER(A318),IF(AM318="",(IF(F318="Short",G318-H318,H318-G318)*AZ318-AX318),(IF(F318="Short",G318-L318,L318-G318)*AZ318-AX318)),"")))</f>
        <v/>
      </c>
      <c r="AQ318" s="188" t="str">
        <f t="shared" si="139"/>
        <v/>
      </c>
      <c r="AR318" s="188" t="str">
        <f t="shared" si="140"/>
        <v/>
      </c>
      <c r="AS318" s="188" t="str">
        <f t="shared" si="141"/>
        <v/>
      </c>
      <c r="AT318" s="188" t="str">
        <f>IF(ISNUMBER(A318),MAX($AS$2:AS318)-AS318,"")</f>
        <v/>
      </c>
      <c r="AU318" s="189" t="str">
        <f t="shared" si="142"/>
        <v/>
      </c>
      <c r="AV318" s="190" t="str">
        <f t="shared" si="143"/>
        <v/>
      </c>
      <c r="AW318" s="190" t="str">
        <f t="shared" si="144"/>
        <v/>
      </c>
      <c r="AX318" s="191" t="str">
        <f ca="1">IF(ISNUMBER($A318),INDIRECT(CONCATENATE("'Instrument List'!B",(MATCH(E318,'Instrument List'!A:A,0))-0)),"")</f>
        <v/>
      </c>
      <c r="AY318" s="191" t="str">
        <f ca="1">IF(ISNUMBER($A318),INDIRECT(CONCATENATE("'Instrument List'!D",(MATCH(E318,'Instrument List'!A:A,0))-0)),"")</f>
        <v/>
      </c>
      <c r="AZ318" s="191" t="str">
        <f ca="1">IF(ISNUMBER($A318),INDIRECT(CONCATENATE("'Instrument List'!C",(MATCH(E318,'Instrument List'!A:A,0))-0)),"")</f>
        <v/>
      </c>
      <c r="BA318" s="192" t="str">
        <f ca="1">IF(ISNUMBER(A318),INDIRECT(CONCATENATE("'Instrument List'!E",(MATCH(E318,'Instrument List'!A:A,0))-0)),"")</f>
        <v/>
      </c>
      <c r="BB318" s="193" t="str">
        <f t="shared" si="145"/>
        <v/>
      </c>
      <c r="BC318" s="193" t="str">
        <f t="shared" si="146"/>
        <v/>
      </c>
      <c r="BD318" s="193" t="str">
        <f ca="1">IF(ISNUMBER(A318),INDIRECT(CONCATENATE("'Instrument List'!F",(MATCH(E318,'Instrument List'!A:A,0))-0)),"")</f>
        <v/>
      </c>
    </row>
    <row r="319" spans="1:56">
      <c r="A319" s="220" t="str">
        <f t="shared" si="126"/>
        <v/>
      </c>
      <c r="B319" s="221"/>
      <c r="C319" s="222"/>
      <c r="D319" s="169"/>
      <c r="E319" s="169"/>
      <c r="F319" s="169"/>
      <c r="G319" s="202"/>
      <c r="H319" s="217"/>
      <c r="I319" s="212"/>
      <c r="J319" s="206"/>
      <c r="K319" s="212"/>
      <c r="L319" s="206"/>
      <c r="M319" s="212"/>
      <c r="N319" s="206"/>
      <c r="O319" s="170" t="str">
        <f t="shared" si="127"/>
        <v/>
      </c>
      <c r="P319" s="171"/>
      <c r="Q319" s="171"/>
      <c r="R319" s="171"/>
      <c r="S319" s="172" t="str">
        <f t="shared" si="128"/>
        <v/>
      </c>
      <c r="T319" s="172" t="str">
        <f t="shared" si="129"/>
        <v/>
      </c>
      <c r="U319" s="171"/>
      <c r="V319" s="171"/>
      <c r="W319" s="173" t="str">
        <f t="shared" si="130"/>
        <v/>
      </c>
      <c r="X319" s="173" t="str">
        <f t="shared" si="131"/>
        <v/>
      </c>
      <c r="Y319" s="173" t="str">
        <f t="shared" si="132"/>
        <v/>
      </c>
      <c r="Z319" s="171"/>
      <c r="AA319" s="171"/>
      <c r="AB319" s="171"/>
      <c r="AC319" s="172" t="str">
        <f t="shared" si="133"/>
        <v/>
      </c>
      <c r="AD319" s="172" t="str">
        <f t="shared" si="134"/>
        <v/>
      </c>
      <c r="AE319" s="174"/>
      <c r="AF319" s="175" t="str">
        <f t="shared" si="135"/>
        <v/>
      </c>
      <c r="AG319" s="169"/>
      <c r="AH319" s="171"/>
      <c r="AI319" s="171"/>
      <c r="AJ319" s="169"/>
      <c r="AK319" s="176" t="str">
        <f t="shared" si="136"/>
        <v/>
      </c>
      <c r="AL319" s="176" t="str">
        <f t="shared" si="137"/>
        <v/>
      </c>
      <c r="AM319" s="176" t="str">
        <f t="shared" si="138"/>
        <v/>
      </c>
      <c r="AN319" s="359" t="str">
        <f>IF(Overview!$K$17='Internal Calcs'!$P$22,IF(AK319="","",AK319),IF(Overview!$K$17='Internal Calcs'!$P$23,IF(AK319="","",AK319),IF(ISNUMBER(A319),(IF(F319="Short",G319-H319,H319-G319)*AZ319-AX319),"")))</f>
        <v/>
      </c>
      <c r="AO319" s="401" t="str">
        <f>IF(Overview!$K$17='Internal Calcs'!$P$22,IF(AL319="","",AL319),IF(Overview!$K$17='Internal Calcs'!$P$23,IF(AL319="","",AL319),IF(ISNUMBER(A319),IF(AL319="",(IF(F319="Short",G319-H319,H319-G319)*AZ319-AX319),(IF(F319="Short",G319-J319,J319-G319)*AZ319-AX319)),"")))</f>
        <v/>
      </c>
      <c r="AP319" s="359" t="str">
        <f>IF(Overview!$K$17='Internal Calcs'!$P$22,"",IF(Overview!$K$17='Internal Calcs'!$P$23,IF(AM319="","",AM319),IF(ISNUMBER(A319),IF(AM319="",(IF(F319="Short",G319-H319,H319-G319)*AZ319-AX319),(IF(F319="Short",G319-L319,L319-G319)*AZ319-AX319)),"")))</f>
        <v/>
      </c>
      <c r="AQ319" s="176" t="str">
        <f t="shared" si="139"/>
        <v/>
      </c>
      <c r="AR319" s="176" t="str">
        <f t="shared" si="140"/>
        <v/>
      </c>
      <c r="AS319" s="176" t="str">
        <f t="shared" si="141"/>
        <v/>
      </c>
      <c r="AT319" s="176" t="str">
        <f>IF(ISNUMBER(A319),MAX($AS$2:AS319)-AS319,"")</f>
        <v/>
      </c>
      <c r="AU319" s="177" t="str">
        <f t="shared" si="142"/>
        <v/>
      </c>
      <c r="AV319" s="178" t="str">
        <f t="shared" si="143"/>
        <v/>
      </c>
      <c r="AW319" s="178" t="str">
        <f t="shared" si="144"/>
        <v/>
      </c>
      <c r="AX319" s="179" t="str">
        <f ca="1">IF(ISNUMBER($A319),INDIRECT(CONCATENATE("'Instrument List'!B",(MATCH(E319,'Instrument List'!A:A,0))-0)),"")</f>
        <v/>
      </c>
      <c r="AY319" s="179" t="str">
        <f ca="1">IF(ISNUMBER($A319),INDIRECT(CONCATENATE("'Instrument List'!D",(MATCH(E319,'Instrument List'!A:A,0))-0)),"")</f>
        <v/>
      </c>
      <c r="AZ319" s="179" t="str">
        <f ca="1">IF(ISNUMBER($A319),INDIRECT(CONCATENATE("'Instrument List'!C",(MATCH(E319,'Instrument List'!A:A,0))-0)),"")</f>
        <v/>
      </c>
      <c r="BA319" s="180" t="str">
        <f ca="1">IF(ISNUMBER(A319),INDIRECT(CONCATENATE("'Instrument List'!E",(MATCH(E319,'Instrument List'!A:A,0))-0)),"")</f>
        <v/>
      </c>
      <c r="BB319" s="181" t="str">
        <f t="shared" si="145"/>
        <v/>
      </c>
      <c r="BC319" s="181" t="str">
        <f t="shared" si="146"/>
        <v/>
      </c>
      <c r="BD319" s="181" t="str">
        <f ca="1">IF(ISNUMBER(A319),INDIRECT(CONCATENATE("'Instrument List'!F",(MATCH(E319,'Instrument List'!A:A,0))-0)),"")</f>
        <v/>
      </c>
    </row>
    <row r="320" spans="1:56">
      <c r="A320" s="223" t="str">
        <f t="shared" si="126"/>
        <v/>
      </c>
      <c r="B320" s="224"/>
      <c r="C320" s="225"/>
      <c r="D320" s="182"/>
      <c r="E320" s="182"/>
      <c r="F320" s="182"/>
      <c r="G320" s="203"/>
      <c r="H320" s="218"/>
      <c r="I320" s="213"/>
      <c r="J320" s="207"/>
      <c r="K320" s="213"/>
      <c r="L320" s="207"/>
      <c r="M320" s="213"/>
      <c r="N320" s="207"/>
      <c r="O320" s="183" t="str">
        <f t="shared" si="127"/>
        <v/>
      </c>
      <c r="P320" s="184"/>
      <c r="Q320" s="184"/>
      <c r="R320" s="275"/>
      <c r="S320" s="185" t="str">
        <f t="shared" si="128"/>
        <v/>
      </c>
      <c r="T320" s="185" t="str">
        <f t="shared" si="129"/>
        <v/>
      </c>
      <c r="U320" s="275"/>
      <c r="V320" s="275"/>
      <c r="W320" s="276" t="str">
        <f t="shared" si="130"/>
        <v/>
      </c>
      <c r="X320" s="276" t="str">
        <f t="shared" si="131"/>
        <v/>
      </c>
      <c r="Y320" s="276" t="str">
        <f t="shared" si="132"/>
        <v/>
      </c>
      <c r="Z320" s="275"/>
      <c r="AA320" s="184"/>
      <c r="AB320" s="184"/>
      <c r="AC320" s="185" t="str">
        <f t="shared" si="133"/>
        <v/>
      </c>
      <c r="AD320" s="185" t="str">
        <f t="shared" si="134"/>
        <v/>
      </c>
      <c r="AE320" s="186"/>
      <c r="AF320" s="187" t="str">
        <f t="shared" si="135"/>
        <v/>
      </c>
      <c r="AG320" s="182"/>
      <c r="AH320" s="184"/>
      <c r="AI320" s="184"/>
      <c r="AJ320" s="182"/>
      <c r="AK320" s="188" t="str">
        <f t="shared" si="136"/>
        <v/>
      </c>
      <c r="AL320" s="188" t="str">
        <f t="shared" si="137"/>
        <v/>
      </c>
      <c r="AM320" s="188" t="str">
        <f t="shared" si="138"/>
        <v/>
      </c>
      <c r="AN320" s="359" t="str">
        <f>IF(Overview!$K$17='Internal Calcs'!$P$22,IF(AK320="","",AK320),IF(Overview!$K$17='Internal Calcs'!$P$23,IF(AK320="","",AK320),IF(ISNUMBER(A320),(IF(F320="Short",G320-H320,H320-G320)*AZ320-AX320),"")))</f>
        <v/>
      </c>
      <c r="AO320" s="401" t="str">
        <f>IF(Overview!$K$17='Internal Calcs'!$P$22,IF(AL320="","",AL320),IF(Overview!$K$17='Internal Calcs'!$P$23,IF(AL320="","",AL320),IF(ISNUMBER(A320),IF(AL320="",(IF(F320="Short",G320-H320,H320-G320)*AZ320-AX320),(IF(F320="Short",G320-J320,J320-G320)*AZ320-AX320)),"")))</f>
        <v/>
      </c>
      <c r="AP320" s="359" t="str">
        <f>IF(Overview!$K$17='Internal Calcs'!$P$22,"",IF(Overview!$K$17='Internal Calcs'!$P$23,IF(AM320="","",AM320),IF(ISNUMBER(A320),IF(AM320="",(IF(F320="Short",G320-H320,H320-G320)*AZ320-AX320),(IF(F320="Short",G320-L320,L320-G320)*AZ320-AX320)),"")))</f>
        <v/>
      </c>
      <c r="AQ320" s="188" t="str">
        <f t="shared" si="139"/>
        <v/>
      </c>
      <c r="AR320" s="188" t="str">
        <f t="shared" si="140"/>
        <v/>
      </c>
      <c r="AS320" s="188" t="str">
        <f t="shared" si="141"/>
        <v/>
      </c>
      <c r="AT320" s="188" t="str">
        <f>IF(ISNUMBER(A320),MAX($AS$2:AS320)-AS320,"")</f>
        <v/>
      </c>
      <c r="AU320" s="189" t="str">
        <f t="shared" si="142"/>
        <v/>
      </c>
      <c r="AV320" s="190" t="str">
        <f t="shared" si="143"/>
        <v/>
      </c>
      <c r="AW320" s="190" t="str">
        <f t="shared" si="144"/>
        <v/>
      </c>
      <c r="AX320" s="191" t="str">
        <f ca="1">IF(ISNUMBER($A320),INDIRECT(CONCATENATE("'Instrument List'!B",(MATCH(E320,'Instrument List'!A:A,0))-0)),"")</f>
        <v/>
      </c>
      <c r="AY320" s="191" t="str">
        <f ca="1">IF(ISNUMBER($A320),INDIRECT(CONCATENATE("'Instrument List'!D",(MATCH(E320,'Instrument List'!A:A,0))-0)),"")</f>
        <v/>
      </c>
      <c r="AZ320" s="191" t="str">
        <f ca="1">IF(ISNUMBER($A320),INDIRECT(CONCATENATE("'Instrument List'!C",(MATCH(E320,'Instrument List'!A:A,0))-0)),"")</f>
        <v/>
      </c>
      <c r="BA320" s="192" t="str">
        <f ca="1">IF(ISNUMBER(A320),INDIRECT(CONCATENATE("'Instrument List'!E",(MATCH(E320,'Instrument List'!A:A,0))-0)),"")</f>
        <v/>
      </c>
      <c r="BB320" s="193" t="str">
        <f t="shared" si="145"/>
        <v/>
      </c>
      <c r="BC320" s="193" t="str">
        <f t="shared" si="146"/>
        <v/>
      </c>
      <c r="BD320" s="193" t="str">
        <f ca="1">IF(ISNUMBER(A320),INDIRECT(CONCATENATE("'Instrument List'!F",(MATCH(E320,'Instrument List'!A:A,0))-0)),"")</f>
        <v/>
      </c>
    </row>
    <row r="321" spans="1:56">
      <c r="A321" s="220" t="str">
        <f t="shared" si="126"/>
        <v/>
      </c>
      <c r="B321" s="221"/>
      <c r="C321" s="222"/>
      <c r="D321" s="169"/>
      <c r="E321" s="169"/>
      <c r="F321" s="169"/>
      <c r="G321" s="202"/>
      <c r="H321" s="217"/>
      <c r="I321" s="212"/>
      <c r="J321" s="206"/>
      <c r="K321" s="212"/>
      <c r="L321" s="206"/>
      <c r="M321" s="212"/>
      <c r="N321" s="206"/>
      <c r="O321" s="170" t="str">
        <f t="shared" si="127"/>
        <v/>
      </c>
      <c r="P321" s="171"/>
      <c r="Q321" s="171"/>
      <c r="R321" s="171"/>
      <c r="S321" s="172" t="str">
        <f t="shared" si="128"/>
        <v/>
      </c>
      <c r="T321" s="172" t="str">
        <f t="shared" si="129"/>
        <v/>
      </c>
      <c r="U321" s="171"/>
      <c r="V321" s="171"/>
      <c r="W321" s="173" t="str">
        <f t="shared" si="130"/>
        <v/>
      </c>
      <c r="X321" s="173" t="str">
        <f t="shared" si="131"/>
        <v/>
      </c>
      <c r="Y321" s="173" t="str">
        <f t="shared" si="132"/>
        <v/>
      </c>
      <c r="Z321" s="171"/>
      <c r="AA321" s="171"/>
      <c r="AB321" s="171"/>
      <c r="AC321" s="172" t="str">
        <f t="shared" si="133"/>
        <v/>
      </c>
      <c r="AD321" s="172" t="str">
        <f t="shared" si="134"/>
        <v/>
      </c>
      <c r="AE321" s="174"/>
      <c r="AF321" s="175" t="str">
        <f t="shared" si="135"/>
        <v/>
      </c>
      <c r="AG321" s="169"/>
      <c r="AH321" s="171"/>
      <c r="AI321" s="171"/>
      <c r="AJ321" s="169"/>
      <c r="AK321" s="176" t="str">
        <f t="shared" si="136"/>
        <v/>
      </c>
      <c r="AL321" s="176" t="str">
        <f t="shared" si="137"/>
        <v/>
      </c>
      <c r="AM321" s="176" t="str">
        <f t="shared" si="138"/>
        <v/>
      </c>
      <c r="AN321" s="359" t="str">
        <f>IF(Overview!$K$17='Internal Calcs'!$P$22,IF(AK321="","",AK321),IF(Overview!$K$17='Internal Calcs'!$P$23,IF(AK321="","",AK321),IF(ISNUMBER(A321),(IF(F321="Short",G321-H321,H321-G321)*AZ321-AX321),"")))</f>
        <v/>
      </c>
      <c r="AO321" s="401" t="str">
        <f>IF(Overview!$K$17='Internal Calcs'!$P$22,IF(AL321="","",AL321),IF(Overview!$K$17='Internal Calcs'!$P$23,IF(AL321="","",AL321),IF(ISNUMBER(A321),IF(AL321="",(IF(F321="Short",G321-H321,H321-G321)*AZ321-AX321),(IF(F321="Short",G321-J321,J321-G321)*AZ321-AX321)),"")))</f>
        <v/>
      </c>
      <c r="AP321" s="359" t="str">
        <f>IF(Overview!$K$17='Internal Calcs'!$P$22,"",IF(Overview!$K$17='Internal Calcs'!$P$23,IF(AM321="","",AM321),IF(ISNUMBER(A321),IF(AM321="",(IF(F321="Short",G321-H321,H321-G321)*AZ321-AX321),(IF(F321="Short",G321-L321,L321-G321)*AZ321-AX321)),"")))</f>
        <v/>
      </c>
      <c r="AQ321" s="176" t="str">
        <f t="shared" si="139"/>
        <v/>
      </c>
      <c r="AR321" s="176" t="str">
        <f t="shared" si="140"/>
        <v/>
      </c>
      <c r="AS321" s="176" t="str">
        <f t="shared" si="141"/>
        <v/>
      </c>
      <c r="AT321" s="176" t="str">
        <f>IF(ISNUMBER(A321),MAX($AS$2:AS321)-AS321,"")</f>
        <v/>
      </c>
      <c r="AU321" s="177" t="str">
        <f t="shared" si="142"/>
        <v/>
      </c>
      <c r="AV321" s="178" t="str">
        <f t="shared" si="143"/>
        <v/>
      </c>
      <c r="AW321" s="178" t="str">
        <f t="shared" si="144"/>
        <v/>
      </c>
      <c r="AX321" s="179" t="str">
        <f ca="1">IF(ISNUMBER($A321),INDIRECT(CONCATENATE("'Instrument List'!B",(MATCH(E321,'Instrument List'!A:A,0))-0)),"")</f>
        <v/>
      </c>
      <c r="AY321" s="179" t="str">
        <f ca="1">IF(ISNUMBER($A321),INDIRECT(CONCATENATE("'Instrument List'!D",(MATCH(E321,'Instrument List'!A:A,0))-0)),"")</f>
        <v/>
      </c>
      <c r="AZ321" s="179" t="str">
        <f ca="1">IF(ISNUMBER($A321),INDIRECT(CONCATENATE("'Instrument List'!C",(MATCH(E321,'Instrument List'!A:A,0))-0)),"")</f>
        <v/>
      </c>
      <c r="BA321" s="180" t="str">
        <f ca="1">IF(ISNUMBER(A321),INDIRECT(CONCATENATE("'Instrument List'!E",(MATCH(E321,'Instrument List'!A:A,0))-0)),"")</f>
        <v/>
      </c>
      <c r="BB321" s="181" t="str">
        <f t="shared" si="145"/>
        <v/>
      </c>
      <c r="BC321" s="181" t="str">
        <f t="shared" si="146"/>
        <v/>
      </c>
      <c r="BD321" s="181" t="str">
        <f ca="1">IF(ISNUMBER(A321),INDIRECT(CONCATENATE("'Instrument List'!F",(MATCH(E321,'Instrument List'!A:A,0))-0)),"")</f>
        <v/>
      </c>
    </row>
    <row r="322" spans="1:56">
      <c r="A322" s="223" t="str">
        <f t="shared" si="126"/>
        <v/>
      </c>
      <c r="B322" s="224"/>
      <c r="C322" s="225"/>
      <c r="D322" s="182"/>
      <c r="E322" s="182"/>
      <c r="F322" s="182"/>
      <c r="G322" s="203"/>
      <c r="H322" s="218"/>
      <c r="I322" s="213"/>
      <c r="J322" s="207"/>
      <c r="K322" s="213"/>
      <c r="L322" s="207"/>
      <c r="M322" s="213"/>
      <c r="N322" s="207"/>
      <c r="O322" s="183" t="str">
        <f t="shared" si="127"/>
        <v/>
      </c>
      <c r="P322" s="184"/>
      <c r="Q322" s="184"/>
      <c r="R322" s="275"/>
      <c r="S322" s="185" t="str">
        <f t="shared" si="128"/>
        <v/>
      </c>
      <c r="T322" s="185" t="str">
        <f t="shared" si="129"/>
        <v/>
      </c>
      <c r="U322" s="275"/>
      <c r="V322" s="275"/>
      <c r="W322" s="276" t="str">
        <f t="shared" si="130"/>
        <v/>
      </c>
      <c r="X322" s="276" t="str">
        <f t="shared" si="131"/>
        <v/>
      </c>
      <c r="Y322" s="276" t="str">
        <f t="shared" si="132"/>
        <v/>
      </c>
      <c r="Z322" s="275"/>
      <c r="AA322" s="184"/>
      <c r="AB322" s="184"/>
      <c r="AC322" s="185" t="str">
        <f t="shared" si="133"/>
        <v/>
      </c>
      <c r="AD322" s="185" t="str">
        <f t="shared" si="134"/>
        <v/>
      </c>
      <c r="AE322" s="186"/>
      <c r="AF322" s="187" t="str">
        <f t="shared" si="135"/>
        <v/>
      </c>
      <c r="AG322" s="182"/>
      <c r="AH322" s="184"/>
      <c r="AI322" s="184"/>
      <c r="AJ322" s="182"/>
      <c r="AK322" s="188" t="str">
        <f t="shared" si="136"/>
        <v/>
      </c>
      <c r="AL322" s="188" t="str">
        <f t="shared" si="137"/>
        <v/>
      </c>
      <c r="AM322" s="188" t="str">
        <f t="shared" si="138"/>
        <v/>
      </c>
      <c r="AN322" s="359" t="str">
        <f>IF(Overview!$K$17='Internal Calcs'!$P$22,IF(AK322="","",AK322),IF(Overview!$K$17='Internal Calcs'!$P$23,IF(AK322="","",AK322),IF(ISNUMBER(A322),(IF(F322="Short",G322-H322,H322-G322)*AZ322-AX322),"")))</f>
        <v/>
      </c>
      <c r="AO322" s="401" t="str">
        <f>IF(Overview!$K$17='Internal Calcs'!$P$22,IF(AL322="","",AL322),IF(Overview!$K$17='Internal Calcs'!$P$23,IF(AL322="","",AL322),IF(ISNUMBER(A322),IF(AL322="",(IF(F322="Short",G322-H322,H322-G322)*AZ322-AX322),(IF(F322="Short",G322-J322,J322-G322)*AZ322-AX322)),"")))</f>
        <v/>
      </c>
      <c r="AP322" s="359" t="str">
        <f>IF(Overview!$K$17='Internal Calcs'!$P$22,"",IF(Overview!$K$17='Internal Calcs'!$P$23,IF(AM322="","",AM322),IF(ISNUMBER(A322),IF(AM322="",(IF(F322="Short",G322-H322,H322-G322)*AZ322-AX322),(IF(F322="Short",G322-L322,L322-G322)*AZ322-AX322)),"")))</f>
        <v/>
      </c>
      <c r="AQ322" s="188" t="str">
        <f t="shared" si="139"/>
        <v/>
      </c>
      <c r="AR322" s="188" t="str">
        <f t="shared" si="140"/>
        <v/>
      </c>
      <c r="AS322" s="188" t="str">
        <f t="shared" si="141"/>
        <v/>
      </c>
      <c r="AT322" s="188" t="str">
        <f>IF(ISNUMBER(A322),MAX($AS$2:AS322)-AS322,"")</f>
        <v/>
      </c>
      <c r="AU322" s="189" t="str">
        <f t="shared" si="142"/>
        <v/>
      </c>
      <c r="AV322" s="190" t="str">
        <f t="shared" si="143"/>
        <v/>
      </c>
      <c r="AW322" s="190" t="str">
        <f t="shared" si="144"/>
        <v/>
      </c>
      <c r="AX322" s="191" t="str">
        <f ca="1">IF(ISNUMBER($A322),INDIRECT(CONCATENATE("'Instrument List'!B",(MATCH(E322,'Instrument List'!A:A,0))-0)),"")</f>
        <v/>
      </c>
      <c r="AY322" s="191" t="str">
        <f ca="1">IF(ISNUMBER($A322),INDIRECT(CONCATENATE("'Instrument List'!D",(MATCH(E322,'Instrument List'!A:A,0))-0)),"")</f>
        <v/>
      </c>
      <c r="AZ322" s="191" t="str">
        <f ca="1">IF(ISNUMBER($A322),INDIRECT(CONCATENATE("'Instrument List'!C",(MATCH(E322,'Instrument List'!A:A,0))-0)),"")</f>
        <v/>
      </c>
      <c r="BA322" s="192" t="str">
        <f ca="1">IF(ISNUMBER(A322),INDIRECT(CONCATENATE("'Instrument List'!E",(MATCH(E322,'Instrument List'!A:A,0))-0)),"")</f>
        <v/>
      </c>
      <c r="BB322" s="193" t="str">
        <f t="shared" si="145"/>
        <v/>
      </c>
      <c r="BC322" s="193" t="str">
        <f t="shared" si="146"/>
        <v/>
      </c>
      <c r="BD322" s="193" t="str">
        <f ca="1">IF(ISNUMBER(A322),INDIRECT(CONCATENATE("'Instrument List'!F",(MATCH(E322,'Instrument List'!A:A,0))-0)),"")</f>
        <v/>
      </c>
    </row>
    <row r="323" spans="1:56">
      <c r="A323" s="220" t="str">
        <f t="shared" si="126"/>
        <v/>
      </c>
      <c r="B323" s="221"/>
      <c r="C323" s="222"/>
      <c r="D323" s="169"/>
      <c r="E323" s="169"/>
      <c r="F323" s="169"/>
      <c r="G323" s="202"/>
      <c r="H323" s="217"/>
      <c r="I323" s="212"/>
      <c r="J323" s="206"/>
      <c r="K323" s="212"/>
      <c r="L323" s="206"/>
      <c r="M323" s="212"/>
      <c r="N323" s="206"/>
      <c r="O323" s="170" t="str">
        <f t="shared" si="127"/>
        <v/>
      </c>
      <c r="P323" s="171"/>
      <c r="Q323" s="171"/>
      <c r="R323" s="171"/>
      <c r="S323" s="172" t="str">
        <f t="shared" si="128"/>
        <v/>
      </c>
      <c r="T323" s="172" t="str">
        <f t="shared" si="129"/>
        <v/>
      </c>
      <c r="U323" s="171"/>
      <c r="V323" s="171"/>
      <c r="W323" s="173" t="str">
        <f t="shared" si="130"/>
        <v/>
      </c>
      <c r="X323" s="173" t="str">
        <f t="shared" si="131"/>
        <v/>
      </c>
      <c r="Y323" s="173" t="str">
        <f t="shared" si="132"/>
        <v/>
      </c>
      <c r="Z323" s="171"/>
      <c r="AA323" s="171"/>
      <c r="AB323" s="171"/>
      <c r="AC323" s="172" t="str">
        <f t="shared" si="133"/>
        <v/>
      </c>
      <c r="AD323" s="172" t="str">
        <f t="shared" si="134"/>
        <v/>
      </c>
      <c r="AE323" s="174"/>
      <c r="AF323" s="175" t="str">
        <f t="shared" si="135"/>
        <v/>
      </c>
      <c r="AG323" s="169"/>
      <c r="AH323" s="171"/>
      <c r="AI323" s="171"/>
      <c r="AJ323" s="169"/>
      <c r="AK323" s="176" t="str">
        <f t="shared" si="136"/>
        <v/>
      </c>
      <c r="AL323" s="176" t="str">
        <f t="shared" si="137"/>
        <v/>
      </c>
      <c r="AM323" s="176" t="str">
        <f t="shared" si="138"/>
        <v/>
      </c>
      <c r="AN323" s="359" t="str">
        <f>IF(Overview!$K$17='Internal Calcs'!$P$22,IF(AK323="","",AK323),IF(Overview!$K$17='Internal Calcs'!$P$23,IF(AK323="","",AK323),IF(ISNUMBER(A323),(IF(F323="Short",G323-H323,H323-G323)*AZ323-AX323),"")))</f>
        <v/>
      </c>
      <c r="AO323" s="401" t="str">
        <f>IF(Overview!$K$17='Internal Calcs'!$P$22,IF(AL323="","",AL323),IF(Overview!$K$17='Internal Calcs'!$P$23,IF(AL323="","",AL323),IF(ISNUMBER(A323),IF(AL323="",(IF(F323="Short",G323-H323,H323-G323)*AZ323-AX323),(IF(F323="Short",G323-J323,J323-G323)*AZ323-AX323)),"")))</f>
        <v/>
      </c>
      <c r="AP323" s="359" t="str">
        <f>IF(Overview!$K$17='Internal Calcs'!$P$22,"",IF(Overview!$K$17='Internal Calcs'!$P$23,IF(AM323="","",AM323),IF(ISNUMBER(A323),IF(AM323="",(IF(F323="Short",G323-H323,H323-G323)*AZ323-AX323),(IF(F323="Short",G323-L323,L323-G323)*AZ323-AX323)),"")))</f>
        <v/>
      </c>
      <c r="AQ323" s="176" t="str">
        <f t="shared" si="139"/>
        <v/>
      </c>
      <c r="AR323" s="176" t="str">
        <f t="shared" si="140"/>
        <v/>
      </c>
      <c r="AS323" s="176" t="str">
        <f t="shared" si="141"/>
        <v/>
      </c>
      <c r="AT323" s="176" t="str">
        <f>IF(ISNUMBER(A323),MAX($AS$2:AS323)-AS323,"")</f>
        <v/>
      </c>
      <c r="AU323" s="177" t="str">
        <f t="shared" si="142"/>
        <v/>
      </c>
      <c r="AV323" s="178" t="str">
        <f t="shared" si="143"/>
        <v/>
      </c>
      <c r="AW323" s="178" t="str">
        <f t="shared" si="144"/>
        <v/>
      </c>
      <c r="AX323" s="179" t="str">
        <f ca="1">IF(ISNUMBER($A323),INDIRECT(CONCATENATE("'Instrument List'!B",(MATCH(E323,'Instrument List'!A:A,0))-0)),"")</f>
        <v/>
      </c>
      <c r="AY323" s="179" t="str">
        <f ca="1">IF(ISNUMBER($A323),INDIRECT(CONCATENATE("'Instrument List'!D",(MATCH(E323,'Instrument List'!A:A,0))-0)),"")</f>
        <v/>
      </c>
      <c r="AZ323" s="179" t="str">
        <f ca="1">IF(ISNUMBER($A323),INDIRECT(CONCATENATE("'Instrument List'!C",(MATCH(E323,'Instrument List'!A:A,0))-0)),"")</f>
        <v/>
      </c>
      <c r="BA323" s="180" t="str">
        <f ca="1">IF(ISNUMBER(A323),INDIRECT(CONCATENATE("'Instrument List'!E",(MATCH(E323,'Instrument List'!A:A,0))-0)),"")</f>
        <v/>
      </c>
      <c r="BB323" s="181" t="str">
        <f t="shared" si="145"/>
        <v/>
      </c>
      <c r="BC323" s="181" t="str">
        <f t="shared" si="146"/>
        <v/>
      </c>
      <c r="BD323" s="181" t="str">
        <f ca="1">IF(ISNUMBER(A323),INDIRECT(CONCATENATE("'Instrument List'!F",(MATCH(E323,'Instrument List'!A:A,0))-0)),"")</f>
        <v/>
      </c>
    </row>
    <row r="324" spans="1:56">
      <c r="A324" s="223" t="str">
        <f t="shared" si="126"/>
        <v/>
      </c>
      <c r="B324" s="224"/>
      <c r="C324" s="225"/>
      <c r="D324" s="182"/>
      <c r="E324" s="182"/>
      <c r="F324" s="182"/>
      <c r="G324" s="203"/>
      <c r="H324" s="218"/>
      <c r="I324" s="213"/>
      <c r="J324" s="207"/>
      <c r="K324" s="213"/>
      <c r="L324" s="207"/>
      <c r="M324" s="213"/>
      <c r="N324" s="207"/>
      <c r="O324" s="183" t="str">
        <f t="shared" si="127"/>
        <v/>
      </c>
      <c r="P324" s="184"/>
      <c r="Q324" s="184"/>
      <c r="R324" s="275"/>
      <c r="S324" s="185" t="str">
        <f t="shared" si="128"/>
        <v/>
      </c>
      <c r="T324" s="185" t="str">
        <f t="shared" si="129"/>
        <v/>
      </c>
      <c r="U324" s="275"/>
      <c r="V324" s="275"/>
      <c r="W324" s="276" t="str">
        <f t="shared" si="130"/>
        <v/>
      </c>
      <c r="X324" s="276" t="str">
        <f t="shared" si="131"/>
        <v/>
      </c>
      <c r="Y324" s="276" t="str">
        <f t="shared" si="132"/>
        <v/>
      </c>
      <c r="Z324" s="275"/>
      <c r="AA324" s="184"/>
      <c r="AB324" s="184"/>
      <c r="AC324" s="185" t="str">
        <f t="shared" si="133"/>
        <v/>
      </c>
      <c r="AD324" s="185" t="str">
        <f t="shared" si="134"/>
        <v/>
      </c>
      <c r="AE324" s="186"/>
      <c r="AF324" s="187" t="str">
        <f t="shared" si="135"/>
        <v/>
      </c>
      <c r="AG324" s="182"/>
      <c r="AH324" s="184"/>
      <c r="AI324" s="184"/>
      <c r="AJ324" s="182"/>
      <c r="AK324" s="188" t="str">
        <f t="shared" si="136"/>
        <v/>
      </c>
      <c r="AL324" s="188" t="str">
        <f t="shared" si="137"/>
        <v/>
      </c>
      <c r="AM324" s="188" t="str">
        <f t="shared" si="138"/>
        <v/>
      </c>
      <c r="AN324" s="359" t="str">
        <f>IF(Overview!$K$17='Internal Calcs'!$P$22,IF(AK324="","",AK324),IF(Overview!$K$17='Internal Calcs'!$P$23,IF(AK324="","",AK324),IF(ISNUMBER(A324),(IF(F324="Short",G324-H324,H324-G324)*AZ324-AX324),"")))</f>
        <v/>
      </c>
      <c r="AO324" s="401" t="str">
        <f>IF(Overview!$K$17='Internal Calcs'!$P$22,IF(AL324="","",AL324),IF(Overview!$K$17='Internal Calcs'!$P$23,IF(AL324="","",AL324),IF(ISNUMBER(A324),IF(AL324="",(IF(F324="Short",G324-H324,H324-G324)*AZ324-AX324),(IF(F324="Short",G324-J324,J324-G324)*AZ324-AX324)),"")))</f>
        <v/>
      </c>
      <c r="AP324" s="359" t="str">
        <f>IF(Overview!$K$17='Internal Calcs'!$P$22,"",IF(Overview!$K$17='Internal Calcs'!$P$23,IF(AM324="","",AM324),IF(ISNUMBER(A324),IF(AM324="",(IF(F324="Short",G324-H324,H324-G324)*AZ324-AX324),(IF(F324="Short",G324-L324,L324-G324)*AZ324-AX324)),"")))</f>
        <v/>
      </c>
      <c r="AQ324" s="188" t="str">
        <f t="shared" si="139"/>
        <v/>
      </c>
      <c r="AR324" s="188" t="str">
        <f t="shared" si="140"/>
        <v/>
      </c>
      <c r="AS324" s="188" t="str">
        <f t="shared" si="141"/>
        <v/>
      </c>
      <c r="AT324" s="188" t="str">
        <f>IF(ISNUMBER(A324),MAX($AS$2:AS324)-AS324,"")</f>
        <v/>
      </c>
      <c r="AU324" s="189" t="str">
        <f t="shared" si="142"/>
        <v/>
      </c>
      <c r="AV324" s="190" t="str">
        <f t="shared" si="143"/>
        <v/>
      </c>
      <c r="AW324" s="190" t="str">
        <f t="shared" si="144"/>
        <v/>
      </c>
      <c r="AX324" s="191" t="str">
        <f ca="1">IF(ISNUMBER($A324),INDIRECT(CONCATENATE("'Instrument List'!B",(MATCH(E324,'Instrument List'!A:A,0))-0)),"")</f>
        <v/>
      </c>
      <c r="AY324" s="191" t="str">
        <f ca="1">IF(ISNUMBER($A324),INDIRECT(CONCATENATE("'Instrument List'!D",(MATCH(E324,'Instrument List'!A:A,0))-0)),"")</f>
        <v/>
      </c>
      <c r="AZ324" s="191" t="str">
        <f ca="1">IF(ISNUMBER($A324),INDIRECT(CONCATENATE("'Instrument List'!C",(MATCH(E324,'Instrument List'!A:A,0))-0)),"")</f>
        <v/>
      </c>
      <c r="BA324" s="192" t="str">
        <f ca="1">IF(ISNUMBER(A324),INDIRECT(CONCATENATE("'Instrument List'!E",(MATCH(E324,'Instrument List'!A:A,0))-0)),"")</f>
        <v/>
      </c>
      <c r="BB324" s="193" t="str">
        <f t="shared" si="145"/>
        <v/>
      </c>
      <c r="BC324" s="193" t="str">
        <f t="shared" si="146"/>
        <v/>
      </c>
      <c r="BD324" s="193" t="str">
        <f ca="1">IF(ISNUMBER(A324),INDIRECT(CONCATENATE("'Instrument List'!F",(MATCH(E324,'Instrument List'!A:A,0))-0)),"")</f>
        <v/>
      </c>
    </row>
    <row r="325" spans="1:56">
      <c r="A325" s="220" t="str">
        <f t="shared" si="126"/>
        <v/>
      </c>
      <c r="B325" s="221"/>
      <c r="C325" s="222"/>
      <c r="D325" s="169"/>
      <c r="E325" s="169"/>
      <c r="F325" s="169"/>
      <c r="G325" s="202"/>
      <c r="H325" s="217"/>
      <c r="I325" s="212"/>
      <c r="J325" s="206"/>
      <c r="K325" s="212"/>
      <c r="L325" s="206"/>
      <c r="M325" s="212"/>
      <c r="N325" s="206"/>
      <c r="O325" s="170" t="str">
        <f t="shared" si="127"/>
        <v/>
      </c>
      <c r="P325" s="171"/>
      <c r="Q325" s="171"/>
      <c r="R325" s="171"/>
      <c r="S325" s="172" t="str">
        <f t="shared" si="128"/>
        <v/>
      </c>
      <c r="T325" s="172" t="str">
        <f t="shared" si="129"/>
        <v/>
      </c>
      <c r="U325" s="171"/>
      <c r="V325" s="171"/>
      <c r="W325" s="173" t="str">
        <f t="shared" si="130"/>
        <v/>
      </c>
      <c r="X325" s="173" t="str">
        <f t="shared" si="131"/>
        <v/>
      </c>
      <c r="Y325" s="173" t="str">
        <f t="shared" si="132"/>
        <v/>
      </c>
      <c r="Z325" s="171"/>
      <c r="AA325" s="171"/>
      <c r="AB325" s="171"/>
      <c r="AC325" s="172" t="str">
        <f t="shared" si="133"/>
        <v/>
      </c>
      <c r="AD325" s="172" t="str">
        <f t="shared" si="134"/>
        <v/>
      </c>
      <c r="AE325" s="174"/>
      <c r="AF325" s="175" t="str">
        <f t="shared" si="135"/>
        <v/>
      </c>
      <c r="AG325" s="169"/>
      <c r="AH325" s="171"/>
      <c r="AI325" s="171"/>
      <c r="AJ325" s="169"/>
      <c r="AK325" s="176" t="str">
        <f t="shared" si="136"/>
        <v/>
      </c>
      <c r="AL325" s="176" t="str">
        <f t="shared" si="137"/>
        <v/>
      </c>
      <c r="AM325" s="176" t="str">
        <f t="shared" si="138"/>
        <v/>
      </c>
      <c r="AN325" s="359" t="str">
        <f>IF(Overview!$K$17='Internal Calcs'!$P$22,IF(AK325="","",AK325),IF(Overview!$K$17='Internal Calcs'!$P$23,IF(AK325="","",AK325),IF(ISNUMBER(A325),(IF(F325="Short",G325-H325,H325-G325)*AZ325-AX325),"")))</f>
        <v/>
      </c>
      <c r="AO325" s="401" t="str">
        <f>IF(Overview!$K$17='Internal Calcs'!$P$22,IF(AL325="","",AL325),IF(Overview!$K$17='Internal Calcs'!$P$23,IF(AL325="","",AL325),IF(ISNUMBER(A325),IF(AL325="",(IF(F325="Short",G325-H325,H325-G325)*AZ325-AX325),(IF(F325="Short",G325-J325,J325-G325)*AZ325-AX325)),"")))</f>
        <v/>
      </c>
      <c r="AP325" s="359" t="str">
        <f>IF(Overview!$K$17='Internal Calcs'!$P$22,"",IF(Overview!$K$17='Internal Calcs'!$P$23,IF(AM325="","",AM325),IF(ISNUMBER(A325),IF(AM325="",(IF(F325="Short",G325-H325,H325-G325)*AZ325-AX325),(IF(F325="Short",G325-L325,L325-G325)*AZ325-AX325)),"")))</f>
        <v/>
      </c>
      <c r="AQ325" s="176" t="str">
        <f t="shared" si="139"/>
        <v/>
      </c>
      <c r="AR325" s="176" t="str">
        <f t="shared" si="140"/>
        <v/>
      </c>
      <c r="AS325" s="176" t="str">
        <f t="shared" si="141"/>
        <v/>
      </c>
      <c r="AT325" s="176" t="str">
        <f>IF(ISNUMBER(A325),MAX($AS$2:AS325)-AS325,"")</f>
        <v/>
      </c>
      <c r="AU325" s="177" t="str">
        <f t="shared" si="142"/>
        <v/>
      </c>
      <c r="AV325" s="178" t="str">
        <f t="shared" si="143"/>
        <v/>
      </c>
      <c r="AW325" s="178" t="str">
        <f t="shared" si="144"/>
        <v/>
      </c>
      <c r="AX325" s="179" t="str">
        <f ca="1">IF(ISNUMBER($A325),INDIRECT(CONCATENATE("'Instrument List'!B",(MATCH(E325,'Instrument List'!A:A,0))-0)),"")</f>
        <v/>
      </c>
      <c r="AY325" s="179" t="str">
        <f ca="1">IF(ISNUMBER($A325),INDIRECT(CONCATENATE("'Instrument List'!D",(MATCH(E325,'Instrument List'!A:A,0))-0)),"")</f>
        <v/>
      </c>
      <c r="AZ325" s="179" t="str">
        <f ca="1">IF(ISNUMBER($A325),INDIRECT(CONCATENATE("'Instrument List'!C",(MATCH(E325,'Instrument List'!A:A,0))-0)),"")</f>
        <v/>
      </c>
      <c r="BA325" s="180" t="str">
        <f ca="1">IF(ISNUMBER(A325),INDIRECT(CONCATENATE("'Instrument List'!E",(MATCH(E325,'Instrument List'!A:A,0))-0)),"")</f>
        <v/>
      </c>
      <c r="BB325" s="181" t="str">
        <f t="shared" si="145"/>
        <v/>
      </c>
      <c r="BC325" s="181" t="str">
        <f t="shared" si="146"/>
        <v/>
      </c>
      <c r="BD325" s="181" t="str">
        <f ca="1">IF(ISNUMBER(A325),INDIRECT(CONCATENATE("'Instrument List'!F",(MATCH(E325,'Instrument List'!A:A,0))-0)),"")</f>
        <v/>
      </c>
    </row>
    <row r="326" spans="1:56">
      <c r="A326" s="223" t="str">
        <f t="shared" si="126"/>
        <v/>
      </c>
      <c r="B326" s="224"/>
      <c r="C326" s="225"/>
      <c r="D326" s="182"/>
      <c r="E326" s="182"/>
      <c r="F326" s="182"/>
      <c r="G326" s="203"/>
      <c r="H326" s="218"/>
      <c r="I326" s="213"/>
      <c r="J326" s="207"/>
      <c r="K326" s="213"/>
      <c r="L326" s="207"/>
      <c r="M326" s="213"/>
      <c r="N326" s="207"/>
      <c r="O326" s="183" t="str">
        <f t="shared" si="127"/>
        <v/>
      </c>
      <c r="P326" s="184"/>
      <c r="Q326" s="184"/>
      <c r="R326" s="275"/>
      <c r="S326" s="185" t="str">
        <f t="shared" si="128"/>
        <v/>
      </c>
      <c r="T326" s="185" t="str">
        <f t="shared" si="129"/>
        <v/>
      </c>
      <c r="U326" s="275"/>
      <c r="V326" s="275"/>
      <c r="W326" s="276" t="str">
        <f t="shared" si="130"/>
        <v/>
      </c>
      <c r="X326" s="276" t="str">
        <f t="shared" si="131"/>
        <v/>
      </c>
      <c r="Y326" s="276" t="str">
        <f t="shared" si="132"/>
        <v/>
      </c>
      <c r="Z326" s="275"/>
      <c r="AA326" s="184"/>
      <c r="AB326" s="184"/>
      <c r="AC326" s="185" t="str">
        <f t="shared" si="133"/>
        <v/>
      </c>
      <c r="AD326" s="185" t="str">
        <f t="shared" si="134"/>
        <v/>
      </c>
      <c r="AE326" s="186"/>
      <c r="AF326" s="187" t="str">
        <f t="shared" si="135"/>
        <v/>
      </c>
      <c r="AG326" s="182"/>
      <c r="AH326" s="184"/>
      <c r="AI326" s="184"/>
      <c r="AJ326" s="182"/>
      <c r="AK326" s="188" t="str">
        <f t="shared" si="136"/>
        <v/>
      </c>
      <c r="AL326" s="188" t="str">
        <f t="shared" si="137"/>
        <v/>
      </c>
      <c r="AM326" s="188" t="str">
        <f t="shared" si="138"/>
        <v/>
      </c>
      <c r="AN326" s="359" t="str">
        <f>IF(Overview!$K$17='Internal Calcs'!$P$22,IF(AK326="","",AK326),IF(Overview!$K$17='Internal Calcs'!$P$23,IF(AK326="","",AK326),IF(ISNUMBER(A326),(IF(F326="Short",G326-H326,H326-G326)*AZ326-AX326),"")))</f>
        <v/>
      </c>
      <c r="AO326" s="401" t="str">
        <f>IF(Overview!$K$17='Internal Calcs'!$P$22,IF(AL326="","",AL326),IF(Overview!$K$17='Internal Calcs'!$P$23,IF(AL326="","",AL326),IF(ISNUMBER(A326),IF(AL326="",(IF(F326="Short",G326-H326,H326-G326)*AZ326-AX326),(IF(F326="Short",G326-J326,J326-G326)*AZ326-AX326)),"")))</f>
        <v/>
      </c>
      <c r="AP326" s="359" t="str">
        <f>IF(Overview!$K$17='Internal Calcs'!$P$22,"",IF(Overview!$K$17='Internal Calcs'!$P$23,IF(AM326="","",AM326),IF(ISNUMBER(A326),IF(AM326="",(IF(F326="Short",G326-H326,H326-G326)*AZ326-AX326),(IF(F326="Short",G326-L326,L326-G326)*AZ326-AX326)),"")))</f>
        <v/>
      </c>
      <c r="AQ326" s="188" t="str">
        <f t="shared" si="139"/>
        <v/>
      </c>
      <c r="AR326" s="188" t="str">
        <f t="shared" si="140"/>
        <v/>
      </c>
      <c r="AS326" s="188" t="str">
        <f t="shared" si="141"/>
        <v/>
      </c>
      <c r="AT326" s="188" t="str">
        <f>IF(ISNUMBER(A326),MAX($AS$2:AS326)-AS326,"")</f>
        <v/>
      </c>
      <c r="AU326" s="189" t="str">
        <f t="shared" si="142"/>
        <v/>
      </c>
      <c r="AV326" s="190" t="str">
        <f t="shared" si="143"/>
        <v/>
      </c>
      <c r="AW326" s="190" t="str">
        <f t="shared" si="144"/>
        <v/>
      </c>
      <c r="AX326" s="191" t="str">
        <f ca="1">IF(ISNUMBER($A326),INDIRECT(CONCATENATE("'Instrument List'!B",(MATCH(E326,'Instrument List'!A:A,0))-0)),"")</f>
        <v/>
      </c>
      <c r="AY326" s="191" t="str">
        <f ca="1">IF(ISNUMBER($A326),INDIRECT(CONCATENATE("'Instrument List'!D",(MATCH(E326,'Instrument List'!A:A,0))-0)),"")</f>
        <v/>
      </c>
      <c r="AZ326" s="191" t="str">
        <f ca="1">IF(ISNUMBER($A326),INDIRECT(CONCATENATE("'Instrument List'!C",(MATCH(E326,'Instrument List'!A:A,0))-0)),"")</f>
        <v/>
      </c>
      <c r="BA326" s="192" t="str">
        <f ca="1">IF(ISNUMBER(A326),INDIRECT(CONCATENATE("'Instrument List'!E",(MATCH(E326,'Instrument List'!A:A,0))-0)),"")</f>
        <v/>
      </c>
      <c r="BB326" s="193" t="str">
        <f t="shared" si="145"/>
        <v/>
      </c>
      <c r="BC326" s="193" t="str">
        <f t="shared" si="146"/>
        <v/>
      </c>
      <c r="BD326" s="193" t="str">
        <f ca="1">IF(ISNUMBER(A326),INDIRECT(CONCATENATE("'Instrument List'!F",(MATCH(E326,'Instrument List'!A:A,0))-0)),"")</f>
        <v/>
      </c>
    </row>
    <row r="327" spans="1:56">
      <c r="A327" s="220" t="str">
        <f t="shared" si="126"/>
        <v/>
      </c>
      <c r="B327" s="221"/>
      <c r="C327" s="222"/>
      <c r="D327" s="169"/>
      <c r="E327" s="169"/>
      <c r="F327" s="169"/>
      <c r="G327" s="202"/>
      <c r="H327" s="217"/>
      <c r="I327" s="212"/>
      <c r="J327" s="206"/>
      <c r="K327" s="212"/>
      <c r="L327" s="206"/>
      <c r="M327" s="212"/>
      <c r="N327" s="206"/>
      <c r="O327" s="170" t="str">
        <f t="shared" si="127"/>
        <v/>
      </c>
      <c r="P327" s="171"/>
      <c r="Q327" s="171"/>
      <c r="R327" s="171"/>
      <c r="S327" s="172" t="str">
        <f t="shared" si="128"/>
        <v/>
      </c>
      <c r="T327" s="172" t="str">
        <f t="shared" si="129"/>
        <v/>
      </c>
      <c r="U327" s="171"/>
      <c r="V327" s="171"/>
      <c r="W327" s="173" t="str">
        <f t="shared" si="130"/>
        <v/>
      </c>
      <c r="X327" s="173" t="str">
        <f t="shared" si="131"/>
        <v/>
      </c>
      <c r="Y327" s="173" t="str">
        <f t="shared" si="132"/>
        <v/>
      </c>
      <c r="Z327" s="171"/>
      <c r="AA327" s="171"/>
      <c r="AB327" s="171"/>
      <c r="AC327" s="172" t="str">
        <f t="shared" si="133"/>
        <v/>
      </c>
      <c r="AD327" s="172" t="str">
        <f t="shared" si="134"/>
        <v/>
      </c>
      <c r="AE327" s="174"/>
      <c r="AF327" s="175" t="str">
        <f t="shared" si="135"/>
        <v/>
      </c>
      <c r="AG327" s="169"/>
      <c r="AH327" s="171"/>
      <c r="AI327" s="171"/>
      <c r="AJ327" s="169"/>
      <c r="AK327" s="176" t="str">
        <f t="shared" si="136"/>
        <v/>
      </c>
      <c r="AL327" s="176" t="str">
        <f t="shared" si="137"/>
        <v/>
      </c>
      <c r="AM327" s="176" t="str">
        <f t="shared" si="138"/>
        <v/>
      </c>
      <c r="AN327" s="359" t="str">
        <f>IF(Overview!$K$17='Internal Calcs'!$P$22,IF(AK327="","",AK327),IF(Overview!$K$17='Internal Calcs'!$P$23,IF(AK327="","",AK327),IF(ISNUMBER(A327),(IF(F327="Short",G327-H327,H327-G327)*AZ327-AX327),"")))</f>
        <v/>
      </c>
      <c r="AO327" s="401" t="str">
        <f>IF(Overview!$K$17='Internal Calcs'!$P$22,IF(AL327="","",AL327),IF(Overview!$K$17='Internal Calcs'!$P$23,IF(AL327="","",AL327),IF(ISNUMBER(A327),IF(AL327="",(IF(F327="Short",G327-H327,H327-G327)*AZ327-AX327),(IF(F327="Short",G327-J327,J327-G327)*AZ327-AX327)),"")))</f>
        <v/>
      </c>
      <c r="AP327" s="359" t="str">
        <f>IF(Overview!$K$17='Internal Calcs'!$P$22,"",IF(Overview!$K$17='Internal Calcs'!$P$23,IF(AM327="","",AM327),IF(ISNUMBER(A327),IF(AM327="",(IF(F327="Short",G327-H327,H327-G327)*AZ327-AX327),(IF(F327="Short",G327-L327,L327-G327)*AZ327-AX327)),"")))</f>
        <v/>
      </c>
      <c r="AQ327" s="176" t="str">
        <f t="shared" si="139"/>
        <v/>
      </c>
      <c r="AR327" s="176" t="str">
        <f t="shared" si="140"/>
        <v/>
      </c>
      <c r="AS327" s="176" t="str">
        <f t="shared" si="141"/>
        <v/>
      </c>
      <c r="AT327" s="176" t="str">
        <f>IF(ISNUMBER(A327),MAX($AS$2:AS327)-AS327,"")</f>
        <v/>
      </c>
      <c r="AU327" s="177" t="str">
        <f t="shared" si="142"/>
        <v/>
      </c>
      <c r="AV327" s="178" t="str">
        <f t="shared" si="143"/>
        <v/>
      </c>
      <c r="AW327" s="178" t="str">
        <f t="shared" si="144"/>
        <v/>
      </c>
      <c r="AX327" s="179" t="str">
        <f ca="1">IF(ISNUMBER($A327),INDIRECT(CONCATENATE("'Instrument List'!B",(MATCH(E327,'Instrument List'!A:A,0))-0)),"")</f>
        <v/>
      </c>
      <c r="AY327" s="179" t="str">
        <f ca="1">IF(ISNUMBER($A327),INDIRECT(CONCATENATE("'Instrument List'!D",(MATCH(E327,'Instrument List'!A:A,0))-0)),"")</f>
        <v/>
      </c>
      <c r="AZ327" s="179" t="str">
        <f ca="1">IF(ISNUMBER($A327),INDIRECT(CONCATENATE("'Instrument List'!C",(MATCH(E327,'Instrument List'!A:A,0))-0)),"")</f>
        <v/>
      </c>
      <c r="BA327" s="180" t="str">
        <f ca="1">IF(ISNUMBER(A327),INDIRECT(CONCATENATE("'Instrument List'!E",(MATCH(E327,'Instrument List'!A:A,0))-0)),"")</f>
        <v/>
      </c>
      <c r="BB327" s="181" t="str">
        <f t="shared" si="145"/>
        <v/>
      </c>
      <c r="BC327" s="181" t="str">
        <f t="shared" si="146"/>
        <v/>
      </c>
      <c r="BD327" s="181" t="str">
        <f ca="1">IF(ISNUMBER(A327),INDIRECT(CONCATENATE("'Instrument List'!F",(MATCH(E327,'Instrument List'!A:A,0))-0)),"")</f>
        <v/>
      </c>
    </row>
    <row r="328" spans="1:56">
      <c r="A328" s="223" t="str">
        <f t="shared" si="126"/>
        <v/>
      </c>
      <c r="B328" s="224"/>
      <c r="C328" s="225"/>
      <c r="D328" s="182"/>
      <c r="E328" s="182"/>
      <c r="F328" s="182"/>
      <c r="G328" s="203"/>
      <c r="H328" s="218"/>
      <c r="I328" s="213"/>
      <c r="J328" s="207"/>
      <c r="K328" s="213"/>
      <c r="L328" s="207"/>
      <c r="M328" s="213"/>
      <c r="N328" s="207"/>
      <c r="O328" s="183" t="str">
        <f t="shared" si="127"/>
        <v/>
      </c>
      <c r="P328" s="184"/>
      <c r="Q328" s="184"/>
      <c r="R328" s="275"/>
      <c r="S328" s="185" t="str">
        <f t="shared" si="128"/>
        <v/>
      </c>
      <c r="T328" s="185" t="str">
        <f t="shared" si="129"/>
        <v/>
      </c>
      <c r="U328" s="275"/>
      <c r="V328" s="275"/>
      <c r="W328" s="276" t="str">
        <f t="shared" si="130"/>
        <v/>
      </c>
      <c r="X328" s="276" t="str">
        <f t="shared" si="131"/>
        <v/>
      </c>
      <c r="Y328" s="276" t="str">
        <f t="shared" si="132"/>
        <v/>
      </c>
      <c r="Z328" s="275"/>
      <c r="AA328" s="184"/>
      <c r="AB328" s="184"/>
      <c r="AC328" s="185" t="str">
        <f t="shared" si="133"/>
        <v/>
      </c>
      <c r="AD328" s="185" t="str">
        <f t="shared" si="134"/>
        <v/>
      </c>
      <c r="AE328" s="186"/>
      <c r="AF328" s="187" t="str">
        <f t="shared" si="135"/>
        <v/>
      </c>
      <c r="AG328" s="182"/>
      <c r="AH328" s="184"/>
      <c r="AI328" s="184"/>
      <c r="AJ328" s="182"/>
      <c r="AK328" s="188" t="str">
        <f t="shared" si="136"/>
        <v/>
      </c>
      <c r="AL328" s="188" t="str">
        <f t="shared" si="137"/>
        <v/>
      </c>
      <c r="AM328" s="188" t="str">
        <f t="shared" si="138"/>
        <v/>
      </c>
      <c r="AN328" s="359" t="str">
        <f>IF(Overview!$K$17='Internal Calcs'!$P$22,IF(AK328="","",AK328),IF(Overview!$K$17='Internal Calcs'!$P$23,IF(AK328="","",AK328),IF(ISNUMBER(A328),(IF(F328="Short",G328-H328,H328-G328)*AZ328-AX328),"")))</f>
        <v/>
      </c>
      <c r="AO328" s="401" t="str">
        <f>IF(Overview!$K$17='Internal Calcs'!$P$22,IF(AL328="","",AL328),IF(Overview!$K$17='Internal Calcs'!$P$23,IF(AL328="","",AL328),IF(ISNUMBER(A328),IF(AL328="",(IF(F328="Short",G328-H328,H328-G328)*AZ328-AX328),(IF(F328="Short",G328-J328,J328-G328)*AZ328-AX328)),"")))</f>
        <v/>
      </c>
      <c r="AP328" s="359" t="str">
        <f>IF(Overview!$K$17='Internal Calcs'!$P$22,"",IF(Overview!$K$17='Internal Calcs'!$P$23,IF(AM328="","",AM328),IF(ISNUMBER(A328),IF(AM328="",(IF(F328="Short",G328-H328,H328-G328)*AZ328-AX328),(IF(F328="Short",G328-L328,L328-G328)*AZ328-AX328)),"")))</f>
        <v/>
      </c>
      <c r="AQ328" s="188" t="str">
        <f t="shared" si="139"/>
        <v/>
      </c>
      <c r="AR328" s="188" t="str">
        <f t="shared" si="140"/>
        <v/>
      </c>
      <c r="AS328" s="188" t="str">
        <f t="shared" si="141"/>
        <v/>
      </c>
      <c r="AT328" s="188" t="str">
        <f>IF(ISNUMBER(A328),MAX($AS$2:AS328)-AS328,"")</f>
        <v/>
      </c>
      <c r="AU328" s="189" t="str">
        <f t="shared" si="142"/>
        <v/>
      </c>
      <c r="AV328" s="190" t="str">
        <f t="shared" si="143"/>
        <v/>
      </c>
      <c r="AW328" s="190" t="str">
        <f t="shared" si="144"/>
        <v/>
      </c>
      <c r="AX328" s="191" t="str">
        <f ca="1">IF(ISNUMBER($A328),INDIRECT(CONCATENATE("'Instrument List'!B",(MATCH(E328,'Instrument List'!A:A,0))-0)),"")</f>
        <v/>
      </c>
      <c r="AY328" s="191" t="str">
        <f ca="1">IF(ISNUMBER($A328),INDIRECT(CONCATENATE("'Instrument List'!D",(MATCH(E328,'Instrument List'!A:A,0))-0)),"")</f>
        <v/>
      </c>
      <c r="AZ328" s="191" t="str">
        <f ca="1">IF(ISNUMBER($A328),INDIRECT(CONCATENATE("'Instrument List'!C",(MATCH(E328,'Instrument List'!A:A,0))-0)),"")</f>
        <v/>
      </c>
      <c r="BA328" s="192" t="str">
        <f ca="1">IF(ISNUMBER(A328),INDIRECT(CONCATENATE("'Instrument List'!E",(MATCH(E328,'Instrument List'!A:A,0))-0)),"")</f>
        <v/>
      </c>
      <c r="BB328" s="193" t="str">
        <f t="shared" si="145"/>
        <v/>
      </c>
      <c r="BC328" s="193" t="str">
        <f t="shared" si="146"/>
        <v/>
      </c>
      <c r="BD328" s="193" t="str">
        <f ca="1">IF(ISNUMBER(A328),INDIRECT(CONCATENATE("'Instrument List'!F",(MATCH(E328,'Instrument List'!A:A,0))-0)),"")</f>
        <v/>
      </c>
    </row>
    <row r="329" spans="1:56">
      <c r="A329" s="220" t="str">
        <f t="shared" si="126"/>
        <v/>
      </c>
      <c r="B329" s="221"/>
      <c r="C329" s="222"/>
      <c r="D329" s="169"/>
      <c r="E329" s="169"/>
      <c r="F329" s="169"/>
      <c r="G329" s="202"/>
      <c r="H329" s="217"/>
      <c r="I329" s="212"/>
      <c r="J329" s="206"/>
      <c r="K329" s="212"/>
      <c r="L329" s="206"/>
      <c r="M329" s="212"/>
      <c r="N329" s="206"/>
      <c r="O329" s="170" t="str">
        <f t="shared" si="127"/>
        <v/>
      </c>
      <c r="P329" s="171"/>
      <c r="Q329" s="171"/>
      <c r="R329" s="171"/>
      <c r="S329" s="172" t="str">
        <f t="shared" si="128"/>
        <v/>
      </c>
      <c r="T329" s="172" t="str">
        <f t="shared" si="129"/>
        <v/>
      </c>
      <c r="U329" s="171"/>
      <c r="V329" s="171"/>
      <c r="W329" s="173" t="str">
        <f t="shared" si="130"/>
        <v/>
      </c>
      <c r="X329" s="173" t="str">
        <f t="shared" si="131"/>
        <v/>
      </c>
      <c r="Y329" s="173" t="str">
        <f t="shared" si="132"/>
        <v/>
      </c>
      <c r="Z329" s="171"/>
      <c r="AA329" s="171"/>
      <c r="AB329" s="171"/>
      <c r="AC329" s="172" t="str">
        <f t="shared" si="133"/>
        <v/>
      </c>
      <c r="AD329" s="172" t="str">
        <f t="shared" si="134"/>
        <v/>
      </c>
      <c r="AE329" s="174"/>
      <c r="AF329" s="175" t="str">
        <f t="shared" si="135"/>
        <v/>
      </c>
      <c r="AG329" s="169"/>
      <c r="AH329" s="171"/>
      <c r="AI329" s="171"/>
      <c r="AJ329" s="169"/>
      <c r="AK329" s="176" t="str">
        <f t="shared" si="136"/>
        <v/>
      </c>
      <c r="AL329" s="176" t="str">
        <f t="shared" si="137"/>
        <v/>
      </c>
      <c r="AM329" s="176" t="str">
        <f t="shared" si="138"/>
        <v/>
      </c>
      <c r="AN329" s="359" t="str">
        <f>IF(Overview!$K$17='Internal Calcs'!$P$22,IF(AK329="","",AK329),IF(Overview!$K$17='Internal Calcs'!$P$23,IF(AK329="","",AK329),IF(ISNUMBER(A329),(IF(F329="Short",G329-H329,H329-G329)*AZ329-AX329),"")))</f>
        <v/>
      </c>
      <c r="AO329" s="401" t="str">
        <f>IF(Overview!$K$17='Internal Calcs'!$P$22,IF(AL329="","",AL329),IF(Overview!$K$17='Internal Calcs'!$P$23,IF(AL329="","",AL329),IF(ISNUMBER(A329),IF(AL329="",(IF(F329="Short",G329-H329,H329-G329)*AZ329-AX329),(IF(F329="Short",G329-J329,J329-G329)*AZ329-AX329)),"")))</f>
        <v/>
      </c>
      <c r="AP329" s="359" t="str">
        <f>IF(Overview!$K$17='Internal Calcs'!$P$22,"",IF(Overview!$K$17='Internal Calcs'!$P$23,IF(AM329="","",AM329),IF(ISNUMBER(A329),IF(AM329="",(IF(F329="Short",G329-H329,H329-G329)*AZ329-AX329),(IF(F329="Short",G329-L329,L329-G329)*AZ329-AX329)),"")))</f>
        <v/>
      </c>
      <c r="AQ329" s="176" t="str">
        <f t="shared" si="139"/>
        <v/>
      </c>
      <c r="AR329" s="176" t="str">
        <f t="shared" si="140"/>
        <v/>
      </c>
      <c r="AS329" s="176" t="str">
        <f t="shared" si="141"/>
        <v/>
      </c>
      <c r="AT329" s="176" t="str">
        <f>IF(ISNUMBER(A329),MAX($AS$2:AS329)-AS329,"")</f>
        <v/>
      </c>
      <c r="AU329" s="177" t="str">
        <f t="shared" si="142"/>
        <v/>
      </c>
      <c r="AV329" s="178" t="str">
        <f t="shared" si="143"/>
        <v/>
      </c>
      <c r="AW329" s="178" t="str">
        <f t="shared" si="144"/>
        <v/>
      </c>
      <c r="AX329" s="179" t="str">
        <f ca="1">IF(ISNUMBER($A329),INDIRECT(CONCATENATE("'Instrument List'!B",(MATCH(E329,'Instrument List'!A:A,0))-0)),"")</f>
        <v/>
      </c>
      <c r="AY329" s="179" t="str">
        <f ca="1">IF(ISNUMBER($A329),INDIRECT(CONCATENATE("'Instrument List'!D",(MATCH(E329,'Instrument List'!A:A,0))-0)),"")</f>
        <v/>
      </c>
      <c r="AZ329" s="179" t="str">
        <f ca="1">IF(ISNUMBER($A329),INDIRECT(CONCATENATE("'Instrument List'!C",(MATCH(E329,'Instrument List'!A:A,0))-0)),"")</f>
        <v/>
      </c>
      <c r="BA329" s="180" t="str">
        <f ca="1">IF(ISNUMBER(A329),INDIRECT(CONCATENATE("'Instrument List'!E",(MATCH(E329,'Instrument List'!A:A,0))-0)),"")</f>
        <v/>
      </c>
      <c r="BB329" s="181" t="str">
        <f t="shared" si="145"/>
        <v/>
      </c>
      <c r="BC329" s="181" t="str">
        <f t="shared" si="146"/>
        <v/>
      </c>
      <c r="BD329" s="181" t="str">
        <f ca="1">IF(ISNUMBER(A329),INDIRECT(CONCATENATE("'Instrument List'!F",(MATCH(E329,'Instrument List'!A:A,0))-0)),"")</f>
        <v/>
      </c>
    </row>
    <row r="330" spans="1:56">
      <c r="A330" s="223" t="str">
        <f t="shared" si="126"/>
        <v/>
      </c>
      <c r="B330" s="224"/>
      <c r="C330" s="225"/>
      <c r="D330" s="182"/>
      <c r="E330" s="182"/>
      <c r="F330" s="182"/>
      <c r="G330" s="203"/>
      <c r="H330" s="218"/>
      <c r="I330" s="213"/>
      <c r="J330" s="207"/>
      <c r="K330" s="213"/>
      <c r="L330" s="207"/>
      <c r="M330" s="213"/>
      <c r="N330" s="207"/>
      <c r="O330" s="183" t="str">
        <f t="shared" si="127"/>
        <v/>
      </c>
      <c r="P330" s="184"/>
      <c r="Q330" s="184"/>
      <c r="R330" s="275"/>
      <c r="S330" s="185" t="str">
        <f t="shared" si="128"/>
        <v/>
      </c>
      <c r="T330" s="185" t="str">
        <f t="shared" si="129"/>
        <v/>
      </c>
      <c r="U330" s="275"/>
      <c r="V330" s="275"/>
      <c r="W330" s="276" t="str">
        <f t="shared" si="130"/>
        <v/>
      </c>
      <c r="X330" s="276" t="str">
        <f t="shared" si="131"/>
        <v/>
      </c>
      <c r="Y330" s="276" t="str">
        <f t="shared" si="132"/>
        <v/>
      </c>
      <c r="Z330" s="275"/>
      <c r="AA330" s="184"/>
      <c r="AB330" s="184"/>
      <c r="AC330" s="185" t="str">
        <f t="shared" si="133"/>
        <v/>
      </c>
      <c r="AD330" s="185" t="str">
        <f t="shared" si="134"/>
        <v/>
      </c>
      <c r="AE330" s="186"/>
      <c r="AF330" s="187" t="str">
        <f t="shared" si="135"/>
        <v/>
      </c>
      <c r="AG330" s="182"/>
      <c r="AH330" s="184"/>
      <c r="AI330" s="184"/>
      <c r="AJ330" s="182"/>
      <c r="AK330" s="188" t="str">
        <f t="shared" si="136"/>
        <v/>
      </c>
      <c r="AL330" s="188" t="str">
        <f t="shared" si="137"/>
        <v/>
      </c>
      <c r="AM330" s="188" t="str">
        <f t="shared" si="138"/>
        <v/>
      </c>
      <c r="AN330" s="359" t="str">
        <f>IF(Overview!$K$17='Internal Calcs'!$P$22,IF(AK330="","",AK330),IF(Overview!$K$17='Internal Calcs'!$P$23,IF(AK330="","",AK330),IF(ISNUMBER(A330),(IF(F330="Short",G330-H330,H330-G330)*AZ330-AX330),"")))</f>
        <v/>
      </c>
      <c r="AO330" s="401" t="str">
        <f>IF(Overview!$K$17='Internal Calcs'!$P$22,IF(AL330="","",AL330),IF(Overview!$K$17='Internal Calcs'!$P$23,IF(AL330="","",AL330),IF(ISNUMBER(A330),IF(AL330="",(IF(F330="Short",G330-H330,H330-G330)*AZ330-AX330),(IF(F330="Short",G330-J330,J330-G330)*AZ330-AX330)),"")))</f>
        <v/>
      </c>
      <c r="AP330" s="359" t="str">
        <f>IF(Overview!$K$17='Internal Calcs'!$P$22,"",IF(Overview!$K$17='Internal Calcs'!$P$23,IF(AM330="","",AM330),IF(ISNUMBER(A330),IF(AM330="",(IF(F330="Short",G330-H330,H330-G330)*AZ330-AX330),(IF(F330="Short",G330-L330,L330-G330)*AZ330-AX330)),"")))</f>
        <v/>
      </c>
      <c r="AQ330" s="188" t="str">
        <f t="shared" si="139"/>
        <v/>
      </c>
      <c r="AR330" s="188" t="str">
        <f t="shared" si="140"/>
        <v/>
      </c>
      <c r="AS330" s="188" t="str">
        <f t="shared" si="141"/>
        <v/>
      </c>
      <c r="AT330" s="188" t="str">
        <f>IF(ISNUMBER(A330),MAX($AS$2:AS330)-AS330,"")</f>
        <v/>
      </c>
      <c r="AU330" s="189" t="str">
        <f t="shared" si="142"/>
        <v/>
      </c>
      <c r="AV330" s="190" t="str">
        <f t="shared" si="143"/>
        <v/>
      </c>
      <c r="AW330" s="190" t="str">
        <f t="shared" si="144"/>
        <v/>
      </c>
      <c r="AX330" s="191" t="str">
        <f ca="1">IF(ISNUMBER($A330),INDIRECT(CONCATENATE("'Instrument List'!B",(MATCH(E330,'Instrument List'!A:A,0))-0)),"")</f>
        <v/>
      </c>
      <c r="AY330" s="191" t="str">
        <f ca="1">IF(ISNUMBER($A330),INDIRECT(CONCATENATE("'Instrument List'!D",(MATCH(E330,'Instrument List'!A:A,0))-0)),"")</f>
        <v/>
      </c>
      <c r="AZ330" s="191" t="str">
        <f ca="1">IF(ISNUMBER($A330),INDIRECT(CONCATENATE("'Instrument List'!C",(MATCH(E330,'Instrument List'!A:A,0))-0)),"")</f>
        <v/>
      </c>
      <c r="BA330" s="192" t="str">
        <f ca="1">IF(ISNUMBER(A330),INDIRECT(CONCATENATE("'Instrument List'!E",(MATCH(E330,'Instrument List'!A:A,0))-0)),"")</f>
        <v/>
      </c>
      <c r="BB330" s="193" t="str">
        <f t="shared" si="145"/>
        <v/>
      </c>
      <c r="BC330" s="193" t="str">
        <f t="shared" si="146"/>
        <v/>
      </c>
      <c r="BD330" s="193" t="str">
        <f ca="1">IF(ISNUMBER(A330),INDIRECT(CONCATENATE("'Instrument List'!F",(MATCH(E330,'Instrument List'!A:A,0))-0)),"")</f>
        <v/>
      </c>
    </row>
    <row r="331" spans="1:56">
      <c r="A331" s="220" t="str">
        <f t="shared" ref="A331:A394" si="147">IF(B331&gt;0,A330+1,"")</f>
        <v/>
      </c>
      <c r="B331" s="221"/>
      <c r="C331" s="222"/>
      <c r="D331" s="169"/>
      <c r="E331" s="169"/>
      <c r="F331" s="169"/>
      <c r="G331" s="202"/>
      <c r="H331" s="217"/>
      <c r="I331" s="212"/>
      <c r="J331" s="206"/>
      <c r="K331" s="212"/>
      <c r="L331" s="206"/>
      <c r="M331" s="212"/>
      <c r="N331" s="206"/>
      <c r="O331" s="170" t="str">
        <f t="shared" ref="O331:O394" si="148">IF(ISNUMBER(A331),IF(N331&gt;G331,1,-1),"")</f>
        <v/>
      </c>
      <c r="P331" s="171"/>
      <c r="Q331" s="171"/>
      <c r="R331" s="171"/>
      <c r="S331" s="172" t="str">
        <f t="shared" ref="S331:S394" si="149">IF(ISNUMBER(A331),IF(Q331="",P331,Q331),"")</f>
        <v/>
      </c>
      <c r="T331" s="172" t="str">
        <f t="shared" ref="T331:T394" si="150">IF(ISNUMBER(A331),IF(R331="",P331,R331),"")</f>
        <v/>
      </c>
      <c r="U331" s="171"/>
      <c r="V331" s="171"/>
      <c r="W331" s="173" t="str">
        <f t="shared" ref="W331:W394" si="151">IF(ISNUMBER(U331),IF(IF(F331="Short",G331-H331,H331-G331)*(AZ331/AY331)/U331&gt;0,IF(F331="Short",G331-H331,H331-G331)*(AZ331/AY331)/U331,0),"")</f>
        <v/>
      </c>
      <c r="X331" s="173" t="str">
        <f t="shared" ref="X331:X394" si="152">IF(ISNUMBER(U331),IF(ISNUMBER(J331),IF(IF(F331="Short",G331-J331,J331-G331)*(AZ331/AY331)/U331&gt;0,IF(F331="Short",G331-J331,J331-G331)*(AZ331/AY331)/U331,0),""),"")</f>
        <v/>
      </c>
      <c r="Y331" s="173" t="str">
        <f t="shared" ref="Y331:Y394" si="153">IF(ISNUMBER(L331),IF(ISNUMBER(L331),IF(IF(F331="Short",G331-L331,L331-G331)*(AZ331/AY331)/U331&gt;0,IF(F331="Short",G331-L331,L331-G331)*(AZ331/AY331)/U331,0),""),"")</f>
        <v/>
      </c>
      <c r="Z331" s="171"/>
      <c r="AA331" s="171"/>
      <c r="AB331" s="171"/>
      <c r="AC331" s="172" t="str">
        <f t="shared" ref="AC331:AC394" si="154">IF(ISNUMBER(A331),IF(AA331="",Z331,AA331),"")</f>
        <v/>
      </c>
      <c r="AD331" s="172" t="str">
        <f t="shared" ref="AD331:AD394" si="155">IF(ISNUMBER(A331),IF(AB331="",IF(AA331="",Z331,AA331),AB331),"")</f>
        <v/>
      </c>
      <c r="AE331" s="174"/>
      <c r="AF331" s="175" t="str">
        <f t="shared" ref="AF331:AF394" si="156">IF(ISNUMBER(A331),((AE331*AY331*AV331)+AX331)/AS331,"")</f>
        <v/>
      </c>
      <c r="AG331" s="169"/>
      <c r="AH331" s="171"/>
      <c r="AI331" s="171"/>
      <c r="AJ331" s="169"/>
      <c r="AK331" s="176" t="str">
        <f t="shared" ref="AK331:AK394" si="157">IF(ISNUMBER(A331),(IF(F331="Short",G331-H331,H331-G331)*AZ331-AX331)*I331,"")</f>
        <v/>
      </c>
      <c r="AL331" s="176" t="str">
        <f t="shared" ref="AL331:AL394" si="158">IF(ISNUMBER(J331),(IF(F331="Short",G331-J331,J331-G331)*AZ331-AX331)*K331,"")</f>
        <v/>
      </c>
      <c r="AM331" s="176" t="str">
        <f t="shared" ref="AM331:AM394" si="159">IF(ISNUMBER(L331),(IF(F331="Short",G331-L331,L331-G331)*AZ331-AX331)*M331,"")</f>
        <v/>
      </c>
      <c r="AN331" s="359" t="str">
        <f>IF(Overview!$K$17='Internal Calcs'!$P$22,IF(AK331="","",AK331),IF(Overview!$K$17='Internal Calcs'!$P$23,IF(AK331="","",AK331),IF(ISNUMBER(A331),(IF(F331="Short",G331-H331,H331-G331)*AZ331-AX331),"")))</f>
        <v/>
      </c>
      <c r="AO331" s="401" t="str">
        <f>IF(Overview!$K$17='Internal Calcs'!$P$22,IF(AL331="","",AL331),IF(Overview!$K$17='Internal Calcs'!$P$23,IF(AL331="","",AL331),IF(ISNUMBER(A331),IF(AL331="",(IF(F331="Short",G331-H331,H331-G331)*AZ331-AX331),(IF(F331="Short",G331-J331,J331-G331)*AZ331-AX331)),"")))</f>
        <v/>
      </c>
      <c r="AP331" s="359" t="str">
        <f>IF(Overview!$K$17='Internal Calcs'!$P$22,"",IF(Overview!$K$17='Internal Calcs'!$P$23,IF(AM331="","",AM331),IF(ISNUMBER(A331),IF(AM331="",(IF(F331="Short",G331-H331,H331-G331)*AZ331-AX331),(IF(F331="Short",G331-L331,L331-G331)*AZ331-AX331)),"")))</f>
        <v/>
      </c>
      <c r="AQ331" s="176" t="str">
        <f t="shared" ref="AQ331:AQ394" si="160">IF(ISNUMBER(A331),SUM(AK331:AM331),"")</f>
        <v/>
      </c>
      <c r="AR331" s="176" t="str">
        <f t="shared" ref="AR331:AR394" si="161">IF(ISNUMBER(A331),IF(AQ331&gt;0,"Winning","Losing"),"")</f>
        <v/>
      </c>
      <c r="AS331" s="176" t="str">
        <f t="shared" ref="AS331:AS394" si="162">IF(ISNUMBER(A331),AS330+AQ331,"")</f>
        <v/>
      </c>
      <c r="AT331" s="176" t="str">
        <f>IF(ISNUMBER(A331),MAX($AS$2:AS331)-AS331,"")</f>
        <v/>
      </c>
      <c r="AU331" s="177" t="str">
        <f t="shared" ref="AU331:AU394" si="163">IF(ISNUMBER(A331),AQ331/AS331,"")</f>
        <v/>
      </c>
      <c r="AV331" s="178" t="str">
        <f t="shared" ref="AV331:AV394" si="164">IF(ISNUMBER(A331),I331+K331+M331,"")</f>
        <v/>
      </c>
      <c r="AW331" s="178" t="str">
        <f t="shared" ref="AW331:AW394" si="165">IF(ISNUMBER(A331),ROUNDDOWN(C331/100,0),"")</f>
        <v/>
      </c>
      <c r="AX331" s="179" t="str">
        <f ca="1">IF(ISNUMBER($A331),INDIRECT(CONCATENATE("'Instrument List'!B",(MATCH(E331,'Instrument List'!A:A,0))-0)),"")</f>
        <v/>
      </c>
      <c r="AY331" s="179" t="str">
        <f ca="1">IF(ISNUMBER($A331),INDIRECT(CONCATENATE("'Instrument List'!D",(MATCH(E331,'Instrument List'!A:A,0))-0)),"")</f>
        <v/>
      </c>
      <c r="AZ331" s="179" t="str">
        <f ca="1">IF(ISNUMBER($A331),INDIRECT(CONCATENATE("'Instrument List'!C",(MATCH(E331,'Instrument List'!A:A,0))-0)),"")</f>
        <v/>
      </c>
      <c r="BA331" s="180" t="str">
        <f ca="1">IF(ISNUMBER(A331),INDIRECT(CONCATENATE("'Instrument List'!E",(MATCH(E331,'Instrument List'!A:A,0))-0)),"")</f>
        <v/>
      </c>
      <c r="BB331" s="181" t="str">
        <f t="shared" ref="BB331:BB394" si="166">IF(ISNUMBER(A331),AQ331/AY331,"")</f>
        <v/>
      </c>
      <c r="BC331" s="181" t="str">
        <f t="shared" ref="BC331:BC394" si="167">IF(ISNUMBER(A331),(AQ331/AY331)/(I331+K331+M331),"")</f>
        <v/>
      </c>
      <c r="BD331" s="181" t="str">
        <f ca="1">IF(ISNUMBER(A331),INDIRECT(CONCATENATE("'Instrument List'!F",(MATCH(E331,'Instrument List'!A:A,0))-0)),"")</f>
        <v/>
      </c>
    </row>
    <row r="332" spans="1:56">
      <c r="A332" s="223" t="str">
        <f t="shared" si="147"/>
        <v/>
      </c>
      <c r="B332" s="224"/>
      <c r="C332" s="225"/>
      <c r="D332" s="182"/>
      <c r="E332" s="182"/>
      <c r="F332" s="182"/>
      <c r="G332" s="203"/>
      <c r="H332" s="218"/>
      <c r="I332" s="213"/>
      <c r="J332" s="207"/>
      <c r="K332" s="213"/>
      <c r="L332" s="207"/>
      <c r="M332" s="213"/>
      <c r="N332" s="207"/>
      <c r="O332" s="183" t="str">
        <f t="shared" si="148"/>
        <v/>
      </c>
      <c r="P332" s="184"/>
      <c r="Q332" s="184"/>
      <c r="R332" s="275"/>
      <c r="S332" s="185" t="str">
        <f t="shared" si="149"/>
        <v/>
      </c>
      <c r="T332" s="185" t="str">
        <f t="shared" si="150"/>
        <v/>
      </c>
      <c r="U332" s="275"/>
      <c r="V332" s="275"/>
      <c r="W332" s="276" t="str">
        <f t="shared" si="151"/>
        <v/>
      </c>
      <c r="X332" s="276" t="str">
        <f t="shared" si="152"/>
        <v/>
      </c>
      <c r="Y332" s="276" t="str">
        <f t="shared" si="153"/>
        <v/>
      </c>
      <c r="Z332" s="275"/>
      <c r="AA332" s="184"/>
      <c r="AB332" s="184"/>
      <c r="AC332" s="185" t="str">
        <f t="shared" si="154"/>
        <v/>
      </c>
      <c r="AD332" s="185" t="str">
        <f t="shared" si="155"/>
        <v/>
      </c>
      <c r="AE332" s="186"/>
      <c r="AF332" s="187" t="str">
        <f t="shared" si="156"/>
        <v/>
      </c>
      <c r="AG332" s="182"/>
      <c r="AH332" s="184"/>
      <c r="AI332" s="184"/>
      <c r="AJ332" s="182"/>
      <c r="AK332" s="188" t="str">
        <f t="shared" si="157"/>
        <v/>
      </c>
      <c r="AL332" s="188" t="str">
        <f t="shared" si="158"/>
        <v/>
      </c>
      <c r="AM332" s="188" t="str">
        <f t="shared" si="159"/>
        <v/>
      </c>
      <c r="AN332" s="359" t="str">
        <f>IF(Overview!$K$17='Internal Calcs'!$P$22,IF(AK332="","",AK332),IF(Overview!$K$17='Internal Calcs'!$P$23,IF(AK332="","",AK332),IF(ISNUMBER(A332),(IF(F332="Short",G332-H332,H332-G332)*AZ332-AX332),"")))</f>
        <v/>
      </c>
      <c r="AO332" s="401" t="str">
        <f>IF(Overview!$K$17='Internal Calcs'!$P$22,IF(AL332="","",AL332),IF(Overview!$K$17='Internal Calcs'!$P$23,IF(AL332="","",AL332),IF(ISNUMBER(A332),IF(AL332="",(IF(F332="Short",G332-H332,H332-G332)*AZ332-AX332),(IF(F332="Short",G332-J332,J332-G332)*AZ332-AX332)),"")))</f>
        <v/>
      </c>
      <c r="AP332" s="359" t="str">
        <f>IF(Overview!$K$17='Internal Calcs'!$P$22,"",IF(Overview!$K$17='Internal Calcs'!$P$23,IF(AM332="","",AM332),IF(ISNUMBER(A332),IF(AM332="",(IF(F332="Short",G332-H332,H332-G332)*AZ332-AX332),(IF(F332="Short",G332-L332,L332-G332)*AZ332-AX332)),"")))</f>
        <v/>
      </c>
      <c r="AQ332" s="188" t="str">
        <f t="shared" si="160"/>
        <v/>
      </c>
      <c r="AR332" s="188" t="str">
        <f t="shared" si="161"/>
        <v/>
      </c>
      <c r="AS332" s="188" t="str">
        <f t="shared" si="162"/>
        <v/>
      </c>
      <c r="AT332" s="188" t="str">
        <f>IF(ISNUMBER(A332),MAX($AS$2:AS332)-AS332,"")</f>
        <v/>
      </c>
      <c r="AU332" s="189" t="str">
        <f t="shared" si="163"/>
        <v/>
      </c>
      <c r="AV332" s="190" t="str">
        <f t="shared" si="164"/>
        <v/>
      </c>
      <c r="AW332" s="190" t="str">
        <f t="shared" si="165"/>
        <v/>
      </c>
      <c r="AX332" s="191" t="str">
        <f ca="1">IF(ISNUMBER($A332),INDIRECT(CONCATENATE("'Instrument List'!B",(MATCH(E332,'Instrument List'!A:A,0))-0)),"")</f>
        <v/>
      </c>
      <c r="AY332" s="191" t="str">
        <f ca="1">IF(ISNUMBER($A332),INDIRECT(CONCATENATE("'Instrument List'!D",(MATCH(E332,'Instrument List'!A:A,0))-0)),"")</f>
        <v/>
      </c>
      <c r="AZ332" s="191" t="str">
        <f ca="1">IF(ISNUMBER($A332),INDIRECT(CONCATENATE("'Instrument List'!C",(MATCH(E332,'Instrument List'!A:A,0))-0)),"")</f>
        <v/>
      </c>
      <c r="BA332" s="192" t="str">
        <f ca="1">IF(ISNUMBER(A332),INDIRECT(CONCATENATE("'Instrument List'!E",(MATCH(E332,'Instrument List'!A:A,0))-0)),"")</f>
        <v/>
      </c>
      <c r="BB332" s="193" t="str">
        <f t="shared" si="166"/>
        <v/>
      </c>
      <c r="BC332" s="193" t="str">
        <f t="shared" si="167"/>
        <v/>
      </c>
      <c r="BD332" s="193" t="str">
        <f ca="1">IF(ISNUMBER(A332),INDIRECT(CONCATENATE("'Instrument List'!F",(MATCH(E332,'Instrument List'!A:A,0))-0)),"")</f>
        <v/>
      </c>
    </row>
    <row r="333" spans="1:56">
      <c r="A333" s="220" t="str">
        <f t="shared" si="147"/>
        <v/>
      </c>
      <c r="B333" s="221"/>
      <c r="C333" s="222"/>
      <c r="D333" s="169"/>
      <c r="E333" s="169"/>
      <c r="F333" s="169"/>
      <c r="G333" s="202"/>
      <c r="H333" s="217"/>
      <c r="I333" s="212"/>
      <c r="J333" s="206"/>
      <c r="K333" s="212"/>
      <c r="L333" s="206"/>
      <c r="M333" s="212"/>
      <c r="N333" s="206"/>
      <c r="O333" s="170" t="str">
        <f t="shared" si="148"/>
        <v/>
      </c>
      <c r="P333" s="171"/>
      <c r="Q333" s="171"/>
      <c r="R333" s="171"/>
      <c r="S333" s="172" t="str">
        <f t="shared" si="149"/>
        <v/>
      </c>
      <c r="T333" s="172" t="str">
        <f t="shared" si="150"/>
        <v/>
      </c>
      <c r="U333" s="171"/>
      <c r="V333" s="171"/>
      <c r="W333" s="173" t="str">
        <f t="shared" si="151"/>
        <v/>
      </c>
      <c r="X333" s="173" t="str">
        <f t="shared" si="152"/>
        <v/>
      </c>
      <c r="Y333" s="173" t="str">
        <f t="shared" si="153"/>
        <v/>
      </c>
      <c r="Z333" s="171"/>
      <c r="AA333" s="171"/>
      <c r="AB333" s="171"/>
      <c r="AC333" s="172" t="str">
        <f t="shared" si="154"/>
        <v/>
      </c>
      <c r="AD333" s="172" t="str">
        <f t="shared" si="155"/>
        <v/>
      </c>
      <c r="AE333" s="174"/>
      <c r="AF333" s="175" t="str">
        <f t="shared" si="156"/>
        <v/>
      </c>
      <c r="AG333" s="169"/>
      <c r="AH333" s="171"/>
      <c r="AI333" s="171"/>
      <c r="AJ333" s="169"/>
      <c r="AK333" s="176" t="str">
        <f t="shared" si="157"/>
        <v/>
      </c>
      <c r="AL333" s="176" t="str">
        <f t="shared" si="158"/>
        <v/>
      </c>
      <c r="AM333" s="176" t="str">
        <f t="shared" si="159"/>
        <v/>
      </c>
      <c r="AN333" s="359" t="str">
        <f>IF(Overview!$K$17='Internal Calcs'!$P$22,IF(AK333="","",AK333),IF(Overview!$K$17='Internal Calcs'!$P$23,IF(AK333="","",AK333),IF(ISNUMBER(A333),(IF(F333="Short",G333-H333,H333-G333)*AZ333-AX333),"")))</f>
        <v/>
      </c>
      <c r="AO333" s="401" t="str">
        <f>IF(Overview!$K$17='Internal Calcs'!$P$22,IF(AL333="","",AL333),IF(Overview!$K$17='Internal Calcs'!$P$23,IF(AL333="","",AL333),IF(ISNUMBER(A333),IF(AL333="",(IF(F333="Short",G333-H333,H333-G333)*AZ333-AX333),(IF(F333="Short",G333-J333,J333-G333)*AZ333-AX333)),"")))</f>
        <v/>
      </c>
      <c r="AP333" s="359" t="str">
        <f>IF(Overview!$K$17='Internal Calcs'!$P$22,"",IF(Overview!$K$17='Internal Calcs'!$P$23,IF(AM333="","",AM333),IF(ISNUMBER(A333),IF(AM333="",(IF(F333="Short",G333-H333,H333-G333)*AZ333-AX333),(IF(F333="Short",G333-L333,L333-G333)*AZ333-AX333)),"")))</f>
        <v/>
      </c>
      <c r="AQ333" s="176" t="str">
        <f t="shared" si="160"/>
        <v/>
      </c>
      <c r="AR333" s="176" t="str">
        <f t="shared" si="161"/>
        <v/>
      </c>
      <c r="AS333" s="176" t="str">
        <f t="shared" si="162"/>
        <v/>
      </c>
      <c r="AT333" s="176" t="str">
        <f>IF(ISNUMBER(A333),MAX($AS$2:AS333)-AS333,"")</f>
        <v/>
      </c>
      <c r="AU333" s="177" t="str">
        <f t="shared" si="163"/>
        <v/>
      </c>
      <c r="AV333" s="178" t="str">
        <f t="shared" si="164"/>
        <v/>
      </c>
      <c r="AW333" s="178" t="str">
        <f t="shared" si="165"/>
        <v/>
      </c>
      <c r="AX333" s="179" t="str">
        <f ca="1">IF(ISNUMBER($A333),INDIRECT(CONCATENATE("'Instrument List'!B",(MATCH(E333,'Instrument List'!A:A,0))-0)),"")</f>
        <v/>
      </c>
      <c r="AY333" s="179" t="str">
        <f ca="1">IF(ISNUMBER($A333),INDIRECT(CONCATENATE("'Instrument List'!D",(MATCH(E333,'Instrument List'!A:A,0))-0)),"")</f>
        <v/>
      </c>
      <c r="AZ333" s="179" t="str">
        <f ca="1">IF(ISNUMBER($A333),INDIRECT(CONCATENATE("'Instrument List'!C",(MATCH(E333,'Instrument List'!A:A,0))-0)),"")</f>
        <v/>
      </c>
      <c r="BA333" s="180" t="str">
        <f ca="1">IF(ISNUMBER(A333),INDIRECT(CONCATENATE("'Instrument List'!E",(MATCH(E333,'Instrument List'!A:A,0))-0)),"")</f>
        <v/>
      </c>
      <c r="BB333" s="181" t="str">
        <f t="shared" si="166"/>
        <v/>
      </c>
      <c r="BC333" s="181" t="str">
        <f t="shared" si="167"/>
        <v/>
      </c>
      <c r="BD333" s="181" t="str">
        <f ca="1">IF(ISNUMBER(A333),INDIRECT(CONCATENATE("'Instrument List'!F",(MATCH(E333,'Instrument List'!A:A,0))-0)),"")</f>
        <v/>
      </c>
    </row>
    <row r="334" spans="1:56">
      <c r="A334" s="223" t="str">
        <f t="shared" si="147"/>
        <v/>
      </c>
      <c r="B334" s="224"/>
      <c r="C334" s="225"/>
      <c r="D334" s="182"/>
      <c r="E334" s="182"/>
      <c r="F334" s="182"/>
      <c r="G334" s="203"/>
      <c r="H334" s="218"/>
      <c r="I334" s="213"/>
      <c r="J334" s="207"/>
      <c r="K334" s="213"/>
      <c r="L334" s="207"/>
      <c r="M334" s="213"/>
      <c r="N334" s="207"/>
      <c r="O334" s="183" t="str">
        <f t="shared" si="148"/>
        <v/>
      </c>
      <c r="P334" s="184"/>
      <c r="Q334" s="184"/>
      <c r="R334" s="275"/>
      <c r="S334" s="185" t="str">
        <f t="shared" si="149"/>
        <v/>
      </c>
      <c r="T334" s="185" t="str">
        <f t="shared" si="150"/>
        <v/>
      </c>
      <c r="U334" s="275"/>
      <c r="V334" s="275"/>
      <c r="W334" s="276" t="str">
        <f t="shared" si="151"/>
        <v/>
      </c>
      <c r="X334" s="276" t="str">
        <f t="shared" si="152"/>
        <v/>
      </c>
      <c r="Y334" s="276" t="str">
        <f t="shared" si="153"/>
        <v/>
      </c>
      <c r="Z334" s="275"/>
      <c r="AA334" s="184"/>
      <c r="AB334" s="184"/>
      <c r="AC334" s="185" t="str">
        <f t="shared" si="154"/>
        <v/>
      </c>
      <c r="AD334" s="185" t="str">
        <f t="shared" si="155"/>
        <v/>
      </c>
      <c r="AE334" s="186"/>
      <c r="AF334" s="187" t="str">
        <f t="shared" si="156"/>
        <v/>
      </c>
      <c r="AG334" s="182"/>
      <c r="AH334" s="184"/>
      <c r="AI334" s="184"/>
      <c r="AJ334" s="182"/>
      <c r="AK334" s="188" t="str">
        <f t="shared" si="157"/>
        <v/>
      </c>
      <c r="AL334" s="188" t="str">
        <f t="shared" si="158"/>
        <v/>
      </c>
      <c r="AM334" s="188" t="str">
        <f t="shared" si="159"/>
        <v/>
      </c>
      <c r="AN334" s="359" t="str">
        <f>IF(Overview!$K$17='Internal Calcs'!$P$22,IF(AK334="","",AK334),IF(Overview!$K$17='Internal Calcs'!$P$23,IF(AK334="","",AK334),IF(ISNUMBER(A334),(IF(F334="Short",G334-H334,H334-G334)*AZ334-AX334),"")))</f>
        <v/>
      </c>
      <c r="AO334" s="401" t="str">
        <f>IF(Overview!$K$17='Internal Calcs'!$P$22,IF(AL334="","",AL334),IF(Overview!$K$17='Internal Calcs'!$P$23,IF(AL334="","",AL334),IF(ISNUMBER(A334),IF(AL334="",(IF(F334="Short",G334-H334,H334-G334)*AZ334-AX334),(IF(F334="Short",G334-J334,J334-G334)*AZ334-AX334)),"")))</f>
        <v/>
      </c>
      <c r="AP334" s="359" t="str">
        <f>IF(Overview!$K$17='Internal Calcs'!$P$22,"",IF(Overview!$K$17='Internal Calcs'!$P$23,IF(AM334="","",AM334),IF(ISNUMBER(A334),IF(AM334="",(IF(F334="Short",G334-H334,H334-G334)*AZ334-AX334),(IF(F334="Short",G334-L334,L334-G334)*AZ334-AX334)),"")))</f>
        <v/>
      </c>
      <c r="AQ334" s="188" t="str">
        <f t="shared" si="160"/>
        <v/>
      </c>
      <c r="AR334" s="188" t="str">
        <f t="shared" si="161"/>
        <v/>
      </c>
      <c r="AS334" s="188" t="str">
        <f t="shared" si="162"/>
        <v/>
      </c>
      <c r="AT334" s="188" t="str">
        <f>IF(ISNUMBER(A334),MAX($AS$2:AS334)-AS334,"")</f>
        <v/>
      </c>
      <c r="AU334" s="189" t="str">
        <f t="shared" si="163"/>
        <v/>
      </c>
      <c r="AV334" s="190" t="str">
        <f t="shared" si="164"/>
        <v/>
      </c>
      <c r="AW334" s="190" t="str">
        <f t="shared" si="165"/>
        <v/>
      </c>
      <c r="AX334" s="191" t="str">
        <f ca="1">IF(ISNUMBER($A334),INDIRECT(CONCATENATE("'Instrument List'!B",(MATCH(E334,'Instrument List'!A:A,0))-0)),"")</f>
        <v/>
      </c>
      <c r="AY334" s="191" t="str">
        <f ca="1">IF(ISNUMBER($A334),INDIRECT(CONCATENATE("'Instrument List'!D",(MATCH(E334,'Instrument List'!A:A,0))-0)),"")</f>
        <v/>
      </c>
      <c r="AZ334" s="191" t="str">
        <f ca="1">IF(ISNUMBER($A334),INDIRECT(CONCATENATE("'Instrument List'!C",(MATCH(E334,'Instrument List'!A:A,0))-0)),"")</f>
        <v/>
      </c>
      <c r="BA334" s="192" t="str">
        <f ca="1">IF(ISNUMBER(A334),INDIRECT(CONCATENATE("'Instrument List'!E",(MATCH(E334,'Instrument List'!A:A,0))-0)),"")</f>
        <v/>
      </c>
      <c r="BB334" s="193" t="str">
        <f t="shared" si="166"/>
        <v/>
      </c>
      <c r="BC334" s="193" t="str">
        <f t="shared" si="167"/>
        <v/>
      </c>
      <c r="BD334" s="193" t="str">
        <f ca="1">IF(ISNUMBER(A334),INDIRECT(CONCATENATE("'Instrument List'!F",(MATCH(E334,'Instrument List'!A:A,0))-0)),"")</f>
        <v/>
      </c>
    </row>
    <row r="335" spans="1:56">
      <c r="A335" s="220" t="str">
        <f t="shared" si="147"/>
        <v/>
      </c>
      <c r="B335" s="221"/>
      <c r="C335" s="222"/>
      <c r="D335" s="169"/>
      <c r="E335" s="169"/>
      <c r="F335" s="169"/>
      <c r="G335" s="202"/>
      <c r="H335" s="217"/>
      <c r="I335" s="212"/>
      <c r="J335" s="206"/>
      <c r="K335" s="212"/>
      <c r="L335" s="206"/>
      <c r="M335" s="212"/>
      <c r="N335" s="206"/>
      <c r="O335" s="170" t="str">
        <f t="shared" si="148"/>
        <v/>
      </c>
      <c r="P335" s="171"/>
      <c r="Q335" s="171"/>
      <c r="R335" s="171"/>
      <c r="S335" s="172" t="str">
        <f t="shared" si="149"/>
        <v/>
      </c>
      <c r="T335" s="172" t="str">
        <f t="shared" si="150"/>
        <v/>
      </c>
      <c r="U335" s="171"/>
      <c r="V335" s="171"/>
      <c r="W335" s="173" t="str">
        <f t="shared" si="151"/>
        <v/>
      </c>
      <c r="X335" s="173" t="str">
        <f t="shared" si="152"/>
        <v/>
      </c>
      <c r="Y335" s="173" t="str">
        <f t="shared" si="153"/>
        <v/>
      </c>
      <c r="Z335" s="171"/>
      <c r="AA335" s="171"/>
      <c r="AB335" s="171"/>
      <c r="AC335" s="172" t="str">
        <f t="shared" si="154"/>
        <v/>
      </c>
      <c r="AD335" s="172" t="str">
        <f t="shared" si="155"/>
        <v/>
      </c>
      <c r="AE335" s="174"/>
      <c r="AF335" s="175" t="str">
        <f t="shared" si="156"/>
        <v/>
      </c>
      <c r="AG335" s="169"/>
      <c r="AH335" s="171"/>
      <c r="AI335" s="171"/>
      <c r="AJ335" s="169"/>
      <c r="AK335" s="176" t="str">
        <f t="shared" si="157"/>
        <v/>
      </c>
      <c r="AL335" s="176" t="str">
        <f t="shared" si="158"/>
        <v/>
      </c>
      <c r="AM335" s="176" t="str">
        <f t="shared" si="159"/>
        <v/>
      </c>
      <c r="AN335" s="359" t="str">
        <f>IF(Overview!$K$17='Internal Calcs'!$P$22,IF(AK335="","",AK335),IF(Overview!$K$17='Internal Calcs'!$P$23,IF(AK335="","",AK335),IF(ISNUMBER(A335),(IF(F335="Short",G335-H335,H335-G335)*AZ335-AX335),"")))</f>
        <v/>
      </c>
      <c r="AO335" s="401" t="str">
        <f>IF(Overview!$K$17='Internal Calcs'!$P$22,IF(AL335="","",AL335),IF(Overview!$K$17='Internal Calcs'!$P$23,IF(AL335="","",AL335),IF(ISNUMBER(A335),IF(AL335="",(IF(F335="Short",G335-H335,H335-G335)*AZ335-AX335),(IF(F335="Short",G335-J335,J335-G335)*AZ335-AX335)),"")))</f>
        <v/>
      </c>
      <c r="AP335" s="359" t="str">
        <f>IF(Overview!$K$17='Internal Calcs'!$P$22,"",IF(Overview!$K$17='Internal Calcs'!$P$23,IF(AM335="","",AM335),IF(ISNUMBER(A335),IF(AM335="",(IF(F335="Short",G335-H335,H335-G335)*AZ335-AX335),(IF(F335="Short",G335-L335,L335-G335)*AZ335-AX335)),"")))</f>
        <v/>
      </c>
      <c r="AQ335" s="176" t="str">
        <f t="shared" si="160"/>
        <v/>
      </c>
      <c r="AR335" s="176" t="str">
        <f t="shared" si="161"/>
        <v/>
      </c>
      <c r="AS335" s="176" t="str">
        <f t="shared" si="162"/>
        <v/>
      </c>
      <c r="AT335" s="176" t="str">
        <f>IF(ISNUMBER(A335),MAX($AS$2:AS335)-AS335,"")</f>
        <v/>
      </c>
      <c r="AU335" s="177" t="str">
        <f t="shared" si="163"/>
        <v/>
      </c>
      <c r="AV335" s="178" t="str">
        <f t="shared" si="164"/>
        <v/>
      </c>
      <c r="AW335" s="178" t="str">
        <f t="shared" si="165"/>
        <v/>
      </c>
      <c r="AX335" s="179" t="str">
        <f ca="1">IF(ISNUMBER($A335),INDIRECT(CONCATENATE("'Instrument List'!B",(MATCH(E335,'Instrument List'!A:A,0))-0)),"")</f>
        <v/>
      </c>
      <c r="AY335" s="179" t="str">
        <f ca="1">IF(ISNUMBER($A335),INDIRECT(CONCATENATE("'Instrument List'!D",(MATCH(E335,'Instrument List'!A:A,0))-0)),"")</f>
        <v/>
      </c>
      <c r="AZ335" s="179" t="str">
        <f ca="1">IF(ISNUMBER($A335),INDIRECT(CONCATENATE("'Instrument List'!C",(MATCH(E335,'Instrument List'!A:A,0))-0)),"")</f>
        <v/>
      </c>
      <c r="BA335" s="180" t="str">
        <f ca="1">IF(ISNUMBER(A335),INDIRECT(CONCATENATE("'Instrument List'!E",(MATCH(E335,'Instrument List'!A:A,0))-0)),"")</f>
        <v/>
      </c>
      <c r="BB335" s="181" t="str">
        <f t="shared" si="166"/>
        <v/>
      </c>
      <c r="BC335" s="181" t="str">
        <f t="shared" si="167"/>
        <v/>
      </c>
      <c r="BD335" s="181" t="str">
        <f ca="1">IF(ISNUMBER(A335),INDIRECT(CONCATENATE("'Instrument List'!F",(MATCH(E335,'Instrument List'!A:A,0))-0)),"")</f>
        <v/>
      </c>
    </row>
    <row r="336" spans="1:56">
      <c r="A336" s="223" t="str">
        <f t="shared" si="147"/>
        <v/>
      </c>
      <c r="B336" s="224"/>
      <c r="C336" s="225"/>
      <c r="D336" s="182"/>
      <c r="E336" s="182"/>
      <c r="F336" s="182"/>
      <c r="G336" s="203"/>
      <c r="H336" s="218"/>
      <c r="I336" s="213"/>
      <c r="J336" s="207"/>
      <c r="K336" s="213"/>
      <c r="L336" s="207"/>
      <c r="M336" s="213"/>
      <c r="N336" s="207"/>
      <c r="O336" s="183" t="str">
        <f t="shared" si="148"/>
        <v/>
      </c>
      <c r="P336" s="184"/>
      <c r="Q336" s="184"/>
      <c r="R336" s="275"/>
      <c r="S336" s="185" t="str">
        <f t="shared" si="149"/>
        <v/>
      </c>
      <c r="T336" s="185" t="str">
        <f t="shared" si="150"/>
        <v/>
      </c>
      <c r="U336" s="275"/>
      <c r="V336" s="275"/>
      <c r="W336" s="276" t="str">
        <f t="shared" si="151"/>
        <v/>
      </c>
      <c r="X336" s="276" t="str">
        <f t="shared" si="152"/>
        <v/>
      </c>
      <c r="Y336" s="276" t="str">
        <f t="shared" si="153"/>
        <v/>
      </c>
      <c r="Z336" s="275"/>
      <c r="AA336" s="184"/>
      <c r="AB336" s="184"/>
      <c r="AC336" s="185" t="str">
        <f t="shared" si="154"/>
        <v/>
      </c>
      <c r="AD336" s="185" t="str">
        <f t="shared" si="155"/>
        <v/>
      </c>
      <c r="AE336" s="186"/>
      <c r="AF336" s="187" t="str">
        <f t="shared" si="156"/>
        <v/>
      </c>
      <c r="AG336" s="182"/>
      <c r="AH336" s="184"/>
      <c r="AI336" s="184"/>
      <c r="AJ336" s="182"/>
      <c r="AK336" s="188" t="str">
        <f t="shared" si="157"/>
        <v/>
      </c>
      <c r="AL336" s="188" t="str">
        <f t="shared" si="158"/>
        <v/>
      </c>
      <c r="AM336" s="188" t="str">
        <f t="shared" si="159"/>
        <v/>
      </c>
      <c r="AN336" s="359" t="str">
        <f>IF(Overview!$K$17='Internal Calcs'!$P$22,IF(AK336="","",AK336),IF(Overview!$K$17='Internal Calcs'!$P$23,IF(AK336="","",AK336),IF(ISNUMBER(A336),(IF(F336="Short",G336-H336,H336-G336)*AZ336-AX336),"")))</f>
        <v/>
      </c>
      <c r="AO336" s="401" t="str">
        <f>IF(Overview!$K$17='Internal Calcs'!$P$22,IF(AL336="","",AL336),IF(Overview!$K$17='Internal Calcs'!$P$23,IF(AL336="","",AL336),IF(ISNUMBER(A336),IF(AL336="",(IF(F336="Short",G336-H336,H336-G336)*AZ336-AX336),(IF(F336="Short",G336-J336,J336-G336)*AZ336-AX336)),"")))</f>
        <v/>
      </c>
      <c r="AP336" s="359" t="str">
        <f>IF(Overview!$K$17='Internal Calcs'!$P$22,"",IF(Overview!$K$17='Internal Calcs'!$P$23,IF(AM336="","",AM336),IF(ISNUMBER(A336),IF(AM336="",(IF(F336="Short",G336-H336,H336-G336)*AZ336-AX336),(IF(F336="Short",G336-L336,L336-G336)*AZ336-AX336)),"")))</f>
        <v/>
      </c>
      <c r="AQ336" s="188" t="str">
        <f t="shared" si="160"/>
        <v/>
      </c>
      <c r="AR336" s="188" t="str">
        <f t="shared" si="161"/>
        <v/>
      </c>
      <c r="AS336" s="188" t="str">
        <f t="shared" si="162"/>
        <v/>
      </c>
      <c r="AT336" s="188" t="str">
        <f>IF(ISNUMBER(A336),MAX($AS$2:AS336)-AS336,"")</f>
        <v/>
      </c>
      <c r="AU336" s="189" t="str">
        <f t="shared" si="163"/>
        <v/>
      </c>
      <c r="AV336" s="190" t="str">
        <f t="shared" si="164"/>
        <v/>
      </c>
      <c r="AW336" s="190" t="str">
        <f t="shared" si="165"/>
        <v/>
      </c>
      <c r="AX336" s="191" t="str">
        <f ca="1">IF(ISNUMBER($A336),INDIRECT(CONCATENATE("'Instrument List'!B",(MATCH(E336,'Instrument List'!A:A,0))-0)),"")</f>
        <v/>
      </c>
      <c r="AY336" s="191" t="str">
        <f ca="1">IF(ISNUMBER($A336),INDIRECT(CONCATENATE("'Instrument List'!D",(MATCH(E336,'Instrument List'!A:A,0))-0)),"")</f>
        <v/>
      </c>
      <c r="AZ336" s="191" t="str">
        <f ca="1">IF(ISNUMBER($A336),INDIRECT(CONCATENATE("'Instrument List'!C",(MATCH(E336,'Instrument List'!A:A,0))-0)),"")</f>
        <v/>
      </c>
      <c r="BA336" s="192" t="str">
        <f ca="1">IF(ISNUMBER(A336),INDIRECT(CONCATENATE("'Instrument List'!E",(MATCH(E336,'Instrument List'!A:A,0))-0)),"")</f>
        <v/>
      </c>
      <c r="BB336" s="193" t="str">
        <f t="shared" si="166"/>
        <v/>
      </c>
      <c r="BC336" s="193" t="str">
        <f t="shared" si="167"/>
        <v/>
      </c>
      <c r="BD336" s="193" t="str">
        <f ca="1">IF(ISNUMBER(A336),INDIRECT(CONCATENATE("'Instrument List'!F",(MATCH(E336,'Instrument List'!A:A,0))-0)),"")</f>
        <v/>
      </c>
    </row>
    <row r="337" spans="1:56">
      <c r="A337" s="220" t="str">
        <f t="shared" si="147"/>
        <v/>
      </c>
      <c r="B337" s="221"/>
      <c r="C337" s="222"/>
      <c r="D337" s="169"/>
      <c r="E337" s="169"/>
      <c r="F337" s="169"/>
      <c r="G337" s="202"/>
      <c r="H337" s="217"/>
      <c r="I337" s="212"/>
      <c r="J337" s="206"/>
      <c r="K337" s="212"/>
      <c r="L337" s="206"/>
      <c r="M337" s="212"/>
      <c r="N337" s="206"/>
      <c r="O337" s="170" t="str">
        <f t="shared" si="148"/>
        <v/>
      </c>
      <c r="P337" s="171"/>
      <c r="Q337" s="171"/>
      <c r="R337" s="171"/>
      <c r="S337" s="172" t="str">
        <f t="shared" si="149"/>
        <v/>
      </c>
      <c r="T337" s="172" t="str">
        <f t="shared" si="150"/>
        <v/>
      </c>
      <c r="U337" s="171"/>
      <c r="V337" s="171"/>
      <c r="W337" s="173" t="str">
        <f t="shared" si="151"/>
        <v/>
      </c>
      <c r="X337" s="173" t="str">
        <f t="shared" si="152"/>
        <v/>
      </c>
      <c r="Y337" s="173" t="str">
        <f t="shared" si="153"/>
        <v/>
      </c>
      <c r="Z337" s="171"/>
      <c r="AA337" s="171"/>
      <c r="AB337" s="171"/>
      <c r="AC337" s="172" t="str">
        <f t="shared" si="154"/>
        <v/>
      </c>
      <c r="AD337" s="172" t="str">
        <f t="shared" si="155"/>
        <v/>
      </c>
      <c r="AE337" s="174"/>
      <c r="AF337" s="175" t="str">
        <f t="shared" si="156"/>
        <v/>
      </c>
      <c r="AG337" s="169"/>
      <c r="AH337" s="171"/>
      <c r="AI337" s="171"/>
      <c r="AJ337" s="169"/>
      <c r="AK337" s="176" t="str">
        <f t="shared" si="157"/>
        <v/>
      </c>
      <c r="AL337" s="176" t="str">
        <f t="shared" si="158"/>
        <v/>
      </c>
      <c r="AM337" s="176" t="str">
        <f t="shared" si="159"/>
        <v/>
      </c>
      <c r="AN337" s="359" t="str">
        <f>IF(Overview!$K$17='Internal Calcs'!$P$22,IF(AK337="","",AK337),IF(Overview!$K$17='Internal Calcs'!$P$23,IF(AK337="","",AK337),IF(ISNUMBER(A337),(IF(F337="Short",G337-H337,H337-G337)*AZ337-AX337),"")))</f>
        <v/>
      </c>
      <c r="AO337" s="401" t="str">
        <f>IF(Overview!$K$17='Internal Calcs'!$P$22,IF(AL337="","",AL337),IF(Overview!$K$17='Internal Calcs'!$P$23,IF(AL337="","",AL337),IF(ISNUMBER(A337),IF(AL337="",(IF(F337="Short",G337-H337,H337-G337)*AZ337-AX337),(IF(F337="Short",G337-J337,J337-G337)*AZ337-AX337)),"")))</f>
        <v/>
      </c>
      <c r="AP337" s="359" t="str">
        <f>IF(Overview!$K$17='Internal Calcs'!$P$22,"",IF(Overview!$K$17='Internal Calcs'!$P$23,IF(AM337="","",AM337),IF(ISNUMBER(A337),IF(AM337="",(IF(F337="Short",G337-H337,H337-G337)*AZ337-AX337),(IF(F337="Short",G337-L337,L337-G337)*AZ337-AX337)),"")))</f>
        <v/>
      </c>
      <c r="AQ337" s="176" t="str">
        <f t="shared" si="160"/>
        <v/>
      </c>
      <c r="AR337" s="176" t="str">
        <f t="shared" si="161"/>
        <v/>
      </c>
      <c r="AS337" s="176" t="str">
        <f t="shared" si="162"/>
        <v/>
      </c>
      <c r="AT337" s="176" t="str">
        <f>IF(ISNUMBER(A337),MAX($AS$2:AS337)-AS337,"")</f>
        <v/>
      </c>
      <c r="AU337" s="177" t="str">
        <f t="shared" si="163"/>
        <v/>
      </c>
      <c r="AV337" s="178" t="str">
        <f t="shared" si="164"/>
        <v/>
      </c>
      <c r="AW337" s="178" t="str">
        <f t="shared" si="165"/>
        <v/>
      </c>
      <c r="AX337" s="179" t="str">
        <f ca="1">IF(ISNUMBER($A337),INDIRECT(CONCATENATE("'Instrument List'!B",(MATCH(E337,'Instrument List'!A:A,0))-0)),"")</f>
        <v/>
      </c>
      <c r="AY337" s="179" t="str">
        <f ca="1">IF(ISNUMBER($A337),INDIRECT(CONCATENATE("'Instrument List'!D",(MATCH(E337,'Instrument List'!A:A,0))-0)),"")</f>
        <v/>
      </c>
      <c r="AZ337" s="179" t="str">
        <f ca="1">IF(ISNUMBER($A337),INDIRECT(CONCATENATE("'Instrument List'!C",(MATCH(E337,'Instrument List'!A:A,0))-0)),"")</f>
        <v/>
      </c>
      <c r="BA337" s="180" t="str">
        <f ca="1">IF(ISNUMBER(A337),INDIRECT(CONCATENATE("'Instrument List'!E",(MATCH(E337,'Instrument List'!A:A,0))-0)),"")</f>
        <v/>
      </c>
      <c r="BB337" s="181" t="str">
        <f t="shared" si="166"/>
        <v/>
      </c>
      <c r="BC337" s="181" t="str">
        <f t="shared" si="167"/>
        <v/>
      </c>
      <c r="BD337" s="181" t="str">
        <f ca="1">IF(ISNUMBER(A337),INDIRECT(CONCATENATE("'Instrument List'!F",(MATCH(E337,'Instrument List'!A:A,0))-0)),"")</f>
        <v/>
      </c>
    </row>
    <row r="338" spans="1:56">
      <c r="A338" s="223" t="str">
        <f t="shared" si="147"/>
        <v/>
      </c>
      <c r="B338" s="224"/>
      <c r="C338" s="225"/>
      <c r="D338" s="182"/>
      <c r="E338" s="182"/>
      <c r="F338" s="182"/>
      <c r="G338" s="203"/>
      <c r="H338" s="218"/>
      <c r="I338" s="213"/>
      <c r="J338" s="207"/>
      <c r="K338" s="213"/>
      <c r="L338" s="207"/>
      <c r="M338" s="213"/>
      <c r="N338" s="207"/>
      <c r="O338" s="183" t="str">
        <f t="shared" si="148"/>
        <v/>
      </c>
      <c r="P338" s="184"/>
      <c r="Q338" s="184"/>
      <c r="R338" s="275"/>
      <c r="S338" s="185" t="str">
        <f t="shared" si="149"/>
        <v/>
      </c>
      <c r="T338" s="185" t="str">
        <f t="shared" si="150"/>
        <v/>
      </c>
      <c r="U338" s="275"/>
      <c r="V338" s="275"/>
      <c r="W338" s="276" t="str">
        <f t="shared" si="151"/>
        <v/>
      </c>
      <c r="X338" s="276" t="str">
        <f t="shared" si="152"/>
        <v/>
      </c>
      <c r="Y338" s="276" t="str">
        <f t="shared" si="153"/>
        <v/>
      </c>
      <c r="Z338" s="275"/>
      <c r="AA338" s="184"/>
      <c r="AB338" s="184"/>
      <c r="AC338" s="185" t="str">
        <f t="shared" si="154"/>
        <v/>
      </c>
      <c r="AD338" s="185" t="str">
        <f t="shared" si="155"/>
        <v/>
      </c>
      <c r="AE338" s="186"/>
      <c r="AF338" s="187" t="str">
        <f t="shared" si="156"/>
        <v/>
      </c>
      <c r="AG338" s="182"/>
      <c r="AH338" s="184"/>
      <c r="AI338" s="184"/>
      <c r="AJ338" s="182"/>
      <c r="AK338" s="188" t="str">
        <f t="shared" si="157"/>
        <v/>
      </c>
      <c r="AL338" s="188" t="str">
        <f t="shared" si="158"/>
        <v/>
      </c>
      <c r="AM338" s="188" t="str">
        <f t="shared" si="159"/>
        <v/>
      </c>
      <c r="AN338" s="359" t="str">
        <f>IF(Overview!$K$17='Internal Calcs'!$P$22,IF(AK338="","",AK338),IF(Overview!$K$17='Internal Calcs'!$P$23,IF(AK338="","",AK338),IF(ISNUMBER(A338),(IF(F338="Short",G338-H338,H338-G338)*AZ338-AX338),"")))</f>
        <v/>
      </c>
      <c r="AO338" s="401" t="str">
        <f>IF(Overview!$K$17='Internal Calcs'!$P$22,IF(AL338="","",AL338),IF(Overview!$K$17='Internal Calcs'!$P$23,IF(AL338="","",AL338),IF(ISNUMBER(A338),IF(AL338="",(IF(F338="Short",G338-H338,H338-G338)*AZ338-AX338),(IF(F338="Short",G338-J338,J338-G338)*AZ338-AX338)),"")))</f>
        <v/>
      </c>
      <c r="AP338" s="359" t="str">
        <f>IF(Overview!$K$17='Internal Calcs'!$P$22,"",IF(Overview!$K$17='Internal Calcs'!$P$23,IF(AM338="","",AM338),IF(ISNUMBER(A338),IF(AM338="",(IF(F338="Short",G338-H338,H338-G338)*AZ338-AX338),(IF(F338="Short",G338-L338,L338-G338)*AZ338-AX338)),"")))</f>
        <v/>
      </c>
      <c r="AQ338" s="188" t="str">
        <f t="shared" si="160"/>
        <v/>
      </c>
      <c r="AR338" s="188" t="str">
        <f t="shared" si="161"/>
        <v/>
      </c>
      <c r="AS338" s="188" t="str">
        <f t="shared" si="162"/>
        <v/>
      </c>
      <c r="AT338" s="188" t="str">
        <f>IF(ISNUMBER(A338),MAX($AS$2:AS338)-AS338,"")</f>
        <v/>
      </c>
      <c r="AU338" s="189" t="str">
        <f t="shared" si="163"/>
        <v/>
      </c>
      <c r="AV338" s="190" t="str">
        <f t="shared" si="164"/>
        <v/>
      </c>
      <c r="AW338" s="190" t="str">
        <f t="shared" si="165"/>
        <v/>
      </c>
      <c r="AX338" s="191" t="str">
        <f ca="1">IF(ISNUMBER($A338),INDIRECT(CONCATENATE("'Instrument List'!B",(MATCH(E338,'Instrument List'!A:A,0))-0)),"")</f>
        <v/>
      </c>
      <c r="AY338" s="191" t="str">
        <f ca="1">IF(ISNUMBER($A338),INDIRECT(CONCATENATE("'Instrument List'!D",(MATCH(E338,'Instrument List'!A:A,0))-0)),"")</f>
        <v/>
      </c>
      <c r="AZ338" s="191" t="str">
        <f ca="1">IF(ISNUMBER($A338),INDIRECT(CONCATENATE("'Instrument List'!C",(MATCH(E338,'Instrument List'!A:A,0))-0)),"")</f>
        <v/>
      </c>
      <c r="BA338" s="192" t="str">
        <f ca="1">IF(ISNUMBER(A338),INDIRECT(CONCATENATE("'Instrument List'!E",(MATCH(E338,'Instrument List'!A:A,0))-0)),"")</f>
        <v/>
      </c>
      <c r="BB338" s="193" t="str">
        <f t="shared" si="166"/>
        <v/>
      </c>
      <c r="BC338" s="193" t="str">
        <f t="shared" si="167"/>
        <v/>
      </c>
      <c r="BD338" s="193" t="str">
        <f ca="1">IF(ISNUMBER(A338),INDIRECT(CONCATENATE("'Instrument List'!F",(MATCH(E338,'Instrument List'!A:A,0))-0)),"")</f>
        <v/>
      </c>
    </row>
    <row r="339" spans="1:56">
      <c r="A339" s="220" t="str">
        <f t="shared" si="147"/>
        <v/>
      </c>
      <c r="B339" s="221"/>
      <c r="C339" s="222"/>
      <c r="D339" s="169"/>
      <c r="E339" s="169"/>
      <c r="F339" s="169"/>
      <c r="G339" s="202"/>
      <c r="H339" s="217"/>
      <c r="I339" s="212"/>
      <c r="J339" s="206"/>
      <c r="K339" s="212"/>
      <c r="L339" s="206"/>
      <c r="M339" s="212"/>
      <c r="N339" s="206"/>
      <c r="O339" s="170" t="str">
        <f t="shared" si="148"/>
        <v/>
      </c>
      <c r="P339" s="171"/>
      <c r="Q339" s="171"/>
      <c r="R339" s="171"/>
      <c r="S339" s="172" t="str">
        <f t="shared" si="149"/>
        <v/>
      </c>
      <c r="T339" s="172" t="str">
        <f t="shared" si="150"/>
        <v/>
      </c>
      <c r="U339" s="171"/>
      <c r="V339" s="171"/>
      <c r="W339" s="173" t="str">
        <f t="shared" si="151"/>
        <v/>
      </c>
      <c r="X339" s="173" t="str">
        <f t="shared" si="152"/>
        <v/>
      </c>
      <c r="Y339" s="173" t="str">
        <f t="shared" si="153"/>
        <v/>
      </c>
      <c r="Z339" s="171"/>
      <c r="AA339" s="171"/>
      <c r="AB339" s="171"/>
      <c r="AC339" s="172" t="str">
        <f t="shared" si="154"/>
        <v/>
      </c>
      <c r="AD339" s="172" t="str">
        <f t="shared" si="155"/>
        <v/>
      </c>
      <c r="AE339" s="174"/>
      <c r="AF339" s="175" t="str">
        <f t="shared" si="156"/>
        <v/>
      </c>
      <c r="AG339" s="169"/>
      <c r="AH339" s="171"/>
      <c r="AI339" s="171"/>
      <c r="AJ339" s="169"/>
      <c r="AK339" s="176" t="str">
        <f t="shared" si="157"/>
        <v/>
      </c>
      <c r="AL339" s="176" t="str">
        <f t="shared" si="158"/>
        <v/>
      </c>
      <c r="AM339" s="176" t="str">
        <f t="shared" si="159"/>
        <v/>
      </c>
      <c r="AN339" s="359" t="str">
        <f>IF(Overview!$K$17='Internal Calcs'!$P$22,IF(AK339="","",AK339),IF(Overview!$K$17='Internal Calcs'!$P$23,IF(AK339="","",AK339),IF(ISNUMBER(A339),(IF(F339="Short",G339-H339,H339-G339)*AZ339-AX339),"")))</f>
        <v/>
      </c>
      <c r="AO339" s="401" t="str">
        <f>IF(Overview!$K$17='Internal Calcs'!$P$22,IF(AL339="","",AL339),IF(Overview!$K$17='Internal Calcs'!$P$23,IF(AL339="","",AL339),IF(ISNUMBER(A339),IF(AL339="",(IF(F339="Short",G339-H339,H339-G339)*AZ339-AX339),(IF(F339="Short",G339-J339,J339-G339)*AZ339-AX339)),"")))</f>
        <v/>
      </c>
      <c r="AP339" s="359" t="str">
        <f>IF(Overview!$K$17='Internal Calcs'!$P$22,"",IF(Overview!$K$17='Internal Calcs'!$P$23,IF(AM339="","",AM339),IF(ISNUMBER(A339),IF(AM339="",(IF(F339="Short",G339-H339,H339-G339)*AZ339-AX339),(IF(F339="Short",G339-L339,L339-G339)*AZ339-AX339)),"")))</f>
        <v/>
      </c>
      <c r="AQ339" s="176" t="str">
        <f t="shared" si="160"/>
        <v/>
      </c>
      <c r="AR339" s="176" t="str">
        <f t="shared" si="161"/>
        <v/>
      </c>
      <c r="AS339" s="176" t="str">
        <f t="shared" si="162"/>
        <v/>
      </c>
      <c r="AT339" s="176" t="str">
        <f>IF(ISNUMBER(A339),MAX($AS$2:AS339)-AS339,"")</f>
        <v/>
      </c>
      <c r="AU339" s="177" t="str">
        <f t="shared" si="163"/>
        <v/>
      </c>
      <c r="AV339" s="178" t="str">
        <f t="shared" si="164"/>
        <v/>
      </c>
      <c r="AW339" s="178" t="str">
        <f t="shared" si="165"/>
        <v/>
      </c>
      <c r="AX339" s="179" t="str">
        <f ca="1">IF(ISNUMBER($A339),INDIRECT(CONCATENATE("'Instrument List'!B",(MATCH(E339,'Instrument List'!A:A,0))-0)),"")</f>
        <v/>
      </c>
      <c r="AY339" s="179" t="str">
        <f ca="1">IF(ISNUMBER($A339),INDIRECT(CONCATENATE("'Instrument List'!D",(MATCH(E339,'Instrument List'!A:A,0))-0)),"")</f>
        <v/>
      </c>
      <c r="AZ339" s="179" t="str">
        <f ca="1">IF(ISNUMBER($A339),INDIRECT(CONCATENATE("'Instrument List'!C",(MATCH(E339,'Instrument List'!A:A,0))-0)),"")</f>
        <v/>
      </c>
      <c r="BA339" s="180" t="str">
        <f ca="1">IF(ISNUMBER(A339),INDIRECT(CONCATENATE("'Instrument List'!E",(MATCH(E339,'Instrument List'!A:A,0))-0)),"")</f>
        <v/>
      </c>
      <c r="BB339" s="181" t="str">
        <f t="shared" si="166"/>
        <v/>
      </c>
      <c r="BC339" s="181" t="str">
        <f t="shared" si="167"/>
        <v/>
      </c>
      <c r="BD339" s="181" t="str">
        <f ca="1">IF(ISNUMBER(A339),INDIRECT(CONCATENATE("'Instrument List'!F",(MATCH(E339,'Instrument List'!A:A,0))-0)),"")</f>
        <v/>
      </c>
    </row>
    <row r="340" spans="1:56">
      <c r="A340" s="223" t="str">
        <f t="shared" si="147"/>
        <v/>
      </c>
      <c r="B340" s="224"/>
      <c r="C340" s="225"/>
      <c r="D340" s="182"/>
      <c r="E340" s="182"/>
      <c r="F340" s="182"/>
      <c r="G340" s="203"/>
      <c r="H340" s="218"/>
      <c r="I340" s="213"/>
      <c r="J340" s="207"/>
      <c r="K340" s="213"/>
      <c r="L340" s="207"/>
      <c r="M340" s="213"/>
      <c r="N340" s="207"/>
      <c r="O340" s="183" t="str">
        <f t="shared" si="148"/>
        <v/>
      </c>
      <c r="P340" s="184"/>
      <c r="Q340" s="184"/>
      <c r="R340" s="275"/>
      <c r="S340" s="185" t="str">
        <f t="shared" si="149"/>
        <v/>
      </c>
      <c r="T340" s="185" t="str">
        <f t="shared" si="150"/>
        <v/>
      </c>
      <c r="U340" s="275"/>
      <c r="V340" s="275"/>
      <c r="W340" s="276" t="str">
        <f t="shared" si="151"/>
        <v/>
      </c>
      <c r="X340" s="276" t="str">
        <f t="shared" si="152"/>
        <v/>
      </c>
      <c r="Y340" s="276" t="str">
        <f t="shared" si="153"/>
        <v/>
      </c>
      <c r="Z340" s="275"/>
      <c r="AA340" s="184"/>
      <c r="AB340" s="184"/>
      <c r="AC340" s="185" t="str">
        <f t="shared" si="154"/>
        <v/>
      </c>
      <c r="AD340" s="185" t="str">
        <f t="shared" si="155"/>
        <v/>
      </c>
      <c r="AE340" s="186"/>
      <c r="AF340" s="187" t="str">
        <f t="shared" si="156"/>
        <v/>
      </c>
      <c r="AG340" s="182"/>
      <c r="AH340" s="184"/>
      <c r="AI340" s="184"/>
      <c r="AJ340" s="182"/>
      <c r="AK340" s="188" t="str">
        <f t="shared" si="157"/>
        <v/>
      </c>
      <c r="AL340" s="188" t="str">
        <f t="shared" si="158"/>
        <v/>
      </c>
      <c r="AM340" s="188" t="str">
        <f t="shared" si="159"/>
        <v/>
      </c>
      <c r="AN340" s="359" t="str">
        <f>IF(Overview!$K$17='Internal Calcs'!$P$22,IF(AK340="","",AK340),IF(Overview!$K$17='Internal Calcs'!$P$23,IF(AK340="","",AK340),IF(ISNUMBER(A340),(IF(F340="Short",G340-H340,H340-G340)*AZ340-AX340),"")))</f>
        <v/>
      </c>
      <c r="AO340" s="401" t="str">
        <f>IF(Overview!$K$17='Internal Calcs'!$P$22,IF(AL340="","",AL340),IF(Overview!$K$17='Internal Calcs'!$P$23,IF(AL340="","",AL340),IF(ISNUMBER(A340),IF(AL340="",(IF(F340="Short",G340-H340,H340-G340)*AZ340-AX340),(IF(F340="Short",G340-J340,J340-G340)*AZ340-AX340)),"")))</f>
        <v/>
      </c>
      <c r="AP340" s="359" t="str">
        <f>IF(Overview!$K$17='Internal Calcs'!$P$22,"",IF(Overview!$K$17='Internal Calcs'!$P$23,IF(AM340="","",AM340),IF(ISNUMBER(A340),IF(AM340="",(IF(F340="Short",G340-H340,H340-G340)*AZ340-AX340),(IF(F340="Short",G340-L340,L340-G340)*AZ340-AX340)),"")))</f>
        <v/>
      </c>
      <c r="AQ340" s="188" t="str">
        <f t="shared" si="160"/>
        <v/>
      </c>
      <c r="AR340" s="188" t="str">
        <f t="shared" si="161"/>
        <v/>
      </c>
      <c r="AS340" s="188" t="str">
        <f t="shared" si="162"/>
        <v/>
      </c>
      <c r="AT340" s="188" t="str">
        <f>IF(ISNUMBER(A340),MAX($AS$2:AS340)-AS340,"")</f>
        <v/>
      </c>
      <c r="AU340" s="189" t="str">
        <f t="shared" si="163"/>
        <v/>
      </c>
      <c r="AV340" s="190" t="str">
        <f t="shared" si="164"/>
        <v/>
      </c>
      <c r="AW340" s="190" t="str">
        <f t="shared" si="165"/>
        <v/>
      </c>
      <c r="AX340" s="191" t="str">
        <f ca="1">IF(ISNUMBER($A340),INDIRECT(CONCATENATE("'Instrument List'!B",(MATCH(E340,'Instrument List'!A:A,0))-0)),"")</f>
        <v/>
      </c>
      <c r="AY340" s="191" t="str">
        <f ca="1">IF(ISNUMBER($A340),INDIRECT(CONCATENATE("'Instrument List'!D",(MATCH(E340,'Instrument List'!A:A,0))-0)),"")</f>
        <v/>
      </c>
      <c r="AZ340" s="191" t="str">
        <f ca="1">IF(ISNUMBER($A340),INDIRECT(CONCATENATE("'Instrument List'!C",(MATCH(E340,'Instrument List'!A:A,0))-0)),"")</f>
        <v/>
      </c>
      <c r="BA340" s="192" t="str">
        <f ca="1">IF(ISNUMBER(A340),INDIRECT(CONCATENATE("'Instrument List'!E",(MATCH(E340,'Instrument List'!A:A,0))-0)),"")</f>
        <v/>
      </c>
      <c r="BB340" s="193" t="str">
        <f t="shared" si="166"/>
        <v/>
      </c>
      <c r="BC340" s="193" t="str">
        <f t="shared" si="167"/>
        <v/>
      </c>
      <c r="BD340" s="193" t="str">
        <f ca="1">IF(ISNUMBER(A340),INDIRECT(CONCATENATE("'Instrument List'!F",(MATCH(E340,'Instrument List'!A:A,0))-0)),"")</f>
        <v/>
      </c>
    </row>
    <row r="341" spans="1:56">
      <c r="A341" s="220" t="str">
        <f t="shared" si="147"/>
        <v/>
      </c>
      <c r="B341" s="221"/>
      <c r="C341" s="222"/>
      <c r="D341" s="169"/>
      <c r="E341" s="169"/>
      <c r="F341" s="169"/>
      <c r="G341" s="202"/>
      <c r="H341" s="217"/>
      <c r="I341" s="212"/>
      <c r="J341" s="206"/>
      <c r="K341" s="212"/>
      <c r="L341" s="206"/>
      <c r="M341" s="212"/>
      <c r="N341" s="206"/>
      <c r="O341" s="170" t="str">
        <f t="shared" si="148"/>
        <v/>
      </c>
      <c r="P341" s="171"/>
      <c r="Q341" s="171"/>
      <c r="R341" s="171"/>
      <c r="S341" s="172" t="str">
        <f t="shared" si="149"/>
        <v/>
      </c>
      <c r="T341" s="172" t="str">
        <f t="shared" si="150"/>
        <v/>
      </c>
      <c r="U341" s="171"/>
      <c r="V341" s="171"/>
      <c r="W341" s="173" t="str">
        <f t="shared" si="151"/>
        <v/>
      </c>
      <c r="X341" s="173" t="str">
        <f t="shared" si="152"/>
        <v/>
      </c>
      <c r="Y341" s="173" t="str">
        <f t="shared" si="153"/>
        <v/>
      </c>
      <c r="Z341" s="171"/>
      <c r="AA341" s="171"/>
      <c r="AB341" s="171"/>
      <c r="AC341" s="172" t="str">
        <f t="shared" si="154"/>
        <v/>
      </c>
      <c r="AD341" s="172" t="str">
        <f t="shared" si="155"/>
        <v/>
      </c>
      <c r="AE341" s="174"/>
      <c r="AF341" s="175" t="str">
        <f t="shared" si="156"/>
        <v/>
      </c>
      <c r="AG341" s="169"/>
      <c r="AH341" s="171"/>
      <c r="AI341" s="171"/>
      <c r="AJ341" s="169"/>
      <c r="AK341" s="176" t="str">
        <f t="shared" si="157"/>
        <v/>
      </c>
      <c r="AL341" s="176" t="str">
        <f t="shared" si="158"/>
        <v/>
      </c>
      <c r="AM341" s="176" t="str">
        <f t="shared" si="159"/>
        <v/>
      </c>
      <c r="AN341" s="359" t="str">
        <f>IF(Overview!$K$17='Internal Calcs'!$P$22,IF(AK341="","",AK341),IF(Overview!$K$17='Internal Calcs'!$P$23,IF(AK341="","",AK341),IF(ISNUMBER(A341),(IF(F341="Short",G341-H341,H341-G341)*AZ341-AX341),"")))</f>
        <v/>
      </c>
      <c r="AO341" s="401" t="str">
        <f>IF(Overview!$K$17='Internal Calcs'!$P$22,IF(AL341="","",AL341),IF(Overview!$K$17='Internal Calcs'!$P$23,IF(AL341="","",AL341),IF(ISNUMBER(A341),IF(AL341="",(IF(F341="Short",G341-H341,H341-G341)*AZ341-AX341),(IF(F341="Short",G341-J341,J341-G341)*AZ341-AX341)),"")))</f>
        <v/>
      </c>
      <c r="AP341" s="359" t="str">
        <f>IF(Overview!$K$17='Internal Calcs'!$P$22,"",IF(Overview!$K$17='Internal Calcs'!$P$23,IF(AM341="","",AM341),IF(ISNUMBER(A341),IF(AM341="",(IF(F341="Short",G341-H341,H341-G341)*AZ341-AX341),(IF(F341="Short",G341-L341,L341-G341)*AZ341-AX341)),"")))</f>
        <v/>
      </c>
      <c r="AQ341" s="176" t="str">
        <f t="shared" si="160"/>
        <v/>
      </c>
      <c r="AR341" s="176" t="str">
        <f t="shared" si="161"/>
        <v/>
      </c>
      <c r="AS341" s="176" t="str">
        <f t="shared" si="162"/>
        <v/>
      </c>
      <c r="AT341" s="176" t="str">
        <f>IF(ISNUMBER(A341),MAX($AS$2:AS341)-AS341,"")</f>
        <v/>
      </c>
      <c r="AU341" s="177" t="str">
        <f t="shared" si="163"/>
        <v/>
      </c>
      <c r="AV341" s="178" t="str">
        <f t="shared" si="164"/>
        <v/>
      </c>
      <c r="AW341" s="178" t="str">
        <f t="shared" si="165"/>
        <v/>
      </c>
      <c r="AX341" s="179" t="str">
        <f ca="1">IF(ISNUMBER($A341),INDIRECT(CONCATENATE("'Instrument List'!B",(MATCH(E341,'Instrument List'!A:A,0))-0)),"")</f>
        <v/>
      </c>
      <c r="AY341" s="179" t="str">
        <f ca="1">IF(ISNUMBER($A341),INDIRECT(CONCATENATE("'Instrument List'!D",(MATCH(E341,'Instrument List'!A:A,0))-0)),"")</f>
        <v/>
      </c>
      <c r="AZ341" s="179" t="str">
        <f ca="1">IF(ISNUMBER($A341),INDIRECT(CONCATENATE("'Instrument List'!C",(MATCH(E341,'Instrument List'!A:A,0))-0)),"")</f>
        <v/>
      </c>
      <c r="BA341" s="180" t="str">
        <f ca="1">IF(ISNUMBER(A341),INDIRECT(CONCATENATE("'Instrument List'!E",(MATCH(E341,'Instrument List'!A:A,0))-0)),"")</f>
        <v/>
      </c>
      <c r="BB341" s="181" t="str">
        <f t="shared" si="166"/>
        <v/>
      </c>
      <c r="BC341" s="181" t="str">
        <f t="shared" si="167"/>
        <v/>
      </c>
      <c r="BD341" s="181" t="str">
        <f ca="1">IF(ISNUMBER(A341),INDIRECT(CONCATENATE("'Instrument List'!F",(MATCH(E341,'Instrument List'!A:A,0))-0)),"")</f>
        <v/>
      </c>
    </row>
    <row r="342" spans="1:56">
      <c r="A342" s="223" t="str">
        <f t="shared" si="147"/>
        <v/>
      </c>
      <c r="B342" s="224"/>
      <c r="C342" s="225"/>
      <c r="D342" s="182"/>
      <c r="E342" s="182"/>
      <c r="F342" s="182"/>
      <c r="G342" s="203"/>
      <c r="H342" s="218"/>
      <c r="I342" s="213"/>
      <c r="J342" s="207"/>
      <c r="K342" s="213"/>
      <c r="L342" s="207"/>
      <c r="M342" s="213"/>
      <c r="N342" s="207"/>
      <c r="O342" s="183" t="str">
        <f t="shared" si="148"/>
        <v/>
      </c>
      <c r="P342" s="184"/>
      <c r="Q342" s="184"/>
      <c r="R342" s="275"/>
      <c r="S342" s="185" t="str">
        <f t="shared" si="149"/>
        <v/>
      </c>
      <c r="T342" s="185" t="str">
        <f t="shared" si="150"/>
        <v/>
      </c>
      <c r="U342" s="275"/>
      <c r="V342" s="275"/>
      <c r="W342" s="276" t="str">
        <f t="shared" si="151"/>
        <v/>
      </c>
      <c r="X342" s="276" t="str">
        <f t="shared" si="152"/>
        <v/>
      </c>
      <c r="Y342" s="276" t="str">
        <f t="shared" si="153"/>
        <v/>
      </c>
      <c r="Z342" s="275"/>
      <c r="AA342" s="184"/>
      <c r="AB342" s="184"/>
      <c r="AC342" s="185" t="str">
        <f t="shared" si="154"/>
        <v/>
      </c>
      <c r="AD342" s="185" t="str">
        <f t="shared" si="155"/>
        <v/>
      </c>
      <c r="AE342" s="186"/>
      <c r="AF342" s="187" t="str">
        <f t="shared" si="156"/>
        <v/>
      </c>
      <c r="AG342" s="182"/>
      <c r="AH342" s="184"/>
      <c r="AI342" s="184"/>
      <c r="AJ342" s="182"/>
      <c r="AK342" s="188" t="str">
        <f t="shared" si="157"/>
        <v/>
      </c>
      <c r="AL342" s="188" t="str">
        <f t="shared" si="158"/>
        <v/>
      </c>
      <c r="AM342" s="188" t="str">
        <f t="shared" si="159"/>
        <v/>
      </c>
      <c r="AN342" s="359" t="str">
        <f>IF(Overview!$K$17='Internal Calcs'!$P$22,IF(AK342="","",AK342),IF(Overview!$K$17='Internal Calcs'!$P$23,IF(AK342="","",AK342),IF(ISNUMBER(A342),(IF(F342="Short",G342-H342,H342-G342)*AZ342-AX342),"")))</f>
        <v/>
      </c>
      <c r="AO342" s="401" t="str">
        <f>IF(Overview!$K$17='Internal Calcs'!$P$22,IF(AL342="","",AL342),IF(Overview!$K$17='Internal Calcs'!$P$23,IF(AL342="","",AL342),IF(ISNUMBER(A342),IF(AL342="",(IF(F342="Short",G342-H342,H342-G342)*AZ342-AX342),(IF(F342="Short",G342-J342,J342-G342)*AZ342-AX342)),"")))</f>
        <v/>
      </c>
      <c r="AP342" s="359" t="str">
        <f>IF(Overview!$K$17='Internal Calcs'!$P$22,"",IF(Overview!$K$17='Internal Calcs'!$P$23,IF(AM342="","",AM342),IF(ISNUMBER(A342),IF(AM342="",(IF(F342="Short",G342-H342,H342-G342)*AZ342-AX342),(IF(F342="Short",G342-L342,L342-G342)*AZ342-AX342)),"")))</f>
        <v/>
      </c>
      <c r="AQ342" s="188" t="str">
        <f t="shared" si="160"/>
        <v/>
      </c>
      <c r="AR342" s="188" t="str">
        <f t="shared" si="161"/>
        <v/>
      </c>
      <c r="AS342" s="188" t="str">
        <f t="shared" si="162"/>
        <v/>
      </c>
      <c r="AT342" s="188" t="str">
        <f>IF(ISNUMBER(A342),MAX($AS$2:AS342)-AS342,"")</f>
        <v/>
      </c>
      <c r="AU342" s="189" t="str">
        <f t="shared" si="163"/>
        <v/>
      </c>
      <c r="AV342" s="190" t="str">
        <f t="shared" si="164"/>
        <v/>
      </c>
      <c r="AW342" s="190" t="str">
        <f t="shared" si="165"/>
        <v/>
      </c>
      <c r="AX342" s="191" t="str">
        <f ca="1">IF(ISNUMBER($A342),INDIRECT(CONCATENATE("'Instrument List'!B",(MATCH(E342,'Instrument List'!A:A,0))-0)),"")</f>
        <v/>
      </c>
      <c r="AY342" s="191" t="str">
        <f ca="1">IF(ISNUMBER($A342),INDIRECT(CONCATENATE("'Instrument List'!D",(MATCH(E342,'Instrument List'!A:A,0))-0)),"")</f>
        <v/>
      </c>
      <c r="AZ342" s="191" t="str">
        <f ca="1">IF(ISNUMBER($A342),INDIRECT(CONCATENATE("'Instrument List'!C",(MATCH(E342,'Instrument List'!A:A,0))-0)),"")</f>
        <v/>
      </c>
      <c r="BA342" s="192" t="str">
        <f ca="1">IF(ISNUMBER(A342),INDIRECT(CONCATENATE("'Instrument List'!E",(MATCH(E342,'Instrument List'!A:A,0))-0)),"")</f>
        <v/>
      </c>
      <c r="BB342" s="193" t="str">
        <f t="shared" si="166"/>
        <v/>
      </c>
      <c r="BC342" s="193" t="str">
        <f t="shared" si="167"/>
        <v/>
      </c>
      <c r="BD342" s="193" t="str">
        <f ca="1">IF(ISNUMBER(A342),INDIRECT(CONCATENATE("'Instrument List'!F",(MATCH(E342,'Instrument List'!A:A,0))-0)),"")</f>
        <v/>
      </c>
    </row>
    <row r="343" spans="1:56">
      <c r="A343" s="220" t="str">
        <f t="shared" si="147"/>
        <v/>
      </c>
      <c r="B343" s="221"/>
      <c r="C343" s="222"/>
      <c r="D343" s="169"/>
      <c r="E343" s="169"/>
      <c r="F343" s="169"/>
      <c r="G343" s="202"/>
      <c r="H343" s="217"/>
      <c r="I343" s="212"/>
      <c r="J343" s="206"/>
      <c r="K343" s="212"/>
      <c r="L343" s="206"/>
      <c r="M343" s="212"/>
      <c r="N343" s="206"/>
      <c r="O343" s="170" t="str">
        <f t="shared" si="148"/>
        <v/>
      </c>
      <c r="P343" s="171"/>
      <c r="Q343" s="171"/>
      <c r="R343" s="171"/>
      <c r="S343" s="172" t="str">
        <f t="shared" si="149"/>
        <v/>
      </c>
      <c r="T343" s="172" t="str">
        <f t="shared" si="150"/>
        <v/>
      </c>
      <c r="U343" s="171"/>
      <c r="V343" s="171"/>
      <c r="W343" s="173" t="str">
        <f t="shared" si="151"/>
        <v/>
      </c>
      <c r="X343" s="173" t="str">
        <f t="shared" si="152"/>
        <v/>
      </c>
      <c r="Y343" s="173" t="str">
        <f t="shared" si="153"/>
        <v/>
      </c>
      <c r="Z343" s="171"/>
      <c r="AA343" s="171"/>
      <c r="AB343" s="171"/>
      <c r="AC343" s="172" t="str">
        <f t="shared" si="154"/>
        <v/>
      </c>
      <c r="AD343" s="172" t="str">
        <f t="shared" si="155"/>
        <v/>
      </c>
      <c r="AE343" s="174"/>
      <c r="AF343" s="175" t="str">
        <f t="shared" si="156"/>
        <v/>
      </c>
      <c r="AG343" s="169"/>
      <c r="AH343" s="171"/>
      <c r="AI343" s="171"/>
      <c r="AJ343" s="169"/>
      <c r="AK343" s="176" t="str">
        <f t="shared" si="157"/>
        <v/>
      </c>
      <c r="AL343" s="176" t="str">
        <f t="shared" si="158"/>
        <v/>
      </c>
      <c r="AM343" s="176" t="str">
        <f t="shared" si="159"/>
        <v/>
      </c>
      <c r="AN343" s="359" t="str">
        <f>IF(Overview!$K$17='Internal Calcs'!$P$22,IF(AK343="","",AK343),IF(Overview!$K$17='Internal Calcs'!$P$23,IF(AK343="","",AK343),IF(ISNUMBER(A343),(IF(F343="Short",G343-H343,H343-G343)*AZ343-AX343),"")))</f>
        <v/>
      </c>
      <c r="AO343" s="401" t="str">
        <f>IF(Overview!$K$17='Internal Calcs'!$P$22,IF(AL343="","",AL343),IF(Overview!$K$17='Internal Calcs'!$P$23,IF(AL343="","",AL343),IF(ISNUMBER(A343),IF(AL343="",(IF(F343="Short",G343-H343,H343-G343)*AZ343-AX343),(IF(F343="Short",G343-J343,J343-G343)*AZ343-AX343)),"")))</f>
        <v/>
      </c>
      <c r="AP343" s="359" t="str">
        <f>IF(Overview!$K$17='Internal Calcs'!$P$22,"",IF(Overview!$K$17='Internal Calcs'!$P$23,IF(AM343="","",AM343),IF(ISNUMBER(A343),IF(AM343="",(IF(F343="Short",G343-H343,H343-G343)*AZ343-AX343),(IF(F343="Short",G343-L343,L343-G343)*AZ343-AX343)),"")))</f>
        <v/>
      </c>
      <c r="AQ343" s="176" t="str">
        <f t="shared" si="160"/>
        <v/>
      </c>
      <c r="AR343" s="176" t="str">
        <f t="shared" si="161"/>
        <v/>
      </c>
      <c r="AS343" s="176" t="str">
        <f t="shared" si="162"/>
        <v/>
      </c>
      <c r="AT343" s="176" t="str">
        <f>IF(ISNUMBER(A343),MAX($AS$2:AS343)-AS343,"")</f>
        <v/>
      </c>
      <c r="AU343" s="177" t="str">
        <f t="shared" si="163"/>
        <v/>
      </c>
      <c r="AV343" s="178" t="str">
        <f t="shared" si="164"/>
        <v/>
      </c>
      <c r="AW343" s="178" t="str">
        <f t="shared" si="165"/>
        <v/>
      </c>
      <c r="AX343" s="179" t="str">
        <f ca="1">IF(ISNUMBER($A343),INDIRECT(CONCATENATE("'Instrument List'!B",(MATCH(E343,'Instrument List'!A:A,0))-0)),"")</f>
        <v/>
      </c>
      <c r="AY343" s="179" t="str">
        <f ca="1">IF(ISNUMBER($A343),INDIRECT(CONCATENATE("'Instrument List'!D",(MATCH(E343,'Instrument List'!A:A,0))-0)),"")</f>
        <v/>
      </c>
      <c r="AZ343" s="179" t="str">
        <f ca="1">IF(ISNUMBER($A343),INDIRECT(CONCATENATE("'Instrument List'!C",(MATCH(E343,'Instrument List'!A:A,0))-0)),"")</f>
        <v/>
      </c>
      <c r="BA343" s="180" t="str">
        <f ca="1">IF(ISNUMBER(A343),INDIRECT(CONCATENATE("'Instrument List'!E",(MATCH(E343,'Instrument List'!A:A,0))-0)),"")</f>
        <v/>
      </c>
      <c r="BB343" s="181" t="str">
        <f t="shared" si="166"/>
        <v/>
      </c>
      <c r="BC343" s="181" t="str">
        <f t="shared" si="167"/>
        <v/>
      </c>
      <c r="BD343" s="181" t="str">
        <f ca="1">IF(ISNUMBER(A343),INDIRECT(CONCATENATE("'Instrument List'!F",(MATCH(E343,'Instrument List'!A:A,0))-0)),"")</f>
        <v/>
      </c>
    </row>
    <row r="344" spans="1:56">
      <c r="A344" s="223" t="str">
        <f t="shared" si="147"/>
        <v/>
      </c>
      <c r="B344" s="224"/>
      <c r="C344" s="225"/>
      <c r="D344" s="182"/>
      <c r="E344" s="182"/>
      <c r="F344" s="182"/>
      <c r="G344" s="203"/>
      <c r="H344" s="218"/>
      <c r="I344" s="213"/>
      <c r="J344" s="207"/>
      <c r="K344" s="213"/>
      <c r="L344" s="207"/>
      <c r="M344" s="213"/>
      <c r="N344" s="207"/>
      <c r="O344" s="183" t="str">
        <f t="shared" si="148"/>
        <v/>
      </c>
      <c r="P344" s="184"/>
      <c r="Q344" s="184"/>
      <c r="R344" s="275"/>
      <c r="S344" s="185" t="str">
        <f t="shared" si="149"/>
        <v/>
      </c>
      <c r="T344" s="185" t="str">
        <f t="shared" si="150"/>
        <v/>
      </c>
      <c r="U344" s="275"/>
      <c r="V344" s="275"/>
      <c r="W344" s="276" t="str">
        <f t="shared" si="151"/>
        <v/>
      </c>
      <c r="X344" s="276" t="str">
        <f t="shared" si="152"/>
        <v/>
      </c>
      <c r="Y344" s="276" t="str">
        <f t="shared" si="153"/>
        <v/>
      </c>
      <c r="Z344" s="275"/>
      <c r="AA344" s="184"/>
      <c r="AB344" s="184"/>
      <c r="AC344" s="185" t="str">
        <f t="shared" si="154"/>
        <v/>
      </c>
      <c r="AD344" s="185" t="str">
        <f t="shared" si="155"/>
        <v/>
      </c>
      <c r="AE344" s="186"/>
      <c r="AF344" s="187" t="str">
        <f t="shared" si="156"/>
        <v/>
      </c>
      <c r="AG344" s="182"/>
      <c r="AH344" s="184"/>
      <c r="AI344" s="184"/>
      <c r="AJ344" s="182"/>
      <c r="AK344" s="188" t="str">
        <f t="shared" si="157"/>
        <v/>
      </c>
      <c r="AL344" s="188" t="str">
        <f t="shared" si="158"/>
        <v/>
      </c>
      <c r="AM344" s="188" t="str">
        <f t="shared" si="159"/>
        <v/>
      </c>
      <c r="AN344" s="359" t="str">
        <f>IF(Overview!$K$17='Internal Calcs'!$P$22,IF(AK344="","",AK344),IF(Overview!$K$17='Internal Calcs'!$P$23,IF(AK344="","",AK344),IF(ISNUMBER(A344),(IF(F344="Short",G344-H344,H344-G344)*AZ344-AX344),"")))</f>
        <v/>
      </c>
      <c r="AO344" s="401" t="str">
        <f>IF(Overview!$K$17='Internal Calcs'!$P$22,IF(AL344="","",AL344),IF(Overview!$K$17='Internal Calcs'!$P$23,IF(AL344="","",AL344),IF(ISNUMBER(A344),IF(AL344="",(IF(F344="Short",G344-H344,H344-G344)*AZ344-AX344),(IF(F344="Short",G344-J344,J344-G344)*AZ344-AX344)),"")))</f>
        <v/>
      </c>
      <c r="AP344" s="359" t="str">
        <f>IF(Overview!$K$17='Internal Calcs'!$P$22,"",IF(Overview!$K$17='Internal Calcs'!$P$23,IF(AM344="","",AM344),IF(ISNUMBER(A344),IF(AM344="",(IF(F344="Short",G344-H344,H344-G344)*AZ344-AX344),(IF(F344="Short",G344-L344,L344-G344)*AZ344-AX344)),"")))</f>
        <v/>
      </c>
      <c r="AQ344" s="188" t="str">
        <f t="shared" si="160"/>
        <v/>
      </c>
      <c r="AR344" s="188" t="str">
        <f t="shared" si="161"/>
        <v/>
      </c>
      <c r="AS344" s="188" t="str">
        <f t="shared" si="162"/>
        <v/>
      </c>
      <c r="AT344" s="188" t="str">
        <f>IF(ISNUMBER(A344),MAX($AS$2:AS344)-AS344,"")</f>
        <v/>
      </c>
      <c r="AU344" s="189" t="str">
        <f t="shared" si="163"/>
        <v/>
      </c>
      <c r="AV344" s="190" t="str">
        <f t="shared" si="164"/>
        <v/>
      </c>
      <c r="AW344" s="190" t="str">
        <f t="shared" si="165"/>
        <v/>
      </c>
      <c r="AX344" s="191" t="str">
        <f ca="1">IF(ISNUMBER($A344),INDIRECT(CONCATENATE("'Instrument List'!B",(MATCH(E344,'Instrument List'!A:A,0))-0)),"")</f>
        <v/>
      </c>
      <c r="AY344" s="191" t="str">
        <f ca="1">IF(ISNUMBER($A344),INDIRECT(CONCATENATE("'Instrument List'!D",(MATCH(E344,'Instrument List'!A:A,0))-0)),"")</f>
        <v/>
      </c>
      <c r="AZ344" s="191" t="str">
        <f ca="1">IF(ISNUMBER($A344),INDIRECT(CONCATENATE("'Instrument List'!C",(MATCH(E344,'Instrument List'!A:A,0))-0)),"")</f>
        <v/>
      </c>
      <c r="BA344" s="192" t="str">
        <f ca="1">IF(ISNUMBER(A344),INDIRECT(CONCATENATE("'Instrument List'!E",(MATCH(E344,'Instrument List'!A:A,0))-0)),"")</f>
        <v/>
      </c>
      <c r="BB344" s="193" t="str">
        <f t="shared" si="166"/>
        <v/>
      </c>
      <c r="BC344" s="193" t="str">
        <f t="shared" si="167"/>
        <v/>
      </c>
      <c r="BD344" s="193" t="str">
        <f ca="1">IF(ISNUMBER(A344),INDIRECT(CONCATENATE("'Instrument List'!F",(MATCH(E344,'Instrument List'!A:A,0))-0)),"")</f>
        <v/>
      </c>
    </row>
    <row r="345" spans="1:56">
      <c r="A345" s="220" t="str">
        <f t="shared" si="147"/>
        <v/>
      </c>
      <c r="B345" s="221"/>
      <c r="C345" s="222"/>
      <c r="D345" s="169"/>
      <c r="E345" s="169"/>
      <c r="F345" s="169"/>
      <c r="G345" s="202"/>
      <c r="H345" s="217"/>
      <c r="I345" s="212"/>
      <c r="J345" s="206"/>
      <c r="K345" s="212"/>
      <c r="L345" s="206"/>
      <c r="M345" s="212"/>
      <c r="N345" s="206"/>
      <c r="O345" s="170" t="str">
        <f t="shared" si="148"/>
        <v/>
      </c>
      <c r="P345" s="171"/>
      <c r="Q345" s="171"/>
      <c r="R345" s="171"/>
      <c r="S345" s="172" t="str">
        <f t="shared" si="149"/>
        <v/>
      </c>
      <c r="T345" s="172" t="str">
        <f t="shared" si="150"/>
        <v/>
      </c>
      <c r="U345" s="171"/>
      <c r="V345" s="171"/>
      <c r="W345" s="173" t="str">
        <f t="shared" si="151"/>
        <v/>
      </c>
      <c r="X345" s="173" t="str">
        <f t="shared" si="152"/>
        <v/>
      </c>
      <c r="Y345" s="173" t="str">
        <f t="shared" si="153"/>
        <v/>
      </c>
      <c r="Z345" s="171"/>
      <c r="AA345" s="171"/>
      <c r="AB345" s="171"/>
      <c r="AC345" s="172" t="str">
        <f t="shared" si="154"/>
        <v/>
      </c>
      <c r="AD345" s="172" t="str">
        <f t="shared" si="155"/>
        <v/>
      </c>
      <c r="AE345" s="174"/>
      <c r="AF345" s="175" t="str">
        <f t="shared" si="156"/>
        <v/>
      </c>
      <c r="AG345" s="169"/>
      <c r="AH345" s="171"/>
      <c r="AI345" s="171"/>
      <c r="AJ345" s="169"/>
      <c r="AK345" s="176" t="str">
        <f t="shared" si="157"/>
        <v/>
      </c>
      <c r="AL345" s="176" t="str">
        <f t="shared" si="158"/>
        <v/>
      </c>
      <c r="AM345" s="176" t="str">
        <f t="shared" si="159"/>
        <v/>
      </c>
      <c r="AN345" s="359" t="str">
        <f>IF(Overview!$K$17='Internal Calcs'!$P$22,IF(AK345="","",AK345),IF(Overview!$K$17='Internal Calcs'!$P$23,IF(AK345="","",AK345),IF(ISNUMBER(A345),(IF(F345="Short",G345-H345,H345-G345)*AZ345-AX345),"")))</f>
        <v/>
      </c>
      <c r="AO345" s="401" t="str">
        <f>IF(Overview!$K$17='Internal Calcs'!$P$22,IF(AL345="","",AL345),IF(Overview!$K$17='Internal Calcs'!$P$23,IF(AL345="","",AL345),IF(ISNUMBER(A345),IF(AL345="",(IF(F345="Short",G345-H345,H345-G345)*AZ345-AX345),(IF(F345="Short",G345-J345,J345-G345)*AZ345-AX345)),"")))</f>
        <v/>
      </c>
      <c r="AP345" s="359" t="str">
        <f>IF(Overview!$K$17='Internal Calcs'!$P$22,"",IF(Overview!$K$17='Internal Calcs'!$P$23,IF(AM345="","",AM345),IF(ISNUMBER(A345),IF(AM345="",(IF(F345="Short",G345-H345,H345-G345)*AZ345-AX345),(IF(F345="Short",G345-L345,L345-G345)*AZ345-AX345)),"")))</f>
        <v/>
      </c>
      <c r="AQ345" s="176" t="str">
        <f t="shared" si="160"/>
        <v/>
      </c>
      <c r="AR345" s="176" t="str">
        <f t="shared" si="161"/>
        <v/>
      </c>
      <c r="AS345" s="176" t="str">
        <f t="shared" si="162"/>
        <v/>
      </c>
      <c r="AT345" s="176" t="str">
        <f>IF(ISNUMBER(A345),MAX($AS$2:AS345)-AS345,"")</f>
        <v/>
      </c>
      <c r="AU345" s="177" t="str">
        <f t="shared" si="163"/>
        <v/>
      </c>
      <c r="AV345" s="178" t="str">
        <f t="shared" si="164"/>
        <v/>
      </c>
      <c r="AW345" s="178" t="str">
        <f t="shared" si="165"/>
        <v/>
      </c>
      <c r="AX345" s="179" t="str">
        <f ca="1">IF(ISNUMBER($A345),INDIRECT(CONCATENATE("'Instrument List'!B",(MATCH(E345,'Instrument List'!A:A,0))-0)),"")</f>
        <v/>
      </c>
      <c r="AY345" s="179" t="str">
        <f ca="1">IF(ISNUMBER($A345),INDIRECT(CONCATENATE("'Instrument List'!D",(MATCH(E345,'Instrument List'!A:A,0))-0)),"")</f>
        <v/>
      </c>
      <c r="AZ345" s="179" t="str">
        <f ca="1">IF(ISNUMBER($A345),INDIRECT(CONCATENATE("'Instrument List'!C",(MATCH(E345,'Instrument List'!A:A,0))-0)),"")</f>
        <v/>
      </c>
      <c r="BA345" s="180" t="str">
        <f ca="1">IF(ISNUMBER(A345),INDIRECT(CONCATENATE("'Instrument List'!E",(MATCH(E345,'Instrument List'!A:A,0))-0)),"")</f>
        <v/>
      </c>
      <c r="BB345" s="181" t="str">
        <f t="shared" si="166"/>
        <v/>
      </c>
      <c r="BC345" s="181" t="str">
        <f t="shared" si="167"/>
        <v/>
      </c>
      <c r="BD345" s="181" t="str">
        <f ca="1">IF(ISNUMBER(A345),INDIRECT(CONCATENATE("'Instrument List'!F",(MATCH(E345,'Instrument List'!A:A,0))-0)),"")</f>
        <v/>
      </c>
    </row>
    <row r="346" spans="1:56">
      <c r="A346" s="223" t="str">
        <f t="shared" si="147"/>
        <v/>
      </c>
      <c r="B346" s="224"/>
      <c r="C346" s="225"/>
      <c r="D346" s="182"/>
      <c r="E346" s="182"/>
      <c r="F346" s="182"/>
      <c r="G346" s="203"/>
      <c r="H346" s="218"/>
      <c r="I346" s="213"/>
      <c r="J346" s="207"/>
      <c r="K346" s="213"/>
      <c r="L346" s="207"/>
      <c r="M346" s="213"/>
      <c r="N346" s="207"/>
      <c r="O346" s="183" t="str">
        <f t="shared" si="148"/>
        <v/>
      </c>
      <c r="P346" s="184"/>
      <c r="Q346" s="184"/>
      <c r="R346" s="275"/>
      <c r="S346" s="185" t="str">
        <f t="shared" si="149"/>
        <v/>
      </c>
      <c r="T346" s="185" t="str">
        <f t="shared" si="150"/>
        <v/>
      </c>
      <c r="U346" s="275"/>
      <c r="V346" s="275"/>
      <c r="W346" s="276" t="str">
        <f t="shared" si="151"/>
        <v/>
      </c>
      <c r="X346" s="276" t="str">
        <f t="shared" si="152"/>
        <v/>
      </c>
      <c r="Y346" s="276" t="str">
        <f t="shared" si="153"/>
        <v/>
      </c>
      <c r="Z346" s="275"/>
      <c r="AA346" s="184"/>
      <c r="AB346" s="184"/>
      <c r="AC346" s="185" t="str">
        <f t="shared" si="154"/>
        <v/>
      </c>
      <c r="AD346" s="185" t="str">
        <f t="shared" si="155"/>
        <v/>
      </c>
      <c r="AE346" s="186"/>
      <c r="AF346" s="187" t="str">
        <f t="shared" si="156"/>
        <v/>
      </c>
      <c r="AG346" s="182"/>
      <c r="AH346" s="184"/>
      <c r="AI346" s="184"/>
      <c r="AJ346" s="182"/>
      <c r="AK346" s="188" t="str">
        <f t="shared" si="157"/>
        <v/>
      </c>
      <c r="AL346" s="188" t="str">
        <f t="shared" si="158"/>
        <v/>
      </c>
      <c r="AM346" s="188" t="str">
        <f t="shared" si="159"/>
        <v/>
      </c>
      <c r="AN346" s="359" t="str">
        <f>IF(Overview!$K$17='Internal Calcs'!$P$22,IF(AK346="","",AK346),IF(Overview!$K$17='Internal Calcs'!$P$23,IF(AK346="","",AK346),IF(ISNUMBER(A346),(IF(F346="Short",G346-H346,H346-G346)*AZ346-AX346),"")))</f>
        <v/>
      </c>
      <c r="AO346" s="401" t="str">
        <f>IF(Overview!$K$17='Internal Calcs'!$P$22,IF(AL346="","",AL346),IF(Overview!$K$17='Internal Calcs'!$P$23,IF(AL346="","",AL346),IF(ISNUMBER(A346),IF(AL346="",(IF(F346="Short",G346-H346,H346-G346)*AZ346-AX346),(IF(F346="Short",G346-J346,J346-G346)*AZ346-AX346)),"")))</f>
        <v/>
      </c>
      <c r="AP346" s="359" t="str">
        <f>IF(Overview!$K$17='Internal Calcs'!$P$22,"",IF(Overview!$K$17='Internal Calcs'!$P$23,IF(AM346="","",AM346),IF(ISNUMBER(A346),IF(AM346="",(IF(F346="Short",G346-H346,H346-G346)*AZ346-AX346),(IF(F346="Short",G346-L346,L346-G346)*AZ346-AX346)),"")))</f>
        <v/>
      </c>
      <c r="AQ346" s="188" t="str">
        <f t="shared" si="160"/>
        <v/>
      </c>
      <c r="AR346" s="188" t="str">
        <f t="shared" si="161"/>
        <v/>
      </c>
      <c r="AS346" s="188" t="str">
        <f t="shared" si="162"/>
        <v/>
      </c>
      <c r="AT346" s="188" t="str">
        <f>IF(ISNUMBER(A346),MAX($AS$2:AS346)-AS346,"")</f>
        <v/>
      </c>
      <c r="AU346" s="189" t="str">
        <f t="shared" si="163"/>
        <v/>
      </c>
      <c r="AV346" s="190" t="str">
        <f t="shared" si="164"/>
        <v/>
      </c>
      <c r="AW346" s="190" t="str">
        <f t="shared" si="165"/>
        <v/>
      </c>
      <c r="AX346" s="191" t="str">
        <f ca="1">IF(ISNUMBER($A346),INDIRECT(CONCATENATE("'Instrument List'!B",(MATCH(E346,'Instrument List'!A:A,0))-0)),"")</f>
        <v/>
      </c>
      <c r="AY346" s="191" t="str">
        <f ca="1">IF(ISNUMBER($A346),INDIRECT(CONCATENATE("'Instrument List'!D",(MATCH(E346,'Instrument List'!A:A,0))-0)),"")</f>
        <v/>
      </c>
      <c r="AZ346" s="191" t="str">
        <f ca="1">IF(ISNUMBER($A346),INDIRECT(CONCATENATE("'Instrument List'!C",(MATCH(E346,'Instrument List'!A:A,0))-0)),"")</f>
        <v/>
      </c>
      <c r="BA346" s="192" t="str">
        <f ca="1">IF(ISNUMBER(A346),INDIRECT(CONCATENATE("'Instrument List'!E",(MATCH(E346,'Instrument List'!A:A,0))-0)),"")</f>
        <v/>
      </c>
      <c r="BB346" s="193" t="str">
        <f t="shared" si="166"/>
        <v/>
      </c>
      <c r="BC346" s="193" t="str">
        <f t="shared" si="167"/>
        <v/>
      </c>
      <c r="BD346" s="193" t="str">
        <f ca="1">IF(ISNUMBER(A346),INDIRECT(CONCATENATE("'Instrument List'!F",(MATCH(E346,'Instrument List'!A:A,0))-0)),"")</f>
        <v/>
      </c>
    </row>
    <row r="347" spans="1:56">
      <c r="A347" s="220" t="str">
        <f t="shared" si="147"/>
        <v/>
      </c>
      <c r="B347" s="221"/>
      <c r="C347" s="222"/>
      <c r="D347" s="169"/>
      <c r="E347" s="169"/>
      <c r="F347" s="169"/>
      <c r="G347" s="202"/>
      <c r="H347" s="217"/>
      <c r="I347" s="212"/>
      <c r="J347" s="206"/>
      <c r="K347" s="212"/>
      <c r="L347" s="206"/>
      <c r="M347" s="212"/>
      <c r="N347" s="206"/>
      <c r="O347" s="170" t="str">
        <f t="shared" si="148"/>
        <v/>
      </c>
      <c r="P347" s="171"/>
      <c r="Q347" s="171"/>
      <c r="R347" s="171"/>
      <c r="S347" s="172" t="str">
        <f t="shared" si="149"/>
        <v/>
      </c>
      <c r="T347" s="172" t="str">
        <f t="shared" si="150"/>
        <v/>
      </c>
      <c r="U347" s="171"/>
      <c r="V347" s="171"/>
      <c r="W347" s="173" t="str">
        <f t="shared" si="151"/>
        <v/>
      </c>
      <c r="X347" s="173" t="str">
        <f t="shared" si="152"/>
        <v/>
      </c>
      <c r="Y347" s="173" t="str">
        <f t="shared" si="153"/>
        <v/>
      </c>
      <c r="Z347" s="171"/>
      <c r="AA347" s="171"/>
      <c r="AB347" s="171"/>
      <c r="AC347" s="172" t="str">
        <f t="shared" si="154"/>
        <v/>
      </c>
      <c r="AD347" s="172" t="str">
        <f t="shared" si="155"/>
        <v/>
      </c>
      <c r="AE347" s="174"/>
      <c r="AF347" s="175" t="str">
        <f t="shared" si="156"/>
        <v/>
      </c>
      <c r="AG347" s="169"/>
      <c r="AH347" s="171"/>
      <c r="AI347" s="171"/>
      <c r="AJ347" s="169"/>
      <c r="AK347" s="176" t="str">
        <f t="shared" si="157"/>
        <v/>
      </c>
      <c r="AL347" s="176" t="str">
        <f t="shared" si="158"/>
        <v/>
      </c>
      <c r="AM347" s="176" t="str">
        <f t="shared" si="159"/>
        <v/>
      </c>
      <c r="AN347" s="359" t="str">
        <f>IF(Overview!$K$17='Internal Calcs'!$P$22,IF(AK347="","",AK347),IF(Overview!$K$17='Internal Calcs'!$P$23,IF(AK347="","",AK347),IF(ISNUMBER(A347),(IF(F347="Short",G347-H347,H347-G347)*AZ347-AX347),"")))</f>
        <v/>
      </c>
      <c r="AO347" s="401" t="str">
        <f>IF(Overview!$K$17='Internal Calcs'!$P$22,IF(AL347="","",AL347),IF(Overview!$K$17='Internal Calcs'!$P$23,IF(AL347="","",AL347),IF(ISNUMBER(A347),IF(AL347="",(IF(F347="Short",G347-H347,H347-G347)*AZ347-AX347),(IF(F347="Short",G347-J347,J347-G347)*AZ347-AX347)),"")))</f>
        <v/>
      </c>
      <c r="AP347" s="359" t="str">
        <f>IF(Overview!$K$17='Internal Calcs'!$P$22,"",IF(Overview!$K$17='Internal Calcs'!$P$23,IF(AM347="","",AM347),IF(ISNUMBER(A347),IF(AM347="",(IF(F347="Short",G347-H347,H347-G347)*AZ347-AX347),(IF(F347="Short",G347-L347,L347-G347)*AZ347-AX347)),"")))</f>
        <v/>
      </c>
      <c r="AQ347" s="176" t="str">
        <f t="shared" si="160"/>
        <v/>
      </c>
      <c r="AR347" s="176" t="str">
        <f t="shared" si="161"/>
        <v/>
      </c>
      <c r="AS347" s="176" t="str">
        <f t="shared" si="162"/>
        <v/>
      </c>
      <c r="AT347" s="176" t="str">
        <f>IF(ISNUMBER(A347),MAX($AS$2:AS347)-AS347,"")</f>
        <v/>
      </c>
      <c r="AU347" s="177" t="str">
        <f t="shared" si="163"/>
        <v/>
      </c>
      <c r="AV347" s="178" t="str">
        <f t="shared" si="164"/>
        <v/>
      </c>
      <c r="AW347" s="178" t="str">
        <f t="shared" si="165"/>
        <v/>
      </c>
      <c r="AX347" s="179" t="str">
        <f ca="1">IF(ISNUMBER($A347),INDIRECT(CONCATENATE("'Instrument List'!B",(MATCH(E347,'Instrument List'!A:A,0))-0)),"")</f>
        <v/>
      </c>
      <c r="AY347" s="179" t="str">
        <f ca="1">IF(ISNUMBER($A347),INDIRECT(CONCATENATE("'Instrument List'!D",(MATCH(E347,'Instrument List'!A:A,0))-0)),"")</f>
        <v/>
      </c>
      <c r="AZ347" s="179" t="str">
        <f ca="1">IF(ISNUMBER($A347),INDIRECT(CONCATENATE("'Instrument List'!C",(MATCH(E347,'Instrument List'!A:A,0))-0)),"")</f>
        <v/>
      </c>
      <c r="BA347" s="180" t="str">
        <f ca="1">IF(ISNUMBER(A347),INDIRECT(CONCATENATE("'Instrument List'!E",(MATCH(E347,'Instrument List'!A:A,0))-0)),"")</f>
        <v/>
      </c>
      <c r="BB347" s="181" t="str">
        <f t="shared" si="166"/>
        <v/>
      </c>
      <c r="BC347" s="181" t="str">
        <f t="shared" si="167"/>
        <v/>
      </c>
      <c r="BD347" s="181" t="str">
        <f ca="1">IF(ISNUMBER(A347),INDIRECT(CONCATENATE("'Instrument List'!F",(MATCH(E347,'Instrument List'!A:A,0))-0)),"")</f>
        <v/>
      </c>
    </row>
    <row r="348" spans="1:56">
      <c r="A348" s="223" t="str">
        <f t="shared" si="147"/>
        <v/>
      </c>
      <c r="B348" s="224"/>
      <c r="C348" s="225"/>
      <c r="D348" s="182"/>
      <c r="E348" s="182"/>
      <c r="F348" s="182"/>
      <c r="G348" s="203"/>
      <c r="H348" s="218"/>
      <c r="I348" s="213"/>
      <c r="J348" s="207"/>
      <c r="K348" s="213"/>
      <c r="L348" s="207"/>
      <c r="M348" s="213"/>
      <c r="N348" s="207"/>
      <c r="O348" s="183" t="str">
        <f t="shared" si="148"/>
        <v/>
      </c>
      <c r="P348" s="184"/>
      <c r="Q348" s="184"/>
      <c r="R348" s="275"/>
      <c r="S348" s="185" t="str">
        <f t="shared" si="149"/>
        <v/>
      </c>
      <c r="T348" s="185" t="str">
        <f t="shared" si="150"/>
        <v/>
      </c>
      <c r="U348" s="275"/>
      <c r="V348" s="275"/>
      <c r="W348" s="276" t="str">
        <f t="shared" si="151"/>
        <v/>
      </c>
      <c r="X348" s="276" t="str">
        <f t="shared" si="152"/>
        <v/>
      </c>
      <c r="Y348" s="276" t="str">
        <f t="shared" si="153"/>
        <v/>
      </c>
      <c r="Z348" s="275"/>
      <c r="AA348" s="184"/>
      <c r="AB348" s="184"/>
      <c r="AC348" s="185" t="str">
        <f t="shared" si="154"/>
        <v/>
      </c>
      <c r="AD348" s="185" t="str">
        <f t="shared" si="155"/>
        <v/>
      </c>
      <c r="AE348" s="186"/>
      <c r="AF348" s="187" t="str">
        <f t="shared" si="156"/>
        <v/>
      </c>
      <c r="AG348" s="182"/>
      <c r="AH348" s="184"/>
      <c r="AI348" s="184"/>
      <c r="AJ348" s="182"/>
      <c r="AK348" s="188" t="str">
        <f t="shared" si="157"/>
        <v/>
      </c>
      <c r="AL348" s="188" t="str">
        <f t="shared" si="158"/>
        <v/>
      </c>
      <c r="AM348" s="188" t="str">
        <f t="shared" si="159"/>
        <v/>
      </c>
      <c r="AN348" s="359" t="str">
        <f>IF(Overview!$K$17='Internal Calcs'!$P$22,IF(AK348="","",AK348),IF(Overview!$K$17='Internal Calcs'!$P$23,IF(AK348="","",AK348),IF(ISNUMBER(A348),(IF(F348="Short",G348-H348,H348-G348)*AZ348-AX348),"")))</f>
        <v/>
      </c>
      <c r="AO348" s="401" t="str">
        <f>IF(Overview!$K$17='Internal Calcs'!$P$22,IF(AL348="","",AL348),IF(Overview!$K$17='Internal Calcs'!$P$23,IF(AL348="","",AL348),IF(ISNUMBER(A348),IF(AL348="",(IF(F348="Short",G348-H348,H348-G348)*AZ348-AX348),(IF(F348="Short",G348-J348,J348-G348)*AZ348-AX348)),"")))</f>
        <v/>
      </c>
      <c r="AP348" s="359" t="str">
        <f>IF(Overview!$K$17='Internal Calcs'!$P$22,"",IF(Overview!$K$17='Internal Calcs'!$P$23,IF(AM348="","",AM348),IF(ISNUMBER(A348),IF(AM348="",(IF(F348="Short",G348-H348,H348-G348)*AZ348-AX348),(IF(F348="Short",G348-L348,L348-G348)*AZ348-AX348)),"")))</f>
        <v/>
      </c>
      <c r="AQ348" s="188" t="str">
        <f t="shared" si="160"/>
        <v/>
      </c>
      <c r="AR348" s="188" t="str">
        <f t="shared" si="161"/>
        <v/>
      </c>
      <c r="AS348" s="188" t="str">
        <f t="shared" si="162"/>
        <v/>
      </c>
      <c r="AT348" s="188" t="str">
        <f>IF(ISNUMBER(A348),MAX($AS$2:AS348)-AS348,"")</f>
        <v/>
      </c>
      <c r="AU348" s="189" t="str">
        <f t="shared" si="163"/>
        <v/>
      </c>
      <c r="AV348" s="190" t="str">
        <f t="shared" si="164"/>
        <v/>
      </c>
      <c r="AW348" s="190" t="str">
        <f t="shared" si="165"/>
        <v/>
      </c>
      <c r="AX348" s="191" t="str">
        <f ca="1">IF(ISNUMBER($A348),INDIRECT(CONCATENATE("'Instrument List'!B",(MATCH(E348,'Instrument List'!A:A,0))-0)),"")</f>
        <v/>
      </c>
      <c r="AY348" s="191" t="str">
        <f ca="1">IF(ISNUMBER($A348),INDIRECT(CONCATENATE("'Instrument List'!D",(MATCH(E348,'Instrument List'!A:A,0))-0)),"")</f>
        <v/>
      </c>
      <c r="AZ348" s="191" t="str">
        <f ca="1">IF(ISNUMBER($A348),INDIRECT(CONCATENATE("'Instrument List'!C",(MATCH(E348,'Instrument List'!A:A,0))-0)),"")</f>
        <v/>
      </c>
      <c r="BA348" s="192" t="str">
        <f ca="1">IF(ISNUMBER(A348),INDIRECT(CONCATENATE("'Instrument List'!E",(MATCH(E348,'Instrument List'!A:A,0))-0)),"")</f>
        <v/>
      </c>
      <c r="BB348" s="193" t="str">
        <f t="shared" si="166"/>
        <v/>
      </c>
      <c r="BC348" s="193" t="str">
        <f t="shared" si="167"/>
        <v/>
      </c>
      <c r="BD348" s="193" t="str">
        <f ca="1">IF(ISNUMBER(A348),INDIRECT(CONCATENATE("'Instrument List'!F",(MATCH(E348,'Instrument List'!A:A,0))-0)),"")</f>
        <v/>
      </c>
    </row>
    <row r="349" spans="1:56">
      <c r="A349" s="220" t="str">
        <f t="shared" si="147"/>
        <v/>
      </c>
      <c r="B349" s="221"/>
      <c r="C349" s="222"/>
      <c r="D349" s="169"/>
      <c r="E349" s="169"/>
      <c r="F349" s="169"/>
      <c r="G349" s="202"/>
      <c r="H349" s="217"/>
      <c r="I349" s="212"/>
      <c r="J349" s="206"/>
      <c r="K349" s="212"/>
      <c r="L349" s="206"/>
      <c r="M349" s="212"/>
      <c r="N349" s="206"/>
      <c r="O349" s="170" t="str">
        <f t="shared" si="148"/>
        <v/>
      </c>
      <c r="P349" s="171"/>
      <c r="Q349" s="171"/>
      <c r="R349" s="171"/>
      <c r="S349" s="172" t="str">
        <f t="shared" si="149"/>
        <v/>
      </c>
      <c r="T349" s="172" t="str">
        <f t="shared" si="150"/>
        <v/>
      </c>
      <c r="U349" s="171"/>
      <c r="V349" s="171"/>
      <c r="W349" s="173" t="str">
        <f t="shared" si="151"/>
        <v/>
      </c>
      <c r="X349" s="173" t="str">
        <f t="shared" si="152"/>
        <v/>
      </c>
      <c r="Y349" s="173" t="str">
        <f t="shared" si="153"/>
        <v/>
      </c>
      <c r="Z349" s="171"/>
      <c r="AA349" s="171"/>
      <c r="AB349" s="171"/>
      <c r="AC349" s="172" t="str">
        <f t="shared" si="154"/>
        <v/>
      </c>
      <c r="AD349" s="172" t="str">
        <f t="shared" si="155"/>
        <v/>
      </c>
      <c r="AE349" s="174"/>
      <c r="AF349" s="175" t="str">
        <f t="shared" si="156"/>
        <v/>
      </c>
      <c r="AG349" s="169"/>
      <c r="AH349" s="171"/>
      <c r="AI349" s="171"/>
      <c r="AJ349" s="169"/>
      <c r="AK349" s="176" t="str">
        <f t="shared" si="157"/>
        <v/>
      </c>
      <c r="AL349" s="176" t="str">
        <f t="shared" si="158"/>
        <v/>
      </c>
      <c r="AM349" s="176" t="str">
        <f t="shared" si="159"/>
        <v/>
      </c>
      <c r="AN349" s="359" t="str">
        <f>IF(Overview!$K$17='Internal Calcs'!$P$22,IF(AK349="","",AK349),IF(Overview!$K$17='Internal Calcs'!$P$23,IF(AK349="","",AK349),IF(ISNUMBER(A349),(IF(F349="Short",G349-H349,H349-G349)*AZ349-AX349),"")))</f>
        <v/>
      </c>
      <c r="AO349" s="401" t="str">
        <f>IF(Overview!$K$17='Internal Calcs'!$P$22,IF(AL349="","",AL349),IF(Overview!$K$17='Internal Calcs'!$P$23,IF(AL349="","",AL349),IF(ISNUMBER(A349),IF(AL349="",(IF(F349="Short",G349-H349,H349-G349)*AZ349-AX349),(IF(F349="Short",G349-J349,J349-G349)*AZ349-AX349)),"")))</f>
        <v/>
      </c>
      <c r="AP349" s="359" t="str">
        <f>IF(Overview!$K$17='Internal Calcs'!$P$22,"",IF(Overview!$K$17='Internal Calcs'!$P$23,IF(AM349="","",AM349),IF(ISNUMBER(A349),IF(AM349="",(IF(F349="Short",G349-H349,H349-G349)*AZ349-AX349),(IF(F349="Short",G349-L349,L349-G349)*AZ349-AX349)),"")))</f>
        <v/>
      </c>
      <c r="AQ349" s="176" t="str">
        <f t="shared" si="160"/>
        <v/>
      </c>
      <c r="AR349" s="176" t="str">
        <f t="shared" si="161"/>
        <v/>
      </c>
      <c r="AS349" s="176" t="str">
        <f t="shared" si="162"/>
        <v/>
      </c>
      <c r="AT349" s="176" t="str">
        <f>IF(ISNUMBER(A349),MAX($AS$2:AS349)-AS349,"")</f>
        <v/>
      </c>
      <c r="AU349" s="177" t="str">
        <f t="shared" si="163"/>
        <v/>
      </c>
      <c r="AV349" s="178" t="str">
        <f t="shared" si="164"/>
        <v/>
      </c>
      <c r="AW349" s="178" t="str">
        <f t="shared" si="165"/>
        <v/>
      </c>
      <c r="AX349" s="179" t="str">
        <f ca="1">IF(ISNUMBER($A349),INDIRECT(CONCATENATE("'Instrument List'!B",(MATCH(E349,'Instrument List'!A:A,0))-0)),"")</f>
        <v/>
      </c>
      <c r="AY349" s="179" t="str">
        <f ca="1">IF(ISNUMBER($A349),INDIRECT(CONCATENATE("'Instrument List'!D",(MATCH(E349,'Instrument List'!A:A,0))-0)),"")</f>
        <v/>
      </c>
      <c r="AZ349" s="179" t="str">
        <f ca="1">IF(ISNUMBER($A349),INDIRECT(CONCATENATE("'Instrument List'!C",(MATCH(E349,'Instrument List'!A:A,0))-0)),"")</f>
        <v/>
      </c>
      <c r="BA349" s="180" t="str">
        <f ca="1">IF(ISNUMBER(A349),INDIRECT(CONCATENATE("'Instrument List'!E",(MATCH(E349,'Instrument List'!A:A,0))-0)),"")</f>
        <v/>
      </c>
      <c r="BB349" s="181" t="str">
        <f t="shared" si="166"/>
        <v/>
      </c>
      <c r="BC349" s="181" t="str">
        <f t="shared" si="167"/>
        <v/>
      </c>
      <c r="BD349" s="181" t="str">
        <f ca="1">IF(ISNUMBER(A349),INDIRECT(CONCATENATE("'Instrument List'!F",(MATCH(E349,'Instrument List'!A:A,0))-0)),"")</f>
        <v/>
      </c>
    </row>
    <row r="350" spans="1:56">
      <c r="A350" s="223" t="str">
        <f t="shared" si="147"/>
        <v/>
      </c>
      <c r="B350" s="224"/>
      <c r="C350" s="225"/>
      <c r="D350" s="182"/>
      <c r="E350" s="182"/>
      <c r="F350" s="182"/>
      <c r="G350" s="203"/>
      <c r="H350" s="218"/>
      <c r="I350" s="213"/>
      <c r="J350" s="207"/>
      <c r="K350" s="213"/>
      <c r="L350" s="207"/>
      <c r="M350" s="213"/>
      <c r="N350" s="207"/>
      <c r="O350" s="183" t="str">
        <f t="shared" si="148"/>
        <v/>
      </c>
      <c r="P350" s="184"/>
      <c r="Q350" s="184"/>
      <c r="R350" s="275"/>
      <c r="S350" s="185" t="str">
        <f t="shared" si="149"/>
        <v/>
      </c>
      <c r="T350" s="185" t="str">
        <f t="shared" si="150"/>
        <v/>
      </c>
      <c r="U350" s="275"/>
      <c r="V350" s="275"/>
      <c r="W350" s="276" t="str">
        <f t="shared" si="151"/>
        <v/>
      </c>
      <c r="X350" s="276" t="str">
        <f t="shared" si="152"/>
        <v/>
      </c>
      <c r="Y350" s="276" t="str">
        <f t="shared" si="153"/>
        <v/>
      </c>
      <c r="Z350" s="275"/>
      <c r="AA350" s="184"/>
      <c r="AB350" s="184"/>
      <c r="AC350" s="185" t="str">
        <f t="shared" si="154"/>
        <v/>
      </c>
      <c r="AD350" s="185" t="str">
        <f t="shared" si="155"/>
        <v/>
      </c>
      <c r="AE350" s="186"/>
      <c r="AF350" s="187" t="str">
        <f t="shared" si="156"/>
        <v/>
      </c>
      <c r="AG350" s="182"/>
      <c r="AH350" s="184"/>
      <c r="AI350" s="184"/>
      <c r="AJ350" s="182"/>
      <c r="AK350" s="188" t="str">
        <f t="shared" si="157"/>
        <v/>
      </c>
      <c r="AL350" s="188" t="str">
        <f t="shared" si="158"/>
        <v/>
      </c>
      <c r="AM350" s="188" t="str">
        <f t="shared" si="159"/>
        <v/>
      </c>
      <c r="AN350" s="359" t="str">
        <f>IF(Overview!$K$17='Internal Calcs'!$P$22,IF(AK350="","",AK350),IF(Overview!$K$17='Internal Calcs'!$P$23,IF(AK350="","",AK350),IF(ISNUMBER(A350),(IF(F350="Short",G350-H350,H350-G350)*AZ350-AX350),"")))</f>
        <v/>
      </c>
      <c r="AO350" s="401" t="str">
        <f>IF(Overview!$K$17='Internal Calcs'!$P$22,IF(AL350="","",AL350),IF(Overview!$K$17='Internal Calcs'!$P$23,IF(AL350="","",AL350),IF(ISNUMBER(A350),IF(AL350="",(IF(F350="Short",G350-H350,H350-G350)*AZ350-AX350),(IF(F350="Short",G350-J350,J350-G350)*AZ350-AX350)),"")))</f>
        <v/>
      </c>
      <c r="AP350" s="359" t="str">
        <f>IF(Overview!$K$17='Internal Calcs'!$P$22,"",IF(Overview!$K$17='Internal Calcs'!$P$23,IF(AM350="","",AM350),IF(ISNUMBER(A350),IF(AM350="",(IF(F350="Short",G350-H350,H350-G350)*AZ350-AX350),(IF(F350="Short",G350-L350,L350-G350)*AZ350-AX350)),"")))</f>
        <v/>
      </c>
      <c r="AQ350" s="188" t="str">
        <f t="shared" si="160"/>
        <v/>
      </c>
      <c r="AR350" s="188" t="str">
        <f t="shared" si="161"/>
        <v/>
      </c>
      <c r="AS350" s="188" t="str">
        <f t="shared" si="162"/>
        <v/>
      </c>
      <c r="AT350" s="188" t="str">
        <f>IF(ISNUMBER(A350),MAX($AS$2:AS350)-AS350,"")</f>
        <v/>
      </c>
      <c r="AU350" s="189" t="str">
        <f t="shared" si="163"/>
        <v/>
      </c>
      <c r="AV350" s="190" t="str">
        <f t="shared" si="164"/>
        <v/>
      </c>
      <c r="AW350" s="190" t="str">
        <f t="shared" si="165"/>
        <v/>
      </c>
      <c r="AX350" s="191" t="str">
        <f ca="1">IF(ISNUMBER($A350),INDIRECT(CONCATENATE("'Instrument List'!B",(MATCH(E350,'Instrument List'!A:A,0))-0)),"")</f>
        <v/>
      </c>
      <c r="AY350" s="191" t="str">
        <f ca="1">IF(ISNUMBER($A350),INDIRECT(CONCATENATE("'Instrument List'!D",(MATCH(E350,'Instrument List'!A:A,0))-0)),"")</f>
        <v/>
      </c>
      <c r="AZ350" s="191" t="str">
        <f ca="1">IF(ISNUMBER($A350),INDIRECT(CONCATENATE("'Instrument List'!C",(MATCH(E350,'Instrument List'!A:A,0))-0)),"")</f>
        <v/>
      </c>
      <c r="BA350" s="192" t="str">
        <f ca="1">IF(ISNUMBER(A350),INDIRECT(CONCATENATE("'Instrument List'!E",(MATCH(E350,'Instrument List'!A:A,0))-0)),"")</f>
        <v/>
      </c>
      <c r="BB350" s="193" t="str">
        <f t="shared" si="166"/>
        <v/>
      </c>
      <c r="BC350" s="193" t="str">
        <f t="shared" si="167"/>
        <v/>
      </c>
      <c r="BD350" s="193" t="str">
        <f ca="1">IF(ISNUMBER(A350),INDIRECT(CONCATENATE("'Instrument List'!F",(MATCH(E350,'Instrument List'!A:A,0))-0)),"")</f>
        <v/>
      </c>
    </row>
    <row r="351" spans="1:56">
      <c r="A351" s="220" t="str">
        <f t="shared" si="147"/>
        <v/>
      </c>
      <c r="B351" s="221"/>
      <c r="C351" s="222"/>
      <c r="D351" s="169"/>
      <c r="E351" s="169"/>
      <c r="F351" s="169"/>
      <c r="G351" s="202"/>
      <c r="H351" s="217"/>
      <c r="I351" s="212"/>
      <c r="J351" s="206"/>
      <c r="K351" s="212"/>
      <c r="L351" s="206"/>
      <c r="M351" s="212"/>
      <c r="N351" s="206"/>
      <c r="O351" s="170" t="str">
        <f t="shared" si="148"/>
        <v/>
      </c>
      <c r="P351" s="171"/>
      <c r="Q351" s="171"/>
      <c r="R351" s="171"/>
      <c r="S351" s="172" t="str">
        <f t="shared" si="149"/>
        <v/>
      </c>
      <c r="T351" s="172" t="str">
        <f t="shared" si="150"/>
        <v/>
      </c>
      <c r="U351" s="171"/>
      <c r="V351" s="171"/>
      <c r="W351" s="173" t="str">
        <f t="shared" si="151"/>
        <v/>
      </c>
      <c r="X351" s="173" t="str">
        <f t="shared" si="152"/>
        <v/>
      </c>
      <c r="Y351" s="173" t="str">
        <f t="shared" si="153"/>
        <v/>
      </c>
      <c r="Z351" s="171"/>
      <c r="AA351" s="171"/>
      <c r="AB351" s="171"/>
      <c r="AC351" s="172" t="str">
        <f t="shared" si="154"/>
        <v/>
      </c>
      <c r="AD351" s="172" t="str">
        <f t="shared" si="155"/>
        <v/>
      </c>
      <c r="AE351" s="174"/>
      <c r="AF351" s="175" t="str">
        <f t="shared" si="156"/>
        <v/>
      </c>
      <c r="AG351" s="169"/>
      <c r="AH351" s="171"/>
      <c r="AI351" s="171"/>
      <c r="AJ351" s="169"/>
      <c r="AK351" s="176" t="str">
        <f t="shared" si="157"/>
        <v/>
      </c>
      <c r="AL351" s="176" t="str">
        <f t="shared" si="158"/>
        <v/>
      </c>
      <c r="AM351" s="176" t="str">
        <f t="shared" si="159"/>
        <v/>
      </c>
      <c r="AN351" s="359" t="str">
        <f>IF(Overview!$K$17='Internal Calcs'!$P$22,IF(AK351="","",AK351),IF(Overview!$K$17='Internal Calcs'!$P$23,IF(AK351="","",AK351),IF(ISNUMBER(A351),(IF(F351="Short",G351-H351,H351-G351)*AZ351-AX351),"")))</f>
        <v/>
      </c>
      <c r="AO351" s="401" t="str">
        <f>IF(Overview!$K$17='Internal Calcs'!$P$22,IF(AL351="","",AL351),IF(Overview!$K$17='Internal Calcs'!$P$23,IF(AL351="","",AL351),IF(ISNUMBER(A351),IF(AL351="",(IF(F351="Short",G351-H351,H351-G351)*AZ351-AX351),(IF(F351="Short",G351-J351,J351-G351)*AZ351-AX351)),"")))</f>
        <v/>
      </c>
      <c r="AP351" s="359" t="str">
        <f>IF(Overview!$K$17='Internal Calcs'!$P$22,"",IF(Overview!$K$17='Internal Calcs'!$P$23,IF(AM351="","",AM351),IF(ISNUMBER(A351),IF(AM351="",(IF(F351="Short",G351-H351,H351-G351)*AZ351-AX351),(IF(F351="Short",G351-L351,L351-G351)*AZ351-AX351)),"")))</f>
        <v/>
      </c>
      <c r="AQ351" s="176" t="str">
        <f t="shared" si="160"/>
        <v/>
      </c>
      <c r="AR351" s="176" t="str">
        <f t="shared" si="161"/>
        <v/>
      </c>
      <c r="AS351" s="176" t="str">
        <f t="shared" si="162"/>
        <v/>
      </c>
      <c r="AT351" s="176" t="str">
        <f>IF(ISNUMBER(A351),MAX($AS$2:AS351)-AS351,"")</f>
        <v/>
      </c>
      <c r="AU351" s="177" t="str">
        <f t="shared" si="163"/>
        <v/>
      </c>
      <c r="AV351" s="178" t="str">
        <f t="shared" si="164"/>
        <v/>
      </c>
      <c r="AW351" s="178" t="str">
        <f t="shared" si="165"/>
        <v/>
      </c>
      <c r="AX351" s="179" t="str">
        <f ca="1">IF(ISNUMBER($A351),INDIRECT(CONCATENATE("'Instrument List'!B",(MATCH(E351,'Instrument List'!A:A,0))-0)),"")</f>
        <v/>
      </c>
      <c r="AY351" s="179" t="str">
        <f ca="1">IF(ISNUMBER($A351),INDIRECT(CONCATENATE("'Instrument List'!D",(MATCH(E351,'Instrument List'!A:A,0))-0)),"")</f>
        <v/>
      </c>
      <c r="AZ351" s="179" t="str">
        <f ca="1">IF(ISNUMBER($A351),INDIRECT(CONCATENATE("'Instrument List'!C",(MATCH(E351,'Instrument List'!A:A,0))-0)),"")</f>
        <v/>
      </c>
      <c r="BA351" s="180" t="str">
        <f ca="1">IF(ISNUMBER(A351),INDIRECT(CONCATENATE("'Instrument List'!E",(MATCH(E351,'Instrument List'!A:A,0))-0)),"")</f>
        <v/>
      </c>
      <c r="BB351" s="181" t="str">
        <f t="shared" si="166"/>
        <v/>
      </c>
      <c r="BC351" s="181" t="str">
        <f t="shared" si="167"/>
        <v/>
      </c>
      <c r="BD351" s="181" t="str">
        <f ca="1">IF(ISNUMBER(A351),INDIRECT(CONCATENATE("'Instrument List'!F",(MATCH(E351,'Instrument List'!A:A,0))-0)),"")</f>
        <v/>
      </c>
    </row>
    <row r="352" spans="1:56">
      <c r="A352" s="223" t="str">
        <f t="shared" si="147"/>
        <v/>
      </c>
      <c r="B352" s="224"/>
      <c r="C352" s="225"/>
      <c r="D352" s="182"/>
      <c r="E352" s="182"/>
      <c r="F352" s="182"/>
      <c r="G352" s="203"/>
      <c r="H352" s="218"/>
      <c r="I352" s="213"/>
      <c r="J352" s="207"/>
      <c r="K352" s="213"/>
      <c r="L352" s="207"/>
      <c r="M352" s="213"/>
      <c r="N352" s="207"/>
      <c r="O352" s="183" t="str">
        <f t="shared" si="148"/>
        <v/>
      </c>
      <c r="P352" s="184"/>
      <c r="Q352" s="184"/>
      <c r="R352" s="275"/>
      <c r="S352" s="185" t="str">
        <f t="shared" si="149"/>
        <v/>
      </c>
      <c r="T352" s="185" t="str">
        <f t="shared" si="150"/>
        <v/>
      </c>
      <c r="U352" s="275"/>
      <c r="V352" s="275"/>
      <c r="W352" s="276" t="str">
        <f t="shared" si="151"/>
        <v/>
      </c>
      <c r="X352" s="276" t="str">
        <f t="shared" si="152"/>
        <v/>
      </c>
      <c r="Y352" s="276" t="str">
        <f t="shared" si="153"/>
        <v/>
      </c>
      <c r="Z352" s="275"/>
      <c r="AA352" s="184"/>
      <c r="AB352" s="184"/>
      <c r="AC352" s="185" t="str">
        <f t="shared" si="154"/>
        <v/>
      </c>
      <c r="AD352" s="185" t="str">
        <f t="shared" si="155"/>
        <v/>
      </c>
      <c r="AE352" s="186"/>
      <c r="AF352" s="187" t="str">
        <f t="shared" si="156"/>
        <v/>
      </c>
      <c r="AG352" s="182"/>
      <c r="AH352" s="184"/>
      <c r="AI352" s="184"/>
      <c r="AJ352" s="182"/>
      <c r="AK352" s="188" t="str">
        <f t="shared" si="157"/>
        <v/>
      </c>
      <c r="AL352" s="188" t="str">
        <f t="shared" si="158"/>
        <v/>
      </c>
      <c r="AM352" s="188" t="str">
        <f t="shared" si="159"/>
        <v/>
      </c>
      <c r="AN352" s="359" t="str">
        <f>IF(Overview!$K$17='Internal Calcs'!$P$22,IF(AK352="","",AK352),IF(Overview!$K$17='Internal Calcs'!$P$23,IF(AK352="","",AK352),IF(ISNUMBER(A352),(IF(F352="Short",G352-H352,H352-G352)*AZ352-AX352),"")))</f>
        <v/>
      </c>
      <c r="AO352" s="401" t="str">
        <f>IF(Overview!$K$17='Internal Calcs'!$P$22,IF(AL352="","",AL352),IF(Overview!$K$17='Internal Calcs'!$P$23,IF(AL352="","",AL352),IF(ISNUMBER(A352),IF(AL352="",(IF(F352="Short",G352-H352,H352-G352)*AZ352-AX352),(IF(F352="Short",G352-J352,J352-G352)*AZ352-AX352)),"")))</f>
        <v/>
      </c>
      <c r="AP352" s="359" t="str">
        <f>IF(Overview!$K$17='Internal Calcs'!$P$22,"",IF(Overview!$K$17='Internal Calcs'!$P$23,IF(AM352="","",AM352),IF(ISNUMBER(A352),IF(AM352="",(IF(F352="Short",G352-H352,H352-G352)*AZ352-AX352),(IF(F352="Short",G352-L352,L352-G352)*AZ352-AX352)),"")))</f>
        <v/>
      </c>
      <c r="AQ352" s="188" t="str">
        <f t="shared" si="160"/>
        <v/>
      </c>
      <c r="AR352" s="188" t="str">
        <f t="shared" si="161"/>
        <v/>
      </c>
      <c r="AS352" s="188" t="str">
        <f t="shared" si="162"/>
        <v/>
      </c>
      <c r="AT352" s="188" t="str">
        <f>IF(ISNUMBER(A352),MAX($AS$2:AS352)-AS352,"")</f>
        <v/>
      </c>
      <c r="AU352" s="189" t="str">
        <f t="shared" si="163"/>
        <v/>
      </c>
      <c r="AV352" s="190" t="str">
        <f t="shared" si="164"/>
        <v/>
      </c>
      <c r="AW352" s="190" t="str">
        <f t="shared" si="165"/>
        <v/>
      </c>
      <c r="AX352" s="191" t="str">
        <f ca="1">IF(ISNUMBER($A352),INDIRECT(CONCATENATE("'Instrument List'!B",(MATCH(E352,'Instrument List'!A:A,0))-0)),"")</f>
        <v/>
      </c>
      <c r="AY352" s="191" t="str">
        <f ca="1">IF(ISNUMBER($A352),INDIRECT(CONCATENATE("'Instrument List'!D",(MATCH(E352,'Instrument List'!A:A,0))-0)),"")</f>
        <v/>
      </c>
      <c r="AZ352" s="191" t="str">
        <f ca="1">IF(ISNUMBER($A352),INDIRECT(CONCATENATE("'Instrument List'!C",(MATCH(E352,'Instrument List'!A:A,0))-0)),"")</f>
        <v/>
      </c>
      <c r="BA352" s="192" t="str">
        <f ca="1">IF(ISNUMBER(A352),INDIRECT(CONCATENATE("'Instrument List'!E",(MATCH(E352,'Instrument List'!A:A,0))-0)),"")</f>
        <v/>
      </c>
      <c r="BB352" s="193" t="str">
        <f t="shared" si="166"/>
        <v/>
      </c>
      <c r="BC352" s="193" t="str">
        <f t="shared" si="167"/>
        <v/>
      </c>
      <c r="BD352" s="193" t="str">
        <f ca="1">IF(ISNUMBER(A352),INDIRECT(CONCATENATE("'Instrument List'!F",(MATCH(E352,'Instrument List'!A:A,0))-0)),"")</f>
        <v/>
      </c>
    </row>
    <row r="353" spans="1:56">
      <c r="A353" s="220" t="str">
        <f t="shared" si="147"/>
        <v/>
      </c>
      <c r="B353" s="221"/>
      <c r="C353" s="222"/>
      <c r="D353" s="169"/>
      <c r="E353" s="169"/>
      <c r="F353" s="169"/>
      <c r="G353" s="202"/>
      <c r="H353" s="217"/>
      <c r="I353" s="212"/>
      <c r="J353" s="206"/>
      <c r="K353" s="212"/>
      <c r="L353" s="206"/>
      <c r="M353" s="212"/>
      <c r="N353" s="206"/>
      <c r="O353" s="170" t="str">
        <f t="shared" si="148"/>
        <v/>
      </c>
      <c r="P353" s="171"/>
      <c r="Q353" s="171"/>
      <c r="R353" s="171"/>
      <c r="S353" s="172" t="str">
        <f t="shared" si="149"/>
        <v/>
      </c>
      <c r="T353" s="172" t="str">
        <f t="shared" si="150"/>
        <v/>
      </c>
      <c r="U353" s="171"/>
      <c r="V353" s="171"/>
      <c r="W353" s="173" t="str">
        <f t="shared" si="151"/>
        <v/>
      </c>
      <c r="X353" s="173" t="str">
        <f t="shared" si="152"/>
        <v/>
      </c>
      <c r="Y353" s="173" t="str">
        <f t="shared" si="153"/>
        <v/>
      </c>
      <c r="Z353" s="171"/>
      <c r="AA353" s="171"/>
      <c r="AB353" s="171"/>
      <c r="AC353" s="172" t="str">
        <f t="shared" si="154"/>
        <v/>
      </c>
      <c r="AD353" s="172" t="str">
        <f t="shared" si="155"/>
        <v/>
      </c>
      <c r="AE353" s="174"/>
      <c r="AF353" s="175" t="str">
        <f t="shared" si="156"/>
        <v/>
      </c>
      <c r="AG353" s="169"/>
      <c r="AH353" s="171"/>
      <c r="AI353" s="171"/>
      <c r="AJ353" s="169"/>
      <c r="AK353" s="176" t="str">
        <f t="shared" si="157"/>
        <v/>
      </c>
      <c r="AL353" s="176" t="str">
        <f t="shared" si="158"/>
        <v/>
      </c>
      <c r="AM353" s="176" t="str">
        <f t="shared" si="159"/>
        <v/>
      </c>
      <c r="AN353" s="359" t="str">
        <f>IF(Overview!$K$17='Internal Calcs'!$P$22,IF(AK353="","",AK353),IF(Overview!$K$17='Internal Calcs'!$P$23,IF(AK353="","",AK353),IF(ISNUMBER(A353),(IF(F353="Short",G353-H353,H353-G353)*AZ353-AX353),"")))</f>
        <v/>
      </c>
      <c r="AO353" s="401" t="str">
        <f>IF(Overview!$K$17='Internal Calcs'!$P$22,IF(AL353="","",AL353),IF(Overview!$K$17='Internal Calcs'!$P$23,IF(AL353="","",AL353),IF(ISNUMBER(A353),IF(AL353="",(IF(F353="Short",G353-H353,H353-G353)*AZ353-AX353),(IF(F353="Short",G353-J353,J353-G353)*AZ353-AX353)),"")))</f>
        <v/>
      </c>
      <c r="AP353" s="359" t="str">
        <f>IF(Overview!$K$17='Internal Calcs'!$P$22,"",IF(Overview!$K$17='Internal Calcs'!$P$23,IF(AM353="","",AM353),IF(ISNUMBER(A353),IF(AM353="",(IF(F353="Short",G353-H353,H353-G353)*AZ353-AX353),(IF(F353="Short",G353-L353,L353-G353)*AZ353-AX353)),"")))</f>
        <v/>
      </c>
      <c r="AQ353" s="176" t="str">
        <f t="shared" si="160"/>
        <v/>
      </c>
      <c r="AR353" s="176" t="str">
        <f t="shared" si="161"/>
        <v/>
      </c>
      <c r="AS353" s="176" t="str">
        <f t="shared" si="162"/>
        <v/>
      </c>
      <c r="AT353" s="176" t="str">
        <f>IF(ISNUMBER(A353),MAX($AS$2:AS353)-AS353,"")</f>
        <v/>
      </c>
      <c r="AU353" s="177" t="str">
        <f t="shared" si="163"/>
        <v/>
      </c>
      <c r="AV353" s="178" t="str">
        <f t="shared" si="164"/>
        <v/>
      </c>
      <c r="AW353" s="178" t="str">
        <f t="shared" si="165"/>
        <v/>
      </c>
      <c r="AX353" s="179" t="str">
        <f ca="1">IF(ISNUMBER($A353),INDIRECT(CONCATENATE("'Instrument List'!B",(MATCH(E353,'Instrument List'!A:A,0))-0)),"")</f>
        <v/>
      </c>
      <c r="AY353" s="179" t="str">
        <f ca="1">IF(ISNUMBER($A353),INDIRECT(CONCATENATE("'Instrument List'!D",(MATCH(E353,'Instrument List'!A:A,0))-0)),"")</f>
        <v/>
      </c>
      <c r="AZ353" s="179" t="str">
        <f ca="1">IF(ISNUMBER($A353),INDIRECT(CONCATENATE("'Instrument List'!C",(MATCH(E353,'Instrument List'!A:A,0))-0)),"")</f>
        <v/>
      </c>
      <c r="BA353" s="180" t="str">
        <f ca="1">IF(ISNUMBER(A353),INDIRECT(CONCATENATE("'Instrument List'!E",(MATCH(E353,'Instrument List'!A:A,0))-0)),"")</f>
        <v/>
      </c>
      <c r="BB353" s="181" t="str">
        <f t="shared" si="166"/>
        <v/>
      </c>
      <c r="BC353" s="181" t="str">
        <f t="shared" si="167"/>
        <v/>
      </c>
      <c r="BD353" s="181" t="str">
        <f ca="1">IF(ISNUMBER(A353),INDIRECT(CONCATENATE("'Instrument List'!F",(MATCH(E353,'Instrument List'!A:A,0))-0)),"")</f>
        <v/>
      </c>
    </row>
    <row r="354" spans="1:56">
      <c r="A354" s="223" t="str">
        <f t="shared" si="147"/>
        <v/>
      </c>
      <c r="B354" s="224"/>
      <c r="C354" s="225"/>
      <c r="D354" s="182"/>
      <c r="E354" s="182"/>
      <c r="F354" s="182"/>
      <c r="G354" s="203"/>
      <c r="H354" s="218"/>
      <c r="I354" s="213"/>
      <c r="J354" s="207"/>
      <c r="K354" s="213"/>
      <c r="L354" s="207"/>
      <c r="M354" s="213"/>
      <c r="N354" s="207"/>
      <c r="O354" s="183" t="str">
        <f t="shared" si="148"/>
        <v/>
      </c>
      <c r="P354" s="184"/>
      <c r="Q354" s="184"/>
      <c r="R354" s="275"/>
      <c r="S354" s="185" t="str">
        <f t="shared" si="149"/>
        <v/>
      </c>
      <c r="T354" s="185" t="str">
        <f t="shared" si="150"/>
        <v/>
      </c>
      <c r="U354" s="275"/>
      <c r="V354" s="275"/>
      <c r="W354" s="276" t="str">
        <f t="shared" si="151"/>
        <v/>
      </c>
      <c r="X354" s="276" t="str">
        <f t="shared" si="152"/>
        <v/>
      </c>
      <c r="Y354" s="276" t="str">
        <f t="shared" si="153"/>
        <v/>
      </c>
      <c r="Z354" s="275"/>
      <c r="AA354" s="184"/>
      <c r="AB354" s="184"/>
      <c r="AC354" s="185" t="str">
        <f t="shared" si="154"/>
        <v/>
      </c>
      <c r="AD354" s="185" t="str">
        <f t="shared" si="155"/>
        <v/>
      </c>
      <c r="AE354" s="186"/>
      <c r="AF354" s="187" t="str">
        <f t="shared" si="156"/>
        <v/>
      </c>
      <c r="AG354" s="182"/>
      <c r="AH354" s="184"/>
      <c r="AI354" s="184"/>
      <c r="AJ354" s="182"/>
      <c r="AK354" s="188" t="str">
        <f t="shared" si="157"/>
        <v/>
      </c>
      <c r="AL354" s="188" t="str">
        <f t="shared" si="158"/>
        <v/>
      </c>
      <c r="AM354" s="188" t="str">
        <f t="shared" si="159"/>
        <v/>
      </c>
      <c r="AN354" s="359" t="str">
        <f>IF(Overview!$K$17='Internal Calcs'!$P$22,IF(AK354="","",AK354),IF(Overview!$K$17='Internal Calcs'!$P$23,IF(AK354="","",AK354),IF(ISNUMBER(A354),(IF(F354="Short",G354-H354,H354-G354)*AZ354-AX354),"")))</f>
        <v/>
      </c>
      <c r="AO354" s="401" t="str">
        <f>IF(Overview!$K$17='Internal Calcs'!$P$22,IF(AL354="","",AL354),IF(Overview!$K$17='Internal Calcs'!$P$23,IF(AL354="","",AL354),IF(ISNUMBER(A354),IF(AL354="",(IF(F354="Short",G354-H354,H354-G354)*AZ354-AX354),(IF(F354="Short",G354-J354,J354-G354)*AZ354-AX354)),"")))</f>
        <v/>
      </c>
      <c r="AP354" s="359" t="str">
        <f>IF(Overview!$K$17='Internal Calcs'!$P$22,"",IF(Overview!$K$17='Internal Calcs'!$P$23,IF(AM354="","",AM354),IF(ISNUMBER(A354),IF(AM354="",(IF(F354="Short",G354-H354,H354-G354)*AZ354-AX354),(IF(F354="Short",G354-L354,L354-G354)*AZ354-AX354)),"")))</f>
        <v/>
      </c>
      <c r="AQ354" s="188" t="str">
        <f t="shared" si="160"/>
        <v/>
      </c>
      <c r="AR354" s="188" t="str">
        <f t="shared" si="161"/>
        <v/>
      </c>
      <c r="AS354" s="188" t="str">
        <f t="shared" si="162"/>
        <v/>
      </c>
      <c r="AT354" s="188" t="str">
        <f>IF(ISNUMBER(A354),MAX($AS$2:AS354)-AS354,"")</f>
        <v/>
      </c>
      <c r="AU354" s="189" t="str">
        <f t="shared" si="163"/>
        <v/>
      </c>
      <c r="AV354" s="190" t="str">
        <f t="shared" si="164"/>
        <v/>
      </c>
      <c r="AW354" s="190" t="str">
        <f t="shared" si="165"/>
        <v/>
      </c>
      <c r="AX354" s="191" t="str">
        <f ca="1">IF(ISNUMBER($A354),INDIRECT(CONCATENATE("'Instrument List'!B",(MATCH(E354,'Instrument List'!A:A,0))-0)),"")</f>
        <v/>
      </c>
      <c r="AY354" s="191" t="str">
        <f ca="1">IF(ISNUMBER($A354),INDIRECT(CONCATENATE("'Instrument List'!D",(MATCH(E354,'Instrument List'!A:A,0))-0)),"")</f>
        <v/>
      </c>
      <c r="AZ354" s="191" t="str">
        <f ca="1">IF(ISNUMBER($A354),INDIRECT(CONCATENATE("'Instrument List'!C",(MATCH(E354,'Instrument List'!A:A,0))-0)),"")</f>
        <v/>
      </c>
      <c r="BA354" s="192" t="str">
        <f ca="1">IF(ISNUMBER(A354),INDIRECT(CONCATENATE("'Instrument List'!E",(MATCH(E354,'Instrument List'!A:A,0))-0)),"")</f>
        <v/>
      </c>
      <c r="BB354" s="193" t="str">
        <f t="shared" si="166"/>
        <v/>
      </c>
      <c r="BC354" s="193" t="str">
        <f t="shared" si="167"/>
        <v/>
      </c>
      <c r="BD354" s="193" t="str">
        <f ca="1">IF(ISNUMBER(A354),INDIRECT(CONCATENATE("'Instrument List'!F",(MATCH(E354,'Instrument List'!A:A,0))-0)),"")</f>
        <v/>
      </c>
    </row>
    <row r="355" spans="1:56">
      <c r="A355" s="220" t="str">
        <f t="shared" si="147"/>
        <v/>
      </c>
      <c r="B355" s="221"/>
      <c r="C355" s="222"/>
      <c r="D355" s="169"/>
      <c r="E355" s="169"/>
      <c r="F355" s="169"/>
      <c r="G355" s="202"/>
      <c r="H355" s="217"/>
      <c r="I355" s="212"/>
      <c r="J355" s="206"/>
      <c r="K355" s="212"/>
      <c r="L355" s="206"/>
      <c r="M355" s="212"/>
      <c r="N355" s="206"/>
      <c r="O355" s="170" t="str">
        <f t="shared" si="148"/>
        <v/>
      </c>
      <c r="P355" s="171"/>
      <c r="Q355" s="171"/>
      <c r="R355" s="171"/>
      <c r="S355" s="172" t="str">
        <f t="shared" si="149"/>
        <v/>
      </c>
      <c r="T355" s="172" t="str">
        <f t="shared" si="150"/>
        <v/>
      </c>
      <c r="U355" s="171"/>
      <c r="V355" s="171"/>
      <c r="W355" s="173" t="str">
        <f t="shared" si="151"/>
        <v/>
      </c>
      <c r="X355" s="173" t="str">
        <f t="shared" si="152"/>
        <v/>
      </c>
      <c r="Y355" s="173" t="str">
        <f t="shared" si="153"/>
        <v/>
      </c>
      <c r="Z355" s="171"/>
      <c r="AA355" s="171"/>
      <c r="AB355" s="171"/>
      <c r="AC355" s="172" t="str">
        <f t="shared" si="154"/>
        <v/>
      </c>
      <c r="AD355" s="172" t="str">
        <f t="shared" si="155"/>
        <v/>
      </c>
      <c r="AE355" s="174"/>
      <c r="AF355" s="175" t="str">
        <f t="shared" si="156"/>
        <v/>
      </c>
      <c r="AG355" s="169"/>
      <c r="AH355" s="171"/>
      <c r="AI355" s="171"/>
      <c r="AJ355" s="169"/>
      <c r="AK355" s="176" t="str">
        <f t="shared" si="157"/>
        <v/>
      </c>
      <c r="AL355" s="176" t="str">
        <f t="shared" si="158"/>
        <v/>
      </c>
      <c r="AM355" s="176" t="str">
        <f t="shared" si="159"/>
        <v/>
      </c>
      <c r="AN355" s="359" t="str">
        <f>IF(Overview!$K$17='Internal Calcs'!$P$22,IF(AK355="","",AK355),IF(Overview!$K$17='Internal Calcs'!$P$23,IF(AK355="","",AK355),IF(ISNUMBER(A355),(IF(F355="Short",G355-H355,H355-G355)*AZ355-AX355),"")))</f>
        <v/>
      </c>
      <c r="AO355" s="401" t="str">
        <f>IF(Overview!$K$17='Internal Calcs'!$P$22,IF(AL355="","",AL355),IF(Overview!$K$17='Internal Calcs'!$P$23,IF(AL355="","",AL355),IF(ISNUMBER(A355),IF(AL355="",(IF(F355="Short",G355-H355,H355-G355)*AZ355-AX355),(IF(F355="Short",G355-J355,J355-G355)*AZ355-AX355)),"")))</f>
        <v/>
      </c>
      <c r="AP355" s="359" t="str">
        <f>IF(Overview!$K$17='Internal Calcs'!$P$22,"",IF(Overview!$K$17='Internal Calcs'!$P$23,IF(AM355="","",AM355),IF(ISNUMBER(A355),IF(AM355="",(IF(F355="Short",G355-H355,H355-G355)*AZ355-AX355),(IF(F355="Short",G355-L355,L355-G355)*AZ355-AX355)),"")))</f>
        <v/>
      </c>
      <c r="AQ355" s="176" t="str">
        <f t="shared" si="160"/>
        <v/>
      </c>
      <c r="AR355" s="176" t="str">
        <f t="shared" si="161"/>
        <v/>
      </c>
      <c r="AS355" s="176" t="str">
        <f t="shared" si="162"/>
        <v/>
      </c>
      <c r="AT355" s="176" t="str">
        <f>IF(ISNUMBER(A355),MAX($AS$2:AS355)-AS355,"")</f>
        <v/>
      </c>
      <c r="AU355" s="177" t="str">
        <f t="shared" si="163"/>
        <v/>
      </c>
      <c r="AV355" s="178" t="str">
        <f t="shared" si="164"/>
        <v/>
      </c>
      <c r="AW355" s="178" t="str">
        <f t="shared" si="165"/>
        <v/>
      </c>
      <c r="AX355" s="179" t="str">
        <f ca="1">IF(ISNUMBER($A355),INDIRECT(CONCATENATE("'Instrument List'!B",(MATCH(E355,'Instrument List'!A:A,0))-0)),"")</f>
        <v/>
      </c>
      <c r="AY355" s="179" t="str">
        <f ca="1">IF(ISNUMBER($A355),INDIRECT(CONCATENATE("'Instrument List'!D",(MATCH(E355,'Instrument List'!A:A,0))-0)),"")</f>
        <v/>
      </c>
      <c r="AZ355" s="179" t="str">
        <f ca="1">IF(ISNUMBER($A355),INDIRECT(CONCATENATE("'Instrument List'!C",(MATCH(E355,'Instrument List'!A:A,0))-0)),"")</f>
        <v/>
      </c>
      <c r="BA355" s="180" t="str">
        <f ca="1">IF(ISNUMBER(A355),INDIRECT(CONCATENATE("'Instrument List'!E",(MATCH(E355,'Instrument List'!A:A,0))-0)),"")</f>
        <v/>
      </c>
      <c r="BB355" s="181" t="str">
        <f t="shared" si="166"/>
        <v/>
      </c>
      <c r="BC355" s="181" t="str">
        <f t="shared" si="167"/>
        <v/>
      </c>
      <c r="BD355" s="181" t="str">
        <f ca="1">IF(ISNUMBER(A355),INDIRECT(CONCATENATE("'Instrument List'!F",(MATCH(E355,'Instrument List'!A:A,0))-0)),"")</f>
        <v/>
      </c>
    </row>
    <row r="356" spans="1:56">
      <c r="A356" s="223" t="str">
        <f t="shared" si="147"/>
        <v/>
      </c>
      <c r="B356" s="224"/>
      <c r="C356" s="225"/>
      <c r="D356" s="182"/>
      <c r="E356" s="182"/>
      <c r="F356" s="182"/>
      <c r="G356" s="203"/>
      <c r="H356" s="218"/>
      <c r="I356" s="213"/>
      <c r="J356" s="207"/>
      <c r="K356" s="213"/>
      <c r="L356" s="207"/>
      <c r="M356" s="213"/>
      <c r="N356" s="207"/>
      <c r="O356" s="183" t="str">
        <f t="shared" si="148"/>
        <v/>
      </c>
      <c r="P356" s="184"/>
      <c r="Q356" s="184"/>
      <c r="R356" s="275"/>
      <c r="S356" s="185" t="str">
        <f t="shared" si="149"/>
        <v/>
      </c>
      <c r="T356" s="185" t="str">
        <f t="shared" si="150"/>
        <v/>
      </c>
      <c r="U356" s="275"/>
      <c r="V356" s="275"/>
      <c r="W356" s="276" t="str">
        <f t="shared" si="151"/>
        <v/>
      </c>
      <c r="X356" s="276" t="str">
        <f t="shared" si="152"/>
        <v/>
      </c>
      <c r="Y356" s="276" t="str">
        <f t="shared" si="153"/>
        <v/>
      </c>
      <c r="Z356" s="275"/>
      <c r="AA356" s="184"/>
      <c r="AB356" s="184"/>
      <c r="AC356" s="185" t="str">
        <f t="shared" si="154"/>
        <v/>
      </c>
      <c r="AD356" s="185" t="str">
        <f t="shared" si="155"/>
        <v/>
      </c>
      <c r="AE356" s="186"/>
      <c r="AF356" s="187" t="str">
        <f t="shared" si="156"/>
        <v/>
      </c>
      <c r="AG356" s="182"/>
      <c r="AH356" s="184"/>
      <c r="AI356" s="184"/>
      <c r="AJ356" s="182"/>
      <c r="AK356" s="188" t="str">
        <f t="shared" si="157"/>
        <v/>
      </c>
      <c r="AL356" s="188" t="str">
        <f t="shared" si="158"/>
        <v/>
      </c>
      <c r="AM356" s="188" t="str">
        <f t="shared" si="159"/>
        <v/>
      </c>
      <c r="AN356" s="359" t="str">
        <f>IF(Overview!$K$17='Internal Calcs'!$P$22,IF(AK356="","",AK356),IF(Overview!$K$17='Internal Calcs'!$P$23,IF(AK356="","",AK356),IF(ISNUMBER(A356),(IF(F356="Short",G356-H356,H356-G356)*AZ356-AX356),"")))</f>
        <v/>
      </c>
      <c r="AO356" s="401" t="str">
        <f>IF(Overview!$K$17='Internal Calcs'!$P$22,IF(AL356="","",AL356),IF(Overview!$K$17='Internal Calcs'!$P$23,IF(AL356="","",AL356),IF(ISNUMBER(A356),IF(AL356="",(IF(F356="Short",G356-H356,H356-G356)*AZ356-AX356),(IF(F356="Short",G356-J356,J356-G356)*AZ356-AX356)),"")))</f>
        <v/>
      </c>
      <c r="AP356" s="359" t="str">
        <f>IF(Overview!$K$17='Internal Calcs'!$P$22,"",IF(Overview!$K$17='Internal Calcs'!$P$23,IF(AM356="","",AM356),IF(ISNUMBER(A356),IF(AM356="",(IF(F356="Short",G356-H356,H356-G356)*AZ356-AX356),(IF(F356="Short",G356-L356,L356-G356)*AZ356-AX356)),"")))</f>
        <v/>
      </c>
      <c r="AQ356" s="188" t="str">
        <f t="shared" si="160"/>
        <v/>
      </c>
      <c r="AR356" s="188" t="str">
        <f t="shared" si="161"/>
        <v/>
      </c>
      <c r="AS356" s="188" t="str">
        <f t="shared" si="162"/>
        <v/>
      </c>
      <c r="AT356" s="188" t="str">
        <f>IF(ISNUMBER(A356),MAX($AS$2:AS356)-AS356,"")</f>
        <v/>
      </c>
      <c r="AU356" s="189" t="str">
        <f t="shared" si="163"/>
        <v/>
      </c>
      <c r="AV356" s="190" t="str">
        <f t="shared" si="164"/>
        <v/>
      </c>
      <c r="AW356" s="190" t="str">
        <f t="shared" si="165"/>
        <v/>
      </c>
      <c r="AX356" s="191" t="str">
        <f ca="1">IF(ISNUMBER($A356),INDIRECT(CONCATENATE("'Instrument List'!B",(MATCH(E356,'Instrument List'!A:A,0))-0)),"")</f>
        <v/>
      </c>
      <c r="AY356" s="191" t="str">
        <f ca="1">IF(ISNUMBER($A356),INDIRECT(CONCATENATE("'Instrument List'!D",(MATCH(E356,'Instrument List'!A:A,0))-0)),"")</f>
        <v/>
      </c>
      <c r="AZ356" s="191" t="str">
        <f ca="1">IF(ISNUMBER($A356),INDIRECT(CONCATENATE("'Instrument List'!C",(MATCH(E356,'Instrument List'!A:A,0))-0)),"")</f>
        <v/>
      </c>
      <c r="BA356" s="192" t="str">
        <f ca="1">IF(ISNUMBER(A356),INDIRECT(CONCATENATE("'Instrument List'!E",(MATCH(E356,'Instrument List'!A:A,0))-0)),"")</f>
        <v/>
      </c>
      <c r="BB356" s="193" t="str">
        <f t="shared" si="166"/>
        <v/>
      </c>
      <c r="BC356" s="193" t="str">
        <f t="shared" si="167"/>
        <v/>
      </c>
      <c r="BD356" s="193" t="str">
        <f ca="1">IF(ISNUMBER(A356),INDIRECT(CONCATENATE("'Instrument List'!F",(MATCH(E356,'Instrument List'!A:A,0))-0)),"")</f>
        <v/>
      </c>
    </row>
    <row r="357" spans="1:56">
      <c r="A357" s="220" t="str">
        <f t="shared" si="147"/>
        <v/>
      </c>
      <c r="B357" s="221"/>
      <c r="C357" s="222"/>
      <c r="D357" s="169"/>
      <c r="E357" s="169"/>
      <c r="F357" s="169"/>
      <c r="G357" s="202"/>
      <c r="H357" s="217"/>
      <c r="I357" s="212"/>
      <c r="J357" s="206"/>
      <c r="K357" s="212"/>
      <c r="L357" s="206"/>
      <c r="M357" s="212"/>
      <c r="N357" s="206"/>
      <c r="O357" s="170" t="str">
        <f t="shared" si="148"/>
        <v/>
      </c>
      <c r="P357" s="171"/>
      <c r="Q357" s="171"/>
      <c r="R357" s="171"/>
      <c r="S357" s="172" t="str">
        <f t="shared" si="149"/>
        <v/>
      </c>
      <c r="T357" s="172" t="str">
        <f t="shared" si="150"/>
        <v/>
      </c>
      <c r="U357" s="171"/>
      <c r="V357" s="171"/>
      <c r="W357" s="173" t="str">
        <f t="shared" si="151"/>
        <v/>
      </c>
      <c r="X357" s="173" t="str">
        <f t="shared" si="152"/>
        <v/>
      </c>
      <c r="Y357" s="173" t="str">
        <f t="shared" si="153"/>
        <v/>
      </c>
      <c r="Z357" s="171"/>
      <c r="AA357" s="171"/>
      <c r="AB357" s="171"/>
      <c r="AC357" s="172" t="str">
        <f t="shared" si="154"/>
        <v/>
      </c>
      <c r="AD357" s="172" t="str">
        <f t="shared" si="155"/>
        <v/>
      </c>
      <c r="AE357" s="174"/>
      <c r="AF357" s="175" t="str">
        <f t="shared" si="156"/>
        <v/>
      </c>
      <c r="AG357" s="169"/>
      <c r="AH357" s="171"/>
      <c r="AI357" s="171"/>
      <c r="AJ357" s="169"/>
      <c r="AK357" s="176" t="str">
        <f t="shared" si="157"/>
        <v/>
      </c>
      <c r="AL357" s="176" t="str">
        <f t="shared" si="158"/>
        <v/>
      </c>
      <c r="AM357" s="176" t="str">
        <f t="shared" si="159"/>
        <v/>
      </c>
      <c r="AN357" s="359" t="str">
        <f>IF(Overview!$K$17='Internal Calcs'!$P$22,IF(AK357="","",AK357),IF(Overview!$K$17='Internal Calcs'!$P$23,IF(AK357="","",AK357),IF(ISNUMBER(A357),(IF(F357="Short",G357-H357,H357-G357)*AZ357-AX357),"")))</f>
        <v/>
      </c>
      <c r="AO357" s="401" t="str">
        <f>IF(Overview!$K$17='Internal Calcs'!$P$22,IF(AL357="","",AL357),IF(Overview!$K$17='Internal Calcs'!$P$23,IF(AL357="","",AL357),IF(ISNUMBER(A357),IF(AL357="",(IF(F357="Short",G357-H357,H357-G357)*AZ357-AX357),(IF(F357="Short",G357-J357,J357-G357)*AZ357-AX357)),"")))</f>
        <v/>
      </c>
      <c r="AP357" s="359" t="str">
        <f>IF(Overview!$K$17='Internal Calcs'!$P$22,"",IF(Overview!$K$17='Internal Calcs'!$P$23,IF(AM357="","",AM357),IF(ISNUMBER(A357),IF(AM357="",(IF(F357="Short",G357-H357,H357-G357)*AZ357-AX357),(IF(F357="Short",G357-L357,L357-G357)*AZ357-AX357)),"")))</f>
        <v/>
      </c>
      <c r="AQ357" s="176" t="str">
        <f t="shared" si="160"/>
        <v/>
      </c>
      <c r="AR357" s="176" t="str">
        <f t="shared" si="161"/>
        <v/>
      </c>
      <c r="AS357" s="176" t="str">
        <f t="shared" si="162"/>
        <v/>
      </c>
      <c r="AT357" s="176" t="str">
        <f>IF(ISNUMBER(A357),MAX($AS$2:AS357)-AS357,"")</f>
        <v/>
      </c>
      <c r="AU357" s="177" t="str">
        <f t="shared" si="163"/>
        <v/>
      </c>
      <c r="AV357" s="178" t="str">
        <f t="shared" si="164"/>
        <v/>
      </c>
      <c r="AW357" s="178" t="str">
        <f t="shared" si="165"/>
        <v/>
      </c>
      <c r="AX357" s="179" t="str">
        <f ca="1">IF(ISNUMBER($A357),INDIRECT(CONCATENATE("'Instrument List'!B",(MATCH(E357,'Instrument List'!A:A,0))-0)),"")</f>
        <v/>
      </c>
      <c r="AY357" s="179" t="str">
        <f ca="1">IF(ISNUMBER($A357),INDIRECT(CONCATENATE("'Instrument List'!D",(MATCH(E357,'Instrument List'!A:A,0))-0)),"")</f>
        <v/>
      </c>
      <c r="AZ357" s="179" t="str">
        <f ca="1">IF(ISNUMBER($A357),INDIRECT(CONCATENATE("'Instrument List'!C",(MATCH(E357,'Instrument List'!A:A,0))-0)),"")</f>
        <v/>
      </c>
      <c r="BA357" s="180" t="str">
        <f ca="1">IF(ISNUMBER(A357),INDIRECT(CONCATENATE("'Instrument List'!E",(MATCH(E357,'Instrument List'!A:A,0))-0)),"")</f>
        <v/>
      </c>
      <c r="BB357" s="181" t="str">
        <f t="shared" si="166"/>
        <v/>
      </c>
      <c r="BC357" s="181" t="str">
        <f t="shared" si="167"/>
        <v/>
      </c>
      <c r="BD357" s="181" t="str">
        <f ca="1">IF(ISNUMBER(A357),INDIRECT(CONCATENATE("'Instrument List'!F",(MATCH(E357,'Instrument List'!A:A,0))-0)),"")</f>
        <v/>
      </c>
    </row>
    <row r="358" spans="1:56">
      <c r="A358" s="223" t="str">
        <f t="shared" si="147"/>
        <v/>
      </c>
      <c r="B358" s="224"/>
      <c r="C358" s="225"/>
      <c r="D358" s="182"/>
      <c r="E358" s="182"/>
      <c r="F358" s="182"/>
      <c r="G358" s="203"/>
      <c r="H358" s="218"/>
      <c r="I358" s="213"/>
      <c r="J358" s="207"/>
      <c r="K358" s="213"/>
      <c r="L358" s="207"/>
      <c r="M358" s="213"/>
      <c r="N358" s="207"/>
      <c r="O358" s="183" t="str">
        <f t="shared" si="148"/>
        <v/>
      </c>
      <c r="P358" s="184"/>
      <c r="Q358" s="184"/>
      <c r="R358" s="275"/>
      <c r="S358" s="185" t="str">
        <f t="shared" si="149"/>
        <v/>
      </c>
      <c r="T358" s="185" t="str">
        <f t="shared" si="150"/>
        <v/>
      </c>
      <c r="U358" s="275"/>
      <c r="V358" s="275"/>
      <c r="W358" s="276" t="str">
        <f t="shared" si="151"/>
        <v/>
      </c>
      <c r="X358" s="276" t="str">
        <f t="shared" si="152"/>
        <v/>
      </c>
      <c r="Y358" s="276" t="str">
        <f t="shared" si="153"/>
        <v/>
      </c>
      <c r="Z358" s="275"/>
      <c r="AA358" s="184"/>
      <c r="AB358" s="184"/>
      <c r="AC358" s="185" t="str">
        <f t="shared" si="154"/>
        <v/>
      </c>
      <c r="AD358" s="185" t="str">
        <f t="shared" si="155"/>
        <v/>
      </c>
      <c r="AE358" s="186"/>
      <c r="AF358" s="187" t="str">
        <f t="shared" si="156"/>
        <v/>
      </c>
      <c r="AG358" s="182"/>
      <c r="AH358" s="184"/>
      <c r="AI358" s="184"/>
      <c r="AJ358" s="182"/>
      <c r="AK358" s="188" t="str">
        <f t="shared" si="157"/>
        <v/>
      </c>
      <c r="AL358" s="188" t="str">
        <f t="shared" si="158"/>
        <v/>
      </c>
      <c r="AM358" s="188" t="str">
        <f t="shared" si="159"/>
        <v/>
      </c>
      <c r="AN358" s="359" t="str">
        <f>IF(Overview!$K$17='Internal Calcs'!$P$22,IF(AK358="","",AK358),IF(Overview!$K$17='Internal Calcs'!$P$23,IF(AK358="","",AK358),IF(ISNUMBER(A358),(IF(F358="Short",G358-H358,H358-G358)*AZ358-AX358),"")))</f>
        <v/>
      </c>
      <c r="AO358" s="401" t="str">
        <f>IF(Overview!$K$17='Internal Calcs'!$P$22,IF(AL358="","",AL358),IF(Overview!$K$17='Internal Calcs'!$P$23,IF(AL358="","",AL358),IF(ISNUMBER(A358),IF(AL358="",(IF(F358="Short",G358-H358,H358-G358)*AZ358-AX358),(IF(F358="Short",G358-J358,J358-G358)*AZ358-AX358)),"")))</f>
        <v/>
      </c>
      <c r="AP358" s="359" t="str">
        <f>IF(Overview!$K$17='Internal Calcs'!$P$22,"",IF(Overview!$K$17='Internal Calcs'!$P$23,IF(AM358="","",AM358),IF(ISNUMBER(A358),IF(AM358="",(IF(F358="Short",G358-H358,H358-G358)*AZ358-AX358),(IF(F358="Short",G358-L358,L358-G358)*AZ358-AX358)),"")))</f>
        <v/>
      </c>
      <c r="AQ358" s="188" t="str">
        <f t="shared" si="160"/>
        <v/>
      </c>
      <c r="AR358" s="188" t="str">
        <f t="shared" si="161"/>
        <v/>
      </c>
      <c r="AS358" s="188" t="str">
        <f t="shared" si="162"/>
        <v/>
      </c>
      <c r="AT358" s="188" t="str">
        <f>IF(ISNUMBER(A358),MAX($AS$2:AS358)-AS358,"")</f>
        <v/>
      </c>
      <c r="AU358" s="189" t="str">
        <f t="shared" si="163"/>
        <v/>
      </c>
      <c r="AV358" s="190" t="str">
        <f t="shared" si="164"/>
        <v/>
      </c>
      <c r="AW358" s="190" t="str">
        <f t="shared" si="165"/>
        <v/>
      </c>
      <c r="AX358" s="191" t="str">
        <f ca="1">IF(ISNUMBER($A358),INDIRECT(CONCATENATE("'Instrument List'!B",(MATCH(E358,'Instrument List'!A:A,0))-0)),"")</f>
        <v/>
      </c>
      <c r="AY358" s="191" t="str">
        <f ca="1">IF(ISNUMBER($A358),INDIRECT(CONCATENATE("'Instrument List'!D",(MATCH(E358,'Instrument List'!A:A,0))-0)),"")</f>
        <v/>
      </c>
      <c r="AZ358" s="191" t="str">
        <f ca="1">IF(ISNUMBER($A358),INDIRECT(CONCATENATE("'Instrument List'!C",(MATCH(E358,'Instrument List'!A:A,0))-0)),"")</f>
        <v/>
      </c>
      <c r="BA358" s="192" t="str">
        <f ca="1">IF(ISNUMBER(A358),INDIRECT(CONCATENATE("'Instrument List'!E",(MATCH(E358,'Instrument List'!A:A,0))-0)),"")</f>
        <v/>
      </c>
      <c r="BB358" s="193" t="str">
        <f t="shared" si="166"/>
        <v/>
      </c>
      <c r="BC358" s="193" t="str">
        <f t="shared" si="167"/>
        <v/>
      </c>
      <c r="BD358" s="193" t="str">
        <f ca="1">IF(ISNUMBER(A358),INDIRECT(CONCATENATE("'Instrument List'!F",(MATCH(E358,'Instrument List'!A:A,0))-0)),"")</f>
        <v/>
      </c>
    </row>
    <row r="359" spans="1:56">
      <c r="A359" s="220" t="str">
        <f t="shared" si="147"/>
        <v/>
      </c>
      <c r="B359" s="221"/>
      <c r="C359" s="222"/>
      <c r="D359" s="169"/>
      <c r="E359" s="169"/>
      <c r="F359" s="169"/>
      <c r="G359" s="202"/>
      <c r="H359" s="217"/>
      <c r="I359" s="212"/>
      <c r="J359" s="206"/>
      <c r="K359" s="212"/>
      <c r="L359" s="206"/>
      <c r="M359" s="212"/>
      <c r="N359" s="206"/>
      <c r="O359" s="170" t="str">
        <f t="shared" si="148"/>
        <v/>
      </c>
      <c r="P359" s="171"/>
      <c r="Q359" s="171"/>
      <c r="R359" s="171"/>
      <c r="S359" s="172" t="str">
        <f t="shared" si="149"/>
        <v/>
      </c>
      <c r="T359" s="172" t="str">
        <f t="shared" si="150"/>
        <v/>
      </c>
      <c r="U359" s="171"/>
      <c r="V359" s="171"/>
      <c r="W359" s="173" t="str">
        <f t="shared" si="151"/>
        <v/>
      </c>
      <c r="X359" s="173" t="str">
        <f t="shared" si="152"/>
        <v/>
      </c>
      <c r="Y359" s="173" t="str">
        <f t="shared" si="153"/>
        <v/>
      </c>
      <c r="Z359" s="171"/>
      <c r="AA359" s="171"/>
      <c r="AB359" s="171"/>
      <c r="AC359" s="172" t="str">
        <f t="shared" si="154"/>
        <v/>
      </c>
      <c r="AD359" s="172" t="str">
        <f t="shared" si="155"/>
        <v/>
      </c>
      <c r="AE359" s="174"/>
      <c r="AF359" s="175" t="str">
        <f t="shared" si="156"/>
        <v/>
      </c>
      <c r="AG359" s="169"/>
      <c r="AH359" s="171"/>
      <c r="AI359" s="171"/>
      <c r="AJ359" s="169"/>
      <c r="AK359" s="176" t="str">
        <f t="shared" si="157"/>
        <v/>
      </c>
      <c r="AL359" s="176" t="str">
        <f t="shared" si="158"/>
        <v/>
      </c>
      <c r="AM359" s="176" t="str">
        <f t="shared" si="159"/>
        <v/>
      </c>
      <c r="AN359" s="359" t="str">
        <f>IF(Overview!$K$17='Internal Calcs'!$P$22,IF(AK359="","",AK359),IF(Overview!$K$17='Internal Calcs'!$P$23,IF(AK359="","",AK359),IF(ISNUMBER(A359),(IF(F359="Short",G359-H359,H359-G359)*AZ359-AX359),"")))</f>
        <v/>
      </c>
      <c r="AO359" s="401" t="str">
        <f>IF(Overview!$K$17='Internal Calcs'!$P$22,IF(AL359="","",AL359),IF(Overview!$K$17='Internal Calcs'!$P$23,IF(AL359="","",AL359),IF(ISNUMBER(A359),IF(AL359="",(IF(F359="Short",G359-H359,H359-G359)*AZ359-AX359),(IF(F359="Short",G359-J359,J359-G359)*AZ359-AX359)),"")))</f>
        <v/>
      </c>
      <c r="AP359" s="359" t="str">
        <f>IF(Overview!$K$17='Internal Calcs'!$P$22,"",IF(Overview!$K$17='Internal Calcs'!$P$23,IF(AM359="","",AM359),IF(ISNUMBER(A359),IF(AM359="",(IF(F359="Short",G359-H359,H359-G359)*AZ359-AX359),(IF(F359="Short",G359-L359,L359-G359)*AZ359-AX359)),"")))</f>
        <v/>
      </c>
      <c r="AQ359" s="176" t="str">
        <f t="shared" si="160"/>
        <v/>
      </c>
      <c r="AR359" s="176" t="str">
        <f t="shared" si="161"/>
        <v/>
      </c>
      <c r="AS359" s="176" t="str">
        <f t="shared" si="162"/>
        <v/>
      </c>
      <c r="AT359" s="176" t="str">
        <f>IF(ISNUMBER(A359),MAX($AS$2:AS359)-AS359,"")</f>
        <v/>
      </c>
      <c r="AU359" s="177" t="str">
        <f t="shared" si="163"/>
        <v/>
      </c>
      <c r="AV359" s="178" t="str">
        <f t="shared" si="164"/>
        <v/>
      </c>
      <c r="AW359" s="178" t="str">
        <f t="shared" si="165"/>
        <v/>
      </c>
      <c r="AX359" s="179" t="str">
        <f ca="1">IF(ISNUMBER($A359),INDIRECT(CONCATENATE("'Instrument List'!B",(MATCH(E359,'Instrument List'!A:A,0))-0)),"")</f>
        <v/>
      </c>
      <c r="AY359" s="179" t="str">
        <f ca="1">IF(ISNUMBER($A359),INDIRECT(CONCATENATE("'Instrument List'!D",(MATCH(E359,'Instrument List'!A:A,0))-0)),"")</f>
        <v/>
      </c>
      <c r="AZ359" s="179" t="str">
        <f ca="1">IF(ISNUMBER($A359),INDIRECT(CONCATENATE("'Instrument List'!C",(MATCH(E359,'Instrument List'!A:A,0))-0)),"")</f>
        <v/>
      </c>
      <c r="BA359" s="180" t="str">
        <f ca="1">IF(ISNUMBER(A359),INDIRECT(CONCATENATE("'Instrument List'!E",(MATCH(E359,'Instrument List'!A:A,0))-0)),"")</f>
        <v/>
      </c>
      <c r="BB359" s="181" t="str">
        <f t="shared" si="166"/>
        <v/>
      </c>
      <c r="BC359" s="181" t="str">
        <f t="shared" si="167"/>
        <v/>
      </c>
      <c r="BD359" s="181" t="str">
        <f ca="1">IF(ISNUMBER(A359),INDIRECT(CONCATENATE("'Instrument List'!F",(MATCH(E359,'Instrument List'!A:A,0))-0)),"")</f>
        <v/>
      </c>
    </row>
    <row r="360" spans="1:56">
      <c r="A360" s="223" t="str">
        <f t="shared" si="147"/>
        <v/>
      </c>
      <c r="B360" s="224"/>
      <c r="C360" s="225"/>
      <c r="D360" s="182"/>
      <c r="E360" s="182"/>
      <c r="F360" s="182"/>
      <c r="G360" s="203"/>
      <c r="H360" s="218"/>
      <c r="I360" s="213"/>
      <c r="J360" s="207"/>
      <c r="K360" s="213"/>
      <c r="L360" s="207"/>
      <c r="M360" s="213"/>
      <c r="N360" s="207"/>
      <c r="O360" s="183" t="str">
        <f t="shared" si="148"/>
        <v/>
      </c>
      <c r="P360" s="184"/>
      <c r="Q360" s="184"/>
      <c r="R360" s="275"/>
      <c r="S360" s="185" t="str">
        <f t="shared" si="149"/>
        <v/>
      </c>
      <c r="T360" s="185" t="str">
        <f t="shared" si="150"/>
        <v/>
      </c>
      <c r="U360" s="275"/>
      <c r="V360" s="275"/>
      <c r="W360" s="276" t="str">
        <f t="shared" si="151"/>
        <v/>
      </c>
      <c r="X360" s="276" t="str">
        <f t="shared" si="152"/>
        <v/>
      </c>
      <c r="Y360" s="276" t="str">
        <f t="shared" si="153"/>
        <v/>
      </c>
      <c r="Z360" s="275"/>
      <c r="AA360" s="184"/>
      <c r="AB360" s="184"/>
      <c r="AC360" s="185" t="str">
        <f t="shared" si="154"/>
        <v/>
      </c>
      <c r="AD360" s="185" t="str">
        <f t="shared" si="155"/>
        <v/>
      </c>
      <c r="AE360" s="186"/>
      <c r="AF360" s="187" t="str">
        <f t="shared" si="156"/>
        <v/>
      </c>
      <c r="AG360" s="182"/>
      <c r="AH360" s="184"/>
      <c r="AI360" s="184"/>
      <c r="AJ360" s="182"/>
      <c r="AK360" s="188" t="str">
        <f t="shared" si="157"/>
        <v/>
      </c>
      <c r="AL360" s="188" t="str">
        <f t="shared" si="158"/>
        <v/>
      </c>
      <c r="AM360" s="188" t="str">
        <f t="shared" si="159"/>
        <v/>
      </c>
      <c r="AN360" s="359" t="str">
        <f>IF(Overview!$K$17='Internal Calcs'!$P$22,IF(AK360="","",AK360),IF(Overview!$K$17='Internal Calcs'!$P$23,IF(AK360="","",AK360),IF(ISNUMBER(A360),(IF(F360="Short",G360-H360,H360-G360)*AZ360-AX360),"")))</f>
        <v/>
      </c>
      <c r="AO360" s="401" t="str">
        <f>IF(Overview!$K$17='Internal Calcs'!$P$22,IF(AL360="","",AL360),IF(Overview!$K$17='Internal Calcs'!$P$23,IF(AL360="","",AL360),IF(ISNUMBER(A360),IF(AL360="",(IF(F360="Short",G360-H360,H360-G360)*AZ360-AX360),(IF(F360="Short",G360-J360,J360-G360)*AZ360-AX360)),"")))</f>
        <v/>
      </c>
      <c r="AP360" s="359" t="str">
        <f>IF(Overview!$K$17='Internal Calcs'!$P$22,"",IF(Overview!$K$17='Internal Calcs'!$P$23,IF(AM360="","",AM360),IF(ISNUMBER(A360),IF(AM360="",(IF(F360="Short",G360-H360,H360-G360)*AZ360-AX360),(IF(F360="Short",G360-L360,L360-G360)*AZ360-AX360)),"")))</f>
        <v/>
      </c>
      <c r="AQ360" s="188" t="str">
        <f t="shared" si="160"/>
        <v/>
      </c>
      <c r="AR360" s="188" t="str">
        <f t="shared" si="161"/>
        <v/>
      </c>
      <c r="AS360" s="188" t="str">
        <f t="shared" si="162"/>
        <v/>
      </c>
      <c r="AT360" s="188" t="str">
        <f>IF(ISNUMBER(A360),MAX($AS$2:AS360)-AS360,"")</f>
        <v/>
      </c>
      <c r="AU360" s="189" t="str">
        <f t="shared" si="163"/>
        <v/>
      </c>
      <c r="AV360" s="190" t="str">
        <f t="shared" si="164"/>
        <v/>
      </c>
      <c r="AW360" s="190" t="str">
        <f t="shared" si="165"/>
        <v/>
      </c>
      <c r="AX360" s="191" t="str">
        <f ca="1">IF(ISNUMBER($A360),INDIRECT(CONCATENATE("'Instrument List'!B",(MATCH(E360,'Instrument List'!A:A,0))-0)),"")</f>
        <v/>
      </c>
      <c r="AY360" s="191" t="str">
        <f ca="1">IF(ISNUMBER($A360),INDIRECT(CONCATENATE("'Instrument List'!D",(MATCH(E360,'Instrument List'!A:A,0))-0)),"")</f>
        <v/>
      </c>
      <c r="AZ360" s="191" t="str">
        <f ca="1">IF(ISNUMBER($A360),INDIRECT(CONCATENATE("'Instrument List'!C",(MATCH(E360,'Instrument List'!A:A,0))-0)),"")</f>
        <v/>
      </c>
      <c r="BA360" s="192" t="str">
        <f ca="1">IF(ISNUMBER(A360),INDIRECT(CONCATENATE("'Instrument List'!E",(MATCH(E360,'Instrument List'!A:A,0))-0)),"")</f>
        <v/>
      </c>
      <c r="BB360" s="193" t="str">
        <f t="shared" si="166"/>
        <v/>
      </c>
      <c r="BC360" s="193" t="str">
        <f t="shared" si="167"/>
        <v/>
      </c>
      <c r="BD360" s="193" t="str">
        <f ca="1">IF(ISNUMBER(A360),INDIRECT(CONCATENATE("'Instrument List'!F",(MATCH(E360,'Instrument List'!A:A,0))-0)),"")</f>
        <v/>
      </c>
    </row>
    <row r="361" spans="1:56">
      <c r="A361" s="220" t="str">
        <f t="shared" si="147"/>
        <v/>
      </c>
      <c r="B361" s="221"/>
      <c r="C361" s="222"/>
      <c r="D361" s="169"/>
      <c r="E361" s="169"/>
      <c r="F361" s="169"/>
      <c r="G361" s="202"/>
      <c r="H361" s="217"/>
      <c r="I361" s="212"/>
      <c r="J361" s="206"/>
      <c r="K361" s="212"/>
      <c r="L361" s="206"/>
      <c r="M361" s="212"/>
      <c r="N361" s="206"/>
      <c r="O361" s="170" t="str">
        <f t="shared" si="148"/>
        <v/>
      </c>
      <c r="P361" s="171"/>
      <c r="Q361" s="171"/>
      <c r="R361" s="171"/>
      <c r="S361" s="172" t="str">
        <f t="shared" si="149"/>
        <v/>
      </c>
      <c r="T361" s="172" t="str">
        <f t="shared" si="150"/>
        <v/>
      </c>
      <c r="U361" s="171"/>
      <c r="V361" s="171"/>
      <c r="W361" s="173" t="str">
        <f t="shared" si="151"/>
        <v/>
      </c>
      <c r="X361" s="173" t="str">
        <f t="shared" si="152"/>
        <v/>
      </c>
      <c r="Y361" s="173" t="str">
        <f t="shared" si="153"/>
        <v/>
      </c>
      <c r="Z361" s="171"/>
      <c r="AA361" s="171"/>
      <c r="AB361" s="171"/>
      <c r="AC361" s="172" t="str">
        <f t="shared" si="154"/>
        <v/>
      </c>
      <c r="AD361" s="172" t="str">
        <f t="shared" si="155"/>
        <v/>
      </c>
      <c r="AE361" s="174"/>
      <c r="AF361" s="175" t="str">
        <f t="shared" si="156"/>
        <v/>
      </c>
      <c r="AG361" s="169"/>
      <c r="AH361" s="171"/>
      <c r="AI361" s="171"/>
      <c r="AJ361" s="169"/>
      <c r="AK361" s="176" t="str">
        <f t="shared" si="157"/>
        <v/>
      </c>
      <c r="AL361" s="176" t="str">
        <f t="shared" si="158"/>
        <v/>
      </c>
      <c r="AM361" s="176" t="str">
        <f t="shared" si="159"/>
        <v/>
      </c>
      <c r="AN361" s="359" t="str">
        <f>IF(Overview!$K$17='Internal Calcs'!$P$22,IF(AK361="","",AK361),IF(Overview!$K$17='Internal Calcs'!$P$23,IF(AK361="","",AK361),IF(ISNUMBER(A361),(IF(F361="Short",G361-H361,H361-G361)*AZ361-AX361),"")))</f>
        <v/>
      </c>
      <c r="AO361" s="401" t="str">
        <f>IF(Overview!$K$17='Internal Calcs'!$P$22,IF(AL361="","",AL361),IF(Overview!$K$17='Internal Calcs'!$P$23,IF(AL361="","",AL361),IF(ISNUMBER(A361),IF(AL361="",(IF(F361="Short",G361-H361,H361-G361)*AZ361-AX361),(IF(F361="Short",G361-J361,J361-G361)*AZ361-AX361)),"")))</f>
        <v/>
      </c>
      <c r="AP361" s="359" t="str">
        <f>IF(Overview!$K$17='Internal Calcs'!$P$22,"",IF(Overview!$K$17='Internal Calcs'!$P$23,IF(AM361="","",AM361),IF(ISNUMBER(A361),IF(AM361="",(IF(F361="Short",G361-H361,H361-G361)*AZ361-AX361),(IF(F361="Short",G361-L361,L361-G361)*AZ361-AX361)),"")))</f>
        <v/>
      </c>
      <c r="AQ361" s="176" t="str">
        <f t="shared" si="160"/>
        <v/>
      </c>
      <c r="AR361" s="176" t="str">
        <f t="shared" si="161"/>
        <v/>
      </c>
      <c r="AS361" s="176" t="str">
        <f t="shared" si="162"/>
        <v/>
      </c>
      <c r="AT361" s="176" t="str">
        <f>IF(ISNUMBER(A361),MAX($AS$2:AS361)-AS361,"")</f>
        <v/>
      </c>
      <c r="AU361" s="177" t="str">
        <f t="shared" si="163"/>
        <v/>
      </c>
      <c r="AV361" s="178" t="str">
        <f t="shared" si="164"/>
        <v/>
      </c>
      <c r="AW361" s="178" t="str">
        <f t="shared" si="165"/>
        <v/>
      </c>
      <c r="AX361" s="179" t="str">
        <f ca="1">IF(ISNUMBER($A361),INDIRECT(CONCATENATE("'Instrument List'!B",(MATCH(E361,'Instrument List'!A:A,0))-0)),"")</f>
        <v/>
      </c>
      <c r="AY361" s="179" t="str">
        <f ca="1">IF(ISNUMBER($A361),INDIRECT(CONCATENATE("'Instrument List'!D",(MATCH(E361,'Instrument List'!A:A,0))-0)),"")</f>
        <v/>
      </c>
      <c r="AZ361" s="179" t="str">
        <f ca="1">IF(ISNUMBER($A361),INDIRECT(CONCATENATE("'Instrument List'!C",(MATCH(E361,'Instrument List'!A:A,0))-0)),"")</f>
        <v/>
      </c>
      <c r="BA361" s="180" t="str">
        <f ca="1">IF(ISNUMBER(A361),INDIRECT(CONCATENATE("'Instrument List'!E",(MATCH(E361,'Instrument List'!A:A,0))-0)),"")</f>
        <v/>
      </c>
      <c r="BB361" s="181" t="str">
        <f t="shared" si="166"/>
        <v/>
      </c>
      <c r="BC361" s="181" t="str">
        <f t="shared" si="167"/>
        <v/>
      </c>
      <c r="BD361" s="181" t="str">
        <f ca="1">IF(ISNUMBER(A361),INDIRECT(CONCATENATE("'Instrument List'!F",(MATCH(E361,'Instrument List'!A:A,0))-0)),"")</f>
        <v/>
      </c>
    </row>
    <row r="362" spans="1:56">
      <c r="A362" s="223" t="str">
        <f t="shared" si="147"/>
        <v/>
      </c>
      <c r="B362" s="224"/>
      <c r="C362" s="225"/>
      <c r="D362" s="182"/>
      <c r="E362" s="182"/>
      <c r="F362" s="182"/>
      <c r="G362" s="203"/>
      <c r="H362" s="218"/>
      <c r="I362" s="213"/>
      <c r="J362" s="207"/>
      <c r="K362" s="213"/>
      <c r="L362" s="207"/>
      <c r="M362" s="213"/>
      <c r="N362" s="207"/>
      <c r="O362" s="183" t="str">
        <f t="shared" si="148"/>
        <v/>
      </c>
      <c r="P362" s="184"/>
      <c r="Q362" s="184"/>
      <c r="R362" s="275"/>
      <c r="S362" s="185" t="str">
        <f t="shared" si="149"/>
        <v/>
      </c>
      <c r="T362" s="185" t="str">
        <f t="shared" si="150"/>
        <v/>
      </c>
      <c r="U362" s="275"/>
      <c r="V362" s="275"/>
      <c r="W362" s="276" t="str">
        <f t="shared" si="151"/>
        <v/>
      </c>
      <c r="X362" s="276" t="str">
        <f t="shared" si="152"/>
        <v/>
      </c>
      <c r="Y362" s="276" t="str">
        <f t="shared" si="153"/>
        <v/>
      </c>
      <c r="Z362" s="275"/>
      <c r="AA362" s="184"/>
      <c r="AB362" s="184"/>
      <c r="AC362" s="185" t="str">
        <f t="shared" si="154"/>
        <v/>
      </c>
      <c r="AD362" s="185" t="str">
        <f t="shared" si="155"/>
        <v/>
      </c>
      <c r="AE362" s="186"/>
      <c r="AF362" s="187" t="str">
        <f t="shared" si="156"/>
        <v/>
      </c>
      <c r="AG362" s="182"/>
      <c r="AH362" s="184"/>
      <c r="AI362" s="184"/>
      <c r="AJ362" s="182"/>
      <c r="AK362" s="188" t="str">
        <f t="shared" si="157"/>
        <v/>
      </c>
      <c r="AL362" s="188" t="str">
        <f t="shared" si="158"/>
        <v/>
      </c>
      <c r="AM362" s="188" t="str">
        <f t="shared" si="159"/>
        <v/>
      </c>
      <c r="AN362" s="359" t="str">
        <f>IF(Overview!$K$17='Internal Calcs'!$P$22,IF(AK362="","",AK362),IF(Overview!$K$17='Internal Calcs'!$P$23,IF(AK362="","",AK362),IF(ISNUMBER(A362),(IF(F362="Short",G362-H362,H362-G362)*AZ362-AX362),"")))</f>
        <v/>
      </c>
      <c r="AO362" s="401" t="str">
        <f>IF(Overview!$K$17='Internal Calcs'!$P$22,IF(AL362="","",AL362),IF(Overview!$K$17='Internal Calcs'!$P$23,IF(AL362="","",AL362),IF(ISNUMBER(A362),IF(AL362="",(IF(F362="Short",G362-H362,H362-G362)*AZ362-AX362),(IF(F362="Short",G362-J362,J362-G362)*AZ362-AX362)),"")))</f>
        <v/>
      </c>
      <c r="AP362" s="359" t="str">
        <f>IF(Overview!$K$17='Internal Calcs'!$P$22,"",IF(Overview!$K$17='Internal Calcs'!$P$23,IF(AM362="","",AM362),IF(ISNUMBER(A362),IF(AM362="",(IF(F362="Short",G362-H362,H362-G362)*AZ362-AX362),(IF(F362="Short",G362-L362,L362-G362)*AZ362-AX362)),"")))</f>
        <v/>
      </c>
      <c r="AQ362" s="188" t="str">
        <f t="shared" si="160"/>
        <v/>
      </c>
      <c r="AR362" s="188" t="str">
        <f t="shared" si="161"/>
        <v/>
      </c>
      <c r="AS362" s="188" t="str">
        <f t="shared" si="162"/>
        <v/>
      </c>
      <c r="AT362" s="188" t="str">
        <f>IF(ISNUMBER(A362),MAX($AS$2:AS362)-AS362,"")</f>
        <v/>
      </c>
      <c r="AU362" s="189" t="str">
        <f t="shared" si="163"/>
        <v/>
      </c>
      <c r="AV362" s="190" t="str">
        <f t="shared" si="164"/>
        <v/>
      </c>
      <c r="AW362" s="190" t="str">
        <f t="shared" si="165"/>
        <v/>
      </c>
      <c r="AX362" s="191" t="str">
        <f ca="1">IF(ISNUMBER($A362),INDIRECT(CONCATENATE("'Instrument List'!B",(MATCH(E362,'Instrument List'!A:A,0))-0)),"")</f>
        <v/>
      </c>
      <c r="AY362" s="191" t="str">
        <f ca="1">IF(ISNUMBER($A362),INDIRECT(CONCATENATE("'Instrument List'!D",(MATCH(E362,'Instrument List'!A:A,0))-0)),"")</f>
        <v/>
      </c>
      <c r="AZ362" s="191" t="str">
        <f ca="1">IF(ISNUMBER($A362),INDIRECT(CONCATENATE("'Instrument List'!C",(MATCH(E362,'Instrument List'!A:A,0))-0)),"")</f>
        <v/>
      </c>
      <c r="BA362" s="192" t="str">
        <f ca="1">IF(ISNUMBER(A362),INDIRECT(CONCATENATE("'Instrument List'!E",(MATCH(E362,'Instrument List'!A:A,0))-0)),"")</f>
        <v/>
      </c>
      <c r="BB362" s="193" t="str">
        <f t="shared" si="166"/>
        <v/>
      </c>
      <c r="BC362" s="193" t="str">
        <f t="shared" si="167"/>
        <v/>
      </c>
      <c r="BD362" s="193" t="str">
        <f ca="1">IF(ISNUMBER(A362),INDIRECT(CONCATENATE("'Instrument List'!F",(MATCH(E362,'Instrument List'!A:A,0))-0)),"")</f>
        <v/>
      </c>
    </row>
    <row r="363" spans="1:56">
      <c r="A363" s="220" t="str">
        <f t="shared" si="147"/>
        <v/>
      </c>
      <c r="B363" s="221"/>
      <c r="C363" s="222"/>
      <c r="D363" s="169"/>
      <c r="E363" s="169"/>
      <c r="F363" s="169"/>
      <c r="G363" s="202"/>
      <c r="H363" s="217"/>
      <c r="I363" s="212"/>
      <c r="J363" s="206"/>
      <c r="K363" s="212"/>
      <c r="L363" s="206"/>
      <c r="M363" s="212"/>
      <c r="N363" s="206"/>
      <c r="O363" s="170" t="str">
        <f t="shared" si="148"/>
        <v/>
      </c>
      <c r="P363" s="171"/>
      <c r="Q363" s="171"/>
      <c r="R363" s="171"/>
      <c r="S363" s="172" t="str">
        <f t="shared" si="149"/>
        <v/>
      </c>
      <c r="T363" s="172" t="str">
        <f t="shared" si="150"/>
        <v/>
      </c>
      <c r="U363" s="171"/>
      <c r="V363" s="171"/>
      <c r="W363" s="173" t="str">
        <f t="shared" si="151"/>
        <v/>
      </c>
      <c r="X363" s="173" t="str">
        <f t="shared" si="152"/>
        <v/>
      </c>
      <c r="Y363" s="173" t="str">
        <f t="shared" si="153"/>
        <v/>
      </c>
      <c r="Z363" s="171"/>
      <c r="AA363" s="171"/>
      <c r="AB363" s="171"/>
      <c r="AC363" s="172" t="str">
        <f t="shared" si="154"/>
        <v/>
      </c>
      <c r="AD363" s="172" t="str">
        <f t="shared" si="155"/>
        <v/>
      </c>
      <c r="AE363" s="174"/>
      <c r="AF363" s="175" t="str">
        <f t="shared" si="156"/>
        <v/>
      </c>
      <c r="AG363" s="169"/>
      <c r="AH363" s="171"/>
      <c r="AI363" s="171"/>
      <c r="AJ363" s="169"/>
      <c r="AK363" s="176" t="str">
        <f t="shared" si="157"/>
        <v/>
      </c>
      <c r="AL363" s="176" t="str">
        <f t="shared" si="158"/>
        <v/>
      </c>
      <c r="AM363" s="176" t="str">
        <f t="shared" si="159"/>
        <v/>
      </c>
      <c r="AN363" s="359" t="str">
        <f>IF(Overview!$K$17='Internal Calcs'!$P$22,IF(AK363="","",AK363),IF(Overview!$K$17='Internal Calcs'!$P$23,IF(AK363="","",AK363),IF(ISNUMBER(A363),(IF(F363="Short",G363-H363,H363-G363)*AZ363-AX363),"")))</f>
        <v/>
      </c>
      <c r="AO363" s="401" t="str">
        <f>IF(Overview!$K$17='Internal Calcs'!$P$22,IF(AL363="","",AL363),IF(Overview!$K$17='Internal Calcs'!$P$23,IF(AL363="","",AL363),IF(ISNUMBER(A363),IF(AL363="",(IF(F363="Short",G363-H363,H363-G363)*AZ363-AX363),(IF(F363="Short",G363-J363,J363-G363)*AZ363-AX363)),"")))</f>
        <v/>
      </c>
      <c r="AP363" s="359" t="str">
        <f>IF(Overview!$K$17='Internal Calcs'!$P$22,"",IF(Overview!$K$17='Internal Calcs'!$P$23,IF(AM363="","",AM363),IF(ISNUMBER(A363),IF(AM363="",(IF(F363="Short",G363-H363,H363-G363)*AZ363-AX363),(IF(F363="Short",G363-L363,L363-G363)*AZ363-AX363)),"")))</f>
        <v/>
      </c>
      <c r="AQ363" s="176" t="str">
        <f t="shared" si="160"/>
        <v/>
      </c>
      <c r="AR363" s="176" t="str">
        <f t="shared" si="161"/>
        <v/>
      </c>
      <c r="AS363" s="176" t="str">
        <f t="shared" si="162"/>
        <v/>
      </c>
      <c r="AT363" s="176" t="str">
        <f>IF(ISNUMBER(A363),MAX($AS$2:AS363)-AS363,"")</f>
        <v/>
      </c>
      <c r="AU363" s="177" t="str">
        <f t="shared" si="163"/>
        <v/>
      </c>
      <c r="AV363" s="178" t="str">
        <f t="shared" si="164"/>
        <v/>
      </c>
      <c r="AW363" s="178" t="str">
        <f t="shared" si="165"/>
        <v/>
      </c>
      <c r="AX363" s="179" t="str">
        <f ca="1">IF(ISNUMBER($A363),INDIRECT(CONCATENATE("'Instrument List'!B",(MATCH(E363,'Instrument List'!A:A,0))-0)),"")</f>
        <v/>
      </c>
      <c r="AY363" s="179" t="str">
        <f ca="1">IF(ISNUMBER($A363),INDIRECT(CONCATENATE("'Instrument List'!D",(MATCH(E363,'Instrument List'!A:A,0))-0)),"")</f>
        <v/>
      </c>
      <c r="AZ363" s="179" t="str">
        <f ca="1">IF(ISNUMBER($A363),INDIRECT(CONCATENATE("'Instrument List'!C",(MATCH(E363,'Instrument List'!A:A,0))-0)),"")</f>
        <v/>
      </c>
      <c r="BA363" s="180" t="str">
        <f ca="1">IF(ISNUMBER(A363),INDIRECT(CONCATENATE("'Instrument List'!E",(MATCH(E363,'Instrument List'!A:A,0))-0)),"")</f>
        <v/>
      </c>
      <c r="BB363" s="181" t="str">
        <f t="shared" si="166"/>
        <v/>
      </c>
      <c r="BC363" s="181" t="str">
        <f t="shared" si="167"/>
        <v/>
      </c>
      <c r="BD363" s="181" t="str">
        <f ca="1">IF(ISNUMBER(A363),INDIRECT(CONCATENATE("'Instrument List'!F",(MATCH(E363,'Instrument List'!A:A,0))-0)),"")</f>
        <v/>
      </c>
    </row>
    <row r="364" spans="1:56">
      <c r="A364" s="223" t="str">
        <f t="shared" si="147"/>
        <v/>
      </c>
      <c r="B364" s="224"/>
      <c r="C364" s="225"/>
      <c r="D364" s="182"/>
      <c r="E364" s="182"/>
      <c r="F364" s="182"/>
      <c r="G364" s="203"/>
      <c r="H364" s="218"/>
      <c r="I364" s="213"/>
      <c r="J364" s="207"/>
      <c r="K364" s="213"/>
      <c r="L364" s="207"/>
      <c r="M364" s="213"/>
      <c r="N364" s="207"/>
      <c r="O364" s="183" t="str">
        <f t="shared" si="148"/>
        <v/>
      </c>
      <c r="P364" s="184"/>
      <c r="Q364" s="184"/>
      <c r="R364" s="275"/>
      <c r="S364" s="185" t="str">
        <f t="shared" si="149"/>
        <v/>
      </c>
      <c r="T364" s="185" t="str">
        <f t="shared" si="150"/>
        <v/>
      </c>
      <c r="U364" s="275"/>
      <c r="V364" s="275"/>
      <c r="W364" s="276" t="str">
        <f t="shared" si="151"/>
        <v/>
      </c>
      <c r="X364" s="276" t="str">
        <f t="shared" si="152"/>
        <v/>
      </c>
      <c r="Y364" s="276" t="str">
        <f t="shared" si="153"/>
        <v/>
      </c>
      <c r="Z364" s="275"/>
      <c r="AA364" s="184"/>
      <c r="AB364" s="184"/>
      <c r="AC364" s="185" t="str">
        <f t="shared" si="154"/>
        <v/>
      </c>
      <c r="AD364" s="185" t="str">
        <f t="shared" si="155"/>
        <v/>
      </c>
      <c r="AE364" s="186"/>
      <c r="AF364" s="187" t="str">
        <f t="shared" si="156"/>
        <v/>
      </c>
      <c r="AG364" s="182"/>
      <c r="AH364" s="184"/>
      <c r="AI364" s="184"/>
      <c r="AJ364" s="182"/>
      <c r="AK364" s="188" t="str">
        <f t="shared" si="157"/>
        <v/>
      </c>
      <c r="AL364" s="188" t="str">
        <f t="shared" si="158"/>
        <v/>
      </c>
      <c r="AM364" s="188" t="str">
        <f t="shared" si="159"/>
        <v/>
      </c>
      <c r="AN364" s="359" t="str">
        <f>IF(Overview!$K$17='Internal Calcs'!$P$22,IF(AK364="","",AK364),IF(Overview!$K$17='Internal Calcs'!$P$23,IF(AK364="","",AK364),IF(ISNUMBER(A364),(IF(F364="Short",G364-H364,H364-G364)*AZ364-AX364),"")))</f>
        <v/>
      </c>
      <c r="AO364" s="401" t="str">
        <f>IF(Overview!$K$17='Internal Calcs'!$P$22,IF(AL364="","",AL364),IF(Overview!$K$17='Internal Calcs'!$P$23,IF(AL364="","",AL364),IF(ISNUMBER(A364),IF(AL364="",(IF(F364="Short",G364-H364,H364-G364)*AZ364-AX364),(IF(F364="Short",G364-J364,J364-G364)*AZ364-AX364)),"")))</f>
        <v/>
      </c>
      <c r="AP364" s="359" t="str">
        <f>IF(Overview!$K$17='Internal Calcs'!$P$22,"",IF(Overview!$K$17='Internal Calcs'!$P$23,IF(AM364="","",AM364),IF(ISNUMBER(A364),IF(AM364="",(IF(F364="Short",G364-H364,H364-G364)*AZ364-AX364),(IF(F364="Short",G364-L364,L364-G364)*AZ364-AX364)),"")))</f>
        <v/>
      </c>
      <c r="AQ364" s="188" t="str">
        <f t="shared" si="160"/>
        <v/>
      </c>
      <c r="AR364" s="188" t="str">
        <f t="shared" si="161"/>
        <v/>
      </c>
      <c r="AS364" s="188" t="str">
        <f t="shared" si="162"/>
        <v/>
      </c>
      <c r="AT364" s="188" t="str">
        <f>IF(ISNUMBER(A364),MAX($AS$2:AS364)-AS364,"")</f>
        <v/>
      </c>
      <c r="AU364" s="189" t="str">
        <f t="shared" si="163"/>
        <v/>
      </c>
      <c r="AV364" s="190" t="str">
        <f t="shared" si="164"/>
        <v/>
      </c>
      <c r="AW364" s="190" t="str">
        <f t="shared" si="165"/>
        <v/>
      </c>
      <c r="AX364" s="191" t="str">
        <f ca="1">IF(ISNUMBER($A364),INDIRECT(CONCATENATE("'Instrument List'!B",(MATCH(E364,'Instrument List'!A:A,0))-0)),"")</f>
        <v/>
      </c>
      <c r="AY364" s="191" t="str">
        <f ca="1">IF(ISNUMBER($A364),INDIRECT(CONCATENATE("'Instrument List'!D",(MATCH(E364,'Instrument List'!A:A,0))-0)),"")</f>
        <v/>
      </c>
      <c r="AZ364" s="191" t="str">
        <f ca="1">IF(ISNUMBER($A364),INDIRECT(CONCATENATE("'Instrument List'!C",(MATCH(E364,'Instrument List'!A:A,0))-0)),"")</f>
        <v/>
      </c>
      <c r="BA364" s="192" t="str">
        <f ca="1">IF(ISNUMBER(A364),INDIRECT(CONCATENATE("'Instrument List'!E",(MATCH(E364,'Instrument List'!A:A,0))-0)),"")</f>
        <v/>
      </c>
      <c r="BB364" s="193" t="str">
        <f t="shared" si="166"/>
        <v/>
      </c>
      <c r="BC364" s="193" t="str">
        <f t="shared" si="167"/>
        <v/>
      </c>
      <c r="BD364" s="193" t="str">
        <f ca="1">IF(ISNUMBER(A364),INDIRECT(CONCATENATE("'Instrument List'!F",(MATCH(E364,'Instrument List'!A:A,0))-0)),"")</f>
        <v/>
      </c>
    </row>
    <row r="365" spans="1:56">
      <c r="A365" s="220" t="str">
        <f t="shared" si="147"/>
        <v/>
      </c>
      <c r="B365" s="221"/>
      <c r="C365" s="222"/>
      <c r="D365" s="169"/>
      <c r="E365" s="169"/>
      <c r="F365" s="169"/>
      <c r="G365" s="202"/>
      <c r="H365" s="217"/>
      <c r="I365" s="212"/>
      <c r="J365" s="206"/>
      <c r="K365" s="212"/>
      <c r="L365" s="206"/>
      <c r="M365" s="212"/>
      <c r="N365" s="206"/>
      <c r="O365" s="170" t="str">
        <f t="shared" si="148"/>
        <v/>
      </c>
      <c r="P365" s="171"/>
      <c r="Q365" s="171"/>
      <c r="R365" s="171"/>
      <c r="S365" s="172" t="str">
        <f t="shared" si="149"/>
        <v/>
      </c>
      <c r="T365" s="172" t="str">
        <f t="shared" si="150"/>
        <v/>
      </c>
      <c r="U365" s="171"/>
      <c r="V365" s="171"/>
      <c r="W365" s="173" t="str">
        <f t="shared" si="151"/>
        <v/>
      </c>
      <c r="X365" s="173" t="str">
        <f t="shared" si="152"/>
        <v/>
      </c>
      <c r="Y365" s="173" t="str">
        <f t="shared" si="153"/>
        <v/>
      </c>
      <c r="Z365" s="171"/>
      <c r="AA365" s="171"/>
      <c r="AB365" s="171"/>
      <c r="AC365" s="172" t="str">
        <f t="shared" si="154"/>
        <v/>
      </c>
      <c r="AD365" s="172" t="str">
        <f t="shared" si="155"/>
        <v/>
      </c>
      <c r="AE365" s="174"/>
      <c r="AF365" s="175" t="str">
        <f t="shared" si="156"/>
        <v/>
      </c>
      <c r="AG365" s="169"/>
      <c r="AH365" s="171"/>
      <c r="AI365" s="171"/>
      <c r="AJ365" s="169"/>
      <c r="AK365" s="176" t="str">
        <f t="shared" si="157"/>
        <v/>
      </c>
      <c r="AL365" s="176" t="str">
        <f t="shared" si="158"/>
        <v/>
      </c>
      <c r="AM365" s="176" t="str">
        <f t="shared" si="159"/>
        <v/>
      </c>
      <c r="AN365" s="359" t="str">
        <f>IF(Overview!$K$17='Internal Calcs'!$P$22,IF(AK365="","",AK365),IF(Overview!$K$17='Internal Calcs'!$P$23,IF(AK365="","",AK365),IF(ISNUMBER(A365),(IF(F365="Short",G365-H365,H365-G365)*AZ365-AX365),"")))</f>
        <v/>
      </c>
      <c r="AO365" s="401" t="str">
        <f>IF(Overview!$K$17='Internal Calcs'!$P$22,IF(AL365="","",AL365),IF(Overview!$K$17='Internal Calcs'!$P$23,IF(AL365="","",AL365),IF(ISNUMBER(A365),IF(AL365="",(IF(F365="Short",G365-H365,H365-G365)*AZ365-AX365),(IF(F365="Short",G365-J365,J365-G365)*AZ365-AX365)),"")))</f>
        <v/>
      </c>
      <c r="AP365" s="359" t="str">
        <f>IF(Overview!$K$17='Internal Calcs'!$P$22,"",IF(Overview!$K$17='Internal Calcs'!$P$23,IF(AM365="","",AM365),IF(ISNUMBER(A365),IF(AM365="",(IF(F365="Short",G365-H365,H365-G365)*AZ365-AX365),(IF(F365="Short",G365-L365,L365-G365)*AZ365-AX365)),"")))</f>
        <v/>
      </c>
      <c r="AQ365" s="176" t="str">
        <f t="shared" si="160"/>
        <v/>
      </c>
      <c r="AR365" s="176" t="str">
        <f t="shared" si="161"/>
        <v/>
      </c>
      <c r="AS365" s="176" t="str">
        <f t="shared" si="162"/>
        <v/>
      </c>
      <c r="AT365" s="176" t="str">
        <f>IF(ISNUMBER(A365),MAX($AS$2:AS365)-AS365,"")</f>
        <v/>
      </c>
      <c r="AU365" s="177" t="str">
        <f t="shared" si="163"/>
        <v/>
      </c>
      <c r="AV365" s="178" t="str">
        <f t="shared" si="164"/>
        <v/>
      </c>
      <c r="AW365" s="178" t="str">
        <f t="shared" si="165"/>
        <v/>
      </c>
      <c r="AX365" s="179" t="str">
        <f ca="1">IF(ISNUMBER($A365),INDIRECT(CONCATENATE("'Instrument List'!B",(MATCH(E365,'Instrument List'!A:A,0))-0)),"")</f>
        <v/>
      </c>
      <c r="AY365" s="179" t="str">
        <f ca="1">IF(ISNUMBER($A365),INDIRECT(CONCATENATE("'Instrument List'!D",(MATCH(E365,'Instrument List'!A:A,0))-0)),"")</f>
        <v/>
      </c>
      <c r="AZ365" s="179" t="str">
        <f ca="1">IF(ISNUMBER($A365),INDIRECT(CONCATENATE("'Instrument List'!C",(MATCH(E365,'Instrument List'!A:A,0))-0)),"")</f>
        <v/>
      </c>
      <c r="BA365" s="180" t="str">
        <f ca="1">IF(ISNUMBER(A365),INDIRECT(CONCATENATE("'Instrument List'!E",(MATCH(E365,'Instrument List'!A:A,0))-0)),"")</f>
        <v/>
      </c>
      <c r="BB365" s="181" t="str">
        <f t="shared" si="166"/>
        <v/>
      </c>
      <c r="BC365" s="181" t="str">
        <f t="shared" si="167"/>
        <v/>
      </c>
      <c r="BD365" s="181" t="str">
        <f ca="1">IF(ISNUMBER(A365),INDIRECT(CONCATENATE("'Instrument List'!F",(MATCH(E365,'Instrument List'!A:A,0))-0)),"")</f>
        <v/>
      </c>
    </row>
    <row r="366" spans="1:56">
      <c r="A366" s="223" t="str">
        <f t="shared" si="147"/>
        <v/>
      </c>
      <c r="B366" s="224"/>
      <c r="C366" s="225"/>
      <c r="D366" s="182"/>
      <c r="E366" s="182"/>
      <c r="F366" s="182"/>
      <c r="G366" s="203"/>
      <c r="H366" s="218"/>
      <c r="I366" s="213"/>
      <c r="J366" s="207"/>
      <c r="K366" s="213"/>
      <c r="L366" s="207"/>
      <c r="M366" s="213"/>
      <c r="N366" s="207"/>
      <c r="O366" s="183" t="str">
        <f t="shared" si="148"/>
        <v/>
      </c>
      <c r="P366" s="184"/>
      <c r="Q366" s="184"/>
      <c r="R366" s="275"/>
      <c r="S366" s="185" t="str">
        <f t="shared" si="149"/>
        <v/>
      </c>
      <c r="T366" s="185" t="str">
        <f t="shared" si="150"/>
        <v/>
      </c>
      <c r="U366" s="275"/>
      <c r="V366" s="275"/>
      <c r="W366" s="276" t="str">
        <f t="shared" si="151"/>
        <v/>
      </c>
      <c r="X366" s="276" t="str">
        <f t="shared" si="152"/>
        <v/>
      </c>
      <c r="Y366" s="276" t="str">
        <f t="shared" si="153"/>
        <v/>
      </c>
      <c r="Z366" s="275"/>
      <c r="AA366" s="184"/>
      <c r="AB366" s="184"/>
      <c r="AC366" s="185" t="str">
        <f t="shared" si="154"/>
        <v/>
      </c>
      <c r="AD366" s="185" t="str">
        <f t="shared" si="155"/>
        <v/>
      </c>
      <c r="AE366" s="186"/>
      <c r="AF366" s="187" t="str">
        <f t="shared" si="156"/>
        <v/>
      </c>
      <c r="AG366" s="182"/>
      <c r="AH366" s="184"/>
      <c r="AI366" s="184"/>
      <c r="AJ366" s="182"/>
      <c r="AK366" s="188" t="str">
        <f t="shared" si="157"/>
        <v/>
      </c>
      <c r="AL366" s="188" t="str">
        <f t="shared" si="158"/>
        <v/>
      </c>
      <c r="AM366" s="188" t="str">
        <f t="shared" si="159"/>
        <v/>
      </c>
      <c r="AN366" s="359" t="str">
        <f>IF(Overview!$K$17='Internal Calcs'!$P$22,IF(AK366="","",AK366),IF(Overview!$K$17='Internal Calcs'!$P$23,IF(AK366="","",AK366),IF(ISNUMBER(A366),(IF(F366="Short",G366-H366,H366-G366)*AZ366-AX366),"")))</f>
        <v/>
      </c>
      <c r="AO366" s="401" t="str">
        <f>IF(Overview!$K$17='Internal Calcs'!$P$22,IF(AL366="","",AL366),IF(Overview!$K$17='Internal Calcs'!$P$23,IF(AL366="","",AL366),IF(ISNUMBER(A366),IF(AL366="",(IF(F366="Short",G366-H366,H366-G366)*AZ366-AX366),(IF(F366="Short",G366-J366,J366-G366)*AZ366-AX366)),"")))</f>
        <v/>
      </c>
      <c r="AP366" s="359" t="str">
        <f>IF(Overview!$K$17='Internal Calcs'!$P$22,"",IF(Overview!$K$17='Internal Calcs'!$P$23,IF(AM366="","",AM366),IF(ISNUMBER(A366),IF(AM366="",(IF(F366="Short",G366-H366,H366-G366)*AZ366-AX366),(IF(F366="Short",G366-L366,L366-G366)*AZ366-AX366)),"")))</f>
        <v/>
      </c>
      <c r="AQ366" s="188" t="str">
        <f t="shared" si="160"/>
        <v/>
      </c>
      <c r="AR366" s="188" t="str">
        <f t="shared" si="161"/>
        <v/>
      </c>
      <c r="AS366" s="188" t="str">
        <f t="shared" si="162"/>
        <v/>
      </c>
      <c r="AT366" s="188" t="str">
        <f>IF(ISNUMBER(A366),MAX($AS$2:AS366)-AS366,"")</f>
        <v/>
      </c>
      <c r="AU366" s="189" t="str">
        <f t="shared" si="163"/>
        <v/>
      </c>
      <c r="AV366" s="190" t="str">
        <f t="shared" si="164"/>
        <v/>
      </c>
      <c r="AW366" s="190" t="str">
        <f t="shared" si="165"/>
        <v/>
      </c>
      <c r="AX366" s="191" t="str">
        <f ca="1">IF(ISNUMBER($A366),INDIRECT(CONCATENATE("'Instrument List'!B",(MATCH(E366,'Instrument List'!A:A,0))-0)),"")</f>
        <v/>
      </c>
      <c r="AY366" s="191" t="str">
        <f ca="1">IF(ISNUMBER($A366),INDIRECT(CONCATENATE("'Instrument List'!D",(MATCH(E366,'Instrument List'!A:A,0))-0)),"")</f>
        <v/>
      </c>
      <c r="AZ366" s="191" t="str">
        <f ca="1">IF(ISNUMBER($A366),INDIRECT(CONCATENATE("'Instrument List'!C",(MATCH(E366,'Instrument List'!A:A,0))-0)),"")</f>
        <v/>
      </c>
      <c r="BA366" s="192" t="str">
        <f ca="1">IF(ISNUMBER(A366),INDIRECT(CONCATENATE("'Instrument List'!E",(MATCH(E366,'Instrument List'!A:A,0))-0)),"")</f>
        <v/>
      </c>
      <c r="BB366" s="193" t="str">
        <f t="shared" si="166"/>
        <v/>
      </c>
      <c r="BC366" s="193" t="str">
        <f t="shared" si="167"/>
        <v/>
      </c>
      <c r="BD366" s="193" t="str">
        <f ca="1">IF(ISNUMBER(A366),INDIRECT(CONCATENATE("'Instrument List'!F",(MATCH(E366,'Instrument List'!A:A,0))-0)),"")</f>
        <v/>
      </c>
    </row>
    <row r="367" spans="1:56">
      <c r="A367" s="220" t="str">
        <f t="shared" si="147"/>
        <v/>
      </c>
      <c r="B367" s="221"/>
      <c r="C367" s="222"/>
      <c r="D367" s="169"/>
      <c r="E367" s="169"/>
      <c r="F367" s="169"/>
      <c r="G367" s="202"/>
      <c r="H367" s="217"/>
      <c r="I367" s="212"/>
      <c r="J367" s="206"/>
      <c r="K367" s="212"/>
      <c r="L367" s="206"/>
      <c r="M367" s="212"/>
      <c r="N367" s="206"/>
      <c r="O367" s="170" t="str">
        <f t="shared" si="148"/>
        <v/>
      </c>
      <c r="P367" s="171"/>
      <c r="Q367" s="171"/>
      <c r="R367" s="171"/>
      <c r="S367" s="172" t="str">
        <f t="shared" si="149"/>
        <v/>
      </c>
      <c r="T367" s="172" t="str">
        <f t="shared" si="150"/>
        <v/>
      </c>
      <c r="U367" s="171"/>
      <c r="V367" s="171"/>
      <c r="W367" s="173" t="str">
        <f t="shared" si="151"/>
        <v/>
      </c>
      <c r="X367" s="173" t="str">
        <f t="shared" si="152"/>
        <v/>
      </c>
      <c r="Y367" s="173" t="str">
        <f t="shared" si="153"/>
        <v/>
      </c>
      <c r="Z367" s="171"/>
      <c r="AA367" s="171"/>
      <c r="AB367" s="171"/>
      <c r="AC367" s="172" t="str">
        <f t="shared" si="154"/>
        <v/>
      </c>
      <c r="AD367" s="172" t="str">
        <f t="shared" si="155"/>
        <v/>
      </c>
      <c r="AE367" s="174"/>
      <c r="AF367" s="175" t="str">
        <f t="shared" si="156"/>
        <v/>
      </c>
      <c r="AG367" s="169"/>
      <c r="AH367" s="171"/>
      <c r="AI367" s="171"/>
      <c r="AJ367" s="169"/>
      <c r="AK367" s="176" t="str">
        <f t="shared" si="157"/>
        <v/>
      </c>
      <c r="AL367" s="176" t="str">
        <f t="shared" si="158"/>
        <v/>
      </c>
      <c r="AM367" s="176" t="str">
        <f t="shared" si="159"/>
        <v/>
      </c>
      <c r="AN367" s="359" t="str">
        <f>IF(Overview!$K$17='Internal Calcs'!$P$22,IF(AK367="","",AK367),IF(Overview!$K$17='Internal Calcs'!$P$23,IF(AK367="","",AK367),IF(ISNUMBER(A367),(IF(F367="Short",G367-H367,H367-G367)*AZ367-AX367),"")))</f>
        <v/>
      </c>
      <c r="AO367" s="401" t="str">
        <f>IF(Overview!$K$17='Internal Calcs'!$P$22,IF(AL367="","",AL367),IF(Overview!$K$17='Internal Calcs'!$P$23,IF(AL367="","",AL367),IF(ISNUMBER(A367),IF(AL367="",(IF(F367="Short",G367-H367,H367-G367)*AZ367-AX367),(IF(F367="Short",G367-J367,J367-G367)*AZ367-AX367)),"")))</f>
        <v/>
      </c>
      <c r="AP367" s="359" t="str">
        <f>IF(Overview!$K$17='Internal Calcs'!$P$22,"",IF(Overview!$K$17='Internal Calcs'!$P$23,IF(AM367="","",AM367),IF(ISNUMBER(A367),IF(AM367="",(IF(F367="Short",G367-H367,H367-G367)*AZ367-AX367),(IF(F367="Short",G367-L367,L367-G367)*AZ367-AX367)),"")))</f>
        <v/>
      </c>
      <c r="AQ367" s="176" t="str">
        <f t="shared" si="160"/>
        <v/>
      </c>
      <c r="AR367" s="176" t="str">
        <f t="shared" si="161"/>
        <v/>
      </c>
      <c r="AS367" s="176" t="str">
        <f t="shared" si="162"/>
        <v/>
      </c>
      <c r="AT367" s="176" t="str">
        <f>IF(ISNUMBER(A367),MAX($AS$2:AS367)-AS367,"")</f>
        <v/>
      </c>
      <c r="AU367" s="177" t="str">
        <f t="shared" si="163"/>
        <v/>
      </c>
      <c r="AV367" s="178" t="str">
        <f t="shared" si="164"/>
        <v/>
      </c>
      <c r="AW367" s="178" t="str">
        <f t="shared" si="165"/>
        <v/>
      </c>
      <c r="AX367" s="179" t="str">
        <f ca="1">IF(ISNUMBER($A367),INDIRECT(CONCATENATE("'Instrument List'!B",(MATCH(E367,'Instrument List'!A:A,0))-0)),"")</f>
        <v/>
      </c>
      <c r="AY367" s="179" t="str">
        <f ca="1">IF(ISNUMBER($A367),INDIRECT(CONCATENATE("'Instrument List'!D",(MATCH(E367,'Instrument List'!A:A,0))-0)),"")</f>
        <v/>
      </c>
      <c r="AZ367" s="179" t="str">
        <f ca="1">IF(ISNUMBER($A367),INDIRECT(CONCATENATE("'Instrument List'!C",(MATCH(E367,'Instrument List'!A:A,0))-0)),"")</f>
        <v/>
      </c>
      <c r="BA367" s="180" t="str">
        <f ca="1">IF(ISNUMBER(A367),INDIRECT(CONCATENATE("'Instrument List'!E",(MATCH(E367,'Instrument List'!A:A,0))-0)),"")</f>
        <v/>
      </c>
      <c r="BB367" s="181" t="str">
        <f t="shared" si="166"/>
        <v/>
      </c>
      <c r="BC367" s="181" t="str">
        <f t="shared" si="167"/>
        <v/>
      </c>
      <c r="BD367" s="181" t="str">
        <f ca="1">IF(ISNUMBER(A367),INDIRECT(CONCATENATE("'Instrument List'!F",(MATCH(E367,'Instrument List'!A:A,0))-0)),"")</f>
        <v/>
      </c>
    </row>
    <row r="368" spans="1:56">
      <c r="A368" s="223" t="str">
        <f t="shared" si="147"/>
        <v/>
      </c>
      <c r="B368" s="224"/>
      <c r="C368" s="225"/>
      <c r="D368" s="182"/>
      <c r="E368" s="182"/>
      <c r="F368" s="182"/>
      <c r="G368" s="203"/>
      <c r="H368" s="218"/>
      <c r="I368" s="213"/>
      <c r="J368" s="207"/>
      <c r="K368" s="213"/>
      <c r="L368" s="207"/>
      <c r="M368" s="213"/>
      <c r="N368" s="207"/>
      <c r="O368" s="183" t="str">
        <f t="shared" si="148"/>
        <v/>
      </c>
      <c r="P368" s="184"/>
      <c r="Q368" s="184"/>
      <c r="R368" s="275"/>
      <c r="S368" s="185" t="str">
        <f t="shared" si="149"/>
        <v/>
      </c>
      <c r="T368" s="185" t="str">
        <f t="shared" si="150"/>
        <v/>
      </c>
      <c r="U368" s="275"/>
      <c r="V368" s="275"/>
      <c r="W368" s="276" t="str">
        <f t="shared" si="151"/>
        <v/>
      </c>
      <c r="X368" s="276" t="str">
        <f t="shared" si="152"/>
        <v/>
      </c>
      <c r="Y368" s="276" t="str">
        <f t="shared" si="153"/>
        <v/>
      </c>
      <c r="Z368" s="275"/>
      <c r="AA368" s="184"/>
      <c r="AB368" s="184"/>
      <c r="AC368" s="185" t="str">
        <f t="shared" si="154"/>
        <v/>
      </c>
      <c r="AD368" s="185" t="str">
        <f t="shared" si="155"/>
        <v/>
      </c>
      <c r="AE368" s="186"/>
      <c r="AF368" s="187" t="str">
        <f t="shared" si="156"/>
        <v/>
      </c>
      <c r="AG368" s="182"/>
      <c r="AH368" s="184"/>
      <c r="AI368" s="184"/>
      <c r="AJ368" s="182"/>
      <c r="AK368" s="188" t="str">
        <f t="shared" si="157"/>
        <v/>
      </c>
      <c r="AL368" s="188" t="str">
        <f t="shared" si="158"/>
        <v/>
      </c>
      <c r="AM368" s="188" t="str">
        <f t="shared" si="159"/>
        <v/>
      </c>
      <c r="AN368" s="359" t="str">
        <f>IF(Overview!$K$17='Internal Calcs'!$P$22,IF(AK368="","",AK368),IF(Overview!$K$17='Internal Calcs'!$P$23,IF(AK368="","",AK368),IF(ISNUMBER(A368),(IF(F368="Short",G368-H368,H368-G368)*AZ368-AX368),"")))</f>
        <v/>
      </c>
      <c r="AO368" s="401" t="str">
        <f>IF(Overview!$K$17='Internal Calcs'!$P$22,IF(AL368="","",AL368),IF(Overview!$K$17='Internal Calcs'!$P$23,IF(AL368="","",AL368),IF(ISNUMBER(A368),IF(AL368="",(IF(F368="Short",G368-H368,H368-G368)*AZ368-AX368),(IF(F368="Short",G368-J368,J368-G368)*AZ368-AX368)),"")))</f>
        <v/>
      </c>
      <c r="AP368" s="359" t="str">
        <f>IF(Overview!$K$17='Internal Calcs'!$P$22,"",IF(Overview!$K$17='Internal Calcs'!$P$23,IF(AM368="","",AM368),IF(ISNUMBER(A368),IF(AM368="",(IF(F368="Short",G368-H368,H368-G368)*AZ368-AX368),(IF(F368="Short",G368-L368,L368-G368)*AZ368-AX368)),"")))</f>
        <v/>
      </c>
      <c r="AQ368" s="188" t="str">
        <f t="shared" si="160"/>
        <v/>
      </c>
      <c r="AR368" s="188" t="str">
        <f t="shared" si="161"/>
        <v/>
      </c>
      <c r="AS368" s="188" t="str">
        <f t="shared" si="162"/>
        <v/>
      </c>
      <c r="AT368" s="188" t="str">
        <f>IF(ISNUMBER(A368),MAX($AS$2:AS368)-AS368,"")</f>
        <v/>
      </c>
      <c r="AU368" s="189" t="str">
        <f t="shared" si="163"/>
        <v/>
      </c>
      <c r="AV368" s="190" t="str">
        <f t="shared" si="164"/>
        <v/>
      </c>
      <c r="AW368" s="190" t="str">
        <f t="shared" si="165"/>
        <v/>
      </c>
      <c r="AX368" s="191" t="str">
        <f ca="1">IF(ISNUMBER($A368),INDIRECT(CONCATENATE("'Instrument List'!B",(MATCH(E368,'Instrument List'!A:A,0))-0)),"")</f>
        <v/>
      </c>
      <c r="AY368" s="191" t="str">
        <f ca="1">IF(ISNUMBER($A368),INDIRECT(CONCATENATE("'Instrument List'!D",(MATCH(E368,'Instrument List'!A:A,0))-0)),"")</f>
        <v/>
      </c>
      <c r="AZ368" s="191" t="str">
        <f ca="1">IF(ISNUMBER($A368),INDIRECT(CONCATENATE("'Instrument List'!C",(MATCH(E368,'Instrument List'!A:A,0))-0)),"")</f>
        <v/>
      </c>
      <c r="BA368" s="192" t="str">
        <f ca="1">IF(ISNUMBER(A368),INDIRECT(CONCATENATE("'Instrument List'!E",(MATCH(E368,'Instrument List'!A:A,0))-0)),"")</f>
        <v/>
      </c>
      <c r="BB368" s="193" t="str">
        <f t="shared" si="166"/>
        <v/>
      </c>
      <c r="BC368" s="193" t="str">
        <f t="shared" si="167"/>
        <v/>
      </c>
      <c r="BD368" s="193" t="str">
        <f ca="1">IF(ISNUMBER(A368),INDIRECT(CONCATENATE("'Instrument List'!F",(MATCH(E368,'Instrument List'!A:A,0))-0)),"")</f>
        <v/>
      </c>
    </row>
    <row r="369" spans="1:56">
      <c r="A369" s="220" t="str">
        <f t="shared" si="147"/>
        <v/>
      </c>
      <c r="B369" s="221"/>
      <c r="C369" s="222"/>
      <c r="D369" s="169"/>
      <c r="E369" s="169"/>
      <c r="F369" s="169"/>
      <c r="G369" s="202"/>
      <c r="H369" s="217"/>
      <c r="I369" s="212"/>
      <c r="J369" s="206"/>
      <c r="K369" s="212"/>
      <c r="L369" s="206"/>
      <c r="M369" s="212"/>
      <c r="N369" s="206"/>
      <c r="O369" s="170" t="str">
        <f t="shared" si="148"/>
        <v/>
      </c>
      <c r="P369" s="171"/>
      <c r="Q369" s="171"/>
      <c r="R369" s="171"/>
      <c r="S369" s="172" t="str">
        <f t="shared" si="149"/>
        <v/>
      </c>
      <c r="T369" s="172" t="str">
        <f t="shared" si="150"/>
        <v/>
      </c>
      <c r="U369" s="171"/>
      <c r="V369" s="171"/>
      <c r="W369" s="173" t="str">
        <f t="shared" si="151"/>
        <v/>
      </c>
      <c r="X369" s="173" t="str">
        <f t="shared" si="152"/>
        <v/>
      </c>
      <c r="Y369" s="173" t="str">
        <f t="shared" si="153"/>
        <v/>
      </c>
      <c r="Z369" s="171"/>
      <c r="AA369" s="171"/>
      <c r="AB369" s="171"/>
      <c r="AC369" s="172" t="str">
        <f t="shared" si="154"/>
        <v/>
      </c>
      <c r="AD369" s="172" t="str">
        <f t="shared" si="155"/>
        <v/>
      </c>
      <c r="AE369" s="174"/>
      <c r="AF369" s="175" t="str">
        <f t="shared" si="156"/>
        <v/>
      </c>
      <c r="AG369" s="169"/>
      <c r="AH369" s="171"/>
      <c r="AI369" s="171"/>
      <c r="AJ369" s="169"/>
      <c r="AK369" s="176" t="str">
        <f t="shared" si="157"/>
        <v/>
      </c>
      <c r="AL369" s="176" t="str">
        <f t="shared" si="158"/>
        <v/>
      </c>
      <c r="AM369" s="176" t="str">
        <f t="shared" si="159"/>
        <v/>
      </c>
      <c r="AN369" s="359" t="str">
        <f>IF(Overview!$K$17='Internal Calcs'!$P$22,IF(AK369="","",AK369),IF(Overview!$K$17='Internal Calcs'!$P$23,IF(AK369="","",AK369),IF(ISNUMBER(A369),(IF(F369="Short",G369-H369,H369-G369)*AZ369-AX369),"")))</f>
        <v/>
      </c>
      <c r="AO369" s="401" t="str">
        <f>IF(Overview!$K$17='Internal Calcs'!$P$22,IF(AL369="","",AL369),IF(Overview!$K$17='Internal Calcs'!$P$23,IF(AL369="","",AL369),IF(ISNUMBER(A369),IF(AL369="",(IF(F369="Short",G369-H369,H369-G369)*AZ369-AX369),(IF(F369="Short",G369-J369,J369-G369)*AZ369-AX369)),"")))</f>
        <v/>
      </c>
      <c r="AP369" s="359" t="str">
        <f>IF(Overview!$K$17='Internal Calcs'!$P$22,"",IF(Overview!$K$17='Internal Calcs'!$P$23,IF(AM369="","",AM369),IF(ISNUMBER(A369),IF(AM369="",(IF(F369="Short",G369-H369,H369-G369)*AZ369-AX369),(IF(F369="Short",G369-L369,L369-G369)*AZ369-AX369)),"")))</f>
        <v/>
      </c>
      <c r="AQ369" s="176" t="str">
        <f t="shared" si="160"/>
        <v/>
      </c>
      <c r="AR369" s="176" t="str">
        <f t="shared" si="161"/>
        <v/>
      </c>
      <c r="AS369" s="176" t="str">
        <f t="shared" si="162"/>
        <v/>
      </c>
      <c r="AT369" s="176" t="str">
        <f>IF(ISNUMBER(A369),MAX($AS$2:AS369)-AS369,"")</f>
        <v/>
      </c>
      <c r="AU369" s="177" t="str">
        <f t="shared" si="163"/>
        <v/>
      </c>
      <c r="AV369" s="178" t="str">
        <f t="shared" si="164"/>
        <v/>
      </c>
      <c r="AW369" s="178" t="str">
        <f t="shared" si="165"/>
        <v/>
      </c>
      <c r="AX369" s="179" t="str">
        <f ca="1">IF(ISNUMBER($A369),INDIRECT(CONCATENATE("'Instrument List'!B",(MATCH(E369,'Instrument List'!A:A,0))-0)),"")</f>
        <v/>
      </c>
      <c r="AY369" s="179" t="str">
        <f ca="1">IF(ISNUMBER($A369),INDIRECT(CONCATENATE("'Instrument List'!D",(MATCH(E369,'Instrument List'!A:A,0))-0)),"")</f>
        <v/>
      </c>
      <c r="AZ369" s="179" t="str">
        <f ca="1">IF(ISNUMBER($A369),INDIRECT(CONCATENATE("'Instrument List'!C",(MATCH(E369,'Instrument List'!A:A,0))-0)),"")</f>
        <v/>
      </c>
      <c r="BA369" s="180" t="str">
        <f ca="1">IF(ISNUMBER(A369),INDIRECT(CONCATENATE("'Instrument List'!E",(MATCH(E369,'Instrument List'!A:A,0))-0)),"")</f>
        <v/>
      </c>
      <c r="BB369" s="181" t="str">
        <f t="shared" si="166"/>
        <v/>
      </c>
      <c r="BC369" s="181" t="str">
        <f t="shared" si="167"/>
        <v/>
      </c>
      <c r="BD369" s="181" t="str">
        <f ca="1">IF(ISNUMBER(A369),INDIRECT(CONCATENATE("'Instrument List'!F",(MATCH(E369,'Instrument List'!A:A,0))-0)),"")</f>
        <v/>
      </c>
    </row>
    <row r="370" spans="1:56">
      <c r="A370" s="223" t="str">
        <f t="shared" si="147"/>
        <v/>
      </c>
      <c r="B370" s="224"/>
      <c r="C370" s="225"/>
      <c r="D370" s="182"/>
      <c r="E370" s="182"/>
      <c r="F370" s="182"/>
      <c r="G370" s="203"/>
      <c r="H370" s="218"/>
      <c r="I370" s="213"/>
      <c r="J370" s="207"/>
      <c r="K370" s="213"/>
      <c r="L370" s="207"/>
      <c r="M370" s="213"/>
      <c r="N370" s="207"/>
      <c r="O370" s="183" t="str">
        <f t="shared" si="148"/>
        <v/>
      </c>
      <c r="P370" s="184"/>
      <c r="Q370" s="184"/>
      <c r="R370" s="275"/>
      <c r="S370" s="185" t="str">
        <f t="shared" si="149"/>
        <v/>
      </c>
      <c r="T370" s="185" t="str">
        <f t="shared" si="150"/>
        <v/>
      </c>
      <c r="U370" s="275"/>
      <c r="V370" s="275"/>
      <c r="W370" s="276" t="str">
        <f t="shared" si="151"/>
        <v/>
      </c>
      <c r="X370" s="276" t="str">
        <f t="shared" si="152"/>
        <v/>
      </c>
      <c r="Y370" s="276" t="str">
        <f t="shared" si="153"/>
        <v/>
      </c>
      <c r="Z370" s="275"/>
      <c r="AA370" s="184"/>
      <c r="AB370" s="184"/>
      <c r="AC370" s="185" t="str">
        <f t="shared" si="154"/>
        <v/>
      </c>
      <c r="AD370" s="185" t="str">
        <f t="shared" si="155"/>
        <v/>
      </c>
      <c r="AE370" s="186"/>
      <c r="AF370" s="187" t="str">
        <f t="shared" si="156"/>
        <v/>
      </c>
      <c r="AG370" s="182"/>
      <c r="AH370" s="184"/>
      <c r="AI370" s="184"/>
      <c r="AJ370" s="182"/>
      <c r="AK370" s="188" t="str">
        <f t="shared" si="157"/>
        <v/>
      </c>
      <c r="AL370" s="188" t="str">
        <f t="shared" si="158"/>
        <v/>
      </c>
      <c r="AM370" s="188" t="str">
        <f t="shared" si="159"/>
        <v/>
      </c>
      <c r="AN370" s="359" t="str">
        <f>IF(Overview!$K$17='Internal Calcs'!$P$22,IF(AK370="","",AK370),IF(Overview!$K$17='Internal Calcs'!$P$23,IF(AK370="","",AK370),IF(ISNUMBER(A370),(IF(F370="Short",G370-H370,H370-G370)*AZ370-AX370),"")))</f>
        <v/>
      </c>
      <c r="AO370" s="401" t="str">
        <f>IF(Overview!$K$17='Internal Calcs'!$P$22,IF(AL370="","",AL370),IF(Overview!$K$17='Internal Calcs'!$P$23,IF(AL370="","",AL370),IF(ISNUMBER(A370),IF(AL370="",(IF(F370="Short",G370-H370,H370-G370)*AZ370-AX370),(IF(F370="Short",G370-J370,J370-G370)*AZ370-AX370)),"")))</f>
        <v/>
      </c>
      <c r="AP370" s="359" t="str">
        <f>IF(Overview!$K$17='Internal Calcs'!$P$22,"",IF(Overview!$K$17='Internal Calcs'!$P$23,IF(AM370="","",AM370),IF(ISNUMBER(A370),IF(AM370="",(IF(F370="Short",G370-H370,H370-G370)*AZ370-AX370),(IF(F370="Short",G370-L370,L370-G370)*AZ370-AX370)),"")))</f>
        <v/>
      </c>
      <c r="AQ370" s="188" t="str">
        <f t="shared" si="160"/>
        <v/>
      </c>
      <c r="AR370" s="188" t="str">
        <f t="shared" si="161"/>
        <v/>
      </c>
      <c r="AS370" s="188" t="str">
        <f t="shared" si="162"/>
        <v/>
      </c>
      <c r="AT370" s="188" t="str">
        <f>IF(ISNUMBER(A370),MAX($AS$2:AS370)-AS370,"")</f>
        <v/>
      </c>
      <c r="AU370" s="189" t="str">
        <f t="shared" si="163"/>
        <v/>
      </c>
      <c r="AV370" s="190" t="str">
        <f t="shared" si="164"/>
        <v/>
      </c>
      <c r="AW370" s="190" t="str">
        <f t="shared" si="165"/>
        <v/>
      </c>
      <c r="AX370" s="191" t="str">
        <f ca="1">IF(ISNUMBER($A370),INDIRECT(CONCATENATE("'Instrument List'!B",(MATCH(E370,'Instrument List'!A:A,0))-0)),"")</f>
        <v/>
      </c>
      <c r="AY370" s="191" t="str">
        <f ca="1">IF(ISNUMBER($A370),INDIRECT(CONCATENATE("'Instrument List'!D",(MATCH(E370,'Instrument List'!A:A,0))-0)),"")</f>
        <v/>
      </c>
      <c r="AZ370" s="191" t="str">
        <f ca="1">IF(ISNUMBER($A370),INDIRECT(CONCATENATE("'Instrument List'!C",(MATCH(E370,'Instrument List'!A:A,0))-0)),"")</f>
        <v/>
      </c>
      <c r="BA370" s="192" t="str">
        <f ca="1">IF(ISNUMBER(A370),INDIRECT(CONCATENATE("'Instrument List'!E",(MATCH(E370,'Instrument List'!A:A,0))-0)),"")</f>
        <v/>
      </c>
      <c r="BB370" s="193" t="str">
        <f t="shared" si="166"/>
        <v/>
      </c>
      <c r="BC370" s="193" t="str">
        <f t="shared" si="167"/>
        <v/>
      </c>
      <c r="BD370" s="193" t="str">
        <f ca="1">IF(ISNUMBER(A370),INDIRECT(CONCATENATE("'Instrument List'!F",(MATCH(E370,'Instrument List'!A:A,0))-0)),"")</f>
        <v/>
      </c>
    </row>
    <row r="371" spans="1:56">
      <c r="A371" s="220" t="str">
        <f t="shared" si="147"/>
        <v/>
      </c>
      <c r="B371" s="221"/>
      <c r="C371" s="222"/>
      <c r="D371" s="169"/>
      <c r="E371" s="169"/>
      <c r="F371" s="169"/>
      <c r="G371" s="202"/>
      <c r="H371" s="217"/>
      <c r="I371" s="212"/>
      <c r="J371" s="206"/>
      <c r="K371" s="212"/>
      <c r="L371" s="206"/>
      <c r="M371" s="212"/>
      <c r="N371" s="206"/>
      <c r="O371" s="170" t="str">
        <f t="shared" si="148"/>
        <v/>
      </c>
      <c r="P371" s="171"/>
      <c r="Q371" s="171"/>
      <c r="R371" s="171"/>
      <c r="S371" s="172" t="str">
        <f t="shared" si="149"/>
        <v/>
      </c>
      <c r="T371" s="172" t="str">
        <f t="shared" si="150"/>
        <v/>
      </c>
      <c r="U371" s="171"/>
      <c r="V371" s="171"/>
      <c r="W371" s="173" t="str">
        <f t="shared" si="151"/>
        <v/>
      </c>
      <c r="X371" s="173" t="str">
        <f t="shared" si="152"/>
        <v/>
      </c>
      <c r="Y371" s="173" t="str">
        <f t="shared" si="153"/>
        <v/>
      </c>
      <c r="Z371" s="171"/>
      <c r="AA371" s="171"/>
      <c r="AB371" s="171"/>
      <c r="AC371" s="172" t="str">
        <f t="shared" si="154"/>
        <v/>
      </c>
      <c r="AD371" s="172" t="str">
        <f t="shared" si="155"/>
        <v/>
      </c>
      <c r="AE371" s="174"/>
      <c r="AF371" s="175" t="str">
        <f t="shared" si="156"/>
        <v/>
      </c>
      <c r="AG371" s="169"/>
      <c r="AH371" s="171"/>
      <c r="AI371" s="171"/>
      <c r="AJ371" s="169"/>
      <c r="AK371" s="176" t="str">
        <f t="shared" si="157"/>
        <v/>
      </c>
      <c r="AL371" s="176" t="str">
        <f t="shared" si="158"/>
        <v/>
      </c>
      <c r="AM371" s="176" t="str">
        <f t="shared" si="159"/>
        <v/>
      </c>
      <c r="AN371" s="359" t="str">
        <f>IF(Overview!$K$17='Internal Calcs'!$P$22,IF(AK371="","",AK371),IF(Overview!$K$17='Internal Calcs'!$P$23,IF(AK371="","",AK371),IF(ISNUMBER(A371),(IF(F371="Short",G371-H371,H371-G371)*AZ371-AX371),"")))</f>
        <v/>
      </c>
      <c r="AO371" s="401" t="str">
        <f>IF(Overview!$K$17='Internal Calcs'!$P$22,IF(AL371="","",AL371),IF(Overview!$K$17='Internal Calcs'!$P$23,IF(AL371="","",AL371),IF(ISNUMBER(A371),IF(AL371="",(IF(F371="Short",G371-H371,H371-G371)*AZ371-AX371),(IF(F371="Short",G371-J371,J371-G371)*AZ371-AX371)),"")))</f>
        <v/>
      </c>
      <c r="AP371" s="359" t="str">
        <f>IF(Overview!$K$17='Internal Calcs'!$P$22,"",IF(Overview!$K$17='Internal Calcs'!$P$23,IF(AM371="","",AM371),IF(ISNUMBER(A371),IF(AM371="",(IF(F371="Short",G371-H371,H371-G371)*AZ371-AX371),(IF(F371="Short",G371-L371,L371-G371)*AZ371-AX371)),"")))</f>
        <v/>
      </c>
      <c r="AQ371" s="176" t="str">
        <f t="shared" si="160"/>
        <v/>
      </c>
      <c r="AR371" s="176" t="str">
        <f t="shared" si="161"/>
        <v/>
      </c>
      <c r="AS371" s="176" t="str">
        <f t="shared" si="162"/>
        <v/>
      </c>
      <c r="AT371" s="176" t="str">
        <f>IF(ISNUMBER(A371),MAX($AS$2:AS371)-AS371,"")</f>
        <v/>
      </c>
      <c r="AU371" s="177" t="str">
        <f t="shared" si="163"/>
        <v/>
      </c>
      <c r="AV371" s="178" t="str">
        <f t="shared" si="164"/>
        <v/>
      </c>
      <c r="AW371" s="178" t="str">
        <f t="shared" si="165"/>
        <v/>
      </c>
      <c r="AX371" s="179" t="str">
        <f ca="1">IF(ISNUMBER($A371),INDIRECT(CONCATENATE("'Instrument List'!B",(MATCH(E371,'Instrument List'!A:A,0))-0)),"")</f>
        <v/>
      </c>
      <c r="AY371" s="179" t="str">
        <f ca="1">IF(ISNUMBER($A371),INDIRECT(CONCATENATE("'Instrument List'!D",(MATCH(E371,'Instrument List'!A:A,0))-0)),"")</f>
        <v/>
      </c>
      <c r="AZ371" s="179" t="str">
        <f ca="1">IF(ISNUMBER($A371),INDIRECT(CONCATENATE("'Instrument List'!C",(MATCH(E371,'Instrument List'!A:A,0))-0)),"")</f>
        <v/>
      </c>
      <c r="BA371" s="180" t="str">
        <f ca="1">IF(ISNUMBER(A371),INDIRECT(CONCATENATE("'Instrument List'!E",(MATCH(E371,'Instrument List'!A:A,0))-0)),"")</f>
        <v/>
      </c>
      <c r="BB371" s="181" t="str">
        <f t="shared" si="166"/>
        <v/>
      </c>
      <c r="BC371" s="181" t="str">
        <f t="shared" si="167"/>
        <v/>
      </c>
      <c r="BD371" s="181" t="str">
        <f ca="1">IF(ISNUMBER(A371),INDIRECT(CONCATENATE("'Instrument List'!F",(MATCH(E371,'Instrument List'!A:A,0))-0)),"")</f>
        <v/>
      </c>
    </row>
    <row r="372" spans="1:56">
      <c r="A372" s="223" t="str">
        <f t="shared" si="147"/>
        <v/>
      </c>
      <c r="B372" s="224"/>
      <c r="C372" s="225"/>
      <c r="D372" s="182"/>
      <c r="E372" s="182"/>
      <c r="F372" s="182"/>
      <c r="G372" s="203"/>
      <c r="H372" s="218"/>
      <c r="I372" s="213"/>
      <c r="J372" s="207"/>
      <c r="K372" s="213"/>
      <c r="L372" s="207"/>
      <c r="M372" s="213"/>
      <c r="N372" s="207"/>
      <c r="O372" s="183" t="str">
        <f t="shared" si="148"/>
        <v/>
      </c>
      <c r="P372" s="184"/>
      <c r="Q372" s="184"/>
      <c r="R372" s="275"/>
      <c r="S372" s="185" t="str">
        <f t="shared" si="149"/>
        <v/>
      </c>
      <c r="T372" s="185" t="str">
        <f t="shared" si="150"/>
        <v/>
      </c>
      <c r="U372" s="275"/>
      <c r="V372" s="275"/>
      <c r="W372" s="276" t="str">
        <f t="shared" si="151"/>
        <v/>
      </c>
      <c r="X372" s="276" t="str">
        <f t="shared" si="152"/>
        <v/>
      </c>
      <c r="Y372" s="276" t="str">
        <f t="shared" si="153"/>
        <v/>
      </c>
      <c r="Z372" s="275"/>
      <c r="AA372" s="184"/>
      <c r="AB372" s="184"/>
      <c r="AC372" s="185" t="str">
        <f t="shared" si="154"/>
        <v/>
      </c>
      <c r="AD372" s="185" t="str">
        <f t="shared" si="155"/>
        <v/>
      </c>
      <c r="AE372" s="186"/>
      <c r="AF372" s="187" t="str">
        <f t="shared" si="156"/>
        <v/>
      </c>
      <c r="AG372" s="182"/>
      <c r="AH372" s="184"/>
      <c r="AI372" s="184"/>
      <c r="AJ372" s="182"/>
      <c r="AK372" s="188" t="str">
        <f t="shared" si="157"/>
        <v/>
      </c>
      <c r="AL372" s="188" t="str">
        <f t="shared" si="158"/>
        <v/>
      </c>
      <c r="AM372" s="188" t="str">
        <f t="shared" si="159"/>
        <v/>
      </c>
      <c r="AN372" s="359" t="str">
        <f>IF(Overview!$K$17='Internal Calcs'!$P$22,IF(AK372="","",AK372),IF(Overview!$K$17='Internal Calcs'!$P$23,IF(AK372="","",AK372),IF(ISNUMBER(A372),(IF(F372="Short",G372-H372,H372-G372)*AZ372-AX372),"")))</f>
        <v/>
      </c>
      <c r="AO372" s="401" t="str">
        <f>IF(Overview!$K$17='Internal Calcs'!$P$22,IF(AL372="","",AL372),IF(Overview!$K$17='Internal Calcs'!$P$23,IF(AL372="","",AL372),IF(ISNUMBER(A372),IF(AL372="",(IF(F372="Short",G372-H372,H372-G372)*AZ372-AX372),(IF(F372="Short",G372-J372,J372-G372)*AZ372-AX372)),"")))</f>
        <v/>
      </c>
      <c r="AP372" s="359" t="str">
        <f>IF(Overview!$K$17='Internal Calcs'!$P$22,"",IF(Overview!$K$17='Internal Calcs'!$P$23,IF(AM372="","",AM372),IF(ISNUMBER(A372),IF(AM372="",(IF(F372="Short",G372-H372,H372-G372)*AZ372-AX372),(IF(F372="Short",G372-L372,L372-G372)*AZ372-AX372)),"")))</f>
        <v/>
      </c>
      <c r="AQ372" s="188" t="str">
        <f t="shared" si="160"/>
        <v/>
      </c>
      <c r="AR372" s="188" t="str">
        <f t="shared" si="161"/>
        <v/>
      </c>
      <c r="AS372" s="188" t="str">
        <f t="shared" si="162"/>
        <v/>
      </c>
      <c r="AT372" s="188" t="str">
        <f>IF(ISNUMBER(A372),MAX($AS$2:AS372)-AS372,"")</f>
        <v/>
      </c>
      <c r="AU372" s="189" t="str">
        <f t="shared" si="163"/>
        <v/>
      </c>
      <c r="AV372" s="190" t="str">
        <f t="shared" si="164"/>
        <v/>
      </c>
      <c r="AW372" s="190" t="str">
        <f t="shared" si="165"/>
        <v/>
      </c>
      <c r="AX372" s="191" t="str">
        <f ca="1">IF(ISNUMBER($A372),INDIRECT(CONCATENATE("'Instrument List'!B",(MATCH(E372,'Instrument List'!A:A,0))-0)),"")</f>
        <v/>
      </c>
      <c r="AY372" s="191" t="str">
        <f ca="1">IF(ISNUMBER($A372),INDIRECT(CONCATENATE("'Instrument List'!D",(MATCH(E372,'Instrument List'!A:A,0))-0)),"")</f>
        <v/>
      </c>
      <c r="AZ372" s="191" t="str">
        <f ca="1">IF(ISNUMBER($A372),INDIRECT(CONCATENATE("'Instrument List'!C",(MATCH(E372,'Instrument List'!A:A,0))-0)),"")</f>
        <v/>
      </c>
      <c r="BA372" s="192" t="str">
        <f ca="1">IF(ISNUMBER(A372),INDIRECT(CONCATENATE("'Instrument List'!E",(MATCH(E372,'Instrument List'!A:A,0))-0)),"")</f>
        <v/>
      </c>
      <c r="BB372" s="193" t="str">
        <f t="shared" si="166"/>
        <v/>
      </c>
      <c r="BC372" s="193" t="str">
        <f t="shared" si="167"/>
        <v/>
      </c>
      <c r="BD372" s="193" t="str">
        <f ca="1">IF(ISNUMBER(A372),INDIRECT(CONCATENATE("'Instrument List'!F",(MATCH(E372,'Instrument List'!A:A,0))-0)),"")</f>
        <v/>
      </c>
    </row>
    <row r="373" spans="1:56">
      <c r="A373" s="220" t="str">
        <f t="shared" si="147"/>
        <v/>
      </c>
      <c r="B373" s="221"/>
      <c r="C373" s="222"/>
      <c r="D373" s="169"/>
      <c r="E373" s="169"/>
      <c r="F373" s="169"/>
      <c r="G373" s="202"/>
      <c r="H373" s="217"/>
      <c r="I373" s="212"/>
      <c r="J373" s="206"/>
      <c r="K373" s="212"/>
      <c r="L373" s="206"/>
      <c r="M373" s="212"/>
      <c r="N373" s="206"/>
      <c r="O373" s="170" t="str">
        <f t="shared" si="148"/>
        <v/>
      </c>
      <c r="P373" s="171"/>
      <c r="Q373" s="171"/>
      <c r="R373" s="171"/>
      <c r="S373" s="172" t="str">
        <f t="shared" si="149"/>
        <v/>
      </c>
      <c r="T373" s="172" t="str">
        <f t="shared" si="150"/>
        <v/>
      </c>
      <c r="U373" s="171"/>
      <c r="V373" s="171"/>
      <c r="W373" s="173" t="str">
        <f t="shared" si="151"/>
        <v/>
      </c>
      <c r="X373" s="173" t="str">
        <f t="shared" si="152"/>
        <v/>
      </c>
      <c r="Y373" s="173" t="str">
        <f t="shared" si="153"/>
        <v/>
      </c>
      <c r="Z373" s="171"/>
      <c r="AA373" s="171"/>
      <c r="AB373" s="171"/>
      <c r="AC373" s="172" t="str">
        <f t="shared" si="154"/>
        <v/>
      </c>
      <c r="AD373" s="172" t="str">
        <f t="shared" si="155"/>
        <v/>
      </c>
      <c r="AE373" s="174"/>
      <c r="AF373" s="175" t="str">
        <f t="shared" si="156"/>
        <v/>
      </c>
      <c r="AG373" s="169"/>
      <c r="AH373" s="171"/>
      <c r="AI373" s="171"/>
      <c r="AJ373" s="169"/>
      <c r="AK373" s="176" t="str">
        <f t="shared" si="157"/>
        <v/>
      </c>
      <c r="AL373" s="176" t="str">
        <f t="shared" si="158"/>
        <v/>
      </c>
      <c r="AM373" s="176" t="str">
        <f t="shared" si="159"/>
        <v/>
      </c>
      <c r="AN373" s="359" t="str">
        <f>IF(Overview!$K$17='Internal Calcs'!$P$22,IF(AK373="","",AK373),IF(Overview!$K$17='Internal Calcs'!$P$23,IF(AK373="","",AK373),IF(ISNUMBER(A373),(IF(F373="Short",G373-H373,H373-G373)*AZ373-AX373),"")))</f>
        <v/>
      </c>
      <c r="AO373" s="401" t="str">
        <f>IF(Overview!$K$17='Internal Calcs'!$P$22,IF(AL373="","",AL373),IF(Overview!$K$17='Internal Calcs'!$P$23,IF(AL373="","",AL373),IF(ISNUMBER(A373),IF(AL373="",(IF(F373="Short",G373-H373,H373-G373)*AZ373-AX373),(IF(F373="Short",G373-J373,J373-G373)*AZ373-AX373)),"")))</f>
        <v/>
      </c>
      <c r="AP373" s="359" t="str">
        <f>IF(Overview!$K$17='Internal Calcs'!$P$22,"",IF(Overview!$K$17='Internal Calcs'!$P$23,IF(AM373="","",AM373),IF(ISNUMBER(A373),IF(AM373="",(IF(F373="Short",G373-H373,H373-G373)*AZ373-AX373),(IF(F373="Short",G373-L373,L373-G373)*AZ373-AX373)),"")))</f>
        <v/>
      </c>
      <c r="AQ373" s="176" t="str">
        <f t="shared" si="160"/>
        <v/>
      </c>
      <c r="AR373" s="176" t="str">
        <f t="shared" si="161"/>
        <v/>
      </c>
      <c r="AS373" s="176" t="str">
        <f t="shared" si="162"/>
        <v/>
      </c>
      <c r="AT373" s="176" t="str">
        <f>IF(ISNUMBER(A373),MAX($AS$2:AS373)-AS373,"")</f>
        <v/>
      </c>
      <c r="AU373" s="177" t="str">
        <f t="shared" si="163"/>
        <v/>
      </c>
      <c r="AV373" s="178" t="str">
        <f t="shared" si="164"/>
        <v/>
      </c>
      <c r="AW373" s="178" t="str">
        <f t="shared" si="165"/>
        <v/>
      </c>
      <c r="AX373" s="179" t="str">
        <f ca="1">IF(ISNUMBER($A373),INDIRECT(CONCATENATE("'Instrument List'!B",(MATCH(E373,'Instrument List'!A:A,0))-0)),"")</f>
        <v/>
      </c>
      <c r="AY373" s="179" t="str">
        <f ca="1">IF(ISNUMBER($A373),INDIRECT(CONCATENATE("'Instrument List'!D",(MATCH(E373,'Instrument List'!A:A,0))-0)),"")</f>
        <v/>
      </c>
      <c r="AZ373" s="179" t="str">
        <f ca="1">IF(ISNUMBER($A373),INDIRECT(CONCATENATE("'Instrument List'!C",(MATCH(E373,'Instrument List'!A:A,0))-0)),"")</f>
        <v/>
      </c>
      <c r="BA373" s="180" t="str">
        <f ca="1">IF(ISNUMBER(A373),INDIRECT(CONCATENATE("'Instrument List'!E",(MATCH(E373,'Instrument List'!A:A,0))-0)),"")</f>
        <v/>
      </c>
      <c r="BB373" s="181" t="str">
        <f t="shared" si="166"/>
        <v/>
      </c>
      <c r="BC373" s="181" t="str">
        <f t="shared" si="167"/>
        <v/>
      </c>
      <c r="BD373" s="181" t="str">
        <f ca="1">IF(ISNUMBER(A373),INDIRECT(CONCATENATE("'Instrument List'!F",(MATCH(E373,'Instrument List'!A:A,0))-0)),"")</f>
        <v/>
      </c>
    </row>
    <row r="374" spans="1:56">
      <c r="A374" s="223" t="str">
        <f t="shared" si="147"/>
        <v/>
      </c>
      <c r="B374" s="224"/>
      <c r="C374" s="225"/>
      <c r="D374" s="182"/>
      <c r="E374" s="182"/>
      <c r="F374" s="182"/>
      <c r="G374" s="203"/>
      <c r="H374" s="218"/>
      <c r="I374" s="213"/>
      <c r="J374" s="207"/>
      <c r="K374" s="213"/>
      <c r="L374" s="207"/>
      <c r="M374" s="213"/>
      <c r="N374" s="207"/>
      <c r="O374" s="183" t="str">
        <f t="shared" si="148"/>
        <v/>
      </c>
      <c r="P374" s="184"/>
      <c r="Q374" s="184"/>
      <c r="R374" s="275"/>
      <c r="S374" s="185" t="str">
        <f t="shared" si="149"/>
        <v/>
      </c>
      <c r="T374" s="185" t="str">
        <f t="shared" si="150"/>
        <v/>
      </c>
      <c r="U374" s="275"/>
      <c r="V374" s="275"/>
      <c r="W374" s="276" t="str">
        <f t="shared" si="151"/>
        <v/>
      </c>
      <c r="X374" s="276" t="str">
        <f t="shared" si="152"/>
        <v/>
      </c>
      <c r="Y374" s="276" t="str">
        <f t="shared" si="153"/>
        <v/>
      </c>
      <c r="Z374" s="275"/>
      <c r="AA374" s="184"/>
      <c r="AB374" s="184"/>
      <c r="AC374" s="185" t="str">
        <f t="shared" si="154"/>
        <v/>
      </c>
      <c r="AD374" s="185" t="str">
        <f t="shared" si="155"/>
        <v/>
      </c>
      <c r="AE374" s="186"/>
      <c r="AF374" s="187" t="str">
        <f t="shared" si="156"/>
        <v/>
      </c>
      <c r="AG374" s="182"/>
      <c r="AH374" s="184"/>
      <c r="AI374" s="184"/>
      <c r="AJ374" s="182"/>
      <c r="AK374" s="188" t="str">
        <f t="shared" si="157"/>
        <v/>
      </c>
      <c r="AL374" s="188" t="str">
        <f t="shared" si="158"/>
        <v/>
      </c>
      <c r="AM374" s="188" t="str">
        <f t="shared" si="159"/>
        <v/>
      </c>
      <c r="AN374" s="359" t="str">
        <f>IF(Overview!$K$17='Internal Calcs'!$P$22,IF(AK374="","",AK374),IF(Overview!$K$17='Internal Calcs'!$P$23,IF(AK374="","",AK374),IF(ISNUMBER(A374),(IF(F374="Short",G374-H374,H374-G374)*AZ374-AX374),"")))</f>
        <v/>
      </c>
      <c r="AO374" s="401" t="str">
        <f>IF(Overview!$K$17='Internal Calcs'!$P$22,IF(AL374="","",AL374),IF(Overview!$K$17='Internal Calcs'!$P$23,IF(AL374="","",AL374),IF(ISNUMBER(A374),IF(AL374="",(IF(F374="Short",G374-H374,H374-G374)*AZ374-AX374),(IF(F374="Short",G374-J374,J374-G374)*AZ374-AX374)),"")))</f>
        <v/>
      </c>
      <c r="AP374" s="359" t="str">
        <f>IF(Overview!$K$17='Internal Calcs'!$P$22,"",IF(Overview!$K$17='Internal Calcs'!$P$23,IF(AM374="","",AM374),IF(ISNUMBER(A374),IF(AM374="",(IF(F374="Short",G374-H374,H374-G374)*AZ374-AX374),(IF(F374="Short",G374-L374,L374-G374)*AZ374-AX374)),"")))</f>
        <v/>
      </c>
      <c r="AQ374" s="188" t="str">
        <f t="shared" si="160"/>
        <v/>
      </c>
      <c r="AR374" s="188" t="str">
        <f t="shared" si="161"/>
        <v/>
      </c>
      <c r="AS374" s="188" t="str">
        <f t="shared" si="162"/>
        <v/>
      </c>
      <c r="AT374" s="188" t="str">
        <f>IF(ISNUMBER(A374),MAX($AS$2:AS374)-AS374,"")</f>
        <v/>
      </c>
      <c r="AU374" s="189" t="str">
        <f t="shared" si="163"/>
        <v/>
      </c>
      <c r="AV374" s="190" t="str">
        <f t="shared" si="164"/>
        <v/>
      </c>
      <c r="AW374" s="190" t="str">
        <f t="shared" si="165"/>
        <v/>
      </c>
      <c r="AX374" s="191" t="str">
        <f ca="1">IF(ISNUMBER($A374),INDIRECT(CONCATENATE("'Instrument List'!B",(MATCH(E374,'Instrument List'!A:A,0))-0)),"")</f>
        <v/>
      </c>
      <c r="AY374" s="191" t="str">
        <f ca="1">IF(ISNUMBER($A374),INDIRECT(CONCATENATE("'Instrument List'!D",(MATCH(E374,'Instrument List'!A:A,0))-0)),"")</f>
        <v/>
      </c>
      <c r="AZ374" s="191" t="str">
        <f ca="1">IF(ISNUMBER($A374),INDIRECT(CONCATENATE("'Instrument List'!C",(MATCH(E374,'Instrument List'!A:A,0))-0)),"")</f>
        <v/>
      </c>
      <c r="BA374" s="192" t="str">
        <f ca="1">IF(ISNUMBER(A374),INDIRECT(CONCATENATE("'Instrument List'!E",(MATCH(E374,'Instrument List'!A:A,0))-0)),"")</f>
        <v/>
      </c>
      <c r="BB374" s="193" t="str">
        <f t="shared" si="166"/>
        <v/>
      </c>
      <c r="BC374" s="193" t="str">
        <f t="shared" si="167"/>
        <v/>
      </c>
      <c r="BD374" s="193" t="str">
        <f ca="1">IF(ISNUMBER(A374),INDIRECT(CONCATENATE("'Instrument List'!F",(MATCH(E374,'Instrument List'!A:A,0))-0)),"")</f>
        <v/>
      </c>
    </row>
    <row r="375" spans="1:56">
      <c r="A375" s="220" t="str">
        <f t="shared" si="147"/>
        <v/>
      </c>
      <c r="B375" s="221"/>
      <c r="C375" s="222"/>
      <c r="D375" s="169"/>
      <c r="E375" s="169"/>
      <c r="F375" s="169"/>
      <c r="G375" s="202"/>
      <c r="H375" s="217"/>
      <c r="I375" s="212"/>
      <c r="J375" s="206"/>
      <c r="K375" s="212"/>
      <c r="L375" s="206"/>
      <c r="M375" s="212"/>
      <c r="N375" s="206"/>
      <c r="O375" s="170" t="str">
        <f t="shared" si="148"/>
        <v/>
      </c>
      <c r="P375" s="171"/>
      <c r="Q375" s="171"/>
      <c r="R375" s="171"/>
      <c r="S375" s="172" t="str">
        <f t="shared" si="149"/>
        <v/>
      </c>
      <c r="T375" s="172" t="str">
        <f t="shared" si="150"/>
        <v/>
      </c>
      <c r="U375" s="171"/>
      <c r="V375" s="171"/>
      <c r="W375" s="173" t="str">
        <f t="shared" si="151"/>
        <v/>
      </c>
      <c r="X375" s="173" t="str">
        <f t="shared" si="152"/>
        <v/>
      </c>
      <c r="Y375" s="173" t="str">
        <f t="shared" si="153"/>
        <v/>
      </c>
      <c r="Z375" s="171"/>
      <c r="AA375" s="171"/>
      <c r="AB375" s="171"/>
      <c r="AC375" s="172" t="str">
        <f t="shared" si="154"/>
        <v/>
      </c>
      <c r="AD375" s="172" t="str">
        <f t="shared" si="155"/>
        <v/>
      </c>
      <c r="AE375" s="174"/>
      <c r="AF375" s="175" t="str">
        <f t="shared" si="156"/>
        <v/>
      </c>
      <c r="AG375" s="169"/>
      <c r="AH375" s="171"/>
      <c r="AI375" s="171"/>
      <c r="AJ375" s="169"/>
      <c r="AK375" s="176" t="str">
        <f t="shared" si="157"/>
        <v/>
      </c>
      <c r="AL375" s="176" t="str">
        <f t="shared" si="158"/>
        <v/>
      </c>
      <c r="AM375" s="176" t="str">
        <f t="shared" si="159"/>
        <v/>
      </c>
      <c r="AN375" s="359" t="str">
        <f>IF(Overview!$K$17='Internal Calcs'!$P$22,IF(AK375="","",AK375),IF(Overview!$K$17='Internal Calcs'!$P$23,IF(AK375="","",AK375),IF(ISNUMBER(A375),(IF(F375="Short",G375-H375,H375-G375)*AZ375-AX375),"")))</f>
        <v/>
      </c>
      <c r="AO375" s="401" t="str">
        <f>IF(Overview!$K$17='Internal Calcs'!$P$22,IF(AL375="","",AL375),IF(Overview!$K$17='Internal Calcs'!$P$23,IF(AL375="","",AL375),IF(ISNUMBER(A375),IF(AL375="",(IF(F375="Short",G375-H375,H375-G375)*AZ375-AX375),(IF(F375="Short",G375-J375,J375-G375)*AZ375-AX375)),"")))</f>
        <v/>
      </c>
      <c r="AP375" s="359" t="str">
        <f>IF(Overview!$K$17='Internal Calcs'!$P$22,"",IF(Overview!$K$17='Internal Calcs'!$P$23,IF(AM375="","",AM375),IF(ISNUMBER(A375),IF(AM375="",(IF(F375="Short",G375-H375,H375-G375)*AZ375-AX375),(IF(F375="Short",G375-L375,L375-G375)*AZ375-AX375)),"")))</f>
        <v/>
      </c>
      <c r="AQ375" s="176" t="str">
        <f t="shared" si="160"/>
        <v/>
      </c>
      <c r="AR375" s="176" t="str">
        <f t="shared" si="161"/>
        <v/>
      </c>
      <c r="AS375" s="176" t="str">
        <f t="shared" si="162"/>
        <v/>
      </c>
      <c r="AT375" s="176" t="str">
        <f>IF(ISNUMBER(A375),MAX($AS$2:AS375)-AS375,"")</f>
        <v/>
      </c>
      <c r="AU375" s="177" t="str">
        <f t="shared" si="163"/>
        <v/>
      </c>
      <c r="AV375" s="178" t="str">
        <f t="shared" si="164"/>
        <v/>
      </c>
      <c r="AW375" s="178" t="str">
        <f t="shared" si="165"/>
        <v/>
      </c>
      <c r="AX375" s="179" t="str">
        <f ca="1">IF(ISNUMBER($A375),INDIRECT(CONCATENATE("'Instrument List'!B",(MATCH(E375,'Instrument List'!A:A,0))-0)),"")</f>
        <v/>
      </c>
      <c r="AY375" s="179" t="str">
        <f ca="1">IF(ISNUMBER($A375),INDIRECT(CONCATENATE("'Instrument List'!D",(MATCH(E375,'Instrument List'!A:A,0))-0)),"")</f>
        <v/>
      </c>
      <c r="AZ375" s="179" t="str">
        <f ca="1">IF(ISNUMBER($A375),INDIRECT(CONCATENATE("'Instrument List'!C",(MATCH(E375,'Instrument List'!A:A,0))-0)),"")</f>
        <v/>
      </c>
      <c r="BA375" s="180" t="str">
        <f ca="1">IF(ISNUMBER(A375),INDIRECT(CONCATENATE("'Instrument List'!E",(MATCH(E375,'Instrument List'!A:A,0))-0)),"")</f>
        <v/>
      </c>
      <c r="BB375" s="181" t="str">
        <f t="shared" si="166"/>
        <v/>
      </c>
      <c r="BC375" s="181" t="str">
        <f t="shared" si="167"/>
        <v/>
      </c>
      <c r="BD375" s="181" t="str">
        <f ca="1">IF(ISNUMBER(A375),INDIRECT(CONCATENATE("'Instrument List'!F",(MATCH(E375,'Instrument List'!A:A,0))-0)),"")</f>
        <v/>
      </c>
    </row>
    <row r="376" spans="1:56">
      <c r="A376" s="223" t="str">
        <f t="shared" si="147"/>
        <v/>
      </c>
      <c r="B376" s="224"/>
      <c r="C376" s="225"/>
      <c r="D376" s="182"/>
      <c r="E376" s="182"/>
      <c r="F376" s="182"/>
      <c r="G376" s="203"/>
      <c r="H376" s="218"/>
      <c r="I376" s="213"/>
      <c r="J376" s="207"/>
      <c r="K376" s="213"/>
      <c r="L376" s="207"/>
      <c r="M376" s="213"/>
      <c r="N376" s="207"/>
      <c r="O376" s="183" t="str">
        <f t="shared" si="148"/>
        <v/>
      </c>
      <c r="P376" s="184"/>
      <c r="Q376" s="184"/>
      <c r="R376" s="275"/>
      <c r="S376" s="185" t="str">
        <f t="shared" si="149"/>
        <v/>
      </c>
      <c r="T376" s="185" t="str">
        <f t="shared" si="150"/>
        <v/>
      </c>
      <c r="U376" s="275"/>
      <c r="V376" s="275"/>
      <c r="W376" s="276" t="str">
        <f t="shared" si="151"/>
        <v/>
      </c>
      <c r="X376" s="276" t="str">
        <f t="shared" si="152"/>
        <v/>
      </c>
      <c r="Y376" s="276" t="str">
        <f t="shared" si="153"/>
        <v/>
      </c>
      <c r="Z376" s="275"/>
      <c r="AA376" s="184"/>
      <c r="AB376" s="184"/>
      <c r="AC376" s="185" t="str">
        <f t="shared" si="154"/>
        <v/>
      </c>
      <c r="AD376" s="185" t="str">
        <f t="shared" si="155"/>
        <v/>
      </c>
      <c r="AE376" s="186"/>
      <c r="AF376" s="187" t="str">
        <f t="shared" si="156"/>
        <v/>
      </c>
      <c r="AG376" s="182"/>
      <c r="AH376" s="184"/>
      <c r="AI376" s="184"/>
      <c r="AJ376" s="182"/>
      <c r="AK376" s="188" t="str">
        <f t="shared" si="157"/>
        <v/>
      </c>
      <c r="AL376" s="188" t="str">
        <f t="shared" si="158"/>
        <v/>
      </c>
      <c r="AM376" s="188" t="str">
        <f t="shared" si="159"/>
        <v/>
      </c>
      <c r="AN376" s="359" t="str">
        <f>IF(Overview!$K$17='Internal Calcs'!$P$22,IF(AK376="","",AK376),IF(Overview!$K$17='Internal Calcs'!$P$23,IF(AK376="","",AK376),IF(ISNUMBER(A376),(IF(F376="Short",G376-H376,H376-G376)*AZ376-AX376),"")))</f>
        <v/>
      </c>
      <c r="AO376" s="401" t="str">
        <f>IF(Overview!$K$17='Internal Calcs'!$P$22,IF(AL376="","",AL376),IF(Overview!$K$17='Internal Calcs'!$P$23,IF(AL376="","",AL376),IF(ISNUMBER(A376),IF(AL376="",(IF(F376="Short",G376-H376,H376-G376)*AZ376-AX376),(IF(F376="Short",G376-J376,J376-G376)*AZ376-AX376)),"")))</f>
        <v/>
      </c>
      <c r="AP376" s="359" t="str">
        <f>IF(Overview!$K$17='Internal Calcs'!$P$22,"",IF(Overview!$K$17='Internal Calcs'!$P$23,IF(AM376="","",AM376),IF(ISNUMBER(A376),IF(AM376="",(IF(F376="Short",G376-H376,H376-G376)*AZ376-AX376),(IF(F376="Short",G376-L376,L376-G376)*AZ376-AX376)),"")))</f>
        <v/>
      </c>
      <c r="AQ376" s="188" t="str">
        <f t="shared" si="160"/>
        <v/>
      </c>
      <c r="AR376" s="188" t="str">
        <f t="shared" si="161"/>
        <v/>
      </c>
      <c r="AS376" s="188" t="str">
        <f t="shared" si="162"/>
        <v/>
      </c>
      <c r="AT376" s="188" t="str">
        <f>IF(ISNUMBER(A376),MAX($AS$2:AS376)-AS376,"")</f>
        <v/>
      </c>
      <c r="AU376" s="189" t="str">
        <f t="shared" si="163"/>
        <v/>
      </c>
      <c r="AV376" s="190" t="str">
        <f t="shared" si="164"/>
        <v/>
      </c>
      <c r="AW376" s="190" t="str">
        <f t="shared" si="165"/>
        <v/>
      </c>
      <c r="AX376" s="191" t="str">
        <f ca="1">IF(ISNUMBER($A376),INDIRECT(CONCATENATE("'Instrument List'!B",(MATCH(E376,'Instrument List'!A:A,0))-0)),"")</f>
        <v/>
      </c>
      <c r="AY376" s="191" t="str">
        <f ca="1">IF(ISNUMBER($A376),INDIRECT(CONCATENATE("'Instrument List'!D",(MATCH(E376,'Instrument List'!A:A,0))-0)),"")</f>
        <v/>
      </c>
      <c r="AZ376" s="191" t="str">
        <f ca="1">IF(ISNUMBER($A376),INDIRECT(CONCATENATE("'Instrument List'!C",(MATCH(E376,'Instrument List'!A:A,0))-0)),"")</f>
        <v/>
      </c>
      <c r="BA376" s="192" t="str">
        <f ca="1">IF(ISNUMBER(A376),INDIRECT(CONCATENATE("'Instrument List'!E",(MATCH(E376,'Instrument List'!A:A,0))-0)),"")</f>
        <v/>
      </c>
      <c r="BB376" s="193" t="str">
        <f t="shared" si="166"/>
        <v/>
      </c>
      <c r="BC376" s="193" t="str">
        <f t="shared" si="167"/>
        <v/>
      </c>
      <c r="BD376" s="193" t="str">
        <f ca="1">IF(ISNUMBER(A376),INDIRECT(CONCATENATE("'Instrument List'!F",(MATCH(E376,'Instrument List'!A:A,0))-0)),"")</f>
        <v/>
      </c>
    </row>
    <row r="377" spans="1:56">
      <c r="A377" s="220" t="str">
        <f t="shared" si="147"/>
        <v/>
      </c>
      <c r="B377" s="221"/>
      <c r="C377" s="222"/>
      <c r="D377" s="169"/>
      <c r="E377" s="169"/>
      <c r="F377" s="169"/>
      <c r="G377" s="202"/>
      <c r="H377" s="217"/>
      <c r="I377" s="212"/>
      <c r="J377" s="206"/>
      <c r="K377" s="212"/>
      <c r="L377" s="206"/>
      <c r="M377" s="212"/>
      <c r="N377" s="206"/>
      <c r="O377" s="170" t="str">
        <f t="shared" si="148"/>
        <v/>
      </c>
      <c r="P377" s="171"/>
      <c r="Q377" s="171"/>
      <c r="R377" s="171"/>
      <c r="S377" s="172" t="str">
        <f t="shared" si="149"/>
        <v/>
      </c>
      <c r="T377" s="172" t="str">
        <f t="shared" si="150"/>
        <v/>
      </c>
      <c r="U377" s="171"/>
      <c r="V377" s="171"/>
      <c r="W377" s="173" t="str">
        <f t="shared" si="151"/>
        <v/>
      </c>
      <c r="X377" s="173" t="str">
        <f t="shared" si="152"/>
        <v/>
      </c>
      <c r="Y377" s="173" t="str">
        <f t="shared" si="153"/>
        <v/>
      </c>
      <c r="Z377" s="171"/>
      <c r="AA377" s="171"/>
      <c r="AB377" s="171"/>
      <c r="AC377" s="172" t="str">
        <f t="shared" si="154"/>
        <v/>
      </c>
      <c r="AD377" s="172" t="str">
        <f t="shared" si="155"/>
        <v/>
      </c>
      <c r="AE377" s="174"/>
      <c r="AF377" s="175" t="str">
        <f t="shared" si="156"/>
        <v/>
      </c>
      <c r="AG377" s="169"/>
      <c r="AH377" s="171"/>
      <c r="AI377" s="171"/>
      <c r="AJ377" s="169"/>
      <c r="AK377" s="176" t="str">
        <f t="shared" si="157"/>
        <v/>
      </c>
      <c r="AL377" s="176" t="str">
        <f t="shared" si="158"/>
        <v/>
      </c>
      <c r="AM377" s="176" t="str">
        <f t="shared" si="159"/>
        <v/>
      </c>
      <c r="AN377" s="359" t="str">
        <f>IF(Overview!$K$17='Internal Calcs'!$P$22,IF(AK377="","",AK377),IF(Overview!$K$17='Internal Calcs'!$P$23,IF(AK377="","",AK377),IF(ISNUMBER(A377),(IF(F377="Short",G377-H377,H377-G377)*AZ377-AX377),"")))</f>
        <v/>
      </c>
      <c r="AO377" s="401" t="str">
        <f>IF(Overview!$K$17='Internal Calcs'!$P$22,IF(AL377="","",AL377),IF(Overview!$K$17='Internal Calcs'!$P$23,IF(AL377="","",AL377),IF(ISNUMBER(A377),IF(AL377="",(IF(F377="Short",G377-H377,H377-G377)*AZ377-AX377),(IF(F377="Short",G377-J377,J377-G377)*AZ377-AX377)),"")))</f>
        <v/>
      </c>
      <c r="AP377" s="359" t="str">
        <f>IF(Overview!$K$17='Internal Calcs'!$P$22,"",IF(Overview!$K$17='Internal Calcs'!$P$23,IF(AM377="","",AM377),IF(ISNUMBER(A377),IF(AM377="",(IF(F377="Short",G377-H377,H377-G377)*AZ377-AX377),(IF(F377="Short",G377-L377,L377-G377)*AZ377-AX377)),"")))</f>
        <v/>
      </c>
      <c r="AQ377" s="176" t="str">
        <f t="shared" si="160"/>
        <v/>
      </c>
      <c r="AR377" s="176" t="str">
        <f t="shared" si="161"/>
        <v/>
      </c>
      <c r="AS377" s="176" t="str">
        <f t="shared" si="162"/>
        <v/>
      </c>
      <c r="AT377" s="176" t="str">
        <f>IF(ISNUMBER(A377),MAX($AS$2:AS377)-AS377,"")</f>
        <v/>
      </c>
      <c r="AU377" s="177" t="str">
        <f t="shared" si="163"/>
        <v/>
      </c>
      <c r="AV377" s="178" t="str">
        <f t="shared" si="164"/>
        <v/>
      </c>
      <c r="AW377" s="178" t="str">
        <f t="shared" si="165"/>
        <v/>
      </c>
      <c r="AX377" s="179" t="str">
        <f ca="1">IF(ISNUMBER($A377),INDIRECT(CONCATENATE("'Instrument List'!B",(MATCH(E377,'Instrument List'!A:A,0))-0)),"")</f>
        <v/>
      </c>
      <c r="AY377" s="179" t="str">
        <f ca="1">IF(ISNUMBER($A377),INDIRECT(CONCATENATE("'Instrument List'!D",(MATCH(E377,'Instrument List'!A:A,0))-0)),"")</f>
        <v/>
      </c>
      <c r="AZ377" s="179" t="str">
        <f ca="1">IF(ISNUMBER($A377),INDIRECT(CONCATENATE("'Instrument List'!C",(MATCH(E377,'Instrument List'!A:A,0))-0)),"")</f>
        <v/>
      </c>
      <c r="BA377" s="180" t="str">
        <f ca="1">IF(ISNUMBER(A377),INDIRECT(CONCATENATE("'Instrument List'!E",(MATCH(E377,'Instrument List'!A:A,0))-0)),"")</f>
        <v/>
      </c>
      <c r="BB377" s="181" t="str">
        <f t="shared" si="166"/>
        <v/>
      </c>
      <c r="BC377" s="181" t="str">
        <f t="shared" si="167"/>
        <v/>
      </c>
      <c r="BD377" s="181" t="str">
        <f ca="1">IF(ISNUMBER(A377),INDIRECT(CONCATENATE("'Instrument List'!F",(MATCH(E377,'Instrument List'!A:A,0))-0)),"")</f>
        <v/>
      </c>
    </row>
    <row r="378" spans="1:56">
      <c r="A378" s="223" t="str">
        <f t="shared" si="147"/>
        <v/>
      </c>
      <c r="B378" s="224"/>
      <c r="C378" s="225"/>
      <c r="D378" s="182"/>
      <c r="E378" s="182"/>
      <c r="F378" s="182"/>
      <c r="G378" s="203"/>
      <c r="H378" s="218"/>
      <c r="I378" s="213"/>
      <c r="J378" s="207"/>
      <c r="K378" s="213"/>
      <c r="L378" s="207"/>
      <c r="M378" s="213"/>
      <c r="N378" s="207"/>
      <c r="O378" s="183" t="str">
        <f t="shared" si="148"/>
        <v/>
      </c>
      <c r="P378" s="184"/>
      <c r="Q378" s="184"/>
      <c r="R378" s="275"/>
      <c r="S378" s="185" t="str">
        <f t="shared" si="149"/>
        <v/>
      </c>
      <c r="T378" s="185" t="str">
        <f t="shared" si="150"/>
        <v/>
      </c>
      <c r="U378" s="275"/>
      <c r="V378" s="275"/>
      <c r="W378" s="276" t="str">
        <f t="shared" si="151"/>
        <v/>
      </c>
      <c r="X378" s="276" t="str">
        <f t="shared" si="152"/>
        <v/>
      </c>
      <c r="Y378" s="276" t="str">
        <f t="shared" si="153"/>
        <v/>
      </c>
      <c r="Z378" s="275"/>
      <c r="AA378" s="184"/>
      <c r="AB378" s="184"/>
      <c r="AC378" s="185" t="str">
        <f t="shared" si="154"/>
        <v/>
      </c>
      <c r="AD378" s="185" t="str">
        <f t="shared" si="155"/>
        <v/>
      </c>
      <c r="AE378" s="186"/>
      <c r="AF378" s="187" t="str">
        <f t="shared" si="156"/>
        <v/>
      </c>
      <c r="AG378" s="182"/>
      <c r="AH378" s="184"/>
      <c r="AI378" s="184"/>
      <c r="AJ378" s="182"/>
      <c r="AK378" s="188" t="str">
        <f t="shared" si="157"/>
        <v/>
      </c>
      <c r="AL378" s="188" t="str">
        <f t="shared" si="158"/>
        <v/>
      </c>
      <c r="AM378" s="188" t="str">
        <f t="shared" si="159"/>
        <v/>
      </c>
      <c r="AN378" s="359" t="str">
        <f>IF(Overview!$K$17='Internal Calcs'!$P$22,IF(AK378="","",AK378),IF(Overview!$K$17='Internal Calcs'!$P$23,IF(AK378="","",AK378),IF(ISNUMBER(A378),(IF(F378="Short",G378-H378,H378-G378)*AZ378-AX378),"")))</f>
        <v/>
      </c>
      <c r="AO378" s="401" t="str">
        <f>IF(Overview!$K$17='Internal Calcs'!$P$22,IF(AL378="","",AL378),IF(Overview!$K$17='Internal Calcs'!$P$23,IF(AL378="","",AL378),IF(ISNUMBER(A378),IF(AL378="",(IF(F378="Short",G378-H378,H378-G378)*AZ378-AX378),(IF(F378="Short",G378-J378,J378-G378)*AZ378-AX378)),"")))</f>
        <v/>
      </c>
      <c r="AP378" s="359" t="str">
        <f>IF(Overview!$K$17='Internal Calcs'!$P$22,"",IF(Overview!$K$17='Internal Calcs'!$P$23,IF(AM378="","",AM378),IF(ISNUMBER(A378),IF(AM378="",(IF(F378="Short",G378-H378,H378-G378)*AZ378-AX378),(IF(F378="Short",G378-L378,L378-G378)*AZ378-AX378)),"")))</f>
        <v/>
      </c>
      <c r="AQ378" s="188" t="str">
        <f t="shared" si="160"/>
        <v/>
      </c>
      <c r="AR378" s="188" t="str">
        <f t="shared" si="161"/>
        <v/>
      </c>
      <c r="AS378" s="188" t="str">
        <f t="shared" si="162"/>
        <v/>
      </c>
      <c r="AT378" s="188" t="str">
        <f>IF(ISNUMBER(A378),MAX($AS$2:AS378)-AS378,"")</f>
        <v/>
      </c>
      <c r="AU378" s="189" t="str">
        <f t="shared" si="163"/>
        <v/>
      </c>
      <c r="AV378" s="190" t="str">
        <f t="shared" si="164"/>
        <v/>
      </c>
      <c r="AW378" s="190" t="str">
        <f t="shared" si="165"/>
        <v/>
      </c>
      <c r="AX378" s="191" t="str">
        <f ca="1">IF(ISNUMBER($A378),INDIRECT(CONCATENATE("'Instrument List'!B",(MATCH(E378,'Instrument List'!A:A,0))-0)),"")</f>
        <v/>
      </c>
      <c r="AY378" s="191" t="str">
        <f ca="1">IF(ISNUMBER($A378),INDIRECT(CONCATENATE("'Instrument List'!D",(MATCH(E378,'Instrument List'!A:A,0))-0)),"")</f>
        <v/>
      </c>
      <c r="AZ378" s="191" t="str">
        <f ca="1">IF(ISNUMBER($A378),INDIRECT(CONCATENATE("'Instrument List'!C",(MATCH(E378,'Instrument List'!A:A,0))-0)),"")</f>
        <v/>
      </c>
      <c r="BA378" s="192" t="str">
        <f ca="1">IF(ISNUMBER(A378),INDIRECT(CONCATENATE("'Instrument List'!E",(MATCH(E378,'Instrument List'!A:A,0))-0)),"")</f>
        <v/>
      </c>
      <c r="BB378" s="193" t="str">
        <f t="shared" si="166"/>
        <v/>
      </c>
      <c r="BC378" s="193" t="str">
        <f t="shared" si="167"/>
        <v/>
      </c>
      <c r="BD378" s="193" t="str">
        <f ca="1">IF(ISNUMBER(A378),INDIRECT(CONCATENATE("'Instrument List'!F",(MATCH(E378,'Instrument List'!A:A,0))-0)),"")</f>
        <v/>
      </c>
    </row>
    <row r="379" spans="1:56">
      <c r="A379" s="220" t="str">
        <f t="shared" si="147"/>
        <v/>
      </c>
      <c r="B379" s="221"/>
      <c r="C379" s="222"/>
      <c r="D379" s="169"/>
      <c r="E379" s="169"/>
      <c r="F379" s="169"/>
      <c r="G379" s="202"/>
      <c r="H379" s="217"/>
      <c r="I379" s="212"/>
      <c r="J379" s="206"/>
      <c r="K379" s="212"/>
      <c r="L379" s="206"/>
      <c r="M379" s="212"/>
      <c r="N379" s="206"/>
      <c r="O379" s="170" t="str">
        <f t="shared" si="148"/>
        <v/>
      </c>
      <c r="P379" s="171"/>
      <c r="Q379" s="171"/>
      <c r="R379" s="171"/>
      <c r="S379" s="172" t="str">
        <f t="shared" si="149"/>
        <v/>
      </c>
      <c r="T379" s="172" t="str">
        <f t="shared" si="150"/>
        <v/>
      </c>
      <c r="U379" s="171"/>
      <c r="V379" s="171"/>
      <c r="W379" s="173" t="str">
        <f t="shared" si="151"/>
        <v/>
      </c>
      <c r="X379" s="173" t="str">
        <f t="shared" si="152"/>
        <v/>
      </c>
      <c r="Y379" s="173" t="str">
        <f t="shared" si="153"/>
        <v/>
      </c>
      <c r="Z379" s="171"/>
      <c r="AA379" s="171"/>
      <c r="AB379" s="171"/>
      <c r="AC379" s="172" t="str">
        <f t="shared" si="154"/>
        <v/>
      </c>
      <c r="AD379" s="172" t="str">
        <f t="shared" si="155"/>
        <v/>
      </c>
      <c r="AE379" s="174"/>
      <c r="AF379" s="175" t="str">
        <f t="shared" si="156"/>
        <v/>
      </c>
      <c r="AG379" s="169"/>
      <c r="AH379" s="171"/>
      <c r="AI379" s="171"/>
      <c r="AJ379" s="169"/>
      <c r="AK379" s="176" t="str">
        <f t="shared" si="157"/>
        <v/>
      </c>
      <c r="AL379" s="176" t="str">
        <f t="shared" si="158"/>
        <v/>
      </c>
      <c r="AM379" s="176" t="str">
        <f t="shared" si="159"/>
        <v/>
      </c>
      <c r="AN379" s="359" t="str">
        <f>IF(Overview!$K$17='Internal Calcs'!$P$22,IF(AK379="","",AK379),IF(Overview!$K$17='Internal Calcs'!$P$23,IF(AK379="","",AK379),IF(ISNUMBER(A379),(IF(F379="Short",G379-H379,H379-G379)*AZ379-AX379),"")))</f>
        <v/>
      </c>
      <c r="AO379" s="401" t="str">
        <f>IF(Overview!$K$17='Internal Calcs'!$P$22,IF(AL379="","",AL379),IF(Overview!$K$17='Internal Calcs'!$P$23,IF(AL379="","",AL379),IF(ISNUMBER(A379),IF(AL379="",(IF(F379="Short",G379-H379,H379-G379)*AZ379-AX379),(IF(F379="Short",G379-J379,J379-G379)*AZ379-AX379)),"")))</f>
        <v/>
      </c>
      <c r="AP379" s="359" t="str">
        <f>IF(Overview!$K$17='Internal Calcs'!$P$22,"",IF(Overview!$K$17='Internal Calcs'!$P$23,IF(AM379="","",AM379),IF(ISNUMBER(A379),IF(AM379="",(IF(F379="Short",G379-H379,H379-G379)*AZ379-AX379),(IF(F379="Short",G379-L379,L379-G379)*AZ379-AX379)),"")))</f>
        <v/>
      </c>
      <c r="AQ379" s="176" t="str">
        <f t="shared" si="160"/>
        <v/>
      </c>
      <c r="AR379" s="176" t="str">
        <f t="shared" si="161"/>
        <v/>
      </c>
      <c r="AS379" s="176" t="str">
        <f t="shared" si="162"/>
        <v/>
      </c>
      <c r="AT379" s="176" t="str">
        <f>IF(ISNUMBER(A379),MAX($AS$2:AS379)-AS379,"")</f>
        <v/>
      </c>
      <c r="AU379" s="177" t="str">
        <f t="shared" si="163"/>
        <v/>
      </c>
      <c r="AV379" s="178" t="str">
        <f t="shared" si="164"/>
        <v/>
      </c>
      <c r="AW379" s="178" t="str">
        <f t="shared" si="165"/>
        <v/>
      </c>
      <c r="AX379" s="179" t="str">
        <f ca="1">IF(ISNUMBER($A379),INDIRECT(CONCATENATE("'Instrument List'!B",(MATCH(E379,'Instrument List'!A:A,0))-0)),"")</f>
        <v/>
      </c>
      <c r="AY379" s="179" t="str">
        <f ca="1">IF(ISNUMBER($A379),INDIRECT(CONCATENATE("'Instrument List'!D",(MATCH(E379,'Instrument List'!A:A,0))-0)),"")</f>
        <v/>
      </c>
      <c r="AZ379" s="179" t="str">
        <f ca="1">IF(ISNUMBER($A379),INDIRECT(CONCATENATE("'Instrument List'!C",(MATCH(E379,'Instrument List'!A:A,0))-0)),"")</f>
        <v/>
      </c>
      <c r="BA379" s="180" t="str">
        <f ca="1">IF(ISNUMBER(A379),INDIRECT(CONCATENATE("'Instrument List'!E",(MATCH(E379,'Instrument List'!A:A,0))-0)),"")</f>
        <v/>
      </c>
      <c r="BB379" s="181" t="str">
        <f t="shared" si="166"/>
        <v/>
      </c>
      <c r="BC379" s="181" t="str">
        <f t="shared" si="167"/>
        <v/>
      </c>
      <c r="BD379" s="181" t="str">
        <f ca="1">IF(ISNUMBER(A379),INDIRECT(CONCATENATE("'Instrument List'!F",(MATCH(E379,'Instrument List'!A:A,0))-0)),"")</f>
        <v/>
      </c>
    </row>
    <row r="380" spans="1:56">
      <c r="A380" s="223" t="str">
        <f t="shared" si="147"/>
        <v/>
      </c>
      <c r="B380" s="224"/>
      <c r="C380" s="225"/>
      <c r="D380" s="182"/>
      <c r="E380" s="182"/>
      <c r="F380" s="182"/>
      <c r="G380" s="203"/>
      <c r="H380" s="218"/>
      <c r="I380" s="213"/>
      <c r="J380" s="207"/>
      <c r="K380" s="213"/>
      <c r="L380" s="207"/>
      <c r="M380" s="213"/>
      <c r="N380" s="207"/>
      <c r="O380" s="183" t="str">
        <f t="shared" si="148"/>
        <v/>
      </c>
      <c r="P380" s="184"/>
      <c r="Q380" s="184"/>
      <c r="R380" s="275"/>
      <c r="S380" s="185" t="str">
        <f t="shared" si="149"/>
        <v/>
      </c>
      <c r="T380" s="185" t="str">
        <f t="shared" si="150"/>
        <v/>
      </c>
      <c r="U380" s="275"/>
      <c r="V380" s="275"/>
      <c r="W380" s="276" t="str">
        <f t="shared" si="151"/>
        <v/>
      </c>
      <c r="X380" s="276" t="str">
        <f t="shared" si="152"/>
        <v/>
      </c>
      <c r="Y380" s="276" t="str">
        <f t="shared" si="153"/>
        <v/>
      </c>
      <c r="Z380" s="275"/>
      <c r="AA380" s="184"/>
      <c r="AB380" s="184"/>
      <c r="AC380" s="185" t="str">
        <f t="shared" si="154"/>
        <v/>
      </c>
      <c r="AD380" s="185" t="str">
        <f t="shared" si="155"/>
        <v/>
      </c>
      <c r="AE380" s="186"/>
      <c r="AF380" s="187" t="str">
        <f t="shared" si="156"/>
        <v/>
      </c>
      <c r="AG380" s="182"/>
      <c r="AH380" s="184"/>
      <c r="AI380" s="184"/>
      <c r="AJ380" s="182"/>
      <c r="AK380" s="188" t="str">
        <f t="shared" si="157"/>
        <v/>
      </c>
      <c r="AL380" s="188" t="str">
        <f t="shared" si="158"/>
        <v/>
      </c>
      <c r="AM380" s="188" t="str">
        <f t="shared" si="159"/>
        <v/>
      </c>
      <c r="AN380" s="359" t="str">
        <f>IF(Overview!$K$17='Internal Calcs'!$P$22,IF(AK380="","",AK380),IF(Overview!$K$17='Internal Calcs'!$P$23,IF(AK380="","",AK380),IF(ISNUMBER(A380),(IF(F380="Short",G380-H380,H380-G380)*AZ380-AX380),"")))</f>
        <v/>
      </c>
      <c r="AO380" s="401" t="str">
        <f>IF(Overview!$K$17='Internal Calcs'!$P$22,IF(AL380="","",AL380),IF(Overview!$K$17='Internal Calcs'!$P$23,IF(AL380="","",AL380),IF(ISNUMBER(A380),IF(AL380="",(IF(F380="Short",G380-H380,H380-G380)*AZ380-AX380),(IF(F380="Short",G380-J380,J380-G380)*AZ380-AX380)),"")))</f>
        <v/>
      </c>
      <c r="AP380" s="359" t="str">
        <f>IF(Overview!$K$17='Internal Calcs'!$P$22,"",IF(Overview!$K$17='Internal Calcs'!$P$23,IF(AM380="","",AM380),IF(ISNUMBER(A380),IF(AM380="",(IF(F380="Short",G380-H380,H380-G380)*AZ380-AX380),(IF(F380="Short",G380-L380,L380-G380)*AZ380-AX380)),"")))</f>
        <v/>
      </c>
      <c r="AQ380" s="188" t="str">
        <f t="shared" si="160"/>
        <v/>
      </c>
      <c r="AR380" s="188" t="str">
        <f t="shared" si="161"/>
        <v/>
      </c>
      <c r="AS380" s="188" t="str">
        <f t="shared" si="162"/>
        <v/>
      </c>
      <c r="AT380" s="188" t="str">
        <f>IF(ISNUMBER(A380),MAX($AS$2:AS380)-AS380,"")</f>
        <v/>
      </c>
      <c r="AU380" s="189" t="str">
        <f t="shared" si="163"/>
        <v/>
      </c>
      <c r="AV380" s="190" t="str">
        <f t="shared" si="164"/>
        <v/>
      </c>
      <c r="AW380" s="190" t="str">
        <f t="shared" si="165"/>
        <v/>
      </c>
      <c r="AX380" s="191" t="str">
        <f ca="1">IF(ISNUMBER($A380),INDIRECT(CONCATENATE("'Instrument List'!B",(MATCH(E380,'Instrument List'!A:A,0))-0)),"")</f>
        <v/>
      </c>
      <c r="AY380" s="191" t="str">
        <f ca="1">IF(ISNUMBER($A380),INDIRECT(CONCATENATE("'Instrument List'!D",(MATCH(E380,'Instrument List'!A:A,0))-0)),"")</f>
        <v/>
      </c>
      <c r="AZ380" s="191" t="str">
        <f ca="1">IF(ISNUMBER($A380),INDIRECT(CONCATENATE("'Instrument List'!C",(MATCH(E380,'Instrument List'!A:A,0))-0)),"")</f>
        <v/>
      </c>
      <c r="BA380" s="192" t="str">
        <f ca="1">IF(ISNUMBER(A380),INDIRECT(CONCATENATE("'Instrument List'!E",(MATCH(E380,'Instrument List'!A:A,0))-0)),"")</f>
        <v/>
      </c>
      <c r="BB380" s="193" t="str">
        <f t="shared" si="166"/>
        <v/>
      </c>
      <c r="BC380" s="193" t="str">
        <f t="shared" si="167"/>
        <v/>
      </c>
      <c r="BD380" s="193" t="str">
        <f ca="1">IF(ISNUMBER(A380),INDIRECT(CONCATENATE("'Instrument List'!F",(MATCH(E380,'Instrument List'!A:A,0))-0)),"")</f>
        <v/>
      </c>
    </row>
    <row r="381" spans="1:56">
      <c r="A381" s="220" t="str">
        <f t="shared" si="147"/>
        <v/>
      </c>
      <c r="B381" s="221"/>
      <c r="C381" s="222"/>
      <c r="D381" s="169"/>
      <c r="E381" s="169"/>
      <c r="F381" s="169"/>
      <c r="G381" s="202"/>
      <c r="H381" s="217"/>
      <c r="I381" s="212"/>
      <c r="J381" s="206"/>
      <c r="K381" s="212"/>
      <c r="L381" s="206"/>
      <c r="M381" s="212"/>
      <c r="N381" s="206"/>
      <c r="O381" s="170" t="str">
        <f t="shared" si="148"/>
        <v/>
      </c>
      <c r="P381" s="171"/>
      <c r="Q381" s="171"/>
      <c r="R381" s="171"/>
      <c r="S381" s="172" t="str">
        <f t="shared" si="149"/>
        <v/>
      </c>
      <c r="T381" s="172" t="str">
        <f t="shared" si="150"/>
        <v/>
      </c>
      <c r="U381" s="171"/>
      <c r="V381" s="171"/>
      <c r="W381" s="173" t="str">
        <f t="shared" si="151"/>
        <v/>
      </c>
      <c r="X381" s="173" t="str">
        <f t="shared" si="152"/>
        <v/>
      </c>
      <c r="Y381" s="173" t="str">
        <f t="shared" si="153"/>
        <v/>
      </c>
      <c r="Z381" s="171"/>
      <c r="AA381" s="171"/>
      <c r="AB381" s="171"/>
      <c r="AC381" s="172" t="str">
        <f t="shared" si="154"/>
        <v/>
      </c>
      <c r="AD381" s="172" t="str">
        <f t="shared" si="155"/>
        <v/>
      </c>
      <c r="AE381" s="174"/>
      <c r="AF381" s="175" t="str">
        <f t="shared" si="156"/>
        <v/>
      </c>
      <c r="AG381" s="169"/>
      <c r="AH381" s="171"/>
      <c r="AI381" s="171"/>
      <c r="AJ381" s="169"/>
      <c r="AK381" s="176" t="str">
        <f t="shared" si="157"/>
        <v/>
      </c>
      <c r="AL381" s="176" t="str">
        <f t="shared" si="158"/>
        <v/>
      </c>
      <c r="AM381" s="176" t="str">
        <f t="shared" si="159"/>
        <v/>
      </c>
      <c r="AN381" s="359" t="str">
        <f>IF(Overview!$K$17='Internal Calcs'!$P$22,IF(AK381="","",AK381),IF(Overview!$K$17='Internal Calcs'!$P$23,IF(AK381="","",AK381),IF(ISNUMBER(A381),(IF(F381="Short",G381-H381,H381-G381)*AZ381-AX381),"")))</f>
        <v/>
      </c>
      <c r="AO381" s="401" t="str">
        <f>IF(Overview!$K$17='Internal Calcs'!$P$22,IF(AL381="","",AL381),IF(Overview!$K$17='Internal Calcs'!$P$23,IF(AL381="","",AL381),IF(ISNUMBER(A381),IF(AL381="",(IF(F381="Short",G381-H381,H381-G381)*AZ381-AX381),(IF(F381="Short",G381-J381,J381-G381)*AZ381-AX381)),"")))</f>
        <v/>
      </c>
      <c r="AP381" s="359" t="str">
        <f>IF(Overview!$K$17='Internal Calcs'!$P$22,"",IF(Overview!$K$17='Internal Calcs'!$P$23,IF(AM381="","",AM381),IF(ISNUMBER(A381),IF(AM381="",(IF(F381="Short",G381-H381,H381-G381)*AZ381-AX381),(IF(F381="Short",G381-L381,L381-G381)*AZ381-AX381)),"")))</f>
        <v/>
      </c>
      <c r="AQ381" s="176" t="str">
        <f t="shared" si="160"/>
        <v/>
      </c>
      <c r="AR381" s="176" t="str">
        <f t="shared" si="161"/>
        <v/>
      </c>
      <c r="AS381" s="176" t="str">
        <f t="shared" si="162"/>
        <v/>
      </c>
      <c r="AT381" s="176" t="str">
        <f>IF(ISNUMBER(A381),MAX($AS$2:AS381)-AS381,"")</f>
        <v/>
      </c>
      <c r="AU381" s="177" t="str">
        <f t="shared" si="163"/>
        <v/>
      </c>
      <c r="AV381" s="178" t="str">
        <f t="shared" si="164"/>
        <v/>
      </c>
      <c r="AW381" s="178" t="str">
        <f t="shared" si="165"/>
        <v/>
      </c>
      <c r="AX381" s="179" t="str">
        <f ca="1">IF(ISNUMBER($A381),INDIRECT(CONCATENATE("'Instrument List'!B",(MATCH(E381,'Instrument List'!A:A,0))-0)),"")</f>
        <v/>
      </c>
      <c r="AY381" s="179" t="str">
        <f ca="1">IF(ISNUMBER($A381),INDIRECT(CONCATENATE("'Instrument List'!D",(MATCH(E381,'Instrument List'!A:A,0))-0)),"")</f>
        <v/>
      </c>
      <c r="AZ381" s="179" t="str">
        <f ca="1">IF(ISNUMBER($A381),INDIRECT(CONCATENATE("'Instrument List'!C",(MATCH(E381,'Instrument List'!A:A,0))-0)),"")</f>
        <v/>
      </c>
      <c r="BA381" s="180" t="str">
        <f ca="1">IF(ISNUMBER(A381),INDIRECT(CONCATENATE("'Instrument List'!E",(MATCH(E381,'Instrument List'!A:A,0))-0)),"")</f>
        <v/>
      </c>
      <c r="BB381" s="181" t="str">
        <f t="shared" si="166"/>
        <v/>
      </c>
      <c r="BC381" s="181" t="str">
        <f t="shared" si="167"/>
        <v/>
      </c>
      <c r="BD381" s="181" t="str">
        <f ca="1">IF(ISNUMBER(A381),INDIRECT(CONCATENATE("'Instrument List'!F",(MATCH(E381,'Instrument List'!A:A,0))-0)),"")</f>
        <v/>
      </c>
    </row>
    <row r="382" spans="1:56">
      <c r="A382" s="223" t="str">
        <f t="shared" si="147"/>
        <v/>
      </c>
      <c r="B382" s="224"/>
      <c r="C382" s="225"/>
      <c r="D382" s="182"/>
      <c r="E382" s="182"/>
      <c r="F382" s="182"/>
      <c r="G382" s="203"/>
      <c r="H382" s="218"/>
      <c r="I382" s="213"/>
      <c r="J382" s="207"/>
      <c r="K382" s="213"/>
      <c r="L382" s="207"/>
      <c r="M382" s="213"/>
      <c r="N382" s="207"/>
      <c r="O382" s="183" t="str">
        <f t="shared" si="148"/>
        <v/>
      </c>
      <c r="P382" s="184"/>
      <c r="Q382" s="184"/>
      <c r="R382" s="275"/>
      <c r="S382" s="185" t="str">
        <f t="shared" si="149"/>
        <v/>
      </c>
      <c r="T382" s="185" t="str">
        <f t="shared" si="150"/>
        <v/>
      </c>
      <c r="U382" s="275"/>
      <c r="V382" s="275"/>
      <c r="W382" s="276" t="str">
        <f t="shared" si="151"/>
        <v/>
      </c>
      <c r="X382" s="276" t="str">
        <f t="shared" si="152"/>
        <v/>
      </c>
      <c r="Y382" s="276" t="str">
        <f t="shared" si="153"/>
        <v/>
      </c>
      <c r="Z382" s="275"/>
      <c r="AA382" s="184"/>
      <c r="AB382" s="184"/>
      <c r="AC382" s="185" t="str">
        <f t="shared" si="154"/>
        <v/>
      </c>
      <c r="AD382" s="185" t="str">
        <f t="shared" si="155"/>
        <v/>
      </c>
      <c r="AE382" s="186"/>
      <c r="AF382" s="187" t="str">
        <f t="shared" si="156"/>
        <v/>
      </c>
      <c r="AG382" s="182"/>
      <c r="AH382" s="184"/>
      <c r="AI382" s="184"/>
      <c r="AJ382" s="182"/>
      <c r="AK382" s="188" t="str">
        <f t="shared" si="157"/>
        <v/>
      </c>
      <c r="AL382" s="188" t="str">
        <f t="shared" si="158"/>
        <v/>
      </c>
      <c r="AM382" s="188" t="str">
        <f t="shared" si="159"/>
        <v/>
      </c>
      <c r="AN382" s="359" t="str">
        <f>IF(Overview!$K$17='Internal Calcs'!$P$22,IF(AK382="","",AK382),IF(Overview!$K$17='Internal Calcs'!$P$23,IF(AK382="","",AK382),IF(ISNUMBER(A382),(IF(F382="Short",G382-H382,H382-G382)*AZ382-AX382),"")))</f>
        <v/>
      </c>
      <c r="AO382" s="401" t="str">
        <f>IF(Overview!$K$17='Internal Calcs'!$P$22,IF(AL382="","",AL382),IF(Overview!$K$17='Internal Calcs'!$P$23,IF(AL382="","",AL382),IF(ISNUMBER(A382),IF(AL382="",(IF(F382="Short",G382-H382,H382-G382)*AZ382-AX382),(IF(F382="Short",G382-J382,J382-G382)*AZ382-AX382)),"")))</f>
        <v/>
      </c>
      <c r="AP382" s="359" t="str">
        <f>IF(Overview!$K$17='Internal Calcs'!$P$22,"",IF(Overview!$K$17='Internal Calcs'!$P$23,IF(AM382="","",AM382),IF(ISNUMBER(A382),IF(AM382="",(IF(F382="Short",G382-H382,H382-G382)*AZ382-AX382),(IF(F382="Short",G382-L382,L382-G382)*AZ382-AX382)),"")))</f>
        <v/>
      </c>
      <c r="AQ382" s="188" t="str">
        <f t="shared" si="160"/>
        <v/>
      </c>
      <c r="AR382" s="188" t="str">
        <f t="shared" si="161"/>
        <v/>
      </c>
      <c r="AS382" s="188" t="str">
        <f t="shared" si="162"/>
        <v/>
      </c>
      <c r="AT382" s="188" t="str">
        <f>IF(ISNUMBER(A382),MAX($AS$2:AS382)-AS382,"")</f>
        <v/>
      </c>
      <c r="AU382" s="189" t="str">
        <f t="shared" si="163"/>
        <v/>
      </c>
      <c r="AV382" s="190" t="str">
        <f t="shared" si="164"/>
        <v/>
      </c>
      <c r="AW382" s="190" t="str">
        <f t="shared" si="165"/>
        <v/>
      </c>
      <c r="AX382" s="191" t="str">
        <f ca="1">IF(ISNUMBER($A382),INDIRECT(CONCATENATE("'Instrument List'!B",(MATCH(E382,'Instrument List'!A:A,0))-0)),"")</f>
        <v/>
      </c>
      <c r="AY382" s="191" t="str">
        <f ca="1">IF(ISNUMBER($A382),INDIRECT(CONCATENATE("'Instrument List'!D",(MATCH(E382,'Instrument List'!A:A,0))-0)),"")</f>
        <v/>
      </c>
      <c r="AZ382" s="191" t="str">
        <f ca="1">IF(ISNUMBER($A382),INDIRECT(CONCATENATE("'Instrument List'!C",(MATCH(E382,'Instrument List'!A:A,0))-0)),"")</f>
        <v/>
      </c>
      <c r="BA382" s="192" t="str">
        <f ca="1">IF(ISNUMBER(A382),INDIRECT(CONCATENATE("'Instrument List'!E",(MATCH(E382,'Instrument List'!A:A,0))-0)),"")</f>
        <v/>
      </c>
      <c r="BB382" s="193" t="str">
        <f t="shared" si="166"/>
        <v/>
      </c>
      <c r="BC382" s="193" t="str">
        <f t="shared" si="167"/>
        <v/>
      </c>
      <c r="BD382" s="193" t="str">
        <f ca="1">IF(ISNUMBER(A382),INDIRECT(CONCATENATE("'Instrument List'!F",(MATCH(E382,'Instrument List'!A:A,0))-0)),"")</f>
        <v/>
      </c>
    </row>
    <row r="383" spans="1:56">
      <c r="A383" s="220" t="str">
        <f t="shared" si="147"/>
        <v/>
      </c>
      <c r="B383" s="221"/>
      <c r="C383" s="222"/>
      <c r="D383" s="169"/>
      <c r="E383" s="169"/>
      <c r="F383" s="169"/>
      <c r="G383" s="202"/>
      <c r="H383" s="217"/>
      <c r="I383" s="212"/>
      <c r="J383" s="206"/>
      <c r="K383" s="212"/>
      <c r="L383" s="206"/>
      <c r="M383" s="212"/>
      <c r="N383" s="206"/>
      <c r="O383" s="170" t="str">
        <f t="shared" si="148"/>
        <v/>
      </c>
      <c r="P383" s="171"/>
      <c r="Q383" s="171"/>
      <c r="R383" s="171"/>
      <c r="S383" s="172" t="str">
        <f t="shared" si="149"/>
        <v/>
      </c>
      <c r="T383" s="172" t="str">
        <f t="shared" si="150"/>
        <v/>
      </c>
      <c r="U383" s="171"/>
      <c r="V383" s="171"/>
      <c r="W383" s="173" t="str">
        <f t="shared" si="151"/>
        <v/>
      </c>
      <c r="X383" s="173" t="str">
        <f t="shared" si="152"/>
        <v/>
      </c>
      <c r="Y383" s="173" t="str">
        <f t="shared" si="153"/>
        <v/>
      </c>
      <c r="Z383" s="171"/>
      <c r="AA383" s="171"/>
      <c r="AB383" s="171"/>
      <c r="AC383" s="172" t="str">
        <f t="shared" si="154"/>
        <v/>
      </c>
      <c r="AD383" s="172" t="str">
        <f t="shared" si="155"/>
        <v/>
      </c>
      <c r="AE383" s="174"/>
      <c r="AF383" s="175" t="str">
        <f t="shared" si="156"/>
        <v/>
      </c>
      <c r="AG383" s="169"/>
      <c r="AH383" s="171"/>
      <c r="AI383" s="171"/>
      <c r="AJ383" s="169"/>
      <c r="AK383" s="176" t="str">
        <f t="shared" si="157"/>
        <v/>
      </c>
      <c r="AL383" s="176" t="str">
        <f t="shared" si="158"/>
        <v/>
      </c>
      <c r="AM383" s="176" t="str">
        <f t="shared" si="159"/>
        <v/>
      </c>
      <c r="AN383" s="359" t="str">
        <f>IF(Overview!$K$17='Internal Calcs'!$P$22,IF(AK383="","",AK383),IF(Overview!$K$17='Internal Calcs'!$P$23,IF(AK383="","",AK383),IF(ISNUMBER(A383),(IF(F383="Short",G383-H383,H383-G383)*AZ383-AX383),"")))</f>
        <v/>
      </c>
      <c r="AO383" s="401" t="str">
        <f>IF(Overview!$K$17='Internal Calcs'!$P$22,IF(AL383="","",AL383),IF(Overview!$K$17='Internal Calcs'!$P$23,IF(AL383="","",AL383),IF(ISNUMBER(A383),IF(AL383="",(IF(F383="Short",G383-H383,H383-G383)*AZ383-AX383),(IF(F383="Short",G383-J383,J383-G383)*AZ383-AX383)),"")))</f>
        <v/>
      </c>
      <c r="AP383" s="359" t="str">
        <f>IF(Overview!$K$17='Internal Calcs'!$P$22,"",IF(Overview!$K$17='Internal Calcs'!$P$23,IF(AM383="","",AM383),IF(ISNUMBER(A383),IF(AM383="",(IF(F383="Short",G383-H383,H383-G383)*AZ383-AX383),(IF(F383="Short",G383-L383,L383-G383)*AZ383-AX383)),"")))</f>
        <v/>
      </c>
      <c r="AQ383" s="176" t="str">
        <f t="shared" si="160"/>
        <v/>
      </c>
      <c r="AR383" s="176" t="str">
        <f t="shared" si="161"/>
        <v/>
      </c>
      <c r="AS383" s="176" t="str">
        <f t="shared" si="162"/>
        <v/>
      </c>
      <c r="AT383" s="176" t="str">
        <f>IF(ISNUMBER(A383),MAX($AS$2:AS383)-AS383,"")</f>
        <v/>
      </c>
      <c r="AU383" s="177" t="str">
        <f t="shared" si="163"/>
        <v/>
      </c>
      <c r="AV383" s="178" t="str">
        <f t="shared" si="164"/>
        <v/>
      </c>
      <c r="AW383" s="178" t="str">
        <f t="shared" si="165"/>
        <v/>
      </c>
      <c r="AX383" s="179" t="str">
        <f ca="1">IF(ISNUMBER($A383),INDIRECT(CONCATENATE("'Instrument List'!B",(MATCH(E383,'Instrument List'!A:A,0))-0)),"")</f>
        <v/>
      </c>
      <c r="AY383" s="179" t="str">
        <f ca="1">IF(ISNUMBER($A383),INDIRECT(CONCATENATE("'Instrument List'!D",(MATCH(E383,'Instrument List'!A:A,0))-0)),"")</f>
        <v/>
      </c>
      <c r="AZ383" s="179" t="str">
        <f ca="1">IF(ISNUMBER($A383),INDIRECT(CONCATENATE("'Instrument List'!C",(MATCH(E383,'Instrument List'!A:A,0))-0)),"")</f>
        <v/>
      </c>
      <c r="BA383" s="180" t="str">
        <f ca="1">IF(ISNUMBER(A383),INDIRECT(CONCATENATE("'Instrument List'!E",(MATCH(E383,'Instrument List'!A:A,0))-0)),"")</f>
        <v/>
      </c>
      <c r="BB383" s="181" t="str">
        <f t="shared" si="166"/>
        <v/>
      </c>
      <c r="BC383" s="181" t="str">
        <f t="shared" si="167"/>
        <v/>
      </c>
      <c r="BD383" s="181" t="str">
        <f ca="1">IF(ISNUMBER(A383),INDIRECT(CONCATENATE("'Instrument List'!F",(MATCH(E383,'Instrument List'!A:A,0))-0)),"")</f>
        <v/>
      </c>
    </row>
    <row r="384" spans="1:56">
      <c r="A384" s="223" t="str">
        <f t="shared" si="147"/>
        <v/>
      </c>
      <c r="B384" s="224"/>
      <c r="C384" s="225"/>
      <c r="D384" s="182"/>
      <c r="E384" s="182"/>
      <c r="F384" s="182"/>
      <c r="G384" s="203"/>
      <c r="H384" s="218"/>
      <c r="I384" s="213"/>
      <c r="J384" s="207"/>
      <c r="K384" s="213"/>
      <c r="L384" s="207"/>
      <c r="M384" s="213"/>
      <c r="N384" s="207"/>
      <c r="O384" s="183" t="str">
        <f t="shared" si="148"/>
        <v/>
      </c>
      <c r="P384" s="184"/>
      <c r="Q384" s="184"/>
      <c r="R384" s="275"/>
      <c r="S384" s="185" t="str">
        <f t="shared" si="149"/>
        <v/>
      </c>
      <c r="T384" s="185" t="str">
        <f t="shared" si="150"/>
        <v/>
      </c>
      <c r="U384" s="275"/>
      <c r="V384" s="275"/>
      <c r="W384" s="276" t="str">
        <f t="shared" si="151"/>
        <v/>
      </c>
      <c r="X384" s="276" t="str">
        <f t="shared" si="152"/>
        <v/>
      </c>
      <c r="Y384" s="276" t="str">
        <f t="shared" si="153"/>
        <v/>
      </c>
      <c r="Z384" s="275"/>
      <c r="AA384" s="184"/>
      <c r="AB384" s="184"/>
      <c r="AC384" s="185" t="str">
        <f t="shared" si="154"/>
        <v/>
      </c>
      <c r="AD384" s="185" t="str">
        <f t="shared" si="155"/>
        <v/>
      </c>
      <c r="AE384" s="186"/>
      <c r="AF384" s="187" t="str">
        <f t="shared" si="156"/>
        <v/>
      </c>
      <c r="AG384" s="182"/>
      <c r="AH384" s="184"/>
      <c r="AI384" s="184"/>
      <c r="AJ384" s="182"/>
      <c r="AK384" s="188" t="str">
        <f t="shared" si="157"/>
        <v/>
      </c>
      <c r="AL384" s="188" t="str">
        <f t="shared" si="158"/>
        <v/>
      </c>
      <c r="AM384" s="188" t="str">
        <f t="shared" si="159"/>
        <v/>
      </c>
      <c r="AN384" s="359" t="str">
        <f>IF(Overview!$K$17='Internal Calcs'!$P$22,IF(AK384="","",AK384),IF(Overview!$K$17='Internal Calcs'!$P$23,IF(AK384="","",AK384),IF(ISNUMBER(A384),(IF(F384="Short",G384-H384,H384-G384)*AZ384-AX384),"")))</f>
        <v/>
      </c>
      <c r="AO384" s="401" t="str">
        <f>IF(Overview!$K$17='Internal Calcs'!$P$22,IF(AL384="","",AL384),IF(Overview!$K$17='Internal Calcs'!$P$23,IF(AL384="","",AL384),IF(ISNUMBER(A384),IF(AL384="",(IF(F384="Short",G384-H384,H384-G384)*AZ384-AX384),(IF(F384="Short",G384-J384,J384-G384)*AZ384-AX384)),"")))</f>
        <v/>
      </c>
      <c r="AP384" s="359" t="str">
        <f>IF(Overview!$K$17='Internal Calcs'!$P$22,"",IF(Overview!$K$17='Internal Calcs'!$P$23,IF(AM384="","",AM384),IF(ISNUMBER(A384),IF(AM384="",(IF(F384="Short",G384-H384,H384-G384)*AZ384-AX384),(IF(F384="Short",G384-L384,L384-G384)*AZ384-AX384)),"")))</f>
        <v/>
      </c>
      <c r="AQ384" s="188" t="str">
        <f t="shared" si="160"/>
        <v/>
      </c>
      <c r="AR384" s="188" t="str">
        <f t="shared" si="161"/>
        <v/>
      </c>
      <c r="AS384" s="188" t="str">
        <f t="shared" si="162"/>
        <v/>
      </c>
      <c r="AT384" s="188" t="str">
        <f>IF(ISNUMBER(A384),MAX($AS$2:AS384)-AS384,"")</f>
        <v/>
      </c>
      <c r="AU384" s="189" t="str">
        <f t="shared" si="163"/>
        <v/>
      </c>
      <c r="AV384" s="190" t="str">
        <f t="shared" si="164"/>
        <v/>
      </c>
      <c r="AW384" s="190" t="str">
        <f t="shared" si="165"/>
        <v/>
      </c>
      <c r="AX384" s="191" t="str">
        <f ca="1">IF(ISNUMBER($A384),INDIRECT(CONCATENATE("'Instrument List'!B",(MATCH(E384,'Instrument List'!A:A,0))-0)),"")</f>
        <v/>
      </c>
      <c r="AY384" s="191" t="str">
        <f ca="1">IF(ISNUMBER($A384),INDIRECT(CONCATENATE("'Instrument List'!D",(MATCH(E384,'Instrument List'!A:A,0))-0)),"")</f>
        <v/>
      </c>
      <c r="AZ384" s="191" t="str">
        <f ca="1">IF(ISNUMBER($A384),INDIRECT(CONCATENATE("'Instrument List'!C",(MATCH(E384,'Instrument List'!A:A,0))-0)),"")</f>
        <v/>
      </c>
      <c r="BA384" s="192" t="str">
        <f ca="1">IF(ISNUMBER(A384),INDIRECT(CONCATENATE("'Instrument List'!E",(MATCH(E384,'Instrument List'!A:A,0))-0)),"")</f>
        <v/>
      </c>
      <c r="BB384" s="193" t="str">
        <f t="shared" si="166"/>
        <v/>
      </c>
      <c r="BC384" s="193" t="str">
        <f t="shared" si="167"/>
        <v/>
      </c>
      <c r="BD384" s="193" t="str">
        <f ca="1">IF(ISNUMBER(A384),INDIRECT(CONCATENATE("'Instrument List'!F",(MATCH(E384,'Instrument List'!A:A,0))-0)),"")</f>
        <v/>
      </c>
    </row>
    <row r="385" spans="1:56">
      <c r="A385" s="220" t="str">
        <f t="shared" si="147"/>
        <v/>
      </c>
      <c r="B385" s="221"/>
      <c r="C385" s="222"/>
      <c r="D385" s="169"/>
      <c r="E385" s="169"/>
      <c r="F385" s="169"/>
      <c r="G385" s="202"/>
      <c r="H385" s="217"/>
      <c r="I385" s="212"/>
      <c r="J385" s="206"/>
      <c r="K385" s="212"/>
      <c r="L385" s="206"/>
      <c r="M385" s="212"/>
      <c r="N385" s="206"/>
      <c r="O385" s="170" t="str">
        <f t="shared" si="148"/>
        <v/>
      </c>
      <c r="P385" s="171"/>
      <c r="Q385" s="171"/>
      <c r="R385" s="171"/>
      <c r="S385" s="172" t="str">
        <f t="shared" si="149"/>
        <v/>
      </c>
      <c r="T385" s="172" t="str">
        <f t="shared" si="150"/>
        <v/>
      </c>
      <c r="U385" s="171"/>
      <c r="V385" s="171"/>
      <c r="W385" s="173" t="str">
        <f t="shared" si="151"/>
        <v/>
      </c>
      <c r="X385" s="173" t="str">
        <f t="shared" si="152"/>
        <v/>
      </c>
      <c r="Y385" s="173" t="str">
        <f t="shared" si="153"/>
        <v/>
      </c>
      <c r="Z385" s="171"/>
      <c r="AA385" s="171"/>
      <c r="AB385" s="171"/>
      <c r="AC385" s="172" t="str">
        <f t="shared" si="154"/>
        <v/>
      </c>
      <c r="AD385" s="172" t="str">
        <f t="shared" si="155"/>
        <v/>
      </c>
      <c r="AE385" s="174"/>
      <c r="AF385" s="175" t="str">
        <f t="shared" si="156"/>
        <v/>
      </c>
      <c r="AG385" s="169"/>
      <c r="AH385" s="171"/>
      <c r="AI385" s="171"/>
      <c r="AJ385" s="169"/>
      <c r="AK385" s="176" t="str">
        <f t="shared" si="157"/>
        <v/>
      </c>
      <c r="AL385" s="176" t="str">
        <f t="shared" si="158"/>
        <v/>
      </c>
      <c r="AM385" s="176" t="str">
        <f t="shared" si="159"/>
        <v/>
      </c>
      <c r="AN385" s="359" t="str">
        <f>IF(Overview!$K$17='Internal Calcs'!$P$22,IF(AK385="","",AK385),IF(Overview!$K$17='Internal Calcs'!$P$23,IF(AK385="","",AK385),IF(ISNUMBER(A385),(IF(F385="Short",G385-H385,H385-G385)*AZ385-AX385),"")))</f>
        <v/>
      </c>
      <c r="AO385" s="401" t="str">
        <f>IF(Overview!$K$17='Internal Calcs'!$P$22,IF(AL385="","",AL385),IF(Overview!$K$17='Internal Calcs'!$P$23,IF(AL385="","",AL385),IF(ISNUMBER(A385),IF(AL385="",(IF(F385="Short",G385-H385,H385-G385)*AZ385-AX385),(IF(F385="Short",G385-J385,J385-G385)*AZ385-AX385)),"")))</f>
        <v/>
      </c>
      <c r="AP385" s="359" t="str">
        <f>IF(Overview!$K$17='Internal Calcs'!$P$22,"",IF(Overview!$K$17='Internal Calcs'!$P$23,IF(AM385="","",AM385),IF(ISNUMBER(A385),IF(AM385="",(IF(F385="Short",G385-H385,H385-G385)*AZ385-AX385),(IF(F385="Short",G385-L385,L385-G385)*AZ385-AX385)),"")))</f>
        <v/>
      </c>
      <c r="AQ385" s="176" t="str">
        <f t="shared" si="160"/>
        <v/>
      </c>
      <c r="AR385" s="176" t="str">
        <f t="shared" si="161"/>
        <v/>
      </c>
      <c r="AS385" s="176" t="str">
        <f t="shared" si="162"/>
        <v/>
      </c>
      <c r="AT385" s="176" t="str">
        <f>IF(ISNUMBER(A385),MAX($AS$2:AS385)-AS385,"")</f>
        <v/>
      </c>
      <c r="AU385" s="177" t="str">
        <f t="shared" si="163"/>
        <v/>
      </c>
      <c r="AV385" s="178" t="str">
        <f t="shared" si="164"/>
        <v/>
      </c>
      <c r="AW385" s="178" t="str">
        <f t="shared" si="165"/>
        <v/>
      </c>
      <c r="AX385" s="179" t="str">
        <f ca="1">IF(ISNUMBER($A385),INDIRECT(CONCATENATE("'Instrument List'!B",(MATCH(E385,'Instrument List'!A:A,0))-0)),"")</f>
        <v/>
      </c>
      <c r="AY385" s="179" t="str">
        <f ca="1">IF(ISNUMBER($A385),INDIRECT(CONCATENATE("'Instrument List'!D",(MATCH(E385,'Instrument List'!A:A,0))-0)),"")</f>
        <v/>
      </c>
      <c r="AZ385" s="179" t="str">
        <f ca="1">IF(ISNUMBER($A385),INDIRECT(CONCATENATE("'Instrument List'!C",(MATCH(E385,'Instrument List'!A:A,0))-0)),"")</f>
        <v/>
      </c>
      <c r="BA385" s="180" t="str">
        <f ca="1">IF(ISNUMBER(A385),INDIRECT(CONCATENATE("'Instrument List'!E",(MATCH(E385,'Instrument List'!A:A,0))-0)),"")</f>
        <v/>
      </c>
      <c r="BB385" s="181" t="str">
        <f t="shared" si="166"/>
        <v/>
      </c>
      <c r="BC385" s="181" t="str">
        <f t="shared" si="167"/>
        <v/>
      </c>
      <c r="BD385" s="181" t="str">
        <f ca="1">IF(ISNUMBER(A385),INDIRECT(CONCATENATE("'Instrument List'!F",(MATCH(E385,'Instrument List'!A:A,0))-0)),"")</f>
        <v/>
      </c>
    </row>
    <row r="386" spans="1:56">
      <c r="A386" s="223" t="str">
        <f t="shared" si="147"/>
        <v/>
      </c>
      <c r="B386" s="224"/>
      <c r="C386" s="225"/>
      <c r="D386" s="182"/>
      <c r="E386" s="182"/>
      <c r="F386" s="182"/>
      <c r="G386" s="203"/>
      <c r="H386" s="218"/>
      <c r="I386" s="213"/>
      <c r="J386" s="207"/>
      <c r="K386" s="213"/>
      <c r="L386" s="207"/>
      <c r="M386" s="213"/>
      <c r="N386" s="207"/>
      <c r="O386" s="183" t="str">
        <f t="shared" si="148"/>
        <v/>
      </c>
      <c r="P386" s="184"/>
      <c r="Q386" s="184"/>
      <c r="R386" s="275"/>
      <c r="S386" s="185" t="str">
        <f t="shared" si="149"/>
        <v/>
      </c>
      <c r="T386" s="185" t="str">
        <f t="shared" si="150"/>
        <v/>
      </c>
      <c r="U386" s="275"/>
      <c r="V386" s="275"/>
      <c r="W386" s="276" t="str">
        <f t="shared" si="151"/>
        <v/>
      </c>
      <c r="X386" s="276" t="str">
        <f t="shared" si="152"/>
        <v/>
      </c>
      <c r="Y386" s="276" t="str">
        <f t="shared" si="153"/>
        <v/>
      </c>
      <c r="Z386" s="275"/>
      <c r="AA386" s="184"/>
      <c r="AB386" s="184"/>
      <c r="AC386" s="185" t="str">
        <f t="shared" si="154"/>
        <v/>
      </c>
      <c r="AD386" s="185" t="str">
        <f t="shared" si="155"/>
        <v/>
      </c>
      <c r="AE386" s="186"/>
      <c r="AF386" s="187" t="str">
        <f t="shared" si="156"/>
        <v/>
      </c>
      <c r="AG386" s="182"/>
      <c r="AH386" s="184"/>
      <c r="AI386" s="184"/>
      <c r="AJ386" s="182"/>
      <c r="AK386" s="188" t="str">
        <f t="shared" si="157"/>
        <v/>
      </c>
      <c r="AL386" s="188" t="str">
        <f t="shared" si="158"/>
        <v/>
      </c>
      <c r="AM386" s="188" t="str">
        <f t="shared" si="159"/>
        <v/>
      </c>
      <c r="AN386" s="359" t="str">
        <f>IF(Overview!$K$17='Internal Calcs'!$P$22,IF(AK386="","",AK386),IF(Overview!$K$17='Internal Calcs'!$P$23,IF(AK386="","",AK386),IF(ISNUMBER(A386),(IF(F386="Short",G386-H386,H386-G386)*AZ386-AX386),"")))</f>
        <v/>
      </c>
      <c r="AO386" s="401" t="str">
        <f>IF(Overview!$K$17='Internal Calcs'!$P$22,IF(AL386="","",AL386),IF(Overview!$K$17='Internal Calcs'!$P$23,IF(AL386="","",AL386),IF(ISNUMBER(A386),IF(AL386="",(IF(F386="Short",G386-H386,H386-G386)*AZ386-AX386),(IF(F386="Short",G386-J386,J386-G386)*AZ386-AX386)),"")))</f>
        <v/>
      </c>
      <c r="AP386" s="359" t="str">
        <f>IF(Overview!$K$17='Internal Calcs'!$P$22,"",IF(Overview!$K$17='Internal Calcs'!$P$23,IF(AM386="","",AM386),IF(ISNUMBER(A386),IF(AM386="",(IF(F386="Short",G386-H386,H386-G386)*AZ386-AX386),(IF(F386="Short",G386-L386,L386-G386)*AZ386-AX386)),"")))</f>
        <v/>
      </c>
      <c r="AQ386" s="188" t="str">
        <f t="shared" si="160"/>
        <v/>
      </c>
      <c r="AR386" s="188" t="str">
        <f t="shared" si="161"/>
        <v/>
      </c>
      <c r="AS386" s="188" t="str">
        <f t="shared" si="162"/>
        <v/>
      </c>
      <c r="AT386" s="188" t="str">
        <f>IF(ISNUMBER(A386),MAX($AS$2:AS386)-AS386,"")</f>
        <v/>
      </c>
      <c r="AU386" s="189" t="str">
        <f t="shared" si="163"/>
        <v/>
      </c>
      <c r="AV386" s="190" t="str">
        <f t="shared" si="164"/>
        <v/>
      </c>
      <c r="AW386" s="190" t="str">
        <f t="shared" si="165"/>
        <v/>
      </c>
      <c r="AX386" s="191" t="str">
        <f ca="1">IF(ISNUMBER($A386),INDIRECT(CONCATENATE("'Instrument List'!B",(MATCH(E386,'Instrument List'!A:A,0))-0)),"")</f>
        <v/>
      </c>
      <c r="AY386" s="191" t="str">
        <f ca="1">IF(ISNUMBER($A386),INDIRECT(CONCATENATE("'Instrument List'!D",(MATCH(E386,'Instrument List'!A:A,0))-0)),"")</f>
        <v/>
      </c>
      <c r="AZ386" s="191" t="str">
        <f ca="1">IF(ISNUMBER($A386),INDIRECT(CONCATENATE("'Instrument List'!C",(MATCH(E386,'Instrument List'!A:A,0))-0)),"")</f>
        <v/>
      </c>
      <c r="BA386" s="192" t="str">
        <f ca="1">IF(ISNUMBER(A386),INDIRECT(CONCATENATE("'Instrument List'!E",(MATCH(E386,'Instrument List'!A:A,0))-0)),"")</f>
        <v/>
      </c>
      <c r="BB386" s="193" t="str">
        <f t="shared" si="166"/>
        <v/>
      </c>
      <c r="BC386" s="193" t="str">
        <f t="shared" si="167"/>
        <v/>
      </c>
      <c r="BD386" s="193" t="str">
        <f ca="1">IF(ISNUMBER(A386),INDIRECT(CONCATENATE("'Instrument List'!F",(MATCH(E386,'Instrument List'!A:A,0))-0)),"")</f>
        <v/>
      </c>
    </row>
    <row r="387" spans="1:56">
      <c r="A387" s="220" t="str">
        <f t="shared" si="147"/>
        <v/>
      </c>
      <c r="B387" s="221"/>
      <c r="C387" s="222"/>
      <c r="D387" s="169"/>
      <c r="E387" s="169"/>
      <c r="F387" s="169"/>
      <c r="G387" s="202"/>
      <c r="H387" s="217"/>
      <c r="I387" s="212"/>
      <c r="J387" s="206"/>
      <c r="K387" s="212"/>
      <c r="L387" s="206"/>
      <c r="M387" s="212"/>
      <c r="N387" s="206"/>
      <c r="O387" s="170" t="str">
        <f t="shared" si="148"/>
        <v/>
      </c>
      <c r="P387" s="171"/>
      <c r="Q387" s="171"/>
      <c r="R387" s="171"/>
      <c r="S387" s="172" t="str">
        <f t="shared" si="149"/>
        <v/>
      </c>
      <c r="T387" s="172" t="str">
        <f t="shared" si="150"/>
        <v/>
      </c>
      <c r="U387" s="171"/>
      <c r="V387" s="171"/>
      <c r="W387" s="173" t="str">
        <f t="shared" si="151"/>
        <v/>
      </c>
      <c r="X387" s="173" t="str">
        <f t="shared" si="152"/>
        <v/>
      </c>
      <c r="Y387" s="173" t="str">
        <f t="shared" si="153"/>
        <v/>
      </c>
      <c r="Z387" s="171"/>
      <c r="AA387" s="171"/>
      <c r="AB387" s="171"/>
      <c r="AC387" s="172" t="str">
        <f t="shared" si="154"/>
        <v/>
      </c>
      <c r="AD387" s="172" t="str">
        <f t="shared" si="155"/>
        <v/>
      </c>
      <c r="AE387" s="174"/>
      <c r="AF387" s="175" t="str">
        <f t="shared" si="156"/>
        <v/>
      </c>
      <c r="AG387" s="169"/>
      <c r="AH387" s="171"/>
      <c r="AI387" s="171"/>
      <c r="AJ387" s="169"/>
      <c r="AK387" s="176" t="str">
        <f t="shared" si="157"/>
        <v/>
      </c>
      <c r="AL387" s="176" t="str">
        <f t="shared" si="158"/>
        <v/>
      </c>
      <c r="AM387" s="176" t="str">
        <f t="shared" si="159"/>
        <v/>
      </c>
      <c r="AN387" s="359" t="str">
        <f>IF(Overview!$K$17='Internal Calcs'!$P$22,IF(AK387="","",AK387),IF(Overview!$K$17='Internal Calcs'!$P$23,IF(AK387="","",AK387),IF(ISNUMBER(A387),(IF(F387="Short",G387-H387,H387-G387)*AZ387-AX387),"")))</f>
        <v/>
      </c>
      <c r="AO387" s="401" t="str">
        <f>IF(Overview!$K$17='Internal Calcs'!$P$22,IF(AL387="","",AL387),IF(Overview!$K$17='Internal Calcs'!$P$23,IF(AL387="","",AL387),IF(ISNUMBER(A387),IF(AL387="",(IF(F387="Short",G387-H387,H387-G387)*AZ387-AX387),(IF(F387="Short",G387-J387,J387-G387)*AZ387-AX387)),"")))</f>
        <v/>
      </c>
      <c r="AP387" s="359" t="str">
        <f>IF(Overview!$K$17='Internal Calcs'!$P$22,"",IF(Overview!$K$17='Internal Calcs'!$P$23,IF(AM387="","",AM387),IF(ISNUMBER(A387),IF(AM387="",(IF(F387="Short",G387-H387,H387-G387)*AZ387-AX387),(IF(F387="Short",G387-L387,L387-G387)*AZ387-AX387)),"")))</f>
        <v/>
      </c>
      <c r="AQ387" s="176" t="str">
        <f t="shared" si="160"/>
        <v/>
      </c>
      <c r="AR387" s="176" t="str">
        <f t="shared" si="161"/>
        <v/>
      </c>
      <c r="AS387" s="176" t="str">
        <f t="shared" si="162"/>
        <v/>
      </c>
      <c r="AT387" s="176" t="str">
        <f>IF(ISNUMBER(A387),MAX($AS$2:AS387)-AS387,"")</f>
        <v/>
      </c>
      <c r="AU387" s="177" t="str">
        <f t="shared" si="163"/>
        <v/>
      </c>
      <c r="AV387" s="178" t="str">
        <f t="shared" si="164"/>
        <v/>
      </c>
      <c r="AW387" s="178" t="str">
        <f t="shared" si="165"/>
        <v/>
      </c>
      <c r="AX387" s="179" t="str">
        <f ca="1">IF(ISNUMBER($A387),INDIRECT(CONCATENATE("'Instrument List'!B",(MATCH(E387,'Instrument List'!A:A,0))-0)),"")</f>
        <v/>
      </c>
      <c r="AY387" s="179" t="str">
        <f ca="1">IF(ISNUMBER($A387),INDIRECT(CONCATENATE("'Instrument List'!D",(MATCH(E387,'Instrument List'!A:A,0))-0)),"")</f>
        <v/>
      </c>
      <c r="AZ387" s="179" t="str">
        <f ca="1">IF(ISNUMBER($A387),INDIRECT(CONCATENATE("'Instrument List'!C",(MATCH(E387,'Instrument List'!A:A,0))-0)),"")</f>
        <v/>
      </c>
      <c r="BA387" s="180" t="str">
        <f ca="1">IF(ISNUMBER(A387),INDIRECT(CONCATENATE("'Instrument List'!E",(MATCH(E387,'Instrument List'!A:A,0))-0)),"")</f>
        <v/>
      </c>
      <c r="BB387" s="181" t="str">
        <f t="shared" si="166"/>
        <v/>
      </c>
      <c r="BC387" s="181" t="str">
        <f t="shared" si="167"/>
        <v/>
      </c>
      <c r="BD387" s="181" t="str">
        <f ca="1">IF(ISNUMBER(A387),INDIRECT(CONCATENATE("'Instrument List'!F",(MATCH(E387,'Instrument List'!A:A,0))-0)),"")</f>
        <v/>
      </c>
    </row>
    <row r="388" spans="1:56">
      <c r="A388" s="223" t="str">
        <f t="shared" si="147"/>
        <v/>
      </c>
      <c r="B388" s="224"/>
      <c r="C388" s="225"/>
      <c r="D388" s="182"/>
      <c r="E388" s="182"/>
      <c r="F388" s="182"/>
      <c r="G388" s="203"/>
      <c r="H388" s="218"/>
      <c r="I388" s="213"/>
      <c r="J388" s="207"/>
      <c r="K388" s="213"/>
      <c r="L388" s="207"/>
      <c r="M388" s="213"/>
      <c r="N388" s="207"/>
      <c r="O388" s="183" t="str">
        <f t="shared" si="148"/>
        <v/>
      </c>
      <c r="P388" s="184"/>
      <c r="Q388" s="184"/>
      <c r="R388" s="275"/>
      <c r="S388" s="185" t="str">
        <f t="shared" si="149"/>
        <v/>
      </c>
      <c r="T388" s="185" t="str">
        <f t="shared" si="150"/>
        <v/>
      </c>
      <c r="U388" s="275"/>
      <c r="V388" s="275"/>
      <c r="W388" s="276" t="str">
        <f t="shared" si="151"/>
        <v/>
      </c>
      <c r="X388" s="276" t="str">
        <f t="shared" si="152"/>
        <v/>
      </c>
      <c r="Y388" s="276" t="str">
        <f t="shared" si="153"/>
        <v/>
      </c>
      <c r="Z388" s="275"/>
      <c r="AA388" s="184"/>
      <c r="AB388" s="184"/>
      <c r="AC388" s="185" t="str">
        <f t="shared" si="154"/>
        <v/>
      </c>
      <c r="AD388" s="185" t="str">
        <f t="shared" si="155"/>
        <v/>
      </c>
      <c r="AE388" s="186"/>
      <c r="AF388" s="187" t="str">
        <f t="shared" si="156"/>
        <v/>
      </c>
      <c r="AG388" s="182"/>
      <c r="AH388" s="184"/>
      <c r="AI388" s="184"/>
      <c r="AJ388" s="182"/>
      <c r="AK388" s="188" t="str">
        <f t="shared" si="157"/>
        <v/>
      </c>
      <c r="AL388" s="188" t="str">
        <f t="shared" si="158"/>
        <v/>
      </c>
      <c r="AM388" s="188" t="str">
        <f t="shared" si="159"/>
        <v/>
      </c>
      <c r="AN388" s="359" t="str">
        <f>IF(Overview!$K$17='Internal Calcs'!$P$22,IF(AK388="","",AK388),IF(Overview!$K$17='Internal Calcs'!$P$23,IF(AK388="","",AK388),IF(ISNUMBER(A388),(IF(F388="Short",G388-H388,H388-G388)*AZ388-AX388),"")))</f>
        <v/>
      </c>
      <c r="AO388" s="401" t="str">
        <f>IF(Overview!$K$17='Internal Calcs'!$P$22,IF(AL388="","",AL388),IF(Overview!$K$17='Internal Calcs'!$P$23,IF(AL388="","",AL388),IF(ISNUMBER(A388),IF(AL388="",(IF(F388="Short",G388-H388,H388-G388)*AZ388-AX388),(IF(F388="Short",G388-J388,J388-G388)*AZ388-AX388)),"")))</f>
        <v/>
      </c>
      <c r="AP388" s="359" t="str">
        <f>IF(Overview!$K$17='Internal Calcs'!$P$22,"",IF(Overview!$K$17='Internal Calcs'!$P$23,IF(AM388="","",AM388),IF(ISNUMBER(A388),IF(AM388="",(IF(F388="Short",G388-H388,H388-G388)*AZ388-AX388),(IF(F388="Short",G388-L388,L388-G388)*AZ388-AX388)),"")))</f>
        <v/>
      </c>
      <c r="AQ388" s="188" t="str">
        <f t="shared" si="160"/>
        <v/>
      </c>
      <c r="AR388" s="188" t="str">
        <f t="shared" si="161"/>
        <v/>
      </c>
      <c r="AS388" s="188" t="str">
        <f t="shared" si="162"/>
        <v/>
      </c>
      <c r="AT388" s="188" t="str">
        <f>IF(ISNUMBER(A388),MAX($AS$2:AS388)-AS388,"")</f>
        <v/>
      </c>
      <c r="AU388" s="189" t="str">
        <f t="shared" si="163"/>
        <v/>
      </c>
      <c r="AV388" s="190" t="str">
        <f t="shared" si="164"/>
        <v/>
      </c>
      <c r="AW388" s="190" t="str">
        <f t="shared" si="165"/>
        <v/>
      </c>
      <c r="AX388" s="191" t="str">
        <f ca="1">IF(ISNUMBER($A388),INDIRECT(CONCATENATE("'Instrument List'!B",(MATCH(E388,'Instrument List'!A:A,0))-0)),"")</f>
        <v/>
      </c>
      <c r="AY388" s="191" t="str">
        <f ca="1">IF(ISNUMBER($A388),INDIRECT(CONCATENATE("'Instrument List'!D",(MATCH(E388,'Instrument List'!A:A,0))-0)),"")</f>
        <v/>
      </c>
      <c r="AZ388" s="191" t="str">
        <f ca="1">IF(ISNUMBER($A388),INDIRECT(CONCATENATE("'Instrument List'!C",(MATCH(E388,'Instrument List'!A:A,0))-0)),"")</f>
        <v/>
      </c>
      <c r="BA388" s="192" t="str">
        <f ca="1">IF(ISNUMBER(A388),INDIRECT(CONCATENATE("'Instrument List'!E",(MATCH(E388,'Instrument List'!A:A,0))-0)),"")</f>
        <v/>
      </c>
      <c r="BB388" s="193" t="str">
        <f t="shared" si="166"/>
        <v/>
      </c>
      <c r="BC388" s="193" t="str">
        <f t="shared" si="167"/>
        <v/>
      </c>
      <c r="BD388" s="193" t="str">
        <f ca="1">IF(ISNUMBER(A388),INDIRECT(CONCATENATE("'Instrument List'!F",(MATCH(E388,'Instrument List'!A:A,0))-0)),"")</f>
        <v/>
      </c>
    </row>
    <row r="389" spans="1:56">
      <c r="A389" s="220" t="str">
        <f t="shared" si="147"/>
        <v/>
      </c>
      <c r="B389" s="221"/>
      <c r="C389" s="222"/>
      <c r="D389" s="169"/>
      <c r="E389" s="169"/>
      <c r="F389" s="169"/>
      <c r="G389" s="202"/>
      <c r="H389" s="217"/>
      <c r="I389" s="212"/>
      <c r="J389" s="206"/>
      <c r="K389" s="212"/>
      <c r="L389" s="206"/>
      <c r="M389" s="212"/>
      <c r="N389" s="206"/>
      <c r="O389" s="170" t="str">
        <f t="shared" si="148"/>
        <v/>
      </c>
      <c r="P389" s="171"/>
      <c r="Q389" s="171"/>
      <c r="R389" s="171"/>
      <c r="S389" s="172" t="str">
        <f t="shared" si="149"/>
        <v/>
      </c>
      <c r="T389" s="172" t="str">
        <f t="shared" si="150"/>
        <v/>
      </c>
      <c r="U389" s="171"/>
      <c r="V389" s="171"/>
      <c r="W389" s="173" t="str">
        <f t="shared" si="151"/>
        <v/>
      </c>
      <c r="X389" s="173" t="str">
        <f t="shared" si="152"/>
        <v/>
      </c>
      <c r="Y389" s="173" t="str">
        <f t="shared" si="153"/>
        <v/>
      </c>
      <c r="Z389" s="171"/>
      <c r="AA389" s="171"/>
      <c r="AB389" s="171"/>
      <c r="AC389" s="172" t="str">
        <f t="shared" si="154"/>
        <v/>
      </c>
      <c r="AD389" s="172" t="str">
        <f t="shared" si="155"/>
        <v/>
      </c>
      <c r="AE389" s="174"/>
      <c r="AF389" s="175" t="str">
        <f t="shared" si="156"/>
        <v/>
      </c>
      <c r="AG389" s="169"/>
      <c r="AH389" s="171"/>
      <c r="AI389" s="171"/>
      <c r="AJ389" s="169"/>
      <c r="AK389" s="176" t="str">
        <f t="shared" si="157"/>
        <v/>
      </c>
      <c r="AL389" s="176" t="str">
        <f t="shared" si="158"/>
        <v/>
      </c>
      <c r="AM389" s="176" t="str">
        <f t="shared" si="159"/>
        <v/>
      </c>
      <c r="AN389" s="359" t="str">
        <f>IF(Overview!$K$17='Internal Calcs'!$P$22,IF(AK389="","",AK389),IF(Overview!$K$17='Internal Calcs'!$P$23,IF(AK389="","",AK389),IF(ISNUMBER(A389),(IF(F389="Short",G389-H389,H389-G389)*AZ389-AX389),"")))</f>
        <v/>
      </c>
      <c r="AO389" s="401" t="str">
        <f>IF(Overview!$K$17='Internal Calcs'!$P$22,IF(AL389="","",AL389),IF(Overview!$K$17='Internal Calcs'!$P$23,IF(AL389="","",AL389),IF(ISNUMBER(A389),IF(AL389="",(IF(F389="Short",G389-H389,H389-G389)*AZ389-AX389),(IF(F389="Short",G389-J389,J389-G389)*AZ389-AX389)),"")))</f>
        <v/>
      </c>
      <c r="AP389" s="359" t="str">
        <f>IF(Overview!$K$17='Internal Calcs'!$P$22,"",IF(Overview!$K$17='Internal Calcs'!$P$23,IF(AM389="","",AM389),IF(ISNUMBER(A389),IF(AM389="",(IF(F389="Short",G389-H389,H389-G389)*AZ389-AX389),(IF(F389="Short",G389-L389,L389-G389)*AZ389-AX389)),"")))</f>
        <v/>
      </c>
      <c r="AQ389" s="176" t="str">
        <f t="shared" si="160"/>
        <v/>
      </c>
      <c r="AR389" s="176" t="str">
        <f t="shared" si="161"/>
        <v/>
      </c>
      <c r="AS389" s="176" t="str">
        <f t="shared" si="162"/>
        <v/>
      </c>
      <c r="AT389" s="176" t="str">
        <f>IF(ISNUMBER(A389),MAX($AS$2:AS389)-AS389,"")</f>
        <v/>
      </c>
      <c r="AU389" s="177" t="str">
        <f t="shared" si="163"/>
        <v/>
      </c>
      <c r="AV389" s="178" t="str">
        <f t="shared" si="164"/>
        <v/>
      </c>
      <c r="AW389" s="178" t="str">
        <f t="shared" si="165"/>
        <v/>
      </c>
      <c r="AX389" s="179" t="str">
        <f ca="1">IF(ISNUMBER($A389),INDIRECT(CONCATENATE("'Instrument List'!B",(MATCH(E389,'Instrument List'!A:A,0))-0)),"")</f>
        <v/>
      </c>
      <c r="AY389" s="179" t="str">
        <f ca="1">IF(ISNUMBER($A389),INDIRECT(CONCATENATE("'Instrument List'!D",(MATCH(E389,'Instrument List'!A:A,0))-0)),"")</f>
        <v/>
      </c>
      <c r="AZ389" s="179" t="str">
        <f ca="1">IF(ISNUMBER($A389),INDIRECT(CONCATENATE("'Instrument List'!C",(MATCH(E389,'Instrument List'!A:A,0))-0)),"")</f>
        <v/>
      </c>
      <c r="BA389" s="180" t="str">
        <f ca="1">IF(ISNUMBER(A389),INDIRECT(CONCATENATE("'Instrument List'!E",(MATCH(E389,'Instrument List'!A:A,0))-0)),"")</f>
        <v/>
      </c>
      <c r="BB389" s="181" t="str">
        <f t="shared" si="166"/>
        <v/>
      </c>
      <c r="BC389" s="181" t="str">
        <f t="shared" si="167"/>
        <v/>
      </c>
      <c r="BD389" s="181" t="str">
        <f ca="1">IF(ISNUMBER(A389),INDIRECT(CONCATENATE("'Instrument List'!F",(MATCH(E389,'Instrument List'!A:A,0))-0)),"")</f>
        <v/>
      </c>
    </row>
    <row r="390" spans="1:56">
      <c r="A390" s="223" t="str">
        <f t="shared" si="147"/>
        <v/>
      </c>
      <c r="B390" s="224"/>
      <c r="C390" s="225"/>
      <c r="D390" s="182"/>
      <c r="E390" s="182"/>
      <c r="F390" s="182"/>
      <c r="G390" s="203"/>
      <c r="H390" s="218"/>
      <c r="I390" s="213"/>
      <c r="J390" s="207"/>
      <c r="K390" s="213"/>
      <c r="L390" s="207"/>
      <c r="M390" s="213"/>
      <c r="N390" s="207"/>
      <c r="O390" s="183" t="str">
        <f t="shared" si="148"/>
        <v/>
      </c>
      <c r="P390" s="184"/>
      <c r="Q390" s="184"/>
      <c r="R390" s="275"/>
      <c r="S390" s="185" t="str">
        <f t="shared" si="149"/>
        <v/>
      </c>
      <c r="T390" s="185" t="str">
        <f t="shared" si="150"/>
        <v/>
      </c>
      <c r="U390" s="275"/>
      <c r="V390" s="275"/>
      <c r="W390" s="276" t="str">
        <f t="shared" si="151"/>
        <v/>
      </c>
      <c r="X390" s="276" t="str">
        <f t="shared" si="152"/>
        <v/>
      </c>
      <c r="Y390" s="276" t="str">
        <f t="shared" si="153"/>
        <v/>
      </c>
      <c r="Z390" s="275"/>
      <c r="AA390" s="184"/>
      <c r="AB390" s="184"/>
      <c r="AC390" s="185" t="str">
        <f t="shared" si="154"/>
        <v/>
      </c>
      <c r="AD390" s="185" t="str">
        <f t="shared" si="155"/>
        <v/>
      </c>
      <c r="AE390" s="186"/>
      <c r="AF390" s="187" t="str">
        <f t="shared" si="156"/>
        <v/>
      </c>
      <c r="AG390" s="182"/>
      <c r="AH390" s="184"/>
      <c r="AI390" s="184"/>
      <c r="AJ390" s="182"/>
      <c r="AK390" s="188" t="str">
        <f t="shared" si="157"/>
        <v/>
      </c>
      <c r="AL390" s="188" t="str">
        <f t="shared" si="158"/>
        <v/>
      </c>
      <c r="AM390" s="188" t="str">
        <f t="shared" si="159"/>
        <v/>
      </c>
      <c r="AN390" s="359" t="str">
        <f>IF(Overview!$K$17='Internal Calcs'!$P$22,IF(AK390="","",AK390),IF(Overview!$K$17='Internal Calcs'!$P$23,IF(AK390="","",AK390),IF(ISNUMBER(A390),(IF(F390="Short",G390-H390,H390-G390)*AZ390-AX390),"")))</f>
        <v/>
      </c>
      <c r="AO390" s="401" t="str">
        <f>IF(Overview!$K$17='Internal Calcs'!$P$22,IF(AL390="","",AL390),IF(Overview!$K$17='Internal Calcs'!$P$23,IF(AL390="","",AL390),IF(ISNUMBER(A390),IF(AL390="",(IF(F390="Short",G390-H390,H390-G390)*AZ390-AX390),(IF(F390="Short",G390-J390,J390-G390)*AZ390-AX390)),"")))</f>
        <v/>
      </c>
      <c r="AP390" s="359" t="str">
        <f>IF(Overview!$K$17='Internal Calcs'!$P$22,"",IF(Overview!$K$17='Internal Calcs'!$P$23,IF(AM390="","",AM390),IF(ISNUMBER(A390),IF(AM390="",(IF(F390="Short",G390-H390,H390-G390)*AZ390-AX390),(IF(F390="Short",G390-L390,L390-G390)*AZ390-AX390)),"")))</f>
        <v/>
      </c>
      <c r="AQ390" s="188" t="str">
        <f t="shared" si="160"/>
        <v/>
      </c>
      <c r="AR390" s="188" t="str">
        <f t="shared" si="161"/>
        <v/>
      </c>
      <c r="AS390" s="188" t="str">
        <f t="shared" si="162"/>
        <v/>
      </c>
      <c r="AT390" s="188" t="str">
        <f>IF(ISNUMBER(A390),MAX($AS$2:AS390)-AS390,"")</f>
        <v/>
      </c>
      <c r="AU390" s="189" t="str">
        <f t="shared" si="163"/>
        <v/>
      </c>
      <c r="AV390" s="190" t="str">
        <f t="shared" si="164"/>
        <v/>
      </c>
      <c r="AW390" s="190" t="str">
        <f t="shared" si="165"/>
        <v/>
      </c>
      <c r="AX390" s="191" t="str">
        <f ca="1">IF(ISNUMBER($A390),INDIRECT(CONCATENATE("'Instrument List'!B",(MATCH(E390,'Instrument List'!A:A,0))-0)),"")</f>
        <v/>
      </c>
      <c r="AY390" s="191" t="str">
        <f ca="1">IF(ISNUMBER($A390),INDIRECT(CONCATENATE("'Instrument List'!D",(MATCH(E390,'Instrument List'!A:A,0))-0)),"")</f>
        <v/>
      </c>
      <c r="AZ390" s="191" t="str">
        <f ca="1">IF(ISNUMBER($A390),INDIRECT(CONCATENATE("'Instrument List'!C",(MATCH(E390,'Instrument List'!A:A,0))-0)),"")</f>
        <v/>
      </c>
      <c r="BA390" s="192" t="str">
        <f ca="1">IF(ISNUMBER(A390),INDIRECT(CONCATENATE("'Instrument List'!E",(MATCH(E390,'Instrument List'!A:A,0))-0)),"")</f>
        <v/>
      </c>
      <c r="BB390" s="193" t="str">
        <f t="shared" si="166"/>
        <v/>
      </c>
      <c r="BC390" s="193" t="str">
        <f t="shared" si="167"/>
        <v/>
      </c>
      <c r="BD390" s="193" t="str">
        <f ca="1">IF(ISNUMBER(A390),INDIRECT(CONCATENATE("'Instrument List'!F",(MATCH(E390,'Instrument List'!A:A,0))-0)),"")</f>
        <v/>
      </c>
    </row>
    <row r="391" spans="1:56">
      <c r="A391" s="220" t="str">
        <f t="shared" si="147"/>
        <v/>
      </c>
      <c r="B391" s="221"/>
      <c r="C391" s="222"/>
      <c r="D391" s="169"/>
      <c r="E391" s="169"/>
      <c r="F391" s="169"/>
      <c r="G391" s="202"/>
      <c r="H391" s="217"/>
      <c r="I391" s="212"/>
      <c r="J391" s="206"/>
      <c r="K391" s="212"/>
      <c r="L391" s="206"/>
      <c r="M391" s="212"/>
      <c r="N391" s="206"/>
      <c r="O391" s="170" t="str">
        <f t="shared" si="148"/>
        <v/>
      </c>
      <c r="P391" s="171"/>
      <c r="Q391" s="171"/>
      <c r="R391" s="171"/>
      <c r="S391" s="172" t="str">
        <f t="shared" si="149"/>
        <v/>
      </c>
      <c r="T391" s="172" t="str">
        <f t="shared" si="150"/>
        <v/>
      </c>
      <c r="U391" s="171"/>
      <c r="V391" s="171"/>
      <c r="W391" s="173" t="str">
        <f t="shared" si="151"/>
        <v/>
      </c>
      <c r="X391" s="173" t="str">
        <f t="shared" si="152"/>
        <v/>
      </c>
      <c r="Y391" s="173" t="str">
        <f t="shared" si="153"/>
        <v/>
      </c>
      <c r="Z391" s="171"/>
      <c r="AA391" s="171"/>
      <c r="AB391" s="171"/>
      <c r="AC391" s="172" t="str">
        <f t="shared" si="154"/>
        <v/>
      </c>
      <c r="AD391" s="172" t="str">
        <f t="shared" si="155"/>
        <v/>
      </c>
      <c r="AE391" s="174"/>
      <c r="AF391" s="175" t="str">
        <f t="shared" si="156"/>
        <v/>
      </c>
      <c r="AG391" s="169"/>
      <c r="AH391" s="171"/>
      <c r="AI391" s="171"/>
      <c r="AJ391" s="169"/>
      <c r="AK391" s="176" t="str">
        <f t="shared" si="157"/>
        <v/>
      </c>
      <c r="AL391" s="176" t="str">
        <f t="shared" si="158"/>
        <v/>
      </c>
      <c r="AM391" s="176" t="str">
        <f t="shared" si="159"/>
        <v/>
      </c>
      <c r="AN391" s="359" t="str">
        <f>IF(Overview!$K$17='Internal Calcs'!$P$22,IF(AK391="","",AK391),IF(Overview!$K$17='Internal Calcs'!$P$23,IF(AK391="","",AK391),IF(ISNUMBER(A391),(IF(F391="Short",G391-H391,H391-G391)*AZ391-AX391),"")))</f>
        <v/>
      </c>
      <c r="AO391" s="401" t="str">
        <f>IF(Overview!$K$17='Internal Calcs'!$P$22,IF(AL391="","",AL391),IF(Overview!$K$17='Internal Calcs'!$P$23,IF(AL391="","",AL391),IF(ISNUMBER(A391),IF(AL391="",(IF(F391="Short",G391-H391,H391-G391)*AZ391-AX391),(IF(F391="Short",G391-J391,J391-G391)*AZ391-AX391)),"")))</f>
        <v/>
      </c>
      <c r="AP391" s="359" t="str">
        <f>IF(Overview!$K$17='Internal Calcs'!$P$22,"",IF(Overview!$K$17='Internal Calcs'!$P$23,IF(AM391="","",AM391),IF(ISNUMBER(A391),IF(AM391="",(IF(F391="Short",G391-H391,H391-G391)*AZ391-AX391),(IF(F391="Short",G391-L391,L391-G391)*AZ391-AX391)),"")))</f>
        <v/>
      </c>
      <c r="AQ391" s="176" t="str">
        <f t="shared" si="160"/>
        <v/>
      </c>
      <c r="AR391" s="176" t="str">
        <f t="shared" si="161"/>
        <v/>
      </c>
      <c r="AS391" s="176" t="str">
        <f t="shared" si="162"/>
        <v/>
      </c>
      <c r="AT391" s="176" t="str">
        <f>IF(ISNUMBER(A391),MAX($AS$2:AS391)-AS391,"")</f>
        <v/>
      </c>
      <c r="AU391" s="177" t="str">
        <f t="shared" si="163"/>
        <v/>
      </c>
      <c r="AV391" s="178" t="str">
        <f t="shared" si="164"/>
        <v/>
      </c>
      <c r="AW391" s="178" t="str">
        <f t="shared" si="165"/>
        <v/>
      </c>
      <c r="AX391" s="179" t="str">
        <f ca="1">IF(ISNUMBER($A391),INDIRECT(CONCATENATE("'Instrument List'!B",(MATCH(E391,'Instrument List'!A:A,0))-0)),"")</f>
        <v/>
      </c>
      <c r="AY391" s="179" t="str">
        <f ca="1">IF(ISNUMBER($A391),INDIRECT(CONCATENATE("'Instrument List'!D",(MATCH(E391,'Instrument List'!A:A,0))-0)),"")</f>
        <v/>
      </c>
      <c r="AZ391" s="179" t="str">
        <f ca="1">IF(ISNUMBER($A391),INDIRECT(CONCATENATE("'Instrument List'!C",(MATCH(E391,'Instrument List'!A:A,0))-0)),"")</f>
        <v/>
      </c>
      <c r="BA391" s="180" t="str">
        <f ca="1">IF(ISNUMBER(A391),INDIRECT(CONCATENATE("'Instrument List'!E",(MATCH(E391,'Instrument List'!A:A,0))-0)),"")</f>
        <v/>
      </c>
      <c r="BB391" s="181" t="str">
        <f t="shared" si="166"/>
        <v/>
      </c>
      <c r="BC391" s="181" t="str">
        <f t="shared" si="167"/>
        <v/>
      </c>
      <c r="BD391" s="181" t="str">
        <f ca="1">IF(ISNUMBER(A391),INDIRECT(CONCATENATE("'Instrument List'!F",(MATCH(E391,'Instrument List'!A:A,0))-0)),"")</f>
        <v/>
      </c>
    </row>
    <row r="392" spans="1:56">
      <c r="A392" s="223" t="str">
        <f t="shared" si="147"/>
        <v/>
      </c>
      <c r="B392" s="224"/>
      <c r="C392" s="225"/>
      <c r="D392" s="182"/>
      <c r="E392" s="182"/>
      <c r="F392" s="182"/>
      <c r="G392" s="203"/>
      <c r="H392" s="218"/>
      <c r="I392" s="213"/>
      <c r="J392" s="207"/>
      <c r="K392" s="213"/>
      <c r="L392" s="207"/>
      <c r="M392" s="213"/>
      <c r="N392" s="207"/>
      <c r="O392" s="183" t="str">
        <f t="shared" si="148"/>
        <v/>
      </c>
      <c r="P392" s="184"/>
      <c r="Q392" s="184"/>
      <c r="R392" s="275"/>
      <c r="S392" s="185" t="str">
        <f t="shared" si="149"/>
        <v/>
      </c>
      <c r="T392" s="185" t="str">
        <f t="shared" si="150"/>
        <v/>
      </c>
      <c r="U392" s="275"/>
      <c r="V392" s="275"/>
      <c r="W392" s="276" t="str">
        <f t="shared" si="151"/>
        <v/>
      </c>
      <c r="X392" s="276" t="str">
        <f t="shared" si="152"/>
        <v/>
      </c>
      <c r="Y392" s="276" t="str">
        <f t="shared" si="153"/>
        <v/>
      </c>
      <c r="Z392" s="275"/>
      <c r="AA392" s="184"/>
      <c r="AB392" s="184"/>
      <c r="AC392" s="185" t="str">
        <f t="shared" si="154"/>
        <v/>
      </c>
      <c r="AD392" s="185" t="str">
        <f t="shared" si="155"/>
        <v/>
      </c>
      <c r="AE392" s="186"/>
      <c r="AF392" s="187" t="str">
        <f t="shared" si="156"/>
        <v/>
      </c>
      <c r="AG392" s="182"/>
      <c r="AH392" s="184"/>
      <c r="AI392" s="184"/>
      <c r="AJ392" s="182"/>
      <c r="AK392" s="188" t="str">
        <f t="shared" si="157"/>
        <v/>
      </c>
      <c r="AL392" s="188" t="str">
        <f t="shared" si="158"/>
        <v/>
      </c>
      <c r="AM392" s="188" t="str">
        <f t="shared" si="159"/>
        <v/>
      </c>
      <c r="AN392" s="359" t="str">
        <f>IF(Overview!$K$17='Internal Calcs'!$P$22,IF(AK392="","",AK392),IF(Overview!$K$17='Internal Calcs'!$P$23,IF(AK392="","",AK392),IF(ISNUMBER(A392),(IF(F392="Short",G392-H392,H392-G392)*AZ392-AX392),"")))</f>
        <v/>
      </c>
      <c r="AO392" s="401" t="str">
        <f>IF(Overview!$K$17='Internal Calcs'!$P$22,IF(AL392="","",AL392),IF(Overview!$K$17='Internal Calcs'!$P$23,IF(AL392="","",AL392),IF(ISNUMBER(A392),IF(AL392="",(IF(F392="Short",G392-H392,H392-G392)*AZ392-AX392),(IF(F392="Short",G392-J392,J392-G392)*AZ392-AX392)),"")))</f>
        <v/>
      </c>
      <c r="AP392" s="359" t="str">
        <f>IF(Overview!$K$17='Internal Calcs'!$P$22,"",IF(Overview!$K$17='Internal Calcs'!$P$23,IF(AM392="","",AM392),IF(ISNUMBER(A392),IF(AM392="",(IF(F392="Short",G392-H392,H392-G392)*AZ392-AX392),(IF(F392="Short",G392-L392,L392-G392)*AZ392-AX392)),"")))</f>
        <v/>
      </c>
      <c r="AQ392" s="188" t="str">
        <f t="shared" si="160"/>
        <v/>
      </c>
      <c r="AR392" s="188" t="str">
        <f t="shared" si="161"/>
        <v/>
      </c>
      <c r="AS392" s="188" t="str">
        <f t="shared" si="162"/>
        <v/>
      </c>
      <c r="AT392" s="188" t="str">
        <f>IF(ISNUMBER(A392),MAX($AS$2:AS392)-AS392,"")</f>
        <v/>
      </c>
      <c r="AU392" s="189" t="str">
        <f t="shared" si="163"/>
        <v/>
      </c>
      <c r="AV392" s="190" t="str">
        <f t="shared" si="164"/>
        <v/>
      </c>
      <c r="AW392" s="190" t="str">
        <f t="shared" si="165"/>
        <v/>
      </c>
      <c r="AX392" s="191" t="str">
        <f ca="1">IF(ISNUMBER($A392),INDIRECT(CONCATENATE("'Instrument List'!B",(MATCH(E392,'Instrument List'!A:A,0))-0)),"")</f>
        <v/>
      </c>
      <c r="AY392" s="191" t="str">
        <f ca="1">IF(ISNUMBER($A392),INDIRECT(CONCATENATE("'Instrument List'!D",(MATCH(E392,'Instrument List'!A:A,0))-0)),"")</f>
        <v/>
      </c>
      <c r="AZ392" s="191" t="str">
        <f ca="1">IF(ISNUMBER($A392),INDIRECT(CONCATENATE("'Instrument List'!C",(MATCH(E392,'Instrument List'!A:A,0))-0)),"")</f>
        <v/>
      </c>
      <c r="BA392" s="192" t="str">
        <f ca="1">IF(ISNUMBER(A392),INDIRECT(CONCATENATE("'Instrument List'!E",(MATCH(E392,'Instrument List'!A:A,0))-0)),"")</f>
        <v/>
      </c>
      <c r="BB392" s="193" t="str">
        <f t="shared" si="166"/>
        <v/>
      </c>
      <c r="BC392" s="193" t="str">
        <f t="shared" si="167"/>
        <v/>
      </c>
      <c r="BD392" s="193" t="str">
        <f ca="1">IF(ISNUMBER(A392),INDIRECT(CONCATENATE("'Instrument List'!F",(MATCH(E392,'Instrument List'!A:A,0))-0)),"")</f>
        <v/>
      </c>
    </row>
    <row r="393" spans="1:56">
      <c r="A393" s="220" t="str">
        <f t="shared" si="147"/>
        <v/>
      </c>
      <c r="B393" s="221"/>
      <c r="C393" s="222"/>
      <c r="D393" s="169"/>
      <c r="E393" s="169"/>
      <c r="F393" s="169"/>
      <c r="G393" s="202"/>
      <c r="H393" s="217"/>
      <c r="I393" s="212"/>
      <c r="J393" s="206"/>
      <c r="K393" s="212"/>
      <c r="L393" s="206"/>
      <c r="M393" s="212"/>
      <c r="N393" s="206"/>
      <c r="O393" s="170" t="str">
        <f t="shared" si="148"/>
        <v/>
      </c>
      <c r="P393" s="171"/>
      <c r="Q393" s="171"/>
      <c r="R393" s="171"/>
      <c r="S393" s="172" t="str">
        <f t="shared" si="149"/>
        <v/>
      </c>
      <c r="T393" s="172" t="str">
        <f t="shared" si="150"/>
        <v/>
      </c>
      <c r="U393" s="171"/>
      <c r="V393" s="171"/>
      <c r="W393" s="173" t="str">
        <f t="shared" si="151"/>
        <v/>
      </c>
      <c r="X393" s="173" t="str">
        <f t="shared" si="152"/>
        <v/>
      </c>
      <c r="Y393" s="173" t="str">
        <f t="shared" si="153"/>
        <v/>
      </c>
      <c r="Z393" s="171"/>
      <c r="AA393" s="171"/>
      <c r="AB393" s="171"/>
      <c r="AC393" s="172" t="str">
        <f t="shared" si="154"/>
        <v/>
      </c>
      <c r="AD393" s="172" t="str">
        <f t="shared" si="155"/>
        <v/>
      </c>
      <c r="AE393" s="174"/>
      <c r="AF393" s="175" t="str">
        <f t="shared" si="156"/>
        <v/>
      </c>
      <c r="AG393" s="169"/>
      <c r="AH393" s="171"/>
      <c r="AI393" s="171"/>
      <c r="AJ393" s="169"/>
      <c r="AK393" s="176" t="str">
        <f t="shared" si="157"/>
        <v/>
      </c>
      <c r="AL393" s="176" t="str">
        <f t="shared" si="158"/>
        <v/>
      </c>
      <c r="AM393" s="176" t="str">
        <f t="shared" si="159"/>
        <v/>
      </c>
      <c r="AN393" s="359" t="str">
        <f>IF(Overview!$K$17='Internal Calcs'!$P$22,IF(AK393="","",AK393),IF(Overview!$K$17='Internal Calcs'!$P$23,IF(AK393="","",AK393),IF(ISNUMBER(A393),(IF(F393="Short",G393-H393,H393-G393)*AZ393-AX393),"")))</f>
        <v/>
      </c>
      <c r="AO393" s="401" t="str">
        <f>IF(Overview!$K$17='Internal Calcs'!$P$22,IF(AL393="","",AL393),IF(Overview!$K$17='Internal Calcs'!$P$23,IF(AL393="","",AL393),IF(ISNUMBER(A393),IF(AL393="",(IF(F393="Short",G393-H393,H393-G393)*AZ393-AX393),(IF(F393="Short",G393-J393,J393-G393)*AZ393-AX393)),"")))</f>
        <v/>
      </c>
      <c r="AP393" s="359" t="str">
        <f>IF(Overview!$K$17='Internal Calcs'!$P$22,"",IF(Overview!$K$17='Internal Calcs'!$P$23,IF(AM393="","",AM393),IF(ISNUMBER(A393),IF(AM393="",(IF(F393="Short",G393-H393,H393-G393)*AZ393-AX393),(IF(F393="Short",G393-L393,L393-G393)*AZ393-AX393)),"")))</f>
        <v/>
      </c>
      <c r="AQ393" s="176" t="str">
        <f t="shared" si="160"/>
        <v/>
      </c>
      <c r="AR393" s="176" t="str">
        <f t="shared" si="161"/>
        <v/>
      </c>
      <c r="AS393" s="176" t="str">
        <f t="shared" si="162"/>
        <v/>
      </c>
      <c r="AT393" s="176" t="str">
        <f>IF(ISNUMBER(A393),MAX($AS$2:AS393)-AS393,"")</f>
        <v/>
      </c>
      <c r="AU393" s="177" t="str">
        <f t="shared" si="163"/>
        <v/>
      </c>
      <c r="AV393" s="178" t="str">
        <f t="shared" si="164"/>
        <v/>
      </c>
      <c r="AW393" s="178" t="str">
        <f t="shared" si="165"/>
        <v/>
      </c>
      <c r="AX393" s="179" t="str">
        <f ca="1">IF(ISNUMBER($A393),INDIRECT(CONCATENATE("'Instrument List'!B",(MATCH(E393,'Instrument List'!A:A,0))-0)),"")</f>
        <v/>
      </c>
      <c r="AY393" s="179" t="str">
        <f ca="1">IF(ISNUMBER($A393),INDIRECT(CONCATENATE("'Instrument List'!D",(MATCH(E393,'Instrument List'!A:A,0))-0)),"")</f>
        <v/>
      </c>
      <c r="AZ393" s="179" t="str">
        <f ca="1">IF(ISNUMBER($A393),INDIRECT(CONCATENATE("'Instrument List'!C",(MATCH(E393,'Instrument List'!A:A,0))-0)),"")</f>
        <v/>
      </c>
      <c r="BA393" s="180" t="str">
        <f ca="1">IF(ISNUMBER(A393),INDIRECT(CONCATENATE("'Instrument List'!E",(MATCH(E393,'Instrument List'!A:A,0))-0)),"")</f>
        <v/>
      </c>
      <c r="BB393" s="181" t="str">
        <f t="shared" si="166"/>
        <v/>
      </c>
      <c r="BC393" s="181" t="str">
        <f t="shared" si="167"/>
        <v/>
      </c>
      <c r="BD393" s="181" t="str">
        <f ca="1">IF(ISNUMBER(A393),INDIRECT(CONCATENATE("'Instrument List'!F",(MATCH(E393,'Instrument List'!A:A,0))-0)),"")</f>
        <v/>
      </c>
    </row>
    <row r="394" spans="1:56">
      <c r="A394" s="223" t="str">
        <f t="shared" si="147"/>
        <v/>
      </c>
      <c r="B394" s="224"/>
      <c r="C394" s="225"/>
      <c r="D394" s="182"/>
      <c r="E394" s="182"/>
      <c r="F394" s="182"/>
      <c r="G394" s="203"/>
      <c r="H394" s="218"/>
      <c r="I394" s="213"/>
      <c r="J394" s="207"/>
      <c r="K394" s="213"/>
      <c r="L394" s="207"/>
      <c r="M394" s="213"/>
      <c r="N394" s="207"/>
      <c r="O394" s="183" t="str">
        <f t="shared" si="148"/>
        <v/>
      </c>
      <c r="P394" s="184"/>
      <c r="Q394" s="184"/>
      <c r="R394" s="275"/>
      <c r="S394" s="185" t="str">
        <f t="shared" si="149"/>
        <v/>
      </c>
      <c r="T394" s="185" t="str">
        <f t="shared" si="150"/>
        <v/>
      </c>
      <c r="U394" s="275"/>
      <c r="V394" s="275"/>
      <c r="W394" s="276" t="str">
        <f t="shared" si="151"/>
        <v/>
      </c>
      <c r="X394" s="276" t="str">
        <f t="shared" si="152"/>
        <v/>
      </c>
      <c r="Y394" s="276" t="str">
        <f t="shared" si="153"/>
        <v/>
      </c>
      <c r="Z394" s="275"/>
      <c r="AA394" s="184"/>
      <c r="AB394" s="184"/>
      <c r="AC394" s="185" t="str">
        <f t="shared" si="154"/>
        <v/>
      </c>
      <c r="AD394" s="185" t="str">
        <f t="shared" si="155"/>
        <v/>
      </c>
      <c r="AE394" s="186"/>
      <c r="AF394" s="187" t="str">
        <f t="shared" si="156"/>
        <v/>
      </c>
      <c r="AG394" s="182"/>
      <c r="AH394" s="184"/>
      <c r="AI394" s="184"/>
      <c r="AJ394" s="182"/>
      <c r="AK394" s="188" t="str">
        <f t="shared" si="157"/>
        <v/>
      </c>
      <c r="AL394" s="188" t="str">
        <f t="shared" si="158"/>
        <v/>
      </c>
      <c r="AM394" s="188" t="str">
        <f t="shared" si="159"/>
        <v/>
      </c>
      <c r="AN394" s="359" t="str">
        <f>IF(Overview!$K$17='Internal Calcs'!$P$22,IF(AK394="","",AK394),IF(Overview!$K$17='Internal Calcs'!$P$23,IF(AK394="","",AK394),IF(ISNUMBER(A394),(IF(F394="Short",G394-H394,H394-G394)*AZ394-AX394),"")))</f>
        <v/>
      </c>
      <c r="AO394" s="401" t="str">
        <f>IF(Overview!$K$17='Internal Calcs'!$P$22,IF(AL394="","",AL394),IF(Overview!$K$17='Internal Calcs'!$P$23,IF(AL394="","",AL394),IF(ISNUMBER(A394),IF(AL394="",(IF(F394="Short",G394-H394,H394-G394)*AZ394-AX394),(IF(F394="Short",G394-J394,J394-G394)*AZ394-AX394)),"")))</f>
        <v/>
      </c>
      <c r="AP394" s="359" t="str">
        <f>IF(Overview!$K$17='Internal Calcs'!$P$22,"",IF(Overview!$K$17='Internal Calcs'!$P$23,IF(AM394="","",AM394),IF(ISNUMBER(A394),IF(AM394="",(IF(F394="Short",G394-H394,H394-G394)*AZ394-AX394),(IF(F394="Short",G394-L394,L394-G394)*AZ394-AX394)),"")))</f>
        <v/>
      </c>
      <c r="AQ394" s="188" t="str">
        <f t="shared" si="160"/>
        <v/>
      </c>
      <c r="AR394" s="188" t="str">
        <f t="shared" si="161"/>
        <v/>
      </c>
      <c r="AS394" s="188" t="str">
        <f t="shared" si="162"/>
        <v/>
      </c>
      <c r="AT394" s="188" t="str">
        <f>IF(ISNUMBER(A394),MAX($AS$2:AS394)-AS394,"")</f>
        <v/>
      </c>
      <c r="AU394" s="189" t="str">
        <f t="shared" si="163"/>
        <v/>
      </c>
      <c r="AV394" s="190" t="str">
        <f t="shared" si="164"/>
        <v/>
      </c>
      <c r="AW394" s="190" t="str">
        <f t="shared" si="165"/>
        <v/>
      </c>
      <c r="AX394" s="191" t="str">
        <f ca="1">IF(ISNUMBER($A394),INDIRECT(CONCATENATE("'Instrument List'!B",(MATCH(E394,'Instrument List'!A:A,0))-0)),"")</f>
        <v/>
      </c>
      <c r="AY394" s="191" t="str">
        <f ca="1">IF(ISNUMBER($A394),INDIRECT(CONCATENATE("'Instrument List'!D",(MATCH(E394,'Instrument List'!A:A,0))-0)),"")</f>
        <v/>
      </c>
      <c r="AZ394" s="191" t="str">
        <f ca="1">IF(ISNUMBER($A394),INDIRECT(CONCATENATE("'Instrument List'!C",(MATCH(E394,'Instrument List'!A:A,0))-0)),"")</f>
        <v/>
      </c>
      <c r="BA394" s="192" t="str">
        <f ca="1">IF(ISNUMBER(A394),INDIRECT(CONCATENATE("'Instrument List'!E",(MATCH(E394,'Instrument List'!A:A,0))-0)),"")</f>
        <v/>
      </c>
      <c r="BB394" s="193" t="str">
        <f t="shared" si="166"/>
        <v/>
      </c>
      <c r="BC394" s="193" t="str">
        <f t="shared" si="167"/>
        <v/>
      </c>
      <c r="BD394" s="193" t="str">
        <f ca="1">IF(ISNUMBER(A394),INDIRECT(CONCATENATE("'Instrument List'!F",(MATCH(E394,'Instrument List'!A:A,0))-0)),"")</f>
        <v/>
      </c>
    </row>
    <row r="395" spans="1:56">
      <c r="A395" s="220" t="str">
        <f t="shared" ref="A395:A458" si="168">IF(B395&gt;0,A394+1,"")</f>
        <v/>
      </c>
      <c r="B395" s="221"/>
      <c r="C395" s="222"/>
      <c r="D395" s="169"/>
      <c r="E395" s="169"/>
      <c r="F395" s="169"/>
      <c r="G395" s="202"/>
      <c r="H395" s="217"/>
      <c r="I395" s="212"/>
      <c r="J395" s="206"/>
      <c r="K395" s="212"/>
      <c r="L395" s="206"/>
      <c r="M395" s="212"/>
      <c r="N395" s="206"/>
      <c r="O395" s="170" t="str">
        <f t="shared" ref="O395:O458" si="169">IF(ISNUMBER(A395),IF(N395&gt;G395,1,-1),"")</f>
        <v/>
      </c>
      <c r="P395" s="171"/>
      <c r="Q395" s="171"/>
      <c r="R395" s="171"/>
      <c r="S395" s="172" t="str">
        <f t="shared" ref="S395:S458" si="170">IF(ISNUMBER(A395),IF(Q395="",P395,Q395),"")</f>
        <v/>
      </c>
      <c r="T395" s="172" t="str">
        <f t="shared" ref="T395:T458" si="171">IF(ISNUMBER(A395),IF(R395="",P395,R395),"")</f>
        <v/>
      </c>
      <c r="U395" s="171"/>
      <c r="V395" s="171"/>
      <c r="W395" s="173" t="str">
        <f t="shared" ref="W395:W458" si="172">IF(ISNUMBER(U395),IF(IF(F395="Short",G395-H395,H395-G395)*(AZ395/AY395)/U395&gt;0,IF(F395="Short",G395-H395,H395-G395)*(AZ395/AY395)/U395,0),"")</f>
        <v/>
      </c>
      <c r="X395" s="173" t="str">
        <f t="shared" ref="X395:X458" si="173">IF(ISNUMBER(U395),IF(ISNUMBER(J395),IF(IF(F395="Short",G395-J395,J395-G395)*(AZ395/AY395)/U395&gt;0,IF(F395="Short",G395-J395,J395-G395)*(AZ395/AY395)/U395,0),""),"")</f>
        <v/>
      </c>
      <c r="Y395" s="173" t="str">
        <f t="shared" ref="Y395:Y458" si="174">IF(ISNUMBER(L395),IF(ISNUMBER(L395),IF(IF(F395="Short",G395-L395,L395-G395)*(AZ395/AY395)/U395&gt;0,IF(F395="Short",G395-L395,L395-G395)*(AZ395/AY395)/U395,0),""),"")</f>
        <v/>
      </c>
      <c r="Z395" s="171"/>
      <c r="AA395" s="171"/>
      <c r="AB395" s="171"/>
      <c r="AC395" s="172" t="str">
        <f t="shared" ref="AC395:AC458" si="175">IF(ISNUMBER(A395),IF(AA395="",Z395,AA395),"")</f>
        <v/>
      </c>
      <c r="AD395" s="172" t="str">
        <f t="shared" ref="AD395:AD458" si="176">IF(ISNUMBER(A395),IF(AB395="",IF(AA395="",Z395,AA395),AB395),"")</f>
        <v/>
      </c>
      <c r="AE395" s="174"/>
      <c r="AF395" s="175" t="str">
        <f t="shared" ref="AF395:AF458" si="177">IF(ISNUMBER(A395),((AE395*AY395*AV395)+AX395)/AS395,"")</f>
        <v/>
      </c>
      <c r="AG395" s="169"/>
      <c r="AH395" s="171"/>
      <c r="AI395" s="171"/>
      <c r="AJ395" s="169"/>
      <c r="AK395" s="176" t="str">
        <f t="shared" ref="AK395:AK458" si="178">IF(ISNUMBER(A395),(IF(F395="Short",G395-H395,H395-G395)*AZ395-AX395)*I395,"")</f>
        <v/>
      </c>
      <c r="AL395" s="176" t="str">
        <f t="shared" ref="AL395:AL458" si="179">IF(ISNUMBER(J395),(IF(F395="Short",G395-J395,J395-G395)*AZ395-AX395)*K395,"")</f>
        <v/>
      </c>
      <c r="AM395" s="176" t="str">
        <f t="shared" ref="AM395:AM458" si="180">IF(ISNUMBER(L395),(IF(F395="Short",G395-L395,L395-G395)*AZ395-AX395)*M395,"")</f>
        <v/>
      </c>
      <c r="AN395" s="359" t="str">
        <f>IF(Overview!$K$17='Internal Calcs'!$P$22,IF(AK395="","",AK395),IF(Overview!$K$17='Internal Calcs'!$P$23,IF(AK395="","",AK395),IF(ISNUMBER(A395),(IF(F395="Short",G395-H395,H395-G395)*AZ395-AX395),"")))</f>
        <v/>
      </c>
      <c r="AO395" s="401" t="str">
        <f>IF(Overview!$K$17='Internal Calcs'!$P$22,IF(AL395="","",AL395),IF(Overview!$K$17='Internal Calcs'!$P$23,IF(AL395="","",AL395),IF(ISNUMBER(A395),IF(AL395="",(IF(F395="Short",G395-H395,H395-G395)*AZ395-AX395),(IF(F395="Short",G395-J395,J395-G395)*AZ395-AX395)),"")))</f>
        <v/>
      </c>
      <c r="AP395" s="359" t="str">
        <f>IF(Overview!$K$17='Internal Calcs'!$P$22,"",IF(Overview!$K$17='Internal Calcs'!$P$23,IF(AM395="","",AM395),IF(ISNUMBER(A395),IF(AM395="",(IF(F395="Short",G395-H395,H395-G395)*AZ395-AX395),(IF(F395="Short",G395-L395,L395-G395)*AZ395-AX395)),"")))</f>
        <v/>
      </c>
      <c r="AQ395" s="176" t="str">
        <f t="shared" ref="AQ395:AQ458" si="181">IF(ISNUMBER(A395),SUM(AK395:AM395),"")</f>
        <v/>
      </c>
      <c r="AR395" s="176" t="str">
        <f t="shared" ref="AR395:AR458" si="182">IF(ISNUMBER(A395),IF(AQ395&gt;0,"Winning","Losing"),"")</f>
        <v/>
      </c>
      <c r="AS395" s="176" t="str">
        <f t="shared" ref="AS395:AS458" si="183">IF(ISNUMBER(A395),AS394+AQ395,"")</f>
        <v/>
      </c>
      <c r="AT395" s="176" t="str">
        <f>IF(ISNUMBER(A395),MAX($AS$2:AS395)-AS395,"")</f>
        <v/>
      </c>
      <c r="AU395" s="177" t="str">
        <f t="shared" ref="AU395:AU458" si="184">IF(ISNUMBER(A395),AQ395/AS395,"")</f>
        <v/>
      </c>
      <c r="AV395" s="178" t="str">
        <f t="shared" ref="AV395:AV458" si="185">IF(ISNUMBER(A395),I395+K395+M395,"")</f>
        <v/>
      </c>
      <c r="AW395" s="178" t="str">
        <f t="shared" ref="AW395:AW458" si="186">IF(ISNUMBER(A395),ROUNDDOWN(C395/100,0),"")</f>
        <v/>
      </c>
      <c r="AX395" s="179" t="str">
        <f ca="1">IF(ISNUMBER($A395),INDIRECT(CONCATENATE("'Instrument List'!B",(MATCH(E395,'Instrument List'!A:A,0))-0)),"")</f>
        <v/>
      </c>
      <c r="AY395" s="179" t="str">
        <f ca="1">IF(ISNUMBER($A395),INDIRECT(CONCATENATE("'Instrument List'!D",(MATCH(E395,'Instrument List'!A:A,0))-0)),"")</f>
        <v/>
      </c>
      <c r="AZ395" s="179" t="str">
        <f ca="1">IF(ISNUMBER($A395),INDIRECT(CONCATENATE("'Instrument List'!C",(MATCH(E395,'Instrument List'!A:A,0))-0)),"")</f>
        <v/>
      </c>
      <c r="BA395" s="180" t="str">
        <f ca="1">IF(ISNUMBER(A395),INDIRECT(CONCATENATE("'Instrument List'!E",(MATCH(E395,'Instrument List'!A:A,0))-0)),"")</f>
        <v/>
      </c>
      <c r="BB395" s="181" t="str">
        <f t="shared" ref="BB395:BB458" si="187">IF(ISNUMBER(A395),AQ395/AY395,"")</f>
        <v/>
      </c>
      <c r="BC395" s="181" t="str">
        <f t="shared" ref="BC395:BC458" si="188">IF(ISNUMBER(A395),(AQ395/AY395)/(I395+K395+M395),"")</f>
        <v/>
      </c>
      <c r="BD395" s="181" t="str">
        <f ca="1">IF(ISNUMBER(A395),INDIRECT(CONCATENATE("'Instrument List'!F",(MATCH(E395,'Instrument List'!A:A,0))-0)),"")</f>
        <v/>
      </c>
    </row>
    <row r="396" spans="1:56">
      <c r="A396" s="223" t="str">
        <f t="shared" si="168"/>
        <v/>
      </c>
      <c r="B396" s="224"/>
      <c r="C396" s="225"/>
      <c r="D396" s="182"/>
      <c r="E396" s="182"/>
      <c r="F396" s="182"/>
      <c r="G396" s="203"/>
      <c r="H396" s="218"/>
      <c r="I396" s="213"/>
      <c r="J396" s="207"/>
      <c r="K396" s="213"/>
      <c r="L396" s="207"/>
      <c r="M396" s="213"/>
      <c r="N396" s="207"/>
      <c r="O396" s="183" t="str">
        <f t="shared" si="169"/>
        <v/>
      </c>
      <c r="P396" s="184"/>
      <c r="Q396" s="184"/>
      <c r="R396" s="275"/>
      <c r="S396" s="185" t="str">
        <f t="shared" si="170"/>
        <v/>
      </c>
      <c r="T396" s="185" t="str">
        <f t="shared" si="171"/>
        <v/>
      </c>
      <c r="U396" s="275"/>
      <c r="V396" s="275"/>
      <c r="W396" s="276" t="str">
        <f t="shared" si="172"/>
        <v/>
      </c>
      <c r="X396" s="276" t="str">
        <f t="shared" si="173"/>
        <v/>
      </c>
      <c r="Y396" s="276" t="str">
        <f t="shared" si="174"/>
        <v/>
      </c>
      <c r="Z396" s="275"/>
      <c r="AA396" s="184"/>
      <c r="AB396" s="184"/>
      <c r="AC396" s="185" t="str">
        <f t="shared" si="175"/>
        <v/>
      </c>
      <c r="AD396" s="185" t="str">
        <f t="shared" si="176"/>
        <v/>
      </c>
      <c r="AE396" s="186"/>
      <c r="AF396" s="187" t="str">
        <f t="shared" si="177"/>
        <v/>
      </c>
      <c r="AG396" s="182"/>
      <c r="AH396" s="184"/>
      <c r="AI396" s="184"/>
      <c r="AJ396" s="182"/>
      <c r="AK396" s="188" t="str">
        <f t="shared" si="178"/>
        <v/>
      </c>
      <c r="AL396" s="188" t="str">
        <f t="shared" si="179"/>
        <v/>
      </c>
      <c r="AM396" s="188" t="str">
        <f t="shared" si="180"/>
        <v/>
      </c>
      <c r="AN396" s="359" t="str">
        <f>IF(Overview!$K$17='Internal Calcs'!$P$22,IF(AK396="","",AK396),IF(Overview!$K$17='Internal Calcs'!$P$23,IF(AK396="","",AK396),IF(ISNUMBER(A396),(IF(F396="Short",G396-H396,H396-G396)*AZ396-AX396),"")))</f>
        <v/>
      </c>
      <c r="AO396" s="401" t="str">
        <f>IF(Overview!$K$17='Internal Calcs'!$P$22,IF(AL396="","",AL396),IF(Overview!$K$17='Internal Calcs'!$P$23,IF(AL396="","",AL396),IF(ISNUMBER(A396),IF(AL396="",(IF(F396="Short",G396-H396,H396-G396)*AZ396-AX396),(IF(F396="Short",G396-J396,J396-G396)*AZ396-AX396)),"")))</f>
        <v/>
      </c>
      <c r="AP396" s="359" t="str">
        <f>IF(Overview!$K$17='Internal Calcs'!$P$22,"",IF(Overview!$K$17='Internal Calcs'!$P$23,IF(AM396="","",AM396),IF(ISNUMBER(A396),IF(AM396="",(IF(F396="Short",G396-H396,H396-G396)*AZ396-AX396),(IF(F396="Short",G396-L396,L396-G396)*AZ396-AX396)),"")))</f>
        <v/>
      </c>
      <c r="AQ396" s="188" t="str">
        <f t="shared" si="181"/>
        <v/>
      </c>
      <c r="AR396" s="188" t="str">
        <f t="shared" si="182"/>
        <v/>
      </c>
      <c r="AS396" s="188" t="str">
        <f t="shared" si="183"/>
        <v/>
      </c>
      <c r="AT396" s="188" t="str">
        <f>IF(ISNUMBER(A396),MAX($AS$2:AS396)-AS396,"")</f>
        <v/>
      </c>
      <c r="AU396" s="189" t="str">
        <f t="shared" si="184"/>
        <v/>
      </c>
      <c r="AV396" s="190" t="str">
        <f t="shared" si="185"/>
        <v/>
      </c>
      <c r="AW396" s="190" t="str">
        <f t="shared" si="186"/>
        <v/>
      </c>
      <c r="AX396" s="191" t="str">
        <f ca="1">IF(ISNUMBER($A396),INDIRECT(CONCATENATE("'Instrument List'!B",(MATCH(E396,'Instrument List'!A:A,0))-0)),"")</f>
        <v/>
      </c>
      <c r="AY396" s="191" t="str">
        <f ca="1">IF(ISNUMBER($A396),INDIRECT(CONCATENATE("'Instrument List'!D",(MATCH(E396,'Instrument List'!A:A,0))-0)),"")</f>
        <v/>
      </c>
      <c r="AZ396" s="191" t="str">
        <f ca="1">IF(ISNUMBER($A396),INDIRECT(CONCATENATE("'Instrument List'!C",(MATCH(E396,'Instrument List'!A:A,0))-0)),"")</f>
        <v/>
      </c>
      <c r="BA396" s="192" t="str">
        <f ca="1">IF(ISNUMBER(A396),INDIRECT(CONCATENATE("'Instrument List'!E",(MATCH(E396,'Instrument List'!A:A,0))-0)),"")</f>
        <v/>
      </c>
      <c r="BB396" s="193" t="str">
        <f t="shared" si="187"/>
        <v/>
      </c>
      <c r="BC396" s="193" t="str">
        <f t="shared" si="188"/>
        <v/>
      </c>
      <c r="BD396" s="193" t="str">
        <f ca="1">IF(ISNUMBER(A396),INDIRECT(CONCATENATE("'Instrument List'!F",(MATCH(E396,'Instrument List'!A:A,0))-0)),"")</f>
        <v/>
      </c>
    </row>
    <row r="397" spans="1:56">
      <c r="A397" s="220" t="str">
        <f t="shared" si="168"/>
        <v/>
      </c>
      <c r="B397" s="221"/>
      <c r="C397" s="222"/>
      <c r="D397" s="169"/>
      <c r="E397" s="169"/>
      <c r="F397" s="169"/>
      <c r="G397" s="202"/>
      <c r="H397" s="217"/>
      <c r="I397" s="212"/>
      <c r="J397" s="206"/>
      <c r="K397" s="212"/>
      <c r="L397" s="206"/>
      <c r="M397" s="212"/>
      <c r="N397" s="206"/>
      <c r="O397" s="170" t="str">
        <f t="shared" si="169"/>
        <v/>
      </c>
      <c r="P397" s="171"/>
      <c r="Q397" s="171"/>
      <c r="R397" s="171"/>
      <c r="S397" s="172" t="str">
        <f t="shared" si="170"/>
        <v/>
      </c>
      <c r="T397" s="172" t="str">
        <f t="shared" si="171"/>
        <v/>
      </c>
      <c r="U397" s="171"/>
      <c r="V397" s="171"/>
      <c r="W397" s="173" t="str">
        <f t="shared" si="172"/>
        <v/>
      </c>
      <c r="X397" s="173" t="str">
        <f t="shared" si="173"/>
        <v/>
      </c>
      <c r="Y397" s="173" t="str">
        <f t="shared" si="174"/>
        <v/>
      </c>
      <c r="Z397" s="171"/>
      <c r="AA397" s="171"/>
      <c r="AB397" s="171"/>
      <c r="AC397" s="172" t="str">
        <f t="shared" si="175"/>
        <v/>
      </c>
      <c r="AD397" s="172" t="str">
        <f t="shared" si="176"/>
        <v/>
      </c>
      <c r="AE397" s="174"/>
      <c r="AF397" s="175" t="str">
        <f t="shared" si="177"/>
        <v/>
      </c>
      <c r="AG397" s="169"/>
      <c r="AH397" s="171"/>
      <c r="AI397" s="171"/>
      <c r="AJ397" s="169"/>
      <c r="AK397" s="176" t="str">
        <f t="shared" si="178"/>
        <v/>
      </c>
      <c r="AL397" s="176" t="str">
        <f t="shared" si="179"/>
        <v/>
      </c>
      <c r="AM397" s="176" t="str">
        <f t="shared" si="180"/>
        <v/>
      </c>
      <c r="AN397" s="359" t="str">
        <f>IF(Overview!$K$17='Internal Calcs'!$P$22,IF(AK397="","",AK397),IF(Overview!$K$17='Internal Calcs'!$P$23,IF(AK397="","",AK397),IF(ISNUMBER(A397),(IF(F397="Short",G397-H397,H397-G397)*AZ397-AX397),"")))</f>
        <v/>
      </c>
      <c r="AO397" s="401" t="str">
        <f>IF(Overview!$K$17='Internal Calcs'!$P$22,IF(AL397="","",AL397),IF(Overview!$K$17='Internal Calcs'!$P$23,IF(AL397="","",AL397),IF(ISNUMBER(A397),IF(AL397="",(IF(F397="Short",G397-H397,H397-G397)*AZ397-AX397),(IF(F397="Short",G397-J397,J397-G397)*AZ397-AX397)),"")))</f>
        <v/>
      </c>
      <c r="AP397" s="359" t="str">
        <f>IF(Overview!$K$17='Internal Calcs'!$P$22,"",IF(Overview!$K$17='Internal Calcs'!$P$23,IF(AM397="","",AM397),IF(ISNUMBER(A397),IF(AM397="",(IF(F397="Short",G397-H397,H397-G397)*AZ397-AX397),(IF(F397="Short",G397-L397,L397-G397)*AZ397-AX397)),"")))</f>
        <v/>
      </c>
      <c r="AQ397" s="176" t="str">
        <f t="shared" si="181"/>
        <v/>
      </c>
      <c r="AR397" s="176" t="str">
        <f t="shared" si="182"/>
        <v/>
      </c>
      <c r="AS397" s="176" t="str">
        <f t="shared" si="183"/>
        <v/>
      </c>
      <c r="AT397" s="176" t="str">
        <f>IF(ISNUMBER(A397),MAX($AS$2:AS397)-AS397,"")</f>
        <v/>
      </c>
      <c r="AU397" s="177" t="str">
        <f t="shared" si="184"/>
        <v/>
      </c>
      <c r="AV397" s="178" t="str">
        <f t="shared" si="185"/>
        <v/>
      </c>
      <c r="AW397" s="178" t="str">
        <f t="shared" si="186"/>
        <v/>
      </c>
      <c r="AX397" s="179" t="str">
        <f ca="1">IF(ISNUMBER($A397),INDIRECT(CONCATENATE("'Instrument List'!B",(MATCH(E397,'Instrument List'!A:A,0))-0)),"")</f>
        <v/>
      </c>
      <c r="AY397" s="179" t="str">
        <f ca="1">IF(ISNUMBER($A397),INDIRECT(CONCATENATE("'Instrument List'!D",(MATCH(E397,'Instrument List'!A:A,0))-0)),"")</f>
        <v/>
      </c>
      <c r="AZ397" s="179" t="str">
        <f ca="1">IF(ISNUMBER($A397),INDIRECT(CONCATENATE("'Instrument List'!C",(MATCH(E397,'Instrument List'!A:A,0))-0)),"")</f>
        <v/>
      </c>
      <c r="BA397" s="180" t="str">
        <f ca="1">IF(ISNUMBER(A397),INDIRECT(CONCATENATE("'Instrument List'!E",(MATCH(E397,'Instrument List'!A:A,0))-0)),"")</f>
        <v/>
      </c>
      <c r="BB397" s="181" t="str">
        <f t="shared" si="187"/>
        <v/>
      </c>
      <c r="BC397" s="181" t="str">
        <f t="shared" si="188"/>
        <v/>
      </c>
      <c r="BD397" s="181" t="str">
        <f ca="1">IF(ISNUMBER(A397),INDIRECT(CONCATENATE("'Instrument List'!F",(MATCH(E397,'Instrument List'!A:A,0))-0)),"")</f>
        <v/>
      </c>
    </row>
    <row r="398" spans="1:56">
      <c r="A398" s="223" t="str">
        <f t="shared" si="168"/>
        <v/>
      </c>
      <c r="B398" s="224"/>
      <c r="C398" s="225"/>
      <c r="D398" s="182"/>
      <c r="E398" s="182"/>
      <c r="F398" s="182"/>
      <c r="G398" s="203"/>
      <c r="H398" s="218"/>
      <c r="I398" s="213"/>
      <c r="J398" s="207"/>
      <c r="K398" s="213"/>
      <c r="L398" s="207"/>
      <c r="M398" s="213"/>
      <c r="N398" s="207"/>
      <c r="O398" s="183" t="str">
        <f t="shared" si="169"/>
        <v/>
      </c>
      <c r="P398" s="184"/>
      <c r="Q398" s="184"/>
      <c r="R398" s="275"/>
      <c r="S398" s="185" t="str">
        <f t="shared" si="170"/>
        <v/>
      </c>
      <c r="T398" s="185" t="str">
        <f t="shared" si="171"/>
        <v/>
      </c>
      <c r="U398" s="275"/>
      <c r="V398" s="275"/>
      <c r="W398" s="276" t="str">
        <f t="shared" si="172"/>
        <v/>
      </c>
      <c r="X398" s="276" t="str">
        <f t="shared" si="173"/>
        <v/>
      </c>
      <c r="Y398" s="276" t="str">
        <f t="shared" si="174"/>
        <v/>
      </c>
      <c r="Z398" s="275"/>
      <c r="AA398" s="184"/>
      <c r="AB398" s="184"/>
      <c r="AC398" s="185" t="str">
        <f t="shared" si="175"/>
        <v/>
      </c>
      <c r="AD398" s="185" t="str">
        <f t="shared" si="176"/>
        <v/>
      </c>
      <c r="AE398" s="186"/>
      <c r="AF398" s="187" t="str">
        <f t="shared" si="177"/>
        <v/>
      </c>
      <c r="AG398" s="182"/>
      <c r="AH398" s="184"/>
      <c r="AI398" s="184"/>
      <c r="AJ398" s="182"/>
      <c r="AK398" s="188" t="str">
        <f t="shared" si="178"/>
        <v/>
      </c>
      <c r="AL398" s="188" t="str">
        <f t="shared" si="179"/>
        <v/>
      </c>
      <c r="AM398" s="188" t="str">
        <f t="shared" si="180"/>
        <v/>
      </c>
      <c r="AN398" s="359" t="str">
        <f>IF(Overview!$K$17='Internal Calcs'!$P$22,IF(AK398="","",AK398),IF(Overview!$K$17='Internal Calcs'!$P$23,IF(AK398="","",AK398),IF(ISNUMBER(A398),(IF(F398="Short",G398-H398,H398-G398)*AZ398-AX398),"")))</f>
        <v/>
      </c>
      <c r="AO398" s="401" t="str">
        <f>IF(Overview!$K$17='Internal Calcs'!$P$22,IF(AL398="","",AL398),IF(Overview!$K$17='Internal Calcs'!$P$23,IF(AL398="","",AL398),IF(ISNUMBER(A398),IF(AL398="",(IF(F398="Short",G398-H398,H398-G398)*AZ398-AX398),(IF(F398="Short",G398-J398,J398-G398)*AZ398-AX398)),"")))</f>
        <v/>
      </c>
      <c r="AP398" s="359" t="str">
        <f>IF(Overview!$K$17='Internal Calcs'!$P$22,"",IF(Overview!$K$17='Internal Calcs'!$P$23,IF(AM398="","",AM398),IF(ISNUMBER(A398),IF(AM398="",(IF(F398="Short",G398-H398,H398-G398)*AZ398-AX398),(IF(F398="Short",G398-L398,L398-G398)*AZ398-AX398)),"")))</f>
        <v/>
      </c>
      <c r="AQ398" s="188" t="str">
        <f t="shared" si="181"/>
        <v/>
      </c>
      <c r="AR398" s="188" t="str">
        <f t="shared" si="182"/>
        <v/>
      </c>
      <c r="AS398" s="188" t="str">
        <f t="shared" si="183"/>
        <v/>
      </c>
      <c r="AT398" s="188" t="str">
        <f>IF(ISNUMBER(A398),MAX($AS$2:AS398)-AS398,"")</f>
        <v/>
      </c>
      <c r="AU398" s="189" t="str">
        <f t="shared" si="184"/>
        <v/>
      </c>
      <c r="AV398" s="190" t="str">
        <f t="shared" si="185"/>
        <v/>
      </c>
      <c r="AW398" s="190" t="str">
        <f t="shared" si="186"/>
        <v/>
      </c>
      <c r="AX398" s="191" t="str">
        <f ca="1">IF(ISNUMBER($A398),INDIRECT(CONCATENATE("'Instrument List'!B",(MATCH(E398,'Instrument List'!A:A,0))-0)),"")</f>
        <v/>
      </c>
      <c r="AY398" s="191" t="str">
        <f ca="1">IF(ISNUMBER($A398),INDIRECT(CONCATENATE("'Instrument List'!D",(MATCH(E398,'Instrument List'!A:A,0))-0)),"")</f>
        <v/>
      </c>
      <c r="AZ398" s="191" t="str">
        <f ca="1">IF(ISNUMBER($A398),INDIRECT(CONCATENATE("'Instrument List'!C",(MATCH(E398,'Instrument List'!A:A,0))-0)),"")</f>
        <v/>
      </c>
      <c r="BA398" s="192" t="str">
        <f ca="1">IF(ISNUMBER(A398),INDIRECT(CONCATENATE("'Instrument List'!E",(MATCH(E398,'Instrument List'!A:A,0))-0)),"")</f>
        <v/>
      </c>
      <c r="BB398" s="193" t="str">
        <f t="shared" si="187"/>
        <v/>
      </c>
      <c r="BC398" s="193" t="str">
        <f t="shared" si="188"/>
        <v/>
      </c>
      <c r="BD398" s="193" t="str">
        <f ca="1">IF(ISNUMBER(A398),INDIRECT(CONCATENATE("'Instrument List'!F",(MATCH(E398,'Instrument List'!A:A,0))-0)),"")</f>
        <v/>
      </c>
    </row>
    <row r="399" spans="1:56">
      <c r="A399" s="220" t="str">
        <f t="shared" si="168"/>
        <v/>
      </c>
      <c r="B399" s="221"/>
      <c r="C399" s="222"/>
      <c r="D399" s="169"/>
      <c r="E399" s="169"/>
      <c r="F399" s="169"/>
      <c r="G399" s="202"/>
      <c r="H399" s="217"/>
      <c r="I399" s="212"/>
      <c r="J399" s="206"/>
      <c r="K399" s="212"/>
      <c r="L399" s="206"/>
      <c r="M399" s="212"/>
      <c r="N399" s="206"/>
      <c r="O399" s="170" t="str">
        <f t="shared" si="169"/>
        <v/>
      </c>
      <c r="P399" s="171"/>
      <c r="Q399" s="171"/>
      <c r="R399" s="171"/>
      <c r="S399" s="172" t="str">
        <f t="shared" si="170"/>
        <v/>
      </c>
      <c r="T399" s="172" t="str">
        <f t="shared" si="171"/>
        <v/>
      </c>
      <c r="U399" s="171"/>
      <c r="V399" s="171"/>
      <c r="W399" s="173" t="str">
        <f t="shared" si="172"/>
        <v/>
      </c>
      <c r="X399" s="173" t="str">
        <f t="shared" si="173"/>
        <v/>
      </c>
      <c r="Y399" s="173" t="str">
        <f t="shared" si="174"/>
        <v/>
      </c>
      <c r="Z399" s="171"/>
      <c r="AA399" s="171"/>
      <c r="AB399" s="171"/>
      <c r="AC399" s="172" t="str">
        <f t="shared" si="175"/>
        <v/>
      </c>
      <c r="AD399" s="172" t="str">
        <f t="shared" si="176"/>
        <v/>
      </c>
      <c r="AE399" s="174"/>
      <c r="AF399" s="175" t="str">
        <f t="shared" si="177"/>
        <v/>
      </c>
      <c r="AG399" s="169"/>
      <c r="AH399" s="171"/>
      <c r="AI399" s="171"/>
      <c r="AJ399" s="169"/>
      <c r="AK399" s="176" t="str">
        <f t="shared" si="178"/>
        <v/>
      </c>
      <c r="AL399" s="176" t="str">
        <f t="shared" si="179"/>
        <v/>
      </c>
      <c r="AM399" s="176" t="str">
        <f t="shared" si="180"/>
        <v/>
      </c>
      <c r="AN399" s="359" t="str">
        <f>IF(Overview!$K$17='Internal Calcs'!$P$22,IF(AK399="","",AK399),IF(Overview!$K$17='Internal Calcs'!$P$23,IF(AK399="","",AK399),IF(ISNUMBER(A399),(IF(F399="Short",G399-H399,H399-G399)*AZ399-AX399),"")))</f>
        <v/>
      </c>
      <c r="AO399" s="401" t="str">
        <f>IF(Overview!$K$17='Internal Calcs'!$P$22,IF(AL399="","",AL399),IF(Overview!$K$17='Internal Calcs'!$P$23,IF(AL399="","",AL399),IF(ISNUMBER(A399),IF(AL399="",(IF(F399="Short",G399-H399,H399-G399)*AZ399-AX399),(IF(F399="Short",G399-J399,J399-G399)*AZ399-AX399)),"")))</f>
        <v/>
      </c>
      <c r="AP399" s="359" t="str">
        <f>IF(Overview!$K$17='Internal Calcs'!$P$22,"",IF(Overview!$K$17='Internal Calcs'!$P$23,IF(AM399="","",AM399),IF(ISNUMBER(A399),IF(AM399="",(IF(F399="Short",G399-H399,H399-G399)*AZ399-AX399),(IF(F399="Short",G399-L399,L399-G399)*AZ399-AX399)),"")))</f>
        <v/>
      </c>
      <c r="AQ399" s="176" t="str">
        <f t="shared" si="181"/>
        <v/>
      </c>
      <c r="AR399" s="176" t="str">
        <f t="shared" si="182"/>
        <v/>
      </c>
      <c r="AS399" s="176" t="str">
        <f t="shared" si="183"/>
        <v/>
      </c>
      <c r="AT399" s="176" t="str">
        <f>IF(ISNUMBER(A399),MAX($AS$2:AS399)-AS399,"")</f>
        <v/>
      </c>
      <c r="AU399" s="177" t="str">
        <f t="shared" si="184"/>
        <v/>
      </c>
      <c r="AV399" s="178" t="str">
        <f t="shared" si="185"/>
        <v/>
      </c>
      <c r="AW399" s="178" t="str">
        <f t="shared" si="186"/>
        <v/>
      </c>
      <c r="AX399" s="179" t="str">
        <f ca="1">IF(ISNUMBER($A399),INDIRECT(CONCATENATE("'Instrument List'!B",(MATCH(E399,'Instrument List'!A:A,0))-0)),"")</f>
        <v/>
      </c>
      <c r="AY399" s="179" t="str">
        <f ca="1">IF(ISNUMBER($A399),INDIRECT(CONCATENATE("'Instrument List'!D",(MATCH(E399,'Instrument List'!A:A,0))-0)),"")</f>
        <v/>
      </c>
      <c r="AZ399" s="179" t="str">
        <f ca="1">IF(ISNUMBER($A399),INDIRECT(CONCATENATE("'Instrument List'!C",(MATCH(E399,'Instrument List'!A:A,0))-0)),"")</f>
        <v/>
      </c>
      <c r="BA399" s="180" t="str">
        <f ca="1">IF(ISNUMBER(A399),INDIRECT(CONCATENATE("'Instrument List'!E",(MATCH(E399,'Instrument List'!A:A,0))-0)),"")</f>
        <v/>
      </c>
      <c r="BB399" s="181" t="str">
        <f t="shared" si="187"/>
        <v/>
      </c>
      <c r="BC399" s="181" t="str">
        <f t="shared" si="188"/>
        <v/>
      </c>
      <c r="BD399" s="181" t="str">
        <f ca="1">IF(ISNUMBER(A399),INDIRECT(CONCATENATE("'Instrument List'!F",(MATCH(E399,'Instrument List'!A:A,0))-0)),"")</f>
        <v/>
      </c>
    </row>
    <row r="400" spans="1:56">
      <c r="A400" s="223" t="str">
        <f t="shared" si="168"/>
        <v/>
      </c>
      <c r="B400" s="224"/>
      <c r="C400" s="225"/>
      <c r="D400" s="182"/>
      <c r="E400" s="182"/>
      <c r="F400" s="182"/>
      <c r="G400" s="203"/>
      <c r="H400" s="218"/>
      <c r="I400" s="213"/>
      <c r="J400" s="207"/>
      <c r="K400" s="213"/>
      <c r="L400" s="207"/>
      <c r="M400" s="213"/>
      <c r="N400" s="207"/>
      <c r="O400" s="183" t="str">
        <f t="shared" si="169"/>
        <v/>
      </c>
      <c r="P400" s="184"/>
      <c r="Q400" s="184"/>
      <c r="R400" s="275"/>
      <c r="S400" s="185" t="str">
        <f t="shared" si="170"/>
        <v/>
      </c>
      <c r="T400" s="185" t="str">
        <f t="shared" si="171"/>
        <v/>
      </c>
      <c r="U400" s="275"/>
      <c r="V400" s="275"/>
      <c r="W400" s="276" t="str">
        <f t="shared" si="172"/>
        <v/>
      </c>
      <c r="X400" s="276" t="str">
        <f t="shared" si="173"/>
        <v/>
      </c>
      <c r="Y400" s="276" t="str">
        <f t="shared" si="174"/>
        <v/>
      </c>
      <c r="Z400" s="275"/>
      <c r="AA400" s="184"/>
      <c r="AB400" s="184"/>
      <c r="AC400" s="185" t="str">
        <f t="shared" si="175"/>
        <v/>
      </c>
      <c r="AD400" s="185" t="str">
        <f t="shared" si="176"/>
        <v/>
      </c>
      <c r="AE400" s="186"/>
      <c r="AF400" s="187" t="str">
        <f t="shared" si="177"/>
        <v/>
      </c>
      <c r="AG400" s="182"/>
      <c r="AH400" s="184"/>
      <c r="AI400" s="184"/>
      <c r="AJ400" s="182"/>
      <c r="AK400" s="188" t="str">
        <f t="shared" si="178"/>
        <v/>
      </c>
      <c r="AL400" s="188" t="str">
        <f t="shared" si="179"/>
        <v/>
      </c>
      <c r="AM400" s="188" t="str">
        <f t="shared" si="180"/>
        <v/>
      </c>
      <c r="AN400" s="359" t="str">
        <f>IF(Overview!$K$17='Internal Calcs'!$P$22,IF(AK400="","",AK400),IF(Overview!$K$17='Internal Calcs'!$P$23,IF(AK400="","",AK400),IF(ISNUMBER(A400),(IF(F400="Short",G400-H400,H400-G400)*AZ400-AX400),"")))</f>
        <v/>
      </c>
      <c r="AO400" s="401" t="str">
        <f>IF(Overview!$K$17='Internal Calcs'!$P$22,IF(AL400="","",AL400),IF(Overview!$K$17='Internal Calcs'!$P$23,IF(AL400="","",AL400),IF(ISNUMBER(A400),IF(AL400="",(IF(F400="Short",G400-H400,H400-G400)*AZ400-AX400),(IF(F400="Short",G400-J400,J400-G400)*AZ400-AX400)),"")))</f>
        <v/>
      </c>
      <c r="AP400" s="359" t="str">
        <f>IF(Overview!$K$17='Internal Calcs'!$P$22,"",IF(Overview!$K$17='Internal Calcs'!$P$23,IF(AM400="","",AM400),IF(ISNUMBER(A400),IF(AM400="",(IF(F400="Short",G400-H400,H400-G400)*AZ400-AX400),(IF(F400="Short",G400-L400,L400-G400)*AZ400-AX400)),"")))</f>
        <v/>
      </c>
      <c r="AQ400" s="188" t="str">
        <f t="shared" si="181"/>
        <v/>
      </c>
      <c r="AR400" s="188" t="str">
        <f t="shared" si="182"/>
        <v/>
      </c>
      <c r="AS400" s="188" t="str">
        <f t="shared" si="183"/>
        <v/>
      </c>
      <c r="AT400" s="188" t="str">
        <f>IF(ISNUMBER(A400),MAX($AS$2:AS400)-AS400,"")</f>
        <v/>
      </c>
      <c r="AU400" s="189" t="str">
        <f t="shared" si="184"/>
        <v/>
      </c>
      <c r="AV400" s="190" t="str">
        <f t="shared" si="185"/>
        <v/>
      </c>
      <c r="AW400" s="190" t="str">
        <f t="shared" si="186"/>
        <v/>
      </c>
      <c r="AX400" s="191" t="str">
        <f ca="1">IF(ISNUMBER($A400),INDIRECT(CONCATENATE("'Instrument List'!B",(MATCH(E400,'Instrument List'!A:A,0))-0)),"")</f>
        <v/>
      </c>
      <c r="AY400" s="191" t="str">
        <f ca="1">IF(ISNUMBER($A400),INDIRECT(CONCATENATE("'Instrument List'!D",(MATCH(E400,'Instrument List'!A:A,0))-0)),"")</f>
        <v/>
      </c>
      <c r="AZ400" s="191" t="str">
        <f ca="1">IF(ISNUMBER($A400),INDIRECT(CONCATENATE("'Instrument List'!C",(MATCH(E400,'Instrument List'!A:A,0))-0)),"")</f>
        <v/>
      </c>
      <c r="BA400" s="192" t="str">
        <f ca="1">IF(ISNUMBER(A400),INDIRECT(CONCATENATE("'Instrument List'!E",(MATCH(E400,'Instrument List'!A:A,0))-0)),"")</f>
        <v/>
      </c>
      <c r="BB400" s="193" t="str">
        <f t="shared" si="187"/>
        <v/>
      </c>
      <c r="BC400" s="193" t="str">
        <f t="shared" si="188"/>
        <v/>
      </c>
      <c r="BD400" s="193" t="str">
        <f ca="1">IF(ISNUMBER(A400),INDIRECT(CONCATENATE("'Instrument List'!F",(MATCH(E400,'Instrument List'!A:A,0))-0)),"")</f>
        <v/>
      </c>
    </row>
    <row r="401" spans="1:56">
      <c r="A401" s="220" t="str">
        <f t="shared" si="168"/>
        <v/>
      </c>
      <c r="B401" s="221"/>
      <c r="C401" s="222"/>
      <c r="D401" s="169"/>
      <c r="E401" s="169"/>
      <c r="F401" s="169"/>
      <c r="G401" s="202"/>
      <c r="H401" s="217"/>
      <c r="I401" s="212"/>
      <c r="J401" s="206"/>
      <c r="K401" s="212"/>
      <c r="L401" s="206"/>
      <c r="M401" s="212"/>
      <c r="N401" s="206"/>
      <c r="O401" s="170" t="str">
        <f t="shared" si="169"/>
        <v/>
      </c>
      <c r="P401" s="171"/>
      <c r="Q401" s="171"/>
      <c r="R401" s="171"/>
      <c r="S401" s="172" t="str">
        <f t="shared" si="170"/>
        <v/>
      </c>
      <c r="T401" s="172" t="str">
        <f t="shared" si="171"/>
        <v/>
      </c>
      <c r="U401" s="171"/>
      <c r="V401" s="171"/>
      <c r="W401" s="173" t="str">
        <f t="shared" si="172"/>
        <v/>
      </c>
      <c r="X401" s="173" t="str">
        <f t="shared" si="173"/>
        <v/>
      </c>
      <c r="Y401" s="173" t="str">
        <f t="shared" si="174"/>
        <v/>
      </c>
      <c r="Z401" s="171"/>
      <c r="AA401" s="171"/>
      <c r="AB401" s="171"/>
      <c r="AC401" s="172" t="str">
        <f t="shared" si="175"/>
        <v/>
      </c>
      <c r="AD401" s="172" t="str">
        <f t="shared" si="176"/>
        <v/>
      </c>
      <c r="AE401" s="174"/>
      <c r="AF401" s="175" t="str">
        <f t="shared" si="177"/>
        <v/>
      </c>
      <c r="AG401" s="169"/>
      <c r="AH401" s="171"/>
      <c r="AI401" s="171"/>
      <c r="AJ401" s="169"/>
      <c r="AK401" s="176" t="str">
        <f t="shared" si="178"/>
        <v/>
      </c>
      <c r="AL401" s="176" t="str">
        <f t="shared" si="179"/>
        <v/>
      </c>
      <c r="AM401" s="176" t="str">
        <f t="shared" si="180"/>
        <v/>
      </c>
      <c r="AN401" s="359" t="str">
        <f>IF(Overview!$K$17='Internal Calcs'!$P$22,IF(AK401="","",AK401),IF(Overview!$K$17='Internal Calcs'!$P$23,IF(AK401="","",AK401),IF(ISNUMBER(A401),(IF(F401="Short",G401-H401,H401-G401)*AZ401-AX401),"")))</f>
        <v/>
      </c>
      <c r="AO401" s="401" t="str">
        <f>IF(Overview!$K$17='Internal Calcs'!$P$22,IF(AL401="","",AL401),IF(Overview!$K$17='Internal Calcs'!$P$23,IF(AL401="","",AL401),IF(ISNUMBER(A401),IF(AL401="",(IF(F401="Short",G401-H401,H401-G401)*AZ401-AX401),(IF(F401="Short",G401-J401,J401-G401)*AZ401-AX401)),"")))</f>
        <v/>
      </c>
      <c r="AP401" s="359" t="str">
        <f>IF(Overview!$K$17='Internal Calcs'!$P$22,"",IF(Overview!$K$17='Internal Calcs'!$P$23,IF(AM401="","",AM401),IF(ISNUMBER(A401),IF(AM401="",(IF(F401="Short",G401-H401,H401-G401)*AZ401-AX401),(IF(F401="Short",G401-L401,L401-G401)*AZ401-AX401)),"")))</f>
        <v/>
      </c>
      <c r="AQ401" s="176" t="str">
        <f t="shared" si="181"/>
        <v/>
      </c>
      <c r="AR401" s="176" t="str">
        <f t="shared" si="182"/>
        <v/>
      </c>
      <c r="AS401" s="176" t="str">
        <f t="shared" si="183"/>
        <v/>
      </c>
      <c r="AT401" s="176" t="str">
        <f>IF(ISNUMBER(A401),MAX($AS$2:AS401)-AS401,"")</f>
        <v/>
      </c>
      <c r="AU401" s="177" t="str">
        <f t="shared" si="184"/>
        <v/>
      </c>
      <c r="AV401" s="178" t="str">
        <f t="shared" si="185"/>
        <v/>
      </c>
      <c r="AW401" s="178" t="str">
        <f t="shared" si="186"/>
        <v/>
      </c>
      <c r="AX401" s="179" t="str">
        <f ca="1">IF(ISNUMBER($A401),INDIRECT(CONCATENATE("'Instrument List'!B",(MATCH(E401,'Instrument List'!A:A,0))-0)),"")</f>
        <v/>
      </c>
      <c r="AY401" s="179" t="str">
        <f ca="1">IF(ISNUMBER($A401),INDIRECT(CONCATENATE("'Instrument List'!D",(MATCH(E401,'Instrument List'!A:A,0))-0)),"")</f>
        <v/>
      </c>
      <c r="AZ401" s="179" t="str">
        <f ca="1">IF(ISNUMBER($A401),INDIRECT(CONCATENATE("'Instrument List'!C",(MATCH(E401,'Instrument List'!A:A,0))-0)),"")</f>
        <v/>
      </c>
      <c r="BA401" s="180" t="str">
        <f ca="1">IF(ISNUMBER(A401),INDIRECT(CONCATENATE("'Instrument List'!E",(MATCH(E401,'Instrument List'!A:A,0))-0)),"")</f>
        <v/>
      </c>
      <c r="BB401" s="181" t="str">
        <f t="shared" si="187"/>
        <v/>
      </c>
      <c r="BC401" s="181" t="str">
        <f t="shared" si="188"/>
        <v/>
      </c>
      <c r="BD401" s="181" t="str">
        <f ca="1">IF(ISNUMBER(A401),INDIRECT(CONCATENATE("'Instrument List'!F",(MATCH(E401,'Instrument List'!A:A,0))-0)),"")</f>
        <v/>
      </c>
    </row>
    <row r="402" spans="1:56">
      <c r="A402" s="223" t="str">
        <f t="shared" si="168"/>
        <v/>
      </c>
      <c r="B402" s="224"/>
      <c r="C402" s="225"/>
      <c r="D402" s="182"/>
      <c r="E402" s="182"/>
      <c r="F402" s="182"/>
      <c r="G402" s="203"/>
      <c r="H402" s="218"/>
      <c r="I402" s="213"/>
      <c r="J402" s="207"/>
      <c r="K402" s="213"/>
      <c r="L402" s="207"/>
      <c r="M402" s="213"/>
      <c r="N402" s="207"/>
      <c r="O402" s="183" t="str">
        <f t="shared" si="169"/>
        <v/>
      </c>
      <c r="P402" s="184"/>
      <c r="Q402" s="184"/>
      <c r="R402" s="275"/>
      <c r="S402" s="185" t="str">
        <f t="shared" si="170"/>
        <v/>
      </c>
      <c r="T402" s="185" t="str">
        <f t="shared" si="171"/>
        <v/>
      </c>
      <c r="U402" s="275"/>
      <c r="V402" s="275"/>
      <c r="W402" s="276" t="str">
        <f t="shared" si="172"/>
        <v/>
      </c>
      <c r="X402" s="276" t="str">
        <f t="shared" si="173"/>
        <v/>
      </c>
      <c r="Y402" s="276" t="str">
        <f t="shared" si="174"/>
        <v/>
      </c>
      <c r="Z402" s="275"/>
      <c r="AA402" s="184"/>
      <c r="AB402" s="184"/>
      <c r="AC402" s="185" t="str">
        <f t="shared" si="175"/>
        <v/>
      </c>
      <c r="AD402" s="185" t="str">
        <f t="shared" si="176"/>
        <v/>
      </c>
      <c r="AE402" s="186"/>
      <c r="AF402" s="187" t="str">
        <f t="shared" si="177"/>
        <v/>
      </c>
      <c r="AG402" s="182"/>
      <c r="AH402" s="184"/>
      <c r="AI402" s="184"/>
      <c r="AJ402" s="182"/>
      <c r="AK402" s="188" t="str">
        <f t="shared" si="178"/>
        <v/>
      </c>
      <c r="AL402" s="188" t="str">
        <f t="shared" si="179"/>
        <v/>
      </c>
      <c r="AM402" s="188" t="str">
        <f t="shared" si="180"/>
        <v/>
      </c>
      <c r="AN402" s="359" t="str">
        <f>IF(Overview!$K$17='Internal Calcs'!$P$22,IF(AK402="","",AK402),IF(Overview!$K$17='Internal Calcs'!$P$23,IF(AK402="","",AK402),IF(ISNUMBER(A402),(IF(F402="Short",G402-H402,H402-G402)*AZ402-AX402),"")))</f>
        <v/>
      </c>
      <c r="AO402" s="401" t="str">
        <f>IF(Overview!$K$17='Internal Calcs'!$P$22,IF(AL402="","",AL402),IF(Overview!$K$17='Internal Calcs'!$P$23,IF(AL402="","",AL402),IF(ISNUMBER(A402),IF(AL402="",(IF(F402="Short",G402-H402,H402-G402)*AZ402-AX402),(IF(F402="Short",G402-J402,J402-G402)*AZ402-AX402)),"")))</f>
        <v/>
      </c>
      <c r="AP402" s="359" t="str">
        <f>IF(Overview!$K$17='Internal Calcs'!$P$22,"",IF(Overview!$K$17='Internal Calcs'!$P$23,IF(AM402="","",AM402),IF(ISNUMBER(A402),IF(AM402="",(IF(F402="Short",G402-H402,H402-G402)*AZ402-AX402),(IF(F402="Short",G402-L402,L402-G402)*AZ402-AX402)),"")))</f>
        <v/>
      </c>
      <c r="AQ402" s="188" t="str">
        <f t="shared" si="181"/>
        <v/>
      </c>
      <c r="AR402" s="188" t="str">
        <f t="shared" si="182"/>
        <v/>
      </c>
      <c r="AS402" s="188" t="str">
        <f t="shared" si="183"/>
        <v/>
      </c>
      <c r="AT402" s="188" t="str">
        <f>IF(ISNUMBER(A402),MAX($AS$2:AS402)-AS402,"")</f>
        <v/>
      </c>
      <c r="AU402" s="189" t="str">
        <f t="shared" si="184"/>
        <v/>
      </c>
      <c r="AV402" s="190" t="str">
        <f t="shared" si="185"/>
        <v/>
      </c>
      <c r="AW402" s="190" t="str">
        <f t="shared" si="186"/>
        <v/>
      </c>
      <c r="AX402" s="191" t="str">
        <f ca="1">IF(ISNUMBER($A402),INDIRECT(CONCATENATE("'Instrument List'!B",(MATCH(E402,'Instrument List'!A:A,0))-0)),"")</f>
        <v/>
      </c>
      <c r="AY402" s="191" t="str">
        <f ca="1">IF(ISNUMBER($A402),INDIRECT(CONCATENATE("'Instrument List'!D",(MATCH(E402,'Instrument List'!A:A,0))-0)),"")</f>
        <v/>
      </c>
      <c r="AZ402" s="191" t="str">
        <f ca="1">IF(ISNUMBER($A402),INDIRECT(CONCATENATE("'Instrument List'!C",(MATCH(E402,'Instrument List'!A:A,0))-0)),"")</f>
        <v/>
      </c>
      <c r="BA402" s="192" t="str">
        <f ca="1">IF(ISNUMBER(A402),INDIRECT(CONCATENATE("'Instrument List'!E",(MATCH(E402,'Instrument List'!A:A,0))-0)),"")</f>
        <v/>
      </c>
      <c r="BB402" s="193" t="str">
        <f t="shared" si="187"/>
        <v/>
      </c>
      <c r="BC402" s="193" t="str">
        <f t="shared" si="188"/>
        <v/>
      </c>
      <c r="BD402" s="193" t="str">
        <f ca="1">IF(ISNUMBER(A402),INDIRECT(CONCATENATE("'Instrument List'!F",(MATCH(E402,'Instrument List'!A:A,0))-0)),"")</f>
        <v/>
      </c>
    </row>
    <row r="403" spans="1:56">
      <c r="A403" s="220" t="str">
        <f t="shared" si="168"/>
        <v/>
      </c>
      <c r="B403" s="221"/>
      <c r="C403" s="222"/>
      <c r="D403" s="169"/>
      <c r="E403" s="169"/>
      <c r="F403" s="169"/>
      <c r="G403" s="202"/>
      <c r="H403" s="217"/>
      <c r="I403" s="212"/>
      <c r="J403" s="206"/>
      <c r="K403" s="212"/>
      <c r="L403" s="206"/>
      <c r="M403" s="212"/>
      <c r="N403" s="206"/>
      <c r="O403" s="170" t="str">
        <f t="shared" si="169"/>
        <v/>
      </c>
      <c r="P403" s="171"/>
      <c r="Q403" s="171"/>
      <c r="R403" s="171"/>
      <c r="S403" s="172" t="str">
        <f t="shared" si="170"/>
        <v/>
      </c>
      <c r="T403" s="172" t="str">
        <f t="shared" si="171"/>
        <v/>
      </c>
      <c r="U403" s="171"/>
      <c r="V403" s="171"/>
      <c r="W403" s="173" t="str">
        <f t="shared" si="172"/>
        <v/>
      </c>
      <c r="X403" s="173" t="str">
        <f t="shared" si="173"/>
        <v/>
      </c>
      <c r="Y403" s="173" t="str">
        <f t="shared" si="174"/>
        <v/>
      </c>
      <c r="Z403" s="171"/>
      <c r="AA403" s="171"/>
      <c r="AB403" s="171"/>
      <c r="AC403" s="172" t="str">
        <f t="shared" si="175"/>
        <v/>
      </c>
      <c r="AD403" s="172" t="str">
        <f t="shared" si="176"/>
        <v/>
      </c>
      <c r="AE403" s="174"/>
      <c r="AF403" s="175" t="str">
        <f t="shared" si="177"/>
        <v/>
      </c>
      <c r="AG403" s="169"/>
      <c r="AH403" s="171"/>
      <c r="AI403" s="171"/>
      <c r="AJ403" s="169"/>
      <c r="AK403" s="176" t="str">
        <f t="shared" si="178"/>
        <v/>
      </c>
      <c r="AL403" s="176" t="str">
        <f t="shared" si="179"/>
        <v/>
      </c>
      <c r="AM403" s="176" t="str">
        <f t="shared" si="180"/>
        <v/>
      </c>
      <c r="AN403" s="359" t="str">
        <f>IF(Overview!$K$17='Internal Calcs'!$P$22,IF(AK403="","",AK403),IF(Overview!$K$17='Internal Calcs'!$P$23,IF(AK403="","",AK403),IF(ISNUMBER(A403),(IF(F403="Short",G403-H403,H403-G403)*AZ403-AX403),"")))</f>
        <v/>
      </c>
      <c r="AO403" s="401" t="str">
        <f>IF(Overview!$K$17='Internal Calcs'!$P$22,IF(AL403="","",AL403),IF(Overview!$K$17='Internal Calcs'!$P$23,IF(AL403="","",AL403),IF(ISNUMBER(A403),IF(AL403="",(IF(F403="Short",G403-H403,H403-G403)*AZ403-AX403),(IF(F403="Short",G403-J403,J403-G403)*AZ403-AX403)),"")))</f>
        <v/>
      </c>
      <c r="AP403" s="359" t="str">
        <f>IF(Overview!$K$17='Internal Calcs'!$P$22,"",IF(Overview!$K$17='Internal Calcs'!$P$23,IF(AM403="","",AM403),IF(ISNUMBER(A403),IF(AM403="",(IF(F403="Short",G403-H403,H403-G403)*AZ403-AX403),(IF(F403="Short",G403-L403,L403-G403)*AZ403-AX403)),"")))</f>
        <v/>
      </c>
      <c r="AQ403" s="176" t="str">
        <f t="shared" si="181"/>
        <v/>
      </c>
      <c r="AR403" s="176" t="str">
        <f t="shared" si="182"/>
        <v/>
      </c>
      <c r="AS403" s="176" t="str">
        <f t="shared" si="183"/>
        <v/>
      </c>
      <c r="AT403" s="176" t="str">
        <f>IF(ISNUMBER(A403),MAX($AS$2:AS403)-AS403,"")</f>
        <v/>
      </c>
      <c r="AU403" s="177" t="str">
        <f t="shared" si="184"/>
        <v/>
      </c>
      <c r="AV403" s="178" t="str">
        <f t="shared" si="185"/>
        <v/>
      </c>
      <c r="AW403" s="178" t="str">
        <f t="shared" si="186"/>
        <v/>
      </c>
      <c r="AX403" s="179" t="str">
        <f ca="1">IF(ISNUMBER($A403),INDIRECT(CONCATENATE("'Instrument List'!B",(MATCH(E403,'Instrument List'!A:A,0))-0)),"")</f>
        <v/>
      </c>
      <c r="AY403" s="179" t="str">
        <f ca="1">IF(ISNUMBER($A403),INDIRECT(CONCATENATE("'Instrument List'!D",(MATCH(E403,'Instrument List'!A:A,0))-0)),"")</f>
        <v/>
      </c>
      <c r="AZ403" s="179" t="str">
        <f ca="1">IF(ISNUMBER($A403),INDIRECT(CONCATENATE("'Instrument List'!C",(MATCH(E403,'Instrument List'!A:A,0))-0)),"")</f>
        <v/>
      </c>
      <c r="BA403" s="180" t="str">
        <f ca="1">IF(ISNUMBER(A403),INDIRECT(CONCATENATE("'Instrument List'!E",(MATCH(E403,'Instrument List'!A:A,0))-0)),"")</f>
        <v/>
      </c>
      <c r="BB403" s="181" t="str">
        <f t="shared" si="187"/>
        <v/>
      </c>
      <c r="BC403" s="181" t="str">
        <f t="shared" si="188"/>
        <v/>
      </c>
      <c r="BD403" s="181" t="str">
        <f ca="1">IF(ISNUMBER(A403),INDIRECT(CONCATENATE("'Instrument List'!F",(MATCH(E403,'Instrument List'!A:A,0))-0)),"")</f>
        <v/>
      </c>
    </row>
    <row r="404" spans="1:56">
      <c r="A404" s="223" t="str">
        <f t="shared" si="168"/>
        <v/>
      </c>
      <c r="B404" s="224"/>
      <c r="C404" s="225"/>
      <c r="D404" s="182"/>
      <c r="E404" s="182"/>
      <c r="F404" s="182"/>
      <c r="G404" s="203"/>
      <c r="H404" s="218"/>
      <c r="I404" s="213"/>
      <c r="J404" s="207"/>
      <c r="K404" s="213"/>
      <c r="L404" s="207"/>
      <c r="M404" s="213"/>
      <c r="N404" s="207"/>
      <c r="O404" s="183" t="str">
        <f t="shared" si="169"/>
        <v/>
      </c>
      <c r="P404" s="184"/>
      <c r="Q404" s="184"/>
      <c r="R404" s="275"/>
      <c r="S404" s="185" t="str">
        <f t="shared" si="170"/>
        <v/>
      </c>
      <c r="T404" s="185" t="str">
        <f t="shared" si="171"/>
        <v/>
      </c>
      <c r="U404" s="275"/>
      <c r="V404" s="275"/>
      <c r="W404" s="276" t="str">
        <f t="shared" si="172"/>
        <v/>
      </c>
      <c r="X404" s="276" t="str">
        <f t="shared" si="173"/>
        <v/>
      </c>
      <c r="Y404" s="276" t="str">
        <f t="shared" si="174"/>
        <v/>
      </c>
      <c r="Z404" s="275"/>
      <c r="AA404" s="184"/>
      <c r="AB404" s="184"/>
      <c r="AC404" s="185" t="str">
        <f t="shared" si="175"/>
        <v/>
      </c>
      <c r="AD404" s="185" t="str">
        <f t="shared" si="176"/>
        <v/>
      </c>
      <c r="AE404" s="186"/>
      <c r="AF404" s="187" t="str">
        <f t="shared" si="177"/>
        <v/>
      </c>
      <c r="AG404" s="182"/>
      <c r="AH404" s="184"/>
      <c r="AI404" s="184"/>
      <c r="AJ404" s="182"/>
      <c r="AK404" s="188" t="str">
        <f t="shared" si="178"/>
        <v/>
      </c>
      <c r="AL404" s="188" t="str">
        <f t="shared" si="179"/>
        <v/>
      </c>
      <c r="AM404" s="188" t="str">
        <f t="shared" si="180"/>
        <v/>
      </c>
      <c r="AN404" s="359" t="str">
        <f>IF(Overview!$K$17='Internal Calcs'!$P$22,IF(AK404="","",AK404),IF(Overview!$K$17='Internal Calcs'!$P$23,IF(AK404="","",AK404),IF(ISNUMBER(A404),(IF(F404="Short",G404-H404,H404-G404)*AZ404-AX404),"")))</f>
        <v/>
      </c>
      <c r="AO404" s="401" t="str">
        <f>IF(Overview!$K$17='Internal Calcs'!$P$22,IF(AL404="","",AL404),IF(Overview!$K$17='Internal Calcs'!$P$23,IF(AL404="","",AL404),IF(ISNUMBER(A404),IF(AL404="",(IF(F404="Short",G404-H404,H404-G404)*AZ404-AX404),(IF(F404="Short",G404-J404,J404-G404)*AZ404-AX404)),"")))</f>
        <v/>
      </c>
      <c r="AP404" s="359" t="str">
        <f>IF(Overview!$K$17='Internal Calcs'!$P$22,"",IF(Overview!$K$17='Internal Calcs'!$P$23,IF(AM404="","",AM404),IF(ISNUMBER(A404),IF(AM404="",(IF(F404="Short",G404-H404,H404-G404)*AZ404-AX404),(IF(F404="Short",G404-L404,L404-G404)*AZ404-AX404)),"")))</f>
        <v/>
      </c>
      <c r="AQ404" s="188" t="str">
        <f t="shared" si="181"/>
        <v/>
      </c>
      <c r="AR404" s="188" t="str">
        <f t="shared" si="182"/>
        <v/>
      </c>
      <c r="AS404" s="188" t="str">
        <f t="shared" si="183"/>
        <v/>
      </c>
      <c r="AT404" s="188" t="str">
        <f>IF(ISNUMBER(A404),MAX($AS$2:AS404)-AS404,"")</f>
        <v/>
      </c>
      <c r="AU404" s="189" t="str">
        <f t="shared" si="184"/>
        <v/>
      </c>
      <c r="AV404" s="190" t="str">
        <f t="shared" si="185"/>
        <v/>
      </c>
      <c r="AW404" s="190" t="str">
        <f t="shared" si="186"/>
        <v/>
      </c>
      <c r="AX404" s="191" t="str">
        <f ca="1">IF(ISNUMBER($A404),INDIRECT(CONCATENATE("'Instrument List'!B",(MATCH(E404,'Instrument List'!A:A,0))-0)),"")</f>
        <v/>
      </c>
      <c r="AY404" s="191" t="str">
        <f ca="1">IF(ISNUMBER($A404),INDIRECT(CONCATENATE("'Instrument List'!D",(MATCH(E404,'Instrument List'!A:A,0))-0)),"")</f>
        <v/>
      </c>
      <c r="AZ404" s="191" t="str">
        <f ca="1">IF(ISNUMBER($A404),INDIRECT(CONCATENATE("'Instrument List'!C",(MATCH(E404,'Instrument List'!A:A,0))-0)),"")</f>
        <v/>
      </c>
      <c r="BA404" s="192" t="str">
        <f ca="1">IF(ISNUMBER(A404),INDIRECT(CONCATENATE("'Instrument List'!E",(MATCH(E404,'Instrument List'!A:A,0))-0)),"")</f>
        <v/>
      </c>
      <c r="BB404" s="193" t="str">
        <f t="shared" si="187"/>
        <v/>
      </c>
      <c r="BC404" s="193" t="str">
        <f t="shared" si="188"/>
        <v/>
      </c>
      <c r="BD404" s="193" t="str">
        <f ca="1">IF(ISNUMBER(A404),INDIRECT(CONCATENATE("'Instrument List'!F",(MATCH(E404,'Instrument List'!A:A,0))-0)),"")</f>
        <v/>
      </c>
    </row>
    <row r="405" spans="1:56">
      <c r="A405" s="220" t="str">
        <f t="shared" si="168"/>
        <v/>
      </c>
      <c r="B405" s="221"/>
      <c r="C405" s="222"/>
      <c r="D405" s="169"/>
      <c r="E405" s="169"/>
      <c r="F405" s="169"/>
      <c r="G405" s="202"/>
      <c r="H405" s="217"/>
      <c r="I405" s="212"/>
      <c r="J405" s="206"/>
      <c r="K405" s="212"/>
      <c r="L405" s="206"/>
      <c r="M405" s="212"/>
      <c r="N405" s="206"/>
      <c r="O405" s="170" t="str">
        <f t="shared" si="169"/>
        <v/>
      </c>
      <c r="P405" s="171"/>
      <c r="Q405" s="171"/>
      <c r="R405" s="171"/>
      <c r="S405" s="172" t="str">
        <f t="shared" si="170"/>
        <v/>
      </c>
      <c r="T405" s="172" t="str">
        <f t="shared" si="171"/>
        <v/>
      </c>
      <c r="U405" s="171"/>
      <c r="V405" s="171"/>
      <c r="W405" s="173" t="str">
        <f t="shared" si="172"/>
        <v/>
      </c>
      <c r="X405" s="173" t="str">
        <f t="shared" si="173"/>
        <v/>
      </c>
      <c r="Y405" s="173" t="str">
        <f t="shared" si="174"/>
        <v/>
      </c>
      <c r="Z405" s="171"/>
      <c r="AA405" s="171"/>
      <c r="AB405" s="171"/>
      <c r="AC405" s="172" t="str">
        <f t="shared" si="175"/>
        <v/>
      </c>
      <c r="AD405" s="172" t="str">
        <f t="shared" si="176"/>
        <v/>
      </c>
      <c r="AE405" s="174"/>
      <c r="AF405" s="175" t="str">
        <f t="shared" si="177"/>
        <v/>
      </c>
      <c r="AG405" s="169"/>
      <c r="AH405" s="171"/>
      <c r="AI405" s="171"/>
      <c r="AJ405" s="169"/>
      <c r="AK405" s="176" t="str">
        <f t="shared" si="178"/>
        <v/>
      </c>
      <c r="AL405" s="176" t="str">
        <f t="shared" si="179"/>
        <v/>
      </c>
      <c r="AM405" s="176" t="str">
        <f t="shared" si="180"/>
        <v/>
      </c>
      <c r="AN405" s="359" t="str">
        <f>IF(Overview!$K$17='Internal Calcs'!$P$22,IF(AK405="","",AK405),IF(Overview!$K$17='Internal Calcs'!$P$23,IF(AK405="","",AK405),IF(ISNUMBER(A405),(IF(F405="Short",G405-H405,H405-G405)*AZ405-AX405),"")))</f>
        <v/>
      </c>
      <c r="AO405" s="401" t="str">
        <f>IF(Overview!$K$17='Internal Calcs'!$P$22,IF(AL405="","",AL405),IF(Overview!$K$17='Internal Calcs'!$P$23,IF(AL405="","",AL405),IF(ISNUMBER(A405),IF(AL405="",(IF(F405="Short",G405-H405,H405-G405)*AZ405-AX405),(IF(F405="Short",G405-J405,J405-G405)*AZ405-AX405)),"")))</f>
        <v/>
      </c>
      <c r="AP405" s="359" t="str">
        <f>IF(Overview!$K$17='Internal Calcs'!$P$22,"",IF(Overview!$K$17='Internal Calcs'!$P$23,IF(AM405="","",AM405),IF(ISNUMBER(A405),IF(AM405="",(IF(F405="Short",G405-H405,H405-G405)*AZ405-AX405),(IF(F405="Short",G405-L405,L405-G405)*AZ405-AX405)),"")))</f>
        <v/>
      </c>
      <c r="AQ405" s="176" t="str">
        <f t="shared" si="181"/>
        <v/>
      </c>
      <c r="AR405" s="176" t="str">
        <f t="shared" si="182"/>
        <v/>
      </c>
      <c r="AS405" s="176" t="str">
        <f t="shared" si="183"/>
        <v/>
      </c>
      <c r="AT405" s="176" t="str">
        <f>IF(ISNUMBER(A405),MAX($AS$2:AS405)-AS405,"")</f>
        <v/>
      </c>
      <c r="AU405" s="177" t="str">
        <f t="shared" si="184"/>
        <v/>
      </c>
      <c r="AV405" s="178" t="str">
        <f t="shared" si="185"/>
        <v/>
      </c>
      <c r="AW405" s="178" t="str">
        <f t="shared" si="186"/>
        <v/>
      </c>
      <c r="AX405" s="179" t="str">
        <f ca="1">IF(ISNUMBER($A405),INDIRECT(CONCATENATE("'Instrument List'!B",(MATCH(E405,'Instrument List'!A:A,0))-0)),"")</f>
        <v/>
      </c>
      <c r="AY405" s="179" t="str">
        <f ca="1">IF(ISNUMBER($A405),INDIRECT(CONCATENATE("'Instrument List'!D",(MATCH(E405,'Instrument List'!A:A,0))-0)),"")</f>
        <v/>
      </c>
      <c r="AZ405" s="179" t="str">
        <f ca="1">IF(ISNUMBER($A405),INDIRECT(CONCATENATE("'Instrument List'!C",(MATCH(E405,'Instrument List'!A:A,0))-0)),"")</f>
        <v/>
      </c>
      <c r="BA405" s="180" t="str">
        <f ca="1">IF(ISNUMBER(A405),INDIRECT(CONCATENATE("'Instrument List'!E",(MATCH(E405,'Instrument List'!A:A,0))-0)),"")</f>
        <v/>
      </c>
      <c r="BB405" s="181" t="str">
        <f t="shared" si="187"/>
        <v/>
      </c>
      <c r="BC405" s="181" t="str">
        <f t="shared" si="188"/>
        <v/>
      </c>
      <c r="BD405" s="181" t="str">
        <f ca="1">IF(ISNUMBER(A405),INDIRECT(CONCATENATE("'Instrument List'!F",(MATCH(E405,'Instrument List'!A:A,0))-0)),"")</f>
        <v/>
      </c>
    </row>
    <row r="406" spans="1:56">
      <c r="A406" s="223" t="str">
        <f t="shared" si="168"/>
        <v/>
      </c>
      <c r="B406" s="224"/>
      <c r="C406" s="225"/>
      <c r="D406" s="182"/>
      <c r="E406" s="182"/>
      <c r="F406" s="182"/>
      <c r="G406" s="203"/>
      <c r="H406" s="218"/>
      <c r="I406" s="213"/>
      <c r="J406" s="207"/>
      <c r="K406" s="213"/>
      <c r="L406" s="207"/>
      <c r="M406" s="213"/>
      <c r="N406" s="207"/>
      <c r="O406" s="183" t="str">
        <f t="shared" si="169"/>
        <v/>
      </c>
      <c r="P406" s="184"/>
      <c r="Q406" s="184"/>
      <c r="R406" s="275"/>
      <c r="S406" s="185" t="str">
        <f t="shared" si="170"/>
        <v/>
      </c>
      <c r="T406" s="185" t="str">
        <f t="shared" si="171"/>
        <v/>
      </c>
      <c r="U406" s="275"/>
      <c r="V406" s="275"/>
      <c r="W406" s="276" t="str">
        <f t="shared" si="172"/>
        <v/>
      </c>
      <c r="X406" s="276" t="str">
        <f t="shared" si="173"/>
        <v/>
      </c>
      <c r="Y406" s="276" t="str">
        <f t="shared" si="174"/>
        <v/>
      </c>
      <c r="Z406" s="275"/>
      <c r="AA406" s="184"/>
      <c r="AB406" s="184"/>
      <c r="AC406" s="185" t="str">
        <f t="shared" si="175"/>
        <v/>
      </c>
      <c r="AD406" s="185" t="str">
        <f t="shared" si="176"/>
        <v/>
      </c>
      <c r="AE406" s="186"/>
      <c r="AF406" s="187" t="str">
        <f t="shared" si="177"/>
        <v/>
      </c>
      <c r="AG406" s="182"/>
      <c r="AH406" s="184"/>
      <c r="AI406" s="184"/>
      <c r="AJ406" s="182"/>
      <c r="AK406" s="188" t="str">
        <f t="shared" si="178"/>
        <v/>
      </c>
      <c r="AL406" s="188" t="str">
        <f t="shared" si="179"/>
        <v/>
      </c>
      <c r="AM406" s="188" t="str">
        <f t="shared" si="180"/>
        <v/>
      </c>
      <c r="AN406" s="359" t="str">
        <f>IF(Overview!$K$17='Internal Calcs'!$P$22,IF(AK406="","",AK406),IF(Overview!$K$17='Internal Calcs'!$P$23,IF(AK406="","",AK406),IF(ISNUMBER(A406),(IF(F406="Short",G406-H406,H406-G406)*AZ406-AX406),"")))</f>
        <v/>
      </c>
      <c r="AO406" s="401" t="str">
        <f>IF(Overview!$K$17='Internal Calcs'!$P$22,IF(AL406="","",AL406),IF(Overview!$K$17='Internal Calcs'!$P$23,IF(AL406="","",AL406),IF(ISNUMBER(A406),IF(AL406="",(IF(F406="Short",G406-H406,H406-G406)*AZ406-AX406),(IF(F406="Short",G406-J406,J406-G406)*AZ406-AX406)),"")))</f>
        <v/>
      </c>
      <c r="AP406" s="359" t="str">
        <f>IF(Overview!$K$17='Internal Calcs'!$P$22,"",IF(Overview!$K$17='Internal Calcs'!$P$23,IF(AM406="","",AM406),IF(ISNUMBER(A406),IF(AM406="",(IF(F406="Short",G406-H406,H406-G406)*AZ406-AX406),(IF(F406="Short",G406-L406,L406-G406)*AZ406-AX406)),"")))</f>
        <v/>
      </c>
      <c r="AQ406" s="188" t="str">
        <f t="shared" si="181"/>
        <v/>
      </c>
      <c r="AR406" s="188" t="str">
        <f t="shared" si="182"/>
        <v/>
      </c>
      <c r="AS406" s="188" t="str">
        <f t="shared" si="183"/>
        <v/>
      </c>
      <c r="AT406" s="188" t="str">
        <f>IF(ISNUMBER(A406),MAX($AS$2:AS406)-AS406,"")</f>
        <v/>
      </c>
      <c r="AU406" s="189" t="str">
        <f t="shared" si="184"/>
        <v/>
      </c>
      <c r="AV406" s="190" t="str">
        <f t="shared" si="185"/>
        <v/>
      </c>
      <c r="AW406" s="190" t="str">
        <f t="shared" si="186"/>
        <v/>
      </c>
      <c r="AX406" s="191" t="str">
        <f ca="1">IF(ISNUMBER($A406),INDIRECT(CONCATENATE("'Instrument List'!B",(MATCH(E406,'Instrument List'!A:A,0))-0)),"")</f>
        <v/>
      </c>
      <c r="AY406" s="191" t="str">
        <f ca="1">IF(ISNUMBER($A406),INDIRECT(CONCATENATE("'Instrument List'!D",(MATCH(E406,'Instrument List'!A:A,0))-0)),"")</f>
        <v/>
      </c>
      <c r="AZ406" s="191" t="str">
        <f ca="1">IF(ISNUMBER($A406),INDIRECT(CONCATENATE("'Instrument List'!C",(MATCH(E406,'Instrument List'!A:A,0))-0)),"")</f>
        <v/>
      </c>
      <c r="BA406" s="192" t="str">
        <f ca="1">IF(ISNUMBER(A406),INDIRECT(CONCATENATE("'Instrument List'!E",(MATCH(E406,'Instrument List'!A:A,0))-0)),"")</f>
        <v/>
      </c>
      <c r="BB406" s="193" t="str">
        <f t="shared" si="187"/>
        <v/>
      </c>
      <c r="BC406" s="193" t="str">
        <f t="shared" si="188"/>
        <v/>
      </c>
      <c r="BD406" s="193" t="str">
        <f ca="1">IF(ISNUMBER(A406),INDIRECT(CONCATENATE("'Instrument List'!F",(MATCH(E406,'Instrument List'!A:A,0))-0)),"")</f>
        <v/>
      </c>
    </row>
    <row r="407" spans="1:56">
      <c r="A407" s="220" t="str">
        <f t="shared" si="168"/>
        <v/>
      </c>
      <c r="B407" s="221"/>
      <c r="C407" s="222"/>
      <c r="D407" s="169"/>
      <c r="E407" s="169"/>
      <c r="F407" s="169"/>
      <c r="G407" s="202"/>
      <c r="H407" s="217"/>
      <c r="I407" s="212"/>
      <c r="J407" s="206"/>
      <c r="K407" s="212"/>
      <c r="L407" s="206"/>
      <c r="M407" s="212"/>
      <c r="N407" s="206"/>
      <c r="O407" s="170" t="str">
        <f t="shared" si="169"/>
        <v/>
      </c>
      <c r="P407" s="171"/>
      <c r="Q407" s="171"/>
      <c r="R407" s="171"/>
      <c r="S407" s="172" t="str">
        <f t="shared" si="170"/>
        <v/>
      </c>
      <c r="T407" s="172" t="str">
        <f t="shared" si="171"/>
        <v/>
      </c>
      <c r="U407" s="171"/>
      <c r="V407" s="171"/>
      <c r="W407" s="173" t="str">
        <f t="shared" si="172"/>
        <v/>
      </c>
      <c r="X407" s="173" t="str">
        <f t="shared" si="173"/>
        <v/>
      </c>
      <c r="Y407" s="173" t="str">
        <f t="shared" si="174"/>
        <v/>
      </c>
      <c r="Z407" s="171"/>
      <c r="AA407" s="171"/>
      <c r="AB407" s="171"/>
      <c r="AC407" s="172" t="str">
        <f t="shared" si="175"/>
        <v/>
      </c>
      <c r="AD407" s="172" t="str">
        <f t="shared" si="176"/>
        <v/>
      </c>
      <c r="AE407" s="174"/>
      <c r="AF407" s="175" t="str">
        <f t="shared" si="177"/>
        <v/>
      </c>
      <c r="AG407" s="169"/>
      <c r="AH407" s="171"/>
      <c r="AI407" s="171"/>
      <c r="AJ407" s="169"/>
      <c r="AK407" s="176" t="str">
        <f t="shared" si="178"/>
        <v/>
      </c>
      <c r="AL407" s="176" t="str">
        <f t="shared" si="179"/>
        <v/>
      </c>
      <c r="AM407" s="176" t="str">
        <f t="shared" si="180"/>
        <v/>
      </c>
      <c r="AN407" s="359" t="str">
        <f>IF(Overview!$K$17='Internal Calcs'!$P$22,IF(AK407="","",AK407),IF(Overview!$K$17='Internal Calcs'!$P$23,IF(AK407="","",AK407),IF(ISNUMBER(A407),(IF(F407="Short",G407-H407,H407-G407)*AZ407-AX407),"")))</f>
        <v/>
      </c>
      <c r="AO407" s="401" t="str">
        <f>IF(Overview!$K$17='Internal Calcs'!$P$22,IF(AL407="","",AL407),IF(Overview!$K$17='Internal Calcs'!$P$23,IF(AL407="","",AL407),IF(ISNUMBER(A407),IF(AL407="",(IF(F407="Short",G407-H407,H407-G407)*AZ407-AX407),(IF(F407="Short",G407-J407,J407-G407)*AZ407-AX407)),"")))</f>
        <v/>
      </c>
      <c r="AP407" s="359" t="str">
        <f>IF(Overview!$K$17='Internal Calcs'!$P$22,"",IF(Overview!$K$17='Internal Calcs'!$P$23,IF(AM407="","",AM407),IF(ISNUMBER(A407),IF(AM407="",(IF(F407="Short",G407-H407,H407-G407)*AZ407-AX407),(IF(F407="Short",G407-L407,L407-G407)*AZ407-AX407)),"")))</f>
        <v/>
      </c>
      <c r="AQ407" s="176" t="str">
        <f t="shared" si="181"/>
        <v/>
      </c>
      <c r="AR407" s="176" t="str">
        <f t="shared" si="182"/>
        <v/>
      </c>
      <c r="AS407" s="176" t="str">
        <f t="shared" si="183"/>
        <v/>
      </c>
      <c r="AT407" s="176" t="str">
        <f>IF(ISNUMBER(A407),MAX($AS$2:AS407)-AS407,"")</f>
        <v/>
      </c>
      <c r="AU407" s="177" t="str">
        <f t="shared" si="184"/>
        <v/>
      </c>
      <c r="AV407" s="178" t="str">
        <f t="shared" si="185"/>
        <v/>
      </c>
      <c r="AW407" s="178" t="str">
        <f t="shared" si="186"/>
        <v/>
      </c>
      <c r="AX407" s="179" t="str">
        <f ca="1">IF(ISNUMBER($A407),INDIRECT(CONCATENATE("'Instrument List'!B",(MATCH(E407,'Instrument List'!A:A,0))-0)),"")</f>
        <v/>
      </c>
      <c r="AY407" s="179" t="str">
        <f ca="1">IF(ISNUMBER($A407),INDIRECT(CONCATENATE("'Instrument List'!D",(MATCH(E407,'Instrument List'!A:A,0))-0)),"")</f>
        <v/>
      </c>
      <c r="AZ407" s="179" t="str">
        <f ca="1">IF(ISNUMBER($A407),INDIRECT(CONCATENATE("'Instrument List'!C",(MATCH(E407,'Instrument List'!A:A,0))-0)),"")</f>
        <v/>
      </c>
      <c r="BA407" s="180" t="str">
        <f ca="1">IF(ISNUMBER(A407),INDIRECT(CONCATENATE("'Instrument List'!E",(MATCH(E407,'Instrument List'!A:A,0))-0)),"")</f>
        <v/>
      </c>
      <c r="BB407" s="181" t="str">
        <f t="shared" si="187"/>
        <v/>
      </c>
      <c r="BC407" s="181" t="str">
        <f t="shared" si="188"/>
        <v/>
      </c>
      <c r="BD407" s="181" t="str">
        <f ca="1">IF(ISNUMBER(A407),INDIRECT(CONCATENATE("'Instrument List'!F",(MATCH(E407,'Instrument List'!A:A,0))-0)),"")</f>
        <v/>
      </c>
    </row>
    <row r="408" spans="1:56">
      <c r="A408" s="223" t="str">
        <f t="shared" si="168"/>
        <v/>
      </c>
      <c r="B408" s="224"/>
      <c r="C408" s="225"/>
      <c r="D408" s="182"/>
      <c r="E408" s="182"/>
      <c r="F408" s="182"/>
      <c r="G408" s="203"/>
      <c r="H408" s="218"/>
      <c r="I408" s="213"/>
      <c r="J408" s="207"/>
      <c r="K408" s="213"/>
      <c r="L408" s="207"/>
      <c r="M408" s="213"/>
      <c r="N408" s="207"/>
      <c r="O408" s="183" t="str">
        <f t="shared" si="169"/>
        <v/>
      </c>
      <c r="P408" s="184"/>
      <c r="Q408" s="184"/>
      <c r="R408" s="275"/>
      <c r="S408" s="185" t="str">
        <f t="shared" si="170"/>
        <v/>
      </c>
      <c r="T408" s="185" t="str">
        <f t="shared" si="171"/>
        <v/>
      </c>
      <c r="U408" s="275"/>
      <c r="V408" s="275"/>
      <c r="W408" s="276" t="str">
        <f t="shared" si="172"/>
        <v/>
      </c>
      <c r="X408" s="276" t="str">
        <f t="shared" si="173"/>
        <v/>
      </c>
      <c r="Y408" s="276" t="str">
        <f t="shared" si="174"/>
        <v/>
      </c>
      <c r="Z408" s="275"/>
      <c r="AA408" s="184"/>
      <c r="AB408" s="184"/>
      <c r="AC408" s="185" t="str">
        <f t="shared" si="175"/>
        <v/>
      </c>
      <c r="AD408" s="185" t="str">
        <f t="shared" si="176"/>
        <v/>
      </c>
      <c r="AE408" s="186"/>
      <c r="AF408" s="187" t="str">
        <f t="shared" si="177"/>
        <v/>
      </c>
      <c r="AG408" s="182"/>
      <c r="AH408" s="184"/>
      <c r="AI408" s="184"/>
      <c r="AJ408" s="182"/>
      <c r="AK408" s="188" t="str">
        <f t="shared" si="178"/>
        <v/>
      </c>
      <c r="AL408" s="188" t="str">
        <f t="shared" si="179"/>
        <v/>
      </c>
      <c r="AM408" s="188" t="str">
        <f t="shared" si="180"/>
        <v/>
      </c>
      <c r="AN408" s="359" t="str">
        <f>IF(Overview!$K$17='Internal Calcs'!$P$22,IF(AK408="","",AK408),IF(Overview!$K$17='Internal Calcs'!$P$23,IF(AK408="","",AK408),IF(ISNUMBER(A408),(IF(F408="Short",G408-H408,H408-G408)*AZ408-AX408),"")))</f>
        <v/>
      </c>
      <c r="AO408" s="401" t="str">
        <f>IF(Overview!$K$17='Internal Calcs'!$P$22,IF(AL408="","",AL408),IF(Overview!$K$17='Internal Calcs'!$P$23,IF(AL408="","",AL408),IF(ISNUMBER(A408),IF(AL408="",(IF(F408="Short",G408-H408,H408-G408)*AZ408-AX408),(IF(F408="Short",G408-J408,J408-G408)*AZ408-AX408)),"")))</f>
        <v/>
      </c>
      <c r="AP408" s="359" t="str">
        <f>IF(Overview!$K$17='Internal Calcs'!$P$22,"",IF(Overview!$K$17='Internal Calcs'!$P$23,IF(AM408="","",AM408),IF(ISNUMBER(A408),IF(AM408="",(IF(F408="Short",G408-H408,H408-G408)*AZ408-AX408),(IF(F408="Short",G408-L408,L408-G408)*AZ408-AX408)),"")))</f>
        <v/>
      </c>
      <c r="AQ408" s="188" t="str">
        <f t="shared" si="181"/>
        <v/>
      </c>
      <c r="AR408" s="188" t="str">
        <f t="shared" si="182"/>
        <v/>
      </c>
      <c r="AS408" s="188" t="str">
        <f t="shared" si="183"/>
        <v/>
      </c>
      <c r="AT408" s="188" t="str">
        <f>IF(ISNUMBER(A408),MAX($AS$2:AS408)-AS408,"")</f>
        <v/>
      </c>
      <c r="AU408" s="189" t="str">
        <f t="shared" si="184"/>
        <v/>
      </c>
      <c r="AV408" s="190" t="str">
        <f t="shared" si="185"/>
        <v/>
      </c>
      <c r="AW408" s="190" t="str">
        <f t="shared" si="186"/>
        <v/>
      </c>
      <c r="AX408" s="191" t="str">
        <f ca="1">IF(ISNUMBER($A408),INDIRECT(CONCATENATE("'Instrument List'!B",(MATCH(E408,'Instrument List'!A:A,0))-0)),"")</f>
        <v/>
      </c>
      <c r="AY408" s="191" t="str">
        <f ca="1">IF(ISNUMBER($A408),INDIRECT(CONCATENATE("'Instrument List'!D",(MATCH(E408,'Instrument List'!A:A,0))-0)),"")</f>
        <v/>
      </c>
      <c r="AZ408" s="191" t="str">
        <f ca="1">IF(ISNUMBER($A408),INDIRECT(CONCATENATE("'Instrument List'!C",(MATCH(E408,'Instrument List'!A:A,0))-0)),"")</f>
        <v/>
      </c>
      <c r="BA408" s="192" t="str">
        <f ca="1">IF(ISNUMBER(A408),INDIRECT(CONCATENATE("'Instrument List'!E",(MATCH(E408,'Instrument List'!A:A,0))-0)),"")</f>
        <v/>
      </c>
      <c r="BB408" s="193" t="str">
        <f t="shared" si="187"/>
        <v/>
      </c>
      <c r="BC408" s="193" t="str">
        <f t="shared" si="188"/>
        <v/>
      </c>
      <c r="BD408" s="193" t="str">
        <f ca="1">IF(ISNUMBER(A408),INDIRECT(CONCATENATE("'Instrument List'!F",(MATCH(E408,'Instrument List'!A:A,0))-0)),"")</f>
        <v/>
      </c>
    </row>
    <row r="409" spans="1:56">
      <c r="A409" s="220" t="str">
        <f t="shared" si="168"/>
        <v/>
      </c>
      <c r="B409" s="221"/>
      <c r="C409" s="222"/>
      <c r="D409" s="169"/>
      <c r="E409" s="169"/>
      <c r="F409" s="169"/>
      <c r="G409" s="202"/>
      <c r="H409" s="217"/>
      <c r="I409" s="212"/>
      <c r="J409" s="206"/>
      <c r="K409" s="212"/>
      <c r="L409" s="206"/>
      <c r="M409" s="212"/>
      <c r="N409" s="206"/>
      <c r="O409" s="170" t="str">
        <f t="shared" si="169"/>
        <v/>
      </c>
      <c r="P409" s="171"/>
      <c r="Q409" s="171"/>
      <c r="R409" s="171"/>
      <c r="S409" s="172" t="str">
        <f t="shared" si="170"/>
        <v/>
      </c>
      <c r="T409" s="172" t="str">
        <f t="shared" si="171"/>
        <v/>
      </c>
      <c r="U409" s="171"/>
      <c r="V409" s="171"/>
      <c r="W409" s="173" t="str">
        <f t="shared" si="172"/>
        <v/>
      </c>
      <c r="X409" s="173" t="str">
        <f t="shared" si="173"/>
        <v/>
      </c>
      <c r="Y409" s="173" t="str">
        <f t="shared" si="174"/>
        <v/>
      </c>
      <c r="Z409" s="171"/>
      <c r="AA409" s="171"/>
      <c r="AB409" s="171"/>
      <c r="AC409" s="172" t="str">
        <f t="shared" si="175"/>
        <v/>
      </c>
      <c r="AD409" s="172" t="str">
        <f t="shared" si="176"/>
        <v/>
      </c>
      <c r="AE409" s="174"/>
      <c r="AF409" s="175" t="str">
        <f t="shared" si="177"/>
        <v/>
      </c>
      <c r="AG409" s="169"/>
      <c r="AH409" s="171"/>
      <c r="AI409" s="171"/>
      <c r="AJ409" s="169"/>
      <c r="AK409" s="176" t="str">
        <f t="shared" si="178"/>
        <v/>
      </c>
      <c r="AL409" s="176" t="str">
        <f t="shared" si="179"/>
        <v/>
      </c>
      <c r="AM409" s="176" t="str">
        <f t="shared" si="180"/>
        <v/>
      </c>
      <c r="AN409" s="359" t="str">
        <f>IF(Overview!$K$17='Internal Calcs'!$P$22,IF(AK409="","",AK409),IF(Overview!$K$17='Internal Calcs'!$P$23,IF(AK409="","",AK409),IF(ISNUMBER(A409),(IF(F409="Short",G409-H409,H409-G409)*AZ409-AX409),"")))</f>
        <v/>
      </c>
      <c r="AO409" s="401" t="str">
        <f>IF(Overview!$K$17='Internal Calcs'!$P$22,IF(AL409="","",AL409),IF(Overview!$K$17='Internal Calcs'!$P$23,IF(AL409="","",AL409),IF(ISNUMBER(A409),IF(AL409="",(IF(F409="Short",G409-H409,H409-G409)*AZ409-AX409),(IF(F409="Short",G409-J409,J409-G409)*AZ409-AX409)),"")))</f>
        <v/>
      </c>
      <c r="AP409" s="359" t="str">
        <f>IF(Overview!$K$17='Internal Calcs'!$P$22,"",IF(Overview!$K$17='Internal Calcs'!$P$23,IF(AM409="","",AM409),IF(ISNUMBER(A409),IF(AM409="",(IF(F409="Short",G409-H409,H409-G409)*AZ409-AX409),(IF(F409="Short",G409-L409,L409-G409)*AZ409-AX409)),"")))</f>
        <v/>
      </c>
      <c r="AQ409" s="176" t="str">
        <f t="shared" si="181"/>
        <v/>
      </c>
      <c r="AR409" s="176" t="str">
        <f t="shared" si="182"/>
        <v/>
      </c>
      <c r="AS409" s="176" t="str">
        <f t="shared" si="183"/>
        <v/>
      </c>
      <c r="AT409" s="176" t="str">
        <f>IF(ISNUMBER(A409),MAX($AS$2:AS409)-AS409,"")</f>
        <v/>
      </c>
      <c r="AU409" s="177" t="str">
        <f t="shared" si="184"/>
        <v/>
      </c>
      <c r="AV409" s="178" t="str">
        <f t="shared" si="185"/>
        <v/>
      </c>
      <c r="AW409" s="178" t="str">
        <f t="shared" si="186"/>
        <v/>
      </c>
      <c r="AX409" s="179" t="str">
        <f ca="1">IF(ISNUMBER($A409),INDIRECT(CONCATENATE("'Instrument List'!B",(MATCH(E409,'Instrument List'!A:A,0))-0)),"")</f>
        <v/>
      </c>
      <c r="AY409" s="179" t="str">
        <f ca="1">IF(ISNUMBER($A409),INDIRECT(CONCATENATE("'Instrument List'!D",(MATCH(E409,'Instrument List'!A:A,0))-0)),"")</f>
        <v/>
      </c>
      <c r="AZ409" s="179" t="str">
        <f ca="1">IF(ISNUMBER($A409),INDIRECT(CONCATENATE("'Instrument List'!C",(MATCH(E409,'Instrument List'!A:A,0))-0)),"")</f>
        <v/>
      </c>
      <c r="BA409" s="180" t="str">
        <f ca="1">IF(ISNUMBER(A409),INDIRECT(CONCATENATE("'Instrument List'!E",(MATCH(E409,'Instrument List'!A:A,0))-0)),"")</f>
        <v/>
      </c>
      <c r="BB409" s="181" t="str">
        <f t="shared" si="187"/>
        <v/>
      </c>
      <c r="BC409" s="181" t="str">
        <f t="shared" si="188"/>
        <v/>
      </c>
      <c r="BD409" s="181" t="str">
        <f ca="1">IF(ISNUMBER(A409),INDIRECT(CONCATENATE("'Instrument List'!F",(MATCH(E409,'Instrument List'!A:A,0))-0)),"")</f>
        <v/>
      </c>
    </row>
    <row r="410" spans="1:56">
      <c r="A410" s="223" t="str">
        <f t="shared" si="168"/>
        <v/>
      </c>
      <c r="B410" s="224"/>
      <c r="C410" s="225"/>
      <c r="D410" s="182"/>
      <c r="E410" s="182"/>
      <c r="F410" s="182"/>
      <c r="G410" s="203"/>
      <c r="H410" s="218"/>
      <c r="I410" s="213"/>
      <c r="J410" s="207"/>
      <c r="K410" s="213"/>
      <c r="L410" s="207"/>
      <c r="M410" s="213"/>
      <c r="N410" s="207"/>
      <c r="O410" s="183" t="str">
        <f t="shared" si="169"/>
        <v/>
      </c>
      <c r="P410" s="184"/>
      <c r="Q410" s="184"/>
      <c r="R410" s="275"/>
      <c r="S410" s="185" t="str">
        <f t="shared" si="170"/>
        <v/>
      </c>
      <c r="T410" s="185" t="str">
        <f t="shared" si="171"/>
        <v/>
      </c>
      <c r="U410" s="275"/>
      <c r="V410" s="275"/>
      <c r="W410" s="276" t="str">
        <f t="shared" si="172"/>
        <v/>
      </c>
      <c r="X410" s="276" t="str">
        <f t="shared" si="173"/>
        <v/>
      </c>
      <c r="Y410" s="276" t="str">
        <f t="shared" si="174"/>
        <v/>
      </c>
      <c r="Z410" s="275"/>
      <c r="AA410" s="184"/>
      <c r="AB410" s="184"/>
      <c r="AC410" s="185" t="str">
        <f t="shared" si="175"/>
        <v/>
      </c>
      <c r="AD410" s="185" t="str">
        <f t="shared" si="176"/>
        <v/>
      </c>
      <c r="AE410" s="186"/>
      <c r="AF410" s="187" t="str">
        <f t="shared" si="177"/>
        <v/>
      </c>
      <c r="AG410" s="182"/>
      <c r="AH410" s="184"/>
      <c r="AI410" s="184"/>
      <c r="AJ410" s="182"/>
      <c r="AK410" s="188" t="str">
        <f t="shared" si="178"/>
        <v/>
      </c>
      <c r="AL410" s="188" t="str">
        <f t="shared" si="179"/>
        <v/>
      </c>
      <c r="AM410" s="188" t="str">
        <f t="shared" si="180"/>
        <v/>
      </c>
      <c r="AN410" s="359" t="str">
        <f>IF(Overview!$K$17='Internal Calcs'!$P$22,IF(AK410="","",AK410),IF(Overview!$K$17='Internal Calcs'!$P$23,IF(AK410="","",AK410),IF(ISNUMBER(A410),(IF(F410="Short",G410-H410,H410-G410)*AZ410-AX410),"")))</f>
        <v/>
      </c>
      <c r="AO410" s="401" t="str">
        <f>IF(Overview!$K$17='Internal Calcs'!$P$22,IF(AL410="","",AL410),IF(Overview!$K$17='Internal Calcs'!$P$23,IF(AL410="","",AL410),IF(ISNUMBER(A410),IF(AL410="",(IF(F410="Short",G410-H410,H410-G410)*AZ410-AX410),(IF(F410="Short",G410-J410,J410-G410)*AZ410-AX410)),"")))</f>
        <v/>
      </c>
      <c r="AP410" s="359" t="str">
        <f>IF(Overview!$K$17='Internal Calcs'!$P$22,"",IF(Overview!$K$17='Internal Calcs'!$P$23,IF(AM410="","",AM410),IF(ISNUMBER(A410),IF(AM410="",(IF(F410="Short",G410-H410,H410-G410)*AZ410-AX410),(IF(F410="Short",G410-L410,L410-G410)*AZ410-AX410)),"")))</f>
        <v/>
      </c>
      <c r="AQ410" s="188" t="str">
        <f t="shared" si="181"/>
        <v/>
      </c>
      <c r="AR410" s="188" t="str">
        <f t="shared" si="182"/>
        <v/>
      </c>
      <c r="AS410" s="188" t="str">
        <f t="shared" si="183"/>
        <v/>
      </c>
      <c r="AT410" s="188" t="str">
        <f>IF(ISNUMBER(A410),MAX($AS$2:AS410)-AS410,"")</f>
        <v/>
      </c>
      <c r="AU410" s="189" t="str">
        <f t="shared" si="184"/>
        <v/>
      </c>
      <c r="AV410" s="190" t="str">
        <f t="shared" si="185"/>
        <v/>
      </c>
      <c r="AW410" s="190" t="str">
        <f t="shared" si="186"/>
        <v/>
      </c>
      <c r="AX410" s="191" t="str">
        <f ca="1">IF(ISNUMBER($A410),INDIRECT(CONCATENATE("'Instrument List'!B",(MATCH(E410,'Instrument List'!A:A,0))-0)),"")</f>
        <v/>
      </c>
      <c r="AY410" s="191" t="str">
        <f ca="1">IF(ISNUMBER($A410),INDIRECT(CONCATENATE("'Instrument List'!D",(MATCH(E410,'Instrument List'!A:A,0))-0)),"")</f>
        <v/>
      </c>
      <c r="AZ410" s="191" t="str">
        <f ca="1">IF(ISNUMBER($A410),INDIRECT(CONCATENATE("'Instrument List'!C",(MATCH(E410,'Instrument List'!A:A,0))-0)),"")</f>
        <v/>
      </c>
      <c r="BA410" s="192" t="str">
        <f ca="1">IF(ISNUMBER(A410),INDIRECT(CONCATENATE("'Instrument List'!E",(MATCH(E410,'Instrument List'!A:A,0))-0)),"")</f>
        <v/>
      </c>
      <c r="BB410" s="193" t="str">
        <f t="shared" si="187"/>
        <v/>
      </c>
      <c r="BC410" s="193" t="str">
        <f t="shared" si="188"/>
        <v/>
      </c>
      <c r="BD410" s="193" t="str">
        <f ca="1">IF(ISNUMBER(A410),INDIRECT(CONCATENATE("'Instrument List'!F",(MATCH(E410,'Instrument List'!A:A,0))-0)),"")</f>
        <v/>
      </c>
    </row>
    <row r="411" spans="1:56">
      <c r="A411" s="220" t="str">
        <f t="shared" si="168"/>
        <v/>
      </c>
      <c r="B411" s="221"/>
      <c r="C411" s="222"/>
      <c r="D411" s="169"/>
      <c r="E411" s="169"/>
      <c r="F411" s="169"/>
      <c r="G411" s="202"/>
      <c r="H411" s="217"/>
      <c r="I411" s="212"/>
      <c r="J411" s="206"/>
      <c r="K411" s="212"/>
      <c r="L411" s="206"/>
      <c r="M411" s="212"/>
      <c r="N411" s="206"/>
      <c r="O411" s="170" t="str">
        <f t="shared" si="169"/>
        <v/>
      </c>
      <c r="P411" s="171"/>
      <c r="Q411" s="171"/>
      <c r="R411" s="171"/>
      <c r="S411" s="172" t="str">
        <f t="shared" si="170"/>
        <v/>
      </c>
      <c r="T411" s="172" t="str">
        <f t="shared" si="171"/>
        <v/>
      </c>
      <c r="U411" s="171"/>
      <c r="V411" s="171"/>
      <c r="W411" s="173" t="str">
        <f t="shared" si="172"/>
        <v/>
      </c>
      <c r="X411" s="173" t="str">
        <f t="shared" si="173"/>
        <v/>
      </c>
      <c r="Y411" s="173" t="str">
        <f t="shared" si="174"/>
        <v/>
      </c>
      <c r="Z411" s="171"/>
      <c r="AA411" s="171"/>
      <c r="AB411" s="171"/>
      <c r="AC411" s="172" t="str">
        <f t="shared" si="175"/>
        <v/>
      </c>
      <c r="AD411" s="172" t="str">
        <f t="shared" si="176"/>
        <v/>
      </c>
      <c r="AE411" s="174"/>
      <c r="AF411" s="175" t="str">
        <f t="shared" si="177"/>
        <v/>
      </c>
      <c r="AG411" s="169"/>
      <c r="AH411" s="171"/>
      <c r="AI411" s="171"/>
      <c r="AJ411" s="169"/>
      <c r="AK411" s="176" t="str">
        <f t="shared" si="178"/>
        <v/>
      </c>
      <c r="AL411" s="176" t="str">
        <f t="shared" si="179"/>
        <v/>
      </c>
      <c r="AM411" s="176" t="str">
        <f t="shared" si="180"/>
        <v/>
      </c>
      <c r="AN411" s="359" t="str">
        <f>IF(Overview!$K$17='Internal Calcs'!$P$22,IF(AK411="","",AK411),IF(Overview!$K$17='Internal Calcs'!$P$23,IF(AK411="","",AK411),IF(ISNUMBER(A411),(IF(F411="Short",G411-H411,H411-G411)*AZ411-AX411),"")))</f>
        <v/>
      </c>
      <c r="AO411" s="401" t="str">
        <f>IF(Overview!$K$17='Internal Calcs'!$P$22,IF(AL411="","",AL411),IF(Overview!$K$17='Internal Calcs'!$P$23,IF(AL411="","",AL411),IF(ISNUMBER(A411),IF(AL411="",(IF(F411="Short",G411-H411,H411-G411)*AZ411-AX411),(IF(F411="Short",G411-J411,J411-G411)*AZ411-AX411)),"")))</f>
        <v/>
      </c>
      <c r="AP411" s="359" t="str">
        <f>IF(Overview!$K$17='Internal Calcs'!$P$22,"",IF(Overview!$K$17='Internal Calcs'!$P$23,IF(AM411="","",AM411),IF(ISNUMBER(A411),IF(AM411="",(IF(F411="Short",G411-H411,H411-G411)*AZ411-AX411),(IF(F411="Short",G411-L411,L411-G411)*AZ411-AX411)),"")))</f>
        <v/>
      </c>
      <c r="AQ411" s="176" t="str">
        <f t="shared" si="181"/>
        <v/>
      </c>
      <c r="AR411" s="176" t="str">
        <f t="shared" si="182"/>
        <v/>
      </c>
      <c r="AS411" s="176" t="str">
        <f t="shared" si="183"/>
        <v/>
      </c>
      <c r="AT411" s="176" t="str">
        <f>IF(ISNUMBER(A411),MAX($AS$2:AS411)-AS411,"")</f>
        <v/>
      </c>
      <c r="AU411" s="177" t="str">
        <f t="shared" si="184"/>
        <v/>
      </c>
      <c r="AV411" s="178" t="str">
        <f t="shared" si="185"/>
        <v/>
      </c>
      <c r="AW411" s="178" t="str">
        <f t="shared" si="186"/>
        <v/>
      </c>
      <c r="AX411" s="179" t="str">
        <f ca="1">IF(ISNUMBER($A411),INDIRECT(CONCATENATE("'Instrument List'!B",(MATCH(E411,'Instrument List'!A:A,0))-0)),"")</f>
        <v/>
      </c>
      <c r="AY411" s="179" t="str">
        <f ca="1">IF(ISNUMBER($A411),INDIRECT(CONCATENATE("'Instrument List'!D",(MATCH(E411,'Instrument List'!A:A,0))-0)),"")</f>
        <v/>
      </c>
      <c r="AZ411" s="179" t="str">
        <f ca="1">IF(ISNUMBER($A411),INDIRECT(CONCATENATE("'Instrument List'!C",(MATCH(E411,'Instrument List'!A:A,0))-0)),"")</f>
        <v/>
      </c>
      <c r="BA411" s="180" t="str">
        <f ca="1">IF(ISNUMBER(A411),INDIRECT(CONCATENATE("'Instrument List'!E",(MATCH(E411,'Instrument List'!A:A,0))-0)),"")</f>
        <v/>
      </c>
      <c r="BB411" s="181" t="str">
        <f t="shared" si="187"/>
        <v/>
      </c>
      <c r="BC411" s="181" t="str">
        <f t="shared" si="188"/>
        <v/>
      </c>
      <c r="BD411" s="181" t="str">
        <f ca="1">IF(ISNUMBER(A411),INDIRECT(CONCATENATE("'Instrument List'!F",(MATCH(E411,'Instrument List'!A:A,0))-0)),"")</f>
        <v/>
      </c>
    </row>
    <row r="412" spans="1:56">
      <c r="A412" s="223" t="str">
        <f t="shared" si="168"/>
        <v/>
      </c>
      <c r="B412" s="224"/>
      <c r="C412" s="225"/>
      <c r="D412" s="182"/>
      <c r="E412" s="182"/>
      <c r="F412" s="182"/>
      <c r="G412" s="203"/>
      <c r="H412" s="218"/>
      <c r="I412" s="213"/>
      <c r="J412" s="207"/>
      <c r="K412" s="213"/>
      <c r="L412" s="207"/>
      <c r="M412" s="213"/>
      <c r="N412" s="207"/>
      <c r="O412" s="183" t="str">
        <f t="shared" si="169"/>
        <v/>
      </c>
      <c r="P412" s="184"/>
      <c r="Q412" s="184"/>
      <c r="R412" s="275"/>
      <c r="S412" s="185" t="str">
        <f t="shared" si="170"/>
        <v/>
      </c>
      <c r="T412" s="185" t="str">
        <f t="shared" si="171"/>
        <v/>
      </c>
      <c r="U412" s="275"/>
      <c r="V412" s="275"/>
      <c r="W412" s="276" t="str">
        <f t="shared" si="172"/>
        <v/>
      </c>
      <c r="X412" s="276" t="str">
        <f t="shared" si="173"/>
        <v/>
      </c>
      <c r="Y412" s="276" t="str">
        <f t="shared" si="174"/>
        <v/>
      </c>
      <c r="Z412" s="275"/>
      <c r="AA412" s="184"/>
      <c r="AB412" s="184"/>
      <c r="AC412" s="185" t="str">
        <f t="shared" si="175"/>
        <v/>
      </c>
      <c r="AD412" s="185" t="str">
        <f t="shared" si="176"/>
        <v/>
      </c>
      <c r="AE412" s="186"/>
      <c r="AF412" s="187" t="str">
        <f t="shared" si="177"/>
        <v/>
      </c>
      <c r="AG412" s="182"/>
      <c r="AH412" s="184"/>
      <c r="AI412" s="184"/>
      <c r="AJ412" s="182"/>
      <c r="AK412" s="188" t="str">
        <f t="shared" si="178"/>
        <v/>
      </c>
      <c r="AL412" s="188" t="str">
        <f t="shared" si="179"/>
        <v/>
      </c>
      <c r="AM412" s="188" t="str">
        <f t="shared" si="180"/>
        <v/>
      </c>
      <c r="AN412" s="359" t="str">
        <f>IF(Overview!$K$17='Internal Calcs'!$P$22,IF(AK412="","",AK412),IF(Overview!$K$17='Internal Calcs'!$P$23,IF(AK412="","",AK412),IF(ISNUMBER(A412),(IF(F412="Short",G412-H412,H412-G412)*AZ412-AX412),"")))</f>
        <v/>
      </c>
      <c r="AO412" s="401" t="str">
        <f>IF(Overview!$K$17='Internal Calcs'!$P$22,IF(AL412="","",AL412),IF(Overview!$K$17='Internal Calcs'!$P$23,IF(AL412="","",AL412),IF(ISNUMBER(A412),IF(AL412="",(IF(F412="Short",G412-H412,H412-G412)*AZ412-AX412),(IF(F412="Short",G412-J412,J412-G412)*AZ412-AX412)),"")))</f>
        <v/>
      </c>
      <c r="AP412" s="359" t="str">
        <f>IF(Overview!$K$17='Internal Calcs'!$P$22,"",IF(Overview!$K$17='Internal Calcs'!$P$23,IF(AM412="","",AM412),IF(ISNUMBER(A412),IF(AM412="",(IF(F412="Short",G412-H412,H412-G412)*AZ412-AX412),(IF(F412="Short",G412-L412,L412-G412)*AZ412-AX412)),"")))</f>
        <v/>
      </c>
      <c r="AQ412" s="188" t="str">
        <f t="shared" si="181"/>
        <v/>
      </c>
      <c r="AR412" s="188" t="str">
        <f t="shared" si="182"/>
        <v/>
      </c>
      <c r="AS412" s="188" t="str">
        <f t="shared" si="183"/>
        <v/>
      </c>
      <c r="AT412" s="188" t="str">
        <f>IF(ISNUMBER(A412),MAX($AS$2:AS412)-AS412,"")</f>
        <v/>
      </c>
      <c r="AU412" s="189" t="str">
        <f t="shared" si="184"/>
        <v/>
      </c>
      <c r="AV412" s="190" t="str">
        <f t="shared" si="185"/>
        <v/>
      </c>
      <c r="AW412" s="190" t="str">
        <f t="shared" si="186"/>
        <v/>
      </c>
      <c r="AX412" s="191" t="str">
        <f ca="1">IF(ISNUMBER($A412),INDIRECT(CONCATENATE("'Instrument List'!B",(MATCH(E412,'Instrument List'!A:A,0))-0)),"")</f>
        <v/>
      </c>
      <c r="AY412" s="191" t="str">
        <f ca="1">IF(ISNUMBER($A412),INDIRECT(CONCATENATE("'Instrument List'!D",(MATCH(E412,'Instrument List'!A:A,0))-0)),"")</f>
        <v/>
      </c>
      <c r="AZ412" s="191" t="str">
        <f ca="1">IF(ISNUMBER($A412),INDIRECT(CONCATENATE("'Instrument List'!C",(MATCH(E412,'Instrument List'!A:A,0))-0)),"")</f>
        <v/>
      </c>
      <c r="BA412" s="192" t="str">
        <f ca="1">IF(ISNUMBER(A412),INDIRECT(CONCATENATE("'Instrument List'!E",(MATCH(E412,'Instrument List'!A:A,0))-0)),"")</f>
        <v/>
      </c>
      <c r="BB412" s="193" t="str">
        <f t="shared" si="187"/>
        <v/>
      </c>
      <c r="BC412" s="193" t="str">
        <f t="shared" si="188"/>
        <v/>
      </c>
      <c r="BD412" s="193" t="str">
        <f ca="1">IF(ISNUMBER(A412),INDIRECT(CONCATENATE("'Instrument List'!F",(MATCH(E412,'Instrument List'!A:A,0))-0)),"")</f>
        <v/>
      </c>
    </row>
    <row r="413" spans="1:56">
      <c r="A413" s="220" t="str">
        <f t="shared" si="168"/>
        <v/>
      </c>
      <c r="B413" s="221"/>
      <c r="C413" s="222"/>
      <c r="D413" s="169"/>
      <c r="E413" s="169"/>
      <c r="F413" s="169"/>
      <c r="G413" s="202"/>
      <c r="H413" s="217"/>
      <c r="I413" s="212"/>
      <c r="J413" s="206"/>
      <c r="K413" s="212"/>
      <c r="L413" s="206"/>
      <c r="M413" s="212"/>
      <c r="N413" s="206"/>
      <c r="O413" s="170" t="str">
        <f t="shared" si="169"/>
        <v/>
      </c>
      <c r="P413" s="171"/>
      <c r="Q413" s="171"/>
      <c r="R413" s="171"/>
      <c r="S413" s="172" t="str">
        <f t="shared" si="170"/>
        <v/>
      </c>
      <c r="T413" s="172" t="str">
        <f t="shared" si="171"/>
        <v/>
      </c>
      <c r="U413" s="171"/>
      <c r="V413" s="171"/>
      <c r="W413" s="173" t="str">
        <f t="shared" si="172"/>
        <v/>
      </c>
      <c r="X413" s="173" t="str">
        <f t="shared" si="173"/>
        <v/>
      </c>
      <c r="Y413" s="173" t="str">
        <f t="shared" si="174"/>
        <v/>
      </c>
      <c r="Z413" s="171"/>
      <c r="AA413" s="171"/>
      <c r="AB413" s="171"/>
      <c r="AC413" s="172" t="str">
        <f t="shared" si="175"/>
        <v/>
      </c>
      <c r="AD413" s="172" t="str">
        <f t="shared" si="176"/>
        <v/>
      </c>
      <c r="AE413" s="174"/>
      <c r="AF413" s="175" t="str">
        <f t="shared" si="177"/>
        <v/>
      </c>
      <c r="AG413" s="169"/>
      <c r="AH413" s="171"/>
      <c r="AI413" s="171"/>
      <c r="AJ413" s="169"/>
      <c r="AK413" s="176" t="str">
        <f t="shared" si="178"/>
        <v/>
      </c>
      <c r="AL413" s="176" t="str">
        <f t="shared" si="179"/>
        <v/>
      </c>
      <c r="AM413" s="176" t="str">
        <f t="shared" si="180"/>
        <v/>
      </c>
      <c r="AN413" s="359" t="str">
        <f>IF(Overview!$K$17='Internal Calcs'!$P$22,IF(AK413="","",AK413),IF(Overview!$K$17='Internal Calcs'!$P$23,IF(AK413="","",AK413),IF(ISNUMBER(A413),(IF(F413="Short",G413-H413,H413-G413)*AZ413-AX413),"")))</f>
        <v/>
      </c>
      <c r="AO413" s="401" t="str">
        <f>IF(Overview!$K$17='Internal Calcs'!$P$22,IF(AL413="","",AL413),IF(Overview!$K$17='Internal Calcs'!$P$23,IF(AL413="","",AL413),IF(ISNUMBER(A413),IF(AL413="",(IF(F413="Short",G413-H413,H413-G413)*AZ413-AX413),(IF(F413="Short",G413-J413,J413-G413)*AZ413-AX413)),"")))</f>
        <v/>
      </c>
      <c r="AP413" s="359" t="str">
        <f>IF(Overview!$K$17='Internal Calcs'!$P$22,"",IF(Overview!$K$17='Internal Calcs'!$P$23,IF(AM413="","",AM413),IF(ISNUMBER(A413),IF(AM413="",(IF(F413="Short",G413-H413,H413-G413)*AZ413-AX413),(IF(F413="Short",G413-L413,L413-G413)*AZ413-AX413)),"")))</f>
        <v/>
      </c>
      <c r="AQ413" s="176" t="str">
        <f t="shared" si="181"/>
        <v/>
      </c>
      <c r="AR413" s="176" t="str">
        <f t="shared" si="182"/>
        <v/>
      </c>
      <c r="AS413" s="176" t="str">
        <f t="shared" si="183"/>
        <v/>
      </c>
      <c r="AT413" s="176" t="str">
        <f>IF(ISNUMBER(A413),MAX($AS$2:AS413)-AS413,"")</f>
        <v/>
      </c>
      <c r="AU413" s="177" t="str">
        <f t="shared" si="184"/>
        <v/>
      </c>
      <c r="AV413" s="178" t="str">
        <f t="shared" si="185"/>
        <v/>
      </c>
      <c r="AW413" s="178" t="str">
        <f t="shared" si="186"/>
        <v/>
      </c>
      <c r="AX413" s="179" t="str">
        <f ca="1">IF(ISNUMBER($A413),INDIRECT(CONCATENATE("'Instrument List'!B",(MATCH(E413,'Instrument List'!A:A,0))-0)),"")</f>
        <v/>
      </c>
      <c r="AY413" s="179" t="str">
        <f ca="1">IF(ISNUMBER($A413),INDIRECT(CONCATENATE("'Instrument List'!D",(MATCH(E413,'Instrument List'!A:A,0))-0)),"")</f>
        <v/>
      </c>
      <c r="AZ413" s="179" t="str">
        <f ca="1">IF(ISNUMBER($A413),INDIRECT(CONCATENATE("'Instrument List'!C",(MATCH(E413,'Instrument List'!A:A,0))-0)),"")</f>
        <v/>
      </c>
      <c r="BA413" s="180" t="str">
        <f ca="1">IF(ISNUMBER(A413),INDIRECT(CONCATENATE("'Instrument List'!E",(MATCH(E413,'Instrument List'!A:A,0))-0)),"")</f>
        <v/>
      </c>
      <c r="BB413" s="181" t="str">
        <f t="shared" si="187"/>
        <v/>
      </c>
      <c r="BC413" s="181" t="str">
        <f t="shared" si="188"/>
        <v/>
      </c>
      <c r="BD413" s="181" t="str">
        <f ca="1">IF(ISNUMBER(A413),INDIRECT(CONCATENATE("'Instrument List'!F",(MATCH(E413,'Instrument List'!A:A,0))-0)),"")</f>
        <v/>
      </c>
    </row>
    <row r="414" spans="1:56">
      <c r="A414" s="223" t="str">
        <f t="shared" si="168"/>
        <v/>
      </c>
      <c r="B414" s="224"/>
      <c r="C414" s="225"/>
      <c r="D414" s="182"/>
      <c r="E414" s="182"/>
      <c r="F414" s="182"/>
      <c r="G414" s="203"/>
      <c r="H414" s="218"/>
      <c r="I414" s="213"/>
      <c r="J414" s="207"/>
      <c r="K414" s="213"/>
      <c r="L414" s="207"/>
      <c r="M414" s="213"/>
      <c r="N414" s="207"/>
      <c r="O414" s="183" t="str">
        <f t="shared" si="169"/>
        <v/>
      </c>
      <c r="P414" s="184"/>
      <c r="Q414" s="184"/>
      <c r="R414" s="275"/>
      <c r="S414" s="185" t="str">
        <f t="shared" si="170"/>
        <v/>
      </c>
      <c r="T414" s="185" t="str">
        <f t="shared" si="171"/>
        <v/>
      </c>
      <c r="U414" s="275"/>
      <c r="V414" s="275"/>
      <c r="W414" s="276" t="str">
        <f t="shared" si="172"/>
        <v/>
      </c>
      <c r="X414" s="276" t="str">
        <f t="shared" si="173"/>
        <v/>
      </c>
      <c r="Y414" s="276" t="str">
        <f t="shared" si="174"/>
        <v/>
      </c>
      <c r="Z414" s="275"/>
      <c r="AA414" s="184"/>
      <c r="AB414" s="184"/>
      <c r="AC414" s="185" t="str">
        <f t="shared" si="175"/>
        <v/>
      </c>
      <c r="AD414" s="185" t="str">
        <f t="shared" si="176"/>
        <v/>
      </c>
      <c r="AE414" s="186"/>
      <c r="AF414" s="187" t="str">
        <f t="shared" si="177"/>
        <v/>
      </c>
      <c r="AG414" s="182"/>
      <c r="AH414" s="184"/>
      <c r="AI414" s="184"/>
      <c r="AJ414" s="182"/>
      <c r="AK414" s="188" t="str">
        <f t="shared" si="178"/>
        <v/>
      </c>
      <c r="AL414" s="188" t="str">
        <f t="shared" si="179"/>
        <v/>
      </c>
      <c r="AM414" s="188" t="str">
        <f t="shared" si="180"/>
        <v/>
      </c>
      <c r="AN414" s="359" t="str">
        <f>IF(Overview!$K$17='Internal Calcs'!$P$22,IF(AK414="","",AK414),IF(Overview!$K$17='Internal Calcs'!$P$23,IF(AK414="","",AK414),IF(ISNUMBER(A414),(IF(F414="Short",G414-H414,H414-G414)*AZ414-AX414),"")))</f>
        <v/>
      </c>
      <c r="AO414" s="401" t="str">
        <f>IF(Overview!$K$17='Internal Calcs'!$P$22,IF(AL414="","",AL414),IF(Overview!$K$17='Internal Calcs'!$P$23,IF(AL414="","",AL414),IF(ISNUMBER(A414),IF(AL414="",(IF(F414="Short",G414-H414,H414-G414)*AZ414-AX414),(IF(F414="Short",G414-J414,J414-G414)*AZ414-AX414)),"")))</f>
        <v/>
      </c>
      <c r="AP414" s="359" t="str">
        <f>IF(Overview!$K$17='Internal Calcs'!$P$22,"",IF(Overview!$K$17='Internal Calcs'!$P$23,IF(AM414="","",AM414),IF(ISNUMBER(A414),IF(AM414="",(IF(F414="Short",G414-H414,H414-G414)*AZ414-AX414),(IF(F414="Short",G414-L414,L414-G414)*AZ414-AX414)),"")))</f>
        <v/>
      </c>
      <c r="AQ414" s="188" t="str">
        <f t="shared" si="181"/>
        <v/>
      </c>
      <c r="AR414" s="188" t="str">
        <f t="shared" si="182"/>
        <v/>
      </c>
      <c r="AS414" s="188" t="str">
        <f t="shared" si="183"/>
        <v/>
      </c>
      <c r="AT414" s="188" t="str">
        <f>IF(ISNUMBER(A414),MAX($AS$2:AS414)-AS414,"")</f>
        <v/>
      </c>
      <c r="AU414" s="189" t="str">
        <f t="shared" si="184"/>
        <v/>
      </c>
      <c r="AV414" s="190" t="str">
        <f t="shared" si="185"/>
        <v/>
      </c>
      <c r="AW414" s="190" t="str">
        <f t="shared" si="186"/>
        <v/>
      </c>
      <c r="AX414" s="191" t="str">
        <f ca="1">IF(ISNUMBER($A414),INDIRECT(CONCATENATE("'Instrument List'!B",(MATCH(E414,'Instrument List'!A:A,0))-0)),"")</f>
        <v/>
      </c>
      <c r="AY414" s="191" t="str">
        <f ca="1">IF(ISNUMBER($A414),INDIRECT(CONCATENATE("'Instrument List'!D",(MATCH(E414,'Instrument List'!A:A,0))-0)),"")</f>
        <v/>
      </c>
      <c r="AZ414" s="191" t="str">
        <f ca="1">IF(ISNUMBER($A414),INDIRECT(CONCATENATE("'Instrument List'!C",(MATCH(E414,'Instrument List'!A:A,0))-0)),"")</f>
        <v/>
      </c>
      <c r="BA414" s="192" t="str">
        <f ca="1">IF(ISNUMBER(A414),INDIRECT(CONCATENATE("'Instrument List'!E",(MATCH(E414,'Instrument List'!A:A,0))-0)),"")</f>
        <v/>
      </c>
      <c r="BB414" s="193" t="str">
        <f t="shared" si="187"/>
        <v/>
      </c>
      <c r="BC414" s="193" t="str">
        <f t="shared" si="188"/>
        <v/>
      </c>
      <c r="BD414" s="193" t="str">
        <f ca="1">IF(ISNUMBER(A414),INDIRECT(CONCATENATE("'Instrument List'!F",(MATCH(E414,'Instrument List'!A:A,0))-0)),"")</f>
        <v/>
      </c>
    </row>
    <row r="415" spans="1:56">
      <c r="A415" s="220" t="str">
        <f t="shared" si="168"/>
        <v/>
      </c>
      <c r="B415" s="221"/>
      <c r="C415" s="222"/>
      <c r="D415" s="169"/>
      <c r="E415" s="169"/>
      <c r="F415" s="169"/>
      <c r="G415" s="202"/>
      <c r="H415" s="217"/>
      <c r="I415" s="212"/>
      <c r="J415" s="206"/>
      <c r="K415" s="212"/>
      <c r="L415" s="206"/>
      <c r="M415" s="212"/>
      <c r="N415" s="206"/>
      <c r="O415" s="170" t="str">
        <f t="shared" si="169"/>
        <v/>
      </c>
      <c r="P415" s="171"/>
      <c r="Q415" s="171"/>
      <c r="R415" s="171"/>
      <c r="S415" s="172" t="str">
        <f t="shared" si="170"/>
        <v/>
      </c>
      <c r="T415" s="172" t="str">
        <f t="shared" si="171"/>
        <v/>
      </c>
      <c r="U415" s="171"/>
      <c r="V415" s="171"/>
      <c r="W415" s="173" t="str">
        <f t="shared" si="172"/>
        <v/>
      </c>
      <c r="X415" s="173" t="str">
        <f t="shared" si="173"/>
        <v/>
      </c>
      <c r="Y415" s="173" t="str">
        <f t="shared" si="174"/>
        <v/>
      </c>
      <c r="Z415" s="171"/>
      <c r="AA415" s="171"/>
      <c r="AB415" s="171"/>
      <c r="AC415" s="172" t="str">
        <f t="shared" si="175"/>
        <v/>
      </c>
      <c r="AD415" s="172" t="str">
        <f t="shared" si="176"/>
        <v/>
      </c>
      <c r="AE415" s="174"/>
      <c r="AF415" s="175" t="str">
        <f t="shared" si="177"/>
        <v/>
      </c>
      <c r="AG415" s="169"/>
      <c r="AH415" s="171"/>
      <c r="AI415" s="171"/>
      <c r="AJ415" s="169"/>
      <c r="AK415" s="176" t="str">
        <f t="shared" si="178"/>
        <v/>
      </c>
      <c r="AL415" s="176" t="str">
        <f t="shared" si="179"/>
        <v/>
      </c>
      <c r="AM415" s="176" t="str">
        <f t="shared" si="180"/>
        <v/>
      </c>
      <c r="AN415" s="359" t="str">
        <f>IF(Overview!$K$17='Internal Calcs'!$P$22,IF(AK415="","",AK415),IF(Overview!$K$17='Internal Calcs'!$P$23,IF(AK415="","",AK415),IF(ISNUMBER(A415),(IF(F415="Short",G415-H415,H415-G415)*AZ415-AX415),"")))</f>
        <v/>
      </c>
      <c r="AO415" s="401" t="str">
        <f>IF(Overview!$K$17='Internal Calcs'!$P$22,IF(AL415="","",AL415),IF(Overview!$K$17='Internal Calcs'!$P$23,IF(AL415="","",AL415),IF(ISNUMBER(A415),IF(AL415="",(IF(F415="Short",G415-H415,H415-G415)*AZ415-AX415),(IF(F415="Short",G415-J415,J415-G415)*AZ415-AX415)),"")))</f>
        <v/>
      </c>
      <c r="AP415" s="359" t="str">
        <f>IF(Overview!$K$17='Internal Calcs'!$P$22,"",IF(Overview!$K$17='Internal Calcs'!$P$23,IF(AM415="","",AM415),IF(ISNUMBER(A415),IF(AM415="",(IF(F415="Short",G415-H415,H415-G415)*AZ415-AX415),(IF(F415="Short",G415-L415,L415-G415)*AZ415-AX415)),"")))</f>
        <v/>
      </c>
      <c r="AQ415" s="176" t="str">
        <f t="shared" si="181"/>
        <v/>
      </c>
      <c r="AR415" s="176" t="str">
        <f t="shared" si="182"/>
        <v/>
      </c>
      <c r="AS415" s="176" t="str">
        <f t="shared" si="183"/>
        <v/>
      </c>
      <c r="AT415" s="176" t="str">
        <f>IF(ISNUMBER(A415),MAX($AS$2:AS415)-AS415,"")</f>
        <v/>
      </c>
      <c r="AU415" s="177" t="str">
        <f t="shared" si="184"/>
        <v/>
      </c>
      <c r="AV415" s="178" t="str">
        <f t="shared" si="185"/>
        <v/>
      </c>
      <c r="AW415" s="178" t="str">
        <f t="shared" si="186"/>
        <v/>
      </c>
      <c r="AX415" s="179" t="str">
        <f ca="1">IF(ISNUMBER($A415),INDIRECT(CONCATENATE("'Instrument List'!B",(MATCH(E415,'Instrument List'!A:A,0))-0)),"")</f>
        <v/>
      </c>
      <c r="AY415" s="179" t="str">
        <f ca="1">IF(ISNUMBER($A415),INDIRECT(CONCATENATE("'Instrument List'!D",(MATCH(E415,'Instrument List'!A:A,0))-0)),"")</f>
        <v/>
      </c>
      <c r="AZ415" s="179" t="str">
        <f ca="1">IF(ISNUMBER($A415),INDIRECT(CONCATENATE("'Instrument List'!C",(MATCH(E415,'Instrument List'!A:A,0))-0)),"")</f>
        <v/>
      </c>
      <c r="BA415" s="180" t="str">
        <f ca="1">IF(ISNUMBER(A415),INDIRECT(CONCATENATE("'Instrument List'!E",(MATCH(E415,'Instrument List'!A:A,0))-0)),"")</f>
        <v/>
      </c>
      <c r="BB415" s="181" t="str">
        <f t="shared" si="187"/>
        <v/>
      </c>
      <c r="BC415" s="181" t="str">
        <f t="shared" si="188"/>
        <v/>
      </c>
      <c r="BD415" s="181" t="str">
        <f ca="1">IF(ISNUMBER(A415),INDIRECT(CONCATENATE("'Instrument List'!F",(MATCH(E415,'Instrument List'!A:A,0))-0)),"")</f>
        <v/>
      </c>
    </row>
    <row r="416" spans="1:56">
      <c r="A416" s="223" t="str">
        <f t="shared" si="168"/>
        <v/>
      </c>
      <c r="B416" s="224"/>
      <c r="C416" s="225"/>
      <c r="D416" s="182"/>
      <c r="E416" s="182"/>
      <c r="F416" s="182"/>
      <c r="G416" s="203"/>
      <c r="H416" s="218"/>
      <c r="I416" s="213"/>
      <c r="J416" s="207"/>
      <c r="K416" s="213"/>
      <c r="L416" s="207"/>
      <c r="M416" s="213"/>
      <c r="N416" s="207"/>
      <c r="O416" s="183" t="str">
        <f t="shared" si="169"/>
        <v/>
      </c>
      <c r="P416" s="184"/>
      <c r="Q416" s="184"/>
      <c r="R416" s="275"/>
      <c r="S416" s="185" t="str">
        <f t="shared" si="170"/>
        <v/>
      </c>
      <c r="T416" s="185" t="str">
        <f t="shared" si="171"/>
        <v/>
      </c>
      <c r="U416" s="275"/>
      <c r="V416" s="275"/>
      <c r="W416" s="276" t="str">
        <f t="shared" si="172"/>
        <v/>
      </c>
      <c r="X416" s="276" t="str">
        <f t="shared" si="173"/>
        <v/>
      </c>
      <c r="Y416" s="276" t="str">
        <f t="shared" si="174"/>
        <v/>
      </c>
      <c r="Z416" s="275"/>
      <c r="AA416" s="184"/>
      <c r="AB416" s="184"/>
      <c r="AC416" s="185" t="str">
        <f t="shared" si="175"/>
        <v/>
      </c>
      <c r="AD416" s="185" t="str">
        <f t="shared" si="176"/>
        <v/>
      </c>
      <c r="AE416" s="186"/>
      <c r="AF416" s="187" t="str">
        <f t="shared" si="177"/>
        <v/>
      </c>
      <c r="AG416" s="182"/>
      <c r="AH416" s="184"/>
      <c r="AI416" s="184"/>
      <c r="AJ416" s="182"/>
      <c r="AK416" s="188" t="str">
        <f t="shared" si="178"/>
        <v/>
      </c>
      <c r="AL416" s="188" t="str">
        <f t="shared" si="179"/>
        <v/>
      </c>
      <c r="AM416" s="188" t="str">
        <f t="shared" si="180"/>
        <v/>
      </c>
      <c r="AN416" s="359" t="str">
        <f>IF(Overview!$K$17='Internal Calcs'!$P$22,IF(AK416="","",AK416),IF(Overview!$K$17='Internal Calcs'!$P$23,IF(AK416="","",AK416),IF(ISNUMBER(A416),(IF(F416="Short",G416-H416,H416-G416)*AZ416-AX416),"")))</f>
        <v/>
      </c>
      <c r="AO416" s="401" t="str">
        <f>IF(Overview!$K$17='Internal Calcs'!$P$22,IF(AL416="","",AL416),IF(Overview!$K$17='Internal Calcs'!$P$23,IF(AL416="","",AL416),IF(ISNUMBER(A416),IF(AL416="",(IF(F416="Short",G416-H416,H416-G416)*AZ416-AX416),(IF(F416="Short",G416-J416,J416-G416)*AZ416-AX416)),"")))</f>
        <v/>
      </c>
      <c r="AP416" s="359" t="str">
        <f>IF(Overview!$K$17='Internal Calcs'!$P$22,"",IF(Overview!$K$17='Internal Calcs'!$P$23,IF(AM416="","",AM416),IF(ISNUMBER(A416),IF(AM416="",(IF(F416="Short",G416-H416,H416-G416)*AZ416-AX416),(IF(F416="Short",G416-L416,L416-G416)*AZ416-AX416)),"")))</f>
        <v/>
      </c>
      <c r="AQ416" s="188" t="str">
        <f t="shared" si="181"/>
        <v/>
      </c>
      <c r="AR416" s="188" t="str">
        <f t="shared" si="182"/>
        <v/>
      </c>
      <c r="AS416" s="188" t="str">
        <f t="shared" si="183"/>
        <v/>
      </c>
      <c r="AT416" s="188" t="str">
        <f>IF(ISNUMBER(A416),MAX($AS$2:AS416)-AS416,"")</f>
        <v/>
      </c>
      <c r="AU416" s="189" t="str">
        <f t="shared" si="184"/>
        <v/>
      </c>
      <c r="AV416" s="190" t="str">
        <f t="shared" si="185"/>
        <v/>
      </c>
      <c r="AW416" s="190" t="str">
        <f t="shared" si="186"/>
        <v/>
      </c>
      <c r="AX416" s="191" t="str">
        <f ca="1">IF(ISNUMBER($A416),INDIRECT(CONCATENATE("'Instrument List'!B",(MATCH(E416,'Instrument List'!A:A,0))-0)),"")</f>
        <v/>
      </c>
      <c r="AY416" s="191" t="str">
        <f ca="1">IF(ISNUMBER($A416),INDIRECT(CONCATENATE("'Instrument List'!D",(MATCH(E416,'Instrument List'!A:A,0))-0)),"")</f>
        <v/>
      </c>
      <c r="AZ416" s="191" t="str">
        <f ca="1">IF(ISNUMBER($A416),INDIRECT(CONCATENATE("'Instrument List'!C",(MATCH(E416,'Instrument List'!A:A,0))-0)),"")</f>
        <v/>
      </c>
      <c r="BA416" s="192" t="str">
        <f ca="1">IF(ISNUMBER(A416),INDIRECT(CONCATENATE("'Instrument List'!E",(MATCH(E416,'Instrument List'!A:A,0))-0)),"")</f>
        <v/>
      </c>
      <c r="BB416" s="193" t="str">
        <f t="shared" si="187"/>
        <v/>
      </c>
      <c r="BC416" s="193" t="str">
        <f t="shared" si="188"/>
        <v/>
      </c>
      <c r="BD416" s="193" t="str">
        <f ca="1">IF(ISNUMBER(A416),INDIRECT(CONCATENATE("'Instrument List'!F",(MATCH(E416,'Instrument List'!A:A,0))-0)),"")</f>
        <v/>
      </c>
    </row>
    <row r="417" spans="1:56">
      <c r="A417" s="220" t="str">
        <f t="shared" si="168"/>
        <v/>
      </c>
      <c r="B417" s="221"/>
      <c r="C417" s="222"/>
      <c r="D417" s="169"/>
      <c r="E417" s="169"/>
      <c r="F417" s="169"/>
      <c r="G417" s="202"/>
      <c r="H417" s="217"/>
      <c r="I417" s="212"/>
      <c r="J417" s="206"/>
      <c r="K417" s="212"/>
      <c r="L417" s="206"/>
      <c r="M417" s="212"/>
      <c r="N417" s="206"/>
      <c r="O417" s="170" t="str">
        <f t="shared" si="169"/>
        <v/>
      </c>
      <c r="P417" s="171"/>
      <c r="Q417" s="171"/>
      <c r="R417" s="171"/>
      <c r="S417" s="172" t="str">
        <f t="shared" si="170"/>
        <v/>
      </c>
      <c r="T417" s="172" t="str">
        <f t="shared" si="171"/>
        <v/>
      </c>
      <c r="U417" s="171"/>
      <c r="V417" s="171"/>
      <c r="W417" s="173" t="str">
        <f t="shared" si="172"/>
        <v/>
      </c>
      <c r="X417" s="173" t="str">
        <f t="shared" si="173"/>
        <v/>
      </c>
      <c r="Y417" s="173" t="str">
        <f t="shared" si="174"/>
        <v/>
      </c>
      <c r="Z417" s="171"/>
      <c r="AA417" s="171"/>
      <c r="AB417" s="171"/>
      <c r="AC417" s="172" t="str">
        <f t="shared" si="175"/>
        <v/>
      </c>
      <c r="AD417" s="172" t="str">
        <f t="shared" si="176"/>
        <v/>
      </c>
      <c r="AE417" s="174"/>
      <c r="AF417" s="175" t="str">
        <f t="shared" si="177"/>
        <v/>
      </c>
      <c r="AG417" s="169"/>
      <c r="AH417" s="171"/>
      <c r="AI417" s="171"/>
      <c r="AJ417" s="169"/>
      <c r="AK417" s="176" t="str">
        <f t="shared" si="178"/>
        <v/>
      </c>
      <c r="AL417" s="176" t="str">
        <f t="shared" si="179"/>
        <v/>
      </c>
      <c r="AM417" s="176" t="str">
        <f t="shared" si="180"/>
        <v/>
      </c>
      <c r="AN417" s="359" t="str">
        <f>IF(Overview!$K$17='Internal Calcs'!$P$22,IF(AK417="","",AK417),IF(Overview!$K$17='Internal Calcs'!$P$23,IF(AK417="","",AK417),IF(ISNUMBER(A417),(IF(F417="Short",G417-H417,H417-G417)*AZ417-AX417),"")))</f>
        <v/>
      </c>
      <c r="AO417" s="401" t="str">
        <f>IF(Overview!$K$17='Internal Calcs'!$P$22,IF(AL417="","",AL417),IF(Overview!$K$17='Internal Calcs'!$P$23,IF(AL417="","",AL417),IF(ISNUMBER(A417),IF(AL417="",(IF(F417="Short",G417-H417,H417-G417)*AZ417-AX417),(IF(F417="Short",G417-J417,J417-G417)*AZ417-AX417)),"")))</f>
        <v/>
      </c>
      <c r="AP417" s="359" t="str">
        <f>IF(Overview!$K$17='Internal Calcs'!$P$22,"",IF(Overview!$K$17='Internal Calcs'!$P$23,IF(AM417="","",AM417),IF(ISNUMBER(A417),IF(AM417="",(IF(F417="Short",G417-H417,H417-G417)*AZ417-AX417),(IF(F417="Short",G417-L417,L417-G417)*AZ417-AX417)),"")))</f>
        <v/>
      </c>
      <c r="AQ417" s="176" t="str">
        <f t="shared" si="181"/>
        <v/>
      </c>
      <c r="AR417" s="176" t="str">
        <f t="shared" si="182"/>
        <v/>
      </c>
      <c r="AS417" s="176" t="str">
        <f t="shared" si="183"/>
        <v/>
      </c>
      <c r="AT417" s="176" t="str">
        <f>IF(ISNUMBER(A417),MAX($AS$2:AS417)-AS417,"")</f>
        <v/>
      </c>
      <c r="AU417" s="177" t="str">
        <f t="shared" si="184"/>
        <v/>
      </c>
      <c r="AV417" s="178" t="str">
        <f t="shared" si="185"/>
        <v/>
      </c>
      <c r="AW417" s="178" t="str">
        <f t="shared" si="186"/>
        <v/>
      </c>
      <c r="AX417" s="179" t="str">
        <f ca="1">IF(ISNUMBER($A417),INDIRECT(CONCATENATE("'Instrument List'!B",(MATCH(E417,'Instrument List'!A:A,0))-0)),"")</f>
        <v/>
      </c>
      <c r="AY417" s="179" t="str">
        <f ca="1">IF(ISNUMBER($A417),INDIRECT(CONCATENATE("'Instrument List'!D",(MATCH(E417,'Instrument List'!A:A,0))-0)),"")</f>
        <v/>
      </c>
      <c r="AZ417" s="179" t="str">
        <f ca="1">IF(ISNUMBER($A417),INDIRECT(CONCATENATE("'Instrument List'!C",(MATCH(E417,'Instrument List'!A:A,0))-0)),"")</f>
        <v/>
      </c>
      <c r="BA417" s="180" t="str">
        <f ca="1">IF(ISNUMBER(A417),INDIRECT(CONCATENATE("'Instrument List'!E",(MATCH(E417,'Instrument List'!A:A,0))-0)),"")</f>
        <v/>
      </c>
      <c r="BB417" s="181" t="str">
        <f t="shared" si="187"/>
        <v/>
      </c>
      <c r="BC417" s="181" t="str">
        <f t="shared" si="188"/>
        <v/>
      </c>
      <c r="BD417" s="181" t="str">
        <f ca="1">IF(ISNUMBER(A417),INDIRECT(CONCATENATE("'Instrument List'!F",(MATCH(E417,'Instrument List'!A:A,0))-0)),"")</f>
        <v/>
      </c>
    </row>
    <row r="418" spans="1:56">
      <c r="A418" s="223" t="str">
        <f t="shared" si="168"/>
        <v/>
      </c>
      <c r="B418" s="224"/>
      <c r="C418" s="225"/>
      <c r="D418" s="182"/>
      <c r="E418" s="182"/>
      <c r="F418" s="182"/>
      <c r="G418" s="203"/>
      <c r="H418" s="218"/>
      <c r="I418" s="213"/>
      <c r="J418" s="207"/>
      <c r="K418" s="213"/>
      <c r="L418" s="207"/>
      <c r="M418" s="213"/>
      <c r="N418" s="207"/>
      <c r="O418" s="183" t="str">
        <f t="shared" si="169"/>
        <v/>
      </c>
      <c r="P418" s="184"/>
      <c r="Q418" s="184"/>
      <c r="R418" s="275"/>
      <c r="S418" s="185" t="str">
        <f t="shared" si="170"/>
        <v/>
      </c>
      <c r="T418" s="185" t="str">
        <f t="shared" si="171"/>
        <v/>
      </c>
      <c r="U418" s="275"/>
      <c r="V418" s="275"/>
      <c r="W418" s="276" t="str">
        <f t="shared" si="172"/>
        <v/>
      </c>
      <c r="X418" s="276" t="str">
        <f t="shared" si="173"/>
        <v/>
      </c>
      <c r="Y418" s="276" t="str">
        <f t="shared" si="174"/>
        <v/>
      </c>
      <c r="Z418" s="275"/>
      <c r="AA418" s="184"/>
      <c r="AB418" s="184"/>
      <c r="AC418" s="185" t="str">
        <f t="shared" si="175"/>
        <v/>
      </c>
      <c r="AD418" s="185" t="str">
        <f t="shared" si="176"/>
        <v/>
      </c>
      <c r="AE418" s="186"/>
      <c r="AF418" s="187" t="str">
        <f t="shared" si="177"/>
        <v/>
      </c>
      <c r="AG418" s="182"/>
      <c r="AH418" s="184"/>
      <c r="AI418" s="184"/>
      <c r="AJ418" s="182"/>
      <c r="AK418" s="188" t="str">
        <f t="shared" si="178"/>
        <v/>
      </c>
      <c r="AL418" s="188" t="str">
        <f t="shared" si="179"/>
        <v/>
      </c>
      <c r="AM418" s="188" t="str">
        <f t="shared" si="180"/>
        <v/>
      </c>
      <c r="AN418" s="359" t="str">
        <f>IF(Overview!$K$17='Internal Calcs'!$P$22,IF(AK418="","",AK418),IF(Overview!$K$17='Internal Calcs'!$P$23,IF(AK418="","",AK418),IF(ISNUMBER(A418),(IF(F418="Short",G418-H418,H418-G418)*AZ418-AX418),"")))</f>
        <v/>
      </c>
      <c r="AO418" s="401" t="str">
        <f>IF(Overview!$K$17='Internal Calcs'!$P$22,IF(AL418="","",AL418),IF(Overview!$K$17='Internal Calcs'!$P$23,IF(AL418="","",AL418),IF(ISNUMBER(A418),IF(AL418="",(IF(F418="Short",G418-H418,H418-G418)*AZ418-AX418),(IF(F418="Short",G418-J418,J418-G418)*AZ418-AX418)),"")))</f>
        <v/>
      </c>
      <c r="AP418" s="359" t="str">
        <f>IF(Overview!$K$17='Internal Calcs'!$P$22,"",IF(Overview!$K$17='Internal Calcs'!$P$23,IF(AM418="","",AM418),IF(ISNUMBER(A418),IF(AM418="",(IF(F418="Short",G418-H418,H418-G418)*AZ418-AX418),(IF(F418="Short",G418-L418,L418-G418)*AZ418-AX418)),"")))</f>
        <v/>
      </c>
      <c r="AQ418" s="188" t="str">
        <f t="shared" si="181"/>
        <v/>
      </c>
      <c r="AR418" s="188" t="str">
        <f t="shared" si="182"/>
        <v/>
      </c>
      <c r="AS418" s="188" t="str">
        <f t="shared" si="183"/>
        <v/>
      </c>
      <c r="AT418" s="188" t="str">
        <f>IF(ISNUMBER(A418),MAX($AS$2:AS418)-AS418,"")</f>
        <v/>
      </c>
      <c r="AU418" s="189" t="str">
        <f t="shared" si="184"/>
        <v/>
      </c>
      <c r="AV418" s="190" t="str">
        <f t="shared" si="185"/>
        <v/>
      </c>
      <c r="AW418" s="190" t="str">
        <f t="shared" si="186"/>
        <v/>
      </c>
      <c r="AX418" s="191" t="str">
        <f ca="1">IF(ISNUMBER($A418),INDIRECT(CONCATENATE("'Instrument List'!B",(MATCH(E418,'Instrument List'!A:A,0))-0)),"")</f>
        <v/>
      </c>
      <c r="AY418" s="191" t="str">
        <f ca="1">IF(ISNUMBER($A418),INDIRECT(CONCATENATE("'Instrument List'!D",(MATCH(E418,'Instrument List'!A:A,0))-0)),"")</f>
        <v/>
      </c>
      <c r="AZ418" s="191" t="str">
        <f ca="1">IF(ISNUMBER($A418),INDIRECT(CONCATENATE("'Instrument List'!C",(MATCH(E418,'Instrument List'!A:A,0))-0)),"")</f>
        <v/>
      </c>
      <c r="BA418" s="192" t="str">
        <f ca="1">IF(ISNUMBER(A418),INDIRECT(CONCATENATE("'Instrument List'!E",(MATCH(E418,'Instrument List'!A:A,0))-0)),"")</f>
        <v/>
      </c>
      <c r="BB418" s="193" t="str">
        <f t="shared" si="187"/>
        <v/>
      </c>
      <c r="BC418" s="193" t="str">
        <f t="shared" si="188"/>
        <v/>
      </c>
      <c r="BD418" s="193" t="str">
        <f ca="1">IF(ISNUMBER(A418),INDIRECT(CONCATENATE("'Instrument List'!F",(MATCH(E418,'Instrument List'!A:A,0))-0)),"")</f>
        <v/>
      </c>
    </row>
    <row r="419" spans="1:56">
      <c r="A419" s="220" t="str">
        <f t="shared" si="168"/>
        <v/>
      </c>
      <c r="B419" s="221"/>
      <c r="C419" s="222"/>
      <c r="D419" s="169"/>
      <c r="E419" s="169"/>
      <c r="F419" s="169"/>
      <c r="G419" s="202"/>
      <c r="H419" s="217"/>
      <c r="I419" s="212"/>
      <c r="J419" s="206"/>
      <c r="K419" s="212"/>
      <c r="L419" s="206"/>
      <c r="M419" s="212"/>
      <c r="N419" s="206"/>
      <c r="O419" s="170" t="str">
        <f t="shared" si="169"/>
        <v/>
      </c>
      <c r="P419" s="171"/>
      <c r="Q419" s="171"/>
      <c r="R419" s="171"/>
      <c r="S419" s="172" t="str">
        <f t="shared" si="170"/>
        <v/>
      </c>
      <c r="T419" s="172" t="str">
        <f t="shared" si="171"/>
        <v/>
      </c>
      <c r="U419" s="171"/>
      <c r="V419" s="171"/>
      <c r="W419" s="173" t="str">
        <f t="shared" si="172"/>
        <v/>
      </c>
      <c r="X419" s="173" t="str">
        <f t="shared" si="173"/>
        <v/>
      </c>
      <c r="Y419" s="173" t="str">
        <f t="shared" si="174"/>
        <v/>
      </c>
      <c r="Z419" s="171"/>
      <c r="AA419" s="171"/>
      <c r="AB419" s="171"/>
      <c r="AC419" s="172" t="str">
        <f t="shared" si="175"/>
        <v/>
      </c>
      <c r="AD419" s="172" t="str">
        <f t="shared" si="176"/>
        <v/>
      </c>
      <c r="AE419" s="174"/>
      <c r="AF419" s="175" t="str">
        <f t="shared" si="177"/>
        <v/>
      </c>
      <c r="AG419" s="169"/>
      <c r="AH419" s="171"/>
      <c r="AI419" s="171"/>
      <c r="AJ419" s="169"/>
      <c r="AK419" s="176" t="str">
        <f t="shared" si="178"/>
        <v/>
      </c>
      <c r="AL419" s="176" t="str">
        <f t="shared" si="179"/>
        <v/>
      </c>
      <c r="AM419" s="176" t="str">
        <f t="shared" si="180"/>
        <v/>
      </c>
      <c r="AN419" s="359" t="str">
        <f>IF(Overview!$K$17='Internal Calcs'!$P$22,IF(AK419="","",AK419),IF(Overview!$K$17='Internal Calcs'!$P$23,IF(AK419="","",AK419),IF(ISNUMBER(A419),(IF(F419="Short",G419-H419,H419-G419)*AZ419-AX419),"")))</f>
        <v/>
      </c>
      <c r="AO419" s="401" t="str">
        <f>IF(Overview!$K$17='Internal Calcs'!$P$22,IF(AL419="","",AL419),IF(Overview!$K$17='Internal Calcs'!$P$23,IF(AL419="","",AL419),IF(ISNUMBER(A419),IF(AL419="",(IF(F419="Short",G419-H419,H419-G419)*AZ419-AX419),(IF(F419="Short",G419-J419,J419-G419)*AZ419-AX419)),"")))</f>
        <v/>
      </c>
      <c r="AP419" s="359" t="str">
        <f>IF(Overview!$K$17='Internal Calcs'!$P$22,"",IF(Overview!$K$17='Internal Calcs'!$P$23,IF(AM419="","",AM419),IF(ISNUMBER(A419),IF(AM419="",(IF(F419="Short",G419-H419,H419-G419)*AZ419-AX419),(IF(F419="Short",G419-L419,L419-G419)*AZ419-AX419)),"")))</f>
        <v/>
      </c>
      <c r="AQ419" s="176" t="str">
        <f t="shared" si="181"/>
        <v/>
      </c>
      <c r="AR419" s="176" t="str">
        <f t="shared" si="182"/>
        <v/>
      </c>
      <c r="AS419" s="176" t="str">
        <f t="shared" si="183"/>
        <v/>
      </c>
      <c r="AT419" s="176" t="str">
        <f>IF(ISNUMBER(A419),MAX($AS$2:AS419)-AS419,"")</f>
        <v/>
      </c>
      <c r="AU419" s="177" t="str">
        <f t="shared" si="184"/>
        <v/>
      </c>
      <c r="AV419" s="178" t="str">
        <f t="shared" si="185"/>
        <v/>
      </c>
      <c r="AW419" s="178" t="str">
        <f t="shared" si="186"/>
        <v/>
      </c>
      <c r="AX419" s="179" t="str">
        <f ca="1">IF(ISNUMBER($A419),INDIRECT(CONCATENATE("'Instrument List'!B",(MATCH(E419,'Instrument List'!A:A,0))-0)),"")</f>
        <v/>
      </c>
      <c r="AY419" s="179" t="str">
        <f ca="1">IF(ISNUMBER($A419),INDIRECT(CONCATENATE("'Instrument List'!D",(MATCH(E419,'Instrument List'!A:A,0))-0)),"")</f>
        <v/>
      </c>
      <c r="AZ419" s="179" t="str">
        <f ca="1">IF(ISNUMBER($A419),INDIRECT(CONCATENATE("'Instrument List'!C",(MATCH(E419,'Instrument List'!A:A,0))-0)),"")</f>
        <v/>
      </c>
      <c r="BA419" s="180" t="str">
        <f ca="1">IF(ISNUMBER(A419),INDIRECT(CONCATENATE("'Instrument List'!E",(MATCH(E419,'Instrument List'!A:A,0))-0)),"")</f>
        <v/>
      </c>
      <c r="BB419" s="181" t="str">
        <f t="shared" si="187"/>
        <v/>
      </c>
      <c r="BC419" s="181" t="str">
        <f t="shared" si="188"/>
        <v/>
      </c>
      <c r="BD419" s="181" t="str">
        <f ca="1">IF(ISNUMBER(A419),INDIRECT(CONCATENATE("'Instrument List'!F",(MATCH(E419,'Instrument List'!A:A,0))-0)),"")</f>
        <v/>
      </c>
    </row>
    <row r="420" spans="1:56">
      <c r="A420" s="223" t="str">
        <f t="shared" si="168"/>
        <v/>
      </c>
      <c r="B420" s="224"/>
      <c r="C420" s="225"/>
      <c r="D420" s="182"/>
      <c r="E420" s="182"/>
      <c r="F420" s="182"/>
      <c r="G420" s="203"/>
      <c r="H420" s="218"/>
      <c r="I420" s="213"/>
      <c r="J420" s="207"/>
      <c r="K420" s="213"/>
      <c r="L420" s="207"/>
      <c r="M420" s="213"/>
      <c r="N420" s="207"/>
      <c r="O420" s="183" t="str">
        <f t="shared" si="169"/>
        <v/>
      </c>
      <c r="P420" s="184"/>
      <c r="Q420" s="184"/>
      <c r="R420" s="275"/>
      <c r="S420" s="185" t="str">
        <f t="shared" si="170"/>
        <v/>
      </c>
      <c r="T420" s="185" t="str">
        <f t="shared" si="171"/>
        <v/>
      </c>
      <c r="U420" s="275"/>
      <c r="V420" s="275"/>
      <c r="W420" s="276" t="str">
        <f t="shared" si="172"/>
        <v/>
      </c>
      <c r="X420" s="276" t="str">
        <f t="shared" si="173"/>
        <v/>
      </c>
      <c r="Y420" s="276" t="str">
        <f t="shared" si="174"/>
        <v/>
      </c>
      <c r="Z420" s="275"/>
      <c r="AA420" s="184"/>
      <c r="AB420" s="184"/>
      <c r="AC420" s="185" t="str">
        <f t="shared" si="175"/>
        <v/>
      </c>
      <c r="AD420" s="185" t="str">
        <f t="shared" si="176"/>
        <v/>
      </c>
      <c r="AE420" s="186"/>
      <c r="AF420" s="187" t="str">
        <f t="shared" si="177"/>
        <v/>
      </c>
      <c r="AG420" s="182"/>
      <c r="AH420" s="184"/>
      <c r="AI420" s="184"/>
      <c r="AJ420" s="182"/>
      <c r="AK420" s="188" t="str">
        <f t="shared" si="178"/>
        <v/>
      </c>
      <c r="AL420" s="188" t="str">
        <f t="shared" si="179"/>
        <v/>
      </c>
      <c r="AM420" s="188" t="str">
        <f t="shared" si="180"/>
        <v/>
      </c>
      <c r="AN420" s="359" t="str">
        <f>IF(Overview!$K$17='Internal Calcs'!$P$22,IF(AK420="","",AK420),IF(Overview!$K$17='Internal Calcs'!$P$23,IF(AK420="","",AK420),IF(ISNUMBER(A420),(IF(F420="Short",G420-H420,H420-G420)*AZ420-AX420),"")))</f>
        <v/>
      </c>
      <c r="AO420" s="401" t="str">
        <f>IF(Overview!$K$17='Internal Calcs'!$P$22,IF(AL420="","",AL420),IF(Overview!$K$17='Internal Calcs'!$P$23,IF(AL420="","",AL420),IF(ISNUMBER(A420),IF(AL420="",(IF(F420="Short",G420-H420,H420-G420)*AZ420-AX420),(IF(F420="Short",G420-J420,J420-G420)*AZ420-AX420)),"")))</f>
        <v/>
      </c>
      <c r="AP420" s="359" t="str">
        <f>IF(Overview!$K$17='Internal Calcs'!$P$22,"",IF(Overview!$K$17='Internal Calcs'!$P$23,IF(AM420="","",AM420),IF(ISNUMBER(A420),IF(AM420="",(IF(F420="Short",G420-H420,H420-G420)*AZ420-AX420),(IF(F420="Short",G420-L420,L420-G420)*AZ420-AX420)),"")))</f>
        <v/>
      </c>
      <c r="AQ420" s="188" t="str">
        <f t="shared" si="181"/>
        <v/>
      </c>
      <c r="AR420" s="188" t="str">
        <f t="shared" si="182"/>
        <v/>
      </c>
      <c r="AS420" s="188" t="str">
        <f t="shared" si="183"/>
        <v/>
      </c>
      <c r="AT420" s="188" t="str">
        <f>IF(ISNUMBER(A420),MAX($AS$2:AS420)-AS420,"")</f>
        <v/>
      </c>
      <c r="AU420" s="189" t="str">
        <f t="shared" si="184"/>
        <v/>
      </c>
      <c r="AV420" s="190" t="str">
        <f t="shared" si="185"/>
        <v/>
      </c>
      <c r="AW420" s="190" t="str">
        <f t="shared" si="186"/>
        <v/>
      </c>
      <c r="AX420" s="191" t="str">
        <f ca="1">IF(ISNUMBER($A420),INDIRECT(CONCATENATE("'Instrument List'!B",(MATCH(E420,'Instrument List'!A:A,0))-0)),"")</f>
        <v/>
      </c>
      <c r="AY420" s="191" t="str">
        <f ca="1">IF(ISNUMBER($A420),INDIRECT(CONCATENATE("'Instrument List'!D",(MATCH(E420,'Instrument List'!A:A,0))-0)),"")</f>
        <v/>
      </c>
      <c r="AZ420" s="191" t="str">
        <f ca="1">IF(ISNUMBER($A420),INDIRECT(CONCATENATE("'Instrument List'!C",(MATCH(E420,'Instrument List'!A:A,0))-0)),"")</f>
        <v/>
      </c>
      <c r="BA420" s="192" t="str">
        <f ca="1">IF(ISNUMBER(A420),INDIRECT(CONCATENATE("'Instrument List'!E",(MATCH(E420,'Instrument List'!A:A,0))-0)),"")</f>
        <v/>
      </c>
      <c r="BB420" s="193" t="str">
        <f t="shared" si="187"/>
        <v/>
      </c>
      <c r="BC420" s="193" t="str">
        <f t="shared" si="188"/>
        <v/>
      </c>
      <c r="BD420" s="193" t="str">
        <f ca="1">IF(ISNUMBER(A420),INDIRECT(CONCATENATE("'Instrument List'!F",(MATCH(E420,'Instrument List'!A:A,0))-0)),"")</f>
        <v/>
      </c>
    </row>
    <row r="421" spans="1:56">
      <c r="A421" s="220" t="str">
        <f t="shared" si="168"/>
        <v/>
      </c>
      <c r="B421" s="221"/>
      <c r="C421" s="222"/>
      <c r="D421" s="169"/>
      <c r="E421" s="169"/>
      <c r="F421" s="169"/>
      <c r="G421" s="202"/>
      <c r="H421" s="217"/>
      <c r="I421" s="212"/>
      <c r="J421" s="206"/>
      <c r="K421" s="212"/>
      <c r="L421" s="206"/>
      <c r="M421" s="212"/>
      <c r="N421" s="206"/>
      <c r="O421" s="170" t="str">
        <f t="shared" si="169"/>
        <v/>
      </c>
      <c r="P421" s="171"/>
      <c r="Q421" s="171"/>
      <c r="R421" s="171"/>
      <c r="S421" s="172" t="str">
        <f t="shared" si="170"/>
        <v/>
      </c>
      <c r="T421" s="172" t="str">
        <f t="shared" si="171"/>
        <v/>
      </c>
      <c r="U421" s="171"/>
      <c r="V421" s="171"/>
      <c r="W421" s="173" t="str">
        <f t="shared" si="172"/>
        <v/>
      </c>
      <c r="X421" s="173" t="str">
        <f t="shared" si="173"/>
        <v/>
      </c>
      <c r="Y421" s="173" t="str">
        <f t="shared" si="174"/>
        <v/>
      </c>
      <c r="Z421" s="171"/>
      <c r="AA421" s="171"/>
      <c r="AB421" s="171"/>
      <c r="AC421" s="172" t="str">
        <f t="shared" si="175"/>
        <v/>
      </c>
      <c r="AD421" s="172" t="str">
        <f t="shared" si="176"/>
        <v/>
      </c>
      <c r="AE421" s="174"/>
      <c r="AF421" s="175" t="str">
        <f t="shared" si="177"/>
        <v/>
      </c>
      <c r="AG421" s="169"/>
      <c r="AH421" s="171"/>
      <c r="AI421" s="171"/>
      <c r="AJ421" s="169"/>
      <c r="AK421" s="176" t="str">
        <f t="shared" si="178"/>
        <v/>
      </c>
      <c r="AL421" s="176" t="str">
        <f t="shared" si="179"/>
        <v/>
      </c>
      <c r="AM421" s="176" t="str">
        <f t="shared" si="180"/>
        <v/>
      </c>
      <c r="AN421" s="359" t="str">
        <f>IF(Overview!$K$17='Internal Calcs'!$P$22,IF(AK421="","",AK421),IF(Overview!$K$17='Internal Calcs'!$P$23,IF(AK421="","",AK421),IF(ISNUMBER(A421),(IF(F421="Short",G421-H421,H421-G421)*AZ421-AX421),"")))</f>
        <v/>
      </c>
      <c r="AO421" s="401" t="str">
        <f>IF(Overview!$K$17='Internal Calcs'!$P$22,IF(AL421="","",AL421),IF(Overview!$K$17='Internal Calcs'!$P$23,IF(AL421="","",AL421),IF(ISNUMBER(A421),IF(AL421="",(IF(F421="Short",G421-H421,H421-G421)*AZ421-AX421),(IF(F421="Short",G421-J421,J421-G421)*AZ421-AX421)),"")))</f>
        <v/>
      </c>
      <c r="AP421" s="359" t="str">
        <f>IF(Overview!$K$17='Internal Calcs'!$P$22,"",IF(Overview!$K$17='Internal Calcs'!$P$23,IF(AM421="","",AM421),IF(ISNUMBER(A421),IF(AM421="",(IF(F421="Short",G421-H421,H421-G421)*AZ421-AX421),(IF(F421="Short",G421-L421,L421-G421)*AZ421-AX421)),"")))</f>
        <v/>
      </c>
      <c r="AQ421" s="176" t="str">
        <f t="shared" si="181"/>
        <v/>
      </c>
      <c r="AR421" s="176" t="str">
        <f t="shared" si="182"/>
        <v/>
      </c>
      <c r="AS421" s="176" t="str">
        <f t="shared" si="183"/>
        <v/>
      </c>
      <c r="AT421" s="176" t="str">
        <f>IF(ISNUMBER(A421),MAX($AS$2:AS421)-AS421,"")</f>
        <v/>
      </c>
      <c r="AU421" s="177" t="str">
        <f t="shared" si="184"/>
        <v/>
      </c>
      <c r="AV421" s="178" t="str">
        <f t="shared" si="185"/>
        <v/>
      </c>
      <c r="AW421" s="178" t="str">
        <f t="shared" si="186"/>
        <v/>
      </c>
      <c r="AX421" s="179" t="str">
        <f ca="1">IF(ISNUMBER($A421),INDIRECT(CONCATENATE("'Instrument List'!B",(MATCH(E421,'Instrument List'!A:A,0))-0)),"")</f>
        <v/>
      </c>
      <c r="AY421" s="179" t="str">
        <f ca="1">IF(ISNUMBER($A421),INDIRECT(CONCATENATE("'Instrument List'!D",(MATCH(E421,'Instrument List'!A:A,0))-0)),"")</f>
        <v/>
      </c>
      <c r="AZ421" s="179" t="str">
        <f ca="1">IF(ISNUMBER($A421),INDIRECT(CONCATENATE("'Instrument List'!C",(MATCH(E421,'Instrument List'!A:A,0))-0)),"")</f>
        <v/>
      </c>
      <c r="BA421" s="180" t="str">
        <f ca="1">IF(ISNUMBER(A421),INDIRECT(CONCATENATE("'Instrument List'!E",(MATCH(E421,'Instrument List'!A:A,0))-0)),"")</f>
        <v/>
      </c>
      <c r="BB421" s="181" t="str">
        <f t="shared" si="187"/>
        <v/>
      </c>
      <c r="BC421" s="181" t="str">
        <f t="shared" si="188"/>
        <v/>
      </c>
      <c r="BD421" s="181" t="str">
        <f ca="1">IF(ISNUMBER(A421),INDIRECT(CONCATENATE("'Instrument List'!F",(MATCH(E421,'Instrument List'!A:A,0))-0)),"")</f>
        <v/>
      </c>
    </row>
    <row r="422" spans="1:56">
      <c r="A422" s="223" t="str">
        <f t="shared" si="168"/>
        <v/>
      </c>
      <c r="B422" s="224"/>
      <c r="C422" s="225"/>
      <c r="D422" s="182"/>
      <c r="E422" s="182"/>
      <c r="F422" s="182"/>
      <c r="G422" s="203"/>
      <c r="H422" s="218"/>
      <c r="I422" s="213"/>
      <c r="J422" s="207"/>
      <c r="K422" s="213"/>
      <c r="L422" s="207"/>
      <c r="M422" s="213"/>
      <c r="N422" s="207"/>
      <c r="O422" s="183" t="str">
        <f t="shared" si="169"/>
        <v/>
      </c>
      <c r="P422" s="184"/>
      <c r="Q422" s="184"/>
      <c r="R422" s="275"/>
      <c r="S422" s="185" t="str">
        <f t="shared" si="170"/>
        <v/>
      </c>
      <c r="T422" s="185" t="str">
        <f t="shared" si="171"/>
        <v/>
      </c>
      <c r="U422" s="275"/>
      <c r="V422" s="275"/>
      <c r="W422" s="276" t="str">
        <f t="shared" si="172"/>
        <v/>
      </c>
      <c r="X422" s="276" t="str">
        <f t="shared" si="173"/>
        <v/>
      </c>
      <c r="Y422" s="276" t="str">
        <f t="shared" si="174"/>
        <v/>
      </c>
      <c r="Z422" s="275"/>
      <c r="AA422" s="184"/>
      <c r="AB422" s="184"/>
      <c r="AC422" s="185" t="str">
        <f t="shared" si="175"/>
        <v/>
      </c>
      <c r="AD422" s="185" t="str">
        <f t="shared" si="176"/>
        <v/>
      </c>
      <c r="AE422" s="186"/>
      <c r="AF422" s="187" t="str">
        <f t="shared" si="177"/>
        <v/>
      </c>
      <c r="AG422" s="182"/>
      <c r="AH422" s="184"/>
      <c r="AI422" s="184"/>
      <c r="AJ422" s="182"/>
      <c r="AK422" s="188" t="str">
        <f t="shared" si="178"/>
        <v/>
      </c>
      <c r="AL422" s="188" t="str">
        <f t="shared" si="179"/>
        <v/>
      </c>
      <c r="AM422" s="188" t="str">
        <f t="shared" si="180"/>
        <v/>
      </c>
      <c r="AN422" s="359" t="str">
        <f>IF(Overview!$K$17='Internal Calcs'!$P$22,IF(AK422="","",AK422),IF(Overview!$K$17='Internal Calcs'!$P$23,IF(AK422="","",AK422),IF(ISNUMBER(A422),(IF(F422="Short",G422-H422,H422-G422)*AZ422-AX422),"")))</f>
        <v/>
      </c>
      <c r="AO422" s="401" t="str">
        <f>IF(Overview!$K$17='Internal Calcs'!$P$22,IF(AL422="","",AL422),IF(Overview!$K$17='Internal Calcs'!$P$23,IF(AL422="","",AL422),IF(ISNUMBER(A422),IF(AL422="",(IF(F422="Short",G422-H422,H422-G422)*AZ422-AX422),(IF(F422="Short",G422-J422,J422-G422)*AZ422-AX422)),"")))</f>
        <v/>
      </c>
      <c r="AP422" s="359" t="str">
        <f>IF(Overview!$K$17='Internal Calcs'!$P$22,"",IF(Overview!$K$17='Internal Calcs'!$P$23,IF(AM422="","",AM422),IF(ISNUMBER(A422),IF(AM422="",(IF(F422="Short",G422-H422,H422-G422)*AZ422-AX422),(IF(F422="Short",G422-L422,L422-G422)*AZ422-AX422)),"")))</f>
        <v/>
      </c>
      <c r="AQ422" s="188" t="str">
        <f t="shared" si="181"/>
        <v/>
      </c>
      <c r="AR422" s="188" t="str">
        <f t="shared" si="182"/>
        <v/>
      </c>
      <c r="AS422" s="188" t="str">
        <f t="shared" si="183"/>
        <v/>
      </c>
      <c r="AT422" s="188" t="str">
        <f>IF(ISNUMBER(A422),MAX($AS$2:AS422)-AS422,"")</f>
        <v/>
      </c>
      <c r="AU422" s="189" t="str">
        <f t="shared" si="184"/>
        <v/>
      </c>
      <c r="AV422" s="190" t="str">
        <f t="shared" si="185"/>
        <v/>
      </c>
      <c r="AW422" s="190" t="str">
        <f t="shared" si="186"/>
        <v/>
      </c>
      <c r="AX422" s="191" t="str">
        <f ca="1">IF(ISNUMBER($A422),INDIRECT(CONCATENATE("'Instrument List'!B",(MATCH(E422,'Instrument List'!A:A,0))-0)),"")</f>
        <v/>
      </c>
      <c r="AY422" s="191" t="str">
        <f ca="1">IF(ISNUMBER($A422),INDIRECT(CONCATENATE("'Instrument List'!D",(MATCH(E422,'Instrument List'!A:A,0))-0)),"")</f>
        <v/>
      </c>
      <c r="AZ422" s="191" t="str">
        <f ca="1">IF(ISNUMBER($A422),INDIRECT(CONCATENATE("'Instrument List'!C",(MATCH(E422,'Instrument List'!A:A,0))-0)),"")</f>
        <v/>
      </c>
      <c r="BA422" s="192" t="str">
        <f ca="1">IF(ISNUMBER(A422),INDIRECT(CONCATENATE("'Instrument List'!E",(MATCH(E422,'Instrument List'!A:A,0))-0)),"")</f>
        <v/>
      </c>
      <c r="BB422" s="193" t="str">
        <f t="shared" si="187"/>
        <v/>
      </c>
      <c r="BC422" s="193" t="str">
        <f t="shared" si="188"/>
        <v/>
      </c>
      <c r="BD422" s="193" t="str">
        <f ca="1">IF(ISNUMBER(A422),INDIRECT(CONCATENATE("'Instrument List'!F",(MATCH(E422,'Instrument List'!A:A,0))-0)),"")</f>
        <v/>
      </c>
    </row>
    <row r="423" spans="1:56">
      <c r="A423" s="220" t="str">
        <f t="shared" si="168"/>
        <v/>
      </c>
      <c r="B423" s="221"/>
      <c r="C423" s="222"/>
      <c r="D423" s="169"/>
      <c r="E423" s="169"/>
      <c r="F423" s="169"/>
      <c r="G423" s="202"/>
      <c r="H423" s="217"/>
      <c r="I423" s="212"/>
      <c r="J423" s="206"/>
      <c r="K423" s="212"/>
      <c r="L423" s="206"/>
      <c r="M423" s="212"/>
      <c r="N423" s="206"/>
      <c r="O423" s="170" t="str">
        <f t="shared" si="169"/>
        <v/>
      </c>
      <c r="P423" s="171"/>
      <c r="Q423" s="171"/>
      <c r="R423" s="171"/>
      <c r="S423" s="172" t="str">
        <f t="shared" si="170"/>
        <v/>
      </c>
      <c r="T423" s="172" t="str">
        <f t="shared" si="171"/>
        <v/>
      </c>
      <c r="U423" s="171"/>
      <c r="V423" s="171"/>
      <c r="W423" s="173" t="str">
        <f t="shared" si="172"/>
        <v/>
      </c>
      <c r="X423" s="173" t="str">
        <f t="shared" si="173"/>
        <v/>
      </c>
      <c r="Y423" s="173" t="str">
        <f t="shared" si="174"/>
        <v/>
      </c>
      <c r="Z423" s="171"/>
      <c r="AA423" s="171"/>
      <c r="AB423" s="171"/>
      <c r="AC423" s="172" t="str">
        <f t="shared" si="175"/>
        <v/>
      </c>
      <c r="AD423" s="172" t="str">
        <f t="shared" si="176"/>
        <v/>
      </c>
      <c r="AE423" s="174"/>
      <c r="AF423" s="175" t="str">
        <f t="shared" si="177"/>
        <v/>
      </c>
      <c r="AG423" s="169"/>
      <c r="AH423" s="171"/>
      <c r="AI423" s="171"/>
      <c r="AJ423" s="169"/>
      <c r="AK423" s="176" t="str">
        <f t="shared" si="178"/>
        <v/>
      </c>
      <c r="AL423" s="176" t="str">
        <f t="shared" si="179"/>
        <v/>
      </c>
      <c r="AM423" s="176" t="str">
        <f t="shared" si="180"/>
        <v/>
      </c>
      <c r="AN423" s="359" t="str">
        <f>IF(Overview!$K$17='Internal Calcs'!$P$22,IF(AK423="","",AK423),IF(Overview!$K$17='Internal Calcs'!$P$23,IF(AK423="","",AK423),IF(ISNUMBER(A423),(IF(F423="Short",G423-H423,H423-G423)*AZ423-AX423),"")))</f>
        <v/>
      </c>
      <c r="AO423" s="401" t="str">
        <f>IF(Overview!$K$17='Internal Calcs'!$P$22,IF(AL423="","",AL423),IF(Overview!$K$17='Internal Calcs'!$P$23,IF(AL423="","",AL423),IF(ISNUMBER(A423),IF(AL423="",(IF(F423="Short",G423-H423,H423-G423)*AZ423-AX423),(IF(F423="Short",G423-J423,J423-G423)*AZ423-AX423)),"")))</f>
        <v/>
      </c>
      <c r="AP423" s="359" t="str">
        <f>IF(Overview!$K$17='Internal Calcs'!$P$22,"",IF(Overview!$K$17='Internal Calcs'!$P$23,IF(AM423="","",AM423),IF(ISNUMBER(A423),IF(AM423="",(IF(F423="Short",G423-H423,H423-G423)*AZ423-AX423),(IF(F423="Short",G423-L423,L423-G423)*AZ423-AX423)),"")))</f>
        <v/>
      </c>
      <c r="AQ423" s="176" t="str">
        <f t="shared" si="181"/>
        <v/>
      </c>
      <c r="AR423" s="176" t="str">
        <f t="shared" si="182"/>
        <v/>
      </c>
      <c r="AS423" s="176" t="str">
        <f t="shared" si="183"/>
        <v/>
      </c>
      <c r="AT423" s="176" t="str">
        <f>IF(ISNUMBER(A423),MAX($AS$2:AS423)-AS423,"")</f>
        <v/>
      </c>
      <c r="AU423" s="177" t="str">
        <f t="shared" si="184"/>
        <v/>
      </c>
      <c r="AV423" s="178" t="str">
        <f t="shared" si="185"/>
        <v/>
      </c>
      <c r="AW423" s="178" t="str">
        <f t="shared" si="186"/>
        <v/>
      </c>
      <c r="AX423" s="179" t="str">
        <f ca="1">IF(ISNUMBER($A423),INDIRECT(CONCATENATE("'Instrument List'!B",(MATCH(E423,'Instrument List'!A:A,0))-0)),"")</f>
        <v/>
      </c>
      <c r="AY423" s="179" t="str">
        <f ca="1">IF(ISNUMBER($A423),INDIRECT(CONCATENATE("'Instrument List'!D",(MATCH(E423,'Instrument List'!A:A,0))-0)),"")</f>
        <v/>
      </c>
      <c r="AZ423" s="179" t="str">
        <f ca="1">IF(ISNUMBER($A423),INDIRECT(CONCATENATE("'Instrument List'!C",(MATCH(E423,'Instrument List'!A:A,0))-0)),"")</f>
        <v/>
      </c>
      <c r="BA423" s="180" t="str">
        <f ca="1">IF(ISNUMBER(A423),INDIRECT(CONCATENATE("'Instrument List'!E",(MATCH(E423,'Instrument List'!A:A,0))-0)),"")</f>
        <v/>
      </c>
      <c r="BB423" s="181" t="str">
        <f t="shared" si="187"/>
        <v/>
      </c>
      <c r="BC423" s="181" t="str">
        <f t="shared" si="188"/>
        <v/>
      </c>
      <c r="BD423" s="181" t="str">
        <f ca="1">IF(ISNUMBER(A423),INDIRECT(CONCATENATE("'Instrument List'!F",(MATCH(E423,'Instrument List'!A:A,0))-0)),"")</f>
        <v/>
      </c>
    </row>
    <row r="424" spans="1:56">
      <c r="A424" s="223" t="str">
        <f t="shared" si="168"/>
        <v/>
      </c>
      <c r="B424" s="224"/>
      <c r="C424" s="225"/>
      <c r="D424" s="182"/>
      <c r="E424" s="182"/>
      <c r="F424" s="182"/>
      <c r="G424" s="203"/>
      <c r="H424" s="218"/>
      <c r="I424" s="213"/>
      <c r="J424" s="207"/>
      <c r="K424" s="213"/>
      <c r="L424" s="207"/>
      <c r="M424" s="213"/>
      <c r="N424" s="207"/>
      <c r="O424" s="183" t="str">
        <f t="shared" si="169"/>
        <v/>
      </c>
      <c r="P424" s="184"/>
      <c r="Q424" s="184"/>
      <c r="R424" s="275"/>
      <c r="S424" s="185" t="str">
        <f t="shared" si="170"/>
        <v/>
      </c>
      <c r="T424" s="185" t="str">
        <f t="shared" si="171"/>
        <v/>
      </c>
      <c r="U424" s="275"/>
      <c r="V424" s="275"/>
      <c r="W424" s="276" t="str">
        <f t="shared" si="172"/>
        <v/>
      </c>
      <c r="X424" s="276" t="str">
        <f t="shared" si="173"/>
        <v/>
      </c>
      <c r="Y424" s="276" t="str">
        <f t="shared" si="174"/>
        <v/>
      </c>
      <c r="Z424" s="275"/>
      <c r="AA424" s="184"/>
      <c r="AB424" s="184"/>
      <c r="AC424" s="185" t="str">
        <f t="shared" si="175"/>
        <v/>
      </c>
      <c r="AD424" s="185" t="str">
        <f t="shared" si="176"/>
        <v/>
      </c>
      <c r="AE424" s="186"/>
      <c r="AF424" s="187" t="str">
        <f t="shared" si="177"/>
        <v/>
      </c>
      <c r="AG424" s="182"/>
      <c r="AH424" s="184"/>
      <c r="AI424" s="184"/>
      <c r="AJ424" s="182"/>
      <c r="AK424" s="188" t="str">
        <f t="shared" si="178"/>
        <v/>
      </c>
      <c r="AL424" s="188" t="str">
        <f t="shared" si="179"/>
        <v/>
      </c>
      <c r="AM424" s="188" t="str">
        <f t="shared" si="180"/>
        <v/>
      </c>
      <c r="AN424" s="359" t="str">
        <f>IF(Overview!$K$17='Internal Calcs'!$P$22,IF(AK424="","",AK424),IF(Overview!$K$17='Internal Calcs'!$P$23,IF(AK424="","",AK424),IF(ISNUMBER(A424),(IF(F424="Short",G424-H424,H424-G424)*AZ424-AX424),"")))</f>
        <v/>
      </c>
      <c r="AO424" s="401" t="str">
        <f>IF(Overview!$K$17='Internal Calcs'!$P$22,IF(AL424="","",AL424),IF(Overview!$K$17='Internal Calcs'!$P$23,IF(AL424="","",AL424),IF(ISNUMBER(A424),IF(AL424="",(IF(F424="Short",G424-H424,H424-G424)*AZ424-AX424),(IF(F424="Short",G424-J424,J424-G424)*AZ424-AX424)),"")))</f>
        <v/>
      </c>
      <c r="AP424" s="359" t="str">
        <f>IF(Overview!$K$17='Internal Calcs'!$P$22,"",IF(Overview!$K$17='Internal Calcs'!$P$23,IF(AM424="","",AM424),IF(ISNUMBER(A424),IF(AM424="",(IF(F424="Short",G424-H424,H424-G424)*AZ424-AX424),(IF(F424="Short",G424-L424,L424-G424)*AZ424-AX424)),"")))</f>
        <v/>
      </c>
      <c r="AQ424" s="188" t="str">
        <f t="shared" si="181"/>
        <v/>
      </c>
      <c r="AR424" s="188" t="str">
        <f t="shared" si="182"/>
        <v/>
      </c>
      <c r="AS424" s="188" t="str">
        <f t="shared" si="183"/>
        <v/>
      </c>
      <c r="AT424" s="188" t="str">
        <f>IF(ISNUMBER(A424),MAX($AS$2:AS424)-AS424,"")</f>
        <v/>
      </c>
      <c r="AU424" s="189" t="str">
        <f t="shared" si="184"/>
        <v/>
      </c>
      <c r="AV424" s="190" t="str">
        <f t="shared" si="185"/>
        <v/>
      </c>
      <c r="AW424" s="190" t="str">
        <f t="shared" si="186"/>
        <v/>
      </c>
      <c r="AX424" s="191" t="str">
        <f ca="1">IF(ISNUMBER($A424),INDIRECT(CONCATENATE("'Instrument List'!B",(MATCH(E424,'Instrument List'!A:A,0))-0)),"")</f>
        <v/>
      </c>
      <c r="AY424" s="191" t="str">
        <f ca="1">IF(ISNUMBER($A424),INDIRECT(CONCATENATE("'Instrument List'!D",(MATCH(E424,'Instrument List'!A:A,0))-0)),"")</f>
        <v/>
      </c>
      <c r="AZ424" s="191" t="str">
        <f ca="1">IF(ISNUMBER($A424),INDIRECT(CONCATENATE("'Instrument List'!C",(MATCH(E424,'Instrument List'!A:A,0))-0)),"")</f>
        <v/>
      </c>
      <c r="BA424" s="192" t="str">
        <f ca="1">IF(ISNUMBER(A424),INDIRECT(CONCATENATE("'Instrument List'!E",(MATCH(E424,'Instrument List'!A:A,0))-0)),"")</f>
        <v/>
      </c>
      <c r="BB424" s="193" t="str">
        <f t="shared" si="187"/>
        <v/>
      </c>
      <c r="BC424" s="193" t="str">
        <f t="shared" si="188"/>
        <v/>
      </c>
      <c r="BD424" s="193" t="str">
        <f ca="1">IF(ISNUMBER(A424),INDIRECT(CONCATENATE("'Instrument List'!F",(MATCH(E424,'Instrument List'!A:A,0))-0)),"")</f>
        <v/>
      </c>
    </row>
    <row r="425" spans="1:56">
      <c r="A425" s="220" t="str">
        <f t="shared" si="168"/>
        <v/>
      </c>
      <c r="B425" s="221"/>
      <c r="C425" s="222"/>
      <c r="D425" s="169"/>
      <c r="E425" s="169"/>
      <c r="F425" s="169"/>
      <c r="G425" s="202"/>
      <c r="H425" s="217"/>
      <c r="I425" s="212"/>
      <c r="J425" s="206"/>
      <c r="K425" s="212"/>
      <c r="L425" s="206"/>
      <c r="M425" s="212"/>
      <c r="N425" s="206"/>
      <c r="O425" s="170" t="str">
        <f t="shared" si="169"/>
        <v/>
      </c>
      <c r="P425" s="171"/>
      <c r="Q425" s="171"/>
      <c r="R425" s="171"/>
      <c r="S425" s="172" t="str">
        <f t="shared" si="170"/>
        <v/>
      </c>
      <c r="T425" s="172" t="str">
        <f t="shared" si="171"/>
        <v/>
      </c>
      <c r="U425" s="171"/>
      <c r="V425" s="171"/>
      <c r="W425" s="173" t="str">
        <f t="shared" si="172"/>
        <v/>
      </c>
      <c r="X425" s="173" t="str">
        <f t="shared" si="173"/>
        <v/>
      </c>
      <c r="Y425" s="173" t="str">
        <f t="shared" si="174"/>
        <v/>
      </c>
      <c r="Z425" s="171"/>
      <c r="AA425" s="171"/>
      <c r="AB425" s="171"/>
      <c r="AC425" s="172" t="str">
        <f t="shared" si="175"/>
        <v/>
      </c>
      <c r="AD425" s="172" t="str">
        <f t="shared" si="176"/>
        <v/>
      </c>
      <c r="AE425" s="174"/>
      <c r="AF425" s="175" t="str">
        <f t="shared" si="177"/>
        <v/>
      </c>
      <c r="AG425" s="169"/>
      <c r="AH425" s="171"/>
      <c r="AI425" s="171"/>
      <c r="AJ425" s="169"/>
      <c r="AK425" s="176" t="str">
        <f t="shared" si="178"/>
        <v/>
      </c>
      <c r="AL425" s="176" t="str">
        <f t="shared" si="179"/>
        <v/>
      </c>
      <c r="AM425" s="176" t="str">
        <f t="shared" si="180"/>
        <v/>
      </c>
      <c r="AN425" s="359" t="str">
        <f>IF(Overview!$K$17='Internal Calcs'!$P$22,IF(AK425="","",AK425),IF(Overview!$K$17='Internal Calcs'!$P$23,IF(AK425="","",AK425),IF(ISNUMBER(A425),(IF(F425="Short",G425-H425,H425-G425)*AZ425-AX425),"")))</f>
        <v/>
      </c>
      <c r="AO425" s="401" t="str">
        <f>IF(Overview!$K$17='Internal Calcs'!$P$22,IF(AL425="","",AL425),IF(Overview!$K$17='Internal Calcs'!$P$23,IF(AL425="","",AL425),IF(ISNUMBER(A425),IF(AL425="",(IF(F425="Short",G425-H425,H425-G425)*AZ425-AX425),(IF(F425="Short",G425-J425,J425-G425)*AZ425-AX425)),"")))</f>
        <v/>
      </c>
      <c r="AP425" s="359" t="str">
        <f>IF(Overview!$K$17='Internal Calcs'!$P$22,"",IF(Overview!$K$17='Internal Calcs'!$P$23,IF(AM425="","",AM425),IF(ISNUMBER(A425),IF(AM425="",(IF(F425="Short",G425-H425,H425-G425)*AZ425-AX425),(IF(F425="Short",G425-L425,L425-G425)*AZ425-AX425)),"")))</f>
        <v/>
      </c>
      <c r="AQ425" s="176" t="str">
        <f t="shared" si="181"/>
        <v/>
      </c>
      <c r="AR425" s="176" t="str">
        <f t="shared" si="182"/>
        <v/>
      </c>
      <c r="AS425" s="176" t="str">
        <f t="shared" si="183"/>
        <v/>
      </c>
      <c r="AT425" s="176" t="str">
        <f>IF(ISNUMBER(A425),MAX($AS$2:AS425)-AS425,"")</f>
        <v/>
      </c>
      <c r="AU425" s="177" t="str">
        <f t="shared" si="184"/>
        <v/>
      </c>
      <c r="AV425" s="178" t="str">
        <f t="shared" si="185"/>
        <v/>
      </c>
      <c r="AW425" s="178" t="str">
        <f t="shared" si="186"/>
        <v/>
      </c>
      <c r="AX425" s="179" t="str">
        <f ca="1">IF(ISNUMBER($A425),INDIRECT(CONCATENATE("'Instrument List'!B",(MATCH(E425,'Instrument List'!A:A,0))-0)),"")</f>
        <v/>
      </c>
      <c r="AY425" s="179" t="str">
        <f ca="1">IF(ISNUMBER($A425),INDIRECT(CONCATENATE("'Instrument List'!D",(MATCH(E425,'Instrument List'!A:A,0))-0)),"")</f>
        <v/>
      </c>
      <c r="AZ425" s="179" t="str">
        <f ca="1">IF(ISNUMBER($A425),INDIRECT(CONCATENATE("'Instrument List'!C",(MATCH(E425,'Instrument List'!A:A,0))-0)),"")</f>
        <v/>
      </c>
      <c r="BA425" s="180" t="str">
        <f ca="1">IF(ISNUMBER(A425),INDIRECT(CONCATENATE("'Instrument List'!E",(MATCH(E425,'Instrument List'!A:A,0))-0)),"")</f>
        <v/>
      </c>
      <c r="BB425" s="181" t="str">
        <f t="shared" si="187"/>
        <v/>
      </c>
      <c r="BC425" s="181" t="str">
        <f t="shared" si="188"/>
        <v/>
      </c>
      <c r="BD425" s="181" t="str">
        <f ca="1">IF(ISNUMBER(A425),INDIRECT(CONCATENATE("'Instrument List'!F",(MATCH(E425,'Instrument List'!A:A,0))-0)),"")</f>
        <v/>
      </c>
    </row>
    <row r="426" spans="1:56">
      <c r="A426" s="223" t="str">
        <f t="shared" si="168"/>
        <v/>
      </c>
      <c r="B426" s="224"/>
      <c r="C426" s="225"/>
      <c r="D426" s="182"/>
      <c r="E426" s="182"/>
      <c r="F426" s="182"/>
      <c r="G426" s="203"/>
      <c r="H426" s="218"/>
      <c r="I426" s="213"/>
      <c r="J426" s="207"/>
      <c r="K426" s="213"/>
      <c r="L426" s="207"/>
      <c r="M426" s="213"/>
      <c r="N426" s="207"/>
      <c r="O426" s="183" t="str">
        <f t="shared" si="169"/>
        <v/>
      </c>
      <c r="P426" s="184"/>
      <c r="Q426" s="184"/>
      <c r="R426" s="275"/>
      <c r="S426" s="185" t="str">
        <f t="shared" si="170"/>
        <v/>
      </c>
      <c r="T426" s="185" t="str">
        <f t="shared" si="171"/>
        <v/>
      </c>
      <c r="U426" s="275"/>
      <c r="V426" s="275"/>
      <c r="W426" s="276" t="str">
        <f t="shared" si="172"/>
        <v/>
      </c>
      <c r="X426" s="276" t="str">
        <f t="shared" si="173"/>
        <v/>
      </c>
      <c r="Y426" s="276" t="str">
        <f t="shared" si="174"/>
        <v/>
      </c>
      <c r="Z426" s="275"/>
      <c r="AA426" s="184"/>
      <c r="AB426" s="184"/>
      <c r="AC426" s="185" t="str">
        <f t="shared" si="175"/>
        <v/>
      </c>
      <c r="AD426" s="185" t="str">
        <f t="shared" si="176"/>
        <v/>
      </c>
      <c r="AE426" s="186"/>
      <c r="AF426" s="187" t="str">
        <f t="shared" si="177"/>
        <v/>
      </c>
      <c r="AG426" s="182"/>
      <c r="AH426" s="184"/>
      <c r="AI426" s="184"/>
      <c r="AJ426" s="182"/>
      <c r="AK426" s="188" t="str">
        <f t="shared" si="178"/>
        <v/>
      </c>
      <c r="AL426" s="188" t="str">
        <f t="shared" si="179"/>
        <v/>
      </c>
      <c r="AM426" s="188" t="str">
        <f t="shared" si="180"/>
        <v/>
      </c>
      <c r="AN426" s="359" t="str">
        <f>IF(Overview!$K$17='Internal Calcs'!$P$22,IF(AK426="","",AK426),IF(Overview!$K$17='Internal Calcs'!$P$23,IF(AK426="","",AK426),IF(ISNUMBER(A426),(IF(F426="Short",G426-H426,H426-G426)*AZ426-AX426),"")))</f>
        <v/>
      </c>
      <c r="AO426" s="401" t="str">
        <f>IF(Overview!$K$17='Internal Calcs'!$P$22,IF(AL426="","",AL426),IF(Overview!$K$17='Internal Calcs'!$P$23,IF(AL426="","",AL426),IF(ISNUMBER(A426),IF(AL426="",(IF(F426="Short",G426-H426,H426-G426)*AZ426-AX426),(IF(F426="Short",G426-J426,J426-G426)*AZ426-AX426)),"")))</f>
        <v/>
      </c>
      <c r="AP426" s="359" t="str">
        <f>IF(Overview!$K$17='Internal Calcs'!$P$22,"",IF(Overview!$K$17='Internal Calcs'!$P$23,IF(AM426="","",AM426),IF(ISNUMBER(A426),IF(AM426="",(IF(F426="Short",G426-H426,H426-G426)*AZ426-AX426),(IF(F426="Short",G426-L426,L426-G426)*AZ426-AX426)),"")))</f>
        <v/>
      </c>
      <c r="AQ426" s="188" t="str">
        <f t="shared" si="181"/>
        <v/>
      </c>
      <c r="AR426" s="188" t="str">
        <f t="shared" si="182"/>
        <v/>
      </c>
      <c r="AS426" s="188" t="str">
        <f t="shared" si="183"/>
        <v/>
      </c>
      <c r="AT426" s="188" t="str">
        <f>IF(ISNUMBER(A426),MAX($AS$2:AS426)-AS426,"")</f>
        <v/>
      </c>
      <c r="AU426" s="189" t="str">
        <f t="shared" si="184"/>
        <v/>
      </c>
      <c r="AV426" s="190" t="str">
        <f t="shared" si="185"/>
        <v/>
      </c>
      <c r="AW426" s="190" t="str">
        <f t="shared" si="186"/>
        <v/>
      </c>
      <c r="AX426" s="191" t="str">
        <f ca="1">IF(ISNUMBER($A426),INDIRECT(CONCATENATE("'Instrument List'!B",(MATCH(E426,'Instrument List'!A:A,0))-0)),"")</f>
        <v/>
      </c>
      <c r="AY426" s="191" t="str">
        <f ca="1">IF(ISNUMBER($A426),INDIRECT(CONCATENATE("'Instrument List'!D",(MATCH(E426,'Instrument List'!A:A,0))-0)),"")</f>
        <v/>
      </c>
      <c r="AZ426" s="191" t="str">
        <f ca="1">IF(ISNUMBER($A426),INDIRECT(CONCATENATE("'Instrument List'!C",(MATCH(E426,'Instrument List'!A:A,0))-0)),"")</f>
        <v/>
      </c>
      <c r="BA426" s="192" t="str">
        <f ca="1">IF(ISNUMBER(A426),INDIRECT(CONCATENATE("'Instrument List'!E",(MATCH(E426,'Instrument List'!A:A,0))-0)),"")</f>
        <v/>
      </c>
      <c r="BB426" s="193" t="str">
        <f t="shared" si="187"/>
        <v/>
      </c>
      <c r="BC426" s="193" t="str">
        <f t="shared" si="188"/>
        <v/>
      </c>
      <c r="BD426" s="193" t="str">
        <f ca="1">IF(ISNUMBER(A426),INDIRECT(CONCATENATE("'Instrument List'!F",(MATCH(E426,'Instrument List'!A:A,0))-0)),"")</f>
        <v/>
      </c>
    </row>
    <row r="427" spans="1:56">
      <c r="A427" s="220" t="str">
        <f t="shared" si="168"/>
        <v/>
      </c>
      <c r="B427" s="221"/>
      <c r="C427" s="222"/>
      <c r="D427" s="169"/>
      <c r="E427" s="169"/>
      <c r="F427" s="169"/>
      <c r="G427" s="202"/>
      <c r="H427" s="217"/>
      <c r="I427" s="212"/>
      <c r="J427" s="206"/>
      <c r="K427" s="212"/>
      <c r="L427" s="206"/>
      <c r="M427" s="212"/>
      <c r="N427" s="206"/>
      <c r="O427" s="170" t="str">
        <f t="shared" si="169"/>
        <v/>
      </c>
      <c r="P427" s="171"/>
      <c r="Q427" s="171"/>
      <c r="R427" s="171"/>
      <c r="S427" s="172" t="str">
        <f t="shared" si="170"/>
        <v/>
      </c>
      <c r="T427" s="172" t="str">
        <f t="shared" si="171"/>
        <v/>
      </c>
      <c r="U427" s="171"/>
      <c r="V427" s="171"/>
      <c r="W427" s="173" t="str">
        <f t="shared" si="172"/>
        <v/>
      </c>
      <c r="X427" s="173" t="str">
        <f t="shared" si="173"/>
        <v/>
      </c>
      <c r="Y427" s="173" t="str">
        <f t="shared" si="174"/>
        <v/>
      </c>
      <c r="Z427" s="171"/>
      <c r="AA427" s="171"/>
      <c r="AB427" s="171"/>
      <c r="AC427" s="172" t="str">
        <f t="shared" si="175"/>
        <v/>
      </c>
      <c r="AD427" s="172" t="str">
        <f t="shared" si="176"/>
        <v/>
      </c>
      <c r="AE427" s="174"/>
      <c r="AF427" s="175" t="str">
        <f t="shared" si="177"/>
        <v/>
      </c>
      <c r="AG427" s="169"/>
      <c r="AH427" s="171"/>
      <c r="AI427" s="171"/>
      <c r="AJ427" s="169"/>
      <c r="AK427" s="176" t="str">
        <f t="shared" si="178"/>
        <v/>
      </c>
      <c r="AL427" s="176" t="str">
        <f t="shared" si="179"/>
        <v/>
      </c>
      <c r="AM427" s="176" t="str">
        <f t="shared" si="180"/>
        <v/>
      </c>
      <c r="AN427" s="359" t="str">
        <f>IF(Overview!$K$17='Internal Calcs'!$P$22,IF(AK427="","",AK427),IF(Overview!$K$17='Internal Calcs'!$P$23,IF(AK427="","",AK427),IF(ISNUMBER(A427),(IF(F427="Short",G427-H427,H427-G427)*AZ427-AX427),"")))</f>
        <v/>
      </c>
      <c r="AO427" s="401" t="str">
        <f>IF(Overview!$K$17='Internal Calcs'!$P$22,IF(AL427="","",AL427),IF(Overview!$K$17='Internal Calcs'!$P$23,IF(AL427="","",AL427),IF(ISNUMBER(A427),IF(AL427="",(IF(F427="Short",G427-H427,H427-G427)*AZ427-AX427),(IF(F427="Short",G427-J427,J427-G427)*AZ427-AX427)),"")))</f>
        <v/>
      </c>
      <c r="AP427" s="359" t="str">
        <f>IF(Overview!$K$17='Internal Calcs'!$P$22,"",IF(Overview!$K$17='Internal Calcs'!$P$23,IF(AM427="","",AM427),IF(ISNUMBER(A427),IF(AM427="",(IF(F427="Short",G427-H427,H427-G427)*AZ427-AX427),(IF(F427="Short",G427-L427,L427-G427)*AZ427-AX427)),"")))</f>
        <v/>
      </c>
      <c r="AQ427" s="176" t="str">
        <f t="shared" si="181"/>
        <v/>
      </c>
      <c r="AR427" s="176" t="str">
        <f t="shared" si="182"/>
        <v/>
      </c>
      <c r="AS427" s="176" t="str">
        <f t="shared" si="183"/>
        <v/>
      </c>
      <c r="AT427" s="176" t="str">
        <f>IF(ISNUMBER(A427),MAX($AS$2:AS427)-AS427,"")</f>
        <v/>
      </c>
      <c r="AU427" s="177" t="str">
        <f t="shared" si="184"/>
        <v/>
      </c>
      <c r="AV427" s="178" t="str">
        <f t="shared" si="185"/>
        <v/>
      </c>
      <c r="AW427" s="178" t="str">
        <f t="shared" si="186"/>
        <v/>
      </c>
      <c r="AX427" s="179" t="str">
        <f ca="1">IF(ISNUMBER($A427),INDIRECT(CONCATENATE("'Instrument List'!B",(MATCH(E427,'Instrument List'!A:A,0))-0)),"")</f>
        <v/>
      </c>
      <c r="AY427" s="179" t="str">
        <f ca="1">IF(ISNUMBER($A427),INDIRECT(CONCATENATE("'Instrument List'!D",(MATCH(E427,'Instrument List'!A:A,0))-0)),"")</f>
        <v/>
      </c>
      <c r="AZ427" s="179" t="str">
        <f ca="1">IF(ISNUMBER($A427),INDIRECT(CONCATENATE("'Instrument List'!C",(MATCH(E427,'Instrument List'!A:A,0))-0)),"")</f>
        <v/>
      </c>
      <c r="BA427" s="180" t="str">
        <f ca="1">IF(ISNUMBER(A427),INDIRECT(CONCATENATE("'Instrument List'!E",(MATCH(E427,'Instrument List'!A:A,0))-0)),"")</f>
        <v/>
      </c>
      <c r="BB427" s="181" t="str">
        <f t="shared" si="187"/>
        <v/>
      </c>
      <c r="BC427" s="181" t="str">
        <f t="shared" si="188"/>
        <v/>
      </c>
      <c r="BD427" s="181" t="str">
        <f ca="1">IF(ISNUMBER(A427),INDIRECT(CONCATENATE("'Instrument List'!F",(MATCH(E427,'Instrument List'!A:A,0))-0)),"")</f>
        <v/>
      </c>
    </row>
    <row r="428" spans="1:56">
      <c r="A428" s="223" t="str">
        <f t="shared" si="168"/>
        <v/>
      </c>
      <c r="B428" s="224"/>
      <c r="C428" s="225"/>
      <c r="D428" s="182"/>
      <c r="E428" s="182"/>
      <c r="F428" s="182"/>
      <c r="G428" s="203"/>
      <c r="H428" s="218"/>
      <c r="I428" s="213"/>
      <c r="J428" s="207"/>
      <c r="K428" s="213"/>
      <c r="L428" s="207"/>
      <c r="M428" s="213"/>
      <c r="N428" s="207"/>
      <c r="O428" s="183" t="str">
        <f t="shared" si="169"/>
        <v/>
      </c>
      <c r="P428" s="184"/>
      <c r="Q428" s="184"/>
      <c r="R428" s="275"/>
      <c r="S428" s="185" t="str">
        <f t="shared" si="170"/>
        <v/>
      </c>
      <c r="T428" s="185" t="str">
        <f t="shared" si="171"/>
        <v/>
      </c>
      <c r="U428" s="275"/>
      <c r="V428" s="275"/>
      <c r="W428" s="276" t="str">
        <f t="shared" si="172"/>
        <v/>
      </c>
      <c r="X428" s="276" t="str">
        <f t="shared" si="173"/>
        <v/>
      </c>
      <c r="Y428" s="276" t="str">
        <f t="shared" si="174"/>
        <v/>
      </c>
      <c r="Z428" s="275"/>
      <c r="AA428" s="184"/>
      <c r="AB428" s="184"/>
      <c r="AC428" s="185" t="str">
        <f t="shared" si="175"/>
        <v/>
      </c>
      <c r="AD428" s="185" t="str">
        <f t="shared" si="176"/>
        <v/>
      </c>
      <c r="AE428" s="186"/>
      <c r="AF428" s="187" t="str">
        <f t="shared" si="177"/>
        <v/>
      </c>
      <c r="AG428" s="182"/>
      <c r="AH428" s="184"/>
      <c r="AI428" s="184"/>
      <c r="AJ428" s="182"/>
      <c r="AK428" s="188" t="str">
        <f t="shared" si="178"/>
        <v/>
      </c>
      <c r="AL428" s="188" t="str">
        <f t="shared" si="179"/>
        <v/>
      </c>
      <c r="AM428" s="188" t="str">
        <f t="shared" si="180"/>
        <v/>
      </c>
      <c r="AN428" s="359" t="str">
        <f>IF(Overview!$K$17='Internal Calcs'!$P$22,IF(AK428="","",AK428),IF(Overview!$K$17='Internal Calcs'!$P$23,IF(AK428="","",AK428),IF(ISNUMBER(A428),(IF(F428="Short",G428-H428,H428-G428)*AZ428-AX428),"")))</f>
        <v/>
      </c>
      <c r="AO428" s="401" t="str">
        <f>IF(Overview!$K$17='Internal Calcs'!$P$22,IF(AL428="","",AL428),IF(Overview!$K$17='Internal Calcs'!$P$23,IF(AL428="","",AL428),IF(ISNUMBER(A428),IF(AL428="",(IF(F428="Short",G428-H428,H428-G428)*AZ428-AX428),(IF(F428="Short",G428-J428,J428-G428)*AZ428-AX428)),"")))</f>
        <v/>
      </c>
      <c r="AP428" s="359" t="str">
        <f>IF(Overview!$K$17='Internal Calcs'!$P$22,"",IF(Overview!$K$17='Internal Calcs'!$P$23,IF(AM428="","",AM428),IF(ISNUMBER(A428),IF(AM428="",(IF(F428="Short",G428-H428,H428-G428)*AZ428-AX428),(IF(F428="Short",G428-L428,L428-G428)*AZ428-AX428)),"")))</f>
        <v/>
      </c>
      <c r="AQ428" s="188" t="str">
        <f t="shared" si="181"/>
        <v/>
      </c>
      <c r="AR428" s="188" t="str">
        <f t="shared" si="182"/>
        <v/>
      </c>
      <c r="AS428" s="188" t="str">
        <f t="shared" si="183"/>
        <v/>
      </c>
      <c r="AT428" s="188" t="str">
        <f>IF(ISNUMBER(A428),MAX($AS$2:AS428)-AS428,"")</f>
        <v/>
      </c>
      <c r="AU428" s="189" t="str">
        <f t="shared" si="184"/>
        <v/>
      </c>
      <c r="AV428" s="190" t="str">
        <f t="shared" si="185"/>
        <v/>
      </c>
      <c r="AW428" s="190" t="str">
        <f t="shared" si="186"/>
        <v/>
      </c>
      <c r="AX428" s="191" t="str">
        <f ca="1">IF(ISNUMBER($A428),INDIRECT(CONCATENATE("'Instrument List'!B",(MATCH(E428,'Instrument List'!A:A,0))-0)),"")</f>
        <v/>
      </c>
      <c r="AY428" s="191" t="str">
        <f ca="1">IF(ISNUMBER($A428),INDIRECT(CONCATENATE("'Instrument List'!D",(MATCH(E428,'Instrument List'!A:A,0))-0)),"")</f>
        <v/>
      </c>
      <c r="AZ428" s="191" t="str">
        <f ca="1">IF(ISNUMBER($A428),INDIRECT(CONCATENATE("'Instrument List'!C",(MATCH(E428,'Instrument List'!A:A,0))-0)),"")</f>
        <v/>
      </c>
      <c r="BA428" s="192" t="str">
        <f ca="1">IF(ISNUMBER(A428),INDIRECT(CONCATENATE("'Instrument List'!E",(MATCH(E428,'Instrument List'!A:A,0))-0)),"")</f>
        <v/>
      </c>
      <c r="BB428" s="193" t="str">
        <f t="shared" si="187"/>
        <v/>
      </c>
      <c r="BC428" s="193" t="str">
        <f t="shared" si="188"/>
        <v/>
      </c>
      <c r="BD428" s="193" t="str">
        <f ca="1">IF(ISNUMBER(A428),INDIRECT(CONCATENATE("'Instrument List'!F",(MATCH(E428,'Instrument List'!A:A,0))-0)),"")</f>
        <v/>
      </c>
    </row>
    <row r="429" spans="1:56">
      <c r="A429" s="220" t="str">
        <f t="shared" si="168"/>
        <v/>
      </c>
      <c r="B429" s="221"/>
      <c r="C429" s="222"/>
      <c r="D429" s="169"/>
      <c r="E429" s="169"/>
      <c r="F429" s="169"/>
      <c r="G429" s="202"/>
      <c r="H429" s="217"/>
      <c r="I429" s="212"/>
      <c r="J429" s="206"/>
      <c r="K429" s="212"/>
      <c r="L429" s="206"/>
      <c r="M429" s="212"/>
      <c r="N429" s="206"/>
      <c r="O429" s="170" t="str">
        <f t="shared" si="169"/>
        <v/>
      </c>
      <c r="P429" s="171"/>
      <c r="Q429" s="171"/>
      <c r="R429" s="171"/>
      <c r="S429" s="172" t="str">
        <f t="shared" si="170"/>
        <v/>
      </c>
      <c r="T429" s="172" t="str">
        <f t="shared" si="171"/>
        <v/>
      </c>
      <c r="U429" s="171"/>
      <c r="V429" s="171"/>
      <c r="W429" s="173" t="str">
        <f t="shared" si="172"/>
        <v/>
      </c>
      <c r="X429" s="173" t="str">
        <f t="shared" si="173"/>
        <v/>
      </c>
      <c r="Y429" s="173" t="str">
        <f t="shared" si="174"/>
        <v/>
      </c>
      <c r="Z429" s="171"/>
      <c r="AA429" s="171"/>
      <c r="AB429" s="171"/>
      <c r="AC429" s="172" t="str">
        <f t="shared" si="175"/>
        <v/>
      </c>
      <c r="AD429" s="172" t="str">
        <f t="shared" si="176"/>
        <v/>
      </c>
      <c r="AE429" s="174"/>
      <c r="AF429" s="175" t="str">
        <f t="shared" si="177"/>
        <v/>
      </c>
      <c r="AG429" s="169"/>
      <c r="AH429" s="171"/>
      <c r="AI429" s="171"/>
      <c r="AJ429" s="169"/>
      <c r="AK429" s="176" t="str">
        <f t="shared" si="178"/>
        <v/>
      </c>
      <c r="AL429" s="176" t="str">
        <f t="shared" si="179"/>
        <v/>
      </c>
      <c r="AM429" s="176" t="str">
        <f t="shared" si="180"/>
        <v/>
      </c>
      <c r="AN429" s="359" t="str">
        <f>IF(Overview!$K$17='Internal Calcs'!$P$22,IF(AK429="","",AK429),IF(Overview!$K$17='Internal Calcs'!$P$23,IF(AK429="","",AK429),IF(ISNUMBER(A429),(IF(F429="Short",G429-H429,H429-G429)*AZ429-AX429),"")))</f>
        <v/>
      </c>
      <c r="AO429" s="401" t="str">
        <f>IF(Overview!$K$17='Internal Calcs'!$P$22,IF(AL429="","",AL429),IF(Overview!$K$17='Internal Calcs'!$P$23,IF(AL429="","",AL429),IF(ISNUMBER(A429),IF(AL429="",(IF(F429="Short",G429-H429,H429-G429)*AZ429-AX429),(IF(F429="Short",G429-J429,J429-G429)*AZ429-AX429)),"")))</f>
        <v/>
      </c>
      <c r="AP429" s="359" t="str">
        <f>IF(Overview!$K$17='Internal Calcs'!$P$22,"",IF(Overview!$K$17='Internal Calcs'!$P$23,IF(AM429="","",AM429),IF(ISNUMBER(A429),IF(AM429="",(IF(F429="Short",G429-H429,H429-G429)*AZ429-AX429),(IF(F429="Short",G429-L429,L429-G429)*AZ429-AX429)),"")))</f>
        <v/>
      </c>
      <c r="AQ429" s="176" t="str">
        <f t="shared" si="181"/>
        <v/>
      </c>
      <c r="AR429" s="176" t="str">
        <f t="shared" si="182"/>
        <v/>
      </c>
      <c r="AS429" s="176" t="str">
        <f t="shared" si="183"/>
        <v/>
      </c>
      <c r="AT429" s="176" t="str">
        <f>IF(ISNUMBER(A429),MAX($AS$2:AS429)-AS429,"")</f>
        <v/>
      </c>
      <c r="AU429" s="177" t="str">
        <f t="shared" si="184"/>
        <v/>
      </c>
      <c r="AV429" s="178" t="str">
        <f t="shared" si="185"/>
        <v/>
      </c>
      <c r="AW429" s="178" t="str">
        <f t="shared" si="186"/>
        <v/>
      </c>
      <c r="AX429" s="179" t="str">
        <f ca="1">IF(ISNUMBER($A429),INDIRECT(CONCATENATE("'Instrument List'!B",(MATCH(E429,'Instrument List'!A:A,0))-0)),"")</f>
        <v/>
      </c>
      <c r="AY429" s="179" t="str">
        <f ca="1">IF(ISNUMBER($A429),INDIRECT(CONCATENATE("'Instrument List'!D",(MATCH(E429,'Instrument List'!A:A,0))-0)),"")</f>
        <v/>
      </c>
      <c r="AZ429" s="179" t="str">
        <f ca="1">IF(ISNUMBER($A429),INDIRECT(CONCATENATE("'Instrument List'!C",(MATCH(E429,'Instrument List'!A:A,0))-0)),"")</f>
        <v/>
      </c>
      <c r="BA429" s="180" t="str">
        <f ca="1">IF(ISNUMBER(A429),INDIRECT(CONCATENATE("'Instrument List'!E",(MATCH(E429,'Instrument List'!A:A,0))-0)),"")</f>
        <v/>
      </c>
      <c r="BB429" s="181" t="str">
        <f t="shared" si="187"/>
        <v/>
      </c>
      <c r="BC429" s="181" t="str">
        <f t="shared" si="188"/>
        <v/>
      </c>
      <c r="BD429" s="181" t="str">
        <f ca="1">IF(ISNUMBER(A429),INDIRECT(CONCATENATE("'Instrument List'!F",(MATCH(E429,'Instrument List'!A:A,0))-0)),"")</f>
        <v/>
      </c>
    </row>
    <row r="430" spans="1:56">
      <c r="A430" s="223" t="str">
        <f t="shared" si="168"/>
        <v/>
      </c>
      <c r="B430" s="224"/>
      <c r="C430" s="225"/>
      <c r="D430" s="182"/>
      <c r="E430" s="182"/>
      <c r="F430" s="182"/>
      <c r="G430" s="203"/>
      <c r="H430" s="218"/>
      <c r="I430" s="213"/>
      <c r="J430" s="207"/>
      <c r="K430" s="213"/>
      <c r="L430" s="207"/>
      <c r="M430" s="213"/>
      <c r="N430" s="207"/>
      <c r="O430" s="183" t="str">
        <f t="shared" si="169"/>
        <v/>
      </c>
      <c r="P430" s="184"/>
      <c r="Q430" s="184"/>
      <c r="R430" s="275"/>
      <c r="S430" s="185" t="str">
        <f t="shared" si="170"/>
        <v/>
      </c>
      <c r="T430" s="185" t="str">
        <f t="shared" si="171"/>
        <v/>
      </c>
      <c r="U430" s="275"/>
      <c r="V430" s="275"/>
      <c r="W430" s="276" t="str">
        <f t="shared" si="172"/>
        <v/>
      </c>
      <c r="X430" s="276" t="str">
        <f t="shared" si="173"/>
        <v/>
      </c>
      <c r="Y430" s="276" t="str">
        <f t="shared" si="174"/>
        <v/>
      </c>
      <c r="Z430" s="275"/>
      <c r="AA430" s="184"/>
      <c r="AB430" s="184"/>
      <c r="AC430" s="185" t="str">
        <f t="shared" si="175"/>
        <v/>
      </c>
      <c r="AD430" s="185" t="str">
        <f t="shared" si="176"/>
        <v/>
      </c>
      <c r="AE430" s="186"/>
      <c r="AF430" s="187" t="str">
        <f t="shared" si="177"/>
        <v/>
      </c>
      <c r="AG430" s="182"/>
      <c r="AH430" s="184"/>
      <c r="AI430" s="184"/>
      <c r="AJ430" s="182"/>
      <c r="AK430" s="188" t="str">
        <f t="shared" si="178"/>
        <v/>
      </c>
      <c r="AL430" s="188" t="str">
        <f t="shared" si="179"/>
        <v/>
      </c>
      <c r="AM430" s="188" t="str">
        <f t="shared" si="180"/>
        <v/>
      </c>
      <c r="AN430" s="359" t="str">
        <f>IF(Overview!$K$17='Internal Calcs'!$P$22,IF(AK430="","",AK430),IF(Overview!$K$17='Internal Calcs'!$P$23,IF(AK430="","",AK430),IF(ISNUMBER(A430),(IF(F430="Short",G430-H430,H430-G430)*AZ430-AX430),"")))</f>
        <v/>
      </c>
      <c r="AO430" s="401" t="str">
        <f>IF(Overview!$K$17='Internal Calcs'!$P$22,IF(AL430="","",AL430),IF(Overview!$K$17='Internal Calcs'!$P$23,IF(AL430="","",AL430),IF(ISNUMBER(A430),IF(AL430="",(IF(F430="Short",G430-H430,H430-G430)*AZ430-AX430),(IF(F430="Short",G430-J430,J430-G430)*AZ430-AX430)),"")))</f>
        <v/>
      </c>
      <c r="AP430" s="359" t="str">
        <f>IF(Overview!$K$17='Internal Calcs'!$P$22,"",IF(Overview!$K$17='Internal Calcs'!$P$23,IF(AM430="","",AM430),IF(ISNUMBER(A430),IF(AM430="",(IF(F430="Short",G430-H430,H430-G430)*AZ430-AX430),(IF(F430="Short",G430-L430,L430-G430)*AZ430-AX430)),"")))</f>
        <v/>
      </c>
      <c r="AQ430" s="188" t="str">
        <f t="shared" si="181"/>
        <v/>
      </c>
      <c r="AR430" s="188" t="str">
        <f t="shared" si="182"/>
        <v/>
      </c>
      <c r="AS430" s="188" t="str">
        <f t="shared" si="183"/>
        <v/>
      </c>
      <c r="AT430" s="188" t="str">
        <f>IF(ISNUMBER(A430),MAX($AS$2:AS430)-AS430,"")</f>
        <v/>
      </c>
      <c r="AU430" s="189" t="str">
        <f t="shared" si="184"/>
        <v/>
      </c>
      <c r="AV430" s="190" t="str">
        <f t="shared" si="185"/>
        <v/>
      </c>
      <c r="AW430" s="190" t="str">
        <f t="shared" si="186"/>
        <v/>
      </c>
      <c r="AX430" s="191" t="str">
        <f ca="1">IF(ISNUMBER($A430),INDIRECT(CONCATENATE("'Instrument List'!B",(MATCH(E430,'Instrument List'!A:A,0))-0)),"")</f>
        <v/>
      </c>
      <c r="AY430" s="191" t="str">
        <f ca="1">IF(ISNUMBER($A430),INDIRECT(CONCATENATE("'Instrument List'!D",(MATCH(E430,'Instrument List'!A:A,0))-0)),"")</f>
        <v/>
      </c>
      <c r="AZ430" s="191" t="str">
        <f ca="1">IF(ISNUMBER($A430),INDIRECT(CONCATENATE("'Instrument List'!C",(MATCH(E430,'Instrument List'!A:A,0))-0)),"")</f>
        <v/>
      </c>
      <c r="BA430" s="192" t="str">
        <f ca="1">IF(ISNUMBER(A430),INDIRECT(CONCATENATE("'Instrument List'!E",(MATCH(E430,'Instrument List'!A:A,0))-0)),"")</f>
        <v/>
      </c>
      <c r="BB430" s="193" t="str">
        <f t="shared" si="187"/>
        <v/>
      </c>
      <c r="BC430" s="193" t="str">
        <f t="shared" si="188"/>
        <v/>
      </c>
      <c r="BD430" s="193" t="str">
        <f ca="1">IF(ISNUMBER(A430),INDIRECT(CONCATENATE("'Instrument List'!F",(MATCH(E430,'Instrument List'!A:A,0))-0)),"")</f>
        <v/>
      </c>
    </row>
    <row r="431" spans="1:56">
      <c r="A431" s="220" t="str">
        <f t="shared" si="168"/>
        <v/>
      </c>
      <c r="B431" s="221"/>
      <c r="C431" s="222"/>
      <c r="D431" s="169"/>
      <c r="E431" s="169"/>
      <c r="F431" s="169"/>
      <c r="G431" s="202"/>
      <c r="H431" s="217"/>
      <c r="I431" s="212"/>
      <c r="J431" s="206"/>
      <c r="K431" s="212"/>
      <c r="L431" s="206"/>
      <c r="M431" s="212"/>
      <c r="N431" s="206"/>
      <c r="O431" s="170" t="str">
        <f t="shared" si="169"/>
        <v/>
      </c>
      <c r="P431" s="171"/>
      <c r="Q431" s="171"/>
      <c r="R431" s="171"/>
      <c r="S431" s="172" t="str">
        <f t="shared" si="170"/>
        <v/>
      </c>
      <c r="T431" s="172" t="str">
        <f t="shared" si="171"/>
        <v/>
      </c>
      <c r="U431" s="171"/>
      <c r="V431" s="171"/>
      <c r="W431" s="173" t="str">
        <f t="shared" si="172"/>
        <v/>
      </c>
      <c r="X431" s="173" t="str">
        <f t="shared" si="173"/>
        <v/>
      </c>
      <c r="Y431" s="173" t="str">
        <f t="shared" si="174"/>
        <v/>
      </c>
      <c r="Z431" s="171"/>
      <c r="AA431" s="171"/>
      <c r="AB431" s="171"/>
      <c r="AC431" s="172" t="str">
        <f t="shared" si="175"/>
        <v/>
      </c>
      <c r="AD431" s="172" t="str">
        <f t="shared" si="176"/>
        <v/>
      </c>
      <c r="AE431" s="174"/>
      <c r="AF431" s="175" t="str">
        <f t="shared" si="177"/>
        <v/>
      </c>
      <c r="AG431" s="169"/>
      <c r="AH431" s="171"/>
      <c r="AI431" s="171"/>
      <c r="AJ431" s="169"/>
      <c r="AK431" s="176" t="str">
        <f t="shared" si="178"/>
        <v/>
      </c>
      <c r="AL431" s="176" t="str">
        <f t="shared" si="179"/>
        <v/>
      </c>
      <c r="AM431" s="176" t="str">
        <f t="shared" si="180"/>
        <v/>
      </c>
      <c r="AN431" s="359" t="str">
        <f>IF(Overview!$K$17='Internal Calcs'!$P$22,IF(AK431="","",AK431),IF(Overview!$K$17='Internal Calcs'!$P$23,IF(AK431="","",AK431),IF(ISNUMBER(A431),(IF(F431="Short",G431-H431,H431-G431)*AZ431-AX431),"")))</f>
        <v/>
      </c>
      <c r="AO431" s="401" t="str">
        <f>IF(Overview!$K$17='Internal Calcs'!$P$22,IF(AL431="","",AL431),IF(Overview!$K$17='Internal Calcs'!$P$23,IF(AL431="","",AL431),IF(ISNUMBER(A431),IF(AL431="",(IF(F431="Short",G431-H431,H431-G431)*AZ431-AX431),(IF(F431="Short",G431-J431,J431-G431)*AZ431-AX431)),"")))</f>
        <v/>
      </c>
      <c r="AP431" s="359" t="str">
        <f>IF(Overview!$K$17='Internal Calcs'!$P$22,"",IF(Overview!$K$17='Internal Calcs'!$P$23,IF(AM431="","",AM431),IF(ISNUMBER(A431),IF(AM431="",(IF(F431="Short",G431-H431,H431-G431)*AZ431-AX431),(IF(F431="Short",G431-L431,L431-G431)*AZ431-AX431)),"")))</f>
        <v/>
      </c>
      <c r="AQ431" s="176" t="str">
        <f t="shared" si="181"/>
        <v/>
      </c>
      <c r="AR431" s="176" t="str">
        <f t="shared" si="182"/>
        <v/>
      </c>
      <c r="AS431" s="176" t="str">
        <f t="shared" si="183"/>
        <v/>
      </c>
      <c r="AT431" s="176" t="str">
        <f>IF(ISNUMBER(A431),MAX($AS$2:AS431)-AS431,"")</f>
        <v/>
      </c>
      <c r="AU431" s="177" t="str">
        <f t="shared" si="184"/>
        <v/>
      </c>
      <c r="AV431" s="178" t="str">
        <f t="shared" si="185"/>
        <v/>
      </c>
      <c r="AW431" s="178" t="str">
        <f t="shared" si="186"/>
        <v/>
      </c>
      <c r="AX431" s="179" t="str">
        <f ca="1">IF(ISNUMBER($A431),INDIRECT(CONCATENATE("'Instrument List'!B",(MATCH(E431,'Instrument List'!A:A,0))-0)),"")</f>
        <v/>
      </c>
      <c r="AY431" s="179" t="str">
        <f ca="1">IF(ISNUMBER($A431),INDIRECT(CONCATENATE("'Instrument List'!D",(MATCH(E431,'Instrument List'!A:A,0))-0)),"")</f>
        <v/>
      </c>
      <c r="AZ431" s="179" t="str">
        <f ca="1">IF(ISNUMBER($A431),INDIRECT(CONCATENATE("'Instrument List'!C",(MATCH(E431,'Instrument List'!A:A,0))-0)),"")</f>
        <v/>
      </c>
      <c r="BA431" s="180" t="str">
        <f ca="1">IF(ISNUMBER(A431),INDIRECT(CONCATENATE("'Instrument List'!E",(MATCH(E431,'Instrument List'!A:A,0))-0)),"")</f>
        <v/>
      </c>
      <c r="BB431" s="181" t="str">
        <f t="shared" si="187"/>
        <v/>
      </c>
      <c r="BC431" s="181" t="str">
        <f t="shared" si="188"/>
        <v/>
      </c>
      <c r="BD431" s="181" t="str">
        <f ca="1">IF(ISNUMBER(A431),INDIRECT(CONCATENATE("'Instrument List'!F",(MATCH(E431,'Instrument List'!A:A,0))-0)),"")</f>
        <v/>
      </c>
    </row>
    <row r="432" spans="1:56">
      <c r="A432" s="223" t="str">
        <f t="shared" si="168"/>
        <v/>
      </c>
      <c r="B432" s="224"/>
      <c r="C432" s="225"/>
      <c r="D432" s="182"/>
      <c r="E432" s="182"/>
      <c r="F432" s="182"/>
      <c r="G432" s="203"/>
      <c r="H432" s="218"/>
      <c r="I432" s="213"/>
      <c r="J432" s="207"/>
      <c r="K432" s="213"/>
      <c r="L432" s="207"/>
      <c r="M432" s="213"/>
      <c r="N432" s="207"/>
      <c r="O432" s="183" t="str">
        <f t="shared" si="169"/>
        <v/>
      </c>
      <c r="P432" s="184"/>
      <c r="Q432" s="184"/>
      <c r="R432" s="275"/>
      <c r="S432" s="185" t="str">
        <f t="shared" si="170"/>
        <v/>
      </c>
      <c r="T432" s="185" t="str">
        <f t="shared" si="171"/>
        <v/>
      </c>
      <c r="U432" s="275"/>
      <c r="V432" s="275"/>
      <c r="W432" s="276" t="str">
        <f t="shared" si="172"/>
        <v/>
      </c>
      <c r="X432" s="276" t="str">
        <f t="shared" si="173"/>
        <v/>
      </c>
      <c r="Y432" s="276" t="str">
        <f t="shared" si="174"/>
        <v/>
      </c>
      <c r="Z432" s="275"/>
      <c r="AA432" s="184"/>
      <c r="AB432" s="184"/>
      <c r="AC432" s="185" t="str">
        <f t="shared" si="175"/>
        <v/>
      </c>
      <c r="AD432" s="185" t="str">
        <f t="shared" si="176"/>
        <v/>
      </c>
      <c r="AE432" s="186"/>
      <c r="AF432" s="187" t="str">
        <f t="shared" si="177"/>
        <v/>
      </c>
      <c r="AG432" s="182"/>
      <c r="AH432" s="184"/>
      <c r="AI432" s="184"/>
      <c r="AJ432" s="182"/>
      <c r="AK432" s="188" t="str">
        <f t="shared" si="178"/>
        <v/>
      </c>
      <c r="AL432" s="188" t="str">
        <f t="shared" si="179"/>
        <v/>
      </c>
      <c r="AM432" s="188" t="str">
        <f t="shared" si="180"/>
        <v/>
      </c>
      <c r="AN432" s="359" t="str">
        <f>IF(Overview!$K$17='Internal Calcs'!$P$22,IF(AK432="","",AK432),IF(Overview!$K$17='Internal Calcs'!$P$23,IF(AK432="","",AK432),IF(ISNUMBER(A432),(IF(F432="Short",G432-H432,H432-G432)*AZ432-AX432),"")))</f>
        <v/>
      </c>
      <c r="AO432" s="401" t="str">
        <f>IF(Overview!$K$17='Internal Calcs'!$P$22,IF(AL432="","",AL432),IF(Overview!$K$17='Internal Calcs'!$P$23,IF(AL432="","",AL432),IF(ISNUMBER(A432),IF(AL432="",(IF(F432="Short",G432-H432,H432-G432)*AZ432-AX432),(IF(F432="Short",G432-J432,J432-G432)*AZ432-AX432)),"")))</f>
        <v/>
      </c>
      <c r="AP432" s="359" t="str">
        <f>IF(Overview!$K$17='Internal Calcs'!$P$22,"",IF(Overview!$K$17='Internal Calcs'!$P$23,IF(AM432="","",AM432),IF(ISNUMBER(A432),IF(AM432="",(IF(F432="Short",G432-H432,H432-G432)*AZ432-AX432),(IF(F432="Short",G432-L432,L432-G432)*AZ432-AX432)),"")))</f>
        <v/>
      </c>
      <c r="AQ432" s="188" t="str">
        <f t="shared" si="181"/>
        <v/>
      </c>
      <c r="AR432" s="188" t="str">
        <f t="shared" si="182"/>
        <v/>
      </c>
      <c r="AS432" s="188" t="str">
        <f t="shared" si="183"/>
        <v/>
      </c>
      <c r="AT432" s="188" t="str">
        <f>IF(ISNUMBER(A432),MAX($AS$2:AS432)-AS432,"")</f>
        <v/>
      </c>
      <c r="AU432" s="189" t="str">
        <f t="shared" si="184"/>
        <v/>
      </c>
      <c r="AV432" s="190" t="str">
        <f t="shared" si="185"/>
        <v/>
      </c>
      <c r="AW432" s="190" t="str">
        <f t="shared" si="186"/>
        <v/>
      </c>
      <c r="AX432" s="191" t="str">
        <f ca="1">IF(ISNUMBER($A432),INDIRECT(CONCATENATE("'Instrument List'!B",(MATCH(E432,'Instrument List'!A:A,0))-0)),"")</f>
        <v/>
      </c>
      <c r="AY432" s="191" t="str">
        <f ca="1">IF(ISNUMBER($A432),INDIRECT(CONCATENATE("'Instrument List'!D",(MATCH(E432,'Instrument List'!A:A,0))-0)),"")</f>
        <v/>
      </c>
      <c r="AZ432" s="191" t="str">
        <f ca="1">IF(ISNUMBER($A432),INDIRECT(CONCATENATE("'Instrument List'!C",(MATCH(E432,'Instrument List'!A:A,0))-0)),"")</f>
        <v/>
      </c>
      <c r="BA432" s="192" t="str">
        <f ca="1">IF(ISNUMBER(A432),INDIRECT(CONCATENATE("'Instrument List'!E",(MATCH(E432,'Instrument List'!A:A,0))-0)),"")</f>
        <v/>
      </c>
      <c r="BB432" s="193" t="str">
        <f t="shared" si="187"/>
        <v/>
      </c>
      <c r="BC432" s="193" t="str">
        <f t="shared" si="188"/>
        <v/>
      </c>
      <c r="BD432" s="193" t="str">
        <f ca="1">IF(ISNUMBER(A432),INDIRECT(CONCATENATE("'Instrument List'!F",(MATCH(E432,'Instrument List'!A:A,0))-0)),"")</f>
        <v/>
      </c>
    </row>
    <row r="433" spans="1:56">
      <c r="A433" s="220" t="str">
        <f t="shared" si="168"/>
        <v/>
      </c>
      <c r="B433" s="221"/>
      <c r="C433" s="222"/>
      <c r="D433" s="169"/>
      <c r="E433" s="169"/>
      <c r="F433" s="169"/>
      <c r="G433" s="202"/>
      <c r="H433" s="217"/>
      <c r="I433" s="212"/>
      <c r="J433" s="206"/>
      <c r="K433" s="212"/>
      <c r="L433" s="206"/>
      <c r="M433" s="212"/>
      <c r="N433" s="206"/>
      <c r="O433" s="170" t="str">
        <f t="shared" si="169"/>
        <v/>
      </c>
      <c r="P433" s="171"/>
      <c r="Q433" s="171"/>
      <c r="R433" s="171"/>
      <c r="S433" s="172" t="str">
        <f t="shared" si="170"/>
        <v/>
      </c>
      <c r="T433" s="172" t="str">
        <f t="shared" si="171"/>
        <v/>
      </c>
      <c r="U433" s="171"/>
      <c r="V433" s="171"/>
      <c r="W433" s="173" t="str">
        <f t="shared" si="172"/>
        <v/>
      </c>
      <c r="X433" s="173" t="str">
        <f t="shared" si="173"/>
        <v/>
      </c>
      <c r="Y433" s="173" t="str">
        <f t="shared" si="174"/>
        <v/>
      </c>
      <c r="Z433" s="171"/>
      <c r="AA433" s="171"/>
      <c r="AB433" s="171"/>
      <c r="AC433" s="172" t="str">
        <f t="shared" si="175"/>
        <v/>
      </c>
      <c r="AD433" s="172" t="str">
        <f t="shared" si="176"/>
        <v/>
      </c>
      <c r="AE433" s="174"/>
      <c r="AF433" s="175" t="str">
        <f t="shared" si="177"/>
        <v/>
      </c>
      <c r="AG433" s="169"/>
      <c r="AH433" s="171"/>
      <c r="AI433" s="171"/>
      <c r="AJ433" s="169"/>
      <c r="AK433" s="176" t="str">
        <f t="shared" si="178"/>
        <v/>
      </c>
      <c r="AL433" s="176" t="str">
        <f t="shared" si="179"/>
        <v/>
      </c>
      <c r="AM433" s="176" t="str">
        <f t="shared" si="180"/>
        <v/>
      </c>
      <c r="AN433" s="359" t="str">
        <f>IF(Overview!$K$17='Internal Calcs'!$P$22,IF(AK433="","",AK433),IF(Overview!$K$17='Internal Calcs'!$P$23,IF(AK433="","",AK433),IF(ISNUMBER(A433),(IF(F433="Short",G433-H433,H433-G433)*AZ433-AX433),"")))</f>
        <v/>
      </c>
      <c r="AO433" s="401" t="str">
        <f>IF(Overview!$K$17='Internal Calcs'!$P$22,IF(AL433="","",AL433),IF(Overview!$K$17='Internal Calcs'!$P$23,IF(AL433="","",AL433),IF(ISNUMBER(A433),IF(AL433="",(IF(F433="Short",G433-H433,H433-G433)*AZ433-AX433),(IF(F433="Short",G433-J433,J433-G433)*AZ433-AX433)),"")))</f>
        <v/>
      </c>
      <c r="AP433" s="359" t="str">
        <f>IF(Overview!$K$17='Internal Calcs'!$P$22,"",IF(Overview!$K$17='Internal Calcs'!$P$23,IF(AM433="","",AM433),IF(ISNUMBER(A433),IF(AM433="",(IF(F433="Short",G433-H433,H433-G433)*AZ433-AX433),(IF(F433="Short",G433-L433,L433-G433)*AZ433-AX433)),"")))</f>
        <v/>
      </c>
      <c r="AQ433" s="176" t="str">
        <f t="shared" si="181"/>
        <v/>
      </c>
      <c r="AR433" s="176" t="str">
        <f t="shared" si="182"/>
        <v/>
      </c>
      <c r="AS433" s="176" t="str">
        <f t="shared" si="183"/>
        <v/>
      </c>
      <c r="AT433" s="176" t="str">
        <f>IF(ISNUMBER(A433),MAX($AS$2:AS433)-AS433,"")</f>
        <v/>
      </c>
      <c r="AU433" s="177" t="str">
        <f t="shared" si="184"/>
        <v/>
      </c>
      <c r="AV433" s="178" t="str">
        <f t="shared" si="185"/>
        <v/>
      </c>
      <c r="AW433" s="178" t="str">
        <f t="shared" si="186"/>
        <v/>
      </c>
      <c r="AX433" s="179" t="str">
        <f ca="1">IF(ISNUMBER($A433),INDIRECT(CONCATENATE("'Instrument List'!B",(MATCH(E433,'Instrument List'!A:A,0))-0)),"")</f>
        <v/>
      </c>
      <c r="AY433" s="179" t="str">
        <f ca="1">IF(ISNUMBER($A433),INDIRECT(CONCATENATE("'Instrument List'!D",(MATCH(E433,'Instrument List'!A:A,0))-0)),"")</f>
        <v/>
      </c>
      <c r="AZ433" s="179" t="str">
        <f ca="1">IF(ISNUMBER($A433),INDIRECT(CONCATENATE("'Instrument List'!C",(MATCH(E433,'Instrument List'!A:A,0))-0)),"")</f>
        <v/>
      </c>
      <c r="BA433" s="180" t="str">
        <f ca="1">IF(ISNUMBER(A433),INDIRECT(CONCATENATE("'Instrument List'!E",(MATCH(E433,'Instrument List'!A:A,0))-0)),"")</f>
        <v/>
      </c>
      <c r="BB433" s="181" t="str">
        <f t="shared" si="187"/>
        <v/>
      </c>
      <c r="BC433" s="181" t="str">
        <f t="shared" si="188"/>
        <v/>
      </c>
      <c r="BD433" s="181" t="str">
        <f ca="1">IF(ISNUMBER(A433),INDIRECT(CONCATENATE("'Instrument List'!F",(MATCH(E433,'Instrument List'!A:A,0))-0)),"")</f>
        <v/>
      </c>
    </row>
    <row r="434" spans="1:56">
      <c r="A434" s="223" t="str">
        <f t="shared" si="168"/>
        <v/>
      </c>
      <c r="B434" s="224"/>
      <c r="C434" s="225"/>
      <c r="D434" s="182"/>
      <c r="E434" s="182"/>
      <c r="F434" s="182"/>
      <c r="G434" s="203"/>
      <c r="H434" s="218"/>
      <c r="I434" s="213"/>
      <c r="J434" s="207"/>
      <c r="K434" s="213"/>
      <c r="L434" s="207"/>
      <c r="M434" s="213"/>
      <c r="N434" s="207"/>
      <c r="O434" s="183" t="str">
        <f t="shared" si="169"/>
        <v/>
      </c>
      <c r="P434" s="184"/>
      <c r="Q434" s="184"/>
      <c r="R434" s="275"/>
      <c r="S434" s="185" t="str">
        <f t="shared" si="170"/>
        <v/>
      </c>
      <c r="T434" s="185" t="str">
        <f t="shared" si="171"/>
        <v/>
      </c>
      <c r="U434" s="275"/>
      <c r="V434" s="275"/>
      <c r="W434" s="276" t="str">
        <f t="shared" si="172"/>
        <v/>
      </c>
      <c r="X434" s="276" t="str">
        <f t="shared" si="173"/>
        <v/>
      </c>
      <c r="Y434" s="276" t="str">
        <f t="shared" si="174"/>
        <v/>
      </c>
      <c r="Z434" s="275"/>
      <c r="AA434" s="184"/>
      <c r="AB434" s="184"/>
      <c r="AC434" s="185" t="str">
        <f t="shared" si="175"/>
        <v/>
      </c>
      <c r="AD434" s="185" t="str">
        <f t="shared" si="176"/>
        <v/>
      </c>
      <c r="AE434" s="186"/>
      <c r="AF434" s="187" t="str">
        <f t="shared" si="177"/>
        <v/>
      </c>
      <c r="AG434" s="182"/>
      <c r="AH434" s="184"/>
      <c r="AI434" s="184"/>
      <c r="AJ434" s="182"/>
      <c r="AK434" s="188" t="str">
        <f t="shared" si="178"/>
        <v/>
      </c>
      <c r="AL434" s="188" t="str">
        <f t="shared" si="179"/>
        <v/>
      </c>
      <c r="AM434" s="188" t="str">
        <f t="shared" si="180"/>
        <v/>
      </c>
      <c r="AN434" s="359" t="str">
        <f>IF(Overview!$K$17='Internal Calcs'!$P$22,IF(AK434="","",AK434),IF(Overview!$K$17='Internal Calcs'!$P$23,IF(AK434="","",AK434),IF(ISNUMBER(A434),(IF(F434="Short",G434-H434,H434-G434)*AZ434-AX434),"")))</f>
        <v/>
      </c>
      <c r="AO434" s="401" t="str">
        <f>IF(Overview!$K$17='Internal Calcs'!$P$22,IF(AL434="","",AL434),IF(Overview!$K$17='Internal Calcs'!$P$23,IF(AL434="","",AL434),IF(ISNUMBER(A434),IF(AL434="",(IF(F434="Short",G434-H434,H434-G434)*AZ434-AX434),(IF(F434="Short",G434-J434,J434-G434)*AZ434-AX434)),"")))</f>
        <v/>
      </c>
      <c r="AP434" s="359" t="str">
        <f>IF(Overview!$K$17='Internal Calcs'!$P$22,"",IF(Overview!$K$17='Internal Calcs'!$P$23,IF(AM434="","",AM434),IF(ISNUMBER(A434),IF(AM434="",(IF(F434="Short",G434-H434,H434-G434)*AZ434-AX434),(IF(F434="Short",G434-L434,L434-G434)*AZ434-AX434)),"")))</f>
        <v/>
      </c>
      <c r="AQ434" s="188" t="str">
        <f t="shared" si="181"/>
        <v/>
      </c>
      <c r="AR434" s="188" t="str">
        <f t="shared" si="182"/>
        <v/>
      </c>
      <c r="AS434" s="188" t="str">
        <f t="shared" si="183"/>
        <v/>
      </c>
      <c r="AT434" s="188" t="str">
        <f>IF(ISNUMBER(A434),MAX($AS$2:AS434)-AS434,"")</f>
        <v/>
      </c>
      <c r="AU434" s="189" t="str">
        <f t="shared" si="184"/>
        <v/>
      </c>
      <c r="AV434" s="190" t="str">
        <f t="shared" si="185"/>
        <v/>
      </c>
      <c r="AW434" s="190" t="str">
        <f t="shared" si="186"/>
        <v/>
      </c>
      <c r="AX434" s="191" t="str">
        <f ca="1">IF(ISNUMBER($A434),INDIRECT(CONCATENATE("'Instrument List'!B",(MATCH(E434,'Instrument List'!A:A,0))-0)),"")</f>
        <v/>
      </c>
      <c r="AY434" s="191" t="str">
        <f ca="1">IF(ISNUMBER($A434),INDIRECT(CONCATENATE("'Instrument List'!D",(MATCH(E434,'Instrument List'!A:A,0))-0)),"")</f>
        <v/>
      </c>
      <c r="AZ434" s="191" t="str">
        <f ca="1">IF(ISNUMBER($A434),INDIRECT(CONCATENATE("'Instrument List'!C",(MATCH(E434,'Instrument List'!A:A,0))-0)),"")</f>
        <v/>
      </c>
      <c r="BA434" s="192" t="str">
        <f ca="1">IF(ISNUMBER(A434),INDIRECT(CONCATENATE("'Instrument List'!E",(MATCH(E434,'Instrument List'!A:A,0))-0)),"")</f>
        <v/>
      </c>
      <c r="BB434" s="193" t="str">
        <f t="shared" si="187"/>
        <v/>
      </c>
      <c r="BC434" s="193" t="str">
        <f t="shared" si="188"/>
        <v/>
      </c>
      <c r="BD434" s="193" t="str">
        <f ca="1">IF(ISNUMBER(A434),INDIRECT(CONCATENATE("'Instrument List'!F",(MATCH(E434,'Instrument List'!A:A,0))-0)),"")</f>
        <v/>
      </c>
    </row>
    <row r="435" spans="1:56">
      <c r="A435" s="220" t="str">
        <f t="shared" si="168"/>
        <v/>
      </c>
      <c r="B435" s="221"/>
      <c r="C435" s="222"/>
      <c r="D435" s="169"/>
      <c r="E435" s="169"/>
      <c r="F435" s="169"/>
      <c r="G435" s="202"/>
      <c r="H435" s="217"/>
      <c r="I435" s="212"/>
      <c r="J435" s="206"/>
      <c r="K435" s="212"/>
      <c r="L435" s="206"/>
      <c r="M435" s="212"/>
      <c r="N435" s="206"/>
      <c r="O435" s="170" t="str">
        <f t="shared" si="169"/>
        <v/>
      </c>
      <c r="P435" s="171"/>
      <c r="Q435" s="171"/>
      <c r="R435" s="171"/>
      <c r="S435" s="172" t="str">
        <f t="shared" si="170"/>
        <v/>
      </c>
      <c r="T435" s="172" t="str">
        <f t="shared" si="171"/>
        <v/>
      </c>
      <c r="U435" s="171"/>
      <c r="V435" s="171"/>
      <c r="W435" s="173" t="str">
        <f t="shared" si="172"/>
        <v/>
      </c>
      <c r="X435" s="173" t="str">
        <f t="shared" si="173"/>
        <v/>
      </c>
      <c r="Y435" s="173" t="str">
        <f t="shared" si="174"/>
        <v/>
      </c>
      <c r="Z435" s="171"/>
      <c r="AA435" s="171"/>
      <c r="AB435" s="171"/>
      <c r="AC435" s="172" t="str">
        <f t="shared" si="175"/>
        <v/>
      </c>
      <c r="AD435" s="172" t="str">
        <f t="shared" si="176"/>
        <v/>
      </c>
      <c r="AE435" s="174"/>
      <c r="AF435" s="175" t="str">
        <f t="shared" si="177"/>
        <v/>
      </c>
      <c r="AG435" s="169"/>
      <c r="AH435" s="171"/>
      <c r="AI435" s="171"/>
      <c r="AJ435" s="169"/>
      <c r="AK435" s="176" t="str">
        <f t="shared" si="178"/>
        <v/>
      </c>
      <c r="AL435" s="176" t="str">
        <f t="shared" si="179"/>
        <v/>
      </c>
      <c r="AM435" s="176" t="str">
        <f t="shared" si="180"/>
        <v/>
      </c>
      <c r="AN435" s="359" t="str">
        <f>IF(Overview!$K$17='Internal Calcs'!$P$22,IF(AK435="","",AK435),IF(Overview!$K$17='Internal Calcs'!$P$23,IF(AK435="","",AK435),IF(ISNUMBER(A435),(IF(F435="Short",G435-H435,H435-G435)*AZ435-AX435),"")))</f>
        <v/>
      </c>
      <c r="AO435" s="401" t="str">
        <f>IF(Overview!$K$17='Internal Calcs'!$P$22,IF(AL435="","",AL435),IF(Overview!$K$17='Internal Calcs'!$P$23,IF(AL435="","",AL435),IF(ISNUMBER(A435),IF(AL435="",(IF(F435="Short",G435-H435,H435-G435)*AZ435-AX435),(IF(F435="Short",G435-J435,J435-G435)*AZ435-AX435)),"")))</f>
        <v/>
      </c>
      <c r="AP435" s="359" t="str">
        <f>IF(Overview!$K$17='Internal Calcs'!$P$22,"",IF(Overview!$K$17='Internal Calcs'!$P$23,IF(AM435="","",AM435),IF(ISNUMBER(A435),IF(AM435="",(IF(F435="Short",G435-H435,H435-G435)*AZ435-AX435),(IF(F435="Short",G435-L435,L435-G435)*AZ435-AX435)),"")))</f>
        <v/>
      </c>
      <c r="AQ435" s="176" t="str">
        <f t="shared" si="181"/>
        <v/>
      </c>
      <c r="AR435" s="176" t="str">
        <f t="shared" si="182"/>
        <v/>
      </c>
      <c r="AS435" s="176" t="str">
        <f t="shared" si="183"/>
        <v/>
      </c>
      <c r="AT435" s="176" t="str">
        <f>IF(ISNUMBER(A435),MAX($AS$2:AS435)-AS435,"")</f>
        <v/>
      </c>
      <c r="AU435" s="177" t="str">
        <f t="shared" si="184"/>
        <v/>
      </c>
      <c r="AV435" s="178" t="str">
        <f t="shared" si="185"/>
        <v/>
      </c>
      <c r="AW435" s="178" t="str">
        <f t="shared" si="186"/>
        <v/>
      </c>
      <c r="AX435" s="179" t="str">
        <f ca="1">IF(ISNUMBER($A435),INDIRECT(CONCATENATE("'Instrument List'!B",(MATCH(E435,'Instrument List'!A:A,0))-0)),"")</f>
        <v/>
      </c>
      <c r="AY435" s="179" t="str">
        <f ca="1">IF(ISNUMBER($A435),INDIRECT(CONCATENATE("'Instrument List'!D",(MATCH(E435,'Instrument List'!A:A,0))-0)),"")</f>
        <v/>
      </c>
      <c r="AZ435" s="179" t="str">
        <f ca="1">IF(ISNUMBER($A435),INDIRECT(CONCATENATE("'Instrument List'!C",(MATCH(E435,'Instrument List'!A:A,0))-0)),"")</f>
        <v/>
      </c>
      <c r="BA435" s="180" t="str">
        <f ca="1">IF(ISNUMBER(A435),INDIRECT(CONCATENATE("'Instrument List'!E",(MATCH(E435,'Instrument List'!A:A,0))-0)),"")</f>
        <v/>
      </c>
      <c r="BB435" s="181" t="str">
        <f t="shared" si="187"/>
        <v/>
      </c>
      <c r="BC435" s="181" t="str">
        <f t="shared" si="188"/>
        <v/>
      </c>
      <c r="BD435" s="181" t="str">
        <f ca="1">IF(ISNUMBER(A435),INDIRECT(CONCATENATE("'Instrument List'!F",(MATCH(E435,'Instrument List'!A:A,0))-0)),"")</f>
        <v/>
      </c>
    </row>
    <row r="436" spans="1:56">
      <c r="A436" s="223" t="str">
        <f t="shared" si="168"/>
        <v/>
      </c>
      <c r="B436" s="224"/>
      <c r="C436" s="225"/>
      <c r="D436" s="182"/>
      <c r="E436" s="182"/>
      <c r="F436" s="182"/>
      <c r="G436" s="203"/>
      <c r="H436" s="218"/>
      <c r="I436" s="213"/>
      <c r="J436" s="207"/>
      <c r="K436" s="213"/>
      <c r="L436" s="207"/>
      <c r="M436" s="213"/>
      <c r="N436" s="207"/>
      <c r="O436" s="183" t="str">
        <f t="shared" si="169"/>
        <v/>
      </c>
      <c r="P436" s="184"/>
      <c r="Q436" s="184"/>
      <c r="R436" s="275"/>
      <c r="S436" s="185" t="str">
        <f t="shared" si="170"/>
        <v/>
      </c>
      <c r="T436" s="185" t="str">
        <f t="shared" si="171"/>
        <v/>
      </c>
      <c r="U436" s="275"/>
      <c r="V436" s="275"/>
      <c r="W436" s="276" t="str">
        <f t="shared" si="172"/>
        <v/>
      </c>
      <c r="X436" s="276" t="str">
        <f t="shared" si="173"/>
        <v/>
      </c>
      <c r="Y436" s="276" t="str">
        <f t="shared" si="174"/>
        <v/>
      </c>
      <c r="Z436" s="275"/>
      <c r="AA436" s="184"/>
      <c r="AB436" s="184"/>
      <c r="AC436" s="185" t="str">
        <f t="shared" si="175"/>
        <v/>
      </c>
      <c r="AD436" s="185" t="str">
        <f t="shared" si="176"/>
        <v/>
      </c>
      <c r="AE436" s="186"/>
      <c r="AF436" s="187" t="str">
        <f t="shared" si="177"/>
        <v/>
      </c>
      <c r="AG436" s="182"/>
      <c r="AH436" s="184"/>
      <c r="AI436" s="184"/>
      <c r="AJ436" s="182"/>
      <c r="AK436" s="188" t="str">
        <f t="shared" si="178"/>
        <v/>
      </c>
      <c r="AL436" s="188" t="str">
        <f t="shared" si="179"/>
        <v/>
      </c>
      <c r="AM436" s="188" t="str">
        <f t="shared" si="180"/>
        <v/>
      </c>
      <c r="AN436" s="359" t="str">
        <f>IF(Overview!$K$17='Internal Calcs'!$P$22,IF(AK436="","",AK436),IF(Overview!$K$17='Internal Calcs'!$P$23,IF(AK436="","",AK436),IF(ISNUMBER(A436),(IF(F436="Short",G436-H436,H436-G436)*AZ436-AX436),"")))</f>
        <v/>
      </c>
      <c r="AO436" s="401" t="str">
        <f>IF(Overview!$K$17='Internal Calcs'!$P$22,IF(AL436="","",AL436),IF(Overview!$K$17='Internal Calcs'!$P$23,IF(AL436="","",AL436),IF(ISNUMBER(A436),IF(AL436="",(IF(F436="Short",G436-H436,H436-G436)*AZ436-AX436),(IF(F436="Short",G436-J436,J436-G436)*AZ436-AX436)),"")))</f>
        <v/>
      </c>
      <c r="AP436" s="359" t="str">
        <f>IF(Overview!$K$17='Internal Calcs'!$P$22,"",IF(Overview!$K$17='Internal Calcs'!$P$23,IF(AM436="","",AM436),IF(ISNUMBER(A436),IF(AM436="",(IF(F436="Short",G436-H436,H436-G436)*AZ436-AX436),(IF(F436="Short",G436-L436,L436-G436)*AZ436-AX436)),"")))</f>
        <v/>
      </c>
      <c r="AQ436" s="188" t="str">
        <f t="shared" si="181"/>
        <v/>
      </c>
      <c r="AR436" s="188" t="str">
        <f t="shared" si="182"/>
        <v/>
      </c>
      <c r="AS436" s="188" t="str">
        <f t="shared" si="183"/>
        <v/>
      </c>
      <c r="AT436" s="188" t="str">
        <f>IF(ISNUMBER(A436),MAX($AS$2:AS436)-AS436,"")</f>
        <v/>
      </c>
      <c r="AU436" s="189" t="str">
        <f t="shared" si="184"/>
        <v/>
      </c>
      <c r="AV436" s="190" t="str">
        <f t="shared" si="185"/>
        <v/>
      </c>
      <c r="AW436" s="190" t="str">
        <f t="shared" si="186"/>
        <v/>
      </c>
      <c r="AX436" s="191" t="str">
        <f ca="1">IF(ISNUMBER($A436),INDIRECT(CONCATENATE("'Instrument List'!B",(MATCH(E436,'Instrument List'!A:A,0))-0)),"")</f>
        <v/>
      </c>
      <c r="AY436" s="191" t="str">
        <f ca="1">IF(ISNUMBER($A436),INDIRECT(CONCATENATE("'Instrument List'!D",(MATCH(E436,'Instrument List'!A:A,0))-0)),"")</f>
        <v/>
      </c>
      <c r="AZ436" s="191" t="str">
        <f ca="1">IF(ISNUMBER($A436),INDIRECT(CONCATENATE("'Instrument List'!C",(MATCH(E436,'Instrument List'!A:A,0))-0)),"")</f>
        <v/>
      </c>
      <c r="BA436" s="192" t="str">
        <f ca="1">IF(ISNUMBER(A436),INDIRECT(CONCATENATE("'Instrument List'!E",(MATCH(E436,'Instrument List'!A:A,0))-0)),"")</f>
        <v/>
      </c>
      <c r="BB436" s="193" t="str">
        <f t="shared" si="187"/>
        <v/>
      </c>
      <c r="BC436" s="193" t="str">
        <f t="shared" si="188"/>
        <v/>
      </c>
      <c r="BD436" s="193" t="str">
        <f ca="1">IF(ISNUMBER(A436),INDIRECT(CONCATENATE("'Instrument List'!F",(MATCH(E436,'Instrument List'!A:A,0))-0)),"")</f>
        <v/>
      </c>
    </row>
    <row r="437" spans="1:56">
      <c r="A437" s="220" t="str">
        <f t="shared" si="168"/>
        <v/>
      </c>
      <c r="B437" s="221"/>
      <c r="C437" s="222"/>
      <c r="D437" s="169"/>
      <c r="E437" s="169"/>
      <c r="F437" s="169"/>
      <c r="G437" s="202"/>
      <c r="H437" s="217"/>
      <c r="I437" s="212"/>
      <c r="J437" s="206"/>
      <c r="K437" s="212"/>
      <c r="L437" s="206"/>
      <c r="M437" s="212"/>
      <c r="N437" s="206"/>
      <c r="O437" s="170" t="str">
        <f t="shared" si="169"/>
        <v/>
      </c>
      <c r="P437" s="171"/>
      <c r="Q437" s="171"/>
      <c r="R437" s="171"/>
      <c r="S437" s="172" t="str">
        <f t="shared" si="170"/>
        <v/>
      </c>
      <c r="T437" s="172" t="str">
        <f t="shared" si="171"/>
        <v/>
      </c>
      <c r="U437" s="171"/>
      <c r="V437" s="171"/>
      <c r="W437" s="173" t="str">
        <f t="shared" si="172"/>
        <v/>
      </c>
      <c r="X437" s="173" t="str">
        <f t="shared" si="173"/>
        <v/>
      </c>
      <c r="Y437" s="173" t="str">
        <f t="shared" si="174"/>
        <v/>
      </c>
      <c r="Z437" s="171"/>
      <c r="AA437" s="171"/>
      <c r="AB437" s="171"/>
      <c r="AC437" s="172" t="str">
        <f t="shared" si="175"/>
        <v/>
      </c>
      <c r="AD437" s="172" t="str">
        <f t="shared" si="176"/>
        <v/>
      </c>
      <c r="AE437" s="174"/>
      <c r="AF437" s="175" t="str">
        <f t="shared" si="177"/>
        <v/>
      </c>
      <c r="AG437" s="169"/>
      <c r="AH437" s="171"/>
      <c r="AI437" s="171"/>
      <c r="AJ437" s="169"/>
      <c r="AK437" s="176" t="str">
        <f t="shared" si="178"/>
        <v/>
      </c>
      <c r="AL437" s="176" t="str">
        <f t="shared" si="179"/>
        <v/>
      </c>
      <c r="AM437" s="176" t="str">
        <f t="shared" si="180"/>
        <v/>
      </c>
      <c r="AN437" s="359" t="str">
        <f>IF(Overview!$K$17='Internal Calcs'!$P$22,IF(AK437="","",AK437),IF(Overview!$K$17='Internal Calcs'!$P$23,IF(AK437="","",AK437),IF(ISNUMBER(A437),(IF(F437="Short",G437-H437,H437-G437)*AZ437-AX437),"")))</f>
        <v/>
      </c>
      <c r="AO437" s="401" t="str">
        <f>IF(Overview!$K$17='Internal Calcs'!$P$22,IF(AL437="","",AL437),IF(Overview!$K$17='Internal Calcs'!$P$23,IF(AL437="","",AL437),IF(ISNUMBER(A437),IF(AL437="",(IF(F437="Short",G437-H437,H437-G437)*AZ437-AX437),(IF(F437="Short",G437-J437,J437-G437)*AZ437-AX437)),"")))</f>
        <v/>
      </c>
      <c r="AP437" s="359" t="str">
        <f>IF(Overview!$K$17='Internal Calcs'!$P$22,"",IF(Overview!$K$17='Internal Calcs'!$P$23,IF(AM437="","",AM437),IF(ISNUMBER(A437),IF(AM437="",(IF(F437="Short",G437-H437,H437-G437)*AZ437-AX437),(IF(F437="Short",G437-L437,L437-G437)*AZ437-AX437)),"")))</f>
        <v/>
      </c>
      <c r="AQ437" s="176" t="str">
        <f t="shared" si="181"/>
        <v/>
      </c>
      <c r="AR437" s="176" t="str">
        <f t="shared" si="182"/>
        <v/>
      </c>
      <c r="AS437" s="176" t="str">
        <f t="shared" si="183"/>
        <v/>
      </c>
      <c r="AT437" s="176" t="str">
        <f>IF(ISNUMBER(A437),MAX($AS$2:AS437)-AS437,"")</f>
        <v/>
      </c>
      <c r="AU437" s="177" t="str">
        <f t="shared" si="184"/>
        <v/>
      </c>
      <c r="AV437" s="178" t="str">
        <f t="shared" si="185"/>
        <v/>
      </c>
      <c r="AW437" s="178" t="str">
        <f t="shared" si="186"/>
        <v/>
      </c>
      <c r="AX437" s="179" t="str">
        <f ca="1">IF(ISNUMBER($A437),INDIRECT(CONCATENATE("'Instrument List'!B",(MATCH(E437,'Instrument List'!A:A,0))-0)),"")</f>
        <v/>
      </c>
      <c r="AY437" s="179" t="str">
        <f ca="1">IF(ISNUMBER($A437),INDIRECT(CONCATENATE("'Instrument List'!D",(MATCH(E437,'Instrument List'!A:A,0))-0)),"")</f>
        <v/>
      </c>
      <c r="AZ437" s="179" t="str">
        <f ca="1">IF(ISNUMBER($A437),INDIRECT(CONCATENATE("'Instrument List'!C",(MATCH(E437,'Instrument List'!A:A,0))-0)),"")</f>
        <v/>
      </c>
      <c r="BA437" s="180" t="str">
        <f ca="1">IF(ISNUMBER(A437),INDIRECT(CONCATENATE("'Instrument List'!E",(MATCH(E437,'Instrument List'!A:A,0))-0)),"")</f>
        <v/>
      </c>
      <c r="BB437" s="181" t="str">
        <f t="shared" si="187"/>
        <v/>
      </c>
      <c r="BC437" s="181" t="str">
        <f t="shared" si="188"/>
        <v/>
      </c>
      <c r="BD437" s="181" t="str">
        <f ca="1">IF(ISNUMBER(A437),INDIRECT(CONCATENATE("'Instrument List'!F",(MATCH(E437,'Instrument List'!A:A,0))-0)),"")</f>
        <v/>
      </c>
    </row>
    <row r="438" spans="1:56">
      <c r="A438" s="223" t="str">
        <f t="shared" si="168"/>
        <v/>
      </c>
      <c r="B438" s="224"/>
      <c r="C438" s="225"/>
      <c r="D438" s="182"/>
      <c r="E438" s="182"/>
      <c r="F438" s="182"/>
      <c r="G438" s="203"/>
      <c r="H438" s="218"/>
      <c r="I438" s="213"/>
      <c r="J438" s="207"/>
      <c r="K438" s="213"/>
      <c r="L438" s="207"/>
      <c r="M438" s="213"/>
      <c r="N438" s="207"/>
      <c r="O438" s="183" t="str">
        <f t="shared" si="169"/>
        <v/>
      </c>
      <c r="P438" s="184"/>
      <c r="Q438" s="184"/>
      <c r="R438" s="275"/>
      <c r="S438" s="185" t="str">
        <f t="shared" si="170"/>
        <v/>
      </c>
      <c r="T438" s="185" t="str">
        <f t="shared" si="171"/>
        <v/>
      </c>
      <c r="U438" s="275"/>
      <c r="V438" s="275"/>
      <c r="W438" s="276" t="str">
        <f t="shared" si="172"/>
        <v/>
      </c>
      <c r="X438" s="276" t="str">
        <f t="shared" si="173"/>
        <v/>
      </c>
      <c r="Y438" s="276" t="str">
        <f t="shared" si="174"/>
        <v/>
      </c>
      <c r="Z438" s="275"/>
      <c r="AA438" s="184"/>
      <c r="AB438" s="184"/>
      <c r="AC438" s="185" t="str">
        <f t="shared" si="175"/>
        <v/>
      </c>
      <c r="AD438" s="185" t="str">
        <f t="shared" si="176"/>
        <v/>
      </c>
      <c r="AE438" s="186"/>
      <c r="AF438" s="187" t="str">
        <f t="shared" si="177"/>
        <v/>
      </c>
      <c r="AG438" s="182"/>
      <c r="AH438" s="184"/>
      <c r="AI438" s="184"/>
      <c r="AJ438" s="182"/>
      <c r="AK438" s="188" t="str">
        <f t="shared" si="178"/>
        <v/>
      </c>
      <c r="AL438" s="188" t="str">
        <f t="shared" si="179"/>
        <v/>
      </c>
      <c r="AM438" s="188" t="str">
        <f t="shared" si="180"/>
        <v/>
      </c>
      <c r="AN438" s="359" t="str">
        <f>IF(Overview!$K$17='Internal Calcs'!$P$22,IF(AK438="","",AK438),IF(Overview!$K$17='Internal Calcs'!$P$23,IF(AK438="","",AK438),IF(ISNUMBER(A438),(IF(F438="Short",G438-H438,H438-G438)*AZ438-AX438),"")))</f>
        <v/>
      </c>
      <c r="AO438" s="401" t="str">
        <f>IF(Overview!$K$17='Internal Calcs'!$P$22,IF(AL438="","",AL438),IF(Overview!$K$17='Internal Calcs'!$P$23,IF(AL438="","",AL438),IF(ISNUMBER(A438),IF(AL438="",(IF(F438="Short",G438-H438,H438-G438)*AZ438-AX438),(IF(F438="Short",G438-J438,J438-G438)*AZ438-AX438)),"")))</f>
        <v/>
      </c>
      <c r="AP438" s="359" t="str">
        <f>IF(Overview!$K$17='Internal Calcs'!$P$22,"",IF(Overview!$K$17='Internal Calcs'!$P$23,IF(AM438="","",AM438),IF(ISNUMBER(A438),IF(AM438="",(IF(F438="Short",G438-H438,H438-G438)*AZ438-AX438),(IF(F438="Short",G438-L438,L438-G438)*AZ438-AX438)),"")))</f>
        <v/>
      </c>
      <c r="AQ438" s="188" t="str">
        <f t="shared" si="181"/>
        <v/>
      </c>
      <c r="AR438" s="188" t="str">
        <f t="shared" si="182"/>
        <v/>
      </c>
      <c r="AS438" s="188" t="str">
        <f t="shared" si="183"/>
        <v/>
      </c>
      <c r="AT438" s="188" t="str">
        <f>IF(ISNUMBER(A438),MAX($AS$2:AS438)-AS438,"")</f>
        <v/>
      </c>
      <c r="AU438" s="189" t="str">
        <f t="shared" si="184"/>
        <v/>
      </c>
      <c r="AV438" s="190" t="str">
        <f t="shared" si="185"/>
        <v/>
      </c>
      <c r="AW438" s="190" t="str">
        <f t="shared" si="186"/>
        <v/>
      </c>
      <c r="AX438" s="191" t="str">
        <f ca="1">IF(ISNUMBER($A438),INDIRECT(CONCATENATE("'Instrument List'!B",(MATCH(E438,'Instrument List'!A:A,0))-0)),"")</f>
        <v/>
      </c>
      <c r="AY438" s="191" t="str">
        <f ca="1">IF(ISNUMBER($A438),INDIRECT(CONCATENATE("'Instrument List'!D",(MATCH(E438,'Instrument List'!A:A,0))-0)),"")</f>
        <v/>
      </c>
      <c r="AZ438" s="191" t="str">
        <f ca="1">IF(ISNUMBER($A438),INDIRECT(CONCATENATE("'Instrument List'!C",(MATCH(E438,'Instrument List'!A:A,0))-0)),"")</f>
        <v/>
      </c>
      <c r="BA438" s="192" t="str">
        <f ca="1">IF(ISNUMBER(A438),INDIRECT(CONCATENATE("'Instrument List'!E",(MATCH(E438,'Instrument List'!A:A,0))-0)),"")</f>
        <v/>
      </c>
      <c r="BB438" s="193" t="str">
        <f t="shared" si="187"/>
        <v/>
      </c>
      <c r="BC438" s="193" t="str">
        <f t="shared" si="188"/>
        <v/>
      </c>
      <c r="BD438" s="193" t="str">
        <f ca="1">IF(ISNUMBER(A438),INDIRECT(CONCATENATE("'Instrument List'!F",(MATCH(E438,'Instrument List'!A:A,0))-0)),"")</f>
        <v/>
      </c>
    </row>
    <row r="439" spans="1:56">
      <c r="A439" s="220" t="str">
        <f t="shared" si="168"/>
        <v/>
      </c>
      <c r="B439" s="221"/>
      <c r="C439" s="222"/>
      <c r="D439" s="169"/>
      <c r="E439" s="169"/>
      <c r="F439" s="169"/>
      <c r="G439" s="202"/>
      <c r="H439" s="217"/>
      <c r="I439" s="212"/>
      <c r="J439" s="206"/>
      <c r="K439" s="212"/>
      <c r="L439" s="206"/>
      <c r="M439" s="212"/>
      <c r="N439" s="206"/>
      <c r="O439" s="170" t="str">
        <f t="shared" si="169"/>
        <v/>
      </c>
      <c r="P439" s="171"/>
      <c r="Q439" s="171"/>
      <c r="R439" s="171"/>
      <c r="S439" s="172" t="str">
        <f t="shared" si="170"/>
        <v/>
      </c>
      <c r="T439" s="172" t="str">
        <f t="shared" si="171"/>
        <v/>
      </c>
      <c r="U439" s="171"/>
      <c r="V439" s="171"/>
      <c r="W439" s="173" t="str">
        <f t="shared" si="172"/>
        <v/>
      </c>
      <c r="X439" s="173" t="str">
        <f t="shared" si="173"/>
        <v/>
      </c>
      <c r="Y439" s="173" t="str">
        <f t="shared" si="174"/>
        <v/>
      </c>
      <c r="Z439" s="171"/>
      <c r="AA439" s="171"/>
      <c r="AB439" s="171"/>
      <c r="AC439" s="172" t="str">
        <f t="shared" si="175"/>
        <v/>
      </c>
      <c r="AD439" s="172" t="str">
        <f t="shared" si="176"/>
        <v/>
      </c>
      <c r="AE439" s="174"/>
      <c r="AF439" s="175" t="str">
        <f t="shared" si="177"/>
        <v/>
      </c>
      <c r="AG439" s="169"/>
      <c r="AH439" s="171"/>
      <c r="AI439" s="171"/>
      <c r="AJ439" s="169"/>
      <c r="AK439" s="176" t="str">
        <f t="shared" si="178"/>
        <v/>
      </c>
      <c r="AL439" s="176" t="str">
        <f t="shared" si="179"/>
        <v/>
      </c>
      <c r="AM439" s="176" t="str">
        <f t="shared" si="180"/>
        <v/>
      </c>
      <c r="AN439" s="359" t="str">
        <f>IF(Overview!$K$17='Internal Calcs'!$P$22,IF(AK439="","",AK439),IF(Overview!$K$17='Internal Calcs'!$P$23,IF(AK439="","",AK439),IF(ISNUMBER(A439),(IF(F439="Short",G439-H439,H439-G439)*AZ439-AX439),"")))</f>
        <v/>
      </c>
      <c r="AO439" s="401" t="str">
        <f>IF(Overview!$K$17='Internal Calcs'!$P$22,IF(AL439="","",AL439),IF(Overview!$K$17='Internal Calcs'!$P$23,IF(AL439="","",AL439),IF(ISNUMBER(A439),IF(AL439="",(IF(F439="Short",G439-H439,H439-G439)*AZ439-AX439),(IF(F439="Short",G439-J439,J439-G439)*AZ439-AX439)),"")))</f>
        <v/>
      </c>
      <c r="AP439" s="359" t="str">
        <f>IF(Overview!$K$17='Internal Calcs'!$P$22,"",IF(Overview!$K$17='Internal Calcs'!$P$23,IF(AM439="","",AM439),IF(ISNUMBER(A439),IF(AM439="",(IF(F439="Short",G439-H439,H439-G439)*AZ439-AX439),(IF(F439="Short",G439-L439,L439-G439)*AZ439-AX439)),"")))</f>
        <v/>
      </c>
      <c r="AQ439" s="176" t="str">
        <f t="shared" si="181"/>
        <v/>
      </c>
      <c r="AR439" s="176" t="str">
        <f t="shared" si="182"/>
        <v/>
      </c>
      <c r="AS439" s="176" t="str">
        <f t="shared" si="183"/>
        <v/>
      </c>
      <c r="AT439" s="176" t="str">
        <f>IF(ISNUMBER(A439),MAX($AS$2:AS439)-AS439,"")</f>
        <v/>
      </c>
      <c r="AU439" s="177" t="str">
        <f t="shared" si="184"/>
        <v/>
      </c>
      <c r="AV439" s="178" t="str">
        <f t="shared" si="185"/>
        <v/>
      </c>
      <c r="AW439" s="178" t="str">
        <f t="shared" si="186"/>
        <v/>
      </c>
      <c r="AX439" s="179" t="str">
        <f ca="1">IF(ISNUMBER($A439),INDIRECT(CONCATENATE("'Instrument List'!B",(MATCH(E439,'Instrument List'!A:A,0))-0)),"")</f>
        <v/>
      </c>
      <c r="AY439" s="179" t="str">
        <f ca="1">IF(ISNUMBER($A439),INDIRECT(CONCATENATE("'Instrument List'!D",(MATCH(E439,'Instrument List'!A:A,0))-0)),"")</f>
        <v/>
      </c>
      <c r="AZ439" s="179" t="str">
        <f ca="1">IF(ISNUMBER($A439),INDIRECT(CONCATENATE("'Instrument List'!C",(MATCH(E439,'Instrument List'!A:A,0))-0)),"")</f>
        <v/>
      </c>
      <c r="BA439" s="180" t="str">
        <f ca="1">IF(ISNUMBER(A439),INDIRECT(CONCATENATE("'Instrument List'!E",(MATCH(E439,'Instrument List'!A:A,0))-0)),"")</f>
        <v/>
      </c>
      <c r="BB439" s="181" t="str">
        <f t="shared" si="187"/>
        <v/>
      </c>
      <c r="BC439" s="181" t="str">
        <f t="shared" si="188"/>
        <v/>
      </c>
      <c r="BD439" s="181" t="str">
        <f ca="1">IF(ISNUMBER(A439),INDIRECT(CONCATENATE("'Instrument List'!F",(MATCH(E439,'Instrument List'!A:A,0))-0)),"")</f>
        <v/>
      </c>
    </row>
    <row r="440" spans="1:56">
      <c r="A440" s="223" t="str">
        <f t="shared" si="168"/>
        <v/>
      </c>
      <c r="B440" s="224"/>
      <c r="C440" s="225"/>
      <c r="D440" s="182"/>
      <c r="E440" s="182"/>
      <c r="F440" s="182"/>
      <c r="G440" s="203"/>
      <c r="H440" s="218"/>
      <c r="I440" s="213"/>
      <c r="J440" s="207"/>
      <c r="K440" s="213"/>
      <c r="L440" s="207"/>
      <c r="M440" s="213"/>
      <c r="N440" s="207"/>
      <c r="O440" s="183" t="str">
        <f t="shared" si="169"/>
        <v/>
      </c>
      <c r="P440" s="184"/>
      <c r="Q440" s="184"/>
      <c r="R440" s="275"/>
      <c r="S440" s="185" t="str">
        <f t="shared" si="170"/>
        <v/>
      </c>
      <c r="T440" s="185" t="str">
        <f t="shared" si="171"/>
        <v/>
      </c>
      <c r="U440" s="275"/>
      <c r="V440" s="275"/>
      <c r="W440" s="276" t="str">
        <f t="shared" si="172"/>
        <v/>
      </c>
      <c r="X440" s="276" t="str">
        <f t="shared" si="173"/>
        <v/>
      </c>
      <c r="Y440" s="276" t="str">
        <f t="shared" si="174"/>
        <v/>
      </c>
      <c r="Z440" s="275"/>
      <c r="AA440" s="184"/>
      <c r="AB440" s="184"/>
      <c r="AC440" s="185" t="str">
        <f t="shared" si="175"/>
        <v/>
      </c>
      <c r="AD440" s="185" t="str">
        <f t="shared" si="176"/>
        <v/>
      </c>
      <c r="AE440" s="186"/>
      <c r="AF440" s="187" t="str">
        <f t="shared" si="177"/>
        <v/>
      </c>
      <c r="AG440" s="182"/>
      <c r="AH440" s="184"/>
      <c r="AI440" s="184"/>
      <c r="AJ440" s="182"/>
      <c r="AK440" s="188" t="str">
        <f t="shared" si="178"/>
        <v/>
      </c>
      <c r="AL440" s="188" t="str">
        <f t="shared" si="179"/>
        <v/>
      </c>
      <c r="AM440" s="188" t="str">
        <f t="shared" si="180"/>
        <v/>
      </c>
      <c r="AN440" s="359" t="str">
        <f>IF(Overview!$K$17='Internal Calcs'!$P$22,IF(AK440="","",AK440),IF(Overview!$K$17='Internal Calcs'!$P$23,IF(AK440="","",AK440),IF(ISNUMBER(A440),(IF(F440="Short",G440-H440,H440-G440)*AZ440-AX440),"")))</f>
        <v/>
      </c>
      <c r="AO440" s="401" t="str">
        <f>IF(Overview!$K$17='Internal Calcs'!$P$22,IF(AL440="","",AL440),IF(Overview!$K$17='Internal Calcs'!$P$23,IF(AL440="","",AL440),IF(ISNUMBER(A440),IF(AL440="",(IF(F440="Short",G440-H440,H440-G440)*AZ440-AX440),(IF(F440="Short",G440-J440,J440-G440)*AZ440-AX440)),"")))</f>
        <v/>
      </c>
      <c r="AP440" s="359" t="str">
        <f>IF(Overview!$K$17='Internal Calcs'!$P$22,"",IF(Overview!$K$17='Internal Calcs'!$P$23,IF(AM440="","",AM440),IF(ISNUMBER(A440),IF(AM440="",(IF(F440="Short",G440-H440,H440-G440)*AZ440-AX440),(IF(F440="Short",G440-L440,L440-G440)*AZ440-AX440)),"")))</f>
        <v/>
      </c>
      <c r="AQ440" s="188" t="str">
        <f t="shared" si="181"/>
        <v/>
      </c>
      <c r="AR440" s="188" t="str">
        <f t="shared" si="182"/>
        <v/>
      </c>
      <c r="AS440" s="188" t="str">
        <f t="shared" si="183"/>
        <v/>
      </c>
      <c r="AT440" s="188" t="str">
        <f>IF(ISNUMBER(A440),MAX($AS$2:AS440)-AS440,"")</f>
        <v/>
      </c>
      <c r="AU440" s="189" t="str">
        <f t="shared" si="184"/>
        <v/>
      </c>
      <c r="AV440" s="190" t="str">
        <f t="shared" si="185"/>
        <v/>
      </c>
      <c r="AW440" s="190" t="str">
        <f t="shared" si="186"/>
        <v/>
      </c>
      <c r="AX440" s="191" t="str">
        <f ca="1">IF(ISNUMBER($A440),INDIRECT(CONCATENATE("'Instrument List'!B",(MATCH(E440,'Instrument List'!A:A,0))-0)),"")</f>
        <v/>
      </c>
      <c r="AY440" s="191" t="str">
        <f ca="1">IF(ISNUMBER($A440),INDIRECT(CONCATENATE("'Instrument List'!D",(MATCH(E440,'Instrument List'!A:A,0))-0)),"")</f>
        <v/>
      </c>
      <c r="AZ440" s="191" t="str">
        <f ca="1">IF(ISNUMBER($A440),INDIRECT(CONCATENATE("'Instrument List'!C",(MATCH(E440,'Instrument List'!A:A,0))-0)),"")</f>
        <v/>
      </c>
      <c r="BA440" s="192" t="str">
        <f ca="1">IF(ISNUMBER(A440),INDIRECT(CONCATENATE("'Instrument List'!E",(MATCH(E440,'Instrument List'!A:A,0))-0)),"")</f>
        <v/>
      </c>
      <c r="BB440" s="193" t="str">
        <f t="shared" si="187"/>
        <v/>
      </c>
      <c r="BC440" s="193" t="str">
        <f t="shared" si="188"/>
        <v/>
      </c>
      <c r="BD440" s="193" t="str">
        <f ca="1">IF(ISNUMBER(A440),INDIRECT(CONCATENATE("'Instrument List'!F",(MATCH(E440,'Instrument List'!A:A,0))-0)),"")</f>
        <v/>
      </c>
    </row>
    <row r="441" spans="1:56">
      <c r="A441" s="220" t="str">
        <f t="shared" si="168"/>
        <v/>
      </c>
      <c r="B441" s="221"/>
      <c r="C441" s="222"/>
      <c r="D441" s="169"/>
      <c r="E441" s="169"/>
      <c r="F441" s="169"/>
      <c r="G441" s="202"/>
      <c r="H441" s="217"/>
      <c r="I441" s="212"/>
      <c r="J441" s="206"/>
      <c r="K441" s="212"/>
      <c r="L441" s="206"/>
      <c r="M441" s="212"/>
      <c r="N441" s="206"/>
      <c r="O441" s="170" t="str">
        <f t="shared" si="169"/>
        <v/>
      </c>
      <c r="P441" s="171"/>
      <c r="Q441" s="171"/>
      <c r="R441" s="171"/>
      <c r="S441" s="172" t="str">
        <f t="shared" si="170"/>
        <v/>
      </c>
      <c r="T441" s="172" t="str">
        <f t="shared" si="171"/>
        <v/>
      </c>
      <c r="U441" s="171"/>
      <c r="V441" s="171"/>
      <c r="W441" s="173" t="str">
        <f t="shared" si="172"/>
        <v/>
      </c>
      <c r="X441" s="173" t="str">
        <f t="shared" si="173"/>
        <v/>
      </c>
      <c r="Y441" s="173" t="str">
        <f t="shared" si="174"/>
        <v/>
      </c>
      <c r="Z441" s="171"/>
      <c r="AA441" s="171"/>
      <c r="AB441" s="171"/>
      <c r="AC441" s="172" t="str">
        <f t="shared" si="175"/>
        <v/>
      </c>
      <c r="AD441" s="172" t="str">
        <f t="shared" si="176"/>
        <v/>
      </c>
      <c r="AE441" s="174"/>
      <c r="AF441" s="175" t="str">
        <f t="shared" si="177"/>
        <v/>
      </c>
      <c r="AG441" s="169"/>
      <c r="AH441" s="171"/>
      <c r="AI441" s="171"/>
      <c r="AJ441" s="169"/>
      <c r="AK441" s="176" t="str">
        <f t="shared" si="178"/>
        <v/>
      </c>
      <c r="AL441" s="176" t="str">
        <f t="shared" si="179"/>
        <v/>
      </c>
      <c r="AM441" s="176" t="str">
        <f t="shared" si="180"/>
        <v/>
      </c>
      <c r="AN441" s="359" t="str">
        <f>IF(Overview!$K$17='Internal Calcs'!$P$22,IF(AK441="","",AK441),IF(Overview!$K$17='Internal Calcs'!$P$23,IF(AK441="","",AK441),IF(ISNUMBER(A441),(IF(F441="Short",G441-H441,H441-G441)*AZ441-AX441),"")))</f>
        <v/>
      </c>
      <c r="AO441" s="401" t="str">
        <f>IF(Overview!$K$17='Internal Calcs'!$P$22,IF(AL441="","",AL441),IF(Overview!$K$17='Internal Calcs'!$P$23,IF(AL441="","",AL441),IF(ISNUMBER(A441),IF(AL441="",(IF(F441="Short",G441-H441,H441-G441)*AZ441-AX441),(IF(F441="Short",G441-J441,J441-G441)*AZ441-AX441)),"")))</f>
        <v/>
      </c>
      <c r="AP441" s="359" t="str">
        <f>IF(Overview!$K$17='Internal Calcs'!$P$22,"",IF(Overview!$K$17='Internal Calcs'!$P$23,IF(AM441="","",AM441),IF(ISNUMBER(A441),IF(AM441="",(IF(F441="Short",G441-H441,H441-G441)*AZ441-AX441),(IF(F441="Short",G441-L441,L441-G441)*AZ441-AX441)),"")))</f>
        <v/>
      </c>
      <c r="AQ441" s="176" t="str">
        <f t="shared" si="181"/>
        <v/>
      </c>
      <c r="AR441" s="176" t="str">
        <f t="shared" si="182"/>
        <v/>
      </c>
      <c r="AS441" s="176" t="str">
        <f t="shared" si="183"/>
        <v/>
      </c>
      <c r="AT441" s="176" t="str">
        <f>IF(ISNUMBER(A441),MAX($AS$2:AS441)-AS441,"")</f>
        <v/>
      </c>
      <c r="AU441" s="177" t="str">
        <f t="shared" si="184"/>
        <v/>
      </c>
      <c r="AV441" s="178" t="str">
        <f t="shared" si="185"/>
        <v/>
      </c>
      <c r="AW441" s="178" t="str">
        <f t="shared" si="186"/>
        <v/>
      </c>
      <c r="AX441" s="179" t="str">
        <f ca="1">IF(ISNUMBER($A441),INDIRECT(CONCATENATE("'Instrument List'!B",(MATCH(E441,'Instrument List'!A:A,0))-0)),"")</f>
        <v/>
      </c>
      <c r="AY441" s="179" t="str">
        <f ca="1">IF(ISNUMBER($A441),INDIRECT(CONCATENATE("'Instrument List'!D",(MATCH(E441,'Instrument List'!A:A,0))-0)),"")</f>
        <v/>
      </c>
      <c r="AZ441" s="179" t="str">
        <f ca="1">IF(ISNUMBER($A441),INDIRECT(CONCATENATE("'Instrument List'!C",(MATCH(E441,'Instrument List'!A:A,0))-0)),"")</f>
        <v/>
      </c>
      <c r="BA441" s="180" t="str">
        <f ca="1">IF(ISNUMBER(A441),INDIRECT(CONCATENATE("'Instrument List'!E",(MATCH(E441,'Instrument List'!A:A,0))-0)),"")</f>
        <v/>
      </c>
      <c r="BB441" s="181" t="str">
        <f t="shared" si="187"/>
        <v/>
      </c>
      <c r="BC441" s="181" t="str">
        <f t="shared" si="188"/>
        <v/>
      </c>
      <c r="BD441" s="181" t="str">
        <f ca="1">IF(ISNUMBER(A441),INDIRECT(CONCATENATE("'Instrument List'!F",(MATCH(E441,'Instrument List'!A:A,0))-0)),"")</f>
        <v/>
      </c>
    </row>
    <row r="442" spans="1:56">
      <c r="A442" s="223" t="str">
        <f t="shared" si="168"/>
        <v/>
      </c>
      <c r="B442" s="224"/>
      <c r="C442" s="225"/>
      <c r="D442" s="182"/>
      <c r="E442" s="182"/>
      <c r="F442" s="182"/>
      <c r="G442" s="203"/>
      <c r="H442" s="218"/>
      <c r="I442" s="213"/>
      <c r="J442" s="207"/>
      <c r="K442" s="213"/>
      <c r="L442" s="207"/>
      <c r="M442" s="213"/>
      <c r="N442" s="207"/>
      <c r="O442" s="183" t="str">
        <f t="shared" si="169"/>
        <v/>
      </c>
      <c r="P442" s="184"/>
      <c r="Q442" s="184"/>
      <c r="R442" s="275"/>
      <c r="S442" s="185" t="str">
        <f t="shared" si="170"/>
        <v/>
      </c>
      <c r="T442" s="185" t="str">
        <f t="shared" si="171"/>
        <v/>
      </c>
      <c r="U442" s="275"/>
      <c r="V442" s="275"/>
      <c r="W442" s="276" t="str">
        <f t="shared" si="172"/>
        <v/>
      </c>
      <c r="X442" s="276" t="str">
        <f t="shared" si="173"/>
        <v/>
      </c>
      <c r="Y442" s="276" t="str">
        <f t="shared" si="174"/>
        <v/>
      </c>
      <c r="Z442" s="275"/>
      <c r="AA442" s="184"/>
      <c r="AB442" s="184"/>
      <c r="AC442" s="185" t="str">
        <f t="shared" si="175"/>
        <v/>
      </c>
      <c r="AD442" s="185" t="str">
        <f t="shared" si="176"/>
        <v/>
      </c>
      <c r="AE442" s="186"/>
      <c r="AF442" s="187" t="str">
        <f t="shared" si="177"/>
        <v/>
      </c>
      <c r="AG442" s="182"/>
      <c r="AH442" s="184"/>
      <c r="AI442" s="184"/>
      <c r="AJ442" s="182"/>
      <c r="AK442" s="188" t="str">
        <f t="shared" si="178"/>
        <v/>
      </c>
      <c r="AL442" s="188" t="str">
        <f t="shared" si="179"/>
        <v/>
      </c>
      <c r="AM442" s="188" t="str">
        <f t="shared" si="180"/>
        <v/>
      </c>
      <c r="AN442" s="359" t="str">
        <f>IF(Overview!$K$17='Internal Calcs'!$P$22,IF(AK442="","",AK442),IF(Overview!$K$17='Internal Calcs'!$P$23,IF(AK442="","",AK442),IF(ISNUMBER(A442),(IF(F442="Short",G442-H442,H442-G442)*AZ442-AX442),"")))</f>
        <v/>
      </c>
      <c r="AO442" s="401" t="str">
        <f>IF(Overview!$K$17='Internal Calcs'!$P$22,IF(AL442="","",AL442),IF(Overview!$K$17='Internal Calcs'!$P$23,IF(AL442="","",AL442),IF(ISNUMBER(A442),IF(AL442="",(IF(F442="Short",G442-H442,H442-G442)*AZ442-AX442),(IF(F442="Short",G442-J442,J442-G442)*AZ442-AX442)),"")))</f>
        <v/>
      </c>
      <c r="AP442" s="359" t="str">
        <f>IF(Overview!$K$17='Internal Calcs'!$P$22,"",IF(Overview!$K$17='Internal Calcs'!$P$23,IF(AM442="","",AM442),IF(ISNUMBER(A442),IF(AM442="",(IF(F442="Short",G442-H442,H442-G442)*AZ442-AX442),(IF(F442="Short",G442-L442,L442-G442)*AZ442-AX442)),"")))</f>
        <v/>
      </c>
      <c r="AQ442" s="188" t="str">
        <f t="shared" si="181"/>
        <v/>
      </c>
      <c r="AR442" s="188" t="str">
        <f t="shared" si="182"/>
        <v/>
      </c>
      <c r="AS442" s="188" t="str">
        <f t="shared" si="183"/>
        <v/>
      </c>
      <c r="AT442" s="188" t="str">
        <f>IF(ISNUMBER(A442),MAX($AS$2:AS442)-AS442,"")</f>
        <v/>
      </c>
      <c r="AU442" s="189" t="str">
        <f t="shared" si="184"/>
        <v/>
      </c>
      <c r="AV442" s="190" t="str">
        <f t="shared" si="185"/>
        <v/>
      </c>
      <c r="AW442" s="190" t="str">
        <f t="shared" si="186"/>
        <v/>
      </c>
      <c r="AX442" s="191" t="str">
        <f ca="1">IF(ISNUMBER($A442),INDIRECT(CONCATENATE("'Instrument List'!B",(MATCH(E442,'Instrument List'!A:A,0))-0)),"")</f>
        <v/>
      </c>
      <c r="AY442" s="191" t="str">
        <f ca="1">IF(ISNUMBER($A442),INDIRECT(CONCATENATE("'Instrument List'!D",(MATCH(E442,'Instrument List'!A:A,0))-0)),"")</f>
        <v/>
      </c>
      <c r="AZ442" s="191" t="str">
        <f ca="1">IF(ISNUMBER($A442),INDIRECT(CONCATENATE("'Instrument List'!C",(MATCH(E442,'Instrument List'!A:A,0))-0)),"")</f>
        <v/>
      </c>
      <c r="BA442" s="192" t="str">
        <f ca="1">IF(ISNUMBER(A442),INDIRECT(CONCATENATE("'Instrument List'!E",(MATCH(E442,'Instrument List'!A:A,0))-0)),"")</f>
        <v/>
      </c>
      <c r="BB442" s="193" t="str">
        <f t="shared" si="187"/>
        <v/>
      </c>
      <c r="BC442" s="193" t="str">
        <f t="shared" si="188"/>
        <v/>
      </c>
      <c r="BD442" s="193" t="str">
        <f ca="1">IF(ISNUMBER(A442),INDIRECT(CONCATENATE("'Instrument List'!F",(MATCH(E442,'Instrument List'!A:A,0))-0)),"")</f>
        <v/>
      </c>
    </row>
    <row r="443" spans="1:56">
      <c r="A443" s="220" t="str">
        <f t="shared" si="168"/>
        <v/>
      </c>
      <c r="B443" s="221"/>
      <c r="C443" s="222"/>
      <c r="D443" s="169"/>
      <c r="E443" s="169"/>
      <c r="F443" s="169"/>
      <c r="G443" s="202"/>
      <c r="H443" s="217"/>
      <c r="I443" s="212"/>
      <c r="J443" s="206"/>
      <c r="K443" s="212"/>
      <c r="L443" s="206"/>
      <c r="M443" s="212"/>
      <c r="N443" s="206"/>
      <c r="O443" s="170" t="str">
        <f t="shared" si="169"/>
        <v/>
      </c>
      <c r="P443" s="171"/>
      <c r="Q443" s="171"/>
      <c r="R443" s="171"/>
      <c r="S443" s="172" t="str">
        <f t="shared" si="170"/>
        <v/>
      </c>
      <c r="T443" s="172" t="str">
        <f t="shared" si="171"/>
        <v/>
      </c>
      <c r="U443" s="171"/>
      <c r="V443" s="171"/>
      <c r="W443" s="173" t="str">
        <f t="shared" si="172"/>
        <v/>
      </c>
      <c r="X443" s="173" t="str">
        <f t="shared" si="173"/>
        <v/>
      </c>
      <c r="Y443" s="173" t="str">
        <f t="shared" si="174"/>
        <v/>
      </c>
      <c r="Z443" s="171"/>
      <c r="AA443" s="171"/>
      <c r="AB443" s="171"/>
      <c r="AC443" s="172" t="str">
        <f t="shared" si="175"/>
        <v/>
      </c>
      <c r="AD443" s="172" t="str">
        <f t="shared" si="176"/>
        <v/>
      </c>
      <c r="AE443" s="174"/>
      <c r="AF443" s="175" t="str">
        <f t="shared" si="177"/>
        <v/>
      </c>
      <c r="AG443" s="169"/>
      <c r="AH443" s="171"/>
      <c r="AI443" s="171"/>
      <c r="AJ443" s="169"/>
      <c r="AK443" s="176" t="str">
        <f t="shared" si="178"/>
        <v/>
      </c>
      <c r="AL443" s="176" t="str">
        <f t="shared" si="179"/>
        <v/>
      </c>
      <c r="AM443" s="176" t="str">
        <f t="shared" si="180"/>
        <v/>
      </c>
      <c r="AN443" s="359" t="str">
        <f>IF(Overview!$K$17='Internal Calcs'!$P$22,IF(AK443="","",AK443),IF(Overview!$K$17='Internal Calcs'!$P$23,IF(AK443="","",AK443),IF(ISNUMBER(A443),(IF(F443="Short",G443-H443,H443-G443)*AZ443-AX443),"")))</f>
        <v/>
      </c>
      <c r="AO443" s="401" t="str">
        <f>IF(Overview!$K$17='Internal Calcs'!$P$22,IF(AL443="","",AL443),IF(Overview!$K$17='Internal Calcs'!$P$23,IF(AL443="","",AL443),IF(ISNUMBER(A443),IF(AL443="",(IF(F443="Short",G443-H443,H443-G443)*AZ443-AX443),(IF(F443="Short",G443-J443,J443-G443)*AZ443-AX443)),"")))</f>
        <v/>
      </c>
      <c r="AP443" s="359" t="str">
        <f>IF(Overview!$K$17='Internal Calcs'!$P$22,"",IF(Overview!$K$17='Internal Calcs'!$P$23,IF(AM443="","",AM443),IF(ISNUMBER(A443),IF(AM443="",(IF(F443="Short",G443-H443,H443-G443)*AZ443-AX443),(IF(F443="Short",G443-L443,L443-G443)*AZ443-AX443)),"")))</f>
        <v/>
      </c>
      <c r="AQ443" s="176" t="str">
        <f t="shared" si="181"/>
        <v/>
      </c>
      <c r="AR443" s="176" t="str">
        <f t="shared" si="182"/>
        <v/>
      </c>
      <c r="AS443" s="176" t="str">
        <f t="shared" si="183"/>
        <v/>
      </c>
      <c r="AT443" s="176" t="str">
        <f>IF(ISNUMBER(A443),MAX($AS$2:AS443)-AS443,"")</f>
        <v/>
      </c>
      <c r="AU443" s="177" t="str">
        <f t="shared" si="184"/>
        <v/>
      </c>
      <c r="AV443" s="178" t="str">
        <f t="shared" si="185"/>
        <v/>
      </c>
      <c r="AW443" s="178" t="str">
        <f t="shared" si="186"/>
        <v/>
      </c>
      <c r="AX443" s="179" t="str">
        <f ca="1">IF(ISNUMBER($A443),INDIRECT(CONCATENATE("'Instrument List'!B",(MATCH(E443,'Instrument List'!A:A,0))-0)),"")</f>
        <v/>
      </c>
      <c r="AY443" s="179" t="str">
        <f ca="1">IF(ISNUMBER($A443),INDIRECT(CONCATENATE("'Instrument List'!D",(MATCH(E443,'Instrument List'!A:A,0))-0)),"")</f>
        <v/>
      </c>
      <c r="AZ443" s="179" t="str">
        <f ca="1">IF(ISNUMBER($A443),INDIRECT(CONCATENATE("'Instrument List'!C",(MATCH(E443,'Instrument List'!A:A,0))-0)),"")</f>
        <v/>
      </c>
      <c r="BA443" s="180" t="str">
        <f ca="1">IF(ISNUMBER(A443),INDIRECT(CONCATENATE("'Instrument List'!E",(MATCH(E443,'Instrument List'!A:A,0))-0)),"")</f>
        <v/>
      </c>
      <c r="BB443" s="181" t="str">
        <f t="shared" si="187"/>
        <v/>
      </c>
      <c r="BC443" s="181" t="str">
        <f t="shared" si="188"/>
        <v/>
      </c>
      <c r="BD443" s="181" t="str">
        <f ca="1">IF(ISNUMBER(A443),INDIRECT(CONCATENATE("'Instrument List'!F",(MATCH(E443,'Instrument List'!A:A,0))-0)),"")</f>
        <v/>
      </c>
    </row>
    <row r="444" spans="1:56">
      <c r="A444" s="223" t="str">
        <f t="shared" si="168"/>
        <v/>
      </c>
      <c r="B444" s="224"/>
      <c r="C444" s="225"/>
      <c r="D444" s="182"/>
      <c r="E444" s="182"/>
      <c r="F444" s="182"/>
      <c r="G444" s="203"/>
      <c r="H444" s="218"/>
      <c r="I444" s="213"/>
      <c r="J444" s="207"/>
      <c r="K444" s="213"/>
      <c r="L444" s="207"/>
      <c r="M444" s="213"/>
      <c r="N444" s="207"/>
      <c r="O444" s="183" t="str">
        <f t="shared" si="169"/>
        <v/>
      </c>
      <c r="P444" s="184"/>
      <c r="Q444" s="184"/>
      <c r="R444" s="275"/>
      <c r="S444" s="185" t="str">
        <f t="shared" si="170"/>
        <v/>
      </c>
      <c r="T444" s="185" t="str">
        <f t="shared" si="171"/>
        <v/>
      </c>
      <c r="U444" s="275"/>
      <c r="V444" s="275"/>
      <c r="W444" s="276" t="str">
        <f t="shared" si="172"/>
        <v/>
      </c>
      <c r="X444" s="276" t="str">
        <f t="shared" si="173"/>
        <v/>
      </c>
      <c r="Y444" s="276" t="str">
        <f t="shared" si="174"/>
        <v/>
      </c>
      <c r="Z444" s="275"/>
      <c r="AA444" s="184"/>
      <c r="AB444" s="184"/>
      <c r="AC444" s="185" t="str">
        <f t="shared" si="175"/>
        <v/>
      </c>
      <c r="AD444" s="185" t="str">
        <f t="shared" si="176"/>
        <v/>
      </c>
      <c r="AE444" s="186"/>
      <c r="AF444" s="187" t="str">
        <f t="shared" si="177"/>
        <v/>
      </c>
      <c r="AG444" s="182"/>
      <c r="AH444" s="184"/>
      <c r="AI444" s="184"/>
      <c r="AJ444" s="182"/>
      <c r="AK444" s="188" t="str">
        <f t="shared" si="178"/>
        <v/>
      </c>
      <c r="AL444" s="188" t="str">
        <f t="shared" si="179"/>
        <v/>
      </c>
      <c r="AM444" s="188" t="str">
        <f t="shared" si="180"/>
        <v/>
      </c>
      <c r="AN444" s="359" t="str">
        <f>IF(Overview!$K$17='Internal Calcs'!$P$22,IF(AK444="","",AK444),IF(Overview!$K$17='Internal Calcs'!$P$23,IF(AK444="","",AK444),IF(ISNUMBER(A444),(IF(F444="Short",G444-H444,H444-G444)*AZ444-AX444),"")))</f>
        <v/>
      </c>
      <c r="AO444" s="401" t="str">
        <f>IF(Overview!$K$17='Internal Calcs'!$P$22,IF(AL444="","",AL444),IF(Overview!$K$17='Internal Calcs'!$P$23,IF(AL444="","",AL444),IF(ISNUMBER(A444),IF(AL444="",(IF(F444="Short",G444-H444,H444-G444)*AZ444-AX444),(IF(F444="Short",G444-J444,J444-G444)*AZ444-AX444)),"")))</f>
        <v/>
      </c>
      <c r="AP444" s="359" t="str">
        <f>IF(Overview!$K$17='Internal Calcs'!$P$22,"",IF(Overview!$K$17='Internal Calcs'!$P$23,IF(AM444="","",AM444),IF(ISNUMBER(A444),IF(AM444="",(IF(F444="Short",G444-H444,H444-G444)*AZ444-AX444),(IF(F444="Short",G444-L444,L444-G444)*AZ444-AX444)),"")))</f>
        <v/>
      </c>
      <c r="AQ444" s="188" t="str">
        <f t="shared" si="181"/>
        <v/>
      </c>
      <c r="AR444" s="188" t="str">
        <f t="shared" si="182"/>
        <v/>
      </c>
      <c r="AS444" s="188" t="str">
        <f t="shared" si="183"/>
        <v/>
      </c>
      <c r="AT444" s="188" t="str">
        <f>IF(ISNUMBER(A444),MAX($AS$2:AS444)-AS444,"")</f>
        <v/>
      </c>
      <c r="AU444" s="189" t="str">
        <f t="shared" si="184"/>
        <v/>
      </c>
      <c r="AV444" s="190" t="str">
        <f t="shared" si="185"/>
        <v/>
      </c>
      <c r="AW444" s="190" t="str">
        <f t="shared" si="186"/>
        <v/>
      </c>
      <c r="AX444" s="191" t="str">
        <f ca="1">IF(ISNUMBER($A444),INDIRECT(CONCATENATE("'Instrument List'!B",(MATCH(E444,'Instrument List'!A:A,0))-0)),"")</f>
        <v/>
      </c>
      <c r="AY444" s="191" t="str">
        <f ca="1">IF(ISNUMBER($A444),INDIRECT(CONCATENATE("'Instrument List'!D",(MATCH(E444,'Instrument List'!A:A,0))-0)),"")</f>
        <v/>
      </c>
      <c r="AZ444" s="191" t="str">
        <f ca="1">IF(ISNUMBER($A444),INDIRECT(CONCATENATE("'Instrument List'!C",(MATCH(E444,'Instrument List'!A:A,0))-0)),"")</f>
        <v/>
      </c>
      <c r="BA444" s="192" t="str">
        <f ca="1">IF(ISNUMBER(A444),INDIRECT(CONCATENATE("'Instrument List'!E",(MATCH(E444,'Instrument List'!A:A,0))-0)),"")</f>
        <v/>
      </c>
      <c r="BB444" s="193" t="str">
        <f t="shared" si="187"/>
        <v/>
      </c>
      <c r="BC444" s="193" t="str">
        <f t="shared" si="188"/>
        <v/>
      </c>
      <c r="BD444" s="193" t="str">
        <f ca="1">IF(ISNUMBER(A444),INDIRECT(CONCATENATE("'Instrument List'!F",(MATCH(E444,'Instrument List'!A:A,0))-0)),"")</f>
        <v/>
      </c>
    </row>
    <row r="445" spans="1:56">
      <c r="A445" s="220" t="str">
        <f t="shared" si="168"/>
        <v/>
      </c>
      <c r="B445" s="221"/>
      <c r="C445" s="222"/>
      <c r="D445" s="169"/>
      <c r="E445" s="169"/>
      <c r="F445" s="169"/>
      <c r="G445" s="202"/>
      <c r="H445" s="217"/>
      <c r="I445" s="212"/>
      <c r="J445" s="206"/>
      <c r="K445" s="212"/>
      <c r="L445" s="206"/>
      <c r="M445" s="212"/>
      <c r="N445" s="206"/>
      <c r="O445" s="170" t="str">
        <f t="shared" si="169"/>
        <v/>
      </c>
      <c r="P445" s="171"/>
      <c r="Q445" s="171"/>
      <c r="R445" s="171"/>
      <c r="S445" s="172" t="str">
        <f t="shared" si="170"/>
        <v/>
      </c>
      <c r="T445" s="172" t="str">
        <f t="shared" si="171"/>
        <v/>
      </c>
      <c r="U445" s="171"/>
      <c r="V445" s="171"/>
      <c r="W445" s="173" t="str">
        <f t="shared" si="172"/>
        <v/>
      </c>
      <c r="X445" s="173" t="str">
        <f t="shared" si="173"/>
        <v/>
      </c>
      <c r="Y445" s="173" t="str">
        <f t="shared" si="174"/>
        <v/>
      </c>
      <c r="Z445" s="171"/>
      <c r="AA445" s="171"/>
      <c r="AB445" s="171"/>
      <c r="AC445" s="172" t="str">
        <f t="shared" si="175"/>
        <v/>
      </c>
      <c r="AD445" s="172" t="str">
        <f t="shared" si="176"/>
        <v/>
      </c>
      <c r="AE445" s="174"/>
      <c r="AF445" s="175" t="str">
        <f t="shared" si="177"/>
        <v/>
      </c>
      <c r="AG445" s="169"/>
      <c r="AH445" s="171"/>
      <c r="AI445" s="171"/>
      <c r="AJ445" s="169"/>
      <c r="AK445" s="176" t="str">
        <f t="shared" si="178"/>
        <v/>
      </c>
      <c r="AL445" s="176" t="str">
        <f t="shared" si="179"/>
        <v/>
      </c>
      <c r="AM445" s="176" t="str">
        <f t="shared" si="180"/>
        <v/>
      </c>
      <c r="AN445" s="359" t="str">
        <f>IF(Overview!$K$17='Internal Calcs'!$P$22,IF(AK445="","",AK445),IF(Overview!$K$17='Internal Calcs'!$P$23,IF(AK445="","",AK445),IF(ISNUMBER(A445),(IF(F445="Short",G445-H445,H445-G445)*AZ445-AX445),"")))</f>
        <v/>
      </c>
      <c r="AO445" s="401" t="str">
        <f>IF(Overview!$K$17='Internal Calcs'!$P$22,IF(AL445="","",AL445),IF(Overview!$K$17='Internal Calcs'!$P$23,IF(AL445="","",AL445),IF(ISNUMBER(A445),IF(AL445="",(IF(F445="Short",G445-H445,H445-G445)*AZ445-AX445),(IF(F445="Short",G445-J445,J445-G445)*AZ445-AX445)),"")))</f>
        <v/>
      </c>
      <c r="AP445" s="359" t="str">
        <f>IF(Overview!$K$17='Internal Calcs'!$P$22,"",IF(Overview!$K$17='Internal Calcs'!$P$23,IF(AM445="","",AM445),IF(ISNUMBER(A445),IF(AM445="",(IF(F445="Short",G445-H445,H445-G445)*AZ445-AX445),(IF(F445="Short",G445-L445,L445-G445)*AZ445-AX445)),"")))</f>
        <v/>
      </c>
      <c r="AQ445" s="176" t="str">
        <f t="shared" si="181"/>
        <v/>
      </c>
      <c r="AR445" s="176" t="str">
        <f t="shared" si="182"/>
        <v/>
      </c>
      <c r="AS445" s="176" t="str">
        <f t="shared" si="183"/>
        <v/>
      </c>
      <c r="AT445" s="176" t="str">
        <f>IF(ISNUMBER(A445),MAX($AS$2:AS445)-AS445,"")</f>
        <v/>
      </c>
      <c r="AU445" s="177" t="str">
        <f t="shared" si="184"/>
        <v/>
      </c>
      <c r="AV445" s="178" t="str">
        <f t="shared" si="185"/>
        <v/>
      </c>
      <c r="AW445" s="178" t="str">
        <f t="shared" si="186"/>
        <v/>
      </c>
      <c r="AX445" s="179" t="str">
        <f ca="1">IF(ISNUMBER($A445),INDIRECT(CONCATENATE("'Instrument List'!B",(MATCH(E445,'Instrument List'!A:A,0))-0)),"")</f>
        <v/>
      </c>
      <c r="AY445" s="179" t="str">
        <f ca="1">IF(ISNUMBER($A445),INDIRECT(CONCATENATE("'Instrument List'!D",(MATCH(E445,'Instrument List'!A:A,0))-0)),"")</f>
        <v/>
      </c>
      <c r="AZ445" s="179" t="str">
        <f ca="1">IF(ISNUMBER($A445),INDIRECT(CONCATENATE("'Instrument List'!C",(MATCH(E445,'Instrument List'!A:A,0))-0)),"")</f>
        <v/>
      </c>
      <c r="BA445" s="180" t="str">
        <f ca="1">IF(ISNUMBER(A445),INDIRECT(CONCATENATE("'Instrument List'!E",(MATCH(E445,'Instrument List'!A:A,0))-0)),"")</f>
        <v/>
      </c>
      <c r="BB445" s="181" t="str">
        <f t="shared" si="187"/>
        <v/>
      </c>
      <c r="BC445" s="181" t="str">
        <f t="shared" si="188"/>
        <v/>
      </c>
      <c r="BD445" s="181" t="str">
        <f ca="1">IF(ISNUMBER(A445),INDIRECT(CONCATENATE("'Instrument List'!F",(MATCH(E445,'Instrument List'!A:A,0))-0)),"")</f>
        <v/>
      </c>
    </row>
    <row r="446" spans="1:56">
      <c r="A446" s="223" t="str">
        <f t="shared" si="168"/>
        <v/>
      </c>
      <c r="B446" s="224"/>
      <c r="C446" s="225"/>
      <c r="D446" s="182"/>
      <c r="E446" s="182"/>
      <c r="F446" s="182"/>
      <c r="G446" s="203"/>
      <c r="H446" s="218"/>
      <c r="I446" s="213"/>
      <c r="J446" s="207"/>
      <c r="K446" s="213"/>
      <c r="L446" s="207"/>
      <c r="M446" s="213"/>
      <c r="N446" s="207"/>
      <c r="O446" s="183" t="str">
        <f t="shared" si="169"/>
        <v/>
      </c>
      <c r="P446" s="184"/>
      <c r="Q446" s="184"/>
      <c r="R446" s="275"/>
      <c r="S446" s="185" t="str">
        <f t="shared" si="170"/>
        <v/>
      </c>
      <c r="T446" s="185" t="str">
        <f t="shared" si="171"/>
        <v/>
      </c>
      <c r="U446" s="275"/>
      <c r="V446" s="275"/>
      <c r="W446" s="276" t="str">
        <f t="shared" si="172"/>
        <v/>
      </c>
      <c r="X446" s="276" t="str">
        <f t="shared" si="173"/>
        <v/>
      </c>
      <c r="Y446" s="276" t="str">
        <f t="shared" si="174"/>
        <v/>
      </c>
      <c r="Z446" s="275"/>
      <c r="AA446" s="184"/>
      <c r="AB446" s="184"/>
      <c r="AC446" s="185" t="str">
        <f t="shared" si="175"/>
        <v/>
      </c>
      <c r="AD446" s="185" t="str">
        <f t="shared" si="176"/>
        <v/>
      </c>
      <c r="AE446" s="186"/>
      <c r="AF446" s="187" t="str">
        <f t="shared" si="177"/>
        <v/>
      </c>
      <c r="AG446" s="182"/>
      <c r="AH446" s="184"/>
      <c r="AI446" s="184"/>
      <c r="AJ446" s="182"/>
      <c r="AK446" s="188" t="str">
        <f t="shared" si="178"/>
        <v/>
      </c>
      <c r="AL446" s="188" t="str">
        <f t="shared" si="179"/>
        <v/>
      </c>
      <c r="AM446" s="188" t="str">
        <f t="shared" si="180"/>
        <v/>
      </c>
      <c r="AN446" s="359" t="str">
        <f>IF(Overview!$K$17='Internal Calcs'!$P$22,IF(AK446="","",AK446),IF(Overview!$K$17='Internal Calcs'!$P$23,IF(AK446="","",AK446),IF(ISNUMBER(A446),(IF(F446="Short",G446-H446,H446-G446)*AZ446-AX446),"")))</f>
        <v/>
      </c>
      <c r="AO446" s="401" t="str">
        <f>IF(Overview!$K$17='Internal Calcs'!$P$22,IF(AL446="","",AL446),IF(Overview!$K$17='Internal Calcs'!$P$23,IF(AL446="","",AL446),IF(ISNUMBER(A446),IF(AL446="",(IF(F446="Short",G446-H446,H446-G446)*AZ446-AX446),(IF(F446="Short",G446-J446,J446-G446)*AZ446-AX446)),"")))</f>
        <v/>
      </c>
      <c r="AP446" s="359" t="str">
        <f>IF(Overview!$K$17='Internal Calcs'!$P$22,"",IF(Overview!$K$17='Internal Calcs'!$P$23,IF(AM446="","",AM446),IF(ISNUMBER(A446),IF(AM446="",(IF(F446="Short",G446-H446,H446-G446)*AZ446-AX446),(IF(F446="Short",G446-L446,L446-G446)*AZ446-AX446)),"")))</f>
        <v/>
      </c>
      <c r="AQ446" s="188" t="str">
        <f t="shared" si="181"/>
        <v/>
      </c>
      <c r="AR446" s="188" t="str">
        <f t="shared" si="182"/>
        <v/>
      </c>
      <c r="AS446" s="188" t="str">
        <f t="shared" si="183"/>
        <v/>
      </c>
      <c r="AT446" s="188" t="str">
        <f>IF(ISNUMBER(A446),MAX($AS$2:AS446)-AS446,"")</f>
        <v/>
      </c>
      <c r="AU446" s="189" t="str">
        <f t="shared" si="184"/>
        <v/>
      </c>
      <c r="AV446" s="190" t="str">
        <f t="shared" si="185"/>
        <v/>
      </c>
      <c r="AW446" s="190" t="str">
        <f t="shared" si="186"/>
        <v/>
      </c>
      <c r="AX446" s="191" t="str">
        <f ca="1">IF(ISNUMBER($A446),INDIRECT(CONCATENATE("'Instrument List'!B",(MATCH(E446,'Instrument List'!A:A,0))-0)),"")</f>
        <v/>
      </c>
      <c r="AY446" s="191" t="str">
        <f ca="1">IF(ISNUMBER($A446),INDIRECT(CONCATENATE("'Instrument List'!D",(MATCH(E446,'Instrument List'!A:A,0))-0)),"")</f>
        <v/>
      </c>
      <c r="AZ446" s="191" t="str">
        <f ca="1">IF(ISNUMBER($A446),INDIRECT(CONCATENATE("'Instrument List'!C",(MATCH(E446,'Instrument List'!A:A,0))-0)),"")</f>
        <v/>
      </c>
      <c r="BA446" s="192" t="str">
        <f ca="1">IF(ISNUMBER(A446),INDIRECT(CONCATENATE("'Instrument List'!E",(MATCH(E446,'Instrument List'!A:A,0))-0)),"")</f>
        <v/>
      </c>
      <c r="BB446" s="193" t="str">
        <f t="shared" si="187"/>
        <v/>
      </c>
      <c r="BC446" s="193" t="str">
        <f t="shared" si="188"/>
        <v/>
      </c>
      <c r="BD446" s="193" t="str">
        <f ca="1">IF(ISNUMBER(A446),INDIRECT(CONCATENATE("'Instrument List'!F",(MATCH(E446,'Instrument List'!A:A,0))-0)),"")</f>
        <v/>
      </c>
    </row>
    <row r="447" spans="1:56">
      <c r="A447" s="220" t="str">
        <f t="shared" si="168"/>
        <v/>
      </c>
      <c r="B447" s="221"/>
      <c r="C447" s="222"/>
      <c r="D447" s="169"/>
      <c r="E447" s="169"/>
      <c r="F447" s="169"/>
      <c r="G447" s="202"/>
      <c r="H447" s="217"/>
      <c r="I447" s="212"/>
      <c r="J447" s="206"/>
      <c r="K447" s="212"/>
      <c r="L447" s="206"/>
      <c r="M447" s="212"/>
      <c r="N447" s="206"/>
      <c r="O447" s="170" t="str">
        <f t="shared" si="169"/>
        <v/>
      </c>
      <c r="P447" s="171"/>
      <c r="Q447" s="171"/>
      <c r="R447" s="171"/>
      <c r="S447" s="172" t="str">
        <f t="shared" si="170"/>
        <v/>
      </c>
      <c r="T447" s="172" t="str">
        <f t="shared" si="171"/>
        <v/>
      </c>
      <c r="U447" s="171"/>
      <c r="V447" s="171"/>
      <c r="W447" s="173" t="str">
        <f t="shared" si="172"/>
        <v/>
      </c>
      <c r="X447" s="173" t="str">
        <f t="shared" si="173"/>
        <v/>
      </c>
      <c r="Y447" s="173" t="str">
        <f t="shared" si="174"/>
        <v/>
      </c>
      <c r="Z447" s="171"/>
      <c r="AA447" s="171"/>
      <c r="AB447" s="171"/>
      <c r="AC447" s="172" t="str">
        <f t="shared" si="175"/>
        <v/>
      </c>
      <c r="AD447" s="172" t="str">
        <f t="shared" si="176"/>
        <v/>
      </c>
      <c r="AE447" s="174"/>
      <c r="AF447" s="175" t="str">
        <f t="shared" si="177"/>
        <v/>
      </c>
      <c r="AG447" s="169"/>
      <c r="AH447" s="171"/>
      <c r="AI447" s="171"/>
      <c r="AJ447" s="169"/>
      <c r="AK447" s="176" t="str">
        <f t="shared" si="178"/>
        <v/>
      </c>
      <c r="AL447" s="176" t="str">
        <f t="shared" si="179"/>
        <v/>
      </c>
      <c r="AM447" s="176" t="str">
        <f t="shared" si="180"/>
        <v/>
      </c>
      <c r="AN447" s="359" t="str">
        <f>IF(Overview!$K$17='Internal Calcs'!$P$22,IF(AK447="","",AK447),IF(Overview!$K$17='Internal Calcs'!$P$23,IF(AK447="","",AK447),IF(ISNUMBER(A447),(IF(F447="Short",G447-H447,H447-G447)*AZ447-AX447),"")))</f>
        <v/>
      </c>
      <c r="AO447" s="401" t="str">
        <f>IF(Overview!$K$17='Internal Calcs'!$P$22,IF(AL447="","",AL447),IF(Overview!$K$17='Internal Calcs'!$P$23,IF(AL447="","",AL447),IF(ISNUMBER(A447),IF(AL447="",(IF(F447="Short",G447-H447,H447-G447)*AZ447-AX447),(IF(F447="Short",G447-J447,J447-G447)*AZ447-AX447)),"")))</f>
        <v/>
      </c>
      <c r="AP447" s="359" t="str">
        <f>IF(Overview!$K$17='Internal Calcs'!$P$22,"",IF(Overview!$K$17='Internal Calcs'!$P$23,IF(AM447="","",AM447),IF(ISNUMBER(A447),IF(AM447="",(IF(F447="Short",G447-H447,H447-G447)*AZ447-AX447),(IF(F447="Short",G447-L447,L447-G447)*AZ447-AX447)),"")))</f>
        <v/>
      </c>
      <c r="AQ447" s="176" t="str">
        <f t="shared" si="181"/>
        <v/>
      </c>
      <c r="AR447" s="176" t="str">
        <f t="shared" si="182"/>
        <v/>
      </c>
      <c r="AS447" s="176" t="str">
        <f t="shared" si="183"/>
        <v/>
      </c>
      <c r="AT447" s="176" t="str">
        <f>IF(ISNUMBER(A447),MAX($AS$2:AS447)-AS447,"")</f>
        <v/>
      </c>
      <c r="AU447" s="177" t="str">
        <f t="shared" si="184"/>
        <v/>
      </c>
      <c r="AV447" s="178" t="str">
        <f t="shared" si="185"/>
        <v/>
      </c>
      <c r="AW447" s="178" t="str">
        <f t="shared" si="186"/>
        <v/>
      </c>
      <c r="AX447" s="179" t="str">
        <f ca="1">IF(ISNUMBER($A447),INDIRECT(CONCATENATE("'Instrument List'!B",(MATCH(E447,'Instrument List'!A:A,0))-0)),"")</f>
        <v/>
      </c>
      <c r="AY447" s="179" t="str">
        <f ca="1">IF(ISNUMBER($A447),INDIRECT(CONCATENATE("'Instrument List'!D",(MATCH(E447,'Instrument List'!A:A,0))-0)),"")</f>
        <v/>
      </c>
      <c r="AZ447" s="179" t="str">
        <f ca="1">IF(ISNUMBER($A447),INDIRECT(CONCATENATE("'Instrument List'!C",(MATCH(E447,'Instrument List'!A:A,0))-0)),"")</f>
        <v/>
      </c>
      <c r="BA447" s="180" t="str">
        <f ca="1">IF(ISNUMBER(A447),INDIRECT(CONCATENATE("'Instrument List'!E",(MATCH(E447,'Instrument List'!A:A,0))-0)),"")</f>
        <v/>
      </c>
      <c r="BB447" s="181" t="str">
        <f t="shared" si="187"/>
        <v/>
      </c>
      <c r="BC447" s="181" t="str">
        <f t="shared" si="188"/>
        <v/>
      </c>
      <c r="BD447" s="181" t="str">
        <f ca="1">IF(ISNUMBER(A447),INDIRECT(CONCATENATE("'Instrument List'!F",(MATCH(E447,'Instrument List'!A:A,0))-0)),"")</f>
        <v/>
      </c>
    </row>
    <row r="448" spans="1:56">
      <c r="A448" s="223" t="str">
        <f t="shared" si="168"/>
        <v/>
      </c>
      <c r="B448" s="224"/>
      <c r="C448" s="225"/>
      <c r="D448" s="182"/>
      <c r="E448" s="182"/>
      <c r="F448" s="182"/>
      <c r="G448" s="203"/>
      <c r="H448" s="218"/>
      <c r="I448" s="213"/>
      <c r="J448" s="207"/>
      <c r="K448" s="213"/>
      <c r="L448" s="207"/>
      <c r="M448" s="213"/>
      <c r="N448" s="207"/>
      <c r="O448" s="183" t="str">
        <f t="shared" si="169"/>
        <v/>
      </c>
      <c r="P448" s="184"/>
      <c r="Q448" s="184"/>
      <c r="R448" s="275"/>
      <c r="S448" s="185" t="str">
        <f t="shared" si="170"/>
        <v/>
      </c>
      <c r="T448" s="185" t="str">
        <f t="shared" si="171"/>
        <v/>
      </c>
      <c r="U448" s="275"/>
      <c r="V448" s="275"/>
      <c r="W448" s="276" t="str">
        <f t="shared" si="172"/>
        <v/>
      </c>
      <c r="X448" s="276" t="str">
        <f t="shared" si="173"/>
        <v/>
      </c>
      <c r="Y448" s="276" t="str">
        <f t="shared" si="174"/>
        <v/>
      </c>
      <c r="Z448" s="275"/>
      <c r="AA448" s="184"/>
      <c r="AB448" s="184"/>
      <c r="AC448" s="185" t="str">
        <f t="shared" si="175"/>
        <v/>
      </c>
      <c r="AD448" s="185" t="str">
        <f t="shared" si="176"/>
        <v/>
      </c>
      <c r="AE448" s="186"/>
      <c r="AF448" s="187" t="str">
        <f t="shared" si="177"/>
        <v/>
      </c>
      <c r="AG448" s="182"/>
      <c r="AH448" s="184"/>
      <c r="AI448" s="184"/>
      <c r="AJ448" s="182"/>
      <c r="AK448" s="188" t="str">
        <f t="shared" si="178"/>
        <v/>
      </c>
      <c r="AL448" s="188" t="str">
        <f t="shared" si="179"/>
        <v/>
      </c>
      <c r="AM448" s="188" t="str">
        <f t="shared" si="180"/>
        <v/>
      </c>
      <c r="AN448" s="359" t="str">
        <f>IF(Overview!$K$17='Internal Calcs'!$P$22,IF(AK448="","",AK448),IF(Overview!$K$17='Internal Calcs'!$P$23,IF(AK448="","",AK448),IF(ISNUMBER(A448),(IF(F448="Short",G448-H448,H448-G448)*AZ448-AX448),"")))</f>
        <v/>
      </c>
      <c r="AO448" s="401" t="str">
        <f>IF(Overview!$K$17='Internal Calcs'!$P$22,IF(AL448="","",AL448),IF(Overview!$K$17='Internal Calcs'!$P$23,IF(AL448="","",AL448),IF(ISNUMBER(A448),IF(AL448="",(IF(F448="Short",G448-H448,H448-G448)*AZ448-AX448),(IF(F448="Short",G448-J448,J448-G448)*AZ448-AX448)),"")))</f>
        <v/>
      </c>
      <c r="AP448" s="359" t="str">
        <f>IF(Overview!$K$17='Internal Calcs'!$P$22,"",IF(Overview!$K$17='Internal Calcs'!$P$23,IF(AM448="","",AM448),IF(ISNUMBER(A448),IF(AM448="",(IF(F448="Short",G448-H448,H448-G448)*AZ448-AX448),(IF(F448="Short",G448-L448,L448-G448)*AZ448-AX448)),"")))</f>
        <v/>
      </c>
      <c r="AQ448" s="188" t="str">
        <f t="shared" si="181"/>
        <v/>
      </c>
      <c r="AR448" s="188" t="str">
        <f t="shared" si="182"/>
        <v/>
      </c>
      <c r="AS448" s="188" t="str">
        <f t="shared" si="183"/>
        <v/>
      </c>
      <c r="AT448" s="188" t="str">
        <f>IF(ISNUMBER(A448),MAX($AS$2:AS448)-AS448,"")</f>
        <v/>
      </c>
      <c r="AU448" s="189" t="str">
        <f t="shared" si="184"/>
        <v/>
      </c>
      <c r="AV448" s="190" t="str">
        <f t="shared" si="185"/>
        <v/>
      </c>
      <c r="AW448" s="190" t="str">
        <f t="shared" si="186"/>
        <v/>
      </c>
      <c r="AX448" s="191" t="str">
        <f ca="1">IF(ISNUMBER($A448),INDIRECT(CONCATENATE("'Instrument List'!B",(MATCH(E448,'Instrument List'!A:A,0))-0)),"")</f>
        <v/>
      </c>
      <c r="AY448" s="191" t="str">
        <f ca="1">IF(ISNUMBER($A448),INDIRECT(CONCATENATE("'Instrument List'!D",(MATCH(E448,'Instrument List'!A:A,0))-0)),"")</f>
        <v/>
      </c>
      <c r="AZ448" s="191" t="str">
        <f ca="1">IF(ISNUMBER($A448),INDIRECT(CONCATENATE("'Instrument List'!C",(MATCH(E448,'Instrument List'!A:A,0))-0)),"")</f>
        <v/>
      </c>
      <c r="BA448" s="192" t="str">
        <f ca="1">IF(ISNUMBER(A448),INDIRECT(CONCATENATE("'Instrument List'!E",(MATCH(E448,'Instrument List'!A:A,0))-0)),"")</f>
        <v/>
      </c>
      <c r="BB448" s="193" t="str">
        <f t="shared" si="187"/>
        <v/>
      </c>
      <c r="BC448" s="193" t="str">
        <f t="shared" si="188"/>
        <v/>
      </c>
      <c r="BD448" s="193" t="str">
        <f ca="1">IF(ISNUMBER(A448),INDIRECT(CONCATENATE("'Instrument List'!F",(MATCH(E448,'Instrument List'!A:A,0))-0)),"")</f>
        <v/>
      </c>
    </row>
    <row r="449" spans="1:56">
      <c r="A449" s="220" t="str">
        <f t="shared" si="168"/>
        <v/>
      </c>
      <c r="B449" s="221"/>
      <c r="C449" s="222"/>
      <c r="D449" s="169"/>
      <c r="E449" s="169"/>
      <c r="F449" s="169"/>
      <c r="G449" s="202"/>
      <c r="H449" s="217"/>
      <c r="I449" s="212"/>
      <c r="J449" s="206"/>
      <c r="K449" s="212"/>
      <c r="L449" s="206"/>
      <c r="M449" s="212"/>
      <c r="N449" s="206"/>
      <c r="O449" s="170" t="str">
        <f t="shared" si="169"/>
        <v/>
      </c>
      <c r="P449" s="171"/>
      <c r="Q449" s="171"/>
      <c r="R449" s="171"/>
      <c r="S449" s="172" t="str">
        <f t="shared" si="170"/>
        <v/>
      </c>
      <c r="T449" s="172" t="str">
        <f t="shared" si="171"/>
        <v/>
      </c>
      <c r="U449" s="171"/>
      <c r="V449" s="171"/>
      <c r="W449" s="173" t="str">
        <f t="shared" si="172"/>
        <v/>
      </c>
      <c r="X449" s="173" t="str">
        <f t="shared" si="173"/>
        <v/>
      </c>
      <c r="Y449" s="173" t="str">
        <f t="shared" si="174"/>
        <v/>
      </c>
      <c r="Z449" s="171"/>
      <c r="AA449" s="171"/>
      <c r="AB449" s="171"/>
      <c r="AC449" s="172" t="str">
        <f t="shared" si="175"/>
        <v/>
      </c>
      <c r="AD449" s="172" t="str">
        <f t="shared" si="176"/>
        <v/>
      </c>
      <c r="AE449" s="174"/>
      <c r="AF449" s="175" t="str">
        <f t="shared" si="177"/>
        <v/>
      </c>
      <c r="AG449" s="169"/>
      <c r="AH449" s="171"/>
      <c r="AI449" s="171"/>
      <c r="AJ449" s="169"/>
      <c r="AK449" s="176" t="str">
        <f t="shared" si="178"/>
        <v/>
      </c>
      <c r="AL449" s="176" t="str">
        <f t="shared" si="179"/>
        <v/>
      </c>
      <c r="AM449" s="176" t="str">
        <f t="shared" si="180"/>
        <v/>
      </c>
      <c r="AN449" s="359" t="str">
        <f>IF(Overview!$K$17='Internal Calcs'!$P$22,IF(AK449="","",AK449),IF(Overview!$K$17='Internal Calcs'!$P$23,IF(AK449="","",AK449),IF(ISNUMBER(A449),(IF(F449="Short",G449-H449,H449-G449)*AZ449-AX449),"")))</f>
        <v/>
      </c>
      <c r="AO449" s="401" t="str">
        <f>IF(Overview!$K$17='Internal Calcs'!$P$22,IF(AL449="","",AL449),IF(Overview!$K$17='Internal Calcs'!$P$23,IF(AL449="","",AL449),IF(ISNUMBER(A449),IF(AL449="",(IF(F449="Short",G449-H449,H449-G449)*AZ449-AX449),(IF(F449="Short",G449-J449,J449-G449)*AZ449-AX449)),"")))</f>
        <v/>
      </c>
      <c r="AP449" s="359" t="str">
        <f>IF(Overview!$K$17='Internal Calcs'!$P$22,"",IF(Overview!$K$17='Internal Calcs'!$P$23,IF(AM449="","",AM449),IF(ISNUMBER(A449),IF(AM449="",(IF(F449="Short",G449-H449,H449-G449)*AZ449-AX449),(IF(F449="Short",G449-L449,L449-G449)*AZ449-AX449)),"")))</f>
        <v/>
      </c>
      <c r="AQ449" s="176" t="str">
        <f t="shared" si="181"/>
        <v/>
      </c>
      <c r="AR449" s="176" t="str">
        <f t="shared" si="182"/>
        <v/>
      </c>
      <c r="AS449" s="176" t="str">
        <f t="shared" si="183"/>
        <v/>
      </c>
      <c r="AT449" s="176" t="str">
        <f>IF(ISNUMBER(A449),MAX($AS$2:AS449)-AS449,"")</f>
        <v/>
      </c>
      <c r="AU449" s="177" t="str">
        <f t="shared" si="184"/>
        <v/>
      </c>
      <c r="AV449" s="178" t="str">
        <f t="shared" si="185"/>
        <v/>
      </c>
      <c r="AW449" s="178" t="str">
        <f t="shared" si="186"/>
        <v/>
      </c>
      <c r="AX449" s="179" t="str">
        <f ca="1">IF(ISNUMBER($A449),INDIRECT(CONCATENATE("'Instrument List'!B",(MATCH(E449,'Instrument List'!A:A,0))-0)),"")</f>
        <v/>
      </c>
      <c r="AY449" s="179" t="str">
        <f ca="1">IF(ISNUMBER($A449),INDIRECT(CONCATENATE("'Instrument List'!D",(MATCH(E449,'Instrument List'!A:A,0))-0)),"")</f>
        <v/>
      </c>
      <c r="AZ449" s="179" t="str">
        <f ca="1">IF(ISNUMBER($A449),INDIRECT(CONCATENATE("'Instrument List'!C",(MATCH(E449,'Instrument List'!A:A,0))-0)),"")</f>
        <v/>
      </c>
      <c r="BA449" s="180" t="str">
        <f ca="1">IF(ISNUMBER(A449),INDIRECT(CONCATENATE("'Instrument List'!E",(MATCH(E449,'Instrument List'!A:A,0))-0)),"")</f>
        <v/>
      </c>
      <c r="BB449" s="181" t="str">
        <f t="shared" si="187"/>
        <v/>
      </c>
      <c r="BC449" s="181" t="str">
        <f t="shared" si="188"/>
        <v/>
      </c>
      <c r="BD449" s="181" t="str">
        <f ca="1">IF(ISNUMBER(A449),INDIRECT(CONCATENATE("'Instrument List'!F",(MATCH(E449,'Instrument List'!A:A,0))-0)),"")</f>
        <v/>
      </c>
    </row>
    <row r="450" spans="1:56">
      <c r="A450" s="223" t="str">
        <f t="shared" si="168"/>
        <v/>
      </c>
      <c r="B450" s="224"/>
      <c r="C450" s="225"/>
      <c r="D450" s="182"/>
      <c r="E450" s="182"/>
      <c r="F450" s="182"/>
      <c r="G450" s="203"/>
      <c r="H450" s="218"/>
      <c r="I450" s="213"/>
      <c r="J450" s="207"/>
      <c r="K450" s="213"/>
      <c r="L450" s="207"/>
      <c r="M450" s="213"/>
      <c r="N450" s="207"/>
      <c r="O450" s="183" t="str">
        <f t="shared" si="169"/>
        <v/>
      </c>
      <c r="P450" s="184"/>
      <c r="Q450" s="184"/>
      <c r="R450" s="275"/>
      <c r="S450" s="185" t="str">
        <f t="shared" si="170"/>
        <v/>
      </c>
      <c r="T450" s="185" t="str">
        <f t="shared" si="171"/>
        <v/>
      </c>
      <c r="U450" s="275"/>
      <c r="V450" s="275"/>
      <c r="W450" s="276" t="str">
        <f t="shared" si="172"/>
        <v/>
      </c>
      <c r="X450" s="276" t="str">
        <f t="shared" si="173"/>
        <v/>
      </c>
      <c r="Y450" s="276" t="str">
        <f t="shared" si="174"/>
        <v/>
      </c>
      <c r="Z450" s="275"/>
      <c r="AA450" s="184"/>
      <c r="AB450" s="184"/>
      <c r="AC450" s="185" t="str">
        <f t="shared" si="175"/>
        <v/>
      </c>
      <c r="AD450" s="185" t="str">
        <f t="shared" si="176"/>
        <v/>
      </c>
      <c r="AE450" s="186"/>
      <c r="AF450" s="187" t="str">
        <f t="shared" si="177"/>
        <v/>
      </c>
      <c r="AG450" s="182"/>
      <c r="AH450" s="184"/>
      <c r="AI450" s="184"/>
      <c r="AJ450" s="182"/>
      <c r="AK450" s="188" t="str">
        <f t="shared" si="178"/>
        <v/>
      </c>
      <c r="AL450" s="188" t="str">
        <f t="shared" si="179"/>
        <v/>
      </c>
      <c r="AM450" s="188" t="str">
        <f t="shared" si="180"/>
        <v/>
      </c>
      <c r="AN450" s="359" t="str">
        <f>IF(Overview!$K$17='Internal Calcs'!$P$22,IF(AK450="","",AK450),IF(Overview!$K$17='Internal Calcs'!$P$23,IF(AK450="","",AK450),IF(ISNUMBER(A450),(IF(F450="Short",G450-H450,H450-G450)*AZ450-AX450),"")))</f>
        <v/>
      </c>
      <c r="AO450" s="401" t="str">
        <f>IF(Overview!$K$17='Internal Calcs'!$P$22,IF(AL450="","",AL450),IF(Overview!$K$17='Internal Calcs'!$P$23,IF(AL450="","",AL450),IF(ISNUMBER(A450),IF(AL450="",(IF(F450="Short",G450-H450,H450-G450)*AZ450-AX450),(IF(F450="Short",G450-J450,J450-G450)*AZ450-AX450)),"")))</f>
        <v/>
      </c>
      <c r="AP450" s="359" t="str">
        <f>IF(Overview!$K$17='Internal Calcs'!$P$22,"",IF(Overview!$K$17='Internal Calcs'!$P$23,IF(AM450="","",AM450),IF(ISNUMBER(A450),IF(AM450="",(IF(F450="Short",G450-H450,H450-G450)*AZ450-AX450),(IF(F450="Short",G450-L450,L450-G450)*AZ450-AX450)),"")))</f>
        <v/>
      </c>
      <c r="AQ450" s="188" t="str">
        <f t="shared" si="181"/>
        <v/>
      </c>
      <c r="AR450" s="188" t="str">
        <f t="shared" si="182"/>
        <v/>
      </c>
      <c r="AS450" s="188" t="str">
        <f t="shared" si="183"/>
        <v/>
      </c>
      <c r="AT450" s="188" t="str">
        <f>IF(ISNUMBER(A450),MAX($AS$2:AS450)-AS450,"")</f>
        <v/>
      </c>
      <c r="AU450" s="189" t="str">
        <f t="shared" si="184"/>
        <v/>
      </c>
      <c r="AV450" s="190" t="str">
        <f t="shared" si="185"/>
        <v/>
      </c>
      <c r="AW450" s="190" t="str">
        <f t="shared" si="186"/>
        <v/>
      </c>
      <c r="AX450" s="191" t="str">
        <f ca="1">IF(ISNUMBER($A450),INDIRECT(CONCATENATE("'Instrument List'!B",(MATCH(E450,'Instrument List'!A:A,0))-0)),"")</f>
        <v/>
      </c>
      <c r="AY450" s="191" t="str">
        <f ca="1">IF(ISNUMBER($A450),INDIRECT(CONCATENATE("'Instrument List'!D",(MATCH(E450,'Instrument List'!A:A,0))-0)),"")</f>
        <v/>
      </c>
      <c r="AZ450" s="191" t="str">
        <f ca="1">IF(ISNUMBER($A450),INDIRECT(CONCATENATE("'Instrument List'!C",(MATCH(E450,'Instrument List'!A:A,0))-0)),"")</f>
        <v/>
      </c>
      <c r="BA450" s="192" t="str">
        <f ca="1">IF(ISNUMBER(A450),INDIRECT(CONCATENATE("'Instrument List'!E",(MATCH(E450,'Instrument List'!A:A,0))-0)),"")</f>
        <v/>
      </c>
      <c r="BB450" s="193" t="str">
        <f t="shared" si="187"/>
        <v/>
      </c>
      <c r="BC450" s="193" t="str">
        <f t="shared" si="188"/>
        <v/>
      </c>
      <c r="BD450" s="193" t="str">
        <f ca="1">IF(ISNUMBER(A450),INDIRECT(CONCATENATE("'Instrument List'!F",(MATCH(E450,'Instrument List'!A:A,0))-0)),"")</f>
        <v/>
      </c>
    </row>
    <row r="451" spans="1:56">
      <c r="A451" s="220" t="str">
        <f t="shared" si="168"/>
        <v/>
      </c>
      <c r="B451" s="221"/>
      <c r="C451" s="222"/>
      <c r="D451" s="169"/>
      <c r="E451" s="169"/>
      <c r="F451" s="169"/>
      <c r="G451" s="202"/>
      <c r="H451" s="217"/>
      <c r="I451" s="212"/>
      <c r="J451" s="206"/>
      <c r="K451" s="212"/>
      <c r="L451" s="206"/>
      <c r="M451" s="212"/>
      <c r="N451" s="206"/>
      <c r="O451" s="170" t="str">
        <f t="shared" si="169"/>
        <v/>
      </c>
      <c r="P451" s="171"/>
      <c r="Q451" s="171"/>
      <c r="R451" s="171"/>
      <c r="S451" s="172" t="str">
        <f t="shared" si="170"/>
        <v/>
      </c>
      <c r="T451" s="172" t="str">
        <f t="shared" si="171"/>
        <v/>
      </c>
      <c r="U451" s="171"/>
      <c r="V451" s="171"/>
      <c r="W451" s="173" t="str">
        <f t="shared" si="172"/>
        <v/>
      </c>
      <c r="X451" s="173" t="str">
        <f t="shared" si="173"/>
        <v/>
      </c>
      <c r="Y451" s="173" t="str">
        <f t="shared" si="174"/>
        <v/>
      </c>
      <c r="Z451" s="171"/>
      <c r="AA451" s="171"/>
      <c r="AB451" s="171"/>
      <c r="AC451" s="172" t="str">
        <f t="shared" si="175"/>
        <v/>
      </c>
      <c r="AD451" s="172" t="str">
        <f t="shared" si="176"/>
        <v/>
      </c>
      <c r="AE451" s="174"/>
      <c r="AF451" s="175" t="str">
        <f t="shared" si="177"/>
        <v/>
      </c>
      <c r="AG451" s="169"/>
      <c r="AH451" s="171"/>
      <c r="AI451" s="171"/>
      <c r="AJ451" s="169"/>
      <c r="AK451" s="176" t="str">
        <f t="shared" si="178"/>
        <v/>
      </c>
      <c r="AL451" s="176" t="str">
        <f t="shared" si="179"/>
        <v/>
      </c>
      <c r="AM451" s="176" t="str">
        <f t="shared" si="180"/>
        <v/>
      </c>
      <c r="AN451" s="359" t="str">
        <f>IF(Overview!$K$17='Internal Calcs'!$P$22,IF(AK451="","",AK451),IF(Overview!$K$17='Internal Calcs'!$P$23,IF(AK451="","",AK451),IF(ISNUMBER(A451),(IF(F451="Short",G451-H451,H451-G451)*AZ451-AX451),"")))</f>
        <v/>
      </c>
      <c r="AO451" s="401" t="str">
        <f>IF(Overview!$K$17='Internal Calcs'!$P$22,IF(AL451="","",AL451),IF(Overview!$K$17='Internal Calcs'!$P$23,IF(AL451="","",AL451),IF(ISNUMBER(A451),IF(AL451="",(IF(F451="Short",G451-H451,H451-G451)*AZ451-AX451),(IF(F451="Short",G451-J451,J451-G451)*AZ451-AX451)),"")))</f>
        <v/>
      </c>
      <c r="AP451" s="359" t="str">
        <f>IF(Overview!$K$17='Internal Calcs'!$P$22,"",IF(Overview!$K$17='Internal Calcs'!$P$23,IF(AM451="","",AM451),IF(ISNUMBER(A451),IF(AM451="",(IF(F451="Short",G451-H451,H451-G451)*AZ451-AX451),(IF(F451="Short",G451-L451,L451-G451)*AZ451-AX451)),"")))</f>
        <v/>
      </c>
      <c r="AQ451" s="176" t="str">
        <f t="shared" si="181"/>
        <v/>
      </c>
      <c r="AR451" s="176" t="str">
        <f t="shared" si="182"/>
        <v/>
      </c>
      <c r="AS451" s="176" t="str">
        <f t="shared" si="183"/>
        <v/>
      </c>
      <c r="AT451" s="176" t="str">
        <f>IF(ISNUMBER(A451),MAX($AS$2:AS451)-AS451,"")</f>
        <v/>
      </c>
      <c r="AU451" s="177" t="str">
        <f t="shared" si="184"/>
        <v/>
      </c>
      <c r="AV451" s="178" t="str">
        <f t="shared" si="185"/>
        <v/>
      </c>
      <c r="AW451" s="178" t="str">
        <f t="shared" si="186"/>
        <v/>
      </c>
      <c r="AX451" s="179" t="str">
        <f ca="1">IF(ISNUMBER($A451),INDIRECT(CONCATENATE("'Instrument List'!B",(MATCH(E451,'Instrument List'!A:A,0))-0)),"")</f>
        <v/>
      </c>
      <c r="AY451" s="179" t="str">
        <f ca="1">IF(ISNUMBER($A451),INDIRECT(CONCATENATE("'Instrument List'!D",(MATCH(E451,'Instrument List'!A:A,0))-0)),"")</f>
        <v/>
      </c>
      <c r="AZ451" s="179" t="str">
        <f ca="1">IF(ISNUMBER($A451),INDIRECT(CONCATENATE("'Instrument List'!C",(MATCH(E451,'Instrument List'!A:A,0))-0)),"")</f>
        <v/>
      </c>
      <c r="BA451" s="180" t="str">
        <f ca="1">IF(ISNUMBER(A451),INDIRECT(CONCATENATE("'Instrument List'!E",(MATCH(E451,'Instrument List'!A:A,0))-0)),"")</f>
        <v/>
      </c>
      <c r="BB451" s="181" t="str">
        <f t="shared" si="187"/>
        <v/>
      </c>
      <c r="BC451" s="181" t="str">
        <f t="shared" si="188"/>
        <v/>
      </c>
      <c r="BD451" s="181" t="str">
        <f ca="1">IF(ISNUMBER(A451),INDIRECT(CONCATENATE("'Instrument List'!F",(MATCH(E451,'Instrument List'!A:A,0))-0)),"")</f>
        <v/>
      </c>
    </row>
    <row r="452" spans="1:56">
      <c r="A452" s="223" t="str">
        <f t="shared" si="168"/>
        <v/>
      </c>
      <c r="B452" s="224"/>
      <c r="C452" s="225"/>
      <c r="D452" s="182"/>
      <c r="E452" s="182"/>
      <c r="F452" s="182"/>
      <c r="G452" s="203"/>
      <c r="H452" s="218"/>
      <c r="I452" s="213"/>
      <c r="J452" s="207"/>
      <c r="K452" s="213"/>
      <c r="L452" s="207"/>
      <c r="M452" s="213"/>
      <c r="N452" s="207"/>
      <c r="O452" s="183" t="str">
        <f t="shared" si="169"/>
        <v/>
      </c>
      <c r="P452" s="184"/>
      <c r="Q452" s="184"/>
      <c r="R452" s="275"/>
      <c r="S452" s="185" t="str">
        <f t="shared" si="170"/>
        <v/>
      </c>
      <c r="T452" s="185" t="str">
        <f t="shared" si="171"/>
        <v/>
      </c>
      <c r="U452" s="275"/>
      <c r="V452" s="275"/>
      <c r="W452" s="276" t="str">
        <f t="shared" si="172"/>
        <v/>
      </c>
      <c r="X452" s="276" t="str">
        <f t="shared" si="173"/>
        <v/>
      </c>
      <c r="Y452" s="276" t="str">
        <f t="shared" si="174"/>
        <v/>
      </c>
      <c r="Z452" s="275"/>
      <c r="AA452" s="184"/>
      <c r="AB452" s="184"/>
      <c r="AC452" s="185" t="str">
        <f t="shared" si="175"/>
        <v/>
      </c>
      <c r="AD452" s="185" t="str">
        <f t="shared" si="176"/>
        <v/>
      </c>
      <c r="AE452" s="186"/>
      <c r="AF452" s="187" t="str">
        <f t="shared" si="177"/>
        <v/>
      </c>
      <c r="AG452" s="182"/>
      <c r="AH452" s="184"/>
      <c r="AI452" s="184"/>
      <c r="AJ452" s="182"/>
      <c r="AK452" s="188" t="str">
        <f t="shared" si="178"/>
        <v/>
      </c>
      <c r="AL452" s="188" t="str">
        <f t="shared" si="179"/>
        <v/>
      </c>
      <c r="AM452" s="188" t="str">
        <f t="shared" si="180"/>
        <v/>
      </c>
      <c r="AN452" s="359" t="str">
        <f>IF(Overview!$K$17='Internal Calcs'!$P$22,IF(AK452="","",AK452),IF(Overview!$K$17='Internal Calcs'!$P$23,IF(AK452="","",AK452),IF(ISNUMBER(A452),(IF(F452="Short",G452-H452,H452-G452)*AZ452-AX452),"")))</f>
        <v/>
      </c>
      <c r="AO452" s="401" t="str">
        <f>IF(Overview!$K$17='Internal Calcs'!$P$22,IF(AL452="","",AL452),IF(Overview!$K$17='Internal Calcs'!$P$23,IF(AL452="","",AL452),IF(ISNUMBER(A452),IF(AL452="",(IF(F452="Short",G452-H452,H452-G452)*AZ452-AX452),(IF(F452="Short",G452-J452,J452-G452)*AZ452-AX452)),"")))</f>
        <v/>
      </c>
      <c r="AP452" s="359" t="str">
        <f>IF(Overview!$K$17='Internal Calcs'!$P$22,"",IF(Overview!$K$17='Internal Calcs'!$P$23,IF(AM452="","",AM452),IF(ISNUMBER(A452),IF(AM452="",(IF(F452="Short",G452-H452,H452-G452)*AZ452-AX452),(IF(F452="Short",G452-L452,L452-G452)*AZ452-AX452)),"")))</f>
        <v/>
      </c>
      <c r="AQ452" s="188" t="str">
        <f t="shared" si="181"/>
        <v/>
      </c>
      <c r="AR452" s="188" t="str">
        <f t="shared" si="182"/>
        <v/>
      </c>
      <c r="AS452" s="188" t="str">
        <f t="shared" si="183"/>
        <v/>
      </c>
      <c r="AT452" s="188" t="str">
        <f>IF(ISNUMBER(A452),MAX($AS$2:AS452)-AS452,"")</f>
        <v/>
      </c>
      <c r="AU452" s="189" t="str">
        <f t="shared" si="184"/>
        <v/>
      </c>
      <c r="AV452" s="190" t="str">
        <f t="shared" si="185"/>
        <v/>
      </c>
      <c r="AW452" s="190" t="str">
        <f t="shared" si="186"/>
        <v/>
      </c>
      <c r="AX452" s="191" t="str">
        <f ca="1">IF(ISNUMBER($A452),INDIRECT(CONCATENATE("'Instrument List'!B",(MATCH(E452,'Instrument List'!A:A,0))-0)),"")</f>
        <v/>
      </c>
      <c r="AY452" s="191" t="str">
        <f ca="1">IF(ISNUMBER($A452),INDIRECT(CONCATENATE("'Instrument List'!D",(MATCH(E452,'Instrument List'!A:A,0))-0)),"")</f>
        <v/>
      </c>
      <c r="AZ452" s="191" t="str">
        <f ca="1">IF(ISNUMBER($A452),INDIRECT(CONCATENATE("'Instrument List'!C",(MATCH(E452,'Instrument List'!A:A,0))-0)),"")</f>
        <v/>
      </c>
      <c r="BA452" s="192" t="str">
        <f ca="1">IF(ISNUMBER(A452),INDIRECT(CONCATENATE("'Instrument List'!E",(MATCH(E452,'Instrument List'!A:A,0))-0)),"")</f>
        <v/>
      </c>
      <c r="BB452" s="193" t="str">
        <f t="shared" si="187"/>
        <v/>
      </c>
      <c r="BC452" s="193" t="str">
        <f t="shared" si="188"/>
        <v/>
      </c>
      <c r="BD452" s="193" t="str">
        <f ca="1">IF(ISNUMBER(A452),INDIRECT(CONCATENATE("'Instrument List'!F",(MATCH(E452,'Instrument List'!A:A,0))-0)),"")</f>
        <v/>
      </c>
    </row>
    <row r="453" spans="1:56">
      <c r="A453" s="220" t="str">
        <f t="shared" si="168"/>
        <v/>
      </c>
      <c r="B453" s="221"/>
      <c r="C453" s="222"/>
      <c r="D453" s="169"/>
      <c r="E453" s="169"/>
      <c r="F453" s="169"/>
      <c r="G453" s="202"/>
      <c r="H453" s="217"/>
      <c r="I453" s="212"/>
      <c r="J453" s="206"/>
      <c r="K453" s="212"/>
      <c r="L453" s="206"/>
      <c r="M453" s="212"/>
      <c r="N453" s="206"/>
      <c r="O453" s="170" t="str">
        <f t="shared" si="169"/>
        <v/>
      </c>
      <c r="P453" s="171"/>
      <c r="Q453" s="171"/>
      <c r="R453" s="171"/>
      <c r="S453" s="172" t="str">
        <f t="shared" si="170"/>
        <v/>
      </c>
      <c r="T453" s="172" t="str">
        <f t="shared" si="171"/>
        <v/>
      </c>
      <c r="U453" s="171"/>
      <c r="V453" s="171"/>
      <c r="W453" s="173" t="str">
        <f t="shared" si="172"/>
        <v/>
      </c>
      <c r="X453" s="173" t="str">
        <f t="shared" si="173"/>
        <v/>
      </c>
      <c r="Y453" s="173" t="str">
        <f t="shared" si="174"/>
        <v/>
      </c>
      <c r="Z453" s="171"/>
      <c r="AA453" s="171"/>
      <c r="AB453" s="171"/>
      <c r="AC453" s="172" t="str">
        <f t="shared" si="175"/>
        <v/>
      </c>
      <c r="AD453" s="172" t="str">
        <f t="shared" si="176"/>
        <v/>
      </c>
      <c r="AE453" s="174"/>
      <c r="AF453" s="175" t="str">
        <f t="shared" si="177"/>
        <v/>
      </c>
      <c r="AG453" s="169"/>
      <c r="AH453" s="171"/>
      <c r="AI453" s="171"/>
      <c r="AJ453" s="169"/>
      <c r="AK453" s="176" t="str">
        <f t="shared" si="178"/>
        <v/>
      </c>
      <c r="AL453" s="176" t="str">
        <f t="shared" si="179"/>
        <v/>
      </c>
      <c r="AM453" s="176" t="str">
        <f t="shared" si="180"/>
        <v/>
      </c>
      <c r="AN453" s="359" t="str">
        <f>IF(Overview!$K$17='Internal Calcs'!$P$22,IF(AK453="","",AK453),IF(Overview!$K$17='Internal Calcs'!$P$23,IF(AK453="","",AK453),IF(ISNUMBER(A453),(IF(F453="Short",G453-H453,H453-G453)*AZ453-AX453),"")))</f>
        <v/>
      </c>
      <c r="AO453" s="401" t="str">
        <f>IF(Overview!$K$17='Internal Calcs'!$P$22,IF(AL453="","",AL453),IF(Overview!$K$17='Internal Calcs'!$P$23,IF(AL453="","",AL453),IF(ISNUMBER(A453),IF(AL453="",(IF(F453="Short",G453-H453,H453-G453)*AZ453-AX453),(IF(F453="Short",G453-J453,J453-G453)*AZ453-AX453)),"")))</f>
        <v/>
      </c>
      <c r="AP453" s="359" t="str">
        <f>IF(Overview!$K$17='Internal Calcs'!$P$22,"",IF(Overview!$K$17='Internal Calcs'!$P$23,IF(AM453="","",AM453),IF(ISNUMBER(A453),IF(AM453="",(IF(F453="Short",G453-H453,H453-G453)*AZ453-AX453),(IF(F453="Short",G453-L453,L453-G453)*AZ453-AX453)),"")))</f>
        <v/>
      </c>
      <c r="AQ453" s="176" t="str">
        <f t="shared" si="181"/>
        <v/>
      </c>
      <c r="AR453" s="176" t="str">
        <f t="shared" si="182"/>
        <v/>
      </c>
      <c r="AS453" s="176" t="str">
        <f t="shared" si="183"/>
        <v/>
      </c>
      <c r="AT453" s="176" t="str">
        <f>IF(ISNUMBER(A453),MAX($AS$2:AS453)-AS453,"")</f>
        <v/>
      </c>
      <c r="AU453" s="177" t="str">
        <f t="shared" si="184"/>
        <v/>
      </c>
      <c r="AV453" s="178" t="str">
        <f t="shared" si="185"/>
        <v/>
      </c>
      <c r="AW453" s="178" t="str">
        <f t="shared" si="186"/>
        <v/>
      </c>
      <c r="AX453" s="179" t="str">
        <f ca="1">IF(ISNUMBER($A453),INDIRECT(CONCATENATE("'Instrument List'!B",(MATCH(E453,'Instrument List'!A:A,0))-0)),"")</f>
        <v/>
      </c>
      <c r="AY453" s="179" t="str">
        <f ca="1">IF(ISNUMBER($A453),INDIRECT(CONCATENATE("'Instrument List'!D",(MATCH(E453,'Instrument List'!A:A,0))-0)),"")</f>
        <v/>
      </c>
      <c r="AZ453" s="179" t="str">
        <f ca="1">IF(ISNUMBER($A453),INDIRECT(CONCATENATE("'Instrument List'!C",(MATCH(E453,'Instrument List'!A:A,0))-0)),"")</f>
        <v/>
      </c>
      <c r="BA453" s="180" t="str">
        <f ca="1">IF(ISNUMBER(A453),INDIRECT(CONCATENATE("'Instrument List'!E",(MATCH(E453,'Instrument List'!A:A,0))-0)),"")</f>
        <v/>
      </c>
      <c r="BB453" s="181" t="str">
        <f t="shared" si="187"/>
        <v/>
      </c>
      <c r="BC453" s="181" t="str">
        <f t="shared" si="188"/>
        <v/>
      </c>
      <c r="BD453" s="181" t="str">
        <f ca="1">IF(ISNUMBER(A453),INDIRECT(CONCATENATE("'Instrument List'!F",(MATCH(E453,'Instrument List'!A:A,0))-0)),"")</f>
        <v/>
      </c>
    </row>
    <row r="454" spans="1:56">
      <c r="A454" s="223" t="str">
        <f t="shared" si="168"/>
        <v/>
      </c>
      <c r="B454" s="224"/>
      <c r="C454" s="225"/>
      <c r="D454" s="182"/>
      <c r="E454" s="182"/>
      <c r="F454" s="182"/>
      <c r="G454" s="203"/>
      <c r="H454" s="218"/>
      <c r="I454" s="213"/>
      <c r="J454" s="207"/>
      <c r="K454" s="213"/>
      <c r="L454" s="207"/>
      <c r="M454" s="213"/>
      <c r="N454" s="207"/>
      <c r="O454" s="183" t="str">
        <f t="shared" si="169"/>
        <v/>
      </c>
      <c r="P454" s="184"/>
      <c r="Q454" s="184"/>
      <c r="R454" s="275"/>
      <c r="S454" s="185" t="str">
        <f t="shared" si="170"/>
        <v/>
      </c>
      <c r="T454" s="185" t="str">
        <f t="shared" si="171"/>
        <v/>
      </c>
      <c r="U454" s="275"/>
      <c r="V454" s="275"/>
      <c r="W454" s="276" t="str">
        <f t="shared" si="172"/>
        <v/>
      </c>
      <c r="X454" s="276" t="str">
        <f t="shared" si="173"/>
        <v/>
      </c>
      <c r="Y454" s="276" t="str">
        <f t="shared" si="174"/>
        <v/>
      </c>
      <c r="Z454" s="275"/>
      <c r="AA454" s="184"/>
      <c r="AB454" s="184"/>
      <c r="AC454" s="185" t="str">
        <f t="shared" si="175"/>
        <v/>
      </c>
      <c r="AD454" s="185" t="str">
        <f t="shared" si="176"/>
        <v/>
      </c>
      <c r="AE454" s="186"/>
      <c r="AF454" s="187" t="str">
        <f t="shared" si="177"/>
        <v/>
      </c>
      <c r="AG454" s="182"/>
      <c r="AH454" s="184"/>
      <c r="AI454" s="184"/>
      <c r="AJ454" s="182"/>
      <c r="AK454" s="188" t="str">
        <f t="shared" si="178"/>
        <v/>
      </c>
      <c r="AL454" s="188" t="str">
        <f t="shared" si="179"/>
        <v/>
      </c>
      <c r="AM454" s="188" t="str">
        <f t="shared" si="180"/>
        <v/>
      </c>
      <c r="AN454" s="359" t="str">
        <f>IF(Overview!$K$17='Internal Calcs'!$P$22,IF(AK454="","",AK454),IF(Overview!$K$17='Internal Calcs'!$P$23,IF(AK454="","",AK454),IF(ISNUMBER(A454),(IF(F454="Short",G454-H454,H454-G454)*AZ454-AX454),"")))</f>
        <v/>
      </c>
      <c r="AO454" s="401" t="str">
        <f>IF(Overview!$K$17='Internal Calcs'!$P$22,IF(AL454="","",AL454),IF(Overview!$K$17='Internal Calcs'!$P$23,IF(AL454="","",AL454),IF(ISNUMBER(A454),IF(AL454="",(IF(F454="Short",G454-H454,H454-G454)*AZ454-AX454),(IF(F454="Short",G454-J454,J454-G454)*AZ454-AX454)),"")))</f>
        <v/>
      </c>
      <c r="AP454" s="359" t="str">
        <f>IF(Overview!$K$17='Internal Calcs'!$P$22,"",IF(Overview!$K$17='Internal Calcs'!$P$23,IF(AM454="","",AM454),IF(ISNUMBER(A454),IF(AM454="",(IF(F454="Short",G454-H454,H454-G454)*AZ454-AX454),(IF(F454="Short",G454-L454,L454-G454)*AZ454-AX454)),"")))</f>
        <v/>
      </c>
      <c r="AQ454" s="188" t="str">
        <f t="shared" si="181"/>
        <v/>
      </c>
      <c r="AR454" s="188" t="str">
        <f t="shared" si="182"/>
        <v/>
      </c>
      <c r="AS454" s="188" t="str">
        <f t="shared" si="183"/>
        <v/>
      </c>
      <c r="AT454" s="188" t="str">
        <f>IF(ISNUMBER(A454),MAX($AS$2:AS454)-AS454,"")</f>
        <v/>
      </c>
      <c r="AU454" s="189" t="str">
        <f t="shared" si="184"/>
        <v/>
      </c>
      <c r="AV454" s="190" t="str">
        <f t="shared" si="185"/>
        <v/>
      </c>
      <c r="AW454" s="190" t="str">
        <f t="shared" si="186"/>
        <v/>
      </c>
      <c r="AX454" s="191" t="str">
        <f ca="1">IF(ISNUMBER($A454),INDIRECT(CONCATENATE("'Instrument List'!B",(MATCH(E454,'Instrument List'!A:A,0))-0)),"")</f>
        <v/>
      </c>
      <c r="AY454" s="191" t="str">
        <f ca="1">IF(ISNUMBER($A454),INDIRECT(CONCATENATE("'Instrument List'!D",(MATCH(E454,'Instrument List'!A:A,0))-0)),"")</f>
        <v/>
      </c>
      <c r="AZ454" s="191" t="str">
        <f ca="1">IF(ISNUMBER($A454),INDIRECT(CONCATENATE("'Instrument List'!C",(MATCH(E454,'Instrument List'!A:A,0))-0)),"")</f>
        <v/>
      </c>
      <c r="BA454" s="192" t="str">
        <f ca="1">IF(ISNUMBER(A454),INDIRECT(CONCATENATE("'Instrument List'!E",(MATCH(E454,'Instrument List'!A:A,0))-0)),"")</f>
        <v/>
      </c>
      <c r="BB454" s="193" t="str">
        <f t="shared" si="187"/>
        <v/>
      </c>
      <c r="BC454" s="193" t="str">
        <f t="shared" si="188"/>
        <v/>
      </c>
      <c r="BD454" s="193" t="str">
        <f ca="1">IF(ISNUMBER(A454),INDIRECT(CONCATENATE("'Instrument List'!F",(MATCH(E454,'Instrument List'!A:A,0))-0)),"")</f>
        <v/>
      </c>
    </row>
    <row r="455" spans="1:56">
      <c r="A455" s="220" t="str">
        <f t="shared" si="168"/>
        <v/>
      </c>
      <c r="B455" s="221"/>
      <c r="C455" s="222"/>
      <c r="D455" s="169"/>
      <c r="E455" s="169"/>
      <c r="F455" s="169"/>
      <c r="G455" s="202"/>
      <c r="H455" s="217"/>
      <c r="I455" s="212"/>
      <c r="J455" s="206"/>
      <c r="K455" s="212"/>
      <c r="L455" s="206"/>
      <c r="M455" s="212"/>
      <c r="N455" s="206"/>
      <c r="O455" s="170" t="str">
        <f t="shared" si="169"/>
        <v/>
      </c>
      <c r="P455" s="171"/>
      <c r="Q455" s="171"/>
      <c r="R455" s="171"/>
      <c r="S455" s="172" t="str">
        <f t="shared" si="170"/>
        <v/>
      </c>
      <c r="T455" s="172" t="str">
        <f t="shared" si="171"/>
        <v/>
      </c>
      <c r="U455" s="171"/>
      <c r="V455" s="171"/>
      <c r="W455" s="173" t="str">
        <f t="shared" si="172"/>
        <v/>
      </c>
      <c r="X455" s="173" t="str">
        <f t="shared" si="173"/>
        <v/>
      </c>
      <c r="Y455" s="173" t="str">
        <f t="shared" si="174"/>
        <v/>
      </c>
      <c r="Z455" s="171"/>
      <c r="AA455" s="171"/>
      <c r="AB455" s="171"/>
      <c r="AC455" s="172" t="str">
        <f t="shared" si="175"/>
        <v/>
      </c>
      <c r="AD455" s="172" t="str">
        <f t="shared" si="176"/>
        <v/>
      </c>
      <c r="AE455" s="174"/>
      <c r="AF455" s="175" t="str">
        <f t="shared" si="177"/>
        <v/>
      </c>
      <c r="AG455" s="169"/>
      <c r="AH455" s="171"/>
      <c r="AI455" s="171"/>
      <c r="AJ455" s="169"/>
      <c r="AK455" s="176" t="str">
        <f t="shared" si="178"/>
        <v/>
      </c>
      <c r="AL455" s="176" t="str">
        <f t="shared" si="179"/>
        <v/>
      </c>
      <c r="AM455" s="176" t="str">
        <f t="shared" si="180"/>
        <v/>
      </c>
      <c r="AN455" s="359" t="str">
        <f>IF(Overview!$K$17='Internal Calcs'!$P$22,IF(AK455="","",AK455),IF(Overview!$K$17='Internal Calcs'!$P$23,IF(AK455="","",AK455),IF(ISNUMBER(A455),(IF(F455="Short",G455-H455,H455-G455)*AZ455-AX455),"")))</f>
        <v/>
      </c>
      <c r="AO455" s="401" t="str">
        <f>IF(Overview!$K$17='Internal Calcs'!$P$22,IF(AL455="","",AL455),IF(Overview!$K$17='Internal Calcs'!$P$23,IF(AL455="","",AL455),IF(ISNUMBER(A455),IF(AL455="",(IF(F455="Short",G455-H455,H455-G455)*AZ455-AX455),(IF(F455="Short",G455-J455,J455-G455)*AZ455-AX455)),"")))</f>
        <v/>
      </c>
      <c r="AP455" s="359" t="str">
        <f>IF(Overview!$K$17='Internal Calcs'!$P$22,"",IF(Overview!$K$17='Internal Calcs'!$P$23,IF(AM455="","",AM455),IF(ISNUMBER(A455),IF(AM455="",(IF(F455="Short",G455-H455,H455-G455)*AZ455-AX455),(IF(F455="Short",G455-L455,L455-G455)*AZ455-AX455)),"")))</f>
        <v/>
      </c>
      <c r="AQ455" s="176" t="str">
        <f t="shared" si="181"/>
        <v/>
      </c>
      <c r="AR455" s="176" t="str">
        <f t="shared" si="182"/>
        <v/>
      </c>
      <c r="AS455" s="176" t="str">
        <f t="shared" si="183"/>
        <v/>
      </c>
      <c r="AT455" s="176" t="str">
        <f>IF(ISNUMBER(A455),MAX($AS$2:AS455)-AS455,"")</f>
        <v/>
      </c>
      <c r="AU455" s="177" t="str">
        <f t="shared" si="184"/>
        <v/>
      </c>
      <c r="AV455" s="178" t="str">
        <f t="shared" si="185"/>
        <v/>
      </c>
      <c r="AW455" s="178" t="str">
        <f t="shared" si="186"/>
        <v/>
      </c>
      <c r="AX455" s="179" t="str">
        <f ca="1">IF(ISNUMBER($A455),INDIRECT(CONCATENATE("'Instrument List'!B",(MATCH(E455,'Instrument List'!A:A,0))-0)),"")</f>
        <v/>
      </c>
      <c r="AY455" s="179" t="str">
        <f ca="1">IF(ISNUMBER($A455),INDIRECT(CONCATENATE("'Instrument List'!D",(MATCH(E455,'Instrument List'!A:A,0))-0)),"")</f>
        <v/>
      </c>
      <c r="AZ455" s="179" t="str">
        <f ca="1">IF(ISNUMBER($A455),INDIRECT(CONCATENATE("'Instrument List'!C",(MATCH(E455,'Instrument List'!A:A,0))-0)),"")</f>
        <v/>
      </c>
      <c r="BA455" s="180" t="str">
        <f ca="1">IF(ISNUMBER(A455),INDIRECT(CONCATENATE("'Instrument List'!E",(MATCH(E455,'Instrument List'!A:A,0))-0)),"")</f>
        <v/>
      </c>
      <c r="BB455" s="181" t="str">
        <f t="shared" si="187"/>
        <v/>
      </c>
      <c r="BC455" s="181" t="str">
        <f t="shared" si="188"/>
        <v/>
      </c>
      <c r="BD455" s="181" t="str">
        <f ca="1">IF(ISNUMBER(A455),INDIRECT(CONCATENATE("'Instrument List'!F",(MATCH(E455,'Instrument List'!A:A,0))-0)),"")</f>
        <v/>
      </c>
    </row>
    <row r="456" spans="1:56">
      <c r="A456" s="223" t="str">
        <f t="shared" si="168"/>
        <v/>
      </c>
      <c r="B456" s="224"/>
      <c r="C456" s="225"/>
      <c r="D456" s="182"/>
      <c r="E456" s="182"/>
      <c r="F456" s="182"/>
      <c r="G456" s="203"/>
      <c r="H456" s="218"/>
      <c r="I456" s="213"/>
      <c r="J456" s="207"/>
      <c r="K456" s="213"/>
      <c r="L456" s="207"/>
      <c r="M456" s="213"/>
      <c r="N456" s="207"/>
      <c r="O456" s="183" t="str">
        <f t="shared" si="169"/>
        <v/>
      </c>
      <c r="P456" s="184"/>
      <c r="Q456" s="184"/>
      <c r="R456" s="275"/>
      <c r="S456" s="185" t="str">
        <f t="shared" si="170"/>
        <v/>
      </c>
      <c r="T456" s="185" t="str">
        <f t="shared" si="171"/>
        <v/>
      </c>
      <c r="U456" s="275"/>
      <c r="V456" s="275"/>
      <c r="W456" s="276" t="str">
        <f t="shared" si="172"/>
        <v/>
      </c>
      <c r="X456" s="276" t="str">
        <f t="shared" si="173"/>
        <v/>
      </c>
      <c r="Y456" s="276" t="str">
        <f t="shared" si="174"/>
        <v/>
      </c>
      <c r="Z456" s="275"/>
      <c r="AA456" s="184"/>
      <c r="AB456" s="184"/>
      <c r="AC456" s="185" t="str">
        <f t="shared" si="175"/>
        <v/>
      </c>
      <c r="AD456" s="185" t="str">
        <f t="shared" si="176"/>
        <v/>
      </c>
      <c r="AE456" s="186"/>
      <c r="AF456" s="187" t="str">
        <f t="shared" si="177"/>
        <v/>
      </c>
      <c r="AG456" s="182"/>
      <c r="AH456" s="184"/>
      <c r="AI456" s="184"/>
      <c r="AJ456" s="182"/>
      <c r="AK456" s="188" t="str">
        <f t="shared" si="178"/>
        <v/>
      </c>
      <c r="AL456" s="188" t="str">
        <f t="shared" si="179"/>
        <v/>
      </c>
      <c r="AM456" s="188" t="str">
        <f t="shared" si="180"/>
        <v/>
      </c>
      <c r="AN456" s="359" t="str">
        <f>IF(Overview!$K$17='Internal Calcs'!$P$22,IF(AK456="","",AK456),IF(Overview!$K$17='Internal Calcs'!$P$23,IF(AK456="","",AK456),IF(ISNUMBER(A456),(IF(F456="Short",G456-H456,H456-G456)*AZ456-AX456),"")))</f>
        <v/>
      </c>
      <c r="AO456" s="401" t="str">
        <f>IF(Overview!$K$17='Internal Calcs'!$P$22,IF(AL456="","",AL456),IF(Overview!$K$17='Internal Calcs'!$P$23,IF(AL456="","",AL456),IF(ISNUMBER(A456),IF(AL456="",(IF(F456="Short",G456-H456,H456-G456)*AZ456-AX456),(IF(F456="Short",G456-J456,J456-G456)*AZ456-AX456)),"")))</f>
        <v/>
      </c>
      <c r="AP456" s="359" t="str">
        <f>IF(Overview!$K$17='Internal Calcs'!$P$22,"",IF(Overview!$K$17='Internal Calcs'!$P$23,IF(AM456="","",AM456),IF(ISNUMBER(A456),IF(AM456="",(IF(F456="Short",G456-H456,H456-G456)*AZ456-AX456),(IF(F456="Short",G456-L456,L456-G456)*AZ456-AX456)),"")))</f>
        <v/>
      </c>
      <c r="AQ456" s="188" t="str">
        <f t="shared" si="181"/>
        <v/>
      </c>
      <c r="AR456" s="188" t="str">
        <f t="shared" si="182"/>
        <v/>
      </c>
      <c r="AS456" s="188" t="str">
        <f t="shared" si="183"/>
        <v/>
      </c>
      <c r="AT456" s="188" t="str">
        <f>IF(ISNUMBER(A456),MAX($AS$2:AS456)-AS456,"")</f>
        <v/>
      </c>
      <c r="AU456" s="189" t="str">
        <f t="shared" si="184"/>
        <v/>
      </c>
      <c r="AV456" s="190" t="str">
        <f t="shared" si="185"/>
        <v/>
      </c>
      <c r="AW456" s="190" t="str">
        <f t="shared" si="186"/>
        <v/>
      </c>
      <c r="AX456" s="191" t="str">
        <f ca="1">IF(ISNUMBER($A456),INDIRECT(CONCATENATE("'Instrument List'!B",(MATCH(E456,'Instrument List'!A:A,0))-0)),"")</f>
        <v/>
      </c>
      <c r="AY456" s="191" t="str">
        <f ca="1">IF(ISNUMBER($A456),INDIRECT(CONCATENATE("'Instrument List'!D",(MATCH(E456,'Instrument List'!A:A,0))-0)),"")</f>
        <v/>
      </c>
      <c r="AZ456" s="191" t="str">
        <f ca="1">IF(ISNUMBER($A456),INDIRECT(CONCATENATE("'Instrument List'!C",(MATCH(E456,'Instrument List'!A:A,0))-0)),"")</f>
        <v/>
      </c>
      <c r="BA456" s="192" t="str">
        <f ca="1">IF(ISNUMBER(A456),INDIRECT(CONCATENATE("'Instrument List'!E",(MATCH(E456,'Instrument List'!A:A,0))-0)),"")</f>
        <v/>
      </c>
      <c r="BB456" s="193" t="str">
        <f t="shared" si="187"/>
        <v/>
      </c>
      <c r="BC456" s="193" t="str">
        <f t="shared" si="188"/>
        <v/>
      </c>
      <c r="BD456" s="193" t="str">
        <f ca="1">IF(ISNUMBER(A456),INDIRECT(CONCATENATE("'Instrument List'!F",(MATCH(E456,'Instrument List'!A:A,0))-0)),"")</f>
        <v/>
      </c>
    </row>
    <row r="457" spans="1:56">
      <c r="A457" s="220" t="str">
        <f t="shared" si="168"/>
        <v/>
      </c>
      <c r="B457" s="221"/>
      <c r="C457" s="222"/>
      <c r="D457" s="169"/>
      <c r="E457" s="169"/>
      <c r="F457" s="169"/>
      <c r="G457" s="202"/>
      <c r="H457" s="217"/>
      <c r="I457" s="212"/>
      <c r="J457" s="206"/>
      <c r="K457" s="212"/>
      <c r="L457" s="206"/>
      <c r="M457" s="212"/>
      <c r="N457" s="206"/>
      <c r="O457" s="170" t="str">
        <f t="shared" si="169"/>
        <v/>
      </c>
      <c r="P457" s="171"/>
      <c r="Q457" s="171"/>
      <c r="R457" s="171"/>
      <c r="S457" s="172" t="str">
        <f t="shared" si="170"/>
        <v/>
      </c>
      <c r="T457" s="172" t="str">
        <f t="shared" si="171"/>
        <v/>
      </c>
      <c r="U457" s="171"/>
      <c r="V457" s="171"/>
      <c r="W457" s="173" t="str">
        <f t="shared" si="172"/>
        <v/>
      </c>
      <c r="X457" s="173" t="str">
        <f t="shared" si="173"/>
        <v/>
      </c>
      <c r="Y457" s="173" t="str">
        <f t="shared" si="174"/>
        <v/>
      </c>
      <c r="Z457" s="171"/>
      <c r="AA457" s="171"/>
      <c r="AB457" s="171"/>
      <c r="AC457" s="172" t="str">
        <f t="shared" si="175"/>
        <v/>
      </c>
      <c r="AD457" s="172" t="str">
        <f t="shared" si="176"/>
        <v/>
      </c>
      <c r="AE457" s="174"/>
      <c r="AF457" s="175" t="str">
        <f t="shared" si="177"/>
        <v/>
      </c>
      <c r="AG457" s="169"/>
      <c r="AH457" s="171"/>
      <c r="AI457" s="171"/>
      <c r="AJ457" s="169"/>
      <c r="AK457" s="176" t="str">
        <f t="shared" si="178"/>
        <v/>
      </c>
      <c r="AL457" s="176" t="str">
        <f t="shared" si="179"/>
        <v/>
      </c>
      <c r="AM457" s="176" t="str">
        <f t="shared" si="180"/>
        <v/>
      </c>
      <c r="AN457" s="359" t="str">
        <f>IF(Overview!$K$17='Internal Calcs'!$P$22,IF(AK457="","",AK457),IF(Overview!$K$17='Internal Calcs'!$P$23,IF(AK457="","",AK457),IF(ISNUMBER(A457),(IF(F457="Short",G457-H457,H457-G457)*AZ457-AX457),"")))</f>
        <v/>
      </c>
      <c r="AO457" s="401" t="str">
        <f>IF(Overview!$K$17='Internal Calcs'!$P$22,IF(AL457="","",AL457),IF(Overview!$K$17='Internal Calcs'!$P$23,IF(AL457="","",AL457),IF(ISNUMBER(A457),IF(AL457="",(IF(F457="Short",G457-H457,H457-G457)*AZ457-AX457),(IF(F457="Short",G457-J457,J457-G457)*AZ457-AX457)),"")))</f>
        <v/>
      </c>
      <c r="AP457" s="359" t="str">
        <f>IF(Overview!$K$17='Internal Calcs'!$P$22,"",IF(Overview!$K$17='Internal Calcs'!$P$23,IF(AM457="","",AM457),IF(ISNUMBER(A457),IF(AM457="",(IF(F457="Short",G457-H457,H457-G457)*AZ457-AX457),(IF(F457="Short",G457-L457,L457-G457)*AZ457-AX457)),"")))</f>
        <v/>
      </c>
      <c r="AQ457" s="176" t="str">
        <f t="shared" si="181"/>
        <v/>
      </c>
      <c r="AR457" s="176" t="str">
        <f t="shared" si="182"/>
        <v/>
      </c>
      <c r="AS457" s="176" t="str">
        <f t="shared" si="183"/>
        <v/>
      </c>
      <c r="AT457" s="176" t="str">
        <f>IF(ISNUMBER(A457),MAX($AS$2:AS457)-AS457,"")</f>
        <v/>
      </c>
      <c r="AU457" s="177" t="str">
        <f t="shared" si="184"/>
        <v/>
      </c>
      <c r="AV457" s="178" t="str">
        <f t="shared" si="185"/>
        <v/>
      </c>
      <c r="AW457" s="178" t="str">
        <f t="shared" si="186"/>
        <v/>
      </c>
      <c r="AX457" s="179" t="str">
        <f ca="1">IF(ISNUMBER($A457),INDIRECT(CONCATENATE("'Instrument List'!B",(MATCH(E457,'Instrument List'!A:A,0))-0)),"")</f>
        <v/>
      </c>
      <c r="AY457" s="179" t="str">
        <f ca="1">IF(ISNUMBER($A457),INDIRECT(CONCATENATE("'Instrument List'!D",(MATCH(E457,'Instrument List'!A:A,0))-0)),"")</f>
        <v/>
      </c>
      <c r="AZ457" s="179" t="str">
        <f ca="1">IF(ISNUMBER($A457),INDIRECT(CONCATENATE("'Instrument List'!C",(MATCH(E457,'Instrument List'!A:A,0))-0)),"")</f>
        <v/>
      </c>
      <c r="BA457" s="180" t="str">
        <f ca="1">IF(ISNUMBER(A457),INDIRECT(CONCATENATE("'Instrument List'!E",(MATCH(E457,'Instrument List'!A:A,0))-0)),"")</f>
        <v/>
      </c>
      <c r="BB457" s="181" t="str">
        <f t="shared" si="187"/>
        <v/>
      </c>
      <c r="BC457" s="181" t="str">
        <f t="shared" si="188"/>
        <v/>
      </c>
      <c r="BD457" s="181" t="str">
        <f ca="1">IF(ISNUMBER(A457),INDIRECT(CONCATENATE("'Instrument List'!F",(MATCH(E457,'Instrument List'!A:A,0))-0)),"")</f>
        <v/>
      </c>
    </row>
    <row r="458" spans="1:56">
      <c r="A458" s="223" t="str">
        <f t="shared" si="168"/>
        <v/>
      </c>
      <c r="B458" s="224"/>
      <c r="C458" s="225"/>
      <c r="D458" s="182"/>
      <c r="E458" s="182"/>
      <c r="F458" s="182"/>
      <c r="G458" s="203"/>
      <c r="H458" s="218"/>
      <c r="I458" s="213"/>
      <c r="J458" s="207"/>
      <c r="K458" s="213"/>
      <c r="L458" s="207"/>
      <c r="M458" s="213"/>
      <c r="N458" s="207"/>
      <c r="O458" s="183" t="str">
        <f t="shared" si="169"/>
        <v/>
      </c>
      <c r="P458" s="184"/>
      <c r="Q458" s="184"/>
      <c r="R458" s="275"/>
      <c r="S458" s="185" t="str">
        <f t="shared" si="170"/>
        <v/>
      </c>
      <c r="T458" s="185" t="str">
        <f t="shared" si="171"/>
        <v/>
      </c>
      <c r="U458" s="275"/>
      <c r="V458" s="275"/>
      <c r="W458" s="276" t="str">
        <f t="shared" si="172"/>
        <v/>
      </c>
      <c r="X458" s="276" t="str">
        <f t="shared" si="173"/>
        <v/>
      </c>
      <c r="Y458" s="276" t="str">
        <f t="shared" si="174"/>
        <v/>
      </c>
      <c r="Z458" s="275"/>
      <c r="AA458" s="184"/>
      <c r="AB458" s="184"/>
      <c r="AC458" s="185" t="str">
        <f t="shared" si="175"/>
        <v/>
      </c>
      <c r="AD458" s="185" t="str">
        <f t="shared" si="176"/>
        <v/>
      </c>
      <c r="AE458" s="186"/>
      <c r="AF458" s="187" t="str">
        <f t="shared" si="177"/>
        <v/>
      </c>
      <c r="AG458" s="182"/>
      <c r="AH458" s="184"/>
      <c r="AI458" s="184"/>
      <c r="AJ458" s="182"/>
      <c r="AK458" s="188" t="str">
        <f t="shared" si="178"/>
        <v/>
      </c>
      <c r="AL458" s="188" t="str">
        <f t="shared" si="179"/>
        <v/>
      </c>
      <c r="AM458" s="188" t="str">
        <f t="shared" si="180"/>
        <v/>
      </c>
      <c r="AN458" s="359" t="str">
        <f>IF(Overview!$K$17='Internal Calcs'!$P$22,IF(AK458="","",AK458),IF(Overview!$K$17='Internal Calcs'!$P$23,IF(AK458="","",AK458),IF(ISNUMBER(A458),(IF(F458="Short",G458-H458,H458-G458)*AZ458-AX458),"")))</f>
        <v/>
      </c>
      <c r="AO458" s="401" t="str">
        <f>IF(Overview!$K$17='Internal Calcs'!$P$22,IF(AL458="","",AL458),IF(Overview!$K$17='Internal Calcs'!$P$23,IF(AL458="","",AL458),IF(ISNUMBER(A458),IF(AL458="",(IF(F458="Short",G458-H458,H458-G458)*AZ458-AX458),(IF(F458="Short",G458-J458,J458-G458)*AZ458-AX458)),"")))</f>
        <v/>
      </c>
      <c r="AP458" s="359" t="str">
        <f>IF(Overview!$K$17='Internal Calcs'!$P$22,"",IF(Overview!$K$17='Internal Calcs'!$P$23,IF(AM458="","",AM458),IF(ISNUMBER(A458),IF(AM458="",(IF(F458="Short",G458-H458,H458-G458)*AZ458-AX458),(IF(F458="Short",G458-L458,L458-G458)*AZ458-AX458)),"")))</f>
        <v/>
      </c>
      <c r="AQ458" s="188" t="str">
        <f t="shared" si="181"/>
        <v/>
      </c>
      <c r="AR458" s="188" t="str">
        <f t="shared" si="182"/>
        <v/>
      </c>
      <c r="AS458" s="188" t="str">
        <f t="shared" si="183"/>
        <v/>
      </c>
      <c r="AT458" s="188" t="str">
        <f>IF(ISNUMBER(A458),MAX($AS$2:AS458)-AS458,"")</f>
        <v/>
      </c>
      <c r="AU458" s="189" t="str">
        <f t="shared" si="184"/>
        <v/>
      </c>
      <c r="AV458" s="190" t="str">
        <f t="shared" si="185"/>
        <v/>
      </c>
      <c r="AW458" s="190" t="str">
        <f t="shared" si="186"/>
        <v/>
      </c>
      <c r="AX458" s="191" t="str">
        <f ca="1">IF(ISNUMBER($A458),INDIRECT(CONCATENATE("'Instrument List'!B",(MATCH(E458,'Instrument List'!A:A,0))-0)),"")</f>
        <v/>
      </c>
      <c r="AY458" s="191" t="str">
        <f ca="1">IF(ISNUMBER($A458),INDIRECT(CONCATENATE("'Instrument List'!D",(MATCH(E458,'Instrument List'!A:A,0))-0)),"")</f>
        <v/>
      </c>
      <c r="AZ458" s="191" t="str">
        <f ca="1">IF(ISNUMBER($A458),INDIRECT(CONCATENATE("'Instrument List'!C",(MATCH(E458,'Instrument List'!A:A,0))-0)),"")</f>
        <v/>
      </c>
      <c r="BA458" s="192" t="str">
        <f ca="1">IF(ISNUMBER(A458),INDIRECT(CONCATENATE("'Instrument List'!E",(MATCH(E458,'Instrument List'!A:A,0))-0)),"")</f>
        <v/>
      </c>
      <c r="BB458" s="193" t="str">
        <f t="shared" si="187"/>
        <v/>
      </c>
      <c r="BC458" s="193" t="str">
        <f t="shared" si="188"/>
        <v/>
      </c>
      <c r="BD458" s="193" t="str">
        <f ca="1">IF(ISNUMBER(A458),INDIRECT(CONCATENATE("'Instrument List'!F",(MATCH(E458,'Instrument List'!A:A,0))-0)),"")</f>
        <v/>
      </c>
    </row>
    <row r="459" spans="1:56">
      <c r="A459" s="220" t="str">
        <f t="shared" ref="A459:A522" si="189">IF(B459&gt;0,A458+1,"")</f>
        <v/>
      </c>
      <c r="B459" s="221"/>
      <c r="C459" s="222"/>
      <c r="D459" s="169"/>
      <c r="E459" s="169"/>
      <c r="F459" s="169"/>
      <c r="G459" s="202"/>
      <c r="H459" s="217"/>
      <c r="I459" s="212"/>
      <c r="J459" s="206"/>
      <c r="K459" s="212"/>
      <c r="L459" s="206"/>
      <c r="M459" s="212"/>
      <c r="N459" s="206"/>
      <c r="O459" s="170" t="str">
        <f t="shared" ref="O459:O522" si="190">IF(ISNUMBER(A459),IF(N459&gt;G459,1,-1),"")</f>
        <v/>
      </c>
      <c r="P459" s="171"/>
      <c r="Q459" s="171"/>
      <c r="R459" s="171"/>
      <c r="S459" s="172" t="str">
        <f t="shared" ref="S459:S522" si="191">IF(ISNUMBER(A459),IF(Q459="",P459,Q459),"")</f>
        <v/>
      </c>
      <c r="T459" s="172" t="str">
        <f t="shared" ref="T459:T522" si="192">IF(ISNUMBER(A459),IF(R459="",P459,R459),"")</f>
        <v/>
      </c>
      <c r="U459" s="171"/>
      <c r="V459" s="171"/>
      <c r="W459" s="173" t="str">
        <f t="shared" ref="W459:W522" si="193">IF(ISNUMBER(U459),IF(IF(F459="Short",G459-H459,H459-G459)*(AZ459/AY459)/U459&gt;0,IF(F459="Short",G459-H459,H459-G459)*(AZ459/AY459)/U459,0),"")</f>
        <v/>
      </c>
      <c r="X459" s="173" t="str">
        <f t="shared" ref="X459:X522" si="194">IF(ISNUMBER(U459),IF(ISNUMBER(J459),IF(IF(F459="Short",G459-J459,J459-G459)*(AZ459/AY459)/U459&gt;0,IF(F459="Short",G459-J459,J459-G459)*(AZ459/AY459)/U459,0),""),"")</f>
        <v/>
      </c>
      <c r="Y459" s="173" t="str">
        <f t="shared" ref="Y459:Y522" si="195">IF(ISNUMBER(L459),IF(ISNUMBER(L459),IF(IF(F459="Short",G459-L459,L459-G459)*(AZ459/AY459)/U459&gt;0,IF(F459="Short",G459-L459,L459-G459)*(AZ459/AY459)/U459,0),""),"")</f>
        <v/>
      </c>
      <c r="Z459" s="171"/>
      <c r="AA459" s="171"/>
      <c r="AB459" s="171"/>
      <c r="AC459" s="172" t="str">
        <f t="shared" ref="AC459:AC522" si="196">IF(ISNUMBER(A459),IF(AA459="",Z459,AA459),"")</f>
        <v/>
      </c>
      <c r="AD459" s="172" t="str">
        <f t="shared" ref="AD459:AD522" si="197">IF(ISNUMBER(A459),IF(AB459="",IF(AA459="",Z459,AA459),AB459),"")</f>
        <v/>
      </c>
      <c r="AE459" s="174"/>
      <c r="AF459" s="175" t="str">
        <f t="shared" ref="AF459:AF522" si="198">IF(ISNUMBER(A459),((AE459*AY459*AV459)+AX459)/AS459,"")</f>
        <v/>
      </c>
      <c r="AG459" s="169"/>
      <c r="AH459" s="171"/>
      <c r="AI459" s="171"/>
      <c r="AJ459" s="169"/>
      <c r="AK459" s="176" t="str">
        <f t="shared" ref="AK459:AK522" si="199">IF(ISNUMBER(A459),(IF(F459="Short",G459-H459,H459-G459)*AZ459-AX459)*I459,"")</f>
        <v/>
      </c>
      <c r="AL459" s="176" t="str">
        <f t="shared" ref="AL459:AL522" si="200">IF(ISNUMBER(J459),(IF(F459="Short",G459-J459,J459-G459)*AZ459-AX459)*K459,"")</f>
        <v/>
      </c>
      <c r="AM459" s="176" t="str">
        <f t="shared" ref="AM459:AM522" si="201">IF(ISNUMBER(L459),(IF(F459="Short",G459-L459,L459-G459)*AZ459-AX459)*M459,"")</f>
        <v/>
      </c>
      <c r="AN459" s="359" t="str">
        <f>IF(Overview!$K$17='Internal Calcs'!$P$22,IF(AK459="","",AK459),IF(Overview!$K$17='Internal Calcs'!$P$23,IF(AK459="","",AK459),IF(ISNUMBER(A459),(IF(F459="Short",G459-H459,H459-G459)*AZ459-AX459),"")))</f>
        <v/>
      </c>
      <c r="AO459" s="401" t="str">
        <f>IF(Overview!$K$17='Internal Calcs'!$P$22,IF(AL459="","",AL459),IF(Overview!$K$17='Internal Calcs'!$P$23,IF(AL459="","",AL459),IF(ISNUMBER(A459),IF(AL459="",(IF(F459="Short",G459-H459,H459-G459)*AZ459-AX459),(IF(F459="Short",G459-J459,J459-G459)*AZ459-AX459)),"")))</f>
        <v/>
      </c>
      <c r="AP459" s="359" t="str">
        <f>IF(Overview!$K$17='Internal Calcs'!$P$22,"",IF(Overview!$K$17='Internal Calcs'!$P$23,IF(AM459="","",AM459),IF(ISNUMBER(A459),IF(AM459="",(IF(F459="Short",G459-H459,H459-G459)*AZ459-AX459),(IF(F459="Short",G459-L459,L459-G459)*AZ459-AX459)),"")))</f>
        <v/>
      </c>
      <c r="AQ459" s="176" t="str">
        <f t="shared" ref="AQ459:AQ522" si="202">IF(ISNUMBER(A459),SUM(AK459:AM459),"")</f>
        <v/>
      </c>
      <c r="AR459" s="176" t="str">
        <f t="shared" ref="AR459:AR522" si="203">IF(ISNUMBER(A459),IF(AQ459&gt;0,"Winning","Losing"),"")</f>
        <v/>
      </c>
      <c r="AS459" s="176" t="str">
        <f t="shared" ref="AS459:AS522" si="204">IF(ISNUMBER(A459),AS458+AQ459,"")</f>
        <v/>
      </c>
      <c r="AT459" s="176" t="str">
        <f>IF(ISNUMBER(A459),MAX($AS$2:AS459)-AS459,"")</f>
        <v/>
      </c>
      <c r="AU459" s="177" t="str">
        <f t="shared" ref="AU459:AU522" si="205">IF(ISNUMBER(A459),AQ459/AS459,"")</f>
        <v/>
      </c>
      <c r="AV459" s="178" t="str">
        <f t="shared" ref="AV459:AV522" si="206">IF(ISNUMBER(A459),I459+K459+M459,"")</f>
        <v/>
      </c>
      <c r="AW459" s="178" t="str">
        <f t="shared" ref="AW459:AW522" si="207">IF(ISNUMBER(A459),ROUNDDOWN(C459/100,0),"")</f>
        <v/>
      </c>
      <c r="AX459" s="179" t="str">
        <f ca="1">IF(ISNUMBER($A459),INDIRECT(CONCATENATE("'Instrument List'!B",(MATCH(E459,'Instrument List'!A:A,0))-0)),"")</f>
        <v/>
      </c>
      <c r="AY459" s="179" t="str">
        <f ca="1">IF(ISNUMBER($A459),INDIRECT(CONCATENATE("'Instrument List'!D",(MATCH(E459,'Instrument List'!A:A,0))-0)),"")</f>
        <v/>
      </c>
      <c r="AZ459" s="179" t="str">
        <f ca="1">IF(ISNUMBER($A459),INDIRECT(CONCATENATE("'Instrument List'!C",(MATCH(E459,'Instrument List'!A:A,0))-0)),"")</f>
        <v/>
      </c>
      <c r="BA459" s="180" t="str">
        <f ca="1">IF(ISNUMBER(A459),INDIRECT(CONCATENATE("'Instrument List'!E",(MATCH(E459,'Instrument List'!A:A,0))-0)),"")</f>
        <v/>
      </c>
      <c r="BB459" s="181" t="str">
        <f t="shared" ref="BB459:BB522" si="208">IF(ISNUMBER(A459),AQ459/AY459,"")</f>
        <v/>
      </c>
      <c r="BC459" s="181" t="str">
        <f t="shared" ref="BC459:BC522" si="209">IF(ISNUMBER(A459),(AQ459/AY459)/(I459+K459+M459),"")</f>
        <v/>
      </c>
      <c r="BD459" s="181" t="str">
        <f ca="1">IF(ISNUMBER(A459),INDIRECT(CONCATENATE("'Instrument List'!F",(MATCH(E459,'Instrument List'!A:A,0))-0)),"")</f>
        <v/>
      </c>
    </row>
    <row r="460" spans="1:56">
      <c r="A460" s="223" t="str">
        <f t="shared" si="189"/>
        <v/>
      </c>
      <c r="B460" s="224"/>
      <c r="C460" s="225"/>
      <c r="D460" s="182"/>
      <c r="E460" s="182"/>
      <c r="F460" s="182"/>
      <c r="G460" s="203"/>
      <c r="H460" s="218"/>
      <c r="I460" s="213"/>
      <c r="J460" s="207"/>
      <c r="K460" s="213"/>
      <c r="L460" s="207"/>
      <c r="M460" s="213"/>
      <c r="N460" s="207"/>
      <c r="O460" s="183" t="str">
        <f t="shared" si="190"/>
        <v/>
      </c>
      <c r="P460" s="184"/>
      <c r="Q460" s="184"/>
      <c r="R460" s="275"/>
      <c r="S460" s="185" t="str">
        <f t="shared" si="191"/>
        <v/>
      </c>
      <c r="T460" s="185" t="str">
        <f t="shared" si="192"/>
        <v/>
      </c>
      <c r="U460" s="275"/>
      <c r="V460" s="275"/>
      <c r="W460" s="276" t="str">
        <f t="shared" si="193"/>
        <v/>
      </c>
      <c r="X460" s="276" t="str">
        <f t="shared" si="194"/>
        <v/>
      </c>
      <c r="Y460" s="276" t="str">
        <f t="shared" si="195"/>
        <v/>
      </c>
      <c r="Z460" s="275"/>
      <c r="AA460" s="184"/>
      <c r="AB460" s="184"/>
      <c r="AC460" s="185" t="str">
        <f t="shared" si="196"/>
        <v/>
      </c>
      <c r="AD460" s="185" t="str">
        <f t="shared" si="197"/>
        <v/>
      </c>
      <c r="AE460" s="186"/>
      <c r="AF460" s="187" t="str">
        <f t="shared" si="198"/>
        <v/>
      </c>
      <c r="AG460" s="182"/>
      <c r="AH460" s="184"/>
      <c r="AI460" s="184"/>
      <c r="AJ460" s="182"/>
      <c r="AK460" s="188" t="str">
        <f t="shared" si="199"/>
        <v/>
      </c>
      <c r="AL460" s="188" t="str">
        <f t="shared" si="200"/>
        <v/>
      </c>
      <c r="AM460" s="188" t="str">
        <f t="shared" si="201"/>
        <v/>
      </c>
      <c r="AN460" s="359" t="str">
        <f>IF(Overview!$K$17='Internal Calcs'!$P$22,IF(AK460="","",AK460),IF(Overview!$K$17='Internal Calcs'!$P$23,IF(AK460="","",AK460),IF(ISNUMBER(A460),(IF(F460="Short",G460-H460,H460-G460)*AZ460-AX460),"")))</f>
        <v/>
      </c>
      <c r="AO460" s="401" t="str">
        <f>IF(Overview!$K$17='Internal Calcs'!$P$22,IF(AL460="","",AL460),IF(Overview!$K$17='Internal Calcs'!$P$23,IF(AL460="","",AL460),IF(ISNUMBER(A460),IF(AL460="",(IF(F460="Short",G460-H460,H460-G460)*AZ460-AX460),(IF(F460="Short",G460-J460,J460-G460)*AZ460-AX460)),"")))</f>
        <v/>
      </c>
      <c r="AP460" s="359" t="str">
        <f>IF(Overview!$K$17='Internal Calcs'!$P$22,"",IF(Overview!$K$17='Internal Calcs'!$P$23,IF(AM460="","",AM460),IF(ISNUMBER(A460),IF(AM460="",(IF(F460="Short",G460-H460,H460-G460)*AZ460-AX460),(IF(F460="Short",G460-L460,L460-G460)*AZ460-AX460)),"")))</f>
        <v/>
      </c>
      <c r="AQ460" s="188" t="str">
        <f t="shared" si="202"/>
        <v/>
      </c>
      <c r="AR460" s="188" t="str">
        <f t="shared" si="203"/>
        <v/>
      </c>
      <c r="AS460" s="188" t="str">
        <f t="shared" si="204"/>
        <v/>
      </c>
      <c r="AT460" s="188" t="str">
        <f>IF(ISNUMBER(A460),MAX($AS$2:AS460)-AS460,"")</f>
        <v/>
      </c>
      <c r="AU460" s="189" t="str">
        <f t="shared" si="205"/>
        <v/>
      </c>
      <c r="AV460" s="190" t="str">
        <f t="shared" si="206"/>
        <v/>
      </c>
      <c r="AW460" s="190" t="str">
        <f t="shared" si="207"/>
        <v/>
      </c>
      <c r="AX460" s="191" t="str">
        <f ca="1">IF(ISNUMBER($A460),INDIRECT(CONCATENATE("'Instrument List'!B",(MATCH(E460,'Instrument List'!A:A,0))-0)),"")</f>
        <v/>
      </c>
      <c r="AY460" s="191" t="str">
        <f ca="1">IF(ISNUMBER($A460),INDIRECT(CONCATENATE("'Instrument List'!D",(MATCH(E460,'Instrument List'!A:A,0))-0)),"")</f>
        <v/>
      </c>
      <c r="AZ460" s="191" t="str">
        <f ca="1">IF(ISNUMBER($A460),INDIRECT(CONCATENATE("'Instrument List'!C",(MATCH(E460,'Instrument List'!A:A,0))-0)),"")</f>
        <v/>
      </c>
      <c r="BA460" s="192" t="str">
        <f ca="1">IF(ISNUMBER(A460),INDIRECT(CONCATENATE("'Instrument List'!E",(MATCH(E460,'Instrument List'!A:A,0))-0)),"")</f>
        <v/>
      </c>
      <c r="BB460" s="193" t="str">
        <f t="shared" si="208"/>
        <v/>
      </c>
      <c r="BC460" s="193" t="str">
        <f t="shared" si="209"/>
        <v/>
      </c>
      <c r="BD460" s="193" t="str">
        <f ca="1">IF(ISNUMBER(A460),INDIRECT(CONCATENATE("'Instrument List'!F",(MATCH(E460,'Instrument List'!A:A,0))-0)),"")</f>
        <v/>
      </c>
    </row>
    <row r="461" spans="1:56">
      <c r="A461" s="220" t="str">
        <f t="shared" si="189"/>
        <v/>
      </c>
      <c r="B461" s="221"/>
      <c r="C461" s="222"/>
      <c r="D461" s="169"/>
      <c r="E461" s="169"/>
      <c r="F461" s="169"/>
      <c r="G461" s="202"/>
      <c r="H461" s="217"/>
      <c r="I461" s="212"/>
      <c r="J461" s="206"/>
      <c r="K461" s="212"/>
      <c r="L461" s="206"/>
      <c r="M461" s="212"/>
      <c r="N461" s="206"/>
      <c r="O461" s="170" t="str">
        <f t="shared" si="190"/>
        <v/>
      </c>
      <c r="P461" s="171"/>
      <c r="Q461" s="171"/>
      <c r="R461" s="171"/>
      <c r="S461" s="172" t="str">
        <f t="shared" si="191"/>
        <v/>
      </c>
      <c r="T461" s="172" t="str">
        <f t="shared" si="192"/>
        <v/>
      </c>
      <c r="U461" s="171"/>
      <c r="V461" s="171"/>
      <c r="W461" s="173" t="str">
        <f t="shared" si="193"/>
        <v/>
      </c>
      <c r="X461" s="173" t="str">
        <f t="shared" si="194"/>
        <v/>
      </c>
      <c r="Y461" s="173" t="str">
        <f t="shared" si="195"/>
        <v/>
      </c>
      <c r="Z461" s="171"/>
      <c r="AA461" s="171"/>
      <c r="AB461" s="171"/>
      <c r="AC461" s="172" t="str">
        <f t="shared" si="196"/>
        <v/>
      </c>
      <c r="AD461" s="172" t="str">
        <f t="shared" si="197"/>
        <v/>
      </c>
      <c r="AE461" s="174"/>
      <c r="AF461" s="175" t="str">
        <f t="shared" si="198"/>
        <v/>
      </c>
      <c r="AG461" s="169"/>
      <c r="AH461" s="171"/>
      <c r="AI461" s="171"/>
      <c r="AJ461" s="169"/>
      <c r="AK461" s="176" t="str">
        <f t="shared" si="199"/>
        <v/>
      </c>
      <c r="AL461" s="176" t="str">
        <f t="shared" si="200"/>
        <v/>
      </c>
      <c r="AM461" s="176" t="str">
        <f t="shared" si="201"/>
        <v/>
      </c>
      <c r="AN461" s="359" t="str">
        <f>IF(Overview!$K$17='Internal Calcs'!$P$22,IF(AK461="","",AK461),IF(Overview!$K$17='Internal Calcs'!$P$23,IF(AK461="","",AK461),IF(ISNUMBER(A461),(IF(F461="Short",G461-H461,H461-G461)*AZ461-AX461),"")))</f>
        <v/>
      </c>
      <c r="AO461" s="401" t="str">
        <f>IF(Overview!$K$17='Internal Calcs'!$P$22,IF(AL461="","",AL461),IF(Overview!$K$17='Internal Calcs'!$P$23,IF(AL461="","",AL461),IF(ISNUMBER(A461),IF(AL461="",(IF(F461="Short",G461-H461,H461-G461)*AZ461-AX461),(IF(F461="Short",G461-J461,J461-G461)*AZ461-AX461)),"")))</f>
        <v/>
      </c>
      <c r="AP461" s="359" t="str">
        <f>IF(Overview!$K$17='Internal Calcs'!$P$22,"",IF(Overview!$K$17='Internal Calcs'!$P$23,IF(AM461="","",AM461),IF(ISNUMBER(A461),IF(AM461="",(IF(F461="Short",G461-H461,H461-G461)*AZ461-AX461),(IF(F461="Short",G461-L461,L461-G461)*AZ461-AX461)),"")))</f>
        <v/>
      </c>
      <c r="AQ461" s="176" t="str">
        <f t="shared" si="202"/>
        <v/>
      </c>
      <c r="AR461" s="176" t="str">
        <f t="shared" si="203"/>
        <v/>
      </c>
      <c r="AS461" s="176" t="str">
        <f t="shared" si="204"/>
        <v/>
      </c>
      <c r="AT461" s="176" t="str">
        <f>IF(ISNUMBER(A461),MAX($AS$2:AS461)-AS461,"")</f>
        <v/>
      </c>
      <c r="AU461" s="177" t="str">
        <f t="shared" si="205"/>
        <v/>
      </c>
      <c r="AV461" s="178" t="str">
        <f t="shared" si="206"/>
        <v/>
      </c>
      <c r="AW461" s="178" t="str">
        <f t="shared" si="207"/>
        <v/>
      </c>
      <c r="AX461" s="179" t="str">
        <f ca="1">IF(ISNUMBER($A461),INDIRECT(CONCATENATE("'Instrument List'!B",(MATCH(E461,'Instrument List'!A:A,0))-0)),"")</f>
        <v/>
      </c>
      <c r="AY461" s="179" t="str">
        <f ca="1">IF(ISNUMBER($A461),INDIRECT(CONCATENATE("'Instrument List'!D",(MATCH(E461,'Instrument List'!A:A,0))-0)),"")</f>
        <v/>
      </c>
      <c r="AZ461" s="179" t="str">
        <f ca="1">IF(ISNUMBER($A461),INDIRECT(CONCATENATE("'Instrument List'!C",(MATCH(E461,'Instrument List'!A:A,0))-0)),"")</f>
        <v/>
      </c>
      <c r="BA461" s="180" t="str">
        <f ca="1">IF(ISNUMBER(A461),INDIRECT(CONCATENATE("'Instrument List'!E",(MATCH(E461,'Instrument List'!A:A,0))-0)),"")</f>
        <v/>
      </c>
      <c r="BB461" s="181" t="str">
        <f t="shared" si="208"/>
        <v/>
      </c>
      <c r="BC461" s="181" t="str">
        <f t="shared" si="209"/>
        <v/>
      </c>
      <c r="BD461" s="181" t="str">
        <f ca="1">IF(ISNUMBER(A461),INDIRECT(CONCATENATE("'Instrument List'!F",(MATCH(E461,'Instrument List'!A:A,0))-0)),"")</f>
        <v/>
      </c>
    </row>
    <row r="462" spans="1:56">
      <c r="A462" s="223" t="str">
        <f t="shared" si="189"/>
        <v/>
      </c>
      <c r="B462" s="224"/>
      <c r="C462" s="225"/>
      <c r="D462" s="182"/>
      <c r="E462" s="182"/>
      <c r="F462" s="182"/>
      <c r="G462" s="203"/>
      <c r="H462" s="218"/>
      <c r="I462" s="213"/>
      <c r="J462" s="207"/>
      <c r="K462" s="213"/>
      <c r="L462" s="207"/>
      <c r="M462" s="213"/>
      <c r="N462" s="207"/>
      <c r="O462" s="183" t="str">
        <f t="shared" si="190"/>
        <v/>
      </c>
      <c r="P462" s="184"/>
      <c r="Q462" s="184"/>
      <c r="R462" s="275"/>
      <c r="S462" s="185" t="str">
        <f t="shared" si="191"/>
        <v/>
      </c>
      <c r="T462" s="185" t="str">
        <f t="shared" si="192"/>
        <v/>
      </c>
      <c r="U462" s="275"/>
      <c r="V462" s="275"/>
      <c r="W462" s="276" t="str">
        <f t="shared" si="193"/>
        <v/>
      </c>
      <c r="X462" s="276" t="str">
        <f t="shared" si="194"/>
        <v/>
      </c>
      <c r="Y462" s="276" t="str">
        <f t="shared" si="195"/>
        <v/>
      </c>
      <c r="Z462" s="275"/>
      <c r="AA462" s="184"/>
      <c r="AB462" s="184"/>
      <c r="AC462" s="185" t="str">
        <f t="shared" si="196"/>
        <v/>
      </c>
      <c r="AD462" s="185" t="str">
        <f t="shared" si="197"/>
        <v/>
      </c>
      <c r="AE462" s="186"/>
      <c r="AF462" s="187" t="str">
        <f t="shared" si="198"/>
        <v/>
      </c>
      <c r="AG462" s="182"/>
      <c r="AH462" s="184"/>
      <c r="AI462" s="184"/>
      <c r="AJ462" s="182"/>
      <c r="AK462" s="188" t="str">
        <f t="shared" si="199"/>
        <v/>
      </c>
      <c r="AL462" s="188" t="str">
        <f t="shared" si="200"/>
        <v/>
      </c>
      <c r="AM462" s="188" t="str">
        <f t="shared" si="201"/>
        <v/>
      </c>
      <c r="AN462" s="359" t="str">
        <f>IF(Overview!$K$17='Internal Calcs'!$P$22,IF(AK462="","",AK462),IF(Overview!$K$17='Internal Calcs'!$P$23,IF(AK462="","",AK462),IF(ISNUMBER(A462),(IF(F462="Short",G462-H462,H462-G462)*AZ462-AX462),"")))</f>
        <v/>
      </c>
      <c r="AO462" s="401" t="str">
        <f>IF(Overview!$K$17='Internal Calcs'!$P$22,IF(AL462="","",AL462),IF(Overview!$K$17='Internal Calcs'!$P$23,IF(AL462="","",AL462),IF(ISNUMBER(A462),IF(AL462="",(IF(F462="Short",G462-H462,H462-G462)*AZ462-AX462),(IF(F462="Short",G462-J462,J462-G462)*AZ462-AX462)),"")))</f>
        <v/>
      </c>
      <c r="AP462" s="359" t="str">
        <f>IF(Overview!$K$17='Internal Calcs'!$P$22,"",IF(Overview!$K$17='Internal Calcs'!$P$23,IF(AM462="","",AM462),IF(ISNUMBER(A462),IF(AM462="",(IF(F462="Short",G462-H462,H462-G462)*AZ462-AX462),(IF(F462="Short",G462-L462,L462-G462)*AZ462-AX462)),"")))</f>
        <v/>
      </c>
      <c r="AQ462" s="188" t="str">
        <f t="shared" si="202"/>
        <v/>
      </c>
      <c r="AR462" s="188" t="str">
        <f t="shared" si="203"/>
        <v/>
      </c>
      <c r="AS462" s="188" t="str">
        <f t="shared" si="204"/>
        <v/>
      </c>
      <c r="AT462" s="188" t="str">
        <f>IF(ISNUMBER(A462),MAX($AS$2:AS462)-AS462,"")</f>
        <v/>
      </c>
      <c r="AU462" s="189" t="str">
        <f t="shared" si="205"/>
        <v/>
      </c>
      <c r="AV462" s="190" t="str">
        <f t="shared" si="206"/>
        <v/>
      </c>
      <c r="AW462" s="190" t="str">
        <f t="shared" si="207"/>
        <v/>
      </c>
      <c r="AX462" s="191" t="str">
        <f ca="1">IF(ISNUMBER($A462),INDIRECT(CONCATENATE("'Instrument List'!B",(MATCH(E462,'Instrument List'!A:A,0))-0)),"")</f>
        <v/>
      </c>
      <c r="AY462" s="191" t="str">
        <f ca="1">IF(ISNUMBER($A462),INDIRECT(CONCATENATE("'Instrument List'!D",(MATCH(E462,'Instrument List'!A:A,0))-0)),"")</f>
        <v/>
      </c>
      <c r="AZ462" s="191" t="str">
        <f ca="1">IF(ISNUMBER($A462),INDIRECT(CONCATENATE("'Instrument List'!C",(MATCH(E462,'Instrument List'!A:A,0))-0)),"")</f>
        <v/>
      </c>
      <c r="BA462" s="192" t="str">
        <f ca="1">IF(ISNUMBER(A462),INDIRECT(CONCATENATE("'Instrument List'!E",(MATCH(E462,'Instrument List'!A:A,0))-0)),"")</f>
        <v/>
      </c>
      <c r="BB462" s="193" t="str">
        <f t="shared" si="208"/>
        <v/>
      </c>
      <c r="BC462" s="193" t="str">
        <f t="shared" si="209"/>
        <v/>
      </c>
      <c r="BD462" s="193" t="str">
        <f ca="1">IF(ISNUMBER(A462),INDIRECT(CONCATENATE("'Instrument List'!F",(MATCH(E462,'Instrument List'!A:A,0))-0)),"")</f>
        <v/>
      </c>
    </row>
    <row r="463" spans="1:56">
      <c r="A463" s="220" t="str">
        <f t="shared" si="189"/>
        <v/>
      </c>
      <c r="B463" s="221"/>
      <c r="C463" s="222"/>
      <c r="D463" s="169"/>
      <c r="E463" s="169"/>
      <c r="F463" s="169"/>
      <c r="G463" s="202"/>
      <c r="H463" s="217"/>
      <c r="I463" s="212"/>
      <c r="J463" s="206"/>
      <c r="K463" s="212"/>
      <c r="L463" s="206"/>
      <c r="M463" s="212"/>
      <c r="N463" s="206"/>
      <c r="O463" s="170" t="str">
        <f t="shared" si="190"/>
        <v/>
      </c>
      <c r="P463" s="171"/>
      <c r="Q463" s="171"/>
      <c r="R463" s="171"/>
      <c r="S463" s="172" t="str">
        <f t="shared" si="191"/>
        <v/>
      </c>
      <c r="T463" s="172" t="str">
        <f t="shared" si="192"/>
        <v/>
      </c>
      <c r="U463" s="171"/>
      <c r="V463" s="171"/>
      <c r="W463" s="173" t="str">
        <f t="shared" si="193"/>
        <v/>
      </c>
      <c r="X463" s="173" t="str">
        <f t="shared" si="194"/>
        <v/>
      </c>
      <c r="Y463" s="173" t="str">
        <f t="shared" si="195"/>
        <v/>
      </c>
      <c r="Z463" s="171"/>
      <c r="AA463" s="171"/>
      <c r="AB463" s="171"/>
      <c r="AC463" s="172" t="str">
        <f t="shared" si="196"/>
        <v/>
      </c>
      <c r="AD463" s="172" t="str">
        <f t="shared" si="197"/>
        <v/>
      </c>
      <c r="AE463" s="174"/>
      <c r="AF463" s="175" t="str">
        <f t="shared" si="198"/>
        <v/>
      </c>
      <c r="AG463" s="169"/>
      <c r="AH463" s="171"/>
      <c r="AI463" s="171"/>
      <c r="AJ463" s="169"/>
      <c r="AK463" s="176" t="str">
        <f t="shared" si="199"/>
        <v/>
      </c>
      <c r="AL463" s="176" t="str">
        <f t="shared" si="200"/>
        <v/>
      </c>
      <c r="AM463" s="176" t="str">
        <f t="shared" si="201"/>
        <v/>
      </c>
      <c r="AN463" s="359" t="str">
        <f>IF(Overview!$K$17='Internal Calcs'!$P$22,IF(AK463="","",AK463),IF(Overview!$K$17='Internal Calcs'!$P$23,IF(AK463="","",AK463),IF(ISNUMBER(A463),(IF(F463="Short",G463-H463,H463-G463)*AZ463-AX463),"")))</f>
        <v/>
      </c>
      <c r="AO463" s="401" t="str">
        <f>IF(Overview!$K$17='Internal Calcs'!$P$22,IF(AL463="","",AL463),IF(Overview!$K$17='Internal Calcs'!$P$23,IF(AL463="","",AL463),IF(ISNUMBER(A463),IF(AL463="",(IF(F463="Short",G463-H463,H463-G463)*AZ463-AX463),(IF(F463="Short",G463-J463,J463-G463)*AZ463-AX463)),"")))</f>
        <v/>
      </c>
      <c r="AP463" s="359" t="str">
        <f>IF(Overview!$K$17='Internal Calcs'!$P$22,"",IF(Overview!$K$17='Internal Calcs'!$P$23,IF(AM463="","",AM463),IF(ISNUMBER(A463),IF(AM463="",(IF(F463="Short",G463-H463,H463-G463)*AZ463-AX463),(IF(F463="Short",G463-L463,L463-G463)*AZ463-AX463)),"")))</f>
        <v/>
      </c>
      <c r="AQ463" s="176" t="str">
        <f t="shared" si="202"/>
        <v/>
      </c>
      <c r="AR463" s="176" t="str">
        <f t="shared" si="203"/>
        <v/>
      </c>
      <c r="AS463" s="176" t="str">
        <f t="shared" si="204"/>
        <v/>
      </c>
      <c r="AT463" s="176" t="str">
        <f>IF(ISNUMBER(A463),MAX($AS$2:AS463)-AS463,"")</f>
        <v/>
      </c>
      <c r="AU463" s="177" t="str">
        <f t="shared" si="205"/>
        <v/>
      </c>
      <c r="AV463" s="178" t="str">
        <f t="shared" si="206"/>
        <v/>
      </c>
      <c r="AW463" s="178" t="str">
        <f t="shared" si="207"/>
        <v/>
      </c>
      <c r="AX463" s="179" t="str">
        <f ca="1">IF(ISNUMBER($A463),INDIRECT(CONCATENATE("'Instrument List'!B",(MATCH(E463,'Instrument List'!A:A,0))-0)),"")</f>
        <v/>
      </c>
      <c r="AY463" s="179" t="str">
        <f ca="1">IF(ISNUMBER($A463),INDIRECT(CONCATENATE("'Instrument List'!D",(MATCH(E463,'Instrument List'!A:A,0))-0)),"")</f>
        <v/>
      </c>
      <c r="AZ463" s="179" t="str">
        <f ca="1">IF(ISNUMBER($A463),INDIRECT(CONCATENATE("'Instrument List'!C",(MATCH(E463,'Instrument List'!A:A,0))-0)),"")</f>
        <v/>
      </c>
      <c r="BA463" s="180" t="str">
        <f ca="1">IF(ISNUMBER(A463),INDIRECT(CONCATENATE("'Instrument List'!E",(MATCH(E463,'Instrument List'!A:A,0))-0)),"")</f>
        <v/>
      </c>
      <c r="BB463" s="181" t="str">
        <f t="shared" si="208"/>
        <v/>
      </c>
      <c r="BC463" s="181" t="str">
        <f t="shared" si="209"/>
        <v/>
      </c>
      <c r="BD463" s="181" t="str">
        <f ca="1">IF(ISNUMBER(A463),INDIRECT(CONCATENATE("'Instrument List'!F",(MATCH(E463,'Instrument List'!A:A,0))-0)),"")</f>
        <v/>
      </c>
    </row>
    <row r="464" spans="1:56">
      <c r="A464" s="223" t="str">
        <f t="shared" si="189"/>
        <v/>
      </c>
      <c r="B464" s="224"/>
      <c r="C464" s="225"/>
      <c r="D464" s="182"/>
      <c r="E464" s="182"/>
      <c r="F464" s="182"/>
      <c r="G464" s="203"/>
      <c r="H464" s="218"/>
      <c r="I464" s="213"/>
      <c r="J464" s="207"/>
      <c r="K464" s="213"/>
      <c r="L464" s="207"/>
      <c r="M464" s="213"/>
      <c r="N464" s="207"/>
      <c r="O464" s="183" t="str">
        <f t="shared" si="190"/>
        <v/>
      </c>
      <c r="P464" s="184"/>
      <c r="Q464" s="184"/>
      <c r="R464" s="275"/>
      <c r="S464" s="185" t="str">
        <f t="shared" si="191"/>
        <v/>
      </c>
      <c r="T464" s="185" t="str">
        <f t="shared" si="192"/>
        <v/>
      </c>
      <c r="U464" s="275"/>
      <c r="V464" s="275"/>
      <c r="W464" s="276" t="str">
        <f t="shared" si="193"/>
        <v/>
      </c>
      <c r="X464" s="276" t="str">
        <f t="shared" si="194"/>
        <v/>
      </c>
      <c r="Y464" s="276" t="str">
        <f t="shared" si="195"/>
        <v/>
      </c>
      <c r="Z464" s="275"/>
      <c r="AA464" s="184"/>
      <c r="AB464" s="184"/>
      <c r="AC464" s="185" t="str">
        <f t="shared" si="196"/>
        <v/>
      </c>
      <c r="AD464" s="185" t="str">
        <f t="shared" si="197"/>
        <v/>
      </c>
      <c r="AE464" s="186"/>
      <c r="AF464" s="187" t="str">
        <f t="shared" si="198"/>
        <v/>
      </c>
      <c r="AG464" s="182"/>
      <c r="AH464" s="184"/>
      <c r="AI464" s="184"/>
      <c r="AJ464" s="182"/>
      <c r="AK464" s="188" t="str">
        <f t="shared" si="199"/>
        <v/>
      </c>
      <c r="AL464" s="188" t="str">
        <f t="shared" si="200"/>
        <v/>
      </c>
      <c r="AM464" s="188" t="str">
        <f t="shared" si="201"/>
        <v/>
      </c>
      <c r="AN464" s="359" t="str">
        <f>IF(Overview!$K$17='Internal Calcs'!$P$22,IF(AK464="","",AK464),IF(Overview!$K$17='Internal Calcs'!$P$23,IF(AK464="","",AK464),IF(ISNUMBER(A464),(IF(F464="Short",G464-H464,H464-G464)*AZ464-AX464),"")))</f>
        <v/>
      </c>
      <c r="AO464" s="401" t="str">
        <f>IF(Overview!$K$17='Internal Calcs'!$P$22,IF(AL464="","",AL464),IF(Overview!$K$17='Internal Calcs'!$P$23,IF(AL464="","",AL464),IF(ISNUMBER(A464),IF(AL464="",(IF(F464="Short",G464-H464,H464-G464)*AZ464-AX464),(IF(F464="Short",G464-J464,J464-G464)*AZ464-AX464)),"")))</f>
        <v/>
      </c>
      <c r="AP464" s="359" t="str">
        <f>IF(Overview!$K$17='Internal Calcs'!$P$22,"",IF(Overview!$K$17='Internal Calcs'!$P$23,IF(AM464="","",AM464),IF(ISNUMBER(A464),IF(AM464="",(IF(F464="Short",G464-H464,H464-G464)*AZ464-AX464),(IF(F464="Short",G464-L464,L464-G464)*AZ464-AX464)),"")))</f>
        <v/>
      </c>
      <c r="AQ464" s="188" t="str">
        <f t="shared" si="202"/>
        <v/>
      </c>
      <c r="AR464" s="188" t="str">
        <f t="shared" si="203"/>
        <v/>
      </c>
      <c r="AS464" s="188" t="str">
        <f t="shared" si="204"/>
        <v/>
      </c>
      <c r="AT464" s="188" t="str">
        <f>IF(ISNUMBER(A464),MAX($AS$2:AS464)-AS464,"")</f>
        <v/>
      </c>
      <c r="AU464" s="189" t="str">
        <f t="shared" si="205"/>
        <v/>
      </c>
      <c r="AV464" s="190" t="str">
        <f t="shared" si="206"/>
        <v/>
      </c>
      <c r="AW464" s="190" t="str">
        <f t="shared" si="207"/>
        <v/>
      </c>
      <c r="AX464" s="191" t="str">
        <f ca="1">IF(ISNUMBER($A464),INDIRECT(CONCATENATE("'Instrument List'!B",(MATCH(E464,'Instrument List'!A:A,0))-0)),"")</f>
        <v/>
      </c>
      <c r="AY464" s="191" t="str">
        <f ca="1">IF(ISNUMBER($A464),INDIRECT(CONCATENATE("'Instrument List'!D",(MATCH(E464,'Instrument List'!A:A,0))-0)),"")</f>
        <v/>
      </c>
      <c r="AZ464" s="191" t="str">
        <f ca="1">IF(ISNUMBER($A464),INDIRECT(CONCATENATE("'Instrument List'!C",(MATCH(E464,'Instrument List'!A:A,0))-0)),"")</f>
        <v/>
      </c>
      <c r="BA464" s="192" t="str">
        <f ca="1">IF(ISNUMBER(A464),INDIRECT(CONCATENATE("'Instrument List'!E",(MATCH(E464,'Instrument List'!A:A,0))-0)),"")</f>
        <v/>
      </c>
      <c r="BB464" s="193" t="str">
        <f t="shared" si="208"/>
        <v/>
      </c>
      <c r="BC464" s="193" t="str">
        <f t="shared" si="209"/>
        <v/>
      </c>
      <c r="BD464" s="193" t="str">
        <f ca="1">IF(ISNUMBER(A464),INDIRECT(CONCATENATE("'Instrument List'!F",(MATCH(E464,'Instrument List'!A:A,0))-0)),"")</f>
        <v/>
      </c>
    </row>
    <row r="465" spans="1:56">
      <c r="A465" s="220" t="str">
        <f t="shared" si="189"/>
        <v/>
      </c>
      <c r="B465" s="221"/>
      <c r="C465" s="222"/>
      <c r="D465" s="169"/>
      <c r="E465" s="169"/>
      <c r="F465" s="169"/>
      <c r="G465" s="202"/>
      <c r="H465" s="217"/>
      <c r="I465" s="212"/>
      <c r="J465" s="206"/>
      <c r="K465" s="212"/>
      <c r="L465" s="206"/>
      <c r="M465" s="212"/>
      <c r="N465" s="206"/>
      <c r="O465" s="170" t="str">
        <f t="shared" si="190"/>
        <v/>
      </c>
      <c r="P465" s="171"/>
      <c r="Q465" s="171"/>
      <c r="R465" s="171"/>
      <c r="S465" s="172" t="str">
        <f t="shared" si="191"/>
        <v/>
      </c>
      <c r="T465" s="172" t="str">
        <f t="shared" si="192"/>
        <v/>
      </c>
      <c r="U465" s="171"/>
      <c r="V465" s="171"/>
      <c r="W465" s="173" t="str">
        <f t="shared" si="193"/>
        <v/>
      </c>
      <c r="X465" s="173" t="str">
        <f t="shared" si="194"/>
        <v/>
      </c>
      <c r="Y465" s="173" t="str">
        <f t="shared" si="195"/>
        <v/>
      </c>
      <c r="Z465" s="171"/>
      <c r="AA465" s="171"/>
      <c r="AB465" s="171"/>
      <c r="AC465" s="172" t="str">
        <f t="shared" si="196"/>
        <v/>
      </c>
      <c r="AD465" s="172" t="str">
        <f t="shared" si="197"/>
        <v/>
      </c>
      <c r="AE465" s="174"/>
      <c r="AF465" s="175" t="str">
        <f t="shared" si="198"/>
        <v/>
      </c>
      <c r="AG465" s="169"/>
      <c r="AH465" s="171"/>
      <c r="AI465" s="171"/>
      <c r="AJ465" s="169"/>
      <c r="AK465" s="176" t="str">
        <f t="shared" si="199"/>
        <v/>
      </c>
      <c r="AL465" s="176" t="str">
        <f t="shared" si="200"/>
        <v/>
      </c>
      <c r="AM465" s="176" t="str">
        <f t="shared" si="201"/>
        <v/>
      </c>
      <c r="AN465" s="359" t="str">
        <f>IF(Overview!$K$17='Internal Calcs'!$P$22,IF(AK465="","",AK465),IF(Overview!$K$17='Internal Calcs'!$P$23,IF(AK465="","",AK465),IF(ISNUMBER(A465),(IF(F465="Short",G465-H465,H465-G465)*AZ465-AX465),"")))</f>
        <v/>
      </c>
      <c r="AO465" s="401" t="str">
        <f>IF(Overview!$K$17='Internal Calcs'!$P$22,IF(AL465="","",AL465),IF(Overview!$K$17='Internal Calcs'!$P$23,IF(AL465="","",AL465),IF(ISNUMBER(A465),IF(AL465="",(IF(F465="Short",G465-H465,H465-G465)*AZ465-AX465),(IF(F465="Short",G465-J465,J465-G465)*AZ465-AX465)),"")))</f>
        <v/>
      </c>
      <c r="AP465" s="359" t="str">
        <f>IF(Overview!$K$17='Internal Calcs'!$P$22,"",IF(Overview!$K$17='Internal Calcs'!$P$23,IF(AM465="","",AM465),IF(ISNUMBER(A465),IF(AM465="",(IF(F465="Short",G465-H465,H465-G465)*AZ465-AX465),(IF(F465="Short",G465-L465,L465-G465)*AZ465-AX465)),"")))</f>
        <v/>
      </c>
      <c r="AQ465" s="176" t="str">
        <f t="shared" si="202"/>
        <v/>
      </c>
      <c r="AR465" s="176" t="str">
        <f t="shared" si="203"/>
        <v/>
      </c>
      <c r="AS465" s="176" t="str">
        <f t="shared" si="204"/>
        <v/>
      </c>
      <c r="AT465" s="176" t="str">
        <f>IF(ISNUMBER(A465),MAX($AS$2:AS465)-AS465,"")</f>
        <v/>
      </c>
      <c r="AU465" s="177" t="str">
        <f t="shared" si="205"/>
        <v/>
      </c>
      <c r="AV465" s="178" t="str">
        <f t="shared" si="206"/>
        <v/>
      </c>
      <c r="AW465" s="178" t="str">
        <f t="shared" si="207"/>
        <v/>
      </c>
      <c r="AX465" s="179" t="str">
        <f ca="1">IF(ISNUMBER($A465),INDIRECT(CONCATENATE("'Instrument List'!B",(MATCH(E465,'Instrument List'!A:A,0))-0)),"")</f>
        <v/>
      </c>
      <c r="AY465" s="179" t="str">
        <f ca="1">IF(ISNUMBER($A465),INDIRECT(CONCATENATE("'Instrument List'!D",(MATCH(E465,'Instrument List'!A:A,0))-0)),"")</f>
        <v/>
      </c>
      <c r="AZ465" s="179" t="str">
        <f ca="1">IF(ISNUMBER($A465),INDIRECT(CONCATENATE("'Instrument List'!C",(MATCH(E465,'Instrument List'!A:A,0))-0)),"")</f>
        <v/>
      </c>
      <c r="BA465" s="180" t="str">
        <f ca="1">IF(ISNUMBER(A465),INDIRECT(CONCATENATE("'Instrument List'!E",(MATCH(E465,'Instrument List'!A:A,0))-0)),"")</f>
        <v/>
      </c>
      <c r="BB465" s="181" t="str">
        <f t="shared" si="208"/>
        <v/>
      </c>
      <c r="BC465" s="181" t="str">
        <f t="shared" si="209"/>
        <v/>
      </c>
      <c r="BD465" s="181" t="str">
        <f ca="1">IF(ISNUMBER(A465),INDIRECT(CONCATENATE("'Instrument List'!F",(MATCH(E465,'Instrument List'!A:A,0))-0)),"")</f>
        <v/>
      </c>
    </row>
    <row r="466" spans="1:56">
      <c r="A466" s="223" t="str">
        <f t="shared" si="189"/>
        <v/>
      </c>
      <c r="B466" s="224"/>
      <c r="C466" s="225"/>
      <c r="D466" s="182"/>
      <c r="E466" s="182"/>
      <c r="F466" s="182"/>
      <c r="G466" s="203"/>
      <c r="H466" s="218"/>
      <c r="I466" s="213"/>
      <c r="J466" s="207"/>
      <c r="K466" s="213"/>
      <c r="L466" s="207"/>
      <c r="M466" s="213"/>
      <c r="N466" s="207"/>
      <c r="O466" s="183" t="str">
        <f t="shared" si="190"/>
        <v/>
      </c>
      <c r="P466" s="184"/>
      <c r="Q466" s="184"/>
      <c r="R466" s="275"/>
      <c r="S466" s="185" t="str">
        <f t="shared" si="191"/>
        <v/>
      </c>
      <c r="T466" s="185" t="str">
        <f t="shared" si="192"/>
        <v/>
      </c>
      <c r="U466" s="275"/>
      <c r="V466" s="275"/>
      <c r="W466" s="276" t="str">
        <f t="shared" si="193"/>
        <v/>
      </c>
      <c r="X466" s="276" t="str">
        <f t="shared" si="194"/>
        <v/>
      </c>
      <c r="Y466" s="276" t="str">
        <f t="shared" si="195"/>
        <v/>
      </c>
      <c r="Z466" s="275"/>
      <c r="AA466" s="184"/>
      <c r="AB466" s="184"/>
      <c r="AC466" s="185" t="str">
        <f t="shared" si="196"/>
        <v/>
      </c>
      <c r="AD466" s="185" t="str">
        <f t="shared" si="197"/>
        <v/>
      </c>
      <c r="AE466" s="186"/>
      <c r="AF466" s="187" t="str">
        <f t="shared" si="198"/>
        <v/>
      </c>
      <c r="AG466" s="182"/>
      <c r="AH466" s="184"/>
      <c r="AI466" s="184"/>
      <c r="AJ466" s="182"/>
      <c r="AK466" s="188" t="str">
        <f t="shared" si="199"/>
        <v/>
      </c>
      <c r="AL466" s="188" t="str">
        <f t="shared" si="200"/>
        <v/>
      </c>
      <c r="AM466" s="188" t="str">
        <f t="shared" si="201"/>
        <v/>
      </c>
      <c r="AN466" s="359" t="str">
        <f>IF(Overview!$K$17='Internal Calcs'!$P$22,IF(AK466="","",AK466),IF(Overview!$K$17='Internal Calcs'!$P$23,IF(AK466="","",AK466),IF(ISNUMBER(A466),(IF(F466="Short",G466-H466,H466-G466)*AZ466-AX466),"")))</f>
        <v/>
      </c>
      <c r="AO466" s="401" t="str">
        <f>IF(Overview!$K$17='Internal Calcs'!$P$22,IF(AL466="","",AL466),IF(Overview!$K$17='Internal Calcs'!$P$23,IF(AL466="","",AL466),IF(ISNUMBER(A466),IF(AL466="",(IF(F466="Short",G466-H466,H466-G466)*AZ466-AX466),(IF(F466="Short",G466-J466,J466-G466)*AZ466-AX466)),"")))</f>
        <v/>
      </c>
      <c r="AP466" s="359" t="str">
        <f>IF(Overview!$K$17='Internal Calcs'!$P$22,"",IF(Overview!$K$17='Internal Calcs'!$P$23,IF(AM466="","",AM466),IF(ISNUMBER(A466),IF(AM466="",(IF(F466="Short",G466-H466,H466-G466)*AZ466-AX466),(IF(F466="Short",G466-L466,L466-G466)*AZ466-AX466)),"")))</f>
        <v/>
      </c>
      <c r="AQ466" s="188" t="str">
        <f t="shared" si="202"/>
        <v/>
      </c>
      <c r="AR466" s="188" t="str">
        <f t="shared" si="203"/>
        <v/>
      </c>
      <c r="AS466" s="188" t="str">
        <f t="shared" si="204"/>
        <v/>
      </c>
      <c r="AT466" s="188" t="str">
        <f>IF(ISNUMBER(A466),MAX($AS$2:AS466)-AS466,"")</f>
        <v/>
      </c>
      <c r="AU466" s="189" t="str">
        <f t="shared" si="205"/>
        <v/>
      </c>
      <c r="AV466" s="190" t="str">
        <f t="shared" si="206"/>
        <v/>
      </c>
      <c r="AW466" s="190" t="str">
        <f t="shared" si="207"/>
        <v/>
      </c>
      <c r="AX466" s="191" t="str">
        <f ca="1">IF(ISNUMBER($A466),INDIRECT(CONCATENATE("'Instrument List'!B",(MATCH(E466,'Instrument List'!A:A,0))-0)),"")</f>
        <v/>
      </c>
      <c r="AY466" s="191" t="str">
        <f ca="1">IF(ISNUMBER($A466),INDIRECT(CONCATENATE("'Instrument List'!D",(MATCH(E466,'Instrument List'!A:A,0))-0)),"")</f>
        <v/>
      </c>
      <c r="AZ466" s="191" t="str">
        <f ca="1">IF(ISNUMBER($A466),INDIRECT(CONCATENATE("'Instrument List'!C",(MATCH(E466,'Instrument List'!A:A,0))-0)),"")</f>
        <v/>
      </c>
      <c r="BA466" s="192" t="str">
        <f ca="1">IF(ISNUMBER(A466),INDIRECT(CONCATENATE("'Instrument List'!E",(MATCH(E466,'Instrument List'!A:A,0))-0)),"")</f>
        <v/>
      </c>
      <c r="BB466" s="193" t="str">
        <f t="shared" si="208"/>
        <v/>
      </c>
      <c r="BC466" s="193" t="str">
        <f t="shared" si="209"/>
        <v/>
      </c>
      <c r="BD466" s="193" t="str">
        <f ca="1">IF(ISNUMBER(A466),INDIRECT(CONCATENATE("'Instrument List'!F",(MATCH(E466,'Instrument List'!A:A,0))-0)),"")</f>
        <v/>
      </c>
    </row>
    <row r="467" spans="1:56">
      <c r="A467" s="220" t="str">
        <f t="shared" si="189"/>
        <v/>
      </c>
      <c r="B467" s="221"/>
      <c r="C467" s="222"/>
      <c r="D467" s="169"/>
      <c r="E467" s="169"/>
      <c r="F467" s="169"/>
      <c r="G467" s="202"/>
      <c r="H467" s="217"/>
      <c r="I467" s="212"/>
      <c r="J467" s="206"/>
      <c r="K467" s="212"/>
      <c r="L467" s="206"/>
      <c r="M467" s="212"/>
      <c r="N467" s="206"/>
      <c r="O467" s="170" t="str">
        <f t="shared" si="190"/>
        <v/>
      </c>
      <c r="P467" s="171"/>
      <c r="Q467" s="171"/>
      <c r="R467" s="171"/>
      <c r="S467" s="172" t="str">
        <f t="shared" si="191"/>
        <v/>
      </c>
      <c r="T467" s="172" t="str">
        <f t="shared" si="192"/>
        <v/>
      </c>
      <c r="U467" s="171"/>
      <c r="V467" s="171"/>
      <c r="W467" s="173" t="str">
        <f t="shared" si="193"/>
        <v/>
      </c>
      <c r="X467" s="173" t="str">
        <f t="shared" si="194"/>
        <v/>
      </c>
      <c r="Y467" s="173" t="str">
        <f t="shared" si="195"/>
        <v/>
      </c>
      <c r="Z467" s="171"/>
      <c r="AA467" s="171"/>
      <c r="AB467" s="171"/>
      <c r="AC467" s="172" t="str">
        <f t="shared" si="196"/>
        <v/>
      </c>
      <c r="AD467" s="172" t="str">
        <f t="shared" si="197"/>
        <v/>
      </c>
      <c r="AE467" s="174"/>
      <c r="AF467" s="175" t="str">
        <f t="shared" si="198"/>
        <v/>
      </c>
      <c r="AG467" s="169"/>
      <c r="AH467" s="171"/>
      <c r="AI467" s="171"/>
      <c r="AJ467" s="169"/>
      <c r="AK467" s="176" t="str">
        <f t="shared" si="199"/>
        <v/>
      </c>
      <c r="AL467" s="176" t="str">
        <f t="shared" si="200"/>
        <v/>
      </c>
      <c r="AM467" s="176" t="str">
        <f t="shared" si="201"/>
        <v/>
      </c>
      <c r="AN467" s="359" t="str">
        <f>IF(Overview!$K$17='Internal Calcs'!$P$22,IF(AK467="","",AK467),IF(Overview!$K$17='Internal Calcs'!$P$23,IF(AK467="","",AK467),IF(ISNUMBER(A467),(IF(F467="Short",G467-H467,H467-G467)*AZ467-AX467),"")))</f>
        <v/>
      </c>
      <c r="AO467" s="401" t="str">
        <f>IF(Overview!$K$17='Internal Calcs'!$P$22,IF(AL467="","",AL467),IF(Overview!$K$17='Internal Calcs'!$P$23,IF(AL467="","",AL467),IF(ISNUMBER(A467),IF(AL467="",(IF(F467="Short",G467-H467,H467-G467)*AZ467-AX467),(IF(F467="Short",G467-J467,J467-G467)*AZ467-AX467)),"")))</f>
        <v/>
      </c>
      <c r="AP467" s="359" t="str">
        <f>IF(Overview!$K$17='Internal Calcs'!$P$22,"",IF(Overview!$K$17='Internal Calcs'!$P$23,IF(AM467="","",AM467),IF(ISNUMBER(A467),IF(AM467="",(IF(F467="Short",G467-H467,H467-G467)*AZ467-AX467),(IF(F467="Short",G467-L467,L467-G467)*AZ467-AX467)),"")))</f>
        <v/>
      </c>
      <c r="AQ467" s="176" t="str">
        <f t="shared" si="202"/>
        <v/>
      </c>
      <c r="AR467" s="176" t="str">
        <f t="shared" si="203"/>
        <v/>
      </c>
      <c r="AS467" s="176" t="str">
        <f t="shared" si="204"/>
        <v/>
      </c>
      <c r="AT467" s="176" t="str">
        <f>IF(ISNUMBER(A467),MAX($AS$2:AS467)-AS467,"")</f>
        <v/>
      </c>
      <c r="AU467" s="177" t="str">
        <f t="shared" si="205"/>
        <v/>
      </c>
      <c r="AV467" s="178" t="str">
        <f t="shared" si="206"/>
        <v/>
      </c>
      <c r="AW467" s="178" t="str">
        <f t="shared" si="207"/>
        <v/>
      </c>
      <c r="AX467" s="179" t="str">
        <f ca="1">IF(ISNUMBER($A467),INDIRECT(CONCATENATE("'Instrument List'!B",(MATCH(E467,'Instrument List'!A:A,0))-0)),"")</f>
        <v/>
      </c>
      <c r="AY467" s="179" t="str">
        <f ca="1">IF(ISNUMBER($A467),INDIRECT(CONCATENATE("'Instrument List'!D",(MATCH(E467,'Instrument List'!A:A,0))-0)),"")</f>
        <v/>
      </c>
      <c r="AZ467" s="179" t="str">
        <f ca="1">IF(ISNUMBER($A467),INDIRECT(CONCATENATE("'Instrument List'!C",(MATCH(E467,'Instrument List'!A:A,0))-0)),"")</f>
        <v/>
      </c>
      <c r="BA467" s="180" t="str">
        <f ca="1">IF(ISNUMBER(A467),INDIRECT(CONCATENATE("'Instrument List'!E",(MATCH(E467,'Instrument List'!A:A,0))-0)),"")</f>
        <v/>
      </c>
      <c r="BB467" s="181" t="str">
        <f t="shared" si="208"/>
        <v/>
      </c>
      <c r="BC467" s="181" t="str">
        <f t="shared" si="209"/>
        <v/>
      </c>
      <c r="BD467" s="181" t="str">
        <f ca="1">IF(ISNUMBER(A467),INDIRECT(CONCATENATE("'Instrument List'!F",(MATCH(E467,'Instrument List'!A:A,0))-0)),"")</f>
        <v/>
      </c>
    </row>
    <row r="468" spans="1:56">
      <c r="A468" s="223" t="str">
        <f t="shared" si="189"/>
        <v/>
      </c>
      <c r="B468" s="224"/>
      <c r="C468" s="225"/>
      <c r="D468" s="182"/>
      <c r="E468" s="182"/>
      <c r="F468" s="182"/>
      <c r="G468" s="203"/>
      <c r="H468" s="218"/>
      <c r="I468" s="213"/>
      <c r="J468" s="207"/>
      <c r="K468" s="213"/>
      <c r="L468" s="207"/>
      <c r="M468" s="213"/>
      <c r="N468" s="207"/>
      <c r="O468" s="183" t="str">
        <f t="shared" si="190"/>
        <v/>
      </c>
      <c r="P468" s="184"/>
      <c r="Q468" s="184"/>
      <c r="R468" s="275"/>
      <c r="S468" s="185" t="str">
        <f t="shared" si="191"/>
        <v/>
      </c>
      <c r="T468" s="185" t="str">
        <f t="shared" si="192"/>
        <v/>
      </c>
      <c r="U468" s="275"/>
      <c r="V468" s="275"/>
      <c r="W468" s="276" t="str">
        <f t="shared" si="193"/>
        <v/>
      </c>
      <c r="X468" s="276" t="str">
        <f t="shared" si="194"/>
        <v/>
      </c>
      <c r="Y468" s="276" t="str">
        <f t="shared" si="195"/>
        <v/>
      </c>
      <c r="Z468" s="275"/>
      <c r="AA468" s="184"/>
      <c r="AB468" s="184"/>
      <c r="AC468" s="185" t="str">
        <f t="shared" si="196"/>
        <v/>
      </c>
      <c r="AD468" s="185" t="str">
        <f t="shared" si="197"/>
        <v/>
      </c>
      <c r="AE468" s="186"/>
      <c r="AF468" s="187" t="str">
        <f t="shared" si="198"/>
        <v/>
      </c>
      <c r="AG468" s="182"/>
      <c r="AH468" s="184"/>
      <c r="AI468" s="184"/>
      <c r="AJ468" s="182"/>
      <c r="AK468" s="188" t="str">
        <f t="shared" si="199"/>
        <v/>
      </c>
      <c r="AL468" s="188" t="str">
        <f t="shared" si="200"/>
        <v/>
      </c>
      <c r="AM468" s="188" t="str">
        <f t="shared" si="201"/>
        <v/>
      </c>
      <c r="AN468" s="359" t="str">
        <f>IF(Overview!$K$17='Internal Calcs'!$P$22,IF(AK468="","",AK468),IF(Overview!$K$17='Internal Calcs'!$P$23,IF(AK468="","",AK468),IF(ISNUMBER(A468),(IF(F468="Short",G468-H468,H468-G468)*AZ468-AX468),"")))</f>
        <v/>
      </c>
      <c r="AO468" s="401" t="str">
        <f>IF(Overview!$K$17='Internal Calcs'!$P$22,IF(AL468="","",AL468),IF(Overview!$K$17='Internal Calcs'!$P$23,IF(AL468="","",AL468),IF(ISNUMBER(A468),IF(AL468="",(IF(F468="Short",G468-H468,H468-G468)*AZ468-AX468),(IF(F468="Short",G468-J468,J468-G468)*AZ468-AX468)),"")))</f>
        <v/>
      </c>
      <c r="AP468" s="359" t="str">
        <f>IF(Overview!$K$17='Internal Calcs'!$P$22,"",IF(Overview!$K$17='Internal Calcs'!$P$23,IF(AM468="","",AM468),IF(ISNUMBER(A468),IF(AM468="",(IF(F468="Short",G468-H468,H468-G468)*AZ468-AX468),(IF(F468="Short",G468-L468,L468-G468)*AZ468-AX468)),"")))</f>
        <v/>
      </c>
      <c r="AQ468" s="188" t="str">
        <f t="shared" si="202"/>
        <v/>
      </c>
      <c r="AR468" s="188" t="str">
        <f t="shared" si="203"/>
        <v/>
      </c>
      <c r="AS468" s="188" t="str">
        <f t="shared" si="204"/>
        <v/>
      </c>
      <c r="AT468" s="188" t="str">
        <f>IF(ISNUMBER(A468),MAX($AS$2:AS468)-AS468,"")</f>
        <v/>
      </c>
      <c r="AU468" s="189" t="str">
        <f t="shared" si="205"/>
        <v/>
      </c>
      <c r="AV468" s="190" t="str">
        <f t="shared" si="206"/>
        <v/>
      </c>
      <c r="AW468" s="190" t="str">
        <f t="shared" si="207"/>
        <v/>
      </c>
      <c r="AX468" s="191" t="str">
        <f ca="1">IF(ISNUMBER($A468),INDIRECT(CONCATENATE("'Instrument List'!B",(MATCH(E468,'Instrument List'!A:A,0))-0)),"")</f>
        <v/>
      </c>
      <c r="AY468" s="191" t="str">
        <f ca="1">IF(ISNUMBER($A468),INDIRECT(CONCATENATE("'Instrument List'!D",(MATCH(E468,'Instrument List'!A:A,0))-0)),"")</f>
        <v/>
      </c>
      <c r="AZ468" s="191" t="str">
        <f ca="1">IF(ISNUMBER($A468),INDIRECT(CONCATENATE("'Instrument List'!C",(MATCH(E468,'Instrument List'!A:A,0))-0)),"")</f>
        <v/>
      </c>
      <c r="BA468" s="192" t="str">
        <f ca="1">IF(ISNUMBER(A468),INDIRECT(CONCATENATE("'Instrument List'!E",(MATCH(E468,'Instrument List'!A:A,0))-0)),"")</f>
        <v/>
      </c>
      <c r="BB468" s="193" t="str">
        <f t="shared" si="208"/>
        <v/>
      </c>
      <c r="BC468" s="193" t="str">
        <f t="shared" si="209"/>
        <v/>
      </c>
      <c r="BD468" s="193" t="str">
        <f ca="1">IF(ISNUMBER(A468),INDIRECT(CONCATENATE("'Instrument List'!F",(MATCH(E468,'Instrument List'!A:A,0))-0)),"")</f>
        <v/>
      </c>
    </row>
    <row r="469" spans="1:56">
      <c r="A469" s="220" t="str">
        <f t="shared" si="189"/>
        <v/>
      </c>
      <c r="B469" s="221"/>
      <c r="C469" s="222"/>
      <c r="D469" s="169"/>
      <c r="E469" s="169"/>
      <c r="F469" s="169"/>
      <c r="G469" s="202"/>
      <c r="H469" s="217"/>
      <c r="I469" s="212"/>
      <c r="J469" s="206"/>
      <c r="K469" s="212"/>
      <c r="L469" s="206"/>
      <c r="M469" s="212"/>
      <c r="N469" s="206"/>
      <c r="O469" s="170" t="str">
        <f t="shared" si="190"/>
        <v/>
      </c>
      <c r="P469" s="171"/>
      <c r="Q469" s="171"/>
      <c r="R469" s="171"/>
      <c r="S469" s="172" t="str">
        <f t="shared" si="191"/>
        <v/>
      </c>
      <c r="T469" s="172" t="str">
        <f t="shared" si="192"/>
        <v/>
      </c>
      <c r="U469" s="171"/>
      <c r="V469" s="171"/>
      <c r="W469" s="173" t="str">
        <f t="shared" si="193"/>
        <v/>
      </c>
      <c r="X469" s="173" t="str">
        <f t="shared" si="194"/>
        <v/>
      </c>
      <c r="Y469" s="173" t="str">
        <f t="shared" si="195"/>
        <v/>
      </c>
      <c r="Z469" s="171"/>
      <c r="AA469" s="171"/>
      <c r="AB469" s="171"/>
      <c r="AC469" s="172" t="str">
        <f t="shared" si="196"/>
        <v/>
      </c>
      <c r="AD469" s="172" t="str">
        <f t="shared" si="197"/>
        <v/>
      </c>
      <c r="AE469" s="174"/>
      <c r="AF469" s="175" t="str">
        <f t="shared" si="198"/>
        <v/>
      </c>
      <c r="AG469" s="169"/>
      <c r="AH469" s="171"/>
      <c r="AI469" s="171"/>
      <c r="AJ469" s="169"/>
      <c r="AK469" s="176" t="str">
        <f t="shared" si="199"/>
        <v/>
      </c>
      <c r="AL469" s="176" t="str">
        <f t="shared" si="200"/>
        <v/>
      </c>
      <c r="AM469" s="176" t="str">
        <f t="shared" si="201"/>
        <v/>
      </c>
      <c r="AN469" s="359" t="str">
        <f>IF(Overview!$K$17='Internal Calcs'!$P$22,IF(AK469="","",AK469),IF(Overview!$K$17='Internal Calcs'!$P$23,IF(AK469="","",AK469),IF(ISNUMBER(A469),(IF(F469="Short",G469-H469,H469-G469)*AZ469-AX469),"")))</f>
        <v/>
      </c>
      <c r="AO469" s="401" t="str">
        <f>IF(Overview!$K$17='Internal Calcs'!$P$22,IF(AL469="","",AL469),IF(Overview!$K$17='Internal Calcs'!$P$23,IF(AL469="","",AL469),IF(ISNUMBER(A469),IF(AL469="",(IF(F469="Short",G469-H469,H469-G469)*AZ469-AX469),(IF(F469="Short",G469-J469,J469-G469)*AZ469-AX469)),"")))</f>
        <v/>
      </c>
      <c r="AP469" s="359" t="str">
        <f>IF(Overview!$K$17='Internal Calcs'!$P$22,"",IF(Overview!$K$17='Internal Calcs'!$P$23,IF(AM469="","",AM469),IF(ISNUMBER(A469),IF(AM469="",(IF(F469="Short",G469-H469,H469-G469)*AZ469-AX469),(IF(F469="Short",G469-L469,L469-G469)*AZ469-AX469)),"")))</f>
        <v/>
      </c>
      <c r="AQ469" s="176" t="str">
        <f t="shared" si="202"/>
        <v/>
      </c>
      <c r="AR469" s="176" t="str">
        <f t="shared" si="203"/>
        <v/>
      </c>
      <c r="AS469" s="176" t="str">
        <f t="shared" si="204"/>
        <v/>
      </c>
      <c r="AT469" s="176" t="str">
        <f>IF(ISNUMBER(A469),MAX($AS$2:AS469)-AS469,"")</f>
        <v/>
      </c>
      <c r="AU469" s="177" t="str">
        <f t="shared" si="205"/>
        <v/>
      </c>
      <c r="AV469" s="178" t="str">
        <f t="shared" si="206"/>
        <v/>
      </c>
      <c r="AW469" s="178" t="str">
        <f t="shared" si="207"/>
        <v/>
      </c>
      <c r="AX469" s="179" t="str">
        <f ca="1">IF(ISNUMBER($A469),INDIRECT(CONCATENATE("'Instrument List'!B",(MATCH(E469,'Instrument List'!A:A,0))-0)),"")</f>
        <v/>
      </c>
      <c r="AY469" s="179" t="str">
        <f ca="1">IF(ISNUMBER($A469),INDIRECT(CONCATENATE("'Instrument List'!D",(MATCH(E469,'Instrument List'!A:A,0))-0)),"")</f>
        <v/>
      </c>
      <c r="AZ469" s="179" t="str">
        <f ca="1">IF(ISNUMBER($A469),INDIRECT(CONCATENATE("'Instrument List'!C",(MATCH(E469,'Instrument List'!A:A,0))-0)),"")</f>
        <v/>
      </c>
      <c r="BA469" s="180" t="str">
        <f ca="1">IF(ISNUMBER(A469),INDIRECT(CONCATENATE("'Instrument List'!E",(MATCH(E469,'Instrument List'!A:A,0))-0)),"")</f>
        <v/>
      </c>
      <c r="BB469" s="181" t="str">
        <f t="shared" si="208"/>
        <v/>
      </c>
      <c r="BC469" s="181" t="str">
        <f t="shared" si="209"/>
        <v/>
      </c>
      <c r="BD469" s="181" t="str">
        <f ca="1">IF(ISNUMBER(A469),INDIRECT(CONCATENATE("'Instrument List'!F",(MATCH(E469,'Instrument List'!A:A,0))-0)),"")</f>
        <v/>
      </c>
    </row>
    <row r="470" spans="1:56">
      <c r="A470" s="223" t="str">
        <f t="shared" si="189"/>
        <v/>
      </c>
      <c r="B470" s="224"/>
      <c r="C470" s="225"/>
      <c r="D470" s="182"/>
      <c r="E470" s="182"/>
      <c r="F470" s="182"/>
      <c r="G470" s="203"/>
      <c r="H470" s="218"/>
      <c r="I470" s="213"/>
      <c r="J470" s="207"/>
      <c r="K470" s="213"/>
      <c r="L470" s="207"/>
      <c r="M470" s="213"/>
      <c r="N470" s="207"/>
      <c r="O470" s="183" t="str">
        <f t="shared" si="190"/>
        <v/>
      </c>
      <c r="P470" s="184"/>
      <c r="Q470" s="184"/>
      <c r="R470" s="275"/>
      <c r="S470" s="185" t="str">
        <f t="shared" si="191"/>
        <v/>
      </c>
      <c r="T470" s="185" t="str">
        <f t="shared" si="192"/>
        <v/>
      </c>
      <c r="U470" s="275"/>
      <c r="V470" s="275"/>
      <c r="W470" s="276" t="str">
        <f t="shared" si="193"/>
        <v/>
      </c>
      <c r="X470" s="276" t="str">
        <f t="shared" si="194"/>
        <v/>
      </c>
      <c r="Y470" s="276" t="str">
        <f t="shared" si="195"/>
        <v/>
      </c>
      <c r="Z470" s="275"/>
      <c r="AA470" s="184"/>
      <c r="AB470" s="184"/>
      <c r="AC470" s="185" t="str">
        <f t="shared" si="196"/>
        <v/>
      </c>
      <c r="AD470" s="185" t="str">
        <f t="shared" si="197"/>
        <v/>
      </c>
      <c r="AE470" s="186"/>
      <c r="AF470" s="187" t="str">
        <f t="shared" si="198"/>
        <v/>
      </c>
      <c r="AG470" s="182"/>
      <c r="AH470" s="184"/>
      <c r="AI470" s="184"/>
      <c r="AJ470" s="182"/>
      <c r="AK470" s="188" t="str">
        <f t="shared" si="199"/>
        <v/>
      </c>
      <c r="AL470" s="188" t="str">
        <f t="shared" si="200"/>
        <v/>
      </c>
      <c r="AM470" s="188" t="str">
        <f t="shared" si="201"/>
        <v/>
      </c>
      <c r="AN470" s="359" t="str">
        <f>IF(Overview!$K$17='Internal Calcs'!$P$22,IF(AK470="","",AK470),IF(Overview!$K$17='Internal Calcs'!$P$23,IF(AK470="","",AK470),IF(ISNUMBER(A470),(IF(F470="Short",G470-H470,H470-G470)*AZ470-AX470),"")))</f>
        <v/>
      </c>
      <c r="AO470" s="401" t="str">
        <f>IF(Overview!$K$17='Internal Calcs'!$P$22,IF(AL470="","",AL470),IF(Overview!$K$17='Internal Calcs'!$P$23,IF(AL470="","",AL470),IF(ISNUMBER(A470),IF(AL470="",(IF(F470="Short",G470-H470,H470-G470)*AZ470-AX470),(IF(F470="Short",G470-J470,J470-G470)*AZ470-AX470)),"")))</f>
        <v/>
      </c>
      <c r="AP470" s="359" t="str">
        <f>IF(Overview!$K$17='Internal Calcs'!$P$22,"",IF(Overview!$K$17='Internal Calcs'!$P$23,IF(AM470="","",AM470),IF(ISNUMBER(A470),IF(AM470="",(IF(F470="Short",G470-H470,H470-G470)*AZ470-AX470),(IF(F470="Short",G470-L470,L470-G470)*AZ470-AX470)),"")))</f>
        <v/>
      </c>
      <c r="AQ470" s="188" t="str">
        <f t="shared" si="202"/>
        <v/>
      </c>
      <c r="AR470" s="188" t="str">
        <f t="shared" si="203"/>
        <v/>
      </c>
      <c r="AS470" s="188" t="str">
        <f t="shared" si="204"/>
        <v/>
      </c>
      <c r="AT470" s="188" t="str">
        <f>IF(ISNUMBER(A470),MAX($AS$2:AS470)-AS470,"")</f>
        <v/>
      </c>
      <c r="AU470" s="189" t="str">
        <f t="shared" si="205"/>
        <v/>
      </c>
      <c r="AV470" s="190" t="str">
        <f t="shared" si="206"/>
        <v/>
      </c>
      <c r="AW470" s="190" t="str">
        <f t="shared" si="207"/>
        <v/>
      </c>
      <c r="AX470" s="191" t="str">
        <f ca="1">IF(ISNUMBER($A470),INDIRECT(CONCATENATE("'Instrument List'!B",(MATCH(E470,'Instrument List'!A:A,0))-0)),"")</f>
        <v/>
      </c>
      <c r="AY470" s="191" t="str">
        <f ca="1">IF(ISNUMBER($A470),INDIRECT(CONCATENATE("'Instrument List'!D",(MATCH(E470,'Instrument List'!A:A,0))-0)),"")</f>
        <v/>
      </c>
      <c r="AZ470" s="191" t="str">
        <f ca="1">IF(ISNUMBER($A470),INDIRECT(CONCATENATE("'Instrument List'!C",(MATCH(E470,'Instrument List'!A:A,0))-0)),"")</f>
        <v/>
      </c>
      <c r="BA470" s="192" t="str">
        <f ca="1">IF(ISNUMBER(A470),INDIRECT(CONCATENATE("'Instrument List'!E",(MATCH(E470,'Instrument List'!A:A,0))-0)),"")</f>
        <v/>
      </c>
      <c r="BB470" s="193" t="str">
        <f t="shared" si="208"/>
        <v/>
      </c>
      <c r="BC470" s="193" t="str">
        <f t="shared" si="209"/>
        <v/>
      </c>
      <c r="BD470" s="193" t="str">
        <f ca="1">IF(ISNUMBER(A470),INDIRECT(CONCATENATE("'Instrument List'!F",(MATCH(E470,'Instrument List'!A:A,0))-0)),"")</f>
        <v/>
      </c>
    </row>
    <row r="471" spans="1:56">
      <c r="A471" s="220" t="str">
        <f t="shared" si="189"/>
        <v/>
      </c>
      <c r="B471" s="221"/>
      <c r="C471" s="222"/>
      <c r="D471" s="169"/>
      <c r="E471" s="169"/>
      <c r="F471" s="169"/>
      <c r="G471" s="202"/>
      <c r="H471" s="217"/>
      <c r="I471" s="212"/>
      <c r="J471" s="206"/>
      <c r="K471" s="212"/>
      <c r="L471" s="206"/>
      <c r="M471" s="212"/>
      <c r="N471" s="206"/>
      <c r="O471" s="170" t="str">
        <f t="shared" si="190"/>
        <v/>
      </c>
      <c r="P471" s="171"/>
      <c r="Q471" s="171"/>
      <c r="R471" s="171"/>
      <c r="S471" s="172" t="str">
        <f t="shared" si="191"/>
        <v/>
      </c>
      <c r="T471" s="172" t="str">
        <f t="shared" si="192"/>
        <v/>
      </c>
      <c r="U471" s="171"/>
      <c r="V471" s="171"/>
      <c r="W471" s="173" t="str">
        <f t="shared" si="193"/>
        <v/>
      </c>
      <c r="X471" s="173" t="str">
        <f t="shared" si="194"/>
        <v/>
      </c>
      <c r="Y471" s="173" t="str">
        <f t="shared" si="195"/>
        <v/>
      </c>
      <c r="Z471" s="171"/>
      <c r="AA471" s="171"/>
      <c r="AB471" s="171"/>
      <c r="AC471" s="172" t="str">
        <f t="shared" si="196"/>
        <v/>
      </c>
      <c r="AD471" s="172" t="str">
        <f t="shared" si="197"/>
        <v/>
      </c>
      <c r="AE471" s="174"/>
      <c r="AF471" s="175" t="str">
        <f t="shared" si="198"/>
        <v/>
      </c>
      <c r="AG471" s="169"/>
      <c r="AH471" s="171"/>
      <c r="AI471" s="171"/>
      <c r="AJ471" s="169"/>
      <c r="AK471" s="176" t="str">
        <f t="shared" si="199"/>
        <v/>
      </c>
      <c r="AL471" s="176" t="str">
        <f t="shared" si="200"/>
        <v/>
      </c>
      <c r="AM471" s="176" t="str">
        <f t="shared" si="201"/>
        <v/>
      </c>
      <c r="AN471" s="359" t="str">
        <f>IF(Overview!$K$17='Internal Calcs'!$P$22,IF(AK471="","",AK471),IF(Overview!$K$17='Internal Calcs'!$P$23,IF(AK471="","",AK471),IF(ISNUMBER(A471),(IF(F471="Short",G471-H471,H471-G471)*AZ471-AX471),"")))</f>
        <v/>
      </c>
      <c r="AO471" s="401" t="str">
        <f>IF(Overview!$K$17='Internal Calcs'!$P$22,IF(AL471="","",AL471),IF(Overview!$K$17='Internal Calcs'!$P$23,IF(AL471="","",AL471),IF(ISNUMBER(A471),IF(AL471="",(IF(F471="Short",G471-H471,H471-G471)*AZ471-AX471),(IF(F471="Short",G471-J471,J471-G471)*AZ471-AX471)),"")))</f>
        <v/>
      </c>
      <c r="AP471" s="359" t="str">
        <f>IF(Overview!$K$17='Internal Calcs'!$P$22,"",IF(Overview!$K$17='Internal Calcs'!$P$23,IF(AM471="","",AM471),IF(ISNUMBER(A471),IF(AM471="",(IF(F471="Short",G471-H471,H471-G471)*AZ471-AX471),(IF(F471="Short",G471-L471,L471-G471)*AZ471-AX471)),"")))</f>
        <v/>
      </c>
      <c r="AQ471" s="176" t="str">
        <f t="shared" si="202"/>
        <v/>
      </c>
      <c r="AR471" s="176" t="str">
        <f t="shared" si="203"/>
        <v/>
      </c>
      <c r="AS471" s="176" t="str">
        <f t="shared" si="204"/>
        <v/>
      </c>
      <c r="AT471" s="176" t="str">
        <f>IF(ISNUMBER(A471),MAX($AS$2:AS471)-AS471,"")</f>
        <v/>
      </c>
      <c r="AU471" s="177" t="str">
        <f t="shared" si="205"/>
        <v/>
      </c>
      <c r="AV471" s="178" t="str">
        <f t="shared" si="206"/>
        <v/>
      </c>
      <c r="AW471" s="178" t="str">
        <f t="shared" si="207"/>
        <v/>
      </c>
      <c r="AX471" s="179" t="str">
        <f ca="1">IF(ISNUMBER($A471),INDIRECT(CONCATENATE("'Instrument List'!B",(MATCH(E471,'Instrument List'!A:A,0))-0)),"")</f>
        <v/>
      </c>
      <c r="AY471" s="179" t="str">
        <f ca="1">IF(ISNUMBER($A471),INDIRECT(CONCATENATE("'Instrument List'!D",(MATCH(E471,'Instrument List'!A:A,0))-0)),"")</f>
        <v/>
      </c>
      <c r="AZ471" s="179" t="str">
        <f ca="1">IF(ISNUMBER($A471),INDIRECT(CONCATENATE("'Instrument List'!C",(MATCH(E471,'Instrument List'!A:A,0))-0)),"")</f>
        <v/>
      </c>
      <c r="BA471" s="180" t="str">
        <f ca="1">IF(ISNUMBER(A471),INDIRECT(CONCATENATE("'Instrument List'!E",(MATCH(E471,'Instrument List'!A:A,0))-0)),"")</f>
        <v/>
      </c>
      <c r="BB471" s="181" t="str">
        <f t="shared" si="208"/>
        <v/>
      </c>
      <c r="BC471" s="181" t="str">
        <f t="shared" si="209"/>
        <v/>
      </c>
      <c r="BD471" s="181" t="str">
        <f ca="1">IF(ISNUMBER(A471),INDIRECT(CONCATENATE("'Instrument List'!F",(MATCH(E471,'Instrument List'!A:A,0))-0)),"")</f>
        <v/>
      </c>
    </row>
    <row r="472" spans="1:56">
      <c r="A472" s="223" t="str">
        <f t="shared" si="189"/>
        <v/>
      </c>
      <c r="B472" s="224"/>
      <c r="C472" s="225"/>
      <c r="D472" s="182"/>
      <c r="E472" s="182"/>
      <c r="F472" s="182"/>
      <c r="G472" s="203"/>
      <c r="H472" s="218"/>
      <c r="I472" s="213"/>
      <c r="J472" s="207"/>
      <c r="K472" s="213"/>
      <c r="L472" s="207"/>
      <c r="M472" s="213"/>
      <c r="N472" s="207"/>
      <c r="O472" s="183" t="str">
        <f t="shared" si="190"/>
        <v/>
      </c>
      <c r="P472" s="184"/>
      <c r="Q472" s="184"/>
      <c r="R472" s="275"/>
      <c r="S472" s="185" t="str">
        <f t="shared" si="191"/>
        <v/>
      </c>
      <c r="T472" s="185" t="str">
        <f t="shared" si="192"/>
        <v/>
      </c>
      <c r="U472" s="275"/>
      <c r="V472" s="275"/>
      <c r="W472" s="276" t="str">
        <f t="shared" si="193"/>
        <v/>
      </c>
      <c r="X472" s="276" t="str">
        <f t="shared" si="194"/>
        <v/>
      </c>
      <c r="Y472" s="276" t="str">
        <f t="shared" si="195"/>
        <v/>
      </c>
      <c r="Z472" s="275"/>
      <c r="AA472" s="184"/>
      <c r="AB472" s="184"/>
      <c r="AC472" s="185" t="str">
        <f t="shared" si="196"/>
        <v/>
      </c>
      <c r="AD472" s="185" t="str">
        <f t="shared" si="197"/>
        <v/>
      </c>
      <c r="AE472" s="186"/>
      <c r="AF472" s="187" t="str">
        <f t="shared" si="198"/>
        <v/>
      </c>
      <c r="AG472" s="182"/>
      <c r="AH472" s="184"/>
      <c r="AI472" s="184"/>
      <c r="AJ472" s="182"/>
      <c r="AK472" s="188" t="str">
        <f t="shared" si="199"/>
        <v/>
      </c>
      <c r="AL472" s="188" t="str">
        <f t="shared" si="200"/>
        <v/>
      </c>
      <c r="AM472" s="188" t="str">
        <f t="shared" si="201"/>
        <v/>
      </c>
      <c r="AN472" s="359" t="str">
        <f>IF(Overview!$K$17='Internal Calcs'!$P$22,IF(AK472="","",AK472),IF(Overview!$K$17='Internal Calcs'!$P$23,IF(AK472="","",AK472),IF(ISNUMBER(A472),(IF(F472="Short",G472-H472,H472-G472)*AZ472-AX472),"")))</f>
        <v/>
      </c>
      <c r="AO472" s="401" t="str">
        <f>IF(Overview!$K$17='Internal Calcs'!$P$22,IF(AL472="","",AL472),IF(Overview!$K$17='Internal Calcs'!$P$23,IF(AL472="","",AL472),IF(ISNUMBER(A472),IF(AL472="",(IF(F472="Short",G472-H472,H472-G472)*AZ472-AX472),(IF(F472="Short",G472-J472,J472-G472)*AZ472-AX472)),"")))</f>
        <v/>
      </c>
      <c r="AP472" s="359" t="str">
        <f>IF(Overview!$K$17='Internal Calcs'!$P$22,"",IF(Overview!$K$17='Internal Calcs'!$P$23,IF(AM472="","",AM472),IF(ISNUMBER(A472),IF(AM472="",(IF(F472="Short",G472-H472,H472-G472)*AZ472-AX472),(IF(F472="Short",G472-L472,L472-G472)*AZ472-AX472)),"")))</f>
        <v/>
      </c>
      <c r="AQ472" s="188" t="str">
        <f t="shared" si="202"/>
        <v/>
      </c>
      <c r="AR472" s="188" t="str">
        <f t="shared" si="203"/>
        <v/>
      </c>
      <c r="AS472" s="188" t="str">
        <f t="shared" si="204"/>
        <v/>
      </c>
      <c r="AT472" s="188" t="str">
        <f>IF(ISNUMBER(A472),MAX($AS$2:AS472)-AS472,"")</f>
        <v/>
      </c>
      <c r="AU472" s="189" t="str">
        <f t="shared" si="205"/>
        <v/>
      </c>
      <c r="AV472" s="190" t="str">
        <f t="shared" si="206"/>
        <v/>
      </c>
      <c r="AW472" s="190" t="str">
        <f t="shared" si="207"/>
        <v/>
      </c>
      <c r="AX472" s="191" t="str">
        <f ca="1">IF(ISNUMBER($A472),INDIRECT(CONCATENATE("'Instrument List'!B",(MATCH(E472,'Instrument List'!A:A,0))-0)),"")</f>
        <v/>
      </c>
      <c r="AY472" s="191" t="str">
        <f ca="1">IF(ISNUMBER($A472),INDIRECT(CONCATENATE("'Instrument List'!D",(MATCH(E472,'Instrument List'!A:A,0))-0)),"")</f>
        <v/>
      </c>
      <c r="AZ472" s="191" t="str">
        <f ca="1">IF(ISNUMBER($A472),INDIRECT(CONCATENATE("'Instrument List'!C",(MATCH(E472,'Instrument List'!A:A,0))-0)),"")</f>
        <v/>
      </c>
      <c r="BA472" s="192" t="str">
        <f ca="1">IF(ISNUMBER(A472),INDIRECT(CONCATENATE("'Instrument List'!E",(MATCH(E472,'Instrument List'!A:A,0))-0)),"")</f>
        <v/>
      </c>
      <c r="BB472" s="193" t="str">
        <f t="shared" si="208"/>
        <v/>
      </c>
      <c r="BC472" s="193" t="str">
        <f t="shared" si="209"/>
        <v/>
      </c>
      <c r="BD472" s="193" t="str">
        <f ca="1">IF(ISNUMBER(A472),INDIRECT(CONCATENATE("'Instrument List'!F",(MATCH(E472,'Instrument List'!A:A,0))-0)),"")</f>
        <v/>
      </c>
    </row>
    <row r="473" spans="1:56">
      <c r="A473" s="220" t="str">
        <f t="shared" si="189"/>
        <v/>
      </c>
      <c r="B473" s="221"/>
      <c r="C473" s="222"/>
      <c r="D473" s="169"/>
      <c r="E473" s="169"/>
      <c r="F473" s="169"/>
      <c r="G473" s="202"/>
      <c r="H473" s="217"/>
      <c r="I473" s="212"/>
      <c r="J473" s="206"/>
      <c r="K473" s="212"/>
      <c r="L473" s="206"/>
      <c r="M473" s="212"/>
      <c r="N473" s="206"/>
      <c r="O473" s="170" t="str">
        <f t="shared" si="190"/>
        <v/>
      </c>
      <c r="P473" s="171"/>
      <c r="Q473" s="171"/>
      <c r="R473" s="171"/>
      <c r="S473" s="172" t="str">
        <f t="shared" si="191"/>
        <v/>
      </c>
      <c r="T473" s="172" t="str">
        <f t="shared" si="192"/>
        <v/>
      </c>
      <c r="U473" s="171"/>
      <c r="V473" s="171"/>
      <c r="W473" s="173" t="str">
        <f t="shared" si="193"/>
        <v/>
      </c>
      <c r="X473" s="173" t="str">
        <f t="shared" si="194"/>
        <v/>
      </c>
      <c r="Y473" s="173" t="str">
        <f t="shared" si="195"/>
        <v/>
      </c>
      <c r="Z473" s="171"/>
      <c r="AA473" s="171"/>
      <c r="AB473" s="171"/>
      <c r="AC473" s="172" t="str">
        <f t="shared" si="196"/>
        <v/>
      </c>
      <c r="AD473" s="172" t="str">
        <f t="shared" si="197"/>
        <v/>
      </c>
      <c r="AE473" s="174"/>
      <c r="AF473" s="175" t="str">
        <f t="shared" si="198"/>
        <v/>
      </c>
      <c r="AG473" s="169"/>
      <c r="AH473" s="171"/>
      <c r="AI473" s="171"/>
      <c r="AJ473" s="169"/>
      <c r="AK473" s="176" t="str">
        <f t="shared" si="199"/>
        <v/>
      </c>
      <c r="AL473" s="176" t="str">
        <f t="shared" si="200"/>
        <v/>
      </c>
      <c r="AM473" s="176" t="str">
        <f t="shared" si="201"/>
        <v/>
      </c>
      <c r="AN473" s="359" t="str">
        <f>IF(Overview!$K$17='Internal Calcs'!$P$22,IF(AK473="","",AK473),IF(Overview!$K$17='Internal Calcs'!$P$23,IF(AK473="","",AK473),IF(ISNUMBER(A473),(IF(F473="Short",G473-H473,H473-G473)*AZ473-AX473),"")))</f>
        <v/>
      </c>
      <c r="AO473" s="401" t="str">
        <f>IF(Overview!$K$17='Internal Calcs'!$P$22,IF(AL473="","",AL473),IF(Overview!$K$17='Internal Calcs'!$P$23,IF(AL473="","",AL473),IF(ISNUMBER(A473),IF(AL473="",(IF(F473="Short",G473-H473,H473-G473)*AZ473-AX473),(IF(F473="Short",G473-J473,J473-G473)*AZ473-AX473)),"")))</f>
        <v/>
      </c>
      <c r="AP473" s="359" t="str">
        <f>IF(Overview!$K$17='Internal Calcs'!$P$22,"",IF(Overview!$K$17='Internal Calcs'!$P$23,IF(AM473="","",AM473),IF(ISNUMBER(A473),IF(AM473="",(IF(F473="Short",G473-H473,H473-G473)*AZ473-AX473),(IF(F473="Short",G473-L473,L473-G473)*AZ473-AX473)),"")))</f>
        <v/>
      </c>
      <c r="AQ473" s="176" t="str">
        <f t="shared" si="202"/>
        <v/>
      </c>
      <c r="AR473" s="176" t="str">
        <f t="shared" si="203"/>
        <v/>
      </c>
      <c r="AS473" s="176" t="str">
        <f t="shared" si="204"/>
        <v/>
      </c>
      <c r="AT473" s="176" t="str">
        <f>IF(ISNUMBER(A473),MAX($AS$2:AS473)-AS473,"")</f>
        <v/>
      </c>
      <c r="AU473" s="177" t="str">
        <f t="shared" si="205"/>
        <v/>
      </c>
      <c r="AV473" s="178" t="str">
        <f t="shared" si="206"/>
        <v/>
      </c>
      <c r="AW473" s="178" t="str">
        <f t="shared" si="207"/>
        <v/>
      </c>
      <c r="AX473" s="179" t="str">
        <f ca="1">IF(ISNUMBER($A473),INDIRECT(CONCATENATE("'Instrument List'!B",(MATCH(E473,'Instrument List'!A:A,0))-0)),"")</f>
        <v/>
      </c>
      <c r="AY473" s="179" t="str">
        <f ca="1">IF(ISNUMBER($A473),INDIRECT(CONCATENATE("'Instrument List'!D",(MATCH(E473,'Instrument List'!A:A,0))-0)),"")</f>
        <v/>
      </c>
      <c r="AZ473" s="179" t="str">
        <f ca="1">IF(ISNUMBER($A473),INDIRECT(CONCATENATE("'Instrument List'!C",(MATCH(E473,'Instrument List'!A:A,0))-0)),"")</f>
        <v/>
      </c>
      <c r="BA473" s="180" t="str">
        <f ca="1">IF(ISNUMBER(A473),INDIRECT(CONCATENATE("'Instrument List'!E",(MATCH(E473,'Instrument List'!A:A,0))-0)),"")</f>
        <v/>
      </c>
      <c r="BB473" s="181" t="str">
        <f t="shared" si="208"/>
        <v/>
      </c>
      <c r="BC473" s="181" t="str">
        <f t="shared" si="209"/>
        <v/>
      </c>
      <c r="BD473" s="181" t="str">
        <f ca="1">IF(ISNUMBER(A473),INDIRECT(CONCATENATE("'Instrument List'!F",(MATCH(E473,'Instrument List'!A:A,0))-0)),"")</f>
        <v/>
      </c>
    </row>
    <row r="474" spans="1:56">
      <c r="A474" s="223" t="str">
        <f t="shared" si="189"/>
        <v/>
      </c>
      <c r="B474" s="224"/>
      <c r="C474" s="225"/>
      <c r="D474" s="182"/>
      <c r="E474" s="182"/>
      <c r="F474" s="182"/>
      <c r="G474" s="203"/>
      <c r="H474" s="218"/>
      <c r="I474" s="213"/>
      <c r="J474" s="207"/>
      <c r="K474" s="213"/>
      <c r="L474" s="207"/>
      <c r="M474" s="213"/>
      <c r="N474" s="207"/>
      <c r="O474" s="183" t="str">
        <f t="shared" si="190"/>
        <v/>
      </c>
      <c r="P474" s="184"/>
      <c r="Q474" s="184"/>
      <c r="R474" s="275"/>
      <c r="S474" s="185" t="str">
        <f t="shared" si="191"/>
        <v/>
      </c>
      <c r="T474" s="185" t="str">
        <f t="shared" si="192"/>
        <v/>
      </c>
      <c r="U474" s="275"/>
      <c r="V474" s="275"/>
      <c r="W474" s="276" t="str">
        <f t="shared" si="193"/>
        <v/>
      </c>
      <c r="X474" s="276" t="str">
        <f t="shared" si="194"/>
        <v/>
      </c>
      <c r="Y474" s="276" t="str">
        <f t="shared" si="195"/>
        <v/>
      </c>
      <c r="Z474" s="275"/>
      <c r="AA474" s="184"/>
      <c r="AB474" s="184"/>
      <c r="AC474" s="185" t="str">
        <f t="shared" si="196"/>
        <v/>
      </c>
      <c r="AD474" s="185" t="str">
        <f t="shared" si="197"/>
        <v/>
      </c>
      <c r="AE474" s="186"/>
      <c r="AF474" s="187" t="str">
        <f t="shared" si="198"/>
        <v/>
      </c>
      <c r="AG474" s="182"/>
      <c r="AH474" s="184"/>
      <c r="AI474" s="184"/>
      <c r="AJ474" s="182"/>
      <c r="AK474" s="188" t="str">
        <f t="shared" si="199"/>
        <v/>
      </c>
      <c r="AL474" s="188" t="str">
        <f t="shared" si="200"/>
        <v/>
      </c>
      <c r="AM474" s="188" t="str">
        <f t="shared" si="201"/>
        <v/>
      </c>
      <c r="AN474" s="359" t="str">
        <f>IF(Overview!$K$17='Internal Calcs'!$P$22,IF(AK474="","",AK474),IF(Overview!$K$17='Internal Calcs'!$P$23,IF(AK474="","",AK474),IF(ISNUMBER(A474),(IF(F474="Short",G474-H474,H474-G474)*AZ474-AX474),"")))</f>
        <v/>
      </c>
      <c r="AO474" s="401" t="str">
        <f>IF(Overview!$K$17='Internal Calcs'!$P$22,IF(AL474="","",AL474),IF(Overview!$K$17='Internal Calcs'!$P$23,IF(AL474="","",AL474),IF(ISNUMBER(A474),IF(AL474="",(IF(F474="Short",G474-H474,H474-G474)*AZ474-AX474),(IF(F474="Short",G474-J474,J474-G474)*AZ474-AX474)),"")))</f>
        <v/>
      </c>
      <c r="AP474" s="359" t="str">
        <f>IF(Overview!$K$17='Internal Calcs'!$P$22,"",IF(Overview!$K$17='Internal Calcs'!$P$23,IF(AM474="","",AM474),IF(ISNUMBER(A474),IF(AM474="",(IF(F474="Short",G474-H474,H474-G474)*AZ474-AX474),(IF(F474="Short",G474-L474,L474-G474)*AZ474-AX474)),"")))</f>
        <v/>
      </c>
      <c r="AQ474" s="188" t="str">
        <f t="shared" si="202"/>
        <v/>
      </c>
      <c r="AR474" s="188" t="str">
        <f t="shared" si="203"/>
        <v/>
      </c>
      <c r="AS474" s="188" t="str">
        <f t="shared" si="204"/>
        <v/>
      </c>
      <c r="AT474" s="188" t="str">
        <f>IF(ISNUMBER(A474),MAX($AS$2:AS474)-AS474,"")</f>
        <v/>
      </c>
      <c r="AU474" s="189" t="str">
        <f t="shared" si="205"/>
        <v/>
      </c>
      <c r="AV474" s="190" t="str">
        <f t="shared" si="206"/>
        <v/>
      </c>
      <c r="AW474" s="190" t="str">
        <f t="shared" si="207"/>
        <v/>
      </c>
      <c r="AX474" s="191" t="str">
        <f ca="1">IF(ISNUMBER($A474),INDIRECT(CONCATENATE("'Instrument List'!B",(MATCH(E474,'Instrument List'!A:A,0))-0)),"")</f>
        <v/>
      </c>
      <c r="AY474" s="191" t="str">
        <f ca="1">IF(ISNUMBER($A474),INDIRECT(CONCATENATE("'Instrument List'!D",(MATCH(E474,'Instrument List'!A:A,0))-0)),"")</f>
        <v/>
      </c>
      <c r="AZ474" s="191" t="str">
        <f ca="1">IF(ISNUMBER($A474),INDIRECT(CONCATENATE("'Instrument List'!C",(MATCH(E474,'Instrument List'!A:A,0))-0)),"")</f>
        <v/>
      </c>
      <c r="BA474" s="192" t="str">
        <f ca="1">IF(ISNUMBER(A474),INDIRECT(CONCATENATE("'Instrument List'!E",(MATCH(E474,'Instrument List'!A:A,0))-0)),"")</f>
        <v/>
      </c>
      <c r="BB474" s="193" t="str">
        <f t="shared" si="208"/>
        <v/>
      </c>
      <c r="BC474" s="193" t="str">
        <f t="shared" si="209"/>
        <v/>
      </c>
      <c r="BD474" s="193" t="str">
        <f ca="1">IF(ISNUMBER(A474),INDIRECT(CONCATENATE("'Instrument List'!F",(MATCH(E474,'Instrument List'!A:A,0))-0)),"")</f>
        <v/>
      </c>
    </row>
    <row r="475" spans="1:56">
      <c r="A475" s="220" t="str">
        <f t="shared" si="189"/>
        <v/>
      </c>
      <c r="B475" s="221"/>
      <c r="C475" s="222"/>
      <c r="D475" s="169"/>
      <c r="E475" s="169"/>
      <c r="F475" s="169"/>
      <c r="G475" s="202"/>
      <c r="H475" s="217"/>
      <c r="I475" s="212"/>
      <c r="J475" s="206"/>
      <c r="K475" s="212"/>
      <c r="L475" s="206"/>
      <c r="M475" s="212"/>
      <c r="N475" s="206"/>
      <c r="O475" s="170" t="str">
        <f t="shared" si="190"/>
        <v/>
      </c>
      <c r="P475" s="171"/>
      <c r="Q475" s="171"/>
      <c r="R475" s="171"/>
      <c r="S475" s="172" t="str">
        <f t="shared" si="191"/>
        <v/>
      </c>
      <c r="T475" s="172" t="str">
        <f t="shared" si="192"/>
        <v/>
      </c>
      <c r="U475" s="171"/>
      <c r="V475" s="171"/>
      <c r="W475" s="173" t="str">
        <f t="shared" si="193"/>
        <v/>
      </c>
      <c r="X475" s="173" t="str">
        <f t="shared" si="194"/>
        <v/>
      </c>
      <c r="Y475" s="173" t="str">
        <f t="shared" si="195"/>
        <v/>
      </c>
      <c r="Z475" s="171"/>
      <c r="AA475" s="171"/>
      <c r="AB475" s="171"/>
      <c r="AC475" s="172" t="str">
        <f t="shared" si="196"/>
        <v/>
      </c>
      <c r="AD475" s="172" t="str">
        <f t="shared" si="197"/>
        <v/>
      </c>
      <c r="AE475" s="174"/>
      <c r="AF475" s="175" t="str">
        <f t="shared" si="198"/>
        <v/>
      </c>
      <c r="AG475" s="169"/>
      <c r="AH475" s="171"/>
      <c r="AI475" s="171"/>
      <c r="AJ475" s="169"/>
      <c r="AK475" s="176" t="str">
        <f t="shared" si="199"/>
        <v/>
      </c>
      <c r="AL475" s="176" t="str">
        <f t="shared" si="200"/>
        <v/>
      </c>
      <c r="AM475" s="176" t="str">
        <f t="shared" si="201"/>
        <v/>
      </c>
      <c r="AN475" s="359" t="str">
        <f>IF(Overview!$K$17='Internal Calcs'!$P$22,IF(AK475="","",AK475),IF(Overview!$K$17='Internal Calcs'!$P$23,IF(AK475="","",AK475),IF(ISNUMBER(A475),(IF(F475="Short",G475-H475,H475-G475)*AZ475-AX475),"")))</f>
        <v/>
      </c>
      <c r="AO475" s="401" t="str">
        <f>IF(Overview!$K$17='Internal Calcs'!$P$22,IF(AL475="","",AL475),IF(Overview!$K$17='Internal Calcs'!$P$23,IF(AL475="","",AL475),IF(ISNUMBER(A475),IF(AL475="",(IF(F475="Short",G475-H475,H475-G475)*AZ475-AX475),(IF(F475="Short",G475-J475,J475-G475)*AZ475-AX475)),"")))</f>
        <v/>
      </c>
      <c r="AP475" s="359" t="str">
        <f>IF(Overview!$K$17='Internal Calcs'!$P$22,"",IF(Overview!$K$17='Internal Calcs'!$P$23,IF(AM475="","",AM475),IF(ISNUMBER(A475),IF(AM475="",(IF(F475="Short",G475-H475,H475-G475)*AZ475-AX475),(IF(F475="Short",G475-L475,L475-G475)*AZ475-AX475)),"")))</f>
        <v/>
      </c>
      <c r="AQ475" s="176" t="str">
        <f t="shared" si="202"/>
        <v/>
      </c>
      <c r="AR475" s="176" t="str">
        <f t="shared" si="203"/>
        <v/>
      </c>
      <c r="AS475" s="176" t="str">
        <f t="shared" si="204"/>
        <v/>
      </c>
      <c r="AT475" s="176" t="str">
        <f>IF(ISNUMBER(A475),MAX($AS$2:AS475)-AS475,"")</f>
        <v/>
      </c>
      <c r="AU475" s="177" t="str">
        <f t="shared" si="205"/>
        <v/>
      </c>
      <c r="AV475" s="178" t="str">
        <f t="shared" si="206"/>
        <v/>
      </c>
      <c r="AW475" s="178" t="str">
        <f t="shared" si="207"/>
        <v/>
      </c>
      <c r="AX475" s="179" t="str">
        <f ca="1">IF(ISNUMBER($A475),INDIRECT(CONCATENATE("'Instrument List'!B",(MATCH(E475,'Instrument List'!A:A,0))-0)),"")</f>
        <v/>
      </c>
      <c r="AY475" s="179" t="str">
        <f ca="1">IF(ISNUMBER($A475),INDIRECT(CONCATENATE("'Instrument List'!D",(MATCH(E475,'Instrument List'!A:A,0))-0)),"")</f>
        <v/>
      </c>
      <c r="AZ475" s="179" t="str">
        <f ca="1">IF(ISNUMBER($A475),INDIRECT(CONCATENATE("'Instrument List'!C",(MATCH(E475,'Instrument List'!A:A,0))-0)),"")</f>
        <v/>
      </c>
      <c r="BA475" s="180" t="str">
        <f ca="1">IF(ISNUMBER(A475),INDIRECT(CONCATENATE("'Instrument List'!E",(MATCH(E475,'Instrument List'!A:A,0))-0)),"")</f>
        <v/>
      </c>
      <c r="BB475" s="181" t="str">
        <f t="shared" si="208"/>
        <v/>
      </c>
      <c r="BC475" s="181" t="str">
        <f t="shared" si="209"/>
        <v/>
      </c>
      <c r="BD475" s="181" t="str">
        <f ca="1">IF(ISNUMBER(A475),INDIRECT(CONCATENATE("'Instrument List'!F",(MATCH(E475,'Instrument List'!A:A,0))-0)),"")</f>
        <v/>
      </c>
    </row>
    <row r="476" spans="1:56">
      <c r="A476" s="223" t="str">
        <f t="shared" si="189"/>
        <v/>
      </c>
      <c r="B476" s="224"/>
      <c r="C476" s="225"/>
      <c r="D476" s="182"/>
      <c r="E476" s="182"/>
      <c r="F476" s="182"/>
      <c r="G476" s="203"/>
      <c r="H476" s="218"/>
      <c r="I476" s="213"/>
      <c r="J476" s="207"/>
      <c r="K476" s="213"/>
      <c r="L476" s="207"/>
      <c r="M476" s="213"/>
      <c r="N476" s="207"/>
      <c r="O476" s="183" t="str">
        <f t="shared" si="190"/>
        <v/>
      </c>
      <c r="P476" s="184"/>
      <c r="Q476" s="184"/>
      <c r="R476" s="275"/>
      <c r="S476" s="185" t="str">
        <f t="shared" si="191"/>
        <v/>
      </c>
      <c r="T476" s="185" t="str">
        <f t="shared" si="192"/>
        <v/>
      </c>
      <c r="U476" s="275"/>
      <c r="V476" s="275"/>
      <c r="W476" s="276" t="str">
        <f t="shared" si="193"/>
        <v/>
      </c>
      <c r="X476" s="276" t="str">
        <f t="shared" si="194"/>
        <v/>
      </c>
      <c r="Y476" s="276" t="str">
        <f t="shared" si="195"/>
        <v/>
      </c>
      <c r="Z476" s="275"/>
      <c r="AA476" s="184"/>
      <c r="AB476" s="184"/>
      <c r="AC476" s="185" t="str">
        <f t="shared" si="196"/>
        <v/>
      </c>
      <c r="AD476" s="185" t="str">
        <f t="shared" si="197"/>
        <v/>
      </c>
      <c r="AE476" s="186"/>
      <c r="AF476" s="187" t="str">
        <f t="shared" si="198"/>
        <v/>
      </c>
      <c r="AG476" s="182"/>
      <c r="AH476" s="184"/>
      <c r="AI476" s="184"/>
      <c r="AJ476" s="182"/>
      <c r="AK476" s="188" t="str">
        <f t="shared" si="199"/>
        <v/>
      </c>
      <c r="AL476" s="188" t="str">
        <f t="shared" si="200"/>
        <v/>
      </c>
      <c r="AM476" s="188" t="str">
        <f t="shared" si="201"/>
        <v/>
      </c>
      <c r="AN476" s="359" t="str">
        <f>IF(Overview!$K$17='Internal Calcs'!$P$22,IF(AK476="","",AK476),IF(Overview!$K$17='Internal Calcs'!$P$23,IF(AK476="","",AK476),IF(ISNUMBER(A476),(IF(F476="Short",G476-H476,H476-G476)*AZ476-AX476),"")))</f>
        <v/>
      </c>
      <c r="AO476" s="401" t="str">
        <f>IF(Overview!$K$17='Internal Calcs'!$P$22,IF(AL476="","",AL476),IF(Overview!$K$17='Internal Calcs'!$P$23,IF(AL476="","",AL476),IF(ISNUMBER(A476),IF(AL476="",(IF(F476="Short",G476-H476,H476-G476)*AZ476-AX476),(IF(F476="Short",G476-J476,J476-G476)*AZ476-AX476)),"")))</f>
        <v/>
      </c>
      <c r="AP476" s="359" t="str">
        <f>IF(Overview!$K$17='Internal Calcs'!$P$22,"",IF(Overview!$K$17='Internal Calcs'!$P$23,IF(AM476="","",AM476),IF(ISNUMBER(A476),IF(AM476="",(IF(F476="Short",G476-H476,H476-G476)*AZ476-AX476),(IF(F476="Short",G476-L476,L476-G476)*AZ476-AX476)),"")))</f>
        <v/>
      </c>
      <c r="AQ476" s="188" t="str">
        <f t="shared" si="202"/>
        <v/>
      </c>
      <c r="AR476" s="188" t="str">
        <f t="shared" si="203"/>
        <v/>
      </c>
      <c r="AS476" s="188" t="str">
        <f t="shared" si="204"/>
        <v/>
      </c>
      <c r="AT476" s="188" t="str">
        <f>IF(ISNUMBER(A476),MAX($AS$2:AS476)-AS476,"")</f>
        <v/>
      </c>
      <c r="AU476" s="189" t="str">
        <f t="shared" si="205"/>
        <v/>
      </c>
      <c r="AV476" s="190" t="str">
        <f t="shared" si="206"/>
        <v/>
      </c>
      <c r="AW476" s="190" t="str">
        <f t="shared" si="207"/>
        <v/>
      </c>
      <c r="AX476" s="191" t="str">
        <f ca="1">IF(ISNUMBER($A476),INDIRECT(CONCATENATE("'Instrument List'!B",(MATCH(E476,'Instrument List'!A:A,0))-0)),"")</f>
        <v/>
      </c>
      <c r="AY476" s="191" t="str">
        <f ca="1">IF(ISNUMBER($A476),INDIRECT(CONCATENATE("'Instrument List'!D",(MATCH(E476,'Instrument List'!A:A,0))-0)),"")</f>
        <v/>
      </c>
      <c r="AZ476" s="191" t="str">
        <f ca="1">IF(ISNUMBER($A476),INDIRECT(CONCATENATE("'Instrument List'!C",(MATCH(E476,'Instrument List'!A:A,0))-0)),"")</f>
        <v/>
      </c>
      <c r="BA476" s="192" t="str">
        <f ca="1">IF(ISNUMBER(A476),INDIRECT(CONCATENATE("'Instrument List'!E",(MATCH(E476,'Instrument List'!A:A,0))-0)),"")</f>
        <v/>
      </c>
      <c r="BB476" s="193" t="str">
        <f t="shared" si="208"/>
        <v/>
      </c>
      <c r="BC476" s="193" t="str">
        <f t="shared" si="209"/>
        <v/>
      </c>
      <c r="BD476" s="193" t="str">
        <f ca="1">IF(ISNUMBER(A476),INDIRECT(CONCATENATE("'Instrument List'!F",(MATCH(E476,'Instrument List'!A:A,0))-0)),"")</f>
        <v/>
      </c>
    </row>
    <row r="477" spans="1:56">
      <c r="A477" s="220" t="str">
        <f t="shared" si="189"/>
        <v/>
      </c>
      <c r="B477" s="221"/>
      <c r="C477" s="222"/>
      <c r="D477" s="169"/>
      <c r="E477" s="169"/>
      <c r="F477" s="169"/>
      <c r="G477" s="202"/>
      <c r="H477" s="217"/>
      <c r="I477" s="212"/>
      <c r="J477" s="206"/>
      <c r="K477" s="212"/>
      <c r="L477" s="206"/>
      <c r="M477" s="212"/>
      <c r="N477" s="206"/>
      <c r="O477" s="170" t="str">
        <f t="shared" si="190"/>
        <v/>
      </c>
      <c r="P477" s="171"/>
      <c r="Q477" s="171"/>
      <c r="R477" s="171"/>
      <c r="S477" s="172" t="str">
        <f t="shared" si="191"/>
        <v/>
      </c>
      <c r="T477" s="172" t="str">
        <f t="shared" si="192"/>
        <v/>
      </c>
      <c r="U477" s="171"/>
      <c r="V477" s="171"/>
      <c r="W477" s="173" t="str">
        <f t="shared" si="193"/>
        <v/>
      </c>
      <c r="X477" s="173" t="str">
        <f t="shared" si="194"/>
        <v/>
      </c>
      <c r="Y477" s="173" t="str">
        <f t="shared" si="195"/>
        <v/>
      </c>
      <c r="Z477" s="171"/>
      <c r="AA477" s="171"/>
      <c r="AB477" s="171"/>
      <c r="AC477" s="172" t="str">
        <f t="shared" si="196"/>
        <v/>
      </c>
      <c r="AD477" s="172" t="str">
        <f t="shared" si="197"/>
        <v/>
      </c>
      <c r="AE477" s="174"/>
      <c r="AF477" s="175" t="str">
        <f t="shared" si="198"/>
        <v/>
      </c>
      <c r="AG477" s="169"/>
      <c r="AH477" s="171"/>
      <c r="AI477" s="171"/>
      <c r="AJ477" s="169"/>
      <c r="AK477" s="176" t="str">
        <f t="shared" si="199"/>
        <v/>
      </c>
      <c r="AL477" s="176" t="str">
        <f t="shared" si="200"/>
        <v/>
      </c>
      <c r="AM477" s="176" t="str">
        <f t="shared" si="201"/>
        <v/>
      </c>
      <c r="AN477" s="359" t="str">
        <f>IF(Overview!$K$17='Internal Calcs'!$P$22,IF(AK477="","",AK477),IF(Overview!$K$17='Internal Calcs'!$P$23,IF(AK477="","",AK477),IF(ISNUMBER(A477),(IF(F477="Short",G477-H477,H477-G477)*AZ477-AX477),"")))</f>
        <v/>
      </c>
      <c r="AO477" s="401" t="str">
        <f>IF(Overview!$K$17='Internal Calcs'!$P$22,IF(AL477="","",AL477),IF(Overview!$K$17='Internal Calcs'!$P$23,IF(AL477="","",AL477),IF(ISNUMBER(A477),IF(AL477="",(IF(F477="Short",G477-H477,H477-G477)*AZ477-AX477),(IF(F477="Short",G477-J477,J477-G477)*AZ477-AX477)),"")))</f>
        <v/>
      </c>
      <c r="AP477" s="359" t="str">
        <f>IF(Overview!$K$17='Internal Calcs'!$P$22,"",IF(Overview!$K$17='Internal Calcs'!$P$23,IF(AM477="","",AM477),IF(ISNUMBER(A477),IF(AM477="",(IF(F477="Short",G477-H477,H477-G477)*AZ477-AX477),(IF(F477="Short",G477-L477,L477-G477)*AZ477-AX477)),"")))</f>
        <v/>
      </c>
      <c r="AQ477" s="176" t="str">
        <f t="shared" si="202"/>
        <v/>
      </c>
      <c r="AR477" s="176" t="str">
        <f t="shared" si="203"/>
        <v/>
      </c>
      <c r="AS477" s="176" t="str">
        <f t="shared" si="204"/>
        <v/>
      </c>
      <c r="AT477" s="176" t="str">
        <f>IF(ISNUMBER(A477),MAX($AS$2:AS477)-AS477,"")</f>
        <v/>
      </c>
      <c r="AU477" s="177" t="str">
        <f t="shared" si="205"/>
        <v/>
      </c>
      <c r="AV477" s="178" t="str">
        <f t="shared" si="206"/>
        <v/>
      </c>
      <c r="AW477" s="178" t="str">
        <f t="shared" si="207"/>
        <v/>
      </c>
      <c r="AX477" s="179" t="str">
        <f ca="1">IF(ISNUMBER($A477),INDIRECT(CONCATENATE("'Instrument List'!B",(MATCH(E477,'Instrument List'!A:A,0))-0)),"")</f>
        <v/>
      </c>
      <c r="AY477" s="179" t="str">
        <f ca="1">IF(ISNUMBER($A477),INDIRECT(CONCATENATE("'Instrument List'!D",(MATCH(E477,'Instrument List'!A:A,0))-0)),"")</f>
        <v/>
      </c>
      <c r="AZ477" s="179" t="str">
        <f ca="1">IF(ISNUMBER($A477),INDIRECT(CONCATENATE("'Instrument List'!C",(MATCH(E477,'Instrument List'!A:A,0))-0)),"")</f>
        <v/>
      </c>
      <c r="BA477" s="180" t="str">
        <f ca="1">IF(ISNUMBER(A477),INDIRECT(CONCATENATE("'Instrument List'!E",(MATCH(E477,'Instrument List'!A:A,0))-0)),"")</f>
        <v/>
      </c>
      <c r="BB477" s="181" t="str">
        <f t="shared" si="208"/>
        <v/>
      </c>
      <c r="BC477" s="181" t="str">
        <f t="shared" si="209"/>
        <v/>
      </c>
      <c r="BD477" s="181" t="str">
        <f ca="1">IF(ISNUMBER(A477),INDIRECT(CONCATENATE("'Instrument List'!F",(MATCH(E477,'Instrument List'!A:A,0))-0)),"")</f>
        <v/>
      </c>
    </row>
    <row r="478" spans="1:56">
      <c r="A478" s="223" t="str">
        <f t="shared" si="189"/>
        <v/>
      </c>
      <c r="B478" s="224"/>
      <c r="C478" s="225"/>
      <c r="D478" s="182"/>
      <c r="E478" s="182"/>
      <c r="F478" s="182"/>
      <c r="G478" s="203"/>
      <c r="H478" s="218"/>
      <c r="I478" s="213"/>
      <c r="J478" s="207"/>
      <c r="K478" s="213"/>
      <c r="L478" s="207"/>
      <c r="M478" s="213"/>
      <c r="N478" s="207"/>
      <c r="O478" s="183" t="str">
        <f t="shared" si="190"/>
        <v/>
      </c>
      <c r="P478" s="184"/>
      <c r="Q478" s="184"/>
      <c r="R478" s="275"/>
      <c r="S478" s="185" t="str">
        <f t="shared" si="191"/>
        <v/>
      </c>
      <c r="T478" s="185" t="str">
        <f t="shared" si="192"/>
        <v/>
      </c>
      <c r="U478" s="275"/>
      <c r="V478" s="275"/>
      <c r="W478" s="276" t="str">
        <f t="shared" si="193"/>
        <v/>
      </c>
      <c r="X478" s="276" t="str">
        <f t="shared" si="194"/>
        <v/>
      </c>
      <c r="Y478" s="276" t="str">
        <f t="shared" si="195"/>
        <v/>
      </c>
      <c r="Z478" s="275"/>
      <c r="AA478" s="184"/>
      <c r="AB478" s="184"/>
      <c r="AC478" s="185" t="str">
        <f t="shared" si="196"/>
        <v/>
      </c>
      <c r="AD478" s="185" t="str">
        <f t="shared" si="197"/>
        <v/>
      </c>
      <c r="AE478" s="186"/>
      <c r="AF478" s="187" t="str">
        <f t="shared" si="198"/>
        <v/>
      </c>
      <c r="AG478" s="182"/>
      <c r="AH478" s="184"/>
      <c r="AI478" s="184"/>
      <c r="AJ478" s="182"/>
      <c r="AK478" s="188" t="str">
        <f t="shared" si="199"/>
        <v/>
      </c>
      <c r="AL478" s="188" t="str">
        <f t="shared" si="200"/>
        <v/>
      </c>
      <c r="AM478" s="188" t="str">
        <f t="shared" si="201"/>
        <v/>
      </c>
      <c r="AN478" s="359" t="str">
        <f>IF(Overview!$K$17='Internal Calcs'!$P$22,IF(AK478="","",AK478),IF(Overview!$K$17='Internal Calcs'!$P$23,IF(AK478="","",AK478),IF(ISNUMBER(A478),(IF(F478="Short",G478-H478,H478-G478)*AZ478-AX478),"")))</f>
        <v/>
      </c>
      <c r="AO478" s="401" t="str">
        <f>IF(Overview!$K$17='Internal Calcs'!$P$22,IF(AL478="","",AL478),IF(Overview!$K$17='Internal Calcs'!$P$23,IF(AL478="","",AL478),IF(ISNUMBER(A478),IF(AL478="",(IF(F478="Short",G478-H478,H478-G478)*AZ478-AX478),(IF(F478="Short",G478-J478,J478-G478)*AZ478-AX478)),"")))</f>
        <v/>
      </c>
      <c r="AP478" s="359" t="str">
        <f>IF(Overview!$K$17='Internal Calcs'!$P$22,"",IF(Overview!$K$17='Internal Calcs'!$P$23,IF(AM478="","",AM478),IF(ISNUMBER(A478),IF(AM478="",(IF(F478="Short",G478-H478,H478-G478)*AZ478-AX478),(IF(F478="Short",G478-L478,L478-G478)*AZ478-AX478)),"")))</f>
        <v/>
      </c>
      <c r="AQ478" s="188" t="str">
        <f t="shared" si="202"/>
        <v/>
      </c>
      <c r="AR478" s="188" t="str">
        <f t="shared" si="203"/>
        <v/>
      </c>
      <c r="AS478" s="188" t="str">
        <f t="shared" si="204"/>
        <v/>
      </c>
      <c r="AT478" s="188" t="str">
        <f>IF(ISNUMBER(A478),MAX($AS$2:AS478)-AS478,"")</f>
        <v/>
      </c>
      <c r="AU478" s="189" t="str">
        <f t="shared" si="205"/>
        <v/>
      </c>
      <c r="AV478" s="190" t="str">
        <f t="shared" si="206"/>
        <v/>
      </c>
      <c r="AW478" s="190" t="str">
        <f t="shared" si="207"/>
        <v/>
      </c>
      <c r="AX478" s="191" t="str">
        <f ca="1">IF(ISNUMBER($A478),INDIRECT(CONCATENATE("'Instrument List'!B",(MATCH(E478,'Instrument List'!A:A,0))-0)),"")</f>
        <v/>
      </c>
      <c r="AY478" s="191" t="str">
        <f ca="1">IF(ISNUMBER($A478),INDIRECT(CONCATENATE("'Instrument List'!D",(MATCH(E478,'Instrument List'!A:A,0))-0)),"")</f>
        <v/>
      </c>
      <c r="AZ478" s="191" t="str">
        <f ca="1">IF(ISNUMBER($A478),INDIRECT(CONCATENATE("'Instrument List'!C",(MATCH(E478,'Instrument List'!A:A,0))-0)),"")</f>
        <v/>
      </c>
      <c r="BA478" s="192" t="str">
        <f ca="1">IF(ISNUMBER(A478),INDIRECT(CONCATENATE("'Instrument List'!E",(MATCH(E478,'Instrument List'!A:A,0))-0)),"")</f>
        <v/>
      </c>
      <c r="BB478" s="193" t="str">
        <f t="shared" si="208"/>
        <v/>
      </c>
      <c r="BC478" s="193" t="str">
        <f t="shared" si="209"/>
        <v/>
      </c>
      <c r="BD478" s="193" t="str">
        <f ca="1">IF(ISNUMBER(A478),INDIRECT(CONCATENATE("'Instrument List'!F",(MATCH(E478,'Instrument List'!A:A,0))-0)),"")</f>
        <v/>
      </c>
    </row>
    <row r="479" spans="1:56">
      <c r="A479" s="220" t="str">
        <f t="shared" si="189"/>
        <v/>
      </c>
      <c r="B479" s="221"/>
      <c r="C479" s="222"/>
      <c r="D479" s="169"/>
      <c r="E479" s="169"/>
      <c r="F479" s="169"/>
      <c r="G479" s="202"/>
      <c r="H479" s="217"/>
      <c r="I479" s="212"/>
      <c r="J479" s="206"/>
      <c r="K479" s="212"/>
      <c r="L479" s="206"/>
      <c r="M479" s="212"/>
      <c r="N479" s="206"/>
      <c r="O479" s="170" t="str">
        <f t="shared" si="190"/>
        <v/>
      </c>
      <c r="P479" s="171"/>
      <c r="Q479" s="171"/>
      <c r="R479" s="171"/>
      <c r="S479" s="172" t="str">
        <f t="shared" si="191"/>
        <v/>
      </c>
      <c r="T479" s="172" t="str">
        <f t="shared" si="192"/>
        <v/>
      </c>
      <c r="U479" s="171"/>
      <c r="V479" s="171"/>
      <c r="W479" s="173" t="str">
        <f t="shared" si="193"/>
        <v/>
      </c>
      <c r="X479" s="173" t="str">
        <f t="shared" si="194"/>
        <v/>
      </c>
      <c r="Y479" s="173" t="str">
        <f t="shared" si="195"/>
        <v/>
      </c>
      <c r="Z479" s="171"/>
      <c r="AA479" s="171"/>
      <c r="AB479" s="171"/>
      <c r="AC479" s="172" t="str">
        <f t="shared" si="196"/>
        <v/>
      </c>
      <c r="AD479" s="172" t="str">
        <f t="shared" si="197"/>
        <v/>
      </c>
      <c r="AE479" s="174"/>
      <c r="AF479" s="175" t="str">
        <f t="shared" si="198"/>
        <v/>
      </c>
      <c r="AG479" s="169"/>
      <c r="AH479" s="171"/>
      <c r="AI479" s="171"/>
      <c r="AJ479" s="169"/>
      <c r="AK479" s="176" t="str">
        <f t="shared" si="199"/>
        <v/>
      </c>
      <c r="AL479" s="176" t="str">
        <f t="shared" si="200"/>
        <v/>
      </c>
      <c r="AM479" s="176" t="str">
        <f t="shared" si="201"/>
        <v/>
      </c>
      <c r="AN479" s="359" t="str">
        <f>IF(Overview!$K$17='Internal Calcs'!$P$22,IF(AK479="","",AK479),IF(Overview!$K$17='Internal Calcs'!$P$23,IF(AK479="","",AK479),IF(ISNUMBER(A479),(IF(F479="Short",G479-H479,H479-G479)*AZ479-AX479),"")))</f>
        <v/>
      </c>
      <c r="AO479" s="401" t="str">
        <f>IF(Overview!$K$17='Internal Calcs'!$P$22,IF(AL479="","",AL479),IF(Overview!$K$17='Internal Calcs'!$P$23,IF(AL479="","",AL479),IF(ISNUMBER(A479),IF(AL479="",(IF(F479="Short",G479-H479,H479-G479)*AZ479-AX479),(IF(F479="Short",G479-J479,J479-G479)*AZ479-AX479)),"")))</f>
        <v/>
      </c>
      <c r="AP479" s="359" t="str">
        <f>IF(Overview!$K$17='Internal Calcs'!$P$22,"",IF(Overview!$K$17='Internal Calcs'!$P$23,IF(AM479="","",AM479),IF(ISNUMBER(A479),IF(AM479="",(IF(F479="Short",G479-H479,H479-G479)*AZ479-AX479),(IF(F479="Short",G479-L479,L479-G479)*AZ479-AX479)),"")))</f>
        <v/>
      </c>
      <c r="AQ479" s="176" t="str">
        <f t="shared" si="202"/>
        <v/>
      </c>
      <c r="AR479" s="176" t="str">
        <f t="shared" si="203"/>
        <v/>
      </c>
      <c r="AS479" s="176" t="str">
        <f t="shared" si="204"/>
        <v/>
      </c>
      <c r="AT479" s="176" t="str">
        <f>IF(ISNUMBER(A479),MAX($AS$2:AS479)-AS479,"")</f>
        <v/>
      </c>
      <c r="AU479" s="177" t="str">
        <f t="shared" si="205"/>
        <v/>
      </c>
      <c r="AV479" s="178" t="str">
        <f t="shared" si="206"/>
        <v/>
      </c>
      <c r="AW479" s="178" t="str">
        <f t="shared" si="207"/>
        <v/>
      </c>
      <c r="AX479" s="179" t="str">
        <f ca="1">IF(ISNUMBER($A479),INDIRECT(CONCATENATE("'Instrument List'!B",(MATCH(E479,'Instrument List'!A:A,0))-0)),"")</f>
        <v/>
      </c>
      <c r="AY479" s="179" t="str">
        <f ca="1">IF(ISNUMBER($A479),INDIRECT(CONCATENATE("'Instrument List'!D",(MATCH(E479,'Instrument List'!A:A,0))-0)),"")</f>
        <v/>
      </c>
      <c r="AZ479" s="179" t="str">
        <f ca="1">IF(ISNUMBER($A479),INDIRECT(CONCATENATE("'Instrument List'!C",(MATCH(E479,'Instrument List'!A:A,0))-0)),"")</f>
        <v/>
      </c>
      <c r="BA479" s="180" t="str">
        <f ca="1">IF(ISNUMBER(A479),INDIRECT(CONCATENATE("'Instrument List'!E",(MATCH(E479,'Instrument List'!A:A,0))-0)),"")</f>
        <v/>
      </c>
      <c r="BB479" s="181" t="str">
        <f t="shared" si="208"/>
        <v/>
      </c>
      <c r="BC479" s="181" t="str">
        <f t="shared" si="209"/>
        <v/>
      </c>
      <c r="BD479" s="181" t="str">
        <f ca="1">IF(ISNUMBER(A479),INDIRECT(CONCATENATE("'Instrument List'!F",(MATCH(E479,'Instrument List'!A:A,0))-0)),"")</f>
        <v/>
      </c>
    </row>
    <row r="480" spans="1:56">
      <c r="A480" s="223" t="str">
        <f t="shared" si="189"/>
        <v/>
      </c>
      <c r="B480" s="224"/>
      <c r="C480" s="225"/>
      <c r="D480" s="182"/>
      <c r="E480" s="182"/>
      <c r="F480" s="182"/>
      <c r="G480" s="203"/>
      <c r="H480" s="218"/>
      <c r="I480" s="213"/>
      <c r="J480" s="207"/>
      <c r="K480" s="213"/>
      <c r="L480" s="207"/>
      <c r="M480" s="213"/>
      <c r="N480" s="207"/>
      <c r="O480" s="183" t="str">
        <f t="shared" si="190"/>
        <v/>
      </c>
      <c r="P480" s="184"/>
      <c r="Q480" s="184"/>
      <c r="R480" s="275"/>
      <c r="S480" s="185" t="str">
        <f t="shared" si="191"/>
        <v/>
      </c>
      <c r="T480" s="185" t="str">
        <f t="shared" si="192"/>
        <v/>
      </c>
      <c r="U480" s="275"/>
      <c r="V480" s="275"/>
      <c r="W480" s="276" t="str">
        <f t="shared" si="193"/>
        <v/>
      </c>
      <c r="X480" s="276" t="str">
        <f t="shared" si="194"/>
        <v/>
      </c>
      <c r="Y480" s="276" t="str">
        <f t="shared" si="195"/>
        <v/>
      </c>
      <c r="Z480" s="275"/>
      <c r="AA480" s="184"/>
      <c r="AB480" s="184"/>
      <c r="AC480" s="185" t="str">
        <f t="shared" si="196"/>
        <v/>
      </c>
      <c r="AD480" s="185" t="str">
        <f t="shared" si="197"/>
        <v/>
      </c>
      <c r="AE480" s="186"/>
      <c r="AF480" s="187" t="str">
        <f t="shared" si="198"/>
        <v/>
      </c>
      <c r="AG480" s="182"/>
      <c r="AH480" s="184"/>
      <c r="AI480" s="184"/>
      <c r="AJ480" s="182"/>
      <c r="AK480" s="188" t="str">
        <f t="shared" si="199"/>
        <v/>
      </c>
      <c r="AL480" s="188" t="str">
        <f t="shared" si="200"/>
        <v/>
      </c>
      <c r="AM480" s="188" t="str">
        <f t="shared" si="201"/>
        <v/>
      </c>
      <c r="AN480" s="359" t="str">
        <f>IF(Overview!$K$17='Internal Calcs'!$P$22,IF(AK480="","",AK480),IF(Overview!$K$17='Internal Calcs'!$P$23,IF(AK480="","",AK480),IF(ISNUMBER(A480),(IF(F480="Short",G480-H480,H480-G480)*AZ480-AX480),"")))</f>
        <v/>
      </c>
      <c r="AO480" s="401" t="str">
        <f>IF(Overview!$K$17='Internal Calcs'!$P$22,IF(AL480="","",AL480),IF(Overview!$K$17='Internal Calcs'!$P$23,IF(AL480="","",AL480),IF(ISNUMBER(A480),IF(AL480="",(IF(F480="Short",G480-H480,H480-G480)*AZ480-AX480),(IF(F480="Short",G480-J480,J480-G480)*AZ480-AX480)),"")))</f>
        <v/>
      </c>
      <c r="AP480" s="359" t="str">
        <f>IF(Overview!$K$17='Internal Calcs'!$P$22,"",IF(Overview!$K$17='Internal Calcs'!$P$23,IF(AM480="","",AM480),IF(ISNUMBER(A480),IF(AM480="",(IF(F480="Short",G480-H480,H480-G480)*AZ480-AX480),(IF(F480="Short",G480-L480,L480-G480)*AZ480-AX480)),"")))</f>
        <v/>
      </c>
      <c r="AQ480" s="188" t="str">
        <f t="shared" si="202"/>
        <v/>
      </c>
      <c r="AR480" s="188" t="str">
        <f t="shared" si="203"/>
        <v/>
      </c>
      <c r="AS480" s="188" t="str">
        <f t="shared" si="204"/>
        <v/>
      </c>
      <c r="AT480" s="188" t="str">
        <f>IF(ISNUMBER(A480),MAX($AS$2:AS480)-AS480,"")</f>
        <v/>
      </c>
      <c r="AU480" s="189" t="str">
        <f t="shared" si="205"/>
        <v/>
      </c>
      <c r="AV480" s="190" t="str">
        <f t="shared" si="206"/>
        <v/>
      </c>
      <c r="AW480" s="190" t="str">
        <f t="shared" si="207"/>
        <v/>
      </c>
      <c r="AX480" s="191" t="str">
        <f ca="1">IF(ISNUMBER($A480),INDIRECT(CONCATENATE("'Instrument List'!B",(MATCH(E480,'Instrument List'!A:A,0))-0)),"")</f>
        <v/>
      </c>
      <c r="AY480" s="191" t="str">
        <f ca="1">IF(ISNUMBER($A480),INDIRECT(CONCATENATE("'Instrument List'!D",(MATCH(E480,'Instrument List'!A:A,0))-0)),"")</f>
        <v/>
      </c>
      <c r="AZ480" s="191" t="str">
        <f ca="1">IF(ISNUMBER($A480),INDIRECT(CONCATENATE("'Instrument List'!C",(MATCH(E480,'Instrument List'!A:A,0))-0)),"")</f>
        <v/>
      </c>
      <c r="BA480" s="192" t="str">
        <f ca="1">IF(ISNUMBER(A480),INDIRECT(CONCATENATE("'Instrument List'!E",(MATCH(E480,'Instrument List'!A:A,0))-0)),"")</f>
        <v/>
      </c>
      <c r="BB480" s="193" t="str">
        <f t="shared" si="208"/>
        <v/>
      </c>
      <c r="BC480" s="193" t="str">
        <f t="shared" si="209"/>
        <v/>
      </c>
      <c r="BD480" s="193" t="str">
        <f ca="1">IF(ISNUMBER(A480),INDIRECT(CONCATENATE("'Instrument List'!F",(MATCH(E480,'Instrument List'!A:A,0))-0)),"")</f>
        <v/>
      </c>
    </row>
    <row r="481" spans="1:56">
      <c r="A481" s="220" t="str">
        <f t="shared" si="189"/>
        <v/>
      </c>
      <c r="B481" s="221"/>
      <c r="C481" s="222"/>
      <c r="D481" s="169"/>
      <c r="E481" s="169"/>
      <c r="F481" s="169"/>
      <c r="G481" s="202"/>
      <c r="H481" s="217"/>
      <c r="I481" s="212"/>
      <c r="J481" s="206"/>
      <c r="K481" s="212"/>
      <c r="L481" s="206"/>
      <c r="M481" s="212"/>
      <c r="N481" s="206"/>
      <c r="O481" s="170" t="str">
        <f t="shared" si="190"/>
        <v/>
      </c>
      <c r="P481" s="171"/>
      <c r="Q481" s="171"/>
      <c r="R481" s="171"/>
      <c r="S481" s="172" t="str">
        <f t="shared" si="191"/>
        <v/>
      </c>
      <c r="T481" s="172" t="str">
        <f t="shared" si="192"/>
        <v/>
      </c>
      <c r="U481" s="171"/>
      <c r="V481" s="171"/>
      <c r="W481" s="173" t="str">
        <f t="shared" si="193"/>
        <v/>
      </c>
      <c r="X481" s="173" t="str">
        <f t="shared" si="194"/>
        <v/>
      </c>
      <c r="Y481" s="173" t="str">
        <f t="shared" si="195"/>
        <v/>
      </c>
      <c r="Z481" s="171"/>
      <c r="AA481" s="171"/>
      <c r="AB481" s="171"/>
      <c r="AC481" s="172" t="str">
        <f t="shared" si="196"/>
        <v/>
      </c>
      <c r="AD481" s="172" t="str">
        <f t="shared" si="197"/>
        <v/>
      </c>
      <c r="AE481" s="174"/>
      <c r="AF481" s="175" t="str">
        <f t="shared" si="198"/>
        <v/>
      </c>
      <c r="AG481" s="169"/>
      <c r="AH481" s="171"/>
      <c r="AI481" s="171"/>
      <c r="AJ481" s="169"/>
      <c r="AK481" s="176" t="str">
        <f t="shared" si="199"/>
        <v/>
      </c>
      <c r="AL481" s="176" t="str">
        <f t="shared" si="200"/>
        <v/>
      </c>
      <c r="AM481" s="176" t="str">
        <f t="shared" si="201"/>
        <v/>
      </c>
      <c r="AN481" s="359" t="str">
        <f>IF(Overview!$K$17='Internal Calcs'!$P$22,IF(AK481="","",AK481),IF(Overview!$K$17='Internal Calcs'!$P$23,IF(AK481="","",AK481),IF(ISNUMBER(A481),(IF(F481="Short",G481-H481,H481-G481)*AZ481-AX481),"")))</f>
        <v/>
      </c>
      <c r="AO481" s="401" t="str">
        <f>IF(Overview!$K$17='Internal Calcs'!$P$22,IF(AL481="","",AL481),IF(Overview!$K$17='Internal Calcs'!$P$23,IF(AL481="","",AL481),IF(ISNUMBER(A481),IF(AL481="",(IF(F481="Short",G481-H481,H481-G481)*AZ481-AX481),(IF(F481="Short",G481-J481,J481-G481)*AZ481-AX481)),"")))</f>
        <v/>
      </c>
      <c r="AP481" s="359" t="str">
        <f>IF(Overview!$K$17='Internal Calcs'!$P$22,"",IF(Overview!$K$17='Internal Calcs'!$P$23,IF(AM481="","",AM481),IF(ISNUMBER(A481),IF(AM481="",(IF(F481="Short",G481-H481,H481-G481)*AZ481-AX481),(IF(F481="Short",G481-L481,L481-G481)*AZ481-AX481)),"")))</f>
        <v/>
      </c>
      <c r="AQ481" s="176" t="str">
        <f t="shared" si="202"/>
        <v/>
      </c>
      <c r="AR481" s="176" t="str">
        <f t="shared" si="203"/>
        <v/>
      </c>
      <c r="AS481" s="176" t="str">
        <f t="shared" si="204"/>
        <v/>
      </c>
      <c r="AT481" s="176" t="str">
        <f>IF(ISNUMBER(A481),MAX($AS$2:AS481)-AS481,"")</f>
        <v/>
      </c>
      <c r="AU481" s="177" t="str">
        <f t="shared" si="205"/>
        <v/>
      </c>
      <c r="AV481" s="178" t="str">
        <f t="shared" si="206"/>
        <v/>
      </c>
      <c r="AW481" s="178" t="str">
        <f t="shared" si="207"/>
        <v/>
      </c>
      <c r="AX481" s="179" t="str">
        <f ca="1">IF(ISNUMBER($A481),INDIRECT(CONCATENATE("'Instrument List'!B",(MATCH(E481,'Instrument List'!A:A,0))-0)),"")</f>
        <v/>
      </c>
      <c r="AY481" s="179" t="str">
        <f ca="1">IF(ISNUMBER($A481),INDIRECT(CONCATENATE("'Instrument List'!D",(MATCH(E481,'Instrument List'!A:A,0))-0)),"")</f>
        <v/>
      </c>
      <c r="AZ481" s="179" t="str">
        <f ca="1">IF(ISNUMBER($A481),INDIRECT(CONCATENATE("'Instrument List'!C",(MATCH(E481,'Instrument List'!A:A,0))-0)),"")</f>
        <v/>
      </c>
      <c r="BA481" s="180" t="str">
        <f ca="1">IF(ISNUMBER(A481),INDIRECT(CONCATENATE("'Instrument List'!E",(MATCH(E481,'Instrument List'!A:A,0))-0)),"")</f>
        <v/>
      </c>
      <c r="BB481" s="181" t="str">
        <f t="shared" si="208"/>
        <v/>
      </c>
      <c r="BC481" s="181" t="str">
        <f t="shared" si="209"/>
        <v/>
      </c>
      <c r="BD481" s="181" t="str">
        <f ca="1">IF(ISNUMBER(A481),INDIRECT(CONCATENATE("'Instrument List'!F",(MATCH(E481,'Instrument List'!A:A,0))-0)),"")</f>
        <v/>
      </c>
    </row>
    <row r="482" spans="1:56">
      <c r="A482" s="223" t="str">
        <f t="shared" si="189"/>
        <v/>
      </c>
      <c r="B482" s="224"/>
      <c r="C482" s="225"/>
      <c r="D482" s="182"/>
      <c r="E482" s="182"/>
      <c r="F482" s="182"/>
      <c r="G482" s="203"/>
      <c r="H482" s="218"/>
      <c r="I482" s="213"/>
      <c r="J482" s="207"/>
      <c r="K482" s="213"/>
      <c r="L482" s="207"/>
      <c r="M482" s="213"/>
      <c r="N482" s="207"/>
      <c r="O482" s="183" t="str">
        <f t="shared" si="190"/>
        <v/>
      </c>
      <c r="P482" s="184"/>
      <c r="Q482" s="184"/>
      <c r="R482" s="275"/>
      <c r="S482" s="185" t="str">
        <f t="shared" si="191"/>
        <v/>
      </c>
      <c r="T482" s="185" t="str">
        <f t="shared" si="192"/>
        <v/>
      </c>
      <c r="U482" s="275"/>
      <c r="V482" s="275"/>
      <c r="W482" s="276" t="str">
        <f t="shared" si="193"/>
        <v/>
      </c>
      <c r="X482" s="276" t="str">
        <f t="shared" si="194"/>
        <v/>
      </c>
      <c r="Y482" s="276" t="str">
        <f t="shared" si="195"/>
        <v/>
      </c>
      <c r="Z482" s="275"/>
      <c r="AA482" s="184"/>
      <c r="AB482" s="184"/>
      <c r="AC482" s="185" t="str">
        <f t="shared" si="196"/>
        <v/>
      </c>
      <c r="AD482" s="185" t="str">
        <f t="shared" si="197"/>
        <v/>
      </c>
      <c r="AE482" s="186"/>
      <c r="AF482" s="187" t="str">
        <f t="shared" si="198"/>
        <v/>
      </c>
      <c r="AG482" s="182"/>
      <c r="AH482" s="184"/>
      <c r="AI482" s="184"/>
      <c r="AJ482" s="182"/>
      <c r="AK482" s="188" t="str">
        <f t="shared" si="199"/>
        <v/>
      </c>
      <c r="AL482" s="188" t="str">
        <f t="shared" si="200"/>
        <v/>
      </c>
      <c r="AM482" s="188" t="str">
        <f t="shared" si="201"/>
        <v/>
      </c>
      <c r="AN482" s="359" t="str">
        <f>IF(Overview!$K$17='Internal Calcs'!$P$22,IF(AK482="","",AK482),IF(Overview!$K$17='Internal Calcs'!$P$23,IF(AK482="","",AK482),IF(ISNUMBER(A482),(IF(F482="Short",G482-H482,H482-G482)*AZ482-AX482),"")))</f>
        <v/>
      </c>
      <c r="AO482" s="401" t="str">
        <f>IF(Overview!$K$17='Internal Calcs'!$P$22,IF(AL482="","",AL482),IF(Overview!$K$17='Internal Calcs'!$P$23,IF(AL482="","",AL482),IF(ISNUMBER(A482),IF(AL482="",(IF(F482="Short",G482-H482,H482-G482)*AZ482-AX482),(IF(F482="Short",G482-J482,J482-G482)*AZ482-AX482)),"")))</f>
        <v/>
      </c>
      <c r="AP482" s="359" t="str">
        <f>IF(Overview!$K$17='Internal Calcs'!$P$22,"",IF(Overview!$K$17='Internal Calcs'!$P$23,IF(AM482="","",AM482),IF(ISNUMBER(A482),IF(AM482="",(IF(F482="Short",G482-H482,H482-G482)*AZ482-AX482),(IF(F482="Short",G482-L482,L482-G482)*AZ482-AX482)),"")))</f>
        <v/>
      </c>
      <c r="AQ482" s="188" t="str">
        <f t="shared" si="202"/>
        <v/>
      </c>
      <c r="AR482" s="188" t="str">
        <f t="shared" si="203"/>
        <v/>
      </c>
      <c r="AS482" s="188" t="str">
        <f t="shared" si="204"/>
        <v/>
      </c>
      <c r="AT482" s="188" t="str">
        <f>IF(ISNUMBER(A482),MAX($AS$2:AS482)-AS482,"")</f>
        <v/>
      </c>
      <c r="AU482" s="189" t="str">
        <f t="shared" si="205"/>
        <v/>
      </c>
      <c r="AV482" s="190" t="str">
        <f t="shared" si="206"/>
        <v/>
      </c>
      <c r="AW482" s="190" t="str">
        <f t="shared" si="207"/>
        <v/>
      </c>
      <c r="AX482" s="191" t="str">
        <f ca="1">IF(ISNUMBER($A482),INDIRECT(CONCATENATE("'Instrument List'!B",(MATCH(E482,'Instrument List'!A:A,0))-0)),"")</f>
        <v/>
      </c>
      <c r="AY482" s="191" t="str">
        <f ca="1">IF(ISNUMBER($A482),INDIRECT(CONCATENATE("'Instrument List'!D",(MATCH(E482,'Instrument List'!A:A,0))-0)),"")</f>
        <v/>
      </c>
      <c r="AZ482" s="191" t="str">
        <f ca="1">IF(ISNUMBER($A482),INDIRECT(CONCATENATE("'Instrument List'!C",(MATCH(E482,'Instrument List'!A:A,0))-0)),"")</f>
        <v/>
      </c>
      <c r="BA482" s="192" t="str">
        <f ca="1">IF(ISNUMBER(A482),INDIRECT(CONCATENATE("'Instrument List'!E",(MATCH(E482,'Instrument List'!A:A,0))-0)),"")</f>
        <v/>
      </c>
      <c r="BB482" s="193" t="str">
        <f t="shared" si="208"/>
        <v/>
      </c>
      <c r="BC482" s="193" t="str">
        <f t="shared" si="209"/>
        <v/>
      </c>
      <c r="BD482" s="193" t="str">
        <f ca="1">IF(ISNUMBER(A482),INDIRECT(CONCATENATE("'Instrument List'!F",(MATCH(E482,'Instrument List'!A:A,0))-0)),"")</f>
        <v/>
      </c>
    </row>
    <row r="483" spans="1:56">
      <c r="A483" s="220" t="str">
        <f t="shared" si="189"/>
        <v/>
      </c>
      <c r="B483" s="221"/>
      <c r="C483" s="222"/>
      <c r="D483" s="169"/>
      <c r="E483" s="169"/>
      <c r="F483" s="169"/>
      <c r="G483" s="202"/>
      <c r="H483" s="217"/>
      <c r="I483" s="212"/>
      <c r="J483" s="206"/>
      <c r="K483" s="212"/>
      <c r="L483" s="206"/>
      <c r="M483" s="212"/>
      <c r="N483" s="206"/>
      <c r="O483" s="170" t="str">
        <f t="shared" si="190"/>
        <v/>
      </c>
      <c r="P483" s="171"/>
      <c r="Q483" s="171"/>
      <c r="R483" s="171"/>
      <c r="S483" s="172" t="str">
        <f t="shared" si="191"/>
        <v/>
      </c>
      <c r="T483" s="172" t="str">
        <f t="shared" si="192"/>
        <v/>
      </c>
      <c r="U483" s="171"/>
      <c r="V483" s="171"/>
      <c r="W483" s="173" t="str">
        <f t="shared" si="193"/>
        <v/>
      </c>
      <c r="X483" s="173" t="str">
        <f t="shared" si="194"/>
        <v/>
      </c>
      <c r="Y483" s="173" t="str">
        <f t="shared" si="195"/>
        <v/>
      </c>
      <c r="Z483" s="171"/>
      <c r="AA483" s="171"/>
      <c r="AB483" s="171"/>
      <c r="AC483" s="172" t="str">
        <f t="shared" si="196"/>
        <v/>
      </c>
      <c r="AD483" s="172" t="str">
        <f t="shared" si="197"/>
        <v/>
      </c>
      <c r="AE483" s="174"/>
      <c r="AF483" s="175" t="str">
        <f t="shared" si="198"/>
        <v/>
      </c>
      <c r="AG483" s="169"/>
      <c r="AH483" s="171"/>
      <c r="AI483" s="171"/>
      <c r="AJ483" s="169"/>
      <c r="AK483" s="176" t="str">
        <f t="shared" si="199"/>
        <v/>
      </c>
      <c r="AL483" s="176" t="str">
        <f t="shared" si="200"/>
        <v/>
      </c>
      <c r="AM483" s="176" t="str">
        <f t="shared" si="201"/>
        <v/>
      </c>
      <c r="AN483" s="359" t="str">
        <f>IF(Overview!$K$17='Internal Calcs'!$P$22,IF(AK483="","",AK483),IF(Overview!$K$17='Internal Calcs'!$P$23,IF(AK483="","",AK483),IF(ISNUMBER(A483),(IF(F483="Short",G483-H483,H483-G483)*AZ483-AX483),"")))</f>
        <v/>
      </c>
      <c r="AO483" s="401" t="str">
        <f>IF(Overview!$K$17='Internal Calcs'!$P$22,IF(AL483="","",AL483),IF(Overview!$K$17='Internal Calcs'!$P$23,IF(AL483="","",AL483),IF(ISNUMBER(A483),IF(AL483="",(IF(F483="Short",G483-H483,H483-G483)*AZ483-AX483),(IF(F483="Short",G483-J483,J483-G483)*AZ483-AX483)),"")))</f>
        <v/>
      </c>
      <c r="AP483" s="359" t="str">
        <f>IF(Overview!$K$17='Internal Calcs'!$P$22,"",IF(Overview!$K$17='Internal Calcs'!$P$23,IF(AM483="","",AM483),IF(ISNUMBER(A483),IF(AM483="",(IF(F483="Short",G483-H483,H483-G483)*AZ483-AX483),(IF(F483="Short",G483-L483,L483-G483)*AZ483-AX483)),"")))</f>
        <v/>
      </c>
      <c r="AQ483" s="176" t="str">
        <f t="shared" si="202"/>
        <v/>
      </c>
      <c r="AR483" s="176" t="str">
        <f t="shared" si="203"/>
        <v/>
      </c>
      <c r="AS483" s="176" t="str">
        <f t="shared" si="204"/>
        <v/>
      </c>
      <c r="AT483" s="176" t="str">
        <f>IF(ISNUMBER(A483),MAX($AS$2:AS483)-AS483,"")</f>
        <v/>
      </c>
      <c r="AU483" s="177" t="str">
        <f t="shared" si="205"/>
        <v/>
      </c>
      <c r="AV483" s="178" t="str">
        <f t="shared" si="206"/>
        <v/>
      </c>
      <c r="AW483" s="178" t="str">
        <f t="shared" si="207"/>
        <v/>
      </c>
      <c r="AX483" s="179" t="str">
        <f ca="1">IF(ISNUMBER($A483),INDIRECT(CONCATENATE("'Instrument List'!B",(MATCH(E483,'Instrument List'!A:A,0))-0)),"")</f>
        <v/>
      </c>
      <c r="AY483" s="179" t="str">
        <f ca="1">IF(ISNUMBER($A483),INDIRECT(CONCATENATE("'Instrument List'!D",(MATCH(E483,'Instrument List'!A:A,0))-0)),"")</f>
        <v/>
      </c>
      <c r="AZ483" s="179" t="str">
        <f ca="1">IF(ISNUMBER($A483),INDIRECT(CONCATENATE("'Instrument List'!C",(MATCH(E483,'Instrument List'!A:A,0))-0)),"")</f>
        <v/>
      </c>
      <c r="BA483" s="180" t="str">
        <f ca="1">IF(ISNUMBER(A483),INDIRECT(CONCATENATE("'Instrument List'!E",(MATCH(E483,'Instrument List'!A:A,0))-0)),"")</f>
        <v/>
      </c>
      <c r="BB483" s="181" t="str">
        <f t="shared" si="208"/>
        <v/>
      </c>
      <c r="BC483" s="181" t="str">
        <f t="shared" si="209"/>
        <v/>
      </c>
      <c r="BD483" s="181" t="str">
        <f ca="1">IF(ISNUMBER(A483),INDIRECT(CONCATENATE("'Instrument List'!F",(MATCH(E483,'Instrument List'!A:A,0))-0)),"")</f>
        <v/>
      </c>
    </row>
    <row r="484" spans="1:56">
      <c r="A484" s="223" t="str">
        <f t="shared" si="189"/>
        <v/>
      </c>
      <c r="B484" s="224"/>
      <c r="C484" s="225"/>
      <c r="D484" s="182"/>
      <c r="E484" s="182"/>
      <c r="F484" s="182"/>
      <c r="G484" s="203"/>
      <c r="H484" s="218"/>
      <c r="I484" s="213"/>
      <c r="J484" s="207"/>
      <c r="K484" s="213"/>
      <c r="L484" s="207"/>
      <c r="M484" s="213"/>
      <c r="N484" s="207"/>
      <c r="O484" s="183" t="str">
        <f t="shared" si="190"/>
        <v/>
      </c>
      <c r="P484" s="184"/>
      <c r="Q484" s="184"/>
      <c r="R484" s="275"/>
      <c r="S484" s="185" t="str">
        <f t="shared" si="191"/>
        <v/>
      </c>
      <c r="T484" s="185" t="str">
        <f t="shared" si="192"/>
        <v/>
      </c>
      <c r="U484" s="275"/>
      <c r="V484" s="275"/>
      <c r="W484" s="276" t="str">
        <f t="shared" si="193"/>
        <v/>
      </c>
      <c r="X484" s="276" t="str">
        <f t="shared" si="194"/>
        <v/>
      </c>
      <c r="Y484" s="276" t="str">
        <f t="shared" si="195"/>
        <v/>
      </c>
      <c r="Z484" s="275"/>
      <c r="AA484" s="184"/>
      <c r="AB484" s="184"/>
      <c r="AC484" s="185" t="str">
        <f t="shared" si="196"/>
        <v/>
      </c>
      <c r="AD484" s="185" t="str">
        <f t="shared" si="197"/>
        <v/>
      </c>
      <c r="AE484" s="186"/>
      <c r="AF484" s="187" t="str">
        <f t="shared" si="198"/>
        <v/>
      </c>
      <c r="AG484" s="182"/>
      <c r="AH484" s="184"/>
      <c r="AI484" s="184"/>
      <c r="AJ484" s="182"/>
      <c r="AK484" s="188" t="str">
        <f t="shared" si="199"/>
        <v/>
      </c>
      <c r="AL484" s="188" t="str">
        <f t="shared" si="200"/>
        <v/>
      </c>
      <c r="AM484" s="188" t="str">
        <f t="shared" si="201"/>
        <v/>
      </c>
      <c r="AN484" s="359" t="str">
        <f>IF(Overview!$K$17='Internal Calcs'!$P$22,IF(AK484="","",AK484),IF(Overview!$K$17='Internal Calcs'!$P$23,IF(AK484="","",AK484),IF(ISNUMBER(A484),(IF(F484="Short",G484-H484,H484-G484)*AZ484-AX484),"")))</f>
        <v/>
      </c>
      <c r="AO484" s="401" t="str">
        <f>IF(Overview!$K$17='Internal Calcs'!$P$22,IF(AL484="","",AL484),IF(Overview!$K$17='Internal Calcs'!$P$23,IF(AL484="","",AL484),IF(ISNUMBER(A484),IF(AL484="",(IF(F484="Short",G484-H484,H484-G484)*AZ484-AX484),(IF(F484="Short",G484-J484,J484-G484)*AZ484-AX484)),"")))</f>
        <v/>
      </c>
      <c r="AP484" s="359" t="str">
        <f>IF(Overview!$K$17='Internal Calcs'!$P$22,"",IF(Overview!$K$17='Internal Calcs'!$P$23,IF(AM484="","",AM484),IF(ISNUMBER(A484),IF(AM484="",(IF(F484="Short",G484-H484,H484-G484)*AZ484-AX484),(IF(F484="Short",G484-L484,L484-G484)*AZ484-AX484)),"")))</f>
        <v/>
      </c>
      <c r="AQ484" s="188" t="str">
        <f t="shared" si="202"/>
        <v/>
      </c>
      <c r="AR484" s="188" t="str">
        <f t="shared" si="203"/>
        <v/>
      </c>
      <c r="AS484" s="188" t="str">
        <f t="shared" si="204"/>
        <v/>
      </c>
      <c r="AT484" s="188" t="str">
        <f>IF(ISNUMBER(A484),MAX($AS$2:AS484)-AS484,"")</f>
        <v/>
      </c>
      <c r="AU484" s="189" t="str">
        <f t="shared" si="205"/>
        <v/>
      </c>
      <c r="AV484" s="190" t="str">
        <f t="shared" si="206"/>
        <v/>
      </c>
      <c r="AW484" s="190" t="str">
        <f t="shared" si="207"/>
        <v/>
      </c>
      <c r="AX484" s="191" t="str">
        <f ca="1">IF(ISNUMBER($A484),INDIRECT(CONCATENATE("'Instrument List'!B",(MATCH(E484,'Instrument List'!A:A,0))-0)),"")</f>
        <v/>
      </c>
      <c r="AY484" s="191" t="str">
        <f ca="1">IF(ISNUMBER($A484),INDIRECT(CONCATENATE("'Instrument List'!D",(MATCH(E484,'Instrument List'!A:A,0))-0)),"")</f>
        <v/>
      </c>
      <c r="AZ484" s="191" t="str">
        <f ca="1">IF(ISNUMBER($A484),INDIRECT(CONCATENATE("'Instrument List'!C",(MATCH(E484,'Instrument List'!A:A,0))-0)),"")</f>
        <v/>
      </c>
      <c r="BA484" s="192" t="str">
        <f ca="1">IF(ISNUMBER(A484),INDIRECT(CONCATENATE("'Instrument List'!E",(MATCH(E484,'Instrument List'!A:A,0))-0)),"")</f>
        <v/>
      </c>
      <c r="BB484" s="193" t="str">
        <f t="shared" si="208"/>
        <v/>
      </c>
      <c r="BC484" s="193" t="str">
        <f t="shared" si="209"/>
        <v/>
      </c>
      <c r="BD484" s="193" t="str">
        <f ca="1">IF(ISNUMBER(A484),INDIRECT(CONCATENATE("'Instrument List'!F",(MATCH(E484,'Instrument List'!A:A,0))-0)),"")</f>
        <v/>
      </c>
    </row>
    <row r="485" spans="1:56">
      <c r="A485" s="220" t="str">
        <f t="shared" si="189"/>
        <v/>
      </c>
      <c r="B485" s="221"/>
      <c r="C485" s="222"/>
      <c r="D485" s="169"/>
      <c r="E485" s="169"/>
      <c r="F485" s="169"/>
      <c r="G485" s="202"/>
      <c r="H485" s="217"/>
      <c r="I485" s="212"/>
      <c r="J485" s="206"/>
      <c r="K485" s="212"/>
      <c r="L485" s="206"/>
      <c r="M485" s="212"/>
      <c r="N485" s="206"/>
      <c r="O485" s="170" t="str">
        <f t="shared" si="190"/>
        <v/>
      </c>
      <c r="P485" s="171"/>
      <c r="Q485" s="171"/>
      <c r="R485" s="171"/>
      <c r="S485" s="172" t="str">
        <f t="shared" si="191"/>
        <v/>
      </c>
      <c r="T485" s="172" t="str">
        <f t="shared" si="192"/>
        <v/>
      </c>
      <c r="U485" s="171"/>
      <c r="V485" s="171"/>
      <c r="W485" s="173" t="str">
        <f t="shared" si="193"/>
        <v/>
      </c>
      <c r="X485" s="173" t="str">
        <f t="shared" si="194"/>
        <v/>
      </c>
      <c r="Y485" s="173" t="str">
        <f t="shared" si="195"/>
        <v/>
      </c>
      <c r="Z485" s="171"/>
      <c r="AA485" s="171"/>
      <c r="AB485" s="171"/>
      <c r="AC485" s="172" t="str">
        <f t="shared" si="196"/>
        <v/>
      </c>
      <c r="AD485" s="172" t="str">
        <f t="shared" si="197"/>
        <v/>
      </c>
      <c r="AE485" s="174"/>
      <c r="AF485" s="175" t="str">
        <f t="shared" si="198"/>
        <v/>
      </c>
      <c r="AG485" s="169"/>
      <c r="AH485" s="171"/>
      <c r="AI485" s="171"/>
      <c r="AJ485" s="169"/>
      <c r="AK485" s="176" t="str">
        <f t="shared" si="199"/>
        <v/>
      </c>
      <c r="AL485" s="176" t="str">
        <f t="shared" si="200"/>
        <v/>
      </c>
      <c r="AM485" s="176" t="str">
        <f t="shared" si="201"/>
        <v/>
      </c>
      <c r="AN485" s="359" t="str">
        <f>IF(Overview!$K$17='Internal Calcs'!$P$22,IF(AK485="","",AK485),IF(Overview!$K$17='Internal Calcs'!$P$23,IF(AK485="","",AK485),IF(ISNUMBER(A485),(IF(F485="Short",G485-H485,H485-G485)*AZ485-AX485),"")))</f>
        <v/>
      </c>
      <c r="AO485" s="401" t="str">
        <f>IF(Overview!$K$17='Internal Calcs'!$P$22,IF(AL485="","",AL485),IF(Overview!$K$17='Internal Calcs'!$P$23,IF(AL485="","",AL485),IF(ISNUMBER(A485),IF(AL485="",(IF(F485="Short",G485-H485,H485-G485)*AZ485-AX485),(IF(F485="Short",G485-J485,J485-G485)*AZ485-AX485)),"")))</f>
        <v/>
      </c>
      <c r="AP485" s="359" t="str">
        <f>IF(Overview!$K$17='Internal Calcs'!$P$22,"",IF(Overview!$K$17='Internal Calcs'!$P$23,IF(AM485="","",AM485),IF(ISNUMBER(A485),IF(AM485="",(IF(F485="Short",G485-H485,H485-G485)*AZ485-AX485),(IF(F485="Short",G485-L485,L485-G485)*AZ485-AX485)),"")))</f>
        <v/>
      </c>
      <c r="AQ485" s="176" t="str">
        <f t="shared" si="202"/>
        <v/>
      </c>
      <c r="AR485" s="176" t="str">
        <f t="shared" si="203"/>
        <v/>
      </c>
      <c r="AS485" s="176" t="str">
        <f t="shared" si="204"/>
        <v/>
      </c>
      <c r="AT485" s="176" t="str">
        <f>IF(ISNUMBER(A485),MAX($AS$2:AS485)-AS485,"")</f>
        <v/>
      </c>
      <c r="AU485" s="177" t="str">
        <f t="shared" si="205"/>
        <v/>
      </c>
      <c r="AV485" s="178" t="str">
        <f t="shared" si="206"/>
        <v/>
      </c>
      <c r="AW485" s="178" t="str">
        <f t="shared" si="207"/>
        <v/>
      </c>
      <c r="AX485" s="179" t="str">
        <f ca="1">IF(ISNUMBER($A485),INDIRECT(CONCATENATE("'Instrument List'!B",(MATCH(E485,'Instrument List'!A:A,0))-0)),"")</f>
        <v/>
      </c>
      <c r="AY485" s="179" t="str">
        <f ca="1">IF(ISNUMBER($A485),INDIRECT(CONCATENATE("'Instrument List'!D",(MATCH(E485,'Instrument List'!A:A,0))-0)),"")</f>
        <v/>
      </c>
      <c r="AZ485" s="179" t="str">
        <f ca="1">IF(ISNUMBER($A485),INDIRECT(CONCATENATE("'Instrument List'!C",(MATCH(E485,'Instrument List'!A:A,0))-0)),"")</f>
        <v/>
      </c>
      <c r="BA485" s="180" t="str">
        <f ca="1">IF(ISNUMBER(A485),INDIRECT(CONCATENATE("'Instrument List'!E",(MATCH(E485,'Instrument List'!A:A,0))-0)),"")</f>
        <v/>
      </c>
      <c r="BB485" s="181" t="str">
        <f t="shared" si="208"/>
        <v/>
      </c>
      <c r="BC485" s="181" t="str">
        <f t="shared" si="209"/>
        <v/>
      </c>
      <c r="BD485" s="181" t="str">
        <f ca="1">IF(ISNUMBER(A485),INDIRECT(CONCATENATE("'Instrument List'!F",(MATCH(E485,'Instrument List'!A:A,0))-0)),"")</f>
        <v/>
      </c>
    </row>
    <row r="486" spans="1:56">
      <c r="A486" s="223" t="str">
        <f t="shared" si="189"/>
        <v/>
      </c>
      <c r="B486" s="224"/>
      <c r="C486" s="225"/>
      <c r="D486" s="182"/>
      <c r="E486" s="182"/>
      <c r="F486" s="182"/>
      <c r="G486" s="203"/>
      <c r="H486" s="218"/>
      <c r="I486" s="213"/>
      <c r="J486" s="207"/>
      <c r="K486" s="213"/>
      <c r="L486" s="207"/>
      <c r="M486" s="213"/>
      <c r="N486" s="207"/>
      <c r="O486" s="183" t="str">
        <f t="shared" si="190"/>
        <v/>
      </c>
      <c r="P486" s="184"/>
      <c r="Q486" s="184"/>
      <c r="R486" s="275"/>
      <c r="S486" s="185" t="str">
        <f t="shared" si="191"/>
        <v/>
      </c>
      <c r="T486" s="185" t="str">
        <f t="shared" si="192"/>
        <v/>
      </c>
      <c r="U486" s="275"/>
      <c r="V486" s="275"/>
      <c r="W486" s="276" t="str">
        <f t="shared" si="193"/>
        <v/>
      </c>
      <c r="X486" s="276" t="str">
        <f t="shared" si="194"/>
        <v/>
      </c>
      <c r="Y486" s="276" t="str">
        <f t="shared" si="195"/>
        <v/>
      </c>
      <c r="Z486" s="275"/>
      <c r="AA486" s="184"/>
      <c r="AB486" s="184"/>
      <c r="AC486" s="185" t="str">
        <f t="shared" si="196"/>
        <v/>
      </c>
      <c r="AD486" s="185" t="str">
        <f t="shared" si="197"/>
        <v/>
      </c>
      <c r="AE486" s="186"/>
      <c r="AF486" s="187" t="str">
        <f t="shared" si="198"/>
        <v/>
      </c>
      <c r="AG486" s="182"/>
      <c r="AH486" s="184"/>
      <c r="AI486" s="184"/>
      <c r="AJ486" s="182"/>
      <c r="AK486" s="188" t="str">
        <f t="shared" si="199"/>
        <v/>
      </c>
      <c r="AL486" s="188" t="str">
        <f t="shared" si="200"/>
        <v/>
      </c>
      <c r="AM486" s="188" t="str">
        <f t="shared" si="201"/>
        <v/>
      </c>
      <c r="AN486" s="359" t="str">
        <f>IF(Overview!$K$17='Internal Calcs'!$P$22,IF(AK486="","",AK486),IF(Overview!$K$17='Internal Calcs'!$P$23,IF(AK486="","",AK486),IF(ISNUMBER(A486),(IF(F486="Short",G486-H486,H486-G486)*AZ486-AX486),"")))</f>
        <v/>
      </c>
      <c r="AO486" s="401" t="str">
        <f>IF(Overview!$K$17='Internal Calcs'!$P$22,IF(AL486="","",AL486),IF(Overview!$K$17='Internal Calcs'!$P$23,IF(AL486="","",AL486),IF(ISNUMBER(A486),IF(AL486="",(IF(F486="Short",G486-H486,H486-G486)*AZ486-AX486),(IF(F486="Short",G486-J486,J486-G486)*AZ486-AX486)),"")))</f>
        <v/>
      </c>
      <c r="AP486" s="359" t="str">
        <f>IF(Overview!$K$17='Internal Calcs'!$P$22,"",IF(Overview!$K$17='Internal Calcs'!$P$23,IF(AM486="","",AM486),IF(ISNUMBER(A486),IF(AM486="",(IF(F486="Short",G486-H486,H486-G486)*AZ486-AX486),(IF(F486="Short",G486-L486,L486-G486)*AZ486-AX486)),"")))</f>
        <v/>
      </c>
      <c r="AQ486" s="188" t="str">
        <f t="shared" si="202"/>
        <v/>
      </c>
      <c r="AR486" s="188" t="str">
        <f t="shared" si="203"/>
        <v/>
      </c>
      <c r="AS486" s="188" t="str">
        <f t="shared" si="204"/>
        <v/>
      </c>
      <c r="AT486" s="188" t="str">
        <f>IF(ISNUMBER(A486),MAX($AS$2:AS486)-AS486,"")</f>
        <v/>
      </c>
      <c r="AU486" s="189" t="str">
        <f t="shared" si="205"/>
        <v/>
      </c>
      <c r="AV486" s="190" t="str">
        <f t="shared" si="206"/>
        <v/>
      </c>
      <c r="AW486" s="190" t="str">
        <f t="shared" si="207"/>
        <v/>
      </c>
      <c r="AX486" s="191" t="str">
        <f ca="1">IF(ISNUMBER($A486),INDIRECT(CONCATENATE("'Instrument List'!B",(MATCH(E486,'Instrument List'!A:A,0))-0)),"")</f>
        <v/>
      </c>
      <c r="AY486" s="191" t="str">
        <f ca="1">IF(ISNUMBER($A486),INDIRECT(CONCATENATE("'Instrument List'!D",(MATCH(E486,'Instrument List'!A:A,0))-0)),"")</f>
        <v/>
      </c>
      <c r="AZ486" s="191" t="str">
        <f ca="1">IF(ISNUMBER($A486),INDIRECT(CONCATENATE("'Instrument List'!C",(MATCH(E486,'Instrument List'!A:A,0))-0)),"")</f>
        <v/>
      </c>
      <c r="BA486" s="192" t="str">
        <f ca="1">IF(ISNUMBER(A486),INDIRECT(CONCATENATE("'Instrument List'!E",(MATCH(E486,'Instrument List'!A:A,0))-0)),"")</f>
        <v/>
      </c>
      <c r="BB486" s="193" t="str">
        <f t="shared" si="208"/>
        <v/>
      </c>
      <c r="BC486" s="193" t="str">
        <f t="shared" si="209"/>
        <v/>
      </c>
      <c r="BD486" s="193" t="str">
        <f ca="1">IF(ISNUMBER(A486),INDIRECT(CONCATENATE("'Instrument List'!F",(MATCH(E486,'Instrument List'!A:A,0))-0)),"")</f>
        <v/>
      </c>
    </row>
    <row r="487" spans="1:56">
      <c r="A487" s="220" t="str">
        <f t="shared" si="189"/>
        <v/>
      </c>
      <c r="B487" s="221"/>
      <c r="C487" s="222"/>
      <c r="D487" s="169"/>
      <c r="E487" s="169"/>
      <c r="F487" s="169"/>
      <c r="G487" s="202"/>
      <c r="H487" s="217"/>
      <c r="I487" s="212"/>
      <c r="J487" s="206"/>
      <c r="K487" s="212"/>
      <c r="L487" s="206"/>
      <c r="M487" s="212"/>
      <c r="N487" s="206"/>
      <c r="O487" s="170" t="str">
        <f t="shared" si="190"/>
        <v/>
      </c>
      <c r="P487" s="171"/>
      <c r="Q487" s="171"/>
      <c r="R487" s="171"/>
      <c r="S487" s="172" t="str">
        <f t="shared" si="191"/>
        <v/>
      </c>
      <c r="T487" s="172" t="str">
        <f t="shared" si="192"/>
        <v/>
      </c>
      <c r="U487" s="171"/>
      <c r="V487" s="171"/>
      <c r="W487" s="173" t="str">
        <f t="shared" si="193"/>
        <v/>
      </c>
      <c r="X487" s="173" t="str">
        <f t="shared" si="194"/>
        <v/>
      </c>
      <c r="Y487" s="173" t="str">
        <f t="shared" si="195"/>
        <v/>
      </c>
      <c r="Z487" s="171"/>
      <c r="AA487" s="171"/>
      <c r="AB487" s="171"/>
      <c r="AC487" s="172" t="str">
        <f t="shared" si="196"/>
        <v/>
      </c>
      <c r="AD487" s="172" t="str">
        <f t="shared" si="197"/>
        <v/>
      </c>
      <c r="AE487" s="174"/>
      <c r="AF487" s="175" t="str">
        <f t="shared" si="198"/>
        <v/>
      </c>
      <c r="AG487" s="169"/>
      <c r="AH487" s="171"/>
      <c r="AI487" s="171"/>
      <c r="AJ487" s="169"/>
      <c r="AK487" s="176" t="str">
        <f t="shared" si="199"/>
        <v/>
      </c>
      <c r="AL487" s="176" t="str">
        <f t="shared" si="200"/>
        <v/>
      </c>
      <c r="AM487" s="176" t="str">
        <f t="shared" si="201"/>
        <v/>
      </c>
      <c r="AN487" s="359" t="str">
        <f>IF(Overview!$K$17='Internal Calcs'!$P$22,IF(AK487="","",AK487),IF(Overview!$K$17='Internal Calcs'!$P$23,IF(AK487="","",AK487),IF(ISNUMBER(A487),(IF(F487="Short",G487-H487,H487-G487)*AZ487-AX487),"")))</f>
        <v/>
      </c>
      <c r="AO487" s="401" t="str">
        <f>IF(Overview!$K$17='Internal Calcs'!$P$22,IF(AL487="","",AL487),IF(Overview!$K$17='Internal Calcs'!$P$23,IF(AL487="","",AL487),IF(ISNUMBER(A487),IF(AL487="",(IF(F487="Short",G487-H487,H487-G487)*AZ487-AX487),(IF(F487="Short",G487-J487,J487-G487)*AZ487-AX487)),"")))</f>
        <v/>
      </c>
      <c r="AP487" s="359" t="str">
        <f>IF(Overview!$K$17='Internal Calcs'!$P$22,"",IF(Overview!$K$17='Internal Calcs'!$P$23,IF(AM487="","",AM487),IF(ISNUMBER(A487),IF(AM487="",(IF(F487="Short",G487-H487,H487-G487)*AZ487-AX487),(IF(F487="Short",G487-L487,L487-G487)*AZ487-AX487)),"")))</f>
        <v/>
      </c>
      <c r="AQ487" s="176" t="str">
        <f t="shared" si="202"/>
        <v/>
      </c>
      <c r="AR487" s="176" t="str">
        <f t="shared" si="203"/>
        <v/>
      </c>
      <c r="AS487" s="176" t="str">
        <f t="shared" si="204"/>
        <v/>
      </c>
      <c r="AT487" s="176" t="str">
        <f>IF(ISNUMBER(A487),MAX($AS$2:AS487)-AS487,"")</f>
        <v/>
      </c>
      <c r="AU487" s="177" t="str">
        <f t="shared" si="205"/>
        <v/>
      </c>
      <c r="AV487" s="178" t="str">
        <f t="shared" si="206"/>
        <v/>
      </c>
      <c r="AW487" s="178" t="str">
        <f t="shared" si="207"/>
        <v/>
      </c>
      <c r="AX487" s="179" t="str">
        <f ca="1">IF(ISNUMBER($A487),INDIRECT(CONCATENATE("'Instrument List'!B",(MATCH(E487,'Instrument List'!A:A,0))-0)),"")</f>
        <v/>
      </c>
      <c r="AY487" s="179" t="str">
        <f ca="1">IF(ISNUMBER($A487),INDIRECT(CONCATENATE("'Instrument List'!D",(MATCH(E487,'Instrument List'!A:A,0))-0)),"")</f>
        <v/>
      </c>
      <c r="AZ487" s="179" t="str">
        <f ca="1">IF(ISNUMBER($A487),INDIRECT(CONCATENATE("'Instrument List'!C",(MATCH(E487,'Instrument List'!A:A,0))-0)),"")</f>
        <v/>
      </c>
      <c r="BA487" s="180" t="str">
        <f ca="1">IF(ISNUMBER(A487),INDIRECT(CONCATENATE("'Instrument List'!E",(MATCH(E487,'Instrument List'!A:A,0))-0)),"")</f>
        <v/>
      </c>
      <c r="BB487" s="181" t="str">
        <f t="shared" si="208"/>
        <v/>
      </c>
      <c r="BC487" s="181" t="str">
        <f t="shared" si="209"/>
        <v/>
      </c>
      <c r="BD487" s="181" t="str">
        <f ca="1">IF(ISNUMBER(A487),INDIRECT(CONCATENATE("'Instrument List'!F",(MATCH(E487,'Instrument List'!A:A,0))-0)),"")</f>
        <v/>
      </c>
    </row>
    <row r="488" spans="1:56">
      <c r="A488" s="223" t="str">
        <f t="shared" si="189"/>
        <v/>
      </c>
      <c r="B488" s="224"/>
      <c r="C488" s="225"/>
      <c r="D488" s="182"/>
      <c r="E488" s="182"/>
      <c r="F488" s="182"/>
      <c r="G488" s="203"/>
      <c r="H488" s="218"/>
      <c r="I488" s="213"/>
      <c r="J488" s="207"/>
      <c r="K488" s="213"/>
      <c r="L488" s="207"/>
      <c r="M488" s="213"/>
      <c r="N488" s="207"/>
      <c r="O488" s="183" t="str">
        <f t="shared" si="190"/>
        <v/>
      </c>
      <c r="P488" s="184"/>
      <c r="Q488" s="184"/>
      <c r="R488" s="275"/>
      <c r="S488" s="185" t="str">
        <f t="shared" si="191"/>
        <v/>
      </c>
      <c r="T488" s="185" t="str">
        <f t="shared" si="192"/>
        <v/>
      </c>
      <c r="U488" s="275"/>
      <c r="V488" s="275"/>
      <c r="W488" s="276" t="str">
        <f t="shared" si="193"/>
        <v/>
      </c>
      <c r="X488" s="276" t="str">
        <f t="shared" si="194"/>
        <v/>
      </c>
      <c r="Y488" s="276" t="str">
        <f t="shared" si="195"/>
        <v/>
      </c>
      <c r="Z488" s="275"/>
      <c r="AA488" s="184"/>
      <c r="AB488" s="184"/>
      <c r="AC488" s="185" t="str">
        <f t="shared" si="196"/>
        <v/>
      </c>
      <c r="AD488" s="185" t="str">
        <f t="shared" si="197"/>
        <v/>
      </c>
      <c r="AE488" s="186"/>
      <c r="AF488" s="187" t="str">
        <f t="shared" si="198"/>
        <v/>
      </c>
      <c r="AG488" s="182"/>
      <c r="AH488" s="184"/>
      <c r="AI488" s="184"/>
      <c r="AJ488" s="182"/>
      <c r="AK488" s="188" t="str">
        <f t="shared" si="199"/>
        <v/>
      </c>
      <c r="AL488" s="188" t="str">
        <f t="shared" si="200"/>
        <v/>
      </c>
      <c r="AM488" s="188" t="str">
        <f t="shared" si="201"/>
        <v/>
      </c>
      <c r="AN488" s="359" t="str">
        <f>IF(Overview!$K$17='Internal Calcs'!$P$22,IF(AK488="","",AK488),IF(Overview!$K$17='Internal Calcs'!$P$23,IF(AK488="","",AK488),IF(ISNUMBER(A488),(IF(F488="Short",G488-H488,H488-G488)*AZ488-AX488),"")))</f>
        <v/>
      </c>
      <c r="AO488" s="401" t="str">
        <f>IF(Overview!$K$17='Internal Calcs'!$P$22,IF(AL488="","",AL488),IF(Overview!$K$17='Internal Calcs'!$P$23,IF(AL488="","",AL488),IF(ISNUMBER(A488),IF(AL488="",(IF(F488="Short",G488-H488,H488-G488)*AZ488-AX488),(IF(F488="Short",G488-J488,J488-G488)*AZ488-AX488)),"")))</f>
        <v/>
      </c>
      <c r="AP488" s="359" t="str">
        <f>IF(Overview!$K$17='Internal Calcs'!$P$22,"",IF(Overview!$K$17='Internal Calcs'!$P$23,IF(AM488="","",AM488),IF(ISNUMBER(A488),IF(AM488="",(IF(F488="Short",G488-H488,H488-G488)*AZ488-AX488),(IF(F488="Short",G488-L488,L488-G488)*AZ488-AX488)),"")))</f>
        <v/>
      </c>
      <c r="AQ488" s="188" t="str">
        <f t="shared" si="202"/>
        <v/>
      </c>
      <c r="AR488" s="188" t="str">
        <f t="shared" si="203"/>
        <v/>
      </c>
      <c r="AS488" s="188" t="str">
        <f t="shared" si="204"/>
        <v/>
      </c>
      <c r="AT488" s="188" t="str">
        <f>IF(ISNUMBER(A488),MAX($AS$2:AS488)-AS488,"")</f>
        <v/>
      </c>
      <c r="AU488" s="189" t="str">
        <f t="shared" si="205"/>
        <v/>
      </c>
      <c r="AV488" s="190" t="str">
        <f t="shared" si="206"/>
        <v/>
      </c>
      <c r="AW488" s="190" t="str">
        <f t="shared" si="207"/>
        <v/>
      </c>
      <c r="AX488" s="191" t="str">
        <f ca="1">IF(ISNUMBER($A488),INDIRECT(CONCATENATE("'Instrument List'!B",(MATCH(E488,'Instrument List'!A:A,0))-0)),"")</f>
        <v/>
      </c>
      <c r="AY488" s="191" t="str">
        <f ca="1">IF(ISNUMBER($A488),INDIRECT(CONCATENATE("'Instrument List'!D",(MATCH(E488,'Instrument List'!A:A,0))-0)),"")</f>
        <v/>
      </c>
      <c r="AZ488" s="191" t="str">
        <f ca="1">IF(ISNUMBER($A488),INDIRECT(CONCATENATE("'Instrument List'!C",(MATCH(E488,'Instrument List'!A:A,0))-0)),"")</f>
        <v/>
      </c>
      <c r="BA488" s="192" t="str">
        <f ca="1">IF(ISNUMBER(A488),INDIRECT(CONCATENATE("'Instrument List'!E",(MATCH(E488,'Instrument List'!A:A,0))-0)),"")</f>
        <v/>
      </c>
      <c r="BB488" s="193" t="str">
        <f t="shared" si="208"/>
        <v/>
      </c>
      <c r="BC488" s="193" t="str">
        <f t="shared" si="209"/>
        <v/>
      </c>
      <c r="BD488" s="193" t="str">
        <f ca="1">IF(ISNUMBER(A488),INDIRECT(CONCATENATE("'Instrument List'!F",(MATCH(E488,'Instrument List'!A:A,0))-0)),"")</f>
        <v/>
      </c>
    </row>
    <row r="489" spans="1:56">
      <c r="A489" s="220" t="str">
        <f t="shared" si="189"/>
        <v/>
      </c>
      <c r="B489" s="221"/>
      <c r="C489" s="222"/>
      <c r="D489" s="169"/>
      <c r="E489" s="169"/>
      <c r="F489" s="169"/>
      <c r="G489" s="202"/>
      <c r="H489" s="217"/>
      <c r="I489" s="212"/>
      <c r="J489" s="206"/>
      <c r="K489" s="212"/>
      <c r="L489" s="206"/>
      <c r="M489" s="212"/>
      <c r="N489" s="206"/>
      <c r="O489" s="170" t="str">
        <f t="shared" si="190"/>
        <v/>
      </c>
      <c r="P489" s="171"/>
      <c r="Q489" s="171"/>
      <c r="R489" s="171"/>
      <c r="S489" s="172" t="str">
        <f t="shared" si="191"/>
        <v/>
      </c>
      <c r="T489" s="172" t="str">
        <f t="shared" si="192"/>
        <v/>
      </c>
      <c r="U489" s="171"/>
      <c r="V489" s="171"/>
      <c r="W489" s="173" t="str">
        <f t="shared" si="193"/>
        <v/>
      </c>
      <c r="X489" s="173" t="str">
        <f t="shared" si="194"/>
        <v/>
      </c>
      <c r="Y489" s="173" t="str">
        <f t="shared" si="195"/>
        <v/>
      </c>
      <c r="Z489" s="171"/>
      <c r="AA489" s="171"/>
      <c r="AB489" s="171"/>
      <c r="AC489" s="172" t="str">
        <f t="shared" si="196"/>
        <v/>
      </c>
      <c r="AD489" s="172" t="str">
        <f t="shared" si="197"/>
        <v/>
      </c>
      <c r="AE489" s="174"/>
      <c r="AF489" s="175" t="str">
        <f t="shared" si="198"/>
        <v/>
      </c>
      <c r="AG489" s="169"/>
      <c r="AH489" s="171"/>
      <c r="AI489" s="171"/>
      <c r="AJ489" s="169"/>
      <c r="AK489" s="176" t="str">
        <f t="shared" si="199"/>
        <v/>
      </c>
      <c r="AL489" s="176" t="str">
        <f t="shared" si="200"/>
        <v/>
      </c>
      <c r="AM489" s="176" t="str">
        <f t="shared" si="201"/>
        <v/>
      </c>
      <c r="AN489" s="359" t="str">
        <f>IF(Overview!$K$17='Internal Calcs'!$P$22,IF(AK489="","",AK489),IF(Overview!$K$17='Internal Calcs'!$P$23,IF(AK489="","",AK489),IF(ISNUMBER(A489),(IF(F489="Short",G489-H489,H489-G489)*AZ489-AX489),"")))</f>
        <v/>
      </c>
      <c r="AO489" s="401" t="str">
        <f>IF(Overview!$K$17='Internal Calcs'!$P$22,IF(AL489="","",AL489),IF(Overview!$K$17='Internal Calcs'!$P$23,IF(AL489="","",AL489),IF(ISNUMBER(A489),IF(AL489="",(IF(F489="Short",G489-H489,H489-G489)*AZ489-AX489),(IF(F489="Short",G489-J489,J489-G489)*AZ489-AX489)),"")))</f>
        <v/>
      </c>
      <c r="AP489" s="359" t="str">
        <f>IF(Overview!$K$17='Internal Calcs'!$P$22,"",IF(Overview!$K$17='Internal Calcs'!$P$23,IF(AM489="","",AM489),IF(ISNUMBER(A489),IF(AM489="",(IF(F489="Short",G489-H489,H489-G489)*AZ489-AX489),(IF(F489="Short",G489-L489,L489-G489)*AZ489-AX489)),"")))</f>
        <v/>
      </c>
      <c r="AQ489" s="176" t="str">
        <f t="shared" si="202"/>
        <v/>
      </c>
      <c r="AR489" s="176" t="str">
        <f t="shared" si="203"/>
        <v/>
      </c>
      <c r="AS489" s="176" t="str">
        <f t="shared" si="204"/>
        <v/>
      </c>
      <c r="AT489" s="176" t="str">
        <f>IF(ISNUMBER(A489),MAX($AS$2:AS489)-AS489,"")</f>
        <v/>
      </c>
      <c r="AU489" s="177" t="str">
        <f t="shared" si="205"/>
        <v/>
      </c>
      <c r="AV489" s="178" t="str">
        <f t="shared" si="206"/>
        <v/>
      </c>
      <c r="AW489" s="178" t="str">
        <f t="shared" si="207"/>
        <v/>
      </c>
      <c r="AX489" s="179" t="str">
        <f ca="1">IF(ISNUMBER($A489),INDIRECT(CONCATENATE("'Instrument List'!B",(MATCH(E489,'Instrument List'!A:A,0))-0)),"")</f>
        <v/>
      </c>
      <c r="AY489" s="179" t="str">
        <f ca="1">IF(ISNUMBER($A489),INDIRECT(CONCATENATE("'Instrument List'!D",(MATCH(E489,'Instrument List'!A:A,0))-0)),"")</f>
        <v/>
      </c>
      <c r="AZ489" s="179" t="str">
        <f ca="1">IF(ISNUMBER($A489),INDIRECT(CONCATENATE("'Instrument List'!C",(MATCH(E489,'Instrument List'!A:A,0))-0)),"")</f>
        <v/>
      </c>
      <c r="BA489" s="180" t="str">
        <f ca="1">IF(ISNUMBER(A489),INDIRECT(CONCATENATE("'Instrument List'!E",(MATCH(E489,'Instrument List'!A:A,0))-0)),"")</f>
        <v/>
      </c>
      <c r="BB489" s="181" t="str">
        <f t="shared" si="208"/>
        <v/>
      </c>
      <c r="BC489" s="181" t="str">
        <f t="shared" si="209"/>
        <v/>
      </c>
      <c r="BD489" s="181" t="str">
        <f ca="1">IF(ISNUMBER(A489),INDIRECT(CONCATENATE("'Instrument List'!F",(MATCH(E489,'Instrument List'!A:A,0))-0)),"")</f>
        <v/>
      </c>
    </row>
    <row r="490" spans="1:56">
      <c r="A490" s="223" t="str">
        <f t="shared" si="189"/>
        <v/>
      </c>
      <c r="B490" s="224"/>
      <c r="C490" s="225"/>
      <c r="D490" s="182"/>
      <c r="E490" s="182"/>
      <c r="F490" s="182"/>
      <c r="G490" s="203"/>
      <c r="H490" s="218"/>
      <c r="I490" s="213"/>
      <c r="J490" s="207"/>
      <c r="K490" s="213"/>
      <c r="L490" s="207"/>
      <c r="M490" s="213"/>
      <c r="N490" s="207"/>
      <c r="O490" s="183" t="str">
        <f t="shared" si="190"/>
        <v/>
      </c>
      <c r="P490" s="184"/>
      <c r="Q490" s="184"/>
      <c r="R490" s="275"/>
      <c r="S490" s="185" t="str">
        <f t="shared" si="191"/>
        <v/>
      </c>
      <c r="T490" s="185" t="str">
        <f t="shared" si="192"/>
        <v/>
      </c>
      <c r="U490" s="275"/>
      <c r="V490" s="275"/>
      <c r="W490" s="276" t="str">
        <f t="shared" si="193"/>
        <v/>
      </c>
      <c r="X490" s="276" t="str">
        <f t="shared" si="194"/>
        <v/>
      </c>
      <c r="Y490" s="276" t="str">
        <f t="shared" si="195"/>
        <v/>
      </c>
      <c r="Z490" s="275"/>
      <c r="AA490" s="184"/>
      <c r="AB490" s="184"/>
      <c r="AC490" s="185" t="str">
        <f t="shared" si="196"/>
        <v/>
      </c>
      <c r="AD490" s="185" t="str">
        <f t="shared" si="197"/>
        <v/>
      </c>
      <c r="AE490" s="186"/>
      <c r="AF490" s="187" t="str">
        <f t="shared" si="198"/>
        <v/>
      </c>
      <c r="AG490" s="182"/>
      <c r="AH490" s="184"/>
      <c r="AI490" s="184"/>
      <c r="AJ490" s="182"/>
      <c r="AK490" s="188" t="str">
        <f t="shared" si="199"/>
        <v/>
      </c>
      <c r="AL490" s="188" t="str">
        <f t="shared" si="200"/>
        <v/>
      </c>
      <c r="AM490" s="188" t="str">
        <f t="shared" si="201"/>
        <v/>
      </c>
      <c r="AN490" s="359" t="str">
        <f>IF(Overview!$K$17='Internal Calcs'!$P$22,IF(AK490="","",AK490),IF(Overview!$K$17='Internal Calcs'!$P$23,IF(AK490="","",AK490),IF(ISNUMBER(A490),(IF(F490="Short",G490-H490,H490-G490)*AZ490-AX490),"")))</f>
        <v/>
      </c>
      <c r="AO490" s="401" t="str">
        <f>IF(Overview!$K$17='Internal Calcs'!$P$22,IF(AL490="","",AL490),IF(Overview!$K$17='Internal Calcs'!$P$23,IF(AL490="","",AL490),IF(ISNUMBER(A490),IF(AL490="",(IF(F490="Short",G490-H490,H490-G490)*AZ490-AX490),(IF(F490="Short",G490-J490,J490-G490)*AZ490-AX490)),"")))</f>
        <v/>
      </c>
      <c r="AP490" s="359" t="str">
        <f>IF(Overview!$K$17='Internal Calcs'!$P$22,"",IF(Overview!$K$17='Internal Calcs'!$P$23,IF(AM490="","",AM490),IF(ISNUMBER(A490),IF(AM490="",(IF(F490="Short",G490-H490,H490-G490)*AZ490-AX490),(IF(F490="Short",G490-L490,L490-G490)*AZ490-AX490)),"")))</f>
        <v/>
      </c>
      <c r="AQ490" s="188" t="str">
        <f t="shared" si="202"/>
        <v/>
      </c>
      <c r="AR490" s="188" t="str">
        <f t="shared" si="203"/>
        <v/>
      </c>
      <c r="AS490" s="188" t="str">
        <f t="shared" si="204"/>
        <v/>
      </c>
      <c r="AT490" s="188" t="str">
        <f>IF(ISNUMBER(A490),MAX($AS$2:AS490)-AS490,"")</f>
        <v/>
      </c>
      <c r="AU490" s="189" t="str">
        <f t="shared" si="205"/>
        <v/>
      </c>
      <c r="AV490" s="190" t="str">
        <f t="shared" si="206"/>
        <v/>
      </c>
      <c r="AW490" s="190" t="str">
        <f t="shared" si="207"/>
        <v/>
      </c>
      <c r="AX490" s="191" t="str">
        <f ca="1">IF(ISNUMBER($A490),INDIRECT(CONCATENATE("'Instrument List'!B",(MATCH(E490,'Instrument List'!A:A,0))-0)),"")</f>
        <v/>
      </c>
      <c r="AY490" s="191" t="str">
        <f ca="1">IF(ISNUMBER($A490),INDIRECT(CONCATENATE("'Instrument List'!D",(MATCH(E490,'Instrument List'!A:A,0))-0)),"")</f>
        <v/>
      </c>
      <c r="AZ490" s="191" t="str">
        <f ca="1">IF(ISNUMBER($A490),INDIRECT(CONCATENATE("'Instrument List'!C",(MATCH(E490,'Instrument List'!A:A,0))-0)),"")</f>
        <v/>
      </c>
      <c r="BA490" s="192" t="str">
        <f ca="1">IF(ISNUMBER(A490),INDIRECT(CONCATENATE("'Instrument List'!E",(MATCH(E490,'Instrument List'!A:A,0))-0)),"")</f>
        <v/>
      </c>
      <c r="BB490" s="193" t="str">
        <f t="shared" si="208"/>
        <v/>
      </c>
      <c r="BC490" s="193" t="str">
        <f t="shared" si="209"/>
        <v/>
      </c>
      <c r="BD490" s="193" t="str">
        <f ca="1">IF(ISNUMBER(A490),INDIRECT(CONCATENATE("'Instrument List'!F",(MATCH(E490,'Instrument List'!A:A,0))-0)),"")</f>
        <v/>
      </c>
    </row>
    <row r="491" spans="1:56">
      <c r="A491" s="220" t="str">
        <f t="shared" si="189"/>
        <v/>
      </c>
      <c r="B491" s="221"/>
      <c r="C491" s="222"/>
      <c r="D491" s="169"/>
      <c r="E491" s="169"/>
      <c r="F491" s="169"/>
      <c r="G491" s="202"/>
      <c r="H491" s="217"/>
      <c r="I491" s="212"/>
      <c r="J491" s="206"/>
      <c r="K491" s="212"/>
      <c r="L491" s="206"/>
      <c r="M491" s="212"/>
      <c r="N491" s="206"/>
      <c r="O491" s="170" t="str">
        <f t="shared" si="190"/>
        <v/>
      </c>
      <c r="P491" s="171"/>
      <c r="Q491" s="171"/>
      <c r="R491" s="171"/>
      <c r="S491" s="172" t="str">
        <f t="shared" si="191"/>
        <v/>
      </c>
      <c r="T491" s="172" t="str">
        <f t="shared" si="192"/>
        <v/>
      </c>
      <c r="U491" s="171"/>
      <c r="V491" s="171"/>
      <c r="W491" s="173" t="str">
        <f t="shared" si="193"/>
        <v/>
      </c>
      <c r="X491" s="173" t="str">
        <f t="shared" si="194"/>
        <v/>
      </c>
      <c r="Y491" s="173" t="str">
        <f t="shared" si="195"/>
        <v/>
      </c>
      <c r="Z491" s="171"/>
      <c r="AA491" s="171"/>
      <c r="AB491" s="171"/>
      <c r="AC491" s="172" t="str">
        <f t="shared" si="196"/>
        <v/>
      </c>
      <c r="AD491" s="172" t="str">
        <f t="shared" si="197"/>
        <v/>
      </c>
      <c r="AE491" s="174"/>
      <c r="AF491" s="175" t="str">
        <f t="shared" si="198"/>
        <v/>
      </c>
      <c r="AG491" s="169"/>
      <c r="AH491" s="171"/>
      <c r="AI491" s="171"/>
      <c r="AJ491" s="169"/>
      <c r="AK491" s="176" t="str">
        <f t="shared" si="199"/>
        <v/>
      </c>
      <c r="AL491" s="176" t="str">
        <f t="shared" si="200"/>
        <v/>
      </c>
      <c r="AM491" s="176" t="str">
        <f t="shared" si="201"/>
        <v/>
      </c>
      <c r="AN491" s="359" t="str">
        <f>IF(Overview!$K$17='Internal Calcs'!$P$22,IF(AK491="","",AK491),IF(Overview!$K$17='Internal Calcs'!$P$23,IF(AK491="","",AK491),IF(ISNUMBER(A491),(IF(F491="Short",G491-H491,H491-G491)*AZ491-AX491),"")))</f>
        <v/>
      </c>
      <c r="AO491" s="401" t="str">
        <f>IF(Overview!$K$17='Internal Calcs'!$P$22,IF(AL491="","",AL491),IF(Overview!$K$17='Internal Calcs'!$P$23,IF(AL491="","",AL491),IF(ISNUMBER(A491),IF(AL491="",(IF(F491="Short",G491-H491,H491-G491)*AZ491-AX491),(IF(F491="Short",G491-J491,J491-G491)*AZ491-AX491)),"")))</f>
        <v/>
      </c>
      <c r="AP491" s="359" t="str">
        <f>IF(Overview!$K$17='Internal Calcs'!$P$22,"",IF(Overview!$K$17='Internal Calcs'!$P$23,IF(AM491="","",AM491),IF(ISNUMBER(A491),IF(AM491="",(IF(F491="Short",G491-H491,H491-G491)*AZ491-AX491),(IF(F491="Short",G491-L491,L491-G491)*AZ491-AX491)),"")))</f>
        <v/>
      </c>
      <c r="AQ491" s="176" t="str">
        <f t="shared" si="202"/>
        <v/>
      </c>
      <c r="AR491" s="176" t="str">
        <f t="shared" si="203"/>
        <v/>
      </c>
      <c r="AS491" s="176" t="str">
        <f t="shared" si="204"/>
        <v/>
      </c>
      <c r="AT491" s="176" t="str">
        <f>IF(ISNUMBER(A491),MAX($AS$2:AS491)-AS491,"")</f>
        <v/>
      </c>
      <c r="AU491" s="177" t="str">
        <f t="shared" si="205"/>
        <v/>
      </c>
      <c r="AV491" s="178" t="str">
        <f t="shared" si="206"/>
        <v/>
      </c>
      <c r="AW491" s="178" t="str">
        <f t="shared" si="207"/>
        <v/>
      </c>
      <c r="AX491" s="179" t="str">
        <f ca="1">IF(ISNUMBER($A491),INDIRECT(CONCATENATE("'Instrument List'!B",(MATCH(E491,'Instrument List'!A:A,0))-0)),"")</f>
        <v/>
      </c>
      <c r="AY491" s="179" t="str">
        <f ca="1">IF(ISNUMBER($A491),INDIRECT(CONCATENATE("'Instrument List'!D",(MATCH(E491,'Instrument List'!A:A,0))-0)),"")</f>
        <v/>
      </c>
      <c r="AZ491" s="179" t="str">
        <f ca="1">IF(ISNUMBER($A491),INDIRECT(CONCATENATE("'Instrument List'!C",(MATCH(E491,'Instrument List'!A:A,0))-0)),"")</f>
        <v/>
      </c>
      <c r="BA491" s="180" t="str">
        <f ca="1">IF(ISNUMBER(A491),INDIRECT(CONCATENATE("'Instrument List'!E",(MATCH(E491,'Instrument List'!A:A,0))-0)),"")</f>
        <v/>
      </c>
      <c r="BB491" s="181" t="str">
        <f t="shared" si="208"/>
        <v/>
      </c>
      <c r="BC491" s="181" t="str">
        <f t="shared" si="209"/>
        <v/>
      </c>
      <c r="BD491" s="181" t="str">
        <f ca="1">IF(ISNUMBER(A491),INDIRECT(CONCATENATE("'Instrument List'!F",(MATCH(E491,'Instrument List'!A:A,0))-0)),"")</f>
        <v/>
      </c>
    </row>
    <row r="492" spans="1:56">
      <c r="A492" s="223" t="str">
        <f t="shared" si="189"/>
        <v/>
      </c>
      <c r="B492" s="224"/>
      <c r="C492" s="225"/>
      <c r="D492" s="182"/>
      <c r="E492" s="182"/>
      <c r="F492" s="182"/>
      <c r="G492" s="203"/>
      <c r="H492" s="218"/>
      <c r="I492" s="213"/>
      <c r="J492" s="207"/>
      <c r="K492" s="213"/>
      <c r="L492" s="207"/>
      <c r="M492" s="213"/>
      <c r="N492" s="207"/>
      <c r="O492" s="183" t="str">
        <f t="shared" si="190"/>
        <v/>
      </c>
      <c r="P492" s="184"/>
      <c r="Q492" s="184"/>
      <c r="R492" s="275"/>
      <c r="S492" s="185" t="str">
        <f t="shared" si="191"/>
        <v/>
      </c>
      <c r="T492" s="185" t="str">
        <f t="shared" si="192"/>
        <v/>
      </c>
      <c r="U492" s="275"/>
      <c r="V492" s="275"/>
      <c r="W492" s="276" t="str">
        <f t="shared" si="193"/>
        <v/>
      </c>
      <c r="X492" s="276" t="str">
        <f t="shared" si="194"/>
        <v/>
      </c>
      <c r="Y492" s="276" t="str">
        <f t="shared" si="195"/>
        <v/>
      </c>
      <c r="Z492" s="275"/>
      <c r="AA492" s="184"/>
      <c r="AB492" s="184"/>
      <c r="AC492" s="185" t="str">
        <f t="shared" si="196"/>
        <v/>
      </c>
      <c r="AD492" s="185" t="str">
        <f t="shared" si="197"/>
        <v/>
      </c>
      <c r="AE492" s="186"/>
      <c r="AF492" s="187" t="str">
        <f t="shared" si="198"/>
        <v/>
      </c>
      <c r="AG492" s="182"/>
      <c r="AH492" s="184"/>
      <c r="AI492" s="184"/>
      <c r="AJ492" s="182"/>
      <c r="AK492" s="188" t="str">
        <f t="shared" si="199"/>
        <v/>
      </c>
      <c r="AL492" s="188" t="str">
        <f t="shared" si="200"/>
        <v/>
      </c>
      <c r="AM492" s="188" t="str">
        <f t="shared" si="201"/>
        <v/>
      </c>
      <c r="AN492" s="359" t="str">
        <f>IF(Overview!$K$17='Internal Calcs'!$P$22,IF(AK492="","",AK492),IF(Overview!$K$17='Internal Calcs'!$P$23,IF(AK492="","",AK492),IF(ISNUMBER(A492),(IF(F492="Short",G492-H492,H492-G492)*AZ492-AX492),"")))</f>
        <v/>
      </c>
      <c r="AO492" s="401" t="str">
        <f>IF(Overview!$K$17='Internal Calcs'!$P$22,IF(AL492="","",AL492),IF(Overview!$K$17='Internal Calcs'!$P$23,IF(AL492="","",AL492),IF(ISNUMBER(A492),IF(AL492="",(IF(F492="Short",G492-H492,H492-G492)*AZ492-AX492),(IF(F492="Short",G492-J492,J492-G492)*AZ492-AX492)),"")))</f>
        <v/>
      </c>
      <c r="AP492" s="359" t="str">
        <f>IF(Overview!$K$17='Internal Calcs'!$P$22,"",IF(Overview!$K$17='Internal Calcs'!$P$23,IF(AM492="","",AM492),IF(ISNUMBER(A492),IF(AM492="",(IF(F492="Short",G492-H492,H492-G492)*AZ492-AX492),(IF(F492="Short",G492-L492,L492-G492)*AZ492-AX492)),"")))</f>
        <v/>
      </c>
      <c r="AQ492" s="188" t="str">
        <f t="shared" si="202"/>
        <v/>
      </c>
      <c r="AR492" s="188" t="str">
        <f t="shared" si="203"/>
        <v/>
      </c>
      <c r="AS492" s="188" t="str">
        <f t="shared" si="204"/>
        <v/>
      </c>
      <c r="AT492" s="188" t="str">
        <f>IF(ISNUMBER(A492),MAX($AS$2:AS492)-AS492,"")</f>
        <v/>
      </c>
      <c r="AU492" s="189" t="str">
        <f t="shared" si="205"/>
        <v/>
      </c>
      <c r="AV492" s="190" t="str">
        <f t="shared" si="206"/>
        <v/>
      </c>
      <c r="AW492" s="190" t="str">
        <f t="shared" si="207"/>
        <v/>
      </c>
      <c r="AX492" s="191" t="str">
        <f ca="1">IF(ISNUMBER($A492),INDIRECT(CONCATENATE("'Instrument List'!B",(MATCH(E492,'Instrument List'!A:A,0))-0)),"")</f>
        <v/>
      </c>
      <c r="AY492" s="191" t="str">
        <f ca="1">IF(ISNUMBER($A492),INDIRECT(CONCATENATE("'Instrument List'!D",(MATCH(E492,'Instrument List'!A:A,0))-0)),"")</f>
        <v/>
      </c>
      <c r="AZ492" s="191" t="str">
        <f ca="1">IF(ISNUMBER($A492),INDIRECT(CONCATENATE("'Instrument List'!C",(MATCH(E492,'Instrument List'!A:A,0))-0)),"")</f>
        <v/>
      </c>
      <c r="BA492" s="192" t="str">
        <f ca="1">IF(ISNUMBER(A492),INDIRECT(CONCATENATE("'Instrument List'!E",(MATCH(E492,'Instrument List'!A:A,0))-0)),"")</f>
        <v/>
      </c>
      <c r="BB492" s="193" t="str">
        <f t="shared" si="208"/>
        <v/>
      </c>
      <c r="BC492" s="193" t="str">
        <f t="shared" si="209"/>
        <v/>
      </c>
      <c r="BD492" s="193" t="str">
        <f ca="1">IF(ISNUMBER(A492),INDIRECT(CONCATENATE("'Instrument List'!F",(MATCH(E492,'Instrument List'!A:A,0))-0)),"")</f>
        <v/>
      </c>
    </row>
    <row r="493" spans="1:56">
      <c r="A493" s="220" t="str">
        <f t="shared" si="189"/>
        <v/>
      </c>
      <c r="B493" s="221"/>
      <c r="C493" s="222"/>
      <c r="D493" s="169"/>
      <c r="E493" s="169"/>
      <c r="F493" s="169"/>
      <c r="G493" s="202"/>
      <c r="H493" s="217"/>
      <c r="I493" s="212"/>
      <c r="J493" s="206"/>
      <c r="K493" s="212"/>
      <c r="L493" s="206"/>
      <c r="M493" s="212"/>
      <c r="N493" s="206"/>
      <c r="O493" s="170" t="str">
        <f t="shared" si="190"/>
        <v/>
      </c>
      <c r="P493" s="171"/>
      <c r="Q493" s="171"/>
      <c r="R493" s="171"/>
      <c r="S493" s="172" t="str">
        <f t="shared" si="191"/>
        <v/>
      </c>
      <c r="T493" s="172" t="str">
        <f t="shared" si="192"/>
        <v/>
      </c>
      <c r="U493" s="171"/>
      <c r="V493" s="171"/>
      <c r="W493" s="173" t="str">
        <f t="shared" si="193"/>
        <v/>
      </c>
      <c r="X493" s="173" t="str">
        <f t="shared" si="194"/>
        <v/>
      </c>
      <c r="Y493" s="173" t="str">
        <f t="shared" si="195"/>
        <v/>
      </c>
      <c r="Z493" s="171"/>
      <c r="AA493" s="171"/>
      <c r="AB493" s="171"/>
      <c r="AC493" s="172" t="str">
        <f t="shared" si="196"/>
        <v/>
      </c>
      <c r="AD493" s="172" t="str">
        <f t="shared" si="197"/>
        <v/>
      </c>
      <c r="AE493" s="174"/>
      <c r="AF493" s="175" t="str">
        <f t="shared" si="198"/>
        <v/>
      </c>
      <c r="AG493" s="169"/>
      <c r="AH493" s="171"/>
      <c r="AI493" s="171"/>
      <c r="AJ493" s="169"/>
      <c r="AK493" s="176" t="str">
        <f t="shared" si="199"/>
        <v/>
      </c>
      <c r="AL493" s="176" t="str">
        <f t="shared" si="200"/>
        <v/>
      </c>
      <c r="AM493" s="176" t="str">
        <f t="shared" si="201"/>
        <v/>
      </c>
      <c r="AN493" s="359" t="str">
        <f>IF(Overview!$K$17='Internal Calcs'!$P$22,IF(AK493="","",AK493),IF(Overview!$K$17='Internal Calcs'!$P$23,IF(AK493="","",AK493),IF(ISNUMBER(A493),(IF(F493="Short",G493-H493,H493-G493)*AZ493-AX493),"")))</f>
        <v/>
      </c>
      <c r="AO493" s="401" t="str">
        <f>IF(Overview!$K$17='Internal Calcs'!$P$22,IF(AL493="","",AL493),IF(Overview!$K$17='Internal Calcs'!$P$23,IF(AL493="","",AL493),IF(ISNUMBER(A493),IF(AL493="",(IF(F493="Short",G493-H493,H493-G493)*AZ493-AX493),(IF(F493="Short",G493-J493,J493-G493)*AZ493-AX493)),"")))</f>
        <v/>
      </c>
      <c r="AP493" s="359" t="str">
        <f>IF(Overview!$K$17='Internal Calcs'!$P$22,"",IF(Overview!$K$17='Internal Calcs'!$P$23,IF(AM493="","",AM493),IF(ISNUMBER(A493),IF(AM493="",(IF(F493="Short",G493-H493,H493-G493)*AZ493-AX493),(IF(F493="Short",G493-L493,L493-G493)*AZ493-AX493)),"")))</f>
        <v/>
      </c>
      <c r="AQ493" s="176" t="str">
        <f t="shared" si="202"/>
        <v/>
      </c>
      <c r="AR493" s="176" t="str">
        <f t="shared" si="203"/>
        <v/>
      </c>
      <c r="AS493" s="176" t="str">
        <f t="shared" si="204"/>
        <v/>
      </c>
      <c r="AT493" s="176" t="str">
        <f>IF(ISNUMBER(A493),MAX($AS$2:AS493)-AS493,"")</f>
        <v/>
      </c>
      <c r="AU493" s="177" t="str">
        <f t="shared" si="205"/>
        <v/>
      </c>
      <c r="AV493" s="178" t="str">
        <f t="shared" si="206"/>
        <v/>
      </c>
      <c r="AW493" s="178" t="str">
        <f t="shared" si="207"/>
        <v/>
      </c>
      <c r="AX493" s="179" t="str">
        <f ca="1">IF(ISNUMBER($A493),INDIRECT(CONCATENATE("'Instrument List'!B",(MATCH(E493,'Instrument List'!A:A,0))-0)),"")</f>
        <v/>
      </c>
      <c r="AY493" s="179" t="str">
        <f ca="1">IF(ISNUMBER($A493),INDIRECT(CONCATENATE("'Instrument List'!D",(MATCH(E493,'Instrument List'!A:A,0))-0)),"")</f>
        <v/>
      </c>
      <c r="AZ493" s="179" t="str">
        <f ca="1">IF(ISNUMBER($A493),INDIRECT(CONCATENATE("'Instrument List'!C",(MATCH(E493,'Instrument List'!A:A,0))-0)),"")</f>
        <v/>
      </c>
      <c r="BA493" s="180" t="str">
        <f ca="1">IF(ISNUMBER(A493),INDIRECT(CONCATENATE("'Instrument List'!E",(MATCH(E493,'Instrument List'!A:A,0))-0)),"")</f>
        <v/>
      </c>
      <c r="BB493" s="181" t="str">
        <f t="shared" si="208"/>
        <v/>
      </c>
      <c r="BC493" s="181" t="str">
        <f t="shared" si="209"/>
        <v/>
      </c>
      <c r="BD493" s="181" t="str">
        <f ca="1">IF(ISNUMBER(A493),INDIRECT(CONCATENATE("'Instrument List'!F",(MATCH(E493,'Instrument List'!A:A,0))-0)),"")</f>
        <v/>
      </c>
    </row>
    <row r="494" spans="1:56">
      <c r="A494" s="223" t="str">
        <f t="shared" si="189"/>
        <v/>
      </c>
      <c r="B494" s="224"/>
      <c r="C494" s="225"/>
      <c r="D494" s="182"/>
      <c r="E494" s="182"/>
      <c r="F494" s="182"/>
      <c r="G494" s="203"/>
      <c r="H494" s="218"/>
      <c r="I494" s="213"/>
      <c r="J494" s="207"/>
      <c r="K494" s="213"/>
      <c r="L494" s="207"/>
      <c r="M494" s="213"/>
      <c r="N494" s="207"/>
      <c r="O494" s="183" t="str">
        <f t="shared" si="190"/>
        <v/>
      </c>
      <c r="P494" s="184"/>
      <c r="Q494" s="184"/>
      <c r="R494" s="275"/>
      <c r="S494" s="185" t="str">
        <f t="shared" si="191"/>
        <v/>
      </c>
      <c r="T494" s="185" t="str">
        <f t="shared" si="192"/>
        <v/>
      </c>
      <c r="U494" s="275"/>
      <c r="V494" s="275"/>
      <c r="W494" s="276" t="str">
        <f t="shared" si="193"/>
        <v/>
      </c>
      <c r="X494" s="276" t="str">
        <f t="shared" si="194"/>
        <v/>
      </c>
      <c r="Y494" s="276" t="str">
        <f t="shared" si="195"/>
        <v/>
      </c>
      <c r="Z494" s="275"/>
      <c r="AA494" s="184"/>
      <c r="AB494" s="184"/>
      <c r="AC494" s="185" t="str">
        <f t="shared" si="196"/>
        <v/>
      </c>
      <c r="AD494" s="185" t="str">
        <f t="shared" si="197"/>
        <v/>
      </c>
      <c r="AE494" s="186"/>
      <c r="AF494" s="187" t="str">
        <f t="shared" si="198"/>
        <v/>
      </c>
      <c r="AG494" s="182"/>
      <c r="AH494" s="184"/>
      <c r="AI494" s="184"/>
      <c r="AJ494" s="182"/>
      <c r="AK494" s="188" t="str">
        <f t="shared" si="199"/>
        <v/>
      </c>
      <c r="AL494" s="188" t="str">
        <f t="shared" si="200"/>
        <v/>
      </c>
      <c r="AM494" s="188" t="str">
        <f t="shared" si="201"/>
        <v/>
      </c>
      <c r="AN494" s="359" t="str">
        <f>IF(Overview!$K$17='Internal Calcs'!$P$22,IF(AK494="","",AK494),IF(Overview!$K$17='Internal Calcs'!$P$23,IF(AK494="","",AK494),IF(ISNUMBER(A494),(IF(F494="Short",G494-H494,H494-G494)*AZ494-AX494),"")))</f>
        <v/>
      </c>
      <c r="AO494" s="401" t="str">
        <f>IF(Overview!$K$17='Internal Calcs'!$P$22,IF(AL494="","",AL494),IF(Overview!$K$17='Internal Calcs'!$P$23,IF(AL494="","",AL494),IF(ISNUMBER(A494),IF(AL494="",(IF(F494="Short",G494-H494,H494-G494)*AZ494-AX494),(IF(F494="Short",G494-J494,J494-G494)*AZ494-AX494)),"")))</f>
        <v/>
      </c>
      <c r="AP494" s="359" t="str">
        <f>IF(Overview!$K$17='Internal Calcs'!$P$22,"",IF(Overview!$K$17='Internal Calcs'!$P$23,IF(AM494="","",AM494),IF(ISNUMBER(A494),IF(AM494="",(IF(F494="Short",G494-H494,H494-G494)*AZ494-AX494),(IF(F494="Short",G494-L494,L494-G494)*AZ494-AX494)),"")))</f>
        <v/>
      </c>
      <c r="AQ494" s="188" t="str">
        <f t="shared" si="202"/>
        <v/>
      </c>
      <c r="AR494" s="188" t="str">
        <f t="shared" si="203"/>
        <v/>
      </c>
      <c r="AS494" s="188" t="str">
        <f t="shared" si="204"/>
        <v/>
      </c>
      <c r="AT494" s="188" t="str">
        <f>IF(ISNUMBER(A494),MAX($AS$2:AS494)-AS494,"")</f>
        <v/>
      </c>
      <c r="AU494" s="189" t="str">
        <f t="shared" si="205"/>
        <v/>
      </c>
      <c r="AV494" s="190" t="str">
        <f t="shared" si="206"/>
        <v/>
      </c>
      <c r="AW494" s="190" t="str">
        <f t="shared" si="207"/>
        <v/>
      </c>
      <c r="AX494" s="191" t="str">
        <f ca="1">IF(ISNUMBER($A494),INDIRECT(CONCATENATE("'Instrument List'!B",(MATCH(E494,'Instrument List'!A:A,0))-0)),"")</f>
        <v/>
      </c>
      <c r="AY494" s="191" t="str">
        <f ca="1">IF(ISNUMBER($A494),INDIRECT(CONCATENATE("'Instrument List'!D",(MATCH(E494,'Instrument List'!A:A,0))-0)),"")</f>
        <v/>
      </c>
      <c r="AZ494" s="191" t="str">
        <f ca="1">IF(ISNUMBER($A494),INDIRECT(CONCATENATE("'Instrument List'!C",(MATCH(E494,'Instrument List'!A:A,0))-0)),"")</f>
        <v/>
      </c>
      <c r="BA494" s="192" t="str">
        <f ca="1">IF(ISNUMBER(A494),INDIRECT(CONCATENATE("'Instrument List'!E",(MATCH(E494,'Instrument List'!A:A,0))-0)),"")</f>
        <v/>
      </c>
      <c r="BB494" s="193" t="str">
        <f t="shared" si="208"/>
        <v/>
      </c>
      <c r="BC494" s="193" t="str">
        <f t="shared" si="209"/>
        <v/>
      </c>
      <c r="BD494" s="193" t="str">
        <f ca="1">IF(ISNUMBER(A494),INDIRECT(CONCATENATE("'Instrument List'!F",(MATCH(E494,'Instrument List'!A:A,0))-0)),"")</f>
        <v/>
      </c>
    </row>
    <row r="495" spans="1:56">
      <c r="A495" s="220" t="str">
        <f t="shared" si="189"/>
        <v/>
      </c>
      <c r="B495" s="221"/>
      <c r="C495" s="222"/>
      <c r="D495" s="169"/>
      <c r="E495" s="169"/>
      <c r="F495" s="169"/>
      <c r="G495" s="202"/>
      <c r="H495" s="217"/>
      <c r="I495" s="212"/>
      <c r="J495" s="206"/>
      <c r="K495" s="212"/>
      <c r="L495" s="206"/>
      <c r="M495" s="212"/>
      <c r="N495" s="206"/>
      <c r="O495" s="170" t="str">
        <f t="shared" si="190"/>
        <v/>
      </c>
      <c r="P495" s="171"/>
      <c r="Q495" s="171"/>
      <c r="R495" s="171"/>
      <c r="S495" s="172" t="str">
        <f t="shared" si="191"/>
        <v/>
      </c>
      <c r="T495" s="172" t="str">
        <f t="shared" si="192"/>
        <v/>
      </c>
      <c r="U495" s="171"/>
      <c r="V495" s="171"/>
      <c r="W495" s="173" t="str">
        <f t="shared" si="193"/>
        <v/>
      </c>
      <c r="X495" s="173" t="str">
        <f t="shared" si="194"/>
        <v/>
      </c>
      <c r="Y495" s="173" t="str">
        <f t="shared" si="195"/>
        <v/>
      </c>
      <c r="Z495" s="171"/>
      <c r="AA495" s="171"/>
      <c r="AB495" s="171"/>
      <c r="AC495" s="172" t="str">
        <f t="shared" si="196"/>
        <v/>
      </c>
      <c r="AD495" s="172" t="str">
        <f t="shared" si="197"/>
        <v/>
      </c>
      <c r="AE495" s="174"/>
      <c r="AF495" s="175" t="str">
        <f t="shared" si="198"/>
        <v/>
      </c>
      <c r="AG495" s="169"/>
      <c r="AH495" s="171"/>
      <c r="AI495" s="171"/>
      <c r="AJ495" s="169"/>
      <c r="AK495" s="176" t="str">
        <f t="shared" si="199"/>
        <v/>
      </c>
      <c r="AL495" s="176" t="str">
        <f t="shared" si="200"/>
        <v/>
      </c>
      <c r="AM495" s="176" t="str">
        <f t="shared" si="201"/>
        <v/>
      </c>
      <c r="AN495" s="359" t="str">
        <f>IF(Overview!$K$17='Internal Calcs'!$P$22,IF(AK495="","",AK495),IF(Overview!$K$17='Internal Calcs'!$P$23,IF(AK495="","",AK495),IF(ISNUMBER(A495),(IF(F495="Short",G495-H495,H495-G495)*AZ495-AX495),"")))</f>
        <v/>
      </c>
      <c r="AO495" s="401" t="str">
        <f>IF(Overview!$K$17='Internal Calcs'!$P$22,IF(AL495="","",AL495),IF(Overview!$K$17='Internal Calcs'!$P$23,IF(AL495="","",AL495),IF(ISNUMBER(A495),IF(AL495="",(IF(F495="Short",G495-H495,H495-G495)*AZ495-AX495),(IF(F495="Short",G495-J495,J495-G495)*AZ495-AX495)),"")))</f>
        <v/>
      </c>
      <c r="AP495" s="359" t="str">
        <f>IF(Overview!$K$17='Internal Calcs'!$P$22,"",IF(Overview!$K$17='Internal Calcs'!$P$23,IF(AM495="","",AM495),IF(ISNUMBER(A495),IF(AM495="",(IF(F495="Short",G495-H495,H495-G495)*AZ495-AX495),(IF(F495="Short",G495-L495,L495-G495)*AZ495-AX495)),"")))</f>
        <v/>
      </c>
      <c r="AQ495" s="176" t="str">
        <f t="shared" si="202"/>
        <v/>
      </c>
      <c r="AR495" s="176" t="str">
        <f t="shared" si="203"/>
        <v/>
      </c>
      <c r="AS495" s="176" t="str">
        <f t="shared" si="204"/>
        <v/>
      </c>
      <c r="AT495" s="176" t="str">
        <f>IF(ISNUMBER(A495),MAX($AS$2:AS495)-AS495,"")</f>
        <v/>
      </c>
      <c r="AU495" s="177" t="str">
        <f t="shared" si="205"/>
        <v/>
      </c>
      <c r="AV495" s="178" t="str">
        <f t="shared" si="206"/>
        <v/>
      </c>
      <c r="AW495" s="178" t="str">
        <f t="shared" si="207"/>
        <v/>
      </c>
      <c r="AX495" s="179" t="str">
        <f ca="1">IF(ISNUMBER($A495),INDIRECT(CONCATENATE("'Instrument List'!B",(MATCH(E495,'Instrument List'!A:A,0))-0)),"")</f>
        <v/>
      </c>
      <c r="AY495" s="179" t="str">
        <f ca="1">IF(ISNUMBER($A495),INDIRECT(CONCATENATE("'Instrument List'!D",(MATCH(E495,'Instrument List'!A:A,0))-0)),"")</f>
        <v/>
      </c>
      <c r="AZ495" s="179" t="str">
        <f ca="1">IF(ISNUMBER($A495),INDIRECT(CONCATENATE("'Instrument List'!C",(MATCH(E495,'Instrument List'!A:A,0))-0)),"")</f>
        <v/>
      </c>
      <c r="BA495" s="180" t="str">
        <f ca="1">IF(ISNUMBER(A495),INDIRECT(CONCATENATE("'Instrument List'!E",(MATCH(E495,'Instrument List'!A:A,0))-0)),"")</f>
        <v/>
      </c>
      <c r="BB495" s="181" t="str">
        <f t="shared" si="208"/>
        <v/>
      </c>
      <c r="BC495" s="181" t="str">
        <f t="shared" si="209"/>
        <v/>
      </c>
      <c r="BD495" s="181" t="str">
        <f ca="1">IF(ISNUMBER(A495),INDIRECT(CONCATENATE("'Instrument List'!F",(MATCH(E495,'Instrument List'!A:A,0))-0)),"")</f>
        <v/>
      </c>
    </row>
    <row r="496" spans="1:56">
      <c r="A496" s="223" t="str">
        <f t="shared" si="189"/>
        <v/>
      </c>
      <c r="B496" s="224"/>
      <c r="C496" s="225"/>
      <c r="D496" s="182"/>
      <c r="E496" s="182"/>
      <c r="F496" s="182"/>
      <c r="G496" s="203"/>
      <c r="H496" s="218"/>
      <c r="I496" s="213"/>
      <c r="J496" s="207"/>
      <c r="K496" s="213"/>
      <c r="L496" s="207"/>
      <c r="M496" s="213"/>
      <c r="N496" s="207"/>
      <c r="O496" s="183" t="str">
        <f t="shared" si="190"/>
        <v/>
      </c>
      <c r="P496" s="184"/>
      <c r="Q496" s="184"/>
      <c r="R496" s="275"/>
      <c r="S496" s="185" t="str">
        <f t="shared" si="191"/>
        <v/>
      </c>
      <c r="T496" s="185" t="str">
        <f t="shared" si="192"/>
        <v/>
      </c>
      <c r="U496" s="275"/>
      <c r="V496" s="275"/>
      <c r="W496" s="276" t="str">
        <f t="shared" si="193"/>
        <v/>
      </c>
      <c r="X496" s="276" t="str">
        <f t="shared" si="194"/>
        <v/>
      </c>
      <c r="Y496" s="276" t="str">
        <f t="shared" si="195"/>
        <v/>
      </c>
      <c r="Z496" s="275"/>
      <c r="AA496" s="184"/>
      <c r="AB496" s="184"/>
      <c r="AC496" s="185" t="str">
        <f t="shared" si="196"/>
        <v/>
      </c>
      <c r="AD496" s="185" t="str">
        <f t="shared" si="197"/>
        <v/>
      </c>
      <c r="AE496" s="186"/>
      <c r="AF496" s="187" t="str">
        <f t="shared" si="198"/>
        <v/>
      </c>
      <c r="AG496" s="182"/>
      <c r="AH496" s="184"/>
      <c r="AI496" s="184"/>
      <c r="AJ496" s="182"/>
      <c r="AK496" s="188" t="str">
        <f t="shared" si="199"/>
        <v/>
      </c>
      <c r="AL496" s="188" t="str">
        <f t="shared" si="200"/>
        <v/>
      </c>
      <c r="AM496" s="188" t="str">
        <f t="shared" si="201"/>
        <v/>
      </c>
      <c r="AN496" s="359" t="str">
        <f>IF(Overview!$K$17='Internal Calcs'!$P$22,IF(AK496="","",AK496),IF(Overview!$K$17='Internal Calcs'!$P$23,IF(AK496="","",AK496),IF(ISNUMBER(A496),(IF(F496="Short",G496-H496,H496-G496)*AZ496-AX496),"")))</f>
        <v/>
      </c>
      <c r="AO496" s="401" t="str">
        <f>IF(Overview!$K$17='Internal Calcs'!$P$22,IF(AL496="","",AL496),IF(Overview!$K$17='Internal Calcs'!$P$23,IF(AL496="","",AL496),IF(ISNUMBER(A496),IF(AL496="",(IF(F496="Short",G496-H496,H496-G496)*AZ496-AX496),(IF(F496="Short",G496-J496,J496-G496)*AZ496-AX496)),"")))</f>
        <v/>
      </c>
      <c r="AP496" s="359" t="str">
        <f>IF(Overview!$K$17='Internal Calcs'!$P$22,"",IF(Overview!$K$17='Internal Calcs'!$P$23,IF(AM496="","",AM496),IF(ISNUMBER(A496),IF(AM496="",(IF(F496="Short",G496-H496,H496-G496)*AZ496-AX496),(IF(F496="Short",G496-L496,L496-G496)*AZ496-AX496)),"")))</f>
        <v/>
      </c>
      <c r="AQ496" s="188" t="str">
        <f t="shared" si="202"/>
        <v/>
      </c>
      <c r="AR496" s="188" t="str">
        <f t="shared" si="203"/>
        <v/>
      </c>
      <c r="AS496" s="188" t="str">
        <f t="shared" si="204"/>
        <v/>
      </c>
      <c r="AT496" s="188" t="str">
        <f>IF(ISNUMBER(A496),MAX($AS$2:AS496)-AS496,"")</f>
        <v/>
      </c>
      <c r="AU496" s="189" t="str">
        <f t="shared" si="205"/>
        <v/>
      </c>
      <c r="AV496" s="190" t="str">
        <f t="shared" si="206"/>
        <v/>
      </c>
      <c r="AW496" s="190" t="str">
        <f t="shared" si="207"/>
        <v/>
      </c>
      <c r="AX496" s="191" t="str">
        <f ca="1">IF(ISNUMBER($A496),INDIRECT(CONCATENATE("'Instrument List'!B",(MATCH(E496,'Instrument List'!A:A,0))-0)),"")</f>
        <v/>
      </c>
      <c r="AY496" s="191" t="str">
        <f ca="1">IF(ISNUMBER($A496),INDIRECT(CONCATENATE("'Instrument List'!D",(MATCH(E496,'Instrument List'!A:A,0))-0)),"")</f>
        <v/>
      </c>
      <c r="AZ496" s="191" t="str">
        <f ca="1">IF(ISNUMBER($A496),INDIRECT(CONCATENATE("'Instrument List'!C",(MATCH(E496,'Instrument List'!A:A,0))-0)),"")</f>
        <v/>
      </c>
      <c r="BA496" s="192" t="str">
        <f ca="1">IF(ISNUMBER(A496),INDIRECT(CONCATENATE("'Instrument List'!E",(MATCH(E496,'Instrument List'!A:A,0))-0)),"")</f>
        <v/>
      </c>
      <c r="BB496" s="193" t="str">
        <f t="shared" si="208"/>
        <v/>
      </c>
      <c r="BC496" s="193" t="str">
        <f t="shared" si="209"/>
        <v/>
      </c>
      <c r="BD496" s="193" t="str">
        <f ca="1">IF(ISNUMBER(A496),INDIRECT(CONCATENATE("'Instrument List'!F",(MATCH(E496,'Instrument List'!A:A,0))-0)),"")</f>
        <v/>
      </c>
    </row>
    <row r="497" spans="1:56">
      <c r="A497" s="220" t="str">
        <f t="shared" si="189"/>
        <v/>
      </c>
      <c r="B497" s="221"/>
      <c r="C497" s="222"/>
      <c r="D497" s="169"/>
      <c r="E497" s="169"/>
      <c r="F497" s="169"/>
      <c r="G497" s="202"/>
      <c r="H497" s="217"/>
      <c r="I497" s="212"/>
      <c r="J497" s="206"/>
      <c r="K497" s="212"/>
      <c r="L497" s="206"/>
      <c r="M497" s="212"/>
      <c r="N497" s="206"/>
      <c r="O497" s="170" t="str">
        <f t="shared" si="190"/>
        <v/>
      </c>
      <c r="P497" s="171"/>
      <c r="Q497" s="171"/>
      <c r="R497" s="171"/>
      <c r="S497" s="172" t="str">
        <f t="shared" si="191"/>
        <v/>
      </c>
      <c r="T497" s="172" t="str">
        <f t="shared" si="192"/>
        <v/>
      </c>
      <c r="U497" s="171"/>
      <c r="V497" s="171"/>
      <c r="W497" s="173" t="str">
        <f t="shared" si="193"/>
        <v/>
      </c>
      <c r="X497" s="173" t="str">
        <f t="shared" si="194"/>
        <v/>
      </c>
      <c r="Y497" s="173" t="str">
        <f t="shared" si="195"/>
        <v/>
      </c>
      <c r="Z497" s="171"/>
      <c r="AA497" s="171"/>
      <c r="AB497" s="171"/>
      <c r="AC497" s="172" t="str">
        <f t="shared" si="196"/>
        <v/>
      </c>
      <c r="AD497" s="172" t="str">
        <f t="shared" si="197"/>
        <v/>
      </c>
      <c r="AE497" s="174"/>
      <c r="AF497" s="175" t="str">
        <f t="shared" si="198"/>
        <v/>
      </c>
      <c r="AG497" s="169"/>
      <c r="AH497" s="171"/>
      <c r="AI497" s="171"/>
      <c r="AJ497" s="169"/>
      <c r="AK497" s="176" t="str">
        <f t="shared" si="199"/>
        <v/>
      </c>
      <c r="AL497" s="176" t="str">
        <f t="shared" si="200"/>
        <v/>
      </c>
      <c r="AM497" s="176" t="str">
        <f t="shared" si="201"/>
        <v/>
      </c>
      <c r="AN497" s="359" t="str">
        <f>IF(Overview!$K$17='Internal Calcs'!$P$22,IF(AK497="","",AK497),IF(Overview!$K$17='Internal Calcs'!$P$23,IF(AK497="","",AK497),IF(ISNUMBER(A497),(IF(F497="Short",G497-H497,H497-G497)*AZ497-AX497),"")))</f>
        <v/>
      </c>
      <c r="AO497" s="401" t="str">
        <f>IF(Overview!$K$17='Internal Calcs'!$P$22,IF(AL497="","",AL497),IF(Overview!$K$17='Internal Calcs'!$P$23,IF(AL497="","",AL497),IF(ISNUMBER(A497),IF(AL497="",(IF(F497="Short",G497-H497,H497-G497)*AZ497-AX497),(IF(F497="Short",G497-J497,J497-G497)*AZ497-AX497)),"")))</f>
        <v/>
      </c>
      <c r="AP497" s="359" t="str">
        <f>IF(Overview!$K$17='Internal Calcs'!$P$22,"",IF(Overview!$K$17='Internal Calcs'!$P$23,IF(AM497="","",AM497),IF(ISNUMBER(A497),IF(AM497="",(IF(F497="Short",G497-H497,H497-G497)*AZ497-AX497),(IF(F497="Short",G497-L497,L497-G497)*AZ497-AX497)),"")))</f>
        <v/>
      </c>
      <c r="AQ497" s="176" t="str">
        <f t="shared" si="202"/>
        <v/>
      </c>
      <c r="AR497" s="176" t="str">
        <f t="shared" si="203"/>
        <v/>
      </c>
      <c r="AS497" s="176" t="str">
        <f t="shared" si="204"/>
        <v/>
      </c>
      <c r="AT497" s="176" t="str">
        <f>IF(ISNUMBER(A497),MAX($AS$2:AS497)-AS497,"")</f>
        <v/>
      </c>
      <c r="AU497" s="177" t="str">
        <f t="shared" si="205"/>
        <v/>
      </c>
      <c r="AV497" s="178" t="str">
        <f t="shared" si="206"/>
        <v/>
      </c>
      <c r="AW497" s="178" t="str">
        <f t="shared" si="207"/>
        <v/>
      </c>
      <c r="AX497" s="179" t="str">
        <f ca="1">IF(ISNUMBER($A497),INDIRECT(CONCATENATE("'Instrument List'!B",(MATCH(E497,'Instrument List'!A:A,0))-0)),"")</f>
        <v/>
      </c>
      <c r="AY497" s="179" t="str">
        <f ca="1">IF(ISNUMBER($A497),INDIRECT(CONCATENATE("'Instrument List'!D",(MATCH(E497,'Instrument List'!A:A,0))-0)),"")</f>
        <v/>
      </c>
      <c r="AZ497" s="179" t="str">
        <f ca="1">IF(ISNUMBER($A497),INDIRECT(CONCATENATE("'Instrument List'!C",(MATCH(E497,'Instrument List'!A:A,0))-0)),"")</f>
        <v/>
      </c>
      <c r="BA497" s="180" t="str">
        <f ca="1">IF(ISNUMBER(A497),INDIRECT(CONCATENATE("'Instrument List'!E",(MATCH(E497,'Instrument List'!A:A,0))-0)),"")</f>
        <v/>
      </c>
      <c r="BB497" s="181" t="str">
        <f t="shared" si="208"/>
        <v/>
      </c>
      <c r="BC497" s="181" t="str">
        <f t="shared" si="209"/>
        <v/>
      </c>
      <c r="BD497" s="181" t="str">
        <f ca="1">IF(ISNUMBER(A497),INDIRECT(CONCATENATE("'Instrument List'!F",(MATCH(E497,'Instrument List'!A:A,0))-0)),"")</f>
        <v/>
      </c>
    </row>
    <row r="498" spans="1:56">
      <c r="A498" s="223" t="str">
        <f t="shared" si="189"/>
        <v/>
      </c>
      <c r="B498" s="224"/>
      <c r="C498" s="225"/>
      <c r="D498" s="182"/>
      <c r="E498" s="182"/>
      <c r="F498" s="182"/>
      <c r="G498" s="203"/>
      <c r="H498" s="218"/>
      <c r="I498" s="213"/>
      <c r="J498" s="207"/>
      <c r="K498" s="213"/>
      <c r="L498" s="207"/>
      <c r="M498" s="213"/>
      <c r="N498" s="207"/>
      <c r="O498" s="183" t="str">
        <f t="shared" si="190"/>
        <v/>
      </c>
      <c r="P498" s="184"/>
      <c r="Q498" s="184"/>
      <c r="R498" s="275"/>
      <c r="S498" s="185" t="str">
        <f t="shared" si="191"/>
        <v/>
      </c>
      <c r="T498" s="185" t="str">
        <f t="shared" si="192"/>
        <v/>
      </c>
      <c r="U498" s="275"/>
      <c r="V498" s="275"/>
      <c r="W498" s="276" t="str">
        <f t="shared" si="193"/>
        <v/>
      </c>
      <c r="X498" s="276" t="str">
        <f t="shared" si="194"/>
        <v/>
      </c>
      <c r="Y498" s="276" t="str">
        <f t="shared" si="195"/>
        <v/>
      </c>
      <c r="Z498" s="275"/>
      <c r="AA498" s="184"/>
      <c r="AB498" s="184"/>
      <c r="AC498" s="185" t="str">
        <f t="shared" si="196"/>
        <v/>
      </c>
      <c r="AD498" s="185" t="str">
        <f t="shared" si="197"/>
        <v/>
      </c>
      <c r="AE498" s="186"/>
      <c r="AF498" s="187" t="str">
        <f t="shared" si="198"/>
        <v/>
      </c>
      <c r="AG498" s="182"/>
      <c r="AH498" s="184"/>
      <c r="AI498" s="184"/>
      <c r="AJ498" s="182"/>
      <c r="AK498" s="188" t="str">
        <f t="shared" si="199"/>
        <v/>
      </c>
      <c r="AL498" s="188" t="str">
        <f t="shared" si="200"/>
        <v/>
      </c>
      <c r="AM498" s="188" t="str">
        <f t="shared" si="201"/>
        <v/>
      </c>
      <c r="AN498" s="359" t="str">
        <f>IF(Overview!$K$17='Internal Calcs'!$P$22,IF(AK498="","",AK498),IF(Overview!$K$17='Internal Calcs'!$P$23,IF(AK498="","",AK498),IF(ISNUMBER(A498),(IF(F498="Short",G498-H498,H498-G498)*AZ498-AX498),"")))</f>
        <v/>
      </c>
      <c r="AO498" s="401" t="str">
        <f>IF(Overview!$K$17='Internal Calcs'!$P$22,IF(AL498="","",AL498),IF(Overview!$K$17='Internal Calcs'!$P$23,IF(AL498="","",AL498),IF(ISNUMBER(A498),IF(AL498="",(IF(F498="Short",G498-H498,H498-G498)*AZ498-AX498),(IF(F498="Short",G498-J498,J498-G498)*AZ498-AX498)),"")))</f>
        <v/>
      </c>
      <c r="AP498" s="359" t="str">
        <f>IF(Overview!$K$17='Internal Calcs'!$P$22,"",IF(Overview!$K$17='Internal Calcs'!$P$23,IF(AM498="","",AM498),IF(ISNUMBER(A498),IF(AM498="",(IF(F498="Short",G498-H498,H498-G498)*AZ498-AX498),(IF(F498="Short",G498-L498,L498-G498)*AZ498-AX498)),"")))</f>
        <v/>
      </c>
      <c r="AQ498" s="188" t="str">
        <f t="shared" si="202"/>
        <v/>
      </c>
      <c r="AR498" s="188" t="str">
        <f t="shared" si="203"/>
        <v/>
      </c>
      <c r="AS498" s="188" t="str">
        <f t="shared" si="204"/>
        <v/>
      </c>
      <c r="AT498" s="188" t="str">
        <f>IF(ISNUMBER(A498),MAX($AS$2:AS498)-AS498,"")</f>
        <v/>
      </c>
      <c r="AU498" s="189" t="str">
        <f t="shared" si="205"/>
        <v/>
      </c>
      <c r="AV498" s="190" t="str">
        <f t="shared" si="206"/>
        <v/>
      </c>
      <c r="AW498" s="190" t="str">
        <f t="shared" si="207"/>
        <v/>
      </c>
      <c r="AX498" s="191" t="str">
        <f ca="1">IF(ISNUMBER($A498),INDIRECT(CONCATENATE("'Instrument List'!B",(MATCH(E498,'Instrument List'!A:A,0))-0)),"")</f>
        <v/>
      </c>
      <c r="AY498" s="191" t="str">
        <f ca="1">IF(ISNUMBER($A498),INDIRECT(CONCATENATE("'Instrument List'!D",(MATCH(E498,'Instrument List'!A:A,0))-0)),"")</f>
        <v/>
      </c>
      <c r="AZ498" s="191" t="str">
        <f ca="1">IF(ISNUMBER($A498),INDIRECT(CONCATENATE("'Instrument List'!C",(MATCH(E498,'Instrument List'!A:A,0))-0)),"")</f>
        <v/>
      </c>
      <c r="BA498" s="192" t="str">
        <f ca="1">IF(ISNUMBER(A498),INDIRECT(CONCATENATE("'Instrument List'!E",(MATCH(E498,'Instrument List'!A:A,0))-0)),"")</f>
        <v/>
      </c>
      <c r="BB498" s="193" t="str">
        <f t="shared" si="208"/>
        <v/>
      </c>
      <c r="BC498" s="193" t="str">
        <f t="shared" si="209"/>
        <v/>
      </c>
      <c r="BD498" s="193" t="str">
        <f ca="1">IF(ISNUMBER(A498),INDIRECT(CONCATENATE("'Instrument List'!F",(MATCH(E498,'Instrument List'!A:A,0))-0)),"")</f>
        <v/>
      </c>
    </row>
    <row r="499" spans="1:56">
      <c r="A499" s="220" t="str">
        <f t="shared" si="189"/>
        <v/>
      </c>
      <c r="B499" s="221"/>
      <c r="C499" s="222"/>
      <c r="D499" s="169"/>
      <c r="E499" s="169"/>
      <c r="F499" s="169"/>
      <c r="G499" s="202"/>
      <c r="H499" s="217"/>
      <c r="I499" s="212"/>
      <c r="J499" s="206"/>
      <c r="K499" s="212"/>
      <c r="L499" s="206"/>
      <c r="M499" s="212"/>
      <c r="N499" s="206"/>
      <c r="O499" s="170" t="str">
        <f t="shared" si="190"/>
        <v/>
      </c>
      <c r="P499" s="171"/>
      <c r="Q499" s="171"/>
      <c r="R499" s="171"/>
      <c r="S499" s="172" t="str">
        <f t="shared" si="191"/>
        <v/>
      </c>
      <c r="T499" s="172" t="str">
        <f t="shared" si="192"/>
        <v/>
      </c>
      <c r="U499" s="171"/>
      <c r="V499" s="171"/>
      <c r="W499" s="173" t="str">
        <f t="shared" si="193"/>
        <v/>
      </c>
      <c r="X499" s="173" t="str">
        <f t="shared" si="194"/>
        <v/>
      </c>
      <c r="Y499" s="173" t="str">
        <f t="shared" si="195"/>
        <v/>
      </c>
      <c r="Z499" s="171"/>
      <c r="AA499" s="171"/>
      <c r="AB499" s="171"/>
      <c r="AC499" s="172" t="str">
        <f t="shared" si="196"/>
        <v/>
      </c>
      <c r="AD499" s="172" t="str">
        <f t="shared" si="197"/>
        <v/>
      </c>
      <c r="AE499" s="174"/>
      <c r="AF499" s="175" t="str">
        <f t="shared" si="198"/>
        <v/>
      </c>
      <c r="AG499" s="169"/>
      <c r="AH499" s="171"/>
      <c r="AI499" s="171"/>
      <c r="AJ499" s="169"/>
      <c r="AK499" s="176" t="str">
        <f t="shared" si="199"/>
        <v/>
      </c>
      <c r="AL499" s="176" t="str">
        <f t="shared" si="200"/>
        <v/>
      </c>
      <c r="AM499" s="176" t="str">
        <f t="shared" si="201"/>
        <v/>
      </c>
      <c r="AN499" s="359" t="str">
        <f>IF(Overview!$K$17='Internal Calcs'!$P$22,IF(AK499="","",AK499),IF(Overview!$K$17='Internal Calcs'!$P$23,IF(AK499="","",AK499),IF(ISNUMBER(A499),(IF(F499="Short",G499-H499,H499-G499)*AZ499-AX499),"")))</f>
        <v/>
      </c>
      <c r="AO499" s="401" t="str">
        <f>IF(Overview!$K$17='Internal Calcs'!$P$22,IF(AL499="","",AL499),IF(Overview!$K$17='Internal Calcs'!$P$23,IF(AL499="","",AL499),IF(ISNUMBER(A499),IF(AL499="",(IF(F499="Short",G499-H499,H499-G499)*AZ499-AX499),(IF(F499="Short",G499-J499,J499-G499)*AZ499-AX499)),"")))</f>
        <v/>
      </c>
      <c r="AP499" s="359" t="str">
        <f>IF(Overview!$K$17='Internal Calcs'!$P$22,"",IF(Overview!$K$17='Internal Calcs'!$P$23,IF(AM499="","",AM499),IF(ISNUMBER(A499),IF(AM499="",(IF(F499="Short",G499-H499,H499-G499)*AZ499-AX499),(IF(F499="Short",G499-L499,L499-G499)*AZ499-AX499)),"")))</f>
        <v/>
      </c>
      <c r="AQ499" s="176" t="str">
        <f t="shared" si="202"/>
        <v/>
      </c>
      <c r="AR499" s="176" t="str">
        <f t="shared" si="203"/>
        <v/>
      </c>
      <c r="AS499" s="176" t="str">
        <f t="shared" si="204"/>
        <v/>
      </c>
      <c r="AT499" s="176" t="str">
        <f>IF(ISNUMBER(A499),MAX($AS$2:AS499)-AS499,"")</f>
        <v/>
      </c>
      <c r="AU499" s="177" t="str">
        <f t="shared" si="205"/>
        <v/>
      </c>
      <c r="AV499" s="178" t="str">
        <f t="shared" si="206"/>
        <v/>
      </c>
      <c r="AW499" s="178" t="str">
        <f t="shared" si="207"/>
        <v/>
      </c>
      <c r="AX499" s="179" t="str">
        <f ca="1">IF(ISNUMBER($A499),INDIRECT(CONCATENATE("'Instrument List'!B",(MATCH(E499,'Instrument List'!A:A,0))-0)),"")</f>
        <v/>
      </c>
      <c r="AY499" s="179" t="str">
        <f ca="1">IF(ISNUMBER($A499),INDIRECT(CONCATENATE("'Instrument List'!D",(MATCH(E499,'Instrument List'!A:A,0))-0)),"")</f>
        <v/>
      </c>
      <c r="AZ499" s="179" t="str">
        <f ca="1">IF(ISNUMBER($A499),INDIRECT(CONCATENATE("'Instrument List'!C",(MATCH(E499,'Instrument List'!A:A,0))-0)),"")</f>
        <v/>
      </c>
      <c r="BA499" s="180" t="str">
        <f ca="1">IF(ISNUMBER(A499),INDIRECT(CONCATENATE("'Instrument List'!E",(MATCH(E499,'Instrument List'!A:A,0))-0)),"")</f>
        <v/>
      </c>
      <c r="BB499" s="181" t="str">
        <f t="shared" si="208"/>
        <v/>
      </c>
      <c r="BC499" s="181" t="str">
        <f t="shared" si="209"/>
        <v/>
      </c>
      <c r="BD499" s="181" t="str">
        <f ca="1">IF(ISNUMBER(A499),INDIRECT(CONCATENATE("'Instrument List'!F",(MATCH(E499,'Instrument List'!A:A,0))-0)),"")</f>
        <v/>
      </c>
    </row>
    <row r="500" spans="1:56">
      <c r="A500" s="223" t="str">
        <f t="shared" si="189"/>
        <v/>
      </c>
      <c r="B500" s="224"/>
      <c r="C500" s="225"/>
      <c r="D500" s="182"/>
      <c r="E500" s="182"/>
      <c r="F500" s="182"/>
      <c r="G500" s="203"/>
      <c r="H500" s="218"/>
      <c r="I500" s="213"/>
      <c r="J500" s="207"/>
      <c r="K500" s="213"/>
      <c r="L500" s="207"/>
      <c r="M500" s="213"/>
      <c r="N500" s="207"/>
      <c r="O500" s="183" t="str">
        <f t="shared" si="190"/>
        <v/>
      </c>
      <c r="P500" s="184"/>
      <c r="Q500" s="184"/>
      <c r="R500" s="275"/>
      <c r="S500" s="185" t="str">
        <f t="shared" si="191"/>
        <v/>
      </c>
      <c r="T500" s="185" t="str">
        <f t="shared" si="192"/>
        <v/>
      </c>
      <c r="U500" s="275"/>
      <c r="V500" s="275"/>
      <c r="W500" s="276" t="str">
        <f t="shared" si="193"/>
        <v/>
      </c>
      <c r="X500" s="276" t="str">
        <f t="shared" si="194"/>
        <v/>
      </c>
      <c r="Y500" s="276" t="str">
        <f t="shared" si="195"/>
        <v/>
      </c>
      <c r="Z500" s="275"/>
      <c r="AA500" s="184"/>
      <c r="AB500" s="184"/>
      <c r="AC500" s="185" t="str">
        <f t="shared" si="196"/>
        <v/>
      </c>
      <c r="AD500" s="185" t="str">
        <f t="shared" si="197"/>
        <v/>
      </c>
      <c r="AE500" s="186"/>
      <c r="AF500" s="187" t="str">
        <f t="shared" si="198"/>
        <v/>
      </c>
      <c r="AG500" s="182"/>
      <c r="AH500" s="184"/>
      <c r="AI500" s="184"/>
      <c r="AJ500" s="182"/>
      <c r="AK500" s="188" t="str">
        <f t="shared" si="199"/>
        <v/>
      </c>
      <c r="AL500" s="188" t="str">
        <f t="shared" si="200"/>
        <v/>
      </c>
      <c r="AM500" s="188" t="str">
        <f t="shared" si="201"/>
        <v/>
      </c>
      <c r="AN500" s="359" t="str">
        <f>IF(Overview!$K$17='Internal Calcs'!$P$22,IF(AK500="","",AK500),IF(Overview!$K$17='Internal Calcs'!$P$23,IF(AK500="","",AK500),IF(ISNUMBER(A500),(IF(F500="Short",G500-H500,H500-G500)*AZ500-AX500),"")))</f>
        <v/>
      </c>
      <c r="AO500" s="401" t="str">
        <f>IF(Overview!$K$17='Internal Calcs'!$P$22,IF(AL500="","",AL500),IF(Overview!$K$17='Internal Calcs'!$P$23,IF(AL500="","",AL500),IF(ISNUMBER(A500),IF(AL500="",(IF(F500="Short",G500-H500,H500-G500)*AZ500-AX500),(IF(F500="Short",G500-J500,J500-G500)*AZ500-AX500)),"")))</f>
        <v/>
      </c>
      <c r="AP500" s="359" t="str">
        <f>IF(Overview!$K$17='Internal Calcs'!$P$22,"",IF(Overview!$K$17='Internal Calcs'!$P$23,IF(AM500="","",AM500),IF(ISNUMBER(A500),IF(AM500="",(IF(F500="Short",G500-H500,H500-G500)*AZ500-AX500),(IF(F500="Short",G500-L500,L500-G500)*AZ500-AX500)),"")))</f>
        <v/>
      </c>
      <c r="AQ500" s="188" t="str">
        <f t="shared" si="202"/>
        <v/>
      </c>
      <c r="AR500" s="188" t="str">
        <f t="shared" si="203"/>
        <v/>
      </c>
      <c r="AS500" s="188" t="str">
        <f t="shared" si="204"/>
        <v/>
      </c>
      <c r="AT500" s="188" t="str">
        <f>IF(ISNUMBER(A500),MAX($AS$2:AS500)-AS500,"")</f>
        <v/>
      </c>
      <c r="AU500" s="189" t="str">
        <f t="shared" si="205"/>
        <v/>
      </c>
      <c r="AV500" s="190" t="str">
        <f t="shared" si="206"/>
        <v/>
      </c>
      <c r="AW500" s="190" t="str">
        <f t="shared" si="207"/>
        <v/>
      </c>
      <c r="AX500" s="191" t="str">
        <f ca="1">IF(ISNUMBER($A500),INDIRECT(CONCATENATE("'Instrument List'!B",(MATCH(E500,'Instrument List'!A:A,0))-0)),"")</f>
        <v/>
      </c>
      <c r="AY500" s="191" t="str">
        <f ca="1">IF(ISNUMBER($A500),INDIRECT(CONCATENATE("'Instrument List'!D",(MATCH(E500,'Instrument List'!A:A,0))-0)),"")</f>
        <v/>
      </c>
      <c r="AZ500" s="191" t="str">
        <f ca="1">IF(ISNUMBER($A500),INDIRECT(CONCATENATE("'Instrument List'!C",(MATCH(E500,'Instrument List'!A:A,0))-0)),"")</f>
        <v/>
      </c>
      <c r="BA500" s="192" t="str">
        <f ca="1">IF(ISNUMBER(A500),INDIRECT(CONCATENATE("'Instrument List'!E",(MATCH(E500,'Instrument List'!A:A,0))-0)),"")</f>
        <v/>
      </c>
      <c r="BB500" s="193" t="str">
        <f t="shared" si="208"/>
        <v/>
      </c>
      <c r="BC500" s="193" t="str">
        <f t="shared" si="209"/>
        <v/>
      </c>
      <c r="BD500" s="193" t="str">
        <f ca="1">IF(ISNUMBER(A500),INDIRECT(CONCATENATE("'Instrument List'!F",(MATCH(E500,'Instrument List'!A:A,0))-0)),"")</f>
        <v/>
      </c>
    </row>
    <row r="501" spans="1:56">
      <c r="A501" s="220" t="str">
        <f t="shared" si="189"/>
        <v/>
      </c>
      <c r="B501" s="221"/>
      <c r="C501" s="222"/>
      <c r="D501" s="169"/>
      <c r="E501" s="169"/>
      <c r="F501" s="169"/>
      <c r="G501" s="202"/>
      <c r="H501" s="217"/>
      <c r="I501" s="212"/>
      <c r="J501" s="206"/>
      <c r="K501" s="212"/>
      <c r="L501" s="206"/>
      <c r="M501" s="212"/>
      <c r="N501" s="206"/>
      <c r="O501" s="170" t="str">
        <f t="shared" si="190"/>
        <v/>
      </c>
      <c r="P501" s="171"/>
      <c r="Q501" s="171"/>
      <c r="R501" s="171"/>
      <c r="S501" s="172" t="str">
        <f t="shared" si="191"/>
        <v/>
      </c>
      <c r="T501" s="172" t="str">
        <f t="shared" si="192"/>
        <v/>
      </c>
      <c r="U501" s="171"/>
      <c r="V501" s="171"/>
      <c r="W501" s="173" t="str">
        <f t="shared" si="193"/>
        <v/>
      </c>
      <c r="X501" s="173" t="str">
        <f t="shared" si="194"/>
        <v/>
      </c>
      <c r="Y501" s="173" t="str">
        <f t="shared" si="195"/>
        <v/>
      </c>
      <c r="Z501" s="171"/>
      <c r="AA501" s="171"/>
      <c r="AB501" s="171"/>
      <c r="AC501" s="172" t="str">
        <f t="shared" si="196"/>
        <v/>
      </c>
      <c r="AD501" s="172" t="str">
        <f t="shared" si="197"/>
        <v/>
      </c>
      <c r="AE501" s="174"/>
      <c r="AF501" s="175" t="str">
        <f t="shared" si="198"/>
        <v/>
      </c>
      <c r="AG501" s="169"/>
      <c r="AH501" s="171"/>
      <c r="AI501" s="171"/>
      <c r="AJ501" s="169"/>
      <c r="AK501" s="176" t="str">
        <f t="shared" si="199"/>
        <v/>
      </c>
      <c r="AL501" s="176" t="str">
        <f t="shared" si="200"/>
        <v/>
      </c>
      <c r="AM501" s="176" t="str">
        <f t="shared" si="201"/>
        <v/>
      </c>
      <c r="AN501" s="359" t="str">
        <f>IF(Overview!$K$17='Internal Calcs'!$P$22,IF(AK501="","",AK501),IF(Overview!$K$17='Internal Calcs'!$P$23,IF(AK501="","",AK501),IF(ISNUMBER(A501),(IF(F501="Short",G501-H501,H501-G501)*AZ501-AX501),"")))</f>
        <v/>
      </c>
      <c r="AO501" s="401" t="str">
        <f>IF(Overview!$K$17='Internal Calcs'!$P$22,IF(AL501="","",AL501),IF(Overview!$K$17='Internal Calcs'!$P$23,IF(AL501="","",AL501),IF(ISNUMBER(A501),IF(AL501="",(IF(F501="Short",G501-H501,H501-G501)*AZ501-AX501),(IF(F501="Short",G501-J501,J501-G501)*AZ501-AX501)),"")))</f>
        <v/>
      </c>
      <c r="AP501" s="359" t="str">
        <f>IF(Overview!$K$17='Internal Calcs'!$P$22,"",IF(Overview!$K$17='Internal Calcs'!$P$23,IF(AM501="","",AM501),IF(ISNUMBER(A501),IF(AM501="",(IF(F501="Short",G501-H501,H501-G501)*AZ501-AX501),(IF(F501="Short",G501-L501,L501-G501)*AZ501-AX501)),"")))</f>
        <v/>
      </c>
      <c r="AQ501" s="176" t="str">
        <f t="shared" si="202"/>
        <v/>
      </c>
      <c r="AR501" s="176" t="str">
        <f t="shared" si="203"/>
        <v/>
      </c>
      <c r="AS501" s="176" t="str">
        <f t="shared" si="204"/>
        <v/>
      </c>
      <c r="AT501" s="176" t="str">
        <f>IF(ISNUMBER(A501),MAX($AS$2:AS501)-AS501,"")</f>
        <v/>
      </c>
      <c r="AU501" s="177" t="str">
        <f t="shared" si="205"/>
        <v/>
      </c>
      <c r="AV501" s="178" t="str">
        <f t="shared" si="206"/>
        <v/>
      </c>
      <c r="AW501" s="178" t="str">
        <f t="shared" si="207"/>
        <v/>
      </c>
      <c r="AX501" s="179" t="str">
        <f ca="1">IF(ISNUMBER($A501),INDIRECT(CONCATENATE("'Instrument List'!B",(MATCH(E501,'Instrument List'!A:A,0))-0)),"")</f>
        <v/>
      </c>
      <c r="AY501" s="179" t="str">
        <f ca="1">IF(ISNUMBER($A501),INDIRECT(CONCATENATE("'Instrument List'!D",(MATCH(E501,'Instrument List'!A:A,0))-0)),"")</f>
        <v/>
      </c>
      <c r="AZ501" s="179" t="str">
        <f ca="1">IF(ISNUMBER($A501),INDIRECT(CONCATENATE("'Instrument List'!C",(MATCH(E501,'Instrument List'!A:A,0))-0)),"")</f>
        <v/>
      </c>
      <c r="BA501" s="180" t="str">
        <f ca="1">IF(ISNUMBER(A501),INDIRECT(CONCATENATE("'Instrument List'!E",(MATCH(E501,'Instrument List'!A:A,0))-0)),"")</f>
        <v/>
      </c>
      <c r="BB501" s="181" t="str">
        <f t="shared" si="208"/>
        <v/>
      </c>
      <c r="BC501" s="181" t="str">
        <f t="shared" si="209"/>
        <v/>
      </c>
      <c r="BD501" s="181" t="str">
        <f ca="1">IF(ISNUMBER(A501),INDIRECT(CONCATENATE("'Instrument List'!F",(MATCH(E501,'Instrument List'!A:A,0))-0)),"")</f>
        <v/>
      </c>
    </row>
    <row r="502" spans="1:56">
      <c r="A502" s="223" t="str">
        <f t="shared" si="189"/>
        <v/>
      </c>
      <c r="B502" s="224"/>
      <c r="C502" s="225"/>
      <c r="D502" s="182"/>
      <c r="E502" s="182"/>
      <c r="F502" s="182"/>
      <c r="G502" s="203"/>
      <c r="H502" s="218"/>
      <c r="I502" s="213"/>
      <c r="J502" s="207"/>
      <c r="K502" s="213"/>
      <c r="L502" s="207"/>
      <c r="M502" s="213"/>
      <c r="N502" s="207"/>
      <c r="O502" s="183" t="str">
        <f t="shared" si="190"/>
        <v/>
      </c>
      <c r="P502" s="184"/>
      <c r="Q502" s="184"/>
      <c r="R502" s="275"/>
      <c r="S502" s="185" t="str">
        <f t="shared" si="191"/>
        <v/>
      </c>
      <c r="T502" s="185" t="str">
        <f t="shared" si="192"/>
        <v/>
      </c>
      <c r="U502" s="275"/>
      <c r="V502" s="275"/>
      <c r="W502" s="276" t="str">
        <f t="shared" si="193"/>
        <v/>
      </c>
      <c r="X502" s="276" t="str">
        <f t="shared" si="194"/>
        <v/>
      </c>
      <c r="Y502" s="276" t="str">
        <f t="shared" si="195"/>
        <v/>
      </c>
      <c r="Z502" s="275"/>
      <c r="AA502" s="184"/>
      <c r="AB502" s="184"/>
      <c r="AC502" s="185" t="str">
        <f t="shared" si="196"/>
        <v/>
      </c>
      <c r="AD502" s="185" t="str">
        <f t="shared" si="197"/>
        <v/>
      </c>
      <c r="AE502" s="186"/>
      <c r="AF502" s="187" t="str">
        <f t="shared" si="198"/>
        <v/>
      </c>
      <c r="AG502" s="182"/>
      <c r="AH502" s="184"/>
      <c r="AI502" s="184"/>
      <c r="AJ502" s="182"/>
      <c r="AK502" s="188" t="str">
        <f t="shared" si="199"/>
        <v/>
      </c>
      <c r="AL502" s="188" t="str">
        <f t="shared" si="200"/>
        <v/>
      </c>
      <c r="AM502" s="188" t="str">
        <f t="shared" si="201"/>
        <v/>
      </c>
      <c r="AN502" s="359" t="str">
        <f>IF(Overview!$K$17='Internal Calcs'!$P$22,IF(AK502="","",AK502),IF(Overview!$K$17='Internal Calcs'!$P$23,IF(AK502="","",AK502),IF(ISNUMBER(A502),(IF(F502="Short",G502-H502,H502-G502)*AZ502-AX502),"")))</f>
        <v/>
      </c>
      <c r="AO502" s="401" t="str">
        <f>IF(Overview!$K$17='Internal Calcs'!$P$22,IF(AL502="","",AL502),IF(Overview!$K$17='Internal Calcs'!$P$23,IF(AL502="","",AL502),IF(ISNUMBER(A502),IF(AL502="",(IF(F502="Short",G502-H502,H502-G502)*AZ502-AX502),(IF(F502="Short",G502-J502,J502-G502)*AZ502-AX502)),"")))</f>
        <v/>
      </c>
      <c r="AP502" s="359" t="str">
        <f>IF(Overview!$K$17='Internal Calcs'!$P$22,"",IF(Overview!$K$17='Internal Calcs'!$P$23,IF(AM502="","",AM502),IF(ISNUMBER(A502),IF(AM502="",(IF(F502="Short",G502-H502,H502-G502)*AZ502-AX502),(IF(F502="Short",G502-L502,L502-G502)*AZ502-AX502)),"")))</f>
        <v/>
      </c>
      <c r="AQ502" s="188" t="str">
        <f t="shared" si="202"/>
        <v/>
      </c>
      <c r="AR502" s="188" t="str">
        <f t="shared" si="203"/>
        <v/>
      </c>
      <c r="AS502" s="188" t="str">
        <f t="shared" si="204"/>
        <v/>
      </c>
      <c r="AT502" s="188" t="str">
        <f>IF(ISNUMBER(A502),MAX($AS$2:AS502)-AS502,"")</f>
        <v/>
      </c>
      <c r="AU502" s="189" t="str">
        <f t="shared" si="205"/>
        <v/>
      </c>
      <c r="AV502" s="190" t="str">
        <f t="shared" si="206"/>
        <v/>
      </c>
      <c r="AW502" s="190" t="str">
        <f t="shared" si="207"/>
        <v/>
      </c>
      <c r="AX502" s="191" t="str">
        <f ca="1">IF(ISNUMBER($A502),INDIRECT(CONCATENATE("'Instrument List'!B",(MATCH(E502,'Instrument List'!A:A,0))-0)),"")</f>
        <v/>
      </c>
      <c r="AY502" s="191" t="str">
        <f ca="1">IF(ISNUMBER($A502),INDIRECT(CONCATENATE("'Instrument List'!D",(MATCH(E502,'Instrument List'!A:A,0))-0)),"")</f>
        <v/>
      </c>
      <c r="AZ502" s="191" t="str">
        <f ca="1">IF(ISNUMBER($A502),INDIRECT(CONCATENATE("'Instrument List'!C",(MATCH(E502,'Instrument List'!A:A,0))-0)),"")</f>
        <v/>
      </c>
      <c r="BA502" s="192" t="str">
        <f ca="1">IF(ISNUMBER(A502),INDIRECT(CONCATENATE("'Instrument List'!E",(MATCH(E502,'Instrument List'!A:A,0))-0)),"")</f>
        <v/>
      </c>
      <c r="BB502" s="193" t="str">
        <f t="shared" si="208"/>
        <v/>
      </c>
      <c r="BC502" s="193" t="str">
        <f t="shared" si="209"/>
        <v/>
      </c>
      <c r="BD502" s="193" t="str">
        <f ca="1">IF(ISNUMBER(A502),INDIRECT(CONCATENATE("'Instrument List'!F",(MATCH(E502,'Instrument List'!A:A,0))-0)),"")</f>
        <v/>
      </c>
    </row>
    <row r="503" spans="1:56">
      <c r="A503" s="220" t="str">
        <f t="shared" si="189"/>
        <v/>
      </c>
      <c r="B503" s="221"/>
      <c r="C503" s="222"/>
      <c r="D503" s="169"/>
      <c r="E503" s="169"/>
      <c r="F503" s="169"/>
      <c r="G503" s="202"/>
      <c r="H503" s="217"/>
      <c r="I503" s="212"/>
      <c r="J503" s="206"/>
      <c r="K503" s="212"/>
      <c r="L503" s="206"/>
      <c r="M503" s="212"/>
      <c r="N503" s="206"/>
      <c r="O503" s="170" t="str">
        <f t="shared" si="190"/>
        <v/>
      </c>
      <c r="P503" s="171"/>
      <c r="Q503" s="171"/>
      <c r="R503" s="171"/>
      <c r="S503" s="172" t="str">
        <f t="shared" si="191"/>
        <v/>
      </c>
      <c r="T503" s="172" t="str">
        <f t="shared" si="192"/>
        <v/>
      </c>
      <c r="U503" s="171"/>
      <c r="V503" s="171"/>
      <c r="W503" s="173" t="str">
        <f t="shared" si="193"/>
        <v/>
      </c>
      <c r="X503" s="173" t="str">
        <f t="shared" si="194"/>
        <v/>
      </c>
      <c r="Y503" s="173" t="str">
        <f t="shared" si="195"/>
        <v/>
      </c>
      <c r="Z503" s="171"/>
      <c r="AA503" s="171"/>
      <c r="AB503" s="171"/>
      <c r="AC503" s="172" t="str">
        <f t="shared" si="196"/>
        <v/>
      </c>
      <c r="AD503" s="172" t="str">
        <f t="shared" si="197"/>
        <v/>
      </c>
      <c r="AE503" s="174"/>
      <c r="AF503" s="175" t="str">
        <f t="shared" si="198"/>
        <v/>
      </c>
      <c r="AG503" s="169"/>
      <c r="AH503" s="171"/>
      <c r="AI503" s="171"/>
      <c r="AJ503" s="169"/>
      <c r="AK503" s="176" t="str">
        <f t="shared" si="199"/>
        <v/>
      </c>
      <c r="AL503" s="176" t="str">
        <f t="shared" si="200"/>
        <v/>
      </c>
      <c r="AM503" s="176" t="str">
        <f t="shared" si="201"/>
        <v/>
      </c>
      <c r="AN503" s="359" t="str">
        <f>IF(Overview!$K$17='Internal Calcs'!$P$22,IF(AK503="","",AK503),IF(Overview!$K$17='Internal Calcs'!$P$23,IF(AK503="","",AK503),IF(ISNUMBER(A503),(IF(F503="Short",G503-H503,H503-G503)*AZ503-AX503),"")))</f>
        <v/>
      </c>
      <c r="AO503" s="401" t="str">
        <f>IF(Overview!$K$17='Internal Calcs'!$P$22,IF(AL503="","",AL503),IF(Overview!$K$17='Internal Calcs'!$P$23,IF(AL503="","",AL503),IF(ISNUMBER(A503),IF(AL503="",(IF(F503="Short",G503-H503,H503-G503)*AZ503-AX503),(IF(F503="Short",G503-J503,J503-G503)*AZ503-AX503)),"")))</f>
        <v/>
      </c>
      <c r="AP503" s="359" t="str">
        <f>IF(Overview!$K$17='Internal Calcs'!$P$22,"",IF(Overview!$K$17='Internal Calcs'!$P$23,IF(AM503="","",AM503),IF(ISNUMBER(A503),IF(AM503="",(IF(F503="Short",G503-H503,H503-G503)*AZ503-AX503),(IF(F503="Short",G503-L503,L503-G503)*AZ503-AX503)),"")))</f>
        <v/>
      </c>
      <c r="AQ503" s="176" t="str">
        <f t="shared" si="202"/>
        <v/>
      </c>
      <c r="AR503" s="176" t="str">
        <f t="shared" si="203"/>
        <v/>
      </c>
      <c r="AS503" s="176" t="str">
        <f t="shared" si="204"/>
        <v/>
      </c>
      <c r="AT503" s="176" t="str">
        <f>IF(ISNUMBER(A503),MAX($AS$2:AS503)-AS503,"")</f>
        <v/>
      </c>
      <c r="AU503" s="177" t="str">
        <f t="shared" si="205"/>
        <v/>
      </c>
      <c r="AV503" s="178" t="str">
        <f t="shared" si="206"/>
        <v/>
      </c>
      <c r="AW503" s="178" t="str">
        <f t="shared" si="207"/>
        <v/>
      </c>
      <c r="AX503" s="179" t="str">
        <f ca="1">IF(ISNUMBER($A503),INDIRECT(CONCATENATE("'Instrument List'!B",(MATCH(E503,'Instrument List'!A:A,0))-0)),"")</f>
        <v/>
      </c>
      <c r="AY503" s="179" t="str">
        <f ca="1">IF(ISNUMBER($A503),INDIRECT(CONCATENATE("'Instrument List'!D",(MATCH(E503,'Instrument List'!A:A,0))-0)),"")</f>
        <v/>
      </c>
      <c r="AZ503" s="179" t="str">
        <f ca="1">IF(ISNUMBER($A503),INDIRECT(CONCATENATE("'Instrument List'!C",(MATCH(E503,'Instrument List'!A:A,0))-0)),"")</f>
        <v/>
      </c>
      <c r="BA503" s="180" t="str">
        <f ca="1">IF(ISNUMBER(A503),INDIRECT(CONCATENATE("'Instrument List'!E",(MATCH(E503,'Instrument List'!A:A,0))-0)),"")</f>
        <v/>
      </c>
      <c r="BB503" s="181" t="str">
        <f t="shared" si="208"/>
        <v/>
      </c>
      <c r="BC503" s="181" t="str">
        <f t="shared" si="209"/>
        <v/>
      </c>
      <c r="BD503" s="181" t="str">
        <f ca="1">IF(ISNUMBER(A503),INDIRECT(CONCATENATE("'Instrument List'!F",(MATCH(E503,'Instrument List'!A:A,0))-0)),"")</f>
        <v/>
      </c>
    </row>
    <row r="504" spans="1:56">
      <c r="A504" s="223" t="str">
        <f t="shared" si="189"/>
        <v/>
      </c>
      <c r="B504" s="224"/>
      <c r="C504" s="225"/>
      <c r="D504" s="182"/>
      <c r="E504" s="182"/>
      <c r="F504" s="182"/>
      <c r="G504" s="203"/>
      <c r="H504" s="218"/>
      <c r="I504" s="213"/>
      <c r="J504" s="207"/>
      <c r="K504" s="213"/>
      <c r="L504" s="207"/>
      <c r="M504" s="213"/>
      <c r="N504" s="207"/>
      <c r="O504" s="183" t="str">
        <f t="shared" si="190"/>
        <v/>
      </c>
      <c r="P504" s="184"/>
      <c r="Q504" s="184"/>
      <c r="R504" s="275"/>
      <c r="S504" s="185" t="str">
        <f t="shared" si="191"/>
        <v/>
      </c>
      <c r="T504" s="185" t="str">
        <f t="shared" si="192"/>
        <v/>
      </c>
      <c r="U504" s="275"/>
      <c r="V504" s="275"/>
      <c r="W504" s="276" t="str">
        <f t="shared" si="193"/>
        <v/>
      </c>
      <c r="X504" s="276" t="str">
        <f t="shared" si="194"/>
        <v/>
      </c>
      <c r="Y504" s="276" t="str">
        <f t="shared" si="195"/>
        <v/>
      </c>
      <c r="Z504" s="275"/>
      <c r="AA504" s="184"/>
      <c r="AB504" s="184"/>
      <c r="AC504" s="185" t="str">
        <f t="shared" si="196"/>
        <v/>
      </c>
      <c r="AD504" s="185" t="str">
        <f t="shared" si="197"/>
        <v/>
      </c>
      <c r="AE504" s="186"/>
      <c r="AF504" s="187" t="str">
        <f t="shared" si="198"/>
        <v/>
      </c>
      <c r="AG504" s="182"/>
      <c r="AH504" s="184"/>
      <c r="AI504" s="184"/>
      <c r="AJ504" s="182"/>
      <c r="AK504" s="188" t="str">
        <f t="shared" si="199"/>
        <v/>
      </c>
      <c r="AL504" s="188" t="str">
        <f t="shared" si="200"/>
        <v/>
      </c>
      <c r="AM504" s="188" t="str">
        <f t="shared" si="201"/>
        <v/>
      </c>
      <c r="AN504" s="359" t="str">
        <f>IF(Overview!$K$17='Internal Calcs'!$P$22,IF(AK504="","",AK504),IF(Overview!$K$17='Internal Calcs'!$P$23,IF(AK504="","",AK504),IF(ISNUMBER(A504),(IF(F504="Short",G504-H504,H504-G504)*AZ504-AX504),"")))</f>
        <v/>
      </c>
      <c r="AO504" s="401" t="str">
        <f>IF(Overview!$K$17='Internal Calcs'!$P$22,IF(AL504="","",AL504),IF(Overview!$K$17='Internal Calcs'!$P$23,IF(AL504="","",AL504),IF(ISNUMBER(A504),IF(AL504="",(IF(F504="Short",G504-H504,H504-G504)*AZ504-AX504),(IF(F504="Short",G504-J504,J504-G504)*AZ504-AX504)),"")))</f>
        <v/>
      </c>
      <c r="AP504" s="359" t="str">
        <f>IF(Overview!$K$17='Internal Calcs'!$P$22,"",IF(Overview!$K$17='Internal Calcs'!$P$23,IF(AM504="","",AM504),IF(ISNUMBER(A504),IF(AM504="",(IF(F504="Short",G504-H504,H504-G504)*AZ504-AX504),(IF(F504="Short",G504-L504,L504-G504)*AZ504-AX504)),"")))</f>
        <v/>
      </c>
      <c r="AQ504" s="188" t="str">
        <f t="shared" si="202"/>
        <v/>
      </c>
      <c r="AR504" s="188" t="str">
        <f t="shared" si="203"/>
        <v/>
      </c>
      <c r="AS504" s="188" t="str">
        <f t="shared" si="204"/>
        <v/>
      </c>
      <c r="AT504" s="188" t="str">
        <f>IF(ISNUMBER(A504),MAX($AS$2:AS504)-AS504,"")</f>
        <v/>
      </c>
      <c r="AU504" s="189" t="str">
        <f t="shared" si="205"/>
        <v/>
      </c>
      <c r="AV504" s="190" t="str">
        <f t="shared" si="206"/>
        <v/>
      </c>
      <c r="AW504" s="190" t="str">
        <f t="shared" si="207"/>
        <v/>
      </c>
      <c r="AX504" s="191" t="str">
        <f ca="1">IF(ISNUMBER($A504),INDIRECT(CONCATENATE("'Instrument List'!B",(MATCH(E504,'Instrument List'!A:A,0))-0)),"")</f>
        <v/>
      </c>
      <c r="AY504" s="191" t="str">
        <f ca="1">IF(ISNUMBER($A504),INDIRECT(CONCATENATE("'Instrument List'!D",(MATCH(E504,'Instrument List'!A:A,0))-0)),"")</f>
        <v/>
      </c>
      <c r="AZ504" s="191" t="str">
        <f ca="1">IF(ISNUMBER($A504),INDIRECT(CONCATENATE("'Instrument List'!C",(MATCH(E504,'Instrument List'!A:A,0))-0)),"")</f>
        <v/>
      </c>
      <c r="BA504" s="192" t="str">
        <f ca="1">IF(ISNUMBER(A504),INDIRECT(CONCATENATE("'Instrument List'!E",(MATCH(E504,'Instrument List'!A:A,0))-0)),"")</f>
        <v/>
      </c>
      <c r="BB504" s="193" t="str">
        <f t="shared" si="208"/>
        <v/>
      </c>
      <c r="BC504" s="193" t="str">
        <f t="shared" si="209"/>
        <v/>
      </c>
      <c r="BD504" s="193" t="str">
        <f ca="1">IF(ISNUMBER(A504),INDIRECT(CONCATENATE("'Instrument List'!F",(MATCH(E504,'Instrument List'!A:A,0))-0)),"")</f>
        <v/>
      </c>
    </row>
    <row r="505" spans="1:56">
      <c r="A505" s="220" t="str">
        <f t="shared" si="189"/>
        <v/>
      </c>
      <c r="B505" s="221"/>
      <c r="C505" s="222"/>
      <c r="D505" s="169"/>
      <c r="E505" s="169"/>
      <c r="F505" s="169"/>
      <c r="G505" s="202"/>
      <c r="H505" s="217"/>
      <c r="I505" s="212"/>
      <c r="J505" s="206"/>
      <c r="K505" s="212"/>
      <c r="L505" s="206"/>
      <c r="M505" s="212"/>
      <c r="N505" s="206"/>
      <c r="O505" s="170" t="str">
        <f t="shared" si="190"/>
        <v/>
      </c>
      <c r="P505" s="171"/>
      <c r="Q505" s="171"/>
      <c r="R505" s="171"/>
      <c r="S505" s="172" t="str">
        <f t="shared" si="191"/>
        <v/>
      </c>
      <c r="T505" s="172" t="str">
        <f t="shared" si="192"/>
        <v/>
      </c>
      <c r="U505" s="171"/>
      <c r="V505" s="171"/>
      <c r="W505" s="173" t="str">
        <f t="shared" si="193"/>
        <v/>
      </c>
      <c r="X505" s="173" t="str">
        <f t="shared" si="194"/>
        <v/>
      </c>
      <c r="Y505" s="173" t="str">
        <f t="shared" si="195"/>
        <v/>
      </c>
      <c r="Z505" s="171"/>
      <c r="AA505" s="171"/>
      <c r="AB505" s="171"/>
      <c r="AC505" s="172" t="str">
        <f t="shared" si="196"/>
        <v/>
      </c>
      <c r="AD505" s="172" t="str">
        <f t="shared" si="197"/>
        <v/>
      </c>
      <c r="AE505" s="174"/>
      <c r="AF505" s="175" t="str">
        <f t="shared" si="198"/>
        <v/>
      </c>
      <c r="AG505" s="169"/>
      <c r="AH505" s="171"/>
      <c r="AI505" s="171"/>
      <c r="AJ505" s="169"/>
      <c r="AK505" s="176" t="str">
        <f t="shared" si="199"/>
        <v/>
      </c>
      <c r="AL505" s="176" t="str">
        <f t="shared" si="200"/>
        <v/>
      </c>
      <c r="AM505" s="176" t="str">
        <f t="shared" si="201"/>
        <v/>
      </c>
      <c r="AN505" s="359" t="str">
        <f>IF(Overview!$K$17='Internal Calcs'!$P$22,IF(AK505="","",AK505),IF(Overview!$K$17='Internal Calcs'!$P$23,IF(AK505="","",AK505),IF(ISNUMBER(A505),(IF(F505="Short",G505-H505,H505-G505)*AZ505-AX505),"")))</f>
        <v/>
      </c>
      <c r="AO505" s="401" t="str">
        <f>IF(Overview!$K$17='Internal Calcs'!$P$22,IF(AL505="","",AL505),IF(Overview!$K$17='Internal Calcs'!$P$23,IF(AL505="","",AL505),IF(ISNUMBER(A505),IF(AL505="",(IF(F505="Short",G505-H505,H505-G505)*AZ505-AX505),(IF(F505="Short",G505-J505,J505-G505)*AZ505-AX505)),"")))</f>
        <v/>
      </c>
      <c r="AP505" s="359" t="str">
        <f>IF(Overview!$K$17='Internal Calcs'!$P$22,"",IF(Overview!$K$17='Internal Calcs'!$P$23,IF(AM505="","",AM505),IF(ISNUMBER(A505),IF(AM505="",(IF(F505="Short",G505-H505,H505-G505)*AZ505-AX505),(IF(F505="Short",G505-L505,L505-G505)*AZ505-AX505)),"")))</f>
        <v/>
      </c>
      <c r="AQ505" s="176" t="str">
        <f t="shared" si="202"/>
        <v/>
      </c>
      <c r="AR505" s="176" t="str">
        <f t="shared" si="203"/>
        <v/>
      </c>
      <c r="AS505" s="176" t="str">
        <f t="shared" si="204"/>
        <v/>
      </c>
      <c r="AT505" s="176" t="str">
        <f>IF(ISNUMBER(A505),MAX($AS$2:AS505)-AS505,"")</f>
        <v/>
      </c>
      <c r="AU505" s="177" t="str">
        <f t="shared" si="205"/>
        <v/>
      </c>
      <c r="AV505" s="178" t="str">
        <f t="shared" si="206"/>
        <v/>
      </c>
      <c r="AW505" s="178" t="str">
        <f t="shared" si="207"/>
        <v/>
      </c>
      <c r="AX505" s="179" t="str">
        <f ca="1">IF(ISNUMBER($A505),INDIRECT(CONCATENATE("'Instrument List'!B",(MATCH(E505,'Instrument List'!A:A,0))-0)),"")</f>
        <v/>
      </c>
      <c r="AY505" s="179" t="str">
        <f ca="1">IF(ISNUMBER($A505),INDIRECT(CONCATENATE("'Instrument List'!D",(MATCH(E505,'Instrument List'!A:A,0))-0)),"")</f>
        <v/>
      </c>
      <c r="AZ505" s="179" t="str">
        <f ca="1">IF(ISNUMBER($A505),INDIRECT(CONCATENATE("'Instrument List'!C",(MATCH(E505,'Instrument List'!A:A,0))-0)),"")</f>
        <v/>
      </c>
      <c r="BA505" s="180" t="str">
        <f ca="1">IF(ISNUMBER(A505),INDIRECT(CONCATENATE("'Instrument List'!E",(MATCH(E505,'Instrument List'!A:A,0))-0)),"")</f>
        <v/>
      </c>
      <c r="BB505" s="181" t="str">
        <f t="shared" si="208"/>
        <v/>
      </c>
      <c r="BC505" s="181" t="str">
        <f t="shared" si="209"/>
        <v/>
      </c>
      <c r="BD505" s="181" t="str">
        <f ca="1">IF(ISNUMBER(A505),INDIRECT(CONCATENATE("'Instrument List'!F",(MATCH(E505,'Instrument List'!A:A,0))-0)),"")</f>
        <v/>
      </c>
    </row>
    <row r="506" spans="1:56">
      <c r="A506" s="223" t="str">
        <f t="shared" si="189"/>
        <v/>
      </c>
      <c r="B506" s="224"/>
      <c r="C506" s="225"/>
      <c r="D506" s="182"/>
      <c r="E506" s="182"/>
      <c r="F506" s="182"/>
      <c r="G506" s="203"/>
      <c r="H506" s="218"/>
      <c r="I506" s="213"/>
      <c r="J506" s="207"/>
      <c r="K506" s="213"/>
      <c r="L506" s="207"/>
      <c r="M506" s="213"/>
      <c r="N506" s="207"/>
      <c r="O506" s="183" t="str">
        <f t="shared" si="190"/>
        <v/>
      </c>
      <c r="P506" s="184"/>
      <c r="Q506" s="184"/>
      <c r="R506" s="275"/>
      <c r="S506" s="185" t="str">
        <f t="shared" si="191"/>
        <v/>
      </c>
      <c r="T506" s="185" t="str">
        <f t="shared" si="192"/>
        <v/>
      </c>
      <c r="U506" s="275"/>
      <c r="V506" s="275"/>
      <c r="W506" s="276" t="str">
        <f t="shared" si="193"/>
        <v/>
      </c>
      <c r="X506" s="276" t="str">
        <f t="shared" si="194"/>
        <v/>
      </c>
      <c r="Y506" s="276" t="str">
        <f t="shared" si="195"/>
        <v/>
      </c>
      <c r="Z506" s="275"/>
      <c r="AA506" s="184"/>
      <c r="AB506" s="184"/>
      <c r="AC506" s="185" t="str">
        <f t="shared" si="196"/>
        <v/>
      </c>
      <c r="AD506" s="185" t="str">
        <f t="shared" si="197"/>
        <v/>
      </c>
      <c r="AE506" s="186"/>
      <c r="AF506" s="187" t="str">
        <f t="shared" si="198"/>
        <v/>
      </c>
      <c r="AG506" s="182"/>
      <c r="AH506" s="184"/>
      <c r="AI506" s="184"/>
      <c r="AJ506" s="182"/>
      <c r="AK506" s="188" t="str">
        <f t="shared" si="199"/>
        <v/>
      </c>
      <c r="AL506" s="188" t="str">
        <f t="shared" si="200"/>
        <v/>
      </c>
      <c r="AM506" s="188" t="str">
        <f t="shared" si="201"/>
        <v/>
      </c>
      <c r="AN506" s="359" t="str">
        <f>IF(Overview!$K$17='Internal Calcs'!$P$22,IF(AK506="","",AK506),IF(Overview!$K$17='Internal Calcs'!$P$23,IF(AK506="","",AK506),IF(ISNUMBER(A506),(IF(F506="Short",G506-H506,H506-G506)*AZ506-AX506),"")))</f>
        <v/>
      </c>
      <c r="AO506" s="401" t="str">
        <f>IF(Overview!$K$17='Internal Calcs'!$P$22,IF(AL506="","",AL506),IF(Overview!$K$17='Internal Calcs'!$P$23,IF(AL506="","",AL506),IF(ISNUMBER(A506),IF(AL506="",(IF(F506="Short",G506-H506,H506-G506)*AZ506-AX506),(IF(F506="Short",G506-J506,J506-G506)*AZ506-AX506)),"")))</f>
        <v/>
      </c>
      <c r="AP506" s="359" t="str">
        <f>IF(Overview!$K$17='Internal Calcs'!$P$22,"",IF(Overview!$K$17='Internal Calcs'!$P$23,IF(AM506="","",AM506),IF(ISNUMBER(A506),IF(AM506="",(IF(F506="Short",G506-H506,H506-G506)*AZ506-AX506),(IF(F506="Short",G506-L506,L506-G506)*AZ506-AX506)),"")))</f>
        <v/>
      </c>
      <c r="AQ506" s="188" t="str">
        <f t="shared" si="202"/>
        <v/>
      </c>
      <c r="AR506" s="188" t="str">
        <f t="shared" si="203"/>
        <v/>
      </c>
      <c r="AS506" s="188" t="str">
        <f t="shared" si="204"/>
        <v/>
      </c>
      <c r="AT506" s="188" t="str">
        <f>IF(ISNUMBER(A506),MAX($AS$2:AS506)-AS506,"")</f>
        <v/>
      </c>
      <c r="AU506" s="189" t="str">
        <f t="shared" si="205"/>
        <v/>
      </c>
      <c r="AV506" s="190" t="str">
        <f t="shared" si="206"/>
        <v/>
      </c>
      <c r="AW506" s="190" t="str">
        <f t="shared" si="207"/>
        <v/>
      </c>
      <c r="AX506" s="191" t="str">
        <f ca="1">IF(ISNUMBER($A506),INDIRECT(CONCATENATE("'Instrument List'!B",(MATCH(E506,'Instrument List'!A:A,0))-0)),"")</f>
        <v/>
      </c>
      <c r="AY506" s="191" t="str">
        <f ca="1">IF(ISNUMBER($A506),INDIRECT(CONCATENATE("'Instrument List'!D",(MATCH(E506,'Instrument List'!A:A,0))-0)),"")</f>
        <v/>
      </c>
      <c r="AZ506" s="191" t="str">
        <f ca="1">IF(ISNUMBER($A506),INDIRECT(CONCATENATE("'Instrument List'!C",(MATCH(E506,'Instrument List'!A:A,0))-0)),"")</f>
        <v/>
      </c>
      <c r="BA506" s="192" t="str">
        <f ca="1">IF(ISNUMBER(A506),INDIRECT(CONCATENATE("'Instrument List'!E",(MATCH(E506,'Instrument List'!A:A,0))-0)),"")</f>
        <v/>
      </c>
      <c r="BB506" s="193" t="str">
        <f t="shared" si="208"/>
        <v/>
      </c>
      <c r="BC506" s="193" t="str">
        <f t="shared" si="209"/>
        <v/>
      </c>
      <c r="BD506" s="193" t="str">
        <f ca="1">IF(ISNUMBER(A506),INDIRECT(CONCATENATE("'Instrument List'!F",(MATCH(E506,'Instrument List'!A:A,0))-0)),"")</f>
        <v/>
      </c>
    </row>
    <row r="507" spans="1:56">
      <c r="A507" s="220" t="str">
        <f t="shared" si="189"/>
        <v/>
      </c>
      <c r="B507" s="221"/>
      <c r="C507" s="222"/>
      <c r="D507" s="169"/>
      <c r="E507" s="169"/>
      <c r="F507" s="169"/>
      <c r="G507" s="202"/>
      <c r="H507" s="217"/>
      <c r="I507" s="212"/>
      <c r="J507" s="206"/>
      <c r="K507" s="212"/>
      <c r="L507" s="206"/>
      <c r="M507" s="212"/>
      <c r="N507" s="206"/>
      <c r="O507" s="170" t="str">
        <f t="shared" si="190"/>
        <v/>
      </c>
      <c r="P507" s="171"/>
      <c r="Q507" s="171"/>
      <c r="R507" s="171"/>
      <c r="S507" s="172" t="str">
        <f t="shared" si="191"/>
        <v/>
      </c>
      <c r="T507" s="172" t="str">
        <f t="shared" si="192"/>
        <v/>
      </c>
      <c r="U507" s="171"/>
      <c r="V507" s="171"/>
      <c r="W507" s="173" t="str">
        <f t="shared" si="193"/>
        <v/>
      </c>
      <c r="X507" s="173" t="str">
        <f t="shared" si="194"/>
        <v/>
      </c>
      <c r="Y507" s="173" t="str">
        <f t="shared" si="195"/>
        <v/>
      </c>
      <c r="Z507" s="171"/>
      <c r="AA507" s="171"/>
      <c r="AB507" s="171"/>
      <c r="AC507" s="172" t="str">
        <f t="shared" si="196"/>
        <v/>
      </c>
      <c r="AD507" s="172" t="str">
        <f t="shared" si="197"/>
        <v/>
      </c>
      <c r="AE507" s="174"/>
      <c r="AF507" s="175" t="str">
        <f t="shared" si="198"/>
        <v/>
      </c>
      <c r="AG507" s="169"/>
      <c r="AH507" s="171"/>
      <c r="AI507" s="171"/>
      <c r="AJ507" s="169"/>
      <c r="AK507" s="176" t="str">
        <f t="shared" si="199"/>
        <v/>
      </c>
      <c r="AL507" s="176" t="str">
        <f t="shared" si="200"/>
        <v/>
      </c>
      <c r="AM507" s="176" t="str">
        <f t="shared" si="201"/>
        <v/>
      </c>
      <c r="AN507" s="359" t="str">
        <f>IF(Overview!$K$17='Internal Calcs'!$P$22,IF(AK507="","",AK507),IF(Overview!$K$17='Internal Calcs'!$P$23,IF(AK507="","",AK507),IF(ISNUMBER(A507),(IF(F507="Short",G507-H507,H507-G507)*AZ507-AX507),"")))</f>
        <v/>
      </c>
      <c r="AO507" s="401" t="str">
        <f>IF(Overview!$K$17='Internal Calcs'!$P$22,IF(AL507="","",AL507),IF(Overview!$K$17='Internal Calcs'!$P$23,IF(AL507="","",AL507),IF(ISNUMBER(A507),IF(AL507="",(IF(F507="Short",G507-H507,H507-G507)*AZ507-AX507),(IF(F507="Short",G507-J507,J507-G507)*AZ507-AX507)),"")))</f>
        <v/>
      </c>
      <c r="AP507" s="359" t="str">
        <f>IF(Overview!$K$17='Internal Calcs'!$P$22,"",IF(Overview!$K$17='Internal Calcs'!$P$23,IF(AM507="","",AM507),IF(ISNUMBER(A507),IF(AM507="",(IF(F507="Short",G507-H507,H507-G507)*AZ507-AX507),(IF(F507="Short",G507-L507,L507-G507)*AZ507-AX507)),"")))</f>
        <v/>
      </c>
      <c r="AQ507" s="176" t="str">
        <f t="shared" si="202"/>
        <v/>
      </c>
      <c r="AR507" s="176" t="str">
        <f t="shared" si="203"/>
        <v/>
      </c>
      <c r="AS507" s="176" t="str">
        <f t="shared" si="204"/>
        <v/>
      </c>
      <c r="AT507" s="176" t="str">
        <f>IF(ISNUMBER(A507),MAX($AS$2:AS507)-AS507,"")</f>
        <v/>
      </c>
      <c r="AU507" s="177" t="str">
        <f t="shared" si="205"/>
        <v/>
      </c>
      <c r="AV507" s="178" t="str">
        <f t="shared" si="206"/>
        <v/>
      </c>
      <c r="AW507" s="178" t="str">
        <f t="shared" si="207"/>
        <v/>
      </c>
      <c r="AX507" s="179" t="str">
        <f ca="1">IF(ISNUMBER($A507),INDIRECT(CONCATENATE("'Instrument List'!B",(MATCH(E507,'Instrument List'!A:A,0))-0)),"")</f>
        <v/>
      </c>
      <c r="AY507" s="179" t="str">
        <f ca="1">IF(ISNUMBER($A507),INDIRECT(CONCATENATE("'Instrument List'!D",(MATCH(E507,'Instrument List'!A:A,0))-0)),"")</f>
        <v/>
      </c>
      <c r="AZ507" s="179" t="str">
        <f ca="1">IF(ISNUMBER($A507),INDIRECT(CONCATENATE("'Instrument List'!C",(MATCH(E507,'Instrument List'!A:A,0))-0)),"")</f>
        <v/>
      </c>
      <c r="BA507" s="180" t="str">
        <f ca="1">IF(ISNUMBER(A507),INDIRECT(CONCATENATE("'Instrument List'!E",(MATCH(E507,'Instrument List'!A:A,0))-0)),"")</f>
        <v/>
      </c>
      <c r="BB507" s="181" t="str">
        <f t="shared" si="208"/>
        <v/>
      </c>
      <c r="BC507" s="181" t="str">
        <f t="shared" si="209"/>
        <v/>
      </c>
      <c r="BD507" s="181" t="str">
        <f ca="1">IF(ISNUMBER(A507),INDIRECT(CONCATENATE("'Instrument List'!F",(MATCH(E507,'Instrument List'!A:A,0))-0)),"")</f>
        <v/>
      </c>
    </row>
    <row r="508" spans="1:56">
      <c r="A508" s="223" t="str">
        <f t="shared" si="189"/>
        <v/>
      </c>
      <c r="B508" s="224"/>
      <c r="C508" s="225"/>
      <c r="D508" s="182"/>
      <c r="E508" s="182"/>
      <c r="F508" s="182"/>
      <c r="G508" s="203"/>
      <c r="H508" s="218"/>
      <c r="I508" s="213"/>
      <c r="J508" s="207"/>
      <c r="K508" s="213"/>
      <c r="L508" s="207"/>
      <c r="M508" s="213"/>
      <c r="N508" s="207"/>
      <c r="O508" s="183" t="str">
        <f t="shared" si="190"/>
        <v/>
      </c>
      <c r="P508" s="184"/>
      <c r="Q508" s="184"/>
      <c r="R508" s="275"/>
      <c r="S508" s="185" t="str">
        <f t="shared" si="191"/>
        <v/>
      </c>
      <c r="T508" s="185" t="str">
        <f t="shared" si="192"/>
        <v/>
      </c>
      <c r="U508" s="275"/>
      <c r="V508" s="275"/>
      <c r="W508" s="276" t="str">
        <f t="shared" si="193"/>
        <v/>
      </c>
      <c r="X508" s="276" t="str">
        <f t="shared" si="194"/>
        <v/>
      </c>
      <c r="Y508" s="276" t="str">
        <f t="shared" si="195"/>
        <v/>
      </c>
      <c r="Z508" s="275"/>
      <c r="AA508" s="184"/>
      <c r="AB508" s="184"/>
      <c r="AC508" s="185" t="str">
        <f t="shared" si="196"/>
        <v/>
      </c>
      <c r="AD508" s="185" t="str">
        <f t="shared" si="197"/>
        <v/>
      </c>
      <c r="AE508" s="186"/>
      <c r="AF508" s="187" t="str">
        <f t="shared" si="198"/>
        <v/>
      </c>
      <c r="AG508" s="182"/>
      <c r="AH508" s="184"/>
      <c r="AI508" s="184"/>
      <c r="AJ508" s="182"/>
      <c r="AK508" s="188" t="str">
        <f t="shared" si="199"/>
        <v/>
      </c>
      <c r="AL508" s="188" t="str">
        <f t="shared" si="200"/>
        <v/>
      </c>
      <c r="AM508" s="188" t="str">
        <f t="shared" si="201"/>
        <v/>
      </c>
      <c r="AN508" s="359" t="str">
        <f>IF(Overview!$K$17='Internal Calcs'!$P$22,IF(AK508="","",AK508),IF(Overview!$K$17='Internal Calcs'!$P$23,IF(AK508="","",AK508),IF(ISNUMBER(A508),(IF(F508="Short",G508-H508,H508-G508)*AZ508-AX508),"")))</f>
        <v/>
      </c>
      <c r="AO508" s="401" t="str">
        <f>IF(Overview!$K$17='Internal Calcs'!$P$22,IF(AL508="","",AL508),IF(Overview!$K$17='Internal Calcs'!$P$23,IF(AL508="","",AL508),IF(ISNUMBER(A508),IF(AL508="",(IF(F508="Short",G508-H508,H508-G508)*AZ508-AX508),(IF(F508="Short",G508-J508,J508-G508)*AZ508-AX508)),"")))</f>
        <v/>
      </c>
      <c r="AP508" s="359" t="str">
        <f>IF(Overview!$K$17='Internal Calcs'!$P$22,"",IF(Overview!$K$17='Internal Calcs'!$P$23,IF(AM508="","",AM508),IF(ISNUMBER(A508),IF(AM508="",(IF(F508="Short",G508-H508,H508-G508)*AZ508-AX508),(IF(F508="Short",G508-L508,L508-G508)*AZ508-AX508)),"")))</f>
        <v/>
      </c>
      <c r="AQ508" s="188" t="str">
        <f t="shared" si="202"/>
        <v/>
      </c>
      <c r="AR508" s="188" t="str">
        <f t="shared" si="203"/>
        <v/>
      </c>
      <c r="AS508" s="188" t="str">
        <f t="shared" si="204"/>
        <v/>
      </c>
      <c r="AT508" s="188" t="str">
        <f>IF(ISNUMBER(A508),MAX($AS$2:AS508)-AS508,"")</f>
        <v/>
      </c>
      <c r="AU508" s="189" t="str">
        <f t="shared" si="205"/>
        <v/>
      </c>
      <c r="AV508" s="190" t="str">
        <f t="shared" si="206"/>
        <v/>
      </c>
      <c r="AW508" s="190" t="str">
        <f t="shared" si="207"/>
        <v/>
      </c>
      <c r="AX508" s="191" t="str">
        <f ca="1">IF(ISNUMBER($A508),INDIRECT(CONCATENATE("'Instrument List'!B",(MATCH(E508,'Instrument List'!A:A,0))-0)),"")</f>
        <v/>
      </c>
      <c r="AY508" s="191" t="str">
        <f ca="1">IF(ISNUMBER($A508),INDIRECT(CONCATENATE("'Instrument List'!D",(MATCH(E508,'Instrument List'!A:A,0))-0)),"")</f>
        <v/>
      </c>
      <c r="AZ508" s="191" t="str">
        <f ca="1">IF(ISNUMBER($A508),INDIRECT(CONCATENATE("'Instrument List'!C",(MATCH(E508,'Instrument List'!A:A,0))-0)),"")</f>
        <v/>
      </c>
      <c r="BA508" s="192" t="str">
        <f ca="1">IF(ISNUMBER(A508),INDIRECT(CONCATENATE("'Instrument List'!E",(MATCH(E508,'Instrument List'!A:A,0))-0)),"")</f>
        <v/>
      </c>
      <c r="BB508" s="193" t="str">
        <f t="shared" si="208"/>
        <v/>
      </c>
      <c r="BC508" s="193" t="str">
        <f t="shared" si="209"/>
        <v/>
      </c>
      <c r="BD508" s="193" t="str">
        <f ca="1">IF(ISNUMBER(A508),INDIRECT(CONCATENATE("'Instrument List'!F",(MATCH(E508,'Instrument List'!A:A,0))-0)),"")</f>
        <v/>
      </c>
    </row>
    <row r="509" spans="1:56">
      <c r="A509" s="220" t="str">
        <f t="shared" si="189"/>
        <v/>
      </c>
      <c r="B509" s="221"/>
      <c r="C509" s="222"/>
      <c r="D509" s="169"/>
      <c r="E509" s="169"/>
      <c r="F509" s="169"/>
      <c r="G509" s="202"/>
      <c r="H509" s="217"/>
      <c r="I509" s="212"/>
      <c r="J509" s="206"/>
      <c r="K509" s="212"/>
      <c r="L509" s="206"/>
      <c r="M509" s="212"/>
      <c r="N509" s="206"/>
      <c r="O509" s="170" t="str">
        <f t="shared" si="190"/>
        <v/>
      </c>
      <c r="P509" s="171"/>
      <c r="Q509" s="171"/>
      <c r="R509" s="171"/>
      <c r="S509" s="172" t="str">
        <f t="shared" si="191"/>
        <v/>
      </c>
      <c r="T509" s="172" t="str">
        <f t="shared" si="192"/>
        <v/>
      </c>
      <c r="U509" s="171"/>
      <c r="V509" s="171"/>
      <c r="W509" s="173" t="str">
        <f t="shared" si="193"/>
        <v/>
      </c>
      <c r="X509" s="173" t="str">
        <f t="shared" si="194"/>
        <v/>
      </c>
      <c r="Y509" s="173" t="str">
        <f t="shared" si="195"/>
        <v/>
      </c>
      <c r="Z509" s="171"/>
      <c r="AA509" s="171"/>
      <c r="AB509" s="171"/>
      <c r="AC509" s="172" t="str">
        <f t="shared" si="196"/>
        <v/>
      </c>
      <c r="AD509" s="172" t="str">
        <f t="shared" si="197"/>
        <v/>
      </c>
      <c r="AE509" s="174"/>
      <c r="AF509" s="175" t="str">
        <f t="shared" si="198"/>
        <v/>
      </c>
      <c r="AG509" s="169"/>
      <c r="AH509" s="171"/>
      <c r="AI509" s="171"/>
      <c r="AJ509" s="169"/>
      <c r="AK509" s="176" t="str">
        <f t="shared" si="199"/>
        <v/>
      </c>
      <c r="AL509" s="176" t="str">
        <f t="shared" si="200"/>
        <v/>
      </c>
      <c r="AM509" s="176" t="str">
        <f t="shared" si="201"/>
        <v/>
      </c>
      <c r="AN509" s="359" t="str">
        <f>IF(Overview!$K$17='Internal Calcs'!$P$22,IF(AK509="","",AK509),IF(Overview!$K$17='Internal Calcs'!$P$23,IF(AK509="","",AK509),IF(ISNUMBER(A509),(IF(F509="Short",G509-H509,H509-G509)*AZ509-AX509),"")))</f>
        <v/>
      </c>
      <c r="AO509" s="401" t="str">
        <f>IF(Overview!$K$17='Internal Calcs'!$P$22,IF(AL509="","",AL509),IF(Overview!$K$17='Internal Calcs'!$P$23,IF(AL509="","",AL509),IF(ISNUMBER(A509),IF(AL509="",(IF(F509="Short",G509-H509,H509-G509)*AZ509-AX509),(IF(F509="Short",G509-J509,J509-G509)*AZ509-AX509)),"")))</f>
        <v/>
      </c>
      <c r="AP509" s="359" t="str">
        <f>IF(Overview!$K$17='Internal Calcs'!$P$22,"",IF(Overview!$K$17='Internal Calcs'!$P$23,IF(AM509="","",AM509),IF(ISNUMBER(A509),IF(AM509="",(IF(F509="Short",G509-H509,H509-G509)*AZ509-AX509),(IF(F509="Short",G509-L509,L509-G509)*AZ509-AX509)),"")))</f>
        <v/>
      </c>
      <c r="AQ509" s="176" t="str">
        <f t="shared" si="202"/>
        <v/>
      </c>
      <c r="AR509" s="176" t="str">
        <f t="shared" si="203"/>
        <v/>
      </c>
      <c r="AS509" s="176" t="str">
        <f t="shared" si="204"/>
        <v/>
      </c>
      <c r="AT509" s="176" t="str">
        <f>IF(ISNUMBER(A509),MAX($AS$2:AS509)-AS509,"")</f>
        <v/>
      </c>
      <c r="AU509" s="177" t="str">
        <f t="shared" si="205"/>
        <v/>
      </c>
      <c r="AV509" s="178" t="str">
        <f t="shared" si="206"/>
        <v/>
      </c>
      <c r="AW509" s="178" t="str">
        <f t="shared" si="207"/>
        <v/>
      </c>
      <c r="AX509" s="179" t="str">
        <f ca="1">IF(ISNUMBER($A509),INDIRECT(CONCATENATE("'Instrument List'!B",(MATCH(E509,'Instrument List'!A:A,0))-0)),"")</f>
        <v/>
      </c>
      <c r="AY509" s="179" t="str">
        <f ca="1">IF(ISNUMBER($A509),INDIRECT(CONCATENATE("'Instrument List'!D",(MATCH(E509,'Instrument List'!A:A,0))-0)),"")</f>
        <v/>
      </c>
      <c r="AZ509" s="179" t="str">
        <f ca="1">IF(ISNUMBER($A509),INDIRECT(CONCATENATE("'Instrument List'!C",(MATCH(E509,'Instrument List'!A:A,0))-0)),"")</f>
        <v/>
      </c>
      <c r="BA509" s="180" t="str">
        <f ca="1">IF(ISNUMBER(A509),INDIRECT(CONCATENATE("'Instrument List'!E",(MATCH(E509,'Instrument List'!A:A,0))-0)),"")</f>
        <v/>
      </c>
      <c r="BB509" s="181" t="str">
        <f t="shared" si="208"/>
        <v/>
      </c>
      <c r="BC509" s="181" t="str">
        <f t="shared" si="209"/>
        <v/>
      </c>
      <c r="BD509" s="181" t="str">
        <f ca="1">IF(ISNUMBER(A509),INDIRECT(CONCATENATE("'Instrument List'!F",(MATCH(E509,'Instrument List'!A:A,0))-0)),"")</f>
        <v/>
      </c>
    </row>
    <row r="510" spans="1:56">
      <c r="A510" s="223" t="str">
        <f t="shared" si="189"/>
        <v/>
      </c>
      <c r="B510" s="224"/>
      <c r="C510" s="225"/>
      <c r="D510" s="182"/>
      <c r="E510" s="182"/>
      <c r="F510" s="182"/>
      <c r="G510" s="203"/>
      <c r="H510" s="218"/>
      <c r="I510" s="213"/>
      <c r="J510" s="207"/>
      <c r="K510" s="213"/>
      <c r="L510" s="207"/>
      <c r="M510" s="213"/>
      <c r="N510" s="207"/>
      <c r="O510" s="183" t="str">
        <f t="shared" si="190"/>
        <v/>
      </c>
      <c r="P510" s="184"/>
      <c r="Q510" s="184"/>
      <c r="R510" s="275"/>
      <c r="S510" s="185" t="str">
        <f t="shared" si="191"/>
        <v/>
      </c>
      <c r="T510" s="185" t="str">
        <f t="shared" si="192"/>
        <v/>
      </c>
      <c r="U510" s="275"/>
      <c r="V510" s="275"/>
      <c r="W510" s="276" t="str">
        <f t="shared" si="193"/>
        <v/>
      </c>
      <c r="X510" s="276" t="str">
        <f t="shared" si="194"/>
        <v/>
      </c>
      <c r="Y510" s="276" t="str">
        <f t="shared" si="195"/>
        <v/>
      </c>
      <c r="Z510" s="275"/>
      <c r="AA510" s="184"/>
      <c r="AB510" s="184"/>
      <c r="AC510" s="185" t="str">
        <f t="shared" si="196"/>
        <v/>
      </c>
      <c r="AD510" s="185" t="str">
        <f t="shared" si="197"/>
        <v/>
      </c>
      <c r="AE510" s="186"/>
      <c r="AF510" s="187" t="str">
        <f t="shared" si="198"/>
        <v/>
      </c>
      <c r="AG510" s="182"/>
      <c r="AH510" s="184"/>
      <c r="AI510" s="184"/>
      <c r="AJ510" s="182"/>
      <c r="AK510" s="188" t="str">
        <f t="shared" si="199"/>
        <v/>
      </c>
      <c r="AL510" s="188" t="str">
        <f t="shared" si="200"/>
        <v/>
      </c>
      <c r="AM510" s="188" t="str">
        <f t="shared" si="201"/>
        <v/>
      </c>
      <c r="AN510" s="359" t="str">
        <f>IF(Overview!$K$17='Internal Calcs'!$P$22,IF(AK510="","",AK510),IF(Overview!$K$17='Internal Calcs'!$P$23,IF(AK510="","",AK510),IF(ISNUMBER(A510),(IF(F510="Short",G510-H510,H510-G510)*AZ510-AX510),"")))</f>
        <v/>
      </c>
      <c r="AO510" s="401" t="str">
        <f>IF(Overview!$K$17='Internal Calcs'!$P$22,IF(AL510="","",AL510),IF(Overview!$K$17='Internal Calcs'!$P$23,IF(AL510="","",AL510),IF(ISNUMBER(A510),IF(AL510="",(IF(F510="Short",G510-H510,H510-G510)*AZ510-AX510),(IF(F510="Short",G510-J510,J510-G510)*AZ510-AX510)),"")))</f>
        <v/>
      </c>
      <c r="AP510" s="359" t="str">
        <f>IF(Overview!$K$17='Internal Calcs'!$P$22,"",IF(Overview!$K$17='Internal Calcs'!$P$23,IF(AM510="","",AM510),IF(ISNUMBER(A510),IF(AM510="",(IF(F510="Short",G510-H510,H510-G510)*AZ510-AX510),(IF(F510="Short",G510-L510,L510-G510)*AZ510-AX510)),"")))</f>
        <v/>
      </c>
      <c r="AQ510" s="188" t="str">
        <f t="shared" si="202"/>
        <v/>
      </c>
      <c r="AR510" s="188" t="str">
        <f t="shared" si="203"/>
        <v/>
      </c>
      <c r="AS510" s="188" t="str">
        <f t="shared" si="204"/>
        <v/>
      </c>
      <c r="AT510" s="188" t="str">
        <f>IF(ISNUMBER(A510),MAX($AS$2:AS510)-AS510,"")</f>
        <v/>
      </c>
      <c r="AU510" s="189" t="str">
        <f t="shared" si="205"/>
        <v/>
      </c>
      <c r="AV510" s="190" t="str">
        <f t="shared" si="206"/>
        <v/>
      </c>
      <c r="AW510" s="190" t="str">
        <f t="shared" si="207"/>
        <v/>
      </c>
      <c r="AX510" s="191" t="str">
        <f ca="1">IF(ISNUMBER($A510),INDIRECT(CONCATENATE("'Instrument List'!B",(MATCH(E510,'Instrument List'!A:A,0))-0)),"")</f>
        <v/>
      </c>
      <c r="AY510" s="191" t="str">
        <f ca="1">IF(ISNUMBER($A510),INDIRECT(CONCATENATE("'Instrument List'!D",(MATCH(E510,'Instrument List'!A:A,0))-0)),"")</f>
        <v/>
      </c>
      <c r="AZ510" s="191" t="str">
        <f ca="1">IF(ISNUMBER($A510),INDIRECT(CONCATENATE("'Instrument List'!C",(MATCH(E510,'Instrument List'!A:A,0))-0)),"")</f>
        <v/>
      </c>
      <c r="BA510" s="192" t="str">
        <f ca="1">IF(ISNUMBER(A510),INDIRECT(CONCATENATE("'Instrument List'!E",(MATCH(E510,'Instrument List'!A:A,0))-0)),"")</f>
        <v/>
      </c>
      <c r="BB510" s="193" t="str">
        <f t="shared" si="208"/>
        <v/>
      </c>
      <c r="BC510" s="193" t="str">
        <f t="shared" si="209"/>
        <v/>
      </c>
      <c r="BD510" s="193" t="str">
        <f ca="1">IF(ISNUMBER(A510),INDIRECT(CONCATENATE("'Instrument List'!F",(MATCH(E510,'Instrument List'!A:A,0))-0)),"")</f>
        <v/>
      </c>
    </row>
    <row r="511" spans="1:56">
      <c r="A511" s="220" t="str">
        <f t="shared" si="189"/>
        <v/>
      </c>
      <c r="B511" s="221"/>
      <c r="C511" s="222"/>
      <c r="D511" s="169"/>
      <c r="E511" s="169"/>
      <c r="F511" s="169"/>
      <c r="G511" s="202"/>
      <c r="H511" s="217"/>
      <c r="I511" s="212"/>
      <c r="J511" s="206"/>
      <c r="K511" s="212"/>
      <c r="L511" s="206"/>
      <c r="M511" s="212"/>
      <c r="N511" s="206"/>
      <c r="O511" s="170" t="str">
        <f t="shared" si="190"/>
        <v/>
      </c>
      <c r="P511" s="171"/>
      <c r="Q511" s="171"/>
      <c r="R511" s="171"/>
      <c r="S511" s="172" t="str">
        <f t="shared" si="191"/>
        <v/>
      </c>
      <c r="T511" s="172" t="str">
        <f t="shared" si="192"/>
        <v/>
      </c>
      <c r="U511" s="171"/>
      <c r="V511" s="171"/>
      <c r="W511" s="173" t="str">
        <f t="shared" si="193"/>
        <v/>
      </c>
      <c r="X511" s="173" t="str">
        <f t="shared" si="194"/>
        <v/>
      </c>
      <c r="Y511" s="173" t="str">
        <f t="shared" si="195"/>
        <v/>
      </c>
      <c r="Z511" s="171"/>
      <c r="AA511" s="171"/>
      <c r="AB511" s="171"/>
      <c r="AC511" s="172" t="str">
        <f t="shared" si="196"/>
        <v/>
      </c>
      <c r="AD511" s="172" t="str">
        <f t="shared" si="197"/>
        <v/>
      </c>
      <c r="AE511" s="174"/>
      <c r="AF511" s="175" t="str">
        <f t="shared" si="198"/>
        <v/>
      </c>
      <c r="AG511" s="169"/>
      <c r="AH511" s="171"/>
      <c r="AI511" s="171"/>
      <c r="AJ511" s="169"/>
      <c r="AK511" s="176" t="str">
        <f t="shared" si="199"/>
        <v/>
      </c>
      <c r="AL511" s="176" t="str">
        <f t="shared" si="200"/>
        <v/>
      </c>
      <c r="AM511" s="176" t="str">
        <f t="shared" si="201"/>
        <v/>
      </c>
      <c r="AN511" s="359" t="str">
        <f>IF(Overview!$K$17='Internal Calcs'!$P$22,IF(AK511="","",AK511),IF(Overview!$K$17='Internal Calcs'!$P$23,IF(AK511="","",AK511),IF(ISNUMBER(A511),(IF(F511="Short",G511-H511,H511-G511)*AZ511-AX511),"")))</f>
        <v/>
      </c>
      <c r="AO511" s="401" t="str">
        <f>IF(Overview!$K$17='Internal Calcs'!$P$22,IF(AL511="","",AL511),IF(Overview!$K$17='Internal Calcs'!$P$23,IF(AL511="","",AL511),IF(ISNUMBER(A511),IF(AL511="",(IF(F511="Short",G511-H511,H511-G511)*AZ511-AX511),(IF(F511="Short",G511-J511,J511-G511)*AZ511-AX511)),"")))</f>
        <v/>
      </c>
      <c r="AP511" s="359" t="str">
        <f>IF(Overview!$K$17='Internal Calcs'!$P$22,"",IF(Overview!$K$17='Internal Calcs'!$P$23,IF(AM511="","",AM511),IF(ISNUMBER(A511),IF(AM511="",(IF(F511="Short",G511-H511,H511-G511)*AZ511-AX511),(IF(F511="Short",G511-L511,L511-G511)*AZ511-AX511)),"")))</f>
        <v/>
      </c>
      <c r="AQ511" s="176" t="str">
        <f t="shared" si="202"/>
        <v/>
      </c>
      <c r="AR511" s="176" t="str">
        <f t="shared" si="203"/>
        <v/>
      </c>
      <c r="AS511" s="176" t="str">
        <f t="shared" si="204"/>
        <v/>
      </c>
      <c r="AT511" s="176" t="str">
        <f>IF(ISNUMBER(A511),MAX($AS$2:AS511)-AS511,"")</f>
        <v/>
      </c>
      <c r="AU511" s="177" t="str">
        <f t="shared" si="205"/>
        <v/>
      </c>
      <c r="AV511" s="178" t="str">
        <f t="shared" si="206"/>
        <v/>
      </c>
      <c r="AW511" s="178" t="str">
        <f t="shared" si="207"/>
        <v/>
      </c>
      <c r="AX511" s="179" t="str">
        <f ca="1">IF(ISNUMBER($A511),INDIRECT(CONCATENATE("'Instrument List'!B",(MATCH(E511,'Instrument List'!A:A,0))-0)),"")</f>
        <v/>
      </c>
      <c r="AY511" s="179" t="str">
        <f ca="1">IF(ISNUMBER($A511),INDIRECT(CONCATENATE("'Instrument List'!D",(MATCH(E511,'Instrument List'!A:A,0))-0)),"")</f>
        <v/>
      </c>
      <c r="AZ511" s="179" t="str">
        <f ca="1">IF(ISNUMBER($A511),INDIRECT(CONCATENATE("'Instrument List'!C",(MATCH(E511,'Instrument List'!A:A,0))-0)),"")</f>
        <v/>
      </c>
      <c r="BA511" s="180" t="str">
        <f ca="1">IF(ISNUMBER(A511),INDIRECT(CONCATENATE("'Instrument List'!E",(MATCH(E511,'Instrument List'!A:A,0))-0)),"")</f>
        <v/>
      </c>
      <c r="BB511" s="181" t="str">
        <f t="shared" si="208"/>
        <v/>
      </c>
      <c r="BC511" s="181" t="str">
        <f t="shared" si="209"/>
        <v/>
      </c>
      <c r="BD511" s="181" t="str">
        <f ca="1">IF(ISNUMBER(A511),INDIRECT(CONCATENATE("'Instrument List'!F",(MATCH(E511,'Instrument List'!A:A,0))-0)),"")</f>
        <v/>
      </c>
    </row>
    <row r="512" spans="1:56">
      <c r="A512" s="223" t="str">
        <f t="shared" si="189"/>
        <v/>
      </c>
      <c r="B512" s="224"/>
      <c r="C512" s="225"/>
      <c r="D512" s="182"/>
      <c r="E512" s="182"/>
      <c r="F512" s="182"/>
      <c r="G512" s="203"/>
      <c r="H512" s="218"/>
      <c r="I512" s="213"/>
      <c r="J512" s="207"/>
      <c r="K512" s="213"/>
      <c r="L512" s="207"/>
      <c r="M512" s="213"/>
      <c r="N512" s="207"/>
      <c r="O512" s="183" t="str">
        <f t="shared" si="190"/>
        <v/>
      </c>
      <c r="P512" s="184"/>
      <c r="Q512" s="184"/>
      <c r="R512" s="275"/>
      <c r="S512" s="185" t="str">
        <f t="shared" si="191"/>
        <v/>
      </c>
      <c r="T512" s="185" t="str">
        <f t="shared" si="192"/>
        <v/>
      </c>
      <c r="U512" s="275"/>
      <c r="V512" s="275"/>
      <c r="W512" s="276" t="str">
        <f t="shared" si="193"/>
        <v/>
      </c>
      <c r="X512" s="276" t="str">
        <f t="shared" si="194"/>
        <v/>
      </c>
      <c r="Y512" s="276" t="str">
        <f t="shared" si="195"/>
        <v/>
      </c>
      <c r="Z512" s="275"/>
      <c r="AA512" s="184"/>
      <c r="AB512" s="184"/>
      <c r="AC512" s="185" t="str">
        <f t="shared" si="196"/>
        <v/>
      </c>
      <c r="AD512" s="185" t="str">
        <f t="shared" si="197"/>
        <v/>
      </c>
      <c r="AE512" s="186"/>
      <c r="AF512" s="187" t="str">
        <f t="shared" si="198"/>
        <v/>
      </c>
      <c r="AG512" s="182"/>
      <c r="AH512" s="184"/>
      <c r="AI512" s="184"/>
      <c r="AJ512" s="182"/>
      <c r="AK512" s="188" t="str">
        <f t="shared" si="199"/>
        <v/>
      </c>
      <c r="AL512" s="188" t="str">
        <f t="shared" si="200"/>
        <v/>
      </c>
      <c r="AM512" s="188" t="str">
        <f t="shared" si="201"/>
        <v/>
      </c>
      <c r="AN512" s="359" t="str">
        <f>IF(Overview!$K$17='Internal Calcs'!$P$22,IF(AK512="","",AK512),IF(Overview!$K$17='Internal Calcs'!$P$23,IF(AK512="","",AK512),IF(ISNUMBER(A512),(IF(F512="Short",G512-H512,H512-G512)*AZ512-AX512),"")))</f>
        <v/>
      </c>
      <c r="AO512" s="401" t="str">
        <f>IF(Overview!$K$17='Internal Calcs'!$P$22,IF(AL512="","",AL512),IF(Overview!$K$17='Internal Calcs'!$P$23,IF(AL512="","",AL512),IF(ISNUMBER(A512),IF(AL512="",(IF(F512="Short",G512-H512,H512-G512)*AZ512-AX512),(IF(F512="Short",G512-J512,J512-G512)*AZ512-AX512)),"")))</f>
        <v/>
      </c>
      <c r="AP512" s="359" t="str">
        <f>IF(Overview!$K$17='Internal Calcs'!$P$22,"",IF(Overview!$K$17='Internal Calcs'!$P$23,IF(AM512="","",AM512),IF(ISNUMBER(A512),IF(AM512="",(IF(F512="Short",G512-H512,H512-G512)*AZ512-AX512),(IF(F512="Short",G512-L512,L512-G512)*AZ512-AX512)),"")))</f>
        <v/>
      </c>
      <c r="AQ512" s="188" t="str">
        <f t="shared" si="202"/>
        <v/>
      </c>
      <c r="AR512" s="188" t="str">
        <f t="shared" si="203"/>
        <v/>
      </c>
      <c r="AS512" s="188" t="str">
        <f t="shared" si="204"/>
        <v/>
      </c>
      <c r="AT512" s="188" t="str">
        <f>IF(ISNUMBER(A512),MAX($AS$2:AS512)-AS512,"")</f>
        <v/>
      </c>
      <c r="AU512" s="189" t="str">
        <f t="shared" si="205"/>
        <v/>
      </c>
      <c r="AV512" s="190" t="str">
        <f t="shared" si="206"/>
        <v/>
      </c>
      <c r="AW512" s="190" t="str">
        <f t="shared" si="207"/>
        <v/>
      </c>
      <c r="AX512" s="191" t="str">
        <f ca="1">IF(ISNUMBER($A512),INDIRECT(CONCATENATE("'Instrument List'!B",(MATCH(E512,'Instrument List'!A:A,0))-0)),"")</f>
        <v/>
      </c>
      <c r="AY512" s="191" t="str">
        <f ca="1">IF(ISNUMBER($A512),INDIRECT(CONCATENATE("'Instrument List'!D",(MATCH(E512,'Instrument List'!A:A,0))-0)),"")</f>
        <v/>
      </c>
      <c r="AZ512" s="191" t="str">
        <f ca="1">IF(ISNUMBER($A512),INDIRECT(CONCATENATE("'Instrument List'!C",(MATCH(E512,'Instrument List'!A:A,0))-0)),"")</f>
        <v/>
      </c>
      <c r="BA512" s="192" t="str">
        <f ca="1">IF(ISNUMBER(A512),INDIRECT(CONCATENATE("'Instrument List'!E",(MATCH(E512,'Instrument List'!A:A,0))-0)),"")</f>
        <v/>
      </c>
      <c r="BB512" s="193" t="str">
        <f t="shared" si="208"/>
        <v/>
      </c>
      <c r="BC512" s="193" t="str">
        <f t="shared" si="209"/>
        <v/>
      </c>
      <c r="BD512" s="193" t="str">
        <f ca="1">IF(ISNUMBER(A512),INDIRECT(CONCATENATE("'Instrument List'!F",(MATCH(E512,'Instrument List'!A:A,0))-0)),"")</f>
        <v/>
      </c>
    </row>
    <row r="513" spans="1:56">
      <c r="A513" s="220" t="str">
        <f t="shared" si="189"/>
        <v/>
      </c>
      <c r="B513" s="221"/>
      <c r="C513" s="222"/>
      <c r="D513" s="169"/>
      <c r="E513" s="169"/>
      <c r="F513" s="169"/>
      <c r="G513" s="202"/>
      <c r="H513" s="217"/>
      <c r="I513" s="212"/>
      <c r="J513" s="206"/>
      <c r="K513" s="212"/>
      <c r="L513" s="206"/>
      <c r="M513" s="212"/>
      <c r="N513" s="206"/>
      <c r="O513" s="170" t="str">
        <f t="shared" si="190"/>
        <v/>
      </c>
      <c r="P513" s="171"/>
      <c r="Q513" s="171"/>
      <c r="R513" s="171"/>
      <c r="S513" s="172" t="str">
        <f t="shared" si="191"/>
        <v/>
      </c>
      <c r="T513" s="172" t="str">
        <f t="shared" si="192"/>
        <v/>
      </c>
      <c r="U513" s="171"/>
      <c r="V513" s="171"/>
      <c r="W513" s="173" t="str">
        <f t="shared" si="193"/>
        <v/>
      </c>
      <c r="X513" s="173" t="str">
        <f t="shared" si="194"/>
        <v/>
      </c>
      <c r="Y513" s="173" t="str">
        <f t="shared" si="195"/>
        <v/>
      </c>
      <c r="Z513" s="171"/>
      <c r="AA513" s="171"/>
      <c r="AB513" s="171"/>
      <c r="AC513" s="172" t="str">
        <f t="shared" si="196"/>
        <v/>
      </c>
      <c r="AD513" s="172" t="str">
        <f t="shared" si="197"/>
        <v/>
      </c>
      <c r="AE513" s="174"/>
      <c r="AF513" s="175" t="str">
        <f t="shared" si="198"/>
        <v/>
      </c>
      <c r="AG513" s="169"/>
      <c r="AH513" s="171"/>
      <c r="AI513" s="171"/>
      <c r="AJ513" s="169"/>
      <c r="AK513" s="176" t="str">
        <f t="shared" si="199"/>
        <v/>
      </c>
      <c r="AL513" s="176" t="str">
        <f t="shared" si="200"/>
        <v/>
      </c>
      <c r="AM513" s="176" t="str">
        <f t="shared" si="201"/>
        <v/>
      </c>
      <c r="AN513" s="359" t="str">
        <f>IF(Overview!$K$17='Internal Calcs'!$P$22,IF(AK513="","",AK513),IF(Overview!$K$17='Internal Calcs'!$P$23,IF(AK513="","",AK513),IF(ISNUMBER(A513),(IF(F513="Short",G513-H513,H513-G513)*AZ513-AX513),"")))</f>
        <v/>
      </c>
      <c r="AO513" s="401" t="str">
        <f>IF(Overview!$K$17='Internal Calcs'!$P$22,IF(AL513="","",AL513),IF(Overview!$K$17='Internal Calcs'!$P$23,IF(AL513="","",AL513),IF(ISNUMBER(A513),IF(AL513="",(IF(F513="Short",G513-H513,H513-G513)*AZ513-AX513),(IF(F513="Short",G513-J513,J513-G513)*AZ513-AX513)),"")))</f>
        <v/>
      </c>
      <c r="AP513" s="359" t="str">
        <f>IF(Overview!$K$17='Internal Calcs'!$P$22,"",IF(Overview!$K$17='Internal Calcs'!$P$23,IF(AM513="","",AM513),IF(ISNUMBER(A513),IF(AM513="",(IF(F513="Short",G513-H513,H513-G513)*AZ513-AX513),(IF(F513="Short",G513-L513,L513-G513)*AZ513-AX513)),"")))</f>
        <v/>
      </c>
      <c r="AQ513" s="176" t="str">
        <f t="shared" si="202"/>
        <v/>
      </c>
      <c r="AR513" s="176" t="str">
        <f t="shared" si="203"/>
        <v/>
      </c>
      <c r="AS513" s="176" t="str">
        <f t="shared" si="204"/>
        <v/>
      </c>
      <c r="AT513" s="176" t="str">
        <f>IF(ISNUMBER(A513),MAX($AS$2:AS513)-AS513,"")</f>
        <v/>
      </c>
      <c r="AU513" s="177" t="str">
        <f t="shared" si="205"/>
        <v/>
      </c>
      <c r="AV513" s="178" t="str">
        <f t="shared" si="206"/>
        <v/>
      </c>
      <c r="AW513" s="178" t="str">
        <f t="shared" si="207"/>
        <v/>
      </c>
      <c r="AX513" s="179" t="str">
        <f ca="1">IF(ISNUMBER($A513),INDIRECT(CONCATENATE("'Instrument List'!B",(MATCH(E513,'Instrument List'!A:A,0))-0)),"")</f>
        <v/>
      </c>
      <c r="AY513" s="179" t="str">
        <f ca="1">IF(ISNUMBER($A513),INDIRECT(CONCATENATE("'Instrument List'!D",(MATCH(E513,'Instrument List'!A:A,0))-0)),"")</f>
        <v/>
      </c>
      <c r="AZ513" s="179" t="str">
        <f ca="1">IF(ISNUMBER($A513),INDIRECT(CONCATENATE("'Instrument List'!C",(MATCH(E513,'Instrument List'!A:A,0))-0)),"")</f>
        <v/>
      </c>
      <c r="BA513" s="180" t="str">
        <f ca="1">IF(ISNUMBER(A513),INDIRECT(CONCATENATE("'Instrument List'!E",(MATCH(E513,'Instrument List'!A:A,0))-0)),"")</f>
        <v/>
      </c>
      <c r="BB513" s="181" t="str">
        <f t="shared" si="208"/>
        <v/>
      </c>
      <c r="BC513" s="181" t="str">
        <f t="shared" si="209"/>
        <v/>
      </c>
      <c r="BD513" s="181" t="str">
        <f ca="1">IF(ISNUMBER(A513),INDIRECT(CONCATENATE("'Instrument List'!F",(MATCH(E513,'Instrument List'!A:A,0))-0)),"")</f>
        <v/>
      </c>
    </row>
    <row r="514" spans="1:56">
      <c r="A514" s="223" t="str">
        <f t="shared" si="189"/>
        <v/>
      </c>
      <c r="B514" s="224"/>
      <c r="C514" s="225"/>
      <c r="D514" s="182"/>
      <c r="E514" s="182"/>
      <c r="F514" s="182"/>
      <c r="G514" s="203"/>
      <c r="H514" s="218"/>
      <c r="I514" s="213"/>
      <c r="J514" s="207"/>
      <c r="K514" s="213"/>
      <c r="L514" s="207"/>
      <c r="M514" s="213"/>
      <c r="N514" s="207"/>
      <c r="O514" s="183" t="str">
        <f t="shared" si="190"/>
        <v/>
      </c>
      <c r="P514" s="184"/>
      <c r="Q514" s="184"/>
      <c r="R514" s="275"/>
      <c r="S514" s="185" t="str">
        <f t="shared" si="191"/>
        <v/>
      </c>
      <c r="T514" s="185" t="str">
        <f t="shared" si="192"/>
        <v/>
      </c>
      <c r="U514" s="275"/>
      <c r="V514" s="275"/>
      <c r="W514" s="276" t="str">
        <f t="shared" si="193"/>
        <v/>
      </c>
      <c r="X514" s="276" t="str">
        <f t="shared" si="194"/>
        <v/>
      </c>
      <c r="Y514" s="276" t="str">
        <f t="shared" si="195"/>
        <v/>
      </c>
      <c r="Z514" s="275"/>
      <c r="AA514" s="184"/>
      <c r="AB514" s="184"/>
      <c r="AC514" s="185" t="str">
        <f t="shared" si="196"/>
        <v/>
      </c>
      <c r="AD514" s="185" t="str">
        <f t="shared" si="197"/>
        <v/>
      </c>
      <c r="AE514" s="186"/>
      <c r="AF514" s="187" t="str">
        <f t="shared" si="198"/>
        <v/>
      </c>
      <c r="AG514" s="182"/>
      <c r="AH514" s="184"/>
      <c r="AI514" s="184"/>
      <c r="AJ514" s="182"/>
      <c r="AK514" s="188" t="str">
        <f t="shared" si="199"/>
        <v/>
      </c>
      <c r="AL514" s="188" t="str">
        <f t="shared" si="200"/>
        <v/>
      </c>
      <c r="AM514" s="188" t="str">
        <f t="shared" si="201"/>
        <v/>
      </c>
      <c r="AN514" s="359" t="str">
        <f>IF(Overview!$K$17='Internal Calcs'!$P$22,IF(AK514="","",AK514),IF(Overview!$K$17='Internal Calcs'!$P$23,IF(AK514="","",AK514),IF(ISNUMBER(A514),(IF(F514="Short",G514-H514,H514-G514)*AZ514-AX514),"")))</f>
        <v/>
      </c>
      <c r="AO514" s="401" t="str">
        <f>IF(Overview!$K$17='Internal Calcs'!$P$22,IF(AL514="","",AL514),IF(Overview!$K$17='Internal Calcs'!$P$23,IF(AL514="","",AL514),IF(ISNUMBER(A514),IF(AL514="",(IF(F514="Short",G514-H514,H514-G514)*AZ514-AX514),(IF(F514="Short",G514-J514,J514-G514)*AZ514-AX514)),"")))</f>
        <v/>
      </c>
      <c r="AP514" s="359" t="str">
        <f>IF(Overview!$K$17='Internal Calcs'!$P$22,"",IF(Overview!$K$17='Internal Calcs'!$P$23,IF(AM514="","",AM514),IF(ISNUMBER(A514),IF(AM514="",(IF(F514="Short",G514-H514,H514-G514)*AZ514-AX514),(IF(F514="Short",G514-L514,L514-G514)*AZ514-AX514)),"")))</f>
        <v/>
      </c>
      <c r="AQ514" s="188" t="str">
        <f t="shared" si="202"/>
        <v/>
      </c>
      <c r="AR514" s="188" t="str">
        <f t="shared" si="203"/>
        <v/>
      </c>
      <c r="AS514" s="188" t="str">
        <f t="shared" si="204"/>
        <v/>
      </c>
      <c r="AT514" s="188" t="str">
        <f>IF(ISNUMBER(A514),MAX($AS$2:AS514)-AS514,"")</f>
        <v/>
      </c>
      <c r="AU514" s="189" t="str">
        <f t="shared" si="205"/>
        <v/>
      </c>
      <c r="AV514" s="190" t="str">
        <f t="shared" si="206"/>
        <v/>
      </c>
      <c r="AW514" s="190" t="str">
        <f t="shared" si="207"/>
        <v/>
      </c>
      <c r="AX514" s="191" t="str">
        <f ca="1">IF(ISNUMBER($A514),INDIRECT(CONCATENATE("'Instrument List'!B",(MATCH(E514,'Instrument List'!A:A,0))-0)),"")</f>
        <v/>
      </c>
      <c r="AY514" s="191" t="str">
        <f ca="1">IF(ISNUMBER($A514),INDIRECT(CONCATENATE("'Instrument List'!D",(MATCH(E514,'Instrument List'!A:A,0))-0)),"")</f>
        <v/>
      </c>
      <c r="AZ514" s="191" t="str">
        <f ca="1">IF(ISNUMBER($A514),INDIRECT(CONCATENATE("'Instrument List'!C",(MATCH(E514,'Instrument List'!A:A,0))-0)),"")</f>
        <v/>
      </c>
      <c r="BA514" s="192" t="str">
        <f ca="1">IF(ISNUMBER(A514),INDIRECT(CONCATENATE("'Instrument List'!E",(MATCH(E514,'Instrument List'!A:A,0))-0)),"")</f>
        <v/>
      </c>
      <c r="BB514" s="193" t="str">
        <f t="shared" si="208"/>
        <v/>
      </c>
      <c r="BC514" s="193" t="str">
        <f t="shared" si="209"/>
        <v/>
      </c>
      <c r="BD514" s="193" t="str">
        <f ca="1">IF(ISNUMBER(A514),INDIRECT(CONCATENATE("'Instrument List'!F",(MATCH(E514,'Instrument List'!A:A,0))-0)),"")</f>
        <v/>
      </c>
    </row>
    <row r="515" spans="1:56">
      <c r="A515" s="220" t="str">
        <f t="shared" si="189"/>
        <v/>
      </c>
      <c r="B515" s="221"/>
      <c r="C515" s="222"/>
      <c r="D515" s="169"/>
      <c r="E515" s="169"/>
      <c r="F515" s="169"/>
      <c r="G515" s="202"/>
      <c r="H515" s="217"/>
      <c r="I515" s="212"/>
      <c r="J515" s="206"/>
      <c r="K515" s="212"/>
      <c r="L515" s="206"/>
      <c r="M515" s="212"/>
      <c r="N515" s="206"/>
      <c r="O515" s="170" t="str">
        <f t="shared" si="190"/>
        <v/>
      </c>
      <c r="P515" s="171"/>
      <c r="Q515" s="171"/>
      <c r="R515" s="171"/>
      <c r="S515" s="172" t="str">
        <f t="shared" si="191"/>
        <v/>
      </c>
      <c r="T515" s="172" t="str">
        <f t="shared" si="192"/>
        <v/>
      </c>
      <c r="U515" s="171"/>
      <c r="V515" s="171"/>
      <c r="W515" s="173" t="str">
        <f t="shared" si="193"/>
        <v/>
      </c>
      <c r="X515" s="173" t="str">
        <f t="shared" si="194"/>
        <v/>
      </c>
      <c r="Y515" s="173" t="str">
        <f t="shared" si="195"/>
        <v/>
      </c>
      <c r="Z515" s="171"/>
      <c r="AA515" s="171"/>
      <c r="AB515" s="171"/>
      <c r="AC515" s="172" t="str">
        <f t="shared" si="196"/>
        <v/>
      </c>
      <c r="AD515" s="172" t="str">
        <f t="shared" si="197"/>
        <v/>
      </c>
      <c r="AE515" s="174"/>
      <c r="AF515" s="175" t="str">
        <f t="shared" si="198"/>
        <v/>
      </c>
      <c r="AG515" s="169"/>
      <c r="AH515" s="171"/>
      <c r="AI515" s="171"/>
      <c r="AJ515" s="169"/>
      <c r="AK515" s="176" t="str">
        <f t="shared" si="199"/>
        <v/>
      </c>
      <c r="AL515" s="176" t="str">
        <f t="shared" si="200"/>
        <v/>
      </c>
      <c r="AM515" s="176" t="str">
        <f t="shared" si="201"/>
        <v/>
      </c>
      <c r="AN515" s="359" t="str">
        <f>IF(Overview!$K$17='Internal Calcs'!$P$22,IF(AK515="","",AK515),IF(Overview!$K$17='Internal Calcs'!$P$23,IF(AK515="","",AK515),IF(ISNUMBER(A515),(IF(F515="Short",G515-H515,H515-G515)*AZ515-AX515),"")))</f>
        <v/>
      </c>
      <c r="AO515" s="401" t="str">
        <f>IF(Overview!$K$17='Internal Calcs'!$P$22,IF(AL515="","",AL515),IF(Overview!$K$17='Internal Calcs'!$P$23,IF(AL515="","",AL515),IF(ISNUMBER(A515),IF(AL515="",(IF(F515="Short",G515-H515,H515-G515)*AZ515-AX515),(IF(F515="Short",G515-J515,J515-G515)*AZ515-AX515)),"")))</f>
        <v/>
      </c>
      <c r="AP515" s="359" t="str">
        <f>IF(Overview!$K$17='Internal Calcs'!$P$22,"",IF(Overview!$K$17='Internal Calcs'!$P$23,IF(AM515="","",AM515),IF(ISNUMBER(A515),IF(AM515="",(IF(F515="Short",G515-H515,H515-G515)*AZ515-AX515),(IF(F515="Short",G515-L515,L515-G515)*AZ515-AX515)),"")))</f>
        <v/>
      </c>
      <c r="AQ515" s="176" t="str">
        <f t="shared" si="202"/>
        <v/>
      </c>
      <c r="AR515" s="176" t="str">
        <f t="shared" si="203"/>
        <v/>
      </c>
      <c r="AS515" s="176" t="str">
        <f t="shared" si="204"/>
        <v/>
      </c>
      <c r="AT515" s="176" t="str">
        <f>IF(ISNUMBER(A515),MAX($AS$2:AS515)-AS515,"")</f>
        <v/>
      </c>
      <c r="AU515" s="177" t="str">
        <f t="shared" si="205"/>
        <v/>
      </c>
      <c r="AV515" s="178" t="str">
        <f t="shared" si="206"/>
        <v/>
      </c>
      <c r="AW515" s="178" t="str">
        <f t="shared" si="207"/>
        <v/>
      </c>
      <c r="AX515" s="179" t="str">
        <f ca="1">IF(ISNUMBER($A515),INDIRECT(CONCATENATE("'Instrument List'!B",(MATCH(E515,'Instrument List'!A:A,0))-0)),"")</f>
        <v/>
      </c>
      <c r="AY515" s="179" t="str">
        <f ca="1">IF(ISNUMBER($A515),INDIRECT(CONCATENATE("'Instrument List'!D",(MATCH(E515,'Instrument List'!A:A,0))-0)),"")</f>
        <v/>
      </c>
      <c r="AZ515" s="179" t="str">
        <f ca="1">IF(ISNUMBER($A515),INDIRECT(CONCATENATE("'Instrument List'!C",(MATCH(E515,'Instrument List'!A:A,0))-0)),"")</f>
        <v/>
      </c>
      <c r="BA515" s="180" t="str">
        <f ca="1">IF(ISNUMBER(A515),INDIRECT(CONCATENATE("'Instrument List'!E",(MATCH(E515,'Instrument List'!A:A,0))-0)),"")</f>
        <v/>
      </c>
      <c r="BB515" s="181" t="str">
        <f t="shared" si="208"/>
        <v/>
      </c>
      <c r="BC515" s="181" t="str">
        <f t="shared" si="209"/>
        <v/>
      </c>
      <c r="BD515" s="181" t="str">
        <f ca="1">IF(ISNUMBER(A515),INDIRECT(CONCATENATE("'Instrument List'!F",(MATCH(E515,'Instrument List'!A:A,0))-0)),"")</f>
        <v/>
      </c>
    </row>
    <row r="516" spans="1:56">
      <c r="A516" s="223" t="str">
        <f t="shared" si="189"/>
        <v/>
      </c>
      <c r="B516" s="224"/>
      <c r="C516" s="225"/>
      <c r="D516" s="182"/>
      <c r="E516" s="182"/>
      <c r="F516" s="182"/>
      <c r="G516" s="203"/>
      <c r="H516" s="218"/>
      <c r="I516" s="213"/>
      <c r="J516" s="207"/>
      <c r="K516" s="213"/>
      <c r="L516" s="207"/>
      <c r="M516" s="213"/>
      <c r="N516" s="207"/>
      <c r="O516" s="183" t="str">
        <f t="shared" si="190"/>
        <v/>
      </c>
      <c r="P516" s="184"/>
      <c r="Q516" s="184"/>
      <c r="R516" s="275"/>
      <c r="S516" s="185" t="str">
        <f t="shared" si="191"/>
        <v/>
      </c>
      <c r="T516" s="185" t="str">
        <f t="shared" si="192"/>
        <v/>
      </c>
      <c r="U516" s="275"/>
      <c r="V516" s="275"/>
      <c r="W516" s="276" t="str">
        <f t="shared" si="193"/>
        <v/>
      </c>
      <c r="X516" s="276" t="str">
        <f t="shared" si="194"/>
        <v/>
      </c>
      <c r="Y516" s="276" t="str">
        <f t="shared" si="195"/>
        <v/>
      </c>
      <c r="Z516" s="275"/>
      <c r="AA516" s="184"/>
      <c r="AB516" s="184"/>
      <c r="AC516" s="185" t="str">
        <f t="shared" si="196"/>
        <v/>
      </c>
      <c r="AD516" s="185" t="str">
        <f t="shared" si="197"/>
        <v/>
      </c>
      <c r="AE516" s="186"/>
      <c r="AF516" s="187" t="str">
        <f t="shared" si="198"/>
        <v/>
      </c>
      <c r="AG516" s="182"/>
      <c r="AH516" s="184"/>
      <c r="AI516" s="184"/>
      <c r="AJ516" s="182"/>
      <c r="AK516" s="188" t="str">
        <f t="shared" si="199"/>
        <v/>
      </c>
      <c r="AL516" s="188" t="str">
        <f t="shared" si="200"/>
        <v/>
      </c>
      <c r="AM516" s="188" t="str">
        <f t="shared" si="201"/>
        <v/>
      </c>
      <c r="AN516" s="359" t="str">
        <f>IF(Overview!$K$17='Internal Calcs'!$P$22,IF(AK516="","",AK516),IF(Overview!$K$17='Internal Calcs'!$P$23,IF(AK516="","",AK516),IF(ISNUMBER(A516),(IF(F516="Short",G516-H516,H516-G516)*AZ516-AX516),"")))</f>
        <v/>
      </c>
      <c r="AO516" s="401" t="str">
        <f>IF(Overview!$K$17='Internal Calcs'!$P$22,IF(AL516="","",AL516),IF(Overview!$K$17='Internal Calcs'!$P$23,IF(AL516="","",AL516),IF(ISNUMBER(A516),IF(AL516="",(IF(F516="Short",G516-H516,H516-G516)*AZ516-AX516),(IF(F516="Short",G516-J516,J516-G516)*AZ516-AX516)),"")))</f>
        <v/>
      </c>
      <c r="AP516" s="359" t="str">
        <f>IF(Overview!$K$17='Internal Calcs'!$P$22,"",IF(Overview!$K$17='Internal Calcs'!$P$23,IF(AM516="","",AM516),IF(ISNUMBER(A516),IF(AM516="",(IF(F516="Short",G516-H516,H516-G516)*AZ516-AX516),(IF(F516="Short",G516-L516,L516-G516)*AZ516-AX516)),"")))</f>
        <v/>
      </c>
      <c r="AQ516" s="188" t="str">
        <f t="shared" si="202"/>
        <v/>
      </c>
      <c r="AR516" s="188" t="str">
        <f t="shared" si="203"/>
        <v/>
      </c>
      <c r="AS516" s="188" t="str">
        <f t="shared" si="204"/>
        <v/>
      </c>
      <c r="AT516" s="188" t="str">
        <f>IF(ISNUMBER(A516),MAX($AS$2:AS516)-AS516,"")</f>
        <v/>
      </c>
      <c r="AU516" s="189" t="str">
        <f t="shared" si="205"/>
        <v/>
      </c>
      <c r="AV516" s="190" t="str">
        <f t="shared" si="206"/>
        <v/>
      </c>
      <c r="AW516" s="190" t="str">
        <f t="shared" si="207"/>
        <v/>
      </c>
      <c r="AX516" s="191" t="str">
        <f ca="1">IF(ISNUMBER($A516),INDIRECT(CONCATENATE("'Instrument List'!B",(MATCH(E516,'Instrument List'!A:A,0))-0)),"")</f>
        <v/>
      </c>
      <c r="AY516" s="191" t="str">
        <f ca="1">IF(ISNUMBER($A516),INDIRECT(CONCATENATE("'Instrument List'!D",(MATCH(E516,'Instrument List'!A:A,0))-0)),"")</f>
        <v/>
      </c>
      <c r="AZ516" s="191" t="str">
        <f ca="1">IF(ISNUMBER($A516),INDIRECT(CONCATENATE("'Instrument List'!C",(MATCH(E516,'Instrument List'!A:A,0))-0)),"")</f>
        <v/>
      </c>
      <c r="BA516" s="192" t="str">
        <f ca="1">IF(ISNUMBER(A516),INDIRECT(CONCATENATE("'Instrument List'!E",(MATCH(E516,'Instrument List'!A:A,0))-0)),"")</f>
        <v/>
      </c>
      <c r="BB516" s="193" t="str">
        <f t="shared" si="208"/>
        <v/>
      </c>
      <c r="BC516" s="193" t="str">
        <f t="shared" si="209"/>
        <v/>
      </c>
      <c r="BD516" s="193" t="str">
        <f ca="1">IF(ISNUMBER(A516),INDIRECT(CONCATENATE("'Instrument List'!F",(MATCH(E516,'Instrument List'!A:A,0))-0)),"")</f>
        <v/>
      </c>
    </row>
    <row r="517" spans="1:56">
      <c r="A517" s="220" t="str">
        <f t="shared" si="189"/>
        <v/>
      </c>
      <c r="B517" s="221"/>
      <c r="C517" s="222"/>
      <c r="D517" s="169"/>
      <c r="E517" s="169"/>
      <c r="F517" s="169"/>
      <c r="G517" s="202"/>
      <c r="H517" s="217"/>
      <c r="I517" s="212"/>
      <c r="J517" s="206"/>
      <c r="K517" s="212"/>
      <c r="L517" s="206"/>
      <c r="M517" s="212"/>
      <c r="N517" s="206"/>
      <c r="O517" s="170" t="str">
        <f t="shared" si="190"/>
        <v/>
      </c>
      <c r="P517" s="171"/>
      <c r="Q517" s="171"/>
      <c r="R517" s="171"/>
      <c r="S517" s="172" t="str">
        <f t="shared" si="191"/>
        <v/>
      </c>
      <c r="T517" s="172" t="str">
        <f t="shared" si="192"/>
        <v/>
      </c>
      <c r="U517" s="171"/>
      <c r="V517" s="171"/>
      <c r="W517" s="173" t="str">
        <f t="shared" si="193"/>
        <v/>
      </c>
      <c r="X517" s="173" t="str">
        <f t="shared" si="194"/>
        <v/>
      </c>
      <c r="Y517" s="173" t="str">
        <f t="shared" si="195"/>
        <v/>
      </c>
      <c r="Z517" s="171"/>
      <c r="AA517" s="171"/>
      <c r="AB517" s="171"/>
      <c r="AC517" s="172" t="str">
        <f t="shared" si="196"/>
        <v/>
      </c>
      <c r="AD517" s="172" t="str">
        <f t="shared" si="197"/>
        <v/>
      </c>
      <c r="AE517" s="174"/>
      <c r="AF517" s="175" t="str">
        <f t="shared" si="198"/>
        <v/>
      </c>
      <c r="AG517" s="169"/>
      <c r="AH517" s="171"/>
      <c r="AI517" s="171"/>
      <c r="AJ517" s="169"/>
      <c r="AK517" s="176" t="str">
        <f t="shared" si="199"/>
        <v/>
      </c>
      <c r="AL517" s="176" t="str">
        <f t="shared" si="200"/>
        <v/>
      </c>
      <c r="AM517" s="176" t="str">
        <f t="shared" si="201"/>
        <v/>
      </c>
      <c r="AN517" s="359" t="str">
        <f>IF(Overview!$K$17='Internal Calcs'!$P$22,IF(AK517="","",AK517),IF(Overview!$K$17='Internal Calcs'!$P$23,IF(AK517="","",AK517),IF(ISNUMBER(A517),(IF(F517="Short",G517-H517,H517-G517)*AZ517-AX517),"")))</f>
        <v/>
      </c>
      <c r="AO517" s="401" t="str">
        <f>IF(Overview!$K$17='Internal Calcs'!$P$22,IF(AL517="","",AL517),IF(Overview!$K$17='Internal Calcs'!$P$23,IF(AL517="","",AL517),IF(ISNUMBER(A517),IF(AL517="",(IF(F517="Short",G517-H517,H517-G517)*AZ517-AX517),(IF(F517="Short",G517-J517,J517-G517)*AZ517-AX517)),"")))</f>
        <v/>
      </c>
      <c r="AP517" s="359" t="str">
        <f>IF(Overview!$K$17='Internal Calcs'!$P$22,"",IF(Overview!$K$17='Internal Calcs'!$P$23,IF(AM517="","",AM517),IF(ISNUMBER(A517),IF(AM517="",(IF(F517="Short",G517-H517,H517-G517)*AZ517-AX517),(IF(F517="Short",G517-L517,L517-G517)*AZ517-AX517)),"")))</f>
        <v/>
      </c>
      <c r="AQ517" s="176" t="str">
        <f t="shared" si="202"/>
        <v/>
      </c>
      <c r="AR517" s="176" t="str">
        <f t="shared" si="203"/>
        <v/>
      </c>
      <c r="AS517" s="176" t="str">
        <f t="shared" si="204"/>
        <v/>
      </c>
      <c r="AT517" s="176" t="str">
        <f>IF(ISNUMBER(A517),MAX($AS$2:AS517)-AS517,"")</f>
        <v/>
      </c>
      <c r="AU517" s="177" t="str">
        <f t="shared" si="205"/>
        <v/>
      </c>
      <c r="AV517" s="178" t="str">
        <f t="shared" si="206"/>
        <v/>
      </c>
      <c r="AW517" s="178" t="str">
        <f t="shared" si="207"/>
        <v/>
      </c>
      <c r="AX517" s="179" t="str">
        <f ca="1">IF(ISNUMBER($A517),INDIRECT(CONCATENATE("'Instrument List'!B",(MATCH(E517,'Instrument List'!A:A,0))-0)),"")</f>
        <v/>
      </c>
      <c r="AY517" s="179" t="str">
        <f ca="1">IF(ISNUMBER($A517),INDIRECT(CONCATENATE("'Instrument List'!D",(MATCH(E517,'Instrument List'!A:A,0))-0)),"")</f>
        <v/>
      </c>
      <c r="AZ517" s="179" t="str">
        <f ca="1">IF(ISNUMBER($A517),INDIRECT(CONCATENATE("'Instrument List'!C",(MATCH(E517,'Instrument List'!A:A,0))-0)),"")</f>
        <v/>
      </c>
      <c r="BA517" s="180" t="str">
        <f ca="1">IF(ISNUMBER(A517),INDIRECT(CONCATENATE("'Instrument List'!E",(MATCH(E517,'Instrument List'!A:A,0))-0)),"")</f>
        <v/>
      </c>
      <c r="BB517" s="181" t="str">
        <f t="shared" si="208"/>
        <v/>
      </c>
      <c r="BC517" s="181" t="str">
        <f t="shared" si="209"/>
        <v/>
      </c>
      <c r="BD517" s="181" t="str">
        <f ca="1">IF(ISNUMBER(A517),INDIRECT(CONCATENATE("'Instrument List'!F",(MATCH(E517,'Instrument List'!A:A,0))-0)),"")</f>
        <v/>
      </c>
    </row>
    <row r="518" spans="1:56">
      <c r="A518" s="223" t="str">
        <f t="shared" si="189"/>
        <v/>
      </c>
      <c r="B518" s="224"/>
      <c r="C518" s="225"/>
      <c r="D518" s="182"/>
      <c r="E518" s="182"/>
      <c r="F518" s="182"/>
      <c r="G518" s="203"/>
      <c r="H518" s="218"/>
      <c r="I518" s="213"/>
      <c r="J518" s="207"/>
      <c r="K518" s="213"/>
      <c r="L518" s="207"/>
      <c r="M518" s="213"/>
      <c r="N518" s="207"/>
      <c r="O518" s="183" t="str">
        <f t="shared" si="190"/>
        <v/>
      </c>
      <c r="P518" s="184"/>
      <c r="Q518" s="184"/>
      <c r="R518" s="275"/>
      <c r="S518" s="185" t="str">
        <f t="shared" si="191"/>
        <v/>
      </c>
      <c r="T518" s="185" t="str">
        <f t="shared" si="192"/>
        <v/>
      </c>
      <c r="U518" s="275"/>
      <c r="V518" s="275"/>
      <c r="W518" s="276" t="str">
        <f t="shared" si="193"/>
        <v/>
      </c>
      <c r="X518" s="276" t="str">
        <f t="shared" si="194"/>
        <v/>
      </c>
      <c r="Y518" s="276" t="str">
        <f t="shared" si="195"/>
        <v/>
      </c>
      <c r="Z518" s="275"/>
      <c r="AA518" s="184"/>
      <c r="AB518" s="184"/>
      <c r="AC518" s="185" t="str">
        <f t="shared" si="196"/>
        <v/>
      </c>
      <c r="AD518" s="185" t="str">
        <f t="shared" si="197"/>
        <v/>
      </c>
      <c r="AE518" s="186"/>
      <c r="AF518" s="187" t="str">
        <f t="shared" si="198"/>
        <v/>
      </c>
      <c r="AG518" s="182"/>
      <c r="AH518" s="184"/>
      <c r="AI518" s="184"/>
      <c r="AJ518" s="182"/>
      <c r="AK518" s="188" t="str">
        <f t="shared" si="199"/>
        <v/>
      </c>
      <c r="AL518" s="188" t="str">
        <f t="shared" si="200"/>
        <v/>
      </c>
      <c r="AM518" s="188" t="str">
        <f t="shared" si="201"/>
        <v/>
      </c>
      <c r="AN518" s="359" t="str">
        <f>IF(Overview!$K$17='Internal Calcs'!$P$22,IF(AK518="","",AK518),IF(Overview!$K$17='Internal Calcs'!$P$23,IF(AK518="","",AK518),IF(ISNUMBER(A518),(IF(F518="Short",G518-H518,H518-G518)*AZ518-AX518),"")))</f>
        <v/>
      </c>
      <c r="AO518" s="401" t="str">
        <f>IF(Overview!$K$17='Internal Calcs'!$P$22,IF(AL518="","",AL518),IF(Overview!$K$17='Internal Calcs'!$P$23,IF(AL518="","",AL518),IF(ISNUMBER(A518),IF(AL518="",(IF(F518="Short",G518-H518,H518-G518)*AZ518-AX518),(IF(F518="Short",G518-J518,J518-G518)*AZ518-AX518)),"")))</f>
        <v/>
      </c>
      <c r="AP518" s="359" t="str">
        <f>IF(Overview!$K$17='Internal Calcs'!$P$22,"",IF(Overview!$K$17='Internal Calcs'!$P$23,IF(AM518="","",AM518),IF(ISNUMBER(A518),IF(AM518="",(IF(F518="Short",G518-H518,H518-G518)*AZ518-AX518),(IF(F518="Short",G518-L518,L518-G518)*AZ518-AX518)),"")))</f>
        <v/>
      </c>
      <c r="AQ518" s="188" t="str">
        <f t="shared" si="202"/>
        <v/>
      </c>
      <c r="AR518" s="188" t="str">
        <f t="shared" si="203"/>
        <v/>
      </c>
      <c r="AS518" s="188" t="str">
        <f t="shared" si="204"/>
        <v/>
      </c>
      <c r="AT518" s="188" t="str">
        <f>IF(ISNUMBER(A518),MAX($AS$2:AS518)-AS518,"")</f>
        <v/>
      </c>
      <c r="AU518" s="189" t="str">
        <f t="shared" si="205"/>
        <v/>
      </c>
      <c r="AV518" s="190" t="str">
        <f t="shared" si="206"/>
        <v/>
      </c>
      <c r="AW518" s="190" t="str">
        <f t="shared" si="207"/>
        <v/>
      </c>
      <c r="AX518" s="191" t="str">
        <f ca="1">IF(ISNUMBER($A518),INDIRECT(CONCATENATE("'Instrument List'!B",(MATCH(E518,'Instrument List'!A:A,0))-0)),"")</f>
        <v/>
      </c>
      <c r="AY518" s="191" t="str">
        <f ca="1">IF(ISNUMBER($A518),INDIRECT(CONCATENATE("'Instrument List'!D",(MATCH(E518,'Instrument List'!A:A,0))-0)),"")</f>
        <v/>
      </c>
      <c r="AZ518" s="191" t="str">
        <f ca="1">IF(ISNUMBER($A518),INDIRECT(CONCATENATE("'Instrument List'!C",(MATCH(E518,'Instrument List'!A:A,0))-0)),"")</f>
        <v/>
      </c>
      <c r="BA518" s="192" t="str">
        <f ca="1">IF(ISNUMBER(A518),INDIRECT(CONCATENATE("'Instrument List'!E",(MATCH(E518,'Instrument List'!A:A,0))-0)),"")</f>
        <v/>
      </c>
      <c r="BB518" s="193" t="str">
        <f t="shared" si="208"/>
        <v/>
      </c>
      <c r="BC518" s="193" t="str">
        <f t="shared" si="209"/>
        <v/>
      </c>
      <c r="BD518" s="193" t="str">
        <f ca="1">IF(ISNUMBER(A518),INDIRECT(CONCATENATE("'Instrument List'!F",(MATCH(E518,'Instrument List'!A:A,0))-0)),"")</f>
        <v/>
      </c>
    </row>
    <row r="519" spans="1:56">
      <c r="A519" s="220" t="str">
        <f t="shared" si="189"/>
        <v/>
      </c>
      <c r="B519" s="221"/>
      <c r="C519" s="222"/>
      <c r="D519" s="169"/>
      <c r="E519" s="169"/>
      <c r="F519" s="169"/>
      <c r="G519" s="202"/>
      <c r="H519" s="217"/>
      <c r="I519" s="212"/>
      <c r="J519" s="206"/>
      <c r="K519" s="212"/>
      <c r="L519" s="206"/>
      <c r="M519" s="212"/>
      <c r="N519" s="206"/>
      <c r="O519" s="170" t="str">
        <f t="shared" si="190"/>
        <v/>
      </c>
      <c r="P519" s="171"/>
      <c r="Q519" s="171"/>
      <c r="R519" s="171"/>
      <c r="S519" s="172" t="str">
        <f t="shared" si="191"/>
        <v/>
      </c>
      <c r="T519" s="172" t="str">
        <f t="shared" si="192"/>
        <v/>
      </c>
      <c r="U519" s="171"/>
      <c r="V519" s="171"/>
      <c r="W519" s="173" t="str">
        <f t="shared" si="193"/>
        <v/>
      </c>
      <c r="X519" s="173" t="str">
        <f t="shared" si="194"/>
        <v/>
      </c>
      <c r="Y519" s="173" t="str">
        <f t="shared" si="195"/>
        <v/>
      </c>
      <c r="Z519" s="171"/>
      <c r="AA519" s="171"/>
      <c r="AB519" s="171"/>
      <c r="AC519" s="172" t="str">
        <f t="shared" si="196"/>
        <v/>
      </c>
      <c r="AD519" s="172" t="str">
        <f t="shared" si="197"/>
        <v/>
      </c>
      <c r="AE519" s="174"/>
      <c r="AF519" s="175" t="str">
        <f t="shared" si="198"/>
        <v/>
      </c>
      <c r="AG519" s="169"/>
      <c r="AH519" s="171"/>
      <c r="AI519" s="171"/>
      <c r="AJ519" s="169"/>
      <c r="AK519" s="176" t="str">
        <f t="shared" si="199"/>
        <v/>
      </c>
      <c r="AL519" s="176" t="str">
        <f t="shared" si="200"/>
        <v/>
      </c>
      <c r="AM519" s="176" t="str">
        <f t="shared" si="201"/>
        <v/>
      </c>
      <c r="AN519" s="359" t="str">
        <f>IF(Overview!$K$17='Internal Calcs'!$P$22,IF(AK519="","",AK519),IF(Overview!$K$17='Internal Calcs'!$P$23,IF(AK519="","",AK519),IF(ISNUMBER(A519),(IF(F519="Short",G519-H519,H519-G519)*AZ519-AX519),"")))</f>
        <v/>
      </c>
      <c r="AO519" s="401" t="str">
        <f>IF(Overview!$K$17='Internal Calcs'!$P$22,IF(AL519="","",AL519),IF(Overview!$K$17='Internal Calcs'!$P$23,IF(AL519="","",AL519),IF(ISNUMBER(A519),IF(AL519="",(IF(F519="Short",G519-H519,H519-G519)*AZ519-AX519),(IF(F519="Short",G519-J519,J519-G519)*AZ519-AX519)),"")))</f>
        <v/>
      </c>
      <c r="AP519" s="359" t="str">
        <f>IF(Overview!$K$17='Internal Calcs'!$P$22,"",IF(Overview!$K$17='Internal Calcs'!$P$23,IF(AM519="","",AM519),IF(ISNUMBER(A519),IF(AM519="",(IF(F519="Short",G519-H519,H519-G519)*AZ519-AX519),(IF(F519="Short",G519-L519,L519-G519)*AZ519-AX519)),"")))</f>
        <v/>
      </c>
      <c r="AQ519" s="176" t="str">
        <f t="shared" si="202"/>
        <v/>
      </c>
      <c r="AR519" s="176" t="str">
        <f t="shared" si="203"/>
        <v/>
      </c>
      <c r="AS519" s="176" t="str">
        <f t="shared" si="204"/>
        <v/>
      </c>
      <c r="AT519" s="176" t="str">
        <f>IF(ISNUMBER(A519),MAX($AS$2:AS519)-AS519,"")</f>
        <v/>
      </c>
      <c r="AU519" s="177" t="str">
        <f t="shared" si="205"/>
        <v/>
      </c>
      <c r="AV519" s="178" t="str">
        <f t="shared" si="206"/>
        <v/>
      </c>
      <c r="AW519" s="178" t="str">
        <f t="shared" si="207"/>
        <v/>
      </c>
      <c r="AX519" s="179" t="str">
        <f ca="1">IF(ISNUMBER($A519),INDIRECT(CONCATENATE("'Instrument List'!B",(MATCH(E519,'Instrument List'!A:A,0))-0)),"")</f>
        <v/>
      </c>
      <c r="AY519" s="179" t="str">
        <f ca="1">IF(ISNUMBER($A519),INDIRECT(CONCATENATE("'Instrument List'!D",(MATCH(E519,'Instrument List'!A:A,0))-0)),"")</f>
        <v/>
      </c>
      <c r="AZ519" s="179" t="str">
        <f ca="1">IF(ISNUMBER($A519),INDIRECT(CONCATENATE("'Instrument List'!C",(MATCH(E519,'Instrument List'!A:A,0))-0)),"")</f>
        <v/>
      </c>
      <c r="BA519" s="180" t="str">
        <f ca="1">IF(ISNUMBER(A519),INDIRECT(CONCATENATE("'Instrument List'!E",(MATCH(E519,'Instrument List'!A:A,0))-0)),"")</f>
        <v/>
      </c>
      <c r="BB519" s="181" t="str">
        <f t="shared" si="208"/>
        <v/>
      </c>
      <c r="BC519" s="181" t="str">
        <f t="shared" si="209"/>
        <v/>
      </c>
      <c r="BD519" s="181" t="str">
        <f ca="1">IF(ISNUMBER(A519),INDIRECT(CONCATENATE("'Instrument List'!F",(MATCH(E519,'Instrument List'!A:A,0))-0)),"")</f>
        <v/>
      </c>
    </row>
    <row r="520" spans="1:56">
      <c r="A520" s="223" t="str">
        <f t="shared" si="189"/>
        <v/>
      </c>
      <c r="B520" s="224"/>
      <c r="C520" s="225"/>
      <c r="D520" s="182"/>
      <c r="E520" s="182"/>
      <c r="F520" s="182"/>
      <c r="G520" s="203"/>
      <c r="H520" s="218"/>
      <c r="I520" s="213"/>
      <c r="J520" s="207"/>
      <c r="K520" s="213"/>
      <c r="L520" s="207"/>
      <c r="M520" s="213"/>
      <c r="N520" s="207"/>
      <c r="O520" s="183" t="str">
        <f t="shared" si="190"/>
        <v/>
      </c>
      <c r="P520" s="184"/>
      <c r="Q520" s="184"/>
      <c r="R520" s="275"/>
      <c r="S520" s="185" t="str">
        <f t="shared" si="191"/>
        <v/>
      </c>
      <c r="T520" s="185" t="str">
        <f t="shared" si="192"/>
        <v/>
      </c>
      <c r="U520" s="275"/>
      <c r="V520" s="275"/>
      <c r="W520" s="276" t="str">
        <f t="shared" si="193"/>
        <v/>
      </c>
      <c r="X520" s="276" t="str">
        <f t="shared" si="194"/>
        <v/>
      </c>
      <c r="Y520" s="276" t="str">
        <f t="shared" si="195"/>
        <v/>
      </c>
      <c r="Z520" s="275"/>
      <c r="AA520" s="184"/>
      <c r="AB520" s="184"/>
      <c r="AC520" s="185" t="str">
        <f t="shared" si="196"/>
        <v/>
      </c>
      <c r="AD520" s="185" t="str">
        <f t="shared" si="197"/>
        <v/>
      </c>
      <c r="AE520" s="186"/>
      <c r="AF520" s="187" t="str">
        <f t="shared" si="198"/>
        <v/>
      </c>
      <c r="AG520" s="182"/>
      <c r="AH520" s="184"/>
      <c r="AI520" s="184"/>
      <c r="AJ520" s="182"/>
      <c r="AK520" s="188" t="str">
        <f t="shared" si="199"/>
        <v/>
      </c>
      <c r="AL520" s="188" t="str">
        <f t="shared" si="200"/>
        <v/>
      </c>
      <c r="AM520" s="188" t="str">
        <f t="shared" si="201"/>
        <v/>
      </c>
      <c r="AN520" s="359" t="str">
        <f>IF(Overview!$K$17='Internal Calcs'!$P$22,IF(AK520="","",AK520),IF(Overview!$K$17='Internal Calcs'!$P$23,IF(AK520="","",AK520),IF(ISNUMBER(A520),(IF(F520="Short",G520-H520,H520-G520)*AZ520-AX520),"")))</f>
        <v/>
      </c>
      <c r="AO520" s="401" t="str">
        <f>IF(Overview!$K$17='Internal Calcs'!$P$22,IF(AL520="","",AL520),IF(Overview!$K$17='Internal Calcs'!$P$23,IF(AL520="","",AL520),IF(ISNUMBER(A520),IF(AL520="",(IF(F520="Short",G520-H520,H520-G520)*AZ520-AX520),(IF(F520="Short",G520-J520,J520-G520)*AZ520-AX520)),"")))</f>
        <v/>
      </c>
      <c r="AP520" s="359" t="str">
        <f>IF(Overview!$K$17='Internal Calcs'!$P$22,"",IF(Overview!$K$17='Internal Calcs'!$P$23,IF(AM520="","",AM520),IF(ISNUMBER(A520),IF(AM520="",(IF(F520="Short",G520-H520,H520-G520)*AZ520-AX520),(IF(F520="Short",G520-L520,L520-G520)*AZ520-AX520)),"")))</f>
        <v/>
      </c>
      <c r="AQ520" s="188" t="str">
        <f t="shared" si="202"/>
        <v/>
      </c>
      <c r="AR520" s="188" t="str">
        <f t="shared" si="203"/>
        <v/>
      </c>
      <c r="AS520" s="188" t="str">
        <f t="shared" si="204"/>
        <v/>
      </c>
      <c r="AT520" s="188" t="str">
        <f>IF(ISNUMBER(A520),MAX($AS$2:AS520)-AS520,"")</f>
        <v/>
      </c>
      <c r="AU520" s="189" t="str">
        <f t="shared" si="205"/>
        <v/>
      </c>
      <c r="AV520" s="190" t="str">
        <f t="shared" si="206"/>
        <v/>
      </c>
      <c r="AW520" s="190" t="str">
        <f t="shared" si="207"/>
        <v/>
      </c>
      <c r="AX520" s="191" t="str">
        <f ca="1">IF(ISNUMBER($A520),INDIRECT(CONCATENATE("'Instrument List'!B",(MATCH(E520,'Instrument List'!A:A,0))-0)),"")</f>
        <v/>
      </c>
      <c r="AY520" s="191" t="str">
        <f ca="1">IF(ISNUMBER($A520),INDIRECT(CONCATENATE("'Instrument List'!D",(MATCH(E520,'Instrument List'!A:A,0))-0)),"")</f>
        <v/>
      </c>
      <c r="AZ520" s="191" t="str">
        <f ca="1">IF(ISNUMBER($A520),INDIRECT(CONCATENATE("'Instrument List'!C",(MATCH(E520,'Instrument List'!A:A,0))-0)),"")</f>
        <v/>
      </c>
      <c r="BA520" s="192" t="str">
        <f ca="1">IF(ISNUMBER(A520),INDIRECT(CONCATENATE("'Instrument List'!E",(MATCH(E520,'Instrument List'!A:A,0))-0)),"")</f>
        <v/>
      </c>
      <c r="BB520" s="193" t="str">
        <f t="shared" si="208"/>
        <v/>
      </c>
      <c r="BC520" s="193" t="str">
        <f t="shared" si="209"/>
        <v/>
      </c>
      <c r="BD520" s="193" t="str">
        <f ca="1">IF(ISNUMBER(A520),INDIRECT(CONCATENATE("'Instrument List'!F",(MATCH(E520,'Instrument List'!A:A,0))-0)),"")</f>
        <v/>
      </c>
    </row>
    <row r="521" spans="1:56">
      <c r="A521" s="220" t="str">
        <f t="shared" si="189"/>
        <v/>
      </c>
      <c r="B521" s="221"/>
      <c r="C521" s="222"/>
      <c r="D521" s="169"/>
      <c r="E521" s="169"/>
      <c r="F521" s="169"/>
      <c r="G521" s="202"/>
      <c r="H521" s="217"/>
      <c r="I521" s="212"/>
      <c r="J521" s="206"/>
      <c r="K521" s="212"/>
      <c r="L521" s="206"/>
      <c r="M521" s="212"/>
      <c r="N521" s="206"/>
      <c r="O521" s="170" t="str">
        <f t="shared" si="190"/>
        <v/>
      </c>
      <c r="P521" s="171"/>
      <c r="Q521" s="171"/>
      <c r="R521" s="171"/>
      <c r="S521" s="172" t="str">
        <f t="shared" si="191"/>
        <v/>
      </c>
      <c r="T521" s="172" t="str">
        <f t="shared" si="192"/>
        <v/>
      </c>
      <c r="U521" s="171"/>
      <c r="V521" s="171"/>
      <c r="W521" s="173" t="str">
        <f t="shared" si="193"/>
        <v/>
      </c>
      <c r="X521" s="173" t="str">
        <f t="shared" si="194"/>
        <v/>
      </c>
      <c r="Y521" s="173" t="str">
        <f t="shared" si="195"/>
        <v/>
      </c>
      <c r="Z521" s="171"/>
      <c r="AA521" s="171"/>
      <c r="AB521" s="171"/>
      <c r="AC521" s="172" t="str">
        <f t="shared" si="196"/>
        <v/>
      </c>
      <c r="AD521" s="172" t="str">
        <f t="shared" si="197"/>
        <v/>
      </c>
      <c r="AE521" s="174"/>
      <c r="AF521" s="175" t="str">
        <f t="shared" si="198"/>
        <v/>
      </c>
      <c r="AG521" s="169"/>
      <c r="AH521" s="171"/>
      <c r="AI521" s="171"/>
      <c r="AJ521" s="169"/>
      <c r="AK521" s="176" t="str">
        <f t="shared" si="199"/>
        <v/>
      </c>
      <c r="AL521" s="176" t="str">
        <f t="shared" si="200"/>
        <v/>
      </c>
      <c r="AM521" s="176" t="str">
        <f t="shared" si="201"/>
        <v/>
      </c>
      <c r="AN521" s="359" t="str">
        <f>IF(Overview!$K$17='Internal Calcs'!$P$22,IF(AK521="","",AK521),IF(Overview!$K$17='Internal Calcs'!$P$23,IF(AK521="","",AK521),IF(ISNUMBER(A521),(IF(F521="Short",G521-H521,H521-G521)*AZ521-AX521),"")))</f>
        <v/>
      </c>
      <c r="AO521" s="401" t="str">
        <f>IF(Overview!$K$17='Internal Calcs'!$P$22,IF(AL521="","",AL521),IF(Overview!$K$17='Internal Calcs'!$P$23,IF(AL521="","",AL521),IF(ISNUMBER(A521),IF(AL521="",(IF(F521="Short",G521-H521,H521-G521)*AZ521-AX521),(IF(F521="Short",G521-J521,J521-G521)*AZ521-AX521)),"")))</f>
        <v/>
      </c>
      <c r="AP521" s="359" t="str">
        <f>IF(Overview!$K$17='Internal Calcs'!$P$22,"",IF(Overview!$K$17='Internal Calcs'!$P$23,IF(AM521="","",AM521),IF(ISNUMBER(A521),IF(AM521="",(IF(F521="Short",G521-H521,H521-G521)*AZ521-AX521),(IF(F521="Short",G521-L521,L521-G521)*AZ521-AX521)),"")))</f>
        <v/>
      </c>
      <c r="AQ521" s="176" t="str">
        <f t="shared" si="202"/>
        <v/>
      </c>
      <c r="AR521" s="176" t="str">
        <f t="shared" si="203"/>
        <v/>
      </c>
      <c r="AS521" s="176" t="str">
        <f t="shared" si="204"/>
        <v/>
      </c>
      <c r="AT521" s="176" t="str">
        <f>IF(ISNUMBER(A521),MAX($AS$2:AS521)-AS521,"")</f>
        <v/>
      </c>
      <c r="AU521" s="177" t="str">
        <f t="shared" si="205"/>
        <v/>
      </c>
      <c r="AV521" s="178" t="str">
        <f t="shared" si="206"/>
        <v/>
      </c>
      <c r="AW521" s="178" t="str">
        <f t="shared" si="207"/>
        <v/>
      </c>
      <c r="AX521" s="179" t="str">
        <f ca="1">IF(ISNUMBER($A521),INDIRECT(CONCATENATE("'Instrument List'!B",(MATCH(E521,'Instrument List'!A:A,0))-0)),"")</f>
        <v/>
      </c>
      <c r="AY521" s="179" t="str">
        <f ca="1">IF(ISNUMBER($A521),INDIRECT(CONCATENATE("'Instrument List'!D",(MATCH(E521,'Instrument List'!A:A,0))-0)),"")</f>
        <v/>
      </c>
      <c r="AZ521" s="179" t="str">
        <f ca="1">IF(ISNUMBER($A521),INDIRECT(CONCATENATE("'Instrument List'!C",(MATCH(E521,'Instrument List'!A:A,0))-0)),"")</f>
        <v/>
      </c>
      <c r="BA521" s="180" t="str">
        <f ca="1">IF(ISNUMBER(A521),INDIRECT(CONCATENATE("'Instrument List'!E",(MATCH(E521,'Instrument List'!A:A,0))-0)),"")</f>
        <v/>
      </c>
      <c r="BB521" s="181" t="str">
        <f t="shared" si="208"/>
        <v/>
      </c>
      <c r="BC521" s="181" t="str">
        <f t="shared" si="209"/>
        <v/>
      </c>
      <c r="BD521" s="181" t="str">
        <f ca="1">IF(ISNUMBER(A521),INDIRECT(CONCATENATE("'Instrument List'!F",(MATCH(E521,'Instrument List'!A:A,0))-0)),"")</f>
        <v/>
      </c>
    </row>
    <row r="522" spans="1:56">
      <c r="A522" s="223" t="str">
        <f t="shared" si="189"/>
        <v/>
      </c>
      <c r="B522" s="224"/>
      <c r="C522" s="225"/>
      <c r="D522" s="182"/>
      <c r="E522" s="182"/>
      <c r="F522" s="182"/>
      <c r="G522" s="203"/>
      <c r="H522" s="218"/>
      <c r="I522" s="213"/>
      <c r="J522" s="207"/>
      <c r="K522" s="213"/>
      <c r="L522" s="207"/>
      <c r="M522" s="213"/>
      <c r="N522" s="207"/>
      <c r="O522" s="183" t="str">
        <f t="shared" si="190"/>
        <v/>
      </c>
      <c r="P522" s="184"/>
      <c r="Q522" s="184"/>
      <c r="R522" s="275"/>
      <c r="S522" s="185" t="str">
        <f t="shared" si="191"/>
        <v/>
      </c>
      <c r="T522" s="185" t="str">
        <f t="shared" si="192"/>
        <v/>
      </c>
      <c r="U522" s="275"/>
      <c r="V522" s="275"/>
      <c r="W522" s="276" t="str">
        <f t="shared" si="193"/>
        <v/>
      </c>
      <c r="X522" s="276" t="str">
        <f t="shared" si="194"/>
        <v/>
      </c>
      <c r="Y522" s="276" t="str">
        <f t="shared" si="195"/>
        <v/>
      </c>
      <c r="Z522" s="275"/>
      <c r="AA522" s="184"/>
      <c r="AB522" s="184"/>
      <c r="AC522" s="185" t="str">
        <f t="shared" si="196"/>
        <v/>
      </c>
      <c r="AD522" s="185" t="str">
        <f t="shared" si="197"/>
        <v/>
      </c>
      <c r="AE522" s="186"/>
      <c r="AF522" s="187" t="str">
        <f t="shared" si="198"/>
        <v/>
      </c>
      <c r="AG522" s="182"/>
      <c r="AH522" s="184"/>
      <c r="AI522" s="184"/>
      <c r="AJ522" s="182"/>
      <c r="AK522" s="188" t="str">
        <f t="shared" si="199"/>
        <v/>
      </c>
      <c r="AL522" s="188" t="str">
        <f t="shared" si="200"/>
        <v/>
      </c>
      <c r="AM522" s="188" t="str">
        <f t="shared" si="201"/>
        <v/>
      </c>
      <c r="AN522" s="359" t="str">
        <f>IF(Overview!$K$17='Internal Calcs'!$P$22,IF(AK522="","",AK522),IF(Overview!$K$17='Internal Calcs'!$P$23,IF(AK522="","",AK522),IF(ISNUMBER(A522),(IF(F522="Short",G522-H522,H522-G522)*AZ522-AX522),"")))</f>
        <v/>
      </c>
      <c r="AO522" s="401" t="str">
        <f>IF(Overview!$K$17='Internal Calcs'!$P$22,IF(AL522="","",AL522),IF(Overview!$K$17='Internal Calcs'!$P$23,IF(AL522="","",AL522),IF(ISNUMBER(A522),IF(AL522="",(IF(F522="Short",G522-H522,H522-G522)*AZ522-AX522),(IF(F522="Short",G522-J522,J522-G522)*AZ522-AX522)),"")))</f>
        <v/>
      </c>
      <c r="AP522" s="359" t="str">
        <f>IF(Overview!$K$17='Internal Calcs'!$P$22,"",IF(Overview!$K$17='Internal Calcs'!$P$23,IF(AM522="","",AM522),IF(ISNUMBER(A522),IF(AM522="",(IF(F522="Short",G522-H522,H522-G522)*AZ522-AX522),(IF(F522="Short",G522-L522,L522-G522)*AZ522-AX522)),"")))</f>
        <v/>
      </c>
      <c r="AQ522" s="188" t="str">
        <f t="shared" si="202"/>
        <v/>
      </c>
      <c r="AR522" s="188" t="str">
        <f t="shared" si="203"/>
        <v/>
      </c>
      <c r="AS522" s="188" t="str">
        <f t="shared" si="204"/>
        <v/>
      </c>
      <c r="AT522" s="188" t="str">
        <f>IF(ISNUMBER(A522),MAX($AS$2:AS522)-AS522,"")</f>
        <v/>
      </c>
      <c r="AU522" s="189" t="str">
        <f t="shared" si="205"/>
        <v/>
      </c>
      <c r="AV522" s="190" t="str">
        <f t="shared" si="206"/>
        <v/>
      </c>
      <c r="AW522" s="190" t="str">
        <f t="shared" si="207"/>
        <v/>
      </c>
      <c r="AX522" s="191" t="str">
        <f ca="1">IF(ISNUMBER($A522),INDIRECT(CONCATENATE("'Instrument List'!B",(MATCH(E522,'Instrument List'!A:A,0))-0)),"")</f>
        <v/>
      </c>
      <c r="AY522" s="191" t="str">
        <f ca="1">IF(ISNUMBER($A522),INDIRECT(CONCATENATE("'Instrument List'!D",(MATCH(E522,'Instrument List'!A:A,0))-0)),"")</f>
        <v/>
      </c>
      <c r="AZ522" s="191" t="str">
        <f ca="1">IF(ISNUMBER($A522),INDIRECT(CONCATENATE("'Instrument List'!C",(MATCH(E522,'Instrument List'!A:A,0))-0)),"")</f>
        <v/>
      </c>
      <c r="BA522" s="192" t="str">
        <f ca="1">IF(ISNUMBER(A522),INDIRECT(CONCATENATE("'Instrument List'!E",(MATCH(E522,'Instrument List'!A:A,0))-0)),"")</f>
        <v/>
      </c>
      <c r="BB522" s="193" t="str">
        <f t="shared" si="208"/>
        <v/>
      </c>
      <c r="BC522" s="193" t="str">
        <f t="shared" si="209"/>
        <v/>
      </c>
      <c r="BD522" s="193" t="str">
        <f ca="1">IF(ISNUMBER(A522),INDIRECT(CONCATENATE("'Instrument List'!F",(MATCH(E522,'Instrument List'!A:A,0))-0)),"")</f>
        <v/>
      </c>
    </row>
    <row r="523" spans="1:56">
      <c r="A523" s="220" t="str">
        <f t="shared" ref="A523:A586" si="210">IF(B523&gt;0,A522+1,"")</f>
        <v/>
      </c>
      <c r="B523" s="221"/>
      <c r="C523" s="222"/>
      <c r="D523" s="169"/>
      <c r="E523" s="169"/>
      <c r="F523" s="169"/>
      <c r="G523" s="202"/>
      <c r="H523" s="217"/>
      <c r="I523" s="212"/>
      <c r="J523" s="206"/>
      <c r="K523" s="212"/>
      <c r="L523" s="206"/>
      <c r="M523" s="212"/>
      <c r="N523" s="206"/>
      <c r="O523" s="170" t="str">
        <f t="shared" ref="O523:O586" si="211">IF(ISNUMBER(A523),IF(N523&gt;G523,1,-1),"")</f>
        <v/>
      </c>
      <c r="P523" s="171"/>
      <c r="Q523" s="171"/>
      <c r="R523" s="171"/>
      <c r="S523" s="172" t="str">
        <f t="shared" ref="S523:S586" si="212">IF(ISNUMBER(A523),IF(Q523="",P523,Q523),"")</f>
        <v/>
      </c>
      <c r="T523" s="172" t="str">
        <f t="shared" ref="T523:T586" si="213">IF(ISNUMBER(A523),IF(R523="",P523,R523),"")</f>
        <v/>
      </c>
      <c r="U523" s="171"/>
      <c r="V523" s="171"/>
      <c r="W523" s="173" t="str">
        <f t="shared" ref="W523:W586" si="214">IF(ISNUMBER(U523),IF(IF(F523="Short",G523-H523,H523-G523)*(AZ523/AY523)/U523&gt;0,IF(F523="Short",G523-H523,H523-G523)*(AZ523/AY523)/U523,0),"")</f>
        <v/>
      </c>
      <c r="X523" s="173" t="str">
        <f t="shared" ref="X523:X586" si="215">IF(ISNUMBER(U523),IF(ISNUMBER(J523),IF(IF(F523="Short",G523-J523,J523-G523)*(AZ523/AY523)/U523&gt;0,IF(F523="Short",G523-J523,J523-G523)*(AZ523/AY523)/U523,0),""),"")</f>
        <v/>
      </c>
      <c r="Y523" s="173" t="str">
        <f t="shared" ref="Y523:Y586" si="216">IF(ISNUMBER(L523),IF(ISNUMBER(L523),IF(IF(F523="Short",G523-L523,L523-G523)*(AZ523/AY523)/U523&gt;0,IF(F523="Short",G523-L523,L523-G523)*(AZ523/AY523)/U523,0),""),"")</f>
        <v/>
      </c>
      <c r="Z523" s="171"/>
      <c r="AA523" s="171"/>
      <c r="AB523" s="171"/>
      <c r="AC523" s="172" t="str">
        <f t="shared" ref="AC523:AC586" si="217">IF(ISNUMBER(A523),IF(AA523="",Z523,AA523),"")</f>
        <v/>
      </c>
      <c r="AD523" s="172" t="str">
        <f t="shared" ref="AD523:AD586" si="218">IF(ISNUMBER(A523),IF(AB523="",IF(AA523="",Z523,AA523),AB523),"")</f>
        <v/>
      </c>
      <c r="AE523" s="174"/>
      <c r="AF523" s="175" t="str">
        <f t="shared" ref="AF523:AF586" si="219">IF(ISNUMBER(A523),((AE523*AY523*AV523)+AX523)/AS523,"")</f>
        <v/>
      </c>
      <c r="AG523" s="169"/>
      <c r="AH523" s="171"/>
      <c r="AI523" s="171"/>
      <c r="AJ523" s="169"/>
      <c r="AK523" s="176" t="str">
        <f t="shared" ref="AK523:AK586" si="220">IF(ISNUMBER(A523),(IF(F523="Short",G523-H523,H523-G523)*AZ523-AX523)*I523,"")</f>
        <v/>
      </c>
      <c r="AL523" s="176" t="str">
        <f t="shared" ref="AL523:AL586" si="221">IF(ISNUMBER(J523),(IF(F523="Short",G523-J523,J523-G523)*AZ523-AX523)*K523,"")</f>
        <v/>
      </c>
      <c r="AM523" s="176" t="str">
        <f t="shared" ref="AM523:AM586" si="222">IF(ISNUMBER(L523),(IF(F523="Short",G523-L523,L523-G523)*AZ523-AX523)*M523,"")</f>
        <v/>
      </c>
      <c r="AN523" s="359" t="str">
        <f>IF(Overview!$K$17='Internal Calcs'!$P$22,IF(AK523="","",AK523),IF(Overview!$K$17='Internal Calcs'!$P$23,IF(AK523="","",AK523),IF(ISNUMBER(A523),(IF(F523="Short",G523-H523,H523-G523)*AZ523-AX523),"")))</f>
        <v/>
      </c>
      <c r="AO523" s="401" t="str">
        <f>IF(Overview!$K$17='Internal Calcs'!$P$22,IF(AL523="","",AL523),IF(Overview!$K$17='Internal Calcs'!$P$23,IF(AL523="","",AL523),IF(ISNUMBER(A523),IF(AL523="",(IF(F523="Short",G523-H523,H523-G523)*AZ523-AX523),(IF(F523="Short",G523-J523,J523-G523)*AZ523-AX523)),"")))</f>
        <v/>
      </c>
      <c r="AP523" s="359" t="str">
        <f>IF(Overview!$K$17='Internal Calcs'!$P$22,"",IF(Overview!$K$17='Internal Calcs'!$P$23,IF(AM523="","",AM523),IF(ISNUMBER(A523),IF(AM523="",(IF(F523="Short",G523-H523,H523-G523)*AZ523-AX523),(IF(F523="Short",G523-L523,L523-G523)*AZ523-AX523)),"")))</f>
        <v/>
      </c>
      <c r="AQ523" s="176" t="str">
        <f t="shared" ref="AQ523:AQ586" si="223">IF(ISNUMBER(A523),SUM(AK523:AM523),"")</f>
        <v/>
      </c>
      <c r="AR523" s="176" t="str">
        <f t="shared" ref="AR523:AR586" si="224">IF(ISNUMBER(A523),IF(AQ523&gt;0,"Winning","Losing"),"")</f>
        <v/>
      </c>
      <c r="AS523" s="176" t="str">
        <f t="shared" ref="AS523:AS586" si="225">IF(ISNUMBER(A523),AS522+AQ523,"")</f>
        <v/>
      </c>
      <c r="AT523" s="176" t="str">
        <f>IF(ISNUMBER(A523),MAX($AS$2:AS523)-AS523,"")</f>
        <v/>
      </c>
      <c r="AU523" s="177" t="str">
        <f t="shared" ref="AU523:AU586" si="226">IF(ISNUMBER(A523),AQ523/AS523,"")</f>
        <v/>
      </c>
      <c r="AV523" s="178" t="str">
        <f t="shared" ref="AV523:AV586" si="227">IF(ISNUMBER(A523),I523+K523+M523,"")</f>
        <v/>
      </c>
      <c r="AW523" s="178" t="str">
        <f t="shared" ref="AW523:AW586" si="228">IF(ISNUMBER(A523),ROUNDDOWN(C523/100,0),"")</f>
        <v/>
      </c>
      <c r="AX523" s="179" t="str">
        <f ca="1">IF(ISNUMBER($A523),INDIRECT(CONCATENATE("'Instrument List'!B",(MATCH(E523,'Instrument List'!A:A,0))-0)),"")</f>
        <v/>
      </c>
      <c r="AY523" s="179" t="str">
        <f ca="1">IF(ISNUMBER($A523),INDIRECT(CONCATENATE("'Instrument List'!D",(MATCH(E523,'Instrument List'!A:A,0))-0)),"")</f>
        <v/>
      </c>
      <c r="AZ523" s="179" t="str">
        <f ca="1">IF(ISNUMBER($A523),INDIRECT(CONCATENATE("'Instrument List'!C",(MATCH(E523,'Instrument List'!A:A,0))-0)),"")</f>
        <v/>
      </c>
      <c r="BA523" s="180" t="str">
        <f ca="1">IF(ISNUMBER(A523),INDIRECT(CONCATENATE("'Instrument List'!E",(MATCH(E523,'Instrument List'!A:A,0))-0)),"")</f>
        <v/>
      </c>
      <c r="BB523" s="181" t="str">
        <f t="shared" ref="BB523:BB586" si="229">IF(ISNUMBER(A523),AQ523/AY523,"")</f>
        <v/>
      </c>
      <c r="BC523" s="181" t="str">
        <f t="shared" ref="BC523:BC586" si="230">IF(ISNUMBER(A523),(AQ523/AY523)/(I523+K523+M523),"")</f>
        <v/>
      </c>
      <c r="BD523" s="181" t="str">
        <f ca="1">IF(ISNUMBER(A523),INDIRECT(CONCATENATE("'Instrument List'!F",(MATCH(E523,'Instrument List'!A:A,0))-0)),"")</f>
        <v/>
      </c>
    </row>
    <row r="524" spans="1:56">
      <c r="A524" s="223" t="str">
        <f t="shared" si="210"/>
        <v/>
      </c>
      <c r="B524" s="224"/>
      <c r="C524" s="225"/>
      <c r="D524" s="182"/>
      <c r="E524" s="182"/>
      <c r="F524" s="182"/>
      <c r="G524" s="203"/>
      <c r="H524" s="218"/>
      <c r="I524" s="213"/>
      <c r="J524" s="207"/>
      <c r="K524" s="213"/>
      <c r="L524" s="207"/>
      <c r="M524" s="213"/>
      <c r="N524" s="207"/>
      <c r="O524" s="183" t="str">
        <f t="shared" si="211"/>
        <v/>
      </c>
      <c r="P524" s="184"/>
      <c r="Q524" s="184"/>
      <c r="R524" s="275"/>
      <c r="S524" s="185" t="str">
        <f t="shared" si="212"/>
        <v/>
      </c>
      <c r="T524" s="185" t="str">
        <f t="shared" si="213"/>
        <v/>
      </c>
      <c r="U524" s="275"/>
      <c r="V524" s="275"/>
      <c r="W524" s="276" t="str">
        <f t="shared" si="214"/>
        <v/>
      </c>
      <c r="X524" s="276" t="str">
        <f t="shared" si="215"/>
        <v/>
      </c>
      <c r="Y524" s="276" t="str">
        <f t="shared" si="216"/>
        <v/>
      </c>
      <c r="Z524" s="275"/>
      <c r="AA524" s="184"/>
      <c r="AB524" s="184"/>
      <c r="AC524" s="185" t="str">
        <f t="shared" si="217"/>
        <v/>
      </c>
      <c r="AD524" s="185" t="str">
        <f t="shared" si="218"/>
        <v/>
      </c>
      <c r="AE524" s="186"/>
      <c r="AF524" s="187" t="str">
        <f t="shared" si="219"/>
        <v/>
      </c>
      <c r="AG524" s="182"/>
      <c r="AH524" s="184"/>
      <c r="AI524" s="184"/>
      <c r="AJ524" s="182"/>
      <c r="AK524" s="188" t="str">
        <f t="shared" si="220"/>
        <v/>
      </c>
      <c r="AL524" s="188" t="str">
        <f t="shared" si="221"/>
        <v/>
      </c>
      <c r="AM524" s="188" t="str">
        <f t="shared" si="222"/>
        <v/>
      </c>
      <c r="AN524" s="359" t="str">
        <f>IF(Overview!$K$17='Internal Calcs'!$P$22,IF(AK524="","",AK524),IF(Overview!$K$17='Internal Calcs'!$P$23,IF(AK524="","",AK524),IF(ISNUMBER(A524),(IF(F524="Short",G524-H524,H524-G524)*AZ524-AX524),"")))</f>
        <v/>
      </c>
      <c r="AO524" s="401" t="str">
        <f>IF(Overview!$K$17='Internal Calcs'!$P$22,IF(AL524="","",AL524),IF(Overview!$K$17='Internal Calcs'!$P$23,IF(AL524="","",AL524),IF(ISNUMBER(A524),IF(AL524="",(IF(F524="Short",G524-H524,H524-G524)*AZ524-AX524),(IF(F524="Short",G524-J524,J524-G524)*AZ524-AX524)),"")))</f>
        <v/>
      </c>
      <c r="AP524" s="359" t="str">
        <f>IF(Overview!$K$17='Internal Calcs'!$P$22,"",IF(Overview!$K$17='Internal Calcs'!$P$23,IF(AM524="","",AM524),IF(ISNUMBER(A524),IF(AM524="",(IF(F524="Short",G524-H524,H524-G524)*AZ524-AX524),(IF(F524="Short",G524-L524,L524-G524)*AZ524-AX524)),"")))</f>
        <v/>
      </c>
      <c r="AQ524" s="188" t="str">
        <f t="shared" si="223"/>
        <v/>
      </c>
      <c r="AR524" s="188" t="str">
        <f t="shared" si="224"/>
        <v/>
      </c>
      <c r="AS524" s="188" t="str">
        <f t="shared" si="225"/>
        <v/>
      </c>
      <c r="AT524" s="188" t="str">
        <f>IF(ISNUMBER(A524),MAX($AS$2:AS524)-AS524,"")</f>
        <v/>
      </c>
      <c r="AU524" s="189" t="str">
        <f t="shared" si="226"/>
        <v/>
      </c>
      <c r="AV524" s="190" t="str">
        <f t="shared" si="227"/>
        <v/>
      </c>
      <c r="AW524" s="190" t="str">
        <f t="shared" si="228"/>
        <v/>
      </c>
      <c r="AX524" s="191" t="str">
        <f ca="1">IF(ISNUMBER($A524),INDIRECT(CONCATENATE("'Instrument List'!B",(MATCH(E524,'Instrument List'!A:A,0))-0)),"")</f>
        <v/>
      </c>
      <c r="AY524" s="191" t="str">
        <f ca="1">IF(ISNUMBER($A524),INDIRECT(CONCATENATE("'Instrument List'!D",(MATCH(E524,'Instrument List'!A:A,0))-0)),"")</f>
        <v/>
      </c>
      <c r="AZ524" s="191" t="str">
        <f ca="1">IF(ISNUMBER($A524),INDIRECT(CONCATENATE("'Instrument List'!C",(MATCH(E524,'Instrument List'!A:A,0))-0)),"")</f>
        <v/>
      </c>
      <c r="BA524" s="192" t="str">
        <f ca="1">IF(ISNUMBER(A524),INDIRECT(CONCATENATE("'Instrument List'!E",(MATCH(E524,'Instrument List'!A:A,0))-0)),"")</f>
        <v/>
      </c>
      <c r="BB524" s="193" t="str">
        <f t="shared" si="229"/>
        <v/>
      </c>
      <c r="BC524" s="193" t="str">
        <f t="shared" si="230"/>
        <v/>
      </c>
      <c r="BD524" s="193" t="str">
        <f ca="1">IF(ISNUMBER(A524),INDIRECT(CONCATENATE("'Instrument List'!F",(MATCH(E524,'Instrument List'!A:A,0))-0)),"")</f>
        <v/>
      </c>
    </row>
    <row r="525" spans="1:56">
      <c r="A525" s="220" t="str">
        <f t="shared" si="210"/>
        <v/>
      </c>
      <c r="B525" s="221"/>
      <c r="C525" s="222"/>
      <c r="D525" s="169"/>
      <c r="E525" s="169"/>
      <c r="F525" s="169"/>
      <c r="G525" s="202"/>
      <c r="H525" s="217"/>
      <c r="I525" s="212"/>
      <c r="J525" s="206"/>
      <c r="K525" s="212"/>
      <c r="L525" s="206"/>
      <c r="M525" s="212"/>
      <c r="N525" s="206"/>
      <c r="O525" s="170" t="str">
        <f t="shared" si="211"/>
        <v/>
      </c>
      <c r="P525" s="171"/>
      <c r="Q525" s="171"/>
      <c r="R525" s="171"/>
      <c r="S525" s="172" t="str">
        <f t="shared" si="212"/>
        <v/>
      </c>
      <c r="T525" s="172" t="str">
        <f t="shared" si="213"/>
        <v/>
      </c>
      <c r="U525" s="171"/>
      <c r="V525" s="171"/>
      <c r="W525" s="173" t="str">
        <f t="shared" si="214"/>
        <v/>
      </c>
      <c r="X525" s="173" t="str">
        <f t="shared" si="215"/>
        <v/>
      </c>
      <c r="Y525" s="173" t="str">
        <f t="shared" si="216"/>
        <v/>
      </c>
      <c r="Z525" s="171"/>
      <c r="AA525" s="171"/>
      <c r="AB525" s="171"/>
      <c r="AC525" s="172" t="str">
        <f t="shared" si="217"/>
        <v/>
      </c>
      <c r="AD525" s="172" t="str">
        <f t="shared" si="218"/>
        <v/>
      </c>
      <c r="AE525" s="174"/>
      <c r="AF525" s="175" t="str">
        <f t="shared" si="219"/>
        <v/>
      </c>
      <c r="AG525" s="169"/>
      <c r="AH525" s="171"/>
      <c r="AI525" s="171"/>
      <c r="AJ525" s="169"/>
      <c r="AK525" s="176" t="str">
        <f t="shared" si="220"/>
        <v/>
      </c>
      <c r="AL525" s="176" t="str">
        <f t="shared" si="221"/>
        <v/>
      </c>
      <c r="AM525" s="176" t="str">
        <f t="shared" si="222"/>
        <v/>
      </c>
      <c r="AN525" s="359" t="str">
        <f>IF(Overview!$K$17='Internal Calcs'!$P$22,IF(AK525="","",AK525),IF(Overview!$K$17='Internal Calcs'!$P$23,IF(AK525="","",AK525),IF(ISNUMBER(A525),(IF(F525="Short",G525-H525,H525-G525)*AZ525-AX525),"")))</f>
        <v/>
      </c>
      <c r="AO525" s="401" t="str">
        <f>IF(Overview!$K$17='Internal Calcs'!$P$22,IF(AL525="","",AL525),IF(Overview!$K$17='Internal Calcs'!$P$23,IF(AL525="","",AL525),IF(ISNUMBER(A525),IF(AL525="",(IF(F525="Short",G525-H525,H525-G525)*AZ525-AX525),(IF(F525="Short",G525-J525,J525-G525)*AZ525-AX525)),"")))</f>
        <v/>
      </c>
      <c r="AP525" s="359" t="str">
        <f>IF(Overview!$K$17='Internal Calcs'!$P$22,"",IF(Overview!$K$17='Internal Calcs'!$P$23,IF(AM525="","",AM525),IF(ISNUMBER(A525),IF(AM525="",(IF(F525="Short",G525-H525,H525-G525)*AZ525-AX525),(IF(F525="Short",G525-L525,L525-G525)*AZ525-AX525)),"")))</f>
        <v/>
      </c>
      <c r="AQ525" s="176" t="str">
        <f t="shared" si="223"/>
        <v/>
      </c>
      <c r="AR525" s="176" t="str">
        <f t="shared" si="224"/>
        <v/>
      </c>
      <c r="AS525" s="176" t="str">
        <f t="shared" si="225"/>
        <v/>
      </c>
      <c r="AT525" s="176" t="str">
        <f>IF(ISNUMBER(A525),MAX($AS$2:AS525)-AS525,"")</f>
        <v/>
      </c>
      <c r="AU525" s="177" t="str">
        <f t="shared" si="226"/>
        <v/>
      </c>
      <c r="AV525" s="178" t="str">
        <f t="shared" si="227"/>
        <v/>
      </c>
      <c r="AW525" s="178" t="str">
        <f t="shared" si="228"/>
        <v/>
      </c>
      <c r="AX525" s="179" t="str">
        <f ca="1">IF(ISNUMBER($A525),INDIRECT(CONCATENATE("'Instrument List'!B",(MATCH(E525,'Instrument List'!A:A,0))-0)),"")</f>
        <v/>
      </c>
      <c r="AY525" s="179" t="str">
        <f ca="1">IF(ISNUMBER($A525),INDIRECT(CONCATENATE("'Instrument List'!D",(MATCH(E525,'Instrument List'!A:A,0))-0)),"")</f>
        <v/>
      </c>
      <c r="AZ525" s="179" t="str">
        <f ca="1">IF(ISNUMBER($A525),INDIRECT(CONCATENATE("'Instrument List'!C",(MATCH(E525,'Instrument List'!A:A,0))-0)),"")</f>
        <v/>
      </c>
      <c r="BA525" s="180" t="str">
        <f ca="1">IF(ISNUMBER(A525),INDIRECT(CONCATENATE("'Instrument List'!E",(MATCH(E525,'Instrument List'!A:A,0))-0)),"")</f>
        <v/>
      </c>
      <c r="BB525" s="181" t="str">
        <f t="shared" si="229"/>
        <v/>
      </c>
      <c r="BC525" s="181" t="str">
        <f t="shared" si="230"/>
        <v/>
      </c>
      <c r="BD525" s="181" t="str">
        <f ca="1">IF(ISNUMBER(A525),INDIRECT(CONCATENATE("'Instrument List'!F",(MATCH(E525,'Instrument List'!A:A,0))-0)),"")</f>
        <v/>
      </c>
    </row>
    <row r="526" spans="1:56">
      <c r="A526" s="223" t="str">
        <f t="shared" si="210"/>
        <v/>
      </c>
      <c r="B526" s="224"/>
      <c r="C526" s="225"/>
      <c r="D526" s="182"/>
      <c r="E526" s="182"/>
      <c r="F526" s="182"/>
      <c r="G526" s="203"/>
      <c r="H526" s="218"/>
      <c r="I526" s="213"/>
      <c r="J526" s="207"/>
      <c r="K526" s="213"/>
      <c r="L526" s="207"/>
      <c r="M526" s="213"/>
      <c r="N526" s="207"/>
      <c r="O526" s="183" t="str">
        <f t="shared" si="211"/>
        <v/>
      </c>
      <c r="P526" s="184"/>
      <c r="Q526" s="184"/>
      <c r="R526" s="275"/>
      <c r="S526" s="185" t="str">
        <f t="shared" si="212"/>
        <v/>
      </c>
      <c r="T526" s="185" t="str">
        <f t="shared" si="213"/>
        <v/>
      </c>
      <c r="U526" s="275"/>
      <c r="V526" s="275"/>
      <c r="W526" s="276" t="str">
        <f t="shared" si="214"/>
        <v/>
      </c>
      <c r="X526" s="276" t="str">
        <f t="shared" si="215"/>
        <v/>
      </c>
      <c r="Y526" s="276" t="str">
        <f t="shared" si="216"/>
        <v/>
      </c>
      <c r="Z526" s="275"/>
      <c r="AA526" s="184"/>
      <c r="AB526" s="184"/>
      <c r="AC526" s="185" t="str">
        <f t="shared" si="217"/>
        <v/>
      </c>
      <c r="AD526" s="185" t="str">
        <f t="shared" si="218"/>
        <v/>
      </c>
      <c r="AE526" s="186"/>
      <c r="AF526" s="187" t="str">
        <f t="shared" si="219"/>
        <v/>
      </c>
      <c r="AG526" s="182"/>
      <c r="AH526" s="184"/>
      <c r="AI526" s="184"/>
      <c r="AJ526" s="182"/>
      <c r="AK526" s="188" t="str">
        <f t="shared" si="220"/>
        <v/>
      </c>
      <c r="AL526" s="188" t="str">
        <f t="shared" si="221"/>
        <v/>
      </c>
      <c r="AM526" s="188" t="str">
        <f t="shared" si="222"/>
        <v/>
      </c>
      <c r="AN526" s="359" t="str">
        <f>IF(Overview!$K$17='Internal Calcs'!$P$22,IF(AK526="","",AK526),IF(Overview!$K$17='Internal Calcs'!$P$23,IF(AK526="","",AK526),IF(ISNUMBER(A526),(IF(F526="Short",G526-H526,H526-G526)*AZ526-AX526),"")))</f>
        <v/>
      </c>
      <c r="AO526" s="401" t="str">
        <f>IF(Overview!$K$17='Internal Calcs'!$P$22,IF(AL526="","",AL526),IF(Overview!$K$17='Internal Calcs'!$P$23,IF(AL526="","",AL526),IF(ISNUMBER(A526),IF(AL526="",(IF(F526="Short",G526-H526,H526-G526)*AZ526-AX526),(IF(F526="Short",G526-J526,J526-G526)*AZ526-AX526)),"")))</f>
        <v/>
      </c>
      <c r="AP526" s="359" t="str">
        <f>IF(Overview!$K$17='Internal Calcs'!$P$22,"",IF(Overview!$K$17='Internal Calcs'!$P$23,IF(AM526="","",AM526),IF(ISNUMBER(A526),IF(AM526="",(IF(F526="Short",G526-H526,H526-G526)*AZ526-AX526),(IF(F526="Short",G526-L526,L526-G526)*AZ526-AX526)),"")))</f>
        <v/>
      </c>
      <c r="AQ526" s="188" t="str">
        <f t="shared" si="223"/>
        <v/>
      </c>
      <c r="AR526" s="188" t="str">
        <f t="shared" si="224"/>
        <v/>
      </c>
      <c r="AS526" s="188" t="str">
        <f t="shared" si="225"/>
        <v/>
      </c>
      <c r="AT526" s="188" t="str">
        <f>IF(ISNUMBER(A526),MAX($AS$2:AS526)-AS526,"")</f>
        <v/>
      </c>
      <c r="AU526" s="189" t="str">
        <f t="shared" si="226"/>
        <v/>
      </c>
      <c r="AV526" s="190" t="str">
        <f t="shared" si="227"/>
        <v/>
      </c>
      <c r="AW526" s="190" t="str">
        <f t="shared" si="228"/>
        <v/>
      </c>
      <c r="AX526" s="191" t="str">
        <f ca="1">IF(ISNUMBER($A526),INDIRECT(CONCATENATE("'Instrument List'!B",(MATCH(E526,'Instrument List'!A:A,0))-0)),"")</f>
        <v/>
      </c>
      <c r="AY526" s="191" t="str">
        <f ca="1">IF(ISNUMBER($A526),INDIRECT(CONCATENATE("'Instrument List'!D",(MATCH(E526,'Instrument List'!A:A,0))-0)),"")</f>
        <v/>
      </c>
      <c r="AZ526" s="191" t="str">
        <f ca="1">IF(ISNUMBER($A526),INDIRECT(CONCATENATE("'Instrument List'!C",(MATCH(E526,'Instrument List'!A:A,0))-0)),"")</f>
        <v/>
      </c>
      <c r="BA526" s="192" t="str">
        <f ca="1">IF(ISNUMBER(A526),INDIRECT(CONCATENATE("'Instrument List'!E",(MATCH(E526,'Instrument List'!A:A,0))-0)),"")</f>
        <v/>
      </c>
      <c r="BB526" s="193" t="str">
        <f t="shared" si="229"/>
        <v/>
      </c>
      <c r="BC526" s="193" t="str">
        <f t="shared" si="230"/>
        <v/>
      </c>
      <c r="BD526" s="193" t="str">
        <f ca="1">IF(ISNUMBER(A526),INDIRECT(CONCATENATE("'Instrument List'!F",(MATCH(E526,'Instrument List'!A:A,0))-0)),"")</f>
        <v/>
      </c>
    </row>
    <row r="527" spans="1:56">
      <c r="A527" s="220" t="str">
        <f t="shared" si="210"/>
        <v/>
      </c>
      <c r="B527" s="221"/>
      <c r="C527" s="222"/>
      <c r="D527" s="169"/>
      <c r="E527" s="169"/>
      <c r="F527" s="169"/>
      <c r="G527" s="202"/>
      <c r="H527" s="217"/>
      <c r="I527" s="212"/>
      <c r="J527" s="206"/>
      <c r="K527" s="212"/>
      <c r="L527" s="206"/>
      <c r="M527" s="212"/>
      <c r="N527" s="206"/>
      <c r="O527" s="170" t="str">
        <f t="shared" si="211"/>
        <v/>
      </c>
      <c r="P527" s="171"/>
      <c r="Q527" s="171"/>
      <c r="R527" s="171"/>
      <c r="S527" s="172" t="str">
        <f t="shared" si="212"/>
        <v/>
      </c>
      <c r="T527" s="172" t="str">
        <f t="shared" si="213"/>
        <v/>
      </c>
      <c r="U527" s="171"/>
      <c r="V527" s="171"/>
      <c r="W527" s="173" t="str">
        <f t="shared" si="214"/>
        <v/>
      </c>
      <c r="X527" s="173" t="str">
        <f t="shared" si="215"/>
        <v/>
      </c>
      <c r="Y527" s="173" t="str">
        <f t="shared" si="216"/>
        <v/>
      </c>
      <c r="Z527" s="171"/>
      <c r="AA527" s="171"/>
      <c r="AB527" s="171"/>
      <c r="AC527" s="172" t="str">
        <f t="shared" si="217"/>
        <v/>
      </c>
      <c r="AD527" s="172" t="str">
        <f t="shared" si="218"/>
        <v/>
      </c>
      <c r="AE527" s="174"/>
      <c r="AF527" s="175" t="str">
        <f t="shared" si="219"/>
        <v/>
      </c>
      <c r="AG527" s="169"/>
      <c r="AH527" s="171"/>
      <c r="AI527" s="171"/>
      <c r="AJ527" s="169"/>
      <c r="AK527" s="176" t="str">
        <f t="shared" si="220"/>
        <v/>
      </c>
      <c r="AL527" s="176" t="str">
        <f t="shared" si="221"/>
        <v/>
      </c>
      <c r="AM527" s="176" t="str">
        <f t="shared" si="222"/>
        <v/>
      </c>
      <c r="AN527" s="359" t="str">
        <f>IF(Overview!$K$17='Internal Calcs'!$P$22,IF(AK527="","",AK527),IF(Overview!$K$17='Internal Calcs'!$P$23,IF(AK527="","",AK527),IF(ISNUMBER(A527),(IF(F527="Short",G527-H527,H527-G527)*AZ527-AX527),"")))</f>
        <v/>
      </c>
      <c r="AO527" s="401" t="str">
        <f>IF(Overview!$K$17='Internal Calcs'!$P$22,IF(AL527="","",AL527),IF(Overview!$K$17='Internal Calcs'!$P$23,IF(AL527="","",AL527),IF(ISNUMBER(A527),IF(AL527="",(IF(F527="Short",G527-H527,H527-G527)*AZ527-AX527),(IF(F527="Short",G527-J527,J527-G527)*AZ527-AX527)),"")))</f>
        <v/>
      </c>
      <c r="AP527" s="359" t="str">
        <f>IF(Overview!$K$17='Internal Calcs'!$P$22,"",IF(Overview!$K$17='Internal Calcs'!$P$23,IF(AM527="","",AM527),IF(ISNUMBER(A527),IF(AM527="",(IF(F527="Short",G527-H527,H527-G527)*AZ527-AX527),(IF(F527="Short",G527-L527,L527-G527)*AZ527-AX527)),"")))</f>
        <v/>
      </c>
      <c r="AQ527" s="176" t="str">
        <f t="shared" si="223"/>
        <v/>
      </c>
      <c r="AR527" s="176" t="str">
        <f t="shared" si="224"/>
        <v/>
      </c>
      <c r="AS527" s="176" t="str">
        <f t="shared" si="225"/>
        <v/>
      </c>
      <c r="AT527" s="176" t="str">
        <f>IF(ISNUMBER(A527),MAX($AS$2:AS527)-AS527,"")</f>
        <v/>
      </c>
      <c r="AU527" s="177" t="str">
        <f t="shared" si="226"/>
        <v/>
      </c>
      <c r="AV527" s="178" t="str">
        <f t="shared" si="227"/>
        <v/>
      </c>
      <c r="AW527" s="178" t="str">
        <f t="shared" si="228"/>
        <v/>
      </c>
      <c r="AX527" s="179" t="str">
        <f ca="1">IF(ISNUMBER($A527),INDIRECT(CONCATENATE("'Instrument List'!B",(MATCH(E527,'Instrument List'!A:A,0))-0)),"")</f>
        <v/>
      </c>
      <c r="AY527" s="179" t="str">
        <f ca="1">IF(ISNUMBER($A527),INDIRECT(CONCATENATE("'Instrument List'!D",(MATCH(E527,'Instrument List'!A:A,0))-0)),"")</f>
        <v/>
      </c>
      <c r="AZ527" s="179" t="str">
        <f ca="1">IF(ISNUMBER($A527),INDIRECT(CONCATENATE("'Instrument List'!C",(MATCH(E527,'Instrument List'!A:A,0))-0)),"")</f>
        <v/>
      </c>
      <c r="BA527" s="180" t="str">
        <f ca="1">IF(ISNUMBER(A527),INDIRECT(CONCATENATE("'Instrument List'!E",(MATCH(E527,'Instrument List'!A:A,0))-0)),"")</f>
        <v/>
      </c>
      <c r="BB527" s="181" t="str">
        <f t="shared" si="229"/>
        <v/>
      </c>
      <c r="BC527" s="181" t="str">
        <f t="shared" si="230"/>
        <v/>
      </c>
      <c r="BD527" s="181" t="str">
        <f ca="1">IF(ISNUMBER(A527),INDIRECT(CONCATENATE("'Instrument List'!F",(MATCH(E527,'Instrument List'!A:A,0))-0)),"")</f>
        <v/>
      </c>
    </row>
    <row r="528" spans="1:56">
      <c r="A528" s="223" t="str">
        <f t="shared" si="210"/>
        <v/>
      </c>
      <c r="B528" s="224"/>
      <c r="C528" s="225"/>
      <c r="D528" s="182"/>
      <c r="E528" s="182"/>
      <c r="F528" s="182"/>
      <c r="G528" s="203"/>
      <c r="H528" s="218"/>
      <c r="I528" s="213"/>
      <c r="J528" s="207"/>
      <c r="K528" s="213"/>
      <c r="L528" s="207"/>
      <c r="M528" s="213"/>
      <c r="N528" s="207"/>
      <c r="O528" s="183" t="str">
        <f t="shared" si="211"/>
        <v/>
      </c>
      <c r="P528" s="184"/>
      <c r="Q528" s="184"/>
      <c r="R528" s="275"/>
      <c r="S528" s="185" t="str">
        <f t="shared" si="212"/>
        <v/>
      </c>
      <c r="T528" s="185" t="str">
        <f t="shared" si="213"/>
        <v/>
      </c>
      <c r="U528" s="275"/>
      <c r="V528" s="275"/>
      <c r="W528" s="276" t="str">
        <f t="shared" si="214"/>
        <v/>
      </c>
      <c r="X528" s="276" t="str">
        <f t="shared" si="215"/>
        <v/>
      </c>
      <c r="Y528" s="276" t="str">
        <f t="shared" si="216"/>
        <v/>
      </c>
      <c r="Z528" s="275"/>
      <c r="AA528" s="184"/>
      <c r="AB528" s="184"/>
      <c r="AC528" s="185" t="str">
        <f t="shared" si="217"/>
        <v/>
      </c>
      <c r="AD528" s="185" t="str">
        <f t="shared" si="218"/>
        <v/>
      </c>
      <c r="AE528" s="186"/>
      <c r="AF528" s="187" t="str">
        <f t="shared" si="219"/>
        <v/>
      </c>
      <c r="AG528" s="182"/>
      <c r="AH528" s="184"/>
      <c r="AI528" s="184"/>
      <c r="AJ528" s="182"/>
      <c r="AK528" s="188" t="str">
        <f t="shared" si="220"/>
        <v/>
      </c>
      <c r="AL528" s="188" t="str">
        <f t="shared" si="221"/>
        <v/>
      </c>
      <c r="AM528" s="188" t="str">
        <f t="shared" si="222"/>
        <v/>
      </c>
      <c r="AN528" s="359" t="str">
        <f>IF(Overview!$K$17='Internal Calcs'!$P$22,IF(AK528="","",AK528),IF(Overview!$K$17='Internal Calcs'!$P$23,IF(AK528="","",AK528),IF(ISNUMBER(A528),(IF(F528="Short",G528-H528,H528-G528)*AZ528-AX528),"")))</f>
        <v/>
      </c>
      <c r="AO528" s="401" t="str">
        <f>IF(Overview!$K$17='Internal Calcs'!$P$22,IF(AL528="","",AL528),IF(Overview!$K$17='Internal Calcs'!$P$23,IF(AL528="","",AL528),IF(ISNUMBER(A528),IF(AL528="",(IF(F528="Short",G528-H528,H528-G528)*AZ528-AX528),(IF(F528="Short",G528-J528,J528-G528)*AZ528-AX528)),"")))</f>
        <v/>
      </c>
      <c r="AP528" s="359" t="str">
        <f>IF(Overview!$K$17='Internal Calcs'!$P$22,"",IF(Overview!$K$17='Internal Calcs'!$P$23,IF(AM528="","",AM528),IF(ISNUMBER(A528),IF(AM528="",(IF(F528="Short",G528-H528,H528-G528)*AZ528-AX528),(IF(F528="Short",G528-L528,L528-G528)*AZ528-AX528)),"")))</f>
        <v/>
      </c>
      <c r="AQ528" s="188" t="str">
        <f t="shared" si="223"/>
        <v/>
      </c>
      <c r="AR528" s="188" t="str">
        <f t="shared" si="224"/>
        <v/>
      </c>
      <c r="AS528" s="188" t="str">
        <f t="shared" si="225"/>
        <v/>
      </c>
      <c r="AT528" s="188" t="str">
        <f>IF(ISNUMBER(A528),MAX($AS$2:AS528)-AS528,"")</f>
        <v/>
      </c>
      <c r="AU528" s="189" t="str">
        <f t="shared" si="226"/>
        <v/>
      </c>
      <c r="AV528" s="190" t="str">
        <f t="shared" si="227"/>
        <v/>
      </c>
      <c r="AW528" s="190" t="str">
        <f t="shared" si="228"/>
        <v/>
      </c>
      <c r="AX528" s="191" t="str">
        <f ca="1">IF(ISNUMBER($A528),INDIRECT(CONCATENATE("'Instrument List'!B",(MATCH(E528,'Instrument List'!A:A,0))-0)),"")</f>
        <v/>
      </c>
      <c r="AY528" s="191" t="str">
        <f ca="1">IF(ISNUMBER($A528),INDIRECT(CONCATENATE("'Instrument List'!D",(MATCH(E528,'Instrument List'!A:A,0))-0)),"")</f>
        <v/>
      </c>
      <c r="AZ528" s="191" t="str">
        <f ca="1">IF(ISNUMBER($A528),INDIRECT(CONCATENATE("'Instrument List'!C",(MATCH(E528,'Instrument List'!A:A,0))-0)),"")</f>
        <v/>
      </c>
      <c r="BA528" s="192" t="str">
        <f ca="1">IF(ISNUMBER(A528),INDIRECT(CONCATENATE("'Instrument List'!E",(MATCH(E528,'Instrument List'!A:A,0))-0)),"")</f>
        <v/>
      </c>
      <c r="BB528" s="193" t="str">
        <f t="shared" si="229"/>
        <v/>
      </c>
      <c r="BC528" s="193" t="str">
        <f t="shared" si="230"/>
        <v/>
      </c>
      <c r="BD528" s="193" t="str">
        <f ca="1">IF(ISNUMBER(A528),INDIRECT(CONCATENATE("'Instrument List'!F",(MATCH(E528,'Instrument List'!A:A,0))-0)),"")</f>
        <v/>
      </c>
    </row>
    <row r="529" spans="1:56">
      <c r="A529" s="220" t="str">
        <f t="shared" si="210"/>
        <v/>
      </c>
      <c r="B529" s="221"/>
      <c r="C529" s="222"/>
      <c r="D529" s="169"/>
      <c r="E529" s="169"/>
      <c r="F529" s="169"/>
      <c r="G529" s="202"/>
      <c r="H529" s="217"/>
      <c r="I529" s="212"/>
      <c r="J529" s="206"/>
      <c r="K529" s="212"/>
      <c r="L529" s="206"/>
      <c r="M529" s="212"/>
      <c r="N529" s="206"/>
      <c r="O529" s="170" t="str">
        <f t="shared" si="211"/>
        <v/>
      </c>
      <c r="P529" s="171"/>
      <c r="Q529" s="171"/>
      <c r="R529" s="171"/>
      <c r="S529" s="172" t="str">
        <f t="shared" si="212"/>
        <v/>
      </c>
      <c r="T529" s="172" t="str">
        <f t="shared" si="213"/>
        <v/>
      </c>
      <c r="U529" s="171"/>
      <c r="V529" s="171"/>
      <c r="W529" s="173" t="str">
        <f t="shared" si="214"/>
        <v/>
      </c>
      <c r="X529" s="173" t="str">
        <f t="shared" si="215"/>
        <v/>
      </c>
      <c r="Y529" s="173" t="str">
        <f t="shared" si="216"/>
        <v/>
      </c>
      <c r="Z529" s="171"/>
      <c r="AA529" s="171"/>
      <c r="AB529" s="171"/>
      <c r="AC529" s="172" t="str">
        <f t="shared" si="217"/>
        <v/>
      </c>
      <c r="AD529" s="172" t="str">
        <f t="shared" si="218"/>
        <v/>
      </c>
      <c r="AE529" s="174"/>
      <c r="AF529" s="175" t="str">
        <f t="shared" si="219"/>
        <v/>
      </c>
      <c r="AG529" s="169"/>
      <c r="AH529" s="171"/>
      <c r="AI529" s="171"/>
      <c r="AJ529" s="169"/>
      <c r="AK529" s="176" t="str">
        <f t="shared" si="220"/>
        <v/>
      </c>
      <c r="AL529" s="176" t="str">
        <f t="shared" si="221"/>
        <v/>
      </c>
      <c r="AM529" s="176" t="str">
        <f t="shared" si="222"/>
        <v/>
      </c>
      <c r="AN529" s="359" t="str">
        <f>IF(Overview!$K$17='Internal Calcs'!$P$22,IF(AK529="","",AK529),IF(Overview!$K$17='Internal Calcs'!$P$23,IF(AK529="","",AK529),IF(ISNUMBER(A529),(IF(F529="Short",G529-H529,H529-G529)*AZ529-AX529),"")))</f>
        <v/>
      </c>
      <c r="AO529" s="401" t="str">
        <f>IF(Overview!$K$17='Internal Calcs'!$P$22,IF(AL529="","",AL529),IF(Overview!$K$17='Internal Calcs'!$P$23,IF(AL529="","",AL529),IF(ISNUMBER(A529),IF(AL529="",(IF(F529="Short",G529-H529,H529-G529)*AZ529-AX529),(IF(F529="Short",G529-J529,J529-G529)*AZ529-AX529)),"")))</f>
        <v/>
      </c>
      <c r="AP529" s="359" t="str">
        <f>IF(Overview!$K$17='Internal Calcs'!$P$22,"",IF(Overview!$K$17='Internal Calcs'!$P$23,IF(AM529="","",AM529),IF(ISNUMBER(A529),IF(AM529="",(IF(F529="Short",G529-H529,H529-G529)*AZ529-AX529),(IF(F529="Short",G529-L529,L529-G529)*AZ529-AX529)),"")))</f>
        <v/>
      </c>
      <c r="AQ529" s="176" t="str">
        <f t="shared" si="223"/>
        <v/>
      </c>
      <c r="AR529" s="176" t="str">
        <f t="shared" si="224"/>
        <v/>
      </c>
      <c r="AS529" s="176" t="str">
        <f t="shared" si="225"/>
        <v/>
      </c>
      <c r="AT529" s="176" t="str">
        <f>IF(ISNUMBER(A529),MAX($AS$2:AS529)-AS529,"")</f>
        <v/>
      </c>
      <c r="AU529" s="177" t="str">
        <f t="shared" si="226"/>
        <v/>
      </c>
      <c r="AV529" s="178" t="str">
        <f t="shared" si="227"/>
        <v/>
      </c>
      <c r="AW529" s="178" t="str">
        <f t="shared" si="228"/>
        <v/>
      </c>
      <c r="AX529" s="179" t="str">
        <f ca="1">IF(ISNUMBER($A529),INDIRECT(CONCATENATE("'Instrument List'!B",(MATCH(E529,'Instrument List'!A:A,0))-0)),"")</f>
        <v/>
      </c>
      <c r="AY529" s="179" t="str">
        <f ca="1">IF(ISNUMBER($A529),INDIRECT(CONCATENATE("'Instrument List'!D",(MATCH(E529,'Instrument List'!A:A,0))-0)),"")</f>
        <v/>
      </c>
      <c r="AZ529" s="179" t="str">
        <f ca="1">IF(ISNUMBER($A529),INDIRECT(CONCATENATE("'Instrument List'!C",(MATCH(E529,'Instrument List'!A:A,0))-0)),"")</f>
        <v/>
      </c>
      <c r="BA529" s="180" t="str">
        <f ca="1">IF(ISNUMBER(A529),INDIRECT(CONCATENATE("'Instrument List'!E",(MATCH(E529,'Instrument List'!A:A,0))-0)),"")</f>
        <v/>
      </c>
      <c r="BB529" s="181" t="str">
        <f t="shared" si="229"/>
        <v/>
      </c>
      <c r="BC529" s="181" t="str">
        <f t="shared" si="230"/>
        <v/>
      </c>
      <c r="BD529" s="181" t="str">
        <f ca="1">IF(ISNUMBER(A529),INDIRECT(CONCATENATE("'Instrument List'!F",(MATCH(E529,'Instrument List'!A:A,0))-0)),"")</f>
        <v/>
      </c>
    </row>
    <row r="530" spans="1:56">
      <c r="A530" s="223" t="str">
        <f t="shared" si="210"/>
        <v/>
      </c>
      <c r="B530" s="224"/>
      <c r="C530" s="225"/>
      <c r="D530" s="182"/>
      <c r="E530" s="182"/>
      <c r="F530" s="182"/>
      <c r="G530" s="203"/>
      <c r="H530" s="218"/>
      <c r="I530" s="213"/>
      <c r="J530" s="207"/>
      <c r="K530" s="213"/>
      <c r="L530" s="207"/>
      <c r="M530" s="213"/>
      <c r="N530" s="207"/>
      <c r="O530" s="183" t="str">
        <f t="shared" si="211"/>
        <v/>
      </c>
      <c r="P530" s="184"/>
      <c r="Q530" s="184"/>
      <c r="R530" s="275"/>
      <c r="S530" s="185" t="str">
        <f t="shared" si="212"/>
        <v/>
      </c>
      <c r="T530" s="185" t="str">
        <f t="shared" si="213"/>
        <v/>
      </c>
      <c r="U530" s="275"/>
      <c r="V530" s="275"/>
      <c r="W530" s="276" t="str">
        <f t="shared" si="214"/>
        <v/>
      </c>
      <c r="X530" s="276" t="str">
        <f t="shared" si="215"/>
        <v/>
      </c>
      <c r="Y530" s="276" t="str">
        <f t="shared" si="216"/>
        <v/>
      </c>
      <c r="Z530" s="275"/>
      <c r="AA530" s="184"/>
      <c r="AB530" s="184"/>
      <c r="AC530" s="185" t="str">
        <f t="shared" si="217"/>
        <v/>
      </c>
      <c r="AD530" s="185" t="str">
        <f t="shared" si="218"/>
        <v/>
      </c>
      <c r="AE530" s="186"/>
      <c r="AF530" s="187" t="str">
        <f t="shared" si="219"/>
        <v/>
      </c>
      <c r="AG530" s="182"/>
      <c r="AH530" s="184"/>
      <c r="AI530" s="184"/>
      <c r="AJ530" s="182"/>
      <c r="AK530" s="188" t="str">
        <f t="shared" si="220"/>
        <v/>
      </c>
      <c r="AL530" s="188" t="str">
        <f t="shared" si="221"/>
        <v/>
      </c>
      <c r="AM530" s="188" t="str">
        <f t="shared" si="222"/>
        <v/>
      </c>
      <c r="AN530" s="359" t="str">
        <f>IF(Overview!$K$17='Internal Calcs'!$P$22,IF(AK530="","",AK530),IF(Overview!$K$17='Internal Calcs'!$P$23,IF(AK530="","",AK530),IF(ISNUMBER(A530),(IF(F530="Short",G530-H530,H530-G530)*AZ530-AX530),"")))</f>
        <v/>
      </c>
      <c r="AO530" s="401" t="str">
        <f>IF(Overview!$K$17='Internal Calcs'!$P$22,IF(AL530="","",AL530),IF(Overview!$K$17='Internal Calcs'!$P$23,IF(AL530="","",AL530),IF(ISNUMBER(A530),IF(AL530="",(IF(F530="Short",G530-H530,H530-G530)*AZ530-AX530),(IF(F530="Short",G530-J530,J530-G530)*AZ530-AX530)),"")))</f>
        <v/>
      </c>
      <c r="AP530" s="359" t="str">
        <f>IF(Overview!$K$17='Internal Calcs'!$P$22,"",IF(Overview!$K$17='Internal Calcs'!$P$23,IF(AM530="","",AM530),IF(ISNUMBER(A530),IF(AM530="",(IF(F530="Short",G530-H530,H530-G530)*AZ530-AX530),(IF(F530="Short",G530-L530,L530-G530)*AZ530-AX530)),"")))</f>
        <v/>
      </c>
      <c r="AQ530" s="188" t="str">
        <f t="shared" si="223"/>
        <v/>
      </c>
      <c r="AR530" s="188" t="str">
        <f t="shared" si="224"/>
        <v/>
      </c>
      <c r="AS530" s="188" t="str">
        <f t="shared" si="225"/>
        <v/>
      </c>
      <c r="AT530" s="188" t="str">
        <f>IF(ISNUMBER(A530),MAX($AS$2:AS530)-AS530,"")</f>
        <v/>
      </c>
      <c r="AU530" s="189" t="str">
        <f t="shared" si="226"/>
        <v/>
      </c>
      <c r="AV530" s="190" t="str">
        <f t="shared" si="227"/>
        <v/>
      </c>
      <c r="AW530" s="190" t="str">
        <f t="shared" si="228"/>
        <v/>
      </c>
      <c r="AX530" s="191" t="str">
        <f ca="1">IF(ISNUMBER($A530),INDIRECT(CONCATENATE("'Instrument List'!B",(MATCH(E530,'Instrument List'!A:A,0))-0)),"")</f>
        <v/>
      </c>
      <c r="AY530" s="191" t="str">
        <f ca="1">IF(ISNUMBER($A530),INDIRECT(CONCATENATE("'Instrument List'!D",(MATCH(E530,'Instrument List'!A:A,0))-0)),"")</f>
        <v/>
      </c>
      <c r="AZ530" s="191" t="str">
        <f ca="1">IF(ISNUMBER($A530),INDIRECT(CONCATENATE("'Instrument List'!C",(MATCH(E530,'Instrument List'!A:A,0))-0)),"")</f>
        <v/>
      </c>
      <c r="BA530" s="192" t="str">
        <f ca="1">IF(ISNUMBER(A530),INDIRECT(CONCATENATE("'Instrument List'!E",(MATCH(E530,'Instrument List'!A:A,0))-0)),"")</f>
        <v/>
      </c>
      <c r="BB530" s="193" t="str">
        <f t="shared" si="229"/>
        <v/>
      </c>
      <c r="BC530" s="193" t="str">
        <f t="shared" si="230"/>
        <v/>
      </c>
      <c r="BD530" s="193" t="str">
        <f ca="1">IF(ISNUMBER(A530),INDIRECT(CONCATENATE("'Instrument List'!F",(MATCH(E530,'Instrument List'!A:A,0))-0)),"")</f>
        <v/>
      </c>
    </row>
    <row r="531" spans="1:56">
      <c r="A531" s="220" t="str">
        <f t="shared" si="210"/>
        <v/>
      </c>
      <c r="B531" s="221"/>
      <c r="C531" s="222"/>
      <c r="D531" s="169"/>
      <c r="E531" s="169"/>
      <c r="F531" s="169"/>
      <c r="G531" s="202"/>
      <c r="H531" s="217"/>
      <c r="I531" s="212"/>
      <c r="J531" s="206"/>
      <c r="K531" s="212"/>
      <c r="L531" s="206"/>
      <c r="M531" s="212"/>
      <c r="N531" s="206"/>
      <c r="O531" s="170" t="str">
        <f t="shared" si="211"/>
        <v/>
      </c>
      <c r="P531" s="171"/>
      <c r="Q531" s="171"/>
      <c r="R531" s="171"/>
      <c r="S531" s="172" t="str">
        <f t="shared" si="212"/>
        <v/>
      </c>
      <c r="T531" s="172" t="str">
        <f t="shared" si="213"/>
        <v/>
      </c>
      <c r="U531" s="171"/>
      <c r="V531" s="171"/>
      <c r="W531" s="173" t="str">
        <f t="shared" si="214"/>
        <v/>
      </c>
      <c r="X531" s="173" t="str">
        <f t="shared" si="215"/>
        <v/>
      </c>
      <c r="Y531" s="173" t="str">
        <f t="shared" si="216"/>
        <v/>
      </c>
      <c r="Z531" s="171"/>
      <c r="AA531" s="171"/>
      <c r="AB531" s="171"/>
      <c r="AC531" s="172" t="str">
        <f t="shared" si="217"/>
        <v/>
      </c>
      <c r="AD531" s="172" t="str">
        <f t="shared" si="218"/>
        <v/>
      </c>
      <c r="AE531" s="174"/>
      <c r="AF531" s="175" t="str">
        <f t="shared" si="219"/>
        <v/>
      </c>
      <c r="AG531" s="169"/>
      <c r="AH531" s="171"/>
      <c r="AI531" s="171"/>
      <c r="AJ531" s="169"/>
      <c r="AK531" s="176" t="str">
        <f t="shared" si="220"/>
        <v/>
      </c>
      <c r="AL531" s="176" t="str">
        <f t="shared" si="221"/>
        <v/>
      </c>
      <c r="AM531" s="176" t="str">
        <f t="shared" si="222"/>
        <v/>
      </c>
      <c r="AN531" s="359" t="str">
        <f>IF(Overview!$K$17='Internal Calcs'!$P$22,IF(AK531="","",AK531),IF(Overview!$K$17='Internal Calcs'!$P$23,IF(AK531="","",AK531),IF(ISNUMBER(A531),(IF(F531="Short",G531-H531,H531-G531)*AZ531-AX531),"")))</f>
        <v/>
      </c>
      <c r="AO531" s="401" t="str">
        <f>IF(Overview!$K$17='Internal Calcs'!$P$22,IF(AL531="","",AL531),IF(Overview!$K$17='Internal Calcs'!$P$23,IF(AL531="","",AL531),IF(ISNUMBER(A531),IF(AL531="",(IF(F531="Short",G531-H531,H531-G531)*AZ531-AX531),(IF(F531="Short",G531-J531,J531-G531)*AZ531-AX531)),"")))</f>
        <v/>
      </c>
      <c r="AP531" s="359" t="str">
        <f>IF(Overview!$K$17='Internal Calcs'!$P$22,"",IF(Overview!$K$17='Internal Calcs'!$P$23,IF(AM531="","",AM531),IF(ISNUMBER(A531),IF(AM531="",(IF(F531="Short",G531-H531,H531-G531)*AZ531-AX531),(IF(F531="Short",G531-L531,L531-G531)*AZ531-AX531)),"")))</f>
        <v/>
      </c>
      <c r="AQ531" s="176" t="str">
        <f t="shared" si="223"/>
        <v/>
      </c>
      <c r="AR531" s="176" t="str">
        <f t="shared" si="224"/>
        <v/>
      </c>
      <c r="AS531" s="176" t="str">
        <f t="shared" si="225"/>
        <v/>
      </c>
      <c r="AT531" s="176" t="str">
        <f>IF(ISNUMBER(A531),MAX($AS$2:AS531)-AS531,"")</f>
        <v/>
      </c>
      <c r="AU531" s="177" t="str">
        <f t="shared" si="226"/>
        <v/>
      </c>
      <c r="AV531" s="178" t="str">
        <f t="shared" si="227"/>
        <v/>
      </c>
      <c r="AW531" s="178" t="str">
        <f t="shared" si="228"/>
        <v/>
      </c>
      <c r="AX531" s="179" t="str">
        <f ca="1">IF(ISNUMBER($A531),INDIRECT(CONCATENATE("'Instrument List'!B",(MATCH(E531,'Instrument List'!A:A,0))-0)),"")</f>
        <v/>
      </c>
      <c r="AY531" s="179" t="str">
        <f ca="1">IF(ISNUMBER($A531),INDIRECT(CONCATENATE("'Instrument List'!D",(MATCH(E531,'Instrument List'!A:A,0))-0)),"")</f>
        <v/>
      </c>
      <c r="AZ531" s="179" t="str">
        <f ca="1">IF(ISNUMBER($A531),INDIRECT(CONCATENATE("'Instrument List'!C",(MATCH(E531,'Instrument List'!A:A,0))-0)),"")</f>
        <v/>
      </c>
      <c r="BA531" s="180" t="str">
        <f ca="1">IF(ISNUMBER(A531),INDIRECT(CONCATENATE("'Instrument List'!E",(MATCH(E531,'Instrument List'!A:A,0))-0)),"")</f>
        <v/>
      </c>
      <c r="BB531" s="181" t="str">
        <f t="shared" si="229"/>
        <v/>
      </c>
      <c r="BC531" s="181" t="str">
        <f t="shared" si="230"/>
        <v/>
      </c>
      <c r="BD531" s="181" t="str">
        <f ca="1">IF(ISNUMBER(A531),INDIRECT(CONCATENATE("'Instrument List'!F",(MATCH(E531,'Instrument List'!A:A,0))-0)),"")</f>
        <v/>
      </c>
    </row>
    <row r="532" spans="1:56">
      <c r="A532" s="223" t="str">
        <f t="shared" si="210"/>
        <v/>
      </c>
      <c r="B532" s="224"/>
      <c r="C532" s="225"/>
      <c r="D532" s="182"/>
      <c r="E532" s="182"/>
      <c r="F532" s="182"/>
      <c r="G532" s="203"/>
      <c r="H532" s="218"/>
      <c r="I532" s="213"/>
      <c r="J532" s="207"/>
      <c r="K532" s="213"/>
      <c r="L532" s="207"/>
      <c r="M532" s="213"/>
      <c r="N532" s="207"/>
      <c r="O532" s="183" t="str">
        <f t="shared" si="211"/>
        <v/>
      </c>
      <c r="P532" s="184"/>
      <c r="Q532" s="184"/>
      <c r="R532" s="275"/>
      <c r="S532" s="185" t="str">
        <f t="shared" si="212"/>
        <v/>
      </c>
      <c r="T532" s="185" t="str">
        <f t="shared" si="213"/>
        <v/>
      </c>
      <c r="U532" s="275"/>
      <c r="V532" s="275"/>
      <c r="W532" s="276" t="str">
        <f t="shared" si="214"/>
        <v/>
      </c>
      <c r="X532" s="276" t="str">
        <f t="shared" si="215"/>
        <v/>
      </c>
      <c r="Y532" s="276" t="str">
        <f t="shared" si="216"/>
        <v/>
      </c>
      <c r="Z532" s="275"/>
      <c r="AA532" s="184"/>
      <c r="AB532" s="184"/>
      <c r="AC532" s="185" t="str">
        <f t="shared" si="217"/>
        <v/>
      </c>
      <c r="AD532" s="185" t="str">
        <f t="shared" si="218"/>
        <v/>
      </c>
      <c r="AE532" s="186"/>
      <c r="AF532" s="187" t="str">
        <f t="shared" si="219"/>
        <v/>
      </c>
      <c r="AG532" s="182"/>
      <c r="AH532" s="184"/>
      <c r="AI532" s="184"/>
      <c r="AJ532" s="182"/>
      <c r="AK532" s="188" t="str">
        <f t="shared" si="220"/>
        <v/>
      </c>
      <c r="AL532" s="188" t="str">
        <f t="shared" si="221"/>
        <v/>
      </c>
      <c r="AM532" s="188" t="str">
        <f t="shared" si="222"/>
        <v/>
      </c>
      <c r="AN532" s="359" t="str">
        <f>IF(Overview!$K$17='Internal Calcs'!$P$22,IF(AK532="","",AK532),IF(Overview!$K$17='Internal Calcs'!$P$23,IF(AK532="","",AK532),IF(ISNUMBER(A532),(IF(F532="Short",G532-H532,H532-G532)*AZ532-AX532),"")))</f>
        <v/>
      </c>
      <c r="AO532" s="401" t="str">
        <f>IF(Overview!$K$17='Internal Calcs'!$P$22,IF(AL532="","",AL532),IF(Overview!$K$17='Internal Calcs'!$P$23,IF(AL532="","",AL532),IF(ISNUMBER(A532),IF(AL532="",(IF(F532="Short",G532-H532,H532-G532)*AZ532-AX532),(IF(F532="Short",G532-J532,J532-G532)*AZ532-AX532)),"")))</f>
        <v/>
      </c>
      <c r="AP532" s="359" t="str">
        <f>IF(Overview!$K$17='Internal Calcs'!$P$22,"",IF(Overview!$K$17='Internal Calcs'!$P$23,IF(AM532="","",AM532),IF(ISNUMBER(A532),IF(AM532="",(IF(F532="Short",G532-H532,H532-G532)*AZ532-AX532),(IF(F532="Short",G532-L532,L532-G532)*AZ532-AX532)),"")))</f>
        <v/>
      </c>
      <c r="AQ532" s="188" t="str">
        <f t="shared" si="223"/>
        <v/>
      </c>
      <c r="AR532" s="188" t="str">
        <f t="shared" si="224"/>
        <v/>
      </c>
      <c r="AS532" s="188" t="str">
        <f t="shared" si="225"/>
        <v/>
      </c>
      <c r="AT532" s="188" t="str">
        <f>IF(ISNUMBER(A532),MAX($AS$2:AS532)-AS532,"")</f>
        <v/>
      </c>
      <c r="AU532" s="189" t="str">
        <f t="shared" si="226"/>
        <v/>
      </c>
      <c r="AV532" s="190" t="str">
        <f t="shared" si="227"/>
        <v/>
      </c>
      <c r="AW532" s="190" t="str">
        <f t="shared" si="228"/>
        <v/>
      </c>
      <c r="AX532" s="191" t="str">
        <f ca="1">IF(ISNUMBER($A532),INDIRECT(CONCATENATE("'Instrument List'!B",(MATCH(E532,'Instrument List'!A:A,0))-0)),"")</f>
        <v/>
      </c>
      <c r="AY532" s="191" t="str">
        <f ca="1">IF(ISNUMBER($A532),INDIRECT(CONCATENATE("'Instrument List'!D",(MATCH(E532,'Instrument List'!A:A,0))-0)),"")</f>
        <v/>
      </c>
      <c r="AZ532" s="191" t="str">
        <f ca="1">IF(ISNUMBER($A532),INDIRECT(CONCATENATE("'Instrument List'!C",(MATCH(E532,'Instrument List'!A:A,0))-0)),"")</f>
        <v/>
      </c>
      <c r="BA532" s="192" t="str">
        <f ca="1">IF(ISNUMBER(A532),INDIRECT(CONCATENATE("'Instrument List'!E",(MATCH(E532,'Instrument List'!A:A,0))-0)),"")</f>
        <v/>
      </c>
      <c r="BB532" s="193" t="str">
        <f t="shared" si="229"/>
        <v/>
      </c>
      <c r="BC532" s="193" t="str">
        <f t="shared" si="230"/>
        <v/>
      </c>
      <c r="BD532" s="193" t="str">
        <f ca="1">IF(ISNUMBER(A532),INDIRECT(CONCATENATE("'Instrument List'!F",(MATCH(E532,'Instrument List'!A:A,0))-0)),"")</f>
        <v/>
      </c>
    </row>
    <row r="533" spans="1:56">
      <c r="A533" s="220" t="str">
        <f t="shared" si="210"/>
        <v/>
      </c>
      <c r="B533" s="221"/>
      <c r="C533" s="222"/>
      <c r="D533" s="169"/>
      <c r="E533" s="169"/>
      <c r="F533" s="169"/>
      <c r="G533" s="202"/>
      <c r="H533" s="217"/>
      <c r="I533" s="212"/>
      <c r="J533" s="206"/>
      <c r="K533" s="212"/>
      <c r="L533" s="206"/>
      <c r="M533" s="212"/>
      <c r="N533" s="206"/>
      <c r="O533" s="170" t="str">
        <f t="shared" si="211"/>
        <v/>
      </c>
      <c r="P533" s="171"/>
      <c r="Q533" s="171"/>
      <c r="R533" s="171"/>
      <c r="S533" s="172" t="str">
        <f t="shared" si="212"/>
        <v/>
      </c>
      <c r="T533" s="172" t="str">
        <f t="shared" si="213"/>
        <v/>
      </c>
      <c r="U533" s="171"/>
      <c r="V533" s="171"/>
      <c r="W533" s="173" t="str">
        <f t="shared" si="214"/>
        <v/>
      </c>
      <c r="X533" s="173" t="str">
        <f t="shared" si="215"/>
        <v/>
      </c>
      <c r="Y533" s="173" t="str">
        <f t="shared" si="216"/>
        <v/>
      </c>
      <c r="Z533" s="171"/>
      <c r="AA533" s="171"/>
      <c r="AB533" s="171"/>
      <c r="AC533" s="172" t="str">
        <f t="shared" si="217"/>
        <v/>
      </c>
      <c r="AD533" s="172" t="str">
        <f t="shared" si="218"/>
        <v/>
      </c>
      <c r="AE533" s="174"/>
      <c r="AF533" s="175" t="str">
        <f t="shared" si="219"/>
        <v/>
      </c>
      <c r="AG533" s="169"/>
      <c r="AH533" s="171"/>
      <c r="AI533" s="171"/>
      <c r="AJ533" s="169"/>
      <c r="AK533" s="176" t="str">
        <f t="shared" si="220"/>
        <v/>
      </c>
      <c r="AL533" s="176" t="str">
        <f t="shared" si="221"/>
        <v/>
      </c>
      <c r="AM533" s="176" t="str">
        <f t="shared" si="222"/>
        <v/>
      </c>
      <c r="AN533" s="359" t="str">
        <f>IF(Overview!$K$17='Internal Calcs'!$P$22,IF(AK533="","",AK533),IF(Overview!$K$17='Internal Calcs'!$P$23,IF(AK533="","",AK533),IF(ISNUMBER(A533),(IF(F533="Short",G533-H533,H533-G533)*AZ533-AX533),"")))</f>
        <v/>
      </c>
      <c r="AO533" s="401" t="str">
        <f>IF(Overview!$K$17='Internal Calcs'!$P$22,IF(AL533="","",AL533),IF(Overview!$K$17='Internal Calcs'!$P$23,IF(AL533="","",AL533),IF(ISNUMBER(A533),IF(AL533="",(IF(F533="Short",G533-H533,H533-G533)*AZ533-AX533),(IF(F533="Short",G533-J533,J533-G533)*AZ533-AX533)),"")))</f>
        <v/>
      </c>
      <c r="AP533" s="359" t="str">
        <f>IF(Overview!$K$17='Internal Calcs'!$P$22,"",IF(Overview!$K$17='Internal Calcs'!$P$23,IF(AM533="","",AM533),IF(ISNUMBER(A533),IF(AM533="",(IF(F533="Short",G533-H533,H533-G533)*AZ533-AX533),(IF(F533="Short",G533-L533,L533-G533)*AZ533-AX533)),"")))</f>
        <v/>
      </c>
      <c r="AQ533" s="176" t="str">
        <f t="shared" si="223"/>
        <v/>
      </c>
      <c r="AR533" s="176" t="str">
        <f t="shared" si="224"/>
        <v/>
      </c>
      <c r="AS533" s="176" t="str">
        <f t="shared" si="225"/>
        <v/>
      </c>
      <c r="AT533" s="176" t="str">
        <f>IF(ISNUMBER(A533),MAX($AS$2:AS533)-AS533,"")</f>
        <v/>
      </c>
      <c r="AU533" s="177" t="str">
        <f t="shared" si="226"/>
        <v/>
      </c>
      <c r="AV533" s="178" t="str">
        <f t="shared" si="227"/>
        <v/>
      </c>
      <c r="AW533" s="178" t="str">
        <f t="shared" si="228"/>
        <v/>
      </c>
      <c r="AX533" s="179" t="str">
        <f ca="1">IF(ISNUMBER($A533),INDIRECT(CONCATENATE("'Instrument List'!B",(MATCH(E533,'Instrument List'!A:A,0))-0)),"")</f>
        <v/>
      </c>
      <c r="AY533" s="179" t="str">
        <f ca="1">IF(ISNUMBER($A533),INDIRECT(CONCATENATE("'Instrument List'!D",(MATCH(E533,'Instrument List'!A:A,0))-0)),"")</f>
        <v/>
      </c>
      <c r="AZ533" s="179" t="str">
        <f ca="1">IF(ISNUMBER($A533),INDIRECT(CONCATENATE("'Instrument List'!C",(MATCH(E533,'Instrument List'!A:A,0))-0)),"")</f>
        <v/>
      </c>
      <c r="BA533" s="180" t="str">
        <f ca="1">IF(ISNUMBER(A533),INDIRECT(CONCATENATE("'Instrument List'!E",(MATCH(E533,'Instrument List'!A:A,0))-0)),"")</f>
        <v/>
      </c>
      <c r="BB533" s="181" t="str">
        <f t="shared" si="229"/>
        <v/>
      </c>
      <c r="BC533" s="181" t="str">
        <f t="shared" si="230"/>
        <v/>
      </c>
      <c r="BD533" s="181" t="str">
        <f ca="1">IF(ISNUMBER(A533),INDIRECT(CONCATENATE("'Instrument List'!F",(MATCH(E533,'Instrument List'!A:A,0))-0)),"")</f>
        <v/>
      </c>
    </row>
    <row r="534" spans="1:56">
      <c r="A534" s="223" t="str">
        <f t="shared" si="210"/>
        <v/>
      </c>
      <c r="B534" s="224"/>
      <c r="C534" s="225"/>
      <c r="D534" s="182"/>
      <c r="E534" s="182"/>
      <c r="F534" s="182"/>
      <c r="G534" s="203"/>
      <c r="H534" s="218"/>
      <c r="I534" s="213"/>
      <c r="J534" s="207"/>
      <c r="K534" s="213"/>
      <c r="L534" s="207"/>
      <c r="M534" s="213"/>
      <c r="N534" s="207"/>
      <c r="O534" s="183" t="str">
        <f t="shared" si="211"/>
        <v/>
      </c>
      <c r="P534" s="184"/>
      <c r="Q534" s="184"/>
      <c r="R534" s="275"/>
      <c r="S534" s="185" t="str">
        <f t="shared" si="212"/>
        <v/>
      </c>
      <c r="T534" s="185" t="str">
        <f t="shared" si="213"/>
        <v/>
      </c>
      <c r="U534" s="275"/>
      <c r="V534" s="275"/>
      <c r="W534" s="276" t="str">
        <f t="shared" si="214"/>
        <v/>
      </c>
      <c r="X534" s="276" t="str">
        <f t="shared" si="215"/>
        <v/>
      </c>
      <c r="Y534" s="276" t="str">
        <f t="shared" si="216"/>
        <v/>
      </c>
      <c r="Z534" s="275"/>
      <c r="AA534" s="184"/>
      <c r="AB534" s="184"/>
      <c r="AC534" s="185" t="str">
        <f t="shared" si="217"/>
        <v/>
      </c>
      <c r="AD534" s="185" t="str">
        <f t="shared" si="218"/>
        <v/>
      </c>
      <c r="AE534" s="186"/>
      <c r="AF534" s="187" t="str">
        <f t="shared" si="219"/>
        <v/>
      </c>
      <c r="AG534" s="182"/>
      <c r="AH534" s="184"/>
      <c r="AI534" s="184"/>
      <c r="AJ534" s="182"/>
      <c r="AK534" s="188" t="str">
        <f t="shared" si="220"/>
        <v/>
      </c>
      <c r="AL534" s="188" t="str">
        <f t="shared" si="221"/>
        <v/>
      </c>
      <c r="AM534" s="188" t="str">
        <f t="shared" si="222"/>
        <v/>
      </c>
      <c r="AN534" s="359" t="str">
        <f>IF(Overview!$K$17='Internal Calcs'!$P$22,IF(AK534="","",AK534),IF(Overview!$K$17='Internal Calcs'!$P$23,IF(AK534="","",AK534),IF(ISNUMBER(A534),(IF(F534="Short",G534-H534,H534-G534)*AZ534-AX534),"")))</f>
        <v/>
      </c>
      <c r="AO534" s="401" t="str">
        <f>IF(Overview!$K$17='Internal Calcs'!$P$22,IF(AL534="","",AL534),IF(Overview!$K$17='Internal Calcs'!$P$23,IF(AL534="","",AL534),IF(ISNUMBER(A534),IF(AL534="",(IF(F534="Short",G534-H534,H534-G534)*AZ534-AX534),(IF(F534="Short",G534-J534,J534-G534)*AZ534-AX534)),"")))</f>
        <v/>
      </c>
      <c r="AP534" s="359" t="str">
        <f>IF(Overview!$K$17='Internal Calcs'!$P$22,"",IF(Overview!$K$17='Internal Calcs'!$P$23,IF(AM534="","",AM534),IF(ISNUMBER(A534),IF(AM534="",(IF(F534="Short",G534-H534,H534-G534)*AZ534-AX534),(IF(F534="Short",G534-L534,L534-G534)*AZ534-AX534)),"")))</f>
        <v/>
      </c>
      <c r="AQ534" s="188" t="str">
        <f t="shared" si="223"/>
        <v/>
      </c>
      <c r="AR534" s="188" t="str">
        <f t="shared" si="224"/>
        <v/>
      </c>
      <c r="AS534" s="188" t="str">
        <f t="shared" si="225"/>
        <v/>
      </c>
      <c r="AT534" s="188" t="str">
        <f>IF(ISNUMBER(A534),MAX($AS$2:AS534)-AS534,"")</f>
        <v/>
      </c>
      <c r="AU534" s="189" t="str">
        <f t="shared" si="226"/>
        <v/>
      </c>
      <c r="AV534" s="190" t="str">
        <f t="shared" si="227"/>
        <v/>
      </c>
      <c r="AW534" s="190" t="str">
        <f t="shared" si="228"/>
        <v/>
      </c>
      <c r="AX534" s="191" t="str">
        <f ca="1">IF(ISNUMBER($A534),INDIRECT(CONCATENATE("'Instrument List'!B",(MATCH(E534,'Instrument List'!A:A,0))-0)),"")</f>
        <v/>
      </c>
      <c r="AY534" s="191" t="str">
        <f ca="1">IF(ISNUMBER($A534),INDIRECT(CONCATENATE("'Instrument List'!D",(MATCH(E534,'Instrument List'!A:A,0))-0)),"")</f>
        <v/>
      </c>
      <c r="AZ534" s="191" t="str">
        <f ca="1">IF(ISNUMBER($A534),INDIRECT(CONCATENATE("'Instrument List'!C",(MATCH(E534,'Instrument List'!A:A,0))-0)),"")</f>
        <v/>
      </c>
      <c r="BA534" s="192" t="str">
        <f ca="1">IF(ISNUMBER(A534),INDIRECT(CONCATENATE("'Instrument List'!E",(MATCH(E534,'Instrument List'!A:A,0))-0)),"")</f>
        <v/>
      </c>
      <c r="BB534" s="193" t="str">
        <f t="shared" si="229"/>
        <v/>
      </c>
      <c r="BC534" s="193" t="str">
        <f t="shared" si="230"/>
        <v/>
      </c>
      <c r="BD534" s="193" t="str">
        <f ca="1">IF(ISNUMBER(A534),INDIRECT(CONCATENATE("'Instrument List'!F",(MATCH(E534,'Instrument List'!A:A,0))-0)),"")</f>
        <v/>
      </c>
    </row>
    <row r="535" spans="1:56">
      <c r="A535" s="220" t="str">
        <f t="shared" si="210"/>
        <v/>
      </c>
      <c r="B535" s="221"/>
      <c r="C535" s="222"/>
      <c r="D535" s="169"/>
      <c r="E535" s="169"/>
      <c r="F535" s="169"/>
      <c r="G535" s="202"/>
      <c r="H535" s="217"/>
      <c r="I535" s="212"/>
      <c r="J535" s="206"/>
      <c r="K535" s="212"/>
      <c r="L535" s="206"/>
      <c r="M535" s="212"/>
      <c r="N535" s="206"/>
      <c r="O535" s="170" t="str">
        <f t="shared" si="211"/>
        <v/>
      </c>
      <c r="P535" s="171"/>
      <c r="Q535" s="171"/>
      <c r="R535" s="171"/>
      <c r="S535" s="172" t="str">
        <f t="shared" si="212"/>
        <v/>
      </c>
      <c r="T535" s="172" t="str">
        <f t="shared" si="213"/>
        <v/>
      </c>
      <c r="U535" s="171"/>
      <c r="V535" s="171"/>
      <c r="W535" s="173" t="str">
        <f t="shared" si="214"/>
        <v/>
      </c>
      <c r="X535" s="173" t="str">
        <f t="shared" si="215"/>
        <v/>
      </c>
      <c r="Y535" s="173" t="str">
        <f t="shared" si="216"/>
        <v/>
      </c>
      <c r="Z535" s="171"/>
      <c r="AA535" s="171"/>
      <c r="AB535" s="171"/>
      <c r="AC535" s="172" t="str">
        <f t="shared" si="217"/>
        <v/>
      </c>
      <c r="AD535" s="172" t="str">
        <f t="shared" si="218"/>
        <v/>
      </c>
      <c r="AE535" s="174"/>
      <c r="AF535" s="175" t="str">
        <f t="shared" si="219"/>
        <v/>
      </c>
      <c r="AG535" s="169"/>
      <c r="AH535" s="171"/>
      <c r="AI535" s="171"/>
      <c r="AJ535" s="169"/>
      <c r="AK535" s="176" t="str">
        <f t="shared" si="220"/>
        <v/>
      </c>
      <c r="AL535" s="176" t="str">
        <f t="shared" si="221"/>
        <v/>
      </c>
      <c r="AM535" s="176" t="str">
        <f t="shared" si="222"/>
        <v/>
      </c>
      <c r="AN535" s="359" t="str">
        <f>IF(Overview!$K$17='Internal Calcs'!$P$22,IF(AK535="","",AK535),IF(Overview!$K$17='Internal Calcs'!$P$23,IF(AK535="","",AK535),IF(ISNUMBER(A535),(IF(F535="Short",G535-H535,H535-G535)*AZ535-AX535),"")))</f>
        <v/>
      </c>
      <c r="AO535" s="401" t="str">
        <f>IF(Overview!$K$17='Internal Calcs'!$P$22,IF(AL535="","",AL535),IF(Overview!$K$17='Internal Calcs'!$P$23,IF(AL535="","",AL535),IF(ISNUMBER(A535),IF(AL535="",(IF(F535="Short",G535-H535,H535-G535)*AZ535-AX535),(IF(F535="Short",G535-J535,J535-G535)*AZ535-AX535)),"")))</f>
        <v/>
      </c>
      <c r="AP535" s="359" t="str">
        <f>IF(Overview!$K$17='Internal Calcs'!$P$22,"",IF(Overview!$K$17='Internal Calcs'!$P$23,IF(AM535="","",AM535),IF(ISNUMBER(A535),IF(AM535="",(IF(F535="Short",G535-H535,H535-G535)*AZ535-AX535),(IF(F535="Short",G535-L535,L535-G535)*AZ535-AX535)),"")))</f>
        <v/>
      </c>
      <c r="AQ535" s="176" t="str">
        <f t="shared" si="223"/>
        <v/>
      </c>
      <c r="AR535" s="176" t="str">
        <f t="shared" si="224"/>
        <v/>
      </c>
      <c r="AS535" s="176" t="str">
        <f t="shared" si="225"/>
        <v/>
      </c>
      <c r="AT535" s="176" t="str">
        <f>IF(ISNUMBER(A535),MAX($AS$2:AS535)-AS535,"")</f>
        <v/>
      </c>
      <c r="AU535" s="177" t="str">
        <f t="shared" si="226"/>
        <v/>
      </c>
      <c r="AV535" s="178" t="str">
        <f t="shared" si="227"/>
        <v/>
      </c>
      <c r="AW535" s="178" t="str">
        <f t="shared" si="228"/>
        <v/>
      </c>
      <c r="AX535" s="179" t="str">
        <f ca="1">IF(ISNUMBER($A535),INDIRECT(CONCATENATE("'Instrument List'!B",(MATCH(E535,'Instrument List'!A:A,0))-0)),"")</f>
        <v/>
      </c>
      <c r="AY535" s="179" t="str">
        <f ca="1">IF(ISNUMBER($A535),INDIRECT(CONCATENATE("'Instrument List'!D",(MATCH(E535,'Instrument List'!A:A,0))-0)),"")</f>
        <v/>
      </c>
      <c r="AZ535" s="179" t="str">
        <f ca="1">IF(ISNUMBER($A535),INDIRECT(CONCATENATE("'Instrument List'!C",(MATCH(E535,'Instrument List'!A:A,0))-0)),"")</f>
        <v/>
      </c>
      <c r="BA535" s="180" t="str">
        <f ca="1">IF(ISNUMBER(A535),INDIRECT(CONCATENATE("'Instrument List'!E",(MATCH(E535,'Instrument List'!A:A,0))-0)),"")</f>
        <v/>
      </c>
      <c r="BB535" s="181" t="str">
        <f t="shared" si="229"/>
        <v/>
      </c>
      <c r="BC535" s="181" t="str">
        <f t="shared" si="230"/>
        <v/>
      </c>
      <c r="BD535" s="181" t="str">
        <f ca="1">IF(ISNUMBER(A535),INDIRECT(CONCATENATE("'Instrument List'!F",(MATCH(E535,'Instrument List'!A:A,0))-0)),"")</f>
        <v/>
      </c>
    </row>
    <row r="536" spans="1:56">
      <c r="A536" s="223" t="str">
        <f t="shared" si="210"/>
        <v/>
      </c>
      <c r="B536" s="224"/>
      <c r="C536" s="225"/>
      <c r="D536" s="182"/>
      <c r="E536" s="182"/>
      <c r="F536" s="182"/>
      <c r="G536" s="203"/>
      <c r="H536" s="218"/>
      <c r="I536" s="213"/>
      <c r="J536" s="207"/>
      <c r="K536" s="213"/>
      <c r="L536" s="207"/>
      <c r="M536" s="213"/>
      <c r="N536" s="207"/>
      <c r="O536" s="183" t="str">
        <f t="shared" si="211"/>
        <v/>
      </c>
      <c r="P536" s="184"/>
      <c r="Q536" s="184"/>
      <c r="R536" s="275"/>
      <c r="S536" s="185" t="str">
        <f t="shared" si="212"/>
        <v/>
      </c>
      <c r="T536" s="185" t="str">
        <f t="shared" si="213"/>
        <v/>
      </c>
      <c r="U536" s="275"/>
      <c r="V536" s="275"/>
      <c r="W536" s="276" t="str">
        <f t="shared" si="214"/>
        <v/>
      </c>
      <c r="X536" s="276" t="str">
        <f t="shared" si="215"/>
        <v/>
      </c>
      <c r="Y536" s="276" t="str">
        <f t="shared" si="216"/>
        <v/>
      </c>
      <c r="Z536" s="275"/>
      <c r="AA536" s="184"/>
      <c r="AB536" s="184"/>
      <c r="AC536" s="185" t="str">
        <f t="shared" si="217"/>
        <v/>
      </c>
      <c r="AD536" s="185" t="str">
        <f t="shared" si="218"/>
        <v/>
      </c>
      <c r="AE536" s="186"/>
      <c r="AF536" s="187" t="str">
        <f t="shared" si="219"/>
        <v/>
      </c>
      <c r="AG536" s="182"/>
      <c r="AH536" s="184"/>
      <c r="AI536" s="184"/>
      <c r="AJ536" s="182"/>
      <c r="AK536" s="188" t="str">
        <f t="shared" si="220"/>
        <v/>
      </c>
      <c r="AL536" s="188" t="str">
        <f t="shared" si="221"/>
        <v/>
      </c>
      <c r="AM536" s="188" t="str">
        <f t="shared" si="222"/>
        <v/>
      </c>
      <c r="AN536" s="359" t="str">
        <f>IF(Overview!$K$17='Internal Calcs'!$P$22,IF(AK536="","",AK536),IF(Overview!$K$17='Internal Calcs'!$P$23,IF(AK536="","",AK536),IF(ISNUMBER(A536),(IF(F536="Short",G536-H536,H536-G536)*AZ536-AX536),"")))</f>
        <v/>
      </c>
      <c r="AO536" s="401" t="str">
        <f>IF(Overview!$K$17='Internal Calcs'!$P$22,IF(AL536="","",AL536),IF(Overview!$K$17='Internal Calcs'!$P$23,IF(AL536="","",AL536),IF(ISNUMBER(A536),IF(AL536="",(IF(F536="Short",G536-H536,H536-G536)*AZ536-AX536),(IF(F536="Short",G536-J536,J536-G536)*AZ536-AX536)),"")))</f>
        <v/>
      </c>
      <c r="AP536" s="359" t="str">
        <f>IF(Overview!$K$17='Internal Calcs'!$P$22,"",IF(Overview!$K$17='Internal Calcs'!$P$23,IF(AM536="","",AM536),IF(ISNUMBER(A536),IF(AM536="",(IF(F536="Short",G536-H536,H536-G536)*AZ536-AX536),(IF(F536="Short",G536-L536,L536-G536)*AZ536-AX536)),"")))</f>
        <v/>
      </c>
      <c r="AQ536" s="188" t="str">
        <f t="shared" si="223"/>
        <v/>
      </c>
      <c r="AR536" s="188" t="str">
        <f t="shared" si="224"/>
        <v/>
      </c>
      <c r="AS536" s="188" t="str">
        <f t="shared" si="225"/>
        <v/>
      </c>
      <c r="AT536" s="188" t="str">
        <f>IF(ISNUMBER(A536),MAX($AS$2:AS536)-AS536,"")</f>
        <v/>
      </c>
      <c r="AU536" s="189" t="str">
        <f t="shared" si="226"/>
        <v/>
      </c>
      <c r="AV536" s="190" t="str">
        <f t="shared" si="227"/>
        <v/>
      </c>
      <c r="AW536" s="190" t="str">
        <f t="shared" si="228"/>
        <v/>
      </c>
      <c r="AX536" s="191" t="str">
        <f ca="1">IF(ISNUMBER($A536),INDIRECT(CONCATENATE("'Instrument List'!B",(MATCH(E536,'Instrument List'!A:A,0))-0)),"")</f>
        <v/>
      </c>
      <c r="AY536" s="191" t="str">
        <f ca="1">IF(ISNUMBER($A536),INDIRECT(CONCATENATE("'Instrument List'!D",(MATCH(E536,'Instrument List'!A:A,0))-0)),"")</f>
        <v/>
      </c>
      <c r="AZ536" s="191" t="str">
        <f ca="1">IF(ISNUMBER($A536),INDIRECT(CONCATENATE("'Instrument List'!C",(MATCH(E536,'Instrument List'!A:A,0))-0)),"")</f>
        <v/>
      </c>
      <c r="BA536" s="192" t="str">
        <f ca="1">IF(ISNUMBER(A536),INDIRECT(CONCATENATE("'Instrument List'!E",(MATCH(E536,'Instrument List'!A:A,0))-0)),"")</f>
        <v/>
      </c>
      <c r="BB536" s="193" t="str">
        <f t="shared" si="229"/>
        <v/>
      </c>
      <c r="BC536" s="193" t="str">
        <f t="shared" si="230"/>
        <v/>
      </c>
      <c r="BD536" s="193" t="str">
        <f ca="1">IF(ISNUMBER(A536),INDIRECT(CONCATENATE("'Instrument List'!F",(MATCH(E536,'Instrument List'!A:A,0))-0)),"")</f>
        <v/>
      </c>
    </row>
    <row r="537" spans="1:56">
      <c r="A537" s="220" t="str">
        <f t="shared" si="210"/>
        <v/>
      </c>
      <c r="B537" s="221"/>
      <c r="C537" s="222"/>
      <c r="D537" s="169"/>
      <c r="E537" s="169"/>
      <c r="F537" s="169"/>
      <c r="G537" s="202"/>
      <c r="H537" s="217"/>
      <c r="I537" s="212"/>
      <c r="J537" s="206"/>
      <c r="K537" s="212"/>
      <c r="L537" s="206"/>
      <c r="M537" s="212"/>
      <c r="N537" s="206"/>
      <c r="O537" s="170" t="str">
        <f t="shared" si="211"/>
        <v/>
      </c>
      <c r="P537" s="171"/>
      <c r="Q537" s="171"/>
      <c r="R537" s="171"/>
      <c r="S537" s="172" t="str">
        <f t="shared" si="212"/>
        <v/>
      </c>
      <c r="T537" s="172" t="str">
        <f t="shared" si="213"/>
        <v/>
      </c>
      <c r="U537" s="171"/>
      <c r="V537" s="171"/>
      <c r="W537" s="173" t="str">
        <f t="shared" si="214"/>
        <v/>
      </c>
      <c r="X537" s="173" t="str">
        <f t="shared" si="215"/>
        <v/>
      </c>
      <c r="Y537" s="173" t="str">
        <f t="shared" si="216"/>
        <v/>
      </c>
      <c r="Z537" s="171"/>
      <c r="AA537" s="171"/>
      <c r="AB537" s="171"/>
      <c r="AC537" s="172" t="str">
        <f t="shared" si="217"/>
        <v/>
      </c>
      <c r="AD537" s="172" t="str">
        <f t="shared" si="218"/>
        <v/>
      </c>
      <c r="AE537" s="174"/>
      <c r="AF537" s="175" t="str">
        <f t="shared" si="219"/>
        <v/>
      </c>
      <c r="AG537" s="169"/>
      <c r="AH537" s="171"/>
      <c r="AI537" s="171"/>
      <c r="AJ537" s="169"/>
      <c r="AK537" s="176" t="str">
        <f t="shared" si="220"/>
        <v/>
      </c>
      <c r="AL537" s="176" t="str">
        <f t="shared" si="221"/>
        <v/>
      </c>
      <c r="AM537" s="176" t="str">
        <f t="shared" si="222"/>
        <v/>
      </c>
      <c r="AN537" s="359" t="str">
        <f>IF(Overview!$K$17='Internal Calcs'!$P$22,IF(AK537="","",AK537),IF(Overview!$K$17='Internal Calcs'!$P$23,IF(AK537="","",AK537),IF(ISNUMBER(A537),(IF(F537="Short",G537-H537,H537-G537)*AZ537-AX537),"")))</f>
        <v/>
      </c>
      <c r="AO537" s="401" t="str">
        <f>IF(Overview!$K$17='Internal Calcs'!$P$22,IF(AL537="","",AL537),IF(Overview!$K$17='Internal Calcs'!$P$23,IF(AL537="","",AL537),IF(ISNUMBER(A537),IF(AL537="",(IF(F537="Short",G537-H537,H537-G537)*AZ537-AX537),(IF(F537="Short",G537-J537,J537-G537)*AZ537-AX537)),"")))</f>
        <v/>
      </c>
      <c r="AP537" s="359" t="str">
        <f>IF(Overview!$K$17='Internal Calcs'!$P$22,"",IF(Overview!$K$17='Internal Calcs'!$P$23,IF(AM537="","",AM537),IF(ISNUMBER(A537),IF(AM537="",(IF(F537="Short",G537-H537,H537-G537)*AZ537-AX537),(IF(F537="Short",G537-L537,L537-G537)*AZ537-AX537)),"")))</f>
        <v/>
      </c>
      <c r="AQ537" s="176" t="str">
        <f t="shared" si="223"/>
        <v/>
      </c>
      <c r="AR537" s="176" t="str">
        <f t="shared" si="224"/>
        <v/>
      </c>
      <c r="AS537" s="176" t="str">
        <f t="shared" si="225"/>
        <v/>
      </c>
      <c r="AT537" s="176" t="str">
        <f>IF(ISNUMBER(A537),MAX($AS$2:AS537)-AS537,"")</f>
        <v/>
      </c>
      <c r="AU537" s="177" t="str">
        <f t="shared" si="226"/>
        <v/>
      </c>
      <c r="AV537" s="178" t="str">
        <f t="shared" si="227"/>
        <v/>
      </c>
      <c r="AW537" s="178" t="str">
        <f t="shared" si="228"/>
        <v/>
      </c>
      <c r="AX537" s="179" t="str">
        <f ca="1">IF(ISNUMBER($A537),INDIRECT(CONCATENATE("'Instrument List'!B",(MATCH(E537,'Instrument List'!A:A,0))-0)),"")</f>
        <v/>
      </c>
      <c r="AY537" s="179" t="str">
        <f ca="1">IF(ISNUMBER($A537),INDIRECT(CONCATENATE("'Instrument List'!D",(MATCH(E537,'Instrument List'!A:A,0))-0)),"")</f>
        <v/>
      </c>
      <c r="AZ537" s="179" t="str">
        <f ca="1">IF(ISNUMBER($A537),INDIRECT(CONCATENATE("'Instrument List'!C",(MATCH(E537,'Instrument List'!A:A,0))-0)),"")</f>
        <v/>
      </c>
      <c r="BA537" s="180" t="str">
        <f ca="1">IF(ISNUMBER(A537),INDIRECT(CONCATENATE("'Instrument List'!E",(MATCH(E537,'Instrument List'!A:A,0))-0)),"")</f>
        <v/>
      </c>
      <c r="BB537" s="181" t="str">
        <f t="shared" si="229"/>
        <v/>
      </c>
      <c r="BC537" s="181" t="str">
        <f t="shared" si="230"/>
        <v/>
      </c>
      <c r="BD537" s="181" t="str">
        <f ca="1">IF(ISNUMBER(A537),INDIRECT(CONCATENATE("'Instrument List'!F",(MATCH(E537,'Instrument List'!A:A,0))-0)),"")</f>
        <v/>
      </c>
    </row>
    <row r="538" spans="1:56">
      <c r="A538" s="223" t="str">
        <f t="shared" si="210"/>
        <v/>
      </c>
      <c r="B538" s="224"/>
      <c r="C538" s="225"/>
      <c r="D538" s="182"/>
      <c r="E538" s="182"/>
      <c r="F538" s="182"/>
      <c r="G538" s="203"/>
      <c r="H538" s="218"/>
      <c r="I538" s="213"/>
      <c r="J538" s="207"/>
      <c r="K538" s="213"/>
      <c r="L538" s="207"/>
      <c r="M538" s="213"/>
      <c r="N538" s="207"/>
      <c r="O538" s="183" t="str">
        <f t="shared" si="211"/>
        <v/>
      </c>
      <c r="P538" s="184"/>
      <c r="Q538" s="184"/>
      <c r="R538" s="275"/>
      <c r="S538" s="185" t="str">
        <f t="shared" si="212"/>
        <v/>
      </c>
      <c r="T538" s="185" t="str">
        <f t="shared" si="213"/>
        <v/>
      </c>
      <c r="U538" s="275"/>
      <c r="V538" s="275"/>
      <c r="W538" s="276" t="str">
        <f t="shared" si="214"/>
        <v/>
      </c>
      <c r="X538" s="276" t="str">
        <f t="shared" si="215"/>
        <v/>
      </c>
      <c r="Y538" s="276" t="str">
        <f t="shared" si="216"/>
        <v/>
      </c>
      <c r="Z538" s="275"/>
      <c r="AA538" s="184"/>
      <c r="AB538" s="184"/>
      <c r="AC538" s="185" t="str">
        <f t="shared" si="217"/>
        <v/>
      </c>
      <c r="AD538" s="185" t="str">
        <f t="shared" si="218"/>
        <v/>
      </c>
      <c r="AE538" s="186"/>
      <c r="AF538" s="187" t="str">
        <f t="shared" si="219"/>
        <v/>
      </c>
      <c r="AG538" s="182"/>
      <c r="AH538" s="184"/>
      <c r="AI538" s="184"/>
      <c r="AJ538" s="182"/>
      <c r="AK538" s="188" t="str">
        <f t="shared" si="220"/>
        <v/>
      </c>
      <c r="AL538" s="188" t="str">
        <f t="shared" si="221"/>
        <v/>
      </c>
      <c r="AM538" s="188" t="str">
        <f t="shared" si="222"/>
        <v/>
      </c>
      <c r="AN538" s="359" t="str">
        <f>IF(Overview!$K$17='Internal Calcs'!$P$22,IF(AK538="","",AK538),IF(Overview!$K$17='Internal Calcs'!$P$23,IF(AK538="","",AK538),IF(ISNUMBER(A538),(IF(F538="Short",G538-H538,H538-G538)*AZ538-AX538),"")))</f>
        <v/>
      </c>
      <c r="AO538" s="401" t="str">
        <f>IF(Overview!$K$17='Internal Calcs'!$P$22,IF(AL538="","",AL538),IF(Overview!$K$17='Internal Calcs'!$P$23,IF(AL538="","",AL538),IF(ISNUMBER(A538),IF(AL538="",(IF(F538="Short",G538-H538,H538-G538)*AZ538-AX538),(IF(F538="Short",G538-J538,J538-G538)*AZ538-AX538)),"")))</f>
        <v/>
      </c>
      <c r="AP538" s="359" t="str">
        <f>IF(Overview!$K$17='Internal Calcs'!$P$22,"",IF(Overview!$K$17='Internal Calcs'!$P$23,IF(AM538="","",AM538),IF(ISNUMBER(A538),IF(AM538="",(IF(F538="Short",G538-H538,H538-G538)*AZ538-AX538),(IF(F538="Short",G538-L538,L538-G538)*AZ538-AX538)),"")))</f>
        <v/>
      </c>
      <c r="AQ538" s="188" t="str">
        <f t="shared" si="223"/>
        <v/>
      </c>
      <c r="AR538" s="188" t="str">
        <f t="shared" si="224"/>
        <v/>
      </c>
      <c r="AS538" s="188" t="str">
        <f t="shared" si="225"/>
        <v/>
      </c>
      <c r="AT538" s="188" t="str">
        <f>IF(ISNUMBER(A538),MAX($AS$2:AS538)-AS538,"")</f>
        <v/>
      </c>
      <c r="AU538" s="189" t="str">
        <f t="shared" si="226"/>
        <v/>
      </c>
      <c r="AV538" s="190" t="str">
        <f t="shared" si="227"/>
        <v/>
      </c>
      <c r="AW538" s="190" t="str">
        <f t="shared" si="228"/>
        <v/>
      </c>
      <c r="AX538" s="191" t="str">
        <f ca="1">IF(ISNUMBER($A538),INDIRECT(CONCATENATE("'Instrument List'!B",(MATCH(E538,'Instrument List'!A:A,0))-0)),"")</f>
        <v/>
      </c>
      <c r="AY538" s="191" t="str">
        <f ca="1">IF(ISNUMBER($A538),INDIRECT(CONCATENATE("'Instrument List'!D",(MATCH(E538,'Instrument List'!A:A,0))-0)),"")</f>
        <v/>
      </c>
      <c r="AZ538" s="191" t="str">
        <f ca="1">IF(ISNUMBER($A538),INDIRECT(CONCATENATE("'Instrument List'!C",(MATCH(E538,'Instrument List'!A:A,0))-0)),"")</f>
        <v/>
      </c>
      <c r="BA538" s="192" t="str">
        <f ca="1">IF(ISNUMBER(A538),INDIRECT(CONCATENATE("'Instrument List'!E",(MATCH(E538,'Instrument List'!A:A,0))-0)),"")</f>
        <v/>
      </c>
      <c r="BB538" s="193" t="str">
        <f t="shared" si="229"/>
        <v/>
      </c>
      <c r="BC538" s="193" t="str">
        <f t="shared" si="230"/>
        <v/>
      </c>
      <c r="BD538" s="193" t="str">
        <f ca="1">IF(ISNUMBER(A538),INDIRECT(CONCATENATE("'Instrument List'!F",(MATCH(E538,'Instrument List'!A:A,0))-0)),"")</f>
        <v/>
      </c>
    </row>
    <row r="539" spans="1:56">
      <c r="A539" s="220" t="str">
        <f t="shared" si="210"/>
        <v/>
      </c>
      <c r="B539" s="221"/>
      <c r="C539" s="222"/>
      <c r="D539" s="169"/>
      <c r="E539" s="169"/>
      <c r="F539" s="169"/>
      <c r="G539" s="202"/>
      <c r="H539" s="217"/>
      <c r="I539" s="212"/>
      <c r="J539" s="206"/>
      <c r="K539" s="212"/>
      <c r="L539" s="206"/>
      <c r="M539" s="212"/>
      <c r="N539" s="206"/>
      <c r="O539" s="170" t="str">
        <f t="shared" si="211"/>
        <v/>
      </c>
      <c r="P539" s="171"/>
      <c r="Q539" s="171"/>
      <c r="R539" s="171"/>
      <c r="S539" s="172" t="str">
        <f t="shared" si="212"/>
        <v/>
      </c>
      <c r="T539" s="172" t="str">
        <f t="shared" si="213"/>
        <v/>
      </c>
      <c r="U539" s="171"/>
      <c r="V539" s="171"/>
      <c r="W539" s="173" t="str">
        <f t="shared" si="214"/>
        <v/>
      </c>
      <c r="X539" s="173" t="str">
        <f t="shared" si="215"/>
        <v/>
      </c>
      <c r="Y539" s="173" t="str">
        <f t="shared" si="216"/>
        <v/>
      </c>
      <c r="Z539" s="171"/>
      <c r="AA539" s="171"/>
      <c r="AB539" s="171"/>
      <c r="AC539" s="172" t="str">
        <f t="shared" si="217"/>
        <v/>
      </c>
      <c r="AD539" s="172" t="str">
        <f t="shared" si="218"/>
        <v/>
      </c>
      <c r="AE539" s="174"/>
      <c r="AF539" s="175" t="str">
        <f t="shared" si="219"/>
        <v/>
      </c>
      <c r="AG539" s="169"/>
      <c r="AH539" s="171"/>
      <c r="AI539" s="171"/>
      <c r="AJ539" s="169"/>
      <c r="AK539" s="176" t="str">
        <f t="shared" si="220"/>
        <v/>
      </c>
      <c r="AL539" s="176" t="str">
        <f t="shared" si="221"/>
        <v/>
      </c>
      <c r="AM539" s="176" t="str">
        <f t="shared" si="222"/>
        <v/>
      </c>
      <c r="AN539" s="359" t="str">
        <f>IF(Overview!$K$17='Internal Calcs'!$P$22,IF(AK539="","",AK539),IF(Overview!$K$17='Internal Calcs'!$P$23,IF(AK539="","",AK539),IF(ISNUMBER(A539),(IF(F539="Short",G539-H539,H539-G539)*AZ539-AX539),"")))</f>
        <v/>
      </c>
      <c r="AO539" s="401" t="str">
        <f>IF(Overview!$K$17='Internal Calcs'!$P$22,IF(AL539="","",AL539),IF(Overview!$K$17='Internal Calcs'!$P$23,IF(AL539="","",AL539),IF(ISNUMBER(A539),IF(AL539="",(IF(F539="Short",G539-H539,H539-G539)*AZ539-AX539),(IF(F539="Short",G539-J539,J539-G539)*AZ539-AX539)),"")))</f>
        <v/>
      </c>
      <c r="AP539" s="359" t="str">
        <f>IF(Overview!$K$17='Internal Calcs'!$P$22,"",IF(Overview!$K$17='Internal Calcs'!$P$23,IF(AM539="","",AM539),IF(ISNUMBER(A539),IF(AM539="",(IF(F539="Short",G539-H539,H539-G539)*AZ539-AX539),(IF(F539="Short",G539-L539,L539-G539)*AZ539-AX539)),"")))</f>
        <v/>
      </c>
      <c r="AQ539" s="176" t="str">
        <f t="shared" si="223"/>
        <v/>
      </c>
      <c r="AR539" s="176" t="str">
        <f t="shared" si="224"/>
        <v/>
      </c>
      <c r="AS539" s="176" t="str">
        <f t="shared" si="225"/>
        <v/>
      </c>
      <c r="AT539" s="176" t="str">
        <f>IF(ISNUMBER(A539),MAX($AS$2:AS539)-AS539,"")</f>
        <v/>
      </c>
      <c r="AU539" s="177" t="str">
        <f t="shared" si="226"/>
        <v/>
      </c>
      <c r="AV539" s="178" t="str">
        <f t="shared" si="227"/>
        <v/>
      </c>
      <c r="AW539" s="178" t="str">
        <f t="shared" si="228"/>
        <v/>
      </c>
      <c r="AX539" s="179" t="str">
        <f ca="1">IF(ISNUMBER($A539),INDIRECT(CONCATENATE("'Instrument List'!B",(MATCH(E539,'Instrument List'!A:A,0))-0)),"")</f>
        <v/>
      </c>
      <c r="AY539" s="179" t="str">
        <f ca="1">IF(ISNUMBER($A539),INDIRECT(CONCATENATE("'Instrument List'!D",(MATCH(E539,'Instrument List'!A:A,0))-0)),"")</f>
        <v/>
      </c>
      <c r="AZ539" s="179" t="str">
        <f ca="1">IF(ISNUMBER($A539),INDIRECT(CONCATENATE("'Instrument List'!C",(MATCH(E539,'Instrument List'!A:A,0))-0)),"")</f>
        <v/>
      </c>
      <c r="BA539" s="180" t="str">
        <f ca="1">IF(ISNUMBER(A539),INDIRECT(CONCATENATE("'Instrument List'!E",(MATCH(E539,'Instrument List'!A:A,0))-0)),"")</f>
        <v/>
      </c>
      <c r="BB539" s="181" t="str">
        <f t="shared" si="229"/>
        <v/>
      </c>
      <c r="BC539" s="181" t="str">
        <f t="shared" si="230"/>
        <v/>
      </c>
      <c r="BD539" s="181" t="str">
        <f ca="1">IF(ISNUMBER(A539),INDIRECT(CONCATENATE("'Instrument List'!F",(MATCH(E539,'Instrument List'!A:A,0))-0)),"")</f>
        <v/>
      </c>
    </row>
    <row r="540" spans="1:56">
      <c r="A540" s="223" t="str">
        <f t="shared" si="210"/>
        <v/>
      </c>
      <c r="B540" s="224"/>
      <c r="C540" s="225"/>
      <c r="D540" s="182"/>
      <c r="E540" s="182"/>
      <c r="F540" s="182"/>
      <c r="G540" s="203"/>
      <c r="H540" s="218"/>
      <c r="I540" s="213"/>
      <c r="J540" s="207"/>
      <c r="K540" s="213"/>
      <c r="L540" s="207"/>
      <c r="M540" s="213"/>
      <c r="N540" s="207"/>
      <c r="O540" s="183" t="str">
        <f t="shared" si="211"/>
        <v/>
      </c>
      <c r="P540" s="184"/>
      <c r="Q540" s="184"/>
      <c r="R540" s="275"/>
      <c r="S540" s="185" t="str">
        <f t="shared" si="212"/>
        <v/>
      </c>
      <c r="T540" s="185" t="str">
        <f t="shared" si="213"/>
        <v/>
      </c>
      <c r="U540" s="275"/>
      <c r="V540" s="275"/>
      <c r="W540" s="276" t="str">
        <f t="shared" si="214"/>
        <v/>
      </c>
      <c r="X540" s="276" t="str">
        <f t="shared" si="215"/>
        <v/>
      </c>
      <c r="Y540" s="276" t="str">
        <f t="shared" si="216"/>
        <v/>
      </c>
      <c r="Z540" s="275"/>
      <c r="AA540" s="184"/>
      <c r="AB540" s="184"/>
      <c r="AC540" s="185" t="str">
        <f t="shared" si="217"/>
        <v/>
      </c>
      <c r="AD540" s="185" t="str">
        <f t="shared" si="218"/>
        <v/>
      </c>
      <c r="AE540" s="186"/>
      <c r="AF540" s="187" t="str">
        <f t="shared" si="219"/>
        <v/>
      </c>
      <c r="AG540" s="182"/>
      <c r="AH540" s="184"/>
      <c r="AI540" s="184"/>
      <c r="AJ540" s="182"/>
      <c r="AK540" s="188" t="str">
        <f t="shared" si="220"/>
        <v/>
      </c>
      <c r="AL540" s="188" t="str">
        <f t="shared" si="221"/>
        <v/>
      </c>
      <c r="AM540" s="188" t="str">
        <f t="shared" si="222"/>
        <v/>
      </c>
      <c r="AN540" s="359" t="str">
        <f>IF(Overview!$K$17='Internal Calcs'!$P$22,IF(AK540="","",AK540),IF(Overview!$K$17='Internal Calcs'!$P$23,IF(AK540="","",AK540),IF(ISNUMBER(A540),(IF(F540="Short",G540-H540,H540-G540)*AZ540-AX540),"")))</f>
        <v/>
      </c>
      <c r="AO540" s="401" t="str">
        <f>IF(Overview!$K$17='Internal Calcs'!$P$22,IF(AL540="","",AL540),IF(Overview!$K$17='Internal Calcs'!$P$23,IF(AL540="","",AL540),IF(ISNUMBER(A540),IF(AL540="",(IF(F540="Short",G540-H540,H540-G540)*AZ540-AX540),(IF(F540="Short",G540-J540,J540-G540)*AZ540-AX540)),"")))</f>
        <v/>
      </c>
      <c r="AP540" s="359" t="str">
        <f>IF(Overview!$K$17='Internal Calcs'!$P$22,"",IF(Overview!$K$17='Internal Calcs'!$P$23,IF(AM540="","",AM540),IF(ISNUMBER(A540),IF(AM540="",(IF(F540="Short",G540-H540,H540-G540)*AZ540-AX540),(IF(F540="Short",G540-L540,L540-G540)*AZ540-AX540)),"")))</f>
        <v/>
      </c>
      <c r="AQ540" s="188" t="str">
        <f t="shared" si="223"/>
        <v/>
      </c>
      <c r="AR540" s="188" t="str">
        <f t="shared" si="224"/>
        <v/>
      </c>
      <c r="AS540" s="188" t="str">
        <f t="shared" si="225"/>
        <v/>
      </c>
      <c r="AT540" s="188" t="str">
        <f>IF(ISNUMBER(A540),MAX($AS$2:AS540)-AS540,"")</f>
        <v/>
      </c>
      <c r="AU540" s="189" t="str">
        <f t="shared" si="226"/>
        <v/>
      </c>
      <c r="AV540" s="190" t="str">
        <f t="shared" si="227"/>
        <v/>
      </c>
      <c r="AW540" s="190" t="str">
        <f t="shared" si="228"/>
        <v/>
      </c>
      <c r="AX540" s="191" t="str">
        <f ca="1">IF(ISNUMBER($A540),INDIRECT(CONCATENATE("'Instrument List'!B",(MATCH(E540,'Instrument List'!A:A,0))-0)),"")</f>
        <v/>
      </c>
      <c r="AY540" s="191" t="str">
        <f ca="1">IF(ISNUMBER($A540),INDIRECT(CONCATENATE("'Instrument List'!D",(MATCH(E540,'Instrument List'!A:A,0))-0)),"")</f>
        <v/>
      </c>
      <c r="AZ540" s="191" t="str">
        <f ca="1">IF(ISNUMBER($A540),INDIRECT(CONCATENATE("'Instrument List'!C",(MATCH(E540,'Instrument List'!A:A,0))-0)),"")</f>
        <v/>
      </c>
      <c r="BA540" s="192" t="str">
        <f ca="1">IF(ISNUMBER(A540),INDIRECT(CONCATENATE("'Instrument List'!E",(MATCH(E540,'Instrument List'!A:A,0))-0)),"")</f>
        <v/>
      </c>
      <c r="BB540" s="193" t="str">
        <f t="shared" si="229"/>
        <v/>
      </c>
      <c r="BC540" s="193" t="str">
        <f t="shared" si="230"/>
        <v/>
      </c>
      <c r="BD540" s="193" t="str">
        <f ca="1">IF(ISNUMBER(A540),INDIRECT(CONCATENATE("'Instrument List'!F",(MATCH(E540,'Instrument List'!A:A,0))-0)),"")</f>
        <v/>
      </c>
    </row>
    <row r="541" spans="1:56">
      <c r="A541" s="220" t="str">
        <f t="shared" si="210"/>
        <v/>
      </c>
      <c r="B541" s="221"/>
      <c r="C541" s="222"/>
      <c r="D541" s="169"/>
      <c r="E541" s="169"/>
      <c r="F541" s="169"/>
      <c r="G541" s="202"/>
      <c r="H541" s="217"/>
      <c r="I541" s="212"/>
      <c r="J541" s="206"/>
      <c r="K541" s="212"/>
      <c r="L541" s="206"/>
      <c r="M541" s="212"/>
      <c r="N541" s="206"/>
      <c r="O541" s="170" t="str">
        <f t="shared" si="211"/>
        <v/>
      </c>
      <c r="P541" s="171"/>
      <c r="Q541" s="171"/>
      <c r="R541" s="171"/>
      <c r="S541" s="172" t="str">
        <f t="shared" si="212"/>
        <v/>
      </c>
      <c r="T541" s="172" t="str">
        <f t="shared" si="213"/>
        <v/>
      </c>
      <c r="U541" s="171"/>
      <c r="V541" s="171"/>
      <c r="W541" s="173" t="str">
        <f t="shared" si="214"/>
        <v/>
      </c>
      <c r="X541" s="173" t="str">
        <f t="shared" si="215"/>
        <v/>
      </c>
      <c r="Y541" s="173" t="str">
        <f t="shared" si="216"/>
        <v/>
      </c>
      <c r="Z541" s="171"/>
      <c r="AA541" s="171"/>
      <c r="AB541" s="171"/>
      <c r="AC541" s="172" t="str">
        <f t="shared" si="217"/>
        <v/>
      </c>
      <c r="AD541" s="172" t="str">
        <f t="shared" si="218"/>
        <v/>
      </c>
      <c r="AE541" s="174"/>
      <c r="AF541" s="175" t="str">
        <f t="shared" si="219"/>
        <v/>
      </c>
      <c r="AG541" s="169"/>
      <c r="AH541" s="171"/>
      <c r="AI541" s="171"/>
      <c r="AJ541" s="169"/>
      <c r="AK541" s="176" t="str">
        <f t="shared" si="220"/>
        <v/>
      </c>
      <c r="AL541" s="176" t="str">
        <f t="shared" si="221"/>
        <v/>
      </c>
      <c r="AM541" s="176" t="str">
        <f t="shared" si="222"/>
        <v/>
      </c>
      <c r="AN541" s="359" t="str">
        <f>IF(Overview!$K$17='Internal Calcs'!$P$22,IF(AK541="","",AK541),IF(Overview!$K$17='Internal Calcs'!$P$23,IF(AK541="","",AK541),IF(ISNUMBER(A541),(IF(F541="Short",G541-H541,H541-G541)*AZ541-AX541),"")))</f>
        <v/>
      </c>
      <c r="AO541" s="401" t="str">
        <f>IF(Overview!$K$17='Internal Calcs'!$P$22,IF(AL541="","",AL541),IF(Overview!$K$17='Internal Calcs'!$P$23,IF(AL541="","",AL541),IF(ISNUMBER(A541),IF(AL541="",(IF(F541="Short",G541-H541,H541-G541)*AZ541-AX541),(IF(F541="Short",G541-J541,J541-G541)*AZ541-AX541)),"")))</f>
        <v/>
      </c>
      <c r="AP541" s="359" t="str">
        <f>IF(Overview!$K$17='Internal Calcs'!$P$22,"",IF(Overview!$K$17='Internal Calcs'!$P$23,IF(AM541="","",AM541),IF(ISNUMBER(A541),IF(AM541="",(IF(F541="Short",G541-H541,H541-G541)*AZ541-AX541),(IF(F541="Short",G541-L541,L541-G541)*AZ541-AX541)),"")))</f>
        <v/>
      </c>
      <c r="AQ541" s="176" t="str">
        <f t="shared" si="223"/>
        <v/>
      </c>
      <c r="AR541" s="176" t="str">
        <f t="shared" si="224"/>
        <v/>
      </c>
      <c r="AS541" s="176" t="str">
        <f t="shared" si="225"/>
        <v/>
      </c>
      <c r="AT541" s="176" t="str">
        <f>IF(ISNUMBER(A541),MAX($AS$2:AS541)-AS541,"")</f>
        <v/>
      </c>
      <c r="AU541" s="177" t="str">
        <f t="shared" si="226"/>
        <v/>
      </c>
      <c r="AV541" s="178" t="str">
        <f t="shared" si="227"/>
        <v/>
      </c>
      <c r="AW541" s="178" t="str">
        <f t="shared" si="228"/>
        <v/>
      </c>
      <c r="AX541" s="179" t="str">
        <f ca="1">IF(ISNUMBER($A541),INDIRECT(CONCATENATE("'Instrument List'!B",(MATCH(E541,'Instrument List'!A:A,0))-0)),"")</f>
        <v/>
      </c>
      <c r="AY541" s="179" t="str">
        <f ca="1">IF(ISNUMBER($A541),INDIRECT(CONCATENATE("'Instrument List'!D",(MATCH(E541,'Instrument List'!A:A,0))-0)),"")</f>
        <v/>
      </c>
      <c r="AZ541" s="179" t="str">
        <f ca="1">IF(ISNUMBER($A541),INDIRECT(CONCATENATE("'Instrument List'!C",(MATCH(E541,'Instrument List'!A:A,0))-0)),"")</f>
        <v/>
      </c>
      <c r="BA541" s="180" t="str">
        <f ca="1">IF(ISNUMBER(A541),INDIRECT(CONCATENATE("'Instrument List'!E",(MATCH(E541,'Instrument List'!A:A,0))-0)),"")</f>
        <v/>
      </c>
      <c r="BB541" s="181" t="str">
        <f t="shared" si="229"/>
        <v/>
      </c>
      <c r="BC541" s="181" t="str">
        <f t="shared" si="230"/>
        <v/>
      </c>
      <c r="BD541" s="181" t="str">
        <f ca="1">IF(ISNUMBER(A541),INDIRECT(CONCATENATE("'Instrument List'!F",(MATCH(E541,'Instrument List'!A:A,0))-0)),"")</f>
        <v/>
      </c>
    </row>
    <row r="542" spans="1:56">
      <c r="A542" s="223" t="str">
        <f t="shared" si="210"/>
        <v/>
      </c>
      <c r="B542" s="224"/>
      <c r="C542" s="225"/>
      <c r="D542" s="182"/>
      <c r="E542" s="182"/>
      <c r="F542" s="182"/>
      <c r="G542" s="203"/>
      <c r="H542" s="218"/>
      <c r="I542" s="213"/>
      <c r="J542" s="207"/>
      <c r="K542" s="213"/>
      <c r="L542" s="207"/>
      <c r="M542" s="213"/>
      <c r="N542" s="207"/>
      <c r="O542" s="183" t="str">
        <f t="shared" si="211"/>
        <v/>
      </c>
      <c r="P542" s="184"/>
      <c r="Q542" s="184"/>
      <c r="R542" s="275"/>
      <c r="S542" s="185" t="str">
        <f t="shared" si="212"/>
        <v/>
      </c>
      <c r="T542" s="185" t="str">
        <f t="shared" si="213"/>
        <v/>
      </c>
      <c r="U542" s="275"/>
      <c r="V542" s="275"/>
      <c r="W542" s="276" t="str">
        <f t="shared" si="214"/>
        <v/>
      </c>
      <c r="X542" s="276" t="str">
        <f t="shared" si="215"/>
        <v/>
      </c>
      <c r="Y542" s="276" t="str">
        <f t="shared" si="216"/>
        <v/>
      </c>
      <c r="Z542" s="275"/>
      <c r="AA542" s="184"/>
      <c r="AB542" s="184"/>
      <c r="AC542" s="185" t="str">
        <f t="shared" si="217"/>
        <v/>
      </c>
      <c r="AD542" s="185" t="str">
        <f t="shared" si="218"/>
        <v/>
      </c>
      <c r="AE542" s="186"/>
      <c r="AF542" s="187" t="str">
        <f t="shared" si="219"/>
        <v/>
      </c>
      <c r="AG542" s="182"/>
      <c r="AH542" s="184"/>
      <c r="AI542" s="184"/>
      <c r="AJ542" s="182"/>
      <c r="AK542" s="188" t="str">
        <f t="shared" si="220"/>
        <v/>
      </c>
      <c r="AL542" s="188" t="str">
        <f t="shared" si="221"/>
        <v/>
      </c>
      <c r="AM542" s="188" t="str">
        <f t="shared" si="222"/>
        <v/>
      </c>
      <c r="AN542" s="359" t="str">
        <f>IF(Overview!$K$17='Internal Calcs'!$P$22,IF(AK542="","",AK542),IF(Overview!$K$17='Internal Calcs'!$P$23,IF(AK542="","",AK542),IF(ISNUMBER(A542),(IF(F542="Short",G542-H542,H542-G542)*AZ542-AX542),"")))</f>
        <v/>
      </c>
      <c r="AO542" s="401" t="str">
        <f>IF(Overview!$K$17='Internal Calcs'!$P$22,IF(AL542="","",AL542),IF(Overview!$K$17='Internal Calcs'!$P$23,IF(AL542="","",AL542),IF(ISNUMBER(A542),IF(AL542="",(IF(F542="Short",G542-H542,H542-G542)*AZ542-AX542),(IF(F542="Short",G542-J542,J542-G542)*AZ542-AX542)),"")))</f>
        <v/>
      </c>
      <c r="AP542" s="359" t="str">
        <f>IF(Overview!$K$17='Internal Calcs'!$P$22,"",IF(Overview!$K$17='Internal Calcs'!$P$23,IF(AM542="","",AM542),IF(ISNUMBER(A542),IF(AM542="",(IF(F542="Short",G542-H542,H542-G542)*AZ542-AX542),(IF(F542="Short",G542-L542,L542-G542)*AZ542-AX542)),"")))</f>
        <v/>
      </c>
      <c r="AQ542" s="188" t="str">
        <f t="shared" si="223"/>
        <v/>
      </c>
      <c r="AR542" s="188" t="str">
        <f t="shared" si="224"/>
        <v/>
      </c>
      <c r="AS542" s="188" t="str">
        <f t="shared" si="225"/>
        <v/>
      </c>
      <c r="AT542" s="188" t="str">
        <f>IF(ISNUMBER(A542),MAX($AS$2:AS542)-AS542,"")</f>
        <v/>
      </c>
      <c r="AU542" s="189" t="str">
        <f t="shared" si="226"/>
        <v/>
      </c>
      <c r="AV542" s="190" t="str">
        <f t="shared" si="227"/>
        <v/>
      </c>
      <c r="AW542" s="190" t="str">
        <f t="shared" si="228"/>
        <v/>
      </c>
      <c r="AX542" s="191" t="str">
        <f ca="1">IF(ISNUMBER($A542),INDIRECT(CONCATENATE("'Instrument List'!B",(MATCH(E542,'Instrument List'!A:A,0))-0)),"")</f>
        <v/>
      </c>
      <c r="AY542" s="191" t="str">
        <f ca="1">IF(ISNUMBER($A542),INDIRECT(CONCATENATE("'Instrument List'!D",(MATCH(E542,'Instrument List'!A:A,0))-0)),"")</f>
        <v/>
      </c>
      <c r="AZ542" s="191" t="str">
        <f ca="1">IF(ISNUMBER($A542),INDIRECT(CONCATENATE("'Instrument List'!C",(MATCH(E542,'Instrument List'!A:A,0))-0)),"")</f>
        <v/>
      </c>
      <c r="BA542" s="192" t="str">
        <f ca="1">IF(ISNUMBER(A542),INDIRECT(CONCATENATE("'Instrument List'!E",(MATCH(E542,'Instrument List'!A:A,0))-0)),"")</f>
        <v/>
      </c>
      <c r="BB542" s="193" t="str">
        <f t="shared" si="229"/>
        <v/>
      </c>
      <c r="BC542" s="193" t="str">
        <f t="shared" si="230"/>
        <v/>
      </c>
      <c r="BD542" s="193" t="str">
        <f ca="1">IF(ISNUMBER(A542),INDIRECT(CONCATENATE("'Instrument List'!F",(MATCH(E542,'Instrument List'!A:A,0))-0)),"")</f>
        <v/>
      </c>
    </row>
    <row r="543" spans="1:56">
      <c r="A543" s="220" t="str">
        <f t="shared" si="210"/>
        <v/>
      </c>
      <c r="B543" s="221"/>
      <c r="C543" s="222"/>
      <c r="D543" s="169"/>
      <c r="E543" s="169"/>
      <c r="F543" s="169"/>
      <c r="G543" s="202"/>
      <c r="H543" s="217"/>
      <c r="I543" s="212"/>
      <c r="J543" s="206"/>
      <c r="K543" s="212"/>
      <c r="L543" s="206"/>
      <c r="M543" s="212"/>
      <c r="N543" s="206"/>
      <c r="O543" s="170" t="str">
        <f t="shared" si="211"/>
        <v/>
      </c>
      <c r="P543" s="171"/>
      <c r="Q543" s="171"/>
      <c r="R543" s="171"/>
      <c r="S543" s="172" t="str">
        <f t="shared" si="212"/>
        <v/>
      </c>
      <c r="T543" s="172" t="str">
        <f t="shared" si="213"/>
        <v/>
      </c>
      <c r="U543" s="171"/>
      <c r="V543" s="171"/>
      <c r="W543" s="173" t="str">
        <f t="shared" si="214"/>
        <v/>
      </c>
      <c r="X543" s="173" t="str">
        <f t="shared" si="215"/>
        <v/>
      </c>
      <c r="Y543" s="173" t="str">
        <f t="shared" si="216"/>
        <v/>
      </c>
      <c r="Z543" s="171"/>
      <c r="AA543" s="171"/>
      <c r="AB543" s="171"/>
      <c r="AC543" s="172" t="str">
        <f t="shared" si="217"/>
        <v/>
      </c>
      <c r="AD543" s="172" t="str">
        <f t="shared" si="218"/>
        <v/>
      </c>
      <c r="AE543" s="174"/>
      <c r="AF543" s="175" t="str">
        <f t="shared" si="219"/>
        <v/>
      </c>
      <c r="AG543" s="169"/>
      <c r="AH543" s="171"/>
      <c r="AI543" s="171"/>
      <c r="AJ543" s="169"/>
      <c r="AK543" s="176" t="str">
        <f t="shared" si="220"/>
        <v/>
      </c>
      <c r="AL543" s="176" t="str">
        <f t="shared" si="221"/>
        <v/>
      </c>
      <c r="AM543" s="176" t="str">
        <f t="shared" si="222"/>
        <v/>
      </c>
      <c r="AN543" s="359" t="str">
        <f>IF(Overview!$K$17='Internal Calcs'!$P$22,IF(AK543="","",AK543),IF(Overview!$K$17='Internal Calcs'!$P$23,IF(AK543="","",AK543),IF(ISNUMBER(A543),(IF(F543="Short",G543-H543,H543-G543)*AZ543-AX543),"")))</f>
        <v/>
      </c>
      <c r="AO543" s="401" t="str">
        <f>IF(Overview!$K$17='Internal Calcs'!$P$22,IF(AL543="","",AL543),IF(Overview!$K$17='Internal Calcs'!$P$23,IF(AL543="","",AL543),IF(ISNUMBER(A543),IF(AL543="",(IF(F543="Short",G543-H543,H543-G543)*AZ543-AX543),(IF(F543="Short",G543-J543,J543-G543)*AZ543-AX543)),"")))</f>
        <v/>
      </c>
      <c r="AP543" s="359" t="str">
        <f>IF(Overview!$K$17='Internal Calcs'!$P$22,"",IF(Overview!$K$17='Internal Calcs'!$P$23,IF(AM543="","",AM543),IF(ISNUMBER(A543),IF(AM543="",(IF(F543="Short",G543-H543,H543-G543)*AZ543-AX543),(IF(F543="Short",G543-L543,L543-G543)*AZ543-AX543)),"")))</f>
        <v/>
      </c>
      <c r="AQ543" s="176" t="str">
        <f t="shared" si="223"/>
        <v/>
      </c>
      <c r="AR543" s="176" t="str">
        <f t="shared" si="224"/>
        <v/>
      </c>
      <c r="AS543" s="176" t="str">
        <f t="shared" si="225"/>
        <v/>
      </c>
      <c r="AT543" s="176" t="str">
        <f>IF(ISNUMBER(A543),MAX($AS$2:AS543)-AS543,"")</f>
        <v/>
      </c>
      <c r="AU543" s="177" t="str">
        <f t="shared" si="226"/>
        <v/>
      </c>
      <c r="AV543" s="178" t="str">
        <f t="shared" si="227"/>
        <v/>
      </c>
      <c r="AW543" s="178" t="str">
        <f t="shared" si="228"/>
        <v/>
      </c>
      <c r="AX543" s="179" t="str">
        <f ca="1">IF(ISNUMBER($A543),INDIRECT(CONCATENATE("'Instrument List'!B",(MATCH(E543,'Instrument List'!A:A,0))-0)),"")</f>
        <v/>
      </c>
      <c r="AY543" s="179" t="str">
        <f ca="1">IF(ISNUMBER($A543),INDIRECT(CONCATENATE("'Instrument List'!D",(MATCH(E543,'Instrument List'!A:A,0))-0)),"")</f>
        <v/>
      </c>
      <c r="AZ543" s="179" t="str">
        <f ca="1">IF(ISNUMBER($A543),INDIRECT(CONCATENATE("'Instrument List'!C",(MATCH(E543,'Instrument List'!A:A,0))-0)),"")</f>
        <v/>
      </c>
      <c r="BA543" s="180" t="str">
        <f ca="1">IF(ISNUMBER(A543),INDIRECT(CONCATENATE("'Instrument List'!E",(MATCH(E543,'Instrument List'!A:A,0))-0)),"")</f>
        <v/>
      </c>
      <c r="BB543" s="181" t="str">
        <f t="shared" si="229"/>
        <v/>
      </c>
      <c r="BC543" s="181" t="str">
        <f t="shared" si="230"/>
        <v/>
      </c>
      <c r="BD543" s="181" t="str">
        <f ca="1">IF(ISNUMBER(A543),INDIRECT(CONCATENATE("'Instrument List'!F",(MATCH(E543,'Instrument List'!A:A,0))-0)),"")</f>
        <v/>
      </c>
    </row>
    <row r="544" spans="1:56">
      <c r="A544" s="223" t="str">
        <f t="shared" si="210"/>
        <v/>
      </c>
      <c r="B544" s="224"/>
      <c r="C544" s="225"/>
      <c r="D544" s="182"/>
      <c r="E544" s="182"/>
      <c r="F544" s="182"/>
      <c r="G544" s="203"/>
      <c r="H544" s="218"/>
      <c r="I544" s="213"/>
      <c r="J544" s="207"/>
      <c r="K544" s="213"/>
      <c r="L544" s="207"/>
      <c r="M544" s="213"/>
      <c r="N544" s="207"/>
      <c r="O544" s="183" t="str">
        <f t="shared" si="211"/>
        <v/>
      </c>
      <c r="P544" s="184"/>
      <c r="Q544" s="184"/>
      <c r="R544" s="275"/>
      <c r="S544" s="185" t="str">
        <f t="shared" si="212"/>
        <v/>
      </c>
      <c r="T544" s="185" t="str">
        <f t="shared" si="213"/>
        <v/>
      </c>
      <c r="U544" s="275"/>
      <c r="V544" s="275"/>
      <c r="W544" s="276" t="str">
        <f t="shared" si="214"/>
        <v/>
      </c>
      <c r="X544" s="276" t="str">
        <f t="shared" si="215"/>
        <v/>
      </c>
      <c r="Y544" s="276" t="str">
        <f t="shared" si="216"/>
        <v/>
      </c>
      <c r="Z544" s="275"/>
      <c r="AA544" s="184"/>
      <c r="AB544" s="184"/>
      <c r="AC544" s="185" t="str">
        <f t="shared" si="217"/>
        <v/>
      </c>
      <c r="AD544" s="185" t="str">
        <f t="shared" si="218"/>
        <v/>
      </c>
      <c r="AE544" s="186"/>
      <c r="AF544" s="187" t="str">
        <f t="shared" si="219"/>
        <v/>
      </c>
      <c r="AG544" s="182"/>
      <c r="AH544" s="184"/>
      <c r="AI544" s="184"/>
      <c r="AJ544" s="182"/>
      <c r="AK544" s="188" t="str">
        <f t="shared" si="220"/>
        <v/>
      </c>
      <c r="AL544" s="188" t="str">
        <f t="shared" si="221"/>
        <v/>
      </c>
      <c r="AM544" s="188" t="str">
        <f t="shared" si="222"/>
        <v/>
      </c>
      <c r="AN544" s="359" t="str">
        <f>IF(Overview!$K$17='Internal Calcs'!$P$22,IF(AK544="","",AK544),IF(Overview!$K$17='Internal Calcs'!$P$23,IF(AK544="","",AK544),IF(ISNUMBER(A544),(IF(F544="Short",G544-H544,H544-G544)*AZ544-AX544),"")))</f>
        <v/>
      </c>
      <c r="AO544" s="401" t="str">
        <f>IF(Overview!$K$17='Internal Calcs'!$P$22,IF(AL544="","",AL544),IF(Overview!$K$17='Internal Calcs'!$P$23,IF(AL544="","",AL544),IF(ISNUMBER(A544),IF(AL544="",(IF(F544="Short",G544-H544,H544-G544)*AZ544-AX544),(IF(F544="Short",G544-J544,J544-G544)*AZ544-AX544)),"")))</f>
        <v/>
      </c>
      <c r="AP544" s="359" t="str">
        <f>IF(Overview!$K$17='Internal Calcs'!$P$22,"",IF(Overview!$K$17='Internal Calcs'!$P$23,IF(AM544="","",AM544),IF(ISNUMBER(A544),IF(AM544="",(IF(F544="Short",G544-H544,H544-G544)*AZ544-AX544),(IF(F544="Short",G544-L544,L544-G544)*AZ544-AX544)),"")))</f>
        <v/>
      </c>
      <c r="AQ544" s="188" t="str">
        <f t="shared" si="223"/>
        <v/>
      </c>
      <c r="AR544" s="188" t="str">
        <f t="shared" si="224"/>
        <v/>
      </c>
      <c r="AS544" s="188" t="str">
        <f t="shared" si="225"/>
        <v/>
      </c>
      <c r="AT544" s="188" t="str">
        <f>IF(ISNUMBER(A544),MAX($AS$2:AS544)-AS544,"")</f>
        <v/>
      </c>
      <c r="AU544" s="189" t="str">
        <f t="shared" si="226"/>
        <v/>
      </c>
      <c r="AV544" s="190" t="str">
        <f t="shared" si="227"/>
        <v/>
      </c>
      <c r="AW544" s="190" t="str">
        <f t="shared" si="228"/>
        <v/>
      </c>
      <c r="AX544" s="191" t="str">
        <f ca="1">IF(ISNUMBER($A544),INDIRECT(CONCATENATE("'Instrument List'!B",(MATCH(E544,'Instrument List'!A:A,0))-0)),"")</f>
        <v/>
      </c>
      <c r="AY544" s="191" t="str">
        <f ca="1">IF(ISNUMBER($A544),INDIRECT(CONCATENATE("'Instrument List'!D",(MATCH(E544,'Instrument List'!A:A,0))-0)),"")</f>
        <v/>
      </c>
      <c r="AZ544" s="191" t="str">
        <f ca="1">IF(ISNUMBER($A544),INDIRECT(CONCATENATE("'Instrument List'!C",(MATCH(E544,'Instrument List'!A:A,0))-0)),"")</f>
        <v/>
      </c>
      <c r="BA544" s="192" t="str">
        <f ca="1">IF(ISNUMBER(A544),INDIRECT(CONCATENATE("'Instrument List'!E",(MATCH(E544,'Instrument List'!A:A,0))-0)),"")</f>
        <v/>
      </c>
      <c r="BB544" s="193" t="str">
        <f t="shared" si="229"/>
        <v/>
      </c>
      <c r="BC544" s="193" t="str">
        <f t="shared" si="230"/>
        <v/>
      </c>
      <c r="BD544" s="193" t="str">
        <f ca="1">IF(ISNUMBER(A544),INDIRECT(CONCATENATE("'Instrument List'!F",(MATCH(E544,'Instrument List'!A:A,0))-0)),"")</f>
        <v/>
      </c>
    </row>
    <row r="545" spans="1:56">
      <c r="A545" s="220" t="str">
        <f t="shared" si="210"/>
        <v/>
      </c>
      <c r="B545" s="221"/>
      <c r="C545" s="222"/>
      <c r="D545" s="169"/>
      <c r="E545" s="169"/>
      <c r="F545" s="169"/>
      <c r="G545" s="202"/>
      <c r="H545" s="217"/>
      <c r="I545" s="212"/>
      <c r="J545" s="206"/>
      <c r="K545" s="212"/>
      <c r="L545" s="206"/>
      <c r="M545" s="212"/>
      <c r="N545" s="206"/>
      <c r="O545" s="170" t="str">
        <f t="shared" si="211"/>
        <v/>
      </c>
      <c r="P545" s="171"/>
      <c r="Q545" s="171"/>
      <c r="R545" s="171"/>
      <c r="S545" s="172" t="str">
        <f t="shared" si="212"/>
        <v/>
      </c>
      <c r="T545" s="172" t="str">
        <f t="shared" si="213"/>
        <v/>
      </c>
      <c r="U545" s="171"/>
      <c r="V545" s="171"/>
      <c r="W545" s="173" t="str">
        <f t="shared" si="214"/>
        <v/>
      </c>
      <c r="X545" s="173" t="str">
        <f t="shared" si="215"/>
        <v/>
      </c>
      <c r="Y545" s="173" t="str">
        <f t="shared" si="216"/>
        <v/>
      </c>
      <c r="Z545" s="171"/>
      <c r="AA545" s="171"/>
      <c r="AB545" s="171"/>
      <c r="AC545" s="172" t="str">
        <f t="shared" si="217"/>
        <v/>
      </c>
      <c r="AD545" s="172" t="str">
        <f t="shared" si="218"/>
        <v/>
      </c>
      <c r="AE545" s="174"/>
      <c r="AF545" s="175" t="str">
        <f t="shared" si="219"/>
        <v/>
      </c>
      <c r="AG545" s="169"/>
      <c r="AH545" s="171"/>
      <c r="AI545" s="171"/>
      <c r="AJ545" s="169"/>
      <c r="AK545" s="176" t="str">
        <f t="shared" si="220"/>
        <v/>
      </c>
      <c r="AL545" s="176" t="str">
        <f t="shared" si="221"/>
        <v/>
      </c>
      <c r="AM545" s="176" t="str">
        <f t="shared" si="222"/>
        <v/>
      </c>
      <c r="AN545" s="359" t="str">
        <f>IF(Overview!$K$17='Internal Calcs'!$P$22,IF(AK545="","",AK545),IF(Overview!$K$17='Internal Calcs'!$P$23,IF(AK545="","",AK545),IF(ISNUMBER(A545),(IF(F545="Short",G545-H545,H545-G545)*AZ545-AX545),"")))</f>
        <v/>
      </c>
      <c r="AO545" s="401" t="str">
        <f>IF(Overview!$K$17='Internal Calcs'!$P$22,IF(AL545="","",AL545),IF(Overview!$K$17='Internal Calcs'!$P$23,IF(AL545="","",AL545),IF(ISNUMBER(A545),IF(AL545="",(IF(F545="Short",G545-H545,H545-G545)*AZ545-AX545),(IF(F545="Short",G545-J545,J545-G545)*AZ545-AX545)),"")))</f>
        <v/>
      </c>
      <c r="AP545" s="359" t="str">
        <f>IF(Overview!$K$17='Internal Calcs'!$P$22,"",IF(Overview!$K$17='Internal Calcs'!$P$23,IF(AM545="","",AM545),IF(ISNUMBER(A545),IF(AM545="",(IF(F545="Short",G545-H545,H545-G545)*AZ545-AX545),(IF(F545="Short",G545-L545,L545-G545)*AZ545-AX545)),"")))</f>
        <v/>
      </c>
      <c r="AQ545" s="176" t="str">
        <f t="shared" si="223"/>
        <v/>
      </c>
      <c r="AR545" s="176" t="str">
        <f t="shared" si="224"/>
        <v/>
      </c>
      <c r="AS545" s="176" t="str">
        <f t="shared" si="225"/>
        <v/>
      </c>
      <c r="AT545" s="176" t="str">
        <f>IF(ISNUMBER(A545),MAX($AS$2:AS545)-AS545,"")</f>
        <v/>
      </c>
      <c r="AU545" s="177" t="str">
        <f t="shared" si="226"/>
        <v/>
      </c>
      <c r="AV545" s="178" t="str">
        <f t="shared" si="227"/>
        <v/>
      </c>
      <c r="AW545" s="178" t="str">
        <f t="shared" si="228"/>
        <v/>
      </c>
      <c r="AX545" s="179" t="str">
        <f ca="1">IF(ISNUMBER($A545),INDIRECT(CONCATENATE("'Instrument List'!B",(MATCH(E545,'Instrument List'!A:A,0))-0)),"")</f>
        <v/>
      </c>
      <c r="AY545" s="179" t="str">
        <f ca="1">IF(ISNUMBER($A545),INDIRECT(CONCATENATE("'Instrument List'!D",(MATCH(E545,'Instrument List'!A:A,0))-0)),"")</f>
        <v/>
      </c>
      <c r="AZ545" s="179" t="str">
        <f ca="1">IF(ISNUMBER($A545),INDIRECT(CONCATENATE("'Instrument List'!C",(MATCH(E545,'Instrument List'!A:A,0))-0)),"")</f>
        <v/>
      </c>
      <c r="BA545" s="180" t="str">
        <f ca="1">IF(ISNUMBER(A545),INDIRECT(CONCATENATE("'Instrument List'!E",(MATCH(E545,'Instrument List'!A:A,0))-0)),"")</f>
        <v/>
      </c>
      <c r="BB545" s="181" t="str">
        <f t="shared" si="229"/>
        <v/>
      </c>
      <c r="BC545" s="181" t="str">
        <f t="shared" si="230"/>
        <v/>
      </c>
      <c r="BD545" s="181" t="str">
        <f ca="1">IF(ISNUMBER(A545),INDIRECT(CONCATENATE("'Instrument List'!F",(MATCH(E545,'Instrument List'!A:A,0))-0)),"")</f>
        <v/>
      </c>
    </row>
    <row r="546" spans="1:56">
      <c r="A546" s="223" t="str">
        <f t="shared" si="210"/>
        <v/>
      </c>
      <c r="B546" s="224"/>
      <c r="C546" s="225"/>
      <c r="D546" s="182"/>
      <c r="E546" s="182"/>
      <c r="F546" s="182"/>
      <c r="G546" s="203"/>
      <c r="H546" s="218"/>
      <c r="I546" s="213"/>
      <c r="J546" s="207"/>
      <c r="K546" s="213"/>
      <c r="L546" s="207"/>
      <c r="M546" s="213"/>
      <c r="N546" s="207"/>
      <c r="O546" s="183" t="str">
        <f t="shared" si="211"/>
        <v/>
      </c>
      <c r="P546" s="184"/>
      <c r="Q546" s="184"/>
      <c r="R546" s="275"/>
      <c r="S546" s="185" t="str">
        <f t="shared" si="212"/>
        <v/>
      </c>
      <c r="T546" s="185" t="str">
        <f t="shared" si="213"/>
        <v/>
      </c>
      <c r="U546" s="275"/>
      <c r="V546" s="275"/>
      <c r="W546" s="276" t="str">
        <f t="shared" si="214"/>
        <v/>
      </c>
      <c r="X546" s="276" t="str">
        <f t="shared" si="215"/>
        <v/>
      </c>
      <c r="Y546" s="276" t="str">
        <f t="shared" si="216"/>
        <v/>
      </c>
      <c r="Z546" s="275"/>
      <c r="AA546" s="184"/>
      <c r="AB546" s="184"/>
      <c r="AC546" s="185" t="str">
        <f t="shared" si="217"/>
        <v/>
      </c>
      <c r="AD546" s="185" t="str">
        <f t="shared" si="218"/>
        <v/>
      </c>
      <c r="AE546" s="186"/>
      <c r="AF546" s="187" t="str">
        <f t="shared" si="219"/>
        <v/>
      </c>
      <c r="AG546" s="182"/>
      <c r="AH546" s="184"/>
      <c r="AI546" s="184"/>
      <c r="AJ546" s="182"/>
      <c r="AK546" s="188" t="str">
        <f t="shared" si="220"/>
        <v/>
      </c>
      <c r="AL546" s="188" t="str">
        <f t="shared" si="221"/>
        <v/>
      </c>
      <c r="AM546" s="188" t="str">
        <f t="shared" si="222"/>
        <v/>
      </c>
      <c r="AN546" s="359" t="str">
        <f>IF(Overview!$K$17='Internal Calcs'!$P$22,IF(AK546="","",AK546),IF(Overview!$K$17='Internal Calcs'!$P$23,IF(AK546="","",AK546),IF(ISNUMBER(A546),(IF(F546="Short",G546-H546,H546-G546)*AZ546-AX546),"")))</f>
        <v/>
      </c>
      <c r="AO546" s="401" t="str">
        <f>IF(Overview!$K$17='Internal Calcs'!$P$22,IF(AL546="","",AL546),IF(Overview!$K$17='Internal Calcs'!$P$23,IF(AL546="","",AL546),IF(ISNUMBER(A546),IF(AL546="",(IF(F546="Short",G546-H546,H546-G546)*AZ546-AX546),(IF(F546="Short",G546-J546,J546-G546)*AZ546-AX546)),"")))</f>
        <v/>
      </c>
      <c r="AP546" s="359" t="str">
        <f>IF(Overview!$K$17='Internal Calcs'!$P$22,"",IF(Overview!$K$17='Internal Calcs'!$P$23,IF(AM546="","",AM546),IF(ISNUMBER(A546),IF(AM546="",(IF(F546="Short",G546-H546,H546-G546)*AZ546-AX546),(IF(F546="Short",G546-L546,L546-G546)*AZ546-AX546)),"")))</f>
        <v/>
      </c>
      <c r="AQ546" s="188" t="str">
        <f t="shared" si="223"/>
        <v/>
      </c>
      <c r="AR546" s="188" t="str">
        <f t="shared" si="224"/>
        <v/>
      </c>
      <c r="AS546" s="188" t="str">
        <f t="shared" si="225"/>
        <v/>
      </c>
      <c r="AT546" s="188" t="str">
        <f>IF(ISNUMBER(A546),MAX($AS$2:AS546)-AS546,"")</f>
        <v/>
      </c>
      <c r="AU546" s="189" t="str">
        <f t="shared" si="226"/>
        <v/>
      </c>
      <c r="AV546" s="190" t="str">
        <f t="shared" si="227"/>
        <v/>
      </c>
      <c r="AW546" s="190" t="str">
        <f t="shared" si="228"/>
        <v/>
      </c>
      <c r="AX546" s="191" t="str">
        <f ca="1">IF(ISNUMBER($A546),INDIRECT(CONCATENATE("'Instrument List'!B",(MATCH(E546,'Instrument List'!A:A,0))-0)),"")</f>
        <v/>
      </c>
      <c r="AY546" s="191" t="str">
        <f ca="1">IF(ISNUMBER($A546),INDIRECT(CONCATENATE("'Instrument List'!D",(MATCH(E546,'Instrument List'!A:A,0))-0)),"")</f>
        <v/>
      </c>
      <c r="AZ546" s="191" t="str">
        <f ca="1">IF(ISNUMBER($A546),INDIRECT(CONCATENATE("'Instrument List'!C",(MATCH(E546,'Instrument List'!A:A,0))-0)),"")</f>
        <v/>
      </c>
      <c r="BA546" s="192" t="str">
        <f ca="1">IF(ISNUMBER(A546),INDIRECT(CONCATENATE("'Instrument List'!E",(MATCH(E546,'Instrument List'!A:A,0))-0)),"")</f>
        <v/>
      </c>
      <c r="BB546" s="193" t="str">
        <f t="shared" si="229"/>
        <v/>
      </c>
      <c r="BC546" s="193" t="str">
        <f t="shared" si="230"/>
        <v/>
      </c>
      <c r="BD546" s="193" t="str">
        <f ca="1">IF(ISNUMBER(A546),INDIRECT(CONCATENATE("'Instrument List'!F",(MATCH(E546,'Instrument List'!A:A,0))-0)),"")</f>
        <v/>
      </c>
    </row>
    <row r="547" spans="1:56">
      <c r="A547" s="220" t="str">
        <f t="shared" si="210"/>
        <v/>
      </c>
      <c r="B547" s="221"/>
      <c r="C547" s="222"/>
      <c r="D547" s="169"/>
      <c r="E547" s="169"/>
      <c r="F547" s="169"/>
      <c r="G547" s="202"/>
      <c r="H547" s="217"/>
      <c r="I547" s="212"/>
      <c r="J547" s="206"/>
      <c r="K547" s="212"/>
      <c r="L547" s="206"/>
      <c r="M547" s="212"/>
      <c r="N547" s="206"/>
      <c r="O547" s="170" t="str">
        <f t="shared" si="211"/>
        <v/>
      </c>
      <c r="P547" s="171"/>
      <c r="Q547" s="171"/>
      <c r="R547" s="171"/>
      <c r="S547" s="172" t="str">
        <f t="shared" si="212"/>
        <v/>
      </c>
      <c r="T547" s="172" t="str">
        <f t="shared" si="213"/>
        <v/>
      </c>
      <c r="U547" s="171"/>
      <c r="V547" s="171"/>
      <c r="W547" s="173" t="str">
        <f t="shared" si="214"/>
        <v/>
      </c>
      <c r="X547" s="173" t="str">
        <f t="shared" si="215"/>
        <v/>
      </c>
      <c r="Y547" s="173" t="str">
        <f t="shared" si="216"/>
        <v/>
      </c>
      <c r="Z547" s="171"/>
      <c r="AA547" s="171"/>
      <c r="AB547" s="171"/>
      <c r="AC547" s="172" t="str">
        <f t="shared" si="217"/>
        <v/>
      </c>
      <c r="AD547" s="172" t="str">
        <f t="shared" si="218"/>
        <v/>
      </c>
      <c r="AE547" s="174"/>
      <c r="AF547" s="175" t="str">
        <f t="shared" si="219"/>
        <v/>
      </c>
      <c r="AG547" s="169"/>
      <c r="AH547" s="171"/>
      <c r="AI547" s="171"/>
      <c r="AJ547" s="169"/>
      <c r="AK547" s="176" t="str">
        <f t="shared" si="220"/>
        <v/>
      </c>
      <c r="AL547" s="176" t="str">
        <f t="shared" si="221"/>
        <v/>
      </c>
      <c r="AM547" s="176" t="str">
        <f t="shared" si="222"/>
        <v/>
      </c>
      <c r="AN547" s="359" t="str">
        <f>IF(Overview!$K$17='Internal Calcs'!$P$22,IF(AK547="","",AK547),IF(Overview!$K$17='Internal Calcs'!$P$23,IF(AK547="","",AK547),IF(ISNUMBER(A547),(IF(F547="Short",G547-H547,H547-G547)*AZ547-AX547),"")))</f>
        <v/>
      </c>
      <c r="AO547" s="401" t="str">
        <f>IF(Overview!$K$17='Internal Calcs'!$P$22,IF(AL547="","",AL547),IF(Overview!$K$17='Internal Calcs'!$P$23,IF(AL547="","",AL547),IF(ISNUMBER(A547),IF(AL547="",(IF(F547="Short",G547-H547,H547-G547)*AZ547-AX547),(IF(F547="Short",G547-J547,J547-G547)*AZ547-AX547)),"")))</f>
        <v/>
      </c>
      <c r="AP547" s="359" t="str">
        <f>IF(Overview!$K$17='Internal Calcs'!$P$22,"",IF(Overview!$K$17='Internal Calcs'!$P$23,IF(AM547="","",AM547),IF(ISNUMBER(A547),IF(AM547="",(IF(F547="Short",G547-H547,H547-G547)*AZ547-AX547),(IF(F547="Short",G547-L547,L547-G547)*AZ547-AX547)),"")))</f>
        <v/>
      </c>
      <c r="AQ547" s="176" t="str">
        <f t="shared" si="223"/>
        <v/>
      </c>
      <c r="AR547" s="176" t="str">
        <f t="shared" si="224"/>
        <v/>
      </c>
      <c r="AS547" s="176" t="str">
        <f t="shared" si="225"/>
        <v/>
      </c>
      <c r="AT547" s="176" t="str">
        <f>IF(ISNUMBER(A547),MAX($AS$2:AS547)-AS547,"")</f>
        <v/>
      </c>
      <c r="AU547" s="177" t="str">
        <f t="shared" si="226"/>
        <v/>
      </c>
      <c r="AV547" s="178" t="str">
        <f t="shared" si="227"/>
        <v/>
      </c>
      <c r="AW547" s="178" t="str">
        <f t="shared" si="228"/>
        <v/>
      </c>
      <c r="AX547" s="179" t="str">
        <f ca="1">IF(ISNUMBER($A547),INDIRECT(CONCATENATE("'Instrument List'!B",(MATCH(E547,'Instrument List'!A:A,0))-0)),"")</f>
        <v/>
      </c>
      <c r="AY547" s="179" t="str">
        <f ca="1">IF(ISNUMBER($A547),INDIRECT(CONCATENATE("'Instrument List'!D",(MATCH(E547,'Instrument List'!A:A,0))-0)),"")</f>
        <v/>
      </c>
      <c r="AZ547" s="179" t="str">
        <f ca="1">IF(ISNUMBER($A547),INDIRECT(CONCATENATE("'Instrument List'!C",(MATCH(E547,'Instrument List'!A:A,0))-0)),"")</f>
        <v/>
      </c>
      <c r="BA547" s="180" t="str">
        <f ca="1">IF(ISNUMBER(A547),INDIRECT(CONCATENATE("'Instrument List'!E",(MATCH(E547,'Instrument List'!A:A,0))-0)),"")</f>
        <v/>
      </c>
      <c r="BB547" s="181" t="str">
        <f t="shared" si="229"/>
        <v/>
      </c>
      <c r="BC547" s="181" t="str">
        <f t="shared" si="230"/>
        <v/>
      </c>
      <c r="BD547" s="181" t="str">
        <f ca="1">IF(ISNUMBER(A547),INDIRECT(CONCATENATE("'Instrument List'!F",(MATCH(E547,'Instrument List'!A:A,0))-0)),"")</f>
        <v/>
      </c>
    </row>
    <row r="548" spans="1:56">
      <c r="A548" s="223" t="str">
        <f t="shared" si="210"/>
        <v/>
      </c>
      <c r="B548" s="224"/>
      <c r="C548" s="225"/>
      <c r="D548" s="182"/>
      <c r="E548" s="182"/>
      <c r="F548" s="182"/>
      <c r="G548" s="203"/>
      <c r="H548" s="218"/>
      <c r="I548" s="213"/>
      <c r="J548" s="207"/>
      <c r="K548" s="213"/>
      <c r="L548" s="207"/>
      <c r="M548" s="213"/>
      <c r="N548" s="207"/>
      <c r="O548" s="183" t="str">
        <f t="shared" si="211"/>
        <v/>
      </c>
      <c r="P548" s="184"/>
      <c r="Q548" s="184"/>
      <c r="R548" s="275"/>
      <c r="S548" s="185" t="str">
        <f t="shared" si="212"/>
        <v/>
      </c>
      <c r="T548" s="185" t="str">
        <f t="shared" si="213"/>
        <v/>
      </c>
      <c r="U548" s="275"/>
      <c r="V548" s="275"/>
      <c r="W548" s="276" t="str">
        <f t="shared" si="214"/>
        <v/>
      </c>
      <c r="X548" s="276" t="str">
        <f t="shared" si="215"/>
        <v/>
      </c>
      <c r="Y548" s="276" t="str">
        <f t="shared" si="216"/>
        <v/>
      </c>
      <c r="Z548" s="275"/>
      <c r="AA548" s="184"/>
      <c r="AB548" s="184"/>
      <c r="AC548" s="185" t="str">
        <f t="shared" si="217"/>
        <v/>
      </c>
      <c r="AD548" s="185" t="str">
        <f t="shared" si="218"/>
        <v/>
      </c>
      <c r="AE548" s="186"/>
      <c r="AF548" s="187" t="str">
        <f t="shared" si="219"/>
        <v/>
      </c>
      <c r="AG548" s="182"/>
      <c r="AH548" s="184"/>
      <c r="AI548" s="184"/>
      <c r="AJ548" s="182"/>
      <c r="AK548" s="188" t="str">
        <f t="shared" si="220"/>
        <v/>
      </c>
      <c r="AL548" s="188" t="str">
        <f t="shared" si="221"/>
        <v/>
      </c>
      <c r="AM548" s="188" t="str">
        <f t="shared" si="222"/>
        <v/>
      </c>
      <c r="AN548" s="359" t="str">
        <f>IF(Overview!$K$17='Internal Calcs'!$P$22,IF(AK548="","",AK548),IF(Overview!$K$17='Internal Calcs'!$P$23,IF(AK548="","",AK548),IF(ISNUMBER(A548),(IF(F548="Short",G548-H548,H548-G548)*AZ548-AX548),"")))</f>
        <v/>
      </c>
      <c r="AO548" s="401" t="str">
        <f>IF(Overview!$K$17='Internal Calcs'!$P$22,IF(AL548="","",AL548),IF(Overview!$K$17='Internal Calcs'!$P$23,IF(AL548="","",AL548),IF(ISNUMBER(A548),IF(AL548="",(IF(F548="Short",G548-H548,H548-G548)*AZ548-AX548),(IF(F548="Short",G548-J548,J548-G548)*AZ548-AX548)),"")))</f>
        <v/>
      </c>
      <c r="AP548" s="359" t="str">
        <f>IF(Overview!$K$17='Internal Calcs'!$P$22,"",IF(Overview!$K$17='Internal Calcs'!$P$23,IF(AM548="","",AM548),IF(ISNUMBER(A548),IF(AM548="",(IF(F548="Short",G548-H548,H548-G548)*AZ548-AX548),(IF(F548="Short",G548-L548,L548-G548)*AZ548-AX548)),"")))</f>
        <v/>
      </c>
      <c r="AQ548" s="188" t="str">
        <f t="shared" si="223"/>
        <v/>
      </c>
      <c r="AR548" s="188" t="str">
        <f t="shared" si="224"/>
        <v/>
      </c>
      <c r="AS548" s="188" t="str">
        <f t="shared" si="225"/>
        <v/>
      </c>
      <c r="AT548" s="188" t="str">
        <f>IF(ISNUMBER(A548),MAX($AS$2:AS548)-AS548,"")</f>
        <v/>
      </c>
      <c r="AU548" s="189" t="str">
        <f t="shared" si="226"/>
        <v/>
      </c>
      <c r="AV548" s="190" t="str">
        <f t="shared" si="227"/>
        <v/>
      </c>
      <c r="AW548" s="190" t="str">
        <f t="shared" si="228"/>
        <v/>
      </c>
      <c r="AX548" s="191" t="str">
        <f ca="1">IF(ISNUMBER($A548),INDIRECT(CONCATENATE("'Instrument List'!B",(MATCH(E548,'Instrument List'!A:A,0))-0)),"")</f>
        <v/>
      </c>
      <c r="AY548" s="191" t="str">
        <f ca="1">IF(ISNUMBER($A548),INDIRECT(CONCATENATE("'Instrument List'!D",(MATCH(E548,'Instrument List'!A:A,0))-0)),"")</f>
        <v/>
      </c>
      <c r="AZ548" s="191" t="str">
        <f ca="1">IF(ISNUMBER($A548),INDIRECT(CONCATENATE("'Instrument List'!C",(MATCH(E548,'Instrument List'!A:A,0))-0)),"")</f>
        <v/>
      </c>
      <c r="BA548" s="192" t="str">
        <f ca="1">IF(ISNUMBER(A548),INDIRECT(CONCATENATE("'Instrument List'!E",(MATCH(E548,'Instrument List'!A:A,0))-0)),"")</f>
        <v/>
      </c>
      <c r="BB548" s="193" t="str">
        <f t="shared" si="229"/>
        <v/>
      </c>
      <c r="BC548" s="193" t="str">
        <f t="shared" si="230"/>
        <v/>
      </c>
      <c r="BD548" s="193" t="str">
        <f ca="1">IF(ISNUMBER(A548),INDIRECT(CONCATENATE("'Instrument List'!F",(MATCH(E548,'Instrument List'!A:A,0))-0)),"")</f>
        <v/>
      </c>
    </row>
    <row r="549" spans="1:56">
      <c r="A549" s="220" t="str">
        <f t="shared" si="210"/>
        <v/>
      </c>
      <c r="B549" s="221"/>
      <c r="C549" s="222"/>
      <c r="D549" s="169"/>
      <c r="E549" s="169"/>
      <c r="F549" s="169"/>
      <c r="G549" s="202"/>
      <c r="H549" s="217"/>
      <c r="I549" s="212"/>
      <c r="J549" s="206"/>
      <c r="K549" s="212"/>
      <c r="L549" s="206"/>
      <c r="M549" s="212"/>
      <c r="N549" s="206"/>
      <c r="O549" s="170" t="str">
        <f t="shared" si="211"/>
        <v/>
      </c>
      <c r="P549" s="171"/>
      <c r="Q549" s="171"/>
      <c r="R549" s="171"/>
      <c r="S549" s="172" t="str">
        <f t="shared" si="212"/>
        <v/>
      </c>
      <c r="T549" s="172" t="str">
        <f t="shared" si="213"/>
        <v/>
      </c>
      <c r="U549" s="171"/>
      <c r="V549" s="171"/>
      <c r="W549" s="173" t="str">
        <f t="shared" si="214"/>
        <v/>
      </c>
      <c r="X549" s="173" t="str">
        <f t="shared" si="215"/>
        <v/>
      </c>
      <c r="Y549" s="173" t="str">
        <f t="shared" si="216"/>
        <v/>
      </c>
      <c r="Z549" s="171"/>
      <c r="AA549" s="171"/>
      <c r="AB549" s="171"/>
      <c r="AC549" s="172" t="str">
        <f t="shared" si="217"/>
        <v/>
      </c>
      <c r="AD549" s="172" t="str">
        <f t="shared" si="218"/>
        <v/>
      </c>
      <c r="AE549" s="174"/>
      <c r="AF549" s="175" t="str">
        <f t="shared" si="219"/>
        <v/>
      </c>
      <c r="AG549" s="169"/>
      <c r="AH549" s="171"/>
      <c r="AI549" s="171"/>
      <c r="AJ549" s="169"/>
      <c r="AK549" s="176" t="str">
        <f t="shared" si="220"/>
        <v/>
      </c>
      <c r="AL549" s="176" t="str">
        <f t="shared" si="221"/>
        <v/>
      </c>
      <c r="AM549" s="176" t="str">
        <f t="shared" si="222"/>
        <v/>
      </c>
      <c r="AN549" s="359" t="str">
        <f>IF(Overview!$K$17='Internal Calcs'!$P$22,IF(AK549="","",AK549),IF(Overview!$K$17='Internal Calcs'!$P$23,IF(AK549="","",AK549),IF(ISNUMBER(A549),(IF(F549="Short",G549-H549,H549-G549)*AZ549-AX549),"")))</f>
        <v/>
      </c>
      <c r="AO549" s="401" t="str">
        <f>IF(Overview!$K$17='Internal Calcs'!$P$22,IF(AL549="","",AL549),IF(Overview!$K$17='Internal Calcs'!$P$23,IF(AL549="","",AL549),IF(ISNUMBER(A549),IF(AL549="",(IF(F549="Short",G549-H549,H549-G549)*AZ549-AX549),(IF(F549="Short",G549-J549,J549-G549)*AZ549-AX549)),"")))</f>
        <v/>
      </c>
      <c r="AP549" s="359" t="str">
        <f>IF(Overview!$K$17='Internal Calcs'!$P$22,"",IF(Overview!$K$17='Internal Calcs'!$P$23,IF(AM549="","",AM549),IF(ISNUMBER(A549),IF(AM549="",(IF(F549="Short",G549-H549,H549-G549)*AZ549-AX549),(IF(F549="Short",G549-L549,L549-G549)*AZ549-AX549)),"")))</f>
        <v/>
      </c>
      <c r="AQ549" s="176" t="str">
        <f t="shared" si="223"/>
        <v/>
      </c>
      <c r="AR549" s="176" t="str">
        <f t="shared" si="224"/>
        <v/>
      </c>
      <c r="AS549" s="176" t="str">
        <f t="shared" si="225"/>
        <v/>
      </c>
      <c r="AT549" s="176" t="str">
        <f>IF(ISNUMBER(A549),MAX($AS$2:AS549)-AS549,"")</f>
        <v/>
      </c>
      <c r="AU549" s="177" t="str">
        <f t="shared" si="226"/>
        <v/>
      </c>
      <c r="AV549" s="178" t="str">
        <f t="shared" si="227"/>
        <v/>
      </c>
      <c r="AW549" s="178" t="str">
        <f t="shared" si="228"/>
        <v/>
      </c>
      <c r="AX549" s="179" t="str">
        <f ca="1">IF(ISNUMBER($A549),INDIRECT(CONCATENATE("'Instrument List'!B",(MATCH(E549,'Instrument List'!A:A,0))-0)),"")</f>
        <v/>
      </c>
      <c r="AY549" s="179" t="str">
        <f ca="1">IF(ISNUMBER($A549),INDIRECT(CONCATENATE("'Instrument List'!D",(MATCH(E549,'Instrument List'!A:A,0))-0)),"")</f>
        <v/>
      </c>
      <c r="AZ549" s="179" t="str">
        <f ca="1">IF(ISNUMBER($A549),INDIRECT(CONCATENATE("'Instrument List'!C",(MATCH(E549,'Instrument List'!A:A,0))-0)),"")</f>
        <v/>
      </c>
      <c r="BA549" s="180" t="str">
        <f ca="1">IF(ISNUMBER(A549),INDIRECT(CONCATENATE("'Instrument List'!E",(MATCH(E549,'Instrument List'!A:A,0))-0)),"")</f>
        <v/>
      </c>
      <c r="BB549" s="181" t="str">
        <f t="shared" si="229"/>
        <v/>
      </c>
      <c r="BC549" s="181" t="str">
        <f t="shared" si="230"/>
        <v/>
      </c>
      <c r="BD549" s="181" t="str">
        <f ca="1">IF(ISNUMBER(A549),INDIRECT(CONCATENATE("'Instrument List'!F",(MATCH(E549,'Instrument List'!A:A,0))-0)),"")</f>
        <v/>
      </c>
    </row>
    <row r="550" spans="1:56">
      <c r="A550" s="223" t="str">
        <f t="shared" si="210"/>
        <v/>
      </c>
      <c r="B550" s="224"/>
      <c r="C550" s="225"/>
      <c r="D550" s="182"/>
      <c r="E550" s="182"/>
      <c r="F550" s="182"/>
      <c r="G550" s="203"/>
      <c r="H550" s="218"/>
      <c r="I550" s="213"/>
      <c r="J550" s="207"/>
      <c r="K550" s="213"/>
      <c r="L550" s="207"/>
      <c r="M550" s="213"/>
      <c r="N550" s="207"/>
      <c r="O550" s="183" t="str">
        <f t="shared" si="211"/>
        <v/>
      </c>
      <c r="P550" s="184"/>
      <c r="Q550" s="184"/>
      <c r="R550" s="275"/>
      <c r="S550" s="185" t="str">
        <f t="shared" si="212"/>
        <v/>
      </c>
      <c r="T550" s="185" t="str">
        <f t="shared" si="213"/>
        <v/>
      </c>
      <c r="U550" s="275"/>
      <c r="V550" s="275"/>
      <c r="W550" s="276" t="str">
        <f t="shared" si="214"/>
        <v/>
      </c>
      <c r="X550" s="276" t="str">
        <f t="shared" si="215"/>
        <v/>
      </c>
      <c r="Y550" s="276" t="str">
        <f t="shared" si="216"/>
        <v/>
      </c>
      <c r="Z550" s="275"/>
      <c r="AA550" s="184"/>
      <c r="AB550" s="184"/>
      <c r="AC550" s="185" t="str">
        <f t="shared" si="217"/>
        <v/>
      </c>
      <c r="AD550" s="185" t="str">
        <f t="shared" si="218"/>
        <v/>
      </c>
      <c r="AE550" s="186"/>
      <c r="AF550" s="187" t="str">
        <f t="shared" si="219"/>
        <v/>
      </c>
      <c r="AG550" s="182"/>
      <c r="AH550" s="184"/>
      <c r="AI550" s="184"/>
      <c r="AJ550" s="182"/>
      <c r="AK550" s="188" t="str">
        <f t="shared" si="220"/>
        <v/>
      </c>
      <c r="AL550" s="188" t="str">
        <f t="shared" si="221"/>
        <v/>
      </c>
      <c r="AM550" s="188" t="str">
        <f t="shared" si="222"/>
        <v/>
      </c>
      <c r="AN550" s="359" t="str">
        <f>IF(Overview!$K$17='Internal Calcs'!$P$22,IF(AK550="","",AK550),IF(Overview!$K$17='Internal Calcs'!$P$23,IF(AK550="","",AK550),IF(ISNUMBER(A550),(IF(F550="Short",G550-H550,H550-G550)*AZ550-AX550),"")))</f>
        <v/>
      </c>
      <c r="AO550" s="401" t="str">
        <f>IF(Overview!$K$17='Internal Calcs'!$P$22,IF(AL550="","",AL550),IF(Overview!$K$17='Internal Calcs'!$P$23,IF(AL550="","",AL550),IF(ISNUMBER(A550),IF(AL550="",(IF(F550="Short",G550-H550,H550-G550)*AZ550-AX550),(IF(F550="Short",G550-J550,J550-G550)*AZ550-AX550)),"")))</f>
        <v/>
      </c>
      <c r="AP550" s="359" t="str">
        <f>IF(Overview!$K$17='Internal Calcs'!$P$22,"",IF(Overview!$K$17='Internal Calcs'!$P$23,IF(AM550="","",AM550),IF(ISNUMBER(A550),IF(AM550="",(IF(F550="Short",G550-H550,H550-G550)*AZ550-AX550),(IF(F550="Short",G550-L550,L550-G550)*AZ550-AX550)),"")))</f>
        <v/>
      </c>
      <c r="AQ550" s="188" t="str">
        <f t="shared" si="223"/>
        <v/>
      </c>
      <c r="AR550" s="188" t="str">
        <f t="shared" si="224"/>
        <v/>
      </c>
      <c r="AS550" s="188" t="str">
        <f t="shared" si="225"/>
        <v/>
      </c>
      <c r="AT550" s="188" t="str">
        <f>IF(ISNUMBER(A550),MAX($AS$2:AS550)-AS550,"")</f>
        <v/>
      </c>
      <c r="AU550" s="189" t="str">
        <f t="shared" si="226"/>
        <v/>
      </c>
      <c r="AV550" s="190" t="str">
        <f t="shared" si="227"/>
        <v/>
      </c>
      <c r="AW550" s="190" t="str">
        <f t="shared" si="228"/>
        <v/>
      </c>
      <c r="AX550" s="191" t="str">
        <f ca="1">IF(ISNUMBER($A550),INDIRECT(CONCATENATE("'Instrument List'!B",(MATCH(E550,'Instrument List'!A:A,0))-0)),"")</f>
        <v/>
      </c>
      <c r="AY550" s="191" t="str">
        <f ca="1">IF(ISNUMBER($A550),INDIRECT(CONCATENATE("'Instrument List'!D",(MATCH(E550,'Instrument List'!A:A,0))-0)),"")</f>
        <v/>
      </c>
      <c r="AZ550" s="191" t="str">
        <f ca="1">IF(ISNUMBER($A550),INDIRECT(CONCATENATE("'Instrument List'!C",(MATCH(E550,'Instrument List'!A:A,0))-0)),"")</f>
        <v/>
      </c>
      <c r="BA550" s="192" t="str">
        <f ca="1">IF(ISNUMBER(A550),INDIRECT(CONCATENATE("'Instrument List'!E",(MATCH(E550,'Instrument List'!A:A,0))-0)),"")</f>
        <v/>
      </c>
      <c r="BB550" s="193" t="str">
        <f t="shared" si="229"/>
        <v/>
      </c>
      <c r="BC550" s="193" t="str">
        <f t="shared" si="230"/>
        <v/>
      </c>
      <c r="BD550" s="193" t="str">
        <f ca="1">IF(ISNUMBER(A550),INDIRECT(CONCATENATE("'Instrument List'!F",(MATCH(E550,'Instrument List'!A:A,0))-0)),"")</f>
        <v/>
      </c>
    </row>
    <row r="551" spans="1:56">
      <c r="A551" s="220" t="str">
        <f t="shared" si="210"/>
        <v/>
      </c>
      <c r="B551" s="221"/>
      <c r="C551" s="222"/>
      <c r="D551" s="169"/>
      <c r="E551" s="169"/>
      <c r="F551" s="169"/>
      <c r="G551" s="202"/>
      <c r="H551" s="217"/>
      <c r="I551" s="212"/>
      <c r="J551" s="206"/>
      <c r="K551" s="212"/>
      <c r="L551" s="206"/>
      <c r="M551" s="212"/>
      <c r="N551" s="206"/>
      <c r="O551" s="170" t="str">
        <f t="shared" si="211"/>
        <v/>
      </c>
      <c r="P551" s="171"/>
      <c r="Q551" s="171"/>
      <c r="R551" s="171"/>
      <c r="S551" s="172" t="str">
        <f t="shared" si="212"/>
        <v/>
      </c>
      <c r="T551" s="172" t="str">
        <f t="shared" si="213"/>
        <v/>
      </c>
      <c r="U551" s="171"/>
      <c r="V551" s="171"/>
      <c r="W551" s="173" t="str">
        <f t="shared" si="214"/>
        <v/>
      </c>
      <c r="X551" s="173" t="str">
        <f t="shared" si="215"/>
        <v/>
      </c>
      <c r="Y551" s="173" t="str">
        <f t="shared" si="216"/>
        <v/>
      </c>
      <c r="Z551" s="171"/>
      <c r="AA551" s="171"/>
      <c r="AB551" s="171"/>
      <c r="AC551" s="172" t="str">
        <f t="shared" si="217"/>
        <v/>
      </c>
      <c r="AD551" s="172" t="str">
        <f t="shared" si="218"/>
        <v/>
      </c>
      <c r="AE551" s="174"/>
      <c r="AF551" s="175" t="str">
        <f t="shared" si="219"/>
        <v/>
      </c>
      <c r="AG551" s="169"/>
      <c r="AH551" s="171"/>
      <c r="AI551" s="171"/>
      <c r="AJ551" s="169"/>
      <c r="AK551" s="176" t="str">
        <f t="shared" si="220"/>
        <v/>
      </c>
      <c r="AL551" s="176" t="str">
        <f t="shared" si="221"/>
        <v/>
      </c>
      <c r="AM551" s="176" t="str">
        <f t="shared" si="222"/>
        <v/>
      </c>
      <c r="AN551" s="359" t="str">
        <f>IF(Overview!$K$17='Internal Calcs'!$P$22,IF(AK551="","",AK551),IF(Overview!$K$17='Internal Calcs'!$P$23,IF(AK551="","",AK551),IF(ISNUMBER(A551),(IF(F551="Short",G551-H551,H551-G551)*AZ551-AX551),"")))</f>
        <v/>
      </c>
      <c r="AO551" s="401" t="str">
        <f>IF(Overview!$K$17='Internal Calcs'!$P$22,IF(AL551="","",AL551),IF(Overview!$K$17='Internal Calcs'!$P$23,IF(AL551="","",AL551),IF(ISNUMBER(A551),IF(AL551="",(IF(F551="Short",G551-H551,H551-G551)*AZ551-AX551),(IF(F551="Short",G551-J551,J551-G551)*AZ551-AX551)),"")))</f>
        <v/>
      </c>
      <c r="AP551" s="359" t="str">
        <f>IF(Overview!$K$17='Internal Calcs'!$P$22,"",IF(Overview!$K$17='Internal Calcs'!$P$23,IF(AM551="","",AM551),IF(ISNUMBER(A551),IF(AM551="",(IF(F551="Short",G551-H551,H551-G551)*AZ551-AX551),(IF(F551="Short",G551-L551,L551-G551)*AZ551-AX551)),"")))</f>
        <v/>
      </c>
      <c r="AQ551" s="176" t="str">
        <f t="shared" si="223"/>
        <v/>
      </c>
      <c r="AR551" s="176" t="str">
        <f t="shared" si="224"/>
        <v/>
      </c>
      <c r="AS551" s="176" t="str">
        <f t="shared" si="225"/>
        <v/>
      </c>
      <c r="AT551" s="176" t="str">
        <f>IF(ISNUMBER(A551),MAX($AS$2:AS551)-AS551,"")</f>
        <v/>
      </c>
      <c r="AU551" s="177" t="str">
        <f t="shared" si="226"/>
        <v/>
      </c>
      <c r="AV551" s="178" t="str">
        <f t="shared" si="227"/>
        <v/>
      </c>
      <c r="AW551" s="178" t="str">
        <f t="shared" si="228"/>
        <v/>
      </c>
      <c r="AX551" s="179" t="str">
        <f ca="1">IF(ISNUMBER($A551),INDIRECT(CONCATENATE("'Instrument List'!B",(MATCH(E551,'Instrument List'!A:A,0))-0)),"")</f>
        <v/>
      </c>
      <c r="AY551" s="179" t="str">
        <f ca="1">IF(ISNUMBER($A551),INDIRECT(CONCATENATE("'Instrument List'!D",(MATCH(E551,'Instrument List'!A:A,0))-0)),"")</f>
        <v/>
      </c>
      <c r="AZ551" s="179" t="str">
        <f ca="1">IF(ISNUMBER($A551),INDIRECT(CONCATENATE("'Instrument List'!C",(MATCH(E551,'Instrument List'!A:A,0))-0)),"")</f>
        <v/>
      </c>
      <c r="BA551" s="180" t="str">
        <f ca="1">IF(ISNUMBER(A551),INDIRECT(CONCATENATE("'Instrument List'!E",(MATCH(E551,'Instrument List'!A:A,0))-0)),"")</f>
        <v/>
      </c>
      <c r="BB551" s="181" t="str">
        <f t="shared" si="229"/>
        <v/>
      </c>
      <c r="BC551" s="181" t="str">
        <f t="shared" si="230"/>
        <v/>
      </c>
      <c r="BD551" s="181" t="str">
        <f ca="1">IF(ISNUMBER(A551),INDIRECT(CONCATENATE("'Instrument List'!F",(MATCH(E551,'Instrument List'!A:A,0))-0)),"")</f>
        <v/>
      </c>
    </row>
    <row r="552" spans="1:56">
      <c r="A552" s="223" t="str">
        <f t="shared" si="210"/>
        <v/>
      </c>
      <c r="B552" s="224"/>
      <c r="C552" s="225"/>
      <c r="D552" s="182"/>
      <c r="E552" s="182"/>
      <c r="F552" s="182"/>
      <c r="G552" s="203"/>
      <c r="H552" s="218"/>
      <c r="I552" s="213"/>
      <c r="J552" s="207"/>
      <c r="K552" s="213"/>
      <c r="L552" s="207"/>
      <c r="M552" s="213"/>
      <c r="N552" s="207"/>
      <c r="O552" s="183" t="str">
        <f t="shared" si="211"/>
        <v/>
      </c>
      <c r="P552" s="184"/>
      <c r="Q552" s="184"/>
      <c r="R552" s="275"/>
      <c r="S552" s="185" t="str">
        <f t="shared" si="212"/>
        <v/>
      </c>
      <c r="T552" s="185" t="str">
        <f t="shared" si="213"/>
        <v/>
      </c>
      <c r="U552" s="275"/>
      <c r="V552" s="275"/>
      <c r="W552" s="276" t="str">
        <f t="shared" si="214"/>
        <v/>
      </c>
      <c r="X552" s="276" t="str">
        <f t="shared" si="215"/>
        <v/>
      </c>
      <c r="Y552" s="276" t="str">
        <f t="shared" si="216"/>
        <v/>
      </c>
      <c r="Z552" s="275"/>
      <c r="AA552" s="184"/>
      <c r="AB552" s="184"/>
      <c r="AC552" s="185" t="str">
        <f t="shared" si="217"/>
        <v/>
      </c>
      <c r="AD552" s="185" t="str">
        <f t="shared" si="218"/>
        <v/>
      </c>
      <c r="AE552" s="186"/>
      <c r="AF552" s="187" t="str">
        <f t="shared" si="219"/>
        <v/>
      </c>
      <c r="AG552" s="182"/>
      <c r="AH552" s="184"/>
      <c r="AI552" s="184"/>
      <c r="AJ552" s="182"/>
      <c r="AK552" s="188" t="str">
        <f t="shared" si="220"/>
        <v/>
      </c>
      <c r="AL552" s="188" t="str">
        <f t="shared" si="221"/>
        <v/>
      </c>
      <c r="AM552" s="188" t="str">
        <f t="shared" si="222"/>
        <v/>
      </c>
      <c r="AN552" s="359" t="str">
        <f>IF(Overview!$K$17='Internal Calcs'!$P$22,IF(AK552="","",AK552),IF(Overview!$K$17='Internal Calcs'!$P$23,IF(AK552="","",AK552),IF(ISNUMBER(A552),(IF(F552="Short",G552-H552,H552-G552)*AZ552-AX552),"")))</f>
        <v/>
      </c>
      <c r="AO552" s="401" t="str">
        <f>IF(Overview!$K$17='Internal Calcs'!$P$22,IF(AL552="","",AL552),IF(Overview!$K$17='Internal Calcs'!$P$23,IF(AL552="","",AL552),IF(ISNUMBER(A552),IF(AL552="",(IF(F552="Short",G552-H552,H552-G552)*AZ552-AX552),(IF(F552="Short",G552-J552,J552-G552)*AZ552-AX552)),"")))</f>
        <v/>
      </c>
      <c r="AP552" s="359" t="str">
        <f>IF(Overview!$K$17='Internal Calcs'!$P$22,"",IF(Overview!$K$17='Internal Calcs'!$P$23,IF(AM552="","",AM552),IF(ISNUMBER(A552),IF(AM552="",(IF(F552="Short",G552-H552,H552-G552)*AZ552-AX552),(IF(F552="Short",G552-L552,L552-G552)*AZ552-AX552)),"")))</f>
        <v/>
      </c>
      <c r="AQ552" s="188" t="str">
        <f t="shared" si="223"/>
        <v/>
      </c>
      <c r="AR552" s="188" t="str">
        <f t="shared" si="224"/>
        <v/>
      </c>
      <c r="AS552" s="188" t="str">
        <f t="shared" si="225"/>
        <v/>
      </c>
      <c r="AT552" s="188" t="str">
        <f>IF(ISNUMBER(A552),MAX($AS$2:AS552)-AS552,"")</f>
        <v/>
      </c>
      <c r="AU552" s="189" t="str">
        <f t="shared" si="226"/>
        <v/>
      </c>
      <c r="AV552" s="190" t="str">
        <f t="shared" si="227"/>
        <v/>
      </c>
      <c r="AW552" s="190" t="str">
        <f t="shared" si="228"/>
        <v/>
      </c>
      <c r="AX552" s="191" t="str">
        <f ca="1">IF(ISNUMBER($A552),INDIRECT(CONCATENATE("'Instrument List'!B",(MATCH(E552,'Instrument List'!A:A,0))-0)),"")</f>
        <v/>
      </c>
      <c r="AY552" s="191" t="str">
        <f ca="1">IF(ISNUMBER($A552),INDIRECT(CONCATENATE("'Instrument List'!D",(MATCH(E552,'Instrument List'!A:A,0))-0)),"")</f>
        <v/>
      </c>
      <c r="AZ552" s="191" t="str">
        <f ca="1">IF(ISNUMBER($A552),INDIRECT(CONCATENATE("'Instrument List'!C",(MATCH(E552,'Instrument List'!A:A,0))-0)),"")</f>
        <v/>
      </c>
      <c r="BA552" s="192" t="str">
        <f ca="1">IF(ISNUMBER(A552),INDIRECT(CONCATENATE("'Instrument List'!E",(MATCH(E552,'Instrument List'!A:A,0))-0)),"")</f>
        <v/>
      </c>
      <c r="BB552" s="193" t="str">
        <f t="shared" si="229"/>
        <v/>
      </c>
      <c r="BC552" s="193" t="str">
        <f t="shared" si="230"/>
        <v/>
      </c>
      <c r="BD552" s="193" t="str">
        <f ca="1">IF(ISNUMBER(A552),INDIRECT(CONCATENATE("'Instrument List'!F",(MATCH(E552,'Instrument List'!A:A,0))-0)),"")</f>
        <v/>
      </c>
    </row>
    <row r="553" spans="1:56">
      <c r="A553" s="220" t="str">
        <f t="shared" si="210"/>
        <v/>
      </c>
      <c r="B553" s="221"/>
      <c r="C553" s="222"/>
      <c r="D553" s="169"/>
      <c r="E553" s="169"/>
      <c r="F553" s="169"/>
      <c r="G553" s="202"/>
      <c r="H553" s="217"/>
      <c r="I553" s="212"/>
      <c r="J553" s="206"/>
      <c r="K553" s="212"/>
      <c r="L553" s="206"/>
      <c r="M553" s="212"/>
      <c r="N553" s="206"/>
      <c r="O553" s="170" t="str">
        <f t="shared" si="211"/>
        <v/>
      </c>
      <c r="P553" s="171"/>
      <c r="Q553" s="171"/>
      <c r="R553" s="171"/>
      <c r="S553" s="172" t="str">
        <f t="shared" si="212"/>
        <v/>
      </c>
      <c r="T553" s="172" t="str">
        <f t="shared" si="213"/>
        <v/>
      </c>
      <c r="U553" s="171"/>
      <c r="V553" s="171"/>
      <c r="W553" s="173" t="str">
        <f t="shared" si="214"/>
        <v/>
      </c>
      <c r="X553" s="173" t="str">
        <f t="shared" si="215"/>
        <v/>
      </c>
      <c r="Y553" s="173" t="str">
        <f t="shared" si="216"/>
        <v/>
      </c>
      <c r="Z553" s="171"/>
      <c r="AA553" s="171"/>
      <c r="AB553" s="171"/>
      <c r="AC553" s="172" t="str">
        <f t="shared" si="217"/>
        <v/>
      </c>
      <c r="AD553" s="172" t="str">
        <f t="shared" si="218"/>
        <v/>
      </c>
      <c r="AE553" s="174"/>
      <c r="AF553" s="175" t="str">
        <f t="shared" si="219"/>
        <v/>
      </c>
      <c r="AG553" s="169"/>
      <c r="AH553" s="171"/>
      <c r="AI553" s="171"/>
      <c r="AJ553" s="169"/>
      <c r="AK553" s="176" t="str">
        <f t="shared" si="220"/>
        <v/>
      </c>
      <c r="AL553" s="176" t="str">
        <f t="shared" si="221"/>
        <v/>
      </c>
      <c r="AM553" s="176" t="str">
        <f t="shared" si="222"/>
        <v/>
      </c>
      <c r="AN553" s="359" t="str">
        <f>IF(Overview!$K$17='Internal Calcs'!$P$22,IF(AK553="","",AK553),IF(Overview!$K$17='Internal Calcs'!$P$23,IF(AK553="","",AK553),IF(ISNUMBER(A553),(IF(F553="Short",G553-H553,H553-G553)*AZ553-AX553),"")))</f>
        <v/>
      </c>
      <c r="AO553" s="401" t="str">
        <f>IF(Overview!$K$17='Internal Calcs'!$P$22,IF(AL553="","",AL553),IF(Overview!$K$17='Internal Calcs'!$P$23,IF(AL553="","",AL553),IF(ISNUMBER(A553),IF(AL553="",(IF(F553="Short",G553-H553,H553-G553)*AZ553-AX553),(IF(F553="Short",G553-J553,J553-G553)*AZ553-AX553)),"")))</f>
        <v/>
      </c>
      <c r="AP553" s="359" t="str">
        <f>IF(Overview!$K$17='Internal Calcs'!$P$22,"",IF(Overview!$K$17='Internal Calcs'!$P$23,IF(AM553="","",AM553),IF(ISNUMBER(A553),IF(AM553="",(IF(F553="Short",G553-H553,H553-G553)*AZ553-AX553),(IF(F553="Short",G553-L553,L553-G553)*AZ553-AX553)),"")))</f>
        <v/>
      </c>
      <c r="AQ553" s="176" t="str">
        <f t="shared" si="223"/>
        <v/>
      </c>
      <c r="AR553" s="176" t="str">
        <f t="shared" si="224"/>
        <v/>
      </c>
      <c r="AS553" s="176" t="str">
        <f t="shared" si="225"/>
        <v/>
      </c>
      <c r="AT553" s="176" t="str">
        <f>IF(ISNUMBER(A553),MAX($AS$2:AS553)-AS553,"")</f>
        <v/>
      </c>
      <c r="AU553" s="177" t="str">
        <f t="shared" si="226"/>
        <v/>
      </c>
      <c r="AV553" s="178" t="str">
        <f t="shared" si="227"/>
        <v/>
      </c>
      <c r="AW553" s="178" t="str">
        <f t="shared" si="228"/>
        <v/>
      </c>
      <c r="AX553" s="179" t="str">
        <f ca="1">IF(ISNUMBER($A553),INDIRECT(CONCATENATE("'Instrument List'!B",(MATCH(E553,'Instrument List'!A:A,0))-0)),"")</f>
        <v/>
      </c>
      <c r="AY553" s="179" t="str">
        <f ca="1">IF(ISNUMBER($A553),INDIRECT(CONCATENATE("'Instrument List'!D",(MATCH(E553,'Instrument List'!A:A,0))-0)),"")</f>
        <v/>
      </c>
      <c r="AZ553" s="179" t="str">
        <f ca="1">IF(ISNUMBER($A553),INDIRECT(CONCATENATE("'Instrument List'!C",(MATCH(E553,'Instrument List'!A:A,0))-0)),"")</f>
        <v/>
      </c>
      <c r="BA553" s="180" t="str">
        <f ca="1">IF(ISNUMBER(A553),INDIRECT(CONCATENATE("'Instrument List'!E",(MATCH(E553,'Instrument List'!A:A,0))-0)),"")</f>
        <v/>
      </c>
      <c r="BB553" s="181" t="str">
        <f t="shared" si="229"/>
        <v/>
      </c>
      <c r="BC553" s="181" t="str">
        <f t="shared" si="230"/>
        <v/>
      </c>
      <c r="BD553" s="181" t="str">
        <f ca="1">IF(ISNUMBER(A553),INDIRECT(CONCATENATE("'Instrument List'!F",(MATCH(E553,'Instrument List'!A:A,0))-0)),"")</f>
        <v/>
      </c>
    </row>
    <row r="554" spans="1:56">
      <c r="A554" s="223" t="str">
        <f t="shared" si="210"/>
        <v/>
      </c>
      <c r="B554" s="224"/>
      <c r="C554" s="225"/>
      <c r="D554" s="182"/>
      <c r="E554" s="182"/>
      <c r="F554" s="182"/>
      <c r="G554" s="203"/>
      <c r="H554" s="218"/>
      <c r="I554" s="213"/>
      <c r="J554" s="207"/>
      <c r="K554" s="213"/>
      <c r="L554" s="207"/>
      <c r="M554" s="213"/>
      <c r="N554" s="207"/>
      <c r="O554" s="183" t="str">
        <f t="shared" si="211"/>
        <v/>
      </c>
      <c r="P554" s="184"/>
      <c r="Q554" s="184"/>
      <c r="R554" s="275"/>
      <c r="S554" s="185" t="str">
        <f t="shared" si="212"/>
        <v/>
      </c>
      <c r="T554" s="185" t="str">
        <f t="shared" si="213"/>
        <v/>
      </c>
      <c r="U554" s="275"/>
      <c r="V554" s="275"/>
      <c r="W554" s="276" t="str">
        <f t="shared" si="214"/>
        <v/>
      </c>
      <c r="X554" s="276" t="str">
        <f t="shared" si="215"/>
        <v/>
      </c>
      <c r="Y554" s="276" t="str">
        <f t="shared" si="216"/>
        <v/>
      </c>
      <c r="Z554" s="275"/>
      <c r="AA554" s="184"/>
      <c r="AB554" s="184"/>
      <c r="AC554" s="185" t="str">
        <f t="shared" si="217"/>
        <v/>
      </c>
      <c r="AD554" s="185" t="str">
        <f t="shared" si="218"/>
        <v/>
      </c>
      <c r="AE554" s="186"/>
      <c r="AF554" s="187" t="str">
        <f t="shared" si="219"/>
        <v/>
      </c>
      <c r="AG554" s="182"/>
      <c r="AH554" s="184"/>
      <c r="AI554" s="184"/>
      <c r="AJ554" s="182"/>
      <c r="AK554" s="188" t="str">
        <f t="shared" si="220"/>
        <v/>
      </c>
      <c r="AL554" s="188" t="str">
        <f t="shared" si="221"/>
        <v/>
      </c>
      <c r="AM554" s="188" t="str">
        <f t="shared" si="222"/>
        <v/>
      </c>
      <c r="AN554" s="359" t="str">
        <f>IF(Overview!$K$17='Internal Calcs'!$P$22,IF(AK554="","",AK554),IF(Overview!$K$17='Internal Calcs'!$P$23,IF(AK554="","",AK554),IF(ISNUMBER(A554),(IF(F554="Short",G554-H554,H554-G554)*AZ554-AX554),"")))</f>
        <v/>
      </c>
      <c r="AO554" s="401" t="str">
        <f>IF(Overview!$K$17='Internal Calcs'!$P$22,IF(AL554="","",AL554),IF(Overview!$K$17='Internal Calcs'!$P$23,IF(AL554="","",AL554),IF(ISNUMBER(A554),IF(AL554="",(IF(F554="Short",G554-H554,H554-G554)*AZ554-AX554),(IF(F554="Short",G554-J554,J554-G554)*AZ554-AX554)),"")))</f>
        <v/>
      </c>
      <c r="AP554" s="359" t="str">
        <f>IF(Overview!$K$17='Internal Calcs'!$P$22,"",IF(Overview!$K$17='Internal Calcs'!$P$23,IF(AM554="","",AM554),IF(ISNUMBER(A554),IF(AM554="",(IF(F554="Short",G554-H554,H554-G554)*AZ554-AX554),(IF(F554="Short",G554-L554,L554-G554)*AZ554-AX554)),"")))</f>
        <v/>
      </c>
      <c r="AQ554" s="188" t="str">
        <f t="shared" si="223"/>
        <v/>
      </c>
      <c r="AR554" s="188" t="str">
        <f t="shared" si="224"/>
        <v/>
      </c>
      <c r="AS554" s="188" t="str">
        <f t="shared" si="225"/>
        <v/>
      </c>
      <c r="AT554" s="188" t="str">
        <f>IF(ISNUMBER(A554),MAX($AS$2:AS554)-AS554,"")</f>
        <v/>
      </c>
      <c r="AU554" s="189" t="str">
        <f t="shared" si="226"/>
        <v/>
      </c>
      <c r="AV554" s="190" t="str">
        <f t="shared" si="227"/>
        <v/>
      </c>
      <c r="AW554" s="190" t="str">
        <f t="shared" si="228"/>
        <v/>
      </c>
      <c r="AX554" s="191" t="str">
        <f ca="1">IF(ISNUMBER($A554),INDIRECT(CONCATENATE("'Instrument List'!B",(MATCH(E554,'Instrument List'!A:A,0))-0)),"")</f>
        <v/>
      </c>
      <c r="AY554" s="191" t="str">
        <f ca="1">IF(ISNUMBER($A554),INDIRECT(CONCATENATE("'Instrument List'!D",(MATCH(E554,'Instrument List'!A:A,0))-0)),"")</f>
        <v/>
      </c>
      <c r="AZ554" s="191" t="str">
        <f ca="1">IF(ISNUMBER($A554),INDIRECT(CONCATENATE("'Instrument List'!C",(MATCH(E554,'Instrument List'!A:A,0))-0)),"")</f>
        <v/>
      </c>
      <c r="BA554" s="192" t="str">
        <f ca="1">IF(ISNUMBER(A554),INDIRECT(CONCATENATE("'Instrument List'!E",(MATCH(E554,'Instrument List'!A:A,0))-0)),"")</f>
        <v/>
      </c>
      <c r="BB554" s="193" t="str">
        <f t="shared" si="229"/>
        <v/>
      </c>
      <c r="BC554" s="193" t="str">
        <f t="shared" si="230"/>
        <v/>
      </c>
      <c r="BD554" s="193" t="str">
        <f ca="1">IF(ISNUMBER(A554),INDIRECT(CONCATENATE("'Instrument List'!F",(MATCH(E554,'Instrument List'!A:A,0))-0)),"")</f>
        <v/>
      </c>
    </row>
    <row r="555" spans="1:56">
      <c r="A555" s="220" t="str">
        <f t="shared" si="210"/>
        <v/>
      </c>
      <c r="B555" s="221"/>
      <c r="C555" s="222"/>
      <c r="D555" s="169"/>
      <c r="E555" s="169"/>
      <c r="F555" s="169"/>
      <c r="G555" s="202"/>
      <c r="H555" s="217"/>
      <c r="I555" s="212"/>
      <c r="J555" s="206"/>
      <c r="K555" s="212"/>
      <c r="L555" s="206"/>
      <c r="M555" s="212"/>
      <c r="N555" s="206"/>
      <c r="O555" s="170" t="str">
        <f t="shared" si="211"/>
        <v/>
      </c>
      <c r="P555" s="171"/>
      <c r="Q555" s="171"/>
      <c r="R555" s="171"/>
      <c r="S555" s="172" t="str">
        <f t="shared" si="212"/>
        <v/>
      </c>
      <c r="T555" s="172" t="str">
        <f t="shared" si="213"/>
        <v/>
      </c>
      <c r="U555" s="171"/>
      <c r="V555" s="171"/>
      <c r="W555" s="173" t="str">
        <f t="shared" si="214"/>
        <v/>
      </c>
      <c r="X555" s="173" t="str">
        <f t="shared" si="215"/>
        <v/>
      </c>
      <c r="Y555" s="173" t="str">
        <f t="shared" si="216"/>
        <v/>
      </c>
      <c r="Z555" s="171"/>
      <c r="AA555" s="171"/>
      <c r="AB555" s="171"/>
      <c r="AC555" s="172" t="str">
        <f t="shared" si="217"/>
        <v/>
      </c>
      <c r="AD555" s="172" t="str">
        <f t="shared" si="218"/>
        <v/>
      </c>
      <c r="AE555" s="174"/>
      <c r="AF555" s="175" t="str">
        <f t="shared" si="219"/>
        <v/>
      </c>
      <c r="AG555" s="169"/>
      <c r="AH555" s="171"/>
      <c r="AI555" s="171"/>
      <c r="AJ555" s="169"/>
      <c r="AK555" s="176" t="str">
        <f t="shared" si="220"/>
        <v/>
      </c>
      <c r="AL555" s="176" t="str">
        <f t="shared" si="221"/>
        <v/>
      </c>
      <c r="AM555" s="176" t="str">
        <f t="shared" si="222"/>
        <v/>
      </c>
      <c r="AN555" s="359" t="str">
        <f>IF(Overview!$K$17='Internal Calcs'!$P$22,IF(AK555="","",AK555),IF(Overview!$K$17='Internal Calcs'!$P$23,IF(AK555="","",AK555),IF(ISNUMBER(A555),(IF(F555="Short",G555-H555,H555-G555)*AZ555-AX555),"")))</f>
        <v/>
      </c>
      <c r="AO555" s="401" t="str">
        <f>IF(Overview!$K$17='Internal Calcs'!$P$22,IF(AL555="","",AL555),IF(Overview!$K$17='Internal Calcs'!$P$23,IF(AL555="","",AL555),IF(ISNUMBER(A555),IF(AL555="",(IF(F555="Short",G555-H555,H555-G555)*AZ555-AX555),(IF(F555="Short",G555-J555,J555-G555)*AZ555-AX555)),"")))</f>
        <v/>
      </c>
      <c r="AP555" s="359" t="str">
        <f>IF(Overview!$K$17='Internal Calcs'!$P$22,"",IF(Overview!$K$17='Internal Calcs'!$P$23,IF(AM555="","",AM555),IF(ISNUMBER(A555),IF(AM555="",(IF(F555="Short",G555-H555,H555-G555)*AZ555-AX555),(IF(F555="Short",G555-L555,L555-G555)*AZ555-AX555)),"")))</f>
        <v/>
      </c>
      <c r="AQ555" s="176" t="str">
        <f t="shared" si="223"/>
        <v/>
      </c>
      <c r="AR555" s="176" t="str">
        <f t="shared" si="224"/>
        <v/>
      </c>
      <c r="AS555" s="176" t="str">
        <f t="shared" si="225"/>
        <v/>
      </c>
      <c r="AT555" s="176" t="str">
        <f>IF(ISNUMBER(A555),MAX($AS$2:AS555)-AS555,"")</f>
        <v/>
      </c>
      <c r="AU555" s="177" t="str">
        <f t="shared" si="226"/>
        <v/>
      </c>
      <c r="AV555" s="178" t="str">
        <f t="shared" si="227"/>
        <v/>
      </c>
      <c r="AW555" s="178" t="str">
        <f t="shared" si="228"/>
        <v/>
      </c>
      <c r="AX555" s="179" t="str">
        <f ca="1">IF(ISNUMBER($A555),INDIRECT(CONCATENATE("'Instrument List'!B",(MATCH(E555,'Instrument List'!A:A,0))-0)),"")</f>
        <v/>
      </c>
      <c r="AY555" s="179" t="str">
        <f ca="1">IF(ISNUMBER($A555),INDIRECT(CONCATENATE("'Instrument List'!D",(MATCH(E555,'Instrument List'!A:A,0))-0)),"")</f>
        <v/>
      </c>
      <c r="AZ555" s="179" t="str">
        <f ca="1">IF(ISNUMBER($A555),INDIRECT(CONCATENATE("'Instrument List'!C",(MATCH(E555,'Instrument List'!A:A,0))-0)),"")</f>
        <v/>
      </c>
      <c r="BA555" s="180" t="str">
        <f ca="1">IF(ISNUMBER(A555),INDIRECT(CONCATENATE("'Instrument List'!E",(MATCH(E555,'Instrument List'!A:A,0))-0)),"")</f>
        <v/>
      </c>
      <c r="BB555" s="181" t="str">
        <f t="shared" si="229"/>
        <v/>
      </c>
      <c r="BC555" s="181" t="str">
        <f t="shared" si="230"/>
        <v/>
      </c>
      <c r="BD555" s="181" t="str">
        <f ca="1">IF(ISNUMBER(A555),INDIRECT(CONCATENATE("'Instrument List'!F",(MATCH(E555,'Instrument List'!A:A,0))-0)),"")</f>
        <v/>
      </c>
    </row>
    <row r="556" spans="1:56">
      <c r="A556" s="223" t="str">
        <f t="shared" si="210"/>
        <v/>
      </c>
      <c r="B556" s="224"/>
      <c r="C556" s="225"/>
      <c r="D556" s="182"/>
      <c r="E556" s="182"/>
      <c r="F556" s="182"/>
      <c r="G556" s="203"/>
      <c r="H556" s="218"/>
      <c r="I556" s="213"/>
      <c r="J556" s="207"/>
      <c r="K556" s="213"/>
      <c r="L556" s="207"/>
      <c r="M556" s="213"/>
      <c r="N556" s="207"/>
      <c r="O556" s="183" t="str">
        <f t="shared" si="211"/>
        <v/>
      </c>
      <c r="P556" s="184"/>
      <c r="Q556" s="184"/>
      <c r="R556" s="275"/>
      <c r="S556" s="185" t="str">
        <f t="shared" si="212"/>
        <v/>
      </c>
      <c r="T556" s="185" t="str">
        <f t="shared" si="213"/>
        <v/>
      </c>
      <c r="U556" s="275"/>
      <c r="V556" s="275"/>
      <c r="W556" s="276" t="str">
        <f t="shared" si="214"/>
        <v/>
      </c>
      <c r="X556" s="276" t="str">
        <f t="shared" si="215"/>
        <v/>
      </c>
      <c r="Y556" s="276" t="str">
        <f t="shared" si="216"/>
        <v/>
      </c>
      <c r="Z556" s="275"/>
      <c r="AA556" s="184"/>
      <c r="AB556" s="184"/>
      <c r="AC556" s="185" t="str">
        <f t="shared" si="217"/>
        <v/>
      </c>
      <c r="AD556" s="185" t="str">
        <f t="shared" si="218"/>
        <v/>
      </c>
      <c r="AE556" s="186"/>
      <c r="AF556" s="187" t="str">
        <f t="shared" si="219"/>
        <v/>
      </c>
      <c r="AG556" s="182"/>
      <c r="AH556" s="184"/>
      <c r="AI556" s="184"/>
      <c r="AJ556" s="182"/>
      <c r="AK556" s="188" t="str">
        <f t="shared" si="220"/>
        <v/>
      </c>
      <c r="AL556" s="188" t="str">
        <f t="shared" si="221"/>
        <v/>
      </c>
      <c r="AM556" s="188" t="str">
        <f t="shared" si="222"/>
        <v/>
      </c>
      <c r="AN556" s="359" t="str">
        <f>IF(Overview!$K$17='Internal Calcs'!$P$22,IF(AK556="","",AK556),IF(Overview!$K$17='Internal Calcs'!$P$23,IF(AK556="","",AK556),IF(ISNUMBER(A556),(IF(F556="Short",G556-H556,H556-G556)*AZ556-AX556),"")))</f>
        <v/>
      </c>
      <c r="AO556" s="401" t="str">
        <f>IF(Overview!$K$17='Internal Calcs'!$P$22,IF(AL556="","",AL556),IF(Overview!$K$17='Internal Calcs'!$P$23,IF(AL556="","",AL556),IF(ISNUMBER(A556),IF(AL556="",(IF(F556="Short",G556-H556,H556-G556)*AZ556-AX556),(IF(F556="Short",G556-J556,J556-G556)*AZ556-AX556)),"")))</f>
        <v/>
      </c>
      <c r="AP556" s="359" t="str">
        <f>IF(Overview!$K$17='Internal Calcs'!$P$22,"",IF(Overview!$K$17='Internal Calcs'!$P$23,IF(AM556="","",AM556),IF(ISNUMBER(A556),IF(AM556="",(IF(F556="Short",G556-H556,H556-G556)*AZ556-AX556),(IF(F556="Short",G556-L556,L556-G556)*AZ556-AX556)),"")))</f>
        <v/>
      </c>
      <c r="AQ556" s="188" t="str">
        <f t="shared" si="223"/>
        <v/>
      </c>
      <c r="AR556" s="188" t="str">
        <f t="shared" si="224"/>
        <v/>
      </c>
      <c r="AS556" s="188" t="str">
        <f t="shared" si="225"/>
        <v/>
      </c>
      <c r="AT556" s="188" t="str">
        <f>IF(ISNUMBER(A556),MAX($AS$2:AS556)-AS556,"")</f>
        <v/>
      </c>
      <c r="AU556" s="189" t="str">
        <f t="shared" si="226"/>
        <v/>
      </c>
      <c r="AV556" s="190" t="str">
        <f t="shared" si="227"/>
        <v/>
      </c>
      <c r="AW556" s="190" t="str">
        <f t="shared" si="228"/>
        <v/>
      </c>
      <c r="AX556" s="191" t="str">
        <f ca="1">IF(ISNUMBER($A556),INDIRECT(CONCATENATE("'Instrument List'!B",(MATCH(E556,'Instrument List'!A:A,0))-0)),"")</f>
        <v/>
      </c>
      <c r="AY556" s="191" t="str">
        <f ca="1">IF(ISNUMBER($A556),INDIRECT(CONCATENATE("'Instrument List'!D",(MATCH(E556,'Instrument List'!A:A,0))-0)),"")</f>
        <v/>
      </c>
      <c r="AZ556" s="191" t="str">
        <f ca="1">IF(ISNUMBER($A556),INDIRECT(CONCATENATE("'Instrument List'!C",(MATCH(E556,'Instrument List'!A:A,0))-0)),"")</f>
        <v/>
      </c>
      <c r="BA556" s="192" t="str">
        <f ca="1">IF(ISNUMBER(A556),INDIRECT(CONCATENATE("'Instrument List'!E",(MATCH(E556,'Instrument List'!A:A,0))-0)),"")</f>
        <v/>
      </c>
      <c r="BB556" s="193" t="str">
        <f t="shared" si="229"/>
        <v/>
      </c>
      <c r="BC556" s="193" t="str">
        <f t="shared" si="230"/>
        <v/>
      </c>
      <c r="BD556" s="193" t="str">
        <f ca="1">IF(ISNUMBER(A556),INDIRECT(CONCATENATE("'Instrument List'!F",(MATCH(E556,'Instrument List'!A:A,0))-0)),"")</f>
        <v/>
      </c>
    </row>
    <row r="557" spans="1:56">
      <c r="A557" s="220" t="str">
        <f t="shared" si="210"/>
        <v/>
      </c>
      <c r="B557" s="221"/>
      <c r="C557" s="222"/>
      <c r="D557" s="169"/>
      <c r="E557" s="169"/>
      <c r="F557" s="169"/>
      <c r="G557" s="202"/>
      <c r="H557" s="217"/>
      <c r="I557" s="212"/>
      <c r="J557" s="206"/>
      <c r="K557" s="212"/>
      <c r="L557" s="206"/>
      <c r="M557" s="212"/>
      <c r="N557" s="206"/>
      <c r="O557" s="170" t="str">
        <f t="shared" si="211"/>
        <v/>
      </c>
      <c r="P557" s="171"/>
      <c r="Q557" s="171"/>
      <c r="R557" s="171"/>
      <c r="S557" s="172" t="str">
        <f t="shared" si="212"/>
        <v/>
      </c>
      <c r="T557" s="172" t="str">
        <f t="shared" si="213"/>
        <v/>
      </c>
      <c r="U557" s="171"/>
      <c r="V557" s="171"/>
      <c r="W557" s="173" t="str">
        <f t="shared" si="214"/>
        <v/>
      </c>
      <c r="X557" s="173" t="str">
        <f t="shared" si="215"/>
        <v/>
      </c>
      <c r="Y557" s="173" t="str">
        <f t="shared" si="216"/>
        <v/>
      </c>
      <c r="Z557" s="171"/>
      <c r="AA557" s="171"/>
      <c r="AB557" s="171"/>
      <c r="AC557" s="172" t="str">
        <f t="shared" si="217"/>
        <v/>
      </c>
      <c r="AD557" s="172" t="str">
        <f t="shared" si="218"/>
        <v/>
      </c>
      <c r="AE557" s="174"/>
      <c r="AF557" s="175" t="str">
        <f t="shared" si="219"/>
        <v/>
      </c>
      <c r="AG557" s="169"/>
      <c r="AH557" s="171"/>
      <c r="AI557" s="171"/>
      <c r="AJ557" s="169"/>
      <c r="AK557" s="176" t="str">
        <f t="shared" si="220"/>
        <v/>
      </c>
      <c r="AL557" s="176" t="str">
        <f t="shared" si="221"/>
        <v/>
      </c>
      <c r="AM557" s="176" t="str">
        <f t="shared" si="222"/>
        <v/>
      </c>
      <c r="AN557" s="359" t="str">
        <f>IF(Overview!$K$17='Internal Calcs'!$P$22,IF(AK557="","",AK557),IF(Overview!$K$17='Internal Calcs'!$P$23,IF(AK557="","",AK557),IF(ISNUMBER(A557),(IF(F557="Short",G557-H557,H557-G557)*AZ557-AX557),"")))</f>
        <v/>
      </c>
      <c r="AO557" s="401" t="str">
        <f>IF(Overview!$K$17='Internal Calcs'!$P$22,IF(AL557="","",AL557),IF(Overview!$K$17='Internal Calcs'!$P$23,IF(AL557="","",AL557),IF(ISNUMBER(A557),IF(AL557="",(IF(F557="Short",G557-H557,H557-G557)*AZ557-AX557),(IF(F557="Short",G557-J557,J557-G557)*AZ557-AX557)),"")))</f>
        <v/>
      </c>
      <c r="AP557" s="359" t="str">
        <f>IF(Overview!$K$17='Internal Calcs'!$P$22,"",IF(Overview!$K$17='Internal Calcs'!$P$23,IF(AM557="","",AM557),IF(ISNUMBER(A557),IF(AM557="",(IF(F557="Short",G557-H557,H557-G557)*AZ557-AX557),(IF(F557="Short",G557-L557,L557-G557)*AZ557-AX557)),"")))</f>
        <v/>
      </c>
      <c r="AQ557" s="176" t="str">
        <f t="shared" si="223"/>
        <v/>
      </c>
      <c r="AR557" s="176" t="str">
        <f t="shared" si="224"/>
        <v/>
      </c>
      <c r="AS557" s="176" t="str">
        <f t="shared" si="225"/>
        <v/>
      </c>
      <c r="AT557" s="176" t="str">
        <f>IF(ISNUMBER(A557),MAX($AS$2:AS557)-AS557,"")</f>
        <v/>
      </c>
      <c r="AU557" s="177" t="str">
        <f t="shared" si="226"/>
        <v/>
      </c>
      <c r="AV557" s="178" t="str">
        <f t="shared" si="227"/>
        <v/>
      </c>
      <c r="AW557" s="178" t="str">
        <f t="shared" si="228"/>
        <v/>
      </c>
      <c r="AX557" s="179" t="str">
        <f ca="1">IF(ISNUMBER($A557),INDIRECT(CONCATENATE("'Instrument List'!B",(MATCH(E557,'Instrument List'!A:A,0))-0)),"")</f>
        <v/>
      </c>
      <c r="AY557" s="179" t="str">
        <f ca="1">IF(ISNUMBER($A557),INDIRECT(CONCATENATE("'Instrument List'!D",(MATCH(E557,'Instrument List'!A:A,0))-0)),"")</f>
        <v/>
      </c>
      <c r="AZ557" s="179" t="str">
        <f ca="1">IF(ISNUMBER($A557),INDIRECT(CONCATENATE("'Instrument List'!C",(MATCH(E557,'Instrument List'!A:A,0))-0)),"")</f>
        <v/>
      </c>
      <c r="BA557" s="180" t="str">
        <f ca="1">IF(ISNUMBER(A557),INDIRECT(CONCATENATE("'Instrument List'!E",(MATCH(E557,'Instrument List'!A:A,0))-0)),"")</f>
        <v/>
      </c>
      <c r="BB557" s="181" t="str">
        <f t="shared" si="229"/>
        <v/>
      </c>
      <c r="BC557" s="181" t="str">
        <f t="shared" si="230"/>
        <v/>
      </c>
      <c r="BD557" s="181" t="str">
        <f ca="1">IF(ISNUMBER(A557),INDIRECT(CONCATENATE("'Instrument List'!F",(MATCH(E557,'Instrument List'!A:A,0))-0)),"")</f>
        <v/>
      </c>
    </row>
    <row r="558" spans="1:56">
      <c r="A558" s="223" t="str">
        <f t="shared" si="210"/>
        <v/>
      </c>
      <c r="B558" s="224"/>
      <c r="C558" s="225"/>
      <c r="D558" s="182"/>
      <c r="E558" s="182"/>
      <c r="F558" s="182"/>
      <c r="G558" s="203"/>
      <c r="H558" s="218"/>
      <c r="I558" s="213"/>
      <c r="J558" s="207"/>
      <c r="K558" s="213"/>
      <c r="L558" s="207"/>
      <c r="M558" s="213"/>
      <c r="N558" s="207"/>
      <c r="O558" s="183" t="str">
        <f t="shared" si="211"/>
        <v/>
      </c>
      <c r="P558" s="184"/>
      <c r="Q558" s="184"/>
      <c r="R558" s="275"/>
      <c r="S558" s="185" t="str">
        <f t="shared" si="212"/>
        <v/>
      </c>
      <c r="T558" s="185" t="str">
        <f t="shared" si="213"/>
        <v/>
      </c>
      <c r="U558" s="275"/>
      <c r="V558" s="275"/>
      <c r="W558" s="276" t="str">
        <f t="shared" si="214"/>
        <v/>
      </c>
      <c r="X558" s="276" t="str">
        <f t="shared" si="215"/>
        <v/>
      </c>
      <c r="Y558" s="276" t="str">
        <f t="shared" si="216"/>
        <v/>
      </c>
      <c r="Z558" s="275"/>
      <c r="AA558" s="184"/>
      <c r="AB558" s="184"/>
      <c r="AC558" s="185" t="str">
        <f t="shared" si="217"/>
        <v/>
      </c>
      <c r="AD558" s="185" t="str">
        <f t="shared" si="218"/>
        <v/>
      </c>
      <c r="AE558" s="186"/>
      <c r="AF558" s="187" t="str">
        <f t="shared" si="219"/>
        <v/>
      </c>
      <c r="AG558" s="182"/>
      <c r="AH558" s="184"/>
      <c r="AI558" s="184"/>
      <c r="AJ558" s="182"/>
      <c r="AK558" s="188" t="str">
        <f t="shared" si="220"/>
        <v/>
      </c>
      <c r="AL558" s="188" t="str">
        <f t="shared" si="221"/>
        <v/>
      </c>
      <c r="AM558" s="188" t="str">
        <f t="shared" si="222"/>
        <v/>
      </c>
      <c r="AN558" s="359" t="str">
        <f>IF(Overview!$K$17='Internal Calcs'!$P$22,IF(AK558="","",AK558),IF(Overview!$K$17='Internal Calcs'!$P$23,IF(AK558="","",AK558),IF(ISNUMBER(A558),(IF(F558="Short",G558-H558,H558-G558)*AZ558-AX558),"")))</f>
        <v/>
      </c>
      <c r="AO558" s="401" t="str">
        <f>IF(Overview!$K$17='Internal Calcs'!$P$22,IF(AL558="","",AL558),IF(Overview!$K$17='Internal Calcs'!$P$23,IF(AL558="","",AL558),IF(ISNUMBER(A558),IF(AL558="",(IF(F558="Short",G558-H558,H558-G558)*AZ558-AX558),(IF(F558="Short",G558-J558,J558-G558)*AZ558-AX558)),"")))</f>
        <v/>
      </c>
      <c r="AP558" s="359" t="str">
        <f>IF(Overview!$K$17='Internal Calcs'!$P$22,"",IF(Overview!$K$17='Internal Calcs'!$P$23,IF(AM558="","",AM558),IF(ISNUMBER(A558),IF(AM558="",(IF(F558="Short",G558-H558,H558-G558)*AZ558-AX558),(IF(F558="Short",G558-L558,L558-G558)*AZ558-AX558)),"")))</f>
        <v/>
      </c>
      <c r="AQ558" s="188" t="str">
        <f t="shared" si="223"/>
        <v/>
      </c>
      <c r="AR558" s="188" t="str">
        <f t="shared" si="224"/>
        <v/>
      </c>
      <c r="AS558" s="188" t="str">
        <f t="shared" si="225"/>
        <v/>
      </c>
      <c r="AT558" s="188" t="str">
        <f>IF(ISNUMBER(A558),MAX($AS$2:AS558)-AS558,"")</f>
        <v/>
      </c>
      <c r="AU558" s="189" t="str">
        <f t="shared" si="226"/>
        <v/>
      </c>
      <c r="AV558" s="190" t="str">
        <f t="shared" si="227"/>
        <v/>
      </c>
      <c r="AW558" s="190" t="str">
        <f t="shared" si="228"/>
        <v/>
      </c>
      <c r="AX558" s="191" t="str">
        <f ca="1">IF(ISNUMBER($A558),INDIRECT(CONCATENATE("'Instrument List'!B",(MATCH(E558,'Instrument List'!A:A,0))-0)),"")</f>
        <v/>
      </c>
      <c r="AY558" s="191" t="str">
        <f ca="1">IF(ISNUMBER($A558),INDIRECT(CONCATENATE("'Instrument List'!D",(MATCH(E558,'Instrument List'!A:A,0))-0)),"")</f>
        <v/>
      </c>
      <c r="AZ558" s="191" t="str">
        <f ca="1">IF(ISNUMBER($A558),INDIRECT(CONCATENATE("'Instrument List'!C",(MATCH(E558,'Instrument List'!A:A,0))-0)),"")</f>
        <v/>
      </c>
      <c r="BA558" s="192" t="str">
        <f ca="1">IF(ISNUMBER(A558),INDIRECT(CONCATENATE("'Instrument List'!E",(MATCH(E558,'Instrument List'!A:A,0))-0)),"")</f>
        <v/>
      </c>
      <c r="BB558" s="193" t="str">
        <f t="shared" si="229"/>
        <v/>
      </c>
      <c r="BC558" s="193" t="str">
        <f t="shared" si="230"/>
        <v/>
      </c>
      <c r="BD558" s="193" t="str">
        <f ca="1">IF(ISNUMBER(A558),INDIRECT(CONCATENATE("'Instrument List'!F",(MATCH(E558,'Instrument List'!A:A,0))-0)),"")</f>
        <v/>
      </c>
    </row>
    <row r="559" spans="1:56">
      <c r="A559" s="220" t="str">
        <f t="shared" si="210"/>
        <v/>
      </c>
      <c r="B559" s="221"/>
      <c r="C559" s="222"/>
      <c r="D559" s="169"/>
      <c r="E559" s="169"/>
      <c r="F559" s="169"/>
      <c r="G559" s="202"/>
      <c r="H559" s="217"/>
      <c r="I559" s="212"/>
      <c r="J559" s="206"/>
      <c r="K559" s="212"/>
      <c r="L559" s="206"/>
      <c r="M559" s="212"/>
      <c r="N559" s="206"/>
      <c r="O559" s="170" t="str">
        <f t="shared" si="211"/>
        <v/>
      </c>
      <c r="P559" s="171"/>
      <c r="Q559" s="171"/>
      <c r="R559" s="171"/>
      <c r="S559" s="172" t="str">
        <f t="shared" si="212"/>
        <v/>
      </c>
      <c r="T559" s="172" t="str">
        <f t="shared" si="213"/>
        <v/>
      </c>
      <c r="U559" s="171"/>
      <c r="V559" s="171"/>
      <c r="W559" s="173" t="str">
        <f t="shared" si="214"/>
        <v/>
      </c>
      <c r="X559" s="173" t="str">
        <f t="shared" si="215"/>
        <v/>
      </c>
      <c r="Y559" s="173" t="str">
        <f t="shared" si="216"/>
        <v/>
      </c>
      <c r="Z559" s="171"/>
      <c r="AA559" s="171"/>
      <c r="AB559" s="171"/>
      <c r="AC559" s="172" t="str">
        <f t="shared" si="217"/>
        <v/>
      </c>
      <c r="AD559" s="172" t="str">
        <f t="shared" si="218"/>
        <v/>
      </c>
      <c r="AE559" s="174"/>
      <c r="AF559" s="175" t="str">
        <f t="shared" si="219"/>
        <v/>
      </c>
      <c r="AG559" s="169"/>
      <c r="AH559" s="171"/>
      <c r="AI559" s="171"/>
      <c r="AJ559" s="169"/>
      <c r="AK559" s="176" t="str">
        <f t="shared" si="220"/>
        <v/>
      </c>
      <c r="AL559" s="176" t="str">
        <f t="shared" si="221"/>
        <v/>
      </c>
      <c r="AM559" s="176" t="str">
        <f t="shared" si="222"/>
        <v/>
      </c>
      <c r="AN559" s="359" t="str">
        <f>IF(Overview!$K$17='Internal Calcs'!$P$22,IF(AK559="","",AK559),IF(Overview!$K$17='Internal Calcs'!$P$23,IF(AK559="","",AK559),IF(ISNUMBER(A559),(IF(F559="Short",G559-H559,H559-G559)*AZ559-AX559),"")))</f>
        <v/>
      </c>
      <c r="AO559" s="401" t="str">
        <f>IF(Overview!$K$17='Internal Calcs'!$P$22,IF(AL559="","",AL559),IF(Overview!$K$17='Internal Calcs'!$P$23,IF(AL559="","",AL559),IF(ISNUMBER(A559),IF(AL559="",(IF(F559="Short",G559-H559,H559-G559)*AZ559-AX559),(IF(F559="Short",G559-J559,J559-G559)*AZ559-AX559)),"")))</f>
        <v/>
      </c>
      <c r="AP559" s="359" t="str">
        <f>IF(Overview!$K$17='Internal Calcs'!$P$22,"",IF(Overview!$K$17='Internal Calcs'!$P$23,IF(AM559="","",AM559),IF(ISNUMBER(A559),IF(AM559="",(IF(F559="Short",G559-H559,H559-G559)*AZ559-AX559),(IF(F559="Short",G559-L559,L559-G559)*AZ559-AX559)),"")))</f>
        <v/>
      </c>
      <c r="AQ559" s="176" t="str">
        <f t="shared" si="223"/>
        <v/>
      </c>
      <c r="AR559" s="176" t="str">
        <f t="shared" si="224"/>
        <v/>
      </c>
      <c r="AS559" s="176" t="str">
        <f t="shared" si="225"/>
        <v/>
      </c>
      <c r="AT559" s="176" t="str">
        <f>IF(ISNUMBER(A559),MAX($AS$2:AS559)-AS559,"")</f>
        <v/>
      </c>
      <c r="AU559" s="177" t="str">
        <f t="shared" si="226"/>
        <v/>
      </c>
      <c r="AV559" s="178" t="str">
        <f t="shared" si="227"/>
        <v/>
      </c>
      <c r="AW559" s="178" t="str">
        <f t="shared" si="228"/>
        <v/>
      </c>
      <c r="AX559" s="179" t="str">
        <f ca="1">IF(ISNUMBER($A559),INDIRECT(CONCATENATE("'Instrument List'!B",(MATCH(E559,'Instrument List'!A:A,0))-0)),"")</f>
        <v/>
      </c>
      <c r="AY559" s="179" t="str">
        <f ca="1">IF(ISNUMBER($A559),INDIRECT(CONCATENATE("'Instrument List'!D",(MATCH(E559,'Instrument List'!A:A,0))-0)),"")</f>
        <v/>
      </c>
      <c r="AZ559" s="179" t="str">
        <f ca="1">IF(ISNUMBER($A559),INDIRECT(CONCATENATE("'Instrument List'!C",(MATCH(E559,'Instrument List'!A:A,0))-0)),"")</f>
        <v/>
      </c>
      <c r="BA559" s="180" t="str">
        <f ca="1">IF(ISNUMBER(A559),INDIRECT(CONCATENATE("'Instrument List'!E",(MATCH(E559,'Instrument List'!A:A,0))-0)),"")</f>
        <v/>
      </c>
      <c r="BB559" s="181" t="str">
        <f t="shared" si="229"/>
        <v/>
      </c>
      <c r="BC559" s="181" t="str">
        <f t="shared" si="230"/>
        <v/>
      </c>
      <c r="BD559" s="181" t="str">
        <f ca="1">IF(ISNUMBER(A559),INDIRECT(CONCATENATE("'Instrument List'!F",(MATCH(E559,'Instrument List'!A:A,0))-0)),"")</f>
        <v/>
      </c>
    </row>
    <row r="560" spans="1:56">
      <c r="A560" s="223" t="str">
        <f t="shared" si="210"/>
        <v/>
      </c>
      <c r="B560" s="224"/>
      <c r="C560" s="225"/>
      <c r="D560" s="182"/>
      <c r="E560" s="182"/>
      <c r="F560" s="182"/>
      <c r="G560" s="203"/>
      <c r="H560" s="218"/>
      <c r="I560" s="213"/>
      <c r="J560" s="207"/>
      <c r="K560" s="213"/>
      <c r="L560" s="207"/>
      <c r="M560" s="213"/>
      <c r="N560" s="207"/>
      <c r="O560" s="183" t="str">
        <f t="shared" si="211"/>
        <v/>
      </c>
      <c r="P560" s="184"/>
      <c r="Q560" s="184"/>
      <c r="R560" s="275"/>
      <c r="S560" s="185" t="str">
        <f t="shared" si="212"/>
        <v/>
      </c>
      <c r="T560" s="185" t="str">
        <f t="shared" si="213"/>
        <v/>
      </c>
      <c r="U560" s="275"/>
      <c r="V560" s="275"/>
      <c r="W560" s="276" t="str">
        <f t="shared" si="214"/>
        <v/>
      </c>
      <c r="X560" s="276" t="str">
        <f t="shared" si="215"/>
        <v/>
      </c>
      <c r="Y560" s="276" t="str">
        <f t="shared" si="216"/>
        <v/>
      </c>
      <c r="Z560" s="275"/>
      <c r="AA560" s="184"/>
      <c r="AB560" s="184"/>
      <c r="AC560" s="185" t="str">
        <f t="shared" si="217"/>
        <v/>
      </c>
      <c r="AD560" s="185" t="str">
        <f t="shared" si="218"/>
        <v/>
      </c>
      <c r="AE560" s="186"/>
      <c r="AF560" s="187" t="str">
        <f t="shared" si="219"/>
        <v/>
      </c>
      <c r="AG560" s="182"/>
      <c r="AH560" s="184"/>
      <c r="AI560" s="184"/>
      <c r="AJ560" s="182"/>
      <c r="AK560" s="188" t="str">
        <f t="shared" si="220"/>
        <v/>
      </c>
      <c r="AL560" s="188" t="str">
        <f t="shared" si="221"/>
        <v/>
      </c>
      <c r="AM560" s="188" t="str">
        <f t="shared" si="222"/>
        <v/>
      </c>
      <c r="AN560" s="359" t="str">
        <f>IF(Overview!$K$17='Internal Calcs'!$P$22,IF(AK560="","",AK560),IF(Overview!$K$17='Internal Calcs'!$P$23,IF(AK560="","",AK560),IF(ISNUMBER(A560),(IF(F560="Short",G560-H560,H560-G560)*AZ560-AX560),"")))</f>
        <v/>
      </c>
      <c r="AO560" s="401" t="str">
        <f>IF(Overview!$K$17='Internal Calcs'!$P$22,IF(AL560="","",AL560),IF(Overview!$K$17='Internal Calcs'!$P$23,IF(AL560="","",AL560),IF(ISNUMBER(A560),IF(AL560="",(IF(F560="Short",G560-H560,H560-G560)*AZ560-AX560),(IF(F560="Short",G560-J560,J560-G560)*AZ560-AX560)),"")))</f>
        <v/>
      </c>
      <c r="AP560" s="359" t="str">
        <f>IF(Overview!$K$17='Internal Calcs'!$P$22,"",IF(Overview!$K$17='Internal Calcs'!$P$23,IF(AM560="","",AM560),IF(ISNUMBER(A560),IF(AM560="",(IF(F560="Short",G560-H560,H560-G560)*AZ560-AX560),(IF(F560="Short",G560-L560,L560-G560)*AZ560-AX560)),"")))</f>
        <v/>
      </c>
      <c r="AQ560" s="188" t="str">
        <f t="shared" si="223"/>
        <v/>
      </c>
      <c r="AR560" s="188" t="str">
        <f t="shared" si="224"/>
        <v/>
      </c>
      <c r="AS560" s="188" t="str">
        <f t="shared" si="225"/>
        <v/>
      </c>
      <c r="AT560" s="188" t="str">
        <f>IF(ISNUMBER(A560),MAX($AS$2:AS560)-AS560,"")</f>
        <v/>
      </c>
      <c r="AU560" s="189" t="str">
        <f t="shared" si="226"/>
        <v/>
      </c>
      <c r="AV560" s="190" t="str">
        <f t="shared" si="227"/>
        <v/>
      </c>
      <c r="AW560" s="190" t="str">
        <f t="shared" si="228"/>
        <v/>
      </c>
      <c r="AX560" s="191" t="str">
        <f ca="1">IF(ISNUMBER($A560),INDIRECT(CONCATENATE("'Instrument List'!B",(MATCH(E560,'Instrument List'!A:A,0))-0)),"")</f>
        <v/>
      </c>
      <c r="AY560" s="191" t="str">
        <f ca="1">IF(ISNUMBER($A560),INDIRECT(CONCATENATE("'Instrument List'!D",(MATCH(E560,'Instrument List'!A:A,0))-0)),"")</f>
        <v/>
      </c>
      <c r="AZ560" s="191" t="str">
        <f ca="1">IF(ISNUMBER($A560),INDIRECT(CONCATENATE("'Instrument List'!C",(MATCH(E560,'Instrument List'!A:A,0))-0)),"")</f>
        <v/>
      </c>
      <c r="BA560" s="192" t="str">
        <f ca="1">IF(ISNUMBER(A560),INDIRECT(CONCATENATE("'Instrument List'!E",(MATCH(E560,'Instrument List'!A:A,0))-0)),"")</f>
        <v/>
      </c>
      <c r="BB560" s="193" t="str">
        <f t="shared" si="229"/>
        <v/>
      </c>
      <c r="BC560" s="193" t="str">
        <f t="shared" si="230"/>
        <v/>
      </c>
      <c r="BD560" s="193" t="str">
        <f ca="1">IF(ISNUMBER(A560),INDIRECT(CONCATENATE("'Instrument List'!F",(MATCH(E560,'Instrument List'!A:A,0))-0)),"")</f>
        <v/>
      </c>
    </row>
    <row r="561" spans="1:56">
      <c r="A561" s="220" t="str">
        <f t="shared" si="210"/>
        <v/>
      </c>
      <c r="B561" s="221"/>
      <c r="C561" s="222"/>
      <c r="D561" s="169"/>
      <c r="E561" s="169"/>
      <c r="F561" s="169"/>
      <c r="G561" s="202"/>
      <c r="H561" s="217"/>
      <c r="I561" s="212"/>
      <c r="J561" s="206"/>
      <c r="K561" s="212"/>
      <c r="L561" s="206"/>
      <c r="M561" s="212"/>
      <c r="N561" s="206"/>
      <c r="O561" s="170" t="str">
        <f t="shared" si="211"/>
        <v/>
      </c>
      <c r="P561" s="171"/>
      <c r="Q561" s="171"/>
      <c r="R561" s="171"/>
      <c r="S561" s="172" t="str">
        <f t="shared" si="212"/>
        <v/>
      </c>
      <c r="T561" s="172" t="str">
        <f t="shared" si="213"/>
        <v/>
      </c>
      <c r="U561" s="171"/>
      <c r="V561" s="171"/>
      <c r="W561" s="173" t="str">
        <f t="shared" si="214"/>
        <v/>
      </c>
      <c r="X561" s="173" t="str">
        <f t="shared" si="215"/>
        <v/>
      </c>
      <c r="Y561" s="173" t="str">
        <f t="shared" si="216"/>
        <v/>
      </c>
      <c r="Z561" s="171"/>
      <c r="AA561" s="171"/>
      <c r="AB561" s="171"/>
      <c r="AC561" s="172" t="str">
        <f t="shared" si="217"/>
        <v/>
      </c>
      <c r="AD561" s="172" t="str">
        <f t="shared" si="218"/>
        <v/>
      </c>
      <c r="AE561" s="174"/>
      <c r="AF561" s="175" t="str">
        <f t="shared" si="219"/>
        <v/>
      </c>
      <c r="AG561" s="169"/>
      <c r="AH561" s="171"/>
      <c r="AI561" s="171"/>
      <c r="AJ561" s="169"/>
      <c r="AK561" s="176" t="str">
        <f t="shared" si="220"/>
        <v/>
      </c>
      <c r="AL561" s="176" t="str">
        <f t="shared" si="221"/>
        <v/>
      </c>
      <c r="AM561" s="176" t="str">
        <f t="shared" si="222"/>
        <v/>
      </c>
      <c r="AN561" s="359" t="str">
        <f>IF(Overview!$K$17='Internal Calcs'!$P$22,IF(AK561="","",AK561),IF(Overview!$K$17='Internal Calcs'!$P$23,IF(AK561="","",AK561),IF(ISNUMBER(A561),(IF(F561="Short",G561-H561,H561-G561)*AZ561-AX561),"")))</f>
        <v/>
      </c>
      <c r="AO561" s="401" t="str">
        <f>IF(Overview!$K$17='Internal Calcs'!$P$22,IF(AL561="","",AL561),IF(Overview!$K$17='Internal Calcs'!$P$23,IF(AL561="","",AL561),IF(ISNUMBER(A561),IF(AL561="",(IF(F561="Short",G561-H561,H561-G561)*AZ561-AX561),(IF(F561="Short",G561-J561,J561-G561)*AZ561-AX561)),"")))</f>
        <v/>
      </c>
      <c r="AP561" s="359" t="str">
        <f>IF(Overview!$K$17='Internal Calcs'!$P$22,"",IF(Overview!$K$17='Internal Calcs'!$P$23,IF(AM561="","",AM561),IF(ISNUMBER(A561),IF(AM561="",(IF(F561="Short",G561-H561,H561-G561)*AZ561-AX561),(IF(F561="Short",G561-L561,L561-G561)*AZ561-AX561)),"")))</f>
        <v/>
      </c>
      <c r="AQ561" s="176" t="str">
        <f t="shared" si="223"/>
        <v/>
      </c>
      <c r="AR561" s="176" t="str">
        <f t="shared" si="224"/>
        <v/>
      </c>
      <c r="AS561" s="176" t="str">
        <f t="shared" si="225"/>
        <v/>
      </c>
      <c r="AT561" s="176" t="str">
        <f>IF(ISNUMBER(A561),MAX($AS$2:AS561)-AS561,"")</f>
        <v/>
      </c>
      <c r="AU561" s="177" t="str">
        <f t="shared" si="226"/>
        <v/>
      </c>
      <c r="AV561" s="178" t="str">
        <f t="shared" si="227"/>
        <v/>
      </c>
      <c r="AW561" s="178" t="str">
        <f t="shared" si="228"/>
        <v/>
      </c>
      <c r="AX561" s="179" t="str">
        <f ca="1">IF(ISNUMBER($A561),INDIRECT(CONCATENATE("'Instrument List'!B",(MATCH(E561,'Instrument List'!A:A,0))-0)),"")</f>
        <v/>
      </c>
      <c r="AY561" s="179" t="str">
        <f ca="1">IF(ISNUMBER($A561),INDIRECT(CONCATENATE("'Instrument List'!D",(MATCH(E561,'Instrument List'!A:A,0))-0)),"")</f>
        <v/>
      </c>
      <c r="AZ561" s="179" t="str">
        <f ca="1">IF(ISNUMBER($A561),INDIRECT(CONCATENATE("'Instrument List'!C",(MATCH(E561,'Instrument List'!A:A,0))-0)),"")</f>
        <v/>
      </c>
      <c r="BA561" s="180" t="str">
        <f ca="1">IF(ISNUMBER(A561),INDIRECT(CONCATENATE("'Instrument List'!E",(MATCH(E561,'Instrument List'!A:A,0))-0)),"")</f>
        <v/>
      </c>
      <c r="BB561" s="181" t="str">
        <f t="shared" si="229"/>
        <v/>
      </c>
      <c r="BC561" s="181" t="str">
        <f t="shared" si="230"/>
        <v/>
      </c>
      <c r="BD561" s="181" t="str">
        <f ca="1">IF(ISNUMBER(A561),INDIRECT(CONCATENATE("'Instrument List'!F",(MATCH(E561,'Instrument List'!A:A,0))-0)),"")</f>
        <v/>
      </c>
    </row>
    <row r="562" spans="1:56">
      <c r="A562" s="223" t="str">
        <f t="shared" si="210"/>
        <v/>
      </c>
      <c r="B562" s="224"/>
      <c r="C562" s="225"/>
      <c r="D562" s="182"/>
      <c r="E562" s="182"/>
      <c r="F562" s="182"/>
      <c r="G562" s="203"/>
      <c r="H562" s="218"/>
      <c r="I562" s="213"/>
      <c r="J562" s="207"/>
      <c r="K562" s="213"/>
      <c r="L562" s="207"/>
      <c r="M562" s="213"/>
      <c r="N562" s="207"/>
      <c r="O562" s="183" t="str">
        <f t="shared" si="211"/>
        <v/>
      </c>
      <c r="P562" s="184"/>
      <c r="Q562" s="184"/>
      <c r="R562" s="275"/>
      <c r="S562" s="185" t="str">
        <f t="shared" si="212"/>
        <v/>
      </c>
      <c r="T562" s="185" t="str">
        <f t="shared" si="213"/>
        <v/>
      </c>
      <c r="U562" s="275"/>
      <c r="V562" s="275"/>
      <c r="W562" s="276" t="str">
        <f t="shared" si="214"/>
        <v/>
      </c>
      <c r="X562" s="276" t="str">
        <f t="shared" si="215"/>
        <v/>
      </c>
      <c r="Y562" s="276" t="str">
        <f t="shared" si="216"/>
        <v/>
      </c>
      <c r="Z562" s="275"/>
      <c r="AA562" s="184"/>
      <c r="AB562" s="184"/>
      <c r="AC562" s="185" t="str">
        <f t="shared" si="217"/>
        <v/>
      </c>
      <c r="AD562" s="185" t="str">
        <f t="shared" si="218"/>
        <v/>
      </c>
      <c r="AE562" s="186"/>
      <c r="AF562" s="187" t="str">
        <f t="shared" si="219"/>
        <v/>
      </c>
      <c r="AG562" s="182"/>
      <c r="AH562" s="184"/>
      <c r="AI562" s="184"/>
      <c r="AJ562" s="182"/>
      <c r="AK562" s="188" t="str">
        <f t="shared" si="220"/>
        <v/>
      </c>
      <c r="AL562" s="188" t="str">
        <f t="shared" si="221"/>
        <v/>
      </c>
      <c r="AM562" s="188" t="str">
        <f t="shared" si="222"/>
        <v/>
      </c>
      <c r="AN562" s="359" t="str">
        <f>IF(Overview!$K$17='Internal Calcs'!$P$22,IF(AK562="","",AK562),IF(Overview!$K$17='Internal Calcs'!$P$23,IF(AK562="","",AK562),IF(ISNUMBER(A562),(IF(F562="Short",G562-H562,H562-G562)*AZ562-AX562),"")))</f>
        <v/>
      </c>
      <c r="AO562" s="401" t="str">
        <f>IF(Overview!$K$17='Internal Calcs'!$P$22,IF(AL562="","",AL562),IF(Overview!$K$17='Internal Calcs'!$P$23,IF(AL562="","",AL562),IF(ISNUMBER(A562),IF(AL562="",(IF(F562="Short",G562-H562,H562-G562)*AZ562-AX562),(IF(F562="Short",G562-J562,J562-G562)*AZ562-AX562)),"")))</f>
        <v/>
      </c>
      <c r="AP562" s="359" t="str">
        <f>IF(Overview!$K$17='Internal Calcs'!$P$22,"",IF(Overview!$K$17='Internal Calcs'!$P$23,IF(AM562="","",AM562),IF(ISNUMBER(A562),IF(AM562="",(IF(F562="Short",G562-H562,H562-G562)*AZ562-AX562),(IF(F562="Short",G562-L562,L562-G562)*AZ562-AX562)),"")))</f>
        <v/>
      </c>
      <c r="AQ562" s="188" t="str">
        <f t="shared" si="223"/>
        <v/>
      </c>
      <c r="AR562" s="188" t="str">
        <f t="shared" si="224"/>
        <v/>
      </c>
      <c r="AS562" s="188" t="str">
        <f t="shared" si="225"/>
        <v/>
      </c>
      <c r="AT562" s="188" t="str">
        <f>IF(ISNUMBER(A562),MAX($AS$2:AS562)-AS562,"")</f>
        <v/>
      </c>
      <c r="AU562" s="189" t="str">
        <f t="shared" si="226"/>
        <v/>
      </c>
      <c r="AV562" s="190" t="str">
        <f t="shared" si="227"/>
        <v/>
      </c>
      <c r="AW562" s="190" t="str">
        <f t="shared" si="228"/>
        <v/>
      </c>
      <c r="AX562" s="191" t="str">
        <f ca="1">IF(ISNUMBER($A562),INDIRECT(CONCATENATE("'Instrument List'!B",(MATCH(E562,'Instrument List'!A:A,0))-0)),"")</f>
        <v/>
      </c>
      <c r="AY562" s="191" t="str">
        <f ca="1">IF(ISNUMBER($A562),INDIRECT(CONCATENATE("'Instrument List'!D",(MATCH(E562,'Instrument List'!A:A,0))-0)),"")</f>
        <v/>
      </c>
      <c r="AZ562" s="191" t="str">
        <f ca="1">IF(ISNUMBER($A562),INDIRECT(CONCATENATE("'Instrument List'!C",(MATCH(E562,'Instrument List'!A:A,0))-0)),"")</f>
        <v/>
      </c>
      <c r="BA562" s="192" t="str">
        <f ca="1">IF(ISNUMBER(A562),INDIRECT(CONCATENATE("'Instrument List'!E",(MATCH(E562,'Instrument List'!A:A,0))-0)),"")</f>
        <v/>
      </c>
      <c r="BB562" s="193" t="str">
        <f t="shared" si="229"/>
        <v/>
      </c>
      <c r="BC562" s="193" t="str">
        <f t="shared" si="230"/>
        <v/>
      </c>
      <c r="BD562" s="193" t="str">
        <f ca="1">IF(ISNUMBER(A562),INDIRECT(CONCATENATE("'Instrument List'!F",(MATCH(E562,'Instrument List'!A:A,0))-0)),"")</f>
        <v/>
      </c>
    </row>
    <row r="563" spans="1:56">
      <c r="A563" s="220" t="str">
        <f t="shared" si="210"/>
        <v/>
      </c>
      <c r="B563" s="221"/>
      <c r="C563" s="222"/>
      <c r="D563" s="169"/>
      <c r="E563" s="169"/>
      <c r="F563" s="169"/>
      <c r="G563" s="202"/>
      <c r="H563" s="217"/>
      <c r="I563" s="212"/>
      <c r="J563" s="206"/>
      <c r="K563" s="212"/>
      <c r="L563" s="206"/>
      <c r="M563" s="212"/>
      <c r="N563" s="206"/>
      <c r="O563" s="170" t="str">
        <f t="shared" si="211"/>
        <v/>
      </c>
      <c r="P563" s="171"/>
      <c r="Q563" s="171"/>
      <c r="R563" s="171"/>
      <c r="S563" s="172" t="str">
        <f t="shared" si="212"/>
        <v/>
      </c>
      <c r="T563" s="172" t="str">
        <f t="shared" si="213"/>
        <v/>
      </c>
      <c r="U563" s="171"/>
      <c r="V563" s="171"/>
      <c r="W563" s="173" t="str">
        <f t="shared" si="214"/>
        <v/>
      </c>
      <c r="X563" s="173" t="str">
        <f t="shared" si="215"/>
        <v/>
      </c>
      <c r="Y563" s="173" t="str">
        <f t="shared" si="216"/>
        <v/>
      </c>
      <c r="Z563" s="171"/>
      <c r="AA563" s="171"/>
      <c r="AB563" s="171"/>
      <c r="AC563" s="172" t="str">
        <f t="shared" si="217"/>
        <v/>
      </c>
      <c r="AD563" s="172" t="str">
        <f t="shared" si="218"/>
        <v/>
      </c>
      <c r="AE563" s="174"/>
      <c r="AF563" s="175" t="str">
        <f t="shared" si="219"/>
        <v/>
      </c>
      <c r="AG563" s="169"/>
      <c r="AH563" s="171"/>
      <c r="AI563" s="171"/>
      <c r="AJ563" s="169"/>
      <c r="AK563" s="176" t="str">
        <f t="shared" si="220"/>
        <v/>
      </c>
      <c r="AL563" s="176" t="str">
        <f t="shared" si="221"/>
        <v/>
      </c>
      <c r="AM563" s="176" t="str">
        <f t="shared" si="222"/>
        <v/>
      </c>
      <c r="AN563" s="359" t="str">
        <f>IF(Overview!$K$17='Internal Calcs'!$P$22,IF(AK563="","",AK563),IF(Overview!$K$17='Internal Calcs'!$P$23,IF(AK563="","",AK563),IF(ISNUMBER(A563),(IF(F563="Short",G563-H563,H563-G563)*AZ563-AX563),"")))</f>
        <v/>
      </c>
      <c r="AO563" s="401" t="str">
        <f>IF(Overview!$K$17='Internal Calcs'!$P$22,IF(AL563="","",AL563),IF(Overview!$K$17='Internal Calcs'!$P$23,IF(AL563="","",AL563),IF(ISNUMBER(A563),IF(AL563="",(IF(F563="Short",G563-H563,H563-G563)*AZ563-AX563),(IF(F563="Short",G563-J563,J563-G563)*AZ563-AX563)),"")))</f>
        <v/>
      </c>
      <c r="AP563" s="359" t="str">
        <f>IF(Overview!$K$17='Internal Calcs'!$P$22,"",IF(Overview!$K$17='Internal Calcs'!$P$23,IF(AM563="","",AM563),IF(ISNUMBER(A563),IF(AM563="",(IF(F563="Short",G563-H563,H563-G563)*AZ563-AX563),(IF(F563="Short",G563-L563,L563-G563)*AZ563-AX563)),"")))</f>
        <v/>
      </c>
      <c r="AQ563" s="176" t="str">
        <f t="shared" si="223"/>
        <v/>
      </c>
      <c r="AR563" s="176" t="str">
        <f t="shared" si="224"/>
        <v/>
      </c>
      <c r="AS563" s="176" t="str">
        <f t="shared" si="225"/>
        <v/>
      </c>
      <c r="AT563" s="176" t="str">
        <f>IF(ISNUMBER(A563),MAX($AS$2:AS563)-AS563,"")</f>
        <v/>
      </c>
      <c r="AU563" s="177" t="str">
        <f t="shared" si="226"/>
        <v/>
      </c>
      <c r="AV563" s="178" t="str">
        <f t="shared" si="227"/>
        <v/>
      </c>
      <c r="AW563" s="178" t="str">
        <f t="shared" si="228"/>
        <v/>
      </c>
      <c r="AX563" s="179" t="str">
        <f ca="1">IF(ISNUMBER($A563),INDIRECT(CONCATENATE("'Instrument List'!B",(MATCH(E563,'Instrument List'!A:A,0))-0)),"")</f>
        <v/>
      </c>
      <c r="AY563" s="179" t="str">
        <f ca="1">IF(ISNUMBER($A563),INDIRECT(CONCATENATE("'Instrument List'!D",(MATCH(E563,'Instrument List'!A:A,0))-0)),"")</f>
        <v/>
      </c>
      <c r="AZ563" s="179" t="str">
        <f ca="1">IF(ISNUMBER($A563),INDIRECT(CONCATENATE("'Instrument List'!C",(MATCH(E563,'Instrument List'!A:A,0))-0)),"")</f>
        <v/>
      </c>
      <c r="BA563" s="180" t="str">
        <f ca="1">IF(ISNUMBER(A563),INDIRECT(CONCATENATE("'Instrument List'!E",(MATCH(E563,'Instrument List'!A:A,0))-0)),"")</f>
        <v/>
      </c>
      <c r="BB563" s="181" t="str">
        <f t="shared" si="229"/>
        <v/>
      </c>
      <c r="BC563" s="181" t="str">
        <f t="shared" si="230"/>
        <v/>
      </c>
      <c r="BD563" s="181" t="str">
        <f ca="1">IF(ISNUMBER(A563),INDIRECT(CONCATENATE("'Instrument List'!F",(MATCH(E563,'Instrument List'!A:A,0))-0)),"")</f>
        <v/>
      </c>
    </row>
    <row r="564" spans="1:56">
      <c r="A564" s="223" t="str">
        <f t="shared" si="210"/>
        <v/>
      </c>
      <c r="B564" s="224"/>
      <c r="C564" s="225"/>
      <c r="D564" s="182"/>
      <c r="E564" s="182"/>
      <c r="F564" s="182"/>
      <c r="G564" s="203"/>
      <c r="H564" s="218"/>
      <c r="I564" s="213"/>
      <c r="J564" s="207"/>
      <c r="K564" s="213"/>
      <c r="L564" s="207"/>
      <c r="M564" s="213"/>
      <c r="N564" s="207"/>
      <c r="O564" s="183" t="str">
        <f t="shared" si="211"/>
        <v/>
      </c>
      <c r="P564" s="184"/>
      <c r="Q564" s="184"/>
      <c r="R564" s="275"/>
      <c r="S564" s="185" t="str">
        <f t="shared" si="212"/>
        <v/>
      </c>
      <c r="T564" s="185" t="str">
        <f t="shared" si="213"/>
        <v/>
      </c>
      <c r="U564" s="275"/>
      <c r="V564" s="275"/>
      <c r="W564" s="276" t="str">
        <f t="shared" si="214"/>
        <v/>
      </c>
      <c r="X564" s="276" t="str">
        <f t="shared" si="215"/>
        <v/>
      </c>
      <c r="Y564" s="276" t="str">
        <f t="shared" si="216"/>
        <v/>
      </c>
      <c r="Z564" s="275"/>
      <c r="AA564" s="184"/>
      <c r="AB564" s="184"/>
      <c r="AC564" s="185" t="str">
        <f t="shared" si="217"/>
        <v/>
      </c>
      <c r="AD564" s="185" t="str">
        <f t="shared" si="218"/>
        <v/>
      </c>
      <c r="AE564" s="186"/>
      <c r="AF564" s="187" t="str">
        <f t="shared" si="219"/>
        <v/>
      </c>
      <c r="AG564" s="182"/>
      <c r="AH564" s="184"/>
      <c r="AI564" s="184"/>
      <c r="AJ564" s="182"/>
      <c r="AK564" s="188" t="str">
        <f t="shared" si="220"/>
        <v/>
      </c>
      <c r="AL564" s="188" t="str">
        <f t="shared" si="221"/>
        <v/>
      </c>
      <c r="AM564" s="188" t="str">
        <f t="shared" si="222"/>
        <v/>
      </c>
      <c r="AN564" s="359" t="str">
        <f>IF(Overview!$K$17='Internal Calcs'!$P$22,IF(AK564="","",AK564),IF(Overview!$K$17='Internal Calcs'!$P$23,IF(AK564="","",AK564),IF(ISNUMBER(A564),(IF(F564="Short",G564-H564,H564-G564)*AZ564-AX564),"")))</f>
        <v/>
      </c>
      <c r="AO564" s="401" t="str">
        <f>IF(Overview!$K$17='Internal Calcs'!$P$22,IF(AL564="","",AL564),IF(Overview!$K$17='Internal Calcs'!$P$23,IF(AL564="","",AL564),IF(ISNUMBER(A564),IF(AL564="",(IF(F564="Short",G564-H564,H564-G564)*AZ564-AX564),(IF(F564="Short",G564-J564,J564-G564)*AZ564-AX564)),"")))</f>
        <v/>
      </c>
      <c r="AP564" s="359" t="str">
        <f>IF(Overview!$K$17='Internal Calcs'!$P$22,"",IF(Overview!$K$17='Internal Calcs'!$P$23,IF(AM564="","",AM564),IF(ISNUMBER(A564),IF(AM564="",(IF(F564="Short",G564-H564,H564-G564)*AZ564-AX564),(IF(F564="Short",G564-L564,L564-G564)*AZ564-AX564)),"")))</f>
        <v/>
      </c>
      <c r="AQ564" s="188" t="str">
        <f t="shared" si="223"/>
        <v/>
      </c>
      <c r="AR564" s="188" t="str">
        <f t="shared" si="224"/>
        <v/>
      </c>
      <c r="AS564" s="188" t="str">
        <f t="shared" si="225"/>
        <v/>
      </c>
      <c r="AT564" s="188" t="str">
        <f>IF(ISNUMBER(A564),MAX($AS$2:AS564)-AS564,"")</f>
        <v/>
      </c>
      <c r="AU564" s="189" t="str">
        <f t="shared" si="226"/>
        <v/>
      </c>
      <c r="AV564" s="190" t="str">
        <f t="shared" si="227"/>
        <v/>
      </c>
      <c r="AW564" s="190" t="str">
        <f t="shared" si="228"/>
        <v/>
      </c>
      <c r="AX564" s="191" t="str">
        <f ca="1">IF(ISNUMBER($A564),INDIRECT(CONCATENATE("'Instrument List'!B",(MATCH(E564,'Instrument List'!A:A,0))-0)),"")</f>
        <v/>
      </c>
      <c r="AY564" s="191" t="str">
        <f ca="1">IF(ISNUMBER($A564),INDIRECT(CONCATENATE("'Instrument List'!D",(MATCH(E564,'Instrument List'!A:A,0))-0)),"")</f>
        <v/>
      </c>
      <c r="AZ564" s="191" t="str">
        <f ca="1">IF(ISNUMBER($A564),INDIRECT(CONCATENATE("'Instrument List'!C",(MATCH(E564,'Instrument List'!A:A,0))-0)),"")</f>
        <v/>
      </c>
      <c r="BA564" s="192" t="str">
        <f ca="1">IF(ISNUMBER(A564),INDIRECT(CONCATENATE("'Instrument List'!E",(MATCH(E564,'Instrument List'!A:A,0))-0)),"")</f>
        <v/>
      </c>
      <c r="BB564" s="193" t="str">
        <f t="shared" si="229"/>
        <v/>
      </c>
      <c r="BC564" s="193" t="str">
        <f t="shared" si="230"/>
        <v/>
      </c>
      <c r="BD564" s="193" t="str">
        <f ca="1">IF(ISNUMBER(A564),INDIRECT(CONCATENATE("'Instrument List'!F",(MATCH(E564,'Instrument List'!A:A,0))-0)),"")</f>
        <v/>
      </c>
    </row>
    <row r="565" spans="1:56">
      <c r="A565" s="220" t="str">
        <f t="shared" si="210"/>
        <v/>
      </c>
      <c r="B565" s="221"/>
      <c r="C565" s="222"/>
      <c r="D565" s="169"/>
      <c r="E565" s="169"/>
      <c r="F565" s="169"/>
      <c r="G565" s="202"/>
      <c r="H565" s="217"/>
      <c r="I565" s="212"/>
      <c r="J565" s="206"/>
      <c r="K565" s="212"/>
      <c r="L565" s="206"/>
      <c r="M565" s="212"/>
      <c r="N565" s="206"/>
      <c r="O565" s="170" t="str">
        <f t="shared" si="211"/>
        <v/>
      </c>
      <c r="P565" s="171"/>
      <c r="Q565" s="171"/>
      <c r="R565" s="171"/>
      <c r="S565" s="172" t="str">
        <f t="shared" si="212"/>
        <v/>
      </c>
      <c r="T565" s="172" t="str">
        <f t="shared" si="213"/>
        <v/>
      </c>
      <c r="U565" s="171"/>
      <c r="V565" s="171"/>
      <c r="W565" s="173" t="str">
        <f t="shared" si="214"/>
        <v/>
      </c>
      <c r="X565" s="173" t="str">
        <f t="shared" si="215"/>
        <v/>
      </c>
      <c r="Y565" s="173" t="str">
        <f t="shared" si="216"/>
        <v/>
      </c>
      <c r="Z565" s="171"/>
      <c r="AA565" s="171"/>
      <c r="AB565" s="171"/>
      <c r="AC565" s="172" t="str">
        <f t="shared" si="217"/>
        <v/>
      </c>
      <c r="AD565" s="172" t="str">
        <f t="shared" si="218"/>
        <v/>
      </c>
      <c r="AE565" s="174"/>
      <c r="AF565" s="175" t="str">
        <f t="shared" si="219"/>
        <v/>
      </c>
      <c r="AG565" s="169"/>
      <c r="AH565" s="171"/>
      <c r="AI565" s="171"/>
      <c r="AJ565" s="169"/>
      <c r="AK565" s="176" t="str">
        <f t="shared" si="220"/>
        <v/>
      </c>
      <c r="AL565" s="176" t="str">
        <f t="shared" si="221"/>
        <v/>
      </c>
      <c r="AM565" s="176" t="str">
        <f t="shared" si="222"/>
        <v/>
      </c>
      <c r="AN565" s="359" t="str">
        <f>IF(Overview!$K$17='Internal Calcs'!$P$22,IF(AK565="","",AK565),IF(Overview!$K$17='Internal Calcs'!$P$23,IF(AK565="","",AK565),IF(ISNUMBER(A565),(IF(F565="Short",G565-H565,H565-G565)*AZ565-AX565),"")))</f>
        <v/>
      </c>
      <c r="AO565" s="401" t="str">
        <f>IF(Overview!$K$17='Internal Calcs'!$P$22,IF(AL565="","",AL565),IF(Overview!$K$17='Internal Calcs'!$P$23,IF(AL565="","",AL565),IF(ISNUMBER(A565),IF(AL565="",(IF(F565="Short",G565-H565,H565-G565)*AZ565-AX565),(IF(F565="Short",G565-J565,J565-G565)*AZ565-AX565)),"")))</f>
        <v/>
      </c>
      <c r="AP565" s="359" t="str">
        <f>IF(Overview!$K$17='Internal Calcs'!$P$22,"",IF(Overview!$K$17='Internal Calcs'!$P$23,IF(AM565="","",AM565),IF(ISNUMBER(A565),IF(AM565="",(IF(F565="Short",G565-H565,H565-G565)*AZ565-AX565),(IF(F565="Short",G565-L565,L565-G565)*AZ565-AX565)),"")))</f>
        <v/>
      </c>
      <c r="AQ565" s="176" t="str">
        <f t="shared" si="223"/>
        <v/>
      </c>
      <c r="AR565" s="176" t="str">
        <f t="shared" si="224"/>
        <v/>
      </c>
      <c r="AS565" s="176" t="str">
        <f t="shared" si="225"/>
        <v/>
      </c>
      <c r="AT565" s="176" t="str">
        <f>IF(ISNUMBER(A565),MAX($AS$2:AS565)-AS565,"")</f>
        <v/>
      </c>
      <c r="AU565" s="177" t="str">
        <f t="shared" si="226"/>
        <v/>
      </c>
      <c r="AV565" s="178" t="str">
        <f t="shared" si="227"/>
        <v/>
      </c>
      <c r="AW565" s="178" t="str">
        <f t="shared" si="228"/>
        <v/>
      </c>
      <c r="AX565" s="179" t="str">
        <f ca="1">IF(ISNUMBER($A565),INDIRECT(CONCATENATE("'Instrument List'!B",(MATCH(E565,'Instrument List'!A:A,0))-0)),"")</f>
        <v/>
      </c>
      <c r="AY565" s="179" t="str">
        <f ca="1">IF(ISNUMBER($A565),INDIRECT(CONCATENATE("'Instrument List'!D",(MATCH(E565,'Instrument List'!A:A,0))-0)),"")</f>
        <v/>
      </c>
      <c r="AZ565" s="179" t="str">
        <f ca="1">IF(ISNUMBER($A565),INDIRECT(CONCATENATE("'Instrument List'!C",(MATCH(E565,'Instrument List'!A:A,0))-0)),"")</f>
        <v/>
      </c>
      <c r="BA565" s="180" t="str">
        <f ca="1">IF(ISNUMBER(A565),INDIRECT(CONCATENATE("'Instrument List'!E",(MATCH(E565,'Instrument List'!A:A,0))-0)),"")</f>
        <v/>
      </c>
      <c r="BB565" s="181" t="str">
        <f t="shared" si="229"/>
        <v/>
      </c>
      <c r="BC565" s="181" t="str">
        <f t="shared" si="230"/>
        <v/>
      </c>
      <c r="BD565" s="181" t="str">
        <f ca="1">IF(ISNUMBER(A565),INDIRECT(CONCATENATE("'Instrument List'!F",(MATCH(E565,'Instrument List'!A:A,0))-0)),"")</f>
        <v/>
      </c>
    </row>
    <row r="566" spans="1:56">
      <c r="A566" s="223" t="str">
        <f t="shared" si="210"/>
        <v/>
      </c>
      <c r="B566" s="224"/>
      <c r="C566" s="225"/>
      <c r="D566" s="182"/>
      <c r="E566" s="182"/>
      <c r="F566" s="182"/>
      <c r="G566" s="203"/>
      <c r="H566" s="218"/>
      <c r="I566" s="213"/>
      <c r="J566" s="207"/>
      <c r="K566" s="213"/>
      <c r="L566" s="207"/>
      <c r="M566" s="213"/>
      <c r="N566" s="207"/>
      <c r="O566" s="183" t="str">
        <f t="shared" si="211"/>
        <v/>
      </c>
      <c r="P566" s="184"/>
      <c r="Q566" s="184"/>
      <c r="R566" s="275"/>
      <c r="S566" s="185" t="str">
        <f t="shared" si="212"/>
        <v/>
      </c>
      <c r="T566" s="185" t="str">
        <f t="shared" si="213"/>
        <v/>
      </c>
      <c r="U566" s="275"/>
      <c r="V566" s="275"/>
      <c r="W566" s="276" t="str">
        <f t="shared" si="214"/>
        <v/>
      </c>
      <c r="X566" s="276" t="str">
        <f t="shared" si="215"/>
        <v/>
      </c>
      <c r="Y566" s="276" t="str">
        <f t="shared" si="216"/>
        <v/>
      </c>
      <c r="Z566" s="275"/>
      <c r="AA566" s="184"/>
      <c r="AB566" s="184"/>
      <c r="AC566" s="185" t="str">
        <f t="shared" si="217"/>
        <v/>
      </c>
      <c r="AD566" s="185" t="str">
        <f t="shared" si="218"/>
        <v/>
      </c>
      <c r="AE566" s="186"/>
      <c r="AF566" s="187" t="str">
        <f t="shared" si="219"/>
        <v/>
      </c>
      <c r="AG566" s="182"/>
      <c r="AH566" s="184"/>
      <c r="AI566" s="184"/>
      <c r="AJ566" s="182"/>
      <c r="AK566" s="188" t="str">
        <f t="shared" si="220"/>
        <v/>
      </c>
      <c r="AL566" s="188" t="str">
        <f t="shared" si="221"/>
        <v/>
      </c>
      <c r="AM566" s="188" t="str">
        <f t="shared" si="222"/>
        <v/>
      </c>
      <c r="AN566" s="359" t="str">
        <f>IF(Overview!$K$17='Internal Calcs'!$P$22,IF(AK566="","",AK566),IF(Overview!$K$17='Internal Calcs'!$P$23,IF(AK566="","",AK566),IF(ISNUMBER(A566),(IF(F566="Short",G566-H566,H566-G566)*AZ566-AX566),"")))</f>
        <v/>
      </c>
      <c r="AO566" s="401" t="str">
        <f>IF(Overview!$K$17='Internal Calcs'!$P$22,IF(AL566="","",AL566),IF(Overview!$K$17='Internal Calcs'!$P$23,IF(AL566="","",AL566),IF(ISNUMBER(A566),IF(AL566="",(IF(F566="Short",G566-H566,H566-G566)*AZ566-AX566),(IF(F566="Short",G566-J566,J566-G566)*AZ566-AX566)),"")))</f>
        <v/>
      </c>
      <c r="AP566" s="359" t="str">
        <f>IF(Overview!$K$17='Internal Calcs'!$P$22,"",IF(Overview!$K$17='Internal Calcs'!$P$23,IF(AM566="","",AM566),IF(ISNUMBER(A566),IF(AM566="",(IF(F566="Short",G566-H566,H566-G566)*AZ566-AX566),(IF(F566="Short",G566-L566,L566-G566)*AZ566-AX566)),"")))</f>
        <v/>
      </c>
      <c r="AQ566" s="188" t="str">
        <f t="shared" si="223"/>
        <v/>
      </c>
      <c r="AR566" s="188" t="str">
        <f t="shared" si="224"/>
        <v/>
      </c>
      <c r="AS566" s="188" t="str">
        <f t="shared" si="225"/>
        <v/>
      </c>
      <c r="AT566" s="188" t="str">
        <f>IF(ISNUMBER(A566),MAX($AS$2:AS566)-AS566,"")</f>
        <v/>
      </c>
      <c r="AU566" s="189" t="str">
        <f t="shared" si="226"/>
        <v/>
      </c>
      <c r="AV566" s="190" t="str">
        <f t="shared" si="227"/>
        <v/>
      </c>
      <c r="AW566" s="190" t="str">
        <f t="shared" si="228"/>
        <v/>
      </c>
      <c r="AX566" s="191" t="str">
        <f ca="1">IF(ISNUMBER($A566),INDIRECT(CONCATENATE("'Instrument List'!B",(MATCH(E566,'Instrument List'!A:A,0))-0)),"")</f>
        <v/>
      </c>
      <c r="AY566" s="191" t="str">
        <f ca="1">IF(ISNUMBER($A566),INDIRECT(CONCATENATE("'Instrument List'!D",(MATCH(E566,'Instrument List'!A:A,0))-0)),"")</f>
        <v/>
      </c>
      <c r="AZ566" s="191" t="str">
        <f ca="1">IF(ISNUMBER($A566),INDIRECT(CONCATENATE("'Instrument List'!C",(MATCH(E566,'Instrument List'!A:A,0))-0)),"")</f>
        <v/>
      </c>
      <c r="BA566" s="192" t="str">
        <f ca="1">IF(ISNUMBER(A566),INDIRECT(CONCATENATE("'Instrument List'!E",(MATCH(E566,'Instrument List'!A:A,0))-0)),"")</f>
        <v/>
      </c>
      <c r="BB566" s="193" t="str">
        <f t="shared" si="229"/>
        <v/>
      </c>
      <c r="BC566" s="193" t="str">
        <f t="shared" si="230"/>
        <v/>
      </c>
      <c r="BD566" s="193" t="str">
        <f ca="1">IF(ISNUMBER(A566),INDIRECT(CONCATENATE("'Instrument List'!F",(MATCH(E566,'Instrument List'!A:A,0))-0)),"")</f>
        <v/>
      </c>
    </row>
    <row r="567" spans="1:56">
      <c r="A567" s="220" t="str">
        <f t="shared" si="210"/>
        <v/>
      </c>
      <c r="B567" s="221"/>
      <c r="C567" s="222"/>
      <c r="D567" s="169"/>
      <c r="E567" s="169"/>
      <c r="F567" s="169"/>
      <c r="G567" s="202"/>
      <c r="H567" s="217"/>
      <c r="I567" s="212"/>
      <c r="J567" s="206"/>
      <c r="K567" s="212"/>
      <c r="L567" s="206"/>
      <c r="M567" s="212"/>
      <c r="N567" s="206"/>
      <c r="O567" s="170" t="str">
        <f t="shared" si="211"/>
        <v/>
      </c>
      <c r="P567" s="171"/>
      <c r="Q567" s="171"/>
      <c r="R567" s="171"/>
      <c r="S567" s="172" t="str">
        <f t="shared" si="212"/>
        <v/>
      </c>
      <c r="T567" s="172" t="str">
        <f t="shared" si="213"/>
        <v/>
      </c>
      <c r="U567" s="171"/>
      <c r="V567" s="171"/>
      <c r="W567" s="173" t="str">
        <f t="shared" si="214"/>
        <v/>
      </c>
      <c r="X567" s="173" t="str">
        <f t="shared" si="215"/>
        <v/>
      </c>
      <c r="Y567" s="173" t="str">
        <f t="shared" si="216"/>
        <v/>
      </c>
      <c r="Z567" s="171"/>
      <c r="AA567" s="171"/>
      <c r="AB567" s="171"/>
      <c r="AC567" s="172" t="str">
        <f t="shared" si="217"/>
        <v/>
      </c>
      <c r="AD567" s="172" t="str">
        <f t="shared" si="218"/>
        <v/>
      </c>
      <c r="AE567" s="174"/>
      <c r="AF567" s="175" t="str">
        <f t="shared" si="219"/>
        <v/>
      </c>
      <c r="AG567" s="169"/>
      <c r="AH567" s="171"/>
      <c r="AI567" s="171"/>
      <c r="AJ567" s="169"/>
      <c r="AK567" s="176" t="str">
        <f t="shared" si="220"/>
        <v/>
      </c>
      <c r="AL567" s="176" t="str">
        <f t="shared" si="221"/>
        <v/>
      </c>
      <c r="AM567" s="176" t="str">
        <f t="shared" si="222"/>
        <v/>
      </c>
      <c r="AN567" s="359" t="str">
        <f>IF(Overview!$K$17='Internal Calcs'!$P$22,IF(AK567="","",AK567),IF(Overview!$K$17='Internal Calcs'!$P$23,IF(AK567="","",AK567),IF(ISNUMBER(A567),(IF(F567="Short",G567-H567,H567-G567)*AZ567-AX567),"")))</f>
        <v/>
      </c>
      <c r="AO567" s="401" t="str">
        <f>IF(Overview!$K$17='Internal Calcs'!$P$22,IF(AL567="","",AL567),IF(Overview!$K$17='Internal Calcs'!$P$23,IF(AL567="","",AL567),IF(ISNUMBER(A567),IF(AL567="",(IF(F567="Short",G567-H567,H567-G567)*AZ567-AX567),(IF(F567="Short",G567-J567,J567-G567)*AZ567-AX567)),"")))</f>
        <v/>
      </c>
      <c r="AP567" s="359" t="str">
        <f>IF(Overview!$K$17='Internal Calcs'!$P$22,"",IF(Overview!$K$17='Internal Calcs'!$P$23,IF(AM567="","",AM567),IF(ISNUMBER(A567),IF(AM567="",(IF(F567="Short",G567-H567,H567-G567)*AZ567-AX567),(IF(F567="Short",G567-L567,L567-G567)*AZ567-AX567)),"")))</f>
        <v/>
      </c>
      <c r="AQ567" s="176" t="str">
        <f t="shared" si="223"/>
        <v/>
      </c>
      <c r="AR567" s="176" t="str">
        <f t="shared" si="224"/>
        <v/>
      </c>
      <c r="AS567" s="176" t="str">
        <f t="shared" si="225"/>
        <v/>
      </c>
      <c r="AT567" s="176" t="str">
        <f>IF(ISNUMBER(A567),MAX($AS$2:AS567)-AS567,"")</f>
        <v/>
      </c>
      <c r="AU567" s="177" t="str">
        <f t="shared" si="226"/>
        <v/>
      </c>
      <c r="AV567" s="178" t="str">
        <f t="shared" si="227"/>
        <v/>
      </c>
      <c r="AW567" s="178" t="str">
        <f t="shared" si="228"/>
        <v/>
      </c>
      <c r="AX567" s="179" t="str">
        <f ca="1">IF(ISNUMBER($A567),INDIRECT(CONCATENATE("'Instrument List'!B",(MATCH(E567,'Instrument List'!A:A,0))-0)),"")</f>
        <v/>
      </c>
      <c r="AY567" s="179" t="str">
        <f ca="1">IF(ISNUMBER($A567),INDIRECT(CONCATENATE("'Instrument List'!D",(MATCH(E567,'Instrument List'!A:A,0))-0)),"")</f>
        <v/>
      </c>
      <c r="AZ567" s="179" t="str">
        <f ca="1">IF(ISNUMBER($A567),INDIRECT(CONCATENATE("'Instrument List'!C",(MATCH(E567,'Instrument List'!A:A,0))-0)),"")</f>
        <v/>
      </c>
      <c r="BA567" s="180" t="str">
        <f ca="1">IF(ISNUMBER(A567),INDIRECT(CONCATENATE("'Instrument List'!E",(MATCH(E567,'Instrument List'!A:A,0))-0)),"")</f>
        <v/>
      </c>
      <c r="BB567" s="181" t="str">
        <f t="shared" si="229"/>
        <v/>
      </c>
      <c r="BC567" s="181" t="str">
        <f t="shared" si="230"/>
        <v/>
      </c>
      <c r="BD567" s="181" t="str">
        <f ca="1">IF(ISNUMBER(A567),INDIRECT(CONCATENATE("'Instrument List'!F",(MATCH(E567,'Instrument List'!A:A,0))-0)),"")</f>
        <v/>
      </c>
    </row>
    <row r="568" spans="1:56">
      <c r="A568" s="223" t="str">
        <f t="shared" si="210"/>
        <v/>
      </c>
      <c r="B568" s="224"/>
      <c r="C568" s="225"/>
      <c r="D568" s="182"/>
      <c r="E568" s="182"/>
      <c r="F568" s="182"/>
      <c r="G568" s="203"/>
      <c r="H568" s="218"/>
      <c r="I568" s="213"/>
      <c r="J568" s="207"/>
      <c r="K568" s="213"/>
      <c r="L568" s="207"/>
      <c r="M568" s="213"/>
      <c r="N568" s="207"/>
      <c r="O568" s="183" t="str">
        <f t="shared" si="211"/>
        <v/>
      </c>
      <c r="P568" s="184"/>
      <c r="Q568" s="184"/>
      <c r="R568" s="275"/>
      <c r="S568" s="185" t="str">
        <f t="shared" si="212"/>
        <v/>
      </c>
      <c r="T568" s="185" t="str">
        <f t="shared" si="213"/>
        <v/>
      </c>
      <c r="U568" s="275"/>
      <c r="V568" s="275"/>
      <c r="W568" s="276" t="str">
        <f t="shared" si="214"/>
        <v/>
      </c>
      <c r="X568" s="276" t="str">
        <f t="shared" si="215"/>
        <v/>
      </c>
      <c r="Y568" s="276" t="str">
        <f t="shared" si="216"/>
        <v/>
      </c>
      <c r="Z568" s="275"/>
      <c r="AA568" s="184"/>
      <c r="AB568" s="184"/>
      <c r="AC568" s="185" t="str">
        <f t="shared" si="217"/>
        <v/>
      </c>
      <c r="AD568" s="185" t="str">
        <f t="shared" si="218"/>
        <v/>
      </c>
      <c r="AE568" s="186"/>
      <c r="AF568" s="187" t="str">
        <f t="shared" si="219"/>
        <v/>
      </c>
      <c r="AG568" s="182"/>
      <c r="AH568" s="184"/>
      <c r="AI568" s="184"/>
      <c r="AJ568" s="182"/>
      <c r="AK568" s="188" t="str">
        <f t="shared" si="220"/>
        <v/>
      </c>
      <c r="AL568" s="188" t="str">
        <f t="shared" si="221"/>
        <v/>
      </c>
      <c r="AM568" s="188" t="str">
        <f t="shared" si="222"/>
        <v/>
      </c>
      <c r="AN568" s="359" t="str">
        <f>IF(Overview!$K$17='Internal Calcs'!$P$22,IF(AK568="","",AK568),IF(Overview!$K$17='Internal Calcs'!$P$23,IF(AK568="","",AK568),IF(ISNUMBER(A568),(IF(F568="Short",G568-H568,H568-G568)*AZ568-AX568),"")))</f>
        <v/>
      </c>
      <c r="AO568" s="401" t="str">
        <f>IF(Overview!$K$17='Internal Calcs'!$P$22,IF(AL568="","",AL568),IF(Overview!$K$17='Internal Calcs'!$P$23,IF(AL568="","",AL568),IF(ISNUMBER(A568),IF(AL568="",(IF(F568="Short",G568-H568,H568-G568)*AZ568-AX568),(IF(F568="Short",G568-J568,J568-G568)*AZ568-AX568)),"")))</f>
        <v/>
      </c>
      <c r="AP568" s="359" t="str">
        <f>IF(Overview!$K$17='Internal Calcs'!$P$22,"",IF(Overview!$K$17='Internal Calcs'!$P$23,IF(AM568="","",AM568),IF(ISNUMBER(A568),IF(AM568="",(IF(F568="Short",G568-H568,H568-G568)*AZ568-AX568),(IF(F568="Short",G568-L568,L568-G568)*AZ568-AX568)),"")))</f>
        <v/>
      </c>
      <c r="AQ568" s="188" t="str">
        <f t="shared" si="223"/>
        <v/>
      </c>
      <c r="AR568" s="188" t="str">
        <f t="shared" si="224"/>
        <v/>
      </c>
      <c r="AS568" s="188" t="str">
        <f t="shared" si="225"/>
        <v/>
      </c>
      <c r="AT568" s="188" t="str">
        <f>IF(ISNUMBER(A568),MAX($AS$2:AS568)-AS568,"")</f>
        <v/>
      </c>
      <c r="AU568" s="189" t="str">
        <f t="shared" si="226"/>
        <v/>
      </c>
      <c r="AV568" s="190" t="str">
        <f t="shared" si="227"/>
        <v/>
      </c>
      <c r="AW568" s="190" t="str">
        <f t="shared" si="228"/>
        <v/>
      </c>
      <c r="AX568" s="191" t="str">
        <f ca="1">IF(ISNUMBER($A568),INDIRECT(CONCATENATE("'Instrument List'!B",(MATCH(E568,'Instrument List'!A:A,0))-0)),"")</f>
        <v/>
      </c>
      <c r="AY568" s="191" t="str">
        <f ca="1">IF(ISNUMBER($A568),INDIRECT(CONCATENATE("'Instrument List'!D",(MATCH(E568,'Instrument List'!A:A,0))-0)),"")</f>
        <v/>
      </c>
      <c r="AZ568" s="191" t="str">
        <f ca="1">IF(ISNUMBER($A568),INDIRECT(CONCATENATE("'Instrument List'!C",(MATCH(E568,'Instrument List'!A:A,0))-0)),"")</f>
        <v/>
      </c>
      <c r="BA568" s="192" t="str">
        <f ca="1">IF(ISNUMBER(A568),INDIRECT(CONCATENATE("'Instrument List'!E",(MATCH(E568,'Instrument List'!A:A,0))-0)),"")</f>
        <v/>
      </c>
      <c r="BB568" s="193" t="str">
        <f t="shared" si="229"/>
        <v/>
      </c>
      <c r="BC568" s="193" t="str">
        <f t="shared" si="230"/>
        <v/>
      </c>
      <c r="BD568" s="193" t="str">
        <f ca="1">IF(ISNUMBER(A568),INDIRECT(CONCATENATE("'Instrument List'!F",(MATCH(E568,'Instrument List'!A:A,0))-0)),"")</f>
        <v/>
      </c>
    </row>
    <row r="569" spans="1:56">
      <c r="A569" s="220" t="str">
        <f t="shared" si="210"/>
        <v/>
      </c>
      <c r="B569" s="221"/>
      <c r="C569" s="222"/>
      <c r="D569" s="169"/>
      <c r="E569" s="169"/>
      <c r="F569" s="169"/>
      <c r="G569" s="202"/>
      <c r="H569" s="217"/>
      <c r="I569" s="212"/>
      <c r="J569" s="206"/>
      <c r="K569" s="212"/>
      <c r="L569" s="206"/>
      <c r="M569" s="212"/>
      <c r="N569" s="206"/>
      <c r="O569" s="170" t="str">
        <f t="shared" si="211"/>
        <v/>
      </c>
      <c r="P569" s="171"/>
      <c r="Q569" s="171"/>
      <c r="R569" s="171"/>
      <c r="S569" s="172" t="str">
        <f t="shared" si="212"/>
        <v/>
      </c>
      <c r="T569" s="172" t="str">
        <f t="shared" si="213"/>
        <v/>
      </c>
      <c r="U569" s="171"/>
      <c r="V569" s="171"/>
      <c r="W569" s="173" t="str">
        <f t="shared" si="214"/>
        <v/>
      </c>
      <c r="X569" s="173" t="str">
        <f t="shared" si="215"/>
        <v/>
      </c>
      <c r="Y569" s="173" t="str">
        <f t="shared" si="216"/>
        <v/>
      </c>
      <c r="Z569" s="171"/>
      <c r="AA569" s="171"/>
      <c r="AB569" s="171"/>
      <c r="AC569" s="172" t="str">
        <f t="shared" si="217"/>
        <v/>
      </c>
      <c r="AD569" s="172" t="str">
        <f t="shared" si="218"/>
        <v/>
      </c>
      <c r="AE569" s="174"/>
      <c r="AF569" s="175" t="str">
        <f t="shared" si="219"/>
        <v/>
      </c>
      <c r="AG569" s="169"/>
      <c r="AH569" s="171"/>
      <c r="AI569" s="171"/>
      <c r="AJ569" s="169"/>
      <c r="AK569" s="176" t="str">
        <f t="shared" si="220"/>
        <v/>
      </c>
      <c r="AL569" s="176" t="str">
        <f t="shared" si="221"/>
        <v/>
      </c>
      <c r="AM569" s="176" t="str">
        <f t="shared" si="222"/>
        <v/>
      </c>
      <c r="AN569" s="359" t="str">
        <f>IF(Overview!$K$17='Internal Calcs'!$P$22,IF(AK569="","",AK569),IF(Overview!$K$17='Internal Calcs'!$P$23,IF(AK569="","",AK569),IF(ISNUMBER(A569),(IF(F569="Short",G569-H569,H569-G569)*AZ569-AX569),"")))</f>
        <v/>
      </c>
      <c r="AO569" s="401" t="str">
        <f>IF(Overview!$K$17='Internal Calcs'!$P$22,IF(AL569="","",AL569),IF(Overview!$K$17='Internal Calcs'!$P$23,IF(AL569="","",AL569),IF(ISNUMBER(A569),IF(AL569="",(IF(F569="Short",G569-H569,H569-G569)*AZ569-AX569),(IF(F569="Short",G569-J569,J569-G569)*AZ569-AX569)),"")))</f>
        <v/>
      </c>
      <c r="AP569" s="359" t="str">
        <f>IF(Overview!$K$17='Internal Calcs'!$P$22,"",IF(Overview!$K$17='Internal Calcs'!$P$23,IF(AM569="","",AM569),IF(ISNUMBER(A569),IF(AM569="",(IF(F569="Short",G569-H569,H569-G569)*AZ569-AX569),(IF(F569="Short",G569-L569,L569-G569)*AZ569-AX569)),"")))</f>
        <v/>
      </c>
      <c r="AQ569" s="176" t="str">
        <f t="shared" si="223"/>
        <v/>
      </c>
      <c r="AR569" s="176" t="str">
        <f t="shared" si="224"/>
        <v/>
      </c>
      <c r="AS569" s="176" t="str">
        <f t="shared" si="225"/>
        <v/>
      </c>
      <c r="AT569" s="176" t="str">
        <f>IF(ISNUMBER(A569),MAX($AS$2:AS569)-AS569,"")</f>
        <v/>
      </c>
      <c r="AU569" s="177" t="str">
        <f t="shared" si="226"/>
        <v/>
      </c>
      <c r="AV569" s="178" t="str">
        <f t="shared" si="227"/>
        <v/>
      </c>
      <c r="AW569" s="178" t="str">
        <f t="shared" si="228"/>
        <v/>
      </c>
      <c r="AX569" s="179" t="str">
        <f ca="1">IF(ISNUMBER($A569),INDIRECT(CONCATENATE("'Instrument List'!B",(MATCH(E569,'Instrument List'!A:A,0))-0)),"")</f>
        <v/>
      </c>
      <c r="AY569" s="179" t="str">
        <f ca="1">IF(ISNUMBER($A569),INDIRECT(CONCATENATE("'Instrument List'!D",(MATCH(E569,'Instrument List'!A:A,0))-0)),"")</f>
        <v/>
      </c>
      <c r="AZ569" s="179" t="str">
        <f ca="1">IF(ISNUMBER($A569),INDIRECT(CONCATENATE("'Instrument List'!C",(MATCH(E569,'Instrument List'!A:A,0))-0)),"")</f>
        <v/>
      </c>
      <c r="BA569" s="180" t="str">
        <f ca="1">IF(ISNUMBER(A569),INDIRECT(CONCATENATE("'Instrument List'!E",(MATCH(E569,'Instrument List'!A:A,0))-0)),"")</f>
        <v/>
      </c>
      <c r="BB569" s="181" t="str">
        <f t="shared" si="229"/>
        <v/>
      </c>
      <c r="BC569" s="181" t="str">
        <f t="shared" si="230"/>
        <v/>
      </c>
      <c r="BD569" s="181" t="str">
        <f ca="1">IF(ISNUMBER(A569),INDIRECT(CONCATENATE("'Instrument List'!F",(MATCH(E569,'Instrument List'!A:A,0))-0)),"")</f>
        <v/>
      </c>
    </row>
    <row r="570" spans="1:56">
      <c r="A570" s="223" t="str">
        <f t="shared" si="210"/>
        <v/>
      </c>
      <c r="B570" s="224"/>
      <c r="C570" s="225"/>
      <c r="D570" s="182"/>
      <c r="E570" s="182"/>
      <c r="F570" s="182"/>
      <c r="G570" s="203"/>
      <c r="H570" s="218"/>
      <c r="I570" s="213"/>
      <c r="J570" s="207"/>
      <c r="K570" s="213"/>
      <c r="L570" s="207"/>
      <c r="M570" s="213"/>
      <c r="N570" s="207"/>
      <c r="O570" s="183" t="str">
        <f t="shared" si="211"/>
        <v/>
      </c>
      <c r="P570" s="184"/>
      <c r="Q570" s="184"/>
      <c r="R570" s="275"/>
      <c r="S570" s="185" t="str">
        <f t="shared" si="212"/>
        <v/>
      </c>
      <c r="T570" s="185" t="str">
        <f t="shared" si="213"/>
        <v/>
      </c>
      <c r="U570" s="275"/>
      <c r="V570" s="275"/>
      <c r="W570" s="276" t="str">
        <f t="shared" si="214"/>
        <v/>
      </c>
      <c r="X570" s="276" t="str">
        <f t="shared" si="215"/>
        <v/>
      </c>
      <c r="Y570" s="276" t="str">
        <f t="shared" si="216"/>
        <v/>
      </c>
      <c r="Z570" s="275"/>
      <c r="AA570" s="184"/>
      <c r="AB570" s="184"/>
      <c r="AC570" s="185" t="str">
        <f t="shared" si="217"/>
        <v/>
      </c>
      <c r="AD570" s="185" t="str">
        <f t="shared" si="218"/>
        <v/>
      </c>
      <c r="AE570" s="186"/>
      <c r="AF570" s="187" t="str">
        <f t="shared" si="219"/>
        <v/>
      </c>
      <c r="AG570" s="182"/>
      <c r="AH570" s="184"/>
      <c r="AI570" s="184"/>
      <c r="AJ570" s="182"/>
      <c r="AK570" s="188" t="str">
        <f t="shared" si="220"/>
        <v/>
      </c>
      <c r="AL570" s="188" t="str">
        <f t="shared" si="221"/>
        <v/>
      </c>
      <c r="AM570" s="188" t="str">
        <f t="shared" si="222"/>
        <v/>
      </c>
      <c r="AN570" s="359" t="str">
        <f>IF(Overview!$K$17='Internal Calcs'!$P$22,IF(AK570="","",AK570),IF(Overview!$K$17='Internal Calcs'!$P$23,IF(AK570="","",AK570),IF(ISNUMBER(A570),(IF(F570="Short",G570-H570,H570-G570)*AZ570-AX570),"")))</f>
        <v/>
      </c>
      <c r="AO570" s="401" t="str">
        <f>IF(Overview!$K$17='Internal Calcs'!$P$22,IF(AL570="","",AL570),IF(Overview!$K$17='Internal Calcs'!$P$23,IF(AL570="","",AL570),IF(ISNUMBER(A570),IF(AL570="",(IF(F570="Short",G570-H570,H570-G570)*AZ570-AX570),(IF(F570="Short",G570-J570,J570-G570)*AZ570-AX570)),"")))</f>
        <v/>
      </c>
      <c r="AP570" s="359" t="str">
        <f>IF(Overview!$K$17='Internal Calcs'!$P$22,"",IF(Overview!$K$17='Internal Calcs'!$P$23,IF(AM570="","",AM570),IF(ISNUMBER(A570),IF(AM570="",(IF(F570="Short",G570-H570,H570-G570)*AZ570-AX570),(IF(F570="Short",G570-L570,L570-G570)*AZ570-AX570)),"")))</f>
        <v/>
      </c>
      <c r="AQ570" s="188" t="str">
        <f t="shared" si="223"/>
        <v/>
      </c>
      <c r="AR570" s="188" t="str">
        <f t="shared" si="224"/>
        <v/>
      </c>
      <c r="AS570" s="188" t="str">
        <f t="shared" si="225"/>
        <v/>
      </c>
      <c r="AT570" s="188" t="str">
        <f>IF(ISNUMBER(A570),MAX($AS$2:AS570)-AS570,"")</f>
        <v/>
      </c>
      <c r="AU570" s="189" t="str">
        <f t="shared" si="226"/>
        <v/>
      </c>
      <c r="AV570" s="190" t="str">
        <f t="shared" si="227"/>
        <v/>
      </c>
      <c r="AW570" s="190" t="str">
        <f t="shared" si="228"/>
        <v/>
      </c>
      <c r="AX570" s="191" t="str">
        <f ca="1">IF(ISNUMBER($A570),INDIRECT(CONCATENATE("'Instrument List'!B",(MATCH(E570,'Instrument List'!A:A,0))-0)),"")</f>
        <v/>
      </c>
      <c r="AY570" s="191" t="str">
        <f ca="1">IF(ISNUMBER($A570),INDIRECT(CONCATENATE("'Instrument List'!D",(MATCH(E570,'Instrument List'!A:A,0))-0)),"")</f>
        <v/>
      </c>
      <c r="AZ570" s="191" t="str">
        <f ca="1">IF(ISNUMBER($A570),INDIRECT(CONCATENATE("'Instrument List'!C",(MATCH(E570,'Instrument List'!A:A,0))-0)),"")</f>
        <v/>
      </c>
      <c r="BA570" s="192" t="str">
        <f ca="1">IF(ISNUMBER(A570),INDIRECT(CONCATENATE("'Instrument List'!E",(MATCH(E570,'Instrument List'!A:A,0))-0)),"")</f>
        <v/>
      </c>
      <c r="BB570" s="193" t="str">
        <f t="shared" si="229"/>
        <v/>
      </c>
      <c r="BC570" s="193" t="str">
        <f t="shared" si="230"/>
        <v/>
      </c>
      <c r="BD570" s="193" t="str">
        <f ca="1">IF(ISNUMBER(A570),INDIRECT(CONCATENATE("'Instrument List'!F",(MATCH(E570,'Instrument List'!A:A,0))-0)),"")</f>
        <v/>
      </c>
    </row>
    <row r="571" spans="1:56">
      <c r="A571" s="220" t="str">
        <f t="shared" si="210"/>
        <v/>
      </c>
      <c r="B571" s="221"/>
      <c r="C571" s="222"/>
      <c r="D571" s="169"/>
      <c r="E571" s="169"/>
      <c r="F571" s="169"/>
      <c r="G571" s="202"/>
      <c r="H571" s="217"/>
      <c r="I571" s="212"/>
      <c r="J571" s="206"/>
      <c r="K571" s="212"/>
      <c r="L571" s="206"/>
      <c r="M571" s="212"/>
      <c r="N571" s="206"/>
      <c r="O571" s="170" t="str">
        <f t="shared" si="211"/>
        <v/>
      </c>
      <c r="P571" s="171"/>
      <c r="Q571" s="171"/>
      <c r="R571" s="171"/>
      <c r="S571" s="172" t="str">
        <f t="shared" si="212"/>
        <v/>
      </c>
      <c r="T571" s="172" t="str">
        <f t="shared" si="213"/>
        <v/>
      </c>
      <c r="U571" s="171"/>
      <c r="V571" s="171"/>
      <c r="W571" s="173" t="str">
        <f t="shared" si="214"/>
        <v/>
      </c>
      <c r="X571" s="173" t="str">
        <f t="shared" si="215"/>
        <v/>
      </c>
      <c r="Y571" s="173" t="str">
        <f t="shared" si="216"/>
        <v/>
      </c>
      <c r="Z571" s="171"/>
      <c r="AA571" s="171"/>
      <c r="AB571" s="171"/>
      <c r="AC571" s="172" t="str">
        <f t="shared" si="217"/>
        <v/>
      </c>
      <c r="AD571" s="172" t="str">
        <f t="shared" si="218"/>
        <v/>
      </c>
      <c r="AE571" s="174"/>
      <c r="AF571" s="175" t="str">
        <f t="shared" si="219"/>
        <v/>
      </c>
      <c r="AG571" s="169"/>
      <c r="AH571" s="171"/>
      <c r="AI571" s="171"/>
      <c r="AJ571" s="169"/>
      <c r="AK571" s="176" t="str">
        <f t="shared" si="220"/>
        <v/>
      </c>
      <c r="AL571" s="176" t="str">
        <f t="shared" si="221"/>
        <v/>
      </c>
      <c r="AM571" s="176" t="str">
        <f t="shared" si="222"/>
        <v/>
      </c>
      <c r="AN571" s="359" t="str">
        <f>IF(Overview!$K$17='Internal Calcs'!$P$22,IF(AK571="","",AK571),IF(Overview!$K$17='Internal Calcs'!$P$23,IF(AK571="","",AK571),IF(ISNUMBER(A571),(IF(F571="Short",G571-H571,H571-G571)*AZ571-AX571),"")))</f>
        <v/>
      </c>
      <c r="AO571" s="401" t="str">
        <f>IF(Overview!$K$17='Internal Calcs'!$P$22,IF(AL571="","",AL571),IF(Overview!$K$17='Internal Calcs'!$P$23,IF(AL571="","",AL571),IF(ISNUMBER(A571),IF(AL571="",(IF(F571="Short",G571-H571,H571-G571)*AZ571-AX571),(IF(F571="Short",G571-J571,J571-G571)*AZ571-AX571)),"")))</f>
        <v/>
      </c>
      <c r="AP571" s="359" t="str">
        <f>IF(Overview!$K$17='Internal Calcs'!$P$22,"",IF(Overview!$K$17='Internal Calcs'!$P$23,IF(AM571="","",AM571),IF(ISNUMBER(A571),IF(AM571="",(IF(F571="Short",G571-H571,H571-G571)*AZ571-AX571),(IF(F571="Short",G571-L571,L571-G571)*AZ571-AX571)),"")))</f>
        <v/>
      </c>
      <c r="AQ571" s="176" t="str">
        <f t="shared" si="223"/>
        <v/>
      </c>
      <c r="AR571" s="176" t="str">
        <f t="shared" si="224"/>
        <v/>
      </c>
      <c r="AS571" s="176" t="str">
        <f t="shared" si="225"/>
        <v/>
      </c>
      <c r="AT571" s="176" t="str">
        <f>IF(ISNUMBER(A571),MAX($AS$2:AS571)-AS571,"")</f>
        <v/>
      </c>
      <c r="AU571" s="177" t="str">
        <f t="shared" si="226"/>
        <v/>
      </c>
      <c r="AV571" s="178" t="str">
        <f t="shared" si="227"/>
        <v/>
      </c>
      <c r="AW571" s="178" t="str">
        <f t="shared" si="228"/>
        <v/>
      </c>
      <c r="AX571" s="179" t="str">
        <f ca="1">IF(ISNUMBER($A571),INDIRECT(CONCATENATE("'Instrument List'!B",(MATCH(E571,'Instrument List'!A:A,0))-0)),"")</f>
        <v/>
      </c>
      <c r="AY571" s="179" t="str">
        <f ca="1">IF(ISNUMBER($A571),INDIRECT(CONCATENATE("'Instrument List'!D",(MATCH(E571,'Instrument List'!A:A,0))-0)),"")</f>
        <v/>
      </c>
      <c r="AZ571" s="179" t="str">
        <f ca="1">IF(ISNUMBER($A571),INDIRECT(CONCATENATE("'Instrument List'!C",(MATCH(E571,'Instrument List'!A:A,0))-0)),"")</f>
        <v/>
      </c>
      <c r="BA571" s="180" t="str">
        <f ca="1">IF(ISNUMBER(A571),INDIRECT(CONCATENATE("'Instrument List'!E",(MATCH(E571,'Instrument List'!A:A,0))-0)),"")</f>
        <v/>
      </c>
      <c r="BB571" s="181" t="str">
        <f t="shared" si="229"/>
        <v/>
      </c>
      <c r="BC571" s="181" t="str">
        <f t="shared" si="230"/>
        <v/>
      </c>
      <c r="BD571" s="181" t="str">
        <f ca="1">IF(ISNUMBER(A571),INDIRECT(CONCATENATE("'Instrument List'!F",(MATCH(E571,'Instrument List'!A:A,0))-0)),"")</f>
        <v/>
      </c>
    </row>
    <row r="572" spans="1:56">
      <c r="A572" s="223" t="str">
        <f t="shared" si="210"/>
        <v/>
      </c>
      <c r="B572" s="224"/>
      <c r="C572" s="225"/>
      <c r="D572" s="182"/>
      <c r="E572" s="182"/>
      <c r="F572" s="182"/>
      <c r="G572" s="203"/>
      <c r="H572" s="218"/>
      <c r="I572" s="213"/>
      <c r="J572" s="207"/>
      <c r="K572" s="213"/>
      <c r="L572" s="207"/>
      <c r="M572" s="213"/>
      <c r="N572" s="207"/>
      <c r="O572" s="183" t="str">
        <f t="shared" si="211"/>
        <v/>
      </c>
      <c r="P572" s="184"/>
      <c r="Q572" s="184"/>
      <c r="R572" s="275"/>
      <c r="S572" s="185" t="str">
        <f t="shared" si="212"/>
        <v/>
      </c>
      <c r="T572" s="185" t="str">
        <f t="shared" si="213"/>
        <v/>
      </c>
      <c r="U572" s="275"/>
      <c r="V572" s="275"/>
      <c r="W572" s="276" t="str">
        <f t="shared" si="214"/>
        <v/>
      </c>
      <c r="X572" s="276" t="str">
        <f t="shared" si="215"/>
        <v/>
      </c>
      <c r="Y572" s="276" t="str">
        <f t="shared" si="216"/>
        <v/>
      </c>
      <c r="Z572" s="275"/>
      <c r="AA572" s="184"/>
      <c r="AB572" s="184"/>
      <c r="AC572" s="185" t="str">
        <f t="shared" si="217"/>
        <v/>
      </c>
      <c r="AD572" s="185" t="str">
        <f t="shared" si="218"/>
        <v/>
      </c>
      <c r="AE572" s="186"/>
      <c r="AF572" s="187" t="str">
        <f t="shared" si="219"/>
        <v/>
      </c>
      <c r="AG572" s="182"/>
      <c r="AH572" s="184"/>
      <c r="AI572" s="184"/>
      <c r="AJ572" s="182"/>
      <c r="AK572" s="188" t="str">
        <f t="shared" si="220"/>
        <v/>
      </c>
      <c r="AL572" s="188" t="str">
        <f t="shared" si="221"/>
        <v/>
      </c>
      <c r="AM572" s="188" t="str">
        <f t="shared" si="222"/>
        <v/>
      </c>
      <c r="AN572" s="359" t="str">
        <f>IF(Overview!$K$17='Internal Calcs'!$P$22,IF(AK572="","",AK572),IF(Overview!$K$17='Internal Calcs'!$P$23,IF(AK572="","",AK572),IF(ISNUMBER(A572),(IF(F572="Short",G572-H572,H572-G572)*AZ572-AX572),"")))</f>
        <v/>
      </c>
      <c r="AO572" s="401" t="str">
        <f>IF(Overview!$K$17='Internal Calcs'!$P$22,IF(AL572="","",AL572),IF(Overview!$K$17='Internal Calcs'!$P$23,IF(AL572="","",AL572),IF(ISNUMBER(A572),IF(AL572="",(IF(F572="Short",G572-H572,H572-G572)*AZ572-AX572),(IF(F572="Short",G572-J572,J572-G572)*AZ572-AX572)),"")))</f>
        <v/>
      </c>
      <c r="AP572" s="359" t="str">
        <f>IF(Overview!$K$17='Internal Calcs'!$P$22,"",IF(Overview!$K$17='Internal Calcs'!$P$23,IF(AM572="","",AM572),IF(ISNUMBER(A572),IF(AM572="",(IF(F572="Short",G572-H572,H572-G572)*AZ572-AX572),(IF(F572="Short",G572-L572,L572-G572)*AZ572-AX572)),"")))</f>
        <v/>
      </c>
      <c r="AQ572" s="188" t="str">
        <f t="shared" si="223"/>
        <v/>
      </c>
      <c r="AR572" s="188" t="str">
        <f t="shared" si="224"/>
        <v/>
      </c>
      <c r="AS572" s="188" t="str">
        <f t="shared" si="225"/>
        <v/>
      </c>
      <c r="AT572" s="188" t="str">
        <f>IF(ISNUMBER(A572),MAX($AS$2:AS572)-AS572,"")</f>
        <v/>
      </c>
      <c r="AU572" s="189" t="str">
        <f t="shared" si="226"/>
        <v/>
      </c>
      <c r="AV572" s="190" t="str">
        <f t="shared" si="227"/>
        <v/>
      </c>
      <c r="AW572" s="190" t="str">
        <f t="shared" si="228"/>
        <v/>
      </c>
      <c r="AX572" s="191" t="str">
        <f ca="1">IF(ISNUMBER($A572),INDIRECT(CONCATENATE("'Instrument List'!B",(MATCH(E572,'Instrument List'!A:A,0))-0)),"")</f>
        <v/>
      </c>
      <c r="AY572" s="191" t="str">
        <f ca="1">IF(ISNUMBER($A572),INDIRECT(CONCATENATE("'Instrument List'!D",(MATCH(E572,'Instrument List'!A:A,0))-0)),"")</f>
        <v/>
      </c>
      <c r="AZ572" s="191" t="str">
        <f ca="1">IF(ISNUMBER($A572),INDIRECT(CONCATENATE("'Instrument List'!C",(MATCH(E572,'Instrument List'!A:A,0))-0)),"")</f>
        <v/>
      </c>
      <c r="BA572" s="192" t="str">
        <f ca="1">IF(ISNUMBER(A572),INDIRECT(CONCATENATE("'Instrument List'!E",(MATCH(E572,'Instrument List'!A:A,0))-0)),"")</f>
        <v/>
      </c>
      <c r="BB572" s="193" t="str">
        <f t="shared" si="229"/>
        <v/>
      </c>
      <c r="BC572" s="193" t="str">
        <f t="shared" si="230"/>
        <v/>
      </c>
      <c r="BD572" s="193" t="str">
        <f ca="1">IF(ISNUMBER(A572),INDIRECT(CONCATENATE("'Instrument List'!F",(MATCH(E572,'Instrument List'!A:A,0))-0)),"")</f>
        <v/>
      </c>
    </row>
    <row r="573" spans="1:56">
      <c r="A573" s="220" t="str">
        <f t="shared" si="210"/>
        <v/>
      </c>
      <c r="B573" s="221"/>
      <c r="C573" s="222"/>
      <c r="D573" s="169"/>
      <c r="E573" s="169"/>
      <c r="F573" s="169"/>
      <c r="G573" s="202"/>
      <c r="H573" s="217"/>
      <c r="I573" s="212"/>
      <c r="J573" s="206"/>
      <c r="K573" s="212"/>
      <c r="L573" s="206"/>
      <c r="M573" s="212"/>
      <c r="N573" s="206"/>
      <c r="O573" s="170" t="str">
        <f t="shared" si="211"/>
        <v/>
      </c>
      <c r="P573" s="171"/>
      <c r="Q573" s="171"/>
      <c r="R573" s="171"/>
      <c r="S573" s="172" t="str">
        <f t="shared" si="212"/>
        <v/>
      </c>
      <c r="T573" s="172" t="str">
        <f t="shared" si="213"/>
        <v/>
      </c>
      <c r="U573" s="171"/>
      <c r="V573" s="171"/>
      <c r="W573" s="173" t="str">
        <f t="shared" si="214"/>
        <v/>
      </c>
      <c r="X573" s="173" t="str">
        <f t="shared" si="215"/>
        <v/>
      </c>
      <c r="Y573" s="173" t="str">
        <f t="shared" si="216"/>
        <v/>
      </c>
      <c r="Z573" s="171"/>
      <c r="AA573" s="171"/>
      <c r="AB573" s="171"/>
      <c r="AC573" s="172" t="str">
        <f t="shared" si="217"/>
        <v/>
      </c>
      <c r="AD573" s="172" t="str">
        <f t="shared" si="218"/>
        <v/>
      </c>
      <c r="AE573" s="174"/>
      <c r="AF573" s="175" t="str">
        <f t="shared" si="219"/>
        <v/>
      </c>
      <c r="AG573" s="169"/>
      <c r="AH573" s="171"/>
      <c r="AI573" s="171"/>
      <c r="AJ573" s="169"/>
      <c r="AK573" s="176" t="str">
        <f t="shared" si="220"/>
        <v/>
      </c>
      <c r="AL573" s="176" t="str">
        <f t="shared" si="221"/>
        <v/>
      </c>
      <c r="AM573" s="176" t="str">
        <f t="shared" si="222"/>
        <v/>
      </c>
      <c r="AN573" s="359" t="str">
        <f>IF(Overview!$K$17='Internal Calcs'!$P$22,IF(AK573="","",AK573),IF(Overview!$K$17='Internal Calcs'!$P$23,IF(AK573="","",AK573),IF(ISNUMBER(A573),(IF(F573="Short",G573-H573,H573-G573)*AZ573-AX573),"")))</f>
        <v/>
      </c>
      <c r="AO573" s="401" t="str">
        <f>IF(Overview!$K$17='Internal Calcs'!$P$22,IF(AL573="","",AL573),IF(Overview!$K$17='Internal Calcs'!$P$23,IF(AL573="","",AL573),IF(ISNUMBER(A573),IF(AL573="",(IF(F573="Short",G573-H573,H573-G573)*AZ573-AX573),(IF(F573="Short",G573-J573,J573-G573)*AZ573-AX573)),"")))</f>
        <v/>
      </c>
      <c r="AP573" s="359" t="str">
        <f>IF(Overview!$K$17='Internal Calcs'!$P$22,"",IF(Overview!$K$17='Internal Calcs'!$P$23,IF(AM573="","",AM573),IF(ISNUMBER(A573),IF(AM573="",(IF(F573="Short",G573-H573,H573-G573)*AZ573-AX573),(IF(F573="Short",G573-L573,L573-G573)*AZ573-AX573)),"")))</f>
        <v/>
      </c>
      <c r="AQ573" s="176" t="str">
        <f t="shared" si="223"/>
        <v/>
      </c>
      <c r="AR573" s="176" t="str">
        <f t="shared" si="224"/>
        <v/>
      </c>
      <c r="AS573" s="176" t="str">
        <f t="shared" si="225"/>
        <v/>
      </c>
      <c r="AT573" s="176" t="str">
        <f>IF(ISNUMBER(A573),MAX($AS$2:AS573)-AS573,"")</f>
        <v/>
      </c>
      <c r="AU573" s="177" t="str">
        <f t="shared" si="226"/>
        <v/>
      </c>
      <c r="AV573" s="178" t="str">
        <f t="shared" si="227"/>
        <v/>
      </c>
      <c r="AW573" s="178" t="str">
        <f t="shared" si="228"/>
        <v/>
      </c>
      <c r="AX573" s="179" t="str">
        <f ca="1">IF(ISNUMBER($A573),INDIRECT(CONCATENATE("'Instrument List'!B",(MATCH(E573,'Instrument List'!A:A,0))-0)),"")</f>
        <v/>
      </c>
      <c r="AY573" s="179" t="str">
        <f ca="1">IF(ISNUMBER($A573),INDIRECT(CONCATENATE("'Instrument List'!D",(MATCH(E573,'Instrument List'!A:A,0))-0)),"")</f>
        <v/>
      </c>
      <c r="AZ573" s="179" t="str">
        <f ca="1">IF(ISNUMBER($A573),INDIRECT(CONCATENATE("'Instrument List'!C",(MATCH(E573,'Instrument List'!A:A,0))-0)),"")</f>
        <v/>
      </c>
      <c r="BA573" s="180" t="str">
        <f ca="1">IF(ISNUMBER(A573),INDIRECT(CONCATENATE("'Instrument List'!E",(MATCH(E573,'Instrument List'!A:A,0))-0)),"")</f>
        <v/>
      </c>
      <c r="BB573" s="181" t="str">
        <f t="shared" si="229"/>
        <v/>
      </c>
      <c r="BC573" s="181" t="str">
        <f t="shared" si="230"/>
        <v/>
      </c>
      <c r="BD573" s="181" t="str">
        <f ca="1">IF(ISNUMBER(A573),INDIRECT(CONCATENATE("'Instrument List'!F",(MATCH(E573,'Instrument List'!A:A,0))-0)),"")</f>
        <v/>
      </c>
    </row>
    <row r="574" spans="1:56">
      <c r="A574" s="223" t="str">
        <f t="shared" si="210"/>
        <v/>
      </c>
      <c r="B574" s="224"/>
      <c r="C574" s="225"/>
      <c r="D574" s="182"/>
      <c r="E574" s="182"/>
      <c r="F574" s="182"/>
      <c r="G574" s="203"/>
      <c r="H574" s="218"/>
      <c r="I574" s="213"/>
      <c r="J574" s="207"/>
      <c r="K574" s="213"/>
      <c r="L574" s="207"/>
      <c r="M574" s="213"/>
      <c r="N574" s="207"/>
      <c r="O574" s="183" t="str">
        <f t="shared" si="211"/>
        <v/>
      </c>
      <c r="P574" s="184"/>
      <c r="Q574" s="184"/>
      <c r="R574" s="275"/>
      <c r="S574" s="185" t="str">
        <f t="shared" si="212"/>
        <v/>
      </c>
      <c r="T574" s="185" t="str">
        <f t="shared" si="213"/>
        <v/>
      </c>
      <c r="U574" s="275"/>
      <c r="V574" s="275"/>
      <c r="W574" s="276" t="str">
        <f t="shared" si="214"/>
        <v/>
      </c>
      <c r="X574" s="276" t="str">
        <f t="shared" si="215"/>
        <v/>
      </c>
      <c r="Y574" s="276" t="str">
        <f t="shared" si="216"/>
        <v/>
      </c>
      <c r="Z574" s="275"/>
      <c r="AA574" s="184"/>
      <c r="AB574" s="184"/>
      <c r="AC574" s="185" t="str">
        <f t="shared" si="217"/>
        <v/>
      </c>
      <c r="AD574" s="185" t="str">
        <f t="shared" si="218"/>
        <v/>
      </c>
      <c r="AE574" s="186"/>
      <c r="AF574" s="187" t="str">
        <f t="shared" si="219"/>
        <v/>
      </c>
      <c r="AG574" s="182"/>
      <c r="AH574" s="184"/>
      <c r="AI574" s="184"/>
      <c r="AJ574" s="182"/>
      <c r="AK574" s="188" t="str">
        <f t="shared" si="220"/>
        <v/>
      </c>
      <c r="AL574" s="188" t="str">
        <f t="shared" si="221"/>
        <v/>
      </c>
      <c r="AM574" s="188" t="str">
        <f t="shared" si="222"/>
        <v/>
      </c>
      <c r="AN574" s="359" t="str">
        <f>IF(Overview!$K$17='Internal Calcs'!$P$22,IF(AK574="","",AK574),IF(Overview!$K$17='Internal Calcs'!$P$23,IF(AK574="","",AK574),IF(ISNUMBER(A574),(IF(F574="Short",G574-H574,H574-G574)*AZ574-AX574),"")))</f>
        <v/>
      </c>
      <c r="AO574" s="401" t="str">
        <f>IF(Overview!$K$17='Internal Calcs'!$P$22,IF(AL574="","",AL574),IF(Overview!$K$17='Internal Calcs'!$P$23,IF(AL574="","",AL574),IF(ISNUMBER(A574),IF(AL574="",(IF(F574="Short",G574-H574,H574-G574)*AZ574-AX574),(IF(F574="Short",G574-J574,J574-G574)*AZ574-AX574)),"")))</f>
        <v/>
      </c>
      <c r="AP574" s="359" t="str">
        <f>IF(Overview!$K$17='Internal Calcs'!$P$22,"",IF(Overview!$K$17='Internal Calcs'!$P$23,IF(AM574="","",AM574),IF(ISNUMBER(A574),IF(AM574="",(IF(F574="Short",G574-H574,H574-G574)*AZ574-AX574),(IF(F574="Short",G574-L574,L574-G574)*AZ574-AX574)),"")))</f>
        <v/>
      </c>
      <c r="AQ574" s="188" t="str">
        <f t="shared" si="223"/>
        <v/>
      </c>
      <c r="AR574" s="188" t="str">
        <f t="shared" si="224"/>
        <v/>
      </c>
      <c r="AS574" s="188" t="str">
        <f t="shared" si="225"/>
        <v/>
      </c>
      <c r="AT574" s="188" t="str">
        <f>IF(ISNUMBER(A574),MAX($AS$2:AS574)-AS574,"")</f>
        <v/>
      </c>
      <c r="AU574" s="189" t="str">
        <f t="shared" si="226"/>
        <v/>
      </c>
      <c r="AV574" s="190" t="str">
        <f t="shared" si="227"/>
        <v/>
      </c>
      <c r="AW574" s="190" t="str">
        <f t="shared" si="228"/>
        <v/>
      </c>
      <c r="AX574" s="191" t="str">
        <f ca="1">IF(ISNUMBER($A574),INDIRECT(CONCATENATE("'Instrument List'!B",(MATCH(E574,'Instrument List'!A:A,0))-0)),"")</f>
        <v/>
      </c>
      <c r="AY574" s="191" t="str">
        <f ca="1">IF(ISNUMBER($A574),INDIRECT(CONCATENATE("'Instrument List'!D",(MATCH(E574,'Instrument List'!A:A,0))-0)),"")</f>
        <v/>
      </c>
      <c r="AZ574" s="191" t="str">
        <f ca="1">IF(ISNUMBER($A574),INDIRECT(CONCATENATE("'Instrument List'!C",(MATCH(E574,'Instrument List'!A:A,0))-0)),"")</f>
        <v/>
      </c>
      <c r="BA574" s="192" t="str">
        <f ca="1">IF(ISNUMBER(A574),INDIRECT(CONCATENATE("'Instrument List'!E",(MATCH(E574,'Instrument List'!A:A,0))-0)),"")</f>
        <v/>
      </c>
      <c r="BB574" s="193" t="str">
        <f t="shared" si="229"/>
        <v/>
      </c>
      <c r="BC574" s="193" t="str">
        <f t="shared" si="230"/>
        <v/>
      </c>
      <c r="BD574" s="193" t="str">
        <f ca="1">IF(ISNUMBER(A574),INDIRECT(CONCATENATE("'Instrument List'!F",(MATCH(E574,'Instrument List'!A:A,0))-0)),"")</f>
        <v/>
      </c>
    </row>
    <row r="575" spans="1:56">
      <c r="A575" s="220" t="str">
        <f t="shared" si="210"/>
        <v/>
      </c>
      <c r="B575" s="221"/>
      <c r="C575" s="222"/>
      <c r="D575" s="169"/>
      <c r="E575" s="169"/>
      <c r="F575" s="169"/>
      <c r="G575" s="202"/>
      <c r="H575" s="217"/>
      <c r="I575" s="212"/>
      <c r="J575" s="206"/>
      <c r="K575" s="212"/>
      <c r="L575" s="206"/>
      <c r="M575" s="212"/>
      <c r="N575" s="206"/>
      <c r="O575" s="170" t="str">
        <f t="shared" si="211"/>
        <v/>
      </c>
      <c r="P575" s="171"/>
      <c r="Q575" s="171"/>
      <c r="R575" s="171"/>
      <c r="S575" s="172" t="str">
        <f t="shared" si="212"/>
        <v/>
      </c>
      <c r="T575" s="172" t="str">
        <f t="shared" si="213"/>
        <v/>
      </c>
      <c r="U575" s="171"/>
      <c r="V575" s="171"/>
      <c r="W575" s="173" t="str">
        <f t="shared" si="214"/>
        <v/>
      </c>
      <c r="X575" s="173" t="str">
        <f t="shared" si="215"/>
        <v/>
      </c>
      <c r="Y575" s="173" t="str">
        <f t="shared" si="216"/>
        <v/>
      </c>
      <c r="Z575" s="171"/>
      <c r="AA575" s="171"/>
      <c r="AB575" s="171"/>
      <c r="AC575" s="172" t="str">
        <f t="shared" si="217"/>
        <v/>
      </c>
      <c r="AD575" s="172" t="str">
        <f t="shared" si="218"/>
        <v/>
      </c>
      <c r="AE575" s="174"/>
      <c r="AF575" s="175" t="str">
        <f t="shared" si="219"/>
        <v/>
      </c>
      <c r="AG575" s="169"/>
      <c r="AH575" s="171"/>
      <c r="AI575" s="171"/>
      <c r="AJ575" s="169"/>
      <c r="AK575" s="176" t="str">
        <f t="shared" si="220"/>
        <v/>
      </c>
      <c r="AL575" s="176" t="str">
        <f t="shared" si="221"/>
        <v/>
      </c>
      <c r="AM575" s="176" t="str">
        <f t="shared" si="222"/>
        <v/>
      </c>
      <c r="AN575" s="359" t="str">
        <f>IF(Overview!$K$17='Internal Calcs'!$P$22,IF(AK575="","",AK575),IF(Overview!$K$17='Internal Calcs'!$P$23,IF(AK575="","",AK575),IF(ISNUMBER(A575),(IF(F575="Short",G575-H575,H575-G575)*AZ575-AX575),"")))</f>
        <v/>
      </c>
      <c r="AO575" s="401" t="str">
        <f>IF(Overview!$K$17='Internal Calcs'!$P$22,IF(AL575="","",AL575),IF(Overview!$K$17='Internal Calcs'!$P$23,IF(AL575="","",AL575),IF(ISNUMBER(A575),IF(AL575="",(IF(F575="Short",G575-H575,H575-G575)*AZ575-AX575),(IF(F575="Short",G575-J575,J575-G575)*AZ575-AX575)),"")))</f>
        <v/>
      </c>
      <c r="AP575" s="359" t="str">
        <f>IF(Overview!$K$17='Internal Calcs'!$P$22,"",IF(Overview!$K$17='Internal Calcs'!$P$23,IF(AM575="","",AM575),IF(ISNUMBER(A575),IF(AM575="",(IF(F575="Short",G575-H575,H575-G575)*AZ575-AX575),(IF(F575="Short",G575-L575,L575-G575)*AZ575-AX575)),"")))</f>
        <v/>
      </c>
      <c r="AQ575" s="176" t="str">
        <f t="shared" si="223"/>
        <v/>
      </c>
      <c r="AR575" s="176" t="str">
        <f t="shared" si="224"/>
        <v/>
      </c>
      <c r="AS575" s="176" t="str">
        <f t="shared" si="225"/>
        <v/>
      </c>
      <c r="AT575" s="176" t="str">
        <f>IF(ISNUMBER(A575),MAX($AS$2:AS575)-AS575,"")</f>
        <v/>
      </c>
      <c r="AU575" s="177" t="str">
        <f t="shared" si="226"/>
        <v/>
      </c>
      <c r="AV575" s="178" t="str">
        <f t="shared" si="227"/>
        <v/>
      </c>
      <c r="AW575" s="178" t="str">
        <f t="shared" si="228"/>
        <v/>
      </c>
      <c r="AX575" s="179" t="str">
        <f ca="1">IF(ISNUMBER($A575),INDIRECT(CONCATENATE("'Instrument List'!B",(MATCH(E575,'Instrument List'!A:A,0))-0)),"")</f>
        <v/>
      </c>
      <c r="AY575" s="179" t="str">
        <f ca="1">IF(ISNUMBER($A575),INDIRECT(CONCATENATE("'Instrument List'!D",(MATCH(E575,'Instrument List'!A:A,0))-0)),"")</f>
        <v/>
      </c>
      <c r="AZ575" s="179" t="str">
        <f ca="1">IF(ISNUMBER($A575),INDIRECT(CONCATENATE("'Instrument List'!C",(MATCH(E575,'Instrument List'!A:A,0))-0)),"")</f>
        <v/>
      </c>
      <c r="BA575" s="180" t="str">
        <f ca="1">IF(ISNUMBER(A575),INDIRECT(CONCATENATE("'Instrument List'!E",(MATCH(E575,'Instrument List'!A:A,0))-0)),"")</f>
        <v/>
      </c>
      <c r="BB575" s="181" t="str">
        <f t="shared" si="229"/>
        <v/>
      </c>
      <c r="BC575" s="181" t="str">
        <f t="shared" si="230"/>
        <v/>
      </c>
      <c r="BD575" s="181" t="str">
        <f ca="1">IF(ISNUMBER(A575),INDIRECT(CONCATENATE("'Instrument List'!F",(MATCH(E575,'Instrument List'!A:A,0))-0)),"")</f>
        <v/>
      </c>
    </row>
    <row r="576" spans="1:56">
      <c r="A576" s="223" t="str">
        <f t="shared" si="210"/>
        <v/>
      </c>
      <c r="B576" s="224"/>
      <c r="C576" s="225"/>
      <c r="D576" s="182"/>
      <c r="E576" s="182"/>
      <c r="F576" s="182"/>
      <c r="G576" s="203"/>
      <c r="H576" s="218"/>
      <c r="I576" s="213"/>
      <c r="J576" s="207"/>
      <c r="K576" s="213"/>
      <c r="L576" s="207"/>
      <c r="M576" s="213"/>
      <c r="N576" s="207"/>
      <c r="O576" s="183" t="str">
        <f t="shared" si="211"/>
        <v/>
      </c>
      <c r="P576" s="184"/>
      <c r="Q576" s="184"/>
      <c r="R576" s="275"/>
      <c r="S576" s="185" t="str">
        <f t="shared" si="212"/>
        <v/>
      </c>
      <c r="T576" s="185" t="str">
        <f t="shared" si="213"/>
        <v/>
      </c>
      <c r="U576" s="275"/>
      <c r="V576" s="275"/>
      <c r="W576" s="276" t="str">
        <f t="shared" si="214"/>
        <v/>
      </c>
      <c r="X576" s="276" t="str">
        <f t="shared" si="215"/>
        <v/>
      </c>
      <c r="Y576" s="276" t="str">
        <f t="shared" si="216"/>
        <v/>
      </c>
      <c r="Z576" s="275"/>
      <c r="AA576" s="184"/>
      <c r="AB576" s="184"/>
      <c r="AC576" s="185" t="str">
        <f t="shared" si="217"/>
        <v/>
      </c>
      <c r="AD576" s="185" t="str">
        <f t="shared" si="218"/>
        <v/>
      </c>
      <c r="AE576" s="186"/>
      <c r="AF576" s="187" t="str">
        <f t="shared" si="219"/>
        <v/>
      </c>
      <c r="AG576" s="182"/>
      <c r="AH576" s="184"/>
      <c r="AI576" s="184"/>
      <c r="AJ576" s="182"/>
      <c r="AK576" s="188" t="str">
        <f t="shared" si="220"/>
        <v/>
      </c>
      <c r="AL576" s="188" t="str">
        <f t="shared" si="221"/>
        <v/>
      </c>
      <c r="AM576" s="188" t="str">
        <f t="shared" si="222"/>
        <v/>
      </c>
      <c r="AN576" s="359" t="str">
        <f>IF(Overview!$K$17='Internal Calcs'!$P$22,IF(AK576="","",AK576),IF(Overview!$K$17='Internal Calcs'!$P$23,IF(AK576="","",AK576),IF(ISNUMBER(A576),(IF(F576="Short",G576-H576,H576-G576)*AZ576-AX576),"")))</f>
        <v/>
      </c>
      <c r="AO576" s="401" t="str">
        <f>IF(Overview!$K$17='Internal Calcs'!$P$22,IF(AL576="","",AL576),IF(Overview!$K$17='Internal Calcs'!$P$23,IF(AL576="","",AL576),IF(ISNUMBER(A576),IF(AL576="",(IF(F576="Short",G576-H576,H576-G576)*AZ576-AX576),(IF(F576="Short",G576-J576,J576-G576)*AZ576-AX576)),"")))</f>
        <v/>
      </c>
      <c r="AP576" s="359" t="str">
        <f>IF(Overview!$K$17='Internal Calcs'!$P$22,"",IF(Overview!$K$17='Internal Calcs'!$P$23,IF(AM576="","",AM576),IF(ISNUMBER(A576),IF(AM576="",(IF(F576="Short",G576-H576,H576-G576)*AZ576-AX576),(IF(F576="Short",G576-L576,L576-G576)*AZ576-AX576)),"")))</f>
        <v/>
      </c>
      <c r="AQ576" s="188" t="str">
        <f t="shared" si="223"/>
        <v/>
      </c>
      <c r="AR576" s="188" t="str">
        <f t="shared" si="224"/>
        <v/>
      </c>
      <c r="AS576" s="188" t="str">
        <f t="shared" si="225"/>
        <v/>
      </c>
      <c r="AT576" s="188" t="str">
        <f>IF(ISNUMBER(A576),MAX($AS$2:AS576)-AS576,"")</f>
        <v/>
      </c>
      <c r="AU576" s="189" t="str">
        <f t="shared" si="226"/>
        <v/>
      </c>
      <c r="AV576" s="190" t="str">
        <f t="shared" si="227"/>
        <v/>
      </c>
      <c r="AW576" s="190" t="str">
        <f t="shared" si="228"/>
        <v/>
      </c>
      <c r="AX576" s="191" t="str">
        <f ca="1">IF(ISNUMBER($A576),INDIRECT(CONCATENATE("'Instrument List'!B",(MATCH(E576,'Instrument List'!A:A,0))-0)),"")</f>
        <v/>
      </c>
      <c r="AY576" s="191" t="str">
        <f ca="1">IF(ISNUMBER($A576),INDIRECT(CONCATENATE("'Instrument List'!D",(MATCH(E576,'Instrument List'!A:A,0))-0)),"")</f>
        <v/>
      </c>
      <c r="AZ576" s="191" t="str">
        <f ca="1">IF(ISNUMBER($A576),INDIRECT(CONCATENATE("'Instrument List'!C",(MATCH(E576,'Instrument List'!A:A,0))-0)),"")</f>
        <v/>
      </c>
      <c r="BA576" s="192" t="str">
        <f ca="1">IF(ISNUMBER(A576),INDIRECT(CONCATENATE("'Instrument List'!E",(MATCH(E576,'Instrument List'!A:A,0))-0)),"")</f>
        <v/>
      </c>
      <c r="BB576" s="193" t="str">
        <f t="shared" si="229"/>
        <v/>
      </c>
      <c r="BC576" s="193" t="str">
        <f t="shared" si="230"/>
        <v/>
      </c>
      <c r="BD576" s="193" t="str">
        <f ca="1">IF(ISNUMBER(A576),INDIRECT(CONCATENATE("'Instrument List'!F",(MATCH(E576,'Instrument List'!A:A,0))-0)),"")</f>
        <v/>
      </c>
    </row>
    <row r="577" spans="1:56">
      <c r="A577" s="220" t="str">
        <f t="shared" si="210"/>
        <v/>
      </c>
      <c r="B577" s="221"/>
      <c r="C577" s="222"/>
      <c r="D577" s="169"/>
      <c r="E577" s="169"/>
      <c r="F577" s="169"/>
      <c r="G577" s="202"/>
      <c r="H577" s="217"/>
      <c r="I577" s="212"/>
      <c r="J577" s="206"/>
      <c r="K577" s="212"/>
      <c r="L577" s="206"/>
      <c r="M577" s="212"/>
      <c r="N577" s="206"/>
      <c r="O577" s="170" t="str">
        <f t="shared" si="211"/>
        <v/>
      </c>
      <c r="P577" s="171"/>
      <c r="Q577" s="171"/>
      <c r="R577" s="171"/>
      <c r="S577" s="172" t="str">
        <f t="shared" si="212"/>
        <v/>
      </c>
      <c r="T577" s="172" t="str">
        <f t="shared" si="213"/>
        <v/>
      </c>
      <c r="U577" s="171"/>
      <c r="V577" s="171"/>
      <c r="W577" s="173" t="str">
        <f t="shared" si="214"/>
        <v/>
      </c>
      <c r="X577" s="173" t="str">
        <f t="shared" si="215"/>
        <v/>
      </c>
      <c r="Y577" s="173" t="str">
        <f t="shared" si="216"/>
        <v/>
      </c>
      <c r="Z577" s="171"/>
      <c r="AA577" s="171"/>
      <c r="AB577" s="171"/>
      <c r="AC577" s="172" t="str">
        <f t="shared" si="217"/>
        <v/>
      </c>
      <c r="AD577" s="172" t="str">
        <f t="shared" si="218"/>
        <v/>
      </c>
      <c r="AE577" s="174"/>
      <c r="AF577" s="175" t="str">
        <f t="shared" si="219"/>
        <v/>
      </c>
      <c r="AG577" s="169"/>
      <c r="AH577" s="171"/>
      <c r="AI577" s="171"/>
      <c r="AJ577" s="169"/>
      <c r="AK577" s="176" t="str">
        <f t="shared" si="220"/>
        <v/>
      </c>
      <c r="AL577" s="176" t="str">
        <f t="shared" si="221"/>
        <v/>
      </c>
      <c r="AM577" s="176" t="str">
        <f t="shared" si="222"/>
        <v/>
      </c>
      <c r="AN577" s="359" t="str">
        <f>IF(Overview!$K$17='Internal Calcs'!$P$22,IF(AK577="","",AK577),IF(Overview!$K$17='Internal Calcs'!$P$23,IF(AK577="","",AK577),IF(ISNUMBER(A577),(IF(F577="Short",G577-H577,H577-G577)*AZ577-AX577),"")))</f>
        <v/>
      </c>
      <c r="AO577" s="401" t="str">
        <f>IF(Overview!$K$17='Internal Calcs'!$P$22,IF(AL577="","",AL577),IF(Overview!$K$17='Internal Calcs'!$P$23,IF(AL577="","",AL577),IF(ISNUMBER(A577),IF(AL577="",(IF(F577="Short",G577-H577,H577-G577)*AZ577-AX577),(IF(F577="Short",G577-J577,J577-G577)*AZ577-AX577)),"")))</f>
        <v/>
      </c>
      <c r="AP577" s="359" t="str">
        <f>IF(Overview!$K$17='Internal Calcs'!$P$22,"",IF(Overview!$K$17='Internal Calcs'!$P$23,IF(AM577="","",AM577),IF(ISNUMBER(A577),IF(AM577="",(IF(F577="Short",G577-H577,H577-G577)*AZ577-AX577),(IF(F577="Short",G577-L577,L577-G577)*AZ577-AX577)),"")))</f>
        <v/>
      </c>
      <c r="AQ577" s="176" t="str">
        <f t="shared" si="223"/>
        <v/>
      </c>
      <c r="AR577" s="176" t="str">
        <f t="shared" si="224"/>
        <v/>
      </c>
      <c r="AS577" s="176" t="str">
        <f t="shared" si="225"/>
        <v/>
      </c>
      <c r="AT577" s="176" t="str">
        <f>IF(ISNUMBER(A577),MAX($AS$2:AS577)-AS577,"")</f>
        <v/>
      </c>
      <c r="AU577" s="177" t="str">
        <f t="shared" si="226"/>
        <v/>
      </c>
      <c r="AV577" s="178" t="str">
        <f t="shared" si="227"/>
        <v/>
      </c>
      <c r="AW577" s="178" t="str">
        <f t="shared" si="228"/>
        <v/>
      </c>
      <c r="AX577" s="179" t="str">
        <f ca="1">IF(ISNUMBER($A577),INDIRECT(CONCATENATE("'Instrument List'!B",(MATCH(E577,'Instrument List'!A:A,0))-0)),"")</f>
        <v/>
      </c>
      <c r="AY577" s="179" t="str">
        <f ca="1">IF(ISNUMBER($A577),INDIRECT(CONCATENATE("'Instrument List'!D",(MATCH(E577,'Instrument List'!A:A,0))-0)),"")</f>
        <v/>
      </c>
      <c r="AZ577" s="179" t="str">
        <f ca="1">IF(ISNUMBER($A577),INDIRECT(CONCATENATE("'Instrument List'!C",(MATCH(E577,'Instrument List'!A:A,0))-0)),"")</f>
        <v/>
      </c>
      <c r="BA577" s="180" t="str">
        <f ca="1">IF(ISNUMBER(A577),INDIRECT(CONCATENATE("'Instrument List'!E",(MATCH(E577,'Instrument List'!A:A,0))-0)),"")</f>
        <v/>
      </c>
      <c r="BB577" s="181" t="str">
        <f t="shared" si="229"/>
        <v/>
      </c>
      <c r="BC577" s="181" t="str">
        <f t="shared" si="230"/>
        <v/>
      </c>
      <c r="BD577" s="181" t="str">
        <f ca="1">IF(ISNUMBER(A577),INDIRECT(CONCATENATE("'Instrument List'!F",(MATCH(E577,'Instrument List'!A:A,0))-0)),"")</f>
        <v/>
      </c>
    </row>
    <row r="578" spans="1:56">
      <c r="A578" s="223" t="str">
        <f t="shared" si="210"/>
        <v/>
      </c>
      <c r="B578" s="224"/>
      <c r="C578" s="225"/>
      <c r="D578" s="182"/>
      <c r="E578" s="182"/>
      <c r="F578" s="182"/>
      <c r="G578" s="203"/>
      <c r="H578" s="218"/>
      <c r="I578" s="213"/>
      <c r="J578" s="207"/>
      <c r="K578" s="213"/>
      <c r="L578" s="207"/>
      <c r="M578" s="213"/>
      <c r="N578" s="207"/>
      <c r="O578" s="183" t="str">
        <f t="shared" si="211"/>
        <v/>
      </c>
      <c r="P578" s="184"/>
      <c r="Q578" s="184"/>
      <c r="R578" s="275"/>
      <c r="S578" s="185" t="str">
        <f t="shared" si="212"/>
        <v/>
      </c>
      <c r="T578" s="185" t="str">
        <f t="shared" si="213"/>
        <v/>
      </c>
      <c r="U578" s="275"/>
      <c r="V578" s="275"/>
      <c r="W578" s="276" t="str">
        <f t="shared" si="214"/>
        <v/>
      </c>
      <c r="X578" s="276" t="str">
        <f t="shared" si="215"/>
        <v/>
      </c>
      <c r="Y578" s="276" t="str">
        <f t="shared" si="216"/>
        <v/>
      </c>
      <c r="Z578" s="275"/>
      <c r="AA578" s="184"/>
      <c r="AB578" s="184"/>
      <c r="AC578" s="185" t="str">
        <f t="shared" si="217"/>
        <v/>
      </c>
      <c r="AD578" s="185" t="str">
        <f t="shared" si="218"/>
        <v/>
      </c>
      <c r="AE578" s="186"/>
      <c r="AF578" s="187" t="str">
        <f t="shared" si="219"/>
        <v/>
      </c>
      <c r="AG578" s="182"/>
      <c r="AH578" s="184"/>
      <c r="AI578" s="184"/>
      <c r="AJ578" s="182"/>
      <c r="AK578" s="188" t="str">
        <f t="shared" si="220"/>
        <v/>
      </c>
      <c r="AL578" s="188" t="str">
        <f t="shared" si="221"/>
        <v/>
      </c>
      <c r="AM578" s="188" t="str">
        <f t="shared" si="222"/>
        <v/>
      </c>
      <c r="AN578" s="359" t="str">
        <f>IF(Overview!$K$17='Internal Calcs'!$P$22,IF(AK578="","",AK578),IF(Overview!$K$17='Internal Calcs'!$P$23,IF(AK578="","",AK578),IF(ISNUMBER(A578),(IF(F578="Short",G578-H578,H578-G578)*AZ578-AX578),"")))</f>
        <v/>
      </c>
      <c r="AO578" s="401" t="str">
        <f>IF(Overview!$K$17='Internal Calcs'!$P$22,IF(AL578="","",AL578),IF(Overview!$K$17='Internal Calcs'!$P$23,IF(AL578="","",AL578),IF(ISNUMBER(A578),IF(AL578="",(IF(F578="Short",G578-H578,H578-G578)*AZ578-AX578),(IF(F578="Short",G578-J578,J578-G578)*AZ578-AX578)),"")))</f>
        <v/>
      </c>
      <c r="AP578" s="359" t="str">
        <f>IF(Overview!$K$17='Internal Calcs'!$P$22,"",IF(Overview!$K$17='Internal Calcs'!$P$23,IF(AM578="","",AM578),IF(ISNUMBER(A578),IF(AM578="",(IF(F578="Short",G578-H578,H578-G578)*AZ578-AX578),(IF(F578="Short",G578-L578,L578-G578)*AZ578-AX578)),"")))</f>
        <v/>
      </c>
      <c r="AQ578" s="188" t="str">
        <f t="shared" si="223"/>
        <v/>
      </c>
      <c r="AR578" s="188" t="str">
        <f t="shared" si="224"/>
        <v/>
      </c>
      <c r="AS578" s="188" t="str">
        <f t="shared" si="225"/>
        <v/>
      </c>
      <c r="AT578" s="188" t="str">
        <f>IF(ISNUMBER(A578),MAX($AS$2:AS578)-AS578,"")</f>
        <v/>
      </c>
      <c r="AU578" s="189" t="str">
        <f t="shared" si="226"/>
        <v/>
      </c>
      <c r="AV578" s="190" t="str">
        <f t="shared" si="227"/>
        <v/>
      </c>
      <c r="AW578" s="190" t="str">
        <f t="shared" si="228"/>
        <v/>
      </c>
      <c r="AX578" s="191" t="str">
        <f ca="1">IF(ISNUMBER($A578),INDIRECT(CONCATENATE("'Instrument List'!B",(MATCH(E578,'Instrument List'!A:A,0))-0)),"")</f>
        <v/>
      </c>
      <c r="AY578" s="191" t="str">
        <f ca="1">IF(ISNUMBER($A578),INDIRECT(CONCATENATE("'Instrument List'!D",(MATCH(E578,'Instrument List'!A:A,0))-0)),"")</f>
        <v/>
      </c>
      <c r="AZ578" s="191" t="str">
        <f ca="1">IF(ISNUMBER($A578),INDIRECT(CONCATENATE("'Instrument List'!C",(MATCH(E578,'Instrument List'!A:A,0))-0)),"")</f>
        <v/>
      </c>
      <c r="BA578" s="192" t="str">
        <f ca="1">IF(ISNUMBER(A578),INDIRECT(CONCATENATE("'Instrument List'!E",(MATCH(E578,'Instrument List'!A:A,0))-0)),"")</f>
        <v/>
      </c>
      <c r="BB578" s="193" t="str">
        <f t="shared" si="229"/>
        <v/>
      </c>
      <c r="BC578" s="193" t="str">
        <f t="shared" si="230"/>
        <v/>
      </c>
      <c r="BD578" s="193" t="str">
        <f ca="1">IF(ISNUMBER(A578),INDIRECT(CONCATENATE("'Instrument List'!F",(MATCH(E578,'Instrument List'!A:A,0))-0)),"")</f>
        <v/>
      </c>
    </row>
    <row r="579" spans="1:56">
      <c r="A579" s="220" t="str">
        <f t="shared" si="210"/>
        <v/>
      </c>
      <c r="B579" s="221"/>
      <c r="C579" s="222"/>
      <c r="D579" s="169"/>
      <c r="E579" s="169"/>
      <c r="F579" s="169"/>
      <c r="G579" s="202"/>
      <c r="H579" s="217"/>
      <c r="I579" s="212"/>
      <c r="J579" s="206"/>
      <c r="K579" s="212"/>
      <c r="L579" s="206"/>
      <c r="M579" s="212"/>
      <c r="N579" s="206"/>
      <c r="O579" s="170" t="str">
        <f t="shared" si="211"/>
        <v/>
      </c>
      <c r="P579" s="171"/>
      <c r="Q579" s="171"/>
      <c r="R579" s="171"/>
      <c r="S579" s="172" t="str">
        <f t="shared" si="212"/>
        <v/>
      </c>
      <c r="T579" s="172" t="str">
        <f t="shared" si="213"/>
        <v/>
      </c>
      <c r="U579" s="171"/>
      <c r="V579" s="171"/>
      <c r="W579" s="173" t="str">
        <f t="shared" si="214"/>
        <v/>
      </c>
      <c r="X579" s="173" t="str">
        <f t="shared" si="215"/>
        <v/>
      </c>
      <c r="Y579" s="173" t="str">
        <f t="shared" si="216"/>
        <v/>
      </c>
      <c r="Z579" s="171"/>
      <c r="AA579" s="171"/>
      <c r="AB579" s="171"/>
      <c r="AC579" s="172" t="str">
        <f t="shared" si="217"/>
        <v/>
      </c>
      <c r="AD579" s="172" t="str">
        <f t="shared" si="218"/>
        <v/>
      </c>
      <c r="AE579" s="174"/>
      <c r="AF579" s="175" t="str">
        <f t="shared" si="219"/>
        <v/>
      </c>
      <c r="AG579" s="169"/>
      <c r="AH579" s="171"/>
      <c r="AI579" s="171"/>
      <c r="AJ579" s="169"/>
      <c r="AK579" s="176" t="str">
        <f t="shared" si="220"/>
        <v/>
      </c>
      <c r="AL579" s="176" t="str">
        <f t="shared" si="221"/>
        <v/>
      </c>
      <c r="AM579" s="176" t="str">
        <f t="shared" si="222"/>
        <v/>
      </c>
      <c r="AN579" s="359" t="str">
        <f>IF(Overview!$K$17='Internal Calcs'!$P$22,IF(AK579="","",AK579),IF(Overview!$K$17='Internal Calcs'!$P$23,IF(AK579="","",AK579),IF(ISNUMBER(A579),(IF(F579="Short",G579-H579,H579-G579)*AZ579-AX579),"")))</f>
        <v/>
      </c>
      <c r="AO579" s="401" t="str">
        <f>IF(Overview!$K$17='Internal Calcs'!$P$22,IF(AL579="","",AL579),IF(Overview!$K$17='Internal Calcs'!$P$23,IF(AL579="","",AL579),IF(ISNUMBER(A579),IF(AL579="",(IF(F579="Short",G579-H579,H579-G579)*AZ579-AX579),(IF(F579="Short",G579-J579,J579-G579)*AZ579-AX579)),"")))</f>
        <v/>
      </c>
      <c r="AP579" s="359" t="str">
        <f>IF(Overview!$K$17='Internal Calcs'!$P$22,"",IF(Overview!$K$17='Internal Calcs'!$P$23,IF(AM579="","",AM579),IF(ISNUMBER(A579),IF(AM579="",(IF(F579="Short",G579-H579,H579-G579)*AZ579-AX579),(IF(F579="Short",G579-L579,L579-G579)*AZ579-AX579)),"")))</f>
        <v/>
      </c>
      <c r="AQ579" s="176" t="str">
        <f t="shared" si="223"/>
        <v/>
      </c>
      <c r="AR579" s="176" t="str">
        <f t="shared" si="224"/>
        <v/>
      </c>
      <c r="AS579" s="176" t="str">
        <f t="shared" si="225"/>
        <v/>
      </c>
      <c r="AT579" s="176" t="str">
        <f>IF(ISNUMBER(A579),MAX($AS$2:AS579)-AS579,"")</f>
        <v/>
      </c>
      <c r="AU579" s="177" t="str">
        <f t="shared" si="226"/>
        <v/>
      </c>
      <c r="AV579" s="178" t="str">
        <f t="shared" si="227"/>
        <v/>
      </c>
      <c r="AW579" s="178" t="str">
        <f t="shared" si="228"/>
        <v/>
      </c>
      <c r="AX579" s="179" t="str">
        <f ca="1">IF(ISNUMBER($A579),INDIRECT(CONCATENATE("'Instrument List'!B",(MATCH(E579,'Instrument List'!A:A,0))-0)),"")</f>
        <v/>
      </c>
      <c r="AY579" s="179" t="str">
        <f ca="1">IF(ISNUMBER($A579),INDIRECT(CONCATENATE("'Instrument List'!D",(MATCH(E579,'Instrument List'!A:A,0))-0)),"")</f>
        <v/>
      </c>
      <c r="AZ579" s="179" t="str">
        <f ca="1">IF(ISNUMBER($A579),INDIRECT(CONCATENATE("'Instrument List'!C",(MATCH(E579,'Instrument List'!A:A,0))-0)),"")</f>
        <v/>
      </c>
      <c r="BA579" s="180" t="str">
        <f ca="1">IF(ISNUMBER(A579),INDIRECT(CONCATENATE("'Instrument List'!E",(MATCH(E579,'Instrument List'!A:A,0))-0)),"")</f>
        <v/>
      </c>
      <c r="BB579" s="181" t="str">
        <f t="shared" si="229"/>
        <v/>
      </c>
      <c r="BC579" s="181" t="str">
        <f t="shared" si="230"/>
        <v/>
      </c>
      <c r="BD579" s="181" t="str">
        <f ca="1">IF(ISNUMBER(A579),INDIRECT(CONCATENATE("'Instrument List'!F",(MATCH(E579,'Instrument List'!A:A,0))-0)),"")</f>
        <v/>
      </c>
    </row>
    <row r="580" spans="1:56">
      <c r="A580" s="223" t="str">
        <f t="shared" si="210"/>
        <v/>
      </c>
      <c r="B580" s="224"/>
      <c r="C580" s="225"/>
      <c r="D580" s="182"/>
      <c r="E580" s="182"/>
      <c r="F580" s="182"/>
      <c r="G580" s="203"/>
      <c r="H580" s="218"/>
      <c r="I580" s="213"/>
      <c r="J580" s="207"/>
      <c r="K580" s="213"/>
      <c r="L580" s="207"/>
      <c r="M580" s="213"/>
      <c r="N580" s="207"/>
      <c r="O580" s="183" t="str">
        <f t="shared" si="211"/>
        <v/>
      </c>
      <c r="P580" s="184"/>
      <c r="Q580" s="184"/>
      <c r="R580" s="275"/>
      <c r="S580" s="185" t="str">
        <f t="shared" si="212"/>
        <v/>
      </c>
      <c r="T580" s="185" t="str">
        <f t="shared" si="213"/>
        <v/>
      </c>
      <c r="U580" s="275"/>
      <c r="V580" s="275"/>
      <c r="W580" s="276" t="str">
        <f t="shared" si="214"/>
        <v/>
      </c>
      <c r="X580" s="276" t="str">
        <f t="shared" si="215"/>
        <v/>
      </c>
      <c r="Y580" s="276" t="str">
        <f t="shared" si="216"/>
        <v/>
      </c>
      <c r="Z580" s="275"/>
      <c r="AA580" s="184"/>
      <c r="AB580" s="184"/>
      <c r="AC580" s="185" t="str">
        <f t="shared" si="217"/>
        <v/>
      </c>
      <c r="AD580" s="185" t="str">
        <f t="shared" si="218"/>
        <v/>
      </c>
      <c r="AE580" s="186"/>
      <c r="AF580" s="187" t="str">
        <f t="shared" si="219"/>
        <v/>
      </c>
      <c r="AG580" s="182"/>
      <c r="AH580" s="184"/>
      <c r="AI580" s="184"/>
      <c r="AJ580" s="182"/>
      <c r="AK580" s="188" t="str">
        <f t="shared" si="220"/>
        <v/>
      </c>
      <c r="AL580" s="188" t="str">
        <f t="shared" si="221"/>
        <v/>
      </c>
      <c r="AM580" s="188" t="str">
        <f t="shared" si="222"/>
        <v/>
      </c>
      <c r="AN580" s="359" t="str">
        <f>IF(Overview!$K$17='Internal Calcs'!$P$22,IF(AK580="","",AK580),IF(Overview!$K$17='Internal Calcs'!$P$23,IF(AK580="","",AK580),IF(ISNUMBER(A580),(IF(F580="Short",G580-H580,H580-G580)*AZ580-AX580),"")))</f>
        <v/>
      </c>
      <c r="AO580" s="401" t="str">
        <f>IF(Overview!$K$17='Internal Calcs'!$P$22,IF(AL580="","",AL580),IF(Overview!$K$17='Internal Calcs'!$P$23,IF(AL580="","",AL580),IF(ISNUMBER(A580),IF(AL580="",(IF(F580="Short",G580-H580,H580-G580)*AZ580-AX580),(IF(F580="Short",G580-J580,J580-G580)*AZ580-AX580)),"")))</f>
        <v/>
      </c>
      <c r="AP580" s="359" t="str">
        <f>IF(Overview!$K$17='Internal Calcs'!$P$22,"",IF(Overview!$K$17='Internal Calcs'!$P$23,IF(AM580="","",AM580),IF(ISNUMBER(A580),IF(AM580="",(IF(F580="Short",G580-H580,H580-G580)*AZ580-AX580),(IF(F580="Short",G580-L580,L580-G580)*AZ580-AX580)),"")))</f>
        <v/>
      </c>
      <c r="AQ580" s="188" t="str">
        <f t="shared" si="223"/>
        <v/>
      </c>
      <c r="AR580" s="188" t="str">
        <f t="shared" si="224"/>
        <v/>
      </c>
      <c r="AS580" s="188" t="str">
        <f t="shared" si="225"/>
        <v/>
      </c>
      <c r="AT580" s="188" t="str">
        <f>IF(ISNUMBER(A580),MAX($AS$2:AS580)-AS580,"")</f>
        <v/>
      </c>
      <c r="AU580" s="189" t="str">
        <f t="shared" si="226"/>
        <v/>
      </c>
      <c r="AV580" s="190" t="str">
        <f t="shared" si="227"/>
        <v/>
      </c>
      <c r="AW580" s="190" t="str">
        <f t="shared" si="228"/>
        <v/>
      </c>
      <c r="AX580" s="191" t="str">
        <f ca="1">IF(ISNUMBER($A580),INDIRECT(CONCATENATE("'Instrument List'!B",(MATCH(E580,'Instrument List'!A:A,0))-0)),"")</f>
        <v/>
      </c>
      <c r="AY580" s="191" t="str">
        <f ca="1">IF(ISNUMBER($A580),INDIRECT(CONCATENATE("'Instrument List'!D",(MATCH(E580,'Instrument List'!A:A,0))-0)),"")</f>
        <v/>
      </c>
      <c r="AZ580" s="191" t="str">
        <f ca="1">IF(ISNUMBER($A580),INDIRECT(CONCATENATE("'Instrument List'!C",(MATCH(E580,'Instrument List'!A:A,0))-0)),"")</f>
        <v/>
      </c>
      <c r="BA580" s="192" t="str">
        <f ca="1">IF(ISNUMBER(A580),INDIRECT(CONCATENATE("'Instrument List'!E",(MATCH(E580,'Instrument List'!A:A,0))-0)),"")</f>
        <v/>
      </c>
      <c r="BB580" s="193" t="str">
        <f t="shared" si="229"/>
        <v/>
      </c>
      <c r="BC580" s="193" t="str">
        <f t="shared" si="230"/>
        <v/>
      </c>
      <c r="BD580" s="193" t="str">
        <f ca="1">IF(ISNUMBER(A580),INDIRECT(CONCATENATE("'Instrument List'!F",(MATCH(E580,'Instrument List'!A:A,0))-0)),"")</f>
        <v/>
      </c>
    </row>
    <row r="581" spans="1:56">
      <c r="A581" s="220" t="str">
        <f t="shared" si="210"/>
        <v/>
      </c>
      <c r="B581" s="221"/>
      <c r="C581" s="222"/>
      <c r="D581" s="169"/>
      <c r="E581" s="169"/>
      <c r="F581" s="169"/>
      <c r="G581" s="202"/>
      <c r="H581" s="217"/>
      <c r="I581" s="212"/>
      <c r="J581" s="206"/>
      <c r="K581" s="212"/>
      <c r="L581" s="206"/>
      <c r="M581" s="212"/>
      <c r="N581" s="206"/>
      <c r="O581" s="170" t="str">
        <f t="shared" si="211"/>
        <v/>
      </c>
      <c r="P581" s="171"/>
      <c r="Q581" s="171"/>
      <c r="R581" s="171"/>
      <c r="S581" s="172" t="str">
        <f t="shared" si="212"/>
        <v/>
      </c>
      <c r="T581" s="172" t="str">
        <f t="shared" si="213"/>
        <v/>
      </c>
      <c r="U581" s="171"/>
      <c r="V581" s="171"/>
      <c r="W581" s="173" t="str">
        <f t="shared" si="214"/>
        <v/>
      </c>
      <c r="X581" s="173" t="str">
        <f t="shared" si="215"/>
        <v/>
      </c>
      <c r="Y581" s="173" t="str">
        <f t="shared" si="216"/>
        <v/>
      </c>
      <c r="Z581" s="171"/>
      <c r="AA581" s="171"/>
      <c r="AB581" s="171"/>
      <c r="AC581" s="172" t="str">
        <f t="shared" si="217"/>
        <v/>
      </c>
      <c r="AD581" s="172" t="str">
        <f t="shared" si="218"/>
        <v/>
      </c>
      <c r="AE581" s="174"/>
      <c r="AF581" s="175" t="str">
        <f t="shared" si="219"/>
        <v/>
      </c>
      <c r="AG581" s="169"/>
      <c r="AH581" s="171"/>
      <c r="AI581" s="171"/>
      <c r="AJ581" s="169"/>
      <c r="AK581" s="176" t="str">
        <f t="shared" si="220"/>
        <v/>
      </c>
      <c r="AL581" s="176" t="str">
        <f t="shared" si="221"/>
        <v/>
      </c>
      <c r="AM581" s="176" t="str">
        <f t="shared" si="222"/>
        <v/>
      </c>
      <c r="AN581" s="359" t="str">
        <f>IF(Overview!$K$17='Internal Calcs'!$P$22,IF(AK581="","",AK581),IF(Overview!$K$17='Internal Calcs'!$P$23,IF(AK581="","",AK581),IF(ISNUMBER(A581),(IF(F581="Short",G581-H581,H581-G581)*AZ581-AX581),"")))</f>
        <v/>
      </c>
      <c r="AO581" s="401" t="str">
        <f>IF(Overview!$K$17='Internal Calcs'!$P$22,IF(AL581="","",AL581),IF(Overview!$K$17='Internal Calcs'!$P$23,IF(AL581="","",AL581),IF(ISNUMBER(A581),IF(AL581="",(IF(F581="Short",G581-H581,H581-G581)*AZ581-AX581),(IF(F581="Short",G581-J581,J581-G581)*AZ581-AX581)),"")))</f>
        <v/>
      </c>
      <c r="AP581" s="359" t="str">
        <f>IF(Overview!$K$17='Internal Calcs'!$P$22,"",IF(Overview!$K$17='Internal Calcs'!$P$23,IF(AM581="","",AM581),IF(ISNUMBER(A581),IF(AM581="",(IF(F581="Short",G581-H581,H581-G581)*AZ581-AX581),(IF(F581="Short",G581-L581,L581-G581)*AZ581-AX581)),"")))</f>
        <v/>
      </c>
      <c r="AQ581" s="176" t="str">
        <f t="shared" si="223"/>
        <v/>
      </c>
      <c r="AR581" s="176" t="str">
        <f t="shared" si="224"/>
        <v/>
      </c>
      <c r="AS581" s="176" t="str">
        <f t="shared" si="225"/>
        <v/>
      </c>
      <c r="AT581" s="176" t="str">
        <f>IF(ISNUMBER(A581),MAX($AS$2:AS581)-AS581,"")</f>
        <v/>
      </c>
      <c r="AU581" s="177" t="str">
        <f t="shared" si="226"/>
        <v/>
      </c>
      <c r="AV581" s="178" t="str">
        <f t="shared" si="227"/>
        <v/>
      </c>
      <c r="AW581" s="178" t="str">
        <f t="shared" si="228"/>
        <v/>
      </c>
      <c r="AX581" s="179" t="str">
        <f ca="1">IF(ISNUMBER($A581),INDIRECT(CONCATENATE("'Instrument List'!B",(MATCH(E581,'Instrument List'!A:A,0))-0)),"")</f>
        <v/>
      </c>
      <c r="AY581" s="179" t="str">
        <f ca="1">IF(ISNUMBER($A581),INDIRECT(CONCATENATE("'Instrument List'!D",(MATCH(E581,'Instrument List'!A:A,0))-0)),"")</f>
        <v/>
      </c>
      <c r="AZ581" s="179" t="str">
        <f ca="1">IF(ISNUMBER($A581),INDIRECT(CONCATENATE("'Instrument List'!C",(MATCH(E581,'Instrument List'!A:A,0))-0)),"")</f>
        <v/>
      </c>
      <c r="BA581" s="180" t="str">
        <f ca="1">IF(ISNUMBER(A581),INDIRECT(CONCATENATE("'Instrument List'!E",(MATCH(E581,'Instrument List'!A:A,0))-0)),"")</f>
        <v/>
      </c>
      <c r="BB581" s="181" t="str">
        <f t="shared" si="229"/>
        <v/>
      </c>
      <c r="BC581" s="181" t="str">
        <f t="shared" si="230"/>
        <v/>
      </c>
      <c r="BD581" s="181" t="str">
        <f ca="1">IF(ISNUMBER(A581),INDIRECT(CONCATENATE("'Instrument List'!F",(MATCH(E581,'Instrument List'!A:A,0))-0)),"")</f>
        <v/>
      </c>
    </row>
    <row r="582" spans="1:56">
      <c r="A582" s="223" t="str">
        <f t="shared" si="210"/>
        <v/>
      </c>
      <c r="B582" s="224"/>
      <c r="C582" s="225"/>
      <c r="D582" s="182"/>
      <c r="E582" s="182"/>
      <c r="F582" s="182"/>
      <c r="G582" s="203"/>
      <c r="H582" s="218"/>
      <c r="I582" s="213"/>
      <c r="J582" s="207"/>
      <c r="K582" s="213"/>
      <c r="L582" s="207"/>
      <c r="M582" s="213"/>
      <c r="N582" s="207"/>
      <c r="O582" s="183" t="str">
        <f t="shared" si="211"/>
        <v/>
      </c>
      <c r="P582" s="184"/>
      <c r="Q582" s="184"/>
      <c r="R582" s="275"/>
      <c r="S582" s="185" t="str">
        <f t="shared" si="212"/>
        <v/>
      </c>
      <c r="T582" s="185" t="str">
        <f t="shared" si="213"/>
        <v/>
      </c>
      <c r="U582" s="275"/>
      <c r="V582" s="275"/>
      <c r="W582" s="276" t="str">
        <f t="shared" si="214"/>
        <v/>
      </c>
      <c r="X582" s="276" t="str">
        <f t="shared" si="215"/>
        <v/>
      </c>
      <c r="Y582" s="276" t="str">
        <f t="shared" si="216"/>
        <v/>
      </c>
      <c r="Z582" s="275"/>
      <c r="AA582" s="184"/>
      <c r="AB582" s="184"/>
      <c r="AC582" s="185" t="str">
        <f t="shared" si="217"/>
        <v/>
      </c>
      <c r="AD582" s="185" t="str">
        <f t="shared" si="218"/>
        <v/>
      </c>
      <c r="AE582" s="186"/>
      <c r="AF582" s="187" t="str">
        <f t="shared" si="219"/>
        <v/>
      </c>
      <c r="AG582" s="182"/>
      <c r="AH582" s="184"/>
      <c r="AI582" s="184"/>
      <c r="AJ582" s="182"/>
      <c r="AK582" s="188" t="str">
        <f t="shared" si="220"/>
        <v/>
      </c>
      <c r="AL582" s="188" t="str">
        <f t="shared" si="221"/>
        <v/>
      </c>
      <c r="AM582" s="188" t="str">
        <f t="shared" si="222"/>
        <v/>
      </c>
      <c r="AN582" s="359" t="str">
        <f>IF(Overview!$K$17='Internal Calcs'!$P$22,IF(AK582="","",AK582),IF(Overview!$K$17='Internal Calcs'!$P$23,IF(AK582="","",AK582),IF(ISNUMBER(A582),(IF(F582="Short",G582-H582,H582-G582)*AZ582-AX582),"")))</f>
        <v/>
      </c>
      <c r="AO582" s="401" t="str">
        <f>IF(Overview!$K$17='Internal Calcs'!$P$22,IF(AL582="","",AL582),IF(Overview!$K$17='Internal Calcs'!$P$23,IF(AL582="","",AL582),IF(ISNUMBER(A582),IF(AL582="",(IF(F582="Short",G582-H582,H582-G582)*AZ582-AX582),(IF(F582="Short",G582-J582,J582-G582)*AZ582-AX582)),"")))</f>
        <v/>
      </c>
      <c r="AP582" s="359" t="str">
        <f>IF(Overview!$K$17='Internal Calcs'!$P$22,"",IF(Overview!$K$17='Internal Calcs'!$P$23,IF(AM582="","",AM582),IF(ISNUMBER(A582),IF(AM582="",(IF(F582="Short",G582-H582,H582-G582)*AZ582-AX582),(IF(F582="Short",G582-L582,L582-G582)*AZ582-AX582)),"")))</f>
        <v/>
      </c>
      <c r="AQ582" s="188" t="str">
        <f t="shared" si="223"/>
        <v/>
      </c>
      <c r="AR582" s="188" t="str">
        <f t="shared" si="224"/>
        <v/>
      </c>
      <c r="AS582" s="188" t="str">
        <f t="shared" si="225"/>
        <v/>
      </c>
      <c r="AT582" s="188" t="str">
        <f>IF(ISNUMBER(A582),MAX($AS$2:AS582)-AS582,"")</f>
        <v/>
      </c>
      <c r="AU582" s="189" t="str">
        <f t="shared" si="226"/>
        <v/>
      </c>
      <c r="AV582" s="190" t="str">
        <f t="shared" si="227"/>
        <v/>
      </c>
      <c r="AW582" s="190" t="str">
        <f t="shared" si="228"/>
        <v/>
      </c>
      <c r="AX582" s="191" t="str">
        <f ca="1">IF(ISNUMBER($A582),INDIRECT(CONCATENATE("'Instrument List'!B",(MATCH(E582,'Instrument List'!A:A,0))-0)),"")</f>
        <v/>
      </c>
      <c r="AY582" s="191" t="str">
        <f ca="1">IF(ISNUMBER($A582),INDIRECT(CONCATENATE("'Instrument List'!D",(MATCH(E582,'Instrument List'!A:A,0))-0)),"")</f>
        <v/>
      </c>
      <c r="AZ582" s="191" t="str">
        <f ca="1">IF(ISNUMBER($A582),INDIRECT(CONCATENATE("'Instrument List'!C",(MATCH(E582,'Instrument List'!A:A,0))-0)),"")</f>
        <v/>
      </c>
      <c r="BA582" s="192" t="str">
        <f ca="1">IF(ISNUMBER(A582),INDIRECT(CONCATENATE("'Instrument List'!E",(MATCH(E582,'Instrument List'!A:A,0))-0)),"")</f>
        <v/>
      </c>
      <c r="BB582" s="193" t="str">
        <f t="shared" si="229"/>
        <v/>
      </c>
      <c r="BC582" s="193" t="str">
        <f t="shared" si="230"/>
        <v/>
      </c>
      <c r="BD582" s="193" t="str">
        <f ca="1">IF(ISNUMBER(A582),INDIRECT(CONCATENATE("'Instrument List'!F",(MATCH(E582,'Instrument List'!A:A,0))-0)),"")</f>
        <v/>
      </c>
    </row>
    <row r="583" spans="1:56">
      <c r="A583" s="220" t="str">
        <f t="shared" si="210"/>
        <v/>
      </c>
      <c r="B583" s="221"/>
      <c r="C583" s="222"/>
      <c r="D583" s="169"/>
      <c r="E583" s="169"/>
      <c r="F583" s="169"/>
      <c r="G583" s="202"/>
      <c r="H583" s="217"/>
      <c r="I583" s="212"/>
      <c r="J583" s="206"/>
      <c r="K583" s="212"/>
      <c r="L583" s="206"/>
      <c r="M583" s="212"/>
      <c r="N583" s="206"/>
      <c r="O583" s="170" t="str">
        <f t="shared" si="211"/>
        <v/>
      </c>
      <c r="P583" s="171"/>
      <c r="Q583" s="171"/>
      <c r="R583" s="171"/>
      <c r="S583" s="172" t="str">
        <f t="shared" si="212"/>
        <v/>
      </c>
      <c r="T583" s="172" t="str">
        <f t="shared" si="213"/>
        <v/>
      </c>
      <c r="U583" s="171"/>
      <c r="V583" s="171"/>
      <c r="W583" s="173" t="str">
        <f t="shared" si="214"/>
        <v/>
      </c>
      <c r="X583" s="173" t="str">
        <f t="shared" si="215"/>
        <v/>
      </c>
      <c r="Y583" s="173" t="str">
        <f t="shared" si="216"/>
        <v/>
      </c>
      <c r="Z583" s="171"/>
      <c r="AA583" s="171"/>
      <c r="AB583" s="171"/>
      <c r="AC583" s="172" t="str">
        <f t="shared" si="217"/>
        <v/>
      </c>
      <c r="AD583" s="172" t="str">
        <f t="shared" si="218"/>
        <v/>
      </c>
      <c r="AE583" s="174"/>
      <c r="AF583" s="175" t="str">
        <f t="shared" si="219"/>
        <v/>
      </c>
      <c r="AG583" s="169"/>
      <c r="AH583" s="171"/>
      <c r="AI583" s="171"/>
      <c r="AJ583" s="169"/>
      <c r="AK583" s="176" t="str">
        <f t="shared" si="220"/>
        <v/>
      </c>
      <c r="AL583" s="176" t="str">
        <f t="shared" si="221"/>
        <v/>
      </c>
      <c r="AM583" s="176" t="str">
        <f t="shared" si="222"/>
        <v/>
      </c>
      <c r="AN583" s="359" t="str">
        <f>IF(Overview!$K$17='Internal Calcs'!$P$22,IF(AK583="","",AK583),IF(Overview!$K$17='Internal Calcs'!$P$23,IF(AK583="","",AK583),IF(ISNUMBER(A583),(IF(F583="Short",G583-H583,H583-G583)*AZ583-AX583),"")))</f>
        <v/>
      </c>
      <c r="AO583" s="401" t="str">
        <f>IF(Overview!$K$17='Internal Calcs'!$P$22,IF(AL583="","",AL583),IF(Overview!$K$17='Internal Calcs'!$P$23,IF(AL583="","",AL583),IF(ISNUMBER(A583),IF(AL583="",(IF(F583="Short",G583-H583,H583-G583)*AZ583-AX583),(IF(F583="Short",G583-J583,J583-G583)*AZ583-AX583)),"")))</f>
        <v/>
      </c>
      <c r="AP583" s="359" t="str">
        <f>IF(Overview!$K$17='Internal Calcs'!$P$22,"",IF(Overview!$K$17='Internal Calcs'!$P$23,IF(AM583="","",AM583),IF(ISNUMBER(A583),IF(AM583="",(IF(F583="Short",G583-H583,H583-G583)*AZ583-AX583),(IF(F583="Short",G583-L583,L583-G583)*AZ583-AX583)),"")))</f>
        <v/>
      </c>
      <c r="AQ583" s="176" t="str">
        <f t="shared" si="223"/>
        <v/>
      </c>
      <c r="AR583" s="176" t="str">
        <f t="shared" si="224"/>
        <v/>
      </c>
      <c r="AS583" s="176" t="str">
        <f t="shared" si="225"/>
        <v/>
      </c>
      <c r="AT583" s="176" t="str">
        <f>IF(ISNUMBER(A583),MAX($AS$2:AS583)-AS583,"")</f>
        <v/>
      </c>
      <c r="AU583" s="177" t="str">
        <f t="shared" si="226"/>
        <v/>
      </c>
      <c r="AV583" s="178" t="str">
        <f t="shared" si="227"/>
        <v/>
      </c>
      <c r="AW583" s="178" t="str">
        <f t="shared" si="228"/>
        <v/>
      </c>
      <c r="AX583" s="179" t="str">
        <f ca="1">IF(ISNUMBER($A583),INDIRECT(CONCATENATE("'Instrument List'!B",(MATCH(E583,'Instrument List'!A:A,0))-0)),"")</f>
        <v/>
      </c>
      <c r="AY583" s="179" t="str">
        <f ca="1">IF(ISNUMBER($A583),INDIRECT(CONCATENATE("'Instrument List'!D",(MATCH(E583,'Instrument List'!A:A,0))-0)),"")</f>
        <v/>
      </c>
      <c r="AZ583" s="179" t="str">
        <f ca="1">IF(ISNUMBER($A583),INDIRECT(CONCATENATE("'Instrument List'!C",(MATCH(E583,'Instrument List'!A:A,0))-0)),"")</f>
        <v/>
      </c>
      <c r="BA583" s="180" t="str">
        <f ca="1">IF(ISNUMBER(A583),INDIRECT(CONCATENATE("'Instrument List'!E",(MATCH(E583,'Instrument List'!A:A,0))-0)),"")</f>
        <v/>
      </c>
      <c r="BB583" s="181" t="str">
        <f t="shared" si="229"/>
        <v/>
      </c>
      <c r="BC583" s="181" t="str">
        <f t="shared" si="230"/>
        <v/>
      </c>
      <c r="BD583" s="181" t="str">
        <f ca="1">IF(ISNUMBER(A583),INDIRECT(CONCATENATE("'Instrument List'!F",(MATCH(E583,'Instrument List'!A:A,0))-0)),"")</f>
        <v/>
      </c>
    </row>
    <row r="584" spans="1:56">
      <c r="A584" s="223" t="str">
        <f t="shared" si="210"/>
        <v/>
      </c>
      <c r="B584" s="224"/>
      <c r="C584" s="225"/>
      <c r="D584" s="182"/>
      <c r="E584" s="182"/>
      <c r="F584" s="182"/>
      <c r="G584" s="203"/>
      <c r="H584" s="218"/>
      <c r="I584" s="213"/>
      <c r="J584" s="207"/>
      <c r="K584" s="213"/>
      <c r="L584" s="207"/>
      <c r="M584" s="213"/>
      <c r="N584" s="207"/>
      <c r="O584" s="183" t="str">
        <f t="shared" si="211"/>
        <v/>
      </c>
      <c r="P584" s="184"/>
      <c r="Q584" s="184"/>
      <c r="R584" s="275"/>
      <c r="S584" s="185" t="str">
        <f t="shared" si="212"/>
        <v/>
      </c>
      <c r="T584" s="185" t="str">
        <f t="shared" si="213"/>
        <v/>
      </c>
      <c r="U584" s="275"/>
      <c r="V584" s="275"/>
      <c r="W584" s="276" t="str">
        <f t="shared" si="214"/>
        <v/>
      </c>
      <c r="X584" s="276" t="str">
        <f t="shared" si="215"/>
        <v/>
      </c>
      <c r="Y584" s="276" t="str">
        <f t="shared" si="216"/>
        <v/>
      </c>
      <c r="Z584" s="275"/>
      <c r="AA584" s="184"/>
      <c r="AB584" s="184"/>
      <c r="AC584" s="185" t="str">
        <f t="shared" si="217"/>
        <v/>
      </c>
      <c r="AD584" s="185" t="str">
        <f t="shared" si="218"/>
        <v/>
      </c>
      <c r="AE584" s="186"/>
      <c r="AF584" s="187" t="str">
        <f t="shared" si="219"/>
        <v/>
      </c>
      <c r="AG584" s="182"/>
      <c r="AH584" s="184"/>
      <c r="AI584" s="184"/>
      <c r="AJ584" s="182"/>
      <c r="AK584" s="188" t="str">
        <f t="shared" si="220"/>
        <v/>
      </c>
      <c r="AL584" s="188" t="str">
        <f t="shared" si="221"/>
        <v/>
      </c>
      <c r="AM584" s="188" t="str">
        <f t="shared" si="222"/>
        <v/>
      </c>
      <c r="AN584" s="359" t="str">
        <f>IF(Overview!$K$17='Internal Calcs'!$P$22,IF(AK584="","",AK584),IF(Overview!$K$17='Internal Calcs'!$P$23,IF(AK584="","",AK584),IF(ISNUMBER(A584),(IF(F584="Short",G584-H584,H584-G584)*AZ584-AX584),"")))</f>
        <v/>
      </c>
      <c r="AO584" s="401" t="str">
        <f>IF(Overview!$K$17='Internal Calcs'!$P$22,IF(AL584="","",AL584),IF(Overview!$K$17='Internal Calcs'!$P$23,IF(AL584="","",AL584),IF(ISNUMBER(A584),IF(AL584="",(IF(F584="Short",G584-H584,H584-G584)*AZ584-AX584),(IF(F584="Short",G584-J584,J584-G584)*AZ584-AX584)),"")))</f>
        <v/>
      </c>
      <c r="AP584" s="359" t="str">
        <f>IF(Overview!$K$17='Internal Calcs'!$P$22,"",IF(Overview!$K$17='Internal Calcs'!$P$23,IF(AM584="","",AM584),IF(ISNUMBER(A584),IF(AM584="",(IF(F584="Short",G584-H584,H584-G584)*AZ584-AX584),(IF(F584="Short",G584-L584,L584-G584)*AZ584-AX584)),"")))</f>
        <v/>
      </c>
      <c r="AQ584" s="188" t="str">
        <f t="shared" si="223"/>
        <v/>
      </c>
      <c r="AR584" s="188" t="str">
        <f t="shared" si="224"/>
        <v/>
      </c>
      <c r="AS584" s="188" t="str">
        <f t="shared" si="225"/>
        <v/>
      </c>
      <c r="AT584" s="188" t="str">
        <f>IF(ISNUMBER(A584),MAX($AS$2:AS584)-AS584,"")</f>
        <v/>
      </c>
      <c r="AU584" s="189" t="str">
        <f t="shared" si="226"/>
        <v/>
      </c>
      <c r="AV584" s="190" t="str">
        <f t="shared" si="227"/>
        <v/>
      </c>
      <c r="AW584" s="190" t="str">
        <f t="shared" si="228"/>
        <v/>
      </c>
      <c r="AX584" s="191" t="str">
        <f ca="1">IF(ISNUMBER($A584),INDIRECT(CONCATENATE("'Instrument List'!B",(MATCH(E584,'Instrument List'!A:A,0))-0)),"")</f>
        <v/>
      </c>
      <c r="AY584" s="191" t="str">
        <f ca="1">IF(ISNUMBER($A584),INDIRECT(CONCATENATE("'Instrument List'!D",(MATCH(E584,'Instrument List'!A:A,0))-0)),"")</f>
        <v/>
      </c>
      <c r="AZ584" s="191" t="str">
        <f ca="1">IF(ISNUMBER($A584),INDIRECT(CONCATENATE("'Instrument List'!C",(MATCH(E584,'Instrument List'!A:A,0))-0)),"")</f>
        <v/>
      </c>
      <c r="BA584" s="192" t="str">
        <f ca="1">IF(ISNUMBER(A584),INDIRECT(CONCATENATE("'Instrument List'!E",(MATCH(E584,'Instrument List'!A:A,0))-0)),"")</f>
        <v/>
      </c>
      <c r="BB584" s="193" t="str">
        <f t="shared" si="229"/>
        <v/>
      </c>
      <c r="BC584" s="193" t="str">
        <f t="shared" si="230"/>
        <v/>
      </c>
      <c r="BD584" s="193" t="str">
        <f ca="1">IF(ISNUMBER(A584),INDIRECT(CONCATENATE("'Instrument List'!F",(MATCH(E584,'Instrument List'!A:A,0))-0)),"")</f>
        <v/>
      </c>
    </row>
    <row r="585" spans="1:56">
      <c r="A585" s="220" t="str">
        <f t="shared" si="210"/>
        <v/>
      </c>
      <c r="B585" s="221"/>
      <c r="C585" s="222"/>
      <c r="D585" s="169"/>
      <c r="E585" s="169"/>
      <c r="F585" s="169"/>
      <c r="G585" s="202"/>
      <c r="H585" s="217"/>
      <c r="I585" s="212"/>
      <c r="J585" s="206"/>
      <c r="K585" s="212"/>
      <c r="L585" s="206"/>
      <c r="M585" s="212"/>
      <c r="N585" s="206"/>
      <c r="O585" s="170" t="str">
        <f t="shared" si="211"/>
        <v/>
      </c>
      <c r="P585" s="171"/>
      <c r="Q585" s="171"/>
      <c r="R585" s="171"/>
      <c r="S585" s="172" t="str">
        <f t="shared" si="212"/>
        <v/>
      </c>
      <c r="T585" s="172" t="str">
        <f t="shared" si="213"/>
        <v/>
      </c>
      <c r="U585" s="171"/>
      <c r="V585" s="171"/>
      <c r="W585" s="173" t="str">
        <f t="shared" si="214"/>
        <v/>
      </c>
      <c r="X585" s="173" t="str">
        <f t="shared" si="215"/>
        <v/>
      </c>
      <c r="Y585" s="173" t="str">
        <f t="shared" si="216"/>
        <v/>
      </c>
      <c r="Z585" s="171"/>
      <c r="AA585" s="171"/>
      <c r="AB585" s="171"/>
      <c r="AC585" s="172" t="str">
        <f t="shared" si="217"/>
        <v/>
      </c>
      <c r="AD585" s="172" t="str">
        <f t="shared" si="218"/>
        <v/>
      </c>
      <c r="AE585" s="174"/>
      <c r="AF585" s="175" t="str">
        <f t="shared" si="219"/>
        <v/>
      </c>
      <c r="AG585" s="169"/>
      <c r="AH585" s="171"/>
      <c r="AI585" s="171"/>
      <c r="AJ585" s="169"/>
      <c r="AK585" s="176" t="str">
        <f t="shared" si="220"/>
        <v/>
      </c>
      <c r="AL585" s="176" t="str">
        <f t="shared" si="221"/>
        <v/>
      </c>
      <c r="AM585" s="176" t="str">
        <f t="shared" si="222"/>
        <v/>
      </c>
      <c r="AN585" s="359" t="str">
        <f>IF(Overview!$K$17='Internal Calcs'!$P$22,IF(AK585="","",AK585),IF(Overview!$K$17='Internal Calcs'!$P$23,IF(AK585="","",AK585),IF(ISNUMBER(A585),(IF(F585="Short",G585-H585,H585-G585)*AZ585-AX585),"")))</f>
        <v/>
      </c>
      <c r="AO585" s="401" t="str">
        <f>IF(Overview!$K$17='Internal Calcs'!$P$22,IF(AL585="","",AL585),IF(Overview!$K$17='Internal Calcs'!$P$23,IF(AL585="","",AL585),IF(ISNUMBER(A585),IF(AL585="",(IF(F585="Short",G585-H585,H585-G585)*AZ585-AX585),(IF(F585="Short",G585-J585,J585-G585)*AZ585-AX585)),"")))</f>
        <v/>
      </c>
      <c r="AP585" s="359" t="str">
        <f>IF(Overview!$K$17='Internal Calcs'!$P$22,"",IF(Overview!$K$17='Internal Calcs'!$P$23,IF(AM585="","",AM585),IF(ISNUMBER(A585),IF(AM585="",(IF(F585="Short",G585-H585,H585-G585)*AZ585-AX585),(IF(F585="Short",G585-L585,L585-G585)*AZ585-AX585)),"")))</f>
        <v/>
      </c>
      <c r="AQ585" s="176" t="str">
        <f t="shared" si="223"/>
        <v/>
      </c>
      <c r="AR585" s="176" t="str">
        <f t="shared" si="224"/>
        <v/>
      </c>
      <c r="AS585" s="176" t="str">
        <f t="shared" si="225"/>
        <v/>
      </c>
      <c r="AT585" s="176" t="str">
        <f>IF(ISNUMBER(A585),MAX($AS$2:AS585)-AS585,"")</f>
        <v/>
      </c>
      <c r="AU585" s="177" t="str">
        <f t="shared" si="226"/>
        <v/>
      </c>
      <c r="AV585" s="178" t="str">
        <f t="shared" si="227"/>
        <v/>
      </c>
      <c r="AW585" s="178" t="str">
        <f t="shared" si="228"/>
        <v/>
      </c>
      <c r="AX585" s="179" t="str">
        <f ca="1">IF(ISNUMBER($A585),INDIRECT(CONCATENATE("'Instrument List'!B",(MATCH(E585,'Instrument List'!A:A,0))-0)),"")</f>
        <v/>
      </c>
      <c r="AY585" s="179" t="str">
        <f ca="1">IF(ISNUMBER($A585),INDIRECT(CONCATENATE("'Instrument List'!D",(MATCH(E585,'Instrument List'!A:A,0))-0)),"")</f>
        <v/>
      </c>
      <c r="AZ585" s="179" t="str">
        <f ca="1">IF(ISNUMBER($A585),INDIRECT(CONCATENATE("'Instrument List'!C",(MATCH(E585,'Instrument List'!A:A,0))-0)),"")</f>
        <v/>
      </c>
      <c r="BA585" s="180" t="str">
        <f ca="1">IF(ISNUMBER(A585),INDIRECT(CONCATENATE("'Instrument List'!E",(MATCH(E585,'Instrument List'!A:A,0))-0)),"")</f>
        <v/>
      </c>
      <c r="BB585" s="181" t="str">
        <f t="shared" si="229"/>
        <v/>
      </c>
      <c r="BC585" s="181" t="str">
        <f t="shared" si="230"/>
        <v/>
      </c>
      <c r="BD585" s="181" t="str">
        <f ca="1">IF(ISNUMBER(A585),INDIRECT(CONCATENATE("'Instrument List'!F",(MATCH(E585,'Instrument List'!A:A,0))-0)),"")</f>
        <v/>
      </c>
    </row>
    <row r="586" spans="1:56">
      <c r="A586" s="223" t="str">
        <f t="shared" si="210"/>
        <v/>
      </c>
      <c r="B586" s="224"/>
      <c r="C586" s="225"/>
      <c r="D586" s="182"/>
      <c r="E586" s="182"/>
      <c r="F586" s="182"/>
      <c r="G586" s="203"/>
      <c r="H586" s="218"/>
      <c r="I586" s="213"/>
      <c r="J586" s="207"/>
      <c r="K586" s="213"/>
      <c r="L586" s="207"/>
      <c r="M586" s="213"/>
      <c r="N586" s="207"/>
      <c r="O586" s="183" t="str">
        <f t="shared" si="211"/>
        <v/>
      </c>
      <c r="P586" s="184"/>
      <c r="Q586" s="184"/>
      <c r="R586" s="275"/>
      <c r="S586" s="185" t="str">
        <f t="shared" si="212"/>
        <v/>
      </c>
      <c r="T586" s="185" t="str">
        <f t="shared" si="213"/>
        <v/>
      </c>
      <c r="U586" s="275"/>
      <c r="V586" s="275"/>
      <c r="W586" s="276" t="str">
        <f t="shared" si="214"/>
        <v/>
      </c>
      <c r="X586" s="276" t="str">
        <f t="shared" si="215"/>
        <v/>
      </c>
      <c r="Y586" s="276" t="str">
        <f t="shared" si="216"/>
        <v/>
      </c>
      <c r="Z586" s="275"/>
      <c r="AA586" s="184"/>
      <c r="AB586" s="184"/>
      <c r="AC586" s="185" t="str">
        <f t="shared" si="217"/>
        <v/>
      </c>
      <c r="AD586" s="185" t="str">
        <f t="shared" si="218"/>
        <v/>
      </c>
      <c r="AE586" s="186"/>
      <c r="AF586" s="187" t="str">
        <f t="shared" si="219"/>
        <v/>
      </c>
      <c r="AG586" s="182"/>
      <c r="AH586" s="184"/>
      <c r="AI586" s="184"/>
      <c r="AJ586" s="182"/>
      <c r="AK586" s="188" t="str">
        <f t="shared" si="220"/>
        <v/>
      </c>
      <c r="AL586" s="188" t="str">
        <f t="shared" si="221"/>
        <v/>
      </c>
      <c r="AM586" s="188" t="str">
        <f t="shared" si="222"/>
        <v/>
      </c>
      <c r="AN586" s="359" t="str">
        <f>IF(Overview!$K$17='Internal Calcs'!$P$22,IF(AK586="","",AK586),IF(Overview!$K$17='Internal Calcs'!$P$23,IF(AK586="","",AK586),IF(ISNUMBER(A586),(IF(F586="Short",G586-H586,H586-G586)*AZ586-AX586),"")))</f>
        <v/>
      </c>
      <c r="AO586" s="401" t="str">
        <f>IF(Overview!$K$17='Internal Calcs'!$P$22,IF(AL586="","",AL586),IF(Overview!$K$17='Internal Calcs'!$P$23,IF(AL586="","",AL586),IF(ISNUMBER(A586),IF(AL586="",(IF(F586="Short",G586-H586,H586-G586)*AZ586-AX586),(IF(F586="Short",G586-J586,J586-G586)*AZ586-AX586)),"")))</f>
        <v/>
      </c>
      <c r="AP586" s="359" t="str">
        <f>IF(Overview!$K$17='Internal Calcs'!$P$22,"",IF(Overview!$K$17='Internal Calcs'!$P$23,IF(AM586="","",AM586),IF(ISNUMBER(A586),IF(AM586="",(IF(F586="Short",G586-H586,H586-G586)*AZ586-AX586),(IF(F586="Short",G586-L586,L586-G586)*AZ586-AX586)),"")))</f>
        <v/>
      </c>
      <c r="AQ586" s="188" t="str">
        <f t="shared" si="223"/>
        <v/>
      </c>
      <c r="AR586" s="188" t="str">
        <f t="shared" si="224"/>
        <v/>
      </c>
      <c r="AS586" s="188" t="str">
        <f t="shared" si="225"/>
        <v/>
      </c>
      <c r="AT586" s="188" t="str">
        <f>IF(ISNUMBER(A586),MAX($AS$2:AS586)-AS586,"")</f>
        <v/>
      </c>
      <c r="AU586" s="189" t="str">
        <f t="shared" si="226"/>
        <v/>
      </c>
      <c r="AV586" s="190" t="str">
        <f t="shared" si="227"/>
        <v/>
      </c>
      <c r="AW586" s="190" t="str">
        <f t="shared" si="228"/>
        <v/>
      </c>
      <c r="AX586" s="191" t="str">
        <f ca="1">IF(ISNUMBER($A586),INDIRECT(CONCATENATE("'Instrument List'!B",(MATCH(E586,'Instrument List'!A:A,0))-0)),"")</f>
        <v/>
      </c>
      <c r="AY586" s="191" t="str">
        <f ca="1">IF(ISNUMBER($A586),INDIRECT(CONCATENATE("'Instrument List'!D",(MATCH(E586,'Instrument List'!A:A,0))-0)),"")</f>
        <v/>
      </c>
      <c r="AZ586" s="191" t="str">
        <f ca="1">IF(ISNUMBER($A586),INDIRECT(CONCATENATE("'Instrument List'!C",(MATCH(E586,'Instrument List'!A:A,0))-0)),"")</f>
        <v/>
      </c>
      <c r="BA586" s="192" t="str">
        <f ca="1">IF(ISNUMBER(A586),INDIRECT(CONCATENATE("'Instrument List'!E",(MATCH(E586,'Instrument List'!A:A,0))-0)),"")</f>
        <v/>
      </c>
      <c r="BB586" s="193" t="str">
        <f t="shared" si="229"/>
        <v/>
      </c>
      <c r="BC586" s="193" t="str">
        <f t="shared" si="230"/>
        <v/>
      </c>
      <c r="BD586" s="193" t="str">
        <f ca="1">IF(ISNUMBER(A586),INDIRECT(CONCATENATE("'Instrument List'!F",(MATCH(E586,'Instrument List'!A:A,0))-0)),"")</f>
        <v/>
      </c>
    </row>
    <row r="587" spans="1:56">
      <c r="A587" s="220" t="str">
        <f t="shared" ref="A587:A650" si="231">IF(B587&gt;0,A586+1,"")</f>
        <v/>
      </c>
      <c r="B587" s="221"/>
      <c r="C587" s="222"/>
      <c r="D587" s="169"/>
      <c r="E587" s="169"/>
      <c r="F587" s="169"/>
      <c r="G587" s="202"/>
      <c r="H587" s="217"/>
      <c r="I587" s="212"/>
      <c r="J587" s="206"/>
      <c r="K587" s="212"/>
      <c r="L587" s="206"/>
      <c r="M587" s="212"/>
      <c r="N587" s="206"/>
      <c r="O587" s="170" t="str">
        <f t="shared" ref="O587:O650" si="232">IF(ISNUMBER(A587),IF(N587&gt;G587,1,-1),"")</f>
        <v/>
      </c>
      <c r="P587" s="171"/>
      <c r="Q587" s="171"/>
      <c r="R587" s="171"/>
      <c r="S587" s="172" t="str">
        <f t="shared" ref="S587:S650" si="233">IF(ISNUMBER(A587),IF(Q587="",P587,Q587),"")</f>
        <v/>
      </c>
      <c r="T587" s="172" t="str">
        <f t="shared" ref="T587:T650" si="234">IF(ISNUMBER(A587),IF(R587="",P587,R587),"")</f>
        <v/>
      </c>
      <c r="U587" s="171"/>
      <c r="V587" s="171"/>
      <c r="W587" s="173" t="str">
        <f t="shared" ref="W587:W650" si="235">IF(ISNUMBER(U587),IF(IF(F587="Short",G587-H587,H587-G587)*(AZ587/AY587)/U587&gt;0,IF(F587="Short",G587-H587,H587-G587)*(AZ587/AY587)/U587,0),"")</f>
        <v/>
      </c>
      <c r="X587" s="173" t="str">
        <f t="shared" ref="X587:X650" si="236">IF(ISNUMBER(U587),IF(ISNUMBER(J587),IF(IF(F587="Short",G587-J587,J587-G587)*(AZ587/AY587)/U587&gt;0,IF(F587="Short",G587-J587,J587-G587)*(AZ587/AY587)/U587,0),""),"")</f>
        <v/>
      </c>
      <c r="Y587" s="173" t="str">
        <f t="shared" ref="Y587:Y650" si="237">IF(ISNUMBER(L587),IF(ISNUMBER(L587),IF(IF(F587="Short",G587-L587,L587-G587)*(AZ587/AY587)/U587&gt;0,IF(F587="Short",G587-L587,L587-G587)*(AZ587/AY587)/U587,0),""),"")</f>
        <v/>
      </c>
      <c r="Z587" s="171"/>
      <c r="AA587" s="171"/>
      <c r="AB587" s="171"/>
      <c r="AC587" s="172" t="str">
        <f t="shared" ref="AC587:AC650" si="238">IF(ISNUMBER(A587),IF(AA587="",Z587,AA587),"")</f>
        <v/>
      </c>
      <c r="AD587" s="172" t="str">
        <f t="shared" ref="AD587:AD650" si="239">IF(ISNUMBER(A587),IF(AB587="",IF(AA587="",Z587,AA587),AB587),"")</f>
        <v/>
      </c>
      <c r="AE587" s="174"/>
      <c r="AF587" s="175" t="str">
        <f t="shared" ref="AF587:AF650" si="240">IF(ISNUMBER(A587),((AE587*AY587*AV587)+AX587)/AS587,"")</f>
        <v/>
      </c>
      <c r="AG587" s="169"/>
      <c r="AH587" s="171"/>
      <c r="AI587" s="171"/>
      <c r="AJ587" s="169"/>
      <c r="AK587" s="176" t="str">
        <f t="shared" ref="AK587:AK650" si="241">IF(ISNUMBER(A587),(IF(F587="Short",G587-H587,H587-G587)*AZ587-AX587)*I587,"")</f>
        <v/>
      </c>
      <c r="AL587" s="176" t="str">
        <f t="shared" ref="AL587:AL650" si="242">IF(ISNUMBER(J587),(IF(F587="Short",G587-J587,J587-G587)*AZ587-AX587)*K587,"")</f>
        <v/>
      </c>
      <c r="AM587" s="176" t="str">
        <f t="shared" ref="AM587:AM650" si="243">IF(ISNUMBER(L587),(IF(F587="Short",G587-L587,L587-G587)*AZ587-AX587)*M587,"")</f>
        <v/>
      </c>
      <c r="AN587" s="359" t="str">
        <f>IF(Overview!$K$17='Internal Calcs'!$P$22,IF(AK587="","",AK587),IF(Overview!$K$17='Internal Calcs'!$P$23,IF(AK587="","",AK587),IF(ISNUMBER(A587),(IF(F587="Short",G587-H587,H587-G587)*AZ587-AX587),"")))</f>
        <v/>
      </c>
      <c r="AO587" s="401" t="str">
        <f>IF(Overview!$K$17='Internal Calcs'!$P$22,IF(AL587="","",AL587),IF(Overview!$K$17='Internal Calcs'!$P$23,IF(AL587="","",AL587),IF(ISNUMBER(A587),IF(AL587="",(IF(F587="Short",G587-H587,H587-G587)*AZ587-AX587),(IF(F587="Short",G587-J587,J587-G587)*AZ587-AX587)),"")))</f>
        <v/>
      </c>
      <c r="AP587" s="359" t="str">
        <f>IF(Overview!$K$17='Internal Calcs'!$P$22,"",IF(Overview!$K$17='Internal Calcs'!$P$23,IF(AM587="","",AM587),IF(ISNUMBER(A587),IF(AM587="",(IF(F587="Short",G587-H587,H587-G587)*AZ587-AX587),(IF(F587="Short",G587-L587,L587-G587)*AZ587-AX587)),"")))</f>
        <v/>
      </c>
      <c r="AQ587" s="176" t="str">
        <f t="shared" ref="AQ587:AQ650" si="244">IF(ISNUMBER(A587),SUM(AK587:AM587),"")</f>
        <v/>
      </c>
      <c r="AR587" s="176" t="str">
        <f t="shared" ref="AR587:AR650" si="245">IF(ISNUMBER(A587),IF(AQ587&gt;0,"Winning","Losing"),"")</f>
        <v/>
      </c>
      <c r="AS587" s="176" t="str">
        <f t="shared" ref="AS587:AS650" si="246">IF(ISNUMBER(A587),AS586+AQ587,"")</f>
        <v/>
      </c>
      <c r="AT587" s="176" t="str">
        <f>IF(ISNUMBER(A587),MAX($AS$2:AS587)-AS587,"")</f>
        <v/>
      </c>
      <c r="AU587" s="177" t="str">
        <f t="shared" ref="AU587:AU650" si="247">IF(ISNUMBER(A587),AQ587/AS587,"")</f>
        <v/>
      </c>
      <c r="AV587" s="178" t="str">
        <f t="shared" ref="AV587:AV650" si="248">IF(ISNUMBER(A587),I587+K587+M587,"")</f>
        <v/>
      </c>
      <c r="AW587" s="178" t="str">
        <f t="shared" ref="AW587:AW650" si="249">IF(ISNUMBER(A587),ROUNDDOWN(C587/100,0),"")</f>
        <v/>
      </c>
      <c r="AX587" s="179" t="str">
        <f ca="1">IF(ISNUMBER($A587),INDIRECT(CONCATENATE("'Instrument List'!B",(MATCH(E587,'Instrument List'!A:A,0))-0)),"")</f>
        <v/>
      </c>
      <c r="AY587" s="179" t="str">
        <f ca="1">IF(ISNUMBER($A587),INDIRECT(CONCATENATE("'Instrument List'!D",(MATCH(E587,'Instrument List'!A:A,0))-0)),"")</f>
        <v/>
      </c>
      <c r="AZ587" s="179" t="str">
        <f ca="1">IF(ISNUMBER($A587),INDIRECT(CONCATENATE("'Instrument List'!C",(MATCH(E587,'Instrument List'!A:A,0))-0)),"")</f>
        <v/>
      </c>
      <c r="BA587" s="180" t="str">
        <f ca="1">IF(ISNUMBER(A587),INDIRECT(CONCATENATE("'Instrument List'!E",(MATCH(E587,'Instrument List'!A:A,0))-0)),"")</f>
        <v/>
      </c>
      <c r="BB587" s="181" t="str">
        <f t="shared" ref="BB587:BB650" si="250">IF(ISNUMBER(A587),AQ587/AY587,"")</f>
        <v/>
      </c>
      <c r="BC587" s="181" t="str">
        <f t="shared" ref="BC587:BC650" si="251">IF(ISNUMBER(A587),(AQ587/AY587)/(I587+K587+M587),"")</f>
        <v/>
      </c>
      <c r="BD587" s="181" t="str">
        <f ca="1">IF(ISNUMBER(A587),INDIRECT(CONCATENATE("'Instrument List'!F",(MATCH(E587,'Instrument List'!A:A,0))-0)),"")</f>
        <v/>
      </c>
    </row>
    <row r="588" spans="1:56">
      <c r="A588" s="223" t="str">
        <f t="shared" si="231"/>
        <v/>
      </c>
      <c r="B588" s="224"/>
      <c r="C588" s="225"/>
      <c r="D588" s="182"/>
      <c r="E588" s="182"/>
      <c r="F588" s="182"/>
      <c r="G588" s="203"/>
      <c r="H588" s="218"/>
      <c r="I588" s="213"/>
      <c r="J588" s="207"/>
      <c r="K588" s="213"/>
      <c r="L588" s="207"/>
      <c r="M588" s="213"/>
      <c r="N588" s="207"/>
      <c r="O588" s="183" t="str">
        <f t="shared" si="232"/>
        <v/>
      </c>
      <c r="P588" s="184"/>
      <c r="Q588" s="184"/>
      <c r="R588" s="275"/>
      <c r="S588" s="185" t="str">
        <f t="shared" si="233"/>
        <v/>
      </c>
      <c r="T588" s="185" t="str">
        <f t="shared" si="234"/>
        <v/>
      </c>
      <c r="U588" s="275"/>
      <c r="V588" s="275"/>
      <c r="W588" s="276" t="str">
        <f t="shared" si="235"/>
        <v/>
      </c>
      <c r="X588" s="276" t="str">
        <f t="shared" si="236"/>
        <v/>
      </c>
      <c r="Y588" s="276" t="str">
        <f t="shared" si="237"/>
        <v/>
      </c>
      <c r="Z588" s="275"/>
      <c r="AA588" s="184"/>
      <c r="AB588" s="184"/>
      <c r="AC588" s="185" t="str">
        <f t="shared" si="238"/>
        <v/>
      </c>
      <c r="AD588" s="185" t="str">
        <f t="shared" si="239"/>
        <v/>
      </c>
      <c r="AE588" s="186"/>
      <c r="AF588" s="187" t="str">
        <f t="shared" si="240"/>
        <v/>
      </c>
      <c r="AG588" s="182"/>
      <c r="AH588" s="184"/>
      <c r="AI588" s="184"/>
      <c r="AJ588" s="182"/>
      <c r="AK588" s="188" t="str">
        <f t="shared" si="241"/>
        <v/>
      </c>
      <c r="AL588" s="188" t="str">
        <f t="shared" si="242"/>
        <v/>
      </c>
      <c r="AM588" s="188" t="str">
        <f t="shared" si="243"/>
        <v/>
      </c>
      <c r="AN588" s="359" t="str">
        <f>IF(Overview!$K$17='Internal Calcs'!$P$22,IF(AK588="","",AK588),IF(Overview!$K$17='Internal Calcs'!$P$23,IF(AK588="","",AK588),IF(ISNUMBER(A588),(IF(F588="Short",G588-H588,H588-G588)*AZ588-AX588),"")))</f>
        <v/>
      </c>
      <c r="AO588" s="401" t="str">
        <f>IF(Overview!$K$17='Internal Calcs'!$P$22,IF(AL588="","",AL588),IF(Overview!$K$17='Internal Calcs'!$P$23,IF(AL588="","",AL588),IF(ISNUMBER(A588),IF(AL588="",(IF(F588="Short",G588-H588,H588-G588)*AZ588-AX588),(IF(F588="Short",G588-J588,J588-G588)*AZ588-AX588)),"")))</f>
        <v/>
      </c>
      <c r="AP588" s="359" t="str">
        <f>IF(Overview!$K$17='Internal Calcs'!$P$22,"",IF(Overview!$K$17='Internal Calcs'!$P$23,IF(AM588="","",AM588),IF(ISNUMBER(A588),IF(AM588="",(IF(F588="Short",G588-H588,H588-G588)*AZ588-AX588),(IF(F588="Short",G588-L588,L588-G588)*AZ588-AX588)),"")))</f>
        <v/>
      </c>
      <c r="AQ588" s="188" t="str">
        <f t="shared" si="244"/>
        <v/>
      </c>
      <c r="AR588" s="188" t="str">
        <f t="shared" si="245"/>
        <v/>
      </c>
      <c r="AS588" s="188" t="str">
        <f t="shared" si="246"/>
        <v/>
      </c>
      <c r="AT588" s="188" t="str">
        <f>IF(ISNUMBER(A588),MAX($AS$2:AS588)-AS588,"")</f>
        <v/>
      </c>
      <c r="AU588" s="189" t="str">
        <f t="shared" si="247"/>
        <v/>
      </c>
      <c r="AV588" s="190" t="str">
        <f t="shared" si="248"/>
        <v/>
      </c>
      <c r="AW588" s="190" t="str">
        <f t="shared" si="249"/>
        <v/>
      </c>
      <c r="AX588" s="191" t="str">
        <f ca="1">IF(ISNUMBER($A588),INDIRECT(CONCATENATE("'Instrument List'!B",(MATCH(E588,'Instrument List'!A:A,0))-0)),"")</f>
        <v/>
      </c>
      <c r="AY588" s="191" t="str">
        <f ca="1">IF(ISNUMBER($A588),INDIRECT(CONCATENATE("'Instrument List'!D",(MATCH(E588,'Instrument List'!A:A,0))-0)),"")</f>
        <v/>
      </c>
      <c r="AZ588" s="191" t="str">
        <f ca="1">IF(ISNUMBER($A588),INDIRECT(CONCATENATE("'Instrument List'!C",(MATCH(E588,'Instrument List'!A:A,0))-0)),"")</f>
        <v/>
      </c>
      <c r="BA588" s="192" t="str">
        <f ca="1">IF(ISNUMBER(A588),INDIRECT(CONCATENATE("'Instrument List'!E",(MATCH(E588,'Instrument List'!A:A,0))-0)),"")</f>
        <v/>
      </c>
      <c r="BB588" s="193" t="str">
        <f t="shared" si="250"/>
        <v/>
      </c>
      <c r="BC588" s="193" t="str">
        <f t="shared" si="251"/>
        <v/>
      </c>
      <c r="BD588" s="193" t="str">
        <f ca="1">IF(ISNUMBER(A588),INDIRECT(CONCATENATE("'Instrument List'!F",(MATCH(E588,'Instrument List'!A:A,0))-0)),"")</f>
        <v/>
      </c>
    </row>
    <row r="589" spans="1:56">
      <c r="A589" s="220" t="str">
        <f t="shared" si="231"/>
        <v/>
      </c>
      <c r="B589" s="221"/>
      <c r="C589" s="222"/>
      <c r="D589" s="169"/>
      <c r="E589" s="169"/>
      <c r="F589" s="169"/>
      <c r="G589" s="202"/>
      <c r="H589" s="217"/>
      <c r="I589" s="212"/>
      <c r="J589" s="206"/>
      <c r="K589" s="212"/>
      <c r="L589" s="206"/>
      <c r="M589" s="212"/>
      <c r="N589" s="206"/>
      <c r="O589" s="170" t="str">
        <f t="shared" si="232"/>
        <v/>
      </c>
      <c r="P589" s="171"/>
      <c r="Q589" s="171"/>
      <c r="R589" s="171"/>
      <c r="S589" s="172" t="str">
        <f t="shared" si="233"/>
        <v/>
      </c>
      <c r="T589" s="172" t="str">
        <f t="shared" si="234"/>
        <v/>
      </c>
      <c r="U589" s="171"/>
      <c r="V589" s="171"/>
      <c r="W589" s="173" t="str">
        <f t="shared" si="235"/>
        <v/>
      </c>
      <c r="X589" s="173" t="str">
        <f t="shared" si="236"/>
        <v/>
      </c>
      <c r="Y589" s="173" t="str">
        <f t="shared" si="237"/>
        <v/>
      </c>
      <c r="Z589" s="171"/>
      <c r="AA589" s="171"/>
      <c r="AB589" s="171"/>
      <c r="AC589" s="172" t="str">
        <f t="shared" si="238"/>
        <v/>
      </c>
      <c r="AD589" s="172" t="str">
        <f t="shared" si="239"/>
        <v/>
      </c>
      <c r="AE589" s="174"/>
      <c r="AF589" s="175" t="str">
        <f t="shared" si="240"/>
        <v/>
      </c>
      <c r="AG589" s="169"/>
      <c r="AH589" s="171"/>
      <c r="AI589" s="171"/>
      <c r="AJ589" s="169"/>
      <c r="AK589" s="176" t="str">
        <f t="shared" si="241"/>
        <v/>
      </c>
      <c r="AL589" s="176" t="str">
        <f t="shared" si="242"/>
        <v/>
      </c>
      <c r="AM589" s="176" t="str">
        <f t="shared" si="243"/>
        <v/>
      </c>
      <c r="AN589" s="359" t="str">
        <f>IF(Overview!$K$17='Internal Calcs'!$P$22,IF(AK589="","",AK589),IF(Overview!$K$17='Internal Calcs'!$P$23,IF(AK589="","",AK589),IF(ISNUMBER(A589),(IF(F589="Short",G589-H589,H589-G589)*AZ589-AX589),"")))</f>
        <v/>
      </c>
      <c r="AO589" s="401" t="str">
        <f>IF(Overview!$K$17='Internal Calcs'!$P$22,IF(AL589="","",AL589),IF(Overview!$K$17='Internal Calcs'!$P$23,IF(AL589="","",AL589),IF(ISNUMBER(A589),IF(AL589="",(IF(F589="Short",G589-H589,H589-G589)*AZ589-AX589),(IF(F589="Short",G589-J589,J589-G589)*AZ589-AX589)),"")))</f>
        <v/>
      </c>
      <c r="AP589" s="359" t="str">
        <f>IF(Overview!$K$17='Internal Calcs'!$P$22,"",IF(Overview!$K$17='Internal Calcs'!$P$23,IF(AM589="","",AM589),IF(ISNUMBER(A589),IF(AM589="",(IF(F589="Short",G589-H589,H589-G589)*AZ589-AX589),(IF(F589="Short",G589-L589,L589-G589)*AZ589-AX589)),"")))</f>
        <v/>
      </c>
      <c r="AQ589" s="176" t="str">
        <f t="shared" si="244"/>
        <v/>
      </c>
      <c r="AR589" s="176" t="str">
        <f t="shared" si="245"/>
        <v/>
      </c>
      <c r="AS589" s="176" t="str">
        <f t="shared" si="246"/>
        <v/>
      </c>
      <c r="AT589" s="176" t="str">
        <f>IF(ISNUMBER(A589),MAX($AS$2:AS589)-AS589,"")</f>
        <v/>
      </c>
      <c r="AU589" s="177" t="str">
        <f t="shared" si="247"/>
        <v/>
      </c>
      <c r="AV589" s="178" t="str">
        <f t="shared" si="248"/>
        <v/>
      </c>
      <c r="AW589" s="178" t="str">
        <f t="shared" si="249"/>
        <v/>
      </c>
      <c r="AX589" s="179" t="str">
        <f ca="1">IF(ISNUMBER($A589),INDIRECT(CONCATENATE("'Instrument List'!B",(MATCH(E589,'Instrument List'!A:A,0))-0)),"")</f>
        <v/>
      </c>
      <c r="AY589" s="179" t="str">
        <f ca="1">IF(ISNUMBER($A589),INDIRECT(CONCATENATE("'Instrument List'!D",(MATCH(E589,'Instrument List'!A:A,0))-0)),"")</f>
        <v/>
      </c>
      <c r="AZ589" s="179" t="str">
        <f ca="1">IF(ISNUMBER($A589),INDIRECT(CONCATENATE("'Instrument List'!C",(MATCH(E589,'Instrument List'!A:A,0))-0)),"")</f>
        <v/>
      </c>
      <c r="BA589" s="180" t="str">
        <f ca="1">IF(ISNUMBER(A589),INDIRECT(CONCATENATE("'Instrument List'!E",(MATCH(E589,'Instrument List'!A:A,0))-0)),"")</f>
        <v/>
      </c>
      <c r="BB589" s="181" t="str">
        <f t="shared" si="250"/>
        <v/>
      </c>
      <c r="BC589" s="181" t="str">
        <f t="shared" si="251"/>
        <v/>
      </c>
      <c r="BD589" s="181" t="str">
        <f ca="1">IF(ISNUMBER(A589),INDIRECT(CONCATENATE("'Instrument List'!F",(MATCH(E589,'Instrument List'!A:A,0))-0)),"")</f>
        <v/>
      </c>
    </row>
    <row r="590" spans="1:56">
      <c r="A590" s="223" t="str">
        <f t="shared" si="231"/>
        <v/>
      </c>
      <c r="B590" s="224"/>
      <c r="C590" s="225"/>
      <c r="D590" s="182"/>
      <c r="E590" s="182"/>
      <c r="F590" s="182"/>
      <c r="G590" s="203"/>
      <c r="H590" s="218"/>
      <c r="I590" s="213"/>
      <c r="J590" s="207"/>
      <c r="K590" s="213"/>
      <c r="L590" s="207"/>
      <c r="M590" s="213"/>
      <c r="N590" s="207"/>
      <c r="O590" s="183" t="str">
        <f t="shared" si="232"/>
        <v/>
      </c>
      <c r="P590" s="184"/>
      <c r="Q590" s="184"/>
      <c r="R590" s="275"/>
      <c r="S590" s="185" t="str">
        <f t="shared" si="233"/>
        <v/>
      </c>
      <c r="T590" s="185" t="str">
        <f t="shared" si="234"/>
        <v/>
      </c>
      <c r="U590" s="275"/>
      <c r="V590" s="275"/>
      <c r="W590" s="276" t="str">
        <f t="shared" si="235"/>
        <v/>
      </c>
      <c r="X590" s="276" t="str">
        <f t="shared" si="236"/>
        <v/>
      </c>
      <c r="Y590" s="276" t="str">
        <f t="shared" si="237"/>
        <v/>
      </c>
      <c r="Z590" s="275"/>
      <c r="AA590" s="184"/>
      <c r="AB590" s="184"/>
      <c r="AC590" s="185" t="str">
        <f t="shared" si="238"/>
        <v/>
      </c>
      <c r="AD590" s="185" t="str">
        <f t="shared" si="239"/>
        <v/>
      </c>
      <c r="AE590" s="186"/>
      <c r="AF590" s="187" t="str">
        <f t="shared" si="240"/>
        <v/>
      </c>
      <c r="AG590" s="182"/>
      <c r="AH590" s="184"/>
      <c r="AI590" s="184"/>
      <c r="AJ590" s="182"/>
      <c r="AK590" s="188" t="str">
        <f t="shared" si="241"/>
        <v/>
      </c>
      <c r="AL590" s="188" t="str">
        <f t="shared" si="242"/>
        <v/>
      </c>
      <c r="AM590" s="188" t="str">
        <f t="shared" si="243"/>
        <v/>
      </c>
      <c r="AN590" s="359" t="str">
        <f>IF(Overview!$K$17='Internal Calcs'!$P$22,IF(AK590="","",AK590),IF(Overview!$K$17='Internal Calcs'!$P$23,IF(AK590="","",AK590),IF(ISNUMBER(A590),(IF(F590="Short",G590-H590,H590-G590)*AZ590-AX590),"")))</f>
        <v/>
      </c>
      <c r="AO590" s="401" t="str">
        <f>IF(Overview!$K$17='Internal Calcs'!$P$22,IF(AL590="","",AL590),IF(Overview!$K$17='Internal Calcs'!$P$23,IF(AL590="","",AL590),IF(ISNUMBER(A590),IF(AL590="",(IF(F590="Short",G590-H590,H590-G590)*AZ590-AX590),(IF(F590="Short",G590-J590,J590-G590)*AZ590-AX590)),"")))</f>
        <v/>
      </c>
      <c r="AP590" s="359" t="str">
        <f>IF(Overview!$K$17='Internal Calcs'!$P$22,"",IF(Overview!$K$17='Internal Calcs'!$P$23,IF(AM590="","",AM590),IF(ISNUMBER(A590),IF(AM590="",(IF(F590="Short",G590-H590,H590-G590)*AZ590-AX590),(IF(F590="Short",G590-L590,L590-G590)*AZ590-AX590)),"")))</f>
        <v/>
      </c>
      <c r="AQ590" s="188" t="str">
        <f t="shared" si="244"/>
        <v/>
      </c>
      <c r="AR590" s="188" t="str">
        <f t="shared" si="245"/>
        <v/>
      </c>
      <c r="AS590" s="188" t="str">
        <f t="shared" si="246"/>
        <v/>
      </c>
      <c r="AT590" s="188" t="str">
        <f>IF(ISNUMBER(A590),MAX($AS$2:AS590)-AS590,"")</f>
        <v/>
      </c>
      <c r="AU590" s="189" t="str">
        <f t="shared" si="247"/>
        <v/>
      </c>
      <c r="AV590" s="190" t="str">
        <f t="shared" si="248"/>
        <v/>
      </c>
      <c r="AW590" s="190" t="str">
        <f t="shared" si="249"/>
        <v/>
      </c>
      <c r="AX590" s="191" t="str">
        <f ca="1">IF(ISNUMBER($A590),INDIRECT(CONCATENATE("'Instrument List'!B",(MATCH(E590,'Instrument List'!A:A,0))-0)),"")</f>
        <v/>
      </c>
      <c r="AY590" s="191" t="str">
        <f ca="1">IF(ISNUMBER($A590),INDIRECT(CONCATENATE("'Instrument List'!D",(MATCH(E590,'Instrument List'!A:A,0))-0)),"")</f>
        <v/>
      </c>
      <c r="AZ590" s="191" t="str">
        <f ca="1">IF(ISNUMBER($A590),INDIRECT(CONCATENATE("'Instrument List'!C",(MATCH(E590,'Instrument List'!A:A,0))-0)),"")</f>
        <v/>
      </c>
      <c r="BA590" s="192" t="str">
        <f ca="1">IF(ISNUMBER(A590),INDIRECT(CONCATENATE("'Instrument List'!E",(MATCH(E590,'Instrument List'!A:A,0))-0)),"")</f>
        <v/>
      </c>
      <c r="BB590" s="193" t="str">
        <f t="shared" si="250"/>
        <v/>
      </c>
      <c r="BC590" s="193" t="str">
        <f t="shared" si="251"/>
        <v/>
      </c>
      <c r="BD590" s="193" t="str">
        <f ca="1">IF(ISNUMBER(A590),INDIRECT(CONCATENATE("'Instrument List'!F",(MATCH(E590,'Instrument List'!A:A,0))-0)),"")</f>
        <v/>
      </c>
    </row>
    <row r="591" spans="1:56">
      <c r="A591" s="220" t="str">
        <f t="shared" si="231"/>
        <v/>
      </c>
      <c r="B591" s="221"/>
      <c r="C591" s="222"/>
      <c r="D591" s="169"/>
      <c r="E591" s="169"/>
      <c r="F591" s="169"/>
      <c r="G591" s="202"/>
      <c r="H591" s="217"/>
      <c r="I591" s="212"/>
      <c r="J591" s="206"/>
      <c r="K591" s="212"/>
      <c r="L591" s="206"/>
      <c r="M591" s="212"/>
      <c r="N591" s="206"/>
      <c r="O591" s="170" t="str">
        <f t="shared" si="232"/>
        <v/>
      </c>
      <c r="P591" s="171"/>
      <c r="Q591" s="171"/>
      <c r="R591" s="171"/>
      <c r="S591" s="172" t="str">
        <f t="shared" si="233"/>
        <v/>
      </c>
      <c r="T591" s="172" t="str">
        <f t="shared" si="234"/>
        <v/>
      </c>
      <c r="U591" s="171"/>
      <c r="V591" s="171"/>
      <c r="W591" s="173" t="str">
        <f t="shared" si="235"/>
        <v/>
      </c>
      <c r="X591" s="173" t="str">
        <f t="shared" si="236"/>
        <v/>
      </c>
      <c r="Y591" s="173" t="str">
        <f t="shared" si="237"/>
        <v/>
      </c>
      <c r="Z591" s="171"/>
      <c r="AA591" s="171"/>
      <c r="AB591" s="171"/>
      <c r="AC591" s="172" t="str">
        <f t="shared" si="238"/>
        <v/>
      </c>
      <c r="AD591" s="172" t="str">
        <f t="shared" si="239"/>
        <v/>
      </c>
      <c r="AE591" s="174"/>
      <c r="AF591" s="175" t="str">
        <f t="shared" si="240"/>
        <v/>
      </c>
      <c r="AG591" s="169"/>
      <c r="AH591" s="171"/>
      <c r="AI591" s="171"/>
      <c r="AJ591" s="169"/>
      <c r="AK591" s="176" t="str">
        <f t="shared" si="241"/>
        <v/>
      </c>
      <c r="AL591" s="176" t="str">
        <f t="shared" si="242"/>
        <v/>
      </c>
      <c r="AM591" s="176" t="str">
        <f t="shared" si="243"/>
        <v/>
      </c>
      <c r="AN591" s="359" t="str">
        <f>IF(Overview!$K$17='Internal Calcs'!$P$22,IF(AK591="","",AK591),IF(Overview!$K$17='Internal Calcs'!$P$23,IF(AK591="","",AK591),IF(ISNUMBER(A591),(IF(F591="Short",G591-H591,H591-G591)*AZ591-AX591),"")))</f>
        <v/>
      </c>
      <c r="AO591" s="401" t="str">
        <f>IF(Overview!$K$17='Internal Calcs'!$P$22,IF(AL591="","",AL591),IF(Overview!$K$17='Internal Calcs'!$P$23,IF(AL591="","",AL591),IF(ISNUMBER(A591),IF(AL591="",(IF(F591="Short",G591-H591,H591-G591)*AZ591-AX591),(IF(F591="Short",G591-J591,J591-G591)*AZ591-AX591)),"")))</f>
        <v/>
      </c>
      <c r="AP591" s="359" t="str">
        <f>IF(Overview!$K$17='Internal Calcs'!$P$22,"",IF(Overview!$K$17='Internal Calcs'!$P$23,IF(AM591="","",AM591),IF(ISNUMBER(A591),IF(AM591="",(IF(F591="Short",G591-H591,H591-G591)*AZ591-AX591),(IF(F591="Short",G591-L591,L591-G591)*AZ591-AX591)),"")))</f>
        <v/>
      </c>
      <c r="AQ591" s="176" t="str">
        <f t="shared" si="244"/>
        <v/>
      </c>
      <c r="AR591" s="176" t="str">
        <f t="shared" si="245"/>
        <v/>
      </c>
      <c r="AS591" s="176" t="str">
        <f t="shared" si="246"/>
        <v/>
      </c>
      <c r="AT591" s="176" t="str">
        <f>IF(ISNUMBER(A591),MAX($AS$2:AS591)-AS591,"")</f>
        <v/>
      </c>
      <c r="AU591" s="177" t="str">
        <f t="shared" si="247"/>
        <v/>
      </c>
      <c r="AV591" s="178" t="str">
        <f t="shared" si="248"/>
        <v/>
      </c>
      <c r="AW591" s="178" t="str">
        <f t="shared" si="249"/>
        <v/>
      </c>
      <c r="AX591" s="179" t="str">
        <f ca="1">IF(ISNUMBER($A591),INDIRECT(CONCATENATE("'Instrument List'!B",(MATCH(E591,'Instrument List'!A:A,0))-0)),"")</f>
        <v/>
      </c>
      <c r="AY591" s="179" t="str">
        <f ca="1">IF(ISNUMBER($A591),INDIRECT(CONCATENATE("'Instrument List'!D",(MATCH(E591,'Instrument List'!A:A,0))-0)),"")</f>
        <v/>
      </c>
      <c r="AZ591" s="179" t="str">
        <f ca="1">IF(ISNUMBER($A591),INDIRECT(CONCATENATE("'Instrument List'!C",(MATCH(E591,'Instrument List'!A:A,0))-0)),"")</f>
        <v/>
      </c>
      <c r="BA591" s="180" t="str">
        <f ca="1">IF(ISNUMBER(A591),INDIRECT(CONCATENATE("'Instrument List'!E",(MATCH(E591,'Instrument List'!A:A,0))-0)),"")</f>
        <v/>
      </c>
      <c r="BB591" s="181" t="str">
        <f t="shared" si="250"/>
        <v/>
      </c>
      <c r="BC591" s="181" t="str">
        <f t="shared" si="251"/>
        <v/>
      </c>
      <c r="BD591" s="181" t="str">
        <f ca="1">IF(ISNUMBER(A591),INDIRECT(CONCATENATE("'Instrument List'!F",(MATCH(E591,'Instrument List'!A:A,0))-0)),"")</f>
        <v/>
      </c>
    </row>
    <row r="592" spans="1:56">
      <c r="A592" s="223" t="str">
        <f t="shared" si="231"/>
        <v/>
      </c>
      <c r="B592" s="224"/>
      <c r="C592" s="225"/>
      <c r="D592" s="182"/>
      <c r="E592" s="182"/>
      <c r="F592" s="182"/>
      <c r="G592" s="203"/>
      <c r="H592" s="218"/>
      <c r="I592" s="213"/>
      <c r="J592" s="207"/>
      <c r="K592" s="213"/>
      <c r="L592" s="207"/>
      <c r="M592" s="213"/>
      <c r="N592" s="207"/>
      <c r="O592" s="183" t="str">
        <f t="shared" si="232"/>
        <v/>
      </c>
      <c r="P592" s="184"/>
      <c r="Q592" s="184"/>
      <c r="R592" s="275"/>
      <c r="S592" s="185" t="str">
        <f t="shared" si="233"/>
        <v/>
      </c>
      <c r="T592" s="185" t="str">
        <f t="shared" si="234"/>
        <v/>
      </c>
      <c r="U592" s="275"/>
      <c r="V592" s="275"/>
      <c r="W592" s="276" t="str">
        <f t="shared" si="235"/>
        <v/>
      </c>
      <c r="X592" s="276" t="str">
        <f t="shared" si="236"/>
        <v/>
      </c>
      <c r="Y592" s="276" t="str">
        <f t="shared" si="237"/>
        <v/>
      </c>
      <c r="Z592" s="275"/>
      <c r="AA592" s="184"/>
      <c r="AB592" s="184"/>
      <c r="AC592" s="185" t="str">
        <f t="shared" si="238"/>
        <v/>
      </c>
      <c r="AD592" s="185" t="str">
        <f t="shared" si="239"/>
        <v/>
      </c>
      <c r="AE592" s="186"/>
      <c r="AF592" s="187" t="str">
        <f t="shared" si="240"/>
        <v/>
      </c>
      <c r="AG592" s="182"/>
      <c r="AH592" s="184"/>
      <c r="AI592" s="184"/>
      <c r="AJ592" s="182"/>
      <c r="AK592" s="188" t="str">
        <f t="shared" si="241"/>
        <v/>
      </c>
      <c r="AL592" s="188" t="str">
        <f t="shared" si="242"/>
        <v/>
      </c>
      <c r="AM592" s="188" t="str">
        <f t="shared" si="243"/>
        <v/>
      </c>
      <c r="AN592" s="359" t="str">
        <f>IF(Overview!$K$17='Internal Calcs'!$P$22,IF(AK592="","",AK592),IF(Overview!$K$17='Internal Calcs'!$P$23,IF(AK592="","",AK592),IF(ISNUMBER(A592),(IF(F592="Short",G592-H592,H592-G592)*AZ592-AX592),"")))</f>
        <v/>
      </c>
      <c r="AO592" s="401" t="str">
        <f>IF(Overview!$K$17='Internal Calcs'!$P$22,IF(AL592="","",AL592),IF(Overview!$K$17='Internal Calcs'!$P$23,IF(AL592="","",AL592),IF(ISNUMBER(A592),IF(AL592="",(IF(F592="Short",G592-H592,H592-G592)*AZ592-AX592),(IF(F592="Short",G592-J592,J592-G592)*AZ592-AX592)),"")))</f>
        <v/>
      </c>
      <c r="AP592" s="359" t="str">
        <f>IF(Overview!$K$17='Internal Calcs'!$P$22,"",IF(Overview!$K$17='Internal Calcs'!$P$23,IF(AM592="","",AM592),IF(ISNUMBER(A592),IF(AM592="",(IF(F592="Short",G592-H592,H592-G592)*AZ592-AX592),(IF(F592="Short",G592-L592,L592-G592)*AZ592-AX592)),"")))</f>
        <v/>
      </c>
      <c r="AQ592" s="188" t="str">
        <f t="shared" si="244"/>
        <v/>
      </c>
      <c r="AR592" s="188" t="str">
        <f t="shared" si="245"/>
        <v/>
      </c>
      <c r="AS592" s="188" t="str">
        <f t="shared" si="246"/>
        <v/>
      </c>
      <c r="AT592" s="188" t="str">
        <f>IF(ISNUMBER(A592),MAX($AS$2:AS592)-AS592,"")</f>
        <v/>
      </c>
      <c r="AU592" s="189" t="str">
        <f t="shared" si="247"/>
        <v/>
      </c>
      <c r="AV592" s="190" t="str">
        <f t="shared" si="248"/>
        <v/>
      </c>
      <c r="AW592" s="190" t="str">
        <f t="shared" si="249"/>
        <v/>
      </c>
      <c r="AX592" s="191" t="str">
        <f ca="1">IF(ISNUMBER($A592),INDIRECT(CONCATENATE("'Instrument List'!B",(MATCH(E592,'Instrument List'!A:A,0))-0)),"")</f>
        <v/>
      </c>
      <c r="AY592" s="191" t="str">
        <f ca="1">IF(ISNUMBER($A592),INDIRECT(CONCATENATE("'Instrument List'!D",(MATCH(E592,'Instrument List'!A:A,0))-0)),"")</f>
        <v/>
      </c>
      <c r="AZ592" s="191" t="str">
        <f ca="1">IF(ISNUMBER($A592),INDIRECT(CONCATENATE("'Instrument List'!C",(MATCH(E592,'Instrument List'!A:A,0))-0)),"")</f>
        <v/>
      </c>
      <c r="BA592" s="192" t="str">
        <f ca="1">IF(ISNUMBER(A592),INDIRECT(CONCATENATE("'Instrument List'!E",(MATCH(E592,'Instrument List'!A:A,0))-0)),"")</f>
        <v/>
      </c>
      <c r="BB592" s="193" t="str">
        <f t="shared" si="250"/>
        <v/>
      </c>
      <c r="BC592" s="193" t="str">
        <f t="shared" si="251"/>
        <v/>
      </c>
      <c r="BD592" s="193" t="str">
        <f ca="1">IF(ISNUMBER(A592),INDIRECT(CONCATENATE("'Instrument List'!F",(MATCH(E592,'Instrument List'!A:A,0))-0)),"")</f>
        <v/>
      </c>
    </row>
    <row r="593" spans="1:56">
      <c r="A593" s="220" t="str">
        <f t="shared" si="231"/>
        <v/>
      </c>
      <c r="B593" s="221"/>
      <c r="C593" s="222"/>
      <c r="D593" s="169"/>
      <c r="E593" s="169"/>
      <c r="F593" s="169"/>
      <c r="G593" s="202"/>
      <c r="H593" s="217"/>
      <c r="I593" s="212"/>
      <c r="J593" s="206"/>
      <c r="K593" s="212"/>
      <c r="L593" s="206"/>
      <c r="M593" s="212"/>
      <c r="N593" s="206"/>
      <c r="O593" s="170" t="str">
        <f t="shared" si="232"/>
        <v/>
      </c>
      <c r="P593" s="171"/>
      <c r="Q593" s="171"/>
      <c r="R593" s="171"/>
      <c r="S593" s="172" t="str">
        <f t="shared" si="233"/>
        <v/>
      </c>
      <c r="T593" s="172" t="str">
        <f t="shared" si="234"/>
        <v/>
      </c>
      <c r="U593" s="171"/>
      <c r="V593" s="171"/>
      <c r="W593" s="173" t="str">
        <f t="shared" si="235"/>
        <v/>
      </c>
      <c r="X593" s="173" t="str">
        <f t="shared" si="236"/>
        <v/>
      </c>
      <c r="Y593" s="173" t="str">
        <f t="shared" si="237"/>
        <v/>
      </c>
      <c r="Z593" s="171"/>
      <c r="AA593" s="171"/>
      <c r="AB593" s="171"/>
      <c r="AC593" s="172" t="str">
        <f t="shared" si="238"/>
        <v/>
      </c>
      <c r="AD593" s="172" t="str">
        <f t="shared" si="239"/>
        <v/>
      </c>
      <c r="AE593" s="174"/>
      <c r="AF593" s="175" t="str">
        <f t="shared" si="240"/>
        <v/>
      </c>
      <c r="AG593" s="169"/>
      <c r="AH593" s="171"/>
      <c r="AI593" s="171"/>
      <c r="AJ593" s="169"/>
      <c r="AK593" s="176" t="str">
        <f t="shared" si="241"/>
        <v/>
      </c>
      <c r="AL593" s="176" t="str">
        <f t="shared" si="242"/>
        <v/>
      </c>
      <c r="AM593" s="176" t="str">
        <f t="shared" si="243"/>
        <v/>
      </c>
      <c r="AN593" s="359" t="str">
        <f>IF(Overview!$K$17='Internal Calcs'!$P$22,IF(AK593="","",AK593),IF(Overview!$K$17='Internal Calcs'!$P$23,IF(AK593="","",AK593),IF(ISNUMBER(A593),(IF(F593="Short",G593-H593,H593-G593)*AZ593-AX593),"")))</f>
        <v/>
      </c>
      <c r="AO593" s="401" t="str">
        <f>IF(Overview!$K$17='Internal Calcs'!$P$22,IF(AL593="","",AL593),IF(Overview!$K$17='Internal Calcs'!$P$23,IF(AL593="","",AL593),IF(ISNUMBER(A593),IF(AL593="",(IF(F593="Short",G593-H593,H593-G593)*AZ593-AX593),(IF(F593="Short",G593-J593,J593-G593)*AZ593-AX593)),"")))</f>
        <v/>
      </c>
      <c r="AP593" s="359" t="str">
        <f>IF(Overview!$K$17='Internal Calcs'!$P$22,"",IF(Overview!$K$17='Internal Calcs'!$P$23,IF(AM593="","",AM593),IF(ISNUMBER(A593),IF(AM593="",(IF(F593="Short",G593-H593,H593-G593)*AZ593-AX593),(IF(F593="Short",G593-L593,L593-G593)*AZ593-AX593)),"")))</f>
        <v/>
      </c>
      <c r="AQ593" s="176" t="str">
        <f t="shared" si="244"/>
        <v/>
      </c>
      <c r="AR593" s="176" t="str">
        <f t="shared" si="245"/>
        <v/>
      </c>
      <c r="AS593" s="176" t="str">
        <f t="shared" si="246"/>
        <v/>
      </c>
      <c r="AT593" s="176" t="str">
        <f>IF(ISNUMBER(A593),MAX($AS$2:AS593)-AS593,"")</f>
        <v/>
      </c>
      <c r="AU593" s="177" t="str">
        <f t="shared" si="247"/>
        <v/>
      </c>
      <c r="AV593" s="178" t="str">
        <f t="shared" si="248"/>
        <v/>
      </c>
      <c r="AW593" s="178" t="str">
        <f t="shared" si="249"/>
        <v/>
      </c>
      <c r="AX593" s="179" t="str">
        <f ca="1">IF(ISNUMBER($A593),INDIRECT(CONCATENATE("'Instrument List'!B",(MATCH(E593,'Instrument List'!A:A,0))-0)),"")</f>
        <v/>
      </c>
      <c r="AY593" s="179" t="str">
        <f ca="1">IF(ISNUMBER($A593),INDIRECT(CONCATENATE("'Instrument List'!D",(MATCH(E593,'Instrument List'!A:A,0))-0)),"")</f>
        <v/>
      </c>
      <c r="AZ593" s="179" t="str">
        <f ca="1">IF(ISNUMBER($A593),INDIRECT(CONCATENATE("'Instrument List'!C",(MATCH(E593,'Instrument List'!A:A,0))-0)),"")</f>
        <v/>
      </c>
      <c r="BA593" s="180" t="str">
        <f ca="1">IF(ISNUMBER(A593),INDIRECT(CONCATENATE("'Instrument List'!E",(MATCH(E593,'Instrument List'!A:A,0))-0)),"")</f>
        <v/>
      </c>
      <c r="BB593" s="181" t="str">
        <f t="shared" si="250"/>
        <v/>
      </c>
      <c r="BC593" s="181" t="str">
        <f t="shared" si="251"/>
        <v/>
      </c>
      <c r="BD593" s="181" t="str">
        <f ca="1">IF(ISNUMBER(A593),INDIRECT(CONCATENATE("'Instrument List'!F",(MATCH(E593,'Instrument List'!A:A,0))-0)),"")</f>
        <v/>
      </c>
    </row>
    <row r="594" spans="1:56">
      <c r="A594" s="223" t="str">
        <f t="shared" si="231"/>
        <v/>
      </c>
      <c r="B594" s="224"/>
      <c r="C594" s="225"/>
      <c r="D594" s="182"/>
      <c r="E594" s="182"/>
      <c r="F594" s="182"/>
      <c r="G594" s="203"/>
      <c r="H594" s="218"/>
      <c r="I594" s="213"/>
      <c r="J594" s="207"/>
      <c r="K594" s="213"/>
      <c r="L594" s="207"/>
      <c r="M594" s="213"/>
      <c r="N594" s="207"/>
      <c r="O594" s="183" t="str">
        <f t="shared" si="232"/>
        <v/>
      </c>
      <c r="P594" s="184"/>
      <c r="Q594" s="184"/>
      <c r="R594" s="275"/>
      <c r="S594" s="185" t="str">
        <f t="shared" si="233"/>
        <v/>
      </c>
      <c r="T594" s="185" t="str">
        <f t="shared" si="234"/>
        <v/>
      </c>
      <c r="U594" s="275"/>
      <c r="V594" s="275"/>
      <c r="W594" s="276" t="str">
        <f t="shared" si="235"/>
        <v/>
      </c>
      <c r="X594" s="276" t="str">
        <f t="shared" si="236"/>
        <v/>
      </c>
      <c r="Y594" s="276" t="str">
        <f t="shared" si="237"/>
        <v/>
      </c>
      <c r="Z594" s="275"/>
      <c r="AA594" s="184"/>
      <c r="AB594" s="184"/>
      <c r="AC594" s="185" t="str">
        <f t="shared" si="238"/>
        <v/>
      </c>
      <c r="AD594" s="185" t="str">
        <f t="shared" si="239"/>
        <v/>
      </c>
      <c r="AE594" s="186"/>
      <c r="AF594" s="187" t="str">
        <f t="shared" si="240"/>
        <v/>
      </c>
      <c r="AG594" s="182"/>
      <c r="AH594" s="184"/>
      <c r="AI594" s="184"/>
      <c r="AJ594" s="182"/>
      <c r="AK594" s="188" t="str">
        <f t="shared" si="241"/>
        <v/>
      </c>
      <c r="AL594" s="188" t="str">
        <f t="shared" si="242"/>
        <v/>
      </c>
      <c r="AM594" s="188" t="str">
        <f t="shared" si="243"/>
        <v/>
      </c>
      <c r="AN594" s="359" t="str">
        <f>IF(Overview!$K$17='Internal Calcs'!$P$22,IF(AK594="","",AK594),IF(Overview!$K$17='Internal Calcs'!$P$23,IF(AK594="","",AK594),IF(ISNUMBER(A594),(IF(F594="Short",G594-H594,H594-G594)*AZ594-AX594),"")))</f>
        <v/>
      </c>
      <c r="AO594" s="401" t="str">
        <f>IF(Overview!$K$17='Internal Calcs'!$P$22,IF(AL594="","",AL594),IF(Overview!$K$17='Internal Calcs'!$P$23,IF(AL594="","",AL594),IF(ISNUMBER(A594),IF(AL594="",(IF(F594="Short",G594-H594,H594-G594)*AZ594-AX594),(IF(F594="Short",G594-J594,J594-G594)*AZ594-AX594)),"")))</f>
        <v/>
      </c>
      <c r="AP594" s="359" t="str">
        <f>IF(Overview!$K$17='Internal Calcs'!$P$22,"",IF(Overview!$K$17='Internal Calcs'!$P$23,IF(AM594="","",AM594),IF(ISNUMBER(A594),IF(AM594="",(IF(F594="Short",G594-H594,H594-G594)*AZ594-AX594),(IF(F594="Short",G594-L594,L594-G594)*AZ594-AX594)),"")))</f>
        <v/>
      </c>
      <c r="AQ594" s="188" t="str">
        <f t="shared" si="244"/>
        <v/>
      </c>
      <c r="AR594" s="188" t="str">
        <f t="shared" si="245"/>
        <v/>
      </c>
      <c r="AS594" s="188" t="str">
        <f t="shared" si="246"/>
        <v/>
      </c>
      <c r="AT594" s="188" t="str">
        <f>IF(ISNUMBER(A594),MAX($AS$2:AS594)-AS594,"")</f>
        <v/>
      </c>
      <c r="AU594" s="189" t="str">
        <f t="shared" si="247"/>
        <v/>
      </c>
      <c r="AV594" s="190" t="str">
        <f t="shared" si="248"/>
        <v/>
      </c>
      <c r="AW594" s="190" t="str">
        <f t="shared" si="249"/>
        <v/>
      </c>
      <c r="AX594" s="191" t="str">
        <f ca="1">IF(ISNUMBER($A594),INDIRECT(CONCATENATE("'Instrument List'!B",(MATCH(E594,'Instrument List'!A:A,0))-0)),"")</f>
        <v/>
      </c>
      <c r="AY594" s="191" t="str">
        <f ca="1">IF(ISNUMBER($A594),INDIRECT(CONCATENATE("'Instrument List'!D",(MATCH(E594,'Instrument List'!A:A,0))-0)),"")</f>
        <v/>
      </c>
      <c r="AZ594" s="191" t="str">
        <f ca="1">IF(ISNUMBER($A594),INDIRECT(CONCATENATE("'Instrument List'!C",(MATCH(E594,'Instrument List'!A:A,0))-0)),"")</f>
        <v/>
      </c>
      <c r="BA594" s="192" t="str">
        <f ca="1">IF(ISNUMBER(A594),INDIRECT(CONCATENATE("'Instrument List'!E",(MATCH(E594,'Instrument List'!A:A,0))-0)),"")</f>
        <v/>
      </c>
      <c r="BB594" s="193" t="str">
        <f t="shared" si="250"/>
        <v/>
      </c>
      <c r="BC594" s="193" t="str">
        <f t="shared" si="251"/>
        <v/>
      </c>
      <c r="BD594" s="193" t="str">
        <f ca="1">IF(ISNUMBER(A594),INDIRECT(CONCATENATE("'Instrument List'!F",(MATCH(E594,'Instrument List'!A:A,0))-0)),"")</f>
        <v/>
      </c>
    </row>
    <row r="595" spans="1:56">
      <c r="A595" s="220" t="str">
        <f t="shared" si="231"/>
        <v/>
      </c>
      <c r="B595" s="221"/>
      <c r="C595" s="222"/>
      <c r="D595" s="169"/>
      <c r="E595" s="169"/>
      <c r="F595" s="169"/>
      <c r="G595" s="202"/>
      <c r="H595" s="217"/>
      <c r="I595" s="212"/>
      <c r="J595" s="206"/>
      <c r="K595" s="212"/>
      <c r="L595" s="206"/>
      <c r="M595" s="212"/>
      <c r="N595" s="206"/>
      <c r="O595" s="170" t="str">
        <f t="shared" si="232"/>
        <v/>
      </c>
      <c r="P595" s="171"/>
      <c r="Q595" s="171"/>
      <c r="R595" s="171"/>
      <c r="S595" s="172" t="str">
        <f t="shared" si="233"/>
        <v/>
      </c>
      <c r="T595" s="172" t="str">
        <f t="shared" si="234"/>
        <v/>
      </c>
      <c r="U595" s="171"/>
      <c r="V595" s="171"/>
      <c r="W595" s="173" t="str">
        <f t="shared" si="235"/>
        <v/>
      </c>
      <c r="X595" s="173" t="str">
        <f t="shared" si="236"/>
        <v/>
      </c>
      <c r="Y595" s="173" t="str">
        <f t="shared" si="237"/>
        <v/>
      </c>
      <c r="Z595" s="171"/>
      <c r="AA595" s="171"/>
      <c r="AB595" s="171"/>
      <c r="AC595" s="172" t="str">
        <f t="shared" si="238"/>
        <v/>
      </c>
      <c r="AD595" s="172" t="str">
        <f t="shared" si="239"/>
        <v/>
      </c>
      <c r="AE595" s="174"/>
      <c r="AF595" s="175" t="str">
        <f t="shared" si="240"/>
        <v/>
      </c>
      <c r="AG595" s="169"/>
      <c r="AH595" s="171"/>
      <c r="AI595" s="171"/>
      <c r="AJ595" s="169"/>
      <c r="AK595" s="176" t="str">
        <f t="shared" si="241"/>
        <v/>
      </c>
      <c r="AL595" s="176" t="str">
        <f t="shared" si="242"/>
        <v/>
      </c>
      <c r="AM595" s="176" t="str">
        <f t="shared" si="243"/>
        <v/>
      </c>
      <c r="AN595" s="359" t="str">
        <f>IF(Overview!$K$17='Internal Calcs'!$P$22,IF(AK595="","",AK595),IF(Overview!$K$17='Internal Calcs'!$P$23,IF(AK595="","",AK595),IF(ISNUMBER(A595),(IF(F595="Short",G595-H595,H595-G595)*AZ595-AX595),"")))</f>
        <v/>
      </c>
      <c r="AO595" s="401" t="str">
        <f>IF(Overview!$K$17='Internal Calcs'!$P$22,IF(AL595="","",AL595),IF(Overview!$K$17='Internal Calcs'!$P$23,IF(AL595="","",AL595),IF(ISNUMBER(A595),IF(AL595="",(IF(F595="Short",G595-H595,H595-G595)*AZ595-AX595),(IF(F595="Short",G595-J595,J595-G595)*AZ595-AX595)),"")))</f>
        <v/>
      </c>
      <c r="AP595" s="359" t="str">
        <f>IF(Overview!$K$17='Internal Calcs'!$P$22,"",IF(Overview!$K$17='Internal Calcs'!$P$23,IF(AM595="","",AM595),IF(ISNUMBER(A595),IF(AM595="",(IF(F595="Short",G595-H595,H595-G595)*AZ595-AX595),(IF(F595="Short",G595-L595,L595-G595)*AZ595-AX595)),"")))</f>
        <v/>
      </c>
      <c r="AQ595" s="176" t="str">
        <f t="shared" si="244"/>
        <v/>
      </c>
      <c r="AR595" s="176" t="str">
        <f t="shared" si="245"/>
        <v/>
      </c>
      <c r="AS595" s="176" t="str">
        <f t="shared" si="246"/>
        <v/>
      </c>
      <c r="AT595" s="176" t="str">
        <f>IF(ISNUMBER(A595),MAX($AS$2:AS595)-AS595,"")</f>
        <v/>
      </c>
      <c r="AU595" s="177" t="str">
        <f t="shared" si="247"/>
        <v/>
      </c>
      <c r="AV595" s="178" t="str">
        <f t="shared" si="248"/>
        <v/>
      </c>
      <c r="AW595" s="178" t="str">
        <f t="shared" si="249"/>
        <v/>
      </c>
      <c r="AX595" s="179" t="str">
        <f ca="1">IF(ISNUMBER($A595),INDIRECT(CONCATENATE("'Instrument List'!B",(MATCH(E595,'Instrument List'!A:A,0))-0)),"")</f>
        <v/>
      </c>
      <c r="AY595" s="179" t="str">
        <f ca="1">IF(ISNUMBER($A595),INDIRECT(CONCATENATE("'Instrument List'!D",(MATCH(E595,'Instrument List'!A:A,0))-0)),"")</f>
        <v/>
      </c>
      <c r="AZ595" s="179" t="str">
        <f ca="1">IF(ISNUMBER($A595),INDIRECT(CONCATENATE("'Instrument List'!C",(MATCH(E595,'Instrument List'!A:A,0))-0)),"")</f>
        <v/>
      </c>
      <c r="BA595" s="180" t="str">
        <f ca="1">IF(ISNUMBER(A595),INDIRECT(CONCATENATE("'Instrument List'!E",(MATCH(E595,'Instrument List'!A:A,0))-0)),"")</f>
        <v/>
      </c>
      <c r="BB595" s="181" t="str">
        <f t="shared" si="250"/>
        <v/>
      </c>
      <c r="BC595" s="181" t="str">
        <f t="shared" si="251"/>
        <v/>
      </c>
      <c r="BD595" s="181" t="str">
        <f ca="1">IF(ISNUMBER(A595),INDIRECT(CONCATENATE("'Instrument List'!F",(MATCH(E595,'Instrument List'!A:A,0))-0)),"")</f>
        <v/>
      </c>
    </row>
    <row r="596" spans="1:56">
      <c r="A596" s="223" t="str">
        <f t="shared" si="231"/>
        <v/>
      </c>
      <c r="B596" s="224"/>
      <c r="C596" s="225"/>
      <c r="D596" s="182"/>
      <c r="E596" s="182"/>
      <c r="F596" s="182"/>
      <c r="G596" s="203"/>
      <c r="H596" s="218"/>
      <c r="I596" s="213"/>
      <c r="J596" s="207"/>
      <c r="K596" s="213"/>
      <c r="L596" s="207"/>
      <c r="M596" s="213"/>
      <c r="N596" s="207"/>
      <c r="O596" s="183" t="str">
        <f t="shared" si="232"/>
        <v/>
      </c>
      <c r="P596" s="184"/>
      <c r="Q596" s="184"/>
      <c r="R596" s="275"/>
      <c r="S596" s="185" t="str">
        <f t="shared" si="233"/>
        <v/>
      </c>
      <c r="T596" s="185" t="str">
        <f t="shared" si="234"/>
        <v/>
      </c>
      <c r="U596" s="275"/>
      <c r="V596" s="275"/>
      <c r="W596" s="276" t="str">
        <f t="shared" si="235"/>
        <v/>
      </c>
      <c r="X596" s="276" t="str">
        <f t="shared" si="236"/>
        <v/>
      </c>
      <c r="Y596" s="276" t="str">
        <f t="shared" si="237"/>
        <v/>
      </c>
      <c r="Z596" s="275"/>
      <c r="AA596" s="184"/>
      <c r="AB596" s="184"/>
      <c r="AC596" s="185" t="str">
        <f t="shared" si="238"/>
        <v/>
      </c>
      <c r="AD596" s="185" t="str">
        <f t="shared" si="239"/>
        <v/>
      </c>
      <c r="AE596" s="186"/>
      <c r="AF596" s="187" t="str">
        <f t="shared" si="240"/>
        <v/>
      </c>
      <c r="AG596" s="182"/>
      <c r="AH596" s="184"/>
      <c r="AI596" s="184"/>
      <c r="AJ596" s="182"/>
      <c r="AK596" s="188" t="str">
        <f t="shared" si="241"/>
        <v/>
      </c>
      <c r="AL596" s="188" t="str">
        <f t="shared" si="242"/>
        <v/>
      </c>
      <c r="AM596" s="188" t="str">
        <f t="shared" si="243"/>
        <v/>
      </c>
      <c r="AN596" s="359" t="str">
        <f>IF(Overview!$K$17='Internal Calcs'!$P$22,IF(AK596="","",AK596),IF(Overview!$K$17='Internal Calcs'!$P$23,IF(AK596="","",AK596),IF(ISNUMBER(A596),(IF(F596="Short",G596-H596,H596-G596)*AZ596-AX596),"")))</f>
        <v/>
      </c>
      <c r="AO596" s="401" t="str">
        <f>IF(Overview!$K$17='Internal Calcs'!$P$22,IF(AL596="","",AL596),IF(Overview!$K$17='Internal Calcs'!$P$23,IF(AL596="","",AL596),IF(ISNUMBER(A596),IF(AL596="",(IF(F596="Short",G596-H596,H596-G596)*AZ596-AX596),(IF(F596="Short",G596-J596,J596-G596)*AZ596-AX596)),"")))</f>
        <v/>
      </c>
      <c r="AP596" s="359" t="str">
        <f>IF(Overview!$K$17='Internal Calcs'!$P$22,"",IF(Overview!$K$17='Internal Calcs'!$P$23,IF(AM596="","",AM596),IF(ISNUMBER(A596),IF(AM596="",(IF(F596="Short",G596-H596,H596-G596)*AZ596-AX596),(IF(F596="Short",G596-L596,L596-G596)*AZ596-AX596)),"")))</f>
        <v/>
      </c>
      <c r="AQ596" s="188" t="str">
        <f t="shared" si="244"/>
        <v/>
      </c>
      <c r="AR596" s="188" t="str">
        <f t="shared" si="245"/>
        <v/>
      </c>
      <c r="AS596" s="188" t="str">
        <f t="shared" si="246"/>
        <v/>
      </c>
      <c r="AT596" s="188" t="str">
        <f>IF(ISNUMBER(A596),MAX($AS$2:AS596)-AS596,"")</f>
        <v/>
      </c>
      <c r="AU596" s="189" t="str">
        <f t="shared" si="247"/>
        <v/>
      </c>
      <c r="AV596" s="190" t="str">
        <f t="shared" si="248"/>
        <v/>
      </c>
      <c r="AW596" s="190" t="str">
        <f t="shared" si="249"/>
        <v/>
      </c>
      <c r="AX596" s="191" t="str">
        <f ca="1">IF(ISNUMBER($A596),INDIRECT(CONCATENATE("'Instrument List'!B",(MATCH(E596,'Instrument List'!A:A,0))-0)),"")</f>
        <v/>
      </c>
      <c r="AY596" s="191" t="str">
        <f ca="1">IF(ISNUMBER($A596),INDIRECT(CONCATENATE("'Instrument List'!D",(MATCH(E596,'Instrument List'!A:A,0))-0)),"")</f>
        <v/>
      </c>
      <c r="AZ596" s="191" t="str">
        <f ca="1">IF(ISNUMBER($A596),INDIRECT(CONCATENATE("'Instrument List'!C",(MATCH(E596,'Instrument List'!A:A,0))-0)),"")</f>
        <v/>
      </c>
      <c r="BA596" s="192" t="str">
        <f ca="1">IF(ISNUMBER(A596),INDIRECT(CONCATENATE("'Instrument List'!E",(MATCH(E596,'Instrument List'!A:A,0))-0)),"")</f>
        <v/>
      </c>
      <c r="BB596" s="193" t="str">
        <f t="shared" si="250"/>
        <v/>
      </c>
      <c r="BC596" s="193" t="str">
        <f t="shared" si="251"/>
        <v/>
      </c>
      <c r="BD596" s="193" t="str">
        <f ca="1">IF(ISNUMBER(A596),INDIRECT(CONCATENATE("'Instrument List'!F",(MATCH(E596,'Instrument List'!A:A,0))-0)),"")</f>
        <v/>
      </c>
    </row>
    <row r="597" spans="1:56">
      <c r="A597" s="220" t="str">
        <f t="shared" si="231"/>
        <v/>
      </c>
      <c r="B597" s="221"/>
      <c r="C597" s="222"/>
      <c r="D597" s="169"/>
      <c r="E597" s="169"/>
      <c r="F597" s="169"/>
      <c r="G597" s="202"/>
      <c r="H597" s="217"/>
      <c r="I597" s="212"/>
      <c r="J597" s="206"/>
      <c r="K597" s="212"/>
      <c r="L597" s="206"/>
      <c r="M597" s="212"/>
      <c r="N597" s="206"/>
      <c r="O597" s="170" t="str">
        <f t="shared" si="232"/>
        <v/>
      </c>
      <c r="P597" s="171"/>
      <c r="Q597" s="171"/>
      <c r="R597" s="171"/>
      <c r="S597" s="172" t="str">
        <f t="shared" si="233"/>
        <v/>
      </c>
      <c r="T597" s="172" t="str">
        <f t="shared" si="234"/>
        <v/>
      </c>
      <c r="U597" s="171"/>
      <c r="V597" s="171"/>
      <c r="W597" s="173" t="str">
        <f t="shared" si="235"/>
        <v/>
      </c>
      <c r="X597" s="173" t="str">
        <f t="shared" si="236"/>
        <v/>
      </c>
      <c r="Y597" s="173" t="str">
        <f t="shared" si="237"/>
        <v/>
      </c>
      <c r="Z597" s="171"/>
      <c r="AA597" s="171"/>
      <c r="AB597" s="171"/>
      <c r="AC597" s="172" t="str">
        <f t="shared" si="238"/>
        <v/>
      </c>
      <c r="AD597" s="172" t="str">
        <f t="shared" si="239"/>
        <v/>
      </c>
      <c r="AE597" s="174"/>
      <c r="AF597" s="175" t="str">
        <f t="shared" si="240"/>
        <v/>
      </c>
      <c r="AG597" s="169"/>
      <c r="AH597" s="171"/>
      <c r="AI597" s="171"/>
      <c r="AJ597" s="169"/>
      <c r="AK597" s="176" t="str">
        <f t="shared" si="241"/>
        <v/>
      </c>
      <c r="AL597" s="176" t="str">
        <f t="shared" si="242"/>
        <v/>
      </c>
      <c r="AM597" s="176" t="str">
        <f t="shared" si="243"/>
        <v/>
      </c>
      <c r="AN597" s="359" t="str">
        <f>IF(Overview!$K$17='Internal Calcs'!$P$22,IF(AK597="","",AK597),IF(Overview!$K$17='Internal Calcs'!$P$23,IF(AK597="","",AK597),IF(ISNUMBER(A597),(IF(F597="Short",G597-H597,H597-G597)*AZ597-AX597),"")))</f>
        <v/>
      </c>
      <c r="AO597" s="401" t="str">
        <f>IF(Overview!$K$17='Internal Calcs'!$P$22,IF(AL597="","",AL597),IF(Overview!$K$17='Internal Calcs'!$P$23,IF(AL597="","",AL597),IF(ISNUMBER(A597),IF(AL597="",(IF(F597="Short",G597-H597,H597-G597)*AZ597-AX597),(IF(F597="Short",G597-J597,J597-G597)*AZ597-AX597)),"")))</f>
        <v/>
      </c>
      <c r="AP597" s="359" t="str">
        <f>IF(Overview!$K$17='Internal Calcs'!$P$22,"",IF(Overview!$K$17='Internal Calcs'!$P$23,IF(AM597="","",AM597),IF(ISNUMBER(A597),IF(AM597="",(IF(F597="Short",G597-H597,H597-G597)*AZ597-AX597),(IF(F597="Short",G597-L597,L597-G597)*AZ597-AX597)),"")))</f>
        <v/>
      </c>
      <c r="AQ597" s="176" t="str">
        <f t="shared" si="244"/>
        <v/>
      </c>
      <c r="AR597" s="176" t="str">
        <f t="shared" si="245"/>
        <v/>
      </c>
      <c r="AS597" s="176" t="str">
        <f t="shared" si="246"/>
        <v/>
      </c>
      <c r="AT597" s="176" t="str">
        <f>IF(ISNUMBER(A597),MAX($AS$2:AS597)-AS597,"")</f>
        <v/>
      </c>
      <c r="AU597" s="177" t="str">
        <f t="shared" si="247"/>
        <v/>
      </c>
      <c r="AV597" s="178" t="str">
        <f t="shared" si="248"/>
        <v/>
      </c>
      <c r="AW597" s="178" t="str">
        <f t="shared" si="249"/>
        <v/>
      </c>
      <c r="AX597" s="179" t="str">
        <f ca="1">IF(ISNUMBER($A597),INDIRECT(CONCATENATE("'Instrument List'!B",(MATCH(E597,'Instrument List'!A:A,0))-0)),"")</f>
        <v/>
      </c>
      <c r="AY597" s="179" t="str">
        <f ca="1">IF(ISNUMBER($A597),INDIRECT(CONCATENATE("'Instrument List'!D",(MATCH(E597,'Instrument List'!A:A,0))-0)),"")</f>
        <v/>
      </c>
      <c r="AZ597" s="179" t="str">
        <f ca="1">IF(ISNUMBER($A597),INDIRECT(CONCATENATE("'Instrument List'!C",(MATCH(E597,'Instrument List'!A:A,0))-0)),"")</f>
        <v/>
      </c>
      <c r="BA597" s="180" t="str">
        <f ca="1">IF(ISNUMBER(A597),INDIRECT(CONCATENATE("'Instrument List'!E",(MATCH(E597,'Instrument List'!A:A,0))-0)),"")</f>
        <v/>
      </c>
      <c r="BB597" s="181" t="str">
        <f t="shared" si="250"/>
        <v/>
      </c>
      <c r="BC597" s="181" t="str">
        <f t="shared" si="251"/>
        <v/>
      </c>
      <c r="BD597" s="181" t="str">
        <f ca="1">IF(ISNUMBER(A597),INDIRECT(CONCATENATE("'Instrument List'!F",(MATCH(E597,'Instrument List'!A:A,0))-0)),"")</f>
        <v/>
      </c>
    </row>
    <row r="598" spans="1:56">
      <c r="A598" s="223" t="str">
        <f t="shared" si="231"/>
        <v/>
      </c>
      <c r="B598" s="224"/>
      <c r="C598" s="225"/>
      <c r="D598" s="182"/>
      <c r="E598" s="182"/>
      <c r="F598" s="182"/>
      <c r="G598" s="203"/>
      <c r="H598" s="218"/>
      <c r="I598" s="213"/>
      <c r="J598" s="207"/>
      <c r="K598" s="213"/>
      <c r="L598" s="207"/>
      <c r="M598" s="213"/>
      <c r="N598" s="207"/>
      <c r="O598" s="183" t="str">
        <f t="shared" si="232"/>
        <v/>
      </c>
      <c r="P598" s="184"/>
      <c r="Q598" s="184"/>
      <c r="R598" s="275"/>
      <c r="S598" s="185" t="str">
        <f t="shared" si="233"/>
        <v/>
      </c>
      <c r="T598" s="185" t="str">
        <f t="shared" si="234"/>
        <v/>
      </c>
      <c r="U598" s="275"/>
      <c r="V598" s="275"/>
      <c r="W598" s="276" t="str">
        <f t="shared" si="235"/>
        <v/>
      </c>
      <c r="X598" s="276" t="str">
        <f t="shared" si="236"/>
        <v/>
      </c>
      <c r="Y598" s="276" t="str">
        <f t="shared" si="237"/>
        <v/>
      </c>
      <c r="Z598" s="275"/>
      <c r="AA598" s="184"/>
      <c r="AB598" s="184"/>
      <c r="AC598" s="185" t="str">
        <f t="shared" si="238"/>
        <v/>
      </c>
      <c r="AD598" s="185" t="str">
        <f t="shared" si="239"/>
        <v/>
      </c>
      <c r="AE598" s="186"/>
      <c r="AF598" s="187" t="str">
        <f t="shared" si="240"/>
        <v/>
      </c>
      <c r="AG598" s="182"/>
      <c r="AH598" s="184"/>
      <c r="AI598" s="184"/>
      <c r="AJ598" s="182"/>
      <c r="AK598" s="188" t="str">
        <f t="shared" si="241"/>
        <v/>
      </c>
      <c r="AL598" s="188" t="str">
        <f t="shared" si="242"/>
        <v/>
      </c>
      <c r="AM598" s="188" t="str">
        <f t="shared" si="243"/>
        <v/>
      </c>
      <c r="AN598" s="359" t="str">
        <f>IF(Overview!$K$17='Internal Calcs'!$P$22,IF(AK598="","",AK598),IF(Overview!$K$17='Internal Calcs'!$P$23,IF(AK598="","",AK598),IF(ISNUMBER(A598),(IF(F598="Short",G598-H598,H598-G598)*AZ598-AX598),"")))</f>
        <v/>
      </c>
      <c r="AO598" s="401" t="str">
        <f>IF(Overview!$K$17='Internal Calcs'!$P$22,IF(AL598="","",AL598),IF(Overview!$K$17='Internal Calcs'!$P$23,IF(AL598="","",AL598),IF(ISNUMBER(A598),IF(AL598="",(IF(F598="Short",G598-H598,H598-G598)*AZ598-AX598),(IF(F598="Short",G598-J598,J598-G598)*AZ598-AX598)),"")))</f>
        <v/>
      </c>
      <c r="AP598" s="359" t="str">
        <f>IF(Overview!$K$17='Internal Calcs'!$P$22,"",IF(Overview!$K$17='Internal Calcs'!$P$23,IF(AM598="","",AM598),IF(ISNUMBER(A598),IF(AM598="",(IF(F598="Short",G598-H598,H598-G598)*AZ598-AX598),(IF(F598="Short",G598-L598,L598-G598)*AZ598-AX598)),"")))</f>
        <v/>
      </c>
      <c r="AQ598" s="188" t="str">
        <f t="shared" si="244"/>
        <v/>
      </c>
      <c r="AR598" s="188" t="str">
        <f t="shared" si="245"/>
        <v/>
      </c>
      <c r="AS598" s="188" t="str">
        <f t="shared" si="246"/>
        <v/>
      </c>
      <c r="AT598" s="188" t="str">
        <f>IF(ISNUMBER(A598),MAX($AS$2:AS598)-AS598,"")</f>
        <v/>
      </c>
      <c r="AU598" s="189" t="str">
        <f t="shared" si="247"/>
        <v/>
      </c>
      <c r="AV598" s="190" t="str">
        <f t="shared" si="248"/>
        <v/>
      </c>
      <c r="AW598" s="190" t="str">
        <f t="shared" si="249"/>
        <v/>
      </c>
      <c r="AX598" s="191" t="str">
        <f ca="1">IF(ISNUMBER($A598),INDIRECT(CONCATENATE("'Instrument List'!B",(MATCH(E598,'Instrument List'!A:A,0))-0)),"")</f>
        <v/>
      </c>
      <c r="AY598" s="191" t="str">
        <f ca="1">IF(ISNUMBER($A598),INDIRECT(CONCATENATE("'Instrument List'!D",(MATCH(E598,'Instrument List'!A:A,0))-0)),"")</f>
        <v/>
      </c>
      <c r="AZ598" s="191" t="str">
        <f ca="1">IF(ISNUMBER($A598),INDIRECT(CONCATENATE("'Instrument List'!C",(MATCH(E598,'Instrument List'!A:A,0))-0)),"")</f>
        <v/>
      </c>
      <c r="BA598" s="192" t="str">
        <f ca="1">IF(ISNUMBER(A598),INDIRECT(CONCATENATE("'Instrument List'!E",(MATCH(E598,'Instrument List'!A:A,0))-0)),"")</f>
        <v/>
      </c>
      <c r="BB598" s="193" t="str">
        <f t="shared" si="250"/>
        <v/>
      </c>
      <c r="BC598" s="193" t="str">
        <f t="shared" si="251"/>
        <v/>
      </c>
      <c r="BD598" s="193" t="str">
        <f ca="1">IF(ISNUMBER(A598),INDIRECT(CONCATENATE("'Instrument List'!F",(MATCH(E598,'Instrument List'!A:A,0))-0)),"")</f>
        <v/>
      </c>
    </row>
    <row r="599" spans="1:56">
      <c r="A599" s="220" t="str">
        <f t="shared" si="231"/>
        <v/>
      </c>
      <c r="B599" s="221"/>
      <c r="C599" s="222"/>
      <c r="D599" s="169"/>
      <c r="E599" s="169"/>
      <c r="F599" s="169"/>
      <c r="G599" s="202"/>
      <c r="H599" s="217"/>
      <c r="I599" s="212"/>
      <c r="J599" s="206"/>
      <c r="K599" s="212"/>
      <c r="L599" s="206"/>
      <c r="M599" s="212"/>
      <c r="N599" s="206"/>
      <c r="O599" s="170" t="str">
        <f t="shared" si="232"/>
        <v/>
      </c>
      <c r="P599" s="171"/>
      <c r="Q599" s="171"/>
      <c r="R599" s="171"/>
      <c r="S599" s="172" t="str">
        <f t="shared" si="233"/>
        <v/>
      </c>
      <c r="T599" s="172" t="str">
        <f t="shared" si="234"/>
        <v/>
      </c>
      <c r="U599" s="171"/>
      <c r="V599" s="171"/>
      <c r="W599" s="173" t="str">
        <f t="shared" si="235"/>
        <v/>
      </c>
      <c r="X599" s="173" t="str">
        <f t="shared" si="236"/>
        <v/>
      </c>
      <c r="Y599" s="173" t="str">
        <f t="shared" si="237"/>
        <v/>
      </c>
      <c r="Z599" s="171"/>
      <c r="AA599" s="171"/>
      <c r="AB599" s="171"/>
      <c r="AC599" s="172" t="str">
        <f t="shared" si="238"/>
        <v/>
      </c>
      <c r="AD599" s="172" t="str">
        <f t="shared" si="239"/>
        <v/>
      </c>
      <c r="AE599" s="174"/>
      <c r="AF599" s="175" t="str">
        <f t="shared" si="240"/>
        <v/>
      </c>
      <c r="AG599" s="169"/>
      <c r="AH599" s="171"/>
      <c r="AI599" s="171"/>
      <c r="AJ599" s="169"/>
      <c r="AK599" s="176" t="str">
        <f t="shared" si="241"/>
        <v/>
      </c>
      <c r="AL599" s="176" t="str">
        <f t="shared" si="242"/>
        <v/>
      </c>
      <c r="AM599" s="176" t="str">
        <f t="shared" si="243"/>
        <v/>
      </c>
      <c r="AN599" s="359" t="str">
        <f>IF(Overview!$K$17='Internal Calcs'!$P$22,IF(AK599="","",AK599),IF(Overview!$K$17='Internal Calcs'!$P$23,IF(AK599="","",AK599),IF(ISNUMBER(A599),(IF(F599="Short",G599-H599,H599-G599)*AZ599-AX599),"")))</f>
        <v/>
      </c>
      <c r="AO599" s="401" t="str">
        <f>IF(Overview!$K$17='Internal Calcs'!$P$22,IF(AL599="","",AL599),IF(Overview!$K$17='Internal Calcs'!$P$23,IF(AL599="","",AL599),IF(ISNUMBER(A599),IF(AL599="",(IF(F599="Short",G599-H599,H599-G599)*AZ599-AX599),(IF(F599="Short",G599-J599,J599-G599)*AZ599-AX599)),"")))</f>
        <v/>
      </c>
      <c r="AP599" s="359" t="str">
        <f>IF(Overview!$K$17='Internal Calcs'!$P$22,"",IF(Overview!$K$17='Internal Calcs'!$P$23,IF(AM599="","",AM599),IF(ISNUMBER(A599),IF(AM599="",(IF(F599="Short",G599-H599,H599-G599)*AZ599-AX599),(IF(F599="Short",G599-L599,L599-G599)*AZ599-AX599)),"")))</f>
        <v/>
      </c>
      <c r="AQ599" s="176" t="str">
        <f t="shared" si="244"/>
        <v/>
      </c>
      <c r="AR599" s="176" t="str">
        <f t="shared" si="245"/>
        <v/>
      </c>
      <c r="AS599" s="176" t="str">
        <f t="shared" si="246"/>
        <v/>
      </c>
      <c r="AT599" s="176" t="str">
        <f>IF(ISNUMBER(A599),MAX($AS$2:AS599)-AS599,"")</f>
        <v/>
      </c>
      <c r="AU599" s="177" t="str">
        <f t="shared" si="247"/>
        <v/>
      </c>
      <c r="AV599" s="178" t="str">
        <f t="shared" si="248"/>
        <v/>
      </c>
      <c r="AW599" s="178" t="str">
        <f t="shared" si="249"/>
        <v/>
      </c>
      <c r="AX599" s="179" t="str">
        <f ca="1">IF(ISNUMBER($A599),INDIRECT(CONCATENATE("'Instrument List'!B",(MATCH(E599,'Instrument List'!A:A,0))-0)),"")</f>
        <v/>
      </c>
      <c r="AY599" s="179" t="str">
        <f ca="1">IF(ISNUMBER($A599),INDIRECT(CONCATENATE("'Instrument List'!D",(MATCH(E599,'Instrument List'!A:A,0))-0)),"")</f>
        <v/>
      </c>
      <c r="AZ599" s="179" t="str">
        <f ca="1">IF(ISNUMBER($A599),INDIRECT(CONCATENATE("'Instrument List'!C",(MATCH(E599,'Instrument List'!A:A,0))-0)),"")</f>
        <v/>
      </c>
      <c r="BA599" s="180" t="str">
        <f ca="1">IF(ISNUMBER(A599),INDIRECT(CONCATENATE("'Instrument List'!E",(MATCH(E599,'Instrument List'!A:A,0))-0)),"")</f>
        <v/>
      </c>
      <c r="BB599" s="181" t="str">
        <f t="shared" si="250"/>
        <v/>
      </c>
      <c r="BC599" s="181" t="str">
        <f t="shared" si="251"/>
        <v/>
      </c>
      <c r="BD599" s="181" t="str">
        <f ca="1">IF(ISNUMBER(A599),INDIRECT(CONCATENATE("'Instrument List'!F",(MATCH(E599,'Instrument List'!A:A,0))-0)),"")</f>
        <v/>
      </c>
    </row>
    <row r="600" spans="1:56">
      <c r="A600" s="223" t="str">
        <f t="shared" si="231"/>
        <v/>
      </c>
      <c r="B600" s="224"/>
      <c r="C600" s="225"/>
      <c r="D600" s="182"/>
      <c r="E600" s="182"/>
      <c r="F600" s="182"/>
      <c r="G600" s="203"/>
      <c r="H600" s="218"/>
      <c r="I600" s="213"/>
      <c r="J600" s="207"/>
      <c r="K600" s="213"/>
      <c r="L600" s="207"/>
      <c r="M600" s="213"/>
      <c r="N600" s="207"/>
      <c r="O600" s="183" t="str">
        <f t="shared" si="232"/>
        <v/>
      </c>
      <c r="P600" s="184"/>
      <c r="Q600" s="184"/>
      <c r="R600" s="275"/>
      <c r="S600" s="185" t="str">
        <f t="shared" si="233"/>
        <v/>
      </c>
      <c r="T600" s="185" t="str">
        <f t="shared" si="234"/>
        <v/>
      </c>
      <c r="U600" s="275"/>
      <c r="V600" s="275"/>
      <c r="W600" s="276" t="str">
        <f t="shared" si="235"/>
        <v/>
      </c>
      <c r="X600" s="276" t="str">
        <f t="shared" si="236"/>
        <v/>
      </c>
      <c r="Y600" s="276" t="str">
        <f t="shared" si="237"/>
        <v/>
      </c>
      <c r="Z600" s="275"/>
      <c r="AA600" s="184"/>
      <c r="AB600" s="184"/>
      <c r="AC600" s="185" t="str">
        <f t="shared" si="238"/>
        <v/>
      </c>
      <c r="AD600" s="185" t="str">
        <f t="shared" si="239"/>
        <v/>
      </c>
      <c r="AE600" s="186"/>
      <c r="AF600" s="187" t="str">
        <f t="shared" si="240"/>
        <v/>
      </c>
      <c r="AG600" s="182"/>
      <c r="AH600" s="184"/>
      <c r="AI600" s="184"/>
      <c r="AJ600" s="182"/>
      <c r="AK600" s="188" t="str">
        <f t="shared" si="241"/>
        <v/>
      </c>
      <c r="AL600" s="188" t="str">
        <f t="shared" si="242"/>
        <v/>
      </c>
      <c r="AM600" s="188" t="str">
        <f t="shared" si="243"/>
        <v/>
      </c>
      <c r="AN600" s="359" t="str">
        <f>IF(Overview!$K$17='Internal Calcs'!$P$22,IF(AK600="","",AK600),IF(Overview!$K$17='Internal Calcs'!$P$23,IF(AK600="","",AK600),IF(ISNUMBER(A600),(IF(F600="Short",G600-H600,H600-G600)*AZ600-AX600),"")))</f>
        <v/>
      </c>
      <c r="AO600" s="401" t="str">
        <f>IF(Overview!$K$17='Internal Calcs'!$P$22,IF(AL600="","",AL600),IF(Overview!$K$17='Internal Calcs'!$P$23,IF(AL600="","",AL600),IF(ISNUMBER(A600),IF(AL600="",(IF(F600="Short",G600-H600,H600-G600)*AZ600-AX600),(IF(F600="Short",G600-J600,J600-G600)*AZ600-AX600)),"")))</f>
        <v/>
      </c>
      <c r="AP600" s="359" t="str">
        <f>IF(Overview!$K$17='Internal Calcs'!$P$22,"",IF(Overview!$K$17='Internal Calcs'!$P$23,IF(AM600="","",AM600),IF(ISNUMBER(A600),IF(AM600="",(IF(F600="Short",G600-H600,H600-G600)*AZ600-AX600),(IF(F600="Short",G600-L600,L600-G600)*AZ600-AX600)),"")))</f>
        <v/>
      </c>
      <c r="AQ600" s="188" t="str">
        <f t="shared" si="244"/>
        <v/>
      </c>
      <c r="AR600" s="188" t="str">
        <f t="shared" si="245"/>
        <v/>
      </c>
      <c r="AS600" s="188" t="str">
        <f t="shared" si="246"/>
        <v/>
      </c>
      <c r="AT600" s="188" t="str">
        <f>IF(ISNUMBER(A600),MAX($AS$2:AS600)-AS600,"")</f>
        <v/>
      </c>
      <c r="AU600" s="189" t="str">
        <f t="shared" si="247"/>
        <v/>
      </c>
      <c r="AV600" s="190" t="str">
        <f t="shared" si="248"/>
        <v/>
      </c>
      <c r="AW600" s="190" t="str">
        <f t="shared" si="249"/>
        <v/>
      </c>
      <c r="AX600" s="191" t="str">
        <f ca="1">IF(ISNUMBER($A600),INDIRECT(CONCATENATE("'Instrument List'!B",(MATCH(E600,'Instrument List'!A:A,0))-0)),"")</f>
        <v/>
      </c>
      <c r="AY600" s="191" t="str">
        <f ca="1">IF(ISNUMBER($A600),INDIRECT(CONCATENATE("'Instrument List'!D",(MATCH(E600,'Instrument List'!A:A,0))-0)),"")</f>
        <v/>
      </c>
      <c r="AZ600" s="191" t="str">
        <f ca="1">IF(ISNUMBER($A600),INDIRECT(CONCATENATE("'Instrument List'!C",(MATCH(E600,'Instrument List'!A:A,0))-0)),"")</f>
        <v/>
      </c>
      <c r="BA600" s="192" t="str">
        <f ca="1">IF(ISNUMBER(A600),INDIRECT(CONCATENATE("'Instrument List'!E",(MATCH(E600,'Instrument List'!A:A,0))-0)),"")</f>
        <v/>
      </c>
      <c r="BB600" s="193" t="str">
        <f t="shared" si="250"/>
        <v/>
      </c>
      <c r="BC600" s="193" t="str">
        <f t="shared" si="251"/>
        <v/>
      </c>
      <c r="BD600" s="193" t="str">
        <f ca="1">IF(ISNUMBER(A600),INDIRECT(CONCATENATE("'Instrument List'!F",(MATCH(E600,'Instrument List'!A:A,0))-0)),"")</f>
        <v/>
      </c>
    </row>
    <row r="601" spans="1:56">
      <c r="A601" s="220" t="str">
        <f t="shared" si="231"/>
        <v/>
      </c>
      <c r="B601" s="221"/>
      <c r="C601" s="222"/>
      <c r="D601" s="169"/>
      <c r="E601" s="169"/>
      <c r="F601" s="169"/>
      <c r="G601" s="202"/>
      <c r="H601" s="217"/>
      <c r="I601" s="212"/>
      <c r="J601" s="206"/>
      <c r="K601" s="212"/>
      <c r="L601" s="206"/>
      <c r="M601" s="212"/>
      <c r="N601" s="206"/>
      <c r="O601" s="170" t="str">
        <f t="shared" si="232"/>
        <v/>
      </c>
      <c r="P601" s="171"/>
      <c r="Q601" s="171"/>
      <c r="R601" s="171"/>
      <c r="S601" s="172" t="str">
        <f t="shared" si="233"/>
        <v/>
      </c>
      <c r="T601" s="172" t="str">
        <f t="shared" si="234"/>
        <v/>
      </c>
      <c r="U601" s="171"/>
      <c r="V601" s="171"/>
      <c r="W601" s="173" t="str">
        <f t="shared" si="235"/>
        <v/>
      </c>
      <c r="X601" s="173" t="str">
        <f t="shared" si="236"/>
        <v/>
      </c>
      <c r="Y601" s="173" t="str">
        <f t="shared" si="237"/>
        <v/>
      </c>
      <c r="Z601" s="171"/>
      <c r="AA601" s="171"/>
      <c r="AB601" s="171"/>
      <c r="AC601" s="172" t="str">
        <f t="shared" si="238"/>
        <v/>
      </c>
      <c r="AD601" s="172" t="str">
        <f t="shared" si="239"/>
        <v/>
      </c>
      <c r="AE601" s="174"/>
      <c r="AF601" s="175" t="str">
        <f t="shared" si="240"/>
        <v/>
      </c>
      <c r="AG601" s="169"/>
      <c r="AH601" s="171"/>
      <c r="AI601" s="171"/>
      <c r="AJ601" s="169"/>
      <c r="AK601" s="176" t="str">
        <f t="shared" si="241"/>
        <v/>
      </c>
      <c r="AL601" s="176" t="str">
        <f t="shared" si="242"/>
        <v/>
      </c>
      <c r="AM601" s="176" t="str">
        <f t="shared" si="243"/>
        <v/>
      </c>
      <c r="AN601" s="359" t="str">
        <f>IF(Overview!$K$17='Internal Calcs'!$P$22,IF(AK601="","",AK601),IF(Overview!$K$17='Internal Calcs'!$P$23,IF(AK601="","",AK601),IF(ISNUMBER(A601),(IF(F601="Short",G601-H601,H601-G601)*AZ601-AX601),"")))</f>
        <v/>
      </c>
      <c r="AO601" s="401" t="str">
        <f>IF(Overview!$K$17='Internal Calcs'!$P$22,IF(AL601="","",AL601),IF(Overview!$K$17='Internal Calcs'!$P$23,IF(AL601="","",AL601),IF(ISNUMBER(A601),IF(AL601="",(IF(F601="Short",G601-H601,H601-G601)*AZ601-AX601),(IF(F601="Short",G601-J601,J601-G601)*AZ601-AX601)),"")))</f>
        <v/>
      </c>
      <c r="AP601" s="359" t="str">
        <f>IF(Overview!$K$17='Internal Calcs'!$P$22,"",IF(Overview!$K$17='Internal Calcs'!$P$23,IF(AM601="","",AM601),IF(ISNUMBER(A601),IF(AM601="",(IF(F601="Short",G601-H601,H601-G601)*AZ601-AX601),(IF(F601="Short",G601-L601,L601-G601)*AZ601-AX601)),"")))</f>
        <v/>
      </c>
      <c r="AQ601" s="176" t="str">
        <f t="shared" si="244"/>
        <v/>
      </c>
      <c r="AR601" s="176" t="str">
        <f t="shared" si="245"/>
        <v/>
      </c>
      <c r="AS601" s="176" t="str">
        <f t="shared" si="246"/>
        <v/>
      </c>
      <c r="AT601" s="176" t="str">
        <f>IF(ISNUMBER(A601),MAX($AS$2:AS601)-AS601,"")</f>
        <v/>
      </c>
      <c r="AU601" s="177" t="str">
        <f t="shared" si="247"/>
        <v/>
      </c>
      <c r="AV601" s="178" t="str">
        <f t="shared" si="248"/>
        <v/>
      </c>
      <c r="AW601" s="178" t="str">
        <f t="shared" si="249"/>
        <v/>
      </c>
      <c r="AX601" s="179" t="str">
        <f ca="1">IF(ISNUMBER($A601),INDIRECT(CONCATENATE("'Instrument List'!B",(MATCH(E601,'Instrument List'!A:A,0))-0)),"")</f>
        <v/>
      </c>
      <c r="AY601" s="179" t="str">
        <f ca="1">IF(ISNUMBER($A601),INDIRECT(CONCATENATE("'Instrument List'!D",(MATCH(E601,'Instrument List'!A:A,0))-0)),"")</f>
        <v/>
      </c>
      <c r="AZ601" s="179" t="str">
        <f ca="1">IF(ISNUMBER($A601),INDIRECT(CONCATENATE("'Instrument List'!C",(MATCH(E601,'Instrument List'!A:A,0))-0)),"")</f>
        <v/>
      </c>
      <c r="BA601" s="180" t="str">
        <f ca="1">IF(ISNUMBER(A601),INDIRECT(CONCATENATE("'Instrument List'!E",(MATCH(E601,'Instrument List'!A:A,0))-0)),"")</f>
        <v/>
      </c>
      <c r="BB601" s="181" t="str">
        <f t="shared" si="250"/>
        <v/>
      </c>
      <c r="BC601" s="181" t="str">
        <f t="shared" si="251"/>
        <v/>
      </c>
      <c r="BD601" s="181" t="str">
        <f ca="1">IF(ISNUMBER(A601),INDIRECT(CONCATENATE("'Instrument List'!F",(MATCH(E601,'Instrument List'!A:A,0))-0)),"")</f>
        <v/>
      </c>
    </row>
    <row r="602" spans="1:56">
      <c r="A602" s="223" t="str">
        <f t="shared" si="231"/>
        <v/>
      </c>
      <c r="B602" s="224"/>
      <c r="C602" s="225"/>
      <c r="D602" s="182"/>
      <c r="E602" s="182"/>
      <c r="F602" s="182"/>
      <c r="G602" s="203"/>
      <c r="H602" s="218"/>
      <c r="I602" s="213"/>
      <c r="J602" s="207"/>
      <c r="K602" s="213"/>
      <c r="L602" s="207"/>
      <c r="M602" s="213"/>
      <c r="N602" s="207"/>
      <c r="O602" s="183" t="str">
        <f t="shared" si="232"/>
        <v/>
      </c>
      <c r="P602" s="184"/>
      <c r="Q602" s="184"/>
      <c r="R602" s="275"/>
      <c r="S602" s="185" t="str">
        <f t="shared" si="233"/>
        <v/>
      </c>
      <c r="T602" s="185" t="str">
        <f t="shared" si="234"/>
        <v/>
      </c>
      <c r="U602" s="275"/>
      <c r="V602" s="275"/>
      <c r="W602" s="276" t="str">
        <f t="shared" si="235"/>
        <v/>
      </c>
      <c r="X602" s="276" t="str">
        <f t="shared" si="236"/>
        <v/>
      </c>
      <c r="Y602" s="276" t="str">
        <f t="shared" si="237"/>
        <v/>
      </c>
      <c r="Z602" s="275"/>
      <c r="AA602" s="184"/>
      <c r="AB602" s="184"/>
      <c r="AC602" s="185" t="str">
        <f t="shared" si="238"/>
        <v/>
      </c>
      <c r="AD602" s="185" t="str">
        <f t="shared" si="239"/>
        <v/>
      </c>
      <c r="AE602" s="186"/>
      <c r="AF602" s="187" t="str">
        <f t="shared" si="240"/>
        <v/>
      </c>
      <c r="AG602" s="182"/>
      <c r="AH602" s="184"/>
      <c r="AI602" s="184"/>
      <c r="AJ602" s="182"/>
      <c r="AK602" s="188" t="str">
        <f t="shared" si="241"/>
        <v/>
      </c>
      <c r="AL602" s="188" t="str">
        <f t="shared" si="242"/>
        <v/>
      </c>
      <c r="AM602" s="188" t="str">
        <f t="shared" si="243"/>
        <v/>
      </c>
      <c r="AN602" s="359" t="str">
        <f>IF(Overview!$K$17='Internal Calcs'!$P$22,IF(AK602="","",AK602),IF(Overview!$K$17='Internal Calcs'!$P$23,IF(AK602="","",AK602),IF(ISNUMBER(A602),(IF(F602="Short",G602-H602,H602-G602)*AZ602-AX602),"")))</f>
        <v/>
      </c>
      <c r="AO602" s="401" t="str">
        <f>IF(Overview!$K$17='Internal Calcs'!$P$22,IF(AL602="","",AL602),IF(Overview!$K$17='Internal Calcs'!$P$23,IF(AL602="","",AL602),IF(ISNUMBER(A602),IF(AL602="",(IF(F602="Short",G602-H602,H602-G602)*AZ602-AX602),(IF(F602="Short",G602-J602,J602-G602)*AZ602-AX602)),"")))</f>
        <v/>
      </c>
      <c r="AP602" s="359" t="str">
        <f>IF(Overview!$K$17='Internal Calcs'!$P$22,"",IF(Overview!$K$17='Internal Calcs'!$P$23,IF(AM602="","",AM602),IF(ISNUMBER(A602),IF(AM602="",(IF(F602="Short",G602-H602,H602-G602)*AZ602-AX602),(IF(F602="Short",G602-L602,L602-G602)*AZ602-AX602)),"")))</f>
        <v/>
      </c>
      <c r="AQ602" s="188" t="str">
        <f t="shared" si="244"/>
        <v/>
      </c>
      <c r="AR602" s="188" t="str">
        <f t="shared" si="245"/>
        <v/>
      </c>
      <c r="AS602" s="188" t="str">
        <f t="shared" si="246"/>
        <v/>
      </c>
      <c r="AT602" s="188" t="str">
        <f>IF(ISNUMBER(A602),MAX($AS$2:AS602)-AS602,"")</f>
        <v/>
      </c>
      <c r="AU602" s="189" t="str">
        <f t="shared" si="247"/>
        <v/>
      </c>
      <c r="AV602" s="190" t="str">
        <f t="shared" si="248"/>
        <v/>
      </c>
      <c r="AW602" s="190" t="str">
        <f t="shared" si="249"/>
        <v/>
      </c>
      <c r="AX602" s="191" t="str">
        <f ca="1">IF(ISNUMBER($A602),INDIRECT(CONCATENATE("'Instrument List'!B",(MATCH(E602,'Instrument List'!A:A,0))-0)),"")</f>
        <v/>
      </c>
      <c r="AY602" s="191" t="str">
        <f ca="1">IF(ISNUMBER($A602),INDIRECT(CONCATENATE("'Instrument List'!D",(MATCH(E602,'Instrument List'!A:A,0))-0)),"")</f>
        <v/>
      </c>
      <c r="AZ602" s="191" t="str">
        <f ca="1">IF(ISNUMBER($A602),INDIRECT(CONCATENATE("'Instrument List'!C",(MATCH(E602,'Instrument List'!A:A,0))-0)),"")</f>
        <v/>
      </c>
      <c r="BA602" s="192" t="str">
        <f ca="1">IF(ISNUMBER(A602),INDIRECT(CONCATENATE("'Instrument List'!E",(MATCH(E602,'Instrument List'!A:A,0))-0)),"")</f>
        <v/>
      </c>
      <c r="BB602" s="193" t="str">
        <f t="shared" si="250"/>
        <v/>
      </c>
      <c r="BC602" s="193" t="str">
        <f t="shared" si="251"/>
        <v/>
      </c>
      <c r="BD602" s="193" t="str">
        <f ca="1">IF(ISNUMBER(A602),INDIRECT(CONCATENATE("'Instrument List'!F",(MATCH(E602,'Instrument List'!A:A,0))-0)),"")</f>
        <v/>
      </c>
    </row>
    <row r="603" spans="1:56">
      <c r="A603" s="220" t="str">
        <f t="shared" si="231"/>
        <v/>
      </c>
      <c r="B603" s="221"/>
      <c r="C603" s="222"/>
      <c r="D603" s="169"/>
      <c r="E603" s="169"/>
      <c r="F603" s="169"/>
      <c r="G603" s="202"/>
      <c r="H603" s="217"/>
      <c r="I603" s="212"/>
      <c r="J603" s="206"/>
      <c r="K603" s="212"/>
      <c r="L603" s="206"/>
      <c r="M603" s="212"/>
      <c r="N603" s="206"/>
      <c r="O603" s="170" t="str">
        <f t="shared" si="232"/>
        <v/>
      </c>
      <c r="P603" s="171"/>
      <c r="Q603" s="171"/>
      <c r="R603" s="171"/>
      <c r="S603" s="172" t="str">
        <f t="shared" si="233"/>
        <v/>
      </c>
      <c r="T603" s="172" t="str">
        <f t="shared" si="234"/>
        <v/>
      </c>
      <c r="U603" s="171"/>
      <c r="V603" s="171"/>
      <c r="W603" s="173" t="str">
        <f t="shared" si="235"/>
        <v/>
      </c>
      <c r="X603" s="173" t="str">
        <f t="shared" si="236"/>
        <v/>
      </c>
      <c r="Y603" s="173" t="str">
        <f t="shared" si="237"/>
        <v/>
      </c>
      <c r="Z603" s="171"/>
      <c r="AA603" s="171"/>
      <c r="AB603" s="171"/>
      <c r="AC603" s="172" t="str">
        <f t="shared" si="238"/>
        <v/>
      </c>
      <c r="AD603" s="172" t="str">
        <f t="shared" si="239"/>
        <v/>
      </c>
      <c r="AE603" s="174"/>
      <c r="AF603" s="175" t="str">
        <f t="shared" si="240"/>
        <v/>
      </c>
      <c r="AG603" s="169"/>
      <c r="AH603" s="171"/>
      <c r="AI603" s="171"/>
      <c r="AJ603" s="169"/>
      <c r="AK603" s="176" t="str">
        <f t="shared" si="241"/>
        <v/>
      </c>
      <c r="AL603" s="176" t="str">
        <f t="shared" si="242"/>
        <v/>
      </c>
      <c r="AM603" s="176" t="str">
        <f t="shared" si="243"/>
        <v/>
      </c>
      <c r="AN603" s="359" t="str">
        <f>IF(Overview!$K$17='Internal Calcs'!$P$22,IF(AK603="","",AK603),IF(Overview!$K$17='Internal Calcs'!$P$23,IF(AK603="","",AK603),IF(ISNUMBER(A603),(IF(F603="Short",G603-H603,H603-G603)*AZ603-AX603),"")))</f>
        <v/>
      </c>
      <c r="AO603" s="401" t="str">
        <f>IF(Overview!$K$17='Internal Calcs'!$P$22,IF(AL603="","",AL603),IF(Overview!$K$17='Internal Calcs'!$P$23,IF(AL603="","",AL603),IF(ISNUMBER(A603),IF(AL603="",(IF(F603="Short",G603-H603,H603-G603)*AZ603-AX603),(IF(F603="Short",G603-J603,J603-G603)*AZ603-AX603)),"")))</f>
        <v/>
      </c>
      <c r="AP603" s="359" t="str">
        <f>IF(Overview!$K$17='Internal Calcs'!$P$22,"",IF(Overview!$K$17='Internal Calcs'!$P$23,IF(AM603="","",AM603),IF(ISNUMBER(A603),IF(AM603="",(IF(F603="Short",G603-H603,H603-G603)*AZ603-AX603),(IF(F603="Short",G603-L603,L603-G603)*AZ603-AX603)),"")))</f>
        <v/>
      </c>
      <c r="AQ603" s="176" t="str">
        <f t="shared" si="244"/>
        <v/>
      </c>
      <c r="AR603" s="176" t="str">
        <f t="shared" si="245"/>
        <v/>
      </c>
      <c r="AS603" s="176" t="str">
        <f t="shared" si="246"/>
        <v/>
      </c>
      <c r="AT603" s="176" t="str">
        <f>IF(ISNUMBER(A603),MAX($AS$2:AS603)-AS603,"")</f>
        <v/>
      </c>
      <c r="AU603" s="177" t="str">
        <f t="shared" si="247"/>
        <v/>
      </c>
      <c r="AV603" s="178" t="str">
        <f t="shared" si="248"/>
        <v/>
      </c>
      <c r="AW603" s="178" t="str">
        <f t="shared" si="249"/>
        <v/>
      </c>
      <c r="AX603" s="179" t="str">
        <f ca="1">IF(ISNUMBER($A603),INDIRECT(CONCATENATE("'Instrument List'!B",(MATCH(E603,'Instrument List'!A:A,0))-0)),"")</f>
        <v/>
      </c>
      <c r="AY603" s="179" t="str">
        <f ca="1">IF(ISNUMBER($A603),INDIRECT(CONCATENATE("'Instrument List'!D",(MATCH(E603,'Instrument List'!A:A,0))-0)),"")</f>
        <v/>
      </c>
      <c r="AZ603" s="179" t="str">
        <f ca="1">IF(ISNUMBER($A603),INDIRECT(CONCATENATE("'Instrument List'!C",(MATCH(E603,'Instrument List'!A:A,0))-0)),"")</f>
        <v/>
      </c>
      <c r="BA603" s="180" t="str">
        <f ca="1">IF(ISNUMBER(A603),INDIRECT(CONCATENATE("'Instrument List'!E",(MATCH(E603,'Instrument List'!A:A,0))-0)),"")</f>
        <v/>
      </c>
      <c r="BB603" s="181" t="str">
        <f t="shared" si="250"/>
        <v/>
      </c>
      <c r="BC603" s="181" t="str">
        <f t="shared" si="251"/>
        <v/>
      </c>
      <c r="BD603" s="181" t="str">
        <f ca="1">IF(ISNUMBER(A603),INDIRECT(CONCATENATE("'Instrument List'!F",(MATCH(E603,'Instrument List'!A:A,0))-0)),"")</f>
        <v/>
      </c>
    </row>
    <row r="604" spans="1:56">
      <c r="A604" s="223" t="str">
        <f t="shared" si="231"/>
        <v/>
      </c>
      <c r="B604" s="224"/>
      <c r="C604" s="225"/>
      <c r="D604" s="182"/>
      <c r="E604" s="182"/>
      <c r="F604" s="182"/>
      <c r="G604" s="203"/>
      <c r="H604" s="218"/>
      <c r="I604" s="213"/>
      <c r="J604" s="207"/>
      <c r="K604" s="213"/>
      <c r="L604" s="207"/>
      <c r="M604" s="213"/>
      <c r="N604" s="207"/>
      <c r="O604" s="183" t="str">
        <f t="shared" si="232"/>
        <v/>
      </c>
      <c r="P604" s="184"/>
      <c r="Q604" s="184"/>
      <c r="R604" s="275"/>
      <c r="S604" s="185" t="str">
        <f t="shared" si="233"/>
        <v/>
      </c>
      <c r="T604" s="185" t="str">
        <f t="shared" si="234"/>
        <v/>
      </c>
      <c r="U604" s="275"/>
      <c r="V604" s="275"/>
      <c r="W604" s="276" t="str">
        <f t="shared" si="235"/>
        <v/>
      </c>
      <c r="X604" s="276" t="str">
        <f t="shared" si="236"/>
        <v/>
      </c>
      <c r="Y604" s="276" t="str">
        <f t="shared" si="237"/>
        <v/>
      </c>
      <c r="Z604" s="275"/>
      <c r="AA604" s="184"/>
      <c r="AB604" s="184"/>
      <c r="AC604" s="185" t="str">
        <f t="shared" si="238"/>
        <v/>
      </c>
      <c r="AD604" s="185" t="str">
        <f t="shared" si="239"/>
        <v/>
      </c>
      <c r="AE604" s="186"/>
      <c r="AF604" s="187" t="str">
        <f t="shared" si="240"/>
        <v/>
      </c>
      <c r="AG604" s="182"/>
      <c r="AH604" s="184"/>
      <c r="AI604" s="184"/>
      <c r="AJ604" s="182"/>
      <c r="AK604" s="188" t="str">
        <f t="shared" si="241"/>
        <v/>
      </c>
      <c r="AL604" s="188" t="str">
        <f t="shared" si="242"/>
        <v/>
      </c>
      <c r="AM604" s="188" t="str">
        <f t="shared" si="243"/>
        <v/>
      </c>
      <c r="AN604" s="359" t="str">
        <f>IF(Overview!$K$17='Internal Calcs'!$P$22,IF(AK604="","",AK604),IF(Overview!$K$17='Internal Calcs'!$P$23,IF(AK604="","",AK604),IF(ISNUMBER(A604),(IF(F604="Short",G604-H604,H604-G604)*AZ604-AX604),"")))</f>
        <v/>
      </c>
      <c r="AO604" s="401" t="str">
        <f>IF(Overview!$K$17='Internal Calcs'!$P$22,IF(AL604="","",AL604),IF(Overview!$K$17='Internal Calcs'!$P$23,IF(AL604="","",AL604),IF(ISNUMBER(A604),IF(AL604="",(IF(F604="Short",G604-H604,H604-G604)*AZ604-AX604),(IF(F604="Short",G604-J604,J604-G604)*AZ604-AX604)),"")))</f>
        <v/>
      </c>
      <c r="AP604" s="359" t="str">
        <f>IF(Overview!$K$17='Internal Calcs'!$P$22,"",IF(Overview!$K$17='Internal Calcs'!$P$23,IF(AM604="","",AM604),IF(ISNUMBER(A604),IF(AM604="",(IF(F604="Short",G604-H604,H604-G604)*AZ604-AX604),(IF(F604="Short",G604-L604,L604-G604)*AZ604-AX604)),"")))</f>
        <v/>
      </c>
      <c r="AQ604" s="188" t="str">
        <f t="shared" si="244"/>
        <v/>
      </c>
      <c r="AR604" s="188" t="str">
        <f t="shared" si="245"/>
        <v/>
      </c>
      <c r="AS604" s="188" t="str">
        <f t="shared" si="246"/>
        <v/>
      </c>
      <c r="AT604" s="188" t="str">
        <f>IF(ISNUMBER(A604),MAX($AS$2:AS604)-AS604,"")</f>
        <v/>
      </c>
      <c r="AU604" s="189" t="str">
        <f t="shared" si="247"/>
        <v/>
      </c>
      <c r="AV604" s="190" t="str">
        <f t="shared" si="248"/>
        <v/>
      </c>
      <c r="AW604" s="190" t="str">
        <f t="shared" si="249"/>
        <v/>
      </c>
      <c r="AX604" s="191" t="str">
        <f ca="1">IF(ISNUMBER($A604),INDIRECT(CONCATENATE("'Instrument List'!B",(MATCH(E604,'Instrument List'!A:A,0))-0)),"")</f>
        <v/>
      </c>
      <c r="AY604" s="191" t="str">
        <f ca="1">IF(ISNUMBER($A604),INDIRECT(CONCATENATE("'Instrument List'!D",(MATCH(E604,'Instrument List'!A:A,0))-0)),"")</f>
        <v/>
      </c>
      <c r="AZ604" s="191" t="str">
        <f ca="1">IF(ISNUMBER($A604),INDIRECT(CONCATENATE("'Instrument List'!C",(MATCH(E604,'Instrument List'!A:A,0))-0)),"")</f>
        <v/>
      </c>
      <c r="BA604" s="192" t="str">
        <f ca="1">IF(ISNUMBER(A604),INDIRECT(CONCATENATE("'Instrument List'!E",(MATCH(E604,'Instrument List'!A:A,0))-0)),"")</f>
        <v/>
      </c>
      <c r="BB604" s="193" t="str">
        <f t="shared" si="250"/>
        <v/>
      </c>
      <c r="BC604" s="193" t="str">
        <f t="shared" si="251"/>
        <v/>
      </c>
      <c r="BD604" s="193" t="str">
        <f ca="1">IF(ISNUMBER(A604),INDIRECT(CONCATENATE("'Instrument List'!F",(MATCH(E604,'Instrument List'!A:A,0))-0)),"")</f>
        <v/>
      </c>
    </row>
    <row r="605" spans="1:56">
      <c r="A605" s="220" t="str">
        <f t="shared" si="231"/>
        <v/>
      </c>
      <c r="B605" s="221"/>
      <c r="C605" s="222"/>
      <c r="D605" s="169"/>
      <c r="E605" s="169"/>
      <c r="F605" s="169"/>
      <c r="G605" s="202"/>
      <c r="H605" s="217"/>
      <c r="I605" s="212"/>
      <c r="J605" s="206"/>
      <c r="K605" s="212"/>
      <c r="L605" s="206"/>
      <c r="M605" s="212"/>
      <c r="N605" s="206"/>
      <c r="O605" s="170" t="str">
        <f t="shared" si="232"/>
        <v/>
      </c>
      <c r="P605" s="171"/>
      <c r="Q605" s="171"/>
      <c r="R605" s="171"/>
      <c r="S605" s="172" t="str">
        <f t="shared" si="233"/>
        <v/>
      </c>
      <c r="T605" s="172" t="str">
        <f t="shared" si="234"/>
        <v/>
      </c>
      <c r="U605" s="171"/>
      <c r="V605" s="171"/>
      <c r="W605" s="173" t="str">
        <f t="shared" si="235"/>
        <v/>
      </c>
      <c r="X605" s="173" t="str">
        <f t="shared" si="236"/>
        <v/>
      </c>
      <c r="Y605" s="173" t="str">
        <f t="shared" si="237"/>
        <v/>
      </c>
      <c r="Z605" s="171"/>
      <c r="AA605" s="171"/>
      <c r="AB605" s="171"/>
      <c r="AC605" s="172" t="str">
        <f t="shared" si="238"/>
        <v/>
      </c>
      <c r="AD605" s="172" t="str">
        <f t="shared" si="239"/>
        <v/>
      </c>
      <c r="AE605" s="174"/>
      <c r="AF605" s="175" t="str">
        <f t="shared" si="240"/>
        <v/>
      </c>
      <c r="AG605" s="169"/>
      <c r="AH605" s="171"/>
      <c r="AI605" s="171"/>
      <c r="AJ605" s="169"/>
      <c r="AK605" s="176" t="str">
        <f t="shared" si="241"/>
        <v/>
      </c>
      <c r="AL605" s="176" t="str">
        <f t="shared" si="242"/>
        <v/>
      </c>
      <c r="AM605" s="176" t="str">
        <f t="shared" si="243"/>
        <v/>
      </c>
      <c r="AN605" s="359" t="str">
        <f>IF(Overview!$K$17='Internal Calcs'!$P$22,IF(AK605="","",AK605),IF(Overview!$K$17='Internal Calcs'!$P$23,IF(AK605="","",AK605),IF(ISNUMBER(A605),(IF(F605="Short",G605-H605,H605-G605)*AZ605-AX605),"")))</f>
        <v/>
      </c>
      <c r="AO605" s="401" t="str">
        <f>IF(Overview!$K$17='Internal Calcs'!$P$22,IF(AL605="","",AL605),IF(Overview!$K$17='Internal Calcs'!$P$23,IF(AL605="","",AL605),IF(ISNUMBER(A605),IF(AL605="",(IF(F605="Short",G605-H605,H605-G605)*AZ605-AX605),(IF(F605="Short",G605-J605,J605-G605)*AZ605-AX605)),"")))</f>
        <v/>
      </c>
      <c r="AP605" s="359" t="str">
        <f>IF(Overview!$K$17='Internal Calcs'!$P$22,"",IF(Overview!$K$17='Internal Calcs'!$P$23,IF(AM605="","",AM605),IF(ISNUMBER(A605),IF(AM605="",(IF(F605="Short",G605-H605,H605-G605)*AZ605-AX605),(IF(F605="Short",G605-L605,L605-G605)*AZ605-AX605)),"")))</f>
        <v/>
      </c>
      <c r="AQ605" s="176" t="str">
        <f t="shared" si="244"/>
        <v/>
      </c>
      <c r="AR605" s="176" t="str">
        <f t="shared" si="245"/>
        <v/>
      </c>
      <c r="AS605" s="176" t="str">
        <f t="shared" si="246"/>
        <v/>
      </c>
      <c r="AT605" s="176" t="str">
        <f>IF(ISNUMBER(A605),MAX($AS$2:AS605)-AS605,"")</f>
        <v/>
      </c>
      <c r="AU605" s="177" t="str">
        <f t="shared" si="247"/>
        <v/>
      </c>
      <c r="AV605" s="178" t="str">
        <f t="shared" si="248"/>
        <v/>
      </c>
      <c r="AW605" s="178" t="str">
        <f t="shared" si="249"/>
        <v/>
      </c>
      <c r="AX605" s="179" t="str">
        <f ca="1">IF(ISNUMBER($A605),INDIRECT(CONCATENATE("'Instrument List'!B",(MATCH(E605,'Instrument List'!A:A,0))-0)),"")</f>
        <v/>
      </c>
      <c r="AY605" s="179" t="str">
        <f ca="1">IF(ISNUMBER($A605),INDIRECT(CONCATENATE("'Instrument List'!D",(MATCH(E605,'Instrument List'!A:A,0))-0)),"")</f>
        <v/>
      </c>
      <c r="AZ605" s="179" t="str">
        <f ca="1">IF(ISNUMBER($A605),INDIRECT(CONCATENATE("'Instrument List'!C",(MATCH(E605,'Instrument List'!A:A,0))-0)),"")</f>
        <v/>
      </c>
      <c r="BA605" s="180" t="str">
        <f ca="1">IF(ISNUMBER(A605),INDIRECT(CONCATENATE("'Instrument List'!E",(MATCH(E605,'Instrument List'!A:A,0))-0)),"")</f>
        <v/>
      </c>
      <c r="BB605" s="181" t="str">
        <f t="shared" si="250"/>
        <v/>
      </c>
      <c r="BC605" s="181" t="str">
        <f t="shared" si="251"/>
        <v/>
      </c>
      <c r="BD605" s="181" t="str">
        <f ca="1">IF(ISNUMBER(A605),INDIRECT(CONCATENATE("'Instrument List'!F",(MATCH(E605,'Instrument List'!A:A,0))-0)),"")</f>
        <v/>
      </c>
    </row>
    <row r="606" spans="1:56">
      <c r="A606" s="223" t="str">
        <f t="shared" si="231"/>
        <v/>
      </c>
      <c r="B606" s="224"/>
      <c r="C606" s="225"/>
      <c r="D606" s="182"/>
      <c r="E606" s="182"/>
      <c r="F606" s="182"/>
      <c r="G606" s="203"/>
      <c r="H606" s="218"/>
      <c r="I606" s="213"/>
      <c r="J606" s="207"/>
      <c r="K606" s="213"/>
      <c r="L606" s="207"/>
      <c r="M606" s="213"/>
      <c r="N606" s="207"/>
      <c r="O606" s="183" t="str">
        <f t="shared" si="232"/>
        <v/>
      </c>
      <c r="P606" s="184"/>
      <c r="Q606" s="184"/>
      <c r="R606" s="275"/>
      <c r="S606" s="185" t="str">
        <f t="shared" si="233"/>
        <v/>
      </c>
      <c r="T606" s="185" t="str">
        <f t="shared" si="234"/>
        <v/>
      </c>
      <c r="U606" s="275"/>
      <c r="V606" s="275"/>
      <c r="W606" s="276" t="str">
        <f t="shared" si="235"/>
        <v/>
      </c>
      <c r="X606" s="276" t="str">
        <f t="shared" si="236"/>
        <v/>
      </c>
      <c r="Y606" s="276" t="str">
        <f t="shared" si="237"/>
        <v/>
      </c>
      <c r="Z606" s="275"/>
      <c r="AA606" s="184"/>
      <c r="AB606" s="184"/>
      <c r="AC606" s="185" t="str">
        <f t="shared" si="238"/>
        <v/>
      </c>
      <c r="AD606" s="185" t="str">
        <f t="shared" si="239"/>
        <v/>
      </c>
      <c r="AE606" s="186"/>
      <c r="AF606" s="187" t="str">
        <f t="shared" si="240"/>
        <v/>
      </c>
      <c r="AG606" s="182"/>
      <c r="AH606" s="184"/>
      <c r="AI606" s="184"/>
      <c r="AJ606" s="182"/>
      <c r="AK606" s="188" t="str">
        <f t="shared" si="241"/>
        <v/>
      </c>
      <c r="AL606" s="188" t="str">
        <f t="shared" si="242"/>
        <v/>
      </c>
      <c r="AM606" s="188" t="str">
        <f t="shared" si="243"/>
        <v/>
      </c>
      <c r="AN606" s="359" t="str">
        <f>IF(Overview!$K$17='Internal Calcs'!$P$22,IF(AK606="","",AK606),IF(Overview!$K$17='Internal Calcs'!$P$23,IF(AK606="","",AK606),IF(ISNUMBER(A606),(IF(F606="Short",G606-H606,H606-G606)*AZ606-AX606),"")))</f>
        <v/>
      </c>
      <c r="AO606" s="401" t="str">
        <f>IF(Overview!$K$17='Internal Calcs'!$P$22,IF(AL606="","",AL606),IF(Overview!$K$17='Internal Calcs'!$P$23,IF(AL606="","",AL606),IF(ISNUMBER(A606),IF(AL606="",(IF(F606="Short",G606-H606,H606-G606)*AZ606-AX606),(IF(F606="Short",G606-J606,J606-G606)*AZ606-AX606)),"")))</f>
        <v/>
      </c>
      <c r="AP606" s="359" t="str">
        <f>IF(Overview!$K$17='Internal Calcs'!$P$22,"",IF(Overview!$K$17='Internal Calcs'!$P$23,IF(AM606="","",AM606),IF(ISNUMBER(A606),IF(AM606="",(IF(F606="Short",G606-H606,H606-G606)*AZ606-AX606),(IF(F606="Short",G606-L606,L606-G606)*AZ606-AX606)),"")))</f>
        <v/>
      </c>
      <c r="AQ606" s="188" t="str">
        <f t="shared" si="244"/>
        <v/>
      </c>
      <c r="AR606" s="188" t="str">
        <f t="shared" si="245"/>
        <v/>
      </c>
      <c r="AS606" s="188" t="str">
        <f t="shared" si="246"/>
        <v/>
      </c>
      <c r="AT606" s="188" t="str">
        <f>IF(ISNUMBER(A606),MAX($AS$2:AS606)-AS606,"")</f>
        <v/>
      </c>
      <c r="AU606" s="189" t="str">
        <f t="shared" si="247"/>
        <v/>
      </c>
      <c r="AV606" s="190" t="str">
        <f t="shared" si="248"/>
        <v/>
      </c>
      <c r="AW606" s="190" t="str">
        <f t="shared" si="249"/>
        <v/>
      </c>
      <c r="AX606" s="191" t="str">
        <f ca="1">IF(ISNUMBER($A606),INDIRECT(CONCATENATE("'Instrument List'!B",(MATCH(E606,'Instrument List'!A:A,0))-0)),"")</f>
        <v/>
      </c>
      <c r="AY606" s="191" t="str">
        <f ca="1">IF(ISNUMBER($A606),INDIRECT(CONCATENATE("'Instrument List'!D",(MATCH(E606,'Instrument List'!A:A,0))-0)),"")</f>
        <v/>
      </c>
      <c r="AZ606" s="191" t="str">
        <f ca="1">IF(ISNUMBER($A606),INDIRECT(CONCATENATE("'Instrument List'!C",(MATCH(E606,'Instrument List'!A:A,0))-0)),"")</f>
        <v/>
      </c>
      <c r="BA606" s="192" t="str">
        <f ca="1">IF(ISNUMBER(A606),INDIRECT(CONCATENATE("'Instrument List'!E",(MATCH(E606,'Instrument List'!A:A,0))-0)),"")</f>
        <v/>
      </c>
      <c r="BB606" s="193" t="str">
        <f t="shared" si="250"/>
        <v/>
      </c>
      <c r="BC606" s="193" t="str">
        <f t="shared" si="251"/>
        <v/>
      </c>
      <c r="BD606" s="193" t="str">
        <f ca="1">IF(ISNUMBER(A606),INDIRECT(CONCATENATE("'Instrument List'!F",(MATCH(E606,'Instrument List'!A:A,0))-0)),"")</f>
        <v/>
      </c>
    </row>
    <row r="607" spans="1:56">
      <c r="A607" s="220" t="str">
        <f t="shared" si="231"/>
        <v/>
      </c>
      <c r="B607" s="221"/>
      <c r="C607" s="222"/>
      <c r="D607" s="169"/>
      <c r="E607" s="169"/>
      <c r="F607" s="169"/>
      <c r="G607" s="202"/>
      <c r="H607" s="217"/>
      <c r="I607" s="212"/>
      <c r="J607" s="206"/>
      <c r="K607" s="212"/>
      <c r="L607" s="206"/>
      <c r="M607" s="212"/>
      <c r="N607" s="206"/>
      <c r="O607" s="170" t="str">
        <f t="shared" si="232"/>
        <v/>
      </c>
      <c r="P607" s="171"/>
      <c r="Q607" s="171"/>
      <c r="R607" s="171"/>
      <c r="S607" s="172" t="str">
        <f t="shared" si="233"/>
        <v/>
      </c>
      <c r="T607" s="172" t="str">
        <f t="shared" si="234"/>
        <v/>
      </c>
      <c r="U607" s="171"/>
      <c r="V607" s="171"/>
      <c r="W607" s="173" t="str">
        <f t="shared" si="235"/>
        <v/>
      </c>
      <c r="X607" s="173" t="str">
        <f t="shared" si="236"/>
        <v/>
      </c>
      <c r="Y607" s="173" t="str">
        <f t="shared" si="237"/>
        <v/>
      </c>
      <c r="Z607" s="171"/>
      <c r="AA607" s="171"/>
      <c r="AB607" s="171"/>
      <c r="AC607" s="172" t="str">
        <f t="shared" si="238"/>
        <v/>
      </c>
      <c r="AD607" s="172" t="str">
        <f t="shared" si="239"/>
        <v/>
      </c>
      <c r="AE607" s="174"/>
      <c r="AF607" s="175" t="str">
        <f t="shared" si="240"/>
        <v/>
      </c>
      <c r="AG607" s="169"/>
      <c r="AH607" s="171"/>
      <c r="AI607" s="171"/>
      <c r="AJ607" s="169"/>
      <c r="AK607" s="176" t="str">
        <f t="shared" si="241"/>
        <v/>
      </c>
      <c r="AL607" s="176" t="str">
        <f t="shared" si="242"/>
        <v/>
      </c>
      <c r="AM607" s="176" t="str">
        <f t="shared" si="243"/>
        <v/>
      </c>
      <c r="AN607" s="359" t="str">
        <f>IF(Overview!$K$17='Internal Calcs'!$P$22,IF(AK607="","",AK607),IF(Overview!$K$17='Internal Calcs'!$P$23,IF(AK607="","",AK607),IF(ISNUMBER(A607),(IF(F607="Short",G607-H607,H607-G607)*AZ607-AX607),"")))</f>
        <v/>
      </c>
      <c r="AO607" s="401" t="str">
        <f>IF(Overview!$K$17='Internal Calcs'!$P$22,IF(AL607="","",AL607),IF(Overview!$K$17='Internal Calcs'!$P$23,IF(AL607="","",AL607),IF(ISNUMBER(A607),IF(AL607="",(IF(F607="Short",G607-H607,H607-G607)*AZ607-AX607),(IF(F607="Short",G607-J607,J607-G607)*AZ607-AX607)),"")))</f>
        <v/>
      </c>
      <c r="AP607" s="359" t="str">
        <f>IF(Overview!$K$17='Internal Calcs'!$P$22,"",IF(Overview!$K$17='Internal Calcs'!$P$23,IF(AM607="","",AM607),IF(ISNUMBER(A607),IF(AM607="",(IF(F607="Short",G607-H607,H607-G607)*AZ607-AX607),(IF(F607="Short",G607-L607,L607-G607)*AZ607-AX607)),"")))</f>
        <v/>
      </c>
      <c r="AQ607" s="176" t="str">
        <f t="shared" si="244"/>
        <v/>
      </c>
      <c r="AR607" s="176" t="str">
        <f t="shared" si="245"/>
        <v/>
      </c>
      <c r="AS607" s="176" t="str">
        <f t="shared" si="246"/>
        <v/>
      </c>
      <c r="AT607" s="176" t="str">
        <f>IF(ISNUMBER(A607),MAX($AS$2:AS607)-AS607,"")</f>
        <v/>
      </c>
      <c r="AU607" s="177" t="str">
        <f t="shared" si="247"/>
        <v/>
      </c>
      <c r="AV607" s="178" t="str">
        <f t="shared" si="248"/>
        <v/>
      </c>
      <c r="AW607" s="178" t="str">
        <f t="shared" si="249"/>
        <v/>
      </c>
      <c r="AX607" s="179" t="str">
        <f ca="1">IF(ISNUMBER($A607),INDIRECT(CONCATENATE("'Instrument List'!B",(MATCH(E607,'Instrument List'!A:A,0))-0)),"")</f>
        <v/>
      </c>
      <c r="AY607" s="179" t="str">
        <f ca="1">IF(ISNUMBER($A607),INDIRECT(CONCATENATE("'Instrument List'!D",(MATCH(E607,'Instrument List'!A:A,0))-0)),"")</f>
        <v/>
      </c>
      <c r="AZ607" s="179" t="str">
        <f ca="1">IF(ISNUMBER($A607),INDIRECT(CONCATENATE("'Instrument List'!C",(MATCH(E607,'Instrument List'!A:A,0))-0)),"")</f>
        <v/>
      </c>
      <c r="BA607" s="180" t="str">
        <f ca="1">IF(ISNUMBER(A607),INDIRECT(CONCATENATE("'Instrument List'!E",(MATCH(E607,'Instrument List'!A:A,0))-0)),"")</f>
        <v/>
      </c>
      <c r="BB607" s="181" t="str">
        <f t="shared" si="250"/>
        <v/>
      </c>
      <c r="BC607" s="181" t="str">
        <f t="shared" si="251"/>
        <v/>
      </c>
      <c r="BD607" s="181" t="str">
        <f ca="1">IF(ISNUMBER(A607),INDIRECT(CONCATENATE("'Instrument List'!F",(MATCH(E607,'Instrument List'!A:A,0))-0)),"")</f>
        <v/>
      </c>
    </row>
    <row r="608" spans="1:56">
      <c r="A608" s="223" t="str">
        <f t="shared" si="231"/>
        <v/>
      </c>
      <c r="B608" s="224"/>
      <c r="C608" s="225"/>
      <c r="D608" s="182"/>
      <c r="E608" s="182"/>
      <c r="F608" s="182"/>
      <c r="G608" s="203"/>
      <c r="H608" s="218"/>
      <c r="I608" s="213"/>
      <c r="J608" s="207"/>
      <c r="K608" s="213"/>
      <c r="L608" s="207"/>
      <c r="M608" s="213"/>
      <c r="N608" s="207"/>
      <c r="O608" s="183" t="str">
        <f t="shared" si="232"/>
        <v/>
      </c>
      <c r="P608" s="184"/>
      <c r="Q608" s="184"/>
      <c r="R608" s="275"/>
      <c r="S608" s="185" t="str">
        <f t="shared" si="233"/>
        <v/>
      </c>
      <c r="T608" s="185" t="str">
        <f t="shared" si="234"/>
        <v/>
      </c>
      <c r="U608" s="275"/>
      <c r="V608" s="275"/>
      <c r="W608" s="276" t="str">
        <f t="shared" si="235"/>
        <v/>
      </c>
      <c r="X608" s="276" t="str">
        <f t="shared" si="236"/>
        <v/>
      </c>
      <c r="Y608" s="276" t="str">
        <f t="shared" si="237"/>
        <v/>
      </c>
      <c r="Z608" s="275"/>
      <c r="AA608" s="184"/>
      <c r="AB608" s="184"/>
      <c r="AC608" s="185" t="str">
        <f t="shared" si="238"/>
        <v/>
      </c>
      <c r="AD608" s="185" t="str">
        <f t="shared" si="239"/>
        <v/>
      </c>
      <c r="AE608" s="186"/>
      <c r="AF608" s="187" t="str">
        <f t="shared" si="240"/>
        <v/>
      </c>
      <c r="AG608" s="182"/>
      <c r="AH608" s="184"/>
      <c r="AI608" s="184"/>
      <c r="AJ608" s="182"/>
      <c r="AK608" s="188" t="str">
        <f t="shared" si="241"/>
        <v/>
      </c>
      <c r="AL608" s="188" t="str">
        <f t="shared" si="242"/>
        <v/>
      </c>
      <c r="AM608" s="188" t="str">
        <f t="shared" si="243"/>
        <v/>
      </c>
      <c r="AN608" s="359" t="str">
        <f>IF(Overview!$K$17='Internal Calcs'!$P$22,IF(AK608="","",AK608),IF(Overview!$K$17='Internal Calcs'!$P$23,IF(AK608="","",AK608),IF(ISNUMBER(A608),(IF(F608="Short",G608-H608,H608-G608)*AZ608-AX608),"")))</f>
        <v/>
      </c>
      <c r="AO608" s="401" t="str">
        <f>IF(Overview!$K$17='Internal Calcs'!$P$22,IF(AL608="","",AL608),IF(Overview!$K$17='Internal Calcs'!$P$23,IF(AL608="","",AL608),IF(ISNUMBER(A608),IF(AL608="",(IF(F608="Short",G608-H608,H608-G608)*AZ608-AX608),(IF(F608="Short",G608-J608,J608-G608)*AZ608-AX608)),"")))</f>
        <v/>
      </c>
      <c r="AP608" s="359" t="str">
        <f>IF(Overview!$K$17='Internal Calcs'!$P$22,"",IF(Overview!$K$17='Internal Calcs'!$P$23,IF(AM608="","",AM608),IF(ISNUMBER(A608),IF(AM608="",(IF(F608="Short",G608-H608,H608-G608)*AZ608-AX608),(IF(F608="Short",G608-L608,L608-G608)*AZ608-AX608)),"")))</f>
        <v/>
      </c>
      <c r="AQ608" s="188" t="str">
        <f t="shared" si="244"/>
        <v/>
      </c>
      <c r="AR608" s="188" t="str">
        <f t="shared" si="245"/>
        <v/>
      </c>
      <c r="AS608" s="188" t="str">
        <f t="shared" si="246"/>
        <v/>
      </c>
      <c r="AT608" s="188" t="str">
        <f>IF(ISNUMBER(A608),MAX($AS$2:AS608)-AS608,"")</f>
        <v/>
      </c>
      <c r="AU608" s="189" t="str">
        <f t="shared" si="247"/>
        <v/>
      </c>
      <c r="AV608" s="190" t="str">
        <f t="shared" si="248"/>
        <v/>
      </c>
      <c r="AW608" s="190" t="str">
        <f t="shared" si="249"/>
        <v/>
      </c>
      <c r="AX608" s="191" t="str">
        <f ca="1">IF(ISNUMBER($A608),INDIRECT(CONCATENATE("'Instrument List'!B",(MATCH(E608,'Instrument List'!A:A,0))-0)),"")</f>
        <v/>
      </c>
      <c r="AY608" s="191" t="str">
        <f ca="1">IF(ISNUMBER($A608),INDIRECT(CONCATENATE("'Instrument List'!D",(MATCH(E608,'Instrument List'!A:A,0))-0)),"")</f>
        <v/>
      </c>
      <c r="AZ608" s="191" t="str">
        <f ca="1">IF(ISNUMBER($A608),INDIRECT(CONCATENATE("'Instrument List'!C",(MATCH(E608,'Instrument List'!A:A,0))-0)),"")</f>
        <v/>
      </c>
      <c r="BA608" s="192" t="str">
        <f ca="1">IF(ISNUMBER(A608),INDIRECT(CONCATENATE("'Instrument List'!E",(MATCH(E608,'Instrument List'!A:A,0))-0)),"")</f>
        <v/>
      </c>
      <c r="BB608" s="193" t="str">
        <f t="shared" si="250"/>
        <v/>
      </c>
      <c r="BC608" s="193" t="str">
        <f t="shared" si="251"/>
        <v/>
      </c>
      <c r="BD608" s="193" t="str">
        <f ca="1">IF(ISNUMBER(A608),INDIRECT(CONCATENATE("'Instrument List'!F",(MATCH(E608,'Instrument List'!A:A,0))-0)),"")</f>
        <v/>
      </c>
    </row>
    <row r="609" spans="1:56">
      <c r="A609" s="220" t="str">
        <f t="shared" si="231"/>
        <v/>
      </c>
      <c r="B609" s="221"/>
      <c r="C609" s="222"/>
      <c r="D609" s="169"/>
      <c r="E609" s="169"/>
      <c r="F609" s="169"/>
      <c r="G609" s="202"/>
      <c r="H609" s="217"/>
      <c r="I609" s="212"/>
      <c r="J609" s="206"/>
      <c r="K609" s="212"/>
      <c r="L609" s="206"/>
      <c r="M609" s="212"/>
      <c r="N609" s="206"/>
      <c r="O609" s="170" t="str">
        <f t="shared" si="232"/>
        <v/>
      </c>
      <c r="P609" s="171"/>
      <c r="Q609" s="171"/>
      <c r="R609" s="171"/>
      <c r="S609" s="172" t="str">
        <f t="shared" si="233"/>
        <v/>
      </c>
      <c r="T609" s="172" t="str">
        <f t="shared" si="234"/>
        <v/>
      </c>
      <c r="U609" s="171"/>
      <c r="V609" s="171"/>
      <c r="W609" s="173" t="str">
        <f t="shared" si="235"/>
        <v/>
      </c>
      <c r="X609" s="173" t="str">
        <f t="shared" si="236"/>
        <v/>
      </c>
      <c r="Y609" s="173" t="str">
        <f t="shared" si="237"/>
        <v/>
      </c>
      <c r="Z609" s="171"/>
      <c r="AA609" s="171"/>
      <c r="AB609" s="171"/>
      <c r="AC609" s="172" t="str">
        <f t="shared" si="238"/>
        <v/>
      </c>
      <c r="AD609" s="172" t="str">
        <f t="shared" si="239"/>
        <v/>
      </c>
      <c r="AE609" s="174"/>
      <c r="AF609" s="175" t="str">
        <f t="shared" si="240"/>
        <v/>
      </c>
      <c r="AG609" s="169"/>
      <c r="AH609" s="171"/>
      <c r="AI609" s="171"/>
      <c r="AJ609" s="169"/>
      <c r="AK609" s="176" t="str">
        <f t="shared" si="241"/>
        <v/>
      </c>
      <c r="AL609" s="176" t="str">
        <f t="shared" si="242"/>
        <v/>
      </c>
      <c r="AM609" s="176" t="str">
        <f t="shared" si="243"/>
        <v/>
      </c>
      <c r="AN609" s="359" t="str">
        <f>IF(Overview!$K$17='Internal Calcs'!$P$22,IF(AK609="","",AK609),IF(Overview!$K$17='Internal Calcs'!$P$23,IF(AK609="","",AK609),IF(ISNUMBER(A609),(IF(F609="Short",G609-H609,H609-G609)*AZ609-AX609),"")))</f>
        <v/>
      </c>
      <c r="AO609" s="401" t="str">
        <f>IF(Overview!$K$17='Internal Calcs'!$P$22,IF(AL609="","",AL609),IF(Overview!$K$17='Internal Calcs'!$P$23,IF(AL609="","",AL609),IF(ISNUMBER(A609),IF(AL609="",(IF(F609="Short",G609-H609,H609-G609)*AZ609-AX609),(IF(F609="Short",G609-J609,J609-G609)*AZ609-AX609)),"")))</f>
        <v/>
      </c>
      <c r="AP609" s="359" t="str">
        <f>IF(Overview!$K$17='Internal Calcs'!$P$22,"",IF(Overview!$K$17='Internal Calcs'!$P$23,IF(AM609="","",AM609),IF(ISNUMBER(A609),IF(AM609="",(IF(F609="Short",G609-H609,H609-G609)*AZ609-AX609),(IF(F609="Short",G609-L609,L609-G609)*AZ609-AX609)),"")))</f>
        <v/>
      </c>
      <c r="AQ609" s="176" t="str">
        <f t="shared" si="244"/>
        <v/>
      </c>
      <c r="AR609" s="176" t="str">
        <f t="shared" si="245"/>
        <v/>
      </c>
      <c r="AS609" s="176" t="str">
        <f t="shared" si="246"/>
        <v/>
      </c>
      <c r="AT609" s="176" t="str">
        <f>IF(ISNUMBER(A609),MAX($AS$2:AS609)-AS609,"")</f>
        <v/>
      </c>
      <c r="AU609" s="177" t="str">
        <f t="shared" si="247"/>
        <v/>
      </c>
      <c r="AV609" s="178" t="str">
        <f t="shared" si="248"/>
        <v/>
      </c>
      <c r="AW609" s="178" t="str">
        <f t="shared" si="249"/>
        <v/>
      </c>
      <c r="AX609" s="179" t="str">
        <f ca="1">IF(ISNUMBER($A609),INDIRECT(CONCATENATE("'Instrument List'!B",(MATCH(E609,'Instrument List'!A:A,0))-0)),"")</f>
        <v/>
      </c>
      <c r="AY609" s="179" t="str">
        <f ca="1">IF(ISNUMBER($A609),INDIRECT(CONCATENATE("'Instrument List'!D",(MATCH(E609,'Instrument List'!A:A,0))-0)),"")</f>
        <v/>
      </c>
      <c r="AZ609" s="179" t="str">
        <f ca="1">IF(ISNUMBER($A609),INDIRECT(CONCATENATE("'Instrument List'!C",(MATCH(E609,'Instrument List'!A:A,0))-0)),"")</f>
        <v/>
      </c>
      <c r="BA609" s="180" t="str">
        <f ca="1">IF(ISNUMBER(A609),INDIRECT(CONCATENATE("'Instrument List'!E",(MATCH(E609,'Instrument List'!A:A,0))-0)),"")</f>
        <v/>
      </c>
      <c r="BB609" s="181" t="str">
        <f t="shared" si="250"/>
        <v/>
      </c>
      <c r="BC609" s="181" t="str">
        <f t="shared" si="251"/>
        <v/>
      </c>
      <c r="BD609" s="181" t="str">
        <f ca="1">IF(ISNUMBER(A609),INDIRECT(CONCATENATE("'Instrument List'!F",(MATCH(E609,'Instrument List'!A:A,0))-0)),"")</f>
        <v/>
      </c>
    </row>
    <row r="610" spans="1:56">
      <c r="A610" s="223" t="str">
        <f t="shared" si="231"/>
        <v/>
      </c>
      <c r="B610" s="224"/>
      <c r="C610" s="225"/>
      <c r="D610" s="182"/>
      <c r="E610" s="182"/>
      <c r="F610" s="182"/>
      <c r="G610" s="203"/>
      <c r="H610" s="218"/>
      <c r="I610" s="213"/>
      <c r="J610" s="207"/>
      <c r="K610" s="213"/>
      <c r="L610" s="207"/>
      <c r="M610" s="213"/>
      <c r="N610" s="207"/>
      <c r="O610" s="183" t="str">
        <f t="shared" si="232"/>
        <v/>
      </c>
      <c r="P610" s="184"/>
      <c r="Q610" s="184"/>
      <c r="R610" s="275"/>
      <c r="S610" s="185" t="str">
        <f t="shared" si="233"/>
        <v/>
      </c>
      <c r="T610" s="185" t="str">
        <f t="shared" si="234"/>
        <v/>
      </c>
      <c r="U610" s="275"/>
      <c r="V610" s="275"/>
      <c r="W610" s="276" t="str">
        <f t="shared" si="235"/>
        <v/>
      </c>
      <c r="X610" s="276" t="str">
        <f t="shared" si="236"/>
        <v/>
      </c>
      <c r="Y610" s="276" t="str">
        <f t="shared" si="237"/>
        <v/>
      </c>
      <c r="Z610" s="275"/>
      <c r="AA610" s="184"/>
      <c r="AB610" s="184"/>
      <c r="AC610" s="185" t="str">
        <f t="shared" si="238"/>
        <v/>
      </c>
      <c r="AD610" s="185" t="str">
        <f t="shared" si="239"/>
        <v/>
      </c>
      <c r="AE610" s="186"/>
      <c r="AF610" s="187" t="str">
        <f t="shared" si="240"/>
        <v/>
      </c>
      <c r="AG610" s="182"/>
      <c r="AH610" s="184"/>
      <c r="AI610" s="184"/>
      <c r="AJ610" s="182"/>
      <c r="AK610" s="188" t="str">
        <f t="shared" si="241"/>
        <v/>
      </c>
      <c r="AL610" s="188" t="str">
        <f t="shared" si="242"/>
        <v/>
      </c>
      <c r="AM610" s="188" t="str">
        <f t="shared" si="243"/>
        <v/>
      </c>
      <c r="AN610" s="359" t="str">
        <f>IF(Overview!$K$17='Internal Calcs'!$P$22,IF(AK610="","",AK610),IF(Overview!$K$17='Internal Calcs'!$P$23,IF(AK610="","",AK610),IF(ISNUMBER(A610),(IF(F610="Short",G610-H610,H610-G610)*AZ610-AX610),"")))</f>
        <v/>
      </c>
      <c r="AO610" s="401" t="str">
        <f>IF(Overview!$K$17='Internal Calcs'!$P$22,IF(AL610="","",AL610),IF(Overview!$K$17='Internal Calcs'!$P$23,IF(AL610="","",AL610),IF(ISNUMBER(A610),IF(AL610="",(IF(F610="Short",G610-H610,H610-G610)*AZ610-AX610),(IF(F610="Short",G610-J610,J610-G610)*AZ610-AX610)),"")))</f>
        <v/>
      </c>
      <c r="AP610" s="359" t="str">
        <f>IF(Overview!$K$17='Internal Calcs'!$P$22,"",IF(Overview!$K$17='Internal Calcs'!$P$23,IF(AM610="","",AM610),IF(ISNUMBER(A610),IF(AM610="",(IF(F610="Short",G610-H610,H610-G610)*AZ610-AX610),(IF(F610="Short",G610-L610,L610-G610)*AZ610-AX610)),"")))</f>
        <v/>
      </c>
      <c r="AQ610" s="188" t="str">
        <f t="shared" si="244"/>
        <v/>
      </c>
      <c r="AR610" s="188" t="str">
        <f t="shared" si="245"/>
        <v/>
      </c>
      <c r="AS610" s="188" t="str">
        <f t="shared" si="246"/>
        <v/>
      </c>
      <c r="AT610" s="188" t="str">
        <f>IF(ISNUMBER(A610),MAX($AS$2:AS610)-AS610,"")</f>
        <v/>
      </c>
      <c r="AU610" s="189" t="str">
        <f t="shared" si="247"/>
        <v/>
      </c>
      <c r="AV610" s="190" t="str">
        <f t="shared" si="248"/>
        <v/>
      </c>
      <c r="AW610" s="190" t="str">
        <f t="shared" si="249"/>
        <v/>
      </c>
      <c r="AX610" s="191" t="str">
        <f ca="1">IF(ISNUMBER($A610),INDIRECT(CONCATENATE("'Instrument List'!B",(MATCH(E610,'Instrument List'!A:A,0))-0)),"")</f>
        <v/>
      </c>
      <c r="AY610" s="191" t="str">
        <f ca="1">IF(ISNUMBER($A610),INDIRECT(CONCATENATE("'Instrument List'!D",(MATCH(E610,'Instrument List'!A:A,0))-0)),"")</f>
        <v/>
      </c>
      <c r="AZ610" s="191" t="str">
        <f ca="1">IF(ISNUMBER($A610),INDIRECT(CONCATENATE("'Instrument List'!C",(MATCH(E610,'Instrument List'!A:A,0))-0)),"")</f>
        <v/>
      </c>
      <c r="BA610" s="192" t="str">
        <f ca="1">IF(ISNUMBER(A610),INDIRECT(CONCATENATE("'Instrument List'!E",(MATCH(E610,'Instrument List'!A:A,0))-0)),"")</f>
        <v/>
      </c>
      <c r="BB610" s="193" t="str">
        <f t="shared" si="250"/>
        <v/>
      </c>
      <c r="BC610" s="193" t="str">
        <f t="shared" si="251"/>
        <v/>
      </c>
      <c r="BD610" s="193" t="str">
        <f ca="1">IF(ISNUMBER(A610),INDIRECT(CONCATENATE("'Instrument List'!F",(MATCH(E610,'Instrument List'!A:A,0))-0)),"")</f>
        <v/>
      </c>
    </row>
    <row r="611" spans="1:56">
      <c r="A611" s="220" t="str">
        <f t="shared" si="231"/>
        <v/>
      </c>
      <c r="B611" s="221"/>
      <c r="C611" s="222"/>
      <c r="D611" s="169"/>
      <c r="E611" s="169"/>
      <c r="F611" s="169"/>
      <c r="G611" s="202"/>
      <c r="H611" s="217"/>
      <c r="I611" s="212"/>
      <c r="J611" s="206"/>
      <c r="K611" s="212"/>
      <c r="L611" s="206"/>
      <c r="M611" s="212"/>
      <c r="N611" s="206"/>
      <c r="O611" s="170" t="str">
        <f t="shared" si="232"/>
        <v/>
      </c>
      <c r="P611" s="171"/>
      <c r="Q611" s="171"/>
      <c r="R611" s="171"/>
      <c r="S611" s="172" t="str">
        <f t="shared" si="233"/>
        <v/>
      </c>
      <c r="T611" s="172" t="str">
        <f t="shared" si="234"/>
        <v/>
      </c>
      <c r="U611" s="171"/>
      <c r="V611" s="171"/>
      <c r="W611" s="173" t="str">
        <f t="shared" si="235"/>
        <v/>
      </c>
      <c r="X611" s="173" t="str">
        <f t="shared" si="236"/>
        <v/>
      </c>
      <c r="Y611" s="173" t="str">
        <f t="shared" si="237"/>
        <v/>
      </c>
      <c r="Z611" s="171"/>
      <c r="AA611" s="171"/>
      <c r="AB611" s="171"/>
      <c r="AC611" s="172" t="str">
        <f t="shared" si="238"/>
        <v/>
      </c>
      <c r="AD611" s="172" t="str">
        <f t="shared" si="239"/>
        <v/>
      </c>
      <c r="AE611" s="174"/>
      <c r="AF611" s="175" t="str">
        <f t="shared" si="240"/>
        <v/>
      </c>
      <c r="AG611" s="169"/>
      <c r="AH611" s="171"/>
      <c r="AI611" s="171"/>
      <c r="AJ611" s="169"/>
      <c r="AK611" s="176" t="str">
        <f t="shared" si="241"/>
        <v/>
      </c>
      <c r="AL611" s="176" t="str">
        <f t="shared" si="242"/>
        <v/>
      </c>
      <c r="AM611" s="176" t="str">
        <f t="shared" si="243"/>
        <v/>
      </c>
      <c r="AN611" s="359" t="str">
        <f>IF(Overview!$K$17='Internal Calcs'!$P$22,IF(AK611="","",AK611),IF(Overview!$K$17='Internal Calcs'!$P$23,IF(AK611="","",AK611),IF(ISNUMBER(A611),(IF(F611="Short",G611-H611,H611-G611)*AZ611-AX611),"")))</f>
        <v/>
      </c>
      <c r="AO611" s="401" t="str">
        <f>IF(Overview!$K$17='Internal Calcs'!$P$22,IF(AL611="","",AL611),IF(Overview!$K$17='Internal Calcs'!$P$23,IF(AL611="","",AL611),IF(ISNUMBER(A611),IF(AL611="",(IF(F611="Short",G611-H611,H611-G611)*AZ611-AX611),(IF(F611="Short",G611-J611,J611-G611)*AZ611-AX611)),"")))</f>
        <v/>
      </c>
      <c r="AP611" s="359" t="str">
        <f>IF(Overview!$K$17='Internal Calcs'!$P$22,"",IF(Overview!$K$17='Internal Calcs'!$P$23,IF(AM611="","",AM611),IF(ISNUMBER(A611),IF(AM611="",(IF(F611="Short",G611-H611,H611-G611)*AZ611-AX611),(IF(F611="Short",G611-L611,L611-G611)*AZ611-AX611)),"")))</f>
        <v/>
      </c>
      <c r="AQ611" s="176" t="str">
        <f t="shared" si="244"/>
        <v/>
      </c>
      <c r="AR611" s="176" t="str">
        <f t="shared" si="245"/>
        <v/>
      </c>
      <c r="AS611" s="176" t="str">
        <f t="shared" si="246"/>
        <v/>
      </c>
      <c r="AT611" s="176" t="str">
        <f>IF(ISNUMBER(A611),MAX($AS$2:AS611)-AS611,"")</f>
        <v/>
      </c>
      <c r="AU611" s="177" t="str">
        <f t="shared" si="247"/>
        <v/>
      </c>
      <c r="AV611" s="178" t="str">
        <f t="shared" si="248"/>
        <v/>
      </c>
      <c r="AW611" s="178" t="str">
        <f t="shared" si="249"/>
        <v/>
      </c>
      <c r="AX611" s="179" t="str">
        <f ca="1">IF(ISNUMBER($A611),INDIRECT(CONCATENATE("'Instrument List'!B",(MATCH(E611,'Instrument List'!A:A,0))-0)),"")</f>
        <v/>
      </c>
      <c r="AY611" s="179" t="str">
        <f ca="1">IF(ISNUMBER($A611),INDIRECT(CONCATENATE("'Instrument List'!D",(MATCH(E611,'Instrument List'!A:A,0))-0)),"")</f>
        <v/>
      </c>
      <c r="AZ611" s="179" t="str">
        <f ca="1">IF(ISNUMBER($A611),INDIRECT(CONCATENATE("'Instrument List'!C",(MATCH(E611,'Instrument List'!A:A,0))-0)),"")</f>
        <v/>
      </c>
      <c r="BA611" s="180" t="str">
        <f ca="1">IF(ISNUMBER(A611),INDIRECT(CONCATENATE("'Instrument List'!E",(MATCH(E611,'Instrument List'!A:A,0))-0)),"")</f>
        <v/>
      </c>
      <c r="BB611" s="181" t="str">
        <f t="shared" si="250"/>
        <v/>
      </c>
      <c r="BC611" s="181" t="str">
        <f t="shared" si="251"/>
        <v/>
      </c>
      <c r="BD611" s="181" t="str">
        <f ca="1">IF(ISNUMBER(A611),INDIRECT(CONCATENATE("'Instrument List'!F",(MATCH(E611,'Instrument List'!A:A,0))-0)),"")</f>
        <v/>
      </c>
    </row>
    <row r="612" spans="1:56">
      <c r="A612" s="223" t="str">
        <f t="shared" si="231"/>
        <v/>
      </c>
      <c r="B612" s="224"/>
      <c r="C612" s="225"/>
      <c r="D612" s="182"/>
      <c r="E612" s="182"/>
      <c r="F612" s="182"/>
      <c r="G612" s="203"/>
      <c r="H612" s="218"/>
      <c r="I612" s="213"/>
      <c r="J612" s="207"/>
      <c r="K612" s="213"/>
      <c r="L612" s="207"/>
      <c r="M612" s="213"/>
      <c r="N612" s="207"/>
      <c r="O612" s="183" t="str">
        <f t="shared" si="232"/>
        <v/>
      </c>
      <c r="P612" s="184"/>
      <c r="Q612" s="184"/>
      <c r="R612" s="275"/>
      <c r="S612" s="185" t="str">
        <f t="shared" si="233"/>
        <v/>
      </c>
      <c r="T612" s="185" t="str">
        <f t="shared" si="234"/>
        <v/>
      </c>
      <c r="U612" s="275"/>
      <c r="V612" s="275"/>
      <c r="W612" s="276" t="str">
        <f t="shared" si="235"/>
        <v/>
      </c>
      <c r="X612" s="276" t="str">
        <f t="shared" si="236"/>
        <v/>
      </c>
      <c r="Y612" s="276" t="str">
        <f t="shared" si="237"/>
        <v/>
      </c>
      <c r="Z612" s="275"/>
      <c r="AA612" s="184"/>
      <c r="AB612" s="184"/>
      <c r="AC612" s="185" t="str">
        <f t="shared" si="238"/>
        <v/>
      </c>
      <c r="AD612" s="185" t="str">
        <f t="shared" si="239"/>
        <v/>
      </c>
      <c r="AE612" s="186"/>
      <c r="AF612" s="187" t="str">
        <f t="shared" si="240"/>
        <v/>
      </c>
      <c r="AG612" s="182"/>
      <c r="AH612" s="184"/>
      <c r="AI612" s="184"/>
      <c r="AJ612" s="182"/>
      <c r="AK612" s="188" t="str">
        <f t="shared" si="241"/>
        <v/>
      </c>
      <c r="AL612" s="188" t="str">
        <f t="shared" si="242"/>
        <v/>
      </c>
      <c r="AM612" s="188" t="str">
        <f t="shared" si="243"/>
        <v/>
      </c>
      <c r="AN612" s="359" t="str">
        <f>IF(Overview!$K$17='Internal Calcs'!$P$22,IF(AK612="","",AK612),IF(Overview!$K$17='Internal Calcs'!$P$23,IF(AK612="","",AK612),IF(ISNUMBER(A612),(IF(F612="Short",G612-H612,H612-G612)*AZ612-AX612),"")))</f>
        <v/>
      </c>
      <c r="AO612" s="401" t="str">
        <f>IF(Overview!$K$17='Internal Calcs'!$P$22,IF(AL612="","",AL612),IF(Overview!$K$17='Internal Calcs'!$P$23,IF(AL612="","",AL612),IF(ISNUMBER(A612),IF(AL612="",(IF(F612="Short",G612-H612,H612-G612)*AZ612-AX612),(IF(F612="Short",G612-J612,J612-G612)*AZ612-AX612)),"")))</f>
        <v/>
      </c>
      <c r="AP612" s="359" t="str">
        <f>IF(Overview!$K$17='Internal Calcs'!$P$22,"",IF(Overview!$K$17='Internal Calcs'!$P$23,IF(AM612="","",AM612),IF(ISNUMBER(A612),IF(AM612="",(IF(F612="Short",G612-H612,H612-G612)*AZ612-AX612),(IF(F612="Short",G612-L612,L612-G612)*AZ612-AX612)),"")))</f>
        <v/>
      </c>
      <c r="AQ612" s="188" t="str">
        <f t="shared" si="244"/>
        <v/>
      </c>
      <c r="AR612" s="188" t="str">
        <f t="shared" si="245"/>
        <v/>
      </c>
      <c r="AS612" s="188" t="str">
        <f t="shared" si="246"/>
        <v/>
      </c>
      <c r="AT612" s="188" t="str">
        <f>IF(ISNUMBER(A612),MAX($AS$2:AS612)-AS612,"")</f>
        <v/>
      </c>
      <c r="AU612" s="189" t="str">
        <f t="shared" si="247"/>
        <v/>
      </c>
      <c r="AV612" s="190" t="str">
        <f t="shared" si="248"/>
        <v/>
      </c>
      <c r="AW612" s="190" t="str">
        <f t="shared" si="249"/>
        <v/>
      </c>
      <c r="AX612" s="191" t="str">
        <f ca="1">IF(ISNUMBER($A612),INDIRECT(CONCATENATE("'Instrument List'!B",(MATCH(E612,'Instrument List'!A:A,0))-0)),"")</f>
        <v/>
      </c>
      <c r="AY612" s="191" t="str">
        <f ca="1">IF(ISNUMBER($A612),INDIRECT(CONCATENATE("'Instrument List'!D",(MATCH(E612,'Instrument List'!A:A,0))-0)),"")</f>
        <v/>
      </c>
      <c r="AZ612" s="191" t="str">
        <f ca="1">IF(ISNUMBER($A612),INDIRECT(CONCATENATE("'Instrument List'!C",(MATCH(E612,'Instrument List'!A:A,0))-0)),"")</f>
        <v/>
      </c>
      <c r="BA612" s="192" t="str">
        <f ca="1">IF(ISNUMBER(A612),INDIRECT(CONCATENATE("'Instrument List'!E",(MATCH(E612,'Instrument List'!A:A,0))-0)),"")</f>
        <v/>
      </c>
      <c r="BB612" s="193" t="str">
        <f t="shared" si="250"/>
        <v/>
      </c>
      <c r="BC612" s="193" t="str">
        <f t="shared" si="251"/>
        <v/>
      </c>
      <c r="BD612" s="193" t="str">
        <f ca="1">IF(ISNUMBER(A612),INDIRECT(CONCATENATE("'Instrument List'!F",(MATCH(E612,'Instrument List'!A:A,0))-0)),"")</f>
        <v/>
      </c>
    </row>
    <row r="613" spans="1:56">
      <c r="A613" s="220" t="str">
        <f t="shared" si="231"/>
        <v/>
      </c>
      <c r="B613" s="221"/>
      <c r="C613" s="222"/>
      <c r="D613" s="169"/>
      <c r="E613" s="169"/>
      <c r="F613" s="169"/>
      <c r="G613" s="202"/>
      <c r="H613" s="217"/>
      <c r="I613" s="212"/>
      <c r="J613" s="206"/>
      <c r="K613" s="212"/>
      <c r="L613" s="206"/>
      <c r="M613" s="212"/>
      <c r="N613" s="206"/>
      <c r="O613" s="170" t="str">
        <f t="shared" si="232"/>
        <v/>
      </c>
      <c r="P613" s="171"/>
      <c r="Q613" s="171"/>
      <c r="R613" s="171"/>
      <c r="S613" s="172" t="str">
        <f t="shared" si="233"/>
        <v/>
      </c>
      <c r="T613" s="172" t="str">
        <f t="shared" si="234"/>
        <v/>
      </c>
      <c r="U613" s="171"/>
      <c r="V613" s="171"/>
      <c r="W613" s="173" t="str">
        <f t="shared" si="235"/>
        <v/>
      </c>
      <c r="X613" s="173" t="str">
        <f t="shared" si="236"/>
        <v/>
      </c>
      <c r="Y613" s="173" t="str">
        <f t="shared" si="237"/>
        <v/>
      </c>
      <c r="Z613" s="171"/>
      <c r="AA613" s="171"/>
      <c r="AB613" s="171"/>
      <c r="AC613" s="172" t="str">
        <f t="shared" si="238"/>
        <v/>
      </c>
      <c r="AD613" s="172" t="str">
        <f t="shared" si="239"/>
        <v/>
      </c>
      <c r="AE613" s="174"/>
      <c r="AF613" s="175" t="str">
        <f t="shared" si="240"/>
        <v/>
      </c>
      <c r="AG613" s="169"/>
      <c r="AH613" s="171"/>
      <c r="AI613" s="171"/>
      <c r="AJ613" s="169"/>
      <c r="AK613" s="176" t="str">
        <f t="shared" si="241"/>
        <v/>
      </c>
      <c r="AL613" s="176" t="str">
        <f t="shared" si="242"/>
        <v/>
      </c>
      <c r="AM613" s="176" t="str">
        <f t="shared" si="243"/>
        <v/>
      </c>
      <c r="AN613" s="359" t="str">
        <f>IF(Overview!$K$17='Internal Calcs'!$P$22,IF(AK613="","",AK613),IF(Overview!$K$17='Internal Calcs'!$P$23,IF(AK613="","",AK613),IF(ISNUMBER(A613),(IF(F613="Short",G613-H613,H613-G613)*AZ613-AX613),"")))</f>
        <v/>
      </c>
      <c r="AO613" s="401" t="str">
        <f>IF(Overview!$K$17='Internal Calcs'!$P$22,IF(AL613="","",AL613),IF(Overview!$K$17='Internal Calcs'!$P$23,IF(AL613="","",AL613),IF(ISNUMBER(A613),IF(AL613="",(IF(F613="Short",G613-H613,H613-G613)*AZ613-AX613),(IF(F613="Short",G613-J613,J613-G613)*AZ613-AX613)),"")))</f>
        <v/>
      </c>
      <c r="AP613" s="359" t="str">
        <f>IF(Overview!$K$17='Internal Calcs'!$P$22,"",IF(Overview!$K$17='Internal Calcs'!$P$23,IF(AM613="","",AM613),IF(ISNUMBER(A613),IF(AM613="",(IF(F613="Short",G613-H613,H613-G613)*AZ613-AX613),(IF(F613="Short",G613-L613,L613-G613)*AZ613-AX613)),"")))</f>
        <v/>
      </c>
      <c r="AQ613" s="176" t="str">
        <f t="shared" si="244"/>
        <v/>
      </c>
      <c r="AR613" s="176" t="str">
        <f t="shared" si="245"/>
        <v/>
      </c>
      <c r="AS613" s="176" t="str">
        <f t="shared" si="246"/>
        <v/>
      </c>
      <c r="AT613" s="176" t="str">
        <f>IF(ISNUMBER(A613),MAX($AS$2:AS613)-AS613,"")</f>
        <v/>
      </c>
      <c r="AU613" s="177" t="str">
        <f t="shared" si="247"/>
        <v/>
      </c>
      <c r="AV613" s="178" t="str">
        <f t="shared" si="248"/>
        <v/>
      </c>
      <c r="AW613" s="178" t="str">
        <f t="shared" si="249"/>
        <v/>
      </c>
      <c r="AX613" s="179" t="str">
        <f ca="1">IF(ISNUMBER($A613),INDIRECT(CONCATENATE("'Instrument List'!B",(MATCH(E613,'Instrument List'!A:A,0))-0)),"")</f>
        <v/>
      </c>
      <c r="AY613" s="179" t="str">
        <f ca="1">IF(ISNUMBER($A613),INDIRECT(CONCATENATE("'Instrument List'!D",(MATCH(E613,'Instrument List'!A:A,0))-0)),"")</f>
        <v/>
      </c>
      <c r="AZ613" s="179" t="str">
        <f ca="1">IF(ISNUMBER($A613),INDIRECT(CONCATENATE("'Instrument List'!C",(MATCH(E613,'Instrument List'!A:A,0))-0)),"")</f>
        <v/>
      </c>
      <c r="BA613" s="180" t="str">
        <f ca="1">IF(ISNUMBER(A613),INDIRECT(CONCATENATE("'Instrument List'!E",(MATCH(E613,'Instrument List'!A:A,0))-0)),"")</f>
        <v/>
      </c>
      <c r="BB613" s="181" t="str">
        <f t="shared" si="250"/>
        <v/>
      </c>
      <c r="BC613" s="181" t="str">
        <f t="shared" si="251"/>
        <v/>
      </c>
      <c r="BD613" s="181" t="str">
        <f ca="1">IF(ISNUMBER(A613),INDIRECT(CONCATENATE("'Instrument List'!F",(MATCH(E613,'Instrument List'!A:A,0))-0)),"")</f>
        <v/>
      </c>
    </row>
    <row r="614" spans="1:56">
      <c r="A614" s="223" t="str">
        <f t="shared" si="231"/>
        <v/>
      </c>
      <c r="B614" s="224"/>
      <c r="C614" s="225"/>
      <c r="D614" s="182"/>
      <c r="E614" s="182"/>
      <c r="F614" s="182"/>
      <c r="G614" s="203"/>
      <c r="H614" s="218"/>
      <c r="I614" s="213"/>
      <c r="J614" s="207"/>
      <c r="K614" s="213"/>
      <c r="L614" s="207"/>
      <c r="M614" s="213"/>
      <c r="N614" s="207"/>
      <c r="O614" s="183" t="str">
        <f t="shared" si="232"/>
        <v/>
      </c>
      <c r="P614" s="184"/>
      <c r="Q614" s="184"/>
      <c r="R614" s="275"/>
      <c r="S614" s="185" t="str">
        <f t="shared" si="233"/>
        <v/>
      </c>
      <c r="T614" s="185" t="str">
        <f t="shared" si="234"/>
        <v/>
      </c>
      <c r="U614" s="275"/>
      <c r="V614" s="275"/>
      <c r="W614" s="276" t="str">
        <f t="shared" si="235"/>
        <v/>
      </c>
      <c r="X614" s="276" t="str">
        <f t="shared" si="236"/>
        <v/>
      </c>
      <c r="Y614" s="276" t="str">
        <f t="shared" si="237"/>
        <v/>
      </c>
      <c r="Z614" s="275"/>
      <c r="AA614" s="184"/>
      <c r="AB614" s="184"/>
      <c r="AC614" s="185" t="str">
        <f t="shared" si="238"/>
        <v/>
      </c>
      <c r="AD614" s="185" t="str">
        <f t="shared" si="239"/>
        <v/>
      </c>
      <c r="AE614" s="186"/>
      <c r="AF614" s="187" t="str">
        <f t="shared" si="240"/>
        <v/>
      </c>
      <c r="AG614" s="182"/>
      <c r="AH614" s="184"/>
      <c r="AI614" s="184"/>
      <c r="AJ614" s="182"/>
      <c r="AK614" s="188" t="str">
        <f t="shared" si="241"/>
        <v/>
      </c>
      <c r="AL614" s="188" t="str">
        <f t="shared" si="242"/>
        <v/>
      </c>
      <c r="AM614" s="188" t="str">
        <f t="shared" si="243"/>
        <v/>
      </c>
      <c r="AN614" s="359" t="str">
        <f>IF(Overview!$K$17='Internal Calcs'!$P$22,IF(AK614="","",AK614),IF(Overview!$K$17='Internal Calcs'!$P$23,IF(AK614="","",AK614),IF(ISNUMBER(A614),(IF(F614="Short",G614-H614,H614-G614)*AZ614-AX614),"")))</f>
        <v/>
      </c>
      <c r="AO614" s="401" t="str">
        <f>IF(Overview!$K$17='Internal Calcs'!$P$22,IF(AL614="","",AL614),IF(Overview!$K$17='Internal Calcs'!$P$23,IF(AL614="","",AL614),IF(ISNUMBER(A614),IF(AL614="",(IF(F614="Short",G614-H614,H614-G614)*AZ614-AX614),(IF(F614="Short",G614-J614,J614-G614)*AZ614-AX614)),"")))</f>
        <v/>
      </c>
      <c r="AP614" s="359" t="str">
        <f>IF(Overview!$K$17='Internal Calcs'!$P$22,"",IF(Overview!$K$17='Internal Calcs'!$P$23,IF(AM614="","",AM614),IF(ISNUMBER(A614),IF(AM614="",(IF(F614="Short",G614-H614,H614-G614)*AZ614-AX614),(IF(F614="Short",G614-L614,L614-G614)*AZ614-AX614)),"")))</f>
        <v/>
      </c>
      <c r="AQ614" s="188" t="str">
        <f t="shared" si="244"/>
        <v/>
      </c>
      <c r="AR614" s="188" t="str">
        <f t="shared" si="245"/>
        <v/>
      </c>
      <c r="AS614" s="188" t="str">
        <f t="shared" si="246"/>
        <v/>
      </c>
      <c r="AT614" s="188" t="str">
        <f>IF(ISNUMBER(A614),MAX($AS$2:AS614)-AS614,"")</f>
        <v/>
      </c>
      <c r="AU614" s="189" t="str">
        <f t="shared" si="247"/>
        <v/>
      </c>
      <c r="AV614" s="190" t="str">
        <f t="shared" si="248"/>
        <v/>
      </c>
      <c r="AW614" s="190" t="str">
        <f t="shared" si="249"/>
        <v/>
      </c>
      <c r="AX614" s="191" t="str">
        <f ca="1">IF(ISNUMBER($A614),INDIRECT(CONCATENATE("'Instrument List'!B",(MATCH(E614,'Instrument List'!A:A,0))-0)),"")</f>
        <v/>
      </c>
      <c r="AY614" s="191" t="str">
        <f ca="1">IF(ISNUMBER($A614),INDIRECT(CONCATENATE("'Instrument List'!D",(MATCH(E614,'Instrument List'!A:A,0))-0)),"")</f>
        <v/>
      </c>
      <c r="AZ614" s="191" t="str">
        <f ca="1">IF(ISNUMBER($A614),INDIRECT(CONCATENATE("'Instrument List'!C",(MATCH(E614,'Instrument List'!A:A,0))-0)),"")</f>
        <v/>
      </c>
      <c r="BA614" s="192" t="str">
        <f ca="1">IF(ISNUMBER(A614),INDIRECT(CONCATENATE("'Instrument List'!E",(MATCH(E614,'Instrument List'!A:A,0))-0)),"")</f>
        <v/>
      </c>
      <c r="BB614" s="193" t="str">
        <f t="shared" si="250"/>
        <v/>
      </c>
      <c r="BC614" s="193" t="str">
        <f t="shared" si="251"/>
        <v/>
      </c>
      <c r="BD614" s="193" t="str">
        <f ca="1">IF(ISNUMBER(A614),INDIRECT(CONCATENATE("'Instrument List'!F",(MATCH(E614,'Instrument List'!A:A,0))-0)),"")</f>
        <v/>
      </c>
    </row>
    <row r="615" spans="1:56">
      <c r="A615" s="220" t="str">
        <f t="shared" si="231"/>
        <v/>
      </c>
      <c r="B615" s="221"/>
      <c r="C615" s="222"/>
      <c r="D615" s="169"/>
      <c r="E615" s="169"/>
      <c r="F615" s="169"/>
      <c r="G615" s="202"/>
      <c r="H615" s="217"/>
      <c r="I615" s="212"/>
      <c r="J615" s="206"/>
      <c r="K615" s="212"/>
      <c r="L615" s="206"/>
      <c r="M615" s="212"/>
      <c r="N615" s="206"/>
      <c r="O615" s="170" t="str">
        <f t="shared" si="232"/>
        <v/>
      </c>
      <c r="P615" s="171"/>
      <c r="Q615" s="171"/>
      <c r="R615" s="171"/>
      <c r="S615" s="172" t="str">
        <f t="shared" si="233"/>
        <v/>
      </c>
      <c r="T615" s="172" t="str">
        <f t="shared" si="234"/>
        <v/>
      </c>
      <c r="U615" s="171"/>
      <c r="V615" s="171"/>
      <c r="W615" s="173" t="str">
        <f t="shared" si="235"/>
        <v/>
      </c>
      <c r="X615" s="173" t="str">
        <f t="shared" si="236"/>
        <v/>
      </c>
      <c r="Y615" s="173" t="str">
        <f t="shared" si="237"/>
        <v/>
      </c>
      <c r="Z615" s="171"/>
      <c r="AA615" s="171"/>
      <c r="AB615" s="171"/>
      <c r="AC615" s="172" t="str">
        <f t="shared" si="238"/>
        <v/>
      </c>
      <c r="AD615" s="172" t="str">
        <f t="shared" si="239"/>
        <v/>
      </c>
      <c r="AE615" s="174"/>
      <c r="AF615" s="175" t="str">
        <f t="shared" si="240"/>
        <v/>
      </c>
      <c r="AG615" s="169"/>
      <c r="AH615" s="171"/>
      <c r="AI615" s="171"/>
      <c r="AJ615" s="169"/>
      <c r="AK615" s="176" t="str">
        <f t="shared" si="241"/>
        <v/>
      </c>
      <c r="AL615" s="176" t="str">
        <f t="shared" si="242"/>
        <v/>
      </c>
      <c r="AM615" s="176" t="str">
        <f t="shared" si="243"/>
        <v/>
      </c>
      <c r="AN615" s="359" t="str">
        <f>IF(Overview!$K$17='Internal Calcs'!$P$22,IF(AK615="","",AK615),IF(Overview!$K$17='Internal Calcs'!$P$23,IF(AK615="","",AK615),IF(ISNUMBER(A615),(IF(F615="Short",G615-H615,H615-G615)*AZ615-AX615),"")))</f>
        <v/>
      </c>
      <c r="AO615" s="401" t="str">
        <f>IF(Overview!$K$17='Internal Calcs'!$P$22,IF(AL615="","",AL615),IF(Overview!$K$17='Internal Calcs'!$P$23,IF(AL615="","",AL615),IF(ISNUMBER(A615),IF(AL615="",(IF(F615="Short",G615-H615,H615-G615)*AZ615-AX615),(IF(F615="Short",G615-J615,J615-G615)*AZ615-AX615)),"")))</f>
        <v/>
      </c>
      <c r="AP615" s="359" t="str">
        <f>IF(Overview!$K$17='Internal Calcs'!$P$22,"",IF(Overview!$K$17='Internal Calcs'!$P$23,IF(AM615="","",AM615),IF(ISNUMBER(A615),IF(AM615="",(IF(F615="Short",G615-H615,H615-G615)*AZ615-AX615),(IF(F615="Short",G615-L615,L615-G615)*AZ615-AX615)),"")))</f>
        <v/>
      </c>
      <c r="AQ615" s="176" t="str">
        <f t="shared" si="244"/>
        <v/>
      </c>
      <c r="AR615" s="176" t="str">
        <f t="shared" si="245"/>
        <v/>
      </c>
      <c r="AS615" s="176" t="str">
        <f t="shared" si="246"/>
        <v/>
      </c>
      <c r="AT615" s="176" t="str">
        <f>IF(ISNUMBER(A615),MAX($AS$2:AS615)-AS615,"")</f>
        <v/>
      </c>
      <c r="AU615" s="177" t="str">
        <f t="shared" si="247"/>
        <v/>
      </c>
      <c r="AV615" s="178" t="str">
        <f t="shared" si="248"/>
        <v/>
      </c>
      <c r="AW615" s="178" t="str">
        <f t="shared" si="249"/>
        <v/>
      </c>
      <c r="AX615" s="179" t="str">
        <f ca="1">IF(ISNUMBER($A615),INDIRECT(CONCATENATE("'Instrument List'!B",(MATCH(E615,'Instrument List'!A:A,0))-0)),"")</f>
        <v/>
      </c>
      <c r="AY615" s="179" t="str">
        <f ca="1">IF(ISNUMBER($A615),INDIRECT(CONCATENATE("'Instrument List'!D",(MATCH(E615,'Instrument List'!A:A,0))-0)),"")</f>
        <v/>
      </c>
      <c r="AZ615" s="179" t="str">
        <f ca="1">IF(ISNUMBER($A615),INDIRECT(CONCATENATE("'Instrument List'!C",(MATCH(E615,'Instrument List'!A:A,0))-0)),"")</f>
        <v/>
      </c>
      <c r="BA615" s="180" t="str">
        <f ca="1">IF(ISNUMBER(A615),INDIRECT(CONCATENATE("'Instrument List'!E",(MATCH(E615,'Instrument List'!A:A,0))-0)),"")</f>
        <v/>
      </c>
      <c r="BB615" s="181" t="str">
        <f t="shared" si="250"/>
        <v/>
      </c>
      <c r="BC615" s="181" t="str">
        <f t="shared" si="251"/>
        <v/>
      </c>
      <c r="BD615" s="181" t="str">
        <f ca="1">IF(ISNUMBER(A615),INDIRECT(CONCATENATE("'Instrument List'!F",(MATCH(E615,'Instrument List'!A:A,0))-0)),"")</f>
        <v/>
      </c>
    </row>
    <row r="616" spans="1:56">
      <c r="A616" s="223" t="str">
        <f t="shared" si="231"/>
        <v/>
      </c>
      <c r="B616" s="224"/>
      <c r="C616" s="225"/>
      <c r="D616" s="182"/>
      <c r="E616" s="182"/>
      <c r="F616" s="182"/>
      <c r="G616" s="203"/>
      <c r="H616" s="218"/>
      <c r="I616" s="213"/>
      <c r="J616" s="207"/>
      <c r="K616" s="213"/>
      <c r="L616" s="207"/>
      <c r="M616" s="213"/>
      <c r="N616" s="207"/>
      <c r="O616" s="183" t="str">
        <f t="shared" si="232"/>
        <v/>
      </c>
      <c r="P616" s="184"/>
      <c r="Q616" s="184"/>
      <c r="R616" s="275"/>
      <c r="S616" s="185" t="str">
        <f t="shared" si="233"/>
        <v/>
      </c>
      <c r="T616" s="185" t="str">
        <f t="shared" si="234"/>
        <v/>
      </c>
      <c r="U616" s="275"/>
      <c r="V616" s="275"/>
      <c r="W616" s="276" t="str">
        <f t="shared" si="235"/>
        <v/>
      </c>
      <c r="X616" s="276" t="str">
        <f t="shared" si="236"/>
        <v/>
      </c>
      <c r="Y616" s="276" t="str">
        <f t="shared" si="237"/>
        <v/>
      </c>
      <c r="Z616" s="275"/>
      <c r="AA616" s="184"/>
      <c r="AB616" s="184"/>
      <c r="AC616" s="185" t="str">
        <f t="shared" si="238"/>
        <v/>
      </c>
      <c r="AD616" s="185" t="str">
        <f t="shared" si="239"/>
        <v/>
      </c>
      <c r="AE616" s="186"/>
      <c r="AF616" s="187" t="str">
        <f t="shared" si="240"/>
        <v/>
      </c>
      <c r="AG616" s="182"/>
      <c r="AH616" s="184"/>
      <c r="AI616" s="184"/>
      <c r="AJ616" s="182"/>
      <c r="AK616" s="188" t="str">
        <f t="shared" si="241"/>
        <v/>
      </c>
      <c r="AL616" s="188" t="str">
        <f t="shared" si="242"/>
        <v/>
      </c>
      <c r="AM616" s="188" t="str">
        <f t="shared" si="243"/>
        <v/>
      </c>
      <c r="AN616" s="359" t="str">
        <f>IF(Overview!$K$17='Internal Calcs'!$P$22,IF(AK616="","",AK616),IF(Overview!$K$17='Internal Calcs'!$P$23,IF(AK616="","",AK616),IF(ISNUMBER(A616),(IF(F616="Short",G616-H616,H616-G616)*AZ616-AX616),"")))</f>
        <v/>
      </c>
      <c r="AO616" s="401" t="str">
        <f>IF(Overview!$K$17='Internal Calcs'!$P$22,IF(AL616="","",AL616),IF(Overview!$K$17='Internal Calcs'!$P$23,IF(AL616="","",AL616),IF(ISNUMBER(A616),IF(AL616="",(IF(F616="Short",G616-H616,H616-G616)*AZ616-AX616),(IF(F616="Short",G616-J616,J616-G616)*AZ616-AX616)),"")))</f>
        <v/>
      </c>
      <c r="AP616" s="359" t="str">
        <f>IF(Overview!$K$17='Internal Calcs'!$P$22,"",IF(Overview!$K$17='Internal Calcs'!$P$23,IF(AM616="","",AM616),IF(ISNUMBER(A616),IF(AM616="",(IF(F616="Short",G616-H616,H616-G616)*AZ616-AX616),(IF(F616="Short",G616-L616,L616-G616)*AZ616-AX616)),"")))</f>
        <v/>
      </c>
      <c r="AQ616" s="188" t="str">
        <f t="shared" si="244"/>
        <v/>
      </c>
      <c r="AR616" s="188" t="str">
        <f t="shared" si="245"/>
        <v/>
      </c>
      <c r="AS616" s="188" t="str">
        <f t="shared" si="246"/>
        <v/>
      </c>
      <c r="AT616" s="188" t="str">
        <f>IF(ISNUMBER(A616),MAX($AS$2:AS616)-AS616,"")</f>
        <v/>
      </c>
      <c r="AU616" s="189" t="str">
        <f t="shared" si="247"/>
        <v/>
      </c>
      <c r="AV616" s="190" t="str">
        <f t="shared" si="248"/>
        <v/>
      </c>
      <c r="AW616" s="190" t="str">
        <f t="shared" si="249"/>
        <v/>
      </c>
      <c r="AX616" s="191" t="str">
        <f ca="1">IF(ISNUMBER($A616),INDIRECT(CONCATENATE("'Instrument List'!B",(MATCH(E616,'Instrument List'!A:A,0))-0)),"")</f>
        <v/>
      </c>
      <c r="AY616" s="191" t="str">
        <f ca="1">IF(ISNUMBER($A616),INDIRECT(CONCATENATE("'Instrument List'!D",(MATCH(E616,'Instrument List'!A:A,0))-0)),"")</f>
        <v/>
      </c>
      <c r="AZ616" s="191" t="str">
        <f ca="1">IF(ISNUMBER($A616),INDIRECT(CONCATENATE("'Instrument List'!C",(MATCH(E616,'Instrument List'!A:A,0))-0)),"")</f>
        <v/>
      </c>
      <c r="BA616" s="192" t="str">
        <f ca="1">IF(ISNUMBER(A616),INDIRECT(CONCATENATE("'Instrument List'!E",(MATCH(E616,'Instrument List'!A:A,0))-0)),"")</f>
        <v/>
      </c>
      <c r="BB616" s="193" t="str">
        <f t="shared" si="250"/>
        <v/>
      </c>
      <c r="BC616" s="193" t="str">
        <f t="shared" si="251"/>
        <v/>
      </c>
      <c r="BD616" s="193" t="str">
        <f ca="1">IF(ISNUMBER(A616),INDIRECT(CONCATENATE("'Instrument List'!F",(MATCH(E616,'Instrument List'!A:A,0))-0)),"")</f>
        <v/>
      </c>
    </row>
    <row r="617" spans="1:56">
      <c r="A617" s="220" t="str">
        <f t="shared" si="231"/>
        <v/>
      </c>
      <c r="B617" s="221"/>
      <c r="C617" s="222"/>
      <c r="D617" s="169"/>
      <c r="E617" s="169"/>
      <c r="F617" s="169"/>
      <c r="G617" s="202"/>
      <c r="H617" s="217"/>
      <c r="I617" s="212"/>
      <c r="J617" s="206"/>
      <c r="K617" s="212"/>
      <c r="L617" s="206"/>
      <c r="M617" s="212"/>
      <c r="N617" s="206"/>
      <c r="O617" s="170" t="str">
        <f t="shared" si="232"/>
        <v/>
      </c>
      <c r="P617" s="171"/>
      <c r="Q617" s="171"/>
      <c r="R617" s="171"/>
      <c r="S617" s="172" t="str">
        <f t="shared" si="233"/>
        <v/>
      </c>
      <c r="T617" s="172" t="str">
        <f t="shared" si="234"/>
        <v/>
      </c>
      <c r="U617" s="171"/>
      <c r="V617" s="171"/>
      <c r="W617" s="173" t="str">
        <f t="shared" si="235"/>
        <v/>
      </c>
      <c r="X617" s="173" t="str">
        <f t="shared" si="236"/>
        <v/>
      </c>
      <c r="Y617" s="173" t="str">
        <f t="shared" si="237"/>
        <v/>
      </c>
      <c r="Z617" s="171"/>
      <c r="AA617" s="171"/>
      <c r="AB617" s="171"/>
      <c r="AC617" s="172" t="str">
        <f t="shared" si="238"/>
        <v/>
      </c>
      <c r="AD617" s="172" t="str">
        <f t="shared" si="239"/>
        <v/>
      </c>
      <c r="AE617" s="174"/>
      <c r="AF617" s="175" t="str">
        <f t="shared" si="240"/>
        <v/>
      </c>
      <c r="AG617" s="169"/>
      <c r="AH617" s="171"/>
      <c r="AI617" s="171"/>
      <c r="AJ617" s="169"/>
      <c r="AK617" s="176" t="str">
        <f t="shared" si="241"/>
        <v/>
      </c>
      <c r="AL617" s="176" t="str">
        <f t="shared" si="242"/>
        <v/>
      </c>
      <c r="AM617" s="176" t="str">
        <f t="shared" si="243"/>
        <v/>
      </c>
      <c r="AN617" s="359" t="str">
        <f>IF(Overview!$K$17='Internal Calcs'!$P$22,IF(AK617="","",AK617),IF(Overview!$K$17='Internal Calcs'!$P$23,IF(AK617="","",AK617),IF(ISNUMBER(A617),(IF(F617="Short",G617-H617,H617-G617)*AZ617-AX617),"")))</f>
        <v/>
      </c>
      <c r="AO617" s="401" t="str">
        <f>IF(Overview!$K$17='Internal Calcs'!$P$22,IF(AL617="","",AL617),IF(Overview!$K$17='Internal Calcs'!$P$23,IF(AL617="","",AL617),IF(ISNUMBER(A617),IF(AL617="",(IF(F617="Short",G617-H617,H617-G617)*AZ617-AX617),(IF(F617="Short",G617-J617,J617-G617)*AZ617-AX617)),"")))</f>
        <v/>
      </c>
      <c r="AP617" s="359" t="str">
        <f>IF(Overview!$K$17='Internal Calcs'!$P$22,"",IF(Overview!$K$17='Internal Calcs'!$P$23,IF(AM617="","",AM617),IF(ISNUMBER(A617),IF(AM617="",(IF(F617="Short",G617-H617,H617-G617)*AZ617-AX617),(IF(F617="Short",G617-L617,L617-G617)*AZ617-AX617)),"")))</f>
        <v/>
      </c>
      <c r="AQ617" s="176" t="str">
        <f t="shared" si="244"/>
        <v/>
      </c>
      <c r="AR617" s="176" t="str">
        <f t="shared" si="245"/>
        <v/>
      </c>
      <c r="AS617" s="176" t="str">
        <f t="shared" si="246"/>
        <v/>
      </c>
      <c r="AT617" s="176" t="str">
        <f>IF(ISNUMBER(A617),MAX($AS$2:AS617)-AS617,"")</f>
        <v/>
      </c>
      <c r="AU617" s="177" t="str">
        <f t="shared" si="247"/>
        <v/>
      </c>
      <c r="AV617" s="178" t="str">
        <f t="shared" si="248"/>
        <v/>
      </c>
      <c r="AW617" s="178" t="str">
        <f t="shared" si="249"/>
        <v/>
      </c>
      <c r="AX617" s="179" t="str">
        <f ca="1">IF(ISNUMBER($A617),INDIRECT(CONCATENATE("'Instrument List'!B",(MATCH(E617,'Instrument List'!A:A,0))-0)),"")</f>
        <v/>
      </c>
      <c r="AY617" s="179" t="str">
        <f ca="1">IF(ISNUMBER($A617),INDIRECT(CONCATENATE("'Instrument List'!D",(MATCH(E617,'Instrument List'!A:A,0))-0)),"")</f>
        <v/>
      </c>
      <c r="AZ617" s="179" t="str">
        <f ca="1">IF(ISNUMBER($A617),INDIRECT(CONCATENATE("'Instrument List'!C",(MATCH(E617,'Instrument List'!A:A,0))-0)),"")</f>
        <v/>
      </c>
      <c r="BA617" s="180" t="str">
        <f ca="1">IF(ISNUMBER(A617),INDIRECT(CONCATENATE("'Instrument List'!E",(MATCH(E617,'Instrument List'!A:A,0))-0)),"")</f>
        <v/>
      </c>
      <c r="BB617" s="181" t="str">
        <f t="shared" si="250"/>
        <v/>
      </c>
      <c r="BC617" s="181" t="str">
        <f t="shared" si="251"/>
        <v/>
      </c>
      <c r="BD617" s="181" t="str">
        <f ca="1">IF(ISNUMBER(A617),INDIRECT(CONCATENATE("'Instrument List'!F",(MATCH(E617,'Instrument List'!A:A,0))-0)),"")</f>
        <v/>
      </c>
    </row>
    <row r="618" spans="1:56">
      <c r="A618" s="223" t="str">
        <f t="shared" si="231"/>
        <v/>
      </c>
      <c r="B618" s="224"/>
      <c r="C618" s="225"/>
      <c r="D618" s="182"/>
      <c r="E618" s="182"/>
      <c r="F618" s="182"/>
      <c r="G618" s="203"/>
      <c r="H618" s="218"/>
      <c r="I618" s="213"/>
      <c r="J618" s="207"/>
      <c r="K618" s="213"/>
      <c r="L618" s="207"/>
      <c r="M618" s="213"/>
      <c r="N618" s="207"/>
      <c r="O618" s="183" t="str">
        <f t="shared" si="232"/>
        <v/>
      </c>
      <c r="P618" s="184"/>
      <c r="Q618" s="184"/>
      <c r="R618" s="275"/>
      <c r="S618" s="185" t="str">
        <f t="shared" si="233"/>
        <v/>
      </c>
      <c r="T618" s="185" t="str">
        <f t="shared" si="234"/>
        <v/>
      </c>
      <c r="U618" s="275"/>
      <c r="V618" s="275"/>
      <c r="W618" s="276" t="str">
        <f t="shared" si="235"/>
        <v/>
      </c>
      <c r="X618" s="276" t="str">
        <f t="shared" si="236"/>
        <v/>
      </c>
      <c r="Y618" s="276" t="str">
        <f t="shared" si="237"/>
        <v/>
      </c>
      <c r="Z618" s="275"/>
      <c r="AA618" s="184"/>
      <c r="AB618" s="184"/>
      <c r="AC618" s="185" t="str">
        <f t="shared" si="238"/>
        <v/>
      </c>
      <c r="AD618" s="185" t="str">
        <f t="shared" si="239"/>
        <v/>
      </c>
      <c r="AE618" s="186"/>
      <c r="AF618" s="187" t="str">
        <f t="shared" si="240"/>
        <v/>
      </c>
      <c r="AG618" s="182"/>
      <c r="AH618" s="184"/>
      <c r="AI618" s="184"/>
      <c r="AJ618" s="182"/>
      <c r="AK618" s="188" t="str">
        <f t="shared" si="241"/>
        <v/>
      </c>
      <c r="AL618" s="188" t="str">
        <f t="shared" si="242"/>
        <v/>
      </c>
      <c r="AM618" s="188" t="str">
        <f t="shared" si="243"/>
        <v/>
      </c>
      <c r="AN618" s="359" t="str">
        <f>IF(Overview!$K$17='Internal Calcs'!$P$22,IF(AK618="","",AK618),IF(Overview!$K$17='Internal Calcs'!$P$23,IF(AK618="","",AK618),IF(ISNUMBER(A618),(IF(F618="Short",G618-H618,H618-G618)*AZ618-AX618),"")))</f>
        <v/>
      </c>
      <c r="AO618" s="401" t="str">
        <f>IF(Overview!$K$17='Internal Calcs'!$P$22,IF(AL618="","",AL618),IF(Overview!$K$17='Internal Calcs'!$P$23,IF(AL618="","",AL618),IF(ISNUMBER(A618),IF(AL618="",(IF(F618="Short",G618-H618,H618-G618)*AZ618-AX618),(IF(F618="Short",G618-J618,J618-G618)*AZ618-AX618)),"")))</f>
        <v/>
      </c>
      <c r="AP618" s="359" t="str">
        <f>IF(Overview!$K$17='Internal Calcs'!$P$22,"",IF(Overview!$K$17='Internal Calcs'!$P$23,IF(AM618="","",AM618),IF(ISNUMBER(A618),IF(AM618="",(IF(F618="Short",G618-H618,H618-G618)*AZ618-AX618),(IF(F618="Short",G618-L618,L618-G618)*AZ618-AX618)),"")))</f>
        <v/>
      </c>
      <c r="AQ618" s="188" t="str">
        <f t="shared" si="244"/>
        <v/>
      </c>
      <c r="AR618" s="188" t="str">
        <f t="shared" si="245"/>
        <v/>
      </c>
      <c r="AS618" s="188" t="str">
        <f t="shared" si="246"/>
        <v/>
      </c>
      <c r="AT618" s="188" t="str">
        <f>IF(ISNUMBER(A618),MAX($AS$2:AS618)-AS618,"")</f>
        <v/>
      </c>
      <c r="AU618" s="189" t="str">
        <f t="shared" si="247"/>
        <v/>
      </c>
      <c r="AV618" s="190" t="str">
        <f t="shared" si="248"/>
        <v/>
      </c>
      <c r="AW618" s="190" t="str">
        <f t="shared" si="249"/>
        <v/>
      </c>
      <c r="AX618" s="191" t="str">
        <f ca="1">IF(ISNUMBER($A618),INDIRECT(CONCATENATE("'Instrument List'!B",(MATCH(E618,'Instrument List'!A:A,0))-0)),"")</f>
        <v/>
      </c>
      <c r="AY618" s="191" t="str">
        <f ca="1">IF(ISNUMBER($A618),INDIRECT(CONCATENATE("'Instrument List'!D",(MATCH(E618,'Instrument List'!A:A,0))-0)),"")</f>
        <v/>
      </c>
      <c r="AZ618" s="191" t="str">
        <f ca="1">IF(ISNUMBER($A618),INDIRECT(CONCATENATE("'Instrument List'!C",(MATCH(E618,'Instrument List'!A:A,0))-0)),"")</f>
        <v/>
      </c>
      <c r="BA618" s="192" t="str">
        <f ca="1">IF(ISNUMBER(A618),INDIRECT(CONCATENATE("'Instrument List'!E",(MATCH(E618,'Instrument List'!A:A,0))-0)),"")</f>
        <v/>
      </c>
      <c r="BB618" s="193" t="str">
        <f t="shared" si="250"/>
        <v/>
      </c>
      <c r="BC618" s="193" t="str">
        <f t="shared" si="251"/>
        <v/>
      </c>
      <c r="BD618" s="193" t="str">
        <f ca="1">IF(ISNUMBER(A618),INDIRECT(CONCATENATE("'Instrument List'!F",(MATCH(E618,'Instrument List'!A:A,0))-0)),"")</f>
        <v/>
      </c>
    </row>
    <row r="619" spans="1:56">
      <c r="A619" s="220" t="str">
        <f t="shared" si="231"/>
        <v/>
      </c>
      <c r="B619" s="221"/>
      <c r="C619" s="222"/>
      <c r="D619" s="169"/>
      <c r="E619" s="169"/>
      <c r="F619" s="169"/>
      <c r="G619" s="202"/>
      <c r="H619" s="217"/>
      <c r="I619" s="212"/>
      <c r="J619" s="206"/>
      <c r="K619" s="212"/>
      <c r="L619" s="206"/>
      <c r="M619" s="212"/>
      <c r="N619" s="206"/>
      <c r="O619" s="170" t="str">
        <f t="shared" si="232"/>
        <v/>
      </c>
      <c r="P619" s="171"/>
      <c r="Q619" s="171"/>
      <c r="R619" s="171"/>
      <c r="S619" s="172" t="str">
        <f t="shared" si="233"/>
        <v/>
      </c>
      <c r="T619" s="172" t="str">
        <f t="shared" si="234"/>
        <v/>
      </c>
      <c r="U619" s="171"/>
      <c r="V619" s="171"/>
      <c r="W619" s="173" t="str">
        <f t="shared" si="235"/>
        <v/>
      </c>
      <c r="X619" s="173" t="str">
        <f t="shared" si="236"/>
        <v/>
      </c>
      <c r="Y619" s="173" t="str">
        <f t="shared" si="237"/>
        <v/>
      </c>
      <c r="Z619" s="171"/>
      <c r="AA619" s="171"/>
      <c r="AB619" s="171"/>
      <c r="AC619" s="172" t="str">
        <f t="shared" si="238"/>
        <v/>
      </c>
      <c r="AD619" s="172" t="str">
        <f t="shared" si="239"/>
        <v/>
      </c>
      <c r="AE619" s="174"/>
      <c r="AF619" s="175" t="str">
        <f t="shared" si="240"/>
        <v/>
      </c>
      <c r="AG619" s="169"/>
      <c r="AH619" s="171"/>
      <c r="AI619" s="171"/>
      <c r="AJ619" s="169"/>
      <c r="AK619" s="176" t="str">
        <f t="shared" si="241"/>
        <v/>
      </c>
      <c r="AL619" s="176" t="str">
        <f t="shared" si="242"/>
        <v/>
      </c>
      <c r="AM619" s="176" t="str">
        <f t="shared" si="243"/>
        <v/>
      </c>
      <c r="AN619" s="359" t="str">
        <f>IF(Overview!$K$17='Internal Calcs'!$P$22,IF(AK619="","",AK619),IF(Overview!$K$17='Internal Calcs'!$P$23,IF(AK619="","",AK619),IF(ISNUMBER(A619),(IF(F619="Short",G619-H619,H619-G619)*AZ619-AX619),"")))</f>
        <v/>
      </c>
      <c r="AO619" s="401" t="str">
        <f>IF(Overview!$K$17='Internal Calcs'!$P$22,IF(AL619="","",AL619),IF(Overview!$K$17='Internal Calcs'!$P$23,IF(AL619="","",AL619),IF(ISNUMBER(A619),IF(AL619="",(IF(F619="Short",G619-H619,H619-G619)*AZ619-AX619),(IF(F619="Short",G619-J619,J619-G619)*AZ619-AX619)),"")))</f>
        <v/>
      </c>
      <c r="AP619" s="359" t="str">
        <f>IF(Overview!$K$17='Internal Calcs'!$P$22,"",IF(Overview!$K$17='Internal Calcs'!$P$23,IF(AM619="","",AM619),IF(ISNUMBER(A619),IF(AM619="",(IF(F619="Short",G619-H619,H619-G619)*AZ619-AX619),(IF(F619="Short",G619-L619,L619-G619)*AZ619-AX619)),"")))</f>
        <v/>
      </c>
      <c r="AQ619" s="176" t="str">
        <f t="shared" si="244"/>
        <v/>
      </c>
      <c r="AR619" s="176" t="str">
        <f t="shared" si="245"/>
        <v/>
      </c>
      <c r="AS619" s="176" t="str">
        <f t="shared" si="246"/>
        <v/>
      </c>
      <c r="AT619" s="176" t="str">
        <f>IF(ISNUMBER(A619),MAX($AS$2:AS619)-AS619,"")</f>
        <v/>
      </c>
      <c r="AU619" s="177" t="str">
        <f t="shared" si="247"/>
        <v/>
      </c>
      <c r="AV619" s="178" t="str">
        <f t="shared" si="248"/>
        <v/>
      </c>
      <c r="AW619" s="178" t="str">
        <f t="shared" si="249"/>
        <v/>
      </c>
      <c r="AX619" s="179" t="str">
        <f ca="1">IF(ISNUMBER($A619),INDIRECT(CONCATENATE("'Instrument List'!B",(MATCH(E619,'Instrument List'!A:A,0))-0)),"")</f>
        <v/>
      </c>
      <c r="AY619" s="179" t="str">
        <f ca="1">IF(ISNUMBER($A619),INDIRECT(CONCATENATE("'Instrument List'!D",(MATCH(E619,'Instrument List'!A:A,0))-0)),"")</f>
        <v/>
      </c>
      <c r="AZ619" s="179" t="str">
        <f ca="1">IF(ISNUMBER($A619),INDIRECT(CONCATENATE("'Instrument List'!C",(MATCH(E619,'Instrument List'!A:A,0))-0)),"")</f>
        <v/>
      </c>
      <c r="BA619" s="180" t="str">
        <f ca="1">IF(ISNUMBER(A619),INDIRECT(CONCATENATE("'Instrument List'!E",(MATCH(E619,'Instrument List'!A:A,0))-0)),"")</f>
        <v/>
      </c>
      <c r="BB619" s="181" t="str">
        <f t="shared" si="250"/>
        <v/>
      </c>
      <c r="BC619" s="181" t="str">
        <f t="shared" si="251"/>
        <v/>
      </c>
      <c r="BD619" s="181" t="str">
        <f ca="1">IF(ISNUMBER(A619),INDIRECT(CONCATENATE("'Instrument List'!F",(MATCH(E619,'Instrument List'!A:A,0))-0)),"")</f>
        <v/>
      </c>
    </row>
    <row r="620" spans="1:56">
      <c r="A620" s="223" t="str">
        <f t="shared" si="231"/>
        <v/>
      </c>
      <c r="B620" s="224"/>
      <c r="C620" s="225"/>
      <c r="D620" s="182"/>
      <c r="E620" s="182"/>
      <c r="F620" s="182"/>
      <c r="G620" s="203"/>
      <c r="H620" s="218"/>
      <c r="I620" s="213"/>
      <c r="J620" s="207"/>
      <c r="K620" s="213"/>
      <c r="L620" s="207"/>
      <c r="M620" s="213"/>
      <c r="N620" s="207"/>
      <c r="O620" s="183" t="str">
        <f t="shared" si="232"/>
        <v/>
      </c>
      <c r="P620" s="184"/>
      <c r="Q620" s="184"/>
      <c r="R620" s="275"/>
      <c r="S620" s="185" t="str">
        <f t="shared" si="233"/>
        <v/>
      </c>
      <c r="T620" s="185" t="str">
        <f t="shared" si="234"/>
        <v/>
      </c>
      <c r="U620" s="275"/>
      <c r="V620" s="275"/>
      <c r="W620" s="276" t="str">
        <f t="shared" si="235"/>
        <v/>
      </c>
      <c r="X620" s="276" t="str">
        <f t="shared" si="236"/>
        <v/>
      </c>
      <c r="Y620" s="276" t="str">
        <f t="shared" si="237"/>
        <v/>
      </c>
      <c r="Z620" s="275"/>
      <c r="AA620" s="184"/>
      <c r="AB620" s="184"/>
      <c r="AC620" s="185" t="str">
        <f t="shared" si="238"/>
        <v/>
      </c>
      <c r="AD620" s="185" t="str">
        <f t="shared" si="239"/>
        <v/>
      </c>
      <c r="AE620" s="186"/>
      <c r="AF620" s="187" t="str">
        <f t="shared" si="240"/>
        <v/>
      </c>
      <c r="AG620" s="182"/>
      <c r="AH620" s="184"/>
      <c r="AI620" s="184"/>
      <c r="AJ620" s="182"/>
      <c r="AK620" s="188" t="str">
        <f t="shared" si="241"/>
        <v/>
      </c>
      <c r="AL620" s="188" t="str">
        <f t="shared" si="242"/>
        <v/>
      </c>
      <c r="AM620" s="188" t="str">
        <f t="shared" si="243"/>
        <v/>
      </c>
      <c r="AN620" s="359" t="str">
        <f>IF(Overview!$K$17='Internal Calcs'!$P$22,IF(AK620="","",AK620),IF(Overview!$K$17='Internal Calcs'!$P$23,IF(AK620="","",AK620),IF(ISNUMBER(A620),(IF(F620="Short",G620-H620,H620-G620)*AZ620-AX620),"")))</f>
        <v/>
      </c>
      <c r="AO620" s="401" t="str">
        <f>IF(Overview!$K$17='Internal Calcs'!$P$22,IF(AL620="","",AL620),IF(Overview!$K$17='Internal Calcs'!$P$23,IF(AL620="","",AL620),IF(ISNUMBER(A620),IF(AL620="",(IF(F620="Short",G620-H620,H620-G620)*AZ620-AX620),(IF(F620="Short",G620-J620,J620-G620)*AZ620-AX620)),"")))</f>
        <v/>
      </c>
      <c r="AP620" s="359" t="str">
        <f>IF(Overview!$K$17='Internal Calcs'!$P$22,"",IF(Overview!$K$17='Internal Calcs'!$P$23,IF(AM620="","",AM620),IF(ISNUMBER(A620),IF(AM620="",(IF(F620="Short",G620-H620,H620-G620)*AZ620-AX620),(IF(F620="Short",G620-L620,L620-G620)*AZ620-AX620)),"")))</f>
        <v/>
      </c>
      <c r="AQ620" s="188" t="str">
        <f t="shared" si="244"/>
        <v/>
      </c>
      <c r="AR620" s="188" t="str">
        <f t="shared" si="245"/>
        <v/>
      </c>
      <c r="AS620" s="188" t="str">
        <f t="shared" si="246"/>
        <v/>
      </c>
      <c r="AT620" s="188" t="str">
        <f>IF(ISNUMBER(A620),MAX($AS$2:AS620)-AS620,"")</f>
        <v/>
      </c>
      <c r="AU620" s="189" t="str">
        <f t="shared" si="247"/>
        <v/>
      </c>
      <c r="AV620" s="190" t="str">
        <f t="shared" si="248"/>
        <v/>
      </c>
      <c r="AW620" s="190" t="str">
        <f t="shared" si="249"/>
        <v/>
      </c>
      <c r="AX620" s="191" t="str">
        <f ca="1">IF(ISNUMBER($A620),INDIRECT(CONCATENATE("'Instrument List'!B",(MATCH(E620,'Instrument List'!A:A,0))-0)),"")</f>
        <v/>
      </c>
      <c r="AY620" s="191" t="str">
        <f ca="1">IF(ISNUMBER($A620),INDIRECT(CONCATENATE("'Instrument List'!D",(MATCH(E620,'Instrument List'!A:A,0))-0)),"")</f>
        <v/>
      </c>
      <c r="AZ620" s="191" t="str">
        <f ca="1">IF(ISNUMBER($A620),INDIRECT(CONCATENATE("'Instrument List'!C",(MATCH(E620,'Instrument List'!A:A,0))-0)),"")</f>
        <v/>
      </c>
      <c r="BA620" s="192" t="str">
        <f ca="1">IF(ISNUMBER(A620),INDIRECT(CONCATENATE("'Instrument List'!E",(MATCH(E620,'Instrument List'!A:A,0))-0)),"")</f>
        <v/>
      </c>
      <c r="BB620" s="193" t="str">
        <f t="shared" si="250"/>
        <v/>
      </c>
      <c r="BC620" s="193" t="str">
        <f t="shared" si="251"/>
        <v/>
      </c>
      <c r="BD620" s="193" t="str">
        <f ca="1">IF(ISNUMBER(A620),INDIRECT(CONCATENATE("'Instrument List'!F",(MATCH(E620,'Instrument List'!A:A,0))-0)),"")</f>
        <v/>
      </c>
    </row>
    <row r="621" spans="1:56">
      <c r="A621" s="220" t="str">
        <f t="shared" si="231"/>
        <v/>
      </c>
      <c r="B621" s="221"/>
      <c r="C621" s="222"/>
      <c r="D621" s="169"/>
      <c r="E621" s="169"/>
      <c r="F621" s="169"/>
      <c r="G621" s="202"/>
      <c r="H621" s="217"/>
      <c r="I621" s="212"/>
      <c r="J621" s="206"/>
      <c r="K621" s="212"/>
      <c r="L621" s="206"/>
      <c r="M621" s="212"/>
      <c r="N621" s="206"/>
      <c r="O621" s="170" t="str">
        <f t="shared" si="232"/>
        <v/>
      </c>
      <c r="P621" s="171"/>
      <c r="Q621" s="171"/>
      <c r="R621" s="171"/>
      <c r="S621" s="172" t="str">
        <f t="shared" si="233"/>
        <v/>
      </c>
      <c r="T621" s="172" t="str">
        <f t="shared" si="234"/>
        <v/>
      </c>
      <c r="U621" s="171"/>
      <c r="V621" s="171"/>
      <c r="W621" s="173" t="str">
        <f t="shared" si="235"/>
        <v/>
      </c>
      <c r="X621" s="173" t="str">
        <f t="shared" si="236"/>
        <v/>
      </c>
      <c r="Y621" s="173" t="str">
        <f t="shared" si="237"/>
        <v/>
      </c>
      <c r="Z621" s="171"/>
      <c r="AA621" s="171"/>
      <c r="AB621" s="171"/>
      <c r="AC621" s="172" t="str">
        <f t="shared" si="238"/>
        <v/>
      </c>
      <c r="AD621" s="172" t="str">
        <f t="shared" si="239"/>
        <v/>
      </c>
      <c r="AE621" s="174"/>
      <c r="AF621" s="175" t="str">
        <f t="shared" si="240"/>
        <v/>
      </c>
      <c r="AG621" s="169"/>
      <c r="AH621" s="171"/>
      <c r="AI621" s="171"/>
      <c r="AJ621" s="169"/>
      <c r="AK621" s="176" t="str">
        <f t="shared" si="241"/>
        <v/>
      </c>
      <c r="AL621" s="176" t="str">
        <f t="shared" si="242"/>
        <v/>
      </c>
      <c r="AM621" s="176" t="str">
        <f t="shared" si="243"/>
        <v/>
      </c>
      <c r="AN621" s="359" t="str">
        <f>IF(Overview!$K$17='Internal Calcs'!$P$22,IF(AK621="","",AK621),IF(Overview!$K$17='Internal Calcs'!$P$23,IF(AK621="","",AK621),IF(ISNUMBER(A621),(IF(F621="Short",G621-H621,H621-G621)*AZ621-AX621),"")))</f>
        <v/>
      </c>
      <c r="AO621" s="401" t="str">
        <f>IF(Overview!$K$17='Internal Calcs'!$P$22,IF(AL621="","",AL621),IF(Overview!$K$17='Internal Calcs'!$P$23,IF(AL621="","",AL621),IF(ISNUMBER(A621),IF(AL621="",(IF(F621="Short",G621-H621,H621-G621)*AZ621-AX621),(IF(F621="Short",G621-J621,J621-G621)*AZ621-AX621)),"")))</f>
        <v/>
      </c>
      <c r="AP621" s="359" t="str">
        <f>IF(Overview!$K$17='Internal Calcs'!$P$22,"",IF(Overview!$K$17='Internal Calcs'!$P$23,IF(AM621="","",AM621),IF(ISNUMBER(A621),IF(AM621="",(IF(F621="Short",G621-H621,H621-G621)*AZ621-AX621),(IF(F621="Short",G621-L621,L621-G621)*AZ621-AX621)),"")))</f>
        <v/>
      </c>
      <c r="AQ621" s="176" t="str">
        <f t="shared" si="244"/>
        <v/>
      </c>
      <c r="AR621" s="176" t="str">
        <f t="shared" si="245"/>
        <v/>
      </c>
      <c r="AS621" s="176" t="str">
        <f t="shared" si="246"/>
        <v/>
      </c>
      <c r="AT621" s="176" t="str">
        <f>IF(ISNUMBER(A621),MAX($AS$2:AS621)-AS621,"")</f>
        <v/>
      </c>
      <c r="AU621" s="177" t="str">
        <f t="shared" si="247"/>
        <v/>
      </c>
      <c r="AV621" s="178" t="str">
        <f t="shared" si="248"/>
        <v/>
      </c>
      <c r="AW621" s="178" t="str">
        <f t="shared" si="249"/>
        <v/>
      </c>
      <c r="AX621" s="179" t="str">
        <f ca="1">IF(ISNUMBER($A621),INDIRECT(CONCATENATE("'Instrument List'!B",(MATCH(E621,'Instrument List'!A:A,0))-0)),"")</f>
        <v/>
      </c>
      <c r="AY621" s="179" t="str">
        <f ca="1">IF(ISNUMBER($A621),INDIRECT(CONCATENATE("'Instrument List'!D",(MATCH(E621,'Instrument List'!A:A,0))-0)),"")</f>
        <v/>
      </c>
      <c r="AZ621" s="179" t="str">
        <f ca="1">IF(ISNUMBER($A621),INDIRECT(CONCATENATE("'Instrument List'!C",(MATCH(E621,'Instrument List'!A:A,0))-0)),"")</f>
        <v/>
      </c>
      <c r="BA621" s="180" t="str">
        <f ca="1">IF(ISNUMBER(A621),INDIRECT(CONCATENATE("'Instrument List'!E",(MATCH(E621,'Instrument List'!A:A,0))-0)),"")</f>
        <v/>
      </c>
      <c r="BB621" s="181" t="str">
        <f t="shared" si="250"/>
        <v/>
      </c>
      <c r="BC621" s="181" t="str">
        <f t="shared" si="251"/>
        <v/>
      </c>
      <c r="BD621" s="181" t="str">
        <f ca="1">IF(ISNUMBER(A621),INDIRECT(CONCATENATE("'Instrument List'!F",(MATCH(E621,'Instrument List'!A:A,0))-0)),"")</f>
        <v/>
      </c>
    </row>
    <row r="622" spans="1:56">
      <c r="A622" s="223" t="str">
        <f t="shared" si="231"/>
        <v/>
      </c>
      <c r="B622" s="224"/>
      <c r="C622" s="225"/>
      <c r="D622" s="182"/>
      <c r="E622" s="182"/>
      <c r="F622" s="182"/>
      <c r="G622" s="203"/>
      <c r="H622" s="218"/>
      <c r="I622" s="213"/>
      <c r="J622" s="207"/>
      <c r="K622" s="213"/>
      <c r="L622" s="207"/>
      <c r="M622" s="213"/>
      <c r="N622" s="207"/>
      <c r="O622" s="183" t="str">
        <f t="shared" si="232"/>
        <v/>
      </c>
      <c r="P622" s="184"/>
      <c r="Q622" s="184"/>
      <c r="R622" s="275"/>
      <c r="S622" s="185" t="str">
        <f t="shared" si="233"/>
        <v/>
      </c>
      <c r="T622" s="185" t="str">
        <f t="shared" si="234"/>
        <v/>
      </c>
      <c r="U622" s="275"/>
      <c r="V622" s="275"/>
      <c r="W622" s="276" t="str">
        <f t="shared" si="235"/>
        <v/>
      </c>
      <c r="X622" s="276" t="str">
        <f t="shared" si="236"/>
        <v/>
      </c>
      <c r="Y622" s="276" t="str">
        <f t="shared" si="237"/>
        <v/>
      </c>
      <c r="Z622" s="275"/>
      <c r="AA622" s="184"/>
      <c r="AB622" s="184"/>
      <c r="AC622" s="185" t="str">
        <f t="shared" si="238"/>
        <v/>
      </c>
      <c r="AD622" s="185" t="str">
        <f t="shared" si="239"/>
        <v/>
      </c>
      <c r="AE622" s="186"/>
      <c r="AF622" s="187" t="str">
        <f t="shared" si="240"/>
        <v/>
      </c>
      <c r="AG622" s="182"/>
      <c r="AH622" s="184"/>
      <c r="AI622" s="184"/>
      <c r="AJ622" s="182"/>
      <c r="AK622" s="188" t="str">
        <f t="shared" si="241"/>
        <v/>
      </c>
      <c r="AL622" s="188" t="str">
        <f t="shared" si="242"/>
        <v/>
      </c>
      <c r="AM622" s="188" t="str">
        <f t="shared" si="243"/>
        <v/>
      </c>
      <c r="AN622" s="359" t="str">
        <f>IF(Overview!$K$17='Internal Calcs'!$P$22,IF(AK622="","",AK622),IF(Overview!$K$17='Internal Calcs'!$P$23,IF(AK622="","",AK622),IF(ISNUMBER(A622),(IF(F622="Short",G622-H622,H622-G622)*AZ622-AX622),"")))</f>
        <v/>
      </c>
      <c r="AO622" s="401" t="str">
        <f>IF(Overview!$K$17='Internal Calcs'!$P$22,IF(AL622="","",AL622),IF(Overview!$K$17='Internal Calcs'!$P$23,IF(AL622="","",AL622),IF(ISNUMBER(A622),IF(AL622="",(IF(F622="Short",G622-H622,H622-G622)*AZ622-AX622),(IF(F622="Short",G622-J622,J622-G622)*AZ622-AX622)),"")))</f>
        <v/>
      </c>
      <c r="AP622" s="359" t="str">
        <f>IF(Overview!$K$17='Internal Calcs'!$P$22,"",IF(Overview!$K$17='Internal Calcs'!$P$23,IF(AM622="","",AM622),IF(ISNUMBER(A622),IF(AM622="",(IF(F622="Short",G622-H622,H622-G622)*AZ622-AX622),(IF(F622="Short",G622-L622,L622-G622)*AZ622-AX622)),"")))</f>
        <v/>
      </c>
      <c r="AQ622" s="188" t="str">
        <f t="shared" si="244"/>
        <v/>
      </c>
      <c r="AR622" s="188" t="str">
        <f t="shared" si="245"/>
        <v/>
      </c>
      <c r="AS622" s="188" t="str">
        <f t="shared" si="246"/>
        <v/>
      </c>
      <c r="AT622" s="188" t="str">
        <f>IF(ISNUMBER(A622),MAX($AS$2:AS622)-AS622,"")</f>
        <v/>
      </c>
      <c r="AU622" s="189" t="str">
        <f t="shared" si="247"/>
        <v/>
      </c>
      <c r="AV622" s="190" t="str">
        <f t="shared" si="248"/>
        <v/>
      </c>
      <c r="AW622" s="190" t="str">
        <f t="shared" si="249"/>
        <v/>
      </c>
      <c r="AX622" s="191" t="str">
        <f ca="1">IF(ISNUMBER($A622),INDIRECT(CONCATENATE("'Instrument List'!B",(MATCH(E622,'Instrument List'!A:A,0))-0)),"")</f>
        <v/>
      </c>
      <c r="AY622" s="191" t="str">
        <f ca="1">IF(ISNUMBER($A622),INDIRECT(CONCATENATE("'Instrument List'!D",(MATCH(E622,'Instrument List'!A:A,0))-0)),"")</f>
        <v/>
      </c>
      <c r="AZ622" s="191" t="str">
        <f ca="1">IF(ISNUMBER($A622),INDIRECT(CONCATENATE("'Instrument List'!C",(MATCH(E622,'Instrument List'!A:A,0))-0)),"")</f>
        <v/>
      </c>
      <c r="BA622" s="192" t="str">
        <f ca="1">IF(ISNUMBER(A622),INDIRECT(CONCATENATE("'Instrument List'!E",(MATCH(E622,'Instrument List'!A:A,0))-0)),"")</f>
        <v/>
      </c>
      <c r="BB622" s="193" t="str">
        <f t="shared" si="250"/>
        <v/>
      </c>
      <c r="BC622" s="193" t="str">
        <f t="shared" si="251"/>
        <v/>
      </c>
      <c r="BD622" s="193" t="str">
        <f ca="1">IF(ISNUMBER(A622),INDIRECT(CONCATENATE("'Instrument List'!F",(MATCH(E622,'Instrument List'!A:A,0))-0)),"")</f>
        <v/>
      </c>
    </row>
    <row r="623" spans="1:56">
      <c r="A623" s="220" t="str">
        <f t="shared" si="231"/>
        <v/>
      </c>
      <c r="B623" s="221"/>
      <c r="C623" s="222"/>
      <c r="D623" s="169"/>
      <c r="E623" s="169"/>
      <c r="F623" s="169"/>
      <c r="G623" s="202"/>
      <c r="H623" s="217"/>
      <c r="I623" s="212"/>
      <c r="J623" s="206"/>
      <c r="K623" s="212"/>
      <c r="L623" s="206"/>
      <c r="M623" s="212"/>
      <c r="N623" s="206"/>
      <c r="O623" s="170" t="str">
        <f t="shared" si="232"/>
        <v/>
      </c>
      <c r="P623" s="171"/>
      <c r="Q623" s="171"/>
      <c r="R623" s="171"/>
      <c r="S623" s="172" t="str">
        <f t="shared" si="233"/>
        <v/>
      </c>
      <c r="T623" s="172" t="str">
        <f t="shared" si="234"/>
        <v/>
      </c>
      <c r="U623" s="171"/>
      <c r="V623" s="171"/>
      <c r="W623" s="173" t="str">
        <f t="shared" si="235"/>
        <v/>
      </c>
      <c r="X623" s="173" t="str">
        <f t="shared" si="236"/>
        <v/>
      </c>
      <c r="Y623" s="173" t="str">
        <f t="shared" si="237"/>
        <v/>
      </c>
      <c r="Z623" s="171"/>
      <c r="AA623" s="171"/>
      <c r="AB623" s="171"/>
      <c r="AC623" s="172" t="str">
        <f t="shared" si="238"/>
        <v/>
      </c>
      <c r="AD623" s="172" t="str">
        <f t="shared" si="239"/>
        <v/>
      </c>
      <c r="AE623" s="174"/>
      <c r="AF623" s="175" t="str">
        <f t="shared" si="240"/>
        <v/>
      </c>
      <c r="AG623" s="169"/>
      <c r="AH623" s="171"/>
      <c r="AI623" s="171"/>
      <c r="AJ623" s="169"/>
      <c r="AK623" s="176" t="str">
        <f t="shared" si="241"/>
        <v/>
      </c>
      <c r="AL623" s="176" t="str">
        <f t="shared" si="242"/>
        <v/>
      </c>
      <c r="AM623" s="176" t="str">
        <f t="shared" si="243"/>
        <v/>
      </c>
      <c r="AN623" s="359" t="str">
        <f>IF(Overview!$K$17='Internal Calcs'!$P$22,IF(AK623="","",AK623),IF(Overview!$K$17='Internal Calcs'!$P$23,IF(AK623="","",AK623),IF(ISNUMBER(A623),(IF(F623="Short",G623-H623,H623-G623)*AZ623-AX623),"")))</f>
        <v/>
      </c>
      <c r="AO623" s="401" t="str">
        <f>IF(Overview!$K$17='Internal Calcs'!$P$22,IF(AL623="","",AL623),IF(Overview!$K$17='Internal Calcs'!$P$23,IF(AL623="","",AL623),IF(ISNUMBER(A623),IF(AL623="",(IF(F623="Short",G623-H623,H623-G623)*AZ623-AX623),(IF(F623="Short",G623-J623,J623-G623)*AZ623-AX623)),"")))</f>
        <v/>
      </c>
      <c r="AP623" s="359" t="str">
        <f>IF(Overview!$K$17='Internal Calcs'!$P$22,"",IF(Overview!$K$17='Internal Calcs'!$P$23,IF(AM623="","",AM623),IF(ISNUMBER(A623),IF(AM623="",(IF(F623="Short",G623-H623,H623-G623)*AZ623-AX623),(IF(F623="Short",G623-L623,L623-G623)*AZ623-AX623)),"")))</f>
        <v/>
      </c>
      <c r="AQ623" s="176" t="str">
        <f t="shared" si="244"/>
        <v/>
      </c>
      <c r="AR623" s="176" t="str">
        <f t="shared" si="245"/>
        <v/>
      </c>
      <c r="AS623" s="176" t="str">
        <f t="shared" si="246"/>
        <v/>
      </c>
      <c r="AT623" s="176" t="str">
        <f>IF(ISNUMBER(A623),MAX($AS$2:AS623)-AS623,"")</f>
        <v/>
      </c>
      <c r="AU623" s="177" t="str">
        <f t="shared" si="247"/>
        <v/>
      </c>
      <c r="AV623" s="178" t="str">
        <f t="shared" si="248"/>
        <v/>
      </c>
      <c r="AW623" s="178" t="str">
        <f t="shared" si="249"/>
        <v/>
      </c>
      <c r="AX623" s="179" t="str">
        <f ca="1">IF(ISNUMBER($A623),INDIRECT(CONCATENATE("'Instrument List'!B",(MATCH(E623,'Instrument List'!A:A,0))-0)),"")</f>
        <v/>
      </c>
      <c r="AY623" s="179" t="str">
        <f ca="1">IF(ISNUMBER($A623),INDIRECT(CONCATENATE("'Instrument List'!D",(MATCH(E623,'Instrument List'!A:A,0))-0)),"")</f>
        <v/>
      </c>
      <c r="AZ623" s="179" t="str">
        <f ca="1">IF(ISNUMBER($A623),INDIRECT(CONCATENATE("'Instrument List'!C",(MATCH(E623,'Instrument List'!A:A,0))-0)),"")</f>
        <v/>
      </c>
      <c r="BA623" s="180" t="str">
        <f ca="1">IF(ISNUMBER(A623),INDIRECT(CONCATENATE("'Instrument List'!E",(MATCH(E623,'Instrument List'!A:A,0))-0)),"")</f>
        <v/>
      </c>
      <c r="BB623" s="181" t="str">
        <f t="shared" si="250"/>
        <v/>
      </c>
      <c r="BC623" s="181" t="str">
        <f t="shared" si="251"/>
        <v/>
      </c>
      <c r="BD623" s="181" t="str">
        <f ca="1">IF(ISNUMBER(A623),INDIRECT(CONCATENATE("'Instrument List'!F",(MATCH(E623,'Instrument List'!A:A,0))-0)),"")</f>
        <v/>
      </c>
    </row>
    <row r="624" spans="1:56">
      <c r="A624" s="223" t="str">
        <f t="shared" si="231"/>
        <v/>
      </c>
      <c r="B624" s="224"/>
      <c r="C624" s="225"/>
      <c r="D624" s="182"/>
      <c r="E624" s="182"/>
      <c r="F624" s="182"/>
      <c r="G624" s="203"/>
      <c r="H624" s="218"/>
      <c r="I624" s="213"/>
      <c r="J624" s="207"/>
      <c r="K624" s="213"/>
      <c r="L624" s="207"/>
      <c r="M624" s="213"/>
      <c r="N624" s="207"/>
      <c r="O624" s="183" t="str">
        <f t="shared" si="232"/>
        <v/>
      </c>
      <c r="P624" s="184"/>
      <c r="Q624" s="184"/>
      <c r="R624" s="275"/>
      <c r="S624" s="185" t="str">
        <f t="shared" si="233"/>
        <v/>
      </c>
      <c r="T624" s="185" t="str">
        <f t="shared" si="234"/>
        <v/>
      </c>
      <c r="U624" s="275"/>
      <c r="V624" s="275"/>
      <c r="W624" s="276" t="str">
        <f t="shared" si="235"/>
        <v/>
      </c>
      <c r="X624" s="276" t="str">
        <f t="shared" si="236"/>
        <v/>
      </c>
      <c r="Y624" s="276" t="str">
        <f t="shared" si="237"/>
        <v/>
      </c>
      <c r="Z624" s="275"/>
      <c r="AA624" s="184"/>
      <c r="AB624" s="184"/>
      <c r="AC624" s="185" t="str">
        <f t="shared" si="238"/>
        <v/>
      </c>
      <c r="AD624" s="185" t="str">
        <f t="shared" si="239"/>
        <v/>
      </c>
      <c r="AE624" s="186"/>
      <c r="AF624" s="187" t="str">
        <f t="shared" si="240"/>
        <v/>
      </c>
      <c r="AG624" s="182"/>
      <c r="AH624" s="184"/>
      <c r="AI624" s="184"/>
      <c r="AJ624" s="182"/>
      <c r="AK624" s="188" t="str">
        <f t="shared" si="241"/>
        <v/>
      </c>
      <c r="AL624" s="188" t="str">
        <f t="shared" si="242"/>
        <v/>
      </c>
      <c r="AM624" s="188" t="str">
        <f t="shared" si="243"/>
        <v/>
      </c>
      <c r="AN624" s="359" t="str">
        <f>IF(Overview!$K$17='Internal Calcs'!$P$22,IF(AK624="","",AK624),IF(Overview!$K$17='Internal Calcs'!$P$23,IF(AK624="","",AK624),IF(ISNUMBER(A624),(IF(F624="Short",G624-H624,H624-G624)*AZ624-AX624),"")))</f>
        <v/>
      </c>
      <c r="AO624" s="401" t="str">
        <f>IF(Overview!$K$17='Internal Calcs'!$P$22,IF(AL624="","",AL624),IF(Overview!$K$17='Internal Calcs'!$P$23,IF(AL624="","",AL624),IF(ISNUMBER(A624),IF(AL624="",(IF(F624="Short",G624-H624,H624-G624)*AZ624-AX624),(IF(F624="Short",G624-J624,J624-G624)*AZ624-AX624)),"")))</f>
        <v/>
      </c>
      <c r="AP624" s="359" t="str">
        <f>IF(Overview!$K$17='Internal Calcs'!$P$22,"",IF(Overview!$K$17='Internal Calcs'!$P$23,IF(AM624="","",AM624),IF(ISNUMBER(A624),IF(AM624="",(IF(F624="Short",G624-H624,H624-G624)*AZ624-AX624),(IF(F624="Short",G624-L624,L624-G624)*AZ624-AX624)),"")))</f>
        <v/>
      </c>
      <c r="AQ624" s="188" t="str">
        <f t="shared" si="244"/>
        <v/>
      </c>
      <c r="AR624" s="188" t="str">
        <f t="shared" si="245"/>
        <v/>
      </c>
      <c r="AS624" s="188" t="str">
        <f t="shared" si="246"/>
        <v/>
      </c>
      <c r="AT624" s="188" t="str">
        <f>IF(ISNUMBER(A624),MAX($AS$2:AS624)-AS624,"")</f>
        <v/>
      </c>
      <c r="AU624" s="189" t="str">
        <f t="shared" si="247"/>
        <v/>
      </c>
      <c r="AV624" s="190" t="str">
        <f t="shared" si="248"/>
        <v/>
      </c>
      <c r="AW624" s="190" t="str">
        <f t="shared" si="249"/>
        <v/>
      </c>
      <c r="AX624" s="191" t="str">
        <f ca="1">IF(ISNUMBER($A624),INDIRECT(CONCATENATE("'Instrument List'!B",(MATCH(E624,'Instrument List'!A:A,0))-0)),"")</f>
        <v/>
      </c>
      <c r="AY624" s="191" t="str">
        <f ca="1">IF(ISNUMBER($A624),INDIRECT(CONCATENATE("'Instrument List'!D",(MATCH(E624,'Instrument List'!A:A,0))-0)),"")</f>
        <v/>
      </c>
      <c r="AZ624" s="191" t="str">
        <f ca="1">IF(ISNUMBER($A624),INDIRECT(CONCATENATE("'Instrument List'!C",(MATCH(E624,'Instrument List'!A:A,0))-0)),"")</f>
        <v/>
      </c>
      <c r="BA624" s="192" t="str">
        <f ca="1">IF(ISNUMBER(A624),INDIRECT(CONCATENATE("'Instrument List'!E",(MATCH(E624,'Instrument List'!A:A,0))-0)),"")</f>
        <v/>
      </c>
      <c r="BB624" s="193" t="str">
        <f t="shared" si="250"/>
        <v/>
      </c>
      <c r="BC624" s="193" t="str">
        <f t="shared" si="251"/>
        <v/>
      </c>
      <c r="BD624" s="193" t="str">
        <f ca="1">IF(ISNUMBER(A624),INDIRECT(CONCATENATE("'Instrument List'!F",(MATCH(E624,'Instrument List'!A:A,0))-0)),"")</f>
        <v/>
      </c>
    </row>
    <row r="625" spans="1:56">
      <c r="A625" s="220" t="str">
        <f t="shared" si="231"/>
        <v/>
      </c>
      <c r="B625" s="221"/>
      <c r="C625" s="222"/>
      <c r="D625" s="169"/>
      <c r="E625" s="169"/>
      <c r="F625" s="169"/>
      <c r="G625" s="202"/>
      <c r="H625" s="217"/>
      <c r="I625" s="212"/>
      <c r="J625" s="206"/>
      <c r="K625" s="212"/>
      <c r="L625" s="206"/>
      <c r="M625" s="212"/>
      <c r="N625" s="206"/>
      <c r="O625" s="170" t="str">
        <f t="shared" si="232"/>
        <v/>
      </c>
      <c r="P625" s="171"/>
      <c r="Q625" s="171"/>
      <c r="R625" s="171"/>
      <c r="S625" s="172" t="str">
        <f t="shared" si="233"/>
        <v/>
      </c>
      <c r="T625" s="172" t="str">
        <f t="shared" si="234"/>
        <v/>
      </c>
      <c r="U625" s="171"/>
      <c r="V625" s="171"/>
      <c r="W625" s="173" t="str">
        <f t="shared" si="235"/>
        <v/>
      </c>
      <c r="X625" s="173" t="str">
        <f t="shared" si="236"/>
        <v/>
      </c>
      <c r="Y625" s="173" t="str">
        <f t="shared" si="237"/>
        <v/>
      </c>
      <c r="Z625" s="171"/>
      <c r="AA625" s="171"/>
      <c r="AB625" s="171"/>
      <c r="AC625" s="172" t="str">
        <f t="shared" si="238"/>
        <v/>
      </c>
      <c r="AD625" s="172" t="str">
        <f t="shared" si="239"/>
        <v/>
      </c>
      <c r="AE625" s="174"/>
      <c r="AF625" s="175" t="str">
        <f t="shared" si="240"/>
        <v/>
      </c>
      <c r="AG625" s="169"/>
      <c r="AH625" s="171"/>
      <c r="AI625" s="171"/>
      <c r="AJ625" s="169"/>
      <c r="AK625" s="176" t="str">
        <f t="shared" si="241"/>
        <v/>
      </c>
      <c r="AL625" s="176" t="str">
        <f t="shared" si="242"/>
        <v/>
      </c>
      <c r="AM625" s="176" t="str">
        <f t="shared" si="243"/>
        <v/>
      </c>
      <c r="AN625" s="359" t="str">
        <f>IF(Overview!$K$17='Internal Calcs'!$P$22,IF(AK625="","",AK625),IF(Overview!$K$17='Internal Calcs'!$P$23,IF(AK625="","",AK625),IF(ISNUMBER(A625),(IF(F625="Short",G625-H625,H625-G625)*AZ625-AX625),"")))</f>
        <v/>
      </c>
      <c r="AO625" s="401" t="str">
        <f>IF(Overview!$K$17='Internal Calcs'!$P$22,IF(AL625="","",AL625),IF(Overview!$K$17='Internal Calcs'!$P$23,IF(AL625="","",AL625),IF(ISNUMBER(A625),IF(AL625="",(IF(F625="Short",G625-H625,H625-G625)*AZ625-AX625),(IF(F625="Short",G625-J625,J625-G625)*AZ625-AX625)),"")))</f>
        <v/>
      </c>
      <c r="AP625" s="359" t="str">
        <f>IF(Overview!$K$17='Internal Calcs'!$P$22,"",IF(Overview!$K$17='Internal Calcs'!$P$23,IF(AM625="","",AM625),IF(ISNUMBER(A625),IF(AM625="",(IF(F625="Short",G625-H625,H625-G625)*AZ625-AX625),(IF(F625="Short",G625-L625,L625-G625)*AZ625-AX625)),"")))</f>
        <v/>
      </c>
      <c r="AQ625" s="176" t="str">
        <f t="shared" si="244"/>
        <v/>
      </c>
      <c r="AR625" s="176" t="str">
        <f t="shared" si="245"/>
        <v/>
      </c>
      <c r="AS625" s="176" t="str">
        <f t="shared" si="246"/>
        <v/>
      </c>
      <c r="AT625" s="176" t="str">
        <f>IF(ISNUMBER(A625),MAX($AS$2:AS625)-AS625,"")</f>
        <v/>
      </c>
      <c r="AU625" s="177" t="str">
        <f t="shared" si="247"/>
        <v/>
      </c>
      <c r="AV625" s="178" t="str">
        <f t="shared" si="248"/>
        <v/>
      </c>
      <c r="AW625" s="178" t="str">
        <f t="shared" si="249"/>
        <v/>
      </c>
      <c r="AX625" s="179" t="str">
        <f ca="1">IF(ISNUMBER($A625),INDIRECT(CONCATENATE("'Instrument List'!B",(MATCH(E625,'Instrument List'!A:A,0))-0)),"")</f>
        <v/>
      </c>
      <c r="AY625" s="179" t="str">
        <f ca="1">IF(ISNUMBER($A625),INDIRECT(CONCATENATE("'Instrument List'!D",(MATCH(E625,'Instrument List'!A:A,0))-0)),"")</f>
        <v/>
      </c>
      <c r="AZ625" s="179" t="str">
        <f ca="1">IF(ISNUMBER($A625),INDIRECT(CONCATENATE("'Instrument List'!C",(MATCH(E625,'Instrument List'!A:A,0))-0)),"")</f>
        <v/>
      </c>
      <c r="BA625" s="180" t="str">
        <f ca="1">IF(ISNUMBER(A625),INDIRECT(CONCATENATE("'Instrument List'!E",(MATCH(E625,'Instrument List'!A:A,0))-0)),"")</f>
        <v/>
      </c>
      <c r="BB625" s="181" t="str">
        <f t="shared" si="250"/>
        <v/>
      </c>
      <c r="BC625" s="181" t="str">
        <f t="shared" si="251"/>
        <v/>
      </c>
      <c r="BD625" s="181" t="str">
        <f ca="1">IF(ISNUMBER(A625),INDIRECT(CONCATENATE("'Instrument List'!F",(MATCH(E625,'Instrument List'!A:A,0))-0)),"")</f>
        <v/>
      </c>
    </row>
    <row r="626" spans="1:56">
      <c r="A626" s="223" t="str">
        <f t="shared" si="231"/>
        <v/>
      </c>
      <c r="B626" s="224"/>
      <c r="C626" s="225"/>
      <c r="D626" s="182"/>
      <c r="E626" s="182"/>
      <c r="F626" s="182"/>
      <c r="G626" s="203"/>
      <c r="H626" s="218"/>
      <c r="I626" s="213"/>
      <c r="J626" s="207"/>
      <c r="K626" s="213"/>
      <c r="L626" s="207"/>
      <c r="M626" s="213"/>
      <c r="N626" s="207"/>
      <c r="O626" s="183" t="str">
        <f t="shared" si="232"/>
        <v/>
      </c>
      <c r="P626" s="184"/>
      <c r="Q626" s="184"/>
      <c r="R626" s="275"/>
      <c r="S626" s="185" t="str">
        <f t="shared" si="233"/>
        <v/>
      </c>
      <c r="T626" s="185" t="str">
        <f t="shared" si="234"/>
        <v/>
      </c>
      <c r="U626" s="275"/>
      <c r="V626" s="275"/>
      <c r="W626" s="276" t="str">
        <f t="shared" si="235"/>
        <v/>
      </c>
      <c r="X626" s="276" t="str">
        <f t="shared" si="236"/>
        <v/>
      </c>
      <c r="Y626" s="276" t="str">
        <f t="shared" si="237"/>
        <v/>
      </c>
      <c r="Z626" s="275"/>
      <c r="AA626" s="184"/>
      <c r="AB626" s="184"/>
      <c r="AC626" s="185" t="str">
        <f t="shared" si="238"/>
        <v/>
      </c>
      <c r="AD626" s="185" t="str">
        <f t="shared" si="239"/>
        <v/>
      </c>
      <c r="AE626" s="186"/>
      <c r="AF626" s="187" t="str">
        <f t="shared" si="240"/>
        <v/>
      </c>
      <c r="AG626" s="182"/>
      <c r="AH626" s="184"/>
      <c r="AI626" s="184"/>
      <c r="AJ626" s="182"/>
      <c r="AK626" s="188" t="str">
        <f t="shared" si="241"/>
        <v/>
      </c>
      <c r="AL626" s="188" t="str">
        <f t="shared" si="242"/>
        <v/>
      </c>
      <c r="AM626" s="188" t="str">
        <f t="shared" si="243"/>
        <v/>
      </c>
      <c r="AN626" s="359" t="str">
        <f>IF(Overview!$K$17='Internal Calcs'!$P$22,IF(AK626="","",AK626),IF(Overview!$K$17='Internal Calcs'!$P$23,IF(AK626="","",AK626),IF(ISNUMBER(A626),(IF(F626="Short",G626-H626,H626-G626)*AZ626-AX626),"")))</f>
        <v/>
      </c>
      <c r="AO626" s="401" t="str">
        <f>IF(Overview!$K$17='Internal Calcs'!$P$22,IF(AL626="","",AL626),IF(Overview!$K$17='Internal Calcs'!$P$23,IF(AL626="","",AL626),IF(ISNUMBER(A626),IF(AL626="",(IF(F626="Short",G626-H626,H626-G626)*AZ626-AX626),(IF(F626="Short",G626-J626,J626-G626)*AZ626-AX626)),"")))</f>
        <v/>
      </c>
      <c r="AP626" s="359" t="str">
        <f>IF(Overview!$K$17='Internal Calcs'!$P$22,"",IF(Overview!$K$17='Internal Calcs'!$P$23,IF(AM626="","",AM626),IF(ISNUMBER(A626),IF(AM626="",(IF(F626="Short",G626-H626,H626-G626)*AZ626-AX626),(IF(F626="Short",G626-L626,L626-G626)*AZ626-AX626)),"")))</f>
        <v/>
      </c>
      <c r="AQ626" s="188" t="str">
        <f t="shared" si="244"/>
        <v/>
      </c>
      <c r="AR626" s="188" t="str">
        <f t="shared" si="245"/>
        <v/>
      </c>
      <c r="AS626" s="188" t="str">
        <f t="shared" si="246"/>
        <v/>
      </c>
      <c r="AT626" s="188" t="str">
        <f>IF(ISNUMBER(A626),MAX($AS$2:AS626)-AS626,"")</f>
        <v/>
      </c>
      <c r="AU626" s="189" t="str">
        <f t="shared" si="247"/>
        <v/>
      </c>
      <c r="AV626" s="190" t="str">
        <f t="shared" si="248"/>
        <v/>
      </c>
      <c r="AW626" s="190" t="str">
        <f t="shared" si="249"/>
        <v/>
      </c>
      <c r="AX626" s="191" t="str">
        <f ca="1">IF(ISNUMBER($A626),INDIRECT(CONCATENATE("'Instrument List'!B",(MATCH(E626,'Instrument List'!A:A,0))-0)),"")</f>
        <v/>
      </c>
      <c r="AY626" s="191" t="str">
        <f ca="1">IF(ISNUMBER($A626),INDIRECT(CONCATENATE("'Instrument List'!D",(MATCH(E626,'Instrument List'!A:A,0))-0)),"")</f>
        <v/>
      </c>
      <c r="AZ626" s="191" t="str">
        <f ca="1">IF(ISNUMBER($A626),INDIRECT(CONCATENATE("'Instrument List'!C",(MATCH(E626,'Instrument List'!A:A,0))-0)),"")</f>
        <v/>
      </c>
      <c r="BA626" s="192" t="str">
        <f ca="1">IF(ISNUMBER(A626),INDIRECT(CONCATENATE("'Instrument List'!E",(MATCH(E626,'Instrument List'!A:A,0))-0)),"")</f>
        <v/>
      </c>
      <c r="BB626" s="193" t="str">
        <f t="shared" si="250"/>
        <v/>
      </c>
      <c r="BC626" s="193" t="str">
        <f t="shared" si="251"/>
        <v/>
      </c>
      <c r="BD626" s="193" t="str">
        <f ca="1">IF(ISNUMBER(A626),INDIRECT(CONCATENATE("'Instrument List'!F",(MATCH(E626,'Instrument List'!A:A,0))-0)),"")</f>
        <v/>
      </c>
    </row>
    <row r="627" spans="1:56">
      <c r="A627" s="220" t="str">
        <f t="shared" si="231"/>
        <v/>
      </c>
      <c r="B627" s="221"/>
      <c r="C627" s="222"/>
      <c r="D627" s="169"/>
      <c r="E627" s="169"/>
      <c r="F627" s="169"/>
      <c r="G627" s="202"/>
      <c r="H627" s="217"/>
      <c r="I627" s="212"/>
      <c r="J627" s="206"/>
      <c r="K627" s="212"/>
      <c r="L627" s="206"/>
      <c r="M627" s="212"/>
      <c r="N627" s="206"/>
      <c r="O627" s="170" t="str">
        <f t="shared" si="232"/>
        <v/>
      </c>
      <c r="P627" s="171"/>
      <c r="Q627" s="171"/>
      <c r="R627" s="171"/>
      <c r="S627" s="172" t="str">
        <f t="shared" si="233"/>
        <v/>
      </c>
      <c r="T627" s="172" t="str">
        <f t="shared" si="234"/>
        <v/>
      </c>
      <c r="U627" s="171"/>
      <c r="V627" s="171"/>
      <c r="W627" s="173" t="str">
        <f t="shared" si="235"/>
        <v/>
      </c>
      <c r="X627" s="173" t="str">
        <f t="shared" si="236"/>
        <v/>
      </c>
      <c r="Y627" s="173" t="str">
        <f t="shared" si="237"/>
        <v/>
      </c>
      <c r="Z627" s="171"/>
      <c r="AA627" s="171"/>
      <c r="AB627" s="171"/>
      <c r="AC627" s="172" t="str">
        <f t="shared" si="238"/>
        <v/>
      </c>
      <c r="AD627" s="172" t="str">
        <f t="shared" si="239"/>
        <v/>
      </c>
      <c r="AE627" s="174"/>
      <c r="AF627" s="175" t="str">
        <f t="shared" si="240"/>
        <v/>
      </c>
      <c r="AG627" s="169"/>
      <c r="AH627" s="171"/>
      <c r="AI627" s="171"/>
      <c r="AJ627" s="169"/>
      <c r="AK627" s="176" t="str">
        <f t="shared" si="241"/>
        <v/>
      </c>
      <c r="AL627" s="176" t="str">
        <f t="shared" si="242"/>
        <v/>
      </c>
      <c r="AM627" s="176" t="str">
        <f t="shared" si="243"/>
        <v/>
      </c>
      <c r="AN627" s="359" t="str">
        <f>IF(Overview!$K$17='Internal Calcs'!$P$22,IF(AK627="","",AK627),IF(Overview!$K$17='Internal Calcs'!$P$23,IF(AK627="","",AK627),IF(ISNUMBER(A627),(IF(F627="Short",G627-H627,H627-G627)*AZ627-AX627),"")))</f>
        <v/>
      </c>
      <c r="AO627" s="401" t="str">
        <f>IF(Overview!$K$17='Internal Calcs'!$P$22,IF(AL627="","",AL627),IF(Overview!$K$17='Internal Calcs'!$P$23,IF(AL627="","",AL627),IF(ISNUMBER(A627),IF(AL627="",(IF(F627="Short",G627-H627,H627-G627)*AZ627-AX627),(IF(F627="Short",G627-J627,J627-G627)*AZ627-AX627)),"")))</f>
        <v/>
      </c>
      <c r="AP627" s="359" t="str">
        <f>IF(Overview!$K$17='Internal Calcs'!$P$22,"",IF(Overview!$K$17='Internal Calcs'!$P$23,IF(AM627="","",AM627),IF(ISNUMBER(A627),IF(AM627="",(IF(F627="Short",G627-H627,H627-G627)*AZ627-AX627),(IF(F627="Short",G627-L627,L627-G627)*AZ627-AX627)),"")))</f>
        <v/>
      </c>
      <c r="AQ627" s="176" t="str">
        <f t="shared" si="244"/>
        <v/>
      </c>
      <c r="AR627" s="176" t="str">
        <f t="shared" si="245"/>
        <v/>
      </c>
      <c r="AS627" s="176" t="str">
        <f t="shared" si="246"/>
        <v/>
      </c>
      <c r="AT627" s="176" t="str">
        <f>IF(ISNUMBER(A627),MAX($AS$2:AS627)-AS627,"")</f>
        <v/>
      </c>
      <c r="AU627" s="177" t="str">
        <f t="shared" si="247"/>
        <v/>
      </c>
      <c r="AV627" s="178" t="str">
        <f t="shared" si="248"/>
        <v/>
      </c>
      <c r="AW627" s="178" t="str">
        <f t="shared" si="249"/>
        <v/>
      </c>
      <c r="AX627" s="179" t="str">
        <f ca="1">IF(ISNUMBER($A627),INDIRECT(CONCATENATE("'Instrument List'!B",(MATCH(E627,'Instrument List'!A:A,0))-0)),"")</f>
        <v/>
      </c>
      <c r="AY627" s="179" t="str">
        <f ca="1">IF(ISNUMBER($A627),INDIRECT(CONCATENATE("'Instrument List'!D",(MATCH(E627,'Instrument List'!A:A,0))-0)),"")</f>
        <v/>
      </c>
      <c r="AZ627" s="179" t="str">
        <f ca="1">IF(ISNUMBER($A627),INDIRECT(CONCATENATE("'Instrument List'!C",(MATCH(E627,'Instrument List'!A:A,0))-0)),"")</f>
        <v/>
      </c>
      <c r="BA627" s="180" t="str">
        <f ca="1">IF(ISNUMBER(A627),INDIRECT(CONCATENATE("'Instrument List'!E",(MATCH(E627,'Instrument List'!A:A,0))-0)),"")</f>
        <v/>
      </c>
      <c r="BB627" s="181" t="str">
        <f t="shared" si="250"/>
        <v/>
      </c>
      <c r="BC627" s="181" t="str">
        <f t="shared" si="251"/>
        <v/>
      </c>
      <c r="BD627" s="181" t="str">
        <f ca="1">IF(ISNUMBER(A627),INDIRECT(CONCATENATE("'Instrument List'!F",(MATCH(E627,'Instrument List'!A:A,0))-0)),"")</f>
        <v/>
      </c>
    </row>
    <row r="628" spans="1:56">
      <c r="A628" s="223" t="str">
        <f t="shared" si="231"/>
        <v/>
      </c>
      <c r="B628" s="224"/>
      <c r="C628" s="225"/>
      <c r="D628" s="182"/>
      <c r="E628" s="182"/>
      <c r="F628" s="182"/>
      <c r="G628" s="203"/>
      <c r="H628" s="218"/>
      <c r="I628" s="213"/>
      <c r="J628" s="207"/>
      <c r="K628" s="213"/>
      <c r="L628" s="207"/>
      <c r="M628" s="213"/>
      <c r="N628" s="207"/>
      <c r="O628" s="183" t="str">
        <f t="shared" si="232"/>
        <v/>
      </c>
      <c r="P628" s="184"/>
      <c r="Q628" s="184"/>
      <c r="R628" s="275"/>
      <c r="S628" s="185" t="str">
        <f t="shared" si="233"/>
        <v/>
      </c>
      <c r="T628" s="185" t="str">
        <f t="shared" si="234"/>
        <v/>
      </c>
      <c r="U628" s="275"/>
      <c r="V628" s="275"/>
      <c r="W628" s="276" t="str">
        <f t="shared" si="235"/>
        <v/>
      </c>
      <c r="X628" s="276" t="str">
        <f t="shared" si="236"/>
        <v/>
      </c>
      <c r="Y628" s="276" t="str">
        <f t="shared" si="237"/>
        <v/>
      </c>
      <c r="Z628" s="275"/>
      <c r="AA628" s="184"/>
      <c r="AB628" s="184"/>
      <c r="AC628" s="185" t="str">
        <f t="shared" si="238"/>
        <v/>
      </c>
      <c r="AD628" s="185" t="str">
        <f t="shared" si="239"/>
        <v/>
      </c>
      <c r="AE628" s="186"/>
      <c r="AF628" s="187" t="str">
        <f t="shared" si="240"/>
        <v/>
      </c>
      <c r="AG628" s="182"/>
      <c r="AH628" s="184"/>
      <c r="AI628" s="184"/>
      <c r="AJ628" s="182"/>
      <c r="AK628" s="188" t="str">
        <f t="shared" si="241"/>
        <v/>
      </c>
      <c r="AL628" s="188" t="str">
        <f t="shared" si="242"/>
        <v/>
      </c>
      <c r="AM628" s="188" t="str">
        <f t="shared" si="243"/>
        <v/>
      </c>
      <c r="AN628" s="359" t="str">
        <f>IF(Overview!$K$17='Internal Calcs'!$P$22,IF(AK628="","",AK628),IF(Overview!$K$17='Internal Calcs'!$P$23,IF(AK628="","",AK628),IF(ISNUMBER(A628),(IF(F628="Short",G628-H628,H628-G628)*AZ628-AX628),"")))</f>
        <v/>
      </c>
      <c r="AO628" s="401" t="str">
        <f>IF(Overview!$K$17='Internal Calcs'!$P$22,IF(AL628="","",AL628),IF(Overview!$K$17='Internal Calcs'!$P$23,IF(AL628="","",AL628),IF(ISNUMBER(A628),IF(AL628="",(IF(F628="Short",G628-H628,H628-G628)*AZ628-AX628),(IF(F628="Short",G628-J628,J628-G628)*AZ628-AX628)),"")))</f>
        <v/>
      </c>
      <c r="AP628" s="359" t="str">
        <f>IF(Overview!$K$17='Internal Calcs'!$P$22,"",IF(Overview!$K$17='Internal Calcs'!$P$23,IF(AM628="","",AM628),IF(ISNUMBER(A628),IF(AM628="",(IF(F628="Short",G628-H628,H628-G628)*AZ628-AX628),(IF(F628="Short",G628-L628,L628-G628)*AZ628-AX628)),"")))</f>
        <v/>
      </c>
      <c r="AQ628" s="188" t="str">
        <f t="shared" si="244"/>
        <v/>
      </c>
      <c r="AR628" s="188" t="str">
        <f t="shared" si="245"/>
        <v/>
      </c>
      <c r="AS628" s="188" t="str">
        <f t="shared" si="246"/>
        <v/>
      </c>
      <c r="AT628" s="188" t="str">
        <f>IF(ISNUMBER(A628),MAX($AS$2:AS628)-AS628,"")</f>
        <v/>
      </c>
      <c r="AU628" s="189" t="str">
        <f t="shared" si="247"/>
        <v/>
      </c>
      <c r="AV628" s="190" t="str">
        <f t="shared" si="248"/>
        <v/>
      </c>
      <c r="AW628" s="190" t="str">
        <f t="shared" si="249"/>
        <v/>
      </c>
      <c r="AX628" s="191" t="str">
        <f ca="1">IF(ISNUMBER($A628),INDIRECT(CONCATENATE("'Instrument List'!B",(MATCH(E628,'Instrument List'!A:A,0))-0)),"")</f>
        <v/>
      </c>
      <c r="AY628" s="191" t="str">
        <f ca="1">IF(ISNUMBER($A628),INDIRECT(CONCATENATE("'Instrument List'!D",(MATCH(E628,'Instrument List'!A:A,0))-0)),"")</f>
        <v/>
      </c>
      <c r="AZ628" s="191" t="str">
        <f ca="1">IF(ISNUMBER($A628),INDIRECT(CONCATENATE("'Instrument List'!C",(MATCH(E628,'Instrument List'!A:A,0))-0)),"")</f>
        <v/>
      </c>
      <c r="BA628" s="192" t="str">
        <f ca="1">IF(ISNUMBER(A628),INDIRECT(CONCATENATE("'Instrument List'!E",(MATCH(E628,'Instrument List'!A:A,0))-0)),"")</f>
        <v/>
      </c>
      <c r="BB628" s="193" t="str">
        <f t="shared" si="250"/>
        <v/>
      </c>
      <c r="BC628" s="193" t="str">
        <f t="shared" si="251"/>
        <v/>
      </c>
      <c r="BD628" s="193" t="str">
        <f ca="1">IF(ISNUMBER(A628),INDIRECT(CONCATENATE("'Instrument List'!F",(MATCH(E628,'Instrument List'!A:A,0))-0)),"")</f>
        <v/>
      </c>
    </row>
    <row r="629" spans="1:56">
      <c r="A629" s="220" t="str">
        <f t="shared" si="231"/>
        <v/>
      </c>
      <c r="B629" s="221"/>
      <c r="C629" s="222"/>
      <c r="D629" s="169"/>
      <c r="E629" s="169"/>
      <c r="F629" s="169"/>
      <c r="G629" s="202"/>
      <c r="H629" s="217"/>
      <c r="I629" s="212"/>
      <c r="J629" s="206"/>
      <c r="K629" s="212"/>
      <c r="L629" s="206"/>
      <c r="M629" s="212"/>
      <c r="N629" s="206"/>
      <c r="O629" s="170" t="str">
        <f t="shared" si="232"/>
        <v/>
      </c>
      <c r="P629" s="171"/>
      <c r="Q629" s="171"/>
      <c r="R629" s="171"/>
      <c r="S629" s="172" t="str">
        <f t="shared" si="233"/>
        <v/>
      </c>
      <c r="T629" s="172" t="str">
        <f t="shared" si="234"/>
        <v/>
      </c>
      <c r="U629" s="171"/>
      <c r="V629" s="171"/>
      <c r="W629" s="173" t="str">
        <f t="shared" si="235"/>
        <v/>
      </c>
      <c r="X629" s="173" t="str">
        <f t="shared" si="236"/>
        <v/>
      </c>
      <c r="Y629" s="173" t="str">
        <f t="shared" si="237"/>
        <v/>
      </c>
      <c r="Z629" s="171"/>
      <c r="AA629" s="171"/>
      <c r="AB629" s="171"/>
      <c r="AC629" s="172" t="str">
        <f t="shared" si="238"/>
        <v/>
      </c>
      <c r="AD629" s="172" t="str">
        <f t="shared" si="239"/>
        <v/>
      </c>
      <c r="AE629" s="174"/>
      <c r="AF629" s="175" t="str">
        <f t="shared" si="240"/>
        <v/>
      </c>
      <c r="AG629" s="169"/>
      <c r="AH629" s="171"/>
      <c r="AI629" s="171"/>
      <c r="AJ629" s="169"/>
      <c r="AK629" s="176" t="str">
        <f t="shared" si="241"/>
        <v/>
      </c>
      <c r="AL629" s="176" t="str">
        <f t="shared" si="242"/>
        <v/>
      </c>
      <c r="AM629" s="176" t="str">
        <f t="shared" si="243"/>
        <v/>
      </c>
      <c r="AN629" s="359" t="str">
        <f>IF(Overview!$K$17='Internal Calcs'!$P$22,IF(AK629="","",AK629),IF(Overview!$K$17='Internal Calcs'!$P$23,IF(AK629="","",AK629),IF(ISNUMBER(A629),(IF(F629="Short",G629-H629,H629-G629)*AZ629-AX629),"")))</f>
        <v/>
      </c>
      <c r="AO629" s="401" t="str">
        <f>IF(Overview!$K$17='Internal Calcs'!$P$22,IF(AL629="","",AL629),IF(Overview!$K$17='Internal Calcs'!$P$23,IF(AL629="","",AL629),IF(ISNUMBER(A629),IF(AL629="",(IF(F629="Short",G629-H629,H629-G629)*AZ629-AX629),(IF(F629="Short",G629-J629,J629-G629)*AZ629-AX629)),"")))</f>
        <v/>
      </c>
      <c r="AP629" s="359" t="str">
        <f>IF(Overview!$K$17='Internal Calcs'!$P$22,"",IF(Overview!$K$17='Internal Calcs'!$P$23,IF(AM629="","",AM629),IF(ISNUMBER(A629),IF(AM629="",(IF(F629="Short",G629-H629,H629-G629)*AZ629-AX629),(IF(F629="Short",G629-L629,L629-G629)*AZ629-AX629)),"")))</f>
        <v/>
      </c>
      <c r="AQ629" s="176" t="str">
        <f t="shared" si="244"/>
        <v/>
      </c>
      <c r="AR629" s="176" t="str">
        <f t="shared" si="245"/>
        <v/>
      </c>
      <c r="AS629" s="176" t="str">
        <f t="shared" si="246"/>
        <v/>
      </c>
      <c r="AT629" s="176" t="str">
        <f>IF(ISNUMBER(A629),MAX($AS$2:AS629)-AS629,"")</f>
        <v/>
      </c>
      <c r="AU629" s="177" t="str">
        <f t="shared" si="247"/>
        <v/>
      </c>
      <c r="AV629" s="178" t="str">
        <f t="shared" si="248"/>
        <v/>
      </c>
      <c r="AW629" s="178" t="str">
        <f t="shared" si="249"/>
        <v/>
      </c>
      <c r="AX629" s="179" t="str">
        <f ca="1">IF(ISNUMBER($A629),INDIRECT(CONCATENATE("'Instrument List'!B",(MATCH(E629,'Instrument List'!A:A,0))-0)),"")</f>
        <v/>
      </c>
      <c r="AY629" s="179" t="str">
        <f ca="1">IF(ISNUMBER($A629),INDIRECT(CONCATENATE("'Instrument List'!D",(MATCH(E629,'Instrument List'!A:A,0))-0)),"")</f>
        <v/>
      </c>
      <c r="AZ629" s="179" t="str">
        <f ca="1">IF(ISNUMBER($A629),INDIRECT(CONCATENATE("'Instrument List'!C",(MATCH(E629,'Instrument List'!A:A,0))-0)),"")</f>
        <v/>
      </c>
      <c r="BA629" s="180" t="str">
        <f ca="1">IF(ISNUMBER(A629),INDIRECT(CONCATENATE("'Instrument List'!E",(MATCH(E629,'Instrument List'!A:A,0))-0)),"")</f>
        <v/>
      </c>
      <c r="BB629" s="181" t="str">
        <f t="shared" si="250"/>
        <v/>
      </c>
      <c r="BC629" s="181" t="str">
        <f t="shared" si="251"/>
        <v/>
      </c>
      <c r="BD629" s="181" t="str">
        <f ca="1">IF(ISNUMBER(A629),INDIRECT(CONCATENATE("'Instrument List'!F",(MATCH(E629,'Instrument List'!A:A,0))-0)),"")</f>
        <v/>
      </c>
    </row>
    <row r="630" spans="1:56">
      <c r="A630" s="223" t="str">
        <f t="shared" si="231"/>
        <v/>
      </c>
      <c r="B630" s="224"/>
      <c r="C630" s="225"/>
      <c r="D630" s="182"/>
      <c r="E630" s="182"/>
      <c r="F630" s="182"/>
      <c r="G630" s="203"/>
      <c r="H630" s="218"/>
      <c r="I630" s="213"/>
      <c r="J630" s="207"/>
      <c r="K630" s="213"/>
      <c r="L630" s="207"/>
      <c r="M630" s="213"/>
      <c r="N630" s="207"/>
      <c r="O630" s="183" t="str">
        <f t="shared" si="232"/>
        <v/>
      </c>
      <c r="P630" s="184"/>
      <c r="Q630" s="184"/>
      <c r="R630" s="275"/>
      <c r="S630" s="185" t="str">
        <f t="shared" si="233"/>
        <v/>
      </c>
      <c r="T630" s="185" t="str">
        <f t="shared" si="234"/>
        <v/>
      </c>
      <c r="U630" s="275"/>
      <c r="V630" s="275"/>
      <c r="W630" s="276" t="str">
        <f t="shared" si="235"/>
        <v/>
      </c>
      <c r="X630" s="276" t="str">
        <f t="shared" si="236"/>
        <v/>
      </c>
      <c r="Y630" s="276" t="str">
        <f t="shared" si="237"/>
        <v/>
      </c>
      <c r="Z630" s="275"/>
      <c r="AA630" s="184"/>
      <c r="AB630" s="184"/>
      <c r="AC630" s="185" t="str">
        <f t="shared" si="238"/>
        <v/>
      </c>
      <c r="AD630" s="185" t="str">
        <f t="shared" si="239"/>
        <v/>
      </c>
      <c r="AE630" s="186"/>
      <c r="AF630" s="187" t="str">
        <f t="shared" si="240"/>
        <v/>
      </c>
      <c r="AG630" s="182"/>
      <c r="AH630" s="184"/>
      <c r="AI630" s="184"/>
      <c r="AJ630" s="182"/>
      <c r="AK630" s="188" t="str">
        <f t="shared" si="241"/>
        <v/>
      </c>
      <c r="AL630" s="188" t="str">
        <f t="shared" si="242"/>
        <v/>
      </c>
      <c r="AM630" s="188" t="str">
        <f t="shared" si="243"/>
        <v/>
      </c>
      <c r="AN630" s="359" t="str">
        <f>IF(Overview!$K$17='Internal Calcs'!$P$22,IF(AK630="","",AK630),IF(Overview!$K$17='Internal Calcs'!$P$23,IF(AK630="","",AK630),IF(ISNUMBER(A630),(IF(F630="Short",G630-H630,H630-G630)*AZ630-AX630),"")))</f>
        <v/>
      </c>
      <c r="AO630" s="401" t="str">
        <f>IF(Overview!$K$17='Internal Calcs'!$P$22,IF(AL630="","",AL630),IF(Overview!$K$17='Internal Calcs'!$P$23,IF(AL630="","",AL630),IF(ISNUMBER(A630),IF(AL630="",(IF(F630="Short",G630-H630,H630-G630)*AZ630-AX630),(IF(F630="Short",G630-J630,J630-G630)*AZ630-AX630)),"")))</f>
        <v/>
      </c>
      <c r="AP630" s="359" t="str">
        <f>IF(Overview!$K$17='Internal Calcs'!$P$22,"",IF(Overview!$K$17='Internal Calcs'!$P$23,IF(AM630="","",AM630),IF(ISNUMBER(A630),IF(AM630="",(IF(F630="Short",G630-H630,H630-G630)*AZ630-AX630),(IF(F630="Short",G630-L630,L630-G630)*AZ630-AX630)),"")))</f>
        <v/>
      </c>
      <c r="AQ630" s="188" t="str">
        <f t="shared" si="244"/>
        <v/>
      </c>
      <c r="AR630" s="188" t="str">
        <f t="shared" si="245"/>
        <v/>
      </c>
      <c r="AS630" s="188" t="str">
        <f t="shared" si="246"/>
        <v/>
      </c>
      <c r="AT630" s="188" t="str">
        <f>IF(ISNUMBER(A630),MAX($AS$2:AS630)-AS630,"")</f>
        <v/>
      </c>
      <c r="AU630" s="189" t="str">
        <f t="shared" si="247"/>
        <v/>
      </c>
      <c r="AV630" s="190" t="str">
        <f t="shared" si="248"/>
        <v/>
      </c>
      <c r="AW630" s="190" t="str">
        <f t="shared" si="249"/>
        <v/>
      </c>
      <c r="AX630" s="191" t="str">
        <f ca="1">IF(ISNUMBER($A630),INDIRECT(CONCATENATE("'Instrument List'!B",(MATCH(E630,'Instrument List'!A:A,0))-0)),"")</f>
        <v/>
      </c>
      <c r="AY630" s="191" t="str">
        <f ca="1">IF(ISNUMBER($A630),INDIRECT(CONCATENATE("'Instrument List'!D",(MATCH(E630,'Instrument List'!A:A,0))-0)),"")</f>
        <v/>
      </c>
      <c r="AZ630" s="191" t="str">
        <f ca="1">IF(ISNUMBER($A630),INDIRECT(CONCATENATE("'Instrument List'!C",(MATCH(E630,'Instrument List'!A:A,0))-0)),"")</f>
        <v/>
      </c>
      <c r="BA630" s="192" t="str">
        <f ca="1">IF(ISNUMBER(A630),INDIRECT(CONCATENATE("'Instrument List'!E",(MATCH(E630,'Instrument List'!A:A,0))-0)),"")</f>
        <v/>
      </c>
      <c r="BB630" s="193" t="str">
        <f t="shared" si="250"/>
        <v/>
      </c>
      <c r="BC630" s="193" t="str">
        <f t="shared" si="251"/>
        <v/>
      </c>
      <c r="BD630" s="193" t="str">
        <f ca="1">IF(ISNUMBER(A630),INDIRECT(CONCATENATE("'Instrument List'!F",(MATCH(E630,'Instrument List'!A:A,0))-0)),"")</f>
        <v/>
      </c>
    </row>
    <row r="631" spans="1:56">
      <c r="A631" s="220" t="str">
        <f t="shared" si="231"/>
        <v/>
      </c>
      <c r="B631" s="221"/>
      <c r="C631" s="222"/>
      <c r="D631" s="169"/>
      <c r="E631" s="169"/>
      <c r="F631" s="169"/>
      <c r="G631" s="202"/>
      <c r="H631" s="217"/>
      <c r="I631" s="212"/>
      <c r="J631" s="206"/>
      <c r="K631" s="212"/>
      <c r="L631" s="206"/>
      <c r="M631" s="212"/>
      <c r="N631" s="206"/>
      <c r="O631" s="170" t="str">
        <f t="shared" si="232"/>
        <v/>
      </c>
      <c r="P631" s="171"/>
      <c r="Q631" s="171"/>
      <c r="R631" s="171"/>
      <c r="S631" s="172" t="str">
        <f t="shared" si="233"/>
        <v/>
      </c>
      <c r="T631" s="172" t="str">
        <f t="shared" si="234"/>
        <v/>
      </c>
      <c r="U631" s="171"/>
      <c r="V631" s="171"/>
      <c r="W631" s="173" t="str">
        <f t="shared" si="235"/>
        <v/>
      </c>
      <c r="X631" s="173" t="str">
        <f t="shared" si="236"/>
        <v/>
      </c>
      <c r="Y631" s="173" t="str">
        <f t="shared" si="237"/>
        <v/>
      </c>
      <c r="Z631" s="171"/>
      <c r="AA631" s="171"/>
      <c r="AB631" s="171"/>
      <c r="AC631" s="172" t="str">
        <f t="shared" si="238"/>
        <v/>
      </c>
      <c r="AD631" s="172" t="str">
        <f t="shared" si="239"/>
        <v/>
      </c>
      <c r="AE631" s="174"/>
      <c r="AF631" s="175" t="str">
        <f t="shared" si="240"/>
        <v/>
      </c>
      <c r="AG631" s="169"/>
      <c r="AH631" s="171"/>
      <c r="AI631" s="171"/>
      <c r="AJ631" s="169"/>
      <c r="AK631" s="176" t="str">
        <f t="shared" si="241"/>
        <v/>
      </c>
      <c r="AL631" s="176" t="str">
        <f t="shared" si="242"/>
        <v/>
      </c>
      <c r="AM631" s="176" t="str">
        <f t="shared" si="243"/>
        <v/>
      </c>
      <c r="AN631" s="359" t="str">
        <f>IF(Overview!$K$17='Internal Calcs'!$P$22,IF(AK631="","",AK631),IF(Overview!$K$17='Internal Calcs'!$P$23,IF(AK631="","",AK631),IF(ISNUMBER(A631),(IF(F631="Short",G631-H631,H631-G631)*AZ631-AX631),"")))</f>
        <v/>
      </c>
      <c r="AO631" s="401" t="str">
        <f>IF(Overview!$K$17='Internal Calcs'!$P$22,IF(AL631="","",AL631),IF(Overview!$K$17='Internal Calcs'!$P$23,IF(AL631="","",AL631),IF(ISNUMBER(A631),IF(AL631="",(IF(F631="Short",G631-H631,H631-G631)*AZ631-AX631),(IF(F631="Short",G631-J631,J631-G631)*AZ631-AX631)),"")))</f>
        <v/>
      </c>
      <c r="AP631" s="359" t="str">
        <f>IF(Overview!$K$17='Internal Calcs'!$P$22,"",IF(Overview!$K$17='Internal Calcs'!$P$23,IF(AM631="","",AM631),IF(ISNUMBER(A631),IF(AM631="",(IF(F631="Short",G631-H631,H631-G631)*AZ631-AX631),(IF(F631="Short",G631-L631,L631-G631)*AZ631-AX631)),"")))</f>
        <v/>
      </c>
      <c r="AQ631" s="176" t="str">
        <f t="shared" si="244"/>
        <v/>
      </c>
      <c r="AR631" s="176" t="str">
        <f t="shared" si="245"/>
        <v/>
      </c>
      <c r="AS631" s="176" t="str">
        <f t="shared" si="246"/>
        <v/>
      </c>
      <c r="AT631" s="176" t="str">
        <f>IF(ISNUMBER(A631),MAX($AS$2:AS631)-AS631,"")</f>
        <v/>
      </c>
      <c r="AU631" s="177" t="str">
        <f t="shared" si="247"/>
        <v/>
      </c>
      <c r="AV631" s="178" t="str">
        <f t="shared" si="248"/>
        <v/>
      </c>
      <c r="AW631" s="178" t="str">
        <f t="shared" si="249"/>
        <v/>
      </c>
      <c r="AX631" s="179" t="str">
        <f ca="1">IF(ISNUMBER($A631),INDIRECT(CONCATENATE("'Instrument List'!B",(MATCH(E631,'Instrument List'!A:A,0))-0)),"")</f>
        <v/>
      </c>
      <c r="AY631" s="179" t="str">
        <f ca="1">IF(ISNUMBER($A631),INDIRECT(CONCATENATE("'Instrument List'!D",(MATCH(E631,'Instrument List'!A:A,0))-0)),"")</f>
        <v/>
      </c>
      <c r="AZ631" s="179" t="str">
        <f ca="1">IF(ISNUMBER($A631),INDIRECT(CONCATENATE("'Instrument List'!C",(MATCH(E631,'Instrument List'!A:A,0))-0)),"")</f>
        <v/>
      </c>
      <c r="BA631" s="180" t="str">
        <f ca="1">IF(ISNUMBER(A631),INDIRECT(CONCATENATE("'Instrument List'!E",(MATCH(E631,'Instrument List'!A:A,0))-0)),"")</f>
        <v/>
      </c>
      <c r="BB631" s="181" t="str">
        <f t="shared" si="250"/>
        <v/>
      </c>
      <c r="BC631" s="181" t="str">
        <f t="shared" si="251"/>
        <v/>
      </c>
      <c r="BD631" s="181" t="str">
        <f ca="1">IF(ISNUMBER(A631),INDIRECT(CONCATENATE("'Instrument List'!F",(MATCH(E631,'Instrument List'!A:A,0))-0)),"")</f>
        <v/>
      </c>
    </row>
    <row r="632" spans="1:56">
      <c r="A632" s="223" t="str">
        <f t="shared" si="231"/>
        <v/>
      </c>
      <c r="B632" s="224"/>
      <c r="C632" s="225"/>
      <c r="D632" s="182"/>
      <c r="E632" s="182"/>
      <c r="F632" s="182"/>
      <c r="G632" s="203"/>
      <c r="H632" s="218"/>
      <c r="I632" s="213"/>
      <c r="J632" s="207"/>
      <c r="K632" s="213"/>
      <c r="L632" s="207"/>
      <c r="M632" s="213"/>
      <c r="N632" s="207"/>
      <c r="O632" s="183" t="str">
        <f t="shared" si="232"/>
        <v/>
      </c>
      <c r="P632" s="184"/>
      <c r="Q632" s="184"/>
      <c r="R632" s="275"/>
      <c r="S632" s="185" t="str">
        <f t="shared" si="233"/>
        <v/>
      </c>
      <c r="T632" s="185" t="str">
        <f t="shared" si="234"/>
        <v/>
      </c>
      <c r="U632" s="275"/>
      <c r="V632" s="275"/>
      <c r="W632" s="276" t="str">
        <f t="shared" si="235"/>
        <v/>
      </c>
      <c r="X632" s="276" t="str">
        <f t="shared" si="236"/>
        <v/>
      </c>
      <c r="Y632" s="276" t="str">
        <f t="shared" si="237"/>
        <v/>
      </c>
      <c r="Z632" s="275"/>
      <c r="AA632" s="184"/>
      <c r="AB632" s="184"/>
      <c r="AC632" s="185" t="str">
        <f t="shared" si="238"/>
        <v/>
      </c>
      <c r="AD632" s="185" t="str">
        <f t="shared" si="239"/>
        <v/>
      </c>
      <c r="AE632" s="186"/>
      <c r="AF632" s="187" t="str">
        <f t="shared" si="240"/>
        <v/>
      </c>
      <c r="AG632" s="182"/>
      <c r="AH632" s="184"/>
      <c r="AI632" s="184"/>
      <c r="AJ632" s="182"/>
      <c r="AK632" s="188" t="str">
        <f t="shared" si="241"/>
        <v/>
      </c>
      <c r="AL632" s="188" t="str">
        <f t="shared" si="242"/>
        <v/>
      </c>
      <c r="AM632" s="188" t="str">
        <f t="shared" si="243"/>
        <v/>
      </c>
      <c r="AN632" s="359" t="str">
        <f>IF(Overview!$K$17='Internal Calcs'!$P$22,IF(AK632="","",AK632),IF(Overview!$K$17='Internal Calcs'!$P$23,IF(AK632="","",AK632),IF(ISNUMBER(A632),(IF(F632="Short",G632-H632,H632-G632)*AZ632-AX632),"")))</f>
        <v/>
      </c>
      <c r="AO632" s="401" t="str">
        <f>IF(Overview!$K$17='Internal Calcs'!$P$22,IF(AL632="","",AL632),IF(Overview!$K$17='Internal Calcs'!$P$23,IF(AL632="","",AL632),IF(ISNUMBER(A632),IF(AL632="",(IF(F632="Short",G632-H632,H632-G632)*AZ632-AX632),(IF(F632="Short",G632-J632,J632-G632)*AZ632-AX632)),"")))</f>
        <v/>
      </c>
      <c r="AP632" s="359" t="str">
        <f>IF(Overview!$K$17='Internal Calcs'!$P$22,"",IF(Overview!$K$17='Internal Calcs'!$P$23,IF(AM632="","",AM632),IF(ISNUMBER(A632),IF(AM632="",(IF(F632="Short",G632-H632,H632-G632)*AZ632-AX632),(IF(F632="Short",G632-L632,L632-G632)*AZ632-AX632)),"")))</f>
        <v/>
      </c>
      <c r="AQ632" s="188" t="str">
        <f t="shared" si="244"/>
        <v/>
      </c>
      <c r="AR632" s="188" t="str">
        <f t="shared" si="245"/>
        <v/>
      </c>
      <c r="AS632" s="188" t="str">
        <f t="shared" si="246"/>
        <v/>
      </c>
      <c r="AT632" s="188" t="str">
        <f>IF(ISNUMBER(A632),MAX($AS$2:AS632)-AS632,"")</f>
        <v/>
      </c>
      <c r="AU632" s="189" t="str">
        <f t="shared" si="247"/>
        <v/>
      </c>
      <c r="AV632" s="190" t="str">
        <f t="shared" si="248"/>
        <v/>
      </c>
      <c r="AW632" s="190" t="str">
        <f t="shared" si="249"/>
        <v/>
      </c>
      <c r="AX632" s="191" t="str">
        <f ca="1">IF(ISNUMBER($A632),INDIRECT(CONCATENATE("'Instrument List'!B",(MATCH(E632,'Instrument List'!A:A,0))-0)),"")</f>
        <v/>
      </c>
      <c r="AY632" s="191" t="str">
        <f ca="1">IF(ISNUMBER($A632),INDIRECT(CONCATENATE("'Instrument List'!D",(MATCH(E632,'Instrument List'!A:A,0))-0)),"")</f>
        <v/>
      </c>
      <c r="AZ632" s="191" t="str">
        <f ca="1">IF(ISNUMBER($A632),INDIRECT(CONCATENATE("'Instrument List'!C",(MATCH(E632,'Instrument List'!A:A,0))-0)),"")</f>
        <v/>
      </c>
      <c r="BA632" s="192" t="str">
        <f ca="1">IF(ISNUMBER(A632),INDIRECT(CONCATENATE("'Instrument List'!E",(MATCH(E632,'Instrument List'!A:A,0))-0)),"")</f>
        <v/>
      </c>
      <c r="BB632" s="193" t="str">
        <f t="shared" si="250"/>
        <v/>
      </c>
      <c r="BC632" s="193" t="str">
        <f t="shared" si="251"/>
        <v/>
      </c>
      <c r="BD632" s="193" t="str">
        <f ca="1">IF(ISNUMBER(A632),INDIRECT(CONCATENATE("'Instrument List'!F",(MATCH(E632,'Instrument List'!A:A,0))-0)),"")</f>
        <v/>
      </c>
    </row>
    <row r="633" spans="1:56">
      <c r="A633" s="220" t="str">
        <f t="shared" si="231"/>
        <v/>
      </c>
      <c r="B633" s="221"/>
      <c r="C633" s="222"/>
      <c r="D633" s="169"/>
      <c r="E633" s="169"/>
      <c r="F633" s="169"/>
      <c r="G633" s="202"/>
      <c r="H633" s="217"/>
      <c r="I633" s="212"/>
      <c r="J633" s="206"/>
      <c r="K633" s="212"/>
      <c r="L633" s="206"/>
      <c r="M633" s="212"/>
      <c r="N633" s="206"/>
      <c r="O633" s="170" t="str">
        <f t="shared" si="232"/>
        <v/>
      </c>
      <c r="P633" s="171"/>
      <c r="Q633" s="171"/>
      <c r="R633" s="171"/>
      <c r="S633" s="172" t="str">
        <f t="shared" si="233"/>
        <v/>
      </c>
      <c r="T633" s="172" t="str">
        <f t="shared" si="234"/>
        <v/>
      </c>
      <c r="U633" s="171"/>
      <c r="V633" s="171"/>
      <c r="W633" s="173" t="str">
        <f t="shared" si="235"/>
        <v/>
      </c>
      <c r="X633" s="173" t="str">
        <f t="shared" si="236"/>
        <v/>
      </c>
      <c r="Y633" s="173" t="str">
        <f t="shared" si="237"/>
        <v/>
      </c>
      <c r="Z633" s="171"/>
      <c r="AA633" s="171"/>
      <c r="AB633" s="171"/>
      <c r="AC633" s="172" t="str">
        <f t="shared" si="238"/>
        <v/>
      </c>
      <c r="AD633" s="172" t="str">
        <f t="shared" si="239"/>
        <v/>
      </c>
      <c r="AE633" s="174"/>
      <c r="AF633" s="175" t="str">
        <f t="shared" si="240"/>
        <v/>
      </c>
      <c r="AG633" s="169"/>
      <c r="AH633" s="171"/>
      <c r="AI633" s="171"/>
      <c r="AJ633" s="169"/>
      <c r="AK633" s="176" t="str">
        <f t="shared" si="241"/>
        <v/>
      </c>
      <c r="AL633" s="176" t="str">
        <f t="shared" si="242"/>
        <v/>
      </c>
      <c r="AM633" s="176" t="str">
        <f t="shared" si="243"/>
        <v/>
      </c>
      <c r="AN633" s="359" t="str">
        <f>IF(Overview!$K$17='Internal Calcs'!$P$22,IF(AK633="","",AK633),IF(Overview!$K$17='Internal Calcs'!$P$23,IF(AK633="","",AK633),IF(ISNUMBER(A633),(IF(F633="Short",G633-H633,H633-G633)*AZ633-AX633),"")))</f>
        <v/>
      </c>
      <c r="AO633" s="401" t="str">
        <f>IF(Overview!$K$17='Internal Calcs'!$P$22,IF(AL633="","",AL633),IF(Overview!$K$17='Internal Calcs'!$P$23,IF(AL633="","",AL633),IF(ISNUMBER(A633),IF(AL633="",(IF(F633="Short",G633-H633,H633-G633)*AZ633-AX633),(IF(F633="Short",G633-J633,J633-G633)*AZ633-AX633)),"")))</f>
        <v/>
      </c>
      <c r="AP633" s="359" t="str">
        <f>IF(Overview!$K$17='Internal Calcs'!$P$22,"",IF(Overview!$K$17='Internal Calcs'!$P$23,IF(AM633="","",AM633),IF(ISNUMBER(A633),IF(AM633="",(IF(F633="Short",G633-H633,H633-G633)*AZ633-AX633),(IF(F633="Short",G633-L633,L633-G633)*AZ633-AX633)),"")))</f>
        <v/>
      </c>
      <c r="AQ633" s="176" t="str">
        <f t="shared" si="244"/>
        <v/>
      </c>
      <c r="AR633" s="176" t="str">
        <f t="shared" si="245"/>
        <v/>
      </c>
      <c r="AS633" s="176" t="str">
        <f t="shared" si="246"/>
        <v/>
      </c>
      <c r="AT633" s="176" t="str">
        <f>IF(ISNUMBER(A633),MAX($AS$2:AS633)-AS633,"")</f>
        <v/>
      </c>
      <c r="AU633" s="177" t="str">
        <f t="shared" si="247"/>
        <v/>
      </c>
      <c r="AV633" s="178" t="str">
        <f t="shared" si="248"/>
        <v/>
      </c>
      <c r="AW633" s="178" t="str">
        <f t="shared" si="249"/>
        <v/>
      </c>
      <c r="AX633" s="179" t="str">
        <f ca="1">IF(ISNUMBER($A633),INDIRECT(CONCATENATE("'Instrument List'!B",(MATCH(E633,'Instrument List'!A:A,0))-0)),"")</f>
        <v/>
      </c>
      <c r="AY633" s="179" t="str">
        <f ca="1">IF(ISNUMBER($A633),INDIRECT(CONCATENATE("'Instrument List'!D",(MATCH(E633,'Instrument List'!A:A,0))-0)),"")</f>
        <v/>
      </c>
      <c r="AZ633" s="179" t="str">
        <f ca="1">IF(ISNUMBER($A633),INDIRECT(CONCATENATE("'Instrument List'!C",(MATCH(E633,'Instrument List'!A:A,0))-0)),"")</f>
        <v/>
      </c>
      <c r="BA633" s="180" t="str">
        <f ca="1">IF(ISNUMBER(A633),INDIRECT(CONCATENATE("'Instrument List'!E",(MATCH(E633,'Instrument List'!A:A,0))-0)),"")</f>
        <v/>
      </c>
      <c r="BB633" s="181" t="str">
        <f t="shared" si="250"/>
        <v/>
      </c>
      <c r="BC633" s="181" t="str">
        <f t="shared" si="251"/>
        <v/>
      </c>
      <c r="BD633" s="181" t="str">
        <f ca="1">IF(ISNUMBER(A633),INDIRECT(CONCATENATE("'Instrument List'!F",(MATCH(E633,'Instrument List'!A:A,0))-0)),"")</f>
        <v/>
      </c>
    </row>
    <row r="634" spans="1:56">
      <c r="A634" s="223" t="str">
        <f t="shared" si="231"/>
        <v/>
      </c>
      <c r="B634" s="224"/>
      <c r="C634" s="225"/>
      <c r="D634" s="182"/>
      <c r="E634" s="182"/>
      <c r="F634" s="182"/>
      <c r="G634" s="203"/>
      <c r="H634" s="218"/>
      <c r="I634" s="213"/>
      <c r="J634" s="207"/>
      <c r="K634" s="213"/>
      <c r="L634" s="207"/>
      <c r="M634" s="213"/>
      <c r="N634" s="207"/>
      <c r="O634" s="183" t="str">
        <f t="shared" si="232"/>
        <v/>
      </c>
      <c r="P634" s="184"/>
      <c r="Q634" s="184"/>
      <c r="R634" s="275"/>
      <c r="S634" s="185" t="str">
        <f t="shared" si="233"/>
        <v/>
      </c>
      <c r="T634" s="185" t="str">
        <f t="shared" si="234"/>
        <v/>
      </c>
      <c r="U634" s="275"/>
      <c r="V634" s="275"/>
      <c r="W634" s="276" t="str">
        <f t="shared" si="235"/>
        <v/>
      </c>
      <c r="X634" s="276" t="str">
        <f t="shared" si="236"/>
        <v/>
      </c>
      <c r="Y634" s="276" t="str">
        <f t="shared" si="237"/>
        <v/>
      </c>
      <c r="Z634" s="275"/>
      <c r="AA634" s="184"/>
      <c r="AB634" s="184"/>
      <c r="AC634" s="185" t="str">
        <f t="shared" si="238"/>
        <v/>
      </c>
      <c r="AD634" s="185" t="str">
        <f t="shared" si="239"/>
        <v/>
      </c>
      <c r="AE634" s="186"/>
      <c r="AF634" s="187" t="str">
        <f t="shared" si="240"/>
        <v/>
      </c>
      <c r="AG634" s="182"/>
      <c r="AH634" s="184"/>
      <c r="AI634" s="184"/>
      <c r="AJ634" s="182"/>
      <c r="AK634" s="188" t="str">
        <f t="shared" si="241"/>
        <v/>
      </c>
      <c r="AL634" s="188" t="str">
        <f t="shared" si="242"/>
        <v/>
      </c>
      <c r="AM634" s="188" t="str">
        <f t="shared" si="243"/>
        <v/>
      </c>
      <c r="AN634" s="359" t="str">
        <f>IF(Overview!$K$17='Internal Calcs'!$P$22,IF(AK634="","",AK634),IF(Overview!$K$17='Internal Calcs'!$P$23,IF(AK634="","",AK634),IF(ISNUMBER(A634),(IF(F634="Short",G634-H634,H634-G634)*AZ634-AX634),"")))</f>
        <v/>
      </c>
      <c r="AO634" s="401" t="str">
        <f>IF(Overview!$K$17='Internal Calcs'!$P$22,IF(AL634="","",AL634),IF(Overview!$K$17='Internal Calcs'!$P$23,IF(AL634="","",AL634),IF(ISNUMBER(A634),IF(AL634="",(IF(F634="Short",G634-H634,H634-G634)*AZ634-AX634),(IF(F634="Short",G634-J634,J634-G634)*AZ634-AX634)),"")))</f>
        <v/>
      </c>
      <c r="AP634" s="359" t="str">
        <f>IF(Overview!$K$17='Internal Calcs'!$P$22,"",IF(Overview!$K$17='Internal Calcs'!$P$23,IF(AM634="","",AM634),IF(ISNUMBER(A634),IF(AM634="",(IF(F634="Short",G634-H634,H634-G634)*AZ634-AX634),(IF(F634="Short",G634-L634,L634-G634)*AZ634-AX634)),"")))</f>
        <v/>
      </c>
      <c r="AQ634" s="188" t="str">
        <f t="shared" si="244"/>
        <v/>
      </c>
      <c r="AR634" s="188" t="str">
        <f t="shared" si="245"/>
        <v/>
      </c>
      <c r="AS634" s="188" t="str">
        <f t="shared" si="246"/>
        <v/>
      </c>
      <c r="AT634" s="188" t="str">
        <f>IF(ISNUMBER(A634),MAX($AS$2:AS634)-AS634,"")</f>
        <v/>
      </c>
      <c r="AU634" s="189" t="str">
        <f t="shared" si="247"/>
        <v/>
      </c>
      <c r="AV634" s="190" t="str">
        <f t="shared" si="248"/>
        <v/>
      </c>
      <c r="AW634" s="190" t="str">
        <f t="shared" si="249"/>
        <v/>
      </c>
      <c r="AX634" s="191" t="str">
        <f ca="1">IF(ISNUMBER($A634),INDIRECT(CONCATENATE("'Instrument List'!B",(MATCH(E634,'Instrument List'!A:A,0))-0)),"")</f>
        <v/>
      </c>
      <c r="AY634" s="191" t="str">
        <f ca="1">IF(ISNUMBER($A634),INDIRECT(CONCATENATE("'Instrument List'!D",(MATCH(E634,'Instrument List'!A:A,0))-0)),"")</f>
        <v/>
      </c>
      <c r="AZ634" s="191" t="str">
        <f ca="1">IF(ISNUMBER($A634),INDIRECT(CONCATENATE("'Instrument List'!C",(MATCH(E634,'Instrument List'!A:A,0))-0)),"")</f>
        <v/>
      </c>
      <c r="BA634" s="192" t="str">
        <f ca="1">IF(ISNUMBER(A634),INDIRECT(CONCATENATE("'Instrument List'!E",(MATCH(E634,'Instrument List'!A:A,0))-0)),"")</f>
        <v/>
      </c>
      <c r="BB634" s="193" t="str">
        <f t="shared" si="250"/>
        <v/>
      </c>
      <c r="BC634" s="193" t="str">
        <f t="shared" si="251"/>
        <v/>
      </c>
      <c r="BD634" s="193" t="str">
        <f ca="1">IF(ISNUMBER(A634),INDIRECT(CONCATENATE("'Instrument List'!F",(MATCH(E634,'Instrument List'!A:A,0))-0)),"")</f>
        <v/>
      </c>
    </row>
    <row r="635" spans="1:56">
      <c r="A635" s="220" t="str">
        <f t="shared" si="231"/>
        <v/>
      </c>
      <c r="B635" s="221"/>
      <c r="C635" s="222"/>
      <c r="D635" s="169"/>
      <c r="E635" s="169"/>
      <c r="F635" s="169"/>
      <c r="G635" s="202"/>
      <c r="H635" s="217"/>
      <c r="I635" s="212"/>
      <c r="J635" s="206"/>
      <c r="K635" s="212"/>
      <c r="L635" s="206"/>
      <c r="M635" s="212"/>
      <c r="N635" s="206"/>
      <c r="O635" s="170" t="str">
        <f t="shared" si="232"/>
        <v/>
      </c>
      <c r="P635" s="171"/>
      <c r="Q635" s="171"/>
      <c r="R635" s="171"/>
      <c r="S635" s="172" t="str">
        <f t="shared" si="233"/>
        <v/>
      </c>
      <c r="T635" s="172" t="str">
        <f t="shared" si="234"/>
        <v/>
      </c>
      <c r="U635" s="171"/>
      <c r="V635" s="171"/>
      <c r="W635" s="173" t="str">
        <f t="shared" si="235"/>
        <v/>
      </c>
      <c r="X635" s="173" t="str">
        <f t="shared" si="236"/>
        <v/>
      </c>
      <c r="Y635" s="173" t="str">
        <f t="shared" si="237"/>
        <v/>
      </c>
      <c r="Z635" s="171"/>
      <c r="AA635" s="171"/>
      <c r="AB635" s="171"/>
      <c r="AC635" s="172" t="str">
        <f t="shared" si="238"/>
        <v/>
      </c>
      <c r="AD635" s="172" t="str">
        <f t="shared" si="239"/>
        <v/>
      </c>
      <c r="AE635" s="174"/>
      <c r="AF635" s="175" t="str">
        <f t="shared" si="240"/>
        <v/>
      </c>
      <c r="AG635" s="169"/>
      <c r="AH635" s="171"/>
      <c r="AI635" s="171"/>
      <c r="AJ635" s="169"/>
      <c r="AK635" s="176" t="str">
        <f t="shared" si="241"/>
        <v/>
      </c>
      <c r="AL635" s="176" t="str">
        <f t="shared" si="242"/>
        <v/>
      </c>
      <c r="AM635" s="176" t="str">
        <f t="shared" si="243"/>
        <v/>
      </c>
      <c r="AN635" s="359" t="str">
        <f>IF(Overview!$K$17='Internal Calcs'!$P$22,IF(AK635="","",AK635),IF(Overview!$K$17='Internal Calcs'!$P$23,IF(AK635="","",AK635),IF(ISNUMBER(A635),(IF(F635="Short",G635-H635,H635-G635)*AZ635-AX635),"")))</f>
        <v/>
      </c>
      <c r="AO635" s="401" t="str">
        <f>IF(Overview!$K$17='Internal Calcs'!$P$22,IF(AL635="","",AL635),IF(Overview!$K$17='Internal Calcs'!$P$23,IF(AL635="","",AL635),IF(ISNUMBER(A635),IF(AL635="",(IF(F635="Short",G635-H635,H635-G635)*AZ635-AX635),(IF(F635="Short",G635-J635,J635-G635)*AZ635-AX635)),"")))</f>
        <v/>
      </c>
      <c r="AP635" s="359" t="str">
        <f>IF(Overview!$K$17='Internal Calcs'!$P$22,"",IF(Overview!$K$17='Internal Calcs'!$P$23,IF(AM635="","",AM635),IF(ISNUMBER(A635),IF(AM635="",(IF(F635="Short",G635-H635,H635-G635)*AZ635-AX635),(IF(F635="Short",G635-L635,L635-G635)*AZ635-AX635)),"")))</f>
        <v/>
      </c>
      <c r="AQ635" s="176" t="str">
        <f t="shared" si="244"/>
        <v/>
      </c>
      <c r="AR635" s="176" t="str">
        <f t="shared" si="245"/>
        <v/>
      </c>
      <c r="AS635" s="176" t="str">
        <f t="shared" si="246"/>
        <v/>
      </c>
      <c r="AT635" s="176" t="str">
        <f>IF(ISNUMBER(A635),MAX($AS$2:AS635)-AS635,"")</f>
        <v/>
      </c>
      <c r="AU635" s="177" t="str">
        <f t="shared" si="247"/>
        <v/>
      </c>
      <c r="AV635" s="178" t="str">
        <f t="shared" si="248"/>
        <v/>
      </c>
      <c r="AW635" s="178" t="str">
        <f t="shared" si="249"/>
        <v/>
      </c>
      <c r="AX635" s="179" t="str">
        <f ca="1">IF(ISNUMBER($A635),INDIRECT(CONCATENATE("'Instrument List'!B",(MATCH(E635,'Instrument List'!A:A,0))-0)),"")</f>
        <v/>
      </c>
      <c r="AY635" s="179" t="str">
        <f ca="1">IF(ISNUMBER($A635),INDIRECT(CONCATENATE("'Instrument List'!D",(MATCH(E635,'Instrument List'!A:A,0))-0)),"")</f>
        <v/>
      </c>
      <c r="AZ635" s="179" t="str">
        <f ca="1">IF(ISNUMBER($A635),INDIRECT(CONCATENATE("'Instrument List'!C",(MATCH(E635,'Instrument List'!A:A,0))-0)),"")</f>
        <v/>
      </c>
      <c r="BA635" s="180" t="str">
        <f ca="1">IF(ISNUMBER(A635),INDIRECT(CONCATENATE("'Instrument List'!E",(MATCH(E635,'Instrument List'!A:A,0))-0)),"")</f>
        <v/>
      </c>
      <c r="BB635" s="181" t="str">
        <f t="shared" si="250"/>
        <v/>
      </c>
      <c r="BC635" s="181" t="str">
        <f t="shared" si="251"/>
        <v/>
      </c>
      <c r="BD635" s="181" t="str">
        <f ca="1">IF(ISNUMBER(A635),INDIRECT(CONCATENATE("'Instrument List'!F",(MATCH(E635,'Instrument List'!A:A,0))-0)),"")</f>
        <v/>
      </c>
    </row>
    <row r="636" spans="1:56">
      <c r="A636" s="223" t="str">
        <f t="shared" si="231"/>
        <v/>
      </c>
      <c r="B636" s="224"/>
      <c r="C636" s="225"/>
      <c r="D636" s="182"/>
      <c r="E636" s="182"/>
      <c r="F636" s="182"/>
      <c r="G636" s="203"/>
      <c r="H636" s="218"/>
      <c r="I636" s="213"/>
      <c r="J636" s="207"/>
      <c r="K636" s="213"/>
      <c r="L636" s="207"/>
      <c r="M636" s="213"/>
      <c r="N636" s="207"/>
      <c r="O636" s="183" t="str">
        <f t="shared" si="232"/>
        <v/>
      </c>
      <c r="P636" s="184"/>
      <c r="Q636" s="184"/>
      <c r="R636" s="275"/>
      <c r="S636" s="185" t="str">
        <f t="shared" si="233"/>
        <v/>
      </c>
      <c r="T636" s="185" t="str">
        <f t="shared" si="234"/>
        <v/>
      </c>
      <c r="U636" s="275"/>
      <c r="V636" s="275"/>
      <c r="W636" s="276" t="str">
        <f t="shared" si="235"/>
        <v/>
      </c>
      <c r="X636" s="276" t="str">
        <f t="shared" si="236"/>
        <v/>
      </c>
      <c r="Y636" s="276" t="str">
        <f t="shared" si="237"/>
        <v/>
      </c>
      <c r="Z636" s="275"/>
      <c r="AA636" s="184"/>
      <c r="AB636" s="184"/>
      <c r="AC636" s="185" t="str">
        <f t="shared" si="238"/>
        <v/>
      </c>
      <c r="AD636" s="185" t="str">
        <f t="shared" si="239"/>
        <v/>
      </c>
      <c r="AE636" s="186"/>
      <c r="AF636" s="187" t="str">
        <f t="shared" si="240"/>
        <v/>
      </c>
      <c r="AG636" s="182"/>
      <c r="AH636" s="184"/>
      <c r="AI636" s="184"/>
      <c r="AJ636" s="182"/>
      <c r="AK636" s="188" t="str">
        <f t="shared" si="241"/>
        <v/>
      </c>
      <c r="AL636" s="188" t="str">
        <f t="shared" si="242"/>
        <v/>
      </c>
      <c r="AM636" s="188" t="str">
        <f t="shared" si="243"/>
        <v/>
      </c>
      <c r="AN636" s="359" t="str">
        <f>IF(Overview!$K$17='Internal Calcs'!$P$22,IF(AK636="","",AK636),IF(Overview!$K$17='Internal Calcs'!$P$23,IF(AK636="","",AK636),IF(ISNUMBER(A636),(IF(F636="Short",G636-H636,H636-G636)*AZ636-AX636),"")))</f>
        <v/>
      </c>
      <c r="AO636" s="401" t="str">
        <f>IF(Overview!$K$17='Internal Calcs'!$P$22,IF(AL636="","",AL636),IF(Overview!$K$17='Internal Calcs'!$P$23,IF(AL636="","",AL636),IF(ISNUMBER(A636),IF(AL636="",(IF(F636="Short",G636-H636,H636-G636)*AZ636-AX636),(IF(F636="Short",G636-J636,J636-G636)*AZ636-AX636)),"")))</f>
        <v/>
      </c>
      <c r="AP636" s="359" t="str">
        <f>IF(Overview!$K$17='Internal Calcs'!$P$22,"",IF(Overview!$K$17='Internal Calcs'!$P$23,IF(AM636="","",AM636),IF(ISNUMBER(A636),IF(AM636="",(IF(F636="Short",G636-H636,H636-G636)*AZ636-AX636),(IF(F636="Short",G636-L636,L636-G636)*AZ636-AX636)),"")))</f>
        <v/>
      </c>
      <c r="AQ636" s="188" t="str">
        <f t="shared" si="244"/>
        <v/>
      </c>
      <c r="AR636" s="188" t="str">
        <f t="shared" si="245"/>
        <v/>
      </c>
      <c r="AS636" s="188" t="str">
        <f t="shared" si="246"/>
        <v/>
      </c>
      <c r="AT636" s="188" t="str">
        <f>IF(ISNUMBER(A636),MAX($AS$2:AS636)-AS636,"")</f>
        <v/>
      </c>
      <c r="AU636" s="189" t="str">
        <f t="shared" si="247"/>
        <v/>
      </c>
      <c r="AV636" s="190" t="str">
        <f t="shared" si="248"/>
        <v/>
      </c>
      <c r="AW636" s="190" t="str">
        <f t="shared" si="249"/>
        <v/>
      </c>
      <c r="AX636" s="191" t="str">
        <f ca="1">IF(ISNUMBER($A636),INDIRECT(CONCATENATE("'Instrument List'!B",(MATCH(E636,'Instrument List'!A:A,0))-0)),"")</f>
        <v/>
      </c>
      <c r="AY636" s="191" t="str">
        <f ca="1">IF(ISNUMBER($A636),INDIRECT(CONCATENATE("'Instrument List'!D",(MATCH(E636,'Instrument List'!A:A,0))-0)),"")</f>
        <v/>
      </c>
      <c r="AZ636" s="191" t="str">
        <f ca="1">IF(ISNUMBER($A636),INDIRECT(CONCATENATE("'Instrument List'!C",(MATCH(E636,'Instrument List'!A:A,0))-0)),"")</f>
        <v/>
      </c>
      <c r="BA636" s="192" t="str">
        <f ca="1">IF(ISNUMBER(A636),INDIRECT(CONCATENATE("'Instrument List'!E",(MATCH(E636,'Instrument List'!A:A,0))-0)),"")</f>
        <v/>
      </c>
      <c r="BB636" s="193" t="str">
        <f t="shared" si="250"/>
        <v/>
      </c>
      <c r="BC636" s="193" t="str">
        <f t="shared" si="251"/>
        <v/>
      </c>
      <c r="BD636" s="193" t="str">
        <f ca="1">IF(ISNUMBER(A636),INDIRECT(CONCATENATE("'Instrument List'!F",(MATCH(E636,'Instrument List'!A:A,0))-0)),"")</f>
        <v/>
      </c>
    </row>
    <row r="637" spans="1:56">
      <c r="A637" s="220" t="str">
        <f t="shared" si="231"/>
        <v/>
      </c>
      <c r="B637" s="221"/>
      <c r="C637" s="222"/>
      <c r="D637" s="169"/>
      <c r="E637" s="169"/>
      <c r="F637" s="169"/>
      <c r="G637" s="202"/>
      <c r="H637" s="217"/>
      <c r="I637" s="212"/>
      <c r="J637" s="206"/>
      <c r="K637" s="212"/>
      <c r="L637" s="206"/>
      <c r="M637" s="212"/>
      <c r="N637" s="206"/>
      <c r="O637" s="170" t="str">
        <f t="shared" si="232"/>
        <v/>
      </c>
      <c r="P637" s="171"/>
      <c r="Q637" s="171"/>
      <c r="R637" s="171"/>
      <c r="S637" s="172" t="str">
        <f t="shared" si="233"/>
        <v/>
      </c>
      <c r="T637" s="172" t="str">
        <f t="shared" si="234"/>
        <v/>
      </c>
      <c r="U637" s="171"/>
      <c r="V637" s="171"/>
      <c r="W637" s="173" t="str">
        <f t="shared" si="235"/>
        <v/>
      </c>
      <c r="X637" s="173" t="str">
        <f t="shared" si="236"/>
        <v/>
      </c>
      <c r="Y637" s="173" t="str">
        <f t="shared" si="237"/>
        <v/>
      </c>
      <c r="Z637" s="171"/>
      <c r="AA637" s="171"/>
      <c r="AB637" s="171"/>
      <c r="AC637" s="172" t="str">
        <f t="shared" si="238"/>
        <v/>
      </c>
      <c r="AD637" s="172" t="str">
        <f t="shared" si="239"/>
        <v/>
      </c>
      <c r="AE637" s="174"/>
      <c r="AF637" s="175" t="str">
        <f t="shared" si="240"/>
        <v/>
      </c>
      <c r="AG637" s="169"/>
      <c r="AH637" s="171"/>
      <c r="AI637" s="171"/>
      <c r="AJ637" s="169"/>
      <c r="AK637" s="176" t="str">
        <f t="shared" si="241"/>
        <v/>
      </c>
      <c r="AL637" s="176" t="str">
        <f t="shared" si="242"/>
        <v/>
      </c>
      <c r="AM637" s="176" t="str">
        <f t="shared" si="243"/>
        <v/>
      </c>
      <c r="AN637" s="359" t="str">
        <f>IF(Overview!$K$17='Internal Calcs'!$P$22,IF(AK637="","",AK637),IF(Overview!$K$17='Internal Calcs'!$P$23,IF(AK637="","",AK637),IF(ISNUMBER(A637),(IF(F637="Short",G637-H637,H637-G637)*AZ637-AX637),"")))</f>
        <v/>
      </c>
      <c r="AO637" s="401" t="str">
        <f>IF(Overview!$K$17='Internal Calcs'!$P$22,IF(AL637="","",AL637),IF(Overview!$K$17='Internal Calcs'!$P$23,IF(AL637="","",AL637),IF(ISNUMBER(A637),IF(AL637="",(IF(F637="Short",G637-H637,H637-G637)*AZ637-AX637),(IF(F637="Short",G637-J637,J637-G637)*AZ637-AX637)),"")))</f>
        <v/>
      </c>
      <c r="AP637" s="359" t="str">
        <f>IF(Overview!$K$17='Internal Calcs'!$P$22,"",IF(Overview!$K$17='Internal Calcs'!$P$23,IF(AM637="","",AM637),IF(ISNUMBER(A637),IF(AM637="",(IF(F637="Short",G637-H637,H637-G637)*AZ637-AX637),(IF(F637="Short",G637-L637,L637-G637)*AZ637-AX637)),"")))</f>
        <v/>
      </c>
      <c r="AQ637" s="176" t="str">
        <f t="shared" si="244"/>
        <v/>
      </c>
      <c r="AR637" s="176" t="str">
        <f t="shared" si="245"/>
        <v/>
      </c>
      <c r="AS637" s="176" t="str">
        <f t="shared" si="246"/>
        <v/>
      </c>
      <c r="AT637" s="176" t="str">
        <f>IF(ISNUMBER(A637),MAX($AS$2:AS637)-AS637,"")</f>
        <v/>
      </c>
      <c r="AU637" s="177" t="str">
        <f t="shared" si="247"/>
        <v/>
      </c>
      <c r="AV637" s="178" t="str">
        <f t="shared" si="248"/>
        <v/>
      </c>
      <c r="AW637" s="178" t="str">
        <f t="shared" si="249"/>
        <v/>
      </c>
      <c r="AX637" s="179" t="str">
        <f ca="1">IF(ISNUMBER($A637),INDIRECT(CONCATENATE("'Instrument List'!B",(MATCH(E637,'Instrument List'!A:A,0))-0)),"")</f>
        <v/>
      </c>
      <c r="AY637" s="179" t="str">
        <f ca="1">IF(ISNUMBER($A637),INDIRECT(CONCATENATE("'Instrument List'!D",(MATCH(E637,'Instrument List'!A:A,0))-0)),"")</f>
        <v/>
      </c>
      <c r="AZ637" s="179" t="str">
        <f ca="1">IF(ISNUMBER($A637),INDIRECT(CONCATENATE("'Instrument List'!C",(MATCH(E637,'Instrument List'!A:A,0))-0)),"")</f>
        <v/>
      </c>
      <c r="BA637" s="180" t="str">
        <f ca="1">IF(ISNUMBER(A637),INDIRECT(CONCATENATE("'Instrument List'!E",(MATCH(E637,'Instrument List'!A:A,0))-0)),"")</f>
        <v/>
      </c>
      <c r="BB637" s="181" t="str">
        <f t="shared" si="250"/>
        <v/>
      </c>
      <c r="BC637" s="181" t="str">
        <f t="shared" si="251"/>
        <v/>
      </c>
      <c r="BD637" s="181" t="str">
        <f ca="1">IF(ISNUMBER(A637),INDIRECT(CONCATENATE("'Instrument List'!F",(MATCH(E637,'Instrument List'!A:A,0))-0)),"")</f>
        <v/>
      </c>
    </row>
    <row r="638" spans="1:56">
      <c r="A638" s="223" t="str">
        <f t="shared" si="231"/>
        <v/>
      </c>
      <c r="B638" s="224"/>
      <c r="C638" s="225"/>
      <c r="D638" s="182"/>
      <c r="E638" s="182"/>
      <c r="F638" s="182"/>
      <c r="G638" s="203"/>
      <c r="H638" s="218"/>
      <c r="I638" s="213"/>
      <c r="J638" s="207"/>
      <c r="K638" s="213"/>
      <c r="L638" s="207"/>
      <c r="M638" s="213"/>
      <c r="N638" s="207"/>
      <c r="O638" s="183" t="str">
        <f t="shared" si="232"/>
        <v/>
      </c>
      <c r="P638" s="184"/>
      <c r="Q638" s="184"/>
      <c r="R638" s="275"/>
      <c r="S638" s="185" t="str">
        <f t="shared" si="233"/>
        <v/>
      </c>
      <c r="T638" s="185" t="str">
        <f t="shared" si="234"/>
        <v/>
      </c>
      <c r="U638" s="275"/>
      <c r="V638" s="275"/>
      <c r="W638" s="276" t="str">
        <f t="shared" si="235"/>
        <v/>
      </c>
      <c r="X638" s="276" t="str">
        <f t="shared" si="236"/>
        <v/>
      </c>
      <c r="Y638" s="276" t="str">
        <f t="shared" si="237"/>
        <v/>
      </c>
      <c r="Z638" s="275"/>
      <c r="AA638" s="184"/>
      <c r="AB638" s="184"/>
      <c r="AC638" s="185" t="str">
        <f t="shared" si="238"/>
        <v/>
      </c>
      <c r="AD638" s="185" t="str">
        <f t="shared" si="239"/>
        <v/>
      </c>
      <c r="AE638" s="186"/>
      <c r="AF638" s="187" t="str">
        <f t="shared" si="240"/>
        <v/>
      </c>
      <c r="AG638" s="182"/>
      <c r="AH638" s="184"/>
      <c r="AI638" s="184"/>
      <c r="AJ638" s="182"/>
      <c r="AK638" s="188" t="str">
        <f t="shared" si="241"/>
        <v/>
      </c>
      <c r="AL638" s="188" t="str">
        <f t="shared" si="242"/>
        <v/>
      </c>
      <c r="AM638" s="188" t="str">
        <f t="shared" si="243"/>
        <v/>
      </c>
      <c r="AN638" s="359" t="str">
        <f>IF(Overview!$K$17='Internal Calcs'!$P$22,IF(AK638="","",AK638),IF(Overview!$K$17='Internal Calcs'!$P$23,IF(AK638="","",AK638),IF(ISNUMBER(A638),(IF(F638="Short",G638-H638,H638-G638)*AZ638-AX638),"")))</f>
        <v/>
      </c>
      <c r="AO638" s="401" t="str">
        <f>IF(Overview!$K$17='Internal Calcs'!$P$22,IF(AL638="","",AL638),IF(Overview!$K$17='Internal Calcs'!$P$23,IF(AL638="","",AL638),IF(ISNUMBER(A638),IF(AL638="",(IF(F638="Short",G638-H638,H638-G638)*AZ638-AX638),(IF(F638="Short",G638-J638,J638-G638)*AZ638-AX638)),"")))</f>
        <v/>
      </c>
      <c r="AP638" s="359" t="str">
        <f>IF(Overview!$K$17='Internal Calcs'!$P$22,"",IF(Overview!$K$17='Internal Calcs'!$P$23,IF(AM638="","",AM638),IF(ISNUMBER(A638),IF(AM638="",(IF(F638="Short",G638-H638,H638-G638)*AZ638-AX638),(IF(F638="Short",G638-L638,L638-G638)*AZ638-AX638)),"")))</f>
        <v/>
      </c>
      <c r="AQ638" s="188" t="str">
        <f t="shared" si="244"/>
        <v/>
      </c>
      <c r="AR638" s="188" t="str">
        <f t="shared" si="245"/>
        <v/>
      </c>
      <c r="AS638" s="188" t="str">
        <f t="shared" si="246"/>
        <v/>
      </c>
      <c r="AT638" s="188" t="str">
        <f>IF(ISNUMBER(A638),MAX($AS$2:AS638)-AS638,"")</f>
        <v/>
      </c>
      <c r="AU638" s="189" t="str">
        <f t="shared" si="247"/>
        <v/>
      </c>
      <c r="AV638" s="190" t="str">
        <f t="shared" si="248"/>
        <v/>
      </c>
      <c r="AW638" s="190" t="str">
        <f t="shared" si="249"/>
        <v/>
      </c>
      <c r="AX638" s="191" t="str">
        <f ca="1">IF(ISNUMBER($A638),INDIRECT(CONCATENATE("'Instrument List'!B",(MATCH(E638,'Instrument List'!A:A,0))-0)),"")</f>
        <v/>
      </c>
      <c r="AY638" s="191" t="str">
        <f ca="1">IF(ISNUMBER($A638),INDIRECT(CONCATENATE("'Instrument List'!D",(MATCH(E638,'Instrument List'!A:A,0))-0)),"")</f>
        <v/>
      </c>
      <c r="AZ638" s="191" t="str">
        <f ca="1">IF(ISNUMBER($A638),INDIRECT(CONCATENATE("'Instrument List'!C",(MATCH(E638,'Instrument List'!A:A,0))-0)),"")</f>
        <v/>
      </c>
      <c r="BA638" s="192" t="str">
        <f ca="1">IF(ISNUMBER(A638),INDIRECT(CONCATENATE("'Instrument List'!E",(MATCH(E638,'Instrument List'!A:A,0))-0)),"")</f>
        <v/>
      </c>
      <c r="BB638" s="193" t="str">
        <f t="shared" si="250"/>
        <v/>
      </c>
      <c r="BC638" s="193" t="str">
        <f t="shared" si="251"/>
        <v/>
      </c>
      <c r="BD638" s="193" t="str">
        <f ca="1">IF(ISNUMBER(A638),INDIRECT(CONCATENATE("'Instrument List'!F",(MATCH(E638,'Instrument List'!A:A,0))-0)),"")</f>
        <v/>
      </c>
    </row>
    <row r="639" spans="1:56">
      <c r="A639" s="220" t="str">
        <f t="shared" si="231"/>
        <v/>
      </c>
      <c r="B639" s="221"/>
      <c r="C639" s="222"/>
      <c r="D639" s="169"/>
      <c r="E639" s="169"/>
      <c r="F639" s="169"/>
      <c r="G639" s="202"/>
      <c r="H639" s="217"/>
      <c r="I639" s="212"/>
      <c r="J639" s="206"/>
      <c r="K639" s="212"/>
      <c r="L639" s="206"/>
      <c r="M639" s="212"/>
      <c r="N639" s="206"/>
      <c r="O639" s="170" t="str">
        <f t="shared" si="232"/>
        <v/>
      </c>
      <c r="P639" s="171"/>
      <c r="Q639" s="171"/>
      <c r="R639" s="171"/>
      <c r="S639" s="172" t="str">
        <f t="shared" si="233"/>
        <v/>
      </c>
      <c r="T639" s="172" t="str">
        <f t="shared" si="234"/>
        <v/>
      </c>
      <c r="U639" s="171"/>
      <c r="V639" s="171"/>
      <c r="W639" s="173" t="str">
        <f t="shared" si="235"/>
        <v/>
      </c>
      <c r="X639" s="173" t="str">
        <f t="shared" si="236"/>
        <v/>
      </c>
      <c r="Y639" s="173" t="str">
        <f t="shared" si="237"/>
        <v/>
      </c>
      <c r="Z639" s="171"/>
      <c r="AA639" s="171"/>
      <c r="AB639" s="171"/>
      <c r="AC639" s="172" t="str">
        <f t="shared" si="238"/>
        <v/>
      </c>
      <c r="AD639" s="172" t="str">
        <f t="shared" si="239"/>
        <v/>
      </c>
      <c r="AE639" s="174"/>
      <c r="AF639" s="175" t="str">
        <f t="shared" si="240"/>
        <v/>
      </c>
      <c r="AG639" s="169"/>
      <c r="AH639" s="171"/>
      <c r="AI639" s="171"/>
      <c r="AJ639" s="169"/>
      <c r="AK639" s="176" t="str">
        <f t="shared" si="241"/>
        <v/>
      </c>
      <c r="AL639" s="176" t="str">
        <f t="shared" si="242"/>
        <v/>
      </c>
      <c r="AM639" s="176" t="str">
        <f t="shared" si="243"/>
        <v/>
      </c>
      <c r="AN639" s="359" t="str">
        <f>IF(Overview!$K$17='Internal Calcs'!$P$22,IF(AK639="","",AK639),IF(Overview!$K$17='Internal Calcs'!$P$23,IF(AK639="","",AK639),IF(ISNUMBER(A639),(IF(F639="Short",G639-H639,H639-G639)*AZ639-AX639),"")))</f>
        <v/>
      </c>
      <c r="AO639" s="401" t="str">
        <f>IF(Overview!$K$17='Internal Calcs'!$P$22,IF(AL639="","",AL639),IF(Overview!$K$17='Internal Calcs'!$P$23,IF(AL639="","",AL639),IF(ISNUMBER(A639),IF(AL639="",(IF(F639="Short",G639-H639,H639-G639)*AZ639-AX639),(IF(F639="Short",G639-J639,J639-G639)*AZ639-AX639)),"")))</f>
        <v/>
      </c>
      <c r="AP639" s="359" t="str">
        <f>IF(Overview!$K$17='Internal Calcs'!$P$22,"",IF(Overview!$K$17='Internal Calcs'!$P$23,IF(AM639="","",AM639),IF(ISNUMBER(A639),IF(AM639="",(IF(F639="Short",G639-H639,H639-G639)*AZ639-AX639),(IF(F639="Short",G639-L639,L639-G639)*AZ639-AX639)),"")))</f>
        <v/>
      </c>
      <c r="AQ639" s="176" t="str">
        <f t="shared" si="244"/>
        <v/>
      </c>
      <c r="AR639" s="176" t="str">
        <f t="shared" si="245"/>
        <v/>
      </c>
      <c r="AS639" s="176" t="str">
        <f t="shared" si="246"/>
        <v/>
      </c>
      <c r="AT639" s="176" t="str">
        <f>IF(ISNUMBER(A639),MAX($AS$2:AS639)-AS639,"")</f>
        <v/>
      </c>
      <c r="AU639" s="177" t="str">
        <f t="shared" si="247"/>
        <v/>
      </c>
      <c r="AV639" s="178" t="str">
        <f t="shared" si="248"/>
        <v/>
      </c>
      <c r="AW639" s="178" t="str">
        <f t="shared" si="249"/>
        <v/>
      </c>
      <c r="AX639" s="179" t="str">
        <f ca="1">IF(ISNUMBER($A639),INDIRECT(CONCATENATE("'Instrument List'!B",(MATCH(E639,'Instrument List'!A:A,0))-0)),"")</f>
        <v/>
      </c>
      <c r="AY639" s="179" t="str">
        <f ca="1">IF(ISNUMBER($A639),INDIRECT(CONCATENATE("'Instrument List'!D",(MATCH(E639,'Instrument List'!A:A,0))-0)),"")</f>
        <v/>
      </c>
      <c r="AZ639" s="179" t="str">
        <f ca="1">IF(ISNUMBER($A639),INDIRECT(CONCATENATE("'Instrument List'!C",(MATCH(E639,'Instrument List'!A:A,0))-0)),"")</f>
        <v/>
      </c>
      <c r="BA639" s="180" t="str">
        <f ca="1">IF(ISNUMBER(A639),INDIRECT(CONCATENATE("'Instrument List'!E",(MATCH(E639,'Instrument List'!A:A,0))-0)),"")</f>
        <v/>
      </c>
      <c r="BB639" s="181" t="str">
        <f t="shared" si="250"/>
        <v/>
      </c>
      <c r="BC639" s="181" t="str">
        <f t="shared" si="251"/>
        <v/>
      </c>
      <c r="BD639" s="181" t="str">
        <f ca="1">IF(ISNUMBER(A639),INDIRECT(CONCATENATE("'Instrument List'!F",(MATCH(E639,'Instrument List'!A:A,0))-0)),"")</f>
        <v/>
      </c>
    </row>
    <row r="640" spans="1:56">
      <c r="A640" s="223" t="str">
        <f t="shared" si="231"/>
        <v/>
      </c>
      <c r="B640" s="224"/>
      <c r="C640" s="225"/>
      <c r="D640" s="182"/>
      <c r="E640" s="182"/>
      <c r="F640" s="182"/>
      <c r="G640" s="203"/>
      <c r="H640" s="218"/>
      <c r="I640" s="213"/>
      <c r="J640" s="207"/>
      <c r="K640" s="213"/>
      <c r="L640" s="207"/>
      <c r="M640" s="213"/>
      <c r="N640" s="207"/>
      <c r="O640" s="183" t="str">
        <f t="shared" si="232"/>
        <v/>
      </c>
      <c r="P640" s="184"/>
      <c r="Q640" s="184"/>
      <c r="R640" s="275"/>
      <c r="S640" s="185" t="str">
        <f t="shared" si="233"/>
        <v/>
      </c>
      <c r="T640" s="185" t="str">
        <f t="shared" si="234"/>
        <v/>
      </c>
      <c r="U640" s="275"/>
      <c r="V640" s="275"/>
      <c r="W640" s="276" t="str">
        <f t="shared" si="235"/>
        <v/>
      </c>
      <c r="X640" s="276" t="str">
        <f t="shared" si="236"/>
        <v/>
      </c>
      <c r="Y640" s="276" t="str">
        <f t="shared" si="237"/>
        <v/>
      </c>
      <c r="Z640" s="275"/>
      <c r="AA640" s="184"/>
      <c r="AB640" s="184"/>
      <c r="AC640" s="185" t="str">
        <f t="shared" si="238"/>
        <v/>
      </c>
      <c r="AD640" s="185" t="str">
        <f t="shared" si="239"/>
        <v/>
      </c>
      <c r="AE640" s="186"/>
      <c r="AF640" s="187" t="str">
        <f t="shared" si="240"/>
        <v/>
      </c>
      <c r="AG640" s="182"/>
      <c r="AH640" s="184"/>
      <c r="AI640" s="184"/>
      <c r="AJ640" s="182"/>
      <c r="AK640" s="188" t="str">
        <f t="shared" si="241"/>
        <v/>
      </c>
      <c r="AL640" s="188" t="str">
        <f t="shared" si="242"/>
        <v/>
      </c>
      <c r="AM640" s="188" t="str">
        <f t="shared" si="243"/>
        <v/>
      </c>
      <c r="AN640" s="359" t="str">
        <f>IF(Overview!$K$17='Internal Calcs'!$P$22,IF(AK640="","",AK640),IF(Overview!$K$17='Internal Calcs'!$P$23,IF(AK640="","",AK640),IF(ISNUMBER(A640),(IF(F640="Short",G640-H640,H640-G640)*AZ640-AX640),"")))</f>
        <v/>
      </c>
      <c r="AO640" s="401" t="str">
        <f>IF(Overview!$K$17='Internal Calcs'!$P$22,IF(AL640="","",AL640),IF(Overview!$K$17='Internal Calcs'!$P$23,IF(AL640="","",AL640),IF(ISNUMBER(A640),IF(AL640="",(IF(F640="Short",G640-H640,H640-G640)*AZ640-AX640),(IF(F640="Short",G640-J640,J640-G640)*AZ640-AX640)),"")))</f>
        <v/>
      </c>
      <c r="AP640" s="359" t="str">
        <f>IF(Overview!$K$17='Internal Calcs'!$P$22,"",IF(Overview!$K$17='Internal Calcs'!$P$23,IF(AM640="","",AM640),IF(ISNUMBER(A640),IF(AM640="",(IF(F640="Short",G640-H640,H640-G640)*AZ640-AX640),(IF(F640="Short",G640-L640,L640-G640)*AZ640-AX640)),"")))</f>
        <v/>
      </c>
      <c r="AQ640" s="188" t="str">
        <f t="shared" si="244"/>
        <v/>
      </c>
      <c r="AR640" s="188" t="str">
        <f t="shared" si="245"/>
        <v/>
      </c>
      <c r="AS640" s="188" t="str">
        <f t="shared" si="246"/>
        <v/>
      </c>
      <c r="AT640" s="188" t="str">
        <f>IF(ISNUMBER(A640),MAX($AS$2:AS640)-AS640,"")</f>
        <v/>
      </c>
      <c r="AU640" s="189" t="str">
        <f t="shared" si="247"/>
        <v/>
      </c>
      <c r="AV640" s="190" t="str">
        <f t="shared" si="248"/>
        <v/>
      </c>
      <c r="AW640" s="190" t="str">
        <f t="shared" si="249"/>
        <v/>
      </c>
      <c r="AX640" s="191" t="str">
        <f ca="1">IF(ISNUMBER($A640),INDIRECT(CONCATENATE("'Instrument List'!B",(MATCH(E640,'Instrument List'!A:A,0))-0)),"")</f>
        <v/>
      </c>
      <c r="AY640" s="191" t="str">
        <f ca="1">IF(ISNUMBER($A640),INDIRECT(CONCATENATE("'Instrument List'!D",(MATCH(E640,'Instrument List'!A:A,0))-0)),"")</f>
        <v/>
      </c>
      <c r="AZ640" s="191" t="str">
        <f ca="1">IF(ISNUMBER($A640),INDIRECT(CONCATENATE("'Instrument List'!C",(MATCH(E640,'Instrument List'!A:A,0))-0)),"")</f>
        <v/>
      </c>
      <c r="BA640" s="192" t="str">
        <f ca="1">IF(ISNUMBER(A640),INDIRECT(CONCATENATE("'Instrument List'!E",(MATCH(E640,'Instrument List'!A:A,0))-0)),"")</f>
        <v/>
      </c>
      <c r="BB640" s="193" t="str">
        <f t="shared" si="250"/>
        <v/>
      </c>
      <c r="BC640" s="193" t="str">
        <f t="shared" si="251"/>
        <v/>
      </c>
      <c r="BD640" s="193" t="str">
        <f ca="1">IF(ISNUMBER(A640),INDIRECT(CONCATENATE("'Instrument List'!F",(MATCH(E640,'Instrument List'!A:A,0))-0)),"")</f>
        <v/>
      </c>
    </row>
    <row r="641" spans="1:56">
      <c r="A641" s="220" t="str">
        <f t="shared" si="231"/>
        <v/>
      </c>
      <c r="B641" s="221"/>
      <c r="C641" s="222"/>
      <c r="D641" s="169"/>
      <c r="E641" s="169"/>
      <c r="F641" s="169"/>
      <c r="G641" s="202"/>
      <c r="H641" s="217"/>
      <c r="I641" s="212"/>
      <c r="J641" s="206"/>
      <c r="K641" s="212"/>
      <c r="L641" s="206"/>
      <c r="M641" s="212"/>
      <c r="N641" s="206"/>
      <c r="O641" s="170" t="str">
        <f t="shared" si="232"/>
        <v/>
      </c>
      <c r="P641" s="171"/>
      <c r="Q641" s="171"/>
      <c r="R641" s="171"/>
      <c r="S641" s="172" t="str">
        <f t="shared" si="233"/>
        <v/>
      </c>
      <c r="T641" s="172" t="str">
        <f t="shared" si="234"/>
        <v/>
      </c>
      <c r="U641" s="171"/>
      <c r="V641" s="171"/>
      <c r="W641" s="173" t="str">
        <f t="shared" si="235"/>
        <v/>
      </c>
      <c r="X641" s="173" t="str">
        <f t="shared" si="236"/>
        <v/>
      </c>
      <c r="Y641" s="173" t="str">
        <f t="shared" si="237"/>
        <v/>
      </c>
      <c r="Z641" s="171"/>
      <c r="AA641" s="171"/>
      <c r="AB641" s="171"/>
      <c r="AC641" s="172" t="str">
        <f t="shared" si="238"/>
        <v/>
      </c>
      <c r="AD641" s="172" t="str">
        <f t="shared" si="239"/>
        <v/>
      </c>
      <c r="AE641" s="174"/>
      <c r="AF641" s="175" t="str">
        <f t="shared" si="240"/>
        <v/>
      </c>
      <c r="AG641" s="169"/>
      <c r="AH641" s="171"/>
      <c r="AI641" s="171"/>
      <c r="AJ641" s="169"/>
      <c r="AK641" s="176" t="str">
        <f t="shared" si="241"/>
        <v/>
      </c>
      <c r="AL641" s="176" t="str">
        <f t="shared" si="242"/>
        <v/>
      </c>
      <c r="AM641" s="176" t="str">
        <f t="shared" si="243"/>
        <v/>
      </c>
      <c r="AN641" s="359" t="str">
        <f>IF(Overview!$K$17='Internal Calcs'!$P$22,IF(AK641="","",AK641),IF(Overview!$K$17='Internal Calcs'!$P$23,IF(AK641="","",AK641),IF(ISNUMBER(A641),(IF(F641="Short",G641-H641,H641-G641)*AZ641-AX641),"")))</f>
        <v/>
      </c>
      <c r="AO641" s="401" t="str">
        <f>IF(Overview!$K$17='Internal Calcs'!$P$22,IF(AL641="","",AL641),IF(Overview!$K$17='Internal Calcs'!$P$23,IF(AL641="","",AL641),IF(ISNUMBER(A641),IF(AL641="",(IF(F641="Short",G641-H641,H641-G641)*AZ641-AX641),(IF(F641="Short",G641-J641,J641-G641)*AZ641-AX641)),"")))</f>
        <v/>
      </c>
      <c r="AP641" s="359" t="str">
        <f>IF(Overview!$K$17='Internal Calcs'!$P$22,"",IF(Overview!$K$17='Internal Calcs'!$P$23,IF(AM641="","",AM641),IF(ISNUMBER(A641),IF(AM641="",(IF(F641="Short",G641-H641,H641-G641)*AZ641-AX641),(IF(F641="Short",G641-L641,L641-G641)*AZ641-AX641)),"")))</f>
        <v/>
      </c>
      <c r="AQ641" s="176" t="str">
        <f t="shared" si="244"/>
        <v/>
      </c>
      <c r="AR641" s="176" t="str">
        <f t="shared" si="245"/>
        <v/>
      </c>
      <c r="AS641" s="176" t="str">
        <f t="shared" si="246"/>
        <v/>
      </c>
      <c r="AT641" s="176" t="str">
        <f>IF(ISNUMBER(A641),MAX($AS$2:AS641)-AS641,"")</f>
        <v/>
      </c>
      <c r="AU641" s="177" t="str">
        <f t="shared" si="247"/>
        <v/>
      </c>
      <c r="AV641" s="178" t="str">
        <f t="shared" si="248"/>
        <v/>
      </c>
      <c r="AW641" s="178" t="str">
        <f t="shared" si="249"/>
        <v/>
      </c>
      <c r="AX641" s="179" t="str">
        <f ca="1">IF(ISNUMBER($A641),INDIRECT(CONCATENATE("'Instrument List'!B",(MATCH(E641,'Instrument List'!A:A,0))-0)),"")</f>
        <v/>
      </c>
      <c r="AY641" s="179" t="str">
        <f ca="1">IF(ISNUMBER($A641),INDIRECT(CONCATENATE("'Instrument List'!D",(MATCH(E641,'Instrument List'!A:A,0))-0)),"")</f>
        <v/>
      </c>
      <c r="AZ641" s="179" t="str">
        <f ca="1">IF(ISNUMBER($A641),INDIRECT(CONCATENATE("'Instrument List'!C",(MATCH(E641,'Instrument List'!A:A,0))-0)),"")</f>
        <v/>
      </c>
      <c r="BA641" s="180" t="str">
        <f ca="1">IF(ISNUMBER(A641),INDIRECT(CONCATENATE("'Instrument List'!E",(MATCH(E641,'Instrument List'!A:A,0))-0)),"")</f>
        <v/>
      </c>
      <c r="BB641" s="181" t="str">
        <f t="shared" si="250"/>
        <v/>
      </c>
      <c r="BC641" s="181" t="str">
        <f t="shared" si="251"/>
        <v/>
      </c>
      <c r="BD641" s="181" t="str">
        <f ca="1">IF(ISNUMBER(A641),INDIRECT(CONCATENATE("'Instrument List'!F",(MATCH(E641,'Instrument List'!A:A,0))-0)),"")</f>
        <v/>
      </c>
    </row>
    <row r="642" spans="1:56">
      <c r="A642" s="223" t="str">
        <f t="shared" si="231"/>
        <v/>
      </c>
      <c r="B642" s="224"/>
      <c r="C642" s="225"/>
      <c r="D642" s="182"/>
      <c r="E642" s="182"/>
      <c r="F642" s="182"/>
      <c r="G642" s="203"/>
      <c r="H642" s="218"/>
      <c r="I642" s="213"/>
      <c r="J642" s="207"/>
      <c r="K642" s="213"/>
      <c r="L642" s="207"/>
      <c r="M642" s="213"/>
      <c r="N642" s="207"/>
      <c r="O642" s="183" t="str">
        <f t="shared" si="232"/>
        <v/>
      </c>
      <c r="P642" s="184"/>
      <c r="Q642" s="184"/>
      <c r="R642" s="275"/>
      <c r="S642" s="185" t="str">
        <f t="shared" si="233"/>
        <v/>
      </c>
      <c r="T642" s="185" t="str">
        <f t="shared" si="234"/>
        <v/>
      </c>
      <c r="U642" s="275"/>
      <c r="V642" s="275"/>
      <c r="W642" s="276" t="str">
        <f t="shared" si="235"/>
        <v/>
      </c>
      <c r="X642" s="276" t="str">
        <f t="shared" si="236"/>
        <v/>
      </c>
      <c r="Y642" s="276" t="str">
        <f t="shared" si="237"/>
        <v/>
      </c>
      <c r="Z642" s="275"/>
      <c r="AA642" s="184"/>
      <c r="AB642" s="184"/>
      <c r="AC642" s="185" t="str">
        <f t="shared" si="238"/>
        <v/>
      </c>
      <c r="AD642" s="185" t="str">
        <f t="shared" si="239"/>
        <v/>
      </c>
      <c r="AE642" s="186"/>
      <c r="AF642" s="187" t="str">
        <f t="shared" si="240"/>
        <v/>
      </c>
      <c r="AG642" s="182"/>
      <c r="AH642" s="184"/>
      <c r="AI642" s="184"/>
      <c r="AJ642" s="182"/>
      <c r="AK642" s="188" t="str">
        <f t="shared" si="241"/>
        <v/>
      </c>
      <c r="AL642" s="188" t="str">
        <f t="shared" si="242"/>
        <v/>
      </c>
      <c r="AM642" s="188" t="str">
        <f t="shared" si="243"/>
        <v/>
      </c>
      <c r="AN642" s="359" t="str">
        <f>IF(Overview!$K$17='Internal Calcs'!$P$22,IF(AK642="","",AK642),IF(Overview!$K$17='Internal Calcs'!$P$23,IF(AK642="","",AK642),IF(ISNUMBER(A642),(IF(F642="Short",G642-H642,H642-G642)*AZ642-AX642),"")))</f>
        <v/>
      </c>
      <c r="AO642" s="401" t="str">
        <f>IF(Overview!$K$17='Internal Calcs'!$P$22,IF(AL642="","",AL642),IF(Overview!$K$17='Internal Calcs'!$P$23,IF(AL642="","",AL642),IF(ISNUMBER(A642),IF(AL642="",(IF(F642="Short",G642-H642,H642-G642)*AZ642-AX642),(IF(F642="Short",G642-J642,J642-G642)*AZ642-AX642)),"")))</f>
        <v/>
      </c>
      <c r="AP642" s="359" t="str">
        <f>IF(Overview!$K$17='Internal Calcs'!$P$22,"",IF(Overview!$K$17='Internal Calcs'!$P$23,IF(AM642="","",AM642),IF(ISNUMBER(A642),IF(AM642="",(IF(F642="Short",G642-H642,H642-G642)*AZ642-AX642),(IF(F642="Short",G642-L642,L642-G642)*AZ642-AX642)),"")))</f>
        <v/>
      </c>
      <c r="AQ642" s="188" t="str">
        <f t="shared" si="244"/>
        <v/>
      </c>
      <c r="AR642" s="188" t="str">
        <f t="shared" si="245"/>
        <v/>
      </c>
      <c r="AS642" s="188" t="str">
        <f t="shared" si="246"/>
        <v/>
      </c>
      <c r="AT642" s="188" t="str">
        <f>IF(ISNUMBER(A642),MAX($AS$2:AS642)-AS642,"")</f>
        <v/>
      </c>
      <c r="AU642" s="189" t="str">
        <f t="shared" si="247"/>
        <v/>
      </c>
      <c r="AV642" s="190" t="str">
        <f t="shared" si="248"/>
        <v/>
      </c>
      <c r="AW642" s="190" t="str">
        <f t="shared" si="249"/>
        <v/>
      </c>
      <c r="AX642" s="191" t="str">
        <f ca="1">IF(ISNUMBER($A642),INDIRECT(CONCATENATE("'Instrument List'!B",(MATCH(E642,'Instrument List'!A:A,0))-0)),"")</f>
        <v/>
      </c>
      <c r="AY642" s="191" t="str">
        <f ca="1">IF(ISNUMBER($A642),INDIRECT(CONCATENATE("'Instrument List'!D",(MATCH(E642,'Instrument List'!A:A,0))-0)),"")</f>
        <v/>
      </c>
      <c r="AZ642" s="191" t="str">
        <f ca="1">IF(ISNUMBER($A642),INDIRECT(CONCATENATE("'Instrument List'!C",(MATCH(E642,'Instrument List'!A:A,0))-0)),"")</f>
        <v/>
      </c>
      <c r="BA642" s="192" t="str">
        <f ca="1">IF(ISNUMBER(A642),INDIRECT(CONCATENATE("'Instrument List'!E",(MATCH(E642,'Instrument List'!A:A,0))-0)),"")</f>
        <v/>
      </c>
      <c r="BB642" s="193" t="str">
        <f t="shared" si="250"/>
        <v/>
      </c>
      <c r="BC642" s="193" t="str">
        <f t="shared" si="251"/>
        <v/>
      </c>
      <c r="BD642" s="193" t="str">
        <f ca="1">IF(ISNUMBER(A642),INDIRECT(CONCATENATE("'Instrument List'!F",(MATCH(E642,'Instrument List'!A:A,0))-0)),"")</f>
        <v/>
      </c>
    </row>
    <row r="643" spans="1:56">
      <c r="A643" s="220" t="str">
        <f t="shared" si="231"/>
        <v/>
      </c>
      <c r="B643" s="221"/>
      <c r="C643" s="222"/>
      <c r="D643" s="169"/>
      <c r="E643" s="169"/>
      <c r="F643" s="169"/>
      <c r="G643" s="202"/>
      <c r="H643" s="217"/>
      <c r="I643" s="212"/>
      <c r="J643" s="206"/>
      <c r="K643" s="212"/>
      <c r="L643" s="206"/>
      <c r="M643" s="212"/>
      <c r="N643" s="206"/>
      <c r="O643" s="170" t="str">
        <f t="shared" si="232"/>
        <v/>
      </c>
      <c r="P643" s="171"/>
      <c r="Q643" s="171"/>
      <c r="R643" s="171"/>
      <c r="S643" s="172" t="str">
        <f t="shared" si="233"/>
        <v/>
      </c>
      <c r="T643" s="172" t="str">
        <f t="shared" si="234"/>
        <v/>
      </c>
      <c r="U643" s="171"/>
      <c r="V643" s="171"/>
      <c r="W643" s="173" t="str">
        <f t="shared" si="235"/>
        <v/>
      </c>
      <c r="X643" s="173" t="str">
        <f t="shared" si="236"/>
        <v/>
      </c>
      <c r="Y643" s="173" t="str">
        <f t="shared" si="237"/>
        <v/>
      </c>
      <c r="Z643" s="171"/>
      <c r="AA643" s="171"/>
      <c r="AB643" s="171"/>
      <c r="AC643" s="172" t="str">
        <f t="shared" si="238"/>
        <v/>
      </c>
      <c r="AD643" s="172" t="str">
        <f t="shared" si="239"/>
        <v/>
      </c>
      <c r="AE643" s="174"/>
      <c r="AF643" s="175" t="str">
        <f t="shared" si="240"/>
        <v/>
      </c>
      <c r="AG643" s="169"/>
      <c r="AH643" s="171"/>
      <c r="AI643" s="171"/>
      <c r="AJ643" s="169"/>
      <c r="AK643" s="176" t="str">
        <f t="shared" si="241"/>
        <v/>
      </c>
      <c r="AL643" s="176" t="str">
        <f t="shared" si="242"/>
        <v/>
      </c>
      <c r="AM643" s="176" t="str">
        <f t="shared" si="243"/>
        <v/>
      </c>
      <c r="AN643" s="359" t="str">
        <f>IF(Overview!$K$17='Internal Calcs'!$P$22,IF(AK643="","",AK643),IF(Overview!$K$17='Internal Calcs'!$P$23,IF(AK643="","",AK643),IF(ISNUMBER(A643),(IF(F643="Short",G643-H643,H643-G643)*AZ643-AX643),"")))</f>
        <v/>
      </c>
      <c r="AO643" s="401" t="str">
        <f>IF(Overview!$K$17='Internal Calcs'!$P$22,IF(AL643="","",AL643),IF(Overview!$K$17='Internal Calcs'!$P$23,IF(AL643="","",AL643),IF(ISNUMBER(A643),IF(AL643="",(IF(F643="Short",G643-H643,H643-G643)*AZ643-AX643),(IF(F643="Short",G643-J643,J643-G643)*AZ643-AX643)),"")))</f>
        <v/>
      </c>
      <c r="AP643" s="359" t="str">
        <f>IF(Overview!$K$17='Internal Calcs'!$P$22,"",IF(Overview!$K$17='Internal Calcs'!$P$23,IF(AM643="","",AM643),IF(ISNUMBER(A643),IF(AM643="",(IF(F643="Short",G643-H643,H643-G643)*AZ643-AX643),(IF(F643="Short",G643-L643,L643-G643)*AZ643-AX643)),"")))</f>
        <v/>
      </c>
      <c r="AQ643" s="176" t="str">
        <f t="shared" si="244"/>
        <v/>
      </c>
      <c r="AR643" s="176" t="str">
        <f t="shared" si="245"/>
        <v/>
      </c>
      <c r="AS643" s="176" t="str">
        <f t="shared" si="246"/>
        <v/>
      </c>
      <c r="AT643" s="176" t="str">
        <f>IF(ISNUMBER(A643),MAX($AS$2:AS643)-AS643,"")</f>
        <v/>
      </c>
      <c r="AU643" s="177" t="str">
        <f t="shared" si="247"/>
        <v/>
      </c>
      <c r="AV643" s="178" t="str">
        <f t="shared" si="248"/>
        <v/>
      </c>
      <c r="AW643" s="178" t="str">
        <f t="shared" si="249"/>
        <v/>
      </c>
      <c r="AX643" s="179" t="str">
        <f ca="1">IF(ISNUMBER($A643),INDIRECT(CONCATENATE("'Instrument List'!B",(MATCH(E643,'Instrument List'!A:A,0))-0)),"")</f>
        <v/>
      </c>
      <c r="AY643" s="179" t="str">
        <f ca="1">IF(ISNUMBER($A643),INDIRECT(CONCATENATE("'Instrument List'!D",(MATCH(E643,'Instrument List'!A:A,0))-0)),"")</f>
        <v/>
      </c>
      <c r="AZ643" s="179" t="str">
        <f ca="1">IF(ISNUMBER($A643),INDIRECT(CONCATENATE("'Instrument List'!C",(MATCH(E643,'Instrument List'!A:A,0))-0)),"")</f>
        <v/>
      </c>
      <c r="BA643" s="180" t="str">
        <f ca="1">IF(ISNUMBER(A643),INDIRECT(CONCATENATE("'Instrument List'!E",(MATCH(E643,'Instrument List'!A:A,0))-0)),"")</f>
        <v/>
      </c>
      <c r="BB643" s="181" t="str">
        <f t="shared" si="250"/>
        <v/>
      </c>
      <c r="BC643" s="181" t="str">
        <f t="shared" si="251"/>
        <v/>
      </c>
      <c r="BD643" s="181" t="str">
        <f ca="1">IF(ISNUMBER(A643),INDIRECT(CONCATENATE("'Instrument List'!F",(MATCH(E643,'Instrument List'!A:A,0))-0)),"")</f>
        <v/>
      </c>
    </row>
    <row r="644" spans="1:56">
      <c r="A644" s="223" t="str">
        <f t="shared" si="231"/>
        <v/>
      </c>
      <c r="B644" s="224"/>
      <c r="C644" s="225"/>
      <c r="D644" s="182"/>
      <c r="E644" s="182"/>
      <c r="F644" s="182"/>
      <c r="G644" s="203"/>
      <c r="H644" s="218"/>
      <c r="I644" s="213"/>
      <c r="J644" s="207"/>
      <c r="K644" s="213"/>
      <c r="L644" s="207"/>
      <c r="M644" s="213"/>
      <c r="N644" s="207"/>
      <c r="O644" s="183" t="str">
        <f t="shared" si="232"/>
        <v/>
      </c>
      <c r="P644" s="184"/>
      <c r="Q644" s="184"/>
      <c r="R644" s="275"/>
      <c r="S644" s="185" t="str">
        <f t="shared" si="233"/>
        <v/>
      </c>
      <c r="T644" s="185" t="str">
        <f t="shared" si="234"/>
        <v/>
      </c>
      <c r="U644" s="275"/>
      <c r="V644" s="275"/>
      <c r="W644" s="276" t="str">
        <f t="shared" si="235"/>
        <v/>
      </c>
      <c r="X644" s="276" t="str">
        <f t="shared" si="236"/>
        <v/>
      </c>
      <c r="Y644" s="276" t="str">
        <f t="shared" si="237"/>
        <v/>
      </c>
      <c r="Z644" s="275"/>
      <c r="AA644" s="184"/>
      <c r="AB644" s="184"/>
      <c r="AC644" s="185" t="str">
        <f t="shared" si="238"/>
        <v/>
      </c>
      <c r="AD644" s="185" t="str">
        <f t="shared" si="239"/>
        <v/>
      </c>
      <c r="AE644" s="186"/>
      <c r="AF644" s="187" t="str">
        <f t="shared" si="240"/>
        <v/>
      </c>
      <c r="AG644" s="182"/>
      <c r="AH644" s="184"/>
      <c r="AI644" s="184"/>
      <c r="AJ644" s="182"/>
      <c r="AK644" s="188" t="str">
        <f t="shared" si="241"/>
        <v/>
      </c>
      <c r="AL644" s="188" t="str">
        <f t="shared" si="242"/>
        <v/>
      </c>
      <c r="AM644" s="188" t="str">
        <f t="shared" si="243"/>
        <v/>
      </c>
      <c r="AN644" s="359" t="str">
        <f>IF(Overview!$K$17='Internal Calcs'!$P$22,IF(AK644="","",AK644),IF(Overview!$K$17='Internal Calcs'!$P$23,IF(AK644="","",AK644),IF(ISNUMBER(A644),(IF(F644="Short",G644-H644,H644-G644)*AZ644-AX644),"")))</f>
        <v/>
      </c>
      <c r="AO644" s="401" t="str">
        <f>IF(Overview!$K$17='Internal Calcs'!$P$22,IF(AL644="","",AL644),IF(Overview!$K$17='Internal Calcs'!$P$23,IF(AL644="","",AL644),IF(ISNUMBER(A644),IF(AL644="",(IF(F644="Short",G644-H644,H644-G644)*AZ644-AX644),(IF(F644="Short",G644-J644,J644-G644)*AZ644-AX644)),"")))</f>
        <v/>
      </c>
      <c r="AP644" s="359" t="str">
        <f>IF(Overview!$K$17='Internal Calcs'!$P$22,"",IF(Overview!$K$17='Internal Calcs'!$P$23,IF(AM644="","",AM644),IF(ISNUMBER(A644),IF(AM644="",(IF(F644="Short",G644-H644,H644-G644)*AZ644-AX644),(IF(F644="Short",G644-L644,L644-G644)*AZ644-AX644)),"")))</f>
        <v/>
      </c>
      <c r="AQ644" s="188" t="str">
        <f t="shared" si="244"/>
        <v/>
      </c>
      <c r="AR644" s="188" t="str">
        <f t="shared" si="245"/>
        <v/>
      </c>
      <c r="AS644" s="188" t="str">
        <f t="shared" si="246"/>
        <v/>
      </c>
      <c r="AT644" s="188" t="str">
        <f>IF(ISNUMBER(A644),MAX($AS$2:AS644)-AS644,"")</f>
        <v/>
      </c>
      <c r="AU644" s="189" t="str">
        <f t="shared" si="247"/>
        <v/>
      </c>
      <c r="AV644" s="190" t="str">
        <f t="shared" si="248"/>
        <v/>
      </c>
      <c r="AW644" s="190" t="str">
        <f t="shared" si="249"/>
        <v/>
      </c>
      <c r="AX644" s="191" t="str">
        <f ca="1">IF(ISNUMBER($A644),INDIRECT(CONCATENATE("'Instrument List'!B",(MATCH(E644,'Instrument List'!A:A,0))-0)),"")</f>
        <v/>
      </c>
      <c r="AY644" s="191" t="str">
        <f ca="1">IF(ISNUMBER($A644),INDIRECT(CONCATENATE("'Instrument List'!D",(MATCH(E644,'Instrument List'!A:A,0))-0)),"")</f>
        <v/>
      </c>
      <c r="AZ644" s="191" t="str">
        <f ca="1">IF(ISNUMBER($A644),INDIRECT(CONCATENATE("'Instrument List'!C",(MATCH(E644,'Instrument List'!A:A,0))-0)),"")</f>
        <v/>
      </c>
      <c r="BA644" s="192" t="str">
        <f ca="1">IF(ISNUMBER(A644),INDIRECT(CONCATENATE("'Instrument List'!E",(MATCH(E644,'Instrument List'!A:A,0))-0)),"")</f>
        <v/>
      </c>
      <c r="BB644" s="193" t="str">
        <f t="shared" si="250"/>
        <v/>
      </c>
      <c r="BC644" s="193" t="str">
        <f t="shared" si="251"/>
        <v/>
      </c>
      <c r="BD644" s="193" t="str">
        <f ca="1">IF(ISNUMBER(A644),INDIRECT(CONCATENATE("'Instrument List'!F",(MATCH(E644,'Instrument List'!A:A,0))-0)),"")</f>
        <v/>
      </c>
    </row>
    <row r="645" spans="1:56">
      <c r="A645" s="220" t="str">
        <f t="shared" si="231"/>
        <v/>
      </c>
      <c r="B645" s="221"/>
      <c r="C645" s="222"/>
      <c r="D645" s="169"/>
      <c r="E645" s="169"/>
      <c r="F645" s="169"/>
      <c r="G645" s="202"/>
      <c r="H645" s="217"/>
      <c r="I645" s="212"/>
      <c r="J645" s="206"/>
      <c r="K645" s="212"/>
      <c r="L645" s="206"/>
      <c r="M645" s="212"/>
      <c r="N645" s="206"/>
      <c r="O645" s="170" t="str">
        <f t="shared" si="232"/>
        <v/>
      </c>
      <c r="P645" s="171"/>
      <c r="Q645" s="171"/>
      <c r="R645" s="171"/>
      <c r="S645" s="172" t="str">
        <f t="shared" si="233"/>
        <v/>
      </c>
      <c r="T645" s="172" t="str">
        <f t="shared" si="234"/>
        <v/>
      </c>
      <c r="U645" s="171"/>
      <c r="V645" s="171"/>
      <c r="W645" s="173" t="str">
        <f t="shared" si="235"/>
        <v/>
      </c>
      <c r="X645" s="173" t="str">
        <f t="shared" si="236"/>
        <v/>
      </c>
      <c r="Y645" s="173" t="str">
        <f t="shared" si="237"/>
        <v/>
      </c>
      <c r="Z645" s="171"/>
      <c r="AA645" s="171"/>
      <c r="AB645" s="171"/>
      <c r="AC645" s="172" t="str">
        <f t="shared" si="238"/>
        <v/>
      </c>
      <c r="AD645" s="172" t="str">
        <f t="shared" si="239"/>
        <v/>
      </c>
      <c r="AE645" s="174"/>
      <c r="AF645" s="175" t="str">
        <f t="shared" si="240"/>
        <v/>
      </c>
      <c r="AG645" s="169"/>
      <c r="AH645" s="171"/>
      <c r="AI645" s="171"/>
      <c r="AJ645" s="169"/>
      <c r="AK645" s="176" t="str">
        <f t="shared" si="241"/>
        <v/>
      </c>
      <c r="AL645" s="176" t="str">
        <f t="shared" si="242"/>
        <v/>
      </c>
      <c r="AM645" s="176" t="str">
        <f t="shared" si="243"/>
        <v/>
      </c>
      <c r="AN645" s="359" t="str">
        <f>IF(Overview!$K$17='Internal Calcs'!$P$22,IF(AK645="","",AK645),IF(Overview!$K$17='Internal Calcs'!$P$23,IF(AK645="","",AK645),IF(ISNUMBER(A645),(IF(F645="Short",G645-H645,H645-G645)*AZ645-AX645),"")))</f>
        <v/>
      </c>
      <c r="AO645" s="401" t="str">
        <f>IF(Overview!$K$17='Internal Calcs'!$P$22,IF(AL645="","",AL645),IF(Overview!$K$17='Internal Calcs'!$P$23,IF(AL645="","",AL645),IF(ISNUMBER(A645),IF(AL645="",(IF(F645="Short",G645-H645,H645-G645)*AZ645-AX645),(IF(F645="Short",G645-J645,J645-G645)*AZ645-AX645)),"")))</f>
        <v/>
      </c>
      <c r="AP645" s="359" t="str">
        <f>IF(Overview!$K$17='Internal Calcs'!$P$22,"",IF(Overview!$K$17='Internal Calcs'!$P$23,IF(AM645="","",AM645),IF(ISNUMBER(A645),IF(AM645="",(IF(F645="Short",G645-H645,H645-G645)*AZ645-AX645),(IF(F645="Short",G645-L645,L645-G645)*AZ645-AX645)),"")))</f>
        <v/>
      </c>
      <c r="AQ645" s="176" t="str">
        <f t="shared" si="244"/>
        <v/>
      </c>
      <c r="AR645" s="176" t="str">
        <f t="shared" si="245"/>
        <v/>
      </c>
      <c r="AS645" s="176" t="str">
        <f t="shared" si="246"/>
        <v/>
      </c>
      <c r="AT645" s="176" t="str">
        <f>IF(ISNUMBER(A645),MAX($AS$2:AS645)-AS645,"")</f>
        <v/>
      </c>
      <c r="AU645" s="177" t="str">
        <f t="shared" si="247"/>
        <v/>
      </c>
      <c r="AV645" s="178" t="str">
        <f t="shared" si="248"/>
        <v/>
      </c>
      <c r="AW645" s="178" t="str">
        <f t="shared" si="249"/>
        <v/>
      </c>
      <c r="AX645" s="179" t="str">
        <f ca="1">IF(ISNUMBER($A645),INDIRECT(CONCATENATE("'Instrument List'!B",(MATCH(E645,'Instrument List'!A:A,0))-0)),"")</f>
        <v/>
      </c>
      <c r="AY645" s="179" t="str">
        <f ca="1">IF(ISNUMBER($A645),INDIRECT(CONCATENATE("'Instrument List'!D",(MATCH(E645,'Instrument List'!A:A,0))-0)),"")</f>
        <v/>
      </c>
      <c r="AZ645" s="179" t="str">
        <f ca="1">IF(ISNUMBER($A645),INDIRECT(CONCATENATE("'Instrument List'!C",(MATCH(E645,'Instrument List'!A:A,0))-0)),"")</f>
        <v/>
      </c>
      <c r="BA645" s="180" t="str">
        <f ca="1">IF(ISNUMBER(A645),INDIRECT(CONCATENATE("'Instrument List'!E",(MATCH(E645,'Instrument List'!A:A,0))-0)),"")</f>
        <v/>
      </c>
      <c r="BB645" s="181" t="str">
        <f t="shared" si="250"/>
        <v/>
      </c>
      <c r="BC645" s="181" t="str">
        <f t="shared" si="251"/>
        <v/>
      </c>
      <c r="BD645" s="181" t="str">
        <f ca="1">IF(ISNUMBER(A645),INDIRECT(CONCATENATE("'Instrument List'!F",(MATCH(E645,'Instrument List'!A:A,0))-0)),"")</f>
        <v/>
      </c>
    </row>
    <row r="646" spans="1:56">
      <c r="A646" s="223" t="str">
        <f t="shared" si="231"/>
        <v/>
      </c>
      <c r="B646" s="224"/>
      <c r="C646" s="225"/>
      <c r="D646" s="182"/>
      <c r="E646" s="182"/>
      <c r="F646" s="182"/>
      <c r="G646" s="203"/>
      <c r="H646" s="218"/>
      <c r="I646" s="213"/>
      <c r="J646" s="207"/>
      <c r="K646" s="213"/>
      <c r="L646" s="207"/>
      <c r="M646" s="213"/>
      <c r="N646" s="207"/>
      <c r="O646" s="183" t="str">
        <f t="shared" si="232"/>
        <v/>
      </c>
      <c r="P646" s="184"/>
      <c r="Q646" s="184"/>
      <c r="R646" s="275"/>
      <c r="S646" s="185" t="str">
        <f t="shared" si="233"/>
        <v/>
      </c>
      <c r="T646" s="185" t="str">
        <f t="shared" si="234"/>
        <v/>
      </c>
      <c r="U646" s="275"/>
      <c r="V646" s="275"/>
      <c r="W646" s="276" t="str">
        <f t="shared" si="235"/>
        <v/>
      </c>
      <c r="X646" s="276" t="str">
        <f t="shared" si="236"/>
        <v/>
      </c>
      <c r="Y646" s="276" t="str">
        <f t="shared" si="237"/>
        <v/>
      </c>
      <c r="Z646" s="275"/>
      <c r="AA646" s="184"/>
      <c r="AB646" s="184"/>
      <c r="AC646" s="185" t="str">
        <f t="shared" si="238"/>
        <v/>
      </c>
      <c r="AD646" s="185" t="str">
        <f t="shared" si="239"/>
        <v/>
      </c>
      <c r="AE646" s="186"/>
      <c r="AF646" s="187" t="str">
        <f t="shared" si="240"/>
        <v/>
      </c>
      <c r="AG646" s="182"/>
      <c r="AH646" s="184"/>
      <c r="AI646" s="184"/>
      <c r="AJ646" s="182"/>
      <c r="AK646" s="188" t="str">
        <f t="shared" si="241"/>
        <v/>
      </c>
      <c r="AL646" s="188" t="str">
        <f t="shared" si="242"/>
        <v/>
      </c>
      <c r="AM646" s="188" t="str">
        <f t="shared" si="243"/>
        <v/>
      </c>
      <c r="AN646" s="359" t="str">
        <f>IF(Overview!$K$17='Internal Calcs'!$P$22,IF(AK646="","",AK646),IF(Overview!$K$17='Internal Calcs'!$P$23,IF(AK646="","",AK646),IF(ISNUMBER(A646),(IF(F646="Short",G646-H646,H646-G646)*AZ646-AX646),"")))</f>
        <v/>
      </c>
      <c r="AO646" s="401" t="str">
        <f>IF(Overview!$K$17='Internal Calcs'!$P$22,IF(AL646="","",AL646),IF(Overview!$K$17='Internal Calcs'!$P$23,IF(AL646="","",AL646),IF(ISNUMBER(A646),IF(AL646="",(IF(F646="Short",G646-H646,H646-G646)*AZ646-AX646),(IF(F646="Short",G646-J646,J646-G646)*AZ646-AX646)),"")))</f>
        <v/>
      </c>
      <c r="AP646" s="359" t="str">
        <f>IF(Overview!$K$17='Internal Calcs'!$P$22,"",IF(Overview!$K$17='Internal Calcs'!$P$23,IF(AM646="","",AM646),IF(ISNUMBER(A646),IF(AM646="",(IF(F646="Short",G646-H646,H646-G646)*AZ646-AX646),(IF(F646="Short",G646-L646,L646-G646)*AZ646-AX646)),"")))</f>
        <v/>
      </c>
      <c r="AQ646" s="188" t="str">
        <f t="shared" si="244"/>
        <v/>
      </c>
      <c r="AR646" s="188" t="str">
        <f t="shared" si="245"/>
        <v/>
      </c>
      <c r="AS646" s="188" t="str">
        <f t="shared" si="246"/>
        <v/>
      </c>
      <c r="AT646" s="188" t="str">
        <f>IF(ISNUMBER(A646),MAX($AS$2:AS646)-AS646,"")</f>
        <v/>
      </c>
      <c r="AU646" s="189" t="str">
        <f t="shared" si="247"/>
        <v/>
      </c>
      <c r="AV646" s="190" t="str">
        <f t="shared" si="248"/>
        <v/>
      </c>
      <c r="AW646" s="190" t="str">
        <f t="shared" si="249"/>
        <v/>
      </c>
      <c r="AX646" s="191" t="str">
        <f ca="1">IF(ISNUMBER($A646),INDIRECT(CONCATENATE("'Instrument List'!B",(MATCH(E646,'Instrument List'!A:A,0))-0)),"")</f>
        <v/>
      </c>
      <c r="AY646" s="191" t="str">
        <f ca="1">IF(ISNUMBER($A646),INDIRECT(CONCATENATE("'Instrument List'!D",(MATCH(E646,'Instrument List'!A:A,0))-0)),"")</f>
        <v/>
      </c>
      <c r="AZ646" s="191" t="str">
        <f ca="1">IF(ISNUMBER($A646),INDIRECT(CONCATENATE("'Instrument List'!C",(MATCH(E646,'Instrument List'!A:A,0))-0)),"")</f>
        <v/>
      </c>
      <c r="BA646" s="192" t="str">
        <f ca="1">IF(ISNUMBER(A646),INDIRECT(CONCATENATE("'Instrument List'!E",(MATCH(E646,'Instrument List'!A:A,0))-0)),"")</f>
        <v/>
      </c>
      <c r="BB646" s="193" t="str">
        <f t="shared" si="250"/>
        <v/>
      </c>
      <c r="BC646" s="193" t="str">
        <f t="shared" si="251"/>
        <v/>
      </c>
      <c r="BD646" s="193" t="str">
        <f ca="1">IF(ISNUMBER(A646),INDIRECT(CONCATENATE("'Instrument List'!F",(MATCH(E646,'Instrument List'!A:A,0))-0)),"")</f>
        <v/>
      </c>
    </row>
    <row r="647" spans="1:56">
      <c r="A647" s="220" t="str">
        <f t="shared" si="231"/>
        <v/>
      </c>
      <c r="B647" s="221"/>
      <c r="C647" s="222"/>
      <c r="D647" s="169"/>
      <c r="E647" s="169"/>
      <c r="F647" s="169"/>
      <c r="G647" s="202"/>
      <c r="H647" s="217"/>
      <c r="I647" s="212"/>
      <c r="J647" s="206"/>
      <c r="K647" s="212"/>
      <c r="L647" s="206"/>
      <c r="M647" s="212"/>
      <c r="N647" s="206"/>
      <c r="O647" s="170" t="str">
        <f t="shared" si="232"/>
        <v/>
      </c>
      <c r="P647" s="171"/>
      <c r="Q647" s="171"/>
      <c r="R647" s="171"/>
      <c r="S647" s="172" t="str">
        <f t="shared" si="233"/>
        <v/>
      </c>
      <c r="T647" s="172" t="str">
        <f t="shared" si="234"/>
        <v/>
      </c>
      <c r="U647" s="171"/>
      <c r="V647" s="171"/>
      <c r="W647" s="173" t="str">
        <f t="shared" si="235"/>
        <v/>
      </c>
      <c r="X647" s="173" t="str">
        <f t="shared" si="236"/>
        <v/>
      </c>
      <c r="Y647" s="173" t="str">
        <f t="shared" si="237"/>
        <v/>
      </c>
      <c r="Z647" s="171"/>
      <c r="AA647" s="171"/>
      <c r="AB647" s="171"/>
      <c r="AC647" s="172" t="str">
        <f t="shared" si="238"/>
        <v/>
      </c>
      <c r="AD647" s="172" t="str">
        <f t="shared" si="239"/>
        <v/>
      </c>
      <c r="AE647" s="174"/>
      <c r="AF647" s="175" t="str">
        <f t="shared" si="240"/>
        <v/>
      </c>
      <c r="AG647" s="169"/>
      <c r="AH647" s="171"/>
      <c r="AI647" s="171"/>
      <c r="AJ647" s="169"/>
      <c r="AK647" s="176" t="str">
        <f t="shared" si="241"/>
        <v/>
      </c>
      <c r="AL647" s="176" t="str">
        <f t="shared" si="242"/>
        <v/>
      </c>
      <c r="AM647" s="176" t="str">
        <f t="shared" si="243"/>
        <v/>
      </c>
      <c r="AN647" s="359" t="str">
        <f>IF(Overview!$K$17='Internal Calcs'!$P$22,IF(AK647="","",AK647),IF(Overview!$K$17='Internal Calcs'!$P$23,IF(AK647="","",AK647),IF(ISNUMBER(A647),(IF(F647="Short",G647-H647,H647-G647)*AZ647-AX647),"")))</f>
        <v/>
      </c>
      <c r="AO647" s="401" t="str">
        <f>IF(Overview!$K$17='Internal Calcs'!$P$22,IF(AL647="","",AL647),IF(Overview!$K$17='Internal Calcs'!$P$23,IF(AL647="","",AL647),IF(ISNUMBER(A647),IF(AL647="",(IF(F647="Short",G647-H647,H647-G647)*AZ647-AX647),(IF(F647="Short",G647-J647,J647-G647)*AZ647-AX647)),"")))</f>
        <v/>
      </c>
      <c r="AP647" s="359" t="str">
        <f>IF(Overview!$K$17='Internal Calcs'!$P$22,"",IF(Overview!$K$17='Internal Calcs'!$P$23,IF(AM647="","",AM647),IF(ISNUMBER(A647),IF(AM647="",(IF(F647="Short",G647-H647,H647-G647)*AZ647-AX647),(IF(F647="Short",G647-L647,L647-G647)*AZ647-AX647)),"")))</f>
        <v/>
      </c>
      <c r="AQ647" s="176" t="str">
        <f t="shared" si="244"/>
        <v/>
      </c>
      <c r="AR647" s="176" t="str">
        <f t="shared" si="245"/>
        <v/>
      </c>
      <c r="AS647" s="176" t="str">
        <f t="shared" si="246"/>
        <v/>
      </c>
      <c r="AT647" s="176" t="str">
        <f>IF(ISNUMBER(A647),MAX($AS$2:AS647)-AS647,"")</f>
        <v/>
      </c>
      <c r="AU647" s="177" t="str">
        <f t="shared" si="247"/>
        <v/>
      </c>
      <c r="AV647" s="178" t="str">
        <f t="shared" si="248"/>
        <v/>
      </c>
      <c r="AW647" s="178" t="str">
        <f t="shared" si="249"/>
        <v/>
      </c>
      <c r="AX647" s="179" t="str">
        <f ca="1">IF(ISNUMBER($A647),INDIRECT(CONCATENATE("'Instrument List'!B",(MATCH(E647,'Instrument List'!A:A,0))-0)),"")</f>
        <v/>
      </c>
      <c r="AY647" s="179" t="str">
        <f ca="1">IF(ISNUMBER($A647),INDIRECT(CONCATENATE("'Instrument List'!D",(MATCH(E647,'Instrument List'!A:A,0))-0)),"")</f>
        <v/>
      </c>
      <c r="AZ647" s="179" t="str">
        <f ca="1">IF(ISNUMBER($A647),INDIRECT(CONCATENATE("'Instrument List'!C",(MATCH(E647,'Instrument List'!A:A,0))-0)),"")</f>
        <v/>
      </c>
      <c r="BA647" s="180" t="str">
        <f ca="1">IF(ISNUMBER(A647),INDIRECT(CONCATENATE("'Instrument List'!E",(MATCH(E647,'Instrument List'!A:A,0))-0)),"")</f>
        <v/>
      </c>
      <c r="BB647" s="181" t="str">
        <f t="shared" si="250"/>
        <v/>
      </c>
      <c r="BC647" s="181" t="str">
        <f t="shared" si="251"/>
        <v/>
      </c>
      <c r="BD647" s="181" t="str">
        <f ca="1">IF(ISNUMBER(A647),INDIRECT(CONCATENATE("'Instrument List'!F",(MATCH(E647,'Instrument List'!A:A,0))-0)),"")</f>
        <v/>
      </c>
    </row>
    <row r="648" spans="1:56">
      <c r="A648" s="223" t="str">
        <f t="shared" si="231"/>
        <v/>
      </c>
      <c r="B648" s="224"/>
      <c r="C648" s="225"/>
      <c r="D648" s="182"/>
      <c r="E648" s="182"/>
      <c r="F648" s="182"/>
      <c r="G648" s="203"/>
      <c r="H648" s="218"/>
      <c r="I648" s="213"/>
      <c r="J648" s="207"/>
      <c r="K648" s="213"/>
      <c r="L648" s="207"/>
      <c r="M648" s="213"/>
      <c r="N648" s="207"/>
      <c r="O648" s="183" t="str">
        <f t="shared" si="232"/>
        <v/>
      </c>
      <c r="P648" s="184"/>
      <c r="Q648" s="184"/>
      <c r="R648" s="275"/>
      <c r="S648" s="185" t="str">
        <f t="shared" si="233"/>
        <v/>
      </c>
      <c r="T648" s="185" t="str">
        <f t="shared" si="234"/>
        <v/>
      </c>
      <c r="U648" s="275"/>
      <c r="V648" s="275"/>
      <c r="W648" s="276" t="str">
        <f t="shared" si="235"/>
        <v/>
      </c>
      <c r="X648" s="276" t="str">
        <f t="shared" si="236"/>
        <v/>
      </c>
      <c r="Y648" s="276" t="str">
        <f t="shared" si="237"/>
        <v/>
      </c>
      <c r="Z648" s="275"/>
      <c r="AA648" s="184"/>
      <c r="AB648" s="184"/>
      <c r="AC648" s="185" t="str">
        <f t="shared" si="238"/>
        <v/>
      </c>
      <c r="AD648" s="185" t="str">
        <f t="shared" si="239"/>
        <v/>
      </c>
      <c r="AE648" s="186"/>
      <c r="AF648" s="187" t="str">
        <f t="shared" si="240"/>
        <v/>
      </c>
      <c r="AG648" s="182"/>
      <c r="AH648" s="184"/>
      <c r="AI648" s="184"/>
      <c r="AJ648" s="182"/>
      <c r="AK648" s="188" t="str">
        <f t="shared" si="241"/>
        <v/>
      </c>
      <c r="AL648" s="188" t="str">
        <f t="shared" si="242"/>
        <v/>
      </c>
      <c r="AM648" s="188" t="str">
        <f t="shared" si="243"/>
        <v/>
      </c>
      <c r="AN648" s="359" t="str">
        <f>IF(Overview!$K$17='Internal Calcs'!$P$22,IF(AK648="","",AK648),IF(Overview!$K$17='Internal Calcs'!$P$23,IF(AK648="","",AK648),IF(ISNUMBER(A648),(IF(F648="Short",G648-H648,H648-G648)*AZ648-AX648),"")))</f>
        <v/>
      </c>
      <c r="AO648" s="401" t="str">
        <f>IF(Overview!$K$17='Internal Calcs'!$P$22,IF(AL648="","",AL648),IF(Overview!$K$17='Internal Calcs'!$P$23,IF(AL648="","",AL648),IF(ISNUMBER(A648),IF(AL648="",(IF(F648="Short",G648-H648,H648-G648)*AZ648-AX648),(IF(F648="Short",G648-J648,J648-G648)*AZ648-AX648)),"")))</f>
        <v/>
      </c>
      <c r="AP648" s="359" t="str">
        <f>IF(Overview!$K$17='Internal Calcs'!$P$22,"",IF(Overview!$K$17='Internal Calcs'!$P$23,IF(AM648="","",AM648),IF(ISNUMBER(A648),IF(AM648="",(IF(F648="Short",G648-H648,H648-G648)*AZ648-AX648),(IF(F648="Short",G648-L648,L648-G648)*AZ648-AX648)),"")))</f>
        <v/>
      </c>
      <c r="AQ648" s="188" t="str">
        <f t="shared" si="244"/>
        <v/>
      </c>
      <c r="AR648" s="188" t="str">
        <f t="shared" si="245"/>
        <v/>
      </c>
      <c r="AS648" s="188" t="str">
        <f t="shared" si="246"/>
        <v/>
      </c>
      <c r="AT648" s="188" t="str">
        <f>IF(ISNUMBER(A648),MAX($AS$2:AS648)-AS648,"")</f>
        <v/>
      </c>
      <c r="AU648" s="189" t="str">
        <f t="shared" si="247"/>
        <v/>
      </c>
      <c r="AV648" s="190" t="str">
        <f t="shared" si="248"/>
        <v/>
      </c>
      <c r="AW648" s="190" t="str">
        <f t="shared" si="249"/>
        <v/>
      </c>
      <c r="AX648" s="191" t="str">
        <f ca="1">IF(ISNUMBER($A648),INDIRECT(CONCATENATE("'Instrument List'!B",(MATCH(E648,'Instrument List'!A:A,0))-0)),"")</f>
        <v/>
      </c>
      <c r="AY648" s="191" t="str">
        <f ca="1">IF(ISNUMBER($A648),INDIRECT(CONCATENATE("'Instrument List'!D",(MATCH(E648,'Instrument List'!A:A,0))-0)),"")</f>
        <v/>
      </c>
      <c r="AZ648" s="191" t="str">
        <f ca="1">IF(ISNUMBER($A648),INDIRECT(CONCATENATE("'Instrument List'!C",(MATCH(E648,'Instrument List'!A:A,0))-0)),"")</f>
        <v/>
      </c>
      <c r="BA648" s="192" t="str">
        <f ca="1">IF(ISNUMBER(A648),INDIRECT(CONCATENATE("'Instrument List'!E",(MATCH(E648,'Instrument List'!A:A,0))-0)),"")</f>
        <v/>
      </c>
      <c r="BB648" s="193" t="str">
        <f t="shared" si="250"/>
        <v/>
      </c>
      <c r="BC648" s="193" t="str">
        <f t="shared" si="251"/>
        <v/>
      </c>
      <c r="BD648" s="193" t="str">
        <f ca="1">IF(ISNUMBER(A648),INDIRECT(CONCATENATE("'Instrument List'!F",(MATCH(E648,'Instrument List'!A:A,0))-0)),"")</f>
        <v/>
      </c>
    </row>
    <row r="649" spans="1:56">
      <c r="A649" s="220" t="str">
        <f t="shared" si="231"/>
        <v/>
      </c>
      <c r="B649" s="221"/>
      <c r="C649" s="222"/>
      <c r="D649" s="169"/>
      <c r="E649" s="169"/>
      <c r="F649" s="169"/>
      <c r="G649" s="202"/>
      <c r="H649" s="217"/>
      <c r="I649" s="212"/>
      <c r="J649" s="206"/>
      <c r="K649" s="212"/>
      <c r="L649" s="206"/>
      <c r="M649" s="212"/>
      <c r="N649" s="206"/>
      <c r="O649" s="170" t="str">
        <f t="shared" si="232"/>
        <v/>
      </c>
      <c r="P649" s="171"/>
      <c r="Q649" s="171"/>
      <c r="R649" s="171"/>
      <c r="S649" s="172" t="str">
        <f t="shared" si="233"/>
        <v/>
      </c>
      <c r="T649" s="172" t="str">
        <f t="shared" si="234"/>
        <v/>
      </c>
      <c r="U649" s="171"/>
      <c r="V649" s="171"/>
      <c r="W649" s="173" t="str">
        <f t="shared" si="235"/>
        <v/>
      </c>
      <c r="X649" s="173" t="str">
        <f t="shared" si="236"/>
        <v/>
      </c>
      <c r="Y649" s="173" t="str">
        <f t="shared" si="237"/>
        <v/>
      </c>
      <c r="Z649" s="171"/>
      <c r="AA649" s="171"/>
      <c r="AB649" s="171"/>
      <c r="AC649" s="172" t="str">
        <f t="shared" si="238"/>
        <v/>
      </c>
      <c r="AD649" s="172" t="str">
        <f t="shared" si="239"/>
        <v/>
      </c>
      <c r="AE649" s="174"/>
      <c r="AF649" s="175" t="str">
        <f t="shared" si="240"/>
        <v/>
      </c>
      <c r="AG649" s="169"/>
      <c r="AH649" s="171"/>
      <c r="AI649" s="171"/>
      <c r="AJ649" s="169"/>
      <c r="AK649" s="176" t="str">
        <f t="shared" si="241"/>
        <v/>
      </c>
      <c r="AL649" s="176" t="str">
        <f t="shared" si="242"/>
        <v/>
      </c>
      <c r="AM649" s="176" t="str">
        <f t="shared" si="243"/>
        <v/>
      </c>
      <c r="AN649" s="359" t="str">
        <f>IF(Overview!$K$17='Internal Calcs'!$P$22,IF(AK649="","",AK649),IF(Overview!$K$17='Internal Calcs'!$P$23,IF(AK649="","",AK649),IF(ISNUMBER(A649),(IF(F649="Short",G649-H649,H649-G649)*AZ649-AX649),"")))</f>
        <v/>
      </c>
      <c r="AO649" s="401" t="str">
        <f>IF(Overview!$K$17='Internal Calcs'!$P$22,IF(AL649="","",AL649),IF(Overview!$K$17='Internal Calcs'!$P$23,IF(AL649="","",AL649),IF(ISNUMBER(A649),IF(AL649="",(IF(F649="Short",G649-H649,H649-G649)*AZ649-AX649),(IF(F649="Short",G649-J649,J649-G649)*AZ649-AX649)),"")))</f>
        <v/>
      </c>
      <c r="AP649" s="359" t="str">
        <f>IF(Overview!$K$17='Internal Calcs'!$P$22,"",IF(Overview!$K$17='Internal Calcs'!$P$23,IF(AM649="","",AM649),IF(ISNUMBER(A649),IF(AM649="",(IF(F649="Short",G649-H649,H649-G649)*AZ649-AX649),(IF(F649="Short",G649-L649,L649-G649)*AZ649-AX649)),"")))</f>
        <v/>
      </c>
      <c r="AQ649" s="176" t="str">
        <f t="shared" si="244"/>
        <v/>
      </c>
      <c r="AR649" s="176" t="str">
        <f t="shared" si="245"/>
        <v/>
      </c>
      <c r="AS649" s="176" t="str">
        <f t="shared" si="246"/>
        <v/>
      </c>
      <c r="AT649" s="176" t="str">
        <f>IF(ISNUMBER(A649),MAX($AS$2:AS649)-AS649,"")</f>
        <v/>
      </c>
      <c r="AU649" s="177" t="str">
        <f t="shared" si="247"/>
        <v/>
      </c>
      <c r="AV649" s="178" t="str">
        <f t="shared" si="248"/>
        <v/>
      </c>
      <c r="AW649" s="178" t="str">
        <f t="shared" si="249"/>
        <v/>
      </c>
      <c r="AX649" s="179" t="str">
        <f ca="1">IF(ISNUMBER($A649),INDIRECT(CONCATENATE("'Instrument List'!B",(MATCH(E649,'Instrument List'!A:A,0))-0)),"")</f>
        <v/>
      </c>
      <c r="AY649" s="179" t="str">
        <f ca="1">IF(ISNUMBER($A649),INDIRECT(CONCATENATE("'Instrument List'!D",(MATCH(E649,'Instrument List'!A:A,0))-0)),"")</f>
        <v/>
      </c>
      <c r="AZ649" s="179" t="str">
        <f ca="1">IF(ISNUMBER($A649),INDIRECT(CONCATENATE("'Instrument List'!C",(MATCH(E649,'Instrument List'!A:A,0))-0)),"")</f>
        <v/>
      </c>
      <c r="BA649" s="180" t="str">
        <f ca="1">IF(ISNUMBER(A649),INDIRECT(CONCATENATE("'Instrument List'!E",(MATCH(E649,'Instrument List'!A:A,0))-0)),"")</f>
        <v/>
      </c>
      <c r="BB649" s="181" t="str">
        <f t="shared" si="250"/>
        <v/>
      </c>
      <c r="BC649" s="181" t="str">
        <f t="shared" si="251"/>
        <v/>
      </c>
      <c r="BD649" s="181" t="str">
        <f ca="1">IF(ISNUMBER(A649),INDIRECT(CONCATENATE("'Instrument List'!F",(MATCH(E649,'Instrument List'!A:A,0))-0)),"")</f>
        <v/>
      </c>
    </row>
    <row r="650" spans="1:56">
      <c r="A650" s="223" t="str">
        <f t="shared" si="231"/>
        <v/>
      </c>
      <c r="B650" s="224"/>
      <c r="C650" s="225"/>
      <c r="D650" s="182"/>
      <c r="E650" s="182"/>
      <c r="F650" s="182"/>
      <c r="G650" s="203"/>
      <c r="H650" s="218"/>
      <c r="I650" s="213"/>
      <c r="J650" s="207"/>
      <c r="K650" s="213"/>
      <c r="L650" s="207"/>
      <c r="M650" s="213"/>
      <c r="N650" s="207"/>
      <c r="O650" s="183" t="str">
        <f t="shared" si="232"/>
        <v/>
      </c>
      <c r="P650" s="184"/>
      <c r="Q650" s="184"/>
      <c r="R650" s="275"/>
      <c r="S650" s="185" t="str">
        <f t="shared" si="233"/>
        <v/>
      </c>
      <c r="T650" s="185" t="str">
        <f t="shared" si="234"/>
        <v/>
      </c>
      <c r="U650" s="275"/>
      <c r="V650" s="275"/>
      <c r="W650" s="276" t="str">
        <f t="shared" si="235"/>
        <v/>
      </c>
      <c r="X650" s="276" t="str">
        <f t="shared" si="236"/>
        <v/>
      </c>
      <c r="Y650" s="276" t="str">
        <f t="shared" si="237"/>
        <v/>
      </c>
      <c r="Z650" s="275"/>
      <c r="AA650" s="184"/>
      <c r="AB650" s="184"/>
      <c r="AC650" s="185" t="str">
        <f t="shared" si="238"/>
        <v/>
      </c>
      <c r="AD650" s="185" t="str">
        <f t="shared" si="239"/>
        <v/>
      </c>
      <c r="AE650" s="186"/>
      <c r="AF650" s="187" t="str">
        <f t="shared" si="240"/>
        <v/>
      </c>
      <c r="AG650" s="182"/>
      <c r="AH650" s="184"/>
      <c r="AI650" s="184"/>
      <c r="AJ650" s="182"/>
      <c r="AK650" s="188" t="str">
        <f t="shared" si="241"/>
        <v/>
      </c>
      <c r="AL650" s="188" t="str">
        <f t="shared" si="242"/>
        <v/>
      </c>
      <c r="AM650" s="188" t="str">
        <f t="shared" si="243"/>
        <v/>
      </c>
      <c r="AN650" s="359" t="str">
        <f>IF(Overview!$K$17='Internal Calcs'!$P$22,IF(AK650="","",AK650),IF(Overview!$K$17='Internal Calcs'!$P$23,IF(AK650="","",AK650),IF(ISNUMBER(A650),(IF(F650="Short",G650-H650,H650-G650)*AZ650-AX650),"")))</f>
        <v/>
      </c>
      <c r="AO650" s="401" t="str">
        <f>IF(Overview!$K$17='Internal Calcs'!$P$22,IF(AL650="","",AL650),IF(Overview!$K$17='Internal Calcs'!$P$23,IF(AL650="","",AL650),IF(ISNUMBER(A650),IF(AL650="",(IF(F650="Short",G650-H650,H650-G650)*AZ650-AX650),(IF(F650="Short",G650-J650,J650-G650)*AZ650-AX650)),"")))</f>
        <v/>
      </c>
      <c r="AP650" s="359" t="str">
        <f>IF(Overview!$K$17='Internal Calcs'!$P$22,"",IF(Overview!$K$17='Internal Calcs'!$P$23,IF(AM650="","",AM650),IF(ISNUMBER(A650),IF(AM650="",(IF(F650="Short",G650-H650,H650-G650)*AZ650-AX650),(IF(F650="Short",G650-L650,L650-G650)*AZ650-AX650)),"")))</f>
        <v/>
      </c>
      <c r="AQ650" s="188" t="str">
        <f t="shared" si="244"/>
        <v/>
      </c>
      <c r="AR650" s="188" t="str">
        <f t="shared" si="245"/>
        <v/>
      </c>
      <c r="AS650" s="188" t="str">
        <f t="shared" si="246"/>
        <v/>
      </c>
      <c r="AT650" s="188" t="str">
        <f>IF(ISNUMBER(A650),MAX($AS$2:AS650)-AS650,"")</f>
        <v/>
      </c>
      <c r="AU650" s="189" t="str">
        <f t="shared" si="247"/>
        <v/>
      </c>
      <c r="AV650" s="190" t="str">
        <f t="shared" si="248"/>
        <v/>
      </c>
      <c r="AW650" s="190" t="str">
        <f t="shared" si="249"/>
        <v/>
      </c>
      <c r="AX650" s="191" t="str">
        <f ca="1">IF(ISNUMBER($A650),INDIRECT(CONCATENATE("'Instrument List'!B",(MATCH(E650,'Instrument List'!A:A,0))-0)),"")</f>
        <v/>
      </c>
      <c r="AY650" s="191" t="str">
        <f ca="1">IF(ISNUMBER($A650),INDIRECT(CONCATENATE("'Instrument List'!D",(MATCH(E650,'Instrument List'!A:A,0))-0)),"")</f>
        <v/>
      </c>
      <c r="AZ650" s="191" t="str">
        <f ca="1">IF(ISNUMBER($A650),INDIRECT(CONCATENATE("'Instrument List'!C",(MATCH(E650,'Instrument List'!A:A,0))-0)),"")</f>
        <v/>
      </c>
      <c r="BA650" s="192" t="str">
        <f ca="1">IF(ISNUMBER(A650),INDIRECT(CONCATENATE("'Instrument List'!E",(MATCH(E650,'Instrument List'!A:A,0))-0)),"")</f>
        <v/>
      </c>
      <c r="BB650" s="193" t="str">
        <f t="shared" si="250"/>
        <v/>
      </c>
      <c r="BC650" s="193" t="str">
        <f t="shared" si="251"/>
        <v/>
      </c>
      <c r="BD650" s="193" t="str">
        <f ca="1">IF(ISNUMBER(A650),INDIRECT(CONCATENATE("'Instrument List'!F",(MATCH(E650,'Instrument List'!A:A,0))-0)),"")</f>
        <v/>
      </c>
    </row>
    <row r="651" spans="1:56">
      <c r="A651" s="220" t="str">
        <f t="shared" ref="A651:A714" si="252">IF(B651&gt;0,A650+1,"")</f>
        <v/>
      </c>
      <c r="B651" s="221"/>
      <c r="C651" s="222"/>
      <c r="D651" s="169"/>
      <c r="E651" s="169"/>
      <c r="F651" s="169"/>
      <c r="G651" s="202"/>
      <c r="H651" s="217"/>
      <c r="I651" s="212"/>
      <c r="J651" s="206"/>
      <c r="K651" s="212"/>
      <c r="L651" s="206"/>
      <c r="M651" s="212"/>
      <c r="N651" s="206"/>
      <c r="O651" s="170" t="str">
        <f t="shared" ref="O651:O714" si="253">IF(ISNUMBER(A651),IF(N651&gt;G651,1,-1),"")</f>
        <v/>
      </c>
      <c r="P651" s="171"/>
      <c r="Q651" s="171"/>
      <c r="R651" s="171"/>
      <c r="S651" s="172" t="str">
        <f t="shared" ref="S651:S714" si="254">IF(ISNUMBER(A651),IF(Q651="",P651,Q651),"")</f>
        <v/>
      </c>
      <c r="T651" s="172" t="str">
        <f t="shared" ref="T651:T714" si="255">IF(ISNUMBER(A651),IF(R651="",P651,R651),"")</f>
        <v/>
      </c>
      <c r="U651" s="171"/>
      <c r="V651" s="171"/>
      <c r="W651" s="173" t="str">
        <f t="shared" ref="W651:W714" si="256">IF(ISNUMBER(U651),IF(IF(F651="Short",G651-H651,H651-G651)*(AZ651/AY651)/U651&gt;0,IF(F651="Short",G651-H651,H651-G651)*(AZ651/AY651)/U651,0),"")</f>
        <v/>
      </c>
      <c r="X651" s="173" t="str">
        <f t="shared" ref="X651:X714" si="257">IF(ISNUMBER(U651),IF(ISNUMBER(J651),IF(IF(F651="Short",G651-J651,J651-G651)*(AZ651/AY651)/U651&gt;0,IF(F651="Short",G651-J651,J651-G651)*(AZ651/AY651)/U651,0),""),"")</f>
        <v/>
      </c>
      <c r="Y651" s="173" t="str">
        <f t="shared" ref="Y651:Y714" si="258">IF(ISNUMBER(L651),IF(ISNUMBER(L651),IF(IF(F651="Short",G651-L651,L651-G651)*(AZ651/AY651)/U651&gt;0,IF(F651="Short",G651-L651,L651-G651)*(AZ651/AY651)/U651,0),""),"")</f>
        <v/>
      </c>
      <c r="Z651" s="171"/>
      <c r="AA651" s="171"/>
      <c r="AB651" s="171"/>
      <c r="AC651" s="172" t="str">
        <f t="shared" ref="AC651:AC714" si="259">IF(ISNUMBER(A651),IF(AA651="",Z651,AA651),"")</f>
        <v/>
      </c>
      <c r="AD651" s="172" t="str">
        <f t="shared" ref="AD651:AD714" si="260">IF(ISNUMBER(A651),IF(AB651="",IF(AA651="",Z651,AA651),AB651),"")</f>
        <v/>
      </c>
      <c r="AE651" s="174"/>
      <c r="AF651" s="175" t="str">
        <f t="shared" ref="AF651:AF714" si="261">IF(ISNUMBER(A651),((AE651*AY651*AV651)+AX651)/AS651,"")</f>
        <v/>
      </c>
      <c r="AG651" s="169"/>
      <c r="AH651" s="171"/>
      <c r="AI651" s="171"/>
      <c r="AJ651" s="169"/>
      <c r="AK651" s="176" t="str">
        <f t="shared" ref="AK651:AK714" si="262">IF(ISNUMBER(A651),(IF(F651="Short",G651-H651,H651-G651)*AZ651-AX651)*I651,"")</f>
        <v/>
      </c>
      <c r="AL651" s="176" t="str">
        <f t="shared" ref="AL651:AL714" si="263">IF(ISNUMBER(J651),(IF(F651="Short",G651-J651,J651-G651)*AZ651-AX651)*K651,"")</f>
        <v/>
      </c>
      <c r="AM651" s="176" t="str">
        <f t="shared" ref="AM651:AM714" si="264">IF(ISNUMBER(L651),(IF(F651="Short",G651-L651,L651-G651)*AZ651-AX651)*M651,"")</f>
        <v/>
      </c>
      <c r="AN651" s="359" t="str">
        <f>IF(Overview!$K$17='Internal Calcs'!$P$22,IF(AK651="","",AK651),IF(Overview!$K$17='Internal Calcs'!$P$23,IF(AK651="","",AK651),IF(ISNUMBER(A651),(IF(F651="Short",G651-H651,H651-G651)*AZ651-AX651),"")))</f>
        <v/>
      </c>
      <c r="AO651" s="401" t="str">
        <f>IF(Overview!$K$17='Internal Calcs'!$P$22,IF(AL651="","",AL651),IF(Overview!$K$17='Internal Calcs'!$P$23,IF(AL651="","",AL651),IF(ISNUMBER(A651),IF(AL651="",(IF(F651="Short",G651-H651,H651-G651)*AZ651-AX651),(IF(F651="Short",G651-J651,J651-G651)*AZ651-AX651)),"")))</f>
        <v/>
      </c>
      <c r="AP651" s="359" t="str">
        <f>IF(Overview!$K$17='Internal Calcs'!$P$22,"",IF(Overview!$K$17='Internal Calcs'!$P$23,IF(AM651="","",AM651),IF(ISNUMBER(A651),IF(AM651="",(IF(F651="Short",G651-H651,H651-G651)*AZ651-AX651),(IF(F651="Short",G651-L651,L651-G651)*AZ651-AX651)),"")))</f>
        <v/>
      </c>
      <c r="AQ651" s="176" t="str">
        <f t="shared" ref="AQ651:AQ714" si="265">IF(ISNUMBER(A651),SUM(AK651:AM651),"")</f>
        <v/>
      </c>
      <c r="AR651" s="176" t="str">
        <f t="shared" ref="AR651:AR714" si="266">IF(ISNUMBER(A651),IF(AQ651&gt;0,"Winning","Losing"),"")</f>
        <v/>
      </c>
      <c r="AS651" s="176" t="str">
        <f t="shared" ref="AS651:AS714" si="267">IF(ISNUMBER(A651),AS650+AQ651,"")</f>
        <v/>
      </c>
      <c r="AT651" s="176" t="str">
        <f>IF(ISNUMBER(A651),MAX($AS$2:AS651)-AS651,"")</f>
        <v/>
      </c>
      <c r="AU651" s="177" t="str">
        <f t="shared" ref="AU651:AU714" si="268">IF(ISNUMBER(A651),AQ651/AS651,"")</f>
        <v/>
      </c>
      <c r="AV651" s="178" t="str">
        <f t="shared" ref="AV651:AV714" si="269">IF(ISNUMBER(A651),I651+K651+M651,"")</f>
        <v/>
      </c>
      <c r="AW651" s="178" t="str">
        <f t="shared" ref="AW651:AW714" si="270">IF(ISNUMBER(A651),ROUNDDOWN(C651/100,0),"")</f>
        <v/>
      </c>
      <c r="AX651" s="179" t="str">
        <f ca="1">IF(ISNUMBER($A651),INDIRECT(CONCATENATE("'Instrument List'!B",(MATCH(E651,'Instrument List'!A:A,0))-0)),"")</f>
        <v/>
      </c>
      <c r="AY651" s="179" t="str">
        <f ca="1">IF(ISNUMBER($A651),INDIRECT(CONCATENATE("'Instrument List'!D",(MATCH(E651,'Instrument List'!A:A,0))-0)),"")</f>
        <v/>
      </c>
      <c r="AZ651" s="179" t="str">
        <f ca="1">IF(ISNUMBER($A651),INDIRECT(CONCATENATE("'Instrument List'!C",(MATCH(E651,'Instrument List'!A:A,0))-0)),"")</f>
        <v/>
      </c>
      <c r="BA651" s="180" t="str">
        <f ca="1">IF(ISNUMBER(A651),INDIRECT(CONCATENATE("'Instrument List'!E",(MATCH(E651,'Instrument List'!A:A,0))-0)),"")</f>
        <v/>
      </c>
      <c r="BB651" s="181" t="str">
        <f t="shared" ref="BB651:BB714" si="271">IF(ISNUMBER(A651),AQ651/AY651,"")</f>
        <v/>
      </c>
      <c r="BC651" s="181" t="str">
        <f t="shared" ref="BC651:BC714" si="272">IF(ISNUMBER(A651),(AQ651/AY651)/(I651+K651+M651),"")</f>
        <v/>
      </c>
      <c r="BD651" s="181" t="str">
        <f ca="1">IF(ISNUMBER(A651),INDIRECT(CONCATENATE("'Instrument List'!F",(MATCH(E651,'Instrument List'!A:A,0))-0)),"")</f>
        <v/>
      </c>
    </row>
    <row r="652" spans="1:56">
      <c r="A652" s="223" t="str">
        <f t="shared" si="252"/>
        <v/>
      </c>
      <c r="B652" s="224"/>
      <c r="C652" s="225"/>
      <c r="D652" s="182"/>
      <c r="E652" s="182"/>
      <c r="F652" s="182"/>
      <c r="G652" s="203"/>
      <c r="H652" s="218"/>
      <c r="I652" s="213"/>
      <c r="J652" s="207"/>
      <c r="K652" s="213"/>
      <c r="L652" s="207"/>
      <c r="M652" s="213"/>
      <c r="N652" s="207"/>
      <c r="O652" s="183" t="str">
        <f t="shared" si="253"/>
        <v/>
      </c>
      <c r="P652" s="184"/>
      <c r="Q652" s="184"/>
      <c r="R652" s="275"/>
      <c r="S652" s="185" t="str">
        <f t="shared" si="254"/>
        <v/>
      </c>
      <c r="T652" s="185" t="str">
        <f t="shared" si="255"/>
        <v/>
      </c>
      <c r="U652" s="275"/>
      <c r="V652" s="275"/>
      <c r="W652" s="276" t="str">
        <f t="shared" si="256"/>
        <v/>
      </c>
      <c r="X652" s="276" t="str">
        <f t="shared" si="257"/>
        <v/>
      </c>
      <c r="Y652" s="276" t="str">
        <f t="shared" si="258"/>
        <v/>
      </c>
      <c r="Z652" s="275"/>
      <c r="AA652" s="184"/>
      <c r="AB652" s="184"/>
      <c r="AC652" s="185" t="str">
        <f t="shared" si="259"/>
        <v/>
      </c>
      <c r="AD652" s="185" t="str">
        <f t="shared" si="260"/>
        <v/>
      </c>
      <c r="AE652" s="186"/>
      <c r="AF652" s="187" t="str">
        <f t="shared" si="261"/>
        <v/>
      </c>
      <c r="AG652" s="182"/>
      <c r="AH652" s="184"/>
      <c r="AI652" s="184"/>
      <c r="AJ652" s="182"/>
      <c r="AK652" s="188" t="str">
        <f t="shared" si="262"/>
        <v/>
      </c>
      <c r="AL652" s="188" t="str">
        <f t="shared" si="263"/>
        <v/>
      </c>
      <c r="AM652" s="188" t="str">
        <f t="shared" si="264"/>
        <v/>
      </c>
      <c r="AN652" s="359" t="str">
        <f>IF(Overview!$K$17='Internal Calcs'!$P$22,IF(AK652="","",AK652),IF(Overview!$K$17='Internal Calcs'!$P$23,IF(AK652="","",AK652),IF(ISNUMBER(A652),(IF(F652="Short",G652-H652,H652-G652)*AZ652-AX652),"")))</f>
        <v/>
      </c>
      <c r="AO652" s="401" t="str">
        <f>IF(Overview!$K$17='Internal Calcs'!$P$22,IF(AL652="","",AL652),IF(Overview!$K$17='Internal Calcs'!$P$23,IF(AL652="","",AL652),IF(ISNUMBER(A652),IF(AL652="",(IF(F652="Short",G652-H652,H652-G652)*AZ652-AX652),(IF(F652="Short",G652-J652,J652-G652)*AZ652-AX652)),"")))</f>
        <v/>
      </c>
      <c r="AP652" s="359" t="str">
        <f>IF(Overview!$K$17='Internal Calcs'!$P$22,"",IF(Overview!$K$17='Internal Calcs'!$P$23,IF(AM652="","",AM652),IF(ISNUMBER(A652),IF(AM652="",(IF(F652="Short",G652-H652,H652-G652)*AZ652-AX652),(IF(F652="Short",G652-L652,L652-G652)*AZ652-AX652)),"")))</f>
        <v/>
      </c>
      <c r="AQ652" s="188" t="str">
        <f t="shared" si="265"/>
        <v/>
      </c>
      <c r="AR652" s="188" t="str">
        <f t="shared" si="266"/>
        <v/>
      </c>
      <c r="AS652" s="188" t="str">
        <f t="shared" si="267"/>
        <v/>
      </c>
      <c r="AT652" s="188" t="str">
        <f>IF(ISNUMBER(A652),MAX($AS$2:AS652)-AS652,"")</f>
        <v/>
      </c>
      <c r="AU652" s="189" t="str">
        <f t="shared" si="268"/>
        <v/>
      </c>
      <c r="AV652" s="190" t="str">
        <f t="shared" si="269"/>
        <v/>
      </c>
      <c r="AW652" s="190" t="str">
        <f t="shared" si="270"/>
        <v/>
      </c>
      <c r="AX652" s="191" t="str">
        <f ca="1">IF(ISNUMBER($A652),INDIRECT(CONCATENATE("'Instrument List'!B",(MATCH(E652,'Instrument List'!A:A,0))-0)),"")</f>
        <v/>
      </c>
      <c r="AY652" s="191" t="str">
        <f ca="1">IF(ISNUMBER($A652),INDIRECT(CONCATENATE("'Instrument List'!D",(MATCH(E652,'Instrument List'!A:A,0))-0)),"")</f>
        <v/>
      </c>
      <c r="AZ652" s="191" t="str">
        <f ca="1">IF(ISNUMBER($A652),INDIRECT(CONCATENATE("'Instrument List'!C",(MATCH(E652,'Instrument List'!A:A,0))-0)),"")</f>
        <v/>
      </c>
      <c r="BA652" s="192" t="str">
        <f ca="1">IF(ISNUMBER(A652),INDIRECT(CONCATENATE("'Instrument List'!E",(MATCH(E652,'Instrument List'!A:A,0))-0)),"")</f>
        <v/>
      </c>
      <c r="BB652" s="193" t="str">
        <f t="shared" si="271"/>
        <v/>
      </c>
      <c r="BC652" s="193" t="str">
        <f t="shared" si="272"/>
        <v/>
      </c>
      <c r="BD652" s="193" t="str">
        <f ca="1">IF(ISNUMBER(A652),INDIRECT(CONCATENATE("'Instrument List'!F",(MATCH(E652,'Instrument List'!A:A,0))-0)),"")</f>
        <v/>
      </c>
    </row>
    <row r="653" spans="1:56">
      <c r="A653" s="220" t="str">
        <f t="shared" si="252"/>
        <v/>
      </c>
      <c r="B653" s="221"/>
      <c r="C653" s="222"/>
      <c r="D653" s="169"/>
      <c r="E653" s="169"/>
      <c r="F653" s="169"/>
      <c r="G653" s="202"/>
      <c r="H653" s="217"/>
      <c r="I653" s="212"/>
      <c r="J653" s="206"/>
      <c r="K653" s="212"/>
      <c r="L653" s="206"/>
      <c r="M653" s="212"/>
      <c r="N653" s="206"/>
      <c r="O653" s="170" t="str">
        <f t="shared" si="253"/>
        <v/>
      </c>
      <c r="P653" s="171"/>
      <c r="Q653" s="171"/>
      <c r="R653" s="171"/>
      <c r="S653" s="172" t="str">
        <f t="shared" si="254"/>
        <v/>
      </c>
      <c r="T653" s="172" t="str">
        <f t="shared" si="255"/>
        <v/>
      </c>
      <c r="U653" s="171"/>
      <c r="V653" s="171"/>
      <c r="W653" s="173" t="str">
        <f t="shared" si="256"/>
        <v/>
      </c>
      <c r="X653" s="173" t="str">
        <f t="shared" si="257"/>
        <v/>
      </c>
      <c r="Y653" s="173" t="str">
        <f t="shared" si="258"/>
        <v/>
      </c>
      <c r="Z653" s="171"/>
      <c r="AA653" s="171"/>
      <c r="AB653" s="171"/>
      <c r="AC653" s="172" t="str">
        <f t="shared" si="259"/>
        <v/>
      </c>
      <c r="AD653" s="172" t="str">
        <f t="shared" si="260"/>
        <v/>
      </c>
      <c r="AE653" s="174"/>
      <c r="AF653" s="175" t="str">
        <f t="shared" si="261"/>
        <v/>
      </c>
      <c r="AG653" s="169"/>
      <c r="AH653" s="171"/>
      <c r="AI653" s="171"/>
      <c r="AJ653" s="169"/>
      <c r="AK653" s="176" t="str">
        <f t="shared" si="262"/>
        <v/>
      </c>
      <c r="AL653" s="176" t="str">
        <f t="shared" si="263"/>
        <v/>
      </c>
      <c r="AM653" s="176" t="str">
        <f t="shared" si="264"/>
        <v/>
      </c>
      <c r="AN653" s="359" t="str">
        <f>IF(Overview!$K$17='Internal Calcs'!$P$22,IF(AK653="","",AK653),IF(Overview!$K$17='Internal Calcs'!$P$23,IF(AK653="","",AK653),IF(ISNUMBER(A653),(IF(F653="Short",G653-H653,H653-G653)*AZ653-AX653),"")))</f>
        <v/>
      </c>
      <c r="AO653" s="401" t="str">
        <f>IF(Overview!$K$17='Internal Calcs'!$P$22,IF(AL653="","",AL653),IF(Overview!$K$17='Internal Calcs'!$P$23,IF(AL653="","",AL653),IF(ISNUMBER(A653),IF(AL653="",(IF(F653="Short",G653-H653,H653-G653)*AZ653-AX653),(IF(F653="Short",G653-J653,J653-G653)*AZ653-AX653)),"")))</f>
        <v/>
      </c>
      <c r="AP653" s="359" t="str">
        <f>IF(Overview!$K$17='Internal Calcs'!$P$22,"",IF(Overview!$K$17='Internal Calcs'!$P$23,IF(AM653="","",AM653),IF(ISNUMBER(A653),IF(AM653="",(IF(F653="Short",G653-H653,H653-G653)*AZ653-AX653),(IF(F653="Short",G653-L653,L653-G653)*AZ653-AX653)),"")))</f>
        <v/>
      </c>
      <c r="AQ653" s="176" t="str">
        <f t="shared" si="265"/>
        <v/>
      </c>
      <c r="AR653" s="176" t="str">
        <f t="shared" si="266"/>
        <v/>
      </c>
      <c r="AS653" s="176" t="str">
        <f t="shared" si="267"/>
        <v/>
      </c>
      <c r="AT653" s="176" t="str">
        <f>IF(ISNUMBER(A653),MAX($AS$2:AS653)-AS653,"")</f>
        <v/>
      </c>
      <c r="AU653" s="177" t="str">
        <f t="shared" si="268"/>
        <v/>
      </c>
      <c r="AV653" s="178" t="str">
        <f t="shared" si="269"/>
        <v/>
      </c>
      <c r="AW653" s="178" t="str">
        <f t="shared" si="270"/>
        <v/>
      </c>
      <c r="AX653" s="179" t="str">
        <f ca="1">IF(ISNUMBER($A653),INDIRECT(CONCATENATE("'Instrument List'!B",(MATCH(E653,'Instrument List'!A:A,0))-0)),"")</f>
        <v/>
      </c>
      <c r="AY653" s="179" t="str">
        <f ca="1">IF(ISNUMBER($A653),INDIRECT(CONCATENATE("'Instrument List'!D",(MATCH(E653,'Instrument List'!A:A,0))-0)),"")</f>
        <v/>
      </c>
      <c r="AZ653" s="179" t="str">
        <f ca="1">IF(ISNUMBER($A653),INDIRECT(CONCATENATE("'Instrument List'!C",(MATCH(E653,'Instrument List'!A:A,0))-0)),"")</f>
        <v/>
      </c>
      <c r="BA653" s="180" t="str">
        <f ca="1">IF(ISNUMBER(A653),INDIRECT(CONCATENATE("'Instrument List'!E",(MATCH(E653,'Instrument List'!A:A,0))-0)),"")</f>
        <v/>
      </c>
      <c r="BB653" s="181" t="str">
        <f t="shared" si="271"/>
        <v/>
      </c>
      <c r="BC653" s="181" t="str">
        <f t="shared" si="272"/>
        <v/>
      </c>
      <c r="BD653" s="181" t="str">
        <f ca="1">IF(ISNUMBER(A653),INDIRECT(CONCATENATE("'Instrument List'!F",(MATCH(E653,'Instrument List'!A:A,0))-0)),"")</f>
        <v/>
      </c>
    </row>
    <row r="654" spans="1:56">
      <c r="A654" s="223" t="str">
        <f t="shared" si="252"/>
        <v/>
      </c>
      <c r="B654" s="224"/>
      <c r="C654" s="225"/>
      <c r="D654" s="182"/>
      <c r="E654" s="182"/>
      <c r="F654" s="182"/>
      <c r="G654" s="203"/>
      <c r="H654" s="218"/>
      <c r="I654" s="213"/>
      <c r="J654" s="207"/>
      <c r="K654" s="213"/>
      <c r="L654" s="207"/>
      <c r="M654" s="213"/>
      <c r="N654" s="207"/>
      <c r="O654" s="183" t="str">
        <f t="shared" si="253"/>
        <v/>
      </c>
      <c r="P654" s="184"/>
      <c r="Q654" s="184"/>
      <c r="R654" s="275"/>
      <c r="S654" s="185" t="str">
        <f t="shared" si="254"/>
        <v/>
      </c>
      <c r="T654" s="185" t="str">
        <f t="shared" si="255"/>
        <v/>
      </c>
      <c r="U654" s="275"/>
      <c r="V654" s="275"/>
      <c r="W654" s="276" t="str">
        <f t="shared" si="256"/>
        <v/>
      </c>
      <c r="X654" s="276" t="str">
        <f t="shared" si="257"/>
        <v/>
      </c>
      <c r="Y654" s="276" t="str">
        <f t="shared" si="258"/>
        <v/>
      </c>
      <c r="Z654" s="275"/>
      <c r="AA654" s="184"/>
      <c r="AB654" s="184"/>
      <c r="AC654" s="185" t="str">
        <f t="shared" si="259"/>
        <v/>
      </c>
      <c r="AD654" s="185" t="str">
        <f t="shared" si="260"/>
        <v/>
      </c>
      <c r="AE654" s="186"/>
      <c r="AF654" s="187" t="str">
        <f t="shared" si="261"/>
        <v/>
      </c>
      <c r="AG654" s="182"/>
      <c r="AH654" s="184"/>
      <c r="AI654" s="184"/>
      <c r="AJ654" s="182"/>
      <c r="AK654" s="188" t="str">
        <f t="shared" si="262"/>
        <v/>
      </c>
      <c r="AL654" s="188" t="str">
        <f t="shared" si="263"/>
        <v/>
      </c>
      <c r="AM654" s="188" t="str">
        <f t="shared" si="264"/>
        <v/>
      </c>
      <c r="AN654" s="359" t="str">
        <f>IF(Overview!$K$17='Internal Calcs'!$P$22,IF(AK654="","",AK654),IF(Overview!$K$17='Internal Calcs'!$P$23,IF(AK654="","",AK654),IF(ISNUMBER(A654),(IF(F654="Short",G654-H654,H654-G654)*AZ654-AX654),"")))</f>
        <v/>
      </c>
      <c r="AO654" s="401" t="str">
        <f>IF(Overview!$K$17='Internal Calcs'!$P$22,IF(AL654="","",AL654),IF(Overview!$K$17='Internal Calcs'!$P$23,IF(AL654="","",AL654),IF(ISNUMBER(A654),IF(AL654="",(IF(F654="Short",G654-H654,H654-G654)*AZ654-AX654),(IF(F654="Short",G654-J654,J654-G654)*AZ654-AX654)),"")))</f>
        <v/>
      </c>
      <c r="AP654" s="359" t="str">
        <f>IF(Overview!$K$17='Internal Calcs'!$P$22,"",IF(Overview!$K$17='Internal Calcs'!$P$23,IF(AM654="","",AM654),IF(ISNUMBER(A654),IF(AM654="",(IF(F654="Short",G654-H654,H654-G654)*AZ654-AX654),(IF(F654="Short",G654-L654,L654-G654)*AZ654-AX654)),"")))</f>
        <v/>
      </c>
      <c r="AQ654" s="188" t="str">
        <f t="shared" si="265"/>
        <v/>
      </c>
      <c r="AR654" s="188" t="str">
        <f t="shared" si="266"/>
        <v/>
      </c>
      <c r="AS654" s="188" t="str">
        <f t="shared" si="267"/>
        <v/>
      </c>
      <c r="AT654" s="188" t="str">
        <f>IF(ISNUMBER(A654),MAX($AS$2:AS654)-AS654,"")</f>
        <v/>
      </c>
      <c r="AU654" s="189" t="str">
        <f t="shared" si="268"/>
        <v/>
      </c>
      <c r="AV654" s="190" t="str">
        <f t="shared" si="269"/>
        <v/>
      </c>
      <c r="AW654" s="190" t="str">
        <f t="shared" si="270"/>
        <v/>
      </c>
      <c r="AX654" s="191" t="str">
        <f ca="1">IF(ISNUMBER($A654),INDIRECT(CONCATENATE("'Instrument List'!B",(MATCH(E654,'Instrument List'!A:A,0))-0)),"")</f>
        <v/>
      </c>
      <c r="AY654" s="191" t="str">
        <f ca="1">IF(ISNUMBER($A654),INDIRECT(CONCATENATE("'Instrument List'!D",(MATCH(E654,'Instrument List'!A:A,0))-0)),"")</f>
        <v/>
      </c>
      <c r="AZ654" s="191" t="str">
        <f ca="1">IF(ISNUMBER($A654),INDIRECT(CONCATENATE("'Instrument List'!C",(MATCH(E654,'Instrument List'!A:A,0))-0)),"")</f>
        <v/>
      </c>
      <c r="BA654" s="192" t="str">
        <f ca="1">IF(ISNUMBER(A654),INDIRECT(CONCATENATE("'Instrument List'!E",(MATCH(E654,'Instrument List'!A:A,0))-0)),"")</f>
        <v/>
      </c>
      <c r="BB654" s="193" t="str">
        <f t="shared" si="271"/>
        <v/>
      </c>
      <c r="BC654" s="193" t="str">
        <f t="shared" si="272"/>
        <v/>
      </c>
      <c r="BD654" s="193" t="str">
        <f ca="1">IF(ISNUMBER(A654),INDIRECT(CONCATENATE("'Instrument List'!F",(MATCH(E654,'Instrument List'!A:A,0))-0)),"")</f>
        <v/>
      </c>
    </row>
    <row r="655" spans="1:56">
      <c r="A655" s="220" t="str">
        <f t="shared" si="252"/>
        <v/>
      </c>
      <c r="B655" s="221"/>
      <c r="C655" s="222"/>
      <c r="D655" s="169"/>
      <c r="E655" s="169"/>
      <c r="F655" s="169"/>
      <c r="G655" s="202"/>
      <c r="H655" s="217"/>
      <c r="I655" s="212"/>
      <c r="J655" s="206"/>
      <c r="K655" s="212"/>
      <c r="L655" s="206"/>
      <c r="M655" s="212"/>
      <c r="N655" s="206"/>
      <c r="O655" s="170" t="str">
        <f t="shared" si="253"/>
        <v/>
      </c>
      <c r="P655" s="171"/>
      <c r="Q655" s="171"/>
      <c r="R655" s="171"/>
      <c r="S655" s="172" t="str">
        <f t="shared" si="254"/>
        <v/>
      </c>
      <c r="T655" s="172" t="str">
        <f t="shared" si="255"/>
        <v/>
      </c>
      <c r="U655" s="171"/>
      <c r="V655" s="171"/>
      <c r="W655" s="173" t="str">
        <f t="shared" si="256"/>
        <v/>
      </c>
      <c r="X655" s="173" t="str">
        <f t="shared" si="257"/>
        <v/>
      </c>
      <c r="Y655" s="173" t="str">
        <f t="shared" si="258"/>
        <v/>
      </c>
      <c r="Z655" s="171"/>
      <c r="AA655" s="171"/>
      <c r="AB655" s="171"/>
      <c r="AC655" s="172" t="str">
        <f t="shared" si="259"/>
        <v/>
      </c>
      <c r="AD655" s="172" t="str">
        <f t="shared" si="260"/>
        <v/>
      </c>
      <c r="AE655" s="174"/>
      <c r="AF655" s="175" t="str">
        <f t="shared" si="261"/>
        <v/>
      </c>
      <c r="AG655" s="169"/>
      <c r="AH655" s="171"/>
      <c r="AI655" s="171"/>
      <c r="AJ655" s="169"/>
      <c r="AK655" s="176" t="str">
        <f t="shared" si="262"/>
        <v/>
      </c>
      <c r="AL655" s="176" t="str">
        <f t="shared" si="263"/>
        <v/>
      </c>
      <c r="AM655" s="176" t="str">
        <f t="shared" si="264"/>
        <v/>
      </c>
      <c r="AN655" s="359" t="str">
        <f>IF(Overview!$K$17='Internal Calcs'!$P$22,IF(AK655="","",AK655),IF(Overview!$K$17='Internal Calcs'!$P$23,IF(AK655="","",AK655),IF(ISNUMBER(A655),(IF(F655="Short",G655-H655,H655-G655)*AZ655-AX655),"")))</f>
        <v/>
      </c>
      <c r="AO655" s="401" t="str">
        <f>IF(Overview!$K$17='Internal Calcs'!$P$22,IF(AL655="","",AL655),IF(Overview!$K$17='Internal Calcs'!$P$23,IF(AL655="","",AL655),IF(ISNUMBER(A655),IF(AL655="",(IF(F655="Short",G655-H655,H655-G655)*AZ655-AX655),(IF(F655="Short",G655-J655,J655-G655)*AZ655-AX655)),"")))</f>
        <v/>
      </c>
      <c r="AP655" s="359" t="str">
        <f>IF(Overview!$K$17='Internal Calcs'!$P$22,"",IF(Overview!$K$17='Internal Calcs'!$P$23,IF(AM655="","",AM655),IF(ISNUMBER(A655),IF(AM655="",(IF(F655="Short",G655-H655,H655-G655)*AZ655-AX655),(IF(F655="Short",G655-L655,L655-G655)*AZ655-AX655)),"")))</f>
        <v/>
      </c>
      <c r="AQ655" s="176" t="str">
        <f t="shared" si="265"/>
        <v/>
      </c>
      <c r="AR655" s="176" t="str">
        <f t="shared" si="266"/>
        <v/>
      </c>
      <c r="AS655" s="176" t="str">
        <f t="shared" si="267"/>
        <v/>
      </c>
      <c r="AT655" s="176" t="str">
        <f>IF(ISNUMBER(A655),MAX($AS$2:AS655)-AS655,"")</f>
        <v/>
      </c>
      <c r="AU655" s="177" t="str">
        <f t="shared" si="268"/>
        <v/>
      </c>
      <c r="AV655" s="178" t="str">
        <f t="shared" si="269"/>
        <v/>
      </c>
      <c r="AW655" s="178" t="str">
        <f t="shared" si="270"/>
        <v/>
      </c>
      <c r="AX655" s="179" t="str">
        <f ca="1">IF(ISNUMBER($A655),INDIRECT(CONCATENATE("'Instrument List'!B",(MATCH(E655,'Instrument List'!A:A,0))-0)),"")</f>
        <v/>
      </c>
      <c r="AY655" s="179" t="str">
        <f ca="1">IF(ISNUMBER($A655),INDIRECT(CONCATENATE("'Instrument List'!D",(MATCH(E655,'Instrument List'!A:A,0))-0)),"")</f>
        <v/>
      </c>
      <c r="AZ655" s="179" t="str">
        <f ca="1">IF(ISNUMBER($A655),INDIRECT(CONCATENATE("'Instrument List'!C",(MATCH(E655,'Instrument List'!A:A,0))-0)),"")</f>
        <v/>
      </c>
      <c r="BA655" s="180" t="str">
        <f ca="1">IF(ISNUMBER(A655),INDIRECT(CONCATENATE("'Instrument List'!E",(MATCH(E655,'Instrument List'!A:A,0))-0)),"")</f>
        <v/>
      </c>
      <c r="BB655" s="181" t="str">
        <f t="shared" si="271"/>
        <v/>
      </c>
      <c r="BC655" s="181" t="str">
        <f t="shared" si="272"/>
        <v/>
      </c>
      <c r="BD655" s="181" t="str">
        <f ca="1">IF(ISNUMBER(A655),INDIRECT(CONCATENATE("'Instrument List'!F",(MATCH(E655,'Instrument List'!A:A,0))-0)),"")</f>
        <v/>
      </c>
    </row>
    <row r="656" spans="1:56">
      <c r="A656" s="223" t="str">
        <f t="shared" si="252"/>
        <v/>
      </c>
      <c r="B656" s="224"/>
      <c r="C656" s="225"/>
      <c r="D656" s="182"/>
      <c r="E656" s="182"/>
      <c r="F656" s="182"/>
      <c r="G656" s="203"/>
      <c r="H656" s="218"/>
      <c r="I656" s="213"/>
      <c r="J656" s="207"/>
      <c r="K656" s="213"/>
      <c r="L656" s="207"/>
      <c r="M656" s="213"/>
      <c r="N656" s="207"/>
      <c r="O656" s="183" t="str">
        <f t="shared" si="253"/>
        <v/>
      </c>
      <c r="P656" s="184"/>
      <c r="Q656" s="184"/>
      <c r="R656" s="275"/>
      <c r="S656" s="185" t="str">
        <f t="shared" si="254"/>
        <v/>
      </c>
      <c r="T656" s="185" t="str">
        <f t="shared" si="255"/>
        <v/>
      </c>
      <c r="U656" s="275"/>
      <c r="V656" s="275"/>
      <c r="W656" s="276" t="str">
        <f t="shared" si="256"/>
        <v/>
      </c>
      <c r="X656" s="276" t="str">
        <f t="shared" si="257"/>
        <v/>
      </c>
      <c r="Y656" s="276" t="str">
        <f t="shared" si="258"/>
        <v/>
      </c>
      <c r="Z656" s="275"/>
      <c r="AA656" s="184"/>
      <c r="AB656" s="184"/>
      <c r="AC656" s="185" t="str">
        <f t="shared" si="259"/>
        <v/>
      </c>
      <c r="AD656" s="185" t="str">
        <f t="shared" si="260"/>
        <v/>
      </c>
      <c r="AE656" s="186"/>
      <c r="AF656" s="187" t="str">
        <f t="shared" si="261"/>
        <v/>
      </c>
      <c r="AG656" s="182"/>
      <c r="AH656" s="184"/>
      <c r="AI656" s="184"/>
      <c r="AJ656" s="182"/>
      <c r="AK656" s="188" t="str">
        <f t="shared" si="262"/>
        <v/>
      </c>
      <c r="AL656" s="188" t="str">
        <f t="shared" si="263"/>
        <v/>
      </c>
      <c r="AM656" s="188" t="str">
        <f t="shared" si="264"/>
        <v/>
      </c>
      <c r="AN656" s="359" t="str">
        <f>IF(Overview!$K$17='Internal Calcs'!$P$22,IF(AK656="","",AK656),IF(Overview!$K$17='Internal Calcs'!$P$23,IF(AK656="","",AK656),IF(ISNUMBER(A656),(IF(F656="Short",G656-H656,H656-G656)*AZ656-AX656),"")))</f>
        <v/>
      </c>
      <c r="AO656" s="401" t="str">
        <f>IF(Overview!$K$17='Internal Calcs'!$P$22,IF(AL656="","",AL656),IF(Overview!$K$17='Internal Calcs'!$P$23,IF(AL656="","",AL656),IF(ISNUMBER(A656),IF(AL656="",(IF(F656="Short",G656-H656,H656-G656)*AZ656-AX656),(IF(F656="Short",G656-J656,J656-G656)*AZ656-AX656)),"")))</f>
        <v/>
      </c>
      <c r="AP656" s="359" t="str">
        <f>IF(Overview!$K$17='Internal Calcs'!$P$22,"",IF(Overview!$K$17='Internal Calcs'!$P$23,IF(AM656="","",AM656),IF(ISNUMBER(A656),IF(AM656="",(IF(F656="Short",G656-H656,H656-G656)*AZ656-AX656),(IF(F656="Short",G656-L656,L656-G656)*AZ656-AX656)),"")))</f>
        <v/>
      </c>
      <c r="AQ656" s="188" t="str">
        <f t="shared" si="265"/>
        <v/>
      </c>
      <c r="AR656" s="188" t="str">
        <f t="shared" si="266"/>
        <v/>
      </c>
      <c r="AS656" s="188" t="str">
        <f t="shared" si="267"/>
        <v/>
      </c>
      <c r="AT656" s="188" t="str">
        <f>IF(ISNUMBER(A656),MAX($AS$2:AS656)-AS656,"")</f>
        <v/>
      </c>
      <c r="AU656" s="189" t="str">
        <f t="shared" si="268"/>
        <v/>
      </c>
      <c r="AV656" s="190" t="str">
        <f t="shared" si="269"/>
        <v/>
      </c>
      <c r="AW656" s="190" t="str">
        <f t="shared" si="270"/>
        <v/>
      </c>
      <c r="AX656" s="191" t="str">
        <f ca="1">IF(ISNUMBER($A656),INDIRECT(CONCATENATE("'Instrument List'!B",(MATCH(E656,'Instrument List'!A:A,0))-0)),"")</f>
        <v/>
      </c>
      <c r="AY656" s="191" t="str">
        <f ca="1">IF(ISNUMBER($A656),INDIRECT(CONCATENATE("'Instrument List'!D",(MATCH(E656,'Instrument List'!A:A,0))-0)),"")</f>
        <v/>
      </c>
      <c r="AZ656" s="191" t="str">
        <f ca="1">IF(ISNUMBER($A656),INDIRECT(CONCATENATE("'Instrument List'!C",(MATCH(E656,'Instrument List'!A:A,0))-0)),"")</f>
        <v/>
      </c>
      <c r="BA656" s="192" t="str">
        <f ca="1">IF(ISNUMBER(A656),INDIRECT(CONCATENATE("'Instrument List'!E",(MATCH(E656,'Instrument List'!A:A,0))-0)),"")</f>
        <v/>
      </c>
      <c r="BB656" s="193" t="str">
        <f t="shared" si="271"/>
        <v/>
      </c>
      <c r="BC656" s="193" t="str">
        <f t="shared" si="272"/>
        <v/>
      </c>
      <c r="BD656" s="193" t="str">
        <f ca="1">IF(ISNUMBER(A656),INDIRECT(CONCATENATE("'Instrument List'!F",(MATCH(E656,'Instrument List'!A:A,0))-0)),"")</f>
        <v/>
      </c>
    </row>
    <row r="657" spans="1:56">
      <c r="A657" s="220" t="str">
        <f t="shared" si="252"/>
        <v/>
      </c>
      <c r="B657" s="221"/>
      <c r="C657" s="222"/>
      <c r="D657" s="169"/>
      <c r="E657" s="169"/>
      <c r="F657" s="169"/>
      <c r="G657" s="202"/>
      <c r="H657" s="217"/>
      <c r="I657" s="212"/>
      <c r="J657" s="206"/>
      <c r="K657" s="212"/>
      <c r="L657" s="206"/>
      <c r="M657" s="212"/>
      <c r="N657" s="206"/>
      <c r="O657" s="170" t="str">
        <f t="shared" si="253"/>
        <v/>
      </c>
      <c r="P657" s="171"/>
      <c r="Q657" s="171"/>
      <c r="R657" s="171"/>
      <c r="S657" s="172" t="str">
        <f t="shared" si="254"/>
        <v/>
      </c>
      <c r="T657" s="172" t="str">
        <f t="shared" si="255"/>
        <v/>
      </c>
      <c r="U657" s="171"/>
      <c r="V657" s="171"/>
      <c r="W657" s="173" t="str">
        <f t="shared" si="256"/>
        <v/>
      </c>
      <c r="X657" s="173" t="str">
        <f t="shared" si="257"/>
        <v/>
      </c>
      <c r="Y657" s="173" t="str">
        <f t="shared" si="258"/>
        <v/>
      </c>
      <c r="Z657" s="171"/>
      <c r="AA657" s="171"/>
      <c r="AB657" s="171"/>
      <c r="AC657" s="172" t="str">
        <f t="shared" si="259"/>
        <v/>
      </c>
      <c r="AD657" s="172" t="str">
        <f t="shared" si="260"/>
        <v/>
      </c>
      <c r="AE657" s="174"/>
      <c r="AF657" s="175" t="str">
        <f t="shared" si="261"/>
        <v/>
      </c>
      <c r="AG657" s="169"/>
      <c r="AH657" s="171"/>
      <c r="AI657" s="171"/>
      <c r="AJ657" s="169"/>
      <c r="AK657" s="176" t="str">
        <f t="shared" si="262"/>
        <v/>
      </c>
      <c r="AL657" s="176" t="str">
        <f t="shared" si="263"/>
        <v/>
      </c>
      <c r="AM657" s="176" t="str">
        <f t="shared" si="264"/>
        <v/>
      </c>
      <c r="AN657" s="359" t="str">
        <f>IF(Overview!$K$17='Internal Calcs'!$P$22,IF(AK657="","",AK657),IF(Overview!$K$17='Internal Calcs'!$P$23,IF(AK657="","",AK657),IF(ISNUMBER(A657),(IF(F657="Short",G657-H657,H657-G657)*AZ657-AX657),"")))</f>
        <v/>
      </c>
      <c r="AO657" s="401" t="str">
        <f>IF(Overview!$K$17='Internal Calcs'!$P$22,IF(AL657="","",AL657),IF(Overview!$K$17='Internal Calcs'!$P$23,IF(AL657="","",AL657),IF(ISNUMBER(A657),IF(AL657="",(IF(F657="Short",G657-H657,H657-G657)*AZ657-AX657),(IF(F657="Short",G657-J657,J657-G657)*AZ657-AX657)),"")))</f>
        <v/>
      </c>
      <c r="AP657" s="359" t="str">
        <f>IF(Overview!$K$17='Internal Calcs'!$P$22,"",IF(Overview!$K$17='Internal Calcs'!$P$23,IF(AM657="","",AM657),IF(ISNUMBER(A657),IF(AM657="",(IF(F657="Short",G657-H657,H657-G657)*AZ657-AX657),(IF(F657="Short",G657-L657,L657-G657)*AZ657-AX657)),"")))</f>
        <v/>
      </c>
      <c r="AQ657" s="176" t="str">
        <f t="shared" si="265"/>
        <v/>
      </c>
      <c r="AR657" s="176" t="str">
        <f t="shared" si="266"/>
        <v/>
      </c>
      <c r="AS657" s="176" t="str">
        <f t="shared" si="267"/>
        <v/>
      </c>
      <c r="AT657" s="176" t="str">
        <f>IF(ISNUMBER(A657),MAX($AS$2:AS657)-AS657,"")</f>
        <v/>
      </c>
      <c r="AU657" s="177" t="str">
        <f t="shared" si="268"/>
        <v/>
      </c>
      <c r="AV657" s="178" t="str">
        <f t="shared" si="269"/>
        <v/>
      </c>
      <c r="AW657" s="178" t="str">
        <f t="shared" si="270"/>
        <v/>
      </c>
      <c r="AX657" s="179" t="str">
        <f ca="1">IF(ISNUMBER($A657),INDIRECT(CONCATENATE("'Instrument List'!B",(MATCH(E657,'Instrument List'!A:A,0))-0)),"")</f>
        <v/>
      </c>
      <c r="AY657" s="179" t="str">
        <f ca="1">IF(ISNUMBER($A657),INDIRECT(CONCATENATE("'Instrument List'!D",(MATCH(E657,'Instrument List'!A:A,0))-0)),"")</f>
        <v/>
      </c>
      <c r="AZ657" s="179" t="str">
        <f ca="1">IF(ISNUMBER($A657),INDIRECT(CONCATENATE("'Instrument List'!C",(MATCH(E657,'Instrument List'!A:A,0))-0)),"")</f>
        <v/>
      </c>
      <c r="BA657" s="180" t="str">
        <f ca="1">IF(ISNUMBER(A657),INDIRECT(CONCATENATE("'Instrument List'!E",(MATCH(E657,'Instrument List'!A:A,0))-0)),"")</f>
        <v/>
      </c>
      <c r="BB657" s="181" t="str">
        <f t="shared" si="271"/>
        <v/>
      </c>
      <c r="BC657" s="181" t="str">
        <f t="shared" si="272"/>
        <v/>
      </c>
      <c r="BD657" s="181" t="str">
        <f ca="1">IF(ISNUMBER(A657),INDIRECT(CONCATENATE("'Instrument List'!F",(MATCH(E657,'Instrument List'!A:A,0))-0)),"")</f>
        <v/>
      </c>
    </row>
    <row r="658" spans="1:56">
      <c r="A658" s="223" t="str">
        <f t="shared" si="252"/>
        <v/>
      </c>
      <c r="B658" s="224"/>
      <c r="C658" s="225"/>
      <c r="D658" s="182"/>
      <c r="E658" s="182"/>
      <c r="F658" s="182"/>
      <c r="G658" s="203"/>
      <c r="H658" s="218"/>
      <c r="I658" s="213"/>
      <c r="J658" s="207"/>
      <c r="K658" s="213"/>
      <c r="L658" s="207"/>
      <c r="M658" s="213"/>
      <c r="N658" s="207"/>
      <c r="O658" s="183" t="str">
        <f t="shared" si="253"/>
        <v/>
      </c>
      <c r="P658" s="184"/>
      <c r="Q658" s="184"/>
      <c r="R658" s="275"/>
      <c r="S658" s="185" t="str">
        <f t="shared" si="254"/>
        <v/>
      </c>
      <c r="T658" s="185" t="str">
        <f t="shared" si="255"/>
        <v/>
      </c>
      <c r="U658" s="275"/>
      <c r="V658" s="275"/>
      <c r="W658" s="276" t="str">
        <f t="shared" si="256"/>
        <v/>
      </c>
      <c r="X658" s="276" t="str">
        <f t="shared" si="257"/>
        <v/>
      </c>
      <c r="Y658" s="276" t="str">
        <f t="shared" si="258"/>
        <v/>
      </c>
      <c r="Z658" s="275"/>
      <c r="AA658" s="184"/>
      <c r="AB658" s="184"/>
      <c r="AC658" s="185" t="str">
        <f t="shared" si="259"/>
        <v/>
      </c>
      <c r="AD658" s="185" t="str">
        <f t="shared" si="260"/>
        <v/>
      </c>
      <c r="AE658" s="186"/>
      <c r="AF658" s="187" t="str">
        <f t="shared" si="261"/>
        <v/>
      </c>
      <c r="AG658" s="182"/>
      <c r="AH658" s="184"/>
      <c r="AI658" s="184"/>
      <c r="AJ658" s="182"/>
      <c r="AK658" s="188" t="str">
        <f t="shared" si="262"/>
        <v/>
      </c>
      <c r="AL658" s="188" t="str">
        <f t="shared" si="263"/>
        <v/>
      </c>
      <c r="AM658" s="188" t="str">
        <f t="shared" si="264"/>
        <v/>
      </c>
      <c r="AN658" s="359" t="str">
        <f>IF(Overview!$K$17='Internal Calcs'!$P$22,IF(AK658="","",AK658),IF(Overview!$K$17='Internal Calcs'!$P$23,IF(AK658="","",AK658),IF(ISNUMBER(A658),(IF(F658="Short",G658-H658,H658-G658)*AZ658-AX658),"")))</f>
        <v/>
      </c>
      <c r="AO658" s="401" t="str">
        <f>IF(Overview!$K$17='Internal Calcs'!$P$22,IF(AL658="","",AL658),IF(Overview!$K$17='Internal Calcs'!$P$23,IF(AL658="","",AL658),IF(ISNUMBER(A658),IF(AL658="",(IF(F658="Short",G658-H658,H658-G658)*AZ658-AX658),(IF(F658="Short",G658-J658,J658-G658)*AZ658-AX658)),"")))</f>
        <v/>
      </c>
      <c r="AP658" s="359" t="str">
        <f>IF(Overview!$K$17='Internal Calcs'!$P$22,"",IF(Overview!$K$17='Internal Calcs'!$P$23,IF(AM658="","",AM658),IF(ISNUMBER(A658),IF(AM658="",(IF(F658="Short",G658-H658,H658-G658)*AZ658-AX658),(IF(F658="Short",G658-L658,L658-G658)*AZ658-AX658)),"")))</f>
        <v/>
      </c>
      <c r="AQ658" s="188" t="str">
        <f t="shared" si="265"/>
        <v/>
      </c>
      <c r="AR658" s="188" t="str">
        <f t="shared" si="266"/>
        <v/>
      </c>
      <c r="AS658" s="188" t="str">
        <f t="shared" si="267"/>
        <v/>
      </c>
      <c r="AT658" s="188" t="str">
        <f>IF(ISNUMBER(A658),MAX($AS$2:AS658)-AS658,"")</f>
        <v/>
      </c>
      <c r="AU658" s="189" t="str">
        <f t="shared" si="268"/>
        <v/>
      </c>
      <c r="AV658" s="190" t="str">
        <f t="shared" si="269"/>
        <v/>
      </c>
      <c r="AW658" s="190" t="str">
        <f t="shared" si="270"/>
        <v/>
      </c>
      <c r="AX658" s="191" t="str">
        <f ca="1">IF(ISNUMBER($A658),INDIRECT(CONCATENATE("'Instrument List'!B",(MATCH(E658,'Instrument List'!A:A,0))-0)),"")</f>
        <v/>
      </c>
      <c r="AY658" s="191" t="str">
        <f ca="1">IF(ISNUMBER($A658),INDIRECT(CONCATENATE("'Instrument List'!D",(MATCH(E658,'Instrument List'!A:A,0))-0)),"")</f>
        <v/>
      </c>
      <c r="AZ658" s="191" t="str">
        <f ca="1">IF(ISNUMBER($A658),INDIRECT(CONCATENATE("'Instrument List'!C",(MATCH(E658,'Instrument List'!A:A,0))-0)),"")</f>
        <v/>
      </c>
      <c r="BA658" s="192" t="str">
        <f ca="1">IF(ISNUMBER(A658),INDIRECT(CONCATENATE("'Instrument List'!E",(MATCH(E658,'Instrument List'!A:A,0))-0)),"")</f>
        <v/>
      </c>
      <c r="BB658" s="193" t="str">
        <f t="shared" si="271"/>
        <v/>
      </c>
      <c r="BC658" s="193" t="str">
        <f t="shared" si="272"/>
        <v/>
      </c>
      <c r="BD658" s="193" t="str">
        <f ca="1">IF(ISNUMBER(A658),INDIRECT(CONCATENATE("'Instrument List'!F",(MATCH(E658,'Instrument List'!A:A,0))-0)),"")</f>
        <v/>
      </c>
    </row>
    <row r="659" spans="1:56">
      <c r="A659" s="220" t="str">
        <f t="shared" si="252"/>
        <v/>
      </c>
      <c r="B659" s="221"/>
      <c r="C659" s="222"/>
      <c r="D659" s="169"/>
      <c r="E659" s="169"/>
      <c r="F659" s="169"/>
      <c r="G659" s="202"/>
      <c r="H659" s="217"/>
      <c r="I659" s="212"/>
      <c r="J659" s="206"/>
      <c r="K659" s="212"/>
      <c r="L659" s="206"/>
      <c r="M659" s="212"/>
      <c r="N659" s="206"/>
      <c r="O659" s="170" t="str">
        <f t="shared" si="253"/>
        <v/>
      </c>
      <c r="P659" s="171"/>
      <c r="Q659" s="171"/>
      <c r="R659" s="171"/>
      <c r="S659" s="172" t="str">
        <f t="shared" si="254"/>
        <v/>
      </c>
      <c r="T659" s="172" t="str">
        <f t="shared" si="255"/>
        <v/>
      </c>
      <c r="U659" s="171"/>
      <c r="V659" s="171"/>
      <c r="W659" s="173" t="str">
        <f t="shared" si="256"/>
        <v/>
      </c>
      <c r="X659" s="173" t="str">
        <f t="shared" si="257"/>
        <v/>
      </c>
      <c r="Y659" s="173" t="str">
        <f t="shared" si="258"/>
        <v/>
      </c>
      <c r="Z659" s="171"/>
      <c r="AA659" s="171"/>
      <c r="AB659" s="171"/>
      <c r="AC659" s="172" t="str">
        <f t="shared" si="259"/>
        <v/>
      </c>
      <c r="AD659" s="172" t="str">
        <f t="shared" si="260"/>
        <v/>
      </c>
      <c r="AE659" s="174"/>
      <c r="AF659" s="175" t="str">
        <f t="shared" si="261"/>
        <v/>
      </c>
      <c r="AG659" s="169"/>
      <c r="AH659" s="171"/>
      <c r="AI659" s="171"/>
      <c r="AJ659" s="169"/>
      <c r="AK659" s="176" t="str">
        <f t="shared" si="262"/>
        <v/>
      </c>
      <c r="AL659" s="176" t="str">
        <f t="shared" si="263"/>
        <v/>
      </c>
      <c r="AM659" s="176" t="str">
        <f t="shared" si="264"/>
        <v/>
      </c>
      <c r="AN659" s="359" t="str">
        <f>IF(Overview!$K$17='Internal Calcs'!$P$22,IF(AK659="","",AK659),IF(Overview!$K$17='Internal Calcs'!$P$23,IF(AK659="","",AK659),IF(ISNUMBER(A659),(IF(F659="Short",G659-H659,H659-G659)*AZ659-AX659),"")))</f>
        <v/>
      </c>
      <c r="AO659" s="401" t="str">
        <f>IF(Overview!$K$17='Internal Calcs'!$P$22,IF(AL659="","",AL659),IF(Overview!$K$17='Internal Calcs'!$P$23,IF(AL659="","",AL659),IF(ISNUMBER(A659),IF(AL659="",(IF(F659="Short",G659-H659,H659-G659)*AZ659-AX659),(IF(F659="Short",G659-J659,J659-G659)*AZ659-AX659)),"")))</f>
        <v/>
      </c>
      <c r="AP659" s="359" t="str">
        <f>IF(Overview!$K$17='Internal Calcs'!$P$22,"",IF(Overview!$K$17='Internal Calcs'!$P$23,IF(AM659="","",AM659),IF(ISNUMBER(A659),IF(AM659="",(IF(F659="Short",G659-H659,H659-G659)*AZ659-AX659),(IF(F659="Short",G659-L659,L659-G659)*AZ659-AX659)),"")))</f>
        <v/>
      </c>
      <c r="AQ659" s="176" t="str">
        <f t="shared" si="265"/>
        <v/>
      </c>
      <c r="AR659" s="176" t="str">
        <f t="shared" si="266"/>
        <v/>
      </c>
      <c r="AS659" s="176" t="str">
        <f t="shared" si="267"/>
        <v/>
      </c>
      <c r="AT659" s="176" t="str">
        <f>IF(ISNUMBER(A659),MAX($AS$2:AS659)-AS659,"")</f>
        <v/>
      </c>
      <c r="AU659" s="177" t="str">
        <f t="shared" si="268"/>
        <v/>
      </c>
      <c r="AV659" s="178" t="str">
        <f t="shared" si="269"/>
        <v/>
      </c>
      <c r="AW659" s="178" t="str">
        <f t="shared" si="270"/>
        <v/>
      </c>
      <c r="AX659" s="179" t="str">
        <f ca="1">IF(ISNUMBER($A659),INDIRECT(CONCATENATE("'Instrument List'!B",(MATCH(E659,'Instrument List'!A:A,0))-0)),"")</f>
        <v/>
      </c>
      <c r="AY659" s="179" t="str">
        <f ca="1">IF(ISNUMBER($A659),INDIRECT(CONCATENATE("'Instrument List'!D",(MATCH(E659,'Instrument List'!A:A,0))-0)),"")</f>
        <v/>
      </c>
      <c r="AZ659" s="179" t="str">
        <f ca="1">IF(ISNUMBER($A659),INDIRECT(CONCATENATE("'Instrument List'!C",(MATCH(E659,'Instrument List'!A:A,0))-0)),"")</f>
        <v/>
      </c>
      <c r="BA659" s="180" t="str">
        <f ca="1">IF(ISNUMBER(A659),INDIRECT(CONCATENATE("'Instrument List'!E",(MATCH(E659,'Instrument List'!A:A,0))-0)),"")</f>
        <v/>
      </c>
      <c r="BB659" s="181" t="str">
        <f t="shared" si="271"/>
        <v/>
      </c>
      <c r="BC659" s="181" t="str">
        <f t="shared" si="272"/>
        <v/>
      </c>
      <c r="BD659" s="181" t="str">
        <f ca="1">IF(ISNUMBER(A659),INDIRECT(CONCATENATE("'Instrument List'!F",(MATCH(E659,'Instrument List'!A:A,0))-0)),"")</f>
        <v/>
      </c>
    </row>
    <row r="660" spans="1:56">
      <c r="A660" s="223" t="str">
        <f t="shared" si="252"/>
        <v/>
      </c>
      <c r="B660" s="224"/>
      <c r="C660" s="225"/>
      <c r="D660" s="182"/>
      <c r="E660" s="182"/>
      <c r="F660" s="182"/>
      <c r="G660" s="203"/>
      <c r="H660" s="218"/>
      <c r="I660" s="213"/>
      <c r="J660" s="207"/>
      <c r="K660" s="213"/>
      <c r="L660" s="207"/>
      <c r="M660" s="213"/>
      <c r="N660" s="207"/>
      <c r="O660" s="183" t="str">
        <f t="shared" si="253"/>
        <v/>
      </c>
      <c r="P660" s="184"/>
      <c r="Q660" s="184"/>
      <c r="R660" s="275"/>
      <c r="S660" s="185" t="str">
        <f t="shared" si="254"/>
        <v/>
      </c>
      <c r="T660" s="185" t="str">
        <f t="shared" si="255"/>
        <v/>
      </c>
      <c r="U660" s="275"/>
      <c r="V660" s="275"/>
      <c r="W660" s="276" t="str">
        <f t="shared" si="256"/>
        <v/>
      </c>
      <c r="X660" s="276" t="str">
        <f t="shared" si="257"/>
        <v/>
      </c>
      <c r="Y660" s="276" t="str">
        <f t="shared" si="258"/>
        <v/>
      </c>
      <c r="Z660" s="275"/>
      <c r="AA660" s="184"/>
      <c r="AB660" s="184"/>
      <c r="AC660" s="185" t="str">
        <f t="shared" si="259"/>
        <v/>
      </c>
      <c r="AD660" s="185" t="str">
        <f t="shared" si="260"/>
        <v/>
      </c>
      <c r="AE660" s="186"/>
      <c r="AF660" s="187" t="str">
        <f t="shared" si="261"/>
        <v/>
      </c>
      <c r="AG660" s="182"/>
      <c r="AH660" s="184"/>
      <c r="AI660" s="184"/>
      <c r="AJ660" s="182"/>
      <c r="AK660" s="188" t="str">
        <f t="shared" si="262"/>
        <v/>
      </c>
      <c r="AL660" s="188" t="str">
        <f t="shared" si="263"/>
        <v/>
      </c>
      <c r="AM660" s="188" t="str">
        <f t="shared" si="264"/>
        <v/>
      </c>
      <c r="AN660" s="359" t="str">
        <f>IF(Overview!$K$17='Internal Calcs'!$P$22,IF(AK660="","",AK660),IF(Overview!$K$17='Internal Calcs'!$P$23,IF(AK660="","",AK660),IF(ISNUMBER(A660),(IF(F660="Short",G660-H660,H660-G660)*AZ660-AX660),"")))</f>
        <v/>
      </c>
      <c r="AO660" s="401" t="str">
        <f>IF(Overview!$K$17='Internal Calcs'!$P$22,IF(AL660="","",AL660),IF(Overview!$K$17='Internal Calcs'!$P$23,IF(AL660="","",AL660),IF(ISNUMBER(A660),IF(AL660="",(IF(F660="Short",G660-H660,H660-G660)*AZ660-AX660),(IF(F660="Short",G660-J660,J660-G660)*AZ660-AX660)),"")))</f>
        <v/>
      </c>
      <c r="AP660" s="359" t="str">
        <f>IF(Overview!$K$17='Internal Calcs'!$P$22,"",IF(Overview!$K$17='Internal Calcs'!$P$23,IF(AM660="","",AM660),IF(ISNUMBER(A660),IF(AM660="",(IF(F660="Short",G660-H660,H660-G660)*AZ660-AX660),(IF(F660="Short",G660-L660,L660-G660)*AZ660-AX660)),"")))</f>
        <v/>
      </c>
      <c r="AQ660" s="188" t="str">
        <f t="shared" si="265"/>
        <v/>
      </c>
      <c r="AR660" s="188" t="str">
        <f t="shared" si="266"/>
        <v/>
      </c>
      <c r="AS660" s="188" t="str">
        <f t="shared" si="267"/>
        <v/>
      </c>
      <c r="AT660" s="188" t="str">
        <f>IF(ISNUMBER(A660),MAX($AS$2:AS660)-AS660,"")</f>
        <v/>
      </c>
      <c r="AU660" s="189" t="str">
        <f t="shared" si="268"/>
        <v/>
      </c>
      <c r="AV660" s="190" t="str">
        <f t="shared" si="269"/>
        <v/>
      </c>
      <c r="AW660" s="190" t="str">
        <f t="shared" si="270"/>
        <v/>
      </c>
      <c r="AX660" s="191" t="str">
        <f ca="1">IF(ISNUMBER($A660),INDIRECT(CONCATENATE("'Instrument List'!B",(MATCH(E660,'Instrument List'!A:A,0))-0)),"")</f>
        <v/>
      </c>
      <c r="AY660" s="191" t="str">
        <f ca="1">IF(ISNUMBER($A660),INDIRECT(CONCATENATE("'Instrument List'!D",(MATCH(E660,'Instrument List'!A:A,0))-0)),"")</f>
        <v/>
      </c>
      <c r="AZ660" s="191" t="str">
        <f ca="1">IF(ISNUMBER($A660),INDIRECT(CONCATENATE("'Instrument List'!C",(MATCH(E660,'Instrument List'!A:A,0))-0)),"")</f>
        <v/>
      </c>
      <c r="BA660" s="192" t="str">
        <f ca="1">IF(ISNUMBER(A660),INDIRECT(CONCATENATE("'Instrument List'!E",(MATCH(E660,'Instrument List'!A:A,0))-0)),"")</f>
        <v/>
      </c>
      <c r="BB660" s="193" t="str">
        <f t="shared" si="271"/>
        <v/>
      </c>
      <c r="BC660" s="193" t="str">
        <f t="shared" si="272"/>
        <v/>
      </c>
      <c r="BD660" s="193" t="str">
        <f ca="1">IF(ISNUMBER(A660),INDIRECT(CONCATENATE("'Instrument List'!F",(MATCH(E660,'Instrument List'!A:A,0))-0)),"")</f>
        <v/>
      </c>
    </row>
    <row r="661" spans="1:56">
      <c r="A661" s="220" t="str">
        <f t="shared" si="252"/>
        <v/>
      </c>
      <c r="B661" s="221"/>
      <c r="C661" s="222"/>
      <c r="D661" s="169"/>
      <c r="E661" s="169"/>
      <c r="F661" s="169"/>
      <c r="G661" s="202"/>
      <c r="H661" s="217"/>
      <c r="I661" s="212"/>
      <c r="J661" s="206"/>
      <c r="K661" s="212"/>
      <c r="L661" s="206"/>
      <c r="M661" s="212"/>
      <c r="N661" s="206"/>
      <c r="O661" s="170" t="str">
        <f t="shared" si="253"/>
        <v/>
      </c>
      <c r="P661" s="171"/>
      <c r="Q661" s="171"/>
      <c r="R661" s="171"/>
      <c r="S661" s="172" t="str">
        <f t="shared" si="254"/>
        <v/>
      </c>
      <c r="T661" s="172" t="str">
        <f t="shared" si="255"/>
        <v/>
      </c>
      <c r="U661" s="171"/>
      <c r="V661" s="171"/>
      <c r="W661" s="173" t="str">
        <f t="shared" si="256"/>
        <v/>
      </c>
      <c r="X661" s="173" t="str">
        <f t="shared" si="257"/>
        <v/>
      </c>
      <c r="Y661" s="173" t="str">
        <f t="shared" si="258"/>
        <v/>
      </c>
      <c r="Z661" s="171"/>
      <c r="AA661" s="171"/>
      <c r="AB661" s="171"/>
      <c r="AC661" s="172" t="str">
        <f t="shared" si="259"/>
        <v/>
      </c>
      <c r="AD661" s="172" t="str">
        <f t="shared" si="260"/>
        <v/>
      </c>
      <c r="AE661" s="174"/>
      <c r="AF661" s="175" t="str">
        <f t="shared" si="261"/>
        <v/>
      </c>
      <c r="AG661" s="169"/>
      <c r="AH661" s="171"/>
      <c r="AI661" s="171"/>
      <c r="AJ661" s="169"/>
      <c r="AK661" s="176" t="str">
        <f t="shared" si="262"/>
        <v/>
      </c>
      <c r="AL661" s="176" t="str">
        <f t="shared" si="263"/>
        <v/>
      </c>
      <c r="AM661" s="176" t="str">
        <f t="shared" si="264"/>
        <v/>
      </c>
      <c r="AN661" s="359" t="str">
        <f>IF(Overview!$K$17='Internal Calcs'!$P$22,IF(AK661="","",AK661),IF(Overview!$K$17='Internal Calcs'!$P$23,IF(AK661="","",AK661),IF(ISNUMBER(A661),(IF(F661="Short",G661-H661,H661-G661)*AZ661-AX661),"")))</f>
        <v/>
      </c>
      <c r="AO661" s="401" t="str">
        <f>IF(Overview!$K$17='Internal Calcs'!$P$22,IF(AL661="","",AL661),IF(Overview!$K$17='Internal Calcs'!$P$23,IF(AL661="","",AL661),IF(ISNUMBER(A661),IF(AL661="",(IF(F661="Short",G661-H661,H661-G661)*AZ661-AX661),(IF(F661="Short",G661-J661,J661-G661)*AZ661-AX661)),"")))</f>
        <v/>
      </c>
      <c r="AP661" s="359" t="str">
        <f>IF(Overview!$K$17='Internal Calcs'!$P$22,"",IF(Overview!$K$17='Internal Calcs'!$P$23,IF(AM661="","",AM661),IF(ISNUMBER(A661),IF(AM661="",(IF(F661="Short",G661-H661,H661-G661)*AZ661-AX661),(IF(F661="Short",G661-L661,L661-G661)*AZ661-AX661)),"")))</f>
        <v/>
      </c>
      <c r="AQ661" s="176" t="str">
        <f t="shared" si="265"/>
        <v/>
      </c>
      <c r="AR661" s="176" t="str">
        <f t="shared" si="266"/>
        <v/>
      </c>
      <c r="AS661" s="176" t="str">
        <f t="shared" si="267"/>
        <v/>
      </c>
      <c r="AT661" s="176" t="str">
        <f>IF(ISNUMBER(A661),MAX($AS$2:AS661)-AS661,"")</f>
        <v/>
      </c>
      <c r="AU661" s="177" t="str">
        <f t="shared" si="268"/>
        <v/>
      </c>
      <c r="AV661" s="178" t="str">
        <f t="shared" si="269"/>
        <v/>
      </c>
      <c r="AW661" s="178" t="str">
        <f t="shared" si="270"/>
        <v/>
      </c>
      <c r="AX661" s="179" t="str">
        <f ca="1">IF(ISNUMBER($A661),INDIRECT(CONCATENATE("'Instrument List'!B",(MATCH(E661,'Instrument List'!A:A,0))-0)),"")</f>
        <v/>
      </c>
      <c r="AY661" s="179" t="str">
        <f ca="1">IF(ISNUMBER($A661),INDIRECT(CONCATENATE("'Instrument List'!D",(MATCH(E661,'Instrument List'!A:A,0))-0)),"")</f>
        <v/>
      </c>
      <c r="AZ661" s="179" t="str">
        <f ca="1">IF(ISNUMBER($A661),INDIRECT(CONCATENATE("'Instrument List'!C",(MATCH(E661,'Instrument List'!A:A,0))-0)),"")</f>
        <v/>
      </c>
      <c r="BA661" s="180" t="str">
        <f ca="1">IF(ISNUMBER(A661),INDIRECT(CONCATENATE("'Instrument List'!E",(MATCH(E661,'Instrument List'!A:A,0))-0)),"")</f>
        <v/>
      </c>
      <c r="BB661" s="181" t="str">
        <f t="shared" si="271"/>
        <v/>
      </c>
      <c r="BC661" s="181" t="str">
        <f t="shared" si="272"/>
        <v/>
      </c>
      <c r="BD661" s="181" t="str">
        <f ca="1">IF(ISNUMBER(A661),INDIRECT(CONCATENATE("'Instrument List'!F",(MATCH(E661,'Instrument List'!A:A,0))-0)),"")</f>
        <v/>
      </c>
    </row>
    <row r="662" spans="1:56">
      <c r="A662" s="223" t="str">
        <f t="shared" si="252"/>
        <v/>
      </c>
      <c r="B662" s="224"/>
      <c r="C662" s="225"/>
      <c r="D662" s="182"/>
      <c r="E662" s="182"/>
      <c r="F662" s="182"/>
      <c r="G662" s="203"/>
      <c r="H662" s="218"/>
      <c r="I662" s="213"/>
      <c r="J662" s="207"/>
      <c r="K662" s="213"/>
      <c r="L662" s="207"/>
      <c r="M662" s="213"/>
      <c r="N662" s="207"/>
      <c r="O662" s="183" t="str">
        <f t="shared" si="253"/>
        <v/>
      </c>
      <c r="P662" s="184"/>
      <c r="Q662" s="184"/>
      <c r="R662" s="275"/>
      <c r="S662" s="185" t="str">
        <f t="shared" si="254"/>
        <v/>
      </c>
      <c r="T662" s="185" t="str">
        <f t="shared" si="255"/>
        <v/>
      </c>
      <c r="U662" s="275"/>
      <c r="V662" s="275"/>
      <c r="W662" s="276" t="str">
        <f t="shared" si="256"/>
        <v/>
      </c>
      <c r="X662" s="276" t="str">
        <f t="shared" si="257"/>
        <v/>
      </c>
      <c r="Y662" s="276" t="str">
        <f t="shared" si="258"/>
        <v/>
      </c>
      <c r="Z662" s="275"/>
      <c r="AA662" s="184"/>
      <c r="AB662" s="184"/>
      <c r="AC662" s="185" t="str">
        <f t="shared" si="259"/>
        <v/>
      </c>
      <c r="AD662" s="185" t="str">
        <f t="shared" si="260"/>
        <v/>
      </c>
      <c r="AE662" s="186"/>
      <c r="AF662" s="187" t="str">
        <f t="shared" si="261"/>
        <v/>
      </c>
      <c r="AG662" s="182"/>
      <c r="AH662" s="184"/>
      <c r="AI662" s="184"/>
      <c r="AJ662" s="182"/>
      <c r="AK662" s="188" t="str">
        <f t="shared" si="262"/>
        <v/>
      </c>
      <c r="AL662" s="188" t="str">
        <f t="shared" si="263"/>
        <v/>
      </c>
      <c r="AM662" s="188" t="str">
        <f t="shared" si="264"/>
        <v/>
      </c>
      <c r="AN662" s="359" t="str">
        <f>IF(Overview!$K$17='Internal Calcs'!$P$22,IF(AK662="","",AK662),IF(Overview!$K$17='Internal Calcs'!$P$23,IF(AK662="","",AK662),IF(ISNUMBER(A662),(IF(F662="Short",G662-H662,H662-G662)*AZ662-AX662),"")))</f>
        <v/>
      </c>
      <c r="AO662" s="401" t="str">
        <f>IF(Overview!$K$17='Internal Calcs'!$P$22,IF(AL662="","",AL662),IF(Overview!$K$17='Internal Calcs'!$P$23,IF(AL662="","",AL662),IF(ISNUMBER(A662),IF(AL662="",(IF(F662="Short",G662-H662,H662-G662)*AZ662-AX662),(IF(F662="Short",G662-J662,J662-G662)*AZ662-AX662)),"")))</f>
        <v/>
      </c>
      <c r="AP662" s="359" t="str">
        <f>IF(Overview!$K$17='Internal Calcs'!$P$22,"",IF(Overview!$K$17='Internal Calcs'!$P$23,IF(AM662="","",AM662),IF(ISNUMBER(A662),IF(AM662="",(IF(F662="Short",G662-H662,H662-G662)*AZ662-AX662),(IF(F662="Short",G662-L662,L662-G662)*AZ662-AX662)),"")))</f>
        <v/>
      </c>
      <c r="AQ662" s="188" t="str">
        <f t="shared" si="265"/>
        <v/>
      </c>
      <c r="AR662" s="188" t="str">
        <f t="shared" si="266"/>
        <v/>
      </c>
      <c r="AS662" s="188" t="str">
        <f t="shared" si="267"/>
        <v/>
      </c>
      <c r="AT662" s="188" t="str">
        <f>IF(ISNUMBER(A662),MAX($AS$2:AS662)-AS662,"")</f>
        <v/>
      </c>
      <c r="AU662" s="189" t="str">
        <f t="shared" si="268"/>
        <v/>
      </c>
      <c r="AV662" s="190" t="str">
        <f t="shared" si="269"/>
        <v/>
      </c>
      <c r="AW662" s="190" t="str">
        <f t="shared" si="270"/>
        <v/>
      </c>
      <c r="AX662" s="191" t="str">
        <f ca="1">IF(ISNUMBER($A662),INDIRECT(CONCATENATE("'Instrument List'!B",(MATCH(E662,'Instrument List'!A:A,0))-0)),"")</f>
        <v/>
      </c>
      <c r="AY662" s="191" t="str">
        <f ca="1">IF(ISNUMBER($A662),INDIRECT(CONCATENATE("'Instrument List'!D",(MATCH(E662,'Instrument List'!A:A,0))-0)),"")</f>
        <v/>
      </c>
      <c r="AZ662" s="191" t="str">
        <f ca="1">IF(ISNUMBER($A662),INDIRECT(CONCATENATE("'Instrument List'!C",(MATCH(E662,'Instrument List'!A:A,0))-0)),"")</f>
        <v/>
      </c>
      <c r="BA662" s="192" t="str">
        <f ca="1">IF(ISNUMBER(A662),INDIRECT(CONCATENATE("'Instrument List'!E",(MATCH(E662,'Instrument List'!A:A,0))-0)),"")</f>
        <v/>
      </c>
      <c r="BB662" s="193" t="str">
        <f t="shared" si="271"/>
        <v/>
      </c>
      <c r="BC662" s="193" t="str">
        <f t="shared" si="272"/>
        <v/>
      </c>
      <c r="BD662" s="193" t="str">
        <f ca="1">IF(ISNUMBER(A662),INDIRECT(CONCATENATE("'Instrument List'!F",(MATCH(E662,'Instrument List'!A:A,0))-0)),"")</f>
        <v/>
      </c>
    </row>
    <row r="663" spans="1:56">
      <c r="A663" s="220" t="str">
        <f t="shared" si="252"/>
        <v/>
      </c>
      <c r="B663" s="221"/>
      <c r="C663" s="222"/>
      <c r="D663" s="169"/>
      <c r="E663" s="169"/>
      <c r="F663" s="169"/>
      <c r="G663" s="202"/>
      <c r="H663" s="217"/>
      <c r="I663" s="212"/>
      <c r="J663" s="206"/>
      <c r="K663" s="212"/>
      <c r="L663" s="206"/>
      <c r="M663" s="212"/>
      <c r="N663" s="206"/>
      <c r="O663" s="170" t="str">
        <f t="shared" si="253"/>
        <v/>
      </c>
      <c r="P663" s="171"/>
      <c r="Q663" s="171"/>
      <c r="R663" s="171"/>
      <c r="S663" s="172" t="str">
        <f t="shared" si="254"/>
        <v/>
      </c>
      <c r="T663" s="172" t="str">
        <f t="shared" si="255"/>
        <v/>
      </c>
      <c r="U663" s="171"/>
      <c r="V663" s="171"/>
      <c r="W663" s="173" t="str">
        <f t="shared" si="256"/>
        <v/>
      </c>
      <c r="X663" s="173" t="str">
        <f t="shared" si="257"/>
        <v/>
      </c>
      <c r="Y663" s="173" t="str">
        <f t="shared" si="258"/>
        <v/>
      </c>
      <c r="Z663" s="171"/>
      <c r="AA663" s="171"/>
      <c r="AB663" s="171"/>
      <c r="AC663" s="172" t="str">
        <f t="shared" si="259"/>
        <v/>
      </c>
      <c r="AD663" s="172" t="str">
        <f t="shared" si="260"/>
        <v/>
      </c>
      <c r="AE663" s="174"/>
      <c r="AF663" s="175" t="str">
        <f t="shared" si="261"/>
        <v/>
      </c>
      <c r="AG663" s="169"/>
      <c r="AH663" s="171"/>
      <c r="AI663" s="171"/>
      <c r="AJ663" s="169"/>
      <c r="AK663" s="176" t="str">
        <f t="shared" si="262"/>
        <v/>
      </c>
      <c r="AL663" s="176" t="str">
        <f t="shared" si="263"/>
        <v/>
      </c>
      <c r="AM663" s="176" t="str">
        <f t="shared" si="264"/>
        <v/>
      </c>
      <c r="AN663" s="359" t="str">
        <f>IF(Overview!$K$17='Internal Calcs'!$P$22,IF(AK663="","",AK663),IF(Overview!$K$17='Internal Calcs'!$P$23,IF(AK663="","",AK663),IF(ISNUMBER(A663),(IF(F663="Short",G663-H663,H663-G663)*AZ663-AX663),"")))</f>
        <v/>
      </c>
      <c r="AO663" s="401" t="str">
        <f>IF(Overview!$K$17='Internal Calcs'!$P$22,IF(AL663="","",AL663),IF(Overview!$K$17='Internal Calcs'!$P$23,IF(AL663="","",AL663),IF(ISNUMBER(A663),IF(AL663="",(IF(F663="Short",G663-H663,H663-G663)*AZ663-AX663),(IF(F663="Short",G663-J663,J663-G663)*AZ663-AX663)),"")))</f>
        <v/>
      </c>
      <c r="AP663" s="359" t="str">
        <f>IF(Overview!$K$17='Internal Calcs'!$P$22,"",IF(Overview!$K$17='Internal Calcs'!$P$23,IF(AM663="","",AM663),IF(ISNUMBER(A663),IF(AM663="",(IF(F663="Short",G663-H663,H663-G663)*AZ663-AX663),(IF(F663="Short",G663-L663,L663-G663)*AZ663-AX663)),"")))</f>
        <v/>
      </c>
      <c r="AQ663" s="176" t="str">
        <f t="shared" si="265"/>
        <v/>
      </c>
      <c r="AR663" s="176" t="str">
        <f t="shared" si="266"/>
        <v/>
      </c>
      <c r="AS663" s="176" t="str">
        <f t="shared" si="267"/>
        <v/>
      </c>
      <c r="AT663" s="176" t="str">
        <f>IF(ISNUMBER(A663),MAX($AS$2:AS663)-AS663,"")</f>
        <v/>
      </c>
      <c r="AU663" s="177" t="str">
        <f t="shared" si="268"/>
        <v/>
      </c>
      <c r="AV663" s="178" t="str">
        <f t="shared" si="269"/>
        <v/>
      </c>
      <c r="AW663" s="178" t="str">
        <f t="shared" si="270"/>
        <v/>
      </c>
      <c r="AX663" s="179" t="str">
        <f ca="1">IF(ISNUMBER($A663),INDIRECT(CONCATENATE("'Instrument List'!B",(MATCH(E663,'Instrument List'!A:A,0))-0)),"")</f>
        <v/>
      </c>
      <c r="AY663" s="179" t="str">
        <f ca="1">IF(ISNUMBER($A663),INDIRECT(CONCATENATE("'Instrument List'!D",(MATCH(E663,'Instrument List'!A:A,0))-0)),"")</f>
        <v/>
      </c>
      <c r="AZ663" s="179" t="str">
        <f ca="1">IF(ISNUMBER($A663),INDIRECT(CONCATENATE("'Instrument List'!C",(MATCH(E663,'Instrument List'!A:A,0))-0)),"")</f>
        <v/>
      </c>
      <c r="BA663" s="180" t="str">
        <f ca="1">IF(ISNUMBER(A663),INDIRECT(CONCATENATE("'Instrument List'!E",(MATCH(E663,'Instrument List'!A:A,0))-0)),"")</f>
        <v/>
      </c>
      <c r="BB663" s="181" t="str">
        <f t="shared" si="271"/>
        <v/>
      </c>
      <c r="BC663" s="181" t="str">
        <f t="shared" si="272"/>
        <v/>
      </c>
      <c r="BD663" s="181" t="str">
        <f ca="1">IF(ISNUMBER(A663),INDIRECT(CONCATENATE("'Instrument List'!F",(MATCH(E663,'Instrument List'!A:A,0))-0)),"")</f>
        <v/>
      </c>
    </row>
    <row r="664" spans="1:56">
      <c r="A664" s="223" t="str">
        <f t="shared" si="252"/>
        <v/>
      </c>
      <c r="B664" s="224"/>
      <c r="C664" s="225"/>
      <c r="D664" s="182"/>
      <c r="E664" s="182"/>
      <c r="F664" s="182"/>
      <c r="G664" s="203"/>
      <c r="H664" s="218"/>
      <c r="I664" s="213"/>
      <c r="J664" s="207"/>
      <c r="K664" s="213"/>
      <c r="L664" s="207"/>
      <c r="M664" s="213"/>
      <c r="N664" s="207"/>
      <c r="O664" s="183" t="str">
        <f t="shared" si="253"/>
        <v/>
      </c>
      <c r="P664" s="184"/>
      <c r="Q664" s="184"/>
      <c r="R664" s="275"/>
      <c r="S664" s="185" t="str">
        <f t="shared" si="254"/>
        <v/>
      </c>
      <c r="T664" s="185" t="str">
        <f t="shared" si="255"/>
        <v/>
      </c>
      <c r="U664" s="275"/>
      <c r="V664" s="275"/>
      <c r="W664" s="276" t="str">
        <f t="shared" si="256"/>
        <v/>
      </c>
      <c r="X664" s="276" t="str">
        <f t="shared" si="257"/>
        <v/>
      </c>
      <c r="Y664" s="276" t="str">
        <f t="shared" si="258"/>
        <v/>
      </c>
      <c r="Z664" s="275"/>
      <c r="AA664" s="184"/>
      <c r="AB664" s="184"/>
      <c r="AC664" s="185" t="str">
        <f t="shared" si="259"/>
        <v/>
      </c>
      <c r="AD664" s="185" t="str">
        <f t="shared" si="260"/>
        <v/>
      </c>
      <c r="AE664" s="186"/>
      <c r="AF664" s="187" t="str">
        <f t="shared" si="261"/>
        <v/>
      </c>
      <c r="AG664" s="182"/>
      <c r="AH664" s="184"/>
      <c r="AI664" s="184"/>
      <c r="AJ664" s="182"/>
      <c r="AK664" s="188" t="str">
        <f t="shared" si="262"/>
        <v/>
      </c>
      <c r="AL664" s="188" t="str">
        <f t="shared" si="263"/>
        <v/>
      </c>
      <c r="AM664" s="188" t="str">
        <f t="shared" si="264"/>
        <v/>
      </c>
      <c r="AN664" s="359" t="str">
        <f>IF(Overview!$K$17='Internal Calcs'!$P$22,IF(AK664="","",AK664),IF(Overview!$K$17='Internal Calcs'!$P$23,IF(AK664="","",AK664),IF(ISNUMBER(A664),(IF(F664="Short",G664-H664,H664-G664)*AZ664-AX664),"")))</f>
        <v/>
      </c>
      <c r="AO664" s="401" t="str">
        <f>IF(Overview!$K$17='Internal Calcs'!$P$22,IF(AL664="","",AL664),IF(Overview!$K$17='Internal Calcs'!$P$23,IF(AL664="","",AL664),IF(ISNUMBER(A664),IF(AL664="",(IF(F664="Short",G664-H664,H664-G664)*AZ664-AX664),(IF(F664="Short",G664-J664,J664-G664)*AZ664-AX664)),"")))</f>
        <v/>
      </c>
      <c r="AP664" s="359" t="str">
        <f>IF(Overview!$K$17='Internal Calcs'!$P$22,"",IF(Overview!$K$17='Internal Calcs'!$P$23,IF(AM664="","",AM664),IF(ISNUMBER(A664),IF(AM664="",(IF(F664="Short",G664-H664,H664-G664)*AZ664-AX664),(IF(F664="Short",G664-L664,L664-G664)*AZ664-AX664)),"")))</f>
        <v/>
      </c>
      <c r="AQ664" s="188" t="str">
        <f t="shared" si="265"/>
        <v/>
      </c>
      <c r="AR664" s="188" t="str">
        <f t="shared" si="266"/>
        <v/>
      </c>
      <c r="AS664" s="188" t="str">
        <f t="shared" si="267"/>
        <v/>
      </c>
      <c r="AT664" s="188" t="str">
        <f>IF(ISNUMBER(A664),MAX($AS$2:AS664)-AS664,"")</f>
        <v/>
      </c>
      <c r="AU664" s="189" t="str">
        <f t="shared" si="268"/>
        <v/>
      </c>
      <c r="AV664" s="190" t="str">
        <f t="shared" si="269"/>
        <v/>
      </c>
      <c r="AW664" s="190" t="str">
        <f t="shared" si="270"/>
        <v/>
      </c>
      <c r="AX664" s="191" t="str">
        <f ca="1">IF(ISNUMBER($A664),INDIRECT(CONCATENATE("'Instrument List'!B",(MATCH(E664,'Instrument List'!A:A,0))-0)),"")</f>
        <v/>
      </c>
      <c r="AY664" s="191" t="str">
        <f ca="1">IF(ISNUMBER($A664),INDIRECT(CONCATENATE("'Instrument List'!D",(MATCH(E664,'Instrument List'!A:A,0))-0)),"")</f>
        <v/>
      </c>
      <c r="AZ664" s="191" t="str">
        <f ca="1">IF(ISNUMBER($A664),INDIRECT(CONCATENATE("'Instrument List'!C",(MATCH(E664,'Instrument List'!A:A,0))-0)),"")</f>
        <v/>
      </c>
      <c r="BA664" s="192" t="str">
        <f ca="1">IF(ISNUMBER(A664),INDIRECT(CONCATENATE("'Instrument List'!E",(MATCH(E664,'Instrument List'!A:A,0))-0)),"")</f>
        <v/>
      </c>
      <c r="BB664" s="193" t="str">
        <f t="shared" si="271"/>
        <v/>
      </c>
      <c r="BC664" s="193" t="str">
        <f t="shared" si="272"/>
        <v/>
      </c>
      <c r="BD664" s="193" t="str">
        <f ca="1">IF(ISNUMBER(A664),INDIRECT(CONCATENATE("'Instrument List'!F",(MATCH(E664,'Instrument List'!A:A,0))-0)),"")</f>
        <v/>
      </c>
    </row>
    <row r="665" spans="1:56">
      <c r="A665" s="220" t="str">
        <f t="shared" si="252"/>
        <v/>
      </c>
      <c r="B665" s="221"/>
      <c r="C665" s="222"/>
      <c r="D665" s="169"/>
      <c r="E665" s="169"/>
      <c r="F665" s="169"/>
      <c r="G665" s="202"/>
      <c r="H665" s="217"/>
      <c r="I665" s="212"/>
      <c r="J665" s="206"/>
      <c r="K665" s="212"/>
      <c r="L665" s="206"/>
      <c r="M665" s="212"/>
      <c r="N665" s="206"/>
      <c r="O665" s="170" t="str">
        <f t="shared" si="253"/>
        <v/>
      </c>
      <c r="P665" s="171"/>
      <c r="Q665" s="171"/>
      <c r="R665" s="171"/>
      <c r="S665" s="172" t="str">
        <f t="shared" si="254"/>
        <v/>
      </c>
      <c r="T665" s="172" t="str">
        <f t="shared" si="255"/>
        <v/>
      </c>
      <c r="U665" s="171"/>
      <c r="V665" s="171"/>
      <c r="W665" s="173" t="str">
        <f t="shared" si="256"/>
        <v/>
      </c>
      <c r="X665" s="173" t="str">
        <f t="shared" si="257"/>
        <v/>
      </c>
      <c r="Y665" s="173" t="str">
        <f t="shared" si="258"/>
        <v/>
      </c>
      <c r="Z665" s="171"/>
      <c r="AA665" s="171"/>
      <c r="AB665" s="171"/>
      <c r="AC665" s="172" t="str">
        <f t="shared" si="259"/>
        <v/>
      </c>
      <c r="AD665" s="172" t="str">
        <f t="shared" si="260"/>
        <v/>
      </c>
      <c r="AE665" s="174"/>
      <c r="AF665" s="175" t="str">
        <f t="shared" si="261"/>
        <v/>
      </c>
      <c r="AG665" s="169"/>
      <c r="AH665" s="171"/>
      <c r="AI665" s="171"/>
      <c r="AJ665" s="169"/>
      <c r="AK665" s="176" t="str">
        <f t="shared" si="262"/>
        <v/>
      </c>
      <c r="AL665" s="176" t="str">
        <f t="shared" si="263"/>
        <v/>
      </c>
      <c r="AM665" s="176" t="str">
        <f t="shared" si="264"/>
        <v/>
      </c>
      <c r="AN665" s="359" t="str">
        <f>IF(Overview!$K$17='Internal Calcs'!$P$22,IF(AK665="","",AK665),IF(Overview!$K$17='Internal Calcs'!$P$23,IF(AK665="","",AK665),IF(ISNUMBER(A665),(IF(F665="Short",G665-H665,H665-G665)*AZ665-AX665),"")))</f>
        <v/>
      </c>
      <c r="AO665" s="401" t="str">
        <f>IF(Overview!$K$17='Internal Calcs'!$P$22,IF(AL665="","",AL665),IF(Overview!$K$17='Internal Calcs'!$P$23,IF(AL665="","",AL665),IF(ISNUMBER(A665),IF(AL665="",(IF(F665="Short",G665-H665,H665-G665)*AZ665-AX665),(IF(F665="Short",G665-J665,J665-G665)*AZ665-AX665)),"")))</f>
        <v/>
      </c>
      <c r="AP665" s="359" t="str">
        <f>IF(Overview!$K$17='Internal Calcs'!$P$22,"",IF(Overview!$K$17='Internal Calcs'!$P$23,IF(AM665="","",AM665),IF(ISNUMBER(A665),IF(AM665="",(IF(F665="Short",G665-H665,H665-G665)*AZ665-AX665),(IF(F665="Short",G665-L665,L665-G665)*AZ665-AX665)),"")))</f>
        <v/>
      </c>
      <c r="AQ665" s="176" t="str">
        <f t="shared" si="265"/>
        <v/>
      </c>
      <c r="AR665" s="176" t="str">
        <f t="shared" si="266"/>
        <v/>
      </c>
      <c r="AS665" s="176" t="str">
        <f t="shared" si="267"/>
        <v/>
      </c>
      <c r="AT665" s="176" t="str">
        <f>IF(ISNUMBER(A665),MAX($AS$2:AS665)-AS665,"")</f>
        <v/>
      </c>
      <c r="AU665" s="177" t="str">
        <f t="shared" si="268"/>
        <v/>
      </c>
      <c r="AV665" s="178" t="str">
        <f t="shared" si="269"/>
        <v/>
      </c>
      <c r="AW665" s="178" t="str">
        <f t="shared" si="270"/>
        <v/>
      </c>
      <c r="AX665" s="179" t="str">
        <f ca="1">IF(ISNUMBER($A665),INDIRECT(CONCATENATE("'Instrument List'!B",(MATCH(E665,'Instrument List'!A:A,0))-0)),"")</f>
        <v/>
      </c>
      <c r="AY665" s="179" t="str">
        <f ca="1">IF(ISNUMBER($A665),INDIRECT(CONCATENATE("'Instrument List'!D",(MATCH(E665,'Instrument List'!A:A,0))-0)),"")</f>
        <v/>
      </c>
      <c r="AZ665" s="179" t="str">
        <f ca="1">IF(ISNUMBER($A665),INDIRECT(CONCATENATE("'Instrument List'!C",(MATCH(E665,'Instrument List'!A:A,0))-0)),"")</f>
        <v/>
      </c>
      <c r="BA665" s="180" t="str">
        <f ca="1">IF(ISNUMBER(A665),INDIRECT(CONCATENATE("'Instrument List'!E",(MATCH(E665,'Instrument List'!A:A,0))-0)),"")</f>
        <v/>
      </c>
      <c r="BB665" s="181" t="str">
        <f t="shared" si="271"/>
        <v/>
      </c>
      <c r="BC665" s="181" t="str">
        <f t="shared" si="272"/>
        <v/>
      </c>
      <c r="BD665" s="181" t="str">
        <f ca="1">IF(ISNUMBER(A665),INDIRECT(CONCATENATE("'Instrument List'!F",(MATCH(E665,'Instrument List'!A:A,0))-0)),"")</f>
        <v/>
      </c>
    </row>
    <row r="666" spans="1:56">
      <c r="A666" s="223" t="str">
        <f t="shared" si="252"/>
        <v/>
      </c>
      <c r="B666" s="224"/>
      <c r="C666" s="225"/>
      <c r="D666" s="182"/>
      <c r="E666" s="182"/>
      <c r="F666" s="182"/>
      <c r="G666" s="203"/>
      <c r="H666" s="218"/>
      <c r="I666" s="213"/>
      <c r="J666" s="207"/>
      <c r="K666" s="213"/>
      <c r="L666" s="207"/>
      <c r="M666" s="213"/>
      <c r="N666" s="207"/>
      <c r="O666" s="183" t="str">
        <f t="shared" si="253"/>
        <v/>
      </c>
      <c r="P666" s="184"/>
      <c r="Q666" s="184"/>
      <c r="R666" s="275"/>
      <c r="S666" s="185" t="str">
        <f t="shared" si="254"/>
        <v/>
      </c>
      <c r="T666" s="185" t="str">
        <f t="shared" si="255"/>
        <v/>
      </c>
      <c r="U666" s="275"/>
      <c r="V666" s="275"/>
      <c r="W666" s="276" t="str">
        <f t="shared" si="256"/>
        <v/>
      </c>
      <c r="X666" s="276" t="str">
        <f t="shared" si="257"/>
        <v/>
      </c>
      <c r="Y666" s="276" t="str">
        <f t="shared" si="258"/>
        <v/>
      </c>
      <c r="Z666" s="275"/>
      <c r="AA666" s="184"/>
      <c r="AB666" s="184"/>
      <c r="AC666" s="185" t="str">
        <f t="shared" si="259"/>
        <v/>
      </c>
      <c r="AD666" s="185" t="str">
        <f t="shared" si="260"/>
        <v/>
      </c>
      <c r="AE666" s="186"/>
      <c r="AF666" s="187" t="str">
        <f t="shared" si="261"/>
        <v/>
      </c>
      <c r="AG666" s="182"/>
      <c r="AH666" s="184"/>
      <c r="AI666" s="184"/>
      <c r="AJ666" s="182"/>
      <c r="AK666" s="188" t="str">
        <f t="shared" si="262"/>
        <v/>
      </c>
      <c r="AL666" s="188" t="str">
        <f t="shared" si="263"/>
        <v/>
      </c>
      <c r="AM666" s="188" t="str">
        <f t="shared" si="264"/>
        <v/>
      </c>
      <c r="AN666" s="359" t="str">
        <f>IF(Overview!$K$17='Internal Calcs'!$P$22,IF(AK666="","",AK666),IF(Overview!$K$17='Internal Calcs'!$P$23,IF(AK666="","",AK666),IF(ISNUMBER(A666),(IF(F666="Short",G666-H666,H666-G666)*AZ666-AX666),"")))</f>
        <v/>
      </c>
      <c r="AO666" s="401" t="str">
        <f>IF(Overview!$K$17='Internal Calcs'!$P$22,IF(AL666="","",AL666),IF(Overview!$K$17='Internal Calcs'!$P$23,IF(AL666="","",AL666),IF(ISNUMBER(A666),IF(AL666="",(IF(F666="Short",G666-H666,H666-G666)*AZ666-AX666),(IF(F666="Short",G666-J666,J666-G666)*AZ666-AX666)),"")))</f>
        <v/>
      </c>
      <c r="AP666" s="359" t="str">
        <f>IF(Overview!$K$17='Internal Calcs'!$P$22,"",IF(Overview!$K$17='Internal Calcs'!$P$23,IF(AM666="","",AM666),IF(ISNUMBER(A666),IF(AM666="",(IF(F666="Short",G666-H666,H666-G666)*AZ666-AX666),(IF(F666="Short",G666-L666,L666-G666)*AZ666-AX666)),"")))</f>
        <v/>
      </c>
      <c r="AQ666" s="188" t="str">
        <f t="shared" si="265"/>
        <v/>
      </c>
      <c r="AR666" s="188" t="str">
        <f t="shared" si="266"/>
        <v/>
      </c>
      <c r="AS666" s="188" t="str">
        <f t="shared" si="267"/>
        <v/>
      </c>
      <c r="AT666" s="188" t="str">
        <f>IF(ISNUMBER(A666),MAX($AS$2:AS666)-AS666,"")</f>
        <v/>
      </c>
      <c r="AU666" s="189" t="str">
        <f t="shared" si="268"/>
        <v/>
      </c>
      <c r="AV666" s="190" t="str">
        <f t="shared" si="269"/>
        <v/>
      </c>
      <c r="AW666" s="190" t="str">
        <f t="shared" si="270"/>
        <v/>
      </c>
      <c r="AX666" s="191" t="str">
        <f ca="1">IF(ISNUMBER($A666),INDIRECT(CONCATENATE("'Instrument List'!B",(MATCH(E666,'Instrument List'!A:A,0))-0)),"")</f>
        <v/>
      </c>
      <c r="AY666" s="191" t="str">
        <f ca="1">IF(ISNUMBER($A666),INDIRECT(CONCATENATE("'Instrument List'!D",(MATCH(E666,'Instrument List'!A:A,0))-0)),"")</f>
        <v/>
      </c>
      <c r="AZ666" s="191" t="str">
        <f ca="1">IF(ISNUMBER($A666),INDIRECT(CONCATENATE("'Instrument List'!C",(MATCH(E666,'Instrument List'!A:A,0))-0)),"")</f>
        <v/>
      </c>
      <c r="BA666" s="192" t="str">
        <f ca="1">IF(ISNUMBER(A666),INDIRECT(CONCATENATE("'Instrument List'!E",(MATCH(E666,'Instrument List'!A:A,0))-0)),"")</f>
        <v/>
      </c>
      <c r="BB666" s="193" t="str">
        <f t="shared" si="271"/>
        <v/>
      </c>
      <c r="BC666" s="193" t="str">
        <f t="shared" si="272"/>
        <v/>
      </c>
      <c r="BD666" s="193" t="str">
        <f ca="1">IF(ISNUMBER(A666),INDIRECT(CONCATENATE("'Instrument List'!F",(MATCH(E666,'Instrument List'!A:A,0))-0)),"")</f>
        <v/>
      </c>
    </row>
    <row r="667" spans="1:56">
      <c r="A667" s="220" t="str">
        <f t="shared" si="252"/>
        <v/>
      </c>
      <c r="B667" s="221"/>
      <c r="C667" s="222"/>
      <c r="D667" s="169"/>
      <c r="E667" s="169"/>
      <c r="F667" s="169"/>
      <c r="G667" s="202"/>
      <c r="H667" s="217"/>
      <c r="I667" s="212"/>
      <c r="J667" s="206"/>
      <c r="K667" s="212"/>
      <c r="L667" s="206"/>
      <c r="M667" s="212"/>
      <c r="N667" s="206"/>
      <c r="O667" s="170" t="str">
        <f t="shared" si="253"/>
        <v/>
      </c>
      <c r="P667" s="171"/>
      <c r="Q667" s="171"/>
      <c r="R667" s="171"/>
      <c r="S667" s="172" t="str">
        <f t="shared" si="254"/>
        <v/>
      </c>
      <c r="T667" s="172" t="str">
        <f t="shared" si="255"/>
        <v/>
      </c>
      <c r="U667" s="171"/>
      <c r="V667" s="171"/>
      <c r="W667" s="173" t="str">
        <f t="shared" si="256"/>
        <v/>
      </c>
      <c r="X667" s="173" t="str">
        <f t="shared" si="257"/>
        <v/>
      </c>
      <c r="Y667" s="173" t="str">
        <f t="shared" si="258"/>
        <v/>
      </c>
      <c r="Z667" s="171"/>
      <c r="AA667" s="171"/>
      <c r="AB667" s="171"/>
      <c r="AC667" s="172" t="str">
        <f t="shared" si="259"/>
        <v/>
      </c>
      <c r="AD667" s="172" t="str">
        <f t="shared" si="260"/>
        <v/>
      </c>
      <c r="AE667" s="174"/>
      <c r="AF667" s="175" t="str">
        <f t="shared" si="261"/>
        <v/>
      </c>
      <c r="AG667" s="169"/>
      <c r="AH667" s="171"/>
      <c r="AI667" s="171"/>
      <c r="AJ667" s="169"/>
      <c r="AK667" s="176" t="str">
        <f t="shared" si="262"/>
        <v/>
      </c>
      <c r="AL667" s="176" t="str">
        <f t="shared" si="263"/>
        <v/>
      </c>
      <c r="AM667" s="176" t="str">
        <f t="shared" si="264"/>
        <v/>
      </c>
      <c r="AN667" s="359" t="str">
        <f>IF(Overview!$K$17='Internal Calcs'!$P$22,IF(AK667="","",AK667),IF(Overview!$K$17='Internal Calcs'!$P$23,IF(AK667="","",AK667),IF(ISNUMBER(A667),(IF(F667="Short",G667-H667,H667-G667)*AZ667-AX667),"")))</f>
        <v/>
      </c>
      <c r="AO667" s="401" t="str">
        <f>IF(Overview!$K$17='Internal Calcs'!$P$22,IF(AL667="","",AL667),IF(Overview!$K$17='Internal Calcs'!$P$23,IF(AL667="","",AL667),IF(ISNUMBER(A667),IF(AL667="",(IF(F667="Short",G667-H667,H667-G667)*AZ667-AX667),(IF(F667="Short",G667-J667,J667-G667)*AZ667-AX667)),"")))</f>
        <v/>
      </c>
      <c r="AP667" s="359" t="str">
        <f>IF(Overview!$K$17='Internal Calcs'!$P$22,"",IF(Overview!$K$17='Internal Calcs'!$P$23,IF(AM667="","",AM667),IF(ISNUMBER(A667),IF(AM667="",(IF(F667="Short",G667-H667,H667-G667)*AZ667-AX667),(IF(F667="Short",G667-L667,L667-G667)*AZ667-AX667)),"")))</f>
        <v/>
      </c>
      <c r="AQ667" s="176" t="str">
        <f t="shared" si="265"/>
        <v/>
      </c>
      <c r="AR667" s="176" t="str">
        <f t="shared" si="266"/>
        <v/>
      </c>
      <c r="AS667" s="176" t="str">
        <f t="shared" si="267"/>
        <v/>
      </c>
      <c r="AT667" s="176" t="str">
        <f>IF(ISNUMBER(A667),MAX($AS$2:AS667)-AS667,"")</f>
        <v/>
      </c>
      <c r="AU667" s="177" t="str">
        <f t="shared" si="268"/>
        <v/>
      </c>
      <c r="AV667" s="178" t="str">
        <f t="shared" si="269"/>
        <v/>
      </c>
      <c r="AW667" s="178" t="str">
        <f t="shared" si="270"/>
        <v/>
      </c>
      <c r="AX667" s="179" t="str">
        <f ca="1">IF(ISNUMBER($A667),INDIRECT(CONCATENATE("'Instrument List'!B",(MATCH(E667,'Instrument List'!A:A,0))-0)),"")</f>
        <v/>
      </c>
      <c r="AY667" s="179" t="str">
        <f ca="1">IF(ISNUMBER($A667),INDIRECT(CONCATENATE("'Instrument List'!D",(MATCH(E667,'Instrument List'!A:A,0))-0)),"")</f>
        <v/>
      </c>
      <c r="AZ667" s="179" t="str">
        <f ca="1">IF(ISNUMBER($A667),INDIRECT(CONCATENATE("'Instrument List'!C",(MATCH(E667,'Instrument List'!A:A,0))-0)),"")</f>
        <v/>
      </c>
      <c r="BA667" s="180" t="str">
        <f ca="1">IF(ISNUMBER(A667),INDIRECT(CONCATENATE("'Instrument List'!E",(MATCH(E667,'Instrument List'!A:A,0))-0)),"")</f>
        <v/>
      </c>
      <c r="BB667" s="181" t="str">
        <f t="shared" si="271"/>
        <v/>
      </c>
      <c r="BC667" s="181" t="str">
        <f t="shared" si="272"/>
        <v/>
      </c>
      <c r="BD667" s="181" t="str">
        <f ca="1">IF(ISNUMBER(A667),INDIRECT(CONCATENATE("'Instrument List'!F",(MATCH(E667,'Instrument List'!A:A,0))-0)),"")</f>
        <v/>
      </c>
    </row>
    <row r="668" spans="1:56">
      <c r="A668" s="223" t="str">
        <f t="shared" si="252"/>
        <v/>
      </c>
      <c r="B668" s="224"/>
      <c r="C668" s="225"/>
      <c r="D668" s="182"/>
      <c r="E668" s="182"/>
      <c r="F668" s="182"/>
      <c r="G668" s="203"/>
      <c r="H668" s="218"/>
      <c r="I668" s="213"/>
      <c r="J668" s="207"/>
      <c r="K668" s="213"/>
      <c r="L668" s="207"/>
      <c r="M668" s="213"/>
      <c r="N668" s="207"/>
      <c r="O668" s="183" t="str">
        <f t="shared" si="253"/>
        <v/>
      </c>
      <c r="P668" s="184"/>
      <c r="Q668" s="184"/>
      <c r="R668" s="275"/>
      <c r="S668" s="185" t="str">
        <f t="shared" si="254"/>
        <v/>
      </c>
      <c r="T668" s="185" t="str">
        <f t="shared" si="255"/>
        <v/>
      </c>
      <c r="U668" s="275"/>
      <c r="V668" s="275"/>
      <c r="W668" s="276" t="str">
        <f t="shared" si="256"/>
        <v/>
      </c>
      <c r="X668" s="276" t="str">
        <f t="shared" si="257"/>
        <v/>
      </c>
      <c r="Y668" s="276" t="str">
        <f t="shared" si="258"/>
        <v/>
      </c>
      <c r="Z668" s="275"/>
      <c r="AA668" s="184"/>
      <c r="AB668" s="184"/>
      <c r="AC668" s="185" t="str">
        <f t="shared" si="259"/>
        <v/>
      </c>
      <c r="AD668" s="185" t="str">
        <f t="shared" si="260"/>
        <v/>
      </c>
      <c r="AE668" s="186"/>
      <c r="AF668" s="187" t="str">
        <f t="shared" si="261"/>
        <v/>
      </c>
      <c r="AG668" s="182"/>
      <c r="AH668" s="184"/>
      <c r="AI668" s="184"/>
      <c r="AJ668" s="182"/>
      <c r="AK668" s="188" t="str">
        <f t="shared" si="262"/>
        <v/>
      </c>
      <c r="AL668" s="188" t="str">
        <f t="shared" si="263"/>
        <v/>
      </c>
      <c r="AM668" s="188" t="str">
        <f t="shared" si="264"/>
        <v/>
      </c>
      <c r="AN668" s="359" t="str">
        <f>IF(Overview!$K$17='Internal Calcs'!$P$22,IF(AK668="","",AK668),IF(Overview!$K$17='Internal Calcs'!$P$23,IF(AK668="","",AK668),IF(ISNUMBER(A668),(IF(F668="Short",G668-H668,H668-G668)*AZ668-AX668),"")))</f>
        <v/>
      </c>
      <c r="AO668" s="401" t="str">
        <f>IF(Overview!$K$17='Internal Calcs'!$P$22,IF(AL668="","",AL668),IF(Overview!$K$17='Internal Calcs'!$P$23,IF(AL668="","",AL668),IF(ISNUMBER(A668),IF(AL668="",(IF(F668="Short",G668-H668,H668-G668)*AZ668-AX668),(IF(F668="Short",G668-J668,J668-G668)*AZ668-AX668)),"")))</f>
        <v/>
      </c>
      <c r="AP668" s="359" t="str">
        <f>IF(Overview!$K$17='Internal Calcs'!$P$22,"",IF(Overview!$K$17='Internal Calcs'!$P$23,IF(AM668="","",AM668),IF(ISNUMBER(A668),IF(AM668="",(IF(F668="Short",G668-H668,H668-G668)*AZ668-AX668),(IF(F668="Short",G668-L668,L668-G668)*AZ668-AX668)),"")))</f>
        <v/>
      </c>
      <c r="AQ668" s="188" t="str">
        <f t="shared" si="265"/>
        <v/>
      </c>
      <c r="AR668" s="188" t="str">
        <f t="shared" si="266"/>
        <v/>
      </c>
      <c r="AS668" s="188" t="str">
        <f t="shared" si="267"/>
        <v/>
      </c>
      <c r="AT668" s="188" t="str">
        <f>IF(ISNUMBER(A668),MAX($AS$2:AS668)-AS668,"")</f>
        <v/>
      </c>
      <c r="AU668" s="189" t="str">
        <f t="shared" si="268"/>
        <v/>
      </c>
      <c r="AV668" s="190" t="str">
        <f t="shared" si="269"/>
        <v/>
      </c>
      <c r="AW668" s="190" t="str">
        <f t="shared" si="270"/>
        <v/>
      </c>
      <c r="AX668" s="191" t="str">
        <f ca="1">IF(ISNUMBER($A668),INDIRECT(CONCATENATE("'Instrument List'!B",(MATCH(E668,'Instrument List'!A:A,0))-0)),"")</f>
        <v/>
      </c>
      <c r="AY668" s="191" t="str">
        <f ca="1">IF(ISNUMBER($A668),INDIRECT(CONCATENATE("'Instrument List'!D",(MATCH(E668,'Instrument List'!A:A,0))-0)),"")</f>
        <v/>
      </c>
      <c r="AZ668" s="191" t="str">
        <f ca="1">IF(ISNUMBER($A668),INDIRECT(CONCATENATE("'Instrument List'!C",(MATCH(E668,'Instrument List'!A:A,0))-0)),"")</f>
        <v/>
      </c>
      <c r="BA668" s="192" t="str">
        <f ca="1">IF(ISNUMBER(A668),INDIRECT(CONCATENATE("'Instrument List'!E",(MATCH(E668,'Instrument List'!A:A,0))-0)),"")</f>
        <v/>
      </c>
      <c r="BB668" s="193" t="str">
        <f t="shared" si="271"/>
        <v/>
      </c>
      <c r="BC668" s="193" t="str">
        <f t="shared" si="272"/>
        <v/>
      </c>
      <c r="BD668" s="193" t="str">
        <f ca="1">IF(ISNUMBER(A668),INDIRECT(CONCATENATE("'Instrument List'!F",(MATCH(E668,'Instrument List'!A:A,0))-0)),"")</f>
        <v/>
      </c>
    </row>
    <row r="669" spans="1:56">
      <c r="A669" s="220" t="str">
        <f t="shared" si="252"/>
        <v/>
      </c>
      <c r="B669" s="221"/>
      <c r="C669" s="222"/>
      <c r="D669" s="169"/>
      <c r="E669" s="169"/>
      <c r="F669" s="169"/>
      <c r="G669" s="202"/>
      <c r="H669" s="217"/>
      <c r="I669" s="212"/>
      <c r="J669" s="206"/>
      <c r="K669" s="212"/>
      <c r="L669" s="206"/>
      <c r="M669" s="212"/>
      <c r="N669" s="206"/>
      <c r="O669" s="170" t="str">
        <f t="shared" si="253"/>
        <v/>
      </c>
      <c r="P669" s="171"/>
      <c r="Q669" s="171"/>
      <c r="R669" s="171"/>
      <c r="S669" s="172" t="str">
        <f t="shared" si="254"/>
        <v/>
      </c>
      <c r="T669" s="172" t="str">
        <f t="shared" si="255"/>
        <v/>
      </c>
      <c r="U669" s="171"/>
      <c r="V669" s="171"/>
      <c r="W669" s="173" t="str">
        <f t="shared" si="256"/>
        <v/>
      </c>
      <c r="X669" s="173" t="str">
        <f t="shared" si="257"/>
        <v/>
      </c>
      <c r="Y669" s="173" t="str">
        <f t="shared" si="258"/>
        <v/>
      </c>
      <c r="Z669" s="171"/>
      <c r="AA669" s="171"/>
      <c r="AB669" s="171"/>
      <c r="AC669" s="172" t="str">
        <f t="shared" si="259"/>
        <v/>
      </c>
      <c r="AD669" s="172" t="str">
        <f t="shared" si="260"/>
        <v/>
      </c>
      <c r="AE669" s="174"/>
      <c r="AF669" s="175" t="str">
        <f t="shared" si="261"/>
        <v/>
      </c>
      <c r="AG669" s="169"/>
      <c r="AH669" s="171"/>
      <c r="AI669" s="171"/>
      <c r="AJ669" s="169"/>
      <c r="AK669" s="176" t="str">
        <f t="shared" si="262"/>
        <v/>
      </c>
      <c r="AL669" s="176" t="str">
        <f t="shared" si="263"/>
        <v/>
      </c>
      <c r="AM669" s="176" t="str">
        <f t="shared" si="264"/>
        <v/>
      </c>
      <c r="AN669" s="359" t="str">
        <f>IF(Overview!$K$17='Internal Calcs'!$P$22,IF(AK669="","",AK669),IF(Overview!$K$17='Internal Calcs'!$P$23,IF(AK669="","",AK669),IF(ISNUMBER(A669),(IF(F669="Short",G669-H669,H669-G669)*AZ669-AX669),"")))</f>
        <v/>
      </c>
      <c r="AO669" s="401" t="str">
        <f>IF(Overview!$K$17='Internal Calcs'!$P$22,IF(AL669="","",AL669),IF(Overview!$K$17='Internal Calcs'!$P$23,IF(AL669="","",AL669),IF(ISNUMBER(A669),IF(AL669="",(IF(F669="Short",G669-H669,H669-G669)*AZ669-AX669),(IF(F669="Short",G669-J669,J669-G669)*AZ669-AX669)),"")))</f>
        <v/>
      </c>
      <c r="AP669" s="359" t="str">
        <f>IF(Overview!$K$17='Internal Calcs'!$P$22,"",IF(Overview!$K$17='Internal Calcs'!$P$23,IF(AM669="","",AM669),IF(ISNUMBER(A669),IF(AM669="",(IF(F669="Short",G669-H669,H669-G669)*AZ669-AX669),(IF(F669="Short",G669-L669,L669-G669)*AZ669-AX669)),"")))</f>
        <v/>
      </c>
      <c r="AQ669" s="176" t="str">
        <f t="shared" si="265"/>
        <v/>
      </c>
      <c r="AR669" s="176" t="str">
        <f t="shared" si="266"/>
        <v/>
      </c>
      <c r="AS669" s="176" t="str">
        <f t="shared" si="267"/>
        <v/>
      </c>
      <c r="AT669" s="176" t="str">
        <f>IF(ISNUMBER(A669),MAX($AS$2:AS669)-AS669,"")</f>
        <v/>
      </c>
      <c r="AU669" s="177" t="str">
        <f t="shared" si="268"/>
        <v/>
      </c>
      <c r="AV669" s="178" t="str">
        <f t="shared" si="269"/>
        <v/>
      </c>
      <c r="AW669" s="178" t="str">
        <f t="shared" si="270"/>
        <v/>
      </c>
      <c r="AX669" s="179" t="str">
        <f ca="1">IF(ISNUMBER($A669),INDIRECT(CONCATENATE("'Instrument List'!B",(MATCH(E669,'Instrument List'!A:A,0))-0)),"")</f>
        <v/>
      </c>
      <c r="AY669" s="179" t="str">
        <f ca="1">IF(ISNUMBER($A669),INDIRECT(CONCATENATE("'Instrument List'!D",(MATCH(E669,'Instrument List'!A:A,0))-0)),"")</f>
        <v/>
      </c>
      <c r="AZ669" s="179" t="str">
        <f ca="1">IF(ISNUMBER($A669),INDIRECT(CONCATENATE("'Instrument List'!C",(MATCH(E669,'Instrument List'!A:A,0))-0)),"")</f>
        <v/>
      </c>
      <c r="BA669" s="180" t="str">
        <f ca="1">IF(ISNUMBER(A669),INDIRECT(CONCATENATE("'Instrument List'!E",(MATCH(E669,'Instrument List'!A:A,0))-0)),"")</f>
        <v/>
      </c>
      <c r="BB669" s="181" t="str">
        <f t="shared" si="271"/>
        <v/>
      </c>
      <c r="BC669" s="181" t="str">
        <f t="shared" si="272"/>
        <v/>
      </c>
      <c r="BD669" s="181" t="str">
        <f ca="1">IF(ISNUMBER(A669),INDIRECT(CONCATENATE("'Instrument List'!F",(MATCH(E669,'Instrument List'!A:A,0))-0)),"")</f>
        <v/>
      </c>
    </row>
    <row r="670" spans="1:56">
      <c r="A670" s="223" t="str">
        <f t="shared" si="252"/>
        <v/>
      </c>
      <c r="B670" s="224"/>
      <c r="C670" s="225"/>
      <c r="D670" s="182"/>
      <c r="E670" s="182"/>
      <c r="F670" s="182"/>
      <c r="G670" s="203"/>
      <c r="H670" s="218"/>
      <c r="I670" s="213"/>
      <c r="J670" s="207"/>
      <c r="K670" s="213"/>
      <c r="L670" s="207"/>
      <c r="M670" s="213"/>
      <c r="N670" s="207"/>
      <c r="O670" s="183" t="str">
        <f t="shared" si="253"/>
        <v/>
      </c>
      <c r="P670" s="184"/>
      <c r="Q670" s="184"/>
      <c r="R670" s="275"/>
      <c r="S670" s="185" t="str">
        <f t="shared" si="254"/>
        <v/>
      </c>
      <c r="T670" s="185" t="str">
        <f t="shared" si="255"/>
        <v/>
      </c>
      <c r="U670" s="275"/>
      <c r="V670" s="275"/>
      <c r="W670" s="276" t="str">
        <f t="shared" si="256"/>
        <v/>
      </c>
      <c r="X670" s="276" t="str">
        <f t="shared" si="257"/>
        <v/>
      </c>
      <c r="Y670" s="276" t="str">
        <f t="shared" si="258"/>
        <v/>
      </c>
      <c r="Z670" s="275"/>
      <c r="AA670" s="184"/>
      <c r="AB670" s="184"/>
      <c r="AC670" s="185" t="str">
        <f t="shared" si="259"/>
        <v/>
      </c>
      <c r="AD670" s="185" t="str">
        <f t="shared" si="260"/>
        <v/>
      </c>
      <c r="AE670" s="186"/>
      <c r="AF670" s="187" t="str">
        <f t="shared" si="261"/>
        <v/>
      </c>
      <c r="AG670" s="182"/>
      <c r="AH670" s="184"/>
      <c r="AI670" s="184"/>
      <c r="AJ670" s="182"/>
      <c r="AK670" s="188" t="str">
        <f t="shared" si="262"/>
        <v/>
      </c>
      <c r="AL670" s="188" t="str">
        <f t="shared" si="263"/>
        <v/>
      </c>
      <c r="AM670" s="188" t="str">
        <f t="shared" si="264"/>
        <v/>
      </c>
      <c r="AN670" s="359" t="str">
        <f>IF(Overview!$K$17='Internal Calcs'!$P$22,IF(AK670="","",AK670),IF(Overview!$K$17='Internal Calcs'!$P$23,IF(AK670="","",AK670),IF(ISNUMBER(A670),(IF(F670="Short",G670-H670,H670-G670)*AZ670-AX670),"")))</f>
        <v/>
      </c>
      <c r="AO670" s="401" t="str">
        <f>IF(Overview!$K$17='Internal Calcs'!$P$22,IF(AL670="","",AL670),IF(Overview!$K$17='Internal Calcs'!$P$23,IF(AL670="","",AL670),IF(ISNUMBER(A670),IF(AL670="",(IF(F670="Short",G670-H670,H670-G670)*AZ670-AX670),(IF(F670="Short",G670-J670,J670-G670)*AZ670-AX670)),"")))</f>
        <v/>
      </c>
      <c r="AP670" s="359" t="str">
        <f>IF(Overview!$K$17='Internal Calcs'!$P$22,"",IF(Overview!$K$17='Internal Calcs'!$P$23,IF(AM670="","",AM670),IF(ISNUMBER(A670),IF(AM670="",(IF(F670="Short",G670-H670,H670-G670)*AZ670-AX670),(IF(F670="Short",G670-L670,L670-G670)*AZ670-AX670)),"")))</f>
        <v/>
      </c>
      <c r="AQ670" s="188" t="str">
        <f t="shared" si="265"/>
        <v/>
      </c>
      <c r="AR670" s="188" t="str">
        <f t="shared" si="266"/>
        <v/>
      </c>
      <c r="AS670" s="188" t="str">
        <f t="shared" si="267"/>
        <v/>
      </c>
      <c r="AT670" s="188" t="str">
        <f>IF(ISNUMBER(A670),MAX($AS$2:AS670)-AS670,"")</f>
        <v/>
      </c>
      <c r="AU670" s="189" t="str">
        <f t="shared" si="268"/>
        <v/>
      </c>
      <c r="AV670" s="190" t="str">
        <f t="shared" si="269"/>
        <v/>
      </c>
      <c r="AW670" s="190" t="str">
        <f t="shared" si="270"/>
        <v/>
      </c>
      <c r="AX670" s="191" t="str">
        <f ca="1">IF(ISNUMBER($A670),INDIRECT(CONCATENATE("'Instrument List'!B",(MATCH(E670,'Instrument List'!A:A,0))-0)),"")</f>
        <v/>
      </c>
      <c r="AY670" s="191" t="str">
        <f ca="1">IF(ISNUMBER($A670),INDIRECT(CONCATENATE("'Instrument List'!D",(MATCH(E670,'Instrument List'!A:A,0))-0)),"")</f>
        <v/>
      </c>
      <c r="AZ670" s="191" t="str">
        <f ca="1">IF(ISNUMBER($A670),INDIRECT(CONCATENATE("'Instrument List'!C",(MATCH(E670,'Instrument List'!A:A,0))-0)),"")</f>
        <v/>
      </c>
      <c r="BA670" s="192" t="str">
        <f ca="1">IF(ISNUMBER(A670),INDIRECT(CONCATENATE("'Instrument List'!E",(MATCH(E670,'Instrument List'!A:A,0))-0)),"")</f>
        <v/>
      </c>
      <c r="BB670" s="193" t="str">
        <f t="shared" si="271"/>
        <v/>
      </c>
      <c r="BC670" s="193" t="str">
        <f t="shared" si="272"/>
        <v/>
      </c>
      <c r="BD670" s="193" t="str">
        <f ca="1">IF(ISNUMBER(A670),INDIRECT(CONCATENATE("'Instrument List'!F",(MATCH(E670,'Instrument List'!A:A,0))-0)),"")</f>
        <v/>
      </c>
    </row>
    <row r="671" spans="1:56">
      <c r="A671" s="220" t="str">
        <f t="shared" si="252"/>
        <v/>
      </c>
      <c r="B671" s="221"/>
      <c r="C671" s="222"/>
      <c r="D671" s="169"/>
      <c r="E671" s="169"/>
      <c r="F671" s="169"/>
      <c r="G671" s="202"/>
      <c r="H671" s="217"/>
      <c r="I671" s="212"/>
      <c r="J671" s="206"/>
      <c r="K671" s="212"/>
      <c r="L671" s="206"/>
      <c r="M671" s="212"/>
      <c r="N671" s="206"/>
      <c r="O671" s="170" t="str">
        <f t="shared" si="253"/>
        <v/>
      </c>
      <c r="P671" s="171"/>
      <c r="Q671" s="171"/>
      <c r="R671" s="171"/>
      <c r="S671" s="172" t="str">
        <f t="shared" si="254"/>
        <v/>
      </c>
      <c r="T671" s="172" t="str">
        <f t="shared" si="255"/>
        <v/>
      </c>
      <c r="U671" s="171"/>
      <c r="V671" s="171"/>
      <c r="W671" s="173" t="str">
        <f t="shared" si="256"/>
        <v/>
      </c>
      <c r="X671" s="173" t="str">
        <f t="shared" si="257"/>
        <v/>
      </c>
      <c r="Y671" s="173" t="str">
        <f t="shared" si="258"/>
        <v/>
      </c>
      <c r="Z671" s="171"/>
      <c r="AA671" s="171"/>
      <c r="AB671" s="171"/>
      <c r="AC671" s="172" t="str">
        <f t="shared" si="259"/>
        <v/>
      </c>
      <c r="AD671" s="172" t="str">
        <f t="shared" si="260"/>
        <v/>
      </c>
      <c r="AE671" s="174"/>
      <c r="AF671" s="175" t="str">
        <f t="shared" si="261"/>
        <v/>
      </c>
      <c r="AG671" s="169"/>
      <c r="AH671" s="171"/>
      <c r="AI671" s="171"/>
      <c r="AJ671" s="169"/>
      <c r="AK671" s="176" t="str">
        <f t="shared" si="262"/>
        <v/>
      </c>
      <c r="AL671" s="176" t="str">
        <f t="shared" si="263"/>
        <v/>
      </c>
      <c r="AM671" s="176" t="str">
        <f t="shared" si="264"/>
        <v/>
      </c>
      <c r="AN671" s="359" t="str">
        <f>IF(Overview!$K$17='Internal Calcs'!$P$22,IF(AK671="","",AK671),IF(Overview!$K$17='Internal Calcs'!$P$23,IF(AK671="","",AK671),IF(ISNUMBER(A671),(IF(F671="Short",G671-H671,H671-G671)*AZ671-AX671),"")))</f>
        <v/>
      </c>
      <c r="AO671" s="401" t="str">
        <f>IF(Overview!$K$17='Internal Calcs'!$P$22,IF(AL671="","",AL671),IF(Overview!$K$17='Internal Calcs'!$P$23,IF(AL671="","",AL671),IF(ISNUMBER(A671),IF(AL671="",(IF(F671="Short",G671-H671,H671-G671)*AZ671-AX671),(IF(F671="Short",G671-J671,J671-G671)*AZ671-AX671)),"")))</f>
        <v/>
      </c>
      <c r="AP671" s="359" t="str">
        <f>IF(Overview!$K$17='Internal Calcs'!$P$22,"",IF(Overview!$K$17='Internal Calcs'!$P$23,IF(AM671="","",AM671),IF(ISNUMBER(A671),IF(AM671="",(IF(F671="Short",G671-H671,H671-G671)*AZ671-AX671),(IF(F671="Short",G671-L671,L671-G671)*AZ671-AX671)),"")))</f>
        <v/>
      </c>
      <c r="AQ671" s="176" t="str">
        <f t="shared" si="265"/>
        <v/>
      </c>
      <c r="AR671" s="176" t="str">
        <f t="shared" si="266"/>
        <v/>
      </c>
      <c r="AS671" s="176" t="str">
        <f t="shared" si="267"/>
        <v/>
      </c>
      <c r="AT671" s="176" t="str">
        <f>IF(ISNUMBER(A671),MAX($AS$2:AS671)-AS671,"")</f>
        <v/>
      </c>
      <c r="AU671" s="177" t="str">
        <f t="shared" si="268"/>
        <v/>
      </c>
      <c r="AV671" s="178" t="str">
        <f t="shared" si="269"/>
        <v/>
      </c>
      <c r="AW671" s="178" t="str">
        <f t="shared" si="270"/>
        <v/>
      </c>
      <c r="AX671" s="179" t="str">
        <f ca="1">IF(ISNUMBER($A671),INDIRECT(CONCATENATE("'Instrument List'!B",(MATCH(E671,'Instrument List'!A:A,0))-0)),"")</f>
        <v/>
      </c>
      <c r="AY671" s="179" t="str">
        <f ca="1">IF(ISNUMBER($A671),INDIRECT(CONCATENATE("'Instrument List'!D",(MATCH(E671,'Instrument List'!A:A,0))-0)),"")</f>
        <v/>
      </c>
      <c r="AZ671" s="179" t="str">
        <f ca="1">IF(ISNUMBER($A671),INDIRECT(CONCATENATE("'Instrument List'!C",(MATCH(E671,'Instrument List'!A:A,0))-0)),"")</f>
        <v/>
      </c>
      <c r="BA671" s="180" t="str">
        <f ca="1">IF(ISNUMBER(A671),INDIRECT(CONCATENATE("'Instrument List'!E",(MATCH(E671,'Instrument List'!A:A,0))-0)),"")</f>
        <v/>
      </c>
      <c r="BB671" s="181" t="str">
        <f t="shared" si="271"/>
        <v/>
      </c>
      <c r="BC671" s="181" t="str">
        <f t="shared" si="272"/>
        <v/>
      </c>
      <c r="BD671" s="181" t="str">
        <f ca="1">IF(ISNUMBER(A671),INDIRECT(CONCATENATE("'Instrument List'!F",(MATCH(E671,'Instrument List'!A:A,0))-0)),"")</f>
        <v/>
      </c>
    </row>
    <row r="672" spans="1:56">
      <c r="A672" s="223" t="str">
        <f t="shared" si="252"/>
        <v/>
      </c>
      <c r="B672" s="224"/>
      <c r="C672" s="225"/>
      <c r="D672" s="182"/>
      <c r="E672" s="182"/>
      <c r="F672" s="182"/>
      <c r="G672" s="203"/>
      <c r="H672" s="218"/>
      <c r="I672" s="213"/>
      <c r="J672" s="207"/>
      <c r="K672" s="213"/>
      <c r="L672" s="207"/>
      <c r="M672" s="213"/>
      <c r="N672" s="207"/>
      <c r="O672" s="183" t="str">
        <f t="shared" si="253"/>
        <v/>
      </c>
      <c r="P672" s="184"/>
      <c r="Q672" s="184"/>
      <c r="R672" s="275"/>
      <c r="S672" s="185" t="str">
        <f t="shared" si="254"/>
        <v/>
      </c>
      <c r="T672" s="185" t="str">
        <f t="shared" si="255"/>
        <v/>
      </c>
      <c r="U672" s="275"/>
      <c r="V672" s="275"/>
      <c r="W672" s="276" t="str">
        <f t="shared" si="256"/>
        <v/>
      </c>
      <c r="X672" s="276" t="str">
        <f t="shared" si="257"/>
        <v/>
      </c>
      <c r="Y672" s="276" t="str">
        <f t="shared" si="258"/>
        <v/>
      </c>
      <c r="Z672" s="275"/>
      <c r="AA672" s="184"/>
      <c r="AB672" s="184"/>
      <c r="AC672" s="185" t="str">
        <f t="shared" si="259"/>
        <v/>
      </c>
      <c r="AD672" s="185" t="str">
        <f t="shared" si="260"/>
        <v/>
      </c>
      <c r="AE672" s="186"/>
      <c r="AF672" s="187" t="str">
        <f t="shared" si="261"/>
        <v/>
      </c>
      <c r="AG672" s="182"/>
      <c r="AH672" s="184"/>
      <c r="AI672" s="184"/>
      <c r="AJ672" s="182"/>
      <c r="AK672" s="188" t="str">
        <f t="shared" si="262"/>
        <v/>
      </c>
      <c r="AL672" s="188" t="str">
        <f t="shared" si="263"/>
        <v/>
      </c>
      <c r="AM672" s="188" t="str">
        <f t="shared" si="264"/>
        <v/>
      </c>
      <c r="AN672" s="359" t="str">
        <f>IF(Overview!$K$17='Internal Calcs'!$P$22,IF(AK672="","",AK672),IF(Overview!$K$17='Internal Calcs'!$P$23,IF(AK672="","",AK672),IF(ISNUMBER(A672),(IF(F672="Short",G672-H672,H672-G672)*AZ672-AX672),"")))</f>
        <v/>
      </c>
      <c r="AO672" s="401" t="str">
        <f>IF(Overview!$K$17='Internal Calcs'!$P$22,IF(AL672="","",AL672),IF(Overview!$K$17='Internal Calcs'!$P$23,IF(AL672="","",AL672),IF(ISNUMBER(A672),IF(AL672="",(IF(F672="Short",G672-H672,H672-G672)*AZ672-AX672),(IF(F672="Short",G672-J672,J672-G672)*AZ672-AX672)),"")))</f>
        <v/>
      </c>
      <c r="AP672" s="359" t="str">
        <f>IF(Overview!$K$17='Internal Calcs'!$P$22,"",IF(Overview!$K$17='Internal Calcs'!$P$23,IF(AM672="","",AM672),IF(ISNUMBER(A672),IF(AM672="",(IF(F672="Short",G672-H672,H672-G672)*AZ672-AX672),(IF(F672="Short",G672-L672,L672-G672)*AZ672-AX672)),"")))</f>
        <v/>
      </c>
      <c r="AQ672" s="188" t="str">
        <f t="shared" si="265"/>
        <v/>
      </c>
      <c r="AR672" s="188" t="str">
        <f t="shared" si="266"/>
        <v/>
      </c>
      <c r="AS672" s="188" t="str">
        <f t="shared" si="267"/>
        <v/>
      </c>
      <c r="AT672" s="188" t="str">
        <f>IF(ISNUMBER(A672),MAX($AS$2:AS672)-AS672,"")</f>
        <v/>
      </c>
      <c r="AU672" s="189" t="str">
        <f t="shared" si="268"/>
        <v/>
      </c>
      <c r="AV672" s="190" t="str">
        <f t="shared" si="269"/>
        <v/>
      </c>
      <c r="AW672" s="190" t="str">
        <f t="shared" si="270"/>
        <v/>
      </c>
      <c r="AX672" s="191" t="str">
        <f ca="1">IF(ISNUMBER($A672),INDIRECT(CONCATENATE("'Instrument List'!B",(MATCH(E672,'Instrument List'!A:A,0))-0)),"")</f>
        <v/>
      </c>
      <c r="AY672" s="191" t="str">
        <f ca="1">IF(ISNUMBER($A672),INDIRECT(CONCATENATE("'Instrument List'!D",(MATCH(E672,'Instrument List'!A:A,0))-0)),"")</f>
        <v/>
      </c>
      <c r="AZ672" s="191" t="str">
        <f ca="1">IF(ISNUMBER($A672),INDIRECT(CONCATENATE("'Instrument List'!C",(MATCH(E672,'Instrument List'!A:A,0))-0)),"")</f>
        <v/>
      </c>
      <c r="BA672" s="192" t="str">
        <f ca="1">IF(ISNUMBER(A672),INDIRECT(CONCATENATE("'Instrument List'!E",(MATCH(E672,'Instrument List'!A:A,0))-0)),"")</f>
        <v/>
      </c>
      <c r="BB672" s="193" t="str">
        <f t="shared" si="271"/>
        <v/>
      </c>
      <c r="BC672" s="193" t="str">
        <f t="shared" si="272"/>
        <v/>
      </c>
      <c r="BD672" s="193" t="str">
        <f ca="1">IF(ISNUMBER(A672),INDIRECT(CONCATENATE("'Instrument List'!F",(MATCH(E672,'Instrument List'!A:A,0))-0)),"")</f>
        <v/>
      </c>
    </row>
    <row r="673" spans="1:56">
      <c r="A673" s="220" t="str">
        <f t="shared" si="252"/>
        <v/>
      </c>
      <c r="B673" s="221"/>
      <c r="C673" s="222"/>
      <c r="D673" s="169"/>
      <c r="E673" s="169"/>
      <c r="F673" s="169"/>
      <c r="G673" s="202"/>
      <c r="H673" s="217"/>
      <c r="I673" s="212"/>
      <c r="J673" s="206"/>
      <c r="K673" s="212"/>
      <c r="L673" s="206"/>
      <c r="M673" s="212"/>
      <c r="N673" s="206"/>
      <c r="O673" s="170" t="str">
        <f t="shared" si="253"/>
        <v/>
      </c>
      <c r="P673" s="171"/>
      <c r="Q673" s="171"/>
      <c r="R673" s="171"/>
      <c r="S673" s="172" t="str">
        <f t="shared" si="254"/>
        <v/>
      </c>
      <c r="T673" s="172" t="str">
        <f t="shared" si="255"/>
        <v/>
      </c>
      <c r="U673" s="171"/>
      <c r="V673" s="171"/>
      <c r="W673" s="173" t="str">
        <f t="shared" si="256"/>
        <v/>
      </c>
      <c r="X673" s="173" t="str">
        <f t="shared" si="257"/>
        <v/>
      </c>
      <c r="Y673" s="173" t="str">
        <f t="shared" si="258"/>
        <v/>
      </c>
      <c r="Z673" s="171"/>
      <c r="AA673" s="171"/>
      <c r="AB673" s="171"/>
      <c r="AC673" s="172" t="str">
        <f t="shared" si="259"/>
        <v/>
      </c>
      <c r="AD673" s="172" t="str">
        <f t="shared" si="260"/>
        <v/>
      </c>
      <c r="AE673" s="174"/>
      <c r="AF673" s="175" t="str">
        <f t="shared" si="261"/>
        <v/>
      </c>
      <c r="AG673" s="169"/>
      <c r="AH673" s="171"/>
      <c r="AI673" s="171"/>
      <c r="AJ673" s="169"/>
      <c r="AK673" s="176" t="str">
        <f t="shared" si="262"/>
        <v/>
      </c>
      <c r="AL673" s="176" t="str">
        <f t="shared" si="263"/>
        <v/>
      </c>
      <c r="AM673" s="176" t="str">
        <f t="shared" si="264"/>
        <v/>
      </c>
      <c r="AN673" s="359" t="str">
        <f>IF(Overview!$K$17='Internal Calcs'!$P$22,IF(AK673="","",AK673),IF(Overview!$K$17='Internal Calcs'!$P$23,IF(AK673="","",AK673),IF(ISNUMBER(A673),(IF(F673="Short",G673-H673,H673-G673)*AZ673-AX673),"")))</f>
        <v/>
      </c>
      <c r="AO673" s="401" t="str">
        <f>IF(Overview!$K$17='Internal Calcs'!$P$22,IF(AL673="","",AL673),IF(Overview!$K$17='Internal Calcs'!$P$23,IF(AL673="","",AL673),IF(ISNUMBER(A673),IF(AL673="",(IF(F673="Short",G673-H673,H673-G673)*AZ673-AX673),(IF(F673="Short",G673-J673,J673-G673)*AZ673-AX673)),"")))</f>
        <v/>
      </c>
      <c r="AP673" s="359" t="str">
        <f>IF(Overview!$K$17='Internal Calcs'!$P$22,"",IF(Overview!$K$17='Internal Calcs'!$P$23,IF(AM673="","",AM673),IF(ISNUMBER(A673),IF(AM673="",(IF(F673="Short",G673-H673,H673-G673)*AZ673-AX673),(IF(F673="Short",G673-L673,L673-G673)*AZ673-AX673)),"")))</f>
        <v/>
      </c>
      <c r="AQ673" s="176" t="str">
        <f t="shared" si="265"/>
        <v/>
      </c>
      <c r="AR673" s="176" t="str">
        <f t="shared" si="266"/>
        <v/>
      </c>
      <c r="AS673" s="176" t="str">
        <f t="shared" si="267"/>
        <v/>
      </c>
      <c r="AT673" s="176" t="str">
        <f>IF(ISNUMBER(A673),MAX($AS$2:AS673)-AS673,"")</f>
        <v/>
      </c>
      <c r="AU673" s="177" t="str">
        <f t="shared" si="268"/>
        <v/>
      </c>
      <c r="AV673" s="178" t="str">
        <f t="shared" si="269"/>
        <v/>
      </c>
      <c r="AW673" s="178" t="str">
        <f t="shared" si="270"/>
        <v/>
      </c>
      <c r="AX673" s="179" t="str">
        <f ca="1">IF(ISNUMBER($A673),INDIRECT(CONCATENATE("'Instrument List'!B",(MATCH(E673,'Instrument List'!A:A,0))-0)),"")</f>
        <v/>
      </c>
      <c r="AY673" s="179" t="str">
        <f ca="1">IF(ISNUMBER($A673),INDIRECT(CONCATENATE("'Instrument List'!D",(MATCH(E673,'Instrument List'!A:A,0))-0)),"")</f>
        <v/>
      </c>
      <c r="AZ673" s="179" t="str">
        <f ca="1">IF(ISNUMBER($A673),INDIRECT(CONCATENATE("'Instrument List'!C",(MATCH(E673,'Instrument List'!A:A,0))-0)),"")</f>
        <v/>
      </c>
      <c r="BA673" s="180" t="str">
        <f ca="1">IF(ISNUMBER(A673),INDIRECT(CONCATENATE("'Instrument List'!E",(MATCH(E673,'Instrument List'!A:A,0))-0)),"")</f>
        <v/>
      </c>
      <c r="BB673" s="181" t="str">
        <f t="shared" si="271"/>
        <v/>
      </c>
      <c r="BC673" s="181" t="str">
        <f t="shared" si="272"/>
        <v/>
      </c>
      <c r="BD673" s="181" t="str">
        <f ca="1">IF(ISNUMBER(A673),INDIRECT(CONCATENATE("'Instrument List'!F",(MATCH(E673,'Instrument List'!A:A,0))-0)),"")</f>
        <v/>
      </c>
    </row>
    <row r="674" spans="1:56">
      <c r="A674" s="223" t="str">
        <f t="shared" si="252"/>
        <v/>
      </c>
      <c r="B674" s="224"/>
      <c r="C674" s="225"/>
      <c r="D674" s="182"/>
      <c r="E674" s="182"/>
      <c r="F674" s="182"/>
      <c r="G674" s="203"/>
      <c r="H674" s="218"/>
      <c r="I674" s="213"/>
      <c r="J674" s="207"/>
      <c r="K674" s="213"/>
      <c r="L674" s="207"/>
      <c r="M674" s="213"/>
      <c r="N674" s="207"/>
      <c r="O674" s="183" t="str">
        <f t="shared" si="253"/>
        <v/>
      </c>
      <c r="P674" s="184"/>
      <c r="Q674" s="184"/>
      <c r="R674" s="275"/>
      <c r="S674" s="185" t="str">
        <f t="shared" si="254"/>
        <v/>
      </c>
      <c r="T674" s="185" t="str">
        <f t="shared" si="255"/>
        <v/>
      </c>
      <c r="U674" s="275"/>
      <c r="V674" s="275"/>
      <c r="W674" s="276" t="str">
        <f t="shared" si="256"/>
        <v/>
      </c>
      <c r="X674" s="276" t="str">
        <f t="shared" si="257"/>
        <v/>
      </c>
      <c r="Y674" s="276" t="str">
        <f t="shared" si="258"/>
        <v/>
      </c>
      <c r="Z674" s="275"/>
      <c r="AA674" s="184"/>
      <c r="AB674" s="184"/>
      <c r="AC674" s="185" t="str">
        <f t="shared" si="259"/>
        <v/>
      </c>
      <c r="AD674" s="185" t="str">
        <f t="shared" si="260"/>
        <v/>
      </c>
      <c r="AE674" s="186"/>
      <c r="AF674" s="187" t="str">
        <f t="shared" si="261"/>
        <v/>
      </c>
      <c r="AG674" s="182"/>
      <c r="AH674" s="184"/>
      <c r="AI674" s="184"/>
      <c r="AJ674" s="182"/>
      <c r="AK674" s="188" t="str">
        <f t="shared" si="262"/>
        <v/>
      </c>
      <c r="AL674" s="188" t="str">
        <f t="shared" si="263"/>
        <v/>
      </c>
      <c r="AM674" s="188" t="str">
        <f t="shared" si="264"/>
        <v/>
      </c>
      <c r="AN674" s="359" t="str">
        <f>IF(Overview!$K$17='Internal Calcs'!$P$22,IF(AK674="","",AK674),IF(Overview!$K$17='Internal Calcs'!$P$23,IF(AK674="","",AK674),IF(ISNUMBER(A674),(IF(F674="Short",G674-H674,H674-G674)*AZ674-AX674),"")))</f>
        <v/>
      </c>
      <c r="AO674" s="401" t="str">
        <f>IF(Overview!$K$17='Internal Calcs'!$P$22,IF(AL674="","",AL674),IF(Overview!$K$17='Internal Calcs'!$P$23,IF(AL674="","",AL674),IF(ISNUMBER(A674),IF(AL674="",(IF(F674="Short",G674-H674,H674-G674)*AZ674-AX674),(IF(F674="Short",G674-J674,J674-G674)*AZ674-AX674)),"")))</f>
        <v/>
      </c>
      <c r="AP674" s="359" t="str">
        <f>IF(Overview!$K$17='Internal Calcs'!$P$22,"",IF(Overview!$K$17='Internal Calcs'!$P$23,IF(AM674="","",AM674),IF(ISNUMBER(A674),IF(AM674="",(IF(F674="Short",G674-H674,H674-G674)*AZ674-AX674),(IF(F674="Short",G674-L674,L674-G674)*AZ674-AX674)),"")))</f>
        <v/>
      </c>
      <c r="AQ674" s="188" t="str">
        <f t="shared" si="265"/>
        <v/>
      </c>
      <c r="AR674" s="188" t="str">
        <f t="shared" si="266"/>
        <v/>
      </c>
      <c r="AS674" s="188" t="str">
        <f t="shared" si="267"/>
        <v/>
      </c>
      <c r="AT674" s="188" t="str">
        <f>IF(ISNUMBER(A674),MAX($AS$2:AS674)-AS674,"")</f>
        <v/>
      </c>
      <c r="AU674" s="189" t="str">
        <f t="shared" si="268"/>
        <v/>
      </c>
      <c r="AV674" s="190" t="str">
        <f t="shared" si="269"/>
        <v/>
      </c>
      <c r="AW674" s="190" t="str">
        <f t="shared" si="270"/>
        <v/>
      </c>
      <c r="AX674" s="191" t="str">
        <f ca="1">IF(ISNUMBER($A674),INDIRECT(CONCATENATE("'Instrument List'!B",(MATCH(E674,'Instrument List'!A:A,0))-0)),"")</f>
        <v/>
      </c>
      <c r="AY674" s="191" t="str">
        <f ca="1">IF(ISNUMBER($A674),INDIRECT(CONCATENATE("'Instrument List'!D",(MATCH(E674,'Instrument List'!A:A,0))-0)),"")</f>
        <v/>
      </c>
      <c r="AZ674" s="191" t="str">
        <f ca="1">IF(ISNUMBER($A674),INDIRECT(CONCATENATE("'Instrument List'!C",(MATCH(E674,'Instrument List'!A:A,0))-0)),"")</f>
        <v/>
      </c>
      <c r="BA674" s="192" t="str">
        <f ca="1">IF(ISNUMBER(A674),INDIRECT(CONCATENATE("'Instrument List'!E",(MATCH(E674,'Instrument List'!A:A,0))-0)),"")</f>
        <v/>
      </c>
      <c r="BB674" s="193" t="str">
        <f t="shared" si="271"/>
        <v/>
      </c>
      <c r="BC674" s="193" t="str">
        <f t="shared" si="272"/>
        <v/>
      </c>
      <c r="BD674" s="193" t="str">
        <f ca="1">IF(ISNUMBER(A674),INDIRECT(CONCATENATE("'Instrument List'!F",(MATCH(E674,'Instrument List'!A:A,0))-0)),"")</f>
        <v/>
      </c>
    </row>
    <row r="675" spans="1:56">
      <c r="A675" s="220" t="str">
        <f t="shared" si="252"/>
        <v/>
      </c>
      <c r="B675" s="221"/>
      <c r="C675" s="222"/>
      <c r="D675" s="169"/>
      <c r="E675" s="169"/>
      <c r="F675" s="169"/>
      <c r="G675" s="202"/>
      <c r="H675" s="217"/>
      <c r="I675" s="212"/>
      <c r="J675" s="206"/>
      <c r="K675" s="212"/>
      <c r="L675" s="206"/>
      <c r="M675" s="212"/>
      <c r="N675" s="206"/>
      <c r="O675" s="170" t="str">
        <f t="shared" si="253"/>
        <v/>
      </c>
      <c r="P675" s="171"/>
      <c r="Q675" s="171"/>
      <c r="R675" s="171"/>
      <c r="S675" s="172" t="str">
        <f t="shared" si="254"/>
        <v/>
      </c>
      <c r="T675" s="172" t="str">
        <f t="shared" si="255"/>
        <v/>
      </c>
      <c r="U675" s="171"/>
      <c r="V675" s="171"/>
      <c r="W675" s="173" t="str">
        <f t="shared" si="256"/>
        <v/>
      </c>
      <c r="X675" s="173" t="str">
        <f t="shared" si="257"/>
        <v/>
      </c>
      <c r="Y675" s="173" t="str">
        <f t="shared" si="258"/>
        <v/>
      </c>
      <c r="Z675" s="171"/>
      <c r="AA675" s="171"/>
      <c r="AB675" s="171"/>
      <c r="AC675" s="172" t="str">
        <f t="shared" si="259"/>
        <v/>
      </c>
      <c r="AD675" s="172" t="str">
        <f t="shared" si="260"/>
        <v/>
      </c>
      <c r="AE675" s="174"/>
      <c r="AF675" s="175" t="str">
        <f t="shared" si="261"/>
        <v/>
      </c>
      <c r="AG675" s="169"/>
      <c r="AH675" s="171"/>
      <c r="AI675" s="171"/>
      <c r="AJ675" s="169"/>
      <c r="AK675" s="176" t="str">
        <f t="shared" si="262"/>
        <v/>
      </c>
      <c r="AL675" s="176" t="str">
        <f t="shared" si="263"/>
        <v/>
      </c>
      <c r="AM675" s="176" t="str">
        <f t="shared" si="264"/>
        <v/>
      </c>
      <c r="AN675" s="359" t="str">
        <f>IF(Overview!$K$17='Internal Calcs'!$P$22,IF(AK675="","",AK675),IF(Overview!$K$17='Internal Calcs'!$P$23,IF(AK675="","",AK675),IF(ISNUMBER(A675),(IF(F675="Short",G675-H675,H675-G675)*AZ675-AX675),"")))</f>
        <v/>
      </c>
      <c r="AO675" s="401" t="str">
        <f>IF(Overview!$K$17='Internal Calcs'!$P$22,IF(AL675="","",AL675),IF(Overview!$K$17='Internal Calcs'!$P$23,IF(AL675="","",AL675),IF(ISNUMBER(A675),IF(AL675="",(IF(F675="Short",G675-H675,H675-G675)*AZ675-AX675),(IF(F675="Short",G675-J675,J675-G675)*AZ675-AX675)),"")))</f>
        <v/>
      </c>
      <c r="AP675" s="359" t="str">
        <f>IF(Overview!$K$17='Internal Calcs'!$P$22,"",IF(Overview!$K$17='Internal Calcs'!$P$23,IF(AM675="","",AM675),IF(ISNUMBER(A675),IF(AM675="",(IF(F675="Short",G675-H675,H675-G675)*AZ675-AX675),(IF(F675="Short",G675-L675,L675-G675)*AZ675-AX675)),"")))</f>
        <v/>
      </c>
      <c r="AQ675" s="176" t="str">
        <f t="shared" si="265"/>
        <v/>
      </c>
      <c r="AR675" s="176" t="str">
        <f t="shared" si="266"/>
        <v/>
      </c>
      <c r="AS675" s="176" t="str">
        <f t="shared" si="267"/>
        <v/>
      </c>
      <c r="AT675" s="176" t="str">
        <f>IF(ISNUMBER(A675),MAX($AS$2:AS675)-AS675,"")</f>
        <v/>
      </c>
      <c r="AU675" s="177" t="str">
        <f t="shared" si="268"/>
        <v/>
      </c>
      <c r="AV675" s="178" t="str">
        <f t="shared" si="269"/>
        <v/>
      </c>
      <c r="AW675" s="178" t="str">
        <f t="shared" si="270"/>
        <v/>
      </c>
      <c r="AX675" s="179" t="str">
        <f ca="1">IF(ISNUMBER($A675),INDIRECT(CONCATENATE("'Instrument List'!B",(MATCH(E675,'Instrument List'!A:A,0))-0)),"")</f>
        <v/>
      </c>
      <c r="AY675" s="179" t="str">
        <f ca="1">IF(ISNUMBER($A675),INDIRECT(CONCATENATE("'Instrument List'!D",(MATCH(E675,'Instrument List'!A:A,0))-0)),"")</f>
        <v/>
      </c>
      <c r="AZ675" s="179" t="str">
        <f ca="1">IF(ISNUMBER($A675),INDIRECT(CONCATENATE("'Instrument List'!C",(MATCH(E675,'Instrument List'!A:A,0))-0)),"")</f>
        <v/>
      </c>
      <c r="BA675" s="180" t="str">
        <f ca="1">IF(ISNUMBER(A675),INDIRECT(CONCATENATE("'Instrument List'!E",(MATCH(E675,'Instrument List'!A:A,0))-0)),"")</f>
        <v/>
      </c>
      <c r="BB675" s="181" t="str">
        <f t="shared" si="271"/>
        <v/>
      </c>
      <c r="BC675" s="181" t="str">
        <f t="shared" si="272"/>
        <v/>
      </c>
      <c r="BD675" s="181" t="str">
        <f ca="1">IF(ISNUMBER(A675),INDIRECT(CONCATENATE("'Instrument List'!F",(MATCH(E675,'Instrument List'!A:A,0))-0)),"")</f>
        <v/>
      </c>
    </row>
    <row r="676" spans="1:56">
      <c r="A676" s="223" t="str">
        <f t="shared" si="252"/>
        <v/>
      </c>
      <c r="B676" s="224"/>
      <c r="C676" s="225"/>
      <c r="D676" s="182"/>
      <c r="E676" s="182"/>
      <c r="F676" s="182"/>
      <c r="G676" s="203"/>
      <c r="H676" s="218"/>
      <c r="I676" s="213"/>
      <c r="J676" s="207"/>
      <c r="K676" s="213"/>
      <c r="L676" s="207"/>
      <c r="M676" s="213"/>
      <c r="N676" s="207"/>
      <c r="O676" s="183" t="str">
        <f t="shared" si="253"/>
        <v/>
      </c>
      <c r="P676" s="184"/>
      <c r="Q676" s="184"/>
      <c r="R676" s="275"/>
      <c r="S676" s="185" t="str">
        <f t="shared" si="254"/>
        <v/>
      </c>
      <c r="T676" s="185" t="str">
        <f t="shared" si="255"/>
        <v/>
      </c>
      <c r="U676" s="275"/>
      <c r="V676" s="275"/>
      <c r="W676" s="276" t="str">
        <f t="shared" si="256"/>
        <v/>
      </c>
      <c r="X676" s="276" t="str">
        <f t="shared" si="257"/>
        <v/>
      </c>
      <c r="Y676" s="276" t="str">
        <f t="shared" si="258"/>
        <v/>
      </c>
      <c r="Z676" s="275"/>
      <c r="AA676" s="184"/>
      <c r="AB676" s="184"/>
      <c r="AC676" s="185" t="str">
        <f t="shared" si="259"/>
        <v/>
      </c>
      <c r="AD676" s="185" t="str">
        <f t="shared" si="260"/>
        <v/>
      </c>
      <c r="AE676" s="186"/>
      <c r="AF676" s="187" t="str">
        <f t="shared" si="261"/>
        <v/>
      </c>
      <c r="AG676" s="182"/>
      <c r="AH676" s="184"/>
      <c r="AI676" s="184"/>
      <c r="AJ676" s="182"/>
      <c r="AK676" s="188" t="str">
        <f t="shared" si="262"/>
        <v/>
      </c>
      <c r="AL676" s="188" t="str">
        <f t="shared" si="263"/>
        <v/>
      </c>
      <c r="AM676" s="188" t="str">
        <f t="shared" si="264"/>
        <v/>
      </c>
      <c r="AN676" s="359" t="str">
        <f>IF(Overview!$K$17='Internal Calcs'!$P$22,IF(AK676="","",AK676),IF(Overview!$K$17='Internal Calcs'!$P$23,IF(AK676="","",AK676),IF(ISNUMBER(A676),(IF(F676="Short",G676-H676,H676-G676)*AZ676-AX676),"")))</f>
        <v/>
      </c>
      <c r="AO676" s="401" t="str">
        <f>IF(Overview!$K$17='Internal Calcs'!$P$22,IF(AL676="","",AL676),IF(Overview!$K$17='Internal Calcs'!$P$23,IF(AL676="","",AL676),IF(ISNUMBER(A676),IF(AL676="",(IF(F676="Short",G676-H676,H676-G676)*AZ676-AX676),(IF(F676="Short",G676-J676,J676-G676)*AZ676-AX676)),"")))</f>
        <v/>
      </c>
      <c r="AP676" s="359" t="str">
        <f>IF(Overview!$K$17='Internal Calcs'!$P$22,"",IF(Overview!$K$17='Internal Calcs'!$P$23,IF(AM676="","",AM676),IF(ISNUMBER(A676),IF(AM676="",(IF(F676="Short",G676-H676,H676-G676)*AZ676-AX676),(IF(F676="Short",G676-L676,L676-G676)*AZ676-AX676)),"")))</f>
        <v/>
      </c>
      <c r="AQ676" s="188" t="str">
        <f t="shared" si="265"/>
        <v/>
      </c>
      <c r="AR676" s="188" t="str">
        <f t="shared" si="266"/>
        <v/>
      </c>
      <c r="AS676" s="188" t="str">
        <f t="shared" si="267"/>
        <v/>
      </c>
      <c r="AT676" s="188" t="str">
        <f>IF(ISNUMBER(A676),MAX($AS$2:AS676)-AS676,"")</f>
        <v/>
      </c>
      <c r="AU676" s="189" t="str">
        <f t="shared" si="268"/>
        <v/>
      </c>
      <c r="AV676" s="190" t="str">
        <f t="shared" si="269"/>
        <v/>
      </c>
      <c r="AW676" s="190" t="str">
        <f t="shared" si="270"/>
        <v/>
      </c>
      <c r="AX676" s="191" t="str">
        <f ca="1">IF(ISNUMBER($A676),INDIRECT(CONCATENATE("'Instrument List'!B",(MATCH(E676,'Instrument List'!A:A,0))-0)),"")</f>
        <v/>
      </c>
      <c r="AY676" s="191" t="str">
        <f ca="1">IF(ISNUMBER($A676),INDIRECT(CONCATENATE("'Instrument List'!D",(MATCH(E676,'Instrument List'!A:A,0))-0)),"")</f>
        <v/>
      </c>
      <c r="AZ676" s="191" t="str">
        <f ca="1">IF(ISNUMBER($A676),INDIRECT(CONCATENATE("'Instrument List'!C",(MATCH(E676,'Instrument List'!A:A,0))-0)),"")</f>
        <v/>
      </c>
      <c r="BA676" s="192" t="str">
        <f ca="1">IF(ISNUMBER(A676),INDIRECT(CONCATENATE("'Instrument List'!E",(MATCH(E676,'Instrument List'!A:A,0))-0)),"")</f>
        <v/>
      </c>
      <c r="BB676" s="193" t="str">
        <f t="shared" si="271"/>
        <v/>
      </c>
      <c r="BC676" s="193" t="str">
        <f t="shared" si="272"/>
        <v/>
      </c>
      <c r="BD676" s="193" t="str">
        <f ca="1">IF(ISNUMBER(A676),INDIRECT(CONCATENATE("'Instrument List'!F",(MATCH(E676,'Instrument List'!A:A,0))-0)),"")</f>
        <v/>
      </c>
    </row>
    <row r="677" spans="1:56">
      <c r="A677" s="220" t="str">
        <f t="shared" si="252"/>
        <v/>
      </c>
      <c r="B677" s="221"/>
      <c r="C677" s="222"/>
      <c r="D677" s="169"/>
      <c r="E677" s="169"/>
      <c r="F677" s="169"/>
      <c r="G677" s="202"/>
      <c r="H677" s="217"/>
      <c r="I677" s="212"/>
      <c r="J677" s="206"/>
      <c r="K677" s="212"/>
      <c r="L677" s="206"/>
      <c r="M677" s="212"/>
      <c r="N677" s="206"/>
      <c r="O677" s="170" t="str">
        <f t="shared" si="253"/>
        <v/>
      </c>
      <c r="P677" s="171"/>
      <c r="Q677" s="171"/>
      <c r="R677" s="171"/>
      <c r="S677" s="172" t="str">
        <f t="shared" si="254"/>
        <v/>
      </c>
      <c r="T677" s="172" t="str">
        <f t="shared" si="255"/>
        <v/>
      </c>
      <c r="U677" s="171"/>
      <c r="V677" s="171"/>
      <c r="W677" s="173" t="str">
        <f t="shared" si="256"/>
        <v/>
      </c>
      <c r="X677" s="173" t="str">
        <f t="shared" si="257"/>
        <v/>
      </c>
      <c r="Y677" s="173" t="str">
        <f t="shared" si="258"/>
        <v/>
      </c>
      <c r="Z677" s="171"/>
      <c r="AA677" s="171"/>
      <c r="AB677" s="171"/>
      <c r="AC677" s="172" t="str">
        <f t="shared" si="259"/>
        <v/>
      </c>
      <c r="AD677" s="172" t="str">
        <f t="shared" si="260"/>
        <v/>
      </c>
      <c r="AE677" s="174"/>
      <c r="AF677" s="175" t="str">
        <f t="shared" si="261"/>
        <v/>
      </c>
      <c r="AG677" s="169"/>
      <c r="AH677" s="171"/>
      <c r="AI677" s="171"/>
      <c r="AJ677" s="169"/>
      <c r="AK677" s="176" t="str">
        <f t="shared" si="262"/>
        <v/>
      </c>
      <c r="AL677" s="176" t="str">
        <f t="shared" si="263"/>
        <v/>
      </c>
      <c r="AM677" s="176" t="str">
        <f t="shared" si="264"/>
        <v/>
      </c>
      <c r="AN677" s="359" t="str">
        <f>IF(Overview!$K$17='Internal Calcs'!$P$22,IF(AK677="","",AK677),IF(Overview!$K$17='Internal Calcs'!$P$23,IF(AK677="","",AK677),IF(ISNUMBER(A677),(IF(F677="Short",G677-H677,H677-G677)*AZ677-AX677),"")))</f>
        <v/>
      </c>
      <c r="AO677" s="401" t="str">
        <f>IF(Overview!$K$17='Internal Calcs'!$P$22,IF(AL677="","",AL677),IF(Overview!$K$17='Internal Calcs'!$P$23,IF(AL677="","",AL677),IF(ISNUMBER(A677),IF(AL677="",(IF(F677="Short",G677-H677,H677-G677)*AZ677-AX677),(IF(F677="Short",G677-J677,J677-G677)*AZ677-AX677)),"")))</f>
        <v/>
      </c>
      <c r="AP677" s="359" t="str">
        <f>IF(Overview!$K$17='Internal Calcs'!$P$22,"",IF(Overview!$K$17='Internal Calcs'!$P$23,IF(AM677="","",AM677),IF(ISNUMBER(A677),IF(AM677="",(IF(F677="Short",G677-H677,H677-G677)*AZ677-AX677),(IF(F677="Short",G677-L677,L677-G677)*AZ677-AX677)),"")))</f>
        <v/>
      </c>
      <c r="AQ677" s="176" t="str">
        <f t="shared" si="265"/>
        <v/>
      </c>
      <c r="AR677" s="176" t="str">
        <f t="shared" si="266"/>
        <v/>
      </c>
      <c r="AS677" s="176" t="str">
        <f t="shared" si="267"/>
        <v/>
      </c>
      <c r="AT677" s="176" t="str">
        <f>IF(ISNUMBER(A677),MAX($AS$2:AS677)-AS677,"")</f>
        <v/>
      </c>
      <c r="AU677" s="177" t="str">
        <f t="shared" si="268"/>
        <v/>
      </c>
      <c r="AV677" s="178" t="str">
        <f t="shared" si="269"/>
        <v/>
      </c>
      <c r="AW677" s="178" t="str">
        <f t="shared" si="270"/>
        <v/>
      </c>
      <c r="AX677" s="179" t="str">
        <f ca="1">IF(ISNUMBER($A677),INDIRECT(CONCATENATE("'Instrument List'!B",(MATCH(E677,'Instrument List'!A:A,0))-0)),"")</f>
        <v/>
      </c>
      <c r="AY677" s="179" t="str">
        <f ca="1">IF(ISNUMBER($A677),INDIRECT(CONCATENATE("'Instrument List'!D",(MATCH(E677,'Instrument List'!A:A,0))-0)),"")</f>
        <v/>
      </c>
      <c r="AZ677" s="179" t="str">
        <f ca="1">IF(ISNUMBER($A677),INDIRECT(CONCATENATE("'Instrument List'!C",(MATCH(E677,'Instrument List'!A:A,0))-0)),"")</f>
        <v/>
      </c>
      <c r="BA677" s="180" t="str">
        <f ca="1">IF(ISNUMBER(A677),INDIRECT(CONCATENATE("'Instrument List'!E",(MATCH(E677,'Instrument List'!A:A,0))-0)),"")</f>
        <v/>
      </c>
      <c r="BB677" s="181" t="str">
        <f t="shared" si="271"/>
        <v/>
      </c>
      <c r="BC677" s="181" t="str">
        <f t="shared" si="272"/>
        <v/>
      </c>
      <c r="BD677" s="181" t="str">
        <f ca="1">IF(ISNUMBER(A677),INDIRECT(CONCATENATE("'Instrument List'!F",(MATCH(E677,'Instrument List'!A:A,0))-0)),"")</f>
        <v/>
      </c>
    </row>
    <row r="678" spans="1:56">
      <c r="A678" s="223" t="str">
        <f t="shared" si="252"/>
        <v/>
      </c>
      <c r="B678" s="224"/>
      <c r="C678" s="225"/>
      <c r="D678" s="182"/>
      <c r="E678" s="182"/>
      <c r="F678" s="182"/>
      <c r="G678" s="203"/>
      <c r="H678" s="218"/>
      <c r="I678" s="213"/>
      <c r="J678" s="207"/>
      <c r="K678" s="213"/>
      <c r="L678" s="207"/>
      <c r="M678" s="213"/>
      <c r="N678" s="207"/>
      <c r="O678" s="183" t="str">
        <f t="shared" si="253"/>
        <v/>
      </c>
      <c r="P678" s="184"/>
      <c r="Q678" s="184"/>
      <c r="R678" s="275"/>
      <c r="S678" s="185" t="str">
        <f t="shared" si="254"/>
        <v/>
      </c>
      <c r="T678" s="185" t="str">
        <f t="shared" si="255"/>
        <v/>
      </c>
      <c r="U678" s="275"/>
      <c r="V678" s="275"/>
      <c r="W678" s="276" t="str">
        <f t="shared" si="256"/>
        <v/>
      </c>
      <c r="X678" s="276" t="str">
        <f t="shared" si="257"/>
        <v/>
      </c>
      <c r="Y678" s="276" t="str">
        <f t="shared" si="258"/>
        <v/>
      </c>
      <c r="Z678" s="275"/>
      <c r="AA678" s="184"/>
      <c r="AB678" s="184"/>
      <c r="AC678" s="185" t="str">
        <f t="shared" si="259"/>
        <v/>
      </c>
      <c r="AD678" s="185" t="str">
        <f t="shared" si="260"/>
        <v/>
      </c>
      <c r="AE678" s="186"/>
      <c r="AF678" s="187" t="str">
        <f t="shared" si="261"/>
        <v/>
      </c>
      <c r="AG678" s="182"/>
      <c r="AH678" s="184"/>
      <c r="AI678" s="184"/>
      <c r="AJ678" s="182"/>
      <c r="AK678" s="188" t="str">
        <f t="shared" si="262"/>
        <v/>
      </c>
      <c r="AL678" s="188" t="str">
        <f t="shared" si="263"/>
        <v/>
      </c>
      <c r="AM678" s="188" t="str">
        <f t="shared" si="264"/>
        <v/>
      </c>
      <c r="AN678" s="359" t="str">
        <f>IF(Overview!$K$17='Internal Calcs'!$P$22,IF(AK678="","",AK678),IF(Overview!$K$17='Internal Calcs'!$P$23,IF(AK678="","",AK678),IF(ISNUMBER(A678),(IF(F678="Short",G678-H678,H678-G678)*AZ678-AX678),"")))</f>
        <v/>
      </c>
      <c r="AO678" s="401" t="str">
        <f>IF(Overview!$K$17='Internal Calcs'!$P$22,IF(AL678="","",AL678),IF(Overview!$K$17='Internal Calcs'!$P$23,IF(AL678="","",AL678),IF(ISNUMBER(A678),IF(AL678="",(IF(F678="Short",G678-H678,H678-G678)*AZ678-AX678),(IF(F678="Short",G678-J678,J678-G678)*AZ678-AX678)),"")))</f>
        <v/>
      </c>
      <c r="AP678" s="359" t="str">
        <f>IF(Overview!$K$17='Internal Calcs'!$P$22,"",IF(Overview!$K$17='Internal Calcs'!$P$23,IF(AM678="","",AM678),IF(ISNUMBER(A678),IF(AM678="",(IF(F678="Short",G678-H678,H678-G678)*AZ678-AX678),(IF(F678="Short",G678-L678,L678-G678)*AZ678-AX678)),"")))</f>
        <v/>
      </c>
      <c r="AQ678" s="188" t="str">
        <f t="shared" si="265"/>
        <v/>
      </c>
      <c r="AR678" s="188" t="str">
        <f t="shared" si="266"/>
        <v/>
      </c>
      <c r="AS678" s="188" t="str">
        <f t="shared" si="267"/>
        <v/>
      </c>
      <c r="AT678" s="188" t="str">
        <f>IF(ISNUMBER(A678),MAX($AS$2:AS678)-AS678,"")</f>
        <v/>
      </c>
      <c r="AU678" s="189" t="str">
        <f t="shared" si="268"/>
        <v/>
      </c>
      <c r="AV678" s="190" t="str">
        <f t="shared" si="269"/>
        <v/>
      </c>
      <c r="AW678" s="190" t="str">
        <f t="shared" si="270"/>
        <v/>
      </c>
      <c r="AX678" s="191" t="str">
        <f ca="1">IF(ISNUMBER($A678),INDIRECT(CONCATENATE("'Instrument List'!B",(MATCH(E678,'Instrument List'!A:A,0))-0)),"")</f>
        <v/>
      </c>
      <c r="AY678" s="191" t="str">
        <f ca="1">IF(ISNUMBER($A678),INDIRECT(CONCATENATE("'Instrument List'!D",(MATCH(E678,'Instrument List'!A:A,0))-0)),"")</f>
        <v/>
      </c>
      <c r="AZ678" s="191" t="str">
        <f ca="1">IF(ISNUMBER($A678),INDIRECT(CONCATENATE("'Instrument List'!C",(MATCH(E678,'Instrument List'!A:A,0))-0)),"")</f>
        <v/>
      </c>
      <c r="BA678" s="192" t="str">
        <f ca="1">IF(ISNUMBER(A678),INDIRECT(CONCATENATE("'Instrument List'!E",(MATCH(E678,'Instrument List'!A:A,0))-0)),"")</f>
        <v/>
      </c>
      <c r="BB678" s="193" t="str">
        <f t="shared" si="271"/>
        <v/>
      </c>
      <c r="BC678" s="193" t="str">
        <f t="shared" si="272"/>
        <v/>
      </c>
      <c r="BD678" s="193" t="str">
        <f ca="1">IF(ISNUMBER(A678),INDIRECT(CONCATENATE("'Instrument List'!F",(MATCH(E678,'Instrument List'!A:A,0))-0)),"")</f>
        <v/>
      </c>
    </row>
    <row r="679" spans="1:56">
      <c r="A679" s="220" t="str">
        <f t="shared" si="252"/>
        <v/>
      </c>
      <c r="B679" s="221"/>
      <c r="C679" s="222"/>
      <c r="D679" s="169"/>
      <c r="E679" s="169"/>
      <c r="F679" s="169"/>
      <c r="G679" s="202"/>
      <c r="H679" s="217"/>
      <c r="I679" s="212"/>
      <c r="J679" s="206"/>
      <c r="K679" s="212"/>
      <c r="L679" s="206"/>
      <c r="M679" s="212"/>
      <c r="N679" s="206"/>
      <c r="O679" s="170" t="str">
        <f t="shared" si="253"/>
        <v/>
      </c>
      <c r="P679" s="171"/>
      <c r="Q679" s="171"/>
      <c r="R679" s="171"/>
      <c r="S679" s="172" t="str">
        <f t="shared" si="254"/>
        <v/>
      </c>
      <c r="T679" s="172" t="str">
        <f t="shared" si="255"/>
        <v/>
      </c>
      <c r="U679" s="171"/>
      <c r="V679" s="171"/>
      <c r="W679" s="173" t="str">
        <f t="shared" si="256"/>
        <v/>
      </c>
      <c r="X679" s="173" t="str">
        <f t="shared" si="257"/>
        <v/>
      </c>
      <c r="Y679" s="173" t="str">
        <f t="shared" si="258"/>
        <v/>
      </c>
      <c r="Z679" s="171"/>
      <c r="AA679" s="171"/>
      <c r="AB679" s="171"/>
      <c r="AC679" s="172" t="str">
        <f t="shared" si="259"/>
        <v/>
      </c>
      <c r="AD679" s="172" t="str">
        <f t="shared" si="260"/>
        <v/>
      </c>
      <c r="AE679" s="174"/>
      <c r="AF679" s="175" t="str">
        <f t="shared" si="261"/>
        <v/>
      </c>
      <c r="AG679" s="169"/>
      <c r="AH679" s="171"/>
      <c r="AI679" s="171"/>
      <c r="AJ679" s="169"/>
      <c r="AK679" s="176" t="str">
        <f t="shared" si="262"/>
        <v/>
      </c>
      <c r="AL679" s="176" t="str">
        <f t="shared" si="263"/>
        <v/>
      </c>
      <c r="AM679" s="176" t="str">
        <f t="shared" si="264"/>
        <v/>
      </c>
      <c r="AN679" s="359" t="str">
        <f>IF(Overview!$K$17='Internal Calcs'!$P$22,IF(AK679="","",AK679),IF(Overview!$K$17='Internal Calcs'!$P$23,IF(AK679="","",AK679),IF(ISNUMBER(A679),(IF(F679="Short",G679-H679,H679-G679)*AZ679-AX679),"")))</f>
        <v/>
      </c>
      <c r="AO679" s="401" t="str">
        <f>IF(Overview!$K$17='Internal Calcs'!$P$22,IF(AL679="","",AL679),IF(Overview!$K$17='Internal Calcs'!$P$23,IF(AL679="","",AL679),IF(ISNUMBER(A679),IF(AL679="",(IF(F679="Short",G679-H679,H679-G679)*AZ679-AX679),(IF(F679="Short",G679-J679,J679-G679)*AZ679-AX679)),"")))</f>
        <v/>
      </c>
      <c r="AP679" s="359" t="str">
        <f>IF(Overview!$K$17='Internal Calcs'!$P$22,"",IF(Overview!$K$17='Internal Calcs'!$P$23,IF(AM679="","",AM679),IF(ISNUMBER(A679),IF(AM679="",(IF(F679="Short",G679-H679,H679-G679)*AZ679-AX679),(IF(F679="Short",G679-L679,L679-G679)*AZ679-AX679)),"")))</f>
        <v/>
      </c>
      <c r="AQ679" s="176" t="str">
        <f t="shared" si="265"/>
        <v/>
      </c>
      <c r="AR679" s="176" t="str">
        <f t="shared" si="266"/>
        <v/>
      </c>
      <c r="AS679" s="176" t="str">
        <f t="shared" si="267"/>
        <v/>
      </c>
      <c r="AT679" s="176" t="str">
        <f>IF(ISNUMBER(A679),MAX($AS$2:AS679)-AS679,"")</f>
        <v/>
      </c>
      <c r="AU679" s="177" t="str">
        <f t="shared" si="268"/>
        <v/>
      </c>
      <c r="AV679" s="178" t="str">
        <f t="shared" si="269"/>
        <v/>
      </c>
      <c r="AW679" s="178" t="str">
        <f t="shared" si="270"/>
        <v/>
      </c>
      <c r="AX679" s="179" t="str">
        <f ca="1">IF(ISNUMBER($A679),INDIRECT(CONCATENATE("'Instrument List'!B",(MATCH(E679,'Instrument List'!A:A,0))-0)),"")</f>
        <v/>
      </c>
      <c r="AY679" s="179" t="str">
        <f ca="1">IF(ISNUMBER($A679),INDIRECT(CONCATENATE("'Instrument List'!D",(MATCH(E679,'Instrument List'!A:A,0))-0)),"")</f>
        <v/>
      </c>
      <c r="AZ679" s="179" t="str">
        <f ca="1">IF(ISNUMBER($A679),INDIRECT(CONCATENATE("'Instrument List'!C",(MATCH(E679,'Instrument List'!A:A,0))-0)),"")</f>
        <v/>
      </c>
      <c r="BA679" s="180" t="str">
        <f ca="1">IF(ISNUMBER(A679),INDIRECT(CONCATENATE("'Instrument List'!E",(MATCH(E679,'Instrument List'!A:A,0))-0)),"")</f>
        <v/>
      </c>
      <c r="BB679" s="181" t="str">
        <f t="shared" si="271"/>
        <v/>
      </c>
      <c r="BC679" s="181" t="str">
        <f t="shared" si="272"/>
        <v/>
      </c>
      <c r="BD679" s="181" t="str">
        <f ca="1">IF(ISNUMBER(A679),INDIRECT(CONCATENATE("'Instrument List'!F",(MATCH(E679,'Instrument List'!A:A,0))-0)),"")</f>
        <v/>
      </c>
    </row>
    <row r="680" spans="1:56">
      <c r="A680" s="223" t="str">
        <f t="shared" si="252"/>
        <v/>
      </c>
      <c r="B680" s="224"/>
      <c r="C680" s="225"/>
      <c r="D680" s="182"/>
      <c r="E680" s="182"/>
      <c r="F680" s="182"/>
      <c r="G680" s="203"/>
      <c r="H680" s="218"/>
      <c r="I680" s="213"/>
      <c r="J680" s="207"/>
      <c r="K680" s="213"/>
      <c r="L680" s="207"/>
      <c r="M680" s="213"/>
      <c r="N680" s="207"/>
      <c r="O680" s="183" t="str">
        <f t="shared" si="253"/>
        <v/>
      </c>
      <c r="P680" s="184"/>
      <c r="Q680" s="184"/>
      <c r="R680" s="275"/>
      <c r="S680" s="185" t="str">
        <f t="shared" si="254"/>
        <v/>
      </c>
      <c r="T680" s="185" t="str">
        <f t="shared" si="255"/>
        <v/>
      </c>
      <c r="U680" s="275"/>
      <c r="V680" s="275"/>
      <c r="W680" s="276" t="str">
        <f t="shared" si="256"/>
        <v/>
      </c>
      <c r="X680" s="276" t="str">
        <f t="shared" si="257"/>
        <v/>
      </c>
      <c r="Y680" s="276" t="str">
        <f t="shared" si="258"/>
        <v/>
      </c>
      <c r="Z680" s="275"/>
      <c r="AA680" s="184"/>
      <c r="AB680" s="184"/>
      <c r="AC680" s="185" t="str">
        <f t="shared" si="259"/>
        <v/>
      </c>
      <c r="AD680" s="185" t="str">
        <f t="shared" si="260"/>
        <v/>
      </c>
      <c r="AE680" s="186"/>
      <c r="AF680" s="187" t="str">
        <f t="shared" si="261"/>
        <v/>
      </c>
      <c r="AG680" s="182"/>
      <c r="AH680" s="184"/>
      <c r="AI680" s="184"/>
      <c r="AJ680" s="182"/>
      <c r="AK680" s="188" t="str">
        <f t="shared" si="262"/>
        <v/>
      </c>
      <c r="AL680" s="188" t="str">
        <f t="shared" si="263"/>
        <v/>
      </c>
      <c r="AM680" s="188" t="str">
        <f t="shared" si="264"/>
        <v/>
      </c>
      <c r="AN680" s="359" t="str">
        <f>IF(Overview!$K$17='Internal Calcs'!$P$22,IF(AK680="","",AK680),IF(Overview!$K$17='Internal Calcs'!$P$23,IF(AK680="","",AK680),IF(ISNUMBER(A680),(IF(F680="Short",G680-H680,H680-G680)*AZ680-AX680),"")))</f>
        <v/>
      </c>
      <c r="AO680" s="401" t="str">
        <f>IF(Overview!$K$17='Internal Calcs'!$P$22,IF(AL680="","",AL680),IF(Overview!$K$17='Internal Calcs'!$P$23,IF(AL680="","",AL680),IF(ISNUMBER(A680),IF(AL680="",(IF(F680="Short",G680-H680,H680-G680)*AZ680-AX680),(IF(F680="Short",G680-J680,J680-G680)*AZ680-AX680)),"")))</f>
        <v/>
      </c>
      <c r="AP680" s="359" t="str">
        <f>IF(Overview!$K$17='Internal Calcs'!$P$22,"",IF(Overview!$K$17='Internal Calcs'!$P$23,IF(AM680="","",AM680),IF(ISNUMBER(A680),IF(AM680="",(IF(F680="Short",G680-H680,H680-G680)*AZ680-AX680),(IF(F680="Short",G680-L680,L680-G680)*AZ680-AX680)),"")))</f>
        <v/>
      </c>
      <c r="AQ680" s="188" t="str">
        <f t="shared" si="265"/>
        <v/>
      </c>
      <c r="AR680" s="188" t="str">
        <f t="shared" si="266"/>
        <v/>
      </c>
      <c r="AS680" s="188" t="str">
        <f t="shared" si="267"/>
        <v/>
      </c>
      <c r="AT680" s="188" t="str">
        <f>IF(ISNUMBER(A680),MAX($AS$2:AS680)-AS680,"")</f>
        <v/>
      </c>
      <c r="AU680" s="189" t="str">
        <f t="shared" si="268"/>
        <v/>
      </c>
      <c r="AV680" s="190" t="str">
        <f t="shared" si="269"/>
        <v/>
      </c>
      <c r="AW680" s="190" t="str">
        <f t="shared" si="270"/>
        <v/>
      </c>
      <c r="AX680" s="191" t="str">
        <f ca="1">IF(ISNUMBER($A680),INDIRECT(CONCATENATE("'Instrument List'!B",(MATCH(E680,'Instrument List'!A:A,0))-0)),"")</f>
        <v/>
      </c>
      <c r="AY680" s="191" t="str">
        <f ca="1">IF(ISNUMBER($A680),INDIRECT(CONCATENATE("'Instrument List'!D",(MATCH(E680,'Instrument List'!A:A,0))-0)),"")</f>
        <v/>
      </c>
      <c r="AZ680" s="191" t="str">
        <f ca="1">IF(ISNUMBER($A680),INDIRECT(CONCATENATE("'Instrument List'!C",(MATCH(E680,'Instrument List'!A:A,0))-0)),"")</f>
        <v/>
      </c>
      <c r="BA680" s="192" t="str">
        <f ca="1">IF(ISNUMBER(A680),INDIRECT(CONCATENATE("'Instrument List'!E",(MATCH(E680,'Instrument List'!A:A,0))-0)),"")</f>
        <v/>
      </c>
      <c r="BB680" s="193" t="str">
        <f t="shared" si="271"/>
        <v/>
      </c>
      <c r="BC680" s="193" t="str">
        <f t="shared" si="272"/>
        <v/>
      </c>
      <c r="BD680" s="193" t="str">
        <f ca="1">IF(ISNUMBER(A680),INDIRECT(CONCATENATE("'Instrument List'!F",(MATCH(E680,'Instrument List'!A:A,0))-0)),"")</f>
        <v/>
      </c>
    </row>
    <row r="681" spans="1:56">
      <c r="A681" s="220" t="str">
        <f t="shared" si="252"/>
        <v/>
      </c>
      <c r="B681" s="221"/>
      <c r="C681" s="222"/>
      <c r="D681" s="169"/>
      <c r="E681" s="169"/>
      <c r="F681" s="169"/>
      <c r="G681" s="202"/>
      <c r="H681" s="217"/>
      <c r="I681" s="212"/>
      <c r="J681" s="206"/>
      <c r="K681" s="212"/>
      <c r="L681" s="206"/>
      <c r="M681" s="212"/>
      <c r="N681" s="206"/>
      <c r="O681" s="170" t="str">
        <f t="shared" si="253"/>
        <v/>
      </c>
      <c r="P681" s="171"/>
      <c r="Q681" s="171"/>
      <c r="R681" s="171"/>
      <c r="S681" s="172" t="str">
        <f t="shared" si="254"/>
        <v/>
      </c>
      <c r="T681" s="172" t="str">
        <f t="shared" si="255"/>
        <v/>
      </c>
      <c r="U681" s="171"/>
      <c r="V681" s="171"/>
      <c r="W681" s="173" t="str">
        <f t="shared" si="256"/>
        <v/>
      </c>
      <c r="X681" s="173" t="str">
        <f t="shared" si="257"/>
        <v/>
      </c>
      <c r="Y681" s="173" t="str">
        <f t="shared" si="258"/>
        <v/>
      </c>
      <c r="Z681" s="171"/>
      <c r="AA681" s="171"/>
      <c r="AB681" s="171"/>
      <c r="AC681" s="172" t="str">
        <f t="shared" si="259"/>
        <v/>
      </c>
      <c r="AD681" s="172" t="str">
        <f t="shared" si="260"/>
        <v/>
      </c>
      <c r="AE681" s="174"/>
      <c r="AF681" s="175" t="str">
        <f t="shared" si="261"/>
        <v/>
      </c>
      <c r="AG681" s="169"/>
      <c r="AH681" s="171"/>
      <c r="AI681" s="171"/>
      <c r="AJ681" s="169"/>
      <c r="AK681" s="176" t="str">
        <f t="shared" si="262"/>
        <v/>
      </c>
      <c r="AL681" s="176" t="str">
        <f t="shared" si="263"/>
        <v/>
      </c>
      <c r="AM681" s="176" t="str">
        <f t="shared" si="264"/>
        <v/>
      </c>
      <c r="AN681" s="359" t="str">
        <f>IF(Overview!$K$17='Internal Calcs'!$P$22,IF(AK681="","",AK681),IF(Overview!$K$17='Internal Calcs'!$P$23,IF(AK681="","",AK681),IF(ISNUMBER(A681),(IF(F681="Short",G681-H681,H681-G681)*AZ681-AX681),"")))</f>
        <v/>
      </c>
      <c r="AO681" s="401" t="str">
        <f>IF(Overview!$K$17='Internal Calcs'!$P$22,IF(AL681="","",AL681),IF(Overview!$K$17='Internal Calcs'!$P$23,IF(AL681="","",AL681),IF(ISNUMBER(A681),IF(AL681="",(IF(F681="Short",G681-H681,H681-G681)*AZ681-AX681),(IF(F681="Short",G681-J681,J681-G681)*AZ681-AX681)),"")))</f>
        <v/>
      </c>
      <c r="AP681" s="359" t="str">
        <f>IF(Overview!$K$17='Internal Calcs'!$P$22,"",IF(Overview!$K$17='Internal Calcs'!$P$23,IF(AM681="","",AM681),IF(ISNUMBER(A681),IF(AM681="",(IF(F681="Short",G681-H681,H681-G681)*AZ681-AX681),(IF(F681="Short",G681-L681,L681-G681)*AZ681-AX681)),"")))</f>
        <v/>
      </c>
      <c r="AQ681" s="176" t="str">
        <f t="shared" si="265"/>
        <v/>
      </c>
      <c r="AR681" s="176" t="str">
        <f t="shared" si="266"/>
        <v/>
      </c>
      <c r="AS681" s="176" t="str">
        <f t="shared" si="267"/>
        <v/>
      </c>
      <c r="AT681" s="176" t="str">
        <f>IF(ISNUMBER(A681),MAX($AS$2:AS681)-AS681,"")</f>
        <v/>
      </c>
      <c r="AU681" s="177" t="str">
        <f t="shared" si="268"/>
        <v/>
      </c>
      <c r="AV681" s="178" t="str">
        <f t="shared" si="269"/>
        <v/>
      </c>
      <c r="AW681" s="178" t="str">
        <f t="shared" si="270"/>
        <v/>
      </c>
      <c r="AX681" s="179" t="str">
        <f ca="1">IF(ISNUMBER($A681),INDIRECT(CONCATENATE("'Instrument List'!B",(MATCH(E681,'Instrument List'!A:A,0))-0)),"")</f>
        <v/>
      </c>
      <c r="AY681" s="179" t="str">
        <f ca="1">IF(ISNUMBER($A681),INDIRECT(CONCATENATE("'Instrument List'!D",(MATCH(E681,'Instrument List'!A:A,0))-0)),"")</f>
        <v/>
      </c>
      <c r="AZ681" s="179" t="str">
        <f ca="1">IF(ISNUMBER($A681),INDIRECT(CONCATENATE("'Instrument List'!C",(MATCH(E681,'Instrument List'!A:A,0))-0)),"")</f>
        <v/>
      </c>
      <c r="BA681" s="180" t="str">
        <f ca="1">IF(ISNUMBER(A681),INDIRECT(CONCATENATE("'Instrument List'!E",(MATCH(E681,'Instrument List'!A:A,0))-0)),"")</f>
        <v/>
      </c>
      <c r="BB681" s="181" t="str">
        <f t="shared" si="271"/>
        <v/>
      </c>
      <c r="BC681" s="181" t="str">
        <f t="shared" si="272"/>
        <v/>
      </c>
      <c r="BD681" s="181" t="str">
        <f ca="1">IF(ISNUMBER(A681),INDIRECT(CONCATENATE("'Instrument List'!F",(MATCH(E681,'Instrument List'!A:A,0))-0)),"")</f>
        <v/>
      </c>
    </row>
    <row r="682" spans="1:56">
      <c r="A682" s="223" t="str">
        <f t="shared" si="252"/>
        <v/>
      </c>
      <c r="B682" s="224"/>
      <c r="C682" s="225"/>
      <c r="D682" s="182"/>
      <c r="E682" s="182"/>
      <c r="F682" s="182"/>
      <c r="G682" s="203"/>
      <c r="H682" s="218"/>
      <c r="I682" s="213"/>
      <c r="J682" s="207"/>
      <c r="K682" s="213"/>
      <c r="L682" s="207"/>
      <c r="M682" s="213"/>
      <c r="N682" s="207"/>
      <c r="O682" s="183" t="str">
        <f t="shared" si="253"/>
        <v/>
      </c>
      <c r="P682" s="184"/>
      <c r="Q682" s="184"/>
      <c r="R682" s="275"/>
      <c r="S682" s="185" t="str">
        <f t="shared" si="254"/>
        <v/>
      </c>
      <c r="T682" s="185" t="str">
        <f t="shared" si="255"/>
        <v/>
      </c>
      <c r="U682" s="275"/>
      <c r="V682" s="275"/>
      <c r="W682" s="276" t="str">
        <f t="shared" si="256"/>
        <v/>
      </c>
      <c r="X682" s="276" t="str">
        <f t="shared" si="257"/>
        <v/>
      </c>
      <c r="Y682" s="276" t="str">
        <f t="shared" si="258"/>
        <v/>
      </c>
      <c r="Z682" s="275"/>
      <c r="AA682" s="184"/>
      <c r="AB682" s="184"/>
      <c r="AC682" s="185" t="str">
        <f t="shared" si="259"/>
        <v/>
      </c>
      <c r="AD682" s="185" t="str">
        <f t="shared" si="260"/>
        <v/>
      </c>
      <c r="AE682" s="186"/>
      <c r="AF682" s="187" t="str">
        <f t="shared" si="261"/>
        <v/>
      </c>
      <c r="AG682" s="182"/>
      <c r="AH682" s="184"/>
      <c r="AI682" s="184"/>
      <c r="AJ682" s="182"/>
      <c r="AK682" s="188" t="str">
        <f t="shared" si="262"/>
        <v/>
      </c>
      <c r="AL682" s="188" t="str">
        <f t="shared" si="263"/>
        <v/>
      </c>
      <c r="AM682" s="188" t="str">
        <f t="shared" si="264"/>
        <v/>
      </c>
      <c r="AN682" s="359" t="str">
        <f>IF(Overview!$K$17='Internal Calcs'!$P$22,IF(AK682="","",AK682),IF(Overview!$K$17='Internal Calcs'!$P$23,IF(AK682="","",AK682),IF(ISNUMBER(A682),(IF(F682="Short",G682-H682,H682-G682)*AZ682-AX682),"")))</f>
        <v/>
      </c>
      <c r="AO682" s="401" t="str">
        <f>IF(Overview!$K$17='Internal Calcs'!$P$22,IF(AL682="","",AL682),IF(Overview!$K$17='Internal Calcs'!$P$23,IF(AL682="","",AL682),IF(ISNUMBER(A682),IF(AL682="",(IF(F682="Short",G682-H682,H682-G682)*AZ682-AX682),(IF(F682="Short",G682-J682,J682-G682)*AZ682-AX682)),"")))</f>
        <v/>
      </c>
      <c r="AP682" s="359" t="str">
        <f>IF(Overview!$K$17='Internal Calcs'!$P$22,"",IF(Overview!$K$17='Internal Calcs'!$P$23,IF(AM682="","",AM682),IF(ISNUMBER(A682),IF(AM682="",(IF(F682="Short",G682-H682,H682-G682)*AZ682-AX682),(IF(F682="Short",G682-L682,L682-G682)*AZ682-AX682)),"")))</f>
        <v/>
      </c>
      <c r="AQ682" s="188" t="str">
        <f t="shared" si="265"/>
        <v/>
      </c>
      <c r="AR682" s="188" t="str">
        <f t="shared" si="266"/>
        <v/>
      </c>
      <c r="AS682" s="188" t="str">
        <f t="shared" si="267"/>
        <v/>
      </c>
      <c r="AT682" s="188" t="str">
        <f>IF(ISNUMBER(A682),MAX($AS$2:AS682)-AS682,"")</f>
        <v/>
      </c>
      <c r="AU682" s="189" t="str">
        <f t="shared" si="268"/>
        <v/>
      </c>
      <c r="AV682" s="190" t="str">
        <f t="shared" si="269"/>
        <v/>
      </c>
      <c r="AW682" s="190" t="str">
        <f t="shared" si="270"/>
        <v/>
      </c>
      <c r="AX682" s="191" t="str">
        <f ca="1">IF(ISNUMBER($A682),INDIRECT(CONCATENATE("'Instrument List'!B",(MATCH(E682,'Instrument List'!A:A,0))-0)),"")</f>
        <v/>
      </c>
      <c r="AY682" s="191" t="str">
        <f ca="1">IF(ISNUMBER($A682),INDIRECT(CONCATENATE("'Instrument List'!D",(MATCH(E682,'Instrument List'!A:A,0))-0)),"")</f>
        <v/>
      </c>
      <c r="AZ682" s="191" t="str">
        <f ca="1">IF(ISNUMBER($A682),INDIRECT(CONCATENATE("'Instrument List'!C",(MATCH(E682,'Instrument List'!A:A,0))-0)),"")</f>
        <v/>
      </c>
      <c r="BA682" s="192" t="str">
        <f ca="1">IF(ISNUMBER(A682),INDIRECT(CONCATENATE("'Instrument List'!E",(MATCH(E682,'Instrument List'!A:A,0))-0)),"")</f>
        <v/>
      </c>
      <c r="BB682" s="193" t="str">
        <f t="shared" si="271"/>
        <v/>
      </c>
      <c r="BC682" s="193" t="str">
        <f t="shared" si="272"/>
        <v/>
      </c>
      <c r="BD682" s="193" t="str">
        <f ca="1">IF(ISNUMBER(A682),INDIRECT(CONCATENATE("'Instrument List'!F",(MATCH(E682,'Instrument List'!A:A,0))-0)),"")</f>
        <v/>
      </c>
    </row>
    <row r="683" spans="1:56">
      <c r="A683" s="220" t="str">
        <f t="shared" si="252"/>
        <v/>
      </c>
      <c r="B683" s="221"/>
      <c r="C683" s="222"/>
      <c r="D683" s="169"/>
      <c r="E683" s="169"/>
      <c r="F683" s="169"/>
      <c r="G683" s="202"/>
      <c r="H683" s="217"/>
      <c r="I683" s="212"/>
      <c r="J683" s="206"/>
      <c r="K683" s="212"/>
      <c r="L683" s="206"/>
      <c r="M683" s="212"/>
      <c r="N683" s="206"/>
      <c r="O683" s="170" t="str">
        <f t="shared" si="253"/>
        <v/>
      </c>
      <c r="P683" s="171"/>
      <c r="Q683" s="171"/>
      <c r="R683" s="171"/>
      <c r="S683" s="172" t="str">
        <f t="shared" si="254"/>
        <v/>
      </c>
      <c r="T683" s="172" t="str">
        <f t="shared" si="255"/>
        <v/>
      </c>
      <c r="U683" s="171"/>
      <c r="V683" s="171"/>
      <c r="W683" s="173" t="str">
        <f t="shared" si="256"/>
        <v/>
      </c>
      <c r="X683" s="173" t="str">
        <f t="shared" si="257"/>
        <v/>
      </c>
      <c r="Y683" s="173" t="str">
        <f t="shared" si="258"/>
        <v/>
      </c>
      <c r="Z683" s="171"/>
      <c r="AA683" s="171"/>
      <c r="AB683" s="171"/>
      <c r="AC683" s="172" t="str">
        <f t="shared" si="259"/>
        <v/>
      </c>
      <c r="AD683" s="172" t="str">
        <f t="shared" si="260"/>
        <v/>
      </c>
      <c r="AE683" s="174"/>
      <c r="AF683" s="175" t="str">
        <f t="shared" si="261"/>
        <v/>
      </c>
      <c r="AG683" s="169"/>
      <c r="AH683" s="171"/>
      <c r="AI683" s="171"/>
      <c r="AJ683" s="169"/>
      <c r="AK683" s="176" t="str">
        <f t="shared" si="262"/>
        <v/>
      </c>
      <c r="AL683" s="176" t="str">
        <f t="shared" si="263"/>
        <v/>
      </c>
      <c r="AM683" s="176" t="str">
        <f t="shared" si="264"/>
        <v/>
      </c>
      <c r="AN683" s="359" t="str">
        <f>IF(Overview!$K$17='Internal Calcs'!$P$22,IF(AK683="","",AK683),IF(Overview!$K$17='Internal Calcs'!$P$23,IF(AK683="","",AK683),IF(ISNUMBER(A683),(IF(F683="Short",G683-H683,H683-G683)*AZ683-AX683),"")))</f>
        <v/>
      </c>
      <c r="AO683" s="401" t="str">
        <f>IF(Overview!$K$17='Internal Calcs'!$P$22,IF(AL683="","",AL683),IF(Overview!$K$17='Internal Calcs'!$P$23,IF(AL683="","",AL683),IF(ISNUMBER(A683),IF(AL683="",(IF(F683="Short",G683-H683,H683-G683)*AZ683-AX683),(IF(F683="Short",G683-J683,J683-G683)*AZ683-AX683)),"")))</f>
        <v/>
      </c>
      <c r="AP683" s="359" t="str">
        <f>IF(Overview!$K$17='Internal Calcs'!$P$22,"",IF(Overview!$K$17='Internal Calcs'!$P$23,IF(AM683="","",AM683),IF(ISNUMBER(A683),IF(AM683="",(IF(F683="Short",G683-H683,H683-G683)*AZ683-AX683),(IF(F683="Short",G683-L683,L683-G683)*AZ683-AX683)),"")))</f>
        <v/>
      </c>
      <c r="AQ683" s="176" t="str">
        <f t="shared" si="265"/>
        <v/>
      </c>
      <c r="AR683" s="176" t="str">
        <f t="shared" si="266"/>
        <v/>
      </c>
      <c r="AS683" s="176" t="str">
        <f t="shared" si="267"/>
        <v/>
      </c>
      <c r="AT683" s="176" t="str">
        <f>IF(ISNUMBER(A683),MAX($AS$2:AS683)-AS683,"")</f>
        <v/>
      </c>
      <c r="AU683" s="177" t="str">
        <f t="shared" si="268"/>
        <v/>
      </c>
      <c r="AV683" s="178" t="str">
        <f t="shared" si="269"/>
        <v/>
      </c>
      <c r="AW683" s="178" t="str">
        <f t="shared" si="270"/>
        <v/>
      </c>
      <c r="AX683" s="179" t="str">
        <f ca="1">IF(ISNUMBER($A683),INDIRECT(CONCATENATE("'Instrument List'!B",(MATCH(E683,'Instrument List'!A:A,0))-0)),"")</f>
        <v/>
      </c>
      <c r="AY683" s="179" t="str">
        <f ca="1">IF(ISNUMBER($A683),INDIRECT(CONCATENATE("'Instrument List'!D",(MATCH(E683,'Instrument List'!A:A,0))-0)),"")</f>
        <v/>
      </c>
      <c r="AZ683" s="179" t="str">
        <f ca="1">IF(ISNUMBER($A683),INDIRECT(CONCATENATE("'Instrument List'!C",(MATCH(E683,'Instrument List'!A:A,0))-0)),"")</f>
        <v/>
      </c>
      <c r="BA683" s="180" t="str">
        <f ca="1">IF(ISNUMBER(A683),INDIRECT(CONCATENATE("'Instrument List'!E",(MATCH(E683,'Instrument List'!A:A,0))-0)),"")</f>
        <v/>
      </c>
      <c r="BB683" s="181" t="str">
        <f t="shared" si="271"/>
        <v/>
      </c>
      <c r="BC683" s="181" t="str">
        <f t="shared" si="272"/>
        <v/>
      </c>
      <c r="BD683" s="181" t="str">
        <f ca="1">IF(ISNUMBER(A683),INDIRECT(CONCATENATE("'Instrument List'!F",(MATCH(E683,'Instrument List'!A:A,0))-0)),"")</f>
        <v/>
      </c>
    </row>
    <row r="684" spans="1:56">
      <c r="A684" s="223" t="str">
        <f t="shared" si="252"/>
        <v/>
      </c>
      <c r="B684" s="224"/>
      <c r="C684" s="225"/>
      <c r="D684" s="182"/>
      <c r="E684" s="182"/>
      <c r="F684" s="182"/>
      <c r="G684" s="203"/>
      <c r="H684" s="218"/>
      <c r="I684" s="213"/>
      <c r="J684" s="207"/>
      <c r="K684" s="213"/>
      <c r="L684" s="207"/>
      <c r="M684" s="213"/>
      <c r="N684" s="207"/>
      <c r="O684" s="183" t="str">
        <f t="shared" si="253"/>
        <v/>
      </c>
      <c r="P684" s="184"/>
      <c r="Q684" s="184"/>
      <c r="R684" s="275"/>
      <c r="S684" s="185" t="str">
        <f t="shared" si="254"/>
        <v/>
      </c>
      <c r="T684" s="185" t="str">
        <f t="shared" si="255"/>
        <v/>
      </c>
      <c r="U684" s="275"/>
      <c r="V684" s="275"/>
      <c r="W684" s="276" t="str">
        <f t="shared" si="256"/>
        <v/>
      </c>
      <c r="X684" s="276" t="str">
        <f t="shared" si="257"/>
        <v/>
      </c>
      <c r="Y684" s="276" t="str">
        <f t="shared" si="258"/>
        <v/>
      </c>
      <c r="Z684" s="275"/>
      <c r="AA684" s="184"/>
      <c r="AB684" s="184"/>
      <c r="AC684" s="185" t="str">
        <f t="shared" si="259"/>
        <v/>
      </c>
      <c r="AD684" s="185" t="str">
        <f t="shared" si="260"/>
        <v/>
      </c>
      <c r="AE684" s="186"/>
      <c r="AF684" s="187" t="str">
        <f t="shared" si="261"/>
        <v/>
      </c>
      <c r="AG684" s="182"/>
      <c r="AH684" s="184"/>
      <c r="AI684" s="184"/>
      <c r="AJ684" s="182"/>
      <c r="AK684" s="188" t="str">
        <f t="shared" si="262"/>
        <v/>
      </c>
      <c r="AL684" s="188" t="str">
        <f t="shared" si="263"/>
        <v/>
      </c>
      <c r="AM684" s="188" t="str">
        <f t="shared" si="264"/>
        <v/>
      </c>
      <c r="AN684" s="359" t="str">
        <f>IF(Overview!$K$17='Internal Calcs'!$P$22,IF(AK684="","",AK684),IF(Overview!$K$17='Internal Calcs'!$P$23,IF(AK684="","",AK684),IF(ISNUMBER(A684),(IF(F684="Short",G684-H684,H684-G684)*AZ684-AX684),"")))</f>
        <v/>
      </c>
      <c r="AO684" s="401" t="str">
        <f>IF(Overview!$K$17='Internal Calcs'!$P$22,IF(AL684="","",AL684),IF(Overview!$K$17='Internal Calcs'!$P$23,IF(AL684="","",AL684),IF(ISNUMBER(A684),IF(AL684="",(IF(F684="Short",G684-H684,H684-G684)*AZ684-AX684),(IF(F684="Short",G684-J684,J684-G684)*AZ684-AX684)),"")))</f>
        <v/>
      </c>
      <c r="AP684" s="359" t="str">
        <f>IF(Overview!$K$17='Internal Calcs'!$P$22,"",IF(Overview!$K$17='Internal Calcs'!$P$23,IF(AM684="","",AM684),IF(ISNUMBER(A684),IF(AM684="",(IF(F684="Short",G684-H684,H684-G684)*AZ684-AX684),(IF(F684="Short",G684-L684,L684-G684)*AZ684-AX684)),"")))</f>
        <v/>
      </c>
      <c r="AQ684" s="188" t="str">
        <f t="shared" si="265"/>
        <v/>
      </c>
      <c r="AR684" s="188" t="str">
        <f t="shared" si="266"/>
        <v/>
      </c>
      <c r="AS684" s="188" t="str">
        <f t="shared" si="267"/>
        <v/>
      </c>
      <c r="AT684" s="188" t="str">
        <f>IF(ISNUMBER(A684),MAX($AS$2:AS684)-AS684,"")</f>
        <v/>
      </c>
      <c r="AU684" s="189" t="str">
        <f t="shared" si="268"/>
        <v/>
      </c>
      <c r="AV684" s="190" t="str">
        <f t="shared" si="269"/>
        <v/>
      </c>
      <c r="AW684" s="190" t="str">
        <f t="shared" si="270"/>
        <v/>
      </c>
      <c r="AX684" s="191" t="str">
        <f ca="1">IF(ISNUMBER($A684),INDIRECT(CONCATENATE("'Instrument List'!B",(MATCH(E684,'Instrument List'!A:A,0))-0)),"")</f>
        <v/>
      </c>
      <c r="AY684" s="191" t="str">
        <f ca="1">IF(ISNUMBER($A684),INDIRECT(CONCATENATE("'Instrument List'!D",(MATCH(E684,'Instrument List'!A:A,0))-0)),"")</f>
        <v/>
      </c>
      <c r="AZ684" s="191" t="str">
        <f ca="1">IF(ISNUMBER($A684),INDIRECT(CONCATENATE("'Instrument List'!C",(MATCH(E684,'Instrument List'!A:A,0))-0)),"")</f>
        <v/>
      </c>
      <c r="BA684" s="192" t="str">
        <f ca="1">IF(ISNUMBER(A684),INDIRECT(CONCATENATE("'Instrument List'!E",(MATCH(E684,'Instrument List'!A:A,0))-0)),"")</f>
        <v/>
      </c>
      <c r="BB684" s="193" t="str">
        <f t="shared" si="271"/>
        <v/>
      </c>
      <c r="BC684" s="193" t="str">
        <f t="shared" si="272"/>
        <v/>
      </c>
      <c r="BD684" s="193" t="str">
        <f ca="1">IF(ISNUMBER(A684),INDIRECT(CONCATENATE("'Instrument List'!F",(MATCH(E684,'Instrument List'!A:A,0))-0)),"")</f>
        <v/>
      </c>
    </row>
    <row r="685" spans="1:56">
      <c r="A685" s="220" t="str">
        <f t="shared" si="252"/>
        <v/>
      </c>
      <c r="B685" s="221"/>
      <c r="C685" s="222"/>
      <c r="D685" s="169"/>
      <c r="E685" s="169"/>
      <c r="F685" s="169"/>
      <c r="G685" s="202"/>
      <c r="H685" s="217"/>
      <c r="I685" s="212"/>
      <c r="J685" s="206"/>
      <c r="K685" s="212"/>
      <c r="L685" s="206"/>
      <c r="M685" s="212"/>
      <c r="N685" s="206"/>
      <c r="O685" s="170" t="str">
        <f t="shared" si="253"/>
        <v/>
      </c>
      <c r="P685" s="171"/>
      <c r="Q685" s="171"/>
      <c r="R685" s="171"/>
      <c r="S685" s="172" t="str">
        <f t="shared" si="254"/>
        <v/>
      </c>
      <c r="T685" s="172" t="str">
        <f t="shared" si="255"/>
        <v/>
      </c>
      <c r="U685" s="171"/>
      <c r="V685" s="171"/>
      <c r="W685" s="173" t="str">
        <f t="shared" si="256"/>
        <v/>
      </c>
      <c r="X685" s="173" t="str">
        <f t="shared" si="257"/>
        <v/>
      </c>
      <c r="Y685" s="173" t="str">
        <f t="shared" si="258"/>
        <v/>
      </c>
      <c r="Z685" s="171"/>
      <c r="AA685" s="171"/>
      <c r="AB685" s="171"/>
      <c r="AC685" s="172" t="str">
        <f t="shared" si="259"/>
        <v/>
      </c>
      <c r="AD685" s="172" t="str">
        <f t="shared" si="260"/>
        <v/>
      </c>
      <c r="AE685" s="174"/>
      <c r="AF685" s="175" t="str">
        <f t="shared" si="261"/>
        <v/>
      </c>
      <c r="AG685" s="169"/>
      <c r="AH685" s="171"/>
      <c r="AI685" s="171"/>
      <c r="AJ685" s="169"/>
      <c r="AK685" s="176" t="str">
        <f t="shared" si="262"/>
        <v/>
      </c>
      <c r="AL685" s="176" t="str">
        <f t="shared" si="263"/>
        <v/>
      </c>
      <c r="AM685" s="176" t="str">
        <f t="shared" si="264"/>
        <v/>
      </c>
      <c r="AN685" s="359" t="str">
        <f>IF(Overview!$K$17='Internal Calcs'!$P$22,IF(AK685="","",AK685),IF(Overview!$K$17='Internal Calcs'!$P$23,IF(AK685="","",AK685),IF(ISNUMBER(A685),(IF(F685="Short",G685-H685,H685-G685)*AZ685-AX685),"")))</f>
        <v/>
      </c>
      <c r="AO685" s="401" t="str">
        <f>IF(Overview!$K$17='Internal Calcs'!$P$22,IF(AL685="","",AL685),IF(Overview!$K$17='Internal Calcs'!$P$23,IF(AL685="","",AL685),IF(ISNUMBER(A685),IF(AL685="",(IF(F685="Short",G685-H685,H685-G685)*AZ685-AX685),(IF(F685="Short",G685-J685,J685-G685)*AZ685-AX685)),"")))</f>
        <v/>
      </c>
      <c r="AP685" s="359" t="str">
        <f>IF(Overview!$K$17='Internal Calcs'!$P$22,"",IF(Overview!$K$17='Internal Calcs'!$P$23,IF(AM685="","",AM685),IF(ISNUMBER(A685),IF(AM685="",(IF(F685="Short",G685-H685,H685-G685)*AZ685-AX685),(IF(F685="Short",G685-L685,L685-G685)*AZ685-AX685)),"")))</f>
        <v/>
      </c>
      <c r="AQ685" s="176" t="str">
        <f t="shared" si="265"/>
        <v/>
      </c>
      <c r="AR685" s="176" t="str">
        <f t="shared" si="266"/>
        <v/>
      </c>
      <c r="AS685" s="176" t="str">
        <f t="shared" si="267"/>
        <v/>
      </c>
      <c r="AT685" s="176" t="str">
        <f>IF(ISNUMBER(A685),MAX($AS$2:AS685)-AS685,"")</f>
        <v/>
      </c>
      <c r="AU685" s="177" t="str">
        <f t="shared" si="268"/>
        <v/>
      </c>
      <c r="AV685" s="178" t="str">
        <f t="shared" si="269"/>
        <v/>
      </c>
      <c r="AW685" s="178" t="str">
        <f t="shared" si="270"/>
        <v/>
      </c>
      <c r="AX685" s="179" t="str">
        <f ca="1">IF(ISNUMBER($A685),INDIRECT(CONCATENATE("'Instrument List'!B",(MATCH(E685,'Instrument List'!A:A,0))-0)),"")</f>
        <v/>
      </c>
      <c r="AY685" s="179" t="str">
        <f ca="1">IF(ISNUMBER($A685),INDIRECT(CONCATENATE("'Instrument List'!D",(MATCH(E685,'Instrument List'!A:A,0))-0)),"")</f>
        <v/>
      </c>
      <c r="AZ685" s="179" t="str">
        <f ca="1">IF(ISNUMBER($A685),INDIRECT(CONCATENATE("'Instrument List'!C",(MATCH(E685,'Instrument List'!A:A,0))-0)),"")</f>
        <v/>
      </c>
      <c r="BA685" s="180" t="str">
        <f ca="1">IF(ISNUMBER(A685),INDIRECT(CONCATENATE("'Instrument List'!E",(MATCH(E685,'Instrument List'!A:A,0))-0)),"")</f>
        <v/>
      </c>
      <c r="BB685" s="181" t="str">
        <f t="shared" si="271"/>
        <v/>
      </c>
      <c r="BC685" s="181" t="str">
        <f t="shared" si="272"/>
        <v/>
      </c>
      <c r="BD685" s="181" t="str">
        <f ca="1">IF(ISNUMBER(A685),INDIRECT(CONCATENATE("'Instrument List'!F",(MATCH(E685,'Instrument List'!A:A,0))-0)),"")</f>
        <v/>
      </c>
    </row>
    <row r="686" spans="1:56">
      <c r="A686" s="223" t="str">
        <f t="shared" si="252"/>
        <v/>
      </c>
      <c r="B686" s="224"/>
      <c r="C686" s="225"/>
      <c r="D686" s="182"/>
      <c r="E686" s="182"/>
      <c r="F686" s="182"/>
      <c r="G686" s="203"/>
      <c r="H686" s="218"/>
      <c r="I686" s="213"/>
      <c r="J686" s="207"/>
      <c r="K686" s="213"/>
      <c r="L686" s="207"/>
      <c r="M686" s="213"/>
      <c r="N686" s="207"/>
      <c r="O686" s="183" t="str">
        <f t="shared" si="253"/>
        <v/>
      </c>
      <c r="P686" s="184"/>
      <c r="Q686" s="184"/>
      <c r="R686" s="275"/>
      <c r="S686" s="185" t="str">
        <f t="shared" si="254"/>
        <v/>
      </c>
      <c r="T686" s="185" t="str">
        <f t="shared" si="255"/>
        <v/>
      </c>
      <c r="U686" s="275"/>
      <c r="V686" s="275"/>
      <c r="W686" s="276" t="str">
        <f t="shared" si="256"/>
        <v/>
      </c>
      <c r="X686" s="276" t="str">
        <f t="shared" si="257"/>
        <v/>
      </c>
      <c r="Y686" s="276" t="str">
        <f t="shared" si="258"/>
        <v/>
      </c>
      <c r="Z686" s="275"/>
      <c r="AA686" s="184"/>
      <c r="AB686" s="184"/>
      <c r="AC686" s="185" t="str">
        <f t="shared" si="259"/>
        <v/>
      </c>
      <c r="AD686" s="185" t="str">
        <f t="shared" si="260"/>
        <v/>
      </c>
      <c r="AE686" s="186"/>
      <c r="AF686" s="187" t="str">
        <f t="shared" si="261"/>
        <v/>
      </c>
      <c r="AG686" s="182"/>
      <c r="AH686" s="184"/>
      <c r="AI686" s="184"/>
      <c r="AJ686" s="182"/>
      <c r="AK686" s="188" t="str">
        <f t="shared" si="262"/>
        <v/>
      </c>
      <c r="AL686" s="188" t="str">
        <f t="shared" si="263"/>
        <v/>
      </c>
      <c r="AM686" s="188" t="str">
        <f t="shared" si="264"/>
        <v/>
      </c>
      <c r="AN686" s="359" t="str">
        <f>IF(Overview!$K$17='Internal Calcs'!$P$22,IF(AK686="","",AK686),IF(Overview!$K$17='Internal Calcs'!$P$23,IF(AK686="","",AK686),IF(ISNUMBER(A686),(IF(F686="Short",G686-H686,H686-G686)*AZ686-AX686),"")))</f>
        <v/>
      </c>
      <c r="AO686" s="401" t="str">
        <f>IF(Overview!$K$17='Internal Calcs'!$P$22,IF(AL686="","",AL686),IF(Overview!$K$17='Internal Calcs'!$P$23,IF(AL686="","",AL686),IF(ISNUMBER(A686),IF(AL686="",(IF(F686="Short",G686-H686,H686-G686)*AZ686-AX686),(IF(F686="Short",G686-J686,J686-G686)*AZ686-AX686)),"")))</f>
        <v/>
      </c>
      <c r="AP686" s="359" t="str">
        <f>IF(Overview!$K$17='Internal Calcs'!$P$22,"",IF(Overview!$K$17='Internal Calcs'!$P$23,IF(AM686="","",AM686),IF(ISNUMBER(A686),IF(AM686="",(IF(F686="Short",G686-H686,H686-G686)*AZ686-AX686),(IF(F686="Short",G686-L686,L686-G686)*AZ686-AX686)),"")))</f>
        <v/>
      </c>
      <c r="AQ686" s="188" t="str">
        <f t="shared" si="265"/>
        <v/>
      </c>
      <c r="AR686" s="188" t="str">
        <f t="shared" si="266"/>
        <v/>
      </c>
      <c r="AS686" s="188" t="str">
        <f t="shared" si="267"/>
        <v/>
      </c>
      <c r="AT686" s="188" t="str">
        <f>IF(ISNUMBER(A686),MAX($AS$2:AS686)-AS686,"")</f>
        <v/>
      </c>
      <c r="AU686" s="189" t="str">
        <f t="shared" si="268"/>
        <v/>
      </c>
      <c r="AV686" s="190" t="str">
        <f t="shared" si="269"/>
        <v/>
      </c>
      <c r="AW686" s="190" t="str">
        <f t="shared" si="270"/>
        <v/>
      </c>
      <c r="AX686" s="191" t="str">
        <f ca="1">IF(ISNUMBER($A686),INDIRECT(CONCATENATE("'Instrument List'!B",(MATCH(E686,'Instrument List'!A:A,0))-0)),"")</f>
        <v/>
      </c>
      <c r="AY686" s="191" t="str">
        <f ca="1">IF(ISNUMBER($A686),INDIRECT(CONCATENATE("'Instrument List'!D",(MATCH(E686,'Instrument List'!A:A,0))-0)),"")</f>
        <v/>
      </c>
      <c r="AZ686" s="191" t="str">
        <f ca="1">IF(ISNUMBER($A686),INDIRECT(CONCATENATE("'Instrument List'!C",(MATCH(E686,'Instrument List'!A:A,0))-0)),"")</f>
        <v/>
      </c>
      <c r="BA686" s="192" t="str">
        <f ca="1">IF(ISNUMBER(A686),INDIRECT(CONCATENATE("'Instrument List'!E",(MATCH(E686,'Instrument List'!A:A,0))-0)),"")</f>
        <v/>
      </c>
      <c r="BB686" s="193" t="str">
        <f t="shared" si="271"/>
        <v/>
      </c>
      <c r="BC686" s="193" t="str">
        <f t="shared" si="272"/>
        <v/>
      </c>
      <c r="BD686" s="193" t="str">
        <f ca="1">IF(ISNUMBER(A686),INDIRECT(CONCATENATE("'Instrument List'!F",(MATCH(E686,'Instrument List'!A:A,0))-0)),"")</f>
        <v/>
      </c>
    </row>
    <row r="687" spans="1:56">
      <c r="A687" s="220" t="str">
        <f t="shared" si="252"/>
        <v/>
      </c>
      <c r="B687" s="221"/>
      <c r="C687" s="222"/>
      <c r="D687" s="169"/>
      <c r="E687" s="169"/>
      <c r="F687" s="169"/>
      <c r="G687" s="202"/>
      <c r="H687" s="217"/>
      <c r="I687" s="212"/>
      <c r="J687" s="206"/>
      <c r="K687" s="212"/>
      <c r="L687" s="206"/>
      <c r="M687" s="212"/>
      <c r="N687" s="206"/>
      <c r="O687" s="170" t="str">
        <f t="shared" si="253"/>
        <v/>
      </c>
      <c r="P687" s="171"/>
      <c r="Q687" s="171"/>
      <c r="R687" s="171"/>
      <c r="S687" s="172" t="str">
        <f t="shared" si="254"/>
        <v/>
      </c>
      <c r="T687" s="172" t="str">
        <f t="shared" si="255"/>
        <v/>
      </c>
      <c r="U687" s="171"/>
      <c r="V687" s="171"/>
      <c r="W687" s="173" t="str">
        <f t="shared" si="256"/>
        <v/>
      </c>
      <c r="X687" s="173" t="str">
        <f t="shared" si="257"/>
        <v/>
      </c>
      <c r="Y687" s="173" t="str">
        <f t="shared" si="258"/>
        <v/>
      </c>
      <c r="Z687" s="171"/>
      <c r="AA687" s="171"/>
      <c r="AB687" s="171"/>
      <c r="AC687" s="172" t="str">
        <f t="shared" si="259"/>
        <v/>
      </c>
      <c r="AD687" s="172" t="str">
        <f t="shared" si="260"/>
        <v/>
      </c>
      <c r="AE687" s="174"/>
      <c r="AF687" s="175" t="str">
        <f t="shared" si="261"/>
        <v/>
      </c>
      <c r="AG687" s="169"/>
      <c r="AH687" s="171"/>
      <c r="AI687" s="171"/>
      <c r="AJ687" s="169"/>
      <c r="AK687" s="176" t="str">
        <f t="shared" si="262"/>
        <v/>
      </c>
      <c r="AL687" s="176" t="str">
        <f t="shared" si="263"/>
        <v/>
      </c>
      <c r="AM687" s="176" t="str">
        <f t="shared" si="264"/>
        <v/>
      </c>
      <c r="AN687" s="359" t="str">
        <f>IF(Overview!$K$17='Internal Calcs'!$P$22,IF(AK687="","",AK687),IF(Overview!$K$17='Internal Calcs'!$P$23,IF(AK687="","",AK687),IF(ISNUMBER(A687),(IF(F687="Short",G687-H687,H687-G687)*AZ687-AX687),"")))</f>
        <v/>
      </c>
      <c r="AO687" s="401" t="str">
        <f>IF(Overview!$K$17='Internal Calcs'!$P$22,IF(AL687="","",AL687),IF(Overview!$K$17='Internal Calcs'!$P$23,IF(AL687="","",AL687),IF(ISNUMBER(A687),IF(AL687="",(IF(F687="Short",G687-H687,H687-G687)*AZ687-AX687),(IF(F687="Short",G687-J687,J687-G687)*AZ687-AX687)),"")))</f>
        <v/>
      </c>
      <c r="AP687" s="359" t="str">
        <f>IF(Overview!$K$17='Internal Calcs'!$P$22,"",IF(Overview!$K$17='Internal Calcs'!$P$23,IF(AM687="","",AM687),IF(ISNUMBER(A687),IF(AM687="",(IF(F687="Short",G687-H687,H687-G687)*AZ687-AX687),(IF(F687="Short",G687-L687,L687-G687)*AZ687-AX687)),"")))</f>
        <v/>
      </c>
      <c r="AQ687" s="176" t="str">
        <f t="shared" si="265"/>
        <v/>
      </c>
      <c r="AR687" s="176" t="str">
        <f t="shared" si="266"/>
        <v/>
      </c>
      <c r="AS687" s="176" t="str">
        <f t="shared" si="267"/>
        <v/>
      </c>
      <c r="AT687" s="176" t="str">
        <f>IF(ISNUMBER(A687),MAX($AS$2:AS687)-AS687,"")</f>
        <v/>
      </c>
      <c r="AU687" s="177" t="str">
        <f t="shared" si="268"/>
        <v/>
      </c>
      <c r="AV687" s="178" t="str">
        <f t="shared" si="269"/>
        <v/>
      </c>
      <c r="AW687" s="178" t="str">
        <f t="shared" si="270"/>
        <v/>
      </c>
      <c r="AX687" s="179" t="str">
        <f ca="1">IF(ISNUMBER($A687),INDIRECT(CONCATENATE("'Instrument List'!B",(MATCH(E687,'Instrument List'!A:A,0))-0)),"")</f>
        <v/>
      </c>
      <c r="AY687" s="179" t="str">
        <f ca="1">IF(ISNUMBER($A687),INDIRECT(CONCATENATE("'Instrument List'!D",(MATCH(E687,'Instrument List'!A:A,0))-0)),"")</f>
        <v/>
      </c>
      <c r="AZ687" s="179" t="str">
        <f ca="1">IF(ISNUMBER($A687),INDIRECT(CONCATENATE("'Instrument List'!C",(MATCH(E687,'Instrument List'!A:A,0))-0)),"")</f>
        <v/>
      </c>
      <c r="BA687" s="180" t="str">
        <f ca="1">IF(ISNUMBER(A687),INDIRECT(CONCATENATE("'Instrument List'!E",(MATCH(E687,'Instrument List'!A:A,0))-0)),"")</f>
        <v/>
      </c>
      <c r="BB687" s="181" t="str">
        <f t="shared" si="271"/>
        <v/>
      </c>
      <c r="BC687" s="181" t="str">
        <f t="shared" si="272"/>
        <v/>
      </c>
      <c r="BD687" s="181" t="str">
        <f ca="1">IF(ISNUMBER(A687),INDIRECT(CONCATENATE("'Instrument List'!F",(MATCH(E687,'Instrument List'!A:A,0))-0)),"")</f>
        <v/>
      </c>
    </row>
    <row r="688" spans="1:56">
      <c r="A688" s="223" t="str">
        <f t="shared" si="252"/>
        <v/>
      </c>
      <c r="B688" s="224"/>
      <c r="C688" s="225"/>
      <c r="D688" s="182"/>
      <c r="E688" s="182"/>
      <c r="F688" s="182"/>
      <c r="G688" s="203"/>
      <c r="H688" s="218"/>
      <c r="I688" s="213"/>
      <c r="J688" s="207"/>
      <c r="K688" s="213"/>
      <c r="L688" s="207"/>
      <c r="M688" s="213"/>
      <c r="N688" s="207"/>
      <c r="O688" s="183" t="str">
        <f t="shared" si="253"/>
        <v/>
      </c>
      <c r="P688" s="184"/>
      <c r="Q688" s="184"/>
      <c r="R688" s="275"/>
      <c r="S688" s="185" t="str">
        <f t="shared" si="254"/>
        <v/>
      </c>
      <c r="T688" s="185" t="str">
        <f t="shared" si="255"/>
        <v/>
      </c>
      <c r="U688" s="275"/>
      <c r="V688" s="275"/>
      <c r="W688" s="276" t="str">
        <f t="shared" si="256"/>
        <v/>
      </c>
      <c r="X688" s="276" t="str">
        <f t="shared" si="257"/>
        <v/>
      </c>
      <c r="Y688" s="276" t="str">
        <f t="shared" si="258"/>
        <v/>
      </c>
      <c r="Z688" s="275"/>
      <c r="AA688" s="184"/>
      <c r="AB688" s="184"/>
      <c r="AC688" s="185" t="str">
        <f t="shared" si="259"/>
        <v/>
      </c>
      <c r="AD688" s="185" t="str">
        <f t="shared" si="260"/>
        <v/>
      </c>
      <c r="AE688" s="186"/>
      <c r="AF688" s="187" t="str">
        <f t="shared" si="261"/>
        <v/>
      </c>
      <c r="AG688" s="182"/>
      <c r="AH688" s="184"/>
      <c r="AI688" s="184"/>
      <c r="AJ688" s="182"/>
      <c r="AK688" s="188" t="str">
        <f t="shared" si="262"/>
        <v/>
      </c>
      <c r="AL688" s="188" t="str">
        <f t="shared" si="263"/>
        <v/>
      </c>
      <c r="AM688" s="188" t="str">
        <f t="shared" si="264"/>
        <v/>
      </c>
      <c r="AN688" s="359" t="str">
        <f>IF(Overview!$K$17='Internal Calcs'!$P$22,IF(AK688="","",AK688),IF(Overview!$K$17='Internal Calcs'!$P$23,IF(AK688="","",AK688),IF(ISNUMBER(A688),(IF(F688="Short",G688-H688,H688-G688)*AZ688-AX688),"")))</f>
        <v/>
      </c>
      <c r="AO688" s="401" t="str">
        <f>IF(Overview!$K$17='Internal Calcs'!$P$22,IF(AL688="","",AL688),IF(Overview!$K$17='Internal Calcs'!$P$23,IF(AL688="","",AL688),IF(ISNUMBER(A688),IF(AL688="",(IF(F688="Short",G688-H688,H688-G688)*AZ688-AX688),(IF(F688="Short",G688-J688,J688-G688)*AZ688-AX688)),"")))</f>
        <v/>
      </c>
      <c r="AP688" s="359" t="str">
        <f>IF(Overview!$K$17='Internal Calcs'!$P$22,"",IF(Overview!$K$17='Internal Calcs'!$P$23,IF(AM688="","",AM688),IF(ISNUMBER(A688),IF(AM688="",(IF(F688="Short",G688-H688,H688-G688)*AZ688-AX688),(IF(F688="Short",G688-L688,L688-G688)*AZ688-AX688)),"")))</f>
        <v/>
      </c>
      <c r="AQ688" s="188" t="str">
        <f t="shared" si="265"/>
        <v/>
      </c>
      <c r="AR688" s="188" t="str">
        <f t="shared" si="266"/>
        <v/>
      </c>
      <c r="AS688" s="188" t="str">
        <f t="shared" si="267"/>
        <v/>
      </c>
      <c r="AT688" s="188" t="str">
        <f>IF(ISNUMBER(A688),MAX($AS$2:AS688)-AS688,"")</f>
        <v/>
      </c>
      <c r="AU688" s="189" t="str">
        <f t="shared" si="268"/>
        <v/>
      </c>
      <c r="AV688" s="190" t="str">
        <f t="shared" si="269"/>
        <v/>
      </c>
      <c r="AW688" s="190" t="str">
        <f t="shared" si="270"/>
        <v/>
      </c>
      <c r="AX688" s="191" t="str">
        <f ca="1">IF(ISNUMBER($A688),INDIRECT(CONCATENATE("'Instrument List'!B",(MATCH(E688,'Instrument List'!A:A,0))-0)),"")</f>
        <v/>
      </c>
      <c r="AY688" s="191" t="str">
        <f ca="1">IF(ISNUMBER($A688),INDIRECT(CONCATENATE("'Instrument List'!D",(MATCH(E688,'Instrument List'!A:A,0))-0)),"")</f>
        <v/>
      </c>
      <c r="AZ688" s="191" t="str">
        <f ca="1">IF(ISNUMBER($A688),INDIRECT(CONCATENATE("'Instrument List'!C",(MATCH(E688,'Instrument List'!A:A,0))-0)),"")</f>
        <v/>
      </c>
      <c r="BA688" s="192" t="str">
        <f ca="1">IF(ISNUMBER(A688),INDIRECT(CONCATENATE("'Instrument List'!E",(MATCH(E688,'Instrument List'!A:A,0))-0)),"")</f>
        <v/>
      </c>
      <c r="BB688" s="193" t="str">
        <f t="shared" si="271"/>
        <v/>
      </c>
      <c r="BC688" s="193" t="str">
        <f t="shared" si="272"/>
        <v/>
      </c>
      <c r="BD688" s="193" t="str">
        <f ca="1">IF(ISNUMBER(A688),INDIRECT(CONCATENATE("'Instrument List'!F",(MATCH(E688,'Instrument List'!A:A,0))-0)),"")</f>
        <v/>
      </c>
    </row>
    <row r="689" spans="1:56">
      <c r="A689" s="220" t="str">
        <f t="shared" si="252"/>
        <v/>
      </c>
      <c r="B689" s="221"/>
      <c r="C689" s="222"/>
      <c r="D689" s="169"/>
      <c r="E689" s="169"/>
      <c r="F689" s="169"/>
      <c r="G689" s="202"/>
      <c r="H689" s="217"/>
      <c r="I689" s="212"/>
      <c r="J689" s="206"/>
      <c r="K689" s="212"/>
      <c r="L689" s="206"/>
      <c r="M689" s="212"/>
      <c r="N689" s="206"/>
      <c r="O689" s="170" t="str">
        <f t="shared" si="253"/>
        <v/>
      </c>
      <c r="P689" s="171"/>
      <c r="Q689" s="171"/>
      <c r="R689" s="171"/>
      <c r="S689" s="172" t="str">
        <f t="shared" si="254"/>
        <v/>
      </c>
      <c r="T689" s="172" t="str">
        <f t="shared" si="255"/>
        <v/>
      </c>
      <c r="U689" s="171"/>
      <c r="V689" s="171"/>
      <c r="W689" s="173" t="str">
        <f t="shared" si="256"/>
        <v/>
      </c>
      <c r="X689" s="173" t="str">
        <f t="shared" si="257"/>
        <v/>
      </c>
      <c r="Y689" s="173" t="str">
        <f t="shared" si="258"/>
        <v/>
      </c>
      <c r="Z689" s="171"/>
      <c r="AA689" s="171"/>
      <c r="AB689" s="171"/>
      <c r="AC689" s="172" t="str">
        <f t="shared" si="259"/>
        <v/>
      </c>
      <c r="AD689" s="172" t="str">
        <f t="shared" si="260"/>
        <v/>
      </c>
      <c r="AE689" s="174"/>
      <c r="AF689" s="175" t="str">
        <f t="shared" si="261"/>
        <v/>
      </c>
      <c r="AG689" s="169"/>
      <c r="AH689" s="171"/>
      <c r="AI689" s="171"/>
      <c r="AJ689" s="169"/>
      <c r="AK689" s="176" t="str">
        <f t="shared" si="262"/>
        <v/>
      </c>
      <c r="AL689" s="176" t="str">
        <f t="shared" si="263"/>
        <v/>
      </c>
      <c r="AM689" s="176" t="str">
        <f t="shared" si="264"/>
        <v/>
      </c>
      <c r="AN689" s="359" t="str">
        <f>IF(Overview!$K$17='Internal Calcs'!$P$22,IF(AK689="","",AK689),IF(Overview!$K$17='Internal Calcs'!$P$23,IF(AK689="","",AK689),IF(ISNUMBER(A689),(IF(F689="Short",G689-H689,H689-G689)*AZ689-AX689),"")))</f>
        <v/>
      </c>
      <c r="AO689" s="401" t="str">
        <f>IF(Overview!$K$17='Internal Calcs'!$P$22,IF(AL689="","",AL689),IF(Overview!$K$17='Internal Calcs'!$P$23,IF(AL689="","",AL689),IF(ISNUMBER(A689),IF(AL689="",(IF(F689="Short",G689-H689,H689-G689)*AZ689-AX689),(IF(F689="Short",G689-J689,J689-G689)*AZ689-AX689)),"")))</f>
        <v/>
      </c>
      <c r="AP689" s="359" t="str">
        <f>IF(Overview!$K$17='Internal Calcs'!$P$22,"",IF(Overview!$K$17='Internal Calcs'!$P$23,IF(AM689="","",AM689),IF(ISNUMBER(A689),IF(AM689="",(IF(F689="Short",G689-H689,H689-G689)*AZ689-AX689),(IF(F689="Short",G689-L689,L689-G689)*AZ689-AX689)),"")))</f>
        <v/>
      </c>
      <c r="AQ689" s="176" t="str">
        <f t="shared" si="265"/>
        <v/>
      </c>
      <c r="AR689" s="176" t="str">
        <f t="shared" si="266"/>
        <v/>
      </c>
      <c r="AS689" s="176" t="str">
        <f t="shared" si="267"/>
        <v/>
      </c>
      <c r="AT689" s="176" t="str">
        <f>IF(ISNUMBER(A689),MAX($AS$2:AS689)-AS689,"")</f>
        <v/>
      </c>
      <c r="AU689" s="177" t="str">
        <f t="shared" si="268"/>
        <v/>
      </c>
      <c r="AV689" s="178" t="str">
        <f t="shared" si="269"/>
        <v/>
      </c>
      <c r="AW689" s="178" t="str">
        <f t="shared" si="270"/>
        <v/>
      </c>
      <c r="AX689" s="179" t="str">
        <f ca="1">IF(ISNUMBER($A689),INDIRECT(CONCATENATE("'Instrument List'!B",(MATCH(E689,'Instrument List'!A:A,0))-0)),"")</f>
        <v/>
      </c>
      <c r="AY689" s="179" t="str">
        <f ca="1">IF(ISNUMBER($A689),INDIRECT(CONCATENATE("'Instrument List'!D",(MATCH(E689,'Instrument List'!A:A,0))-0)),"")</f>
        <v/>
      </c>
      <c r="AZ689" s="179" t="str">
        <f ca="1">IF(ISNUMBER($A689),INDIRECT(CONCATENATE("'Instrument List'!C",(MATCH(E689,'Instrument List'!A:A,0))-0)),"")</f>
        <v/>
      </c>
      <c r="BA689" s="180" t="str">
        <f ca="1">IF(ISNUMBER(A689),INDIRECT(CONCATENATE("'Instrument List'!E",(MATCH(E689,'Instrument List'!A:A,0))-0)),"")</f>
        <v/>
      </c>
      <c r="BB689" s="181" t="str">
        <f t="shared" si="271"/>
        <v/>
      </c>
      <c r="BC689" s="181" t="str">
        <f t="shared" si="272"/>
        <v/>
      </c>
      <c r="BD689" s="181" t="str">
        <f ca="1">IF(ISNUMBER(A689),INDIRECT(CONCATENATE("'Instrument List'!F",(MATCH(E689,'Instrument List'!A:A,0))-0)),"")</f>
        <v/>
      </c>
    </row>
    <row r="690" spans="1:56">
      <c r="A690" s="223" t="str">
        <f t="shared" si="252"/>
        <v/>
      </c>
      <c r="B690" s="224"/>
      <c r="C690" s="225"/>
      <c r="D690" s="182"/>
      <c r="E690" s="182"/>
      <c r="F690" s="182"/>
      <c r="G690" s="203"/>
      <c r="H690" s="218"/>
      <c r="I690" s="213"/>
      <c r="J690" s="207"/>
      <c r="K690" s="213"/>
      <c r="L690" s="207"/>
      <c r="M690" s="213"/>
      <c r="N690" s="207"/>
      <c r="O690" s="183" t="str">
        <f t="shared" si="253"/>
        <v/>
      </c>
      <c r="P690" s="184"/>
      <c r="Q690" s="184"/>
      <c r="R690" s="275"/>
      <c r="S690" s="185" t="str">
        <f t="shared" si="254"/>
        <v/>
      </c>
      <c r="T690" s="185" t="str">
        <f t="shared" si="255"/>
        <v/>
      </c>
      <c r="U690" s="275"/>
      <c r="V690" s="275"/>
      <c r="W690" s="276" t="str">
        <f t="shared" si="256"/>
        <v/>
      </c>
      <c r="X690" s="276" t="str">
        <f t="shared" si="257"/>
        <v/>
      </c>
      <c r="Y690" s="276" t="str">
        <f t="shared" si="258"/>
        <v/>
      </c>
      <c r="Z690" s="275"/>
      <c r="AA690" s="184"/>
      <c r="AB690" s="184"/>
      <c r="AC690" s="185" t="str">
        <f t="shared" si="259"/>
        <v/>
      </c>
      <c r="AD690" s="185" t="str">
        <f t="shared" si="260"/>
        <v/>
      </c>
      <c r="AE690" s="186"/>
      <c r="AF690" s="187" t="str">
        <f t="shared" si="261"/>
        <v/>
      </c>
      <c r="AG690" s="182"/>
      <c r="AH690" s="184"/>
      <c r="AI690" s="184"/>
      <c r="AJ690" s="182"/>
      <c r="AK690" s="188" t="str">
        <f t="shared" si="262"/>
        <v/>
      </c>
      <c r="AL690" s="188" t="str">
        <f t="shared" si="263"/>
        <v/>
      </c>
      <c r="AM690" s="188" t="str">
        <f t="shared" si="264"/>
        <v/>
      </c>
      <c r="AN690" s="359" t="str">
        <f>IF(Overview!$K$17='Internal Calcs'!$P$22,IF(AK690="","",AK690),IF(Overview!$K$17='Internal Calcs'!$P$23,IF(AK690="","",AK690),IF(ISNUMBER(A690),(IF(F690="Short",G690-H690,H690-G690)*AZ690-AX690),"")))</f>
        <v/>
      </c>
      <c r="AO690" s="401" t="str">
        <f>IF(Overview!$K$17='Internal Calcs'!$P$22,IF(AL690="","",AL690),IF(Overview!$K$17='Internal Calcs'!$P$23,IF(AL690="","",AL690),IF(ISNUMBER(A690),IF(AL690="",(IF(F690="Short",G690-H690,H690-G690)*AZ690-AX690),(IF(F690="Short",G690-J690,J690-G690)*AZ690-AX690)),"")))</f>
        <v/>
      </c>
      <c r="AP690" s="359" t="str">
        <f>IF(Overview!$K$17='Internal Calcs'!$P$22,"",IF(Overview!$K$17='Internal Calcs'!$P$23,IF(AM690="","",AM690),IF(ISNUMBER(A690),IF(AM690="",(IF(F690="Short",G690-H690,H690-G690)*AZ690-AX690),(IF(F690="Short",G690-L690,L690-G690)*AZ690-AX690)),"")))</f>
        <v/>
      </c>
      <c r="AQ690" s="188" t="str">
        <f t="shared" si="265"/>
        <v/>
      </c>
      <c r="AR690" s="188" t="str">
        <f t="shared" si="266"/>
        <v/>
      </c>
      <c r="AS690" s="188" t="str">
        <f t="shared" si="267"/>
        <v/>
      </c>
      <c r="AT690" s="188" t="str">
        <f>IF(ISNUMBER(A690),MAX($AS$2:AS690)-AS690,"")</f>
        <v/>
      </c>
      <c r="AU690" s="189" t="str">
        <f t="shared" si="268"/>
        <v/>
      </c>
      <c r="AV690" s="190" t="str">
        <f t="shared" si="269"/>
        <v/>
      </c>
      <c r="AW690" s="190" t="str">
        <f t="shared" si="270"/>
        <v/>
      </c>
      <c r="AX690" s="191" t="str">
        <f ca="1">IF(ISNUMBER($A690),INDIRECT(CONCATENATE("'Instrument List'!B",(MATCH(E690,'Instrument List'!A:A,0))-0)),"")</f>
        <v/>
      </c>
      <c r="AY690" s="191" t="str">
        <f ca="1">IF(ISNUMBER($A690),INDIRECT(CONCATENATE("'Instrument List'!D",(MATCH(E690,'Instrument List'!A:A,0))-0)),"")</f>
        <v/>
      </c>
      <c r="AZ690" s="191" t="str">
        <f ca="1">IF(ISNUMBER($A690),INDIRECT(CONCATENATE("'Instrument List'!C",(MATCH(E690,'Instrument List'!A:A,0))-0)),"")</f>
        <v/>
      </c>
      <c r="BA690" s="192" t="str">
        <f ca="1">IF(ISNUMBER(A690),INDIRECT(CONCATENATE("'Instrument List'!E",(MATCH(E690,'Instrument List'!A:A,0))-0)),"")</f>
        <v/>
      </c>
      <c r="BB690" s="193" t="str">
        <f t="shared" si="271"/>
        <v/>
      </c>
      <c r="BC690" s="193" t="str">
        <f t="shared" si="272"/>
        <v/>
      </c>
      <c r="BD690" s="193" t="str">
        <f ca="1">IF(ISNUMBER(A690),INDIRECT(CONCATENATE("'Instrument List'!F",(MATCH(E690,'Instrument List'!A:A,0))-0)),"")</f>
        <v/>
      </c>
    </row>
    <row r="691" spans="1:56">
      <c r="A691" s="220" t="str">
        <f t="shared" si="252"/>
        <v/>
      </c>
      <c r="B691" s="221"/>
      <c r="C691" s="222"/>
      <c r="D691" s="169"/>
      <c r="E691" s="169"/>
      <c r="F691" s="169"/>
      <c r="G691" s="202"/>
      <c r="H691" s="217"/>
      <c r="I691" s="212"/>
      <c r="J691" s="206"/>
      <c r="K691" s="212"/>
      <c r="L691" s="206"/>
      <c r="M691" s="212"/>
      <c r="N691" s="206"/>
      <c r="O691" s="170" t="str">
        <f t="shared" si="253"/>
        <v/>
      </c>
      <c r="P691" s="171"/>
      <c r="Q691" s="171"/>
      <c r="R691" s="171"/>
      <c r="S691" s="172" t="str">
        <f t="shared" si="254"/>
        <v/>
      </c>
      <c r="T691" s="172" t="str">
        <f t="shared" si="255"/>
        <v/>
      </c>
      <c r="U691" s="171"/>
      <c r="V691" s="171"/>
      <c r="W691" s="173" t="str">
        <f t="shared" si="256"/>
        <v/>
      </c>
      <c r="X691" s="173" t="str">
        <f t="shared" si="257"/>
        <v/>
      </c>
      <c r="Y691" s="173" t="str">
        <f t="shared" si="258"/>
        <v/>
      </c>
      <c r="Z691" s="171"/>
      <c r="AA691" s="171"/>
      <c r="AB691" s="171"/>
      <c r="AC691" s="172" t="str">
        <f t="shared" si="259"/>
        <v/>
      </c>
      <c r="AD691" s="172" t="str">
        <f t="shared" si="260"/>
        <v/>
      </c>
      <c r="AE691" s="174"/>
      <c r="AF691" s="175" t="str">
        <f t="shared" si="261"/>
        <v/>
      </c>
      <c r="AG691" s="169"/>
      <c r="AH691" s="171"/>
      <c r="AI691" s="171"/>
      <c r="AJ691" s="169"/>
      <c r="AK691" s="176" t="str">
        <f t="shared" si="262"/>
        <v/>
      </c>
      <c r="AL691" s="176" t="str">
        <f t="shared" si="263"/>
        <v/>
      </c>
      <c r="AM691" s="176" t="str">
        <f t="shared" si="264"/>
        <v/>
      </c>
      <c r="AN691" s="359" t="str">
        <f>IF(Overview!$K$17='Internal Calcs'!$P$22,IF(AK691="","",AK691),IF(Overview!$K$17='Internal Calcs'!$P$23,IF(AK691="","",AK691),IF(ISNUMBER(A691),(IF(F691="Short",G691-H691,H691-G691)*AZ691-AX691),"")))</f>
        <v/>
      </c>
      <c r="AO691" s="401" t="str">
        <f>IF(Overview!$K$17='Internal Calcs'!$P$22,IF(AL691="","",AL691),IF(Overview!$K$17='Internal Calcs'!$P$23,IF(AL691="","",AL691),IF(ISNUMBER(A691),IF(AL691="",(IF(F691="Short",G691-H691,H691-G691)*AZ691-AX691),(IF(F691="Short",G691-J691,J691-G691)*AZ691-AX691)),"")))</f>
        <v/>
      </c>
      <c r="AP691" s="359" t="str">
        <f>IF(Overview!$K$17='Internal Calcs'!$P$22,"",IF(Overview!$K$17='Internal Calcs'!$P$23,IF(AM691="","",AM691),IF(ISNUMBER(A691),IF(AM691="",(IF(F691="Short",G691-H691,H691-G691)*AZ691-AX691),(IF(F691="Short",G691-L691,L691-G691)*AZ691-AX691)),"")))</f>
        <v/>
      </c>
      <c r="AQ691" s="176" t="str">
        <f t="shared" si="265"/>
        <v/>
      </c>
      <c r="AR691" s="176" t="str">
        <f t="shared" si="266"/>
        <v/>
      </c>
      <c r="AS691" s="176" t="str">
        <f t="shared" si="267"/>
        <v/>
      </c>
      <c r="AT691" s="176" t="str">
        <f>IF(ISNUMBER(A691),MAX($AS$2:AS691)-AS691,"")</f>
        <v/>
      </c>
      <c r="AU691" s="177" t="str">
        <f t="shared" si="268"/>
        <v/>
      </c>
      <c r="AV691" s="178" t="str">
        <f t="shared" si="269"/>
        <v/>
      </c>
      <c r="AW691" s="178" t="str">
        <f t="shared" si="270"/>
        <v/>
      </c>
      <c r="AX691" s="179" t="str">
        <f ca="1">IF(ISNUMBER($A691),INDIRECT(CONCATENATE("'Instrument List'!B",(MATCH(E691,'Instrument List'!A:A,0))-0)),"")</f>
        <v/>
      </c>
      <c r="AY691" s="179" t="str">
        <f ca="1">IF(ISNUMBER($A691),INDIRECT(CONCATENATE("'Instrument List'!D",(MATCH(E691,'Instrument List'!A:A,0))-0)),"")</f>
        <v/>
      </c>
      <c r="AZ691" s="179" t="str">
        <f ca="1">IF(ISNUMBER($A691),INDIRECT(CONCATENATE("'Instrument List'!C",(MATCH(E691,'Instrument List'!A:A,0))-0)),"")</f>
        <v/>
      </c>
      <c r="BA691" s="180" t="str">
        <f ca="1">IF(ISNUMBER(A691),INDIRECT(CONCATENATE("'Instrument List'!E",(MATCH(E691,'Instrument List'!A:A,0))-0)),"")</f>
        <v/>
      </c>
      <c r="BB691" s="181" t="str">
        <f t="shared" si="271"/>
        <v/>
      </c>
      <c r="BC691" s="181" t="str">
        <f t="shared" si="272"/>
        <v/>
      </c>
      <c r="BD691" s="181" t="str">
        <f ca="1">IF(ISNUMBER(A691),INDIRECT(CONCATENATE("'Instrument List'!F",(MATCH(E691,'Instrument List'!A:A,0))-0)),"")</f>
        <v/>
      </c>
    </row>
    <row r="692" spans="1:56">
      <c r="A692" s="223" t="str">
        <f t="shared" si="252"/>
        <v/>
      </c>
      <c r="B692" s="224"/>
      <c r="C692" s="225"/>
      <c r="D692" s="182"/>
      <c r="E692" s="182"/>
      <c r="F692" s="182"/>
      <c r="G692" s="203"/>
      <c r="H692" s="218"/>
      <c r="I692" s="213"/>
      <c r="J692" s="207"/>
      <c r="K692" s="213"/>
      <c r="L692" s="207"/>
      <c r="M692" s="213"/>
      <c r="N692" s="207"/>
      <c r="O692" s="183" t="str">
        <f t="shared" si="253"/>
        <v/>
      </c>
      <c r="P692" s="184"/>
      <c r="Q692" s="184"/>
      <c r="R692" s="275"/>
      <c r="S692" s="185" t="str">
        <f t="shared" si="254"/>
        <v/>
      </c>
      <c r="T692" s="185" t="str">
        <f t="shared" si="255"/>
        <v/>
      </c>
      <c r="U692" s="275"/>
      <c r="V692" s="275"/>
      <c r="W692" s="276" t="str">
        <f t="shared" si="256"/>
        <v/>
      </c>
      <c r="X692" s="276" t="str">
        <f t="shared" si="257"/>
        <v/>
      </c>
      <c r="Y692" s="276" t="str">
        <f t="shared" si="258"/>
        <v/>
      </c>
      <c r="Z692" s="275"/>
      <c r="AA692" s="184"/>
      <c r="AB692" s="184"/>
      <c r="AC692" s="185" t="str">
        <f t="shared" si="259"/>
        <v/>
      </c>
      <c r="AD692" s="185" t="str">
        <f t="shared" si="260"/>
        <v/>
      </c>
      <c r="AE692" s="186"/>
      <c r="AF692" s="187" t="str">
        <f t="shared" si="261"/>
        <v/>
      </c>
      <c r="AG692" s="182"/>
      <c r="AH692" s="184"/>
      <c r="AI692" s="184"/>
      <c r="AJ692" s="182"/>
      <c r="AK692" s="188" t="str">
        <f t="shared" si="262"/>
        <v/>
      </c>
      <c r="AL692" s="188" t="str">
        <f t="shared" si="263"/>
        <v/>
      </c>
      <c r="AM692" s="188" t="str">
        <f t="shared" si="264"/>
        <v/>
      </c>
      <c r="AN692" s="359" t="str">
        <f>IF(Overview!$K$17='Internal Calcs'!$P$22,IF(AK692="","",AK692),IF(Overview!$K$17='Internal Calcs'!$P$23,IF(AK692="","",AK692),IF(ISNUMBER(A692),(IF(F692="Short",G692-H692,H692-G692)*AZ692-AX692),"")))</f>
        <v/>
      </c>
      <c r="AO692" s="401" t="str">
        <f>IF(Overview!$K$17='Internal Calcs'!$P$22,IF(AL692="","",AL692),IF(Overview!$K$17='Internal Calcs'!$P$23,IF(AL692="","",AL692),IF(ISNUMBER(A692),IF(AL692="",(IF(F692="Short",G692-H692,H692-G692)*AZ692-AX692),(IF(F692="Short",G692-J692,J692-G692)*AZ692-AX692)),"")))</f>
        <v/>
      </c>
      <c r="AP692" s="359" t="str">
        <f>IF(Overview!$K$17='Internal Calcs'!$P$22,"",IF(Overview!$K$17='Internal Calcs'!$P$23,IF(AM692="","",AM692),IF(ISNUMBER(A692),IF(AM692="",(IF(F692="Short",G692-H692,H692-G692)*AZ692-AX692),(IF(F692="Short",G692-L692,L692-G692)*AZ692-AX692)),"")))</f>
        <v/>
      </c>
      <c r="AQ692" s="188" t="str">
        <f t="shared" si="265"/>
        <v/>
      </c>
      <c r="AR692" s="188" t="str">
        <f t="shared" si="266"/>
        <v/>
      </c>
      <c r="AS692" s="188" t="str">
        <f t="shared" si="267"/>
        <v/>
      </c>
      <c r="AT692" s="188" t="str">
        <f>IF(ISNUMBER(A692),MAX($AS$2:AS692)-AS692,"")</f>
        <v/>
      </c>
      <c r="AU692" s="189" t="str">
        <f t="shared" si="268"/>
        <v/>
      </c>
      <c r="AV692" s="190" t="str">
        <f t="shared" si="269"/>
        <v/>
      </c>
      <c r="AW692" s="190" t="str">
        <f t="shared" si="270"/>
        <v/>
      </c>
      <c r="AX692" s="191" t="str">
        <f ca="1">IF(ISNUMBER($A692),INDIRECT(CONCATENATE("'Instrument List'!B",(MATCH(E692,'Instrument List'!A:A,0))-0)),"")</f>
        <v/>
      </c>
      <c r="AY692" s="191" t="str">
        <f ca="1">IF(ISNUMBER($A692),INDIRECT(CONCATENATE("'Instrument List'!D",(MATCH(E692,'Instrument List'!A:A,0))-0)),"")</f>
        <v/>
      </c>
      <c r="AZ692" s="191" t="str">
        <f ca="1">IF(ISNUMBER($A692),INDIRECT(CONCATENATE("'Instrument List'!C",(MATCH(E692,'Instrument List'!A:A,0))-0)),"")</f>
        <v/>
      </c>
      <c r="BA692" s="192" t="str">
        <f ca="1">IF(ISNUMBER(A692),INDIRECT(CONCATENATE("'Instrument List'!E",(MATCH(E692,'Instrument List'!A:A,0))-0)),"")</f>
        <v/>
      </c>
      <c r="BB692" s="193" t="str">
        <f t="shared" si="271"/>
        <v/>
      </c>
      <c r="BC692" s="193" t="str">
        <f t="shared" si="272"/>
        <v/>
      </c>
      <c r="BD692" s="193" t="str">
        <f ca="1">IF(ISNUMBER(A692),INDIRECT(CONCATENATE("'Instrument List'!F",(MATCH(E692,'Instrument List'!A:A,0))-0)),"")</f>
        <v/>
      </c>
    </row>
    <row r="693" spans="1:56">
      <c r="A693" s="220" t="str">
        <f t="shared" si="252"/>
        <v/>
      </c>
      <c r="B693" s="221"/>
      <c r="C693" s="222"/>
      <c r="D693" s="169"/>
      <c r="E693" s="169"/>
      <c r="F693" s="169"/>
      <c r="G693" s="202"/>
      <c r="H693" s="217"/>
      <c r="I693" s="212"/>
      <c r="J693" s="206"/>
      <c r="K693" s="212"/>
      <c r="L693" s="206"/>
      <c r="M693" s="212"/>
      <c r="N693" s="206"/>
      <c r="O693" s="170" t="str">
        <f t="shared" si="253"/>
        <v/>
      </c>
      <c r="P693" s="171"/>
      <c r="Q693" s="171"/>
      <c r="R693" s="171"/>
      <c r="S693" s="172" t="str">
        <f t="shared" si="254"/>
        <v/>
      </c>
      <c r="T693" s="172" t="str">
        <f t="shared" si="255"/>
        <v/>
      </c>
      <c r="U693" s="171"/>
      <c r="V693" s="171"/>
      <c r="W693" s="173" t="str">
        <f t="shared" si="256"/>
        <v/>
      </c>
      <c r="X693" s="173" t="str">
        <f t="shared" si="257"/>
        <v/>
      </c>
      <c r="Y693" s="173" t="str">
        <f t="shared" si="258"/>
        <v/>
      </c>
      <c r="Z693" s="171"/>
      <c r="AA693" s="171"/>
      <c r="AB693" s="171"/>
      <c r="AC693" s="172" t="str">
        <f t="shared" si="259"/>
        <v/>
      </c>
      <c r="AD693" s="172" t="str">
        <f t="shared" si="260"/>
        <v/>
      </c>
      <c r="AE693" s="174"/>
      <c r="AF693" s="175" t="str">
        <f t="shared" si="261"/>
        <v/>
      </c>
      <c r="AG693" s="169"/>
      <c r="AH693" s="171"/>
      <c r="AI693" s="171"/>
      <c r="AJ693" s="169"/>
      <c r="AK693" s="176" t="str">
        <f t="shared" si="262"/>
        <v/>
      </c>
      <c r="AL693" s="176" t="str">
        <f t="shared" si="263"/>
        <v/>
      </c>
      <c r="AM693" s="176" t="str">
        <f t="shared" si="264"/>
        <v/>
      </c>
      <c r="AN693" s="359" t="str">
        <f>IF(Overview!$K$17='Internal Calcs'!$P$22,IF(AK693="","",AK693),IF(Overview!$K$17='Internal Calcs'!$P$23,IF(AK693="","",AK693),IF(ISNUMBER(A693),(IF(F693="Short",G693-H693,H693-G693)*AZ693-AX693),"")))</f>
        <v/>
      </c>
      <c r="AO693" s="401" t="str">
        <f>IF(Overview!$K$17='Internal Calcs'!$P$22,IF(AL693="","",AL693),IF(Overview!$K$17='Internal Calcs'!$P$23,IF(AL693="","",AL693),IF(ISNUMBER(A693),IF(AL693="",(IF(F693="Short",G693-H693,H693-G693)*AZ693-AX693),(IF(F693="Short",G693-J693,J693-G693)*AZ693-AX693)),"")))</f>
        <v/>
      </c>
      <c r="AP693" s="359" t="str">
        <f>IF(Overview!$K$17='Internal Calcs'!$P$22,"",IF(Overview!$K$17='Internal Calcs'!$P$23,IF(AM693="","",AM693),IF(ISNUMBER(A693),IF(AM693="",(IF(F693="Short",G693-H693,H693-G693)*AZ693-AX693),(IF(F693="Short",G693-L693,L693-G693)*AZ693-AX693)),"")))</f>
        <v/>
      </c>
      <c r="AQ693" s="176" t="str">
        <f t="shared" si="265"/>
        <v/>
      </c>
      <c r="AR693" s="176" t="str">
        <f t="shared" si="266"/>
        <v/>
      </c>
      <c r="AS693" s="176" t="str">
        <f t="shared" si="267"/>
        <v/>
      </c>
      <c r="AT693" s="176" t="str">
        <f>IF(ISNUMBER(A693),MAX($AS$2:AS693)-AS693,"")</f>
        <v/>
      </c>
      <c r="AU693" s="177" t="str">
        <f t="shared" si="268"/>
        <v/>
      </c>
      <c r="AV693" s="178" t="str">
        <f t="shared" si="269"/>
        <v/>
      </c>
      <c r="AW693" s="178" t="str">
        <f t="shared" si="270"/>
        <v/>
      </c>
      <c r="AX693" s="179" t="str">
        <f ca="1">IF(ISNUMBER($A693),INDIRECT(CONCATENATE("'Instrument List'!B",(MATCH(E693,'Instrument List'!A:A,0))-0)),"")</f>
        <v/>
      </c>
      <c r="AY693" s="179" t="str">
        <f ca="1">IF(ISNUMBER($A693),INDIRECT(CONCATENATE("'Instrument List'!D",(MATCH(E693,'Instrument List'!A:A,0))-0)),"")</f>
        <v/>
      </c>
      <c r="AZ693" s="179" t="str">
        <f ca="1">IF(ISNUMBER($A693),INDIRECT(CONCATENATE("'Instrument List'!C",(MATCH(E693,'Instrument List'!A:A,0))-0)),"")</f>
        <v/>
      </c>
      <c r="BA693" s="180" t="str">
        <f ca="1">IF(ISNUMBER(A693),INDIRECT(CONCATENATE("'Instrument List'!E",(MATCH(E693,'Instrument List'!A:A,0))-0)),"")</f>
        <v/>
      </c>
      <c r="BB693" s="181" t="str">
        <f t="shared" si="271"/>
        <v/>
      </c>
      <c r="BC693" s="181" t="str">
        <f t="shared" si="272"/>
        <v/>
      </c>
      <c r="BD693" s="181" t="str">
        <f ca="1">IF(ISNUMBER(A693),INDIRECT(CONCATENATE("'Instrument List'!F",(MATCH(E693,'Instrument List'!A:A,0))-0)),"")</f>
        <v/>
      </c>
    </row>
    <row r="694" spans="1:56">
      <c r="A694" s="223" t="str">
        <f t="shared" si="252"/>
        <v/>
      </c>
      <c r="B694" s="224"/>
      <c r="C694" s="225"/>
      <c r="D694" s="182"/>
      <c r="E694" s="182"/>
      <c r="F694" s="182"/>
      <c r="G694" s="203"/>
      <c r="H694" s="218"/>
      <c r="I694" s="213"/>
      <c r="J694" s="207"/>
      <c r="K694" s="213"/>
      <c r="L694" s="207"/>
      <c r="M694" s="213"/>
      <c r="N694" s="207"/>
      <c r="O694" s="183" t="str">
        <f t="shared" si="253"/>
        <v/>
      </c>
      <c r="P694" s="184"/>
      <c r="Q694" s="184"/>
      <c r="R694" s="275"/>
      <c r="S694" s="185" t="str">
        <f t="shared" si="254"/>
        <v/>
      </c>
      <c r="T694" s="185" t="str">
        <f t="shared" si="255"/>
        <v/>
      </c>
      <c r="U694" s="275"/>
      <c r="V694" s="275"/>
      <c r="W694" s="276" t="str">
        <f t="shared" si="256"/>
        <v/>
      </c>
      <c r="X694" s="276" t="str">
        <f t="shared" si="257"/>
        <v/>
      </c>
      <c r="Y694" s="276" t="str">
        <f t="shared" si="258"/>
        <v/>
      </c>
      <c r="Z694" s="275"/>
      <c r="AA694" s="184"/>
      <c r="AB694" s="184"/>
      <c r="AC694" s="185" t="str">
        <f t="shared" si="259"/>
        <v/>
      </c>
      <c r="AD694" s="185" t="str">
        <f t="shared" si="260"/>
        <v/>
      </c>
      <c r="AE694" s="186"/>
      <c r="AF694" s="187" t="str">
        <f t="shared" si="261"/>
        <v/>
      </c>
      <c r="AG694" s="182"/>
      <c r="AH694" s="184"/>
      <c r="AI694" s="184"/>
      <c r="AJ694" s="182"/>
      <c r="AK694" s="188" t="str">
        <f t="shared" si="262"/>
        <v/>
      </c>
      <c r="AL694" s="188" t="str">
        <f t="shared" si="263"/>
        <v/>
      </c>
      <c r="AM694" s="188" t="str">
        <f t="shared" si="264"/>
        <v/>
      </c>
      <c r="AN694" s="359" t="str">
        <f>IF(Overview!$K$17='Internal Calcs'!$P$22,IF(AK694="","",AK694),IF(Overview!$K$17='Internal Calcs'!$P$23,IF(AK694="","",AK694),IF(ISNUMBER(A694),(IF(F694="Short",G694-H694,H694-G694)*AZ694-AX694),"")))</f>
        <v/>
      </c>
      <c r="AO694" s="401" t="str">
        <f>IF(Overview!$K$17='Internal Calcs'!$P$22,IF(AL694="","",AL694),IF(Overview!$K$17='Internal Calcs'!$P$23,IF(AL694="","",AL694),IF(ISNUMBER(A694),IF(AL694="",(IF(F694="Short",G694-H694,H694-G694)*AZ694-AX694),(IF(F694="Short",G694-J694,J694-G694)*AZ694-AX694)),"")))</f>
        <v/>
      </c>
      <c r="AP694" s="359" t="str">
        <f>IF(Overview!$K$17='Internal Calcs'!$P$22,"",IF(Overview!$K$17='Internal Calcs'!$P$23,IF(AM694="","",AM694),IF(ISNUMBER(A694),IF(AM694="",(IF(F694="Short",G694-H694,H694-G694)*AZ694-AX694),(IF(F694="Short",G694-L694,L694-G694)*AZ694-AX694)),"")))</f>
        <v/>
      </c>
      <c r="AQ694" s="188" t="str">
        <f t="shared" si="265"/>
        <v/>
      </c>
      <c r="AR694" s="188" t="str">
        <f t="shared" si="266"/>
        <v/>
      </c>
      <c r="AS694" s="188" t="str">
        <f t="shared" si="267"/>
        <v/>
      </c>
      <c r="AT694" s="188" t="str">
        <f>IF(ISNUMBER(A694),MAX($AS$2:AS694)-AS694,"")</f>
        <v/>
      </c>
      <c r="AU694" s="189" t="str">
        <f t="shared" si="268"/>
        <v/>
      </c>
      <c r="AV694" s="190" t="str">
        <f t="shared" si="269"/>
        <v/>
      </c>
      <c r="AW694" s="190" t="str">
        <f t="shared" si="270"/>
        <v/>
      </c>
      <c r="AX694" s="191" t="str">
        <f ca="1">IF(ISNUMBER($A694),INDIRECT(CONCATENATE("'Instrument List'!B",(MATCH(E694,'Instrument List'!A:A,0))-0)),"")</f>
        <v/>
      </c>
      <c r="AY694" s="191" t="str">
        <f ca="1">IF(ISNUMBER($A694),INDIRECT(CONCATENATE("'Instrument List'!D",(MATCH(E694,'Instrument List'!A:A,0))-0)),"")</f>
        <v/>
      </c>
      <c r="AZ694" s="191" t="str">
        <f ca="1">IF(ISNUMBER($A694),INDIRECT(CONCATENATE("'Instrument List'!C",(MATCH(E694,'Instrument List'!A:A,0))-0)),"")</f>
        <v/>
      </c>
      <c r="BA694" s="192" t="str">
        <f ca="1">IF(ISNUMBER(A694),INDIRECT(CONCATENATE("'Instrument List'!E",(MATCH(E694,'Instrument List'!A:A,0))-0)),"")</f>
        <v/>
      </c>
      <c r="BB694" s="193" t="str">
        <f t="shared" si="271"/>
        <v/>
      </c>
      <c r="BC694" s="193" t="str">
        <f t="shared" si="272"/>
        <v/>
      </c>
      <c r="BD694" s="193" t="str">
        <f ca="1">IF(ISNUMBER(A694),INDIRECT(CONCATENATE("'Instrument List'!F",(MATCH(E694,'Instrument List'!A:A,0))-0)),"")</f>
        <v/>
      </c>
    </row>
    <row r="695" spans="1:56">
      <c r="A695" s="220" t="str">
        <f t="shared" si="252"/>
        <v/>
      </c>
      <c r="B695" s="221"/>
      <c r="C695" s="222"/>
      <c r="D695" s="169"/>
      <c r="E695" s="169"/>
      <c r="F695" s="169"/>
      <c r="G695" s="202"/>
      <c r="H695" s="217"/>
      <c r="I695" s="212"/>
      <c r="J695" s="206"/>
      <c r="K695" s="212"/>
      <c r="L695" s="206"/>
      <c r="M695" s="212"/>
      <c r="N695" s="206"/>
      <c r="O695" s="170" t="str">
        <f t="shared" si="253"/>
        <v/>
      </c>
      <c r="P695" s="171"/>
      <c r="Q695" s="171"/>
      <c r="R695" s="171"/>
      <c r="S695" s="172" t="str">
        <f t="shared" si="254"/>
        <v/>
      </c>
      <c r="T695" s="172" t="str">
        <f t="shared" si="255"/>
        <v/>
      </c>
      <c r="U695" s="171"/>
      <c r="V695" s="171"/>
      <c r="W695" s="173" t="str">
        <f t="shared" si="256"/>
        <v/>
      </c>
      <c r="X695" s="173" t="str">
        <f t="shared" si="257"/>
        <v/>
      </c>
      <c r="Y695" s="173" t="str">
        <f t="shared" si="258"/>
        <v/>
      </c>
      <c r="Z695" s="171"/>
      <c r="AA695" s="171"/>
      <c r="AB695" s="171"/>
      <c r="AC695" s="172" t="str">
        <f t="shared" si="259"/>
        <v/>
      </c>
      <c r="AD695" s="172" t="str">
        <f t="shared" si="260"/>
        <v/>
      </c>
      <c r="AE695" s="174"/>
      <c r="AF695" s="175" t="str">
        <f t="shared" si="261"/>
        <v/>
      </c>
      <c r="AG695" s="169"/>
      <c r="AH695" s="171"/>
      <c r="AI695" s="171"/>
      <c r="AJ695" s="169"/>
      <c r="AK695" s="176" t="str">
        <f t="shared" si="262"/>
        <v/>
      </c>
      <c r="AL695" s="176" t="str">
        <f t="shared" si="263"/>
        <v/>
      </c>
      <c r="AM695" s="176" t="str">
        <f t="shared" si="264"/>
        <v/>
      </c>
      <c r="AN695" s="359" t="str">
        <f>IF(Overview!$K$17='Internal Calcs'!$P$22,IF(AK695="","",AK695),IF(Overview!$K$17='Internal Calcs'!$P$23,IF(AK695="","",AK695),IF(ISNUMBER(A695),(IF(F695="Short",G695-H695,H695-G695)*AZ695-AX695),"")))</f>
        <v/>
      </c>
      <c r="AO695" s="401" t="str">
        <f>IF(Overview!$K$17='Internal Calcs'!$P$22,IF(AL695="","",AL695),IF(Overview!$K$17='Internal Calcs'!$P$23,IF(AL695="","",AL695),IF(ISNUMBER(A695),IF(AL695="",(IF(F695="Short",G695-H695,H695-G695)*AZ695-AX695),(IF(F695="Short",G695-J695,J695-G695)*AZ695-AX695)),"")))</f>
        <v/>
      </c>
      <c r="AP695" s="359" t="str">
        <f>IF(Overview!$K$17='Internal Calcs'!$P$22,"",IF(Overview!$K$17='Internal Calcs'!$P$23,IF(AM695="","",AM695),IF(ISNUMBER(A695),IF(AM695="",(IF(F695="Short",G695-H695,H695-G695)*AZ695-AX695),(IF(F695="Short",G695-L695,L695-G695)*AZ695-AX695)),"")))</f>
        <v/>
      </c>
      <c r="AQ695" s="176" t="str">
        <f t="shared" si="265"/>
        <v/>
      </c>
      <c r="AR695" s="176" t="str">
        <f t="shared" si="266"/>
        <v/>
      </c>
      <c r="AS695" s="176" t="str">
        <f t="shared" si="267"/>
        <v/>
      </c>
      <c r="AT695" s="176" t="str">
        <f>IF(ISNUMBER(A695),MAX($AS$2:AS695)-AS695,"")</f>
        <v/>
      </c>
      <c r="AU695" s="177" t="str">
        <f t="shared" si="268"/>
        <v/>
      </c>
      <c r="AV695" s="178" t="str">
        <f t="shared" si="269"/>
        <v/>
      </c>
      <c r="AW695" s="178" t="str">
        <f t="shared" si="270"/>
        <v/>
      </c>
      <c r="AX695" s="179" t="str">
        <f ca="1">IF(ISNUMBER($A695),INDIRECT(CONCATENATE("'Instrument List'!B",(MATCH(E695,'Instrument List'!A:A,0))-0)),"")</f>
        <v/>
      </c>
      <c r="AY695" s="179" t="str">
        <f ca="1">IF(ISNUMBER($A695),INDIRECT(CONCATENATE("'Instrument List'!D",(MATCH(E695,'Instrument List'!A:A,0))-0)),"")</f>
        <v/>
      </c>
      <c r="AZ695" s="179" t="str">
        <f ca="1">IF(ISNUMBER($A695),INDIRECT(CONCATENATE("'Instrument List'!C",(MATCH(E695,'Instrument List'!A:A,0))-0)),"")</f>
        <v/>
      </c>
      <c r="BA695" s="180" t="str">
        <f ca="1">IF(ISNUMBER(A695),INDIRECT(CONCATENATE("'Instrument List'!E",(MATCH(E695,'Instrument List'!A:A,0))-0)),"")</f>
        <v/>
      </c>
      <c r="BB695" s="181" t="str">
        <f t="shared" si="271"/>
        <v/>
      </c>
      <c r="BC695" s="181" t="str">
        <f t="shared" si="272"/>
        <v/>
      </c>
      <c r="BD695" s="181" t="str">
        <f ca="1">IF(ISNUMBER(A695),INDIRECT(CONCATENATE("'Instrument List'!F",(MATCH(E695,'Instrument List'!A:A,0))-0)),"")</f>
        <v/>
      </c>
    </row>
    <row r="696" spans="1:56">
      <c r="A696" s="223" t="str">
        <f t="shared" si="252"/>
        <v/>
      </c>
      <c r="B696" s="224"/>
      <c r="C696" s="225"/>
      <c r="D696" s="182"/>
      <c r="E696" s="182"/>
      <c r="F696" s="182"/>
      <c r="G696" s="203"/>
      <c r="H696" s="218"/>
      <c r="I696" s="213"/>
      <c r="J696" s="207"/>
      <c r="K696" s="213"/>
      <c r="L696" s="207"/>
      <c r="M696" s="213"/>
      <c r="N696" s="207"/>
      <c r="O696" s="183" t="str">
        <f t="shared" si="253"/>
        <v/>
      </c>
      <c r="P696" s="184"/>
      <c r="Q696" s="184"/>
      <c r="R696" s="275"/>
      <c r="S696" s="185" t="str">
        <f t="shared" si="254"/>
        <v/>
      </c>
      <c r="T696" s="185" t="str">
        <f t="shared" si="255"/>
        <v/>
      </c>
      <c r="U696" s="275"/>
      <c r="V696" s="275"/>
      <c r="W696" s="276" t="str">
        <f t="shared" si="256"/>
        <v/>
      </c>
      <c r="X696" s="276" t="str">
        <f t="shared" si="257"/>
        <v/>
      </c>
      <c r="Y696" s="276" t="str">
        <f t="shared" si="258"/>
        <v/>
      </c>
      <c r="Z696" s="275"/>
      <c r="AA696" s="184"/>
      <c r="AB696" s="184"/>
      <c r="AC696" s="185" t="str">
        <f t="shared" si="259"/>
        <v/>
      </c>
      <c r="AD696" s="185" t="str">
        <f t="shared" si="260"/>
        <v/>
      </c>
      <c r="AE696" s="186"/>
      <c r="AF696" s="187" t="str">
        <f t="shared" si="261"/>
        <v/>
      </c>
      <c r="AG696" s="182"/>
      <c r="AH696" s="184"/>
      <c r="AI696" s="184"/>
      <c r="AJ696" s="182"/>
      <c r="AK696" s="188" t="str">
        <f t="shared" si="262"/>
        <v/>
      </c>
      <c r="AL696" s="188" t="str">
        <f t="shared" si="263"/>
        <v/>
      </c>
      <c r="AM696" s="188" t="str">
        <f t="shared" si="264"/>
        <v/>
      </c>
      <c r="AN696" s="359" t="str">
        <f>IF(Overview!$K$17='Internal Calcs'!$P$22,IF(AK696="","",AK696),IF(Overview!$K$17='Internal Calcs'!$P$23,IF(AK696="","",AK696),IF(ISNUMBER(A696),(IF(F696="Short",G696-H696,H696-G696)*AZ696-AX696),"")))</f>
        <v/>
      </c>
      <c r="AO696" s="401" t="str">
        <f>IF(Overview!$K$17='Internal Calcs'!$P$22,IF(AL696="","",AL696),IF(Overview!$K$17='Internal Calcs'!$P$23,IF(AL696="","",AL696),IF(ISNUMBER(A696),IF(AL696="",(IF(F696="Short",G696-H696,H696-G696)*AZ696-AX696),(IF(F696="Short",G696-J696,J696-G696)*AZ696-AX696)),"")))</f>
        <v/>
      </c>
      <c r="AP696" s="359" t="str">
        <f>IF(Overview!$K$17='Internal Calcs'!$P$22,"",IF(Overview!$K$17='Internal Calcs'!$P$23,IF(AM696="","",AM696),IF(ISNUMBER(A696),IF(AM696="",(IF(F696="Short",G696-H696,H696-G696)*AZ696-AX696),(IF(F696="Short",G696-L696,L696-G696)*AZ696-AX696)),"")))</f>
        <v/>
      </c>
      <c r="AQ696" s="188" t="str">
        <f t="shared" si="265"/>
        <v/>
      </c>
      <c r="AR696" s="188" t="str">
        <f t="shared" si="266"/>
        <v/>
      </c>
      <c r="AS696" s="188" t="str">
        <f t="shared" si="267"/>
        <v/>
      </c>
      <c r="AT696" s="188" t="str">
        <f>IF(ISNUMBER(A696),MAX($AS$2:AS696)-AS696,"")</f>
        <v/>
      </c>
      <c r="AU696" s="189" t="str">
        <f t="shared" si="268"/>
        <v/>
      </c>
      <c r="AV696" s="190" t="str">
        <f t="shared" si="269"/>
        <v/>
      </c>
      <c r="AW696" s="190" t="str">
        <f t="shared" si="270"/>
        <v/>
      </c>
      <c r="AX696" s="191" t="str">
        <f ca="1">IF(ISNUMBER($A696),INDIRECT(CONCATENATE("'Instrument List'!B",(MATCH(E696,'Instrument List'!A:A,0))-0)),"")</f>
        <v/>
      </c>
      <c r="AY696" s="191" t="str">
        <f ca="1">IF(ISNUMBER($A696),INDIRECT(CONCATENATE("'Instrument List'!D",(MATCH(E696,'Instrument List'!A:A,0))-0)),"")</f>
        <v/>
      </c>
      <c r="AZ696" s="191" t="str">
        <f ca="1">IF(ISNUMBER($A696),INDIRECT(CONCATENATE("'Instrument List'!C",(MATCH(E696,'Instrument List'!A:A,0))-0)),"")</f>
        <v/>
      </c>
      <c r="BA696" s="192" t="str">
        <f ca="1">IF(ISNUMBER(A696),INDIRECT(CONCATENATE("'Instrument List'!E",(MATCH(E696,'Instrument List'!A:A,0))-0)),"")</f>
        <v/>
      </c>
      <c r="BB696" s="193" t="str">
        <f t="shared" si="271"/>
        <v/>
      </c>
      <c r="BC696" s="193" t="str">
        <f t="shared" si="272"/>
        <v/>
      </c>
      <c r="BD696" s="193" t="str">
        <f ca="1">IF(ISNUMBER(A696),INDIRECT(CONCATENATE("'Instrument List'!F",(MATCH(E696,'Instrument List'!A:A,0))-0)),"")</f>
        <v/>
      </c>
    </row>
    <row r="697" spans="1:56">
      <c r="A697" s="220" t="str">
        <f t="shared" si="252"/>
        <v/>
      </c>
      <c r="B697" s="221"/>
      <c r="C697" s="222"/>
      <c r="D697" s="169"/>
      <c r="E697" s="169"/>
      <c r="F697" s="169"/>
      <c r="G697" s="202"/>
      <c r="H697" s="217"/>
      <c r="I697" s="212"/>
      <c r="J697" s="206"/>
      <c r="K697" s="212"/>
      <c r="L697" s="206"/>
      <c r="M697" s="212"/>
      <c r="N697" s="206"/>
      <c r="O697" s="170" t="str">
        <f t="shared" si="253"/>
        <v/>
      </c>
      <c r="P697" s="171"/>
      <c r="Q697" s="171"/>
      <c r="R697" s="171"/>
      <c r="S697" s="172" t="str">
        <f t="shared" si="254"/>
        <v/>
      </c>
      <c r="T697" s="172" t="str">
        <f t="shared" si="255"/>
        <v/>
      </c>
      <c r="U697" s="171"/>
      <c r="V697" s="171"/>
      <c r="W697" s="173" t="str">
        <f t="shared" si="256"/>
        <v/>
      </c>
      <c r="X697" s="173" t="str">
        <f t="shared" si="257"/>
        <v/>
      </c>
      <c r="Y697" s="173" t="str">
        <f t="shared" si="258"/>
        <v/>
      </c>
      <c r="Z697" s="171"/>
      <c r="AA697" s="171"/>
      <c r="AB697" s="171"/>
      <c r="AC697" s="172" t="str">
        <f t="shared" si="259"/>
        <v/>
      </c>
      <c r="AD697" s="172" t="str">
        <f t="shared" si="260"/>
        <v/>
      </c>
      <c r="AE697" s="174"/>
      <c r="AF697" s="175" t="str">
        <f t="shared" si="261"/>
        <v/>
      </c>
      <c r="AG697" s="169"/>
      <c r="AH697" s="171"/>
      <c r="AI697" s="171"/>
      <c r="AJ697" s="169"/>
      <c r="AK697" s="176" t="str">
        <f t="shared" si="262"/>
        <v/>
      </c>
      <c r="AL697" s="176" t="str">
        <f t="shared" si="263"/>
        <v/>
      </c>
      <c r="AM697" s="176" t="str">
        <f t="shared" si="264"/>
        <v/>
      </c>
      <c r="AN697" s="359" t="str">
        <f>IF(Overview!$K$17='Internal Calcs'!$P$22,IF(AK697="","",AK697),IF(Overview!$K$17='Internal Calcs'!$P$23,IF(AK697="","",AK697),IF(ISNUMBER(A697),(IF(F697="Short",G697-H697,H697-G697)*AZ697-AX697),"")))</f>
        <v/>
      </c>
      <c r="AO697" s="401" t="str">
        <f>IF(Overview!$K$17='Internal Calcs'!$P$22,IF(AL697="","",AL697),IF(Overview!$K$17='Internal Calcs'!$P$23,IF(AL697="","",AL697),IF(ISNUMBER(A697),IF(AL697="",(IF(F697="Short",G697-H697,H697-G697)*AZ697-AX697),(IF(F697="Short",G697-J697,J697-G697)*AZ697-AX697)),"")))</f>
        <v/>
      </c>
      <c r="AP697" s="359" t="str">
        <f>IF(Overview!$K$17='Internal Calcs'!$P$22,"",IF(Overview!$K$17='Internal Calcs'!$P$23,IF(AM697="","",AM697),IF(ISNUMBER(A697),IF(AM697="",(IF(F697="Short",G697-H697,H697-G697)*AZ697-AX697),(IF(F697="Short",G697-L697,L697-G697)*AZ697-AX697)),"")))</f>
        <v/>
      </c>
      <c r="AQ697" s="176" t="str">
        <f t="shared" si="265"/>
        <v/>
      </c>
      <c r="AR697" s="176" t="str">
        <f t="shared" si="266"/>
        <v/>
      </c>
      <c r="AS697" s="176" t="str">
        <f t="shared" si="267"/>
        <v/>
      </c>
      <c r="AT697" s="176" t="str">
        <f>IF(ISNUMBER(A697),MAX($AS$2:AS697)-AS697,"")</f>
        <v/>
      </c>
      <c r="AU697" s="177" t="str">
        <f t="shared" si="268"/>
        <v/>
      </c>
      <c r="AV697" s="178" t="str">
        <f t="shared" si="269"/>
        <v/>
      </c>
      <c r="AW697" s="178" t="str">
        <f t="shared" si="270"/>
        <v/>
      </c>
      <c r="AX697" s="179" t="str">
        <f ca="1">IF(ISNUMBER($A697),INDIRECT(CONCATENATE("'Instrument List'!B",(MATCH(E697,'Instrument List'!A:A,0))-0)),"")</f>
        <v/>
      </c>
      <c r="AY697" s="179" t="str">
        <f ca="1">IF(ISNUMBER($A697),INDIRECT(CONCATENATE("'Instrument List'!D",(MATCH(E697,'Instrument List'!A:A,0))-0)),"")</f>
        <v/>
      </c>
      <c r="AZ697" s="179" t="str">
        <f ca="1">IF(ISNUMBER($A697),INDIRECT(CONCATENATE("'Instrument List'!C",(MATCH(E697,'Instrument List'!A:A,0))-0)),"")</f>
        <v/>
      </c>
      <c r="BA697" s="180" t="str">
        <f ca="1">IF(ISNUMBER(A697),INDIRECT(CONCATENATE("'Instrument List'!E",(MATCH(E697,'Instrument List'!A:A,0))-0)),"")</f>
        <v/>
      </c>
      <c r="BB697" s="181" t="str">
        <f t="shared" si="271"/>
        <v/>
      </c>
      <c r="BC697" s="181" t="str">
        <f t="shared" si="272"/>
        <v/>
      </c>
      <c r="BD697" s="181" t="str">
        <f ca="1">IF(ISNUMBER(A697),INDIRECT(CONCATENATE("'Instrument List'!F",(MATCH(E697,'Instrument List'!A:A,0))-0)),"")</f>
        <v/>
      </c>
    </row>
    <row r="698" spans="1:56">
      <c r="A698" s="223" t="str">
        <f t="shared" si="252"/>
        <v/>
      </c>
      <c r="B698" s="224"/>
      <c r="C698" s="225"/>
      <c r="D698" s="182"/>
      <c r="E698" s="182"/>
      <c r="F698" s="182"/>
      <c r="G698" s="203"/>
      <c r="H698" s="218"/>
      <c r="I698" s="213"/>
      <c r="J698" s="207"/>
      <c r="K698" s="213"/>
      <c r="L698" s="207"/>
      <c r="M698" s="213"/>
      <c r="N698" s="207"/>
      <c r="O698" s="183" t="str">
        <f t="shared" si="253"/>
        <v/>
      </c>
      <c r="P698" s="184"/>
      <c r="Q698" s="184"/>
      <c r="R698" s="275"/>
      <c r="S698" s="185" t="str">
        <f t="shared" si="254"/>
        <v/>
      </c>
      <c r="T698" s="185" t="str">
        <f t="shared" si="255"/>
        <v/>
      </c>
      <c r="U698" s="275"/>
      <c r="V698" s="275"/>
      <c r="W698" s="276" t="str">
        <f t="shared" si="256"/>
        <v/>
      </c>
      <c r="X698" s="276" t="str">
        <f t="shared" si="257"/>
        <v/>
      </c>
      <c r="Y698" s="276" t="str">
        <f t="shared" si="258"/>
        <v/>
      </c>
      <c r="Z698" s="275"/>
      <c r="AA698" s="184"/>
      <c r="AB698" s="184"/>
      <c r="AC698" s="185" t="str">
        <f t="shared" si="259"/>
        <v/>
      </c>
      <c r="AD698" s="185" t="str">
        <f t="shared" si="260"/>
        <v/>
      </c>
      <c r="AE698" s="186"/>
      <c r="AF698" s="187" t="str">
        <f t="shared" si="261"/>
        <v/>
      </c>
      <c r="AG698" s="182"/>
      <c r="AH698" s="184"/>
      <c r="AI698" s="184"/>
      <c r="AJ698" s="182"/>
      <c r="AK698" s="188" t="str">
        <f t="shared" si="262"/>
        <v/>
      </c>
      <c r="AL698" s="188" t="str">
        <f t="shared" si="263"/>
        <v/>
      </c>
      <c r="AM698" s="188" t="str">
        <f t="shared" si="264"/>
        <v/>
      </c>
      <c r="AN698" s="359" t="str">
        <f>IF(Overview!$K$17='Internal Calcs'!$P$22,IF(AK698="","",AK698),IF(Overview!$K$17='Internal Calcs'!$P$23,IF(AK698="","",AK698),IF(ISNUMBER(A698),(IF(F698="Short",G698-H698,H698-G698)*AZ698-AX698),"")))</f>
        <v/>
      </c>
      <c r="AO698" s="401" t="str">
        <f>IF(Overview!$K$17='Internal Calcs'!$P$22,IF(AL698="","",AL698),IF(Overview!$K$17='Internal Calcs'!$P$23,IF(AL698="","",AL698),IF(ISNUMBER(A698),IF(AL698="",(IF(F698="Short",G698-H698,H698-G698)*AZ698-AX698),(IF(F698="Short",G698-J698,J698-G698)*AZ698-AX698)),"")))</f>
        <v/>
      </c>
      <c r="AP698" s="359" t="str">
        <f>IF(Overview!$K$17='Internal Calcs'!$P$22,"",IF(Overview!$K$17='Internal Calcs'!$P$23,IF(AM698="","",AM698),IF(ISNUMBER(A698),IF(AM698="",(IF(F698="Short",G698-H698,H698-G698)*AZ698-AX698),(IF(F698="Short",G698-L698,L698-G698)*AZ698-AX698)),"")))</f>
        <v/>
      </c>
      <c r="AQ698" s="188" t="str">
        <f t="shared" si="265"/>
        <v/>
      </c>
      <c r="AR698" s="188" t="str">
        <f t="shared" si="266"/>
        <v/>
      </c>
      <c r="AS698" s="188" t="str">
        <f t="shared" si="267"/>
        <v/>
      </c>
      <c r="AT698" s="188" t="str">
        <f>IF(ISNUMBER(A698),MAX($AS$2:AS698)-AS698,"")</f>
        <v/>
      </c>
      <c r="AU698" s="189" t="str">
        <f t="shared" si="268"/>
        <v/>
      </c>
      <c r="AV698" s="190" t="str">
        <f t="shared" si="269"/>
        <v/>
      </c>
      <c r="AW698" s="190" t="str">
        <f t="shared" si="270"/>
        <v/>
      </c>
      <c r="AX698" s="191" t="str">
        <f ca="1">IF(ISNUMBER($A698),INDIRECT(CONCATENATE("'Instrument List'!B",(MATCH(E698,'Instrument List'!A:A,0))-0)),"")</f>
        <v/>
      </c>
      <c r="AY698" s="191" t="str">
        <f ca="1">IF(ISNUMBER($A698),INDIRECT(CONCATENATE("'Instrument List'!D",(MATCH(E698,'Instrument List'!A:A,0))-0)),"")</f>
        <v/>
      </c>
      <c r="AZ698" s="191" t="str">
        <f ca="1">IF(ISNUMBER($A698),INDIRECT(CONCATENATE("'Instrument List'!C",(MATCH(E698,'Instrument List'!A:A,0))-0)),"")</f>
        <v/>
      </c>
      <c r="BA698" s="192" t="str">
        <f ca="1">IF(ISNUMBER(A698),INDIRECT(CONCATENATE("'Instrument List'!E",(MATCH(E698,'Instrument List'!A:A,0))-0)),"")</f>
        <v/>
      </c>
      <c r="BB698" s="193" t="str">
        <f t="shared" si="271"/>
        <v/>
      </c>
      <c r="BC698" s="193" t="str">
        <f t="shared" si="272"/>
        <v/>
      </c>
      <c r="BD698" s="193" t="str">
        <f ca="1">IF(ISNUMBER(A698),INDIRECT(CONCATENATE("'Instrument List'!F",(MATCH(E698,'Instrument List'!A:A,0))-0)),"")</f>
        <v/>
      </c>
    </row>
    <row r="699" spans="1:56">
      <c r="A699" s="220" t="str">
        <f t="shared" si="252"/>
        <v/>
      </c>
      <c r="B699" s="221"/>
      <c r="C699" s="222"/>
      <c r="D699" s="169"/>
      <c r="E699" s="169"/>
      <c r="F699" s="169"/>
      <c r="G699" s="202"/>
      <c r="H699" s="217"/>
      <c r="I699" s="212"/>
      <c r="J699" s="206"/>
      <c r="K699" s="212"/>
      <c r="L699" s="206"/>
      <c r="M699" s="212"/>
      <c r="N699" s="206"/>
      <c r="O699" s="170" t="str">
        <f t="shared" si="253"/>
        <v/>
      </c>
      <c r="P699" s="171"/>
      <c r="Q699" s="171"/>
      <c r="R699" s="171"/>
      <c r="S699" s="172" t="str">
        <f t="shared" si="254"/>
        <v/>
      </c>
      <c r="T699" s="172" t="str">
        <f t="shared" si="255"/>
        <v/>
      </c>
      <c r="U699" s="171"/>
      <c r="V699" s="171"/>
      <c r="W699" s="173" t="str">
        <f t="shared" si="256"/>
        <v/>
      </c>
      <c r="X699" s="173" t="str">
        <f t="shared" si="257"/>
        <v/>
      </c>
      <c r="Y699" s="173" t="str">
        <f t="shared" si="258"/>
        <v/>
      </c>
      <c r="Z699" s="171"/>
      <c r="AA699" s="171"/>
      <c r="AB699" s="171"/>
      <c r="AC699" s="172" t="str">
        <f t="shared" si="259"/>
        <v/>
      </c>
      <c r="AD699" s="172" t="str">
        <f t="shared" si="260"/>
        <v/>
      </c>
      <c r="AE699" s="174"/>
      <c r="AF699" s="175" t="str">
        <f t="shared" si="261"/>
        <v/>
      </c>
      <c r="AG699" s="169"/>
      <c r="AH699" s="171"/>
      <c r="AI699" s="171"/>
      <c r="AJ699" s="169"/>
      <c r="AK699" s="176" t="str">
        <f t="shared" si="262"/>
        <v/>
      </c>
      <c r="AL699" s="176" t="str">
        <f t="shared" si="263"/>
        <v/>
      </c>
      <c r="AM699" s="176" t="str">
        <f t="shared" si="264"/>
        <v/>
      </c>
      <c r="AN699" s="359" t="str">
        <f>IF(Overview!$K$17='Internal Calcs'!$P$22,IF(AK699="","",AK699),IF(Overview!$K$17='Internal Calcs'!$P$23,IF(AK699="","",AK699),IF(ISNUMBER(A699),(IF(F699="Short",G699-H699,H699-G699)*AZ699-AX699),"")))</f>
        <v/>
      </c>
      <c r="AO699" s="401" t="str">
        <f>IF(Overview!$K$17='Internal Calcs'!$P$22,IF(AL699="","",AL699),IF(Overview!$K$17='Internal Calcs'!$P$23,IF(AL699="","",AL699),IF(ISNUMBER(A699),IF(AL699="",(IF(F699="Short",G699-H699,H699-G699)*AZ699-AX699),(IF(F699="Short",G699-J699,J699-G699)*AZ699-AX699)),"")))</f>
        <v/>
      </c>
      <c r="AP699" s="359" t="str">
        <f>IF(Overview!$K$17='Internal Calcs'!$P$22,"",IF(Overview!$K$17='Internal Calcs'!$P$23,IF(AM699="","",AM699),IF(ISNUMBER(A699),IF(AM699="",(IF(F699="Short",G699-H699,H699-G699)*AZ699-AX699),(IF(F699="Short",G699-L699,L699-G699)*AZ699-AX699)),"")))</f>
        <v/>
      </c>
      <c r="AQ699" s="176" t="str">
        <f t="shared" si="265"/>
        <v/>
      </c>
      <c r="AR699" s="176" t="str">
        <f t="shared" si="266"/>
        <v/>
      </c>
      <c r="AS699" s="176" t="str">
        <f t="shared" si="267"/>
        <v/>
      </c>
      <c r="AT699" s="176" t="str">
        <f>IF(ISNUMBER(A699),MAX($AS$2:AS699)-AS699,"")</f>
        <v/>
      </c>
      <c r="AU699" s="177" t="str">
        <f t="shared" si="268"/>
        <v/>
      </c>
      <c r="AV699" s="178" t="str">
        <f t="shared" si="269"/>
        <v/>
      </c>
      <c r="AW699" s="178" t="str">
        <f t="shared" si="270"/>
        <v/>
      </c>
      <c r="AX699" s="179" t="str">
        <f ca="1">IF(ISNUMBER($A699),INDIRECT(CONCATENATE("'Instrument List'!B",(MATCH(E699,'Instrument List'!A:A,0))-0)),"")</f>
        <v/>
      </c>
      <c r="AY699" s="179" t="str">
        <f ca="1">IF(ISNUMBER($A699),INDIRECT(CONCATENATE("'Instrument List'!D",(MATCH(E699,'Instrument List'!A:A,0))-0)),"")</f>
        <v/>
      </c>
      <c r="AZ699" s="179" t="str">
        <f ca="1">IF(ISNUMBER($A699),INDIRECT(CONCATENATE("'Instrument List'!C",(MATCH(E699,'Instrument List'!A:A,0))-0)),"")</f>
        <v/>
      </c>
      <c r="BA699" s="180" t="str">
        <f ca="1">IF(ISNUMBER(A699),INDIRECT(CONCATENATE("'Instrument List'!E",(MATCH(E699,'Instrument List'!A:A,0))-0)),"")</f>
        <v/>
      </c>
      <c r="BB699" s="181" t="str">
        <f t="shared" si="271"/>
        <v/>
      </c>
      <c r="BC699" s="181" t="str">
        <f t="shared" si="272"/>
        <v/>
      </c>
      <c r="BD699" s="181" t="str">
        <f ca="1">IF(ISNUMBER(A699),INDIRECT(CONCATENATE("'Instrument List'!F",(MATCH(E699,'Instrument List'!A:A,0))-0)),"")</f>
        <v/>
      </c>
    </row>
    <row r="700" spans="1:56">
      <c r="A700" s="223" t="str">
        <f t="shared" si="252"/>
        <v/>
      </c>
      <c r="B700" s="224"/>
      <c r="C700" s="225"/>
      <c r="D700" s="182"/>
      <c r="E700" s="182"/>
      <c r="F700" s="182"/>
      <c r="G700" s="203"/>
      <c r="H700" s="218"/>
      <c r="I700" s="213"/>
      <c r="J700" s="207"/>
      <c r="K700" s="213"/>
      <c r="L700" s="207"/>
      <c r="M700" s="213"/>
      <c r="N700" s="207"/>
      <c r="O700" s="183" t="str">
        <f t="shared" si="253"/>
        <v/>
      </c>
      <c r="P700" s="184"/>
      <c r="Q700" s="184"/>
      <c r="R700" s="275"/>
      <c r="S700" s="185" t="str">
        <f t="shared" si="254"/>
        <v/>
      </c>
      <c r="T700" s="185" t="str">
        <f t="shared" si="255"/>
        <v/>
      </c>
      <c r="U700" s="275"/>
      <c r="V700" s="275"/>
      <c r="W700" s="276" t="str">
        <f t="shared" si="256"/>
        <v/>
      </c>
      <c r="X700" s="276" t="str">
        <f t="shared" si="257"/>
        <v/>
      </c>
      <c r="Y700" s="276" t="str">
        <f t="shared" si="258"/>
        <v/>
      </c>
      <c r="Z700" s="275"/>
      <c r="AA700" s="184"/>
      <c r="AB700" s="184"/>
      <c r="AC700" s="185" t="str">
        <f t="shared" si="259"/>
        <v/>
      </c>
      <c r="AD700" s="185" t="str">
        <f t="shared" si="260"/>
        <v/>
      </c>
      <c r="AE700" s="186"/>
      <c r="AF700" s="187" t="str">
        <f t="shared" si="261"/>
        <v/>
      </c>
      <c r="AG700" s="182"/>
      <c r="AH700" s="184"/>
      <c r="AI700" s="184"/>
      <c r="AJ700" s="182"/>
      <c r="AK700" s="188" t="str">
        <f t="shared" si="262"/>
        <v/>
      </c>
      <c r="AL700" s="188" t="str">
        <f t="shared" si="263"/>
        <v/>
      </c>
      <c r="AM700" s="188" t="str">
        <f t="shared" si="264"/>
        <v/>
      </c>
      <c r="AN700" s="359" t="str">
        <f>IF(Overview!$K$17='Internal Calcs'!$P$22,IF(AK700="","",AK700),IF(Overview!$K$17='Internal Calcs'!$P$23,IF(AK700="","",AK700),IF(ISNUMBER(A700),(IF(F700="Short",G700-H700,H700-G700)*AZ700-AX700),"")))</f>
        <v/>
      </c>
      <c r="AO700" s="401" t="str">
        <f>IF(Overview!$K$17='Internal Calcs'!$P$22,IF(AL700="","",AL700),IF(Overview!$K$17='Internal Calcs'!$P$23,IF(AL700="","",AL700),IF(ISNUMBER(A700),IF(AL700="",(IF(F700="Short",G700-H700,H700-G700)*AZ700-AX700),(IF(F700="Short",G700-J700,J700-G700)*AZ700-AX700)),"")))</f>
        <v/>
      </c>
      <c r="AP700" s="359" t="str">
        <f>IF(Overview!$K$17='Internal Calcs'!$P$22,"",IF(Overview!$K$17='Internal Calcs'!$P$23,IF(AM700="","",AM700),IF(ISNUMBER(A700),IF(AM700="",(IF(F700="Short",G700-H700,H700-G700)*AZ700-AX700),(IF(F700="Short",G700-L700,L700-G700)*AZ700-AX700)),"")))</f>
        <v/>
      </c>
      <c r="AQ700" s="188" t="str">
        <f t="shared" si="265"/>
        <v/>
      </c>
      <c r="AR700" s="188" t="str">
        <f t="shared" si="266"/>
        <v/>
      </c>
      <c r="AS700" s="188" t="str">
        <f t="shared" si="267"/>
        <v/>
      </c>
      <c r="AT700" s="188" t="str">
        <f>IF(ISNUMBER(A700),MAX($AS$2:AS700)-AS700,"")</f>
        <v/>
      </c>
      <c r="AU700" s="189" t="str">
        <f t="shared" si="268"/>
        <v/>
      </c>
      <c r="AV700" s="190" t="str">
        <f t="shared" si="269"/>
        <v/>
      </c>
      <c r="AW700" s="190" t="str">
        <f t="shared" si="270"/>
        <v/>
      </c>
      <c r="AX700" s="191" t="str">
        <f ca="1">IF(ISNUMBER($A700),INDIRECT(CONCATENATE("'Instrument List'!B",(MATCH(E700,'Instrument List'!A:A,0))-0)),"")</f>
        <v/>
      </c>
      <c r="AY700" s="191" t="str">
        <f ca="1">IF(ISNUMBER($A700),INDIRECT(CONCATENATE("'Instrument List'!D",(MATCH(E700,'Instrument List'!A:A,0))-0)),"")</f>
        <v/>
      </c>
      <c r="AZ700" s="191" t="str">
        <f ca="1">IF(ISNUMBER($A700),INDIRECT(CONCATENATE("'Instrument List'!C",(MATCH(E700,'Instrument List'!A:A,0))-0)),"")</f>
        <v/>
      </c>
      <c r="BA700" s="192" t="str">
        <f ca="1">IF(ISNUMBER(A700),INDIRECT(CONCATENATE("'Instrument List'!E",(MATCH(E700,'Instrument List'!A:A,0))-0)),"")</f>
        <v/>
      </c>
      <c r="BB700" s="193" t="str">
        <f t="shared" si="271"/>
        <v/>
      </c>
      <c r="BC700" s="193" t="str">
        <f t="shared" si="272"/>
        <v/>
      </c>
      <c r="BD700" s="193" t="str">
        <f ca="1">IF(ISNUMBER(A700),INDIRECT(CONCATENATE("'Instrument List'!F",(MATCH(E700,'Instrument List'!A:A,0))-0)),"")</f>
        <v/>
      </c>
    </row>
    <row r="701" spans="1:56">
      <c r="A701" s="220" t="str">
        <f t="shared" si="252"/>
        <v/>
      </c>
      <c r="B701" s="221"/>
      <c r="C701" s="222"/>
      <c r="D701" s="169"/>
      <c r="E701" s="169"/>
      <c r="F701" s="169"/>
      <c r="G701" s="202"/>
      <c r="H701" s="217"/>
      <c r="I701" s="212"/>
      <c r="J701" s="206"/>
      <c r="K701" s="212"/>
      <c r="L701" s="206"/>
      <c r="M701" s="212"/>
      <c r="N701" s="206"/>
      <c r="O701" s="170" t="str">
        <f t="shared" si="253"/>
        <v/>
      </c>
      <c r="P701" s="171"/>
      <c r="Q701" s="171"/>
      <c r="R701" s="171"/>
      <c r="S701" s="172" t="str">
        <f t="shared" si="254"/>
        <v/>
      </c>
      <c r="T701" s="172" t="str">
        <f t="shared" si="255"/>
        <v/>
      </c>
      <c r="U701" s="171"/>
      <c r="V701" s="171"/>
      <c r="W701" s="173" t="str">
        <f t="shared" si="256"/>
        <v/>
      </c>
      <c r="X701" s="173" t="str">
        <f t="shared" si="257"/>
        <v/>
      </c>
      <c r="Y701" s="173" t="str">
        <f t="shared" si="258"/>
        <v/>
      </c>
      <c r="Z701" s="171"/>
      <c r="AA701" s="171"/>
      <c r="AB701" s="171"/>
      <c r="AC701" s="172" t="str">
        <f t="shared" si="259"/>
        <v/>
      </c>
      <c r="AD701" s="172" t="str">
        <f t="shared" si="260"/>
        <v/>
      </c>
      <c r="AE701" s="174"/>
      <c r="AF701" s="175" t="str">
        <f t="shared" si="261"/>
        <v/>
      </c>
      <c r="AG701" s="169"/>
      <c r="AH701" s="171"/>
      <c r="AI701" s="171"/>
      <c r="AJ701" s="169"/>
      <c r="AK701" s="176" t="str">
        <f t="shared" si="262"/>
        <v/>
      </c>
      <c r="AL701" s="176" t="str">
        <f t="shared" si="263"/>
        <v/>
      </c>
      <c r="AM701" s="176" t="str">
        <f t="shared" si="264"/>
        <v/>
      </c>
      <c r="AN701" s="359" t="str">
        <f>IF(Overview!$K$17='Internal Calcs'!$P$22,IF(AK701="","",AK701),IF(Overview!$K$17='Internal Calcs'!$P$23,IF(AK701="","",AK701),IF(ISNUMBER(A701),(IF(F701="Short",G701-H701,H701-G701)*AZ701-AX701),"")))</f>
        <v/>
      </c>
      <c r="AO701" s="401" t="str">
        <f>IF(Overview!$K$17='Internal Calcs'!$P$22,IF(AL701="","",AL701),IF(Overview!$K$17='Internal Calcs'!$P$23,IF(AL701="","",AL701),IF(ISNUMBER(A701),IF(AL701="",(IF(F701="Short",G701-H701,H701-G701)*AZ701-AX701),(IF(F701="Short",G701-J701,J701-G701)*AZ701-AX701)),"")))</f>
        <v/>
      </c>
      <c r="AP701" s="359" t="str">
        <f>IF(Overview!$K$17='Internal Calcs'!$P$22,"",IF(Overview!$K$17='Internal Calcs'!$P$23,IF(AM701="","",AM701),IF(ISNUMBER(A701),IF(AM701="",(IF(F701="Short",G701-H701,H701-G701)*AZ701-AX701),(IF(F701="Short",G701-L701,L701-G701)*AZ701-AX701)),"")))</f>
        <v/>
      </c>
      <c r="AQ701" s="176" t="str">
        <f t="shared" si="265"/>
        <v/>
      </c>
      <c r="AR701" s="176" t="str">
        <f t="shared" si="266"/>
        <v/>
      </c>
      <c r="AS701" s="176" t="str">
        <f t="shared" si="267"/>
        <v/>
      </c>
      <c r="AT701" s="176" t="str">
        <f>IF(ISNUMBER(A701),MAX($AS$2:AS701)-AS701,"")</f>
        <v/>
      </c>
      <c r="AU701" s="177" t="str">
        <f t="shared" si="268"/>
        <v/>
      </c>
      <c r="AV701" s="178" t="str">
        <f t="shared" si="269"/>
        <v/>
      </c>
      <c r="AW701" s="178" t="str">
        <f t="shared" si="270"/>
        <v/>
      </c>
      <c r="AX701" s="179" t="str">
        <f ca="1">IF(ISNUMBER($A701),INDIRECT(CONCATENATE("'Instrument List'!B",(MATCH(E701,'Instrument List'!A:A,0))-0)),"")</f>
        <v/>
      </c>
      <c r="AY701" s="179" t="str">
        <f ca="1">IF(ISNUMBER($A701),INDIRECT(CONCATENATE("'Instrument List'!D",(MATCH(E701,'Instrument List'!A:A,0))-0)),"")</f>
        <v/>
      </c>
      <c r="AZ701" s="179" t="str">
        <f ca="1">IF(ISNUMBER($A701),INDIRECT(CONCATENATE("'Instrument List'!C",(MATCH(E701,'Instrument List'!A:A,0))-0)),"")</f>
        <v/>
      </c>
      <c r="BA701" s="180" t="str">
        <f ca="1">IF(ISNUMBER(A701),INDIRECT(CONCATENATE("'Instrument List'!E",(MATCH(E701,'Instrument List'!A:A,0))-0)),"")</f>
        <v/>
      </c>
      <c r="BB701" s="181" t="str">
        <f t="shared" si="271"/>
        <v/>
      </c>
      <c r="BC701" s="181" t="str">
        <f t="shared" si="272"/>
        <v/>
      </c>
      <c r="BD701" s="181" t="str">
        <f ca="1">IF(ISNUMBER(A701),INDIRECT(CONCATENATE("'Instrument List'!F",(MATCH(E701,'Instrument List'!A:A,0))-0)),"")</f>
        <v/>
      </c>
    </row>
    <row r="702" spans="1:56">
      <c r="A702" s="223" t="str">
        <f t="shared" si="252"/>
        <v/>
      </c>
      <c r="B702" s="224"/>
      <c r="C702" s="225"/>
      <c r="D702" s="182"/>
      <c r="E702" s="182"/>
      <c r="F702" s="182"/>
      <c r="G702" s="203"/>
      <c r="H702" s="218"/>
      <c r="I702" s="213"/>
      <c r="J702" s="207"/>
      <c r="K702" s="213"/>
      <c r="L702" s="207"/>
      <c r="M702" s="213"/>
      <c r="N702" s="207"/>
      <c r="O702" s="183" t="str">
        <f t="shared" si="253"/>
        <v/>
      </c>
      <c r="P702" s="184"/>
      <c r="Q702" s="184"/>
      <c r="R702" s="275"/>
      <c r="S702" s="185" t="str">
        <f t="shared" si="254"/>
        <v/>
      </c>
      <c r="T702" s="185" t="str">
        <f t="shared" si="255"/>
        <v/>
      </c>
      <c r="U702" s="275"/>
      <c r="V702" s="275"/>
      <c r="W702" s="276" t="str">
        <f t="shared" si="256"/>
        <v/>
      </c>
      <c r="X702" s="276" t="str">
        <f t="shared" si="257"/>
        <v/>
      </c>
      <c r="Y702" s="276" t="str">
        <f t="shared" si="258"/>
        <v/>
      </c>
      <c r="Z702" s="275"/>
      <c r="AA702" s="184"/>
      <c r="AB702" s="184"/>
      <c r="AC702" s="185" t="str">
        <f t="shared" si="259"/>
        <v/>
      </c>
      <c r="AD702" s="185" t="str">
        <f t="shared" si="260"/>
        <v/>
      </c>
      <c r="AE702" s="186"/>
      <c r="AF702" s="187" t="str">
        <f t="shared" si="261"/>
        <v/>
      </c>
      <c r="AG702" s="182"/>
      <c r="AH702" s="184"/>
      <c r="AI702" s="184"/>
      <c r="AJ702" s="182"/>
      <c r="AK702" s="188" t="str">
        <f t="shared" si="262"/>
        <v/>
      </c>
      <c r="AL702" s="188" t="str">
        <f t="shared" si="263"/>
        <v/>
      </c>
      <c r="AM702" s="188" t="str">
        <f t="shared" si="264"/>
        <v/>
      </c>
      <c r="AN702" s="359" t="str">
        <f>IF(Overview!$K$17='Internal Calcs'!$P$22,IF(AK702="","",AK702),IF(Overview!$K$17='Internal Calcs'!$P$23,IF(AK702="","",AK702),IF(ISNUMBER(A702),(IF(F702="Short",G702-H702,H702-G702)*AZ702-AX702),"")))</f>
        <v/>
      </c>
      <c r="AO702" s="401" t="str">
        <f>IF(Overview!$K$17='Internal Calcs'!$P$22,IF(AL702="","",AL702),IF(Overview!$K$17='Internal Calcs'!$P$23,IF(AL702="","",AL702),IF(ISNUMBER(A702),IF(AL702="",(IF(F702="Short",G702-H702,H702-G702)*AZ702-AX702),(IF(F702="Short",G702-J702,J702-G702)*AZ702-AX702)),"")))</f>
        <v/>
      </c>
      <c r="AP702" s="359" t="str">
        <f>IF(Overview!$K$17='Internal Calcs'!$P$22,"",IF(Overview!$K$17='Internal Calcs'!$P$23,IF(AM702="","",AM702),IF(ISNUMBER(A702),IF(AM702="",(IF(F702="Short",G702-H702,H702-G702)*AZ702-AX702),(IF(F702="Short",G702-L702,L702-G702)*AZ702-AX702)),"")))</f>
        <v/>
      </c>
      <c r="AQ702" s="188" t="str">
        <f t="shared" si="265"/>
        <v/>
      </c>
      <c r="AR702" s="188" t="str">
        <f t="shared" si="266"/>
        <v/>
      </c>
      <c r="AS702" s="188" t="str">
        <f t="shared" si="267"/>
        <v/>
      </c>
      <c r="AT702" s="188" t="str">
        <f>IF(ISNUMBER(A702),MAX($AS$2:AS702)-AS702,"")</f>
        <v/>
      </c>
      <c r="AU702" s="189" t="str">
        <f t="shared" si="268"/>
        <v/>
      </c>
      <c r="AV702" s="190" t="str">
        <f t="shared" si="269"/>
        <v/>
      </c>
      <c r="AW702" s="190" t="str">
        <f t="shared" si="270"/>
        <v/>
      </c>
      <c r="AX702" s="191" t="str">
        <f ca="1">IF(ISNUMBER($A702),INDIRECT(CONCATENATE("'Instrument List'!B",(MATCH(E702,'Instrument List'!A:A,0))-0)),"")</f>
        <v/>
      </c>
      <c r="AY702" s="191" t="str">
        <f ca="1">IF(ISNUMBER($A702),INDIRECT(CONCATENATE("'Instrument List'!D",(MATCH(E702,'Instrument List'!A:A,0))-0)),"")</f>
        <v/>
      </c>
      <c r="AZ702" s="191" t="str">
        <f ca="1">IF(ISNUMBER($A702),INDIRECT(CONCATENATE("'Instrument List'!C",(MATCH(E702,'Instrument List'!A:A,0))-0)),"")</f>
        <v/>
      </c>
      <c r="BA702" s="192" t="str">
        <f ca="1">IF(ISNUMBER(A702),INDIRECT(CONCATENATE("'Instrument List'!E",(MATCH(E702,'Instrument List'!A:A,0))-0)),"")</f>
        <v/>
      </c>
      <c r="BB702" s="193" t="str">
        <f t="shared" si="271"/>
        <v/>
      </c>
      <c r="BC702" s="193" t="str">
        <f t="shared" si="272"/>
        <v/>
      </c>
      <c r="BD702" s="193" t="str">
        <f ca="1">IF(ISNUMBER(A702),INDIRECT(CONCATENATE("'Instrument List'!F",(MATCH(E702,'Instrument List'!A:A,0))-0)),"")</f>
        <v/>
      </c>
    </row>
    <row r="703" spans="1:56">
      <c r="A703" s="220" t="str">
        <f t="shared" si="252"/>
        <v/>
      </c>
      <c r="B703" s="221"/>
      <c r="C703" s="222"/>
      <c r="D703" s="169"/>
      <c r="E703" s="169"/>
      <c r="F703" s="169"/>
      <c r="G703" s="202"/>
      <c r="H703" s="217"/>
      <c r="I703" s="212"/>
      <c r="J703" s="206"/>
      <c r="K703" s="212"/>
      <c r="L703" s="206"/>
      <c r="M703" s="212"/>
      <c r="N703" s="206"/>
      <c r="O703" s="170" t="str">
        <f t="shared" si="253"/>
        <v/>
      </c>
      <c r="P703" s="171"/>
      <c r="Q703" s="171"/>
      <c r="R703" s="171"/>
      <c r="S703" s="172" t="str">
        <f t="shared" si="254"/>
        <v/>
      </c>
      <c r="T703" s="172" t="str">
        <f t="shared" si="255"/>
        <v/>
      </c>
      <c r="U703" s="171"/>
      <c r="V703" s="171"/>
      <c r="W703" s="173" t="str">
        <f t="shared" si="256"/>
        <v/>
      </c>
      <c r="X703" s="173" t="str">
        <f t="shared" si="257"/>
        <v/>
      </c>
      <c r="Y703" s="173" t="str">
        <f t="shared" si="258"/>
        <v/>
      </c>
      <c r="Z703" s="171"/>
      <c r="AA703" s="171"/>
      <c r="AB703" s="171"/>
      <c r="AC703" s="172" t="str">
        <f t="shared" si="259"/>
        <v/>
      </c>
      <c r="AD703" s="172" t="str">
        <f t="shared" si="260"/>
        <v/>
      </c>
      <c r="AE703" s="174"/>
      <c r="AF703" s="175" t="str">
        <f t="shared" si="261"/>
        <v/>
      </c>
      <c r="AG703" s="169"/>
      <c r="AH703" s="171"/>
      <c r="AI703" s="171"/>
      <c r="AJ703" s="169"/>
      <c r="AK703" s="176" t="str">
        <f t="shared" si="262"/>
        <v/>
      </c>
      <c r="AL703" s="176" t="str">
        <f t="shared" si="263"/>
        <v/>
      </c>
      <c r="AM703" s="176" t="str">
        <f t="shared" si="264"/>
        <v/>
      </c>
      <c r="AN703" s="359" t="str">
        <f>IF(Overview!$K$17='Internal Calcs'!$P$22,IF(AK703="","",AK703),IF(Overview!$K$17='Internal Calcs'!$P$23,IF(AK703="","",AK703),IF(ISNUMBER(A703),(IF(F703="Short",G703-H703,H703-G703)*AZ703-AX703),"")))</f>
        <v/>
      </c>
      <c r="AO703" s="401" t="str">
        <f>IF(Overview!$K$17='Internal Calcs'!$P$22,IF(AL703="","",AL703),IF(Overview!$K$17='Internal Calcs'!$P$23,IF(AL703="","",AL703),IF(ISNUMBER(A703),IF(AL703="",(IF(F703="Short",G703-H703,H703-G703)*AZ703-AX703),(IF(F703="Short",G703-J703,J703-G703)*AZ703-AX703)),"")))</f>
        <v/>
      </c>
      <c r="AP703" s="359" t="str">
        <f>IF(Overview!$K$17='Internal Calcs'!$P$22,"",IF(Overview!$K$17='Internal Calcs'!$P$23,IF(AM703="","",AM703),IF(ISNUMBER(A703),IF(AM703="",(IF(F703="Short",G703-H703,H703-G703)*AZ703-AX703),(IF(F703="Short",G703-L703,L703-G703)*AZ703-AX703)),"")))</f>
        <v/>
      </c>
      <c r="AQ703" s="176" t="str">
        <f t="shared" si="265"/>
        <v/>
      </c>
      <c r="AR703" s="176" t="str">
        <f t="shared" si="266"/>
        <v/>
      </c>
      <c r="AS703" s="176" t="str">
        <f t="shared" si="267"/>
        <v/>
      </c>
      <c r="AT703" s="176" t="str">
        <f>IF(ISNUMBER(A703),MAX($AS$2:AS703)-AS703,"")</f>
        <v/>
      </c>
      <c r="AU703" s="177" t="str">
        <f t="shared" si="268"/>
        <v/>
      </c>
      <c r="AV703" s="178" t="str">
        <f t="shared" si="269"/>
        <v/>
      </c>
      <c r="AW703" s="178" t="str">
        <f t="shared" si="270"/>
        <v/>
      </c>
      <c r="AX703" s="179" t="str">
        <f ca="1">IF(ISNUMBER($A703),INDIRECT(CONCATENATE("'Instrument List'!B",(MATCH(E703,'Instrument List'!A:A,0))-0)),"")</f>
        <v/>
      </c>
      <c r="AY703" s="179" t="str">
        <f ca="1">IF(ISNUMBER($A703),INDIRECT(CONCATENATE("'Instrument List'!D",(MATCH(E703,'Instrument List'!A:A,0))-0)),"")</f>
        <v/>
      </c>
      <c r="AZ703" s="179" t="str">
        <f ca="1">IF(ISNUMBER($A703),INDIRECT(CONCATENATE("'Instrument List'!C",(MATCH(E703,'Instrument List'!A:A,0))-0)),"")</f>
        <v/>
      </c>
      <c r="BA703" s="180" t="str">
        <f ca="1">IF(ISNUMBER(A703),INDIRECT(CONCATENATE("'Instrument List'!E",(MATCH(E703,'Instrument List'!A:A,0))-0)),"")</f>
        <v/>
      </c>
      <c r="BB703" s="181" t="str">
        <f t="shared" si="271"/>
        <v/>
      </c>
      <c r="BC703" s="181" t="str">
        <f t="shared" si="272"/>
        <v/>
      </c>
      <c r="BD703" s="181" t="str">
        <f ca="1">IF(ISNUMBER(A703),INDIRECT(CONCATENATE("'Instrument List'!F",(MATCH(E703,'Instrument List'!A:A,0))-0)),"")</f>
        <v/>
      </c>
    </row>
    <row r="704" spans="1:56">
      <c r="A704" s="223" t="str">
        <f t="shared" si="252"/>
        <v/>
      </c>
      <c r="B704" s="224"/>
      <c r="C704" s="225"/>
      <c r="D704" s="182"/>
      <c r="E704" s="182"/>
      <c r="F704" s="182"/>
      <c r="G704" s="203"/>
      <c r="H704" s="218"/>
      <c r="I704" s="213"/>
      <c r="J704" s="207"/>
      <c r="K704" s="213"/>
      <c r="L704" s="207"/>
      <c r="M704" s="213"/>
      <c r="N704" s="207"/>
      <c r="O704" s="183" t="str">
        <f t="shared" si="253"/>
        <v/>
      </c>
      <c r="P704" s="184"/>
      <c r="Q704" s="184"/>
      <c r="R704" s="275"/>
      <c r="S704" s="185" t="str">
        <f t="shared" si="254"/>
        <v/>
      </c>
      <c r="T704" s="185" t="str">
        <f t="shared" si="255"/>
        <v/>
      </c>
      <c r="U704" s="275"/>
      <c r="V704" s="275"/>
      <c r="W704" s="276" t="str">
        <f t="shared" si="256"/>
        <v/>
      </c>
      <c r="X704" s="276" t="str">
        <f t="shared" si="257"/>
        <v/>
      </c>
      <c r="Y704" s="276" t="str">
        <f t="shared" si="258"/>
        <v/>
      </c>
      <c r="Z704" s="275"/>
      <c r="AA704" s="184"/>
      <c r="AB704" s="184"/>
      <c r="AC704" s="185" t="str">
        <f t="shared" si="259"/>
        <v/>
      </c>
      <c r="AD704" s="185" t="str">
        <f t="shared" si="260"/>
        <v/>
      </c>
      <c r="AE704" s="186"/>
      <c r="AF704" s="187" t="str">
        <f t="shared" si="261"/>
        <v/>
      </c>
      <c r="AG704" s="182"/>
      <c r="AH704" s="184"/>
      <c r="AI704" s="184"/>
      <c r="AJ704" s="182"/>
      <c r="AK704" s="188" t="str">
        <f t="shared" si="262"/>
        <v/>
      </c>
      <c r="AL704" s="188" t="str">
        <f t="shared" si="263"/>
        <v/>
      </c>
      <c r="AM704" s="188" t="str">
        <f t="shared" si="264"/>
        <v/>
      </c>
      <c r="AN704" s="359" t="str">
        <f>IF(Overview!$K$17='Internal Calcs'!$P$22,IF(AK704="","",AK704),IF(Overview!$K$17='Internal Calcs'!$P$23,IF(AK704="","",AK704),IF(ISNUMBER(A704),(IF(F704="Short",G704-H704,H704-G704)*AZ704-AX704),"")))</f>
        <v/>
      </c>
      <c r="AO704" s="401" t="str">
        <f>IF(Overview!$K$17='Internal Calcs'!$P$22,IF(AL704="","",AL704),IF(Overview!$K$17='Internal Calcs'!$P$23,IF(AL704="","",AL704),IF(ISNUMBER(A704),IF(AL704="",(IF(F704="Short",G704-H704,H704-G704)*AZ704-AX704),(IF(F704="Short",G704-J704,J704-G704)*AZ704-AX704)),"")))</f>
        <v/>
      </c>
      <c r="AP704" s="359" t="str">
        <f>IF(Overview!$K$17='Internal Calcs'!$P$22,"",IF(Overview!$K$17='Internal Calcs'!$P$23,IF(AM704="","",AM704),IF(ISNUMBER(A704),IF(AM704="",(IF(F704="Short",G704-H704,H704-G704)*AZ704-AX704),(IF(F704="Short",G704-L704,L704-G704)*AZ704-AX704)),"")))</f>
        <v/>
      </c>
      <c r="AQ704" s="188" t="str">
        <f t="shared" si="265"/>
        <v/>
      </c>
      <c r="AR704" s="188" t="str">
        <f t="shared" si="266"/>
        <v/>
      </c>
      <c r="AS704" s="188" t="str">
        <f t="shared" si="267"/>
        <v/>
      </c>
      <c r="AT704" s="188" t="str">
        <f>IF(ISNUMBER(A704),MAX($AS$2:AS704)-AS704,"")</f>
        <v/>
      </c>
      <c r="AU704" s="189" t="str">
        <f t="shared" si="268"/>
        <v/>
      </c>
      <c r="AV704" s="190" t="str">
        <f t="shared" si="269"/>
        <v/>
      </c>
      <c r="AW704" s="190" t="str">
        <f t="shared" si="270"/>
        <v/>
      </c>
      <c r="AX704" s="191" t="str">
        <f ca="1">IF(ISNUMBER($A704),INDIRECT(CONCATENATE("'Instrument List'!B",(MATCH(E704,'Instrument List'!A:A,0))-0)),"")</f>
        <v/>
      </c>
      <c r="AY704" s="191" t="str">
        <f ca="1">IF(ISNUMBER($A704),INDIRECT(CONCATENATE("'Instrument List'!D",(MATCH(E704,'Instrument List'!A:A,0))-0)),"")</f>
        <v/>
      </c>
      <c r="AZ704" s="191" t="str">
        <f ca="1">IF(ISNUMBER($A704),INDIRECT(CONCATENATE("'Instrument List'!C",(MATCH(E704,'Instrument List'!A:A,0))-0)),"")</f>
        <v/>
      </c>
      <c r="BA704" s="192" t="str">
        <f ca="1">IF(ISNUMBER(A704),INDIRECT(CONCATENATE("'Instrument List'!E",(MATCH(E704,'Instrument List'!A:A,0))-0)),"")</f>
        <v/>
      </c>
      <c r="BB704" s="193" t="str">
        <f t="shared" si="271"/>
        <v/>
      </c>
      <c r="BC704" s="193" t="str">
        <f t="shared" si="272"/>
        <v/>
      </c>
      <c r="BD704" s="193" t="str">
        <f ca="1">IF(ISNUMBER(A704),INDIRECT(CONCATENATE("'Instrument List'!F",(MATCH(E704,'Instrument List'!A:A,0))-0)),"")</f>
        <v/>
      </c>
    </row>
    <row r="705" spans="1:56">
      <c r="A705" s="220" t="str">
        <f t="shared" si="252"/>
        <v/>
      </c>
      <c r="B705" s="221"/>
      <c r="C705" s="222"/>
      <c r="D705" s="169"/>
      <c r="E705" s="169"/>
      <c r="F705" s="169"/>
      <c r="G705" s="202"/>
      <c r="H705" s="217"/>
      <c r="I705" s="212"/>
      <c r="J705" s="206"/>
      <c r="K705" s="212"/>
      <c r="L705" s="206"/>
      <c r="M705" s="212"/>
      <c r="N705" s="206"/>
      <c r="O705" s="170" t="str">
        <f t="shared" si="253"/>
        <v/>
      </c>
      <c r="P705" s="171"/>
      <c r="Q705" s="171"/>
      <c r="R705" s="171"/>
      <c r="S705" s="172" t="str">
        <f t="shared" si="254"/>
        <v/>
      </c>
      <c r="T705" s="172" t="str">
        <f t="shared" si="255"/>
        <v/>
      </c>
      <c r="U705" s="171"/>
      <c r="V705" s="171"/>
      <c r="W705" s="173" t="str">
        <f t="shared" si="256"/>
        <v/>
      </c>
      <c r="X705" s="173" t="str">
        <f t="shared" si="257"/>
        <v/>
      </c>
      <c r="Y705" s="173" t="str">
        <f t="shared" si="258"/>
        <v/>
      </c>
      <c r="Z705" s="171"/>
      <c r="AA705" s="171"/>
      <c r="AB705" s="171"/>
      <c r="AC705" s="172" t="str">
        <f t="shared" si="259"/>
        <v/>
      </c>
      <c r="AD705" s="172" t="str">
        <f t="shared" si="260"/>
        <v/>
      </c>
      <c r="AE705" s="174"/>
      <c r="AF705" s="175" t="str">
        <f t="shared" si="261"/>
        <v/>
      </c>
      <c r="AG705" s="169"/>
      <c r="AH705" s="171"/>
      <c r="AI705" s="171"/>
      <c r="AJ705" s="169"/>
      <c r="AK705" s="176" t="str">
        <f t="shared" si="262"/>
        <v/>
      </c>
      <c r="AL705" s="176" t="str">
        <f t="shared" si="263"/>
        <v/>
      </c>
      <c r="AM705" s="176" t="str">
        <f t="shared" si="264"/>
        <v/>
      </c>
      <c r="AN705" s="359" t="str">
        <f>IF(Overview!$K$17='Internal Calcs'!$P$22,IF(AK705="","",AK705),IF(Overview!$K$17='Internal Calcs'!$P$23,IF(AK705="","",AK705),IF(ISNUMBER(A705),(IF(F705="Short",G705-H705,H705-G705)*AZ705-AX705),"")))</f>
        <v/>
      </c>
      <c r="AO705" s="401" t="str">
        <f>IF(Overview!$K$17='Internal Calcs'!$P$22,IF(AL705="","",AL705),IF(Overview!$K$17='Internal Calcs'!$P$23,IF(AL705="","",AL705),IF(ISNUMBER(A705),IF(AL705="",(IF(F705="Short",G705-H705,H705-G705)*AZ705-AX705),(IF(F705="Short",G705-J705,J705-G705)*AZ705-AX705)),"")))</f>
        <v/>
      </c>
      <c r="AP705" s="359" t="str">
        <f>IF(Overview!$K$17='Internal Calcs'!$P$22,"",IF(Overview!$K$17='Internal Calcs'!$P$23,IF(AM705="","",AM705),IF(ISNUMBER(A705),IF(AM705="",(IF(F705="Short",G705-H705,H705-G705)*AZ705-AX705),(IF(F705="Short",G705-L705,L705-G705)*AZ705-AX705)),"")))</f>
        <v/>
      </c>
      <c r="AQ705" s="176" t="str">
        <f t="shared" si="265"/>
        <v/>
      </c>
      <c r="AR705" s="176" t="str">
        <f t="shared" si="266"/>
        <v/>
      </c>
      <c r="AS705" s="176" t="str">
        <f t="shared" si="267"/>
        <v/>
      </c>
      <c r="AT705" s="176" t="str">
        <f>IF(ISNUMBER(A705),MAX($AS$2:AS705)-AS705,"")</f>
        <v/>
      </c>
      <c r="AU705" s="177" t="str">
        <f t="shared" si="268"/>
        <v/>
      </c>
      <c r="AV705" s="178" t="str">
        <f t="shared" si="269"/>
        <v/>
      </c>
      <c r="AW705" s="178" t="str">
        <f t="shared" si="270"/>
        <v/>
      </c>
      <c r="AX705" s="179" t="str">
        <f ca="1">IF(ISNUMBER($A705),INDIRECT(CONCATENATE("'Instrument List'!B",(MATCH(E705,'Instrument List'!A:A,0))-0)),"")</f>
        <v/>
      </c>
      <c r="AY705" s="179" t="str">
        <f ca="1">IF(ISNUMBER($A705),INDIRECT(CONCATENATE("'Instrument List'!D",(MATCH(E705,'Instrument List'!A:A,0))-0)),"")</f>
        <v/>
      </c>
      <c r="AZ705" s="179" t="str">
        <f ca="1">IF(ISNUMBER($A705),INDIRECT(CONCATENATE("'Instrument List'!C",(MATCH(E705,'Instrument List'!A:A,0))-0)),"")</f>
        <v/>
      </c>
      <c r="BA705" s="180" t="str">
        <f ca="1">IF(ISNUMBER(A705),INDIRECT(CONCATENATE("'Instrument List'!E",(MATCH(E705,'Instrument List'!A:A,0))-0)),"")</f>
        <v/>
      </c>
      <c r="BB705" s="181" t="str">
        <f t="shared" si="271"/>
        <v/>
      </c>
      <c r="BC705" s="181" t="str">
        <f t="shared" si="272"/>
        <v/>
      </c>
      <c r="BD705" s="181" t="str">
        <f ca="1">IF(ISNUMBER(A705),INDIRECT(CONCATENATE("'Instrument List'!F",(MATCH(E705,'Instrument List'!A:A,0))-0)),"")</f>
        <v/>
      </c>
    </row>
    <row r="706" spans="1:56">
      <c r="A706" s="223" t="str">
        <f t="shared" si="252"/>
        <v/>
      </c>
      <c r="B706" s="224"/>
      <c r="C706" s="225"/>
      <c r="D706" s="182"/>
      <c r="E706" s="182"/>
      <c r="F706" s="182"/>
      <c r="G706" s="203"/>
      <c r="H706" s="218"/>
      <c r="I706" s="213"/>
      <c r="J706" s="207"/>
      <c r="K706" s="213"/>
      <c r="L706" s="207"/>
      <c r="M706" s="213"/>
      <c r="N706" s="207"/>
      <c r="O706" s="183" t="str">
        <f t="shared" si="253"/>
        <v/>
      </c>
      <c r="P706" s="184"/>
      <c r="Q706" s="184"/>
      <c r="R706" s="275"/>
      <c r="S706" s="185" t="str">
        <f t="shared" si="254"/>
        <v/>
      </c>
      <c r="T706" s="185" t="str">
        <f t="shared" si="255"/>
        <v/>
      </c>
      <c r="U706" s="275"/>
      <c r="V706" s="275"/>
      <c r="W706" s="276" t="str">
        <f t="shared" si="256"/>
        <v/>
      </c>
      <c r="X706" s="276" t="str">
        <f t="shared" si="257"/>
        <v/>
      </c>
      <c r="Y706" s="276" t="str">
        <f t="shared" si="258"/>
        <v/>
      </c>
      <c r="Z706" s="275"/>
      <c r="AA706" s="184"/>
      <c r="AB706" s="184"/>
      <c r="AC706" s="185" t="str">
        <f t="shared" si="259"/>
        <v/>
      </c>
      <c r="AD706" s="185" t="str">
        <f t="shared" si="260"/>
        <v/>
      </c>
      <c r="AE706" s="186"/>
      <c r="AF706" s="187" t="str">
        <f t="shared" si="261"/>
        <v/>
      </c>
      <c r="AG706" s="182"/>
      <c r="AH706" s="184"/>
      <c r="AI706" s="184"/>
      <c r="AJ706" s="182"/>
      <c r="AK706" s="188" t="str">
        <f t="shared" si="262"/>
        <v/>
      </c>
      <c r="AL706" s="188" t="str">
        <f t="shared" si="263"/>
        <v/>
      </c>
      <c r="AM706" s="188" t="str">
        <f t="shared" si="264"/>
        <v/>
      </c>
      <c r="AN706" s="359" t="str">
        <f>IF(Overview!$K$17='Internal Calcs'!$P$22,IF(AK706="","",AK706),IF(Overview!$K$17='Internal Calcs'!$P$23,IF(AK706="","",AK706),IF(ISNUMBER(A706),(IF(F706="Short",G706-H706,H706-G706)*AZ706-AX706),"")))</f>
        <v/>
      </c>
      <c r="AO706" s="401" t="str">
        <f>IF(Overview!$K$17='Internal Calcs'!$P$22,IF(AL706="","",AL706),IF(Overview!$K$17='Internal Calcs'!$P$23,IF(AL706="","",AL706),IF(ISNUMBER(A706),IF(AL706="",(IF(F706="Short",G706-H706,H706-G706)*AZ706-AX706),(IF(F706="Short",G706-J706,J706-G706)*AZ706-AX706)),"")))</f>
        <v/>
      </c>
      <c r="AP706" s="359" t="str">
        <f>IF(Overview!$K$17='Internal Calcs'!$P$22,"",IF(Overview!$K$17='Internal Calcs'!$P$23,IF(AM706="","",AM706),IF(ISNUMBER(A706),IF(AM706="",(IF(F706="Short",G706-H706,H706-G706)*AZ706-AX706),(IF(F706="Short",G706-L706,L706-G706)*AZ706-AX706)),"")))</f>
        <v/>
      </c>
      <c r="AQ706" s="188" t="str">
        <f t="shared" si="265"/>
        <v/>
      </c>
      <c r="AR706" s="188" t="str">
        <f t="shared" si="266"/>
        <v/>
      </c>
      <c r="AS706" s="188" t="str">
        <f t="shared" si="267"/>
        <v/>
      </c>
      <c r="AT706" s="188" t="str">
        <f>IF(ISNUMBER(A706),MAX($AS$2:AS706)-AS706,"")</f>
        <v/>
      </c>
      <c r="AU706" s="189" t="str">
        <f t="shared" si="268"/>
        <v/>
      </c>
      <c r="AV706" s="190" t="str">
        <f t="shared" si="269"/>
        <v/>
      </c>
      <c r="AW706" s="190" t="str">
        <f t="shared" si="270"/>
        <v/>
      </c>
      <c r="AX706" s="191" t="str">
        <f ca="1">IF(ISNUMBER($A706),INDIRECT(CONCATENATE("'Instrument List'!B",(MATCH(E706,'Instrument List'!A:A,0))-0)),"")</f>
        <v/>
      </c>
      <c r="AY706" s="191" t="str">
        <f ca="1">IF(ISNUMBER($A706),INDIRECT(CONCATENATE("'Instrument List'!D",(MATCH(E706,'Instrument List'!A:A,0))-0)),"")</f>
        <v/>
      </c>
      <c r="AZ706" s="191" t="str">
        <f ca="1">IF(ISNUMBER($A706),INDIRECT(CONCATENATE("'Instrument List'!C",(MATCH(E706,'Instrument List'!A:A,0))-0)),"")</f>
        <v/>
      </c>
      <c r="BA706" s="192" t="str">
        <f ca="1">IF(ISNUMBER(A706),INDIRECT(CONCATENATE("'Instrument List'!E",(MATCH(E706,'Instrument List'!A:A,0))-0)),"")</f>
        <v/>
      </c>
      <c r="BB706" s="193" t="str">
        <f t="shared" si="271"/>
        <v/>
      </c>
      <c r="BC706" s="193" t="str">
        <f t="shared" si="272"/>
        <v/>
      </c>
      <c r="BD706" s="193" t="str">
        <f ca="1">IF(ISNUMBER(A706),INDIRECT(CONCATENATE("'Instrument List'!F",(MATCH(E706,'Instrument List'!A:A,0))-0)),"")</f>
        <v/>
      </c>
    </row>
    <row r="707" spans="1:56">
      <c r="A707" s="220" t="str">
        <f t="shared" si="252"/>
        <v/>
      </c>
      <c r="B707" s="221"/>
      <c r="C707" s="222"/>
      <c r="D707" s="169"/>
      <c r="E707" s="169"/>
      <c r="F707" s="169"/>
      <c r="G707" s="202"/>
      <c r="H707" s="217"/>
      <c r="I707" s="212"/>
      <c r="J707" s="206"/>
      <c r="K707" s="212"/>
      <c r="L707" s="206"/>
      <c r="M707" s="212"/>
      <c r="N707" s="206"/>
      <c r="O707" s="170" t="str">
        <f t="shared" si="253"/>
        <v/>
      </c>
      <c r="P707" s="171"/>
      <c r="Q707" s="171"/>
      <c r="R707" s="171"/>
      <c r="S707" s="172" t="str">
        <f t="shared" si="254"/>
        <v/>
      </c>
      <c r="T707" s="172" t="str">
        <f t="shared" si="255"/>
        <v/>
      </c>
      <c r="U707" s="171"/>
      <c r="V707" s="171"/>
      <c r="W707" s="173" t="str">
        <f t="shared" si="256"/>
        <v/>
      </c>
      <c r="X707" s="173" t="str">
        <f t="shared" si="257"/>
        <v/>
      </c>
      <c r="Y707" s="173" t="str">
        <f t="shared" si="258"/>
        <v/>
      </c>
      <c r="Z707" s="171"/>
      <c r="AA707" s="171"/>
      <c r="AB707" s="171"/>
      <c r="AC707" s="172" t="str">
        <f t="shared" si="259"/>
        <v/>
      </c>
      <c r="AD707" s="172" t="str">
        <f t="shared" si="260"/>
        <v/>
      </c>
      <c r="AE707" s="174"/>
      <c r="AF707" s="175" t="str">
        <f t="shared" si="261"/>
        <v/>
      </c>
      <c r="AG707" s="169"/>
      <c r="AH707" s="171"/>
      <c r="AI707" s="171"/>
      <c r="AJ707" s="169"/>
      <c r="AK707" s="176" t="str">
        <f t="shared" si="262"/>
        <v/>
      </c>
      <c r="AL707" s="176" t="str">
        <f t="shared" si="263"/>
        <v/>
      </c>
      <c r="AM707" s="176" t="str">
        <f t="shared" si="264"/>
        <v/>
      </c>
      <c r="AN707" s="359" t="str">
        <f>IF(Overview!$K$17='Internal Calcs'!$P$22,IF(AK707="","",AK707),IF(Overview!$K$17='Internal Calcs'!$P$23,IF(AK707="","",AK707),IF(ISNUMBER(A707),(IF(F707="Short",G707-H707,H707-G707)*AZ707-AX707),"")))</f>
        <v/>
      </c>
      <c r="AO707" s="401" t="str">
        <f>IF(Overview!$K$17='Internal Calcs'!$P$22,IF(AL707="","",AL707),IF(Overview!$K$17='Internal Calcs'!$P$23,IF(AL707="","",AL707),IF(ISNUMBER(A707),IF(AL707="",(IF(F707="Short",G707-H707,H707-G707)*AZ707-AX707),(IF(F707="Short",G707-J707,J707-G707)*AZ707-AX707)),"")))</f>
        <v/>
      </c>
      <c r="AP707" s="359" t="str">
        <f>IF(Overview!$K$17='Internal Calcs'!$P$22,"",IF(Overview!$K$17='Internal Calcs'!$P$23,IF(AM707="","",AM707),IF(ISNUMBER(A707),IF(AM707="",(IF(F707="Short",G707-H707,H707-G707)*AZ707-AX707),(IF(F707="Short",G707-L707,L707-G707)*AZ707-AX707)),"")))</f>
        <v/>
      </c>
      <c r="AQ707" s="176" t="str">
        <f t="shared" si="265"/>
        <v/>
      </c>
      <c r="AR707" s="176" t="str">
        <f t="shared" si="266"/>
        <v/>
      </c>
      <c r="AS707" s="176" t="str">
        <f t="shared" si="267"/>
        <v/>
      </c>
      <c r="AT707" s="176" t="str">
        <f>IF(ISNUMBER(A707),MAX($AS$2:AS707)-AS707,"")</f>
        <v/>
      </c>
      <c r="AU707" s="177" t="str">
        <f t="shared" si="268"/>
        <v/>
      </c>
      <c r="AV707" s="178" t="str">
        <f t="shared" si="269"/>
        <v/>
      </c>
      <c r="AW707" s="178" t="str">
        <f t="shared" si="270"/>
        <v/>
      </c>
      <c r="AX707" s="179" t="str">
        <f ca="1">IF(ISNUMBER($A707),INDIRECT(CONCATENATE("'Instrument List'!B",(MATCH(E707,'Instrument List'!A:A,0))-0)),"")</f>
        <v/>
      </c>
      <c r="AY707" s="179" t="str">
        <f ca="1">IF(ISNUMBER($A707),INDIRECT(CONCATENATE("'Instrument List'!D",(MATCH(E707,'Instrument List'!A:A,0))-0)),"")</f>
        <v/>
      </c>
      <c r="AZ707" s="179" t="str">
        <f ca="1">IF(ISNUMBER($A707),INDIRECT(CONCATENATE("'Instrument List'!C",(MATCH(E707,'Instrument List'!A:A,0))-0)),"")</f>
        <v/>
      </c>
      <c r="BA707" s="180" t="str">
        <f ca="1">IF(ISNUMBER(A707),INDIRECT(CONCATENATE("'Instrument List'!E",(MATCH(E707,'Instrument List'!A:A,0))-0)),"")</f>
        <v/>
      </c>
      <c r="BB707" s="181" t="str">
        <f t="shared" si="271"/>
        <v/>
      </c>
      <c r="BC707" s="181" t="str">
        <f t="shared" si="272"/>
        <v/>
      </c>
      <c r="BD707" s="181" t="str">
        <f ca="1">IF(ISNUMBER(A707),INDIRECT(CONCATENATE("'Instrument List'!F",(MATCH(E707,'Instrument List'!A:A,0))-0)),"")</f>
        <v/>
      </c>
    </row>
    <row r="708" spans="1:56">
      <c r="A708" s="223" t="str">
        <f t="shared" si="252"/>
        <v/>
      </c>
      <c r="B708" s="224"/>
      <c r="C708" s="225"/>
      <c r="D708" s="182"/>
      <c r="E708" s="182"/>
      <c r="F708" s="182"/>
      <c r="G708" s="203"/>
      <c r="H708" s="218"/>
      <c r="I708" s="213"/>
      <c r="J708" s="207"/>
      <c r="K708" s="213"/>
      <c r="L708" s="207"/>
      <c r="M708" s="213"/>
      <c r="N708" s="207"/>
      <c r="O708" s="183" t="str">
        <f t="shared" si="253"/>
        <v/>
      </c>
      <c r="P708" s="184"/>
      <c r="Q708" s="184"/>
      <c r="R708" s="275"/>
      <c r="S708" s="185" t="str">
        <f t="shared" si="254"/>
        <v/>
      </c>
      <c r="T708" s="185" t="str">
        <f t="shared" si="255"/>
        <v/>
      </c>
      <c r="U708" s="275"/>
      <c r="V708" s="275"/>
      <c r="W708" s="276" t="str">
        <f t="shared" si="256"/>
        <v/>
      </c>
      <c r="X708" s="276" t="str">
        <f t="shared" si="257"/>
        <v/>
      </c>
      <c r="Y708" s="276" t="str">
        <f t="shared" si="258"/>
        <v/>
      </c>
      <c r="Z708" s="275"/>
      <c r="AA708" s="184"/>
      <c r="AB708" s="184"/>
      <c r="AC708" s="185" t="str">
        <f t="shared" si="259"/>
        <v/>
      </c>
      <c r="AD708" s="185" t="str">
        <f t="shared" si="260"/>
        <v/>
      </c>
      <c r="AE708" s="186"/>
      <c r="AF708" s="187" t="str">
        <f t="shared" si="261"/>
        <v/>
      </c>
      <c r="AG708" s="182"/>
      <c r="AH708" s="184"/>
      <c r="AI708" s="184"/>
      <c r="AJ708" s="182"/>
      <c r="AK708" s="188" t="str">
        <f t="shared" si="262"/>
        <v/>
      </c>
      <c r="AL708" s="188" t="str">
        <f t="shared" si="263"/>
        <v/>
      </c>
      <c r="AM708" s="188" t="str">
        <f t="shared" si="264"/>
        <v/>
      </c>
      <c r="AN708" s="359" t="str">
        <f>IF(Overview!$K$17='Internal Calcs'!$P$22,IF(AK708="","",AK708),IF(Overview!$K$17='Internal Calcs'!$P$23,IF(AK708="","",AK708),IF(ISNUMBER(A708),(IF(F708="Short",G708-H708,H708-G708)*AZ708-AX708),"")))</f>
        <v/>
      </c>
      <c r="AO708" s="401" t="str">
        <f>IF(Overview!$K$17='Internal Calcs'!$P$22,IF(AL708="","",AL708),IF(Overview!$K$17='Internal Calcs'!$P$23,IF(AL708="","",AL708),IF(ISNUMBER(A708),IF(AL708="",(IF(F708="Short",G708-H708,H708-G708)*AZ708-AX708),(IF(F708="Short",G708-J708,J708-G708)*AZ708-AX708)),"")))</f>
        <v/>
      </c>
      <c r="AP708" s="359" t="str">
        <f>IF(Overview!$K$17='Internal Calcs'!$P$22,"",IF(Overview!$K$17='Internal Calcs'!$P$23,IF(AM708="","",AM708),IF(ISNUMBER(A708),IF(AM708="",(IF(F708="Short",G708-H708,H708-G708)*AZ708-AX708),(IF(F708="Short",G708-L708,L708-G708)*AZ708-AX708)),"")))</f>
        <v/>
      </c>
      <c r="AQ708" s="188" t="str">
        <f t="shared" si="265"/>
        <v/>
      </c>
      <c r="AR708" s="188" t="str">
        <f t="shared" si="266"/>
        <v/>
      </c>
      <c r="AS708" s="188" t="str">
        <f t="shared" si="267"/>
        <v/>
      </c>
      <c r="AT708" s="188" t="str">
        <f>IF(ISNUMBER(A708),MAX($AS$2:AS708)-AS708,"")</f>
        <v/>
      </c>
      <c r="AU708" s="189" t="str">
        <f t="shared" si="268"/>
        <v/>
      </c>
      <c r="AV708" s="190" t="str">
        <f t="shared" si="269"/>
        <v/>
      </c>
      <c r="AW708" s="190" t="str">
        <f t="shared" si="270"/>
        <v/>
      </c>
      <c r="AX708" s="191" t="str">
        <f ca="1">IF(ISNUMBER($A708),INDIRECT(CONCATENATE("'Instrument List'!B",(MATCH(E708,'Instrument List'!A:A,0))-0)),"")</f>
        <v/>
      </c>
      <c r="AY708" s="191" t="str">
        <f ca="1">IF(ISNUMBER($A708),INDIRECT(CONCATENATE("'Instrument List'!D",(MATCH(E708,'Instrument List'!A:A,0))-0)),"")</f>
        <v/>
      </c>
      <c r="AZ708" s="191" t="str">
        <f ca="1">IF(ISNUMBER($A708),INDIRECT(CONCATENATE("'Instrument List'!C",(MATCH(E708,'Instrument List'!A:A,0))-0)),"")</f>
        <v/>
      </c>
      <c r="BA708" s="192" t="str">
        <f ca="1">IF(ISNUMBER(A708),INDIRECT(CONCATENATE("'Instrument List'!E",(MATCH(E708,'Instrument List'!A:A,0))-0)),"")</f>
        <v/>
      </c>
      <c r="BB708" s="193" t="str">
        <f t="shared" si="271"/>
        <v/>
      </c>
      <c r="BC708" s="193" t="str">
        <f t="shared" si="272"/>
        <v/>
      </c>
      <c r="BD708" s="193" t="str">
        <f ca="1">IF(ISNUMBER(A708),INDIRECT(CONCATENATE("'Instrument List'!F",(MATCH(E708,'Instrument List'!A:A,0))-0)),"")</f>
        <v/>
      </c>
    </row>
    <row r="709" spans="1:56">
      <c r="A709" s="220" t="str">
        <f t="shared" si="252"/>
        <v/>
      </c>
      <c r="B709" s="221"/>
      <c r="C709" s="222"/>
      <c r="D709" s="169"/>
      <c r="E709" s="169"/>
      <c r="F709" s="169"/>
      <c r="G709" s="202"/>
      <c r="H709" s="217"/>
      <c r="I709" s="212"/>
      <c r="J709" s="206"/>
      <c r="K709" s="212"/>
      <c r="L709" s="206"/>
      <c r="M709" s="212"/>
      <c r="N709" s="206"/>
      <c r="O709" s="170" t="str">
        <f t="shared" si="253"/>
        <v/>
      </c>
      <c r="P709" s="171"/>
      <c r="Q709" s="171"/>
      <c r="R709" s="171"/>
      <c r="S709" s="172" t="str">
        <f t="shared" si="254"/>
        <v/>
      </c>
      <c r="T709" s="172" t="str">
        <f t="shared" si="255"/>
        <v/>
      </c>
      <c r="U709" s="171"/>
      <c r="V709" s="171"/>
      <c r="W709" s="173" t="str">
        <f t="shared" si="256"/>
        <v/>
      </c>
      <c r="X709" s="173" t="str">
        <f t="shared" si="257"/>
        <v/>
      </c>
      <c r="Y709" s="173" t="str">
        <f t="shared" si="258"/>
        <v/>
      </c>
      <c r="Z709" s="171"/>
      <c r="AA709" s="171"/>
      <c r="AB709" s="171"/>
      <c r="AC709" s="172" t="str">
        <f t="shared" si="259"/>
        <v/>
      </c>
      <c r="AD709" s="172" t="str">
        <f t="shared" si="260"/>
        <v/>
      </c>
      <c r="AE709" s="174"/>
      <c r="AF709" s="175" t="str">
        <f t="shared" si="261"/>
        <v/>
      </c>
      <c r="AG709" s="169"/>
      <c r="AH709" s="171"/>
      <c r="AI709" s="171"/>
      <c r="AJ709" s="169"/>
      <c r="AK709" s="176" t="str">
        <f t="shared" si="262"/>
        <v/>
      </c>
      <c r="AL709" s="176" t="str">
        <f t="shared" si="263"/>
        <v/>
      </c>
      <c r="AM709" s="176" t="str">
        <f t="shared" si="264"/>
        <v/>
      </c>
      <c r="AN709" s="359" t="str">
        <f>IF(Overview!$K$17='Internal Calcs'!$P$22,IF(AK709="","",AK709),IF(Overview!$K$17='Internal Calcs'!$P$23,IF(AK709="","",AK709),IF(ISNUMBER(A709),(IF(F709="Short",G709-H709,H709-G709)*AZ709-AX709),"")))</f>
        <v/>
      </c>
      <c r="AO709" s="401" t="str">
        <f>IF(Overview!$K$17='Internal Calcs'!$P$22,IF(AL709="","",AL709),IF(Overview!$K$17='Internal Calcs'!$P$23,IF(AL709="","",AL709),IF(ISNUMBER(A709),IF(AL709="",(IF(F709="Short",G709-H709,H709-G709)*AZ709-AX709),(IF(F709="Short",G709-J709,J709-G709)*AZ709-AX709)),"")))</f>
        <v/>
      </c>
      <c r="AP709" s="359" t="str">
        <f>IF(Overview!$K$17='Internal Calcs'!$P$22,"",IF(Overview!$K$17='Internal Calcs'!$P$23,IF(AM709="","",AM709),IF(ISNUMBER(A709),IF(AM709="",(IF(F709="Short",G709-H709,H709-G709)*AZ709-AX709),(IF(F709="Short",G709-L709,L709-G709)*AZ709-AX709)),"")))</f>
        <v/>
      </c>
      <c r="AQ709" s="176" t="str">
        <f t="shared" si="265"/>
        <v/>
      </c>
      <c r="AR709" s="176" t="str">
        <f t="shared" si="266"/>
        <v/>
      </c>
      <c r="AS709" s="176" t="str">
        <f t="shared" si="267"/>
        <v/>
      </c>
      <c r="AT709" s="176" t="str">
        <f>IF(ISNUMBER(A709),MAX($AS$2:AS709)-AS709,"")</f>
        <v/>
      </c>
      <c r="AU709" s="177" t="str">
        <f t="shared" si="268"/>
        <v/>
      </c>
      <c r="AV709" s="178" t="str">
        <f t="shared" si="269"/>
        <v/>
      </c>
      <c r="AW709" s="178" t="str">
        <f t="shared" si="270"/>
        <v/>
      </c>
      <c r="AX709" s="179" t="str">
        <f ca="1">IF(ISNUMBER($A709),INDIRECT(CONCATENATE("'Instrument List'!B",(MATCH(E709,'Instrument List'!A:A,0))-0)),"")</f>
        <v/>
      </c>
      <c r="AY709" s="179" t="str">
        <f ca="1">IF(ISNUMBER($A709),INDIRECT(CONCATENATE("'Instrument List'!D",(MATCH(E709,'Instrument List'!A:A,0))-0)),"")</f>
        <v/>
      </c>
      <c r="AZ709" s="179" t="str">
        <f ca="1">IF(ISNUMBER($A709),INDIRECT(CONCATENATE("'Instrument List'!C",(MATCH(E709,'Instrument List'!A:A,0))-0)),"")</f>
        <v/>
      </c>
      <c r="BA709" s="180" t="str">
        <f ca="1">IF(ISNUMBER(A709),INDIRECT(CONCATENATE("'Instrument List'!E",(MATCH(E709,'Instrument List'!A:A,0))-0)),"")</f>
        <v/>
      </c>
      <c r="BB709" s="181" t="str">
        <f t="shared" si="271"/>
        <v/>
      </c>
      <c r="BC709" s="181" t="str">
        <f t="shared" si="272"/>
        <v/>
      </c>
      <c r="BD709" s="181" t="str">
        <f ca="1">IF(ISNUMBER(A709),INDIRECT(CONCATENATE("'Instrument List'!F",(MATCH(E709,'Instrument List'!A:A,0))-0)),"")</f>
        <v/>
      </c>
    </row>
    <row r="710" spans="1:56">
      <c r="A710" s="223" t="str">
        <f t="shared" si="252"/>
        <v/>
      </c>
      <c r="B710" s="224"/>
      <c r="C710" s="225"/>
      <c r="D710" s="182"/>
      <c r="E710" s="182"/>
      <c r="F710" s="182"/>
      <c r="G710" s="203"/>
      <c r="H710" s="218"/>
      <c r="I710" s="213"/>
      <c r="J710" s="207"/>
      <c r="K710" s="213"/>
      <c r="L710" s="207"/>
      <c r="M710" s="213"/>
      <c r="N710" s="207"/>
      <c r="O710" s="183" t="str">
        <f t="shared" si="253"/>
        <v/>
      </c>
      <c r="P710" s="184"/>
      <c r="Q710" s="184"/>
      <c r="R710" s="275"/>
      <c r="S710" s="185" t="str">
        <f t="shared" si="254"/>
        <v/>
      </c>
      <c r="T710" s="185" t="str">
        <f t="shared" si="255"/>
        <v/>
      </c>
      <c r="U710" s="275"/>
      <c r="V710" s="275"/>
      <c r="W710" s="276" t="str">
        <f t="shared" si="256"/>
        <v/>
      </c>
      <c r="X710" s="276" t="str">
        <f t="shared" si="257"/>
        <v/>
      </c>
      <c r="Y710" s="276" t="str">
        <f t="shared" si="258"/>
        <v/>
      </c>
      <c r="Z710" s="275"/>
      <c r="AA710" s="184"/>
      <c r="AB710" s="184"/>
      <c r="AC710" s="185" t="str">
        <f t="shared" si="259"/>
        <v/>
      </c>
      <c r="AD710" s="185" t="str">
        <f t="shared" si="260"/>
        <v/>
      </c>
      <c r="AE710" s="186"/>
      <c r="AF710" s="187" t="str">
        <f t="shared" si="261"/>
        <v/>
      </c>
      <c r="AG710" s="182"/>
      <c r="AH710" s="184"/>
      <c r="AI710" s="184"/>
      <c r="AJ710" s="182"/>
      <c r="AK710" s="188" t="str">
        <f t="shared" si="262"/>
        <v/>
      </c>
      <c r="AL710" s="188" t="str">
        <f t="shared" si="263"/>
        <v/>
      </c>
      <c r="AM710" s="188" t="str">
        <f t="shared" si="264"/>
        <v/>
      </c>
      <c r="AN710" s="359" t="str">
        <f>IF(Overview!$K$17='Internal Calcs'!$P$22,IF(AK710="","",AK710),IF(Overview!$K$17='Internal Calcs'!$P$23,IF(AK710="","",AK710),IF(ISNUMBER(A710),(IF(F710="Short",G710-H710,H710-G710)*AZ710-AX710),"")))</f>
        <v/>
      </c>
      <c r="AO710" s="401" t="str">
        <f>IF(Overview!$K$17='Internal Calcs'!$P$22,IF(AL710="","",AL710),IF(Overview!$K$17='Internal Calcs'!$P$23,IF(AL710="","",AL710),IF(ISNUMBER(A710),IF(AL710="",(IF(F710="Short",G710-H710,H710-G710)*AZ710-AX710),(IF(F710="Short",G710-J710,J710-G710)*AZ710-AX710)),"")))</f>
        <v/>
      </c>
      <c r="AP710" s="359" t="str">
        <f>IF(Overview!$K$17='Internal Calcs'!$P$22,"",IF(Overview!$K$17='Internal Calcs'!$P$23,IF(AM710="","",AM710),IF(ISNUMBER(A710),IF(AM710="",(IF(F710="Short",G710-H710,H710-G710)*AZ710-AX710),(IF(F710="Short",G710-L710,L710-G710)*AZ710-AX710)),"")))</f>
        <v/>
      </c>
      <c r="AQ710" s="188" t="str">
        <f t="shared" si="265"/>
        <v/>
      </c>
      <c r="AR710" s="188" t="str">
        <f t="shared" si="266"/>
        <v/>
      </c>
      <c r="AS710" s="188" t="str">
        <f t="shared" si="267"/>
        <v/>
      </c>
      <c r="AT710" s="188" t="str">
        <f>IF(ISNUMBER(A710),MAX($AS$2:AS710)-AS710,"")</f>
        <v/>
      </c>
      <c r="AU710" s="189" t="str">
        <f t="shared" si="268"/>
        <v/>
      </c>
      <c r="AV710" s="190" t="str">
        <f t="shared" si="269"/>
        <v/>
      </c>
      <c r="AW710" s="190" t="str">
        <f t="shared" si="270"/>
        <v/>
      </c>
      <c r="AX710" s="191" t="str">
        <f ca="1">IF(ISNUMBER($A710),INDIRECT(CONCATENATE("'Instrument List'!B",(MATCH(E710,'Instrument List'!A:A,0))-0)),"")</f>
        <v/>
      </c>
      <c r="AY710" s="191" t="str">
        <f ca="1">IF(ISNUMBER($A710),INDIRECT(CONCATENATE("'Instrument List'!D",(MATCH(E710,'Instrument List'!A:A,0))-0)),"")</f>
        <v/>
      </c>
      <c r="AZ710" s="191" t="str">
        <f ca="1">IF(ISNUMBER($A710),INDIRECT(CONCATENATE("'Instrument List'!C",(MATCH(E710,'Instrument List'!A:A,0))-0)),"")</f>
        <v/>
      </c>
      <c r="BA710" s="192" t="str">
        <f ca="1">IF(ISNUMBER(A710),INDIRECT(CONCATENATE("'Instrument List'!E",(MATCH(E710,'Instrument List'!A:A,0))-0)),"")</f>
        <v/>
      </c>
      <c r="BB710" s="193" t="str">
        <f t="shared" si="271"/>
        <v/>
      </c>
      <c r="BC710" s="193" t="str">
        <f t="shared" si="272"/>
        <v/>
      </c>
      <c r="BD710" s="193" t="str">
        <f ca="1">IF(ISNUMBER(A710),INDIRECT(CONCATENATE("'Instrument List'!F",(MATCH(E710,'Instrument List'!A:A,0))-0)),"")</f>
        <v/>
      </c>
    </row>
    <row r="711" spans="1:56">
      <c r="A711" s="220" t="str">
        <f t="shared" si="252"/>
        <v/>
      </c>
      <c r="B711" s="221"/>
      <c r="C711" s="222"/>
      <c r="D711" s="169"/>
      <c r="E711" s="169"/>
      <c r="F711" s="169"/>
      <c r="G711" s="202"/>
      <c r="H711" s="217"/>
      <c r="I711" s="212"/>
      <c r="J711" s="206"/>
      <c r="K711" s="212"/>
      <c r="L711" s="206"/>
      <c r="M711" s="212"/>
      <c r="N711" s="206"/>
      <c r="O711" s="170" t="str">
        <f t="shared" si="253"/>
        <v/>
      </c>
      <c r="P711" s="171"/>
      <c r="Q711" s="171"/>
      <c r="R711" s="171"/>
      <c r="S711" s="172" t="str">
        <f t="shared" si="254"/>
        <v/>
      </c>
      <c r="T711" s="172" t="str">
        <f t="shared" si="255"/>
        <v/>
      </c>
      <c r="U711" s="171"/>
      <c r="V711" s="171"/>
      <c r="W711" s="173" t="str">
        <f t="shared" si="256"/>
        <v/>
      </c>
      <c r="X711" s="173" t="str">
        <f t="shared" si="257"/>
        <v/>
      </c>
      <c r="Y711" s="173" t="str">
        <f t="shared" si="258"/>
        <v/>
      </c>
      <c r="Z711" s="171"/>
      <c r="AA711" s="171"/>
      <c r="AB711" s="171"/>
      <c r="AC711" s="172" t="str">
        <f t="shared" si="259"/>
        <v/>
      </c>
      <c r="AD711" s="172" t="str">
        <f t="shared" si="260"/>
        <v/>
      </c>
      <c r="AE711" s="174"/>
      <c r="AF711" s="175" t="str">
        <f t="shared" si="261"/>
        <v/>
      </c>
      <c r="AG711" s="169"/>
      <c r="AH711" s="171"/>
      <c r="AI711" s="171"/>
      <c r="AJ711" s="169"/>
      <c r="AK711" s="176" t="str">
        <f t="shared" si="262"/>
        <v/>
      </c>
      <c r="AL711" s="176" t="str">
        <f t="shared" si="263"/>
        <v/>
      </c>
      <c r="AM711" s="176" t="str">
        <f t="shared" si="264"/>
        <v/>
      </c>
      <c r="AN711" s="359" t="str">
        <f>IF(Overview!$K$17='Internal Calcs'!$P$22,IF(AK711="","",AK711),IF(Overview!$K$17='Internal Calcs'!$P$23,IF(AK711="","",AK711),IF(ISNUMBER(A711),(IF(F711="Short",G711-H711,H711-G711)*AZ711-AX711),"")))</f>
        <v/>
      </c>
      <c r="AO711" s="401" t="str">
        <f>IF(Overview!$K$17='Internal Calcs'!$P$22,IF(AL711="","",AL711),IF(Overview!$K$17='Internal Calcs'!$P$23,IF(AL711="","",AL711),IF(ISNUMBER(A711),IF(AL711="",(IF(F711="Short",G711-H711,H711-G711)*AZ711-AX711),(IF(F711="Short",G711-J711,J711-G711)*AZ711-AX711)),"")))</f>
        <v/>
      </c>
      <c r="AP711" s="359" t="str">
        <f>IF(Overview!$K$17='Internal Calcs'!$P$22,"",IF(Overview!$K$17='Internal Calcs'!$P$23,IF(AM711="","",AM711),IF(ISNUMBER(A711),IF(AM711="",(IF(F711="Short",G711-H711,H711-G711)*AZ711-AX711),(IF(F711="Short",G711-L711,L711-G711)*AZ711-AX711)),"")))</f>
        <v/>
      </c>
      <c r="AQ711" s="176" t="str">
        <f t="shared" si="265"/>
        <v/>
      </c>
      <c r="AR711" s="176" t="str">
        <f t="shared" si="266"/>
        <v/>
      </c>
      <c r="AS711" s="176" t="str">
        <f t="shared" si="267"/>
        <v/>
      </c>
      <c r="AT711" s="176" t="str">
        <f>IF(ISNUMBER(A711),MAX($AS$2:AS711)-AS711,"")</f>
        <v/>
      </c>
      <c r="AU711" s="177" t="str">
        <f t="shared" si="268"/>
        <v/>
      </c>
      <c r="AV711" s="178" t="str">
        <f t="shared" si="269"/>
        <v/>
      </c>
      <c r="AW711" s="178" t="str">
        <f t="shared" si="270"/>
        <v/>
      </c>
      <c r="AX711" s="179" t="str">
        <f ca="1">IF(ISNUMBER($A711),INDIRECT(CONCATENATE("'Instrument List'!B",(MATCH(E711,'Instrument List'!A:A,0))-0)),"")</f>
        <v/>
      </c>
      <c r="AY711" s="179" t="str">
        <f ca="1">IF(ISNUMBER($A711),INDIRECT(CONCATENATE("'Instrument List'!D",(MATCH(E711,'Instrument List'!A:A,0))-0)),"")</f>
        <v/>
      </c>
      <c r="AZ711" s="179" t="str">
        <f ca="1">IF(ISNUMBER($A711),INDIRECT(CONCATENATE("'Instrument List'!C",(MATCH(E711,'Instrument List'!A:A,0))-0)),"")</f>
        <v/>
      </c>
      <c r="BA711" s="180" t="str">
        <f ca="1">IF(ISNUMBER(A711),INDIRECT(CONCATENATE("'Instrument List'!E",(MATCH(E711,'Instrument List'!A:A,0))-0)),"")</f>
        <v/>
      </c>
      <c r="BB711" s="181" t="str">
        <f t="shared" si="271"/>
        <v/>
      </c>
      <c r="BC711" s="181" t="str">
        <f t="shared" si="272"/>
        <v/>
      </c>
      <c r="BD711" s="181" t="str">
        <f ca="1">IF(ISNUMBER(A711),INDIRECT(CONCATENATE("'Instrument List'!F",(MATCH(E711,'Instrument List'!A:A,0))-0)),"")</f>
        <v/>
      </c>
    </row>
    <row r="712" spans="1:56">
      <c r="A712" s="223" t="str">
        <f t="shared" si="252"/>
        <v/>
      </c>
      <c r="B712" s="224"/>
      <c r="C712" s="225"/>
      <c r="D712" s="182"/>
      <c r="E712" s="182"/>
      <c r="F712" s="182"/>
      <c r="G712" s="203"/>
      <c r="H712" s="218"/>
      <c r="I712" s="213"/>
      <c r="J712" s="207"/>
      <c r="K712" s="213"/>
      <c r="L712" s="207"/>
      <c r="M712" s="213"/>
      <c r="N712" s="207"/>
      <c r="O712" s="183" t="str">
        <f t="shared" si="253"/>
        <v/>
      </c>
      <c r="P712" s="184"/>
      <c r="Q712" s="184"/>
      <c r="R712" s="275"/>
      <c r="S712" s="185" t="str">
        <f t="shared" si="254"/>
        <v/>
      </c>
      <c r="T712" s="185" t="str">
        <f t="shared" si="255"/>
        <v/>
      </c>
      <c r="U712" s="275"/>
      <c r="V712" s="275"/>
      <c r="W712" s="276" t="str">
        <f t="shared" si="256"/>
        <v/>
      </c>
      <c r="X712" s="276" t="str">
        <f t="shared" si="257"/>
        <v/>
      </c>
      <c r="Y712" s="276" t="str">
        <f t="shared" si="258"/>
        <v/>
      </c>
      <c r="Z712" s="275"/>
      <c r="AA712" s="184"/>
      <c r="AB712" s="184"/>
      <c r="AC712" s="185" t="str">
        <f t="shared" si="259"/>
        <v/>
      </c>
      <c r="AD712" s="185" t="str">
        <f t="shared" si="260"/>
        <v/>
      </c>
      <c r="AE712" s="186"/>
      <c r="AF712" s="187" t="str">
        <f t="shared" si="261"/>
        <v/>
      </c>
      <c r="AG712" s="182"/>
      <c r="AH712" s="184"/>
      <c r="AI712" s="184"/>
      <c r="AJ712" s="182"/>
      <c r="AK712" s="188" t="str">
        <f t="shared" si="262"/>
        <v/>
      </c>
      <c r="AL712" s="188" t="str">
        <f t="shared" si="263"/>
        <v/>
      </c>
      <c r="AM712" s="188" t="str">
        <f t="shared" si="264"/>
        <v/>
      </c>
      <c r="AN712" s="359" t="str">
        <f>IF(Overview!$K$17='Internal Calcs'!$P$22,IF(AK712="","",AK712),IF(Overview!$K$17='Internal Calcs'!$P$23,IF(AK712="","",AK712),IF(ISNUMBER(A712),(IF(F712="Short",G712-H712,H712-G712)*AZ712-AX712),"")))</f>
        <v/>
      </c>
      <c r="AO712" s="401" t="str">
        <f>IF(Overview!$K$17='Internal Calcs'!$P$22,IF(AL712="","",AL712),IF(Overview!$K$17='Internal Calcs'!$P$23,IF(AL712="","",AL712),IF(ISNUMBER(A712),IF(AL712="",(IF(F712="Short",G712-H712,H712-G712)*AZ712-AX712),(IF(F712="Short",G712-J712,J712-G712)*AZ712-AX712)),"")))</f>
        <v/>
      </c>
      <c r="AP712" s="359" t="str">
        <f>IF(Overview!$K$17='Internal Calcs'!$P$22,"",IF(Overview!$K$17='Internal Calcs'!$P$23,IF(AM712="","",AM712),IF(ISNUMBER(A712),IF(AM712="",(IF(F712="Short",G712-H712,H712-G712)*AZ712-AX712),(IF(F712="Short",G712-L712,L712-G712)*AZ712-AX712)),"")))</f>
        <v/>
      </c>
      <c r="AQ712" s="188" t="str">
        <f t="shared" si="265"/>
        <v/>
      </c>
      <c r="AR712" s="188" t="str">
        <f t="shared" si="266"/>
        <v/>
      </c>
      <c r="AS712" s="188" t="str">
        <f t="shared" si="267"/>
        <v/>
      </c>
      <c r="AT712" s="188" t="str">
        <f>IF(ISNUMBER(A712),MAX($AS$2:AS712)-AS712,"")</f>
        <v/>
      </c>
      <c r="AU712" s="189" t="str">
        <f t="shared" si="268"/>
        <v/>
      </c>
      <c r="AV712" s="190" t="str">
        <f t="shared" si="269"/>
        <v/>
      </c>
      <c r="AW712" s="190" t="str">
        <f t="shared" si="270"/>
        <v/>
      </c>
      <c r="AX712" s="191" t="str">
        <f ca="1">IF(ISNUMBER($A712),INDIRECT(CONCATENATE("'Instrument List'!B",(MATCH(E712,'Instrument List'!A:A,0))-0)),"")</f>
        <v/>
      </c>
      <c r="AY712" s="191" t="str">
        <f ca="1">IF(ISNUMBER($A712),INDIRECT(CONCATENATE("'Instrument List'!D",(MATCH(E712,'Instrument List'!A:A,0))-0)),"")</f>
        <v/>
      </c>
      <c r="AZ712" s="191" t="str">
        <f ca="1">IF(ISNUMBER($A712),INDIRECT(CONCATENATE("'Instrument List'!C",(MATCH(E712,'Instrument List'!A:A,0))-0)),"")</f>
        <v/>
      </c>
      <c r="BA712" s="192" t="str">
        <f ca="1">IF(ISNUMBER(A712),INDIRECT(CONCATENATE("'Instrument List'!E",(MATCH(E712,'Instrument List'!A:A,0))-0)),"")</f>
        <v/>
      </c>
      <c r="BB712" s="193" t="str">
        <f t="shared" si="271"/>
        <v/>
      </c>
      <c r="BC712" s="193" t="str">
        <f t="shared" si="272"/>
        <v/>
      </c>
      <c r="BD712" s="193" t="str">
        <f ca="1">IF(ISNUMBER(A712),INDIRECT(CONCATENATE("'Instrument List'!F",(MATCH(E712,'Instrument List'!A:A,0))-0)),"")</f>
        <v/>
      </c>
    </row>
    <row r="713" spans="1:56">
      <c r="A713" s="220" t="str">
        <f t="shared" si="252"/>
        <v/>
      </c>
      <c r="B713" s="221"/>
      <c r="C713" s="222"/>
      <c r="D713" s="169"/>
      <c r="E713" s="169"/>
      <c r="F713" s="169"/>
      <c r="G713" s="202"/>
      <c r="H713" s="217"/>
      <c r="I713" s="212"/>
      <c r="J713" s="206"/>
      <c r="K713" s="212"/>
      <c r="L713" s="206"/>
      <c r="M713" s="212"/>
      <c r="N713" s="206"/>
      <c r="O713" s="170" t="str">
        <f t="shared" si="253"/>
        <v/>
      </c>
      <c r="P713" s="171"/>
      <c r="Q713" s="171"/>
      <c r="R713" s="171"/>
      <c r="S713" s="172" t="str">
        <f t="shared" si="254"/>
        <v/>
      </c>
      <c r="T713" s="172" t="str">
        <f t="shared" si="255"/>
        <v/>
      </c>
      <c r="U713" s="171"/>
      <c r="V713" s="171"/>
      <c r="W713" s="173" t="str">
        <f t="shared" si="256"/>
        <v/>
      </c>
      <c r="X713" s="173" t="str">
        <f t="shared" si="257"/>
        <v/>
      </c>
      <c r="Y713" s="173" t="str">
        <f t="shared" si="258"/>
        <v/>
      </c>
      <c r="Z713" s="171"/>
      <c r="AA713" s="171"/>
      <c r="AB713" s="171"/>
      <c r="AC713" s="172" t="str">
        <f t="shared" si="259"/>
        <v/>
      </c>
      <c r="AD713" s="172" t="str">
        <f t="shared" si="260"/>
        <v/>
      </c>
      <c r="AE713" s="174"/>
      <c r="AF713" s="175" t="str">
        <f t="shared" si="261"/>
        <v/>
      </c>
      <c r="AG713" s="169"/>
      <c r="AH713" s="171"/>
      <c r="AI713" s="171"/>
      <c r="AJ713" s="169"/>
      <c r="AK713" s="176" t="str">
        <f t="shared" si="262"/>
        <v/>
      </c>
      <c r="AL713" s="176" t="str">
        <f t="shared" si="263"/>
        <v/>
      </c>
      <c r="AM713" s="176" t="str">
        <f t="shared" si="264"/>
        <v/>
      </c>
      <c r="AN713" s="359" t="str">
        <f>IF(Overview!$K$17='Internal Calcs'!$P$22,IF(AK713="","",AK713),IF(Overview!$K$17='Internal Calcs'!$P$23,IF(AK713="","",AK713),IF(ISNUMBER(A713),(IF(F713="Short",G713-H713,H713-G713)*AZ713-AX713),"")))</f>
        <v/>
      </c>
      <c r="AO713" s="401" t="str">
        <f>IF(Overview!$K$17='Internal Calcs'!$P$22,IF(AL713="","",AL713),IF(Overview!$K$17='Internal Calcs'!$P$23,IF(AL713="","",AL713),IF(ISNUMBER(A713),IF(AL713="",(IF(F713="Short",G713-H713,H713-G713)*AZ713-AX713),(IF(F713="Short",G713-J713,J713-G713)*AZ713-AX713)),"")))</f>
        <v/>
      </c>
      <c r="AP713" s="359" t="str">
        <f>IF(Overview!$K$17='Internal Calcs'!$P$22,"",IF(Overview!$K$17='Internal Calcs'!$P$23,IF(AM713="","",AM713),IF(ISNUMBER(A713),IF(AM713="",(IF(F713="Short",G713-H713,H713-G713)*AZ713-AX713),(IF(F713="Short",G713-L713,L713-G713)*AZ713-AX713)),"")))</f>
        <v/>
      </c>
      <c r="AQ713" s="176" t="str">
        <f t="shared" si="265"/>
        <v/>
      </c>
      <c r="AR713" s="176" t="str">
        <f t="shared" si="266"/>
        <v/>
      </c>
      <c r="AS713" s="176" t="str">
        <f t="shared" si="267"/>
        <v/>
      </c>
      <c r="AT713" s="176" t="str">
        <f>IF(ISNUMBER(A713),MAX($AS$2:AS713)-AS713,"")</f>
        <v/>
      </c>
      <c r="AU713" s="177" t="str">
        <f t="shared" si="268"/>
        <v/>
      </c>
      <c r="AV713" s="178" t="str">
        <f t="shared" si="269"/>
        <v/>
      </c>
      <c r="AW713" s="178" t="str">
        <f t="shared" si="270"/>
        <v/>
      </c>
      <c r="AX713" s="179" t="str">
        <f ca="1">IF(ISNUMBER($A713),INDIRECT(CONCATENATE("'Instrument List'!B",(MATCH(E713,'Instrument List'!A:A,0))-0)),"")</f>
        <v/>
      </c>
      <c r="AY713" s="179" t="str">
        <f ca="1">IF(ISNUMBER($A713),INDIRECT(CONCATENATE("'Instrument List'!D",(MATCH(E713,'Instrument List'!A:A,0))-0)),"")</f>
        <v/>
      </c>
      <c r="AZ713" s="179" t="str">
        <f ca="1">IF(ISNUMBER($A713),INDIRECT(CONCATENATE("'Instrument List'!C",(MATCH(E713,'Instrument List'!A:A,0))-0)),"")</f>
        <v/>
      </c>
      <c r="BA713" s="180" t="str">
        <f ca="1">IF(ISNUMBER(A713),INDIRECT(CONCATENATE("'Instrument List'!E",(MATCH(E713,'Instrument List'!A:A,0))-0)),"")</f>
        <v/>
      </c>
      <c r="BB713" s="181" t="str">
        <f t="shared" si="271"/>
        <v/>
      </c>
      <c r="BC713" s="181" t="str">
        <f t="shared" si="272"/>
        <v/>
      </c>
      <c r="BD713" s="181" t="str">
        <f ca="1">IF(ISNUMBER(A713),INDIRECT(CONCATENATE("'Instrument List'!F",(MATCH(E713,'Instrument List'!A:A,0))-0)),"")</f>
        <v/>
      </c>
    </row>
    <row r="714" spans="1:56">
      <c r="A714" s="223" t="str">
        <f t="shared" si="252"/>
        <v/>
      </c>
      <c r="B714" s="224"/>
      <c r="C714" s="225"/>
      <c r="D714" s="182"/>
      <c r="E714" s="182"/>
      <c r="F714" s="182"/>
      <c r="G714" s="203"/>
      <c r="H714" s="218"/>
      <c r="I714" s="213"/>
      <c r="J714" s="207"/>
      <c r="K714" s="213"/>
      <c r="L714" s="207"/>
      <c r="M714" s="213"/>
      <c r="N714" s="207"/>
      <c r="O714" s="183" t="str">
        <f t="shared" si="253"/>
        <v/>
      </c>
      <c r="P714" s="184"/>
      <c r="Q714" s="184"/>
      <c r="R714" s="275"/>
      <c r="S714" s="185" t="str">
        <f t="shared" si="254"/>
        <v/>
      </c>
      <c r="T714" s="185" t="str">
        <f t="shared" si="255"/>
        <v/>
      </c>
      <c r="U714" s="275"/>
      <c r="V714" s="275"/>
      <c r="W714" s="276" t="str">
        <f t="shared" si="256"/>
        <v/>
      </c>
      <c r="X714" s="276" t="str">
        <f t="shared" si="257"/>
        <v/>
      </c>
      <c r="Y714" s="276" t="str">
        <f t="shared" si="258"/>
        <v/>
      </c>
      <c r="Z714" s="275"/>
      <c r="AA714" s="184"/>
      <c r="AB714" s="184"/>
      <c r="AC714" s="185" t="str">
        <f t="shared" si="259"/>
        <v/>
      </c>
      <c r="AD714" s="185" t="str">
        <f t="shared" si="260"/>
        <v/>
      </c>
      <c r="AE714" s="186"/>
      <c r="AF714" s="187" t="str">
        <f t="shared" si="261"/>
        <v/>
      </c>
      <c r="AG714" s="182"/>
      <c r="AH714" s="184"/>
      <c r="AI714" s="184"/>
      <c r="AJ714" s="182"/>
      <c r="AK714" s="188" t="str">
        <f t="shared" si="262"/>
        <v/>
      </c>
      <c r="AL714" s="188" t="str">
        <f t="shared" si="263"/>
        <v/>
      </c>
      <c r="AM714" s="188" t="str">
        <f t="shared" si="264"/>
        <v/>
      </c>
      <c r="AN714" s="359" t="str">
        <f>IF(Overview!$K$17='Internal Calcs'!$P$22,IF(AK714="","",AK714),IF(Overview!$K$17='Internal Calcs'!$P$23,IF(AK714="","",AK714),IF(ISNUMBER(A714),(IF(F714="Short",G714-H714,H714-G714)*AZ714-AX714),"")))</f>
        <v/>
      </c>
      <c r="AO714" s="401" t="str">
        <f>IF(Overview!$K$17='Internal Calcs'!$P$22,IF(AL714="","",AL714),IF(Overview!$K$17='Internal Calcs'!$P$23,IF(AL714="","",AL714),IF(ISNUMBER(A714),IF(AL714="",(IF(F714="Short",G714-H714,H714-G714)*AZ714-AX714),(IF(F714="Short",G714-J714,J714-G714)*AZ714-AX714)),"")))</f>
        <v/>
      </c>
      <c r="AP714" s="359" t="str">
        <f>IF(Overview!$K$17='Internal Calcs'!$P$22,"",IF(Overview!$K$17='Internal Calcs'!$P$23,IF(AM714="","",AM714),IF(ISNUMBER(A714),IF(AM714="",(IF(F714="Short",G714-H714,H714-G714)*AZ714-AX714),(IF(F714="Short",G714-L714,L714-G714)*AZ714-AX714)),"")))</f>
        <v/>
      </c>
      <c r="AQ714" s="188" t="str">
        <f t="shared" si="265"/>
        <v/>
      </c>
      <c r="AR714" s="188" t="str">
        <f t="shared" si="266"/>
        <v/>
      </c>
      <c r="AS714" s="188" t="str">
        <f t="shared" si="267"/>
        <v/>
      </c>
      <c r="AT714" s="188" t="str">
        <f>IF(ISNUMBER(A714),MAX($AS$2:AS714)-AS714,"")</f>
        <v/>
      </c>
      <c r="AU714" s="189" t="str">
        <f t="shared" si="268"/>
        <v/>
      </c>
      <c r="AV714" s="190" t="str">
        <f t="shared" si="269"/>
        <v/>
      </c>
      <c r="AW714" s="190" t="str">
        <f t="shared" si="270"/>
        <v/>
      </c>
      <c r="AX714" s="191" t="str">
        <f ca="1">IF(ISNUMBER($A714),INDIRECT(CONCATENATE("'Instrument List'!B",(MATCH(E714,'Instrument List'!A:A,0))-0)),"")</f>
        <v/>
      </c>
      <c r="AY714" s="191" t="str">
        <f ca="1">IF(ISNUMBER($A714),INDIRECT(CONCATENATE("'Instrument List'!D",(MATCH(E714,'Instrument List'!A:A,0))-0)),"")</f>
        <v/>
      </c>
      <c r="AZ714" s="191" t="str">
        <f ca="1">IF(ISNUMBER($A714),INDIRECT(CONCATENATE("'Instrument List'!C",(MATCH(E714,'Instrument List'!A:A,0))-0)),"")</f>
        <v/>
      </c>
      <c r="BA714" s="192" t="str">
        <f ca="1">IF(ISNUMBER(A714),INDIRECT(CONCATENATE("'Instrument List'!E",(MATCH(E714,'Instrument List'!A:A,0))-0)),"")</f>
        <v/>
      </c>
      <c r="BB714" s="193" t="str">
        <f t="shared" si="271"/>
        <v/>
      </c>
      <c r="BC714" s="193" t="str">
        <f t="shared" si="272"/>
        <v/>
      </c>
      <c r="BD714" s="193" t="str">
        <f ca="1">IF(ISNUMBER(A714),INDIRECT(CONCATENATE("'Instrument List'!F",(MATCH(E714,'Instrument List'!A:A,0))-0)),"")</f>
        <v/>
      </c>
    </row>
    <row r="715" spans="1:56">
      <c r="A715" s="220" t="str">
        <f t="shared" ref="A715:A778" si="273">IF(B715&gt;0,A714+1,"")</f>
        <v/>
      </c>
      <c r="B715" s="221"/>
      <c r="C715" s="222"/>
      <c r="D715" s="169"/>
      <c r="E715" s="169"/>
      <c r="F715" s="169"/>
      <c r="G715" s="202"/>
      <c r="H715" s="217"/>
      <c r="I715" s="212"/>
      <c r="J715" s="206"/>
      <c r="K715" s="212"/>
      <c r="L715" s="206"/>
      <c r="M715" s="212"/>
      <c r="N715" s="206"/>
      <c r="O715" s="170" t="str">
        <f t="shared" ref="O715:O778" si="274">IF(ISNUMBER(A715),IF(N715&gt;G715,1,-1),"")</f>
        <v/>
      </c>
      <c r="P715" s="171"/>
      <c r="Q715" s="171"/>
      <c r="R715" s="171"/>
      <c r="S715" s="172" t="str">
        <f t="shared" ref="S715:S778" si="275">IF(ISNUMBER(A715),IF(Q715="",P715,Q715),"")</f>
        <v/>
      </c>
      <c r="T715" s="172" t="str">
        <f t="shared" ref="T715:T778" si="276">IF(ISNUMBER(A715),IF(R715="",P715,R715),"")</f>
        <v/>
      </c>
      <c r="U715" s="171"/>
      <c r="V715" s="171"/>
      <c r="W715" s="173" t="str">
        <f t="shared" ref="W715:W778" si="277">IF(ISNUMBER(U715),IF(IF(F715="Short",G715-H715,H715-G715)*(AZ715/AY715)/U715&gt;0,IF(F715="Short",G715-H715,H715-G715)*(AZ715/AY715)/U715,0),"")</f>
        <v/>
      </c>
      <c r="X715" s="173" t="str">
        <f t="shared" ref="X715:X778" si="278">IF(ISNUMBER(U715),IF(ISNUMBER(J715),IF(IF(F715="Short",G715-J715,J715-G715)*(AZ715/AY715)/U715&gt;0,IF(F715="Short",G715-J715,J715-G715)*(AZ715/AY715)/U715,0),""),"")</f>
        <v/>
      </c>
      <c r="Y715" s="173" t="str">
        <f t="shared" ref="Y715:Y778" si="279">IF(ISNUMBER(L715),IF(ISNUMBER(L715),IF(IF(F715="Short",G715-L715,L715-G715)*(AZ715/AY715)/U715&gt;0,IF(F715="Short",G715-L715,L715-G715)*(AZ715/AY715)/U715,0),""),"")</f>
        <v/>
      </c>
      <c r="Z715" s="171"/>
      <c r="AA715" s="171"/>
      <c r="AB715" s="171"/>
      <c r="AC715" s="172" t="str">
        <f t="shared" ref="AC715:AC778" si="280">IF(ISNUMBER(A715),IF(AA715="",Z715,AA715),"")</f>
        <v/>
      </c>
      <c r="AD715" s="172" t="str">
        <f t="shared" ref="AD715:AD778" si="281">IF(ISNUMBER(A715),IF(AB715="",IF(AA715="",Z715,AA715),AB715),"")</f>
        <v/>
      </c>
      <c r="AE715" s="174"/>
      <c r="AF715" s="175" t="str">
        <f t="shared" ref="AF715:AF778" si="282">IF(ISNUMBER(A715),((AE715*AY715*AV715)+AX715)/AS715,"")</f>
        <v/>
      </c>
      <c r="AG715" s="169"/>
      <c r="AH715" s="171"/>
      <c r="AI715" s="171"/>
      <c r="AJ715" s="169"/>
      <c r="AK715" s="176" t="str">
        <f t="shared" ref="AK715:AK778" si="283">IF(ISNUMBER(A715),(IF(F715="Short",G715-H715,H715-G715)*AZ715-AX715)*I715,"")</f>
        <v/>
      </c>
      <c r="AL715" s="176" t="str">
        <f t="shared" ref="AL715:AL778" si="284">IF(ISNUMBER(J715),(IF(F715="Short",G715-J715,J715-G715)*AZ715-AX715)*K715,"")</f>
        <v/>
      </c>
      <c r="AM715" s="176" t="str">
        <f t="shared" ref="AM715:AM778" si="285">IF(ISNUMBER(L715),(IF(F715="Short",G715-L715,L715-G715)*AZ715-AX715)*M715,"")</f>
        <v/>
      </c>
      <c r="AN715" s="359" t="str">
        <f>IF(Overview!$K$17='Internal Calcs'!$P$22,IF(AK715="","",AK715),IF(Overview!$K$17='Internal Calcs'!$P$23,IF(AK715="","",AK715),IF(ISNUMBER(A715),(IF(F715="Short",G715-H715,H715-G715)*AZ715-AX715),"")))</f>
        <v/>
      </c>
      <c r="AO715" s="401" t="str">
        <f>IF(Overview!$K$17='Internal Calcs'!$P$22,IF(AL715="","",AL715),IF(Overview!$K$17='Internal Calcs'!$P$23,IF(AL715="","",AL715),IF(ISNUMBER(A715),IF(AL715="",(IF(F715="Short",G715-H715,H715-G715)*AZ715-AX715),(IF(F715="Short",G715-J715,J715-G715)*AZ715-AX715)),"")))</f>
        <v/>
      </c>
      <c r="AP715" s="359" t="str">
        <f>IF(Overview!$K$17='Internal Calcs'!$P$22,"",IF(Overview!$K$17='Internal Calcs'!$P$23,IF(AM715="","",AM715),IF(ISNUMBER(A715),IF(AM715="",(IF(F715="Short",G715-H715,H715-G715)*AZ715-AX715),(IF(F715="Short",G715-L715,L715-G715)*AZ715-AX715)),"")))</f>
        <v/>
      </c>
      <c r="AQ715" s="176" t="str">
        <f t="shared" ref="AQ715:AQ778" si="286">IF(ISNUMBER(A715),SUM(AK715:AM715),"")</f>
        <v/>
      </c>
      <c r="AR715" s="176" t="str">
        <f t="shared" ref="AR715:AR778" si="287">IF(ISNUMBER(A715),IF(AQ715&gt;0,"Winning","Losing"),"")</f>
        <v/>
      </c>
      <c r="AS715" s="176" t="str">
        <f t="shared" ref="AS715:AS778" si="288">IF(ISNUMBER(A715),AS714+AQ715,"")</f>
        <v/>
      </c>
      <c r="AT715" s="176" t="str">
        <f>IF(ISNUMBER(A715),MAX($AS$2:AS715)-AS715,"")</f>
        <v/>
      </c>
      <c r="AU715" s="177" t="str">
        <f t="shared" ref="AU715:AU778" si="289">IF(ISNUMBER(A715),AQ715/AS715,"")</f>
        <v/>
      </c>
      <c r="AV715" s="178" t="str">
        <f t="shared" ref="AV715:AV778" si="290">IF(ISNUMBER(A715),I715+K715+M715,"")</f>
        <v/>
      </c>
      <c r="AW715" s="178" t="str">
        <f t="shared" ref="AW715:AW778" si="291">IF(ISNUMBER(A715),ROUNDDOWN(C715/100,0),"")</f>
        <v/>
      </c>
      <c r="AX715" s="179" t="str">
        <f ca="1">IF(ISNUMBER($A715),INDIRECT(CONCATENATE("'Instrument List'!B",(MATCH(E715,'Instrument List'!A:A,0))-0)),"")</f>
        <v/>
      </c>
      <c r="AY715" s="179" t="str">
        <f ca="1">IF(ISNUMBER($A715),INDIRECT(CONCATENATE("'Instrument List'!D",(MATCH(E715,'Instrument List'!A:A,0))-0)),"")</f>
        <v/>
      </c>
      <c r="AZ715" s="179" t="str">
        <f ca="1">IF(ISNUMBER($A715),INDIRECT(CONCATENATE("'Instrument List'!C",(MATCH(E715,'Instrument List'!A:A,0))-0)),"")</f>
        <v/>
      </c>
      <c r="BA715" s="180" t="str">
        <f ca="1">IF(ISNUMBER(A715),INDIRECT(CONCATENATE("'Instrument List'!E",(MATCH(E715,'Instrument List'!A:A,0))-0)),"")</f>
        <v/>
      </c>
      <c r="BB715" s="181" t="str">
        <f t="shared" ref="BB715:BB778" si="292">IF(ISNUMBER(A715),AQ715/AY715,"")</f>
        <v/>
      </c>
      <c r="BC715" s="181" t="str">
        <f t="shared" ref="BC715:BC778" si="293">IF(ISNUMBER(A715),(AQ715/AY715)/(I715+K715+M715),"")</f>
        <v/>
      </c>
      <c r="BD715" s="181" t="str">
        <f ca="1">IF(ISNUMBER(A715),INDIRECT(CONCATENATE("'Instrument List'!F",(MATCH(E715,'Instrument List'!A:A,0))-0)),"")</f>
        <v/>
      </c>
    </row>
    <row r="716" spans="1:56">
      <c r="A716" s="223" t="str">
        <f t="shared" si="273"/>
        <v/>
      </c>
      <c r="B716" s="224"/>
      <c r="C716" s="225"/>
      <c r="D716" s="182"/>
      <c r="E716" s="182"/>
      <c r="F716" s="182"/>
      <c r="G716" s="203"/>
      <c r="H716" s="218"/>
      <c r="I716" s="213"/>
      <c r="J716" s="207"/>
      <c r="K716" s="213"/>
      <c r="L716" s="207"/>
      <c r="M716" s="213"/>
      <c r="N716" s="207"/>
      <c r="O716" s="183" t="str">
        <f t="shared" si="274"/>
        <v/>
      </c>
      <c r="P716" s="184"/>
      <c r="Q716" s="184"/>
      <c r="R716" s="275"/>
      <c r="S716" s="185" t="str">
        <f t="shared" si="275"/>
        <v/>
      </c>
      <c r="T716" s="185" t="str">
        <f t="shared" si="276"/>
        <v/>
      </c>
      <c r="U716" s="275"/>
      <c r="V716" s="275"/>
      <c r="W716" s="276" t="str">
        <f t="shared" si="277"/>
        <v/>
      </c>
      <c r="X716" s="276" t="str">
        <f t="shared" si="278"/>
        <v/>
      </c>
      <c r="Y716" s="276" t="str">
        <f t="shared" si="279"/>
        <v/>
      </c>
      <c r="Z716" s="275"/>
      <c r="AA716" s="184"/>
      <c r="AB716" s="184"/>
      <c r="AC716" s="185" t="str">
        <f t="shared" si="280"/>
        <v/>
      </c>
      <c r="AD716" s="185" t="str">
        <f t="shared" si="281"/>
        <v/>
      </c>
      <c r="AE716" s="186"/>
      <c r="AF716" s="187" t="str">
        <f t="shared" si="282"/>
        <v/>
      </c>
      <c r="AG716" s="182"/>
      <c r="AH716" s="184"/>
      <c r="AI716" s="184"/>
      <c r="AJ716" s="182"/>
      <c r="AK716" s="188" t="str">
        <f t="shared" si="283"/>
        <v/>
      </c>
      <c r="AL716" s="188" t="str">
        <f t="shared" si="284"/>
        <v/>
      </c>
      <c r="AM716" s="188" t="str">
        <f t="shared" si="285"/>
        <v/>
      </c>
      <c r="AN716" s="359" t="str">
        <f>IF(Overview!$K$17='Internal Calcs'!$P$22,IF(AK716="","",AK716),IF(Overview!$K$17='Internal Calcs'!$P$23,IF(AK716="","",AK716),IF(ISNUMBER(A716),(IF(F716="Short",G716-H716,H716-G716)*AZ716-AX716),"")))</f>
        <v/>
      </c>
      <c r="AO716" s="401" t="str">
        <f>IF(Overview!$K$17='Internal Calcs'!$P$22,IF(AL716="","",AL716),IF(Overview!$K$17='Internal Calcs'!$P$23,IF(AL716="","",AL716),IF(ISNUMBER(A716),IF(AL716="",(IF(F716="Short",G716-H716,H716-G716)*AZ716-AX716),(IF(F716="Short",G716-J716,J716-G716)*AZ716-AX716)),"")))</f>
        <v/>
      </c>
      <c r="AP716" s="359" t="str">
        <f>IF(Overview!$K$17='Internal Calcs'!$P$22,"",IF(Overview!$K$17='Internal Calcs'!$P$23,IF(AM716="","",AM716),IF(ISNUMBER(A716),IF(AM716="",(IF(F716="Short",G716-H716,H716-G716)*AZ716-AX716),(IF(F716="Short",G716-L716,L716-G716)*AZ716-AX716)),"")))</f>
        <v/>
      </c>
      <c r="AQ716" s="188" t="str">
        <f t="shared" si="286"/>
        <v/>
      </c>
      <c r="AR716" s="188" t="str">
        <f t="shared" si="287"/>
        <v/>
      </c>
      <c r="AS716" s="188" t="str">
        <f t="shared" si="288"/>
        <v/>
      </c>
      <c r="AT716" s="188" t="str">
        <f>IF(ISNUMBER(A716),MAX($AS$2:AS716)-AS716,"")</f>
        <v/>
      </c>
      <c r="AU716" s="189" t="str">
        <f t="shared" si="289"/>
        <v/>
      </c>
      <c r="AV716" s="190" t="str">
        <f t="shared" si="290"/>
        <v/>
      </c>
      <c r="AW716" s="190" t="str">
        <f t="shared" si="291"/>
        <v/>
      </c>
      <c r="AX716" s="191" t="str">
        <f ca="1">IF(ISNUMBER($A716),INDIRECT(CONCATENATE("'Instrument List'!B",(MATCH(E716,'Instrument List'!A:A,0))-0)),"")</f>
        <v/>
      </c>
      <c r="AY716" s="191" t="str">
        <f ca="1">IF(ISNUMBER($A716),INDIRECT(CONCATENATE("'Instrument List'!D",(MATCH(E716,'Instrument List'!A:A,0))-0)),"")</f>
        <v/>
      </c>
      <c r="AZ716" s="191" t="str">
        <f ca="1">IF(ISNUMBER($A716),INDIRECT(CONCATENATE("'Instrument List'!C",(MATCH(E716,'Instrument List'!A:A,0))-0)),"")</f>
        <v/>
      </c>
      <c r="BA716" s="192" t="str">
        <f ca="1">IF(ISNUMBER(A716),INDIRECT(CONCATENATE("'Instrument List'!E",(MATCH(E716,'Instrument List'!A:A,0))-0)),"")</f>
        <v/>
      </c>
      <c r="BB716" s="193" t="str">
        <f t="shared" si="292"/>
        <v/>
      </c>
      <c r="BC716" s="193" t="str">
        <f t="shared" si="293"/>
        <v/>
      </c>
      <c r="BD716" s="193" t="str">
        <f ca="1">IF(ISNUMBER(A716),INDIRECT(CONCATENATE("'Instrument List'!F",(MATCH(E716,'Instrument List'!A:A,0))-0)),"")</f>
        <v/>
      </c>
    </row>
    <row r="717" spans="1:56">
      <c r="A717" s="220" t="str">
        <f t="shared" si="273"/>
        <v/>
      </c>
      <c r="B717" s="221"/>
      <c r="C717" s="222"/>
      <c r="D717" s="169"/>
      <c r="E717" s="169"/>
      <c r="F717" s="169"/>
      <c r="G717" s="202"/>
      <c r="H717" s="217"/>
      <c r="I717" s="212"/>
      <c r="J717" s="206"/>
      <c r="K717" s="212"/>
      <c r="L717" s="206"/>
      <c r="M717" s="212"/>
      <c r="N717" s="206"/>
      <c r="O717" s="170" t="str">
        <f t="shared" si="274"/>
        <v/>
      </c>
      <c r="P717" s="171"/>
      <c r="Q717" s="171"/>
      <c r="R717" s="171"/>
      <c r="S717" s="172" t="str">
        <f t="shared" si="275"/>
        <v/>
      </c>
      <c r="T717" s="172" t="str">
        <f t="shared" si="276"/>
        <v/>
      </c>
      <c r="U717" s="171"/>
      <c r="V717" s="171"/>
      <c r="W717" s="173" t="str">
        <f t="shared" si="277"/>
        <v/>
      </c>
      <c r="X717" s="173" t="str">
        <f t="shared" si="278"/>
        <v/>
      </c>
      <c r="Y717" s="173" t="str">
        <f t="shared" si="279"/>
        <v/>
      </c>
      <c r="Z717" s="171"/>
      <c r="AA717" s="171"/>
      <c r="AB717" s="171"/>
      <c r="AC717" s="172" t="str">
        <f t="shared" si="280"/>
        <v/>
      </c>
      <c r="AD717" s="172" t="str">
        <f t="shared" si="281"/>
        <v/>
      </c>
      <c r="AE717" s="174"/>
      <c r="AF717" s="175" t="str">
        <f t="shared" si="282"/>
        <v/>
      </c>
      <c r="AG717" s="169"/>
      <c r="AH717" s="171"/>
      <c r="AI717" s="171"/>
      <c r="AJ717" s="169"/>
      <c r="AK717" s="176" t="str">
        <f t="shared" si="283"/>
        <v/>
      </c>
      <c r="AL717" s="176" t="str">
        <f t="shared" si="284"/>
        <v/>
      </c>
      <c r="AM717" s="176" t="str">
        <f t="shared" si="285"/>
        <v/>
      </c>
      <c r="AN717" s="359" t="str">
        <f>IF(Overview!$K$17='Internal Calcs'!$P$22,IF(AK717="","",AK717),IF(Overview!$K$17='Internal Calcs'!$P$23,IF(AK717="","",AK717),IF(ISNUMBER(A717),(IF(F717="Short",G717-H717,H717-G717)*AZ717-AX717),"")))</f>
        <v/>
      </c>
      <c r="AO717" s="401" t="str">
        <f>IF(Overview!$K$17='Internal Calcs'!$P$22,IF(AL717="","",AL717),IF(Overview!$K$17='Internal Calcs'!$P$23,IF(AL717="","",AL717),IF(ISNUMBER(A717),IF(AL717="",(IF(F717="Short",G717-H717,H717-G717)*AZ717-AX717),(IF(F717="Short",G717-J717,J717-G717)*AZ717-AX717)),"")))</f>
        <v/>
      </c>
      <c r="AP717" s="359" t="str">
        <f>IF(Overview!$K$17='Internal Calcs'!$P$22,"",IF(Overview!$K$17='Internal Calcs'!$P$23,IF(AM717="","",AM717),IF(ISNUMBER(A717),IF(AM717="",(IF(F717="Short",G717-H717,H717-G717)*AZ717-AX717),(IF(F717="Short",G717-L717,L717-G717)*AZ717-AX717)),"")))</f>
        <v/>
      </c>
      <c r="AQ717" s="176" t="str">
        <f t="shared" si="286"/>
        <v/>
      </c>
      <c r="AR717" s="176" t="str">
        <f t="shared" si="287"/>
        <v/>
      </c>
      <c r="AS717" s="176" t="str">
        <f t="shared" si="288"/>
        <v/>
      </c>
      <c r="AT717" s="176" t="str">
        <f>IF(ISNUMBER(A717),MAX($AS$2:AS717)-AS717,"")</f>
        <v/>
      </c>
      <c r="AU717" s="177" t="str">
        <f t="shared" si="289"/>
        <v/>
      </c>
      <c r="AV717" s="178" t="str">
        <f t="shared" si="290"/>
        <v/>
      </c>
      <c r="AW717" s="178" t="str">
        <f t="shared" si="291"/>
        <v/>
      </c>
      <c r="AX717" s="179" t="str">
        <f ca="1">IF(ISNUMBER($A717),INDIRECT(CONCATENATE("'Instrument List'!B",(MATCH(E717,'Instrument List'!A:A,0))-0)),"")</f>
        <v/>
      </c>
      <c r="AY717" s="179" t="str">
        <f ca="1">IF(ISNUMBER($A717),INDIRECT(CONCATENATE("'Instrument List'!D",(MATCH(E717,'Instrument List'!A:A,0))-0)),"")</f>
        <v/>
      </c>
      <c r="AZ717" s="179" t="str">
        <f ca="1">IF(ISNUMBER($A717),INDIRECT(CONCATENATE("'Instrument List'!C",(MATCH(E717,'Instrument List'!A:A,0))-0)),"")</f>
        <v/>
      </c>
      <c r="BA717" s="180" t="str">
        <f ca="1">IF(ISNUMBER(A717),INDIRECT(CONCATENATE("'Instrument List'!E",(MATCH(E717,'Instrument List'!A:A,0))-0)),"")</f>
        <v/>
      </c>
      <c r="BB717" s="181" t="str">
        <f t="shared" si="292"/>
        <v/>
      </c>
      <c r="BC717" s="181" t="str">
        <f t="shared" si="293"/>
        <v/>
      </c>
      <c r="BD717" s="181" t="str">
        <f ca="1">IF(ISNUMBER(A717),INDIRECT(CONCATENATE("'Instrument List'!F",(MATCH(E717,'Instrument List'!A:A,0))-0)),"")</f>
        <v/>
      </c>
    </row>
    <row r="718" spans="1:56">
      <c r="A718" s="223" t="str">
        <f t="shared" si="273"/>
        <v/>
      </c>
      <c r="B718" s="224"/>
      <c r="C718" s="225"/>
      <c r="D718" s="182"/>
      <c r="E718" s="182"/>
      <c r="F718" s="182"/>
      <c r="G718" s="203"/>
      <c r="H718" s="218"/>
      <c r="I718" s="213"/>
      <c r="J718" s="207"/>
      <c r="K718" s="213"/>
      <c r="L718" s="207"/>
      <c r="M718" s="213"/>
      <c r="N718" s="207"/>
      <c r="O718" s="183" t="str">
        <f t="shared" si="274"/>
        <v/>
      </c>
      <c r="P718" s="184"/>
      <c r="Q718" s="184"/>
      <c r="R718" s="275"/>
      <c r="S718" s="185" t="str">
        <f t="shared" si="275"/>
        <v/>
      </c>
      <c r="T718" s="185" t="str">
        <f t="shared" si="276"/>
        <v/>
      </c>
      <c r="U718" s="275"/>
      <c r="V718" s="275"/>
      <c r="W718" s="276" t="str">
        <f t="shared" si="277"/>
        <v/>
      </c>
      <c r="X718" s="276" t="str">
        <f t="shared" si="278"/>
        <v/>
      </c>
      <c r="Y718" s="276" t="str">
        <f t="shared" si="279"/>
        <v/>
      </c>
      <c r="Z718" s="275"/>
      <c r="AA718" s="184"/>
      <c r="AB718" s="184"/>
      <c r="AC718" s="185" t="str">
        <f t="shared" si="280"/>
        <v/>
      </c>
      <c r="AD718" s="185" t="str">
        <f t="shared" si="281"/>
        <v/>
      </c>
      <c r="AE718" s="186"/>
      <c r="AF718" s="187" t="str">
        <f t="shared" si="282"/>
        <v/>
      </c>
      <c r="AG718" s="182"/>
      <c r="AH718" s="184"/>
      <c r="AI718" s="184"/>
      <c r="AJ718" s="182"/>
      <c r="AK718" s="188" t="str">
        <f t="shared" si="283"/>
        <v/>
      </c>
      <c r="AL718" s="188" t="str">
        <f t="shared" si="284"/>
        <v/>
      </c>
      <c r="AM718" s="188" t="str">
        <f t="shared" si="285"/>
        <v/>
      </c>
      <c r="AN718" s="359" t="str">
        <f>IF(Overview!$K$17='Internal Calcs'!$P$22,IF(AK718="","",AK718),IF(Overview!$K$17='Internal Calcs'!$P$23,IF(AK718="","",AK718),IF(ISNUMBER(A718),(IF(F718="Short",G718-H718,H718-G718)*AZ718-AX718),"")))</f>
        <v/>
      </c>
      <c r="AO718" s="401" t="str">
        <f>IF(Overview!$K$17='Internal Calcs'!$P$22,IF(AL718="","",AL718),IF(Overview!$K$17='Internal Calcs'!$P$23,IF(AL718="","",AL718),IF(ISNUMBER(A718),IF(AL718="",(IF(F718="Short",G718-H718,H718-G718)*AZ718-AX718),(IF(F718="Short",G718-J718,J718-G718)*AZ718-AX718)),"")))</f>
        <v/>
      </c>
      <c r="AP718" s="359" t="str">
        <f>IF(Overview!$K$17='Internal Calcs'!$P$22,"",IF(Overview!$K$17='Internal Calcs'!$P$23,IF(AM718="","",AM718),IF(ISNUMBER(A718),IF(AM718="",(IF(F718="Short",G718-H718,H718-G718)*AZ718-AX718),(IF(F718="Short",G718-L718,L718-G718)*AZ718-AX718)),"")))</f>
        <v/>
      </c>
      <c r="AQ718" s="188" t="str">
        <f t="shared" si="286"/>
        <v/>
      </c>
      <c r="AR718" s="188" t="str">
        <f t="shared" si="287"/>
        <v/>
      </c>
      <c r="AS718" s="188" t="str">
        <f t="shared" si="288"/>
        <v/>
      </c>
      <c r="AT718" s="188" t="str">
        <f>IF(ISNUMBER(A718),MAX($AS$2:AS718)-AS718,"")</f>
        <v/>
      </c>
      <c r="AU718" s="189" t="str">
        <f t="shared" si="289"/>
        <v/>
      </c>
      <c r="AV718" s="190" t="str">
        <f t="shared" si="290"/>
        <v/>
      </c>
      <c r="AW718" s="190" t="str">
        <f t="shared" si="291"/>
        <v/>
      </c>
      <c r="AX718" s="191" t="str">
        <f ca="1">IF(ISNUMBER($A718),INDIRECT(CONCATENATE("'Instrument List'!B",(MATCH(E718,'Instrument List'!A:A,0))-0)),"")</f>
        <v/>
      </c>
      <c r="AY718" s="191" t="str">
        <f ca="1">IF(ISNUMBER($A718),INDIRECT(CONCATENATE("'Instrument List'!D",(MATCH(E718,'Instrument List'!A:A,0))-0)),"")</f>
        <v/>
      </c>
      <c r="AZ718" s="191" t="str">
        <f ca="1">IF(ISNUMBER($A718),INDIRECT(CONCATENATE("'Instrument List'!C",(MATCH(E718,'Instrument List'!A:A,0))-0)),"")</f>
        <v/>
      </c>
      <c r="BA718" s="192" t="str">
        <f ca="1">IF(ISNUMBER(A718),INDIRECT(CONCATENATE("'Instrument List'!E",(MATCH(E718,'Instrument List'!A:A,0))-0)),"")</f>
        <v/>
      </c>
      <c r="BB718" s="193" t="str">
        <f t="shared" si="292"/>
        <v/>
      </c>
      <c r="BC718" s="193" t="str">
        <f t="shared" si="293"/>
        <v/>
      </c>
      <c r="BD718" s="193" t="str">
        <f ca="1">IF(ISNUMBER(A718),INDIRECT(CONCATENATE("'Instrument List'!F",(MATCH(E718,'Instrument List'!A:A,0))-0)),"")</f>
        <v/>
      </c>
    </row>
    <row r="719" spans="1:56">
      <c r="A719" s="220" t="str">
        <f t="shared" si="273"/>
        <v/>
      </c>
      <c r="B719" s="221"/>
      <c r="C719" s="222"/>
      <c r="D719" s="169"/>
      <c r="E719" s="169"/>
      <c r="F719" s="169"/>
      <c r="G719" s="202"/>
      <c r="H719" s="217"/>
      <c r="I719" s="212"/>
      <c r="J719" s="206"/>
      <c r="K719" s="212"/>
      <c r="L719" s="206"/>
      <c r="M719" s="212"/>
      <c r="N719" s="206"/>
      <c r="O719" s="170" t="str">
        <f t="shared" si="274"/>
        <v/>
      </c>
      <c r="P719" s="171"/>
      <c r="Q719" s="171"/>
      <c r="R719" s="171"/>
      <c r="S719" s="172" t="str">
        <f t="shared" si="275"/>
        <v/>
      </c>
      <c r="T719" s="172" t="str">
        <f t="shared" si="276"/>
        <v/>
      </c>
      <c r="U719" s="171"/>
      <c r="V719" s="171"/>
      <c r="W719" s="173" t="str">
        <f t="shared" si="277"/>
        <v/>
      </c>
      <c r="X719" s="173" t="str">
        <f t="shared" si="278"/>
        <v/>
      </c>
      <c r="Y719" s="173" t="str">
        <f t="shared" si="279"/>
        <v/>
      </c>
      <c r="Z719" s="171"/>
      <c r="AA719" s="171"/>
      <c r="AB719" s="171"/>
      <c r="AC719" s="172" t="str">
        <f t="shared" si="280"/>
        <v/>
      </c>
      <c r="AD719" s="172" t="str">
        <f t="shared" si="281"/>
        <v/>
      </c>
      <c r="AE719" s="174"/>
      <c r="AF719" s="175" t="str">
        <f t="shared" si="282"/>
        <v/>
      </c>
      <c r="AG719" s="169"/>
      <c r="AH719" s="171"/>
      <c r="AI719" s="171"/>
      <c r="AJ719" s="169"/>
      <c r="AK719" s="176" t="str">
        <f t="shared" si="283"/>
        <v/>
      </c>
      <c r="AL719" s="176" t="str">
        <f t="shared" si="284"/>
        <v/>
      </c>
      <c r="AM719" s="176" t="str">
        <f t="shared" si="285"/>
        <v/>
      </c>
      <c r="AN719" s="359" t="str">
        <f>IF(Overview!$K$17='Internal Calcs'!$P$22,IF(AK719="","",AK719),IF(Overview!$K$17='Internal Calcs'!$P$23,IF(AK719="","",AK719),IF(ISNUMBER(A719),(IF(F719="Short",G719-H719,H719-G719)*AZ719-AX719),"")))</f>
        <v/>
      </c>
      <c r="AO719" s="401" t="str">
        <f>IF(Overview!$K$17='Internal Calcs'!$P$22,IF(AL719="","",AL719),IF(Overview!$K$17='Internal Calcs'!$P$23,IF(AL719="","",AL719),IF(ISNUMBER(A719),IF(AL719="",(IF(F719="Short",G719-H719,H719-G719)*AZ719-AX719),(IF(F719="Short",G719-J719,J719-G719)*AZ719-AX719)),"")))</f>
        <v/>
      </c>
      <c r="AP719" s="359" t="str">
        <f>IF(Overview!$K$17='Internal Calcs'!$P$22,"",IF(Overview!$K$17='Internal Calcs'!$P$23,IF(AM719="","",AM719),IF(ISNUMBER(A719),IF(AM719="",(IF(F719="Short",G719-H719,H719-G719)*AZ719-AX719),(IF(F719="Short",G719-L719,L719-G719)*AZ719-AX719)),"")))</f>
        <v/>
      </c>
      <c r="AQ719" s="176" t="str">
        <f t="shared" si="286"/>
        <v/>
      </c>
      <c r="AR719" s="176" t="str">
        <f t="shared" si="287"/>
        <v/>
      </c>
      <c r="AS719" s="176" t="str">
        <f t="shared" si="288"/>
        <v/>
      </c>
      <c r="AT719" s="176" t="str">
        <f>IF(ISNUMBER(A719),MAX($AS$2:AS719)-AS719,"")</f>
        <v/>
      </c>
      <c r="AU719" s="177" t="str">
        <f t="shared" si="289"/>
        <v/>
      </c>
      <c r="AV719" s="178" t="str">
        <f t="shared" si="290"/>
        <v/>
      </c>
      <c r="AW719" s="178" t="str">
        <f t="shared" si="291"/>
        <v/>
      </c>
      <c r="AX719" s="179" t="str">
        <f ca="1">IF(ISNUMBER($A719),INDIRECT(CONCATENATE("'Instrument List'!B",(MATCH(E719,'Instrument List'!A:A,0))-0)),"")</f>
        <v/>
      </c>
      <c r="AY719" s="179" t="str">
        <f ca="1">IF(ISNUMBER($A719),INDIRECT(CONCATENATE("'Instrument List'!D",(MATCH(E719,'Instrument List'!A:A,0))-0)),"")</f>
        <v/>
      </c>
      <c r="AZ719" s="179" t="str">
        <f ca="1">IF(ISNUMBER($A719),INDIRECT(CONCATENATE("'Instrument List'!C",(MATCH(E719,'Instrument List'!A:A,0))-0)),"")</f>
        <v/>
      </c>
      <c r="BA719" s="180" t="str">
        <f ca="1">IF(ISNUMBER(A719),INDIRECT(CONCATENATE("'Instrument List'!E",(MATCH(E719,'Instrument List'!A:A,0))-0)),"")</f>
        <v/>
      </c>
      <c r="BB719" s="181" t="str">
        <f t="shared" si="292"/>
        <v/>
      </c>
      <c r="BC719" s="181" t="str">
        <f t="shared" si="293"/>
        <v/>
      </c>
      <c r="BD719" s="181" t="str">
        <f ca="1">IF(ISNUMBER(A719),INDIRECT(CONCATENATE("'Instrument List'!F",(MATCH(E719,'Instrument List'!A:A,0))-0)),"")</f>
        <v/>
      </c>
    </row>
    <row r="720" spans="1:56">
      <c r="A720" s="223" t="str">
        <f t="shared" si="273"/>
        <v/>
      </c>
      <c r="B720" s="224"/>
      <c r="C720" s="225"/>
      <c r="D720" s="182"/>
      <c r="E720" s="182"/>
      <c r="F720" s="182"/>
      <c r="G720" s="203"/>
      <c r="H720" s="218"/>
      <c r="I720" s="213"/>
      <c r="J720" s="207"/>
      <c r="K720" s="213"/>
      <c r="L720" s="207"/>
      <c r="M720" s="213"/>
      <c r="N720" s="207"/>
      <c r="O720" s="183" t="str">
        <f t="shared" si="274"/>
        <v/>
      </c>
      <c r="P720" s="184"/>
      <c r="Q720" s="184"/>
      <c r="R720" s="275"/>
      <c r="S720" s="185" t="str">
        <f t="shared" si="275"/>
        <v/>
      </c>
      <c r="T720" s="185" t="str">
        <f t="shared" si="276"/>
        <v/>
      </c>
      <c r="U720" s="275"/>
      <c r="V720" s="275"/>
      <c r="W720" s="276" t="str">
        <f t="shared" si="277"/>
        <v/>
      </c>
      <c r="X720" s="276" t="str">
        <f t="shared" si="278"/>
        <v/>
      </c>
      <c r="Y720" s="276" t="str">
        <f t="shared" si="279"/>
        <v/>
      </c>
      <c r="Z720" s="275"/>
      <c r="AA720" s="184"/>
      <c r="AB720" s="184"/>
      <c r="AC720" s="185" t="str">
        <f t="shared" si="280"/>
        <v/>
      </c>
      <c r="AD720" s="185" t="str">
        <f t="shared" si="281"/>
        <v/>
      </c>
      <c r="AE720" s="186"/>
      <c r="AF720" s="187" t="str">
        <f t="shared" si="282"/>
        <v/>
      </c>
      <c r="AG720" s="182"/>
      <c r="AH720" s="184"/>
      <c r="AI720" s="184"/>
      <c r="AJ720" s="182"/>
      <c r="AK720" s="188" t="str">
        <f t="shared" si="283"/>
        <v/>
      </c>
      <c r="AL720" s="188" t="str">
        <f t="shared" si="284"/>
        <v/>
      </c>
      <c r="AM720" s="188" t="str">
        <f t="shared" si="285"/>
        <v/>
      </c>
      <c r="AN720" s="359" t="str">
        <f>IF(Overview!$K$17='Internal Calcs'!$P$22,IF(AK720="","",AK720),IF(Overview!$K$17='Internal Calcs'!$P$23,IF(AK720="","",AK720),IF(ISNUMBER(A720),(IF(F720="Short",G720-H720,H720-G720)*AZ720-AX720),"")))</f>
        <v/>
      </c>
      <c r="AO720" s="401" t="str">
        <f>IF(Overview!$K$17='Internal Calcs'!$P$22,IF(AL720="","",AL720),IF(Overview!$K$17='Internal Calcs'!$P$23,IF(AL720="","",AL720),IF(ISNUMBER(A720),IF(AL720="",(IF(F720="Short",G720-H720,H720-G720)*AZ720-AX720),(IF(F720="Short",G720-J720,J720-G720)*AZ720-AX720)),"")))</f>
        <v/>
      </c>
      <c r="AP720" s="359" t="str">
        <f>IF(Overview!$K$17='Internal Calcs'!$P$22,"",IF(Overview!$K$17='Internal Calcs'!$P$23,IF(AM720="","",AM720),IF(ISNUMBER(A720),IF(AM720="",(IF(F720="Short",G720-H720,H720-G720)*AZ720-AX720),(IF(F720="Short",G720-L720,L720-G720)*AZ720-AX720)),"")))</f>
        <v/>
      </c>
      <c r="AQ720" s="188" t="str">
        <f t="shared" si="286"/>
        <v/>
      </c>
      <c r="AR720" s="188" t="str">
        <f t="shared" si="287"/>
        <v/>
      </c>
      <c r="AS720" s="188" t="str">
        <f t="shared" si="288"/>
        <v/>
      </c>
      <c r="AT720" s="188" t="str">
        <f>IF(ISNUMBER(A720),MAX($AS$2:AS720)-AS720,"")</f>
        <v/>
      </c>
      <c r="AU720" s="189" t="str">
        <f t="shared" si="289"/>
        <v/>
      </c>
      <c r="AV720" s="190" t="str">
        <f t="shared" si="290"/>
        <v/>
      </c>
      <c r="AW720" s="190" t="str">
        <f t="shared" si="291"/>
        <v/>
      </c>
      <c r="AX720" s="191" t="str">
        <f ca="1">IF(ISNUMBER($A720),INDIRECT(CONCATENATE("'Instrument List'!B",(MATCH(E720,'Instrument List'!A:A,0))-0)),"")</f>
        <v/>
      </c>
      <c r="AY720" s="191" t="str">
        <f ca="1">IF(ISNUMBER($A720),INDIRECT(CONCATENATE("'Instrument List'!D",(MATCH(E720,'Instrument List'!A:A,0))-0)),"")</f>
        <v/>
      </c>
      <c r="AZ720" s="191" t="str">
        <f ca="1">IF(ISNUMBER($A720),INDIRECT(CONCATENATE("'Instrument List'!C",(MATCH(E720,'Instrument List'!A:A,0))-0)),"")</f>
        <v/>
      </c>
      <c r="BA720" s="192" t="str">
        <f ca="1">IF(ISNUMBER(A720),INDIRECT(CONCATENATE("'Instrument List'!E",(MATCH(E720,'Instrument List'!A:A,0))-0)),"")</f>
        <v/>
      </c>
      <c r="BB720" s="193" t="str">
        <f t="shared" si="292"/>
        <v/>
      </c>
      <c r="BC720" s="193" t="str">
        <f t="shared" si="293"/>
        <v/>
      </c>
      <c r="BD720" s="193" t="str">
        <f ca="1">IF(ISNUMBER(A720),INDIRECT(CONCATENATE("'Instrument List'!F",(MATCH(E720,'Instrument List'!A:A,0))-0)),"")</f>
        <v/>
      </c>
    </row>
    <row r="721" spans="1:56">
      <c r="A721" s="220" t="str">
        <f t="shared" si="273"/>
        <v/>
      </c>
      <c r="B721" s="221"/>
      <c r="C721" s="222"/>
      <c r="D721" s="169"/>
      <c r="E721" s="169"/>
      <c r="F721" s="169"/>
      <c r="G721" s="202"/>
      <c r="H721" s="217"/>
      <c r="I721" s="212"/>
      <c r="J721" s="206"/>
      <c r="K721" s="212"/>
      <c r="L721" s="206"/>
      <c r="M721" s="212"/>
      <c r="N721" s="206"/>
      <c r="O721" s="170" t="str">
        <f t="shared" si="274"/>
        <v/>
      </c>
      <c r="P721" s="171"/>
      <c r="Q721" s="171"/>
      <c r="R721" s="171"/>
      <c r="S721" s="172" t="str">
        <f t="shared" si="275"/>
        <v/>
      </c>
      <c r="T721" s="172" t="str">
        <f t="shared" si="276"/>
        <v/>
      </c>
      <c r="U721" s="171"/>
      <c r="V721" s="171"/>
      <c r="W721" s="173" t="str">
        <f t="shared" si="277"/>
        <v/>
      </c>
      <c r="X721" s="173" t="str">
        <f t="shared" si="278"/>
        <v/>
      </c>
      <c r="Y721" s="173" t="str">
        <f t="shared" si="279"/>
        <v/>
      </c>
      <c r="Z721" s="171"/>
      <c r="AA721" s="171"/>
      <c r="AB721" s="171"/>
      <c r="AC721" s="172" t="str">
        <f t="shared" si="280"/>
        <v/>
      </c>
      <c r="AD721" s="172" t="str">
        <f t="shared" si="281"/>
        <v/>
      </c>
      <c r="AE721" s="174"/>
      <c r="AF721" s="175" t="str">
        <f t="shared" si="282"/>
        <v/>
      </c>
      <c r="AG721" s="169"/>
      <c r="AH721" s="171"/>
      <c r="AI721" s="171"/>
      <c r="AJ721" s="169"/>
      <c r="AK721" s="176" t="str">
        <f t="shared" si="283"/>
        <v/>
      </c>
      <c r="AL721" s="176" t="str">
        <f t="shared" si="284"/>
        <v/>
      </c>
      <c r="AM721" s="176" t="str">
        <f t="shared" si="285"/>
        <v/>
      </c>
      <c r="AN721" s="359" t="str">
        <f>IF(Overview!$K$17='Internal Calcs'!$P$22,IF(AK721="","",AK721),IF(Overview!$K$17='Internal Calcs'!$P$23,IF(AK721="","",AK721),IF(ISNUMBER(A721),(IF(F721="Short",G721-H721,H721-G721)*AZ721-AX721),"")))</f>
        <v/>
      </c>
      <c r="AO721" s="401" t="str">
        <f>IF(Overview!$K$17='Internal Calcs'!$P$22,IF(AL721="","",AL721),IF(Overview!$K$17='Internal Calcs'!$P$23,IF(AL721="","",AL721),IF(ISNUMBER(A721),IF(AL721="",(IF(F721="Short",G721-H721,H721-G721)*AZ721-AX721),(IF(F721="Short",G721-J721,J721-G721)*AZ721-AX721)),"")))</f>
        <v/>
      </c>
      <c r="AP721" s="359" t="str">
        <f>IF(Overview!$K$17='Internal Calcs'!$P$22,"",IF(Overview!$K$17='Internal Calcs'!$P$23,IF(AM721="","",AM721),IF(ISNUMBER(A721),IF(AM721="",(IF(F721="Short",G721-H721,H721-G721)*AZ721-AX721),(IF(F721="Short",G721-L721,L721-G721)*AZ721-AX721)),"")))</f>
        <v/>
      </c>
      <c r="AQ721" s="176" t="str">
        <f t="shared" si="286"/>
        <v/>
      </c>
      <c r="AR721" s="176" t="str">
        <f t="shared" si="287"/>
        <v/>
      </c>
      <c r="AS721" s="176" t="str">
        <f t="shared" si="288"/>
        <v/>
      </c>
      <c r="AT721" s="176" t="str">
        <f>IF(ISNUMBER(A721),MAX($AS$2:AS721)-AS721,"")</f>
        <v/>
      </c>
      <c r="AU721" s="177" t="str">
        <f t="shared" si="289"/>
        <v/>
      </c>
      <c r="AV721" s="178" t="str">
        <f t="shared" si="290"/>
        <v/>
      </c>
      <c r="AW721" s="178" t="str">
        <f t="shared" si="291"/>
        <v/>
      </c>
      <c r="AX721" s="179" t="str">
        <f ca="1">IF(ISNUMBER($A721),INDIRECT(CONCATENATE("'Instrument List'!B",(MATCH(E721,'Instrument List'!A:A,0))-0)),"")</f>
        <v/>
      </c>
      <c r="AY721" s="179" t="str">
        <f ca="1">IF(ISNUMBER($A721),INDIRECT(CONCATENATE("'Instrument List'!D",(MATCH(E721,'Instrument List'!A:A,0))-0)),"")</f>
        <v/>
      </c>
      <c r="AZ721" s="179" t="str">
        <f ca="1">IF(ISNUMBER($A721),INDIRECT(CONCATENATE("'Instrument List'!C",(MATCH(E721,'Instrument List'!A:A,0))-0)),"")</f>
        <v/>
      </c>
      <c r="BA721" s="180" t="str">
        <f ca="1">IF(ISNUMBER(A721),INDIRECT(CONCATENATE("'Instrument List'!E",(MATCH(E721,'Instrument List'!A:A,0))-0)),"")</f>
        <v/>
      </c>
      <c r="BB721" s="181" t="str">
        <f t="shared" si="292"/>
        <v/>
      </c>
      <c r="BC721" s="181" t="str">
        <f t="shared" si="293"/>
        <v/>
      </c>
      <c r="BD721" s="181" t="str">
        <f ca="1">IF(ISNUMBER(A721),INDIRECT(CONCATENATE("'Instrument List'!F",(MATCH(E721,'Instrument List'!A:A,0))-0)),"")</f>
        <v/>
      </c>
    </row>
    <row r="722" spans="1:56">
      <c r="A722" s="223" t="str">
        <f t="shared" si="273"/>
        <v/>
      </c>
      <c r="B722" s="224"/>
      <c r="C722" s="225"/>
      <c r="D722" s="182"/>
      <c r="E722" s="182"/>
      <c r="F722" s="182"/>
      <c r="G722" s="203"/>
      <c r="H722" s="218"/>
      <c r="I722" s="213"/>
      <c r="J722" s="207"/>
      <c r="K722" s="213"/>
      <c r="L722" s="207"/>
      <c r="M722" s="213"/>
      <c r="N722" s="207"/>
      <c r="O722" s="183" t="str">
        <f t="shared" si="274"/>
        <v/>
      </c>
      <c r="P722" s="184"/>
      <c r="Q722" s="184"/>
      <c r="R722" s="275"/>
      <c r="S722" s="185" t="str">
        <f t="shared" si="275"/>
        <v/>
      </c>
      <c r="T722" s="185" t="str">
        <f t="shared" si="276"/>
        <v/>
      </c>
      <c r="U722" s="275"/>
      <c r="V722" s="275"/>
      <c r="W722" s="276" t="str">
        <f t="shared" si="277"/>
        <v/>
      </c>
      <c r="X722" s="276" t="str">
        <f t="shared" si="278"/>
        <v/>
      </c>
      <c r="Y722" s="276" t="str">
        <f t="shared" si="279"/>
        <v/>
      </c>
      <c r="Z722" s="275"/>
      <c r="AA722" s="184"/>
      <c r="AB722" s="184"/>
      <c r="AC722" s="185" t="str">
        <f t="shared" si="280"/>
        <v/>
      </c>
      <c r="AD722" s="185" t="str">
        <f t="shared" si="281"/>
        <v/>
      </c>
      <c r="AE722" s="186"/>
      <c r="AF722" s="187" t="str">
        <f t="shared" si="282"/>
        <v/>
      </c>
      <c r="AG722" s="182"/>
      <c r="AH722" s="184"/>
      <c r="AI722" s="184"/>
      <c r="AJ722" s="182"/>
      <c r="AK722" s="188" t="str">
        <f t="shared" si="283"/>
        <v/>
      </c>
      <c r="AL722" s="188" t="str">
        <f t="shared" si="284"/>
        <v/>
      </c>
      <c r="AM722" s="188" t="str">
        <f t="shared" si="285"/>
        <v/>
      </c>
      <c r="AN722" s="359" t="str">
        <f>IF(Overview!$K$17='Internal Calcs'!$P$22,IF(AK722="","",AK722),IF(Overview!$K$17='Internal Calcs'!$P$23,IF(AK722="","",AK722),IF(ISNUMBER(A722),(IF(F722="Short",G722-H722,H722-G722)*AZ722-AX722),"")))</f>
        <v/>
      </c>
      <c r="AO722" s="401" t="str">
        <f>IF(Overview!$K$17='Internal Calcs'!$P$22,IF(AL722="","",AL722),IF(Overview!$K$17='Internal Calcs'!$P$23,IF(AL722="","",AL722),IF(ISNUMBER(A722),IF(AL722="",(IF(F722="Short",G722-H722,H722-G722)*AZ722-AX722),(IF(F722="Short",G722-J722,J722-G722)*AZ722-AX722)),"")))</f>
        <v/>
      </c>
      <c r="AP722" s="359" t="str">
        <f>IF(Overview!$K$17='Internal Calcs'!$P$22,"",IF(Overview!$K$17='Internal Calcs'!$P$23,IF(AM722="","",AM722),IF(ISNUMBER(A722),IF(AM722="",(IF(F722="Short",G722-H722,H722-G722)*AZ722-AX722),(IF(F722="Short",G722-L722,L722-G722)*AZ722-AX722)),"")))</f>
        <v/>
      </c>
      <c r="AQ722" s="188" t="str">
        <f t="shared" si="286"/>
        <v/>
      </c>
      <c r="AR722" s="188" t="str">
        <f t="shared" si="287"/>
        <v/>
      </c>
      <c r="AS722" s="188" t="str">
        <f t="shared" si="288"/>
        <v/>
      </c>
      <c r="AT722" s="188" t="str">
        <f>IF(ISNUMBER(A722),MAX($AS$2:AS722)-AS722,"")</f>
        <v/>
      </c>
      <c r="AU722" s="189" t="str">
        <f t="shared" si="289"/>
        <v/>
      </c>
      <c r="AV722" s="190" t="str">
        <f t="shared" si="290"/>
        <v/>
      </c>
      <c r="AW722" s="190" t="str">
        <f t="shared" si="291"/>
        <v/>
      </c>
      <c r="AX722" s="191" t="str">
        <f ca="1">IF(ISNUMBER($A722),INDIRECT(CONCATENATE("'Instrument List'!B",(MATCH(E722,'Instrument List'!A:A,0))-0)),"")</f>
        <v/>
      </c>
      <c r="AY722" s="191" t="str">
        <f ca="1">IF(ISNUMBER($A722),INDIRECT(CONCATENATE("'Instrument List'!D",(MATCH(E722,'Instrument List'!A:A,0))-0)),"")</f>
        <v/>
      </c>
      <c r="AZ722" s="191" t="str">
        <f ca="1">IF(ISNUMBER($A722),INDIRECT(CONCATENATE("'Instrument List'!C",(MATCH(E722,'Instrument List'!A:A,0))-0)),"")</f>
        <v/>
      </c>
      <c r="BA722" s="192" t="str">
        <f ca="1">IF(ISNUMBER(A722),INDIRECT(CONCATENATE("'Instrument List'!E",(MATCH(E722,'Instrument List'!A:A,0))-0)),"")</f>
        <v/>
      </c>
      <c r="BB722" s="193" t="str">
        <f t="shared" si="292"/>
        <v/>
      </c>
      <c r="BC722" s="193" t="str">
        <f t="shared" si="293"/>
        <v/>
      </c>
      <c r="BD722" s="193" t="str">
        <f ca="1">IF(ISNUMBER(A722),INDIRECT(CONCATENATE("'Instrument List'!F",(MATCH(E722,'Instrument List'!A:A,0))-0)),"")</f>
        <v/>
      </c>
    </row>
    <row r="723" spans="1:56">
      <c r="A723" s="220" t="str">
        <f t="shared" si="273"/>
        <v/>
      </c>
      <c r="B723" s="221"/>
      <c r="C723" s="222"/>
      <c r="D723" s="169"/>
      <c r="E723" s="169"/>
      <c r="F723" s="169"/>
      <c r="G723" s="202"/>
      <c r="H723" s="217"/>
      <c r="I723" s="212"/>
      <c r="J723" s="206"/>
      <c r="K723" s="212"/>
      <c r="L723" s="206"/>
      <c r="M723" s="212"/>
      <c r="N723" s="206"/>
      <c r="O723" s="170" t="str">
        <f t="shared" si="274"/>
        <v/>
      </c>
      <c r="P723" s="171"/>
      <c r="Q723" s="171"/>
      <c r="R723" s="171"/>
      <c r="S723" s="172" t="str">
        <f t="shared" si="275"/>
        <v/>
      </c>
      <c r="T723" s="172" t="str">
        <f t="shared" si="276"/>
        <v/>
      </c>
      <c r="U723" s="171"/>
      <c r="V723" s="171"/>
      <c r="W723" s="173" t="str">
        <f t="shared" si="277"/>
        <v/>
      </c>
      <c r="X723" s="173" t="str">
        <f t="shared" si="278"/>
        <v/>
      </c>
      <c r="Y723" s="173" t="str">
        <f t="shared" si="279"/>
        <v/>
      </c>
      <c r="Z723" s="171"/>
      <c r="AA723" s="171"/>
      <c r="AB723" s="171"/>
      <c r="AC723" s="172" t="str">
        <f t="shared" si="280"/>
        <v/>
      </c>
      <c r="AD723" s="172" t="str">
        <f t="shared" si="281"/>
        <v/>
      </c>
      <c r="AE723" s="174"/>
      <c r="AF723" s="175" t="str">
        <f t="shared" si="282"/>
        <v/>
      </c>
      <c r="AG723" s="169"/>
      <c r="AH723" s="171"/>
      <c r="AI723" s="171"/>
      <c r="AJ723" s="169"/>
      <c r="AK723" s="176" t="str">
        <f t="shared" si="283"/>
        <v/>
      </c>
      <c r="AL723" s="176" t="str">
        <f t="shared" si="284"/>
        <v/>
      </c>
      <c r="AM723" s="176" t="str">
        <f t="shared" si="285"/>
        <v/>
      </c>
      <c r="AN723" s="359" t="str">
        <f>IF(Overview!$K$17='Internal Calcs'!$P$22,IF(AK723="","",AK723),IF(Overview!$K$17='Internal Calcs'!$P$23,IF(AK723="","",AK723),IF(ISNUMBER(A723),(IF(F723="Short",G723-H723,H723-G723)*AZ723-AX723),"")))</f>
        <v/>
      </c>
      <c r="AO723" s="401" t="str">
        <f>IF(Overview!$K$17='Internal Calcs'!$P$22,IF(AL723="","",AL723),IF(Overview!$K$17='Internal Calcs'!$P$23,IF(AL723="","",AL723),IF(ISNUMBER(A723),IF(AL723="",(IF(F723="Short",G723-H723,H723-G723)*AZ723-AX723),(IF(F723="Short",G723-J723,J723-G723)*AZ723-AX723)),"")))</f>
        <v/>
      </c>
      <c r="AP723" s="359" t="str">
        <f>IF(Overview!$K$17='Internal Calcs'!$P$22,"",IF(Overview!$K$17='Internal Calcs'!$P$23,IF(AM723="","",AM723),IF(ISNUMBER(A723),IF(AM723="",(IF(F723="Short",G723-H723,H723-G723)*AZ723-AX723),(IF(F723="Short",G723-L723,L723-G723)*AZ723-AX723)),"")))</f>
        <v/>
      </c>
      <c r="AQ723" s="176" t="str">
        <f t="shared" si="286"/>
        <v/>
      </c>
      <c r="AR723" s="176" t="str">
        <f t="shared" si="287"/>
        <v/>
      </c>
      <c r="AS723" s="176" t="str">
        <f t="shared" si="288"/>
        <v/>
      </c>
      <c r="AT723" s="176" t="str">
        <f>IF(ISNUMBER(A723),MAX($AS$2:AS723)-AS723,"")</f>
        <v/>
      </c>
      <c r="AU723" s="177" t="str">
        <f t="shared" si="289"/>
        <v/>
      </c>
      <c r="AV723" s="178" t="str">
        <f t="shared" si="290"/>
        <v/>
      </c>
      <c r="AW723" s="178" t="str">
        <f t="shared" si="291"/>
        <v/>
      </c>
      <c r="AX723" s="179" t="str">
        <f ca="1">IF(ISNUMBER($A723),INDIRECT(CONCATENATE("'Instrument List'!B",(MATCH(E723,'Instrument List'!A:A,0))-0)),"")</f>
        <v/>
      </c>
      <c r="AY723" s="179" t="str">
        <f ca="1">IF(ISNUMBER($A723),INDIRECT(CONCATENATE("'Instrument List'!D",(MATCH(E723,'Instrument List'!A:A,0))-0)),"")</f>
        <v/>
      </c>
      <c r="AZ723" s="179" t="str">
        <f ca="1">IF(ISNUMBER($A723),INDIRECT(CONCATENATE("'Instrument List'!C",(MATCH(E723,'Instrument List'!A:A,0))-0)),"")</f>
        <v/>
      </c>
      <c r="BA723" s="180" t="str">
        <f ca="1">IF(ISNUMBER(A723),INDIRECT(CONCATENATE("'Instrument List'!E",(MATCH(E723,'Instrument List'!A:A,0))-0)),"")</f>
        <v/>
      </c>
      <c r="BB723" s="181" t="str">
        <f t="shared" si="292"/>
        <v/>
      </c>
      <c r="BC723" s="181" t="str">
        <f t="shared" si="293"/>
        <v/>
      </c>
      <c r="BD723" s="181" t="str">
        <f ca="1">IF(ISNUMBER(A723),INDIRECT(CONCATENATE("'Instrument List'!F",(MATCH(E723,'Instrument List'!A:A,0))-0)),"")</f>
        <v/>
      </c>
    </row>
    <row r="724" spans="1:56">
      <c r="A724" s="223" t="str">
        <f t="shared" si="273"/>
        <v/>
      </c>
      <c r="B724" s="224"/>
      <c r="C724" s="225"/>
      <c r="D724" s="182"/>
      <c r="E724" s="182"/>
      <c r="F724" s="182"/>
      <c r="G724" s="203"/>
      <c r="H724" s="218"/>
      <c r="I724" s="213"/>
      <c r="J724" s="207"/>
      <c r="K724" s="213"/>
      <c r="L724" s="207"/>
      <c r="M724" s="213"/>
      <c r="N724" s="207"/>
      <c r="O724" s="183" t="str">
        <f t="shared" si="274"/>
        <v/>
      </c>
      <c r="P724" s="184"/>
      <c r="Q724" s="184"/>
      <c r="R724" s="275"/>
      <c r="S724" s="185" t="str">
        <f t="shared" si="275"/>
        <v/>
      </c>
      <c r="T724" s="185" t="str">
        <f t="shared" si="276"/>
        <v/>
      </c>
      <c r="U724" s="275"/>
      <c r="V724" s="275"/>
      <c r="W724" s="276" t="str">
        <f t="shared" si="277"/>
        <v/>
      </c>
      <c r="X724" s="276" t="str">
        <f t="shared" si="278"/>
        <v/>
      </c>
      <c r="Y724" s="276" t="str">
        <f t="shared" si="279"/>
        <v/>
      </c>
      <c r="Z724" s="275"/>
      <c r="AA724" s="184"/>
      <c r="AB724" s="184"/>
      <c r="AC724" s="185" t="str">
        <f t="shared" si="280"/>
        <v/>
      </c>
      <c r="AD724" s="185" t="str">
        <f t="shared" si="281"/>
        <v/>
      </c>
      <c r="AE724" s="186"/>
      <c r="AF724" s="187" t="str">
        <f t="shared" si="282"/>
        <v/>
      </c>
      <c r="AG724" s="182"/>
      <c r="AH724" s="184"/>
      <c r="AI724" s="184"/>
      <c r="AJ724" s="182"/>
      <c r="AK724" s="188" t="str">
        <f t="shared" si="283"/>
        <v/>
      </c>
      <c r="AL724" s="188" t="str">
        <f t="shared" si="284"/>
        <v/>
      </c>
      <c r="AM724" s="188" t="str">
        <f t="shared" si="285"/>
        <v/>
      </c>
      <c r="AN724" s="359" t="str">
        <f>IF(Overview!$K$17='Internal Calcs'!$P$22,IF(AK724="","",AK724),IF(Overview!$K$17='Internal Calcs'!$P$23,IF(AK724="","",AK724),IF(ISNUMBER(A724),(IF(F724="Short",G724-H724,H724-G724)*AZ724-AX724),"")))</f>
        <v/>
      </c>
      <c r="AO724" s="401" t="str">
        <f>IF(Overview!$K$17='Internal Calcs'!$P$22,IF(AL724="","",AL724),IF(Overview!$K$17='Internal Calcs'!$P$23,IF(AL724="","",AL724),IF(ISNUMBER(A724),IF(AL724="",(IF(F724="Short",G724-H724,H724-G724)*AZ724-AX724),(IF(F724="Short",G724-J724,J724-G724)*AZ724-AX724)),"")))</f>
        <v/>
      </c>
      <c r="AP724" s="359" t="str">
        <f>IF(Overview!$K$17='Internal Calcs'!$P$22,"",IF(Overview!$K$17='Internal Calcs'!$P$23,IF(AM724="","",AM724),IF(ISNUMBER(A724),IF(AM724="",(IF(F724="Short",G724-H724,H724-G724)*AZ724-AX724),(IF(F724="Short",G724-L724,L724-G724)*AZ724-AX724)),"")))</f>
        <v/>
      </c>
      <c r="AQ724" s="188" t="str">
        <f t="shared" si="286"/>
        <v/>
      </c>
      <c r="AR724" s="188" t="str">
        <f t="shared" si="287"/>
        <v/>
      </c>
      <c r="AS724" s="188" t="str">
        <f t="shared" si="288"/>
        <v/>
      </c>
      <c r="AT724" s="188" t="str">
        <f>IF(ISNUMBER(A724),MAX($AS$2:AS724)-AS724,"")</f>
        <v/>
      </c>
      <c r="AU724" s="189" t="str">
        <f t="shared" si="289"/>
        <v/>
      </c>
      <c r="AV724" s="190" t="str">
        <f t="shared" si="290"/>
        <v/>
      </c>
      <c r="AW724" s="190" t="str">
        <f t="shared" si="291"/>
        <v/>
      </c>
      <c r="AX724" s="191" t="str">
        <f ca="1">IF(ISNUMBER($A724),INDIRECT(CONCATENATE("'Instrument List'!B",(MATCH(E724,'Instrument List'!A:A,0))-0)),"")</f>
        <v/>
      </c>
      <c r="AY724" s="191" t="str">
        <f ca="1">IF(ISNUMBER($A724),INDIRECT(CONCATENATE("'Instrument List'!D",(MATCH(E724,'Instrument List'!A:A,0))-0)),"")</f>
        <v/>
      </c>
      <c r="AZ724" s="191" t="str">
        <f ca="1">IF(ISNUMBER($A724),INDIRECT(CONCATENATE("'Instrument List'!C",(MATCH(E724,'Instrument List'!A:A,0))-0)),"")</f>
        <v/>
      </c>
      <c r="BA724" s="192" t="str">
        <f ca="1">IF(ISNUMBER(A724),INDIRECT(CONCATENATE("'Instrument List'!E",(MATCH(E724,'Instrument List'!A:A,0))-0)),"")</f>
        <v/>
      </c>
      <c r="BB724" s="193" t="str">
        <f t="shared" si="292"/>
        <v/>
      </c>
      <c r="BC724" s="193" t="str">
        <f t="shared" si="293"/>
        <v/>
      </c>
      <c r="BD724" s="193" t="str">
        <f ca="1">IF(ISNUMBER(A724),INDIRECT(CONCATENATE("'Instrument List'!F",(MATCH(E724,'Instrument List'!A:A,0))-0)),"")</f>
        <v/>
      </c>
    </row>
    <row r="725" spans="1:56">
      <c r="A725" s="220" t="str">
        <f t="shared" si="273"/>
        <v/>
      </c>
      <c r="B725" s="221"/>
      <c r="C725" s="222"/>
      <c r="D725" s="169"/>
      <c r="E725" s="169"/>
      <c r="F725" s="169"/>
      <c r="G725" s="202"/>
      <c r="H725" s="217"/>
      <c r="I725" s="212"/>
      <c r="J725" s="206"/>
      <c r="K725" s="212"/>
      <c r="L725" s="206"/>
      <c r="M725" s="212"/>
      <c r="N725" s="206"/>
      <c r="O725" s="170" t="str">
        <f t="shared" si="274"/>
        <v/>
      </c>
      <c r="P725" s="171"/>
      <c r="Q725" s="171"/>
      <c r="R725" s="171"/>
      <c r="S725" s="172" t="str">
        <f t="shared" si="275"/>
        <v/>
      </c>
      <c r="T725" s="172" t="str">
        <f t="shared" si="276"/>
        <v/>
      </c>
      <c r="U725" s="171"/>
      <c r="V725" s="171"/>
      <c r="W725" s="173" t="str">
        <f t="shared" si="277"/>
        <v/>
      </c>
      <c r="X725" s="173" t="str">
        <f t="shared" si="278"/>
        <v/>
      </c>
      <c r="Y725" s="173" t="str">
        <f t="shared" si="279"/>
        <v/>
      </c>
      <c r="Z725" s="171"/>
      <c r="AA725" s="171"/>
      <c r="AB725" s="171"/>
      <c r="AC725" s="172" t="str">
        <f t="shared" si="280"/>
        <v/>
      </c>
      <c r="AD725" s="172" t="str">
        <f t="shared" si="281"/>
        <v/>
      </c>
      <c r="AE725" s="174"/>
      <c r="AF725" s="175" t="str">
        <f t="shared" si="282"/>
        <v/>
      </c>
      <c r="AG725" s="169"/>
      <c r="AH725" s="171"/>
      <c r="AI725" s="171"/>
      <c r="AJ725" s="169"/>
      <c r="AK725" s="176" t="str">
        <f t="shared" si="283"/>
        <v/>
      </c>
      <c r="AL725" s="176" t="str">
        <f t="shared" si="284"/>
        <v/>
      </c>
      <c r="AM725" s="176" t="str">
        <f t="shared" si="285"/>
        <v/>
      </c>
      <c r="AN725" s="359" t="str">
        <f>IF(Overview!$K$17='Internal Calcs'!$P$22,IF(AK725="","",AK725),IF(Overview!$K$17='Internal Calcs'!$P$23,IF(AK725="","",AK725),IF(ISNUMBER(A725),(IF(F725="Short",G725-H725,H725-G725)*AZ725-AX725),"")))</f>
        <v/>
      </c>
      <c r="AO725" s="401" t="str">
        <f>IF(Overview!$K$17='Internal Calcs'!$P$22,IF(AL725="","",AL725),IF(Overview!$K$17='Internal Calcs'!$P$23,IF(AL725="","",AL725),IF(ISNUMBER(A725),IF(AL725="",(IF(F725="Short",G725-H725,H725-G725)*AZ725-AX725),(IF(F725="Short",G725-J725,J725-G725)*AZ725-AX725)),"")))</f>
        <v/>
      </c>
      <c r="AP725" s="359" t="str">
        <f>IF(Overview!$K$17='Internal Calcs'!$P$22,"",IF(Overview!$K$17='Internal Calcs'!$P$23,IF(AM725="","",AM725),IF(ISNUMBER(A725),IF(AM725="",(IF(F725="Short",G725-H725,H725-G725)*AZ725-AX725),(IF(F725="Short",G725-L725,L725-G725)*AZ725-AX725)),"")))</f>
        <v/>
      </c>
      <c r="AQ725" s="176" t="str">
        <f t="shared" si="286"/>
        <v/>
      </c>
      <c r="AR725" s="176" t="str">
        <f t="shared" si="287"/>
        <v/>
      </c>
      <c r="AS725" s="176" t="str">
        <f t="shared" si="288"/>
        <v/>
      </c>
      <c r="AT725" s="176" t="str">
        <f>IF(ISNUMBER(A725),MAX($AS$2:AS725)-AS725,"")</f>
        <v/>
      </c>
      <c r="AU725" s="177" t="str">
        <f t="shared" si="289"/>
        <v/>
      </c>
      <c r="AV725" s="178" t="str">
        <f t="shared" si="290"/>
        <v/>
      </c>
      <c r="AW725" s="178" t="str">
        <f t="shared" si="291"/>
        <v/>
      </c>
      <c r="AX725" s="179" t="str">
        <f ca="1">IF(ISNUMBER($A725),INDIRECT(CONCATENATE("'Instrument List'!B",(MATCH(E725,'Instrument List'!A:A,0))-0)),"")</f>
        <v/>
      </c>
      <c r="AY725" s="179" t="str">
        <f ca="1">IF(ISNUMBER($A725),INDIRECT(CONCATENATE("'Instrument List'!D",(MATCH(E725,'Instrument List'!A:A,0))-0)),"")</f>
        <v/>
      </c>
      <c r="AZ725" s="179" t="str">
        <f ca="1">IF(ISNUMBER($A725),INDIRECT(CONCATENATE("'Instrument List'!C",(MATCH(E725,'Instrument List'!A:A,0))-0)),"")</f>
        <v/>
      </c>
      <c r="BA725" s="180" t="str">
        <f ca="1">IF(ISNUMBER(A725),INDIRECT(CONCATENATE("'Instrument List'!E",(MATCH(E725,'Instrument List'!A:A,0))-0)),"")</f>
        <v/>
      </c>
      <c r="BB725" s="181" t="str">
        <f t="shared" si="292"/>
        <v/>
      </c>
      <c r="BC725" s="181" t="str">
        <f t="shared" si="293"/>
        <v/>
      </c>
      <c r="BD725" s="181" t="str">
        <f ca="1">IF(ISNUMBER(A725),INDIRECT(CONCATENATE("'Instrument List'!F",(MATCH(E725,'Instrument List'!A:A,0))-0)),"")</f>
        <v/>
      </c>
    </row>
    <row r="726" spans="1:56">
      <c r="A726" s="223" t="str">
        <f t="shared" si="273"/>
        <v/>
      </c>
      <c r="B726" s="224"/>
      <c r="C726" s="225"/>
      <c r="D726" s="182"/>
      <c r="E726" s="182"/>
      <c r="F726" s="182"/>
      <c r="G726" s="203"/>
      <c r="H726" s="218"/>
      <c r="I726" s="213"/>
      <c r="J726" s="207"/>
      <c r="K726" s="213"/>
      <c r="L726" s="207"/>
      <c r="M726" s="213"/>
      <c r="N726" s="207"/>
      <c r="O726" s="183" t="str">
        <f t="shared" si="274"/>
        <v/>
      </c>
      <c r="P726" s="184"/>
      <c r="Q726" s="184"/>
      <c r="R726" s="275"/>
      <c r="S726" s="185" t="str">
        <f t="shared" si="275"/>
        <v/>
      </c>
      <c r="T726" s="185" t="str">
        <f t="shared" si="276"/>
        <v/>
      </c>
      <c r="U726" s="275"/>
      <c r="V726" s="275"/>
      <c r="W726" s="276" t="str">
        <f t="shared" si="277"/>
        <v/>
      </c>
      <c r="X726" s="276" t="str">
        <f t="shared" si="278"/>
        <v/>
      </c>
      <c r="Y726" s="276" t="str">
        <f t="shared" si="279"/>
        <v/>
      </c>
      <c r="Z726" s="275"/>
      <c r="AA726" s="184"/>
      <c r="AB726" s="184"/>
      <c r="AC726" s="185" t="str">
        <f t="shared" si="280"/>
        <v/>
      </c>
      <c r="AD726" s="185" t="str">
        <f t="shared" si="281"/>
        <v/>
      </c>
      <c r="AE726" s="186"/>
      <c r="AF726" s="187" t="str">
        <f t="shared" si="282"/>
        <v/>
      </c>
      <c r="AG726" s="182"/>
      <c r="AH726" s="184"/>
      <c r="AI726" s="184"/>
      <c r="AJ726" s="182"/>
      <c r="AK726" s="188" t="str">
        <f t="shared" si="283"/>
        <v/>
      </c>
      <c r="AL726" s="188" t="str">
        <f t="shared" si="284"/>
        <v/>
      </c>
      <c r="AM726" s="188" t="str">
        <f t="shared" si="285"/>
        <v/>
      </c>
      <c r="AN726" s="359" t="str">
        <f>IF(Overview!$K$17='Internal Calcs'!$P$22,IF(AK726="","",AK726),IF(Overview!$K$17='Internal Calcs'!$P$23,IF(AK726="","",AK726),IF(ISNUMBER(A726),(IF(F726="Short",G726-H726,H726-G726)*AZ726-AX726),"")))</f>
        <v/>
      </c>
      <c r="AO726" s="401" t="str">
        <f>IF(Overview!$K$17='Internal Calcs'!$P$22,IF(AL726="","",AL726),IF(Overview!$K$17='Internal Calcs'!$P$23,IF(AL726="","",AL726),IF(ISNUMBER(A726),IF(AL726="",(IF(F726="Short",G726-H726,H726-G726)*AZ726-AX726),(IF(F726="Short",G726-J726,J726-G726)*AZ726-AX726)),"")))</f>
        <v/>
      </c>
      <c r="AP726" s="359" t="str">
        <f>IF(Overview!$K$17='Internal Calcs'!$P$22,"",IF(Overview!$K$17='Internal Calcs'!$P$23,IF(AM726="","",AM726),IF(ISNUMBER(A726),IF(AM726="",(IF(F726="Short",G726-H726,H726-G726)*AZ726-AX726),(IF(F726="Short",G726-L726,L726-G726)*AZ726-AX726)),"")))</f>
        <v/>
      </c>
      <c r="AQ726" s="188" t="str">
        <f t="shared" si="286"/>
        <v/>
      </c>
      <c r="AR726" s="188" t="str">
        <f t="shared" si="287"/>
        <v/>
      </c>
      <c r="AS726" s="188" t="str">
        <f t="shared" si="288"/>
        <v/>
      </c>
      <c r="AT726" s="188" t="str">
        <f>IF(ISNUMBER(A726),MAX($AS$2:AS726)-AS726,"")</f>
        <v/>
      </c>
      <c r="AU726" s="189" t="str">
        <f t="shared" si="289"/>
        <v/>
      </c>
      <c r="AV726" s="190" t="str">
        <f t="shared" si="290"/>
        <v/>
      </c>
      <c r="AW726" s="190" t="str">
        <f t="shared" si="291"/>
        <v/>
      </c>
      <c r="AX726" s="191" t="str">
        <f ca="1">IF(ISNUMBER($A726),INDIRECT(CONCATENATE("'Instrument List'!B",(MATCH(E726,'Instrument List'!A:A,0))-0)),"")</f>
        <v/>
      </c>
      <c r="AY726" s="191" t="str">
        <f ca="1">IF(ISNUMBER($A726),INDIRECT(CONCATENATE("'Instrument List'!D",(MATCH(E726,'Instrument List'!A:A,0))-0)),"")</f>
        <v/>
      </c>
      <c r="AZ726" s="191" t="str">
        <f ca="1">IF(ISNUMBER($A726),INDIRECT(CONCATENATE("'Instrument List'!C",(MATCH(E726,'Instrument List'!A:A,0))-0)),"")</f>
        <v/>
      </c>
      <c r="BA726" s="192" t="str">
        <f ca="1">IF(ISNUMBER(A726),INDIRECT(CONCATENATE("'Instrument List'!E",(MATCH(E726,'Instrument List'!A:A,0))-0)),"")</f>
        <v/>
      </c>
      <c r="BB726" s="193" t="str">
        <f t="shared" si="292"/>
        <v/>
      </c>
      <c r="BC726" s="193" t="str">
        <f t="shared" si="293"/>
        <v/>
      </c>
      <c r="BD726" s="193" t="str">
        <f ca="1">IF(ISNUMBER(A726),INDIRECT(CONCATENATE("'Instrument List'!F",(MATCH(E726,'Instrument List'!A:A,0))-0)),"")</f>
        <v/>
      </c>
    </row>
    <row r="727" spans="1:56">
      <c r="A727" s="220" t="str">
        <f t="shared" si="273"/>
        <v/>
      </c>
      <c r="B727" s="221"/>
      <c r="C727" s="222"/>
      <c r="D727" s="169"/>
      <c r="E727" s="169"/>
      <c r="F727" s="169"/>
      <c r="G727" s="202"/>
      <c r="H727" s="217"/>
      <c r="I727" s="212"/>
      <c r="J727" s="206"/>
      <c r="K727" s="212"/>
      <c r="L727" s="206"/>
      <c r="M727" s="212"/>
      <c r="N727" s="206"/>
      <c r="O727" s="170" t="str">
        <f t="shared" si="274"/>
        <v/>
      </c>
      <c r="P727" s="171"/>
      <c r="Q727" s="171"/>
      <c r="R727" s="171"/>
      <c r="S727" s="172" t="str">
        <f t="shared" si="275"/>
        <v/>
      </c>
      <c r="T727" s="172" t="str">
        <f t="shared" si="276"/>
        <v/>
      </c>
      <c r="U727" s="171"/>
      <c r="V727" s="171"/>
      <c r="W727" s="173" t="str">
        <f t="shared" si="277"/>
        <v/>
      </c>
      <c r="X727" s="173" t="str">
        <f t="shared" si="278"/>
        <v/>
      </c>
      <c r="Y727" s="173" t="str">
        <f t="shared" si="279"/>
        <v/>
      </c>
      <c r="Z727" s="171"/>
      <c r="AA727" s="171"/>
      <c r="AB727" s="171"/>
      <c r="AC727" s="172" t="str">
        <f t="shared" si="280"/>
        <v/>
      </c>
      <c r="AD727" s="172" t="str">
        <f t="shared" si="281"/>
        <v/>
      </c>
      <c r="AE727" s="174"/>
      <c r="AF727" s="175" t="str">
        <f t="shared" si="282"/>
        <v/>
      </c>
      <c r="AG727" s="169"/>
      <c r="AH727" s="171"/>
      <c r="AI727" s="171"/>
      <c r="AJ727" s="169"/>
      <c r="AK727" s="176" t="str">
        <f t="shared" si="283"/>
        <v/>
      </c>
      <c r="AL727" s="176" t="str">
        <f t="shared" si="284"/>
        <v/>
      </c>
      <c r="AM727" s="176" t="str">
        <f t="shared" si="285"/>
        <v/>
      </c>
      <c r="AN727" s="359" t="str">
        <f>IF(Overview!$K$17='Internal Calcs'!$P$22,IF(AK727="","",AK727),IF(Overview!$K$17='Internal Calcs'!$P$23,IF(AK727="","",AK727),IF(ISNUMBER(A727),(IF(F727="Short",G727-H727,H727-G727)*AZ727-AX727),"")))</f>
        <v/>
      </c>
      <c r="AO727" s="401" t="str">
        <f>IF(Overview!$K$17='Internal Calcs'!$P$22,IF(AL727="","",AL727),IF(Overview!$K$17='Internal Calcs'!$P$23,IF(AL727="","",AL727),IF(ISNUMBER(A727),IF(AL727="",(IF(F727="Short",G727-H727,H727-G727)*AZ727-AX727),(IF(F727="Short",G727-J727,J727-G727)*AZ727-AX727)),"")))</f>
        <v/>
      </c>
      <c r="AP727" s="359" t="str">
        <f>IF(Overview!$K$17='Internal Calcs'!$P$22,"",IF(Overview!$K$17='Internal Calcs'!$P$23,IF(AM727="","",AM727),IF(ISNUMBER(A727),IF(AM727="",(IF(F727="Short",G727-H727,H727-G727)*AZ727-AX727),(IF(F727="Short",G727-L727,L727-G727)*AZ727-AX727)),"")))</f>
        <v/>
      </c>
      <c r="AQ727" s="176" t="str">
        <f t="shared" si="286"/>
        <v/>
      </c>
      <c r="AR727" s="176" t="str">
        <f t="shared" si="287"/>
        <v/>
      </c>
      <c r="AS727" s="176" t="str">
        <f t="shared" si="288"/>
        <v/>
      </c>
      <c r="AT727" s="176" t="str">
        <f>IF(ISNUMBER(A727),MAX($AS$2:AS727)-AS727,"")</f>
        <v/>
      </c>
      <c r="AU727" s="177" t="str">
        <f t="shared" si="289"/>
        <v/>
      </c>
      <c r="AV727" s="178" t="str">
        <f t="shared" si="290"/>
        <v/>
      </c>
      <c r="AW727" s="178" t="str">
        <f t="shared" si="291"/>
        <v/>
      </c>
      <c r="AX727" s="179" t="str">
        <f ca="1">IF(ISNUMBER($A727),INDIRECT(CONCATENATE("'Instrument List'!B",(MATCH(E727,'Instrument List'!A:A,0))-0)),"")</f>
        <v/>
      </c>
      <c r="AY727" s="179" t="str">
        <f ca="1">IF(ISNUMBER($A727),INDIRECT(CONCATENATE("'Instrument List'!D",(MATCH(E727,'Instrument List'!A:A,0))-0)),"")</f>
        <v/>
      </c>
      <c r="AZ727" s="179" t="str">
        <f ca="1">IF(ISNUMBER($A727),INDIRECT(CONCATENATE("'Instrument List'!C",(MATCH(E727,'Instrument List'!A:A,0))-0)),"")</f>
        <v/>
      </c>
      <c r="BA727" s="180" t="str">
        <f ca="1">IF(ISNUMBER(A727),INDIRECT(CONCATENATE("'Instrument List'!E",(MATCH(E727,'Instrument List'!A:A,0))-0)),"")</f>
        <v/>
      </c>
      <c r="BB727" s="181" t="str">
        <f t="shared" si="292"/>
        <v/>
      </c>
      <c r="BC727" s="181" t="str">
        <f t="shared" si="293"/>
        <v/>
      </c>
      <c r="BD727" s="181" t="str">
        <f ca="1">IF(ISNUMBER(A727),INDIRECT(CONCATENATE("'Instrument List'!F",(MATCH(E727,'Instrument List'!A:A,0))-0)),"")</f>
        <v/>
      </c>
    </row>
    <row r="728" spans="1:56">
      <c r="A728" s="223" t="str">
        <f t="shared" si="273"/>
        <v/>
      </c>
      <c r="B728" s="224"/>
      <c r="C728" s="225"/>
      <c r="D728" s="182"/>
      <c r="E728" s="182"/>
      <c r="F728" s="182"/>
      <c r="G728" s="203"/>
      <c r="H728" s="218"/>
      <c r="I728" s="213"/>
      <c r="J728" s="207"/>
      <c r="K728" s="213"/>
      <c r="L728" s="207"/>
      <c r="M728" s="213"/>
      <c r="N728" s="207"/>
      <c r="O728" s="183" t="str">
        <f t="shared" si="274"/>
        <v/>
      </c>
      <c r="P728" s="184"/>
      <c r="Q728" s="184"/>
      <c r="R728" s="275"/>
      <c r="S728" s="185" t="str">
        <f t="shared" si="275"/>
        <v/>
      </c>
      <c r="T728" s="185" t="str">
        <f t="shared" si="276"/>
        <v/>
      </c>
      <c r="U728" s="275"/>
      <c r="V728" s="275"/>
      <c r="W728" s="276" t="str">
        <f t="shared" si="277"/>
        <v/>
      </c>
      <c r="X728" s="276" t="str">
        <f t="shared" si="278"/>
        <v/>
      </c>
      <c r="Y728" s="276" t="str">
        <f t="shared" si="279"/>
        <v/>
      </c>
      <c r="Z728" s="275"/>
      <c r="AA728" s="184"/>
      <c r="AB728" s="184"/>
      <c r="AC728" s="185" t="str">
        <f t="shared" si="280"/>
        <v/>
      </c>
      <c r="AD728" s="185" t="str">
        <f t="shared" si="281"/>
        <v/>
      </c>
      <c r="AE728" s="186"/>
      <c r="AF728" s="187" t="str">
        <f t="shared" si="282"/>
        <v/>
      </c>
      <c r="AG728" s="182"/>
      <c r="AH728" s="184"/>
      <c r="AI728" s="184"/>
      <c r="AJ728" s="182"/>
      <c r="AK728" s="188" t="str">
        <f t="shared" si="283"/>
        <v/>
      </c>
      <c r="AL728" s="188" t="str">
        <f t="shared" si="284"/>
        <v/>
      </c>
      <c r="AM728" s="188" t="str">
        <f t="shared" si="285"/>
        <v/>
      </c>
      <c r="AN728" s="359" t="str">
        <f>IF(Overview!$K$17='Internal Calcs'!$P$22,IF(AK728="","",AK728),IF(Overview!$K$17='Internal Calcs'!$P$23,IF(AK728="","",AK728),IF(ISNUMBER(A728),(IF(F728="Short",G728-H728,H728-G728)*AZ728-AX728),"")))</f>
        <v/>
      </c>
      <c r="AO728" s="401" t="str">
        <f>IF(Overview!$K$17='Internal Calcs'!$P$22,IF(AL728="","",AL728),IF(Overview!$K$17='Internal Calcs'!$P$23,IF(AL728="","",AL728),IF(ISNUMBER(A728),IF(AL728="",(IF(F728="Short",G728-H728,H728-G728)*AZ728-AX728),(IF(F728="Short",G728-J728,J728-G728)*AZ728-AX728)),"")))</f>
        <v/>
      </c>
      <c r="AP728" s="359" t="str">
        <f>IF(Overview!$K$17='Internal Calcs'!$P$22,"",IF(Overview!$K$17='Internal Calcs'!$P$23,IF(AM728="","",AM728),IF(ISNUMBER(A728),IF(AM728="",(IF(F728="Short",G728-H728,H728-G728)*AZ728-AX728),(IF(F728="Short",G728-L728,L728-G728)*AZ728-AX728)),"")))</f>
        <v/>
      </c>
      <c r="AQ728" s="188" t="str">
        <f t="shared" si="286"/>
        <v/>
      </c>
      <c r="AR728" s="188" t="str">
        <f t="shared" si="287"/>
        <v/>
      </c>
      <c r="AS728" s="188" t="str">
        <f t="shared" si="288"/>
        <v/>
      </c>
      <c r="AT728" s="188" t="str">
        <f>IF(ISNUMBER(A728),MAX($AS$2:AS728)-AS728,"")</f>
        <v/>
      </c>
      <c r="AU728" s="189" t="str">
        <f t="shared" si="289"/>
        <v/>
      </c>
      <c r="AV728" s="190" t="str">
        <f t="shared" si="290"/>
        <v/>
      </c>
      <c r="AW728" s="190" t="str">
        <f t="shared" si="291"/>
        <v/>
      </c>
      <c r="AX728" s="191" t="str">
        <f ca="1">IF(ISNUMBER($A728),INDIRECT(CONCATENATE("'Instrument List'!B",(MATCH(E728,'Instrument List'!A:A,0))-0)),"")</f>
        <v/>
      </c>
      <c r="AY728" s="191" t="str">
        <f ca="1">IF(ISNUMBER($A728),INDIRECT(CONCATENATE("'Instrument List'!D",(MATCH(E728,'Instrument List'!A:A,0))-0)),"")</f>
        <v/>
      </c>
      <c r="AZ728" s="191" t="str">
        <f ca="1">IF(ISNUMBER($A728),INDIRECT(CONCATENATE("'Instrument List'!C",(MATCH(E728,'Instrument List'!A:A,0))-0)),"")</f>
        <v/>
      </c>
      <c r="BA728" s="192" t="str">
        <f ca="1">IF(ISNUMBER(A728),INDIRECT(CONCATENATE("'Instrument List'!E",(MATCH(E728,'Instrument List'!A:A,0))-0)),"")</f>
        <v/>
      </c>
      <c r="BB728" s="193" t="str">
        <f t="shared" si="292"/>
        <v/>
      </c>
      <c r="BC728" s="193" t="str">
        <f t="shared" si="293"/>
        <v/>
      </c>
      <c r="BD728" s="193" t="str">
        <f ca="1">IF(ISNUMBER(A728),INDIRECT(CONCATENATE("'Instrument List'!F",(MATCH(E728,'Instrument List'!A:A,0))-0)),"")</f>
        <v/>
      </c>
    </row>
    <row r="729" spans="1:56">
      <c r="A729" s="220" t="str">
        <f t="shared" si="273"/>
        <v/>
      </c>
      <c r="B729" s="221"/>
      <c r="C729" s="222"/>
      <c r="D729" s="169"/>
      <c r="E729" s="169"/>
      <c r="F729" s="169"/>
      <c r="G729" s="202"/>
      <c r="H729" s="217"/>
      <c r="I729" s="212"/>
      <c r="J729" s="206"/>
      <c r="K729" s="212"/>
      <c r="L729" s="206"/>
      <c r="M729" s="212"/>
      <c r="N729" s="206"/>
      <c r="O729" s="170" t="str">
        <f t="shared" si="274"/>
        <v/>
      </c>
      <c r="P729" s="171"/>
      <c r="Q729" s="171"/>
      <c r="R729" s="171"/>
      <c r="S729" s="172" t="str">
        <f t="shared" si="275"/>
        <v/>
      </c>
      <c r="T729" s="172" t="str">
        <f t="shared" si="276"/>
        <v/>
      </c>
      <c r="U729" s="171"/>
      <c r="V729" s="171"/>
      <c r="W729" s="173" t="str">
        <f t="shared" si="277"/>
        <v/>
      </c>
      <c r="X729" s="173" t="str">
        <f t="shared" si="278"/>
        <v/>
      </c>
      <c r="Y729" s="173" t="str">
        <f t="shared" si="279"/>
        <v/>
      </c>
      <c r="Z729" s="171"/>
      <c r="AA729" s="171"/>
      <c r="AB729" s="171"/>
      <c r="AC729" s="172" t="str">
        <f t="shared" si="280"/>
        <v/>
      </c>
      <c r="AD729" s="172" t="str">
        <f t="shared" si="281"/>
        <v/>
      </c>
      <c r="AE729" s="174"/>
      <c r="AF729" s="175" t="str">
        <f t="shared" si="282"/>
        <v/>
      </c>
      <c r="AG729" s="169"/>
      <c r="AH729" s="171"/>
      <c r="AI729" s="171"/>
      <c r="AJ729" s="169"/>
      <c r="AK729" s="176" t="str">
        <f t="shared" si="283"/>
        <v/>
      </c>
      <c r="AL729" s="176" t="str">
        <f t="shared" si="284"/>
        <v/>
      </c>
      <c r="AM729" s="176" t="str">
        <f t="shared" si="285"/>
        <v/>
      </c>
      <c r="AN729" s="359" t="str">
        <f>IF(Overview!$K$17='Internal Calcs'!$P$22,IF(AK729="","",AK729),IF(Overview!$K$17='Internal Calcs'!$P$23,IF(AK729="","",AK729),IF(ISNUMBER(A729),(IF(F729="Short",G729-H729,H729-G729)*AZ729-AX729),"")))</f>
        <v/>
      </c>
      <c r="AO729" s="401" t="str">
        <f>IF(Overview!$K$17='Internal Calcs'!$P$22,IF(AL729="","",AL729),IF(Overview!$K$17='Internal Calcs'!$P$23,IF(AL729="","",AL729),IF(ISNUMBER(A729),IF(AL729="",(IF(F729="Short",G729-H729,H729-G729)*AZ729-AX729),(IF(F729="Short",G729-J729,J729-G729)*AZ729-AX729)),"")))</f>
        <v/>
      </c>
      <c r="AP729" s="359" t="str">
        <f>IF(Overview!$K$17='Internal Calcs'!$P$22,"",IF(Overview!$K$17='Internal Calcs'!$P$23,IF(AM729="","",AM729),IF(ISNUMBER(A729),IF(AM729="",(IF(F729="Short",G729-H729,H729-G729)*AZ729-AX729),(IF(F729="Short",G729-L729,L729-G729)*AZ729-AX729)),"")))</f>
        <v/>
      </c>
      <c r="AQ729" s="176" t="str">
        <f t="shared" si="286"/>
        <v/>
      </c>
      <c r="AR729" s="176" t="str">
        <f t="shared" si="287"/>
        <v/>
      </c>
      <c r="AS729" s="176" t="str">
        <f t="shared" si="288"/>
        <v/>
      </c>
      <c r="AT729" s="176" t="str">
        <f>IF(ISNUMBER(A729),MAX($AS$2:AS729)-AS729,"")</f>
        <v/>
      </c>
      <c r="AU729" s="177" t="str">
        <f t="shared" si="289"/>
        <v/>
      </c>
      <c r="AV729" s="178" t="str">
        <f t="shared" si="290"/>
        <v/>
      </c>
      <c r="AW729" s="178" t="str">
        <f t="shared" si="291"/>
        <v/>
      </c>
      <c r="AX729" s="179" t="str">
        <f ca="1">IF(ISNUMBER($A729),INDIRECT(CONCATENATE("'Instrument List'!B",(MATCH(E729,'Instrument List'!A:A,0))-0)),"")</f>
        <v/>
      </c>
      <c r="AY729" s="179" t="str">
        <f ca="1">IF(ISNUMBER($A729),INDIRECT(CONCATENATE("'Instrument List'!D",(MATCH(E729,'Instrument List'!A:A,0))-0)),"")</f>
        <v/>
      </c>
      <c r="AZ729" s="179" t="str">
        <f ca="1">IF(ISNUMBER($A729),INDIRECT(CONCATENATE("'Instrument List'!C",(MATCH(E729,'Instrument List'!A:A,0))-0)),"")</f>
        <v/>
      </c>
      <c r="BA729" s="180" t="str">
        <f ca="1">IF(ISNUMBER(A729),INDIRECT(CONCATENATE("'Instrument List'!E",(MATCH(E729,'Instrument List'!A:A,0))-0)),"")</f>
        <v/>
      </c>
      <c r="BB729" s="181" t="str">
        <f t="shared" si="292"/>
        <v/>
      </c>
      <c r="BC729" s="181" t="str">
        <f t="shared" si="293"/>
        <v/>
      </c>
      <c r="BD729" s="181" t="str">
        <f ca="1">IF(ISNUMBER(A729),INDIRECT(CONCATENATE("'Instrument List'!F",(MATCH(E729,'Instrument List'!A:A,0))-0)),"")</f>
        <v/>
      </c>
    </row>
    <row r="730" spans="1:56">
      <c r="A730" s="223" t="str">
        <f t="shared" si="273"/>
        <v/>
      </c>
      <c r="B730" s="224"/>
      <c r="C730" s="225"/>
      <c r="D730" s="182"/>
      <c r="E730" s="182"/>
      <c r="F730" s="182"/>
      <c r="G730" s="203"/>
      <c r="H730" s="218"/>
      <c r="I730" s="213"/>
      <c r="J730" s="207"/>
      <c r="K730" s="213"/>
      <c r="L730" s="207"/>
      <c r="M730" s="213"/>
      <c r="N730" s="207"/>
      <c r="O730" s="183" t="str">
        <f t="shared" si="274"/>
        <v/>
      </c>
      <c r="P730" s="184"/>
      <c r="Q730" s="184"/>
      <c r="R730" s="275"/>
      <c r="S730" s="185" t="str">
        <f t="shared" si="275"/>
        <v/>
      </c>
      <c r="T730" s="185" t="str">
        <f t="shared" si="276"/>
        <v/>
      </c>
      <c r="U730" s="275"/>
      <c r="V730" s="275"/>
      <c r="W730" s="276" t="str">
        <f t="shared" si="277"/>
        <v/>
      </c>
      <c r="X730" s="276" t="str">
        <f t="shared" si="278"/>
        <v/>
      </c>
      <c r="Y730" s="276" t="str">
        <f t="shared" si="279"/>
        <v/>
      </c>
      <c r="Z730" s="275"/>
      <c r="AA730" s="184"/>
      <c r="AB730" s="184"/>
      <c r="AC730" s="185" t="str">
        <f t="shared" si="280"/>
        <v/>
      </c>
      <c r="AD730" s="185" t="str">
        <f t="shared" si="281"/>
        <v/>
      </c>
      <c r="AE730" s="186"/>
      <c r="AF730" s="187" t="str">
        <f t="shared" si="282"/>
        <v/>
      </c>
      <c r="AG730" s="182"/>
      <c r="AH730" s="184"/>
      <c r="AI730" s="184"/>
      <c r="AJ730" s="182"/>
      <c r="AK730" s="188" t="str">
        <f t="shared" si="283"/>
        <v/>
      </c>
      <c r="AL730" s="188" t="str">
        <f t="shared" si="284"/>
        <v/>
      </c>
      <c r="AM730" s="188" t="str">
        <f t="shared" si="285"/>
        <v/>
      </c>
      <c r="AN730" s="359" t="str">
        <f>IF(Overview!$K$17='Internal Calcs'!$P$22,IF(AK730="","",AK730),IF(Overview!$K$17='Internal Calcs'!$P$23,IF(AK730="","",AK730),IF(ISNUMBER(A730),(IF(F730="Short",G730-H730,H730-G730)*AZ730-AX730),"")))</f>
        <v/>
      </c>
      <c r="AO730" s="401" t="str">
        <f>IF(Overview!$K$17='Internal Calcs'!$P$22,IF(AL730="","",AL730),IF(Overview!$K$17='Internal Calcs'!$P$23,IF(AL730="","",AL730),IF(ISNUMBER(A730),IF(AL730="",(IF(F730="Short",G730-H730,H730-G730)*AZ730-AX730),(IF(F730="Short",G730-J730,J730-G730)*AZ730-AX730)),"")))</f>
        <v/>
      </c>
      <c r="AP730" s="359" t="str">
        <f>IF(Overview!$K$17='Internal Calcs'!$P$22,"",IF(Overview!$K$17='Internal Calcs'!$P$23,IF(AM730="","",AM730),IF(ISNUMBER(A730),IF(AM730="",(IF(F730="Short",G730-H730,H730-G730)*AZ730-AX730),(IF(F730="Short",G730-L730,L730-G730)*AZ730-AX730)),"")))</f>
        <v/>
      </c>
      <c r="AQ730" s="188" t="str">
        <f t="shared" si="286"/>
        <v/>
      </c>
      <c r="AR730" s="188" t="str">
        <f t="shared" si="287"/>
        <v/>
      </c>
      <c r="AS730" s="188" t="str">
        <f t="shared" si="288"/>
        <v/>
      </c>
      <c r="AT730" s="188" t="str">
        <f>IF(ISNUMBER(A730),MAX($AS$2:AS730)-AS730,"")</f>
        <v/>
      </c>
      <c r="AU730" s="189" t="str">
        <f t="shared" si="289"/>
        <v/>
      </c>
      <c r="AV730" s="190" t="str">
        <f t="shared" si="290"/>
        <v/>
      </c>
      <c r="AW730" s="190" t="str">
        <f t="shared" si="291"/>
        <v/>
      </c>
      <c r="AX730" s="191" t="str">
        <f ca="1">IF(ISNUMBER($A730),INDIRECT(CONCATENATE("'Instrument List'!B",(MATCH(E730,'Instrument List'!A:A,0))-0)),"")</f>
        <v/>
      </c>
      <c r="AY730" s="191" t="str">
        <f ca="1">IF(ISNUMBER($A730),INDIRECT(CONCATENATE("'Instrument List'!D",(MATCH(E730,'Instrument List'!A:A,0))-0)),"")</f>
        <v/>
      </c>
      <c r="AZ730" s="191" t="str">
        <f ca="1">IF(ISNUMBER($A730),INDIRECT(CONCATENATE("'Instrument List'!C",(MATCH(E730,'Instrument List'!A:A,0))-0)),"")</f>
        <v/>
      </c>
      <c r="BA730" s="192" t="str">
        <f ca="1">IF(ISNUMBER(A730),INDIRECT(CONCATENATE("'Instrument List'!E",(MATCH(E730,'Instrument List'!A:A,0))-0)),"")</f>
        <v/>
      </c>
      <c r="BB730" s="193" t="str">
        <f t="shared" si="292"/>
        <v/>
      </c>
      <c r="BC730" s="193" t="str">
        <f t="shared" si="293"/>
        <v/>
      </c>
      <c r="BD730" s="193" t="str">
        <f ca="1">IF(ISNUMBER(A730),INDIRECT(CONCATENATE("'Instrument List'!F",(MATCH(E730,'Instrument List'!A:A,0))-0)),"")</f>
        <v/>
      </c>
    </row>
    <row r="731" spans="1:56">
      <c r="A731" s="220" t="str">
        <f t="shared" si="273"/>
        <v/>
      </c>
      <c r="B731" s="221"/>
      <c r="C731" s="222"/>
      <c r="D731" s="169"/>
      <c r="E731" s="169"/>
      <c r="F731" s="169"/>
      <c r="G731" s="202"/>
      <c r="H731" s="217"/>
      <c r="I731" s="212"/>
      <c r="J731" s="206"/>
      <c r="K731" s="212"/>
      <c r="L731" s="206"/>
      <c r="M731" s="212"/>
      <c r="N731" s="206"/>
      <c r="O731" s="170" t="str">
        <f t="shared" si="274"/>
        <v/>
      </c>
      <c r="P731" s="171"/>
      <c r="Q731" s="171"/>
      <c r="R731" s="171"/>
      <c r="S731" s="172" t="str">
        <f t="shared" si="275"/>
        <v/>
      </c>
      <c r="T731" s="172" t="str">
        <f t="shared" si="276"/>
        <v/>
      </c>
      <c r="U731" s="171"/>
      <c r="V731" s="171"/>
      <c r="W731" s="173" t="str">
        <f t="shared" si="277"/>
        <v/>
      </c>
      <c r="X731" s="173" t="str">
        <f t="shared" si="278"/>
        <v/>
      </c>
      <c r="Y731" s="173" t="str">
        <f t="shared" si="279"/>
        <v/>
      </c>
      <c r="Z731" s="171"/>
      <c r="AA731" s="171"/>
      <c r="AB731" s="171"/>
      <c r="AC731" s="172" t="str">
        <f t="shared" si="280"/>
        <v/>
      </c>
      <c r="AD731" s="172" t="str">
        <f t="shared" si="281"/>
        <v/>
      </c>
      <c r="AE731" s="174"/>
      <c r="AF731" s="175" t="str">
        <f t="shared" si="282"/>
        <v/>
      </c>
      <c r="AG731" s="169"/>
      <c r="AH731" s="171"/>
      <c r="AI731" s="171"/>
      <c r="AJ731" s="169"/>
      <c r="AK731" s="176" t="str">
        <f t="shared" si="283"/>
        <v/>
      </c>
      <c r="AL731" s="176" t="str">
        <f t="shared" si="284"/>
        <v/>
      </c>
      <c r="AM731" s="176" t="str">
        <f t="shared" si="285"/>
        <v/>
      </c>
      <c r="AN731" s="359" t="str">
        <f>IF(Overview!$K$17='Internal Calcs'!$P$22,IF(AK731="","",AK731),IF(Overview!$K$17='Internal Calcs'!$P$23,IF(AK731="","",AK731),IF(ISNUMBER(A731),(IF(F731="Short",G731-H731,H731-G731)*AZ731-AX731),"")))</f>
        <v/>
      </c>
      <c r="AO731" s="401" t="str">
        <f>IF(Overview!$K$17='Internal Calcs'!$P$22,IF(AL731="","",AL731),IF(Overview!$K$17='Internal Calcs'!$P$23,IF(AL731="","",AL731),IF(ISNUMBER(A731),IF(AL731="",(IF(F731="Short",G731-H731,H731-G731)*AZ731-AX731),(IF(F731="Short",G731-J731,J731-G731)*AZ731-AX731)),"")))</f>
        <v/>
      </c>
      <c r="AP731" s="359" t="str">
        <f>IF(Overview!$K$17='Internal Calcs'!$P$22,"",IF(Overview!$K$17='Internal Calcs'!$P$23,IF(AM731="","",AM731),IF(ISNUMBER(A731),IF(AM731="",(IF(F731="Short",G731-H731,H731-G731)*AZ731-AX731),(IF(F731="Short",G731-L731,L731-G731)*AZ731-AX731)),"")))</f>
        <v/>
      </c>
      <c r="AQ731" s="176" t="str">
        <f t="shared" si="286"/>
        <v/>
      </c>
      <c r="AR731" s="176" t="str">
        <f t="shared" si="287"/>
        <v/>
      </c>
      <c r="AS731" s="176" t="str">
        <f t="shared" si="288"/>
        <v/>
      </c>
      <c r="AT731" s="176" t="str">
        <f>IF(ISNUMBER(A731),MAX($AS$2:AS731)-AS731,"")</f>
        <v/>
      </c>
      <c r="AU731" s="177" t="str">
        <f t="shared" si="289"/>
        <v/>
      </c>
      <c r="AV731" s="178" t="str">
        <f t="shared" si="290"/>
        <v/>
      </c>
      <c r="AW731" s="178" t="str">
        <f t="shared" si="291"/>
        <v/>
      </c>
      <c r="AX731" s="179" t="str">
        <f ca="1">IF(ISNUMBER($A731),INDIRECT(CONCATENATE("'Instrument List'!B",(MATCH(E731,'Instrument List'!A:A,0))-0)),"")</f>
        <v/>
      </c>
      <c r="AY731" s="179" t="str">
        <f ca="1">IF(ISNUMBER($A731),INDIRECT(CONCATENATE("'Instrument List'!D",(MATCH(E731,'Instrument List'!A:A,0))-0)),"")</f>
        <v/>
      </c>
      <c r="AZ731" s="179" t="str">
        <f ca="1">IF(ISNUMBER($A731),INDIRECT(CONCATENATE("'Instrument List'!C",(MATCH(E731,'Instrument List'!A:A,0))-0)),"")</f>
        <v/>
      </c>
      <c r="BA731" s="180" t="str">
        <f ca="1">IF(ISNUMBER(A731),INDIRECT(CONCATENATE("'Instrument List'!E",(MATCH(E731,'Instrument List'!A:A,0))-0)),"")</f>
        <v/>
      </c>
      <c r="BB731" s="181" t="str">
        <f t="shared" si="292"/>
        <v/>
      </c>
      <c r="BC731" s="181" t="str">
        <f t="shared" si="293"/>
        <v/>
      </c>
      <c r="BD731" s="181" t="str">
        <f ca="1">IF(ISNUMBER(A731),INDIRECT(CONCATENATE("'Instrument List'!F",(MATCH(E731,'Instrument List'!A:A,0))-0)),"")</f>
        <v/>
      </c>
    </row>
    <row r="732" spans="1:56">
      <c r="A732" s="223" t="str">
        <f t="shared" si="273"/>
        <v/>
      </c>
      <c r="B732" s="224"/>
      <c r="C732" s="225"/>
      <c r="D732" s="182"/>
      <c r="E732" s="182"/>
      <c r="F732" s="182"/>
      <c r="G732" s="203"/>
      <c r="H732" s="218"/>
      <c r="I732" s="213"/>
      <c r="J732" s="207"/>
      <c r="K732" s="213"/>
      <c r="L732" s="207"/>
      <c r="M732" s="213"/>
      <c r="N732" s="207"/>
      <c r="O732" s="183" t="str">
        <f t="shared" si="274"/>
        <v/>
      </c>
      <c r="P732" s="184"/>
      <c r="Q732" s="184"/>
      <c r="R732" s="275"/>
      <c r="S732" s="185" t="str">
        <f t="shared" si="275"/>
        <v/>
      </c>
      <c r="T732" s="185" t="str">
        <f t="shared" si="276"/>
        <v/>
      </c>
      <c r="U732" s="275"/>
      <c r="V732" s="275"/>
      <c r="W732" s="276" t="str">
        <f t="shared" si="277"/>
        <v/>
      </c>
      <c r="X732" s="276" t="str">
        <f t="shared" si="278"/>
        <v/>
      </c>
      <c r="Y732" s="276" t="str">
        <f t="shared" si="279"/>
        <v/>
      </c>
      <c r="Z732" s="275"/>
      <c r="AA732" s="184"/>
      <c r="AB732" s="184"/>
      <c r="AC732" s="185" t="str">
        <f t="shared" si="280"/>
        <v/>
      </c>
      <c r="AD732" s="185" t="str">
        <f t="shared" si="281"/>
        <v/>
      </c>
      <c r="AE732" s="186"/>
      <c r="AF732" s="187" t="str">
        <f t="shared" si="282"/>
        <v/>
      </c>
      <c r="AG732" s="182"/>
      <c r="AH732" s="184"/>
      <c r="AI732" s="184"/>
      <c r="AJ732" s="182"/>
      <c r="AK732" s="188" t="str">
        <f t="shared" si="283"/>
        <v/>
      </c>
      <c r="AL732" s="188" t="str">
        <f t="shared" si="284"/>
        <v/>
      </c>
      <c r="AM732" s="188" t="str">
        <f t="shared" si="285"/>
        <v/>
      </c>
      <c r="AN732" s="359" t="str">
        <f>IF(Overview!$K$17='Internal Calcs'!$P$22,IF(AK732="","",AK732),IF(Overview!$K$17='Internal Calcs'!$P$23,IF(AK732="","",AK732),IF(ISNUMBER(A732),(IF(F732="Short",G732-H732,H732-G732)*AZ732-AX732),"")))</f>
        <v/>
      </c>
      <c r="AO732" s="401" t="str">
        <f>IF(Overview!$K$17='Internal Calcs'!$P$22,IF(AL732="","",AL732),IF(Overview!$K$17='Internal Calcs'!$P$23,IF(AL732="","",AL732),IF(ISNUMBER(A732),IF(AL732="",(IF(F732="Short",G732-H732,H732-G732)*AZ732-AX732),(IF(F732="Short",G732-J732,J732-G732)*AZ732-AX732)),"")))</f>
        <v/>
      </c>
      <c r="AP732" s="359" t="str">
        <f>IF(Overview!$K$17='Internal Calcs'!$P$22,"",IF(Overview!$K$17='Internal Calcs'!$P$23,IF(AM732="","",AM732),IF(ISNUMBER(A732),IF(AM732="",(IF(F732="Short",G732-H732,H732-G732)*AZ732-AX732),(IF(F732="Short",G732-L732,L732-G732)*AZ732-AX732)),"")))</f>
        <v/>
      </c>
      <c r="AQ732" s="188" t="str">
        <f t="shared" si="286"/>
        <v/>
      </c>
      <c r="AR732" s="188" t="str">
        <f t="shared" si="287"/>
        <v/>
      </c>
      <c r="AS732" s="188" t="str">
        <f t="shared" si="288"/>
        <v/>
      </c>
      <c r="AT732" s="188" t="str">
        <f>IF(ISNUMBER(A732),MAX($AS$2:AS732)-AS732,"")</f>
        <v/>
      </c>
      <c r="AU732" s="189" t="str">
        <f t="shared" si="289"/>
        <v/>
      </c>
      <c r="AV732" s="190" t="str">
        <f t="shared" si="290"/>
        <v/>
      </c>
      <c r="AW732" s="190" t="str">
        <f t="shared" si="291"/>
        <v/>
      </c>
      <c r="AX732" s="191" t="str">
        <f ca="1">IF(ISNUMBER($A732),INDIRECT(CONCATENATE("'Instrument List'!B",(MATCH(E732,'Instrument List'!A:A,0))-0)),"")</f>
        <v/>
      </c>
      <c r="AY732" s="191" t="str">
        <f ca="1">IF(ISNUMBER($A732),INDIRECT(CONCATENATE("'Instrument List'!D",(MATCH(E732,'Instrument List'!A:A,0))-0)),"")</f>
        <v/>
      </c>
      <c r="AZ732" s="191" t="str">
        <f ca="1">IF(ISNUMBER($A732),INDIRECT(CONCATENATE("'Instrument List'!C",(MATCH(E732,'Instrument List'!A:A,0))-0)),"")</f>
        <v/>
      </c>
      <c r="BA732" s="192" t="str">
        <f ca="1">IF(ISNUMBER(A732),INDIRECT(CONCATENATE("'Instrument List'!E",(MATCH(E732,'Instrument List'!A:A,0))-0)),"")</f>
        <v/>
      </c>
      <c r="BB732" s="193" t="str">
        <f t="shared" si="292"/>
        <v/>
      </c>
      <c r="BC732" s="193" t="str">
        <f t="shared" si="293"/>
        <v/>
      </c>
      <c r="BD732" s="193" t="str">
        <f ca="1">IF(ISNUMBER(A732),INDIRECT(CONCATENATE("'Instrument List'!F",(MATCH(E732,'Instrument List'!A:A,0))-0)),"")</f>
        <v/>
      </c>
    </row>
    <row r="733" spans="1:56">
      <c r="A733" s="220" t="str">
        <f t="shared" si="273"/>
        <v/>
      </c>
      <c r="B733" s="221"/>
      <c r="C733" s="222"/>
      <c r="D733" s="169"/>
      <c r="E733" s="169"/>
      <c r="F733" s="169"/>
      <c r="G733" s="202"/>
      <c r="H733" s="217"/>
      <c r="I733" s="212"/>
      <c r="J733" s="206"/>
      <c r="K733" s="212"/>
      <c r="L733" s="206"/>
      <c r="M733" s="212"/>
      <c r="N733" s="206"/>
      <c r="O733" s="170" t="str">
        <f t="shared" si="274"/>
        <v/>
      </c>
      <c r="P733" s="171"/>
      <c r="Q733" s="171"/>
      <c r="R733" s="171"/>
      <c r="S733" s="172" t="str">
        <f t="shared" si="275"/>
        <v/>
      </c>
      <c r="T733" s="172" t="str">
        <f t="shared" si="276"/>
        <v/>
      </c>
      <c r="U733" s="171"/>
      <c r="V733" s="171"/>
      <c r="W733" s="173" t="str">
        <f t="shared" si="277"/>
        <v/>
      </c>
      <c r="X733" s="173" t="str">
        <f t="shared" si="278"/>
        <v/>
      </c>
      <c r="Y733" s="173" t="str">
        <f t="shared" si="279"/>
        <v/>
      </c>
      <c r="Z733" s="171"/>
      <c r="AA733" s="171"/>
      <c r="AB733" s="171"/>
      <c r="AC733" s="172" t="str">
        <f t="shared" si="280"/>
        <v/>
      </c>
      <c r="AD733" s="172" t="str">
        <f t="shared" si="281"/>
        <v/>
      </c>
      <c r="AE733" s="174"/>
      <c r="AF733" s="175" t="str">
        <f t="shared" si="282"/>
        <v/>
      </c>
      <c r="AG733" s="169"/>
      <c r="AH733" s="171"/>
      <c r="AI733" s="171"/>
      <c r="AJ733" s="169"/>
      <c r="AK733" s="176" t="str">
        <f t="shared" si="283"/>
        <v/>
      </c>
      <c r="AL733" s="176" t="str">
        <f t="shared" si="284"/>
        <v/>
      </c>
      <c r="AM733" s="176" t="str">
        <f t="shared" si="285"/>
        <v/>
      </c>
      <c r="AN733" s="359" t="str">
        <f>IF(Overview!$K$17='Internal Calcs'!$P$22,IF(AK733="","",AK733),IF(Overview!$K$17='Internal Calcs'!$P$23,IF(AK733="","",AK733),IF(ISNUMBER(A733),(IF(F733="Short",G733-H733,H733-G733)*AZ733-AX733),"")))</f>
        <v/>
      </c>
      <c r="AO733" s="401" t="str">
        <f>IF(Overview!$K$17='Internal Calcs'!$P$22,IF(AL733="","",AL733),IF(Overview!$K$17='Internal Calcs'!$P$23,IF(AL733="","",AL733),IF(ISNUMBER(A733),IF(AL733="",(IF(F733="Short",G733-H733,H733-G733)*AZ733-AX733),(IF(F733="Short",G733-J733,J733-G733)*AZ733-AX733)),"")))</f>
        <v/>
      </c>
      <c r="AP733" s="359" t="str">
        <f>IF(Overview!$K$17='Internal Calcs'!$P$22,"",IF(Overview!$K$17='Internal Calcs'!$P$23,IF(AM733="","",AM733),IF(ISNUMBER(A733),IF(AM733="",(IF(F733="Short",G733-H733,H733-G733)*AZ733-AX733),(IF(F733="Short",G733-L733,L733-G733)*AZ733-AX733)),"")))</f>
        <v/>
      </c>
      <c r="AQ733" s="176" t="str">
        <f t="shared" si="286"/>
        <v/>
      </c>
      <c r="AR733" s="176" t="str">
        <f t="shared" si="287"/>
        <v/>
      </c>
      <c r="AS733" s="176" t="str">
        <f t="shared" si="288"/>
        <v/>
      </c>
      <c r="AT733" s="176" t="str">
        <f>IF(ISNUMBER(A733),MAX($AS$2:AS733)-AS733,"")</f>
        <v/>
      </c>
      <c r="AU733" s="177" t="str">
        <f t="shared" si="289"/>
        <v/>
      </c>
      <c r="AV733" s="178" t="str">
        <f t="shared" si="290"/>
        <v/>
      </c>
      <c r="AW733" s="178" t="str">
        <f t="shared" si="291"/>
        <v/>
      </c>
      <c r="AX733" s="179" t="str">
        <f ca="1">IF(ISNUMBER($A733),INDIRECT(CONCATENATE("'Instrument List'!B",(MATCH(E733,'Instrument List'!A:A,0))-0)),"")</f>
        <v/>
      </c>
      <c r="AY733" s="179" t="str">
        <f ca="1">IF(ISNUMBER($A733),INDIRECT(CONCATENATE("'Instrument List'!D",(MATCH(E733,'Instrument List'!A:A,0))-0)),"")</f>
        <v/>
      </c>
      <c r="AZ733" s="179" t="str">
        <f ca="1">IF(ISNUMBER($A733),INDIRECT(CONCATENATE("'Instrument List'!C",(MATCH(E733,'Instrument List'!A:A,0))-0)),"")</f>
        <v/>
      </c>
      <c r="BA733" s="180" t="str">
        <f ca="1">IF(ISNUMBER(A733),INDIRECT(CONCATENATE("'Instrument List'!E",(MATCH(E733,'Instrument List'!A:A,0))-0)),"")</f>
        <v/>
      </c>
      <c r="BB733" s="181" t="str">
        <f t="shared" si="292"/>
        <v/>
      </c>
      <c r="BC733" s="181" t="str">
        <f t="shared" si="293"/>
        <v/>
      </c>
      <c r="BD733" s="181" t="str">
        <f ca="1">IF(ISNUMBER(A733),INDIRECT(CONCATENATE("'Instrument List'!F",(MATCH(E733,'Instrument List'!A:A,0))-0)),"")</f>
        <v/>
      </c>
    </row>
    <row r="734" spans="1:56">
      <c r="A734" s="223" t="str">
        <f t="shared" si="273"/>
        <v/>
      </c>
      <c r="B734" s="224"/>
      <c r="C734" s="225"/>
      <c r="D734" s="182"/>
      <c r="E734" s="182"/>
      <c r="F734" s="182"/>
      <c r="G734" s="203"/>
      <c r="H734" s="218"/>
      <c r="I734" s="213"/>
      <c r="J734" s="207"/>
      <c r="K734" s="213"/>
      <c r="L734" s="207"/>
      <c r="M734" s="213"/>
      <c r="N734" s="207"/>
      <c r="O734" s="183" t="str">
        <f t="shared" si="274"/>
        <v/>
      </c>
      <c r="P734" s="184"/>
      <c r="Q734" s="184"/>
      <c r="R734" s="275"/>
      <c r="S734" s="185" t="str">
        <f t="shared" si="275"/>
        <v/>
      </c>
      <c r="T734" s="185" t="str">
        <f t="shared" si="276"/>
        <v/>
      </c>
      <c r="U734" s="275"/>
      <c r="V734" s="275"/>
      <c r="W734" s="276" t="str">
        <f t="shared" si="277"/>
        <v/>
      </c>
      <c r="X734" s="276" t="str">
        <f t="shared" si="278"/>
        <v/>
      </c>
      <c r="Y734" s="276" t="str">
        <f t="shared" si="279"/>
        <v/>
      </c>
      <c r="Z734" s="275"/>
      <c r="AA734" s="184"/>
      <c r="AB734" s="184"/>
      <c r="AC734" s="185" t="str">
        <f t="shared" si="280"/>
        <v/>
      </c>
      <c r="AD734" s="185" t="str">
        <f t="shared" si="281"/>
        <v/>
      </c>
      <c r="AE734" s="186"/>
      <c r="AF734" s="187" t="str">
        <f t="shared" si="282"/>
        <v/>
      </c>
      <c r="AG734" s="182"/>
      <c r="AH734" s="184"/>
      <c r="AI734" s="184"/>
      <c r="AJ734" s="182"/>
      <c r="AK734" s="188" t="str">
        <f t="shared" si="283"/>
        <v/>
      </c>
      <c r="AL734" s="188" t="str">
        <f t="shared" si="284"/>
        <v/>
      </c>
      <c r="AM734" s="188" t="str">
        <f t="shared" si="285"/>
        <v/>
      </c>
      <c r="AN734" s="359" t="str">
        <f>IF(Overview!$K$17='Internal Calcs'!$P$22,IF(AK734="","",AK734),IF(Overview!$K$17='Internal Calcs'!$P$23,IF(AK734="","",AK734),IF(ISNUMBER(A734),(IF(F734="Short",G734-H734,H734-G734)*AZ734-AX734),"")))</f>
        <v/>
      </c>
      <c r="AO734" s="401" t="str">
        <f>IF(Overview!$K$17='Internal Calcs'!$P$22,IF(AL734="","",AL734),IF(Overview!$K$17='Internal Calcs'!$P$23,IF(AL734="","",AL734),IF(ISNUMBER(A734),IF(AL734="",(IF(F734="Short",G734-H734,H734-G734)*AZ734-AX734),(IF(F734="Short",G734-J734,J734-G734)*AZ734-AX734)),"")))</f>
        <v/>
      </c>
      <c r="AP734" s="359" t="str">
        <f>IF(Overview!$K$17='Internal Calcs'!$P$22,"",IF(Overview!$K$17='Internal Calcs'!$P$23,IF(AM734="","",AM734),IF(ISNUMBER(A734),IF(AM734="",(IF(F734="Short",G734-H734,H734-G734)*AZ734-AX734),(IF(F734="Short",G734-L734,L734-G734)*AZ734-AX734)),"")))</f>
        <v/>
      </c>
      <c r="AQ734" s="188" t="str">
        <f t="shared" si="286"/>
        <v/>
      </c>
      <c r="AR734" s="188" t="str">
        <f t="shared" si="287"/>
        <v/>
      </c>
      <c r="AS734" s="188" t="str">
        <f t="shared" si="288"/>
        <v/>
      </c>
      <c r="AT734" s="188" t="str">
        <f>IF(ISNUMBER(A734),MAX($AS$2:AS734)-AS734,"")</f>
        <v/>
      </c>
      <c r="AU734" s="189" t="str">
        <f t="shared" si="289"/>
        <v/>
      </c>
      <c r="AV734" s="190" t="str">
        <f t="shared" si="290"/>
        <v/>
      </c>
      <c r="AW734" s="190" t="str">
        <f t="shared" si="291"/>
        <v/>
      </c>
      <c r="AX734" s="191" t="str">
        <f ca="1">IF(ISNUMBER($A734),INDIRECT(CONCATENATE("'Instrument List'!B",(MATCH(E734,'Instrument List'!A:A,0))-0)),"")</f>
        <v/>
      </c>
      <c r="AY734" s="191" t="str">
        <f ca="1">IF(ISNUMBER($A734),INDIRECT(CONCATENATE("'Instrument List'!D",(MATCH(E734,'Instrument List'!A:A,0))-0)),"")</f>
        <v/>
      </c>
      <c r="AZ734" s="191" t="str">
        <f ca="1">IF(ISNUMBER($A734),INDIRECT(CONCATENATE("'Instrument List'!C",(MATCH(E734,'Instrument List'!A:A,0))-0)),"")</f>
        <v/>
      </c>
      <c r="BA734" s="192" t="str">
        <f ca="1">IF(ISNUMBER(A734),INDIRECT(CONCATENATE("'Instrument List'!E",(MATCH(E734,'Instrument List'!A:A,0))-0)),"")</f>
        <v/>
      </c>
      <c r="BB734" s="193" t="str">
        <f t="shared" si="292"/>
        <v/>
      </c>
      <c r="BC734" s="193" t="str">
        <f t="shared" si="293"/>
        <v/>
      </c>
      <c r="BD734" s="193" t="str">
        <f ca="1">IF(ISNUMBER(A734),INDIRECT(CONCATENATE("'Instrument List'!F",(MATCH(E734,'Instrument List'!A:A,0))-0)),"")</f>
        <v/>
      </c>
    </row>
    <row r="735" spans="1:56">
      <c r="A735" s="220" t="str">
        <f t="shared" si="273"/>
        <v/>
      </c>
      <c r="B735" s="221"/>
      <c r="C735" s="222"/>
      <c r="D735" s="169"/>
      <c r="E735" s="169"/>
      <c r="F735" s="169"/>
      <c r="G735" s="202"/>
      <c r="H735" s="217"/>
      <c r="I735" s="212"/>
      <c r="J735" s="206"/>
      <c r="K735" s="212"/>
      <c r="L735" s="206"/>
      <c r="M735" s="212"/>
      <c r="N735" s="206"/>
      <c r="O735" s="170" t="str">
        <f t="shared" si="274"/>
        <v/>
      </c>
      <c r="P735" s="171"/>
      <c r="Q735" s="171"/>
      <c r="R735" s="171"/>
      <c r="S735" s="172" t="str">
        <f t="shared" si="275"/>
        <v/>
      </c>
      <c r="T735" s="172" t="str">
        <f t="shared" si="276"/>
        <v/>
      </c>
      <c r="U735" s="171"/>
      <c r="V735" s="171"/>
      <c r="W735" s="173" t="str">
        <f t="shared" si="277"/>
        <v/>
      </c>
      <c r="X735" s="173" t="str">
        <f t="shared" si="278"/>
        <v/>
      </c>
      <c r="Y735" s="173" t="str">
        <f t="shared" si="279"/>
        <v/>
      </c>
      <c r="Z735" s="171"/>
      <c r="AA735" s="171"/>
      <c r="AB735" s="171"/>
      <c r="AC735" s="172" t="str">
        <f t="shared" si="280"/>
        <v/>
      </c>
      <c r="AD735" s="172" t="str">
        <f t="shared" si="281"/>
        <v/>
      </c>
      <c r="AE735" s="174"/>
      <c r="AF735" s="175" t="str">
        <f t="shared" si="282"/>
        <v/>
      </c>
      <c r="AG735" s="169"/>
      <c r="AH735" s="171"/>
      <c r="AI735" s="171"/>
      <c r="AJ735" s="169"/>
      <c r="AK735" s="176" t="str">
        <f t="shared" si="283"/>
        <v/>
      </c>
      <c r="AL735" s="176" t="str">
        <f t="shared" si="284"/>
        <v/>
      </c>
      <c r="AM735" s="176" t="str">
        <f t="shared" si="285"/>
        <v/>
      </c>
      <c r="AN735" s="359" t="str">
        <f>IF(Overview!$K$17='Internal Calcs'!$P$22,IF(AK735="","",AK735),IF(Overview!$K$17='Internal Calcs'!$P$23,IF(AK735="","",AK735),IF(ISNUMBER(A735),(IF(F735="Short",G735-H735,H735-G735)*AZ735-AX735),"")))</f>
        <v/>
      </c>
      <c r="AO735" s="401" t="str">
        <f>IF(Overview!$K$17='Internal Calcs'!$P$22,IF(AL735="","",AL735),IF(Overview!$K$17='Internal Calcs'!$P$23,IF(AL735="","",AL735),IF(ISNUMBER(A735),IF(AL735="",(IF(F735="Short",G735-H735,H735-G735)*AZ735-AX735),(IF(F735="Short",G735-J735,J735-G735)*AZ735-AX735)),"")))</f>
        <v/>
      </c>
      <c r="AP735" s="359" t="str">
        <f>IF(Overview!$K$17='Internal Calcs'!$P$22,"",IF(Overview!$K$17='Internal Calcs'!$P$23,IF(AM735="","",AM735),IF(ISNUMBER(A735),IF(AM735="",(IF(F735="Short",G735-H735,H735-G735)*AZ735-AX735),(IF(F735="Short",G735-L735,L735-G735)*AZ735-AX735)),"")))</f>
        <v/>
      </c>
      <c r="AQ735" s="176" t="str">
        <f t="shared" si="286"/>
        <v/>
      </c>
      <c r="AR735" s="176" t="str">
        <f t="shared" si="287"/>
        <v/>
      </c>
      <c r="AS735" s="176" t="str">
        <f t="shared" si="288"/>
        <v/>
      </c>
      <c r="AT735" s="176" t="str">
        <f>IF(ISNUMBER(A735),MAX($AS$2:AS735)-AS735,"")</f>
        <v/>
      </c>
      <c r="AU735" s="177" t="str">
        <f t="shared" si="289"/>
        <v/>
      </c>
      <c r="AV735" s="178" t="str">
        <f t="shared" si="290"/>
        <v/>
      </c>
      <c r="AW735" s="178" t="str">
        <f t="shared" si="291"/>
        <v/>
      </c>
      <c r="AX735" s="179" t="str">
        <f ca="1">IF(ISNUMBER($A735),INDIRECT(CONCATENATE("'Instrument List'!B",(MATCH(E735,'Instrument List'!A:A,0))-0)),"")</f>
        <v/>
      </c>
      <c r="AY735" s="179" t="str">
        <f ca="1">IF(ISNUMBER($A735),INDIRECT(CONCATENATE("'Instrument List'!D",(MATCH(E735,'Instrument List'!A:A,0))-0)),"")</f>
        <v/>
      </c>
      <c r="AZ735" s="179" t="str">
        <f ca="1">IF(ISNUMBER($A735),INDIRECT(CONCATENATE("'Instrument List'!C",(MATCH(E735,'Instrument List'!A:A,0))-0)),"")</f>
        <v/>
      </c>
      <c r="BA735" s="180" t="str">
        <f ca="1">IF(ISNUMBER(A735),INDIRECT(CONCATENATE("'Instrument List'!E",(MATCH(E735,'Instrument List'!A:A,0))-0)),"")</f>
        <v/>
      </c>
      <c r="BB735" s="181" t="str">
        <f t="shared" si="292"/>
        <v/>
      </c>
      <c r="BC735" s="181" t="str">
        <f t="shared" si="293"/>
        <v/>
      </c>
      <c r="BD735" s="181" t="str">
        <f ca="1">IF(ISNUMBER(A735),INDIRECT(CONCATENATE("'Instrument List'!F",(MATCH(E735,'Instrument List'!A:A,0))-0)),"")</f>
        <v/>
      </c>
    </row>
    <row r="736" spans="1:56">
      <c r="A736" s="223" t="str">
        <f t="shared" si="273"/>
        <v/>
      </c>
      <c r="B736" s="224"/>
      <c r="C736" s="225"/>
      <c r="D736" s="182"/>
      <c r="E736" s="182"/>
      <c r="F736" s="182"/>
      <c r="G736" s="203"/>
      <c r="H736" s="218"/>
      <c r="I736" s="213"/>
      <c r="J736" s="207"/>
      <c r="K736" s="213"/>
      <c r="L736" s="207"/>
      <c r="M736" s="213"/>
      <c r="N736" s="207"/>
      <c r="O736" s="183" t="str">
        <f t="shared" si="274"/>
        <v/>
      </c>
      <c r="P736" s="184"/>
      <c r="Q736" s="184"/>
      <c r="R736" s="275"/>
      <c r="S736" s="185" t="str">
        <f t="shared" si="275"/>
        <v/>
      </c>
      <c r="T736" s="185" t="str">
        <f t="shared" si="276"/>
        <v/>
      </c>
      <c r="U736" s="275"/>
      <c r="V736" s="275"/>
      <c r="W736" s="276" t="str">
        <f t="shared" si="277"/>
        <v/>
      </c>
      <c r="X736" s="276" t="str">
        <f t="shared" si="278"/>
        <v/>
      </c>
      <c r="Y736" s="276" t="str">
        <f t="shared" si="279"/>
        <v/>
      </c>
      <c r="Z736" s="275"/>
      <c r="AA736" s="184"/>
      <c r="AB736" s="184"/>
      <c r="AC736" s="185" t="str">
        <f t="shared" si="280"/>
        <v/>
      </c>
      <c r="AD736" s="185" t="str">
        <f t="shared" si="281"/>
        <v/>
      </c>
      <c r="AE736" s="186"/>
      <c r="AF736" s="187" t="str">
        <f t="shared" si="282"/>
        <v/>
      </c>
      <c r="AG736" s="182"/>
      <c r="AH736" s="184"/>
      <c r="AI736" s="184"/>
      <c r="AJ736" s="182"/>
      <c r="AK736" s="188" t="str">
        <f t="shared" si="283"/>
        <v/>
      </c>
      <c r="AL736" s="188" t="str">
        <f t="shared" si="284"/>
        <v/>
      </c>
      <c r="AM736" s="188" t="str">
        <f t="shared" si="285"/>
        <v/>
      </c>
      <c r="AN736" s="359" t="str">
        <f>IF(Overview!$K$17='Internal Calcs'!$P$22,IF(AK736="","",AK736),IF(Overview!$K$17='Internal Calcs'!$P$23,IF(AK736="","",AK736),IF(ISNUMBER(A736),(IF(F736="Short",G736-H736,H736-G736)*AZ736-AX736),"")))</f>
        <v/>
      </c>
      <c r="AO736" s="401" t="str">
        <f>IF(Overview!$K$17='Internal Calcs'!$P$22,IF(AL736="","",AL736),IF(Overview!$K$17='Internal Calcs'!$P$23,IF(AL736="","",AL736),IF(ISNUMBER(A736),IF(AL736="",(IF(F736="Short",G736-H736,H736-G736)*AZ736-AX736),(IF(F736="Short",G736-J736,J736-G736)*AZ736-AX736)),"")))</f>
        <v/>
      </c>
      <c r="AP736" s="359" t="str">
        <f>IF(Overview!$K$17='Internal Calcs'!$P$22,"",IF(Overview!$K$17='Internal Calcs'!$P$23,IF(AM736="","",AM736),IF(ISNUMBER(A736),IF(AM736="",(IF(F736="Short",G736-H736,H736-G736)*AZ736-AX736),(IF(F736="Short",G736-L736,L736-G736)*AZ736-AX736)),"")))</f>
        <v/>
      </c>
      <c r="AQ736" s="188" t="str">
        <f t="shared" si="286"/>
        <v/>
      </c>
      <c r="AR736" s="188" t="str">
        <f t="shared" si="287"/>
        <v/>
      </c>
      <c r="AS736" s="188" t="str">
        <f t="shared" si="288"/>
        <v/>
      </c>
      <c r="AT736" s="188" t="str">
        <f>IF(ISNUMBER(A736),MAX($AS$2:AS736)-AS736,"")</f>
        <v/>
      </c>
      <c r="AU736" s="189" t="str">
        <f t="shared" si="289"/>
        <v/>
      </c>
      <c r="AV736" s="190" t="str">
        <f t="shared" si="290"/>
        <v/>
      </c>
      <c r="AW736" s="190" t="str">
        <f t="shared" si="291"/>
        <v/>
      </c>
      <c r="AX736" s="191" t="str">
        <f ca="1">IF(ISNUMBER($A736),INDIRECT(CONCATENATE("'Instrument List'!B",(MATCH(E736,'Instrument List'!A:A,0))-0)),"")</f>
        <v/>
      </c>
      <c r="AY736" s="191" t="str">
        <f ca="1">IF(ISNUMBER($A736),INDIRECT(CONCATENATE("'Instrument List'!D",(MATCH(E736,'Instrument List'!A:A,0))-0)),"")</f>
        <v/>
      </c>
      <c r="AZ736" s="191" t="str">
        <f ca="1">IF(ISNUMBER($A736),INDIRECT(CONCATENATE("'Instrument List'!C",(MATCH(E736,'Instrument List'!A:A,0))-0)),"")</f>
        <v/>
      </c>
      <c r="BA736" s="192" t="str">
        <f ca="1">IF(ISNUMBER(A736),INDIRECT(CONCATENATE("'Instrument List'!E",(MATCH(E736,'Instrument List'!A:A,0))-0)),"")</f>
        <v/>
      </c>
      <c r="BB736" s="193" t="str">
        <f t="shared" si="292"/>
        <v/>
      </c>
      <c r="BC736" s="193" t="str">
        <f t="shared" si="293"/>
        <v/>
      </c>
      <c r="BD736" s="193" t="str">
        <f ca="1">IF(ISNUMBER(A736),INDIRECT(CONCATENATE("'Instrument List'!F",(MATCH(E736,'Instrument List'!A:A,0))-0)),"")</f>
        <v/>
      </c>
    </row>
    <row r="737" spans="1:56">
      <c r="A737" s="220" t="str">
        <f t="shared" si="273"/>
        <v/>
      </c>
      <c r="B737" s="221"/>
      <c r="C737" s="222"/>
      <c r="D737" s="169"/>
      <c r="E737" s="169"/>
      <c r="F737" s="169"/>
      <c r="G737" s="202"/>
      <c r="H737" s="217"/>
      <c r="I737" s="212"/>
      <c r="J737" s="206"/>
      <c r="K737" s="212"/>
      <c r="L737" s="206"/>
      <c r="M737" s="212"/>
      <c r="N737" s="206"/>
      <c r="O737" s="170" t="str">
        <f t="shared" si="274"/>
        <v/>
      </c>
      <c r="P737" s="171"/>
      <c r="Q737" s="171"/>
      <c r="R737" s="171"/>
      <c r="S737" s="172" t="str">
        <f t="shared" si="275"/>
        <v/>
      </c>
      <c r="T737" s="172" t="str">
        <f t="shared" si="276"/>
        <v/>
      </c>
      <c r="U737" s="171"/>
      <c r="V737" s="171"/>
      <c r="W737" s="173" t="str">
        <f t="shared" si="277"/>
        <v/>
      </c>
      <c r="X737" s="173" t="str">
        <f t="shared" si="278"/>
        <v/>
      </c>
      <c r="Y737" s="173" t="str">
        <f t="shared" si="279"/>
        <v/>
      </c>
      <c r="Z737" s="171"/>
      <c r="AA737" s="171"/>
      <c r="AB737" s="171"/>
      <c r="AC737" s="172" t="str">
        <f t="shared" si="280"/>
        <v/>
      </c>
      <c r="AD737" s="172" t="str">
        <f t="shared" si="281"/>
        <v/>
      </c>
      <c r="AE737" s="174"/>
      <c r="AF737" s="175" t="str">
        <f t="shared" si="282"/>
        <v/>
      </c>
      <c r="AG737" s="169"/>
      <c r="AH737" s="171"/>
      <c r="AI737" s="171"/>
      <c r="AJ737" s="169"/>
      <c r="AK737" s="176" t="str">
        <f t="shared" si="283"/>
        <v/>
      </c>
      <c r="AL737" s="176" t="str">
        <f t="shared" si="284"/>
        <v/>
      </c>
      <c r="AM737" s="176" t="str">
        <f t="shared" si="285"/>
        <v/>
      </c>
      <c r="AN737" s="359" t="str">
        <f>IF(Overview!$K$17='Internal Calcs'!$P$22,IF(AK737="","",AK737),IF(Overview!$K$17='Internal Calcs'!$P$23,IF(AK737="","",AK737),IF(ISNUMBER(A737),(IF(F737="Short",G737-H737,H737-G737)*AZ737-AX737),"")))</f>
        <v/>
      </c>
      <c r="AO737" s="401" t="str">
        <f>IF(Overview!$K$17='Internal Calcs'!$P$22,IF(AL737="","",AL737),IF(Overview!$K$17='Internal Calcs'!$P$23,IF(AL737="","",AL737),IF(ISNUMBER(A737),IF(AL737="",(IF(F737="Short",G737-H737,H737-G737)*AZ737-AX737),(IF(F737="Short",G737-J737,J737-G737)*AZ737-AX737)),"")))</f>
        <v/>
      </c>
      <c r="AP737" s="359" t="str">
        <f>IF(Overview!$K$17='Internal Calcs'!$P$22,"",IF(Overview!$K$17='Internal Calcs'!$P$23,IF(AM737="","",AM737),IF(ISNUMBER(A737),IF(AM737="",(IF(F737="Short",G737-H737,H737-G737)*AZ737-AX737),(IF(F737="Short",G737-L737,L737-G737)*AZ737-AX737)),"")))</f>
        <v/>
      </c>
      <c r="AQ737" s="176" t="str">
        <f t="shared" si="286"/>
        <v/>
      </c>
      <c r="AR737" s="176" t="str">
        <f t="shared" si="287"/>
        <v/>
      </c>
      <c r="AS737" s="176" t="str">
        <f t="shared" si="288"/>
        <v/>
      </c>
      <c r="AT737" s="176" t="str">
        <f>IF(ISNUMBER(A737),MAX($AS$2:AS737)-AS737,"")</f>
        <v/>
      </c>
      <c r="AU737" s="177" t="str">
        <f t="shared" si="289"/>
        <v/>
      </c>
      <c r="AV737" s="178" t="str">
        <f t="shared" si="290"/>
        <v/>
      </c>
      <c r="AW737" s="178" t="str">
        <f t="shared" si="291"/>
        <v/>
      </c>
      <c r="AX737" s="179" t="str">
        <f ca="1">IF(ISNUMBER($A737),INDIRECT(CONCATENATE("'Instrument List'!B",(MATCH(E737,'Instrument List'!A:A,0))-0)),"")</f>
        <v/>
      </c>
      <c r="AY737" s="179" t="str">
        <f ca="1">IF(ISNUMBER($A737),INDIRECT(CONCATENATE("'Instrument List'!D",(MATCH(E737,'Instrument List'!A:A,0))-0)),"")</f>
        <v/>
      </c>
      <c r="AZ737" s="179" t="str">
        <f ca="1">IF(ISNUMBER($A737),INDIRECT(CONCATENATE("'Instrument List'!C",(MATCH(E737,'Instrument List'!A:A,0))-0)),"")</f>
        <v/>
      </c>
      <c r="BA737" s="180" t="str">
        <f ca="1">IF(ISNUMBER(A737),INDIRECT(CONCATENATE("'Instrument List'!E",(MATCH(E737,'Instrument List'!A:A,0))-0)),"")</f>
        <v/>
      </c>
      <c r="BB737" s="181" t="str">
        <f t="shared" si="292"/>
        <v/>
      </c>
      <c r="BC737" s="181" t="str">
        <f t="shared" si="293"/>
        <v/>
      </c>
      <c r="BD737" s="181" t="str">
        <f ca="1">IF(ISNUMBER(A737),INDIRECT(CONCATENATE("'Instrument List'!F",(MATCH(E737,'Instrument List'!A:A,0))-0)),"")</f>
        <v/>
      </c>
    </row>
    <row r="738" spans="1:56">
      <c r="A738" s="223" t="str">
        <f t="shared" si="273"/>
        <v/>
      </c>
      <c r="B738" s="224"/>
      <c r="C738" s="225"/>
      <c r="D738" s="182"/>
      <c r="E738" s="182"/>
      <c r="F738" s="182"/>
      <c r="G738" s="203"/>
      <c r="H738" s="218"/>
      <c r="I738" s="213"/>
      <c r="J738" s="207"/>
      <c r="K738" s="213"/>
      <c r="L738" s="207"/>
      <c r="M738" s="213"/>
      <c r="N738" s="207"/>
      <c r="O738" s="183" t="str">
        <f t="shared" si="274"/>
        <v/>
      </c>
      <c r="P738" s="184"/>
      <c r="Q738" s="184"/>
      <c r="R738" s="275"/>
      <c r="S738" s="185" t="str">
        <f t="shared" si="275"/>
        <v/>
      </c>
      <c r="T738" s="185" t="str">
        <f t="shared" si="276"/>
        <v/>
      </c>
      <c r="U738" s="275"/>
      <c r="V738" s="275"/>
      <c r="W738" s="276" t="str">
        <f t="shared" si="277"/>
        <v/>
      </c>
      <c r="X738" s="276" t="str">
        <f t="shared" si="278"/>
        <v/>
      </c>
      <c r="Y738" s="276" t="str">
        <f t="shared" si="279"/>
        <v/>
      </c>
      <c r="Z738" s="275"/>
      <c r="AA738" s="184"/>
      <c r="AB738" s="184"/>
      <c r="AC738" s="185" t="str">
        <f t="shared" si="280"/>
        <v/>
      </c>
      <c r="AD738" s="185" t="str">
        <f t="shared" si="281"/>
        <v/>
      </c>
      <c r="AE738" s="186"/>
      <c r="AF738" s="187" t="str">
        <f t="shared" si="282"/>
        <v/>
      </c>
      <c r="AG738" s="182"/>
      <c r="AH738" s="184"/>
      <c r="AI738" s="184"/>
      <c r="AJ738" s="182"/>
      <c r="AK738" s="188" t="str">
        <f t="shared" si="283"/>
        <v/>
      </c>
      <c r="AL738" s="188" t="str">
        <f t="shared" si="284"/>
        <v/>
      </c>
      <c r="AM738" s="188" t="str">
        <f t="shared" si="285"/>
        <v/>
      </c>
      <c r="AN738" s="359" t="str">
        <f>IF(Overview!$K$17='Internal Calcs'!$P$22,IF(AK738="","",AK738),IF(Overview!$K$17='Internal Calcs'!$P$23,IF(AK738="","",AK738),IF(ISNUMBER(A738),(IF(F738="Short",G738-H738,H738-G738)*AZ738-AX738),"")))</f>
        <v/>
      </c>
      <c r="AO738" s="401" t="str">
        <f>IF(Overview!$K$17='Internal Calcs'!$P$22,IF(AL738="","",AL738),IF(Overview!$K$17='Internal Calcs'!$P$23,IF(AL738="","",AL738),IF(ISNUMBER(A738),IF(AL738="",(IF(F738="Short",G738-H738,H738-G738)*AZ738-AX738),(IF(F738="Short",G738-J738,J738-G738)*AZ738-AX738)),"")))</f>
        <v/>
      </c>
      <c r="AP738" s="359" t="str">
        <f>IF(Overview!$K$17='Internal Calcs'!$P$22,"",IF(Overview!$K$17='Internal Calcs'!$P$23,IF(AM738="","",AM738),IF(ISNUMBER(A738),IF(AM738="",(IF(F738="Short",G738-H738,H738-G738)*AZ738-AX738),(IF(F738="Short",G738-L738,L738-G738)*AZ738-AX738)),"")))</f>
        <v/>
      </c>
      <c r="AQ738" s="188" t="str">
        <f t="shared" si="286"/>
        <v/>
      </c>
      <c r="AR738" s="188" t="str">
        <f t="shared" si="287"/>
        <v/>
      </c>
      <c r="AS738" s="188" t="str">
        <f t="shared" si="288"/>
        <v/>
      </c>
      <c r="AT738" s="188" t="str">
        <f>IF(ISNUMBER(A738),MAX($AS$2:AS738)-AS738,"")</f>
        <v/>
      </c>
      <c r="AU738" s="189" t="str">
        <f t="shared" si="289"/>
        <v/>
      </c>
      <c r="AV738" s="190" t="str">
        <f t="shared" si="290"/>
        <v/>
      </c>
      <c r="AW738" s="190" t="str">
        <f t="shared" si="291"/>
        <v/>
      </c>
      <c r="AX738" s="191" t="str">
        <f ca="1">IF(ISNUMBER($A738),INDIRECT(CONCATENATE("'Instrument List'!B",(MATCH(E738,'Instrument List'!A:A,0))-0)),"")</f>
        <v/>
      </c>
      <c r="AY738" s="191" t="str">
        <f ca="1">IF(ISNUMBER($A738),INDIRECT(CONCATENATE("'Instrument List'!D",(MATCH(E738,'Instrument List'!A:A,0))-0)),"")</f>
        <v/>
      </c>
      <c r="AZ738" s="191" t="str">
        <f ca="1">IF(ISNUMBER($A738),INDIRECT(CONCATENATE("'Instrument List'!C",(MATCH(E738,'Instrument List'!A:A,0))-0)),"")</f>
        <v/>
      </c>
      <c r="BA738" s="192" t="str">
        <f ca="1">IF(ISNUMBER(A738),INDIRECT(CONCATENATE("'Instrument List'!E",(MATCH(E738,'Instrument List'!A:A,0))-0)),"")</f>
        <v/>
      </c>
      <c r="BB738" s="193" t="str">
        <f t="shared" si="292"/>
        <v/>
      </c>
      <c r="BC738" s="193" t="str">
        <f t="shared" si="293"/>
        <v/>
      </c>
      <c r="BD738" s="193" t="str">
        <f ca="1">IF(ISNUMBER(A738),INDIRECT(CONCATENATE("'Instrument List'!F",(MATCH(E738,'Instrument List'!A:A,0))-0)),"")</f>
        <v/>
      </c>
    </row>
    <row r="739" spans="1:56">
      <c r="A739" s="220" t="str">
        <f t="shared" si="273"/>
        <v/>
      </c>
      <c r="B739" s="221"/>
      <c r="C739" s="222"/>
      <c r="D739" s="169"/>
      <c r="E739" s="169"/>
      <c r="F739" s="169"/>
      <c r="G739" s="202"/>
      <c r="H739" s="217"/>
      <c r="I739" s="212"/>
      <c r="J739" s="206"/>
      <c r="K739" s="212"/>
      <c r="L739" s="206"/>
      <c r="M739" s="212"/>
      <c r="N739" s="206"/>
      <c r="O739" s="170" t="str">
        <f t="shared" si="274"/>
        <v/>
      </c>
      <c r="P739" s="171"/>
      <c r="Q739" s="171"/>
      <c r="R739" s="171"/>
      <c r="S739" s="172" t="str">
        <f t="shared" si="275"/>
        <v/>
      </c>
      <c r="T739" s="172" t="str">
        <f t="shared" si="276"/>
        <v/>
      </c>
      <c r="U739" s="171"/>
      <c r="V739" s="171"/>
      <c r="W739" s="173" t="str">
        <f t="shared" si="277"/>
        <v/>
      </c>
      <c r="X739" s="173" t="str">
        <f t="shared" si="278"/>
        <v/>
      </c>
      <c r="Y739" s="173" t="str">
        <f t="shared" si="279"/>
        <v/>
      </c>
      <c r="Z739" s="171"/>
      <c r="AA739" s="171"/>
      <c r="AB739" s="171"/>
      <c r="AC739" s="172" t="str">
        <f t="shared" si="280"/>
        <v/>
      </c>
      <c r="AD739" s="172" t="str">
        <f t="shared" si="281"/>
        <v/>
      </c>
      <c r="AE739" s="174"/>
      <c r="AF739" s="175" t="str">
        <f t="shared" si="282"/>
        <v/>
      </c>
      <c r="AG739" s="169"/>
      <c r="AH739" s="171"/>
      <c r="AI739" s="171"/>
      <c r="AJ739" s="169"/>
      <c r="AK739" s="176" t="str">
        <f t="shared" si="283"/>
        <v/>
      </c>
      <c r="AL739" s="176" t="str">
        <f t="shared" si="284"/>
        <v/>
      </c>
      <c r="AM739" s="176" t="str">
        <f t="shared" si="285"/>
        <v/>
      </c>
      <c r="AN739" s="359" t="str">
        <f>IF(Overview!$K$17='Internal Calcs'!$P$22,IF(AK739="","",AK739),IF(Overview!$K$17='Internal Calcs'!$P$23,IF(AK739="","",AK739),IF(ISNUMBER(A739),(IF(F739="Short",G739-H739,H739-G739)*AZ739-AX739),"")))</f>
        <v/>
      </c>
      <c r="AO739" s="401" t="str">
        <f>IF(Overview!$K$17='Internal Calcs'!$P$22,IF(AL739="","",AL739),IF(Overview!$K$17='Internal Calcs'!$P$23,IF(AL739="","",AL739),IF(ISNUMBER(A739),IF(AL739="",(IF(F739="Short",G739-H739,H739-G739)*AZ739-AX739),(IF(F739="Short",G739-J739,J739-G739)*AZ739-AX739)),"")))</f>
        <v/>
      </c>
      <c r="AP739" s="359" t="str">
        <f>IF(Overview!$K$17='Internal Calcs'!$P$22,"",IF(Overview!$K$17='Internal Calcs'!$P$23,IF(AM739="","",AM739),IF(ISNUMBER(A739),IF(AM739="",(IF(F739="Short",G739-H739,H739-G739)*AZ739-AX739),(IF(F739="Short",G739-L739,L739-G739)*AZ739-AX739)),"")))</f>
        <v/>
      </c>
      <c r="AQ739" s="176" t="str">
        <f t="shared" si="286"/>
        <v/>
      </c>
      <c r="AR739" s="176" t="str">
        <f t="shared" si="287"/>
        <v/>
      </c>
      <c r="AS739" s="176" t="str">
        <f t="shared" si="288"/>
        <v/>
      </c>
      <c r="AT739" s="176" t="str">
        <f>IF(ISNUMBER(A739),MAX($AS$2:AS739)-AS739,"")</f>
        <v/>
      </c>
      <c r="AU739" s="177" t="str">
        <f t="shared" si="289"/>
        <v/>
      </c>
      <c r="AV739" s="178" t="str">
        <f t="shared" si="290"/>
        <v/>
      </c>
      <c r="AW739" s="178" t="str">
        <f t="shared" si="291"/>
        <v/>
      </c>
      <c r="AX739" s="179" t="str">
        <f ca="1">IF(ISNUMBER($A739),INDIRECT(CONCATENATE("'Instrument List'!B",(MATCH(E739,'Instrument List'!A:A,0))-0)),"")</f>
        <v/>
      </c>
      <c r="AY739" s="179" t="str">
        <f ca="1">IF(ISNUMBER($A739),INDIRECT(CONCATENATE("'Instrument List'!D",(MATCH(E739,'Instrument List'!A:A,0))-0)),"")</f>
        <v/>
      </c>
      <c r="AZ739" s="179" t="str">
        <f ca="1">IF(ISNUMBER($A739),INDIRECT(CONCATENATE("'Instrument List'!C",(MATCH(E739,'Instrument List'!A:A,0))-0)),"")</f>
        <v/>
      </c>
      <c r="BA739" s="180" t="str">
        <f ca="1">IF(ISNUMBER(A739),INDIRECT(CONCATENATE("'Instrument List'!E",(MATCH(E739,'Instrument List'!A:A,0))-0)),"")</f>
        <v/>
      </c>
      <c r="BB739" s="181" t="str">
        <f t="shared" si="292"/>
        <v/>
      </c>
      <c r="BC739" s="181" t="str">
        <f t="shared" si="293"/>
        <v/>
      </c>
      <c r="BD739" s="181" t="str">
        <f ca="1">IF(ISNUMBER(A739),INDIRECT(CONCATENATE("'Instrument List'!F",(MATCH(E739,'Instrument List'!A:A,0))-0)),"")</f>
        <v/>
      </c>
    </row>
    <row r="740" spans="1:56">
      <c r="A740" s="223" t="str">
        <f t="shared" si="273"/>
        <v/>
      </c>
      <c r="B740" s="224"/>
      <c r="C740" s="225"/>
      <c r="D740" s="182"/>
      <c r="E740" s="182"/>
      <c r="F740" s="182"/>
      <c r="G740" s="203"/>
      <c r="H740" s="218"/>
      <c r="I740" s="213"/>
      <c r="J740" s="207"/>
      <c r="K740" s="213"/>
      <c r="L740" s="207"/>
      <c r="M740" s="213"/>
      <c r="N740" s="207"/>
      <c r="O740" s="183" t="str">
        <f t="shared" si="274"/>
        <v/>
      </c>
      <c r="P740" s="184"/>
      <c r="Q740" s="184"/>
      <c r="R740" s="275"/>
      <c r="S740" s="185" t="str">
        <f t="shared" si="275"/>
        <v/>
      </c>
      <c r="T740" s="185" t="str">
        <f t="shared" si="276"/>
        <v/>
      </c>
      <c r="U740" s="275"/>
      <c r="V740" s="275"/>
      <c r="W740" s="276" t="str">
        <f t="shared" si="277"/>
        <v/>
      </c>
      <c r="X740" s="276" t="str">
        <f t="shared" si="278"/>
        <v/>
      </c>
      <c r="Y740" s="276" t="str">
        <f t="shared" si="279"/>
        <v/>
      </c>
      <c r="Z740" s="275"/>
      <c r="AA740" s="184"/>
      <c r="AB740" s="184"/>
      <c r="AC740" s="185" t="str">
        <f t="shared" si="280"/>
        <v/>
      </c>
      <c r="AD740" s="185" t="str">
        <f t="shared" si="281"/>
        <v/>
      </c>
      <c r="AE740" s="186"/>
      <c r="AF740" s="187" t="str">
        <f t="shared" si="282"/>
        <v/>
      </c>
      <c r="AG740" s="182"/>
      <c r="AH740" s="184"/>
      <c r="AI740" s="184"/>
      <c r="AJ740" s="182"/>
      <c r="AK740" s="188" t="str">
        <f t="shared" si="283"/>
        <v/>
      </c>
      <c r="AL740" s="188" t="str">
        <f t="shared" si="284"/>
        <v/>
      </c>
      <c r="AM740" s="188" t="str">
        <f t="shared" si="285"/>
        <v/>
      </c>
      <c r="AN740" s="359" t="str">
        <f>IF(Overview!$K$17='Internal Calcs'!$P$22,IF(AK740="","",AK740),IF(Overview!$K$17='Internal Calcs'!$P$23,IF(AK740="","",AK740),IF(ISNUMBER(A740),(IF(F740="Short",G740-H740,H740-G740)*AZ740-AX740),"")))</f>
        <v/>
      </c>
      <c r="AO740" s="401" t="str">
        <f>IF(Overview!$K$17='Internal Calcs'!$P$22,IF(AL740="","",AL740),IF(Overview!$K$17='Internal Calcs'!$P$23,IF(AL740="","",AL740),IF(ISNUMBER(A740),IF(AL740="",(IF(F740="Short",G740-H740,H740-G740)*AZ740-AX740),(IF(F740="Short",G740-J740,J740-G740)*AZ740-AX740)),"")))</f>
        <v/>
      </c>
      <c r="AP740" s="359" t="str">
        <f>IF(Overview!$K$17='Internal Calcs'!$P$22,"",IF(Overview!$K$17='Internal Calcs'!$P$23,IF(AM740="","",AM740),IF(ISNUMBER(A740),IF(AM740="",(IF(F740="Short",G740-H740,H740-G740)*AZ740-AX740),(IF(F740="Short",G740-L740,L740-G740)*AZ740-AX740)),"")))</f>
        <v/>
      </c>
      <c r="AQ740" s="188" t="str">
        <f t="shared" si="286"/>
        <v/>
      </c>
      <c r="AR740" s="188" t="str">
        <f t="shared" si="287"/>
        <v/>
      </c>
      <c r="AS740" s="188" t="str">
        <f t="shared" si="288"/>
        <v/>
      </c>
      <c r="AT740" s="188" t="str">
        <f>IF(ISNUMBER(A740),MAX($AS$2:AS740)-AS740,"")</f>
        <v/>
      </c>
      <c r="AU740" s="189" t="str">
        <f t="shared" si="289"/>
        <v/>
      </c>
      <c r="AV740" s="190" t="str">
        <f t="shared" si="290"/>
        <v/>
      </c>
      <c r="AW740" s="190" t="str">
        <f t="shared" si="291"/>
        <v/>
      </c>
      <c r="AX740" s="191" t="str">
        <f ca="1">IF(ISNUMBER($A740),INDIRECT(CONCATENATE("'Instrument List'!B",(MATCH(E740,'Instrument List'!A:A,0))-0)),"")</f>
        <v/>
      </c>
      <c r="AY740" s="191" t="str">
        <f ca="1">IF(ISNUMBER($A740),INDIRECT(CONCATENATE("'Instrument List'!D",(MATCH(E740,'Instrument List'!A:A,0))-0)),"")</f>
        <v/>
      </c>
      <c r="AZ740" s="191" t="str">
        <f ca="1">IF(ISNUMBER($A740),INDIRECT(CONCATENATE("'Instrument List'!C",(MATCH(E740,'Instrument List'!A:A,0))-0)),"")</f>
        <v/>
      </c>
      <c r="BA740" s="192" t="str">
        <f ca="1">IF(ISNUMBER(A740),INDIRECT(CONCATENATE("'Instrument List'!E",(MATCH(E740,'Instrument List'!A:A,0))-0)),"")</f>
        <v/>
      </c>
      <c r="BB740" s="193" t="str">
        <f t="shared" si="292"/>
        <v/>
      </c>
      <c r="BC740" s="193" t="str">
        <f t="shared" si="293"/>
        <v/>
      </c>
      <c r="BD740" s="193" t="str">
        <f ca="1">IF(ISNUMBER(A740),INDIRECT(CONCATENATE("'Instrument List'!F",(MATCH(E740,'Instrument List'!A:A,0))-0)),"")</f>
        <v/>
      </c>
    </row>
    <row r="741" spans="1:56">
      <c r="A741" s="220" t="str">
        <f t="shared" si="273"/>
        <v/>
      </c>
      <c r="B741" s="221"/>
      <c r="C741" s="222"/>
      <c r="D741" s="169"/>
      <c r="E741" s="169"/>
      <c r="F741" s="169"/>
      <c r="G741" s="202"/>
      <c r="H741" s="217"/>
      <c r="I741" s="212"/>
      <c r="J741" s="206"/>
      <c r="K741" s="212"/>
      <c r="L741" s="206"/>
      <c r="M741" s="212"/>
      <c r="N741" s="206"/>
      <c r="O741" s="170" t="str">
        <f t="shared" si="274"/>
        <v/>
      </c>
      <c r="P741" s="171"/>
      <c r="Q741" s="171"/>
      <c r="R741" s="171"/>
      <c r="S741" s="172" t="str">
        <f t="shared" si="275"/>
        <v/>
      </c>
      <c r="T741" s="172" t="str">
        <f t="shared" si="276"/>
        <v/>
      </c>
      <c r="U741" s="171"/>
      <c r="V741" s="171"/>
      <c r="W741" s="173" t="str">
        <f t="shared" si="277"/>
        <v/>
      </c>
      <c r="X741" s="173" t="str">
        <f t="shared" si="278"/>
        <v/>
      </c>
      <c r="Y741" s="173" t="str">
        <f t="shared" si="279"/>
        <v/>
      </c>
      <c r="Z741" s="171"/>
      <c r="AA741" s="171"/>
      <c r="AB741" s="171"/>
      <c r="AC741" s="172" t="str">
        <f t="shared" si="280"/>
        <v/>
      </c>
      <c r="AD741" s="172" t="str">
        <f t="shared" si="281"/>
        <v/>
      </c>
      <c r="AE741" s="174"/>
      <c r="AF741" s="175" t="str">
        <f t="shared" si="282"/>
        <v/>
      </c>
      <c r="AG741" s="169"/>
      <c r="AH741" s="171"/>
      <c r="AI741" s="171"/>
      <c r="AJ741" s="169"/>
      <c r="AK741" s="176" t="str">
        <f t="shared" si="283"/>
        <v/>
      </c>
      <c r="AL741" s="176" t="str">
        <f t="shared" si="284"/>
        <v/>
      </c>
      <c r="AM741" s="176" t="str">
        <f t="shared" si="285"/>
        <v/>
      </c>
      <c r="AN741" s="359" t="str">
        <f>IF(Overview!$K$17='Internal Calcs'!$P$22,IF(AK741="","",AK741),IF(Overview!$K$17='Internal Calcs'!$P$23,IF(AK741="","",AK741),IF(ISNUMBER(A741),(IF(F741="Short",G741-H741,H741-G741)*AZ741-AX741),"")))</f>
        <v/>
      </c>
      <c r="AO741" s="401" t="str">
        <f>IF(Overview!$K$17='Internal Calcs'!$P$22,IF(AL741="","",AL741),IF(Overview!$K$17='Internal Calcs'!$P$23,IF(AL741="","",AL741),IF(ISNUMBER(A741),IF(AL741="",(IF(F741="Short",G741-H741,H741-G741)*AZ741-AX741),(IF(F741="Short",G741-J741,J741-G741)*AZ741-AX741)),"")))</f>
        <v/>
      </c>
      <c r="AP741" s="359" t="str">
        <f>IF(Overview!$K$17='Internal Calcs'!$P$22,"",IF(Overview!$K$17='Internal Calcs'!$P$23,IF(AM741="","",AM741),IF(ISNUMBER(A741),IF(AM741="",(IF(F741="Short",G741-H741,H741-G741)*AZ741-AX741),(IF(F741="Short",G741-L741,L741-G741)*AZ741-AX741)),"")))</f>
        <v/>
      </c>
      <c r="AQ741" s="176" t="str">
        <f t="shared" si="286"/>
        <v/>
      </c>
      <c r="AR741" s="176" t="str">
        <f t="shared" si="287"/>
        <v/>
      </c>
      <c r="AS741" s="176" t="str">
        <f t="shared" si="288"/>
        <v/>
      </c>
      <c r="AT741" s="176" t="str">
        <f>IF(ISNUMBER(A741),MAX($AS$2:AS741)-AS741,"")</f>
        <v/>
      </c>
      <c r="AU741" s="177" t="str">
        <f t="shared" si="289"/>
        <v/>
      </c>
      <c r="AV741" s="178" t="str">
        <f t="shared" si="290"/>
        <v/>
      </c>
      <c r="AW741" s="178" t="str">
        <f t="shared" si="291"/>
        <v/>
      </c>
      <c r="AX741" s="179" t="str">
        <f ca="1">IF(ISNUMBER($A741),INDIRECT(CONCATENATE("'Instrument List'!B",(MATCH(E741,'Instrument List'!A:A,0))-0)),"")</f>
        <v/>
      </c>
      <c r="AY741" s="179" t="str">
        <f ca="1">IF(ISNUMBER($A741),INDIRECT(CONCATENATE("'Instrument List'!D",(MATCH(E741,'Instrument List'!A:A,0))-0)),"")</f>
        <v/>
      </c>
      <c r="AZ741" s="179" t="str">
        <f ca="1">IF(ISNUMBER($A741),INDIRECT(CONCATENATE("'Instrument List'!C",(MATCH(E741,'Instrument List'!A:A,0))-0)),"")</f>
        <v/>
      </c>
      <c r="BA741" s="180" t="str">
        <f ca="1">IF(ISNUMBER(A741),INDIRECT(CONCATENATE("'Instrument List'!E",(MATCH(E741,'Instrument List'!A:A,0))-0)),"")</f>
        <v/>
      </c>
      <c r="BB741" s="181" t="str">
        <f t="shared" si="292"/>
        <v/>
      </c>
      <c r="BC741" s="181" t="str">
        <f t="shared" si="293"/>
        <v/>
      </c>
      <c r="BD741" s="181" t="str">
        <f ca="1">IF(ISNUMBER(A741),INDIRECT(CONCATENATE("'Instrument List'!F",(MATCH(E741,'Instrument List'!A:A,0))-0)),"")</f>
        <v/>
      </c>
    </row>
    <row r="742" spans="1:56">
      <c r="A742" s="223" t="str">
        <f t="shared" si="273"/>
        <v/>
      </c>
      <c r="B742" s="224"/>
      <c r="C742" s="225"/>
      <c r="D742" s="182"/>
      <c r="E742" s="182"/>
      <c r="F742" s="182"/>
      <c r="G742" s="203"/>
      <c r="H742" s="218"/>
      <c r="I742" s="213"/>
      <c r="J742" s="207"/>
      <c r="K742" s="213"/>
      <c r="L742" s="207"/>
      <c r="M742" s="213"/>
      <c r="N742" s="207"/>
      <c r="O742" s="183" t="str">
        <f t="shared" si="274"/>
        <v/>
      </c>
      <c r="P742" s="184"/>
      <c r="Q742" s="184"/>
      <c r="R742" s="275"/>
      <c r="S742" s="185" t="str">
        <f t="shared" si="275"/>
        <v/>
      </c>
      <c r="T742" s="185" t="str">
        <f t="shared" si="276"/>
        <v/>
      </c>
      <c r="U742" s="275"/>
      <c r="V742" s="275"/>
      <c r="W742" s="276" t="str">
        <f t="shared" si="277"/>
        <v/>
      </c>
      <c r="X742" s="276" t="str">
        <f t="shared" si="278"/>
        <v/>
      </c>
      <c r="Y742" s="276" t="str">
        <f t="shared" si="279"/>
        <v/>
      </c>
      <c r="Z742" s="275"/>
      <c r="AA742" s="184"/>
      <c r="AB742" s="184"/>
      <c r="AC742" s="185" t="str">
        <f t="shared" si="280"/>
        <v/>
      </c>
      <c r="AD742" s="185" t="str">
        <f t="shared" si="281"/>
        <v/>
      </c>
      <c r="AE742" s="186"/>
      <c r="AF742" s="187" t="str">
        <f t="shared" si="282"/>
        <v/>
      </c>
      <c r="AG742" s="182"/>
      <c r="AH742" s="184"/>
      <c r="AI742" s="184"/>
      <c r="AJ742" s="182"/>
      <c r="AK742" s="188" t="str">
        <f t="shared" si="283"/>
        <v/>
      </c>
      <c r="AL742" s="188" t="str">
        <f t="shared" si="284"/>
        <v/>
      </c>
      <c r="AM742" s="188" t="str">
        <f t="shared" si="285"/>
        <v/>
      </c>
      <c r="AN742" s="359" t="str">
        <f>IF(Overview!$K$17='Internal Calcs'!$P$22,IF(AK742="","",AK742),IF(Overview!$K$17='Internal Calcs'!$P$23,IF(AK742="","",AK742),IF(ISNUMBER(A742),(IF(F742="Short",G742-H742,H742-G742)*AZ742-AX742),"")))</f>
        <v/>
      </c>
      <c r="AO742" s="401" t="str">
        <f>IF(Overview!$K$17='Internal Calcs'!$P$22,IF(AL742="","",AL742),IF(Overview!$K$17='Internal Calcs'!$P$23,IF(AL742="","",AL742),IF(ISNUMBER(A742),IF(AL742="",(IF(F742="Short",G742-H742,H742-G742)*AZ742-AX742),(IF(F742="Short",G742-J742,J742-G742)*AZ742-AX742)),"")))</f>
        <v/>
      </c>
      <c r="AP742" s="359" t="str">
        <f>IF(Overview!$K$17='Internal Calcs'!$P$22,"",IF(Overview!$K$17='Internal Calcs'!$P$23,IF(AM742="","",AM742),IF(ISNUMBER(A742),IF(AM742="",(IF(F742="Short",G742-H742,H742-G742)*AZ742-AX742),(IF(F742="Short",G742-L742,L742-G742)*AZ742-AX742)),"")))</f>
        <v/>
      </c>
      <c r="AQ742" s="188" t="str">
        <f t="shared" si="286"/>
        <v/>
      </c>
      <c r="AR742" s="188" t="str">
        <f t="shared" si="287"/>
        <v/>
      </c>
      <c r="AS742" s="188" t="str">
        <f t="shared" si="288"/>
        <v/>
      </c>
      <c r="AT742" s="188" t="str">
        <f>IF(ISNUMBER(A742),MAX($AS$2:AS742)-AS742,"")</f>
        <v/>
      </c>
      <c r="AU742" s="189" t="str">
        <f t="shared" si="289"/>
        <v/>
      </c>
      <c r="AV742" s="190" t="str">
        <f t="shared" si="290"/>
        <v/>
      </c>
      <c r="AW742" s="190" t="str">
        <f t="shared" si="291"/>
        <v/>
      </c>
      <c r="AX742" s="191" t="str">
        <f ca="1">IF(ISNUMBER($A742),INDIRECT(CONCATENATE("'Instrument List'!B",(MATCH(E742,'Instrument List'!A:A,0))-0)),"")</f>
        <v/>
      </c>
      <c r="AY742" s="191" t="str">
        <f ca="1">IF(ISNUMBER($A742),INDIRECT(CONCATENATE("'Instrument List'!D",(MATCH(E742,'Instrument List'!A:A,0))-0)),"")</f>
        <v/>
      </c>
      <c r="AZ742" s="191" t="str">
        <f ca="1">IF(ISNUMBER($A742),INDIRECT(CONCATENATE("'Instrument List'!C",(MATCH(E742,'Instrument List'!A:A,0))-0)),"")</f>
        <v/>
      </c>
      <c r="BA742" s="192" t="str">
        <f ca="1">IF(ISNUMBER(A742),INDIRECT(CONCATENATE("'Instrument List'!E",(MATCH(E742,'Instrument List'!A:A,0))-0)),"")</f>
        <v/>
      </c>
      <c r="BB742" s="193" t="str">
        <f t="shared" si="292"/>
        <v/>
      </c>
      <c r="BC742" s="193" t="str">
        <f t="shared" si="293"/>
        <v/>
      </c>
      <c r="BD742" s="193" t="str">
        <f ca="1">IF(ISNUMBER(A742),INDIRECT(CONCATENATE("'Instrument List'!F",(MATCH(E742,'Instrument List'!A:A,0))-0)),"")</f>
        <v/>
      </c>
    </row>
    <row r="743" spans="1:56">
      <c r="A743" s="220" t="str">
        <f t="shared" si="273"/>
        <v/>
      </c>
      <c r="B743" s="221"/>
      <c r="C743" s="222"/>
      <c r="D743" s="169"/>
      <c r="E743" s="169"/>
      <c r="F743" s="169"/>
      <c r="G743" s="202"/>
      <c r="H743" s="217"/>
      <c r="I743" s="212"/>
      <c r="J743" s="206"/>
      <c r="K743" s="212"/>
      <c r="L743" s="206"/>
      <c r="M743" s="212"/>
      <c r="N743" s="206"/>
      <c r="O743" s="170" t="str">
        <f t="shared" si="274"/>
        <v/>
      </c>
      <c r="P743" s="171"/>
      <c r="Q743" s="171"/>
      <c r="R743" s="171"/>
      <c r="S743" s="172" t="str">
        <f t="shared" si="275"/>
        <v/>
      </c>
      <c r="T743" s="172" t="str">
        <f t="shared" si="276"/>
        <v/>
      </c>
      <c r="U743" s="171"/>
      <c r="V743" s="171"/>
      <c r="W743" s="173" t="str">
        <f t="shared" si="277"/>
        <v/>
      </c>
      <c r="X743" s="173" t="str">
        <f t="shared" si="278"/>
        <v/>
      </c>
      <c r="Y743" s="173" t="str">
        <f t="shared" si="279"/>
        <v/>
      </c>
      <c r="Z743" s="171"/>
      <c r="AA743" s="171"/>
      <c r="AB743" s="171"/>
      <c r="AC743" s="172" t="str">
        <f t="shared" si="280"/>
        <v/>
      </c>
      <c r="AD743" s="172" t="str">
        <f t="shared" si="281"/>
        <v/>
      </c>
      <c r="AE743" s="174"/>
      <c r="AF743" s="175" t="str">
        <f t="shared" si="282"/>
        <v/>
      </c>
      <c r="AG743" s="169"/>
      <c r="AH743" s="171"/>
      <c r="AI743" s="171"/>
      <c r="AJ743" s="169"/>
      <c r="AK743" s="176" t="str">
        <f t="shared" si="283"/>
        <v/>
      </c>
      <c r="AL743" s="176" t="str">
        <f t="shared" si="284"/>
        <v/>
      </c>
      <c r="AM743" s="176" t="str">
        <f t="shared" si="285"/>
        <v/>
      </c>
      <c r="AN743" s="359" t="str">
        <f>IF(Overview!$K$17='Internal Calcs'!$P$22,IF(AK743="","",AK743),IF(Overview!$K$17='Internal Calcs'!$P$23,IF(AK743="","",AK743),IF(ISNUMBER(A743),(IF(F743="Short",G743-H743,H743-G743)*AZ743-AX743),"")))</f>
        <v/>
      </c>
      <c r="AO743" s="401" t="str">
        <f>IF(Overview!$K$17='Internal Calcs'!$P$22,IF(AL743="","",AL743),IF(Overview!$K$17='Internal Calcs'!$P$23,IF(AL743="","",AL743),IF(ISNUMBER(A743),IF(AL743="",(IF(F743="Short",G743-H743,H743-G743)*AZ743-AX743),(IF(F743="Short",G743-J743,J743-G743)*AZ743-AX743)),"")))</f>
        <v/>
      </c>
      <c r="AP743" s="359" t="str">
        <f>IF(Overview!$K$17='Internal Calcs'!$P$22,"",IF(Overview!$K$17='Internal Calcs'!$P$23,IF(AM743="","",AM743),IF(ISNUMBER(A743),IF(AM743="",(IF(F743="Short",G743-H743,H743-G743)*AZ743-AX743),(IF(F743="Short",G743-L743,L743-G743)*AZ743-AX743)),"")))</f>
        <v/>
      </c>
      <c r="AQ743" s="176" t="str">
        <f t="shared" si="286"/>
        <v/>
      </c>
      <c r="AR743" s="176" t="str">
        <f t="shared" si="287"/>
        <v/>
      </c>
      <c r="AS743" s="176" t="str">
        <f t="shared" si="288"/>
        <v/>
      </c>
      <c r="AT743" s="176" t="str">
        <f>IF(ISNUMBER(A743),MAX($AS$2:AS743)-AS743,"")</f>
        <v/>
      </c>
      <c r="AU743" s="177" t="str">
        <f t="shared" si="289"/>
        <v/>
      </c>
      <c r="AV743" s="178" t="str">
        <f t="shared" si="290"/>
        <v/>
      </c>
      <c r="AW743" s="178" t="str">
        <f t="shared" si="291"/>
        <v/>
      </c>
      <c r="AX743" s="179" t="str">
        <f ca="1">IF(ISNUMBER($A743),INDIRECT(CONCATENATE("'Instrument List'!B",(MATCH(E743,'Instrument List'!A:A,0))-0)),"")</f>
        <v/>
      </c>
      <c r="AY743" s="179" t="str">
        <f ca="1">IF(ISNUMBER($A743),INDIRECT(CONCATENATE("'Instrument List'!D",(MATCH(E743,'Instrument List'!A:A,0))-0)),"")</f>
        <v/>
      </c>
      <c r="AZ743" s="179" t="str">
        <f ca="1">IF(ISNUMBER($A743),INDIRECT(CONCATENATE("'Instrument List'!C",(MATCH(E743,'Instrument List'!A:A,0))-0)),"")</f>
        <v/>
      </c>
      <c r="BA743" s="180" t="str">
        <f ca="1">IF(ISNUMBER(A743),INDIRECT(CONCATENATE("'Instrument List'!E",(MATCH(E743,'Instrument List'!A:A,0))-0)),"")</f>
        <v/>
      </c>
      <c r="BB743" s="181" t="str">
        <f t="shared" si="292"/>
        <v/>
      </c>
      <c r="BC743" s="181" t="str">
        <f t="shared" si="293"/>
        <v/>
      </c>
      <c r="BD743" s="181" t="str">
        <f ca="1">IF(ISNUMBER(A743),INDIRECT(CONCATENATE("'Instrument List'!F",(MATCH(E743,'Instrument List'!A:A,0))-0)),"")</f>
        <v/>
      </c>
    </row>
    <row r="744" spans="1:56">
      <c r="A744" s="223" t="str">
        <f t="shared" si="273"/>
        <v/>
      </c>
      <c r="B744" s="224"/>
      <c r="C744" s="225"/>
      <c r="D744" s="182"/>
      <c r="E744" s="182"/>
      <c r="F744" s="182"/>
      <c r="G744" s="203"/>
      <c r="H744" s="218"/>
      <c r="I744" s="213"/>
      <c r="J744" s="207"/>
      <c r="K744" s="213"/>
      <c r="L744" s="207"/>
      <c r="M744" s="213"/>
      <c r="N744" s="207"/>
      <c r="O744" s="183" t="str">
        <f t="shared" si="274"/>
        <v/>
      </c>
      <c r="P744" s="184"/>
      <c r="Q744" s="184"/>
      <c r="R744" s="275"/>
      <c r="S744" s="185" t="str">
        <f t="shared" si="275"/>
        <v/>
      </c>
      <c r="T744" s="185" t="str">
        <f t="shared" si="276"/>
        <v/>
      </c>
      <c r="U744" s="275"/>
      <c r="V744" s="275"/>
      <c r="W744" s="276" t="str">
        <f t="shared" si="277"/>
        <v/>
      </c>
      <c r="X744" s="276" t="str">
        <f t="shared" si="278"/>
        <v/>
      </c>
      <c r="Y744" s="276" t="str">
        <f t="shared" si="279"/>
        <v/>
      </c>
      <c r="Z744" s="275"/>
      <c r="AA744" s="184"/>
      <c r="AB744" s="184"/>
      <c r="AC744" s="185" t="str">
        <f t="shared" si="280"/>
        <v/>
      </c>
      <c r="AD744" s="185" t="str">
        <f t="shared" si="281"/>
        <v/>
      </c>
      <c r="AE744" s="186"/>
      <c r="AF744" s="187" t="str">
        <f t="shared" si="282"/>
        <v/>
      </c>
      <c r="AG744" s="182"/>
      <c r="AH744" s="184"/>
      <c r="AI744" s="184"/>
      <c r="AJ744" s="182"/>
      <c r="AK744" s="188" t="str">
        <f t="shared" si="283"/>
        <v/>
      </c>
      <c r="AL744" s="188" t="str">
        <f t="shared" si="284"/>
        <v/>
      </c>
      <c r="AM744" s="188" t="str">
        <f t="shared" si="285"/>
        <v/>
      </c>
      <c r="AN744" s="359" t="str">
        <f>IF(Overview!$K$17='Internal Calcs'!$P$22,IF(AK744="","",AK744),IF(Overview!$K$17='Internal Calcs'!$P$23,IF(AK744="","",AK744),IF(ISNUMBER(A744),(IF(F744="Short",G744-H744,H744-G744)*AZ744-AX744),"")))</f>
        <v/>
      </c>
      <c r="AO744" s="401" t="str">
        <f>IF(Overview!$K$17='Internal Calcs'!$P$22,IF(AL744="","",AL744),IF(Overview!$K$17='Internal Calcs'!$P$23,IF(AL744="","",AL744),IF(ISNUMBER(A744),IF(AL744="",(IF(F744="Short",G744-H744,H744-G744)*AZ744-AX744),(IF(F744="Short",G744-J744,J744-G744)*AZ744-AX744)),"")))</f>
        <v/>
      </c>
      <c r="AP744" s="359" t="str">
        <f>IF(Overview!$K$17='Internal Calcs'!$P$22,"",IF(Overview!$K$17='Internal Calcs'!$P$23,IF(AM744="","",AM744),IF(ISNUMBER(A744),IF(AM744="",(IF(F744="Short",G744-H744,H744-G744)*AZ744-AX744),(IF(F744="Short",G744-L744,L744-G744)*AZ744-AX744)),"")))</f>
        <v/>
      </c>
      <c r="AQ744" s="188" t="str">
        <f t="shared" si="286"/>
        <v/>
      </c>
      <c r="AR744" s="188" t="str">
        <f t="shared" si="287"/>
        <v/>
      </c>
      <c r="AS744" s="188" t="str">
        <f t="shared" si="288"/>
        <v/>
      </c>
      <c r="AT744" s="188" t="str">
        <f>IF(ISNUMBER(A744),MAX($AS$2:AS744)-AS744,"")</f>
        <v/>
      </c>
      <c r="AU744" s="189" t="str">
        <f t="shared" si="289"/>
        <v/>
      </c>
      <c r="AV744" s="190" t="str">
        <f t="shared" si="290"/>
        <v/>
      </c>
      <c r="AW744" s="190" t="str">
        <f t="shared" si="291"/>
        <v/>
      </c>
      <c r="AX744" s="191" t="str">
        <f ca="1">IF(ISNUMBER($A744),INDIRECT(CONCATENATE("'Instrument List'!B",(MATCH(E744,'Instrument List'!A:A,0))-0)),"")</f>
        <v/>
      </c>
      <c r="AY744" s="191" t="str">
        <f ca="1">IF(ISNUMBER($A744),INDIRECT(CONCATENATE("'Instrument List'!D",(MATCH(E744,'Instrument List'!A:A,0))-0)),"")</f>
        <v/>
      </c>
      <c r="AZ744" s="191" t="str">
        <f ca="1">IF(ISNUMBER($A744),INDIRECT(CONCATENATE("'Instrument List'!C",(MATCH(E744,'Instrument List'!A:A,0))-0)),"")</f>
        <v/>
      </c>
      <c r="BA744" s="192" t="str">
        <f ca="1">IF(ISNUMBER(A744),INDIRECT(CONCATENATE("'Instrument List'!E",(MATCH(E744,'Instrument List'!A:A,0))-0)),"")</f>
        <v/>
      </c>
      <c r="BB744" s="193" t="str">
        <f t="shared" si="292"/>
        <v/>
      </c>
      <c r="BC744" s="193" t="str">
        <f t="shared" si="293"/>
        <v/>
      </c>
      <c r="BD744" s="193" t="str">
        <f ca="1">IF(ISNUMBER(A744),INDIRECT(CONCATENATE("'Instrument List'!F",(MATCH(E744,'Instrument List'!A:A,0))-0)),"")</f>
        <v/>
      </c>
    </row>
    <row r="745" spans="1:56">
      <c r="A745" s="220" t="str">
        <f t="shared" si="273"/>
        <v/>
      </c>
      <c r="B745" s="221"/>
      <c r="C745" s="222"/>
      <c r="D745" s="169"/>
      <c r="E745" s="169"/>
      <c r="F745" s="169"/>
      <c r="G745" s="202"/>
      <c r="H745" s="217"/>
      <c r="I745" s="212"/>
      <c r="J745" s="206"/>
      <c r="K745" s="212"/>
      <c r="L745" s="206"/>
      <c r="M745" s="212"/>
      <c r="N745" s="206"/>
      <c r="O745" s="170" t="str">
        <f t="shared" si="274"/>
        <v/>
      </c>
      <c r="P745" s="171"/>
      <c r="Q745" s="171"/>
      <c r="R745" s="171"/>
      <c r="S745" s="172" t="str">
        <f t="shared" si="275"/>
        <v/>
      </c>
      <c r="T745" s="172" t="str">
        <f t="shared" si="276"/>
        <v/>
      </c>
      <c r="U745" s="171"/>
      <c r="V745" s="171"/>
      <c r="W745" s="173" t="str">
        <f t="shared" si="277"/>
        <v/>
      </c>
      <c r="X745" s="173" t="str">
        <f t="shared" si="278"/>
        <v/>
      </c>
      <c r="Y745" s="173" t="str">
        <f t="shared" si="279"/>
        <v/>
      </c>
      <c r="Z745" s="171"/>
      <c r="AA745" s="171"/>
      <c r="AB745" s="171"/>
      <c r="AC745" s="172" t="str">
        <f t="shared" si="280"/>
        <v/>
      </c>
      <c r="AD745" s="172" t="str">
        <f t="shared" si="281"/>
        <v/>
      </c>
      <c r="AE745" s="174"/>
      <c r="AF745" s="175" t="str">
        <f t="shared" si="282"/>
        <v/>
      </c>
      <c r="AG745" s="169"/>
      <c r="AH745" s="171"/>
      <c r="AI745" s="171"/>
      <c r="AJ745" s="169"/>
      <c r="AK745" s="176" t="str">
        <f t="shared" si="283"/>
        <v/>
      </c>
      <c r="AL745" s="176" t="str">
        <f t="shared" si="284"/>
        <v/>
      </c>
      <c r="AM745" s="176" t="str">
        <f t="shared" si="285"/>
        <v/>
      </c>
      <c r="AN745" s="359" t="str">
        <f>IF(Overview!$K$17='Internal Calcs'!$P$22,IF(AK745="","",AK745),IF(Overview!$K$17='Internal Calcs'!$P$23,IF(AK745="","",AK745),IF(ISNUMBER(A745),(IF(F745="Short",G745-H745,H745-G745)*AZ745-AX745),"")))</f>
        <v/>
      </c>
      <c r="AO745" s="401" t="str">
        <f>IF(Overview!$K$17='Internal Calcs'!$P$22,IF(AL745="","",AL745),IF(Overview!$K$17='Internal Calcs'!$P$23,IF(AL745="","",AL745),IF(ISNUMBER(A745),IF(AL745="",(IF(F745="Short",G745-H745,H745-G745)*AZ745-AX745),(IF(F745="Short",G745-J745,J745-G745)*AZ745-AX745)),"")))</f>
        <v/>
      </c>
      <c r="AP745" s="359" t="str">
        <f>IF(Overview!$K$17='Internal Calcs'!$P$22,"",IF(Overview!$K$17='Internal Calcs'!$P$23,IF(AM745="","",AM745),IF(ISNUMBER(A745),IF(AM745="",(IF(F745="Short",G745-H745,H745-G745)*AZ745-AX745),(IF(F745="Short",G745-L745,L745-G745)*AZ745-AX745)),"")))</f>
        <v/>
      </c>
      <c r="AQ745" s="176" t="str">
        <f t="shared" si="286"/>
        <v/>
      </c>
      <c r="AR745" s="176" t="str">
        <f t="shared" si="287"/>
        <v/>
      </c>
      <c r="AS745" s="176" t="str">
        <f t="shared" si="288"/>
        <v/>
      </c>
      <c r="AT745" s="176" t="str">
        <f>IF(ISNUMBER(A745),MAX($AS$2:AS745)-AS745,"")</f>
        <v/>
      </c>
      <c r="AU745" s="177" t="str">
        <f t="shared" si="289"/>
        <v/>
      </c>
      <c r="AV745" s="178" t="str">
        <f t="shared" si="290"/>
        <v/>
      </c>
      <c r="AW745" s="178" t="str">
        <f t="shared" si="291"/>
        <v/>
      </c>
      <c r="AX745" s="179" t="str">
        <f ca="1">IF(ISNUMBER($A745),INDIRECT(CONCATENATE("'Instrument List'!B",(MATCH(E745,'Instrument List'!A:A,0))-0)),"")</f>
        <v/>
      </c>
      <c r="AY745" s="179" t="str">
        <f ca="1">IF(ISNUMBER($A745),INDIRECT(CONCATENATE("'Instrument List'!D",(MATCH(E745,'Instrument List'!A:A,0))-0)),"")</f>
        <v/>
      </c>
      <c r="AZ745" s="179" t="str">
        <f ca="1">IF(ISNUMBER($A745),INDIRECT(CONCATENATE("'Instrument List'!C",(MATCH(E745,'Instrument List'!A:A,0))-0)),"")</f>
        <v/>
      </c>
      <c r="BA745" s="180" t="str">
        <f ca="1">IF(ISNUMBER(A745),INDIRECT(CONCATENATE("'Instrument List'!E",(MATCH(E745,'Instrument List'!A:A,0))-0)),"")</f>
        <v/>
      </c>
      <c r="BB745" s="181" t="str">
        <f t="shared" si="292"/>
        <v/>
      </c>
      <c r="BC745" s="181" t="str">
        <f t="shared" si="293"/>
        <v/>
      </c>
      <c r="BD745" s="181" t="str">
        <f ca="1">IF(ISNUMBER(A745),INDIRECT(CONCATENATE("'Instrument List'!F",(MATCH(E745,'Instrument List'!A:A,0))-0)),"")</f>
        <v/>
      </c>
    </row>
    <row r="746" spans="1:56">
      <c r="A746" s="223" t="str">
        <f t="shared" si="273"/>
        <v/>
      </c>
      <c r="B746" s="224"/>
      <c r="C746" s="225"/>
      <c r="D746" s="182"/>
      <c r="E746" s="182"/>
      <c r="F746" s="182"/>
      <c r="G746" s="203"/>
      <c r="H746" s="218"/>
      <c r="I746" s="213"/>
      <c r="J746" s="207"/>
      <c r="K746" s="213"/>
      <c r="L746" s="207"/>
      <c r="M746" s="213"/>
      <c r="N746" s="207"/>
      <c r="O746" s="183" t="str">
        <f t="shared" si="274"/>
        <v/>
      </c>
      <c r="P746" s="184"/>
      <c r="Q746" s="184"/>
      <c r="R746" s="275"/>
      <c r="S746" s="185" t="str">
        <f t="shared" si="275"/>
        <v/>
      </c>
      <c r="T746" s="185" t="str">
        <f t="shared" si="276"/>
        <v/>
      </c>
      <c r="U746" s="275"/>
      <c r="V746" s="275"/>
      <c r="W746" s="276" t="str">
        <f t="shared" si="277"/>
        <v/>
      </c>
      <c r="X746" s="276" t="str">
        <f t="shared" si="278"/>
        <v/>
      </c>
      <c r="Y746" s="276" t="str">
        <f t="shared" si="279"/>
        <v/>
      </c>
      <c r="Z746" s="275"/>
      <c r="AA746" s="184"/>
      <c r="AB746" s="184"/>
      <c r="AC746" s="185" t="str">
        <f t="shared" si="280"/>
        <v/>
      </c>
      <c r="AD746" s="185" t="str">
        <f t="shared" si="281"/>
        <v/>
      </c>
      <c r="AE746" s="186"/>
      <c r="AF746" s="187" t="str">
        <f t="shared" si="282"/>
        <v/>
      </c>
      <c r="AG746" s="182"/>
      <c r="AH746" s="184"/>
      <c r="AI746" s="184"/>
      <c r="AJ746" s="182"/>
      <c r="AK746" s="188" t="str">
        <f t="shared" si="283"/>
        <v/>
      </c>
      <c r="AL746" s="188" t="str">
        <f t="shared" si="284"/>
        <v/>
      </c>
      <c r="AM746" s="188" t="str">
        <f t="shared" si="285"/>
        <v/>
      </c>
      <c r="AN746" s="359" t="str">
        <f>IF(Overview!$K$17='Internal Calcs'!$P$22,IF(AK746="","",AK746),IF(Overview!$K$17='Internal Calcs'!$P$23,IF(AK746="","",AK746),IF(ISNUMBER(A746),(IF(F746="Short",G746-H746,H746-G746)*AZ746-AX746),"")))</f>
        <v/>
      </c>
      <c r="AO746" s="401" t="str">
        <f>IF(Overview!$K$17='Internal Calcs'!$P$22,IF(AL746="","",AL746),IF(Overview!$K$17='Internal Calcs'!$P$23,IF(AL746="","",AL746),IF(ISNUMBER(A746),IF(AL746="",(IF(F746="Short",G746-H746,H746-G746)*AZ746-AX746),(IF(F746="Short",G746-J746,J746-G746)*AZ746-AX746)),"")))</f>
        <v/>
      </c>
      <c r="AP746" s="359" t="str">
        <f>IF(Overview!$K$17='Internal Calcs'!$P$22,"",IF(Overview!$K$17='Internal Calcs'!$P$23,IF(AM746="","",AM746),IF(ISNUMBER(A746),IF(AM746="",(IF(F746="Short",G746-H746,H746-G746)*AZ746-AX746),(IF(F746="Short",G746-L746,L746-G746)*AZ746-AX746)),"")))</f>
        <v/>
      </c>
      <c r="AQ746" s="188" t="str">
        <f t="shared" si="286"/>
        <v/>
      </c>
      <c r="AR746" s="188" t="str">
        <f t="shared" si="287"/>
        <v/>
      </c>
      <c r="AS746" s="188" t="str">
        <f t="shared" si="288"/>
        <v/>
      </c>
      <c r="AT746" s="188" t="str">
        <f>IF(ISNUMBER(A746),MAX($AS$2:AS746)-AS746,"")</f>
        <v/>
      </c>
      <c r="AU746" s="189" t="str">
        <f t="shared" si="289"/>
        <v/>
      </c>
      <c r="AV746" s="190" t="str">
        <f t="shared" si="290"/>
        <v/>
      </c>
      <c r="AW746" s="190" t="str">
        <f t="shared" si="291"/>
        <v/>
      </c>
      <c r="AX746" s="191" t="str">
        <f ca="1">IF(ISNUMBER($A746),INDIRECT(CONCATENATE("'Instrument List'!B",(MATCH(E746,'Instrument List'!A:A,0))-0)),"")</f>
        <v/>
      </c>
      <c r="AY746" s="191" t="str">
        <f ca="1">IF(ISNUMBER($A746),INDIRECT(CONCATENATE("'Instrument List'!D",(MATCH(E746,'Instrument List'!A:A,0))-0)),"")</f>
        <v/>
      </c>
      <c r="AZ746" s="191" t="str">
        <f ca="1">IF(ISNUMBER($A746),INDIRECT(CONCATENATE("'Instrument List'!C",(MATCH(E746,'Instrument List'!A:A,0))-0)),"")</f>
        <v/>
      </c>
      <c r="BA746" s="192" t="str">
        <f ca="1">IF(ISNUMBER(A746),INDIRECT(CONCATENATE("'Instrument List'!E",(MATCH(E746,'Instrument List'!A:A,0))-0)),"")</f>
        <v/>
      </c>
      <c r="BB746" s="193" t="str">
        <f t="shared" si="292"/>
        <v/>
      </c>
      <c r="BC746" s="193" t="str">
        <f t="shared" si="293"/>
        <v/>
      </c>
      <c r="BD746" s="193" t="str">
        <f ca="1">IF(ISNUMBER(A746),INDIRECT(CONCATENATE("'Instrument List'!F",(MATCH(E746,'Instrument List'!A:A,0))-0)),"")</f>
        <v/>
      </c>
    </row>
    <row r="747" spans="1:56">
      <c r="A747" s="220" t="str">
        <f t="shared" si="273"/>
        <v/>
      </c>
      <c r="B747" s="221"/>
      <c r="C747" s="222"/>
      <c r="D747" s="169"/>
      <c r="E747" s="169"/>
      <c r="F747" s="169"/>
      <c r="G747" s="202"/>
      <c r="H747" s="217"/>
      <c r="I747" s="212"/>
      <c r="J747" s="206"/>
      <c r="K747" s="212"/>
      <c r="L747" s="206"/>
      <c r="M747" s="212"/>
      <c r="N747" s="206"/>
      <c r="O747" s="170" t="str">
        <f t="shared" si="274"/>
        <v/>
      </c>
      <c r="P747" s="171"/>
      <c r="Q747" s="171"/>
      <c r="R747" s="171"/>
      <c r="S747" s="172" t="str">
        <f t="shared" si="275"/>
        <v/>
      </c>
      <c r="T747" s="172" t="str">
        <f t="shared" si="276"/>
        <v/>
      </c>
      <c r="U747" s="171"/>
      <c r="V747" s="171"/>
      <c r="W747" s="173" t="str">
        <f t="shared" si="277"/>
        <v/>
      </c>
      <c r="X747" s="173" t="str">
        <f t="shared" si="278"/>
        <v/>
      </c>
      <c r="Y747" s="173" t="str">
        <f t="shared" si="279"/>
        <v/>
      </c>
      <c r="Z747" s="171"/>
      <c r="AA747" s="171"/>
      <c r="AB747" s="171"/>
      <c r="AC747" s="172" t="str">
        <f t="shared" si="280"/>
        <v/>
      </c>
      <c r="AD747" s="172" t="str">
        <f t="shared" si="281"/>
        <v/>
      </c>
      <c r="AE747" s="174"/>
      <c r="AF747" s="175" t="str">
        <f t="shared" si="282"/>
        <v/>
      </c>
      <c r="AG747" s="169"/>
      <c r="AH747" s="171"/>
      <c r="AI747" s="171"/>
      <c r="AJ747" s="169"/>
      <c r="AK747" s="176" t="str">
        <f t="shared" si="283"/>
        <v/>
      </c>
      <c r="AL747" s="176" t="str">
        <f t="shared" si="284"/>
        <v/>
      </c>
      <c r="AM747" s="176" t="str">
        <f t="shared" si="285"/>
        <v/>
      </c>
      <c r="AN747" s="359" t="str">
        <f>IF(Overview!$K$17='Internal Calcs'!$P$22,IF(AK747="","",AK747),IF(Overview!$K$17='Internal Calcs'!$P$23,IF(AK747="","",AK747),IF(ISNUMBER(A747),(IF(F747="Short",G747-H747,H747-G747)*AZ747-AX747),"")))</f>
        <v/>
      </c>
      <c r="AO747" s="401" t="str">
        <f>IF(Overview!$K$17='Internal Calcs'!$P$22,IF(AL747="","",AL747),IF(Overview!$K$17='Internal Calcs'!$P$23,IF(AL747="","",AL747),IF(ISNUMBER(A747),IF(AL747="",(IF(F747="Short",G747-H747,H747-G747)*AZ747-AX747),(IF(F747="Short",G747-J747,J747-G747)*AZ747-AX747)),"")))</f>
        <v/>
      </c>
      <c r="AP747" s="359" t="str">
        <f>IF(Overview!$K$17='Internal Calcs'!$P$22,"",IF(Overview!$K$17='Internal Calcs'!$P$23,IF(AM747="","",AM747),IF(ISNUMBER(A747),IF(AM747="",(IF(F747="Short",G747-H747,H747-G747)*AZ747-AX747),(IF(F747="Short",G747-L747,L747-G747)*AZ747-AX747)),"")))</f>
        <v/>
      </c>
      <c r="AQ747" s="176" t="str">
        <f t="shared" si="286"/>
        <v/>
      </c>
      <c r="AR747" s="176" t="str">
        <f t="shared" si="287"/>
        <v/>
      </c>
      <c r="AS747" s="176" t="str">
        <f t="shared" si="288"/>
        <v/>
      </c>
      <c r="AT747" s="176" t="str">
        <f>IF(ISNUMBER(A747),MAX($AS$2:AS747)-AS747,"")</f>
        <v/>
      </c>
      <c r="AU747" s="177" t="str">
        <f t="shared" si="289"/>
        <v/>
      </c>
      <c r="AV747" s="178" t="str">
        <f t="shared" si="290"/>
        <v/>
      </c>
      <c r="AW747" s="178" t="str">
        <f t="shared" si="291"/>
        <v/>
      </c>
      <c r="AX747" s="179" t="str">
        <f ca="1">IF(ISNUMBER($A747),INDIRECT(CONCATENATE("'Instrument List'!B",(MATCH(E747,'Instrument List'!A:A,0))-0)),"")</f>
        <v/>
      </c>
      <c r="AY747" s="179" t="str">
        <f ca="1">IF(ISNUMBER($A747),INDIRECT(CONCATENATE("'Instrument List'!D",(MATCH(E747,'Instrument List'!A:A,0))-0)),"")</f>
        <v/>
      </c>
      <c r="AZ747" s="179" t="str">
        <f ca="1">IF(ISNUMBER($A747),INDIRECT(CONCATENATE("'Instrument List'!C",(MATCH(E747,'Instrument List'!A:A,0))-0)),"")</f>
        <v/>
      </c>
      <c r="BA747" s="180" t="str">
        <f ca="1">IF(ISNUMBER(A747),INDIRECT(CONCATENATE("'Instrument List'!E",(MATCH(E747,'Instrument List'!A:A,0))-0)),"")</f>
        <v/>
      </c>
      <c r="BB747" s="181" t="str">
        <f t="shared" si="292"/>
        <v/>
      </c>
      <c r="BC747" s="181" t="str">
        <f t="shared" si="293"/>
        <v/>
      </c>
      <c r="BD747" s="181" t="str">
        <f ca="1">IF(ISNUMBER(A747),INDIRECT(CONCATENATE("'Instrument List'!F",(MATCH(E747,'Instrument List'!A:A,0))-0)),"")</f>
        <v/>
      </c>
    </row>
    <row r="748" spans="1:56">
      <c r="A748" s="223" t="str">
        <f t="shared" si="273"/>
        <v/>
      </c>
      <c r="B748" s="224"/>
      <c r="C748" s="225"/>
      <c r="D748" s="182"/>
      <c r="E748" s="182"/>
      <c r="F748" s="182"/>
      <c r="G748" s="203"/>
      <c r="H748" s="218"/>
      <c r="I748" s="213"/>
      <c r="J748" s="207"/>
      <c r="K748" s="213"/>
      <c r="L748" s="207"/>
      <c r="M748" s="213"/>
      <c r="N748" s="207"/>
      <c r="O748" s="183" t="str">
        <f t="shared" si="274"/>
        <v/>
      </c>
      <c r="P748" s="184"/>
      <c r="Q748" s="184"/>
      <c r="R748" s="275"/>
      <c r="S748" s="185" t="str">
        <f t="shared" si="275"/>
        <v/>
      </c>
      <c r="T748" s="185" t="str">
        <f t="shared" si="276"/>
        <v/>
      </c>
      <c r="U748" s="275"/>
      <c r="V748" s="275"/>
      <c r="W748" s="276" t="str">
        <f t="shared" si="277"/>
        <v/>
      </c>
      <c r="X748" s="276" t="str">
        <f t="shared" si="278"/>
        <v/>
      </c>
      <c r="Y748" s="276" t="str">
        <f t="shared" si="279"/>
        <v/>
      </c>
      <c r="Z748" s="275"/>
      <c r="AA748" s="184"/>
      <c r="AB748" s="184"/>
      <c r="AC748" s="185" t="str">
        <f t="shared" si="280"/>
        <v/>
      </c>
      <c r="AD748" s="185" t="str">
        <f t="shared" si="281"/>
        <v/>
      </c>
      <c r="AE748" s="186"/>
      <c r="AF748" s="187" t="str">
        <f t="shared" si="282"/>
        <v/>
      </c>
      <c r="AG748" s="182"/>
      <c r="AH748" s="184"/>
      <c r="AI748" s="184"/>
      <c r="AJ748" s="182"/>
      <c r="AK748" s="188" t="str">
        <f t="shared" si="283"/>
        <v/>
      </c>
      <c r="AL748" s="188" t="str">
        <f t="shared" si="284"/>
        <v/>
      </c>
      <c r="AM748" s="188" t="str">
        <f t="shared" si="285"/>
        <v/>
      </c>
      <c r="AN748" s="359" t="str">
        <f>IF(Overview!$K$17='Internal Calcs'!$P$22,IF(AK748="","",AK748),IF(Overview!$K$17='Internal Calcs'!$P$23,IF(AK748="","",AK748),IF(ISNUMBER(A748),(IF(F748="Short",G748-H748,H748-G748)*AZ748-AX748),"")))</f>
        <v/>
      </c>
      <c r="AO748" s="401" t="str">
        <f>IF(Overview!$K$17='Internal Calcs'!$P$22,IF(AL748="","",AL748),IF(Overview!$K$17='Internal Calcs'!$P$23,IF(AL748="","",AL748),IF(ISNUMBER(A748),IF(AL748="",(IF(F748="Short",G748-H748,H748-G748)*AZ748-AX748),(IF(F748="Short",G748-J748,J748-G748)*AZ748-AX748)),"")))</f>
        <v/>
      </c>
      <c r="AP748" s="359" t="str">
        <f>IF(Overview!$K$17='Internal Calcs'!$P$22,"",IF(Overview!$K$17='Internal Calcs'!$P$23,IF(AM748="","",AM748),IF(ISNUMBER(A748),IF(AM748="",(IF(F748="Short",G748-H748,H748-G748)*AZ748-AX748),(IF(F748="Short",G748-L748,L748-G748)*AZ748-AX748)),"")))</f>
        <v/>
      </c>
      <c r="AQ748" s="188" t="str">
        <f t="shared" si="286"/>
        <v/>
      </c>
      <c r="AR748" s="188" t="str">
        <f t="shared" si="287"/>
        <v/>
      </c>
      <c r="AS748" s="188" t="str">
        <f t="shared" si="288"/>
        <v/>
      </c>
      <c r="AT748" s="188" t="str">
        <f>IF(ISNUMBER(A748),MAX($AS$2:AS748)-AS748,"")</f>
        <v/>
      </c>
      <c r="AU748" s="189" t="str">
        <f t="shared" si="289"/>
        <v/>
      </c>
      <c r="AV748" s="190" t="str">
        <f t="shared" si="290"/>
        <v/>
      </c>
      <c r="AW748" s="190" t="str">
        <f t="shared" si="291"/>
        <v/>
      </c>
      <c r="AX748" s="191" t="str">
        <f ca="1">IF(ISNUMBER($A748),INDIRECT(CONCATENATE("'Instrument List'!B",(MATCH(E748,'Instrument List'!A:A,0))-0)),"")</f>
        <v/>
      </c>
      <c r="AY748" s="191" t="str">
        <f ca="1">IF(ISNUMBER($A748),INDIRECT(CONCATENATE("'Instrument List'!D",(MATCH(E748,'Instrument List'!A:A,0))-0)),"")</f>
        <v/>
      </c>
      <c r="AZ748" s="191" t="str">
        <f ca="1">IF(ISNUMBER($A748),INDIRECT(CONCATENATE("'Instrument List'!C",(MATCH(E748,'Instrument List'!A:A,0))-0)),"")</f>
        <v/>
      </c>
      <c r="BA748" s="192" t="str">
        <f ca="1">IF(ISNUMBER(A748),INDIRECT(CONCATENATE("'Instrument List'!E",(MATCH(E748,'Instrument List'!A:A,0))-0)),"")</f>
        <v/>
      </c>
      <c r="BB748" s="193" t="str">
        <f t="shared" si="292"/>
        <v/>
      </c>
      <c r="BC748" s="193" t="str">
        <f t="shared" si="293"/>
        <v/>
      </c>
      <c r="BD748" s="193" t="str">
        <f ca="1">IF(ISNUMBER(A748),INDIRECT(CONCATENATE("'Instrument List'!F",(MATCH(E748,'Instrument List'!A:A,0))-0)),"")</f>
        <v/>
      </c>
    </row>
    <row r="749" spans="1:56">
      <c r="A749" s="220" t="str">
        <f t="shared" si="273"/>
        <v/>
      </c>
      <c r="B749" s="221"/>
      <c r="C749" s="222"/>
      <c r="D749" s="169"/>
      <c r="E749" s="169"/>
      <c r="F749" s="169"/>
      <c r="G749" s="202"/>
      <c r="H749" s="217"/>
      <c r="I749" s="212"/>
      <c r="J749" s="206"/>
      <c r="K749" s="212"/>
      <c r="L749" s="206"/>
      <c r="M749" s="212"/>
      <c r="N749" s="206"/>
      <c r="O749" s="170" t="str">
        <f t="shared" si="274"/>
        <v/>
      </c>
      <c r="P749" s="171"/>
      <c r="Q749" s="171"/>
      <c r="R749" s="171"/>
      <c r="S749" s="172" t="str">
        <f t="shared" si="275"/>
        <v/>
      </c>
      <c r="T749" s="172" t="str">
        <f t="shared" si="276"/>
        <v/>
      </c>
      <c r="U749" s="171"/>
      <c r="V749" s="171"/>
      <c r="W749" s="173" t="str">
        <f t="shared" si="277"/>
        <v/>
      </c>
      <c r="X749" s="173" t="str">
        <f t="shared" si="278"/>
        <v/>
      </c>
      <c r="Y749" s="173" t="str">
        <f t="shared" si="279"/>
        <v/>
      </c>
      <c r="Z749" s="171"/>
      <c r="AA749" s="171"/>
      <c r="AB749" s="171"/>
      <c r="AC749" s="172" t="str">
        <f t="shared" si="280"/>
        <v/>
      </c>
      <c r="AD749" s="172" t="str">
        <f t="shared" si="281"/>
        <v/>
      </c>
      <c r="AE749" s="174"/>
      <c r="AF749" s="175" t="str">
        <f t="shared" si="282"/>
        <v/>
      </c>
      <c r="AG749" s="169"/>
      <c r="AH749" s="171"/>
      <c r="AI749" s="171"/>
      <c r="AJ749" s="169"/>
      <c r="AK749" s="176" t="str">
        <f t="shared" si="283"/>
        <v/>
      </c>
      <c r="AL749" s="176" t="str">
        <f t="shared" si="284"/>
        <v/>
      </c>
      <c r="AM749" s="176" t="str">
        <f t="shared" si="285"/>
        <v/>
      </c>
      <c r="AN749" s="359" t="str">
        <f>IF(Overview!$K$17='Internal Calcs'!$P$22,IF(AK749="","",AK749),IF(Overview!$K$17='Internal Calcs'!$P$23,IF(AK749="","",AK749),IF(ISNUMBER(A749),(IF(F749="Short",G749-H749,H749-G749)*AZ749-AX749),"")))</f>
        <v/>
      </c>
      <c r="AO749" s="401" t="str">
        <f>IF(Overview!$K$17='Internal Calcs'!$P$22,IF(AL749="","",AL749),IF(Overview!$K$17='Internal Calcs'!$P$23,IF(AL749="","",AL749),IF(ISNUMBER(A749),IF(AL749="",(IF(F749="Short",G749-H749,H749-G749)*AZ749-AX749),(IF(F749="Short",G749-J749,J749-G749)*AZ749-AX749)),"")))</f>
        <v/>
      </c>
      <c r="AP749" s="359" t="str">
        <f>IF(Overview!$K$17='Internal Calcs'!$P$22,"",IF(Overview!$K$17='Internal Calcs'!$P$23,IF(AM749="","",AM749),IF(ISNUMBER(A749),IF(AM749="",(IF(F749="Short",G749-H749,H749-G749)*AZ749-AX749),(IF(F749="Short",G749-L749,L749-G749)*AZ749-AX749)),"")))</f>
        <v/>
      </c>
      <c r="AQ749" s="176" t="str">
        <f t="shared" si="286"/>
        <v/>
      </c>
      <c r="AR749" s="176" t="str">
        <f t="shared" si="287"/>
        <v/>
      </c>
      <c r="AS749" s="176" t="str">
        <f t="shared" si="288"/>
        <v/>
      </c>
      <c r="AT749" s="176" t="str">
        <f>IF(ISNUMBER(A749),MAX($AS$2:AS749)-AS749,"")</f>
        <v/>
      </c>
      <c r="AU749" s="177" t="str">
        <f t="shared" si="289"/>
        <v/>
      </c>
      <c r="AV749" s="178" t="str">
        <f t="shared" si="290"/>
        <v/>
      </c>
      <c r="AW749" s="178" t="str">
        <f t="shared" si="291"/>
        <v/>
      </c>
      <c r="AX749" s="179" t="str">
        <f ca="1">IF(ISNUMBER($A749),INDIRECT(CONCATENATE("'Instrument List'!B",(MATCH(E749,'Instrument List'!A:A,0))-0)),"")</f>
        <v/>
      </c>
      <c r="AY749" s="179" t="str">
        <f ca="1">IF(ISNUMBER($A749),INDIRECT(CONCATENATE("'Instrument List'!D",(MATCH(E749,'Instrument List'!A:A,0))-0)),"")</f>
        <v/>
      </c>
      <c r="AZ749" s="179" t="str">
        <f ca="1">IF(ISNUMBER($A749),INDIRECT(CONCATENATE("'Instrument List'!C",(MATCH(E749,'Instrument List'!A:A,0))-0)),"")</f>
        <v/>
      </c>
      <c r="BA749" s="180" t="str">
        <f ca="1">IF(ISNUMBER(A749),INDIRECT(CONCATENATE("'Instrument List'!E",(MATCH(E749,'Instrument List'!A:A,0))-0)),"")</f>
        <v/>
      </c>
      <c r="BB749" s="181" t="str">
        <f t="shared" si="292"/>
        <v/>
      </c>
      <c r="BC749" s="181" t="str">
        <f t="shared" si="293"/>
        <v/>
      </c>
      <c r="BD749" s="181" t="str">
        <f ca="1">IF(ISNUMBER(A749),INDIRECT(CONCATENATE("'Instrument List'!F",(MATCH(E749,'Instrument List'!A:A,0))-0)),"")</f>
        <v/>
      </c>
    </row>
    <row r="750" spans="1:56">
      <c r="A750" s="223" t="str">
        <f t="shared" si="273"/>
        <v/>
      </c>
      <c r="B750" s="224"/>
      <c r="C750" s="225"/>
      <c r="D750" s="182"/>
      <c r="E750" s="182"/>
      <c r="F750" s="182"/>
      <c r="G750" s="203"/>
      <c r="H750" s="218"/>
      <c r="I750" s="213"/>
      <c r="J750" s="207"/>
      <c r="K750" s="213"/>
      <c r="L750" s="207"/>
      <c r="M750" s="213"/>
      <c r="N750" s="207"/>
      <c r="O750" s="183" t="str">
        <f t="shared" si="274"/>
        <v/>
      </c>
      <c r="P750" s="184"/>
      <c r="Q750" s="184"/>
      <c r="R750" s="275"/>
      <c r="S750" s="185" t="str">
        <f t="shared" si="275"/>
        <v/>
      </c>
      <c r="T750" s="185" t="str">
        <f t="shared" si="276"/>
        <v/>
      </c>
      <c r="U750" s="275"/>
      <c r="V750" s="275"/>
      <c r="W750" s="276" t="str">
        <f t="shared" si="277"/>
        <v/>
      </c>
      <c r="X750" s="276" t="str">
        <f t="shared" si="278"/>
        <v/>
      </c>
      <c r="Y750" s="276" t="str">
        <f t="shared" si="279"/>
        <v/>
      </c>
      <c r="Z750" s="275"/>
      <c r="AA750" s="184"/>
      <c r="AB750" s="184"/>
      <c r="AC750" s="185" t="str">
        <f t="shared" si="280"/>
        <v/>
      </c>
      <c r="AD750" s="185" t="str">
        <f t="shared" si="281"/>
        <v/>
      </c>
      <c r="AE750" s="186"/>
      <c r="AF750" s="187" t="str">
        <f t="shared" si="282"/>
        <v/>
      </c>
      <c r="AG750" s="182"/>
      <c r="AH750" s="184"/>
      <c r="AI750" s="184"/>
      <c r="AJ750" s="182"/>
      <c r="AK750" s="188" t="str">
        <f t="shared" si="283"/>
        <v/>
      </c>
      <c r="AL750" s="188" t="str">
        <f t="shared" si="284"/>
        <v/>
      </c>
      <c r="AM750" s="188" t="str">
        <f t="shared" si="285"/>
        <v/>
      </c>
      <c r="AN750" s="359" t="str">
        <f>IF(Overview!$K$17='Internal Calcs'!$P$22,IF(AK750="","",AK750),IF(Overview!$K$17='Internal Calcs'!$P$23,IF(AK750="","",AK750),IF(ISNUMBER(A750),(IF(F750="Short",G750-H750,H750-G750)*AZ750-AX750),"")))</f>
        <v/>
      </c>
      <c r="AO750" s="401" t="str">
        <f>IF(Overview!$K$17='Internal Calcs'!$P$22,IF(AL750="","",AL750),IF(Overview!$K$17='Internal Calcs'!$P$23,IF(AL750="","",AL750),IF(ISNUMBER(A750),IF(AL750="",(IF(F750="Short",G750-H750,H750-G750)*AZ750-AX750),(IF(F750="Short",G750-J750,J750-G750)*AZ750-AX750)),"")))</f>
        <v/>
      </c>
      <c r="AP750" s="359" t="str">
        <f>IF(Overview!$K$17='Internal Calcs'!$P$22,"",IF(Overview!$K$17='Internal Calcs'!$P$23,IF(AM750="","",AM750),IF(ISNUMBER(A750),IF(AM750="",(IF(F750="Short",G750-H750,H750-G750)*AZ750-AX750),(IF(F750="Short",G750-L750,L750-G750)*AZ750-AX750)),"")))</f>
        <v/>
      </c>
      <c r="AQ750" s="188" t="str">
        <f t="shared" si="286"/>
        <v/>
      </c>
      <c r="AR750" s="188" t="str">
        <f t="shared" si="287"/>
        <v/>
      </c>
      <c r="AS750" s="188" t="str">
        <f t="shared" si="288"/>
        <v/>
      </c>
      <c r="AT750" s="188" t="str">
        <f>IF(ISNUMBER(A750),MAX($AS$2:AS750)-AS750,"")</f>
        <v/>
      </c>
      <c r="AU750" s="189" t="str">
        <f t="shared" si="289"/>
        <v/>
      </c>
      <c r="AV750" s="190" t="str">
        <f t="shared" si="290"/>
        <v/>
      </c>
      <c r="AW750" s="190" t="str">
        <f t="shared" si="291"/>
        <v/>
      </c>
      <c r="AX750" s="191" t="str">
        <f ca="1">IF(ISNUMBER($A750),INDIRECT(CONCATENATE("'Instrument List'!B",(MATCH(E750,'Instrument List'!A:A,0))-0)),"")</f>
        <v/>
      </c>
      <c r="AY750" s="191" t="str">
        <f ca="1">IF(ISNUMBER($A750),INDIRECT(CONCATENATE("'Instrument List'!D",(MATCH(E750,'Instrument List'!A:A,0))-0)),"")</f>
        <v/>
      </c>
      <c r="AZ750" s="191" t="str">
        <f ca="1">IF(ISNUMBER($A750),INDIRECT(CONCATENATE("'Instrument List'!C",(MATCH(E750,'Instrument List'!A:A,0))-0)),"")</f>
        <v/>
      </c>
      <c r="BA750" s="192" t="str">
        <f ca="1">IF(ISNUMBER(A750),INDIRECT(CONCATENATE("'Instrument List'!E",(MATCH(E750,'Instrument List'!A:A,0))-0)),"")</f>
        <v/>
      </c>
      <c r="BB750" s="193" t="str">
        <f t="shared" si="292"/>
        <v/>
      </c>
      <c r="BC750" s="193" t="str">
        <f t="shared" si="293"/>
        <v/>
      </c>
      <c r="BD750" s="193" t="str">
        <f ca="1">IF(ISNUMBER(A750),INDIRECT(CONCATENATE("'Instrument List'!F",(MATCH(E750,'Instrument List'!A:A,0))-0)),"")</f>
        <v/>
      </c>
    </row>
    <row r="751" spans="1:56">
      <c r="A751" s="220" t="str">
        <f t="shared" si="273"/>
        <v/>
      </c>
      <c r="B751" s="221"/>
      <c r="C751" s="222"/>
      <c r="D751" s="169"/>
      <c r="E751" s="169"/>
      <c r="F751" s="169"/>
      <c r="G751" s="202"/>
      <c r="H751" s="217"/>
      <c r="I751" s="212"/>
      <c r="J751" s="206"/>
      <c r="K751" s="212"/>
      <c r="L751" s="206"/>
      <c r="M751" s="212"/>
      <c r="N751" s="206"/>
      <c r="O751" s="170" t="str">
        <f t="shared" si="274"/>
        <v/>
      </c>
      <c r="P751" s="171"/>
      <c r="Q751" s="171"/>
      <c r="R751" s="171"/>
      <c r="S751" s="172" t="str">
        <f t="shared" si="275"/>
        <v/>
      </c>
      <c r="T751" s="172" t="str">
        <f t="shared" si="276"/>
        <v/>
      </c>
      <c r="U751" s="171"/>
      <c r="V751" s="171"/>
      <c r="W751" s="173" t="str">
        <f t="shared" si="277"/>
        <v/>
      </c>
      <c r="X751" s="173" t="str">
        <f t="shared" si="278"/>
        <v/>
      </c>
      <c r="Y751" s="173" t="str">
        <f t="shared" si="279"/>
        <v/>
      </c>
      <c r="Z751" s="171"/>
      <c r="AA751" s="171"/>
      <c r="AB751" s="171"/>
      <c r="AC751" s="172" t="str">
        <f t="shared" si="280"/>
        <v/>
      </c>
      <c r="AD751" s="172" t="str">
        <f t="shared" si="281"/>
        <v/>
      </c>
      <c r="AE751" s="174"/>
      <c r="AF751" s="175" t="str">
        <f t="shared" si="282"/>
        <v/>
      </c>
      <c r="AG751" s="169"/>
      <c r="AH751" s="171"/>
      <c r="AI751" s="171"/>
      <c r="AJ751" s="169"/>
      <c r="AK751" s="176" t="str">
        <f t="shared" si="283"/>
        <v/>
      </c>
      <c r="AL751" s="176" t="str">
        <f t="shared" si="284"/>
        <v/>
      </c>
      <c r="AM751" s="176" t="str">
        <f t="shared" si="285"/>
        <v/>
      </c>
      <c r="AN751" s="359" t="str">
        <f>IF(Overview!$K$17='Internal Calcs'!$P$22,IF(AK751="","",AK751),IF(Overview!$K$17='Internal Calcs'!$P$23,IF(AK751="","",AK751),IF(ISNUMBER(A751),(IF(F751="Short",G751-H751,H751-G751)*AZ751-AX751),"")))</f>
        <v/>
      </c>
      <c r="AO751" s="401" t="str">
        <f>IF(Overview!$K$17='Internal Calcs'!$P$22,IF(AL751="","",AL751),IF(Overview!$K$17='Internal Calcs'!$P$23,IF(AL751="","",AL751),IF(ISNUMBER(A751),IF(AL751="",(IF(F751="Short",G751-H751,H751-G751)*AZ751-AX751),(IF(F751="Short",G751-J751,J751-G751)*AZ751-AX751)),"")))</f>
        <v/>
      </c>
      <c r="AP751" s="359" t="str">
        <f>IF(Overview!$K$17='Internal Calcs'!$P$22,"",IF(Overview!$K$17='Internal Calcs'!$P$23,IF(AM751="","",AM751),IF(ISNUMBER(A751),IF(AM751="",(IF(F751="Short",G751-H751,H751-G751)*AZ751-AX751),(IF(F751="Short",G751-L751,L751-G751)*AZ751-AX751)),"")))</f>
        <v/>
      </c>
      <c r="AQ751" s="176" t="str">
        <f t="shared" si="286"/>
        <v/>
      </c>
      <c r="AR751" s="176" t="str">
        <f t="shared" si="287"/>
        <v/>
      </c>
      <c r="AS751" s="176" t="str">
        <f t="shared" si="288"/>
        <v/>
      </c>
      <c r="AT751" s="176" t="str">
        <f>IF(ISNUMBER(A751),MAX($AS$2:AS751)-AS751,"")</f>
        <v/>
      </c>
      <c r="AU751" s="177" t="str">
        <f t="shared" si="289"/>
        <v/>
      </c>
      <c r="AV751" s="178" t="str">
        <f t="shared" si="290"/>
        <v/>
      </c>
      <c r="AW751" s="178" t="str">
        <f t="shared" si="291"/>
        <v/>
      </c>
      <c r="AX751" s="179" t="str">
        <f ca="1">IF(ISNUMBER($A751),INDIRECT(CONCATENATE("'Instrument List'!B",(MATCH(E751,'Instrument List'!A:A,0))-0)),"")</f>
        <v/>
      </c>
      <c r="AY751" s="179" t="str">
        <f ca="1">IF(ISNUMBER($A751),INDIRECT(CONCATENATE("'Instrument List'!D",(MATCH(E751,'Instrument List'!A:A,0))-0)),"")</f>
        <v/>
      </c>
      <c r="AZ751" s="179" t="str">
        <f ca="1">IF(ISNUMBER($A751),INDIRECT(CONCATENATE("'Instrument List'!C",(MATCH(E751,'Instrument List'!A:A,0))-0)),"")</f>
        <v/>
      </c>
      <c r="BA751" s="180" t="str">
        <f ca="1">IF(ISNUMBER(A751),INDIRECT(CONCATENATE("'Instrument List'!E",(MATCH(E751,'Instrument List'!A:A,0))-0)),"")</f>
        <v/>
      </c>
      <c r="BB751" s="181" t="str">
        <f t="shared" si="292"/>
        <v/>
      </c>
      <c r="BC751" s="181" t="str">
        <f t="shared" si="293"/>
        <v/>
      </c>
      <c r="BD751" s="181" t="str">
        <f ca="1">IF(ISNUMBER(A751),INDIRECT(CONCATENATE("'Instrument List'!F",(MATCH(E751,'Instrument List'!A:A,0))-0)),"")</f>
        <v/>
      </c>
    </row>
    <row r="752" spans="1:56">
      <c r="A752" s="223" t="str">
        <f t="shared" si="273"/>
        <v/>
      </c>
      <c r="B752" s="224"/>
      <c r="C752" s="225"/>
      <c r="D752" s="182"/>
      <c r="E752" s="182"/>
      <c r="F752" s="182"/>
      <c r="G752" s="203"/>
      <c r="H752" s="218"/>
      <c r="I752" s="213"/>
      <c r="J752" s="207"/>
      <c r="K752" s="213"/>
      <c r="L752" s="207"/>
      <c r="M752" s="213"/>
      <c r="N752" s="207"/>
      <c r="O752" s="183" t="str">
        <f t="shared" si="274"/>
        <v/>
      </c>
      <c r="P752" s="184"/>
      <c r="Q752" s="184"/>
      <c r="R752" s="275"/>
      <c r="S752" s="185" t="str">
        <f t="shared" si="275"/>
        <v/>
      </c>
      <c r="T752" s="185" t="str">
        <f t="shared" si="276"/>
        <v/>
      </c>
      <c r="U752" s="275"/>
      <c r="V752" s="275"/>
      <c r="W752" s="276" t="str">
        <f t="shared" si="277"/>
        <v/>
      </c>
      <c r="X752" s="276" t="str">
        <f t="shared" si="278"/>
        <v/>
      </c>
      <c r="Y752" s="276" t="str">
        <f t="shared" si="279"/>
        <v/>
      </c>
      <c r="Z752" s="275"/>
      <c r="AA752" s="184"/>
      <c r="AB752" s="184"/>
      <c r="AC752" s="185" t="str">
        <f t="shared" si="280"/>
        <v/>
      </c>
      <c r="AD752" s="185" t="str">
        <f t="shared" si="281"/>
        <v/>
      </c>
      <c r="AE752" s="186"/>
      <c r="AF752" s="187" t="str">
        <f t="shared" si="282"/>
        <v/>
      </c>
      <c r="AG752" s="182"/>
      <c r="AH752" s="184"/>
      <c r="AI752" s="184"/>
      <c r="AJ752" s="182"/>
      <c r="AK752" s="188" t="str">
        <f t="shared" si="283"/>
        <v/>
      </c>
      <c r="AL752" s="188" t="str">
        <f t="shared" si="284"/>
        <v/>
      </c>
      <c r="AM752" s="188" t="str">
        <f t="shared" si="285"/>
        <v/>
      </c>
      <c r="AN752" s="359" t="str">
        <f>IF(Overview!$K$17='Internal Calcs'!$P$22,IF(AK752="","",AK752),IF(Overview!$K$17='Internal Calcs'!$P$23,IF(AK752="","",AK752),IF(ISNUMBER(A752),(IF(F752="Short",G752-H752,H752-G752)*AZ752-AX752),"")))</f>
        <v/>
      </c>
      <c r="AO752" s="401" t="str">
        <f>IF(Overview!$K$17='Internal Calcs'!$P$22,IF(AL752="","",AL752),IF(Overview!$K$17='Internal Calcs'!$P$23,IF(AL752="","",AL752),IF(ISNUMBER(A752),IF(AL752="",(IF(F752="Short",G752-H752,H752-G752)*AZ752-AX752),(IF(F752="Short",G752-J752,J752-G752)*AZ752-AX752)),"")))</f>
        <v/>
      </c>
      <c r="AP752" s="359" t="str">
        <f>IF(Overview!$K$17='Internal Calcs'!$P$22,"",IF(Overview!$K$17='Internal Calcs'!$P$23,IF(AM752="","",AM752),IF(ISNUMBER(A752),IF(AM752="",(IF(F752="Short",G752-H752,H752-G752)*AZ752-AX752),(IF(F752="Short",G752-L752,L752-G752)*AZ752-AX752)),"")))</f>
        <v/>
      </c>
      <c r="AQ752" s="188" t="str">
        <f t="shared" si="286"/>
        <v/>
      </c>
      <c r="AR752" s="188" t="str">
        <f t="shared" si="287"/>
        <v/>
      </c>
      <c r="AS752" s="188" t="str">
        <f t="shared" si="288"/>
        <v/>
      </c>
      <c r="AT752" s="188" t="str">
        <f>IF(ISNUMBER(A752),MAX($AS$2:AS752)-AS752,"")</f>
        <v/>
      </c>
      <c r="AU752" s="189" t="str">
        <f t="shared" si="289"/>
        <v/>
      </c>
      <c r="AV752" s="190" t="str">
        <f t="shared" si="290"/>
        <v/>
      </c>
      <c r="AW752" s="190" t="str">
        <f t="shared" si="291"/>
        <v/>
      </c>
      <c r="AX752" s="191" t="str">
        <f ca="1">IF(ISNUMBER($A752),INDIRECT(CONCATENATE("'Instrument List'!B",(MATCH(E752,'Instrument List'!A:A,0))-0)),"")</f>
        <v/>
      </c>
      <c r="AY752" s="191" t="str">
        <f ca="1">IF(ISNUMBER($A752),INDIRECT(CONCATENATE("'Instrument List'!D",(MATCH(E752,'Instrument List'!A:A,0))-0)),"")</f>
        <v/>
      </c>
      <c r="AZ752" s="191" t="str">
        <f ca="1">IF(ISNUMBER($A752),INDIRECT(CONCATENATE("'Instrument List'!C",(MATCH(E752,'Instrument List'!A:A,0))-0)),"")</f>
        <v/>
      </c>
      <c r="BA752" s="192" t="str">
        <f ca="1">IF(ISNUMBER(A752),INDIRECT(CONCATENATE("'Instrument List'!E",(MATCH(E752,'Instrument List'!A:A,0))-0)),"")</f>
        <v/>
      </c>
      <c r="BB752" s="193" t="str">
        <f t="shared" si="292"/>
        <v/>
      </c>
      <c r="BC752" s="193" t="str">
        <f t="shared" si="293"/>
        <v/>
      </c>
      <c r="BD752" s="193" t="str">
        <f ca="1">IF(ISNUMBER(A752),INDIRECT(CONCATENATE("'Instrument List'!F",(MATCH(E752,'Instrument List'!A:A,0))-0)),"")</f>
        <v/>
      </c>
    </row>
    <row r="753" spans="1:56">
      <c r="A753" s="220" t="str">
        <f t="shared" si="273"/>
        <v/>
      </c>
      <c r="B753" s="221"/>
      <c r="C753" s="222"/>
      <c r="D753" s="169"/>
      <c r="E753" s="169"/>
      <c r="F753" s="169"/>
      <c r="G753" s="202"/>
      <c r="H753" s="217"/>
      <c r="I753" s="212"/>
      <c r="J753" s="206"/>
      <c r="K753" s="212"/>
      <c r="L753" s="206"/>
      <c r="M753" s="212"/>
      <c r="N753" s="206"/>
      <c r="O753" s="170" t="str">
        <f t="shared" si="274"/>
        <v/>
      </c>
      <c r="P753" s="171"/>
      <c r="Q753" s="171"/>
      <c r="R753" s="171"/>
      <c r="S753" s="172" t="str">
        <f t="shared" si="275"/>
        <v/>
      </c>
      <c r="T753" s="172" t="str">
        <f t="shared" si="276"/>
        <v/>
      </c>
      <c r="U753" s="171"/>
      <c r="V753" s="171"/>
      <c r="W753" s="173" t="str">
        <f t="shared" si="277"/>
        <v/>
      </c>
      <c r="X753" s="173" t="str">
        <f t="shared" si="278"/>
        <v/>
      </c>
      <c r="Y753" s="173" t="str">
        <f t="shared" si="279"/>
        <v/>
      </c>
      <c r="Z753" s="171"/>
      <c r="AA753" s="171"/>
      <c r="AB753" s="171"/>
      <c r="AC753" s="172" t="str">
        <f t="shared" si="280"/>
        <v/>
      </c>
      <c r="AD753" s="172" t="str">
        <f t="shared" si="281"/>
        <v/>
      </c>
      <c r="AE753" s="174"/>
      <c r="AF753" s="175" t="str">
        <f t="shared" si="282"/>
        <v/>
      </c>
      <c r="AG753" s="169"/>
      <c r="AH753" s="171"/>
      <c r="AI753" s="171"/>
      <c r="AJ753" s="169"/>
      <c r="AK753" s="176" t="str">
        <f t="shared" si="283"/>
        <v/>
      </c>
      <c r="AL753" s="176" t="str">
        <f t="shared" si="284"/>
        <v/>
      </c>
      <c r="AM753" s="176" t="str">
        <f t="shared" si="285"/>
        <v/>
      </c>
      <c r="AN753" s="359" t="str">
        <f>IF(Overview!$K$17='Internal Calcs'!$P$22,IF(AK753="","",AK753),IF(Overview!$K$17='Internal Calcs'!$P$23,IF(AK753="","",AK753),IF(ISNUMBER(A753),(IF(F753="Short",G753-H753,H753-G753)*AZ753-AX753),"")))</f>
        <v/>
      </c>
      <c r="AO753" s="401" t="str">
        <f>IF(Overview!$K$17='Internal Calcs'!$P$22,IF(AL753="","",AL753),IF(Overview!$K$17='Internal Calcs'!$P$23,IF(AL753="","",AL753),IF(ISNUMBER(A753),IF(AL753="",(IF(F753="Short",G753-H753,H753-G753)*AZ753-AX753),(IF(F753="Short",G753-J753,J753-G753)*AZ753-AX753)),"")))</f>
        <v/>
      </c>
      <c r="AP753" s="359" t="str">
        <f>IF(Overview!$K$17='Internal Calcs'!$P$22,"",IF(Overview!$K$17='Internal Calcs'!$P$23,IF(AM753="","",AM753),IF(ISNUMBER(A753),IF(AM753="",(IF(F753="Short",G753-H753,H753-G753)*AZ753-AX753),(IF(F753="Short",G753-L753,L753-G753)*AZ753-AX753)),"")))</f>
        <v/>
      </c>
      <c r="AQ753" s="176" t="str">
        <f t="shared" si="286"/>
        <v/>
      </c>
      <c r="AR753" s="176" t="str">
        <f t="shared" si="287"/>
        <v/>
      </c>
      <c r="AS753" s="176" t="str">
        <f t="shared" si="288"/>
        <v/>
      </c>
      <c r="AT753" s="176" t="str">
        <f>IF(ISNUMBER(A753),MAX($AS$2:AS753)-AS753,"")</f>
        <v/>
      </c>
      <c r="AU753" s="177" t="str">
        <f t="shared" si="289"/>
        <v/>
      </c>
      <c r="AV753" s="178" t="str">
        <f t="shared" si="290"/>
        <v/>
      </c>
      <c r="AW753" s="178" t="str">
        <f t="shared" si="291"/>
        <v/>
      </c>
      <c r="AX753" s="179" t="str">
        <f ca="1">IF(ISNUMBER($A753),INDIRECT(CONCATENATE("'Instrument List'!B",(MATCH(E753,'Instrument List'!A:A,0))-0)),"")</f>
        <v/>
      </c>
      <c r="AY753" s="179" t="str">
        <f ca="1">IF(ISNUMBER($A753),INDIRECT(CONCATENATE("'Instrument List'!D",(MATCH(E753,'Instrument List'!A:A,0))-0)),"")</f>
        <v/>
      </c>
      <c r="AZ753" s="179" t="str">
        <f ca="1">IF(ISNUMBER($A753),INDIRECT(CONCATENATE("'Instrument List'!C",(MATCH(E753,'Instrument List'!A:A,0))-0)),"")</f>
        <v/>
      </c>
      <c r="BA753" s="180" t="str">
        <f ca="1">IF(ISNUMBER(A753),INDIRECT(CONCATENATE("'Instrument List'!E",(MATCH(E753,'Instrument List'!A:A,0))-0)),"")</f>
        <v/>
      </c>
      <c r="BB753" s="181" t="str">
        <f t="shared" si="292"/>
        <v/>
      </c>
      <c r="BC753" s="181" t="str">
        <f t="shared" si="293"/>
        <v/>
      </c>
      <c r="BD753" s="181" t="str">
        <f ca="1">IF(ISNUMBER(A753),INDIRECT(CONCATENATE("'Instrument List'!F",(MATCH(E753,'Instrument List'!A:A,0))-0)),"")</f>
        <v/>
      </c>
    </row>
    <row r="754" spans="1:56">
      <c r="A754" s="223" t="str">
        <f t="shared" si="273"/>
        <v/>
      </c>
      <c r="B754" s="224"/>
      <c r="C754" s="225"/>
      <c r="D754" s="182"/>
      <c r="E754" s="182"/>
      <c r="F754" s="182"/>
      <c r="G754" s="203"/>
      <c r="H754" s="218"/>
      <c r="I754" s="213"/>
      <c r="J754" s="207"/>
      <c r="K754" s="213"/>
      <c r="L754" s="207"/>
      <c r="M754" s="213"/>
      <c r="N754" s="207"/>
      <c r="O754" s="183" t="str">
        <f t="shared" si="274"/>
        <v/>
      </c>
      <c r="P754" s="184"/>
      <c r="Q754" s="184"/>
      <c r="R754" s="275"/>
      <c r="S754" s="185" t="str">
        <f t="shared" si="275"/>
        <v/>
      </c>
      <c r="T754" s="185" t="str">
        <f t="shared" si="276"/>
        <v/>
      </c>
      <c r="U754" s="275"/>
      <c r="V754" s="275"/>
      <c r="W754" s="276" t="str">
        <f t="shared" si="277"/>
        <v/>
      </c>
      <c r="X754" s="276" t="str">
        <f t="shared" si="278"/>
        <v/>
      </c>
      <c r="Y754" s="276" t="str">
        <f t="shared" si="279"/>
        <v/>
      </c>
      <c r="Z754" s="275"/>
      <c r="AA754" s="184"/>
      <c r="AB754" s="184"/>
      <c r="AC754" s="185" t="str">
        <f t="shared" si="280"/>
        <v/>
      </c>
      <c r="AD754" s="185" t="str">
        <f t="shared" si="281"/>
        <v/>
      </c>
      <c r="AE754" s="186"/>
      <c r="AF754" s="187" t="str">
        <f t="shared" si="282"/>
        <v/>
      </c>
      <c r="AG754" s="182"/>
      <c r="AH754" s="184"/>
      <c r="AI754" s="184"/>
      <c r="AJ754" s="182"/>
      <c r="AK754" s="188" t="str">
        <f t="shared" si="283"/>
        <v/>
      </c>
      <c r="AL754" s="188" t="str">
        <f t="shared" si="284"/>
        <v/>
      </c>
      <c r="AM754" s="188" t="str">
        <f t="shared" si="285"/>
        <v/>
      </c>
      <c r="AN754" s="359" t="str">
        <f>IF(Overview!$K$17='Internal Calcs'!$P$22,IF(AK754="","",AK754),IF(Overview!$K$17='Internal Calcs'!$P$23,IF(AK754="","",AK754),IF(ISNUMBER(A754),(IF(F754="Short",G754-H754,H754-G754)*AZ754-AX754),"")))</f>
        <v/>
      </c>
      <c r="AO754" s="401" t="str">
        <f>IF(Overview!$K$17='Internal Calcs'!$P$22,IF(AL754="","",AL754),IF(Overview!$K$17='Internal Calcs'!$P$23,IF(AL754="","",AL754),IF(ISNUMBER(A754),IF(AL754="",(IF(F754="Short",G754-H754,H754-G754)*AZ754-AX754),(IF(F754="Short",G754-J754,J754-G754)*AZ754-AX754)),"")))</f>
        <v/>
      </c>
      <c r="AP754" s="359" t="str">
        <f>IF(Overview!$K$17='Internal Calcs'!$P$22,"",IF(Overview!$K$17='Internal Calcs'!$P$23,IF(AM754="","",AM754),IF(ISNUMBER(A754),IF(AM754="",(IF(F754="Short",G754-H754,H754-G754)*AZ754-AX754),(IF(F754="Short",G754-L754,L754-G754)*AZ754-AX754)),"")))</f>
        <v/>
      </c>
      <c r="AQ754" s="188" t="str">
        <f t="shared" si="286"/>
        <v/>
      </c>
      <c r="AR754" s="188" t="str">
        <f t="shared" si="287"/>
        <v/>
      </c>
      <c r="AS754" s="188" t="str">
        <f t="shared" si="288"/>
        <v/>
      </c>
      <c r="AT754" s="188" t="str">
        <f>IF(ISNUMBER(A754),MAX($AS$2:AS754)-AS754,"")</f>
        <v/>
      </c>
      <c r="AU754" s="189" t="str">
        <f t="shared" si="289"/>
        <v/>
      </c>
      <c r="AV754" s="190" t="str">
        <f t="shared" si="290"/>
        <v/>
      </c>
      <c r="AW754" s="190" t="str">
        <f t="shared" si="291"/>
        <v/>
      </c>
      <c r="AX754" s="191" t="str">
        <f ca="1">IF(ISNUMBER($A754),INDIRECT(CONCATENATE("'Instrument List'!B",(MATCH(E754,'Instrument List'!A:A,0))-0)),"")</f>
        <v/>
      </c>
      <c r="AY754" s="191" t="str">
        <f ca="1">IF(ISNUMBER($A754),INDIRECT(CONCATENATE("'Instrument List'!D",(MATCH(E754,'Instrument List'!A:A,0))-0)),"")</f>
        <v/>
      </c>
      <c r="AZ754" s="191" t="str">
        <f ca="1">IF(ISNUMBER($A754),INDIRECT(CONCATENATE("'Instrument List'!C",(MATCH(E754,'Instrument List'!A:A,0))-0)),"")</f>
        <v/>
      </c>
      <c r="BA754" s="192" t="str">
        <f ca="1">IF(ISNUMBER(A754),INDIRECT(CONCATENATE("'Instrument List'!E",(MATCH(E754,'Instrument List'!A:A,0))-0)),"")</f>
        <v/>
      </c>
      <c r="BB754" s="193" t="str">
        <f t="shared" si="292"/>
        <v/>
      </c>
      <c r="BC754" s="193" t="str">
        <f t="shared" si="293"/>
        <v/>
      </c>
      <c r="BD754" s="193" t="str">
        <f ca="1">IF(ISNUMBER(A754),INDIRECT(CONCATENATE("'Instrument List'!F",(MATCH(E754,'Instrument List'!A:A,0))-0)),"")</f>
        <v/>
      </c>
    </row>
    <row r="755" spans="1:56">
      <c r="A755" s="220" t="str">
        <f t="shared" si="273"/>
        <v/>
      </c>
      <c r="B755" s="221"/>
      <c r="C755" s="222"/>
      <c r="D755" s="169"/>
      <c r="E755" s="169"/>
      <c r="F755" s="169"/>
      <c r="G755" s="202"/>
      <c r="H755" s="217"/>
      <c r="I755" s="212"/>
      <c r="J755" s="206"/>
      <c r="K755" s="212"/>
      <c r="L755" s="206"/>
      <c r="M755" s="212"/>
      <c r="N755" s="206"/>
      <c r="O755" s="170" t="str">
        <f t="shared" si="274"/>
        <v/>
      </c>
      <c r="P755" s="171"/>
      <c r="Q755" s="171"/>
      <c r="R755" s="171"/>
      <c r="S755" s="172" t="str">
        <f t="shared" si="275"/>
        <v/>
      </c>
      <c r="T755" s="172" t="str">
        <f t="shared" si="276"/>
        <v/>
      </c>
      <c r="U755" s="171"/>
      <c r="V755" s="171"/>
      <c r="W755" s="173" t="str">
        <f t="shared" si="277"/>
        <v/>
      </c>
      <c r="X755" s="173" t="str">
        <f t="shared" si="278"/>
        <v/>
      </c>
      <c r="Y755" s="173" t="str">
        <f t="shared" si="279"/>
        <v/>
      </c>
      <c r="Z755" s="171"/>
      <c r="AA755" s="171"/>
      <c r="AB755" s="171"/>
      <c r="AC755" s="172" t="str">
        <f t="shared" si="280"/>
        <v/>
      </c>
      <c r="AD755" s="172" t="str">
        <f t="shared" si="281"/>
        <v/>
      </c>
      <c r="AE755" s="174"/>
      <c r="AF755" s="175" t="str">
        <f t="shared" si="282"/>
        <v/>
      </c>
      <c r="AG755" s="169"/>
      <c r="AH755" s="171"/>
      <c r="AI755" s="171"/>
      <c r="AJ755" s="169"/>
      <c r="AK755" s="176" t="str">
        <f t="shared" si="283"/>
        <v/>
      </c>
      <c r="AL755" s="176" t="str">
        <f t="shared" si="284"/>
        <v/>
      </c>
      <c r="AM755" s="176" t="str">
        <f t="shared" si="285"/>
        <v/>
      </c>
      <c r="AN755" s="359" t="str">
        <f>IF(Overview!$K$17='Internal Calcs'!$P$22,IF(AK755="","",AK755),IF(Overview!$K$17='Internal Calcs'!$P$23,IF(AK755="","",AK755),IF(ISNUMBER(A755),(IF(F755="Short",G755-H755,H755-G755)*AZ755-AX755),"")))</f>
        <v/>
      </c>
      <c r="AO755" s="401" t="str">
        <f>IF(Overview!$K$17='Internal Calcs'!$P$22,IF(AL755="","",AL755),IF(Overview!$K$17='Internal Calcs'!$P$23,IF(AL755="","",AL755),IF(ISNUMBER(A755),IF(AL755="",(IF(F755="Short",G755-H755,H755-G755)*AZ755-AX755),(IF(F755="Short",G755-J755,J755-G755)*AZ755-AX755)),"")))</f>
        <v/>
      </c>
      <c r="AP755" s="359" t="str">
        <f>IF(Overview!$K$17='Internal Calcs'!$P$22,"",IF(Overview!$K$17='Internal Calcs'!$P$23,IF(AM755="","",AM755),IF(ISNUMBER(A755),IF(AM755="",(IF(F755="Short",G755-H755,H755-G755)*AZ755-AX755),(IF(F755="Short",G755-L755,L755-G755)*AZ755-AX755)),"")))</f>
        <v/>
      </c>
      <c r="AQ755" s="176" t="str">
        <f t="shared" si="286"/>
        <v/>
      </c>
      <c r="AR755" s="176" t="str">
        <f t="shared" si="287"/>
        <v/>
      </c>
      <c r="AS755" s="176" t="str">
        <f t="shared" si="288"/>
        <v/>
      </c>
      <c r="AT755" s="176" t="str">
        <f>IF(ISNUMBER(A755),MAX($AS$2:AS755)-AS755,"")</f>
        <v/>
      </c>
      <c r="AU755" s="177" t="str">
        <f t="shared" si="289"/>
        <v/>
      </c>
      <c r="AV755" s="178" t="str">
        <f t="shared" si="290"/>
        <v/>
      </c>
      <c r="AW755" s="178" t="str">
        <f t="shared" si="291"/>
        <v/>
      </c>
      <c r="AX755" s="179" t="str">
        <f ca="1">IF(ISNUMBER($A755),INDIRECT(CONCATENATE("'Instrument List'!B",(MATCH(E755,'Instrument List'!A:A,0))-0)),"")</f>
        <v/>
      </c>
      <c r="AY755" s="179" t="str">
        <f ca="1">IF(ISNUMBER($A755),INDIRECT(CONCATENATE("'Instrument List'!D",(MATCH(E755,'Instrument List'!A:A,0))-0)),"")</f>
        <v/>
      </c>
      <c r="AZ755" s="179" t="str">
        <f ca="1">IF(ISNUMBER($A755),INDIRECT(CONCATENATE("'Instrument List'!C",(MATCH(E755,'Instrument List'!A:A,0))-0)),"")</f>
        <v/>
      </c>
      <c r="BA755" s="180" t="str">
        <f ca="1">IF(ISNUMBER(A755),INDIRECT(CONCATENATE("'Instrument List'!E",(MATCH(E755,'Instrument List'!A:A,0))-0)),"")</f>
        <v/>
      </c>
      <c r="BB755" s="181" t="str">
        <f t="shared" si="292"/>
        <v/>
      </c>
      <c r="BC755" s="181" t="str">
        <f t="shared" si="293"/>
        <v/>
      </c>
      <c r="BD755" s="181" t="str">
        <f ca="1">IF(ISNUMBER(A755),INDIRECT(CONCATENATE("'Instrument List'!F",(MATCH(E755,'Instrument List'!A:A,0))-0)),"")</f>
        <v/>
      </c>
    </row>
    <row r="756" spans="1:56">
      <c r="A756" s="223" t="str">
        <f t="shared" si="273"/>
        <v/>
      </c>
      <c r="B756" s="224"/>
      <c r="C756" s="225"/>
      <c r="D756" s="182"/>
      <c r="E756" s="182"/>
      <c r="F756" s="182"/>
      <c r="G756" s="203"/>
      <c r="H756" s="218"/>
      <c r="I756" s="213"/>
      <c r="J756" s="207"/>
      <c r="K756" s="213"/>
      <c r="L756" s="207"/>
      <c r="M756" s="213"/>
      <c r="N756" s="207"/>
      <c r="O756" s="183" t="str">
        <f t="shared" si="274"/>
        <v/>
      </c>
      <c r="P756" s="184"/>
      <c r="Q756" s="184"/>
      <c r="R756" s="275"/>
      <c r="S756" s="185" t="str">
        <f t="shared" si="275"/>
        <v/>
      </c>
      <c r="T756" s="185" t="str">
        <f t="shared" si="276"/>
        <v/>
      </c>
      <c r="U756" s="275"/>
      <c r="V756" s="275"/>
      <c r="W756" s="276" t="str">
        <f t="shared" si="277"/>
        <v/>
      </c>
      <c r="X756" s="276" t="str">
        <f t="shared" si="278"/>
        <v/>
      </c>
      <c r="Y756" s="276" t="str">
        <f t="shared" si="279"/>
        <v/>
      </c>
      <c r="Z756" s="275"/>
      <c r="AA756" s="184"/>
      <c r="AB756" s="184"/>
      <c r="AC756" s="185" t="str">
        <f t="shared" si="280"/>
        <v/>
      </c>
      <c r="AD756" s="185" t="str">
        <f t="shared" si="281"/>
        <v/>
      </c>
      <c r="AE756" s="186"/>
      <c r="AF756" s="187" t="str">
        <f t="shared" si="282"/>
        <v/>
      </c>
      <c r="AG756" s="182"/>
      <c r="AH756" s="184"/>
      <c r="AI756" s="184"/>
      <c r="AJ756" s="182"/>
      <c r="AK756" s="188" t="str">
        <f t="shared" si="283"/>
        <v/>
      </c>
      <c r="AL756" s="188" t="str">
        <f t="shared" si="284"/>
        <v/>
      </c>
      <c r="AM756" s="188" t="str">
        <f t="shared" si="285"/>
        <v/>
      </c>
      <c r="AN756" s="359" t="str">
        <f>IF(Overview!$K$17='Internal Calcs'!$P$22,IF(AK756="","",AK756),IF(Overview!$K$17='Internal Calcs'!$P$23,IF(AK756="","",AK756),IF(ISNUMBER(A756),(IF(F756="Short",G756-H756,H756-G756)*AZ756-AX756),"")))</f>
        <v/>
      </c>
      <c r="AO756" s="401" t="str">
        <f>IF(Overview!$K$17='Internal Calcs'!$P$22,IF(AL756="","",AL756),IF(Overview!$K$17='Internal Calcs'!$P$23,IF(AL756="","",AL756),IF(ISNUMBER(A756),IF(AL756="",(IF(F756="Short",G756-H756,H756-G756)*AZ756-AX756),(IF(F756="Short",G756-J756,J756-G756)*AZ756-AX756)),"")))</f>
        <v/>
      </c>
      <c r="AP756" s="359" t="str">
        <f>IF(Overview!$K$17='Internal Calcs'!$P$22,"",IF(Overview!$K$17='Internal Calcs'!$P$23,IF(AM756="","",AM756),IF(ISNUMBER(A756),IF(AM756="",(IF(F756="Short",G756-H756,H756-G756)*AZ756-AX756),(IF(F756="Short",G756-L756,L756-G756)*AZ756-AX756)),"")))</f>
        <v/>
      </c>
      <c r="AQ756" s="188" t="str">
        <f t="shared" si="286"/>
        <v/>
      </c>
      <c r="AR756" s="188" t="str">
        <f t="shared" si="287"/>
        <v/>
      </c>
      <c r="AS756" s="188" t="str">
        <f t="shared" si="288"/>
        <v/>
      </c>
      <c r="AT756" s="188" t="str">
        <f>IF(ISNUMBER(A756),MAX($AS$2:AS756)-AS756,"")</f>
        <v/>
      </c>
      <c r="AU756" s="189" t="str">
        <f t="shared" si="289"/>
        <v/>
      </c>
      <c r="AV756" s="190" t="str">
        <f t="shared" si="290"/>
        <v/>
      </c>
      <c r="AW756" s="190" t="str">
        <f t="shared" si="291"/>
        <v/>
      </c>
      <c r="AX756" s="191" t="str">
        <f ca="1">IF(ISNUMBER($A756),INDIRECT(CONCATENATE("'Instrument List'!B",(MATCH(E756,'Instrument List'!A:A,0))-0)),"")</f>
        <v/>
      </c>
      <c r="AY756" s="191" t="str">
        <f ca="1">IF(ISNUMBER($A756),INDIRECT(CONCATENATE("'Instrument List'!D",(MATCH(E756,'Instrument List'!A:A,0))-0)),"")</f>
        <v/>
      </c>
      <c r="AZ756" s="191" t="str">
        <f ca="1">IF(ISNUMBER($A756),INDIRECT(CONCATENATE("'Instrument List'!C",(MATCH(E756,'Instrument List'!A:A,0))-0)),"")</f>
        <v/>
      </c>
      <c r="BA756" s="192" t="str">
        <f ca="1">IF(ISNUMBER(A756),INDIRECT(CONCATENATE("'Instrument List'!E",(MATCH(E756,'Instrument List'!A:A,0))-0)),"")</f>
        <v/>
      </c>
      <c r="BB756" s="193" t="str">
        <f t="shared" si="292"/>
        <v/>
      </c>
      <c r="BC756" s="193" t="str">
        <f t="shared" si="293"/>
        <v/>
      </c>
      <c r="BD756" s="193" t="str">
        <f ca="1">IF(ISNUMBER(A756),INDIRECT(CONCATENATE("'Instrument List'!F",(MATCH(E756,'Instrument List'!A:A,0))-0)),"")</f>
        <v/>
      </c>
    </row>
    <row r="757" spans="1:56">
      <c r="A757" s="220" t="str">
        <f t="shared" si="273"/>
        <v/>
      </c>
      <c r="B757" s="221"/>
      <c r="C757" s="222"/>
      <c r="D757" s="169"/>
      <c r="E757" s="169"/>
      <c r="F757" s="169"/>
      <c r="G757" s="202"/>
      <c r="H757" s="217"/>
      <c r="I757" s="212"/>
      <c r="J757" s="206"/>
      <c r="K757" s="212"/>
      <c r="L757" s="206"/>
      <c r="M757" s="212"/>
      <c r="N757" s="206"/>
      <c r="O757" s="170" t="str">
        <f t="shared" si="274"/>
        <v/>
      </c>
      <c r="P757" s="171"/>
      <c r="Q757" s="171"/>
      <c r="R757" s="171"/>
      <c r="S757" s="172" t="str">
        <f t="shared" si="275"/>
        <v/>
      </c>
      <c r="T757" s="172" t="str">
        <f t="shared" si="276"/>
        <v/>
      </c>
      <c r="U757" s="171"/>
      <c r="V757" s="171"/>
      <c r="W757" s="173" t="str">
        <f t="shared" si="277"/>
        <v/>
      </c>
      <c r="X757" s="173" t="str">
        <f t="shared" si="278"/>
        <v/>
      </c>
      <c r="Y757" s="173" t="str">
        <f t="shared" si="279"/>
        <v/>
      </c>
      <c r="Z757" s="171"/>
      <c r="AA757" s="171"/>
      <c r="AB757" s="171"/>
      <c r="AC757" s="172" t="str">
        <f t="shared" si="280"/>
        <v/>
      </c>
      <c r="AD757" s="172" t="str">
        <f t="shared" si="281"/>
        <v/>
      </c>
      <c r="AE757" s="174"/>
      <c r="AF757" s="175" t="str">
        <f t="shared" si="282"/>
        <v/>
      </c>
      <c r="AG757" s="169"/>
      <c r="AH757" s="171"/>
      <c r="AI757" s="171"/>
      <c r="AJ757" s="169"/>
      <c r="AK757" s="176" t="str">
        <f t="shared" si="283"/>
        <v/>
      </c>
      <c r="AL757" s="176" t="str">
        <f t="shared" si="284"/>
        <v/>
      </c>
      <c r="AM757" s="176" t="str">
        <f t="shared" si="285"/>
        <v/>
      </c>
      <c r="AN757" s="359" t="str">
        <f>IF(Overview!$K$17='Internal Calcs'!$P$22,IF(AK757="","",AK757),IF(Overview!$K$17='Internal Calcs'!$P$23,IF(AK757="","",AK757),IF(ISNUMBER(A757),(IF(F757="Short",G757-H757,H757-G757)*AZ757-AX757),"")))</f>
        <v/>
      </c>
      <c r="AO757" s="401" t="str">
        <f>IF(Overview!$K$17='Internal Calcs'!$P$22,IF(AL757="","",AL757),IF(Overview!$K$17='Internal Calcs'!$P$23,IF(AL757="","",AL757),IF(ISNUMBER(A757),IF(AL757="",(IF(F757="Short",G757-H757,H757-G757)*AZ757-AX757),(IF(F757="Short",G757-J757,J757-G757)*AZ757-AX757)),"")))</f>
        <v/>
      </c>
      <c r="AP757" s="359" t="str">
        <f>IF(Overview!$K$17='Internal Calcs'!$P$22,"",IF(Overview!$K$17='Internal Calcs'!$P$23,IF(AM757="","",AM757),IF(ISNUMBER(A757),IF(AM757="",(IF(F757="Short",G757-H757,H757-G757)*AZ757-AX757),(IF(F757="Short",G757-L757,L757-G757)*AZ757-AX757)),"")))</f>
        <v/>
      </c>
      <c r="AQ757" s="176" t="str">
        <f t="shared" si="286"/>
        <v/>
      </c>
      <c r="AR757" s="176" t="str">
        <f t="shared" si="287"/>
        <v/>
      </c>
      <c r="AS757" s="176" t="str">
        <f t="shared" si="288"/>
        <v/>
      </c>
      <c r="AT757" s="176" t="str">
        <f>IF(ISNUMBER(A757),MAX($AS$2:AS757)-AS757,"")</f>
        <v/>
      </c>
      <c r="AU757" s="177" t="str">
        <f t="shared" si="289"/>
        <v/>
      </c>
      <c r="AV757" s="178" t="str">
        <f t="shared" si="290"/>
        <v/>
      </c>
      <c r="AW757" s="178" t="str">
        <f t="shared" si="291"/>
        <v/>
      </c>
      <c r="AX757" s="179" t="str">
        <f ca="1">IF(ISNUMBER($A757),INDIRECT(CONCATENATE("'Instrument List'!B",(MATCH(E757,'Instrument List'!A:A,0))-0)),"")</f>
        <v/>
      </c>
      <c r="AY757" s="179" t="str">
        <f ca="1">IF(ISNUMBER($A757),INDIRECT(CONCATENATE("'Instrument List'!D",(MATCH(E757,'Instrument List'!A:A,0))-0)),"")</f>
        <v/>
      </c>
      <c r="AZ757" s="179" t="str">
        <f ca="1">IF(ISNUMBER($A757),INDIRECT(CONCATENATE("'Instrument List'!C",(MATCH(E757,'Instrument List'!A:A,0))-0)),"")</f>
        <v/>
      </c>
      <c r="BA757" s="180" t="str">
        <f ca="1">IF(ISNUMBER(A757),INDIRECT(CONCATENATE("'Instrument List'!E",(MATCH(E757,'Instrument List'!A:A,0))-0)),"")</f>
        <v/>
      </c>
      <c r="BB757" s="181" t="str">
        <f t="shared" si="292"/>
        <v/>
      </c>
      <c r="BC757" s="181" t="str">
        <f t="shared" si="293"/>
        <v/>
      </c>
      <c r="BD757" s="181" t="str">
        <f ca="1">IF(ISNUMBER(A757),INDIRECT(CONCATENATE("'Instrument List'!F",(MATCH(E757,'Instrument List'!A:A,0))-0)),"")</f>
        <v/>
      </c>
    </row>
    <row r="758" spans="1:56">
      <c r="A758" s="223" t="str">
        <f t="shared" si="273"/>
        <v/>
      </c>
      <c r="B758" s="224"/>
      <c r="C758" s="225"/>
      <c r="D758" s="182"/>
      <c r="E758" s="182"/>
      <c r="F758" s="182"/>
      <c r="G758" s="203"/>
      <c r="H758" s="218"/>
      <c r="I758" s="213"/>
      <c r="J758" s="207"/>
      <c r="K758" s="213"/>
      <c r="L758" s="207"/>
      <c r="M758" s="213"/>
      <c r="N758" s="207"/>
      <c r="O758" s="183" t="str">
        <f t="shared" si="274"/>
        <v/>
      </c>
      <c r="P758" s="184"/>
      <c r="Q758" s="184"/>
      <c r="R758" s="275"/>
      <c r="S758" s="185" t="str">
        <f t="shared" si="275"/>
        <v/>
      </c>
      <c r="T758" s="185" t="str">
        <f t="shared" si="276"/>
        <v/>
      </c>
      <c r="U758" s="275"/>
      <c r="V758" s="275"/>
      <c r="W758" s="276" t="str">
        <f t="shared" si="277"/>
        <v/>
      </c>
      <c r="X758" s="276" t="str">
        <f t="shared" si="278"/>
        <v/>
      </c>
      <c r="Y758" s="276" t="str">
        <f t="shared" si="279"/>
        <v/>
      </c>
      <c r="Z758" s="275"/>
      <c r="AA758" s="184"/>
      <c r="AB758" s="184"/>
      <c r="AC758" s="185" t="str">
        <f t="shared" si="280"/>
        <v/>
      </c>
      <c r="AD758" s="185" t="str">
        <f t="shared" si="281"/>
        <v/>
      </c>
      <c r="AE758" s="186"/>
      <c r="AF758" s="187" t="str">
        <f t="shared" si="282"/>
        <v/>
      </c>
      <c r="AG758" s="182"/>
      <c r="AH758" s="184"/>
      <c r="AI758" s="184"/>
      <c r="AJ758" s="182"/>
      <c r="AK758" s="188" t="str">
        <f t="shared" si="283"/>
        <v/>
      </c>
      <c r="AL758" s="188" t="str">
        <f t="shared" si="284"/>
        <v/>
      </c>
      <c r="AM758" s="188" t="str">
        <f t="shared" si="285"/>
        <v/>
      </c>
      <c r="AN758" s="359" t="str">
        <f>IF(Overview!$K$17='Internal Calcs'!$P$22,IF(AK758="","",AK758),IF(Overview!$K$17='Internal Calcs'!$P$23,IF(AK758="","",AK758),IF(ISNUMBER(A758),(IF(F758="Short",G758-H758,H758-G758)*AZ758-AX758),"")))</f>
        <v/>
      </c>
      <c r="AO758" s="401" t="str">
        <f>IF(Overview!$K$17='Internal Calcs'!$P$22,IF(AL758="","",AL758),IF(Overview!$K$17='Internal Calcs'!$P$23,IF(AL758="","",AL758),IF(ISNUMBER(A758),IF(AL758="",(IF(F758="Short",G758-H758,H758-G758)*AZ758-AX758),(IF(F758="Short",G758-J758,J758-G758)*AZ758-AX758)),"")))</f>
        <v/>
      </c>
      <c r="AP758" s="359" t="str">
        <f>IF(Overview!$K$17='Internal Calcs'!$P$22,"",IF(Overview!$K$17='Internal Calcs'!$P$23,IF(AM758="","",AM758),IF(ISNUMBER(A758),IF(AM758="",(IF(F758="Short",G758-H758,H758-G758)*AZ758-AX758),(IF(F758="Short",G758-L758,L758-G758)*AZ758-AX758)),"")))</f>
        <v/>
      </c>
      <c r="AQ758" s="188" t="str">
        <f t="shared" si="286"/>
        <v/>
      </c>
      <c r="AR758" s="188" t="str">
        <f t="shared" si="287"/>
        <v/>
      </c>
      <c r="AS758" s="188" t="str">
        <f t="shared" si="288"/>
        <v/>
      </c>
      <c r="AT758" s="188" t="str">
        <f>IF(ISNUMBER(A758),MAX($AS$2:AS758)-AS758,"")</f>
        <v/>
      </c>
      <c r="AU758" s="189" t="str">
        <f t="shared" si="289"/>
        <v/>
      </c>
      <c r="AV758" s="190" t="str">
        <f t="shared" si="290"/>
        <v/>
      </c>
      <c r="AW758" s="190" t="str">
        <f t="shared" si="291"/>
        <v/>
      </c>
      <c r="AX758" s="191" t="str">
        <f ca="1">IF(ISNUMBER($A758),INDIRECT(CONCATENATE("'Instrument List'!B",(MATCH(E758,'Instrument List'!A:A,0))-0)),"")</f>
        <v/>
      </c>
      <c r="AY758" s="191" t="str">
        <f ca="1">IF(ISNUMBER($A758),INDIRECT(CONCATENATE("'Instrument List'!D",(MATCH(E758,'Instrument List'!A:A,0))-0)),"")</f>
        <v/>
      </c>
      <c r="AZ758" s="191" t="str">
        <f ca="1">IF(ISNUMBER($A758),INDIRECT(CONCATENATE("'Instrument List'!C",(MATCH(E758,'Instrument List'!A:A,0))-0)),"")</f>
        <v/>
      </c>
      <c r="BA758" s="192" t="str">
        <f ca="1">IF(ISNUMBER(A758),INDIRECT(CONCATENATE("'Instrument List'!E",(MATCH(E758,'Instrument List'!A:A,0))-0)),"")</f>
        <v/>
      </c>
      <c r="BB758" s="193" t="str">
        <f t="shared" si="292"/>
        <v/>
      </c>
      <c r="BC758" s="193" t="str">
        <f t="shared" si="293"/>
        <v/>
      </c>
      <c r="BD758" s="193" t="str">
        <f ca="1">IF(ISNUMBER(A758),INDIRECT(CONCATENATE("'Instrument List'!F",(MATCH(E758,'Instrument List'!A:A,0))-0)),"")</f>
        <v/>
      </c>
    </row>
    <row r="759" spans="1:56">
      <c r="A759" s="220" t="str">
        <f t="shared" si="273"/>
        <v/>
      </c>
      <c r="B759" s="221"/>
      <c r="C759" s="222"/>
      <c r="D759" s="169"/>
      <c r="E759" s="169"/>
      <c r="F759" s="169"/>
      <c r="G759" s="202"/>
      <c r="H759" s="217"/>
      <c r="I759" s="212"/>
      <c r="J759" s="206"/>
      <c r="K759" s="212"/>
      <c r="L759" s="206"/>
      <c r="M759" s="212"/>
      <c r="N759" s="206"/>
      <c r="O759" s="170" t="str">
        <f t="shared" si="274"/>
        <v/>
      </c>
      <c r="P759" s="171"/>
      <c r="Q759" s="171"/>
      <c r="R759" s="171"/>
      <c r="S759" s="172" t="str">
        <f t="shared" si="275"/>
        <v/>
      </c>
      <c r="T759" s="172" t="str">
        <f t="shared" si="276"/>
        <v/>
      </c>
      <c r="U759" s="171"/>
      <c r="V759" s="171"/>
      <c r="W759" s="173" t="str">
        <f t="shared" si="277"/>
        <v/>
      </c>
      <c r="X759" s="173" t="str">
        <f t="shared" si="278"/>
        <v/>
      </c>
      <c r="Y759" s="173" t="str">
        <f t="shared" si="279"/>
        <v/>
      </c>
      <c r="Z759" s="171"/>
      <c r="AA759" s="171"/>
      <c r="AB759" s="171"/>
      <c r="AC759" s="172" t="str">
        <f t="shared" si="280"/>
        <v/>
      </c>
      <c r="AD759" s="172" t="str">
        <f t="shared" si="281"/>
        <v/>
      </c>
      <c r="AE759" s="174"/>
      <c r="AF759" s="175" t="str">
        <f t="shared" si="282"/>
        <v/>
      </c>
      <c r="AG759" s="169"/>
      <c r="AH759" s="171"/>
      <c r="AI759" s="171"/>
      <c r="AJ759" s="169"/>
      <c r="AK759" s="176" t="str">
        <f t="shared" si="283"/>
        <v/>
      </c>
      <c r="AL759" s="176" t="str">
        <f t="shared" si="284"/>
        <v/>
      </c>
      <c r="AM759" s="176" t="str">
        <f t="shared" si="285"/>
        <v/>
      </c>
      <c r="AN759" s="359" t="str">
        <f>IF(Overview!$K$17='Internal Calcs'!$P$22,IF(AK759="","",AK759),IF(Overview!$K$17='Internal Calcs'!$P$23,IF(AK759="","",AK759),IF(ISNUMBER(A759),(IF(F759="Short",G759-H759,H759-G759)*AZ759-AX759),"")))</f>
        <v/>
      </c>
      <c r="AO759" s="401" t="str">
        <f>IF(Overview!$K$17='Internal Calcs'!$P$22,IF(AL759="","",AL759),IF(Overview!$K$17='Internal Calcs'!$P$23,IF(AL759="","",AL759),IF(ISNUMBER(A759),IF(AL759="",(IF(F759="Short",G759-H759,H759-G759)*AZ759-AX759),(IF(F759="Short",G759-J759,J759-G759)*AZ759-AX759)),"")))</f>
        <v/>
      </c>
      <c r="AP759" s="359" t="str">
        <f>IF(Overview!$K$17='Internal Calcs'!$P$22,"",IF(Overview!$K$17='Internal Calcs'!$P$23,IF(AM759="","",AM759),IF(ISNUMBER(A759),IF(AM759="",(IF(F759="Short",G759-H759,H759-G759)*AZ759-AX759),(IF(F759="Short",G759-L759,L759-G759)*AZ759-AX759)),"")))</f>
        <v/>
      </c>
      <c r="AQ759" s="176" t="str">
        <f t="shared" si="286"/>
        <v/>
      </c>
      <c r="AR759" s="176" t="str">
        <f t="shared" si="287"/>
        <v/>
      </c>
      <c r="AS759" s="176" t="str">
        <f t="shared" si="288"/>
        <v/>
      </c>
      <c r="AT759" s="176" t="str">
        <f>IF(ISNUMBER(A759),MAX($AS$2:AS759)-AS759,"")</f>
        <v/>
      </c>
      <c r="AU759" s="177" t="str">
        <f t="shared" si="289"/>
        <v/>
      </c>
      <c r="AV759" s="178" t="str">
        <f t="shared" si="290"/>
        <v/>
      </c>
      <c r="AW759" s="178" t="str">
        <f t="shared" si="291"/>
        <v/>
      </c>
      <c r="AX759" s="179" t="str">
        <f ca="1">IF(ISNUMBER($A759),INDIRECT(CONCATENATE("'Instrument List'!B",(MATCH(E759,'Instrument List'!A:A,0))-0)),"")</f>
        <v/>
      </c>
      <c r="AY759" s="179" t="str">
        <f ca="1">IF(ISNUMBER($A759),INDIRECT(CONCATENATE("'Instrument List'!D",(MATCH(E759,'Instrument List'!A:A,0))-0)),"")</f>
        <v/>
      </c>
      <c r="AZ759" s="179" t="str">
        <f ca="1">IF(ISNUMBER($A759),INDIRECT(CONCATENATE("'Instrument List'!C",(MATCH(E759,'Instrument List'!A:A,0))-0)),"")</f>
        <v/>
      </c>
      <c r="BA759" s="180" t="str">
        <f ca="1">IF(ISNUMBER(A759),INDIRECT(CONCATENATE("'Instrument List'!E",(MATCH(E759,'Instrument List'!A:A,0))-0)),"")</f>
        <v/>
      </c>
      <c r="BB759" s="181" t="str">
        <f t="shared" si="292"/>
        <v/>
      </c>
      <c r="BC759" s="181" t="str">
        <f t="shared" si="293"/>
        <v/>
      </c>
      <c r="BD759" s="181" t="str">
        <f ca="1">IF(ISNUMBER(A759),INDIRECT(CONCATENATE("'Instrument List'!F",(MATCH(E759,'Instrument List'!A:A,0))-0)),"")</f>
        <v/>
      </c>
    </row>
    <row r="760" spans="1:56">
      <c r="A760" s="223" t="str">
        <f t="shared" si="273"/>
        <v/>
      </c>
      <c r="B760" s="224"/>
      <c r="C760" s="225"/>
      <c r="D760" s="182"/>
      <c r="E760" s="182"/>
      <c r="F760" s="182"/>
      <c r="G760" s="203"/>
      <c r="H760" s="218"/>
      <c r="I760" s="213"/>
      <c r="J760" s="207"/>
      <c r="K760" s="213"/>
      <c r="L760" s="207"/>
      <c r="M760" s="213"/>
      <c r="N760" s="207"/>
      <c r="O760" s="183" t="str">
        <f t="shared" si="274"/>
        <v/>
      </c>
      <c r="P760" s="184"/>
      <c r="Q760" s="184"/>
      <c r="R760" s="275"/>
      <c r="S760" s="185" t="str">
        <f t="shared" si="275"/>
        <v/>
      </c>
      <c r="T760" s="185" t="str">
        <f t="shared" si="276"/>
        <v/>
      </c>
      <c r="U760" s="275"/>
      <c r="V760" s="275"/>
      <c r="W760" s="276" t="str">
        <f t="shared" si="277"/>
        <v/>
      </c>
      <c r="X760" s="276" t="str">
        <f t="shared" si="278"/>
        <v/>
      </c>
      <c r="Y760" s="276" t="str">
        <f t="shared" si="279"/>
        <v/>
      </c>
      <c r="Z760" s="275"/>
      <c r="AA760" s="184"/>
      <c r="AB760" s="184"/>
      <c r="AC760" s="185" t="str">
        <f t="shared" si="280"/>
        <v/>
      </c>
      <c r="AD760" s="185" t="str">
        <f t="shared" si="281"/>
        <v/>
      </c>
      <c r="AE760" s="186"/>
      <c r="AF760" s="187" t="str">
        <f t="shared" si="282"/>
        <v/>
      </c>
      <c r="AG760" s="182"/>
      <c r="AH760" s="184"/>
      <c r="AI760" s="184"/>
      <c r="AJ760" s="182"/>
      <c r="AK760" s="188" t="str">
        <f t="shared" si="283"/>
        <v/>
      </c>
      <c r="AL760" s="188" t="str">
        <f t="shared" si="284"/>
        <v/>
      </c>
      <c r="AM760" s="188" t="str">
        <f t="shared" si="285"/>
        <v/>
      </c>
      <c r="AN760" s="359" t="str">
        <f>IF(Overview!$K$17='Internal Calcs'!$P$22,IF(AK760="","",AK760),IF(Overview!$K$17='Internal Calcs'!$P$23,IF(AK760="","",AK760),IF(ISNUMBER(A760),(IF(F760="Short",G760-H760,H760-G760)*AZ760-AX760),"")))</f>
        <v/>
      </c>
      <c r="AO760" s="401" t="str">
        <f>IF(Overview!$K$17='Internal Calcs'!$P$22,IF(AL760="","",AL760),IF(Overview!$K$17='Internal Calcs'!$P$23,IF(AL760="","",AL760),IF(ISNUMBER(A760),IF(AL760="",(IF(F760="Short",G760-H760,H760-G760)*AZ760-AX760),(IF(F760="Short",G760-J760,J760-G760)*AZ760-AX760)),"")))</f>
        <v/>
      </c>
      <c r="AP760" s="359" t="str">
        <f>IF(Overview!$K$17='Internal Calcs'!$P$22,"",IF(Overview!$K$17='Internal Calcs'!$P$23,IF(AM760="","",AM760),IF(ISNUMBER(A760),IF(AM760="",(IF(F760="Short",G760-H760,H760-G760)*AZ760-AX760),(IF(F760="Short",G760-L760,L760-G760)*AZ760-AX760)),"")))</f>
        <v/>
      </c>
      <c r="AQ760" s="188" t="str">
        <f t="shared" si="286"/>
        <v/>
      </c>
      <c r="AR760" s="188" t="str">
        <f t="shared" si="287"/>
        <v/>
      </c>
      <c r="AS760" s="188" t="str">
        <f t="shared" si="288"/>
        <v/>
      </c>
      <c r="AT760" s="188" t="str">
        <f>IF(ISNUMBER(A760),MAX($AS$2:AS760)-AS760,"")</f>
        <v/>
      </c>
      <c r="AU760" s="189" t="str">
        <f t="shared" si="289"/>
        <v/>
      </c>
      <c r="AV760" s="190" t="str">
        <f t="shared" si="290"/>
        <v/>
      </c>
      <c r="AW760" s="190" t="str">
        <f t="shared" si="291"/>
        <v/>
      </c>
      <c r="AX760" s="191" t="str">
        <f ca="1">IF(ISNUMBER($A760),INDIRECT(CONCATENATE("'Instrument List'!B",(MATCH(E760,'Instrument List'!A:A,0))-0)),"")</f>
        <v/>
      </c>
      <c r="AY760" s="191" t="str">
        <f ca="1">IF(ISNUMBER($A760),INDIRECT(CONCATENATE("'Instrument List'!D",(MATCH(E760,'Instrument List'!A:A,0))-0)),"")</f>
        <v/>
      </c>
      <c r="AZ760" s="191" t="str">
        <f ca="1">IF(ISNUMBER($A760),INDIRECT(CONCATENATE("'Instrument List'!C",(MATCH(E760,'Instrument List'!A:A,0))-0)),"")</f>
        <v/>
      </c>
      <c r="BA760" s="192" t="str">
        <f ca="1">IF(ISNUMBER(A760),INDIRECT(CONCATENATE("'Instrument List'!E",(MATCH(E760,'Instrument List'!A:A,0))-0)),"")</f>
        <v/>
      </c>
      <c r="BB760" s="193" t="str">
        <f t="shared" si="292"/>
        <v/>
      </c>
      <c r="BC760" s="193" t="str">
        <f t="shared" si="293"/>
        <v/>
      </c>
      <c r="BD760" s="193" t="str">
        <f ca="1">IF(ISNUMBER(A760),INDIRECT(CONCATENATE("'Instrument List'!F",(MATCH(E760,'Instrument List'!A:A,0))-0)),"")</f>
        <v/>
      </c>
    </row>
    <row r="761" spans="1:56">
      <c r="A761" s="220" t="str">
        <f t="shared" si="273"/>
        <v/>
      </c>
      <c r="B761" s="221"/>
      <c r="C761" s="222"/>
      <c r="D761" s="169"/>
      <c r="E761" s="169"/>
      <c r="F761" s="169"/>
      <c r="G761" s="202"/>
      <c r="H761" s="217"/>
      <c r="I761" s="212"/>
      <c r="J761" s="206"/>
      <c r="K761" s="212"/>
      <c r="L761" s="206"/>
      <c r="M761" s="212"/>
      <c r="N761" s="206"/>
      <c r="O761" s="170" t="str">
        <f t="shared" si="274"/>
        <v/>
      </c>
      <c r="P761" s="171"/>
      <c r="Q761" s="171"/>
      <c r="R761" s="171"/>
      <c r="S761" s="172" t="str">
        <f t="shared" si="275"/>
        <v/>
      </c>
      <c r="T761" s="172" t="str">
        <f t="shared" si="276"/>
        <v/>
      </c>
      <c r="U761" s="171"/>
      <c r="V761" s="171"/>
      <c r="W761" s="173" t="str">
        <f t="shared" si="277"/>
        <v/>
      </c>
      <c r="X761" s="173" t="str">
        <f t="shared" si="278"/>
        <v/>
      </c>
      <c r="Y761" s="173" t="str">
        <f t="shared" si="279"/>
        <v/>
      </c>
      <c r="Z761" s="171"/>
      <c r="AA761" s="171"/>
      <c r="AB761" s="171"/>
      <c r="AC761" s="172" t="str">
        <f t="shared" si="280"/>
        <v/>
      </c>
      <c r="AD761" s="172" t="str">
        <f t="shared" si="281"/>
        <v/>
      </c>
      <c r="AE761" s="174"/>
      <c r="AF761" s="175" t="str">
        <f t="shared" si="282"/>
        <v/>
      </c>
      <c r="AG761" s="169"/>
      <c r="AH761" s="171"/>
      <c r="AI761" s="171"/>
      <c r="AJ761" s="169"/>
      <c r="AK761" s="176" t="str">
        <f t="shared" si="283"/>
        <v/>
      </c>
      <c r="AL761" s="176" t="str">
        <f t="shared" si="284"/>
        <v/>
      </c>
      <c r="AM761" s="176" t="str">
        <f t="shared" si="285"/>
        <v/>
      </c>
      <c r="AN761" s="359" t="str">
        <f>IF(Overview!$K$17='Internal Calcs'!$P$22,IF(AK761="","",AK761),IF(Overview!$K$17='Internal Calcs'!$P$23,IF(AK761="","",AK761),IF(ISNUMBER(A761),(IF(F761="Short",G761-H761,H761-G761)*AZ761-AX761),"")))</f>
        <v/>
      </c>
      <c r="AO761" s="401" t="str">
        <f>IF(Overview!$K$17='Internal Calcs'!$P$22,IF(AL761="","",AL761),IF(Overview!$K$17='Internal Calcs'!$P$23,IF(AL761="","",AL761),IF(ISNUMBER(A761),IF(AL761="",(IF(F761="Short",G761-H761,H761-G761)*AZ761-AX761),(IF(F761="Short",G761-J761,J761-G761)*AZ761-AX761)),"")))</f>
        <v/>
      </c>
      <c r="AP761" s="359" t="str">
        <f>IF(Overview!$K$17='Internal Calcs'!$P$22,"",IF(Overview!$K$17='Internal Calcs'!$P$23,IF(AM761="","",AM761),IF(ISNUMBER(A761),IF(AM761="",(IF(F761="Short",G761-H761,H761-G761)*AZ761-AX761),(IF(F761="Short",G761-L761,L761-G761)*AZ761-AX761)),"")))</f>
        <v/>
      </c>
      <c r="AQ761" s="176" t="str">
        <f t="shared" si="286"/>
        <v/>
      </c>
      <c r="AR761" s="176" t="str">
        <f t="shared" si="287"/>
        <v/>
      </c>
      <c r="AS761" s="176" t="str">
        <f t="shared" si="288"/>
        <v/>
      </c>
      <c r="AT761" s="176" t="str">
        <f>IF(ISNUMBER(A761),MAX($AS$2:AS761)-AS761,"")</f>
        <v/>
      </c>
      <c r="AU761" s="177" t="str">
        <f t="shared" si="289"/>
        <v/>
      </c>
      <c r="AV761" s="178" t="str">
        <f t="shared" si="290"/>
        <v/>
      </c>
      <c r="AW761" s="178" t="str">
        <f t="shared" si="291"/>
        <v/>
      </c>
      <c r="AX761" s="179" t="str">
        <f ca="1">IF(ISNUMBER($A761),INDIRECT(CONCATENATE("'Instrument List'!B",(MATCH(E761,'Instrument List'!A:A,0))-0)),"")</f>
        <v/>
      </c>
      <c r="AY761" s="179" t="str">
        <f ca="1">IF(ISNUMBER($A761),INDIRECT(CONCATENATE("'Instrument List'!D",(MATCH(E761,'Instrument List'!A:A,0))-0)),"")</f>
        <v/>
      </c>
      <c r="AZ761" s="179" t="str">
        <f ca="1">IF(ISNUMBER($A761),INDIRECT(CONCATENATE("'Instrument List'!C",(MATCH(E761,'Instrument List'!A:A,0))-0)),"")</f>
        <v/>
      </c>
      <c r="BA761" s="180" t="str">
        <f ca="1">IF(ISNUMBER(A761),INDIRECT(CONCATENATE("'Instrument List'!E",(MATCH(E761,'Instrument List'!A:A,0))-0)),"")</f>
        <v/>
      </c>
      <c r="BB761" s="181" t="str">
        <f t="shared" si="292"/>
        <v/>
      </c>
      <c r="BC761" s="181" t="str">
        <f t="shared" si="293"/>
        <v/>
      </c>
      <c r="BD761" s="181" t="str">
        <f ca="1">IF(ISNUMBER(A761),INDIRECT(CONCATENATE("'Instrument List'!F",(MATCH(E761,'Instrument List'!A:A,0))-0)),"")</f>
        <v/>
      </c>
    </row>
    <row r="762" spans="1:56">
      <c r="A762" s="223" t="str">
        <f t="shared" si="273"/>
        <v/>
      </c>
      <c r="B762" s="224"/>
      <c r="C762" s="225"/>
      <c r="D762" s="182"/>
      <c r="E762" s="182"/>
      <c r="F762" s="182"/>
      <c r="G762" s="203"/>
      <c r="H762" s="218"/>
      <c r="I762" s="213"/>
      <c r="J762" s="207"/>
      <c r="K762" s="213"/>
      <c r="L762" s="207"/>
      <c r="M762" s="213"/>
      <c r="N762" s="207"/>
      <c r="O762" s="183" t="str">
        <f t="shared" si="274"/>
        <v/>
      </c>
      <c r="P762" s="184"/>
      <c r="Q762" s="184"/>
      <c r="R762" s="275"/>
      <c r="S762" s="185" t="str">
        <f t="shared" si="275"/>
        <v/>
      </c>
      <c r="T762" s="185" t="str">
        <f t="shared" si="276"/>
        <v/>
      </c>
      <c r="U762" s="275"/>
      <c r="V762" s="275"/>
      <c r="W762" s="276" t="str">
        <f t="shared" si="277"/>
        <v/>
      </c>
      <c r="X762" s="276" t="str">
        <f t="shared" si="278"/>
        <v/>
      </c>
      <c r="Y762" s="276" t="str">
        <f t="shared" si="279"/>
        <v/>
      </c>
      <c r="Z762" s="275"/>
      <c r="AA762" s="184"/>
      <c r="AB762" s="184"/>
      <c r="AC762" s="185" t="str">
        <f t="shared" si="280"/>
        <v/>
      </c>
      <c r="AD762" s="185" t="str">
        <f t="shared" si="281"/>
        <v/>
      </c>
      <c r="AE762" s="186"/>
      <c r="AF762" s="187" t="str">
        <f t="shared" si="282"/>
        <v/>
      </c>
      <c r="AG762" s="182"/>
      <c r="AH762" s="184"/>
      <c r="AI762" s="184"/>
      <c r="AJ762" s="182"/>
      <c r="AK762" s="188" t="str">
        <f t="shared" si="283"/>
        <v/>
      </c>
      <c r="AL762" s="188" t="str">
        <f t="shared" si="284"/>
        <v/>
      </c>
      <c r="AM762" s="188" t="str">
        <f t="shared" si="285"/>
        <v/>
      </c>
      <c r="AN762" s="359" t="str">
        <f>IF(Overview!$K$17='Internal Calcs'!$P$22,IF(AK762="","",AK762),IF(Overview!$K$17='Internal Calcs'!$P$23,IF(AK762="","",AK762),IF(ISNUMBER(A762),(IF(F762="Short",G762-H762,H762-G762)*AZ762-AX762),"")))</f>
        <v/>
      </c>
      <c r="AO762" s="401" t="str">
        <f>IF(Overview!$K$17='Internal Calcs'!$P$22,IF(AL762="","",AL762),IF(Overview!$K$17='Internal Calcs'!$P$23,IF(AL762="","",AL762),IF(ISNUMBER(A762),IF(AL762="",(IF(F762="Short",G762-H762,H762-G762)*AZ762-AX762),(IF(F762="Short",G762-J762,J762-G762)*AZ762-AX762)),"")))</f>
        <v/>
      </c>
      <c r="AP762" s="359" t="str">
        <f>IF(Overview!$K$17='Internal Calcs'!$P$22,"",IF(Overview!$K$17='Internal Calcs'!$P$23,IF(AM762="","",AM762),IF(ISNUMBER(A762),IF(AM762="",(IF(F762="Short",G762-H762,H762-G762)*AZ762-AX762),(IF(F762="Short",G762-L762,L762-G762)*AZ762-AX762)),"")))</f>
        <v/>
      </c>
      <c r="AQ762" s="188" t="str">
        <f t="shared" si="286"/>
        <v/>
      </c>
      <c r="AR762" s="188" t="str">
        <f t="shared" si="287"/>
        <v/>
      </c>
      <c r="AS762" s="188" t="str">
        <f t="shared" si="288"/>
        <v/>
      </c>
      <c r="AT762" s="188" t="str">
        <f>IF(ISNUMBER(A762),MAX($AS$2:AS762)-AS762,"")</f>
        <v/>
      </c>
      <c r="AU762" s="189" t="str">
        <f t="shared" si="289"/>
        <v/>
      </c>
      <c r="AV762" s="190" t="str">
        <f t="shared" si="290"/>
        <v/>
      </c>
      <c r="AW762" s="190" t="str">
        <f t="shared" si="291"/>
        <v/>
      </c>
      <c r="AX762" s="191" t="str">
        <f ca="1">IF(ISNUMBER($A762),INDIRECT(CONCATENATE("'Instrument List'!B",(MATCH(E762,'Instrument List'!A:A,0))-0)),"")</f>
        <v/>
      </c>
      <c r="AY762" s="191" t="str">
        <f ca="1">IF(ISNUMBER($A762),INDIRECT(CONCATENATE("'Instrument List'!D",(MATCH(E762,'Instrument List'!A:A,0))-0)),"")</f>
        <v/>
      </c>
      <c r="AZ762" s="191" t="str">
        <f ca="1">IF(ISNUMBER($A762),INDIRECT(CONCATENATE("'Instrument List'!C",(MATCH(E762,'Instrument List'!A:A,0))-0)),"")</f>
        <v/>
      </c>
      <c r="BA762" s="192" t="str">
        <f ca="1">IF(ISNUMBER(A762),INDIRECT(CONCATENATE("'Instrument List'!E",(MATCH(E762,'Instrument List'!A:A,0))-0)),"")</f>
        <v/>
      </c>
      <c r="BB762" s="193" t="str">
        <f t="shared" si="292"/>
        <v/>
      </c>
      <c r="BC762" s="193" t="str">
        <f t="shared" si="293"/>
        <v/>
      </c>
      <c r="BD762" s="193" t="str">
        <f ca="1">IF(ISNUMBER(A762),INDIRECT(CONCATENATE("'Instrument List'!F",(MATCH(E762,'Instrument List'!A:A,0))-0)),"")</f>
        <v/>
      </c>
    </row>
    <row r="763" spans="1:56">
      <c r="A763" s="220" t="str">
        <f t="shared" si="273"/>
        <v/>
      </c>
      <c r="B763" s="221"/>
      <c r="C763" s="222"/>
      <c r="D763" s="169"/>
      <c r="E763" s="169"/>
      <c r="F763" s="169"/>
      <c r="G763" s="202"/>
      <c r="H763" s="217"/>
      <c r="I763" s="212"/>
      <c r="J763" s="206"/>
      <c r="K763" s="212"/>
      <c r="L763" s="206"/>
      <c r="M763" s="212"/>
      <c r="N763" s="206"/>
      <c r="O763" s="170" t="str">
        <f t="shared" si="274"/>
        <v/>
      </c>
      <c r="P763" s="171"/>
      <c r="Q763" s="171"/>
      <c r="R763" s="171"/>
      <c r="S763" s="172" t="str">
        <f t="shared" si="275"/>
        <v/>
      </c>
      <c r="T763" s="172" t="str">
        <f t="shared" si="276"/>
        <v/>
      </c>
      <c r="U763" s="171"/>
      <c r="V763" s="171"/>
      <c r="W763" s="173" t="str">
        <f t="shared" si="277"/>
        <v/>
      </c>
      <c r="X763" s="173" t="str">
        <f t="shared" si="278"/>
        <v/>
      </c>
      <c r="Y763" s="173" t="str">
        <f t="shared" si="279"/>
        <v/>
      </c>
      <c r="Z763" s="171"/>
      <c r="AA763" s="171"/>
      <c r="AB763" s="171"/>
      <c r="AC763" s="172" t="str">
        <f t="shared" si="280"/>
        <v/>
      </c>
      <c r="AD763" s="172" t="str">
        <f t="shared" si="281"/>
        <v/>
      </c>
      <c r="AE763" s="174"/>
      <c r="AF763" s="175" t="str">
        <f t="shared" si="282"/>
        <v/>
      </c>
      <c r="AG763" s="169"/>
      <c r="AH763" s="171"/>
      <c r="AI763" s="171"/>
      <c r="AJ763" s="169"/>
      <c r="AK763" s="176" t="str">
        <f t="shared" si="283"/>
        <v/>
      </c>
      <c r="AL763" s="176" t="str">
        <f t="shared" si="284"/>
        <v/>
      </c>
      <c r="AM763" s="176" t="str">
        <f t="shared" si="285"/>
        <v/>
      </c>
      <c r="AN763" s="359" t="str">
        <f>IF(Overview!$K$17='Internal Calcs'!$P$22,IF(AK763="","",AK763),IF(Overview!$K$17='Internal Calcs'!$P$23,IF(AK763="","",AK763),IF(ISNUMBER(A763),(IF(F763="Short",G763-H763,H763-G763)*AZ763-AX763),"")))</f>
        <v/>
      </c>
      <c r="AO763" s="401" t="str">
        <f>IF(Overview!$K$17='Internal Calcs'!$P$22,IF(AL763="","",AL763),IF(Overview!$K$17='Internal Calcs'!$P$23,IF(AL763="","",AL763),IF(ISNUMBER(A763),IF(AL763="",(IF(F763="Short",G763-H763,H763-G763)*AZ763-AX763),(IF(F763="Short",G763-J763,J763-G763)*AZ763-AX763)),"")))</f>
        <v/>
      </c>
      <c r="AP763" s="359" t="str">
        <f>IF(Overview!$K$17='Internal Calcs'!$P$22,"",IF(Overview!$K$17='Internal Calcs'!$P$23,IF(AM763="","",AM763),IF(ISNUMBER(A763),IF(AM763="",(IF(F763="Short",G763-H763,H763-G763)*AZ763-AX763),(IF(F763="Short",G763-L763,L763-G763)*AZ763-AX763)),"")))</f>
        <v/>
      </c>
      <c r="AQ763" s="176" t="str">
        <f t="shared" si="286"/>
        <v/>
      </c>
      <c r="AR763" s="176" t="str">
        <f t="shared" si="287"/>
        <v/>
      </c>
      <c r="AS763" s="176" t="str">
        <f t="shared" si="288"/>
        <v/>
      </c>
      <c r="AT763" s="176" t="str">
        <f>IF(ISNUMBER(A763),MAX($AS$2:AS763)-AS763,"")</f>
        <v/>
      </c>
      <c r="AU763" s="177" t="str">
        <f t="shared" si="289"/>
        <v/>
      </c>
      <c r="AV763" s="178" t="str">
        <f t="shared" si="290"/>
        <v/>
      </c>
      <c r="AW763" s="178" t="str">
        <f t="shared" si="291"/>
        <v/>
      </c>
      <c r="AX763" s="179" t="str">
        <f ca="1">IF(ISNUMBER($A763),INDIRECT(CONCATENATE("'Instrument List'!B",(MATCH(E763,'Instrument List'!A:A,0))-0)),"")</f>
        <v/>
      </c>
      <c r="AY763" s="179" t="str">
        <f ca="1">IF(ISNUMBER($A763),INDIRECT(CONCATENATE("'Instrument List'!D",(MATCH(E763,'Instrument List'!A:A,0))-0)),"")</f>
        <v/>
      </c>
      <c r="AZ763" s="179" t="str">
        <f ca="1">IF(ISNUMBER($A763),INDIRECT(CONCATENATE("'Instrument List'!C",(MATCH(E763,'Instrument List'!A:A,0))-0)),"")</f>
        <v/>
      </c>
      <c r="BA763" s="180" t="str">
        <f ca="1">IF(ISNUMBER(A763),INDIRECT(CONCATENATE("'Instrument List'!E",(MATCH(E763,'Instrument List'!A:A,0))-0)),"")</f>
        <v/>
      </c>
      <c r="BB763" s="181" t="str">
        <f t="shared" si="292"/>
        <v/>
      </c>
      <c r="BC763" s="181" t="str">
        <f t="shared" si="293"/>
        <v/>
      </c>
      <c r="BD763" s="181" t="str">
        <f ca="1">IF(ISNUMBER(A763),INDIRECT(CONCATENATE("'Instrument List'!F",(MATCH(E763,'Instrument List'!A:A,0))-0)),"")</f>
        <v/>
      </c>
    </row>
    <row r="764" spans="1:56">
      <c r="A764" s="223" t="str">
        <f t="shared" si="273"/>
        <v/>
      </c>
      <c r="B764" s="224"/>
      <c r="C764" s="225"/>
      <c r="D764" s="182"/>
      <c r="E764" s="182"/>
      <c r="F764" s="182"/>
      <c r="G764" s="203"/>
      <c r="H764" s="218"/>
      <c r="I764" s="213"/>
      <c r="J764" s="207"/>
      <c r="K764" s="213"/>
      <c r="L764" s="207"/>
      <c r="M764" s="213"/>
      <c r="N764" s="207"/>
      <c r="O764" s="183" t="str">
        <f t="shared" si="274"/>
        <v/>
      </c>
      <c r="P764" s="184"/>
      <c r="Q764" s="184"/>
      <c r="R764" s="275"/>
      <c r="S764" s="185" t="str">
        <f t="shared" si="275"/>
        <v/>
      </c>
      <c r="T764" s="185" t="str">
        <f t="shared" si="276"/>
        <v/>
      </c>
      <c r="U764" s="275"/>
      <c r="V764" s="275"/>
      <c r="W764" s="276" t="str">
        <f t="shared" si="277"/>
        <v/>
      </c>
      <c r="X764" s="276" t="str">
        <f t="shared" si="278"/>
        <v/>
      </c>
      <c r="Y764" s="276" t="str">
        <f t="shared" si="279"/>
        <v/>
      </c>
      <c r="Z764" s="275"/>
      <c r="AA764" s="184"/>
      <c r="AB764" s="184"/>
      <c r="AC764" s="185" t="str">
        <f t="shared" si="280"/>
        <v/>
      </c>
      <c r="AD764" s="185" t="str">
        <f t="shared" si="281"/>
        <v/>
      </c>
      <c r="AE764" s="186"/>
      <c r="AF764" s="187" t="str">
        <f t="shared" si="282"/>
        <v/>
      </c>
      <c r="AG764" s="182"/>
      <c r="AH764" s="184"/>
      <c r="AI764" s="184"/>
      <c r="AJ764" s="182"/>
      <c r="AK764" s="188" t="str">
        <f t="shared" si="283"/>
        <v/>
      </c>
      <c r="AL764" s="188" t="str">
        <f t="shared" si="284"/>
        <v/>
      </c>
      <c r="AM764" s="188" t="str">
        <f t="shared" si="285"/>
        <v/>
      </c>
      <c r="AN764" s="359" t="str">
        <f>IF(Overview!$K$17='Internal Calcs'!$P$22,IF(AK764="","",AK764),IF(Overview!$K$17='Internal Calcs'!$P$23,IF(AK764="","",AK764),IF(ISNUMBER(A764),(IF(F764="Short",G764-H764,H764-G764)*AZ764-AX764),"")))</f>
        <v/>
      </c>
      <c r="AO764" s="401" t="str">
        <f>IF(Overview!$K$17='Internal Calcs'!$P$22,IF(AL764="","",AL764),IF(Overview!$K$17='Internal Calcs'!$P$23,IF(AL764="","",AL764),IF(ISNUMBER(A764),IF(AL764="",(IF(F764="Short",G764-H764,H764-G764)*AZ764-AX764),(IF(F764="Short",G764-J764,J764-G764)*AZ764-AX764)),"")))</f>
        <v/>
      </c>
      <c r="AP764" s="359" t="str">
        <f>IF(Overview!$K$17='Internal Calcs'!$P$22,"",IF(Overview!$K$17='Internal Calcs'!$P$23,IF(AM764="","",AM764),IF(ISNUMBER(A764),IF(AM764="",(IF(F764="Short",G764-H764,H764-G764)*AZ764-AX764),(IF(F764="Short",G764-L764,L764-G764)*AZ764-AX764)),"")))</f>
        <v/>
      </c>
      <c r="AQ764" s="188" t="str">
        <f t="shared" si="286"/>
        <v/>
      </c>
      <c r="AR764" s="188" t="str">
        <f t="shared" si="287"/>
        <v/>
      </c>
      <c r="AS764" s="188" t="str">
        <f t="shared" si="288"/>
        <v/>
      </c>
      <c r="AT764" s="188" t="str">
        <f>IF(ISNUMBER(A764),MAX($AS$2:AS764)-AS764,"")</f>
        <v/>
      </c>
      <c r="AU764" s="189" t="str">
        <f t="shared" si="289"/>
        <v/>
      </c>
      <c r="AV764" s="190" t="str">
        <f t="shared" si="290"/>
        <v/>
      </c>
      <c r="AW764" s="190" t="str">
        <f t="shared" si="291"/>
        <v/>
      </c>
      <c r="AX764" s="191" t="str">
        <f ca="1">IF(ISNUMBER($A764),INDIRECT(CONCATENATE("'Instrument List'!B",(MATCH(E764,'Instrument List'!A:A,0))-0)),"")</f>
        <v/>
      </c>
      <c r="AY764" s="191" t="str">
        <f ca="1">IF(ISNUMBER($A764),INDIRECT(CONCATENATE("'Instrument List'!D",(MATCH(E764,'Instrument List'!A:A,0))-0)),"")</f>
        <v/>
      </c>
      <c r="AZ764" s="191" t="str">
        <f ca="1">IF(ISNUMBER($A764),INDIRECT(CONCATENATE("'Instrument List'!C",(MATCH(E764,'Instrument List'!A:A,0))-0)),"")</f>
        <v/>
      </c>
      <c r="BA764" s="192" t="str">
        <f ca="1">IF(ISNUMBER(A764),INDIRECT(CONCATENATE("'Instrument List'!E",(MATCH(E764,'Instrument List'!A:A,0))-0)),"")</f>
        <v/>
      </c>
      <c r="BB764" s="193" t="str">
        <f t="shared" si="292"/>
        <v/>
      </c>
      <c r="BC764" s="193" t="str">
        <f t="shared" si="293"/>
        <v/>
      </c>
      <c r="BD764" s="193" t="str">
        <f ca="1">IF(ISNUMBER(A764),INDIRECT(CONCATENATE("'Instrument List'!F",(MATCH(E764,'Instrument List'!A:A,0))-0)),"")</f>
        <v/>
      </c>
    </row>
    <row r="765" spans="1:56">
      <c r="A765" s="220" t="str">
        <f t="shared" si="273"/>
        <v/>
      </c>
      <c r="B765" s="221"/>
      <c r="C765" s="222"/>
      <c r="D765" s="169"/>
      <c r="E765" s="169"/>
      <c r="F765" s="169"/>
      <c r="G765" s="202"/>
      <c r="H765" s="217"/>
      <c r="I765" s="212"/>
      <c r="J765" s="206"/>
      <c r="K765" s="212"/>
      <c r="L765" s="206"/>
      <c r="M765" s="212"/>
      <c r="N765" s="206"/>
      <c r="O765" s="170" t="str">
        <f t="shared" si="274"/>
        <v/>
      </c>
      <c r="P765" s="171"/>
      <c r="Q765" s="171"/>
      <c r="R765" s="171"/>
      <c r="S765" s="172" t="str">
        <f t="shared" si="275"/>
        <v/>
      </c>
      <c r="T765" s="172" t="str">
        <f t="shared" si="276"/>
        <v/>
      </c>
      <c r="U765" s="171"/>
      <c r="V765" s="171"/>
      <c r="W765" s="173" t="str">
        <f t="shared" si="277"/>
        <v/>
      </c>
      <c r="X765" s="173" t="str">
        <f t="shared" si="278"/>
        <v/>
      </c>
      <c r="Y765" s="173" t="str">
        <f t="shared" si="279"/>
        <v/>
      </c>
      <c r="Z765" s="171"/>
      <c r="AA765" s="171"/>
      <c r="AB765" s="171"/>
      <c r="AC765" s="172" t="str">
        <f t="shared" si="280"/>
        <v/>
      </c>
      <c r="AD765" s="172" t="str">
        <f t="shared" si="281"/>
        <v/>
      </c>
      <c r="AE765" s="174"/>
      <c r="AF765" s="175" t="str">
        <f t="shared" si="282"/>
        <v/>
      </c>
      <c r="AG765" s="169"/>
      <c r="AH765" s="171"/>
      <c r="AI765" s="171"/>
      <c r="AJ765" s="169"/>
      <c r="AK765" s="176" t="str">
        <f t="shared" si="283"/>
        <v/>
      </c>
      <c r="AL765" s="176" t="str">
        <f t="shared" si="284"/>
        <v/>
      </c>
      <c r="AM765" s="176" t="str">
        <f t="shared" si="285"/>
        <v/>
      </c>
      <c r="AN765" s="359" t="str">
        <f>IF(Overview!$K$17='Internal Calcs'!$P$22,IF(AK765="","",AK765),IF(Overview!$K$17='Internal Calcs'!$P$23,IF(AK765="","",AK765),IF(ISNUMBER(A765),(IF(F765="Short",G765-H765,H765-G765)*AZ765-AX765),"")))</f>
        <v/>
      </c>
      <c r="AO765" s="401" t="str">
        <f>IF(Overview!$K$17='Internal Calcs'!$P$22,IF(AL765="","",AL765),IF(Overview!$K$17='Internal Calcs'!$P$23,IF(AL765="","",AL765),IF(ISNUMBER(A765),IF(AL765="",(IF(F765="Short",G765-H765,H765-G765)*AZ765-AX765),(IF(F765="Short",G765-J765,J765-G765)*AZ765-AX765)),"")))</f>
        <v/>
      </c>
      <c r="AP765" s="359" t="str">
        <f>IF(Overview!$K$17='Internal Calcs'!$P$22,"",IF(Overview!$K$17='Internal Calcs'!$P$23,IF(AM765="","",AM765),IF(ISNUMBER(A765),IF(AM765="",(IF(F765="Short",G765-H765,H765-G765)*AZ765-AX765),(IF(F765="Short",G765-L765,L765-G765)*AZ765-AX765)),"")))</f>
        <v/>
      </c>
      <c r="AQ765" s="176" t="str">
        <f t="shared" si="286"/>
        <v/>
      </c>
      <c r="AR765" s="176" t="str">
        <f t="shared" si="287"/>
        <v/>
      </c>
      <c r="AS765" s="176" t="str">
        <f t="shared" si="288"/>
        <v/>
      </c>
      <c r="AT765" s="176" t="str">
        <f>IF(ISNUMBER(A765),MAX($AS$2:AS765)-AS765,"")</f>
        <v/>
      </c>
      <c r="AU765" s="177" t="str">
        <f t="shared" si="289"/>
        <v/>
      </c>
      <c r="AV765" s="178" t="str">
        <f t="shared" si="290"/>
        <v/>
      </c>
      <c r="AW765" s="178" t="str">
        <f t="shared" si="291"/>
        <v/>
      </c>
      <c r="AX765" s="179" t="str">
        <f ca="1">IF(ISNUMBER($A765),INDIRECT(CONCATENATE("'Instrument List'!B",(MATCH(E765,'Instrument List'!A:A,0))-0)),"")</f>
        <v/>
      </c>
      <c r="AY765" s="179" t="str">
        <f ca="1">IF(ISNUMBER($A765),INDIRECT(CONCATENATE("'Instrument List'!D",(MATCH(E765,'Instrument List'!A:A,0))-0)),"")</f>
        <v/>
      </c>
      <c r="AZ765" s="179" t="str">
        <f ca="1">IF(ISNUMBER($A765),INDIRECT(CONCATENATE("'Instrument List'!C",(MATCH(E765,'Instrument List'!A:A,0))-0)),"")</f>
        <v/>
      </c>
      <c r="BA765" s="180" t="str">
        <f ca="1">IF(ISNUMBER(A765),INDIRECT(CONCATENATE("'Instrument List'!E",(MATCH(E765,'Instrument List'!A:A,0))-0)),"")</f>
        <v/>
      </c>
      <c r="BB765" s="181" t="str">
        <f t="shared" si="292"/>
        <v/>
      </c>
      <c r="BC765" s="181" t="str">
        <f t="shared" si="293"/>
        <v/>
      </c>
      <c r="BD765" s="181" t="str">
        <f ca="1">IF(ISNUMBER(A765),INDIRECT(CONCATENATE("'Instrument List'!F",(MATCH(E765,'Instrument List'!A:A,0))-0)),"")</f>
        <v/>
      </c>
    </row>
    <row r="766" spans="1:56">
      <c r="A766" s="223" t="str">
        <f t="shared" si="273"/>
        <v/>
      </c>
      <c r="B766" s="224"/>
      <c r="C766" s="225"/>
      <c r="D766" s="182"/>
      <c r="E766" s="182"/>
      <c r="F766" s="182"/>
      <c r="G766" s="203"/>
      <c r="H766" s="218"/>
      <c r="I766" s="213"/>
      <c r="J766" s="207"/>
      <c r="K766" s="213"/>
      <c r="L766" s="207"/>
      <c r="M766" s="213"/>
      <c r="N766" s="207"/>
      <c r="O766" s="183" t="str">
        <f t="shared" si="274"/>
        <v/>
      </c>
      <c r="P766" s="184"/>
      <c r="Q766" s="184"/>
      <c r="R766" s="275"/>
      <c r="S766" s="185" t="str">
        <f t="shared" si="275"/>
        <v/>
      </c>
      <c r="T766" s="185" t="str">
        <f t="shared" si="276"/>
        <v/>
      </c>
      <c r="U766" s="275"/>
      <c r="V766" s="275"/>
      <c r="W766" s="276" t="str">
        <f t="shared" si="277"/>
        <v/>
      </c>
      <c r="X766" s="276" t="str">
        <f t="shared" si="278"/>
        <v/>
      </c>
      <c r="Y766" s="276" t="str">
        <f t="shared" si="279"/>
        <v/>
      </c>
      <c r="Z766" s="275"/>
      <c r="AA766" s="184"/>
      <c r="AB766" s="184"/>
      <c r="AC766" s="185" t="str">
        <f t="shared" si="280"/>
        <v/>
      </c>
      <c r="AD766" s="185" t="str">
        <f t="shared" si="281"/>
        <v/>
      </c>
      <c r="AE766" s="186"/>
      <c r="AF766" s="187" t="str">
        <f t="shared" si="282"/>
        <v/>
      </c>
      <c r="AG766" s="182"/>
      <c r="AH766" s="184"/>
      <c r="AI766" s="184"/>
      <c r="AJ766" s="182"/>
      <c r="AK766" s="188" t="str">
        <f t="shared" si="283"/>
        <v/>
      </c>
      <c r="AL766" s="188" t="str">
        <f t="shared" si="284"/>
        <v/>
      </c>
      <c r="AM766" s="188" t="str">
        <f t="shared" si="285"/>
        <v/>
      </c>
      <c r="AN766" s="359" t="str">
        <f>IF(Overview!$K$17='Internal Calcs'!$P$22,IF(AK766="","",AK766),IF(Overview!$K$17='Internal Calcs'!$P$23,IF(AK766="","",AK766),IF(ISNUMBER(A766),(IF(F766="Short",G766-H766,H766-G766)*AZ766-AX766),"")))</f>
        <v/>
      </c>
      <c r="AO766" s="401" t="str">
        <f>IF(Overview!$K$17='Internal Calcs'!$P$22,IF(AL766="","",AL766),IF(Overview!$K$17='Internal Calcs'!$P$23,IF(AL766="","",AL766),IF(ISNUMBER(A766),IF(AL766="",(IF(F766="Short",G766-H766,H766-G766)*AZ766-AX766),(IF(F766="Short",G766-J766,J766-G766)*AZ766-AX766)),"")))</f>
        <v/>
      </c>
      <c r="AP766" s="359" t="str">
        <f>IF(Overview!$K$17='Internal Calcs'!$P$22,"",IF(Overview!$K$17='Internal Calcs'!$P$23,IF(AM766="","",AM766),IF(ISNUMBER(A766),IF(AM766="",(IF(F766="Short",G766-H766,H766-G766)*AZ766-AX766),(IF(F766="Short",G766-L766,L766-G766)*AZ766-AX766)),"")))</f>
        <v/>
      </c>
      <c r="AQ766" s="188" t="str">
        <f t="shared" si="286"/>
        <v/>
      </c>
      <c r="AR766" s="188" t="str">
        <f t="shared" si="287"/>
        <v/>
      </c>
      <c r="AS766" s="188" t="str">
        <f t="shared" si="288"/>
        <v/>
      </c>
      <c r="AT766" s="188" t="str">
        <f>IF(ISNUMBER(A766),MAX($AS$2:AS766)-AS766,"")</f>
        <v/>
      </c>
      <c r="AU766" s="189" t="str">
        <f t="shared" si="289"/>
        <v/>
      </c>
      <c r="AV766" s="190" t="str">
        <f t="shared" si="290"/>
        <v/>
      </c>
      <c r="AW766" s="190" t="str">
        <f t="shared" si="291"/>
        <v/>
      </c>
      <c r="AX766" s="191" t="str">
        <f ca="1">IF(ISNUMBER($A766),INDIRECT(CONCATENATE("'Instrument List'!B",(MATCH(E766,'Instrument List'!A:A,0))-0)),"")</f>
        <v/>
      </c>
      <c r="AY766" s="191" t="str">
        <f ca="1">IF(ISNUMBER($A766),INDIRECT(CONCATENATE("'Instrument List'!D",(MATCH(E766,'Instrument List'!A:A,0))-0)),"")</f>
        <v/>
      </c>
      <c r="AZ766" s="191" t="str">
        <f ca="1">IF(ISNUMBER($A766),INDIRECT(CONCATENATE("'Instrument List'!C",(MATCH(E766,'Instrument List'!A:A,0))-0)),"")</f>
        <v/>
      </c>
      <c r="BA766" s="192" t="str">
        <f ca="1">IF(ISNUMBER(A766),INDIRECT(CONCATENATE("'Instrument List'!E",(MATCH(E766,'Instrument List'!A:A,0))-0)),"")</f>
        <v/>
      </c>
      <c r="BB766" s="193" t="str">
        <f t="shared" si="292"/>
        <v/>
      </c>
      <c r="BC766" s="193" t="str">
        <f t="shared" si="293"/>
        <v/>
      </c>
      <c r="BD766" s="193" t="str">
        <f ca="1">IF(ISNUMBER(A766),INDIRECT(CONCATENATE("'Instrument List'!F",(MATCH(E766,'Instrument List'!A:A,0))-0)),"")</f>
        <v/>
      </c>
    </row>
    <row r="767" spans="1:56">
      <c r="A767" s="220" t="str">
        <f t="shared" si="273"/>
        <v/>
      </c>
      <c r="B767" s="221"/>
      <c r="C767" s="222"/>
      <c r="D767" s="169"/>
      <c r="E767" s="169"/>
      <c r="F767" s="169"/>
      <c r="G767" s="202"/>
      <c r="H767" s="217"/>
      <c r="I767" s="212"/>
      <c r="J767" s="206"/>
      <c r="K767" s="212"/>
      <c r="L767" s="206"/>
      <c r="M767" s="212"/>
      <c r="N767" s="206"/>
      <c r="O767" s="170" t="str">
        <f t="shared" si="274"/>
        <v/>
      </c>
      <c r="P767" s="171"/>
      <c r="Q767" s="171"/>
      <c r="R767" s="171"/>
      <c r="S767" s="172" t="str">
        <f t="shared" si="275"/>
        <v/>
      </c>
      <c r="T767" s="172" t="str">
        <f t="shared" si="276"/>
        <v/>
      </c>
      <c r="U767" s="171"/>
      <c r="V767" s="171"/>
      <c r="W767" s="173" t="str">
        <f t="shared" si="277"/>
        <v/>
      </c>
      <c r="X767" s="173" t="str">
        <f t="shared" si="278"/>
        <v/>
      </c>
      <c r="Y767" s="173" t="str">
        <f t="shared" si="279"/>
        <v/>
      </c>
      <c r="Z767" s="171"/>
      <c r="AA767" s="171"/>
      <c r="AB767" s="171"/>
      <c r="AC767" s="172" t="str">
        <f t="shared" si="280"/>
        <v/>
      </c>
      <c r="AD767" s="172" t="str">
        <f t="shared" si="281"/>
        <v/>
      </c>
      <c r="AE767" s="174"/>
      <c r="AF767" s="175" t="str">
        <f t="shared" si="282"/>
        <v/>
      </c>
      <c r="AG767" s="169"/>
      <c r="AH767" s="171"/>
      <c r="AI767" s="171"/>
      <c r="AJ767" s="169"/>
      <c r="AK767" s="176" t="str">
        <f t="shared" si="283"/>
        <v/>
      </c>
      <c r="AL767" s="176" t="str">
        <f t="shared" si="284"/>
        <v/>
      </c>
      <c r="AM767" s="176" t="str">
        <f t="shared" si="285"/>
        <v/>
      </c>
      <c r="AN767" s="359" t="str">
        <f>IF(Overview!$K$17='Internal Calcs'!$P$22,IF(AK767="","",AK767),IF(Overview!$K$17='Internal Calcs'!$P$23,IF(AK767="","",AK767),IF(ISNUMBER(A767),(IF(F767="Short",G767-H767,H767-G767)*AZ767-AX767),"")))</f>
        <v/>
      </c>
      <c r="AO767" s="401" t="str">
        <f>IF(Overview!$K$17='Internal Calcs'!$P$22,IF(AL767="","",AL767),IF(Overview!$K$17='Internal Calcs'!$P$23,IF(AL767="","",AL767),IF(ISNUMBER(A767),IF(AL767="",(IF(F767="Short",G767-H767,H767-G767)*AZ767-AX767),(IF(F767="Short",G767-J767,J767-G767)*AZ767-AX767)),"")))</f>
        <v/>
      </c>
      <c r="AP767" s="359" t="str">
        <f>IF(Overview!$K$17='Internal Calcs'!$P$22,"",IF(Overview!$K$17='Internal Calcs'!$P$23,IF(AM767="","",AM767),IF(ISNUMBER(A767),IF(AM767="",(IF(F767="Short",G767-H767,H767-G767)*AZ767-AX767),(IF(F767="Short",G767-L767,L767-G767)*AZ767-AX767)),"")))</f>
        <v/>
      </c>
      <c r="AQ767" s="176" t="str">
        <f t="shared" si="286"/>
        <v/>
      </c>
      <c r="AR767" s="176" t="str">
        <f t="shared" si="287"/>
        <v/>
      </c>
      <c r="AS767" s="176" t="str">
        <f t="shared" si="288"/>
        <v/>
      </c>
      <c r="AT767" s="176" t="str">
        <f>IF(ISNUMBER(A767),MAX($AS$2:AS767)-AS767,"")</f>
        <v/>
      </c>
      <c r="AU767" s="177" t="str">
        <f t="shared" si="289"/>
        <v/>
      </c>
      <c r="AV767" s="178" t="str">
        <f t="shared" si="290"/>
        <v/>
      </c>
      <c r="AW767" s="178" t="str">
        <f t="shared" si="291"/>
        <v/>
      </c>
      <c r="AX767" s="179" t="str">
        <f ca="1">IF(ISNUMBER($A767),INDIRECT(CONCATENATE("'Instrument List'!B",(MATCH(E767,'Instrument List'!A:A,0))-0)),"")</f>
        <v/>
      </c>
      <c r="AY767" s="179" t="str">
        <f ca="1">IF(ISNUMBER($A767),INDIRECT(CONCATENATE("'Instrument List'!D",(MATCH(E767,'Instrument List'!A:A,0))-0)),"")</f>
        <v/>
      </c>
      <c r="AZ767" s="179" t="str">
        <f ca="1">IF(ISNUMBER($A767),INDIRECT(CONCATENATE("'Instrument List'!C",(MATCH(E767,'Instrument List'!A:A,0))-0)),"")</f>
        <v/>
      </c>
      <c r="BA767" s="180" t="str">
        <f ca="1">IF(ISNUMBER(A767),INDIRECT(CONCATENATE("'Instrument List'!E",(MATCH(E767,'Instrument List'!A:A,0))-0)),"")</f>
        <v/>
      </c>
      <c r="BB767" s="181" t="str">
        <f t="shared" si="292"/>
        <v/>
      </c>
      <c r="BC767" s="181" t="str">
        <f t="shared" si="293"/>
        <v/>
      </c>
      <c r="BD767" s="181" t="str">
        <f ca="1">IF(ISNUMBER(A767),INDIRECT(CONCATENATE("'Instrument List'!F",(MATCH(E767,'Instrument List'!A:A,0))-0)),"")</f>
        <v/>
      </c>
    </row>
    <row r="768" spans="1:56">
      <c r="A768" s="223" t="str">
        <f t="shared" si="273"/>
        <v/>
      </c>
      <c r="B768" s="224"/>
      <c r="C768" s="225"/>
      <c r="D768" s="182"/>
      <c r="E768" s="182"/>
      <c r="F768" s="182"/>
      <c r="G768" s="203"/>
      <c r="H768" s="218"/>
      <c r="I768" s="213"/>
      <c r="J768" s="207"/>
      <c r="K768" s="213"/>
      <c r="L768" s="207"/>
      <c r="M768" s="213"/>
      <c r="N768" s="207"/>
      <c r="O768" s="183" t="str">
        <f t="shared" si="274"/>
        <v/>
      </c>
      <c r="P768" s="184"/>
      <c r="Q768" s="184"/>
      <c r="R768" s="275"/>
      <c r="S768" s="185" t="str">
        <f t="shared" si="275"/>
        <v/>
      </c>
      <c r="T768" s="185" t="str">
        <f t="shared" si="276"/>
        <v/>
      </c>
      <c r="U768" s="275"/>
      <c r="V768" s="275"/>
      <c r="W768" s="276" t="str">
        <f t="shared" si="277"/>
        <v/>
      </c>
      <c r="X768" s="276" t="str">
        <f t="shared" si="278"/>
        <v/>
      </c>
      <c r="Y768" s="276" t="str">
        <f t="shared" si="279"/>
        <v/>
      </c>
      <c r="Z768" s="275"/>
      <c r="AA768" s="184"/>
      <c r="AB768" s="184"/>
      <c r="AC768" s="185" t="str">
        <f t="shared" si="280"/>
        <v/>
      </c>
      <c r="AD768" s="185" t="str">
        <f t="shared" si="281"/>
        <v/>
      </c>
      <c r="AE768" s="186"/>
      <c r="AF768" s="187" t="str">
        <f t="shared" si="282"/>
        <v/>
      </c>
      <c r="AG768" s="182"/>
      <c r="AH768" s="184"/>
      <c r="AI768" s="184"/>
      <c r="AJ768" s="182"/>
      <c r="AK768" s="188" t="str">
        <f t="shared" si="283"/>
        <v/>
      </c>
      <c r="AL768" s="188" t="str">
        <f t="shared" si="284"/>
        <v/>
      </c>
      <c r="AM768" s="188" t="str">
        <f t="shared" si="285"/>
        <v/>
      </c>
      <c r="AN768" s="359" t="str">
        <f>IF(Overview!$K$17='Internal Calcs'!$P$22,IF(AK768="","",AK768),IF(Overview!$K$17='Internal Calcs'!$P$23,IF(AK768="","",AK768),IF(ISNUMBER(A768),(IF(F768="Short",G768-H768,H768-G768)*AZ768-AX768),"")))</f>
        <v/>
      </c>
      <c r="AO768" s="401" t="str">
        <f>IF(Overview!$K$17='Internal Calcs'!$P$22,IF(AL768="","",AL768),IF(Overview!$K$17='Internal Calcs'!$P$23,IF(AL768="","",AL768),IF(ISNUMBER(A768),IF(AL768="",(IF(F768="Short",G768-H768,H768-G768)*AZ768-AX768),(IF(F768="Short",G768-J768,J768-G768)*AZ768-AX768)),"")))</f>
        <v/>
      </c>
      <c r="AP768" s="359" t="str">
        <f>IF(Overview!$K$17='Internal Calcs'!$P$22,"",IF(Overview!$K$17='Internal Calcs'!$P$23,IF(AM768="","",AM768),IF(ISNUMBER(A768),IF(AM768="",(IF(F768="Short",G768-H768,H768-G768)*AZ768-AX768),(IF(F768="Short",G768-L768,L768-G768)*AZ768-AX768)),"")))</f>
        <v/>
      </c>
      <c r="AQ768" s="188" t="str">
        <f t="shared" si="286"/>
        <v/>
      </c>
      <c r="AR768" s="188" t="str">
        <f t="shared" si="287"/>
        <v/>
      </c>
      <c r="AS768" s="188" t="str">
        <f t="shared" si="288"/>
        <v/>
      </c>
      <c r="AT768" s="188" t="str">
        <f>IF(ISNUMBER(A768),MAX($AS$2:AS768)-AS768,"")</f>
        <v/>
      </c>
      <c r="AU768" s="189" t="str">
        <f t="shared" si="289"/>
        <v/>
      </c>
      <c r="AV768" s="190" t="str">
        <f t="shared" si="290"/>
        <v/>
      </c>
      <c r="AW768" s="190" t="str">
        <f t="shared" si="291"/>
        <v/>
      </c>
      <c r="AX768" s="191" t="str">
        <f ca="1">IF(ISNUMBER($A768),INDIRECT(CONCATENATE("'Instrument List'!B",(MATCH(E768,'Instrument List'!A:A,0))-0)),"")</f>
        <v/>
      </c>
      <c r="AY768" s="191" t="str">
        <f ca="1">IF(ISNUMBER($A768),INDIRECT(CONCATENATE("'Instrument List'!D",(MATCH(E768,'Instrument List'!A:A,0))-0)),"")</f>
        <v/>
      </c>
      <c r="AZ768" s="191" t="str">
        <f ca="1">IF(ISNUMBER($A768),INDIRECT(CONCATENATE("'Instrument List'!C",(MATCH(E768,'Instrument List'!A:A,0))-0)),"")</f>
        <v/>
      </c>
      <c r="BA768" s="192" t="str">
        <f ca="1">IF(ISNUMBER(A768),INDIRECT(CONCATENATE("'Instrument List'!E",(MATCH(E768,'Instrument List'!A:A,0))-0)),"")</f>
        <v/>
      </c>
      <c r="BB768" s="193" t="str">
        <f t="shared" si="292"/>
        <v/>
      </c>
      <c r="BC768" s="193" t="str">
        <f t="shared" si="293"/>
        <v/>
      </c>
      <c r="BD768" s="193" t="str">
        <f ca="1">IF(ISNUMBER(A768),INDIRECT(CONCATENATE("'Instrument List'!F",(MATCH(E768,'Instrument List'!A:A,0))-0)),"")</f>
        <v/>
      </c>
    </row>
    <row r="769" spans="1:56">
      <c r="A769" s="220" t="str">
        <f t="shared" si="273"/>
        <v/>
      </c>
      <c r="B769" s="221"/>
      <c r="C769" s="222"/>
      <c r="D769" s="169"/>
      <c r="E769" s="169"/>
      <c r="F769" s="169"/>
      <c r="G769" s="202"/>
      <c r="H769" s="217"/>
      <c r="I769" s="212"/>
      <c r="J769" s="206"/>
      <c r="K769" s="212"/>
      <c r="L769" s="206"/>
      <c r="M769" s="212"/>
      <c r="N769" s="206"/>
      <c r="O769" s="170" t="str">
        <f t="shared" si="274"/>
        <v/>
      </c>
      <c r="P769" s="171"/>
      <c r="Q769" s="171"/>
      <c r="R769" s="171"/>
      <c r="S769" s="172" t="str">
        <f t="shared" si="275"/>
        <v/>
      </c>
      <c r="T769" s="172" t="str">
        <f t="shared" si="276"/>
        <v/>
      </c>
      <c r="U769" s="171"/>
      <c r="V769" s="171"/>
      <c r="W769" s="173" t="str">
        <f t="shared" si="277"/>
        <v/>
      </c>
      <c r="X769" s="173" t="str">
        <f t="shared" si="278"/>
        <v/>
      </c>
      <c r="Y769" s="173" t="str">
        <f t="shared" si="279"/>
        <v/>
      </c>
      <c r="Z769" s="171"/>
      <c r="AA769" s="171"/>
      <c r="AB769" s="171"/>
      <c r="AC769" s="172" t="str">
        <f t="shared" si="280"/>
        <v/>
      </c>
      <c r="AD769" s="172" t="str">
        <f t="shared" si="281"/>
        <v/>
      </c>
      <c r="AE769" s="174"/>
      <c r="AF769" s="175" t="str">
        <f t="shared" si="282"/>
        <v/>
      </c>
      <c r="AG769" s="169"/>
      <c r="AH769" s="171"/>
      <c r="AI769" s="171"/>
      <c r="AJ769" s="169"/>
      <c r="AK769" s="176" t="str">
        <f t="shared" si="283"/>
        <v/>
      </c>
      <c r="AL769" s="176" t="str">
        <f t="shared" si="284"/>
        <v/>
      </c>
      <c r="AM769" s="176" t="str">
        <f t="shared" si="285"/>
        <v/>
      </c>
      <c r="AN769" s="359" t="str">
        <f>IF(Overview!$K$17='Internal Calcs'!$P$22,IF(AK769="","",AK769),IF(Overview!$K$17='Internal Calcs'!$P$23,IF(AK769="","",AK769),IF(ISNUMBER(A769),(IF(F769="Short",G769-H769,H769-G769)*AZ769-AX769),"")))</f>
        <v/>
      </c>
      <c r="AO769" s="401" t="str">
        <f>IF(Overview!$K$17='Internal Calcs'!$P$22,IF(AL769="","",AL769),IF(Overview!$K$17='Internal Calcs'!$P$23,IF(AL769="","",AL769),IF(ISNUMBER(A769),IF(AL769="",(IF(F769="Short",G769-H769,H769-G769)*AZ769-AX769),(IF(F769="Short",G769-J769,J769-G769)*AZ769-AX769)),"")))</f>
        <v/>
      </c>
      <c r="AP769" s="359" t="str">
        <f>IF(Overview!$K$17='Internal Calcs'!$P$22,"",IF(Overview!$K$17='Internal Calcs'!$P$23,IF(AM769="","",AM769),IF(ISNUMBER(A769),IF(AM769="",(IF(F769="Short",G769-H769,H769-G769)*AZ769-AX769),(IF(F769="Short",G769-L769,L769-G769)*AZ769-AX769)),"")))</f>
        <v/>
      </c>
      <c r="AQ769" s="176" t="str">
        <f t="shared" si="286"/>
        <v/>
      </c>
      <c r="AR769" s="176" t="str">
        <f t="shared" si="287"/>
        <v/>
      </c>
      <c r="AS769" s="176" t="str">
        <f t="shared" si="288"/>
        <v/>
      </c>
      <c r="AT769" s="176" t="str">
        <f>IF(ISNUMBER(A769),MAX($AS$2:AS769)-AS769,"")</f>
        <v/>
      </c>
      <c r="AU769" s="177" t="str">
        <f t="shared" si="289"/>
        <v/>
      </c>
      <c r="AV769" s="178" t="str">
        <f t="shared" si="290"/>
        <v/>
      </c>
      <c r="AW769" s="178" t="str">
        <f t="shared" si="291"/>
        <v/>
      </c>
      <c r="AX769" s="179" t="str">
        <f ca="1">IF(ISNUMBER($A769),INDIRECT(CONCATENATE("'Instrument List'!B",(MATCH(E769,'Instrument List'!A:A,0))-0)),"")</f>
        <v/>
      </c>
      <c r="AY769" s="179" t="str">
        <f ca="1">IF(ISNUMBER($A769),INDIRECT(CONCATENATE("'Instrument List'!D",(MATCH(E769,'Instrument List'!A:A,0))-0)),"")</f>
        <v/>
      </c>
      <c r="AZ769" s="179" t="str">
        <f ca="1">IF(ISNUMBER($A769),INDIRECT(CONCATENATE("'Instrument List'!C",(MATCH(E769,'Instrument List'!A:A,0))-0)),"")</f>
        <v/>
      </c>
      <c r="BA769" s="180" t="str">
        <f ca="1">IF(ISNUMBER(A769),INDIRECT(CONCATENATE("'Instrument List'!E",(MATCH(E769,'Instrument List'!A:A,0))-0)),"")</f>
        <v/>
      </c>
      <c r="BB769" s="181" t="str">
        <f t="shared" si="292"/>
        <v/>
      </c>
      <c r="BC769" s="181" t="str">
        <f t="shared" si="293"/>
        <v/>
      </c>
      <c r="BD769" s="181" t="str">
        <f ca="1">IF(ISNUMBER(A769),INDIRECT(CONCATENATE("'Instrument List'!F",(MATCH(E769,'Instrument List'!A:A,0))-0)),"")</f>
        <v/>
      </c>
    </row>
    <row r="770" spans="1:56">
      <c r="A770" s="223" t="str">
        <f t="shared" si="273"/>
        <v/>
      </c>
      <c r="B770" s="224"/>
      <c r="C770" s="225"/>
      <c r="D770" s="182"/>
      <c r="E770" s="182"/>
      <c r="F770" s="182"/>
      <c r="G770" s="203"/>
      <c r="H770" s="218"/>
      <c r="I770" s="213"/>
      <c r="J770" s="207"/>
      <c r="K770" s="213"/>
      <c r="L770" s="207"/>
      <c r="M770" s="213"/>
      <c r="N770" s="207"/>
      <c r="O770" s="183" t="str">
        <f t="shared" si="274"/>
        <v/>
      </c>
      <c r="P770" s="184"/>
      <c r="Q770" s="184"/>
      <c r="R770" s="275"/>
      <c r="S770" s="185" t="str">
        <f t="shared" si="275"/>
        <v/>
      </c>
      <c r="T770" s="185" t="str">
        <f t="shared" si="276"/>
        <v/>
      </c>
      <c r="U770" s="275"/>
      <c r="V770" s="275"/>
      <c r="W770" s="276" t="str">
        <f t="shared" si="277"/>
        <v/>
      </c>
      <c r="X770" s="276" t="str">
        <f t="shared" si="278"/>
        <v/>
      </c>
      <c r="Y770" s="276" t="str">
        <f t="shared" si="279"/>
        <v/>
      </c>
      <c r="Z770" s="275"/>
      <c r="AA770" s="184"/>
      <c r="AB770" s="184"/>
      <c r="AC770" s="185" t="str">
        <f t="shared" si="280"/>
        <v/>
      </c>
      <c r="AD770" s="185" t="str">
        <f t="shared" si="281"/>
        <v/>
      </c>
      <c r="AE770" s="186"/>
      <c r="AF770" s="187" t="str">
        <f t="shared" si="282"/>
        <v/>
      </c>
      <c r="AG770" s="182"/>
      <c r="AH770" s="184"/>
      <c r="AI770" s="184"/>
      <c r="AJ770" s="182"/>
      <c r="AK770" s="188" t="str">
        <f t="shared" si="283"/>
        <v/>
      </c>
      <c r="AL770" s="188" t="str">
        <f t="shared" si="284"/>
        <v/>
      </c>
      <c r="AM770" s="188" t="str">
        <f t="shared" si="285"/>
        <v/>
      </c>
      <c r="AN770" s="359" t="str">
        <f>IF(Overview!$K$17='Internal Calcs'!$P$22,IF(AK770="","",AK770),IF(Overview!$K$17='Internal Calcs'!$P$23,IF(AK770="","",AK770),IF(ISNUMBER(A770),(IF(F770="Short",G770-H770,H770-G770)*AZ770-AX770),"")))</f>
        <v/>
      </c>
      <c r="AO770" s="401" t="str">
        <f>IF(Overview!$K$17='Internal Calcs'!$P$22,IF(AL770="","",AL770),IF(Overview!$K$17='Internal Calcs'!$P$23,IF(AL770="","",AL770),IF(ISNUMBER(A770),IF(AL770="",(IF(F770="Short",G770-H770,H770-G770)*AZ770-AX770),(IF(F770="Short",G770-J770,J770-G770)*AZ770-AX770)),"")))</f>
        <v/>
      </c>
      <c r="AP770" s="359" t="str">
        <f>IF(Overview!$K$17='Internal Calcs'!$P$22,"",IF(Overview!$K$17='Internal Calcs'!$P$23,IF(AM770="","",AM770),IF(ISNUMBER(A770),IF(AM770="",(IF(F770="Short",G770-H770,H770-G770)*AZ770-AX770),(IF(F770="Short",G770-L770,L770-G770)*AZ770-AX770)),"")))</f>
        <v/>
      </c>
      <c r="AQ770" s="188" t="str">
        <f t="shared" si="286"/>
        <v/>
      </c>
      <c r="AR770" s="188" t="str">
        <f t="shared" si="287"/>
        <v/>
      </c>
      <c r="AS770" s="188" t="str">
        <f t="shared" si="288"/>
        <v/>
      </c>
      <c r="AT770" s="188" t="str">
        <f>IF(ISNUMBER(A770),MAX($AS$2:AS770)-AS770,"")</f>
        <v/>
      </c>
      <c r="AU770" s="189" t="str">
        <f t="shared" si="289"/>
        <v/>
      </c>
      <c r="AV770" s="190" t="str">
        <f t="shared" si="290"/>
        <v/>
      </c>
      <c r="AW770" s="190" t="str">
        <f t="shared" si="291"/>
        <v/>
      </c>
      <c r="AX770" s="191" t="str">
        <f ca="1">IF(ISNUMBER($A770),INDIRECT(CONCATENATE("'Instrument List'!B",(MATCH(E770,'Instrument List'!A:A,0))-0)),"")</f>
        <v/>
      </c>
      <c r="AY770" s="191" t="str">
        <f ca="1">IF(ISNUMBER($A770),INDIRECT(CONCATENATE("'Instrument List'!D",(MATCH(E770,'Instrument List'!A:A,0))-0)),"")</f>
        <v/>
      </c>
      <c r="AZ770" s="191" t="str">
        <f ca="1">IF(ISNUMBER($A770),INDIRECT(CONCATENATE("'Instrument List'!C",(MATCH(E770,'Instrument List'!A:A,0))-0)),"")</f>
        <v/>
      </c>
      <c r="BA770" s="192" t="str">
        <f ca="1">IF(ISNUMBER(A770),INDIRECT(CONCATENATE("'Instrument List'!E",(MATCH(E770,'Instrument List'!A:A,0))-0)),"")</f>
        <v/>
      </c>
      <c r="BB770" s="193" t="str">
        <f t="shared" si="292"/>
        <v/>
      </c>
      <c r="BC770" s="193" t="str">
        <f t="shared" si="293"/>
        <v/>
      </c>
      <c r="BD770" s="193" t="str">
        <f ca="1">IF(ISNUMBER(A770),INDIRECT(CONCATENATE("'Instrument List'!F",(MATCH(E770,'Instrument List'!A:A,0))-0)),"")</f>
        <v/>
      </c>
    </row>
    <row r="771" spans="1:56">
      <c r="A771" s="220" t="str">
        <f t="shared" si="273"/>
        <v/>
      </c>
      <c r="B771" s="221"/>
      <c r="C771" s="222"/>
      <c r="D771" s="169"/>
      <c r="E771" s="169"/>
      <c r="F771" s="169"/>
      <c r="G771" s="202"/>
      <c r="H771" s="217"/>
      <c r="I771" s="212"/>
      <c r="J771" s="206"/>
      <c r="K771" s="212"/>
      <c r="L771" s="206"/>
      <c r="M771" s="212"/>
      <c r="N771" s="206"/>
      <c r="O771" s="170" t="str">
        <f t="shared" si="274"/>
        <v/>
      </c>
      <c r="P771" s="171"/>
      <c r="Q771" s="171"/>
      <c r="R771" s="171"/>
      <c r="S771" s="172" t="str">
        <f t="shared" si="275"/>
        <v/>
      </c>
      <c r="T771" s="172" t="str">
        <f t="shared" si="276"/>
        <v/>
      </c>
      <c r="U771" s="171"/>
      <c r="V771" s="171"/>
      <c r="W771" s="173" t="str">
        <f t="shared" si="277"/>
        <v/>
      </c>
      <c r="X771" s="173" t="str">
        <f t="shared" si="278"/>
        <v/>
      </c>
      <c r="Y771" s="173" t="str">
        <f t="shared" si="279"/>
        <v/>
      </c>
      <c r="Z771" s="171"/>
      <c r="AA771" s="171"/>
      <c r="AB771" s="171"/>
      <c r="AC771" s="172" t="str">
        <f t="shared" si="280"/>
        <v/>
      </c>
      <c r="AD771" s="172" t="str">
        <f t="shared" si="281"/>
        <v/>
      </c>
      <c r="AE771" s="174"/>
      <c r="AF771" s="175" t="str">
        <f t="shared" si="282"/>
        <v/>
      </c>
      <c r="AG771" s="169"/>
      <c r="AH771" s="171"/>
      <c r="AI771" s="171"/>
      <c r="AJ771" s="169"/>
      <c r="AK771" s="176" t="str">
        <f t="shared" si="283"/>
        <v/>
      </c>
      <c r="AL771" s="176" t="str">
        <f t="shared" si="284"/>
        <v/>
      </c>
      <c r="AM771" s="176" t="str">
        <f t="shared" si="285"/>
        <v/>
      </c>
      <c r="AN771" s="359" t="str">
        <f>IF(Overview!$K$17='Internal Calcs'!$P$22,IF(AK771="","",AK771),IF(Overview!$K$17='Internal Calcs'!$P$23,IF(AK771="","",AK771),IF(ISNUMBER(A771),(IF(F771="Short",G771-H771,H771-G771)*AZ771-AX771),"")))</f>
        <v/>
      </c>
      <c r="AO771" s="401" t="str">
        <f>IF(Overview!$K$17='Internal Calcs'!$P$22,IF(AL771="","",AL771),IF(Overview!$K$17='Internal Calcs'!$P$23,IF(AL771="","",AL771),IF(ISNUMBER(A771),IF(AL771="",(IF(F771="Short",G771-H771,H771-G771)*AZ771-AX771),(IF(F771="Short",G771-J771,J771-G771)*AZ771-AX771)),"")))</f>
        <v/>
      </c>
      <c r="AP771" s="359" t="str">
        <f>IF(Overview!$K$17='Internal Calcs'!$P$22,"",IF(Overview!$K$17='Internal Calcs'!$P$23,IF(AM771="","",AM771),IF(ISNUMBER(A771),IF(AM771="",(IF(F771="Short",G771-H771,H771-G771)*AZ771-AX771),(IF(F771="Short",G771-L771,L771-G771)*AZ771-AX771)),"")))</f>
        <v/>
      </c>
      <c r="AQ771" s="176" t="str">
        <f t="shared" si="286"/>
        <v/>
      </c>
      <c r="AR771" s="176" t="str">
        <f t="shared" si="287"/>
        <v/>
      </c>
      <c r="AS771" s="176" t="str">
        <f t="shared" si="288"/>
        <v/>
      </c>
      <c r="AT771" s="176" t="str">
        <f>IF(ISNUMBER(A771),MAX($AS$2:AS771)-AS771,"")</f>
        <v/>
      </c>
      <c r="AU771" s="177" t="str">
        <f t="shared" si="289"/>
        <v/>
      </c>
      <c r="AV771" s="178" t="str">
        <f t="shared" si="290"/>
        <v/>
      </c>
      <c r="AW771" s="178" t="str">
        <f t="shared" si="291"/>
        <v/>
      </c>
      <c r="AX771" s="179" t="str">
        <f ca="1">IF(ISNUMBER($A771),INDIRECT(CONCATENATE("'Instrument List'!B",(MATCH(E771,'Instrument List'!A:A,0))-0)),"")</f>
        <v/>
      </c>
      <c r="AY771" s="179" t="str">
        <f ca="1">IF(ISNUMBER($A771),INDIRECT(CONCATENATE("'Instrument List'!D",(MATCH(E771,'Instrument List'!A:A,0))-0)),"")</f>
        <v/>
      </c>
      <c r="AZ771" s="179" t="str">
        <f ca="1">IF(ISNUMBER($A771),INDIRECT(CONCATENATE("'Instrument List'!C",(MATCH(E771,'Instrument List'!A:A,0))-0)),"")</f>
        <v/>
      </c>
      <c r="BA771" s="180" t="str">
        <f ca="1">IF(ISNUMBER(A771),INDIRECT(CONCATENATE("'Instrument List'!E",(MATCH(E771,'Instrument List'!A:A,0))-0)),"")</f>
        <v/>
      </c>
      <c r="BB771" s="181" t="str">
        <f t="shared" si="292"/>
        <v/>
      </c>
      <c r="BC771" s="181" t="str">
        <f t="shared" si="293"/>
        <v/>
      </c>
      <c r="BD771" s="181" t="str">
        <f ca="1">IF(ISNUMBER(A771),INDIRECT(CONCATENATE("'Instrument List'!F",(MATCH(E771,'Instrument List'!A:A,0))-0)),"")</f>
        <v/>
      </c>
    </row>
    <row r="772" spans="1:56">
      <c r="A772" s="223" t="str">
        <f t="shared" si="273"/>
        <v/>
      </c>
      <c r="B772" s="224"/>
      <c r="C772" s="225"/>
      <c r="D772" s="182"/>
      <c r="E772" s="182"/>
      <c r="F772" s="182"/>
      <c r="G772" s="203"/>
      <c r="H772" s="218"/>
      <c r="I772" s="213"/>
      <c r="J772" s="207"/>
      <c r="K772" s="213"/>
      <c r="L772" s="207"/>
      <c r="M772" s="213"/>
      <c r="N772" s="207"/>
      <c r="O772" s="183" t="str">
        <f t="shared" si="274"/>
        <v/>
      </c>
      <c r="P772" s="184"/>
      <c r="Q772" s="184"/>
      <c r="R772" s="275"/>
      <c r="S772" s="185" t="str">
        <f t="shared" si="275"/>
        <v/>
      </c>
      <c r="T772" s="185" t="str">
        <f t="shared" si="276"/>
        <v/>
      </c>
      <c r="U772" s="275"/>
      <c r="V772" s="275"/>
      <c r="W772" s="276" t="str">
        <f t="shared" si="277"/>
        <v/>
      </c>
      <c r="X772" s="276" t="str">
        <f t="shared" si="278"/>
        <v/>
      </c>
      <c r="Y772" s="276" t="str">
        <f t="shared" si="279"/>
        <v/>
      </c>
      <c r="Z772" s="275"/>
      <c r="AA772" s="184"/>
      <c r="AB772" s="184"/>
      <c r="AC772" s="185" t="str">
        <f t="shared" si="280"/>
        <v/>
      </c>
      <c r="AD772" s="185" t="str">
        <f t="shared" si="281"/>
        <v/>
      </c>
      <c r="AE772" s="186"/>
      <c r="AF772" s="187" t="str">
        <f t="shared" si="282"/>
        <v/>
      </c>
      <c r="AG772" s="182"/>
      <c r="AH772" s="184"/>
      <c r="AI772" s="184"/>
      <c r="AJ772" s="182"/>
      <c r="AK772" s="188" t="str">
        <f t="shared" si="283"/>
        <v/>
      </c>
      <c r="AL772" s="188" t="str">
        <f t="shared" si="284"/>
        <v/>
      </c>
      <c r="AM772" s="188" t="str">
        <f t="shared" si="285"/>
        <v/>
      </c>
      <c r="AN772" s="359" t="str">
        <f>IF(Overview!$K$17='Internal Calcs'!$P$22,IF(AK772="","",AK772),IF(Overview!$K$17='Internal Calcs'!$P$23,IF(AK772="","",AK772),IF(ISNUMBER(A772),(IF(F772="Short",G772-H772,H772-G772)*AZ772-AX772),"")))</f>
        <v/>
      </c>
      <c r="AO772" s="401" t="str">
        <f>IF(Overview!$K$17='Internal Calcs'!$P$22,IF(AL772="","",AL772),IF(Overview!$K$17='Internal Calcs'!$P$23,IF(AL772="","",AL772),IF(ISNUMBER(A772),IF(AL772="",(IF(F772="Short",G772-H772,H772-G772)*AZ772-AX772),(IF(F772="Short",G772-J772,J772-G772)*AZ772-AX772)),"")))</f>
        <v/>
      </c>
      <c r="AP772" s="359" t="str">
        <f>IF(Overview!$K$17='Internal Calcs'!$P$22,"",IF(Overview!$K$17='Internal Calcs'!$P$23,IF(AM772="","",AM772),IF(ISNUMBER(A772),IF(AM772="",(IF(F772="Short",G772-H772,H772-G772)*AZ772-AX772),(IF(F772="Short",G772-L772,L772-G772)*AZ772-AX772)),"")))</f>
        <v/>
      </c>
      <c r="AQ772" s="188" t="str">
        <f t="shared" si="286"/>
        <v/>
      </c>
      <c r="AR772" s="188" t="str">
        <f t="shared" si="287"/>
        <v/>
      </c>
      <c r="AS772" s="188" t="str">
        <f t="shared" si="288"/>
        <v/>
      </c>
      <c r="AT772" s="188" t="str">
        <f>IF(ISNUMBER(A772),MAX($AS$2:AS772)-AS772,"")</f>
        <v/>
      </c>
      <c r="AU772" s="189" t="str">
        <f t="shared" si="289"/>
        <v/>
      </c>
      <c r="AV772" s="190" t="str">
        <f t="shared" si="290"/>
        <v/>
      </c>
      <c r="AW772" s="190" t="str">
        <f t="shared" si="291"/>
        <v/>
      </c>
      <c r="AX772" s="191" t="str">
        <f ca="1">IF(ISNUMBER($A772),INDIRECT(CONCATENATE("'Instrument List'!B",(MATCH(E772,'Instrument List'!A:A,0))-0)),"")</f>
        <v/>
      </c>
      <c r="AY772" s="191" t="str">
        <f ca="1">IF(ISNUMBER($A772),INDIRECT(CONCATENATE("'Instrument List'!D",(MATCH(E772,'Instrument List'!A:A,0))-0)),"")</f>
        <v/>
      </c>
      <c r="AZ772" s="191" t="str">
        <f ca="1">IF(ISNUMBER($A772),INDIRECT(CONCATENATE("'Instrument List'!C",(MATCH(E772,'Instrument List'!A:A,0))-0)),"")</f>
        <v/>
      </c>
      <c r="BA772" s="192" t="str">
        <f ca="1">IF(ISNUMBER(A772),INDIRECT(CONCATENATE("'Instrument List'!E",(MATCH(E772,'Instrument List'!A:A,0))-0)),"")</f>
        <v/>
      </c>
      <c r="BB772" s="193" t="str">
        <f t="shared" si="292"/>
        <v/>
      </c>
      <c r="BC772" s="193" t="str">
        <f t="shared" si="293"/>
        <v/>
      </c>
      <c r="BD772" s="193" t="str">
        <f ca="1">IF(ISNUMBER(A772),INDIRECT(CONCATENATE("'Instrument List'!F",(MATCH(E772,'Instrument List'!A:A,0))-0)),"")</f>
        <v/>
      </c>
    </row>
    <row r="773" spans="1:56">
      <c r="A773" s="220" t="str">
        <f t="shared" si="273"/>
        <v/>
      </c>
      <c r="B773" s="221"/>
      <c r="C773" s="222"/>
      <c r="D773" s="169"/>
      <c r="E773" s="169"/>
      <c r="F773" s="169"/>
      <c r="G773" s="202"/>
      <c r="H773" s="217"/>
      <c r="I773" s="212"/>
      <c r="J773" s="206"/>
      <c r="K773" s="212"/>
      <c r="L773" s="206"/>
      <c r="M773" s="212"/>
      <c r="N773" s="206"/>
      <c r="O773" s="170" t="str">
        <f t="shared" si="274"/>
        <v/>
      </c>
      <c r="P773" s="171"/>
      <c r="Q773" s="171"/>
      <c r="R773" s="171"/>
      <c r="S773" s="172" t="str">
        <f t="shared" si="275"/>
        <v/>
      </c>
      <c r="T773" s="172" t="str">
        <f t="shared" si="276"/>
        <v/>
      </c>
      <c r="U773" s="171"/>
      <c r="V773" s="171"/>
      <c r="W773" s="173" t="str">
        <f t="shared" si="277"/>
        <v/>
      </c>
      <c r="X773" s="173" t="str">
        <f t="shared" si="278"/>
        <v/>
      </c>
      <c r="Y773" s="173" t="str">
        <f t="shared" si="279"/>
        <v/>
      </c>
      <c r="Z773" s="171"/>
      <c r="AA773" s="171"/>
      <c r="AB773" s="171"/>
      <c r="AC773" s="172" t="str">
        <f t="shared" si="280"/>
        <v/>
      </c>
      <c r="AD773" s="172" t="str">
        <f t="shared" si="281"/>
        <v/>
      </c>
      <c r="AE773" s="174"/>
      <c r="AF773" s="175" t="str">
        <f t="shared" si="282"/>
        <v/>
      </c>
      <c r="AG773" s="169"/>
      <c r="AH773" s="171"/>
      <c r="AI773" s="171"/>
      <c r="AJ773" s="169"/>
      <c r="AK773" s="176" t="str">
        <f t="shared" si="283"/>
        <v/>
      </c>
      <c r="AL773" s="176" t="str">
        <f t="shared" si="284"/>
        <v/>
      </c>
      <c r="AM773" s="176" t="str">
        <f t="shared" si="285"/>
        <v/>
      </c>
      <c r="AN773" s="359" t="str">
        <f>IF(Overview!$K$17='Internal Calcs'!$P$22,IF(AK773="","",AK773),IF(Overview!$K$17='Internal Calcs'!$P$23,IF(AK773="","",AK773),IF(ISNUMBER(A773),(IF(F773="Short",G773-H773,H773-G773)*AZ773-AX773),"")))</f>
        <v/>
      </c>
      <c r="AO773" s="401" t="str">
        <f>IF(Overview!$K$17='Internal Calcs'!$P$22,IF(AL773="","",AL773),IF(Overview!$K$17='Internal Calcs'!$P$23,IF(AL773="","",AL773),IF(ISNUMBER(A773),IF(AL773="",(IF(F773="Short",G773-H773,H773-G773)*AZ773-AX773),(IF(F773="Short",G773-J773,J773-G773)*AZ773-AX773)),"")))</f>
        <v/>
      </c>
      <c r="AP773" s="359" t="str">
        <f>IF(Overview!$K$17='Internal Calcs'!$P$22,"",IF(Overview!$K$17='Internal Calcs'!$P$23,IF(AM773="","",AM773),IF(ISNUMBER(A773),IF(AM773="",(IF(F773="Short",G773-H773,H773-G773)*AZ773-AX773),(IF(F773="Short",G773-L773,L773-G773)*AZ773-AX773)),"")))</f>
        <v/>
      </c>
      <c r="AQ773" s="176" t="str">
        <f t="shared" si="286"/>
        <v/>
      </c>
      <c r="AR773" s="176" t="str">
        <f t="shared" si="287"/>
        <v/>
      </c>
      <c r="AS773" s="176" t="str">
        <f t="shared" si="288"/>
        <v/>
      </c>
      <c r="AT773" s="176" t="str">
        <f>IF(ISNUMBER(A773),MAX($AS$2:AS773)-AS773,"")</f>
        <v/>
      </c>
      <c r="AU773" s="177" t="str">
        <f t="shared" si="289"/>
        <v/>
      </c>
      <c r="AV773" s="178" t="str">
        <f t="shared" si="290"/>
        <v/>
      </c>
      <c r="AW773" s="178" t="str">
        <f t="shared" si="291"/>
        <v/>
      </c>
      <c r="AX773" s="179" t="str">
        <f ca="1">IF(ISNUMBER($A773),INDIRECT(CONCATENATE("'Instrument List'!B",(MATCH(E773,'Instrument List'!A:A,0))-0)),"")</f>
        <v/>
      </c>
      <c r="AY773" s="179" t="str">
        <f ca="1">IF(ISNUMBER($A773),INDIRECT(CONCATENATE("'Instrument List'!D",(MATCH(E773,'Instrument List'!A:A,0))-0)),"")</f>
        <v/>
      </c>
      <c r="AZ773" s="179" t="str">
        <f ca="1">IF(ISNUMBER($A773),INDIRECT(CONCATENATE("'Instrument List'!C",(MATCH(E773,'Instrument List'!A:A,0))-0)),"")</f>
        <v/>
      </c>
      <c r="BA773" s="180" t="str">
        <f ca="1">IF(ISNUMBER(A773),INDIRECT(CONCATENATE("'Instrument List'!E",(MATCH(E773,'Instrument List'!A:A,0))-0)),"")</f>
        <v/>
      </c>
      <c r="BB773" s="181" t="str">
        <f t="shared" si="292"/>
        <v/>
      </c>
      <c r="BC773" s="181" t="str">
        <f t="shared" si="293"/>
        <v/>
      </c>
      <c r="BD773" s="181" t="str">
        <f ca="1">IF(ISNUMBER(A773),INDIRECT(CONCATENATE("'Instrument List'!F",(MATCH(E773,'Instrument List'!A:A,0))-0)),"")</f>
        <v/>
      </c>
    </row>
    <row r="774" spans="1:56">
      <c r="A774" s="223" t="str">
        <f t="shared" si="273"/>
        <v/>
      </c>
      <c r="B774" s="224"/>
      <c r="C774" s="225"/>
      <c r="D774" s="182"/>
      <c r="E774" s="182"/>
      <c r="F774" s="182"/>
      <c r="G774" s="203"/>
      <c r="H774" s="218"/>
      <c r="I774" s="213"/>
      <c r="J774" s="207"/>
      <c r="K774" s="213"/>
      <c r="L774" s="207"/>
      <c r="M774" s="213"/>
      <c r="N774" s="207"/>
      <c r="O774" s="183" t="str">
        <f t="shared" si="274"/>
        <v/>
      </c>
      <c r="P774" s="184"/>
      <c r="Q774" s="184"/>
      <c r="R774" s="275"/>
      <c r="S774" s="185" t="str">
        <f t="shared" si="275"/>
        <v/>
      </c>
      <c r="T774" s="185" t="str">
        <f t="shared" si="276"/>
        <v/>
      </c>
      <c r="U774" s="275"/>
      <c r="V774" s="275"/>
      <c r="W774" s="276" t="str">
        <f t="shared" si="277"/>
        <v/>
      </c>
      <c r="X774" s="276" t="str">
        <f t="shared" si="278"/>
        <v/>
      </c>
      <c r="Y774" s="276" t="str">
        <f t="shared" si="279"/>
        <v/>
      </c>
      <c r="Z774" s="275"/>
      <c r="AA774" s="184"/>
      <c r="AB774" s="184"/>
      <c r="AC774" s="185" t="str">
        <f t="shared" si="280"/>
        <v/>
      </c>
      <c r="AD774" s="185" t="str">
        <f t="shared" si="281"/>
        <v/>
      </c>
      <c r="AE774" s="186"/>
      <c r="AF774" s="187" t="str">
        <f t="shared" si="282"/>
        <v/>
      </c>
      <c r="AG774" s="182"/>
      <c r="AH774" s="184"/>
      <c r="AI774" s="184"/>
      <c r="AJ774" s="182"/>
      <c r="AK774" s="188" t="str">
        <f t="shared" si="283"/>
        <v/>
      </c>
      <c r="AL774" s="188" t="str">
        <f t="shared" si="284"/>
        <v/>
      </c>
      <c r="AM774" s="188" t="str">
        <f t="shared" si="285"/>
        <v/>
      </c>
      <c r="AN774" s="359" t="str">
        <f>IF(Overview!$K$17='Internal Calcs'!$P$22,IF(AK774="","",AK774),IF(Overview!$K$17='Internal Calcs'!$P$23,IF(AK774="","",AK774),IF(ISNUMBER(A774),(IF(F774="Short",G774-H774,H774-G774)*AZ774-AX774),"")))</f>
        <v/>
      </c>
      <c r="AO774" s="401" t="str">
        <f>IF(Overview!$K$17='Internal Calcs'!$P$22,IF(AL774="","",AL774),IF(Overview!$K$17='Internal Calcs'!$P$23,IF(AL774="","",AL774),IF(ISNUMBER(A774),IF(AL774="",(IF(F774="Short",G774-H774,H774-G774)*AZ774-AX774),(IF(F774="Short",G774-J774,J774-G774)*AZ774-AX774)),"")))</f>
        <v/>
      </c>
      <c r="AP774" s="359" t="str">
        <f>IF(Overview!$K$17='Internal Calcs'!$P$22,"",IF(Overview!$K$17='Internal Calcs'!$P$23,IF(AM774="","",AM774),IF(ISNUMBER(A774),IF(AM774="",(IF(F774="Short",G774-H774,H774-G774)*AZ774-AX774),(IF(F774="Short",G774-L774,L774-G774)*AZ774-AX774)),"")))</f>
        <v/>
      </c>
      <c r="AQ774" s="188" t="str">
        <f t="shared" si="286"/>
        <v/>
      </c>
      <c r="AR774" s="188" t="str">
        <f t="shared" si="287"/>
        <v/>
      </c>
      <c r="AS774" s="188" t="str">
        <f t="shared" si="288"/>
        <v/>
      </c>
      <c r="AT774" s="188" t="str">
        <f>IF(ISNUMBER(A774),MAX($AS$2:AS774)-AS774,"")</f>
        <v/>
      </c>
      <c r="AU774" s="189" t="str">
        <f t="shared" si="289"/>
        <v/>
      </c>
      <c r="AV774" s="190" t="str">
        <f t="shared" si="290"/>
        <v/>
      </c>
      <c r="AW774" s="190" t="str">
        <f t="shared" si="291"/>
        <v/>
      </c>
      <c r="AX774" s="191" t="str">
        <f ca="1">IF(ISNUMBER($A774),INDIRECT(CONCATENATE("'Instrument List'!B",(MATCH(E774,'Instrument List'!A:A,0))-0)),"")</f>
        <v/>
      </c>
      <c r="AY774" s="191" t="str">
        <f ca="1">IF(ISNUMBER($A774),INDIRECT(CONCATENATE("'Instrument List'!D",(MATCH(E774,'Instrument List'!A:A,0))-0)),"")</f>
        <v/>
      </c>
      <c r="AZ774" s="191" t="str">
        <f ca="1">IF(ISNUMBER($A774),INDIRECT(CONCATENATE("'Instrument List'!C",(MATCH(E774,'Instrument List'!A:A,0))-0)),"")</f>
        <v/>
      </c>
      <c r="BA774" s="192" t="str">
        <f ca="1">IF(ISNUMBER(A774),INDIRECT(CONCATENATE("'Instrument List'!E",(MATCH(E774,'Instrument List'!A:A,0))-0)),"")</f>
        <v/>
      </c>
      <c r="BB774" s="193" t="str">
        <f t="shared" si="292"/>
        <v/>
      </c>
      <c r="BC774" s="193" t="str">
        <f t="shared" si="293"/>
        <v/>
      </c>
      <c r="BD774" s="193" t="str">
        <f ca="1">IF(ISNUMBER(A774),INDIRECT(CONCATENATE("'Instrument List'!F",(MATCH(E774,'Instrument List'!A:A,0))-0)),"")</f>
        <v/>
      </c>
    </row>
    <row r="775" spans="1:56">
      <c r="A775" s="220" t="str">
        <f t="shared" si="273"/>
        <v/>
      </c>
      <c r="B775" s="221"/>
      <c r="C775" s="222"/>
      <c r="D775" s="169"/>
      <c r="E775" s="169"/>
      <c r="F775" s="169"/>
      <c r="G775" s="202"/>
      <c r="H775" s="217"/>
      <c r="I775" s="212"/>
      <c r="J775" s="206"/>
      <c r="K775" s="212"/>
      <c r="L775" s="206"/>
      <c r="M775" s="212"/>
      <c r="N775" s="206"/>
      <c r="O775" s="170" t="str">
        <f t="shared" si="274"/>
        <v/>
      </c>
      <c r="P775" s="171"/>
      <c r="Q775" s="171"/>
      <c r="R775" s="171"/>
      <c r="S775" s="172" t="str">
        <f t="shared" si="275"/>
        <v/>
      </c>
      <c r="T775" s="172" t="str">
        <f t="shared" si="276"/>
        <v/>
      </c>
      <c r="U775" s="171"/>
      <c r="V775" s="171"/>
      <c r="W775" s="173" t="str">
        <f t="shared" si="277"/>
        <v/>
      </c>
      <c r="X775" s="173" t="str">
        <f t="shared" si="278"/>
        <v/>
      </c>
      <c r="Y775" s="173" t="str">
        <f t="shared" si="279"/>
        <v/>
      </c>
      <c r="Z775" s="171"/>
      <c r="AA775" s="171"/>
      <c r="AB775" s="171"/>
      <c r="AC775" s="172" t="str">
        <f t="shared" si="280"/>
        <v/>
      </c>
      <c r="AD775" s="172" t="str">
        <f t="shared" si="281"/>
        <v/>
      </c>
      <c r="AE775" s="174"/>
      <c r="AF775" s="175" t="str">
        <f t="shared" si="282"/>
        <v/>
      </c>
      <c r="AG775" s="169"/>
      <c r="AH775" s="171"/>
      <c r="AI775" s="171"/>
      <c r="AJ775" s="169"/>
      <c r="AK775" s="176" t="str">
        <f t="shared" si="283"/>
        <v/>
      </c>
      <c r="AL775" s="176" t="str">
        <f t="shared" si="284"/>
        <v/>
      </c>
      <c r="AM775" s="176" t="str">
        <f t="shared" si="285"/>
        <v/>
      </c>
      <c r="AN775" s="359" t="str">
        <f>IF(Overview!$K$17='Internal Calcs'!$P$22,IF(AK775="","",AK775),IF(Overview!$K$17='Internal Calcs'!$P$23,IF(AK775="","",AK775),IF(ISNUMBER(A775),(IF(F775="Short",G775-H775,H775-G775)*AZ775-AX775),"")))</f>
        <v/>
      </c>
      <c r="AO775" s="401" t="str">
        <f>IF(Overview!$K$17='Internal Calcs'!$P$22,IF(AL775="","",AL775),IF(Overview!$K$17='Internal Calcs'!$P$23,IF(AL775="","",AL775),IF(ISNUMBER(A775),IF(AL775="",(IF(F775="Short",G775-H775,H775-G775)*AZ775-AX775),(IF(F775="Short",G775-J775,J775-G775)*AZ775-AX775)),"")))</f>
        <v/>
      </c>
      <c r="AP775" s="359" t="str">
        <f>IF(Overview!$K$17='Internal Calcs'!$P$22,"",IF(Overview!$K$17='Internal Calcs'!$P$23,IF(AM775="","",AM775),IF(ISNUMBER(A775),IF(AM775="",(IF(F775="Short",G775-H775,H775-G775)*AZ775-AX775),(IF(F775="Short",G775-L775,L775-G775)*AZ775-AX775)),"")))</f>
        <v/>
      </c>
      <c r="AQ775" s="176" t="str">
        <f t="shared" si="286"/>
        <v/>
      </c>
      <c r="AR775" s="176" t="str">
        <f t="shared" si="287"/>
        <v/>
      </c>
      <c r="AS775" s="176" t="str">
        <f t="shared" si="288"/>
        <v/>
      </c>
      <c r="AT775" s="176" t="str">
        <f>IF(ISNUMBER(A775),MAX($AS$2:AS775)-AS775,"")</f>
        <v/>
      </c>
      <c r="AU775" s="177" t="str">
        <f t="shared" si="289"/>
        <v/>
      </c>
      <c r="AV775" s="178" t="str">
        <f t="shared" si="290"/>
        <v/>
      </c>
      <c r="AW775" s="178" t="str">
        <f t="shared" si="291"/>
        <v/>
      </c>
      <c r="AX775" s="179" t="str">
        <f ca="1">IF(ISNUMBER($A775),INDIRECT(CONCATENATE("'Instrument List'!B",(MATCH(E775,'Instrument List'!A:A,0))-0)),"")</f>
        <v/>
      </c>
      <c r="AY775" s="179" t="str">
        <f ca="1">IF(ISNUMBER($A775),INDIRECT(CONCATENATE("'Instrument List'!D",(MATCH(E775,'Instrument List'!A:A,0))-0)),"")</f>
        <v/>
      </c>
      <c r="AZ775" s="179" t="str">
        <f ca="1">IF(ISNUMBER($A775),INDIRECT(CONCATENATE("'Instrument List'!C",(MATCH(E775,'Instrument List'!A:A,0))-0)),"")</f>
        <v/>
      </c>
      <c r="BA775" s="180" t="str">
        <f ca="1">IF(ISNUMBER(A775),INDIRECT(CONCATENATE("'Instrument List'!E",(MATCH(E775,'Instrument List'!A:A,0))-0)),"")</f>
        <v/>
      </c>
      <c r="BB775" s="181" t="str">
        <f t="shared" si="292"/>
        <v/>
      </c>
      <c r="BC775" s="181" t="str">
        <f t="shared" si="293"/>
        <v/>
      </c>
      <c r="BD775" s="181" t="str">
        <f ca="1">IF(ISNUMBER(A775),INDIRECT(CONCATENATE("'Instrument List'!F",(MATCH(E775,'Instrument List'!A:A,0))-0)),"")</f>
        <v/>
      </c>
    </row>
    <row r="776" spans="1:56">
      <c r="A776" s="223" t="str">
        <f t="shared" si="273"/>
        <v/>
      </c>
      <c r="B776" s="224"/>
      <c r="C776" s="225"/>
      <c r="D776" s="182"/>
      <c r="E776" s="182"/>
      <c r="F776" s="182"/>
      <c r="G776" s="203"/>
      <c r="H776" s="218"/>
      <c r="I776" s="213"/>
      <c r="J776" s="207"/>
      <c r="K776" s="213"/>
      <c r="L776" s="207"/>
      <c r="M776" s="213"/>
      <c r="N776" s="207"/>
      <c r="O776" s="183" t="str">
        <f t="shared" si="274"/>
        <v/>
      </c>
      <c r="P776" s="184"/>
      <c r="Q776" s="184"/>
      <c r="R776" s="275"/>
      <c r="S776" s="185" t="str">
        <f t="shared" si="275"/>
        <v/>
      </c>
      <c r="T776" s="185" t="str">
        <f t="shared" si="276"/>
        <v/>
      </c>
      <c r="U776" s="275"/>
      <c r="V776" s="275"/>
      <c r="W776" s="276" t="str">
        <f t="shared" si="277"/>
        <v/>
      </c>
      <c r="X776" s="276" t="str">
        <f t="shared" si="278"/>
        <v/>
      </c>
      <c r="Y776" s="276" t="str">
        <f t="shared" si="279"/>
        <v/>
      </c>
      <c r="Z776" s="275"/>
      <c r="AA776" s="184"/>
      <c r="AB776" s="184"/>
      <c r="AC776" s="185" t="str">
        <f t="shared" si="280"/>
        <v/>
      </c>
      <c r="AD776" s="185" t="str">
        <f t="shared" si="281"/>
        <v/>
      </c>
      <c r="AE776" s="186"/>
      <c r="AF776" s="187" t="str">
        <f t="shared" si="282"/>
        <v/>
      </c>
      <c r="AG776" s="182"/>
      <c r="AH776" s="184"/>
      <c r="AI776" s="184"/>
      <c r="AJ776" s="182"/>
      <c r="AK776" s="188" t="str">
        <f t="shared" si="283"/>
        <v/>
      </c>
      <c r="AL776" s="188" t="str">
        <f t="shared" si="284"/>
        <v/>
      </c>
      <c r="AM776" s="188" t="str">
        <f t="shared" si="285"/>
        <v/>
      </c>
      <c r="AN776" s="359" t="str">
        <f>IF(Overview!$K$17='Internal Calcs'!$P$22,IF(AK776="","",AK776),IF(Overview!$K$17='Internal Calcs'!$P$23,IF(AK776="","",AK776),IF(ISNUMBER(A776),(IF(F776="Short",G776-H776,H776-G776)*AZ776-AX776),"")))</f>
        <v/>
      </c>
      <c r="AO776" s="401" t="str">
        <f>IF(Overview!$K$17='Internal Calcs'!$P$22,IF(AL776="","",AL776),IF(Overview!$K$17='Internal Calcs'!$P$23,IF(AL776="","",AL776),IF(ISNUMBER(A776),IF(AL776="",(IF(F776="Short",G776-H776,H776-G776)*AZ776-AX776),(IF(F776="Short",G776-J776,J776-G776)*AZ776-AX776)),"")))</f>
        <v/>
      </c>
      <c r="AP776" s="359" t="str">
        <f>IF(Overview!$K$17='Internal Calcs'!$P$22,"",IF(Overview!$K$17='Internal Calcs'!$P$23,IF(AM776="","",AM776),IF(ISNUMBER(A776),IF(AM776="",(IF(F776="Short",G776-H776,H776-G776)*AZ776-AX776),(IF(F776="Short",G776-L776,L776-G776)*AZ776-AX776)),"")))</f>
        <v/>
      </c>
      <c r="AQ776" s="188" t="str">
        <f t="shared" si="286"/>
        <v/>
      </c>
      <c r="AR776" s="188" t="str">
        <f t="shared" si="287"/>
        <v/>
      </c>
      <c r="AS776" s="188" t="str">
        <f t="shared" si="288"/>
        <v/>
      </c>
      <c r="AT776" s="188" t="str">
        <f>IF(ISNUMBER(A776),MAX($AS$2:AS776)-AS776,"")</f>
        <v/>
      </c>
      <c r="AU776" s="189" t="str">
        <f t="shared" si="289"/>
        <v/>
      </c>
      <c r="AV776" s="190" t="str">
        <f t="shared" si="290"/>
        <v/>
      </c>
      <c r="AW776" s="190" t="str">
        <f t="shared" si="291"/>
        <v/>
      </c>
      <c r="AX776" s="191" t="str">
        <f ca="1">IF(ISNUMBER($A776),INDIRECT(CONCATENATE("'Instrument List'!B",(MATCH(E776,'Instrument List'!A:A,0))-0)),"")</f>
        <v/>
      </c>
      <c r="AY776" s="191" t="str">
        <f ca="1">IF(ISNUMBER($A776),INDIRECT(CONCATENATE("'Instrument List'!D",(MATCH(E776,'Instrument List'!A:A,0))-0)),"")</f>
        <v/>
      </c>
      <c r="AZ776" s="191" t="str">
        <f ca="1">IF(ISNUMBER($A776),INDIRECT(CONCATENATE("'Instrument List'!C",(MATCH(E776,'Instrument List'!A:A,0))-0)),"")</f>
        <v/>
      </c>
      <c r="BA776" s="192" t="str">
        <f ca="1">IF(ISNUMBER(A776),INDIRECT(CONCATENATE("'Instrument List'!E",(MATCH(E776,'Instrument List'!A:A,0))-0)),"")</f>
        <v/>
      </c>
      <c r="BB776" s="193" t="str">
        <f t="shared" si="292"/>
        <v/>
      </c>
      <c r="BC776" s="193" t="str">
        <f t="shared" si="293"/>
        <v/>
      </c>
      <c r="BD776" s="193" t="str">
        <f ca="1">IF(ISNUMBER(A776),INDIRECT(CONCATENATE("'Instrument List'!F",(MATCH(E776,'Instrument List'!A:A,0))-0)),"")</f>
        <v/>
      </c>
    </row>
    <row r="777" spans="1:56">
      <c r="A777" s="220" t="str">
        <f t="shared" si="273"/>
        <v/>
      </c>
      <c r="B777" s="221"/>
      <c r="C777" s="222"/>
      <c r="D777" s="169"/>
      <c r="E777" s="169"/>
      <c r="F777" s="169"/>
      <c r="G777" s="202"/>
      <c r="H777" s="217"/>
      <c r="I777" s="212"/>
      <c r="J777" s="206"/>
      <c r="K777" s="212"/>
      <c r="L777" s="206"/>
      <c r="M777" s="212"/>
      <c r="N777" s="206"/>
      <c r="O777" s="170" t="str">
        <f t="shared" si="274"/>
        <v/>
      </c>
      <c r="P777" s="171"/>
      <c r="Q777" s="171"/>
      <c r="R777" s="171"/>
      <c r="S777" s="172" t="str">
        <f t="shared" si="275"/>
        <v/>
      </c>
      <c r="T777" s="172" t="str">
        <f t="shared" si="276"/>
        <v/>
      </c>
      <c r="U777" s="171"/>
      <c r="V777" s="171"/>
      <c r="W777" s="173" t="str">
        <f t="shared" si="277"/>
        <v/>
      </c>
      <c r="X777" s="173" t="str">
        <f t="shared" si="278"/>
        <v/>
      </c>
      <c r="Y777" s="173" t="str">
        <f t="shared" si="279"/>
        <v/>
      </c>
      <c r="Z777" s="171"/>
      <c r="AA777" s="171"/>
      <c r="AB777" s="171"/>
      <c r="AC777" s="172" t="str">
        <f t="shared" si="280"/>
        <v/>
      </c>
      <c r="AD777" s="172" t="str">
        <f t="shared" si="281"/>
        <v/>
      </c>
      <c r="AE777" s="174"/>
      <c r="AF777" s="175" t="str">
        <f t="shared" si="282"/>
        <v/>
      </c>
      <c r="AG777" s="169"/>
      <c r="AH777" s="171"/>
      <c r="AI777" s="171"/>
      <c r="AJ777" s="169"/>
      <c r="AK777" s="176" t="str">
        <f t="shared" si="283"/>
        <v/>
      </c>
      <c r="AL777" s="176" t="str">
        <f t="shared" si="284"/>
        <v/>
      </c>
      <c r="AM777" s="176" t="str">
        <f t="shared" si="285"/>
        <v/>
      </c>
      <c r="AN777" s="359" t="str">
        <f>IF(Overview!$K$17='Internal Calcs'!$P$22,IF(AK777="","",AK777),IF(Overview!$K$17='Internal Calcs'!$P$23,IF(AK777="","",AK777),IF(ISNUMBER(A777),(IF(F777="Short",G777-H777,H777-G777)*AZ777-AX777),"")))</f>
        <v/>
      </c>
      <c r="AO777" s="401" t="str">
        <f>IF(Overview!$K$17='Internal Calcs'!$P$22,IF(AL777="","",AL777),IF(Overview!$K$17='Internal Calcs'!$P$23,IF(AL777="","",AL777),IF(ISNUMBER(A777),IF(AL777="",(IF(F777="Short",G777-H777,H777-G777)*AZ777-AX777),(IF(F777="Short",G777-J777,J777-G777)*AZ777-AX777)),"")))</f>
        <v/>
      </c>
      <c r="AP777" s="359" t="str">
        <f>IF(Overview!$K$17='Internal Calcs'!$P$22,"",IF(Overview!$K$17='Internal Calcs'!$P$23,IF(AM777="","",AM777),IF(ISNUMBER(A777),IF(AM777="",(IF(F777="Short",G777-H777,H777-G777)*AZ777-AX777),(IF(F777="Short",G777-L777,L777-G777)*AZ777-AX777)),"")))</f>
        <v/>
      </c>
      <c r="AQ777" s="176" t="str">
        <f t="shared" si="286"/>
        <v/>
      </c>
      <c r="AR777" s="176" t="str">
        <f t="shared" si="287"/>
        <v/>
      </c>
      <c r="AS777" s="176" t="str">
        <f t="shared" si="288"/>
        <v/>
      </c>
      <c r="AT777" s="176" t="str">
        <f>IF(ISNUMBER(A777),MAX($AS$2:AS777)-AS777,"")</f>
        <v/>
      </c>
      <c r="AU777" s="177" t="str">
        <f t="shared" si="289"/>
        <v/>
      </c>
      <c r="AV777" s="178" t="str">
        <f t="shared" si="290"/>
        <v/>
      </c>
      <c r="AW777" s="178" t="str">
        <f t="shared" si="291"/>
        <v/>
      </c>
      <c r="AX777" s="179" t="str">
        <f ca="1">IF(ISNUMBER($A777),INDIRECT(CONCATENATE("'Instrument List'!B",(MATCH(E777,'Instrument List'!A:A,0))-0)),"")</f>
        <v/>
      </c>
      <c r="AY777" s="179" t="str">
        <f ca="1">IF(ISNUMBER($A777),INDIRECT(CONCATENATE("'Instrument List'!D",(MATCH(E777,'Instrument List'!A:A,0))-0)),"")</f>
        <v/>
      </c>
      <c r="AZ777" s="179" t="str">
        <f ca="1">IF(ISNUMBER($A777),INDIRECT(CONCATENATE("'Instrument List'!C",(MATCH(E777,'Instrument List'!A:A,0))-0)),"")</f>
        <v/>
      </c>
      <c r="BA777" s="180" t="str">
        <f ca="1">IF(ISNUMBER(A777),INDIRECT(CONCATENATE("'Instrument List'!E",(MATCH(E777,'Instrument List'!A:A,0))-0)),"")</f>
        <v/>
      </c>
      <c r="BB777" s="181" t="str">
        <f t="shared" si="292"/>
        <v/>
      </c>
      <c r="BC777" s="181" t="str">
        <f t="shared" si="293"/>
        <v/>
      </c>
      <c r="BD777" s="181" t="str">
        <f ca="1">IF(ISNUMBER(A777),INDIRECT(CONCATENATE("'Instrument List'!F",(MATCH(E777,'Instrument List'!A:A,0))-0)),"")</f>
        <v/>
      </c>
    </row>
    <row r="778" spans="1:56">
      <c r="A778" s="223" t="str">
        <f t="shared" si="273"/>
        <v/>
      </c>
      <c r="B778" s="224"/>
      <c r="C778" s="225"/>
      <c r="D778" s="182"/>
      <c r="E778" s="182"/>
      <c r="F778" s="182"/>
      <c r="G778" s="203"/>
      <c r="H778" s="218"/>
      <c r="I778" s="213"/>
      <c r="J778" s="207"/>
      <c r="K778" s="213"/>
      <c r="L778" s="207"/>
      <c r="M778" s="213"/>
      <c r="N778" s="207"/>
      <c r="O778" s="183" t="str">
        <f t="shared" si="274"/>
        <v/>
      </c>
      <c r="P778" s="184"/>
      <c r="Q778" s="184"/>
      <c r="R778" s="275"/>
      <c r="S778" s="185" t="str">
        <f t="shared" si="275"/>
        <v/>
      </c>
      <c r="T778" s="185" t="str">
        <f t="shared" si="276"/>
        <v/>
      </c>
      <c r="U778" s="275"/>
      <c r="V778" s="275"/>
      <c r="W778" s="276" t="str">
        <f t="shared" si="277"/>
        <v/>
      </c>
      <c r="X778" s="276" t="str">
        <f t="shared" si="278"/>
        <v/>
      </c>
      <c r="Y778" s="276" t="str">
        <f t="shared" si="279"/>
        <v/>
      </c>
      <c r="Z778" s="275"/>
      <c r="AA778" s="184"/>
      <c r="AB778" s="184"/>
      <c r="AC778" s="185" t="str">
        <f t="shared" si="280"/>
        <v/>
      </c>
      <c r="AD778" s="185" t="str">
        <f t="shared" si="281"/>
        <v/>
      </c>
      <c r="AE778" s="186"/>
      <c r="AF778" s="187" t="str">
        <f t="shared" si="282"/>
        <v/>
      </c>
      <c r="AG778" s="182"/>
      <c r="AH778" s="184"/>
      <c r="AI778" s="184"/>
      <c r="AJ778" s="182"/>
      <c r="AK778" s="188" t="str">
        <f t="shared" si="283"/>
        <v/>
      </c>
      <c r="AL778" s="188" t="str">
        <f t="shared" si="284"/>
        <v/>
      </c>
      <c r="AM778" s="188" t="str">
        <f t="shared" si="285"/>
        <v/>
      </c>
      <c r="AN778" s="359" t="str">
        <f>IF(Overview!$K$17='Internal Calcs'!$P$22,IF(AK778="","",AK778),IF(Overview!$K$17='Internal Calcs'!$P$23,IF(AK778="","",AK778),IF(ISNUMBER(A778),(IF(F778="Short",G778-H778,H778-G778)*AZ778-AX778),"")))</f>
        <v/>
      </c>
      <c r="AO778" s="401" t="str">
        <f>IF(Overview!$K$17='Internal Calcs'!$P$22,IF(AL778="","",AL778),IF(Overview!$K$17='Internal Calcs'!$P$23,IF(AL778="","",AL778),IF(ISNUMBER(A778),IF(AL778="",(IF(F778="Short",G778-H778,H778-G778)*AZ778-AX778),(IF(F778="Short",G778-J778,J778-G778)*AZ778-AX778)),"")))</f>
        <v/>
      </c>
      <c r="AP778" s="359" t="str">
        <f>IF(Overview!$K$17='Internal Calcs'!$P$22,"",IF(Overview!$K$17='Internal Calcs'!$P$23,IF(AM778="","",AM778),IF(ISNUMBER(A778),IF(AM778="",(IF(F778="Short",G778-H778,H778-G778)*AZ778-AX778),(IF(F778="Short",G778-L778,L778-G778)*AZ778-AX778)),"")))</f>
        <v/>
      </c>
      <c r="AQ778" s="188" t="str">
        <f t="shared" si="286"/>
        <v/>
      </c>
      <c r="AR778" s="188" t="str">
        <f t="shared" si="287"/>
        <v/>
      </c>
      <c r="AS778" s="188" t="str">
        <f t="shared" si="288"/>
        <v/>
      </c>
      <c r="AT778" s="188" t="str">
        <f>IF(ISNUMBER(A778),MAX($AS$2:AS778)-AS778,"")</f>
        <v/>
      </c>
      <c r="AU778" s="189" t="str">
        <f t="shared" si="289"/>
        <v/>
      </c>
      <c r="AV778" s="190" t="str">
        <f t="shared" si="290"/>
        <v/>
      </c>
      <c r="AW778" s="190" t="str">
        <f t="shared" si="291"/>
        <v/>
      </c>
      <c r="AX778" s="191" t="str">
        <f ca="1">IF(ISNUMBER($A778),INDIRECT(CONCATENATE("'Instrument List'!B",(MATCH(E778,'Instrument List'!A:A,0))-0)),"")</f>
        <v/>
      </c>
      <c r="AY778" s="191" t="str">
        <f ca="1">IF(ISNUMBER($A778),INDIRECT(CONCATENATE("'Instrument List'!D",(MATCH(E778,'Instrument List'!A:A,0))-0)),"")</f>
        <v/>
      </c>
      <c r="AZ778" s="191" t="str">
        <f ca="1">IF(ISNUMBER($A778),INDIRECT(CONCATENATE("'Instrument List'!C",(MATCH(E778,'Instrument List'!A:A,0))-0)),"")</f>
        <v/>
      </c>
      <c r="BA778" s="192" t="str">
        <f ca="1">IF(ISNUMBER(A778),INDIRECT(CONCATENATE("'Instrument List'!E",(MATCH(E778,'Instrument List'!A:A,0))-0)),"")</f>
        <v/>
      </c>
      <c r="BB778" s="193" t="str">
        <f t="shared" si="292"/>
        <v/>
      </c>
      <c r="BC778" s="193" t="str">
        <f t="shared" si="293"/>
        <v/>
      </c>
      <c r="BD778" s="193" t="str">
        <f ca="1">IF(ISNUMBER(A778),INDIRECT(CONCATENATE("'Instrument List'!F",(MATCH(E778,'Instrument List'!A:A,0))-0)),"")</f>
        <v/>
      </c>
    </row>
    <row r="779" spans="1:56">
      <c r="A779" s="220" t="str">
        <f t="shared" ref="A779:A842" si="294">IF(B779&gt;0,A778+1,"")</f>
        <v/>
      </c>
      <c r="B779" s="221"/>
      <c r="C779" s="222"/>
      <c r="D779" s="169"/>
      <c r="E779" s="169"/>
      <c r="F779" s="169"/>
      <c r="G779" s="202"/>
      <c r="H779" s="217"/>
      <c r="I779" s="212"/>
      <c r="J779" s="206"/>
      <c r="K779" s="212"/>
      <c r="L779" s="206"/>
      <c r="M779" s="212"/>
      <c r="N779" s="206"/>
      <c r="O779" s="170" t="str">
        <f t="shared" ref="O779:O842" si="295">IF(ISNUMBER(A779),IF(N779&gt;G779,1,-1),"")</f>
        <v/>
      </c>
      <c r="P779" s="171"/>
      <c r="Q779" s="171"/>
      <c r="R779" s="171"/>
      <c r="S779" s="172" t="str">
        <f t="shared" ref="S779:S842" si="296">IF(ISNUMBER(A779),IF(Q779="",P779,Q779),"")</f>
        <v/>
      </c>
      <c r="T779" s="172" t="str">
        <f t="shared" ref="T779:T842" si="297">IF(ISNUMBER(A779),IF(R779="",P779,R779),"")</f>
        <v/>
      </c>
      <c r="U779" s="171"/>
      <c r="V779" s="171"/>
      <c r="W779" s="173" t="str">
        <f t="shared" ref="W779:W842" si="298">IF(ISNUMBER(U779),IF(IF(F779="Short",G779-H779,H779-G779)*(AZ779/AY779)/U779&gt;0,IF(F779="Short",G779-H779,H779-G779)*(AZ779/AY779)/U779,0),"")</f>
        <v/>
      </c>
      <c r="X779" s="173" t="str">
        <f t="shared" ref="X779:X842" si="299">IF(ISNUMBER(U779),IF(ISNUMBER(J779),IF(IF(F779="Short",G779-J779,J779-G779)*(AZ779/AY779)/U779&gt;0,IF(F779="Short",G779-J779,J779-G779)*(AZ779/AY779)/U779,0),""),"")</f>
        <v/>
      </c>
      <c r="Y779" s="173" t="str">
        <f t="shared" ref="Y779:Y842" si="300">IF(ISNUMBER(L779),IF(ISNUMBER(L779),IF(IF(F779="Short",G779-L779,L779-G779)*(AZ779/AY779)/U779&gt;0,IF(F779="Short",G779-L779,L779-G779)*(AZ779/AY779)/U779,0),""),"")</f>
        <v/>
      </c>
      <c r="Z779" s="171"/>
      <c r="AA779" s="171"/>
      <c r="AB779" s="171"/>
      <c r="AC779" s="172" t="str">
        <f t="shared" ref="AC779:AC842" si="301">IF(ISNUMBER(A779),IF(AA779="",Z779,AA779),"")</f>
        <v/>
      </c>
      <c r="AD779" s="172" t="str">
        <f t="shared" ref="AD779:AD842" si="302">IF(ISNUMBER(A779),IF(AB779="",IF(AA779="",Z779,AA779),AB779),"")</f>
        <v/>
      </c>
      <c r="AE779" s="174"/>
      <c r="AF779" s="175" t="str">
        <f t="shared" ref="AF779:AF842" si="303">IF(ISNUMBER(A779),((AE779*AY779*AV779)+AX779)/AS779,"")</f>
        <v/>
      </c>
      <c r="AG779" s="169"/>
      <c r="AH779" s="171"/>
      <c r="AI779" s="171"/>
      <c r="AJ779" s="169"/>
      <c r="AK779" s="176" t="str">
        <f t="shared" ref="AK779:AK842" si="304">IF(ISNUMBER(A779),(IF(F779="Short",G779-H779,H779-G779)*AZ779-AX779)*I779,"")</f>
        <v/>
      </c>
      <c r="AL779" s="176" t="str">
        <f t="shared" ref="AL779:AL842" si="305">IF(ISNUMBER(J779),(IF(F779="Short",G779-J779,J779-G779)*AZ779-AX779)*K779,"")</f>
        <v/>
      </c>
      <c r="AM779" s="176" t="str">
        <f t="shared" ref="AM779:AM842" si="306">IF(ISNUMBER(L779),(IF(F779="Short",G779-L779,L779-G779)*AZ779-AX779)*M779,"")</f>
        <v/>
      </c>
      <c r="AN779" s="359" t="str">
        <f>IF(Overview!$K$17='Internal Calcs'!$P$22,IF(AK779="","",AK779),IF(Overview!$K$17='Internal Calcs'!$P$23,IF(AK779="","",AK779),IF(ISNUMBER(A779),(IF(F779="Short",G779-H779,H779-G779)*AZ779-AX779),"")))</f>
        <v/>
      </c>
      <c r="AO779" s="401" t="str">
        <f>IF(Overview!$K$17='Internal Calcs'!$P$22,IF(AL779="","",AL779),IF(Overview!$K$17='Internal Calcs'!$P$23,IF(AL779="","",AL779),IF(ISNUMBER(A779),IF(AL779="",(IF(F779="Short",G779-H779,H779-G779)*AZ779-AX779),(IF(F779="Short",G779-J779,J779-G779)*AZ779-AX779)),"")))</f>
        <v/>
      </c>
      <c r="AP779" s="359" t="str">
        <f>IF(Overview!$K$17='Internal Calcs'!$P$22,"",IF(Overview!$K$17='Internal Calcs'!$P$23,IF(AM779="","",AM779),IF(ISNUMBER(A779),IF(AM779="",(IF(F779="Short",G779-H779,H779-G779)*AZ779-AX779),(IF(F779="Short",G779-L779,L779-G779)*AZ779-AX779)),"")))</f>
        <v/>
      </c>
      <c r="AQ779" s="176" t="str">
        <f t="shared" ref="AQ779:AQ842" si="307">IF(ISNUMBER(A779),SUM(AK779:AM779),"")</f>
        <v/>
      </c>
      <c r="AR779" s="176" t="str">
        <f t="shared" ref="AR779:AR842" si="308">IF(ISNUMBER(A779),IF(AQ779&gt;0,"Winning","Losing"),"")</f>
        <v/>
      </c>
      <c r="AS779" s="176" t="str">
        <f t="shared" ref="AS779:AS842" si="309">IF(ISNUMBER(A779),AS778+AQ779,"")</f>
        <v/>
      </c>
      <c r="AT779" s="176" t="str">
        <f>IF(ISNUMBER(A779),MAX($AS$2:AS779)-AS779,"")</f>
        <v/>
      </c>
      <c r="AU779" s="177" t="str">
        <f t="shared" ref="AU779:AU842" si="310">IF(ISNUMBER(A779),AQ779/AS779,"")</f>
        <v/>
      </c>
      <c r="AV779" s="178" t="str">
        <f t="shared" ref="AV779:AV842" si="311">IF(ISNUMBER(A779),I779+K779+M779,"")</f>
        <v/>
      </c>
      <c r="AW779" s="178" t="str">
        <f t="shared" ref="AW779:AW842" si="312">IF(ISNUMBER(A779),ROUNDDOWN(C779/100,0),"")</f>
        <v/>
      </c>
      <c r="AX779" s="179" t="str">
        <f ca="1">IF(ISNUMBER($A779),INDIRECT(CONCATENATE("'Instrument List'!B",(MATCH(E779,'Instrument List'!A:A,0))-0)),"")</f>
        <v/>
      </c>
      <c r="AY779" s="179" t="str">
        <f ca="1">IF(ISNUMBER($A779),INDIRECT(CONCATENATE("'Instrument List'!D",(MATCH(E779,'Instrument List'!A:A,0))-0)),"")</f>
        <v/>
      </c>
      <c r="AZ779" s="179" t="str">
        <f ca="1">IF(ISNUMBER($A779),INDIRECT(CONCATENATE("'Instrument List'!C",(MATCH(E779,'Instrument List'!A:A,0))-0)),"")</f>
        <v/>
      </c>
      <c r="BA779" s="180" t="str">
        <f ca="1">IF(ISNUMBER(A779),INDIRECT(CONCATENATE("'Instrument List'!E",(MATCH(E779,'Instrument List'!A:A,0))-0)),"")</f>
        <v/>
      </c>
      <c r="BB779" s="181" t="str">
        <f t="shared" ref="BB779:BB842" si="313">IF(ISNUMBER(A779),AQ779/AY779,"")</f>
        <v/>
      </c>
      <c r="BC779" s="181" t="str">
        <f t="shared" ref="BC779:BC842" si="314">IF(ISNUMBER(A779),(AQ779/AY779)/(I779+K779+M779),"")</f>
        <v/>
      </c>
      <c r="BD779" s="181" t="str">
        <f ca="1">IF(ISNUMBER(A779),INDIRECT(CONCATENATE("'Instrument List'!F",(MATCH(E779,'Instrument List'!A:A,0))-0)),"")</f>
        <v/>
      </c>
    </row>
    <row r="780" spans="1:56">
      <c r="A780" s="223" t="str">
        <f t="shared" si="294"/>
        <v/>
      </c>
      <c r="B780" s="224"/>
      <c r="C780" s="225"/>
      <c r="D780" s="182"/>
      <c r="E780" s="182"/>
      <c r="F780" s="182"/>
      <c r="G780" s="203"/>
      <c r="H780" s="218"/>
      <c r="I780" s="213"/>
      <c r="J780" s="207"/>
      <c r="K780" s="213"/>
      <c r="L780" s="207"/>
      <c r="M780" s="213"/>
      <c r="N780" s="207"/>
      <c r="O780" s="183" t="str">
        <f t="shared" si="295"/>
        <v/>
      </c>
      <c r="P780" s="184"/>
      <c r="Q780" s="184"/>
      <c r="R780" s="275"/>
      <c r="S780" s="185" t="str">
        <f t="shared" si="296"/>
        <v/>
      </c>
      <c r="T780" s="185" t="str">
        <f t="shared" si="297"/>
        <v/>
      </c>
      <c r="U780" s="275"/>
      <c r="V780" s="275"/>
      <c r="W780" s="276" t="str">
        <f t="shared" si="298"/>
        <v/>
      </c>
      <c r="X780" s="276" t="str">
        <f t="shared" si="299"/>
        <v/>
      </c>
      <c r="Y780" s="276" t="str">
        <f t="shared" si="300"/>
        <v/>
      </c>
      <c r="Z780" s="275"/>
      <c r="AA780" s="184"/>
      <c r="AB780" s="184"/>
      <c r="AC780" s="185" t="str">
        <f t="shared" si="301"/>
        <v/>
      </c>
      <c r="AD780" s="185" t="str">
        <f t="shared" si="302"/>
        <v/>
      </c>
      <c r="AE780" s="186"/>
      <c r="AF780" s="187" t="str">
        <f t="shared" si="303"/>
        <v/>
      </c>
      <c r="AG780" s="182"/>
      <c r="AH780" s="184"/>
      <c r="AI780" s="184"/>
      <c r="AJ780" s="182"/>
      <c r="AK780" s="188" t="str">
        <f t="shared" si="304"/>
        <v/>
      </c>
      <c r="AL780" s="188" t="str">
        <f t="shared" si="305"/>
        <v/>
      </c>
      <c r="AM780" s="188" t="str">
        <f t="shared" si="306"/>
        <v/>
      </c>
      <c r="AN780" s="359" t="str">
        <f>IF(Overview!$K$17='Internal Calcs'!$P$22,IF(AK780="","",AK780),IF(Overview!$K$17='Internal Calcs'!$P$23,IF(AK780="","",AK780),IF(ISNUMBER(A780),(IF(F780="Short",G780-H780,H780-G780)*AZ780-AX780),"")))</f>
        <v/>
      </c>
      <c r="AO780" s="401" t="str">
        <f>IF(Overview!$K$17='Internal Calcs'!$P$22,IF(AL780="","",AL780),IF(Overview!$K$17='Internal Calcs'!$P$23,IF(AL780="","",AL780),IF(ISNUMBER(A780),IF(AL780="",(IF(F780="Short",G780-H780,H780-G780)*AZ780-AX780),(IF(F780="Short",G780-J780,J780-G780)*AZ780-AX780)),"")))</f>
        <v/>
      </c>
      <c r="AP780" s="359" t="str">
        <f>IF(Overview!$K$17='Internal Calcs'!$P$22,"",IF(Overview!$K$17='Internal Calcs'!$P$23,IF(AM780="","",AM780),IF(ISNUMBER(A780),IF(AM780="",(IF(F780="Short",G780-H780,H780-G780)*AZ780-AX780),(IF(F780="Short",G780-L780,L780-G780)*AZ780-AX780)),"")))</f>
        <v/>
      </c>
      <c r="AQ780" s="188" t="str">
        <f t="shared" si="307"/>
        <v/>
      </c>
      <c r="AR780" s="188" t="str">
        <f t="shared" si="308"/>
        <v/>
      </c>
      <c r="AS780" s="188" t="str">
        <f t="shared" si="309"/>
        <v/>
      </c>
      <c r="AT780" s="188" t="str">
        <f>IF(ISNUMBER(A780),MAX($AS$2:AS780)-AS780,"")</f>
        <v/>
      </c>
      <c r="AU780" s="189" t="str">
        <f t="shared" si="310"/>
        <v/>
      </c>
      <c r="AV780" s="190" t="str">
        <f t="shared" si="311"/>
        <v/>
      </c>
      <c r="AW780" s="190" t="str">
        <f t="shared" si="312"/>
        <v/>
      </c>
      <c r="AX780" s="191" t="str">
        <f ca="1">IF(ISNUMBER($A780),INDIRECT(CONCATENATE("'Instrument List'!B",(MATCH(E780,'Instrument List'!A:A,0))-0)),"")</f>
        <v/>
      </c>
      <c r="AY780" s="191" t="str">
        <f ca="1">IF(ISNUMBER($A780),INDIRECT(CONCATENATE("'Instrument List'!D",(MATCH(E780,'Instrument List'!A:A,0))-0)),"")</f>
        <v/>
      </c>
      <c r="AZ780" s="191" t="str">
        <f ca="1">IF(ISNUMBER($A780),INDIRECT(CONCATENATE("'Instrument List'!C",(MATCH(E780,'Instrument List'!A:A,0))-0)),"")</f>
        <v/>
      </c>
      <c r="BA780" s="192" t="str">
        <f ca="1">IF(ISNUMBER(A780),INDIRECT(CONCATENATE("'Instrument List'!E",(MATCH(E780,'Instrument List'!A:A,0))-0)),"")</f>
        <v/>
      </c>
      <c r="BB780" s="193" t="str">
        <f t="shared" si="313"/>
        <v/>
      </c>
      <c r="BC780" s="193" t="str">
        <f t="shared" si="314"/>
        <v/>
      </c>
      <c r="BD780" s="193" t="str">
        <f ca="1">IF(ISNUMBER(A780),INDIRECT(CONCATENATE("'Instrument List'!F",(MATCH(E780,'Instrument List'!A:A,0))-0)),"")</f>
        <v/>
      </c>
    </row>
    <row r="781" spans="1:56">
      <c r="A781" s="220" t="str">
        <f t="shared" si="294"/>
        <v/>
      </c>
      <c r="B781" s="221"/>
      <c r="C781" s="222"/>
      <c r="D781" s="169"/>
      <c r="E781" s="169"/>
      <c r="F781" s="169"/>
      <c r="G781" s="202"/>
      <c r="H781" s="217"/>
      <c r="I781" s="212"/>
      <c r="J781" s="206"/>
      <c r="K781" s="212"/>
      <c r="L781" s="206"/>
      <c r="M781" s="212"/>
      <c r="N781" s="206"/>
      <c r="O781" s="170" t="str">
        <f t="shared" si="295"/>
        <v/>
      </c>
      <c r="P781" s="171"/>
      <c r="Q781" s="171"/>
      <c r="R781" s="171"/>
      <c r="S781" s="172" t="str">
        <f t="shared" si="296"/>
        <v/>
      </c>
      <c r="T781" s="172" t="str">
        <f t="shared" si="297"/>
        <v/>
      </c>
      <c r="U781" s="171"/>
      <c r="V781" s="171"/>
      <c r="W781" s="173" t="str">
        <f t="shared" si="298"/>
        <v/>
      </c>
      <c r="X781" s="173" t="str">
        <f t="shared" si="299"/>
        <v/>
      </c>
      <c r="Y781" s="173" t="str">
        <f t="shared" si="300"/>
        <v/>
      </c>
      <c r="Z781" s="171"/>
      <c r="AA781" s="171"/>
      <c r="AB781" s="171"/>
      <c r="AC781" s="172" t="str">
        <f t="shared" si="301"/>
        <v/>
      </c>
      <c r="AD781" s="172" t="str">
        <f t="shared" si="302"/>
        <v/>
      </c>
      <c r="AE781" s="174"/>
      <c r="AF781" s="175" t="str">
        <f t="shared" si="303"/>
        <v/>
      </c>
      <c r="AG781" s="169"/>
      <c r="AH781" s="171"/>
      <c r="AI781" s="171"/>
      <c r="AJ781" s="169"/>
      <c r="AK781" s="176" t="str">
        <f t="shared" si="304"/>
        <v/>
      </c>
      <c r="AL781" s="176" t="str">
        <f t="shared" si="305"/>
        <v/>
      </c>
      <c r="AM781" s="176" t="str">
        <f t="shared" si="306"/>
        <v/>
      </c>
      <c r="AN781" s="359" t="str">
        <f>IF(Overview!$K$17='Internal Calcs'!$P$22,IF(AK781="","",AK781),IF(Overview!$K$17='Internal Calcs'!$P$23,IF(AK781="","",AK781),IF(ISNUMBER(A781),(IF(F781="Short",G781-H781,H781-G781)*AZ781-AX781),"")))</f>
        <v/>
      </c>
      <c r="AO781" s="401" t="str">
        <f>IF(Overview!$K$17='Internal Calcs'!$P$22,IF(AL781="","",AL781),IF(Overview!$K$17='Internal Calcs'!$P$23,IF(AL781="","",AL781),IF(ISNUMBER(A781),IF(AL781="",(IF(F781="Short",G781-H781,H781-G781)*AZ781-AX781),(IF(F781="Short",G781-J781,J781-G781)*AZ781-AX781)),"")))</f>
        <v/>
      </c>
      <c r="AP781" s="359" t="str">
        <f>IF(Overview!$K$17='Internal Calcs'!$P$22,"",IF(Overview!$K$17='Internal Calcs'!$P$23,IF(AM781="","",AM781),IF(ISNUMBER(A781),IF(AM781="",(IF(F781="Short",G781-H781,H781-G781)*AZ781-AX781),(IF(F781="Short",G781-L781,L781-G781)*AZ781-AX781)),"")))</f>
        <v/>
      </c>
      <c r="AQ781" s="176" t="str">
        <f t="shared" si="307"/>
        <v/>
      </c>
      <c r="AR781" s="176" t="str">
        <f t="shared" si="308"/>
        <v/>
      </c>
      <c r="AS781" s="176" t="str">
        <f t="shared" si="309"/>
        <v/>
      </c>
      <c r="AT781" s="176" t="str">
        <f>IF(ISNUMBER(A781),MAX($AS$2:AS781)-AS781,"")</f>
        <v/>
      </c>
      <c r="AU781" s="177" t="str">
        <f t="shared" si="310"/>
        <v/>
      </c>
      <c r="AV781" s="178" t="str">
        <f t="shared" si="311"/>
        <v/>
      </c>
      <c r="AW781" s="178" t="str">
        <f t="shared" si="312"/>
        <v/>
      </c>
      <c r="AX781" s="179" t="str">
        <f ca="1">IF(ISNUMBER($A781),INDIRECT(CONCATENATE("'Instrument List'!B",(MATCH(E781,'Instrument List'!A:A,0))-0)),"")</f>
        <v/>
      </c>
      <c r="AY781" s="179" t="str">
        <f ca="1">IF(ISNUMBER($A781),INDIRECT(CONCATENATE("'Instrument List'!D",(MATCH(E781,'Instrument List'!A:A,0))-0)),"")</f>
        <v/>
      </c>
      <c r="AZ781" s="179" t="str">
        <f ca="1">IF(ISNUMBER($A781),INDIRECT(CONCATENATE("'Instrument List'!C",(MATCH(E781,'Instrument List'!A:A,0))-0)),"")</f>
        <v/>
      </c>
      <c r="BA781" s="180" t="str">
        <f ca="1">IF(ISNUMBER(A781),INDIRECT(CONCATENATE("'Instrument List'!E",(MATCH(E781,'Instrument List'!A:A,0))-0)),"")</f>
        <v/>
      </c>
      <c r="BB781" s="181" t="str">
        <f t="shared" si="313"/>
        <v/>
      </c>
      <c r="BC781" s="181" t="str">
        <f t="shared" si="314"/>
        <v/>
      </c>
      <c r="BD781" s="181" t="str">
        <f ca="1">IF(ISNUMBER(A781),INDIRECT(CONCATENATE("'Instrument List'!F",(MATCH(E781,'Instrument List'!A:A,0))-0)),"")</f>
        <v/>
      </c>
    </row>
    <row r="782" spans="1:56">
      <c r="A782" s="223" t="str">
        <f t="shared" si="294"/>
        <v/>
      </c>
      <c r="B782" s="224"/>
      <c r="C782" s="225"/>
      <c r="D782" s="182"/>
      <c r="E782" s="182"/>
      <c r="F782" s="182"/>
      <c r="G782" s="203"/>
      <c r="H782" s="218"/>
      <c r="I782" s="213"/>
      <c r="J782" s="207"/>
      <c r="K782" s="213"/>
      <c r="L782" s="207"/>
      <c r="M782" s="213"/>
      <c r="N782" s="207"/>
      <c r="O782" s="183" t="str">
        <f t="shared" si="295"/>
        <v/>
      </c>
      <c r="P782" s="184"/>
      <c r="Q782" s="184"/>
      <c r="R782" s="275"/>
      <c r="S782" s="185" t="str">
        <f t="shared" si="296"/>
        <v/>
      </c>
      <c r="T782" s="185" t="str">
        <f t="shared" si="297"/>
        <v/>
      </c>
      <c r="U782" s="275"/>
      <c r="V782" s="275"/>
      <c r="W782" s="276" t="str">
        <f t="shared" si="298"/>
        <v/>
      </c>
      <c r="X782" s="276" t="str">
        <f t="shared" si="299"/>
        <v/>
      </c>
      <c r="Y782" s="276" t="str">
        <f t="shared" si="300"/>
        <v/>
      </c>
      <c r="Z782" s="275"/>
      <c r="AA782" s="184"/>
      <c r="AB782" s="184"/>
      <c r="AC782" s="185" t="str">
        <f t="shared" si="301"/>
        <v/>
      </c>
      <c r="AD782" s="185" t="str">
        <f t="shared" si="302"/>
        <v/>
      </c>
      <c r="AE782" s="186"/>
      <c r="AF782" s="187" t="str">
        <f t="shared" si="303"/>
        <v/>
      </c>
      <c r="AG782" s="182"/>
      <c r="AH782" s="184"/>
      <c r="AI782" s="184"/>
      <c r="AJ782" s="182"/>
      <c r="AK782" s="188" t="str">
        <f t="shared" si="304"/>
        <v/>
      </c>
      <c r="AL782" s="188" t="str">
        <f t="shared" si="305"/>
        <v/>
      </c>
      <c r="AM782" s="188" t="str">
        <f t="shared" si="306"/>
        <v/>
      </c>
      <c r="AN782" s="359" t="str">
        <f>IF(Overview!$K$17='Internal Calcs'!$P$22,IF(AK782="","",AK782),IF(Overview!$K$17='Internal Calcs'!$P$23,IF(AK782="","",AK782),IF(ISNUMBER(A782),(IF(F782="Short",G782-H782,H782-G782)*AZ782-AX782),"")))</f>
        <v/>
      </c>
      <c r="AO782" s="401" t="str">
        <f>IF(Overview!$K$17='Internal Calcs'!$P$22,IF(AL782="","",AL782),IF(Overview!$K$17='Internal Calcs'!$P$23,IF(AL782="","",AL782),IF(ISNUMBER(A782),IF(AL782="",(IF(F782="Short",G782-H782,H782-G782)*AZ782-AX782),(IF(F782="Short",G782-J782,J782-G782)*AZ782-AX782)),"")))</f>
        <v/>
      </c>
      <c r="AP782" s="359" t="str">
        <f>IF(Overview!$K$17='Internal Calcs'!$P$22,"",IF(Overview!$K$17='Internal Calcs'!$P$23,IF(AM782="","",AM782),IF(ISNUMBER(A782),IF(AM782="",(IF(F782="Short",G782-H782,H782-G782)*AZ782-AX782),(IF(F782="Short",G782-L782,L782-G782)*AZ782-AX782)),"")))</f>
        <v/>
      </c>
      <c r="AQ782" s="188" t="str">
        <f t="shared" si="307"/>
        <v/>
      </c>
      <c r="AR782" s="188" t="str">
        <f t="shared" si="308"/>
        <v/>
      </c>
      <c r="AS782" s="188" t="str">
        <f t="shared" si="309"/>
        <v/>
      </c>
      <c r="AT782" s="188" t="str">
        <f>IF(ISNUMBER(A782),MAX($AS$2:AS782)-AS782,"")</f>
        <v/>
      </c>
      <c r="AU782" s="189" t="str">
        <f t="shared" si="310"/>
        <v/>
      </c>
      <c r="AV782" s="190" t="str">
        <f t="shared" si="311"/>
        <v/>
      </c>
      <c r="AW782" s="190" t="str">
        <f t="shared" si="312"/>
        <v/>
      </c>
      <c r="AX782" s="191" t="str">
        <f ca="1">IF(ISNUMBER($A782),INDIRECT(CONCATENATE("'Instrument List'!B",(MATCH(E782,'Instrument List'!A:A,0))-0)),"")</f>
        <v/>
      </c>
      <c r="AY782" s="191" t="str">
        <f ca="1">IF(ISNUMBER($A782),INDIRECT(CONCATENATE("'Instrument List'!D",(MATCH(E782,'Instrument List'!A:A,0))-0)),"")</f>
        <v/>
      </c>
      <c r="AZ782" s="191" t="str">
        <f ca="1">IF(ISNUMBER($A782),INDIRECT(CONCATENATE("'Instrument List'!C",(MATCH(E782,'Instrument List'!A:A,0))-0)),"")</f>
        <v/>
      </c>
      <c r="BA782" s="192" t="str">
        <f ca="1">IF(ISNUMBER(A782),INDIRECT(CONCATENATE("'Instrument List'!E",(MATCH(E782,'Instrument List'!A:A,0))-0)),"")</f>
        <v/>
      </c>
      <c r="BB782" s="193" t="str">
        <f t="shared" si="313"/>
        <v/>
      </c>
      <c r="BC782" s="193" t="str">
        <f t="shared" si="314"/>
        <v/>
      </c>
      <c r="BD782" s="193" t="str">
        <f ca="1">IF(ISNUMBER(A782),INDIRECT(CONCATENATE("'Instrument List'!F",(MATCH(E782,'Instrument List'!A:A,0))-0)),"")</f>
        <v/>
      </c>
    </row>
    <row r="783" spans="1:56">
      <c r="A783" s="220" t="str">
        <f t="shared" si="294"/>
        <v/>
      </c>
      <c r="B783" s="221"/>
      <c r="C783" s="222"/>
      <c r="D783" s="169"/>
      <c r="E783" s="169"/>
      <c r="F783" s="169"/>
      <c r="G783" s="202"/>
      <c r="H783" s="217"/>
      <c r="I783" s="212"/>
      <c r="J783" s="206"/>
      <c r="K783" s="212"/>
      <c r="L783" s="206"/>
      <c r="M783" s="212"/>
      <c r="N783" s="206"/>
      <c r="O783" s="170" t="str">
        <f t="shared" si="295"/>
        <v/>
      </c>
      <c r="P783" s="171"/>
      <c r="Q783" s="171"/>
      <c r="R783" s="171"/>
      <c r="S783" s="172" t="str">
        <f t="shared" si="296"/>
        <v/>
      </c>
      <c r="T783" s="172" t="str">
        <f t="shared" si="297"/>
        <v/>
      </c>
      <c r="U783" s="171"/>
      <c r="V783" s="171"/>
      <c r="W783" s="173" t="str">
        <f t="shared" si="298"/>
        <v/>
      </c>
      <c r="X783" s="173" t="str">
        <f t="shared" si="299"/>
        <v/>
      </c>
      <c r="Y783" s="173" t="str">
        <f t="shared" si="300"/>
        <v/>
      </c>
      <c r="Z783" s="171"/>
      <c r="AA783" s="171"/>
      <c r="AB783" s="171"/>
      <c r="AC783" s="172" t="str">
        <f t="shared" si="301"/>
        <v/>
      </c>
      <c r="AD783" s="172" t="str">
        <f t="shared" si="302"/>
        <v/>
      </c>
      <c r="AE783" s="174"/>
      <c r="AF783" s="175" t="str">
        <f t="shared" si="303"/>
        <v/>
      </c>
      <c r="AG783" s="169"/>
      <c r="AH783" s="171"/>
      <c r="AI783" s="171"/>
      <c r="AJ783" s="169"/>
      <c r="AK783" s="176" t="str">
        <f t="shared" si="304"/>
        <v/>
      </c>
      <c r="AL783" s="176" t="str">
        <f t="shared" si="305"/>
        <v/>
      </c>
      <c r="AM783" s="176" t="str">
        <f t="shared" si="306"/>
        <v/>
      </c>
      <c r="AN783" s="359" t="str">
        <f>IF(Overview!$K$17='Internal Calcs'!$P$22,IF(AK783="","",AK783),IF(Overview!$K$17='Internal Calcs'!$P$23,IF(AK783="","",AK783),IF(ISNUMBER(A783),(IF(F783="Short",G783-H783,H783-G783)*AZ783-AX783),"")))</f>
        <v/>
      </c>
      <c r="AO783" s="401" t="str">
        <f>IF(Overview!$K$17='Internal Calcs'!$P$22,IF(AL783="","",AL783),IF(Overview!$K$17='Internal Calcs'!$P$23,IF(AL783="","",AL783),IF(ISNUMBER(A783),IF(AL783="",(IF(F783="Short",G783-H783,H783-G783)*AZ783-AX783),(IF(F783="Short",G783-J783,J783-G783)*AZ783-AX783)),"")))</f>
        <v/>
      </c>
      <c r="AP783" s="359" t="str">
        <f>IF(Overview!$K$17='Internal Calcs'!$P$22,"",IF(Overview!$K$17='Internal Calcs'!$P$23,IF(AM783="","",AM783),IF(ISNUMBER(A783),IF(AM783="",(IF(F783="Short",G783-H783,H783-G783)*AZ783-AX783),(IF(F783="Short",G783-L783,L783-G783)*AZ783-AX783)),"")))</f>
        <v/>
      </c>
      <c r="AQ783" s="176" t="str">
        <f t="shared" si="307"/>
        <v/>
      </c>
      <c r="AR783" s="176" t="str">
        <f t="shared" si="308"/>
        <v/>
      </c>
      <c r="AS783" s="176" t="str">
        <f t="shared" si="309"/>
        <v/>
      </c>
      <c r="AT783" s="176" t="str">
        <f>IF(ISNUMBER(A783),MAX($AS$2:AS783)-AS783,"")</f>
        <v/>
      </c>
      <c r="AU783" s="177" t="str">
        <f t="shared" si="310"/>
        <v/>
      </c>
      <c r="AV783" s="178" t="str">
        <f t="shared" si="311"/>
        <v/>
      </c>
      <c r="AW783" s="178" t="str">
        <f t="shared" si="312"/>
        <v/>
      </c>
      <c r="AX783" s="179" t="str">
        <f ca="1">IF(ISNUMBER($A783),INDIRECT(CONCATENATE("'Instrument List'!B",(MATCH(E783,'Instrument List'!A:A,0))-0)),"")</f>
        <v/>
      </c>
      <c r="AY783" s="179" t="str">
        <f ca="1">IF(ISNUMBER($A783),INDIRECT(CONCATENATE("'Instrument List'!D",(MATCH(E783,'Instrument List'!A:A,0))-0)),"")</f>
        <v/>
      </c>
      <c r="AZ783" s="179" t="str">
        <f ca="1">IF(ISNUMBER($A783),INDIRECT(CONCATENATE("'Instrument List'!C",(MATCH(E783,'Instrument List'!A:A,0))-0)),"")</f>
        <v/>
      </c>
      <c r="BA783" s="180" t="str">
        <f ca="1">IF(ISNUMBER(A783),INDIRECT(CONCATENATE("'Instrument List'!E",(MATCH(E783,'Instrument List'!A:A,0))-0)),"")</f>
        <v/>
      </c>
      <c r="BB783" s="181" t="str">
        <f t="shared" si="313"/>
        <v/>
      </c>
      <c r="BC783" s="181" t="str">
        <f t="shared" si="314"/>
        <v/>
      </c>
      <c r="BD783" s="181" t="str">
        <f ca="1">IF(ISNUMBER(A783),INDIRECT(CONCATENATE("'Instrument List'!F",(MATCH(E783,'Instrument List'!A:A,0))-0)),"")</f>
        <v/>
      </c>
    </row>
    <row r="784" spans="1:56">
      <c r="A784" s="223" t="str">
        <f t="shared" si="294"/>
        <v/>
      </c>
      <c r="B784" s="224"/>
      <c r="C784" s="225"/>
      <c r="D784" s="182"/>
      <c r="E784" s="182"/>
      <c r="F784" s="182"/>
      <c r="G784" s="203"/>
      <c r="H784" s="218"/>
      <c r="I784" s="213"/>
      <c r="J784" s="207"/>
      <c r="K784" s="213"/>
      <c r="L784" s="207"/>
      <c r="M784" s="213"/>
      <c r="N784" s="207"/>
      <c r="O784" s="183" t="str">
        <f t="shared" si="295"/>
        <v/>
      </c>
      <c r="P784" s="184"/>
      <c r="Q784" s="184"/>
      <c r="R784" s="275"/>
      <c r="S784" s="185" t="str">
        <f t="shared" si="296"/>
        <v/>
      </c>
      <c r="T784" s="185" t="str">
        <f t="shared" si="297"/>
        <v/>
      </c>
      <c r="U784" s="275"/>
      <c r="V784" s="275"/>
      <c r="W784" s="276" t="str">
        <f t="shared" si="298"/>
        <v/>
      </c>
      <c r="X784" s="276" t="str">
        <f t="shared" si="299"/>
        <v/>
      </c>
      <c r="Y784" s="276" t="str">
        <f t="shared" si="300"/>
        <v/>
      </c>
      <c r="Z784" s="275"/>
      <c r="AA784" s="184"/>
      <c r="AB784" s="184"/>
      <c r="AC784" s="185" t="str">
        <f t="shared" si="301"/>
        <v/>
      </c>
      <c r="AD784" s="185" t="str">
        <f t="shared" si="302"/>
        <v/>
      </c>
      <c r="AE784" s="186"/>
      <c r="AF784" s="187" t="str">
        <f t="shared" si="303"/>
        <v/>
      </c>
      <c r="AG784" s="182"/>
      <c r="AH784" s="184"/>
      <c r="AI784" s="184"/>
      <c r="AJ784" s="182"/>
      <c r="AK784" s="188" t="str">
        <f t="shared" si="304"/>
        <v/>
      </c>
      <c r="AL784" s="188" t="str">
        <f t="shared" si="305"/>
        <v/>
      </c>
      <c r="AM784" s="188" t="str">
        <f t="shared" si="306"/>
        <v/>
      </c>
      <c r="AN784" s="359" t="str">
        <f>IF(Overview!$K$17='Internal Calcs'!$P$22,IF(AK784="","",AK784),IF(Overview!$K$17='Internal Calcs'!$P$23,IF(AK784="","",AK784),IF(ISNUMBER(A784),(IF(F784="Short",G784-H784,H784-G784)*AZ784-AX784),"")))</f>
        <v/>
      </c>
      <c r="AO784" s="401" t="str">
        <f>IF(Overview!$K$17='Internal Calcs'!$P$22,IF(AL784="","",AL784),IF(Overview!$K$17='Internal Calcs'!$P$23,IF(AL784="","",AL784),IF(ISNUMBER(A784),IF(AL784="",(IF(F784="Short",G784-H784,H784-G784)*AZ784-AX784),(IF(F784="Short",G784-J784,J784-G784)*AZ784-AX784)),"")))</f>
        <v/>
      </c>
      <c r="AP784" s="359" t="str">
        <f>IF(Overview!$K$17='Internal Calcs'!$P$22,"",IF(Overview!$K$17='Internal Calcs'!$P$23,IF(AM784="","",AM784),IF(ISNUMBER(A784),IF(AM784="",(IF(F784="Short",G784-H784,H784-G784)*AZ784-AX784),(IF(F784="Short",G784-L784,L784-G784)*AZ784-AX784)),"")))</f>
        <v/>
      </c>
      <c r="AQ784" s="188" t="str">
        <f t="shared" si="307"/>
        <v/>
      </c>
      <c r="AR784" s="188" t="str">
        <f t="shared" si="308"/>
        <v/>
      </c>
      <c r="AS784" s="188" t="str">
        <f t="shared" si="309"/>
        <v/>
      </c>
      <c r="AT784" s="188" t="str">
        <f>IF(ISNUMBER(A784),MAX($AS$2:AS784)-AS784,"")</f>
        <v/>
      </c>
      <c r="AU784" s="189" t="str">
        <f t="shared" si="310"/>
        <v/>
      </c>
      <c r="AV784" s="190" t="str">
        <f t="shared" si="311"/>
        <v/>
      </c>
      <c r="AW784" s="190" t="str">
        <f t="shared" si="312"/>
        <v/>
      </c>
      <c r="AX784" s="191" t="str">
        <f ca="1">IF(ISNUMBER($A784),INDIRECT(CONCATENATE("'Instrument List'!B",(MATCH(E784,'Instrument List'!A:A,0))-0)),"")</f>
        <v/>
      </c>
      <c r="AY784" s="191" t="str">
        <f ca="1">IF(ISNUMBER($A784),INDIRECT(CONCATENATE("'Instrument List'!D",(MATCH(E784,'Instrument List'!A:A,0))-0)),"")</f>
        <v/>
      </c>
      <c r="AZ784" s="191" t="str">
        <f ca="1">IF(ISNUMBER($A784),INDIRECT(CONCATENATE("'Instrument List'!C",(MATCH(E784,'Instrument List'!A:A,0))-0)),"")</f>
        <v/>
      </c>
      <c r="BA784" s="192" t="str">
        <f ca="1">IF(ISNUMBER(A784),INDIRECT(CONCATENATE("'Instrument List'!E",(MATCH(E784,'Instrument List'!A:A,0))-0)),"")</f>
        <v/>
      </c>
      <c r="BB784" s="193" t="str">
        <f t="shared" si="313"/>
        <v/>
      </c>
      <c r="BC784" s="193" t="str">
        <f t="shared" si="314"/>
        <v/>
      </c>
      <c r="BD784" s="193" t="str">
        <f ca="1">IF(ISNUMBER(A784),INDIRECT(CONCATENATE("'Instrument List'!F",(MATCH(E784,'Instrument List'!A:A,0))-0)),"")</f>
        <v/>
      </c>
    </row>
    <row r="785" spans="1:56">
      <c r="A785" s="220" t="str">
        <f t="shared" si="294"/>
        <v/>
      </c>
      <c r="B785" s="221"/>
      <c r="C785" s="222"/>
      <c r="D785" s="169"/>
      <c r="E785" s="169"/>
      <c r="F785" s="169"/>
      <c r="G785" s="202"/>
      <c r="H785" s="217"/>
      <c r="I785" s="212"/>
      <c r="J785" s="206"/>
      <c r="K785" s="212"/>
      <c r="L785" s="206"/>
      <c r="M785" s="212"/>
      <c r="N785" s="206"/>
      <c r="O785" s="170" t="str">
        <f t="shared" si="295"/>
        <v/>
      </c>
      <c r="P785" s="171"/>
      <c r="Q785" s="171"/>
      <c r="R785" s="171"/>
      <c r="S785" s="172" t="str">
        <f t="shared" si="296"/>
        <v/>
      </c>
      <c r="T785" s="172" t="str">
        <f t="shared" si="297"/>
        <v/>
      </c>
      <c r="U785" s="171"/>
      <c r="V785" s="171"/>
      <c r="W785" s="173" t="str">
        <f t="shared" si="298"/>
        <v/>
      </c>
      <c r="X785" s="173" t="str">
        <f t="shared" si="299"/>
        <v/>
      </c>
      <c r="Y785" s="173" t="str">
        <f t="shared" si="300"/>
        <v/>
      </c>
      <c r="Z785" s="171"/>
      <c r="AA785" s="171"/>
      <c r="AB785" s="171"/>
      <c r="AC785" s="172" t="str">
        <f t="shared" si="301"/>
        <v/>
      </c>
      <c r="AD785" s="172" t="str">
        <f t="shared" si="302"/>
        <v/>
      </c>
      <c r="AE785" s="174"/>
      <c r="AF785" s="175" t="str">
        <f t="shared" si="303"/>
        <v/>
      </c>
      <c r="AG785" s="169"/>
      <c r="AH785" s="171"/>
      <c r="AI785" s="171"/>
      <c r="AJ785" s="169"/>
      <c r="AK785" s="176" t="str">
        <f t="shared" si="304"/>
        <v/>
      </c>
      <c r="AL785" s="176" t="str">
        <f t="shared" si="305"/>
        <v/>
      </c>
      <c r="AM785" s="176" t="str">
        <f t="shared" si="306"/>
        <v/>
      </c>
      <c r="AN785" s="359" t="str">
        <f>IF(Overview!$K$17='Internal Calcs'!$P$22,IF(AK785="","",AK785),IF(Overview!$K$17='Internal Calcs'!$P$23,IF(AK785="","",AK785),IF(ISNUMBER(A785),(IF(F785="Short",G785-H785,H785-G785)*AZ785-AX785),"")))</f>
        <v/>
      </c>
      <c r="AO785" s="401" t="str">
        <f>IF(Overview!$K$17='Internal Calcs'!$P$22,IF(AL785="","",AL785),IF(Overview!$K$17='Internal Calcs'!$P$23,IF(AL785="","",AL785),IF(ISNUMBER(A785),IF(AL785="",(IF(F785="Short",G785-H785,H785-G785)*AZ785-AX785),(IF(F785="Short",G785-J785,J785-G785)*AZ785-AX785)),"")))</f>
        <v/>
      </c>
      <c r="AP785" s="359" t="str">
        <f>IF(Overview!$K$17='Internal Calcs'!$P$22,"",IF(Overview!$K$17='Internal Calcs'!$P$23,IF(AM785="","",AM785),IF(ISNUMBER(A785),IF(AM785="",(IF(F785="Short",G785-H785,H785-G785)*AZ785-AX785),(IF(F785="Short",G785-L785,L785-G785)*AZ785-AX785)),"")))</f>
        <v/>
      </c>
      <c r="AQ785" s="176" t="str">
        <f t="shared" si="307"/>
        <v/>
      </c>
      <c r="AR785" s="176" t="str">
        <f t="shared" si="308"/>
        <v/>
      </c>
      <c r="AS785" s="176" t="str">
        <f t="shared" si="309"/>
        <v/>
      </c>
      <c r="AT785" s="176" t="str">
        <f>IF(ISNUMBER(A785),MAX($AS$2:AS785)-AS785,"")</f>
        <v/>
      </c>
      <c r="AU785" s="177" t="str">
        <f t="shared" si="310"/>
        <v/>
      </c>
      <c r="AV785" s="178" t="str">
        <f t="shared" si="311"/>
        <v/>
      </c>
      <c r="AW785" s="178" t="str">
        <f t="shared" si="312"/>
        <v/>
      </c>
      <c r="AX785" s="179" t="str">
        <f ca="1">IF(ISNUMBER($A785),INDIRECT(CONCATENATE("'Instrument List'!B",(MATCH(E785,'Instrument List'!A:A,0))-0)),"")</f>
        <v/>
      </c>
      <c r="AY785" s="179" t="str">
        <f ca="1">IF(ISNUMBER($A785),INDIRECT(CONCATENATE("'Instrument List'!D",(MATCH(E785,'Instrument List'!A:A,0))-0)),"")</f>
        <v/>
      </c>
      <c r="AZ785" s="179" t="str">
        <f ca="1">IF(ISNUMBER($A785),INDIRECT(CONCATENATE("'Instrument List'!C",(MATCH(E785,'Instrument List'!A:A,0))-0)),"")</f>
        <v/>
      </c>
      <c r="BA785" s="180" t="str">
        <f ca="1">IF(ISNUMBER(A785),INDIRECT(CONCATENATE("'Instrument List'!E",(MATCH(E785,'Instrument List'!A:A,0))-0)),"")</f>
        <v/>
      </c>
      <c r="BB785" s="181" t="str">
        <f t="shared" si="313"/>
        <v/>
      </c>
      <c r="BC785" s="181" t="str">
        <f t="shared" si="314"/>
        <v/>
      </c>
      <c r="BD785" s="181" t="str">
        <f ca="1">IF(ISNUMBER(A785),INDIRECT(CONCATENATE("'Instrument List'!F",(MATCH(E785,'Instrument List'!A:A,0))-0)),"")</f>
        <v/>
      </c>
    </row>
    <row r="786" spans="1:56">
      <c r="A786" s="223" t="str">
        <f t="shared" si="294"/>
        <v/>
      </c>
      <c r="B786" s="224"/>
      <c r="C786" s="225"/>
      <c r="D786" s="182"/>
      <c r="E786" s="182"/>
      <c r="F786" s="182"/>
      <c r="G786" s="203"/>
      <c r="H786" s="218"/>
      <c r="I786" s="213"/>
      <c r="J786" s="207"/>
      <c r="K786" s="213"/>
      <c r="L786" s="207"/>
      <c r="M786" s="213"/>
      <c r="N786" s="207"/>
      <c r="O786" s="183" t="str">
        <f t="shared" si="295"/>
        <v/>
      </c>
      <c r="P786" s="184"/>
      <c r="Q786" s="184"/>
      <c r="R786" s="275"/>
      <c r="S786" s="185" t="str">
        <f t="shared" si="296"/>
        <v/>
      </c>
      <c r="T786" s="185" t="str">
        <f t="shared" si="297"/>
        <v/>
      </c>
      <c r="U786" s="275"/>
      <c r="V786" s="275"/>
      <c r="W786" s="276" t="str">
        <f t="shared" si="298"/>
        <v/>
      </c>
      <c r="X786" s="276" t="str">
        <f t="shared" si="299"/>
        <v/>
      </c>
      <c r="Y786" s="276" t="str">
        <f t="shared" si="300"/>
        <v/>
      </c>
      <c r="Z786" s="275"/>
      <c r="AA786" s="184"/>
      <c r="AB786" s="184"/>
      <c r="AC786" s="185" t="str">
        <f t="shared" si="301"/>
        <v/>
      </c>
      <c r="AD786" s="185" t="str">
        <f t="shared" si="302"/>
        <v/>
      </c>
      <c r="AE786" s="186"/>
      <c r="AF786" s="187" t="str">
        <f t="shared" si="303"/>
        <v/>
      </c>
      <c r="AG786" s="182"/>
      <c r="AH786" s="184"/>
      <c r="AI786" s="184"/>
      <c r="AJ786" s="182"/>
      <c r="AK786" s="188" t="str">
        <f t="shared" si="304"/>
        <v/>
      </c>
      <c r="AL786" s="188" t="str">
        <f t="shared" si="305"/>
        <v/>
      </c>
      <c r="AM786" s="188" t="str">
        <f t="shared" si="306"/>
        <v/>
      </c>
      <c r="AN786" s="359" t="str">
        <f>IF(Overview!$K$17='Internal Calcs'!$P$22,IF(AK786="","",AK786),IF(Overview!$K$17='Internal Calcs'!$P$23,IF(AK786="","",AK786),IF(ISNUMBER(A786),(IF(F786="Short",G786-H786,H786-G786)*AZ786-AX786),"")))</f>
        <v/>
      </c>
      <c r="AO786" s="401" t="str">
        <f>IF(Overview!$K$17='Internal Calcs'!$P$22,IF(AL786="","",AL786),IF(Overview!$K$17='Internal Calcs'!$P$23,IF(AL786="","",AL786),IF(ISNUMBER(A786),IF(AL786="",(IF(F786="Short",G786-H786,H786-G786)*AZ786-AX786),(IF(F786="Short",G786-J786,J786-G786)*AZ786-AX786)),"")))</f>
        <v/>
      </c>
      <c r="AP786" s="359" t="str">
        <f>IF(Overview!$K$17='Internal Calcs'!$P$22,"",IF(Overview!$K$17='Internal Calcs'!$P$23,IF(AM786="","",AM786),IF(ISNUMBER(A786),IF(AM786="",(IF(F786="Short",G786-H786,H786-G786)*AZ786-AX786),(IF(F786="Short",G786-L786,L786-G786)*AZ786-AX786)),"")))</f>
        <v/>
      </c>
      <c r="AQ786" s="188" t="str">
        <f t="shared" si="307"/>
        <v/>
      </c>
      <c r="AR786" s="188" t="str">
        <f t="shared" si="308"/>
        <v/>
      </c>
      <c r="AS786" s="188" t="str">
        <f t="shared" si="309"/>
        <v/>
      </c>
      <c r="AT786" s="188" t="str">
        <f>IF(ISNUMBER(A786),MAX($AS$2:AS786)-AS786,"")</f>
        <v/>
      </c>
      <c r="AU786" s="189" t="str">
        <f t="shared" si="310"/>
        <v/>
      </c>
      <c r="AV786" s="190" t="str">
        <f t="shared" si="311"/>
        <v/>
      </c>
      <c r="AW786" s="190" t="str">
        <f t="shared" si="312"/>
        <v/>
      </c>
      <c r="AX786" s="191" t="str">
        <f ca="1">IF(ISNUMBER($A786),INDIRECT(CONCATENATE("'Instrument List'!B",(MATCH(E786,'Instrument List'!A:A,0))-0)),"")</f>
        <v/>
      </c>
      <c r="AY786" s="191" t="str">
        <f ca="1">IF(ISNUMBER($A786),INDIRECT(CONCATENATE("'Instrument List'!D",(MATCH(E786,'Instrument List'!A:A,0))-0)),"")</f>
        <v/>
      </c>
      <c r="AZ786" s="191" t="str">
        <f ca="1">IF(ISNUMBER($A786),INDIRECT(CONCATENATE("'Instrument List'!C",(MATCH(E786,'Instrument List'!A:A,0))-0)),"")</f>
        <v/>
      </c>
      <c r="BA786" s="192" t="str">
        <f ca="1">IF(ISNUMBER(A786),INDIRECT(CONCATENATE("'Instrument List'!E",(MATCH(E786,'Instrument List'!A:A,0))-0)),"")</f>
        <v/>
      </c>
      <c r="BB786" s="193" t="str">
        <f t="shared" si="313"/>
        <v/>
      </c>
      <c r="BC786" s="193" t="str">
        <f t="shared" si="314"/>
        <v/>
      </c>
      <c r="BD786" s="193" t="str">
        <f ca="1">IF(ISNUMBER(A786),INDIRECT(CONCATENATE("'Instrument List'!F",(MATCH(E786,'Instrument List'!A:A,0))-0)),"")</f>
        <v/>
      </c>
    </row>
    <row r="787" spans="1:56">
      <c r="A787" s="220" t="str">
        <f t="shared" si="294"/>
        <v/>
      </c>
      <c r="B787" s="221"/>
      <c r="C787" s="222"/>
      <c r="D787" s="169"/>
      <c r="E787" s="169"/>
      <c r="F787" s="169"/>
      <c r="G787" s="202"/>
      <c r="H787" s="217"/>
      <c r="I787" s="212"/>
      <c r="J787" s="206"/>
      <c r="K787" s="212"/>
      <c r="L787" s="206"/>
      <c r="M787" s="212"/>
      <c r="N787" s="206"/>
      <c r="O787" s="170" t="str">
        <f t="shared" si="295"/>
        <v/>
      </c>
      <c r="P787" s="171"/>
      <c r="Q787" s="171"/>
      <c r="R787" s="171"/>
      <c r="S787" s="172" t="str">
        <f t="shared" si="296"/>
        <v/>
      </c>
      <c r="T787" s="172" t="str">
        <f t="shared" si="297"/>
        <v/>
      </c>
      <c r="U787" s="171"/>
      <c r="V787" s="171"/>
      <c r="W787" s="173" t="str">
        <f t="shared" si="298"/>
        <v/>
      </c>
      <c r="X787" s="173" t="str">
        <f t="shared" si="299"/>
        <v/>
      </c>
      <c r="Y787" s="173" t="str">
        <f t="shared" si="300"/>
        <v/>
      </c>
      <c r="Z787" s="171"/>
      <c r="AA787" s="171"/>
      <c r="AB787" s="171"/>
      <c r="AC787" s="172" t="str">
        <f t="shared" si="301"/>
        <v/>
      </c>
      <c r="AD787" s="172" t="str">
        <f t="shared" si="302"/>
        <v/>
      </c>
      <c r="AE787" s="174"/>
      <c r="AF787" s="175" t="str">
        <f t="shared" si="303"/>
        <v/>
      </c>
      <c r="AG787" s="169"/>
      <c r="AH787" s="171"/>
      <c r="AI787" s="171"/>
      <c r="AJ787" s="169"/>
      <c r="AK787" s="176" t="str">
        <f t="shared" si="304"/>
        <v/>
      </c>
      <c r="AL787" s="176" t="str">
        <f t="shared" si="305"/>
        <v/>
      </c>
      <c r="AM787" s="176" t="str">
        <f t="shared" si="306"/>
        <v/>
      </c>
      <c r="AN787" s="359" t="str">
        <f>IF(Overview!$K$17='Internal Calcs'!$P$22,IF(AK787="","",AK787),IF(Overview!$K$17='Internal Calcs'!$P$23,IF(AK787="","",AK787),IF(ISNUMBER(A787),(IF(F787="Short",G787-H787,H787-G787)*AZ787-AX787),"")))</f>
        <v/>
      </c>
      <c r="AO787" s="401" t="str">
        <f>IF(Overview!$K$17='Internal Calcs'!$P$22,IF(AL787="","",AL787),IF(Overview!$K$17='Internal Calcs'!$P$23,IF(AL787="","",AL787),IF(ISNUMBER(A787),IF(AL787="",(IF(F787="Short",G787-H787,H787-G787)*AZ787-AX787),(IF(F787="Short",G787-J787,J787-G787)*AZ787-AX787)),"")))</f>
        <v/>
      </c>
      <c r="AP787" s="359" t="str">
        <f>IF(Overview!$K$17='Internal Calcs'!$P$22,"",IF(Overview!$K$17='Internal Calcs'!$P$23,IF(AM787="","",AM787),IF(ISNUMBER(A787),IF(AM787="",(IF(F787="Short",G787-H787,H787-G787)*AZ787-AX787),(IF(F787="Short",G787-L787,L787-G787)*AZ787-AX787)),"")))</f>
        <v/>
      </c>
      <c r="AQ787" s="176" t="str">
        <f t="shared" si="307"/>
        <v/>
      </c>
      <c r="AR787" s="176" t="str">
        <f t="shared" si="308"/>
        <v/>
      </c>
      <c r="AS787" s="176" t="str">
        <f t="shared" si="309"/>
        <v/>
      </c>
      <c r="AT787" s="176" t="str">
        <f>IF(ISNUMBER(A787),MAX($AS$2:AS787)-AS787,"")</f>
        <v/>
      </c>
      <c r="AU787" s="177" t="str">
        <f t="shared" si="310"/>
        <v/>
      </c>
      <c r="AV787" s="178" t="str">
        <f t="shared" si="311"/>
        <v/>
      </c>
      <c r="AW787" s="178" t="str">
        <f t="shared" si="312"/>
        <v/>
      </c>
      <c r="AX787" s="179" t="str">
        <f ca="1">IF(ISNUMBER($A787),INDIRECT(CONCATENATE("'Instrument List'!B",(MATCH(E787,'Instrument List'!A:A,0))-0)),"")</f>
        <v/>
      </c>
      <c r="AY787" s="179" t="str">
        <f ca="1">IF(ISNUMBER($A787),INDIRECT(CONCATENATE("'Instrument List'!D",(MATCH(E787,'Instrument List'!A:A,0))-0)),"")</f>
        <v/>
      </c>
      <c r="AZ787" s="179" t="str">
        <f ca="1">IF(ISNUMBER($A787),INDIRECT(CONCATENATE("'Instrument List'!C",(MATCH(E787,'Instrument List'!A:A,0))-0)),"")</f>
        <v/>
      </c>
      <c r="BA787" s="180" t="str">
        <f ca="1">IF(ISNUMBER(A787),INDIRECT(CONCATENATE("'Instrument List'!E",(MATCH(E787,'Instrument List'!A:A,0))-0)),"")</f>
        <v/>
      </c>
      <c r="BB787" s="181" t="str">
        <f t="shared" si="313"/>
        <v/>
      </c>
      <c r="BC787" s="181" t="str">
        <f t="shared" si="314"/>
        <v/>
      </c>
      <c r="BD787" s="181" t="str">
        <f ca="1">IF(ISNUMBER(A787),INDIRECT(CONCATENATE("'Instrument List'!F",(MATCH(E787,'Instrument List'!A:A,0))-0)),"")</f>
        <v/>
      </c>
    </row>
    <row r="788" spans="1:56">
      <c r="A788" s="223" t="str">
        <f t="shared" si="294"/>
        <v/>
      </c>
      <c r="B788" s="224"/>
      <c r="C788" s="225"/>
      <c r="D788" s="182"/>
      <c r="E788" s="182"/>
      <c r="F788" s="182"/>
      <c r="G788" s="203"/>
      <c r="H788" s="218"/>
      <c r="I788" s="213"/>
      <c r="J788" s="207"/>
      <c r="K788" s="213"/>
      <c r="L788" s="207"/>
      <c r="M788" s="213"/>
      <c r="N788" s="207"/>
      <c r="O788" s="183" t="str">
        <f t="shared" si="295"/>
        <v/>
      </c>
      <c r="P788" s="184"/>
      <c r="Q788" s="184"/>
      <c r="R788" s="275"/>
      <c r="S788" s="185" t="str">
        <f t="shared" si="296"/>
        <v/>
      </c>
      <c r="T788" s="185" t="str">
        <f t="shared" si="297"/>
        <v/>
      </c>
      <c r="U788" s="275"/>
      <c r="V788" s="275"/>
      <c r="W788" s="276" t="str">
        <f t="shared" si="298"/>
        <v/>
      </c>
      <c r="X788" s="276" t="str">
        <f t="shared" si="299"/>
        <v/>
      </c>
      <c r="Y788" s="276" t="str">
        <f t="shared" si="300"/>
        <v/>
      </c>
      <c r="Z788" s="275"/>
      <c r="AA788" s="184"/>
      <c r="AB788" s="184"/>
      <c r="AC788" s="185" t="str">
        <f t="shared" si="301"/>
        <v/>
      </c>
      <c r="AD788" s="185" t="str">
        <f t="shared" si="302"/>
        <v/>
      </c>
      <c r="AE788" s="186"/>
      <c r="AF788" s="187" t="str">
        <f t="shared" si="303"/>
        <v/>
      </c>
      <c r="AG788" s="182"/>
      <c r="AH788" s="184"/>
      <c r="AI788" s="184"/>
      <c r="AJ788" s="182"/>
      <c r="AK788" s="188" t="str">
        <f t="shared" si="304"/>
        <v/>
      </c>
      <c r="AL788" s="188" t="str">
        <f t="shared" si="305"/>
        <v/>
      </c>
      <c r="AM788" s="188" t="str">
        <f t="shared" si="306"/>
        <v/>
      </c>
      <c r="AN788" s="359" t="str">
        <f>IF(Overview!$K$17='Internal Calcs'!$P$22,IF(AK788="","",AK788),IF(Overview!$K$17='Internal Calcs'!$P$23,IF(AK788="","",AK788),IF(ISNUMBER(A788),(IF(F788="Short",G788-H788,H788-G788)*AZ788-AX788),"")))</f>
        <v/>
      </c>
      <c r="AO788" s="401" t="str">
        <f>IF(Overview!$K$17='Internal Calcs'!$P$22,IF(AL788="","",AL788),IF(Overview!$K$17='Internal Calcs'!$P$23,IF(AL788="","",AL788),IF(ISNUMBER(A788),IF(AL788="",(IF(F788="Short",G788-H788,H788-G788)*AZ788-AX788),(IF(F788="Short",G788-J788,J788-G788)*AZ788-AX788)),"")))</f>
        <v/>
      </c>
      <c r="AP788" s="359" t="str">
        <f>IF(Overview!$K$17='Internal Calcs'!$P$22,"",IF(Overview!$K$17='Internal Calcs'!$P$23,IF(AM788="","",AM788),IF(ISNUMBER(A788),IF(AM788="",(IF(F788="Short",G788-H788,H788-G788)*AZ788-AX788),(IF(F788="Short",G788-L788,L788-G788)*AZ788-AX788)),"")))</f>
        <v/>
      </c>
      <c r="AQ788" s="188" t="str">
        <f t="shared" si="307"/>
        <v/>
      </c>
      <c r="AR788" s="188" t="str">
        <f t="shared" si="308"/>
        <v/>
      </c>
      <c r="AS788" s="188" t="str">
        <f t="shared" si="309"/>
        <v/>
      </c>
      <c r="AT788" s="188" t="str">
        <f>IF(ISNUMBER(A788),MAX($AS$2:AS788)-AS788,"")</f>
        <v/>
      </c>
      <c r="AU788" s="189" t="str">
        <f t="shared" si="310"/>
        <v/>
      </c>
      <c r="AV788" s="190" t="str">
        <f t="shared" si="311"/>
        <v/>
      </c>
      <c r="AW788" s="190" t="str">
        <f t="shared" si="312"/>
        <v/>
      </c>
      <c r="AX788" s="191" t="str">
        <f ca="1">IF(ISNUMBER($A788),INDIRECT(CONCATENATE("'Instrument List'!B",(MATCH(E788,'Instrument List'!A:A,0))-0)),"")</f>
        <v/>
      </c>
      <c r="AY788" s="191" t="str">
        <f ca="1">IF(ISNUMBER($A788),INDIRECT(CONCATENATE("'Instrument List'!D",(MATCH(E788,'Instrument List'!A:A,0))-0)),"")</f>
        <v/>
      </c>
      <c r="AZ788" s="191" t="str">
        <f ca="1">IF(ISNUMBER($A788),INDIRECT(CONCATENATE("'Instrument List'!C",(MATCH(E788,'Instrument List'!A:A,0))-0)),"")</f>
        <v/>
      </c>
      <c r="BA788" s="192" t="str">
        <f ca="1">IF(ISNUMBER(A788),INDIRECT(CONCATENATE("'Instrument List'!E",(MATCH(E788,'Instrument List'!A:A,0))-0)),"")</f>
        <v/>
      </c>
      <c r="BB788" s="193" t="str">
        <f t="shared" si="313"/>
        <v/>
      </c>
      <c r="BC788" s="193" t="str">
        <f t="shared" si="314"/>
        <v/>
      </c>
      <c r="BD788" s="193" t="str">
        <f ca="1">IF(ISNUMBER(A788),INDIRECT(CONCATENATE("'Instrument List'!F",(MATCH(E788,'Instrument List'!A:A,0))-0)),"")</f>
        <v/>
      </c>
    </row>
    <row r="789" spans="1:56">
      <c r="A789" s="220" t="str">
        <f t="shared" si="294"/>
        <v/>
      </c>
      <c r="B789" s="221"/>
      <c r="C789" s="222"/>
      <c r="D789" s="169"/>
      <c r="E789" s="169"/>
      <c r="F789" s="169"/>
      <c r="G789" s="202"/>
      <c r="H789" s="217"/>
      <c r="I789" s="212"/>
      <c r="J789" s="206"/>
      <c r="K789" s="212"/>
      <c r="L789" s="206"/>
      <c r="M789" s="212"/>
      <c r="N789" s="206"/>
      <c r="O789" s="170" t="str">
        <f t="shared" si="295"/>
        <v/>
      </c>
      <c r="P789" s="171"/>
      <c r="Q789" s="171"/>
      <c r="R789" s="171"/>
      <c r="S789" s="172" t="str">
        <f t="shared" si="296"/>
        <v/>
      </c>
      <c r="T789" s="172" t="str">
        <f t="shared" si="297"/>
        <v/>
      </c>
      <c r="U789" s="171"/>
      <c r="V789" s="171"/>
      <c r="W789" s="173" t="str">
        <f t="shared" si="298"/>
        <v/>
      </c>
      <c r="X789" s="173" t="str">
        <f t="shared" si="299"/>
        <v/>
      </c>
      <c r="Y789" s="173" t="str">
        <f t="shared" si="300"/>
        <v/>
      </c>
      <c r="Z789" s="171"/>
      <c r="AA789" s="171"/>
      <c r="AB789" s="171"/>
      <c r="AC789" s="172" t="str">
        <f t="shared" si="301"/>
        <v/>
      </c>
      <c r="AD789" s="172" t="str">
        <f t="shared" si="302"/>
        <v/>
      </c>
      <c r="AE789" s="174"/>
      <c r="AF789" s="175" t="str">
        <f t="shared" si="303"/>
        <v/>
      </c>
      <c r="AG789" s="169"/>
      <c r="AH789" s="171"/>
      <c r="AI789" s="171"/>
      <c r="AJ789" s="169"/>
      <c r="AK789" s="176" t="str">
        <f t="shared" si="304"/>
        <v/>
      </c>
      <c r="AL789" s="176" t="str">
        <f t="shared" si="305"/>
        <v/>
      </c>
      <c r="AM789" s="176" t="str">
        <f t="shared" si="306"/>
        <v/>
      </c>
      <c r="AN789" s="359" t="str">
        <f>IF(Overview!$K$17='Internal Calcs'!$P$22,IF(AK789="","",AK789),IF(Overview!$K$17='Internal Calcs'!$P$23,IF(AK789="","",AK789),IF(ISNUMBER(A789),(IF(F789="Short",G789-H789,H789-G789)*AZ789-AX789),"")))</f>
        <v/>
      </c>
      <c r="AO789" s="401" t="str">
        <f>IF(Overview!$K$17='Internal Calcs'!$P$22,IF(AL789="","",AL789),IF(Overview!$K$17='Internal Calcs'!$P$23,IF(AL789="","",AL789),IF(ISNUMBER(A789),IF(AL789="",(IF(F789="Short",G789-H789,H789-G789)*AZ789-AX789),(IF(F789="Short",G789-J789,J789-G789)*AZ789-AX789)),"")))</f>
        <v/>
      </c>
      <c r="AP789" s="359" t="str">
        <f>IF(Overview!$K$17='Internal Calcs'!$P$22,"",IF(Overview!$K$17='Internal Calcs'!$P$23,IF(AM789="","",AM789),IF(ISNUMBER(A789),IF(AM789="",(IF(F789="Short",G789-H789,H789-G789)*AZ789-AX789),(IF(F789="Short",G789-L789,L789-G789)*AZ789-AX789)),"")))</f>
        <v/>
      </c>
      <c r="AQ789" s="176" t="str">
        <f t="shared" si="307"/>
        <v/>
      </c>
      <c r="AR789" s="176" t="str">
        <f t="shared" si="308"/>
        <v/>
      </c>
      <c r="AS789" s="176" t="str">
        <f t="shared" si="309"/>
        <v/>
      </c>
      <c r="AT789" s="176" t="str">
        <f>IF(ISNUMBER(A789),MAX($AS$2:AS789)-AS789,"")</f>
        <v/>
      </c>
      <c r="AU789" s="177" t="str">
        <f t="shared" si="310"/>
        <v/>
      </c>
      <c r="AV789" s="178" t="str">
        <f t="shared" si="311"/>
        <v/>
      </c>
      <c r="AW789" s="178" t="str">
        <f t="shared" si="312"/>
        <v/>
      </c>
      <c r="AX789" s="179" t="str">
        <f ca="1">IF(ISNUMBER($A789),INDIRECT(CONCATENATE("'Instrument List'!B",(MATCH(E789,'Instrument List'!A:A,0))-0)),"")</f>
        <v/>
      </c>
      <c r="AY789" s="179" t="str">
        <f ca="1">IF(ISNUMBER($A789),INDIRECT(CONCATENATE("'Instrument List'!D",(MATCH(E789,'Instrument List'!A:A,0))-0)),"")</f>
        <v/>
      </c>
      <c r="AZ789" s="179" t="str">
        <f ca="1">IF(ISNUMBER($A789),INDIRECT(CONCATENATE("'Instrument List'!C",(MATCH(E789,'Instrument List'!A:A,0))-0)),"")</f>
        <v/>
      </c>
      <c r="BA789" s="180" t="str">
        <f ca="1">IF(ISNUMBER(A789),INDIRECT(CONCATENATE("'Instrument List'!E",(MATCH(E789,'Instrument List'!A:A,0))-0)),"")</f>
        <v/>
      </c>
      <c r="BB789" s="181" t="str">
        <f t="shared" si="313"/>
        <v/>
      </c>
      <c r="BC789" s="181" t="str">
        <f t="shared" si="314"/>
        <v/>
      </c>
      <c r="BD789" s="181" t="str">
        <f ca="1">IF(ISNUMBER(A789),INDIRECT(CONCATENATE("'Instrument List'!F",(MATCH(E789,'Instrument List'!A:A,0))-0)),"")</f>
        <v/>
      </c>
    </row>
    <row r="790" spans="1:56">
      <c r="A790" s="223" t="str">
        <f t="shared" si="294"/>
        <v/>
      </c>
      <c r="B790" s="224"/>
      <c r="C790" s="225"/>
      <c r="D790" s="182"/>
      <c r="E790" s="182"/>
      <c r="F790" s="182"/>
      <c r="G790" s="203"/>
      <c r="H790" s="218"/>
      <c r="I790" s="213"/>
      <c r="J790" s="207"/>
      <c r="K790" s="213"/>
      <c r="L790" s="207"/>
      <c r="M790" s="213"/>
      <c r="N790" s="207"/>
      <c r="O790" s="183" t="str">
        <f t="shared" si="295"/>
        <v/>
      </c>
      <c r="P790" s="184"/>
      <c r="Q790" s="184"/>
      <c r="R790" s="275"/>
      <c r="S790" s="185" t="str">
        <f t="shared" si="296"/>
        <v/>
      </c>
      <c r="T790" s="185" t="str">
        <f t="shared" si="297"/>
        <v/>
      </c>
      <c r="U790" s="275"/>
      <c r="V790" s="275"/>
      <c r="W790" s="276" t="str">
        <f t="shared" si="298"/>
        <v/>
      </c>
      <c r="X790" s="276" t="str">
        <f t="shared" si="299"/>
        <v/>
      </c>
      <c r="Y790" s="276" t="str">
        <f t="shared" si="300"/>
        <v/>
      </c>
      <c r="Z790" s="275"/>
      <c r="AA790" s="184"/>
      <c r="AB790" s="184"/>
      <c r="AC790" s="185" t="str">
        <f t="shared" si="301"/>
        <v/>
      </c>
      <c r="AD790" s="185" t="str">
        <f t="shared" si="302"/>
        <v/>
      </c>
      <c r="AE790" s="186"/>
      <c r="AF790" s="187" t="str">
        <f t="shared" si="303"/>
        <v/>
      </c>
      <c r="AG790" s="182"/>
      <c r="AH790" s="184"/>
      <c r="AI790" s="184"/>
      <c r="AJ790" s="182"/>
      <c r="AK790" s="188" t="str">
        <f t="shared" si="304"/>
        <v/>
      </c>
      <c r="AL790" s="188" t="str">
        <f t="shared" si="305"/>
        <v/>
      </c>
      <c r="AM790" s="188" t="str">
        <f t="shared" si="306"/>
        <v/>
      </c>
      <c r="AN790" s="359" t="str">
        <f>IF(Overview!$K$17='Internal Calcs'!$P$22,IF(AK790="","",AK790),IF(Overview!$K$17='Internal Calcs'!$P$23,IF(AK790="","",AK790),IF(ISNUMBER(A790),(IF(F790="Short",G790-H790,H790-G790)*AZ790-AX790),"")))</f>
        <v/>
      </c>
      <c r="AO790" s="401" t="str">
        <f>IF(Overview!$K$17='Internal Calcs'!$P$22,IF(AL790="","",AL790),IF(Overview!$K$17='Internal Calcs'!$P$23,IF(AL790="","",AL790),IF(ISNUMBER(A790),IF(AL790="",(IF(F790="Short",G790-H790,H790-G790)*AZ790-AX790),(IF(F790="Short",G790-J790,J790-G790)*AZ790-AX790)),"")))</f>
        <v/>
      </c>
      <c r="AP790" s="359" t="str">
        <f>IF(Overview!$K$17='Internal Calcs'!$P$22,"",IF(Overview!$K$17='Internal Calcs'!$P$23,IF(AM790="","",AM790),IF(ISNUMBER(A790),IF(AM790="",(IF(F790="Short",G790-H790,H790-G790)*AZ790-AX790),(IF(F790="Short",G790-L790,L790-G790)*AZ790-AX790)),"")))</f>
        <v/>
      </c>
      <c r="AQ790" s="188" t="str">
        <f t="shared" si="307"/>
        <v/>
      </c>
      <c r="AR790" s="188" t="str">
        <f t="shared" si="308"/>
        <v/>
      </c>
      <c r="AS790" s="188" t="str">
        <f t="shared" si="309"/>
        <v/>
      </c>
      <c r="AT790" s="188" t="str">
        <f>IF(ISNUMBER(A790),MAX($AS$2:AS790)-AS790,"")</f>
        <v/>
      </c>
      <c r="AU790" s="189" t="str">
        <f t="shared" si="310"/>
        <v/>
      </c>
      <c r="AV790" s="190" t="str">
        <f t="shared" si="311"/>
        <v/>
      </c>
      <c r="AW790" s="190" t="str">
        <f t="shared" si="312"/>
        <v/>
      </c>
      <c r="AX790" s="191" t="str">
        <f ca="1">IF(ISNUMBER($A790),INDIRECT(CONCATENATE("'Instrument List'!B",(MATCH(E790,'Instrument List'!A:A,0))-0)),"")</f>
        <v/>
      </c>
      <c r="AY790" s="191" t="str">
        <f ca="1">IF(ISNUMBER($A790),INDIRECT(CONCATENATE("'Instrument List'!D",(MATCH(E790,'Instrument List'!A:A,0))-0)),"")</f>
        <v/>
      </c>
      <c r="AZ790" s="191" t="str">
        <f ca="1">IF(ISNUMBER($A790),INDIRECT(CONCATENATE("'Instrument List'!C",(MATCH(E790,'Instrument List'!A:A,0))-0)),"")</f>
        <v/>
      </c>
      <c r="BA790" s="192" t="str">
        <f ca="1">IF(ISNUMBER(A790),INDIRECT(CONCATENATE("'Instrument List'!E",(MATCH(E790,'Instrument List'!A:A,0))-0)),"")</f>
        <v/>
      </c>
      <c r="BB790" s="193" t="str">
        <f t="shared" si="313"/>
        <v/>
      </c>
      <c r="BC790" s="193" t="str">
        <f t="shared" si="314"/>
        <v/>
      </c>
      <c r="BD790" s="193" t="str">
        <f ca="1">IF(ISNUMBER(A790),INDIRECT(CONCATENATE("'Instrument List'!F",(MATCH(E790,'Instrument List'!A:A,0))-0)),"")</f>
        <v/>
      </c>
    </row>
    <row r="791" spans="1:56">
      <c r="A791" s="220" t="str">
        <f t="shared" si="294"/>
        <v/>
      </c>
      <c r="B791" s="221"/>
      <c r="C791" s="222"/>
      <c r="D791" s="169"/>
      <c r="E791" s="169"/>
      <c r="F791" s="169"/>
      <c r="G791" s="202"/>
      <c r="H791" s="217"/>
      <c r="I791" s="212"/>
      <c r="J791" s="206"/>
      <c r="K791" s="212"/>
      <c r="L791" s="206"/>
      <c r="M791" s="212"/>
      <c r="N791" s="206"/>
      <c r="O791" s="170" t="str">
        <f t="shared" si="295"/>
        <v/>
      </c>
      <c r="P791" s="171"/>
      <c r="Q791" s="171"/>
      <c r="R791" s="171"/>
      <c r="S791" s="172" t="str">
        <f t="shared" si="296"/>
        <v/>
      </c>
      <c r="T791" s="172" t="str">
        <f t="shared" si="297"/>
        <v/>
      </c>
      <c r="U791" s="171"/>
      <c r="V791" s="171"/>
      <c r="W791" s="173" t="str">
        <f t="shared" si="298"/>
        <v/>
      </c>
      <c r="X791" s="173" t="str">
        <f t="shared" si="299"/>
        <v/>
      </c>
      <c r="Y791" s="173" t="str">
        <f t="shared" si="300"/>
        <v/>
      </c>
      <c r="Z791" s="171"/>
      <c r="AA791" s="171"/>
      <c r="AB791" s="171"/>
      <c r="AC791" s="172" t="str">
        <f t="shared" si="301"/>
        <v/>
      </c>
      <c r="AD791" s="172" t="str">
        <f t="shared" si="302"/>
        <v/>
      </c>
      <c r="AE791" s="174"/>
      <c r="AF791" s="175" t="str">
        <f t="shared" si="303"/>
        <v/>
      </c>
      <c r="AG791" s="169"/>
      <c r="AH791" s="171"/>
      <c r="AI791" s="171"/>
      <c r="AJ791" s="169"/>
      <c r="AK791" s="176" t="str">
        <f t="shared" si="304"/>
        <v/>
      </c>
      <c r="AL791" s="176" t="str">
        <f t="shared" si="305"/>
        <v/>
      </c>
      <c r="AM791" s="176" t="str">
        <f t="shared" si="306"/>
        <v/>
      </c>
      <c r="AN791" s="359" t="str">
        <f>IF(Overview!$K$17='Internal Calcs'!$P$22,IF(AK791="","",AK791),IF(Overview!$K$17='Internal Calcs'!$P$23,IF(AK791="","",AK791),IF(ISNUMBER(A791),(IF(F791="Short",G791-H791,H791-G791)*AZ791-AX791),"")))</f>
        <v/>
      </c>
      <c r="AO791" s="401" t="str">
        <f>IF(Overview!$K$17='Internal Calcs'!$P$22,IF(AL791="","",AL791),IF(Overview!$K$17='Internal Calcs'!$P$23,IF(AL791="","",AL791),IF(ISNUMBER(A791),IF(AL791="",(IF(F791="Short",G791-H791,H791-G791)*AZ791-AX791),(IF(F791="Short",G791-J791,J791-G791)*AZ791-AX791)),"")))</f>
        <v/>
      </c>
      <c r="AP791" s="359" t="str">
        <f>IF(Overview!$K$17='Internal Calcs'!$P$22,"",IF(Overview!$K$17='Internal Calcs'!$P$23,IF(AM791="","",AM791),IF(ISNUMBER(A791),IF(AM791="",(IF(F791="Short",G791-H791,H791-G791)*AZ791-AX791),(IF(F791="Short",G791-L791,L791-G791)*AZ791-AX791)),"")))</f>
        <v/>
      </c>
      <c r="AQ791" s="176" t="str">
        <f t="shared" si="307"/>
        <v/>
      </c>
      <c r="AR791" s="176" t="str">
        <f t="shared" si="308"/>
        <v/>
      </c>
      <c r="AS791" s="176" t="str">
        <f t="shared" si="309"/>
        <v/>
      </c>
      <c r="AT791" s="176" t="str">
        <f>IF(ISNUMBER(A791),MAX($AS$2:AS791)-AS791,"")</f>
        <v/>
      </c>
      <c r="AU791" s="177" t="str">
        <f t="shared" si="310"/>
        <v/>
      </c>
      <c r="AV791" s="178" t="str">
        <f t="shared" si="311"/>
        <v/>
      </c>
      <c r="AW791" s="178" t="str">
        <f t="shared" si="312"/>
        <v/>
      </c>
      <c r="AX791" s="179" t="str">
        <f ca="1">IF(ISNUMBER($A791),INDIRECT(CONCATENATE("'Instrument List'!B",(MATCH(E791,'Instrument List'!A:A,0))-0)),"")</f>
        <v/>
      </c>
      <c r="AY791" s="179" t="str">
        <f ca="1">IF(ISNUMBER($A791),INDIRECT(CONCATENATE("'Instrument List'!D",(MATCH(E791,'Instrument List'!A:A,0))-0)),"")</f>
        <v/>
      </c>
      <c r="AZ791" s="179" t="str">
        <f ca="1">IF(ISNUMBER($A791),INDIRECT(CONCATENATE("'Instrument List'!C",(MATCH(E791,'Instrument List'!A:A,0))-0)),"")</f>
        <v/>
      </c>
      <c r="BA791" s="180" t="str">
        <f ca="1">IF(ISNUMBER(A791),INDIRECT(CONCATENATE("'Instrument List'!E",(MATCH(E791,'Instrument List'!A:A,0))-0)),"")</f>
        <v/>
      </c>
      <c r="BB791" s="181" t="str">
        <f t="shared" si="313"/>
        <v/>
      </c>
      <c r="BC791" s="181" t="str">
        <f t="shared" si="314"/>
        <v/>
      </c>
      <c r="BD791" s="181" t="str">
        <f ca="1">IF(ISNUMBER(A791),INDIRECT(CONCATENATE("'Instrument List'!F",(MATCH(E791,'Instrument List'!A:A,0))-0)),"")</f>
        <v/>
      </c>
    </row>
    <row r="792" spans="1:56">
      <c r="A792" s="223" t="str">
        <f t="shared" si="294"/>
        <v/>
      </c>
      <c r="B792" s="224"/>
      <c r="C792" s="225"/>
      <c r="D792" s="182"/>
      <c r="E792" s="182"/>
      <c r="F792" s="182"/>
      <c r="G792" s="203"/>
      <c r="H792" s="218"/>
      <c r="I792" s="213"/>
      <c r="J792" s="207"/>
      <c r="K792" s="213"/>
      <c r="L792" s="207"/>
      <c r="M792" s="213"/>
      <c r="N792" s="207"/>
      <c r="O792" s="183" t="str">
        <f t="shared" si="295"/>
        <v/>
      </c>
      <c r="P792" s="184"/>
      <c r="Q792" s="184"/>
      <c r="R792" s="275"/>
      <c r="S792" s="185" t="str">
        <f t="shared" si="296"/>
        <v/>
      </c>
      <c r="T792" s="185" t="str">
        <f t="shared" si="297"/>
        <v/>
      </c>
      <c r="U792" s="275"/>
      <c r="V792" s="275"/>
      <c r="W792" s="276" t="str">
        <f t="shared" si="298"/>
        <v/>
      </c>
      <c r="X792" s="276" t="str">
        <f t="shared" si="299"/>
        <v/>
      </c>
      <c r="Y792" s="276" t="str">
        <f t="shared" si="300"/>
        <v/>
      </c>
      <c r="Z792" s="275"/>
      <c r="AA792" s="184"/>
      <c r="AB792" s="184"/>
      <c r="AC792" s="185" t="str">
        <f t="shared" si="301"/>
        <v/>
      </c>
      <c r="AD792" s="185" t="str">
        <f t="shared" si="302"/>
        <v/>
      </c>
      <c r="AE792" s="186"/>
      <c r="AF792" s="187" t="str">
        <f t="shared" si="303"/>
        <v/>
      </c>
      <c r="AG792" s="182"/>
      <c r="AH792" s="184"/>
      <c r="AI792" s="184"/>
      <c r="AJ792" s="182"/>
      <c r="AK792" s="188" t="str">
        <f t="shared" si="304"/>
        <v/>
      </c>
      <c r="AL792" s="188" t="str">
        <f t="shared" si="305"/>
        <v/>
      </c>
      <c r="AM792" s="188" t="str">
        <f t="shared" si="306"/>
        <v/>
      </c>
      <c r="AN792" s="359" t="str">
        <f>IF(Overview!$K$17='Internal Calcs'!$P$22,IF(AK792="","",AK792),IF(Overview!$K$17='Internal Calcs'!$P$23,IF(AK792="","",AK792),IF(ISNUMBER(A792),(IF(F792="Short",G792-H792,H792-G792)*AZ792-AX792),"")))</f>
        <v/>
      </c>
      <c r="AO792" s="401" t="str">
        <f>IF(Overview!$K$17='Internal Calcs'!$P$22,IF(AL792="","",AL792),IF(Overview!$K$17='Internal Calcs'!$P$23,IF(AL792="","",AL792),IF(ISNUMBER(A792),IF(AL792="",(IF(F792="Short",G792-H792,H792-G792)*AZ792-AX792),(IF(F792="Short",G792-J792,J792-G792)*AZ792-AX792)),"")))</f>
        <v/>
      </c>
      <c r="AP792" s="359" t="str">
        <f>IF(Overview!$K$17='Internal Calcs'!$P$22,"",IF(Overview!$K$17='Internal Calcs'!$P$23,IF(AM792="","",AM792),IF(ISNUMBER(A792),IF(AM792="",(IF(F792="Short",G792-H792,H792-G792)*AZ792-AX792),(IF(F792="Short",G792-L792,L792-G792)*AZ792-AX792)),"")))</f>
        <v/>
      </c>
      <c r="AQ792" s="188" t="str">
        <f t="shared" si="307"/>
        <v/>
      </c>
      <c r="AR792" s="188" t="str">
        <f t="shared" si="308"/>
        <v/>
      </c>
      <c r="AS792" s="188" t="str">
        <f t="shared" si="309"/>
        <v/>
      </c>
      <c r="AT792" s="188" t="str">
        <f>IF(ISNUMBER(A792),MAX($AS$2:AS792)-AS792,"")</f>
        <v/>
      </c>
      <c r="AU792" s="189" t="str">
        <f t="shared" si="310"/>
        <v/>
      </c>
      <c r="AV792" s="190" t="str">
        <f t="shared" si="311"/>
        <v/>
      </c>
      <c r="AW792" s="190" t="str">
        <f t="shared" si="312"/>
        <v/>
      </c>
      <c r="AX792" s="191" t="str">
        <f ca="1">IF(ISNUMBER($A792),INDIRECT(CONCATENATE("'Instrument List'!B",(MATCH(E792,'Instrument List'!A:A,0))-0)),"")</f>
        <v/>
      </c>
      <c r="AY792" s="191" t="str">
        <f ca="1">IF(ISNUMBER($A792),INDIRECT(CONCATENATE("'Instrument List'!D",(MATCH(E792,'Instrument List'!A:A,0))-0)),"")</f>
        <v/>
      </c>
      <c r="AZ792" s="191" t="str">
        <f ca="1">IF(ISNUMBER($A792),INDIRECT(CONCATENATE("'Instrument List'!C",(MATCH(E792,'Instrument List'!A:A,0))-0)),"")</f>
        <v/>
      </c>
      <c r="BA792" s="192" t="str">
        <f ca="1">IF(ISNUMBER(A792),INDIRECT(CONCATENATE("'Instrument List'!E",(MATCH(E792,'Instrument List'!A:A,0))-0)),"")</f>
        <v/>
      </c>
      <c r="BB792" s="193" t="str">
        <f t="shared" si="313"/>
        <v/>
      </c>
      <c r="BC792" s="193" t="str">
        <f t="shared" si="314"/>
        <v/>
      </c>
      <c r="BD792" s="193" t="str">
        <f ca="1">IF(ISNUMBER(A792),INDIRECT(CONCATENATE("'Instrument List'!F",(MATCH(E792,'Instrument List'!A:A,0))-0)),"")</f>
        <v/>
      </c>
    </row>
    <row r="793" spans="1:56">
      <c r="A793" s="220" t="str">
        <f t="shared" si="294"/>
        <v/>
      </c>
      <c r="B793" s="221"/>
      <c r="C793" s="222"/>
      <c r="D793" s="169"/>
      <c r="E793" s="169"/>
      <c r="F793" s="169"/>
      <c r="G793" s="202"/>
      <c r="H793" s="217"/>
      <c r="I793" s="212"/>
      <c r="J793" s="206"/>
      <c r="K793" s="212"/>
      <c r="L793" s="206"/>
      <c r="M793" s="212"/>
      <c r="N793" s="206"/>
      <c r="O793" s="170" t="str">
        <f t="shared" si="295"/>
        <v/>
      </c>
      <c r="P793" s="171"/>
      <c r="Q793" s="171"/>
      <c r="R793" s="171"/>
      <c r="S793" s="172" t="str">
        <f t="shared" si="296"/>
        <v/>
      </c>
      <c r="T793" s="172" t="str">
        <f t="shared" si="297"/>
        <v/>
      </c>
      <c r="U793" s="171"/>
      <c r="V793" s="171"/>
      <c r="W793" s="173" t="str">
        <f t="shared" si="298"/>
        <v/>
      </c>
      <c r="X793" s="173" t="str">
        <f t="shared" si="299"/>
        <v/>
      </c>
      <c r="Y793" s="173" t="str">
        <f t="shared" si="300"/>
        <v/>
      </c>
      <c r="Z793" s="171"/>
      <c r="AA793" s="171"/>
      <c r="AB793" s="171"/>
      <c r="AC793" s="172" t="str">
        <f t="shared" si="301"/>
        <v/>
      </c>
      <c r="AD793" s="172" t="str">
        <f t="shared" si="302"/>
        <v/>
      </c>
      <c r="AE793" s="174"/>
      <c r="AF793" s="175" t="str">
        <f t="shared" si="303"/>
        <v/>
      </c>
      <c r="AG793" s="169"/>
      <c r="AH793" s="171"/>
      <c r="AI793" s="171"/>
      <c r="AJ793" s="169"/>
      <c r="AK793" s="176" t="str">
        <f t="shared" si="304"/>
        <v/>
      </c>
      <c r="AL793" s="176" t="str">
        <f t="shared" si="305"/>
        <v/>
      </c>
      <c r="AM793" s="176" t="str">
        <f t="shared" si="306"/>
        <v/>
      </c>
      <c r="AN793" s="359" t="str">
        <f>IF(Overview!$K$17='Internal Calcs'!$P$22,IF(AK793="","",AK793),IF(Overview!$K$17='Internal Calcs'!$P$23,IF(AK793="","",AK793),IF(ISNUMBER(A793),(IF(F793="Short",G793-H793,H793-G793)*AZ793-AX793),"")))</f>
        <v/>
      </c>
      <c r="AO793" s="401" t="str">
        <f>IF(Overview!$K$17='Internal Calcs'!$P$22,IF(AL793="","",AL793),IF(Overview!$K$17='Internal Calcs'!$P$23,IF(AL793="","",AL793),IF(ISNUMBER(A793),IF(AL793="",(IF(F793="Short",G793-H793,H793-G793)*AZ793-AX793),(IF(F793="Short",G793-J793,J793-G793)*AZ793-AX793)),"")))</f>
        <v/>
      </c>
      <c r="AP793" s="359" t="str">
        <f>IF(Overview!$K$17='Internal Calcs'!$P$22,"",IF(Overview!$K$17='Internal Calcs'!$P$23,IF(AM793="","",AM793),IF(ISNUMBER(A793),IF(AM793="",(IF(F793="Short",G793-H793,H793-G793)*AZ793-AX793),(IF(F793="Short",G793-L793,L793-G793)*AZ793-AX793)),"")))</f>
        <v/>
      </c>
      <c r="AQ793" s="176" t="str">
        <f t="shared" si="307"/>
        <v/>
      </c>
      <c r="AR793" s="176" t="str">
        <f t="shared" si="308"/>
        <v/>
      </c>
      <c r="AS793" s="176" t="str">
        <f t="shared" si="309"/>
        <v/>
      </c>
      <c r="AT793" s="176" t="str">
        <f>IF(ISNUMBER(A793),MAX($AS$2:AS793)-AS793,"")</f>
        <v/>
      </c>
      <c r="AU793" s="177" t="str">
        <f t="shared" si="310"/>
        <v/>
      </c>
      <c r="AV793" s="178" t="str">
        <f t="shared" si="311"/>
        <v/>
      </c>
      <c r="AW793" s="178" t="str">
        <f t="shared" si="312"/>
        <v/>
      </c>
      <c r="AX793" s="179" t="str">
        <f ca="1">IF(ISNUMBER($A793),INDIRECT(CONCATENATE("'Instrument List'!B",(MATCH(E793,'Instrument List'!A:A,0))-0)),"")</f>
        <v/>
      </c>
      <c r="AY793" s="179" t="str">
        <f ca="1">IF(ISNUMBER($A793),INDIRECT(CONCATENATE("'Instrument List'!D",(MATCH(E793,'Instrument List'!A:A,0))-0)),"")</f>
        <v/>
      </c>
      <c r="AZ793" s="179" t="str">
        <f ca="1">IF(ISNUMBER($A793),INDIRECT(CONCATENATE("'Instrument List'!C",(MATCH(E793,'Instrument List'!A:A,0))-0)),"")</f>
        <v/>
      </c>
      <c r="BA793" s="180" t="str">
        <f ca="1">IF(ISNUMBER(A793),INDIRECT(CONCATENATE("'Instrument List'!E",(MATCH(E793,'Instrument List'!A:A,0))-0)),"")</f>
        <v/>
      </c>
      <c r="BB793" s="181" t="str">
        <f t="shared" si="313"/>
        <v/>
      </c>
      <c r="BC793" s="181" t="str">
        <f t="shared" si="314"/>
        <v/>
      </c>
      <c r="BD793" s="181" t="str">
        <f ca="1">IF(ISNUMBER(A793),INDIRECT(CONCATENATE("'Instrument List'!F",(MATCH(E793,'Instrument List'!A:A,0))-0)),"")</f>
        <v/>
      </c>
    </row>
    <row r="794" spans="1:56">
      <c r="A794" s="223" t="str">
        <f t="shared" si="294"/>
        <v/>
      </c>
      <c r="B794" s="224"/>
      <c r="C794" s="225"/>
      <c r="D794" s="182"/>
      <c r="E794" s="182"/>
      <c r="F794" s="182"/>
      <c r="G794" s="203"/>
      <c r="H794" s="218"/>
      <c r="I794" s="213"/>
      <c r="J794" s="207"/>
      <c r="K794" s="213"/>
      <c r="L794" s="207"/>
      <c r="M794" s="213"/>
      <c r="N794" s="207"/>
      <c r="O794" s="183" t="str">
        <f t="shared" si="295"/>
        <v/>
      </c>
      <c r="P794" s="184"/>
      <c r="Q794" s="184"/>
      <c r="R794" s="275"/>
      <c r="S794" s="185" t="str">
        <f t="shared" si="296"/>
        <v/>
      </c>
      <c r="T794" s="185" t="str">
        <f t="shared" si="297"/>
        <v/>
      </c>
      <c r="U794" s="275"/>
      <c r="V794" s="275"/>
      <c r="W794" s="276" t="str">
        <f t="shared" si="298"/>
        <v/>
      </c>
      <c r="X794" s="276" t="str">
        <f t="shared" si="299"/>
        <v/>
      </c>
      <c r="Y794" s="276" t="str">
        <f t="shared" si="300"/>
        <v/>
      </c>
      <c r="Z794" s="275"/>
      <c r="AA794" s="184"/>
      <c r="AB794" s="184"/>
      <c r="AC794" s="185" t="str">
        <f t="shared" si="301"/>
        <v/>
      </c>
      <c r="AD794" s="185" t="str">
        <f t="shared" si="302"/>
        <v/>
      </c>
      <c r="AE794" s="186"/>
      <c r="AF794" s="187" t="str">
        <f t="shared" si="303"/>
        <v/>
      </c>
      <c r="AG794" s="182"/>
      <c r="AH794" s="184"/>
      <c r="AI794" s="184"/>
      <c r="AJ794" s="182"/>
      <c r="AK794" s="188" t="str">
        <f t="shared" si="304"/>
        <v/>
      </c>
      <c r="AL794" s="188" t="str">
        <f t="shared" si="305"/>
        <v/>
      </c>
      <c r="AM794" s="188" t="str">
        <f t="shared" si="306"/>
        <v/>
      </c>
      <c r="AN794" s="359" t="str">
        <f>IF(Overview!$K$17='Internal Calcs'!$P$22,IF(AK794="","",AK794),IF(Overview!$K$17='Internal Calcs'!$P$23,IF(AK794="","",AK794),IF(ISNUMBER(A794),(IF(F794="Short",G794-H794,H794-G794)*AZ794-AX794),"")))</f>
        <v/>
      </c>
      <c r="AO794" s="401" t="str">
        <f>IF(Overview!$K$17='Internal Calcs'!$P$22,IF(AL794="","",AL794),IF(Overview!$K$17='Internal Calcs'!$P$23,IF(AL794="","",AL794),IF(ISNUMBER(A794),IF(AL794="",(IF(F794="Short",G794-H794,H794-G794)*AZ794-AX794),(IF(F794="Short",G794-J794,J794-G794)*AZ794-AX794)),"")))</f>
        <v/>
      </c>
      <c r="AP794" s="359" t="str">
        <f>IF(Overview!$K$17='Internal Calcs'!$P$22,"",IF(Overview!$K$17='Internal Calcs'!$P$23,IF(AM794="","",AM794),IF(ISNUMBER(A794),IF(AM794="",(IF(F794="Short",G794-H794,H794-G794)*AZ794-AX794),(IF(F794="Short",G794-L794,L794-G794)*AZ794-AX794)),"")))</f>
        <v/>
      </c>
      <c r="AQ794" s="188" t="str">
        <f t="shared" si="307"/>
        <v/>
      </c>
      <c r="AR794" s="188" t="str">
        <f t="shared" si="308"/>
        <v/>
      </c>
      <c r="AS794" s="188" t="str">
        <f t="shared" si="309"/>
        <v/>
      </c>
      <c r="AT794" s="188" t="str">
        <f>IF(ISNUMBER(A794),MAX($AS$2:AS794)-AS794,"")</f>
        <v/>
      </c>
      <c r="AU794" s="189" t="str">
        <f t="shared" si="310"/>
        <v/>
      </c>
      <c r="AV794" s="190" t="str">
        <f t="shared" si="311"/>
        <v/>
      </c>
      <c r="AW794" s="190" t="str">
        <f t="shared" si="312"/>
        <v/>
      </c>
      <c r="AX794" s="191" t="str">
        <f ca="1">IF(ISNUMBER($A794),INDIRECT(CONCATENATE("'Instrument List'!B",(MATCH(E794,'Instrument List'!A:A,0))-0)),"")</f>
        <v/>
      </c>
      <c r="AY794" s="191" t="str">
        <f ca="1">IF(ISNUMBER($A794),INDIRECT(CONCATENATE("'Instrument List'!D",(MATCH(E794,'Instrument List'!A:A,0))-0)),"")</f>
        <v/>
      </c>
      <c r="AZ794" s="191" t="str">
        <f ca="1">IF(ISNUMBER($A794),INDIRECT(CONCATENATE("'Instrument List'!C",(MATCH(E794,'Instrument List'!A:A,0))-0)),"")</f>
        <v/>
      </c>
      <c r="BA794" s="192" t="str">
        <f ca="1">IF(ISNUMBER(A794),INDIRECT(CONCATENATE("'Instrument List'!E",(MATCH(E794,'Instrument List'!A:A,0))-0)),"")</f>
        <v/>
      </c>
      <c r="BB794" s="193" t="str">
        <f t="shared" si="313"/>
        <v/>
      </c>
      <c r="BC794" s="193" t="str">
        <f t="shared" si="314"/>
        <v/>
      </c>
      <c r="BD794" s="193" t="str">
        <f ca="1">IF(ISNUMBER(A794),INDIRECT(CONCATENATE("'Instrument List'!F",(MATCH(E794,'Instrument List'!A:A,0))-0)),"")</f>
        <v/>
      </c>
    </row>
    <row r="795" spans="1:56">
      <c r="A795" s="220" t="str">
        <f t="shared" si="294"/>
        <v/>
      </c>
      <c r="B795" s="221"/>
      <c r="C795" s="222"/>
      <c r="D795" s="169"/>
      <c r="E795" s="169"/>
      <c r="F795" s="169"/>
      <c r="G795" s="202"/>
      <c r="H795" s="217"/>
      <c r="I795" s="212"/>
      <c r="J795" s="206"/>
      <c r="K795" s="212"/>
      <c r="L795" s="206"/>
      <c r="M795" s="212"/>
      <c r="N795" s="206"/>
      <c r="O795" s="170" t="str">
        <f t="shared" si="295"/>
        <v/>
      </c>
      <c r="P795" s="171"/>
      <c r="Q795" s="171"/>
      <c r="R795" s="171"/>
      <c r="S795" s="172" t="str">
        <f t="shared" si="296"/>
        <v/>
      </c>
      <c r="T795" s="172" t="str">
        <f t="shared" si="297"/>
        <v/>
      </c>
      <c r="U795" s="171"/>
      <c r="V795" s="171"/>
      <c r="W795" s="173" t="str">
        <f t="shared" si="298"/>
        <v/>
      </c>
      <c r="X795" s="173" t="str">
        <f t="shared" si="299"/>
        <v/>
      </c>
      <c r="Y795" s="173" t="str">
        <f t="shared" si="300"/>
        <v/>
      </c>
      <c r="Z795" s="171"/>
      <c r="AA795" s="171"/>
      <c r="AB795" s="171"/>
      <c r="AC795" s="172" t="str">
        <f t="shared" si="301"/>
        <v/>
      </c>
      <c r="AD795" s="172" t="str">
        <f t="shared" si="302"/>
        <v/>
      </c>
      <c r="AE795" s="174"/>
      <c r="AF795" s="175" t="str">
        <f t="shared" si="303"/>
        <v/>
      </c>
      <c r="AG795" s="169"/>
      <c r="AH795" s="171"/>
      <c r="AI795" s="171"/>
      <c r="AJ795" s="169"/>
      <c r="AK795" s="176" t="str">
        <f t="shared" si="304"/>
        <v/>
      </c>
      <c r="AL795" s="176" t="str">
        <f t="shared" si="305"/>
        <v/>
      </c>
      <c r="AM795" s="176" t="str">
        <f t="shared" si="306"/>
        <v/>
      </c>
      <c r="AN795" s="359" t="str">
        <f>IF(Overview!$K$17='Internal Calcs'!$P$22,IF(AK795="","",AK795),IF(Overview!$K$17='Internal Calcs'!$P$23,IF(AK795="","",AK795),IF(ISNUMBER(A795),(IF(F795="Short",G795-H795,H795-G795)*AZ795-AX795),"")))</f>
        <v/>
      </c>
      <c r="AO795" s="401" t="str">
        <f>IF(Overview!$K$17='Internal Calcs'!$P$22,IF(AL795="","",AL795),IF(Overview!$K$17='Internal Calcs'!$P$23,IF(AL795="","",AL795),IF(ISNUMBER(A795),IF(AL795="",(IF(F795="Short",G795-H795,H795-G795)*AZ795-AX795),(IF(F795="Short",G795-J795,J795-G795)*AZ795-AX795)),"")))</f>
        <v/>
      </c>
      <c r="AP795" s="359" t="str">
        <f>IF(Overview!$K$17='Internal Calcs'!$P$22,"",IF(Overview!$K$17='Internal Calcs'!$P$23,IF(AM795="","",AM795),IF(ISNUMBER(A795),IF(AM795="",(IF(F795="Short",G795-H795,H795-G795)*AZ795-AX795),(IF(F795="Short",G795-L795,L795-G795)*AZ795-AX795)),"")))</f>
        <v/>
      </c>
      <c r="AQ795" s="176" t="str">
        <f t="shared" si="307"/>
        <v/>
      </c>
      <c r="AR795" s="176" t="str">
        <f t="shared" si="308"/>
        <v/>
      </c>
      <c r="AS795" s="176" t="str">
        <f t="shared" si="309"/>
        <v/>
      </c>
      <c r="AT795" s="176" t="str">
        <f>IF(ISNUMBER(A795),MAX($AS$2:AS795)-AS795,"")</f>
        <v/>
      </c>
      <c r="AU795" s="177" t="str">
        <f t="shared" si="310"/>
        <v/>
      </c>
      <c r="AV795" s="178" t="str">
        <f t="shared" si="311"/>
        <v/>
      </c>
      <c r="AW795" s="178" t="str">
        <f t="shared" si="312"/>
        <v/>
      </c>
      <c r="AX795" s="179" t="str">
        <f ca="1">IF(ISNUMBER($A795),INDIRECT(CONCATENATE("'Instrument List'!B",(MATCH(E795,'Instrument List'!A:A,0))-0)),"")</f>
        <v/>
      </c>
      <c r="AY795" s="179" t="str">
        <f ca="1">IF(ISNUMBER($A795),INDIRECT(CONCATENATE("'Instrument List'!D",(MATCH(E795,'Instrument List'!A:A,0))-0)),"")</f>
        <v/>
      </c>
      <c r="AZ795" s="179" t="str">
        <f ca="1">IF(ISNUMBER($A795),INDIRECT(CONCATENATE("'Instrument List'!C",(MATCH(E795,'Instrument List'!A:A,0))-0)),"")</f>
        <v/>
      </c>
      <c r="BA795" s="180" t="str">
        <f ca="1">IF(ISNUMBER(A795),INDIRECT(CONCATENATE("'Instrument List'!E",(MATCH(E795,'Instrument List'!A:A,0))-0)),"")</f>
        <v/>
      </c>
      <c r="BB795" s="181" t="str">
        <f t="shared" si="313"/>
        <v/>
      </c>
      <c r="BC795" s="181" t="str">
        <f t="shared" si="314"/>
        <v/>
      </c>
      <c r="BD795" s="181" t="str">
        <f ca="1">IF(ISNUMBER(A795),INDIRECT(CONCATENATE("'Instrument List'!F",(MATCH(E795,'Instrument List'!A:A,0))-0)),"")</f>
        <v/>
      </c>
    </row>
    <row r="796" spans="1:56">
      <c r="A796" s="223" t="str">
        <f t="shared" si="294"/>
        <v/>
      </c>
      <c r="B796" s="224"/>
      <c r="C796" s="225"/>
      <c r="D796" s="182"/>
      <c r="E796" s="182"/>
      <c r="F796" s="182"/>
      <c r="G796" s="203"/>
      <c r="H796" s="218"/>
      <c r="I796" s="213"/>
      <c r="J796" s="207"/>
      <c r="K796" s="213"/>
      <c r="L796" s="207"/>
      <c r="M796" s="213"/>
      <c r="N796" s="207"/>
      <c r="O796" s="183" t="str">
        <f t="shared" si="295"/>
        <v/>
      </c>
      <c r="P796" s="184"/>
      <c r="Q796" s="184"/>
      <c r="R796" s="275"/>
      <c r="S796" s="185" t="str">
        <f t="shared" si="296"/>
        <v/>
      </c>
      <c r="T796" s="185" t="str">
        <f t="shared" si="297"/>
        <v/>
      </c>
      <c r="U796" s="275"/>
      <c r="V796" s="275"/>
      <c r="W796" s="276" t="str">
        <f t="shared" si="298"/>
        <v/>
      </c>
      <c r="X796" s="276" t="str">
        <f t="shared" si="299"/>
        <v/>
      </c>
      <c r="Y796" s="276" t="str">
        <f t="shared" si="300"/>
        <v/>
      </c>
      <c r="Z796" s="275"/>
      <c r="AA796" s="184"/>
      <c r="AB796" s="184"/>
      <c r="AC796" s="185" t="str">
        <f t="shared" si="301"/>
        <v/>
      </c>
      <c r="AD796" s="185" t="str">
        <f t="shared" si="302"/>
        <v/>
      </c>
      <c r="AE796" s="186"/>
      <c r="AF796" s="187" t="str">
        <f t="shared" si="303"/>
        <v/>
      </c>
      <c r="AG796" s="182"/>
      <c r="AH796" s="184"/>
      <c r="AI796" s="184"/>
      <c r="AJ796" s="182"/>
      <c r="AK796" s="188" t="str">
        <f t="shared" si="304"/>
        <v/>
      </c>
      <c r="AL796" s="188" t="str">
        <f t="shared" si="305"/>
        <v/>
      </c>
      <c r="AM796" s="188" t="str">
        <f t="shared" si="306"/>
        <v/>
      </c>
      <c r="AN796" s="359" t="str">
        <f>IF(Overview!$K$17='Internal Calcs'!$P$22,IF(AK796="","",AK796),IF(Overview!$K$17='Internal Calcs'!$P$23,IF(AK796="","",AK796),IF(ISNUMBER(A796),(IF(F796="Short",G796-H796,H796-G796)*AZ796-AX796),"")))</f>
        <v/>
      </c>
      <c r="AO796" s="401" t="str">
        <f>IF(Overview!$K$17='Internal Calcs'!$P$22,IF(AL796="","",AL796),IF(Overview!$K$17='Internal Calcs'!$P$23,IF(AL796="","",AL796),IF(ISNUMBER(A796),IF(AL796="",(IF(F796="Short",G796-H796,H796-G796)*AZ796-AX796),(IF(F796="Short",G796-J796,J796-G796)*AZ796-AX796)),"")))</f>
        <v/>
      </c>
      <c r="AP796" s="359" t="str">
        <f>IF(Overview!$K$17='Internal Calcs'!$P$22,"",IF(Overview!$K$17='Internal Calcs'!$P$23,IF(AM796="","",AM796),IF(ISNUMBER(A796),IF(AM796="",(IF(F796="Short",G796-H796,H796-G796)*AZ796-AX796),(IF(F796="Short",G796-L796,L796-G796)*AZ796-AX796)),"")))</f>
        <v/>
      </c>
      <c r="AQ796" s="188" t="str">
        <f t="shared" si="307"/>
        <v/>
      </c>
      <c r="AR796" s="188" t="str">
        <f t="shared" si="308"/>
        <v/>
      </c>
      <c r="AS796" s="188" t="str">
        <f t="shared" si="309"/>
        <v/>
      </c>
      <c r="AT796" s="188" t="str">
        <f>IF(ISNUMBER(A796),MAX($AS$2:AS796)-AS796,"")</f>
        <v/>
      </c>
      <c r="AU796" s="189" t="str">
        <f t="shared" si="310"/>
        <v/>
      </c>
      <c r="AV796" s="190" t="str">
        <f t="shared" si="311"/>
        <v/>
      </c>
      <c r="AW796" s="190" t="str">
        <f t="shared" si="312"/>
        <v/>
      </c>
      <c r="AX796" s="191" t="str">
        <f ca="1">IF(ISNUMBER($A796),INDIRECT(CONCATENATE("'Instrument List'!B",(MATCH(E796,'Instrument List'!A:A,0))-0)),"")</f>
        <v/>
      </c>
      <c r="AY796" s="191" t="str">
        <f ca="1">IF(ISNUMBER($A796),INDIRECT(CONCATENATE("'Instrument List'!D",(MATCH(E796,'Instrument List'!A:A,0))-0)),"")</f>
        <v/>
      </c>
      <c r="AZ796" s="191" t="str">
        <f ca="1">IF(ISNUMBER($A796),INDIRECT(CONCATENATE("'Instrument List'!C",(MATCH(E796,'Instrument List'!A:A,0))-0)),"")</f>
        <v/>
      </c>
      <c r="BA796" s="192" t="str">
        <f ca="1">IF(ISNUMBER(A796),INDIRECT(CONCATENATE("'Instrument List'!E",(MATCH(E796,'Instrument List'!A:A,0))-0)),"")</f>
        <v/>
      </c>
      <c r="BB796" s="193" t="str">
        <f t="shared" si="313"/>
        <v/>
      </c>
      <c r="BC796" s="193" t="str">
        <f t="shared" si="314"/>
        <v/>
      </c>
      <c r="BD796" s="193" t="str">
        <f ca="1">IF(ISNUMBER(A796),INDIRECT(CONCATENATE("'Instrument List'!F",(MATCH(E796,'Instrument List'!A:A,0))-0)),"")</f>
        <v/>
      </c>
    </row>
    <row r="797" spans="1:56">
      <c r="A797" s="220" t="str">
        <f t="shared" si="294"/>
        <v/>
      </c>
      <c r="B797" s="221"/>
      <c r="C797" s="222"/>
      <c r="D797" s="169"/>
      <c r="E797" s="169"/>
      <c r="F797" s="169"/>
      <c r="G797" s="202"/>
      <c r="H797" s="217"/>
      <c r="I797" s="212"/>
      <c r="J797" s="206"/>
      <c r="K797" s="212"/>
      <c r="L797" s="206"/>
      <c r="M797" s="212"/>
      <c r="N797" s="206"/>
      <c r="O797" s="170" t="str">
        <f t="shared" si="295"/>
        <v/>
      </c>
      <c r="P797" s="171"/>
      <c r="Q797" s="171"/>
      <c r="R797" s="171"/>
      <c r="S797" s="172" t="str">
        <f t="shared" si="296"/>
        <v/>
      </c>
      <c r="T797" s="172" t="str">
        <f t="shared" si="297"/>
        <v/>
      </c>
      <c r="U797" s="171"/>
      <c r="V797" s="171"/>
      <c r="W797" s="173" t="str">
        <f t="shared" si="298"/>
        <v/>
      </c>
      <c r="X797" s="173" t="str">
        <f t="shared" si="299"/>
        <v/>
      </c>
      <c r="Y797" s="173" t="str">
        <f t="shared" si="300"/>
        <v/>
      </c>
      <c r="Z797" s="171"/>
      <c r="AA797" s="171"/>
      <c r="AB797" s="171"/>
      <c r="AC797" s="172" t="str">
        <f t="shared" si="301"/>
        <v/>
      </c>
      <c r="AD797" s="172" t="str">
        <f t="shared" si="302"/>
        <v/>
      </c>
      <c r="AE797" s="174"/>
      <c r="AF797" s="175" t="str">
        <f t="shared" si="303"/>
        <v/>
      </c>
      <c r="AG797" s="169"/>
      <c r="AH797" s="171"/>
      <c r="AI797" s="171"/>
      <c r="AJ797" s="169"/>
      <c r="AK797" s="176" t="str">
        <f t="shared" si="304"/>
        <v/>
      </c>
      <c r="AL797" s="176" t="str">
        <f t="shared" si="305"/>
        <v/>
      </c>
      <c r="AM797" s="176" t="str">
        <f t="shared" si="306"/>
        <v/>
      </c>
      <c r="AN797" s="359" t="str">
        <f>IF(Overview!$K$17='Internal Calcs'!$P$22,IF(AK797="","",AK797),IF(Overview!$K$17='Internal Calcs'!$P$23,IF(AK797="","",AK797),IF(ISNUMBER(A797),(IF(F797="Short",G797-H797,H797-G797)*AZ797-AX797),"")))</f>
        <v/>
      </c>
      <c r="AO797" s="401" t="str">
        <f>IF(Overview!$K$17='Internal Calcs'!$P$22,IF(AL797="","",AL797),IF(Overview!$K$17='Internal Calcs'!$P$23,IF(AL797="","",AL797),IF(ISNUMBER(A797),IF(AL797="",(IF(F797="Short",G797-H797,H797-G797)*AZ797-AX797),(IF(F797="Short",G797-J797,J797-G797)*AZ797-AX797)),"")))</f>
        <v/>
      </c>
      <c r="AP797" s="359" t="str">
        <f>IF(Overview!$K$17='Internal Calcs'!$P$22,"",IF(Overview!$K$17='Internal Calcs'!$P$23,IF(AM797="","",AM797),IF(ISNUMBER(A797),IF(AM797="",(IF(F797="Short",G797-H797,H797-G797)*AZ797-AX797),(IF(F797="Short",G797-L797,L797-G797)*AZ797-AX797)),"")))</f>
        <v/>
      </c>
      <c r="AQ797" s="176" t="str">
        <f t="shared" si="307"/>
        <v/>
      </c>
      <c r="AR797" s="176" t="str">
        <f t="shared" si="308"/>
        <v/>
      </c>
      <c r="AS797" s="176" t="str">
        <f t="shared" si="309"/>
        <v/>
      </c>
      <c r="AT797" s="176" t="str">
        <f>IF(ISNUMBER(A797),MAX($AS$2:AS797)-AS797,"")</f>
        <v/>
      </c>
      <c r="AU797" s="177" t="str">
        <f t="shared" si="310"/>
        <v/>
      </c>
      <c r="AV797" s="178" t="str">
        <f t="shared" si="311"/>
        <v/>
      </c>
      <c r="AW797" s="178" t="str">
        <f t="shared" si="312"/>
        <v/>
      </c>
      <c r="AX797" s="179" t="str">
        <f ca="1">IF(ISNUMBER($A797),INDIRECT(CONCATENATE("'Instrument List'!B",(MATCH(E797,'Instrument List'!A:A,0))-0)),"")</f>
        <v/>
      </c>
      <c r="AY797" s="179" t="str">
        <f ca="1">IF(ISNUMBER($A797),INDIRECT(CONCATENATE("'Instrument List'!D",(MATCH(E797,'Instrument List'!A:A,0))-0)),"")</f>
        <v/>
      </c>
      <c r="AZ797" s="179" t="str">
        <f ca="1">IF(ISNUMBER($A797),INDIRECT(CONCATENATE("'Instrument List'!C",(MATCH(E797,'Instrument List'!A:A,0))-0)),"")</f>
        <v/>
      </c>
      <c r="BA797" s="180" t="str">
        <f ca="1">IF(ISNUMBER(A797),INDIRECT(CONCATENATE("'Instrument List'!E",(MATCH(E797,'Instrument List'!A:A,0))-0)),"")</f>
        <v/>
      </c>
      <c r="BB797" s="181" t="str">
        <f t="shared" si="313"/>
        <v/>
      </c>
      <c r="BC797" s="181" t="str">
        <f t="shared" si="314"/>
        <v/>
      </c>
      <c r="BD797" s="181" t="str">
        <f ca="1">IF(ISNUMBER(A797),INDIRECT(CONCATENATE("'Instrument List'!F",(MATCH(E797,'Instrument List'!A:A,0))-0)),"")</f>
        <v/>
      </c>
    </row>
    <row r="798" spans="1:56">
      <c r="A798" s="223" t="str">
        <f t="shared" si="294"/>
        <v/>
      </c>
      <c r="B798" s="224"/>
      <c r="C798" s="225"/>
      <c r="D798" s="182"/>
      <c r="E798" s="182"/>
      <c r="F798" s="182"/>
      <c r="G798" s="203"/>
      <c r="H798" s="218"/>
      <c r="I798" s="213"/>
      <c r="J798" s="207"/>
      <c r="K798" s="213"/>
      <c r="L798" s="207"/>
      <c r="M798" s="213"/>
      <c r="N798" s="207"/>
      <c r="O798" s="183" t="str">
        <f t="shared" si="295"/>
        <v/>
      </c>
      <c r="P798" s="184"/>
      <c r="Q798" s="184"/>
      <c r="R798" s="275"/>
      <c r="S798" s="185" t="str">
        <f t="shared" si="296"/>
        <v/>
      </c>
      <c r="T798" s="185" t="str">
        <f t="shared" si="297"/>
        <v/>
      </c>
      <c r="U798" s="275"/>
      <c r="V798" s="275"/>
      <c r="W798" s="276" t="str">
        <f t="shared" si="298"/>
        <v/>
      </c>
      <c r="X798" s="276" t="str">
        <f t="shared" si="299"/>
        <v/>
      </c>
      <c r="Y798" s="276" t="str">
        <f t="shared" si="300"/>
        <v/>
      </c>
      <c r="Z798" s="275"/>
      <c r="AA798" s="184"/>
      <c r="AB798" s="184"/>
      <c r="AC798" s="185" t="str">
        <f t="shared" si="301"/>
        <v/>
      </c>
      <c r="AD798" s="185" t="str">
        <f t="shared" si="302"/>
        <v/>
      </c>
      <c r="AE798" s="186"/>
      <c r="AF798" s="187" t="str">
        <f t="shared" si="303"/>
        <v/>
      </c>
      <c r="AG798" s="182"/>
      <c r="AH798" s="184"/>
      <c r="AI798" s="184"/>
      <c r="AJ798" s="182"/>
      <c r="AK798" s="188" t="str">
        <f t="shared" si="304"/>
        <v/>
      </c>
      <c r="AL798" s="188" t="str">
        <f t="shared" si="305"/>
        <v/>
      </c>
      <c r="AM798" s="188" t="str">
        <f t="shared" si="306"/>
        <v/>
      </c>
      <c r="AN798" s="359" t="str">
        <f>IF(Overview!$K$17='Internal Calcs'!$P$22,IF(AK798="","",AK798),IF(Overview!$K$17='Internal Calcs'!$P$23,IF(AK798="","",AK798),IF(ISNUMBER(A798),(IF(F798="Short",G798-H798,H798-G798)*AZ798-AX798),"")))</f>
        <v/>
      </c>
      <c r="AO798" s="401" t="str">
        <f>IF(Overview!$K$17='Internal Calcs'!$P$22,IF(AL798="","",AL798),IF(Overview!$K$17='Internal Calcs'!$P$23,IF(AL798="","",AL798),IF(ISNUMBER(A798),IF(AL798="",(IF(F798="Short",G798-H798,H798-G798)*AZ798-AX798),(IF(F798="Short",G798-J798,J798-G798)*AZ798-AX798)),"")))</f>
        <v/>
      </c>
      <c r="AP798" s="359" t="str">
        <f>IF(Overview!$K$17='Internal Calcs'!$P$22,"",IF(Overview!$K$17='Internal Calcs'!$P$23,IF(AM798="","",AM798),IF(ISNUMBER(A798),IF(AM798="",(IF(F798="Short",G798-H798,H798-G798)*AZ798-AX798),(IF(F798="Short",G798-L798,L798-G798)*AZ798-AX798)),"")))</f>
        <v/>
      </c>
      <c r="AQ798" s="188" t="str">
        <f t="shared" si="307"/>
        <v/>
      </c>
      <c r="AR798" s="188" t="str">
        <f t="shared" si="308"/>
        <v/>
      </c>
      <c r="AS798" s="188" t="str">
        <f t="shared" si="309"/>
        <v/>
      </c>
      <c r="AT798" s="188" t="str">
        <f>IF(ISNUMBER(A798),MAX($AS$2:AS798)-AS798,"")</f>
        <v/>
      </c>
      <c r="AU798" s="189" t="str">
        <f t="shared" si="310"/>
        <v/>
      </c>
      <c r="AV798" s="190" t="str">
        <f t="shared" si="311"/>
        <v/>
      </c>
      <c r="AW798" s="190" t="str">
        <f t="shared" si="312"/>
        <v/>
      </c>
      <c r="AX798" s="191" t="str">
        <f ca="1">IF(ISNUMBER($A798),INDIRECT(CONCATENATE("'Instrument List'!B",(MATCH(E798,'Instrument List'!A:A,0))-0)),"")</f>
        <v/>
      </c>
      <c r="AY798" s="191" t="str">
        <f ca="1">IF(ISNUMBER($A798),INDIRECT(CONCATENATE("'Instrument List'!D",(MATCH(E798,'Instrument List'!A:A,0))-0)),"")</f>
        <v/>
      </c>
      <c r="AZ798" s="191" t="str">
        <f ca="1">IF(ISNUMBER($A798),INDIRECT(CONCATENATE("'Instrument List'!C",(MATCH(E798,'Instrument List'!A:A,0))-0)),"")</f>
        <v/>
      </c>
      <c r="BA798" s="192" t="str">
        <f ca="1">IF(ISNUMBER(A798),INDIRECT(CONCATENATE("'Instrument List'!E",(MATCH(E798,'Instrument List'!A:A,0))-0)),"")</f>
        <v/>
      </c>
      <c r="BB798" s="193" t="str">
        <f t="shared" si="313"/>
        <v/>
      </c>
      <c r="BC798" s="193" t="str">
        <f t="shared" si="314"/>
        <v/>
      </c>
      <c r="BD798" s="193" t="str">
        <f ca="1">IF(ISNUMBER(A798),INDIRECT(CONCATENATE("'Instrument List'!F",(MATCH(E798,'Instrument List'!A:A,0))-0)),"")</f>
        <v/>
      </c>
    </row>
    <row r="799" spans="1:56">
      <c r="A799" s="220" t="str">
        <f t="shared" si="294"/>
        <v/>
      </c>
      <c r="B799" s="221"/>
      <c r="C799" s="222"/>
      <c r="D799" s="169"/>
      <c r="E799" s="169"/>
      <c r="F799" s="169"/>
      <c r="G799" s="202"/>
      <c r="H799" s="217"/>
      <c r="I799" s="212"/>
      <c r="J799" s="206"/>
      <c r="K799" s="212"/>
      <c r="L799" s="206"/>
      <c r="M799" s="212"/>
      <c r="N799" s="206"/>
      <c r="O799" s="170" t="str">
        <f t="shared" si="295"/>
        <v/>
      </c>
      <c r="P799" s="171"/>
      <c r="Q799" s="171"/>
      <c r="R799" s="171"/>
      <c r="S799" s="172" t="str">
        <f t="shared" si="296"/>
        <v/>
      </c>
      <c r="T799" s="172" t="str">
        <f t="shared" si="297"/>
        <v/>
      </c>
      <c r="U799" s="171"/>
      <c r="V799" s="171"/>
      <c r="W799" s="173" t="str">
        <f t="shared" si="298"/>
        <v/>
      </c>
      <c r="X799" s="173" t="str">
        <f t="shared" si="299"/>
        <v/>
      </c>
      <c r="Y799" s="173" t="str">
        <f t="shared" si="300"/>
        <v/>
      </c>
      <c r="Z799" s="171"/>
      <c r="AA799" s="171"/>
      <c r="AB799" s="171"/>
      <c r="AC799" s="172" t="str">
        <f t="shared" si="301"/>
        <v/>
      </c>
      <c r="AD799" s="172" t="str">
        <f t="shared" si="302"/>
        <v/>
      </c>
      <c r="AE799" s="174"/>
      <c r="AF799" s="175" t="str">
        <f t="shared" si="303"/>
        <v/>
      </c>
      <c r="AG799" s="169"/>
      <c r="AH799" s="171"/>
      <c r="AI799" s="171"/>
      <c r="AJ799" s="169"/>
      <c r="AK799" s="176" t="str">
        <f t="shared" si="304"/>
        <v/>
      </c>
      <c r="AL799" s="176" t="str">
        <f t="shared" si="305"/>
        <v/>
      </c>
      <c r="AM799" s="176" t="str">
        <f t="shared" si="306"/>
        <v/>
      </c>
      <c r="AN799" s="359" t="str">
        <f>IF(Overview!$K$17='Internal Calcs'!$P$22,IF(AK799="","",AK799),IF(Overview!$K$17='Internal Calcs'!$P$23,IF(AK799="","",AK799),IF(ISNUMBER(A799),(IF(F799="Short",G799-H799,H799-G799)*AZ799-AX799),"")))</f>
        <v/>
      </c>
      <c r="AO799" s="401" t="str">
        <f>IF(Overview!$K$17='Internal Calcs'!$P$22,IF(AL799="","",AL799),IF(Overview!$K$17='Internal Calcs'!$P$23,IF(AL799="","",AL799),IF(ISNUMBER(A799),IF(AL799="",(IF(F799="Short",G799-H799,H799-G799)*AZ799-AX799),(IF(F799="Short",G799-J799,J799-G799)*AZ799-AX799)),"")))</f>
        <v/>
      </c>
      <c r="AP799" s="359" t="str">
        <f>IF(Overview!$K$17='Internal Calcs'!$P$22,"",IF(Overview!$K$17='Internal Calcs'!$P$23,IF(AM799="","",AM799),IF(ISNUMBER(A799),IF(AM799="",(IF(F799="Short",G799-H799,H799-G799)*AZ799-AX799),(IF(F799="Short",G799-L799,L799-G799)*AZ799-AX799)),"")))</f>
        <v/>
      </c>
      <c r="AQ799" s="176" t="str">
        <f t="shared" si="307"/>
        <v/>
      </c>
      <c r="AR799" s="176" t="str">
        <f t="shared" si="308"/>
        <v/>
      </c>
      <c r="AS799" s="176" t="str">
        <f t="shared" si="309"/>
        <v/>
      </c>
      <c r="AT799" s="176" t="str">
        <f>IF(ISNUMBER(A799),MAX($AS$2:AS799)-AS799,"")</f>
        <v/>
      </c>
      <c r="AU799" s="177" t="str">
        <f t="shared" si="310"/>
        <v/>
      </c>
      <c r="AV799" s="178" t="str">
        <f t="shared" si="311"/>
        <v/>
      </c>
      <c r="AW799" s="178" t="str">
        <f t="shared" si="312"/>
        <v/>
      </c>
      <c r="AX799" s="179" t="str">
        <f ca="1">IF(ISNUMBER($A799),INDIRECT(CONCATENATE("'Instrument List'!B",(MATCH(E799,'Instrument List'!A:A,0))-0)),"")</f>
        <v/>
      </c>
      <c r="AY799" s="179" t="str">
        <f ca="1">IF(ISNUMBER($A799),INDIRECT(CONCATENATE("'Instrument List'!D",(MATCH(E799,'Instrument List'!A:A,0))-0)),"")</f>
        <v/>
      </c>
      <c r="AZ799" s="179" t="str">
        <f ca="1">IF(ISNUMBER($A799),INDIRECT(CONCATENATE("'Instrument List'!C",(MATCH(E799,'Instrument List'!A:A,0))-0)),"")</f>
        <v/>
      </c>
      <c r="BA799" s="180" t="str">
        <f ca="1">IF(ISNUMBER(A799),INDIRECT(CONCATENATE("'Instrument List'!E",(MATCH(E799,'Instrument List'!A:A,0))-0)),"")</f>
        <v/>
      </c>
      <c r="BB799" s="181" t="str">
        <f t="shared" si="313"/>
        <v/>
      </c>
      <c r="BC799" s="181" t="str">
        <f t="shared" si="314"/>
        <v/>
      </c>
      <c r="BD799" s="181" t="str">
        <f ca="1">IF(ISNUMBER(A799),INDIRECT(CONCATENATE("'Instrument List'!F",(MATCH(E799,'Instrument List'!A:A,0))-0)),"")</f>
        <v/>
      </c>
    </row>
    <row r="800" spans="1:56">
      <c r="A800" s="223" t="str">
        <f t="shared" si="294"/>
        <v/>
      </c>
      <c r="B800" s="224"/>
      <c r="C800" s="225"/>
      <c r="D800" s="182"/>
      <c r="E800" s="182"/>
      <c r="F800" s="182"/>
      <c r="G800" s="203"/>
      <c r="H800" s="218"/>
      <c r="I800" s="213"/>
      <c r="J800" s="207"/>
      <c r="K800" s="213"/>
      <c r="L800" s="207"/>
      <c r="M800" s="213"/>
      <c r="N800" s="207"/>
      <c r="O800" s="183" t="str">
        <f t="shared" si="295"/>
        <v/>
      </c>
      <c r="P800" s="184"/>
      <c r="Q800" s="184"/>
      <c r="R800" s="275"/>
      <c r="S800" s="185" t="str">
        <f t="shared" si="296"/>
        <v/>
      </c>
      <c r="T800" s="185" t="str">
        <f t="shared" si="297"/>
        <v/>
      </c>
      <c r="U800" s="275"/>
      <c r="V800" s="275"/>
      <c r="W800" s="276" t="str">
        <f t="shared" si="298"/>
        <v/>
      </c>
      <c r="X800" s="276" t="str">
        <f t="shared" si="299"/>
        <v/>
      </c>
      <c r="Y800" s="276" t="str">
        <f t="shared" si="300"/>
        <v/>
      </c>
      <c r="Z800" s="275"/>
      <c r="AA800" s="184"/>
      <c r="AB800" s="184"/>
      <c r="AC800" s="185" t="str">
        <f t="shared" si="301"/>
        <v/>
      </c>
      <c r="AD800" s="185" t="str">
        <f t="shared" si="302"/>
        <v/>
      </c>
      <c r="AE800" s="186"/>
      <c r="AF800" s="187" t="str">
        <f t="shared" si="303"/>
        <v/>
      </c>
      <c r="AG800" s="182"/>
      <c r="AH800" s="184"/>
      <c r="AI800" s="184"/>
      <c r="AJ800" s="182"/>
      <c r="AK800" s="188" t="str">
        <f t="shared" si="304"/>
        <v/>
      </c>
      <c r="AL800" s="188" t="str">
        <f t="shared" si="305"/>
        <v/>
      </c>
      <c r="AM800" s="188" t="str">
        <f t="shared" si="306"/>
        <v/>
      </c>
      <c r="AN800" s="359" t="str">
        <f>IF(Overview!$K$17='Internal Calcs'!$P$22,IF(AK800="","",AK800),IF(Overview!$K$17='Internal Calcs'!$P$23,IF(AK800="","",AK800),IF(ISNUMBER(A800),(IF(F800="Short",G800-H800,H800-G800)*AZ800-AX800),"")))</f>
        <v/>
      </c>
      <c r="AO800" s="401" t="str">
        <f>IF(Overview!$K$17='Internal Calcs'!$P$22,IF(AL800="","",AL800),IF(Overview!$K$17='Internal Calcs'!$P$23,IF(AL800="","",AL800),IF(ISNUMBER(A800),IF(AL800="",(IF(F800="Short",G800-H800,H800-G800)*AZ800-AX800),(IF(F800="Short",G800-J800,J800-G800)*AZ800-AX800)),"")))</f>
        <v/>
      </c>
      <c r="AP800" s="359" t="str">
        <f>IF(Overview!$K$17='Internal Calcs'!$P$22,"",IF(Overview!$K$17='Internal Calcs'!$P$23,IF(AM800="","",AM800),IF(ISNUMBER(A800),IF(AM800="",(IF(F800="Short",G800-H800,H800-G800)*AZ800-AX800),(IF(F800="Short",G800-L800,L800-G800)*AZ800-AX800)),"")))</f>
        <v/>
      </c>
      <c r="AQ800" s="188" t="str">
        <f t="shared" si="307"/>
        <v/>
      </c>
      <c r="AR800" s="188" t="str">
        <f t="shared" si="308"/>
        <v/>
      </c>
      <c r="AS800" s="188" t="str">
        <f t="shared" si="309"/>
        <v/>
      </c>
      <c r="AT800" s="188" t="str">
        <f>IF(ISNUMBER(A800),MAX($AS$2:AS800)-AS800,"")</f>
        <v/>
      </c>
      <c r="AU800" s="189" t="str">
        <f t="shared" si="310"/>
        <v/>
      </c>
      <c r="AV800" s="190" t="str">
        <f t="shared" si="311"/>
        <v/>
      </c>
      <c r="AW800" s="190" t="str">
        <f t="shared" si="312"/>
        <v/>
      </c>
      <c r="AX800" s="191" t="str">
        <f ca="1">IF(ISNUMBER($A800),INDIRECT(CONCATENATE("'Instrument List'!B",(MATCH(E800,'Instrument List'!A:A,0))-0)),"")</f>
        <v/>
      </c>
      <c r="AY800" s="191" t="str">
        <f ca="1">IF(ISNUMBER($A800),INDIRECT(CONCATENATE("'Instrument List'!D",(MATCH(E800,'Instrument List'!A:A,0))-0)),"")</f>
        <v/>
      </c>
      <c r="AZ800" s="191" t="str">
        <f ca="1">IF(ISNUMBER($A800),INDIRECT(CONCATENATE("'Instrument List'!C",(MATCH(E800,'Instrument List'!A:A,0))-0)),"")</f>
        <v/>
      </c>
      <c r="BA800" s="192" t="str">
        <f ca="1">IF(ISNUMBER(A800),INDIRECT(CONCATENATE("'Instrument List'!E",(MATCH(E800,'Instrument List'!A:A,0))-0)),"")</f>
        <v/>
      </c>
      <c r="BB800" s="193" t="str">
        <f t="shared" si="313"/>
        <v/>
      </c>
      <c r="BC800" s="193" t="str">
        <f t="shared" si="314"/>
        <v/>
      </c>
      <c r="BD800" s="193" t="str">
        <f ca="1">IF(ISNUMBER(A800),INDIRECT(CONCATENATE("'Instrument List'!F",(MATCH(E800,'Instrument List'!A:A,0))-0)),"")</f>
        <v/>
      </c>
    </row>
    <row r="801" spans="1:56">
      <c r="A801" s="220" t="str">
        <f t="shared" si="294"/>
        <v/>
      </c>
      <c r="B801" s="221"/>
      <c r="C801" s="222"/>
      <c r="D801" s="169"/>
      <c r="E801" s="169"/>
      <c r="F801" s="169"/>
      <c r="G801" s="202"/>
      <c r="H801" s="217"/>
      <c r="I801" s="212"/>
      <c r="J801" s="206"/>
      <c r="K801" s="212"/>
      <c r="L801" s="206"/>
      <c r="M801" s="212"/>
      <c r="N801" s="206"/>
      <c r="O801" s="170" t="str">
        <f t="shared" si="295"/>
        <v/>
      </c>
      <c r="P801" s="171"/>
      <c r="Q801" s="171"/>
      <c r="R801" s="171"/>
      <c r="S801" s="172" t="str">
        <f t="shared" si="296"/>
        <v/>
      </c>
      <c r="T801" s="172" t="str">
        <f t="shared" si="297"/>
        <v/>
      </c>
      <c r="U801" s="171"/>
      <c r="V801" s="171"/>
      <c r="W801" s="173" t="str">
        <f t="shared" si="298"/>
        <v/>
      </c>
      <c r="X801" s="173" t="str">
        <f t="shared" si="299"/>
        <v/>
      </c>
      <c r="Y801" s="173" t="str">
        <f t="shared" si="300"/>
        <v/>
      </c>
      <c r="Z801" s="171"/>
      <c r="AA801" s="171"/>
      <c r="AB801" s="171"/>
      <c r="AC801" s="172" t="str">
        <f t="shared" si="301"/>
        <v/>
      </c>
      <c r="AD801" s="172" t="str">
        <f t="shared" si="302"/>
        <v/>
      </c>
      <c r="AE801" s="174"/>
      <c r="AF801" s="175" t="str">
        <f t="shared" si="303"/>
        <v/>
      </c>
      <c r="AG801" s="169"/>
      <c r="AH801" s="171"/>
      <c r="AI801" s="171"/>
      <c r="AJ801" s="169"/>
      <c r="AK801" s="176" t="str">
        <f t="shared" si="304"/>
        <v/>
      </c>
      <c r="AL801" s="176" t="str">
        <f t="shared" si="305"/>
        <v/>
      </c>
      <c r="AM801" s="176" t="str">
        <f t="shared" si="306"/>
        <v/>
      </c>
      <c r="AN801" s="359" t="str">
        <f>IF(Overview!$K$17='Internal Calcs'!$P$22,IF(AK801="","",AK801),IF(Overview!$K$17='Internal Calcs'!$P$23,IF(AK801="","",AK801),IF(ISNUMBER(A801),(IF(F801="Short",G801-H801,H801-G801)*AZ801-AX801),"")))</f>
        <v/>
      </c>
      <c r="AO801" s="401" t="str">
        <f>IF(Overview!$K$17='Internal Calcs'!$P$22,IF(AL801="","",AL801),IF(Overview!$K$17='Internal Calcs'!$P$23,IF(AL801="","",AL801),IF(ISNUMBER(A801),IF(AL801="",(IF(F801="Short",G801-H801,H801-G801)*AZ801-AX801),(IF(F801="Short",G801-J801,J801-G801)*AZ801-AX801)),"")))</f>
        <v/>
      </c>
      <c r="AP801" s="359" t="str">
        <f>IF(Overview!$K$17='Internal Calcs'!$P$22,"",IF(Overview!$K$17='Internal Calcs'!$P$23,IF(AM801="","",AM801),IF(ISNUMBER(A801),IF(AM801="",(IF(F801="Short",G801-H801,H801-G801)*AZ801-AX801),(IF(F801="Short",G801-L801,L801-G801)*AZ801-AX801)),"")))</f>
        <v/>
      </c>
      <c r="AQ801" s="176" t="str">
        <f t="shared" si="307"/>
        <v/>
      </c>
      <c r="AR801" s="176" t="str">
        <f t="shared" si="308"/>
        <v/>
      </c>
      <c r="AS801" s="176" t="str">
        <f t="shared" si="309"/>
        <v/>
      </c>
      <c r="AT801" s="176" t="str">
        <f>IF(ISNUMBER(A801),MAX($AS$2:AS801)-AS801,"")</f>
        <v/>
      </c>
      <c r="AU801" s="177" t="str">
        <f t="shared" si="310"/>
        <v/>
      </c>
      <c r="AV801" s="178" t="str">
        <f t="shared" si="311"/>
        <v/>
      </c>
      <c r="AW801" s="178" t="str">
        <f t="shared" si="312"/>
        <v/>
      </c>
      <c r="AX801" s="179" t="str">
        <f ca="1">IF(ISNUMBER($A801),INDIRECT(CONCATENATE("'Instrument List'!B",(MATCH(E801,'Instrument List'!A:A,0))-0)),"")</f>
        <v/>
      </c>
      <c r="AY801" s="179" t="str">
        <f ca="1">IF(ISNUMBER($A801),INDIRECT(CONCATENATE("'Instrument List'!D",(MATCH(E801,'Instrument List'!A:A,0))-0)),"")</f>
        <v/>
      </c>
      <c r="AZ801" s="179" t="str">
        <f ca="1">IF(ISNUMBER($A801),INDIRECT(CONCATENATE("'Instrument List'!C",(MATCH(E801,'Instrument List'!A:A,0))-0)),"")</f>
        <v/>
      </c>
      <c r="BA801" s="180" t="str">
        <f ca="1">IF(ISNUMBER(A801),INDIRECT(CONCATENATE("'Instrument List'!E",(MATCH(E801,'Instrument List'!A:A,0))-0)),"")</f>
        <v/>
      </c>
      <c r="BB801" s="181" t="str">
        <f t="shared" si="313"/>
        <v/>
      </c>
      <c r="BC801" s="181" t="str">
        <f t="shared" si="314"/>
        <v/>
      </c>
      <c r="BD801" s="181" t="str">
        <f ca="1">IF(ISNUMBER(A801),INDIRECT(CONCATENATE("'Instrument List'!F",(MATCH(E801,'Instrument List'!A:A,0))-0)),"")</f>
        <v/>
      </c>
    </row>
    <row r="802" spans="1:56">
      <c r="A802" s="223" t="str">
        <f t="shared" si="294"/>
        <v/>
      </c>
      <c r="B802" s="224"/>
      <c r="C802" s="225"/>
      <c r="D802" s="182"/>
      <c r="E802" s="182"/>
      <c r="F802" s="182"/>
      <c r="G802" s="203"/>
      <c r="H802" s="218"/>
      <c r="I802" s="213"/>
      <c r="J802" s="207"/>
      <c r="K802" s="213"/>
      <c r="L802" s="207"/>
      <c r="M802" s="213"/>
      <c r="N802" s="207"/>
      <c r="O802" s="183" t="str">
        <f t="shared" si="295"/>
        <v/>
      </c>
      <c r="P802" s="184"/>
      <c r="Q802" s="184"/>
      <c r="R802" s="275"/>
      <c r="S802" s="185" t="str">
        <f t="shared" si="296"/>
        <v/>
      </c>
      <c r="T802" s="185" t="str">
        <f t="shared" si="297"/>
        <v/>
      </c>
      <c r="U802" s="275"/>
      <c r="V802" s="275"/>
      <c r="W802" s="276" t="str">
        <f t="shared" si="298"/>
        <v/>
      </c>
      <c r="X802" s="276" t="str">
        <f t="shared" si="299"/>
        <v/>
      </c>
      <c r="Y802" s="276" t="str">
        <f t="shared" si="300"/>
        <v/>
      </c>
      <c r="Z802" s="275"/>
      <c r="AA802" s="184"/>
      <c r="AB802" s="184"/>
      <c r="AC802" s="185" t="str">
        <f t="shared" si="301"/>
        <v/>
      </c>
      <c r="AD802" s="185" t="str">
        <f t="shared" si="302"/>
        <v/>
      </c>
      <c r="AE802" s="186"/>
      <c r="AF802" s="187" t="str">
        <f t="shared" si="303"/>
        <v/>
      </c>
      <c r="AG802" s="182"/>
      <c r="AH802" s="184"/>
      <c r="AI802" s="184"/>
      <c r="AJ802" s="182"/>
      <c r="AK802" s="188" t="str">
        <f t="shared" si="304"/>
        <v/>
      </c>
      <c r="AL802" s="188" t="str">
        <f t="shared" si="305"/>
        <v/>
      </c>
      <c r="AM802" s="188" t="str">
        <f t="shared" si="306"/>
        <v/>
      </c>
      <c r="AN802" s="359" t="str">
        <f>IF(Overview!$K$17='Internal Calcs'!$P$22,IF(AK802="","",AK802),IF(Overview!$K$17='Internal Calcs'!$P$23,IF(AK802="","",AK802),IF(ISNUMBER(A802),(IF(F802="Short",G802-H802,H802-G802)*AZ802-AX802),"")))</f>
        <v/>
      </c>
      <c r="AO802" s="401" t="str">
        <f>IF(Overview!$K$17='Internal Calcs'!$P$22,IF(AL802="","",AL802),IF(Overview!$K$17='Internal Calcs'!$P$23,IF(AL802="","",AL802),IF(ISNUMBER(A802),IF(AL802="",(IF(F802="Short",G802-H802,H802-G802)*AZ802-AX802),(IF(F802="Short",G802-J802,J802-G802)*AZ802-AX802)),"")))</f>
        <v/>
      </c>
      <c r="AP802" s="359" t="str">
        <f>IF(Overview!$K$17='Internal Calcs'!$P$22,"",IF(Overview!$K$17='Internal Calcs'!$P$23,IF(AM802="","",AM802),IF(ISNUMBER(A802),IF(AM802="",(IF(F802="Short",G802-H802,H802-G802)*AZ802-AX802),(IF(F802="Short",G802-L802,L802-G802)*AZ802-AX802)),"")))</f>
        <v/>
      </c>
      <c r="AQ802" s="188" t="str">
        <f t="shared" si="307"/>
        <v/>
      </c>
      <c r="AR802" s="188" t="str">
        <f t="shared" si="308"/>
        <v/>
      </c>
      <c r="AS802" s="188" t="str">
        <f t="shared" si="309"/>
        <v/>
      </c>
      <c r="AT802" s="188" t="str">
        <f>IF(ISNUMBER(A802),MAX($AS$2:AS802)-AS802,"")</f>
        <v/>
      </c>
      <c r="AU802" s="189" t="str">
        <f t="shared" si="310"/>
        <v/>
      </c>
      <c r="AV802" s="190" t="str">
        <f t="shared" si="311"/>
        <v/>
      </c>
      <c r="AW802" s="190" t="str">
        <f t="shared" si="312"/>
        <v/>
      </c>
      <c r="AX802" s="191" t="str">
        <f ca="1">IF(ISNUMBER($A802),INDIRECT(CONCATENATE("'Instrument List'!B",(MATCH(E802,'Instrument List'!A:A,0))-0)),"")</f>
        <v/>
      </c>
      <c r="AY802" s="191" t="str">
        <f ca="1">IF(ISNUMBER($A802),INDIRECT(CONCATENATE("'Instrument List'!D",(MATCH(E802,'Instrument List'!A:A,0))-0)),"")</f>
        <v/>
      </c>
      <c r="AZ802" s="191" t="str">
        <f ca="1">IF(ISNUMBER($A802),INDIRECT(CONCATENATE("'Instrument List'!C",(MATCH(E802,'Instrument List'!A:A,0))-0)),"")</f>
        <v/>
      </c>
      <c r="BA802" s="192" t="str">
        <f ca="1">IF(ISNUMBER(A802),INDIRECT(CONCATENATE("'Instrument List'!E",(MATCH(E802,'Instrument List'!A:A,0))-0)),"")</f>
        <v/>
      </c>
      <c r="BB802" s="193" t="str">
        <f t="shared" si="313"/>
        <v/>
      </c>
      <c r="BC802" s="193" t="str">
        <f t="shared" si="314"/>
        <v/>
      </c>
      <c r="BD802" s="193" t="str">
        <f ca="1">IF(ISNUMBER(A802),INDIRECT(CONCATENATE("'Instrument List'!F",(MATCH(E802,'Instrument List'!A:A,0))-0)),"")</f>
        <v/>
      </c>
    </row>
    <row r="803" spans="1:56">
      <c r="A803" s="220" t="str">
        <f t="shared" si="294"/>
        <v/>
      </c>
      <c r="B803" s="221"/>
      <c r="C803" s="222"/>
      <c r="D803" s="169"/>
      <c r="E803" s="169"/>
      <c r="F803" s="169"/>
      <c r="G803" s="202"/>
      <c r="H803" s="217"/>
      <c r="I803" s="212"/>
      <c r="J803" s="206"/>
      <c r="K803" s="212"/>
      <c r="L803" s="206"/>
      <c r="M803" s="212"/>
      <c r="N803" s="206"/>
      <c r="O803" s="170" t="str">
        <f t="shared" si="295"/>
        <v/>
      </c>
      <c r="P803" s="171"/>
      <c r="Q803" s="171"/>
      <c r="R803" s="171"/>
      <c r="S803" s="172" t="str">
        <f t="shared" si="296"/>
        <v/>
      </c>
      <c r="T803" s="172" t="str">
        <f t="shared" si="297"/>
        <v/>
      </c>
      <c r="U803" s="171"/>
      <c r="V803" s="171"/>
      <c r="W803" s="173" t="str">
        <f t="shared" si="298"/>
        <v/>
      </c>
      <c r="X803" s="173" t="str">
        <f t="shared" si="299"/>
        <v/>
      </c>
      <c r="Y803" s="173" t="str">
        <f t="shared" si="300"/>
        <v/>
      </c>
      <c r="Z803" s="171"/>
      <c r="AA803" s="171"/>
      <c r="AB803" s="171"/>
      <c r="AC803" s="172" t="str">
        <f t="shared" si="301"/>
        <v/>
      </c>
      <c r="AD803" s="172" t="str">
        <f t="shared" si="302"/>
        <v/>
      </c>
      <c r="AE803" s="174"/>
      <c r="AF803" s="175" t="str">
        <f t="shared" si="303"/>
        <v/>
      </c>
      <c r="AG803" s="169"/>
      <c r="AH803" s="171"/>
      <c r="AI803" s="171"/>
      <c r="AJ803" s="169"/>
      <c r="AK803" s="176" t="str">
        <f t="shared" si="304"/>
        <v/>
      </c>
      <c r="AL803" s="176" t="str">
        <f t="shared" si="305"/>
        <v/>
      </c>
      <c r="AM803" s="176" t="str">
        <f t="shared" si="306"/>
        <v/>
      </c>
      <c r="AN803" s="359" t="str">
        <f>IF(Overview!$K$17='Internal Calcs'!$P$22,IF(AK803="","",AK803),IF(Overview!$K$17='Internal Calcs'!$P$23,IF(AK803="","",AK803),IF(ISNUMBER(A803),(IF(F803="Short",G803-H803,H803-G803)*AZ803-AX803),"")))</f>
        <v/>
      </c>
      <c r="AO803" s="401" t="str">
        <f>IF(Overview!$K$17='Internal Calcs'!$P$22,IF(AL803="","",AL803),IF(Overview!$K$17='Internal Calcs'!$P$23,IF(AL803="","",AL803),IF(ISNUMBER(A803),IF(AL803="",(IF(F803="Short",G803-H803,H803-G803)*AZ803-AX803),(IF(F803="Short",G803-J803,J803-G803)*AZ803-AX803)),"")))</f>
        <v/>
      </c>
      <c r="AP803" s="359" t="str">
        <f>IF(Overview!$K$17='Internal Calcs'!$P$22,"",IF(Overview!$K$17='Internal Calcs'!$P$23,IF(AM803="","",AM803),IF(ISNUMBER(A803),IF(AM803="",(IF(F803="Short",G803-H803,H803-G803)*AZ803-AX803),(IF(F803="Short",G803-L803,L803-G803)*AZ803-AX803)),"")))</f>
        <v/>
      </c>
      <c r="AQ803" s="176" t="str">
        <f t="shared" si="307"/>
        <v/>
      </c>
      <c r="AR803" s="176" t="str">
        <f t="shared" si="308"/>
        <v/>
      </c>
      <c r="AS803" s="176" t="str">
        <f t="shared" si="309"/>
        <v/>
      </c>
      <c r="AT803" s="176" t="str">
        <f>IF(ISNUMBER(A803),MAX($AS$2:AS803)-AS803,"")</f>
        <v/>
      </c>
      <c r="AU803" s="177" t="str">
        <f t="shared" si="310"/>
        <v/>
      </c>
      <c r="AV803" s="178" t="str">
        <f t="shared" si="311"/>
        <v/>
      </c>
      <c r="AW803" s="178" t="str">
        <f t="shared" si="312"/>
        <v/>
      </c>
      <c r="AX803" s="179" t="str">
        <f ca="1">IF(ISNUMBER($A803),INDIRECT(CONCATENATE("'Instrument List'!B",(MATCH(E803,'Instrument List'!A:A,0))-0)),"")</f>
        <v/>
      </c>
      <c r="AY803" s="179" t="str">
        <f ca="1">IF(ISNUMBER($A803),INDIRECT(CONCATENATE("'Instrument List'!D",(MATCH(E803,'Instrument List'!A:A,0))-0)),"")</f>
        <v/>
      </c>
      <c r="AZ803" s="179" t="str">
        <f ca="1">IF(ISNUMBER($A803),INDIRECT(CONCATENATE("'Instrument List'!C",(MATCH(E803,'Instrument List'!A:A,0))-0)),"")</f>
        <v/>
      </c>
      <c r="BA803" s="180" t="str">
        <f ca="1">IF(ISNUMBER(A803),INDIRECT(CONCATENATE("'Instrument List'!E",(MATCH(E803,'Instrument List'!A:A,0))-0)),"")</f>
        <v/>
      </c>
      <c r="BB803" s="181" t="str">
        <f t="shared" si="313"/>
        <v/>
      </c>
      <c r="BC803" s="181" t="str">
        <f t="shared" si="314"/>
        <v/>
      </c>
      <c r="BD803" s="181" t="str">
        <f ca="1">IF(ISNUMBER(A803),INDIRECT(CONCATENATE("'Instrument List'!F",(MATCH(E803,'Instrument List'!A:A,0))-0)),"")</f>
        <v/>
      </c>
    </row>
    <row r="804" spans="1:56">
      <c r="A804" s="223" t="str">
        <f t="shared" si="294"/>
        <v/>
      </c>
      <c r="B804" s="224"/>
      <c r="C804" s="225"/>
      <c r="D804" s="182"/>
      <c r="E804" s="182"/>
      <c r="F804" s="182"/>
      <c r="G804" s="203"/>
      <c r="H804" s="218"/>
      <c r="I804" s="213"/>
      <c r="J804" s="207"/>
      <c r="K804" s="213"/>
      <c r="L804" s="207"/>
      <c r="M804" s="213"/>
      <c r="N804" s="207"/>
      <c r="O804" s="183" t="str">
        <f t="shared" si="295"/>
        <v/>
      </c>
      <c r="P804" s="184"/>
      <c r="Q804" s="184"/>
      <c r="R804" s="275"/>
      <c r="S804" s="185" t="str">
        <f t="shared" si="296"/>
        <v/>
      </c>
      <c r="T804" s="185" t="str">
        <f t="shared" si="297"/>
        <v/>
      </c>
      <c r="U804" s="275"/>
      <c r="V804" s="275"/>
      <c r="W804" s="276" t="str">
        <f t="shared" si="298"/>
        <v/>
      </c>
      <c r="X804" s="276" t="str">
        <f t="shared" si="299"/>
        <v/>
      </c>
      <c r="Y804" s="276" t="str">
        <f t="shared" si="300"/>
        <v/>
      </c>
      <c r="Z804" s="275"/>
      <c r="AA804" s="184"/>
      <c r="AB804" s="184"/>
      <c r="AC804" s="185" t="str">
        <f t="shared" si="301"/>
        <v/>
      </c>
      <c r="AD804" s="185" t="str">
        <f t="shared" si="302"/>
        <v/>
      </c>
      <c r="AE804" s="186"/>
      <c r="AF804" s="187" t="str">
        <f t="shared" si="303"/>
        <v/>
      </c>
      <c r="AG804" s="182"/>
      <c r="AH804" s="184"/>
      <c r="AI804" s="184"/>
      <c r="AJ804" s="182"/>
      <c r="AK804" s="188" t="str">
        <f t="shared" si="304"/>
        <v/>
      </c>
      <c r="AL804" s="188" t="str">
        <f t="shared" si="305"/>
        <v/>
      </c>
      <c r="AM804" s="188" t="str">
        <f t="shared" si="306"/>
        <v/>
      </c>
      <c r="AN804" s="359" t="str">
        <f>IF(Overview!$K$17='Internal Calcs'!$P$22,IF(AK804="","",AK804),IF(Overview!$K$17='Internal Calcs'!$P$23,IF(AK804="","",AK804),IF(ISNUMBER(A804),(IF(F804="Short",G804-H804,H804-G804)*AZ804-AX804),"")))</f>
        <v/>
      </c>
      <c r="AO804" s="401" t="str">
        <f>IF(Overview!$K$17='Internal Calcs'!$P$22,IF(AL804="","",AL804),IF(Overview!$K$17='Internal Calcs'!$P$23,IF(AL804="","",AL804),IF(ISNUMBER(A804),IF(AL804="",(IF(F804="Short",G804-H804,H804-G804)*AZ804-AX804),(IF(F804="Short",G804-J804,J804-G804)*AZ804-AX804)),"")))</f>
        <v/>
      </c>
      <c r="AP804" s="359" t="str">
        <f>IF(Overview!$K$17='Internal Calcs'!$P$22,"",IF(Overview!$K$17='Internal Calcs'!$P$23,IF(AM804="","",AM804),IF(ISNUMBER(A804),IF(AM804="",(IF(F804="Short",G804-H804,H804-G804)*AZ804-AX804),(IF(F804="Short",G804-L804,L804-G804)*AZ804-AX804)),"")))</f>
        <v/>
      </c>
      <c r="AQ804" s="188" t="str">
        <f t="shared" si="307"/>
        <v/>
      </c>
      <c r="AR804" s="188" t="str">
        <f t="shared" si="308"/>
        <v/>
      </c>
      <c r="AS804" s="188" t="str">
        <f t="shared" si="309"/>
        <v/>
      </c>
      <c r="AT804" s="188" t="str">
        <f>IF(ISNUMBER(A804),MAX($AS$2:AS804)-AS804,"")</f>
        <v/>
      </c>
      <c r="AU804" s="189" t="str">
        <f t="shared" si="310"/>
        <v/>
      </c>
      <c r="AV804" s="190" t="str">
        <f t="shared" si="311"/>
        <v/>
      </c>
      <c r="AW804" s="190" t="str">
        <f t="shared" si="312"/>
        <v/>
      </c>
      <c r="AX804" s="191" t="str">
        <f ca="1">IF(ISNUMBER($A804),INDIRECT(CONCATENATE("'Instrument List'!B",(MATCH(E804,'Instrument List'!A:A,0))-0)),"")</f>
        <v/>
      </c>
      <c r="AY804" s="191" t="str">
        <f ca="1">IF(ISNUMBER($A804),INDIRECT(CONCATENATE("'Instrument List'!D",(MATCH(E804,'Instrument List'!A:A,0))-0)),"")</f>
        <v/>
      </c>
      <c r="AZ804" s="191" t="str">
        <f ca="1">IF(ISNUMBER($A804),INDIRECT(CONCATENATE("'Instrument List'!C",(MATCH(E804,'Instrument List'!A:A,0))-0)),"")</f>
        <v/>
      </c>
      <c r="BA804" s="192" t="str">
        <f ca="1">IF(ISNUMBER(A804),INDIRECT(CONCATENATE("'Instrument List'!E",(MATCH(E804,'Instrument List'!A:A,0))-0)),"")</f>
        <v/>
      </c>
      <c r="BB804" s="193" t="str">
        <f t="shared" si="313"/>
        <v/>
      </c>
      <c r="BC804" s="193" t="str">
        <f t="shared" si="314"/>
        <v/>
      </c>
      <c r="BD804" s="193" t="str">
        <f ca="1">IF(ISNUMBER(A804),INDIRECT(CONCATENATE("'Instrument List'!F",(MATCH(E804,'Instrument List'!A:A,0))-0)),"")</f>
        <v/>
      </c>
    </row>
    <row r="805" spans="1:56">
      <c r="A805" s="220" t="str">
        <f t="shared" si="294"/>
        <v/>
      </c>
      <c r="B805" s="221"/>
      <c r="C805" s="222"/>
      <c r="D805" s="169"/>
      <c r="E805" s="169"/>
      <c r="F805" s="169"/>
      <c r="G805" s="202"/>
      <c r="H805" s="217"/>
      <c r="I805" s="212"/>
      <c r="J805" s="206"/>
      <c r="K805" s="212"/>
      <c r="L805" s="206"/>
      <c r="M805" s="212"/>
      <c r="N805" s="206"/>
      <c r="O805" s="170" t="str">
        <f t="shared" si="295"/>
        <v/>
      </c>
      <c r="P805" s="171"/>
      <c r="Q805" s="171"/>
      <c r="R805" s="171"/>
      <c r="S805" s="172" t="str">
        <f t="shared" si="296"/>
        <v/>
      </c>
      <c r="T805" s="172" t="str">
        <f t="shared" si="297"/>
        <v/>
      </c>
      <c r="U805" s="171"/>
      <c r="V805" s="171"/>
      <c r="W805" s="173" t="str">
        <f t="shared" si="298"/>
        <v/>
      </c>
      <c r="X805" s="173" t="str">
        <f t="shared" si="299"/>
        <v/>
      </c>
      <c r="Y805" s="173" t="str">
        <f t="shared" si="300"/>
        <v/>
      </c>
      <c r="Z805" s="171"/>
      <c r="AA805" s="171"/>
      <c r="AB805" s="171"/>
      <c r="AC805" s="172" t="str">
        <f t="shared" si="301"/>
        <v/>
      </c>
      <c r="AD805" s="172" t="str">
        <f t="shared" si="302"/>
        <v/>
      </c>
      <c r="AE805" s="174"/>
      <c r="AF805" s="175" t="str">
        <f t="shared" si="303"/>
        <v/>
      </c>
      <c r="AG805" s="169"/>
      <c r="AH805" s="171"/>
      <c r="AI805" s="171"/>
      <c r="AJ805" s="169"/>
      <c r="AK805" s="176" t="str">
        <f t="shared" si="304"/>
        <v/>
      </c>
      <c r="AL805" s="176" t="str">
        <f t="shared" si="305"/>
        <v/>
      </c>
      <c r="AM805" s="176" t="str">
        <f t="shared" si="306"/>
        <v/>
      </c>
      <c r="AN805" s="359" t="str">
        <f>IF(Overview!$K$17='Internal Calcs'!$P$22,IF(AK805="","",AK805),IF(Overview!$K$17='Internal Calcs'!$P$23,IF(AK805="","",AK805),IF(ISNUMBER(A805),(IF(F805="Short",G805-H805,H805-G805)*AZ805-AX805),"")))</f>
        <v/>
      </c>
      <c r="AO805" s="401" t="str">
        <f>IF(Overview!$K$17='Internal Calcs'!$P$22,IF(AL805="","",AL805),IF(Overview!$K$17='Internal Calcs'!$P$23,IF(AL805="","",AL805),IF(ISNUMBER(A805),IF(AL805="",(IF(F805="Short",G805-H805,H805-G805)*AZ805-AX805),(IF(F805="Short",G805-J805,J805-G805)*AZ805-AX805)),"")))</f>
        <v/>
      </c>
      <c r="AP805" s="359" t="str">
        <f>IF(Overview!$K$17='Internal Calcs'!$P$22,"",IF(Overview!$K$17='Internal Calcs'!$P$23,IF(AM805="","",AM805),IF(ISNUMBER(A805),IF(AM805="",(IF(F805="Short",G805-H805,H805-G805)*AZ805-AX805),(IF(F805="Short",G805-L805,L805-G805)*AZ805-AX805)),"")))</f>
        <v/>
      </c>
      <c r="AQ805" s="176" t="str">
        <f t="shared" si="307"/>
        <v/>
      </c>
      <c r="AR805" s="176" t="str">
        <f t="shared" si="308"/>
        <v/>
      </c>
      <c r="AS805" s="176" t="str">
        <f t="shared" si="309"/>
        <v/>
      </c>
      <c r="AT805" s="176" t="str">
        <f>IF(ISNUMBER(A805),MAX($AS$2:AS805)-AS805,"")</f>
        <v/>
      </c>
      <c r="AU805" s="177" t="str">
        <f t="shared" si="310"/>
        <v/>
      </c>
      <c r="AV805" s="178" t="str">
        <f t="shared" si="311"/>
        <v/>
      </c>
      <c r="AW805" s="178" t="str">
        <f t="shared" si="312"/>
        <v/>
      </c>
      <c r="AX805" s="179" t="str">
        <f ca="1">IF(ISNUMBER($A805),INDIRECT(CONCATENATE("'Instrument List'!B",(MATCH(E805,'Instrument List'!A:A,0))-0)),"")</f>
        <v/>
      </c>
      <c r="AY805" s="179" t="str">
        <f ca="1">IF(ISNUMBER($A805),INDIRECT(CONCATENATE("'Instrument List'!D",(MATCH(E805,'Instrument List'!A:A,0))-0)),"")</f>
        <v/>
      </c>
      <c r="AZ805" s="179" t="str">
        <f ca="1">IF(ISNUMBER($A805),INDIRECT(CONCATENATE("'Instrument List'!C",(MATCH(E805,'Instrument List'!A:A,0))-0)),"")</f>
        <v/>
      </c>
      <c r="BA805" s="180" t="str">
        <f ca="1">IF(ISNUMBER(A805),INDIRECT(CONCATENATE("'Instrument List'!E",(MATCH(E805,'Instrument List'!A:A,0))-0)),"")</f>
        <v/>
      </c>
      <c r="BB805" s="181" t="str">
        <f t="shared" si="313"/>
        <v/>
      </c>
      <c r="BC805" s="181" t="str">
        <f t="shared" si="314"/>
        <v/>
      </c>
      <c r="BD805" s="181" t="str">
        <f ca="1">IF(ISNUMBER(A805),INDIRECT(CONCATENATE("'Instrument List'!F",(MATCH(E805,'Instrument List'!A:A,0))-0)),"")</f>
        <v/>
      </c>
    </row>
    <row r="806" spans="1:56">
      <c r="A806" s="223" t="str">
        <f t="shared" si="294"/>
        <v/>
      </c>
      <c r="B806" s="224"/>
      <c r="C806" s="225"/>
      <c r="D806" s="182"/>
      <c r="E806" s="182"/>
      <c r="F806" s="182"/>
      <c r="G806" s="203"/>
      <c r="H806" s="218"/>
      <c r="I806" s="213"/>
      <c r="J806" s="207"/>
      <c r="K806" s="213"/>
      <c r="L806" s="207"/>
      <c r="M806" s="213"/>
      <c r="N806" s="207"/>
      <c r="O806" s="183" t="str">
        <f t="shared" si="295"/>
        <v/>
      </c>
      <c r="P806" s="184"/>
      <c r="Q806" s="184"/>
      <c r="R806" s="275"/>
      <c r="S806" s="185" t="str">
        <f t="shared" si="296"/>
        <v/>
      </c>
      <c r="T806" s="185" t="str">
        <f t="shared" si="297"/>
        <v/>
      </c>
      <c r="U806" s="275"/>
      <c r="V806" s="275"/>
      <c r="W806" s="276" t="str">
        <f t="shared" si="298"/>
        <v/>
      </c>
      <c r="X806" s="276" t="str">
        <f t="shared" si="299"/>
        <v/>
      </c>
      <c r="Y806" s="276" t="str">
        <f t="shared" si="300"/>
        <v/>
      </c>
      <c r="Z806" s="275"/>
      <c r="AA806" s="184"/>
      <c r="AB806" s="184"/>
      <c r="AC806" s="185" t="str">
        <f t="shared" si="301"/>
        <v/>
      </c>
      <c r="AD806" s="185" t="str">
        <f t="shared" si="302"/>
        <v/>
      </c>
      <c r="AE806" s="186"/>
      <c r="AF806" s="187" t="str">
        <f t="shared" si="303"/>
        <v/>
      </c>
      <c r="AG806" s="182"/>
      <c r="AH806" s="184"/>
      <c r="AI806" s="184"/>
      <c r="AJ806" s="182"/>
      <c r="AK806" s="188" t="str">
        <f t="shared" si="304"/>
        <v/>
      </c>
      <c r="AL806" s="188" t="str">
        <f t="shared" si="305"/>
        <v/>
      </c>
      <c r="AM806" s="188" t="str">
        <f t="shared" si="306"/>
        <v/>
      </c>
      <c r="AN806" s="359" t="str">
        <f>IF(Overview!$K$17='Internal Calcs'!$P$22,IF(AK806="","",AK806),IF(Overview!$K$17='Internal Calcs'!$P$23,IF(AK806="","",AK806),IF(ISNUMBER(A806),(IF(F806="Short",G806-H806,H806-G806)*AZ806-AX806),"")))</f>
        <v/>
      </c>
      <c r="AO806" s="401" t="str">
        <f>IF(Overview!$K$17='Internal Calcs'!$P$22,IF(AL806="","",AL806),IF(Overview!$K$17='Internal Calcs'!$P$23,IF(AL806="","",AL806),IF(ISNUMBER(A806),IF(AL806="",(IF(F806="Short",G806-H806,H806-G806)*AZ806-AX806),(IF(F806="Short",G806-J806,J806-G806)*AZ806-AX806)),"")))</f>
        <v/>
      </c>
      <c r="AP806" s="359" t="str">
        <f>IF(Overview!$K$17='Internal Calcs'!$P$22,"",IF(Overview!$K$17='Internal Calcs'!$P$23,IF(AM806="","",AM806),IF(ISNUMBER(A806),IF(AM806="",(IF(F806="Short",G806-H806,H806-G806)*AZ806-AX806),(IF(F806="Short",G806-L806,L806-G806)*AZ806-AX806)),"")))</f>
        <v/>
      </c>
      <c r="AQ806" s="188" t="str">
        <f t="shared" si="307"/>
        <v/>
      </c>
      <c r="AR806" s="188" t="str">
        <f t="shared" si="308"/>
        <v/>
      </c>
      <c r="AS806" s="188" t="str">
        <f t="shared" si="309"/>
        <v/>
      </c>
      <c r="AT806" s="188" t="str">
        <f>IF(ISNUMBER(A806),MAX($AS$2:AS806)-AS806,"")</f>
        <v/>
      </c>
      <c r="AU806" s="189" t="str">
        <f t="shared" si="310"/>
        <v/>
      </c>
      <c r="AV806" s="190" t="str">
        <f t="shared" si="311"/>
        <v/>
      </c>
      <c r="AW806" s="190" t="str">
        <f t="shared" si="312"/>
        <v/>
      </c>
      <c r="AX806" s="191" t="str">
        <f ca="1">IF(ISNUMBER($A806),INDIRECT(CONCATENATE("'Instrument List'!B",(MATCH(E806,'Instrument List'!A:A,0))-0)),"")</f>
        <v/>
      </c>
      <c r="AY806" s="191" t="str">
        <f ca="1">IF(ISNUMBER($A806),INDIRECT(CONCATENATE("'Instrument List'!D",(MATCH(E806,'Instrument List'!A:A,0))-0)),"")</f>
        <v/>
      </c>
      <c r="AZ806" s="191" t="str">
        <f ca="1">IF(ISNUMBER($A806),INDIRECT(CONCATENATE("'Instrument List'!C",(MATCH(E806,'Instrument List'!A:A,0))-0)),"")</f>
        <v/>
      </c>
      <c r="BA806" s="192" t="str">
        <f ca="1">IF(ISNUMBER(A806),INDIRECT(CONCATENATE("'Instrument List'!E",(MATCH(E806,'Instrument List'!A:A,0))-0)),"")</f>
        <v/>
      </c>
      <c r="BB806" s="193" t="str">
        <f t="shared" si="313"/>
        <v/>
      </c>
      <c r="BC806" s="193" t="str">
        <f t="shared" si="314"/>
        <v/>
      </c>
      <c r="BD806" s="193" t="str">
        <f ca="1">IF(ISNUMBER(A806),INDIRECT(CONCATENATE("'Instrument List'!F",(MATCH(E806,'Instrument List'!A:A,0))-0)),"")</f>
        <v/>
      </c>
    </row>
    <row r="807" spans="1:56">
      <c r="A807" s="220" t="str">
        <f t="shared" si="294"/>
        <v/>
      </c>
      <c r="B807" s="221"/>
      <c r="C807" s="222"/>
      <c r="D807" s="169"/>
      <c r="E807" s="169"/>
      <c r="F807" s="169"/>
      <c r="G807" s="202"/>
      <c r="H807" s="217"/>
      <c r="I807" s="212"/>
      <c r="J807" s="206"/>
      <c r="K807" s="212"/>
      <c r="L807" s="206"/>
      <c r="M807" s="212"/>
      <c r="N807" s="206"/>
      <c r="O807" s="170" t="str">
        <f t="shared" si="295"/>
        <v/>
      </c>
      <c r="P807" s="171"/>
      <c r="Q807" s="171"/>
      <c r="R807" s="171"/>
      <c r="S807" s="172" t="str">
        <f t="shared" si="296"/>
        <v/>
      </c>
      <c r="T807" s="172" t="str">
        <f t="shared" si="297"/>
        <v/>
      </c>
      <c r="U807" s="171"/>
      <c r="V807" s="171"/>
      <c r="W807" s="173" t="str">
        <f t="shared" si="298"/>
        <v/>
      </c>
      <c r="X807" s="173" t="str">
        <f t="shared" si="299"/>
        <v/>
      </c>
      <c r="Y807" s="173" t="str">
        <f t="shared" si="300"/>
        <v/>
      </c>
      <c r="Z807" s="171"/>
      <c r="AA807" s="171"/>
      <c r="AB807" s="171"/>
      <c r="AC807" s="172" t="str">
        <f t="shared" si="301"/>
        <v/>
      </c>
      <c r="AD807" s="172" t="str">
        <f t="shared" si="302"/>
        <v/>
      </c>
      <c r="AE807" s="174"/>
      <c r="AF807" s="175" t="str">
        <f t="shared" si="303"/>
        <v/>
      </c>
      <c r="AG807" s="169"/>
      <c r="AH807" s="171"/>
      <c r="AI807" s="171"/>
      <c r="AJ807" s="169"/>
      <c r="AK807" s="176" t="str">
        <f t="shared" si="304"/>
        <v/>
      </c>
      <c r="AL807" s="176" t="str">
        <f t="shared" si="305"/>
        <v/>
      </c>
      <c r="AM807" s="176" t="str">
        <f t="shared" si="306"/>
        <v/>
      </c>
      <c r="AN807" s="359" t="str">
        <f>IF(Overview!$K$17='Internal Calcs'!$P$22,IF(AK807="","",AK807),IF(Overview!$K$17='Internal Calcs'!$P$23,IF(AK807="","",AK807),IF(ISNUMBER(A807),(IF(F807="Short",G807-H807,H807-G807)*AZ807-AX807),"")))</f>
        <v/>
      </c>
      <c r="AO807" s="401" t="str">
        <f>IF(Overview!$K$17='Internal Calcs'!$P$22,IF(AL807="","",AL807),IF(Overview!$K$17='Internal Calcs'!$P$23,IF(AL807="","",AL807),IF(ISNUMBER(A807),IF(AL807="",(IF(F807="Short",G807-H807,H807-G807)*AZ807-AX807),(IF(F807="Short",G807-J807,J807-G807)*AZ807-AX807)),"")))</f>
        <v/>
      </c>
      <c r="AP807" s="359" t="str">
        <f>IF(Overview!$K$17='Internal Calcs'!$P$22,"",IF(Overview!$K$17='Internal Calcs'!$P$23,IF(AM807="","",AM807),IF(ISNUMBER(A807),IF(AM807="",(IF(F807="Short",G807-H807,H807-G807)*AZ807-AX807),(IF(F807="Short",G807-L807,L807-G807)*AZ807-AX807)),"")))</f>
        <v/>
      </c>
      <c r="AQ807" s="176" t="str">
        <f t="shared" si="307"/>
        <v/>
      </c>
      <c r="AR807" s="176" t="str">
        <f t="shared" si="308"/>
        <v/>
      </c>
      <c r="AS807" s="176" t="str">
        <f t="shared" si="309"/>
        <v/>
      </c>
      <c r="AT807" s="176" t="str">
        <f>IF(ISNUMBER(A807),MAX($AS$2:AS807)-AS807,"")</f>
        <v/>
      </c>
      <c r="AU807" s="177" t="str">
        <f t="shared" si="310"/>
        <v/>
      </c>
      <c r="AV807" s="178" t="str">
        <f t="shared" si="311"/>
        <v/>
      </c>
      <c r="AW807" s="178" t="str">
        <f t="shared" si="312"/>
        <v/>
      </c>
      <c r="AX807" s="179" t="str">
        <f ca="1">IF(ISNUMBER($A807),INDIRECT(CONCATENATE("'Instrument List'!B",(MATCH(E807,'Instrument List'!A:A,0))-0)),"")</f>
        <v/>
      </c>
      <c r="AY807" s="179" t="str">
        <f ca="1">IF(ISNUMBER($A807),INDIRECT(CONCATENATE("'Instrument List'!D",(MATCH(E807,'Instrument List'!A:A,0))-0)),"")</f>
        <v/>
      </c>
      <c r="AZ807" s="179" t="str">
        <f ca="1">IF(ISNUMBER($A807),INDIRECT(CONCATENATE("'Instrument List'!C",(MATCH(E807,'Instrument List'!A:A,0))-0)),"")</f>
        <v/>
      </c>
      <c r="BA807" s="180" t="str">
        <f ca="1">IF(ISNUMBER(A807),INDIRECT(CONCATENATE("'Instrument List'!E",(MATCH(E807,'Instrument List'!A:A,0))-0)),"")</f>
        <v/>
      </c>
      <c r="BB807" s="181" t="str">
        <f t="shared" si="313"/>
        <v/>
      </c>
      <c r="BC807" s="181" t="str">
        <f t="shared" si="314"/>
        <v/>
      </c>
      <c r="BD807" s="181" t="str">
        <f ca="1">IF(ISNUMBER(A807),INDIRECT(CONCATENATE("'Instrument List'!F",(MATCH(E807,'Instrument List'!A:A,0))-0)),"")</f>
        <v/>
      </c>
    </row>
    <row r="808" spans="1:56">
      <c r="A808" s="223" t="str">
        <f t="shared" si="294"/>
        <v/>
      </c>
      <c r="B808" s="224"/>
      <c r="C808" s="225"/>
      <c r="D808" s="182"/>
      <c r="E808" s="182"/>
      <c r="F808" s="182"/>
      <c r="G808" s="203"/>
      <c r="H808" s="218"/>
      <c r="I808" s="213"/>
      <c r="J808" s="207"/>
      <c r="K808" s="213"/>
      <c r="L808" s="207"/>
      <c r="M808" s="213"/>
      <c r="N808" s="207"/>
      <c r="O808" s="183" t="str">
        <f t="shared" si="295"/>
        <v/>
      </c>
      <c r="P808" s="184"/>
      <c r="Q808" s="184"/>
      <c r="R808" s="275"/>
      <c r="S808" s="185" t="str">
        <f t="shared" si="296"/>
        <v/>
      </c>
      <c r="T808" s="185" t="str">
        <f t="shared" si="297"/>
        <v/>
      </c>
      <c r="U808" s="275"/>
      <c r="V808" s="275"/>
      <c r="W808" s="276" t="str">
        <f t="shared" si="298"/>
        <v/>
      </c>
      <c r="X808" s="276" t="str">
        <f t="shared" si="299"/>
        <v/>
      </c>
      <c r="Y808" s="276" t="str">
        <f t="shared" si="300"/>
        <v/>
      </c>
      <c r="Z808" s="275"/>
      <c r="AA808" s="184"/>
      <c r="AB808" s="184"/>
      <c r="AC808" s="185" t="str">
        <f t="shared" si="301"/>
        <v/>
      </c>
      <c r="AD808" s="185" t="str">
        <f t="shared" si="302"/>
        <v/>
      </c>
      <c r="AE808" s="186"/>
      <c r="AF808" s="187" t="str">
        <f t="shared" si="303"/>
        <v/>
      </c>
      <c r="AG808" s="182"/>
      <c r="AH808" s="184"/>
      <c r="AI808" s="184"/>
      <c r="AJ808" s="182"/>
      <c r="AK808" s="188" t="str">
        <f t="shared" si="304"/>
        <v/>
      </c>
      <c r="AL808" s="188" t="str">
        <f t="shared" si="305"/>
        <v/>
      </c>
      <c r="AM808" s="188" t="str">
        <f t="shared" si="306"/>
        <v/>
      </c>
      <c r="AN808" s="359" t="str">
        <f>IF(Overview!$K$17='Internal Calcs'!$P$22,IF(AK808="","",AK808),IF(Overview!$K$17='Internal Calcs'!$P$23,IF(AK808="","",AK808),IF(ISNUMBER(A808),(IF(F808="Short",G808-H808,H808-G808)*AZ808-AX808),"")))</f>
        <v/>
      </c>
      <c r="AO808" s="401" t="str">
        <f>IF(Overview!$K$17='Internal Calcs'!$P$22,IF(AL808="","",AL808),IF(Overview!$K$17='Internal Calcs'!$P$23,IF(AL808="","",AL808),IF(ISNUMBER(A808),IF(AL808="",(IF(F808="Short",G808-H808,H808-G808)*AZ808-AX808),(IF(F808="Short",G808-J808,J808-G808)*AZ808-AX808)),"")))</f>
        <v/>
      </c>
      <c r="AP808" s="359" t="str">
        <f>IF(Overview!$K$17='Internal Calcs'!$P$22,"",IF(Overview!$K$17='Internal Calcs'!$P$23,IF(AM808="","",AM808),IF(ISNUMBER(A808),IF(AM808="",(IF(F808="Short",G808-H808,H808-G808)*AZ808-AX808),(IF(F808="Short",G808-L808,L808-G808)*AZ808-AX808)),"")))</f>
        <v/>
      </c>
      <c r="AQ808" s="188" t="str">
        <f t="shared" si="307"/>
        <v/>
      </c>
      <c r="AR808" s="188" t="str">
        <f t="shared" si="308"/>
        <v/>
      </c>
      <c r="AS808" s="188" t="str">
        <f t="shared" si="309"/>
        <v/>
      </c>
      <c r="AT808" s="188" t="str">
        <f>IF(ISNUMBER(A808),MAX($AS$2:AS808)-AS808,"")</f>
        <v/>
      </c>
      <c r="AU808" s="189" t="str">
        <f t="shared" si="310"/>
        <v/>
      </c>
      <c r="AV808" s="190" t="str">
        <f t="shared" si="311"/>
        <v/>
      </c>
      <c r="AW808" s="190" t="str">
        <f t="shared" si="312"/>
        <v/>
      </c>
      <c r="AX808" s="191" t="str">
        <f ca="1">IF(ISNUMBER($A808),INDIRECT(CONCATENATE("'Instrument List'!B",(MATCH(E808,'Instrument List'!A:A,0))-0)),"")</f>
        <v/>
      </c>
      <c r="AY808" s="191" t="str">
        <f ca="1">IF(ISNUMBER($A808),INDIRECT(CONCATENATE("'Instrument List'!D",(MATCH(E808,'Instrument List'!A:A,0))-0)),"")</f>
        <v/>
      </c>
      <c r="AZ808" s="191" t="str">
        <f ca="1">IF(ISNUMBER($A808),INDIRECT(CONCATENATE("'Instrument List'!C",(MATCH(E808,'Instrument List'!A:A,0))-0)),"")</f>
        <v/>
      </c>
      <c r="BA808" s="192" t="str">
        <f ca="1">IF(ISNUMBER(A808),INDIRECT(CONCATENATE("'Instrument List'!E",(MATCH(E808,'Instrument List'!A:A,0))-0)),"")</f>
        <v/>
      </c>
      <c r="BB808" s="193" t="str">
        <f t="shared" si="313"/>
        <v/>
      </c>
      <c r="BC808" s="193" t="str">
        <f t="shared" si="314"/>
        <v/>
      </c>
      <c r="BD808" s="193" t="str">
        <f ca="1">IF(ISNUMBER(A808),INDIRECT(CONCATENATE("'Instrument List'!F",(MATCH(E808,'Instrument List'!A:A,0))-0)),"")</f>
        <v/>
      </c>
    </row>
    <row r="809" spans="1:56">
      <c r="A809" s="220" t="str">
        <f t="shared" si="294"/>
        <v/>
      </c>
      <c r="B809" s="221"/>
      <c r="C809" s="222"/>
      <c r="D809" s="169"/>
      <c r="E809" s="169"/>
      <c r="F809" s="169"/>
      <c r="G809" s="202"/>
      <c r="H809" s="217"/>
      <c r="I809" s="212"/>
      <c r="J809" s="206"/>
      <c r="K809" s="212"/>
      <c r="L809" s="206"/>
      <c r="M809" s="212"/>
      <c r="N809" s="206"/>
      <c r="O809" s="170" t="str">
        <f t="shared" si="295"/>
        <v/>
      </c>
      <c r="P809" s="171"/>
      <c r="Q809" s="171"/>
      <c r="R809" s="171"/>
      <c r="S809" s="172" t="str">
        <f t="shared" si="296"/>
        <v/>
      </c>
      <c r="T809" s="172" t="str">
        <f t="shared" si="297"/>
        <v/>
      </c>
      <c r="U809" s="171"/>
      <c r="V809" s="171"/>
      <c r="W809" s="173" t="str">
        <f t="shared" si="298"/>
        <v/>
      </c>
      <c r="X809" s="173" t="str">
        <f t="shared" si="299"/>
        <v/>
      </c>
      <c r="Y809" s="173" t="str">
        <f t="shared" si="300"/>
        <v/>
      </c>
      <c r="Z809" s="171"/>
      <c r="AA809" s="171"/>
      <c r="AB809" s="171"/>
      <c r="AC809" s="172" t="str">
        <f t="shared" si="301"/>
        <v/>
      </c>
      <c r="AD809" s="172" t="str">
        <f t="shared" si="302"/>
        <v/>
      </c>
      <c r="AE809" s="174"/>
      <c r="AF809" s="175" t="str">
        <f t="shared" si="303"/>
        <v/>
      </c>
      <c r="AG809" s="169"/>
      <c r="AH809" s="171"/>
      <c r="AI809" s="171"/>
      <c r="AJ809" s="169"/>
      <c r="AK809" s="176" t="str">
        <f t="shared" si="304"/>
        <v/>
      </c>
      <c r="AL809" s="176" t="str">
        <f t="shared" si="305"/>
        <v/>
      </c>
      <c r="AM809" s="176" t="str">
        <f t="shared" si="306"/>
        <v/>
      </c>
      <c r="AN809" s="359" t="str">
        <f>IF(Overview!$K$17='Internal Calcs'!$P$22,IF(AK809="","",AK809),IF(Overview!$K$17='Internal Calcs'!$P$23,IF(AK809="","",AK809),IF(ISNUMBER(A809),(IF(F809="Short",G809-H809,H809-G809)*AZ809-AX809),"")))</f>
        <v/>
      </c>
      <c r="AO809" s="401" t="str">
        <f>IF(Overview!$K$17='Internal Calcs'!$P$22,IF(AL809="","",AL809),IF(Overview!$K$17='Internal Calcs'!$P$23,IF(AL809="","",AL809),IF(ISNUMBER(A809),IF(AL809="",(IF(F809="Short",G809-H809,H809-G809)*AZ809-AX809),(IF(F809="Short",G809-J809,J809-G809)*AZ809-AX809)),"")))</f>
        <v/>
      </c>
      <c r="AP809" s="359" t="str">
        <f>IF(Overview!$K$17='Internal Calcs'!$P$22,"",IF(Overview!$K$17='Internal Calcs'!$P$23,IF(AM809="","",AM809),IF(ISNUMBER(A809),IF(AM809="",(IF(F809="Short",G809-H809,H809-G809)*AZ809-AX809),(IF(F809="Short",G809-L809,L809-G809)*AZ809-AX809)),"")))</f>
        <v/>
      </c>
      <c r="AQ809" s="176" t="str">
        <f t="shared" si="307"/>
        <v/>
      </c>
      <c r="AR809" s="176" t="str">
        <f t="shared" si="308"/>
        <v/>
      </c>
      <c r="AS809" s="176" t="str">
        <f t="shared" si="309"/>
        <v/>
      </c>
      <c r="AT809" s="176" t="str">
        <f>IF(ISNUMBER(A809),MAX($AS$2:AS809)-AS809,"")</f>
        <v/>
      </c>
      <c r="AU809" s="177" t="str">
        <f t="shared" si="310"/>
        <v/>
      </c>
      <c r="AV809" s="178" t="str">
        <f t="shared" si="311"/>
        <v/>
      </c>
      <c r="AW809" s="178" t="str">
        <f t="shared" si="312"/>
        <v/>
      </c>
      <c r="AX809" s="179" t="str">
        <f ca="1">IF(ISNUMBER($A809),INDIRECT(CONCATENATE("'Instrument List'!B",(MATCH(E809,'Instrument List'!A:A,0))-0)),"")</f>
        <v/>
      </c>
      <c r="AY809" s="179" t="str">
        <f ca="1">IF(ISNUMBER($A809),INDIRECT(CONCATENATE("'Instrument List'!D",(MATCH(E809,'Instrument List'!A:A,0))-0)),"")</f>
        <v/>
      </c>
      <c r="AZ809" s="179" t="str">
        <f ca="1">IF(ISNUMBER($A809),INDIRECT(CONCATENATE("'Instrument List'!C",(MATCH(E809,'Instrument List'!A:A,0))-0)),"")</f>
        <v/>
      </c>
      <c r="BA809" s="180" t="str">
        <f ca="1">IF(ISNUMBER(A809),INDIRECT(CONCATENATE("'Instrument List'!E",(MATCH(E809,'Instrument List'!A:A,0))-0)),"")</f>
        <v/>
      </c>
      <c r="BB809" s="181" t="str">
        <f t="shared" si="313"/>
        <v/>
      </c>
      <c r="BC809" s="181" t="str">
        <f t="shared" si="314"/>
        <v/>
      </c>
      <c r="BD809" s="181" t="str">
        <f ca="1">IF(ISNUMBER(A809),INDIRECT(CONCATENATE("'Instrument List'!F",(MATCH(E809,'Instrument List'!A:A,0))-0)),"")</f>
        <v/>
      </c>
    </row>
    <row r="810" spans="1:56">
      <c r="A810" s="223" t="str">
        <f t="shared" si="294"/>
        <v/>
      </c>
      <c r="B810" s="224"/>
      <c r="C810" s="225"/>
      <c r="D810" s="182"/>
      <c r="E810" s="182"/>
      <c r="F810" s="182"/>
      <c r="G810" s="203"/>
      <c r="H810" s="218"/>
      <c r="I810" s="213"/>
      <c r="J810" s="207"/>
      <c r="K810" s="213"/>
      <c r="L810" s="207"/>
      <c r="M810" s="213"/>
      <c r="N810" s="207"/>
      <c r="O810" s="183" t="str">
        <f t="shared" si="295"/>
        <v/>
      </c>
      <c r="P810" s="184"/>
      <c r="Q810" s="184"/>
      <c r="R810" s="275"/>
      <c r="S810" s="185" t="str">
        <f t="shared" si="296"/>
        <v/>
      </c>
      <c r="T810" s="185" t="str">
        <f t="shared" si="297"/>
        <v/>
      </c>
      <c r="U810" s="275"/>
      <c r="V810" s="275"/>
      <c r="W810" s="276" t="str">
        <f t="shared" si="298"/>
        <v/>
      </c>
      <c r="X810" s="276" t="str">
        <f t="shared" si="299"/>
        <v/>
      </c>
      <c r="Y810" s="276" t="str">
        <f t="shared" si="300"/>
        <v/>
      </c>
      <c r="Z810" s="275"/>
      <c r="AA810" s="184"/>
      <c r="AB810" s="184"/>
      <c r="AC810" s="185" t="str">
        <f t="shared" si="301"/>
        <v/>
      </c>
      <c r="AD810" s="185" t="str">
        <f t="shared" si="302"/>
        <v/>
      </c>
      <c r="AE810" s="186"/>
      <c r="AF810" s="187" t="str">
        <f t="shared" si="303"/>
        <v/>
      </c>
      <c r="AG810" s="182"/>
      <c r="AH810" s="184"/>
      <c r="AI810" s="184"/>
      <c r="AJ810" s="182"/>
      <c r="AK810" s="188" t="str">
        <f t="shared" si="304"/>
        <v/>
      </c>
      <c r="AL810" s="188" t="str">
        <f t="shared" si="305"/>
        <v/>
      </c>
      <c r="AM810" s="188" t="str">
        <f t="shared" si="306"/>
        <v/>
      </c>
      <c r="AN810" s="359" t="str">
        <f>IF(Overview!$K$17='Internal Calcs'!$P$22,IF(AK810="","",AK810),IF(Overview!$K$17='Internal Calcs'!$P$23,IF(AK810="","",AK810),IF(ISNUMBER(A810),(IF(F810="Short",G810-H810,H810-G810)*AZ810-AX810),"")))</f>
        <v/>
      </c>
      <c r="AO810" s="401" t="str">
        <f>IF(Overview!$K$17='Internal Calcs'!$P$22,IF(AL810="","",AL810),IF(Overview!$K$17='Internal Calcs'!$P$23,IF(AL810="","",AL810),IF(ISNUMBER(A810),IF(AL810="",(IF(F810="Short",G810-H810,H810-G810)*AZ810-AX810),(IF(F810="Short",G810-J810,J810-G810)*AZ810-AX810)),"")))</f>
        <v/>
      </c>
      <c r="AP810" s="359" t="str">
        <f>IF(Overview!$K$17='Internal Calcs'!$P$22,"",IF(Overview!$K$17='Internal Calcs'!$P$23,IF(AM810="","",AM810),IF(ISNUMBER(A810),IF(AM810="",(IF(F810="Short",G810-H810,H810-G810)*AZ810-AX810),(IF(F810="Short",G810-L810,L810-G810)*AZ810-AX810)),"")))</f>
        <v/>
      </c>
      <c r="AQ810" s="188" t="str">
        <f t="shared" si="307"/>
        <v/>
      </c>
      <c r="AR810" s="188" t="str">
        <f t="shared" si="308"/>
        <v/>
      </c>
      <c r="AS810" s="188" t="str">
        <f t="shared" si="309"/>
        <v/>
      </c>
      <c r="AT810" s="188" t="str">
        <f>IF(ISNUMBER(A810),MAX($AS$2:AS810)-AS810,"")</f>
        <v/>
      </c>
      <c r="AU810" s="189" t="str">
        <f t="shared" si="310"/>
        <v/>
      </c>
      <c r="AV810" s="190" t="str">
        <f t="shared" si="311"/>
        <v/>
      </c>
      <c r="AW810" s="190" t="str">
        <f t="shared" si="312"/>
        <v/>
      </c>
      <c r="AX810" s="191" t="str">
        <f ca="1">IF(ISNUMBER($A810),INDIRECT(CONCATENATE("'Instrument List'!B",(MATCH(E810,'Instrument List'!A:A,0))-0)),"")</f>
        <v/>
      </c>
      <c r="AY810" s="191" t="str">
        <f ca="1">IF(ISNUMBER($A810),INDIRECT(CONCATENATE("'Instrument List'!D",(MATCH(E810,'Instrument List'!A:A,0))-0)),"")</f>
        <v/>
      </c>
      <c r="AZ810" s="191" t="str">
        <f ca="1">IF(ISNUMBER($A810),INDIRECT(CONCATENATE("'Instrument List'!C",(MATCH(E810,'Instrument List'!A:A,0))-0)),"")</f>
        <v/>
      </c>
      <c r="BA810" s="192" t="str">
        <f ca="1">IF(ISNUMBER(A810),INDIRECT(CONCATENATE("'Instrument List'!E",(MATCH(E810,'Instrument List'!A:A,0))-0)),"")</f>
        <v/>
      </c>
      <c r="BB810" s="193" t="str">
        <f t="shared" si="313"/>
        <v/>
      </c>
      <c r="BC810" s="193" t="str">
        <f t="shared" si="314"/>
        <v/>
      </c>
      <c r="BD810" s="193" t="str">
        <f ca="1">IF(ISNUMBER(A810),INDIRECT(CONCATENATE("'Instrument List'!F",(MATCH(E810,'Instrument List'!A:A,0))-0)),"")</f>
        <v/>
      </c>
    </row>
    <row r="811" spans="1:56">
      <c r="A811" s="220" t="str">
        <f t="shared" si="294"/>
        <v/>
      </c>
      <c r="B811" s="221"/>
      <c r="C811" s="222"/>
      <c r="D811" s="169"/>
      <c r="E811" s="169"/>
      <c r="F811" s="169"/>
      <c r="G811" s="202"/>
      <c r="H811" s="217"/>
      <c r="I811" s="212"/>
      <c r="J811" s="206"/>
      <c r="K811" s="212"/>
      <c r="L811" s="206"/>
      <c r="M811" s="212"/>
      <c r="N811" s="206"/>
      <c r="O811" s="170" t="str">
        <f t="shared" si="295"/>
        <v/>
      </c>
      <c r="P811" s="171"/>
      <c r="Q811" s="171"/>
      <c r="R811" s="171"/>
      <c r="S811" s="172" t="str">
        <f t="shared" si="296"/>
        <v/>
      </c>
      <c r="T811" s="172" t="str">
        <f t="shared" si="297"/>
        <v/>
      </c>
      <c r="U811" s="171"/>
      <c r="V811" s="171"/>
      <c r="W811" s="173" t="str">
        <f t="shared" si="298"/>
        <v/>
      </c>
      <c r="X811" s="173" t="str">
        <f t="shared" si="299"/>
        <v/>
      </c>
      <c r="Y811" s="173" t="str">
        <f t="shared" si="300"/>
        <v/>
      </c>
      <c r="Z811" s="171"/>
      <c r="AA811" s="171"/>
      <c r="AB811" s="171"/>
      <c r="AC811" s="172" t="str">
        <f t="shared" si="301"/>
        <v/>
      </c>
      <c r="AD811" s="172" t="str">
        <f t="shared" si="302"/>
        <v/>
      </c>
      <c r="AE811" s="174"/>
      <c r="AF811" s="175" t="str">
        <f t="shared" si="303"/>
        <v/>
      </c>
      <c r="AG811" s="169"/>
      <c r="AH811" s="171"/>
      <c r="AI811" s="171"/>
      <c r="AJ811" s="169"/>
      <c r="AK811" s="176" t="str">
        <f t="shared" si="304"/>
        <v/>
      </c>
      <c r="AL811" s="176" t="str">
        <f t="shared" si="305"/>
        <v/>
      </c>
      <c r="AM811" s="176" t="str">
        <f t="shared" si="306"/>
        <v/>
      </c>
      <c r="AN811" s="359" t="str">
        <f>IF(Overview!$K$17='Internal Calcs'!$P$22,IF(AK811="","",AK811),IF(Overview!$K$17='Internal Calcs'!$P$23,IF(AK811="","",AK811),IF(ISNUMBER(A811),(IF(F811="Short",G811-H811,H811-G811)*AZ811-AX811),"")))</f>
        <v/>
      </c>
      <c r="AO811" s="401" t="str">
        <f>IF(Overview!$K$17='Internal Calcs'!$P$22,IF(AL811="","",AL811),IF(Overview!$K$17='Internal Calcs'!$P$23,IF(AL811="","",AL811),IF(ISNUMBER(A811),IF(AL811="",(IF(F811="Short",G811-H811,H811-G811)*AZ811-AX811),(IF(F811="Short",G811-J811,J811-G811)*AZ811-AX811)),"")))</f>
        <v/>
      </c>
      <c r="AP811" s="359" t="str">
        <f>IF(Overview!$K$17='Internal Calcs'!$P$22,"",IF(Overview!$K$17='Internal Calcs'!$P$23,IF(AM811="","",AM811),IF(ISNUMBER(A811),IF(AM811="",(IF(F811="Short",G811-H811,H811-G811)*AZ811-AX811),(IF(F811="Short",G811-L811,L811-G811)*AZ811-AX811)),"")))</f>
        <v/>
      </c>
      <c r="AQ811" s="176" t="str">
        <f t="shared" si="307"/>
        <v/>
      </c>
      <c r="AR811" s="176" t="str">
        <f t="shared" si="308"/>
        <v/>
      </c>
      <c r="AS811" s="176" t="str">
        <f t="shared" si="309"/>
        <v/>
      </c>
      <c r="AT811" s="176" t="str">
        <f>IF(ISNUMBER(A811),MAX($AS$2:AS811)-AS811,"")</f>
        <v/>
      </c>
      <c r="AU811" s="177" t="str">
        <f t="shared" si="310"/>
        <v/>
      </c>
      <c r="AV811" s="178" t="str">
        <f t="shared" si="311"/>
        <v/>
      </c>
      <c r="AW811" s="178" t="str">
        <f t="shared" si="312"/>
        <v/>
      </c>
      <c r="AX811" s="179" t="str">
        <f ca="1">IF(ISNUMBER($A811),INDIRECT(CONCATENATE("'Instrument List'!B",(MATCH(E811,'Instrument List'!A:A,0))-0)),"")</f>
        <v/>
      </c>
      <c r="AY811" s="179" t="str">
        <f ca="1">IF(ISNUMBER($A811),INDIRECT(CONCATENATE("'Instrument List'!D",(MATCH(E811,'Instrument List'!A:A,0))-0)),"")</f>
        <v/>
      </c>
      <c r="AZ811" s="179" t="str">
        <f ca="1">IF(ISNUMBER($A811),INDIRECT(CONCATENATE("'Instrument List'!C",(MATCH(E811,'Instrument List'!A:A,0))-0)),"")</f>
        <v/>
      </c>
      <c r="BA811" s="180" t="str">
        <f ca="1">IF(ISNUMBER(A811),INDIRECT(CONCATENATE("'Instrument List'!E",(MATCH(E811,'Instrument List'!A:A,0))-0)),"")</f>
        <v/>
      </c>
      <c r="BB811" s="181" t="str">
        <f t="shared" si="313"/>
        <v/>
      </c>
      <c r="BC811" s="181" t="str">
        <f t="shared" si="314"/>
        <v/>
      </c>
      <c r="BD811" s="181" t="str">
        <f ca="1">IF(ISNUMBER(A811),INDIRECT(CONCATENATE("'Instrument List'!F",(MATCH(E811,'Instrument List'!A:A,0))-0)),"")</f>
        <v/>
      </c>
    </row>
    <row r="812" spans="1:56">
      <c r="A812" s="223" t="str">
        <f t="shared" si="294"/>
        <v/>
      </c>
      <c r="B812" s="224"/>
      <c r="C812" s="225"/>
      <c r="D812" s="182"/>
      <c r="E812" s="182"/>
      <c r="F812" s="182"/>
      <c r="G812" s="203"/>
      <c r="H812" s="218"/>
      <c r="I812" s="213"/>
      <c r="J812" s="207"/>
      <c r="K812" s="213"/>
      <c r="L812" s="207"/>
      <c r="M812" s="213"/>
      <c r="N812" s="207"/>
      <c r="O812" s="183" t="str">
        <f t="shared" si="295"/>
        <v/>
      </c>
      <c r="P812" s="184"/>
      <c r="Q812" s="184"/>
      <c r="R812" s="275"/>
      <c r="S812" s="185" t="str">
        <f t="shared" si="296"/>
        <v/>
      </c>
      <c r="T812" s="185" t="str">
        <f t="shared" si="297"/>
        <v/>
      </c>
      <c r="U812" s="275"/>
      <c r="V812" s="275"/>
      <c r="W812" s="276" t="str">
        <f t="shared" si="298"/>
        <v/>
      </c>
      <c r="X812" s="276" t="str">
        <f t="shared" si="299"/>
        <v/>
      </c>
      <c r="Y812" s="276" t="str">
        <f t="shared" si="300"/>
        <v/>
      </c>
      <c r="Z812" s="275"/>
      <c r="AA812" s="184"/>
      <c r="AB812" s="184"/>
      <c r="AC812" s="185" t="str">
        <f t="shared" si="301"/>
        <v/>
      </c>
      <c r="AD812" s="185" t="str">
        <f t="shared" si="302"/>
        <v/>
      </c>
      <c r="AE812" s="186"/>
      <c r="AF812" s="187" t="str">
        <f t="shared" si="303"/>
        <v/>
      </c>
      <c r="AG812" s="182"/>
      <c r="AH812" s="184"/>
      <c r="AI812" s="184"/>
      <c r="AJ812" s="182"/>
      <c r="AK812" s="188" t="str">
        <f t="shared" si="304"/>
        <v/>
      </c>
      <c r="AL812" s="188" t="str">
        <f t="shared" si="305"/>
        <v/>
      </c>
      <c r="AM812" s="188" t="str">
        <f t="shared" si="306"/>
        <v/>
      </c>
      <c r="AN812" s="359" t="str">
        <f>IF(Overview!$K$17='Internal Calcs'!$P$22,IF(AK812="","",AK812),IF(Overview!$K$17='Internal Calcs'!$P$23,IF(AK812="","",AK812),IF(ISNUMBER(A812),(IF(F812="Short",G812-H812,H812-G812)*AZ812-AX812),"")))</f>
        <v/>
      </c>
      <c r="AO812" s="401" t="str">
        <f>IF(Overview!$K$17='Internal Calcs'!$P$22,IF(AL812="","",AL812),IF(Overview!$K$17='Internal Calcs'!$P$23,IF(AL812="","",AL812),IF(ISNUMBER(A812),IF(AL812="",(IF(F812="Short",G812-H812,H812-G812)*AZ812-AX812),(IF(F812="Short",G812-J812,J812-G812)*AZ812-AX812)),"")))</f>
        <v/>
      </c>
      <c r="AP812" s="359" t="str">
        <f>IF(Overview!$K$17='Internal Calcs'!$P$22,"",IF(Overview!$K$17='Internal Calcs'!$P$23,IF(AM812="","",AM812),IF(ISNUMBER(A812),IF(AM812="",(IF(F812="Short",G812-H812,H812-G812)*AZ812-AX812),(IF(F812="Short",G812-L812,L812-G812)*AZ812-AX812)),"")))</f>
        <v/>
      </c>
      <c r="AQ812" s="188" t="str">
        <f t="shared" si="307"/>
        <v/>
      </c>
      <c r="AR812" s="188" t="str">
        <f t="shared" si="308"/>
        <v/>
      </c>
      <c r="AS812" s="188" t="str">
        <f t="shared" si="309"/>
        <v/>
      </c>
      <c r="AT812" s="188" t="str">
        <f>IF(ISNUMBER(A812),MAX($AS$2:AS812)-AS812,"")</f>
        <v/>
      </c>
      <c r="AU812" s="189" t="str">
        <f t="shared" si="310"/>
        <v/>
      </c>
      <c r="AV812" s="190" t="str">
        <f t="shared" si="311"/>
        <v/>
      </c>
      <c r="AW812" s="190" t="str">
        <f t="shared" si="312"/>
        <v/>
      </c>
      <c r="AX812" s="191" t="str">
        <f ca="1">IF(ISNUMBER($A812),INDIRECT(CONCATENATE("'Instrument List'!B",(MATCH(E812,'Instrument List'!A:A,0))-0)),"")</f>
        <v/>
      </c>
      <c r="AY812" s="191" t="str">
        <f ca="1">IF(ISNUMBER($A812),INDIRECT(CONCATENATE("'Instrument List'!D",(MATCH(E812,'Instrument List'!A:A,0))-0)),"")</f>
        <v/>
      </c>
      <c r="AZ812" s="191" t="str">
        <f ca="1">IF(ISNUMBER($A812),INDIRECT(CONCATENATE("'Instrument List'!C",(MATCH(E812,'Instrument List'!A:A,0))-0)),"")</f>
        <v/>
      </c>
      <c r="BA812" s="192" t="str">
        <f ca="1">IF(ISNUMBER(A812),INDIRECT(CONCATENATE("'Instrument List'!E",(MATCH(E812,'Instrument List'!A:A,0))-0)),"")</f>
        <v/>
      </c>
      <c r="BB812" s="193" t="str">
        <f t="shared" si="313"/>
        <v/>
      </c>
      <c r="BC812" s="193" t="str">
        <f t="shared" si="314"/>
        <v/>
      </c>
      <c r="BD812" s="193" t="str">
        <f ca="1">IF(ISNUMBER(A812),INDIRECT(CONCATENATE("'Instrument List'!F",(MATCH(E812,'Instrument List'!A:A,0))-0)),"")</f>
        <v/>
      </c>
    </row>
    <row r="813" spans="1:56">
      <c r="A813" s="220" t="str">
        <f t="shared" si="294"/>
        <v/>
      </c>
      <c r="B813" s="221"/>
      <c r="C813" s="222"/>
      <c r="D813" s="169"/>
      <c r="E813" s="169"/>
      <c r="F813" s="169"/>
      <c r="G813" s="202"/>
      <c r="H813" s="217"/>
      <c r="I813" s="212"/>
      <c r="J813" s="206"/>
      <c r="K813" s="212"/>
      <c r="L813" s="206"/>
      <c r="M813" s="212"/>
      <c r="N813" s="206"/>
      <c r="O813" s="170" t="str">
        <f t="shared" si="295"/>
        <v/>
      </c>
      <c r="P813" s="171"/>
      <c r="Q813" s="171"/>
      <c r="R813" s="171"/>
      <c r="S813" s="172" t="str">
        <f t="shared" si="296"/>
        <v/>
      </c>
      <c r="T813" s="172" t="str">
        <f t="shared" si="297"/>
        <v/>
      </c>
      <c r="U813" s="171"/>
      <c r="V813" s="171"/>
      <c r="W813" s="173" t="str">
        <f t="shared" si="298"/>
        <v/>
      </c>
      <c r="X813" s="173" t="str">
        <f t="shared" si="299"/>
        <v/>
      </c>
      <c r="Y813" s="173" t="str">
        <f t="shared" si="300"/>
        <v/>
      </c>
      <c r="Z813" s="171"/>
      <c r="AA813" s="171"/>
      <c r="AB813" s="171"/>
      <c r="AC813" s="172" t="str">
        <f t="shared" si="301"/>
        <v/>
      </c>
      <c r="AD813" s="172" t="str">
        <f t="shared" si="302"/>
        <v/>
      </c>
      <c r="AE813" s="174"/>
      <c r="AF813" s="175" t="str">
        <f t="shared" si="303"/>
        <v/>
      </c>
      <c r="AG813" s="169"/>
      <c r="AH813" s="171"/>
      <c r="AI813" s="171"/>
      <c r="AJ813" s="169"/>
      <c r="AK813" s="176" t="str">
        <f t="shared" si="304"/>
        <v/>
      </c>
      <c r="AL813" s="176" t="str">
        <f t="shared" si="305"/>
        <v/>
      </c>
      <c r="AM813" s="176" t="str">
        <f t="shared" si="306"/>
        <v/>
      </c>
      <c r="AN813" s="359" t="str">
        <f>IF(Overview!$K$17='Internal Calcs'!$P$22,IF(AK813="","",AK813),IF(Overview!$K$17='Internal Calcs'!$P$23,IF(AK813="","",AK813),IF(ISNUMBER(A813),(IF(F813="Short",G813-H813,H813-G813)*AZ813-AX813),"")))</f>
        <v/>
      </c>
      <c r="AO813" s="401" t="str">
        <f>IF(Overview!$K$17='Internal Calcs'!$P$22,IF(AL813="","",AL813),IF(Overview!$K$17='Internal Calcs'!$P$23,IF(AL813="","",AL813),IF(ISNUMBER(A813),IF(AL813="",(IF(F813="Short",G813-H813,H813-G813)*AZ813-AX813),(IF(F813="Short",G813-J813,J813-G813)*AZ813-AX813)),"")))</f>
        <v/>
      </c>
      <c r="AP813" s="359" t="str">
        <f>IF(Overview!$K$17='Internal Calcs'!$P$22,"",IF(Overview!$K$17='Internal Calcs'!$P$23,IF(AM813="","",AM813),IF(ISNUMBER(A813),IF(AM813="",(IF(F813="Short",G813-H813,H813-G813)*AZ813-AX813),(IF(F813="Short",G813-L813,L813-G813)*AZ813-AX813)),"")))</f>
        <v/>
      </c>
      <c r="AQ813" s="176" t="str">
        <f t="shared" si="307"/>
        <v/>
      </c>
      <c r="AR813" s="176" t="str">
        <f t="shared" si="308"/>
        <v/>
      </c>
      <c r="AS813" s="176" t="str">
        <f t="shared" si="309"/>
        <v/>
      </c>
      <c r="AT813" s="176" t="str">
        <f>IF(ISNUMBER(A813),MAX($AS$2:AS813)-AS813,"")</f>
        <v/>
      </c>
      <c r="AU813" s="177" t="str">
        <f t="shared" si="310"/>
        <v/>
      </c>
      <c r="AV813" s="178" t="str">
        <f t="shared" si="311"/>
        <v/>
      </c>
      <c r="AW813" s="178" t="str">
        <f t="shared" si="312"/>
        <v/>
      </c>
      <c r="AX813" s="179" t="str">
        <f ca="1">IF(ISNUMBER($A813),INDIRECT(CONCATENATE("'Instrument List'!B",(MATCH(E813,'Instrument List'!A:A,0))-0)),"")</f>
        <v/>
      </c>
      <c r="AY813" s="179" t="str">
        <f ca="1">IF(ISNUMBER($A813),INDIRECT(CONCATENATE("'Instrument List'!D",(MATCH(E813,'Instrument List'!A:A,0))-0)),"")</f>
        <v/>
      </c>
      <c r="AZ813" s="179" t="str">
        <f ca="1">IF(ISNUMBER($A813),INDIRECT(CONCATENATE("'Instrument List'!C",(MATCH(E813,'Instrument List'!A:A,0))-0)),"")</f>
        <v/>
      </c>
      <c r="BA813" s="180" t="str">
        <f ca="1">IF(ISNUMBER(A813),INDIRECT(CONCATENATE("'Instrument List'!E",(MATCH(E813,'Instrument List'!A:A,0))-0)),"")</f>
        <v/>
      </c>
      <c r="BB813" s="181" t="str">
        <f t="shared" si="313"/>
        <v/>
      </c>
      <c r="BC813" s="181" t="str">
        <f t="shared" si="314"/>
        <v/>
      </c>
      <c r="BD813" s="181" t="str">
        <f ca="1">IF(ISNUMBER(A813),INDIRECT(CONCATENATE("'Instrument List'!F",(MATCH(E813,'Instrument List'!A:A,0))-0)),"")</f>
        <v/>
      </c>
    </row>
    <row r="814" spans="1:56">
      <c r="A814" s="223" t="str">
        <f t="shared" si="294"/>
        <v/>
      </c>
      <c r="B814" s="224"/>
      <c r="C814" s="225"/>
      <c r="D814" s="182"/>
      <c r="E814" s="182"/>
      <c r="F814" s="182"/>
      <c r="G814" s="203"/>
      <c r="H814" s="218"/>
      <c r="I814" s="213"/>
      <c r="J814" s="207"/>
      <c r="K814" s="213"/>
      <c r="L814" s="207"/>
      <c r="M814" s="213"/>
      <c r="N814" s="207"/>
      <c r="O814" s="183" t="str">
        <f t="shared" si="295"/>
        <v/>
      </c>
      <c r="P814" s="184"/>
      <c r="Q814" s="184"/>
      <c r="R814" s="275"/>
      <c r="S814" s="185" t="str">
        <f t="shared" si="296"/>
        <v/>
      </c>
      <c r="T814" s="185" t="str">
        <f t="shared" si="297"/>
        <v/>
      </c>
      <c r="U814" s="275"/>
      <c r="V814" s="275"/>
      <c r="W814" s="276" t="str">
        <f t="shared" si="298"/>
        <v/>
      </c>
      <c r="X814" s="276" t="str">
        <f t="shared" si="299"/>
        <v/>
      </c>
      <c r="Y814" s="276" t="str">
        <f t="shared" si="300"/>
        <v/>
      </c>
      <c r="Z814" s="275"/>
      <c r="AA814" s="184"/>
      <c r="AB814" s="184"/>
      <c r="AC814" s="185" t="str">
        <f t="shared" si="301"/>
        <v/>
      </c>
      <c r="AD814" s="185" t="str">
        <f t="shared" si="302"/>
        <v/>
      </c>
      <c r="AE814" s="186"/>
      <c r="AF814" s="187" t="str">
        <f t="shared" si="303"/>
        <v/>
      </c>
      <c r="AG814" s="182"/>
      <c r="AH814" s="184"/>
      <c r="AI814" s="184"/>
      <c r="AJ814" s="182"/>
      <c r="AK814" s="188" t="str">
        <f t="shared" si="304"/>
        <v/>
      </c>
      <c r="AL814" s="188" t="str">
        <f t="shared" si="305"/>
        <v/>
      </c>
      <c r="AM814" s="188" t="str">
        <f t="shared" si="306"/>
        <v/>
      </c>
      <c r="AN814" s="359" t="str">
        <f>IF(Overview!$K$17='Internal Calcs'!$P$22,IF(AK814="","",AK814),IF(Overview!$K$17='Internal Calcs'!$P$23,IF(AK814="","",AK814),IF(ISNUMBER(A814),(IF(F814="Short",G814-H814,H814-G814)*AZ814-AX814),"")))</f>
        <v/>
      </c>
      <c r="AO814" s="401" t="str">
        <f>IF(Overview!$K$17='Internal Calcs'!$P$22,IF(AL814="","",AL814),IF(Overview!$K$17='Internal Calcs'!$P$23,IF(AL814="","",AL814),IF(ISNUMBER(A814),IF(AL814="",(IF(F814="Short",G814-H814,H814-G814)*AZ814-AX814),(IF(F814="Short",G814-J814,J814-G814)*AZ814-AX814)),"")))</f>
        <v/>
      </c>
      <c r="AP814" s="359" t="str">
        <f>IF(Overview!$K$17='Internal Calcs'!$P$22,"",IF(Overview!$K$17='Internal Calcs'!$P$23,IF(AM814="","",AM814),IF(ISNUMBER(A814),IF(AM814="",(IF(F814="Short",G814-H814,H814-G814)*AZ814-AX814),(IF(F814="Short",G814-L814,L814-G814)*AZ814-AX814)),"")))</f>
        <v/>
      </c>
      <c r="AQ814" s="188" t="str">
        <f t="shared" si="307"/>
        <v/>
      </c>
      <c r="AR814" s="188" t="str">
        <f t="shared" si="308"/>
        <v/>
      </c>
      <c r="AS814" s="188" t="str">
        <f t="shared" si="309"/>
        <v/>
      </c>
      <c r="AT814" s="188" t="str">
        <f>IF(ISNUMBER(A814),MAX($AS$2:AS814)-AS814,"")</f>
        <v/>
      </c>
      <c r="AU814" s="189" t="str">
        <f t="shared" si="310"/>
        <v/>
      </c>
      <c r="AV814" s="190" t="str">
        <f t="shared" si="311"/>
        <v/>
      </c>
      <c r="AW814" s="190" t="str">
        <f t="shared" si="312"/>
        <v/>
      </c>
      <c r="AX814" s="191" t="str">
        <f ca="1">IF(ISNUMBER($A814),INDIRECT(CONCATENATE("'Instrument List'!B",(MATCH(E814,'Instrument List'!A:A,0))-0)),"")</f>
        <v/>
      </c>
      <c r="AY814" s="191" t="str">
        <f ca="1">IF(ISNUMBER($A814),INDIRECT(CONCATENATE("'Instrument List'!D",(MATCH(E814,'Instrument List'!A:A,0))-0)),"")</f>
        <v/>
      </c>
      <c r="AZ814" s="191" t="str">
        <f ca="1">IF(ISNUMBER($A814),INDIRECT(CONCATENATE("'Instrument List'!C",(MATCH(E814,'Instrument List'!A:A,0))-0)),"")</f>
        <v/>
      </c>
      <c r="BA814" s="192" t="str">
        <f ca="1">IF(ISNUMBER(A814),INDIRECT(CONCATENATE("'Instrument List'!E",(MATCH(E814,'Instrument List'!A:A,0))-0)),"")</f>
        <v/>
      </c>
      <c r="BB814" s="193" t="str">
        <f t="shared" si="313"/>
        <v/>
      </c>
      <c r="BC814" s="193" t="str">
        <f t="shared" si="314"/>
        <v/>
      </c>
      <c r="BD814" s="193" t="str">
        <f ca="1">IF(ISNUMBER(A814),INDIRECT(CONCATENATE("'Instrument List'!F",(MATCH(E814,'Instrument List'!A:A,0))-0)),"")</f>
        <v/>
      </c>
    </row>
    <row r="815" spans="1:56">
      <c r="A815" s="220" t="str">
        <f t="shared" si="294"/>
        <v/>
      </c>
      <c r="B815" s="221"/>
      <c r="C815" s="222"/>
      <c r="D815" s="169"/>
      <c r="E815" s="169"/>
      <c r="F815" s="169"/>
      <c r="G815" s="202"/>
      <c r="H815" s="217"/>
      <c r="I815" s="212"/>
      <c r="J815" s="206"/>
      <c r="K815" s="212"/>
      <c r="L815" s="206"/>
      <c r="M815" s="212"/>
      <c r="N815" s="206"/>
      <c r="O815" s="170" t="str">
        <f t="shared" si="295"/>
        <v/>
      </c>
      <c r="P815" s="171"/>
      <c r="Q815" s="171"/>
      <c r="R815" s="171"/>
      <c r="S815" s="172" t="str">
        <f t="shared" si="296"/>
        <v/>
      </c>
      <c r="T815" s="172" t="str">
        <f t="shared" si="297"/>
        <v/>
      </c>
      <c r="U815" s="171"/>
      <c r="V815" s="171"/>
      <c r="W815" s="173" t="str">
        <f t="shared" si="298"/>
        <v/>
      </c>
      <c r="X815" s="173" t="str">
        <f t="shared" si="299"/>
        <v/>
      </c>
      <c r="Y815" s="173" t="str">
        <f t="shared" si="300"/>
        <v/>
      </c>
      <c r="Z815" s="171"/>
      <c r="AA815" s="171"/>
      <c r="AB815" s="171"/>
      <c r="AC815" s="172" t="str">
        <f t="shared" si="301"/>
        <v/>
      </c>
      <c r="AD815" s="172" t="str">
        <f t="shared" si="302"/>
        <v/>
      </c>
      <c r="AE815" s="174"/>
      <c r="AF815" s="175" t="str">
        <f t="shared" si="303"/>
        <v/>
      </c>
      <c r="AG815" s="169"/>
      <c r="AH815" s="171"/>
      <c r="AI815" s="171"/>
      <c r="AJ815" s="169"/>
      <c r="AK815" s="176" t="str">
        <f t="shared" si="304"/>
        <v/>
      </c>
      <c r="AL815" s="176" t="str">
        <f t="shared" si="305"/>
        <v/>
      </c>
      <c r="AM815" s="176" t="str">
        <f t="shared" si="306"/>
        <v/>
      </c>
      <c r="AN815" s="359" t="str">
        <f>IF(Overview!$K$17='Internal Calcs'!$P$22,IF(AK815="","",AK815),IF(Overview!$K$17='Internal Calcs'!$P$23,IF(AK815="","",AK815),IF(ISNUMBER(A815),(IF(F815="Short",G815-H815,H815-G815)*AZ815-AX815),"")))</f>
        <v/>
      </c>
      <c r="AO815" s="401" t="str">
        <f>IF(Overview!$K$17='Internal Calcs'!$P$22,IF(AL815="","",AL815),IF(Overview!$K$17='Internal Calcs'!$P$23,IF(AL815="","",AL815),IF(ISNUMBER(A815),IF(AL815="",(IF(F815="Short",G815-H815,H815-G815)*AZ815-AX815),(IF(F815="Short",G815-J815,J815-G815)*AZ815-AX815)),"")))</f>
        <v/>
      </c>
      <c r="AP815" s="359" t="str">
        <f>IF(Overview!$K$17='Internal Calcs'!$P$22,"",IF(Overview!$K$17='Internal Calcs'!$P$23,IF(AM815="","",AM815),IF(ISNUMBER(A815),IF(AM815="",(IF(F815="Short",G815-H815,H815-G815)*AZ815-AX815),(IF(F815="Short",G815-L815,L815-G815)*AZ815-AX815)),"")))</f>
        <v/>
      </c>
      <c r="AQ815" s="176" t="str">
        <f t="shared" si="307"/>
        <v/>
      </c>
      <c r="AR815" s="176" t="str">
        <f t="shared" si="308"/>
        <v/>
      </c>
      <c r="AS815" s="176" t="str">
        <f t="shared" si="309"/>
        <v/>
      </c>
      <c r="AT815" s="176" t="str">
        <f>IF(ISNUMBER(A815),MAX($AS$2:AS815)-AS815,"")</f>
        <v/>
      </c>
      <c r="AU815" s="177" t="str">
        <f t="shared" si="310"/>
        <v/>
      </c>
      <c r="AV815" s="178" t="str">
        <f t="shared" si="311"/>
        <v/>
      </c>
      <c r="AW815" s="178" t="str">
        <f t="shared" si="312"/>
        <v/>
      </c>
      <c r="AX815" s="179" t="str">
        <f ca="1">IF(ISNUMBER($A815),INDIRECT(CONCATENATE("'Instrument List'!B",(MATCH(E815,'Instrument List'!A:A,0))-0)),"")</f>
        <v/>
      </c>
      <c r="AY815" s="179" t="str">
        <f ca="1">IF(ISNUMBER($A815),INDIRECT(CONCATENATE("'Instrument List'!D",(MATCH(E815,'Instrument List'!A:A,0))-0)),"")</f>
        <v/>
      </c>
      <c r="AZ815" s="179" t="str">
        <f ca="1">IF(ISNUMBER($A815),INDIRECT(CONCATENATE("'Instrument List'!C",(MATCH(E815,'Instrument List'!A:A,0))-0)),"")</f>
        <v/>
      </c>
      <c r="BA815" s="180" t="str">
        <f ca="1">IF(ISNUMBER(A815),INDIRECT(CONCATENATE("'Instrument List'!E",(MATCH(E815,'Instrument List'!A:A,0))-0)),"")</f>
        <v/>
      </c>
      <c r="BB815" s="181" t="str">
        <f t="shared" si="313"/>
        <v/>
      </c>
      <c r="BC815" s="181" t="str">
        <f t="shared" si="314"/>
        <v/>
      </c>
      <c r="BD815" s="181" t="str">
        <f ca="1">IF(ISNUMBER(A815),INDIRECT(CONCATENATE("'Instrument List'!F",(MATCH(E815,'Instrument List'!A:A,0))-0)),"")</f>
        <v/>
      </c>
    </row>
    <row r="816" spans="1:56">
      <c r="A816" s="223" t="str">
        <f t="shared" si="294"/>
        <v/>
      </c>
      <c r="B816" s="224"/>
      <c r="C816" s="225"/>
      <c r="D816" s="182"/>
      <c r="E816" s="182"/>
      <c r="F816" s="182"/>
      <c r="G816" s="203"/>
      <c r="H816" s="218"/>
      <c r="I816" s="213"/>
      <c r="J816" s="207"/>
      <c r="K816" s="213"/>
      <c r="L816" s="207"/>
      <c r="M816" s="213"/>
      <c r="N816" s="207"/>
      <c r="O816" s="183" t="str">
        <f t="shared" si="295"/>
        <v/>
      </c>
      <c r="P816" s="184"/>
      <c r="Q816" s="184"/>
      <c r="R816" s="275"/>
      <c r="S816" s="185" t="str">
        <f t="shared" si="296"/>
        <v/>
      </c>
      <c r="T816" s="185" t="str">
        <f t="shared" si="297"/>
        <v/>
      </c>
      <c r="U816" s="275"/>
      <c r="V816" s="275"/>
      <c r="W816" s="276" t="str">
        <f t="shared" si="298"/>
        <v/>
      </c>
      <c r="X816" s="276" t="str">
        <f t="shared" si="299"/>
        <v/>
      </c>
      <c r="Y816" s="276" t="str">
        <f t="shared" si="300"/>
        <v/>
      </c>
      <c r="Z816" s="275"/>
      <c r="AA816" s="184"/>
      <c r="AB816" s="184"/>
      <c r="AC816" s="185" t="str">
        <f t="shared" si="301"/>
        <v/>
      </c>
      <c r="AD816" s="185" t="str">
        <f t="shared" si="302"/>
        <v/>
      </c>
      <c r="AE816" s="186"/>
      <c r="AF816" s="187" t="str">
        <f t="shared" si="303"/>
        <v/>
      </c>
      <c r="AG816" s="182"/>
      <c r="AH816" s="184"/>
      <c r="AI816" s="184"/>
      <c r="AJ816" s="182"/>
      <c r="AK816" s="188" t="str">
        <f t="shared" si="304"/>
        <v/>
      </c>
      <c r="AL816" s="188" t="str">
        <f t="shared" si="305"/>
        <v/>
      </c>
      <c r="AM816" s="188" t="str">
        <f t="shared" si="306"/>
        <v/>
      </c>
      <c r="AN816" s="359" t="str">
        <f>IF(Overview!$K$17='Internal Calcs'!$P$22,IF(AK816="","",AK816),IF(Overview!$K$17='Internal Calcs'!$P$23,IF(AK816="","",AK816),IF(ISNUMBER(A816),(IF(F816="Short",G816-H816,H816-G816)*AZ816-AX816),"")))</f>
        <v/>
      </c>
      <c r="AO816" s="401" t="str">
        <f>IF(Overview!$K$17='Internal Calcs'!$P$22,IF(AL816="","",AL816),IF(Overview!$K$17='Internal Calcs'!$P$23,IF(AL816="","",AL816),IF(ISNUMBER(A816),IF(AL816="",(IF(F816="Short",G816-H816,H816-G816)*AZ816-AX816),(IF(F816="Short",G816-J816,J816-G816)*AZ816-AX816)),"")))</f>
        <v/>
      </c>
      <c r="AP816" s="359" t="str">
        <f>IF(Overview!$K$17='Internal Calcs'!$P$22,"",IF(Overview!$K$17='Internal Calcs'!$P$23,IF(AM816="","",AM816),IF(ISNUMBER(A816),IF(AM816="",(IF(F816="Short",G816-H816,H816-G816)*AZ816-AX816),(IF(F816="Short",G816-L816,L816-G816)*AZ816-AX816)),"")))</f>
        <v/>
      </c>
      <c r="AQ816" s="188" t="str">
        <f t="shared" si="307"/>
        <v/>
      </c>
      <c r="AR816" s="188" t="str">
        <f t="shared" si="308"/>
        <v/>
      </c>
      <c r="AS816" s="188" t="str">
        <f t="shared" si="309"/>
        <v/>
      </c>
      <c r="AT816" s="188" t="str">
        <f>IF(ISNUMBER(A816),MAX($AS$2:AS816)-AS816,"")</f>
        <v/>
      </c>
      <c r="AU816" s="189" t="str">
        <f t="shared" si="310"/>
        <v/>
      </c>
      <c r="AV816" s="190" t="str">
        <f t="shared" si="311"/>
        <v/>
      </c>
      <c r="AW816" s="190" t="str">
        <f t="shared" si="312"/>
        <v/>
      </c>
      <c r="AX816" s="191" t="str">
        <f ca="1">IF(ISNUMBER($A816),INDIRECT(CONCATENATE("'Instrument List'!B",(MATCH(E816,'Instrument List'!A:A,0))-0)),"")</f>
        <v/>
      </c>
      <c r="AY816" s="191" t="str">
        <f ca="1">IF(ISNUMBER($A816),INDIRECT(CONCATENATE("'Instrument List'!D",(MATCH(E816,'Instrument List'!A:A,0))-0)),"")</f>
        <v/>
      </c>
      <c r="AZ816" s="191" t="str">
        <f ca="1">IF(ISNUMBER($A816),INDIRECT(CONCATENATE("'Instrument List'!C",(MATCH(E816,'Instrument List'!A:A,0))-0)),"")</f>
        <v/>
      </c>
      <c r="BA816" s="192" t="str">
        <f ca="1">IF(ISNUMBER(A816),INDIRECT(CONCATENATE("'Instrument List'!E",(MATCH(E816,'Instrument List'!A:A,0))-0)),"")</f>
        <v/>
      </c>
      <c r="BB816" s="193" t="str">
        <f t="shared" si="313"/>
        <v/>
      </c>
      <c r="BC816" s="193" t="str">
        <f t="shared" si="314"/>
        <v/>
      </c>
      <c r="BD816" s="193" t="str">
        <f ca="1">IF(ISNUMBER(A816),INDIRECT(CONCATENATE("'Instrument List'!F",(MATCH(E816,'Instrument List'!A:A,0))-0)),"")</f>
        <v/>
      </c>
    </row>
    <row r="817" spans="1:56">
      <c r="A817" s="220" t="str">
        <f t="shared" si="294"/>
        <v/>
      </c>
      <c r="B817" s="221"/>
      <c r="C817" s="222"/>
      <c r="D817" s="169"/>
      <c r="E817" s="169"/>
      <c r="F817" s="169"/>
      <c r="G817" s="202"/>
      <c r="H817" s="217"/>
      <c r="I817" s="212"/>
      <c r="J817" s="206"/>
      <c r="K817" s="212"/>
      <c r="L817" s="206"/>
      <c r="M817" s="212"/>
      <c r="N817" s="206"/>
      <c r="O817" s="170" t="str">
        <f t="shared" si="295"/>
        <v/>
      </c>
      <c r="P817" s="171"/>
      <c r="Q817" s="171"/>
      <c r="R817" s="171"/>
      <c r="S817" s="172" t="str">
        <f t="shared" si="296"/>
        <v/>
      </c>
      <c r="T817" s="172" t="str">
        <f t="shared" si="297"/>
        <v/>
      </c>
      <c r="U817" s="171"/>
      <c r="V817" s="171"/>
      <c r="W817" s="173" t="str">
        <f t="shared" si="298"/>
        <v/>
      </c>
      <c r="X817" s="173" t="str">
        <f t="shared" si="299"/>
        <v/>
      </c>
      <c r="Y817" s="173" t="str">
        <f t="shared" si="300"/>
        <v/>
      </c>
      <c r="Z817" s="171"/>
      <c r="AA817" s="171"/>
      <c r="AB817" s="171"/>
      <c r="AC817" s="172" t="str">
        <f t="shared" si="301"/>
        <v/>
      </c>
      <c r="AD817" s="172" t="str">
        <f t="shared" si="302"/>
        <v/>
      </c>
      <c r="AE817" s="174"/>
      <c r="AF817" s="175" t="str">
        <f t="shared" si="303"/>
        <v/>
      </c>
      <c r="AG817" s="169"/>
      <c r="AH817" s="171"/>
      <c r="AI817" s="171"/>
      <c r="AJ817" s="169"/>
      <c r="AK817" s="176" t="str">
        <f t="shared" si="304"/>
        <v/>
      </c>
      <c r="AL817" s="176" t="str">
        <f t="shared" si="305"/>
        <v/>
      </c>
      <c r="AM817" s="176" t="str">
        <f t="shared" si="306"/>
        <v/>
      </c>
      <c r="AN817" s="359" t="str">
        <f>IF(Overview!$K$17='Internal Calcs'!$P$22,IF(AK817="","",AK817),IF(Overview!$K$17='Internal Calcs'!$P$23,IF(AK817="","",AK817),IF(ISNUMBER(A817),(IF(F817="Short",G817-H817,H817-G817)*AZ817-AX817),"")))</f>
        <v/>
      </c>
      <c r="AO817" s="401" t="str">
        <f>IF(Overview!$K$17='Internal Calcs'!$P$22,IF(AL817="","",AL817),IF(Overview!$K$17='Internal Calcs'!$P$23,IF(AL817="","",AL817),IF(ISNUMBER(A817),IF(AL817="",(IF(F817="Short",G817-H817,H817-G817)*AZ817-AX817),(IF(F817="Short",G817-J817,J817-G817)*AZ817-AX817)),"")))</f>
        <v/>
      </c>
      <c r="AP817" s="359" t="str">
        <f>IF(Overview!$K$17='Internal Calcs'!$P$22,"",IF(Overview!$K$17='Internal Calcs'!$P$23,IF(AM817="","",AM817),IF(ISNUMBER(A817),IF(AM817="",(IF(F817="Short",G817-H817,H817-G817)*AZ817-AX817),(IF(F817="Short",G817-L817,L817-G817)*AZ817-AX817)),"")))</f>
        <v/>
      </c>
      <c r="AQ817" s="176" t="str">
        <f t="shared" si="307"/>
        <v/>
      </c>
      <c r="AR817" s="176" t="str">
        <f t="shared" si="308"/>
        <v/>
      </c>
      <c r="AS817" s="176" t="str">
        <f t="shared" si="309"/>
        <v/>
      </c>
      <c r="AT817" s="176" t="str">
        <f>IF(ISNUMBER(A817),MAX($AS$2:AS817)-AS817,"")</f>
        <v/>
      </c>
      <c r="AU817" s="177" t="str">
        <f t="shared" si="310"/>
        <v/>
      </c>
      <c r="AV817" s="178" t="str">
        <f t="shared" si="311"/>
        <v/>
      </c>
      <c r="AW817" s="178" t="str">
        <f t="shared" si="312"/>
        <v/>
      </c>
      <c r="AX817" s="179" t="str">
        <f ca="1">IF(ISNUMBER($A817),INDIRECT(CONCATENATE("'Instrument List'!B",(MATCH(E817,'Instrument List'!A:A,0))-0)),"")</f>
        <v/>
      </c>
      <c r="AY817" s="179" t="str">
        <f ca="1">IF(ISNUMBER($A817),INDIRECT(CONCATENATE("'Instrument List'!D",(MATCH(E817,'Instrument List'!A:A,0))-0)),"")</f>
        <v/>
      </c>
      <c r="AZ817" s="179" t="str">
        <f ca="1">IF(ISNUMBER($A817),INDIRECT(CONCATENATE("'Instrument List'!C",(MATCH(E817,'Instrument List'!A:A,0))-0)),"")</f>
        <v/>
      </c>
      <c r="BA817" s="180" t="str">
        <f ca="1">IF(ISNUMBER(A817),INDIRECT(CONCATENATE("'Instrument List'!E",(MATCH(E817,'Instrument List'!A:A,0))-0)),"")</f>
        <v/>
      </c>
      <c r="BB817" s="181" t="str">
        <f t="shared" si="313"/>
        <v/>
      </c>
      <c r="BC817" s="181" t="str">
        <f t="shared" si="314"/>
        <v/>
      </c>
      <c r="BD817" s="181" t="str">
        <f ca="1">IF(ISNUMBER(A817),INDIRECT(CONCATENATE("'Instrument List'!F",(MATCH(E817,'Instrument List'!A:A,0))-0)),"")</f>
        <v/>
      </c>
    </row>
    <row r="818" spans="1:56">
      <c r="A818" s="223" t="str">
        <f t="shared" si="294"/>
        <v/>
      </c>
      <c r="B818" s="224"/>
      <c r="C818" s="225"/>
      <c r="D818" s="182"/>
      <c r="E818" s="182"/>
      <c r="F818" s="182"/>
      <c r="G818" s="203"/>
      <c r="H818" s="218"/>
      <c r="I818" s="213"/>
      <c r="J818" s="207"/>
      <c r="K818" s="213"/>
      <c r="L818" s="207"/>
      <c r="M818" s="213"/>
      <c r="N818" s="207"/>
      <c r="O818" s="183" t="str">
        <f t="shared" si="295"/>
        <v/>
      </c>
      <c r="P818" s="184"/>
      <c r="Q818" s="184"/>
      <c r="R818" s="275"/>
      <c r="S818" s="185" t="str">
        <f t="shared" si="296"/>
        <v/>
      </c>
      <c r="T818" s="185" t="str">
        <f t="shared" si="297"/>
        <v/>
      </c>
      <c r="U818" s="275"/>
      <c r="V818" s="275"/>
      <c r="W818" s="276" t="str">
        <f t="shared" si="298"/>
        <v/>
      </c>
      <c r="X818" s="276" t="str">
        <f t="shared" si="299"/>
        <v/>
      </c>
      <c r="Y818" s="276" t="str">
        <f t="shared" si="300"/>
        <v/>
      </c>
      <c r="Z818" s="275"/>
      <c r="AA818" s="184"/>
      <c r="AB818" s="184"/>
      <c r="AC818" s="185" t="str">
        <f t="shared" si="301"/>
        <v/>
      </c>
      <c r="AD818" s="185" t="str">
        <f t="shared" si="302"/>
        <v/>
      </c>
      <c r="AE818" s="186"/>
      <c r="AF818" s="187" t="str">
        <f t="shared" si="303"/>
        <v/>
      </c>
      <c r="AG818" s="182"/>
      <c r="AH818" s="184"/>
      <c r="AI818" s="184"/>
      <c r="AJ818" s="182"/>
      <c r="AK818" s="188" t="str">
        <f t="shared" si="304"/>
        <v/>
      </c>
      <c r="AL818" s="188" t="str">
        <f t="shared" si="305"/>
        <v/>
      </c>
      <c r="AM818" s="188" t="str">
        <f t="shared" si="306"/>
        <v/>
      </c>
      <c r="AN818" s="359" t="str">
        <f>IF(Overview!$K$17='Internal Calcs'!$P$22,IF(AK818="","",AK818),IF(Overview!$K$17='Internal Calcs'!$P$23,IF(AK818="","",AK818),IF(ISNUMBER(A818),(IF(F818="Short",G818-H818,H818-G818)*AZ818-AX818),"")))</f>
        <v/>
      </c>
      <c r="AO818" s="401" t="str">
        <f>IF(Overview!$K$17='Internal Calcs'!$P$22,IF(AL818="","",AL818),IF(Overview!$K$17='Internal Calcs'!$P$23,IF(AL818="","",AL818),IF(ISNUMBER(A818),IF(AL818="",(IF(F818="Short",G818-H818,H818-G818)*AZ818-AX818),(IF(F818="Short",G818-J818,J818-G818)*AZ818-AX818)),"")))</f>
        <v/>
      </c>
      <c r="AP818" s="359" t="str">
        <f>IF(Overview!$K$17='Internal Calcs'!$P$22,"",IF(Overview!$K$17='Internal Calcs'!$P$23,IF(AM818="","",AM818),IF(ISNUMBER(A818),IF(AM818="",(IF(F818="Short",G818-H818,H818-G818)*AZ818-AX818),(IF(F818="Short",G818-L818,L818-G818)*AZ818-AX818)),"")))</f>
        <v/>
      </c>
      <c r="AQ818" s="188" t="str">
        <f t="shared" si="307"/>
        <v/>
      </c>
      <c r="AR818" s="188" t="str">
        <f t="shared" si="308"/>
        <v/>
      </c>
      <c r="AS818" s="188" t="str">
        <f t="shared" si="309"/>
        <v/>
      </c>
      <c r="AT818" s="188" t="str">
        <f>IF(ISNUMBER(A818),MAX($AS$2:AS818)-AS818,"")</f>
        <v/>
      </c>
      <c r="AU818" s="189" t="str">
        <f t="shared" si="310"/>
        <v/>
      </c>
      <c r="AV818" s="190" t="str">
        <f t="shared" si="311"/>
        <v/>
      </c>
      <c r="AW818" s="190" t="str">
        <f t="shared" si="312"/>
        <v/>
      </c>
      <c r="AX818" s="191" t="str">
        <f ca="1">IF(ISNUMBER($A818),INDIRECT(CONCATENATE("'Instrument List'!B",(MATCH(E818,'Instrument List'!A:A,0))-0)),"")</f>
        <v/>
      </c>
      <c r="AY818" s="191" t="str">
        <f ca="1">IF(ISNUMBER($A818),INDIRECT(CONCATENATE("'Instrument List'!D",(MATCH(E818,'Instrument List'!A:A,0))-0)),"")</f>
        <v/>
      </c>
      <c r="AZ818" s="191" t="str">
        <f ca="1">IF(ISNUMBER($A818),INDIRECT(CONCATENATE("'Instrument List'!C",(MATCH(E818,'Instrument List'!A:A,0))-0)),"")</f>
        <v/>
      </c>
      <c r="BA818" s="192" t="str">
        <f ca="1">IF(ISNUMBER(A818),INDIRECT(CONCATENATE("'Instrument List'!E",(MATCH(E818,'Instrument List'!A:A,0))-0)),"")</f>
        <v/>
      </c>
      <c r="BB818" s="193" t="str">
        <f t="shared" si="313"/>
        <v/>
      </c>
      <c r="BC818" s="193" t="str">
        <f t="shared" si="314"/>
        <v/>
      </c>
      <c r="BD818" s="193" t="str">
        <f ca="1">IF(ISNUMBER(A818),INDIRECT(CONCATENATE("'Instrument List'!F",(MATCH(E818,'Instrument List'!A:A,0))-0)),"")</f>
        <v/>
      </c>
    </row>
    <row r="819" spans="1:56">
      <c r="A819" s="220" t="str">
        <f t="shared" si="294"/>
        <v/>
      </c>
      <c r="B819" s="221"/>
      <c r="C819" s="222"/>
      <c r="D819" s="169"/>
      <c r="E819" s="169"/>
      <c r="F819" s="169"/>
      <c r="G819" s="202"/>
      <c r="H819" s="217"/>
      <c r="I819" s="212"/>
      <c r="J819" s="206"/>
      <c r="K819" s="212"/>
      <c r="L819" s="206"/>
      <c r="M819" s="212"/>
      <c r="N819" s="206"/>
      <c r="O819" s="170" t="str">
        <f t="shared" si="295"/>
        <v/>
      </c>
      <c r="P819" s="171"/>
      <c r="Q819" s="171"/>
      <c r="R819" s="171"/>
      <c r="S819" s="172" t="str">
        <f t="shared" si="296"/>
        <v/>
      </c>
      <c r="T819" s="172" t="str">
        <f t="shared" si="297"/>
        <v/>
      </c>
      <c r="U819" s="171"/>
      <c r="V819" s="171"/>
      <c r="W819" s="173" t="str">
        <f t="shared" si="298"/>
        <v/>
      </c>
      <c r="X819" s="173" t="str">
        <f t="shared" si="299"/>
        <v/>
      </c>
      <c r="Y819" s="173" t="str">
        <f t="shared" si="300"/>
        <v/>
      </c>
      <c r="Z819" s="171"/>
      <c r="AA819" s="171"/>
      <c r="AB819" s="171"/>
      <c r="AC819" s="172" t="str">
        <f t="shared" si="301"/>
        <v/>
      </c>
      <c r="AD819" s="172" t="str">
        <f t="shared" si="302"/>
        <v/>
      </c>
      <c r="AE819" s="174"/>
      <c r="AF819" s="175" t="str">
        <f t="shared" si="303"/>
        <v/>
      </c>
      <c r="AG819" s="169"/>
      <c r="AH819" s="171"/>
      <c r="AI819" s="171"/>
      <c r="AJ819" s="169"/>
      <c r="AK819" s="176" t="str">
        <f t="shared" si="304"/>
        <v/>
      </c>
      <c r="AL819" s="176" t="str">
        <f t="shared" si="305"/>
        <v/>
      </c>
      <c r="AM819" s="176" t="str">
        <f t="shared" si="306"/>
        <v/>
      </c>
      <c r="AN819" s="359" t="str">
        <f>IF(Overview!$K$17='Internal Calcs'!$P$22,IF(AK819="","",AK819),IF(Overview!$K$17='Internal Calcs'!$P$23,IF(AK819="","",AK819),IF(ISNUMBER(A819),(IF(F819="Short",G819-H819,H819-G819)*AZ819-AX819),"")))</f>
        <v/>
      </c>
      <c r="AO819" s="401" t="str">
        <f>IF(Overview!$K$17='Internal Calcs'!$P$22,IF(AL819="","",AL819),IF(Overview!$K$17='Internal Calcs'!$P$23,IF(AL819="","",AL819),IF(ISNUMBER(A819),IF(AL819="",(IF(F819="Short",G819-H819,H819-G819)*AZ819-AX819),(IF(F819="Short",G819-J819,J819-G819)*AZ819-AX819)),"")))</f>
        <v/>
      </c>
      <c r="AP819" s="359" t="str">
        <f>IF(Overview!$K$17='Internal Calcs'!$P$22,"",IF(Overview!$K$17='Internal Calcs'!$P$23,IF(AM819="","",AM819),IF(ISNUMBER(A819),IF(AM819="",(IF(F819="Short",G819-H819,H819-G819)*AZ819-AX819),(IF(F819="Short",G819-L819,L819-G819)*AZ819-AX819)),"")))</f>
        <v/>
      </c>
      <c r="AQ819" s="176" t="str">
        <f t="shared" si="307"/>
        <v/>
      </c>
      <c r="AR819" s="176" t="str">
        <f t="shared" si="308"/>
        <v/>
      </c>
      <c r="AS819" s="176" t="str">
        <f t="shared" si="309"/>
        <v/>
      </c>
      <c r="AT819" s="176" t="str">
        <f>IF(ISNUMBER(A819),MAX($AS$2:AS819)-AS819,"")</f>
        <v/>
      </c>
      <c r="AU819" s="177" t="str">
        <f t="shared" si="310"/>
        <v/>
      </c>
      <c r="AV819" s="178" t="str">
        <f t="shared" si="311"/>
        <v/>
      </c>
      <c r="AW819" s="178" t="str">
        <f t="shared" si="312"/>
        <v/>
      </c>
      <c r="AX819" s="179" t="str">
        <f ca="1">IF(ISNUMBER($A819),INDIRECT(CONCATENATE("'Instrument List'!B",(MATCH(E819,'Instrument List'!A:A,0))-0)),"")</f>
        <v/>
      </c>
      <c r="AY819" s="179" t="str">
        <f ca="1">IF(ISNUMBER($A819),INDIRECT(CONCATENATE("'Instrument List'!D",(MATCH(E819,'Instrument List'!A:A,0))-0)),"")</f>
        <v/>
      </c>
      <c r="AZ819" s="179" t="str">
        <f ca="1">IF(ISNUMBER($A819),INDIRECT(CONCATENATE("'Instrument List'!C",(MATCH(E819,'Instrument List'!A:A,0))-0)),"")</f>
        <v/>
      </c>
      <c r="BA819" s="180" t="str">
        <f ca="1">IF(ISNUMBER(A819),INDIRECT(CONCATENATE("'Instrument List'!E",(MATCH(E819,'Instrument List'!A:A,0))-0)),"")</f>
        <v/>
      </c>
      <c r="BB819" s="181" t="str">
        <f t="shared" si="313"/>
        <v/>
      </c>
      <c r="BC819" s="181" t="str">
        <f t="shared" si="314"/>
        <v/>
      </c>
      <c r="BD819" s="181" t="str">
        <f ca="1">IF(ISNUMBER(A819),INDIRECT(CONCATENATE("'Instrument List'!F",(MATCH(E819,'Instrument List'!A:A,0))-0)),"")</f>
        <v/>
      </c>
    </row>
    <row r="820" spans="1:56">
      <c r="A820" s="223" t="str">
        <f t="shared" si="294"/>
        <v/>
      </c>
      <c r="B820" s="224"/>
      <c r="C820" s="225"/>
      <c r="D820" s="182"/>
      <c r="E820" s="182"/>
      <c r="F820" s="182"/>
      <c r="G820" s="203"/>
      <c r="H820" s="218"/>
      <c r="I820" s="213"/>
      <c r="J820" s="207"/>
      <c r="K820" s="213"/>
      <c r="L820" s="207"/>
      <c r="M820" s="213"/>
      <c r="N820" s="207"/>
      <c r="O820" s="183" t="str">
        <f t="shared" si="295"/>
        <v/>
      </c>
      <c r="P820" s="184"/>
      <c r="Q820" s="184"/>
      <c r="R820" s="275"/>
      <c r="S820" s="185" t="str">
        <f t="shared" si="296"/>
        <v/>
      </c>
      <c r="T820" s="185" t="str">
        <f t="shared" si="297"/>
        <v/>
      </c>
      <c r="U820" s="275"/>
      <c r="V820" s="275"/>
      <c r="W820" s="276" t="str">
        <f t="shared" si="298"/>
        <v/>
      </c>
      <c r="X820" s="276" t="str">
        <f t="shared" si="299"/>
        <v/>
      </c>
      <c r="Y820" s="276" t="str">
        <f t="shared" si="300"/>
        <v/>
      </c>
      <c r="Z820" s="275"/>
      <c r="AA820" s="184"/>
      <c r="AB820" s="184"/>
      <c r="AC820" s="185" t="str">
        <f t="shared" si="301"/>
        <v/>
      </c>
      <c r="AD820" s="185" t="str">
        <f t="shared" si="302"/>
        <v/>
      </c>
      <c r="AE820" s="186"/>
      <c r="AF820" s="187" t="str">
        <f t="shared" si="303"/>
        <v/>
      </c>
      <c r="AG820" s="182"/>
      <c r="AH820" s="184"/>
      <c r="AI820" s="184"/>
      <c r="AJ820" s="182"/>
      <c r="AK820" s="188" t="str">
        <f t="shared" si="304"/>
        <v/>
      </c>
      <c r="AL820" s="188" t="str">
        <f t="shared" si="305"/>
        <v/>
      </c>
      <c r="AM820" s="188" t="str">
        <f t="shared" si="306"/>
        <v/>
      </c>
      <c r="AN820" s="359" t="str">
        <f>IF(Overview!$K$17='Internal Calcs'!$P$22,IF(AK820="","",AK820),IF(Overview!$K$17='Internal Calcs'!$P$23,IF(AK820="","",AK820),IF(ISNUMBER(A820),(IF(F820="Short",G820-H820,H820-G820)*AZ820-AX820),"")))</f>
        <v/>
      </c>
      <c r="AO820" s="401" t="str">
        <f>IF(Overview!$K$17='Internal Calcs'!$P$22,IF(AL820="","",AL820),IF(Overview!$K$17='Internal Calcs'!$P$23,IF(AL820="","",AL820),IF(ISNUMBER(A820),IF(AL820="",(IF(F820="Short",G820-H820,H820-G820)*AZ820-AX820),(IF(F820="Short",G820-J820,J820-G820)*AZ820-AX820)),"")))</f>
        <v/>
      </c>
      <c r="AP820" s="359" t="str">
        <f>IF(Overview!$K$17='Internal Calcs'!$P$22,"",IF(Overview!$K$17='Internal Calcs'!$P$23,IF(AM820="","",AM820),IF(ISNUMBER(A820),IF(AM820="",(IF(F820="Short",G820-H820,H820-G820)*AZ820-AX820),(IF(F820="Short",G820-L820,L820-G820)*AZ820-AX820)),"")))</f>
        <v/>
      </c>
      <c r="AQ820" s="188" t="str">
        <f t="shared" si="307"/>
        <v/>
      </c>
      <c r="AR820" s="188" t="str">
        <f t="shared" si="308"/>
        <v/>
      </c>
      <c r="AS820" s="188" t="str">
        <f t="shared" si="309"/>
        <v/>
      </c>
      <c r="AT820" s="188" t="str">
        <f>IF(ISNUMBER(A820),MAX($AS$2:AS820)-AS820,"")</f>
        <v/>
      </c>
      <c r="AU820" s="189" t="str">
        <f t="shared" si="310"/>
        <v/>
      </c>
      <c r="AV820" s="190" t="str">
        <f t="shared" si="311"/>
        <v/>
      </c>
      <c r="AW820" s="190" t="str">
        <f t="shared" si="312"/>
        <v/>
      </c>
      <c r="AX820" s="191" t="str">
        <f ca="1">IF(ISNUMBER($A820),INDIRECT(CONCATENATE("'Instrument List'!B",(MATCH(E820,'Instrument List'!A:A,0))-0)),"")</f>
        <v/>
      </c>
      <c r="AY820" s="191" t="str">
        <f ca="1">IF(ISNUMBER($A820),INDIRECT(CONCATENATE("'Instrument List'!D",(MATCH(E820,'Instrument List'!A:A,0))-0)),"")</f>
        <v/>
      </c>
      <c r="AZ820" s="191" t="str">
        <f ca="1">IF(ISNUMBER($A820),INDIRECT(CONCATENATE("'Instrument List'!C",(MATCH(E820,'Instrument List'!A:A,0))-0)),"")</f>
        <v/>
      </c>
      <c r="BA820" s="192" t="str">
        <f ca="1">IF(ISNUMBER(A820),INDIRECT(CONCATENATE("'Instrument List'!E",(MATCH(E820,'Instrument List'!A:A,0))-0)),"")</f>
        <v/>
      </c>
      <c r="BB820" s="193" t="str">
        <f t="shared" si="313"/>
        <v/>
      </c>
      <c r="BC820" s="193" t="str">
        <f t="shared" si="314"/>
        <v/>
      </c>
      <c r="BD820" s="193" t="str">
        <f ca="1">IF(ISNUMBER(A820),INDIRECT(CONCATENATE("'Instrument List'!F",(MATCH(E820,'Instrument List'!A:A,0))-0)),"")</f>
        <v/>
      </c>
    </row>
    <row r="821" spans="1:56">
      <c r="A821" s="220" t="str">
        <f t="shared" si="294"/>
        <v/>
      </c>
      <c r="B821" s="221"/>
      <c r="C821" s="222"/>
      <c r="D821" s="169"/>
      <c r="E821" s="169"/>
      <c r="F821" s="169"/>
      <c r="G821" s="202"/>
      <c r="H821" s="217"/>
      <c r="I821" s="212"/>
      <c r="J821" s="206"/>
      <c r="K821" s="212"/>
      <c r="L821" s="206"/>
      <c r="M821" s="212"/>
      <c r="N821" s="206"/>
      <c r="O821" s="170" t="str">
        <f t="shared" si="295"/>
        <v/>
      </c>
      <c r="P821" s="171"/>
      <c r="Q821" s="171"/>
      <c r="R821" s="171"/>
      <c r="S821" s="172" t="str">
        <f t="shared" si="296"/>
        <v/>
      </c>
      <c r="T821" s="172" t="str">
        <f t="shared" si="297"/>
        <v/>
      </c>
      <c r="U821" s="171"/>
      <c r="V821" s="171"/>
      <c r="W821" s="173" t="str">
        <f t="shared" si="298"/>
        <v/>
      </c>
      <c r="X821" s="173" t="str">
        <f t="shared" si="299"/>
        <v/>
      </c>
      <c r="Y821" s="173" t="str">
        <f t="shared" si="300"/>
        <v/>
      </c>
      <c r="Z821" s="171"/>
      <c r="AA821" s="171"/>
      <c r="AB821" s="171"/>
      <c r="AC821" s="172" t="str">
        <f t="shared" si="301"/>
        <v/>
      </c>
      <c r="AD821" s="172" t="str">
        <f t="shared" si="302"/>
        <v/>
      </c>
      <c r="AE821" s="174"/>
      <c r="AF821" s="175" t="str">
        <f t="shared" si="303"/>
        <v/>
      </c>
      <c r="AG821" s="169"/>
      <c r="AH821" s="171"/>
      <c r="AI821" s="171"/>
      <c r="AJ821" s="169"/>
      <c r="AK821" s="176" t="str">
        <f t="shared" si="304"/>
        <v/>
      </c>
      <c r="AL821" s="176" t="str">
        <f t="shared" si="305"/>
        <v/>
      </c>
      <c r="AM821" s="176" t="str">
        <f t="shared" si="306"/>
        <v/>
      </c>
      <c r="AN821" s="359" t="str">
        <f>IF(Overview!$K$17='Internal Calcs'!$P$22,IF(AK821="","",AK821),IF(Overview!$K$17='Internal Calcs'!$P$23,IF(AK821="","",AK821),IF(ISNUMBER(A821),(IF(F821="Short",G821-H821,H821-G821)*AZ821-AX821),"")))</f>
        <v/>
      </c>
      <c r="AO821" s="401" t="str">
        <f>IF(Overview!$K$17='Internal Calcs'!$P$22,IF(AL821="","",AL821),IF(Overview!$K$17='Internal Calcs'!$P$23,IF(AL821="","",AL821),IF(ISNUMBER(A821),IF(AL821="",(IF(F821="Short",G821-H821,H821-G821)*AZ821-AX821),(IF(F821="Short",G821-J821,J821-G821)*AZ821-AX821)),"")))</f>
        <v/>
      </c>
      <c r="AP821" s="359" t="str">
        <f>IF(Overview!$K$17='Internal Calcs'!$P$22,"",IF(Overview!$K$17='Internal Calcs'!$P$23,IF(AM821="","",AM821),IF(ISNUMBER(A821),IF(AM821="",(IF(F821="Short",G821-H821,H821-G821)*AZ821-AX821),(IF(F821="Short",G821-L821,L821-G821)*AZ821-AX821)),"")))</f>
        <v/>
      </c>
      <c r="AQ821" s="176" t="str">
        <f t="shared" si="307"/>
        <v/>
      </c>
      <c r="AR821" s="176" t="str">
        <f t="shared" si="308"/>
        <v/>
      </c>
      <c r="AS821" s="176" t="str">
        <f t="shared" si="309"/>
        <v/>
      </c>
      <c r="AT821" s="176" t="str">
        <f>IF(ISNUMBER(A821),MAX($AS$2:AS821)-AS821,"")</f>
        <v/>
      </c>
      <c r="AU821" s="177" t="str">
        <f t="shared" si="310"/>
        <v/>
      </c>
      <c r="AV821" s="178" t="str">
        <f t="shared" si="311"/>
        <v/>
      </c>
      <c r="AW821" s="178" t="str">
        <f t="shared" si="312"/>
        <v/>
      </c>
      <c r="AX821" s="179" t="str">
        <f ca="1">IF(ISNUMBER($A821),INDIRECT(CONCATENATE("'Instrument List'!B",(MATCH(E821,'Instrument List'!A:A,0))-0)),"")</f>
        <v/>
      </c>
      <c r="AY821" s="179" t="str">
        <f ca="1">IF(ISNUMBER($A821),INDIRECT(CONCATENATE("'Instrument List'!D",(MATCH(E821,'Instrument List'!A:A,0))-0)),"")</f>
        <v/>
      </c>
      <c r="AZ821" s="179" t="str">
        <f ca="1">IF(ISNUMBER($A821),INDIRECT(CONCATENATE("'Instrument List'!C",(MATCH(E821,'Instrument List'!A:A,0))-0)),"")</f>
        <v/>
      </c>
      <c r="BA821" s="180" t="str">
        <f ca="1">IF(ISNUMBER(A821),INDIRECT(CONCATENATE("'Instrument List'!E",(MATCH(E821,'Instrument List'!A:A,0))-0)),"")</f>
        <v/>
      </c>
      <c r="BB821" s="181" t="str">
        <f t="shared" si="313"/>
        <v/>
      </c>
      <c r="BC821" s="181" t="str">
        <f t="shared" si="314"/>
        <v/>
      </c>
      <c r="BD821" s="181" t="str">
        <f ca="1">IF(ISNUMBER(A821),INDIRECT(CONCATENATE("'Instrument List'!F",(MATCH(E821,'Instrument List'!A:A,0))-0)),"")</f>
        <v/>
      </c>
    </row>
    <row r="822" spans="1:56">
      <c r="A822" s="223" t="str">
        <f t="shared" si="294"/>
        <v/>
      </c>
      <c r="B822" s="224"/>
      <c r="C822" s="225"/>
      <c r="D822" s="182"/>
      <c r="E822" s="182"/>
      <c r="F822" s="182"/>
      <c r="G822" s="203"/>
      <c r="H822" s="218"/>
      <c r="I822" s="213"/>
      <c r="J822" s="207"/>
      <c r="K822" s="213"/>
      <c r="L822" s="207"/>
      <c r="M822" s="213"/>
      <c r="N822" s="207"/>
      <c r="O822" s="183" t="str">
        <f t="shared" si="295"/>
        <v/>
      </c>
      <c r="P822" s="184"/>
      <c r="Q822" s="184"/>
      <c r="R822" s="275"/>
      <c r="S822" s="185" t="str">
        <f t="shared" si="296"/>
        <v/>
      </c>
      <c r="T822" s="185" t="str">
        <f t="shared" si="297"/>
        <v/>
      </c>
      <c r="U822" s="275"/>
      <c r="V822" s="275"/>
      <c r="W822" s="276" t="str">
        <f t="shared" si="298"/>
        <v/>
      </c>
      <c r="X822" s="276" t="str">
        <f t="shared" si="299"/>
        <v/>
      </c>
      <c r="Y822" s="276" t="str">
        <f t="shared" si="300"/>
        <v/>
      </c>
      <c r="Z822" s="275"/>
      <c r="AA822" s="184"/>
      <c r="AB822" s="184"/>
      <c r="AC822" s="185" t="str">
        <f t="shared" si="301"/>
        <v/>
      </c>
      <c r="AD822" s="185" t="str">
        <f t="shared" si="302"/>
        <v/>
      </c>
      <c r="AE822" s="186"/>
      <c r="AF822" s="187" t="str">
        <f t="shared" si="303"/>
        <v/>
      </c>
      <c r="AG822" s="182"/>
      <c r="AH822" s="184"/>
      <c r="AI822" s="184"/>
      <c r="AJ822" s="182"/>
      <c r="AK822" s="188" t="str">
        <f t="shared" si="304"/>
        <v/>
      </c>
      <c r="AL822" s="188" t="str">
        <f t="shared" si="305"/>
        <v/>
      </c>
      <c r="AM822" s="188" t="str">
        <f t="shared" si="306"/>
        <v/>
      </c>
      <c r="AN822" s="359" t="str">
        <f>IF(Overview!$K$17='Internal Calcs'!$P$22,IF(AK822="","",AK822),IF(Overview!$K$17='Internal Calcs'!$P$23,IF(AK822="","",AK822),IF(ISNUMBER(A822),(IF(F822="Short",G822-H822,H822-G822)*AZ822-AX822),"")))</f>
        <v/>
      </c>
      <c r="AO822" s="401" t="str">
        <f>IF(Overview!$K$17='Internal Calcs'!$P$22,IF(AL822="","",AL822),IF(Overview!$K$17='Internal Calcs'!$P$23,IF(AL822="","",AL822),IF(ISNUMBER(A822),IF(AL822="",(IF(F822="Short",G822-H822,H822-G822)*AZ822-AX822),(IF(F822="Short",G822-J822,J822-G822)*AZ822-AX822)),"")))</f>
        <v/>
      </c>
      <c r="AP822" s="359" t="str">
        <f>IF(Overview!$K$17='Internal Calcs'!$P$22,"",IF(Overview!$K$17='Internal Calcs'!$P$23,IF(AM822="","",AM822),IF(ISNUMBER(A822),IF(AM822="",(IF(F822="Short",G822-H822,H822-G822)*AZ822-AX822),(IF(F822="Short",G822-L822,L822-G822)*AZ822-AX822)),"")))</f>
        <v/>
      </c>
      <c r="AQ822" s="188" t="str">
        <f t="shared" si="307"/>
        <v/>
      </c>
      <c r="AR822" s="188" t="str">
        <f t="shared" si="308"/>
        <v/>
      </c>
      <c r="AS822" s="188" t="str">
        <f t="shared" si="309"/>
        <v/>
      </c>
      <c r="AT822" s="188" t="str">
        <f>IF(ISNUMBER(A822),MAX($AS$2:AS822)-AS822,"")</f>
        <v/>
      </c>
      <c r="AU822" s="189" t="str">
        <f t="shared" si="310"/>
        <v/>
      </c>
      <c r="AV822" s="190" t="str">
        <f t="shared" si="311"/>
        <v/>
      </c>
      <c r="AW822" s="190" t="str">
        <f t="shared" si="312"/>
        <v/>
      </c>
      <c r="AX822" s="191" t="str">
        <f ca="1">IF(ISNUMBER($A822),INDIRECT(CONCATENATE("'Instrument List'!B",(MATCH(E822,'Instrument List'!A:A,0))-0)),"")</f>
        <v/>
      </c>
      <c r="AY822" s="191" t="str">
        <f ca="1">IF(ISNUMBER($A822),INDIRECT(CONCATENATE("'Instrument List'!D",(MATCH(E822,'Instrument List'!A:A,0))-0)),"")</f>
        <v/>
      </c>
      <c r="AZ822" s="191" t="str">
        <f ca="1">IF(ISNUMBER($A822),INDIRECT(CONCATENATE("'Instrument List'!C",(MATCH(E822,'Instrument List'!A:A,0))-0)),"")</f>
        <v/>
      </c>
      <c r="BA822" s="192" t="str">
        <f ca="1">IF(ISNUMBER(A822),INDIRECT(CONCATENATE("'Instrument List'!E",(MATCH(E822,'Instrument List'!A:A,0))-0)),"")</f>
        <v/>
      </c>
      <c r="BB822" s="193" t="str">
        <f t="shared" si="313"/>
        <v/>
      </c>
      <c r="BC822" s="193" t="str">
        <f t="shared" si="314"/>
        <v/>
      </c>
      <c r="BD822" s="193" t="str">
        <f ca="1">IF(ISNUMBER(A822),INDIRECT(CONCATENATE("'Instrument List'!F",(MATCH(E822,'Instrument List'!A:A,0))-0)),"")</f>
        <v/>
      </c>
    </row>
    <row r="823" spans="1:56">
      <c r="A823" s="220" t="str">
        <f t="shared" si="294"/>
        <v/>
      </c>
      <c r="B823" s="221"/>
      <c r="C823" s="222"/>
      <c r="D823" s="169"/>
      <c r="E823" s="169"/>
      <c r="F823" s="169"/>
      <c r="G823" s="202"/>
      <c r="H823" s="217"/>
      <c r="I823" s="212"/>
      <c r="J823" s="206"/>
      <c r="K823" s="212"/>
      <c r="L823" s="206"/>
      <c r="M823" s="212"/>
      <c r="N823" s="206"/>
      <c r="O823" s="170" t="str">
        <f t="shared" si="295"/>
        <v/>
      </c>
      <c r="P823" s="171"/>
      <c r="Q823" s="171"/>
      <c r="R823" s="171"/>
      <c r="S823" s="172" t="str">
        <f t="shared" si="296"/>
        <v/>
      </c>
      <c r="T823" s="172" t="str">
        <f t="shared" si="297"/>
        <v/>
      </c>
      <c r="U823" s="171"/>
      <c r="V823" s="171"/>
      <c r="W823" s="173" t="str">
        <f t="shared" si="298"/>
        <v/>
      </c>
      <c r="X823" s="173" t="str">
        <f t="shared" si="299"/>
        <v/>
      </c>
      <c r="Y823" s="173" t="str">
        <f t="shared" si="300"/>
        <v/>
      </c>
      <c r="Z823" s="171"/>
      <c r="AA823" s="171"/>
      <c r="AB823" s="171"/>
      <c r="AC823" s="172" t="str">
        <f t="shared" si="301"/>
        <v/>
      </c>
      <c r="AD823" s="172" t="str">
        <f t="shared" si="302"/>
        <v/>
      </c>
      <c r="AE823" s="174"/>
      <c r="AF823" s="175" t="str">
        <f t="shared" si="303"/>
        <v/>
      </c>
      <c r="AG823" s="169"/>
      <c r="AH823" s="171"/>
      <c r="AI823" s="171"/>
      <c r="AJ823" s="169"/>
      <c r="AK823" s="176" t="str">
        <f t="shared" si="304"/>
        <v/>
      </c>
      <c r="AL823" s="176" t="str">
        <f t="shared" si="305"/>
        <v/>
      </c>
      <c r="AM823" s="176" t="str">
        <f t="shared" si="306"/>
        <v/>
      </c>
      <c r="AN823" s="359" t="str">
        <f>IF(Overview!$K$17='Internal Calcs'!$P$22,IF(AK823="","",AK823),IF(Overview!$K$17='Internal Calcs'!$P$23,IF(AK823="","",AK823),IF(ISNUMBER(A823),(IF(F823="Short",G823-H823,H823-G823)*AZ823-AX823),"")))</f>
        <v/>
      </c>
      <c r="AO823" s="401" t="str">
        <f>IF(Overview!$K$17='Internal Calcs'!$P$22,IF(AL823="","",AL823),IF(Overview!$K$17='Internal Calcs'!$P$23,IF(AL823="","",AL823),IF(ISNUMBER(A823),IF(AL823="",(IF(F823="Short",G823-H823,H823-G823)*AZ823-AX823),(IF(F823="Short",G823-J823,J823-G823)*AZ823-AX823)),"")))</f>
        <v/>
      </c>
      <c r="AP823" s="359" t="str">
        <f>IF(Overview!$K$17='Internal Calcs'!$P$22,"",IF(Overview!$K$17='Internal Calcs'!$P$23,IF(AM823="","",AM823),IF(ISNUMBER(A823),IF(AM823="",(IF(F823="Short",G823-H823,H823-G823)*AZ823-AX823),(IF(F823="Short",G823-L823,L823-G823)*AZ823-AX823)),"")))</f>
        <v/>
      </c>
      <c r="AQ823" s="176" t="str">
        <f t="shared" si="307"/>
        <v/>
      </c>
      <c r="AR823" s="176" t="str">
        <f t="shared" si="308"/>
        <v/>
      </c>
      <c r="AS823" s="176" t="str">
        <f t="shared" si="309"/>
        <v/>
      </c>
      <c r="AT823" s="176" t="str">
        <f>IF(ISNUMBER(A823),MAX($AS$2:AS823)-AS823,"")</f>
        <v/>
      </c>
      <c r="AU823" s="177" t="str">
        <f t="shared" si="310"/>
        <v/>
      </c>
      <c r="AV823" s="178" t="str">
        <f t="shared" si="311"/>
        <v/>
      </c>
      <c r="AW823" s="178" t="str">
        <f t="shared" si="312"/>
        <v/>
      </c>
      <c r="AX823" s="179" t="str">
        <f ca="1">IF(ISNUMBER($A823),INDIRECT(CONCATENATE("'Instrument List'!B",(MATCH(E823,'Instrument List'!A:A,0))-0)),"")</f>
        <v/>
      </c>
      <c r="AY823" s="179" t="str">
        <f ca="1">IF(ISNUMBER($A823),INDIRECT(CONCATENATE("'Instrument List'!D",(MATCH(E823,'Instrument List'!A:A,0))-0)),"")</f>
        <v/>
      </c>
      <c r="AZ823" s="179" t="str">
        <f ca="1">IF(ISNUMBER($A823),INDIRECT(CONCATENATE("'Instrument List'!C",(MATCH(E823,'Instrument List'!A:A,0))-0)),"")</f>
        <v/>
      </c>
      <c r="BA823" s="180" t="str">
        <f ca="1">IF(ISNUMBER(A823),INDIRECT(CONCATENATE("'Instrument List'!E",(MATCH(E823,'Instrument List'!A:A,0))-0)),"")</f>
        <v/>
      </c>
      <c r="BB823" s="181" t="str">
        <f t="shared" si="313"/>
        <v/>
      </c>
      <c r="BC823" s="181" t="str">
        <f t="shared" si="314"/>
        <v/>
      </c>
      <c r="BD823" s="181" t="str">
        <f ca="1">IF(ISNUMBER(A823),INDIRECT(CONCATENATE("'Instrument List'!F",(MATCH(E823,'Instrument List'!A:A,0))-0)),"")</f>
        <v/>
      </c>
    </row>
    <row r="824" spans="1:56">
      <c r="A824" s="223" t="str">
        <f t="shared" si="294"/>
        <v/>
      </c>
      <c r="B824" s="224"/>
      <c r="C824" s="225"/>
      <c r="D824" s="182"/>
      <c r="E824" s="182"/>
      <c r="F824" s="182"/>
      <c r="G824" s="203"/>
      <c r="H824" s="218"/>
      <c r="I824" s="213"/>
      <c r="J824" s="207"/>
      <c r="K824" s="213"/>
      <c r="L824" s="207"/>
      <c r="M824" s="213"/>
      <c r="N824" s="207"/>
      <c r="O824" s="183" t="str">
        <f t="shared" si="295"/>
        <v/>
      </c>
      <c r="P824" s="184"/>
      <c r="Q824" s="184"/>
      <c r="R824" s="275"/>
      <c r="S824" s="185" t="str">
        <f t="shared" si="296"/>
        <v/>
      </c>
      <c r="T824" s="185" t="str">
        <f t="shared" si="297"/>
        <v/>
      </c>
      <c r="U824" s="275"/>
      <c r="V824" s="275"/>
      <c r="W824" s="276" t="str">
        <f t="shared" si="298"/>
        <v/>
      </c>
      <c r="X824" s="276" t="str">
        <f t="shared" si="299"/>
        <v/>
      </c>
      <c r="Y824" s="276" t="str">
        <f t="shared" si="300"/>
        <v/>
      </c>
      <c r="Z824" s="275"/>
      <c r="AA824" s="184"/>
      <c r="AB824" s="184"/>
      <c r="AC824" s="185" t="str">
        <f t="shared" si="301"/>
        <v/>
      </c>
      <c r="AD824" s="185" t="str">
        <f t="shared" si="302"/>
        <v/>
      </c>
      <c r="AE824" s="186"/>
      <c r="AF824" s="187" t="str">
        <f t="shared" si="303"/>
        <v/>
      </c>
      <c r="AG824" s="182"/>
      <c r="AH824" s="184"/>
      <c r="AI824" s="184"/>
      <c r="AJ824" s="182"/>
      <c r="AK824" s="188" t="str">
        <f t="shared" si="304"/>
        <v/>
      </c>
      <c r="AL824" s="188" t="str">
        <f t="shared" si="305"/>
        <v/>
      </c>
      <c r="AM824" s="188" t="str">
        <f t="shared" si="306"/>
        <v/>
      </c>
      <c r="AN824" s="359" t="str">
        <f>IF(Overview!$K$17='Internal Calcs'!$P$22,IF(AK824="","",AK824),IF(Overview!$K$17='Internal Calcs'!$P$23,IF(AK824="","",AK824),IF(ISNUMBER(A824),(IF(F824="Short",G824-H824,H824-G824)*AZ824-AX824),"")))</f>
        <v/>
      </c>
      <c r="AO824" s="401" t="str">
        <f>IF(Overview!$K$17='Internal Calcs'!$P$22,IF(AL824="","",AL824),IF(Overview!$K$17='Internal Calcs'!$P$23,IF(AL824="","",AL824),IF(ISNUMBER(A824),IF(AL824="",(IF(F824="Short",G824-H824,H824-G824)*AZ824-AX824),(IF(F824="Short",G824-J824,J824-G824)*AZ824-AX824)),"")))</f>
        <v/>
      </c>
      <c r="AP824" s="359" t="str">
        <f>IF(Overview!$K$17='Internal Calcs'!$P$22,"",IF(Overview!$K$17='Internal Calcs'!$P$23,IF(AM824="","",AM824),IF(ISNUMBER(A824),IF(AM824="",(IF(F824="Short",G824-H824,H824-G824)*AZ824-AX824),(IF(F824="Short",G824-L824,L824-G824)*AZ824-AX824)),"")))</f>
        <v/>
      </c>
      <c r="AQ824" s="188" t="str">
        <f t="shared" si="307"/>
        <v/>
      </c>
      <c r="AR824" s="188" t="str">
        <f t="shared" si="308"/>
        <v/>
      </c>
      <c r="AS824" s="188" t="str">
        <f t="shared" si="309"/>
        <v/>
      </c>
      <c r="AT824" s="188" t="str">
        <f>IF(ISNUMBER(A824),MAX($AS$2:AS824)-AS824,"")</f>
        <v/>
      </c>
      <c r="AU824" s="189" t="str">
        <f t="shared" si="310"/>
        <v/>
      </c>
      <c r="AV824" s="190" t="str">
        <f t="shared" si="311"/>
        <v/>
      </c>
      <c r="AW824" s="190" t="str">
        <f t="shared" si="312"/>
        <v/>
      </c>
      <c r="AX824" s="191" t="str">
        <f ca="1">IF(ISNUMBER($A824),INDIRECT(CONCATENATE("'Instrument List'!B",(MATCH(E824,'Instrument List'!A:A,0))-0)),"")</f>
        <v/>
      </c>
      <c r="AY824" s="191" t="str">
        <f ca="1">IF(ISNUMBER($A824),INDIRECT(CONCATENATE("'Instrument List'!D",(MATCH(E824,'Instrument List'!A:A,0))-0)),"")</f>
        <v/>
      </c>
      <c r="AZ824" s="191" t="str">
        <f ca="1">IF(ISNUMBER($A824),INDIRECT(CONCATENATE("'Instrument List'!C",(MATCH(E824,'Instrument List'!A:A,0))-0)),"")</f>
        <v/>
      </c>
      <c r="BA824" s="192" t="str">
        <f ca="1">IF(ISNUMBER(A824),INDIRECT(CONCATENATE("'Instrument List'!E",(MATCH(E824,'Instrument List'!A:A,0))-0)),"")</f>
        <v/>
      </c>
      <c r="BB824" s="193" t="str">
        <f t="shared" si="313"/>
        <v/>
      </c>
      <c r="BC824" s="193" t="str">
        <f t="shared" si="314"/>
        <v/>
      </c>
      <c r="BD824" s="193" t="str">
        <f ca="1">IF(ISNUMBER(A824),INDIRECT(CONCATENATE("'Instrument List'!F",(MATCH(E824,'Instrument List'!A:A,0))-0)),"")</f>
        <v/>
      </c>
    </row>
    <row r="825" spans="1:56">
      <c r="A825" s="220" t="str">
        <f t="shared" si="294"/>
        <v/>
      </c>
      <c r="B825" s="221"/>
      <c r="C825" s="222"/>
      <c r="D825" s="169"/>
      <c r="E825" s="169"/>
      <c r="F825" s="169"/>
      <c r="G825" s="202"/>
      <c r="H825" s="217"/>
      <c r="I825" s="212"/>
      <c r="J825" s="206"/>
      <c r="K825" s="212"/>
      <c r="L825" s="206"/>
      <c r="M825" s="212"/>
      <c r="N825" s="206"/>
      <c r="O825" s="170" t="str">
        <f t="shared" si="295"/>
        <v/>
      </c>
      <c r="P825" s="171"/>
      <c r="Q825" s="171"/>
      <c r="R825" s="171"/>
      <c r="S825" s="172" t="str">
        <f t="shared" si="296"/>
        <v/>
      </c>
      <c r="T825" s="172" t="str">
        <f t="shared" si="297"/>
        <v/>
      </c>
      <c r="U825" s="171"/>
      <c r="V825" s="171"/>
      <c r="W825" s="173" t="str">
        <f t="shared" si="298"/>
        <v/>
      </c>
      <c r="X825" s="173" t="str">
        <f t="shared" si="299"/>
        <v/>
      </c>
      <c r="Y825" s="173" t="str">
        <f t="shared" si="300"/>
        <v/>
      </c>
      <c r="Z825" s="171"/>
      <c r="AA825" s="171"/>
      <c r="AB825" s="171"/>
      <c r="AC825" s="172" t="str">
        <f t="shared" si="301"/>
        <v/>
      </c>
      <c r="AD825" s="172" t="str">
        <f t="shared" si="302"/>
        <v/>
      </c>
      <c r="AE825" s="174"/>
      <c r="AF825" s="175" t="str">
        <f t="shared" si="303"/>
        <v/>
      </c>
      <c r="AG825" s="169"/>
      <c r="AH825" s="171"/>
      <c r="AI825" s="171"/>
      <c r="AJ825" s="169"/>
      <c r="AK825" s="176" t="str">
        <f t="shared" si="304"/>
        <v/>
      </c>
      <c r="AL825" s="176" t="str">
        <f t="shared" si="305"/>
        <v/>
      </c>
      <c r="AM825" s="176" t="str">
        <f t="shared" si="306"/>
        <v/>
      </c>
      <c r="AN825" s="359" t="str">
        <f>IF(Overview!$K$17='Internal Calcs'!$P$22,IF(AK825="","",AK825),IF(Overview!$K$17='Internal Calcs'!$P$23,IF(AK825="","",AK825),IF(ISNUMBER(A825),(IF(F825="Short",G825-H825,H825-G825)*AZ825-AX825),"")))</f>
        <v/>
      </c>
      <c r="AO825" s="401" t="str">
        <f>IF(Overview!$K$17='Internal Calcs'!$P$22,IF(AL825="","",AL825),IF(Overview!$K$17='Internal Calcs'!$P$23,IF(AL825="","",AL825),IF(ISNUMBER(A825),IF(AL825="",(IF(F825="Short",G825-H825,H825-G825)*AZ825-AX825),(IF(F825="Short",G825-J825,J825-G825)*AZ825-AX825)),"")))</f>
        <v/>
      </c>
      <c r="AP825" s="359" t="str">
        <f>IF(Overview!$K$17='Internal Calcs'!$P$22,"",IF(Overview!$K$17='Internal Calcs'!$P$23,IF(AM825="","",AM825),IF(ISNUMBER(A825),IF(AM825="",(IF(F825="Short",G825-H825,H825-G825)*AZ825-AX825),(IF(F825="Short",G825-L825,L825-G825)*AZ825-AX825)),"")))</f>
        <v/>
      </c>
      <c r="AQ825" s="176" t="str">
        <f t="shared" si="307"/>
        <v/>
      </c>
      <c r="AR825" s="176" t="str">
        <f t="shared" si="308"/>
        <v/>
      </c>
      <c r="AS825" s="176" t="str">
        <f t="shared" si="309"/>
        <v/>
      </c>
      <c r="AT825" s="176" t="str">
        <f>IF(ISNUMBER(A825),MAX($AS$2:AS825)-AS825,"")</f>
        <v/>
      </c>
      <c r="AU825" s="177" t="str">
        <f t="shared" si="310"/>
        <v/>
      </c>
      <c r="AV825" s="178" t="str">
        <f t="shared" si="311"/>
        <v/>
      </c>
      <c r="AW825" s="178" t="str">
        <f t="shared" si="312"/>
        <v/>
      </c>
      <c r="AX825" s="179" t="str">
        <f ca="1">IF(ISNUMBER($A825),INDIRECT(CONCATENATE("'Instrument List'!B",(MATCH(E825,'Instrument List'!A:A,0))-0)),"")</f>
        <v/>
      </c>
      <c r="AY825" s="179" t="str">
        <f ca="1">IF(ISNUMBER($A825),INDIRECT(CONCATENATE("'Instrument List'!D",(MATCH(E825,'Instrument List'!A:A,0))-0)),"")</f>
        <v/>
      </c>
      <c r="AZ825" s="179" t="str">
        <f ca="1">IF(ISNUMBER($A825),INDIRECT(CONCATENATE("'Instrument List'!C",(MATCH(E825,'Instrument List'!A:A,0))-0)),"")</f>
        <v/>
      </c>
      <c r="BA825" s="180" t="str">
        <f ca="1">IF(ISNUMBER(A825),INDIRECT(CONCATENATE("'Instrument List'!E",(MATCH(E825,'Instrument List'!A:A,0))-0)),"")</f>
        <v/>
      </c>
      <c r="BB825" s="181" t="str">
        <f t="shared" si="313"/>
        <v/>
      </c>
      <c r="BC825" s="181" t="str">
        <f t="shared" si="314"/>
        <v/>
      </c>
      <c r="BD825" s="181" t="str">
        <f ca="1">IF(ISNUMBER(A825),INDIRECT(CONCATENATE("'Instrument List'!F",(MATCH(E825,'Instrument List'!A:A,0))-0)),"")</f>
        <v/>
      </c>
    </row>
    <row r="826" spans="1:56">
      <c r="A826" s="223" t="str">
        <f t="shared" si="294"/>
        <v/>
      </c>
      <c r="B826" s="224"/>
      <c r="C826" s="225"/>
      <c r="D826" s="182"/>
      <c r="E826" s="182"/>
      <c r="F826" s="182"/>
      <c r="G826" s="203"/>
      <c r="H826" s="218"/>
      <c r="I826" s="213"/>
      <c r="J826" s="207"/>
      <c r="K826" s="213"/>
      <c r="L826" s="207"/>
      <c r="M826" s="213"/>
      <c r="N826" s="207"/>
      <c r="O826" s="183" t="str">
        <f t="shared" si="295"/>
        <v/>
      </c>
      <c r="P826" s="184"/>
      <c r="Q826" s="184"/>
      <c r="R826" s="275"/>
      <c r="S826" s="185" t="str">
        <f t="shared" si="296"/>
        <v/>
      </c>
      <c r="T826" s="185" t="str">
        <f t="shared" si="297"/>
        <v/>
      </c>
      <c r="U826" s="275"/>
      <c r="V826" s="275"/>
      <c r="W826" s="276" t="str">
        <f t="shared" si="298"/>
        <v/>
      </c>
      <c r="X826" s="276" t="str">
        <f t="shared" si="299"/>
        <v/>
      </c>
      <c r="Y826" s="276" t="str">
        <f t="shared" si="300"/>
        <v/>
      </c>
      <c r="Z826" s="275"/>
      <c r="AA826" s="184"/>
      <c r="AB826" s="184"/>
      <c r="AC826" s="185" t="str">
        <f t="shared" si="301"/>
        <v/>
      </c>
      <c r="AD826" s="185" t="str">
        <f t="shared" si="302"/>
        <v/>
      </c>
      <c r="AE826" s="186"/>
      <c r="AF826" s="187" t="str">
        <f t="shared" si="303"/>
        <v/>
      </c>
      <c r="AG826" s="182"/>
      <c r="AH826" s="184"/>
      <c r="AI826" s="184"/>
      <c r="AJ826" s="182"/>
      <c r="AK826" s="188" t="str">
        <f t="shared" si="304"/>
        <v/>
      </c>
      <c r="AL826" s="188" t="str">
        <f t="shared" si="305"/>
        <v/>
      </c>
      <c r="AM826" s="188" t="str">
        <f t="shared" si="306"/>
        <v/>
      </c>
      <c r="AN826" s="359" t="str">
        <f>IF(Overview!$K$17='Internal Calcs'!$P$22,IF(AK826="","",AK826),IF(Overview!$K$17='Internal Calcs'!$P$23,IF(AK826="","",AK826),IF(ISNUMBER(A826),(IF(F826="Short",G826-H826,H826-G826)*AZ826-AX826),"")))</f>
        <v/>
      </c>
      <c r="AO826" s="401" t="str">
        <f>IF(Overview!$K$17='Internal Calcs'!$P$22,IF(AL826="","",AL826),IF(Overview!$K$17='Internal Calcs'!$P$23,IF(AL826="","",AL826),IF(ISNUMBER(A826),IF(AL826="",(IF(F826="Short",G826-H826,H826-G826)*AZ826-AX826),(IF(F826="Short",G826-J826,J826-G826)*AZ826-AX826)),"")))</f>
        <v/>
      </c>
      <c r="AP826" s="359" t="str">
        <f>IF(Overview!$K$17='Internal Calcs'!$P$22,"",IF(Overview!$K$17='Internal Calcs'!$P$23,IF(AM826="","",AM826),IF(ISNUMBER(A826),IF(AM826="",(IF(F826="Short",G826-H826,H826-G826)*AZ826-AX826),(IF(F826="Short",G826-L826,L826-G826)*AZ826-AX826)),"")))</f>
        <v/>
      </c>
      <c r="AQ826" s="188" t="str">
        <f t="shared" si="307"/>
        <v/>
      </c>
      <c r="AR826" s="188" t="str">
        <f t="shared" si="308"/>
        <v/>
      </c>
      <c r="AS826" s="188" t="str">
        <f t="shared" si="309"/>
        <v/>
      </c>
      <c r="AT826" s="188" t="str">
        <f>IF(ISNUMBER(A826),MAX($AS$2:AS826)-AS826,"")</f>
        <v/>
      </c>
      <c r="AU826" s="189" t="str">
        <f t="shared" si="310"/>
        <v/>
      </c>
      <c r="AV826" s="190" t="str">
        <f t="shared" si="311"/>
        <v/>
      </c>
      <c r="AW826" s="190" t="str">
        <f t="shared" si="312"/>
        <v/>
      </c>
      <c r="AX826" s="191" t="str">
        <f ca="1">IF(ISNUMBER($A826),INDIRECT(CONCATENATE("'Instrument List'!B",(MATCH(E826,'Instrument List'!A:A,0))-0)),"")</f>
        <v/>
      </c>
      <c r="AY826" s="191" t="str">
        <f ca="1">IF(ISNUMBER($A826),INDIRECT(CONCATENATE("'Instrument List'!D",(MATCH(E826,'Instrument List'!A:A,0))-0)),"")</f>
        <v/>
      </c>
      <c r="AZ826" s="191" t="str">
        <f ca="1">IF(ISNUMBER($A826),INDIRECT(CONCATENATE("'Instrument List'!C",(MATCH(E826,'Instrument List'!A:A,0))-0)),"")</f>
        <v/>
      </c>
      <c r="BA826" s="192" t="str">
        <f ca="1">IF(ISNUMBER(A826),INDIRECT(CONCATENATE("'Instrument List'!E",(MATCH(E826,'Instrument List'!A:A,0))-0)),"")</f>
        <v/>
      </c>
      <c r="BB826" s="193" t="str">
        <f t="shared" si="313"/>
        <v/>
      </c>
      <c r="BC826" s="193" t="str">
        <f t="shared" si="314"/>
        <v/>
      </c>
      <c r="BD826" s="193" t="str">
        <f ca="1">IF(ISNUMBER(A826),INDIRECT(CONCATENATE("'Instrument List'!F",(MATCH(E826,'Instrument List'!A:A,0))-0)),"")</f>
        <v/>
      </c>
    </row>
    <row r="827" spans="1:56">
      <c r="A827" s="220" t="str">
        <f t="shared" si="294"/>
        <v/>
      </c>
      <c r="B827" s="221"/>
      <c r="C827" s="222"/>
      <c r="D827" s="169"/>
      <c r="E827" s="169"/>
      <c r="F827" s="169"/>
      <c r="G827" s="202"/>
      <c r="H827" s="217"/>
      <c r="I827" s="212"/>
      <c r="J827" s="206"/>
      <c r="K827" s="212"/>
      <c r="L827" s="206"/>
      <c r="M827" s="212"/>
      <c r="N827" s="206"/>
      <c r="O827" s="170" t="str">
        <f t="shared" si="295"/>
        <v/>
      </c>
      <c r="P827" s="171"/>
      <c r="Q827" s="171"/>
      <c r="R827" s="171"/>
      <c r="S827" s="172" t="str">
        <f t="shared" si="296"/>
        <v/>
      </c>
      <c r="T827" s="172" t="str">
        <f t="shared" si="297"/>
        <v/>
      </c>
      <c r="U827" s="171"/>
      <c r="V827" s="171"/>
      <c r="W827" s="173" t="str">
        <f t="shared" si="298"/>
        <v/>
      </c>
      <c r="X827" s="173" t="str">
        <f t="shared" si="299"/>
        <v/>
      </c>
      <c r="Y827" s="173" t="str">
        <f t="shared" si="300"/>
        <v/>
      </c>
      <c r="Z827" s="171"/>
      <c r="AA827" s="171"/>
      <c r="AB827" s="171"/>
      <c r="AC827" s="172" t="str">
        <f t="shared" si="301"/>
        <v/>
      </c>
      <c r="AD827" s="172" t="str">
        <f t="shared" si="302"/>
        <v/>
      </c>
      <c r="AE827" s="174"/>
      <c r="AF827" s="175" t="str">
        <f t="shared" si="303"/>
        <v/>
      </c>
      <c r="AG827" s="169"/>
      <c r="AH827" s="171"/>
      <c r="AI827" s="171"/>
      <c r="AJ827" s="169"/>
      <c r="AK827" s="176" t="str">
        <f t="shared" si="304"/>
        <v/>
      </c>
      <c r="AL827" s="176" t="str">
        <f t="shared" si="305"/>
        <v/>
      </c>
      <c r="AM827" s="176" t="str">
        <f t="shared" si="306"/>
        <v/>
      </c>
      <c r="AN827" s="359" t="str">
        <f>IF(Overview!$K$17='Internal Calcs'!$P$22,IF(AK827="","",AK827),IF(Overview!$K$17='Internal Calcs'!$P$23,IF(AK827="","",AK827),IF(ISNUMBER(A827),(IF(F827="Short",G827-H827,H827-G827)*AZ827-AX827),"")))</f>
        <v/>
      </c>
      <c r="AO827" s="401" t="str">
        <f>IF(Overview!$K$17='Internal Calcs'!$P$22,IF(AL827="","",AL827),IF(Overview!$K$17='Internal Calcs'!$P$23,IF(AL827="","",AL827),IF(ISNUMBER(A827),IF(AL827="",(IF(F827="Short",G827-H827,H827-G827)*AZ827-AX827),(IF(F827="Short",G827-J827,J827-G827)*AZ827-AX827)),"")))</f>
        <v/>
      </c>
      <c r="AP827" s="359" t="str">
        <f>IF(Overview!$K$17='Internal Calcs'!$P$22,"",IF(Overview!$K$17='Internal Calcs'!$P$23,IF(AM827="","",AM827),IF(ISNUMBER(A827),IF(AM827="",(IF(F827="Short",G827-H827,H827-G827)*AZ827-AX827),(IF(F827="Short",G827-L827,L827-G827)*AZ827-AX827)),"")))</f>
        <v/>
      </c>
      <c r="AQ827" s="176" t="str">
        <f t="shared" si="307"/>
        <v/>
      </c>
      <c r="AR827" s="176" t="str">
        <f t="shared" si="308"/>
        <v/>
      </c>
      <c r="AS827" s="176" t="str">
        <f t="shared" si="309"/>
        <v/>
      </c>
      <c r="AT827" s="176" t="str">
        <f>IF(ISNUMBER(A827),MAX($AS$2:AS827)-AS827,"")</f>
        <v/>
      </c>
      <c r="AU827" s="177" t="str">
        <f t="shared" si="310"/>
        <v/>
      </c>
      <c r="AV827" s="178" t="str">
        <f t="shared" si="311"/>
        <v/>
      </c>
      <c r="AW827" s="178" t="str">
        <f t="shared" si="312"/>
        <v/>
      </c>
      <c r="AX827" s="179" t="str">
        <f ca="1">IF(ISNUMBER($A827),INDIRECT(CONCATENATE("'Instrument List'!B",(MATCH(E827,'Instrument List'!A:A,0))-0)),"")</f>
        <v/>
      </c>
      <c r="AY827" s="179" t="str">
        <f ca="1">IF(ISNUMBER($A827),INDIRECT(CONCATENATE("'Instrument List'!D",(MATCH(E827,'Instrument List'!A:A,0))-0)),"")</f>
        <v/>
      </c>
      <c r="AZ827" s="179" t="str">
        <f ca="1">IF(ISNUMBER($A827),INDIRECT(CONCATENATE("'Instrument List'!C",(MATCH(E827,'Instrument List'!A:A,0))-0)),"")</f>
        <v/>
      </c>
      <c r="BA827" s="180" t="str">
        <f ca="1">IF(ISNUMBER(A827),INDIRECT(CONCATENATE("'Instrument List'!E",(MATCH(E827,'Instrument List'!A:A,0))-0)),"")</f>
        <v/>
      </c>
      <c r="BB827" s="181" t="str">
        <f t="shared" si="313"/>
        <v/>
      </c>
      <c r="BC827" s="181" t="str">
        <f t="shared" si="314"/>
        <v/>
      </c>
      <c r="BD827" s="181" t="str">
        <f ca="1">IF(ISNUMBER(A827),INDIRECT(CONCATENATE("'Instrument List'!F",(MATCH(E827,'Instrument List'!A:A,0))-0)),"")</f>
        <v/>
      </c>
    </row>
    <row r="828" spans="1:56">
      <c r="A828" s="223" t="str">
        <f t="shared" si="294"/>
        <v/>
      </c>
      <c r="B828" s="224"/>
      <c r="C828" s="225"/>
      <c r="D828" s="182"/>
      <c r="E828" s="182"/>
      <c r="F828" s="182"/>
      <c r="G828" s="203"/>
      <c r="H828" s="218"/>
      <c r="I828" s="213"/>
      <c r="J828" s="207"/>
      <c r="K828" s="213"/>
      <c r="L828" s="207"/>
      <c r="M828" s="213"/>
      <c r="N828" s="207"/>
      <c r="O828" s="183" t="str">
        <f t="shared" si="295"/>
        <v/>
      </c>
      <c r="P828" s="184"/>
      <c r="Q828" s="184"/>
      <c r="R828" s="275"/>
      <c r="S828" s="185" t="str">
        <f t="shared" si="296"/>
        <v/>
      </c>
      <c r="T828" s="185" t="str">
        <f t="shared" si="297"/>
        <v/>
      </c>
      <c r="U828" s="275"/>
      <c r="V828" s="275"/>
      <c r="W828" s="276" t="str">
        <f t="shared" si="298"/>
        <v/>
      </c>
      <c r="X828" s="276" t="str">
        <f t="shared" si="299"/>
        <v/>
      </c>
      <c r="Y828" s="276" t="str">
        <f t="shared" si="300"/>
        <v/>
      </c>
      <c r="Z828" s="275"/>
      <c r="AA828" s="184"/>
      <c r="AB828" s="184"/>
      <c r="AC828" s="185" t="str">
        <f t="shared" si="301"/>
        <v/>
      </c>
      <c r="AD828" s="185" t="str">
        <f t="shared" si="302"/>
        <v/>
      </c>
      <c r="AE828" s="186"/>
      <c r="AF828" s="187" t="str">
        <f t="shared" si="303"/>
        <v/>
      </c>
      <c r="AG828" s="182"/>
      <c r="AH828" s="184"/>
      <c r="AI828" s="184"/>
      <c r="AJ828" s="182"/>
      <c r="AK828" s="188" t="str">
        <f t="shared" si="304"/>
        <v/>
      </c>
      <c r="AL828" s="188" t="str">
        <f t="shared" si="305"/>
        <v/>
      </c>
      <c r="AM828" s="188" t="str">
        <f t="shared" si="306"/>
        <v/>
      </c>
      <c r="AN828" s="359" t="str">
        <f>IF(Overview!$K$17='Internal Calcs'!$P$22,IF(AK828="","",AK828),IF(Overview!$K$17='Internal Calcs'!$P$23,IF(AK828="","",AK828),IF(ISNUMBER(A828),(IF(F828="Short",G828-H828,H828-G828)*AZ828-AX828),"")))</f>
        <v/>
      </c>
      <c r="AO828" s="401" t="str">
        <f>IF(Overview!$K$17='Internal Calcs'!$P$22,IF(AL828="","",AL828),IF(Overview!$K$17='Internal Calcs'!$P$23,IF(AL828="","",AL828),IF(ISNUMBER(A828),IF(AL828="",(IF(F828="Short",G828-H828,H828-G828)*AZ828-AX828),(IF(F828="Short",G828-J828,J828-G828)*AZ828-AX828)),"")))</f>
        <v/>
      </c>
      <c r="AP828" s="359" t="str">
        <f>IF(Overview!$K$17='Internal Calcs'!$P$22,"",IF(Overview!$K$17='Internal Calcs'!$P$23,IF(AM828="","",AM828),IF(ISNUMBER(A828),IF(AM828="",(IF(F828="Short",G828-H828,H828-G828)*AZ828-AX828),(IF(F828="Short",G828-L828,L828-G828)*AZ828-AX828)),"")))</f>
        <v/>
      </c>
      <c r="AQ828" s="188" t="str">
        <f t="shared" si="307"/>
        <v/>
      </c>
      <c r="AR828" s="188" t="str">
        <f t="shared" si="308"/>
        <v/>
      </c>
      <c r="AS828" s="188" t="str">
        <f t="shared" si="309"/>
        <v/>
      </c>
      <c r="AT828" s="188" t="str">
        <f>IF(ISNUMBER(A828),MAX($AS$2:AS828)-AS828,"")</f>
        <v/>
      </c>
      <c r="AU828" s="189" t="str">
        <f t="shared" si="310"/>
        <v/>
      </c>
      <c r="AV828" s="190" t="str">
        <f t="shared" si="311"/>
        <v/>
      </c>
      <c r="AW828" s="190" t="str">
        <f t="shared" si="312"/>
        <v/>
      </c>
      <c r="AX828" s="191" t="str">
        <f ca="1">IF(ISNUMBER($A828),INDIRECT(CONCATENATE("'Instrument List'!B",(MATCH(E828,'Instrument List'!A:A,0))-0)),"")</f>
        <v/>
      </c>
      <c r="AY828" s="191" t="str">
        <f ca="1">IF(ISNUMBER($A828),INDIRECT(CONCATENATE("'Instrument List'!D",(MATCH(E828,'Instrument List'!A:A,0))-0)),"")</f>
        <v/>
      </c>
      <c r="AZ828" s="191" t="str">
        <f ca="1">IF(ISNUMBER($A828),INDIRECT(CONCATENATE("'Instrument List'!C",(MATCH(E828,'Instrument List'!A:A,0))-0)),"")</f>
        <v/>
      </c>
      <c r="BA828" s="192" t="str">
        <f ca="1">IF(ISNUMBER(A828),INDIRECT(CONCATENATE("'Instrument List'!E",(MATCH(E828,'Instrument List'!A:A,0))-0)),"")</f>
        <v/>
      </c>
      <c r="BB828" s="193" t="str">
        <f t="shared" si="313"/>
        <v/>
      </c>
      <c r="BC828" s="193" t="str">
        <f t="shared" si="314"/>
        <v/>
      </c>
      <c r="BD828" s="193" t="str">
        <f ca="1">IF(ISNUMBER(A828),INDIRECT(CONCATENATE("'Instrument List'!F",(MATCH(E828,'Instrument List'!A:A,0))-0)),"")</f>
        <v/>
      </c>
    </row>
    <row r="829" spans="1:56">
      <c r="A829" s="220" t="str">
        <f t="shared" si="294"/>
        <v/>
      </c>
      <c r="B829" s="221"/>
      <c r="C829" s="222"/>
      <c r="D829" s="169"/>
      <c r="E829" s="169"/>
      <c r="F829" s="169"/>
      <c r="G829" s="202"/>
      <c r="H829" s="217"/>
      <c r="I829" s="212"/>
      <c r="J829" s="206"/>
      <c r="K829" s="212"/>
      <c r="L829" s="206"/>
      <c r="M829" s="212"/>
      <c r="N829" s="206"/>
      <c r="O829" s="170" t="str">
        <f t="shared" si="295"/>
        <v/>
      </c>
      <c r="P829" s="171"/>
      <c r="Q829" s="171"/>
      <c r="R829" s="171"/>
      <c r="S829" s="172" t="str">
        <f t="shared" si="296"/>
        <v/>
      </c>
      <c r="T829" s="172" t="str">
        <f t="shared" si="297"/>
        <v/>
      </c>
      <c r="U829" s="171"/>
      <c r="V829" s="171"/>
      <c r="W829" s="173" t="str">
        <f t="shared" si="298"/>
        <v/>
      </c>
      <c r="X829" s="173" t="str">
        <f t="shared" si="299"/>
        <v/>
      </c>
      <c r="Y829" s="173" t="str">
        <f t="shared" si="300"/>
        <v/>
      </c>
      <c r="Z829" s="171"/>
      <c r="AA829" s="171"/>
      <c r="AB829" s="171"/>
      <c r="AC829" s="172" t="str">
        <f t="shared" si="301"/>
        <v/>
      </c>
      <c r="AD829" s="172" t="str">
        <f t="shared" si="302"/>
        <v/>
      </c>
      <c r="AE829" s="174"/>
      <c r="AF829" s="175" t="str">
        <f t="shared" si="303"/>
        <v/>
      </c>
      <c r="AG829" s="169"/>
      <c r="AH829" s="171"/>
      <c r="AI829" s="171"/>
      <c r="AJ829" s="169"/>
      <c r="AK829" s="176" t="str">
        <f t="shared" si="304"/>
        <v/>
      </c>
      <c r="AL829" s="176" t="str">
        <f t="shared" si="305"/>
        <v/>
      </c>
      <c r="AM829" s="176" t="str">
        <f t="shared" si="306"/>
        <v/>
      </c>
      <c r="AN829" s="359" t="str">
        <f>IF(Overview!$K$17='Internal Calcs'!$P$22,IF(AK829="","",AK829),IF(Overview!$K$17='Internal Calcs'!$P$23,IF(AK829="","",AK829),IF(ISNUMBER(A829),(IF(F829="Short",G829-H829,H829-G829)*AZ829-AX829),"")))</f>
        <v/>
      </c>
      <c r="AO829" s="401" t="str">
        <f>IF(Overview!$K$17='Internal Calcs'!$P$22,IF(AL829="","",AL829),IF(Overview!$K$17='Internal Calcs'!$P$23,IF(AL829="","",AL829),IF(ISNUMBER(A829),IF(AL829="",(IF(F829="Short",G829-H829,H829-G829)*AZ829-AX829),(IF(F829="Short",G829-J829,J829-G829)*AZ829-AX829)),"")))</f>
        <v/>
      </c>
      <c r="AP829" s="359" t="str">
        <f>IF(Overview!$K$17='Internal Calcs'!$P$22,"",IF(Overview!$K$17='Internal Calcs'!$P$23,IF(AM829="","",AM829),IF(ISNUMBER(A829),IF(AM829="",(IF(F829="Short",G829-H829,H829-G829)*AZ829-AX829),(IF(F829="Short",G829-L829,L829-G829)*AZ829-AX829)),"")))</f>
        <v/>
      </c>
      <c r="AQ829" s="176" t="str">
        <f t="shared" si="307"/>
        <v/>
      </c>
      <c r="AR829" s="176" t="str">
        <f t="shared" si="308"/>
        <v/>
      </c>
      <c r="AS829" s="176" t="str">
        <f t="shared" si="309"/>
        <v/>
      </c>
      <c r="AT829" s="176" t="str">
        <f>IF(ISNUMBER(A829),MAX($AS$2:AS829)-AS829,"")</f>
        <v/>
      </c>
      <c r="AU829" s="177" t="str">
        <f t="shared" si="310"/>
        <v/>
      </c>
      <c r="AV829" s="178" t="str">
        <f t="shared" si="311"/>
        <v/>
      </c>
      <c r="AW829" s="178" t="str">
        <f t="shared" si="312"/>
        <v/>
      </c>
      <c r="AX829" s="179" t="str">
        <f ca="1">IF(ISNUMBER($A829),INDIRECT(CONCATENATE("'Instrument List'!B",(MATCH(E829,'Instrument List'!A:A,0))-0)),"")</f>
        <v/>
      </c>
      <c r="AY829" s="179" t="str">
        <f ca="1">IF(ISNUMBER($A829),INDIRECT(CONCATENATE("'Instrument List'!D",(MATCH(E829,'Instrument List'!A:A,0))-0)),"")</f>
        <v/>
      </c>
      <c r="AZ829" s="179" t="str">
        <f ca="1">IF(ISNUMBER($A829),INDIRECT(CONCATENATE("'Instrument List'!C",(MATCH(E829,'Instrument List'!A:A,0))-0)),"")</f>
        <v/>
      </c>
      <c r="BA829" s="180" t="str">
        <f ca="1">IF(ISNUMBER(A829),INDIRECT(CONCATENATE("'Instrument List'!E",(MATCH(E829,'Instrument List'!A:A,0))-0)),"")</f>
        <v/>
      </c>
      <c r="BB829" s="181" t="str">
        <f t="shared" si="313"/>
        <v/>
      </c>
      <c r="BC829" s="181" t="str">
        <f t="shared" si="314"/>
        <v/>
      </c>
      <c r="BD829" s="181" t="str">
        <f ca="1">IF(ISNUMBER(A829),INDIRECT(CONCATENATE("'Instrument List'!F",(MATCH(E829,'Instrument List'!A:A,0))-0)),"")</f>
        <v/>
      </c>
    </row>
    <row r="830" spans="1:56">
      <c r="A830" s="223" t="str">
        <f t="shared" si="294"/>
        <v/>
      </c>
      <c r="B830" s="224"/>
      <c r="C830" s="225"/>
      <c r="D830" s="182"/>
      <c r="E830" s="182"/>
      <c r="F830" s="182"/>
      <c r="G830" s="203"/>
      <c r="H830" s="218"/>
      <c r="I830" s="213"/>
      <c r="J830" s="207"/>
      <c r="K830" s="213"/>
      <c r="L830" s="207"/>
      <c r="M830" s="213"/>
      <c r="N830" s="207"/>
      <c r="O830" s="183" t="str">
        <f t="shared" si="295"/>
        <v/>
      </c>
      <c r="P830" s="184"/>
      <c r="Q830" s="184"/>
      <c r="R830" s="275"/>
      <c r="S830" s="185" t="str">
        <f t="shared" si="296"/>
        <v/>
      </c>
      <c r="T830" s="185" t="str">
        <f t="shared" si="297"/>
        <v/>
      </c>
      <c r="U830" s="275"/>
      <c r="V830" s="275"/>
      <c r="W830" s="276" t="str">
        <f t="shared" si="298"/>
        <v/>
      </c>
      <c r="X830" s="276" t="str">
        <f t="shared" si="299"/>
        <v/>
      </c>
      <c r="Y830" s="276" t="str">
        <f t="shared" si="300"/>
        <v/>
      </c>
      <c r="Z830" s="275"/>
      <c r="AA830" s="184"/>
      <c r="AB830" s="184"/>
      <c r="AC830" s="185" t="str">
        <f t="shared" si="301"/>
        <v/>
      </c>
      <c r="AD830" s="185" t="str">
        <f t="shared" si="302"/>
        <v/>
      </c>
      <c r="AE830" s="186"/>
      <c r="AF830" s="187" t="str">
        <f t="shared" si="303"/>
        <v/>
      </c>
      <c r="AG830" s="182"/>
      <c r="AH830" s="184"/>
      <c r="AI830" s="184"/>
      <c r="AJ830" s="182"/>
      <c r="AK830" s="188" t="str">
        <f t="shared" si="304"/>
        <v/>
      </c>
      <c r="AL830" s="188" t="str">
        <f t="shared" si="305"/>
        <v/>
      </c>
      <c r="AM830" s="188" t="str">
        <f t="shared" si="306"/>
        <v/>
      </c>
      <c r="AN830" s="359" t="str">
        <f>IF(Overview!$K$17='Internal Calcs'!$P$22,IF(AK830="","",AK830),IF(Overview!$K$17='Internal Calcs'!$P$23,IF(AK830="","",AK830),IF(ISNUMBER(A830),(IF(F830="Short",G830-H830,H830-G830)*AZ830-AX830),"")))</f>
        <v/>
      </c>
      <c r="AO830" s="401" t="str">
        <f>IF(Overview!$K$17='Internal Calcs'!$P$22,IF(AL830="","",AL830),IF(Overview!$K$17='Internal Calcs'!$P$23,IF(AL830="","",AL830),IF(ISNUMBER(A830),IF(AL830="",(IF(F830="Short",G830-H830,H830-G830)*AZ830-AX830),(IF(F830="Short",G830-J830,J830-G830)*AZ830-AX830)),"")))</f>
        <v/>
      </c>
      <c r="AP830" s="359" t="str">
        <f>IF(Overview!$K$17='Internal Calcs'!$P$22,"",IF(Overview!$K$17='Internal Calcs'!$P$23,IF(AM830="","",AM830),IF(ISNUMBER(A830),IF(AM830="",(IF(F830="Short",G830-H830,H830-G830)*AZ830-AX830),(IF(F830="Short",G830-L830,L830-G830)*AZ830-AX830)),"")))</f>
        <v/>
      </c>
      <c r="AQ830" s="188" t="str">
        <f t="shared" si="307"/>
        <v/>
      </c>
      <c r="AR830" s="188" t="str">
        <f t="shared" si="308"/>
        <v/>
      </c>
      <c r="AS830" s="188" t="str">
        <f t="shared" si="309"/>
        <v/>
      </c>
      <c r="AT830" s="188" t="str">
        <f>IF(ISNUMBER(A830),MAX($AS$2:AS830)-AS830,"")</f>
        <v/>
      </c>
      <c r="AU830" s="189" t="str">
        <f t="shared" si="310"/>
        <v/>
      </c>
      <c r="AV830" s="190" t="str">
        <f t="shared" si="311"/>
        <v/>
      </c>
      <c r="AW830" s="190" t="str">
        <f t="shared" si="312"/>
        <v/>
      </c>
      <c r="AX830" s="191" t="str">
        <f ca="1">IF(ISNUMBER($A830),INDIRECT(CONCATENATE("'Instrument List'!B",(MATCH(E830,'Instrument List'!A:A,0))-0)),"")</f>
        <v/>
      </c>
      <c r="AY830" s="191" t="str">
        <f ca="1">IF(ISNUMBER($A830),INDIRECT(CONCATENATE("'Instrument List'!D",(MATCH(E830,'Instrument List'!A:A,0))-0)),"")</f>
        <v/>
      </c>
      <c r="AZ830" s="191" t="str">
        <f ca="1">IF(ISNUMBER($A830),INDIRECT(CONCATENATE("'Instrument List'!C",(MATCH(E830,'Instrument List'!A:A,0))-0)),"")</f>
        <v/>
      </c>
      <c r="BA830" s="192" t="str">
        <f ca="1">IF(ISNUMBER(A830),INDIRECT(CONCATENATE("'Instrument List'!E",(MATCH(E830,'Instrument List'!A:A,0))-0)),"")</f>
        <v/>
      </c>
      <c r="BB830" s="193" t="str">
        <f t="shared" si="313"/>
        <v/>
      </c>
      <c r="BC830" s="193" t="str">
        <f t="shared" si="314"/>
        <v/>
      </c>
      <c r="BD830" s="193" t="str">
        <f ca="1">IF(ISNUMBER(A830),INDIRECT(CONCATENATE("'Instrument List'!F",(MATCH(E830,'Instrument List'!A:A,0))-0)),"")</f>
        <v/>
      </c>
    </row>
    <row r="831" spans="1:56">
      <c r="A831" s="220" t="str">
        <f t="shared" si="294"/>
        <v/>
      </c>
      <c r="B831" s="221"/>
      <c r="C831" s="222"/>
      <c r="D831" s="169"/>
      <c r="E831" s="169"/>
      <c r="F831" s="169"/>
      <c r="G831" s="202"/>
      <c r="H831" s="217"/>
      <c r="I831" s="212"/>
      <c r="J831" s="206"/>
      <c r="K831" s="212"/>
      <c r="L831" s="206"/>
      <c r="M831" s="212"/>
      <c r="N831" s="206"/>
      <c r="O831" s="170" t="str">
        <f t="shared" si="295"/>
        <v/>
      </c>
      <c r="P831" s="171"/>
      <c r="Q831" s="171"/>
      <c r="R831" s="171"/>
      <c r="S831" s="172" t="str">
        <f t="shared" si="296"/>
        <v/>
      </c>
      <c r="T831" s="172" t="str">
        <f t="shared" si="297"/>
        <v/>
      </c>
      <c r="U831" s="171"/>
      <c r="V831" s="171"/>
      <c r="W831" s="173" t="str">
        <f t="shared" si="298"/>
        <v/>
      </c>
      <c r="X831" s="173" t="str">
        <f t="shared" si="299"/>
        <v/>
      </c>
      <c r="Y831" s="173" t="str">
        <f t="shared" si="300"/>
        <v/>
      </c>
      <c r="Z831" s="171"/>
      <c r="AA831" s="171"/>
      <c r="AB831" s="171"/>
      <c r="AC831" s="172" t="str">
        <f t="shared" si="301"/>
        <v/>
      </c>
      <c r="AD831" s="172" t="str">
        <f t="shared" si="302"/>
        <v/>
      </c>
      <c r="AE831" s="174"/>
      <c r="AF831" s="175" t="str">
        <f t="shared" si="303"/>
        <v/>
      </c>
      <c r="AG831" s="169"/>
      <c r="AH831" s="171"/>
      <c r="AI831" s="171"/>
      <c r="AJ831" s="169"/>
      <c r="AK831" s="176" t="str">
        <f t="shared" si="304"/>
        <v/>
      </c>
      <c r="AL831" s="176" t="str">
        <f t="shared" si="305"/>
        <v/>
      </c>
      <c r="AM831" s="176" t="str">
        <f t="shared" si="306"/>
        <v/>
      </c>
      <c r="AN831" s="359" t="str">
        <f>IF(Overview!$K$17='Internal Calcs'!$P$22,IF(AK831="","",AK831),IF(Overview!$K$17='Internal Calcs'!$P$23,IF(AK831="","",AK831),IF(ISNUMBER(A831),(IF(F831="Short",G831-H831,H831-G831)*AZ831-AX831),"")))</f>
        <v/>
      </c>
      <c r="AO831" s="401" t="str">
        <f>IF(Overview!$K$17='Internal Calcs'!$P$22,IF(AL831="","",AL831),IF(Overview!$K$17='Internal Calcs'!$P$23,IF(AL831="","",AL831),IF(ISNUMBER(A831),IF(AL831="",(IF(F831="Short",G831-H831,H831-G831)*AZ831-AX831),(IF(F831="Short",G831-J831,J831-G831)*AZ831-AX831)),"")))</f>
        <v/>
      </c>
      <c r="AP831" s="359" t="str">
        <f>IF(Overview!$K$17='Internal Calcs'!$P$22,"",IF(Overview!$K$17='Internal Calcs'!$P$23,IF(AM831="","",AM831),IF(ISNUMBER(A831),IF(AM831="",(IF(F831="Short",G831-H831,H831-G831)*AZ831-AX831),(IF(F831="Short",G831-L831,L831-G831)*AZ831-AX831)),"")))</f>
        <v/>
      </c>
      <c r="AQ831" s="176" t="str">
        <f t="shared" si="307"/>
        <v/>
      </c>
      <c r="AR831" s="176" t="str">
        <f t="shared" si="308"/>
        <v/>
      </c>
      <c r="AS831" s="176" t="str">
        <f t="shared" si="309"/>
        <v/>
      </c>
      <c r="AT831" s="176" t="str">
        <f>IF(ISNUMBER(A831),MAX($AS$2:AS831)-AS831,"")</f>
        <v/>
      </c>
      <c r="AU831" s="177" t="str">
        <f t="shared" si="310"/>
        <v/>
      </c>
      <c r="AV831" s="178" t="str">
        <f t="shared" si="311"/>
        <v/>
      </c>
      <c r="AW831" s="178" t="str">
        <f t="shared" si="312"/>
        <v/>
      </c>
      <c r="AX831" s="179" t="str">
        <f ca="1">IF(ISNUMBER($A831),INDIRECT(CONCATENATE("'Instrument List'!B",(MATCH(E831,'Instrument List'!A:A,0))-0)),"")</f>
        <v/>
      </c>
      <c r="AY831" s="179" t="str">
        <f ca="1">IF(ISNUMBER($A831),INDIRECT(CONCATENATE("'Instrument List'!D",(MATCH(E831,'Instrument List'!A:A,0))-0)),"")</f>
        <v/>
      </c>
      <c r="AZ831" s="179" t="str">
        <f ca="1">IF(ISNUMBER($A831),INDIRECT(CONCATENATE("'Instrument List'!C",(MATCH(E831,'Instrument List'!A:A,0))-0)),"")</f>
        <v/>
      </c>
      <c r="BA831" s="180" t="str">
        <f ca="1">IF(ISNUMBER(A831),INDIRECT(CONCATENATE("'Instrument List'!E",(MATCH(E831,'Instrument List'!A:A,0))-0)),"")</f>
        <v/>
      </c>
      <c r="BB831" s="181" t="str">
        <f t="shared" si="313"/>
        <v/>
      </c>
      <c r="BC831" s="181" t="str">
        <f t="shared" si="314"/>
        <v/>
      </c>
      <c r="BD831" s="181" t="str">
        <f ca="1">IF(ISNUMBER(A831),INDIRECT(CONCATENATE("'Instrument List'!F",(MATCH(E831,'Instrument List'!A:A,0))-0)),"")</f>
        <v/>
      </c>
    </row>
    <row r="832" spans="1:56">
      <c r="A832" s="223" t="str">
        <f t="shared" si="294"/>
        <v/>
      </c>
      <c r="B832" s="224"/>
      <c r="C832" s="225"/>
      <c r="D832" s="182"/>
      <c r="E832" s="182"/>
      <c r="F832" s="182"/>
      <c r="G832" s="203"/>
      <c r="H832" s="218"/>
      <c r="I832" s="213"/>
      <c r="J832" s="207"/>
      <c r="K832" s="213"/>
      <c r="L832" s="207"/>
      <c r="M832" s="213"/>
      <c r="N832" s="207"/>
      <c r="O832" s="183" t="str">
        <f t="shared" si="295"/>
        <v/>
      </c>
      <c r="P832" s="184"/>
      <c r="Q832" s="184"/>
      <c r="R832" s="275"/>
      <c r="S832" s="185" t="str">
        <f t="shared" si="296"/>
        <v/>
      </c>
      <c r="T832" s="185" t="str">
        <f t="shared" si="297"/>
        <v/>
      </c>
      <c r="U832" s="275"/>
      <c r="V832" s="275"/>
      <c r="W832" s="276" t="str">
        <f t="shared" si="298"/>
        <v/>
      </c>
      <c r="X832" s="276" t="str">
        <f t="shared" si="299"/>
        <v/>
      </c>
      <c r="Y832" s="276" t="str">
        <f t="shared" si="300"/>
        <v/>
      </c>
      <c r="Z832" s="275"/>
      <c r="AA832" s="184"/>
      <c r="AB832" s="184"/>
      <c r="AC832" s="185" t="str">
        <f t="shared" si="301"/>
        <v/>
      </c>
      <c r="AD832" s="185" t="str">
        <f t="shared" si="302"/>
        <v/>
      </c>
      <c r="AE832" s="186"/>
      <c r="AF832" s="187" t="str">
        <f t="shared" si="303"/>
        <v/>
      </c>
      <c r="AG832" s="182"/>
      <c r="AH832" s="184"/>
      <c r="AI832" s="184"/>
      <c r="AJ832" s="182"/>
      <c r="AK832" s="188" t="str">
        <f t="shared" si="304"/>
        <v/>
      </c>
      <c r="AL832" s="188" t="str">
        <f t="shared" si="305"/>
        <v/>
      </c>
      <c r="AM832" s="188" t="str">
        <f t="shared" si="306"/>
        <v/>
      </c>
      <c r="AN832" s="359" t="str">
        <f>IF(Overview!$K$17='Internal Calcs'!$P$22,IF(AK832="","",AK832),IF(Overview!$K$17='Internal Calcs'!$P$23,IF(AK832="","",AK832),IF(ISNUMBER(A832),(IF(F832="Short",G832-H832,H832-G832)*AZ832-AX832),"")))</f>
        <v/>
      </c>
      <c r="AO832" s="401" t="str">
        <f>IF(Overview!$K$17='Internal Calcs'!$P$22,IF(AL832="","",AL832),IF(Overview!$K$17='Internal Calcs'!$P$23,IF(AL832="","",AL832),IF(ISNUMBER(A832),IF(AL832="",(IF(F832="Short",G832-H832,H832-G832)*AZ832-AX832),(IF(F832="Short",G832-J832,J832-G832)*AZ832-AX832)),"")))</f>
        <v/>
      </c>
      <c r="AP832" s="359" t="str">
        <f>IF(Overview!$K$17='Internal Calcs'!$P$22,"",IF(Overview!$K$17='Internal Calcs'!$P$23,IF(AM832="","",AM832),IF(ISNUMBER(A832),IF(AM832="",(IF(F832="Short",G832-H832,H832-G832)*AZ832-AX832),(IF(F832="Short",G832-L832,L832-G832)*AZ832-AX832)),"")))</f>
        <v/>
      </c>
      <c r="AQ832" s="188" t="str">
        <f t="shared" si="307"/>
        <v/>
      </c>
      <c r="AR832" s="188" t="str">
        <f t="shared" si="308"/>
        <v/>
      </c>
      <c r="AS832" s="188" t="str">
        <f t="shared" si="309"/>
        <v/>
      </c>
      <c r="AT832" s="188" t="str">
        <f>IF(ISNUMBER(A832),MAX($AS$2:AS832)-AS832,"")</f>
        <v/>
      </c>
      <c r="AU832" s="189" t="str">
        <f t="shared" si="310"/>
        <v/>
      </c>
      <c r="AV832" s="190" t="str">
        <f t="shared" si="311"/>
        <v/>
      </c>
      <c r="AW832" s="190" t="str">
        <f t="shared" si="312"/>
        <v/>
      </c>
      <c r="AX832" s="191" t="str">
        <f ca="1">IF(ISNUMBER($A832),INDIRECT(CONCATENATE("'Instrument List'!B",(MATCH(E832,'Instrument List'!A:A,0))-0)),"")</f>
        <v/>
      </c>
      <c r="AY832" s="191" t="str">
        <f ca="1">IF(ISNUMBER($A832),INDIRECT(CONCATENATE("'Instrument List'!D",(MATCH(E832,'Instrument List'!A:A,0))-0)),"")</f>
        <v/>
      </c>
      <c r="AZ832" s="191" t="str">
        <f ca="1">IF(ISNUMBER($A832),INDIRECT(CONCATENATE("'Instrument List'!C",(MATCH(E832,'Instrument List'!A:A,0))-0)),"")</f>
        <v/>
      </c>
      <c r="BA832" s="192" t="str">
        <f ca="1">IF(ISNUMBER(A832),INDIRECT(CONCATENATE("'Instrument List'!E",(MATCH(E832,'Instrument List'!A:A,0))-0)),"")</f>
        <v/>
      </c>
      <c r="BB832" s="193" t="str">
        <f t="shared" si="313"/>
        <v/>
      </c>
      <c r="BC832" s="193" t="str">
        <f t="shared" si="314"/>
        <v/>
      </c>
      <c r="BD832" s="193" t="str">
        <f ca="1">IF(ISNUMBER(A832),INDIRECT(CONCATENATE("'Instrument List'!F",(MATCH(E832,'Instrument List'!A:A,0))-0)),"")</f>
        <v/>
      </c>
    </row>
    <row r="833" spans="1:56">
      <c r="A833" s="220" t="str">
        <f t="shared" si="294"/>
        <v/>
      </c>
      <c r="B833" s="221"/>
      <c r="C833" s="222"/>
      <c r="D833" s="169"/>
      <c r="E833" s="169"/>
      <c r="F833" s="169"/>
      <c r="G833" s="202"/>
      <c r="H833" s="217"/>
      <c r="I833" s="212"/>
      <c r="J833" s="206"/>
      <c r="K833" s="212"/>
      <c r="L833" s="206"/>
      <c r="M833" s="212"/>
      <c r="N833" s="206"/>
      <c r="O833" s="170" t="str">
        <f t="shared" si="295"/>
        <v/>
      </c>
      <c r="P833" s="171"/>
      <c r="Q833" s="171"/>
      <c r="R833" s="171"/>
      <c r="S833" s="172" t="str">
        <f t="shared" si="296"/>
        <v/>
      </c>
      <c r="T833" s="172" t="str">
        <f t="shared" si="297"/>
        <v/>
      </c>
      <c r="U833" s="171"/>
      <c r="V833" s="171"/>
      <c r="W833" s="173" t="str">
        <f t="shared" si="298"/>
        <v/>
      </c>
      <c r="X833" s="173" t="str">
        <f t="shared" si="299"/>
        <v/>
      </c>
      <c r="Y833" s="173" t="str">
        <f t="shared" si="300"/>
        <v/>
      </c>
      <c r="Z833" s="171"/>
      <c r="AA833" s="171"/>
      <c r="AB833" s="171"/>
      <c r="AC833" s="172" t="str">
        <f t="shared" si="301"/>
        <v/>
      </c>
      <c r="AD833" s="172" t="str">
        <f t="shared" si="302"/>
        <v/>
      </c>
      <c r="AE833" s="174"/>
      <c r="AF833" s="175" t="str">
        <f t="shared" si="303"/>
        <v/>
      </c>
      <c r="AG833" s="169"/>
      <c r="AH833" s="171"/>
      <c r="AI833" s="171"/>
      <c r="AJ833" s="169"/>
      <c r="AK833" s="176" t="str">
        <f t="shared" si="304"/>
        <v/>
      </c>
      <c r="AL833" s="176" t="str">
        <f t="shared" si="305"/>
        <v/>
      </c>
      <c r="AM833" s="176" t="str">
        <f t="shared" si="306"/>
        <v/>
      </c>
      <c r="AN833" s="359" t="str">
        <f>IF(Overview!$K$17='Internal Calcs'!$P$22,IF(AK833="","",AK833),IF(Overview!$K$17='Internal Calcs'!$P$23,IF(AK833="","",AK833),IF(ISNUMBER(A833),(IF(F833="Short",G833-H833,H833-G833)*AZ833-AX833),"")))</f>
        <v/>
      </c>
      <c r="AO833" s="401" t="str">
        <f>IF(Overview!$K$17='Internal Calcs'!$P$22,IF(AL833="","",AL833),IF(Overview!$K$17='Internal Calcs'!$P$23,IF(AL833="","",AL833),IF(ISNUMBER(A833),IF(AL833="",(IF(F833="Short",G833-H833,H833-G833)*AZ833-AX833),(IF(F833="Short",G833-J833,J833-G833)*AZ833-AX833)),"")))</f>
        <v/>
      </c>
      <c r="AP833" s="359" t="str">
        <f>IF(Overview!$K$17='Internal Calcs'!$P$22,"",IF(Overview!$K$17='Internal Calcs'!$P$23,IF(AM833="","",AM833),IF(ISNUMBER(A833),IF(AM833="",(IF(F833="Short",G833-H833,H833-G833)*AZ833-AX833),(IF(F833="Short",G833-L833,L833-G833)*AZ833-AX833)),"")))</f>
        <v/>
      </c>
      <c r="AQ833" s="176" t="str">
        <f t="shared" si="307"/>
        <v/>
      </c>
      <c r="AR833" s="176" t="str">
        <f t="shared" si="308"/>
        <v/>
      </c>
      <c r="AS833" s="176" t="str">
        <f t="shared" si="309"/>
        <v/>
      </c>
      <c r="AT833" s="176" t="str">
        <f>IF(ISNUMBER(A833),MAX($AS$2:AS833)-AS833,"")</f>
        <v/>
      </c>
      <c r="AU833" s="177" t="str">
        <f t="shared" si="310"/>
        <v/>
      </c>
      <c r="AV833" s="178" t="str">
        <f t="shared" si="311"/>
        <v/>
      </c>
      <c r="AW833" s="178" t="str">
        <f t="shared" si="312"/>
        <v/>
      </c>
      <c r="AX833" s="179" t="str">
        <f ca="1">IF(ISNUMBER($A833),INDIRECT(CONCATENATE("'Instrument List'!B",(MATCH(E833,'Instrument List'!A:A,0))-0)),"")</f>
        <v/>
      </c>
      <c r="AY833" s="179" t="str">
        <f ca="1">IF(ISNUMBER($A833),INDIRECT(CONCATENATE("'Instrument List'!D",(MATCH(E833,'Instrument List'!A:A,0))-0)),"")</f>
        <v/>
      </c>
      <c r="AZ833" s="179" t="str">
        <f ca="1">IF(ISNUMBER($A833),INDIRECT(CONCATENATE("'Instrument List'!C",(MATCH(E833,'Instrument List'!A:A,0))-0)),"")</f>
        <v/>
      </c>
      <c r="BA833" s="180" t="str">
        <f ca="1">IF(ISNUMBER(A833),INDIRECT(CONCATENATE("'Instrument List'!E",(MATCH(E833,'Instrument List'!A:A,0))-0)),"")</f>
        <v/>
      </c>
      <c r="BB833" s="181" t="str">
        <f t="shared" si="313"/>
        <v/>
      </c>
      <c r="BC833" s="181" t="str">
        <f t="shared" si="314"/>
        <v/>
      </c>
      <c r="BD833" s="181" t="str">
        <f ca="1">IF(ISNUMBER(A833),INDIRECT(CONCATENATE("'Instrument List'!F",(MATCH(E833,'Instrument List'!A:A,0))-0)),"")</f>
        <v/>
      </c>
    </row>
    <row r="834" spans="1:56">
      <c r="A834" s="223" t="str">
        <f t="shared" si="294"/>
        <v/>
      </c>
      <c r="B834" s="224"/>
      <c r="C834" s="225"/>
      <c r="D834" s="182"/>
      <c r="E834" s="182"/>
      <c r="F834" s="182"/>
      <c r="G834" s="203"/>
      <c r="H834" s="218"/>
      <c r="I834" s="213"/>
      <c r="J834" s="207"/>
      <c r="K834" s="213"/>
      <c r="L834" s="207"/>
      <c r="M834" s="213"/>
      <c r="N834" s="207"/>
      <c r="O834" s="183" t="str">
        <f t="shared" si="295"/>
        <v/>
      </c>
      <c r="P834" s="184"/>
      <c r="Q834" s="184"/>
      <c r="R834" s="275"/>
      <c r="S834" s="185" t="str">
        <f t="shared" si="296"/>
        <v/>
      </c>
      <c r="T834" s="185" t="str">
        <f t="shared" si="297"/>
        <v/>
      </c>
      <c r="U834" s="275"/>
      <c r="V834" s="275"/>
      <c r="W834" s="276" t="str">
        <f t="shared" si="298"/>
        <v/>
      </c>
      <c r="X834" s="276" t="str">
        <f t="shared" si="299"/>
        <v/>
      </c>
      <c r="Y834" s="276" t="str">
        <f t="shared" si="300"/>
        <v/>
      </c>
      <c r="Z834" s="275"/>
      <c r="AA834" s="184"/>
      <c r="AB834" s="184"/>
      <c r="AC834" s="185" t="str">
        <f t="shared" si="301"/>
        <v/>
      </c>
      <c r="AD834" s="185" t="str">
        <f t="shared" si="302"/>
        <v/>
      </c>
      <c r="AE834" s="186"/>
      <c r="AF834" s="187" t="str">
        <f t="shared" si="303"/>
        <v/>
      </c>
      <c r="AG834" s="182"/>
      <c r="AH834" s="184"/>
      <c r="AI834" s="184"/>
      <c r="AJ834" s="182"/>
      <c r="AK834" s="188" t="str">
        <f t="shared" si="304"/>
        <v/>
      </c>
      <c r="AL834" s="188" t="str">
        <f t="shared" si="305"/>
        <v/>
      </c>
      <c r="AM834" s="188" t="str">
        <f t="shared" si="306"/>
        <v/>
      </c>
      <c r="AN834" s="359" t="str">
        <f>IF(Overview!$K$17='Internal Calcs'!$P$22,IF(AK834="","",AK834),IF(Overview!$K$17='Internal Calcs'!$P$23,IF(AK834="","",AK834),IF(ISNUMBER(A834),(IF(F834="Short",G834-H834,H834-G834)*AZ834-AX834),"")))</f>
        <v/>
      </c>
      <c r="AO834" s="401" t="str">
        <f>IF(Overview!$K$17='Internal Calcs'!$P$22,IF(AL834="","",AL834),IF(Overview!$K$17='Internal Calcs'!$P$23,IF(AL834="","",AL834),IF(ISNUMBER(A834),IF(AL834="",(IF(F834="Short",G834-H834,H834-G834)*AZ834-AX834),(IF(F834="Short",G834-J834,J834-G834)*AZ834-AX834)),"")))</f>
        <v/>
      </c>
      <c r="AP834" s="359" t="str">
        <f>IF(Overview!$K$17='Internal Calcs'!$P$22,"",IF(Overview!$K$17='Internal Calcs'!$P$23,IF(AM834="","",AM834),IF(ISNUMBER(A834),IF(AM834="",(IF(F834="Short",G834-H834,H834-G834)*AZ834-AX834),(IF(F834="Short",G834-L834,L834-G834)*AZ834-AX834)),"")))</f>
        <v/>
      </c>
      <c r="AQ834" s="188" t="str">
        <f t="shared" si="307"/>
        <v/>
      </c>
      <c r="AR834" s="188" t="str">
        <f t="shared" si="308"/>
        <v/>
      </c>
      <c r="AS834" s="188" t="str">
        <f t="shared" si="309"/>
        <v/>
      </c>
      <c r="AT834" s="188" t="str">
        <f>IF(ISNUMBER(A834),MAX($AS$2:AS834)-AS834,"")</f>
        <v/>
      </c>
      <c r="AU834" s="189" t="str">
        <f t="shared" si="310"/>
        <v/>
      </c>
      <c r="AV834" s="190" t="str">
        <f t="shared" si="311"/>
        <v/>
      </c>
      <c r="AW834" s="190" t="str">
        <f t="shared" si="312"/>
        <v/>
      </c>
      <c r="AX834" s="191" t="str">
        <f ca="1">IF(ISNUMBER($A834),INDIRECT(CONCATENATE("'Instrument List'!B",(MATCH(E834,'Instrument List'!A:A,0))-0)),"")</f>
        <v/>
      </c>
      <c r="AY834" s="191" t="str">
        <f ca="1">IF(ISNUMBER($A834),INDIRECT(CONCATENATE("'Instrument List'!D",(MATCH(E834,'Instrument List'!A:A,0))-0)),"")</f>
        <v/>
      </c>
      <c r="AZ834" s="191" t="str">
        <f ca="1">IF(ISNUMBER($A834),INDIRECT(CONCATENATE("'Instrument List'!C",(MATCH(E834,'Instrument List'!A:A,0))-0)),"")</f>
        <v/>
      </c>
      <c r="BA834" s="192" t="str">
        <f ca="1">IF(ISNUMBER(A834),INDIRECT(CONCATENATE("'Instrument List'!E",(MATCH(E834,'Instrument List'!A:A,0))-0)),"")</f>
        <v/>
      </c>
      <c r="BB834" s="193" t="str">
        <f t="shared" si="313"/>
        <v/>
      </c>
      <c r="BC834" s="193" t="str">
        <f t="shared" si="314"/>
        <v/>
      </c>
      <c r="BD834" s="193" t="str">
        <f ca="1">IF(ISNUMBER(A834),INDIRECT(CONCATENATE("'Instrument List'!F",(MATCH(E834,'Instrument List'!A:A,0))-0)),"")</f>
        <v/>
      </c>
    </row>
    <row r="835" spans="1:56">
      <c r="A835" s="220" t="str">
        <f t="shared" si="294"/>
        <v/>
      </c>
      <c r="B835" s="221"/>
      <c r="C835" s="222"/>
      <c r="D835" s="169"/>
      <c r="E835" s="169"/>
      <c r="F835" s="169"/>
      <c r="G835" s="202"/>
      <c r="H835" s="217"/>
      <c r="I835" s="212"/>
      <c r="J835" s="206"/>
      <c r="K835" s="212"/>
      <c r="L835" s="206"/>
      <c r="M835" s="212"/>
      <c r="N835" s="206"/>
      <c r="O835" s="170" t="str">
        <f t="shared" si="295"/>
        <v/>
      </c>
      <c r="P835" s="171"/>
      <c r="Q835" s="171"/>
      <c r="R835" s="171"/>
      <c r="S835" s="172" t="str">
        <f t="shared" si="296"/>
        <v/>
      </c>
      <c r="T835" s="172" t="str">
        <f t="shared" si="297"/>
        <v/>
      </c>
      <c r="U835" s="171"/>
      <c r="V835" s="171"/>
      <c r="W835" s="173" t="str">
        <f t="shared" si="298"/>
        <v/>
      </c>
      <c r="X835" s="173" t="str">
        <f t="shared" si="299"/>
        <v/>
      </c>
      <c r="Y835" s="173" t="str">
        <f t="shared" si="300"/>
        <v/>
      </c>
      <c r="Z835" s="171"/>
      <c r="AA835" s="171"/>
      <c r="AB835" s="171"/>
      <c r="AC835" s="172" t="str">
        <f t="shared" si="301"/>
        <v/>
      </c>
      <c r="AD835" s="172" t="str">
        <f t="shared" si="302"/>
        <v/>
      </c>
      <c r="AE835" s="174"/>
      <c r="AF835" s="175" t="str">
        <f t="shared" si="303"/>
        <v/>
      </c>
      <c r="AG835" s="169"/>
      <c r="AH835" s="171"/>
      <c r="AI835" s="171"/>
      <c r="AJ835" s="169"/>
      <c r="AK835" s="176" t="str">
        <f t="shared" si="304"/>
        <v/>
      </c>
      <c r="AL835" s="176" t="str">
        <f t="shared" si="305"/>
        <v/>
      </c>
      <c r="AM835" s="176" t="str">
        <f t="shared" si="306"/>
        <v/>
      </c>
      <c r="AN835" s="359" t="str">
        <f>IF(Overview!$K$17='Internal Calcs'!$P$22,IF(AK835="","",AK835),IF(Overview!$K$17='Internal Calcs'!$P$23,IF(AK835="","",AK835),IF(ISNUMBER(A835),(IF(F835="Short",G835-H835,H835-G835)*AZ835-AX835),"")))</f>
        <v/>
      </c>
      <c r="AO835" s="401" t="str">
        <f>IF(Overview!$K$17='Internal Calcs'!$P$22,IF(AL835="","",AL835),IF(Overview!$K$17='Internal Calcs'!$P$23,IF(AL835="","",AL835),IF(ISNUMBER(A835),IF(AL835="",(IF(F835="Short",G835-H835,H835-G835)*AZ835-AX835),(IF(F835="Short",G835-J835,J835-G835)*AZ835-AX835)),"")))</f>
        <v/>
      </c>
      <c r="AP835" s="359" t="str">
        <f>IF(Overview!$K$17='Internal Calcs'!$P$22,"",IF(Overview!$K$17='Internal Calcs'!$P$23,IF(AM835="","",AM835),IF(ISNUMBER(A835),IF(AM835="",(IF(F835="Short",G835-H835,H835-G835)*AZ835-AX835),(IF(F835="Short",G835-L835,L835-G835)*AZ835-AX835)),"")))</f>
        <v/>
      </c>
      <c r="AQ835" s="176" t="str">
        <f t="shared" si="307"/>
        <v/>
      </c>
      <c r="AR835" s="176" t="str">
        <f t="shared" si="308"/>
        <v/>
      </c>
      <c r="AS835" s="176" t="str">
        <f t="shared" si="309"/>
        <v/>
      </c>
      <c r="AT835" s="176" t="str">
        <f>IF(ISNUMBER(A835),MAX($AS$2:AS835)-AS835,"")</f>
        <v/>
      </c>
      <c r="AU835" s="177" t="str">
        <f t="shared" si="310"/>
        <v/>
      </c>
      <c r="AV835" s="178" t="str">
        <f t="shared" si="311"/>
        <v/>
      </c>
      <c r="AW835" s="178" t="str">
        <f t="shared" si="312"/>
        <v/>
      </c>
      <c r="AX835" s="179" t="str">
        <f ca="1">IF(ISNUMBER($A835),INDIRECT(CONCATENATE("'Instrument List'!B",(MATCH(E835,'Instrument List'!A:A,0))-0)),"")</f>
        <v/>
      </c>
      <c r="AY835" s="179" t="str">
        <f ca="1">IF(ISNUMBER($A835),INDIRECT(CONCATENATE("'Instrument List'!D",(MATCH(E835,'Instrument List'!A:A,0))-0)),"")</f>
        <v/>
      </c>
      <c r="AZ835" s="179" t="str">
        <f ca="1">IF(ISNUMBER($A835),INDIRECT(CONCATENATE("'Instrument List'!C",(MATCH(E835,'Instrument List'!A:A,0))-0)),"")</f>
        <v/>
      </c>
      <c r="BA835" s="180" t="str">
        <f ca="1">IF(ISNUMBER(A835),INDIRECT(CONCATENATE("'Instrument List'!E",(MATCH(E835,'Instrument List'!A:A,0))-0)),"")</f>
        <v/>
      </c>
      <c r="BB835" s="181" t="str">
        <f t="shared" si="313"/>
        <v/>
      </c>
      <c r="BC835" s="181" t="str">
        <f t="shared" si="314"/>
        <v/>
      </c>
      <c r="BD835" s="181" t="str">
        <f ca="1">IF(ISNUMBER(A835),INDIRECT(CONCATENATE("'Instrument List'!F",(MATCH(E835,'Instrument List'!A:A,0))-0)),"")</f>
        <v/>
      </c>
    </row>
    <row r="836" spans="1:56">
      <c r="A836" s="223" t="str">
        <f t="shared" si="294"/>
        <v/>
      </c>
      <c r="B836" s="224"/>
      <c r="C836" s="225"/>
      <c r="D836" s="182"/>
      <c r="E836" s="182"/>
      <c r="F836" s="182"/>
      <c r="G836" s="203"/>
      <c r="H836" s="218"/>
      <c r="I836" s="213"/>
      <c r="J836" s="207"/>
      <c r="K836" s="213"/>
      <c r="L836" s="207"/>
      <c r="M836" s="213"/>
      <c r="N836" s="207"/>
      <c r="O836" s="183" t="str">
        <f t="shared" si="295"/>
        <v/>
      </c>
      <c r="P836" s="184"/>
      <c r="Q836" s="184"/>
      <c r="R836" s="275"/>
      <c r="S836" s="185" t="str">
        <f t="shared" si="296"/>
        <v/>
      </c>
      <c r="T836" s="185" t="str">
        <f t="shared" si="297"/>
        <v/>
      </c>
      <c r="U836" s="275"/>
      <c r="V836" s="275"/>
      <c r="W836" s="276" t="str">
        <f t="shared" si="298"/>
        <v/>
      </c>
      <c r="X836" s="276" t="str">
        <f t="shared" si="299"/>
        <v/>
      </c>
      <c r="Y836" s="276" t="str">
        <f t="shared" si="300"/>
        <v/>
      </c>
      <c r="Z836" s="275"/>
      <c r="AA836" s="184"/>
      <c r="AB836" s="184"/>
      <c r="AC836" s="185" t="str">
        <f t="shared" si="301"/>
        <v/>
      </c>
      <c r="AD836" s="185" t="str">
        <f t="shared" si="302"/>
        <v/>
      </c>
      <c r="AE836" s="186"/>
      <c r="AF836" s="187" t="str">
        <f t="shared" si="303"/>
        <v/>
      </c>
      <c r="AG836" s="182"/>
      <c r="AH836" s="184"/>
      <c r="AI836" s="184"/>
      <c r="AJ836" s="182"/>
      <c r="AK836" s="188" t="str">
        <f t="shared" si="304"/>
        <v/>
      </c>
      <c r="AL836" s="188" t="str">
        <f t="shared" si="305"/>
        <v/>
      </c>
      <c r="AM836" s="188" t="str">
        <f t="shared" si="306"/>
        <v/>
      </c>
      <c r="AN836" s="359" t="str">
        <f>IF(Overview!$K$17='Internal Calcs'!$P$22,IF(AK836="","",AK836),IF(Overview!$K$17='Internal Calcs'!$P$23,IF(AK836="","",AK836),IF(ISNUMBER(A836),(IF(F836="Short",G836-H836,H836-G836)*AZ836-AX836),"")))</f>
        <v/>
      </c>
      <c r="AO836" s="401" t="str">
        <f>IF(Overview!$K$17='Internal Calcs'!$P$22,IF(AL836="","",AL836),IF(Overview!$K$17='Internal Calcs'!$P$23,IF(AL836="","",AL836),IF(ISNUMBER(A836),IF(AL836="",(IF(F836="Short",G836-H836,H836-G836)*AZ836-AX836),(IF(F836="Short",G836-J836,J836-G836)*AZ836-AX836)),"")))</f>
        <v/>
      </c>
      <c r="AP836" s="359" t="str">
        <f>IF(Overview!$K$17='Internal Calcs'!$P$22,"",IF(Overview!$K$17='Internal Calcs'!$P$23,IF(AM836="","",AM836),IF(ISNUMBER(A836),IF(AM836="",(IF(F836="Short",G836-H836,H836-G836)*AZ836-AX836),(IF(F836="Short",G836-L836,L836-G836)*AZ836-AX836)),"")))</f>
        <v/>
      </c>
      <c r="AQ836" s="188" t="str">
        <f t="shared" si="307"/>
        <v/>
      </c>
      <c r="AR836" s="188" t="str">
        <f t="shared" si="308"/>
        <v/>
      </c>
      <c r="AS836" s="188" t="str">
        <f t="shared" si="309"/>
        <v/>
      </c>
      <c r="AT836" s="188" t="str">
        <f>IF(ISNUMBER(A836),MAX($AS$2:AS836)-AS836,"")</f>
        <v/>
      </c>
      <c r="AU836" s="189" t="str">
        <f t="shared" si="310"/>
        <v/>
      </c>
      <c r="AV836" s="190" t="str">
        <f t="shared" si="311"/>
        <v/>
      </c>
      <c r="AW836" s="190" t="str">
        <f t="shared" si="312"/>
        <v/>
      </c>
      <c r="AX836" s="191" t="str">
        <f ca="1">IF(ISNUMBER($A836),INDIRECT(CONCATENATE("'Instrument List'!B",(MATCH(E836,'Instrument List'!A:A,0))-0)),"")</f>
        <v/>
      </c>
      <c r="AY836" s="191" t="str">
        <f ca="1">IF(ISNUMBER($A836),INDIRECT(CONCATENATE("'Instrument List'!D",(MATCH(E836,'Instrument List'!A:A,0))-0)),"")</f>
        <v/>
      </c>
      <c r="AZ836" s="191" t="str">
        <f ca="1">IF(ISNUMBER($A836),INDIRECT(CONCATENATE("'Instrument List'!C",(MATCH(E836,'Instrument List'!A:A,0))-0)),"")</f>
        <v/>
      </c>
      <c r="BA836" s="192" t="str">
        <f ca="1">IF(ISNUMBER(A836),INDIRECT(CONCATENATE("'Instrument List'!E",(MATCH(E836,'Instrument List'!A:A,0))-0)),"")</f>
        <v/>
      </c>
      <c r="BB836" s="193" t="str">
        <f t="shared" si="313"/>
        <v/>
      </c>
      <c r="BC836" s="193" t="str">
        <f t="shared" si="314"/>
        <v/>
      </c>
      <c r="BD836" s="193" t="str">
        <f ca="1">IF(ISNUMBER(A836),INDIRECT(CONCATENATE("'Instrument List'!F",(MATCH(E836,'Instrument List'!A:A,0))-0)),"")</f>
        <v/>
      </c>
    </row>
    <row r="837" spans="1:56">
      <c r="A837" s="220" t="str">
        <f t="shared" si="294"/>
        <v/>
      </c>
      <c r="B837" s="221"/>
      <c r="C837" s="222"/>
      <c r="D837" s="169"/>
      <c r="E837" s="169"/>
      <c r="F837" s="169"/>
      <c r="G837" s="202"/>
      <c r="H837" s="217"/>
      <c r="I837" s="212"/>
      <c r="J837" s="206"/>
      <c r="K837" s="212"/>
      <c r="L837" s="206"/>
      <c r="M837" s="212"/>
      <c r="N837" s="206"/>
      <c r="O837" s="170" t="str">
        <f t="shared" si="295"/>
        <v/>
      </c>
      <c r="P837" s="171"/>
      <c r="Q837" s="171"/>
      <c r="R837" s="171"/>
      <c r="S837" s="172" t="str">
        <f t="shared" si="296"/>
        <v/>
      </c>
      <c r="T837" s="172" t="str">
        <f t="shared" si="297"/>
        <v/>
      </c>
      <c r="U837" s="171"/>
      <c r="V837" s="171"/>
      <c r="W837" s="173" t="str">
        <f t="shared" si="298"/>
        <v/>
      </c>
      <c r="X837" s="173" t="str">
        <f t="shared" si="299"/>
        <v/>
      </c>
      <c r="Y837" s="173" t="str">
        <f t="shared" si="300"/>
        <v/>
      </c>
      <c r="Z837" s="171"/>
      <c r="AA837" s="171"/>
      <c r="AB837" s="171"/>
      <c r="AC837" s="172" t="str">
        <f t="shared" si="301"/>
        <v/>
      </c>
      <c r="AD837" s="172" t="str">
        <f t="shared" si="302"/>
        <v/>
      </c>
      <c r="AE837" s="174"/>
      <c r="AF837" s="175" t="str">
        <f t="shared" si="303"/>
        <v/>
      </c>
      <c r="AG837" s="169"/>
      <c r="AH837" s="171"/>
      <c r="AI837" s="171"/>
      <c r="AJ837" s="169"/>
      <c r="AK837" s="176" t="str">
        <f t="shared" si="304"/>
        <v/>
      </c>
      <c r="AL837" s="176" t="str">
        <f t="shared" si="305"/>
        <v/>
      </c>
      <c r="AM837" s="176" t="str">
        <f t="shared" si="306"/>
        <v/>
      </c>
      <c r="AN837" s="359" t="str">
        <f>IF(Overview!$K$17='Internal Calcs'!$P$22,IF(AK837="","",AK837),IF(Overview!$K$17='Internal Calcs'!$P$23,IF(AK837="","",AK837),IF(ISNUMBER(A837),(IF(F837="Short",G837-H837,H837-G837)*AZ837-AX837),"")))</f>
        <v/>
      </c>
      <c r="AO837" s="401" t="str">
        <f>IF(Overview!$K$17='Internal Calcs'!$P$22,IF(AL837="","",AL837),IF(Overview!$K$17='Internal Calcs'!$P$23,IF(AL837="","",AL837),IF(ISNUMBER(A837),IF(AL837="",(IF(F837="Short",G837-H837,H837-G837)*AZ837-AX837),(IF(F837="Short",G837-J837,J837-G837)*AZ837-AX837)),"")))</f>
        <v/>
      </c>
      <c r="AP837" s="359" t="str">
        <f>IF(Overview!$K$17='Internal Calcs'!$P$22,"",IF(Overview!$K$17='Internal Calcs'!$P$23,IF(AM837="","",AM837),IF(ISNUMBER(A837),IF(AM837="",(IF(F837="Short",G837-H837,H837-G837)*AZ837-AX837),(IF(F837="Short",G837-L837,L837-G837)*AZ837-AX837)),"")))</f>
        <v/>
      </c>
      <c r="AQ837" s="176" t="str">
        <f t="shared" si="307"/>
        <v/>
      </c>
      <c r="AR837" s="176" t="str">
        <f t="shared" si="308"/>
        <v/>
      </c>
      <c r="AS837" s="176" t="str">
        <f t="shared" si="309"/>
        <v/>
      </c>
      <c r="AT837" s="176" t="str">
        <f>IF(ISNUMBER(A837),MAX($AS$2:AS837)-AS837,"")</f>
        <v/>
      </c>
      <c r="AU837" s="177" t="str">
        <f t="shared" si="310"/>
        <v/>
      </c>
      <c r="AV837" s="178" t="str">
        <f t="shared" si="311"/>
        <v/>
      </c>
      <c r="AW837" s="178" t="str">
        <f t="shared" si="312"/>
        <v/>
      </c>
      <c r="AX837" s="179" t="str">
        <f ca="1">IF(ISNUMBER($A837),INDIRECT(CONCATENATE("'Instrument List'!B",(MATCH(E837,'Instrument List'!A:A,0))-0)),"")</f>
        <v/>
      </c>
      <c r="AY837" s="179" t="str">
        <f ca="1">IF(ISNUMBER($A837),INDIRECT(CONCATENATE("'Instrument List'!D",(MATCH(E837,'Instrument List'!A:A,0))-0)),"")</f>
        <v/>
      </c>
      <c r="AZ837" s="179" t="str">
        <f ca="1">IF(ISNUMBER($A837),INDIRECT(CONCATENATE("'Instrument List'!C",(MATCH(E837,'Instrument List'!A:A,0))-0)),"")</f>
        <v/>
      </c>
      <c r="BA837" s="180" t="str">
        <f ca="1">IF(ISNUMBER(A837),INDIRECT(CONCATENATE("'Instrument List'!E",(MATCH(E837,'Instrument List'!A:A,0))-0)),"")</f>
        <v/>
      </c>
      <c r="BB837" s="181" t="str">
        <f t="shared" si="313"/>
        <v/>
      </c>
      <c r="BC837" s="181" t="str">
        <f t="shared" si="314"/>
        <v/>
      </c>
      <c r="BD837" s="181" t="str">
        <f ca="1">IF(ISNUMBER(A837),INDIRECT(CONCATENATE("'Instrument List'!F",(MATCH(E837,'Instrument List'!A:A,0))-0)),"")</f>
        <v/>
      </c>
    </row>
    <row r="838" spans="1:56">
      <c r="A838" s="223" t="str">
        <f t="shared" si="294"/>
        <v/>
      </c>
      <c r="B838" s="224"/>
      <c r="C838" s="225"/>
      <c r="D838" s="182"/>
      <c r="E838" s="182"/>
      <c r="F838" s="182"/>
      <c r="G838" s="203"/>
      <c r="H838" s="218"/>
      <c r="I838" s="213"/>
      <c r="J838" s="207"/>
      <c r="K838" s="213"/>
      <c r="L838" s="207"/>
      <c r="M838" s="213"/>
      <c r="N838" s="207"/>
      <c r="O838" s="183" t="str">
        <f t="shared" si="295"/>
        <v/>
      </c>
      <c r="P838" s="184"/>
      <c r="Q838" s="184"/>
      <c r="R838" s="275"/>
      <c r="S838" s="185" t="str">
        <f t="shared" si="296"/>
        <v/>
      </c>
      <c r="T838" s="185" t="str">
        <f t="shared" si="297"/>
        <v/>
      </c>
      <c r="U838" s="275"/>
      <c r="V838" s="275"/>
      <c r="W838" s="276" t="str">
        <f t="shared" si="298"/>
        <v/>
      </c>
      <c r="X838" s="276" t="str">
        <f t="shared" si="299"/>
        <v/>
      </c>
      <c r="Y838" s="276" t="str">
        <f t="shared" si="300"/>
        <v/>
      </c>
      <c r="Z838" s="275"/>
      <c r="AA838" s="184"/>
      <c r="AB838" s="184"/>
      <c r="AC838" s="185" t="str">
        <f t="shared" si="301"/>
        <v/>
      </c>
      <c r="AD838" s="185" t="str">
        <f t="shared" si="302"/>
        <v/>
      </c>
      <c r="AE838" s="186"/>
      <c r="AF838" s="187" t="str">
        <f t="shared" si="303"/>
        <v/>
      </c>
      <c r="AG838" s="182"/>
      <c r="AH838" s="184"/>
      <c r="AI838" s="184"/>
      <c r="AJ838" s="182"/>
      <c r="AK838" s="188" t="str">
        <f t="shared" si="304"/>
        <v/>
      </c>
      <c r="AL838" s="188" t="str">
        <f t="shared" si="305"/>
        <v/>
      </c>
      <c r="AM838" s="188" t="str">
        <f t="shared" si="306"/>
        <v/>
      </c>
      <c r="AN838" s="359" t="str">
        <f>IF(Overview!$K$17='Internal Calcs'!$P$22,IF(AK838="","",AK838),IF(Overview!$K$17='Internal Calcs'!$P$23,IF(AK838="","",AK838),IF(ISNUMBER(A838),(IF(F838="Short",G838-H838,H838-G838)*AZ838-AX838),"")))</f>
        <v/>
      </c>
      <c r="AO838" s="401" t="str">
        <f>IF(Overview!$K$17='Internal Calcs'!$P$22,IF(AL838="","",AL838),IF(Overview!$K$17='Internal Calcs'!$P$23,IF(AL838="","",AL838),IF(ISNUMBER(A838),IF(AL838="",(IF(F838="Short",G838-H838,H838-G838)*AZ838-AX838),(IF(F838="Short",G838-J838,J838-G838)*AZ838-AX838)),"")))</f>
        <v/>
      </c>
      <c r="AP838" s="359" t="str">
        <f>IF(Overview!$K$17='Internal Calcs'!$P$22,"",IF(Overview!$K$17='Internal Calcs'!$P$23,IF(AM838="","",AM838),IF(ISNUMBER(A838),IF(AM838="",(IF(F838="Short",G838-H838,H838-G838)*AZ838-AX838),(IF(F838="Short",G838-L838,L838-G838)*AZ838-AX838)),"")))</f>
        <v/>
      </c>
      <c r="AQ838" s="188" t="str">
        <f t="shared" si="307"/>
        <v/>
      </c>
      <c r="AR838" s="188" t="str">
        <f t="shared" si="308"/>
        <v/>
      </c>
      <c r="AS838" s="188" t="str">
        <f t="shared" si="309"/>
        <v/>
      </c>
      <c r="AT838" s="188" t="str">
        <f>IF(ISNUMBER(A838),MAX($AS$2:AS838)-AS838,"")</f>
        <v/>
      </c>
      <c r="AU838" s="189" t="str">
        <f t="shared" si="310"/>
        <v/>
      </c>
      <c r="AV838" s="190" t="str">
        <f t="shared" si="311"/>
        <v/>
      </c>
      <c r="AW838" s="190" t="str">
        <f t="shared" si="312"/>
        <v/>
      </c>
      <c r="AX838" s="191" t="str">
        <f ca="1">IF(ISNUMBER($A838),INDIRECT(CONCATENATE("'Instrument List'!B",(MATCH(E838,'Instrument List'!A:A,0))-0)),"")</f>
        <v/>
      </c>
      <c r="AY838" s="191" t="str">
        <f ca="1">IF(ISNUMBER($A838),INDIRECT(CONCATENATE("'Instrument List'!D",(MATCH(E838,'Instrument List'!A:A,0))-0)),"")</f>
        <v/>
      </c>
      <c r="AZ838" s="191" t="str">
        <f ca="1">IF(ISNUMBER($A838),INDIRECT(CONCATENATE("'Instrument List'!C",(MATCH(E838,'Instrument List'!A:A,0))-0)),"")</f>
        <v/>
      </c>
      <c r="BA838" s="192" t="str">
        <f ca="1">IF(ISNUMBER(A838),INDIRECT(CONCATENATE("'Instrument List'!E",(MATCH(E838,'Instrument List'!A:A,0))-0)),"")</f>
        <v/>
      </c>
      <c r="BB838" s="193" t="str">
        <f t="shared" si="313"/>
        <v/>
      </c>
      <c r="BC838" s="193" t="str">
        <f t="shared" si="314"/>
        <v/>
      </c>
      <c r="BD838" s="193" t="str">
        <f ca="1">IF(ISNUMBER(A838),INDIRECT(CONCATENATE("'Instrument List'!F",(MATCH(E838,'Instrument List'!A:A,0))-0)),"")</f>
        <v/>
      </c>
    </row>
    <row r="839" spans="1:56">
      <c r="A839" s="220" t="str">
        <f t="shared" si="294"/>
        <v/>
      </c>
      <c r="B839" s="221"/>
      <c r="C839" s="222"/>
      <c r="D839" s="169"/>
      <c r="E839" s="169"/>
      <c r="F839" s="169"/>
      <c r="G839" s="202"/>
      <c r="H839" s="217"/>
      <c r="I839" s="212"/>
      <c r="J839" s="206"/>
      <c r="K839" s="212"/>
      <c r="L839" s="206"/>
      <c r="M839" s="212"/>
      <c r="N839" s="206"/>
      <c r="O839" s="170" t="str">
        <f t="shared" si="295"/>
        <v/>
      </c>
      <c r="P839" s="171"/>
      <c r="Q839" s="171"/>
      <c r="R839" s="171"/>
      <c r="S839" s="172" t="str">
        <f t="shared" si="296"/>
        <v/>
      </c>
      <c r="T839" s="172" t="str">
        <f t="shared" si="297"/>
        <v/>
      </c>
      <c r="U839" s="171"/>
      <c r="V839" s="171"/>
      <c r="W839" s="173" t="str">
        <f t="shared" si="298"/>
        <v/>
      </c>
      <c r="X839" s="173" t="str">
        <f t="shared" si="299"/>
        <v/>
      </c>
      <c r="Y839" s="173" t="str">
        <f t="shared" si="300"/>
        <v/>
      </c>
      <c r="Z839" s="171"/>
      <c r="AA839" s="171"/>
      <c r="AB839" s="171"/>
      <c r="AC839" s="172" t="str">
        <f t="shared" si="301"/>
        <v/>
      </c>
      <c r="AD839" s="172" t="str">
        <f t="shared" si="302"/>
        <v/>
      </c>
      <c r="AE839" s="174"/>
      <c r="AF839" s="175" t="str">
        <f t="shared" si="303"/>
        <v/>
      </c>
      <c r="AG839" s="169"/>
      <c r="AH839" s="171"/>
      <c r="AI839" s="171"/>
      <c r="AJ839" s="169"/>
      <c r="AK839" s="176" t="str">
        <f t="shared" si="304"/>
        <v/>
      </c>
      <c r="AL839" s="176" t="str">
        <f t="shared" si="305"/>
        <v/>
      </c>
      <c r="AM839" s="176" t="str">
        <f t="shared" si="306"/>
        <v/>
      </c>
      <c r="AN839" s="359" t="str">
        <f>IF(Overview!$K$17='Internal Calcs'!$P$22,IF(AK839="","",AK839),IF(Overview!$K$17='Internal Calcs'!$P$23,IF(AK839="","",AK839),IF(ISNUMBER(A839),(IF(F839="Short",G839-H839,H839-G839)*AZ839-AX839),"")))</f>
        <v/>
      </c>
      <c r="AO839" s="401" t="str">
        <f>IF(Overview!$K$17='Internal Calcs'!$P$22,IF(AL839="","",AL839),IF(Overview!$K$17='Internal Calcs'!$P$23,IF(AL839="","",AL839),IF(ISNUMBER(A839),IF(AL839="",(IF(F839="Short",G839-H839,H839-G839)*AZ839-AX839),(IF(F839="Short",G839-J839,J839-G839)*AZ839-AX839)),"")))</f>
        <v/>
      </c>
      <c r="AP839" s="359" t="str">
        <f>IF(Overview!$K$17='Internal Calcs'!$P$22,"",IF(Overview!$K$17='Internal Calcs'!$P$23,IF(AM839="","",AM839),IF(ISNUMBER(A839),IF(AM839="",(IF(F839="Short",G839-H839,H839-G839)*AZ839-AX839),(IF(F839="Short",G839-L839,L839-G839)*AZ839-AX839)),"")))</f>
        <v/>
      </c>
      <c r="AQ839" s="176" t="str">
        <f t="shared" si="307"/>
        <v/>
      </c>
      <c r="AR839" s="176" t="str">
        <f t="shared" si="308"/>
        <v/>
      </c>
      <c r="AS839" s="176" t="str">
        <f t="shared" si="309"/>
        <v/>
      </c>
      <c r="AT839" s="176" t="str">
        <f>IF(ISNUMBER(A839),MAX($AS$2:AS839)-AS839,"")</f>
        <v/>
      </c>
      <c r="AU839" s="177" t="str">
        <f t="shared" si="310"/>
        <v/>
      </c>
      <c r="AV839" s="178" t="str">
        <f t="shared" si="311"/>
        <v/>
      </c>
      <c r="AW839" s="178" t="str">
        <f t="shared" si="312"/>
        <v/>
      </c>
      <c r="AX839" s="179" t="str">
        <f ca="1">IF(ISNUMBER($A839),INDIRECT(CONCATENATE("'Instrument List'!B",(MATCH(E839,'Instrument List'!A:A,0))-0)),"")</f>
        <v/>
      </c>
      <c r="AY839" s="179" t="str">
        <f ca="1">IF(ISNUMBER($A839),INDIRECT(CONCATENATE("'Instrument List'!D",(MATCH(E839,'Instrument List'!A:A,0))-0)),"")</f>
        <v/>
      </c>
      <c r="AZ839" s="179" t="str">
        <f ca="1">IF(ISNUMBER($A839),INDIRECT(CONCATENATE("'Instrument List'!C",(MATCH(E839,'Instrument List'!A:A,0))-0)),"")</f>
        <v/>
      </c>
      <c r="BA839" s="180" t="str">
        <f ca="1">IF(ISNUMBER(A839),INDIRECT(CONCATENATE("'Instrument List'!E",(MATCH(E839,'Instrument List'!A:A,0))-0)),"")</f>
        <v/>
      </c>
      <c r="BB839" s="181" t="str">
        <f t="shared" si="313"/>
        <v/>
      </c>
      <c r="BC839" s="181" t="str">
        <f t="shared" si="314"/>
        <v/>
      </c>
      <c r="BD839" s="181" t="str">
        <f ca="1">IF(ISNUMBER(A839),INDIRECT(CONCATENATE("'Instrument List'!F",(MATCH(E839,'Instrument List'!A:A,0))-0)),"")</f>
        <v/>
      </c>
    </row>
    <row r="840" spans="1:56">
      <c r="A840" s="223" t="str">
        <f t="shared" si="294"/>
        <v/>
      </c>
      <c r="B840" s="224"/>
      <c r="C840" s="225"/>
      <c r="D840" s="182"/>
      <c r="E840" s="182"/>
      <c r="F840" s="182"/>
      <c r="G840" s="203"/>
      <c r="H840" s="218"/>
      <c r="I840" s="213"/>
      <c r="J840" s="207"/>
      <c r="K840" s="213"/>
      <c r="L840" s="207"/>
      <c r="M840" s="213"/>
      <c r="N840" s="207"/>
      <c r="O840" s="183" t="str">
        <f t="shared" si="295"/>
        <v/>
      </c>
      <c r="P840" s="184"/>
      <c r="Q840" s="184"/>
      <c r="R840" s="275"/>
      <c r="S840" s="185" t="str">
        <f t="shared" si="296"/>
        <v/>
      </c>
      <c r="T840" s="185" t="str">
        <f t="shared" si="297"/>
        <v/>
      </c>
      <c r="U840" s="275"/>
      <c r="V840" s="275"/>
      <c r="W840" s="276" t="str">
        <f t="shared" si="298"/>
        <v/>
      </c>
      <c r="X840" s="276" t="str">
        <f t="shared" si="299"/>
        <v/>
      </c>
      <c r="Y840" s="276" t="str">
        <f t="shared" si="300"/>
        <v/>
      </c>
      <c r="Z840" s="275"/>
      <c r="AA840" s="184"/>
      <c r="AB840" s="184"/>
      <c r="AC840" s="185" t="str">
        <f t="shared" si="301"/>
        <v/>
      </c>
      <c r="AD840" s="185" t="str">
        <f t="shared" si="302"/>
        <v/>
      </c>
      <c r="AE840" s="186"/>
      <c r="AF840" s="187" t="str">
        <f t="shared" si="303"/>
        <v/>
      </c>
      <c r="AG840" s="182"/>
      <c r="AH840" s="184"/>
      <c r="AI840" s="184"/>
      <c r="AJ840" s="182"/>
      <c r="AK840" s="188" t="str">
        <f t="shared" si="304"/>
        <v/>
      </c>
      <c r="AL840" s="188" t="str">
        <f t="shared" si="305"/>
        <v/>
      </c>
      <c r="AM840" s="188" t="str">
        <f t="shared" si="306"/>
        <v/>
      </c>
      <c r="AN840" s="359" t="str">
        <f>IF(Overview!$K$17='Internal Calcs'!$P$22,IF(AK840="","",AK840),IF(Overview!$K$17='Internal Calcs'!$P$23,IF(AK840="","",AK840),IF(ISNUMBER(A840),(IF(F840="Short",G840-H840,H840-G840)*AZ840-AX840),"")))</f>
        <v/>
      </c>
      <c r="AO840" s="401" t="str">
        <f>IF(Overview!$K$17='Internal Calcs'!$P$22,IF(AL840="","",AL840),IF(Overview!$K$17='Internal Calcs'!$P$23,IF(AL840="","",AL840),IF(ISNUMBER(A840),IF(AL840="",(IF(F840="Short",G840-H840,H840-G840)*AZ840-AX840),(IF(F840="Short",G840-J840,J840-G840)*AZ840-AX840)),"")))</f>
        <v/>
      </c>
      <c r="AP840" s="359" t="str">
        <f>IF(Overview!$K$17='Internal Calcs'!$P$22,"",IF(Overview!$K$17='Internal Calcs'!$P$23,IF(AM840="","",AM840),IF(ISNUMBER(A840),IF(AM840="",(IF(F840="Short",G840-H840,H840-G840)*AZ840-AX840),(IF(F840="Short",G840-L840,L840-G840)*AZ840-AX840)),"")))</f>
        <v/>
      </c>
      <c r="AQ840" s="188" t="str">
        <f t="shared" si="307"/>
        <v/>
      </c>
      <c r="AR840" s="188" t="str">
        <f t="shared" si="308"/>
        <v/>
      </c>
      <c r="AS840" s="188" t="str">
        <f t="shared" si="309"/>
        <v/>
      </c>
      <c r="AT840" s="188" t="str">
        <f>IF(ISNUMBER(A840),MAX($AS$2:AS840)-AS840,"")</f>
        <v/>
      </c>
      <c r="AU840" s="189" t="str">
        <f t="shared" si="310"/>
        <v/>
      </c>
      <c r="AV840" s="190" t="str">
        <f t="shared" si="311"/>
        <v/>
      </c>
      <c r="AW840" s="190" t="str">
        <f t="shared" si="312"/>
        <v/>
      </c>
      <c r="AX840" s="191" t="str">
        <f ca="1">IF(ISNUMBER($A840),INDIRECT(CONCATENATE("'Instrument List'!B",(MATCH(E840,'Instrument List'!A:A,0))-0)),"")</f>
        <v/>
      </c>
      <c r="AY840" s="191" t="str">
        <f ca="1">IF(ISNUMBER($A840),INDIRECT(CONCATENATE("'Instrument List'!D",(MATCH(E840,'Instrument List'!A:A,0))-0)),"")</f>
        <v/>
      </c>
      <c r="AZ840" s="191" t="str">
        <f ca="1">IF(ISNUMBER($A840),INDIRECT(CONCATENATE("'Instrument List'!C",(MATCH(E840,'Instrument List'!A:A,0))-0)),"")</f>
        <v/>
      </c>
      <c r="BA840" s="192" t="str">
        <f ca="1">IF(ISNUMBER(A840),INDIRECT(CONCATENATE("'Instrument List'!E",(MATCH(E840,'Instrument List'!A:A,0))-0)),"")</f>
        <v/>
      </c>
      <c r="BB840" s="193" t="str">
        <f t="shared" si="313"/>
        <v/>
      </c>
      <c r="BC840" s="193" t="str">
        <f t="shared" si="314"/>
        <v/>
      </c>
      <c r="BD840" s="193" t="str">
        <f ca="1">IF(ISNUMBER(A840),INDIRECT(CONCATENATE("'Instrument List'!F",(MATCH(E840,'Instrument List'!A:A,0))-0)),"")</f>
        <v/>
      </c>
    </row>
    <row r="841" spans="1:56">
      <c r="A841" s="220" t="str">
        <f t="shared" si="294"/>
        <v/>
      </c>
      <c r="B841" s="221"/>
      <c r="C841" s="222"/>
      <c r="D841" s="169"/>
      <c r="E841" s="169"/>
      <c r="F841" s="169"/>
      <c r="G841" s="202"/>
      <c r="H841" s="217"/>
      <c r="I841" s="212"/>
      <c r="J841" s="206"/>
      <c r="K841" s="212"/>
      <c r="L841" s="206"/>
      <c r="M841" s="212"/>
      <c r="N841" s="206"/>
      <c r="O841" s="170" t="str">
        <f t="shared" si="295"/>
        <v/>
      </c>
      <c r="P841" s="171"/>
      <c r="Q841" s="171"/>
      <c r="R841" s="171"/>
      <c r="S841" s="172" t="str">
        <f t="shared" si="296"/>
        <v/>
      </c>
      <c r="T841" s="172" t="str">
        <f t="shared" si="297"/>
        <v/>
      </c>
      <c r="U841" s="171"/>
      <c r="V841" s="171"/>
      <c r="W841" s="173" t="str">
        <f t="shared" si="298"/>
        <v/>
      </c>
      <c r="X841" s="173" t="str">
        <f t="shared" si="299"/>
        <v/>
      </c>
      <c r="Y841" s="173" t="str">
        <f t="shared" si="300"/>
        <v/>
      </c>
      <c r="Z841" s="171"/>
      <c r="AA841" s="171"/>
      <c r="AB841" s="171"/>
      <c r="AC841" s="172" t="str">
        <f t="shared" si="301"/>
        <v/>
      </c>
      <c r="AD841" s="172" t="str">
        <f t="shared" si="302"/>
        <v/>
      </c>
      <c r="AE841" s="174"/>
      <c r="AF841" s="175" t="str">
        <f t="shared" si="303"/>
        <v/>
      </c>
      <c r="AG841" s="169"/>
      <c r="AH841" s="171"/>
      <c r="AI841" s="171"/>
      <c r="AJ841" s="169"/>
      <c r="AK841" s="176" t="str">
        <f t="shared" si="304"/>
        <v/>
      </c>
      <c r="AL841" s="176" t="str">
        <f t="shared" si="305"/>
        <v/>
      </c>
      <c r="AM841" s="176" t="str">
        <f t="shared" si="306"/>
        <v/>
      </c>
      <c r="AN841" s="359" t="str">
        <f>IF(Overview!$K$17='Internal Calcs'!$P$22,IF(AK841="","",AK841),IF(Overview!$K$17='Internal Calcs'!$P$23,IF(AK841="","",AK841),IF(ISNUMBER(A841),(IF(F841="Short",G841-H841,H841-G841)*AZ841-AX841),"")))</f>
        <v/>
      </c>
      <c r="AO841" s="401" t="str">
        <f>IF(Overview!$K$17='Internal Calcs'!$P$22,IF(AL841="","",AL841),IF(Overview!$K$17='Internal Calcs'!$P$23,IF(AL841="","",AL841),IF(ISNUMBER(A841),IF(AL841="",(IF(F841="Short",G841-H841,H841-G841)*AZ841-AX841),(IF(F841="Short",G841-J841,J841-G841)*AZ841-AX841)),"")))</f>
        <v/>
      </c>
      <c r="AP841" s="359" t="str">
        <f>IF(Overview!$K$17='Internal Calcs'!$P$22,"",IF(Overview!$K$17='Internal Calcs'!$P$23,IF(AM841="","",AM841),IF(ISNUMBER(A841),IF(AM841="",(IF(F841="Short",G841-H841,H841-G841)*AZ841-AX841),(IF(F841="Short",G841-L841,L841-G841)*AZ841-AX841)),"")))</f>
        <v/>
      </c>
      <c r="AQ841" s="176" t="str">
        <f t="shared" si="307"/>
        <v/>
      </c>
      <c r="AR841" s="176" t="str">
        <f t="shared" si="308"/>
        <v/>
      </c>
      <c r="AS841" s="176" t="str">
        <f t="shared" si="309"/>
        <v/>
      </c>
      <c r="AT841" s="176" t="str">
        <f>IF(ISNUMBER(A841),MAX($AS$2:AS841)-AS841,"")</f>
        <v/>
      </c>
      <c r="AU841" s="177" t="str">
        <f t="shared" si="310"/>
        <v/>
      </c>
      <c r="AV841" s="178" t="str">
        <f t="shared" si="311"/>
        <v/>
      </c>
      <c r="AW841" s="178" t="str">
        <f t="shared" si="312"/>
        <v/>
      </c>
      <c r="AX841" s="179" t="str">
        <f ca="1">IF(ISNUMBER($A841),INDIRECT(CONCATENATE("'Instrument List'!B",(MATCH(E841,'Instrument List'!A:A,0))-0)),"")</f>
        <v/>
      </c>
      <c r="AY841" s="179" t="str">
        <f ca="1">IF(ISNUMBER($A841),INDIRECT(CONCATENATE("'Instrument List'!D",(MATCH(E841,'Instrument List'!A:A,0))-0)),"")</f>
        <v/>
      </c>
      <c r="AZ841" s="179" t="str">
        <f ca="1">IF(ISNUMBER($A841),INDIRECT(CONCATENATE("'Instrument List'!C",(MATCH(E841,'Instrument List'!A:A,0))-0)),"")</f>
        <v/>
      </c>
      <c r="BA841" s="180" t="str">
        <f ca="1">IF(ISNUMBER(A841),INDIRECT(CONCATENATE("'Instrument List'!E",(MATCH(E841,'Instrument List'!A:A,0))-0)),"")</f>
        <v/>
      </c>
      <c r="BB841" s="181" t="str">
        <f t="shared" si="313"/>
        <v/>
      </c>
      <c r="BC841" s="181" t="str">
        <f t="shared" si="314"/>
        <v/>
      </c>
      <c r="BD841" s="181" t="str">
        <f ca="1">IF(ISNUMBER(A841),INDIRECT(CONCATENATE("'Instrument List'!F",(MATCH(E841,'Instrument List'!A:A,0))-0)),"")</f>
        <v/>
      </c>
    </row>
    <row r="842" spans="1:56">
      <c r="A842" s="223" t="str">
        <f t="shared" si="294"/>
        <v/>
      </c>
      <c r="B842" s="224"/>
      <c r="C842" s="225"/>
      <c r="D842" s="182"/>
      <c r="E842" s="182"/>
      <c r="F842" s="182"/>
      <c r="G842" s="203"/>
      <c r="H842" s="218"/>
      <c r="I842" s="213"/>
      <c r="J842" s="207"/>
      <c r="K842" s="213"/>
      <c r="L842" s="207"/>
      <c r="M842" s="213"/>
      <c r="N842" s="207"/>
      <c r="O842" s="183" t="str">
        <f t="shared" si="295"/>
        <v/>
      </c>
      <c r="P842" s="184"/>
      <c r="Q842" s="184"/>
      <c r="R842" s="275"/>
      <c r="S842" s="185" t="str">
        <f t="shared" si="296"/>
        <v/>
      </c>
      <c r="T842" s="185" t="str">
        <f t="shared" si="297"/>
        <v/>
      </c>
      <c r="U842" s="275"/>
      <c r="V842" s="275"/>
      <c r="W842" s="276" t="str">
        <f t="shared" si="298"/>
        <v/>
      </c>
      <c r="X842" s="276" t="str">
        <f t="shared" si="299"/>
        <v/>
      </c>
      <c r="Y842" s="276" t="str">
        <f t="shared" si="300"/>
        <v/>
      </c>
      <c r="Z842" s="275"/>
      <c r="AA842" s="184"/>
      <c r="AB842" s="184"/>
      <c r="AC842" s="185" t="str">
        <f t="shared" si="301"/>
        <v/>
      </c>
      <c r="AD842" s="185" t="str">
        <f t="shared" si="302"/>
        <v/>
      </c>
      <c r="AE842" s="186"/>
      <c r="AF842" s="187" t="str">
        <f t="shared" si="303"/>
        <v/>
      </c>
      <c r="AG842" s="182"/>
      <c r="AH842" s="184"/>
      <c r="AI842" s="184"/>
      <c r="AJ842" s="182"/>
      <c r="AK842" s="188" t="str">
        <f t="shared" si="304"/>
        <v/>
      </c>
      <c r="AL842" s="188" t="str">
        <f t="shared" si="305"/>
        <v/>
      </c>
      <c r="AM842" s="188" t="str">
        <f t="shared" si="306"/>
        <v/>
      </c>
      <c r="AN842" s="359" t="str">
        <f>IF(Overview!$K$17='Internal Calcs'!$P$22,IF(AK842="","",AK842),IF(Overview!$K$17='Internal Calcs'!$P$23,IF(AK842="","",AK842),IF(ISNUMBER(A842),(IF(F842="Short",G842-H842,H842-G842)*AZ842-AX842),"")))</f>
        <v/>
      </c>
      <c r="AO842" s="401" t="str">
        <f>IF(Overview!$K$17='Internal Calcs'!$P$22,IF(AL842="","",AL842),IF(Overview!$K$17='Internal Calcs'!$P$23,IF(AL842="","",AL842),IF(ISNUMBER(A842),IF(AL842="",(IF(F842="Short",G842-H842,H842-G842)*AZ842-AX842),(IF(F842="Short",G842-J842,J842-G842)*AZ842-AX842)),"")))</f>
        <v/>
      </c>
      <c r="AP842" s="359" t="str">
        <f>IF(Overview!$K$17='Internal Calcs'!$P$22,"",IF(Overview!$K$17='Internal Calcs'!$P$23,IF(AM842="","",AM842),IF(ISNUMBER(A842),IF(AM842="",(IF(F842="Short",G842-H842,H842-G842)*AZ842-AX842),(IF(F842="Short",G842-L842,L842-G842)*AZ842-AX842)),"")))</f>
        <v/>
      </c>
      <c r="AQ842" s="188" t="str">
        <f t="shared" si="307"/>
        <v/>
      </c>
      <c r="AR842" s="188" t="str">
        <f t="shared" si="308"/>
        <v/>
      </c>
      <c r="AS842" s="188" t="str">
        <f t="shared" si="309"/>
        <v/>
      </c>
      <c r="AT842" s="188" t="str">
        <f>IF(ISNUMBER(A842),MAX($AS$2:AS842)-AS842,"")</f>
        <v/>
      </c>
      <c r="AU842" s="189" t="str">
        <f t="shared" si="310"/>
        <v/>
      </c>
      <c r="AV842" s="190" t="str">
        <f t="shared" si="311"/>
        <v/>
      </c>
      <c r="AW842" s="190" t="str">
        <f t="shared" si="312"/>
        <v/>
      </c>
      <c r="AX842" s="191" t="str">
        <f ca="1">IF(ISNUMBER($A842),INDIRECT(CONCATENATE("'Instrument List'!B",(MATCH(E842,'Instrument List'!A:A,0))-0)),"")</f>
        <v/>
      </c>
      <c r="AY842" s="191" t="str">
        <f ca="1">IF(ISNUMBER($A842),INDIRECT(CONCATENATE("'Instrument List'!D",(MATCH(E842,'Instrument List'!A:A,0))-0)),"")</f>
        <v/>
      </c>
      <c r="AZ842" s="191" t="str">
        <f ca="1">IF(ISNUMBER($A842),INDIRECT(CONCATENATE("'Instrument List'!C",(MATCH(E842,'Instrument List'!A:A,0))-0)),"")</f>
        <v/>
      </c>
      <c r="BA842" s="192" t="str">
        <f ca="1">IF(ISNUMBER(A842),INDIRECT(CONCATENATE("'Instrument List'!E",(MATCH(E842,'Instrument List'!A:A,0))-0)),"")</f>
        <v/>
      </c>
      <c r="BB842" s="193" t="str">
        <f t="shared" si="313"/>
        <v/>
      </c>
      <c r="BC842" s="193" t="str">
        <f t="shared" si="314"/>
        <v/>
      </c>
      <c r="BD842" s="193" t="str">
        <f ca="1">IF(ISNUMBER(A842),INDIRECT(CONCATENATE("'Instrument List'!F",(MATCH(E842,'Instrument List'!A:A,0))-0)),"")</f>
        <v/>
      </c>
    </row>
    <row r="843" spans="1:56">
      <c r="A843" s="220" t="str">
        <f t="shared" ref="A843:A906" si="315">IF(B843&gt;0,A842+1,"")</f>
        <v/>
      </c>
      <c r="B843" s="221"/>
      <c r="C843" s="222"/>
      <c r="D843" s="169"/>
      <c r="E843" s="169"/>
      <c r="F843" s="169"/>
      <c r="G843" s="202"/>
      <c r="H843" s="217"/>
      <c r="I843" s="212"/>
      <c r="J843" s="206"/>
      <c r="K843" s="212"/>
      <c r="L843" s="206"/>
      <c r="M843" s="212"/>
      <c r="N843" s="206"/>
      <c r="O843" s="170" t="str">
        <f t="shared" ref="O843:O906" si="316">IF(ISNUMBER(A843),IF(N843&gt;G843,1,-1),"")</f>
        <v/>
      </c>
      <c r="P843" s="171"/>
      <c r="Q843" s="171"/>
      <c r="R843" s="171"/>
      <c r="S843" s="172" t="str">
        <f t="shared" ref="S843:S906" si="317">IF(ISNUMBER(A843),IF(Q843="",P843,Q843),"")</f>
        <v/>
      </c>
      <c r="T843" s="172" t="str">
        <f t="shared" ref="T843:T906" si="318">IF(ISNUMBER(A843),IF(R843="",P843,R843),"")</f>
        <v/>
      </c>
      <c r="U843" s="171"/>
      <c r="V843" s="171"/>
      <c r="W843" s="173" t="str">
        <f t="shared" ref="W843:W906" si="319">IF(ISNUMBER(U843),IF(IF(F843="Short",G843-H843,H843-G843)*(AZ843/AY843)/U843&gt;0,IF(F843="Short",G843-H843,H843-G843)*(AZ843/AY843)/U843,0),"")</f>
        <v/>
      </c>
      <c r="X843" s="173" t="str">
        <f t="shared" ref="X843:X906" si="320">IF(ISNUMBER(U843),IF(ISNUMBER(J843),IF(IF(F843="Short",G843-J843,J843-G843)*(AZ843/AY843)/U843&gt;0,IF(F843="Short",G843-J843,J843-G843)*(AZ843/AY843)/U843,0),""),"")</f>
        <v/>
      </c>
      <c r="Y843" s="173" t="str">
        <f t="shared" ref="Y843:Y906" si="321">IF(ISNUMBER(L843),IF(ISNUMBER(L843),IF(IF(F843="Short",G843-L843,L843-G843)*(AZ843/AY843)/U843&gt;0,IF(F843="Short",G843-L843,L843-G843)*(AZ843/AY843)/U843,0),""),"")</f>
        <v/>
      </c>
      <c r="Z843" s="171"/>
      <c r="AA843" s="171"/>
      <c r="AB843" s="171"/>
      <c r="AC843" s="172" t="str">
        <f t="shared" ref="AC843:AC906" si="322">IF(ISNUMBER(A843),IF(AA843="",Z843,AA843),"")</f>
        <v/>
      </c>
      <c r="AD843" s="172" t="str">
        <f t="shared" ref="AD843:AD906" si="323">IF(ISNUMBER(A843),IF(AB843="",IF(AA843="",Z843,AA843),AB843),"")</f>
        <v/>
      </c>
      <c r="AE843" s="174"/>
      <c r="AF843" s="175" t="str">
        <f t="shared" ref="AF843:AF906" si="324">IF(ISNUMBER(A843),((AE843*AY843*AV843)+AX843)/AS843,"")</f>
        <v/>
      </c>
      <c r="AG843" s="169"/>
      <c r="AH843" s="171"/>
      <c r="AI843" s="171"/>
      <c r="AJ843" s="169"/>
      <c r="AK843" s="176" t="str">
        <f t="shared" ref="AK843:AK906" si="325">IF(ISNUMBER(A843),(IF(F843="Short",G843-H843,H843-G843)*AZ843-AX843)*I843,"")</f>
        <v/>
      </c>
      <c r="AL843" s="176" t="str">
        <f t="shared" ref="AL843:AL906" si="326">IF(ISNUMBER(J843),(IF(F843="Short",G843-J843,J843-G843)*AZ843-AX843)*K843,"")</f>
        <v/>
      </c>
      <c r="AM843" s="176" t="str">
        <f t="shared" ref="AM843:AM906" si="327">IF(ISNUMBER(L843),(IF(F843="Short",G843-L843,L843-G843)*AZ843-AX843)*M843,"")</f>
        <v/>
      </c>
      <c r="AN843" s="359" t="str">
        <f>IF(Overview!$K$17='Internal Calcs'!$P$22,IF(AK843="","",AK843),IF(Overview!$K$17='Internal Calcs'!$P$23,IF(AK843="","",AK843),IF(ISNUMBER(A843),(IF(F843="Short",G843-H843,H843-G843)*AZ843-AX843),"")))</f>
        <v/>
      </c>
      <c r="AO843" s="401" t="str">
        <f>IF(Overview!$K$17='Internal Calcs'!$P$22,IF(AL843="","",AL843),IF(Overview!$K$17='Internal Calcs'!$P$23,IF(AL843="","",AL843),IF(ISNUMBER(A843),IF(AL843="",(IF(F843="Short",G843-H843,H843-G843)*AZ843-AX843),(IF(F843="Short",G843-J843,J843-G843)*AZ843-AX843)),"")))</f>
        <v/>
      </c>
      <c r="AP843" s="359" t="str">
        <f>IF(Overview!$K$17='Internal Calcs'!$P$22,"",IF(Overview!$K$17='Internal Calcs'!$P$23,IF(AM843="","",AM843),IF(ISNUMBER(A843),IF(AM843="",(IF(F843="Short",G843-H843,H843-G843)*AZ843-AX843),(IF(F843="Short",G843-L843,L843-G843)*AZ843-AX843)),"")))</f>
        <v/>
      </c>
      <c r="AQ843" s="176" t="str">
        <f t="shared" ref="AQ843:AQ906" si="328">IF(ISNUMBER(A843),SUM(AK843:AM843),"")</f>
        <v/>
      </c>
      <c r="AR843" s="176" t="str">
        <f t="shared" ref="AR843:AR906" si="329">IF(ISNUMBER(A843),IF(AQ843&gt;0,"Winning","Losing"),"")</f>
        <v/>
      </c>
      <c r="AS843" s="176" t="str">
        <f t="shared" ref="AS843:AS906" si="330">IF(ISNUMBER(A843),AS842+AQ843,"")</f>
        <v/>
      </c>
      <c r="AT843" s="176" t="str">
        <f>IF(ISNUMBER(A843),MAX($AS$2:AS843)-AS843,"")</f>
        <v/>
      </c>
      <c r="AU843" s="177" t="str">
        <f t="shared" ref="AU843:AU906" si="331">IF(ISNUMBER(A843),AQ843/AS843,"")</f>
        <v/>
      </c>
      <c r="AV843" s="178" t="str">
        <f t="shared" ref="AV843:AV906" si="332">IF(ISNUMBER(A843),I843+K843+M843,"")</f>
        <v/>
      </c>
      <c r="AW843" s="178" t="str">
        <f t="shared" ref="AW843:AW906" si="333">IF(ISNUMBER(A843),ROUNDDOWN(C843/100,0),"")</f>
        <v/>
      </c>
      <c r="AX843" s="179" t="str">
        <f ca="1">IF(ISNUMBER($A843),INDIRECT(CONCATENATE("'Instrument List'!B",(MATCH(E843,'Instrument List'!A:A,0))-0)),"")</f>
        <v/>
      </c>
      <c r="AY843" s="179" t="str">
        <f ca="1">IF(ISNUMBER($A843),INDIRECT(CONCATENATE("'Instrument List'!D",(MATCH(E843,'Instrument List'!A:A,0))-0)),"")</f>
        <v/>
      </c>
      <c r="AZ843" s="179" t="str">
        <f ca="1">IF(ISNUMBER($A843),INDIRECT(CONCATENATE("'Instrument List'!C",(MATCH(E843,'Instrument List'!A:A,0))-0)),"")</f>
        <v/>
      </c>
      <c r="BA843" s="180" t="str">
        <f ca="1">IF(ISNUMBER(A843),INDIRECT(CONCATENATE("'Instrument List'!E",(MATCH(E843,'Instrument List'!A:A,0))-0)),"")</f>
        <v/>
      </c>
      <c r="BB843" s="181" t="str">
        <f t="shared" ref="BB843:BB906" si="334">IF(ISNUMBER(A843),AQ843/AY843,"")</f>
        <v/>
      </c>
      <c r="BC843" s="181" t="str">
        <f t="shared" ref="BC843:BC906" si="335">IF(ISNUMBER(A843),(AQ843/AY843)/(I843+K843+M843),"")</f>
        <v/>
      </c>
      <c r="BD843" s="181" t="str">
        <f ca="1">IF(ISNUMBER(A843),INDIRECT(CONCATENATE("'Instrument List'!F",(MATCH(E843,'Instrument List'!A:A,0))-0)),"")</f>
        <v/>
      </c>
    </row>
    <row r="844" spans="1:56">
      <c r="A844" s="223" t="str">
        <f t="shared" si="315"/>
        <v/>
      </c>
      <c r="B844" s="224"/>
      <c r="C844" s="225"/>
      <c r="D844" s="182"/>
      <c r="E844" s="182"/>
      <c r="F844" s="182"/>
      <c r="G844" s="203"/>
      <c r="H844" s="218"/>
      <c r="I844" s="213"/>
      <c r="J844" s="207"/>
      <c r="K844" s="213"/>
      <c r="L844" s="207"/>
      <c r="M844" s="213"/>
      <c r="N844" s="207"/>
      <c r="O844" s="183" t="str">
        <f t="shared" si="316"/>
        <v/>
      </c>
      <c r="P844" s="184"/>
      <c r="Q844" s="184"/>
      <c r="R844" s="275"/>
      <c r="S844" s="185" t="str">
        <f t="shared" si="317"/>
        <v/>
      </c>
      <c r="T844" s="185" t="str">
        <f t="shared" si="318"/>
        <v/>
      </c>
      <c r="U844" s="275"/>
      <c r="V844" s="275"/>
      <c r="W844" s="276" t="str">
        <f t="shared" si="319"/>
        <v/>
      </c>
      <c r="X844" s="276" t="str">
        <f t="shared" si="320"/>
        <v/>
      </c>
      <c r="Y844" s="276" t="str">
        <f t="shared" si="321"/>
        <v/>
      </c>
      <c r="Z844" s="275"/>
      <c r="AA844" s="184"/>
      <c r="AB844" s="184"/>
      <c r="AC844" s="185" t="str">
        <f t="shared" si="322"/>
        <v/>
      </c>
      <c r="AD844" s="185" t="str">
        <f t="shared" si="323"/>
        <v/>
      </c>
      <c r="AE844" s="186"/>
      <c r="AF844" s="187" t="str">
        <f t="shared" si="324"/>
        <v/>
      </c>
      <c r="AG844" s="182"/>
      <c r="AH844" s="184"/>
      <c r="AI844" s="184"/>
      <c r="AJ844" s="182"/>
      <c r="AK844" s="188" t="str">
        <f t="shared" si="325"/>
        <v/>
      </c>
      <c r="AL844" s="188" t="str">
        <f t="shared" si="326"/>
        <v/>
      </c>
      <c r="AM844" s="188" t="str">
        <f t="shared" si="327"/>
        <v/>
      </c>
      <c r="AN844" s="359" t="str">
        <f>IF(Overview!$K$17='Internal Calcs'!$P$22,IF(AK844="","",AK844),IF(Overview!$K$17='Internal Calcs'!$P$23,IF(AK844="","",AK844),IF(ISNUMBER(A844),(IF(F844="Short",G844-H844,H844-G844)*AZ844-AX844),"")))</f>
        <v/>
      </c>
      <c r="AO844" s="401" t="str">
        <f>IF(Overview!$K$17='Internal Calcs'!$P$22,IF(AL844="","",AL844),IF(Overview!$K$17='Internal Calcs'!$P$23,IF(AL844="","",AL844),IF(ISNUMBER(A844),IF(AL844="",(IF(F844="Short",G844-H844,H844-G844)*AZ844-AX844),(IF(F844="Short",G844-J844,J844-G844)*AZ844-AX844)),"")))</f>
        <v/>
      </c>
      <c r="AP844" s="359" t="str">
        <f>IF(Overview!$K$17='Internal Calcs'!$P$22,"",IF(Overview!$K$17='Internal Calcs'!$P$23,IF(AM844="","",AM844),IF(ISNUMBER(A844),IF(AM844="",(IF(F844="Short",G844-H844,H844-G844)*AZ844-AX844),(IF(F844="Short",G844-L844,L844-G844)*AZ844-AX844)),"")))</f>
        <v/>
      </c>
      <c r="AQ844" s="188" t="str">
        <f t="shared" si="328"/>
        <v/>
      </c>
      <c r="AR844" s="188" t="str">
        <f t="shared" si="329"/>
        <v/>
      </c>
      <c r="AS844" s="188" t="str">
        <f t="shared" si="330"/>
        <v/>
      </c>
      <c r="AT844" s="188" t="str">
        <f>IF(ISNUMBER(A844),MAX($AS$2:AS844)-AS844,"")</f>
        <v/>
      </c>
      <c r="AU844" s="189" t="str">
        <f t="shared" si="331"/>
        <v/>
      </c>
      <c r="AV844" s="190" t="str">
        <f t="shared" si="332"/>
        <v/>
      </c>
      <c r="AW844" s="190" t="str">
        <f t="shared" si="333"/>
        <v/>
      </c>
      <c r="AX844" s="191" t="str">
        <f ca="1">IF(ISNUMBER($A844),INDIRECT(CONCATENATE("'Instrument List'!B",(MATCH(E844,'Instrument List'!A:A,0))-0)),"")</f>
        <v/>
      </c>
      <c r="AY844" s="191" t="str">
        <f ca="1">IF(ISNUMBER($A844),INDIRECT(CONCATENATE("'Instrument List'!D",(MATCH(E844,'Instrument List'!A:A,0))-0)),"")</f>
        <v/>
      </c>
      <c r="AZ844" s="191" t="str">
        <f ca="1">IF(ISNUMBER($A844),INDIRECT(CONCATENATE("'Instrument List'!C",(MATCH(E844,'Instrument List'!A:A,0))-0)),"")</f>
        <v/>
      </c>
      <c r="BA844" s="192" t="str">
        <f ca="1">IF(ISNUMBER(A844),INDIRECT(CONCATENATE("'Instrument List'!E",(MATCH(E844,'Instrument List'!A:A,0))-0)),"")</f>
        <v/>
      </c>
      <c r="BB844" s="193" t="str">
        <f t="shared" si="334"/>
        <v/>
      </c>
      <c r="BC844" s="193" t="str">
        <f t="shared" si="335"/>
        <v/>
      </c>
      <c r="BD844" s="193" t="str">
        <f ca="1">IF(ISNUMBER(A844),INDIRECT(CONCATENATE("'Instrument List'!F",(MATCH(E844,'Instrument List'!A:A,0))-0)),"")</f>
        <v/>
      </c>
    </row>
    <row r="845" spans="1:56">
      <c r="A845" s="220" t="str">
        <f t="shared" si="315"/>
        <v/>
      </c>
      <c r="B845" s="221"/>
      <c r="C845" s="222"/>
      <c r="D845" s="169"/>
      <c r="E845" s="169"/>
      <c r="F845" s="169"/>
      <c r="G845" s="202"/>
      <c r="H845" s="217"/>
      <c r="I845" s="212"/>
      <c r="J845" s="206"/>
      <c r="K845" s="212"/>
      <c r="L845" s="206"/>
      <c r="M845" s="212"/>
      <c r="N845" s="206"/>
      <c r="O845" s="170" t="str">
        <f t="shared" si="316"/>
        <v/>
      </c>
      <c r="P845" s="171"/>
      <c r="Q845" s="171"/>
      <c r="R845" s="171"/>
      <c r="S845" s="172" t="str">
        <f t="shared" si="317"/>
        <v/>
      </c>
      <c r="T845" s="172" t="str">
        <f t="shared" si="318"/>
        <v/>
      </c>
      <c r="U845" s="171"/>
      <c r="V845" s="171"/>
      <c r="W845" s="173" t="str">
        <f t="shared" si="319"/>
        <v/>
      </c>
      <c r="X845" s="173" t="str">
        <f t="shared" si="320"/>
        <v/>
      </c>
      <c r="Y845" s="173" t="str">
        <f t="shared" si="321"/>
        <v/>
      </c>
      <c r="Z845" s="171"/>
      <c r="AA845" s="171"/>
      <c r="AB845" s="171"/>
      <c r="AC845" s="172" t="str">
        <f t="shared" si="322"/>
        <v/>
      </c>
      <c r="AD845" s="172" t="str">
        <f t="shared" si="323"/>
        <v/>
      </c>
      <c r="AE845" s="174"/>
      <c r="AF845" s="175" t="str">
        <f t="shared" si="324"/>
        <v/>
      </c>
      <c r="AG845" s="169"/>
      <c r="AH845" s="171"/>
      <c r="AI845" s="171"/>
      <c r="AJ845" s="169"/>
      <c r="AK845" s="176" t="str">
        <f t="shared" si="325"/>
        <v/>
      </c>
      <c r="AL845" s="176" t="str">
        <f t="shared" si="326"/>
        <v/>
      </c>
      <c r="AM845" s="176" t="str">
        <f t="shared" si="327"/>
        <v/>
      </c>
      <c r="AN845" s="359" t="str">
        <f>IF(Overview!$K$17='Internal Calcs'!$P$22,IF(AK845="","",AK845),IF(Overview!$K$17='Internal Calcs'!$P$23,IF(AK845="","",AK845),IF(ISNUMBER(A845),(IF(F845="Short",G845-H845,H845-G845)*AZ845-AX845),"")))</f>
        <v/>
      </c>
      <c r="AO845" s="401" t="str">
        <f>IF(Overview!$K$17='Internal Calcs'!$P$22,IF(AL845="","",AL845),IF(Overview!$K$17='Internal Calcs'!$P$23,IF(AL845="","",AL845),IF(ISNUMBER(A845),IF(AL845="",(IF(F845="Short",G845-H845,H845-G845)*AZ845-AX845),(IF(F845="Short",G845-J845,J845-G845)*AZ845-AX845)),"")))</f>
        <v/>
      </c>
      <c r="AP845" s="359" t="str">
        <f>IF(Overview!$K$17='Internal Calcs'!$P$22,"",IF(Overview!$K$17='Internal Calcs'!$P$23,IF(AM845="","",AM845),IF(ISNUMBER(A845),IF(AM845="",(IF(F845="Short",G845-H845,H845-G845)*AZ845-AX845),(IF(F845="Short",G845-L845,L845-G845)*AZ845-AX845)),"")))</f>
        <v/>
      </c>
      <c r="AQ845" s="176" t="str">
        <f t="shared" si="328"/>
        <v/>
      </c>
      <c r="AR845" s="176" t="str">
        <f t="shared" si="329"/>
        <v/>
      </c>
      <c r="AS845" s="176" t="str">
        <f t="shared" si="330"/>
        <v/>
      </c>
      <c r="AT845" s="176" t="str">
        <f>IF(ISNUMBER(A845),MAX($AS$2:AS845)-AS845,"")</f>
        <v/>
      </c>
      <c r="AU845" s="177" t="str">
        <f t="shared" si="331"/>
        <v/>
      </c>
      <c r="AV845" s="178" t="str">
        <f t="shared" si="332"/>
        <v/>
      </c>
      <c r="AW845" s="178" t="str">
        <f t="shared" si="333"/>
        <v/>
      </c>
      <c r="AX845" s="179" t="str">
        <f ca="1">IF(ISNUMBER($A845),INDIRECT(CONCATENATE("'Instrument List'!B",(MATCH(E845,'Instrument List'!A:A,0))-0)),"")</f>
        <v/>
      </c>
      <c r="AY845" s="179" t="str">
        <f ca="1">IF(ISNUMBER($A845),INDIRECT(CONCATENATE("'Instrument List'!D",(MATCH(E845,'Instrument List'!A:A,0))-0)),"")</f>
        <v/>
      </c>
      <c r="AZ845" s="179" t="str">
        <f ca="1">IF(ISNUMBER($A845),INDIRECT(CONCATENATE("'Instrument List'!C",(MATCH(E845,'Instrument List'!A:A,0))-0)),"")</f>
        <v/>
      </c>
      <c r="BA845" s="180" t="str">
        <f ca="1">IF(ISNUMBER(A845),INDIRECT(CONCATENATE("'Instrument List'!E",(MATCH(E845,'Instrument List'!A:A,0))-0)),"")</f>
        <v/>
      </c>
      <c r="BB845" s="181" t="str">
        <f t="shared" si="334"/>
        <v/>
      </c>
      <c r="BC845" s="181" t="str">
        <f t="shared" si="335"/>
        <v/>
      </c>
      <c r="BD845" s="181" t="str">
        <f ca="1">IF(ISNUMBER(A845),INDIRECT(CONCATENATE("'Instrument List'!F",(MATCH(E845,'Instrument List'!A:A,0))-0)),"")</f>
        <v/>
      </c>
    </row>
    <row r="846" spans="1:56">
      <c r="A846" s="223" t="str">
        <f t="shared" si="315"/>
        <v/>
      </c>
      <c r="B846" s="224"/>
      <c r="C846" s="225"/>
      <c r="D846" s="182"/>
      <c r="E846" s="182"/>
      <c r="F846" s="182"/>
      <c r="G846" s="203"/>
      <c r="H846" s="218"/>
      <c r="I846" s="213"/>
      <c r="J846" s="207"/>
      <c r="K846" s="213"/>
      <c r="L846" s="207"/>
      <c r="M846" s="213"/>
      <c r="N846" s="207"/>
      <c r="O846" s="183" t="str">
        <f t="shared" si="316"/>
        <v/>
      </c>
      <c r="P846" s="184"/>
      <c r="Q846" s="184"/>
      <c r="R846" s="275"/>
      <c r="S846" s="185" t="str">
        <f t="shared" si="317"/>
        <v/>
      </c>
      <c r="T846" s="185" t="str">
        <f t="shared" si="318"/>
        <v/>
      </c>
      <c r="U846" s="275"/>
      <c r="V846" s="275"/>
      <c r="W846" s="276" t="str">
        <f t="shared" si="319"/>
        <v/>
      </c>
      <c r="X846" s="276" t="str">
        <f t="shared" si="320"/>
        <v/>
      </c>
      <c r="Y846" s="276" t="str">
        <f t="shared" si="321"/>
        <v/>
      </c>
      <c r="Z846" s="275"/>
      <c r="AA846" s="184"/>
      <c r="AB846" s="184"/>
      <c r="AC846" s="185" t="str">
        <f t="shared" si="322"/>
        <v/>
      </c>
      <c r="AD846" s="185" t="str">
        <f t="shared" si="323"/>
        <v/>
      </c>
      <c r="AE846" s="186"/>
      <c r="AF846" s="187" t="str">
        <f t="shared" si="324"/>
        <v/>
      </c>
      <c r="AG846" s="182"/>
      <c r="AH846" s="184"/>
      <c r="AI846" s="184"/>
      <c r="AJ846" s="182"/>
      <c r="AK846" s="188" t="str">
        <f t="shared" si="325"/>
        <v/>
      </c>
      <c r="AL846" s="188" t="str">
        <f t="shared" si="326"/>
        <v/>
      </c>
      <c r="AM846" s="188" t="str">
        <f t="shared" si="327"/>
        <v/>
      </c>
      <c r="AN846" s="359" t="str">
        <f>IF(Overview!$K$17='Internal Calcs'!$P$22,IF(AK846="","",AK846),IF(Overview!$K$17='Internal Calcs'!$P$23,IF(AK846="","",AK846),IF(ISNUMBER(A846),(IF(F846="Short",G846-H846,H846-G846)*AZ846-AX846),"")))</f>
        <v/>
      </c>
      <c r="AO846" s="401" t="str">
        <f>IF(Overview!$K$17='Internal Calcs'!$P$22,IF(AL846="","",AL846),IF(Overview!$K$17='Internal Calcs'!$P$23,IF(AL846="","",AL846),IF(ISNUMBER(A846),IF(AL846="",(IF(F846="Short",G846-H846,H846-G846)*AZ846-AX846),(IF(F846="Short",G846-J846,J846-G846)*AZ846-AX846)),"")))</f>
        <v/>
      </c>
      <c r="AP846" s="359" t="str">
        <f>IF(Overview!$K$17='Internal Calcs'!$P$22,"",IF(Overview!$K$17='Internal Calcs'!$P$23,IF(AM846="","",AM846),IF(ISNUMBER(A846),IF(AM846="",(IF(F846="Short",G846-H846,H846-G846)*AZ846-AX846),(IF(F846="Short",G846-L846,L846-G846)*AZ846-AX846)),"")))</f>
        <v/>
      </c>
      <c r="AQ846" s="188" t="str">
        <f t="shared" si="328"/>
        <v/>
      </c>
      <c r="AR846" s="188" t="str">
        <f t="shared" si="329"/>
        <v/>
      </c>
      <c r="AS846" s="188" t="str">
        <f t="shared" si="330"/>
        <v/>
      </c>
      <c r="AT846" s="188" t="str">
        <f>IF(ISNUMBER(A846),MAX($AS$2:AS846)-AS846,"")</f>
        <v/>
      </c>
      <c r="AU846" s="189" t="str">
        <f t="shared" si="331"/>
        <v/>
      </c>
      <c r="AV846" s="190" t="str">
        <f t="shared" si="332"/>
        <v/>
      </c>
      <c r="AW846" s="190" t="str">
        <f t="shared" si="333"/>
        <v/>
      </c>
      <c r="AX846" s="191" t="str">
        <f ca="1">IF(ISNUMBER($A846),INDIRECT(CONCATENATE("'Instrument List'!B",(MATCH(E846,'Instrument List'!A:A,0))-0)),"")</f>
        <v/>
      </c>
      <c r="AY846" s="191" t="str">
        <f ca="1">IF(ISNUMBER($A846),INDIRECT(CONCATENATE("'Instrument List'!D",(MATCH(E846,'Instrument List'!A:A,0))-0)),"")</f>
        <v/>
      </c>
      <c r="AZ846" s="191" t="str">
        <f ca="1">IF(ISNUMBER($A846),INDIRECT(CONCATENATE("'Instrument List'!C",(MATCH(E846,'Instrument List'!A:A,0))-0)),"")</f>
        <v/>
      </c>
      <c r="BA846" s="192" t="str">
        <f ca="1">IF(ISNUMBER(A846),INDIRECT(CONCATENATE("'Instrument List'!E",(MATCH(E846,'Instrument List'!A:A,0))-0)),"")</f>
        <v/>
      </c>
      <c r="BB846" s="193" t="str">
        <f t="shared" si="334"/>
        <v/>
      </c>
      <c r="BC846" s="193" t="str">
        <f t="shared" si="335"/>
        <v/>
      </c>
      <c r="BD846" s="193" t="str">
        <f ca="1">IF(ISNUMBER(A846),INDIRECT(CONCATENATE("'Instrument List'!F",(MATCH(E846,'Instrument List'!A:A,0))-0)),"")</f>
        <v/>
      </c>
    </row>
    <row r="847" spans="1:56">
      <c r="A847" s="220" t="str">
        <f t="shared" si="315"/>
        <v/>
      </c>
      <c r="B847" s="221"/>
      <c r="C847" s="222"/>
      <c r="D847" s="169"/>
      <c r="E847" s="169"/>
      <c r="F847" s="169"/>
      <c r="G847" s="202"/>
      <c r="H847" s="217"/>
      <c r="I847" s="212"/>
      <c r="J847" s="206"/>
      <c r="K847" s="212"/>
      <c r="L847" s="206"/>
      <c r="M847" s="212"/>
      <c r="N847" s="206"/>
      <c r="O847" s="170" t="str">
        <f t="shared" si="316"/>
        <v/>
      </c>
      <c r="P847" s="171"/>
      <c r="Q847" s="171"/>
      <c r="R847" s="171"/>
      <c r="S847" s="172" t="str">
        <f t="shared" si="317"/>
        <v/>
      </c>
      <c r="T847" s="172" t="str">
        <f t="shared" si="318"/>
        <v/>
      </c>
      <c r="U847" s="171"/>
      <c r="V847" s="171"/>
      <c r="W847" s="173" t="str">
        <f t="shared" si="319"/>
        <v/>
      </c>
      <c r="X847" s="173" t="str">
        <f t="shared" si="320"/>
        <v/>
      </c>
      <c r="Y847" s="173" t="str">
        <f t="shared" si="321"/>
        <v/>
      </c>
      <c r="Z847" s="171"/>
      <c r="AA847" s="171"/>
      <c r="AB847" s="171"/>
      <c r="AC847" s="172" t="str">
        <f t="shared" si="322"/>
        <v/>
      </c>
      <c r="AD847" s="172" t="str">
        <f t="shared" si="323"/>
        <v/>
      </c>
      <c r="AE847" s="174"/>
      <c r="AF847" s="175" t="str">
        <f t="shared" si="324"/>
        <v/>
      </c>
      <c r="AG847" s="169"/>
      <c r="AH847" s="171"/>
      <c r="AI847" s="171"/>
      <c r="AJ847" s="169"/>
      <c r="AK847" s="176" t="str">
        <f t="shared" si="325"/>
        <v/>
      </c>
      <c r="AL847" s="176" t="str">
        <f t="shared" si="326"/>
        <v/>
      </c>
      <c r="AM847" s="176" t="str">
        <f t="shared" si="327"/>
        <v/>
      </c>
      <c r="AN847" s="359" t="str">
        <f>IF(Overview!$K$17='Internal Calcs'!$P$22,IF(AK847="","",AK847),IF(Overview!$K$17='Internal Calcs'!$P$23,IF(AK847="","",AK847),IF(ISNUMBER(A847),(IF(F847="Short",G847-H847,H847-G847)*AZ847-AX847),"")))</f>
        <v/>
      </c>
      <c r="AO847" s="401" t="str">
        <f>IF(Overview!$K$17='Internal Calcs'!$P$22,IF(AL847="","",AL847),IF(Overview!$K$17='Internal Calcs'!$P$23,IF(AL847="","",AL847),IF(ISNUMBER(A847),IF(AL847="",(IF(F847="Short",G847-H847,H847-G847)*AZ847-AX847),(IF(F847="Short",G847-J847,J847-G847)*AZ847-AX847)),"")))</f>
        <v/>
      </c>
      <c r="AP847" s="359" t="str">
        <f>IF(Overview!$K$17='Internal Calcs'!$P$22,"",IF(Overview!$K$17='Internal Calcs'!$P$23,IF(AM847="","",AM847),IF(ISNUMBER(A847),IF(AM847="",(IF(F847="Short",G847-H847,H847-G847)*AZ847-AX847),(IF(F847="Short",G847-L847,L847-G847)*AZ847-AX847)),"")))</f>
        <v/>
      </c>
      <c r="AQ847" s="176" t="str">
        <f t="shared" si="328"/>
        <v/>
      </c>
      <c r="AR847" s="176" t="str">
        <f t="shared" si="329"/>
        <v/>
      </c>
      <c r="AS847" s="176" t="str">
        <f t="shared" si="330"/>
        <v/>
      </c>
      <c r="AT847" s="176" t="str">
        <f>IF(ISNUMBER(A847),MAX($AS$2:AS847)-AS847,"")</f>
        <v/>
      </c>
      <c r="AU847" s="177" t="str">
        <f t="shared" si="331"/>
        <v/>
      </c>
      <c r="AV847" s="178" t="str">
        <f t="shared" si="332"/>
        <v/>
      </c>
      <c r="AW847" s="178" t="str">
        <f t="shared" si="333"/>
        <v/>
      </c>
      <c r="AX847" s="179" t="str">
        <f ca="1">IF(ISNUMBER($A847),INDIRECT(CONCATENATE("'Instrument List'!B",(MATCH(E847,'Instrument List'!A:A,0))-0)),"")</f>
        <v/>
      </c>
      <c r="AY847" s="179" t="str">
        <f ca="1">IF(ISNUMBER($A847),INDIRECT(CONCATENATE("'Instrument List'!D",(MATCH(E847,'Instrument List'!A:A,0))-0)),"")</f>
        <v/>
      </c>
      <c r="AZ847" s="179" t="str">
        <f ca="1">IF(ISNUMBER($A847),INDIRECT(CONCATENATE("'Instrument List'!C",(MATCH(E847,'Instrument List'!A:A,0))-0)),"")</f>
        <v/>
      </c>
      <c r="BA847" s="180" t="str">
        <f ca="1">IF(ISNUMBER(A847),INDIRECT(CONCATENATE("'Instrument List'!E",(MATCH(E847,'Instrument List'!A:A,0))-0)),"")</f>
        <v/>
      </c>
      <c r="BB847" s="181" t="str">
        <f t="shared" si="334"/>
        <v/>
      </c>
      <c r="BC847" s="181" t="str">
        <f t="shared" si="335"/>
        <v/>
      </c>
      <c r="BD847" s="181" t="str">
        <f ca="1">IF(ISNUMBER(A847),INDIRECT(CONCATENATE("'Instrument List'!F",(MATCH(E847,'Instrument List'!A:A,0))-0)),"")</f>
        <v/>
      </c>
    </row>
    <row r="848" spans="1:56">
      <c r="A848" s="223" t="str">
        <f t="shared" si="315"/>
        <v/>
      </c>
      <c r="B848" s="224"/>
      <c r="C848" s="225"/>
      <c r="D848" s="182"/>
      <c r="E848" s="182"/>
      <c r="F848" s="182"/>
      <c r="G848" s="203"/>
      <c r="H848" s="218"/>
      <c r="I848" s="213"/>
      <c r="J848" s="207"/>
      <c r="K848" s="213"/>
      <c r="L848" s="207"/>
      <c r="M848" s="213"/>
      <c r="N848" s="207"/>
      <c r="O848" s="183" t="str">
        <f t="shared" si="316"/>
        <v/>
      </c>
      <c r="P848" s="184"/>
      <c r="Q848" s="184"/>
      <c r="R848" s="275"/>
      <c r="S848" s="185" t="str">
        <f t="shared" si="317"/>
        <v/>
      </c>
      <c r="T848" s="185" t="str">
        <f t="shared" si="318"/>
        <v/>
      </c>
      <c r="U848" s="275"/>
      <c r="V848" s="275"/>
      <c r="W848" s="276" t="str">
        <f t="shared" si="319"/>
        <v/>
      </c>
      <c r="X848" s="276" t="str">
        <f t="shared" si="320"/>
        <v/>
      </c>
      <c r="Y848" s="276" t="str">
        <f t="shared" si="321"/>
        <v/>
      </c>
      <c r="Z848" s="275"/>
      <c r="AA848" s="184"/>
      <c r="AB848" s="184"/>
      <c r="AC848" s="185" t="str">
        <f t="shared" si="322"/>
        <v/>
      </c>
      <c r="AD848" s="185" t="str">
        <f t="shared" si="323"/>
        <v/>
      </c>
      <c r="AE848" s="186"/>
      <c r="AF848" s="187" t="str">
        <f t="shared" si="324"/>
        <v/>
      </c>
      <c r="AG848" s="182"/>
      <c r="AH848" s="184"/>
      <c r="AI848" s="184"/>
      <c r="AJ848" s="182"/>
      <c r="AK848" s="188" t="str">
        <f t="shared" si="325"/>
        <v/>
      </c>
      <c r="AL848" s="188" t="str">
        <f t="shared" si="326"/>
        <v/>
      </c>
      <c r="AM848" s="188" t="str">
        <f t="shared" si="327"/>
        <v/>
      </c>
      <c r="AN848" s="359" t="str">
        <f>IF(Overview!$K$17='Internal Calcs'!$P$22,IF(AK848="","",AK848),IF(Overview!$K$17='Internal Calcs'!$P$23,IF(AK848="","",AK848),IF(ISNUMBER(A848),(IF(F848="Short",G848-H848,H848-G848)*AZ848-AX848),"")))</f>
        <v/>
      </c>
      <c r="AO848" s="401" t="str">
        <f>IF(Overview!$K$17='Internal Calcs'!$P$22,IF(AL848="","",AL848),IF(Overview!$K$17='Internal Calcs'!$P$23,IF(AL848="","",AL848),IF(ISNUMBER(A848),IF(AL848="",(IF(F848="Short",G848-H848,H848-G848)*AZ848-AX848),(IF(F848="Short",G848-J848,J848-G848)*AZ848-AX848)),"")))</f>
        <v/>
      </c>
      <c r="AP848" s="359" t="str">
        <f>IF(Overview!$K$17='Internal Calcs'!$P$22,"",IF(Overview!$K$17='Internal Calcs'!$P$23,IF(AM848="","",AM848),IF(ISNUMBER(A848),IF(AM848="",(IF(F848="Short",G848-H848,H848-G848)*AZ848-AX848),(IF(F848="Short",G848-L848,L848-G848)*AZ848-AX848)),"")))</f>
        <v/>
      </c>
      <c r="AQ848" s="188" t="str">
        <f t="shared" si="328"/>
        <v/>
      </c>
      <c r="AR848" s="188" t="str">
        <f t="shared" si="329"/>
        <v/>
      </c>
      <c r="AS848" s="188" t="str">
        <f t="shared" si="330"/>
        <v/>
      </c>
      <c r="AT848" s="188" t="str">
        <f>IF(ISNUMBER(A848),MAX($AS$2:AS848)-AS848,"")</f>
        <v/>
      </c>
      <c r="AU848" s="189" t="str">
        <f t="shared" si="331"/>
        <v/>
      </c>
      <c r="AV848" s="190" t="str">
        <f t="shared" si="332"/>
        <v/>
      </c>
      <c r="AW848" s="190" t="str">
        <f t="shared" si="333"/>
        <v/>
      </c>
      <c r="AX848" s="191" t="str">
        <f ca="1">IF(ISNUMBER($A848),INDIRECT(CONCATENATE("'Instrument List'!B",(MATCH(E848,'Instrument List'!A:A,0))-0)),"")</f>
        <v/>
      </c>
      <c r="AY848" s="191" t="str">
        <f ca="1">IF(ISNUMBER($A848),INDIRECT(CONCATENATE("'Instrument List'!D",(MATCH(E848,'Instrument List'!A:A,0))-0)),"")</f>
        <v/>
      </c>
      <c r="AZ848" s="191" t="str">
        <f ca="1">IF(ISNUMBER($A848),INDIRECT(CONCATENATE("'Instrument List'!C",(MATCH(E848,'Instrument List'!A:A,0))-0)),"")</f>
        <v/>
      </c>
      <c r="BA848" s="192" t="str">
        <f ca="1">IF(ISNUMBER(A848),INDIRECT(CONCATENATE("'Instrument List'!E",(MATCH(E848,'Instrument List'!A:A,0))-0)),"")</f>
        <v/>
      </c>
      <c r="BB848" s="193" t="str">
        <f t="shared" si="334"/>
        <v/>
      </c>
      <c r="BC848" s="193" t="str">
        <f t="shared" si="335"/>
        <v/>
      </c>
      <c r="BD848" s="193" t="str">
        <f ca="1">IF(ISNUMBER(A848),INDIRECT(CONCATENATE("'Instrument List'!F",(MATCH(E848,'Instrument List'!A:A,0))-0)),"")</f>
        <v/>
      </c>
    </row>
    <row r="849" spans="1:56">
      <c r="A849" s="220" t="str">
        <f t="shared" si="315"/>
        <v/>
      </c>
      <c r="B849" s="221"/>
      <c r="C849" s="222"/>
      <c r="D849" s="169"/>
      <c r="E849" s="169"/>
      <c r="F849" s="169"/>
      <c r="G849" s="202"/>
      <c r="H849" s="217"/>
      <c r="I849" s="212"/>
      <c r="J849" s="206"/>
      <c r="K849" s="212"/>
      <c r="L849" s="206"/>
      <c r="M849" s="212"/>
      <c r="N849" s="206"/>
      <c r="O849" s="170" t="str">
        <f t="shared" si="316"/>
        <v/>
      </c>
      <c r="P849" s="171"/>
      <c r="Q849" s="171"/>
      <c r="R849" s="171"/>
      <c r="S849" s="172" t="str">
        <f t="shared" si="317"/>
        <v/>
      </c>
      <c r="T849" s="172" t="str">
        <f t="shared" si="318"/>
        <v/>
      </c>
      <c r="U849" s="171"/>
      <c r="V849" s="171"/>
      <c r="W849" s="173" t="str">
        <f t="shared" si="319"/>
        <v/>
      </c>
      <c r="X849" s="173" t="str">
        <f t="shared" si="320"/>
        <v/>
      </c>
      <c r="Y849" s="173" t="str">
        <f t="shared" si="321"/>
        <v/>
      </c>
      <c r="Z849" s="171"/>
      <c r="AA849" s="171"/>
      <c r="AB849" s="171"/>
      <c r="AC849" s="172" t="str">
        <f t="shared" si="322"/>
        <v/>
      </c>
      <c r="AD849" s="172" t="str">
        <f t="shared" si="323"/>
        <v/>
      </c>
      <c r="AE849" s="174"/>
      <c r="AF849" s="175" t="str">
        <f t="shared" si="324"/>
        <v/>
      </c>
      <c r="AG849" s="169"/>
      <c r="AH849" s="171"/>
      <c r="AI849" s="171"/>
      <c r="AJ849" s="169"/>
      <c r="AK849" s="176" t="str">
        <f t="shared" si="325"/>
        <v/>
      </c>
      <c r="AL849" s="176" t="str">
        <f t="shared" si="326"/>
        <v/>
      </c>
      <c r="AM849" s="176" t="str">
        <f t="shared" si="327"/>
        <v/>
      </c>
      <c r="AN849" s="359" t="str">
        <f>IF(Overview!$K$17='Internal Calcs'!$P$22,IF(AK849="","",AK849),IF(Overview!$K$17='Internal Calcs'!$P$23,IF(AK849="","",AK849),IF(ISNUMBER(A849),(IF(F849="Short",G849-H849,H849-G849)*AZ849-AX849),"")))</f>
        <v/>
      </c>
      <c r="AO849" s="401" t="str">
        <f>IF(Overview!$K$17='Internal Calcs'!$P$22,IF(AL849="","",AL849),IF(Overview!$K$17='Internal Calcs'!$P$23,IF(AL849="","",AL849),IF(ISNUMBER(A849),IF(AL849="",(IF(F849="Short",G849-H849,H849-G849)*AZ849-AX849),(IF(F849="Short",G849-J849,J849-G849)*AZ849-AX849)),"")))</f>
        <v/>
      </c>
      <c r="AP849" s="359" t="str">
        <f>IF(Overview!$K$17='Internal Calcs'!$P$22,"",IF(Overview!$K$17='Internal Calcs'!$P$23,IF(AM849="","",AM849),IF(ISNUMBER(A849),IF(AM849="",(IF(F849="Short",G849-H849,H849-G849)*AZ849-AX849),(IF(F849="Short",G849-L849,L849-G849)*AZ849-AX849)),"")))</f>
        <v/>
      </c>
      <c r="AQ849" s="176" t="str">
        <f t="shared" si="328"/>
        <v/>
      </c>
      <c r="AR849" s="176" t="str">
        <f t="shared" si="329"/>
        <v/>
      </c>
      <c r="AS849" s="176" t="str">
        <f t="shared" si="330"/>
        <v/>
      </c>
      <c r="AT849" s="176" t="str">
        <f>IF(ISNUMBER(A849),MAX($AS$2:AS849)-AS849,"")</f>
        <v/>
      </c>
      <c r="AU849" s="177" t="str">
        <f t="shared" si="331"/>
        <v/>
      </c>
      <c r="AV849" s="178" t="str">
        <f t="shared" si="332"/>
        <v/>
      </c>
      <c r="AW849" s="178" t="str">
        <f t="shared" si="333"/>
        <v/>
      </c>
      <c r="AX849" s="179" t="str">
        <f ca="1">IF(ISNUMBER($A849),INDIRECT(CONCATENATE("'Instrument List'!B",(MATCH(E849,'Instrument List'!A:A,0))-0)),"")</f>
        <v/>
      </c>
      <c r="AY849" s="179" t="str">
        <f ca="1">IF(ISNUMBER($A849),INDIRECT(CONCATENATE("'Instrument List'!D",(MATCH(E849,'Instrument List'!A:A,0))-0)),"")</f>
        <v/>
      </c>
      <c r="AZ849" s="179" t="str">
        <f ca="1">IF(ISNUMBER($A849),INDIRECT(CONCATENATE("'Instrument List'!C",(MATCH(E849,'Instrument List'!A:A,0))-0)),"")</f>
        <v/>
      </c>
      <c r="BA849" s="180" t="str">
        <f ca="1">IF(ISNUMBER(A849),INDIRECT(CONCATENATE("'Instrument List'!E",(MATCH(E849,'Instrument List'!A:A,0))-0)),"")</f>
        <v/>
      </c>
      <c r="BB849" s="181" t="str">
        <f t="shared" si="334"/>
        <v/>
      </c>
      <c r="BC849" s="181" t="str">
        <f t="shared" si="335"/>
        <v/>
      </c>
      <c r="BD849" s="181" t="str">
        <f ca="1">IF(ISNUMBER(A849),INDIRECT(CONCATENATE("'Instrument List'!F",(MATCH(E849,'Instrument List'!A:A,0))-0)),"")</f>
        <v/>
      </c>
    </row>
    <row r="850" spans="1:56">
      <c r="A850" s="223" t="str">
        <f t="shared" si="315"/>
        <v/>
      </c>
      <c r="B850" s="224"/>
      <c r="C850" s="225"/>
      <c r="D850" s="182"/>
      <c r="E850" s="182"/>
      <c r="F850" s="182"/>
      <c r="G850" s="203"/>
      <c r="H850" s="218"/>
      <c r="I850" s="213"/>
      <c r="J850" s="207"/>
      <c r="K850" s="213"/>
      <c r="L850" s="207"/>
      <c r="M850" s="213"/>
      <c r="N850" s="207"/>
      <c r="O850" s="183" t="str">
        <f t="shared" si="316"/>
        <v/>
      </c>
      <c r="P850" s="184"/>
      <c r="Q850" s="184"/>
      <c r="R850" s="275"/>
      <c r="S850" s="185" t="str">
        <f t="shared" si="317"/>
        <v/>
      </c>
      <c r="T850" s="185" t="str">
        <f t="shared" si="318"/>
        <v/>
      </c>
      <c r="U850" s="275"/>
      <c r="V850" s="275"/>
      <c r="W850" s="276" t="str">
        <f t="shared" si="319"/>
        <v/>
      </c>
      <c r="X850" s="276" t="str">
        <f t="shared" si="320"/>
        <v/>
      </c>
      <c r="Y850" s="276" t="str">
        <f t="shared" si="321"/>
        <v/>
      </c>
      <c r="Z850" s="275"/>
      <c r="AA850" s="184"/>
      <c r="AB850" s="184"/>
      <c r="AC850" s="185" t="str">
        <f t="shared" si="322"/>
        <v/>
      </c>
      <c r="AD850" s="185" t="str">
        <f t="shared" si="323"/>
        <v/>
      </c>
      <c r="AE850" s="186"/>
      <c r="AF850" s="187" t="str">
        <f t="shared" si="324"/>
        <v/>
      </c>
      <c r="AG850" s="182"/>
      <c r="AH850" s="184"/>
      <c r="AI850" s="184"/>
      <c r="AJ850" s="182"/>
      <c r="AK850" s="188" t="str">
        <f t="shared" si="325"/>
        <v/>
      </c>
      <c r="AL850" s="188" t="str">
        <f t="shared" si="326"/>
        <v/>
      </c>
      <c r="AM850" s="188" t="str">
        <f t="shared" si="327"/>
        <v/>
      </c>
      <c r="AN850" s="359" t="str">
        <f>IF(Overview!$K$17='Internal Calcs'!$P$22,IF(AK850="","",AK850),IF(Overview!$K$17='Internal Calcs'!$P$23,IF(AK850="","",AK850),IF(ISNUMBER(A850),(IF(F850="Short",G850-H850,H850-G850)*AZ850-AX850),"")))</f>
        <v/>
      </c>
      <c r="AO850" s="401" t="str">
        <f>IF(Overview!$K$17='Internal Calcs'!$P$22,IF(AL850="","",AL850),IF(Overview!$K$17='Internal Calcs'!$P$23,IF(AL850="","",AL850),IF(ISNUMBER(A850),IF(AL850="",(IF(F850="Short",G850-H850,H850-G850)*AZ850-AX850),(IF(F850="Short",G850-J850,J850-G850)*AZ850-AX850)),"")))</f>
        <v/>
      </c>
      <c r="AP850" s="359" t="str">
        <f>IF(Overview!$K$17='Internal Calcs'!$P$22,"",IF(Overview!$K$17='Internal Calcs'!$P$23,IF(AM850="","",AM850),IF(ISNUMBER(A850),IF(AM850="",(IF(F850="Short",G850-H850,H850-G850)*AZ850-AX850),(IF(F850="Short",G850-L850,L850-G850)*AZ850-AX850)),"")))</f>
        <v/>
      </c>
      <c r="AQ850" s="188" t="str">
        <f t="shared" si="328"/>
        <v/>
      </c>
      <c r="AR850" s="188" t="str">
        <f t="shared" si="329"/>
        <v/>
      </c>
      <c r="AS850" s="188" t="str">
        <f t="shared" si="330"/>
        <v/>
      </c>
      <c r="AT850" s="188" t="str">
        <f>IF(ISNUMBER(A850),MAX($AS$2:AS850)-AS850,"")</f>
        <v/>
      </c>
      <c r="AU850" s="189" t="str">
        <f t="shared" si="331"/>
        <v/>
      </c>
      <c r="AV850" s="190" t="str">
        <f t="shared" si="332"/>
        <v/>
      </c>
      <c r="AW850" s="190" t="str">
        <f t="shared" si="333"/>
        <v/>
      </c>
      <c r="AX850" s="191" t="str">
        <f ca="1">IF(ISNUMBER($A850),INDIRECT(CONCATENATE("'Instrument List'!B",(MATCH(E850,'Instrument List'!A:A,0))-0)),"")</f>
        <v/>
      </c>
      <c r="AY850" s="191" t="str">
        <f ca="1">IF(ISNUMBER($A850),INDIRECT(CONCATENATE("'Instrument List'!D",(MATCH(E850,'Instrument List'!A:A,0))-0)),"")</f>
        <v/>
      </c>
      <c r="AZ850" s="191" t="str">
        <f ca="1">IF(ISNUMBER($A850),INDIRECT(CONCATENATE("'Instrument List'!C",(MATCH(E850,'Instrument List'!A:A,0))-0)),"")</f>
        <v/>
      </c>
      <c r="BA850" s="192" t="str">
        <f ca="1">IF(ISNUMBER(A850),INDIRECT(CONCATENATE("'Instrument List'!E",(MATCH(E850,'Instrument List'!A:A,0))-0)),"")</f>
        <v/>
      </c>
      <c r="BB850" s="193" t="str">
        <f t="shared" si="334"/>
        <v/>
      </c>
      <c r="BC850" s="193" t="str">
        <f t="shared" si="335"/>
        <v/>
      </c>
      <c r="BD850" s="193" t="str">
        <f ca="1">IF(ISNUMBER(A850),INDIRECT(CONCATENATE("'Instrument List'!F",(MATCH(E850,'Instrument List'!A:A,0))-0)),"")</f>
        <v/>
      </c>
    </row>
    <row r="851" spans="1:56">
      <c r="A851" s="220" t="str">
        <f t="shared" si="315"/>
        <v/>
      </c>
      <c r="B851" s="221"/>
      <c r="C851" s="222"/>
      <c r="D851" s="169"/>
      <c r="E851" s="169"/>
      <c r="F851" s="169"/>
      <c r="G851" s="202"/>
      <c r="H851" s="217"/>
      <c r="I851" s="212"/>
      <c r="J851" s="206"/>
      <c r="K851" s="212"/>
      <c r="L851" s="206"/>
      <c r="M851" s="212"/>
      <c r="N851" s="206"/>
      <c r="O851" s="170" t="str">
        <f t="shared" si="316"/>
        <v/>
      </c>
      <c r="P851" s="171"/>
      <c r="Q851" s="171"/>
      <c r="R851" s="171"/>
      <c r="S851" s="172" t="str">
        <f t="shared" si="317"/>
        <v/>
      </c>
      <c r="T851" s="172" t="str">
        <f t="shared" si="318"/>
        <v/>
      </c>
      <c r="U851" s="171"/>
      <c r="V851" s="171"/>
      <c r="W851" s="173" t="str">
        <f t="shared" si="319"/>
        <v/>
      </c>
      <c r="X851" s="173" t="str">
        <f t="shared" si="320"/>
        <v/>
      </c>
      <c r="Y851" s="173" t="str">
        <f t="shared" si="321"/>
        <v/>
      </c>
      <c r="Z851" s="171"/>
      <c r="AA851" s="171"/>
      <c r="AB851" s="171"/>
      <c r="AC851" s="172" t="str">
        <f t="shared" si="322"/>
        <v/>
      </c>
      <c r="AD851" s="172" t="str">
        <f t="shared" si="323"/>
        <v/>
      </c>
      <c r="AE851" s="174"/>
      <c r="AF851" s="175" t="str">
        <f t="shared" si="324"/>
        <v/>
      </c>
      <c r="AG851" s="169"/>
      <c r="AH851" s="171"/>
      <c r="AI851" s="171"/>
      <c r="AJ851" s="169"/>
      <c r="AK851" s="176" t="str">
        <f t="shared" si="325"/>
        <v/>
      </c>
      <c r="AL851" s="176" t="str">
        <f t="shared" si="326"/>
        <v/>
      </c>
      <c r="AM851" s="176" t="str">
        <f t="shared" si="327"/>
        <v/>
      </c>
      <c r="AN851" s="359" t="str">
        <f>IF(Overview!$K$17='Internal Calcs'!$P$22,IF(AK851="","",AK851),IF(Overview!$K$17='Internal Calcs'!$P$23,IF(AK851="","",AK851),IF(ISNUMBER(A851),(IF(F851="Short",G851-H851,H851-G851)*AZ851-AX851),"")))</f>
        <v/>
      </c>
      <c r="AO851" s="401" t="str">
        <f>IF(Overview!$K$17='Internal Calcs'!$P$22,IF(AL851="","",AL851),IF(Overview!$K$17='Internal Calcs'!$P$23,IF(AL851="","",AL851),IF(ISNUMBER(A851),IF(AL851="",(IF(F851="Short",G851-H851,H851-G851)*AZ851-AX851),(IF(F851="Short",G851-J851,J851-G851)*AZ851-AX851)),"")))</f>
        <v/>
      </c>
      <c r="AP851" s="359" t="str">
        <f>IF(Overview!$K$17='Internal Calcs'!$P$22,"",IF(Overview!$K$17='Internal Calcs'!$P$23,IF(AM851="","",AM851),IF(ISNUMBER(A851),IF(AM851="",(IF(F851="Short",G851-H851,H851-G851)*AZ851-AX851),(IF(F851="Short",G851-L851,L851-G851)*AZ851-AX851)),"")))</f>
        <v/>
      </c>
      <c r="AQ851" s="176" t="str">
        <f t="shared" si="328"/>
        <v/>
      </c>
      <c r="AR851" s="176" t="str">
        <f t="shared" si="329"/>
        <v/>
      </c>
      <c r="AS851" s="176" t="str">
        <f t="shared" si="330"/>
        <v/>
      </c>
      <c r="AT851" s="176" t="str">
        <f>IF(ISNUMBER(A851),MAX($AS$2:AS851)-AS851,"")</f>
        <v/>
      </c>
      <c r="AU851" s="177" t="str">
        <f t="shared" si="331"/>
        <v/>
      </c>
      <c r="AV851" s="178" t="str">
        <f t="shared" si="332"/>
        <v/>
      </c>
      <c r="AW851" s="178" t="str">
        <f t="shared" si="333"/>
        <v/>
      </c>
      <c r="AX851" s="179" t="str">
        <f ca="1">IF(ISNUMBER($A851),INDIRECT(CONCATENATE("'Instrument List'!B",(MATCH(E851,'Instrument List'!A:A,0))-0)),"")</f>
        <v/>
      </c>
      <c r="AY851" s="179" t="str">
        <f ca="1">IF(ISNUMBER($A851),INDIRECT(CONCATENATE("'Instrument List'!D",(MATCH(E851,'Instrument List'!A:A,0))-0)),"")</f>
        <v/>
      </c>
      <c r="AZ851" s="179" t="str">
        <f ca="1">IF(ISNUMBER($A851),INDIRECT(CONCATENATE("'Instrument List'!C",(MATCH(E851,'Instrument List'!A:A,0))-0)),"")</f>
        <v/>
      </c>
      <c r="BA851" s="180" t="str">
        <f ca="1">IF(ISNUMBER(A851),INDIRECT(CONCATENATE("'Instrument List'!E",(MATCH(E851,'Instrument List'!A:A,0))-0)),"")</f>
        <v/>
      </c>
      <c r="BB851" s="181" t="str">
        <f t="shared" si="334"/>
        <v/>
      </c>
      <c r="BC851" s="181" t="str">
        <f t="shared" si="335"/>
        <v/>
      </c>
      <c r="BD851" s="181" t="str">
        <f ca="1">IF(ISNUMBER(A851),INDIRECT(CONCATENATE("'Instrument List'!F",(MATCH(E851,'Instrument List'!A:A,0))-0)),"")</f>
        <v/>
      </c>
    </row>
    <row r="852" spans="1:56">
      <c r="A852" s="223" t="str">
        <f t="shared" si="315"/>
        <v/>
      </c>
      <c r="B852" s="224"/>
      <c r="C852" s="225"/>
      <c r="D852" s="182"/>
      <c r="E852" s="182"/>
      <c r="F852" s="182"/>
      <c r="G852" s="203"/>
      <c r="H852" s="218"/>
      <c r="I852" s="213"/>
      <c r="J852" s="207"/>
      <c r="K852" s="213"/>
      <c r="L852" s="207"/>
      <c r="M852" s="213"/>
      <c r="N852" s="207"/>
      <c r="O852" s="183" t="str">
        <f t="shared" si="316"/>
        <v/>
      </c>
      <c r="P852" s="184"/>
      <c r="Q852" s="184"/>
      <c r="R852" s="275"/>
      <c r="S852" s="185" t="str">
        <f t="shared" si="317"/>
        <v/>
      </c>
      <c r="T852" s="185" t="str">
        <f t="shared" si="318"/>
        <v/>
      </c>
      <c r="U852" s="275"/>
      <c r="V852" s="275"/>
      <c r="W852" s="276" t="str">
        <f t="shared" si="319"/>
        <v/>
      </c>
      <c r="X852" s="276" t="str">
        <f t="shared" si="320"/>
        <v/>
      </c>
      <c r="Y852" s="276" t="str">
        <f t="shared" si="321"/>
        <v/>
      </c>
      <c r="Z852" s="275"/>
      <c r="AA852" s="184"/>
      <c r="AB852" s="184"/>
      <c r="AC852" s="185" t="str">
        <f t="shared" si="322"/>
        <v/>
      </c>
      <c r="AD852" s="185" t="str">
        <f t="shared" si="323"/>
        <v/>
      </c>
      <c r="AE852" s="186"/>
      <c r="AF852" s="187" t="str">
        <f t="shared" si="324"/>
        <v/>
      </c>
      <c r="AG852" s="182"/>
      <c r="AH852" s="184"/>
      <c r="AI852" s="184"/>
      <c r="AJ852" s="182"/>
      <c r="AK852" s="188" t="str">
        <f t="shared" si="325"/>
        <v/>
      </c>
      <c r="AL852" s="188" t="str">
        <f t="shared" si="326"/>
        <v/>
      </c>
      <c r="AM852" s="188" t="str">
        <f t="shared" si="327"/>
        <v/>
      </c>
      <c r="AN852" s="359" t="str">
        <f>IF(Overview!$K$17='Internal Calcs'!$P$22,IF(AK852="","",AK852),IF(Overview!$K$17='Internal Calcs'!$P$23,IF(AK852="","",AK852),IF(ISNUMBER(A852),(IF(F852="Short",G852-H852,H852-G852)*AZ852-AX852),"")))</f>
        <v/>
      </c>
      <c r="AO852" s="401" t="str">
        <f>IF(Overview!$K$17='Internal Calcs'!$P$22,IF(AL852="","",AL852),IF(Overview!$K$17='Internal Calcs'!$P$23,IF(AL852="","",AL852),IF(ISNUMBER(A852),IF(AL852="",(IF(F852="Short",G852-H852,H852-G852)*AZ852-AX852),(IF(F852="Short",G852-J852,J852-G852)*AZ852-AX852)),"")))</f>
        <v/>
      </c>
      <c r="AP852" s="359" t="str">
        <f>IF(Overview!$K$17='Internal Calcs'!$P$22,"",IF(Overview!$K$17='Internal Calcs'!$P$23,IF(AM852="","",AM852),IF(ISNUMBER(A852),IF(AM852="",(IF(F852="Short",G852-H852,H852-G852)*AZ852-AX852),(IF(F852="Short",G852-L852,L852-G852)*AZ852-AX852)),"")))</f>
        <v/>
      </c>
      <c r="AQ852" s="188" t="str">
        <f t="shared" si="328"/>
        <v/>
      </c>
      <c r="AR852" s="188" t="str">
        <f t="shared" si="329"/>
        <v/>
      </c>
      <c r="AS852" s="188" t="str">
        <f t="shared" si="330"/>
        <v/>
      </c>
      <c r="AT852" s="188" t="str">
        <f>IF(ISNUMBER(A852),MAX($AS$2:AS852)-AS852,"")</f>
        <v/>
      </c>
      <c r="AU852" s="189" t="str">
        <f t="shared" si="331"/>
        <v/>
      </c>
      <c r="AV852" s="190" t="str">
        <f t="shared" si="332"/>
        <v/>
      </c>
      <c r="AW852" s="190" t="str">
        <f t="shared" si="333"/>
        <v/>
      </c>
      <c r="AX852" s="191" t="str">
        <f ca="1">IF(ISNUMBER($A852),INDIRECT(CONCATENATE("'Instrument List'!B",(MATCH(E852,'Instrument List'!A:A,0))-0)),"")</f>
        <v/>
      </c>
      <c r="AY852" s="191" t="str">
        <f ca="1">IF(ISNUMBER($A852),INDIRECT(CONCATENATE("'Instrument List'!D",(MATCH(E852,'Instrument List'!A:A,0))-0)),"")</f>
        <v/>
      </c>
      <c r="AZ852" s="191" t="str">
        <f ca="1">IF(ISNUMBER($A852),INDIRECT(CONCATENATE("'Instrument List'!C",(MATCH(E852,'Instrument List'!A:A,0))-0)),"")</f>
        <v/>
      </c>
      <c r="BA852" s="192" t="str">
        <f ca="1">IF(ISNUMBER(A852),INDIRECT(CONCATENATE("'Instrument List'!E",(MATCH(E852,'Instrument List'!A:A,0))-0)),"")</f>
        <v/>
      </c>
      <c r="BB852" s="193" t="str">
        <f t="shared" si="334"/>
        <v/>
      </c>
      <c r="BC852" s="193" t="str">
        <f t="shared" si="335"/>
        <v/>
      </c>
      <c r="BD852" s="193" t="str">
        <f ca="1">IF(ISNUMBER(A852),INDIRECT(CONCATENATE("'Instrument List'!F",(MATCH(E852,'Instrument List'!A:A,0))-0)),"")</f>
        <v/>
      </c>
    </row>
    <row r="853" spans="1:56">
      <c r="A853" s="220" t="str">
        <f t="shared" si="315"/>
        <v/>
      </c>
      <c r="B853" s="221"/>
      <c r="C853" s="222"/>
      <c r="D853" s="169"/>
      <c r="E853" s="169"/>
      <c r="F853" s="169"/>
      <c r="G853" s="202"/>
      <c r="H853" s="217"/>
      <c r="I853" s="212"/>
      <c r="J853" s="206"/>
      <c r="K853" s="212"/>
      <c r="L853" s="206"/>
      <c r="M853" s="212"/>
      <c r="N853" s="206"/>
      <c r="O853" s="170" t="str">
        <f t="shared" si="316"/>
        <v/>
      </c>
      <c r="P853" s="171"/>
      <c r="Q853" s="171"/>
      <c r="R853" s="171"/>
      <c r="S853" s="172" t="str">
        <f t="shared" si="317"/>
        <v/>
      </c>
      <c r="T853" s="172" t="str">
        <f t="shared" si="318"/>
        <v/>
      </c>
      <c r="U853" s="171"/>
      <c r="V853" s="171"/>
      <c r="W853" s="173" t="str">
        <f t="shared" si="319"/>
        <v/>
      </c>
      <c r="X853" s="173" t="str">
        <f t="shared" si="320"/>
        <v/>
      </c>
      <c r="Y853" s="173" t="str">
        <f t="shared" si="321"/>
        <v/>
      </c>
      <c r="Z853" s="171"/>
      <c r="AA853" s="171"/>
      <c r="AB853" s="171"/>
      <c r="AC853" s="172" t="str">
        <f t="shared" si="322"/>
        <v/>
      </c>
      <c r="AD853" s="172" t="str">
        <f t="shared" si="323"/>
        <v/>
      </c>
      <c r="AE853" s="174"/>
      <c r="AF853" s="175" t="str">
        <f t="shared" si="324"/>
        <v/>
      </c>
      <c r="AG853" s="169"/>
      <c r="AH853" s="171"/>
      <c r="AI853" s="171"/>
      <c r="AJ853" s="169"/>
      <c r="AK853" s="176" t="str">
        <f t="shared" si="325"/>
        <v/>
      </c>
      <c r="AL853" s="176" t="str">
        <f t="shared" si="326"/>
        <v/>
      </c>
      <c r="AM853" s="176" t="str">
        <f t="shared" si="327"/>
        <v/>
      </c>
      <c r="AN853" s="359" t="str">
        <f>IF(Overview!$K$17='Internal Calcs'!$P$22,IF(AK853="","",AK853),IF(Overview!$K$17='Internal Calcs'!$P$23,IF(AK853="","",AK853),IF(ISNUMBER(A853),(IF(F853="Short",G853-H853,H853-G853)*AZ853-AX853),"")))</f>
        <v/>
      </c>
      <c r="AO853" s="401" t="str">
        <f>IF(Overview!$K$17='Internal Calcs'!$P$22,IF(AL853="","",AL853),IF(Overview!$K$17='Internal Calcs'!$P$23,IF(AL853="","",AL853),IF(ISNUMBER(A853),IF(AL853="",(IF(F853="Short",G853-H853,H853-G853)*AZ853-AX853),(IF(F853="Short",G853-J853,J853-G853)*AZ853-AX853)),"")))</f>
        <v/>
      </c>
      <c r="AP853" s="359" t="str">
        <f>IF(Overview!$K$17='Internal Calcs'!$P$22,"",IF(Overview!$K$17='Internal Calcs'!$P$23,IF(AM853="","",AM853),IF(ISNUMBER(A853),IF(AM853="",(IF(F853="Short",G853-H853,H853-G853)*AZ853-AX853),(IF(F853="Short",G853-L853,L853-G853)*AZ853-AX853)),"")))</f>
        <v/>
      </c>
      <c r="AQ853" s="176" t="str">
        <f t="shared" si="328"/>
        <v/>
      </c>
      <c r="AR853" s="176" t="str">
        <f t="shared" si="329"/>
        <v/>
      </c>
      <c r="AS853" s="176" t="str">
        <f t="shared" si="330"/>
        <v/>
      </c>
      <c r="AT853" s="176" t="str">
        <f>IF(ISNUMBER(A853),MAX($AS$2:AS853)-AS853,"")</f>
        <v/>
      </c>
      <c r="AU853" s="177" t="str">
        <f t="shared" si="331"/>
        <v/>
      </c>
      <c r="AV853" s="178" t="str">
        <f t="shared" si="332"/>
        <v/>
      </c>
      <c r="AW853" s="178" t="str">
        <f t="shared" si="333"/>
        <v/>
      </c>
      <c r="AX853" s="179" t="str">
        <f ca="1">IF(ISNUMBER($A853),INDIRECT(CONCATENATE("'Instrument List'!B",(MATCH(E853,'Instrument List'!A:A,0))-0)),"")</f>
        <v/>
      </c>
      <c r="AY853" s="179" t="str">
        <f ca="1">IF(ISNUMBER($A853),INDIRECT(CONCATENATE("'Instrument List'!D",(MATCH(E853,'Instrument List'!A:A,0))-0)),"")</f>
        <v/>
      </c>
      <c r="AZ853" s="179" t="str">
        <f ca="1">IF(ISNUMBER($A853),INDIRECT(CONCATENATE("'Instrument List'!C",(MATCH(E853,'Instrument List'!A:A,0))-0)),"")</f>
        <v/>
      </c>
      <c r="BA853" s="180" t="str">
        <f ca="1">IF(ISNUMBER(A853),INDIRECT(CONCATENATE("'Instrument List'!E",(MATCH(E853,'Instrument List'!A:A,0))-0)),"")</f>
        <v/>
      </c>
      <c r="BB853" s="181" t="str">
        <f t="shared" si="334"/>
        <v/>
      </c>
      <c r="BC853" s="181" t="str">
        <f t="shared" si="335"/>
        <v/>
      </c>
      <c r="BD853" s="181" t="str">
        <f ca="1">IF(ISNUMBER(A853),INDIRECT(CONCATENATE("'Instrument List'!F",(MATCH(E853,'Instrument List'!A:A,0))-0)),"")</f>
        <v/>
      </c>
    </row>
    <row r="854" spans="1:56">
      <c r="A854" s="223" t="str">
        <f t="shared" si="315"/>
        <v/>
      </c>
      <c r="B854" s="224"/>
      <c r="C854" s="225"/>
      <c r="D854" s="182"/>
      <c r="E854" s="182"/>
      <c r="F854" s="182"/>
      <c r="G854" s="203"/>
      <c r="H854" s="218"/>
      <c r="I854" s="213"/>
      <c r="J854" s="207"/>
      <c r="K854" s="213"/>
      <c r="L854" s="207"/>
      <c r="M854" s="213"/>
      <c r="N854" s="207"/>
      <c r="O854" s="183" t="str">
        <f t="shared" si="316"/>
        <v/>
      </c>
      <c r="P854" s="184"/>
      <c r="Q854" s="184"/>
      <c r="R854" s="275"/>
      <c r="S854" s="185" t="str">
        <f t="shared" si="317"/>
        <v/>
      </c>
      <c r="T854" s="185" t="str">
        <f t="shared" si="318"/>
        <v/>
      </c>
      <c r="U854" s="275"/>
      <c r="V854" s="275"/>
      <c r="W854" s="276" t="str">
        <f t="shared" si="319"/>
        <v/>
      </c>
      <c r="X854" s="276" t="str">
        <f t="shared" si="320"/>
        <v/>
      </c>
      <c r="Y854" s="276" t="str">
        <f t="shared" si="321"/>
        <v/>
      </c>
      <c r="Z854" s="275"/>
      <c r="AA854" s="184"/>
      <c r="AB854" s="184"/>
      <c r="AC854" s="185" t="str">
        <f t="shared" si="322"/>
        <v/>
      </c>
      <c r="AD854" s="185" t="str">
        <f t="shared" si="323"/>
        <v/>
      </c>
      <c r="AE854" s="186"/>
      <c r="AF854" s="187" t="str">
        <f t="shared" si="324"/>
        <v/>
      </c>
      <c r="AG854" s="182"/>
      <c r="AH854" s="184"/>
      <c r="AI854" s="184"/>
      <c r="AJ854" s="182"/>
      <c r="AK854" s="188" t="str">
        <f t="shared" si="325"/>
        <v/>
      </c>
      <c r="AL854" s="188" t="str">
        <f t="shared" si="326"/>
        <v/>
      </c>
      <c r="AM854" s="188" t="str">
        <f t="shared" si="327"/>
        <v/>
      </c>
      <c r="AN854" s="359" t="str">
        <f>IF(Overview!$K$17='Internal Calcs'!$P$22,IF(AK854="","",AK854),IF(Overview!$K$17='Internal Calcs'!$P$23,IF(AK854="","",AK854),IF(ISNUMBER(A854),(IF(F854="Short",G854-H854,H854-G854)*AZ854-AX854),"")))</f>
        <v/>
      </c>
      <c r="AO854" s="401" t="str">
        <f>IF(Overview!$K$17='Internal Calcs'!$P$22,IF(AL854="","",AL854),IF(Overview!$K$17='Internal Calcs'!$P$23,IF(AL854="","",AL854),IF(ISNUMBER(A854),IF(AL854="",(IF(F854="Short",G854-H854,H854-G854)*AZ854-AX854),(IF(F854="Short",G854-J854,J854-G854)*AZ854-AX854)),"")))</f>
        <v/>
      </c>
      <c r="AP854" s="359" t="str">
        <f>IF(Overview!$K$17='Internal Calcs'!$P$22,"",IF(Overview!$K$17='Internal Calcs'!$P$23,IF(AM854="","",AM854),IF(ISNUMBER(A854),IF(AM854="",(IF(F854="Short",G854-H854,H854-G854)*AZ854-AX854),(IF(F854="Short",G854-L854,L854-G854)*AZ854-AX854)),"")))</f>
        <v/>
      </c>
      <c r="AQ854" s="188" t="str">
        <f t="shared" si="328"/>
        <v/>
      </c>
      <c r="AR854" s="188" t="str">
        <f t="shared" si="329"/>
        <v/>
      </c>
      <c r="AS854" s="188" t="str">
        <f t="shared" si="330"/>
        <v/>
      </c>
      <c r="AT854" s="188" t="str">
        <f>IF(ISNUMBER(A854),MAX($AS$2:AS854)-AS854,"")</f>
        <v/>
      </c>
      <c r="AU854" s="189" t="str">
        <f t="shared" si="331"/>
        <v/>
      </c>
      <c r="AV854" s="190" t="str">
        <f t="shared" si="332"/>
        <v/>
      </c>
      <c r="AW854" s="190" t="str">
        <f t="shared" si="333"/>
        <v/>
      </c>
      <c r="AX854" s="191" t="str">
        <f ca="1">IF(ISNUMBER($A854),INDIRECT(CONCATENATE("'Instrument List'!B",(MATCH(E854,'Instrument List'!A:A,0))-0)),"")</f>
        <v/>
      </c>
      <c r="AY854" s="191" t="str">
        <f ca="1">IF(ISNUMBER($A854),INDIRECT(CONCATENATE("'Instrument List'!D",(MATCH(E854,'Instrument List'!A:A,0))-0)),"")</f>
        <v/>
      </c>
      <c r="AZ854" s="191" t="str">
        <f ca="1">IF(ISNUMBER($A854),INDIRECT(CONCATENATE("'Instrument List'!C",(MATCH(E854,'Instrument List'!A:A,0))-0)),"")</f>
        <v/>
      </c>
      <c r="BA854" s="192" t="str">
        <f ca="1">IF(ISNUMBER(A854),INDIRECT(CONCATENATE("'Instrument List'!E",(MATCH(E854,'Instrument List'!A:A,0))-0)),"")</f>
        <v/>
      </c>
      <c r="BB854" s="193" t="str">
        <f t="shared" si="334"/>
        <v/>
      </c>
      <c r="BC854" s="193" t="str">
        <f t="shared" si="335"/>
        <v/>
      </c>
      <c r="BD854" s="193" t="str">
        <f ca="1">IF(ISNUMBER(A854),INDIRECT(CONCATENATE("'Instrument List'!F",(MATCH(E854,'Instrument List'!A:A,0))-0)),"")</f>
        <v/>
      </c>
    </row>
    <row r="855" spans="1:56">
      <c r="A855" s="220" t="str">
        <f t="shared" si="315"/>
        <v/>
      </c>
      <c r="B855" s="221"/>
      <c r="C855" s="222"/>
      <c r="D855" s="169"/>
      <c r="E855" s="169"/>
      <c r="F855" s="169"/>
      <c r="G855" s="202"/>
      <c r="H855" s="217"/>
      <c r="I855" s="212"/>
      <c r="J855" s="206"/>
      <c r="K855" s="212"/>
      <c r="L855" s="206"/>
      <c r="M855" s="212"/>
      <c r="N855" s="206"/>
      <c r="O855" s="170" t="str">
        <f t="shared" si="316"/>
        <v/>
      </c>
      <c r="P855" s="171"/>
      <c r="Q855" s="171"/>
      <c r="R855" s="171"/>
      <c r="S855" s="172" t="str">
        <f t="shared" si="317"/>
        <v/>
      </c>
      <c r="T855" s="172" t="str">
        <f t="shared" si="318"/>
        <v/>
      </c>
      <c r="U855" s="171"/>
      <c r="V855" s="171"/>
      <c r="W855" s="173" t="str">
        <f t="shared" si="319"/>
        <v/>
      </c>
      <c r="X855" s="173" t="str">
        <f t="shared" si="320"/>
        <v/>
      </c>
      <c r="Y855" s="173" t="str">
        <f t="shared" si="321"/>
        <v/>
      </c>
      <c r="Z855" s="171"/>
      <c r="AA855" s="171"/>
      <c r="AB855" s="171"/>
      <c r="AC855" s="172" t="str">
        <f t="shared" si="322"/>
        <v/>
      </c>
      <c r="AD855" s="172" t="str">
        <f t="shared" si="323"/>
        <v/>
      </c>
      <c r="AE855" s="174"/>
      <c r="AF855" s="175" t="str">
        <f t="shared" si="324"/>
        <v/>
      </c>
      <c r="AG855" s="169"/>
      <c r="AH855" s="171"/>
      <c r="AI855" s="171"/>
      <c r="AJ855" s="169"/>
      <c r="AK855" s="176" t="str">
        <f t="shared" si="325"/>
        <v/>
      </c>
      <c r="AL855" s="176" t="str">
        <f t="shared" si="326"/>
        <v/>
      </c>
      <c r="AM855" s="176" t="str">
        <f t="shared" si="327"/>
        <v/>
      </c>
      <c r="AN855" s="359" t="str">
        <f>IF(Overview!$K$17='Internal Calcs'!$P$22,IF(AK855="","",AK855),IF(Overview!$K$17='Internal Calcs'!$P$23,IF(AK855="","",AK855),IF(ISNUMBER(A855),(IF(F855="Short",G855-H855,H855-G855)*AZ855-AX855),"")))</f>
        <v/>
      </c>
      <c r="AO855" s="401" t="str">
        <f>IF(Overview!$K$17='Internal Calcs'!$P$22,IF(AL855="","",AL855),IF(Overview!$K$17='Internal Calcs'!$P$23,IF(AL855="","",AL855),IF(ISNUMBER(A855),IF(AL855="",(IF(F855="Short",G855-H855,H855-G855)*AZ855-AX855),(IF(F855="Short",G855-J855,J855-G855)*AZ855-AX855)),"")))</f>
        <v/>
      </c>
      <c r="AP855" s="359" t="str">
        <f>IF(Overview!$K$17='Internal Calcs'!$P$22,"",IF(Overview!$K$17='Internal Calcs'!$P$23,IF(AM855="","",AM855),IF(ISNUMBER(A855),IF(AM855="",(IF(F855="Short",G855-H855,H855-G855)*AZ855-AX855),(IF(F855="Short",G855-L855,L855-G855)*AZ855-AX855)),"")))</f>
        <v/>
      </c>
      <c r="AQ855" s="176" t="str">
        <f t="shared" si="328"/>
        <v/>
      </c>
      <c r="AR855" s="176" t="str">
        <f t="shared" si="329"/>
        <v/>
      </c>
      <c r="AS855" s="176" t="str">
        <f t="shared" si="330"/>
        <v/>
      </c>
      <c r="AT855" s="176" t="str">
        <f>IF(ISNUMBER(A855),MAX($AS$2:AS855)-AS855,"")</f>
        <v/>
      </c>
      <c r="AU855" s="177" t="str">
        <f t="shared" si="331"/>
        <v/>
      </c>
      <c r="AV855" s="178" t="str">
        <f t="shared" si="332"/>
        <v/>
      </c>
      <c r="AW855" s="178" t="str">
        <f t="shared" si="333"/>
        <v/>
      </c>
      <c r="AX855" s="179" t="str">
        <f ca="1">IF(ISNUMBER($A855),INDIRECT(CONCATENATE("'Instrument List'!B",(MATCH(E855,'Instrument List'!A:A,0))-0)),"")</f>
        <v/>
      </c>
      <c r="AY855" s="179" t="str">
        <f ca="1">IF(ISNUMBER($A855),INDIRECT(CONCATENATE("'Instrument List'!D",(MATCH(E855,'Instrument List'!A:A,0))-0)),"")</f>
        <v/>
      </c>
      <c r="AZ855" s="179" t="str">
        <f ca="1">IF(ISNUMBER($A855),INDIRECT(CONCATENATE("'Instrument List'!C",(MATCH(E855,'Instrument List'!A:A,0))-0)),"")</f>
        <v/>
      </c>
      <c r="BA855" s="180" t="str">
        <f ca="1">IF(ISNUMBER(A855),INDIRECT(CONCATENATE("'Instrument List'!E",(MATCH(E855,'Instrument List'!A:A,0))-0)),"")</f>
        <v/>
      </c>
      <c r="BB855" s="181" t="str">
        <f t="shared" si="334"/>
        <v/>
      </c>
      <c r="BC855" s="181" t="str">
        <f t="shared" si="335"/>
        <v/>
      </c>
      <c r="BD855" s="181" t="str">
        <f ca="1">IF(ISNUMBER(A855),INDIRECT(CONCATENATE("'Instrument List'!F",(MATCH(E855,'Instrument List'!A:A,0))-0)),"")</f>
        <v/>
      </c>
    </row>
    <row r="856" spans="1:56">
      <c r="A856" s="223" t="str">
        <f t="shared" si="315"/>
        <v/>
      </c>
      <c r="B856" s="224"/>
      <c r="C856" s="225"/>
      <c r="D856" s="182"/>
      <c r="E856" s="182"/>
      <c r="F856" s="182"/>
      <c r="G856" s="203"/>
      <c r="H856" s="218"/>
      <c r="I856" s="213"/>
      <c r="J856" s="207"/>
      <c r="K856" s="213"/>
      <c r="L856" s="207"/>
      <c r="M856" s="213"/>
      <c r="N856" s="207"/>
      <c r="O856" s="183" t="str">
        <f t="shared" si="316"/>
        <v/>
      </c>
      <c r="P856" s="184"/>
      <c r="Q856" s="184"/>
      <c r="R856" s="275"/>
      <c r="S856" s="185" t="str">
        <f t="shared" si="317"/>
        <v/>
      </c>
      <c r="T856" s="185" t="str">
        <f t="shared" si="318"/>
        <v/>
      </c>
      <c r="U856" s="275"/>
      <c r="V856" s="275"/>
      <c r="W856" s="276" t="str">
        <f t="shared" si="319"/>
        <v/>
      </c>
      <c r="X856" s="276" t="str">
        <f t="shared" si="320"/>
        <v/>
      </c>
      <c r="Y856" s="276" t="str">
        <f t="shared" si="321"/>
        <v/>
      </c>
      <c r="Z856" s="275"/>
      <c r="AA856" s="184"/>
      <c r="AB856" s="184"/>
      <c r="AC856" s="185" t="str">
        <f t="shared" si="322"/>
        <v/>
      </c>
      <c r="AD856" s="185" t="str">
        <f t="shared" si="323"/>
        <v/>
      </c>
      <c r="AE856" s="186"/>
      <c r="AF856" s="187" t="str">
        <f t="shared" si="324"/>
        <v/>
      </c>
      <c r="AG856" s="182"/>
      <c r="AH856" s="184"/>
      <c r="AI856" s="184"/>
      <c r="AJ856" s="182"/>
      <c r="AK856" s="188" t="str">
        <f t="shared" si="325"/>
        <v/>
      </c>
      <c r="AL856" s="188" t="str">
        <f t="shared" si="326"/>
        <v/>
      </c>
      <c r="AM856" s="188" t="str">
        <f t="shared" si="327"/>
        <v/>
      </c>
      <c r="AN856" s="359" t="str">
        <f>IF(Overview!$K$17='Internal Calcs'!$P$22,IF(AK856="","",AK856),IF(Overview!$K$17='Internal Calcs'!$P$23,IF(AK856="","",AK856),IF(ISNUMBER(A856),(IF(F856="Short",G856-H856,H856-G856)*AZ856-AX856),"")))</f>
        <v/>
      </c>
      <c r="AO856" s="401" t="str">
        <f>IF(Overview!$K$17='Internal Calcs'!$P$22,IF(AL856="","",AL856),IF(Overview!$K$17='Internal Calcs'!$P$23,IF(AL856="","",AL856),IF(ISNUMBER(A856),IF(AL856="",(IF(F856="Short",G856-H856,H856-G856)*AZ856-AX856),(IF(F856="Short",G856-J856,J856-G856)*AZ856-AX856)),"")))</f>
        <v/>
      </c>
      <c r="AP856" s="359" t="str">
        <f>IF(Overview!$K$17='Internal Calcs'!$P$22,"",IF(Overview!$K$17='Internal Calcs'!$P$23,IF(AM856="","",AM856),IF(ISNUMBER(A856),IF(AM856="",(IF(F856="Short",G856-H856,H856-G856)*AZ856-AX856),(IF(F856="Short",G856-L856,L856-G856)*AZ856-AX856)),"")))</f>
        <v/>
      </c>
      <c r="AQ856" s="188" t="str">
        <f t="shared" si="328"/>
        <v/>
      </c>
      <c r="AR856" s="188" t="str">
        <f t="shared" si="329"/>
        <v/>
      </c>
      <c r="AS856" s="188" t="str">
        <f t="shared" si="330"/>
        <v/>
      </c>
      <c r="AT856" s="188" t="str">
        <f>IF(ISNUMBER(A856),MAX($AS$2:AS856)-AS856,"")</f>
        <v/>
      </c>
      <c r="AU856" s="189" t="str">
        <f t="shared" si="331"/>
        <v/>
      </c>
      <c r="AV856" s="190" t="str">
        <f t="shared" si="332"/>
        <v/>
      </c>
      <c r="AW856" s="190" t="str">
        <f t="shared" si="333"/>
        <v/>
      </c>
      <c r="AX856" s="191" t="str">
        <f ca="1">IF(ISNUMBER($A856),INDIRECT(CONCATENATE("'Instrument List'!B",(MATCH(E856,'Instrument List'!A:A,0))-0)),"")</f>
        <v/>
      </c>
      <c r="AY856" s="191" t="str">
        <f ca="1">IF(ISNUMBER($A856),INDIRECT(CONCATENATE("'Instrument List'!D",(MATCH(E856,'Instrument List'!A:A,0))-0)),"")</f>
        <v/>
      </c>
      <c r="AZ856" s="191" t="str">
        <f ca="1">IF(ISNUMBER($A856),INDIRECT(CONCATENATE("'Instrument List'!C",(MATCH(E856,'Instrument List'!A:A,0))-0)),"")</f>
        <v/>
      </c>
      <c r="BA856" s="192" t="str">
        <f ca="1">IF(ISNUMBER(A856),INDIRECT(CONCATENATE("'Instrument List'!E",(MATCH(E856,'Instrument List'!A:A,0))-0)),"")</f>
        <v/>
      </c>
      <c r="BB856" s="193" t="str">
        <f t="shared" si="334"/>
        <v/>
      </c>
      <c r="BC856" s="193" t="str">
        <f t="shared" si="335"/>
        <v/>
      </c>
      <c r="BD856" s="193" t="str">
        <f ca="1">IF(ISNUMBER(A856),INDIRECT(CONCATENATE("'Instrument List'!F",(MATCH(E856,'Instrument List'!A:A,0))-0)),"")</f>
        <v/>
      </c>
    </row>
    <row r="857" spans="1:56">
      <c r="A857" s="220" t="str">
        <f t="shared" si="315"/>
        <v/>
      </c>
      <c r="B857" s="221"/>
      <c r="C857" s="222"/>
      <c r="D857" s="169"/>
      <c r="E857" s="169"/>
      <c r="F857" s="169"/>
      <c r="G857" s="202"/>
      <c r="H857" s="217"/>
      <c r="I857" s="212"/>
      <c r="J857" s="206"/>
      <c r="K857" s="212"/>
      <c r="L857" s="206"/>
      <c r="M857" s="212"/>
      <c r="N857" s="206"/>
      <c r="O857" s="170" t="str">
        <f t="shared" si="316"/>
        <v/>
      </c>
      <c r="P857" s="171"/>
      <c r="Q857" s="171"/>
      <c r="R857" s="171"/>
      <c r="S857" s="172" t="str">
        <f t="shared" si="317"/>
        <v/>
      </c>
      <c r="T857" s="172" t="str">
        <f t="shared" si="318"/>
        <v/>
      </c>
      <c r="U857" s="171"/>
      <c r="V857" s="171"/>
      <c r="W857" s="173" t="str">
        <f t="shared" si="319"/>
        <v/>
      </c>
      <c r="X857" s="173" t="str">
        <f t="shared" si="320"/>
        <v/>
      </c>
      <c r="Y857" s="173" t="str">
        <f t="shared" si="321"/>
        <v/>
      </c>
      <c r="Z857" s="171"/>
      <c r="AA857" s="171"/>
      <c r="AB857" s="171"/>
      <c r="AC857" s="172" t="str">
        <f t="shared" si="322"/>
        <v/>
      </c>
      <c r="AD857" s="172" t="str">
        <f t="shared" si="323"/>
        <v/>
      </c>
      <c r="AE857" s="174"/>
      <c r="AF857" s="175" t="str">
        <f t="shared" si="324"/>
        <v/>
      </c>
      <c r="AG857" s="169"/>
      <c r="AH857" s="171"/>
      <c r="AI857" s="171"/>
      <c r="AJ857" s="169"/>
      <c r="AK857" s="176" t="str">
        <f t="shared" si="325"/>
        <v/>
      </c>
      <c r="AL857" s="176" t="str">
        <f t="shared" si="326"/>
        <v/>
      </c>
      <c r="AM857" s="176" t="str">
        <f t="shared" si="327"/>
        <v/>
      </c>
      <c r="AN857" s="359" t="str">
        <f>IF(Overview!$K$17='Internal Calcs'!$P$22,IF(AK857="","",AK857),IF(Overview!$K$17='Internal Calcs'!$P$23,IF(AK857="","",AK857),IF(ISNUMBER(A857),(IF(F857="Short",G857-H857,H857-G857)*AZ857-AX857),"")))</f>
        <v/>
      </c>
      <c r="AO857" s="401" t="str">
        <f>IF(Overview!$K$17='Internal Calcs'!$P$22,IF(AL857="","",AL857),IF(Overview!$K$17='Internal Calcs'!$P$23,IF(AL857="","",AL857),IF(ISNUMBER(A857),IF(AL857="",(IF(F857="Short",G857-H857,H857-G857)*AZ857-AX857),(IF(F857="Short",G857-J857,J857-G857)*AZ857-AX857)),"")))</f>
        <v/>
      </c>
      <c r="AP857" s="359" t="str">
        <f>IF(Overview!$K$17='Internal Calcs'!$P$22,"",IF(Overview!$K$17='Internal Calcs'!$P$23,IF(AM857="","",AM857),IF(ISNUMBER(A857),IF(AM857="",(IF(F857="Short",G857-H857,H857-G857)*AZ857-AX857),(IF(F857="Short",G857-L857,L857-G857)*AZ857-AX857)),"")))</f>
        <v/>
      </c>
      <c r="AQ857" s="176" t="str">
        <f t="shared" si="328"/>
        <v/>
      </c>
      <c r="AR857" s="176" t="str">
        <f t="shared" si="329"/>
        <v/>
      </c>
      <c r="AS857" s="176" t="str">
        <f t="shared" si="330"/>
        <v/>
      </c>
      <c r="AT857" s="176" t="str">
        <f>IF(ISNUMBER(A857),MAX($AS$2:AS857)-AS857,"")</f>
        <v/>
      </c>
      <c r="AU857" s="177" t="str">
        <f t="shared" si="331"/>
        <v/>
      </c>
      <c r="AV857" s="178" t="str">
        <f t="shared" si="332"/>
        <v/>
      </c>
      <c r="AW857" s="178" t="str">
        <f t="shared" si="333"/>
        <v/>
      </c>
      <c r="AX857" s="179" t="str">
        <f ca="1">IF(ISNUMBER($A857),INDIRECT(CONCATENATE("'Instrument List'!B",(MATCH(E857,'Instrument List'!A:A,0))-0)),"")</f>
        <v/>
      </c>
      <c r="AY857" s="179" t="str">
        <f ca="1">IF(ISNUMBER($A857),INDIRECT(CONCATENATE("'Instrument List'!D",(MATCH(E857,'Instrument List'!A:A,0))-0)),"")</f>
        <v/>
      </c>
      <c r="AZ857" s="179" t="str">
        <f ca="1">IF(ISNUMBER($A857),INDIRECT(CONCATENATE("'Instrument List'!C",(MATCH(E857,'Instrument List'!A:A,0))-0)),"")</f>
        <v/>
      </c>
      <c r="BA857" s="180" t="str">
        <f ca="1">IF(ISNUMBER(A857),INDIRECT(CONCATENATE("'Instrument List'!E",(MATCH(E857,'Instrument List'!A:A,0))-0)),"")</f>
        <v/>
      </c>
      <c r="BB857" s="181" t="str">
        <f t="shared" si="334"/>
        <v/>
      </c>
      <c r="BC857" s="181" t="str">
        <f t="shared" si="335"/>
        <v/>
      </c>
      <c r="BD857" s="181" t="str">
        <f ca="1">IF(ISNUMBER(A857),INDIRECT(CONCATENATE("'Instrument List'!F",(MATCH(E857,'Instrument List'!A:A,0))-0)),"")</f>
        <v/>
      </c>
    </row>
    <row r="858" spans="1:56">
      <c r="A858" s="223" t="str">
        <f t="shared" si="315"/>
        <v/>
      </c>
      <c r="B858" s="224"/>
      <c r="C858" s="225"/>
      <c r="D858" s="182"/>
      <c r="E858" s="182"/>
      <c r="F858" s="182"/>
      <c r="G858" s="203"/>
      <c r="H858" s="218"/>
      <c r="I858" s="213"/>
      <c r="J858" s="207"/>
      <c r="K858" s="213"/>
      <c r="L858" s="207"/>
      <c r="M858" s="213"/>
      <c r="N858" s="207"/>
      <c r="O858" s="183" t="str">
        <f t="shared" si="316"/>
        <v/>
      </c>
      <c r="P858" s="184"/>
      <c r="Q858" s="184"/>
      <c r="R858" s="275"/>
      <c r="S858" s="185" t="str">
        <f t="shared" si="317"/>
        <v/>
      </c>
      <c r="T858" s="185" t="str">
        <f t="shared" si="318"/>
        <v/>
      </c>
      <c r="U858" s="275"/>
      <c r="V858" s="275"/>
      <c r="W858" s="276" t="str">
        <f t="shared" si="319"/>
        <v/>
      </c>
      <c r="X858" s="276" t="str">
        <f t="shared" si="320"/>
        <v/>
      </c>
      <c r="Y858" s="276" t="str">
        <f t="shared" si="321"/>
        <v/>
      </c>
      <c r="Z858" s="275"/>
      <c r="AA858" s="184"/>
      <c r="AB858" s="184"/>
      <c r="AC858" s="185" t="str">
        <f t="shared" si="322"/>
        <v/>
      </c>
      <c r="AD858" s="185" t="str">
        <f t="shared" si="323"/>
        <v/>
      </c>
      <c r="AE858" s="186"/>
      <c r="AF858" s="187" t="str">
        <f t="shared" si="324"/>
        <v/>
      </c>
      <c r="AG858" s="182"/>
      <c r="AH858" s="184"/>
      <c r="AI858" s="184"/>
      <c r="AJ858" s="182"/>
      <c r="AK858" s="188" t="str">
        <f t="shared" si="325"/>
        <v/>
      </c>
      <c r="AL858" s="188" t="str">
        <f t="shared" si="326"/>
        <v/>
      </c>
      <c r="AM858" s="188" t="str">
        <f t="shared" si="327"/>
        <v/>
      </c>
      <c r="AN858" s="359" t="str">
        <f>IF(Overview!$K$17='Internal Calcs'!$P$22,IF(AK858="","",AK858),IF(Overview!$K$17='Internal Calcs'!$P$23,IF(AK858="","",AK858),IF(ISNUMBER(A858),(IF(F858="Short",G858-H858,H858-G858)*AZ858-AX858),"")))</f>
        <v/>
      </c>
      <c r="AO858" s="401" t="str">
        <f>IF(Overview!$K$17='Internal Calcs'!$P$22,IF(AL858="","",AL858),IF(Overview!$K$17='Internal Calcs'!$P$23,IF(AL858="","",AL858),IF(ISNUMBER(A858),IF(AL858="",(IF(F858="Short",G858-H858,H858-G858)*AZ858-AX858),(IF(F858="Short",G858-J858,J858-G858)*AZ858-AX858)),"")))</f>
        <v/>
      </c>
      <c r="AP858" s="359" t="str">
        <f>IF(Overview!$K$17='Internal Calcs'!$P$22,"",IF(Overview!$K$17='Internal Calcs'!$P$23,IF(AM858="","",AM858),IF(ISNUMBER(A858),IF(AM858="",(IF(F858="Short",G858-H858,H858-G858)*AZ858-AX858),(IF(F858="Short",G858-L858,L858-G858)*AZ858-AX858)),"")))</f>
        <v/>
      </c>
      <c r="AQ858" s="188" t="str">
        <f t="shared" si="328"/>
        <v/>
      </c>
      <c r="AR858" s="188" t="str">
        <f t="shared" si="329"/>
        <v/>
      </c>
      <c r="AS858" s="188" t="str">
        <f t="shared" si="330"/>
        <v/>
      </c>
      <c r="AT858" s="188" t="str">
        <f>IF(ISNUMBER(A858),MAX($AS$2:AS858)-AS858,"")</f>
        <v/>
      </c>
      <c r="AU858" s="189" t="str">
        <f t="shared" si="331"/>
        <v/>
      </c>
      <c r="AV858" s="190" t="str">
        <f t="shared" si="332"/>
        <v/>
      </c>
      <c r="AW858" s="190" t="str">
        <f t="shared" si="333"/>
        <v/>
      </c>
      <c r="AX858" s="191" t="str">
        <f ca="1">IF(ISNUMBER($A858),INDIRECT(CONCATENATE("'Instrument List'!B",(MATCH(E858,'Instrument List'!A:A,0))-0)),"")</f>
        <v/>
      </c>
      <c r="AY858" s="191" t="str">
        <f ca="1">IF(ISNUMBER($A858),INDIRECT(CONCATENATE("'Instrument List'!D",(MATCH(E858,'Instrument List'!A:A,0))-0)),"")</f>
        <v/>
      </c>
      <c r="AZ858" s="191" t="str">
        <f ca="1">IF(ISNUMBER($A858),INDIRECT(CONCATENATE("'Instrument List'!C",(MATCH(E858,'Instrument List'!A:A,0))-0)),"")</f>
        <v/>
      </c>
      <c r="BA858" s="192" t="str">
        <f ca="1">IF(ISNUMBER(A858),INDIRECT(CONCATENATE("'Instrument List'!E",(MATCH(E858,'Instrument List'!A:A,0))-0)),"")</f>
        <v/>
      </c>
      <c r="BB858" s="193" t="str">
        <f t="shared" si="334"/>
        <v/>
      </c>
      <c r="BC858" s="193" t="str">
        <f t="shared" si="335"/>
        <v/>
      </c>
      <c r="BD858" s="193" t="str">
        <f ca="1">IF(ISNUMBER(A858),INDIRECT(CONCATENATE("'Instrument List'!F",(MATCH(E858,'Instrument List'!A:A,0))-0)),"")</f>
        <v/>
      </c>
    </row>
    <row r="859" spans="1:56">
      <c r="A859" s="220" t="str">
        <f t="shared" si="315"/>
        <v/>
      </c>
      <c r="B859" s="221"/>
      <c r="C859" s="222"/>
      <c r="D859" s="169"/>
      <c r="E859" s="169"/>
      <c r="F859" s="169"/>
      <c r="G859" s="202"/>
      <c r="H859" s="217"/>
      <c r="I859" s="212"/>
      <c r="J859" s="206"/>
      <c r="K859" s="212"/>
      <c r="L859" s="206"/>
      <c r="M859" s="212"/>
      <c r="N859" s="206"/>
      <c r="O859" s="170" t="str">
        <f t="shared" si="316"/>
        <v/>
      </c>
      <c r="P859" s="171"/>
      <c r="Q859" s="171"/>
      <c r="R859" s="171"/>
      <c r="S859" s="172" t="str">
        <f t="shared" si="317"/>
        <v/>
      </c>
      <c r="T859" s="172" t="str">
        <f t="shared" si="318"/>
        <v/>
      </c>
      <c r="U859" s="171"/>
      <c r="V859" s="171"/>
      <c r="W859" s="173" t="str">
        <f t="shared" si="319"/>
        <v/>
      </c>
      <c r="X859" s="173" t="str">
        <f t="shared" si="320"/>
        <v/>
      </c>
      <c r="Y859" s="173" t="str">
        <f t="shared" si="321"/>
        <v/>
      </c>
      <c r="Z859" s="171"/>
      <c r="AA859" s="171"/>
      <c r="AB859" s="171"/>
      <c r="AC859" s="172" t="str">
        <f t="shared" si="322"/>
        <v/>
      </c>
      <c r="AD859" s="172" t="str">
        <f t="shared" si="323"/>
        <v/>
      </c>
      <c r="AE859" s="174"/>
      <c r="AF859" s="175" t="str">
        <f t="shared" si="324"/>
        <v/>
      </c>
      <c r="AG859" s="169"/>
      <c r="AH859" s="171"/>
      <c r="AI859" s="171"/>
      <c r="AJ859" s="169"/>
      <c r="AK859" s="176" t="str">
        <f t="shared" si="325"/>
        <v/>
      </c>
      <c r="AL859" s="176" t="str">
        <f t="shared" si="326"/>
        <v/>
      </c>
      <c r="AM859" s="176" t="str">
        <f t="shared" si="327"/>
        <v/>
      </c>
      <c r="AN859" s="359" t="str">
        <f>IF(Overview!$K$17='Internal Calcs'!$P$22,IF(AK859="","",AK859),IF(Overview!$K$17='Internal Calcs'!$P$23,IF(AK859="","",AK859),IF(ISNUMBER(A859),(IF(F859="Short",G859-H859,H859-G859)*AZ859-AX859),"")))</f>
        <v/>
      </c>
      <c r="AO859" s="401" t="str">
        <f>IF(Overview!$K$17='Internal Calcs'!$P$22,IF(AL859="","",AL859),IF(Overview!$K$17='Internal Calcs'!$P$23,IF(AL859="","",AL859),IF(ISNUMBER(A859),IF(AL859="",(IF(F859="Short",G859-H859,H859-G859)*AZ859-AX859),(IF(F859="Short",G859-J859,J859-G859)*AZ859-AX859)),"")))</f>
        <v/>
      </c>
      <c r="AP859" s="359" t="str">
        <f>IF(Overview!$K$17='Internal Calcs'!$P$22,"",IF(Overview!$K$17='Internal Calcs'!$P$23,IF(AM859="","",AM859),IF(ISNUMBER(A859),IF(AM859="",(IF(F859="Short",G859-H859,H859-G859)*AZ859-AX859),(IF(F859="Short",G859-L859,L859-G859)*AZ859-AX859)),"")))</f>
        <v/>
      </c>
      <c r="AQ859" s="176" t="str">
        <f t="shared" si="328"/>
        <v/>
      </c>
      <c r="AR859" s="176" t="str">
        <f t="shared" si="329"/>
        <v/>
      </c>
      <c r="AS859" s="176" t="str">
        <f t="shared" si="330"/>
        <v/>
      </c>
      <c r="AT859" s="176" t="str">
        <f>IF(ISNUMBER(A859),MAX($AS$2:AS859)-AS859,"")</f>
        <v/>
      </c>
      <c r="AU859" s="177" t="str">
        <f t="shared" si="331"/>
        <v/>
      </c>
      <c r="AV859" s="178" t="str">
        <f t="shared" si="332"/>
        <v/>
      </c>
      <c r="AW859" s="178" t="str">
        <f t="shared" si="333"/>
        <v/>
      </c>
      <c r="AX859" s="179" t="str">
        <f ca="1">IF(ISNUMBER($A859),INDIRECT(CONCATENATE("'Instrument List'!B",(MATCH(E859,'Instrument List'!A:A,0))-0)),"")</f>
        <v/>
      </c>
      <c r="AY859" s="179" t="str">
        <f ca="1">IF(ISNUMBER($A859),INDIRECT(CONCATENATE("'Instrument List'!D",(MATCH(E859,'Instrument List'!A:A,0))-0)),"")</f>
        <v/>
      </c>
      <c r="AZ859" s="179" t="str">
        <f ca="1">IF(ISNUMBER($A859),INDIRECT(CONCATENATE("'Instrument List'!C",(MATCH(E859,'Instrument List'!A:A,0))-0)),"")</f>
        <v/>
      </c>
      <c r="BA859" s="180" t="str">
        <f ca="1">IF(ISNUMBER(A859),INDIRECT(CONCATENATE("'Instrument List'!E",(MATCH(E859,'Instrument List'!A:A,0))-0)),"")</f>
        <v/>
      </c>
      <c r="BB859" s="181" t="str">
        <f t="shared" si="334"/>
        <v/>
      </c>
      <c r="BC859" s="181" t="str">
        <f t="shared" si="335"/>
        <v/>
      </c>
      <c r="BD859" s="181" t="str">
        <f ca="1">IF(ISNUMBER(A859),INDIRECT(CONCATENATE("'Instrument List'!F",(MATCH(E859,'Instrument List'!A:A,0))-0)),"")</f>
        <v/>
      </c>
    </row>
    <row r="860" spans="1:56">
      <c r="A860" s="223" t="str">
        <f t="shared" si="315"/>
        <v/>
      </c>
      <c r="B860" s="224"/>
      <c r="C860" s="225"/>
      <c r="D860" s="182"/>
      <c r="E860" s="182"/>
      <c r="F860" s="182"/>
      <c r="G860" s="203"/>
      <c r="H860" s="218"/>
      <c r="I860" s="213"/>
      <c r="J860" s="207"/>
      <c r="K860" s="213"/>
      <c r="L860" s="207"/>
      <c r="M860" s="213"/>
      <c r="N860" s="207"/>
      <c r="O860" s="183" t="str">
        <f t="shared" si="316"/>
        <v/>
      </c>
      <c r="P860" s="184"/>
      <c r="Q860" s="184"/>
      <c r="R860" s="275"/>
      <c r="S860" s="185" t="str">
        <f t="shared" si="317"/>
        <v/>
      </c>
      <c r="T860" s="185" t="str">
        <f t="shared" si="318"/>
        <v/>
      </c>
      <c r="U860" s="275"/>
      <c r="V860" s="275"/>
      <c r="W860" s="276" t="str">
        <f t="shared" si="319"/>
        <v/>
      </c>
      <c r="X860" s="276" t="str">
        <f t="shared" si="320"/>
        <v/>
      </c>
      <c r="Y860" s="276" t="str">
        <f t="shared" si="321"/>
        <v/>
      </c>
      <c r="Z860" s="275"/>
      <c r="AA860" s="184"/>
      <c r="AB860" s="184"/>
      <c r="AC860" s="185" t="str">
        <f t="shared" si="322"/>
        <v/>
      </c>
      <c r="AD860" s="185" t="str">
        <f t="shared" si="323"/>
        <v/>
      </c>
      <c r="AE860" s="186"/>
      <c r="AF860" s="187" t="str">
        <f t="shared" si="324"/>
        <v/>
      </c>
      <c r="AG860" s="182"/>
      <c r="AH860" s="184"/>
      <c r="AI860" s="184"/>
      <c r="AJ860" s="182"/>
      <c r="AK860" s="188" t="str">
        <f t="shared" si="325"/>
        <v/>
      </c>
      <c r="AL860" s="188" t="str">
        <f t="shared" si="326"/>
        <v/>
      </c>
      <c r="AM860" s="188" t="str">
        <f t="shared" si="327"/>
        <v/>
      </c>
      <c r="AN860" s="359" t="str">
        <f>IF(Overview!$K$17='Internal Calcs'!$P$22,IF(AK860="","",AK860),IF(Overview!$K$17='Internal Calcs'!$P$23,IF(AK860="","",AK860),IF(ISNUMBER(A860),(IF(F860="Short",G860-H860,H860-G860)*AZ860-AX860),"")))</f>
        <v/>
      </c>
      <c r="AO860" s="401" t="str">
        <f>IF(Overview!$K$17='Internal Calcs'!$P$22,IF(AL860="","",AL860),IF(Overview!$K$17='Internal Calcs'!$P$23,IF(AL860="","",AL860),IF(ISNUMBER(A860),IF(AL860="",(IF(F860="Short",G860-H860,H860-G860)*AZ860-AX860),(IF(F860="Short",G860-J860,J860-G860)*AZ860-AX860)),"")))</f>
        <v/>
      </c>
      <c r="AP860" s="359" t="str">
        <f>IF(Overview!$K$17='Internal Calcs'!$P$22,"",IF(Overview!$K$17='Internal Calcs'!$P$23,IF(AM860="","",AM860),IF(ISNUMBER(A860),IF(AM860="",(IF(F860="Short",G860-H860,H860-G860)*AZ860-AX860),(IF(F860="Short",G860-L860,L860-G860)*AZ860-AX860)),"")))</f>
        <v/>
      </c>
      <c r="AQ860" s="188" t="str">
        <f t="shared" si="328"/>
        <v/>
      </c>
      <c r="AR860" s="188" t="str">
        <f t="shared" si="329"/>
        <v/>
      </c>
      <c r="AS860" s="188" t="str">
        <f t="shared" si="330"/>
        <v/>
      </c>
      <c r="AT860" s="188" t="str">
        <f>IF(ISNUMBER(A860),MAX($AS$2:AS860)-AS860,"")</f>
        <v/>
      </c>
      <c r="AU860" s="189" t="str">
        <f t="shared" si="331"/>
        <v/>
      </c>
      <c r="AV860" s="190" t="str">
        <f t="shared" si="332"/>
        <v/>
      </c>
      <c r="AW860" s="190" t="str">
        <f t="shared" si="333"/>
        <v/>
      </c>
      <c r="AX860" s="191" t="str">
        <f ca="1">IF(ISNUMBER($A860),INDIRECT(CONCATENATE("'Instrument List'!B",(MATCH(E860,'Instrument List'!A:A,0))-0)),"")</f>
        <v/>
      </c>
      <c r="AY860" s="191" t="str">
        <f ca="1">IF(ISNUMBER($A860),INDIRECT(CONCATENATE("'Instrument List'!D",(MATCH(E860,'Instrument List'!A:A,0))-0)),"")</f>
        <v/>
      </c>
      <c r="AZ860" s="191" t="str">
        <f ca="1">IF(ISNUMBER($A860),INDIRECT(CONCATENATE("'Instrument List'!C",(MATCH(E860,'Instrument List'!A:A,0))-0)),"")</f>
        <v/>
      </c>
      <c r="BA860" s="192" t="str">
        <f ca="1">IF(ISNUMBER(A860),INDIRECT(CONCATENATE("'Instrument List'!E",(MATCH(E860,'Instrument List'!A:A,0))-0)),"")</f>
        <v/>
      </c>
      <c r="BB860" s="193" t="str">
        <f t="shared" si="334"/>
        <v/>
      </c>
      <c r="BC860" s="193" t="str">
        <f t="shared" si="335"/>
        <v/>
      </c>
      <c r="BD860" s="193" t="str">
        <f ca="1">IF(ISNUMBER(A860),INDIRECT(CONCATENATE("'Instrument List'!F",(MATCH(E860,'Instrument List'!A:A,0))-0)),"")</f>
        <v/>
      </c>
    </row>
    <row r="861" spans="1:56">
      <c r="A861" s="220" t="str">
        <f t="shared" si="315"/>
        <v/>
      </c>
      <c r="B861" s="221"/>
      <c r="C861" s="222"/>
      <c r="D861" s="169"/>
      <c r="E861" s="169"/>
      <c r="F861" s="169"/>
      <c r="G861" s="202"/>
      <c r="H861" s="217"/>
      <c r="I861" s="212"/>
      <c r="J861" s="206"/>
      <c r="K861" s="212"/>
      <c r="L861" s="206"/>
      <c r="M861" s="212"/>
      <c r="N861" s="206"/>
      <c r="O861" s="170" t="str">
        <f t="shared" si="316"/>
        <v/>
      </c>
      <c r="P861" s="171"/>
      <c r="Q861" s="171"/>
      <c r="R861" s="171"/>
      <c r="S861" s="172" t="str">
        <f t="shared" si="317"/>
        <v/>
      </c>
      <c r="T861" s="172" t="str">
        <f t="shared" si="318"/>
        <v/>
      </c>
      <c r="U861" s="171"/>
      <c r="V861" s="171"/>
      <c r="W861" s="173" t="str">
        <f t="shared" si="319"/>
        <v/>
      </c>
      <c r="X861" s="173" t="str">
        <f t="shared" si="320"/>
        <v/>
      </c>
      <c r="Y861" s="173" t="str">
        <f t="shared" si="321"/>
        <v/>
      </c>
      <c r="Z861" s="171"/>
      <c r="AA861" s="171"/>
      <c r="AB861" s="171"/>
      <c r="AC861" s="172" t="str">
        <f t="shared" si="322"/>
        <v/>
      </c>
      <c r="AD861" s="172" t="str">
        <f t="shared" si="323"/>
        <v/>
      </c>
      <c r="AE861" s="174"/>
      <c r="AF861" s="175" t="str">
        <f t="shared" si="324"/>
        <v/>
      </c>
      <c r="AG861" s="169"/>
      <c r="AH861" s="171"/>
      <c r="AI861" s="171"/>
      <c r="AJ861" s="169"/>
      <c r="AK861" s="176" t="str">
        <f t="shared" si="325"/>
        <v/>
      </c>
      <c r="AL861" s="176" t="str">
        <f t="shared" si="326"/>
        <v/>
      </c>
      <c r="AM861" s="176" t="str">
        <f t="shared" si="327"/>
        <v/>
      </c>
      <c r="AN861" s="359" t="str">
        <f>IF(Overview!$K$17='Internal Calcs'!$P$22,IF(AK861="","",AK861),IF(Overview!$K$17='Internal Calcs'!$P$23,IF(AK861="","",AK861),IF(ISNUMBER(A861),(IF(F861="Short",G861-H861,H861-G861)*AZ861-AX861),"")))</f>
        <v/>
      </c>
      <c r="AO861" s="401" t="str">
        <f>IF(Overview!$K$17='Internal Calcs'!$P$22,IF(AL861="","",AL861),IF(Overview!$K$17='Internal Calcs'!$P$23,IF(AL861="","",AL861),IF(ISNUMBER(A861),IF(AL861="",(IF(F861="Short",G861-H861,H861-G861)*AZ861-AX861),(IF(F861="Short",G861-J861,J861-G861)*AZ861-AX861)),"")))</f>
        <v/>
      </c>
      <c r="AP861" s="359" t="str">
        <f>IF(Overview!$K$17='Internal Calcs'!$P$22,"",IF(Overview!$K$17='Internal Calcs'!$P$23,IF(AM861="","",AM861),IF(ISNUMBER(A861),IF(AM861="",(IF(F861="Short",G861-H861,H861-G861)*AZ861-AX861),(IF(F861="Short",G861-L861,L861-G861)*AZ861-AX861)),"")))</f>
        <v/>
      </c>
      <c r="AQ861" s="176" t="str">
        <f t="shared" si="328"/>
        <v/>
      </c>
      <c r="AR861" s="176" t="str">
        <f t="shared" si="329"/>
        <v/>
      </c>
      <c r="AS861" s="176" t="str">
        <f t="shared" si="330"/>
        <v/>
      </c>
      <c r="AT861" s="176" t="str">
        <f>IF(ISNUMBER(A861),MAX($AS$2:AS861)-AS861,"")</f>
        <v/>
      </c>
      <c r="AU861" s="177" t="str">
        <f t="shared" si="331"/>
        <v/>
      </c>
      <c r="AV861" s="178" t="str">
        <f t="shared" si="332"/>
        <v/>
      </c>
      <c r="AW861" s="178" t="str">
        <f t="shared" si="333"/>
        <v/>
      </c>
      <c r="AX861" s="179" t="str">
        <f ca="1">IF(ISNUMBER($A861),INDIRECT(CONCATENATE("'Instrument List'!B",(MATCH(E861,'Instrument List'!A:A,0))-0)),"")</f>
        <v/>
      </c>
      <c r="AY861" s="179" t="str">
        <f ca="1">IF(ISNUMBER($A861),INDIRECT(CONCATENATE("'Instrument List'!D",(MATCH(E861,'Instrument List'!A:A,0))-0)),"")</f>
        <v/>
      </c>
      <c r="AZ861" s="179" t="str">
        <f ca="1">IF(ISNUMBER($A861),INDIRECT(CONCATENATE("'Instrument List'!C",(MATCH(E861,'Instrument List'!A:A,0))-0)),"")</f>
        <v/>
      </c>
      <c r="BA861" s="180" t="str">
        <f ca="1">IF(ISNUMBER(A861),INDIRECT(CONCATENATE("'Instrument List'!E",(MATCH(E861,'Instrument List'!A:A,0))-0)),"")</f>
        <v/>
      </c>
      <c r="BB861" s="181" t="str">
        <f t="shared" si="334"/>
        <v/>
      </c>
      <c r="BC861" s="181" t="str">
        <f t="shared" si="335"/>
        <v/>
      </c>
      <c r="BD861" s="181" t="str">
        <f ca="1">IF(ISNUMBER(A861),INDIRECT(CONCATENATE("'Instrument List'!F",(MATCH(E861,'Instrument List'!A:A,0))-0)),"")</f>
        <v/>
      </c>
    </row>
    <row r="862" spans="1:56">
      <c r="A862" s="223" t="str">
        <f t="shared" si="315"/>
        <v/>
      </c>
      <c r="B862" s="224"/>
      <c r="C862" s="225"/>
      <c r="D862" s="182"/>
      <c r="E862" s="182"/>
      <c r="F862" s="182"/>
      <c r="G862" s="203"/>
      <c r="H862" s="218"/>
      <c r="I862" s="213"/>
      <c r="J862" s="207"/>
      <c r="K862" s="213"/>
      <c r="L862" s="207"/>
      <c r="M862" s="213"/>
      <c r="N862" s="207"/>
      <c r="O862" s="183" t="str">
        <f t="shared" si="316"/>
        <v/>
      </c>
      <c r="P862" s="184"/>
      <c r="Q862" s="184"/>
      <c r="R862" s="275"/>
      <c r="S862" s="185" t="str">
        <f t="shared" si="317"/>
        <v/>
      </c>
      <c r="T862" s="185" t="str">
        <f t="shared" si="318"/>
        <v/>
      </c>
      <c r="U862" s="275"/>
      <c r="V862" s="275"/>
      <c r="W862" s="276" t="str">
        <f t="shared" si="319"/>
        <v/>
      </c>
      <c r="X862" s="276" t="str">
        <f t="shared" si="320"/>
        <v/>
      </c>
      <c r="Y862" s="276" t="str">
        <f t="shared" si="321"/>
        <v/>
      </c>
      <c r="Z862" s="275"/>
      <c r="AA862" s="184"/>
      <c r="AB862" s="184"/>
      <c r="AC862" s="185" t="str">
        <f t="shared" si="322"/>
        <v/>
      </c>
      <c r="AD862" s="185" t="str">
        <f t="shared" si="323"/>
        <v/>
      </c>
      <c r="AE862" s="186"/>
      <c r="AF862" s="187" t="str">
        <f t="shared" si="324"/>
        <v/>
      </c>
      <c r="AG862" s="182"/>
      <c r="AH862" s="184"/>
      <c r="AI862" s="184"/>
      <c r="AJ862" s="182"/>
      <c r="AK862" s="188" t="str">
        <f t="shared" si="325"/>
        <v/>
      </c>
      <c r="AL862" s="188" t="str">
        <f t="shared" si="326"/>
        <v/>
      </c>
      <c r="AM862" s="188" t="str">
        <f t="shared" si="327"/>
        <v/>
      </c>
      <c r="AN862" s="359" t="str">
        <f>IF(Overview!$K$17='Internal Calcs'!$P$22,IF(AK862="","",AK862),IF(Overview!$K$17='Internal Calcs'!$P$23,IF(AK862="","",AK862),IF(ISNUMBER(A862),(IF(F862="Short",G862-H862,H862-G862)*AZ862-AX862),"")))</f>
        <v/>
      </c>
      <c r="AO862" s="401" t="str">
        <f>IF(Overview!$K$17='Internal Calcs'!$P$22,IF(AL862="","",AL862),IF(Overview!$K$17='Internal Calcs'!$P$23,IF(AL862="","",AL862),IF(ISNUMBER(A862),IF(AL862="",(IF(F862="Short",G862-H862,H862-G862)*AZ862-AX862),(IF(F862="Short",G862-J862,J862-G862)*AZ862-AX862)),"")))</f>
        <v/>
      </c>
      <c r="AP862" s="359" t="str">
        <f>IF(Overview!$K$17='Internal Calcs'!$P$22,"",IF(Overview!$K$17='Internal Calcs'!$P$23,IF(AM862="","",AM862),IF(ISNUMBER(A862),IF(AM862="",(IF(F862="Short",G862-H862,H862-G862)*AZ862-AX862),(IF(F862="Short",G862-L862,L862-G862)*AZ862-AX862)),"")))</f>
        <v/>
      </c>
      <c r="AQ862" s="188" t="str">
        <f t="shared" si="328"/>
        <v/>
      </c>
      <c r="AR862" s="188" t="str">
        <f t="shared" si="329"/>
        <v/>
      </c>
      <c r="AS862" s="188" t="str">
        <f t="shared" si="330"/>
        <v/>
      </c>
      <c r="AT862" s="188" t="str">
        <f>IF(ISNUMBER(A862),MAX($AS$2:AS862)-AS862,"")</f>
        <v/>
      </c>
      <c r="AU862" s="189" t="str">
        <f t="shared" si="331"/>
        <v/>
      </c>
      <c r="AV862" s="190" t="str">
        <f t="shared" si="332"/>
        <v/>
      </c>
      <c r="AW862" s="190" t="str">
        <f t="shared" si="333"/>
        <v/>
      </c>
      <c r="AX862" s="191" t="str">
        <f ca="1">IF(ISNUMBER($A862),INDIRECT(CONCATENATE("'Instrument List'!B",(MATCH(E862,'Instrument List'!A:A,0))-0)),"")</f>
        <v/>
      </c>
      <c r="AY862" s="191" t="str">
        <f ca="1">IF(ISNUMBER($A862),INDIRECT(CONCATENATE("'Instrument List'!D",(MATCH(E862,'Instrument List'!A:A,0))-0)),"")</f>
        <v/>
      </c>
      <c r="AZ862" s="191" t="str">
        <f ca="1">IF(ISNUMBER($A862),INDIRECT(CONCATENATE("'Instrument List'!C",(MATCH(E862,'Instrument List'!A:A,0))-0)),"")</f>
        <v/>
      </c>
      <c r="BA862" s="192" t="str">
        <f ca="1">IF(ISNUMBER(A862),INDIRECT(CONCATENATE("'Instrument List'!E",(MATCH(E862,'Instrument List'!A:A,0))-0)),"")</f>
        <v/>
      </c>
      <c r="BB862" s="193" t="str">
        <f t="shared" si="334"/>
        <v/>
      </c>
      <c r="BC862" s="193" t="str">
        <f t="shared" si="335"/>
        <v/>
      </c>
      <c r="BD862" s="193" t="str">
        <f ca="1">IF(ISNUMBER(A862),INDIRECT(CONCATENATE("'Instrument List'!F",(MATCH(E862,'Instrument List'!A:A,0))-0)),"")</f>
        <v/>
      </c>
    </row>
    <row r="863" spans="1:56">
      <c r="A863" s="220" t="str">
        <f t="shared" si="315"/>
        <v/>
      </c>
      <c r="B863" s="221"/>
      <c r="C863" s="222"/>
      <c r="D863" s="169"/>
      <c r="E863" s="169"/>
      <c r="F863" s="169"/>
      <c r="G863" s="202"/>
      <c r="H863" s="217"/>
      <c r="I863" s="212"/>
      <c r="J863" s="206"/>
      <c r="K863" s="212"/>
      <c r="L863" s="206"/>
      <c r="M863" s="212"/>
      <c r="N863" s="206"/>
      <c r="O863" s="170" t="str">
        <f t="shared" si="316"/>
        <v/>
      </c>
      <c r="P863" s="171"/>
      <c r="Q863" s="171"/>
      <c r="R863" s="171"/>
      <c r="S863" s="172" t="str">
        <f t="shared" si="317"/>
        <v/>
      </c>
      <c r="T863" s="172" t="str">
        <f t="shared" si="318"/>
        <v/>
      </c>
      <c r="U863" s="171"/>
      <c r="V863" s="171"/>
      <c r="W863" s="173" t="str">
        <f t="shared" si="319"/>
        <v/>
      </c>
      <c r="X863" s="173" t="str">
        <f t="shared" si="320"/>
        <v/>
      </c>
      <c r="Y863" s="173" t="str">
        <f t="shared" si="321"/>
        <v/>
      </c>
      <c r="Z863" s="171"/>
      <c r="AA863" s="171"/>
      <c r="AB863" s="171"/>
      <c r="AC863" s="172" t="str">
        <f t="shared" si="322"/>
        <v/>
      </c>
      <c r="AD863" s="172" t="str">
        <f t="shared" si="323"/>
        <v/>
      </c>
      <c r="AE863" s="174"/>
      <c r="AF863" s="175" t="str">
        <f t="shared" si="324"/>
        <v/>
      </c>
      <c r="AG863" s="169"/>
      <c r="AH863" s="171"/>
      <c r="AI863" s="171"/>
      <c r="AJ863" s="169"/>
      <c r="AK863" s="176" t="str">
        <f t="shared" si="325"/>
        <v/>
      </c>
      <c r="AL863" s="176" t="str">
        <f t="shared" si="326"/>
        <v/>
      </c>
      <c r="AM863" s="176" t="str">
        <f t="shared" si="327"/>
        <v/>
      </c>
      <c r="AN863" s="359" t="str">
        <f>IF(Overview!$K$17='Internal Calcs'!$P$22,IF(AK863="","",AK863),IF(Overview!$K$17='Internal Calcs'!$P$23,IF(AK863="","",AK863),IF(ISNUMBER(A863),(IF(F863="Short",G863-H863,H863-G863)*AZ863-AX863),"")))</f>
        <v/>
      </c>
      <c r="AO863" s="401" t="str">
        <f>IF(Overview!$K$17='Internal Calcs'!$P$22,IF(AL863="","",AL863),IF(Overview!$K$17='Internal Calcs'!$P$23,IF(AL863="","",AL863),IF(ISNUMBER(A863),IF(AL863="",(IF(F863="Short",G863-H863,H863-G863)*AZ863-AX863),(IF(F863="Short",G863-J863,J863-G863)*AZ863-AX863)),"")))</f>
        <v/>
      </c>
      <c r="AP863" s="359" t="str">
        <f>IF(Overview!$K$17='Internal Calcs'!$P$22,"",IF(Overview!$K$17='Internal Calcs'!$P$23,IF(AM863="","",AM863),IF(ISNUMBER(A863),IF(AM863="",(IF(F863="Short",G863-H863,H863-G863)*AZ863-AX863),(IF(F863="Short",G863-L863,L863-G863)*AZ863-AX863)),"")))</f>
        <v/>
      </c>
      <c r="AQ863" s="176" t="str">
        <f t="shared" si="328"/>
        <v/>
      </c>
      <c r="AR863" s="176" t="str">
        <f t="shared" si="329"/>
        <v/>
      </c>
      <c r="AS863" s="176" t="str">
        <f t="shared" si="330"/>
        <v/>
      </c>
      <c r="AT863" s="176" t="str">
        <f>IF(ISNUMBER(A863),MAX($AS$2:AS863)-AS863,"")</f>
        <v/>
      </c>
      <c r="AU863" s="177" t="str">
        <f t="shared" si="331"/>
        <v/>
      </c>
      <c r="AV863" s="178" t="str">
        <f t="shared" si="332"/>
        <v/>
      </c>
      <c r="AW863" s="178" t="str">
        <f t="shared" si="333"/>
        <v/>
      </c>
      <c r="AX863" s="179" t="str">
        <f ca="1">IF(ISNUMBER($A863),INDIRECT(CONCATENATE("'Instrument List'!B",(MATCH(E863,'Instrument List'!A:A,0))-0)),"")</f>
        <v/>
      </c>
      <c r="AY863" s="179" t="str">
        <f ca="1">IF(ISNUMBER($A863),INDIRECT(CONCATENATE("'Instrument List'!D",(MATCH(E863,'Instrument List'!A:A,0))-0)),"")</f>
        <v/>
      </c>
      <c r="AZ863" s="179" t="str">
        <f ca="1">IF(ISNUMBER($A863),INDIRECT(CONCATENATE("'Instrument List'!C",(MATCH(E863,'Instrument List'!A:A,0))-0)),"")</f>
        <v/>
      </c>
      <c r="BA863" s="180" t="str">
        <f ca="1">IF(ISNUMBER(A863),INDIRECT(CONCATENATE("'Instrument List'!E",(MATCH(E863,'Instrument List'!A:A,0))-0)),"")</f>
        <v/>
      </c>
      <c r="BB863" s="181" t="str">
        <f t="shared" si="334"/>
        <v/>
      </c>
      <c r="BC863" s="181" t="str">
        <f t="shared" si="335"/>
        <v/>
      </c>
      <c r="BD863" s="181" t="str">
        <f ca="1">IF(ISNUMBER(A863),INDIRECT(CONCATENATE("'Instrument List'!F",(MATCH(E863,'Instrument List'!A:A,0))-0)),"")</f>
        <v/>
      </c>
    </row>
    <row r="864" spans="1:56">
      <c r="A864" s="223" t="str">
        <f t="shared" si="315"/>
        <v/>
      </c>
      <c r="B864" s="224"/>
      <c r="C864" s="225"/>
      <c r="D864" s="182"/>
      <c r="E864" s="182"/>
      <c r="F864" s="182"/>
      <c r="G864" s="203"/>
      <c r="H864" s="218"/>
      <c r="I864" s="213"/>
      <c r="J864" s="207"/>
      <c r="K864" s="213"/>
      <c r="L864" s="207"/>
      <c r="M864" s="213"/>
      <c r="N864" s="207"/>
      <c r="O864" s="183" t="str">
        <f t="shared" si="316"/>
        <v/>
      </c>
      <c r="P864" s="184"/>
      <c r="Q864" s="184"/>
      <c r="R864" s="275"/>
      <c r="S864" s="185" t="str">
        <f t="shared" si="317"/>
        <v/>
      </c>
      <c r="T864" s="185" t="str">
        <f t="shared" si="318"/>
        <v/>
      </c>
      <c r="U864" s="275"/>
      <c r="V864" s="275"/>
      <c r="W864" s="276" t="str">
        <f t="shared" si="319"/>
        <v/>
      </c>
      <c r="X864" s="276" t="str">
        <f t="shared" si="320"/>
        <v/>
      </c>
      <c r="Y864" s="276" t="str">
        <f t="shared" si="321"/>
        <v/>
      </c>
      <c r="Z864" s="275"/>
      <c r="AA864" s="184"/>
      <c r="AB864" s="184"/>
      <c r="AC864" s="185" t="str">
        <f t="shared" si="322"/>
        <v/>
      </c>
      <c r="AD864" s="185" t="str">
        <f t="shared" si="323"/>
        <v/>
      </c>
      <c r="AE864" s="186"/>
      <c r="AF864" s="187" t="str">
        <f t="shared" si="324"/>
        <v/>
      </c>
      <c r="AG864" s="182"/>
      <c r="AH864" s="184"/>
      <c r="AI864" s="184"/>
      <c r="AJ864" s="182"/>
      <c r="AK864" s="188" t="str">
        <f t="shared" si="325"/>
        <v/>
      </c>
      <c r="AL864" s="188" t="str">
        <f t="shared" si="326"/>
        <v/>
      </c>
      <c r="AM864" s="188" t="str">
        <f t="shared" si="327"/>
        <v/>
      </c>
      <c r="AN864" s="359" t="str">
        <f>IF(Overview!$K$17='Internal Calcs'!$P$22,IF(AK864="","",AK864),IF(Overview!$K$17='Internal Calcs'!$P$23,IF(AK864="","",AK864),IF(ISNUMBER(A864),(IF(F864="Short",G864-H864,H864-G864)*AZ864-AX864),"")))</f>
        <v/>
      </c>
      <c r="AO864" s="401" t="str">
        <f>IF(Overview!$K$17='Internal Calcs'!$P$22,IF(AL864="","",AL864),IF(Overview!$K$17='Internal Calcs'!$P$23,IF(AL864="","",AL864),IF(ISNUMBER(A864),IF(AL864="",(IF(F864="Short",G864-H864,H864-G864)*AZ864-AX864),(IF(F864="Short",G864-J864,J864-G864)*AZ864-AX864)),"")))</f>
        <v/>
      </c>
      <c r="AP864" s="359" t="str">
        <f>IF(Overview!$K$17='Internal Calcs'!$P$22,"",IF(Overview!$K$17='Internal Calcs'!$P$23,IF(AM864="","",AM864),IF(ISNUMBER(A864),IF(AM864="",(IF(F864="Short",G864-H864,H864-G864)*AZ864-AX864),(IF(F864="Short",G864-L864,L864-G864)*AZ864-AX864)),"")))</f>
        <v/>
      </c>
      <c r="AQ864" s="188" t="str">
        <f t="shared" si="328"/>
        <v/>
      </c>
      <c r="AR864" s="188" t="str">
        <f t="shared" si="329"/>
        <v/>
      </c>
      <c r="AS864" s="188" t="str">
        <f t="shared" si="330"/>
        <v/>
      </c>
      <c r="AT864" s="188" t="str">
        <f>IF(ISNUMBER(A864),MAX($AS$2:AS864)-AS864,"")</f>
        <v/>
      </c>
      <c r="AU864" s="189" t="str">
        <f t="shared" si="331"/>
        <v/>
      </c>
      <c r="AV864" s="190" t="str">
        <f t="shared" si="332"/>
        <v/>
      </c>
      <c r="AW864" s="190" t="str">
        <f t="shared" si="333"/>
        <v/>
      </c>
      <c r="AX864" s="191" t="str">
        <f ca="1">IF(ISNUMBER($A864),INDIRECT(CONCATENATE("'Instrument List'!B",(MATCH(E864,'Instrument List'!A:A,0))-0)),"")</f>
        <v/>
      </c>
      <c r="AY864" s="191" t="str">
        <f ca="1">IF(ISNUMBER($A864),INDIRECT(CONCATENATE("'Instrument List'!D",(MATCH(E864,'Instrument List'!A:A,0))-0)),"")</f>
        <v/>
      </c>
      <c r="AZ864" s="191" t="str">
        <f ca="1">IF(ISNUMBER($A864),INDIRECT(CONCATENATE("'Instrument List'!C",(MATCH(E864,'Instrument List'!A:A,0))-0)),"")</f>
        <v/>
      </c>
      <c r="BA864" s="192" t="str">
        <f ca="1">IF(ISNUMBER(A864),INDIRECT(CONCATENATE("'Instrument List'!E",(MATCH(E864,'Instrument List'!A:A,0))-0)),"")</f>
        <v/>
      </c>
      <c r="BB864" s="193" t="str">
        <f t="shared" si="334"/>
        <v/>
      </c>
      <c r="BC864" s="193" t="str">
        <f t="shared" si="335"/>
        <v/>
      </c>
      <c r="BD864" s="193" t="str">
        <f ca="1">IF(ISNUMBER(A864),INDIRECT(CONCATENATE("'Instrument List'!F",(MATCH(E864,'Instrument List'!A:A,0))-0)),"")</f>
        <v/>
      </c>
    </row>
    <row r="865" spans="1:56">
      <c r="A865" s="220" t="str">
        <f t="shared" si="315"/>
        <v/>
      </c>
      <c r="B865" s="221"/>
      <c r="C865" s="222"/>
      <c r="D865" s="169"/>
      <c r="E865" s="169"/>
      <c r="F865" s="169"/>
      <c r="G865" s="202"/>
      <c r="H865" s="217"/>
      <c r="I865" s="212"/>
      <c r="J865" s="206"/>
      <c r="K865" s="212"/>
      <c r="L865" s="206"/>
      <c r="M865" s="212"/>
      <c r="N865" s="206"/>
      <c r="O865" s="170" t="str">
        <f t="shared" si="316"/>
        <v/>
      </c>
      <c r="P865" s="171"/>
      <c r="Q865" s="171"/>
      <c r="R865" s="171"/>
      <c r="S865" s="172" t="str">
        <f t="shared" si="317"/>
        <v/>
      </c>
      <c r="T865" s="172" t="str">
        <f t="shared" si="318"/>
        <v/>
      </c>
      <c r="U865" s="171"/>
      <c r="V865" s="171"/>
      <c r="W865" s="173" t="str">
        <f t="shared" si="319"/>
        <v/>
      </c>
      <c r="X865" s="173" t="str">
        <f t="shared" si="320"/>
        <v/>
      </c>
      <c r="Y865" s="173" t="str">
        <f t="shared" si="321"/>
        <v/>
      </c>
      <c r="Z865" s="171"/>
      <c r="AA865" s="171"/>
      <c r="AB865" s="171"/>
      <c r="AC865" s="172" t="str">
        <f t="shared" si="322"/>
        <v/>
      </c>
      <c r="AD865" s="172" t="str">
        <f t="shared" si="323"/>
        <v/>
      </c>
      <c r="AE865" s="174"/>
      <c r="AF865" s="175" t="str">
        <f t="shared" si="324"/>
        <v/>
      </c>
      <c r="AG865" s="169"/>
      <c r="AH865" s="171"/>
      <c r="AI865" s="171"/>
      <c r="AJ865" s="169"/>
      <c r="AK865" s="176" t="str">
        <f t="shared" si="325"/>
        <v/>
      </c>
      <c r="AL865" s="176" t="str">
        <f t="shared" si="326"/>
        <v/>
      </c>
      <c r="AM865" s="176" t="str">
        <f t="shared" si="327"/>
        <v/>
      </c>
      <c r="AN865" s="359" t="str">
        <f>IF(Overview!$K$17='Internal Calcs'!$P$22,IF(AK865="","",AK865),IF(Overview!$K$17='Internal Calcs'!$P$23,IF(AK865="","",AK865),IF(ISNUMBER(A865),(IF(F865="Short",G865-H865,H865-G865)*AZ865-AX865),"")))</f>
        <v/>
      </c>
      <c r="AO865" s="401" t="str">
        <f>IF(Overview!$K$17='Internal Calcs'!$P$22,IF(AL865="","",AL865),IF(Overview!$K$17='Internal Calcs'!$P$23,IF(AL865="","",AL865),IF(ISNUMBER(A865),IF(AL865="",(IF(F865="Short",G865-H865,H865-G865)*AZ865-AX865),(IF(F865="Short",G865-J865,J865-G865)*AZ865-AX865)),"")))</f>
        <v/>
      </c>
      <c r="AP865" s="359" t="str">
        <f>IF(Overview!$K$17='Internal Calcs'!$P$22,"",IF(Overview!$K$17='Internal Calcs'!$P$23,IF(AM865="","",AM865),IF(ISNUMBER(A865),IF(AM865="",(IF(F865="Short",G865-H865,H865-G865)*AZ865-AX865),(IF(F865="Short",G865-L865,L865-G865)*AZ865-AX865)),"")))</f>
        <v/>
      </c>
      <c r="AQ865" s="176" t="str">
        <f t="shared" si="328"/>
        <v/>
      </c>
      <c r="AR865" s="176" t="str">
        <f t="shared" si="329"/>
        <v/>
      </c>
      <c r="AS865" s="176" t="str">
        <f t="shared" si="330"/>
        <v/>
      </c>
      <c r="AT865" s="176" t="str">
        <f>IF(ISNUMBER(A865),MAX($AS$2:AS865)-AS865,"")</f>
        <v/>
      </c>
      <c r="AU865" s="177" t="str">
        <f t="shared" si="331"/>
        <v/>
      </c>
      <c r="AV865" s="178" t="str">
        <f t="shared" si="332"/>
        <v/>
      </c>
      <c r="AW865" s="178" t="str">
        <f t="shared" si="333"/>
        <v/>
      </c>
      <c r="AX865" s="179" t="str">
        <f ca="1">IF(ISNUMBER($A865),INDIRECT(CONCATENATE("'Instrument List'!B",(MATCH(E865,'Instrument List'!A:A,0))-0)),"")</f>
        <v/>
      </c>
      <c r="AY865" s="179" t="str">
        <f ca="1">IF(ISNUMBER($A865),INDIRECT(CONCATENATE("'Instrument List'!D",(MATCH(E865,'Instrument List'!A:A,0))-0)),"")</f>
        <v/>
      </c>
      <c r="AZ865" s="179" t="str">
        <f ca="1">IF(ISNUMBER($A865),INDIRECT(CONCATENATE("'Instrument List'!C",(MATCH(E865,'Instrument List'!A:A,0))-0)),"")</f>
        <v/>
      </c>
      <c r="BA865" s="180" t="str">
        <f ca="1">IF(ISNUMBER(A865),INDIRECT(CONCATENATE("'Instrument List'!E",(MATCH(E865,'Instrument List'!A:A,0))-0)),"")</f>
        <v/>
      </c>
      <c r="BB865" s="181" t="str">
        <f t="shared" si="334"/>
        <v/>
      </c>
      <c r="BC865" s="181" t="str">
        <f t="shared" si="335"/>
        <v/>
      </c>
      <c r="BD865" s="181" t="str">
        <f ca="1">IF(ISNUMBER(A865),INDIRECT(CONCATENATE("'Instrument List'!F",(MATCH(E865,'Instrument List'!A:A,0))-0)),"")</f>
        <v/>
      </c>
    </row>
    <row r="866" spans="1:56">
      <c r="A866" s="223" t="str">
        <f t="shared" si="315"/>
        <v/>
      </c>
      <c r="B866" s="224"/>
      <c r="C866" s="225"/>
      <c r="D866" s="182"/>
      <c r="E866" s="182"/>
      <c r="F866" s="182"/>
      <c r="G866" s="203"/>
      <c r="H866" s="218"/>
      <c r="I866" s="213"/>
      <c r="J866" s="207"/>
      <c r="K866" s="213"/>
      <c r="L866" s="207"/>
      <c r="M866" s="213"/>
      <c r="N866" s="207"/>
      <c r="O866" s="183" t="str">
        <f t="shared" si="316"/>
        <v/>
      </c>
      <c r="P866" s="184"/>
      <c r="Q866" s="184"/>
      <c r="R866" s="275"/>
      <c r="S866" s="185" t="str">
        <f t="shared" si="317"/>
        <v/>
      </c>
      <c r="T866" s="185" t="str">
        <f t="shared" si="318"/>
        <v/>
      </c>
      <c r="U866" s="275"/>
      <c r="V866" s="275"/>
      <c r="W866" s="276" t="str">
        <f t="shared" si="319"/>
        <v/>
      </c>
      <c r="X866" s="276" t="str">
        <f t="shared" si="320"/>
        <v/>
      </c>
      <c r="Y866" s="276" t="str">
        <f t="shared" si="321"/>
        <v/>
      </c>
      <c r="Z866" s="275"/>
      <c r="AA866" s="184"/>
      <c r="AB866" s="184"/>
      <c r="AC866" s="185" t="str">
        <f t="shared" si="322"/>
        <v/>
      </c>
      <c r="AD866" s="185" t="str">
        <f t="shared" si="323"/>
        <v/>
      </c>
      <c r="AE866" s="186"/>
      <c r="AF866" s="187" t="str">
        <f t="shared" si="324"/>
        <v/>
      </c>
      <c r="AG866" s="182"/>
      <c r="AH866" s="184"/>
      <c r="AI866" s="184"/>
      <c r="AJ866" s="182"/>
      <c r="AK866" s="188" t="str">
        <f t="shared" si="325"/>
        <v/>
      </c>
      <c r="AL866" s="188" t="str">
        <f t="shared" si="326"/>
        <v/>
      </c>
      <c r="AM866" s="188" t="str">
        <f t="shared" si="327"/>
        <v/>
      </c>
      <c r="AN866" s="359" t="str">
        <f>IF(Overview!$K$17='Internal Calcs'!$P$22,IF(AK866="","",AK866),IF(Overview!$K$17='Internal Calcs'!$P$23,IF(AK866="","",AK866),IF(ISNUMBER(A866),(IF(F866="Short",G866-H866,H866-G866)*AZ866-AX866),"")))</f>
        <v/>
      </c>
      <c r="AO866" s="401" t="str">
        <f>IF(Overview!$K$17='Internal Calcs'!$P$22,IF(AL866="","",AL866),IF(Overview!$K$17='Internal Calcs'!$P$23,IF(AL866="","",AL866),IF(ISNUMBER(A866),IF(AL866="",(IF(F866="Short",G866-H866,H866-G866)*AZ866-AX866),(IF(F866="Short",G866-J866,J866-G866)*AZ866-AX866)),"")))</f>
        <v/>
      </c>
      <c r="AP866" s="359" t="str">
        <f>IF(Overview!$K$17='Internal Calcs'!$P$22,"",IF(Overview!$K$17='Internal Calcs'!$P$23,IF(AM866="","",AM866),IF(ISNUMBER(A866),IF(AM866="",(IF(F866="Short",G866-H866,H866-G866)*AZ866-AX866),(IF(F866="Short",G866-L866,L866-G866)*AZ866-AX866)),"")))</f>
        <v/>
      </c>
      <c r="AQ866" s="188" t="str">
        <f t="shared" si="328"/>
        <v/>
      </c>
      <c r="AR866" s="188" t="str">
        <f t="shared" si="329"/>
        <v/>
      </c>
      <c r="AS866" s="188" t="str">
        <f t="shared" si="330"/>
        <v/>
      </c>
      <c r="AT866" s="188" t="str">
        <f>IF(ISNUMBER(A866),MAX($AS$2:AS866)-AS866,"")</f>
        <v/>
      </c>
      <c r="AU866" s="189" t="str">
        <f t="shared" si="331"/>
        <v/>
      </c>
      <c r="AV866" s="190" t="str">
        <f t="shared" si="332"/>
        <v/>
      </c>
      <c r="AW866" s="190" t="str">
        <f t="shared" si="333"/>
        <v/>
      </c>
      <c r="AX866" s="191" t="str">
        <f ca="1">IF(ISNUMBER($A866),INDIRECT(CONCATENATE("'Instrument List'!B",(MATCH(E866,'Instrument List'!A:A,0))-0)),"")</f>
        <v/>
      </c>
      <c r="AY866" s="191" t="str">
        <f ca="1">IF(ISNUMBER($A866),INDIRECT(CONCATENATE("'Instrument List'!D",(MATCH(E866,'Instrument List'!A:A,0))-0)),"")</f>
        <v/>
      </c>
      <c r="AZ866" s="191" t="str">
        <f ca="1">IF(ISNUMBER($A866),INDIRECT(CONCATENATE("'Instrument List'!C",(MATCH(E866,'Instrument List'!A:A,0))-0)),"")</f>
        <v/>
      </c>
      <c r="BA866" s="192" t="str">
        <f ca="1">IF(ISNUMBER(A866),INDIRECT(CONCATENATE("'Instrument List'!E",(MATCH(E866,'Instrument List'!A:A,0))-0)),"")</f>
        <v/>
      </c>
      <c r="BB866" s="193" t="str">
        <f t="shared" si="334"/>
        <v/>
      </c>
      <c r="BC866" s="193" t="str">
        <f t="shared" si="335"/>
        <v/>
      </c>
      <c r="BD866" s="193" t="str">
        <f ca="1">IF(ISNUMBER(A866),INDIRECT(CONCATENATE("'Instrument List'!F",(MATCH(E866,'Instrument List'!A:A,0))-0)),"")</f>
        <v/>
      </c>
    </row>
    <row r="867" spans="1:56">
      <c r="A867" s="220" t="str">
        <f t="shared" si="315"/>
        <v/>
      </c>
      <c r="B867" s="221"/>
      <c r="C867" s="222"/>
      <c r="D867" s="169"/>
      <c r="E867" s="169"/>
      <c r="F867" s="169"/>
      <c r="G867" s="202"/>
      <c r="H867" s="217"/>
      <c r="I867" s="212"/>
      <c r="J867" s="206"/>
      <c r="K867" s="212"/>
      <c r="L867" s="206"/>
      <c r="M867" s="212"/>
      <c r="N867" s="206"/>
      <c r="O867" s="170" t="str">
        <f t="shared" si="316"/>
        <v/>
      </c>
      <c r="P867" s="171"/>
      <c r="Q867" s="171"/>
      <c r="R867" s="171"/>
      <c r="S867" s="172" t="str">
        <f t="shared" si="317"/>
        <v/>
      </c>
      <c r="T867" s="172" t="str">
        <f t="shared" si="318"/>
        <v/>
      </c>
      <c r="U867" s="171"/>
      <c r="V867" s="171"/>
      <c r="W867" s="173" t="str">
        <f t="shared" si="319"/>
        <v/>
      </c>
      <c r="X867" s="173" t="str">
        <f t="shared" si="320"/>
        <v/>
      </c>
      <c r="Y867" s="173" t="str">
        <f t="shared" si="321"/>
        <v/>
      </c>
      <c r="Z867" s="171"/>
      <c r="AA867" s="171"/>
      <c r="AB867" s="171"/>
      <c r="AC867" s="172" t="str">
        <f t="shared" si="322"/>
        <v/>
      </c>
      <c r="AD867" s="172" t="str">
        <f t="shared" si="323"/>
        <v/>
      </c>
      <c r="AE867" s="174"/>
      <c r="AF867" s="175" t="str">
        <f t="shared" si="324"/>
        <v/>
      </c>
      <c r="AG867" s="169"/>
      <c r="AH867" s="171"/>
      <c r="AI867" s="171"/>
      <c r="AJ867" s="169"/>
      <c r="AK867" s="176" t="str">
        <f t="shared" si="325"/>
        <v/>
      </c>
      <c r="AL867" s="176" t="str">
        <f t="shared" si="326"/>
        <v/>
      </c>
      <c r="AM867" s="176" t="str">
        <f t="shared" si="327"/>
        <v/>
      </c>
      <c r="AN867" s="359" t="str">
        <f>IF(Overview!$K$17='Internal Calcs'!$P$22,IF(AK867="","",AK867),IF(Overview!$K$17='Internal Calcs'!$P$23,IF(AK867="","",AK867),IF(ISNUMBER(A867),(IF(F867="Short",G867-H867,H867-G867)*AZ867-AX867),"")))</f>
        <v/>
      </c>
      <c r="AO867" s="401" t="str">
        <f>IF(Overview!$K$17='Internal Calcs'!$P$22,IF(AL867="","",AL867),IF(Overview!$K$17='Internal Calcs'!$P$23,IF(AL867="","",AL867),IF(ISNUMBER(A867),IF(AL867="",(IF(F867="Short",G867-H867,H867-G867)*AZ867-AX867),(IF(F867="Short",G867-J867,J867-G867)*AZ867-AX867)),"")))</f>
        <v/>
      </c>
      <c r="AP867" s="359" t="str">
        <f>IF(Overview!$K$17='Internal Calcs'!$P$22,"",IF(Overview!$K$17='Internal Calcs'!$P$23,IF(AM867="","",AM867),IF(ISNUMBER(A867),IF(AM867="",(IF(F867="Short",G867-H867,H867-G867)*AZ867-AX867),(IF(F867="Short",G867-L867,L867-G867)*AZ867-AX867)),"")))</f>
        <v/>
      </c>
      <c r="AQ867" s="176" t="str">
        <f t="shared" si="328"/>
        <v/>
      </c>
      <c r="AR867" s="176" t="str">
        <f t="shared" si="329"/>
        <v/>
      </c>
      <c r="AS867" s="176" t="str">
        <f t="shared" si="330"/>
        <v/>
      </c>
      <c r="AT867" s="176" t="str">
        <f>IF(ISNUMBER(A867),MAX($AS$2:AS867)-AS867,"")</f>
        <v/>
      </c>
      <c r="AU867" s="177" t="str">
        <f t="shared" si="331"/>
        <v/>
      </c>
      <c r="AV867" s="178" t="str">
        <f t="shared" si="332"/>
        <v/>
      </c>
      <c r="AW867" s="178" t="str">
        <f t="shared" si="333"/>
        <v/>
      </c>
      <c r="AX867" s="179" t="str">
        <f ca="1">IF(ISNUMBER($A867),INDIRECT(CONCATENATE("'Instrument List'!B",(MATCH(E867,'Instrument List'!A:A,0))-0)),"")</f>
        <v/>
      </c>
      <c r="AY867" s="179" t="str">
        <f ca="1">IF(ISNUMBER($A867),INDIRECT(CONCATENATE("'Instrument List'!D",(MATCH(E867,'Instrument List'!A:A,0))-0)),"")</f>
        <v/>
      </c>
      <c r="AZ867" s="179" t="str">
        <f ca="1">IF(ISNUMBER($A867),INDIRECT(CONCATENATE("'Instrument List'!C",(MATCH(E867,'Instrument List'!A:A,0))-0)),"")</f>
        <v/>
      </c>
      <c r="BA867" s="180" t="str">
        <f ca="1">IF(ISNUMBER(A867),INDIRECT(CONCATENATE("'Instrument List'!E",(MATCH(E867,'Instrument List'!A:A,0))-0)),"")</f>
        <v/>
      </c>
      <c r="BB867" s="181" t="str">
        <f t="shared" si="334"/>
        <v/>
      </c>
      <c r="BC867" s="181" t="str">
        <f t="shared" si="335"/>
        <v/>
      </c>
      <c r="BD867" s="181" t="str">
        <f ca="1">IF(ISNUMBER(A867),INDIRECT(CONCATENATE("'Instrument List'!F",(MATCH(E867,'Instrument List'!A:A,0))-0)),"")</f>
        <v/>
      </c>
    </row>
    <row r="868" spans="1:56">
      <c r="A868" s="223" t="str">
        <f t="shared" si="315"/>
        <v/>
      </c>
      <c r="B868" s="224"/>
      <c r="C868" s="225"/>
      <c r="D868" s="182"/>
      <c r="E868" s="182"/>
      <c r="F868" s="182"/>
      <c r="G868" s="203"/>
      <c r="H868" s="218"/>
      <c r="I868" s="213"/>
      <c r="J868" s="207"/>
      <c r="K868" s="213"/>
      <c r="L868" s="207"/>
      <c r="M868" s="213"/>
      <c r="N868" s="207"/>
      <c r="O868" s="183" t="str">
        <f t="shared" si="316"/>
        <v/>
      </c>
      <c r="P868" s="184"/>
      <c r="Q868" s="184"/>
      <c r="R868" s="275"/>
      <c r="S868" s="185" t="str">
        <f t="shared" si="317"/>
        <v/>
      </c>
      <c r="T868" s="185" t="str">
        <f t="shared" si="318"/>
        <v/>
      </c>
      <c r="U868" s="275"/>
      <c r="V868" s="275"/>
      <c r="W868" s="276" t="str">
        <f t="shared" si="319"/>
        <v/>
      </c>
      <c r="X868" s="276" t="str">
        <f t="shared" si="320"/>
        <v/>
      </c>
      <c r="Y868" s="276" t="str">
        <f t="shared" si="321"/>
        <v/>
      </c>
      <c r="Z868" s="275"/>
      <c r="AA868" s="184"/>
      <c r="AB868" s="184"/>
      <c r="AC868" s="185" t="str">
        <f t="shared" si="322"/>
        <v/>
      </c>
      <c r="AD868" s="185" t="str">
        <f t="shared" si="323"/>
        <v/>
      </c>
      <c r="AE868" s="186"/>
      <c r="AF868" s="187" t="str">
        <f t="shared" si="324"/>
        <v/>
      </c>
      <c r="AG868" s="182"/>
      <c r="AH868" s="184"/>
      <c r="AI868" s="184"/>
      <c r="AJ868" s="182"/>
      <c r="AK868" s="188" t="str">
        <f t="shared" si="325"/>
        <v/>
      </c>
      <c r="AL868" s="188" t="str">
        <f t="shared" si="326"/>
        <v/>
      </c>
      <c r="AM868" s="188" t="str">
        <f t="shared" si="327"/>
        <v/>
      </c>
      <c r="AN868" s="359" t="str">
        <f>IF(Overview!$K$17='Internal Calcs'!$P$22,IF(AK868="","",AK868),IF(Overview!$K$17='Internal Calcs'!$P$23,IF(AK868="","",AK868),IF(ISNUMBER(A868),(IF(F868="Short",G868-H868,H868-G868)*AZ868-AX868),"")))</f>
        <v/>
      </c>
      <c r="AO868" s="401" t="str">
        <f>IF(Overview!$K$17='Internal Calcs'!$P$22,IF(AL868="","",AL868),IF(Overview!$K$17='Internal Calcs'!$P$23,IF(AL868="","",AL868),IF(ISNUMBER(A868),IF(AL868="",(IF(F868="Short",G868-H868,H868-G868)*AZ868-AX868),(IF(F868="Short",G868-J868,J868-G868)*AZ868-AX868)),"")))</f>
        <v/>
      </c>
      <c r="AP868" s="359" t="str">
        <f>IF(Overview!$K$17='Internal Calcs'!$P$22,"",IF(Overview!$K$17='Internal Calcs'!$P$23,IF(AM868="","",AM868),IF(ISNUMBER(A868),IF(AM868="",(IF(F868="Short",G868-H868,H868-G868)*AZ868-AX868),(IF(F868="Short",G868-L868,L868-G868)*AZ868-AX868)),"")))</f>
        <v/>
      </c>
      <c r="AQ868" s="188" t="str">
        <f t="shared" si="328"/>
        <v/>
      </c>
      <c r="AR868" s="188" t="str">
        <f t="shared" si="329"/>
        <v/>
      </c>
      <c r="AS868" s="188" t="str">
        <f t="shared" si="330"/>
        <v/>
      </c>
      <c r="AT868" s="188" t="str">
        <f>IF(ISNUMBER(A868),MAX($AS$2:AS868)-AS868,"")</f>
        <v/>
      </c>
      <c r="AU868" s="189" t="str">
        <f t="shared" si="331"/>
        <v/>
      </c>
      <c r="AV868" s="190" t="str">
        <f t="shared" si="332"/>
        <v/>
      </c>
      <c r="AW868" s="190" t="str">
        <f t="shared" si="333"/>
        <v/>
      </c>
      <c r="AX868" s="191" t="str">
        <f ca="1">IF(ISNUMBER($A868),INDIRECT(CONCATENATE("'Instrument List'!B",(MATCH(E868,'Instrument List'!A:A,0))-0)),"")</f>
        <v/>
      </c>
      <c r="AY868" s="191" t="str">
        <f ca="1">IF(ISNUMBER($A868),INDIRECT(CONCATENATE("'Instrument List'!D",(MATCH(E868,'Instrument List'!A:A,0))-0)),"")</f>
        <v/>
      </c>
      <c r="AZ868" s="191" t="str">
        <f ca="1">IF(ISNUMBER($A868),INDIRECT(CONCATENATE("'Instrument List'!C",(MATCH(E868,'Instrument List'!A:A,0))-0)),"")</f>
        <v/>
      </c>
      <c r="BA868" s="192" t="str">
        <f ca="1">IF(ISNUMBER(A868),INDIRECT(CONCATENATE("'Instrument List'!E",(MATCH(E868,'Instrument List'!A:A,0))-0)),"")</f>
        <v/>
      </c>
      <c r="BB868" s="193" t="str">
        <f t="shared" si="334"/>
        <v/>
      </c>
      <c r="BC868" s="193" t="str">
        <f t="shared" si="335"/>
        <v/>
      </c>
      <c r="BD868" s="193" t="str">
        <f ca="1">IF(ISNUMBER(A868),INDIRECT(CONCATENATE("'Instrument List'!F",(MATCH(E868,'Instrument List'!A:A,0))-0)),"")</f>
        <v/>
      </c>
    </row>
    <row r="869" spans="1:56">
      <c r="A869" s="220" t="str">
        <f t="shared" si="315"/>
        <v/>
      </c>
      <c r="B869" s="221"/>
      <c r="C869" s="222"/>
      <c r="D869" s="169"/>
      <c r="E869" s="169"/>
      <c r="F869" s="169"/>
      <c r="G869" s="202"/>
      <c r="H869" s="217"/>
      <c r="I869" s="212"/>
      <c r="J869" s="206"/>
      <c r="K869" s="212"/>
      <c r="L869" s="206"/>
      <c r="M869" s="212"/>
      <c r="N869" s="206"/>
      <c r="O869" s="170" t="str">
        <f t="shared" si="316"/>
        <v/>
      </c>
      <c r="P869" s="171"/>
      <c r="Q869" s="171"/>
      <c r="R869" s="171"/>
      <c r="S869" s="172" t="str">
        <f t="shared" si="317"/>
        <v/>
      </c>
      <c r="T869" s="172" t="str">
        <f t="shared" si="318"/>
        <v/>
      </c>
      <c r="U869" s="171"/>
      <c r="V869" s="171"/>
      <c r="W869" s="173" t="str">
        <f t="shared" si="319"/>
        <v/>
      </c>
      <c r="X869" s="173" t="str">
        <f t="shared" si="320"/>
        <v/>
      </c>
      <c r="Y869" s="173" t="str">
        <f t="shared" si="321"/>
        <v/>
      </c>
      <c r="Z869" s="171"/>
      <c r="AA869" s="171"/>
      <c r="AB869" s="171"/>
      <c r="AC869" s="172" t="str">
        <f t="shared" si="322"/>
        <v/>
      </c>
      <c r="AD869" s="172" t="str">
        <f t="shared" si="323"/>
        <v/>
      </c>
      <c r="AE869" s="174"/>
      <c r="AF869" s="175" t="str">
        <f t="shared" si="324"/>
        <v/>
      </c>
      <c r="AG869" s="169"/>
      <c r="AH869" s="171"/>
      <c r="AI869" s="171"/>
      <c r="AJ869" s="169"/>
      <c r="AK869" s="176" t="str">
        <f t="shared" si="325"/>
        <v/>
      </c>
      <c r="AL869" s="176" t="str">
        <f t="shared" si="326"/>
        <v/>
      </c>
      <c r="AM869" s="176" t="str">
        <f t="shared" si="327"/>
        <v/>
      </c>
      <c r="AN869" s="359" t="str">
        <f>IF(Overview!$K$17='Internal Calcs'!$P$22,IF(AK869="","",AK869),IF(Overview!$K$17='Internal Calcs'!$P$23,IF(AK869="","",AK869),IF(ISNUMBER(A869),(IF(F869="Short",G869-H869,H869-G869)*AZ869-AX869),"")))</f>
        <v/>
      </c>
      <c r="AO869" s="401" t="str">
        <f>IF(Overview!$K$17='Internal Calcs'!$P$22,IF(AL869="","",AL869),IF(Overview!$K$17='Internal Calcs'!$P$23,IF(AL869="","",AL869),IF(ISNUMBER(A869),IF(AL869="",(IF(F869="Short",G869-H869,H869-G869)*AZ869-AX869),(IF(F869="Short",G869-J869,J869-G869)*AZ869-AX869)),"")))</f>
        <v/>
      </c>
      <c r="AP869" s="359" t="str">
        <f>IF(Overview!$K$17='Internal Calcs'!$P$22,"",IF(Overview!$K$17='Internal Calcs'!$P$23,IF(AM869="","",AM869),IF(ISNUMBER(A869),IF(AM869="",(IF(F869="Short",G869-H869,H869-G869)*AZ869-AX869),(IF(F869="Short",G869-L869,L869-G869)*AZ869-AX869)),"")))</f>
        <v/>
      </c>
      <c r="AQ869" s="176" t="str">
        <f t="shared" si="328"/>
        <v/>
      </c>
      <c r="AR869" s="176" t="str">
        <f t="shared" si="329"/>
        <v/>
      </c>
      <c r="AS869" s="176" t="str">
        <f t="shared" si="330"/>
        <v/>
      </c>
      <c r="AT869" s="176" t="str">
        <f>IF(ISNUMBER(A869),MAX($AS$2:AS869)-AS869,"")</f>
        <v/>
      </c>
      <c r="AU869" s="177" t="str">
        <f t="shared" si="331"/>
        <v/>
      </c>
      <c r="AV869" s="178" t="str">
        <f t="shared" si="332"/>
        <v/>
      </c>
      <c r="AW869" s="178" t="str">
        <f t="shared" si="333"/>
        <v/>
      </c>
      <c r="AX869" s="179" t="str">
        <f ca="1">IF(ISNUMBER($A869),INDIRECT(CONCATENATE("'Instrument List'!B",(MATCH(E869,'Instrument List'!A:A,0))-0)),"")</f>
        <v/>
      </c>
      <c r="AY869" s="179" t="str">
        <f ca="1">IF(ISNUMBER($A869),INDIRECT(CONCATENATE("'Instrument List'!D",(MATCH(E869,'Instrument List'!A:A,0))-0)),"")</f>
        <v/>
      </c>
      <c r="AZ869" s="179" t="str">
        <f ca="1">IF(ISNUMBER($A869),INDIRECT(CONCATENATE("'Instrument List'!C",(MATCH(E869,'Instrument List'!A:A,0))-0)),"")</f>
        <v/>
      </c>
      <c r="BA869" s="180" t="str">
        <f ca="1">IF(ISNUMBER(A869),INDIRECT(CONCATENATE("'Instrument List'!E",(MATCH(E869,'Instrument List'!A:A,0))-0)),"")</f>
        <v/>
      </c>
      <c r="BB869" s="181" t="str">
        <f t="shared" si="334"/>
        <v/>
      </c>
      <c r="BC869" s="181" t="str">
        <f t="shared" si="335"/>
        <v/>
      </c>
      <c r="BD869" s="181" t="str">
        <f ca="1">IF(ISNUMBER(A869),INDIRECT(CONCATENATE("'Instrument List'!F",(MATCH(E869,'Instrument List'!A:A,0))-0)),"")</f>
        <v/>
      </c>
    </row>
    <row r="870" spans="1:56">
      <c r="A870" s="223" t="str">
        <f t="shared" si="315"/>
        <v/>
      </c>
      <c r="B870" s="224"/>
      <c r="C870" s="225"/>
      <c r="D870" s="182"/>
      <c r="E870" s="182"/>
      <c r="F870" s="182"/>
      <c r="G870" s="203"/>
      <c r="H870" s="218"/>
      <c r="I870" s="213"/>
      <c r="J870" s="207"/>
      <c r="K870" s="213"/>
      <c r="L870" s="207"/>
      <c r="M870" s="213"/>
      <c r="N870" s="207"/>
      <c r="O870" s="183" t="str">
        <f t="shared" si="316"/>
        <v/>
      </c>
      <c r="P870" s="184"/>
      <c r="Q870" s="184"/>
      <c r="R870" s="275"/>
      <c r="S870" s="185" t="str">
        <f t="shared" si="317"/>
        <v/>
      </c>
      <c r="T870" s="185" t="str">
        <f t="shared" si="318"/>
        <v/>
      </c>
      <c r="U870" s="275"/>
      <c r="V870" s="275"/>
      <c r="W870" s="276" t="str">
        <f t="shared" si="319"/>
        <v/>
      </c>
      <c r="X870" s="276" t="str">
        <f t="shared" si="320"/>
        <v/>
      </c>
      <c r="Y870" s="276" t="str">
        <f t="shared" si="321"/>
        <v/>
      </c>
      <c r="Z870" s="275"/>
      <c r="AA870" s="184"/>
      <c r="AB870" s="184"/>
      <c r="AC870" s="185" t="str">
        <f t="shared" si="322"/>
        <v/>
      </c>
      <c r="AD870" s="185" t="str">
        <f t="shared" si="323"/>
        <v/>
      </c>
      <c r="AE870" s="186"/>
      <c r="AF870" s="187" t="str">
        <f t="shared" si="324"/>
        <v/>
      </c>
      <c r="AG870" s="182"/>
      <c r="AH870" s="184"/>
      <c r="AI870" s="184"/>
      <c r="AJ870" s="182"/>
      <c r="AK870" s="188" t="str">
        <f t="shared" si="325"/>
        <v/>
      </c>
      <c r="AL870" s="188" t="str">
        <f t="shared" si="326"/>
        <v/>
      </c>
      <c r="AM870" s="188" t="str">
        <f t="shared" si="327"/>
        <v/>
      </c>
      <c r="AN870" s="359" t="str">
        <f>IF(Overview!$K$17='Internal Calcs'!$P$22,IF(AK870="","",AK870),IF(Overview!$K$17='Internal Calcs'!$P$23,IF(AK870="","",AK870),IF(ISNUMBER(A870),(IF(F870="Short",G870-H870,H870-G870)*AZ870-AX870),"")))</f>
        <v/>
      </c>
      <c r="AO870" s="401" t="str">
        <f>IF(Overview!$K$17='Internal Calcs'!$P$22,IF(AL870="","",AL870),IF(Overview!$K$17='Internal Calcs'!$P$23,IF(AL870="","",AL870),IF(ISNUMBER(A870),IF(AL870="",(IF(F870="Short",G870-H870,H870-G870)*AZ870-AX870),(IF(F870="Short",G870-J870,J870-G870)*AZ870-AX870)),"")))</f>
        <v/>
      </c>
      <c r="AP870" s="359" t="str">
        <f>IF(Overview!$K$17='Internal Calcs'!$P$22,"",IF(Overview!$K$17='Internal Calcs'!$P$23,IF(AM870="","",AM870),IF(ISNUMBER(A870),IF(AM870="",(IF(F870="Short",G870-H870,H870-G870)*AZ870-AX870),(IF(F870="Short",G870-L870,L870-G870)*AZ870-AX870)),"")))</f>
        <v/>
      </c>
      <c r="AQ870" s="188" t="str">
        <f t="shared" si="328"/>
        <v/>
      </c>
      <c r="AR870" s="188" t="str">
        <f t="shared" si="329"/>
        <v/>
      </c>
      <c r="AS870" s="188" t="str">
        <f t="shared" si="330"/>
        <v/>
      </c>
      <c r="AT870" s="188" t="str">
        <f>IF(ISNUMBER(A870),MAX($AS$2:AS870)-AS870,"")</f>
        <v/>
      </c>
      <c r="AU870" s="189" t="str">
        <f t="shared" si="331"/>
        <v/>
      </c>
      <c r="AV870" s="190" t="str">
        <f t="shared" si="332"/>
        <v/>
      </c>
      <c r="AW870" s="190" t="str">
        <f t="shared" si="333"/>
        <v/>
      </c>
      <c r="AX870" s="191" t="str">
        <f ca="1">IF(ISNUMBER($A870),INDIRECT(CONCATENATE("'Instrument List'!B",(MATCH(E870,'Instrument List'!A:A,0))-0)),"")</f>
        <v/>
      </c>
      <c r="AY870" s="191" t="str">
        <f ca="1">IF(ISNUMBER($A870),INDIRECT(CONCATENATE("'Instrument List'!D",(MATCH(E870,'Instrument List'!A:A,0))-0)),"")</f>
        <v/>
      </c>
      <c r="AZ870" s="191" t="str">
        <f ca="1">IF(ISNUMBER($A870),INDIRECT(CONCATENATE("'Instrument List'!C",(MATCH(E870,'Instrument List'!A:A,0))-0)),"")</f>
        <v/>
      </c>
      <c r="BA870" s="192" t="str">
        <f ca="1">IF(ISNUMBER(A870),INDIRECT(CONCATENATE("'Instrument List'!E",(MATCH(E870,'Instrument List'!A:A,0))-0)),"")</f>
        <v/>
      </c>
      <c r="BB870" s="193" t="str">
        <f t="shared" si="334"/>
        <v/>
      </c>
      <c r="BC870" s="193" t="str">
        <f t="shared" si="335"/>
        <v/>
      </c>
      <c r="BD870" s="193" t="str">
        <f ca="1">IF(ISNUMBER(A870),INDIRECT(CONCATENATE("'Instrument List'!F",(MATCH(E870,'Instrument List'!A:A,0))-0)),"")</f>
        <v/>
      </c>
    </row>
    <row r="871" spans="1:56">
      <c r="A871" s="220" t="str">
        <f t="shared" si="315"/>
        <v/>
      </c>
      <c r="B871" s="221"/>
      <c r="C871" s="222"/>
      <c r="D871" s="169"/>
      <c r="E871" s="169"/>
      <c r="F871" s="169"/>
      <c r="G871" s="202"/>
      <c r="H871" s="217"/>
      <c r="I871" s="212"/>
      <c r="J871" s="206"/>
      <c r="K871" s="212"/>
      <c r="L871" s="206"/>
      <c r="M871" s="212"/>
      <c r="N871" s="206"/>
      <c r="O871" s="170" t="str">
        <f t="shared" si="316"/>
        <v/>
      </c>
      <c r="P871" s="171"/>
      <c r="Q871" s="171"/>
      <c r="R871" s="171"/>
      <c r="S871" s="172" t="str">
        <f t="shared" si="317"/>
        <v/>
      </c>
      <c r="T871" s="172" t="str">
        <f t="shared" si="318"/>
        <v/>
      </c>
      <c r="U871" s="171"/>
      <c r="V871" s="171"/>
      <c r="W871" s="173" t="str">
        <f t="shared" si="319"/>
        <v/>
      </c>
      <c r="X871" s="173" t="str">
        <f t="shared" si="320"/>
        <v/>
      </c>
      <c r="Y871" s="173" t="str">
        <f t="shared" si="321"/>
        <v/>
      </c>
      <c r="Z871" s="171"/>
      <c r="AA871" s="171"/>
      <c r="AB871" s="171"/>
      <c r="AC871" s="172" t="str">
        <f t="shared" si="322"/>
        <v/>
      </c>
      <c r="AD871" s="172" t="str">
        <f t="shared" si="323"/>
        <v/>
      </c>
      <c r="AE871" s="174"/>
      <c r="AF871" s="175" t="str">
        <f t="shared" si="324"/>
        <v/>
      </c>
      <c r="AG871" s="169"/>
      <c r="AH871" s="171"/>
      <c r="AI871" s="171"/>
      <c r="AJ871" s="169"/>
      <c r="AK871" s="176" t="str">
        <f t="shared" si="325"/>
        <v/>
      </c>
      <c r="AL871" s="176" t="str">
        <f t="shared" si="326"/>
        <v/>
      </c>
      <c r="AM871" s="176" t="str">
        <f t="shared" si="327"/>
        <v/>
      </c>
      <c r="AN871" s="359" t="str">
        <f>IF(Overview!$K$17='Internal Calcs'!$P$22,IF(AK871="","",AK871),IF(Overview!$K$17='Internal Calcs'!$P$23,IF(AK871="","",AK871),IF(ISNUMBER(A871),(IF(F871="Short",G871-H871,H871-G871)*AZ871-AX871),"")))</f>
        <v/>
      </c>
      <c r="AO871" s="401" t="str">
        <f>IF(Overview!$K$17='Internal Calcs'!$P$22,IF(AL871="","",AL871),IF(Overview!$K$17='Internal Calcs'!$P$23,IF(AL871="","",AL871),IF(ISNUMBER(A871),IF(AL871="",(IF(F871="Short",G871-H871,H871-G871)*AZ871-AX871),(IF(F871="Short",G871-J871,J871-G871)*AZ871-AX871)),"")))</f>
        <v/>
      </c>
      <c r="AP871" s="359" t="str">
        <f>IF(Overview!$K$17='Internal Calcs'!$P$22,"",IF(Overview!$K$17='Internal Calcs'!$P$23,IF(AM871="","",AM871),IF(ISNUMBER(A871),IF(AM871="",(IF(F871="Short",G871-H871,H871-G871)*AZ871-AX871),(IF(F871="Short",G871-L871,L871-G871)*AZ871-AX871)),"")))</f>
        <v/>
      </c>
      <c r="AQ871" s="176" t="str">
        <f t="shared" si="328"/>
        <v/>
      </c>
      <c r="AR871" s="176" t="str">
        <f t="shared" si="329"/>
        <v/>
      </c>
      <c r="AS871" s="176" t="str">
        <f t="shared" si="330"/>
        <v/>
      </c>
      <c r="AT871" s="176" t="str">
        <f>IF(ISNUMBER(A871),MAX($AS$2:AS871)-AS871,"")</f>
        <v/>
      </c>
      <c r="AU871" s="177" t="str">
        <f t="shared" si="331"/>
        <v/>
      </c>
      <c r="AV871" s="178" t="str">
        <f t="shared" si="332"/>
        <v/>
      </c>
      <c r="AW871" s="178" t="str">
        <f t="shared" si="333"/>
        <v/>
      </c>
      <c r="AX871" s="179" t="str">
        <f ca="1">IF(ISNUMBER($A871),INDIRECT(CONCATENATE("'Instrument List'!B",(MATCH(E871,'Instrument List'!A:A,0))-0)),"")</f>
        <v/>
      </c>
      <c r="AY871" s="179" t="str">
        <f ca="1">IF(ISNUMBER($A871),INDIRECT(CONCATENATE("'Instrument List'!D",(MATCH(E871,'Instrument List'!A:A,0))-0)),"")</f>
        <v/>
      </c>
      <c r="AZ871" s="179" t="str">
        <f ca="1">IF(ISNUMBER($A871),INDIRECT(CONCATENATE("'Instrument List'!C",(MATCH(E871,'Instrument List'!A:A,0))-0)),"")</f>
        <v/>
      </c>
      <c r="BA871" s="180" t="str">
        <f ca="1">IF(ISNUMBER(A871),INDIRECT(CONCATENATE("'Instrument List'!E",(MATCH(E871,'Instrument List'!A:A,0))-0)),"")</f>
        <v/>
      </c>
      <c r="BB871" s="181" t="str">
        <f t="shared" si="334"/>
        <v/>
      </c>
      <c r="BC871" s="181" t="str">
        <f t="shared" si="335"/>
        <v/>
      </c>
      <c r="BD871" s="181" t="str">
        <f ca="1">IF(ISNUMBER(A871),INDIRECT(CONCATENATE("'Instrument List'!F",(MATCH(E871,'Instrument List'!A:A,0))-0)),"")</f>
        <v/>
      </c>
    </row>
    <row r="872" spans="1:56">
      <c r="A872" s="223" t="str">
        <f t="shared" si="315"/>
        <v/>
      </c>
      <c r="B872" s="224"/>
      <c r="C872" s="225"/>
      <c r="D872" s="182"/>
      <c r="E872" s="182"/>
      <c r="F872" s="182"/>
      <c r="G872" s="203"/>
      <c r="H872" s="218"/>
      <c r="I872" s="213"/>
      <c r="J872" s="207"/>
      <c r="K872" s="213"/>
      <c r="L872" s="207"/>
      <c r="M872" s="213"/>
      <c r="N872" s="207"/>
      <c r="O872" s="183" t="str">
        <f t="shared" si="316"/>
        <v/>
      </c>
      <c r="P872" s="184"/>
      <c r="Q872" s="184"/>
      <c r="R872" s="275"/>
      <c r="S872" s="185" t="str">
        <f t="shared" si="317"/>
        <v/>
      </c>
      <c r="T872" s="185" t="str">
        <f t="shared" si="318"/>
        <v/>
      </c>
      <c r="U872" s="275"/>
      <c r="V872" s="275"/>
      <c r="W872" s="276" t="str">
        <f t="shared" si="319"/>
        <v/>
      </c>
      <c r="X872" s="276" t="str">
        <f t="shared" si="320"/>
        <v/>
      </c>
      <c r="Y872" s="276" t="str">
        <f t="shared" si="321"/>
        <v/>
      </c>
      <c r="Z872" s="275"/>
      <c r="AA872" s="184"/>
      <c r="AB872" s="184"/>
      <c r="AC872" s="185" t="str">
        <f t="shared" si="322"/>
        <v/>
      </c>
      <c r="AD872" s="185" t="str">
        <f t="shared" si="323"/>
        <v/>
      </c>
      <c r="AE872" s="186"/>
      <c r="AF872" s="187" t="str">
        <f t="shared" si="324"/>
        <v/>
      </c>
      <c r="AG872" s="182"/>
      <c r="AH872" s="184"/>
      <c r="AI872" s="184"/>
      <c r="AJ872" s="182"/>
      <c r="AK872" s="188" t="str">
        <f t="shared" si="325"/>
        <v/>
      </c>
      <c r="AL872" s="188" t="str">
        <f t="shared" si="326"/>
        <v/>
      </c>
      <c r="AM872" s="188" t="str">
        <f t="shared" si="327"/>
        <v/>
      </c>
      <c r="AN872" s="359" t="str">
        <f>IF(Overview!$K$17='Internal Calcs'!$P$22,IF(AK872="","",AK872),IF(Overview!$K$17='Internal Calcs'!$P$23,IF(AK872="","",AK872),IF(ISNUMBER(A872),(IF(F872="Short",G872-H872,H872-G872)*AZ872-AX872),"")))</f>
        <v/>
      </c>
      <c r="AO872" s="401" t="str">
        <f>IF(Overview!$K$17='Internal Calcs'!$P$22,IF(AL872="","",AL872),IF(Overview!$K$17='Internal Calcs'!$P$23,IF(AL872="","",AL872),IF(ISNUMBER(A872),IF(AL872="",(IF(F872="Short",G872-H872,H872-G872)*AZ872-AX872),(IF(F872="Short",G872-J872,J872-G872)*AZ872-AX872)),"")))</f>
        <v/>
      </c>
      <c r="AP872" s="359" t="str">
        <f>IF(Overview!$K$17='Internal Calcs'!$P$22,"",IF(Overview!$K$17='Internal Calcs'!$P$23,IF(AM872="","",AM872),IF(ISNUMBER(A872),IF(AM872="",(IF(F872="Short",G872-H872,H872-G872)*AZ872-AX872),(IF(F872="Short",G872-L872,L872-G872)*AZ872-AX872)),"")))</f>
        <v/>
      </c>
      <c r="AQ872" s="188" t="str">
        <f t="shared" si="328"/>
        <v/>
      </c>
      <c r="AR872" s="188" t="str">
        <f t="shared" si="329"/>
        <v/>
      </c>
      <c r="AS872" s="188" t="str">
        <f t="shared" si="330"/>
        <v/>
      </c>
      <c r="AT872" s="188" t="str">
        <f>IF(ISNUMBER(A872),MAX($AS$2:AS872)-AS872,"")</f>
        <v/>
      </c>
      <c r="AU872" s="189" t="str">
        <f t="shared" si="331"/>
        <v/>
      </c>
      <c r="AV872" s="190" t="str">
        <f t="shared" si="332"/>
        <v/>
      </c>
      <c r="AW872" s="190" t="str">
        <f t="shared" si="333"/>
        <v/>
      </c>
      <c r="AX872" s="191" t="str">
        <f ca="1">IF(ISNUMBER($A872),INDIRECT(CONCATENATE("'Instrument List'!B",(MATCH(E872,'Instrument List'!A:A,0))-0)),"")</f>
        <v/>
      </c>
      <c r="AY872" s="191" t="str">
        <f ca="1">IF(ISNUMBER($A872),INDIRECT(CONCATENATE("'Instrument List'!D",(MATCH(E872,'Instrument List'!A:A,0))-0)),"")</f>
        <v/>
      </c>
      <c r="AZ872" s="191" t="str">
        <f ca="1">IF(ISNUMBER($A872),INDIRECT(CONCATENATE("'Instrument List'!C",(MATCH(E872,'Instrument List'!A:A,0))-0)),"")</f>
        <v/>
      </c>
      <c r="BA872" s="192" t="str">
        <f ca="1">IF(ISNUMBER(A872),INDIRECT(CONCATENATE("'Instrument List'!E",(MATCH(E872,'Instrument List'!A:A,0))-0)),"")</f>
        <v/>
      </c>
      <c r="BB872" s="193" t="str">
        <f t="shared" si="334"/>
        <v/>
      </c>
      <c r="BC872" s="193" t="str">
        <f t="shared" si="335"/>
        <v/>
      </c>
      <c r="BD872" s="193" t="str">
        <f ca="1">IF(ISNUMBER(A872),INDIRECT(CONCATENATE("'Instrument List'!F",(MATCH(E872,'Instrument List'!A:A,0))-0)),"")</f>
        <v/>
      </c>
    </row>
    <row r="873" spans="1:56">
      <c r="A873" s="220" t="str">
        <f t="shared" si="315"/>
        <v/>
      </c>
      <c r="B873" s="221"/>
      <c r="C873" s="222"/>
      <c r="D873" s="169"/>
      <c r="E873" s="169"/>
      <c r="F873" s="169"/>
      <c r="G873" s="202"/>
      <c r="H873" s="217"/>
      <c r="I873" s="212"/>
      <c r="J873" s="206"/>
      <c r="K873" s="212"/>
      <c r="L873" s="206"/>
      <c r="M873" s="212"/>
      <c r="N873" s="206"/>
      <c r="O873" s="170" t="str">
        <f t="shared" si="316"/>
        <v/>
      </c>
      <c r="P873" s="171"/>
      <c r="Q873" s="171"/>
      <c r="R873" s="171"/>
      <c r="S873" s="172" t="str">
        <f t="shared" si="317"/>
        <v/>
      </c>
      <c r="T873" s="172" t="str">
        <f t="shared" si="318"/>
        <v/>
      </c>
      <c r="U873" s="171"/>
      <c r="V873" s="171"/>
      <c r="W873" s="173" t="str">
        <f t="shared" si="319"/>
        <v/>
      </c>
      <c r="X873" s="173" t="str">
        <f t="shared" si="320"/>
        <v/>
      </c>
      <c r="Y873" s="173" t="str">
        <f t="shared" si="321"/>
        <v/>
      </c>
      <c r="Z873" s="171"/>
      <c r="AA873" s="171"/>
      <c r="AB873" s="171"/>
      <c r="AC873" s="172" t="str">
        <f t="shared" si="322"/>
        <v/>
      </c>
      <c r="AD873" s="172" t="str">
        <f t="shared" si="323"/>
        <v/>
      </c>
      <c r="AE873" s="174"/>
      <c r="AF873" s="175" t="str">
        <f t="shared" si="324"/>
        <v/>
      </c>
      <c r="AG873" s="169"/>
      <c r="AH873" s="171"/>
      <c r="AI873" s="171"/>
      <c r="AJ873" s="169"/>
      <c r="AK873" s="176" t="str">
        <f t="shared" si="325"/>
        <v/>
      </c>
      <c r="AL873" s="176" t="str">
        <f t="shared" si="326"/>
        <v/>
      </c>
      <c r="AM873" s="176" t="str">
        <f t="shared" si="327"/>
        <v/>
      </c>
      <c r="AN873" s="359" t="str">
        <f>IF(Overview!$K$17='Internal Calcs'!$P$22,IF(AK873="","",AK873),IF(Overview!$K$17='Internal Calcs'!$P$23,IF(AK873="","",AK873),IF(ISNUMBER(A873),(IF(F873="Short",G873-H873,H873-G873)*AZ873-AX873),"")))</f>
        <v/>
      </c>
      <c r="AO873" s="401" t="str">
        <f>IF(Overview!$K$17='Internal Calcs'!$P$22,IF(AL873="","",AL873),IF(Overview!$K$17='Internal Calcs'!$P$23,IF(AL873="","",AL873),IF(ISNUMBER(A873),IF(AL873="",(IF(F873="Short",G873-H873,H873-G873)*AZ873-AX873),(IF(F873="Short",G873-J873,J873-G873)*AZ873-AX873)),"")))</f>
        <v/>
      </c>
      <c r="AP873" s="359" t="str">
        <f>IF(Overview!$K$17='Internal Calcs'!$P$22,"",IF(Overview!$K$17='Internal Calcs'!$P$23,IF(AM873="","",AM873),IF(ISNUMBER(A873),IF(AM873="",(IF(F873="Short",G873-H873,H873-G873)*AZ873-AX873),(IF(F873="Short",G873-L873,L873-G873)*AZ873-AX873)),"")))</f>
        <v/>
      </c>
      <c r="AQ873" s="176" t="str">
        <f t="shared" si="328"/>
        <v/>
      </c>
      <c r="AR873" s="176" t="str">
        <f t="shared" si="329"/>
        <v/>
      </c>
      <c r="AS873" s="176" t="str">
        <f t="shared" si="330"/>
        <v/>
      </c>
      <c r="AT873" s="176" t="str">
        <f>IF(ISNUMBER(A873),MAX($AS$2:AS873)-AS873,"")</f>
        <v/>
      </c>
      <c r="AU873" s="177" t="str">
        <f t="shared" si="331"/>
        <v/>
      </c>
      <c r="AV873" s="178" t="str">
        <f t="shared" si="332"/>
        <v/>
      </c>
      <c r="AW873" s="178" t="str">
        <f t="shared" si="333"/>
        <v/>
      </c>
      <c r="AX873" s="179" t="str">
        <f ca="1">IF(ISNUMBER($A873),INDIRECT(CONCATENATE("'Instrument List'!B",(MATCH(E873,'Instrument List'!A:A,0))-0)),"")</f>
        <v/>
      </c>
      <c r="AY873" s="179" t="str">
        <f ca="1">IF(ISNUMBER($A873),INDIRECT(CONCATENATE("'Instrument List'!D",(MATCH(E873,'Instrument List'!A:A,0))-0)),"")</f>
        <v/>
      </c>
      <c r="AZ873" s="179" t="str">
        <f ca="1">IF(ISNUMBER($A873),INDIRECT(CONCATENATE("'Instrument List'!C",(MATCH(E873,'Instrument List'!A:A,0))-0)),"")</f>
        <v/>
      </c>
      <c r="BA873" s="180" t="str">
        <f ca="1">IF(ISNUMBER(A873),INDIRECT(CONCATENATE("'Instrument List'!E",(MATCH(E873,'Instrument List'!A:A,0))-0)),"")</f>
        <v/>
      </c>
      <c r="BB873" s="181" t="str">
        <f t="shared" si="334"/>
        <v/>
      </c>
      <c r="BC873" s="181" t="str">
        <f t="shared" si="335"/>
        <v/>
      </c>
      <c r="BD873" s="181" t="str">
        <f ca="1">IF(ISNUMBER(A873),INDIRECT(CONCATENATE("'Instrument List'!F",(MATCH(E873,'Instrument List'!A:A,0))-0)),"")</f>
        <v/>
      </c>
    </row>
    <row r="874" spans="1:56">
      <c r="A874" s="223" t="str">
        <f t="shared" si="315"/>
        <v/>
      </c>
      <c r="B874" s="224"/>
      <c r="C874" s="225"/>
      <c r="D874" s="182"/>
      <c r="E874" s="182"/>
      <c r="F874" s="182"/>
      <c r="G874" s="203"/>
      <c r="H874" s="218"/>
      <c r="I874" s="213"/>
      <c r="J874" s="207"/>
      <c r="K874" s="213"/>
      <c r="L874" s="207"/>
      <c r="M874" s="213"/>
      <c r="N874" s="207"/>
      <c r="O874" s="183" t="str">
        <f t="shared" si="316"/>
        <v/>
      </c>
      <c r="P874" s="184"/>
      <c r="Q874" s="184"/>
      <c r="R874" s="275"/>
      <c r="S874" s="185" t="str">
        <f t="shared" si="317"/>
        <v/>
      </c>
      <c r="T874" s="185" t="str">
        <f t="shared" si="318"/>
        <v/>
      </c>
      <c r="U874" s="275"/>
      <c r="V874" s="275"/>
      <c r="W874" s="276" t="str">
        <f t="shared" si="319"/>
        <v/>
      </c>
      <c r="X874" s="276" t="str">
        <f t="shared" si="320"/>
        <v/>
      </c>
      <c r="Y874" s="276" t="str">
        <f t="shared" si="321"/>
        <v/>
      </c>
      <c r="Z874" s="275"/>
      <c r="AA874" s="184"/>
      <c r="AB874" s="184"/>
      <c r="AC874" s="185" t="str">
        <f t="shared" si="322"/>
        <v/>
      </c>
      <c r="AD874" s="185" t="str">
        <f t="shared" si="323"/>
        <v/>
      </c>
      <c r="AE874" s="186"/>
      <c r="AF874" s="187" t="str">
        <f t="shared" si="324"/>
        <v/>
      </c>
      <c r="AG874" s="182"/>
      <c r="AH874" s="184"/>
      <c r="AI874" s="184"/>
      <c r="AJ874" s="182"/>
      <c r="AK874" s="188" t="str">
        <f t="shared" si="325"/>
        <v/>
      </c>
      <c r="AL874" s="188" t="str">
        <f t="shared" si="326"/>
        <v/>
      </c>
      <c r="AM874" s="188" t="str">
        <f t="shared" si="327"/>
        <v/>
      </c>
      <c r="AN874" s="359" t="str">
        <f>IF(Overview!$K$17='Internal Calcs'!$P$22,IF(AK874="","",AK874),IF(Overview!$K$17='Internal Calcs'!$P$23,IF(AK874="","",AK874),IF(ISNUMBER(A874),(IF(F874="Short",G874-H874,H874-G874)*AZ874-AX874),"")))</f>
        <v/>
      </c>
      <c r="AO874" s="401" t="str">
        <f>IF(Overview!$K$17='Internal Calcs'!$P$22,IF(AL874="","",AL874),IF(Overview!$K$17='Internal Calcs'!$P$23,IF(AL874="","",AL874),IF(ISNUMBER(A874),IF(AL874="",(IF(F874="Short",G874-H874,H874-G874)*AZ874-AX874),(IF(F874="Short",G874-J874,J874-G874)*AZ874-AX874)),"")))</f>
        <v/>
      </c>
      <c r="AP874" s="359" t="str">
        <f>IF(Overview!$K$17='Internal Calcs'!$P$22,"",IF(Overview!$K$17='Internal Calcs'!$P$23,IF(AM874="","",AM874),IF(ISNUMBER(A874),IF(AM874="",(IF(F874="Short",G874-H874,H874-G874)*AZ874-AX874),(IF(F874="Short",G874-L874,L874-G874)*AZ874-AX874)),"")))</f>
        <v/>
      </c>
      <c r="AQ874" s="188" t="str">
        <f t="shared" si="328"/>
        <v/>
      </c>
      <c r="AR874" s="188" t="str">
        <f t="shared" si="329"/>
        <v/>
      </c>
      <c r="AS874" s="188" t="str">
        <f t="shared" si="330"/>
        <v/>
      </c>
      <c r="AT874" s="188" t="str">
        <f>IF(ISNUMBER(A874),MAX($AS$2:AS874)-AS874,"")</f>
        <v/>
      </c>
      <c r="AU874" s="189" t="str">
        <f t="shared" si="331"/>
        <v/>
      </c>
      <c r="AV874" s="190" t="str">
        <f t="shared" si="332"/>
        <v/>
      </c>
      <c r="AW874" s="190" t="str">
        <f t="shared" si="333"/>
        <v/>
      </c>
      <c r="AX874" s="191" t="str">
        <f ca="1">IF(ISNUMBER($A874),INDIRECT(CONCATENATE("'Instrument List'!B",(MATCH(E874,'Instrument List'!A:A,0))-0)),"")</f>
        <v/>
      </c>
      <c r="AY874" s="191" t="str">
        <f ca="1">IF(ISNUMBER($A874),INDIRECT(CONCATENATE("'Instrument List'!D",(MATCH(E874,'Instrument List'!A:A,0))-0)),"")</f>
        <v/>
      </c>
      <c r="AZ874" s="191" t="str">
        <f ca="1">IF(ISNUMBER($A874),INDIRECT(CONCATENATE("'Instrument List'!C",(MATCH(E874,'Instrument List'!A:A,0))-0)),"")</f>
        <v/>
      </c>
      <c r="BA874" s="192" t="str">
        <f ca="1">IF(ISNUMBER(A874),INDIRECT(CONCATENATE("'Instrument List'!E",(MATCH(E874,'Instrument List'!A:A,0))-0)),"")</f>
        <v/>
      </c>
      <c r="BB874" s="193" t="str">
        <f t="shared" si="334"/>
        <v/>
      </c>
      <c r="BC874" s="193" t="str">
        <f t="shared" si="335"/>
        <v/>
      </c>
      <c r="BD874" s="193" t="str">
        <f ca="1">IF(ISNUMBER(A874),INDIRECT(CONCATENATE("'Instrument List'!F",(MATCH(E874,'Instrument List'!A:A,0))-0)),"")</f>
        <v/>
      </c>
    </row>
    <row r="875" spans="1:56">
      <c r="A875" s="220" t="str">
        <f t="shared" si="315"/>
        <v/>
      </c>
      <c r="B875" s="221"/>
      <c r="C875" s="222"/>
      <c r="D875" s="169"/>
      <c r="E875" s="169"/>
      <c r="F875" s="169"/>
      <c r="G875" s="202"/>
      <c r="H875" s="217"/>
      <c r="I875" s="212"/>
      <c r="J875" s="206"/>
      <c r="K875" s="212"/>
      <c r="L875" s="206"/>
      <c r="M875" s="212"/>
      <c r="N875" s="206"/>
      <c r="O875" s="170" t="str">
        <f t="shared" si="316"/>
        <v/>
      </c>
      <c r="P875" s="171"/>
      <c r="Q875" s="171"/>
      <c r="R875" s="171"/>
      <c r="S875" s="172" t="str">
        <f t="shared" si="317"/>
        <v/>
      </c>
      <c r="T875" s="172" t="str">
        <f t="shared" si="318"/>
        <v/>
      </c>
      <c r="U875" s="171"/>
      <c r="V875" s="171"/>
      <c r="W875" s="173" t="str">
        <f t="shared" si="319"/>
        <v/>
      </c>
      <c r="X875" s="173" t="str">
        <f t="shared" si="320"/>
        <v/>
      </c>
      <c r="Y875" s="173" t="str">
        <f t="shared" si="321"/>
        <v/>
      </c>
      <c r="Z875" s="171"/>
      <c r="AA875" s="171"/>
      <c r="AB875" s="171"/>
      <c r="AC875" s="172" t="str">
        <f t="shared" si="322"/>
        <v/>
      </c>
      <c r="AD875" s="172" t="str">
        <f t="shared" si="323"/>
        <v/>
      </c>
      <c r="AE875" s="174"/>
      <c r="AF875" s="175" t="str">
        <f t="shared" si="324"/>
        <v/>
      </c>
      <c r="AG875" s="169"/>
      <c r="AH875" s="171"/>
      <c r="AI875" s="171"/>
      <c r="AJ875" s="169"/>
      <c r="AK875" s="176" t="str">
        <f t="shared" si="325"/>
        <v/>
      </c>
      <c r="AL875" s="176" t="str">
        <f t="shared" si="326"/>
        <v/>
      </c>
      <c r="AM875" s="176" t="str">
        <f t="shared" si="327"/>
        <v/>
      </c>
      <c r="AN875" s="359" t="str">
        <f>IF(Overview!$K$17='Internal Calcs'!$P$22,IF(AK875="","",AK875),IF(Overview!$K$17='Internal Calcs'!$P$23,IF(AK875="","",AK875),IF(ISNUMBER(A875),(IF(F875="Short",G875-H875,H875-G875)*AZ875-AX875),"")))</f>
        <v/>
      </c>
      <c r="AO875" s="401" t="str">
        <f>IF(Overview!$K$17='Internal Calcs'!$P$22,IF(AL875="","",AL875),IF(Overview!$K$17='Internal Calcs'!$P$23,IF(AL875="","",AL875),IF(ISNUMBER(A875),IF(AL875="",(IF(F875="Short",G875-H875,H875-G875)*AZ875-AX875),(IF(F875="Short",G875-J875,J875-G875)*AZ875-AX875)),"")))</f>
        <v/>
      </c>
      <c r="AP875" s="359" t="str">
        <f>IF(Overview!$K$17='Internal Calcs'!$P$22,"",IF(Overview!$K$17='Internal Calcs'!$P$23,IF(AM875="","",AM875),IF(ISNUMBER(A875),IF(AM875="",(IF(F875="Short",G875-H875,H875-G875)*AZ875-AX875),(IF(F875="Short",G875-L875,L875-G875)*AZ875-AX875)),"")))</f>
        <v/>
      </c>
      <c r="AQ875" s="176" t="str">
        <f t="shared" si="328"/>
        <v/>
      </c>
      <c r="AR875" s="176" t="str">
        <f t="shared" si="329"/>
        <v/>
      </c>
      <c r="AS875" s="176" t="str">
        <f t="shared" si="330"/>
        <v/>
      </c>
      <c r="AT875" s="176" t="str">
        <f>IF(ISNUMBER(A875),MAX($AS$2:AS875)-AS875,"")</f>
        <v/>
      </c>
      <c r="AU875" s="177" t="str">
        <f t="shared" si="331"/>
        <v/>
      </c>
      <c r="AV875" s="178" t="str">
        <f t="shared" si="332"/>
        <v/>
      </c>
      <c r="AW875" s="178" t="str">
        <f t="shared" si="333"/>
        <v/>
      </c>
      <c r="AX875" s="179" t="str">
        <f ca="1">IF(ISNUMBER($A875),INDIRECT(CONCATENATE("'Instrument List'!B",(MATCH(E875,'Instrument List'!A:A,0))-0)),"")</f>
        <v/>
      </c>
      <c r="AY875" s="179" t="str">
        <f ca="1">IF(ISNUMBER($A875),INDIRECT(CONCATENATE("'Instrument List'!D",(MATCH(E875,'Instrument List'!A:A,0))-0)),"")</f>
        <v/>
      </c>
      <c r="AZ875" s="179" t="str">
        <f ca="1">IF(ISNUMBER($A875),INDIRECT(CONCATENATE("'Instrument List'!C",(MATCH(E875,'Instrument List'!A:A,0))-0)),"")</f>
        <v/>
      </c>
      <c r="BA875" s="180" t="str">
        <f ca="1">IF(ISNUMBER(A875),INDIRECT(CONCATENATE("'Instrument List'!E",(MATCH(E875,'Instrument List'!A:A,0))-0)),"")</f>
        <v/>
      </c>
      <c r="BB875" s="181" t="str">
        <f t="shared" si="334"/>
        <v/>
      </c>
      <c r="BC875" s="181" t="str">
        <f t="shared" si="335"/>
        <v/>
      </c>
      <c r="BD875" s="181" t="str">
        <f ca="1">IF(ISNUMBER(A875),INDIRECT(CONCATENATE("'Instrument List'!F",(MATCH(E875,'Instrument List'!A:A,0))-0)),"")</f>
        <v/>
      </c>
    </row>
    <row r="876" spans="1:56">
      <c r="A876" s="223" t="str">
        <f t="shared" si="315"/>
        <v/>
      </c>
      <c r="B876" s="224"/>
      <c r="C876" s="225"/>
      <c r="D876" s="182"/>
      <c r="E876" s="182"/>
      <c r="F876" s="182"/>
      <c r="G876" s="203"/>
      <c r="H876" s="218"/>
      <c r="I876" s="213"/>
      <c r="J876" s="207"/>
      <c r="K876" s="213"/>
      <c r="L876" s="207"/>
      <c r="M876" s="213"/>
      <c r="N876" s="207"/>
      <c r="O876" s="183" t="str">
        <f t="shared" si="316"/>
        <v/>
      </c>
      <c r="P876" s="184"/>
      <c r="Q876" s="184"/>
      <c r="R876" s="275"/>
      <c r="S876" s="185" t="str">
        <f t="shared" si="317"/>
        <v/>
      </c>
      <c r="T876" s="185" t="str">
        <f t="shared" si="318"/>
        <v/>
      </c>
      <c r="U876" s="275"/>
      <c r="V876" s="275"/>
      <c r="W876" s="276" t="str">
        <f t="shared" si="319"/>
        <v/>
      </c>
      <c r="X876" s="276" t="str">
        <f t="shared" si="320"/>
        <v/>
      </c>
      <c r="Y876" s="276" t="str">
        <f t="shared" si="321"/>
        <v/>
      </c>
      <c r="Z876" s="275"/>
      <c r="AA876" s="184"/>
      <c r="AB876" s="184"/>
      <c r="AC876" s="185" t="str">
        <f t="shared" si="322"/>
        <v/>
      </c>
      <c r="AD876" s="185" t="str">
        <f t="shared" si="323"/>
        <v/>
      </c>
      <c r="AE876" s="186"/>
      <c r="AF876" s="187" t="str">
        <f t="shared" si="324"/>
        <v/>
      </c>
      <c r="AG876" s="182"/>
      <c r="AH876" s="184"/>
      <c r="AI876" s="184"/>
      <c r="AJ876" s="182"/>
      <c r="AK876" s="188" t="str">
        <f t="shared" si="325"/>
        <v/>
      </c>
      <c r="AL876" s="188" t="str">
        <f t="shared" si="326"/>
        <v/>
      </c>
      <c r="AM876" s="188" t="str">
        <f t="shared" si="327"/>
        <v/>
      </c>
      <c r="AN876" s="359" t="str">
        <f>IF(Overview!$K$17='Internal Calcs'!$P$22,IF(AK876="","",AK876),IF(Overview!$K$17='Internal Calcs'!$P$23,IF(AK876="","",AK876),IF(ISNUMBER(A876),(IF(F876="Short",G876-H876,H876-G876)*AZ876-AX876),"")))</f>
        <v/>
      </c>
      <c r="AO876" s="401" t="str">
        <f>IF(Overview!$K$17='Internal Calcs'!$P$22,IF(AL876="","",AL876),IF(Overview!$K$17='Internal Calcs'!$P$23,IF(AL876="","",AL876),IF(ISNUMBER(A876),IF(AL876="",(IF(F876="Short",G876-H876,H876-G876)*AZ876-AX876),(IF(F876="Short",G876-J876,J876-G876)*AZ876-AX876)),"")))</f>
        <v/>
      </c>
      <c r="AP876" s="359" t="str">
        <f>IF(Overview!$K$17='Internal Calcs'!$P$22,"",IF(Overview!$K$17='Internal Calcs'!$P$23,IF(AM876="","",AM876),IF(ISNUMBER(A876),IF(AM876="",(IF(F876="Short",G876-H876,H876-G876)*AZ876-AX876),(IF(F876="Short",G876-L876,L876-G876)*AZ876-AX876)),"")))</f>
        <v/>
      </c>
      <c r="AQ876" s="188" t="str">
        <f t="shared" si="328"/>
        <v/>
      </c>
      <c r="AR876" s="188" t="str">
        <f t="shared" si="329"/>
        <v/>
      </c>
      <c r="AS876" s="188" t="str">
        <f t="shared" si="330"/>
        <v/>
      </c>
      <c r="AT876" s="188" t="str">
        <f>IF(ISNUMBER(A876),MAX($AS$2:AS876)-AS876,"")</f>
        <v/>
      </c>
      <c r="AU876" s="189" t="str">
        <f t="shared" si="331"/>
        <v/>
      </c>
      <c r="AV876" s="190" t="str">
        <f t="shared" si="332"/>
        <v/>
      </c>
      <c r="AW876" s="190" t="str">
        <f t="shared" si="333"/>
        <v/>
      </c>
      <c r="AX876" s="191" t="str">
        <f ca="1">IF(ISNUMBER($A876),INDIRECT(CONCATENATE("'Instrument List'!B",(MATCH(E876,'Instrument List'!A:A,0))-0)),"")</f>
        <v/>
      </c>
      <c r="AY876" s="191" t="str">
        <f ca="1">IF(ISNUMBER($A876),INDIRECT(CONCATENATE("'Instrument List'!D",(MATCH(E876,'Instrument List'!A:A,0))-0)),"")</f>
        <v/>
      </c>
      <c r="AZ876" s="191" t="str">
        <f ca="1">IF(ISNUMBER($A876),INDIRECT(CONCATENATE("'Instrument List'!C",(MATCH(E876,'Instrument List'!A:A,0))-0)),"")</f>
        <v/>
      </c>
      <c r="BA876" s="192" t="str">
        <f ca="1">IF(ISNUMBER(A876),INDIRECT(CONCATENATE("'Instrument List'!E",(MATCH(E876,'Instrument List'!A:A,0))-0)),"")</f>
        <v/>
      </c>
      <c r="BB876" s="193" t="str">
        <f t="shared" si="334"/>
        <v/>
      </c>
      <c r="BC876" s="193" t="str">
        <f t="shared" si="335"/>
        <v/>
      </c>
      <c r="BD876" s="193" t="str">
        <f ca="1">IF(ISNUMBER(A876),INDIRECT(CONCATENATE("'Instrument List'!F",(MATCH(E876,'Instrument List'!A:A,0))-0)),"")</f>
        <v/>
      </c>
    </row>
    <row r="877" spans="1:56">
      <c r="A877" s="220" t="str">
        <f t="shared" si="315"/>
        <v/>
      </c>
      <c r="B877" s="221"/>
      <c r="C877" s="222"/>
      <c r="D877" s="169"/>
      <c r="E877" s="169"/>
      <c r="F877" s="169"/>
      <c r="G877" s="202"/>
      <c r="H877" s="217"/>
      <c r="I877" s="212"/>
      <c r="J877" s="206"/>
      <c r="K877" s="212"/>
      <c r="L877" s="206"/>
      <c r="M877" s="212"/>
      <c r="N877" s="206"/>
      <c r="O877" s="170" t="str">
        <f t="shared" si="316"/>
        <v/>
      </c>
      <c r="P877" s="171"/>
      <c r="Q877" s="171"/>
      <c r="R877" s="171"/>
      <c r="S877" s="172" t="str">
        <f t="shared" si="317"/>
        <v/>
      </c>
      <c r="T877" s="172" t="str">
        <f t="shared" si="318"/>
        <v/>
      </c>
      <c r="U877" s="171"/>
      <c r="V877" s="171"/>
      <c r="W877" s="173" t="str">
        <f t="shared" si="319"/>
        <v/>
      </c>
      <c r="X877" s="173" t="str">
        <f t="shared" si="320"/>
        <v/>
      </c>
      <c r="Y877" s="173" t="str">
        <f t="shared" si="321"/>
        <v/>
      </c>
      <c r="Z877" s="171"/>
      <c r="AA877" s="171"/>
      <c r="AB877" s="171"/>
      <c r="AC877" s="172" t="str">
        <f t="shared" si="322"/>
        <v/>
      </c>
      <c r="AD877" s="172" t="str">
        <f t="shared" si="323"/>
        <v/>
      </c>
      <c r="AE877" s="174"/>
      <c r="AF877" s="175" t="str">
        <f t="shared" si="324"/>
        <v/>
      </c>
      <c r="AG877" s="169"/>
      <c r="AH877" s="171"/>
      <c r="AI877" s="171"/>
      <c r="AJ877" s="169"/>
      <c r="AK877" s="176" t="str">
        <f t="shared" si="325"/>
        <v/>
      </c>
      <c r="AL877" s="176" t="str">
        <f t="shared" si="326"/>
        <v/>
      </c>
      <c r="AM877" s="176" t="str">
        <f t="shared" si="327"/>
        <v/>
      </c>
      <c r="AN877" s="359" t="str">
        <f>IF(Overview!$K$17='Internal Calcs'!$P$22,IF(AK877="","",AK877),IF(Overview!$K$17='Internal Calcs'!$P$23,IF(AK877="","",AK877),IF(ISNUMBER(A877),(IF(F877="Short",G877-H877,H877-G877)*AZ877-AX877),"")))</f>
        <v/>
      </c>
      <c r="AO877" s="401" t="str">
        <f>IF(Overview!$K$17='Internal Calcs'!$P$22,IF(AL877="","",AL877),IF(Overview!$K$17='Internal Calcs'!$P$23,IF(AL877="","",AL877),IF(ISNUMBER(A877),IF(AL877="",(IF(F877="Short",G877-H877,H877-G877)*AZ877-AX877),(IF(F877="Short",G877-J877,J877-G877)*AZ877-AX877)),"")))</f>
        <v/>
      </c>
      <c r="AP877" s="359" t="str">
        <f>IF(Overview!$K$17='Internal Calcs'!$P$22,"",IF(Overview!$K$17='Internal Calcs'!$P$23,IF(AM877="","",AM877),IF(ISNUMBER(A877),IF(AM877="",(IF(F877="Short",G877-H877,H877-G877)*AZ877-AX877),(IF(F877="Short",G877-L877,L877-G877)*AZ877-AX877)),"")))</f>
        <v/>
      </c>
      <c r="AQ877" s="176" t="str">
        <f t="shared" si="328"/>
        <v/>
      </c>
      <c r="AR877" s="176" t="str">
        <f t="shared" si="329"/>
        <v/>
      </c>
      <c r="AS877" s="176" t="str">
        <f t="shared" si="330"/>
        <v/>
      </c>
      <c r="AT877" s="176" t="str">
        <f>IF(ISNUMBER(A877),MAX($AS$2:AS877)-AS877,"")</f>
        <v/>
      </c>
      <c r="AU877" s="177" t="str">
        <f t="shared" si="331"/>
        <v/>
      </c>
      <c r="AV877" s="178" t="str">
        <f t="shared" si="332"/>
        <v/>
      </c>
      <c r="AW877" s="178" t="str">
        <f t="shared" si="333"/>
        <v/>
      </c>
      <c r="AX877" s="179" t="str">
        <f ca="1">IF(ISNUMBER($A877),INDIRECT(CONCATENATE("'Instrument List'!B",(MATCH(E877,'Instrument List'!A:A,0))-0)),"")</f>
        <v/>
      </c>
      <c r="AY877" s="179" t="str">
        <f ca="1">IF(ISNUMBER($A877),INDIRECT(CONCATENATE("'Instrument List'!D",(MATCH(E877,'Instrument List'!A:A,0))-0)),"")</f>
        <v/>
      </c>
      <c r="AZ877" s="179" t="str">
        <f ca="1">IF(ISNUMBER($A877),INDIRECT(CONCATENATE("'Instrument List'!C",(MATCH(E877,'Instrument List'!A:A,0))-0)),"")</f>
        <v/>
      </c>
      <c r="BA877" s="180" t="str">
        <f ca="1">IF(ISNUMBER(A877),INDIRECT(CONCATENATE("'Instrument List'!E",(MATCH(E877,'Instrument List'!A:A,0))-0)),"")</f>
        <v/>
      </c>
      <c r="BB877" s="181" t="str">
        <f t="shared" si="334"/>
        <v/>
      </c>
      <c r="BC877" s="181" t="str">
        <f t="shared" si="335"/>
        <v/>
      </c>
      <c r="BD877" s="181" t="str">
        <f ca="1">IF(ISNUMBER(A877),INDIRECT(CONCATENATE("'Instrument List'!F",(MATCH(E877,'Instrument List'!A:A,0))-0)),"")</f>
        <v/>
      </c>
    </row>
    <row r="878" spans="1:56">
      <c r="A878" s="223" t="str">
        <f t="shared" si="315"/>
        <v/>
      </c>
      <c r="B878" s="224"/>
      <c r="C878" s="225"/>
      <c r="D878" s="182"/>
      <c r="E878" s="182"/>
      <c r="F878" s="182"/>
      <c r="G878" s="203"/>
      <c r="H878" s="218"/>
      <c r="I878" s="213"/>
      <c r="J878" s="207"/>
      <c r="K878" s="213"/>
      <c r="L878" s="207"/>
      <c r="M878" s="213"/>
      <c r="N878" s="207"/>
      <c r="O878" s="183" t="str">
        <f t="shared" si="316"/>
        <v/>
      </c>
      <c r="P878" s="184"/>
      <c r="Q878" s="184"/>
      <c r="R878" s="275"/>
      <c r="S878" s="185" t="str">
        <f t="shared" si="317"/>
        <v/>
      </c>
      <c r="T878" s="185" t="str">
        <f t="shared" si="318"/>
        <v/>
      </c>
      <c r="U878" s="275"/>
      <c r="V878" s="275"/>
      <c r="W878" s="276" t="str">
        <f t="shared" si="319"/>
        <v/>
      </c>
      <c r="X878" s="276" t="str">
        <f t="shared" si="320"/>
        <v/>
      </c>
      <c r="Y878" s="276" t="str">
        <f t="shared" si="321"/>
        <v/>
      </c>
      <c r="Z878" s="275"/>
      <c r="AA878" s="184"/>
      <c r="AB878" s="184"/>
      <c r="AC878" s="185" t="str">
        <f t="shared" si="322"/>
        <v/>
      </c>
      <c r="AD878" s="185" t="str">
        <f t="shared" si="323"/>
        <v/>
      </c>
      <c r="AE878" s="186"/>
      <c r="AF878" s="187" t="str">
        <f t="shared" si="324"/>
        <v/>
      </c>
      <c r="AG878" s="182"/>
      <c r="AH878" s="184"/>
      <c r="AI878" s="184"/>
      <c r="AJ878" s="182"/>
      <c r="AK878" s="188" t="str">
        <f t="shared" si="325"/>
        <v/>
      </c>
      <c r="AL878" s="188" t="str">
        <f t="shared" si="326"/>
        <v/>
      </c>
      <c r="AM878" s="188" t="str">
        <f t="shared" si="327"/>
        <v/>
      </c>
      <c r="AN878" s="359" t="str">
        <f>IF(Overview!$K$17='Internal Calcs'!$P$22,IF(AK878="","",AK878),IF(Overview!$K$17='Internal Calcs'!$P$23,IF(AK878="","",AK878),IF(ISNUMBER(A878),(IF(F878="Short",G878-H878,H878-G878)*AZ878-AX878),"")))</f>
        <v/>
      </c>
      <c r="AO878" s="401" t="str">
        <f>IF(Overview!$K$17='Internal Calcs'!$P$22,IF(AL878="","",AL878),IF(Overview!$K$17='Internal Calcs'!$P$23,IF(AL878="","",AL878),IF(ISNUMBER(A878),IF(AL878="",(IF(F878="Short",G878-H878,H878-G878)*AZ878-AX878),(IF(F878="Short",G878-J878,J878-G878)*AZ878-AX878)),"")))</f>
        <v/>
      </c>
      <c r="AP878" s="359" t="str">
        <f>IF(Overview!$K$17='Internal Calcs'!$P$22,"",IF(Overview!$K$17='Internal Calcs'!$P$23,IF(AM878="","",AM878),IF(ISNUMBER(A878),IF(AM878="",(IF(F878="Short",G878-H878,H878-G878)*AZ878-AX878),(IF(F878="Short",G878-L878,L878-G878)*AZ878-AX878)),"")))</f>
        <v/>
      </c>
      <c r="AQ878" s="188" t="str">
        <f t="shared" si="328"/>
        <v/>
      </c>
      <c r="AR878" s="188" t="str">
        <f t="shared" si="329"/>
        <v/>
      </c>
      <c r="AS878" s="188" t="str">
        <f t="shared" si="330"/>
        <v/>
      </c>
      <c r="AT878" s="188" t="str">
        <f>IF(ISNUMBER(A878),MAX($AS$2:AS878)-AS878,"")</f>
        <v/>
      </c>
      <c r="AU878" s="189" t="str">
        <f t="shared" si="331"/>
        <v/>
      </c>
      <c r="AV878" s="190" t="str">
        <f t="shared" si="332"/>
        <v/>
      </c>
      <c r="AW878" s="190" t="str">
        <f t="shared" si="333"/>
        <v/>
      </c>
      <c r="AX878" s="191" t="str">
        <f ca="1">IF(ISNUMBER($A878),INDIRECT(CONCATENATE("'Instrument List'!B",(MATCH(E878,'Instrument List'!A:A,0))-0)),"")</f>
        <v/>
      </c>
      <c r="AY878" s="191" t="str">
        <f ca="1">IF(ISNUMBER($A878),INDIRECT(CONCATENATE("'Instrument List'!D",(MATCH(E878,'Instrument List'!A:A,0))-0)),"")</f>
        <v/>
      </c>
      <c r="AZ878" s="191" t="str">
        <f ca="1">IF(ISNUMBER($A878),INDIRECT(CONCATENATE("'Instrument List'!C",(MATCH(E878,'Instrument List'!A:A,0))-0)),"")</f>
        <v/>
      </c>
      <c r="BA878" s="192" t="str">
        <f ca="1">IF(ISNUMBER(A878),INDIRECT(CONCATENATE("'Instrument List'!E",(MATCH(E878,'Instrument List'!A:A,0))-0)),"")</f>
        <v/>
      </c>
      <c r="BB878" s="193" t="str">
        <f t="shared" si="334"/>
        <v/>
      </c>
      <c r="BC878" s="193" t="str">
        <f t="shared" si="335"/>
        <v/>
      </c>
      <c r="BD878" s="193" t="str">
        <f ca="1">IF(ISNUMBER(A878),INDIRECT(CONCATENATE("'Instrument List'!F",(MATCH(E878,'Instrument List'!A:A,0))-0)),"")</f>
        <v/>
      </c>
    </row>
    <row r="879" spans="1:56">
      <c r="A879" s="220" t="str">
        <f t="shared" si="315"/>
        <v/>
      </c>
      <c r="B879" s="221"/>
      <c r="C879" s="222"/>
      <c r="D879" s="169"/>
      <c r="E879" s="169"/>
      <c r="F879" s="169"/>
      <c r="G879" s="202"/>
      <c r="H879" s="217"/>
      <c r="I879" s="212"/>
      <c r="J879" s="206"/>
      <c r="K879" s="212"/>
      <c r="L879" s="206"/>
      <c r="M879" s="212"/>
      <c r="N879" s="206"/>
      <c r="O879" s="170" t="str">
        <f t="shared" si="316"/>
        <v/>
      </c>
      <c r="P879" s="171"/>
      <c r="Q879" s="171"/>
      <c r="R879" s="171"/>
      <c r="S879" s="172" t="str">
        <f t="shared" si="317"/>
        <v/>
      </c>
      <c r="T879" s="172" t="str">
        <f t="shared" si="318"/>
        <v/>
      </c>
      <c r="U879" s="171"/>
      <c r="V879" s="171"/>
      <c r="W879" s="173" t="str">
        <f t="shared" si="319"/>
        <v/>
      </c>
      <c r="X879" s="173" t="str">
        <f t="shared" si="320"/>
        <v/>
      </c>
      <c r="Y879" s="173" t="str">
        <f t="shared" si="321"/>
        <v/>
      </c>
      <c r="Z879" s="171"/>
      <c r="AA879" s="171"/>
      <c r="AB879" s="171"/>
      <c r="AC879" s="172" t="str">
        <f t="shared" si="322"/>
        <v/>
      </c>
      <c r="AD879" s="172" t="str">
        <f t="shared" si="323"/>
        <v/>
      </c>
      <c r="AE879" s="174"/>
      <c r="AF879" s="175" t="str">
        <f t="shared" si="324"/>
        <v/>
      </c>
      <c r="AG879" s="169"/>
      <c r="AH879" s="171"/>
      <c r="AI879" s="171"/>
      <c r="AJ879" s="169"/>
      <c r="AK879" s="176" t="str">
        <f t="shared" si="325"/>
        <v/>
      </c>
      <c r="AL879" s="176" t="str">
        <f t="shared" si="326"/>
        <v/>
      </c>
      <c r="AM879" s="176" t="str">
        <f t="shared" si="327"/>
        <v/>
      </c>
      <c r="AN879" s="359" t="str">
        <f>IF(Overview!$K$17='Internal Calcs'!$P$22,IF(AK879="","",AK879),IF(Overview!$K$17='Internal Calcs'!$P$23,IF(AK879="","",AK879),IF(ISNUMBER(A879),(IF(F879="Short",G879-H879,H879-G879)*AZ879-AX879),"")))</f>
        <v/>
      </c>
      <c r="AO879" s="401" t="str">
        <f>IF(Overview!$K$17='Internal Calcs'!$P$22,IF(AL879="","",AL879),IF(Overview!$K$17='Internal Calcs'!$P$23,IF(AL879="","",AL879),IF(ISNUMBER(A879),IF(AL879="",(IF(F879="Short",G879-H879,H879-G879)*AZ879-AX879),(IF(F879="Short",G879-J879,J879-G879)*AZ879-AX879)),"")))</f>
        <v/>
      </c>
      <c r="AP879" s="359" t="str">
        <f>IF(Overview!$K$17='Internal Calcs'!$P$22,"",IF(Overview!$K$17='Internal Calcs'!$P$23,IF(AM879="","",AM879),IF(ISNUMBER(A879),IF(AM879="",(IF(F879="Short",G879-H879,H879-G879)*AZ879-AX879),(IF(F879="Short",G879-L879,L879-G879)*AZ879-AX879)),"")))</f>
        <v/>
      </c>
      <c r="AQ879" s="176" t="str">
        <f t="shared" si="328"/>
        <v/>
      </c>
      <c r="AR879" s="176" t="str">
        <f t="shared" si="329"/>
        <v/>
      </c>
      <c r="AS879" s="176" t="str">
        <f t="shared" si="330"/>
        <v/>
      </c>
      <c r="AT879" s="176" t="str">
        <f>IF(ISNUMBER(A879),MAX($AS$2:AS879)-AS879,"")</f>
        <v/>
      </c>
      <c r="AU879" s="177" t="str">
        <f t="shared" si="331"/>
        <v/>
      </c>
      <c r="AV879" s="178" t="str">
        <f t="shared" si="332"/>
        <v/>
      </c>
      <c r="AW879" s="178" t="str">
        <f t="shared" si="333"/>
        <v/>
      </c>
      <c r="AX879" s="179" t="str">
        <f ca="1">IF(ISNUMBER($A879),INDIRECT(CONCATENATE("'Instrument List'!B",(MATCH(E879,'Instrument List'!A:A,0))-0)),"")</f>
        <v/>
      </c>
      <c r="AY879" s="179" t="str">
        <f ca="1">IF(ISNUMBER($A879),INDIRECT(CONCATENATE("'Instrument List'!D",(MATCH(E879,'Instrument List'!A:A,0))-0)),"")</f>
        <v/>
      </c>
      <c r="AZ879" s="179" t="str">
        <f ca="1">IF(ISNUMBER($A879),INDIRECT(CONCATENATE("'Instrument List'!C",(MATCH(E879,'Instrument List'!A:A,0))-0)),"")</f>
        <v/>
      </c>
      <c r="BA879" s="180" t="str">
        <f ca="1">IF(ISNUMBER(A879),INDIRECT(CONCATENATE("'Instrument List'!E",(MATCH(E879,'Instrument List'!A:A,0))-0)),"")</f>
        <v/>
      </c>
      <c r="BB879" s="181" t="str">
        <f t="shared" si="334"/>
        <v/>
      </c>
      <c r="BC879" s="181" t="str">
        <f t="shared" si="335"/>
        <v/>
      </c>
      <c r="BD879" s="181" t="str">
        <f ca="1">IF(ISNUMBER(A879),INDIRECT(CONCATENATE("'Instrument List'!F",(MATCH(E879,'Instrument List'!A:A,0))-0)),"")</f>
        <v/>
      </c>
    </row>
    <row r="880" spans="1:56">
      <c r="A880" s="223" t="str">
        <f t="shared" si="315"/>
        <v/>
      </c>
      <c r="B880" s="224"/>
      <c r="C880" s="225"/>
      <c r="D880" s="182"/>
      <c r="E880" s="182"/>
      <c r="F880" s="182"/>
      <c r="G880" s="203"/>
      <c r="H880" s="218"/>
      <c r="I880" s="213"/>
      <c r="J880" s="207"/>
      <c r="K880" s="213"/>
      <c r="L880" s="207"/>
      <c r="M880" s="213"/>
      <c r="N880" s="207"/>
      <c r="O880" s="183" t="str">
        <f t="shared" si="316"/>
        <v/>
      </c>
      <c r="P880" s="184"/>
      <c r="Q880" s="184"/>
      <c r="R880" s="275"/>
      <c r="S880" s="185" t="str">
        <f t="shared" si="317"/>
        <v/>
      </c>
      <c r="T880" s="185" t="str">
        <f t="shared" si="318"/>
        <v/>
      </c>
      <c r="U880" s="275"/>
      <c r="V880" s="275"/>
      <c r="W880" s="276" t="str">
        <f t="shared" si="319"/>
        <v/>
      </c>
      <c r="X880" s="276" t="str">
        <f t="shared" si="320"/>
        <v/>
      </c>
      <c r="Y880" s="276" t="str">
        <f t="shared" si="321"/>
        <v/>
      </c>
      <c r="Z880" s="275"/>
      <c r="AA880" s="184"/>
      <c r="AB880" s="184"/>
      <c r="AC880" s="185" t="str">
        <f t="shared" si="322"/>
        <v/>
      </c>
      <c r="AD880" s="185" t="str">
        <f t="shared" si="323"/>
        <v/>
      </c>
      <c r="AE880" s="186"/>
      <c r="AF880" s="187" t="str">
        <f t="shared" si="324"/>
        <v/>
      </c>
      <c r="AG880" s="182"/>
      <c r="AH880" s="184"/>
      <c r="AI880" s="184"/>
      <c r="AJ880" s="182"/>
      <c r="AK880" s="188" t="str">
        <f t="shared" si="325"/>
        <v/>
      </c>
      <c r="AL880" s="188" t="str">
        <f t="shared" si="326"/>
        <v/>
      </c>
      <c r="AM880" s="188" t="str">
        <f t="shared" si="327"/>
        <v/>
      </c>
      <c r="AN880" s="359" t="str">
        <f>IF(Overview!$K$17='Internal Calcs'!$P$22,IF(AK880="","",AK880),IF(Overview!$K$17='Internal Calcs'!$P$23,IF(AK880="","",AK880),IF(ISNUMBER(A880),(IF(F880="Short",G880-H880,H880-G880)*AZ880-AX880),"")))</f>
        <v/>
      </c>
      <c r="AO880" s="401" t="str">
        <f>IF(Overview!$K$17='Internal Calcs'!$P$22,IF(AL880="","",AL880),IF(Overview!$K$17='Internal Calcs'!$P$23,IF(AL880="","",AL880),IF(ISNUMBER(A880),IF(AL880="",(IF(F880="Short",G880-H880,H880-G880)*AZ880-AX880),(IF(F880="Short",G880-J880,J880-G880)*AZ880-AX880)),"")))</f>
        <v/>
      </c>
      <c r="AP880" s="359" t="str">
        <f>IF(Overview!$K$17='Internal Calcs'!$P$22,"",IF(Overview!$K$17='Internal Calcs'!$P$23,IF(AM880="","",AM880),IF(ISNUMBER(A880),IF(AM880="",(IF(F880="Short",G880-H880,H880-G880)*AZ880-AX880),(IF(F880="Short",G880-L880,L880-G880)*AZ880-AX880)),"")))</f>
        <v/>
      </c>
      <c r="AQ880" s="188" t="str">
        <f t="shared" si="328"/>
        <v/>
      </c>
      <c r="AR880" s="188" t="str">
        <f t="shared" si="329"/>
        <v/>
      </c>
      <c r="AS880" s="188" t="str">
        <f t="shared" si="330"/>
        <v/>
      </c>
      <c r="AT880" s="188" t="str">
        <f>IF(ISNUMBER(A880),MAX($AS$2:AS880)-AS880,"")</f>
        <v/>
      </c>
      <c r="AU880" s="189" t="str">
        <f t="shared" si="331"/>
        <v/>
      </c>
      <c r="AV880" s="190" t="str">
        <f t="shared" si="332"/>
        <v/>
      </c>
      <c r="AW880" s="190" t="str">
        <f t="shared" si="333"/>
        <v/>
      </c>
      <c r="AX880" s="191" t="str">
        <f ca="1">IF(ISNUMBER($A880),INDIRECT(CONCATENATE("'Instrument List'!B",(MATCH(E880,'Instrument List'!A:A,0))-0)),"")</f>
        <v/>
      </c>
      <c r="AY880" s="191" t="str">
        <f ca="1">IF(ISNUMBER($A880),INDIRECT(CONCATENATE("'Instrument List'!D",(MATCH(E880,'Instrument List'!A:A,0))-0)),"")</f>
        <v/>
      </c>
      <c r="AZ880" s="191" t="str">
        <f ca="1">IF(ISNUMBER($A880),INDIRECT(CONCATENATE("'Instrument List'!C",(MATCH(E880,'Instrument List'!A:A,0))-0)),"")</f>
        <v/>
      </c>
      <c r="BA880" s="192" t="str">
        <f ca="1">IF(ISNUMBER(A880),INDIRECT(CONCATENATE("'Instrument List'!E",(MATCH(E880,'Instrument List'!A:A,0))-0)),"")</f>
        <v/>
      </c>
      <c r="BB880" s="193" t="str">
        <f t="shared" si="334"/>
        <v/>
      </c>
      <c r="BC880" s="193" t="str">
        <f t="shared" si="335"/>
        <v/>
      </c>
      <c r="BD880" s="193" t="str">
        <f ca="1">IF(ISNUMBER(A880),INDIRECT(CONCATENATE("'Instrument List'!F",(MATCH(E880,'Instrument List'!A:A,0))-0)),"")</f>
        <v/>
      </c>
    </row>
    <row r="881" spans="1:56">
      <c r="A881" s="220" t="str">
        <f t="shared" si="315"/>
        <v/>
      </c>
      <c r="B881" s="221"/>
      <c r="C881" s="222"/>
      <c r="D881" s="169"/>
      <c r="E881" s="169"/>
      <c r="F881" s="169"/>
      <c r="G881" s="202"/>
      <c r="H881" s="217"/>
      <c r="I881" s="212"/>
      <c r="J881" s="206"/>
      <c r="K881" s="212"/>
      <c r="L881" s="206"/>
      <c r="M881" s="212"/>
      <c r="N881" s="206"/>
      <c r="O881" s="170" t="str">
        <f t="shared" si="316"/>
        <v/>
      </c>
      <c r="P881" s="171"/>
      <c r="Q881" s="171"/>
      <c r="R881" s="171"/>
      <c r="S881" s="172" t="str">
        <f t="shared" si="317"/>
        <v/>
      </c>
      <c r="T881" s="172" t="str">
        <f t="shared" si="318"/>
        <v/>
      </c>
      <c r="U881" s="171"/>
      <c r="V881" s="171"/>
      <c r="W881" s="173" t="str">
        <f t="shared" si="319"/>
        <v/>
      </c>
      <c r="X881" s="173" t="str">
        <f t="shared" si="320"/>
        <v/>
      </c>
      <c r="Y881" s="173" t="str">
        <f t="shared" si="321"/>
        <v/>
      </c>
      <c r="Z881" s="171"/>
      <c r="AA881" s="171"/>
      <c r="AB881" s="171"/>
      <c r="AC881" s="172" t="str">
        <f t="shared" si="322"/>
        <v/>
      </c>
      <c r="AD881" s="172" t="str">
        <f t="shared" si="323"/>
        <v/>
      </c>
      <c r="AE881" s="174"/>
      <c r="AF881" s="175" t="str">
        <f t="shared" si="324"/>
        <v/>
      </c>
      <c r="AG881" s="169"/>
      <c r="AH881" s="171"/>
      <c r="AI881" s="171"/>
      <c r="AJ881" s="169"/>
      <c r="AK881" s="176" t="str">
        <f t="shared" si="325"/>
        <v/>
      </c>
      <c r="AL881" s="176" t="str">
        <f t="shared" si="326"/>
        <v/>
      </c>
      <c r="AM881" s="176" t="str">
        <f t="shared" si="327"/>
        <v/>
      </c>
      <c r="AN881" s="359" t="str">
        <f>IF(Overview!$K$17='Internal Calcs'!$P$22,IF(AK881="","",AK881),IF(Overview!$K$17='Internal Calcs'!$P$23,IF(AK881="","",AK881),IF(ISNUMBER(A881),(IF(F881="Short",G881-H881,H881-G881)*AZ881-AX881),"")))</f>
        <v/>
      </c>
      <c r="AO881" s="401" t="str">
        <f>IF(Overview!$K$17='Internal Calcs'!$P$22,IF(AL881="","",AL881),IF(Overview!$K$17='Internal Calcs'!$P$23,IF(AL881="","",AL881),IF(ISNUMBER(A881),IF(AL881="",(IF(F881="Short",G881-H881,H881-G881)*AZ881-AX881),(IF(F881="Short",G881-J881,J881-G881)*AZ881-AX881)),"")))</f>
        <v/>
      </c>
      <c r="AP881" s="359" t="str">
        <f>IF(Overview!$K$17='Internal Calcs'!$P$22,"",IF(Overview!$K$17='Internal Calcs'!$P$23,IF(AM881="","",AM881),IF(ISNUMBER(A881),IF(AM881="",(IF(F881="Short",G881-H881,H881-G881)*AZ881-AX881),(IF(F881="Short",G881-L881,L881-G881)*AZ881-AX881)),"")))</f>
        <v/>
      </c>
      <c r="AQ881" s="176" t="str">
        <f t="shared" si="328"/>
        <v/>
      </c>
      <c r="AR881" s="176" t="str">
        <f t="shared" si="329"/>
        <v/>
      </c>
      <c r="AS881" s="176" t="str">
        <f t="shared" si="330"/>
        <v/>
      </c>
      <c r="AT881" s="176" t="str">
        <f>IF(ISNUMBER(A881),MAX($AS$2:AS881)-AS881,"")</f>
        <v/>
      </c>
      <c r="AU881" s="177" t="str">
        <f t="shared" si="331"/>
        <v/>
      </c>
      <c r="AV881" s="178" t="str">
        <f t="shared" si="332"/>
        <v/>
      </c>
      <c r="AW881" s="178" t="str">
        <f t="shared" si="333"/>
        <v/>
      </c>
      <c r="AX881" s="179" t="str">
        <f ca="1">IF(ISNUMBER($A881),INDIRECT(CONCATENATE("'Instrument List'!B",(MATCH(E881,'Instrument List'!A:A,0))-0)),"")</f>
        <v/>
      </c>
      <c r="AY881" s="179" t="str">
        <f ca="1">IF(ISNUMBER($A881),INDIRECT(CONCATENATE("'Instrument List'!D",(MATCH(E881,'Instrument List'!A:A,0))-0)),"")</f>
        <v/>
      </c>
      <c r="AZ881" s="179" t="str">
        <f ca="1">IF(ISNUMBER($A881),INDIRECT(CONCATENATE("'Instrument List'!C",(MATCH(E881,'Instrument List'!A:A,0))-0)),"")</f>
        <v/>
      </c>
      <c r="BA881" s="180" t="str">
        <f ca="1">IF(ISNUMBER(A881),INDIRECT(CONCATENATE("'Instrument List'!E",(MATCH(E881,'Instrument List'!A:A,0))-0)),"")</f>
        <v/>
      </c>
      <c r="BB881" s="181" t="str">
        <f t="shared" si="334"/>
        <v/>
      </c>
      <c r="BC881" s="181" t="str">
        <f t="shared" si="335"/>
        <v/>
      </c>
      <c r="BD881" s="181" t="str">
        <f ca="1">IF(ISNUMBER(A881),INDIRECT(CONCATENATE("'Instrument List'!F",(MATCH(E881,'Instrument List'!A:A,0))-0)),"")</f>
        <v/>
      </c>
    </row>
    <row r="882" spans="1:56">
      <c r="A882" s="223" t="str">
        <f t="shared" si="315"/>
        <v/>
      </c>
      <c r="B882" s="224"/>
      <c r="C882" s="225"/>
      <c r="D882" s="182"/>
      <c r="E882" s="182"/>
      <c r="F882" s="182"/>
      <c r="G882" s="203"/>
      <c r="H882" s="218"/>
      <c r="I882" s="213"/>
      <c r="J882" s="207"/>
      <c r="K882" s="213"/>
      <c r="L882" s="207"/>
      <c r="M882" s="213"/>
      <c r="N882" s="207"/>
      <c r="O882" s="183" t="str">
        <f t="shared" si="316"/>
        <v/>
      </c>
      <c r="P882" s="184"/>
      <c r="Q882" s="184"/>
      <c r="R882" s="275"/>
      <c r="S882" s="185" t="str">
        <f t="shared" si="317"/>
        <v/>
      </c>
      <c r="T882" s="185" t="str">
        <f t="shared" si="318"/>
        <v/>
      </c>
      <c r="U882" s="275"/>
      <c r="V882" s="275"/>
      <c r="W882" s="276" t="str">
        <f t="shared" si="319"/>
        <v/>
      </c>
      <c r="X882" s="276" t="str">
        <f t="shared" si="320"/>
        <v/>
      </c>
      <c r="Y882" s="276" t="str">
        <f t="shared" si="321"/>
        <v/>
      </c>
      <c r="Z882" s="275"/>
      <c r="AA882" s="184"/>
      <c r="AB882" s="184"/>
      <c r="AC882" s="185" t="str">
        <f t="shared" si="322"/>
        <v/>
      </c>
      <c r="AD882" s="185" t="str">
        <f t="shared" si="323"/>
        <v/>
      </c>
      <c r="AE882" s="186"/>
      <c r="AF882" s="187" t="str">
        <f t="shared" si="324"/>
        <v/>
      </c>
      <c r="AG882" s="182"/>
      <c r="AH882" s="184"/>
      <c r="AI882" s="184"/>
      <c r="AJ882" s="182"/>
      <c r="AK882" s="188" t="str">
        <f t="shared" si="325"/>
        <v/>
      </c>
      <c r="AL882" s="188" t="str">
        <f t="shared" si="326"/>
        <v/>
      </c>
      <c r="AM882" s="188" t="str">
        <f t="shared" si="327"/>
        <v/>
      </c>
      <c r="AN882" s="359" t="str">
        <f>IF(Overview!$K$17='Internal Calcs'!$P$22,IF(AK882="","",AK882),IF(Overview!$K$17='Internal Calcs'!$P$23,IF(AK882="","",AK882),IF(ISNUMBER(A882),(IF(F882="Short",G882-H882,H882-G882)*AZ882-AX882),"")))</f>
        <v/>
      </c>
      <c r="AO882" s="401" t="str">
        <f>IF(Overview!$K$17='Internal Calcs'!$P$22,IF(AL882="","",AL882),IF(Overview!$K$17='Internal Calcs'!$P$23,IF(AL882="","",AL882),IF(ISNUMBER(A882),IF(AL882="",(IF(F882="Short",G882-H882,H882-G882)*AZ882-AX882),(IF(F882="Short",G882-J882,J882-G882)*AZ882-AX882)),"")))</f>
        <v/>
      </c>
      <c r="AP882" s="359" t="str">
        <f>IF(Overview!$K$17='Internal Calcs'!$P$22,"",IF(Overview!$K$17='Internal Calcs'!$P$23,IF(AM882="","",AM882),IF(ISNUMBER(A882),IF(AM882="",(IF(F882="Short",G882-H882,H882-G882)*AZ882-AX882),(IF(F882="Short",G882-L882,L882-G882)*AZ882-AX882)),"")))</f>
        <v/>
      </c>
      <c r="AQ882" s="188" t="str">
        <f t="shared" si="328"/>
        <v/>
      </c>
      <c r="AR882" s="188" t="str">
        <f t="shared" si="329"/>
        <v/>
      </c>
      <c r="AS882" s="188" t="str">
        <f t="shared" si="330"/>
        <v/>
      </c>
      <c r="AT882" s="188" t="str">
        <f>IF(ISNUMBER(A882),MAX($AS$2:AS882)-AS882,"")</f>
        <v/>
      </c>
      <c r="AU882" s="189" t="str">
        <f t="shared" si="331"/>
        <v/>
      </c>
      <c r="AV882" s="190" t="str">
        <f t="shared" si="332"/>
        <v/>
      </c>
      <c r="AW882" s="190" t="str">
        <f t="shared" si="333"/>
        <v/>
      </c>
      <c r="AX882" s="191" t="str">
        <f ca="1">IF(ISNUMBER($A882),INDIRECT(CONCATENATE("'Instrument List'!B",(MATCH(E882,'Instrument List'!A:A,0))-0)),"")</f>
        <v/>
      </c>
      <c r="AY882" s="191" t="str">
        <f ca="1">IF(ISNUMBER($A882),INDIRECT(CONCATENATE("'Instrument List'!D",(MATCH(E882,'Instrument List'!A:A,0))-0)),"")</f>
        <v/>
      </c>
      <c r="AZ882" s="191" t="str">
        <f ca="1">IF(ISNUMBER($A882),INDIRECT(CONCATENATE("'Instrument List'!C",(MATCH(E882,'Instrument List'!A:A,0))-0)),"")</f>
        <v/>
      </c>
      <c r="BA882" s="192" t="str">
        <f ca="1">IF(ISNUMBER(A882),INDIRECT(CONCATENATE("'Instrument List'!E",(MATCH(E882,'Instrument List'!A:A,0))-0)),"")</f>
        <v/>
      </c>
      <c r="BB882" s="193" t="str">
        <f t="shared" si="334"/>
        <v/>
      </c>
      <c r="BC882" s="193" t="str">
        <f t="shared" si="335"/>
        <v/>
      </c>
      <c r="BD882" s="193" t="str">
        <f ca="1">IF(ISNUMBER(A882),INDIRECT(CONCATENATE("'Instrument List'!F",(MATCH(E882,'Instrument List'!A:A,0))-0)),"")</f>
        <v/>
      </c>
    </row>
    <row r="883" spans="1:56">
      <c r="A883" s="220" t="str">
        <f t="shared" si="315"/>
        <v/>
      </c>
      <c r="B883" s="221"/>
      <c r="C883" s="222"/>
      <c r="D883" s="169"/>
      <c r="E883" s="169"/>
      <c r="F883" s="169"/>
      <c r="G883" s="202"/>
      <c r="H883" s="217"/>
      <c r="I883" s="212"/>
      <c r="J883" s="206"/>
      <c r="K883" s="212"/>
      <c r="L883" s="206"/>
      <c r="M883" s="212"/>
      <c r="N883" s="206"/>
      <c r="O883" s="170" t="str">
        <f t="shared" si="316"/>
        <v/>
      </c>
      <c r="P883" s="171"/>
      <c r="Q883" s="171"/>
      <c r="R883" s="171"/>
      <c r="S883" s="172" t="str">
        <f t="shared" si="317"/>
        <v/>
      </c>
      <c r="T883" s="172" t="str">
        <f t="shared" si="318"/>
        <v/>
      </c>
      <c r="U883" s="171"/>
      <c r="V883" s="171"/>
      <c r="W883" s="173" t="str">
        <f t="shared" si="319"/>
        <v/>
      </c>
      <c r="X883" s="173" t="str">
        <f t="shared" si="320"/>
        <v/>
      </c>
      <c r="Y883" s="173" t="str">
        <f t="shared" si="321"/>
        <v/>
      </c>
      <c r="Z883" s="171"/>
      <c r="AA883" s="171"/>
      <c r="AB883" s="171"/>
      <c r="AC883" s="172" t="str">
        <f t="shared" si="322"/>
        <v/>
      </c>
      <c r="AD883" s="172" t="str">
        <f t="shared" si="323"/>
        <v/>
      </c>
      <c r="AE883" s="174"/>
      <c r="AF883" s="175" t="str">
        <f t="shared" si="324"/>
        <v/>
      </c>
      <c r="AG883" s="169"/>
      <c r="AH883" s="171"/>
      <c r="AI883" s="171"/>
      <c r="AJ883" s="169"/>
      <c r="AK883" s="176" t="str">
        <f t="shared" si="325"/>
        <v/>
      </c>
      <c r="AL883" s="176" t="str">
        <f t="shared" si="326"/>
        <v/>
      </c>
      <c r="AM883" s="176" t="str">
        <f t="shared" si="327"/>
        <v/>
      </c>
      <c r="AN883" s="359" t="str">
        <f>IF(Overview!$K$17='Internal Calcs'!$P$22,IF(AK883="","",AK883),IF(Overview!$K$17='Internal Calcs'!$P$23,IF(AK883="","",AK883),IF(ISNUMBER(A883),(IF(F883="Short",G883-H883,H883-G883)*AZ883-AX883),"")))</f>
        <v/>
      </c>
      <c r="AO883" s="401" t="str">
        <f>IF(Overview!$K$17='Internal Calcs'!$P$22,IF(AL883="","",AL883),IF(Overview!$K$17='Internal Calcs'!$P$23,IF(AL883="","",AL883),IF(ISNUMBER(A883),IF(AL883="",(IF(F883="Short",G883-H883,H883-G883)*AZ883-AX883),(IF(F883="Short",G883-J883,J883-G883)*AZ883-AX883)),"")))</f>
        <v/>
      </c>
      <c r="AP883" s="359" t="str">
        <f>IF(Overview!$K$17='Internal Calcs'!$P$22,"",IF(Overview!$K$17='Internal Calcs'!$P$23,IF(AM883="","",AM883),IF(ISNUMBER(A883),IF(AM883="",(IF(F883="Short",G883-H883,H883-G883)*AZ883-AX883),(IF(F883="Short",G883-L883,L883-G883)*AZ883-AX883)),"")))</f>
        <v/>
      </c>
      <c r="AQ883" s="176" t="str">
        <f t="shared" si="328"/>
        <v/>
      </c>
      <c r="AR883" s="176" t="str">
        <f t="shared" si="329"/>
        <v/>
      </c>
      <c r="AS883" s="176" t="str">
        <f t="shared" si="330"/>
        <v/>
      </c>
      <c r="AT883" s="176" t="str">
        <f>IF(ISNUMBER(A883),MAX($AS$2:AS883)-AS883,"")</f>
        <v/>
      </c>
      <c r="AU883" s="177" t="str">
        <f t="shared" si="331"/>
        <v/>
      </c>
      <c r="AV883" s="178" t="str">
        <f t="shared" si="332"/>
        <v/>
      </c>
      <c r="AW883" s="178" t="str">
        <f t="shared" si="333"/>
        <v/>
      </c>
      <c r="AX883" s="179" t="str">
        <f ca="1">IF(ISNUMBER($A883),INDIRECT(CONCATENATE("'Instrument List'!B",(MATCH(E883,'Instrument List'!A:A,0))-0)),"")</f>
        <v/>
      </c>
      <c r="AY883" s="179" t="str">
        <f ca="1">IF(ISNUMBER($A883),INDIRECT(CONCATENATE("'Instrument List'!D",(MATCH(E883,'Instrument List'!A:A,0))-0)),"")</f>
        <v/>
      </c>
      <c r="AZ883" s="179" t="str">
        <f ca="1">IF(ISNUMBER($A883),INDIRECT(CONCATENATE("'Instrument List'!C",(MATCH(E883,'Instrument List'!A:A,0))-0)),"")</f>
        <v/>
      </c>
      <c r="BA883" s="180" t="str">
        <f ca="1">IF(ISNUMBER(A883),INDIRECT(CONCATENATE("'Instrument List'!E",(MATCH(E883,'Instrument List'!A:A,0))-0)),"")</f>
        <v/>
      </c>
      <c r="BB883" s="181" t="str">
        <f t="shared" si="334"/>
        <v/>
      </c>
      <c r="BC883" s="181" t="str">
        <f t="shared" si="335"/>
        <v/>
      </c>
      <c r="BD883" s="181" t="str">
        <f ca="1">IF(ISNUMBER(A883),INDIRECT(CONCATENATE("'Instrument List'!F",(MATCH(E883,'Instrument List'!A:A,0))-0)),"")</f>
        <v/>
      </c>
    </row>
    <row r="884" spans="1:56">
      <c r="A884" s="223" t="str">
        <f t="shared" si="315"/>
        <v/>
      </c>
      <c r="B884" s="224"/>
      <c r="C884" s="225"/>
      <c r="D884" s="182"/>
      <c r="E884" s="182"/>
      <c r="F884" s="182"/>
      <c r="G884" s="203"/>
      <c r="H884" s="218"/>
      <c r="I884" s="213"/>
      <c r="J884" s="207"/>
      <c r="K884" s="213"/>
      <c r="L884" s="207"/>
      <c r="M884" s="213"/>
      <c r="N884" s="207"/>
      <c r="O884" s="183" t="str">
        <f t="shared" si="316"/>
        <v/>
      </c>
      <c r="P884" s="184"/>
      <c r="Q884" s="184"/>
      <c r="R884" s="275"/>
      <c r="S884" s="185" t="str">
        <f t="shared" si="317"/>
        <v/>
      </c>
      <c r="T884" s="185" t="str">
        <f t="shared" si="318"/>
        <v/>
      </c>
      <c r="U884" s="275"/>
      <c r="V884" s="275"/>
      <c r="W884" s="276" t="str">
        <f t="shared" si="319"/>
        <v/>
      </c>
      <c r="X884" s="276" t="str">
        <f t="shared" si="320"/>
        <v/>
      </c>
      <c r="Y884" s="276" t="str">
        <f t="shared" si="321"/>
        <v/>
      </c>
      <c r="Z884" s="275"/>
      <c r="AA884" s="184"/>
      <c r="AB884" s="184"/>
      <c r="AC884" s="185" t="str">
        <f t="shared" si="322"/>
        <v/>
      </c>
      <c r="AD884" s="185" t="str">
        <f t="shared" si="323"/>
        <v/>
      </c>
      <c r="AE884" s="186"/>
      <c r="AF884" s="187" t="str">
        <f t="shared" si="324"/>
        <v/>
      </c>
      <c r="AG884" s="182"/>
      <c r="AH884" s="184"/>
      <c r="AI884" s="184"/>
      <c r="AJ884" s="182"/>
      <c r="AK884" s="188" t="str">
        <f t="shared" si="325"/>
        <v/>
      </c>
      <c r="AL884" s="188" t="str">
        <f t="shared" si="326"/>
        <v/>
      </c>
      <c r="AM884" s="188" t="str">
        <f t="shared" si="327"/>
        <v/>
      </c>
      <c r="AN884" s="359" t="str">
        <f>IF(Overview!$K$17='Internal Calcs'!$P$22,IF(AK884="","",AK884),IF(Overview!$K$17='Internal Calcs'!$P$23,IF(AK884="","",AK884),IF(ISNUMBER(A884),(IF(F884="Short",G884-H884,H884-G884)*AZ884-AX884),"")))</f>
        <v/>
      </c>
      <c r="AO884" s="401" t="str">
        <f>IF(Overview!$K$17='Internal Calcs'!$P$22,IF(AL884="","",AL884),IF(Overview!$K$17='Internal Calcs'!$P$23,IF(AL884="","",AL884),IF(ISNUMBER(A884),IF(AL884="",(IF(F884="Short",G884-H884,H884-G884)*AZ884-AX884),(IF(F884="Short",G884-J884,J884-G884)*AZ884-AX884)),"")))</f>
        <v/>
      </c>
      <c r="AP884" s="359" t="str">
        <f>IF(Overview!$K$17='Internal Calcs'!$P$22,"",IF(Overview!$K$17='Internal Calcs'!$P$23,IF(AM884="","",AM884),IF(ISNUMBER(A884),IF(AM884="",(IF(F884="Short",G884-H884,H884-G884)*AZ884-AX884),(IF(F884="Short",G884-L884,L884-G884)*AZ884-AX884)),"")))</f>
        <v/>
      </c>
      <c r="AQ884" s="188" t="str">
        <f t="shared" si="328"/>
        <v/>
      </c>
      <c r="AR884" s="188" t="str">
        <f t="shared" si="329"/>
        <v/>
      </c>
      <c r="AS884" s="188" t="str">
        <f t="shared" si="330"/>
        <v/>
      </c>
      <c r="AT884" s="188" t="str">
        <f>IF(ISNUMBER(A884),MAX($AS$2:AS884)-AS884,"")</f>
        <v/>
      </c>
      <c r="AU884" s="189" t="str">
        <f t="shared" si="331"/>
        <v/>
      </c>
      <c r="AV884" s="190" t="str">
        <f t="shared" si="332"/>
        <v/>
      </c>
      <c r="AW884" s="190" t="str">
        <f t="shared" si="333"/>
        <v/>
      </c>
      <c r="AX884" s="191" t="str">
        <f ca="1">IF(ISNUMBER($A884),INDIRECT(CONCATENATE("'Instrument List'!B",(MATCH(E884,'Instrument List'!A:A,0))-0)),"")</f>
        <v/>
      </c>
      <c r="AY884" s="191" t="str">
        <f ca="1">IF(ISNUMBER($A884),INDIRECT(CONCATENATE("'Instrument List'!D",(MATCH(E884,'Instrument List'!A:A,0))-0)),"")</f>
        <v/>
      </c>
      <c r="AZ884" s="191" t="str">
        <f ca="1">IF(ISNUMBER($A884),INDIRECT(CONCATENATE("'Instrument List'!C",(MATCH(E884,'Instrument List'!A:A,0))-0)),"")</f>
        <v/>
      </c>
      <c r="BA884" s="192" t="str">
        <f ca="1">IF(ISNUMBER(A884),INDIRECT(CONCATENATE("'Instrument List'!E",(MATCH(E884,'Instrument List'!A:A,0))-0)),"")</f>
        <v/>
      </c>
      <c r="BB884" s="193" t="str">
        <f t="shared" si="334"/>
        <v/>
      </c>
      <c r="BC884" s="193" t="str">
        <f t="shared" si="335"/>
        <v/>
      </c>
      <c r="BD884" s="193" t="str">
        <f ca="1">IF(ISNUMBER(A884),INDIRECT(CONCATENATE("'Instrument List'!F",(MATCH(E884,'Instrument List'!A:A,0))-0)),"")</f>
        <v/>
      </c>
    </row>
    <row r="885" spans="1:56">
      <c r="A885" s="220" t="str">
        <f t="shared" si="315"/>
        <v/>
      </c>
      <c r="B885" s="221"/>
      <c r="C885" s="222"/>
      <c r="D885" s="169"/>
      <c r="E885" s="169"/>
      <c r="F885" s="169"/>
      <c r="G885" s="202"/>
      <c r="H885" s="217"/>
      <c r="I885" s="212"/>
      <c r="J885" s="206"/>
      <c r="K885" s="212"/>
      <c r="L885" s="206"/>
      <c r="M885" s="212"/>
      <c r="N885" s="206"/>
      <c r="O885" s="170" t="str">
        <f t="shared" si="316"/>
        <v/>
      </c>
      <c r="P885" s="171"/>
      <c r="Q885" s="171"/>
      <c r="R885" s="171"/>
      <c r="S885" s="172" t="str">
        <f t="shared" si="317"/>
        <v/>
      </c>
      <c r="T885" s="172" t="str">
        <f t="shared" si="318"/>
        <v/>
      </c>
      <c r="U885" s="171"/>
      <c r="V885" s="171"/>
      <c r="W885" s="173" t="str">
        <f t="shared" si="319"/>
        <v/>
      </c>
      <c r="X885" s="173" t="str">
        <f t="shared" si="320"/>
        <v/>
      </c>
      <c r="Y885" s="173" t="str">
        <f t="shared" si="321"/>
        <v/>
      </c>
      <c r="Z885" s="171"/>
      <c r="AA885" s="171"/>
      <c r="AB885" s="171"/>
      <c r="AC885" s="172" t="str">
        <f t="shared" si="322"/>
        <v/>
      </c>
      <c r="AD885" s="172" t="str">
        <f t="shared" si="323"/>
        <v/>
      </c>
      <c r="AE885" s="174"/>
      <c r="AF885" s="175" t="str">
        <f t="shared" si="324"/>
        <v/>
      </c>
      <c r="AG885" s="169"/>
      <c r="AH885" s="171"/>
      <c r="AI885" s="171"/>
      <c r="AJ885" s="169"/>
      <c r="AK885" s="176" t="str">
        <f t="shared" si="325"/>
        <v/>
      </c>
      <c r="AL885" s="176" t="str">
        <f t="shared" si="326"/>
        <v/>
      </c>
      <c r="AM885" s="176" t="str">
        <f t="shared" si="327"/>
        <v/>
      </c>
      <c r="AN885" s="359" t="str">
        <f>IF(Overview!$K$17='Internal Calcs'!$P$22,IF(AK885="","",AK885),IF(Overview!$K$17='Internal Calcs'!$P$23,IF(AK885="","",AK885),IF(ISNUMBER(A885),(IF(F885="Short",G885-H885,H885-G885)*AZ885-AX885),"")))</f>
        <v/>
      </c>
      <c r="AO885" s="401" t="str">
        <f>IF(Overview!$K$17='Internal Calcs'!$P$22,IF(AL885="","",AL885),IF(Overview!$K$17='Internal Calcs'!$P$23,IF(AL885="","",AL885),IF(ISNUMBER(A885),IF(AL885="",(IF(F885="Short",G885-H885,H885-G885)*AZ885-AX885),(IF(F885="Short",G885-J885,J885-G885)*AZ885-AX885)),"")))</f>
        <v/>
      </c>
      <c r="AP885" s="359" t="str">
        <f>IF(Overview!$K$17='Internal Calcs'!$P$22,"",IF(Overview!$K$17='Internal Calcs'!$P$23,IF(AM885="","",AM885),IF(ISNUMBER(A885),IF(AM885="",(IF(F885="Short",G885-H885,H885-G885)*AZ885-AX885),(IF(F885="Short",G885-L885,L885-G885)*AZ885-AX885)),"")))</f>
        <v/>
      </c>
      <c r="AQ885" s="176" t="str">
        <f t="shared" si="328"/>
        <v/>
      </c>
      <c r="AR885" s="176" t="str">
        <f t="shared" si="329"/>
        <v/>
      </c>
      <c r="AS885" s="176" t="str">
        <f t="shared" si="330"/>
        <v/>
      </c>
      <c r="AT885" s="176" t="str">
        <f>IF(ISNUMBER(A885),MAX($AS$2:AS885)-AS885,"")</f>
        <v/>
      </c>
      <c r="AU885" s="177" t="str">
        <f t="shared" si="331"/>
        <v/>
      </c>
      <c r="AV885" s="178" t="str">
        <f t="shared" si="332"/>
        <v/>
      </c>
      <c r="AW885" s="178" t="str">
        <f t="shared" si="333"/>
        <v/>
      </c>
      <c r="AX885" s="179" t="str">
        <f ca="1">IF(ISNUMBER($A885),INDIRECT(CONCATENATE("'Instrument List'!B",(MATCH(E885,'Instrument List'!A:A,0))-0)),"")</f>
        <v/>
      </c>
      <c r="AY885" s="179" t="str">
        <f ca="1">IF(ISNUMBER($A885),INDIRECT(CONCATENATE("'Instrument List'!D",(MATCH(E885,'Instrument List'!A:A,0))-0)),"")</f>
        <v/>
      </c>
      <c r="AZ885" s="179" t="str">
        <f ca="1">IF(ISNUMBER($A885),INDIRECT(CONCATENATE("'Instrument List'!C",(MATCH(E885,'Instrument List'!A:A,0))-0)),"")</f>
        <v/>
      </c>
      <c r="BA885" s="180" t="str">
        <f ca="1">IF(ISNUMBER(A885),INDIRECT(CONCATENATE("'Instrument List'!E",(MATCH(E885,'Instrument List'!A:A,0))-0)),"")</f>
        <v/>
      </c>
      <c r="BB885" s="181" t="str">
        <f t="shared" si="334"/>
        <v/>
      </c>
      <c r="BC885" s="181" t="str">
        <f t="shared" si="335"/>
        <v/>
      </c>
      <c r="BD885" s="181" t="str">
        <f ca="1">IF(ISNUMBER(A885),INDIRECT(CONCATENATE("'Instrument List'!F",(MATCH(E885,'Instrument List'!A:A,0))-0)),"")</f>
        <v/>
      </c>
    </row>
    <row r="886" spans="1:56">
      <c r="A886" s="223" t="str">
        <f t="shared" si="315"/>
        <v/>
      </c>
      <c r="B886" s="224"/>
      <c r="C886" s="225"/>
      <c r="D886" s="182"/>
      <c r="E886" s="182"/>
      <c r="F886" s="182"/>
      <c r="G886" s="203"/>
      <c r="H886" s="218"/>
      <c r="I886" s="213"/>
      <c r="J886" s="207"/>
      <c r="K886" s="213"/>
      <c r="L886" s="207"/>
      <c r="M886" s="213"/>
      <c r="N886" s="207"/>
      <c r="O886" s="183" t="str">
        <f t="shared" si="316"/>
        <v/>
      </c>
      <c r="P886" s="184"/>
      <c r="Q886" s="184"/>
      <c r="R886" s="275"/>
      <c r="S886" s="185" t="str">
        <f t="shared" si="317"/>
        <v/>
      </c>
      <c r="T886" s="185" t="str">
        <f t="shared" si="318"/>
        <v/>
      </c>
      <c r="U886" s="275"/>
      <c r="V886" s="275"/>
      <c r="W886" s="276" t="str">
        <f t="shared" si="319"/>
        <v/>
      </c>
      <c r="X886" s="276" t="str">
        <f t="shared" si="320"/>
        <v/>
      </c>
      <c r="Y886" s="276" t="str">
        <f t="shared" si="321"/>
        <v/>
      </c>
      <c r="Z886" s="275"/>
      <c r="AA886" s="184"/>
      <c r="AB886" s="184"/>
      <c r="AC886" s="185" t="str">
        <f t="shared" si="322"/>
        <v/>
      </c>
      <c r="AD886" s="185" t="str">
        <f t="shared" si="323"/>
        <v/>
      </c>
      <c r="AE886" s="186"/>
      <c r="AF886" s="187" t="str">
        <f t="shared" si="324"/>
        <v/>
      </c>
      <c r="AG886" s="182"/>
      <c r="AH886" s="184"/>
      <c r="AI886" s="184"/>
      <c r="AJ886" s="182"/>
      <c r="AK886" s="188" t="str">
        <f t="shared" si="325"/>
        <v/>
      </c>
      <c r="AL886" s="188" t="str">
        <f t="shared" si="326"/>
        <v/>
      </c>
      <c r="AM886" s="188" t="str">
        <f t="shared" si="327"/>
        <v/>
      </c>
      <c r="AN886" s="359" t="str">
        <f>IF(Overview!$K$17='Internal Calcs'!$P$22,IF(AK886="","",AK886),IF(Overview!$K$17='Internal Calcs'!$P$23,IF(AK886="","",AK886),IF(ISNUMBER(A886),(IF(F886="Short",G886-H886,H886-G886)*AZ886-AX886),"")))</f>
        <v/>
      </c>
      <c r="AO886" s="401" t="str">
        <f>IF(Overview!$K$17='Internal Calcs'!$P$22,IF(AL886="","",AL886),IF(Overview!$K$17='Internal Calcs'!$P$23,IF(AL886="","",AL886),IF(ISNUMBER(A886),IF(AL886="",(IF(F886="Short",G886-H886,H886-G886)*AZ886-AX886),(IF(F886="Short",G886-J886,J886-G886)*AZ886-AX886)),"")))</f>
        <v/>
      </c>
      <c r="AP886" s="359" t="str">
        <f>IF(Overview!$K$17='Internal Calcs'!$P$22,"",IF(Overview!$K$17='Internal Calcs'!$P$23,IF(AM886="","",AM886),IF(ISNUMBER(A886),IF(AM886="",(IF(F886="Short",G886-H886,H886-G886)*AZ886-AX886),(IF(F886="Short",G886-L886,L886-G886)*AZ886-AX886)),"")))</f>
        <v/>
      </c>
      <c r="AQ886" s="188" t="str">
        <f t="shared" si="328"/>
        <v/>
      </c>
      <c r="AR886" s="188" t="str">
        <f t="shared" si="329"/>
        <v/>
      </c>
      <c r="AS886" s="188" t="str">
        <f t="shared" si="330"/>
        <v/>
      </c>
      <c r="AT886" s="188" t="str">
        <f>IF(ISNUMBER(A886),MAX($AS$2:AS886)-AS886,"")</f>
        <v/>
      </c>
      <c r="AU886" s="189" t="str">
        <f t="shared" si="331"/>
        <v/>
      </c>
      <c r="AV886" s="190" t="str">
        <f t="shared" si="332"/>
        <v/>
      </c>
      <c r="AW886" s="190" t="str">
        <f t="shared" si="333"/>
        <v/>
      </c>
      <c r="AX886" s="191" t="str">
        <f ca="1">IF(ISNUMBER($A886),INDIRECT(CONCATENATE("'Instrument List'!B",(MATCH(E886,'Instrument List'!A:A,0))-0)),"")</f>
        <v/>
      </c>
      <c r="AY886" s="191" t="str">
        <f ca="1">IF(ISNUMBER($A886),INDIRECT(CONCATENATE("'Instrument List'!D",(MATCH(E886,'Instrument List'!A:A,0))-0)),"")</f>
        <v/>
      </c>
      <c r="AZ886" s="191" t="str">
        <f ca="1">IF(ISNUMBER($A886),INDIRECT(CONCATENATE("'Instrument List'!C",(MATCH(E886,'Instrument List'!A:A,0))-0)),"")</f>
        <v/>
      </c>
      <c r="BA886" s="192" t="str">
        <f ca="1">IF(ISNUMBER(A886),INDIRECT(CONCATENATE("'Instrument List'!E",(MATCH(E886,'Instrument List'!A:A,0))-0)),"")</f>
        <v/>
      </c>
      <c r="BB886" s="193" t="str">
        <f t="shared" si="334"/>
        <v/>
      </c>
      <c r="BC886" s="193" t="str">
        <f t="shared" si="335"/>
        <v/>
      </c>
      <c r="BD886" s="193" t="str">
        <f ca="1">IF(ISNUMBER(A886),INDIRECT(CONCATENATE("'Instrument List'!F",(MATCH(E886,'Instrument List'!A:A,0))-0)),"")</f>
        <v/>
      </c>
    </row>
    <row r="887" spans="1:56">
      <c r="A887" s="220" t="str">
        <f t="shared" si="315"/>
        <v/>
      </c>
      <c r="B887" s="221"/>
      <c r="C887" s="222"/>
      <c r="D887" s="169"/>
      <c r="E887" s="169"/>
      <c r="F887" s="169"/>
      <c r="G887" s="202"/>
      <c r="H887" s="217"/>
      <c r="I887" s="212"/>
      <c r="J887" s="206"/>
      <c r="K887" s="212"/>
      <c r="L887" s="206"/>
      <c r="M887" s="212"/>
      <c r="N887" s="206"/>
      <c r="O887" s="170" t="str">
        <f t="shared" si="316"/>
        <v/>
      </c>
      <c r="P887" s="171"/>
      <c r="Q887" s="171"/>
      <c r="R887" s="171"/>
      <c r="S887" s="172" t="str">
        <f t="shared" si="317"/>
        <v/>
      </c>
      <c r="T887" s="172" t="str">
        <f t="shared" si="318"/>
        <v/>
      </c>
      <c r="U887" s="171"/>
      <c r="V887" s="171"/>
      <c r="W887" s="173" t="str">
        <f t="shared" si="319"/>
        <v/>
      </c>
      <c r="X887" s="173" t="str">
        <f t="shared" si="320"/>
        <v/>
      </c>
      <c r="Y887" s="173" t="str">
        <f t="shared" si="321"/>
        <v/>
      </c>
      <c r="Z887" s="171"/>
      <c r="AA887" s="171"/>
      <c r="AB887" s="171"/>
      <c r="AC887" s="172" t="str">
        <f t="shared" si="322"/>
        <v/>
      </c>
      <c r="AD887" s="172" t="str">
        <f t="shared" si="323"/>
        <v/>
      </c>
      <c r="AE887" s="174"/>
      <c r="AF887" s="175" t="str">
        <f t="shared" si="324"/>
        <v/>
      </c>
      <c r="AG887" s="169"/>
      <c r="AH887" s="171"/>
      <c r="AI887" s="171"/>
      <c r="AJ887" s="169"/>
      <c r="AK887" s="176" t="str">
        <f t="shared" si="325"/>
        <v/>
      </c>
      <c r="AL887" s="176" t="str">
        <f t="shared" si="326"/>
        <v/>
      </c>
      <c r="AM887" s="176" t="str">
        <f t="shared" si="327"/>
        <v/>
      </c>
      <c r="AN887" s="359" t="str">
        <f>IF(Overview!$K$17='Internal Calcs'!$P$22,IF(AK887="","",AK887),IF(Overview!$K$17='Internal Calcs'!$P$23,IF(AK887="","",AK887),IF(ISNUMBER(A887),(IF(F887="Short",G887-H887,H887-G887)*AZ887-AX887),"")))</f>
        <v/>
      </c>
      <c r="AO887" s="401" t="str">
        <f>IF(Overview!$K$17='Internal Calcs'!$P$22,IF(AL887="","",AL887),IF(Overview!$K$17='Internal Calcs'!$P$23,IF(AL887="","",AL887),IF(ISNUMBER(A887),IF(AL887="",(IF(F887="Short",G887-H887,H887-G887)*AZ887-AX887),(IF(F887="Short",G887-J887,J887-G887)*AZ887-AX887)),"")))</f>
        <v/>
      </c>
      <c r="AP887" s="359" t="str">
        <f>IF(Overview!$K$17='Internal Calcs'!$P$22,"",IF(Overview!$K$17='Internal Calcs'!$P$23,IF(AM887="","",AM887),IF(ISNUMBER(A887),IF(AM887="",(IF(F887="Short",G887-H887,H887-G887)*AZ887-AX887),(IF(F887="Short",G887-L887,L887-G887)*AZ887-AX887)),"")))</f>
        <v/>
      </c>
      <c r="AQ887" s="176" t="str">
        <f t="shared" si="328"/>
        <v/>
      </c>
      <c r="AR887" s="176" t="str">
        <f t="shared" si="329"/>
        <v/>
      </c>
      <c r="AS887" s="176" t="str">
        <f t="shared" si="330"/>
        <v/>
      </c>
      <c r="AT887" s="176" t="str">
        <f>IF(ISNUMBER(A887),MAX($AS$2:AS887)-AS887,"")</f>
        <v/>
      </c>
      <c r="AU887" s="177" t="str">
        <f t="shared" si="331"/>
        <v/>
      </c>
      <c r="AV887" s="178" t="str">
        <f t="shared" si="332"/>
        <v/>
      </c>
      <c r="AW887" s="178" t="str">
        <f t="shared" si="333"/>
        <v/>
      </c>
      <c r="AX887" s="179" t="str">
        <f ca="1">IF(ISNUMBER($A887),INDIRECT(CONCATENATE("'Instrument List'!B",(MATCH(E887,'Instrument List'!A:A,0))-0)),"")</f>
        <v/>
      </c>
      <c r="AY887" s="179" t="str">
        <f ca="1">IF(ISNUMBER($A887),INDIRECT(CONCATENATE("'Instrument List'!D",(MATCH(E887,'Instrument List'!A:A,0))-0)),"")</f>
        <v/>
      </c>
      <c r="AZ887" s="179" t="str">
        <f ca="1">IF(ISNUMBER($A887),INDIRECT(CONCATENATE("'Instrument List'!C",(MATCH(E887,'Instrument List'!A:A,0))-0)),"")</f>
        <v/>
      </c>
      <c r="BA887" s="180" t="str">
        <f ca="1">IF(ISNUMBER(A887),INDIRECT(CONCATENATE("'Instrument List'!E",(MATCH(E887,'Instrument List'!A:A,0))-0)),"")</f>
        <v/>
      </c>
      <c r="BB887" s="181" t="str">
        <f t="shared" si="334"/>
        <v/>
      </c>
      <c r="BC887" s="181" t="str">
        <f t="shared" si="335"/>
        <v/>
      </c>
      <c r="BD887" s="181" t="str">
        <f ca="1">IF(ISNUMBER(A887),INDIRECT(CONCATENATE("'Instrument List'!F",(MATCH(E887,'Instrument List'!A:A,0))-0)),"")</f>
        <v/>
      </c>
    </row>
    <row r="888" spans="1:56">
      <c r="A888" s="223" t="str">
        <f t="shared" si="315"/>
        <v/>
      </c>
      <c r="B888" s="224"/>
      <c r="C888" s="225"/>
      <c r="D888" s="182"/>
      <c r="E888" s="182"/>
      <c r="F888" s="182"/>
      <c r="G888" s="203"/>
      <c r="H888" s="218"/>
      <c r="I888" s="213"/>
      <c r="J888" s="207"/>
      <c r="K888" s="213"/>
      <c r="L888" s="207"/>
      <c r="M888" s="213"/>
      <c r="N888" s="207"/>
      <c r="O888" s="183" t="str">
        <f t="shared" si="316"/>
        <v/>
      </c>
      <c r="P888" s="184"/>
      <c r="Q888" s="184"/>
      <c r="R888" s="275"/>
      <c r="S888" s="185" t="str">
        <f t="shared" si="317"/>
        <v/>
      </c>
      <c r="T888" s="185" t="str">
        <f t="shared" si="318"/>
        <v/>
      </c>
      <c r="U888" s="275"/>
      <c r="V888" s="275"/>
      <c r="W888" s="276" t="str">
        <f t="shared" si="319"/>
        <v/>
      </c>
      <c r="X888" s="276" t="str">
        <f t="shared" si="320"/>
        <v/>
      </c>
      <c r="Y888" s="276" t="str">
        <f t="shared" si="321"/>
        <v/>
      </c>
      <c r="Z888" s="275"/>
      <c r="AA888" s="184"/>
      <c r="AB888" s="184"/>
      <c r="AC888" s="185" t="str">
        <f t="shared" si="322"/>
        <v/>
      </c>
      <c r="AD888" s="185" t="str">
        <f t="shared" si="323"/>
        <v/>
      </c>
      <c r="AE888" s="186"/>
      <c r="AF888" s="187" t="str">
        <f t="shared" si="324"/>
        <v/>
      </c>
      <c r="AG888" s="182"/>
      <c r="AH888" s="184"/>
      <c r="AI888" s="184"/>
      <c r="AJ888" s="182"/>
      <c r="AK888" s="188" t="str">
        <f t="shared" si="325"/>
        <v/>
      </c>
      <c r="AL888" s="188" t="str">
        <f t="shared" si="326"/>
        <v/>
      </c>
      <c r="AM888" s="188" t="str">
        <f t="shared" si="327"/>
        <v/>
      </c>
      <c r="AN888" s="359" t="str">
        <f>IF(Overview!$K$17='Internal Calcs'!$P$22,IF(AK888="","",AK888),IF(Overview!$K$17='Internal Calcs'!$P$23,IF(AK888="","",AK888),IF(ISNUMBER(A888),(IF(F888="Short",G888-H888,H888-G888)*AZ888-AX888),"")))</f>
        <v/>
      </c>
      <c r="AO888" s="401" t="str">
        <f>IF(Overview!$K$17='Internal Calcs'!$P$22,IF(AL888="","",AL888),IF(Overview!$K$17='Internal Calcs'!$P$23,IF(AL888="","",AL888),IF(ISNUMBER(A888),IF(AL888="",(IF(F888="Short",G888-H888,H888-G888)*AZ888-AX888),(IF(F888="Short",G888-J888,J888-G888)*AZ888-AX888)),"")))</f>
        <v/>
      </c>
      <c r="AP888" s="359" t="str">
        <f>IF(Overview!$K$17='Internal Calcs'!$P$22,"",IF(Overview!$K$17='Internal Calcs'!$P$23,IF(AM888="","",AM888),IF(ISNUMBER(A888),IF(AM888="",(IF(F888="Short",G888-H888,H888-G888)*AZ888-AX888),(IF(F888="Short",G888-L888,L888-G888)*AZ888-AX888)),"")))</f>
        <v/>
      </c>
      <c r="AQ888" s="188" t="str">
        <f t="shared" si="328"/>
        <v/>
      </c>
      <c r="AR888" s="188" t="str">
        <f t="shared" si="329"/>
        <v/>
      </c>
      <c r="AS888" s="188" t="str">
        <f t="shared" si="330"/>
        <v/>
      </c>
      <c r="AT888" s="188" t="str">
        <f>IF(ISNUMBER(A888),MAX($AS$2:AS888)-AS888,"")</f>
        <v/>
      </c>
      <c r="AU888" s="189" t="str">
        <f t="shared" si="331"/>
        <v/>
      </c>
      <c r="AV888" s="190" t="str">
        <f t="shared" si="332"/>
        <v/>
      </c>
      <c r="AW888" s="190" t="str">
        <f t="shared" si="333"/>
        <v/>
      </c>
      <c r="AX888" s="191" t="str">
        <f ca="1">IF(ISNUMBER($A888),INDIRECT(CONCATENATE("'Instrument List'!B",(MATCH(E888,'Instrument List'!A:A,0))-0)),"")</f>
        <v/>
      </c>
      <c r="AY888" s="191" t="str">
        <f ca="1">IF(ISNUMBER($A888),INDIRECT(CONCATENATE("'Instrument List'!D",(MATCH(E888,'Instrument List'!A:A,0))-0)),"")</f>
        <v/>
      </c>
      <c r="AZ888" s="191" t="str">
        <f ca="1">IF(ISNUMBER($A888),INDIRECT(CONCATENATE("'Instrument List'!C",(MATCH(E888,'Instrument List'!A:A,0))-0)),"")</f>
        <v/>
      </c>
      <c r="BA888" s="192" t="str">
        <f ca="1">IF(ISNUMBER(A888),INDIRECT(CONCATENATE("'Instrument List'!E",(MATCH(E888,'Instrument List'!A:A,0))-0)),"")</f>
        <v/>
      </c>
      <c r="BB888" s="193" t="str">
        <f t="shared" si="334"/>
        <v/>
      </c>
      <c r="BC888" s="193" t="str">
        <f t="shared" si="335"/>
        <v/>
      </c>
      <c r="BD888" s="193" t="str">
        <f ca="1">IF(ISNUMBER(A888),INDIRECT(CONCATENATE("'Instrument List'!F",(MATCH(E888,'Instrument List'!A:A,0))-0)),"")</f>
        <v/>
      </c>
    </row>
    <row r="889" spans="1:56">
      <c r="A889" s="220" t="str">
        <f t="shared" si="315"/>
        <v/>
      </c>
      <c r="B889" s="221"/>
      <c r="C889" s="222"/>
      <c r="D889" s="169"/>
      <c r="E889" s="169"/>
      <c r="F889" s="169"/>
      <c r="G889" s="202"/>
      <c r="H889" s="217"/>
      <c r="I889" s="212"/>
      <c r="J889" s="206"/>
      <c r="K889" s="212"/>
      <c r="L889" s="206"/>
      <c r="M889" s="212"/>
      <c r="N889" s="206"/>
      <c r="O889" s="170" t="str">
        <f t="shared" si="316"/>
        <v/>
      </c>
      <c r="P889" s="171"/>
      <c r="Q889" s="171"/>
      <c r="R889" s="171"/>
      <c r="S889" s="172" t="str">
        <f t="shared" si="317"/>
        <v/>
      </c>
      <c r="T889" s="172" t="str">
        <f t="shared" si="318"/>
        <v/>
      </c>
      <c r="U889" s="171"/>
      <c r="V889" s="171"/>
      <c r="W889" s="173" t="str">
        <f t="shared" si="319"/>
        <v/>
      </c>
      <c r="X889" s="173" t="str">
        <f t="shared" si="320"/>
        <v/>
      </c>
      <c r="Y889" s="173" t="str">
        <f t="shared" si="321"/>
        <v/>
      </c>
      <c r="Z889" s="171"/>
      <c r="AA889" s="171"/>
      <c r="AB889" s="171"/>
      <c r="AC889" s="172" t="str">
        <f t="shared" si="322"/>
        <v/>
      </c>
      <c r="AD889" s="172" t="str">
        <f t="shared" si="323"/>
        <v/>
      </c>
      <c r="AE889" s="174"/>
      <c r="AF889" s="175" t="str">
        <f t="shared" si="324"/>
        <v/>
      </c>
      <c r="AG889" s="169"/>
      <c r="AH889" s="171"/>
      <c r="AI889" s="171"/>
      <c r="AJ889" s="169"/>
      <c r="AK889" s="176" t="str">
        <f t="shared" si="325"/>
        <v/>
      </c>
      <c r="AL889" s="176" t="str">
        <f t="shared" si="326"/>
        <v/>
      </c>
      <c r="AM889" s="176" t="str">
        <f t="shared" si="327"/>
        <v/>
      </c>
      <c r="AN889" s="359" t="str">
        <f>IF(Overview!$K$17='Internal Calcs'!$P$22,IF(AK889="","",AK889),IF(Overview!$K$17='Internal Calcs'!$P$23,IF(AK889="","",AK889),IF(ISNUMBER(A889),(IF(F889="Short",G889-H889,H889-G889)*AZ889-AX889),"")))</f>
        <v/>
      </c>
      <c r="AO889" s="401" t="str">
        <f>IF(Overview!$K$17='Internal Calcs'!$P$22,IF(AL889="","",AL889),IF(Overview!$K$17='Internal Calcs'!$P$23,IF(AL889="","",AL889),IF(ISNUMBER(A889),IF(AL889="",(IF(F889="Short",G889-H889,H889-G889)*AZ889-AX889),(IF(F889="Short",G889-J889,J889-G889)*AZ889-AX889)),"")))</f>
        <v/>
      </c>
      <c r="AP889" s="359" t="str">
        <f>IF(Overview!$K$17='Internal Calcs'!$P$22,"",IF(Overview!$K$17='Internal Calcs'!$P$23,IF(AM889="","",AM889),IF(ISNUMBER(A889),IF(AM889="",(IF(F889="Short",G889-H889,H889-G889)*AZ889-AX889),(IF(F889="Short",G889-L889,L889-G889)*AZ889-AX889)),"")))</f>
        <v/>
      </c>
      <c r="AQ889" s="176" t="str">
        <f t="shared" si="328"/>
        <v/>
      </c>
      <c r="AR889" s="176" t="str">
        <f t="shared" si="329"/>
        <v/>
      </c>
      <c r="AS889" s="176" t="str">
        <f t="shared" si="330"/>
        <v/>
      </c>
      <c r="AT889" s="176" t="str">
        <f>IF(ISNUMBER(A889),MAX($AS$2:AS889)-AS889,"")</f>
        <v/>
      </c>
      <c r="AU889" s="177" t="str">
        <f t="shared" si="331"/>
        <v/>
      </c>
      <c r="AV889" s="178" t="str">
        <f t="shared" si="332"/>
        <v/>
      </c>
      <c r="AW889" s="178" t="str">
        <f t="shared" si="333"/>
        <v/>
      </c>
      <c r="AX889" s="179" t="str">
        <f ca="1">IF(ISNUMBER($A889),INDIRECT(CONCATENATE("'Instrument List'!B",(MATCH(E889,'Instrument List'!A:A,0))-0)),"")</f>
        <v/>
      </c>
      <c r="AY889" s="179" t="str">
        <f ca="1">IF(ISNUMBER($A889),INDIRECT(CONCATENATE("'Instrument List'!D",(MATCH(E889,'Instrument List'!A:A,0))-0)),"")</f>
        <v/>
      </c>
      <c r="AZ889" s="179" t="str">
        <f ca="1">IF(ISNUMBER($A889),INDIRECT(CONCATENATE("'Instrument List'!C",(MATCH(E889,'Instrument List'!A:A,0))-0)),"")</f>
        <v/>
      </c>
      <c r="BA889" s="180" t="str">
        <f ca="1">IF(ISNUMBER(A889),INDIRECT(CONCATENATE("'Instrument List'!E",(MATCH(E889,'Instrument List'!A:A,0))-0)),"")</f>
        <v/>
      </c>
      <c r="BB889" s="181" t="str">
        <f t="shared" si="334"/>
        <v/>
      </c>
      <c r="BC889" s="181" t="str">
        <f t="shared" si="335"/>
        <v/>
      </c>
      <c r="BD889" s="181" t="str">
        <f ca="1">IF(ISNUMBER(A889),INDIRECT(CONCATENATE("'Instrument List'!F",(MATCH(E889,'Instrument List'!A:A,0))-0)),"")</f>
        <v/>
      </c>
    </row>
    <row r="890" spans="1:56">
      <c r="A890" s="223" t="str">
        <f t="shared" si="315"/>
        <v/>
      </c>
      <c r="B890" s="224"/>
      <c r="C890" s="225"/>
      <c r="D890" s="182"/>
      <c r="E890" s="182"/>
      <c r="F890" s="182"/>
      <c r="G890" s="203"/>
      <c r="H890" s="218"/>
      <c r="I890" s="213"/>
      <c r="J890" s="207"/>
      <c r="K890" s="213"/>
      <c r="L890" s="207"/>
      <c r="M890" s="213"/>
      <c r="N890" s="207"/>
      <c r="O890" s="183" t="str">
        <f t="shared" si="316"/>
        <v/>
      </c>
      <c r="P890" s="184"/>
      <c r="Q890" s="184"/>
      <c r="R890" s="275"/>
      <c r="S890" s="185" t="str">
        <f t="shared" si="317"/>
        <v/>
      </c>
      <c r="T890" s="185" t="str">
        <f t="shared" si="318"/>
        <v/>
      </c>
      <c r="U890" s="275"/>
      <c r="V890" s="275"/>
      <c r="W890" s="276" t="str">
        <f t="shared" si="319"/>
        <v/>
      </c>
      <c r="X890" s="276" t="str">
        <f t="shared" si="320"/>
        <v/>
      </c>
      <c r="Y890" s="276" t="str">
        <f t="shared" si="321"/>
        <v/>
      </c>
      <c r="Z890" s="275"/>
      <c r="AA890" s="184"/>
      <c r="AB890" s="184"/>
      <c r="AC890" s="185" t="str">
        <f t="shared" si="322"/>
        <v/>
      </c>
      <c r="AD890" s="185" t="str">
        <f t="shared" si="323"/>
        <v/>
      </c>
      <c r="AE890" s="186"/>
      <c r="AF890" s="187" t="str">
        <f t="shared" si="324"/>
        <v/>
      </c>
      <c r="AG890" s="182"/>
      <c r="AH890" s="184"/>
      <c r="AI890" s="184"/>
      <c r="AJ890" s="182"/>
      <c r="AK890" s="188" t="str">
        <f t="shared" si="325"/>
        <v/>
      </c>
      <c r="AL890" s="188" t="str">
        <f t="shared" si="326"/>
        <v/>
      </c>
      <c r="AM890" s="188" t="str">
        <f t="shared" si="327"/>
        <v/>
      </c>
      <c r="AN890" s="359" t="str">
        <f>IF(Overview!$K$17='Internal Calcs'!$P$22,IF(AK890="","",AK890),IF(Overview!$K$17='Internal Calcs'!$P$23,IF(AK890="","",AK890),IF(ISNUMBER(A890),(IF(F890="Short",G890-H890,H890-G890)*AZ890-AX890),"")))</f>
        <v/>
      </c>
      <c r="AO890" s="401" t="str">
        <f>IF(Overview!$K$17='Internal Calcs'!$P$22,IF(AL890="","",AL890),IF(Overview!$K$17='Internal Calcs'!$P$23,IF(AL890="","",AL890),IF(ISNUMBER(A890),IF(AL890="",(IF(F890="Short",G890-H890,H890-G890)*AZ890-AX890),(IF(F890="Short",G890-J890,J890-G890)*AZ890-AX890)),"")))</f>
        <v/>
      </c>
      <c r="AP890" s="359" t="str">
        <f>IF(Overview!$K$17='Internal Calcs'!$P$22,"",IF(Overview!$K$17='Internal Calcs'!$P$23,IF(AM890="","",AM890),IF(ISNUMBER(A890),IF(AM890="",(IF(F890="Short",G890-H890,H890-G890)*AZ890-AX890),(IF(F890="Short",G890-L890,L890-G890)*AZ890-AX890)),"")))</f>
        <v/>
      </c>
      <c r="AQ890" s="188" t="str">
        <f t="shared" si="328"/>
        <v/>
      </c>
      <c r="AR890" s="188" t="str">
        <f t="shared" si="329"/>
        <v/>
      </c>
      <c r="AS890" s="188" t="str">
        <f t="shared" si="330"/>
        <v/>
      </c>
      <c r="AT890" s="188" t="str">
        <f>IF(ISNUMBER(A890),MAX($AS$2:AS890)-AS890,"")</f>
        <v/>
      </c>
      <c r="AU890" s="189" t="str">
        <f t="shared" si="331"/>
        <v/>
      </c>
      <c r="AV890" s="190" t="str">
        <f t="shared" si="332"/>
        <v/>
      </c>
      <c r="AW890" s="190" t="str">
        <f t="shared" si="333"/>
        <v/>
      </c>
      <c r="AX890" s="191" t="str">
        <f ca="1">IF(ISNUMBER($A890),INDIRECT(CONCATENATE("'Instrument List'!B",(MATCH(E890,'Instrument List'!A:A,0))-0)),"")</f>
        <v/>
      </c>
      <c r="AY890" s="191" t="str">
        <f ca="1">IF(ISNUMBER($A890),INDIRECT(CONCATENATE("'Instrument List'!D",(MATCH(E890,'Instrument List'!A:A,0))-0)),"")</f>
        <v/>
      </c>
      <c r="AZ890" s="191" t="str">
        <f ca="1">IF(ISNUMBER($A890),INDIRECT(CONCATENATE("'Instrument List'!C",(MATCH(E890,'Instrument List'!A:A,0))-0)),"")</f>
        <v/>
      </c>
      <c r="BA890" s="192" t="str">
        <f ca="1">IF(ISNUMBER(A890),INDIRECT(CONCATENATE("'Instrument List'!E",(MATCH(E890,'Instrument List'!A:A,0))-0)),"")</f>
        <v/>
      </c>
      <c r="BB890" s="193" t="str">
        <f t="shared" si="334"/>
        <v/>
      </c>
      <c r="BC890" s="193" t="str">
        <f t="shared" si="335"/>
        <v/>
      </c>
      <c r="BD890" s="193" t="str">
        <f ca="1">IF(ISNUMBER(A890),INDIRECT(CONCATENATE("'Instrument List'!F",(MATCH(E890,'Instrument List'!A:A,0))-0)),"")</f>
        <v/>
      </c>
    </row>
    <row r="891" spans="1:56">
      <c r="A891" s="220" t="str">
        <f t="shared" si="315"/>
        <v/>
      </c>
      <c r="B891" s="221"/>
      <c r="C891" s="222"/>
      <c r="D891" s="169"/>
      <c r="E891" s="169"/>
      <c r="F891" s="169"/>
      <c r="G891" s="202"/>
      <c r="H891" s="217"/>
      <c r="I891" s="212"/>
      <c r="J891" s="206"/>
      <c r="K891" s="212"/>
      <c r="L891" s="206"/>
      <c r="M891" s="212"/>
      <c r="N891" s="206"/>
      <c r="O891" s="170" t="str">
        <f t="shared" si="316"/>
        <v/>
      </c>
      <c r="P891" s="171"/>
      <c r="Q891" s="171"/>
      <c r="R891" s="171"/>
      <c r="S891" s="172" t="str">
        <f t="shared" si="317"/>
        <v/>
      </c>
      <c r="T891" s="172" t="str">
        <f t="shared" si="318"/>
        <v/>
      </c>
      <c r="U891" s="171"/>
      <c r="V891" s="171"/>
      <c r="W891" s="173" t="str">
        <f t="shared" si="319"/>
        <v/>
      </c>
      <c r="X891" s="173" t="str">
        <f t="shared" si="320"/>
        <v/>
      </c>
      <c r="Y891" s="173" t="str">
        <f t="shared" si="321"/>
        <v/>
      </c>
      <c r="Z891" s="171"/>
      <c r="AA891" s="171"/>
      <c r="AB891" s="171"/>
      <c r="AC891" s="172" t="str">
        <f t="shared" si="322"/>
        <v/>
      </c>
      <c r="AD891" s="172" t="str">
        <f t="shared" si="323"/>
        <v/>
      </c>
      <c r="AE891" s="174"/>
      <c r="AF891" s="175" t="str">
        <f t="shared" si="324"/>
        <v/>
      </c>
      <c r="AG891" s="169"/>
      <c r="AH891" s="171"/>
      <c r="AI891" s="171"/>
      <c r="AJ891" s="169"/>
      <c r="AK891" s="176" t="str">
        <f t="shared" si="325"/>
        <v/>
      </c>
      <c r="AL891" s="176" t="str">
        <f t="shared" si="326"/>
        <v/>
      </c>
      <c r="AM891" s="176" t="str">
        <f t="shared" si="327"/>
        <v/>
      </c>
      <c r="AN891" s="359" t="str">
        <f>IF(Overview!$K$17='Internal Calcs'!$P$22,IF(AK891="","",AK891),IF(Overview!$K$17='Internal Calcs'!$P$23,IF(AK891="","",AK891),IF(ISNUMBER(A891),(IF(F891="Short",G891-H891,H891-G891)*AZ891-AX891),"")))</f>
        <v/>
      </c>
      <c r="AO891" s="401" t="str">
        <f>IF(Overview!$K$17='Internal Calcs'!$P$22,IF(AL891="","",AL891),IF(Overview!$K$17='Internal Calcs'!$P$23,IF(AL891="","",AL891),IF(ISNUMBER(A891),IF(AL891="",(IF(F891="Short",G891-H891,H891-G891)*AZ891-AX891),(IF(F891="Short",G891-J891,J891-G891)*AZ891-AX891)),"")))</f>
        <v/>
      </c>
      <c r="AP891" s="359" t="str">
        <f>IF(Overview!$K$17='Internal Calcs'!$P$22,"",IF(Overview!$K$17='Internal Calcs'!$P$23,IF(AM891="","",AM891),IF(ISNUMBER(A891),IF(AM891="",(IF(F891="Short",G891-H891,H891-G891)*AZ891-AX891),(IF(F891="Short",G891-L891,L891-G891)*AZ891-AX891)),"")))</f>
        <v/>
      </c>
      <c r="AQ891" s="176" t="str">
        <f t="shared" si="328"/>
        <v/>
      </c>
      <c r="AR891" s="176" t="str">
        <f t="shared" si="329"/>
        <v/>
      </c>
      <c r="AS891" s="176" t="str">
        <f t="shared" si="330"/>
        <v/>
      </c>
      <c r="AT891" s="176" t="str">
        <f>IF(ISNUMBER(A891),MAX($AS$2:AS891)-AS891,"")</f>
        <v/>
      </c>
      <c r="AU891" s="177" t="str">
        <f t="shared" si="331"/>
        <v/>
      </c>
      <c r="AV891" s="178" t="str">
        <f t="shared" si="332"/>
        <v/>
      </c>
      <c r="AW891" s="178" t="str">
        <f t="shared" si="333"/>
        <v/>
      </c>
      <c r="AX891" s="179" t="str">
        <f ca="1">IF(ISNUMBER($A891),INDIRECT(CONCATENATE("'Instrument List'!B",(MATCH(E891,'Instrument List'!A:A,0))-0)),"")</f>
        <v/>
      </c>
      <c r="AY891" s="179" t="str">
        <f ca="1">IF(ISNUMBER($A891),INDIRECT(CONCATENATE("'Instrument List'!D",(MATCH(E891,'Instrument List'!A:A,0))-0)),"")</f>
        <v/>
      </c>
      <c r="AZ891" s="179" t="str">
        <f ca="1">IF(ISNUMBER($A891),INDIRECT(CONCATENATE("'Instrument List'!C",(MATCH(E891,'Instrument List'!A:A,0))-0)),"")</f>
        <v/>
      </c>
      <c r="BA891" s="180" t="str">
        <f ca="1">IF(ISNUMBER(A891),INDIRECT(CONCATENATE("'Instrument List'!E",(MATCH(E891,'Instrument List'!A:A,0))-0)),"")</f>
        <v/>
      </c>
      <c r="BB891" s="181" t="str">
        <f t="shared" si="334"/>
        <v/>
      </c>
      <c r="BC891" s="181" t="str">
        <f t="shared" si="335"/>
        <v/>
      </c>
      <c r="BD891" s="181" t="str">
        <f ca="1">IF(ISNUMBER(A891),INDIRECT(CONCATENATE("'Instrument List'!F",(MATCH(E891,'Instrument List'!A:A,0))-0)),"")</f>
        <v/>
      </c>
    </row>
    <row r="892" spans="1:56">
      <c r="A892" s="223" t="str">
        <f t="shared" si="315"/>
        <v/>
      </c>
      <c r="B892" s="224"/>
      <c r="C892" s="225"/>
      <c r="D892" s="182"/>
      <c r="E892" s="182"/>
      <c r="F892" s="182"/>
      <c r="G892" s="203"/>
      <c r="H892" s="218"/>
      <c r="I892" s="213"/>
      <c r="J892" s="207"/>
      <c r="K892" s="213"/>
      <c r="L892" s="207"/>
      <c r="M892" s="213"/>
      <c r="N892" s="207"/>
      <c r="O892" s="183" t="str">
        <f t="shared" si="316"/>
        <v/>
      </c>
      <c r="P892" s="184"/>
      <c r="Q892" s="184"/>
      <c r="R892" s="275"/>
      <c r="S892" s="185" t="str">
        <f t="shared" si="317"/>
        <v/>
      </c>
      <c r="T892" s="185" t="str">
        <f t="shared" si="318"/>
        <v/>
      </c>
      <c r="U892" s="275"/>
      <c r="V892" s="275"/>
      <c r="W892" s="276" t="str">
        <f t="shared" si="319"/>
        <v/>
      </c>
      <c r="X892" s="276" t="str">
        <f t="shared" si="320"/>
        <v/>
      </c>
      <c r="Y892" s="276" t="str">
        <f t="shared" si="321"/>
        <v/>
      </c>
      <c r="Z892" s="275"/>
      <c r="AA892" s="184"/>
      <c r="AB892" s="184"/>
      <c r="AC892" s="185" t="str">
        <f t="shared" si="322"/>
        <v/>
      </c>
      <c r="AD892" s="185" t="str">
        <f t="shared" si="323"/>
        <v/>
      </c>
      <c r="AE892" s="186"/>
      <c r="AF892" s="187" t="str">
        <f t="shared" si="324"/>
        <v/>
      </c>
      <c r="AG892" s="182"/>
      <c r="AH892" s="184"/>
      <c r="AI892" s="184"/>
      <c r="AJ892" s="182"/>
      <c r="AK892" s="188" t="str">
        <f t="shared" si="325"/>
        <v/>
      </c>
      <c r="AL892" s="188" t="str">
        <f t="shared" si="326"/>
        <v/>
      </c>
      <c r="AM892" s="188" t="str">
        <f t="shared" si="327"/>
        <v/>
      </c>
      <c r="AN892" s="359" t="str">
        <f>IF(Overview!$K$17='Internal Calcs'!$P$22,IF(AK892="","",AK892),IF(Overview!$K$17='Internal Calcs'!$P$23,IF(AK892="","",AK892),IF(ISNUMBER(A892),(IF(F892="Short",G892-H892,H892-G892)*AZ892-AX892),"")))</f>
        <v/>
      </c>
      <c r="AO892" s="401" t="str">
        <f>IF(Overview!$K$17='Internal Calcs'!$P$22,IF(AL892="","",AL892),IF(Overview!$K$17='Internal Calcs'!$P$23,IF(AL892="","",AL892),IF(ISNUMBER(A892),IF(AL892="",(IF(F892="Short",G892-H892,H892-G892)*AZ892-AX892),(IF(F892="Short",G892-J892,J892-G892)*AZ892-AX892)),"")))</f>
        <v/>
      </c>
      <c r="AP892" s="359" t="str">
        <f>IF(Overview!$K$17='Internal Calcs'!$P$22,"",IF(Overview!$K$17='Internal Calcs'!$P$23,IF(AM892="","",AM892),IF(ISNUMBER(A892),IF(AM892="",(IF(F892="Short",G892-H892,H892-G892)*AZ892-AX892),(IF(F892="Short",G892-L892,L892-G892)*AZ892-AX892)),"")))</f>
        <v/>
      </c>
      <c r="AQ892" s="188" t="str">
        <f t="shared" si="328"/>
        <v/>
      </c>
      <c r="AR892" s="188" t="str">
        <f t="shared" si="329"/>
        <v/>
      </c>
      <c r="AS892" s="188" t="str">
        <f t="shared" si="330"/>
        <v/>
      </c>
      <c r="AT892" s="188" t="str">
        <f>IF(ISNUMBER(A892),MAX($AS$2:AS892)-AS892,"")</f>
        <v/>
      </c>
      <c r="AU892" s="189" t="str">
        <f t="shared" si="331"/>
        <v/>
      </c>
      <c r="AV892" s="190" t="str">
        <f t="shared" si="332"/>
        <v/>
      </c>
      <c r="AW892" s="190" t="str">
        <f t="shared" si="333"/>
        <v/>
      </c>
      <c r="AX892" s="191" t="str">
        <f ca="1">IF(ISNUMBER($A892),INDIRECT(CONCATENATE("'Instrument List'!B",(MATCH(E892,'Instrument List'!A:A,0))-0)),"")</f>
        <v/>
      </c>
      <c r="AY892" s="191" t="str">
        <f ca="1">IF(ISNUMBER($A892),INDIRECT(CONCATENATE("'Instrument List'!D",(MATCH(E892,'Instrument List'!A:A,0))-0)),"")</f>
        <v/>
      </c>
      <c r="AZ892" s="191" t="str">
        <f ca="1">IF(ISNUMBER($A892),INDIRECT(CONCATENATE("'Instrument List'!C",(MATCH(E892,'Instrument List'!A:A,0))-0)),"")</f>
        <v/>
      </c>
      <c r="BA892" s="192" t="str">
        <f ca="1">IF(ISNUMBER(A892),INDIRECT(CONCATENATE("'Instrument List'!E",(MATCH(E892,'Instrument List'!A:A,0))-0)),"")</f>
        <v/>
      </c>
      <c r="BB892" s="193" t="str">
        <f t="shared" si="334"/>
        <v/>
      </c>
      <c r="BC892" s="193" t="str">
        <f t="shared" si="335"/>
        <v/>
      </c>
      <c r="BD892" s="193" t="str">
        <f ca="1">IF(ISNUMBER(A892),INDIRECT(CONCATENATE("'Instrument List'!F",(MATCH(E892,'Instrument List'!A:A,0))-0)),"")</f>
        <v/>
      </c>
    </row>
    <row r="893" spans="1:56">
      <c r="A893" s="220" t="str">
        <f t="shared" si="315"/>
        <v/>
      </c>
      <c r="B893" s="221"/>
      <c r="C893" s="222"/>
      <c r="D893" s="169"/>
      <c r="E893" s="169"/>
      <c r="F893" s="169"/>
      <c r="G893" s="202"/>
      <c r="H893" s="217"/>
      <c r="I893" s="212"/>
      <c r="J893" s="206"/>
      <c r="K893" s="212"/>
      <c r="L893" s="206"/>
      <c r="M893" s="212"/>
      <c r="N893" s="206"/>
      <c r="O893" s="170" t="str">
        <f t="shared" si="316"/>
        <v/>
      </c>
      <c r="P893" s="171"/>
      <c r="Q893" s="171"/>
      <c r="R893" s="171"/>
      <c r="S893" s="172" t="str">
        <f t="shared" si="317"/>
        <v/>
      </c>
      <c r="T893" s="172" t="str">
        <f t="shared" si="318"/>
        <v/>
      </c>
      <c r="U893" s="171"/>
      <c r="V893" s="171"/>
      <c r="W893" s="173" t="str">
        <f t="shared" si="319"/>
        <v/>
      </c>
      <c r="X893" s="173" t="str">
        <f t="shared" si="320"/>
        <v/>
      </c>
      <c r="Y893" s="173" t="str">
        <f t="shared" si="321"/>
        <v/>
      </c>
      <c r="Z893" s="171"/>
      <c r="AA893" s="171"/>
      <c r="AB893" s="171"/>
      <c r="AC893" s="172" t="str">
        <f t="shared" si="322"/>
        <v/>
      </c>
      <c r="AD893" s="172" t="str">
        <f t="shared" si="323"/>
        <v/>
      </c>
      <c r="AE893" s="174"/>
      <c r="AF893" s="175" t="str">
        <f t="shared" si="324"/>
        <v/>
      </c>
      <c r="AG893" s="169"/>
      <c r="AH893" s="171"/>
      <c r="AI893" s="171"/>
      <c r="AJ893" s="169"/>
      <c r="AK893" s="176" t="str">
        <f t="shared" si="325"/>
        <v/>
      </c>
      <c r="AL893" s="176" t="str">
        <f t="shared" si="326"/>
        <v/>
      </c>
      <c r="AM893" s="176" t="str">
        <f t="shared" si="327"/>
        <v/>
      </c>
      <c r="AN893" s="359" t="str">
        <f>IF(Overview!$K$17='Internal Calcs'!$P$22,IF(AK893="","",AK893),IF(Overview!$K$17='Internal Calcs'!$P$23,IF(AK893="","",AK893),IF(ISNUMBER(A893),(IF(F893="Short",G893-H893,H893-G893)*AZ893-AX893),"")))</f>
        <v/>
      </c>
      <c r="AO893" s="401" t="str">
        <f>IF(Overview!$K$17='Internal Calcs'!$P$22,IF(AL893="","",AL893),IF(Overview!$K$17='Internal Calcs'!$P$23,IF(AL893="","",AL893),IF(ISNUMBER(A893),IF(AL893="",(IF(F893="Short",G893-H893,H893-G893)*AZ893-AX893),(IF(F893="Short",G893-J893,J893-G893)*AZ893-AX893)),"")))</f>
        <v/>
      </c>
      <c r="AP893" s="359" t="str">
        <f>IF(Overview!$K$17='Internal Calcs'!$P$22,"",IF(Overview!$K$17='Internal Calcs'!$P$23,IF(AM893="","",AM893),IF(ISNUMBER(A893),IF(AM893="",(IF(F893="Short",G893-H893,H893-G893)*AZ893-AX893),(IF(F893="Short",G893-L893,L893-G893)*AZ893-AX893)),"")))</f>
        <v/>
      </c>
      <c r="AQ893" s="176" t="str">
        <f t="shared" si="328"/>
        <v/>
      </c>
      <c r="AR893" s="176" t="str">
        <f t="shared" si="329"/>
        <v/>
      </c>
      <c r="AS893" s="176" t="str">
        <f t="shared" si="330"/>
        <v/>
      </c>
      <c r="AT893" s="176" t="str">
        <f>IF(ISNUMBER(A893),MAX($AS$2:AS893)-AS893,"")</f>
        <v/>
      </c>
      <c r="AU893" s="177" t="str">
        <f t="shared" si="331"/>
        <v/>
      </c>
      <c r="AV893" s="178" t="str">
        <f t="shared" si="332"/>
        <v/>
      </c>
      <c r="AW893" s="178" t="str">
        <f t="shared" si="333"/>
        <v/>
      </c>
      <c r="AX893" s="179" t="str">
        <f ca="1">IF(ISNUMBER($A893),INDIRECT(CONCATENATE("'Instrument List'!B",(MATCH(E893,'Instrument List'!A:A,0))-0)),"")</f>
        <v/>
      </c>
      <c r="AY893" s="179" t="str">
        <f ca="1">IF(ISNUMBER($A893),INDIRECT(CONCATENATE("'Instrument List'!D",(MATCH(E893,'Instrument List'!A:A,0))-0)),"")</f>
        <v/>
      </c>
      <c r="AZ893" s="179" t="str">
        <f ca="1">IF(ISNUMBER($A893),INDIRECT(CONCATENATE("'Instrument List'!C",(MATCH(E893,'Instrument List'!A:A,0))-0)),"")</f>
        <v/>
      </c>
      <c r="BA893" s="180" t="str">
        <f ca="1">IF(ISNUMBER(A893),INDIRECT(CONCATENATE("'Instrument List'!E",(MATCH(E893,'Instrument List'!A:A,0))-0)),"")</f>
        <v/>
      </c>
      <c r="BB893" s="181" t="str">
        <f t="shared" si="334"/>
        <v/>
      </c>
      <c r="BC893" s="181" t="str">
        <f t="shared" si="335"/>
        <v/>
      </c>
      <c r="BD893" s="181" t="str">
        <f ca="1">IF(ISNUMBER(A893),INDIRECT(CONCATENATE("'Instrument List'!F",(MATCH(E893,'Instrument List'!A:A,0))-0)),"")</f>
        <v/>
      </c>
    </row>
    <row r="894" spans="1:56">
      <c r="A894" s="223" t="str">
        <f t="shared" si="315"/>
        <v/>
      </c>
      <c r="B894" s="224"/>
      <c r="C894" s="225"/>
      <c r="D894" s="182"/>
      <c r="E894" s="182"/>
      <c r="F894" s="182"/>
      <c r="G894" s="203"/>
      <c r="H894" s="218"/>
      <c r="I894" s="213"/>
      <c r="J894" s="207"/>
      <c r="K894" s="213"/>
      <c r="L894" s="207"/>
      <c r="M894" s="213"/>
      <c r="N894" s="207"/>
      <c r="O894" s="183" t="str">
        <f t="shared" si="316"/>
        <v/>
      </c>
      <c r="P894" s="184"/>
      <c r="Q894" s="184"/>
      <c r="R894" s="275"/>
      <c r="S894" s="185" t="str">
        <f t="shared" si="317"/>
        <v/>
      </c>
      <c r="T894" s="185" t="str">
        <f t="shared" si="318"/>
        <v/>
      </c>
      <c r="U894" s="275"/>
      <c r="V894" s="275"/>
      <c r="W894" s="276" t="str">
        <f t="shared" si="319"/>
        <v/>
      </c>
      <c r="X894" s="276" t="str">
        <f t="shared" si="320"/>
        <v/>
      </c>
      <c r="Y894" s="276" t="str">
        <f t="shared" si="321"/>
        <v/>
      </c>
      <c r="Z894" s="275"/>
      <c r="AA894" s="184"/>
      <c r="AB894" s="184"/>
      <c r="AC894" s="185" t="str">
        <f t="shared" si="322"/>
        <v/>
      </c>
      <c r="AD894" s="185" t="str">
        <f t="shared" si="323"/>
        <v/>
      </c>
      <c r="AE894" s="186"/>
      <c r="AF894" s="187" t="str">
        <f t="shared" si="324"/>
        <v/>
      </c>
      <c r="AG894" s="182"/>
      <c r="AH894" s="184"/>
      <c r="AI894" s="184"/>
      <c r="AJ894" s="182"/>
      <c r="AK894" s="188" t="str">
        <f t="shared" si="325"/>
        <v/>
      </c>
      <c r="AL894" s="188" t="str">
        <f t="shared" si="326"/>
        <v/>
      </c>
      <c r="AM894" s="188" t="str">
        <f t="shared" si="327"/>
        <v/>
      </c>
      <c r="AN894" s="359" t="str">
        <f>IF(Overview!$K$17='Internal Calcs'!$P$22,IF(AK894="","",AK894),IF(Overview!$K$17='Internal Calcs'!$P$23,IF(AK894="","",AK894),IF(ISNUMBER(A894),(IF(F894="Short",G894-H894,H894-G894)*AZ894-AX894),"")))</f>
        <v/>
      </c>
      <c r="AO894" s="401" t="str">
        <f>IF(Overview!$K$17='Internal Calcs'!$P$22,IF(AL894="","",AL894),IF(Overview!$K$17='Internal Calcs'!$P$23,IF(AL894="","",AL894),IF(ISNUMBER(A894),IF(AL894="",(IF(F894="Short",G894-H894,H894-G894)*AZ894-AX894),(IF(F894="Short",G894-J894,J894-G894)*AZ894-AX894)),"")))</f>
        <v/>
      </c>
      <c r="AP894" s="359" t="str">
        <f>IF(Overview!$K$17='Internal Calcs'!$P$22,"",IF(Overview!$K$17='Internal Calcs'!$P$23,IF(AM894="","",AM894),IF(ISNUMBER(A894),IF(AM894="",(IF(F894="Short",G894-H894,H894-G894)*AZ894-AX894),(IF(F894="Short",G894-L894,L894-G894)*AZ894-AX894)),"")))</f>
        <v/>
      </c>
      <c r="AQ894" s="188" t="str">
        <f t="shared" si="328"/>
        <v/>
      </c>
      <c r="AR894" s="188" t="str">
        <f t="shared" si="329"/>
        <v/>
      </c>
      <c r="AS894" s="188" t="str">
        <f t="shared" si="330"/>
        <v/>
      </c>
      <c r="AT894" s="188" t="str">
        <f>IF(ISNUMBER(A894),MAX($AS$2:AS894)-AS894,"")</f>
        <v/>
      </c>
      <c r="AU894" s="189" t="str">
        <f t="shared" si="331"/>
        <v/>
      </c>
      <c r="AV894" s="190" t="str">
        <f t="shared" si="332"/>
        <v/>
      </c>
      <c r="AW894" s="190" t="str">
        <f t="shared" si="333"/>
        <v/>
      </c>
      <c r="AX894" s="191" t="str">
        <f ca="1">IF(ISNUMBER($A894),INDIRECT(CONCATENATE("'Instrument List'!B",(MATCH(E894,'Instrument List'!A:A,0))-0)),"")</f>
        <v/>
      </c>
      <c r="AY894" s="191" t="str">
        <f ca="1">IF(ISNUMBER($A894),INDIRECT(CONCATENATE("'Instrument List'!D",(MATCH(E894,'Instrument List'!A:A,0))-0)),"")</f>
        <v/>
      </c>
      <c r="AZ894" s="191" t="str">
        <f ca="1">IF(ISNUMBER($A894),INDIRECT(CONCATENATE("'Instrument List'!C",(MATCH(E894,'Instrument List'!A:A,0))-0)),"")</f>
        <v/>
      </c>
      <c r="BA894" s="192" t="str">
        <f ca="1">IF(ISNUMBER(A894),INDIRECT(CONCATENATE("'Instrument List'!E",(MATCH(E894,'Instrument List'!A:A,0))-0)),"")</f>
        <v/>
      </c>
      <c r="BB894" s="193" t="str">
        <f t="shared" si="334"/>
        <v/>
      </c>
      <c r="BC894" s="193" t="str">
        <f t="shared" si="335"/>
        <v/>
      </c>
      <c r="BD894" s="193" t="str">
        <f ca="1">IF(ISNUMBER(A894),INDIRECT(CONCATENATE("'Instrument List'!F",(MATCH(E894,'Instrument List'!A:A,0))-0)),"")</f>
        <v/>
      </c>
    </row>
    <row r="895" spans="1:56">
      <c r="A895" s="220" t="str">
        <f t="shared" si="315"/>
        <v/>
      </c>
      <c r="B895" s="221"/>
      <c r="C895" s="222"/>
      <c r="D895" s="169"/>
      <c r="E895" s="169"/>
      <c r="F895" s="169"/>
      <c r="G895" s="202"/>
      <c r="H895" s="217"/>
      <c r="I895" s="212"/>
      <c r="J895" s="206"/>
      <c r="K895" s="212"/>
      <c r="L895" s="206"/>
      <c r="M895" s="212"/>
      <c r="N895" s="206"/>
      <c r="O895" s="170" t="str">
        <f t="shared" si="316"/>
        <v/>
      </c>
      <c r="P895" s="171"/>
      <c r="Q895" s="171"/>
      <c r="R895" s="171"/>
      <c r="S895" s="172" t="str">
        <f t="shared" si="317"/>
        <v/>
      </c>
      <c r="T895" s="172" t="str">
        <f t="shared" si="318"/>
        <v/>
      </c>
      <c r="U895" s="171"/>
      <c r="V895" s="171"/>
      <c r="W895" s="173" t="str">
        <f t="shared" si="319"/>
        <v/>
      </c>
      <c r="X895" s="173" t="str">
        <f t="shared" si="320"/>
        <v/>
      </c>
      <c r="Y895" s="173" t="str">
        <f t="shared" si="321"/>
        <v/>
      </c>
      <c r="Z895" s="171"/>
      <c r="AA895" s="171"/>
      <c r="AB895" s="171"/>
      <c r="AC895" s="172" t="str">
        <f t="shared" si="322"/>
        <v/>
      </c>
      <c r="AD895" s="172" t="str">
        <f t="shared" si="323"/>
        <v/>
      </c>
      <c r="AE895" s="174"/>
      <c r="AF895" s="175" t="str">
        <f t="shared" si="324"/>
        <v/>
      </c>
      <c r="AG895" s="169"/>
      <c r="AH895" s="171"/>
      <c r="AI895" s="171"/>
      <c r="AJ895" s="169"/>
      <c r="AK895" s="176" t="str">
        <f t="shared" si="325"/>
        <v/>
      </c>
      <c r="AL895" s="176" t="str">
        <f t="shared" si="326"/>
        <v/>
      </c>
      <c r="AM895" s="176" t="str">
        <f t="shared" si="327"/>
        <v/>
      </c>
      <c r="AN895" s="359" t="str">
        <f>IF(Overview!$K$17='Internal Calcs'!$P$22,IF(AK895="","",AK895),IF(Overview!$K$17='Internal Calcs'!$P$23,IF(AK895="","",AK895),IF(ISNUMBER(A895),(IF(F895="Short",G895-H895,H895-G895)*AZ895-AX895),"")))</f>
        <v/>
      </c>
      <c r="AO895" s="401" t="str">
        <f>IF(Overview!$K$17='Internal Calcs'!$P$22,IF(AL895="","",AL895),IF(Overview!$K$17='Internal Calcs'!$P$23,IF(AL895="","",AL895),IF(ISNUMBER(A895),IF(AL895="",(IF(F895="Short",G895-H895,H895-G895)*AZ895-AX895),(IF(F895="Short",G895-J895,J895-G895)*AZ895-AX895)),"")))</f>
        <v/>
      </c>
      <c r="AP895" s="359" t="str">
        <f>IF(Overview!$K$17='Internal Calcs'!$P$22,"",IF(Overview!$K$17='Internal Calcs'!$P$23,IF(AM895="","",AM895),IF(ISNUMBER(A895),IF(AM895="",(IF(F895="Short",G895-H895,H895-G895)*AZ895-AX895),(IF(F895="Short",G895-L895,L895-G895)*AZ895-AX895)),"")))</f>
        <v/>
      </c>
      <c r="AQ895" s="176" t="str">
        <f t="shared" si="328"/>
        <v/>
      </c>
      <c r="AR895" s="176" t="str">
        <f t="shared" si="329"/>
        <v/>
      </c>
      <c r="AS895" s="176" t="str">
        <f t="shared" si="330"/>
        <v/>
      </c>
      <c r="AT895" s="176" t="str">
        <f>IF(ISNUMBER(A895),MAX($AS$2:AS895)-AS895,"")</f>
        <v/>
      </c>
      <c r="AU895" s="177" t="str">
        <f t="shared" si="331"/>
        <v/>
      </c>
      <c r="AV895" s="178" t="str">
        <f t="shared" si="332"/>
        <v/>
      </c>
      <c r="AW895" s="178" t="str">
        <f t="shared" si="333"/>
        <v/>
      </c>
      <c r="AX895" s="179" t="str">
        <f ca="1">IF(ISNUMBER($A895),INDIRECT(CONCATENATE("'Instrument List'!B",(MATCH(E895,'Instrument List'!A:A,0))-0)),"")</f>
        <v/>
      </c>
      <c r="AY895" s="179" t="str">
        <f ca="1">IF(ISNUMBER($A895),INDIRECT(CONCATENATE("'Instrument List'!D",(MATCH(E895,'Instrument List'!A:A,0))-0)),"")</f>
        <v/>
      </c>
      <c r="AZ895" s="179" t="str">
        <f ca="1">IF(ISNUMBER($A895),INDIRECT(CONCATENATE("'Instrument List'!C",(MATCH(E895,'Instrument List'!A:A,0))-0)),"")</f>
        <v/>
      </c>
      <c r="BA895" s="180" t="str">
        <f ca="1">IF(ISNUMBER(A895),INDIRECT(CONCATENATE("'Instrument List'!E",(MATCH(E895,'Instrument List'!A:A,0))-0)),"")</f>
        <v/>
      </c>
      <c r="BB895" s="181" t="str">
        <f t="shared" si="334"/>
        <v/>
      </c>
      <c r="BC895" s="181" t="str">
        <f t="shared" si="335"/>
        <v/>
      </c>
      <c r="BD895" s="181" t="str">
        <f ca="1">IF(ISNUMBER(A895),INDIRECT(CONCATENATE("'Instrument List'!F",(MATCH(E895,'Instrument List'!A:A,0))-0)),"")</f>
        <v/>
      </c>
    </row>
    <row r="896" spans="1:56">
      <c r="A896" s="223" t="str">
        <f t="shared" si="315"/>
        <v/>
      </c>
      <c r="B896" s="224"/>
      <c r="C896" s="225"/>
      <c r="D896" s="182"/>
      <c r="E896" s="182"/>
      <c r="F896" s="182"/>
      <c r="G896" s="203"/>
      <c r="H896" s="218"/>
      <c r="I896" s="213"/>
      <c r="J896" s="207"/>
      <c r="K896" s="213"/>
      <c r="L896" s="207"/>
      <c r="M896" s="213"/>
      <c r="N896" s="207"/>
      <c r="O896" s="183" t="str">
        <f t="shared" si="316"/>
        <v/>
      </c>
      <c r="P896" s="184"/>
      <c r="Q896" s="184"/>
      <c r="R896" s="275"/>
      <c r="S896" s="185" t="str">
        <f t="shared" si="317"/>
        <v/>
      </c>
      <c r="T896" s="185" t="str">
        <f t="shared" si="318"/>
        <v/>
      </c>
      <c r="U896" s="275"/>
      <c r="V896" s="275"/>
      <c r="W896" s="276" t="str">
        <f t="shared" si="319"/>
        <v/>
      </c>
      <c r="X896" s="276" t="str">
        <f t="shared" si="320"/>
        <v/>
      </c>
      <c r="Y896" s="276" t="str">
        <f t="shared" si="321"/>
        <v/>
      </c>
      <c r="Z896" s="275"/>
      <c r="AA896" s="184"/>
      <c r="AB896" s="184"/>
      <c r="AC896" s="185" t="str">
        <f t="shared" si="322"/>
        <v/>
      </c>
      <c r="AD896" s="185" t="str">
        <f t="shared" si="323"/>
        <v/>
      </c>
      <c r="AE896" s="186"/>
      <c r="AF896" s="187" t="str">
        <f t="shared" si="324"/>
        <v/>
      </c>
      <c r="AG896" s="182"/>
      <c r="AH896" s="184"/>
      <c r="AI896" s="184"/>
      <c r="AJ896" s="182"/>
      <c r="AK896" s="188" t="str">
        <f t="shared" si="325"/>
        <v/>
      </c>
      <c r="AL896" s="188" t="str">
        <f t="shared" si="326"/>
        <v/>
      </c>
      <c r="AM896" s="188" t="str">
        <f t="shared" si="327"/>
        <v/>
      </c>
      <c r="AN896" s="359" t="str">
        <f>IF(Overview!$K$17='Internal Calcs'!$P$22,IF(AK896="","",AK896),IF(Overview!$K$17='Internal Calcs'!$P$23,IF(AK896="","",AK896),IF(ISNUMBER(A896),(IF(F896="Short",G896-H896,H896-G896)*AZ896-AX896),"")))</f>
        <v/>
      </c>
      <c r="AO896" s="401" t="str">
        <f>IF(Overview!$K$17='Internal Calcs'!$P$22,IF(AL896="","",AL896),IF(Overview!$K$17='Internal Calcs'!$P$23,IF(AL896="","",AL896),IF(ISNUMBER(A896),IF(AL896="",(IF(F896="Short",G896-H896,H896-G896)*AZ896-AX896),(IF(F896="Short",G896-J896,J896-G896)*AZ896-AX896)),"")))</f>
        <v/>
      </c>
      <c r="AP896" s="359" t="str">
        <f>IF(Overview!$K$17='Internal Calcs'!$P$22,"",IF(Overview!$K$17='Internal Calcs'!$P$23,IF(AM896="","",AM896),IF(ISNUMBER(A896),IF(AM896="",(IF(F896="Short",G896-H896,H896-G896)*AZ896-AX896),(IF(F896="Short",G896-L896,L896-G896)*AZ896-AX896)),"")))</f>
        <v/>
      </c>
      <c r="AQ896" s="188" t="str">
        <f t="shared" si="328"/>
        <v/>
      </c>
      <c r="AR896" s="188" t="str">
        <f t="shared" si="329"/>
        <v/>
      </c>
      <c r="AS896" s="188" t="str">
        <f t="shared" si="330"/>
        <v/>
      </c>
      <c r="AT896" s="188" t="str">
        <f>IF(ISNUMBER(A896),MAX($AS$2:AS896)-AS896,"")</f>
        <v/>
      </c>
      <c r="AU896" s="189" t="str">
        <f t="shared" si="331"/>
        <v/>
      </c>
      <c r="AV896" s="190" t="str">
        <f t="shared" si="332"/>
        <v/>
      </c>
      <c r="AW896" s="190" t="str">
        <f t="shared" si="333"/>
        <v/>
      </c>
      <c r="AX896" s="191" t="str">
        <f ca="1">IF(ISNUMBER($A896),INDIRECT(CONCATENATE("'Instrument List'!B",(MATCH(E896,'Instrument List'!A:A,0))-0)),"")</f>
        <v/>
      </c>
      <c r="AY896" s="191" t="str">
        <f ca="1">IF(ISNUMBER($A896),INDIRECT(CONCATENATE("'Instrument List'!D",(MATCH(E896,'Instrument List'!A:A,0))-0)),"")</f>
        <v/>
      </c>
      <c r="AZ896" s="191" t="str">
        <f ca="1">IF(ISNUMBER($A896),INDIRECT(CONCATENATE("'Instrument List'!C",(MATCH(E896,'Instrument List'!A:A,0))-0)),"")</f>
        <v/>
      </c>
      <c r="BA896" s="192" t="str">
        <f ca="1">IF(ISNUMBER(A896),INDIRECT(CONCATENATE("'Instrument List'!E",(MATCH(E896,'Instrument List'!A:A,0))-0)),"")</f>
        <v/>
      </c>
      <c r="BB896" s="193" t="str">
        <f t="shared" si="334"/>
        <v/>
      </c>
      <c r="BC896" s="193" t="str">
        <f t="shared" si="335"/>
        <v/>
      </c>
      <c r="BD896" s="193" t="str">
        <f ca="1">IF(ISNUMBER(A896),INDIRECT(CONCATENATE("'Instrument List'!F",(MATCH(E896,'Instrument List'!A:A,0))-0)),"")</f>
        <v/>
      </c>
    </row>
    <row r="897" spans="1:56">
      <c r="A897" s="220" t="str">
        <f t="shared" si="315"/>
        <v/>
      </c>
      <c r="B897" s="221"/>
      <c r="C897" s="222"/>
      <c r="D897" s="169"/>
      <c r="E897" s="169"/>
      <c r="F897" s="169"/>
      <c r="G897" s="202"/>
      <c r="H897" s="217"/>
      <c r="I897" s="212"/>
      <c r="J897" s="206"/>
      <c r="K897" s="212"/>
      <c r="L897" s="206"/>
      <c r="M897" s="212"/>
      <c r="N897" s="206"/>
      <c r="O897" s="170" t="str">
        <f t="shared" si="316"/>
        <v/>
      </c>
      <c r="P897" s="171"/>
      <c r="Q897" s="171"/>
      <c r="R897" s="171"/>
      <c r="S897" s="172" t="str">
        <f t="shared" si="317"/>
        <v/>
      </c>
      <c r="T897" s="172" t="str">
        <f t="shared" si="318"/>
        <v/>
      </c>
      <c r="U897" s="171"/>
      <c r="V897" s="171"/>
      <c r="W897" s="173" t="str">
        <f t="shared" si="319"/>
        <v/>
      </c>
      <c r="X897" s="173" t="str">
        <f t="shared" si="320"/>
        <v/>
      </c>
      <c r="Y897" s="173" t="str">
        <f t="shared" si="321"/>
        <v/>
      </c>
      <c r="Z897" s="171"/>
      <c r="AA897" s="171"/>
      <c r="AB897" s="171"/>
      <c r="AC897" s="172" t="str">
        <f t="shared" si="322"/>
        <v/>
      </c>
      <c r="AD897" s="172" t="str">
        <f t="shared" si="323"/>
        <v/>
      </c>
      <c r="AE897" s="174"/>
      <c r="AF897" s="175" t="str">
        <f t="shared" si="324"/>
        <v/>
      </c>
      <c r="AG897" s="169"/>
      <c r="AH897" s="171"/>
      <c r="AI897" s="171"/>
      <c r="AJ897" s="169"/>
      <c r="AK897" s="176" t="str">
        <f t="shared" si="325"/>
        <v/>
      </c>
      <c r="AL897" s="176" t="str">
        <f t="shared" si="326"/>
        <v/>
      </c>
      <c r="AM897" s="176" t="str">
        <f t="shared" si="327"/>
        <v/>
      </c>
      <c r="AN897" s="359" t="str">
        <f>IF(Overview!$K$17='Internal Calcs'!$P$22,IF(AK897="","",AK897),IF(Overview!$K$17='Internal Calcs'!$P$23,IF(AK897="","",AK897),IF(ISNUMBER(A897),(IF(F897="Short",G897-H897,H897-G897)*AZ897-AX897),"")))</f>
        <v/>
      </c>
      <c r="AO897" s="401" t="str">
        <f>IF(Overview!$K$17='Internal Calcs'!$P$22,IF(AL897="","",AL897),IF(Overview!$K$17='Internal Calcs'!$P$23,IF(AL897="","",AL897),IF(ISNUMBER(A897),IF(AL897="",(IF(F897="Short",G897-H897,H897-G897)*AZ897-AX897),(IF(F897="Short",G897-J897,J897-G897)*AZ897-AX897)),"")))</f>
        <v/>
      </c>
      <c r="AP897" s="359" t="str">
        <f>IF(Overview!$K$17='Internal Calcs'!$P$22,"",IF(Overview!$K$17='Internal Calcs'!$P$23,IF(AM897="","",AM897),IF(ISNUMBER(A897),IF(AM897="",(IF(F897="Short",G897-H897,H897-G897)*AZ897-AX897),(IF(F897="Short",G897-L897,L897-G897)*AZ897-AX897)),"")))</f>
        <v/>
      </c>
      <c r="AQ897" s="176" t="str">
        <f t="shared" si="328"/>
        <v/>
      </c>
      <c r="AR897" s="176" t="str">
        <f t="shared" si="329"/>
        <v/>
      </c>
      <c r="AS897" s="176" t="str">
        <f t="shared" si="330"/>
        <v/>
      </c>
      <c r="AT897" s="176" t="str">
        <f>IF(ISNUMBER(A897),MAX($AS$2:AS897)-AS897,"")</f>
        <v/>
      </c>
      <c r="AU897" s="177" t="str">
        <f t="shared" si="331"/>
        <v/>
      </c>
      <c r="AV897" s="178" t="str">
        <f t="shared" si="332"/>
        <v/>
      </c>
      <c r="AW897" s="178" t="str">
        <f t="shared" si="333"/>
        <v/>
      </c>
      <c r="AX897" s="179" t="str">
        <f ca="1">IF(ISNUMBER($A897),INDIRECT(CONCATENATE("'Instrument List'!B",(MATCH(E897,'Instrument List'!A:A,0))-0)),"")</f>
        <v/>
      </c>
      <c r="AY897" s="179" t="str">
        <f ca="1">IF(ISNUMBER($A897),INDIRECT(CONCATENATE("'Instrument List'!D",(MATCH(E897,'Instrument List'!A:A,0))-0)),"")</f>
        <v/>
      </c>
      <c r="AZ897" s="179" t="str">
        <f ca="1">IF(ISNUMBER($A897),INDIRECT(CONCATENATE("'Instrument List'!C",(MATCH(E897,'Instrument List'!A:A,0))-0)),"")</f>
        <v/>
      </c>
      <c r="BA897" s="180" t="str">
        <f ca="1">IF(ISNUMBER(A897),INDIRECT(CONCATENATE("'Instrument List'!E",(MATCH(E897,'Instrument List'!A:A,0))-0)),"")</f>
        <v/>
      </c>
      <c r="BB897" s="181" t="str">
        <f t="shared" si="334"/>
        <v/>
      </c>
      <c r="BC897" s="181" t="str">
        <f t="shared" si="335"/>
        <v/>
      </c>
      <c r="BD897" s="181" t="str">
        <f ca="1">IF(ISNUMBER(A897),INDIRECT(CONCATENATE("'Instrument List'!F",(MATCH(E897,'Instrument List'!A:A,0))-0)),"")</f>
        <v/>
      </c>
    </row>
    <row r="898" spans="1:56">
      <c r="A898" s="223" t="str">
        <f t="shared" si="315"/>
        <v/>
      </c>
      <c r="B898" s="224"/>
      <c r="C898" s="225"/>
      <c r="D898" s="182"/>
      <c r="E898" s="182"/>
      <c r="F898" s="182"/>
      <c r="G898" s="203"/>
      <c r="H898" s="218"/>
      <c r="I898" s="213"/>
      <c r="J898" s="207"/>
      <c r="K898" s="213"/>
      <c r="L898" s="207"/>
      <c r="M898" s="213"/>
      <c r="N898" s="207"/>
      <c r="O898" s="183" t="str">
        <f t="shared" si="316"/>
        <v/>
      </c>
      <c r="P898" s="184"/>
      <c r="Q898" s="184"/>
      <c r="R898" s="275"/>
      <c r="S898" s="185" t="str">
        <f t="shared" si="317"/>
        <v/>
      </c>
      <c r="T898" s="185" t="str">
        <f t="shared" si="318"/>
        <v/>
      </c>
      <c r="U898" s="275"/>
      <c r="V898" s="275"/>
      <c r="W898" s="276" t="str">
        <f t="shared" si="319"/>
        <v/>
      </c>
      <c r="X898" s="276" t="str">
        <f t="shared" si="320"/>
        <v/>
      </c>
      <c r="Y898" s="276" t="str">
        <f t="shared" si="321"/>
        <v/>
      </c>
      <c r="Z898" s="275"/>
      <c r="AA898" s="184"/>
      <c r="AB898" s="184"/>
      <c r="AC898" s="185" t="str">
        <f t="shared" si="322"/>
        <v/>
      </c>
      <c r="AD898" s="185" t="str">
        <f t="shared" si="323"/>
        <v/>
      </c>
      <c r="AE898" s="186"/>
      <c r="AF898" s="187" t="str">
        <f t="shared" si="324"/>
        <v/>
      </c>
      <c r="AG898" s="182"/>
      <c r="AH898" s="184"/>
      <c r="AI898" s="184"/>
      <c r="AJ898" s="182"/>
      <c r="AK898" s="188" t="str">
        <f t="shared" si="325"/>
        <v/>
      </c>
      <c r="AL898" s="188" t="str">
        <f t="shared" si="326"/>
        <v/>
      </c>
      <c r="AM898" s="188" t="str">
        <f t="shared" si="327"/>
        <v/>
      </c>
      <c r="AN898" s="359" t="str">
        <f>IF(Overview!$K$17='Internal Calcs'!$P$22,IF(AK898="","",AK898),IF(Overview!$K$17='Internal Calcs'!$P$23,IF(AK898="","",AK898),IF(ISNUMBER(A898),(IF(F898="Short",G898-H898,H898-G898)*AZ898-AX898),"")))</f>
        <v/>
      </c>
      <c r="AO898" s="401" t="str">
        <f>IF(Overview!$K$17='Internal Calcs'!$P$22,IF(AL898="","",AL898),IF(Overview!$K$17='Internal Calcs'!$P$23,IF(AL898="","",AL898),IF(ISNUMBER(A898),IF(AL898="",(IF(F898="Short",G898-H898,H898-G898)*AZ898-AX898),(IF(F898="Short",G898-J898,J898-G898)*AZ898-AX898)),"")))</f>
        <v/>
      </c>
      <c r="AP898" s="359" t="str">
        <f>IF(Overview!$K$17='Internal Calcs'!$P$22,"",IF(Overview!$K$17='Internal Calcs'!$P$23,IF(AM898="","",AM898),IF(ISNUMBER(A898),IF(AM898="",(IF(F898="Short",G898-H898,H898-G898)*AZ898-AX898),(IF(F898="Short",G898-L898,L898-G898)*AZ898-AX898)),"")))</f>
        <v/>
      </c>
      <c r="AQ898" s="188" t="str">
        <f t="shared" si="328"/>
        <v/>
      </c>
      <c r="AR898" s="188" t="str">
        <f t="shared" si="329"/>
        <v/>
      </c>
      <c r="AS898" s="188" t="str">
        <f t="shared" si="330"/>
        <v/>
      </c>
      <c r="AT898" s="188" t="str">
        <f>IF(ISNUMBER(A898),MAX($AS$2:AS898)-AS898,"")</f>
        <v/>
      </c>
      <c r="AU898" s="189" t="str">
        <f t="shared" si="331"/>
        <v/>
      </c>
      <c r="AV898" s="190" t="str">
        <f t="shared" si="332"/>
        <v/>
      </c>
      <c r="AW898" s="190" t="str">
        <f t="shared" si="333"/>
        <v/>
      </c>
      <c r="AX898" s="191" t="str">
        <f ca="1">IF(ISNUMBER($A898),INDIRECT(CONCATENATE("'Instrument List'!B",(MATCH(E898,'Instrument List'!A:A,0))-0)),"")</f>
        <v/>
      </c>
      <c r="AY898" s="191" t="str">
        <f ca="1">IF(ISNUMBER($A898),INDIRECT(CONCATENATE("'Instrument List'!D",(MATCH(E898,'Instrument List'!A:A,0))-0)),"")</f>
        <v/>
      </c>
      <c r="AZ898" s="191" t="str">
        <f ca="1">IF(ISNUMBER($A898),INDIRECT(CONCATENATE("'Instrument List'!C",(MATCH(E898,'Instrument List'!A:A,0))-0)),"")</f>
        <v/>
      </c>
      <c r="BA898" s="192" t="str">
        <f ca="1">IF(ISNUMBER(A898),INDIRECT(CONCATENATE("'Instrument List'!E",(MATCH(E898,'Instrument List'!A:A,0))-0)),"")</f>
        <v/>
      </c>
      <c r="BB898" s="193" t="str">
        <f t="shared" si="334"/>
        <v/>
      </c>
      <c r="BC898" s="193" t="str">
        <f t="shared" si="335"/>
        <v/>
      </c>
      <c r="BD898" s="193" t="str">
        <f ca="1">IF(ISNUMBER(A898),INDIRECT(CONCATENATE("'Instrument List'!F",(MATCH(E898,'Instrument List'!A:A,0))-0)),"")</f>
        <v/>
      </c>
    </row>
    <row r="899" spans="1:56">
      <c r="A899" s="220" t="str">
        <f t="shared" si="315"/>
        <v/>
      </c>
      <c r="B899" s="221"/>
      <c r="C899" s="222"/>
      <c r="D899" s="169"/>
      <c r="E899" s="169"/>
      <c r="F899" s="169"/>
      <c r="G899" s="202"/>
      <c r="H899" s="217"/>
      <c r="I899" s="212"/>
      <c r="J899" s="206"/>
      <c r="K899" s="212"/>
      <c r="L899" s="206"/>
      <c r="M899" s="212"/>
      <c r="N899" s="206"/>
      <c r="O899" s="170" t="str">
        <f t="shared" si="316"/>
        <v/>
      </c>
      <c r="P899" s="171"/>
      <c r="Q899" s="171"/>
      <c r="R899" s="171"/>
      <c r="S899" s="172" t="str">
        <f t="shared" si="317"/>
        <v/>
      </c>
      <c r="T899" s="172" t="str">
        <f t="shared" si="318"/>
        <v/>
      </c>
      <c r="U899" s="171"/>
      <c r="V899" s="171"/>
      <c r="W899" s="173" t="str">
        <f t="shared" si="319"/>
        <v/>
      </c>
      <c r="X899" s="173" t="str">
        <f t="shared" si="320"/>
        <v/>
      </c>
      <c r="Y899" s="173" t="str">
        <f t="shared" si="321"/>
        <v/>
      </c>
      <c r="Z899" s="171"/>
      <c r="AA899" s="171"/>
      <c r="AB899" s="171"/>
      <c r="AC899" s="172" t="str">
        <f t="shared" si="322"/>
        <v/>
      </c>
      <c r="AD899" s="172" t="str">
        <f t="shared" si="323"/>
        <v/>
      </c>
      <c r="AE899" s="174"/>
      <c r="AF899" s="175" t="str">
        <f t="shared" si="324"/>
        <v/>
      </c>
      <c r="AG899" s="169"/>
      <c r="AH899" s="171"/>
      <c r="AI899" s="171"/>
      <c r="AJ899" s="169"/>
      <c r="AK899" s="176" t="str">
        <f t="shared" si="325"/>
        <v/>
      </c>
      <c r="AL899" s="176" t="str">
        <f t="shared" si="326"/>
        <v/>
      </c>
      <c r="AM899" s="176" t="str">
        <f t="shared" si="327"/>
        <v/>
      </c>
      <c r="AN899" s="359" t="str">
        <f>IF(Overview!$K$17='Internal Calcs'!$P$22,IF(AK899="","",AK899),IF(Overview!$K$17='Internal Calcs'!$P$23,IF(AK899="","",AK899),IF(ISNUMBER(A899),(IF(F899="Short",G899-H899,H899-G899)*AZ899-AX899),"")))</f>
        <v/>
      </c>
      <c r="AO899" s="401" t="str">
        <f>IF(Overview!$K$17='Internal Calcs'!$P$22,IF(AL899="","",AL899),IF(Overview!$K$17='Internal Calcs'!$P$23,IF(AL899="","",AL899),IF(ISNUMBER(A899),IF(AL899="",(IF(F899="Short",G899-H899,H899-G899)*AZ899-AX899),(IF(F899="Short",G899-J899,J899-G899)*AZ899-AX899)),"")))</f>
        <v/>
      </c>
      <c r="AP899" s="359" t="str">
        <f>IF(Overview!$K$17='Internal Calcs'!$P$22,"",IF(Overview!$K$17='Internal Calcs'!$P$23,IF(AM899="","",AM899),IF(ISNUMBER(A899),IF(AM899="",(IF(F899="Short",G899-H899,H899-G899)*AZ899-AX899),(IF(F899="Short",G899-L899,L899-G899)*AZ899-AX899)),"")))</f>
        <v/>
      </c>
      <c r="AQ899" s="176" t="str">
        <f t="shared" si="328"/>
        <v/>
      </c>
      <c r="AR899" s="176" t="str">
        <f t="shared" si="329"/>
        <v/>
      </c>
      <c r="AS899" s="176" t="str">
        <f t="shared" si="330"/>
        <v/>
      </c>
      <c r="AT899" s="176" t="str">
        <f>IF(ISNUMBER(A899),MAX($AS$2:AS899)-AS899,"")</f>
        <v/>
      </c>
      <c r="AU899" s="177" t="str">
        <f t="shared" si="331"/>
        <v/>
      </c>
      <c r="AV899" s="178" t="str">
        <f t="shared" si="332"/>
        <v/>
      </c>
      <c r="AW899" s="178" t="str">
        <f t="shared" si="333"/>
        <v/>
      </c>
      <c r="AX899" s="179" t="str">
        <f ca="1">IF(ISNUMBER($A899),INDIRECT(CONCATENATE("'Instrument List'!B",(MATCH(E899,'Instrument List'!A:A,0))-0)),"")</f>
        <v/>
      </c>
      <c r="AY899" s="179" t="str">
        <f ca="1">IF(ISNUMBER($A899),INDIRECT(CONCATENATE("'Instrument List'!D",(MATCH(E899,'Instrument List'!A:A,0))-0)),"")</f>
        <v/>
      </c>
      <c r="AZ899" s="179" t="str">
        <f ca="1">IF(ISNUMBER($A899),INDIRECT(CONCATENATE("'Instrument List'!C",(MATCH(E899,'Instrument List'!A:A,0))-0)),"")</f>
        <v/>
      </c>
      <c r="BA899" s="180" t="str">
        <f ca="1">IF(ISNUMBER(A899),INDIRECT(CONCATENATE("'Instrument List'!E",(MATCH(E899,'Instrument List'!A:A,0))-0)),"")</f>
        <v/>
      </c>
      <c r="BB899" s="181" t="str">
        <f t="shared" si="334"/>
        <v/>
      </c>
      <c r="BC899" s="181" t="str">
        <f t="shared" si="335"/>
        <v/>
      </c>
      <c r="BD899" s="181" t="str">
        <f ca="1">IF(ISNUMBER(A899),INDIRECT(CONCATENATE("'Instrument List'!F",(MATCH(E899,'Instrument List'!A:A,0))-0)),"")</f>
        <v/>
      </c>
    </row>
    <row r="900" spans="1:56">
      <c r="A900" s="223" t="str">
        <f t="shared" si="315"/>
        <v/>
      </c>
      <c r="B900" s="224"/>
      <c r="C900" s="225"/>
      <c r="D900" s="182"/>
      <c r="E900" s="182"/>
      <c r="F900" s="182"/>
      <c r="G900" s="203"/>
      <c r="H900" s="218"/>
      <c r="I900" s="213"/>
      <c r="J900" s="207"/>
      <c r="K900" s="213"/>
      <c r="L900" s="207"/>
      <c r="M900" s="213"/>
      <c r="N900" s="207"/>
      <c r="O900" s="183" t="str">
        <f t="shared" si="316"/>
        <v/>
      </c>
      <c r="P900" s="184"/>
      <c r="Q900" s="184"/>
      <c r="R900" s="275"/>
      <c r="S900" s="185" t="str">
        <f t="shared" si="317"/>
        <v/>
      </c>
      <c r="T900" s="185" t="str">
        <f t="shared" si="318"/>
        <v/>
      </c>
      <c r="U900" s="275"/>
      <c r="V900" s="275"/>
      <c r="W900" s="276" t="str">
        <f t="shared" si="319"/>
        <v/>
      </c>
      <c r="X900" s="276" t="str">
        <f t="shared" si="320"/>
        <v/>
      </c>
      <c r="Y900" s="276" t="str">
        <f t="shared" si="321"/>
        <v/>
      </c>
      <c r="Z900" s="275"/>
      <c r="AA900" s="184"/>
      <c r="AB900" s="184"/>
      <c r="AC900" s="185" t="str">
        <f t="shared" si="322"/>
        <v/>
      </c>
      <c r="AD900" s="185" t="str">
        <f t="shared" si="323"/>
        <v/>
      </c>
      <c r="AE900" s="186"/>
      <c r="AF900" s="187" t="str">
        <f t="shared" si="324"/>
        <v/>
      </c>
      <c r="AG900" s="182"/>
      <c r="AH900" s="184"/>
      <c r="AI900" s="184"/>
      <c r="AJ900" s="182"/>
      <c r="AK900" s="188" t="str">
        <f t="shared" si="325"/>
        <v/>
      </c>
      <c r="AL900" s="188" t="str">
        <f t="shared" si="326"/>
        <v/>
      </c>
      <c r="AM900" s="188" t="str">
        <f t="shared" si="327"/>
        <v/>
      </c>
      <c r="AN900" s="359" t="str">
        <f>IF(Overview!$K$17='Internal Calcs'!$P$22,IF(AK900="","",AK900),IF(Overview!$K$17='Internal Calcs'!$P$23,IF(AK900="","",AK900),IF(ISNUMBER(A900),(IF(F900="Short",G900-H900,H900-G900)*AZ900-AX900),"")))</f>
        <v/>
      </c>
      <c r="AO900" s="401" t="str">
        <f>IF(Overview!$K$17='Internal Calcs'!$P$22,IF(AL900="","",AL900),IF(Overview!$K$17='Internal Calcs'!$P$23,IF(AL900="","",AL900),IF(ISNUMBER(A900),IF(AL900="",(IF(F900="Short",G900-H900,H900-G900)*AZ900-AX900),(IF(F900="Short",G900-J900,J900-G900)*AZ900-AX900)),"")))</f>
        <v/>
      </c>
      <c r="AP900" s="359" t="str">
        <f>IF(Overview!$K$17='Internal Calcs'!$P$22,"",IF(Overview!$K$17='Internal Calcs'!$P$23,IF(AM900="","",AM900),IF(ISNUMBER(A900),IF(AM900="",(IF(F900="Short",G900-H900,H900-G900)*AZ900-AX900),(IF(F900="Short",G900-L900,L900-G900)*AZ900-AX900)),"")))</f>
        <v/>
      </c>
      <c r="AQ900" s="188" t="str">
        <f t="shared" si="328"/>
        <v/>
      </c>
      <c r="AR900" s="188" t="str">
        <f t="shared" si="329"/>
        <v/>
      </c>
      <c r="AS900" s="188" t="str">
        <f t="shared" si="330"/>
        <v/>
      </c>
      <c r="AT900" s="188" t="str">
        <f>IF(ISNUMBER(A900),MAX($AS$2:AS900)-AS900,"")</f>
        <v/>
      </c>
      <c r="AU900" s="189" t="str">
        <f t="shared" si="331"/>
        <v/>
      </c>
      <c r="AV900" s="190" t="str">
        <f t="shared" si="332"/>
        <v/>
      </c>
      <c r="AW900" s="190" t="str">
        <f t="shared" si="333"/>
        <v/>
      </c>
      <c r="AX900" s="191" t="str">
        <f ca="1">IF(ISNUMBER($A900),INDIRECT(CONCATENATE("'Instrument List'!B",(MATCH(E900,'Instrument List'!A:A,0))-0)),"")</f>
        <v/>
      </c>
      <c r="AY900" s="191" t="str">
        <f ca="1">IF(ISNUMBER($A900),INDIRECT(CONCATENATE("'Instrument List'!D",(MATCH(E900,'Instrument List'!A:A,0))-0)),"")</f>
        <v/>
      </c>
      <c r="AZ900" s="191" t="str">
        <f ca="1">IF(ISNUMBER($A900),INDIRECT(CONCATENATE("'Instrument List'!C",(MATCH(E900,'Instrument List'!A:A,0))-0)),"")</f>
        <v/>
      </c>
      <c r="BA900" s="192" t="str">
        <f ca="1">IF(ISNUMBER(A900),INDIRECT(CONCATENATE("'Instrument List'!E",(MATCH(E900,'Instrument List'!A:A,0))-0)),"")</f>
        <v/>
      </c>
      <c r="BB900" s="193" t="str">
        <f t="shared" si="334"/>
        <v/>
      </c>
      <c r="BC900" s="193" t="str">
        <f t="shared" si="335"/>
        <v/>
      </c>
      <c r="BD900" s="193" t="str">
        <f ca="1">IF(ISNUMBER(A900),INDIRECT(CONCATENATE("'Instrument List'!F",(MATCH(E900,'Instrument List'!A:A,0))-0)),"")</f>
        <v/>
      </c>
    </row>
    <row r="901" spans="1:56">
      <c r="A901" s="220" t="str">
        <f t="shared" si="315"/>
        <v/>
      </c>
      <c r="B901" s="221"/>
      <c r="C901" s="222"/>
      <c r="D901" s="169"/>
      <c r="E901" s="169"/>
      <c r="F901" s="169"/>
      <c r="G901" s="202"/>
      <c r="H901" s="217"/>
      <c r="I901" s="212"/>
      <c r="J901" s="206"/>
      <c r="K901" s="212"/>
      <c r="L901" s="206"/>
      <c r="M901" s="212"/>
      <c r="N901" s="206"/>
      <c r="O901" s="170" t="str">
        <f t="shared" si="316"/>
        <v/>
      </c>
      <c r="P901" s="171"/>
      <c r="Q901" s="171"/>
      <c r="R901" s="171"/>
      <c r="S901" s="172" t="str">
        <f t="shared" si="317"/>
        <v/>
      </c>
      <c r="T901" s="172" t="str">
        <f t="shared" si="318"/>
        <v/>
      </c>
      <c r="U901" s="171"/>
      <c r="V901" s="171"/>
      <c r="W901" s="173" t="str">
        <f t="shared" si="319"/>
        <v/>
      </c>
      <c r="X901" s="173" t="str">
        <f t="shared" si="320"/>
        <v/>
      </c>
      <c r="Y901" s="173" t="str">
        <f t="shared" si="321"/>
        <v/>
      </c>
      <c r="Z901" s="171"/>
      <c r="AA901" s="171"/>
      <c r="AB901" s="171"/>
      <c r="AC901" s="172" t="str">
        <f t="shared" si="322"/>
        <v/>
      </c>
      <c r="AD901" s="172" t="str">
        <f t="shared" si="323"/>
        <v/>
      </c>
      <c r="AE901" s="174"/>
      <c r="AF901" s="175" t="str">
        <f t="shared" si="324"/>
        <v/>
      </c>
      <c r="AG901" s="169"/>
      <c r="AH901" s="171"/>
      <c r="AI901" s="171"/>
      <c r="AJ901" s="169"/>
      <c r="AK901" s="176" t="str">
        <f t="shared" si="325"/>
        <v/>
      </c>
      <c r="AL901" s="176" t="str">
        <f t="shared" si="326"/>
        <v/>
      </c>
      <c r="AM901" s="176" t="str">
        <f t="shared" si="327"/>
        <v/>
      </c>
      <c r="AN901" s="359" t="str">
        <f>IF(Overview!$K$17='Internal Calcs'!$P$22,IF(AK901="","",AK901),IF(Overview!$K$17='Internal Calcs'!$P$23,IF(AK901="","",AK901),IF(ISNUMBER(A901),(IF(F901="Short",G901-H901,H901-G901)*AZ901-AX901),"")))</f>
        <v/>
      </c>
      <c r="AO901" s="401" t="str">
        <f>IF(Overview!$K$17='Internal Calcs'!$P$22,IF(AL901="","",AL901),IF(Overview!$K$17='Internal Calcs'!$P$23,IF(AL901="","",AL901),IF(ISNUMBER(A901),IF(AL901="",(IF(F901="Short",G901-H901,H901-G901)*AZ901-AX901),(IF(F901="Short",G901-J901,J901-G901)*AZ901-AX901)),"")))</f>
        <v/>
      </c>
      <c r="AP901" s="359" t="str">
        <f>IF(Overview!$K$17='Internal Calcs'!$P$22,"",IF(Overview!$K$17='Internal Calcs'!$P$23,IF(AM901="","",AM901),IF(ISNUMBER(A901),IF(AM901="",(IF(F901="Short",G901-H901,H901-G901)*AZ901-AX901),(IF(F901="Short",G901-L901,L901-G901)*AZ901-AX901)),"")))</f>
        <v/>
      </c>
      <c r="AQ901" s="176" t="str">
        <f t="shared" si="328"/>
        <v/>
      </c>
      <c r="AR901" s="176" t="str">
        <f t="shared" si="329"/>
        <v/>
      </c>
      <c r="AS901" s="176" t="str">
        <f t="shared" si="330"/>
        <v/>
      </c>
      <c r="AT901" s="176" t="str">
        <f>IF(ISNUMBER(A901),MAX($AS$2:AS901)-AS901,"")</f>
        <v/>
      </c>
      <c r="AU901" s="177" t="str">
        <f t="shared" si="331"/>
        <v/>
      </c>
      <c r="AV901" s="178" t="str">
        <f t="shared" si="332"/>
        <v/>
      </c>
      <c r="AW901" s="178" t="str">
        <f t="shared" si="333"/>
        <v/>
      </c>
      <c r="AX901" s="179" t="str">
        <f ca="1">IF(ISNUMBER($A901),INDIRECT(CONCATENATE("'Instrument List'!B",(MATCH(E901,'Instrument List'!A:A,0))-0)),"")</f>
        <v/>
      </c>
      <c r="AY901" s="179" t="str">
        <f ca="1">IF(ISNUMBER($A901),INDIRECT(CONCATENATE("'Instrument List'!D",(MATCH(E901,'Instrument List'!A:A,0))-0)),"")</f>
        <v/>
      </c>
      <c r="AZ901" s="179" t="str">
        <f ca="1">IF(ISNUMBER($A901),INDIRECT(CONCATENATE("'Instrument List'!C",(MATCH(E901,'Instrument List'!A:A,0))-0)),"")</f>
        <v/>
      </c>
      <c r="BA901" s="180" t="str">
        <f ca="1">IF(ISNUMBER(A901),INDIRECT(CONCATENATE("'Instrument List'!E",(MATCH(E901,'Instrument List'!A:A,0))-0)),"")</f>
        <v/>
      </c>
      <c r="BB901" s="181" t="str">
        <f t="shared" si="334"/>
        <v/>
      </c>
      <c r="BC901" s="181" t="str">
        <f t="shared" si="335"/>
        <v/>
      </c>
      <c r="BD901" s="181" t="str">
        <f ca="1">IF(ISNUMBER(A901),INDIRECT(CONCATENATE("'Instrument List'!F",(MATCH(E901,'Instrument List'!A:A,0))-0)),"")</f>
        <v/>
      </c>
    </row>
    <row r="902" spans="1:56">
      <c r="A902" s="223" t="str">
        <f t="shared" si="315"/>
        <v/>
      </c>
      <c r="B902" s="224"/>
      <c r="C902" s="225"/>
      <c r="D902" s="182"/>
      <c r="E902" s="182"/>
      <c r="F902" s="182"/>
      <c r="G902" s="203"/>
      <c r="H902" s="218"/>
      <c r="I902" s="213"/>
      <c r="J902" s="207"/>
      <c r="K902" s="213"/>
      <c r="L902" s="207"/>
      <c r="M902" s="213"/>
      <c r="N902" s="207"/>
      <c r="O902" s="183" t="str">
        <f t="shared" si="316"/>
        <v/>
      </c>
      <c r="P902" s="184"/>
      <c r="Q902" s="184"/>
      <c r="R902" s="275"/>
      <c r="S902" s="185" t="str">
        <f t="shared" si="317"/>
        <v/>
      </c>
      <c r="T902" s="185" t="str">
        <f t="shared" si="318"/>
        <v/>
      </c>
      <c r="U902" s="275"/>
      <c r="V902" s="275"/>
      <c r="W902" s="276" t="str">
        <f t="shared" si="319"/>
        <v/>
      </c>
      <c r="X902" s="276" t="str">
        <f t="shared" si="320"/>
        <v/>
      </c>
      <c r="Y902" s="276" t="str">
        <f t="shared" si="321"/>
        <v/>
      </c>
      <c r="Z902" s="275"/>
      <c r="AA902" s="184"/>
      <c r="AB902" s="184"/>
      <c r="AC902" s="185" t="str">
        <f t="shared" si="322"/>
        <v/>
      </c>
      <c r="AD902" s="185" t="str">
        <f t="shared" si="323"/>
        <v/>
      </c>
      <c r="AE902" s="186"/>
      <c r="AF902" s="187" t="str">
        <f t="shared" si="324"/>
        <v/>
      </c>
      <c r="AG902" s="182"/>
      <c r="AH902" s="184"/>
      <c r="AI902" s="184"/>
      <c r="AJ902" s="182"/>
      <c r="AK902" s="188" t="str">
        <f t="shared" si="325"/>
        <v/>
      </c>
      <c r="AL902" s="188" t="str">
        <f t="shared" si="326"/>
        <v/>
      </c>
      <c r="AM902" s="188" t="str">
        <f t="shared" si="327"/>
        <v/>
      </c>
      <c r="AN902" s="359" t="str">
        <f>IF(Overview!$K$17='Internal Calcs'!$P$22,IF(AK902="","",AK902),IF(Overview!$K$17='Internal Calcs'!$P$23,IF(AK902="","",AK902),IF(ISNUMBER(A902),(IF(F902="Short",G902-H902,H902-G902)*AZ902-AX902),"")))</f>
        <v/>
      </c>
      <c r="AO902" s="401" t="str">
        <f>IF(Overview!$K$17='Internal Calcs'!$P$22,IF(AL902="","",AL902),IF(Overview!$K$17='Internal Calcs'!$P$23,IF(AL902="","",AL902),IF(ISNUMBER(A902),IF(AL902="",(IF(F902="Short",G902-H902,H902-G902)*AZ902-AX902),(IF(F902="Short",G902-J902,J902-G902)*AZ902-AX902)),"")))</f>
        <v/>
      </c>
      <c r="AP902" s="359" t="str">
        <f>IF(Overview!$K$17='Internal Calcs'!$P$22,"",IF(Overview!$K$17='Internal Calcs'!$P$23,IF(AM902="","",AM902),IF(ISNUMBER(A902),IF(AM902="",(IF(F902="Short",G902-H902,H902-G902)*AZ902-AX902),(IF(F902="Short",G902-L902,L902-G902)*AZ902-AX902)),"")))</f>
        <v/>
      </c>
      <c r="AQ902" s="188" t="str">
        <f t="shared" si="328"/>
        <v/>
      </c>
      <c r="AR902" s="188" t="str">
        <f t="shared" si="329"/>
        <v/>
      </c>
      <c r="AS902" s="188" t="str">
        <f t="shared" si="330"/>
        <v/>
      </c>
      <c r="AT902" s="188" t="str">
        <f>IF(ISNUMBER(A902),MAX($AS$2:AS902)-AS902,"")</f>
        <v/>
      </c>
      <c r="AU902" s="189" t="str">
        <f t="shared" si="331"/>
        <v/>
      </c>
      <c r="AV902" s="190" t="str">
        <f t="shared" si="332"/>
        <v/>
      </c>
      <c r="AW902" s="190" t="str">
        <f t="shared" si="333"/>
        <v/>
      </c>
      <c r="AX902" s="191" t="str">
        <f ca="1">IF(ISNUMBER($A902),INDIRECT(CONCATENATE("'Instrument List'!B",(MATCH(E902,'Instrument List'!A:A,0))-0)),"")</f>
        <v/>
      </c>
      <c r="AY902" s="191" t="str">
        <f ca="1">IF(ISNUMBER($A902),INDIRECT(CONCATENATE("'Instrument List'!D",(MATCH(E902,'Instrument List'!A:A,0))-0)),"")</f>
        <v/>
      </c>
      <c r="AZ902" s="191" t="str">
        <f ca="1">IF(ISNUMBER($A902),INDIRECT(CONCATENATE("'Instrument List'!C",(MATCH(E902,'Instrument List'!A:A,0))-0)),"")</f>
        <v/>
      </c>
      <c r="BA902" s="192" t="str">
        <f ca="1">IF(ISNUMBER(A902),INDIRECT(CONCATENATE("'Instrument List'!E",(MATCH(E902,'Instrument List'!A:A,0))-0)),"")</f>
        <v/>
      </c>
      <c r="BB902" s="193" t="str">
        <f t="shared" si="334"/>
        <v/>
      </c>
      <c r="BC902" s="193" t="str">
        <f t="shared" si="335"/>
        <v/>
      </c>
      <c r="BD902" s="193" t="str">
        <f ca="1">IF(ISNUMBER(A902),INDIRECT(CONCATENATE("'Instrument List'!F",(MATCH(E902,'Instrument List'!A:A,0))-0)),"")</f>
        <v/>
      </c>
    </row>
    <row r="903" spans="1:56">
      <c r="A903" s="220" t="str">
        <f t="shared" si="315"/>
        <v/>
      </c>
      <c r="B903" s="221"/>
      <c r="C903" s="222"/>
      <c r="D903" s="169"/>
      <c r="E903" s="169"/>
      <c r="F903" s="169"/>
      <c r="G903" s="202"/>
      <c r="H903" s="217"/>
      <c r="I903" s="212"/>
      <c r="J903" s="206"/>
      <c r="K903" s="212"/>
      <c r="L903" s="206"/>
      <c r="M903" s="212"/>
      <c r="N903" s="206"/>
      <c r="O903" s="170" t="str">
        <f t="shared" si="316"/>
        <v/>
      </c>
      <c r="P903" s="171"/>
      <c r="Q903" s="171"/>
      <c r="R903" s="171"/>
      <c r="S903" s="172" t="str">
        <f t="shared" si="317"/>
        <v/>
      </c>
      <c r="T903" s="172" t="str">
        <f t="shared" si="318"/>
        <v/>
      </c>
      <c r="U903" s="171"/>
      <c r="V903" s="171"/>
      <c r="W903" s="173" t="str">
        <f t="shared" si="319"/>
        <v/>
      </c>
      <c r="X903" s="173" t="str">
        <f t="shared" si="320"/>
        <v/>
      </c>
      <c r="Y903" s="173" t="str">
        <f t="shared" si="321"/>
        <v/>
      </c>
      <c r="Z903" s="171"/>
      <c r="AA903" s="171"/>
      <c r="AB903" s="171"/>
      <c r="AC903" s="172" t="str">
        <f t="shared" si="322"/>
        <v/>
      </c>
      <c r="AD903" s="172" t="str">
        <f t="shared" si="323"/>
        <v/>
      </c>
      <c r="AE903" s="174"/>
      <c r="AF903" s="175" t="str">
        <f t="shared" si="324"/>
        <v/>
      </c>
      <c r="AG903" s="169"/>
      <c r="AH903" s="171"/>
      <c r="AI903" s="171"/>
      <c r="AJ903" s="169"/>
      <c r="AK903" s="176" t="str">
        <f t="shared" si="325"/>
        <v/>
      </c>
      <c r="AL903" s="176" t="str">
        <f t="shared" si="326"/>
        <v/>
      </c>
      <c r="AM903" s="176" t="str">
        <f t="shared" si="327"/>
        <v/>
      </c>
      <c r="AN903" s="359" t="str">
        <f>IF(Overview!$K$17='Internal Calcs'!$P$22,IF(AK903="","",AK903),IF(Overview!$K$17='Internal Calcs'!$P$23,IF(AK903="","",AK903),IF(ISNUMBER(A903),(IF(F903="Short",G903-H903,H903-G903)*AZ903-AX903),"")))</f>
        <v/>
      </c>
      <c r="AO903" s="401" t="str">
        <f>IF(Overview!$K$17='Internal Calcs'!$P$22,IF(AL903="","",AL903),IF(Overview!$K$17='Internal Calcs'!$P$23,IF(AL903="","",AL903),IF(ISNUMBER(A903),IF(AL903="",(IF(F903="Short",G903-H903,H903-G903)*AZ903-AX903),(IF(F903="Short",G903-J903,J903-G903)*AZ903-AX903)),"")))</f>
        <v/>
      </c>
      <c r="AP903" s="359" t="str">
        <f>IF(Overview!$K$17='Internal Calcs'!$P$22,"",IF(Overview!$K$17='Internal Calcs'!$P$23,IF(AM903="","",AM903),IF(ISNUMBER(A903),IF(AM903="",(IF(F903="Short",G903-H903,H903-G903)*AZ903-AX903),(IF(F903="Short",G903-L903,L903-G903)*AZ903-AX903)),"")))</f>
        <v/>
      </c>
      <c r="AQ903" s="176" t="str">
        <f t="shared" si="328"/>
        <v/>
      </c>
      <c r="AR903" s="176" t="str">
        <f t="shared" si="329"/>
        <v/>
      </c>
      <c r="AS903" s="176" t="str">
        <f t="shared" si="330"/>
        <v/>
      </c>
      <c r="AT903" s="176" t="str">
        <f>IF(ISNUMBER(A903),MAX($AS$2:AS903)-AS903,"")</f>
        <v/>
      </c>
      <c r="AU903" s="177" t="str">
        <f t="shared" si="331"/>
        <v/>
      </c>
      <c r="AV903" s="178" t="str">
        <f t="shared" si="332"/>
        <v/>
      </c>
      <c r="AW903" s="178" t="str">
        <f t="shared" si="333"/>
        <v/>
      </c>
      <c r="AX903" s="179" t="str">
        <f ca="1">IF(ISNUMBER($A903),INDIRECT(CONCATENATE("'Instrument List'!B",(MATCH(E903,'Instrument List'!A:A,0))-0)),"")</f>
        <v/>
      </c>
      <c r="AY903" s="179" t="str">
        <f ca="1">IF(ISNUMBER($A903),INDIRECT(CONCATENATE("'Instrument List'!D",(MATCH(E903,'Instrument List'!A:A,0))-0)),"")</f>
        <v/>
      </c>
      <c r="AZ903" s="179" t="str">
        <f ca="1">IF(ISNUMBER($A903),INDIRECT(CONCATENATE("'Instrument List'!C",(MATCH(E903,'Instrument List'!A:A,0))-0)),"")</f>
        <v/>
      </c>
      <c r="BA903" s="180" t="str">
        <f ca="1">IF(ISNUMBER(A903),INDIRECT(CONCATENATE("'Instrument List'!E",(MATCH(E903,'Instrument List'!A:A,0))-0)),"")</f>
        <v/>
      </c>
      <c r="BB903" s="181" t="str">
        <f t="shared" si="334"/>
        <v/>
      </c>
      <c r="BC903" s="181" t="str">
        <f t="shared" si="335"/>
        <v/>
      </c>
      <c r="BD903" s="181" t="str">
        <f ca="1">IF(ISNUMBER(A903),INDIRECT(CONCATENATE("'Instrument List'!F",(MATCH(E903,'Instrument List'!A:A,0))-0)),"")</f>
        <v/>
      </c>
    </row>
    <row r="904" spans="1:56">
      <c r="A904" s="223" t="str">
        <f t="shared" si="315"/>
        <v/>
      </c>
      <c r="B904" s="224"/>
      <c r="C904" s="225"/>
      <c r="D904" s="182"/>
      <c r="E904" s="182"/>
      <c r="F904" s="182"/>
      <c r="G904" s="203"/>
      <c r="H904" s="218"/>
      <c r="I904" s="213"/>
      <c r="J904" s="207"/>
      <c r="K904" s="213"/>
      <c r="L904" s="207"/>
      <c r="M904" s="213"/>
      <c r="N904" s="207"/>
      <c r="O904" s="183" t="str">
        <f t="shared" si="316"/>
        <v/>
      </c>
      <c r="P904" s="184"/>
      <c r="Q904" s="184"/>
      <c r="R904" s="275"/>
      <c r="S904" s="185" t="str">
        <f t="shared" si="317"/>
        <v/>
      </c>
      <c r="T904" s="185" t="str">
        <f t="shared" si="318"/>
        <v/>
      </c>
      <c r="U904" s="275"/>
      <c r="V904" s="275"/>
      <c r="W904" s="276" t="str">
        <f t="shared" si="319"/>
        <v/>
      </c>
      <c r="X904" s="276" t="str">
        <f t="shared" si="320"/>
        <v/>
      </c>
      <c r="Y904" s="276" t="str">
        <f t="shared" si="321"/>
        <v/>
      </c>
      <c r="Z904" s="275"/>
      <c r="AA904" s="184"/>
      <c r="AB904" s="184"/>
      <c r="AC904" s="185" t="str">
        <f t="shared" si="322"/>
        <v/>
      </c>
      <c r="AD904" s="185" t="str">
        <f t="shared" si="323"/>
        <v/>
      </c>
      <c r="AE904" s="186"/>
      <c r="AF904" s="187" t="str">
        <f t="shared" si="324"/>
        <v/>
      </c>
      <c r="AG904" s="182"/>
      <c r="AH904" s="184"/>
      <c r="AI904" s="184"/>
      <c r="AJ904" s="182"/>
      <c r="AK904" s="188" t="str">
        <f t="shared" si="325"/>
        <v/>
      </c>
      <c r="AL904" s="188" t="str">
        <f t="shared" si="326"/>
        <v/>
      </c>
      <c r="AM904" s="188" t="str">
        <f t="shared" si="327"/>
        <v/>
      </c>
      <c r="AN904" s="359" t="str">
        <f>IF(Overview!$K$17='Internal Calcs'!$P$22,IF(AK904="","",AK904),IF(Overview!$K$17='Internal Calcs'!$P$23,IF(AK904="","",AK904),IF(ISNUMBER(A904),(IF(F904="Short",G904-H904,H904-G904)*AZ904-AX904),"")))</f>
        <v/>
      </c>
      <c r="AO904" s="401" t="str">
        <f>IF(Overview!$K$17='Internal Calcs'!$P$22,IF(AL904="","",AL904),IF(Overview!$K$17='Internal Calcs'!$P$23,IF(AL904="","",AL904),IF(ISNUMBER(A904),IF(AL904="",(IF(F904="Short",G904-H904,H904-G904)*AZ904-AX904),(IF(F904="Short",G904-J904,J904-G904)*AZ904-AX904)),"")))</f>
        <v/>
      </c>
      <c r="AP904" s="359" t="str">
        <f>IF(Overview!$K$17='Internal Calcs'!$P$22,"",IF(Overview!$K$17='Internal Calcs'!$P$23,IF(AM904="","",AM904),IF(ISNUMBER(A904),IF(AM904="",(IF(F904="Short",G904-H904,H904-G904)*AZ904-AX904),(IF(F904="Short",G904-L904,L904-G904)*AZ904-AX904)),"")))</f>
        <v/>
      </c>
      <c r="AQ904" s="188" t="str">
        <f t="shared" si="328"/>
        <v/>
      </c>
      <c r="AR904" s="188" t="str">
        <f t="shared" si="329"/>
        <v/>
      </c>
      <c r="AS904" s="188" t="str">
        <f t="shared" si="330"/>
        <v/>
      </c>
      <c r="AT904" s="188" t="str">
        <f>IF(ISNUMBER(A904),MAX($AS$2:AS904)-AS904,"")</f>
        <v/>
      </c>
      <c r="AU904" s="189" t="str">
        <f t="shared" si="331"/>
        <v/>
      </c>
      <c r="AV904" s="190" t="str">
        <f t="shared" si="332"/>
        <v/>
      </c>
      <c r="AW904" s="190" t="str">
        <f t="shared" si="333"/>
        <v/>
      </c>
      <c r="AX904" s="191" t="str">
        <f ca="1">IF(ISNUMBER($A904),INDIRECT(CONCATENATE("'Instrument List'!B",(MATCH(E904,'Instrument List'!A:A,0))-0)),"")</f>
        <v/>
      </c>
      <c r="AY904" s="191" t="str">
        <f ca="1">IF(ISNUMBER($A904),INDIRECT(CONCATENATE("'Instrument List'!D",(MATCH(E904,'Instrument List'!A:A,0))-0)),"")</f>
        <v/>
      </c>
      <c r="AZ904" s="191" t="str">
        <f ca="1">IF(ISNUMBER($A904),INDIRECT(CONCATENATE("'Instrument List'!C",(MATCH(E904,'Instrument List'!A:A,0))-0)),"")</f>
        <v/>
      </c>
      <c r="BA904" s="192" t="str">
        <f ca="1">IF(ISNUMBER(A904),INDIRECT(CONCATENATE("'Instrument List'!E",(MATCH(E904,'Instrument List'!A:A,0))-0)),"")</f>
        <v/>
      </c>
      <c r="BB904" s="193" t="str">
        <f t="shared" si="334"/>
        <v/>
      </c>
      <c r="BC904" s="193" t="str">
        <f t="shared" si="335"/>
        <v/>
      </c>
      <c r="BD904" s="193" t="str">
        <f ca="1">IF(ISNUMBER(A904),INDIRECT(CONCATENATE("'Instrument List'!F",(MATCH(E904,'Instrument List'!A:A,0))-0)),"")</f>
        <v/>
      </c>
    </row>
    <row r="905" spans="1:56">
      <c r="A905" s="220" t="str">
        <f t="shared" si="315"/>
        <v/>
      </c>
      <c r="B905" s="221"/>
      <c r="C905" s="222"/>
      <c r="D905" s="169"/>
      <c r="E905" s="169"/>
      <c r="F905" s="169"/>
      <c r="G905" s="202"/>
      <c r="H905" s="217"/>
      <c r="I905" s="212"/>
      <c r="J905" s="206"/>
      <c r="K905" s="212"/>
      <c r="L905" s="206"/>
      <c r="M905" s="212"/>
      <c r="N905" s="206"/>
      <c r="O905" s="170" t="str">
        <f t="shared" si="316"/>
        <v/>
      </c>
      <c r="P905" s="171"/>
      <c r="Q905" s="171"/>
      <c r="R905" s="171"/>
      <c r="S905" s="172" t="str">
        <f t="shared" si="317"/>
        <v/>
      </c>
      <c r="T905" s="172" t="str">
        <f t="shared" si="318"/>
        <v/>
      </c>
      <c r="U905" s="171"/>
      <c r="V905" s="171"/>
      <c r="W905" s="173" t="str">
        <f t="shared" si="319"/>
        <v/>
      </c>
      <c r="X905" s="173" t="str">
        <f t="shared" si="320"/>
        <v/>
      </c>
      <c r="Y905" s="173" t="str">
        <f t="shared" si="321"/>
        <v/>
      </c>
      <c r="Z905" s="171"/>
      <c r="AA905" s="171"/>
      <c r="AB905" s="171"/>
      <c r="AC905" s="172" t="str">
        <f t="shared" si="322"/>
        <v/>
      </c>
      <c r="AD905" s="172" t="str">
        <f t="shared" si="323"/>
        <v/>
      </c>
      <c r="AE905" s="174"/>
      <c r="AF905" s="175" t="str">
        <f t="shared" si="324"/>
        <v/>
      </c>
      <c r="AG905" s="169"/>
      <c r="AH905" s="171"/>
      <c r="AI905" s="171"/>
      <c r="AJ905" s="169"/>
      <c r="AK905" s="176" t="str">
        <f t="shared" si="325"/>
        <v/>
      </c>
      <c r="AL905" s="176" t="str">
        <f t="shared" si="326"/>
        <v/>
      </c>
      <c r="AM905" s="176" t="str">
        <f t="shared" si="327"/>
        <v/>
      </c>
      <c r="AN905" s="359" t="str">
        <f>IF(Overview!$K$17='Internal Calcs'!$P$22,IF(AK905="","",AK905),IF(Overview!$K$17='Internal Calcs'!$P$23,IF(AK905="","",AK905),IF(ISNUMBER(A905),(IF(F905="Short",G905-H905,H905-G905)*AZ905-AX905),"")))</f>
        <v/>
      </c>
      <c r="AO905" s="401" t="str">
        <f>IF(Overview!$K$17='Internal Calcs'!$P$22,IF(AL905="","",AL905),IF(Overview!$K$17='Internal Calcs'!$P$23,IF(AL905="","",AL905),IF(ISNUMBER(A905),IF(AL905="",(IF(F905="Short",G905-H905,H905-G905)*AZ905-AX905),(IF(F905="Short",G905-J905,J905-G905)*AZ905-AX905)),"")))</f>
        <v/>
      </c>
      <c r="AP905" s="359" t="str">
        <f>IF(Overview!$K$17='Internal Calcs'!$P$22,"",IF(Overview!$K$17='Internal Calcs'!$P$23,IF(AM905="","",AM905),IF(ISNUMBER(A905),IF(AM905="",(IF(F905="Short",G905-H905,H905-G905)*AZ905-AX905),(IF(F905="Short",G905-L905,L905-G905)*AZ905-AX905)),"")))</f>
        <v/>
      </c>
      <c r="AQ905" s="176" t="str">
        <f t="shared" si="328"/>
        <v/>
      </c>
      <c r="AR905" s="176" t="str">
        <f t="shared" si="329"/>
        <v/>
      </c>
      <c r="AS905" s="176" t="str">
        <f t="shared" si="330"/>
        <v/>
      </c>
      <c r="AT905" s="176" t="str">
        <f>IF(ISNUMBER(A905),MAX($AS$2:AS905)-AS905,"")</f>
        <v/>
      </c>
      <c r="AU905" s="177" t="str">
        <f t="shared" si="331"/>
        <v/>
      </c>
      <c r="AV905" s="178" t="str">
        <f t="shared" si="332"/>
        <v/>
      </c>
      <c r="AW905" s="178" t="str">
        <f t="shared" si="333"/>
        <v/>
      </c>
      <c r="AX905" s="179" t="str">
        <f ca="1">IF(ISNUMBER($A905),INDIRECT(CONCATENATE("'Instrument List'!B",(MATCH(E905,'Instrument List'!A:A,0))-0)),"")</f>
        <v/>
      </c>
      <c r="AY905" s="179" t="str">
        <f ca="1">IF(ISNUMBER($A905),INDIRECT(CONCATENATE("'Instrument List'!D",(MATCH(E905,'Instrument List'!A:A,0))-0)),"")</f>
        <v/>
      </c>
      <c r="AZ905" s="179" t="str">
        <f ca="1">IF(ISNUMBER($A905),INDIRECT(CONCATENATE("'Instrument List'!C",(MATCH(E905,'Instrument List'!A:A,0))-0)),"")</f>
        <v/>
      </c>
      <c r="BA905" s="180" t="str">
        <f ca="1">IF(ISNUMBER(A905),INDIRECT(CONCATENATE("'Instrument List'!E",(MATCH(E905,'Instrument List'!A:A,0))-0)),"")</f>
        <v/>
      </c>
      <c r="BB905" s="181" t="str">
        <f t="shared" si="334"/>
        <v/>
      </c>
      <c r="BC905" s="181" t="str">
        <f t="shared" si="335"/>
        <v/>
      </c>
      <c r="BD905" s="181" t="str">
        <f ca="1">IF(ISNUMBER(A905),INDIRECT(CONCATENATE("'Instrument List'!F",(MATCH(E905,'Instrument List'!A:A,0))-0)),"")</f>
        <v/>
      </c>
    </row>
    <row r="906" spans="1:56">
      <c r="A906" s="223" t="str">
        <f t="shared" si="315"/>
        <v/>
      </c>
      <c r="B906" s="224"/>
      <c r="C906" s="225"/>
      <c r="D906" s="182"/>
      <c r="E906" s="182"/>
      <c r="F906" s="182"/>
      <c r="G906" s="203"/>
      <c r="H906" s="218"/>
      <c r="I906" s="213"/>
      <c r="J906" s="207"/>
      <c r="K906" s="213"/>
      <c r="L906" s="207"/>
      <c r="M906" s="213"/>
      <c r="N906" s="207"/>
      <c r="O906" s="183" t="str">
        <f t="shared" si="316"/>
        <v/>
      </c>
      <c r="P906" s="184"/>
      <c r="Q906" s="184"/>
      <c r="R906" s="275"/>
      <c r="S906" s="185" t="str">
        <f t="shared" si="317"/>
        <v/>
      </c>
      <c r="T906" s="185" t="str">
        <f t="shared" si="318"/>
        <v/>
      </c>
      <c r="U906" s="275"/>
      <c r="V906" s="275"/>
      <c r="W906" s="276" t="str">
        <f t="shared" si="319"/>
        <v/>
      </c>
      <c r="X906" s="276" t="str">
        <f t="shared" si="320"/>
        <v/>
      </c>
      <c r="Y906" s="276" t="str">
        <f t="shared" si="321"/>
        <v/>
      </c>
      <c r="Z906" s="275"/>
      <c r="AA906" s="184"/>
      <c r="AB906" s="184"/>
      <c r="AC906" s="185" t="str">
        <f t="shared" si="322"/>
        <v/>
      </c>
      <c r="AD906" s="185" t="str">
        <f t="shared" si="323"/>
        <v/>
      </c>
      <c r="AE906" s="186"/>
      <c r="AF906" s="187" t="str">
        <f t="shared" si="324"/>
        <v/>
      </c>
      <c r="AG906" s="182"/>
      <c r="AH906" s="184"/>
      <c r="AI906" s="184"/>
      <c r="AJ906" s="182"/>
      <c r="AK906" s="188" t="str">
        <f t="shared" si="325"/>
        <v/>
      </c>
      <c r="AL906" s="188" t="str">
        <f t="shared" si="326"/>
        <v/>
      </c>
      <c r="AM906" s="188" t="str">
        <f t="shared" si="327"/>
        <v/>
      </c>
      <c r="AN906" s="359" t="str">
        <f>IF(Overview!$K$17='Internal Calcs'!$P$22,IF(AK906="","",AK906),IF(Overview!$K$17='Internal Calcs'!$P$23,IF(AK906="","",AK906),IF(ISNUMBER(A906),(IF(F906="Short",G906-H906,H906-G906)*AZ906-AX906),"")))</f>
        <v/>
      </c>
      <c r="AO906" s="401" t="str">
        <f>IF(Overview!$K$17='Internal Calcs'!$P$22,IF(AL906="","",AL906),IF(Overview!$K$17='Internal Calcs'!$P$23,IF(AL906="","",AL906),IF(ISNUMBER(A906),IF(AL906="",(IF(F906="Short",G906-H906,H906-G906)*AZ906-AX906),(IF(F906="Short",G906-J906,J906-G906)*AZ906-AX906)),"")))</f>
        <v/>
      </c>
      <c r="AP906" s="359" t="str">
        <f>IF(Overview!$K$17='Internal Calcs'!$P$22,"",IF(Overview!$K$17='Internal Calcs'!$P$23,IF(AM906="","",AM906),IF(ISNUMBER(A906),IF(AM906="",(IF(F906="Short",G906-H906,H906-G906)*AZ906-AX906),(IF(F906="Short",G906-L906,L906-G906)*AZ906-AX906)),"")))</f>
        <v/>
      </c>
      <c r="AQ906" s="188" t="str">
        <f t="shared" si="328"/>
        <v/>
      </c>
      <c r="AR906" s="188" t="str">
        <f t="shared" si="329"/>
        <v/>
      </c>
      <c r="AS906" s="188" t="str">
        <f t="shared" si="330"/>
        <v/>
      </c>
      <c r="AT906" s="188" t="str">
        <f>IF(ISNUMBER(A906),MAX($AS$2:AS906)-AS906,"")</f>
        <v/>
      </c>
      <c r="AU906" s="189" t="str">
        <f t="shared" si="331"/>
        <v/>
      </c>
      <c r="AV906" s="190" t="str">
        <f t="shared" si="332"/>
        <v/>
      </c>
      <c r="AW906" s="190" t="str">
        <f t="shared" si="333"/>
        <v/>
      </c>
      <c r="AX906" s="191" t="str">
        <f ca="1">IF(ISNUMBER($A906),INDIRECT(CONCATENATE("'Instrument List'!B",(MATCH(E906,'Instrument List'!A:A,0))-0)),"")</f>
        <v/>
      </c>
      <c r="AY906" s="191" t="str">
        <f ca="1">IF(ISNUMBER($A906),INDIRECT(CONCATENATE("'Instrument List'!D",(MATCH(E906,'Instrument List'!A:A,0))-0)),"")</f>
        <v/>
      </c>
      <c r="AZ906" s="191" t="str">
        <f ca="1">IF(ISNUMBER($A906),INDIRECT(CONCATENATE("'Instrument List'!C",(MATCH(E906,'Instrument List'!A:A,0))-0)),"")</f>
        <v/>
      </c>
      <c r="BA906" s="192" t="str">
        <f ca="1">IF(ISNUMBER(A906),INDIRECT(CONCATENATE("'Instrument List'!E",(MATCH(E906,'Instrument List'!A:A,0))-0)),"")</f>
        <v/>
      </c>
      <c r="BB906" s="193" t="str">
        <f t="shared" si="334"/>
        <v/>
      </c>
      <c r="BC906" s="193" t="str">
        <f t="shared" si="335"/>
        <v/>
      </c>
      <c r="BD906" s="193" t="str">
        <f ca="1">IF(ISNUMBER(A906),INDIRECT(CONCATENATE("'Instrument List'!F",(MATCH(E906,'Instrument List'!A:A,0))-0)),"")</f>
        <v/>
      </c>
    </row>
    <row r="907" spans="1:56">
      <c r="A907" s="220" t="str">
        <f t="shared" ref="A907:A970" si="336">IF(B907&gt;0,A906+1,"")</f>
        <v/>
      </c>
      <c r="B907" s="221"/>
      <c r="C907" s="222"/>
      <c r="D907" s="169"/>
      <c r="E907" s="169"/>
      <c r="F907" s="169"/>
      <c r="G907" s="202"/>
      <c r="H907" s="217"/>
      <c r="I907" s="212"/>
      <c r="J907" s="206"/>
      <c r="K907" s="212"/>
      <c r="L907" s="206"/>
      <c r="M907" s="212"/>
      <c r="N907" s="206"/>
      <c r="O907" s="170" t="str">
        <f t="shared" ref="O907:O970" si="337">IF(ISNUMBER(A907),IF(N907&gt;G907,1,-1),"")</f>
        <v/>
      </c>
      <c r="P907" s="171"/>
      <c r="Q907" s="171"/>
      <c r="R907" s="171"/>
      <c r="S907" s="172" t="str">
        <f t="shared" ref="S907:S970" si="338">IF(ISNUMBER(A907),IF(Q907="",P907,Q907),"")</f>
        <v/>
      </c>
      <c r="T907" s="172" t="str">
        <f t="shared" ref="T907:T970" si="339">IF(ISNUMBER(A907),IF(R907="",P907,R907),"")</f>
        <v/>
      </c>
      <c r="U907" s="171"/>
      <c r="V907" s="171"/>
      <c r="W907" s="173" t="str">
        <f t="shared" ref="W907:W970" si="340">IF(ISNUMBER(U907),IF(IF(F907="Short",G907-H907,H907-G907)*(AZ907/AY907)/U907&gt;0,IF(F907="Short",G907-H907,H907-G907)*(AZ907/AY907)/U907,0),"")</f>
        <v/>
      </c>
      <c r="X907" s="173" t="str">
        <f t="shared" ref="X907:X970" si="341">IF(ISNUMBER(U907),IF(ISNUMBER(J907),IF(IF(F907="Short",G907-J907,J907-G907)*(AZ907/AY907)/U907&gt;0,IF(F907="Short",G907-J907,J907-G907)*(AZ907/AY907)/U907,0),""),"")</f>
        <v/>
      </c>
      <c r="Y907" s="173" t="str">
        <f t="shared" ref="Y907:Y970" si="342">IF(ISNUMBER(L907),IF(ISNUMBER(L907),IF(IF(F907="Short",G907-L907,L907-G907)*(AZ907/AY907)/U907&gt;0,IF(F907="Short",G907-L907,L907-G907)*(AZ907/AY907)/U907,0),""),"")</f>
        <v/>
      </c>
      <c r="Z907" s="171"/>
      <c r="AA907" s="171"/>
      <c r="AB907" s="171"/>
      <c r="AC907" s="172" t="str">
        <f t="shared" ref="AC907:AC970" si="343">IF(ISNUMBER(A907),IF(AA907="",Z907,AA907),"")</f>
        <v/>
      </c>
      <c r="AD907" s="172" t="str">
        <f t="shared" ref="AD907:AD970" si="344">IF(ISNUMBER(A907),IF(AB907="",IF(AA907="",Z907,AA907),AB907),"")</f>
        <v/>
      </c>
      <c r="AE907" s="174"/>
      <c r="AF907" s="175" t="str">
        <f t="shared" ref="AF907:AF970" si="345">IF(ISNUMBER(A907),((AE907*AY907*AV907)+AX907)/AS907,"")</f>
        <v/>
      </c>
      <c r="AG907" s="169"/>
      <c r="AH907" s="171"/>
      <c r="AI907" s="171"/>
      <c r="AJ907" s="169"/>
      <c r="AK907" s="176" t="str">
        <f t="shared" ref="AK907:AK970" si="346">IF(ISNUMBER(A907),(IF(F907="Short",G907-H907,H907-G907)*AZ907-AX907)*I907,"")</f>
        <v/>
      </c>
      <c r="AL907" s="176" t="str">
        <f t="shared" ref="AL907:AL970" si="347">IF(ISNUMBER(J907),(IF(F907="Short",G907-J907,J907-G907)*AZ907-AX907)*K907,"")</f>
        <v/>
      </c>
      <c r="AM907" s="176" t="str">
        <f t="shared" ref="AM907:AM970" si="348">IF(ISNUMBER(L907),(IF(F907="Short",G907-L907,L907-G907)*AZ907-AX907)*M907,"")</f>
        <v/>
      </c>
      <c r="AN907" s="359" t="str">
        <f>IF(Overview!$K$17='Internal Calcs'!$P$22,IF(AK907="","",AK907),IF(Overview!$K$17='Internal Calcs'!$P$23,IF(AK907="","",AK907),IF(ISNUMBER(A907),(IF(F907="Short",G907-H907,H907-G907)*AZ907-AX907),"")))</f>
        <v/>
      </c>
      <c r="AO907" s="401" t="str">
        <f>IF(Overview!$K$17='Internal Calcs'!$P$22,IF(AL907="","",AL907),IF(Overview!$K$17='Internal Calcs'!$P$23,IF(AL907="","",AL907),IF(ISNUMBER(A907),IF(AL907="",(IF(F907="Short",G907-H907,H907-G907)*AZ907-AX907),(IF(F907="Short",G907-J907,J907-G907)*AZ907-AX907)),"")))</f>
        <v/>
      </c>
      <c r="AP907" s="359" t="str">
        <f>IF(Overview!$K$17='Internal Calcs'!$P$22,"",IF(Overview!$K$17='Internal Calcs'!$P$23,IF(AM907="","",AM907),IF(ISNUMBER(A907),IF(AM907="",(IF(F907="Short",G907-H907,H907-G907)*AZ907-AX907),(IF(F907="Short",G907-L907,L907-G907)*AZ907-AX907)),"")))</f>
        <v/>
      </c>
      <c r="AQ907" s="176" t="str">
        <f t="shared" ref="AQ907:AQ970" si="349">IF(ISNUMBER(A907),SUM(AK907:AM907),"")</f>
        <v/>
      </c>
      <c r="AR907" s="176" t="str">
        <f t="shared" ref="AR907:AR970" si="350">IF(ISNUMBER(A907),IF(AQ907&gt;0,"Winning","Losing"),"")</f>
        <v/>
      </c>
      <c r="AS907" s="176" t="str">
        <f t="shared" ref="AS907:AS970" si="351">IF(ISNUMBER(A907),AS906+AQ907,"")</f>
        <v/>
      </c>
      <c r="AT907" s="176" t="str">
        <f>IF(ISNUMBER(A907),MAX($AS$2:AS907)-AS907,"")</f>
        <v/>
      </c>
      <c r="AU907" s="177" t="str">
        <f t="shared" ref="AU907:AU970" si="352">IF(ISNUMBER(A907),AQ907/AS907,"")</f>
        <v/>
      </c>
      <c r="AV907" s="178" t="str">
        <f t="shared" ref="AV907:AV970" si="353">IF(ISNUMBER(A907),I907+K907+M907,"")</f>
        <v/>
      </c>
      <c r="AW907" s="178" t="str">
        <f t="shared" ref="AW907:AW970" si="354">IF(ISNUMBER(A907),ROUNDDOWN(C907/100,0),"")</f>
        <v/>
      </c>
      <c r="AX907" s="179" t="str">
        <f ca="1">IF(ISNUMBER($A907),INDIRECT(CONCATENATE("'Instrument List'!B",(MATCH(E907,'Instrument List'!A:A,0))-0)),"")</f>
        <v/>
      </c>
      <c r="AY907" s="179" t="str">
        <f ca="1">IF(ISNUMBER($A907),INDIRECT(CONCATENATE("'Instrument List'!D",(MATCH(E907,'Instrument List'!A:A,0))-0)),"")</f>
        <v/>
      </c>
      <c r="AZ907" s="179" t="str">
        <f ca="1">IF(ISNUMBER($A907),INDIRECT(CONCATENATE("'Instrument List'!C",(MATCH(E907,'Instrument List'!A:A,0))-0)),"")</f>
        <v/>
      </c>
      <c r="BA907" s="180" t="str">
        <f ca="1">IF(ISNUMBER(A907),INDIRECT(CONCATENATE("'Instrument List'!E",(MATCH(E907,'Instrument List'!A:A,0))-0)),"")</f>
        <v/>
      </c>
      <c r="BB907" s="181" t="str">
        <f t="shared" ref="BB907:BB970" si="355">IF(ISNUMBER(A907),AQ907/AY907,"")</f>
        <v/>
      </c>
      <c r="BC907" s="181" t="str">
        <f t="shared" ref="BC907:BC970" si="356">IF(ISNUMBER(A907),(AQ907/AY907)/(I907+K907+M907),"")</f>
        <v/>
      </c>
      <c r="BD907" s="181" t="str">
        <f ca="1">IF(ISNUMBER(A907),INDIRECT(CONCATENATE("'Instrument List'!F",(MATCH(E907,'Instrument List'!A:A,0))-0)),"")</f>
        <v/>
      </c>
    </row>
    <row r="908" spans="1:56">
      <c r="A908" s="223" t="str">
        <f t="shared" si="336"/>
        <v/>
      </c>
      <c r="B908" s="224"/>
      <c r="C908" s="225"/>
      <c r="D908" s="182"/>
      <c r="E908" s="182"/>
      <c r="F908" s="182"/>
      <c r="G908" s="203"/>
      <c r="H908" s="218"/>
      <c r="I908" s="213"/>
      <c r="J908" s="207"/>
      <c r="K908" s="213"/>
      <c r="L908" s="207"/>
      <c r="M908" s="213"/>
      <c r="N908" s="207"/>
      <c r="O908" s="183" t="str">
        <f t="shared" si="337"/>
        <v/>
      </c>
      <c r="P908" s="184"/>
      <c r="Q908" s="184"/>
      <c r="R908" s="275"/>
      <c r="S908" s="185" t="str">
        <f t="shared" si="338"/>
        <v/>
      </c>
      <c r="T908" s="185" t="str">
        <f t="shared" si="339"/>
        <v/>
      </c>
      <c r="U908" s="275"/>
      <c r="V908" s="275"/>
      <c r="W908" s="276" t="str">
        <f t="shared" si="340"/>
        <v/>
      </c>
      <c r="X908" s="276" t="str">
        <f t="shared" si="341"/>
        <v/>
      </c>
      <c r="Y908" s="276" t="str">
        <f t="shared" si="342"/>
        <v/>
      </c>
      <c r="Z908" s="275"/>
      <c r="AA908" s="184"/>
      <c r="AB908" s="184"/>
      <c r="AC908" s="185" t="str">
        <f t="shared" si="343"/>
        <v/>
      </c>
      <c r="AD908" s="185" t="str">
        <f t="shared" si="344"/>
        <v/>
      </c>
      <c r="AE908" s="186"/>
      <c r="AF908" s="187" t="str">
        <f t="shared" si="345"/>
        <v/>
      </c>
      <c r="AG908" s="182"/>
      <c r="AH908" s="184"/>
      <c r="AI908" s="184"/>
      <c r="AJ908" s="182"/>
      <c r="AK908" s="188" t="str">
        <f t="shared" si="346"/>
        <v/>
      </c>
      <c r="AL908" s="188" t="str">
        <f t="shared" si="347"/>
        <v/>
      </c>
      <c r="AM908" s="188" t="str">
        <f t="shared" si="348"/>
        <v/>
      </c>
      <c r="AN908" s="359" t="str">
        <f>IF(Overview!$K$17='Internal Calcs'!$P$22,IF(AK908="","",AK908),IF(Overview!$K$17='Internal Calcs'!$P$23,IF(AK908="","",AK908),IF(ISNUMBER(A908),(IF(F908="Short",G908-H908,H908-G908)*AZ908-AX908),"")))</f>
        <v/>
      </c>
      <c r="AO908" s="401" t="str">
        <f>IF(Overview!$K$17='Internal Calcs'!$P$22,IF(AL908="","",AL908),IF(Overview!$K$17='Internal Calcs'!$P$23,IF(AL908="","",AL908),IF(ISNUMBER(A908),IF(AL908="",(IF(F908="Short",G908-H908,H908-G908)*AZ908-AX908),(IF(F908="Short",G908-J908,J908-G908)*AZ908-AX908)),"")))</f>
        <v/>
      </c>
      <c r="AP908" s="359" t="str">
        <f>IF(Overview!$K$17='Internal Calcs'!$P$22,"",IF(Overview!$K$17='Internal Calcs'!$P$23,IF(AM908="","",AM908),IF(ISNUMBER(A908),IF(AM908="",(IF(F908="Short",G908-H908,H908-G908)*AZ908-AX908),(IF(F908="Short",G908-L908,L908-G908)*AZ908-AX908)),"")))</f>
        <v/>
      </c>
      <c r="AQ908" s="188" t="str">
        <f t="shared" si="349"/>
        <v/>
      </c>
      <c r="AR908" s="188" t="str">
        <f t="shared" si="350"/>
        <v/>
      </c>
      <c r="AS908" s="188" t="str">
        <f t="shared" si="351"/>
        <v/>
      </c>
      <c r="AT908" s="188" t="str">
        <f>IF(ISNUMBER(A908),MAX($AS$2:AS908)-AS908,"")</f>
        <v/>
      </c>
      <c r="AU908" s="189" t="str">
        <f t="shared" si="352"/>
        <v/>
      </c>
      <c r="AV908" s="190" t="str">
        <f t="shared" si="353"/>
        <v/>
      </c>
      <c r="AW908" s="190" t="str">
        <f t="shared" si="354"/>
        <v/>
      </c>
      <c r="AX908" s="191" t="str">
        <f ca="1">IF(ISNUMBER($A908),INDIRECT(CONCATENATE("'Instrument List'!B",(MATCH(E908,'Instrument List'!A:A,0))-0)),"")</f>
        <v/>
      </c>
      <c r="AY908" s="191" t="str">
        <f ca="1">IF(ISNUMBER($A908),INDIRECT(CONCATENATE("'Instrument List'!D",(MATCH(E908,'Instrument List'!A:A,0))-0)),"")</f>
        <v/>
      </c>
      <c r="AZ908" s="191" t="str">
        <f ca="1">IF(ISNUMBER($A908),INDIRECT(CONCATENATE("'Instrument List'!C",(MATCH(E908,'Instrument List'!A:A,0))-0)),"")</f>
        <v/>
      </c>
      <c r="BA908" s="192" t="str">
        <f ca="1">IF(ISNUMBER(A908),INDIRECT(CONCATENATE("'Instrument List'!E",(MATCH(E908,'Instrument List'!A:A,0))-0)),"")</f>
        <v/>
      </c>
      <c r="BB908" s="193" t="str">
        <f t="shared" si="355"/>
        <v/>
      </c>
      <c r="BC908" s="193" t="str">
        <f t="shared" si="356"/>
        <v/>
      </c>
      <c r="BD908" s="193" t="str">
        <f ca="1">IF(ISNUMBER(A908),INDIRECT(CONCATENATE("'Instrument List'!F",(MATCH(E908,'Instrument List'!A:A,0))-0)),"")</f>
        <v/>
      </c>
    </row>
    <row r="909" spans="1:56">
      <c r="A909" s="220" t="str">
        <f t="shared" si="336"/>
        <v/>
      </c>
      <c r="B909" s="221"/>
      <c r="C909" s="222"/>
      <c r="D909" s="169"/>
      <c r="E909" s="169"/>
      <c r="F909" s="169"/>
      <c r="G909" s="202"/>
      <c r="H909" s="217"/>
      <c r="I909" s="212"/>
      <c r="J909" s="206"/>
      <c r="K909" s="212"/>
      <c r="L909" s="206"/>
      <c r="M909" s="212"/>
      <c r="N909" s="206"/>
      <c r="O909" s="170" t="str">
        <f t="shared" si="337"/>
        <v/>
      </c>
      <c r="P909" s="171"/>
      <c r="Q909" s="171"/>
      <c r="R909" s="171"/>
      <c r="S909" s="172" t="str">
        <f t="shared" si="338"/>
        <v/>
      </c>
      <c r="T909" s="172" t="str">
        <f t="shared" si="339"/>
        <v/>
      </c>
      <c r="U909" s="171"/>
      <c r="V909" s="171"/>
      <c r="W909" s="173" t="str">
        <f t="shared" si="340"/>
        <v/>
      </c>
      <c r="X909" s="173" t="str">
        <f t="shared" si="341"/>
        <v/>
      </c>
      <c r="Y909" s="173" t="str">
        <f t="shared" si="342"/>
        <v/>
      </c>
      <c r="Z909" s="171"/>
      <c r="AA909" s="171"/>
      <c r="AB909" s="171"/>
      <c r="AC909" s="172" t="str">
        <f t="shared" si="343"/>
        <v/>
      </c>
      <c r="AD909" s="172" t="str">
        <f t="shared" si="344"/>
        <v/>
      </c>
      <c r="AE909" s="174"/>
      <c r="AF909" s="175" t="str">
        <f t="shared" si="345"/>
        <v/>
      </c>
      <c r="AG909" s="169"/>
      <c r="AH909" s="171"/>
      <c r="AI909" s="171"/>
      <c r="AJ909" s="169"/>
      <c r="AK909" s="176" t="str">
        <f t="shared" si="346"/>
        <v/>
      </c>
      <c r="AL909" s="176" t="str">
        <f t="shared" si="347"/>
        <v/>
      </c>
      <c r="AM909" s="176" t="str">
        <f t="shared" si="348"/>
        <v/>
      </c>
      <c r="AN909" s="359" t="str">
        <f>IF(Overview!$K$17='Internal Calcs'!$P$22,IF(AK909="","",AK909),IF(Overview!$K$17='Internal Calcs'!$P$23,IF(AK909="","",AK909),IF(ISNUMBER(A909),(IF(F909="Short",G909-H909,H909-G909)*AZ909-AX909),"")))</f>
        <v/>
      </c>
      <c r="AO909" s="401" t="str">
        <f>IF(Overview!$K$17='Internal Calcs'!$P$22,IF(AL909="","",AL909),IF(Overview!$K$17='Internal Calcs'!$P$23,IF(AL909="","",AL909),IF(ISNUMBER(A909),IF(AL909="",(IF(F909="Short",G909-H909,H909-G909)*AZ909-AX909),(IF(F909="Short",G909-J909,J909-G909)*AZ909-AX909)),"")))</f>
        <v/>
      </c>
      <c r="AP909" s="359" t="str">
        <f>IF(Overview!$K$17='Internal Calcs'!$P$22,"",IF(Overview!$K$17='Internal Calcs'!$P$23,IF(AM909="","",AM909),IF(ISNUMBER(A909),IF(AM909="",(IF(F909="Short",G909-H909,H909-G909)*AZ909-AX909),(IF(F909="Short",G909-L909,L909-G909)*AZ909-AX909)),"")))</f>
        <v/>
      </c>
      <c r="AQ909" s="176" t="str">
        <f t="shared" si="349"/>
        <v/>
      </c>
      <c r="AR909" s="176" t="str">
        <f t="shared" si="350"/>
        <v/>
      </c>
      <c r="AS909" s="176" t="str">
        <f t="shared" si="351"/>
        <v/>
      </c>
      <c r="AT909" s="176" t="str">
        <f>IF(ISNUMBER(A909),MAX($AS$2:AS909)-AS909,"")</f>
        <v/>
      </c>
      <c r="AU909" s="177" t="str">
        <f t="shared" si="352"/>
        <v/>
      </c>
      <c r="AV909" s="178" t="str">
        <f t="shared" si="353"/>
        <v/>
      </c>
      <c r="AW909" s="178" t="str">
        <f t="shared" si="354"/>
        <v/>
      </c>
      <c r="AX909" s="179" t="str">
        <f ca="1">IF(ISNUMBER($A909),INDIRECT(CONCATENATE("'Instrument List'!B",(MATCH(E909,'Instrument List'!A:A,0))-0)),"")</f>
        <v/>
      </c>
      <c r="AY909" s="179" t="str">
        <f ca="1">IF(ISNUMBER($A909),INDIRECT(CONCATENATE("'Instrument List'!D",(MATCH(E909,'Instrument List'!A:A,0))-0)),"")</f>
        <v/>
      </c>
      <c r="AZ909" s="179" t="str">
        <f ca="1">IF(ISNUMBER($A909),INDIRECT(CONCATENATE("'Instrument List'!C",(MATCH(E909,'Instrument List'!A:A,0))-0)),"")</f>
        <v/>
      </c>
      <c r="BA909" s="180" t="str">
        <f ca="1">IF(ISNUMBER(A909),INDIRECT(CONCATENATE("'Instrument List'!E",(MATCH(E909,'Instrument List'!A:A,0))-0)),"")</f>
        <v/>
      </c>
      <c r="BB909" s="181" t="str">
        <f t="shared" si="355"/>
        <v/>
      </c>
      <c r="BC909" s="181" t="str">
        <f t="shared" si="356"/>
        <v/>
      </c>
      <c r="BD909" s="181" t="str">
        <f ca="1">IF(ISNUMBER(A909),INDIRECT(CONCATENATE("'Instrument List'!F",(MATCH(E909,'Instrument List'!A:A,0))-0)),"")</f>
        <v/>
      </c>
    </row>
    <row r="910" spans="1:56">
      <c r="A910" s="223" t="str">
        <f t="shared" si="336"/>
        <v/>
      </c>
      <c r="B910" s="224"/>
      <c r="C910" s="225"/>
      <c r="D910" s="182"/>
      <c r="E910" s="182"/>
      <c r="F910" s="182"/>
      <c r="G910" s="203"/>
      <c r="H910" s="218"/>
      <c r="I910" s="213"/>
      <c r="J910" s="207"/>
      <c r="K910" s="213"/>
      <c r="L910" s="207"/>
      <c r="M910" s="213"/>
      <c r="N910" s="207"/>
      <c r="O910" s="183" t="str">
        <f t="shared" si="337"/>
        <v/>
      </c>
      <c r="P910" s="184"/>
      <c r="Q910" s="184"/>
      <c r="R910" s="275"/>
      <c r="S910" s="185" t="str">
        <f t="shared" si="338"/>
        <v/>
      </c>
      <c r="T910" s="185" t="str">
        <f t="shared" si="339"/>
        <v/>
      </c>
      <c r="U910" s="275"/>
      <c r="V910" s="275"/>
      <c r="W910" s="276" t="str">
        <f t="shared" si="340"/>
        <v/>
      </c>
      <c r="X910" s="276" t="str">
        <f t="shared" si="341"/>
        <v/>
      </c>
      <c r="Y910" s="276" t="str">
        <f t="shared" si="342"/>
        <v/>
      </c>
      <c r="Z910" s="275"/>
      <c r="AA910" s="184"/>
      <c r="AB910" s="184"/>
      <c r="AC910" s="185" t="str">
        <f t="shared" si="343"/>
        <v/>
      </c>
      <c r="AD910" s="185" t="str">
        <f t="shared" si="344"/>
        <v/>
      </c>
      <c r="AE910" s="186"/>
      <c r="AF910" s="187" t="str">
        <f t="shared" si="345"/>
        <v/>
      </c>
      <c r="AG910" s="182"/>
      <c r="AH910" s="184"/>
      <c r="AI910" s="184"/>
      <c r="AJ910" s="182"/>
      <c r="AK910" s="188" t="str">
        <f t="shared" si="346"/>
        <v/>
      </c>
      <c r="AL910" s="188" t="str">
        <f t="shared" si="347"/>
        <v/>
      </c>
      <c r="AM910" s="188" t="str">
        <f t="shared" si="348"/>
        <v/>
      </c>
      <c r="AN910" s="359" t="str">
        <f>IF(Overview!$K$17='Internal Calcs'!$P$22,IF(AK910="","",AK910),IF(Overview!$K$17='Internal Calcs'!$P$23,IF(AK910="","",AK910),IF(ISNUMBER(A910),(IF(F910="Short",G910-H910,H910-G910)*AZ910-AX910),"")))</f>
        <v/>
      </c>
      <c r="AO910" s="401" t="str">
        <f>IF(Overview!$K$17='Internal Calcs'!$P$22,IF(AL910="","",AL910),IF(Overview!$K$17='Internal Calcs'!$P$23,IF(AL910="","",AL910),IF(ISNUMBER(A910),IF(AL910="",(IF(F910="Short",G910-H910,H910-G910)*AZ910-AX910),(IF(F910="Short",G910-J910,J910-G910)*AZ910-AX910)),"")))</f>
        <v/>
      </c>
      <c r="AP910" s="359" t="str">
        <f>IF(Overview!$K$17='Internal Calcs'!$P$22,"",IF(Overview!$K$17='Internal Calcs'!$P$23,IF(AM910="","",AM910),IF(ISNUMBER(A910),IF(AM910="",(IF(F910="Short",G910-H910,H910-G910)*AZ910-AX910),(IF(F910="Short",G910-L910,L910-G910)*AZ910-AX910)),"")))</f>
        <v/>
      </c>
      <c r="AQ910" s="188" t="str">
        <f t="shared" si="349"/>
        <v/>
      </c>
      <c r="AR910" s="188" t="str">
        <f t="shared" si="350"/>
        <v/>
      </c>
      <c r="AS910" s="188" t="str">
        <f t="shared" si="351"/>
        <v/>
      </c>
      <c r="AT910" s="188" t="str">
        <f>IF(ISNUMBER(A910),MAX($AS$2:AS910)-AS910,"")</f>
        <v/>
      </c>
      <c r="AU910" s="189" t="str">
        <f t="shared" si="352"/>
        <v/>
      </c>
      <c r="AV910" s="190" t="str">
        <f t="shared" si="353"/>
        <v/>
      </c>
      <c r="AW910" s="190" t="str">
        <f t="shared" si="354"/>
        <v/>
      </c>
      <c r="AX910" s="191" t="str">
        <f ca="1">IF(ISNUMBER($A910),INDIRECT(CONCATENATE("'Instrument List'!B",(MATCH(E910,'Instrument List'!A:A,0))-0)),"")</f>
        <v/>
      </c>
      <c r="AY910" s="191" t="str">
        <f ca="1">IF(ISNUMBER($A910),INDIRECT(CONCATENATE("'Instrument List'!D",(MATCH(E910,'Instrument List'!A:A,0))-0)),"")</f>
        <v/>
      </c>
      <c r="AZ910" s="191" t="str">
        <f ca="1">IF(ISNUMBER($A910),INDIRECT(CONCATENATE("'Instrument List'!C",(MATCH(E910,'Instrument List'!A:A,0))-0)),"")</f>
        <v/>
      </c>
      <c r="BA910" s="192" t="str">
        <f ca="1">IF(ISNUMBER(A910),INDIRECT(CONCATENATE("'Instrument List'!E",(MATCH(E910,'Instrument List'!A:A,0))-0)),"")</f>
        <v/>
      </c>
      <c r="BB910" s="193" t="str">
        <f t="shared" si="355"/>
        <v/>
      </c>
      <c r="BC910" s="193" t="str">
        <f t="shared" si="356"/>
        <v/>
      </c>
      <c r="BD910" s="193" t="str">
        <f ca="1">IF(ISNUMBER(A910),INDIRECT(CONCATENATE("'Instrument List'!F",(MATCH(E910,'Instrument List'!A:A,0))-0)),"")</f>
        <v/>
      </c>
    </row>
    <row r="911" spans="1:56">
      <c r="A911" s="220" t="str">
        <f t="shared" si="336"/>
        <v/>
      </c>
      <c r="B911" s="221"/>
      <c r="C911" s="222"/>
      <c r="D911" s="169"/>
      <c r="E911" s="169"/>
      <c r="F911" s="169"/>
      <c r="G911" s="202"/>
      <c r="H911" s="217"/>
      <c r="I911" s="212"/>
      <c r="J911" s="206"/>
      <c r="K911" s="212"/>
      <c r="L911" s="206"/>
      <c r="M911" s="212"/>
      <c r="N911" s="206"/>
      <c r="O911" s="170" t="str">
        <f t="shared" si="337"/>
        <v/>
      </c>
      <c r="P911" s="171"/>
      <c r="Q911" s="171"/>
      <c r="R911" s="171"/>
      <c r="S911" s="172" t="str">
        <f t="shared" si="338"/>
        <v/>
      </c>
      <c r="T911" s="172" t="str">
        <f t="shared" si="339"/>
        <v/>
      </c>
      <c r="U911" s="171"/>
      <c r="V911" s="171"/>
      <c r="W911" s="173" t="str">
        <f t="shared" si="340"/>
        <v/>
      </c>
      <c r="X911" s="173" t="str">
        <f t="shared" si="341"/>
        <v/>
      </c>
      <c r="Y911" s="173" t="str">
        <f t="shared" si="342"/>
        <v/>
      </c>
      <c r="Z911" s="171"/>
      <c r="AA911" s="171"/>
      <c r="AB911" s="171"/>
      <c r="AC911" s="172" t="str">
        <f t="shared" si="343"/>
        <v/>
      </c>
      <c r="AD911" s="172" t="str">
        <f t="shared" si="344"/>
        <v/>
      </c>
      <c r="AE911" s="174"/>
      <c r="AF911" s="175" t="str">
        <f t="shared" si="345"/>
        <v/>
      </c>
      <c r="AG911" s="169"/>
      <c r="AH911" s="171"/>
      <c r="AI911" s="171"/>
      <c r="AJ911" s="169"/>
      <c r="AK911" s="176" t="str">
        <f t="shared" si="346"/>
        <v/>
      </c>
      <c r="AL911" s="176" t="str">
        <f t="shared" si="347"/>
        <v/>
      </c>
      <c r="AM911" s="176" t="str">
        <f t="shared" si="348"/>
        <v/>
      </c>
      <c r="AN911" s="359" t="str">
        <f>IF(Overview!$K$17='Internal Calcs'!$P$22,IF(AK911="","",AK911),IF(Overview!$K$17='Internal Calcs'!$P$23,IF(AK911="","",AK911),IF(ISNUMBER(A911),(IF(F911="Short",G911-H911,H911-G911)*AZ911-AX911),"")))</f>
        <v/>
      </c>
      <c r="AO911" s="401" t="str">
        <f>IF(Overview!$K$17='Internal Calcs'!$P$22,IF(AL911="","",AL911),IF(Overview!$K$17='Internal Calcs'!$P$23,IF(AL911="","",AL911),IF(ISNUMBER(A911),IF(AL911="",(IF(F911="Short",G911-H911,H911-G911)*AZ911-AX911),(IF(F911="Short",G911-J911,J911-G911)*AZ911-AX911)),"")))</f>
        <v/>
      </c>
      <c r="AP911" s="359" t="str">
        <f>IF(Overview!$K$17='Internal Calcs'!$P$22,"",IF(Overview!$K$17='Internal Calcs'!$P$23,IF(AM911="","",AM911),IF(ISNUMBER(A911),IF(AM911="",(IF(F911="Short",G911-H911,H911-G911)*AZ911-AX911),(IF(F911="Short",G911-L911,L911-G911)*AZ911-AX911)),"")))</f>
        <v/>
      </c>
      <c r="AQ911" s="176" t="str">
        <f t="shared" si="349"/>
        <v/>
      </c>
      <c r="AR911" s="176" t="str">
        <f t="shared" si="350"/>
        <v/>
      </c>
      <c r="AS911" s="176" t="str">
        <f t="shared" si="351"/>
        <v/>
      </c>
      <c r="AT911" s="176" t="str">
        <f>IF(ISNUMBER(A911),MAX($AS$2:AS911)-AS911,"")</f>
        <v/>
      </c>
      <c r="AU911" s="177" t="str">
        <f t="shared" si="352"/>
        <v/>
      </c>
      <c r="AV911" s="178" t="str">
        <f t="shared" si="353"/>
        <v/>
      </c>
      <c r="AW911" s="178" t="str">
        <f t="shared" si="354"/>
        <v/>
      </c>
      <c r="AX911" s="179" t="str">
        <f ca="1">IF(ISNUMBER($A911),INDIRECT(CONCATENATE("'Instrument List'!B",(MATCH(E911,'Instrument List'!A:A,0))-0)),"")</f>
        <v/>
      </c>
      <c r="AY911" s="179" t="str">
        <f ca="1">IF(ISNUMBER($A911),INDIRECT(CONCATENATE("'Instrument List'!D",(MATCH(E911,'Instrument List'!A:A,0))-0)),"")</f>
        <v/>
      </c>
      <c r="AZ911" s="179" t="str">
        <f ca="1">IF(ISNUMBER($A911),INDIRECT(CONCATENATE("'Instrument List'!C",(MATCH(E911,'Instrument List'!A:A,0))-0)),"")</f>
        <v/>
      </c>
      <c r="BA911" s="180" t="str">
        <f ca="1">IF(ISNUMBER(A911),INDIRECT(CONCATENATE("'Instrument List'!E",(MATCH(E911,'Instrument List'!A:A,0))-0)),"")</f>
        <v/>
      </c>
      <c r="BB911" s="181" t="str">
        <f t="shared" si="355"/>
        <v/>
      </c>
      <c r="BC911" s="181" t="str">
        <f t="shared" si="356"/>
        <v/>
      </c>
      <c r="BD911" s="181" t="str">
        <f ca="1">IF(ISNUMBER(A911),INDIRECT(CONCATENATE("'Instrument List'!F",(MATCH(E911,'Instrument List'!A:A,0))-0)),"")</f>
        <v/>
      </c>
    </row>
    <row r="912" spans="1:56">
      <c r="A912" s="223" t="str">
        <f t="shared" si="336"/>
        <v/>
      </c>
      <c r="B912" s="224"/>
      <c r="C912" s="225"/>
      <c r="D912" s="182"/>
      <c r="E912" s="182"/>
      <c r="F912" s="182"/>
      <c r="G912" s="203"/>
      <c r="H912" s="218"/>
      <c r="I912" s="213"/>
      <c r="J912" s="207"/>
      <c r="K912" s="213"/>
      <c r="L912" s="207"/>
      <c r="M912" s="213"/>
      <c r="N912" s="207"/>
      <c r="O912" s="183" t="str">
        <f t="shared" si="337"/>
        <v/>
      </c>
      <c r="P912" s="184"/>
      <c r="Q912" s="184"/>
      <c r="R912" s="275"/>
      <c r="S912" s="185" t="str">
        <f t="shared" si="338"/>
        <v/>
      </c>
      <c r="T912" s="185" t="str">
        <f t="shared" si="339"/>
        <v/>
      </c>
      <c r="U912" s="275"/>
      <c r="V912" s="275"/>
      <c r="W912" s="276" t="str">
        <f t="shared" si="340"/>
        <v/>
      </c>
      <c r="X912" s="276" t="str">
        <f t="shared" si="341"/>
        <v/>
      </c>
      <c r="Y912" s="276" t="str">
        <f t="shared" si="342"/>
        <v/>
      </c>
      <c r="Z912" s="275"/>
      <c r="AA912" s="184"/>
      <c r="AB912" s="184"/>
      <c r="AC912" s="185" t="str">
        <f t="shared" si="343"/>
        <v/>
      </c>
      <c r="AD912" s="185" t="str">
        <f t="shared" si="344"/>
        <v/>
      </c>
      <c r="AE912" s="186"/>
      <c r="AF912" s="187" t="str">
        <f t="shared" si="345"/>
        <v/>
      </c>
      <c r="AG912" s="182"/>
      <c r="AH912" s="184"/>
      <c r="AI912" s="184"/>
      <c r="AJ912" s="182"/>
      <c r="AK912" s="188" t="str">
        <f t="shared" si="346"/>
        <v/>
      </c>
      <c r="AL912" s="188" t="str">
        <f t="shared" si="347"/>
        <v/>
      </c>
      <c r="AM912" s="188" t="str">
        <f t="shared" si="348"/>
        <v/>
      </c>
      <c r="AN912" s="359" t="str">
        <f>IF(Overview!$K$17='Internal Calcs'!$P$22,IF(AK912="","",AK912),IF(Overview!$K$17='Internal Calcs'!$P$23,IF(AK912="","",AK912),IF(ISNUMBER(A912),(IF(F912="Short",G912-H912,H912-G912)*AZ912-AX912),"")))</f>
        <v/>
      </c>
      <c r="AO912" s="401" t="str">
        <f>IF(Overview!$K$17='Internal Calcs'!$P$22,IF(AL912="","",AL912),IF(Overview!$K$17='Internal Calcs'!$P$23,IF(AL912="","",AL912),IF(ISNUMBER(A912),IF(AL912="",(IF(F912="Short",G912-H912,H912-G912)*AZ912-AX912),(IF(F912="Short",G912-J912,J912-G912)*AZ912-AX912)),"")))</f>
        <v/>
      </c>
      <c r="AP912" s="359" t="str">
        <f>IF(Overview!$K$17='Internal Calcs'!$P$22,"",IF(Overview!$K$17='Internal Calcs'!$P$23,IF(AM912="","",AM912),IF(ISNUMBER(A912),IF(AM912="",(IF(F912="Short",G912-H912,H912-G912)*AZ912-AX912),(IF(F912="Short",G912-L912,L912-G912)*AZ912-AX912)),"")))</f>
        <v/>
      </c>
      <c r="AQ912" s="188" t="str">
        <f t="shared" si="349"/>
        <v/>
      </c>
      <c r="AR912" s="188" t="str">
        <f t="shared" si="350"/>
        <v/>
      </c>
      <c r="AS912" s="188" t="str">
        <f t="shared" si="351"/>
        <v/>
      </c>
      <c r="AT912" s="188" t="str">
        <f>IF(ISNUMBER(A912),MAX($AS$2:AS912)-AS912,"")</f>
        <v/>
      </c>
      <c r="AU912" s="189" t="str">
        <f t="shared" si="352"/>
        <v/>
      </c>
      <c r="AV912" s="190" t="str">
        <f t="shared" si="353"/>
        <v/>
      </c>
      <c r="AW912" s="190" t="str">
        <f t="shared" si="354"/>
        <v/>
      </c>
      <c r="AX912" s="191" t="str">
        <f ca="1">IF(ISNUMBER($A912),INDIRECT(CONCATENATE("'Instrument List'!B",(MATCH(E912,'Instrument List'!A:A,0))-0)),"")</f>
        <v/>
      </c>
      <c r="AY912" s="191" t="str">
        <f ca="1">IF(ISNUMBER($A912),INDIRECT(CONCATENATE("'Instrument List'!D",(MATCH(E912,'Instrument List'!A:A,0))-0)),"")</f>
        <v/>
      </c>
      <c r="AZ912" s="191" t="str">
        <f ca="1">IF(ISNUMBER($A912),INDIRECT(CONCATENATE("'Instrument List'!C",(MATCH(E912,'Instrument List'!A:A,0))-0)),"")</f>
        <v/>
      </c>
      <c r="BA912" s="192" t="str">
        <f ca="1">IF(ISNUMBER(A912),INDIRECT(CONCATENATE("'Instrument List'!E",(MATCH(E912,'Instrument List'!A:A,0))-0)),"")</f>
        <v/>
      </c>
      <c r="BB912" s="193" t="str">
        <f t="shared" si="355"/>
        <v/>
      </c>
      <c r="BC912" s="193" t="str">
        <f t="shared" si="356"/>
        <v/>
      </c>
      <c r="BD912" s="193" t="str">
        <f ca="1">IF(ISNUMBER(A912),INDIRECT(CONCATENATE("'Instrument List'!F",(MATCH(E912,'Instrument List'!A:A,0))-0)),"")</f>
        <v/>
      </c>
    </row>
    <row r="913" spans="1:56">
      <c r="A913" s="220" t="str">
        <f t="shared" si="336"/>
        <v/>
      </c>
      <c r="B913" s="221"/>
      <c r="C913" s="222"/>
      <c r="D913" s="169"/>
      <c r="E913" s="169"/>
      <c r="F913" s="169"/>
      <c r="G913" s="202"/>
      <c r="H913" s="217"/>
      <c r="I913" s="212"/>
      <c r="J913" s="206"/>
      <c r="K913" s="212"/>
      <c r="L913" s="206"/>
      <c r="M913" s="212"/>
      <c r="N913" s="206"/>
      <c r="O913" s="170" t="str">
        <f t="shared" si="337"/>
        <v/>
      </c>
      <c r="P913" s="171"/>
      <c r="Q913" s="171"/>
      <c r="R913" s="171"/>
      <c r="S913" s="172" t="str">
        <f t="shared" si="338"/>
        <v/>
      </c>
      <c r="T913" s="172" t="str">
        <f t="shared" si="339"/>
        <v/>
      </c>
      <c r="U913" s="171"/>
      <c r="V913" s="171"/>
      <c r="W913" s="173" t="str">
        <f t="shared" si="340"/>
        <v/>
      </c>
      <c r="X913" s="173" t="str">
        <f t="shared" si="341"/>
        <v/>
      </c>
      <c r="Y913" s="173" t="str">
        <f t="shared" si="342"/>
        <v/>
      </c>
      <c r="Z913" s="171"/>
      <c r="AA913" s="171"/>
      <c r="AB913" s="171"/>
      <c r="AC913" s="172" t="str">
        <f t="shared" si="343"/>
        <v/>
      </c>
      <c r="AD913" s="172" t="str">
        <f t="shared" si="344"/>
        <v/>
      </c>
      <c r="AE913" s="174"/>
      <c r="AF913" s="175" t="str">
        <f t="shared" si="345"/>
        <v/>
      </c>
      <c r="AG913" s="169"/>
      <c r="AH913" s="171"/>
      <c r="AI913" s="171"/>
      <c r="AJ913" s="169"/>
      <c r="AK913" s="176" t="str">
        <f t="shared" si="346"/>
        <v/>
      </c>
      <c r="AL913" s="176" t="str">
        <f t="shared" si="347"/>
        <v/>
      </c>
      <c r="AM913" s="176" t="str">
        <f t="shared" si="348"/>
        <v/>
      </c>
      <c r="AN913" s="359" t="str">
        <f>IF(Overview!$K$17='Internal Calcs'!$P$22,IF(AK913="","",AK913),IF(Overview!$K$17='Internal Calcs'!$P$23,IF(AK913="","",AK913),IF(ISNUMBER(A913),(IF(F913="Short",G913-H913,H913-G913)*AZ913-AX913),"")))</f>
        <v/>
      </c>
      <c r="AO913" s="401" t="str">
        <f>IF(Overview!$K$17='Internal Calcs'!$P$22,IF(AL913="","",AL913),IF(Overview!$K$17='Internal Calcs'!$P$23,IF(AL913="","",AL913),IF(ISNUMBER(A913),IF(AL913="",(IF(F913="Short",G913-H913,H913-G913)*AZ913-AX913),(IF(F913="Short",G913-J913,J913-G913)*AZ913-AX913)),"")))</f>
        <v/>
      </c>
      <c r="AP913" s="359" t="str">
        <f>IF(Overview!$K$17='Internal Calcs'!$P$22,"",IF(Overview!$K$17='Internal Calcs'!$P$23,IF(AM913="","",AM913),IF(ISNUMBER(A913),IF(AM913="",(IF(F913="Short",G913-H913,H913-G913)*AZ913-AX913),(IF(F913="Short",G913-L913,L913-G913)*AZ913-AX913)),"")))</f>
        <v/>
      </c>
      <c r="AQ913" s="176" t="str">
        <f t="shared" si="349"/>
        <v/>
      </c>
      <c r="AR913" s="176" t="str">
        <f t="shared" si="350"/>
        <v/>
      </c>
      <c r="AS913" s="176" t="str">
        <f t="shared" si="351"/>
        <v/>
      </c>
      <c r="AT913" s="176" t="str">
        <f>IF(ISNUMBER(A913),MAX($AS$2:AS913)-AS913,"")</f>
        <v/>
      </c>
      <c r="AU913" s="177" t="str">
        <f t="shared" si="352"/>
        <v/>
      </c>
      <c r="AV913" s="178" t="str">
        <f t="shared" si="353"/>
        <v/>
      </c>
      <c r="AW913" s="178" t="str">
        <f t="shared" si="354"/>
        <v/>
      </c>
      <c r="AX913" s="179" t="str">
        <f ca="1">IF(ISNUMBER($A913),INDIRECT(CONCATENATE("'Instrument List'!B",(MATCH(E913,'Instrument List'!A:A,0))-0)),"")</f>
        <v/>
      </c>
      <c r="AY913" s="179" t="str">
        <f ca="1">IF(ISNUMBER($A913),INDIRECT(CONCATENATE("'Instrument List'!D",(MATCH(E913,'Instrument List'!A:A,0))-0)),"")</f>
        <v/>
      </c>
      <c r="AZ913" s="179" t="str">
        <f ca="1">IF(ISNUMBER($A913),INDIRECT(CONCATENATE("'Instrument List'!C",(MATCH(E913,'Instrument List'!A:A,0))-0)),"")</f>
        <v/>
      </c>
      <c r="BA913" s="180" t="str">
        <f ca="1">IF(ISNUMBER(A913),INDIRECT(CONCATENATE("'Instrument List'!E",(MATCH(E913,'Instrument List'!A:A,0))-0)),"")</f>
        <v/>
      </c>
      <c r="BB913" s="181" t="str">
        <f t="shared" si="355"/>
        <v/>
      </c>
      <c r="BC913" s="181" t="str">
        <f t="shared" si="356"/>
        <v/>
      </c>
      <c r="BD913" s="181" t="str">
        <f ca="1">IF(ISNUMBER(A913),INDIRECT(CONCATENATE("'Instrument List'!F",(MATCH(E913,'Instrument List'!A:A,0))-0)),"")</f>
        <v/>
      </c>
    </row>
    <row r="914" spans="1:56">
      <c r="A914" s="223" t="str">
        <f t="shared" si="336"/>
        <v/>
      </c>
      <c r="B914" s="224"/>
      <c r="C914" s="225"/>
      <c r="D914" s="182"/>
      <c r="E914" s="182"/>
      <c r="F914" s="182"/>
      <c r="G914" s="203"/>
      <c r="H914" s="218"/>
      <c r="I914" s="213"/>
      <c r="J914" s="207"/>
      <c r="K914" s="213"/>
      <c r="L914" s="207"/>
      <c r="M914" s="213"/>
      <c r="N914" s="207"/>
      <c r="O914" s="183" t="str">
        <f t="shared" si="337"/>
        <v/>
      </c>
      <c r="P914" s="184"/>
      <c r="Q914" s="184"/>
      <c r="R914" s="275"/>
      <c r="S914" s="185" t="str">
        <f t="shared" si="338"/>
        <v/>
      </c>
      <c r="T914" s="185" t="str">
        <f t="shared" si="339"/>
        <v/>
      </c>
      <c r="U914" s="275"/>
      <c r="V914" s="275"/>
      <c r="W914" s="276" t="str">
        <f t="shared" si="340"/>
        <v/>
      </c>
      <c r="X914" s="276" t="str">
        <f t="shared" si="341"/>
        <v/>
      </c>
      <c r="Y914" s="276" t="str">
        <f t="shared" si="342"/>
        <v/>
      </c>
      <c r="Z914" s="275"/>
      <c r="AA914" s="184"/>
      <c r="AB914" s="184"/>
      <c r="AC914" s="185" t="str">
        <f t="shared" si="343"/>
        <v/>
      </c>
      <c r="AD914" s="185" t="str">
        <f t="shared" si="344"/>
        <v/>
      </c>
      <c r="AE914" s="186"/>
      <c r="AF914" s="187" t="str">
        <f t="shared" si="345"/>
        <v/>
      </c>
      <c r="AG914" s="182"/>
      <c r="AH914" s="184"/>
      <c r="AI914" s="184"/>
      <c r="AJ914" s="182"/>
      <c r="AK914" s="188" t="str">
        <f t="shared" si="346"/>
        <v/>
      </c>
      <c r="AL914" s="188" t="str">
        <f t="shared" si="347"/>
        <v/>
      </c>
      <c r="AM914" s="188" t="str">
        <f t="shared" si="348"/>
        <v/>
      </c>
      <c r="AN914" s="359" t="str">
        <f>IF(Overview!$K$17='Internal Calcs'!$P$22,IF(AK914="","",AK914),IF(Overview!$K$17='Internal Calcs'!$P$23,IF(AK914="","",AK914),IF(ISNUMBER(A914),(IF(F914="Short",G914-H914,H914-G914)*AZ914-AX914),"")))</f>
        <v/>
      </c>
      <c r="AO914" s="401" t="str">
        <f>IF(Overview!$K$17='Internal Calcs'!$P$22,IF(AL914="","",AL914),IF(Overview!$K$17='Internal Calcs'!$P$23,IF(AL914="","",AL914),IF(ISNUMBER(A914),IF(AL914="",(IF(F914="Short",G914-H914,H914-G914)*AZ914-AX914),(IF(F914="Short",G914-J914,J914-G914)*AZ914-AX914)),"")))</f>
        <v/>
      </c>
      <c r="AP914" s="359" t="str">
        <f>IF(Overview!$K$17='Internal Calcs'!$P$22,"",IF(Overview!$K$17='Internal Calcs'!$P$23,IF(AM914="","",AM914),IF(ISNUMBER(A914),IF(AM914="",(IF(F914="Short",G914-H914,H914-G914)*AZ914-AX914),(IF(F914="Short",G914-L914,L914-G914)*AZ914-AX914)),"")))</f>
        <v/>
      </c>
      <c r="AQ914" s="188" t="str">
        <f t="shared" si="349"/>
        <v/>
      </c>
      <c r="AR914" s="188" t="str">
        <f t="shared" si="350"/>
        <v/>
      </c>
      <c r="AS914" s="188" t="str">
        <f t="shared" si="351"/>
        <v/>
      </c>
      <c r="AT914" s="188" t="str">
        <f>IF(ISNUMBER(A914),MAX($AS$2:AS914)-AS914,"")</f>
        <v/>
      </c>
      <c r="AU914" s="189" t="str">
        <f t="shared" si="352"/>
        <v/>
      </c>
      <c r="AV914" s="190" t="str">
        <f t="shared" si="353"/>
        <v/>
      </c>
      <c r="AW914" s="190" t="str">
        <f t="shared" si="354"/>
        <v/>
      </c>
      <c r="AX914" s="191" t="str">
        <f ca="1">IF(ISNUMBER($A914),INDIRECT(CONCATENATE("'Instrument List'!B",(MATCH(E914,'Instrument List'!A:A,0))-0)),"")</f>
        <v/>
      </c>
      <c r="AY914" s="191" t="str">
        <f ca="1">IF(ISNUMBER($A914),INDIRECT(CONCATENATE("'Instrument List'!D",(MATCH(E914,'Instrument List'!A:A,0))-0)),"")</f>
        <v/>
      </c>
      <c r="AZ914" s="191" t="str">
        <f ca="1">IF(ISNUMBER($A914),INDIRECT(CONCATENATE("'Instrument List'!C",(MATCH(E914,'Instrument List'!A:A,0))-0)),"")</f>
        <v/>
      </c>
      <c r="BA914" s="192" t="str">
        <f ca="1">IF(ISNUMBER(A914),INDIRECT(CONCATENATE("'Instrument List'!E",(MATCH(E914,'Instrument List'!A:A,0))-0)),"")</f>
        <v/>
      </c>
      <c r="BB914" s="193" t="str">
        <f t="shared" si="355"/>
        <v/>
      </c>
      <c r="BC914" s="193" t="str">
        <f t="shared" si="356"/>
        <v/>
      </c>
      <c r="BD914" s="193" t="str">
        <f ca="1">IF(ISNUMBER(A914),INDIRECT(CONCATENATE("'Instrument List'!F",(MATCH(E914,'Instrument List'!A:A,0))-0)),"")</f>
        <v/>
      </c>
    </row>
    <row r="915" spans="1:56">
      <c r="A915" s="220" t="str">
        <f t="shared" si="336"/>
        <v/>
      </c>
      <c r="B915" s="221"/>
      <c r="C915" s="222"/>
      <c r="D915" s="169"/>
      <c r="E915" s="169"/>
      <c r="F915" s="169"/>
      <c r="G915" s="202"/>
      <c r="H915" s="217"/>
      <c r="I915" s="212"/>
      <c r="J915" s="206"/>
      <c r="K915" s="212"/>
      <c r="L915" s="206"/>
      <c r="M915" s="212"/>
      <c r="N915" s="206"/>
      <c r="O915" s="170" t="str">
        <f t="shared" si="337"/>
        <v/>
      </c>
      <c r="P915" s="171"/>
      <c r="Q915" s="171"/>
      <c r="R915" s="171"/>
      <c r="S915" s="172" t="str">
        <f t="shared" si="338"/>
        <v/>
      </c>
      <c r="T915" s="172" t="str">
        <f t="shared" si="339"/>
        <v/>
      </c>
      <c r="U915" s="171"/>
      <c r="V915" s="171"/>
      <c r="W915" s="173" t="str">
        <f t="shared" si="340"/>
        <v/>
      </c>
      <c r="X915" s="173" t="str">
        <f t="shared" si="341"/>
        <v/>
      </c>
      <c r="Y915" s="173" t="str">
        <f t="shared" si="342"/>
        <v/>
      </c>
      <c r="Z915" s="171"/>
      <c r="AA915" s="171"/>
      <c r="AB915" s="171"/>
      <c r="AC915" s="172" t="str">
        <f t="shared" si="343"/>
        <v/>
      </c>
      <c r="AD915" s="172" t="str">
        <f t="shared" si="344"/>
        <v/>
      </c>
      <c r="AE915" s="174"/>
      <c r="AF915" s="175" t="str">
        <f t="shared" si="345"/>
        <v/>
      </c>
      <c r="AG915" s="169"/>
      <c r="AH915" s="171"/>
      <c r="AI915" s="171"/>
      <c r="AJ915" s="169"/>
      <c r="AK915" s="176" t="str">
        <f t="shared" si="346"/>
        <v/>
      </c>
      <c r="AL915" s="176" t="str">
        <f t="shared" si="347"/>
        <v/>
      </c>
      <c r="AM915" s="176" t="str">
        <f t="shared" si="348"/>
        <v/>
      </c>
      <c r="AN915" s="359" t="str">
        <f>IF(Overview!$K$17='Internal Calcs'!$P$22,IF(AK915="","",AK915),IF(Overview!$K$17='Internal Calcs'!$P$23,IF(AK915="","",AK915),IF(ISNUMBER(A915),(IF(F915="Short",G915-H915,H915-G915)*AZ915-AX915),"")))</f>
        <v/>
      </c>
      <c r="AO915" s="401" t="str">
        <f>IF(Overview!$K$17='Internal Calcs'!$P$22,IF(AL915="","",AL915),IF(Overview!$K$17='Internal Calcs'!$P$23,IF(AL915="","",AL915),IF(ISNUMBER(A915),IF(AL915="",(IF(F915="Short",G915-H915,H915-G915)*AZ915-AX915),(IF(F915="Short",G915-J915,J915-G915)*AZ915-AX915)),"")))</f>
        <v/>
      </c>
      <c r="AP915" s="359" t="str">
        <f>IF(Overview!$K$17='Internal Calcs'!$P$22,"",IF(Overview!$K$17='Internal Calcs'!$P$23,IF(AM915="","",AM915),IF(ISNUMBER(A915),IF(AM915="",(IF(F915="Short",G915-H915,H915-G915)*AZ915-AX915),(IF(F915="Short",G915-L915,L915-G915)*AZ915-AX915)),"")))</f>
        <v/>
      </c>
      <c r="AQ915" s="176" t="str">
        <f t="shared" si="349"/>
        <v/>
      </c>
      <c r="AR915" s="176" t="str">
        <f t="shared" si="350"/>
        <v/>
      </c>
      <c r="AS915" s="176" t="str">
        <f t="shared" si="351"/>
        <v/>
      </c>
      <c r="AT915" s="176" t="str">
        <f>IF(ISNUMBER(A915),MAX($AS$2:AS915)-AS915,"")</f>
        <v/>
      </c>
      <c r="AU915" s="177" t="str">
        <f t="shared" si="352"/>
        <v/>
      </c>
      <c r="AV915" s="178" t="str">
        <f t="shared" si="353"/>
        <v/>
      </c>
      <c r="AW915" s="178" t="str">
        <f t="shared" si="354"/>
        <v/>
      </c>
      <c r="AX915" s="179" t="str">
        <f ca="1">IF(ISNUMBER($A915),INDIRECT(CONCATENATE("'Instrument List'!B",(MATCH(E915,'Instrument List'!A:A,0))-0)),"")</f>
        <v/>
      </c>
      <c r="AY915" s="179" t="str">
        <f ca="1">IF(ISNUMBER($A915),INDIRECT(CONCATENATE("'Instrument List'!D",(MATCH(E915,'Instrument List'!A:A,0))-0)),"")</f>
        <v/>
      </c>
      <c r="AZ915" s="179" t="str">
        <f ca="1">IF(ISNUMBER($A915),INDIRECT(CONCATENATE("'Instrument List'!C",(MATCH(E915,'Instrument List'!A:A,0))-0)),"")</f>
        <v/>
      </c>
      <c r="BA915" s="180" t="str">
        <f ca="1">IF(ISNUMBER(A915),INDIRECT(CONCATENATE("'Instrument List'!E",(MATCH(E915,'Instrument List'!A:A,0))-0)),"")</f>
        <v/>
      </c>
      <c r="BB915" s="181" t="str">
        <f t="shared" si="355"/>
        <v/>
      </c>
      <c r="BC915" s="181" t="str">
        <f t="shared" si="356"/>
        <v/>
      </c>
      <c r="BD915" s="181" t="str">
        <f ca="1">IF(ISNUMBER(A915),INDIRECT(CONCATENATE("'Instrument List'!F",(MATCH(E915,'Instrument List'!A:A,0))-0)),"")</f>
        <v/>
      </c>
    </row>
    <row r="916" spans="1:56">
      <c r="A916" s="223" t="str">
        <f t="shared" si="336"/>
        <v/>
      </c>
      <c r="B916" s="224"/>
      <c r="C916" s="225"/>
      <c r="D916" s="182"/>
      <c r="E916" s="182"/>
      <c r="F916" s="182"/>
      <c r="G916" s="203"/>
      <c r="H916" s="218"/>
      <c r="I916" s="213"/>
      <c r="J916" s="207"/>
      <c r="K916" s="213"/>
      <c r="L916" s="207"/>
      <c r="M916" s="213"/>
      <c r="N916" s="207"/>
      <c r="O916" s="183" t="str">
        <f t="shared" si="337"/>
        <v/>
      </c>
      <c r="P916" s="184"/>
      <c r="Q916" s="184"/>
      <c r="R916" s="275"/>
      <c r="S916" s="185" t="str">
        <f t="shared" si="338"/>
        <v/>
      </c>
      <c r="T916" s="185" t="str">
        <f t="shared" si="339"/>
        <v/>
      </c>
      <c r="U916" s="275"/>
      <c r="V916" s="275"/>
      <c r="W916" s="276" t="str">
        <f t="shared" si="340"/>
        <v/>
      </c>
      <c r="X916" s="276" t="str">
        <f t="shared" si="341"/>
        <v/>
      </c>
      <c r="Y916" s="276" t="str">
        <f t="shared" si="342"/>
        <v/>
      </c>
      <c r="Z916" s="275"/>
      <c r="AA916" s="184"/>
      <c r="AB916" s="184"/>
      <c r="AC916" s="185" t="str">
        <f t="shared" si="343"/>
        <v/>
      </c>
      <c r="AD916" s="185" t="str">
        <f t="shared" si="344"/>
        <v/>
      </c>
      <c r="AE916" s="186"/>
      <c r="AF916" s="187" t="str">
        <f t="shared" si="345"/>
        <v/>
      </c>
      <c r="AG916" s="182"/>
      <c r="AH916" s="184"/>
      <c r="AI916" s="184"/>
      <c r="AJ916" s="182"/>
      <c r="AK916" s="188" t="str">
        <f t="shared" si="346"/>
        <v/>
      </c>
      <c r="AL916" s="188" t="str">
        <f t="shared" si="347"/>
        <v/>
      </c>
      <c r="AM916" s="188" t="str">
        <f t="shared" si="348"/>
        <v/>
      </c>
      <c r="AN916" s="359" t="str">
        <f>IF(Overview!$K$17='Internal Calcs'!$P$22,IF(AK916="","",AK916),IF(Overview!$K$17='Internal Calcs'!$P$23,IF(AK916="","",AK916),IF(ISNUMBER(A916),(IF(F916="Short",G916-H916,H916-G916)*AZ916-AX916),"")))</f>
        <v/>
      </c>
      <c r="AO916" s="401" t="str">
        <f>IF(Overview!$K$17='Internal Calcs'!$P$22,IF(AL916="","",AL916),IF(Overview!$K$17='Internal Calcs'!$P$23,IF(AL916="","",AL916),IF(ISNUMBER(A916),IF(AL916="",(IF(F916="Short",G916-H916,H916-G916)*AZ916-AX916),(IF(F916="Short",G916-J916,J916-G916)*AZ916-AX916)),"")))</f>
        <v/>
      </c>
      <c r="AP916" s="359" t="str">
        <f>IF(Overview!$K$17='Internal Calcs'!$P$22,"",IF(Overview!$K$17='Internal Calcs'!$P$23,IF(AM916="","",AM916),IF(ISNUMBER(A916),IF(AM916="",(IF(F916="Short",G916-H916,H916-G916)*AZ916-AX916),(IF(F916="Short",G916-L916,L916-G916)*AZ916-AX916)),"")))</f>
        <v/>
      </c>
      <c r="AQ916" s="188" t="str">
        <f t="shared" si="349"/>
        <v/>
      </c>
      <c r="AR916" s="188" t="str">
        <f t="shared" si="350"/>
        <v/>
      </c>
      <c r="AS916" s="188" t="str">
        <f t="shared" si="351"/>
        <v/>
      </c>
      <c r="AT916" s="188" t="str">
        <f>IF(ISNUMBER(A916),MAX($AS$2:AS916)-AS916,"")</f>
        <v/>
      </c>
      <c r="AU916" s="189" t="str">
        <f t="shared" si="352"/>
        <v/>
      </c>
      <c r="AV916" s="190" t="str">
        <f t="shared" si="353"/>
        <v/>
      </c>
      <c r="AW916" s="190" t="str">
        <f t="shared" si="354"/>
        <v/>
      </c>
      <c r="AX916" s="191" t="str">
        <f ca="1">IF(ISNUMBER($A916),INDIRECT(CONCATENATE("'Instrument List'!B",(MATCH(E916,'Instrument List'!A:A,0))-0)),"")</f>
        <v/>
      </c>
      <c r="AY916" s="191" t="str">
        <f ca="1">IF(ISNUMBER($A916),INDIRECT(CONCATENATE("'Instrument List'!D",(MATCH(E916,'Instrument List'!A:A,0))-0)),"")</f>
        <v/>
      </c>
      <c r="AZ916" s="191" t="str">
        <f ca="1">IF(ISNUMBER($A916),INDIRECT(CONCATENATE("'Instrument List'!C",(MATCH(E916,'Instrument List'!A:A,0))-0)),"")</f>
        <v/>
      </c>
      <c r="BA916" s="192" t="str">
        <f ca="1">IF(ISNUMBER(A916),INDIRECT(CONCATENATE("'Instrument List'!E",(MATCH(E916,'Instrument List'!A:A,0))-0)),"")</f>
        <v/>
      </c>
      <c r="BB916" s="193" t="str">
        <f t="shared" si="355"/>
        <v/>
      </c>
      <c r="BC916" s="193" t="str">
        <f t="shared" si="356"/>
        <v/>
      </c>
      <c r="BD916" s="193" t="str">
        <f ca="1">IF(ISNUMBER(A916),INDIRECT(CONCATENATE("'Instrument List'!F",(MATCH(E916,'Instrument List'!A:A,0))-0)),"")</f>
        <v/>
      </c>
    </row>
    <row r="917" spans="1:56">
      <c r="A917" s="220" t="str">
        <f t="shared" si="336"/>
        <v/>
      </c>
      <c r="B917" s="221"/>
      <c r="C917" s="222"/>
      <c r="D917" s="169"/>
      <c r="E917" s="169"/>
      <c r="F917" s="169"/>
      <c r="G917" s="202"/>
      <c r="H917" s="217"/>
      <c r="I917" s="212"/>
      <c r="J917" s="206"/>
      <c r="K917" s="212"/>
      <c r="L917" s="206"/>
      <c r="M917" s="212"/>
      <c r="N917" s="206"/>
      <c r="O917" s="170" t="str">
        <f t="shared" si="337"/>
        <v/>
      </c>
      <c r="P917" s="171"/>
      <c r="Q917" s="171"/>
      <c r="R917" s="171"/>
      <c r="S917" s="172" t="str">
        <f t="shared" si="338"/>
        <v/>
      </c>
      <c r="T917" s="172" t="str">
        <f t="shared" si="339"/>
        <v/>
      </c>
      <c r="U917" s="171"/>
      <c r="V917" s="171"/>
      <c r="W917" s="173" t="str">
        <f t="shared" si="340"/>
        <v/>
      </c>
      <c r="X917" s="173" t="str">
        <f t="shared" si="341"/>
        <v/>
      </c>
      <c r="Y917" s="173" t="str">
        <f t="shared" si="342"/>
        <v/>
      </c>
      <c r="Z917" s="171"/>
      <c r="AA917" s="171"/>
      <c r="AB917" s="171"/>
      <c r="AC917" s="172" t="str">
        <f t="shared" si="343"/>
        <v/>
      </c>
      <c r="AD917" s="172" t="str">
        <f t="shared" si="344"/>
        <v/>
      </c>
      <c r="AE917" s="174"/>
      <c r="AF917" s="175" t="str">
        <f t="shared" si="345"/>
        <v/>
      </c>
      <c r="AG917" s="169"/>
      <c r="AH917" s="171"/>
      <c r="AI917" s="171"/>
      <c r="AJ917" s="169"/>
      <c r="AK917" s="176" t="str">
        <f t="shared" si="346"/>
        <v/>
      </c>
      <c r="AL917" s="176" t="str">
        <f t="shared" si="347"/>
        <v/>
      </c>
      <c r="AM917" s="176" t="str">
        <f t="shared" si="348"/>
        <v/>
      </c>
      <c r="AN917" s="359" t="str">
        <f>IF(Overview!$K$17='Internal Calcs'!$P$22,IF(AK917="","",AK917),IF(Overview!$K$17='Internal Calcs'!$P$23,IF(AK917="","",AK917),IF(ISNUMBER(A917),(IF(F917="Short",G917-H917,H917-G917)*AZ917-AX917),"")))</f>
        <v/>
      </c>
      <c r="AO917" s="401" t="str">
        <f>IF(Overview!$K$17='Internal Calcs'!$P$22,IF(AL917="","",AL917),IF(Overview!$K$17='Internal Calcs'!$P$23,IF(AL917="","",AL917),IF(ISNUMBER(A917),IF(AL917="",(IF(F917="Short",G917-H917,H917-G917)*AZ917-AX917),(IF(F917="Short",G917-J917,J917-G917)*AZ917-AX917)),"")))</f>
        <v/>
      </c>
      <c r="AP917" s="359" t="str">
        <f>IF(Overview!$K$17='Internal Calcs'!$P$22,"",IF(Overview!$K$17='Internal Calcs'!$P$23,IF(AM917="","",AM917),IF(ISNUMBER(A917),IF(AM917="",(IF(F917="Short",G917-H917,H917-G917)*AZ917-AX917),(IF(F917="Short",G917-L917,L917-G917)*AZ917-AX917)),"")))</f>
        <v/>
      </c>
      <c r="AQ917" s="176" t="str">
        <f t="shared" si="349"/>
        <v/>
      </c>
      <c r="AR917" s="176" t="str">
        <f t="shared" si="350"/>
        <v/>
      </c>
      <c r="AS917" s="176" t="str">
        <f t="shared" si="351"/>
        <v/>
      </c>
      <c r="AT917" s="176" t="str">
        <f>IF(ISNUMBER(A917),MAX($AS$2:AS917)-AS917,"")</f>
        <v/>
      </c>
      <c r="AU917" s="177" t="str">
        <f t="shared" si="352"/>
        <v/>
      </c>
      <c r="AV917" s="178" t="str">
        <f t="shared" si="353"/>
        <v/>
      </c>
      <c r="AW917" s="178" t="str">
        <f t="shared" si="354"/>
        <v/>
      </c>
      <c r="AX917" s="179" t="str">
        <f ca="1">IF(ISNUMBER($A917),INDIRECT(CONCATENATE("'Instrument List'!B",(MATCH(E917,'Instrument List'!A:A,0))-0)),"")</f>
        <v/>
      </c>
      <c r="AY917" s="179" t="str">
        <f ca="1">IF(ISNUMBER($A917),INDIRECT(CONCATENATE("'Instrument List'!D",(MATCH(E917,'Instrument List'!A:A,0))-0)),"")</f>
        <v/>
      </c>
      <c r="AZ917" s="179" t="str">
        <f ca="1">IF(ISNUMBER($A917),INDIRECT(CONCATENATE("'Instrument List'!C",(MATCH(E917,'Instrument List'!A:A,0))-0)),"")</f>
        <v/>
      </c>
      <c r="BA917" s="180" t="str">
        <f ca="1">IF(ISNUMBER(A917),INDIRECT(CONCATENATE("'Instrument List'!E",(MATCH(E917,'Instrument List'!A:A,0))-0)),"")</f>
        <v/>
      </c>
      <c r="BB917" s="181" t="str">
        <f t="shared" si="355"/>
        <v/>
      </c>
      <c r="BC917" s="181" t="str">
        <f t="shared" si="356"/>
        <v/>
      </c>
      <c r="BD917" s="181" t="str">
        <f ca="1">IF(ISNUMBER(A917),INDIRECT(CONCATENATE("'Instrument List'!F",(MATCH(E917,'Instrument List'!A:A,0))-0)),"")</f>
        <v/>
      </c>
    </row>
    <row r="918" spans="1:56">
      <c r="A918" s="223" t="str">
        <f t="shared" si="336"/>
        <v/>
      </c>
      <c r="B918" s="224"/>
      <c r="C918" s="225"/>
      <c r="D918" s="182"/>
      <c r="E918" s="182"/>
      <c r="F918" s="182"/>
      <c r="G918" s="203"/>
      <c r="H918" s="218"/>
      <c r="I918" s="213"/>
      <c r="J918" s="207"/>
      <c r="K918" s="213"/>
      <c r="L918" s="207"/>
      <c r="M918" s="213"/>
      <c r="N918" s="207"/>
      <c r="O918" s="183" t="str">
        <f t="shared" si="337"/>
        <v/>
      </c>
      <c r="P918" s="184"/>
      <c r="Q918" s="184"/>
      <c r="R918" s="275"/>
      <c r="S918" s="185" t="str">
        <f t="shared" si="338"/>
        <v/>
      </c>
      <c r="T918" s="185" t="str">
        <f t="shared" si="339"/>
        <v/>
      </c>
      <c r="U918" s="275"/>
      <c r="V918" s="275"/>
      <c r="W918" s="276" t="str">
        <f t="shared" si="340"/>
        <v/>
      </c>
      <c r="X918" s="276" t="str">
        <f t="shared" si="341"/>
        <v/>
      </c>
      <c r="Y918" s="276" t="str">
        <f t="shared" si="342"/>
        <v/>
      </c>
      <c r="Z918" s="275"/>
      <c r="AA918" s="184"/>
      <c r="AB918" s="184"/>
      <c r="AC918" s="185" t="str">
        <f t="shared" si="343"/>
        <v/>
      </c>
      <c r="AD918" s="185" t="str">
        <f t="shared" si="344"/>
        <v/>
      </c>
      <c r="AE918" s="186"/>
      <c r="AF918" s="187" t="str">
        <f t="shared" si="345"/>
        <v/>
      </c>
      <c r="AG918" s="182"/>
      <c r="AH918" s="184"/>
      <c r="AI918" s="184"/>
      <c r="AJ918" s="182"/>
      <c r="AK918" s="188" t="str">
        <f t="shared" si="346"/>
        <v/>
      </c>
      <c r="AL918" s="188" t="str">
        <f t="shared" si="347"/>
        <v/>
      </c>
      <c r="AM918" s="188" t="str">
        <f t="shared" si="348"/>
        <v/>
      </c>
      <c r="AN918" s="359" t="str">
        <f>IF(Overview!$K$17='Internal Calcs'!$P$22,IF(AK918="","",AK918),IF(Overview!$K$17='Internal Calcs'!$P$23,IF(AK918="","",AK918),IF(ISNUMBER(A918),(IF(F918="Short",G918-H918,H918-G918)*AZ918-AX918),"")))</f>
        <v/>
      </c>
      <c r="AO918" s="401" t="str">
        <f>IF(Overview!$K$17='Internal Calcs'!$P$22,IF(AL918="","",AL918),IF(Overview!$K$17='Internal Calcs'!$P$23,IF(AL918="","",AL918),IF(ISNUMBER(A918),IF(AL918="",(IF(F918="Short",G918-H918,H918-G918)*AZ918-AX918),(IF(F918="Short",G918-J918,J918-G918)*AZ918-AX918)),"")))</f>
        <v/>
      </c>
      <c r="AP918" s="359" t="str">
        <f>IF(Overview!$K$17='Internal Calcs'!$P$22,"",IF(Overview!$K$17='Internal Calcs'!$P$23,IF(AM918="","",AM918),IF(ISNUMBER(A918),IF(AM918="",(IF(F918="Short",G918-H918,H918-G918)*AZ918-AX918),(IF(F918="Short",G918-L918,L918-G918)*AZ918-AX918)),"")))</f>
        <v/>
      </c>
      <c r="AQ918" s="188" t="str">
        <f t="shared" si="349"/>
        <v/>
      </c>
      <c r="AR918" s="188" t="str">
        <f t="shared" si="350"/>
        <v/>
      </c>
      <c r="AS918" s="188" t="str">
        <f t="shared" si="351"/>
        <v/>
      </c>
      <c r="AT918" s="188" t="str">
        <f>IF(ISNUMBER(A918),MAX($AS$2:AS918)-AS918,"")</f>
        <v/>
      </c>
      <c r="AU918" s="189" t="str">
        <f t="shared" si="352"/>
        <v/>
      </c>
      <c r="AV918" s="190" t="str">
        <f t="shared" si="353"/>
        <v/>
      </c>
      <c r="AW918" s="190" t="str">
        <f t="shared" si="354"/>
        <v/>
      </c>
      <c r="AX918" s="191" t="str">
        <f ca="1">IF(ISNUMBER($A918),INDIRECT(CONCATENATE("'Instrument List'!B",(MATCH(E918,'Instrument List'!A:A,0))-0)),"")</f>
        <v/>
      </c>
      <c r="AY918" s="191" t="str">
        <f ca="1">IF(ISNUMBER($A918),INDIRECT(CONCATENATE("'Instrument List'!D",(MATCH(E918,'Instrument List'!A:A,0))-0)),"")</f>
        <v/>
      </c>
      <c r="AZ918" s="191" t="str">
        <f ca="1">IF(ISNUMBER($A918),INDIRECT(CONCATENATE("'Instrument List'!C",(MATCH(E918,'Instrument List'!A:A,0))-0)),"")</f>
        <v/>
      </c>
      <c r="BA918" s="192" t="str">
        <f ca="1">IF(ISNUMBER(A918),INDIRECT(CONCATENATE("'Instrument List'!E",(MATCH(E918,'Instrument List'!A:A,0))-0)),"")</f>
        <v/>
      </c>
      <c r="BB918" s="193" t="str">
        <f t="shared" si="355"/>
        <v/>
      </c>
      <c r="BC918" s="193" t="str">
        <f t="shared" si="356"/>
        <v/>
      </c>
      <c r="BD918" s="193" t="str">
        <f ca="1">IF(ISNUMBER(A918),INDIRECT(CONCATENATE("'Instrument List'!F",(MATCH(E918,'Instrument List'!A:A,0))-0)),"")</f>
        <v/>
      </c>
    </row>
    <row r="919" spans="1:56">
      <c r="A919" s="220" t="str">
        <f t="shared" si="336"/>
        <v/>
      </c>
      <c r="B919" s="221"/>
      <c r="C919" s="222"/>
      <c r="D919" s="169"/>
      <c r="E919" s="169"/>
      <c r="F919" s="169"/>
      <c r="G919" s="202"/>
      <c r="H919" s="217"/>
      <c r="I919" s="212"/>
      <c r="J919" s="206"/>
      <c r="K919" s="212"/>
      <c r="L919" s="206"/>
      <c r="M919" s="212"/>
      <c r="N919" s="206"/>
      <c r="O919" s="170" t="str">
        <f t="shared" si="337"/>
        <v/>
      </c>
      <c r="P919" s="171"/>
      <c r="Q919" s="171"/>
      <c r="R919" s="171"/>
      <c r="S919" s="172" t="str">
        <f t="shared" si="338"/>
        <v/>
      </c>
      <c r="T919" s="172" t="str">
        <f t="shared" si="339"/>
        <v/>
      </c>
      <c r="U919" s="171"/>
      <c r="V919" s="171"/>
      <c r="W919" s="173" t="str">
        <f t="shared" si="340"/>
        <v/>
      </c>
      <c r="X919" s="173" t="str">
        <f t="shared" si="341"/>
        <v/>
      </c>
      <c r="Y919" s="173" t="str">
        <f t="shared" si="342"/>
        <v/>
      </c>
      <c r="Z919" s="171"/>
      <c r="AA919" s="171"/>
      <c r="AB919" s="171"/>
      <c r="AC919" s="172" t="str">
        <f t="shared" si="343"/>
        <v/>
      </c>
      <c r="AD919" s="172" t="str">
        <f t="shared" si="344"/>
        <v/>
      </c>
      <c r="AE919" s="174"/>
      <c r="AF919" s="175" t="str">
        <f t="shared" si="345"/>
        <v/>
      </c>
      <c r="AG919" s="169"/>
      <c r="AH919" s="171"/>
      <c r="AI919" s="171"/>
      <c r="AJ919" s="169"/>
      <c r="AK919" s="176" t="str">
        <f t="shared" si="346"/>
        <v/>
      </c>
      <c r="AL919" s="176" t="str">
        <f t="shared" si="347"/>
        <v/>
      </c>
      <c r="AM919" s="176" t="str">
        <f t="shared" si="348"/>
        <v/>
      </c>
      <c r="AN919" s="359" t="str">
        <f>IF(Overview!$K$17='Internal Calcs'!$P$22,IF(AK919="","",AK919),IF(Overview!$K$17='Internal Calcs'!$P$23,IF(AK919="","",AK919),IF(ISNUMBER(A919),(IF(F919="Short",G919-H919,H919-G919)*AZ919-AX919),"")))</f>
        <v/>
      </c>
      <c r="AO919" s="401" t="str">
        <f>IF(Overview!$K$17='Internal Calcs'!$P$22,IF(AL919="","",AL919),IF(Overview!$K$17='Internal Calcs'!$P$23,IF(AL919="","",AL919),IF(ISNUMBER(A919),IF(AL919="",(IF(F919="Short",G919-H919,H919-G919)*AZ919-AX919),(IF(F919="Short",G919-J919,J919-G919)*AZ919-AX919)),"")))</f>
        <v/>
      </c>
      <c r="AP919" s="359" t="str">
        <f>IF(Overview!$K$17='Internal Calcs'!$P$22,"",IF(Overview!$K$17='Internal Calcs'!$P$23,IF(AM919="","",AM919),IF(ISNUMBER(A919),IF(AM919="",(IF(F919="Short",G919-H919,H919-G919)*AZ919-AX919),(IF(F919="Short",G919-L919,L919-G919)*AZ919-AX919)),"")))</f>
        <v/>
      </c>
      <c r="AQ919" s="176" t="str">
        <f t="shared" si="349"/>
        <v/>
      </c>
      <c r="AR919" s="176" t="str">
        <f t="shared" si="350"/>
        <v/>
      </c>
      <c r="AS919" s="176" t="str">
        <f t="shared" si="351"/>
        <v/>
      </c>
      <c r="AT919" s="176" t="str">
        <f>IF(ISNUMBER(A919),MAX($AS$2:AS919)-AS919,"")</f>
        <v/>
      </c>
      <c r="AU919" s="177" t="str">
        <f t="shared" si="352"/>
        <v/>
      </c>
      <c r="AV919" s="178" t="str">
        <f t="shared" si="353"/>
        <v/>
      </c>
      <c r="AW919" s="178" t="str">
        <f t="shared" si="354"/>
        <v/>
      </c>
      <c r="AX919" s="179" t="str">
        <f ca="1">IF(ISNUMBER($A919),INDIRECT(CONCATENATE("'Instrument List'!B",(MATCH(E919,'Instrument List'!A:A,0))-0)),"")</f>
        <v/>
      </c>
      <c r="AY919" s="179" t="str">
        <f ca="1">IF(ISNUMBER($A919),INDIRECT(CONCATENATE("'Instrument List'!D",(MATCH(E919,'Instrument List'!A:A,0))-0)),"")</f>
        <v/>
      </c>
      <c r="AZ919" s="179" t="str">
        <f ca="1">IF(ISNUMBER($A919),INDIRECT(CONCATENATE("'Instrument List'!C",(MATCH(E919,'Instrument List'!A:A,0))-0)),"")</f>
        <v/>
      </c>
      <c r="BA919" s="180" t="str">
        <f ca="1">IF(ISNUMBER(A919),INDIRECT(CONCATENATE("'Instrument List'!E",(MATCH(E919,'Instrument List'!A:A,0))-0)),"")</f>
        <v/>
      </c>
      <c r="BB919" s="181" t="str">
        <f t="shared" si="355"/>
        <v/>
      </c>
      <c r="BC919" s="181" t="str">
        <f t="shared" si="356"/>
        <v/>
      </c>
      <c r="BD919" s="181" t="str">
        <f ca="1">IF(ISNUMBER(A919),INDIRECT(CONCATENATE("'Instrument List'!F",(MATCH(E919,'Instrument List'!A:A,0))-0)),"")</f>
        <v/>
      </c>
    </row>
    <row r="920" spans="1:56">
      <c r="A920" s="223" t="str">
        <f t="shared" si="336"/>
        <v/>
      </c>
      <c r="B920" s="224"/>
      <c r="C920" s="225"/>
      <c r="D920" s="182"/>
      <c r="E920" s="182"/>
      <c r="F920" s="182"/>
      <c r="G920" s="203"/>
      <c r="H920" s="218"/>
      <c r="I920" s="213"/>
      <c r="J920" s="207"/>
      <c r="K920" s="213"/>
      <c r="L920" s="207"/>
      <c r="M920" s="213"/>
      <c r="N920" s="207"/>
      <c r="O920" s="183" t="str">
        <f t="shared" si="337"/>
        <v/>
      </c>
      <c r="P920" s="184"/>
      <c r="Q920" s="184"/>
      <c r="R920" s="275"/>
      <c r="S920" s="185" t="str">
        <f t="shared" si="338"/>
        <v/>
      </c>
      <c r="T920" s="185" t="str">
        <f t="shared" si="339"/>
        <v/>
      </c>
      <c r="U920" s="275"/>
      <c r="V920" s="275"/>
      <c r="W920" s="276" t="str">
        <f t="shared" si="340"/>
        <v/>
      </c>
      <c r="X920" s="276" t="str">
        <f t="shared" si="341"/>
        <v/>
      </c>
      <c r="Y920" s="276" t="str">
        <f t="shared" si="342"/>
        <v/>
      </c>
      <c r="Z920" s="275"/>
      <c r="AA920" s="184"/>
      <c r="AB920" s="184"/>
      <c r="AC920" s="185" t="str">
        <f t="shared" si="343"/>
        <v/>
      </c>
      <c r="AD920" s="185" t="str">
        <f t="shared" si="344"/>
        <v/>
      </c>
      <c r="AE920" s="186"/>
      <c r="AF920" s="187" t="str">
        <f t="shared" si="345"/>
        <v/>
      </c>
      <c r="AG920" s="182"/>
      <c r="AH920" s="184"/>
      <c r="AI920" s="184"/>
      <c r="AJ920" s="182"/>
      <c r="AK920" s="188" t="str">
        <f t="shared" si="346"/>
        <v/>
      </c>
      <c r="AL920" s="188" t="str">
        <f t="shared" si="347"/>
        <v/>
      </c>
      <c r="AM920" s="188" t="str">
        <f t="shared" si="348"/>
        <v/>
      </c>
      <c r="AN920" s="359" t="str">
        <f>IF(Overview!$K$17='Internal Calcs'!$P$22,IF(AK920="","",AK920),IF(Overview!$K$17='Internal Calcs'!$P$23,IF(AK920="","",AK920),IF(ISNUMBER(A920),(IF(F920="Short",G920-H920,H920-G920)*AZ920-AX920),"")))</f>
        <v/>
      </c>
      <c r="AO920" s="401" t="str">
        <f>IF(Overview!$K$17='Internal Calcs'!$P$22,IF(AL920="","",AL920),IF(Overview!$K$17='Internal Calcs'!$P$23,IF(AL920="","",AL920),IF(ISNUMBER(A920),IF(AL920="",(IF(F920="Short",G920-H920,H920-G920)*AZ920-AX920),(IF(F920="Short",G920-J920,J920-G920)*AZ920-AX920)),"")))</f>
        <v/>
      </c>
      <c r="AP920" s="359" t="str">
        <f>IF(Overview!$K$17='Internal Calcs'!$P$22,"",IF(Overview!$K$17='Internal Calcs'!$P$23,IF(AM920="","",AM920),IF(ISNUMBER(A920),IF(AM920="",(IF(F920="Short",G920-H920,H920-G920)*AZ920-AX920),(IF(F920="Short",G920-L920,L920-G920)*AZ920-AX920)),"")))</f>
        <v/>
      </c>
      <c r="AQ920" s="188" t="str">
        <f t="shared" si="349"/>
        <v/>
      </c>
      <c r="AR920" s="188" t="str">
        <f t="shared" si="350"/>
        <v/>
      </c>
      <c r="AS920" s="188" t="str">
        <f t="shared" si="351"/>
        <v/>
      </c>
      <c r="AT920" s="188" t="str">
        <f>IF(ISNUMBER(A920),MAX($AS$2:AS920)-AS920,"")</f>
        <v/>
      </c>
      <c r="AU920" s="189" t="str">
        <f t="shared" si="352"/>
        <v/>
      </c>
      <c r="AV920" s="190" t="str">
        <f t="shared" si="353"/>
        <v/>
      </c>
      <c r="AW920" s="190" t="str">
        <f t="shared" si="354"/>
        <v/>
      </c>
      <c r="AX920" s="191" t="str">
        <f ca="1">IF(ISNUMBER($A920),INDIRECT(CONCATENATE("'Instrument List'!B",(MATCH(E920,'Instrument List'!A:A,0))-0)),"")</f>
        <v/>
      </c>
      <c r="AY920" s="191" t="str">
        <f ca="1">IF(ISNUMBER($A920),INDIRECT(CONCATENATE("'Instrument List'!D",(MATCH(E920,'Instrument List'!A:A,0))-0)),"")</f>
        <v/>
      </c>
      <c r="AZ920" s="191" t="str">
        <f ca="1">IF(ISNUMBER($A920),INDIRECT(CONCATENATE("'Instrument List'!C",(MATCH(E920,'Instrument List'!A:A,0))-0)),"")</f>
        <v/>
      </c>
      <c r="BA920" s="192" t="str">
        <f ca="1">IF(ISNUMBER(A920),INDIRECT(CONCATENATE("'Instrument List'!E",(MATCH(E920,'Instrument List'!A:A,0))-0)),"")</f>
        <v/>
      </c>
      <c r="BB920" s="193" t="str">
        <f t="shared" si="355"/>
        <v/>
      </c>
      <c r="BC920" s="193" t="str">
        <f t="shared" si="356"/>
        <v/>
      </c>
      <c r="BD920" s="193" t="str">
        <f ca="1">IF(ISNUMBER(A920),INDIRECT(CONCATENATE("'Instrument List'!F",(MATCH(E920,'Instrument List'!A:A,0))-0)),"")</f>
        <v/>
      </c>
    </row>
    <row r="921" spans="1:56">
      <c r="A921" s="220" t="str">
        <f t="shared" si="336"/>
        <v/>
      </c>
      <c r="B921" s="221"/>
      <c r="C921" s="222"/>
      <c r="D921" s="169"/>
      <c r="E921" s="169"/>
      <c r="F921" s="169"/>
      <c r="G921" s="202"/>
      <c r="H921" s="217"/>
      <c r="I921" s="212"/>
      <c r="J921" s="206"/>
      <c r="K921" s="212"/>
      <c r="L921" s="206"/>
      <c r="M921" s="212"/>
      <c r="N921" s="206"/>
      <c r="O921" s="170" t="str">
        <f t="shared" si="337"/>
        <v/>
      </c>
      <c r="P921" s="171"/>
      <c r="Q921" s="171"/>
      <c r="R921" s="171"/>
      <c r="S921" s="172" t="str">
        <f t="shared" si="338"/>
        <v/>
      </c>
      <c r="T921" s="172" t="str">
        <f t="shared" si="339"/>
        <v/>
      </c>
      <c r="U921" s="171"/>
      <c r="V921" s="171"/>
      <c r="W921" s="173" t="str">
        <f t="shared" si="340"/>
        <v/>
      </c>
      <c r="X921" s="173" t="str">
        <f t="shared" si="341"/>
        <v/>
      </c>
      <c r="Y921" s="173" t="str">
        <f t="shared" si="342"/>
        <v/>
      </c>
      <c r="Z921" s="171"/>
      <c r="AA921" s="171"/>
      <c r="AB921" s="171"/>
      <c r="AC921" s="172" t="str">
        <f t="shared" si="343"/>
        <v/>
      </c>
      <c r="AD921" s="172" t="str">
        <f t="shared" si="344"/>
        <v/>
      </c>
      <c r="AE921" s="174"/>
      <c r="AF921" s="175" t="str">
        <f t="shared" si="345"/>
        <v/>
      </c>
      <c r="AG921" s="169"/>
      <c r="AH921" s="171"/>
      <c r="AI921" s="171"/>
      <c r="AJ921" s="169"/>
      <c r="AK921" s="176" t="str">
        <f t="shared" si="346"/>
        <v/>
      </c>
      <c r="AL921" s="176" t="str">
        <f t="shared" si="347"/>
        <v/>
      </c>
      <c r="AM921" s="176" t="str">
        <f t="shared" si="348"/>
        <v/>
      </c>
      <c r="AN921" s="359" t="str">
        <f>IF(Overview!$K$17='Internal Calcs'!$P$22,IF(AK921="","",AK921),IF(Overview!$K$17='Internal Calcs'!$P$23,IF(AK921="","",AK921),IF(ISNUMBER(A921),(IF(F921="Short",G921-H921,H921-G921)*AZ921-AX921),"")))</f>
        <v/>
      </c>
      <c r="AO921" s="401" t="str">
        <f>IF(Overview!$K$17='Internal Calcs'!$P$22,IF(AL921="","",AL921),IF(Overview!$K$17='Internal Calcs'!$P$23,IF(AL921="","",AL921),IF(ISNUMBER(A921),IF(AL921="",(IF(F921="Short",G921-H921,H921-G921)*AZ921-AX921),(IF(F921="Short",G921-J921,J921-G921)*AZ921-AX921)),"")))</f>
        <v/>
      </c>
      <c r="AP921" s="359" t="str">
        <f>IF(Overview!$K$17='Internal Calcs'!$P$22,"",IF(Overview!$K$17='Internal Calcs'!$P$23,IF(AM921="","",AM921),IF(ISNUMBER(A921),IF(AM921="",(IF(F921="Short",G921-H921,H921-G921)*AZ921-AX921),(IF(F921="Short",G921-L921,L921-G921)*AZ921-AX921)),"")))</f>
        <v/>
      </c>
      <c r="AQ921" s="176" t="str">
        <f t="shared" si="349"/>
        <v/>
      </c>
      <c r="AR921" s="176" t="str">
        <f t="shared" si="350"/>
        <v/>
      </c>
      <c r="AS921" s="176" t="str">
        <f t="shared" si="351"/>
        <v/>
      </c>
      <c r="AT921" s="176" t="str">
        <f>IF(ISNUMBER(A921),MAX($AS$2:AS921)-AS921,"")</f>
        <v/>
      </c>
      <c r="AU921" s="177" t="str">
        <f t="shared" si="352"/>
        <v/>
      </c>
      <c r="AV921" s="178" t="str">
        <f t="shared" si="353"/>
        <v/>
      </c>
      <c r="AW921" s="178" t="str">
        <f t="shared" si="354"/>
        <v/>
      </c>
      <c r="AX921" s="179" t="str">
        <f ca="1">IF(ISNUMBER($A921),INDIRECT(CONCATENATE("'Instrument List'!B",(MATCH(E921,'Instrument List'!A:A,0))-0)),"")</f>
        <v/>
      </c>
      <c r="AY921" s="179" t="str">
        <f ca="1">IF(ISNUMBER($A921),INDIRECT(CONCATENATE("'Instrument List'!D",(MATCH(E921,'Instrument List'!A:A,0))-0)),"")</f>
        <v/>
      </c>
      <c r="AZ921" s="179" t="str">
        <f ca="1">IF(ISNUMBER($A921),INDIRECT(CONCATENATE("'Instrument List'!C",(MATCH(E921,'Instrument List'!A:A,0))-0)),"")</f>
        <v/>
      </c>
      <c r="BA921" s="180" t="str">
        <f ca="1">IF(ISNUMBER(A921),INDIRECT(CONCATENATE("'Instrument List'!E",(MATCH(E921,'Instrument List'!A:A,0))-0)),"")</f>
        <v/>
      </c>
      <c r="BB921" s="181" t="str">
        <f t="shared" si="355"/>
        <v/>
      </c>
      <c r="BC921" s="181" t="str">
        <f t="shared" si="356"/>
        <v/>
      </c>
      <c r="BD921" s="181" t="str">
        <f ca="1">IF(ISNUMBER(A921),INDIRECT(CONCATENATE("'Instrument List'!F",(MATCH(E921,'Instrument List'!A:A,0))-0)),"")</f>
        <v/>
      </c>
    </row>
    <row r="922" spans="1:56">
      <c r="A922" s="223" t="str">
        <f t="shared" si="336"/>
        <v/>
      </c>
      <c r="B922" s="224"/>
      <c r="C922" s="225"/>
      <c r="D922" s="182"/>
      <c r="E922" s="182"/>
      <c r="F922" s="182"/>
      <c r="G922" s="203"/>
      <c r="H922" s="218"/>
      <c r="I922" s="213"/>
      <c r="J922" s="207"/>
      <c r="K922" s="213"/>
      <c r="L922" s="207"/>
      <c r="M922" s="213"/>
      <c r="N922" s="207"/>
      <c r="O922" s="183" t="str">
        <f t="shared" si="337"/>
        <v/>
      </c>
      <c r="P922" s="184"/>
      <c r="Q922" s="184"/>
      <c r="R922" s="275"/>
      <c r="S922" s="185" t="str">
        <f t="shared" si="338"/>
        <v/>
      </c>
      <c r="T922" s="185" t="str">
        <f t="shared" si="339"/>
        <v/>
      </c>
      <c r="U922" s="275"/>
      <c r="V922" s="275"/>
      <c r="W922" s="276" t="str">
        <f t="shared" si="340"/>
        <v/>
      </c>
      <c r="X922" s="276" t="str">
        <f t="shared" si="341"/>
        <v/>
      </c>
      <c r="Y922" s="276" t="str">
        <f t="shared" si="342"/>
        <v/>
      </c>
      <c r="Z922" s="275"/>
      <c r="AA922" s="184"/>
      <c r="AB922" s="184"/>
      <c r="AC922" s="185" t="str">
        <f t="shared" si="343"/>
        <v/>
      </c>
      <c r="AD922" s="185" t="str">
        <f t="shared" si="344"/>
        <v/>
      </c>
      <c r="AE922" s="186"/>
      <c r="AF922" s="187" t="str">
        <f t="shared" si="345"/>
        <v/>
      </c>
      <c r="AG922" s="182"/>
      <c r="AH922" s="184"/>
      <c r="AI922" s="184"/>
      <c r="AJ922" s="182"/>
      <c r="AK922" s="188" t="str">
        <f t="shared" si="346"/>
        <v/>
      </c>
      <c r="AL922" s="188" t="str">
        <f t="shared" si="347"/>
        <v/>
      </c>
      <c r="AM922" s="188" t="str">
        <f t="shared" si="348"/>
        <v/>
      </c>
      <c r="AN922" s="359" t="str">
        <f>IF(Overview!$K$17='Internal Calcs'!$P$22,IF(AK922="","",AK922),IF(Overview!$K$17='Internal Calcs'!$P$23,IF(AK922="","",AK922),IF(ISNUMBER(A922),(IF(F922="Short",G922-H922,H922-G922)*AZ922-AX922),"")))</f>
        <v/>
      </c>
      <c r="AO922" s="401" t="str">
        <f>IF(Overview!$K$17='Internal Calcs'!$P$22,IF(AL922="","",AL922),IF(Overview!$K$17='Internal Calcs'!$P$23,IF(AL922="","",AL922),IF(ISNUMBER(A922),IF(AL922="",(IF(F922="Short",G922-H922,H922-G922)*AZ922-AX922),(IF(F922="Short",G922-J922,J922-G922)*AZ922-AX922)),"")))</f>
        <v/>
      </c>
      <c r="AP922" s="359" t="str">
        <f>IF(Overview!$K$17='Internal Calcs'!$P$22,"",IF(Overview!$K$17='Internal Calcs'!$P$23,IF(AM922="","",AM922),IF(ISNUMBER(A922),IF(AM922="",(IF(F922="Short",G922-H922,H922-G922)*AZ922-AX922),(IF(F922="Short",G922-L922,L922-G922)*AZ922-AX922)),"")))</f>
        <v/>
      </c>
      <c r="AQ922" s="188" t="str">
        <f t="shared" si="349"/>
        <v/>
      </c>
      <c r="AR922" s="188" t="str">
        <f t="shared" si="350"/>
        <v/>
      </c>
      <c r="AS922" s="188" t="str">
        <f t="shared" si="351"/>
        <v/>
      </c>
      <c r="AT922" s="188" t="str">
        <f>IF(ISNUMBER(A922),MAX($AS$2:AS922)-AS922,"")</f>
        <v/>
      </c>
      <c r="AU922" s="189" t="str">
        <f t="shared" si="352"/>
        <v/>
      </c>
      <c r="AV922" s="190" t="str">
        <f t="shared" si="353"/>
        <v/>
      </c>
      <c r="AW922" s="190" t="str">
        <f t="shared" si="354"/>
        <v/>
      </c>
      <c r="AX922" s="191" t="str">
        <f ca="1">IF(ISNUMBER($A922),INDIRECT(CONCATENATE("'Instrument List'!B",(MATCH(E922,'Instrument List'!A:A,0))-0)),"")</f>
        <v/>
      </c>
      <c r="AY922" s="191" t="str">
        <f ca="1">IF(ISNUMBER($A922),INDIRECT(CONCATENATE("'Instrument List'!D",(MATCH(E922,'Instrument List'!A:A,0))-0)),"")</f>
        <v/>
      </c>
      <c r="AZ922" s="191" t="str">
        <f ca="1">IF(ISNUMBER($A922),INDIRECT(CONCATENATE("'Instrument List'!C",(MATCH(E922,'Instrument List'!A:A,0))-0)),"")</f>
        <v/>
      </c>
      <c r="BA922" s="192" t="str">
        <f ca="1">IF(ISNUMBER(A922),INDIRECT(CONCATENATE("'Instrument List'!E",(MATCH(E922,'Instrument List'!A:A,0))-0)),"")</f>
        <v/>
      </c>
      <c r="BB922" s="193" t="str">
        <f t="shared" si="355"/>
        <v/>
      </c>
      <c r="BC922" s="193" t="str">
        <f t="shared" si="356"/>
        <v/>
      </c>
      <c r="BD922" s="193" t="str">
        <f ca="1">IF(ISNUMBER(A922),INDIRECT(CONCATENATE("'Instrument List'!F",(MATCH(E922,'Instrument List'!A:A,0))-0)),"")</f>
        <v/>
      </c>
    </row>
    <row r="923" spans="1:56">
      <c r="A923" s="220" t="str">
        <f t="shared" si="336"/>
        <v/>
      </c>
      <c r="B923" s="221"/>
      <c r="C923" s="222"/>
      <c r="D923" s="169"/>
      <c r="E923" s="169"/>
      <c r="F923" s="169"/>
      <c r="G923" s="202"/>
      <c r="H923" s="217"/>
      <c r="I923" s="212"/>
      <c r="J923" s="206"/>
      <c r="K923" s="212"/>
      <c r="L923" s="206"/>
      <c r="M923" s="212"/>
      <c r="N923" s="206"/>
      <c r="O923" s="170" t="str">
        <f t="shared" si="337"/>
        <v/>
      </c>
      <c r="P923" s="171"/>
      <c r="Q923" s="171"/>
      <c r="R923" s="171"/>
      <c r="S923" s="172" t="str">
        <f t="shared" si="338"/>
        <v/>
      </c>
      <c r="T923" s="172" t="str">
        <f t="shared" si="339"/>
        <v/>
      </c>
      <c r="U923" s="171"/>
      <c r="V923" s="171"/>
      <c r="W923" s="173" t="str">
        <f t="shared" si="340"/>
        <v/>
      </c>
      <c r="X923" s="173" t="str">
        <f t="shared" si="341"/>
        <v/>
      </c>
      <c r="Y923" s="173" t="str">
        <f t="shared" si="342"/>
        <v/>
      </c>
      <c r="Z923" s="171"/>
      <c r="AA923" s="171"/>
      <c r="AB923" s="171"/>
      <c r="AC923" s="172" t="str">
        <f t="shared" si="343"/>
        <v/>
      </c>
      <c r="AD923" s="172" t="str">
        <f t="shared" si="344"/>
        <v/>
      </c>
      <c r="AE923" s="174"/>
      <c r="AF923" s="175" t="str">
        <f t="shared" si="345"/>
        <v/>
      </c>
      <c r="AG923" s="169"/>
      <c r="AH923" s="171"/>
      <c r="AI923" s="171"/>
      <c r="AJ923" s="169"/>
      <c r="AK923" s="176" t="str">
        <f t="shared" si="346"/>
        <v/>
      </c>
      <c r="AL923" s="176" t="str">
        <f t="shared" si="347"/>
        <v/>
      </c>
      <c r="AM923" s="176" t="str">
        <f t="shared" si="348"/>
        <v/>
      </c>
      <c r="AN923" s="359" t="str">
        <f>IF(Overview!$K$17='Internal Calcs'!$P$22,IF(AK923="","",AK923),IF(Overview!$K$17='Internal Calcs'!$P$23,IF(AK923="","",AK923),IF(ISNUMBER(A923),(IF(F923="Short",G923-H923,H923-G923)*AZ923-AX923),"")))</f>
        <v/>
      </c>
      <c r="AO923" s="401" t="str">
        <f>IF(Overview!$K$17='Internal Calcs'!$P$22,IF(AL923="","",AL923),IF(Overview!$K$17='Internal Calcs'!$P$23,IF(AL923="","",AL923),IF(ISNUMBER(A923),IF(AL923="",(IF(F923="Short",G923-H923,H923-G923)*AZ923-AX923),(IF(F923="Short",G923-J923,J923-G923)*AZ923-AX923)),"")))</f>
        <v/>
      </c>
      <c r="AP923" s="359" t="str">
        <f>IF(Overview!$K$17='Internal Calcs'!$P$22,"",IF(Overview!$K$17='Internal Calcs'!$P$23,IF(AM923="","",AM923),IF(ISNUMBER(A923),IF(AM923="",(IF(F923="Short",G923-H923,H923-G923)*AZ923-AX923),(IF(F923="Short",G923-L923,L923-G923)*AZ923-AX923)),"")))</f>
        <v/>
      </c>
      <c r="AQ923" s="176" t="str">
        <f t="shared" si="349"/>
        <v/>
      </c>
      <c r="AR923" s="176" t="str">
        <f t="shared" si="350"/>
        <v/>
      </c>
      <c r="AS923" s="176" t="str">
        <f t="shared" si="351"/>
        <v/>
      </c>
      <c r="AT923" s="176" t="str">
        <f>IF(ISNUMBER(A923),MAX($AS$2:AS923)-AS923,"")</f>
        <v/>
      </c>
      <c r="AU923" s="177" t="str">
        <f t="shared" si="352"/>
        <v/>
      </c>
      <c r="AV923" s="178" t="str">
        <f t="shared" si="353"/>
        <v/>
      </c>
      <c r="AW923" s="178" t="str">
        <f t="shared" si="354"/>
        <v/>
      </c>
      <c r="AX923" s="179" t="str">
        <f ca="1">IF(ISNUMBER($A923),INDIRECT(CONCATENATE("'Instrument List'!B",(MATCH(E923,'Instrument List'!A:A,0))-0)),"")</f>
        <v/>
      </c>
      <c r="AY923" s="179" t="str">
        <f ca="1">IF(ISNUMBER($A923),INDIRECT(CONCATENATE("'Instrument List'!D",(MATCH(E923,'Instrument List'!A:A,0))-0)),"")</f>
        <v/>
      </c>
      <c r="AZ923" s="179" t="str">
        <f ca="1">IF(ISNUMBER($A923),INDIRECT(CONCATENATE("'Instrument List'!C",(MATCH(E923,'Instrument List'!A:A,0))-0)),"")</f>
        <v/>
      </c>
      <c r="BA923" s="180" t="str">
        <f ca="1">IF(ISNUMBER(A923),INDIRECT(CONCATENATE("'Instrument List'!E",(MATCH(E923,'Instrument List'!A:A,0))-0)),"")</f>
        <v/>
      </c>
      <c r="BB923" s="181" t="str">
        <f t="shared" si="355"/>
        <v/>
      </c>
      <c r="BC923" s="181" t="str">
        <f t="shared" si="356"/>
        <v/>
      </c>
      <c r="BD923" s="181" t="str">
        <f ca="1">IF(ISNUMBER(A923),INDIRECT(CONCATENATE("'Instrument List'!F",(MATCH(E923,'Instrument List'!A:A,0))-0)),"")</f>
        <v/>
      </c>
    </row>
    <row r="924" spans="1:56">
      <c r="A924" s="223" t="str">
        <f t="shared" si="336"/>
        <v/>
      </c>
      <c r="B924" s="224"/>
      <c r="C924" s="225"/>
      <c r="D924" s="182"/>
      <c r="E924" s="182"/>
      <c r="F924" s="182"/>
      <c r="G924" s="203"/>
      <c r="H924" s="218"/>
      <c r="I924" s="213"/>
      <c r="J924" s="207"/>
      <c r="K924" s="213"/>
      <c r="L924" s="207"/>
      <c r="M924" s="213"/>
      <c r="N924" s="207"/>
      <c r="O924" s="183" t="str">
        <f t="shared" si="337"/>
        <v/>
      </c>
      <c r="P924" s="184"/>
      <c r="Q924" s="184"/>
      <c r="R924" s="275"/>
      <c r="S924" s="185" t="str">
        <f t="shared" si="338"/>
        <v/>
      </c>
      <c r="T924" s="185" t="str">
        <f t="shared" si="339"/>
        <v/>
      </c>
      <c r="U924" s="275"/>
      <c r="V924" s="275"/>
      <c r="W924" s="276" t="str">
        <f t="shared" si="340"/>
        <v/>
      </c>
      <c r="X924" s="276" t="str">
        <f t="shared" si="341"/>
        <v/>
      </c>
      <c r="Y924" s="276" t="str">
        <f t="shared" si="342"/>
        <v/>
      </c>
      <c r="Z924" s="275"/>
      <c r="AA924" s="184"/>
      <c r="AB924" s="184"/>
      <c r="AC924" s="185" t="str">
        <f t="shared" si="343"/>
        <v/>
      </c>
      <c r="AD924" s="185" t="str">
        <f t="shared" si="344"/>
        <v/>
      </c>
      <c r="AE924" s="186"/>
      <c r="AF924" s="187" t="str">
        <f t="shared" si="345"/>
        <v/>
      </c>
      <c r="AG924" s="182"/>
      <c r="AH924" s="184"/>
      <c r="AI924" s="184"/>
      <c r="AJ924" s="182"/>
      <c r="AK924" s="188" t="str">
        <f t="shared" si="346"/>
        <v/>
      </c>
      <c r="AL924" s="188" t="str">
        <f t="shared" si="347"/>
        <v/>
      </c>
      <c r="AM924" s="188" t="str">
        <f t="shared" si="348"/>
        <v/>
      </c>
      <c r="AN924" s="359" t="str">
        <f>IF(Overview!$K$17='Internal Calcs'!$P$22,IF(AK924="","",AK924),IF(Overview!$K$17='Internal Calcs'!$P$23,IF(AK924="","",AK924),IF(ISNUMBER(A924),(IF(F924="Short",G924-H924,H924-G924)*AZ924-AX924),"")))</f>
        <v/>
      </c>
      <c r="AO924" s="401" t="str">
        <f>IF(Overview!$K$17='Internal Calcs'!$P$22,IF(AL924="","",AL924),IF(Overview!$K$17='Internal Calcs'!$P$23,IF(AL924="","",AL924),IF(ISNUMBER(A924),IF(AL924="",(IF(F924="Short",G924-H924,H924-G924)*AZ924-AX924),(IF(F924="Short",G924-J924,J924-G924)*AZ924-AX924)),"")))</f>
        <v/>
      </c>
      <c r="AP924" s="359" t="str">
        <f>IF(Overview!$K$17='Internal Calcs'!$P$22,"",IF(Overview!$K$17='Internal Calcs'!$P$23,IF(AM924="","",AM924),IF(ISNUMBER(A924),IF(AM924="",(IF(F924="Short",G924-H924,H924-G924)*AZ924-AX924),(IF(F924="Short",G924-L924,L924-G924)*AZ924-AX924)),"")))</f>
        <v/>
      </c>
      <c r="AQ924" s="188" t="str">
        <f t="shared" si="349"/>
        <v/>
      </c>
      <c r="AR924" s="188" t="str">
        <f t="shared" si="350"/>
        <v/>
      </c>
      <c r="AS924" s="188" t="str">
        <f t="shared" si="351"/>
        <v/>
      </c>
      <c r="AT924" s="188" t="str">
        <f>IF(ISNUMBER(A924),MAX($AS$2:AS924)-AS924,"")</f>
        <v/>
      </c>
      <c r="AU924" s="189" t="str">
        <f t="shared" si="352"/>
        <v/>
      </c>
      <c r="AV924" s="190" t="str">
        <f t="shared" si="353"/>
        <v/>
      </c>
      <c r="AW924" s="190" t="str">
        <f t="shared" si="354"/>
        <v/>
      </c>
      <c r="AX924" s="191" t="str">
        <f ca="1">IF(ISNUMBER($A924),INDIRECT(CONCATENATE("'Instrument List'!B",(MATCH(E924,'Instrument List'!A:A,0))-0)),"")</f>
        <v/>
      </c>
      <c r="AY924" s="191" t="str">
        <f ca="1">IF(ISNUMBER($A924),INDIRECT(CONCATENATE("'Instrument List'!D",(MATCH(E924,'Instrument List'!A:A,0))-0)),"")</f>
        <v/>
      </c>
      <c r="AZ924" s="191" t="str">
        <f ca="1">IF(ISNUMBER($A924),INDIRECT(CONCATENATE("'Instrument List'!C",(MATCH(E924,'Instrument List'!A:A,0))-0)),"")</f>
        <v/>
      </c>
      <c r="BA924" s="192" t="str">
        <f ca="1">IF(ISNUMBER(A924),INDIRECT(CONCATENATE("'Instrument List'!E",(MATCH(E924,'Instrument List'!A:A,0))-0)),"")</f>
        <v/>
      </c>
      <c r="BB924" s="193" t="str">
        <f t="shared" si="355"/>
        <v/>
      </c>
      <c r="BC924" s="193" t="str">
        <f t="shared" si="356"/>
        <v/>
      </c>
      <c r="BD924" s="193" t="str">
        <f ca="1">IF(ISNUMBER(A924),INDIRECT(CONCATENATE("'Instrument List'!F",(MATCH(E924,'Instrument List'!A:A,0))-0)),"")</f>
        <v/>
      </c>
    </row>
    <row r="925" spans="1:56">
      <c r="A925" s="220" t="str">
        <f t="shared" si="336"/>
        <v/>
      </c>
      <c r="B925" s="221"/>
      <c r="C925" s="222"/>
      <c r="D925" s="169"/>
      <c r="E925" s="169"/>
      <c r="F925" s="169"/>
      <c r="G925" s="202"/>
      <c r="H925" s="217"/>
      <c r="I925" s="212"/>
      <c r="J925" s="206"/>
      <c r="K925" s="212"/>
      <c r="L925" s="206"/>
      <c r="M925" s="212"/>
      <c r="N925" s="206"/>
      <c r="O925" s="170" t="str">
        <f t="shared" si="337"/>
        <v/>
      </c>
      <c r="P925" s="171"/>
      <c r="Q925" s="171"/>
      <c r="R925" s="171"/>
      <c r="S925" s="172" t="str">
        <f t="shared" si="338"/>
        <v/>
      </c>
      <c r="T925" s="172" t="str">
        <f t="shared" si="339"/>
        <v/>
      </c>
      <c r="U925" s="171"/>
      <c r="V925" s="171"/>
      <c r="W925" s="173" t="str">
        <f t="shared" si="340"/>
        <v/>
      </c>
      <c r="X925" s="173" t="str">
        <f t="shared" si="341"/>
        <v/>
      </c>
      <c r="Y925" s="173" t="str">
        <f t="shared" si="342"/>
        <v/>
      </c>
      <c r="Z925" s="171"/>
      <c r="AA925" s="171"/>
      <c r="AB925" s="171"/>
      <c r="AC925" s="172" t="str">
        <f t="shared" si="343"/>
        <v/>
      </c>
      <c r="AD925" s="172" t="str">
        <f t="shared" si="344"/>
        <v/>
      </c>
      <c r="AE925" s="174"/>
      <c r="AF925" s="175" t="str">
        <f t="shared" si="345"/>
        <v/>
      </c>
      <c r="AG925" s="169"/>
      <c r="AH925" s="171"/>
      <c r="AI925" s="171"/>
      <c r="AJ925" s="169"/>
      <c r="AK925" s="176" t="str">
        <f t="shared" si="346"/>
        <v/>
      </c>
      <c r="AL925" s="176" t="str">
        <f t="shared" si="347"/>
        <v/>
      </c>
      <c r="AM925" s="176" t="str">
        <f t="shared" si="348"/>
        <v/>
      </c>
      <c r="AN925" s="359" t="str">
        <f>IF(Overview!$K$17='Internal Calcs'!$P$22,IF(AK925="","",AK925),IF(Overview!$K$17='Internal Calcs'!$P$23,IF(AK925="","",AK925),IF(ISNUMBER(A925),(IF(F925="Short",G925-H925,H925-G925)*AZ925-AX925),"")))</f>
        <v/>
      </c>
      <c r="AO925" s="401" t="str">
        <f>IF(Overview!$K$17='Internal Calcs'!$P$22,IF(AL925="","",AL925),IF(Overview!$K$17='Internal Calcs'!$P$23,IF(AL925="","",AL925),IF(ISNUMBER(A925),IF(AL925="",(IF(F925="Short",G925-H925,H925-G925)*AZ925-AX925),(IF(F925="Short",G925-J925,J925-G925)*AZ925-AX925)),"")))</f>
        <v/>
      </c>
      <c r="AP925" s="359" t="str">
        <f>IF(Overview!$K$17='Internal Calcs'!$P$22,"",IF(Overview!$K$17='Internal Calcs'!$P$23,IF(AM925="","",AM925),IF(ISNUMBER(A925),IF(AM925="",(IF(F925="Short",G925-H925,H925-G925)*AZ925-AX925),(IF(F925="Short",G925-L925,L925-G925)*AZ925-AX925)),"")))</f>
        <v/>
      </c>
      <c r="AQ925" s="176" t="str">
        <f t="shared" si="349"/>
        <v/>
      </c>
      <c r="AR925" s="176" t="str">
        <f t="shared" si="350"/>
        <v/>
      </c>
      <c r="AS925" s="176" t="str">
        <f t="shared" si="351"/>
        <v/>
      </c>
      <c r="AT925" s="176" t="str">
        <f>IF(ISNUMBER(A925),MAX($AS$2:AS925)-AS925,"")</f>
        <v/>
      </c>
      <c r="AU925" s="177" t="str">
        <f t="shared" si="352"/>
        <v/>
      </c>
      <c r="AV925" s="178" t="str">
        <f t="shared" si="353"/>
        <v/>
      </c>
      <c r="AW925" s="178" t="str">
        <f t="shared" si="354"/>
        <v/>
      </c>
      <c r="AX925" s="179" t="str">
        <f ca="1">IF(ISNUMBER($A925),INDIRECT(CONCATENATE("'Instrument List'!B",(MATCH(E925,'Instrument List'!A:A,0))-0)),"")</f>
        <v/>
      </c>
      <c r="AY925" s="179" t="str">
        <f ca="1">IF(ISNUMBER($A925),INDIRECT(CONCATENATE("'Instrument List'!D",(MATCH(E925,'Instrument List'!A:A,0))-0)),"")</f>
        <v/>
      </c>
      <c r="AZ925" s="179" t="str">
        <f ca="1">IF(ISNUMBER($A925),INDIRECT(CONCATENATE("'Instrument List'!C",(MATCH(E925,'Instrument List'!A:A,0))-0)),"")</f>
        <v/>
      </c>
      <c r="BA925" s="180" t="str">
        <f ca="1">IF(ISNUMBER(A925),INDIRECT(CONCATENATE("'Instrument List'!E",(MATCH(E925,'Instrument List'!A:A,0))-0)),"")</f>
        <v/>
      </c>
      <c r="BB925" s="181" t="str">
        <f t="shared" si="355"/>
        <v/>
      </c>
      <c r="BC925" s="181" t="str">
        <f t="shared" si="356"/>
        <v/>
      </c>
      <c r="BD925" s="181" t="str">
        <f ca="1">IF(ISNUMBER(A925),INDIRECT(CONCATENATE("'Instrument List'!F",(MATCH(E925,'Instrument List'!A:A,0))-0)),"")</f>
        <v/>
      </c>
    </row>
    <row r="926" spans="1:56">
      <c r="A926" s="223" t="str">
        <f t="shared" si="336"/>
        <v/>
      </c>
      <c r="B926" s="224"/>
      <c r="C926" s="225"/>
      <c r="D926" s="182"/>
      <c r="E926" s="182"/>
      <c r="F926" s="182"/>
      <c r="G926" s="203"/>
      <c r="H926" s="218"/>
      <c r="I926" s="213"/>
      <c r="J926" s="207"/>
      <c r="K926" s="213"/>
      <c r="L926" s="207"/>
      <c r="M926" s="213"/>
      <c r="N926" s="207"/>
      <c r="O926" s="183" t="str">
        <f t="shared" si="337"/>
        <v/>
      </c>
      <c r="P926" s="184"/>
      <c r="Q926" s="184"/>
      <c r="R926" s="275"/>
      <c r="S926" s="185" t="str">
        <f t="shared" si="338"/>
        <v/>
      </c>
      <c r="T926" s="185" t="str">
        <f t="shared" si="339"/>
        <v/>
      </c>
      <c r="U926" s="275"/>
      <c r="V926" s="275"/>
      <c r="W926" s="276" t="str">
        <f t="shared" si="340"/>
        <v/>
      </c>
      <c r="X926" s="276" t="str">
        <f t="shared" si="341"/>
        <v/>
      </c>
      <c r="Y926" s="276" t="str">
        <f t="shared" si="342"/>
        <v/>
      </c>
      <c r="Z926" s="275"/>
      <c r="AA926" s="184"/>
      <c r="AB926" s="184"/>
      <c r="AC926" s="185" t="str">
        <f t="shared" si="343"/>
        <v/>
      </c>
      <c r="AD926" s="185" t="str">
        <f t="shared" si="344"/>
        <v/>
      </c>
      <c r="AE926" s="186"/>
      <c r="AF926" s="187" t="str">
        <f t="shared" si="345"/>
        <v/>
      </c>
      <c r="AG926" s="182"/>
      <c r="AH926" s="184"/>
      <c r="AI926" s="184"/>
      <c r="AJ926" s="182"/>
      <c r="AK926" s="188" t="str">
        <f t="shared" si="346"/>
        <v/>
      </c>
      <c r="AL926" s="188" t="str">
        <f t="shared" si="347"/>
        <v/>
      </c>
      <c r="AM926" s="188" t="str">
        <f t="shared" si="348"/>
        <v/>
      </c>
      <c r="AN926" s="359" t="str">
        <f>IF(Overview!$K$17='Internal Calcs'!$P$22,IF(AK926="","",AK926),IF(Overview!$K$17='Internal Calcs'!$P$23,IF(AK926="","",AK926),IF(ISNUMBER(A926),(IF(F926="Short",G926-H926,H926-G926)*AZ926-AX926),"")))</f>
        <v/>
      </c>
      <c r="AO926" s="401" t="str">
        <f>IF(Overview!$K$17='Internal Calcs'!$P$22,IF(AL926="","",AL926),IF(Overview!$K$17='Internal Calcs'!$P$23,IF(AL926="","",AL926),IF(ISNUMBER(A926),IF(AL926="",(IF(F926="Short",G926-H926,H926-G926)*AZ926-AX926),(IF(F926="Short",G926-J926,J926-G926)*AZ926-AX926)),"")))</f>
        <v/>
      </c>
      <c r="AP926" s="359" t="str">
        <f>IF(Overview!$K$17='Internal Calcs'!$P$22,"",IF(Overview!$K$17='Internal Calcs'!$P$23,IF(AM926="","",AM926),IF(ISNUMBER(A926),IF(AM926="",(IF(F926="Short",G926-H926,H926-G926)*AZ926-AX926),(IF(F926="Short",G926-L926,L926-G926)*AZ926-AX926)),"")))</f>
        <v/>
      </c>
      <c r="AQ926" s="188" t="str">
        <f t="shared" si="349"/>
        <v/>
      </c>
      <c r="AR926" s="188" t="str">
        <f t="shared" si="350"/>
        <v/>
      </c>
      <c r="AS926" s="188" t="str">
        <f t="shared" si="351"/>
        <v/>
      </c>
      <c r="AT926" s="188" t="str">
        <f>IF(ISNUMBER(A926),MAX($AS$2:AS926)-AS926,"")</f>
        <v/>
      </c>
      <c r="AU926" s="189" t="str">
        <f t="shared" si="352"/>
        <v/>
      </c>
      <c r="AV926" s="190" t="str">
        <f t="shared" si="353"/>
        <v/>
      </c>
      <c r="AW926" s="190" t="str">
        <f t="shared" si="354"/>
        <v/>
      </c>
      <c r="AX926" s="191" t="str">
        <f ca="1">IF(ISNUMBER($A926),INDIRECT(CONCATENATE("'Instrument List'!B",(MATCH(E926,'Instrument List'!A:A,0))-0)),"")</f>
        <v/>
      </c>
      <c r="AY926" s="191" t="str">
        <f ca="1">IF(ISNUMBER($A926),INDIRECT(CONCATENATE("'Instrument List'!D",(MATCH(E926,'Instrument List'!A:A,0))-0)),"")</f>
        <v/>
      </c>
      <c r="AZ926" s="191" t="str">
        <f ca="1">IF(ISNUMBER($A926),INDIRECT(CONCATENATE("'Instrument List'!C",(MATCH(E926,'Instrument List'!A:A,0))-0)),"")</f>
        <v/>
      </c>
      <c r="BA926" s="192" t="str">
        <f ca="1">IF(ISNUMBER(A926),INDIRECT(CONCATENATE("'Instrument List'!E",(MATCH(E926,'Instrument List'!A:A,0))-0)),"")</f>
        <v/>
      </c>
      <c r="BB926" s="193" t="str">
        <f t="shared" si="355"/>
        <v/>
      </c>
      <c r="BC926" s="193" t="str">
        <f t="shared" si="356"/>
        <v/>
      </c>
      <c r="BD926" s="193" t="str">
        <f ca="1">IF(ISNUMBER(A926),INDIRECT(CONCATENATE("'Instrument List'!F",(MATCH(E926,'Instrument List'!A:A,0))-0)),"")</f>
        <v/>
      </c>
    </row>
    <row r="927" spans="1:56">
      <c r="A927" s="220" t="str">
        <f t="shared" si="336"/>
        <v/>
      </c>
      <c r="B927" s="221"/>
      <c r="C927" s="222"/>
      <c r="D927" s="169"/>
      <c r="E927" s="169"/>
      <c r="F927" s="169"/>
      <c r="G927" s="202"/>
      <c r="H927" s="217"/>
      <c r="I927" s="212"/>
      <c r="J927" s="206"/>
      <c r="K927" s="212"/>
      <c r="L927" s="206"/>
      <c r="M927" s="212"/>
      <c r="N927" s="206"/>
      <c r="O927" s="170" t="str">
        <f t="shared" si="337"/>
        <v/>
      </c>
      <c r="P927" s="171"/>
      <c r="Q927" s="171"/>
      <c r="R927" s="171"/>
      <c r="S927" s="172" t="str">
        <f t="shared" si="338"/>
        <v/>
      </c>
      <c r="T927" s="172" t="str">
        <f t="shared" si="339"/>
        <v/>
      </c>
      <c r="U927" s="171"/>
      <c r="V927" s="171"/>
      <c r="W927" s="173" t="str">
        <f t="shared" si="340"/>
        <v/>
      </c>
      <c r="X927" s="173" t="str">
        <f t="shared" si="341"/>
        <v/>
      </c>
      <c r="Y927" s="173" t="str">
        <f t="shared" si="342"/>
        <v/>
      </c>
      <c r="Z927" s="171"/>
      <c r="AA927" s="171"/>
      <c r="AB927" s="171"/>
      <c r="AC927" s="172" t="str">
        <f t="shared" si="343"/>
        <v/>
      </c>
      <c r="AD927" s="172" t="str">
        <f t="shared" si="344"/>
        <v/>
      </c>
      <c r="AE927" s="174"/>
      <c r="AF927" s="175" t="str">
        <f t="shared" si="345"/>
        <v/>
      </c>
      <c r="AG927" s="169"/>
      <c r="AH927" s="171"/>
      <c r="AI927" s="171"/>
      <c r="AJ927" s="169"/>
      <c r="AK927" s="176" t="str">
        <f t="shared" si="346"/>
        <v/>
      </c>
      <c r="AL927" s="176" t="str">
        <f t="shared" si="347"/>
        <v/>
      </c>
      <c r="AM927" s="176" t="str">
        <f t="shared" si="348"/>
        <v/>
      </c>
      <c r="AN927" s="359" t="str">
        <f>IF(Overview!$K$17='Internal Calcs'!$P$22,IF(AK927="","",AK927),IF(Overview!$K$17='Internal Calcs'!$P$23,IF(AK927="","",AK927),IF(ISNUMBER(A927),(IF(F927="Short",G927-H927,H927-G927)*AZ927-AX927),"")))</f>
        <v/>
      </c>
      <c r="AO927" s="401" t="str">
        <f>IF(Overview!$K$17='Internal Calcs'!$P$22,IF(AL927="","",AL927),IF(Overview!$K$17='Internal Calcs'!$P$23,IF(AL927="","",AL927),IF(ISNUMBER(A927),IF(AL927="",(IF(F927="Short",G927-H927,H927-G927)*AZ927-AX927),(IF(F927="Short",G927-J927,J927-G927)*AZ927-AX927)),"")))</f>
        <v/>
      </c>
      <c r="AP927" s="359" t="str">
        <f>IF(Overview!$K$17='Internal Calcs'!$P$22,"",IF(Overview!$K$17='Internal Calcs'!$P$23,IF(AM927="","",AM927),IF(ISNUMBER(A927),IF(AM927="",(IF(F927="Short",G927-H927,H927-G927)*AZ927-AX927),(IF(F927="Short",G927-L927,L927-G927)*AZ927-AX927)),"")))</f>
        <v/>
      </c>
      <c r="AQ927" s="176" t="str">
        <f t="shared" si="349"/>
        <v/>
      </c>
      <c r="AR927" s="176" t="str">
        <f t="shared" si="350"/>
        <v/>
      </c>
      <c r="AS927" s="176" t="str">
        <f t="shared" si="351"/>
        <v/>
      </c>
      <c r="AT927" s="176" t="str">
        <f>IF(ISNUMBER(A927),MAX($AS$2:AS927)-AS927,"")</f>
        <v/>
      </c>
      <c r="AU927" s="177" t="str">
        <f t="shared" si="352"/>
        <v/>
      </c>
      <c r="AV927" s="178" t="str">
        <f t="shared" si="353"/>
        <v/>
      </c>
      <c r="AW927" s="178" t="str">
        <f t="shared" si="354"/>
        <v/>
      </c>
      <c r="AX927" s="179" t="str">
        <f ca="1">IF(ISNUMBER($A927),INDIRECT(CONCATENATE("'Instrument List'!B",(MATCH(E927,'Instrument List'!A:A,0))-0)),"")</f>
        <v/>
      </c>
      <c r="AY927" s="179" t="str">
        <f ca="1">IF(ISNUMBER($A927),INDIRECT(CONCATENATE("'Instrument List'!D",(MATCH(E927,'Instrument List'!A:A,0))-0)),"")</f>
        <v/>
      </c>
      <c r="AZ927" s="179" t="str">
        <f ca="1">IF(ISNUMBER($A927),INDIRECT(CONCATENATE("'Instrument List'!C",(MATCH(E927,'Instrument List'!A:A,0))-0)),"")</f>
        <v/>
      </c>
      <c r="BA927" s="180" t="str">
        <f ca="1">IF(ISNUMBER(A927),INDIRECT(CONCATENATE("'Instrument List'!E",(MATCH(E927,'Instrument List'!A:A,0))-0)),"")</f>
        <v/>
      </c>
      <c r="BB927" s="181" t="str">
        <f t="shared" si="355"/>
        <v/>
      </c>
      <c r="BC927" s="181" t="str">
        <f t="shared" si="356"/>
        <v/>
      </c>
      <c r="BD927" s="181" t="str">
        <f ca="1">IF(ISNUMBER(A927),INDIRECT(CONCATENATE("'Instrument List'!F",(MATCH(E927,'Instrument List'!A:A,0))-0)),"")</f>
        <v/>
      </c>
    </row>
    <row r="928" spans="1:56">
      <c r="A928" s="223" t="str">
        <f t="shared" si="336"/>
        <v/>
      </c>
      <c r="B928" s="224"/>
      <c r="C928" s="225"/>
      <c r="D928" s="182"/>
      <c r="E928" s="182"/>
      <c r="F928" s="182"/>
      <c r="G928" s="203"/>
      <c r="H928" s="218"/>
      <c r="I928" s="213"/>
      <c r="J928" s="207"/>
      <c r="K928" s="213"/>
      <c r="L928" s="207"/>
      <c r="M928" s="213"/>
      <c r="N928" s="207"/>
      <c r="O928" s="183" t="str">
        <f t="shared" si="337"/>
        <v/>
      </c>
      <c r="P928" s="184"/>
      <c r="Q928" s="184"/>
      <c r="R928" s="275"/>
      <c r="S928" s="185" t="str">
        <f t="shared" si="338"/>
        <v/>
      </c>
      <c r="T928" s="185" t="str">
        <f t="shared" si="339"/>
        <v/>
      </c>
      <c r="U928" s="275"/>
      <c r="V928" s="275"/>
      <c r="W928" s="276" t="str">
        <f t="shared" si="340"/>
        <v/>
      </c>
      <c r="X928" s="276" t="str">
        <f t="shared" si="341"/>
        <v/>
      </c>
      <c r="Y928" s="276" t="str">
        <f t="shared" si="342"/>
        <v/>
      </c>
      <c r="Z928" s="275"/>
      <c r="AA928" s="184"/>
      <c r="AB928" s="184"/>
      <c r="AC928" s="185" t="str">
        <f t="shared" si="343"/>
        <v/>
      </c>
      <c r="AD928" s="185" t="str">
        <f t="shared" si="344"/>
        <v/>
      </c>
      <c r="AE928" s="186"/>
      <c r="AF928" s="187" t="str">
        <f t="shared" si="345"/>
        <v/>
      </c>
      <c r="AG928" s="182"/>
      <c r="AH928" s="184"/>
      <c r="AI928" s="184"/>
      <c r="AJ928" s="182"/>
      <c r="AK928" s="188" t="str">
        <f t="shared" si="346"/>
        <v/>
      </c>
      <c r="AL928" s="188" t="str">
        <f t="shared" si="347"/>
        <v/>
      </c>
      <c r="AM928" s="188" t="str">
        <f t="shared" si="348"/>
        <v/>
      </c>
      <c r="AN928" s="359" t="str">
        <f>IF(Overview!$K$17='Internal Calcs'!$P$22,IF(AK928="","",AK928),IF(Overview!$K$17='Internal Calcs'!$P$23,IF(AK928="","",AK928),IF(ISNUMBER(A928),(IF(F928="Short",G928-H928,H928-G928)*AZ928-AX928),"")))</f>
        <v/>
      </c>
      <c r="AO928" s="401" t="str">
        <f>IF(Overview!$K$17='Internal Calcs'!$P$22,IF(AL928="","",AL928),IF(Overview!$K$17='Internal Calcs'!$P$23,IF(AL928="","",AL928),IF(ISNUMBER(A928),IF(AL928="",(IF(F928="Short",G928-H928,H928-G928)*AZ928-AX928),(IF(F928="Short",G928-J928,J928-G928)*AZ928-AX928)),"")))</f>
        <v/>
      </c>
      <c r="AP928" s="359" t="str">
        <f>IF(Overview!$K$17='Internal Calcs'!$P$22,"",IF(Overview!$K$17='Internal Calcs'!$P$23,IF(AM928="","",AM928),IF(ISNUMBER(A928),IF(AM928="",(IF(F928="Short",G928-H928,H928-G928)*AZ928-AX928),(IF(F928="Short",G928-L928,L928-G928)*AZ928-AX928)),"")))</f>
        <v/>
      </c>
      <c r="AQ928" s="188" t="str">
        <f t="shared" si="349"/>
        <v/>
      </c>
      <c r="AR928" s="188" t="str">
        <f t="shared" si="350"/>
        <v/>
      </c>
      <c r="AS928" s="188" t="str">
        <f t="shared" si="351"/>
        <v/>
      </c>
      <c r="AT928" s="188" t="str">
        <f>IF(ISNUMBER(A928),MAX($AS$2:AS928)-AS928,"")</f>
        <v/>
      </c>
      <c r="AU928" s="189" t="str">
        <f t="shared" si="352"/>
        <v/>
      </c>
      <c r="AV928" s="190" t="str">
        <f t="shared" si="353"/>
        <v/>
      </c>
      <c r="AW928" s="190" t="str">
        <f t="shared" si="354"/>
        <v/>
      </c>
      <c r="AX928" s="191" t="str">
        <f ca="1">IF(ISNUMBER($A928),INDIRECT(CONCATENATE("'Instrument List'!B",(MATCH(E928,'Instrument List'!A:A,0))-0)),"")</f>
        <v/>
      </c>
      <c r="AY928" s="191" t="str">
        <f ca="1">IF(ISNUMBER($A928),INDIRECT(CONCATENATE("'Instrument List'!D",(MATCH(E928,'Instrument List'!A:A,0))-0)),"")</f>
        <v/>
      </c>
      <c r="AZ928" s="191" t="str">
        <f ca="1">IF(ISNUMBER($A928),INDIRECT(CONCATENATE("'Instrument List'!C",(MATCH(E928,'Instrument List'!A:A,0))-0)),"")</f>
        <v/>
      </c>
      <c r="BA928" s="192" t="str">
        <f ca="1">IF(ISNUMBER(A928),INDIRECT(CONCATENATE("'Instrument List'!E",(MATCH(E928,'Instrument List'!A:A,0))-0)),"")</f>
        <v/>
      </c>
      <c r="BB928" s="193" t="str">
        <f t="shared" si="355"/>
        <v/>
      </c>
      <c r="BC928" s="193" t="str">
        <f t="shared" si="356"/>
        <v/>
      </c>
      <c r="BD928" s="193" t="str">
        <f ca="1">IF(ISNUMBER(A928),INDIRECT(CONCATENATE("'Instrument List'!F",(MATCH(E928,'Instrument List'!A:A,0))-0)),"")</f>
        <v/>
      </c>
    </row>
    <row r="929" spans="1:56">
      <c r="A929" s="220" t="str">
        <f t="shared" si="336"/>
        <v/>
      </c>
      <c r="B929" s="221"/>
      <c r="C929" s="222"/>
      <c r="D929" s="169"/>
      <c r="E929" s="169"/>
      <c r="F929" s="169"/>
      <c r="G929" s="202"/>
      <c r="H929" s="217"/>
      <c r="I929" s="212"/>
      <c r="J929" s="206"/>
      <c r="K929" s="212"/>
      <c r="L929" s="206"/>
      <c r="M929" s="212"/>
      <c r="N929" s="206"/>
      <c r="O929" s="170" t="str">
        <f t="shared" si="337"/>
        <v/>
      </c>
      <c r="P929" s="171"/>
      <c r="Q929" s="171"/>
      <c r="R929" s="171"/>
      <c r="S929" s="172" t="str">
        <f t="shared" si="338"/>
        <v/>
      </c>
      <c r="T929" s="172" t="str">
        <f t="shared" si="339"/>
        <v/>
      </c>
      <c r="U929" s="171"/>
      <c r="V929" s="171"/>
      <c r="W929" s="173" t="str">
        <f t="shared" si="340"/>
        <v/>
      </c>
      <c r="X929" s="173" t="str">
        <f t="shared" si="341"/>
        <v/>
      </c>
      <c r="Y929" s="173" t="str">
        <f t="shared" si="342"/>
        <v/>
      </c>
      <c r="Z929" s="171"/>
      <c r="AA929" s="171"/>
      <c r="AB929" s="171"/>
      <c r="AC929" s="172" t="str">
        <f t="shared" si="343"/>
        <v/>
      </c>
      <c r="AD929" s="172" t="str">
        <f t="shared" si="344"/>
        <v/>
      </c>
      <c r="AE929" s="174"/>
      <c r="AF929" s="175" t="str">
        <f t="shared" si="345"/>
        <v/>
      </c>
      <c r="AG929" s="169"/>
      <c r="AH929" s="171"/>
      <c r="AI929" s="171"/>
      <c r="AJ929" s="169"/>
      <c r="AK929" s="176" t="str">
        <f t="shared" si="346"/>
        <v/>
      </c>
      <c r="AL929" s="176" t="str">
        <f t="shared" si="347"/>
        <v/>
      </c>
      <c r="AM929" s="176" t="str">
        <f t="shared" si="348"/>
        <v/>
      </c>
      <c r="AN929" s="359" t="str">
        <f>IF(Overview!$K$17='Internal Calcs'!$P$22,IF(AK929="","",AK929),IF(Overview!$K$17='Internal Calcs'!$P$23,IF(AK929="","",AK929),IF(ISNUMBER(A929),(IF(F929="Short",G929-H929,H929-G929)*AZ929-AX929),"")))</f>
        <v/>
      </c>
      <c r="AO929" s="401" t="str">
        <f>IF(Overview!$K$17='Internal Calcs'!$P$22,IF(AL929="","",AL929),IF(Overview!$K$17='Internal Calcs'!$P$23,IF(AL929="","",AL929),IF(ISNUMBER(A929),IF(AL929="",(IF(F929="Short",G929-H929,H929-G929)*AZ929-AX929),(IF(F929="Short",G929-J929,J929-G929)*AZ929-AX929)),"")))</f>
        <v/>
      </c>
      <c r="AP929" s="359" t="str">
        <f>IF(Overview!$K$17='Internal Calcs'!$P$22,"",IF(Overview!$K$17='Internal Calcs'!$P$23,IF(AM929="","",AM929),IF(ISNUMBER(A929),IF(AM929="",(IF(F929="Short",G929-H929,H929-G929)*AZ929-AX929),(IF(F929="Short",G929-L929,L929-G929)*AZ929-AX929)),"")))</f>
        <v/>
      </c>
      <c r="AQ929" s="176" t="str">
        <f t="shared" si="349"/>
        <v/>
      </c>
      <c r="AR929" s="176" t="str">
        <f t="shared" si="350"/>
        <v/>
      </c>
      <c r="AS929" s="176" t="str">
        <f t="shared" si="351"/>
        <v/>
      </c>
      <c r="AT929" s="176" t="str">
        <f>IF(ISNUMBER(A929),MAX($AS$2:AS929)-AS929,"")</f>
        <v/>
      </c>
      <c r="AU929" s="177" t="str">
        <f t="shared" si="352"/>
        <v/>
      </c>
      <c r="AV929" s="178" t="str">
        <f t="shared" si="353"/>
        <v/>
      </c>
      <c r="AW929" s="178" t="str">
        <f t="shared" si="354"/>
        <v/>
      </c>
      <c r="AX929" s="179" t="str">
        <f ca="1">IF(ISNUMBER($A929),INDIRECT(CONCATENATE("'Instrument List'!B",(MATCH(E929,'Instrument List'!A:A,0))-0)),"")</f>
        <v/>
      </c>
      <c r="AY929" s="179" t="str">
        <f ca="1">IF(ISNUMBER($A929),INDIRECT(CONCATENATE("'Instrument List'!D",(MATCH(E929,'Instrument List'!A:A,0))-0)),"")</f>
        <v/>
      </c>
      <c r="AZ929" s="179" t="str">
        <f ca="1">IF(ISNUMBER($A929),INDIRECT(CONCATENATE("'Instrument List'!C",(MATCH(E929,'Instrument List'!A:A,0))-0)),"")</f>
        <v/>
      </c>
      <c r="BA929" s="180" t="str">
        <f ca="1">IF(ISNUMBER(A929),INDIRECT(CONCATENATE("'Instrument List'!E",(MATCH(E929,'Instrument List'!A:A,0))-0)),"")</f>
        <v/>
      </c>
      <c r="BB929" s="181" t="str">
        <f t="shared" si="355"/>
        <v/>
      </c>
      <c r="BC929" s="181" t="str">
        <f t="shared" si="356"/>
        <v/>
      </c>
      <c r="BD929" s="181" t="str">
        <f ca="1">IF(ISNUMBER(A929),INDIRECT(CONCATENATE("'Instrument List'!F",(MATCH(E929,'Instrument List'!A:A,0))-0)),"")</f>
        <v/>
      </c>
    </row>
    <row r="930" spans="1:56">
      <c r="A930" s="223" t="str">
        <f t="shared" si="336"/>
        <v/>
      </c>
      <c r="B930" s="224"/>
      <c r="C930" s="225"/>
      <c r="D930" s="182"/>
      <c r="E930" s="182"/>
      <c r="F930" s="182"/>
      <c r="G930" s="203"/>
      <c r="H930" s="218"/>
      <c r="I930" s="213"/>
      <c r="J930" s="207"/>
      <c r="K930" s="213"/>
      <c r="L930" s="207"/>
      <c r="M930" s="213"/>
      <c r="N930" s="207"/>
      <c r="O930" s="183" t="str">
        <f t="shared" si="337"/>
        <v/>
      </c>
      <c r="P930" s="184"/>
      <c r="Q930" s="184"/>
      <c r="R930" s="275"/>
      <c r="S930" s="185" t="str">
        <f t="shared" si="338"/>
        <v/>
      </c>
      <c r="T930" s="185" t="str">
        <f t="shared" si="339"/>
        <v/>
      </c>
      <c r="U930" s="275"/>
      <c r="V930" s="275"/>
      <c r="W930" s="276" t="str">
        <f t="shared" si="340"/>
        <v/>
      </c>
      <c r="X930" s="276" t="str">
        <f t="shared" si="341"/>
        <v/>
      </c>
      <c r="Y930" s="276" t="str">
        <f t="shared" si="342"/>
        <v/>
      </c>
      <c r="Z930" s="275"/>
      <c r="AA930" s="184"/>
      <c r="AB930" s="184"/>
      <c r="AC930" s="185" t="str">
        <f t="shared" si="343"/>
        <v/>
      </c>
      <c r="AD930" s="185" t="str">
        <f t="shared" si="344"/>
        <v/>
      </c>
      <c r="AE930" s="186"/>
      <c r="AF930" s="187" t="str">
        <f t="shared" si="345"/>
        <v/>
      </c>
      <c r="AG930" s="182"/>
      <c r="AH930" s="184"/>
      <c r="AI930" s="184"/>
      <c r="AJ930" s="182"/>
      <c r="AK930" s="188" t="str">
        <f t="shared" si="346"/>
        <v/>
      </c>
      <c r="AL930" s="188" t="str">
        <f t="shared" si="347"/>
        <v/>
      </c>
      <c r="AM930" s="188" t="str">
        <f t="shared" si="348"/>
        <v/>
      </c>
      <c r="AN930" s="359" t="str">
        <f>IF(Overview!$K$17='Internal Calcs'!$P$22,IF(AK930="","",AK930),IF(Overview!$K$17='Internal Calcs'!$P$23,IF(AK930="","",AK930),IF(ISNUMBER(A930),(IF(F930="Short",G930-H930,H930-G930)*AZ930-AX930),"")))</f>
        <v/>
      </c>
      <c r="AO930" s="401" t="str">
        <f>IF(Overview!$K$17='Internal Calcs'!$P$22,IF(AL930="","",AL930),IF(Overview!$K$17='Internal Calcs'!$P$23,IF(AL930="","",AL930),IF(ISNUMBER(A930),IF(AL930="",(IF(F930="Short",G930-H930,H930-G930)*AZ930-AX930),(IF(F930="Short",G930-J930,J930-G930)*AZ930-AX930)),"")))</f>
        <v/>
      </c>
      <c r="AP930" s="359" t="str">
        <f>IF(Overview!$K$17='Internal Calcs'!$P$22,"",IF(Overview!$K$17='Internal Calcs'!$P$23,IF(AM930="","",AM930),IF(ISNUMBER(A930),IF(AM930="",(IF(F930="Short",G930-H930,H930-G930)*AZ930-AX930),(IF(F930="Short",G930-L930,L930-G930)*AZ930-AX930)),"")))</f>
        <v/>
      </c>
      <c r="AQ930" s="188" t="str">
        <f t="shared" si="349"/>
        <v/>
      </c>
      <c r="AR930" s="188" t="str">
        <f t="shared" si="350"/>
        <v/>
      </c>
      <c r="AS930" s="188" t="str">
        <f t="shared" si="351"/>
        <v/>
      </c>
      <c r="AT930" s="188" t="str">
        <f>IF(ISNUMBER(A930),MAX($AS$2:AS930)-AS930,"")</f>
        <v/>
      </c>
      <c r="AU930" s="189" t="str">
        <f t="shared" si="352"/>
        <v/>
      </c>
      <c r="AV930" s="190" t="str">
        <f t="shared" si="353"/>
        <v/>
      </c>
      <c r="AW930" s="190" t="str">
        <f t="shared" si="354"/>
        <v/>
      </c>
      <c r="AX930" s="191" t="str">
        <f ca="1">IF(ISNUMBER($A930),INDIRECT(CONCATENATE("'Instrument List'!B",(MATCH(E930,'Instrument List'!A:A,0))-0)),"")</f>
        <v/>
      </c>
      <c r="AY930" s="191" t="str">
        <f ca="1">IF(ISNUMBER($A930),INDIRECT(CONCATENATE("'Instrument List'!D",(MATCH(E930,'Instrument List'!A:A,0))-0)),"")</f>
        <v/>
      </c>
      <c r="AZ930" s="191" t="str">
        <f ca="1">IF(ISNUMBER($A930),INDIRECT(CONCATENATE("'Instrument List'!C",(MATCH(E930,'Instrument List'!A:A,0))-0)),"")</f>
        <v/>
      </c>
      <c r="BA930" s="192" t="str">
        <f ca="1">IF(ISNUMBER(A930),INDIRECT(CONCATENATE("'Instrument List'!E",(MATCH(E930,'Instrument List'!A:A,0))-0)),"")</f>
        <v/>
      </c>
      <c r="BB930" s="193" t="str">
        <f t="shared" si="355"/>
        <v/>
      </c>
      <c r="BC930" s="193" t="str">
        <f t="shared" si="356"/>
        <v/>
      </c>
      <c r="BD930" s="193" t="str">
        <f ca="1">IF(ISNUMBER(A930),INDIRECT(CONCATENATE("'Instrument List'!F",(MATCH(E930,'Instrument List'!A:A,0))-0)),"")</f>
        <v/>
      </c>
    </row>
    <row r="931" spans="1:56">
      <c r="A931" s="220" t="str">
        <f t="shared" si="336"/>
        <v/>
      </c>
      <c r="B931" s="221"/>
      <c r="C931" s="222"/>
      <c r="D931" s="169"/>
      <c r="E931" s="169"/>
      <c r="F931" s="169"/>
      <c r="G931" s="202"/>
      <c r="H931" s="217"/>
      <c r="I931" s="212"/>
      <c r="J931" s="206"/>
      <c r="K931" s="212"/>
      <c r="L931" s="206"/>
      <c r="M931" s="212"/>
      <c r="N931" s="206"/>
      <c r="O931" s="170" t="str">
        <f t="shared" si="337"/>
        <v/>
      </c>
      <c r="P931" s="171"/>
      <c r="Q931" s="171"/>
      <c r="R931" s="171"/>
      <c r="S931" s="172" t="str">
        <f t="shared" si="338"/>
        <v/>
      </c>
      <c r="T931" s="172" t="str">
        <f t="shared" si="339"/>
        <v/>
      </c>
      <c r="U931" s="171"/>
      <c r="V931" s="171"/>
      <c r="W931" s="173" t="str">
        <f t="shared" si="340"/>
        <v/>
      </c>
      <c r="X931" s="173" t="str">
        <f t="shared" si="341"/>
        <v/>
      </c>
      <c r="Y931" s="173" t="str">
        <f t="shared" si="342"/>
        <v/>
      </c>
      <c r="Z931" s="171"/>
      <c r="AA931" s="171"/>
      <c r="AB931" s="171"/>
      <c r="AC931" s="172" t="str">
        <f t="shared" si="343"/>
        <v/>
      </c>
      <c r="AD931" s="172" t="str">
        <f t="shared" si="344"/>
        <v/>
      </c>
      <c r="AE931" s="174"/>
      <c r="AF931" s="175" t="str">
        <f t="shared" si="345"/>
        <v/>
      </c>
      <c r="AG931" s="169"/>
      <c r="AH931" s="171"/>
      <c r="AI931" s="171"/>
      <c r="AJ931" s="169"/>
      <c r="AK931" s="176" t="str">
        <f t="shared" si="346"/>
        <v/>
      </c>
      <c r="AL931" s="176" t="str">
        <f t="shared" si="347"/>
        <v/>
      </c>
      <c r="AM931" s="176" t="str">
        <f t="shared" si="348"/>
        <v/>
      </c>
      <c r="AN931" s="359" t="str">
        <f>IF(Overview!$K$17='Internal Calcs'!$P$22,IF(AK931="","",AK931),IF(Overview!$K$17='Internal Calcs'!$P$23,IF(AK931="","",AK931),IF(ISNUMBER(A931),(IF(F931="Short",G931-H931,H931-G931)*AZ931-AX931),"")))</f>
        <v/>
      </c>
      <c r="AO931" s="401" t="str">
        <f>IF(Overview!$K$17='Internal Calcs'!$P$22,IF(AL931="","",AL931),IF(Overview!$K$17='Internal Calcs'!$P$23,IF(AL931="","",AL931),IF(ISNUMBER(A931),IF(AL931="",(IF(F931="Short",G931-H931,H931-G931)*AZ931-AX931),(IF(F931="Short",G931-J931,J931-G931)*AZ931-AX931)),"")))</f>
        <v/>
      </c>
      <c r="AP931" s="359" t="str">
        <f>IF(Overview!$K$17='Internal Calcs'!$P$22,"",IF(Overview!$K$17='Internal Calcs'!$P$23,IF(AM931="","",AM931),IF(ISNUMBER(A931),IF(AM931="",(IF(F931="Short",G931-H931,H931-G931)*AZ931-AX931),(IF(F931="Short",G931-L931,L931-G931)*AZ931-AX931)),"")))</f>
        <v/>
      </c>
      <c r="AQ931" s="176" t="str">
        <f t="shared" si="349"/>
        <v/>
      </c>
      <c r="AR931" s="176" t="str">
        <f t="shared" si="350"/>
        <v/>
      </c>
      <c r="AS931" s="176" t="str">
        <f t="shared" si="351"/>
        <v/>
      </c>
      <c r="AT931" s="176" t="str">
        <f>IF(ISNUMBER(A931),MAX($AS$2:AS931)-AS931,"")</f>
        <v/>
      </c>
      <c r="AU931" s="177" t="str">
        <f t="shared" si="352"/>
        <v/>
      </c>
      <c r="AV931" s="178" t="str">
        <f t="shared" si="353"/>
        <v/>
      </c>
      <c r="AW931" s="178" t="str">
        <f t="shared" si="354"/>
        <v/>
      </c>
      <c r="AX931" s="179" t="str">
        <f ca="1">IF(ISNUMBER($A931),INDIRECT(CONCATENATE("'Instrument List'!B",(MATCH(E931,'Instrument List'!A:A,0))-0)),"")</f>
        <v/>
      </c>
      <c r="AY931" s="179" t="str">
        <f ca="1">IF(ISNUMBER($A931),INDIRECT(CONCATENATE("'Instrument List'!D",(MATCH(E931,'Instrument List'!A:A,0))-0)),"")</f>
        <v/>
      </c>
      <c r="AZ931" s="179" t="str">
        <f ca="1">IF(ISNUMBER($A931),INDIRECT(CONCATENATE("'Instrument List'!C",(MATCH(E931,'Instrument List'!A:A,0))-0)),"")</f>
        <v/>
      </c>
      <c r="BA931" s="180" t="str">
        <f ca="1">IF(ISNUMBER(A931),INDIRECT(CONCATENATE("'Instrument List'!E",(MATCH(E931,'Instrument List'!A:A,0))-0)),"")</f>
        <v/>
      </c>
      <c r="BB931" s="181" t="str">
        <f t="shared" si="355"/>
        <v/>
      </c>
      <c r="BC931" s="181" t="str">
        <f t="shared" si="356"/>
        <v/>
      </c>
      <c r="BD931" s="181" t="str">
        <f ca="1">IF(ISNUMBER(A931),INDIRECT(CONCATENATE("'Instrument List'!F",(MATCH(E931,'Instrument List'!A:A,0))-0)),"")</f>
        <v/>
      </c>
    </row>
    <row r="932" spans="1:56">
      <c r="A932" s="223" t="str">
        <f t="shared" si="336"/>
        <v/>
      </c>
      <c r="B932" s="224"/>
      <c r="C932" s="225"/>
      <c r="D932" s="182"/>
      <c r="E932" s="182"/>
      <c r="F932" s="182"/>
      <c r="G932" s="203"/>
      <c r="H932" s="218"/>
      <c r="I932" s="213"/>
      <c r="J932" s="207"/>
      <c r="K932" s="213"/>
      <c r="L932" s="207"/>
      <c r="M932" s="213"/>
      <c r="N932" s="207"/>
      <c r="O932" s="183" t="str">
        <f t="shared" si="337"/>
        <v/>
      </c>
      <c r="P932" s="184"/>
      <c r="Q932" s="184"/>
      <c r="R932" s="275"/>
      <c r="S932" s="185" t="str">
        <f t="shared" si="338"/>
        <v/>
      </c>
      <c r="T932" s="185" t="str">
        <f t="shared" si="339"/>
        <v/>
      </c>
      <c r="U932" s="275"/>
      <c r="V932" s="275"/>
      <c r="W932" s="276" t="str">
        <f t="shared" si="340"/>
        <v/>
      </c>
      <c r="X932" s="276" t="str">
        <f t="shared" si="341"/>
        <v/>
      </c>
      <c r="Y932" s="276" t="str">
        <f t="shared" si="342"/>
        <v/>
      </c>
      <c r="Z932" s="275"/>
      <c r="AA932" s="184"/>
      <c r="AB932" s="184"/>
      <c r="AC932" s="185" t="str">
        <f t="shared" si="343"/>
        <v/>
      </c>
      <c r="AD932" s="185" t="str">
        <f t="shared" si="344"/>
        <v/>
      </c>
      <c r="AE932" s="186"/>
      <c r="AF932" s="187" t="str">
        <f t="shared" si="345"/>
        <v/>
      </c>
      <c r="AG932" s="182"/>
      <c r="AH932" s="184"/>
      <c r="AI932" s="184"/>
      <c r="AJ932" s="182"/>
      <c r="AK932" s="188" t="str">
        <f t="shared" si="346"/>
        <v/>
      </c>
      <c r="AL932" s="188" t="str">
        <f t="shared" si="347"/>
        <v/>
      </c>
      <c r="AM932" s="188" t="str">
        <f t="shared" si="348"/>
        <v/>
      </c>
      <c r="AN932" s="359" t="str">
        <f>IF(Overview!$K$17='Internal Calcs'!$P$22,IF(AK932="","",AK932),IF(Overview!$K$17='Internal Calcs'!$P$23,IF(AK932="","",AK932),IF(ISNUMBER(A932),(IF(F932="Short",G932-H932,H932-G932)*AZ932-AX932),"")))</f>
        <v/>
      </c>
      <c r="AO932" s="401" t="str">
        <f>IF(Overview!$K$17='Internal Calcs'!$P$22,IF(AL932="","",AL932),IF(Overview!$K$17='Internal Calcs'!$P$23,IF(AL932="","",AL932),IF(ISNUMBER(A932),IF(AL932="",(IF(F932="Short",G932-H932,H932-G932)*AZ932-AX932),(IF(F932="Short",G932-J932,J932-G932)*AZ932-AX932)),"")))</f>
        <v/>
      </c>
      <c r="AP932" s="359" t="str">
        <f>IF(Overview!$K$17='Internal Calcs'!$P$22,"",IF(Overview!$K$17='Internal Calcs'!$P$23,IF(AM932="","",AM932),IF(ISNUMBER(A932),IF(AM932="",(IF(F932="Short",G932-H932,H932-G932)*AZ932-AX932),(IF(F932="Short",G932-L932,L932-G932)*AZ932-AX932)),"")))</f>
        <v/>
      </c>
      <c r="AQ932" s="188" t="str">
        <f t="shared" si="349"/>
        <v/>
      </c>
      <c r="AR932" s="188" t="str">
        <f t="shared" si="350"/>
        <v/>
      </c>
      <c r="AS932" s="188" t="str">
        <f t="shared" si="351"/>
        <v/>
      </c>
      <c r="AT932" s="188" t="str">
        <f>IF(ISNUMBER(A932),MAX($AS$2:AS932)-AS932,"")</f>
        <v/>
      </c>
      <c r="AU932" s="189" t="str">
        <f t="shared" si="352"/>
        <v/>
      </c>
      <c r="AV932" s="190" t="str">
        <f t="shared" si="353"/>
        <v/>
      </c>
      <c r="AW932" s="190" t="str">
        <f t="shared" si="354"/>
        <v/>
      </c>
      <c r="AX932" s="191" t="str">
        <f ca="1">IF(ISNUMBER($A932),INDIRECT(CONCATENATE("'Instrument List'!B",(MATCH(E932,'Instrument List'!A:A,0))-0)),"")</f>
        <v/>
      </c>
      <c r="AY932" s="191" t="str">
        <f ca="1">IF(ISNUMBER($A932),INDIRECT(CONCATENATE("'Instrument List'!D",(MATCH(E932,'Instrument List'!A:A,0))-0)),"")</f>
        <v/>
      </c>
      <c r="AZ932" s="191" t="str">
        <f ca="1">IF(ISNUMBER($A932),INDIRECT(CONCATENATE("'Instrument List'!C",(MATCH(E932,'Instrument List'!A:A,0))-0)),"")</f>
        <v/>
      </c>
      <c r="BA932" s="192" t="str">
        <f ca="1">IF(ISNUMBER(A932),INDIRECT(CONCATENATE("'Instrument List'!E",(MATCH(E932,'Instrument List'!A:A,0))-0)),"")</f>
        <v/>
      </c>
      <c r="BB932" s="193" t="str">
        <f t="shared" si="355"/>
        <v/>
      </c>
      <c r="BC932" s="193" t="str">
        <f t="shared" si="356"/>
        <v/>
      </c>
      <c r="BD932" s="193" t="str">
        <f ca="1">IF(ISNUMBER(A932),INDIRECT(CONCATENATE("'Instrument List'!F",(MATCH(E932,'Instrument List'!A:A,0))-0)),"")</f>
        <v/>
      </c>
    </row>
    <row r="933" spans="1:56">
      <c r="A933" s="220" t="str">
        <f t="shared" si="336"/>
        <v/>
      </c>
      <c r="B933" s="221"/>
      <c r="C933" s="222"/>
      <c r="D933" s="169"/>
      <c r="E933" s="169"/>
      <c r="F933" s="169"/>
      <c r="G933" s="202"/>
      <c r="H933" s="217"/>
      <c r="I933" s="212"/>
      <c r="J933" s="206"/>
      <c r="K933" s="212"/>
      <c r="L933" s="206"/>
      <c r="M933" s="212"/>
      <c r="N933" s="206"/>
      <c r="O933" s="170" t="str">
        <f t="shared" si="337"/>
        <v/>
      </c>
      <c r="P933" s="171"/>
      <c r="Q933" s="171"/>
      <c r="R933" s="171"/>
      <c r="S933" s="172" t="str">
        <f t="shared" si="338"/>
        <v/>
      </c>
      <c r="T933" s="172" t="str">
        <f t="shared" si="339"/>
        <v/>
      </c>
      <c r="U933" s="171"/>
      <c r="V933" s="171"/>
      <c r="W933" s="173" t="str">
        <f t="shared" si="340"/>
        <v/>
      </c>
      <c r="X933" s="173" t="str">
        <f t="shared" si="341"/>
        <v/>
      </c>
      <c r="Y933" s="173" t="str">
        <f t="shared" si="342"/>
        <v/>
      </c>
      <c r="Z933" s="171"/>
      <c r="AA933" s="171"/>
      <c r="AB933" s="171"/>
      <c r="AC933" s="172" t="str">
        <f t="shared" si="343"/>
        <v/>
      </c>
      <c r="AD933" s="172" t="str">
        <f t="shared" si="344"/>
        <v/>
      </c>
      <c r="AE933" s="174"/>
      <c r="AF933" s="175" t="str">
        <f t="shared" si="345"/>
        <v/>
      </c>
      <c r="AG933" s="169"/>
      <c r="AH933" s="171"/>
      <c r="AI933" s="171"/>
      <c r="AJ933" s="169"/>
      <c r="AK933" s="176" t="str">
        <f t="shared" si="346"/>
        <v/>
      </c>
      <c r="AL933" s="176" t="str">
        <f t="shared" si="347"/>
        <v/>
      </c>
      <c r="AM933" s="176" t="str">
        <f t="shared" si="348"/>
        <v/>
      </c>
      <c r="AN933" s="359" t="str">
        <f>IF(Overview!$K$17='Internal Calcs'!$P$22,IF(AK933="","",AK933),IF(Overview!$K$17='Internal Calcs'!$P$23,IF(AK933="","",AK933),IF(ISNUMBER(A933),(IF(F933="Short",G933-H933,H933-G933)*AZ933-AX933),"")))</f>
        <v/>
      </c>
      <c r="AO933" s="401" t="str">
        <f>IF(Overview!$K$17='Internal Calcs'!$P$22,IF(AL933="","",AL933),IF(Overview!$K$17='Internal Calcs'!$P$23,IF(AL933="","",AL933),IF(ISNUMBER(A933),IF(AL933="",(IF(F933="Short",G933-H933,H933-G933)*AZ933-AX933),(IF(F933="Short",G933-J933,J933-G933)*AZ933-AX933)),"")))</f>
        <v/>
      </c>
      <c r="AP933" s="359" t="str">
        <f>IF(Overview!$K$17='Internal Calcs'!$P$22,"",IF(Overview!$K$17='Internal Calcs'!$P$23,IF(AM933="","",AM933),IF(ISNUMBER(A933),IF(AM933="",(IF(F933="Short",G933-H933,H933-G933)*AZ933-AX933),(IF(F933="Short",G933-L933,L933-G933)*AZ933-AX933)),"")))</f>
        <v/>
      </c>
      <c r="AQ933" s="176" t="str">
        <f t="shared" si="349"/>
        <v/>
      </c>
      <c r="AR933" s="176" t="str">
        <f t="shared" si="350"/>
        <v/>
      </c>
      <c r="AS933" s="176" t="str">
        <f t="shared" si="351"/>
        <v/>
      </c>
      <c r="AT933" s="176" t="str">
        <f>IF(ISNUMBER(A933),MAX($AS$2:AS933)-AS933,"")</f>
        <v/>
      </c>
      <c r="AU933" s="177" t="str">
        <f t="shared" si="352"/>
        <v/>
      </c>
      <c r="AV933" s="178" t="str">
        <f t="shared" si="353"/>
        <v/>
      </c>
      <c r="AW933" s="178" t="str">
        <f t="shared" si="354"/>
        <v/>
      </c>
      <c r="AX933" s="179" t="str">
        <f ca="1">IF(ISNUMBER($A933),INDIRECT(CONCATENATE("'Instrument List'!B",(MATCH(E933,'Instrument List'!A:A,0))-0)),"")</f>
        <v/>
      </c>
      <c r="AY933" s="179" t="str">
        <f ca="1">IF(ISNUMBER($A933),INDIRECT(CONCATENATE("'Instrument List'!D",(MATCH(E933,'Instrument List'!A:A,0))-0)),"")</f>
        <v/>
      </c>
      <c r="AZ933" s="179" t="str">
        <f ca="1">IF(ISNUMBER($A933),INDIRECT(CONCATENATE("'Instrument List'!C",(MATCH(E933,'Instrument List'!A:A,0))-0)),"")</f>
        <v/>
      </c>
      <c r="BA933" s="180" t="str">
        <f ca="1">IF(ISNUMBER(A933),INDIRECT(CONCATENATE("'Instrument List'!E",(MATCH(E933,'Instrument List'!A:A,0))-0)),"")</f>
        <v/>
      </c>
      <c r="BB933" s="181" t="str">
        <f t="shared" si="355"/>
        <v/>
      </c>
      <c r="BC933" s="181" t="str">
        <f t="shared" si="356"/>
        <v/>
      </c>
      <c r="BD933" s="181" t="str">
        <f ca="1">IF(ISNUMBER(A933),INDIRECT(CONCATENATE("'Instrument List'!F",(MATCH(E933,'Instrument List'!A:A,0))-0)),"")</f>
        <v/>
      </c>
    </row>
    <row r="934" spans="1:56">
      <c r="A934" s="223" t="str">
        <f t="shared" si="336"/>
        <v/>
      </c>
      <c r="B934" s="224"/>
      <c r="C934" s="225"/>
      <c r="D934" s="182"/>
      <c r="E934" s="182"/>
      <c r="F934" s="182"/>
      <c r="G934" s="203"/>
      <c r="H934" s="218"/>
      <c r="I934" s="213"/>
      <c r="J934" s="207"/>
      <c r="K934" s="213"/>
      <c r="L934" s="207"/>
      <c r="M934" s="213"/>
      <c r="N934" s="207"/>
      <c r="O934" s="183" t="str">
        <f t="shared" si="337"/>
        <v/>
      </c>
      <c r="P934" s="184"/>
      <c r="Q934" s="184"/>
      <c r="R934" s="275"/>
      <c r="S934" s="185" t="str">
        <f t="shared" si="338"/>
        <v/>
      </c>
      <c r="T934" s="185" t="str">
        <f t="shared" si="339"/>
        <v/>
      </c>
      <c r="U934" s="275"/>
      <c r="V934" s="275"/>
      <c r="W934" s="276" t="str">
        <f t="shared" si="340"/>
        <v/>
      </c>
      <c r="X934" s="276" t="str">
        <f t="shared" si="341"/>
        <v/>
      </c>
      <c r="Y934" s="276" t="str">
        <f t="shared" si="342"/>
        <v/>
      </c>
      <c r="Z934" s="275"/>
      <c r="AA934" s="184"/>
      <c r="AB934" s="184"/>
      <c r="AC934" s="185" t="str">
        <f t="shared" si="343"/>
        <v/>
      </c>
      <c r="AD934" s="185" t="str">
        <f t="shared" si="344"/>
        <v/>
      </c>
      <c r="AE934" s="186"/>
      <c r="AF934" s="187" t="str">
        <f t="shared" si="345"/>
        <v/>
      </c>
      <c r="AG934" s="182"/>
      <c r="AH934" s="184"/>
      <c r="AI934" s="184"/>
      <c r="AJ934" s="182"/>
      <c r="AK934" s="188" t="str">
        <f t="shared" si="346"/>
        <v/>
      </c>
      <c r="AL934" s="188" t="str">
        <f t="shared" si="347"/>
        <v/>
      </c>
      <c r="AM934" s="188" t="str">
        <f t="shared" si="348"/>
        <v/>
      </c>
      <c r="AN934" s="359" t="str">
        <f>IF(Overview!$K$17='Internal Calcs'!$P$22,IF(AK934="","",AK934),IF(Overview!$K$17='Internal Calcs'!$P$23,IF(AK934="","",AK934),IF(ISNUMBER(A934),(IF(F934="Short",G934-H934,H934-G934)*AZ934-AX934),"")))</f>
        <v/>
      </c>
      <c r="AO934" s="401" t="str">
        <f>IF(Overview!$K$17='Internal Calcs'!$P$22,IF(AL934="","",AL934),IF(Overview!$K$17='Internal Calcs'!$P$23,IF(AL934="","",AL934),IF(ISNUMBER(A934),IF(AL934="",(IF(F934="Short",G934-H934,H934-G934)*AZ934-AX934),(IF(F934="Short",G934-J934,J934-G934)*AZ934-AX934)),"")))</f>
        <v/>
      </c>
      <c r="AP934" s="359" t="str">
        <f>IF(Overview!$K$17='Internal Calcs'!$P$22,"",IF(Overview!$K$17='Internal Calcs'!$P$23,IF(AM934="","",AM934),IF(ISNUMBER(A934),IF(AM934="",(IF(F934="Short",G934-H934,H934-G934)*AZ934-AX934),(IF(F934="Short",G934-L934,L934-G934)*AZ934-AX934)),"")))</f>
        <v/>
      </c>
      <c r="AQ934" s="188" t="str">
        <f t="shared" si="349"/>
        <v/>
      </c>
      <c r="AR934" s="188" t="str">
        <f t="shared" si="350"/>
        <v/>
      </c>
      <c r="AS934" s="188" t="str">
        <f t="shared" si="351"/>
        <v/>
      </c>
      <c r="AT934" s="188" t="str">
        <f>IF(ISNUMBER(A934),MAX($AS$2:AS934)-AS934,"")</f>
        <v/>
      </c>
      <c r="AU934" s="189" t="str">
        <f t="shared" si="352"/>
        <v/>
      </c>
      <c r="AV934" s="190" t="str">
        <f t="shared" si="353"/>
        <v/>
      </c>
      <c r="AW934" s="190" t="str">
        <f t="shared" si="354"/>
        <v/>
      </c>
      <c r="AX934" s="191" t="str">
        <f ca="1">IF(ISNUMBER($A934),INDIRECT(CONCATENATE("'Instrument List'!B",(MATCH(E934,'Instrument List'!A:A,0))-0)),"")</f>
        <v/>
      </c>
      <c r="AY934" s="191" t="str">
        <f ca="1">IF(ISNUMBER($A934),INDIRECT(CONCATENATE("'Instrument List'!D",(MATCH(E934,'Instrument List'!A:A,0))-0)),"")</f>
        <v/>
      </c>
      <c r="AZ934" s="191" t="str">
        <f ca="1">IF(ISNUMBER($A934),INDIRECT(CONCATENATE("'Instrument List'!C",(MATCH(E934,'Instrument List'!A:A,0))-0)),"")</f>
        <v/>
      </c>
      <c r="BA934" s="192" t="str">
        <f ca="1">IF(ISNUMBER(A934),INDIRECT(CONCATENATE("'Instrument List'!E",(MATCH(E934,'Instrument List'!A:A,0))-0)),"")</f>
        <v/>
      </c>
      <c r="BB934" s="193" t="str">
        <f t="shared" si="355"/>
        <v/>
      </c>
      <c r="BC934" s="193" t="str">
        <f t="shared" si="356"/>
        <v/>
      </c>
      <c r="BD934" s="193" t="str">
        <f ca="1">IF(ISNUMBER(A934),INDIRECT(CONCATENATE("'Instrument List'!F",(MATCH(E934,'Instrument List'!A:A,0))-0)),"")</f>
        <v/>
      </c>
    </row>
    <row r="935" spans="1:56">
      <c r="A935" s="220" t="str">
        <f t="shared" si="336"/>
        <v/>
      </c>
      <c r="B935" s="221"/>
      <c r="C935" s="222"/>
      <c r="D935" s="169"/>
      <c r="E935" s="169"/>
      <c r="F935" s="169"/>
      <c r="G935" s="202"/>
      <c r="H935" s="217"/>
      <c r="I935" s="212"/>
      <c r="J935" s="206"/>
      <c r="K935" s="212"/>
      <c r="L935" s="206"/>
      <c r="M935" s="212"/>
      <c r="N935" s="206"/>
      <c r="O935" s="170" t="str">
        <f t="shared" si="337"/>
        <v/>
      </c>
      <c r="P935" s="171"/>
      <c r="Q935" s="171"/>
      <c r="R935" s="171"/>
      <c r="S935" s="172" t="str">
        <f t="shared" si="338"/>
        <v/>
      </c>
      <c r="T935" s="172" t="str">
        <f t="shared" si="339"/>
        <v/>
      </c>
      <c r="U935" s="171"/>
      <c r="V935" s="171"/>
      <c r="W935" s="173" t="str">
        <f t="shared" si="340"/>
        <v/>
      </c>
      <c r="X935" s="173" t="str">
        <f t="shared" si="341"/>
        <v/>
      </c>
      <c r="Y935" s="173" t="str">
        <f t="shared" si="342"/>
        <v/>
      </c>
      <c r="Z935" s="171"/>
      <c r="AA935" s="171"/>
      <c r="AB935" s="171"/>
      <c r="AC935" s="172" t="str">
        <f t="shared" si="343"/>
        <v/>
      </c>
      <c r="AD935" s="172" t="str">
        <f t="shared" si="344"/>
        <v/>
      </c>
      <c r="AE935" s="174"/>
      <c r="AF935" s="175" t="str">
        <f t="shared" si="345"/>
        <v/>
      </c>
      <c r="AG935" s="169"/>
      <c r="AH935" s="171"/>
      <c r="AI935" s="171"/>
      <c r="AJ935" s="169"/>
      <c r="AK935" s="176" t="str">
        <f t="shared" si="346"/>
        <v/>
      </c>
      <c r="AL935" s="176" t="str">
        <f t="shared" si="347"/>
        <v/>
      </c>
      <c r="AM935" s="176" t="str">
        <f t="shared" si="348"/>
        <v/>
      </c>
      <c r="AN935" s="359" t="str">
        <f>IF(Overview!$K$17='Internal Calcs'!$P$22,IF(AK935="","",AK935),IF(Overview!$K$17='Internal Calcs'!$P$23,IF(AK935="","",AK935),IF(ISNUMBER(A935),(IF(F935="Short",G935-H935,H935-G935)*AZ935-AX935),"")))</f>
        <v/>
      </c>
      <c r="AO935" s="401" t="str">
        <f>IF(Overview!$K$17='Internal Calcs'!$P$22,IF(AL935="","",AL935),IF(Overview!$K$17='Internal Calcs'!$P$23,IF(AL935="","",AL935),IF(ISNUMBER(A935),IF(AL935="",(IF(F935="Short",G935-H935,H935-G935)*AZ935-AX935),(IF(F935="Short",G935-J935,J935-G935)*AZ935-AX935)),"")))</f>
        <v/>
      </c>
      <c r="AP935" s="359" t="str">
        <f>IF(Overview!$K$17='Internal Calcs'!$P$22,"",IF(Overview!$K$17='Internal Calcs'!$P$23,IF(AM935="","",AM935),IF(ISNUMBER(A935),IF(AM935="",(IF(F935="Short",G935-H935,H935-G935)*AZ935-AX935),(IF(F935="Short",G935-L935,L935-G935)*AZ935-AX935)),"")))</f>
        <v/>
      </c>
      <c r="AQ935" s="176" t="str">
        <f t="shared" si="349"/>
        <v/>
      </c>
      <c r="AR935" s="176" t="str">
        <f t="shared" si="350"/>
        <v/>
      </c>
      <c r="AS935" s="176" t="str">
        <f t="shared" si="351"/>
        <v/>
      </c>
      <c r="AT935" s="176" t="str">
        <f>IF(ISNUMBER(A935),MAX($AS$2:AS935)-AS935,"")</f>
        <v/>
      </c>
      <c r="AU935" s="177" t="str">
        <f t="shared" si="352"/>
        <v/>
      </c>
      <c r="AV935" s="178" t="str">
        <f t="shared" si="353"/>
        <v/>
      </c>
      <c r="AW935" s="178" t="str">
        <f t="shared" si="354"/>
        <v/>
      </c>
      <c r="AX935" s="179" t="str">
        <f ca="1">IF(ISNUMBER($A935),INDIRECT(CONCATENATE("'Instrument List'!B",(MATCH(E935,'Instrument List'!A:A,0))-0)),"")</f>
        <v/>
      </c>
      <c r="AY935" s="179" t="str">
        <f ca="1">IF(ISNUMBER($A935),INDIRECT(CONCATENATE("'Instrument List'!D",(MATCH(E935,'Instrument List'!A:A,0))-0)),"")</f>
        <v/>
      </c>
      <c r="AZ935" s="179" t="str">
        <f ca="1">IF(ISNUMBER($A935),INDIRECT(CONCATENATE("'Instrument List'!C",(MATCH(E935,'Instrument List'!A:A,0))-0)),"")</f>
        <v/>
      </c>
      <c r="BA935" s="180" t="str">
        <f ca="1">IF(ISNUMBER(A935),INDIRECT(CONCATENATE("'Instrument List'!E",(MATCH(E935,'Instrument List'!A:A,0))-0)),"")</f>
        <v/>
      </c>
      <c r="BB935" s="181" t="str">
        <f t="shared" si="355"/>
        <v/>
      </c>
      <c r="BC935" s="181" t="str">
        <f t="shared" si="356"/>
        <v/>
      </c>
      <c r="BD935" s="181" t="str">
        <f ca="1">IF(ISNUMBER(A935),INDIRECT(CONCATENATE("'Instrument List'!F",(MATCH(E935,'Instrument List'!A:A,0))-0)),"")</f>
        <v/>
      </c>
    </row>
    <row r="936" spans="1:56">
      <c r="A936" s="223" t="str">
        <f t="shared" si="336"/>
        <v/>
      </c>
      <c r="B936" s="224"/>
      <c r="C936" s="225"/>
      <c r="D936" s="182"/>
      <c r="E936" s="182"/>
      <c r="F936" s="182"/>
      <c r="G936" s="203"/>
      <c r="H936" s="218"/>
      <c r="I936" s="213"/>
      <c r="J936" s="207"/>
      <c r="K936" s="213"/>
      <c r="L936" s="207"/>
      <c r="M936" s="213"/>
      <c r="N936" s="207"/>
      <c r="O936" s="183" t="str">
        <f t="shared" si="337"/>
        <v/>
      </c>
      <c r="P936" s="184"/>
      <c r="Q936" s="184"/>
      <c r="R936" s="275"/>
      <c r="S936" s="185" t="str">
        <f t="shared" si="338"/>
        <v/>
      </c>
      <c r="T936" s="185" t="str">
        <f t="shared" si="339"/>
        <v/>
      </c>
      <c r="U936" s="275"/>
      <c r="V936" s="275"/>
      <c r="W936" s="276" t="str">
        <f t="shared" si="340"/>
        <v/>
      </c>
      <c r="X936" s="276" t="str">
        <f t="shared" si="341"/>
        <v/>
      </c>
      <c r="Y936" s="276" t="str">
        <f t="shared" si="342"/>
        <v/>
      </c>
      <c r="Z936" s="275"/>
      <c r="AA936" s="184"/>
      <c r="AB936" s="184"/>
      <c r="AC936" s="185" t="str">
        <f t="shared" si="343"/>
        <v/>
      </c>
      <c r="AD936" s="185" t="str">
        <f t="shared" si="344"/>
        <v/>
      </c>
      <c r="AE936" s="186"/>
      <c r="AF936" s="187" t="str">
        <f t="shared" si="345"/>
        <v/>
      </c>
      <c r="AG936" s="182"/>
      <c r="AH936" s="184"/>
      <c r="AI936" s="184"/>
      <c r="AJ936" s="182"/>
      <c r="AK936" s="188" t="str">
        <f t="shared" si="346"/>
        <v/>
      </c>
      <c r="AL936" s="188" t="str">
        <f t="shared" si="347"/>
        <v/>
      </c>
      <c r="AM936" s="188" t="str">
        <f t="shared" si="348"/>
        <v/>
      </c>
      <c r="AN936" s="359" t="str">
        <f>IF(Overview!$K$17='Internal Calcs'!$P$22,IF(AK936="","",AK936),IF(Overview!$K$17='Internal Calcs'!$P$23,IF(AK936="","",AK936),IF(ISNUMBER(A936),(IF(F936="Short",G936-H936,H936-G936)*AZ936-AX936),"")))</f>
        <v/>
      </c>
      <c r="AO936" s="401" t="str">
        <f>IF(Overview!$K$17='Internal Calcs'!$P$22,IF(AL936="","",AL936),IF(Overview!$K$17='Internal Calcs'!$P$23,IF(AL936="","",AL936),IF(ISNUMBER(A936),IF(AL936="",(IF(F936="Short",G936-H936,H936-G936)*AZ936-AX936),(IF(F936="Short",G936-J936,J936-G936)*AZ936-AX936)),"")))</f>
        <v/>
      </c>
      <c r="AP936" s="359" t="str">
        <f>IF(Overview!$K$17='Internal Calcs'!$P$22,"",IF(Overview!$K$17='Internal Calcs'!$P$23,IF(AM936="","",AM936),IF(ISNUMBER(A936),IF(AM936="",(IF(F936="Short",G936-H936,H936-G936)*AZ936-AX936),(IF(F936="Short",G936-L936,L936-G936)*AZ936-AX936)),"")))</f>
        <v/>
      </c>
      <c r="AQ936" s="188" t="str">
        <f t="shared" si="349"/>
        <v/>
      </c>
      <c r="AR936" s="188" t="str">
        <f t="shared" si="350"/>
        <v/>
      </c>
      <c r="AS936" s="188" t="str">
        <f t="shared" si="351"/>
        <v/>
      </c>
      <c r="AT936" s="188" t="str">
        <f>IF(ISNUMBER(A936),MAX($AS$2:AS936)-AS936,"")</f>
        <v/>
      </c>
      <c r="AU936" s="189" t="str">
        <f t="shared" si="352"/>
        <v/>
      </c>
      <c r="AV936" s="190" t="str">
        <f t="shared" si="353"/>
        <v/>
      </c>
      <c r="AW936" s="190" t="str">
        <f t="shared" si="354"/>
        <v/>
      </c>
      <c r="AX936" s="191" t="str">
        <f ca="1">IF(ISNUMBER($A936),INDIRECT(CONCATENATE("'Instrument List'!B",(MATCH(E936,'Instrument List'!A:A,0))-0)),"")</f>
        <v/>
      </c>
      <c r="AY936" s="191" t="str">
        <f ca="1">IF(ISNUMBER($A936),INDIRECT(CONCATENATE("'Instrument List'!D",(MATCH(E936,'Instrument List'!A:A,0))-0)),"")</f>
        <v/>
      </c>
      <c r="AZ936" s="191" t="str">
        <f ca="1">IF(ISNUMBER($A936),INDIRECT(CONCATENATE("'Instrument List'!C",(MATCH(E936,'Instrument List'!A:A,0))-0)),"")</f>
        <v/>
      </c>
      <c r="BA936" s="192" t="str">
        <f ca="1">IF(ISNUMBER(A936),INDIRECT(CONCATENATE("'Instrument List'!E",(MATCH(E936,'Instrument List'!A:A,0))-0)),"")</f>
        <v/>
      </c>
      <c r="BB936" s="193" t="str">
        <f t="shared" si="355"/>
        <v/>
      </c>
      <c r="BC936" s="193" t="str">
        <f t="shared" si="356"/>
        <v/>
      </c>
      <c r="BD936" s="193" t="str">
        <f ca="1">IF(ISNUMBER(A936),INDIRECT(CONCATENATE("'Instrument List'!F",(MATCH(E936,'Instrument List'!A:A,0))-0)),"")</f>
        <v/>
      </c>
    </row>
    <row r="937" spans="1:56">
      <c r="A937" s="220" t="str">
        <f t="shared" si="336"/>
        <v/>
      </c>
      <c r="B937" s="221"/>
      <c r="C937" s="222"/>
      <c r="D937" s="169"/>
      <c r="E937" s="169"/>
      <c r="F937" s="169"/>
      <c r="G937" s="202"/>
      <c r="H937" s="217"/>
      <c r="I937" s="212"/>
      <c r="J937" s="206"/>
      <c r="K937" s="212"/>
      <c r="L937" s="206"/>
      <c r="M937" s="212"/>
      <c r="N937" s="206"/>
      <c r="O937" s="170" t="str">
        <f t="shared" si="337"/>
        <v/>
      </c>
      <c r="P937" s="171"/>
      <c r="Q937" s="171"/>
      <c r="R937" s="171"/>
      <c r="S937" s="172" t="str">
        <f t="shared" si="338"/>
        <v/>
      </c>
      <c r="T937" s="172" t="str">
        <f t="shared" si="339"/>
        <v/>
      </c>
      <c r="U937" s="171"/>
      <c r="V937" s="171"/>
      <c r="W937" s="173" t="str">
        <f t="shared" si="340"/>
        <v/>
      </c>
      <c r="X937" s="173" t="str">
        <f t="shared" si="341"/>
        <v/>
      </c>
      <c r="Y937" s="173" t="str">
        <f t="shared" si="342"/>
        <v/>
      </c>
      <c r="Z937" s="171"/>
      <c r="AA937" s="171"/>
      <c r="AB937" s="171"/>
      <c r="AC937" s="172" t="str">
        <f t="shared" si="343"/>
        <v/>
      </c>
      <c r="AD937" s="172" t="str">
        <f t="shared" si="344"/>
        <v/>
      </c>
      <c r="AE937" s="174"/>
      <c r="AF937" s="175" t="str">
        <f t="shared" si="345"/>
        <v/>
      </c>
      <c r="AG937" s="169"/>
      <c r="AH937" s="171"/>
      <c r="AI937" s="171"/>
      <c r="AJ937" s="169"/>
      <c r="AK937" s="176" t="str">
        <f t="shared" si="346"/>
        <v/>
      </c>
      <c r="AL937" s="176" t="str">
        <f t="shared" si="347"/>
        <v/>
      </c>
      <c r="AM937" s="176" t="str">
        <f t="shared" si="348"/>
        <v/>
      </c>
      <c r="AN937" s="359" t="str">
        <f>IF(Overview!$K$17='Internal Calcs'!$P$22,IF(AK937="","",AK937),IF(Overview!$K$17='Internal Calcs'!$P$23,IF(AK937="","",AK937),IF(ISNUMBER(A937),(IF(F937="Short",G937-H937,H937-G937)*AZ937-AX937),"")))</f>
        <v/>
      </c>
      <c r="AO937" s="401" t="str">
        <f>IF(Overview!$K$17='Internal Calcs'!$P$22,IF(AL937="","",AL937),IF(Overview!$K$17='Internal Calcs'!$P$23,IF(AL937="","",AL937),IF(ISNUMBER(A937),IF(AL937="",(IF(F937="Short",G937-H937,H937-G937)*AZ937-AX937),(IF(F937="Short",G937-J937,J937-G937)*AZ937-AX937)),"")))</f>
        <v/>
      </c>
      <c r="AP937" s="359" t="str">
        <f>IF(Overview!$K$17='Internal Calcs'!$P$22,"",IF(Overview!$K$17='Internal Calcs'!$P$23,IF(AM937="","",AM937),IF(ISNUMBER(A937),IF(AM937="",(IF(F937="Short",G937-H937,H937-G937)*AZ937-AX937),(IF(F937="Short",G937-L937,L937-G937)*AZ937-AX937)),"")))</f>
        <v/>
      </c>
      <c r="AQ937" s="176" t="str">
        <f t="shared" si="349"/>
        <v/>
      </c>
      <c r="AR937" s="176" t="str">
        <f t="shared" si="350"/>
        <v/>
      </c>
      <c r="AS937" s="176" t="str">
        <f t="shared" si="351"/>
        <v/>
      </c>
      <c r="AT937" s="176" t="str">
        <f>IF(ISNUMBER(A937),MAX($AS$2:AS937)-AS937,"")</f>
        <v/>
      </c>
      <c r="AU937" s="177" t="str">
        <f t="shared" si="352"/>
        <v/>
      </c>
      <c r="AV937" s="178" t="str">
        <f t="shared" si="353"/>
        <v/>
      </c>
      <c r="AW937" s="178" t="str">
        <f t="shared" si="354"/>
        <v/>
      </c>
      <c r="AX937" s="179" t="str">
        <f ca="1">IF(ISNUMBER($A937),INDIRECT(CONCATENATE("'Instrument List'!B",(MATCH(E937,'Instrument List'!A:A,0))-0)),"")</f>
        <v/>
      </c>
      <c r="AY937" s="179" t="str">
        <f ca="1">IF(ISNUMBER($A937),INDIRECT(CONCATENATE("'Instrument List'!D",(MATCH(E937,'Instrument List'!A:A,0))-0)),"")</f>
        <v/>
      </c>
      <c r="AZ937" s="179" t="str">
        <f ca="1">IF(ISNUMBER($A937),INDIRECT(CONCATENATE("'Instrument List'!C",(MATCH(E937,'Instrument List'!A:A,0))-0)),"")</f>
        <v/>
      </c>
      <c r="BA937" s="180" t="str">
        <f ca="1">IF(ISNUMBER(A937),INDIRECT(CONCATENATE("'Instrument List'!E",(MATCH(E937,'Instrument List'!A:A,0))-0)),"")</f>
        <v/>
      </c>
      <c r="BB937" s="181" t="str">
        <f t="shared" si="355"/>
        <v/>
      </c>
      <c r="BC937" s="181" t="str">
        <f t="shared" si="356"/>
        <v/>
      </c>
      <c r="BD937" s="181" t="str">
        <f ca="1">IF(ISNUMBER(A937),INDIRECT(CONCATENATE("'Instrument List'!F",(MATCH(E937,'Instrument List'!A:A,0))-0)),"")</f>
        <v/>
      </c>
    </row>
    <row r="938" spans="1:56">
      <c r="A938" s="223" t="str">
        <f t="shared" si="336"/>
        <v/>
      </c>
      <c r="B938" s="224"/>
      <c r="C938" s="225"/>
      <c r="D938" s="182"/>
      <c r="E938" s="182"/>
      <c r="F938" s="182"/>
      <c r="G938" s="203"/>
      <c r="H938" s="218"/>
      <c r="I938" s="213"/>
      <c r="J938" s="207"/>
      <c r="K938" s="213"/>
      <c r="L938" s="207"/>
      <c r="M938" s="213"/>
      <c r="N938" s="207"/>
      <c r="O938" s="183" t="str">
        <f t="shared" si="337"/>
        <v/>
      </c>
      <c r="P938" s="184"/>
      <c r="Q938" s="184"/>
      <c r="R938" s="275"/>
      <c r="S938" s="185" t="str">
        <f t="shared" si="338"/>
        <v/>
      </c>
      <c r="T938" s="185" t="str">
        <f t="shared" si="339"/>
        <v/>
      </c>
      <c r="U938" s="275"/>
      <c r="V938" s="275"/>
      <c r="W938" s="276" t="str">
        <f t="shared" si="340"/>
        <v/>
      </c>
      <c r="X938" s="276" t="str">
        <f t="shared" si="341"/>
        <v/>
      </c>
      <c r="Y938" s="276" t="str">
        <f t="shared" si="342"/>
        <v/>
      </c>
      <c r="Z938" s="275"/>
      <c r="AA938" s="184"/>
      <c r="AB938" s="184"/>
      <c r="AC938" s="185" t="str">
        <f t="shared" si="343"/>
        <v/>
      </c>
      <c r="AD938" s="185" t="str">
        <f t="shared" si="344"/>
        <v/>
      </c>
      <c r="AE938" s="186"/>
      <c r="AF938" s="187" t="str">
        <f t="shared" si="345"/>
        <v/>
      </c>
      <c r="AG938" s="182"/>
      <c r="AH938" s="184"/>
      <c r="AI938" s="184"/>
      <c r="AJ938" s="182"/>
      <c r="AK938" s="188" t="str">
        <f t="shared" si="346"/>
        <v/>
      </c>
      <c r="AL938" s="188" t="str">
        <f t="shared" si="347"/>
        <v/>
      </c>
      <c r="AM938" s="188" t="str">
        <f t="shared" si="348"/>
        <v/>
      </c>
      <c r="AN938" s="359" t="str">
        <f>IF(Overview!$K$17='Internal Calcs'!$P$22,IF(AK938="","",AK938),IF(Overview!$K$17='Internal Calcs'!$P$23,IF(AK938="","",AK938),IF(ISNUMBER(A938),(IF(F938="Short",G938-H938,H938-G938)*AZ938-AX938),"")))</f>
        <v/>
      </c>
      <c r="AO938" s="401" t="str">
        <f>IF(Overview!$K$17='Internal Calcs'!$P$22,IF(AL938="","",AL938),IF(Overview!$K$17='Internal Calcs'!$P$23,IF(AL938="","",AL938),IF(ISNUMBER(A938),IF(AL938="",(IF(F938="Short",G938-H938,H938-G938)*AZ938-AX938),(IF(F938="Short",G938-J938,J938-G938)*AZ938-AX938)),"")))</f>
        <v/>
      </c>
      <c r="AP938" s="359" t="str">
        <f>IF(Overview!$K$17='Internal Calcs'!$P$22,"",IF(Overview!$K$17='Internal Calcs'!$P$23,IF(AM938="","",AM938),IF(ISNUMBER(A938),IF(AM938="",(IF(F938="Short",G938-H938,H938-G938)*AZ938-AX938),(IF(F938="Short",G938-L938,L938-G938)*AZ938-AX938)),"")))</f>
        <v/>
      </c>
      <c r="AQ938" s="188" t="str">
        <f t="shared" si="349"/>
        <v/>
      </c>
      <c r="AR938" s="188" t="str">
        <f t="shared" si="350"/>
        <v/>
      </c>
      <c r="AS938" s="188" t="str">
        <f t="shared" si="351"/>
        <v/>
      </c>
      <c r="AT938" s="188" t="str">
        <f>IF(ISNUMBER(A938),MAX($AS$2:AS938)-AS938,"")</f>
        <v/>
      </c>
      <c r="AU938" s="189" t="str">
        <f t="shared" si="352"/>
        <v/>
      </c>
      <c r="AV938" s="190" t="str">
        <f t="shared" si="353"/>
        <v/>
      </c>
      <c r="AW938" s="190" t="str">
        <f t="shared" si="354"/>
        <v/>
      </c>
      <c r="AX938" s="191" t="str">
        <f ca="1">IF(ISNUMBER($A938),INDIRECT(CONCATENATE("'Instrument List'!B",(MATCH(E938,'Instrument List'!A:A,0))-0)),"")</f>
        <v/>
      </c>
      <c r="AY938" s="191" t="str">
        <f ca="1">IF(ISNUMBER($A938),INDIRECT(CONCATENATE("'Instrument List'!D",(MATCH(E938,'Instrument List'!A:A,0))-0)),"")</f>
        <v/>
      </c>
      <c r="AZ938" s="191" t="str">
        <f ca="1">IF(ISNUMBER($A938),INDIRECT(CONCATENATE("'Instrument List'!C",(MATCH(E938,'Instrument List'!A:A,0))-0)),"")</f>
        <v/>
      </c>
      <c r="BA938" s="192" t="str">
        <f ca="1">IF(ISNUMBER(A938),INDIRECT(CONCATENATE("'Instrument List'!E",(MATCH(E938,'Instrument List'!A:A,0))-0)),"")</f>
        <v/>
      </c>
      <c r="BB938" s="193" t="str">
        <f t="shared" si="355"/>
        <v/>
      </c>
      <c r="BC938" s="193" t="str">
        <f t="shared" si="356"/>
        <v/>
      </c>
      <c r="BD938" s="193" t="str">
        <f ca="1">IF(ISNUMBER(A938),INDIRECT(CONCATENATE("'Instrument List'!F",(MATCH(E938,'Instrument List'!A:A,0))-0)),"")</f>
        <v/>
      </c>
    </row>
    <row r="939" spans="1:56">
      <c r="A939" s="220" t="str">
        <f t="shared" si="336"/>
        <v/>
      </c>
      <c r="B939" s="221"/>
      <c r="C939" s="222"/>
      <c r="D939" s="169"/>
      <c r="E939" s="169"/>
      <c r="F939" s="169"/>
      <c r="G939" s="202"/>
      <c r="H939" s="217"/>
      <c r="I939" s="212"/>
      <c r="J939" s="206"/>
      <c r="K939" s="212"/>
      <c r="L939" s="206"/>
      <c r="M939" s="212"/>
      <c r="N939" s="206"/>
      <c r="O939" s="170" t="str">
        <f t="shared" si="337"/>
        <v/>
      </c>
      <c r="P939" s="171"/>
      <c r="Q939" s="171"/>
      <c r="R939" s="171"/>
      <c r="S939" s="172" t="str">
        <f t="shared" si="338"/>
        <v/>
      </c>
      <c r="T939" s="172" t="str">
        <f t="shared" si="339"/>
        <v/>
      </c>
      <c r="U939" s="171"/>
      <c r="V939" s="171"/>
      <c r="W939" s="173" t="str">
        <f t="shared" si="340"/>
        <v/>
      </c>
      <c r="X939" s="173" t="str">
        <f t="shared" si="341"/>
        <v/>
      </c>
      <c r="Y939" s="173" t="str">
        <f t="shared" si="342"/>
        <v/>
      </c>
      <c r="Z939" s="171"/>
      <c r="AA939" s="171"/>
      <c r="AB939" s="171"/>
      <c r="AC939" s="172" t="str">
        <f t="shared" si="343"/>
        <v/>
      </c>
      <c r="AD939" s="172" t="str">
        <f t="shared" si="344"/>
        <v/>
      </c>
      <c r="AE939" s="174"/>
      <c r="AF939" s="175" t="str">
        <f t="shared" si="345"/>
        <v/>
      </c>
      <c r="AG939" s="169"/>
      <c r="AH939" s="171"/>
      <c r="AI939" s="171"/>
      <c r="AJ939" s="169"/>
      <c r="AK939" s="176" t="str">
        <f t="shared" si="346"/>
        <v/>
      </c>
      <c r="AL939" s="176" t="str">
        <f t="shared" si="347"/>
        <v/>
      </c>
      <c r="AM939" s="176" t="str">
        <f t="shared" si="348"/>
        <v/>
      </c>
      <c r="AN939" s="359" t="str">
        <f>IF(Overview!$K$17='Internal Calcs'!$P$22,IF(AK939="","",AK939),IF(Overview!$K$17='Internal Calcs'!$P$23,IF(AK939="","",AK939),IF(ISNUMBER(A939),(IF(F939="Short",G939-H939,H939-G939)*AZ939-AX939),"")))</f>
        <v/>
      </c>
      <c r="AO939" s="401" t="str">
        <f>IF(Overview!$K$17='Internal Calcs'!$P$22,IF(AL939="","",AL939),IF(Overview!$K$17='Internal Calcs'!$P$23,IF(AL939="","",AL939),IF(ISNUMBER(A939),IF(AL939="",(IF(F939="Short",G939-H939,H939-G939)*AZ939-AX939),(IF(F939="Short",G939-J939,J939-G939)*AZ939-AX939)),"")))</f>
        <v/>
      </c>
      <c r="AP939" s="359" t="str">
        <f>IF(Overview!$K$17='Internal Calcs'!$P$22,"",IF(Overview!$K$17='Internal Calcs'!$P$23,IF(AM939="","",AM939),IF(ISNUMBER(A939),IF(AM939="",(IF(F939="Short",G939-H939,H939-G939)*AZ939-AX939),(IF(F939="Short",G939-L939,L939-G939)*AZ939-AX939)),"")))</f>
        <v/>
      </c>
      <c r="AQ939" s="176" t="str">
        <f t="shared" si="349"/>
        <v/>
      </c>
      <c r="AR939" s="176" t="str">
        <f t="shared" si="350"/>
        <v/>
      </c>
      <c r="AS939" s="176" t="str">
        <f t="shared" si="351"/>
        <v/>
      </c>
      <c r="AT939" s="176" t="str">
        <f>IF(ISNUMBER(A939),MAX($AS$2:AS939)-AS939,"")</f>
        <v/>
      </c>
      <c r="AU939" s="177" t="str">
        <f t="shared" si="352"/>
        <v/>
      </c>
      <c r="AV939" s="178" t="str">
        <f t="shared" si="353"/>
        <v/>
      </c>
      <c r="AW939" s="178" t="str">
        <f t="shared" si="354"/>
        <v/>
      </c>
      <c r="AX939" s="179" t="str">
        <f ca="1">IF(ISNUMBER($A939),INDIRECT(CONCATENATE("'Instrument List'!B",(MATCH(E939,'Instrument List'!A:A,0))-0)),"")</f>
        <v/>
      </c>
      <c r="AY939" s="179" t="str">
        <f ca="1">IF(ISNUMBER($A939),INDIRECT(CONCATENATE("'Instrument List'!D",(MATCH(E939,'Instrument List'!A:A,0))-0)),"")</f>
        <v/>
      </c>
      <c r="AZ939" s="179" t="str">
        <f ca="1">IF(ISNUMBER($A939),INDIRECT(CONCATENATE("'Instrument List'!C",(MATCH(E939,'Instrument List'!A:A,0))-0)),"")</f>
        <v/>
      </c>
      <c r="BA939" s="180" t="str">
        <f ca="1">IF(ISNUMBER(A939),INDIRECT(CONCATENATE("'Instrument List'!E",(MATCH(E939,'Instrument List'!A:A,0))-0)),"")</f>
        <v/>
      </c>
      <c r="BB939" s="181" t="str">
        <f t="shared" si="355"/>
        <v/>
      </c>
      <c r="BC939" s="181" t="str">
        <f t="shared" si="356"/>
        <v/>
      </c>
      <c r="BD939" s="181" t="str">
        <f ca="1">IF(ISNUMBER(A939),INDIRECT(CONCATENATE("'Instrument List'!F",(MATCH(E939,'Instrument List'!A:A,0))-0)),"")</f>
        <v/>
      </c>
    </row>
    <row r="940" spans="1:56">
      <c r="A940" s="223" t="str">
        <f t="shared" si="336"/>
        <v/>
      </c>
      <c r="B940" s="224"/>
      <c r="C940" s="225"/>
      <c r="D940" s="182"/>
      <c r="E940" s="182"/>
      <c r="F940" s="182"/>
      <c r="G940" s="203"/>
      <c r="H940" s="218"/>
      <c r="I940" s="213"/>
      <c r="J940" s="207"/>
      <c r="K940" s="213"/>
      <c r="L940" s="207"/>
      <c r="M940" s="213"/>
      <c r="N940" s="207"/>
      <c r="O940" s="183" t="str">
        <f t="shared" si="337"/>
        <v/>
      </c>
      <c r="P940" s="184"/>
      <c r="Q940" s="184"/>
      <c r="R940" s="275"/>
      <c r="S940" s="185" t="str">
        <f t="shared" si="338"/>
        <v/>
      </c>
      <c r="T940" s="185" t="str">
        <f t="shared" si="339"/>
        <v/>
      </c>
      <c r="U940" s="275"/>
      <c r="V940" s="275"/>
      <c r="W940" s="276" t="str">
        <f t="shared" si="340"/>
        <v/>
      </c>
      <c r="X940" s="276" t="str">
        <f t="shared" si="341"/>
        <v/>
      </c>
      <c r="Y940" s="276" t="str">
        <f t="shared" si="342"/>
        <v/>
      </c>
      <c r="Z940" s="275"/>
      <c r="AA940" s="184"/>
      <c r="AB940" s="184"/>
      <c r="AC940" s="185" t="str">
        <f t="shared" si="343"/>
        <v/>
      </c>
      <c r="AD940" s="185" t="str">
        <f t="shared" si="344"/>
        <v/>
      </c>
      <c r="AE940" s="186"/>
      <c r="AF940" s="187" t="str">
        <f t="shared" si="345"/>
        <v/>
      </c>
      <c r="AG940" s="182"/>
      <c r="AH940" s="184"/>
      <c r="AI940" s="184"/>
      <c r="AJ940" s="182"/>
      <c r="AK940" s="188" t="str">
        <f t="shared" si="346"/>
        <v/>
      </c>
      <c r="AL940" s="188" t="str">
        <f t="shared" si="347"/>
        <v/>
      </c>
      <c r="AM940" s="188" t="str">
        <f t="shared" si="348"/>
        <v/>
      </c>
      <c r="AN940" s="359" t="str">
        <f>IF(Overview!$K$17='Internal Calcs'!$P$22,IF(AK940="","",AK940),IF(Overview!$K$17='Internal Calcs'!$P$23,IF(AK940="","",AK940),IF(ISNUMBER(A940),(IF(F940="Short",G940-H940,H940-G940)*AZ940-AX940),"")))</f>
        <v/>
      </c>
      <c r="AO940" s="401" t="str">
        <f>IF(Overview!$K$17='Internal Calcs'!$P$22,IF(AL940="","",AL940),IF(Overview!$K$17='Internal Calcs'!$P$23,IF(AL940="","",AL940),IF(ISNUMBER(A940),IF(AL940="",(IF(F940="Short",G940-H940,H940-G940)*AZ940-AX940),(IF(F940="Short",G940-J940,J940-G940)*AZ940-AX940)),"")))</f>
        <v/>
      </c>
      <c r="AP940" s="359" t="str">
        <f>IF(Overview!$K$17='Internal Calcs'!$P$22,"",IF(Overview!$K$17='Internal Calcs'!$P$23,IF(AM940="","",AM940),IF(ISNUMBER(A940),IF(AM940="",(IF(F940="Short",G940-H940,H940-G940)*AZ940-AX940),(IF(F940="Short",G940-L940,L940-G940)*AZ940-AX940)),"")))</f>
        <v/>
      </c>
      <c r="AQ940" s="188" t="str">
        <f t="shared" si="349"/>
        <v/>
      </c>
      <c r="AR940" s="188" t="str">
        <f t="shared" si="350"/>
        <v/>
      </c>
      <c r="AS940" s="188" t="str">
        <f t="shared" si="351"/>
        <v/>
      </c>
      <c r="AT940" s="188" t="str">
        <f>IF(ISNUMBER(A940),MAX($AS$2:AS940)-AS940,"")</f>
        <v/>
      </c>
      <c r="AU940" s="189" t="str">
        <f t="shared" si="352"/>
        <v/>
      </c>
      <c r="AV940" s="190" t="str">
        <f t="shared" si="353"/>
        <v/>
      </c>
      <c r="AW940" s="190" t="str">
        <f t="shared" si="354"/>
        <v/>
      </c>
      <c r="AX940" s="191" t="str">
        <f ca="1">IF(ISNUMBER($A940),INDIRECT(CONCATENATE("'Instrument List'!B",(MATCH(E940,'Instrument List'!A:A,0))-0)),"")</f>
        <v/>
      </c>
      <c r="AY940" s="191" t="str">
        <f ca="1">IF(ISNUMBER($A940),INDIRECT(CONCATENATE("'Instrument List'!D",(MATCH(E940,'Instrument List'!A:A,0))-0)),"")</f>
        <v/>
      </c>
      <c r="AZ940" s="191" t="str">
        <f ca="1">IF(ISNUMBER($A940),INDIRECT(CONCATENATE("'Instrument List'!C",(MATCH(E940,'Instrument List'!A:A,0))-0)),"")</f>
        <v/>
      </c>
      <c r="BA940" s="192" t="str">
        <f ca="1">IF(ISNUMBER(A940),INDIRECT(CONCATENATE("'Instrument List'!E",(MATCH(E940,'Instrument List'!A:A,0))-0)),"")</f>
        <v/>
      </c>
      <c r="BB940" s="193" t="str">
        <f t="shared" si="355"/>
        <v/>
      </c>
      <c r="BC940" s="193" t="str">
        <f t="shared" si="356"/>
        <v/>
      </c>
      <c r="BD940" s="193" t="str">
        <f ca="1">IF(ISNUMBER(A940),INDIRECT(CONCATENATE("'Instrument List'!F",(MATCH(E940,'Instrument List'!A:A,0))-0)),"")</f>
        <v/>
      </c>
    </row>
    <row r="941" spans="1:56">
      <c r="A941" s="220" t="str">
        <f t="shared" si="336"/>
        <v/>
      </c>
      <c r="B941" s="221"/>
      <c r="C941" s="222"/>
      <c r="D941" s="169"/>
      <c r="E941" s="169"/>
      <c r="F941" s="169"/>
      <c r="G941" s="202"/>
      <c r="H941" s="217"/>
      <c r="I941" s="212"/>
      <c r="J941" s="206"/>
      <c r="K941" s="212"/>
      <c r="L941" s="206"/>
      <c r="M941" s="212"/>
      <c r="N941" s="206"/>
      <c r="O941" s="170" t="str">
        <f t="shared" si="337"/>
        <v/>
      </c>
      <c r="P941" s="171"/>
      <c r="Q941" s="171"/>
      <c r="R941" s="171"/>
      <c r="S941" s="172" t="str">
        <f t="shared" si="338"/>
        <v/>
      </c>
      <c r="T941" s="172" t="str">
        <f t="shared" si="339"/>
        <v/>
      </c>
      <c r="U941" s="171"/>
      <c r="V941" s="171"/>
      <c r="W941" s="173" t="str">
        <f t="shared" si="340"/>
        <v/>
      </c>
      <c r="X941" s="173" t="str">
        <f t="shared" si="341"/>
        <v/>
      </c>
      <c r="Y941" s="173" t="str">
        <f t="shared" si="342"/>
        <v/>
      </c>
      <c r="Z941" s="171"/>
      <c r="AA941" s="171"/>
      <c r="AB941" s="171"/>
      <c r="AC941" s="172" t="str">
        <f t="shared" si="343"/>
        <v/>
      </c>
      <c r="AD941" s="172" t="str">
        <f t="shared" si="344"/>
        <v/>
      </c>
      <c r="AE941" s="174"/>
      <c r="AF941" s="175" t="str">
        <f t="shared" si="345"/>
        <v/>
      </c>
      <c r="AG941" s="169"/>
      <c r="AH941" s="171"/>
      <c r="AI941" s="171"/>
      <c r="AJ941" s="169"/>
      <c r="AK941" s="176" t="str">
        <f t="shared" si="346"/>
        <v/>
      </c>
      <c r="AL941" s="176" t="str">
        <f t="shared" si="347"/>
        <v/>
      </c>
      <c r="AM941" s="176" t="str">
        <f t="shared" si="348"/>
        <v/>
      </c>
      <c r="AN941" s="359" t="str">
        <f>IF(Overview!$K$17='Internal Calcs'!$P$22,IF(AK941="","",AK941),IF(Overview!$K$17='Internal Calcs'!$P$23,IF(AK941="","",AK941),IF(ISNUMBER(A941),(IF(F941="Short",G941-H941,H941-G941)*AZ941-AX941),"")))</f>
        <v/>
      </c>
      <c r="AO941" s="401" t="str">
        <f>IF(Overview!$K$17='Internal Calcs'!$P$22,IF(AL941="","",AL941),IF(Overview!$K$17='Internal Calcs'!$P$23,IF(AL941="","",AL941),IF(ISNUMBER(A941),IF(AL941="",(IF(F941="Short",G941-H941,H941-G941)*AZ941-AX941),(IF(F941="Short",G941-J941,J941-G941)*AZ941-AX941)),"")))</f>
        <v/>
      </c>
      <c r="AP941" s="359" t="str">
        <f>IF(Overview!$K$17='Internal Calcs'!$P$22,"",IF(Overview!$K$17='Internal Calcs'!$P$23,IF(AM941="","",AM941),IF(ISNUMBER(A941),IF(AM941="",(IF(F941="Short",G941-H941,H941-G941)*AZ941-AX941),(IF(F941="Short",G941-L941,L941-G941)*AZ941-AX941)),"")))</f>
        <v/>
      </c>
      <c r="AQ941" s="176" t="str">
        <f t="shared" si="349"/>
        <v/>
      </c>
      <c r="AR941" s="176" t="str">
        <f t="shared" si="350"/>
        <v/>
      </c>
      <c r="AS941" s="176" t="str">
        <f t="shared" si="351"/>
        <v/>
      </c>
      <c r="AT941" s="176" t="str">
        <f>IF(ISNUMBER(A941),MAX($AS$2:AS941)-AS941,"")</f>
        <v/>
      </c>
      <c r="AU941" s="177" t="str">
        <f t="shared" si="352"/>
        <v/>
      </c>
      <c r="AV941" s="178" t="str">
        <f t="shared" si="353"/>
        <v/>
      </c>
      <c r="AW941" s="178" t="str">
        <f t="shared" si="354"/>
        <v/>
      </c>
      <c r="AX941" s="179" t="str">
        <f ca="1">IF(ISNUMBER($A941),INDIRECT(CONCATENATE("'Instrument List'!B",(MATCH(E941,'Instrument List'!A:A,0))-0)),"")</f>
        <v/>
      </c>
      <c r="AY941" s="179" t="str">
        <f ca="1">IF(ISNUMBER($A941),INDIRECT(CONCATENATE("'Instrument List'!D",(MATCH(E941,'Instrument List'!A:A,0))-0)),"")</f>
        <v/>
      </c>
      <c r="AZ941" s="179" t="str">
        <f ca="1">IF(ISNUMBER($A941),INDIRECT(CONCATENATE("'Instrument List'!C",(MATCH(E941,'Instrument List'!A:A,0))-0)),"")</f>
        <v/>
      </c>
      <c r="BA941" s="180" t="str">
        <f ca="1">IF(ISNUMBER(A941),INDIRECT(CONCATENATE("'Instrument List'!E",(MATCH(E941,'Instrument List'!A:A,0))-0)),"")</f>
        <v/>
      </c>
      <c r="BB941" s="181" t="str">
        <f t="shared" si="355"/>
        <v/>
      </c>
      <c r="BC941" s="181" t="str">
        <f t="shared" si="356"/>
        <v/>
      </c>
      <c r="BD941" s="181" t="str">
        <f ca="1">IF(ISNUMBER(A941),INDIRECT(CONCATENATE("'Instrument List'!F",(MATCH(E941,'Instrument List'!A:A,0))-0)),"")</f>
        <v/>
      </c>
    </row>
    <row r="942" spans="1:56">
      <c r="A942" s="223" t="str">
        <f t="shared" si="336"/>
        <v/>
      </c>
      <c r="B942" s="224"/>
      <c r="C942" s="225"/>
      <c r="D942" s="182"/>
      <c r="E942" s="182"/>
      <c r="F942" s="182"/>
      <c r="G942" s="203"/>
      <c r="H942" s="218"/>
      <c r="I942" s="213"/>
      <c r="J942" s="207"/>
      <c r="K942" s="213"/>
      <c r="L942" s="207"/>
      <c r="M942" s="213"/>
      <c r="N942" s="207"/>
      <c r="O942" s="183" t="str">
        <f t="shared" si="337"/>
        <v/>
      </c>
      <c r="P942" s="184"/>
      <c r="Q942" s="184"/>
      <c r="R942" s="275"/>
      <c r="S942" s="185" t="str">
        <f t="shared" si="338"/>
        <v/>
      </c>
      <c r="T942" s="185" t="str">
        <f t="shared" si="339"/>
        <v/>
      </c>
      <c r="U942" s="275"/>
      <c r="V942" s="275"/>
      <c r="W942" s="276" t="str">
        <f t="shared" si="340"/>
        <v/>
      </c>
      <c r="X942" s="276" t="str">
        <f t="shared" si="341"/>
        <v/>
      </c>
      <c r="Y942" s="276" t="str">
        <f t="shared" si="342"/>
        <v/>
      </c>
      <c r="Z942" s="275"/>
      <c r="AA942" s="184"/>
      <c r="AB942" s="184"/>
      <c r="AC942" s="185" t="str">
        <f t="shared" si="343"/>
        <v/>
      </c>
      <c r="AD942" s="185" t="str">
        <f t="shared" si="344"/>
        <v/>
      </c>
      <c r="AE942" s="186"/>
      <c r="AF942" s="187" t="str">
        <f t="shared" si="345"/>
        <v/>
      </c>
      <c r="AG942" s="182"/>
      <c r="AH942" s="184"/>
      <c r="AI942" s="184"/>
      <c r="AJ942" s="182"/>
      <c r="AK942" s="188" t="str">
        <f t="shared" si="346"/>
        <v/>
      </c>
      <c r="AL942" s="188" t="str">
        <f t="shared" si="347"/>
        <v/>
      </c>
      <c r="AM942" s="188" t="str">
        <f t="shared" si="348"/>
        <v/>
      </c>
      <c r="AN942" s="359" t="str">
        <f>IF(Overview!$K$17='Internal Calcs'!$P$22,IF(AK942="","",AK942),IF(Overview!$K$17='Internal Calcs'!$P$23,IF(AK942="","",AK942),IF(ISNUMBER(A942),(IF(F942="Short",G942-H942,H942-G942)*AZ942-AX942),"")))</f>
        <v/>
      </c>
      <c r="AO942" s="401" t="str">
        <f>IF(Overview!$K$17='Internal Calcs'!$P$22,IF(AL942="","",AL942),IF(Overview!$K$17='Internal Calcs'!$P$23,IF(AL942="","",AL942),IF(ISNUMBER(A942),IF(AL942="",(IF(F942="Short",G942-H942,H942-G942)*AZ942-AX942),(IF(F942="Short",G942-J942,J942-G942)*AZ942-AX942)),"")))</f>
        <v/>
      </c>
      <c r="AP942" s="359" t="str">
        <f>IF(Overview!$K$17='Internal Calcs'!$P$22,"",IF(Overview!$K$17='Internal Calcs'!$P$23,IF(AM942="","",AM942),IF(ISNUMBER(A942),IF(AM942="",(IF(F942="Short",G942-H942,H942-G942)*AZ942-AX942),(IF(F942="Short",G942-L942,L942-G942)*AZ942-AX942)),"")))</f>
        <v/>
      </c>
      <c r="AQ942" s="188" t="str">
        <f t="shared" si="349"/>
        <v/>
      </c>
      <c r="AR942" s="188" t="str">
        <f t="shared" si="350"/>
        <v/>
      </c>
      <c r="AS942" s="188" t="str">
        <f t="shared" si="351"/>
        <v/>
      </c>
      <c r="AT942" s="188" t="str">
        <f>IF(ISNUMBER(A942),MAX($AS$2:AS942)-AS942,"")</f>
        <v/>
      </c>
      <c r="AU942" s="189" t="str">
        <f t="shared" si="352"/>
        <v/>
      </c>
      <c r="AV942" s="190" t="str">
        <f t="shared" si="353"/>
        <v/>
      </c>
      <c r="AW942" s="190" t="str">
        <f t="shared" si="354"/>
        <v/>
      </c>
      <c r="AX942" s="191" t="str">
        <f ca="1">IF(ISNUMBER($A942),INDIRECT(CONCATENATE("'Instrument List'!B",(MATCH(E942,'Instrument List'!A:A,0))-0)),"")</f>
        <v/>
      </c>
      <c r="AY942" s="191" t="str">
        <f ca="1">IF(ISNUMBER($A942),INDIRECT(CONCATENATE("'Instrument List'!D",(MATCH(E942,'Instrument List'!A:A,0))-0)),"")</f>
        <v/>
      </c>
      <c r="AZ942" s="191" t="str">
        <f ca="1">IF(ISNUMBER($A942),INDIRECT(CONCATENATE("'Instrument List'!C",(MATCH(E942,'Instrument List'!A:A,0))-0)),"")</f>
        <v/>
      </c>
      <c r="BA942" s="192" t="str">
        <f ca="1">IF(ISNUMBER(A942),INDIRECT(CONCATENATE("'Instrument List'!E",(MATCH(E942,'Instrument List'!A:A,0))-0)),"")</f>
        <v/>
      </c>
      <c r="BB942" s="193" t="str">
        <f t="shared" si="355"/>
        <v/>
      </c>
      <c r="BC942" s="193" t="str">
        <f t="shared" si="356"/>
        <v/>
      </c>
      <c r="BD942" s="193" t="str">
        <f ca="1">IF(ISNUMBER(A942),INDIRECT(CONCATENATE("'Instrument List'!F",(MATCH(E942,'Instrument List'!A:A,0))-0)),"")</f>
        <v/>
      </c>
    </row>
    <row r="943" spans="1:56">
      <c r="A943" s="220" t="str">
        <f t="shared" si="336"/>
        <v/>
      </c>
      <c r="B943" s="221"/>
      <c r="C943" s="222"/>
      <c r="D943" s="169"/>
      <c r="E943" s="169"/>
      <c r="F943" s="169"/>
      <c r="G943" s="202"/>
      <c r="H943" s="217"/>
      <c r="I943" s="212"/>
      <c r="J943" s="206"/>
      <c r="K943" s="212"/>
      <c r="L943" s="206"/>
      <c r="M943" s="212"/>
      <c r="N943" s="206"/>
      <c r="O943" s="170" t="str">
        <f t="shared" si="337"/>
        <v/>
      </c>
      <c r="P943" s="171"/>
      <c r="Q943" s="171"/>
      <c r="R943" s="171"/>
      <c r="S943" s="172" t="str">
        <f t="shared" si="338"/>
        <v/>
      </c>
      <c r="T943" s="172" t="str">
        <f t="shared" si="339"/>
        <v/>
      </c>
      <c r="U943" s="171"/>
      <c r="V943" s="171"/>
      <c r="W943" s="173" t="str">
        <f t="shared" si="340"/>
        <v/>
      </c>
      <c r="X943" s="173" t="str">
        <f t="shared" si="341"/>
        <v/>
      </c>
      <c r="Y943" s="173" t="str">
        <f t="shared" si="342"/>
        <v/>
      </c>
      <c r="Z943" s="171"/>
      <c r="AA943" s="171"/>
      <c r="AB943" s="171"/>
      <c r="AC943" s="172" t="str">
        <f t="shared" si="343"/>
        <v/>
      </c>
      <c r="AD943" s="172" t="str">
        <f t="shared" si="344"/>
        <v/>
      </c>
      <c r="AE943" s="174"/>
      <c r="AF943" s="175" t="str">
        <f t="shared" si="345"/>
        <v/>
      </c>
      <c r="AG943" s="169"/>
      <c r="AH943" s="171"/>
      <c r="AI943" s="171"/>
      <c r="AJ943" s="169"/>
      <c r="AK943" s="176" t="str">
        <f t="shared" si="346"/>
        <v/>
      </c>
      <c r="AL943" s="176" t="str">
        <f t="shared" si="347"/>
        <v/>
      </c>
      <c r="AM943" s="176" t="str">
        <f t="shared" si="348"/>
        <v/>
      </c>
      <c r="AN943" s="359" t="str">
        <f>IF(Overview!$K$17='Internal Calcs'!$P$22,IF(AK943="","",AK943),IF(Overview!$K$17='Internal Calcs'!$P$23,IF(AK943="","",AK943),IF(ISNUMBER(A943),(IF(F943="Short",G943-H943,H943-G943)*AZ943-AX943),"")))</f>
        <v/>
      </c>
      <c r="AO943" s="401" t="str">
        <f>IF(Overview!$K$17='Internal Calcs'!$P$22,IF(AL943="","",AL943),IF(Overview!$K$17='Internal Calcs'!$P$23,IF(AL943="","",AL943),IF(ISNUMBER(A943),IF(AL943="",(IF(F943="Short",G943-H943,H943-G943)*AZ943-AX943),(IF(F943="Short",G943-J943,J943-G943)*AZ943-AX943)),"")))</f>
        <v/>
      </c>
      <c r="AP943" s="359" t="str">
        <f>IF(Overview!$K$17='Internal Calcs'!$P$22,"",IF(Overview!$K$17='Internal Calcs'!$P$23,IF(AM943="","",AM943),IF(ISNUMBER(A943),IF(AM943="",(IF(F943="Short",G943-H943,H943-G943)*AZ943-AX943),(IF(F943="Short",G943-L943,L943-G943)*AZ943-AX943)),"")))</f>
        <v/>
      </c>
      <c r="AQ943" s="176" t="str">
        <f t="shared" si="349"/>
        <v/>
      </c>
      <c r="AR943" s="176" t="str">
        <f t="shared" si="350"/>
        <v/>
      </c>
      <c r="AS943" s="176" t="str">
        <f t="shared" si="351"/>
        <v/>
      </c>
      <c r="AT943" s="176" t="str">
        <f>IF(ISNUMBER(A943),MAX($AS$2:AS943)-AS943,"")</f>
        <v/>
      </c>
      <c r="AU943" s="177" t="str">
        <f t="shared" si="352"/>
        <v/>
      </c>
      <c r="AV943" s="178" t="str">
        <f t="shared" si="353"/>
        <v/>
      </c>
      <c r="AW943" s="178" t="str">
        <f t="shared" si="354"/>
        <v/>
      </c>
      <c r="AX943" s="179" t="str">
        <f ca="1">IF(ISNUMBER($A943),INDIRECT(CONCATENATE("'Instrument List'!B",(MATCH(E943,'Instrument List'!A:A,0))-0)),"")</f>
        <v/>
      </c>
      <c r="AY943" s="179" t="str">
        <f ca="1">IF(ISNUMBER($A943),INDIRECT(CONCATENATE("'Instrument List'!D",(MATCH(E943,'Instrument List'!A:A,0))-0)),"")</f>
        <v/>
      </c>
      <c r="AZ943" s="179" t="str">
        <f ca="1">IF(ISNUMBER($A943),INDIRECT(CONCATENATE("'Instrument List'!C",(MATCH(E943,'Instrument List'!A:A,0))-0)),"")</f>
        <v/>
      </c>
      <c r="BA943" s="180" t="str">
        <f ca="1">IF(ISNUMBER(A943),INDIRECT(CONCATENATE("'Instrument List'!E",(MATCH(E943,'Instrument List'!A:A,0))-0)),"")</f>
        <v/>
      </c>
      <c r="BB943" s="181" t="str">
        <f t="shared" si="355"/>
        <v/>
      </c>
      <c r="BC943" s="181" t="str">
        <f t="shared" si="356"/>
        <v/>
      </c>
      <c r="BD943" s="181" t="str">
        <f ca="1">IF(ISNUMBER(A943),INDIRECT(CONCATENATE("'Instrument List'!F",(MATCH(E943,'Instrument List'!A:A,0))-0)),"")</f>
        <v/>
      </c>
    </row>
    <row r="944" spans="1:56">
      <c r="A944" s="223" t="str">
        <f t="shared" si="336"/>
        <v/>
      </c>
      <c r="B944" s="224"/>
      <c r="C944" s="225"/>
      <c r="D944" s="182"/>
      <c r="E944" s="182"/>
      <c r="F944" s="182"/>
      <c r="G944" s="203"/>
      <c r="H944" s="218"/>
      <c r="I944" s="213"/>
      <c r="J944" s="207"/>
      <c r="K944" s="213"/>
      <c r="L944" s="207"/>
      <c r="M944" s="213"/>
      <c r="N944" s="207"/>
      <c r="O944" s="183" t="str">
        <f t="shared" si="337"/>
        <v/>
      </c>
      <c r="P944" s="184"/>
      <c r="Q944" s="184"/>
      <c r="R944" s="275"/>
      <c r="S944" s="185" t="str">
        <f t="shared" si="338"/>
        <v/>
      </c>
      <c r="T944" s="185" t="str">
        <f t="shared" si="339"/>
        <v/>
      </c>
      <c r="U944" s="275"/>
      <c r="V944" s="275"/>
      <c r="W944" s="276" t="str">
        <f t="shared" si="340"/>
        <v/>
      </c>
      <c r="X944" s="276" t="str">
        <f t="shared" si="341"/>
        <v/>
      </c>
      <c r="Y944" s="276" t="str">
        <f t="shared" si="342"/>
        <v/>
      </c>
      <c r="Z944" s="275"/>
      <c r="AA944" s="184"/>
      <c r="AB944" s="184"/>
      <c r="AC944" s="185" t="str">
        <f t="shared" si="343"/>
        <v/>
      </c>
      <c r="AD944" s="185" t="str">
        <f t="shared" si="344"/>
        <v/>
      </c>
      <c r="AE944" s="186"/>
      <c r="AF944" s="187" t="str">
        <f t="shared" si="345"/>
        <v/>
      </c>
      <c r="AG944" s="182"/>
      <c r="AH944" s="184"/>
      <c r="AI944" s="184"/>
      <c r="AJ944" s="182"/>
      <c r="AK944" s="188" t="str">
        <f t="shared" si="346"/>
        <v/>
      </c>
      <c r="AL944" s="188" t="str">
        <f t="shared" si="347"/>
        <v/>
      </c>
      <c r="AM944" s="188" t="str">
        <f t="shared" si="348"/>
        <v/>
      </c>
      <c r="AN944" s="359" t="str">
        <f>IF(Overview!$K$17='Internal Calcs'!$P$22,IF(AK944="","",AK944),IF(Overview!$K$17='Internal Calcs'!$P$23,IF(AK944="","",AK944),IF(ISNUMBER(A944),(IF(F944="Short",G944-H944,H944-G944)*AZ944-AX944),"")))</f>
        <v/>
      </c>
      <c r="AO944" s="401" t="str">
        <f>IF(Overview!$K$17='Internal Calcs'!$P$22,IF(AL944="","",AL944),IF(Overview!$K$17='Internal Calcs'!$P$23,IF(AL944="","",AL944),IF(ISNUMBER(A944),IF(AL944="",(IF(F944="Short",G944-H944,H944-G944)*AZ944-AX944),(IF(F944="Short",G944-J944,J944-G944)*AZ944-AX944)),"")))</f>
        <v/>
      </c>
      <c r="AP944" s="359" t="str">
        <f>IF(Overview!$K$17='Internal Calcs'!$P$22,"",IF(Overview!$K$17='Internal Calcs'!$P$23,IF(AM944="","",AM944),IF(ISNUMBER(A944),IF(AM944="",(IF(F944="Short",G944-H944,H944-G944)*AZ944-AX944),(IF(F944="Short",G944-L944,L944-G944)*AZ944-AX944)),"")))</f>
        <v/>
      </c>
      <c r="AQ944" s="188" t="str">
        <f t="shared" si="349"/>
        <v/>
      </c>
      <c r="AR944" s="188" t="str">
        <f t="shared" si="350"/>
        <v/>
      </c>
      <c r="AS944" s="188" t="str">
        <f t="shared" si="351"/>
        <v/>
      </c>
      <c r="AT944" s="188" t="str">
        <f>IF(ISNUMBER(A944),MAX($AS$2:AS944)-AS944,"")</f>
        <v/>
      </c>
      <c r="AU944" s="189" t="str">
        <f t="shared" si="352"/>
        <v/>
      </c>
      <c r="AV944" s="190" t="str">
        <f t="shared" si="353"/>
        <v/>
      </c>
      <c r="AW944" s="190" t="str">
        <f t="shared" si="354"/>
        <v/>
      </c>
      <c r="AX944" s="191" t="str">
        <f ca="1">IF(ISNUMBER($A944),INDIRECT(CONCATENATE("'Instrument List'!B",(MATCH(E944,'Instrument List'!A:A,0))-0)),"")</f>
        <v/>
      </c>
      <c r="AY944" s="191" t="str">
        <f ca="1">IF(ISNUMBER($A944),INDIRECT(CONCATENATE("'Instrument List'!D",(MATCH(E944,'Instrument List'!A:A,0))-0)),"")</f>
        <v/>
      </c>
      <c r="AZ944" s="191" t="str">
        <f ca="1">IF(ISNUMBER($A944),INDIRECT(CONCATENATE("'Instrument List'!C",(MATCH(E944,'Instrument List'!A:A,0))-0)),"")</f>
        <v/>
      </c>
      <c r="BA944" s="192" t="str">
        <f ca="1">IF(ISNUMBER(A944),INDIRECT(CONCATENATE("'Instrument List'!E",(MATCH(E944,'Instrument List'!A:A,0))-0)),"")</f>
        <v/>
      </c>
      <c r="BB944" s="193" t="str">
        <f t="shared" si="355"/>
        <v/>
      </c>
      <c r="BC944" s="193" t="str">
        <f t="shared" si="356"/>
        <v/>
      </c>
      <c r="BD944" s="193" t="str">
        <f ca="1">IF(ISNUMBER(A944),INDIRECT(CONCATENATE("'Instrument List'!F",(MATCH(E944,'Instrument List'!A:A,0))-0)),"")</f>
        <v/>
      </c>
    </row>
    <row r="945" spans="1:56">
      <c r="A945" s="220" t="str">
        <f t="shared" si="336"/>
        <v/>
      </c>
      <c r="B945" s="221"/>
      <c r="C945" s="222"/>
      <c r="D945" s="169"/>
      <c r="E945" s="169"/>
      <c r="F945" s="169"/>
      <c r="G945" s="202"/>
      <c r="H945" s="217"/>
      <c r="I945" s="212"/>
      <c r="J945" s="206"/>
      <c r="K945" s="212"/>
      <c r="L945" s="206"/>
      <c r="M945" s="212"/>
      <c r="N945" s="206"/>
      <c r="O945" s="170" t="str">
        <f t="shared" si="337"/>
        <v/>
      </c>
      <c r="P945" s="171"/>
      <c r="Q945" s="171"/>
      <c r="R945" s="171"/>
      <c r="S945" s="172" t="str">
        <f t="shared" si="338"/>
        <v/>
      </c>
      <c r="T945" s="172" t="str">
        <f t="shared" si="339"/>
        <v/>
      </c>
      <c r="U945" s="171"/>
      <c r="V945" s="171"/>
      <c r="W945" s="173" t="str">
        <f t="shared" si="340"/>
        <v/>
      </c>
      <c r="X945" s="173" t="str">
        <f t="shared" si="341"/>
        <v/>
      </c>
      <c r="Y945" s="173" t="str">
        <f t="shared" si="342"/>
        <v/>
      </c>
      <c r="Z945" s="171"/>
      <c r="AA945" s="171"/>
      <c r="AB945" s="171"/>
      <c r="AC945" s="172" t="str">
        <f t="shared" si="343"/>
        <v/>
      </c>
      <c r="AD945" s="172" t="str">
        <f t="shared" si="344"/>
        <v/>
      </c>
      <c r="AE945" s="174"/>
      <c r="AF945" s="175" t="str">
        <f t="shared" si="345"/>
        <v/>
      </c>
      <c r="AG945" s="169"/>
      <c r="AH945" s="171"/>
      <c r="AI945" s="171"/>
      <c r="AJ945" s="169"/>
      <c r="AK945" s="176" t="str">
        <f t="shared" si="346"/>
        <v/>
      </c>
      <c r="AL945" s="176" t="str">
        <f t="shared" si="347"/>
        <v/>
      </c>
      <c r="AM945" s="176" t="str">
        <f t="shared" si="348"/>
        <v/>
      </c>
      <c r="AN945" s="359" t="str">
        <f>IF(Overview!$K$17='Internal Calcs'!$P$22,IF(AK945="","",AK945),IF(Overview!$K$17='Internal Calcs'!$P$23,IF(AK945="","",AK945),IF(ISNUMBER(A945),(IF(F945="Short",G945-H945,H945-G945)*AZ945-AX945),"")))</f>
        <v/>
      </c>
      <c r="AO945" s="401" t="str">
        <f>IF(Overview!$K$17='Internal Calcs'!$P$22,IF(AL945="","",AL945),IF(Overview!$K$17='Internal Calcs'!$P$23,IF(AL945="","",AL945),IF(ISNUMBER(A945),IF(AL945="",(IF(F945="Short",G945-H945,H945-G945)*AZ945-AX945),(IF(F945="Short",G945-J945,J945-G945)*AZ945-AX945)),"")))</f>
        <v/>
      </c>
      <c r="AP945" s="359" t="str">
        <f>IF(Overview!$K$17='Internal Calcs'!$P$22,"",IF(Overview!$K$17='Internal Calcs'!$P$23,IF(AM945="","",AM945),IF(ISNUMBER(A945),IF(AM945="",(IF(F945="Short",G945-H945,H945-G945)*AZ945-AX945),(IF(F945="Short",G945-L945,L945-G945)*AZ945-AX945)),"")))</f>
        <v/>
      </c>
      <c r="AQ945" s="176" t="str">
        <f t="shared" si="349"/>
        <v/>
      </c>
      <c r="AR945" s="176" t="str">
        <f t="shared" si="350"/>
        <v/>
      </c>
      <c r="AS945" s="176" t="str">
        <f t="shared" si="351"/>
        <v/>
      </c>
      <c r="AT945" s="176" t="str">
        <f>IF(ISNUMBER(A945),MAX($AS$2:AS945)-AS945,"")</f>
        <v/>
      </c>
      <c r="AU945" s="177" t="str">
        <f t="shared" si="352"/>
        <v/>
      </c>
      <c r="AV945" s="178" t="str">
        <f t="shared" si="353"/>
        <v/>
      </c>
      <c r="AW945" s="178" t="str">
        <f t="shared" si="354"/>
        <v/>
      </c>
      <c r="AX945" s="179" t="str">
        <f ca="1">IF(ISNUMBER($A945),INDIRECT(CONCATENATE("'Instrument List'!B",(MATCH(E945,'Instrument List'!A:A,0))-0)),"")</f>
        <v/>
      </c>
      <c r="AY945" s="179" t="str">
        <f ca="1">IF(ISNUMBER($A945),INDIRECT(CONCATENATE("'Instrument List'!D",(MATCH(E945,'Instrument List'!A:A,0))-0)),"")</f>
        <v/>
      </c>
      <c r="AZ945" s="179" t="str">
        <f ca="1">IF(ISNUMBER($A945),INDIRECT(CONCATENATE("'Instrument List'!C",(MATCH(E945,'Instrument List'!A:A,0))-0)),"")</f>
        <v/>
      </c>
      <c r="BA945" s="180" t="str">
        <f ca="1">IF(ISNUMBER(A945),INDIRECT(CONCATENATE("'Instrument List'!E",(MATCH(E945,'Instrument List'!A:A,0))-0)),"")</f>
        <v/>
      </c>
      <c r="BB945" s="181" t="str">
        <f t="shared" si="355"/>
        <v/>
      </c>
      <c r="BC945" s="181" t="str">
        <f t="shared" si="356"/>
        <v/>
      </c>
      <c r="BD945" s="181" t="str">
        <f ca="1">IF(ISNUMBER(A945),INDIRECT(CONCATENATE("'Instrument List'!F",(MATCH(E945,'Instrument List'!A:A,0))-0)),"")</f>
        <v/>
      </c>
    </row>
    <row r="946" spans="1:56">
      <c r="A946" s="223" t="str">
        <f t="shared" si="336"/>
        <v/>
      </c>
      <c r="B946" s="224"/>
      <c r="C946" s="225"/>
      <c r="D946" s="182"/>
      <c r="E946" s="182"/>
      <c r="F946" s="182"/>
      <c r="G946" s="203"/>
      <c r="H946" s="218"/>
      <c r="I946" s="213"/>
      <c r="J946" s="207"/>
      <c r="K946" s="213"/>
      <c r="L946" s="207"/>
      <c r="M946" s="213"/>
      <c r="N946" s="207"/>
      <c r="O946" s="183" t="str">
        <f t="shared" si="337"/>
        <v/>
      </c>
      <c r="P946" s="184"/>
      <c r="Q946" s="184"/>
      <c r="R946" s="275"/>
      <c r="S946" s="185" t="str">
        <f t="shared" si="338"/>
        <v/>
      </c>
      <c r="T946" s="185" t="str">
        <f t="shared" si="339"/>
        <v/>
      </c>
      <c r="U946" s="275"/>
      <c r="V946" s="275"/>
      <c r="W946" s="276" t="str">
        <f t="shared" si="340"/>
        <v/>
      </c>
      <c r="X946" s="276" t="str">
        <f t="shared" si="341"/>
        <v/>
      </c>
      <c r="Y946" s="276" t="str">
        <f t="shared" si="342"/>
        <v/>
      </c>
      <c r="Z946" s="275"/>
      <c r="AA946" s="184"/>
      <c r="AB946" s="184"/>
      <c r="AC946" s="185" t="str">
        <f t="shared" si="343"/>
        <v/>
      </c>
      <c r="AD946" s="185" t="str">
        <f t="shared" si="344"/>
        <v/>
      </c>
      <c r="AE946" s="186"/>
      <c r="AF946" s="187" t="str">
        <f t="shared" si="345"/>
        <v/>
      </c>
      <c r="AG946" s="182"/>
      <c r="AH946" s="184"/>
      <c r="AI946" s="184"/>
      <c r="AJ946" s="182"/>
      <c r="AK946" s="188" t="str">
        <f t="shared" si="346"/>
        <v/>
      </c>
      <c r="AL946" s="188" t="str">
        <f t="shared" si="347"/>
        <v/>
      </c>
      <c r="AM946" s="188" t="str">
        <f t="shared" si="348"/>
        <v/>
      </c>
      <c r="AN946" s="359" t="str">
        <f>IF(Overview!$K$17='Internal Calcs'!$P$22,IF(AK946="","",AK946),IF(Overview!$K$17='Internal Calcs'!$P$23,IF(AK946="","",AK946),IF(ISNUMBER(A946),(IF(F946="Short",G946-H946,H946-G946)*AZ946-AX946),"")))</f>
        <v/>
      </c>
      <c r="AO946" s="401" t="str">
        <f>IF(Overview!$K$17='Internal Calcs'!$P$22,IF(AL946="","",AL946),IF(Overview!$K$17='Internal Calcs'!$P$23,IF(AL946="","",AL946),IF(ISNUMBER(A946),IF(AL946="",(IF(F946="Short",G946-H946,H946-G946)*AZ946-AX946),(IF(F946="Short",G946-J946,J946-G946)*AZ946-AX946)),"")))</f>
        <v/>
      </c>
      <c r="AP946" s="359" t="str">
        <f>IF(Overview!$K$17='Internal Calcs'!$P$22,"",IF(Overview!$K$17='Internal Calcs'!$P$23,IF(AM946="","",AM946),IF(ISNUMBER(A946),IF(AM946="",(IF(F946="Short",G946-H946,H946-G946)*AZ946-AX946),(IF(F946="Short",G946-L946,L946-G946)*AZ946-AX946)),"")))</f>
        <v/>
      </c>
      <c r="AQ946" s="188" t="str">
        <f t="shared" si="349"/>
        <v/>
      </c>
      <c r="AR946" s="188" t="str">
        <f t="shared" si="350"/>
        <v/>
      </c>
      <c r="AS946" s="188" t="str">
        <f t="shared" si="351"/>
        <v/>
      </c>
      <c r="AT946" s="188" t="str">
        <f>IF(ISNUMBER(A946),MAX($AS$2:AS946)-AS946,"")</f>
        <v/>
      </c>
      <c r="AU946" s="189" t="str">
        <f t="shared" si="352"/>
        <v/>
      </c>
      <c r="AV946" s="190" t="str">
        <f t="shared" si="353"/>
        <v/>
      </c>
      <c r="AW946" s="190" t="str">
        <f t="shared" si="354"/>
        <v/>
      </c>
      <c r="AX946" s="191" t="str">
        <f ca="1">IF(ISNUMBER($A946),INDIRECT(CONCATENATE("'Instrument List'!B",(MATCH(E946,'Instrument List'!A:A,0))-0)),"")</f>
        <v/>
      </c>
      <c r="AY946" s="191" t="str">
        <f ca="1">IF(ISNUMBER($A946),INDIRECT(CONCATENATE("'Instrument List'!D",(MATCH(E946,'Instrument List'!A:A,0))-0)),"")</f>
        <v/>
      </c>
      <c r="AZ946" s="191" t="str">
        <f ca="1">IF(ISNUMBER($A946),INDIRECT(CONCATENATE("'Instrument List'!C",(MATCH(E946,'Instrument List'!A:A,0))-0)),"")</f>
        <v/>
      </c>
      <c r="BA946" s="192" t="str">
        <f ca="1">IF(ISNUMBER(A946),INDIRECT(CONCATENATE("'Instrument List'!E",(MATCH(E946,'Instrument List'!A:A,0))-0)),"")</f>
        <v/>
      </c>
      <c r="BB946" s="193" t="str">
        <f t="shared" si="355"/>
        <v/>
      </c>
      <c r="BC946" s="193" t="str">
        <f t="shared" si="356"/>
        <v/>
      </c>
      <c r="BD946" s="193" t="str">
        <f ca="1">IF(ISNUMBER(A946),INDIRECT(CONCATENATE("'Instrument List'!F",(MATCH(E946,'Instrument List'!A:A,0))-0)),"")</f>
        <v/>
      </c>
    </row>
    <row r="947" spans="1:56">
      <c r="A947" s="220" t="str">
        <f t="shared" si="336"/>
        <v/>
      </c>
      <c r="B947" s="221"/>
      <c r="C947" s="222"/>
      <c r="D947" s="169"/>
      <c r="E947" s="169"/>
      <c r="F947" s="169"/>
      <c r="G947" s="202"/>
      <c r="H947" s="217"/>
      <c r="I947" s="212"/>
      <c r="J947" s="206"/>
      <c r="K947" s="212"/>
      <c r="L947" s="206"/>
      <c r="M947" s="212"/>
      <c r="N947" s="206"/>
      <c r="O947" s="170" t="str">
        <f t="shared" si="337"/>
        <v/>
      </c>
      <c r="P947" s="171"/>
      <c r="Q947" s="171"/>
      <c r="R947" s="171"/>
      <c r="S947" s="172" t="str">
        <f t="shared" si="338"/>
        <v/>
      </c>
      <c r="T947" s="172" t="str">
        <f t="shared" si="339"/>
        <v/>
      </c>
      <c r="U947" s="171"/>
      <c r="V947" s="171"/>
      <c r="W947" s="173" t="str">
        <f t="shared" si="340"/>
        <v/>
      </c>
      <c r="X947" s="173" t="str">
        <f t="shared" si="341"/>
        <v/>
      </c>
      <c r="Y947" s="173" t="str">
        <f t="shared" si="342"/>
        <v/>
      </c>
      <c r="Z947" s="171"/>
      <c r="AA947" s="171"/>
      <c r="AB947" s="171"/>
      <c r="AC947" s="172" t="str">
        <f t="shared" si="343"/>
        <v/>
      </c>
      <c r="AD947" s="172" t="str">
        <f t="shared" si="344"/>
        <v/>
      </c>
      <c r="AE947" s="174"/>
      <c r="AF947" s="175" t="str">
        <f t="shared" si="345"/>
        <v/>
      </c>
      <c r="AG947" s="169"/>
      <c r="AH947" s="171"/>
      <c r="AI947" s="171"/>
      <c r="AJ947" s="169"/>
      <c r="AK947" s="176" t="str">
        <f t="shared" si="346"/>
        <v/>
      </c>
      <c r="AL947" s="176" t="str">
        <f t="shared" si="347"/>
        <v/>
      </c>
      <c r="AM947" s="176" t="str">
        <f t="shared" si="348"/>
        <v/>
      </c>
      <c r="AN947" s="359" t="str">
        <f>IF(Overview!$K$17='Internal Calcs'!$P$22,IF(AK947="","",AK947),IF(Overview!$K$17='Internal Calcs'!$P$23,IF(AK947="","",AK947),IF(ISNUMBER(A947),(IF(F947="Short",G947-H947,H947-G947)*AZ947-AX947),"")))</f>
        <v/>
      </c>
      <c r="AO947" s="401" t="str">
        <f>IF(Overview!$K$17='Internal Calcs'!$P$22,IF(AL947="","",AL947),IF(Overview!$K$17='Internal Calcs'!$P$23,IF(AL947="","",AL947),IF(ISNUMBER(A947),IF(AL947="",(IF(F947="Short",G947-H947,H947-G947)*AZ947-AX947),(IF(F947="Short",G947-J947,J947-G947)*AZ947-AX947)),"")))</f>
        <v/>
      </c>
      <c r="AP947" s="359" t="str">
        <f>IF(Overview!$K$17='Internal Calcs'!$P$22,"",IF(Overview!$K$17='Internal Calcs'!$P$23,IF(AM947="","",AM947),IF(ISNUMBER(A947),IF(AM947="",(IF(F947="Short",G947-H947,H947-G947)*AZ947-AX947),(IF(F947="Short",G947-L947,L947-G947)*AZ947-AX947)),"")))</f>
        <v/>
      </c>
      <c r="AQ947" s="176" t="str">
        <f t="shared" si="349"/>
        <v/>
      </c>
      <c r="AR947" s="176" t="str">
        <f t="shared" si="350"/>
        <v/>
      </c>
      <c r="AS947" s="176" t="str">
        <f t="shared" si="351"/>
        <v/>
      </c>
      <c r="AT947" s="176" t="str">
        <f>IF(ISNUMBER(A947),MAX($AS$2:AS947)-AS947,"")</f>
        <v/>
      </c>
      <c r="AU947" s="177" t="str">
        <f t="shared" si="352"/>
        <v/>
      </c>
      <c r="AV947" s="178" t="str">
        <f t="shared" si="353"/>
        <v/>
      </c>
      <c r="AW947" s="178" t="str">
        <f t="shared" si="354"/>
        <v/>
      </c>
      <c r="AX947" s="179" t="str">
        <f ca="1">IF(ISNUMBER($A947),INDIRECT(CONCATENATE("'Instrument List'!B",(MATCH(E947,'Instrument List'!A:A,0))-0)),"")</f>
        <v/>
      </c>
      <c r="AY947" s="179" t="str">
        <f ca="1">IF(ISNUMBER($A947),INDIRECT(CONCATENATE("'Instrument List'!D",(MATCH(E947,'Instrument List'!A:A,0))-0)),"")</f>
        <v/>
      </c>
      <c r="AZ947" s="179" t="str">
        <f ca="1">IF(ISNUMBER($A947),INDIRECT(CONCATENATE("'Instrument List'!C",(MATCH(E947,'Instrument List'!A:A,0))-0)),"")</f>
        <v/>
      </c>
      <c r="BA947" s="180" t="str">
        <f ca="1">IF(ISNUMBER(A947),INDIRECT(CONCATENATE("'Instrument List'!E",(MATCH(E947,'Instrument List'!A:A,0))-0)),"")</f>
        <v/>
      </c>
      <c r="BB947" s="181" t="str">
        <f t="shared" si="355"/>
        <v/>
      </c>
      <c r="BC947" s="181" t="str">
        <f t="shared" si="356"/>
        <v/>
      </c>
      <c r="BD947" s="181" t="str">
        <f ca="1">IF(ISNUMBER(A947),INDIRECT(CONCATENATE("'Instrument List'!F",(MATCH(E947,'Instrument List'!A:A,0))-0)),"")</f>
        <v/>
      </c>
    </row>
    <row r="948" spans="1:56">
      <c r="A948" s="223" t="str">
        <f t="shared" si="336"/>
        <v/>
      </c>
      <c r="B948" s="224"/>
      <c r="C948" s="225"/>
      <c r="D948" s="182"/>
      <c r="E948" s="182"/>
      <c r="F948" s="182"/>
      <c r="G948" s="203"/>
      <c r="H948" s="218"/>
      <c r="I948" s="213"/>
      <c r="J948" s="207"/>
      <c r="K948" s="213"/>
      <c r="L948" s="207"/>
      <c r="M948" s="213"/>
      <c r="N948" s="207"/>
      <c r="O948" s="183" t="str">
        <f t="shared" si="337"/>
        <v/>
      </c>
      <c r="P948" s="184"/>
      <c r="Q948" s="184"/>
      <c r="R948" s="275"/>
      <c r="S948" s="185" t="str">
        <f t="shared" si="338"/>
        <v/>
      </c>
      <c r="T948" s="185" t="str">
        <f t="shared" si="339"/>
        <v/>
      </c>
      <c r="U948" s="275"/>
      <c r="V948" s="275"/>
      <c r="W948" s="276" t="str">
        <f t="shared" si="340"/>
        <v/>
      </c>
      <c r="X948" s="276" t="str">
        <f t="shared" si="341"/>
        <v/>
      </c>
      <c r="Y948" s="276" t="str">
        <f t="shared" si="342"/>
        <v/>
      </c>
      <c r="Z948" s="275"/>
      <c r="AA948" s="184"/>
      <c r="AB948" s="184"/>
      <c r="AC948" s="185" t="str">
        <f t="shared" si="343"/>
        <v/>
      </c>
      <c r="AD948" s="185" t="str">
        <f t="shared" si="344"/>
        <v/>
      </c>
      <c r="AE948" s="186"/>
      <c r="AF948" s="187" t="str">
        <f t="shared" si="345"/>
        <v/>
      </c>
      <c r="AG948" s="182"/>
      <c r="AH948" s="184"/>
      <c r="AI948" s="184"/>
      <c r="AJ948" s="182"/>
      <c r="AK948" s="188" t="str">
        <f t="shared" si="346"/>
        <v/>
      </c>
      <c r="AL948" s="188" t="str">
        <f t="shared" si="347"/>
        <v/>
      </c>
      <c r="AM948" s="188" t="str">
        <f t="shared" si="348"/>
        <v/>
      </c>
      <c r="AN948" s="359" t="str">
        <f>IF(Overview!$K$17='Internal Calcs'!$P$22,IF(AK948="","",AK948),IF(Overview!$K$17='Internal Calcs'!$P$23,IF(AK948="","",AK948),IF(ISNUMBER(A948),(IF(F948="Short",G948-H948,H948-G948)*AZ948-AX948),"")))</f>
        <v/>
      </c>
      <c r="AO948" s="401" t="str">
        <f>IF(Overview!$K$17='Internal Calcs'!$P$22,IF(AL948="","",AL948),IF(Overview!$K$17='Internal Calcs'!$P$23,IF(AL948="","",AL948),IF(ISNUMBER(A948),IF(AL948="",(IF(F948="Short",G948-H948,H948-G948)*AZ948-AX948),(IF(F948="Short",G948-J948,J948-G948)*AZ948-AX948)),"")))</f>
        <v/>
      </c>
      <c r="AP948" s="359" t="str">
        <f>IF(Overview!$K$17='Internal Calcs'!$P$22,"",IF(Overview!$K$17='Internal Calcs'!$P$23,IF(AM948="","",AM948),IF(ISNUMBER(A948),IF(AM948="",(IF(F948="Short",G948-H948,H948-G948)*AZ948-AX948),(IF(F948="Short",G948-L948,L948-G948)*AZ948-AX948)),"")))</f>
        <v/>
      </c>
      <c r="AQ948" s="188" t="str">
        <f t="shared" si="349"/>
        <v/>
      </c>
      <c r="AR948" s="188" t="str">
        <f t="shared" si="350"/>
        <v/>
      </c>
      <c r="AS948" s="188" t="str">
        <f t="shared" si="351"/>
        <v/>
      </c>
      <c r="AT948" s="188" t="str">
        <f>IF(ISNUMBER(A948),MAX($AS$2:AS948)-AS948,"")</f>
        <v/>
      </c>
      <c r="AU948" s="189" t="str">
        <f t="shared" si="352"/>
        <v/>
      </c>
      <c r="AV948" s="190" t="str">
        <f t="shared" si="353"/>
        <v/>
      </c>
      <c r="AW948" s="190" t="str">
        <f t="shared" si="354"/>
        <v/>
      </c>
      <c r="AX948" s="191" t="str">
        <f ca="1">IF(ISNUMBER($A948),INDIRECT(CONCATENATE("'Instrument List'!B",(MATCH(E948,'Instrument List'!A:A,0))-0)),"")</f>
        <v/>
      </c>
      <c r="AY948" s="191" t="str">
        <f ca="1">IF(ISNUMBER($A948),INDIRECT(CONCATENATE("'Instrument List'!D",(MATCH(E948,'Instrument List'!A:A,0))-0)),"")</f>
        <v/>
      </c>
      <c r="AZ948" s="191" t="str">
        <f ca="1">IF(ISNUMBER($A948),INDIRECT(CONCATENATE("'Instrument List'!C",(MATCH(E948,'Instrument List'!A:A,0))-0)),"")</f>
        <v/>
      </c>
      <c r="BA948" s="192" t="str">
        <f ca="1">IF(ISNUMBER(A948),INDIRECT(CONCATENATE("'Instrument List'!E",(MATCH(E948,'Instrument List'!A:A,0))-0)),"")</f>
        <v/>
      </c>
      <c r="BB948" s="193" t="str">
        <f t="shared" si="355"/>
        <v/>
      </c>
      <c r="BC948" s="193" t="str">
        <f t="shared" si="356"/>
        <v/>
      </c>
      <c r="BD948" s="193" t="str">
        <f ca="1">IF(ISNUMBER(A948),INDIRECT(CONCATENATE("'Instrument List'!F",(MATCH(E948,'Instrument List'!A:A,0))-0)),"")</f>
        <v/>
      </c>
    </row>
    <row r="949" spans="1:56">
      <c r="A949" s="220" t="str">
        <f t="shared" si="336"/>
        <v/>
      </c>
      <c r="B949" s="221"/>
      <c r="C949" s="222"/>
      <c r="D949" s="169"/>
      <c r="E949" s="169"/>
      <c r="F949" s="169"/>
      <c r="G949" s="202"/>
      <c r="H949" s="217"/>
      <c r="I949" s="212"/>
      <c r="J949" s="206"/>
      <c r="K949" s="212"/>
      <c r="L949" s="206"/>
      <c r="M949" s="212"/>
      <c r="N949" s="206"/>
      <c r="O949" s="170" t="str">
        <f t="shared" si="337"/>
        <v/>
      </c>
      <c r="P949" s="171"/>
      <c r="Q949" s="171"/>
      <c r="R949" s="171"/>
      <c r="S949" s="172" t="str">
        <f t="shared" si="338"/>
        <v/>
      </c>
      <c r="T949" s="172" t="str">
        <f t="shared" si="339"/>
        <v/>
      </c>
      <c r="U949" s="171"/>
      <c r="V949" s="171"/>
      <c r="W949" s="173" t="str">
        <f t="shared" si="340"/>
        <v/>
      </c>
      <c r="X949" s="173" t="str">
        <f t="shared" si="341"/>
        <v/>
      </c>
      <c r="Y949" s="173" t="str">
        <f t="shared" si="342"/>
        <v/>
      </c>
      <c r="Z949" s="171"/>
      <c r="AA949" s="171"/>
      <c r="AB949" s="171"/>
      <c r="AC949" s="172" t="str">
        <f t="shared" si="343"/>
        <v/>
      </c>
      <c r="AD949" s="172" t="str">
        <f t="shared" si="344"/>
        <v/>
      </c>
      <c r="AE949" s="174"/>
      <c r="AF949" s="175" t="str">
        <f t="shared" si="345"/>
        <v/>
      </c>
      <c r="AG949" s="169"/>
      <c r="AH949" s="171"/>
      <c r="AI949" s="171"/>
      <c r="AJ949" s="169"/>
      <c r="AK949" s="176" t="str">
        <f t="shared" si="346"/>
        <v/>
      </c>
      <c r="AL949" s="176" t="str">
        <f t="shared" si="347"/>
        <v/>
      </c>
      <c r="AM949" s="176" t="str">
        <f t="shared" si="348"/>
        <v/>
      </c>
      <c r="AN949" s="359" t="str">
        <f>IF(Overview!$K$17='Internal Calcs'!$P$22,IF(AK949="","",AK949),IF(Overview!$K$17='Internal Calcs'!$P$23,IF(AK949="","",AK949),IF(ISNUMBER(A949),(IF(F949="Short",G949-H949,H949-G949)*AZ949-AX949),"")))</f>
        <v/>
      </c>
      <c r="AO949" s="401" t="str">
        <f>IF(Overview!$K$17='Internal Calcs'!$P$22,IF(AL949="","",AL949),IF(Overview!$K$17='Internal Calcs'!$P$23,IF(AL949="","",AL949),IF(ISNUMBER(A949),IF(AL949="",(IF(F949="Short",G949-H949,H949-G949)*AZ949-AX949),(IF(F949="Short",G949-J949,J949-G949)*AZ949-AX949)),"")))</f>
        <v/>
      </c>
      <c r="AP949" s="359" t="str">
        <f>IF(Overview!$K$17='Internal Calcs'!$P$22,"",IF(Overview!$K$17='Internal Calcs'!$P$23,IF(AM949="","",AM949),IF(ISNUMBER(A949),IF(AM949="",(IF(F949="Short",G949-H949,H949-G949)*AZ949-AX949),(IF(F949="Short",G949-L949,L949-G949)*AZ949-AX949)),"")))</f>
        <v/>
      </c>
      <c r="AQ949" s="176" t="str">
        <f t="shared" si="349"/>
        <v/>
      </c>
      <c r="AR949" s="176" t="str">
        <f t="shared" si="350"/>
        <v/>
      </c>
      <c r="AS949" s="176" t="str">
        <f t="shared" si="351"/>
        <v/>
      </c>
      <c r="AT949" s="176" t="str">
        <f>IF(ISNUMBER(A949),MAX($AS$2:AS949)-AS949,"")</f>
        <v/>
      </c>
      <c r="AU949" s="177" t="str">
        <f t="shared" si="352"/>
        <v/>
      </c>
      <c r="AV949" s="178" t="str">
        <f t="shared" si="353"/>
        <v/>
      </c>
      <c r="AW949" s="178" t="str">
        <f t="shared" si="354"/>
        <v/>
      </c>
      <c r="AX949" s="179" t="str">
        <f ca="1">IF(ISNUMBER($A949),INDIRECT(CONCATENATE("'Instrument List'!B",(MATCH(E949,'Instrument List'!A:A,0))-0)),"")</f>
        <v/>
      </c>
      <c r="AY949" s="179" t="str">
        <f ca="1">IF(ISNUMBER($A949),INDIRECT(CONCATENATE("'Instrument List'!D",(MATCH(E949,'Instrument List'!A:A,0))-0)),"")</f>
        <v/>
      </c>
      <c r="AZ949" s="179" t="str">
        <f ca="1">IF(ISNUMBER($A949),INDIRECT(CONCATENATE("'Instrument List'!C",(MATCH(E949,'Instrument List'!A:A,0))-0)),"")</f>
        <v/>
      </c>
      <c r="BA949" s="180" t="str">
        <f ca="1">IF(ISNUMBER(A949),INDIRECT(CONCATENATE("'Instrument List'!E",(MATCH(E949,'Instrument List'!A:A,0))-0)),"")</f>
        <v/>
      </c>
      <c r="BB949" s="181" t="str">
        <f t="shared" si="355"/>
        <v/>
      </c>
      <c r="BC949" s="181" t="str">
        <f t="shared" si="356"/>
        <v/>
      </c>
      <c r="BD949" s="181" t="str">
        <f ca="1">IF(ISNUMBER(A949),INDIRECT(CONCATENATE("'Instrument List'!F",(MATCH(E949,'Instrument List'!A:A,0))-0)),"")</f>
        <v/>
      </c>
    </row>
    <row r="950" spans="1:56">
      <c r="A950" s="223" t="str">
        <f t="shared" si="336"/>
        <v/>
      </c>
      <c r="B950" s="224"/>
      <c r="C950" s="225"/>
      <c r="D950" s="182"/>
      <c r="E950" s="182"/>
      <c r="F950" s="182"/>
      <c r="G950" s="203"/>
      <c r="H950" s="218"/>
      <c r="I950" s="213"/>
      <c r="J950" s="207"/>
      <c r="K950" s="213"/>
      <c r="L950" s="207"/>
      <c r="M950" s="213"/>
      <c r="N950" s="207"/>
      <c r="O950" s="183" t="str">
        <f t="shared" si="337"/>
        <v/>
      </c>
      <c r="P950" s="184"/>
      <c r="Q950" s="184"/>
      <c r="R950" s="275"/>
      <c r="S950" s="185" t="str">
        <f t="shared" si="338"/>
        <v/>
      </c>
      <c r="T950" s="185" t="str">
        <f t="shared" si="339"/>
        <v/>
      </c>
      <c r="U950" s="275"/>
      <c r="V950" s="275"/>
      <c r="W950" s="276" t="str">
        <f t="shared" si="340"/>
        <v/>
      </c>
      <c r="X950" s="276" t="str">
        <f t="shared" si="341"/>
        <v/>
      </c>
      <c r="Y950" s="276" t="str">
        <f t="shared" si="342"/>
        <v/>
      </c>
      <c r="Z950" s="275"/>
      <c r="AA950" s="184"/>
      <c r="AB950" s="184"/>
      <c r="AC950" s="185" t="str">
        <f t="shared" si="343"/>
        <v/>
      </c>
      <c r="AD950" s="185" t="str">
        <f t="shared" si="344"/>
        <v/>
      </c>
      <c r="AE950" s="186"/>
      <c r="AF950" s="187" t="str">
        <f t="shared" si="345"/>
        <v/>
      </c>
      <c r="AG950" s="182"/>
      <c r="AH950" s="184"/>
      <c r="AI950" s="184"/>
      <c r="AJ950" s="182"/>
      <c r="AK950" s="188" t="str">
        <f t="shared" si="346"/>
        <v/>
      </c>
      <c r="AL950" s="188" t="str">
        <f t="shared" si="347"/>
        <v/>
      </c>
      <c r="AM950" s="188" t="str">
        <f t="shared" si="348"/>
        <v/>
      </c>
      <c r="AN950" s="359" t="str">
        <f>IF(Overview!$K$17='Internal Calcs'!$P$22,IF(AK950="","",AK950),IF(Overview!$K$17='Internal Calcs'!$P$23,IF(AK950="","",AK950),IF(ISNUMBER(A950),(IF(F950="Short",G950-H950,H950-G950)*AZ950-AX950),"")))</f>
        <v/>
      </c>
      <c r="AO950" s="401" t="str">
        <f>IF(Overview!$K$17='Internal Calcs'!$P$22,IF(AL950="","",AL950),IF(Overview!$K$17='Internal Calcs'!$P$23,IF(AL950="","",AL950),IF(ISNUMBER(A950),IF(AL950="",(IF(F950="Short",G950-H950,H950-G950)*AZ950-AX950),(IF(F950="Short",G950-J950,J950-G950)*AZ950-AX950)),"")))</f>
        <v/>
      </c>
      <c r="AP950" s="359" t="str">
        <f>IF(Overview!$K$17='Internal Calcs'!$P$22,"",IF(Overview!$K$17='Internal Calcs'!$P$23,IF(AM950="","",AM950),IF(ISNUMBER(A950),IF(AM950="",(IF(F950="Short",G950-H950,H950-G950)*AZ950-AX950),(IF(F950="Short",G950-L950,L950-G950)*AZ950-AX950)),"")))</f>
        <v/>
      </c>
      <c r="AQ950" s="188" t="str">
        <f t="shared" si="349"/>
        <v/>
      </c>
      <c r="AR950" s="188" t="str">
        <f t="shared" si="350"/>
        <v/>
      </c>
      <c r="AS950" s="188" t="str">
        <f t="shared" si="351"/>
        <v/>
      </c>
      <c r="AT950" s="188" t="str">
        <f>IF(ISNUMBER(A950),MAX($AS$2:AS950)-AS950,"")</f>
        <v/>
      </c>
      <c r="AU950" s="189" t="str">
        <f t="shared" si="352"/>
        <v/>
      </c>
      <c r="AV950" s="190" t="str">
        <f t="shared" si="353"/>
        <v/>
      </c>
      <c r="AW950" s="190" t="str">
        <f t="shared" si="354"/>
        <v/>
      </c>
      <c r="AX950" s="191" t="str">
        <f ca="1">IF(ISNUMBER($A950),INDIRECT(CONCATENATE("'Instrument List'!B",(MATCH(E950,'Instrument List'!A:A,0))-0)),"")</f>
        <v/>
      </c>
      <c r="AY950" s="191" t="str">
        <f ca="1">IF(ISNUMBER($A950),INDIRECT(CONCATENATE("'Instrument List'!D",(MATCH(E950,'Instrument List'!A:A,0))-0)),"")</f>
        <v/>
      </c>
      <c r="AZ950" s="191" t="str">
        <f ca="1">IF(ISNUMBER($A950),INDIRECT(CONCATENATE("'Instrument List'!C",(MATCH(E950,'Instrument List'!A:A,0))-0)),"")</f>
        <v/>
      </c>
      <c r="BA950" s="192" t="str">
        <f ca="1">IF(ISNUMBER(A950),INDIRECT(CONCATENATE("'Instrument List'!E",(MATCH(E950,'Instrument List'!A:A,0))-0)),"")</f>
        <v/>
      </c>
      <c r="BB950" s="193" t="str">
        <f t="shared" si="355"/>
        <v/>
      </c>
      <c r="BC950" s="193" t="str">
        <f t="shared" si="356"/>
        <v/>
      </c>
      <c r="BD950" s="193" t="str">
        <f ca="1">IF(ISNUMBER(A950),INDIRECT(CONCATENATE("'Instrument List'!F",(MATCH(E950,'Instrument List'!A:A,0))-0)),"")</f>
        <v/>
      </c>
    </row>
    <row r="951" spans="1:56">
      <c r="A951" s="220" t="str">
        <f t="shared" si="336"/>
        <v/>
      </c>
      <c r="B951" s="221"/>
      <c r="C951" s="222"/>
      <c r="D951" s="169"/>
      <c r="E951" s="169"/>
      <c r="F951" s="169"/>
      <c r="G951" s="202"/>
      <c r="H951" s="217"/>
      <c r="I951" s="212"/>
      <c r="J951" s="206"/>
      <c r="K951" s="212"/>
      <c r="L951" s="206"/>
      <c r="M951" s="212"/>
      <c r="N951" s="206"/>
      <c r="O951" s="170" t="str">
        <f t="shared" si="337"/>
        <v/>
      </c>
      <c r="P951" s="171"/>
      <c r="Q951" s="171"/>
      <c r="R951" s="171"/>
      <c r="S951" s="172" t="str">
        <f t="shared" si="338"/>
        <v/>
      </c>
      <c r="T951" s="172" t="str">
        <f t="shared" si="339"/>
        <v/>
      </c>
      <c r="U951" s="171"/>
      <c r="V951" s="171"/>
      <c r="W951" s="173" t="str">
        <f t="shared" si="340"/>
        <v/>
      </c>
      <c r="X951" s="173" t="str">
        <f t="shared" si="341"/>
        <v/>
      </c>
      <c r="Y951" s="173" t="str">
        <f t="shared" si="342"/>
        <v/>
      </c>
      <c r="Z951" s="171"/>
      <c r="AA951" s="171"/>
      <c r="AB951" s="171"/>
      <c r="AC951" s="172" t="str">
        <f t="shared" si="343"/>
        <v/>
      </c>
      <c r="AD951" s="172" t="str">
        <f t="shared" si="344"/>
        <v/>
      </c>
      <c r="AE951" s="174"/>
      <c r="AF951" s="175" t="str">
        <f t="shared" si="345"/>
        <v/>
      </c>
      <c r="AG951" s="169"/>
      <c r="AH951" s="171"/>
      <c r="AI951" s="171"/>
      <c r="AJ951" s="169"/>
      <c r="AK951" s="176" t="str">
        <f t="shared" si="346"/>
        <v/>
      </c>
      <c r="AL951" s="176" t="str">
        <f t="shared" si="347"/>
        <v/>
      </c>
      <c r="AM951" s="176" t="str">
        <f t="shared" si="348"/>
        <v/>
      </c>
      <c r="AN951" s="359" t="str">
        <f>IF(Overview!$K$17='Internal Calcs'!$P$22,IF(AK951="","",AK951),IF(Overview!$K$17='Internal Calcs'!$P$23,IF(AK951="","",AK951),IF(ISNUMBER(A951),(IF(F951="Short",G951-H951,H951-G951)*AZ951-AX951),"")))</f>
        <v/>
      </c>
      <c r="AO951" s="401" t="str">
        <f>IF(Overview!$K$17='Internal Calcs'!$P$22,IF(AL951="","",AL951),IF(Overview!$K$17='Internal Calcs'!$P$23,IF(AL951="","",AL951),IF(ISNUMBER(A951),IF(AL951="",(IF(F951="Short",G951-H951,H951-G951)*AZ951-AX951),(IF(F951="Short",G951-J951,J951-G951)*AZ951-AX951)),"")))</f>
        <v/>
      </c>
      <c r="AP951" s="359" t="str">
        <f>IF(Overview!$K$17='Internal Calcs'!$P$22,"",IF(Overview!$K$17='Internal Calcs'!$P$23,IF(AM951="","",AM951),IF(ISNUMBER(A951),IF(AM951="",(IF(F951="Short",G951-H951,H951-G951)*AZ951-AX951),(IF(F951="Short",G951-L951,L951-G951)*AZ951-AX951)),"")))</f>
        <v/>
      </c>
      <c r="AQ951" s="176" t="str">
        <f t="shared" si="349"/>
        <v/>
      </c>
      <c r="AR951" s="176" t="str">
        <f t="shared" si="350"/>
        <v/>
      </c>
      <c r="AS951" s="176" t="str">
        <f t="shared" si="351"/>
        <v/>
      </c>
      <c r="AT951" s="176" t="str">
        <f>IF(ISNUMBER(A951),MAX($AS$2:AS951)-AS951,"")</f>
        <v/>
      </c>
      <c r="AU951" s="177" t="str">
        <f t="shared" si="352"/>
        <v/>
      </c>
      <c r="AV951" s="178" t="str">
        <f t="shared" si="353"/>
        <v/>
      </c>
      <c r="AW951" s="178" t="str">
        <f t="shared" si="354"/>
        <v/>
      </c>
      <c r="AX951" s="179" t="str">
        <f ca="1">IF(ISNUMBER($A951),INDIRECT(CONCATENATE("'Instrument List'!B",(MATCH(E951,'Instrument List'!A:A,0))-0)),"")</f>
        <v/>
      </c>
      <c r="AY951" s="179" t="str">
        <f ca="1">IF(ISNUMBER($A951),INDIRECT(CONCATENATE("'Instrument List'!D",(MATCH(E951,'Instrument List'!A:A,0))-0)),"")</f>
        <v/>
      </c>
      <c r="AZ951" s="179" t="str">
        <f ca="1">IF(ISNUMBER($A951),INDIRECT(CONCATENATE("'Instrument List'!C",(MATCH(E951,'Instrument List'!A:A,0))-0)),"")</f>
        <v/>
      </c>
      <c r="BA951" s="180" t="str">
        <f ca="1">IF(ISNUMBER(A951),INDIRECT(CONCATENATE("'Instrument List'!E",(MATCH(E951,'Instrument List'!A:A,0))-0)),"")</f>
        <v/>
      </c>
      <c r="BB951" s="181" t="str">
        <f t="shared" si="355"/>
        <v/>
      </c>
      <c r="BC951" s="181" t="str">
        <f t="shared" si="356"/>
        <v/>
      </c>
      <c r="BD951" s="181" t="str">
        <f ca="1">IF(ISNUMBER(A951),INDIRECT(CONCATENATE("'Instrument List'!F",(MATCH(E951,'Instrument List'!A:A,0))-0)),"")</f>
        <v/>
      </c>
    </row>
    <row r="952" spans="1:56">
      <c r="A952" s="223" t="str">
        <f t="shared" si="336"/>
        <v/>
      </c>
      <c r="B952" s="224"/>
      <c r="C952" s="225"/>
      <c r="D952" s="182"/>
      <c r="E952" s="182"/>
      <c r="F952" s="182"/>
      <c r="G952" s="203"/>
      <c r="H952" s="218"/>
      <c r="I952" s="213"/>
      <c r="J952" s="207"/>
      <c r="K952" s="213"/>
      <c r="L952" s="207"/>
      <c r="M952" s="213"/>
      <c r="N952" s="207"/>
      <c r="O952" s="183" t="str">
        <f t="shared" si="337"/>
        <v/>
      </c>
      <c r="P952" s="184"/>
      <c r="Q952" s="184"/>
      <c r="R952" s="275"/>
      <c r="S952" s="185" t="str">
        <f t="shared" si="338"/>
        <v/>
      </c>
      <c r="T952" s="185" t="str">
        <f t="shared" si="339"/>
        <v/>
      </c>
      <c r="U952" s="275"/>
      <c r="V952" s="275"/>
      <c r="W952" s="276" t="str">
        <f t="shared" si="340"/>
        <v/>
      </c>
      <c r="X952" s="276" t="str">
        <f t="shared" si="341"/>
        <v/>
      </c>
      <c r="Y952" s="276" t="str">
        <f t="shared" si="342"/>
        <v/>
      </c>
      <c r="Z952" s="275"/>
      <c r="AA952" s="184"/>
      <c r="AB952" s="184"/>
      <c r="AC952" s="185" t="str">
        <f t="shared" si="343"/>
        <v/>
      </c>
      <c r="AD952" s="185" t="str">
        <f t="shared" si="344"/>
        <v/>
      </c>
      <c r="AE952" s="186"/>
      <c r="AF952" s="187" t="str">
        <f t="shared" si="345"/>
        <v/>
      </c>
      <c r="AG952" s="182"/>
      <c r="AH952" s="184"/>
      <c r="AI952" s="184"/>
      <c r="AJ952" s="182"/>
      <c r="AK952" s="188" t="str">
        <f t="shared" si="346"/>
        <v/>
      </c>
      <c r="AL952" s="188" t="str">
        <f t="shared" si="347"/>
        <v/>
      </c>
      <c r="AM952" s="188" t="str">
        <f t="shared" si="348"/>
        <v/>
      </c>
      <c r="AN952" s="359" t="str">
        <f>IF(Overview!$K$17='Internal Calcs'!$P$22,IF(AK952="","",AK952),IF(Overview!$K$17='Internal Calcs'!$P$23,IF(AK952="","",AK952),IF(ISNUMBER(A952),(IF(F952="Short",G952-H952,H952-G952)*AZ952-AX952),"")))</f>
        <v/>
      </c>
      <c r="AO952" s="401" t="str">
        <f>IF(Overview!$K$17='Internal Calcs'!$P$22,IF(AL952="","",AL952),IF(Overview!$K$17='Internal Calcs'!$P$23,IF(AL952="","",AL952),IF(ISNUMBER(A952),IF(AL952="",(IF(F952="Short",G952-H952,H952-G952)*AZ952-AX952),(IF(F952="Short",G952-J952,J952-G952)*AZ952-AX952)),"")))</f>
        <v/>
      </c>
      <c r="AP952" s="359" t="str">
        <f>IF(Overview!$K$17='Internal Calcs'!$P$22,"",IF(Overview!$K$17='Internal Calcs'!$P$23,IF(AM952="","",AM952),IF(ISNUMBER(A952),IF(AM952="",(IF(F952="Short",G952-H952,H952-G952)*AZ952-AX952),(IF(F952="Short",G952-L952,L952-G952)*AZ952-AX952)),"")))</f>
        <v/>
      </c>
      <c r="AQ952" s="188" t="str">
        <f t="shared" si="349"/>
        <v/>
      </c>
      <c r="AR952" s="188" t="str">
        <f t="shared" si="350"/>
        <v/>
      </c>
      <c r="AS952" s="188" t="str">
        <f t="shared" si="351"/>
        <v/>
      </c>
      <c r="AT952" s="188" t="str">
        <f>IF(ISNUMBER(A952),MAX($AS$2:AS952)-AS952,"")</f>
        <v/>
      </c>
      <c r="AU952" s="189" t="str">
        <f t="shared" si="352"/>
        <v/>
      </c>
      <c r="AV952" s="190" t="str">
        <f t="shared" si="353"/>
        <v/>
      </c>
      <c r="AW952" s="190" t="str">
        <f t="shared" si="354"/>
        <v/>
      </c>
      <c r="AX952" s="191" t="str">
        <f ca="1">IF(ISNUMBER($A952),INDIRECT(CONCATENATE("'Instrument List'!B",(MATCH(E952,'Instrument List'!A:A,0))-0)),"")</f>
        <v/>
      </c>
      <c r="AY952" s="191" t="str">
        <f ca="1">IF(ISNUMBER($A952),INDIRECT(CONCATENATE("'Instrument List'!D",(MATCH(E952,'Instrument List'!A:A,0))-0)),"")</f>
        <v/>
      </c>
      <c r="AZ952" s="191" t="str">
        <f ca="1">IF(ISNUMBER($A952),INDIRECT(CONCATENATE("'Instrument List'!C",(MATCH(E952,'Instrument List'!A:A,0))-0)),"")</f>
        <v/>
      </c>
      <c r="BA952" s="192" t="str">
        <f ca="1">IF(ISNUMBER(A952),INDIRECT(CONCATENATE("'Instrument List'!E",(MATCH(E952,'Instrument List'!A:A,0))-0)),"")</f>
        <v/>
      </c>
      <c r="BB952" s="193" t="str">
        <f t="shared" si="355"/>
        <v/>
      </c>
      <c r="BC952" s="193" t="str">
        <f t="shared" si="356"/>
        <v/>
      </c>
      <c r="BD952" s="193" t="str">
        <f ca="1">IF(ISNUMBER(A952),INDIRECT(CONCATENATE("'Instrument List'!F",(MATCH(E952,'Instrument List'!A:A,0))-0)),"")</f>
        <v/>
      </c>
    </row>
    <row r="953" spans="1:56">
      <c r="A953" s="220" t="str">
        <f t="shared" si="336"/>
        <v/>
      </c>
      <c r="B953" s="221"/>
      <c r="C953" s="222"/>
      <c r="D953" s="169"/>
      <c r="E953" s="169"/>
      <c r="F953" s="169"/>
      <c r="G953" s="202"/>
      <c r="H953" s="217"/>
      <c r="I953" s="212"/>
      <c r="J953" s="206"/>
      <c r="K953" s="212"/>
      <c r="L953" s="206"/>
      <c r="M953" s="212"/>
      <c r="N953" s="206"/>
      <c r="O953" s="170" t="str">
        <f t="shared" si="337"/>
        <v/>
      </c>
      <c r="P953" s="171"/>
      <c r="Q953" s="171"/>
      <c r="R953" s="171"/>
      <c r="S953" s="172" t="str">
        <f t="shared" si="338"/>
        <v/>
      </c>
      <c r="T953" s="172" t="str">
        <f t="shared" si="339"/>
        <v/>
      </c>
      <c r="U953" s="171"/>
      <c r="V953" s="171"/>
      <c r="W953" s="173" t="str">
        <f t="shared" si="340"/>
        <v/>
      </c>
      <c r="X953" s="173" t="str">
        <f t="shared" si="341"/>
        <v/>
      </c>
      <c r="Y953" s="173" t="str">
        <f t="shared" si="342"/>
        <v/>
      </c>
      <c r="Z953" s="171"/>
      <c r="AA953" s="171"/>
      <c r="AB953" s="171"/>
      <c r="AC953" s="172" t="str">
        <f t="shared" si="343"/>
        <v/>
      </c>
      <c r="AD953" s="172" t="str">
        <f t="shared" si="344"/>
        <v/>
      </c>
      <c r="AE953" s="174"/>
      <c r="AF953" s="175" t="str">
        <f t="shared" si="345"/>
        <v/>
      </c>
      <c r="AG953" s="169"/>
      <c r="AH953" s="171"/>
      <c r="AI953" s="171"/>
      <c r="AJ953" s="169"/>
      <c r="AK953" s="176" t="str">
        <f t="shared" si="346"/>
        <v/>
      </c>
      <c r="AL953" s="176" t="str">
        <f t="shared" si="347"/>
        <v/>
      </c>
      <c r="AM953" s="176" t="str">
        <f t="shared" si="348"/>
        <v/>
      </c>
      <c r="AN953" s="359" t="str">
        <f>IF(Overview!$K$17='Internal Calcs'!$P$22,IF(AK953="","",AK953),IF(Overview!$K$17='Internal Calcs'!$P$23,IF(AK953="","",AK953),IF(ISNUMBER(A953),(IF(F953="Short",G953-H953,H953-G953)*AZ953-AX953),"")))</f>
        <v/>
      </c>
      <c r="AO953" s="401" t="str">
        <f>IF(Overview!$K$17='Internal Calcs'!$P$22,IF(AL953="","",AL953),IF(Overview!$K$17='Internal Calcs'!$P$23,IF(AL953="","",AL953),IF(ISNUMBER(A953),IF(AL953="",(IF(F953="Short",G953-H953,H953-G953)*AZ953-AX953),(IF(F953="Short",G953-J953,J953-G953)*AZ953-AX953)),"")))</f>
        <v/>
      </c>
      <c r="AP953" s="359" t="str">
        <f>IF(Overview!$K$17='Internal Calcs'!$P$22,"",IF(Overview!$K$17='Internal Calcs'!$P$23,IF(AM953="","",AM953),IF(ISNUMBER(A953),IF(AM953="",(IF(F953="Short",G953-H953,H953-G953)*AZ953-AX953),(IF(F953="Short",G953-L953,L953-G953)*AZ953-AX953)),"")))</f>
        <v/>
      </c>
      <c r="AQ953" s="176" t="str">
        <f t="shared" si="349"/>
        <v/>
      </c>
      <c r="AR953" s="176" t="str">
        <f t="shared" si="350"/>
        <v/>
      </c>
      <c r="AS953" s="176" t="str">
        <f t="shared" si="351"/>
        <v/>
      </c>
      <c r="AT953" s="176" t="str">
        <f>IF(ISNUMBER(A953),MAX($AS$2:AS953)-AS953,"")</f>
        <v/>
      </c>
      <c r="AU953" s="177" t="str">
        <f t="shared" si="352"/>
        <v/>
      </c>
      <c r="AV953" s="178" t="str">
        <f t="shared" si="353"/>
        <v/>
      </c>
      <c r="AW953" s="178" t="str">
        <f t="shared" si="354"/>
        <v/>
      </c>
      <c r="AX953" s="179" t="str">
        <f ca="1">IF(ISNUMBER($A953),INDIRECT(CONCATENATE("'Instrument List'!B",(MATCH(E953,'Instrument List'!A:A,0))-0)),"")</f>
        <v/>
      </c>
      <c r="AY953" s="179" t="str">
        <f ca="1">IF(ISNUMBER($A953),INDIRECT(CONCATENATE("'Instrument List'!D",(MATCH(E953,'Instrument List'!A:A,0))-0)),"")</f>
        <v/>
      </c>
      <c r="AZ953" s="179" t="str">
        <f ca="1">IF(ISNUMBER($A953),INDIRECT(CONCATENATE("'Instrument List'!C",(MATCH(E953,'Instrument List'!A:A,0))-0)),"")</f>
        <v/>
      </c>
      <c r="BA953" s="180" t="str">
        <f ca="1">IF(ISNUMBER(A953),INDIRECT(CONCATENATE("'Instrument List'!E",(MATCH(E953,'Instrument List'!A:A,0))-0)),"")</f>
        <v/>
      </c>
      <c r="BB953" s="181" t="str">
        <f t="shared" si="355"/>
        <v/>
      </c>
      <c r="BC953" s="181" t="str">
        <f t="shared" si="356"/>
        <v/>
      </c>
      <c r="BD953" s="181" t="str">
        <f ca="1">IF(ISNUMBER(A953),INDIRECT(CONCATENATE("'Instrument List'!F",(MATCH(E953,'Instrument List'!A:A,0))-0)),"")</f>
        <v/>
      </c>
    </row>
    <row r="954" spans="1:56">
      <c r="A954" s="223" t="str">
        <f t="shared" si="336"/>
        <v/>
      </c>
      <c r="B954" s="224"/>
      <c r="C954" s="225"/>
      <c r="D954" s="182"/>
      <c r="E954" s="182"/>
      <c r="F954" s="182"/>
      <c r="G954" s="203"/>
      <c r="H954" s="218"/>
      <c r="I954" s="213"/>
      <c r="J954" s="207"/>
      <c r="K954" s="213"/>
      <c r="L954" s="207"/>
      <c r="M954" s="213"/>
      <c r="N954" s="207"/>
      <c r="O954" s="183" t="str">
        <f t="shared" si="337"/>
        <v/>
      </c>
      <c r="P954" s="184"/>
      <c r="Q954" s="184"/>
      <c r="R954" s="275"/>
      <c r="S954" s="185" t="str">
        <f t="shared" si="338"/>
        <v/>
      </c>
      <c r="T954" s="185" t="str">
        <f t="shared" si="339"/>
        <v/>
      </c>
      <c r="U954" s="275"/>
      <c r="V954" s="275"/>
      <c r="W954" s="276" t="str">
        <f t="shared" si="340"/>
        <v/>
      </c>
      <c r="X954" s="276" t="str">
        <f t="shared" si="341"/>
        <v/>
      </c>
      <c r="Y954" s="276" t="str">
        <f t="shared" si="342"/>
        <v/>
      </c>
      <c r="Z954" s="275"/>
      <c r="AA954" s="184"/>
      <c r="AB954" s="184"/>
      <c r="AC954" s="185" t="str">
        <f t="shared" si="343"/>
        <v/>
      </c>
      <c r="AD954" s="185" t="str">
        <f t="shared" si="344"/>
        <v/>
      </c>
      <c r="AE954" s="186"/>
      <c r="AF954" s="187" t="str">
        <f t="shared" si="345"/>
        <v/>
      </c>
      <c r="AG954" s="182"/>
      <c r="AH954" s="184"/>
      <c r="AI954" s="184"/>
      <c r="AJ954" s="182"/>
      <c r="AK954" s="188" t="str">
        <f t="shared" si="346"/>
        <v/>
      </c>
      <c r="AL954" s="188" t="str">
        <f t="shared" si="347"/>
        <v/>
      </c>
      <c r="AM954" s="188" t="str">
        <f t="shared" si="348"/>
        <v/>
      </c>
      <c r="AN954" s="359" t="str">
        <f>IF(Overview!$K$17='Internal Calcs'!$P$22,IF(AK954="","",AK954),IF(Overview!$K$17='Internal Calcs'!$P$23,IF(AK954="","",AK954),IF(ISNUMBER(A954),(IF(F954="Short",G954-H954,H954-G954)*AZ954-AX954),"")))</f>
        <v/>
      </c>
      <c r="AO954" s="401" t="str">
        <f>IF(Overview!$K$17='Internal Calcs'!$P$22,IF(AL954="","",AL954),IF(Overview!$K$17='Internal Calcs'!$P$23,IF(AL954="","",AL954),IF(ISNUMBER(A954),IF(AL954="",(IF(F954="Short",G954-H954,H954-G954)*AZ954-AX954),(IF(F954="Short",G954-J954,J954-G954)*AZ954-AX954)),"")))</f>
        <v/>
      </c>
      <c r="AP954" s="359" t="str">
        <f>IF(Overview!$K$17='Internal Calcs'!$P$22,"",IF(Overview!$K$17='Internal Calcs'!$P$23,IF(AM954="","",AM954),IF(ISNUMBER(A954),IF(AM954="",(IF(F954="Short",G954-H954,H954-G954)*AZ954-AX954),(IF(F954="Short",G954-L954,L954-G954)*AZ954-AX954)),"")))</f>
        <v/>
      </c>
      <c r="AQ954" s="188" t="str">
        <f t="shared" si="349"/>
        <v/>
      </c>
      <c r="AR954" s="188" t="str">
        <f t="shared" si="350"/>
        <v/>
      </c>
      <c r="AS954" s="188" t="str">
        <f t="shared" si="351"/>
        <v/>
      </c>
      <c r="AT954" s="188" t="str">
        <f>IF(ISNUMBER(A954),MAX($AS$2:AS954)-AS954,"")</f>
        <v/>
      </c>
      <c r="AU954" s="189" t="str">
        <f t="shared" si="352"/>
        <v/>
      </c>
      <c r="AV954" s="190" t="str">
        <f t="shared" si="353"/>
        <v/>
      </c>
      <c r="AW954" s="190" t="str">
        <f t="shared" si="354"/>
        <v/>
      </c>
      <c r="AX954" s="191" t="str">
        <f ca="1">IF(ISNUMBER($A954),INDIRECT(CONCATENATE("'Instrument List'!B",(MATCH(E954,'Instrument List'!A:A,0))-0)),"")</f>
        <v/>
      </c>
      <c r="AY954" s="191" t="str">
        <f ca="1">IF(ISNUMBER($A954),INDIRECT(CONCATENATE("'Instrument List'!D",(MATCH(E954,'Instrument List'!A:A,0))-0)),"")</f>
        <v/>
      </c>
      <c r="AZ954" s="191" t="str">
        <f ca="1">IF(ISNUMBER($A954),INDIRECT(CONCATENATE("'Instrument List'!C",(MATCH(E954,'Instrument List'!A:A,0))-0)),"")</f>
        <v/>
      </c>
      <c r="BA954" s="192" t="str">
        <f ca="1">IF(ISNUMBER(A954),INDIRECT(CONCATENATE("'Instrument List'!E",(MATCH(E954,'Instrument List'!A:A,0))-0)),"")</f>
        <v/>
      </c>
      <c r="BB954" s="193" t="str">
        <f t="shared" si="355"/>
        <v/>
      </c>
      <c r="BC954" s="193" t="str">
        <f t="shared" si="356"/>
        <v/>
      </c>
      <c r="BD954" s="193" t="str">
        <f ca="1">IF(ISNUMBER(A954),INDIRECT(CONCATENATE("'Instrument List'!F",(MATCH(E954,'Instrument List'!A:A,0))-0)),"")</f>
        <v/>
      </c>
    </row>
    <row r="955" spans="1:56">
      <c r="A955" s="220" t="str">
        <f t="shared" si="336"/>
        <v/>
      </c>
      <c r="B955" s="221"/>
      <c r="C955" s="222"/>
      <c r="D955" s="169"/>
      <c r="E955" s="169"/>
      <c r="F955" s="169"/>
      <c r="G955" s="202"/>
      <c r="H955" s="217"/>
      <c r="I955" s="212"/>
      <c r="J955" s="206"/>
      <c r="K955" s="212"/>
      <c r="L955" s="206"/>
      <c r="M955" s="212"/>
      <c r="N955" s="206"/>
      <c r="O955" s="170" t="str">
        <f t="shared" si="337"/>
        <v/>
      </c>
      <c r="P955" s="171"/>
      <c r="Q955" s="171"/>
      <c r="R955" s="171"/>
      <c r="S955" s="172" t="str">
        <f t="shared" si="338"/>
        <v/>
      </c>
      <c r="T955" s="172" t="str">
        <f t="shared" si="339"/>
        <v/>
      </c>
      <c r="U955" s="171"/>
      <c r="V955" s="171"/>
      <c r="W955" s="173" t="str">
        <f t="shared" si="340"/>
        <v/>
      </c>
      <c r="X955" s="173" t="str">
        <f t="shared" si="341"/>
        <v/>
      </c>
      <c r="Y955" s="173" t="str">
        <f t="shared" si="342"/>
        <v/>
      </c>
      <c r="Z955" s="171"/>
      <c r="AA955" s="171"/>
      <c r="AB955" s="171"/>
      <c r="AC955" s="172" t="str">
        <f t="shared" si="343"/>
        <v/>
      </c>
      <c r="AD955" s="172" t="str">
        <f t="shared" si="344"/>
        <v/>
      </c>
      <c r="AE955" s="174"/>
      <c r="AF955" s="175" t="str">
        <f t="shared" si="345"/>
        <v/>
      </c>
      <c r="AG955" s="169"/>
      <c r="AH955" s="171"/>
      <c r="AI955" s="171"/>
      <c r="AJ955" s="169"/>
      <c r="AK955" s="176" t="str">
        <f t="shared" si="346"/>
        <v/>
      </c>
      <c r="AL955" s="176" t="str">
        <f t="shared" si="347"/>
        <v/>
      </c>
      <c r="AM955" s="176" t="str">
        <f t="shared" si="348"/>
        <v/>
      </c>
      <c r="AN955" s="359" t="str">
        <f>IF(Overview!$K$17='Internal Calcs'!$P$22,IF(AK955="","",AK955),IF(Overview!$K$17='Internal Calcs'!$P$23,IF(AK955="","",AK955),IF(ISNUMBER(A955),(IF(F955="Short",G955-H955,H955-G955)*AZ955-AX955),"")))</f>
        <v/>
      </c>
      <c r="AO955" s="401" t="str">
        <f>IF(Overview!$K$17='Internal Calcs'!$P$22,IF(AL955="","",AL955),IF(Overview!$K$17='Internal Calcs'!$P$23,IF(AL955="","",AL955),IF(ISNUMBER(A955),IF(AL955="",(IF(F955="Short",G955-H955,H955-G955)*AZ955-AX955),(IF(F955="Short",G955-J955,J955-G955)*AZ955-AX955)),"")))</f>
        <v/>
      </c>
      <c r="AP955" s="359" t="str">
        <f>IF(Overview!$K$17='Internal Calcs'!$P$22,"",IF(Overview!$K$17='Internal Calcs'!$P$23,IF(AM955="","",AM955),IF(ISNUMBER(A955),IF(AM955="",(IF(F955="Short",G955-H955,H955-G955)*AZ955-AX955),(IF(F955="Short",G955-L955,L955-G955)*AZ955-AX955)),"")))</f>
        <v/>
      </c>
      <c r="AQ955" s="176" t="str">
        <f t="shared" si="349"/>
        <v/>
      </c>
      <c r="AR955" s="176" t="str">
        <f t="shared" si="350"/>
        <v/>
      </c>
      <c r="AS955" s="176" t="str">
        <f t="shared" si="351"/>
        <v/>
      </c>
      <c r="AT955" s="176" t="str">
        <f>IF(ISNUMBER(A955),MAX($AS$2:AS955)-AS955,"")</f>
        <v/>
      </c>
      <c r="AU955" s="177" t="str">
        <f t="shared" si="352"/>
        <v/>
      </c>
      <c r="AV955" s="178" t="str">
        <f t="shared" si="353"/>
        <v/>
      </c>
      <c r="AW955" s="178" t="str">
        <f t="shared" si="354"/>
        <v/>
      </c>
      <c r="AX955" s="179" t="str">
        <f ca="1">IF(ISNUMBER($A955),INDIRECT(CONCATENATE("'Instrument List'!B",(MATCH(E955,'Instrument List'!A:A,0))-0)),"")</f>
        <v/>
      </c>
      <c r="AY955" s="179" t="str">
        <f ca="1">IF(ISNUMBER($A955),INDIRECT(CONCATENATE("'Instrument List'!D",(MATCH(E955,'Instrument List'!A:A,0))-0)),"")</f>
        <v/>
      </c>
      <c r="AZ955" s="179" t="str">
        <f ca="1">IF(ISNUMBER($A955),INDIRECT(CONCATENATE("'Instrument List'!C",(MATCH(E955,'Instrument List'!A:A,0))-0)),"")</f>
        <v/>
      </c>
      <c r="BA955" s="180" t="str">
        <f ca="1">IF(ISNUMBER(A955),INDIRECT(CONCATENATE("'Instrument List'!E",(MATCH(E955,'Instrument List'!A:A,0))-0)),"")</f>
        <v/>
      </c>
      <c r="BB955" s="181" t="str">
        <f t="shared" si="355"/>
        <v/>
      </c>
      <c r="BC955" s="181" t="str">
        <f t="shared" si="356"/>
        <v/>
      </c>
      <c r="BD955" s="181" t="str">
        <f ca="1">IF(ISNUMBER(A955),INDIRECT(CONCATENATE("'Instrument List'!F",(MATCH(E955,'Instrument List'!A:A,0))-0)),"")</f>
        <v/>
      </c>
    </row>
    <row r="956" spans="1:56">
      <c r="A956" s="223" t="str">
        <f t="shared" si="336"/>
        <v/>
      </c>
      <c r="B956" s="224"/>
      <c r="C956" s="225"/>
      <c r="D956" s="182"/>
      <c r="E956" s="182"/>
      <c r="F956" s="182"/>
      <c r="G956" s="203"/>
      <c r="H956" s="218"/>
      <c r="I956" s="213"/>
      <c r="J956" s="207"/>
      <c r="K956" s="213"/>
      <c r="L956" s="207"/>
      <c r="M956" s="213"/>
      <c r="N956" s="207"/>
      <c r="O956" s="183" t="str">
        <f t="shared" si="337"/>
        <v/>
      </c>
      <c r="P956" s="184"/>
      <c r="Q956" s="184"/>
      <c r="R956" s="275"/>
      <c r="S956" s="185" t="str">
        <f t="shared" si="338"/>
        <v/>
      </c>
      <c r="T956" s="185" t="str">
        <f t="shared" si="339"/>
        <v/>
      </c>
      <c r="U956" s="275"/>
      <c r="V956" s="275"/>
      <c r="W956" s="276" t="str">
        <f t="shared" si="340"/>
        <v/>
      </c>
      <c r="X956" s="276" t="str">
        <f t="shared" si="341"/>
        <v/>
      </c>
      <c r="Y956" s="276" t="str">
        <f t="shared" si="342"/>
        <v/>
      </c>
      <c r="Z956" s="275"/>
      <c r="AA956" s="184"/>
      <c r="AB956" s="184"/>
      <c r="AC956" s="185" t="str">
        <f t="shared" si="343"/>
        <v/>
      </c>
      <c r="AD956" s="185" t="str">
        <f t="shared" si="344"/>
        <v/>
      </c>
      <c r="AE956" s="186"/>
      <c r="AF956" s="187" t="str">
        <f t="shared" si="345"/>
        <v/>
      </c>
      <c r="AG956" s="182"/>
      <c r="AH956" s="184"/>
      <c r="AI956" s="184"/>
      <c r="AJ956" s="182"/>
      <c r="AK956" s="188" t="str">
        <f t="shared" si="346"/>
        <v/>
      </c>
      <c r="AL956" s="188" t="str">
        <f t="shared" si="347"/>
        <v/>
      </c>
      <c r="AM956" s="188" t="str">
        <f t="shared" si="348"/>
        <v/>
      </c>
      <c r="AN956" s="359" t="str">
        <f>IF(Overview!$K$17='Internal Calcs'!$P$22,IF(AK956="","",AK956),IF(Overview!$K$17='Internal Calcs'!$P$23,IF(AK956="","",AK956),IF(ISNUMBER(A956),(IF(F956="Short",G956-H956,H956-G956)*AZ956-AX956),"")))</f>
        <v/>
      </c>
      <c r="AO956" s="401" t="str">
        <f>IF(Overview!$K$17='Internal Calcs'!$P$22,IF(AL956="","",AL956),IF(Overview!$K$17='Internal Calcs'!$P$23,IF(AL956="","",AL956),IF(ISNUMBER(A956),IF(AL956="",(IF(F956="Short",G956-H956,H956-G956)*AZ956-AX956),(IF(F956="Short",G956-J956,J956-G956)*AZ956-AX956)),"")))</f>
        <v/>
      </c>
      <c r="AP956" s="359" t="str">
        <f>IF(Overview!$K$17='Internal Calcs'!$P$22,"",IF(Overview!$K$17='Internal Calcs'!$P$23,IF(AM956="","",AM956),IF(ISNUMBER(A956),IF(AM956="",(IF(F956="Short",G956-H956,H956-G956)*AZ956-AX956),(IF(F956="Short",G956-L956,L956-G956)*AZ956-AX956)),"")))</f>
        <v/>
      </c>
      <c r="AQ956" s="188" t="str">
        <f t="shared" si="349"/>
        <v/>
      </c>
      <c r="AR956" s="188" t="str">
        <f t="shared" si="350"/>
        <v/>
      </c>
      <c r="AS956" s="188" t="str">
        <f t="shared" si="351"/>
        <v/>
      </c>
      <c r="AT956" s="188" t="str">
        <f>IF(ISNUMBER(A956),MAX($AS$2:AS956)-AS956,"")</f>
        <v/>
      </c>
      <c r="AU956" s="189" t="str">
        <f t="shared" si="352"/>
        <v/>
      </c>
      <c r="AV956" s="190" t="str">
        <f t="shared" si="353"/>
        <v/>
      </c>
      <c r="AW956" s="190" t="str">
        <f t="shared" si="354"/>
        <v/>
      </c>
      <c r="AX956" s="191" t="str">
        <f ca="1">IF(ISNUMBER($A956),INDIRECT(CONCATENATE("'Instrument List'!B",(MATCH(E956,'Instrument List'!A:A,0))-0)),"")</f>
        <v/>
      </c>
      <c r="AY956" s="191" t="str">
        <f ca="1">IF(ISNUMBER($A956),INDIRECT(CONCATENATE("'Instrument List'!D",(MATCH(E956,'Instrument List'!A:A,0))-0)),"")</f>
        <v/>
      </c>
      <c r="AZ956" s="191" t="str">
        <f ca="1">IF(ISNUMBER($A956),INDIRECT(CONCATENATE("'Instrument List'!C",(MATCH(E956,'Instrument List'!A:A,0))-0)),"")</f>
        <v/>
      </c>
      <c r="BA956" s="192" t="str">
        <f ca="1">IF(ISNUMBER(A956),INDIRECT(CONCATENATE("'Instrument List'!E",(MATCH(E956,'Instrument List'!A:A,0))-0)),"")</f>
        <v/>
      </c>
      <c r="BB956" s="193" t="str">
        <f t="shared" si="355"/>
        <v/>
      </c>
      <c r="BC956" s="193" t="str">
        <f t="shared" si="356"/>
        <v/>
      </c>
      <c r="BD956" s="193" t="str">
        <f ca="1">IF(ISNUMBER(A956),INDIRECT(CONCATENATE("'Instrument List'!F",(MATCH(E956,'Instrument List'!A:A,0))-0)),"")</f>
        <v/>
      </c>
    </row>
    <row r="957" spans="1:56">
      <c r="A957" s="220" t="str">
        <f t="shared" si="336"/>
        <v/>
      </c>
      <c r="B957" s="221"/>
      <c r="C957" s="222"/>
      <c r="D957" s="169"/>
      <c r="E957" s="169"/>
      <c r="F957" s="169"/>
      <c r="G957" s="202"/>
      <c r="H957" s="217"/>
      <c r="I957" s="212"/>
      <c r="J957" s="206"/>
      <c r="K957" s="212"/>
      <c r="L957" s="206"/>
      <c r="M957" s="212"/>
      <c r="N957" s="206"/>
      <c r="O957" s="170" t="str">
        <f t="shared" si="337"/>
        <v/>
      </c>
      <c r="P957" s="171"/>
      <c r="Q957" s="171"/>
      <c r="R957" s="171"/>
      <c r="S957" s="172" t="str">
        <f t="shared" si="338"/>
        <v/>
      </c>
      <c r="T957" s="172" t="str">
        <f t="shared" si="339"/>
        <v/>
      </c>
      <c r="U957" s="171"/>
      <c r="V957" s="171"/>
      <c r="W957" s="173" t="str">
        <f t="shared" si="340"/>
        <v/>
      </c>
      <c r="X957" s="173" t="str">
        <f t="shared" si="341"/>
        <v/>
      </c>
      <c r="Y957" s="173" t="str">
        <f t="shared" si="342"/>
        <v/>
      </c>
      <c r="Z957" s="171"/>
      <c r="AA957" s="171"/>
      <c r="AB957" s="171"/>
      <c r="AC957" s="172" t="str">
        <f t="shared" si="343"/>
        <v/>
      </c>
      <c r="AD957" s="172" t="str">
        <f t="shared" si="344"/>
        <v/>
      </c>
      <c r="AE957" s="174"/>
      <c r="AF957" s="175" t="str">
        <f t="shared" si="345"/>
        <v/>
      </c>
      <c r="AG957" s="169"/>
      <c r="AH957" s="171"/>
      <c r="AI957" s="171"/>
      <c r="AJ957" s="169"/>
      <c r="AK957" s="176" t="str">
        <f t="shared" si="346"/>
        <v/>
      </c>
      <c r="AL957" s="176" t="str">
        <f t="shared" si="347"/>
        <v/>
      </c>
      <c r="AM957" s="176" t="str">
        <f t="shared" si="348"/>
        <v/>
      </c>
      <c r="AN957" s="359" t="str">
        <f>IF(Overview!$K$17='Internal Calcs'!$P$22,IF(AK957="","",AK957),IF(Overview!$K$17='Internal Calcs'!$P$23,IF(AK957="","",AK957),IF(ISNUMBER(A957),(IF(F957="Short",G957-H957,H957-G957)*AZ957-AX957),"")))</f>
        <v/>
      </c>
      <c r="AO957" s="401" t="str">
        <f>IF(Overview!$K$17='Internal Calcs'!$P$22,IF(AL957="","",AL957),IF(Overview!$K$17='Internal Calcs'!$P$23,IF(AL957="","",AL957),IF(ISNUMBER(A957),IF(AL957="",(IF(F957="Short",G957-H957,H957-G957)*AZ957-AX957),(IF(F957="Short",G957-J957,J957-G957)*AZ957-AX957)),"")))</f>
        <v/>
      </c>
      <c r="AP957" s="359" t="str">
        <f>IF(Overview!$K$17='Internal Calcs'!$P$22,"",IF(Overview!$K$17='Internal Calcs'!$P$23,IF(AM957="","",AM957),IF(ISNUMBER(A957),IF(AM957="",(IF(F957="Short",G957-H957,H957-G957)*AZ957-AX957),(IF(F957="Short",G957-L957,L957-G957)*AZ957-AX957)),"")))</f>
        <v/>
      </c>
      <c r="AQ957" s="176" t="str">
        <f t="shared" si="349"/>
        <v/>
      </c>
      <c r="AR957" s="176" t="str">
        <f t="shared" si="350"/>
        <v/>
      </c>
      <c r="AS957" s="176" t="str">
        <f t="shared" si="351"/>
        <v/>
      </c>
      <c r="AT957" s="176" t="str">
        <f>IF(ISNUMBER(A957),MAX($AS$2:AS957)-AS957,"")</f>
        <v/>
      </c>
      <c r="AU957" s="177" t="str">
        <f t="shared" si="352"/>
        <v/>
      </c>
      <c r="AV957" s="178" t="str">
        <f t="shared" si="353"/>
        <v/>
      </c>
      <c r="AW957" s="178" t="str">
        <f t="shared" si="354"/>
        <v/>
      </c>
      <c r="AX957" s="179" t="str">
        <f ca="1">IF(ISNUMBER($A957),INDIRECT(CONCATENATE("'Instrument List'!B",(MATCH(E957,'Instrument List'!A:A,0))-0)),"")</f>
        <v/>
      </c>
      <c r="AY957" s="179" t="str">
        <f ca="1">IF(ISNUMBER($A957),INDIRECT(CONCATENATE("'Instrument List'!D",(MATCH(E957,'Instrument List'!A:A,0))-0)),"")</f>
        <v/>
      </c>
      <c r="AZ957" s="179" t="str">
        <f ca="1">IF(ISNUMBER($A957),INDIRECT(CONCATENATE("'Instrument List'!C",(MATCH(E957,'Instrument List'!A:A,0))-0)),"")</f>
        <v/>
      </c>
      <c r="BA957" s="180" t="str">
        <f ca="1">IF(ISNUMBER(A957),INDIRECT(CONCATENATE("'Instrument List'!E",(MATCH(E957,'Instrument List'!A:A,0))-0)),"")</f>
        <v/>
      </c>
      <c r="BB957" s="181" t="str">
        <f t="shared" si="355"/>
        <v/>
      </c>
      <c r="BC957" s="181" t="str">
        <f t="shared" si="356"/>
        <v/>
      </c>
      <c r="BD957" s="181" t="str">
        <f ca="1">IF(ISNUMBER(A957),INDIRECT(CONCATENATE("'Instrument List'!F",(MATCH(E957,'Instrument List'!A:A,0))-0)),"")</f>
        <v/>
      </c>
    </row>
    <row r="958" spans="1:56">
      <c r="A958" s="223" t="str">
        <f t="shared" si="336"/>
        <v/>
      </c>
      <c r="B958" s="224"/>
      <c r="C958" s="225"/>
      <c r="D958" s="182"/>
      <c r="E958" s="182"/>
      <c r="F958" s="182"/>
      <c r="G958" s="203"/>
      <c r="H958" s="218"/>
      <c r="I958" s="213"/>
      <c r="J958" s="207"/>
      <c r="K958" s="213"/>
      <c r="L958" s="207"/>
      <c r="M958" s="213"/>
      <c r="N958" s="207"/>
      <c r="O958" s="183" t="str">
        <f t="shared" si="337"/>
        <v/>
      </c>
      <c r="P958" s="184"/>
      <c r="Q958" s="184"/>
      <c r="R958" s="275"/>
      <c r="S958" s="185" t="str">
        <f t="shared" si="338"/>
        <v/>
      </c>
      <c r="T958" s="185" t="str">
        <f t="shared" si="339"/>
        <v/>
      </c>
      <c r="U958" s="275"/>
      <c r="V958" s="275"/>
      <c r="W958" s="276" t="str">
        <f t="shared" si="340"/>
        <v/>
      </c>
      <c r="X958" s="276" t="str">
        <f t="shared" si="341"/>
        <v/>
      </c>
      <c r="Y958" s="276" t="str">
        <f t="shared" si="342"/>
        <v/>
      </c>
      <c r="Z958" s="275"/>
      <c r="AA958" s="184"/>
      <c r="AB958" s="184"/>
      <c r="AC958" s="185" t="str">
        <f t="shared" si="343"/>
        <v/>
      </c>
      <c r="AD958" s="185" t="str">
        <f t="shared" si="344"/>
        <v/>
      </c>
      <c r="AE958" s="186"/>
      <c r="AF958" s="187" t="str">
        <f t="shared" si="345"/>
        <v/>
      </c>
      <c r="AG958" s="182"/>
      <c r="AH958" s="184"/>
      <c r="AI958" s="184"/>
      <c r="AJ958" s="182"/>
      <c r="AK958" s="188" t="str">
        <f t="shared" si="346"/>
        <v/>
      </c>
      <c r="AL958" s="188" t="str">
        <f t="shared" si="347"/>
        <v/>
      </c>
      <c r="AM958" s="188" t="str">
        <f t="shared" si="348"/>
        <v/>
      </c>
      <c r="AN958" s="359" t="str">
        <f>IF(Overview!$K$17='Internal Calcs'!$P$22,IF(AK958="","",AK958),IF(Overview!$K$17='Internal Calcs'!$P$23,IF(AK958="","",AK958),IF(ISNUMBER(A958),(IF(F958="Short",G958-H958,H958-G958)*AZ958-AX958),"")))</f>
        <v/>
      </c>
      <c r="AO958" s="401" t="str">
        <f>IF(Overview!$K$17='Internal Calcs'!$P$22,IF(AL958="","",AL958),IF(Overview!$K$17='Internal Calcs'!$P$23,IF(AL958="","",AL958),IF(ISNUMBER(A958),IF(AL958="",(IF(F958="Short",G958-H958,H958-G958)*AZ958-AX958),(IF(F958="Short",G958-J958,J958-G958)*AZ958-AX958)),"")))</f>
        <v/>
      </c>
      <c r="AP958" s="359" t="str">
        <f>IF(Overview!$K$17='Internal Calcs'!$P$22,"",IF(Overview!$K$17='Internal Calcs'!$P$23,IF(AM958="","",AM958),IF(ISNUMBER(A958),IF(AM958="",(IF(F958="Short",G958-H958,H958-G958)*AZ958-AX958),(IF(F958="Short",G958-L958,L958-G958)*AZ958-AX958)),"")))</f>
        <v/>
      </c>
      <c r="AQ958" s="188" t="str">
        <f t="shared" si="349"/>
        <v/>
      </c>
      <c r="AR958" s="188" t="str">
        <f t="shared" si="350"/>
        <v/>
      </c>
      <c r="AS958" s="188" t="str">
        <f t="shared" si="351"/>
        <v/>
      </c>
      <c r="AT958" s="188" t="str">
        <f>IF(ISNUMBER(A958),MAX($AS$2:AS958)-AS958,"")</f>
        <v/>
      </c>
      <c r="AU958" s="189" t="str">
        <f t="shared" si="352"/>
        <v/>
      </c>
      <c r="AV958" s="190" t="str">
        <f t="shared" si="353"/>
        <v/>
      </c>
      <c r="AW958" s="190" t="str">
        <f t="shared" si="354"/>
        <v/>
      </c>
      <c r="AX958" s="191" t="str">
        <f ca="1">IF(ISNUMBER($A958),INDIRECT(CONCATENATE("'Instrument List'!B",(MATCH(E958,'Instrument List'!A:A,0))-0)),"")</f>
        <v/>
      </c>
      <c r="AY958" s="191" t="str">
        <f ca="1">IF(ISNUMBER($A958),INDIRECT(CONCATENATE("'Instrument List'!D",(MATCH(E958,'Instrument List'!A:A,0))-0)),"")</f>
        <v/>
      </c>
      <c r="AZ958" s="191" t="str">
        <f ca="1">IF(ISNUMBER($A958),INDIRECT(CONCATENATE("'Instrument List'!C",(MATCH(E958,'Instrument List'!A:A,0))-0)),"")</f>
        <v/>
      </c>
      <c r="BA958" s="192" t="str">
        <f ca="1">IF(ISNUMBER(A958),INDIRECT(CONCATENATE("'Instrument List'!E",(MATCH(E958,'Instrument List'!A:A,0))-0)),"")</f>
        <v/>
      </c>
      <c r="BB958" s="193" t="str">
        <f t="shared" si="355"/>
        <v/>
      </c>
      <c r="BC958" s="193" t="str">
        <f t="shared" si="356"/>
        <v/>
      </c>
      <c r="BD958" s="193" t="str">
        <f ca="1">IF(ISNUMBER(A958),INDIRECT(CONCATENATE("'Instrument List'!F",(MATCH(E958,'Instrument List'!A:A,0))-0)),"")</f>
        <v/>
      </c>
    </row>
    <row r="959" spans="1:56">
      <c r="A959" s="220" t="str">
        <f t="shared" si="336"/>
        <v/>
      </c>
      <c r="B959" s="221"/>
      <c r="C959" s="222"/>
      <c r="D959" s="169"/>
      <c r="E959" s="169"/>
      <c r="F959" s="169"/>
      <c r="G959" s="202"/>
      <c r="H959" s="217"/>
      <c r="I959" s="212"/>
      <c r="J959" s="206"/>
      <c r="K959" s="212"/>
      <c r="L959" s="206"/>
      <c r="M959" s="212"/>
      <c r="N959" s="206"/>
      <c r="O959" s="170" t="str">
        <f t="shared" si="337"/>
        <v/>
      </c>
      <c r="P959" s="171"/>
      <c r="Q959" s="171"/>
      <c r="R959" s="171"/>
      <c r="S959" s="172" t="str">
        <f t="shared" si="338"/>
        <v/>
      </c>
      <c r="T959" s="172" t="str">
        <f t="shared" si="339"/>
        <v/>
      </c>
      <c r="U959" s="171"/>
      <c r="V959" s="171"/>
      <c r="W959" s="173" t="str">
        <f t="shared" si="340"/>
        <v/>
      </c>
      <c r="X959" s="173" t="str">
        <f t="shared" si="341"/>
        <v/>
      </c>
      <c r="Y959" s="173" t="str">
        <f t="shared" si="342"/>
        <v/>
      </c>
      <c r="Z959" s="171"/>
      <c r="AA959" s="171"/>
      <c r="AB959" s="171"/>
      <c r="AC959" s="172" t="str">
        <f t="shared" si="343"/>
        <v/>
      </c>
      <c r="AD959" s="172" t="str">
        <f t="shared" si="344"/>
        <v/>
      </c>
      <c r="AE959" s="174"/>
      <c r="AF959" s="175" t="str">
        <f t="shared" si="345"/>
        <v/>
      </c>
      <c r="AG959" s="169"/>
      <c r="AH959" s="171"/>
      <c r="AI959" s="171"/>
      <c r="AJ959" s="169"/>
      <c r="AK959" s="176" t="str">
        <f t="shared" si="346"/>
        <v/>
      </c>
      <c r="AL959" s="176" t="str">
        <f t="shared" si="347"/>
        <v/>
      </c>
      <c r="AM959" s="176" t="str">
        <f t="shared" si="348"/>
        <v/>
      </c>
      <c r="AN959" s="359" t="str">
        <f>IF(Overview!$K$17='Internal Calcs'!$P$22,IF(AK959="","",AK959),IF(Overview!$K$17='Internal Calcs'!$P$23,IF(AK959="","",AK959),IF(ISNUMBER(A959),(IF(F959="Short",G959-H959,H959-G959)*AZ959-AX959),"")))</f>
        <v/>
      </c>
      <c r="AO959" s="401" t="str">
        <f>IF(Overview!$K$17='Internal Calcs'!$P$22,IF(AL959="","",AL959),IF(Overview!$K$17='Internal Calcs'!$P$23,IF(AL959="","",AL959),IF(ISNUMBER(A959),IF(AL959="",(IF(F959="Short",G959-H959,H959-G959)*AZ959-AX959),(IF(F959="Short",G959-J959,J959-G959)*AZ959-AX959)),"")))</f>
        <v/>
      </c>
      <c r="AP959" s="359" t="str">
        <f>IF(Overview!$K$17='Internal Calcs'!$P$22,"",IF(Overview!$K$17='Internal Calcs'!$P$23,IF(AM959="","",AM959),IF(ISNUMBER(A959),IF(AM959="",(IF(F959="Short",G959-H959,H959-G959)*AZ959-AX959),(IF(F959="Short",G959-L959,L959-G959)*AZ959-AX959)),"")))</f>
        <v/>
      </c>
      <c r="AQ959" s="176" t="str">
        <f t="shared" si="349"/>
        <v/>
      </c>
      <c r="AR959" s="176" t="str">
        <f t="shared" si="350"/>
        <v/>
      </c>
      <c r="AS959" s="176" t="str">
        <f t="shared" si="351"/>
        <v/>
      </c>
      <c r="AT959" s="176" t="str">
        <f>IF(ISNUMBER(A959),MAX($AS$2:AS959)-AS959,"")</f>
        <v/>
      </c>
      <c r="AU959" s="177" t="str">
        <f t="shared" si="352"/>
        <v/>
      </c>
      <c r="AV959" s="178" t="str">
        <f t="shared" si="353"/>
        <v/>
      </c>
      <c r="AW959" s="178" t="str">
        <f t="shared" si="354"/>
        <v/>
      </c>
      <c r="AX959" s="179" t="str">
        <f ca="1">IF(ISNUMBER($A959),INDIRECT(CONCATENATE("'Instrument List'!B",(MATCH(E959,'Instrument List'!A:A,0))-0)),"")</f>
        <v/>
      </c>
      <c r="AY959" s="179" t="str">
        <f ca="1">IF(ISNUMBER($A959),INDIRECT(CONCATENATE("'Instrument List'!D",(MATCH(E959,'Instrument List'!A:A,0))-0)),"")</f>
        <v/>
      </c>
      <c r="AZ959" s="179" t="str">
        <f ca="1">IF(ISNUMBER($A959),INDIRECT(CONCATENATE("'Instrument List'!C",(MATCH(E959,'Instrument List'!A:A,0))-0)),"")</f>
        <v/>
      </c>
      <c r="BA959" s="180" t="str">
        <f ca="1">IF(ISNUMBER(A959),INDIRECT(CONCATENATE("'Instrument List'!E",(MATCH(E959,'Instrument List'!A:A,0))-0)),"")</f>
        <v/>
      </c>
      <c r="BB959" s="181" t="str">
        <f t="shared" si="355"/>
        <v/>
      </c>
      <c r="BC959" s="181" t="str">
        <f t="shared" si="356"/>
        <v/>
      </c>
      <c r="BD959" s="181" t="str">
        <f ca="1">IF(ISNUMBER(A959),INDIRECT(CONCATENATE("'Instrument List'!F",(MATCH(E959,'Instrument List'!A:A,0))-0)),"")</f>
        <v/>
      </c>
    </row>
    <row r="960" spans="1:56">
      <c r="A960" s="223" t="str">
        <f t="shared" si="336"/>
        <v/>
      </c>
      <c r="B960" s="224"/>
      <c r="C960" s="225"/>
      <c r="D960" s="182"/>
      <c r="E960" s="182"/>
      <c r="F960" s="182"/>
      <c r="G960" s="203"/>
      <c r="H960" s="218"/>
      <c r="I960" s="213"/>
      <c r="J960" s="207"/>
      <c r="K960" s="213"/>
      <c r="L960" s="207"/>
      <c r="M960" s="213"/>
      <c r="N960" s="207"/>
      <c r="O960" s="183" t="str">
        <f t="shared" si="337"/>
        <v/>
      </c>
      <c r="P960" s="184"/>
      <c r="Q960" s="184"/>
      <c r="R960" s="275"/>
      <c r="S960" s="185" t="str">
        <f t="shared" si="338"/>
        <v/>
      </c>
      <c r="T960" s="185" t="str">
        <f t="shared" si="339"/>
        <v/>
      </c>
      <c r="U960" s="275"/>
      <c r="V960" s="275"/>
      <c r="W960" s="276" t="str">
        <f t="shared" si="340"/>
        <v/>
      </c>
      <c r="X960" s="276" t="str">
        <f t="shared" si="341"/>
        <v/>
      </c>
      <c r="Y960" s="276" t="str">
        <f t="shared" si="342"/>
        <v/>
      </c>
      <c r="Z960" s="275"/>
      <c r="AA960" s="184"/>
      <c r="AB960" s="184"/>
      <c r="AC960" s="185" t="str">
        <f t="shared" si="343"/>
        <v/>
      </c>
      <c r="AD960" s="185" t="str">
        <f t="shared" si="344"/>
        <v/>
      </c>
      <c r="AE960" s="186"/>
      <c r="AF960" s="187" t="str">
        <f t="shared" si="345"/>
        <v/>
      </c>
      <c r="AG960" s="182"/>
      <c r="AH960" s="184"/>
      <c r="AI960" s="184"/>
      <c r="AJ960" s="182"/>
      <c r="AK960" s="188" t="str">
        <f t="shared" si="346"/>
        <v/>
      </c>
      <c r="AL960" s="188" t="str">
        <f t="shared" si="347"/>
        <v/>
      </c>
      <c r="AM960" s="188" t="str">
        <f t="shared" si="348"/>
        <v/>
      </c>
      <c r="AN960" s="359" t="str">
        <f>IF(Overview!$K$17='Internal Calcs'!$P$22,IF(AK960="","",AK960),IF(Overview!$K$17='Internal Calcs'!$P$23,IF(AK960="","",AK960),IF(ISNUMBER(A960),(IF(F960="Short",G960-H960,H960-G960)*AZ960-AX960),"")))</f>
        <v/>
      </c>
      <c r="AO960" s="401" t="str">
        <f>IF(Overview!$K$17='Internal Calcs'!$P$22,IF(AL960="","",AL960),IF(Overview!$K$17='Internal Calcs'!$P$23,IF(AL960="","",AL960),IF(ISNUMBER(A960),IF(AL960="",(IF(F960="Short",G960-H960,H960-G960)*AZ960-AX960),(IF(F960="Short",G960-J960,J960-G960)*AZ960-AX960)),"")))</f>
        <v/>
      </c>
      <c r="AP960" s="359" t="str">
        <f>IF(Overview!$K$17='Internal Calcs'!$P$22,"",IF(Overview!$K$17='Internal Calcs'!$P$23,IF(AM960="","",AM960),IF(ISNUMBER(A960),IF(AM960="",(IF(F960="Short",G960-H960,H960-G960)*AZ960-AX960),(IF(F960="Short",G960-L960,L960-G960)*AZ960-AX960)),"")))</f>
        <v/>
      </c>
      <c r="AQ960" s="188" t="str">
        <f t="shared" si="349"/>
        <v/>
      </c>
      <c r="AR960" s="188" t="str">
        <f t="shared" si="350"/>
        <v/>
      </c>
      <c r="AS960" s="188" t="str">
        <f t="shared" si="351"/>
        <v/>
      </c>
      <c r="AT960" s="188" t="str">
        <f>IF(ISNUMBER(A960),MAX($AS$2:AS960)-AS960,"")</f>
        <v/>
      </c>
      <c r="AU960" s="189" t="str">
        <f t="shared" si="352"/>
        <v/>
      </c>
      <c r="AV960" s="190" t="str">
        <f t="shared" si="353"/>
        <v/>
      </c>
      <c r="AW960" s="190" t="str">
        <f t="shared" si="354"/>
        <v/>
      </c>
      <c r="AX960" s="191" t="str">
        <f ca="1">IF(ISNUMBER($A960),INDIRECT(CONCATENATE("'Instrument List'!B",(MATCH(E960,'Instrument List'!A:A,0))-0)),"")</f>
        <v/>
      </c>
      <c r="AY960" s="191" t="str">
        <f ca="1">IF(ISNUMBER($A960),INDIRECT(CONCATENATE("'Instrument List'!D",(MATCH(E960,'Instrument List'!A:A,0))-0)),"")</f>
        <v/>
      </c>
      <c r="AZ960" s="191" t="str">
        <f ca="1">IF(ISNUMBER($A960),INDIRECT(CONCATENATE("'Instrument List'!C",(MATCH(E960,'Instrument List'!A:A,0))-0)),"")</f>
        <v/>
      </c>
      <c r="BA960" s="192" t="str">
        <f ca="1">IF(ISNUMBER(A960),INDIRECT(CONCATENATE("'Instrument List'!E",(MATCH(E960,'Instrument List'!A:A,0))-0)),"")</f>
        <v/>
      </c>
      <c r="BB960" s="193" t="str">
        <f t="shared" si="355"/>
        <v/>
      </c>
      <c r="BC960" s="193" t="str">
        <f t="shared" si="356"/>
        <v/>
      </c>
      <c r="BD960" s="193" t="str">
        <f ca="1">IF(ISNUMBER(A960),INDIRECT(CONCATENATE("'Instrument List'!F",(MATCH(E960,'Instrument List'!A:A,0))-0)),"")</f>
        <v/>
      </c>
    </row>
    <row r="961" spans="1:56">
      <c r="A961" s="220" t="str">
        <f t="shared" si="336"/>
        <v/>
      </c>
      <c r="B961" s="221"/>
      <c r="C961" s="222"/>
      <c r="D961" s="169"/>
      <c r="E961" s="169"/>
      <c r="F961" s="169"/>
      <c r="G961" s="202"/>
      <c r="H961" s="217"/>
      <c r="I961" s="212"/>
      <c r="J961" s="206"/>
      <c r="K961" s="212"/>
      <c r="L961" s="206"/>
      <c r="M961" s="212"/>
      <c r="N961" s="206"/>
      <c r="O961" s="170" t="str">
        <f t="shared" si="337"/>
        <v/>
      </c>
      <c r="P961" s="171"/>
      <c r="Q961" s="171"/>
      <c r="R961" s="171"/>
      <c r="S961" s="172" t="str">
        <f t="shared" si="338"/>
        <v/>
      </c>
      <c r="T961" s="172" t="str">
        <f t="shared" si="339"/>
        <v/>
      </c>
      <c r="U961" s="171"/>
      <c r="V961" s="171"/>
      <c r="W961" s="173" t="str">
        <f t="shared" si="340"/>
        <v/>
      </c>
      <c r="X961" s="173" t="str">
        <f t="shared" si="341"/>
        <v/>
      </c>
      <c r="Y961" s="173" t="str">
        <f t="shared" si="342"/>
        <v/>
      </c>
      <c r="Z961" s="171"/>
      <c r="AA961" s="171"/>
      <c r="AB961" s="171"/>
      <c r="AC961" s="172" t="str">
        <f t="shared" si="343"/>
        <v/>
      </c>
      <c r="AD961" s="172" t="str">
        <f t="shared" si="344"/>
        <v/>
      </c>
      <c r="AE961" s="174"/>
      <c r="AF961" s="175" t="str">
        <f t="shared" si="345"/>
        <v/>
      </c>
      <c r="AG961" s="169"/>
      <c r="AH961" s="171"/>
      <c r="AI961" s="171"/>
      <c r="AJ961" s="169"/>
      <c r="AK961" s="176" t="str">
        <f t="shared" si="346"/>
        <v/>
      </c>
      <c r="AL961" s="176" t="str">
        <f t="shared" si="347"/>
        <v/>
      </c>
      <c r="AM961" s="176" t="str">
        <f t="shared" si="348"/>
        <v/>
      </c>
      <c r="AN961" s="359" t="str">
        <f>IF(Overview!$K$17='Internal Calcs'!$P$22,IF(AK961="","",AK961),IF(Overview!$K$17='Internal Calcs'!$P$23,IF(AK961="","",AK961),IF(ISNUMBER(A961),(IF(F961="Short",G961-H961,H961-G961)*AZ961-AX961),"")))</f>
        <v/>
      </c>
      <c r="AO961" s="401" t="str">
        <f>IF(Overview!$K$17='Internal Calcs'!$P$22,IF(AL961="","",AL961),IF(Overview!$K$17='Internal Calcs'!$P$23,IF(AL961="","",AL961),IF(ISNUMBER(A961),IF(AL961="",(IF(F961="Short",G961-H961,H961-G961)*AZ961-AX961),(IF(F961="Short",G961-J961,J961-G961)*AZ961-AX961)),"")))</f>
        <v/>
      </c>
      <c r="AP961" s="359" t="str">
        <f>IF(Overview!$K$17='Internal Calcs'!$P$22,"",IF(Overview!$K$17='Internal Calcs'!$P$23,IF(AM961="","",AM961),IF(ISNUMBER(A961),IF(AM961="",(IF(F961="Short",G961-H961,H961-G961)*AZ961-AX961),(IF(F961="Short",G961-L961,L961-G961)*AZ961-AX961)),"")))</f>
        <v/>
      </c>
      <c r="AQ961" s="176" t="str">
        <f t="shared" si="349"/>
        <v/>
      </c>
      <c r="AR961" s="176" t="str">
        <f t="shared" si="350"/>
        <v/>
      </c>
      <c r="AS961" s="176" t="str">
        <f t="shared" si="351"/>
        <v/>
      </c>
      <c r="AT961" s="176" t="str">
        <f>IF(ISNUMBER(A961),MAX($AS$2:AS961)-AS961,"")</f>
        <v/>
      </c>
      <c r="AU961" s="177" t="str">
        <f t="shared" si="352"/>
        <v/>
      </c>
      <c r="AV961" s="178" t="str">
        <f t="shared" si="353"/>
        <v/>
      </c>
      <c r="AW961" s="178" t="str">
        <f t="shared" si="354"/>
        <v/>
      </c>
      <c r="AX961" s="179" t="str">
        <f ca="1">IF(ISNUMBER($A961),INDIRECT(CONCATENATE("'Instrument List'!B",(MATCH(E961,'Instrument List'!A:A,0))-0)),"")</f>
        <v/>
      </c>
      <c r="AY961" s="179" t="str">
        <f ca="1">IF(ISNUMBER($A961),INDIRECT(CONCATENATE("'Instrument List'!D",(MATCH(E961,'Instrument List'!A:A,0))-0)),"")</f>
        <v/>
      </c>
      <c r="AZ961" s="179" t="str">
        <f ca="1">IF(ISNUMBER($A961),INDIRECT(CONCATENATE("'Instrument List'!C",(MATCH(E961,'Instrument List'!A:A,0))-0)),"")</f>
        <v/>
      </c>
      <c r="BA961" s="180" t="str">
        <f ca="1">IF(ISNUMBER(A961),INDIRECT(CONCATENATE("'Instrument List'!E",(MATCH(E961,'Instrument List'!A:A,0))-0)),"")</f>
        <v/>
      </c>
      <c r="BB961" s="181" t="str">
        <f t="shared" si="355"/>
        <v/>
      </c>
      <c r="BC961" s="181" t="str">
        <f t="shared" si="356"/>
        <v/>
      </c>
      <c r="BD961" s="181" t="str">
        <f ca="1">IF(ISNUMBER(A961),INDIRECT(CONCATENATE("'Instrument List'!F",(MATCH(E961,'Instrument List'!A:A,0))-0)),"")</f>
        <v/>
      </c>
    </row>
    <row r="962" spans="1:56">
      <c r="A962" s="223" t="str">
        <f t="shared" si="336"/>
        <v/>
      </c>
      <c r="B962" s="224"/>
      <c r="C962" s="225"/>
      <c r="D962" s="182"/>
      <c r="E962" s="182"/>
      <c r="F962" s="182"/>
      <c r="G962" s="203"/>
      <c r="H962" s="218"/>
      <c r="I962" s="213"/>
      <c r="J962" s="207"/>
      <c r="K962" s="213"/>
      <c r="L962" s="207"/>
      <c r="M962" s="213"/>
      <c r="N962" s="207"/>
      <c r="O962" s="183" t="str">
        <f t="shared" si="337"/>
        <v/>
      </c>
      <c r="P962" s="184"/>
      <c r="Q962" s="184"/>
      <c r="R962" s="275"/>
      <c r="S962" s="185" t="str">
        <f t="shared" si="338"/>
        <v/>
      </c>
      <c r="T962" s="185" t="str">
        <f t="shared" si="339"/>
        <v/>
      </c>
      <c r="U962" s="275"/>
      <c r="V962" s="275"/>
      <c r="W962" s="276" t="str">
        <f t="shared" si="340"/>
        <v/>
      </c>
      <c r="X962" s="276" t="str">
        <f t="shared" si="341"/>
        <v/>
      </c>
      <c r="Y962" s="276" t="str">
        <f t="shared" si="342"/>
        <v/>
      </c>
      <c r="Z962" s="275"/>
      <c r="AA962" s="184"/>
      <c r="AB962" s="184"/>
      <c r="AC962" s="185" t="str">
        <f t="shared" si="343"/>
        <v/>
      </c>
      <c r="AD962" s="185" t="str">
        <f t="shared" si="344"/>
        <v/>
      </c>
      <c r="AE962" s="186"/>
      <c r="AF962" s="187" t="str">
        <f t="shared" si="345"/>
        <v/>
      </c>
      <c r="AG962" s="182"/>
      <c r="AH962" s="184"/>
      <c r="AI962" s="184"/>
      <c r="AJ962" s="182"/>
      <c r="AK962" s="188" t="str">
        <f t="shared" si="346"/>
        <v/>
      </c>
      <c r="AL962" s="188" t="str">
        <f t="shared" si="347"/>
        <v/>
      </c>
      <c r="AM962" s="188" t="str">
        <f t="shared" si="348"/>
        <v/>
      </c>
      <c r="AN962" s="359" t="str">
        <f>IF(Overview!$K$17='Internal Calcs'!$P$22,IF(AK962="","",AK962),IF(Overview!$K$17='Internal Calcs'!$P$23,IF(AK962="","",AK962),IF(ISNUMBER(A962),(IF(F962="Short",G962-H962,H962-G962)*AZ962-AX962),"")))</f>
        <v/>
      </c>
      <c r="AO962" s="401" t="str">
        <f>IF(Overview!$K$17='Internal Calcs'!$P$22,IF(AL962="","",AL962),IF(Overview!$K$17='Internal Calcs'!$P$23,IF(AL962="","",AL962),IF(ISNUMBER(A962),IF(AL962="",(IF(F962="Short",G962-H962,H962-G962)*AZ962-AX962),(IF(F962="Short",G962-J962,J962-G962)*AZ962-AX962)),"")))</f>
        <v/>
      </c>
      <c r="AP962" s="359" t="str">
        <f>IF(Overview!$K$17='Internal Calcs'!$P$22,"",IF(Overview!$K$17='Internal Calcs'!$P$23,IF(AM962="","",AM962),IF(ISNUMBER(A962),IF(AM962="",(IF(F962="Short",G962-H962,H962-G962)*AZ962-AX962),(IF(F962="Short",G962-L962,L962-G962)*AZ962-AX962)),"")))</f>
        <v/>
      </c>
      <c r="AQ962" s="188" t="str">
        <f t="shared" si="349"/>
        <v/>
      </c>
      <c r="AR962" s="188" t="str">
        <f t="shared" si="350"/>
        <v/>
      </c>
      <c r="AS962" s="188" t="str">
        <f t="shared" si="351"/>
        <v/>
      </c>
      <c r="AT962" s="188" t="str">
        <f>IF(ISNUMBER(A962),MAX($AS$2:AS962)-AS962,"")</f>
        <v/>
      </c>
      <c r="AU962" s="189" t="str">
        <f t="shared" si="352"/>
        <v/>
      </c>
      <c r="AV962" s="190" t="str">
        <f t="shared" si="353"/>
        <v/>
      </c>
      <c r="AW962" s="190" t="str">
        <f t="shared" si="354"/>
        <v/>
      </c>
      <c r="AX962" s="191" t="str">
        <f ca="1">IF(ISNUMBER($A962),INDIRECT(CONCATENATE("'Instrument List'!B",(MATCH(E962,'Instrument List'!A:A,0))-0)),"")</f>
        <v/>
      </c>
      <c r="AY962" s="191" t="str">
        <f ca="1">IF(ISNUMBER($A962),INDIRECT(CONCATENATE("'Instrument List'!D",(MATCH(E962,'Instrument List'!A:A,0))-0)),"")</f>
        <v/>
      </c>
      <c r="AZ962" s="191" t="str">
        <f ca="1">IF(ISNUMBER($A962),INDIRECT(CONCATENATE("'Instrument List'!C",(MATCH(E962,'Instrument List'!A:A,0))-0)),"")</f>
        <v/>
      </c>
      <c r="BA962" s="192" t="str">
        <f ca="1">IF(ISNUMBER(A962),INDIRECT(CONCATENATE("'Instrument List'!E",(MATCH(E962,'Instrument List'!A:A,0))-0)),"")</f>
        <v/>
      </c>
      <c r="BB962" s="193" t="str">
        <f t="shared" si="355"/>
        <v/>
      </c>
      <c r="BC962" s="193" t="str">
        <f t="shared" si="356"/>
        <v/>
      </c>
      <c r="BD962" s="193" t="str">
        <f ca="1">IF(ISNUMBER(A962),INDIRECT(CONCATENATE("'Instrument List'!F",(MATCH(E962,'Instrument List'!A:A,0))-0)),"")</f>
        <v/>
      </c>
    </row>
    <row r="963" spans="1:56">
      <c r="A963" s="220" t="str">
        <f t="shared" si="336"/>
        <v/>
      </c>
      <c r="B963" s="221"/>
      <c r="C963" s="222"/>
      <c r="D963" s="169"/>
      <c r="E963" s="169"/>
      <c r="F963" s="169"/>
      <c r="G963" s="202"/>
      <c r="H963" s="217"/>
      <c r="I963" s="212"/>
      <c r="J963" s="206"/>
      <c r="K963" s="212"/>
      <c r="L963" s="206"/>
      <c r="M963" s="212"/>
      <c r="N963" s="206"/>
      <c r="O963" s="170" t="str">
        <f t="shared" si="337"/>
        <v/>
      </c>
      <c r="P963" s="171"/>
      <c r="Q963" s="171"/>
      <c r="R963" s="171"/>
      <c r="S963" s="172" t="str">
        <f t="shared" si="338"/>
        <v/>
      </c>
      <c r="T963" s="172" t="str">
        <f t="shared" si="339"/>
        <v/>
      </c>
      <c r="U963" s="171"/>
      <c r="V963" s="171"/>
      <c r="W963" s="173" t="str">
        <f t="shared" si="340"/>
        <v/>
      </c>
      <c r="X963" s="173" t="str">
        <f t="shared" si="341"/>
        <v/>
      </c>
      <c r="Y963" s="173" t="str">
        <f t="shared" si="342"/>
        <v/>
      </c>
      <c r="Z963" s="171"/>
      <c r="AA963" s="171"/>
      <c r="AB963" s="171"/>
      <c r="AC963" s="172" t="str">
        <f t="shared" si="343"/>
        <v/>
      </c>
      <c r="AD963" s="172" t="str">
        <f t="shared" si="344"/>
        <v/>
      </c>
      <c r="AE963" s="174"/>
      <c r="AF963" s="175" t="str">
        <f t="shared" si="345"/>
        <v/>
      </c>
      <c r="AG963" s="169"/>
      <c r="AH963" s="171"/>
      <c r="AI963" s="171"/>
      <c r="AJ963" s="169"/>
      <c r="AK963" s="176" t="str">
        <f t="shared" si="346"/>
        <v/>
      </c>
      <c r="AL963" s="176" t="str">
        <f t="shared" si="347"/>
        <v/>
      </c>
      <c r="AM963" s="176" t="str">
        <f t="shared" si="348"/>
        <v/>
      </c>
      <c r="AN963" s="359" t="str">
        <f>IF(Overview!$K$17='Internal Calcs'!$P$22,IF(AK963="","",AK963),IF(Overview!$K$17='Internal Calcs'!$P$23,IF(AK963="","",AK963),IF(ISNUMBER(A963),(IF(F963="Short",G963-H963,H963-G963)*AZ963-AX963),"")))</f>
        <v/>
      </c>
      <c r="AO963" s="401" t="str">
        <f>IF(Overview!$K$17='Internal Calcs'!$P$22,IF(AL963="","",AL963),IF(Overview!$K$17='Internal Calcs'!$P$23,IF(AL963="","",AL963),IF(ISNUMBER(A963),IF(AL963="",(IF(F963="Short",G963-H963,H963-G963)*AZ963-AX963),(IF(F963="Short",G963-J963,J963-G963)*AZ963-AX963)),"")))</f>
        <v/>
      </c>
      <c r="AP963" s="359" t="str">
        <f>IF(Overview!$K$17='Internal Calcs'!$P$22,"",IF(Overview!$K$17='Internal Calcs'!$P$23,IF(AM963="","",AM963),IF(ISNUMBER(A963),IF(AM963="",(IF(F963="Short",G963-H963,H963-G963)*AZ963-AX963),(IF(F963="Short",G963-L963,L963-G963)*AZ963-AX963)),"")))</f>
        <v/>
      </c>
      <c r="AQ963" s="176" t="str">
        <f t="shared" si="349"/>
        <v/>
      </c>
      <c r="AR963" s="176" t="str">
        <f t="shared" si="350"/>
        <v/>
      </c>
      <c r="AS963" s="176" t="str">
        <f t="shared" si="351"/>
        <v/>
      </c>
      <c r="AT963" s="176" t="str">
        <f>IF(ISNUMBER(A963),MAX($AS$2:AS963)-AS963,"")</f>
        <v/>
      </c>
      <c r="AU963" s="177" t="str">
        <f t="shared" si="352"/>
        <v/>
      </c>
      <c r="AV963" s="178" t="str">
        <f t="shared" si="353"/>
        <v/>
      </c>
      <c r="AW963" s="178" t="str">
        <f t="shared" si="354"/>
        <v/>
      </c>
      <c r="AX963" s="179" t="str">
        <f ca="1">IF(ISNUMBER($A963),INDIRECT(CONCATENATE("'Instrument List'!B",(MATCH(E963,'Instrument List'!A:A,0))-0)),"")</f>
        <v/>
      </c>
      <c r="AY963" s="179" t="str">
        <f ca="1">IF(ISNUMBER($A963),INDIRECT(CONCATENATE("'Instrument List'!D",(MATCH(E963,'Instrument List'!A:A,0))-0)),"")</f>
        <v/>
      </c>
      <c r="AZ963" s="179" t="str">
        <f ca="1">IF(ISNUMBER($A963),INDIRECT(CONCATENATE("'Instrument List'!C",(MATCH(E963,'Instrument List'!A:A,0))-0)),"")</f>
        <v/>
      </c>
      <c r="BA963" s="180" t="str">
        <f ca="1">IF(ISNUMBER(A963),INDIRECT(CONCATENATE("'Instrument List'!E",(MATCH(E963,'Instrument List'!A:A,0))-0)),"")</f>
        <v/>
      </c>
      <c r="BB963" s="181" t="str">
        <f t="shared" si="355"/>
        <v/>
      </c>
      <c r="BC963" s="181" t="str">
        <f t="shared" si="356"/>
        <v/>
      </c>
      <c r="BD963" s="181" t="str">
        <f ca="1">IF(ISNUMBER(A963),INDIRECT(CONCATENATE("'Instrument List'!F",(MATCH(E963,'Instrument List'!A:A,0))-0)),"")</f>
        <v/>
      </c>
    </row>
    <row r="964" spans="1:56">
      <c r="A964" s="223" t="str">
        <f t="shared" si="336"/>
        <v/>
      </c>
      <c r="B964" s="224"/>
      <c r="C964" s="225"/>
      <c r="D964" s="182"/>
      <c r="E964" s="182"/>
      <c r="F964" s="182"/>
      <c r="G964" s="203"/>
      <c r="H964" s="218"/>
      <c r="I964" s="213"/>
      <c r="J964" s="207"/>
      <c r="K964" s="213"/>
      <c r="L964" s="207"/>
      <c r="M964" s="213"/>
      <c r="N964" s="207"/>
      <c r="O964" s="183" t="str">
        <f t="shared" si="337"/>
        <v/>
      </c>
      <c r="P964" s="184"/>
      <c r="Q964" s="184"/>
      <c r="R964" s="275"/>
      <c r="S964" s="185" t="str">
        <f t="shared" si="338"/>
        <v/>
      </c>
      <c r="T964" s="185" t="str">
        <f t="shared" si="339"/>
        <v/>
      </c>
      <c r="U964" s="275"/>
      <c r="V964" s="275"/>
      <c r="W964" s="276" t="str">
        <f t="shared" si="340"/>
        <v/>
      </c>
      <c r="X964" s="276" t="str">
        <f t="shared" si="341"/>
        <v/>
      </c>
      <c r="Y964" s="276" t="str">
        <f t="shared" si="342"/>
        <v/>
      </c>
      <c r="Z964" s="275"/>
      <c r="AA964" s="184"/>
      <c r="AB964" s="184"/>
      <c r="AC964" s="185" t="str">
        <f t="shared" si="343"/>
        <v/>
      </c>
      <c r="AD964" s="185" t="str">
        <f t="shared" si="344"/>
        <v/>
      </c>
      <c r="AE964" s="186"/>
      <c r="AF964" s="187" t="str">
        <f t="shared" si="345"/>
        <v/>
      </c>
      <c r="AG964" s="182"/>
      <c r="AH964" s="184"/>
      <c r="AI964" s="184"/>
      <c r="AJ964" s="182"/>
      <c r="AK964" s="188" t="str">
        <f t="shared" si="346"/>
        <v/>
      </c>
      <c r="AL964" s="188" t="str">
        <f t="shared" si="347"/>
        <v/>
      </c>
      <c r="AM964" s="188" t="str">
        <f t="shared" si="348"/>
        <v/>
      </c>
      <c r="AN964" s="359" t="str">
        <f>IF(Overview!$K$17='Internal Calcs'!$P$22,IF(AK964="","",AK964),IF(Overview!$K$17='Internal Calcs'!$P$23,IF(AK964="","",AK964),IF(ISNUMBER(A964),(IF(F964="Short",G964-H964,H964-G964)*AZ964-AX964),"")))</f>
        <v/>
      </c>
      <c r="AO964" s="401" t="str">
        <f>IF(Overview!$K$17='Internal Calcs'!$P$22,IF(AL964="","",AL964),IF(Overview!$K$17='Internal Calcs'!$P$23,IF(AL964="","",AL964),IF(ISNUMBER(A964),IF(AL964="",(IF(F964="Short",G964-H964,H964-G964)*AZ964-AX964),(IF(F964="Short",G964-J964,J964-G964)*AZ964-AX964)),"")))</f>
        <v/>
      </c>
      <c r="AP964" s="359" t="str">
        <f>IF(Overview!$K$17='Internal Calcs'!$P$22,"",IF(Overview!$K$17='Internal Calcs'!$P$23,IF(AM964="","",AM964),IF(ISNUMBER(A964),IF(AM964="",(IF(F964="Short",G964-H964,H964-G964)*AZ964-AX964),(IF(F964="Short",G964-L964,L964-G964)*AZ964-AX964)),"")))</f>
        <v/>
      </c>
      <c r="AQ964" s="188" t="str">
        <f t="shared" si="349"/>
        <v/>
      </c>
      <c r="AR964" s="188" t="str">
        <f t="shared" si="350"/>
        <v/>
      </c>
      <c r="AS964" s="188" t="str">
        <f t="shared" si="351"/>
        <v/>
      </c>
      <c r="AT964" s="188" t="str">
        <f>IF(ISNUMBER(A964),MAX($AS$2:AS964)-AS964,"")</f>
        <v/>
      </c>
      <c r="AU964" s="189" t="str">
        <f t="shared" si="352"/>
        <v/>
      </c>
      <c r="AV964" s="190" t="str">
        <f t="shared" si="353"/>
        <v/>
      </c>
      <c r="AW964" s="190" t="str">
        <f t="shared" si="354"/>
        <v/>
      </c>
      <c r="AX964" s="191" t="str">
        <f ca="1">IF(ISNUMBER($A964),INDIRECT(CONCATENATE("'Instrument List'!B",(MATCH(E964,'Instrument List'!A:A,0))-0)),"")</f>
        <v/>
      </c>
      <c r="AY964" s="191" t="str">
        <f ca="1">IF(ISNUMBER($A964),INDIRECT(CONCATENATE("'Instrument List'!D",(MATCH(E964,'Instrument List'!A:A,0))-0)),"")</f>
        <v/>
      </c>
      <c r="AZ964" s="191" t="str">
        <f ca="1">IF(ISNUMBER($A964),INDIRECT(CONCATENATE("'Instrument List'!C",(MATCH(E964,'Instrument List'!A:A,0))-0)),"")</f>
        <v/>
      </c>
      <c r="BA964" s="192" t="str">
        <f ca="1">IF(ISNUMBER(A964),INDIRECT(CONCATENATE("'Instrument List'!E",(MATCH(E964,'Instrument List'!A:A,0))-0)),"")</f>
        <v/>
      </c>
      <c r="BB964" s="193" t="str">
        <f t="shared" si="355"/>
        <v/>
      </c>
      <c r="BC964" s="193" t="str">
        <f t="shared" si="356"/>
        <v/>
      </c>
      <c r="BD964" s="193" t="str">
        <f ca="1">IF(ISNUMBER(A964),INDIRECT(CONCATENATE("'Instrument List'!F",(MATCH(E964,'Instrument List'!A:A,0))-0)),"")</f>
        <v/>
      </c>
    </row>
    <row r="965" spans="1:56">
      <c r="A965" s="220" t="str">
        <f t="shared" si="336"/>
        <v/>
      </c>
      <c r="B965" s="221"/>
      <c r="C965" s="222"/>
      <c r="D965" s="169"/>
      <c r="E965" s="169"/>
      <c r="F965" s="169"/>
      <c r="G965" s="202"/>
      <c r="H965" s="217"/>
      <c r="I965" s="212"/>
      <c r="J965" s="206"/>
      <c r="K965" s="212"/>
      <c r="L965" s="206"/>
      <c r="M965" s="212"/>
      <c r="N965" s="206"/>
      <c r="O965" s="170" t="str">
        <f t="shared" si="337"/>
        <v/>
      </c>
      <c r="P965" s="171"/>
      <c r="Q965" s="171"/>
      <c r="R965" s="171"/>
      <c r="S965" s="172" t="str">
        <f t="shared" si="338"/>
        <v/>
      </c>
      <c r="T965" s="172" t="str">
        <f t="shared" si="339"/>
        <v/>
      </c>
      <c r="U965" s="171"/>
      <c r="V965" s="171"/>
      <c r="W965" s="173" t="str">
        <f t="shared" si="340"/>
        <v/>
      </c>
      <c r="X965" s="173" t="str">
        <f t="shared" si="341"/>
        <v/>
      </c>
      <c r="Y965" s="173" t="str">
        <f t="shared" si="342"/>
        <v/>
      </c>
      <c r="Z965" s="171"/>
      <c r="AA965" s="171"/>
      <c r="AB965" s="171"/>
      <c r="AC965" s="172" t="str">
        <f t="shared" si="343"/>
        <v/>
      </c>
      <c r="AD965" s="172" t="str">
        <f t="shared" si="344"/>
        <v/>
      </c>
      <c r="AE965" s="174"/>
      <c r="AF965" s="175" t="str">
        <f t="shared" si="345"/>
        <v/>
      </c>
      <c r="AG965" s="169"/>
      <c r="AH965" s="171"/>
      <c r="AI965" s="171"/>
      <c r="AJ965" s="169"/>
      <c r="AK965" s="176" t="str">
        <f t="shared" si="346"/>
        <v/>
      </c>
      <c r="AL965" s="176" t="str">
        <f t="shared" si="347"/>
        <v/>
      </c>
      <c r="AM965" s="176" t="str">
        <f t="shared" si="348"/>
        <v/>
      </c>
      <c r="AN965" s="359" t="str">
        <f>IF(Overview!$K$17='Internal Calcs'!$P$22,IF(AK965="","",AK965),IF(Overview!$K$17='Internal Calcs'!$P$23,IF(AK965="","",AK965),IF(ISNUMBER(A965),(IF(F965="Short",G965-H965,H965-G965)*AZ965-AX965),"")))</f>
        <v/>
      </c>
      <c r="AO965" s="401" t="str">
        <f>IF(Overview!$K$17='Internal Calcs'!$P$22,IF(AL965="","",AL965),IF(Overview!$K$17='Internal Calcs'!$P$23,IF(AL965="","",AL965),IF(ISNUMBER(A965),IF(AL965="",(IF(F965="Short",G965-H965,H965-G965)*AZ965-AX965),(IF(F965="Short",G965-J965,J965-G965)*AZ965-AX965)),"")))</f>
        <v/>
      </c>
      <c r="AP965" s="359" t="str">
        <f>IF(Overview!$K$17='Internal Calcs'!$P$22,"",IF(Overview!$K$17='Internal Calcs'!$P$23,IF(AM965="","",AM965),IF(ISNUMBER(A965),IF(AM965="",(IF(F965="Short",G965-H965,H965-G965)*AZ965-AX965),(IF(F965="Short",G965-L965,L965-G965)*AZ965-AX965)),"")))</f>
        <v/>
      </c>
      <c r="AQ965" s="176" t="str">
        <f t="shared" si="349"/>
        <v/>
      </c>
      <c r="AR965" s="176" t="str">
        <f t="shared" si="350"/>
        <v/>
      </c>
      <c r="AS965" s="176" t="str">
        <f t="shared" si="351"/>
        <v/>
      </c>
      <c r="AT965" s="176" t="str">
        <f>IF(ISNUMBER(A965),MAX($AS$2:AS965)-AS965,"")</f>
        <v/>
      </c>
      <c r="AU965" s="177" t="str">
        <f t="shared" si="352"/>
        <v/>
      </c>
      <c r="AV965" s="178" t="str">
        <f t="shared" si="353"/>
        <v/>
      </c>
      <c r="AW965" s="178" t="str">
        <f t="shared" si="354"/>
        <v/>
      </c>
      <c r="AX965" s="179" t="str">
        <f ca="1">IF(ISNUMBER($A965),INDIRECT(CONCATENATE("'Instrument List'!B",(MATCH(E965,'Instrument List'!A:A,0))-0)),"")</f>
        <v/>
      </c>
      <c r="AY965" s="179" t="str">
        <f ca="1">IF(ISNUMBER($A965),INDIRECT(CONCATENATE("'Instrument List'!D",(MATCH(E965,'Instrument List'!A:A,0))-0)),"")</f>
        <v/>
      </c>
      <c r="AZ965" s="179" t="str">
        <f ca="1">IF(ISNUMBER($A965),INDIRECT(CONCATENATE("'Instrument List'!C",(MATCH(E965,'Instrument List'!A:A,0))-0)),"")</f>
        <v/>
      </c>
      <c r="BA965" s="180" t="str">
        <f ca="1">IF(ISNUMBER(A965),INDIRECT(CONCATENATE("'Instrument List'!E",(MATCH(E965,'Instrument List'!A:A,0))-0)),"")</f>
        <v/>
      </c>
      <c r="BB965" s="181" t="str">
        <f t="shared" si="355"/>
        <v/>
      </c>
      <c r="BC965" s="181" t="str">
        <f t="shared" si="356"/>
        <v/>
      </c>
      <c r="BD965" s="181" t="str">
        <f ca="1">IF(ISNUMBER(A965),INDIRECT(CONCATENATE("'Instrument List'!F",(MATCH(E965,'Instrument List'!A:A,0))-0)),"")</f>
        <v/>
      </c>
    </row>
    <row r="966" spans="1:56">
      <c r="A966" s="223" t="str">
        <f t="shared" si="336"/>
        <v/>
      </c>
      <c r="B966" s="224"/>
      <c r="C966" s="225"/>
      <c r="D966" s="182"/>
      <c r="E966" s="182"/>
      <c r="F966" s="182"/>
      <c r="G966" s="203"/>
      <c r="H966" s="218"/>
      <c r="I966" s="213"/>
      <c r="J966" s="207"/>
      <c r="K966" s="213"/>
      <c r="L966" s="207"/>
      <c r="M966" s="213"/>
      <c r="N966" s="207"/>
      <c r="O966" s="183" t="str">
        <f t="shared" si="337"/>
        <v/>
      </c>
      <c r="P966" s="184"/>
      <c r="Q966" s="184"/>
      <c r="R966" s="275"/>
      <c r="S966" s="185" t="str">
        <f t="shared" si="338"/>
        <v/>
      </c>
      <c r="T966" s="185" t="str">
        <f t="shared" si="339"/>
        <v/>
      </c>
      <c r="U966" s="275"/>
      <c r="V966" s="275"/>
      <c r="W966" s="276" t="str">
        <f t="shared" si="340"/>
        <v/>
      </c>
      <c r="X966" s="276" t="str">
        <f t="shared" si="341"/>
        <v/>
      </c>
      <c r="Y966" s="276" t="str">
        <f t="shared" si="342"/>
        <v/>
      </c>
      <c r="Z966" s="275"/>
      <c r="AA966" s="184"/>
      <c r="AB966" s="184"/>
      <c r="AC966" s="185" t="str">
        <f t="shared" si="343"/>
        <v/>
      </c>
      <c r="AD966" s="185" t="str">
        <f t="shared" si="344"/>
        <v/>
      </c>
      <c r="AE966" s="186"/>
      <c r="AF966" s="187" t="str">
        <f t="shared" si="345"/>
        <v/>
      </c>
      <c r="AG966" s="182"/>
      <c r="AH966" s="184"/>
      <c r="AI966" s="184"/>
      <c r="AJ966" s="182"/>
      <c r="AK966" s="188" t="str">
        <f t="shared" si="346"/>
        <v/>
      </c>
      <c r="AL966" s="188" t="str">
        <f t="shared" si="347"/>
        <v/>
      </c>
      <c r="AM966" s="188" t="str">
        <f t="shared" si="348"/>
        <v/>
      </c>
      <c r="AN966" s="359" t="str">
        <f>IF(Overview!$K$17='Internal Calcs'!$P$22,IF(AK966="","",AK966),IF(Overview!$K$17='Internal Calcs'!$P$23,IF(AK966="","",AK966),IF(ISNUMBER(A966),(IF(F966="Short",G966-H966,H966-G966)*AZ966-AX966),"")))</f>
        <v/>
      </c>
      <c r="AO966" s="401" t="str">
        <f>IF(Overview!$K$17='Internal Calcs'!$P$22,IF(AL966="","",AL966),IF(Overview!$K$17='Internal Calcs'!$P$23,IF(AL966="","",AL966),IF(ISNUMBER(A966),IF(AL966="",(IF(F966="Short",G966-H966,H966-G966)*AZ966-AX966),(IF(F966="Short",G966-J966,J966-G966)*AZ966-AX966)),"")))</f>
        <v/>
      </c>
      <c r="AP966" s="359" t="str">
        <f>IF(Overview!$K$17='Internal Calcs'!$P$22,"",IF(Overview!$K$17='Internal Calcs'!$P$23,IF(AM966="","",AM966),IF(ISNUMBER(A966),IF(AM966="",(IF(F966="Short",G966-H966,H966-G966)*AZ966-AX966),(IF(F966="Short",G966-L966,L966-G966)*AZ966-AX966)),"")))</f>
        <v/>
      </c>
      <c r="AQ966" s="188" t="str">
        <f t="shared" si="349"/>
        <v/>
      </c>
      <c r="AR966" s="188" t="str">
        <f t="shared" si="350"/>
        <v/>
      </c>
      <c r="AS966" s="188" t="str">
        <f t="shared" si="351"/>
        <v/>
      </c>
      <c r="AT966" s="188" t="str">
        <f>IF(ISNUMBER(A966),MAX($AS$2:AS966)-AS966,"")</f>
        <v/>
      </c>
      <c r="AU966" s="189" t="str">
        <f t="shared" si="352"/>
        <v/>
      </c>
      <c r="AV966" s="190" t="str">
        <f t="shared" si="353"/>
        <v/>
      </c>
      <c r="AW966" s="190" t="str">
        <f t="shared" si="354"/>
        <v/>
      </c>
      <c r="AX966" s="191" t="str">
        <f ca="1">IF(ISNUMBER($A966),INDIRECT(CONCATENATE("'Instrument List'!B",(MATCH(E966,'Instrument List'!A:A,0))-0)),"")</f>
        <v/>
      </c>
      <c r="AY966" s="191" t="str">
        <f ca="1">IF(ISNUMBER($A966),INDIRECT(CONCATENATE("'Instrument List'!D",(MATCH(E966,'Instrument List'!A:A,0))-0)),"")</f>
        <v/>
      </c>
      <c r="AZ966" s="191" t="str">
        <f ca="1">IF(ISNUMBER($A966),INDIRECT(CONCATENATE("'Instrument List'!C",(MATCH(E966,'Instrument List'!A:A,0))-0)),"")</f>
        <v/>
      </c>
      <c r="BA966" s="192" t="str">
        <f ca="1">IF(ISNUMBER(A966),INDIRECT(CONCATENATE("'Instrument List'!E",(MATCH(E966,'Instrument List'!A:A,0))-0)),"")</f>
        <v/>
      </c>
      <c r="BB966" s="193" t="str">
        <f t="shared" si="355"/>
        <v/>
      </c>
      <c r="BC966" s="193" t="str">
        <f t="shared" si="356"/>
        <v/>
      </c>
      <c r="BD966" s="193" t="str">
        <f ca="1">IF(ISNUMBER(A966),INDIRECT(CONCATENATE("'Instrument List'!F",(MATCH(E966,'Instrument List'!A:A,0))-0)),"")</f>
        <v/>
      </c>
    </row>
    <row r="967" spans="1:56">
      <c r="A967" s="220" t="str">
        <f t="shared" si="336"/>
        <v/>
      </c>
      <c r="B967" s="221"/>
      <c r="C967" s="222"/>
      <c r="D967" s="169"/>
      <c r="E967" s="169"/>
      <c r="F967" s="169"/>
      <c r="G967" s="202"/>
      <c r="H967" s="217"/>
      <c r="I967" s="212"/>
      <c r="J967" s="206"/>
      <c r="K967" s="212"/>
      <c r="L967" s="206"/>
      <c r="M967" s="212"/>
      <c r="N967" s="206"/>
      <c r="O967" s="170" t="str">
        <f t="shared" si="337"/>
        <v/>
      </c>
      <c r="P967" s="171"/>
      <c r="Q967" s="171"/>
      <c r="R967" s="171"/>
      <c r="S967" s="172" t="str">
        <f t="shared" si="338"/>
        <v/>
      </c>
      <c r="T967" s="172" t="str">
        <f t="shared" si="339"/>
        <v/>
      </c>
      <c r="U967" s="171"/>
      <c r="V967" s="171"/>
      <c r="W967" s="173" t="str">
        <f t="shared" si="340"/>
        <v/>
      </c>
      <c r="X967" s="173" t="str">
        <f t="shared" si="341"/>
        <v/>
      </c>
      <c r="Y967" s="173" t="str">
        <f t="shared" si="342"/>
        <v/>
      </c>
      <c r="Z967" s="171"/>
      <c r="AA967" s="171"/>
      <c r="AB967" s="171"/>
      <c r="AC967" s="172" t="str">
        <f t="shared" si="343"/>
        <v/>
      </c>
      <c r="AD967" s="172" t="str">
        <f t="shared" si="344"/>
        <v/>
      </c>
      <c r="AE967" s="174"/>
      <c r="AF967" s="175" t="str">
        <f t="shared" si="345"/>
        <v/>
      </c>
      <c r="AG967" s="169"/>
      <c r="AH967" s="171"/>
      <c r="AI967" s="171"/>
      <c r="AJ967" s="169"/>
      <c r="AK967" s="176" t="str">
        <f t="shared" si="346"/>
        <v/>
      </c>
      <c r="AL967" s="176" t="str">
        <f t="shared" si="347"/>
        <v/>
      </c>
      <c r="AM967" s="176" t="str">
        <f t="shared" si="348"/>
        <v/>
      </c>
      <c r="AN967" s="359" t="str">
        <f>IF(Overview!$K$17='Internal Calcs'!$P$22,IF(AK967="","",AK967),IF(Overview!$K$17='Internal Calcs'!$P$23,IF(AK967="","",AK967),IF(ISNUMBER(A967),(IF(F967="Short",G967-H967,H967-G967)*AZ967-AX967),"")))</f>
        <v/>
      </c>
      <c r="AO967" s="401" t="str">
        <f>IF(Overview!$K$17='Internal Calcs'!$P$22,IF(AL967="","",AL967),IF(Overview!$K$17='Internal Calcs'!$P$23,IF(AL967="","",AL967),IF(ISNUMBER(A967),IF(AL967="",(IF(F967="Short",G967-H967,H967-G967)*AZ967-AX967),(IF(F967="Short",G967-J967,J967-G967)*AZ967-AX967)),"")))</f>
        <v/>
      </c>
      <c r="AP967" s="359" t="str">
        <f>IF(Overview!$K$17='Internal Calcs'!$P$22,"",IF(Overview!$K$17='Internal Calcs'!$P$23,IF(AM967="","",AM967),IF(ISNUMBER(A967),IF(AM967="",(IF(F967="Short",G967-H967,H967-G967)*AZ967-AX967),(IF(F967="Short",G967-L967,L967-G967)*AZ967-AX967)),"")))</f>
        <v/>
      </c>
      <c r="AQ967" s="176" t="str">
        <f t="shared" si="349"/>
        <v/>
      </c>
      <c r="AR967" s="176" t="str">
        <f t="shared" si="350"/>
        <v/>
      </c>
      <c r="AS967" s="176" t="str">
        <f t="shared" si="351"/>
        <v/>
      </c>
      <c r="AT967" s="176" t="str">
        <f>IF(ISNUMBER(A967),MAX($AS$2:AS967)-AS967,"")</f>
        <v/>
      </c>
      <c r="AU967" s="177" t="str">
        <f t="shared" si="352"/>
        <v/>
      </c>
      <c r="AV967" s="178" t="str">
        <f t="shared" si="353"/>
        <v/>
      </c>
      <c r="AW967" s="178" t="str">
        <f t="shared" si="354"/>
        <v/>
      </c>
      <c r="AX967" s="179" t="str">
        <f ca="1">IF(ISNUMBER($A967),INDIRECT(CONCATENATE("'Instrument List'!B",(MATCH(E967,'Instrument List'!A:A,0))-0)),"")</f>
        <v/>
      </c>
      <c r="AY967" s="179" t="str">
        <f ca="1">IF(ISNUMBER($A967),INDIRECT(CONCATENATE("'Instrument List'!D",(MATCH(E967,'Instrument List'!A:A,0))-0)),"")</f>
        <v/>
      </c>
      <c r="AZ967" s="179" t="str">
        <f ca="1">IF(ISNUMBER($A967),INDIRECT(CONCATENATE("'Instrument List'!C",(MATCH(E967,'Instrument List'!A:A,0))-0)),"")</f>
        <v/>
      </c>
      <c r="BA967" s="180" t="str">
        <f ca="1">IF(ISNUMBER(A967),INDIRECT(CONCATENATE("'Instrument List'!E",(MATCH(E967,'Instrument List'!A:A,0))-0)),"")</f>
        <v/>
      </c>
      <c r="BB967" s="181" t="str">
        <f t="shared" si="355"/>
        <v/>
      </c>
      <c r="BC967" s="181" t="str">
        <f t="shared" si="356"/>
        <v/>
      </c>
      <c r="BD967" s="181" t="str">
        <f ca="1">IF(ISNUMBER(A967),INDIRECT(CONCATENATE("'Instrument List'!F",(MATCH(E967,'Instrument List'!A:A,0))-0)),"")</f>
        <v/>
      </c>
    </row>
    <row r="968" spans="1:56">
      <c r="A968" s="223" t="str">
        <f t="shared" si="336"/>
        <v/>
      </c>
      <c r="B968" s="224"/>
      <c r="C968" s="225"/>
      <c r="D968" s="182"/>
      <c r="E968" s="182"/>
      <c r="F968" s="182"/>
      <c r="G968" s="203"/>
      <c r="H968" s="218"/>
      <c r="I968" s="213"/>
      <c r="J968" s="207"/>
      <c r="K968" s="213"/>
      <c r="L968" s="207"/>
      <c r="M968" s="213"/>
      <c r="N968" s="207"/>
      <c r="O968" s="183" t="str">
        <f t="shared" si="337"/>
        <v/>
      </c>
      <c r="P968" s="184"/>
      <c r="Q968" s="184"/>
      <c r="R968" s="275"/>
      <c r="S968" s="185" t="str">
        <f t="shared" si="338"/>
        <v/>
      </c>
      <c r="T968" s="185" t="str">
        <f t="shared" si="339"/>
        <v/>
      </c>
      <c r="U968" s="275"/>
      <c r="V968" s="275"/>
      <c r="W968" s="276" t="str">
        <f t="shared" si="340"/>
        <v/>
      </c>
      <c r="X968" s="276" t="str">
        <f t="shared" si="341"/>
        <v/>
      </c>
      <c r="Y968" s="276" t="str">
        <f t="shared" si="342"/>
        <v/>
      </c>
      <c r="Z968" s="275"/>
      <c r="AA968" s="184"/>
      <c r="AB968" s="184"/>
      <c r="AC968" s="185" t="str">
        <f t="shared" si="343"/>
        <v/>
      </c>
      <c r="AD968" s="185" t="str">
        <f t="shared" si="344"/>
        <v/>
      </c>
      <c r="AE968" s="186"/>
      <c r="AF968" s="187" t="str">
        <f t="shared" si="345"/>
        <v/>
      </c>
      <c r="AG968" s="182"/>
      <c r="AH968" s="184"/>
      <c r="AI968" s="184"/>
      <c r="AJ968" s="182"/>
      <c r="AK968" s="188" t="str">
        <f t="shared" si="346"/>
        <v/>
      </c>
      <c r="AL968" s="188" t="str">
        <f t="shared" si="347"/>
        <v/>
      </c>
      <c r="AM968" s="188" t="str">
        <f t="shared" si="348"/>
        <v/>
      </c>
      <c r="AN968" s="359" t="str">
        <f>IF(Overview!$K$17='Internal Calcs'!$P$22,IF(AK968="","",AK968),IF(Overview!$K$17='Internal Calcs'!$P$23,IF(AK968="","",AK968),IF(ISNUMBER(A968),(IF(F968="Short",G968-H968,H968-G968)*AZ968-AX968),"")))</f>
        <v/>
      </c>
      <c r="AO968" s="401" t="str">
        <f>IF(Overview!$K$17='Internal Calcs'!$P$22,IF(AL968="","",AL968),IF(Overview!$K$17='Internal Calcs'!$P$23,IF(AL968="","",AL968),IF(ISNUMBER(A968),IF(AL968="",(IF(F968="Short",G968-H968,H968-G968)*AZ968-AX968),(IF(F968="Short",G968-J968,J968-G968)*AZ968-AX968)),"")))</f>
        <v/>
      </c>
      <c r="AP968" s="359" t="str">
        <f>IF(Overview!$K$17='Internal Calcs'!$P$22,"",IF(Overview!$K$17='Internal Calcs'!$P$23,IF(AM968="","",AM968),IF(ISNUMBER(A968),IF(AM968="",(IF(F968="Short",G968-H968,H968-G968)*AZ968-AX968),(IF(F968="Short",G968-L968,L968-G968)*AZ968-AX968)),"")))</f>
        <v/>
      </c>
      <c r="AQ968" s="188" t="str">
        <f t="shared" si="349"/>
        <v/>
      </c>
      <c r="AR968" s="188" t="str">
        <f t="shared" si="350"/>
        <v/>
      </c>
      <c r="AS968" s="188" t="str">
        <f t="shared" si="351"/>
        <v/>
      </c>
      <c r="AT968" s="188" t="str">
        <f>IF(ISNUMBER(A968),MAX($AS$2:AS968)-AS968,"")</f>
        <v/>
      </c>
      <c r="AU968" s="189" t="str">
        <f t="shared" si="352"/>
        <v/>
      </c>
      <c r="AV968" s="190" t="str">
        <f t="shared" si="353"/>
        <v/>
      </c>
      <c r="AW968" s="190" t="str">
        <f t="shared" si="354"/>
        <v/>
      </c>
      <c r="AX968" s="191" t="str">
        <f ca="1">IF(ISNUMBER($A968),INDIRECT(CONCATENATE("'Instrument List'!B",(MATCH(E968,'Instrument List'!A:A,0))-0)),"")</f>
        <v/>
      </c>
      <c r="AY968" s="191" t="str">
        <f ca="1">IF(ISNUMBER($A968),INDIRECT(CONCATENATE("'Instrument List'!D",(MATCH(E968,'Instrument List'!A:A,0))-0)),"")</f>
        <v/>
      </c>
      <c r="AZ968" s="191" t="str">
        <f ca="1">IF(ISNUMBER($A968),INDIRECT(CONCATENATE("'Instrument List'!C",(MATCH(E968,'Instrument List'!A:A,0))-0)),"")</f>
        <v/>
      </c>
      <c r="BA968" s="192" t="str">
        <f ca="1">IF(ISNUMBER(A968),INDIRECT(CONCATENATE("'Instrument List'!E",(MATCH(E968,'Instrument List'!A:A,0))-0)),"")</f>
        <v/>
      </c>
      <c r="BB968" s="193" t="str">
        <f t="shared" si="355"/>
        <v/>
      </c>
      <c r="BC968" s="193" t="str">
        <f t="shared" si="356"/>
        <v/>
      </c>
      <c r="BD968" s="193" t="str">
        <f ca="1">IF(ISNUMBER(A968),INDIRECT(CONCATENATE("'Instrument List'!F",(MATCH(E968,'Instrument List'!A:A,0))-0)),"")</f>
        <v/>
      </c>
    </row>
    <row r="969" spans="1:56">
      <c r="A969" s="220" t="str">
        <f t="shared" si="336"/>
        <v/>
      </c>
      <c r="B969" s="221"/>
      <c r="C969" s="222"/>
      <c r="D969" s="169"/>
      <c r="E969" s="169"/>
      <c r="F969" s="169"/>
      <c r="G969" s="202"/>
      <c r="H969" s="217"/>
      <c r="I969" s="212"/>
      <c r="J969" s="206"/>
      <c r="K969" s="212"/>
      <c r="L969" s="206"/>
      <c r="M969" s="212"/>
      <c r="N969" s="206"/>
      <c r="O969" s="170" t="str">
        <f t="shared" si="337"/>
        <v/>
      </c>
      <c r="P969" s="171"/>
      <c r="Q969" s="171"/>
      <c r="R969" s="171"/>
      <c r="S969" s="172" t="str">
        <f t="shared" si="338"/>
        <v/>
      </c>
      <c r="T969" s="172" t="str">
        <f t="shared" si="339"/>
        <v/>
      </c>
      <c r="U969" s="171"/>
      <c r="V969" s="171"/>
      <c r="W969" s="173" t="str">
        <f t="shared" si="340"/>
        <v/>
      </c>
      <c r="X969" s="173" t="str">
        <f t="shared" si="341"/>
        <v/>
      </c>
      <c r="Y969" s="173" t="str">
        <f t="shared" si="342"/>
        <v/>
      </c>
      <c r="Z969" s="171"/>
      <c r="AA969" s="171"/>
      <c r="AB969" s="171"/>
      <c r="AC969" s="172" t="str">
        <f t="shared" si="343"/>
        <v/>
      </c>
      <c r="AD969" s="172" t="str">
        <f t="shared" si="344"/>
        <v/>
      </c>
      <c r="AE969" s="174"/>
      <c r="AF969" s="175" t="str">
        <f t="shared" si="345"/>
        <v/>
      </c>
      <c r="AG969" s="169"/>
      <c r="AH969" s="171"/>
      <c r="AI969" s="171"/>
      <c r="AJ969" s="169"/>
      <c r="AK969" s="176" t="str">
        <f t="shared" si="346"/>
        <v/>
      </c>
      <c r="AL969" s="176" t="str">
        <f t="shared" si="347"/>
        <v/>
      </c>
      <c r="AM969" s="176" t="str">
        <f t="shared" si="348"/>
        <v/>
      </c>
      <c r="AN969" s="359" t="str">
        <f>IF(Overview!$K$17='Internal Calcs'!$P$22,IF(AK969="","",AK969),IF(Overview!$K$17='Internal Calcs'!$P$23,IF(AK969="","",AK969),IF(ISNUMBER(A969),(IF(F969="Short",G969-H969,H969-G969)*AZ969-AX969),"")))</f>
        <v/>
      </c>
      <c r="AO969" s="401" t="str">
        <f>IF(Overview!$K$17='Internal Calcs'!$P$22,IF(AL969="","",AL969),IF(Overview!$K$17='Internal Calcs'!$P$23,IF(AL969="","",AL969),IF(ISNUMBER(A969),IF(AL969="",(IF(F969="Short",G969-H969,H969-G969)*AZ969-AX969),(IF(F969="Short",G969-J969,J969-G969)*AZ969-AX969)),"")))</f>
        <v/>
      </c>
      <c r="AP969" s="359" t="str">
        <f>IF(Overview!$K$17='Internal Calcs'!$P$22,"",IF(Overview!$K$17='Internal Calcs'!$P$23,IF(AM969="","",AM969),IF(ISNUMBER(A969),IF(AM969="",(IF(F969="Short",G969-H969,H969-G969)*AZ969-AX969),(IF(F969="Short",G969-L969,L969-G969)*AZ969-AX969)),"")))</f>
        <v/>
      </c>
      <c r="AQ969" s="176" t="str">
        <f t="shared" si="349"/>
        <v/>
      </c>
      <c r="AR969" s="176" t="str">
        <f t="shared" si="350"/>
        <v/>
      </c>
      <c r="AS969" s="176" t="str">
        <f t="shared" si="351"/>
        <v/>
      </c>
      <c r="AT969" s="176" t="str">
        <f>IF(ISNUMBER(A969),MAX($AS$2:AS969)-AS969,"")</f>
        <v/>
      </c>
      <c r="AU969" s="177" t="str">
        <f t="shared" si="352"/>
        <v/>
      </c>
      <c r="AV969" s="178" t="str">
        <f t="shared" si="353"/>
        <v/>
      </c>
      <c r="AW969" s="178" t="str">
        <f t="shared" si="354"/>
        <v/>
      </c>
      <c r="AX969" s="179" t="str">
        <f ca="1">IF(ISNUMBER($A969),INDIRECT(CONCATENATE("'Instrument List'!B",(MATCH(E969,'Instrument List'!A:A,0))-0)),"")</f>
        <v/>
      </c>
      <c r="AY969" s="179" t="str">
        <f ca="1">IF(ISNUMBER($A969),INDIRECT(CONCATENATE("'Instrument List'!D",(MATCH(E969,'Instrument List'!A:A,0))-0)),"")</f>
        <v/>
      </c>
      <c r="AZ969" s="179" t="str">
        <f ca="1">IF(ISNUMBER($A969),INDIRECT(CONCATENATE("'Instrument List'!C",(MATCH(E969,'Instrument List'!A:A,0))-0)),"")</f>
        <v/>
      </c>
      <c r="BA969" s="180" t="str">
        <f ca="1">IF(ISNUMBER(A969),INDIRECT(CONCATENATE("'Instrument List'!E",(MATCH(E969,'Instrument List'!A:A,0))-0)),"")</f>
        <v/>
      </c>
      <c r="BB969" s="181" t="str">
        <f t="shared" si="355"/>
        <v/>
      </c>
      <c r="BC969" s="181" t="str">
        <f t="shared" si="356"/>
        <v/>
      </c>
      <c r="BD969" s="181" t="str">
        <f ca="1">IF(ISNUMBER(A969),INDIRECT(CONCATENATE("'Instrument List'!F",(MATCH(E969,'Instrument List'!A:A,0))-0)),"")</f>
        <v/>
      </c>
    </row>
    <row r="970" spans="1:56">
      <c r="A970" s="223" t="str">
        <f t="shared" si="336"/>
        <v/>
      </c>
      <c r="B970" s="224"/>
      <c r="C970" s="225"/>
      <c r="D970" s="182"/>
      <c r="E970" s="182"/>
      <c r="F970" s="182"/>
      <c r="G970" s="203"/>
      <c r="H970" s="218"/>
      <c r="I970" s="213"/>
      <c r="J970" s="207"/>
      <c r="K970" s="213"/>
      <c r="L970" s="207"/>
      <c r="M970" s="213"/>
      <c r="N970" s="207"/>
      <c r="O970" s="183" t="str">
        <f t="shared" si="337"/>
        <v/>
      </c>
      <c r="P970" s="184"/>
      <c r="Q970" s="184"/>
      <c r="R970" s="275"/>
      <c r="S970" s="185" t="str">
        <f t="shared" si="338"/>
        <v/>
      </c>
      <c r="T970" s="185" t="str">
        <f t="shared" si="339"/>
        <v/>
      </c>
      <c r="U970" s="275"/>
      <c r="V970" s="275"/>
      <c r="W970" s="276" t="str">
        <f t="shared" si="340"/>
        <v/>
      </c>
      <c r="X970" s="276" t="str">
        <f t="shared" si="341"/>
        <v/>
      </c>
      <c r="Y970" s="276" t="str">
        <f t="shared" si="342"/>
        <v/>
      </c>
      <c r="Z970" s="275"/>
      <c r="AA970" s="184"/>
      <c r="AB970" s="184"/>
      <c r="AC970" s="185" t="str">
        <f t="shared" si="343"/>
        <v/>
      </c>
      <c r="AD970" s="185" t="str">
        <f t="shared" si="344"/>
        <v/>
      </c>
      <c r="AE970" s="186"/>
      <c r="AF970" s="187" t="str">
        <f t="shared" si="345"/>
        <v/>
      </c>
      <c r="AG970" s="182"/>
      <c r="AH970" s="184"/>
      <c r="AI970" s="184"/>
      <c r="AJ970" s="182"/>
      <c r="AK970" s="188" t="str">
        <f t="shared" si="346"/>
        <v/>
      </c>
      <c r="AL970" s="188" t="str">
        <f t="shared" si="347"/>
        <v/>
      </c>
      <c r="AM970" s="188" t="str">
        <f t="shared" si="348"/>
        <v/>
      </c>
      <c r="AN970" s="359" t="str">
        <f>IF(Overview!$K$17='Internal Calcs'!$P$22,IF(AK970="","",AK970),IF(Overview!$K$17='Internal Calcs'!$P$23,IF(AK970="","",AK970),IF(ISNUMBER(A970),(IF(F970="Short",G970-H970,H970-G970)*AZ970-AX970),"")))</f>
        <v/>
      </c>
      <c r="AO970" s="401" t="str">
        <f>IF(Overview!$K$17='Internal Calcs'!$P$22,IF(AL970="","",AL970),IF(Overview!$K$17='Internal Calcs'!$P$23,IF(AL970="","",AL970),IF(ISNUMBER(A970),IF(AL970="",(IF(F970="Short",G970-H970,H970-G970)*AZ970-AX970),(IF(F970="Short",G970-J970,J970-G970)*AZ970-AX970)),"")))</f>
        <v/>
      </c>
      <c r="AP970" s="359" t="str">
        <f>IF(Overview!$K$17='Internal Calcs'!$P$22,"",IF(Overview!$K$17='Internal Calcs'!$P$23,IF(AM970="","",AM970),IF(ISNUMBER(A970),IF(AM970="",(IF(F970="Short",G970-H970,H970-G970)*AZ970-AX970),(IF(F970="Short",G970-L970,L970-G970)*AZ970-AX970)),"")))</f>
        <v/>
      </c>
      <c r="AQ970" s="188" t="str">
        <f t="shared" si="349"/>
        <v/>
      </c>
      <c r="AR970" s="188" t="str">
        <f t="shared" si="350"/>
        <v/>
      </c>
      <c r="AS970" s="188" t="str">
        <f t="shared" si="351"/>
        <v/>
      </c>
      <c r="AT970" s="188" t="str">
        <f>IF(ISNUMBER(A970),MAX($AS$2:AS970)-AS970,"")</f>
        <v/>
      </c>
      <c r="AU970" s="189" t="str">
        <f t="shared" si="352"/>
        <v/>
      </c>
      <c r="AV970" s="190" t="str">
        <f t="shared" si="353"/>
        <v/>
      </c>
      <c r="AW970" s="190" t="str">
        <f t="shared" si="354"/>
        <v/>
      </c>
      <c r="AX970" s="191" t="str">
        <f ca="1">IF(ISNUMBER($A970),INDIRECT(CONCATENATE("'Instrument List'!B",(MATCH(E970,'Instrument List'!A:A,0))-0)),"")</f>
        <v/>
      </c>
      <c r="AY970" s="191" t="str">
        <f ca="1">IF(ISNUMBER($A970),INDIRECT(CONCATENATE("'Instrument List'!D",(MATCH(E970,'Instrument List'!A:A,0))-0)),"")</f>
        <v/>
      </c>
      <c r="AZ970" s="191" t="str">
        <f ca="1">IF(ISNUMBER($A970),INDIRECT(CONCATENATE("'Instrument List'!C",(MATCH(E970,'Instrument List'!A:A,0))-0)),"")</f>
        <v/>
      </c>
      <c r="BA970" s="192" t="str">
        <f ca="1">IF(ISNUMBER(A970),INDIRECT(CONCATENATE("'Instrument List'!E",(MATCH(E970,'Instrument List'!A:A,0))-0)),"")</f>
        <v/>
      </c>
      <c r="BB970" s="193" t="str">
        <f t="shared" si="355"/>
        <v/>
      </c>
      <c r="BC970" s="193" t="str">
        <f t="shared" si="356"/>
        <v/>
      </c>
      <c r="BD970" s="193" t="str">
        <f ca="1">IF(ISNUMBER(A970),INDIRECT(CONCATENATE("'Instrument List'!F",(MATCH(E970,'Instrument List'!A:A,0))-0)),"")</f>
        <v/>
      </c>
    </row>
    <row r="971" spans="1:56">
      <c r="A971" s="220" t="str">
        <f t="shared" ref="A971:A1034" si="357">IF(B971&gt;0,A970+1,"")</f>
        <v/>
      </c>
      <c r="B971" s="221"/>
      <c r="C971" s="222"/>
      <c r="D971" s="169"/>
      <c r="E971" s="169"/>
      <c r="F971" s="169"/>
      <c r="G971" s="202"/>
      <c r="H971" s="217"/>
      <c r="I971" s="212"/>
      <c r="J971" s="206"/>
      <c r="K971" s="212"/>
      <c r="L971" s="206"/>
      <c r="M971" s="212"/>
      <c r="N971" s="206"/>
      <c r="O971" s="170" t="str">
        <f t="shared" ref="O971:O1034" si="358">IF(ISNUMBER(A971),IF(N971&gt;G971,1,-1),"")</f>
        <v/>
      </c>
      <c r="P971" s="171"/>
      <c r="Q971" s="171"/>
      <c r="R971" s="171"/>
      <c r="S971" s="172" t="str">
        <f t="shared" ref="S971:S1034" si="359">IF(ISNUMBER(A971),IF(Q971="",P971,Q971),"")</f>
        <v/>
      </c>
      <c r="T971" s="172" t="str">
        <f t="shared" ref="T971:T1034" si="360">IF(ISNUMBER(A971),IF(R971="",P971,R971),"")</f>
        <v/>
      </c>
      <c r="U971" s="171"/>
      <c r="V971" s="171"/>
      <c r="W971" s="173" t="str">
        <f t="shared" ref="W971:W1034" si="361">IF(ISNUMBER(U971),IF(IF(F971="Short",G971-H971,H971-G971)*(AZ971/AY971)/U971&gt;0,IF(F971="Short",G971-H971,H971-G971)*(AZ971/AY971)/U971,0),"")</f>
        <v/>
      </c>
      <c r="X971" s="173" t="str">
        <f t="shared" ref="X971:X1034" si="362">IF(ISNUMBER(U971),IF(ISNUMBER(J971),IF(IF(F971="Short",G971-J971,J971-G971)*(AZ971/AY971)/U971&gt;0,IF(F971="Short",G971-J971,J971-G971)*(AZ971/AY971)/U971,0),""),"")</f>
        <v/>
      </c>
      <c r="Y971" s="173" t="str">
        <f t="shared" ref="Y971:Y1034" si="363">IF(ISNUMBER(L971),IF(ISNUMBER(L971),IF(IF(F971="Short",G971-L971,L971-G971)*(AZ971/AY971)/U971&gt;0,IF(F971="Short",G971-L971,L971-G971)*(AZ971/AY971)/U971,0),""),"")</f>
        <v/>
      </c>
      <c r="Z971" s="171"/>
      <c r="AA971" s="171"/>
      <c r="AB971" s="171"/>
      <c r="AC971" s="172" t="str">
        <f t="shared" ref="AC971:AC1034" si="364">IF(ISNUMBER(A971),IF(AA971="",Z971,AA971),"")</f>
        <v/>
      </c>
      <c r="AD971" s="172" t="str">
        <f t="shared" ref="AD971:AD1034" si="365">IF(ISNUMBER(A971),IF(AB971="",IF(AA971="",Z971,AA971),AB971),"")</f>
        <v/>
      </c>
      <c r="AE971" s="174"/>
      <c r="AF971" s="175" t="str">
        <f t="shared" ref="AF971:AF1034" si="366">IF(ISNUMBER(A971),((AE971*AY971*AV971)+AX971)/AS971,"")</f>
        <v/>
      </c>
      <c r="AG971" s="169"/>
      <c r="AH971" s="171"/>
      <c r="AI971" s="171"/>
      <c r="AJ971" s="169"/>
      <c r="AK971" s="176" t="str">
        <f t="shared" ref="AK971:AK1034" si="367">IF(ISNUMBER(A971),(IF(F971="Short",G971-H971,H971-G971)*AZ971-AX971)*I971,"")</f>
        <v/>
      </c>
      <c r="AL971" s="176" t="str">
        <f t="shared" ref="AL971:AL1034" si="368">IF(ISNUMBER(J971),(IF(F971="Short",G971-J971,J971-G971)*AZ971-AX971)*K971,"")</f>
        <v/>
      </c>
      <c r="AM971" s="176" t="str">
        <f t="shared" ref="AM971:AM1034" si="369">IF(ISNUMBER(L971),(IF(F971="Short",G971-L971,L971-G971)*AZ971-AX971)*M971,"")</f>
        <v/>
      </c>
      <c r="AN971" s="359" t="str">
        <f>IF(Overview!$K$17='Internal Calcs'!$P$22,IF(AK971="","",AK971),IF(Overview!$K$17='Internal Calcs'!$P$23,IF(AK971="","",AK971),IF(ISNUMBER(A971),(IF(F971="Short",G971-H971,H971-G971)*AZ971-AX971),"")))</f>
        <v/>
      </c>
      <c r="AO971" s="401" t="str">
        <f>IF(Overview!$K$17='Internal Calcs'!$P$22,IF(AL971="","",AL971),IF(Overview!$K$17='Internal Calcs'!$P$23,IF(AL971="","",AL971),IF(ISNUMBER(A971),IF(AL971="",(IF(F971="Short",G971-H971,H971-G971)*AZ971-AX971),(IF(F971="Short",G971-J971,J971-G971)*AZ971-AX971)),"")))</f>
        <v/>
      </c>
      <c r="AP971" s="359" t="str">
        <f>IF(Overview!$K$17='Internal Calcs'!$P$22,"",IF(Overview!$K$17='Internal Calcs'!$P$23,IF(AM971="","",AM971),IF(ISNUMBER(A971),IF(AM971="",(IF(F971="Short",G971-H971,H971-G971)*AZ971-AX971),(IF(F971="Short",G971-L971,L971-G971)*AZ971-AX971)),"")))</f>
        <v/>
      </c>
      <c r="AQ971" s="176" t="str">
        <f t="shared" ref="AQ971:AQ1034" si="370">IF(ISNUMBER(A971),SUM(AK971:AM971),"")</f>
        <v/>
      </c>
      <c r="AR971" s="176" t="str">
        <f t="shared" ref="AR971:AR1034" si="371">IF(ISNUMBER(A971),IF(AQ971&gt;0,"Winning","Losing"),"")</f>
        <v/>
      </c>
      <c r="AS971" s="176" t="str">
        <f t="shared" ref="AS971:AS1034" si="372">IF(ISNUMBER(A971),AS970+AQ971,"")</f>
        <v/>
      </c>
      <c r="AT971" s="176" t="str">
        <f>IF(ISNUMBER(A971),MAX($AS$2:AS971)-AS971,"")</f>
        <v/>
      </c>
      <c r="AU971" s="177" t="str">
        <f t="shared" ref="AU971:AU1034" si="373">IF(ISNUMBER(A971),AQ971/AS971,"")</f>
        <v/>
      </c>
      <c r="AV971" s="178" t="str">
        <f t="shared" ref="AV971:AV1034" si="374">IF(ISNUMBER(A971),I971+K971+M971,"")</f>
        <v/>
      </c>
      <c r="AW971" s="178" t="str">
        <f t="shared" ref="AW971:AW1034" si="375">IF(ISNUMBER(A971),ROUNDDOWN(C971/100,0),"")</f>
        <v/>
      </c>
      <c r="AX971" s="179" t="str">
        <f ca="1">IF(ISNUMBER($A971),INDIRECT(CONCATENATE("'Instrument List'!B",(MATCH(E971,'Instrument List'!A:A,0))-0)),"")</f>
        <v/>
      </c>
      <c r="AY971" s="179" t="str">
        <f ca="1">IF(ISNUMBER($A971),INDIRECT(CONCATENATE("'Instrument List'!D",(MATCH(E971,'Instrument List'!A:A,0))-0)),"")</f>
        <v/>
      </c>
      <c r="AZ971" s="179" t="str">
        <f ca="1">IF(ISNUMBER($A971),INDIRECT(CONCATENATE("'Instrument List'!C",(MATCH(E971,'Instrument List'!A:A,0))-0)),"")</f>
        <v/>
      </c>
      <c r="BA971" s="180" t="str">
        <f ca="1">IF(ISNUMBER(A971),INDIRECT(CONCATENATE("'Instrument List'!E",(MATCH(E971,'Instrument List'!A:A,0))-0)),"")</f>
        <v/>
      </c>
      <c r="BB971" s="181" t="str">
        <f t="shared" ref="BB971:BB1034" si="376">IF(ISNUMBER(A971),AQ971/AY971,"")</f>
        <v/>
      </c>
      <c r="BC971" s="181" t="str">
        <f t="shared" ref="BC971:BC1034" si="377">IF(ISNUMBER(A971),(AQ971/AY971)/(I971+K971+M971),"")</f>
        <v/>
      </c>
      <c r="BD971" s="181" t="str">
        <f ca="1">IF(ISNUMBER(A971),INDIRECT(CONCATENATE("'Instrument List'!F",(MATCH(E971,'Instrument List'!A:A,0))-0)),"")</f>
        <v/>
      </c>
    </row>
    <row r="972" spans="1:56">
      <c r="A972" s="223" t="str">
        <f t="shared" si="357"/>
        <v/>
      </c>
      <c r="B972" s="224"/>
      <c r="C972" s="225"/>
      <c r="D972" s="182"/>
      <c r="E972" s="182"/>
      <c r="F972" s="182"/>
      <c r="G972" s="203"/>
      <c r="H972" s="218"/>
      <c r="I972" s="213"/>
      <c r="J972" s="207"/>
      <c r="K972" s="213"/>
      <c r="L972" s="207"/>
      <c r="M972" s="213"/>
      <c r="N972" s="207"/>
      <c r="O972" s="183" t="str">
        <f t="shared" si="358"/>
        <v/>
      </c>
      <c r="P972" s="184"/>
      <c r="Q972" s="184"/>
      <c r="R972" s="275"/>
      <c r="S972" s="185" t="str">
        <f t="shared" si="359"/>
        <v/>
      </c>
      <c r="T972" s="185" t="str">
        <f t="shared" si="360"/>
        <v/>
      </c>
      <c r="U972" s="275"/>
      <c r="V972" s="275"/>
      <c r="W972" s="276" t="str">
        <f t="shared" si="361"/>
        <v/>
      </c>
      <c r="X972" s="276" t="str">
        <f t="shared" si="362"/>
        <v/>
      </c>
      <c r="Y972" s="276" t="str">
        <f t="shared" si="363"/>
        <v/>
      </c>
      <c r="Z972" s="275"/>
      <c r="AA972" s="184"/>
      <c r="AB972" s="184"/>
      <c r="AC972" s="185" t="str">
        <f t="shared" si="364"/>
        <v/>
      </c>
      <c r="AD972" s="185" t="str">
        <f t="shared" si="365"/>
        <v/>
      </c>
      <c r="AE972" s="186"/>
      <c r="AF972" s="187" t="str">
        <f t="shared" si="366"/>
        <v/>
      </c>
      <c r="AG972" s="182"/>
      <c r="AH972" s="184"/>
      <c r="AI972" s="184"/>
      <c r="AJ972" s="182"/>
      <c r="AK972" s="188" t="str">
        <f t="shared" si="367"/>
        <v/>
      </c>
      <c r="AL972" s="188" t="str">
        <f t="shared" si="368"/>
        <v/>
      </c>
      <c r="AM972" s="188" t="str">
        <f t="shared" si="369"/>
        <v/>
      </c>
      <c r="AN972" s="359" t="str">
        <f>IF(Overview!$K$17='Internal Calcs'!$P$22,IF(AK972="","",AK972),IF(Overview!$K$17='Internal Calcs'!$P$23,IF(AK972="","",AK972),IF(ISNUMBER(A972),(IF(F972="Short",G972-H972,H972-G972)*AZ972-AX972),"")))</f>
        <v/>
      </c>
      <c r="AO972" s="401" t="str">
        <f>IF(Overview!$K$17='Internal Calcs'!$P$22,IF(AL972="","",AL972),IF(Overview!$K$17='Internal Calcs'!$P$23,IF(AL972="","",AL972),IF(ISNUMBER(A972),IF(AL972="",(IF(F972="Short",G972-H972,H972-G972)*AZ972-AX972),(IF(F972="Short",G972-J972,J972-G972)*AZ972-AX972)),"")))</f>
        <v/>
      </c>
      <c r="AP972" s="359" t="str">
        <f>IF(Overview!$K$17='Internal Calcs'!$P$22,"",IF(Overview!$K$17='Internal Calcs'!$P$23,IF(AM972="","",AM972),IF(ISNUMBER(A972),IF(AM972="",(IF(F972="Short",G972-H972,H972-G972)*AZ972-AX972),(IF(F972="Short",G972-L972,L972-G972)*AZ972-AX972)),"")))</f>
        <v/>
      </c>
      <c r="AQ972" s="188" t="str">
        <f t="shared" si="370"/>
        <v/>
      </c>
      <c r="AR972" s="188" t="str">
        <f t="shared" si="371"/>
        <v/>
      </c>
      <c r="AS972" s="188" t="str">
        <f t="shared" si="372"/>
        <v/>
      </c>
      <c r="AT972" s="188" t="str">
        <f>IF(ISNUMBER(A972),MAX($AS$2:AS972)-AS972,"")</f>
        <v/>
      </c>
      <c r="AU972" s="189" t="str">
        <f t="shared" si="373"/>
        <v/>
      </c>
      <c r="AV972" s="190" t="str">
        <f t="shared" si="374"/>
        <v/>
      </c>
      <c r="AW972" s="190" t="str">
        <f t="shared" si="375"/>
        <v/>
      </c>
      <c r="AX972" s="191" t="str">
        <f ca="1">IF(ISNUMBER($A972),INDIRECT(CONCATENATE("'Instrument List'!B",(MATCH(E972,'Instrument List'!A:A,0))-0)),"")</f>
        <v/>
      </c>
      <c r="AY972" s="191" t="str">
        <f ca="1">IF(ISNUMBER($A972),INDIRECT(CONCATENATE("'Instrument List'!D",(MATCH(E972,'Instrument List'!A:A,0))-0)),"")</f>
        <v/>
      </c>
      <c r="AZ972" s="191" t="str">
        <f ca="1">IF(ISNUMBER($A972),INDIRECT(CONCATENATE("'Instrument List'!C",(MATCH(E972,'Instrument List'!A:A,0))-0)),"")</f>
        <v/>
      </c>
      <c r="BA972" s="192" t="str">
        <f ca="1">IF(ISNUMBER(A972),INDIRECT(CONCATENATE("'Instrument List'!E",(MATCH(E972,'Instrument List'!A:A,0))-0)),"")</f>
        <v/>
      </c>
      <c r="BB972" s="193" t="str">
        <f t="shared" si="376"/>
        <v/>
      </c>
      <c r="BC972" s="193" t="str">
        <f t="shared" si="377"/>
        <v/>
      </c>
      <c r="BD972" s="193" t="str">
        <f ca="1">IF(ISNUMBER(A972),INDIRECT(CONCATENATE("'Instrument List'!F",(MATCH(E972,'Instrument List'!A:A,0))-0)),"")</f>
        <v/>
      </c>
    </row>
    <row r="973" spans="1:56">
      <c r="A973" s="220" t="str">
        <f t="shared" si="357"/>
        <v/>
      </c>
      <c r="B973" s="221"/>
      <c r="C973" s="222"/>
      <c r="D973" s="169"/>
      <c r="E973" s="169"/>
      <c r="F973" s="169"/>
      <c r="G973" s="202"/>
      <c r="H973" s="217"/>
      <c r="I973" s="212"/>
      <c r="J973" s="206"/>
      <c r="K973" s="212"/>
      <c r="L973" s="206"/>
      <c r="M973" s="212"/>
      <c r="N973" s="206"/>
      <c r="O973" s="170" t="str">
        <f t="shared" si="358"/>
        <v/>
      </c>
      <c r="P973" s="171"/>
      <c r="Q973" s="171"/>
      <c r="R973" s="171"/>
      <c r="S973" s="172" t="str">
        <f t="shared" si="359"/>
        <v/>
      </c>
      <c r="T973" s="172" t="str">
        <f t="shared" si="360"/>
        <v/>
      </c>
      <c r="U973" s="171"/>
      <c r="V973" s="171"/>
      <c r="W973" s="173" t="str">
        <f t="shared" si="361"/>
        <v/>
      </c>
      <c r="X973" s="173" t="str">
        <f t="shared" si="362"/>
        <v/>
      </c>
      <c r="Y973" s="173" t="str">
        <f t="shared" si="363"/>
        <v/>
      </c>
      <c r="Z973" s="171"/>
      <c r="AA973" s="171"/>
      <c r="AB973" s="171"/>
      <c r="AC973" s="172" t="str">
        <f t="shared" si="364"/>
        <v/>
      </c>
      <c r="AD973" s="172" t="str">
        <f t="shared" si="365"/>
        <v/>
      </c>
      <c r="AE973" s="174"/>
      <c r="AF973" s="175" t="str">
        <f t="shared" si="366"/>
        <v/>
      </c>
      <c r="AG973" s="169"/>
      <c r="AH973" s="171"/>
      <c r="AI973" s="171"/>
      <c r="AJ973" s="169"/>
      <c r="AK973" s="176" t="str">
        <f t="shared" si="367"/>
        <v/>
      </c>
      <c r="AL973" s="176" t="str">
        <f t="shared" si="368"/>
        <v/>
      </c>
      <c r="AM973" s="176" t="str">
        <f t="shared" si="369"/>
        <v/>
      </c>
      <c r="AN973" s="359" t="str">
        <f>IF(Overview!$K$17='Internal Calcs'!$P$22,IF(AK973="","",AK973),IF(Overview!$K$17='Internal Calcs'!$P$23,IF(AK973="","",AK973),IF(ISNUMBER(A973),(IF(F973="Short",G973-H973,H973-G973)*AZ973-AX973),"")))</f>
        <v/>
      </c>
      <c r="AO973" s="401" t="str">
        <f>IF(Overview!$K$17='Internal Calcs'!$P$22,IF(AL973="","",AL973),IF(Overview!$K$17='Internal Calcs'!$P$23,IF(AL973="","",AL973),IF(ISNUMBER(A973),IF(AL973="",(IF(F973="Short",G973-H973,H973-G973)*AZ973-AX973),(IF(F973="Short",G973-J973,J973-G973)*AZ973-AX973)),"")))</f>
        <v/>
      </c>
      <c r="AP973" s="359" t="str">
        <f>IF(Overview!$K$17='Internal Calcs'!$P$22,"",IF(Overview!$K$17='Internal Calcs'!$P$23,IF(AM973="","",AM973),IF(ISNUMBER(A973),IF(AM973="",(IF(F973="Short",G973-H973,H973-G973)*AZ973-AX973),(IF(F973="Short",G973-L973,L973-G973)*AZ973-AX973)),"")))</f>
        <v/>
      </c>
      <c r="AQ973" s="176" t="str">
        <f t="shared" si="370"/>
        <v/>
      </c>
      <c r="AR973" s="176" t="str">
        <f t="shared" si="371"/>
        <v/>
      </c>
      <c r="AS973" s="176" t="str">
        <f t="shared" si="372"/>
        <v/>
      </c>
      <c r="AT973" s="176" t="str">
        <f>IF(ISNUMBER(A973),MAX($AS$2:AS973)-AS973,"")</f>
        <v/>
      </c>
      <c r="AU973" s="177" t="str">
        <f t="shared" si="373"/>
        <v/>
      </c>
      <c r="AV973" s="178" t="str">
        <f t="shared" si="374"/>
        <v/>
      </c>
      <c r="AW973" s="178" t="str">
        <f t="shared" si="375"/>
        <v/>
      </c>
      <c r="AX973" s="179" t="str">
        <f ca="1">IF(ISNUMBER($A973),INDIRECT(CONCATENATE("'Instrument List'!B",(MATCH(E973,'Instrument List'!A:A,0))-0)),"")</f>
        <v/>
      </c>
      <c r="AY973" s="179" t="str">
        <f ca="1">IF(ISNUMBER($A973),INDIRECT(CONCATENATE("'Instrument List'!D",(MATCH(E973,'Instrument List'!A:A,0))-0)),"")</f>
        <v/>
      </c>
      <c r="AZ973" s="179" t="str">
        <f ca="1">IF(ISNUMBER($A973),INDIRECT(CONCATENATE("'Instrument List'!C",(MATCH(E973,'Instrument List'!A:A,0))-0)),"")</f>
        <v/>
      </c>
      <c r="BA973" s="180" t="str">
        <f ca="1">IF(ISNUMBER(A973),INDIRECT(CONCATENATE("'Instrument List'!E",(MATCH(E973,'Instrument List'!A:A,0))-0)),"")</f>
        <v/>
      </c>
      <c r="BB973" s="181" t="str">
        <f t="shared" si="376"/>
        <v/>
      </c>
      <c r="BC973" s="181" t="str">
        <f t="shared" si="377"/>
        <v/>
      </c>
      <c r="BD973" s="181" t="str">
        <f ca="1">IF(ISNUMBER(A973),INDIRECT(CONCATENATE("'Instrument List'!F",(MATCH(E973,'Instrument List'!A:A,0))-0)),"")</f>
        <v/>
      </c>
    </row>
    <row r="974" spans="1:56">
      <c r="A974" s="223" t="str">
        <f t="shared" si="357"/>
        <v/>
      </c>
      <c r="B974" s="224"/>
      <c r="C974" s="225"/>
      <c r="D974" s="182"/>
      <c r="E974" s="182"/>
      <c r="F974" s="182"/>
      <c r="G974" s="203"/>
      <c r="H974" s="218"/>
      <c r="I974" s="213"/>
      <c r="J974" s="207"/>
      <c r="K974" s="213"/>
      <c r="L974" s="207"/>
      <c r="M974" s="213"/>
      <c r="N974" s="207"/>
      <c r="O974" s="183" t="str">
        <f t="shared" si="358"/>
        <v/>
      </c>
      <c r="P974" s="184"/>
      <c r="Q974" s="184"/>
      <c r="R974" s="275"/>
      <c r="S974" s="185" t="str">
        <f t="shared" si="359"/>
        <v/>
      </c>
      <c r="T974" s="185" t="str">
        <f t="shared" si="360"/>
        <v/>
      </c>
      <c r="U974" s="275"/>
      <c r="V974" s="275"/>
      <c r="W974" s="276" t="str">
        <f t="shared" si="361"/>
        <v/>
      </c>
      <c r="X974" s="276" t="str">
        <f t="shared" si="362"/>
        <v/>
      </c>
      <c r="Y974" s="276" t="str">
        <f t="shared" si="363"/>
        <v/>
      </c>
      <c r="Z974" s="275"/>
      <c r="AA974" s="184"/>
      <c r="AB974" s="184"/>
      <c r="AC974" s="185" t="str">
        <f t="shared" si="364"/>
        <v/>
      </c>
      <c r="AD974" s="185" t="str">
        <f t="shared" si="365"/>
        <v/>
      </c>
      <c r="AE974" s="186"/>
      <c r="AF974" s="187" t="str">
        <f t="shared" si="366"/>
        <v/>
      </c>
      <c r="AG974" s="182"/>
      <c r="AH974" s="184"/>
      <c r="AI974" s="184"/>
      <c r="AJ974" s="182"/>
      <c r="AK974" s="188" t="str">
        <f t="shared" si="367"/>
        <v/>
      </c>
      <c r="AL974" s="188" t="str">
        <f t="shared" si="368"/>
        <v/>
      </c>
      <c r="AM974" s="188" t="str">
        <f t="shared" si="369"/>
        <v/>
      </c>
      <c r="AN974" s="359" t="str">
        <f>IF(Overview!$K$17='Internal Calcs'!$P$22,IF(AK974="","",AK974),IF(Overview!$K$17='Internal Calcs'!$P$23,IF(AK974="","",AK974),IF(ISNUMBER(A974),(IF(F974="Short",G974-H974,H974-G974)*AZ974-AX974),"")))</f>
        <v/>
      </c>
      <c r="AO974" s="401" t="str">
        <f>IF(Overview!$K$17='Internal Calcs'!$P$22,IF(AL974="","",AL974),IF(Overview!$K$17='Internal Calcs'!$P$23,IF(AL974="","",AL974),IF(ISNUMBER(A974),IF(AL974="",(IF(F974="Short",G974-H974,H974-G974)*AZ974-AX974),(IF(F974="Short",G974-J974,J974-G974)*AZ974-AX974)),"")))</f>
        <v/>
      </c>
      <c r="AP974" s="359" t="str">
        <f>IF(Overview!$K$17='Internal Calcs'!$P$22,"",IF(Overview!$K$17='Internal Calcs'!$P$23,IF(AM974="","",AM974),IF(ISNUMBER(A974),IF(AM974="",(IF(F974="Short",G974-H974,H974-G974)*AZ974-AX974),(IF(F974="Short",G974-L974,L974-G974)*AZ974-AX974)),"")))</f>
        <v/>
      </c>
      <c r="AQ974" s="188" t="str">
        <f t="shared" si="370"/>
        <v/>
      </c>
      <c r="AR974" s="188" t="str">
        <f t="shared" si="371"/>
        <v/>
      </c>
      <c r="AS974" s="188" t="str">
        <f t="shared" si="372"/>
        <v/>
      </c>
      <c r="AT974" s="188" t="str">
        <f>IF(ISNUMBER(A974),MAX($AS$2:AS974)-AS974,"")</f>
        <v/>
      </c>
      <c r="AU974" s="189" t="str">
        <f t="shared" si="373"/>
        <v/>
      </c>
      <c r="AV974" s="190" t="str">
        <f t="shared" si="374"/>
        <v/>
      </c>
      <c r="AW974" s="190" t="str">
        <f t="shared" si="375"/>
        <v/>
      </c>
      <c r="AX974" s="191" t="str">
        <f ca="1">IF(ISNUMBER($A974),INDIRECT(CONCATENATE("'Instrument List'!B",(MATCH(E974,'Instrument List'!A:A,0))-0)),"")</f>
        <v/>
      </c>
      <c r="AY974" s="191" t="str">
        <f ca="1">IF(ISNUMBER($A974),INDIRECT(CONCATENATE("'Instrument List'!D",(MATCH(E974,'Instrument List'!A:A,0))-0)),"")</f>
        <v/>
      </c>
      <c r="AZ974" s="191" t="str">
        <f ca="1">IF(ISNUMBER($A974),INDIRECT(CONCATENATE("'Instrument List'!C",(MATCH(E974,'Instrument List'!A:A,0))-0)),"")</f>
        <v/>
      </c>
      <c r="BA974" s="192" t="str">
        <f ca="1">IF(ISNUMBER(A974),INDIRECT(CONCATENATE("'Instrument List'!E",(MATCH(E974,'Instrument List'!A:A,0))-0)),"")</f>
        <v/>
      </c>
      <c r="BB974" s="193" t="str">
        <f t="shared" si="376"/>
        <v/>
      </c>
      <c r="BC974" s="193" t="str">
        <f t="shared" si="377"/>
        <v/>
      </c>
      <c r="BD974" s="193" t="str">
        <f ca="1">IF(ISNUMBER(A974),INDIRECT(CONCATENATE("'Instrument List'!F",(MATCH(E974,'Instrument List'!A:A,0))-0)),"")</f>
        <v/>
      </c>
    </row>
    <row r="975" spans="1:56">
      <c r="A975" s="220" t="str">
        <f t="shared" si="357"/>
        <v/>
      </c>
      <c r="B975" s="221"/>
      <c r="C975" s="222"/>
      <c r="D975" s="169"/>
      <c r="E975" s="169"/>
      <c r="F975" s="169"/>
      <c r="G975" s="202"/>
      <c r="H975" s="217"/>
      <c r="I975" s="212"/>
      <c r="J975" s="206"/>
      <c r="K975" s="212"/>
      <c r="L975" s="206"/>
      <c r="M975" s="212"/>
      <c r="N975" s="206"/>
      <c r="O975" s="170" t="str">
        <f t="shared" si="358"/>
        <v/>
      </c>
      <c r="P975" s="171"/>
      <c r="Q975" s="171"/>
      <c r="R975" s="171"/>
      <c r="S975" s="172" t="str">
        <f t="shared" si="359"/>
        <v/>
      </c>
      <c r="T975" s="172" t="str">
        <f t="shared" si="360"/>
        <v/>
      </c>
      <c r="U975" s="171"/>
      <c r="V975" s="171"/>
      <c r="W975" s="173" t="str">
        <f t="shared" si="361"/>
        <v/>
      </c>
      <c r="X975" s="173" t="str">
        <f t="shared" si="362"/>
        <v/>
      </c>
      <c r="Y975" s="173" t="str">
        <f t="shared" si="363"/>
        <v/>
      </c>
      <c r="Z975" s="171"/>
      <c r="AA975" s="171"/>
      <c r="AB975" s="171"/>
      <c r="AC975" s="172" t="str">
        <f t="shared" si="364"/>
        <v/>
      </c>
      <c r="AD975" s="172" t="str">
        <f t="shared" si="365"/>
        <v/>
      </c>
      <c r="AE975" s="174"/>
      <c r="AF975" s="175" t="str">
        <f t="shared" si="366"/>
        <v/>
      </c>
      <c r="AG975" s="169"/>
      <c r="AH975" s="171"/>
      <c r="AI975" s="171"/>
      <c r="AJ975" s="169"/>
      <c r="AK975" s="176" t="str">
        <f t="shared" si="367"/>
        <v/>
      </c>
      <c r="AL975" s="176" t="str">
        <f t="shared" si="368"/>
        <v/>
      </c>
      <c r="AM975" s="176" t="str">
        <f t="shared" si="369"/>
        <v/>
      </c>
      <c r="AN975" s="359" t="str">
        <f>IF(Overview!$K$17='Internal Calcs'!$P$22,IF(AK975="","",AK975),IF(Overview!$K$17='Internal Calcs'!$P$23,IF(AK975="","",AK975),IF(ISNUMBER(A975),(IF(F975="Short",G975-H975,H975-G975)*AZ975-AX975),"")))</f>
        <v/>
      </c>
      <c r="AO975" s="401" t="str">
        <f>IF(Overview!$K$17='Internal Calcs'!$P$22,IF(AL975="","",AL975),IF(Overview!$K$17='Internal Calcs'!$P$23,IF(AL975="","",AL975),IF(ISNUMBER(A975),IF(AL975="",(IF(F975="Short",G975-H975,H975-G975)*AZ975-AX975),(IF(F975="Short",G975-J975,J975-G975)*AZ975-AX975)),"")))</f>
        <v/>
      </c>
      <c r="AP975" s="359" t="str">
        <f>IF(Overview!$K$17='Internal Calcs'!$P$22,"",IF(Overview!$K$17='Internal Calcs'!$P$23,IF(AM975="","",AM975),IF(ISNUMBER(A975),IF(AM975="",(IF(F975="Short",G975-H975,H975-G975)*AZ975-AX975),(IF(F975="Short",G975-L975,L975-G975)*AZ975-AX975)),"")))</f>
        <v/>
      </c>
      <c r="AQ975" s="176" t="str">
        <f t="shared" si="370"/>
        <v/>
      </c>
      <c r="AR975" s="176" t="str">
        <f t="shared" si="371"/>
        <v/>
      </c>
      <c r="AS975" s="176" t="str">
        <f t="shared" si="372"/>
        <v/>
      </c>
      <c r="AT975" s="176" t="str">
        <f>IF(ISNUMBER(A975),MAX($AS$2:AS975)-AS975,"")</f>
        <v/>
      </c>
      <c r="AU975" s="177" t="str">
        <f t="shared" si="373"/>
        <v/>
      </c>
      <c r="AV975" s="178" t="str">
        <f t="shared" si="374"/>
        <v/>
      </c>
      <c r="AW975" s="178" t="str">
        <f t="shared" si="375"/>
        <v/>
      </c>
      <c r="AX975" s="179" t="str">
        <f ca="1">IF(ISNUMBER($A975),INDIRECT(CONCATENATE("'Instrument List'!B",(MATCH(E975,'Instrument List'!A:A,0))-0)),"")</f>
        <v/>
      </c>
      <c r="AY975" s="179" t="str">
        <f ca="1">IF(ISNUMBER($A975),INDIRECT(CONCATENATE("'Instrument List'!D",(MATCH(E975,'Instrument List'!A:A,0))-0)),"")</f>
        <v/>
      </c>
      <c r="AZ975" s="179" t="str">
        <f ca="1">IF(ISNUMBER($A975),INDIRECT(CONCATENATE("'Instrument List'!C",(MATCH(E975,'Instrument List'!A:A,0))-0)),"")</f>
        <v/>
      </c>
      <c r="BA975" s="180" t="str">
        <f ca="1">IF(ISNUMBER(A975),INDIRECT(CONCATENATE("'Instrument List'!E",(MATCH(E975,'Instrument List'!A:A,0))-0)),"")</f>
        <v/>
      </c>
      <c r="BB975" s="181" t="str">
        <f t="shared" si="376"/>
        <v/>
      </c>
      <c r="BC975" s="181" t="str">
        <f t="shared" si="377"/>
        <v/>
      </c>
      <c r="BD975" s="181" t="str">
        <f ca="1">IF(ISNUMBER(A975),INDIRECT(CONCATENATE("'Instrument List'!F",(MATCH(E975,'Instrument List'!A:A,0))-0)),"")</f>
        <v/>
      </c>
    </row>
    <row r="976" spans="1:56">
      <c r="A976" s="223" t="str">
        <f t="shared" si="357"/>
        <v/>
      </c>
      <c r="B976" s="224"/>
      <c r="C976" s="225"/>
      <c r="D976" s="182"/>
      <c r="E976" s="182"/>
      <c r="F976" s="182"/>
      <c r="G976" s="203"/>
      <c r="H976" s="218"/>
      <c r="I976" s="213"/>
      <c r="J976" s="207"/>
      <c r="K976" s="213"/>
      <c r="L976" s="207"/>
      <c r="M976" s="213"/>
      <c r="N976" s="207"/>
      <c r="O976" s="183" t="str">
        <f t="shared" si="358"/>
        <v/>
      </c>
      <c r="P976" s="184"/>
      <c r="Q976" s="184"/>
      <c r="R976" s="275"/>
      <c r="S976" s="185" t="str">
        <f t="shared" si="359"/>
        <v/>
      </c>
      <c r="T976" s="185" t="str">
        <f t="shared" si="360"/>
        <v/>
      </c>
      <c r="U976" s="275"/>
      <c r="V976" s="275"/>
      <c r="W976" s="276" t="str">
        <f t="shared" si="361"/>
        <v/>
      </c>
      <c r="X976" s="276" t="str">
        <f t="shared" si="362"/>
        <v/>
      </c>
      <c r="Y976" s="276" t="str">
        <f t="shared" si="363"/>
        <v/>
      </c>
      <c r="Z976" s="275"/>
      <c r="AA976" s="184"/>
      <c r="AB976" s="184"/>
      <c r="AC976" s="185" t="str">
        <f t="shared" si="364"/>
        <v/>
      </c>
      <c r="AD976" s="185" t="str">
        <f t="shared" si="365"/>
        <v/>
      </c>
      <c r="AE976" s="186"/>
      <c r="AF976" s="187" t="str">
        <f t="shared" si="366"/>
        <v/>
      </c>
      <c r="AG976" s="182"/>
      <c r="AH976" s="184"/>
      <c r="AI976" s="184"/>
      <c r="AJ976" s="182"/>
      <c r="AK976" s="188" t="str">
        <f t="shared" si="367"/>
        <v/>
      </c>
      <c r="AL976" s="188" t="str">
        <f t="shared" si="368"/>
        <v/>
      </c>
      <c r="AM976" s="188" t="str">
        <f t="shared" si="369"/>
        <v/>
      </c>
      <c r="AN976" s="359" t="str">
        <f>IF(Overview!$K$17='Internal Calcs'!$P$22,IF(AK976="","",AK976),IF(Overview!$K$17='Internal Calcs'!$P$23,IF(AK976="","",AK976),IF(ISNUMBER(A976),(IF(F976="Short",G976-H976,H976-G976)*AZ976-AX976),"")))</f>
        <v/>
      </c>
      <c r="AO976" s="401" t="str">
        <f>IF(Overview!$K$17='Internal Calcs'!$P$22,IF(AL976="","",AL976),IF(Overview!$K$17='Internal Calcs'!$P$23,IF(AL976="","",AL976),IF(ISNUMBER(A976),IF(AL976="",(IF(F976="Short",G976-H976,H976-G976)*AZ976-AX976),(IF(F976="Short",G976-J976,J976-G976)*AZ976-AX976)),"")))</f>
        <v/>
      </c>
      <c r="AP976" s="359" t="str">
        <f>IF(Overview!$K$17='Internal Calcs'!$P$22,"",IF(Overview!$K$17='Internal Calcs'!$P$23,IF(AM976="","",AM976),IF(ISNUMBER(A976),IF(AM976="",(IF(F976="Short",G976-H976,H976-G976)*AZ976-AX976),(IF(F976="Short",G976-L976,L976-G976)*AZ976-AX976)),"")))</f>
        <v/>
      </c>
      <c r="AQ976" s="188" t="str">
        <f t="shared" si="370"/>
        <v/>
      </c>
      <c r="AR976" s="188" t="str">
        <f t="shared" si="371"/>
        <v/>
      </c>
      <c r="AS976" s="188" t="str">
        <f t="shared" si="372"/>
        <v/>
      </c>
      <c r="AT976" s="188" t="str">
        <f>IF(ISNUMBER(A976),MAX($AS$2:AS976)-AS976,"")</f>
        <v/>
      </c>
      <c r="AU976" s="189" t="str">
        <f t="shared" si="373"/>
        <v/>
      </c>
      <c r="AV976" s="190" t="str">
        <f t="shared" si="374"/>
        <v/>
      </c>
      <c r="AW976" s="190" t="str">
        <f t="shared" si="375"/>
        <v/>
      </c>
      <c r="AX976" s="191" t="str">
        <f ca="1">IF(ISNUMBER($A976),INDIRECT(CONCATENATE("'Instrument List'!B",(MATCH(E976,'Instrument List'!A:A,0))-0)),"")</f>
        <v/>
      </c>
      <c r="AY976" s="191" t="str">
        <f ca="1">IF(ISNUMBER($A976),INDIRECT(CONCATENATE("'Instrument List'!D",(MATCH(E976,'Instrument List'!A:A,0))-0)),"")</f>
        <v/>
      </c>
      <c r="AZ976" s="191" t="str">
        <f ca="1">IF(ISNUMBER($A976),INDIRECT(CONCATENATE("'Instrument List'!C",(MATCH(E976,'Instrument List'!A:A,0))-0)),"")</f>
        <v/>
      </c>
      <c r="BA976" s="192" t="str">
        <f ca="1">IF(ISNUMBER(A976),INDIRECT(CONCATENATE("'Instrument List'!E",(MATCH(E976,'Instrument List'!A:A,0))-0)),"")</f>
        <v/>
      </c>
      <c r="BB976" s="193" t="str">
        <f t="shared" si="376"/>
        <v/>
      </c>
      <c r="BC976" s="193" t="str">
        <f t="shared" si="377"/>
        <v/>
      </c>
      <c r="BD976" s="193" t="str">
        <f ca="1">IF(ISNUMBER(A976),INDIRECT(CONCATENATE("'Instrument List'!F",(MATCH(E976,'Instrument List'!A:A,0))-0)),"")</f>
        <v/>
      </c>
    </row>
    <row r="977" spans="1:56">
      <c r="A977" s="220" t="str">
        <f t="shared" si="357"/>
        <v/>
      </c>
      <c r="B977" s="221"/>
      <c r="C977" s="222"/>
      <c r="D977" s="169"/>
      <c r="E977" s="169"/>
      <c r="F977" s="169"/>
      <c r="G977" s="202"/>
      <c r="H977" s="217"/>
      <c r="I977" s="212"/>
      <c r="J977" s="206"/>
      <c r="K977" s="212"/>
      <c r="L977" s="206"/>
      <c r="M977" s="212"/>
      <c r="N977" s="206"/>
      <c r="O977" s="170" t="str">
        <f t="shared" si="358"/>
        <v/>
      </c>
      <c r="P977" s="171"/>
      <c r="Q977" s="171"/>
      <c r="R977" s="171"/>
      <c r="S977" s="172" t="str">
        <f t="shared" si="359"/>
        <v/>
      </c>
      <c r="T977" s="172" t="str">
        <f t="shared" si="360"/>
        <v/>
      </c>
      <c r="U977" s="171"/>
      <c r="V977" s="171"/>
      <c r="W977" s="173" t="str">
        <f t="shared" si="361"/>
        <v/>
      </c>
      <c r="X977" s="173" t="str">
        <f t="shared" si="362"/>
        <v/>
      </c>
      <c r="Y977" s="173" t="str">
        <f t="shared" si="363"/>
        <v/>
      </c>
      <c r="Z977" s="171"/>
      <c r="AA977" s="171"/>
      <c r="AB977" s="171"/>
      <c r="AC977" s="172" t="str">
        <f t="shared" si="364"/>
        <v/>
      </c>
      <c r="AD977" s="172" t="str">
        <f t="shared" si="365"/>
        <v/>
      </c>
      <c r="AE977" s="174"/>
      <c r="AF977" s="175" t="str">
        <f t="shared" si="366"/>
        <v/>
      </c>
      <c r="AG977" s="169"/>
      <c r="AH977" s="171"/>
      <c r="AI977" s="171"/>
      <c r="AJ977" s="169"/>
      <c r="AK977" s="176" t="str">
        <f t="shared" si="367"/>
        <v/>
      </c>
      <c r="AL977" s="176" t="str">
        <f t="shared" si="368"/>
        <v/>
      </c>
      <c r="AM977" s="176" t="str">
        <f t="shared" si="369"/>
        <v/>
      </c>
      <c r="AN977" s="359" t="str">
        <f>IF(Overview!$K$17='Internal Calcs'!$P$22,IF(AK977="","",AK977),IF(Overview!$K$17='Internal Calcs'!$P$23,IF(AK977="","",AK977),IF(ISNUMBER(A977),(IF(F977="Short",G977-H977,H977-G977)*AZ977-AX977),"")))</f>
        <v/>
      </c>
      <c r="AO977" s="401" t="str">
        <f>IF(Overview!$K$17='Internal Calcs'!$P$22,IF(AL977="","",AL977),IF(Overview!$K$17='Internal Calcs'!$P$23,IF(AL977="","",AL977),IF(ISNUMBER(A977),IF(AL977="",(IF(F977="Short",G977-H977,H977-G977)*AZ977-AX977),(IF(F977="Short",G977-J977,J977-G977)*AZ977-AX977)),"")))</f>
        <v/>
      </c>
      <c r="AP977" s="359" t="str">
        <f>IF(Overview!$K$17='Internal Calcs'!$P$22,"",IF(Overview!$K$17='Internal Calcs'!$P$23,IF(AM977="","",AM977),IF(ISNUMBER(A977),IF(AM977="",(IF(F977="Short",G977-H977,H977-G977)*AZ977-AX977),(IF(F977="Short",G977-L977,L977-G977)*AZ977-AX977)),"")))</f>
        <v/>
      </c>
      <c r="AQ977" s="176" t="str">
        <f t="shared" si="370"/>
        <v/>
      </c>
      <c r="AR977" s="176" t="str">
        <f t="shared" si="371"/>
        <v/>
      </c>
      <c r="AS977" s="176" t="str">
        <f t="shared" si="372"/>
        <v/>
      </c>
      <c r="AT977" s="176" t="str">
        <f>IF(ISNUMBER(A977),MAX($AS$2:AS977)-AS977,"")</f>
        <v/>
      </c>
      <c r="AU977" s="177" t="str">
        <f t="shared" si="373"/>
        <v/>
      </c>
      <c r="AV977" s="178" t="str">
        <f t="shared" si="374"/>
        <v/>
      </c>
      <c r="AW977" s="178" t="str">
        <f t="shared" si="375"/>
        <v/>
      </c>
      <c r="AX977" s="179" t="str">
        <f ca="1">IF(ISNUMBER($A977),INDIRECT(CONCATENATE("'Instrument List'!B",(MATCH(E977,'Instrument List'!A:A,0))-0)),"")</f>
        <v/>
      </c>
      <c r="AY977" s="179" t="str">
        <f ca="1">IF(ISNUMBER($A977),INDIRECT(CONCATENATE("'Instrument List'!D",(MATCH(E977,'Instrument List'!A:A,0))-0)),"")</f>
        <v/>
      </c>
      <c r="AZ977" s="179" t="str">
        <f ca="1">IF(ISNUMBER($A977),INDIRECT(CONCATENATE("'Instrument List'!C",(MATCH(E977,'Instrument List'!A:A,0))-0)),"")</f>
        <v/>
      </c>
      <c r="BA977" s="180" t="str">
        <f ca="1">IF(ISNUMBER(A977),INDIRECT(CONCATENATE("'Instrument List'!E",(MATCH(E977,'Instrument List'!A:A,0))-0)),"")</f>
        <v/>
      </c>
      <c r="BB977" s="181" t="str">
        <f t="shared" si="376"/>
        <v/>
      </c>
      <c r="BC977" s="181" t="str">
        <f t="shared" si="377"/>
        <v/>
      </c>
      <c r="BD977" s="181" t="str">
        <f ca="1">IF(ISNUMBER(A977),INDIRECT(CONCATENATE("'Instrument List'!F",(MATCH(E977,'Instrument List'!A:A,0))-0)),"")</f>
        <v/>
      </c>
    </row>
    <row r="978" spans="1:56">
      <c r="A978" s="223" t="str">
        <f t="shared" si="357"/>
        <v/>
      </c>
      <c r="B978" s="224"/>
      <c r="C978" s="225"/>
      <c r="D978" s="182"/>
      <c r="E978" s="182"/>
      <c r="F978" s="182"/>
      <c r="G978" s="203"/>
      <c r="H978" s="218"/>
      <c r="I978" s="213"/>
      <c r="J978" s="207"/>
      <c r="K978" s="213"/>
      <c r="L978" s="207"/>
      <c r="M978" s="213"/>
      <c r="N978" s="207"/>
      <c r="O978" s="183" t="str">
        <f t="shared" si="358"/>
        <v/>
      </c>
      <c r="P978" s="184"/>
      <c r="Q978" s="184"/>
      <c r="R978" s="275"/>
      <c r="S978" s="185" t="str">
        <f t="shared" si="359"/>
        <v/>
      </c>
      <c r="T978" s="185" t="str">
        <f t="shared" si="360"/>
        <v/>
      </c>
      <c r="U978" s="275"/>
      <c r="V978" s="275"/>
      <c r="W978" s="276" t="str">
        <f t="shared" si="361"/>
        <v/>
      </c>
      <c r="X978" s="276" t="str">
        <f t="shared" si="362"/>
        <v/>
      </c>
      <c r="Y978" s="276" t="str">
        <f t="shared" si="363"/>
        <v/>
      </c>
      <c r="Z978" s="275"/>
      <c r="AA978" s="184"/>
      <c r="AB978" s="184"/>
      <c r="AC978" s="185" t="str">
        <f t="shared" si="364"/>
        <v/>
      </c>
      <c r="AD978" s="185" t="str">
        <f t="shared" si="365"/>
        <v/>
      </c>
      <c r="AE978" s="186"/>
      <c r="AF978" s="187" t="str">
        <f t="shared" si="366"/>
        <v/>
      </c>
      <c r="AG978" s="182"/>
      <c r="AH978" s="184"/>
      <c r="AI978" s="184"/>
      <c r="AJ978" s="182"/>
      <c r="AK978" s="188" t="str">
        <f t="shared" si="367"/>
        <v/>
      </c>
      <c r="AL978" s="188" t="str">
        <f t="shared" si="368"/>
        <v/>
      </c>
      <c r="AM978" s="188" t="str">
        <f t="shared" si="369"/>
        <v/>
      </c>
      <c r="AN978" s="359" t="str">
        <f>IF(Overview!$K$17='Internal Calcs'!$P$22,IF(AK978="","",AK978),IF(Overview!$K$17='Internal Calcs'!$P$23,IF(AK978="","",AK978),IF(ISNUMBER(A978),(IF(F978="Short",G978-H978,H978-G978)*AZ978-AX978),"")))</f>
        <v/>
      </c>
      <c r="AO978" s="401" t="str">
        <f>IF(Overview!$K$17='Internal Calcs'!$P$22,IF(AL978="","",AL978),IF(Overview!$K$17='Internal Calcs'!$P$23,IF(AL978="","",AL978),IF(ISNUMBER(A978),IF(AL978="",(IF(F978="Short",G978-H978,H978-G978)*AZ978-AX978),(IF(F978="Short",G978-J978,J978-G978)*AZ978-AX978)),"")))</f>
        <v/>
      </c>
      <c r="AP978" s="359" t="str">
        <f>IF(Overview!$K$17='Internal Calcs'!$P$22,"",IF(Overview!$K$17='Internal Calcs'!$P$23,IF(AM978="","",AM978),IF(ISNUMBER(A978),IF(AM978="",(IF(F978="Short",G978-H978,H978-G978)*AZ978-AX978),(IF(F978="Short",G978-L978,L978-G978)*AZ978-AX978)),"")))</f>
        <v/>
      </c>
      <c r="AQ978" s="188" t="str">
        <f t="shared" si="370"/>
        <v/>
      </c>
      <c r="AR978" s="188" t="str">
        <f t="shared" si="371"/>
        <v/>
      </c>
      <c r="AS978" s="188" t="str">
        <f t="shared" si="372"/>
        <v/>
      </c>
      <c r="AT978" s="188" t="str">
        <f>IF(ISNUMBER(A978),MAX($AS$2:AS978)-AS978,"")</f>
        <v/>
      </c>
      <c r="AU978" s="189" t="str">
        <f t="shared" si="373"/>
        <v/>
      </c>
      <c r="AV978" s="190" t="str">
        <f t="shared" si="374"/>
        <v/>
      </c>
      <c r="AW978" s="190" t="str">
        <f t="shared" si="375"/>
        <v/>
      </c>
      <c r="AX978" s="191" t="str">
        <f ca="1">IF(ISNUMBER($A978),INDIRECT(CONCATENATE("'Instrument List'!B",(MATCH(E978,'Instrument List'!A:A,0))-0)),"")</f>
        <v/>
      </c>
      <c r="AY978" s="191" t="str">
        <f ca="1">IF(ISNUMBER($A978),INDIRECT(CONCATENATE("'Instrument List'!D",(MATCH(E978,'Instrument List'!A:A,0))-0)),"")</f>
        <v/>
      </c>
      <c r="AZ978" s="191" t="str">
        <f ca="1">IF(ISNUMBER($A978),INDIRECT(CONCATENATE("'Instrument List'!C",(MATCH(E978,'Instrument List'!A:A,0))-0)),"")</f>
        <v/>
      </c>
      <c r="BA978" s="192" t="str">
        <f ca="1">IF(ISNUMBER(A978),INDIRECT(CONCATENATE("'Instrument List'!E",(MATCH(E978,'Instrument List'!A:A,0))-0)),"")</f>
        <v/>
      </c>
      <c r="BB978" s="193" t="str">
        <f t="shared" si="376"/>
        <v/>
      </c>
      <c r="BC978" s="193" t="str">
        <f t="shared" si="377"/>
        <v/>
      </c>
      <c r="BD978" s="193" t="str">
        <f ca="1">IF(ISNUMBER(A978),INDIRECT(CONCATENATE("'Instrument List'!F",(MATCH(E978,'Instrument List'!A:A,0))-0)),"")</f>
        <v/>
      </c>
    </row>
    <row r="979" spans="1:56">
      <c r="A979" s="220" t="str">
        <f t="shared" si="357"/>
        <v/>
      </c>
      <c r="B979" s="221"/>
      <c r="C979" s="222"/>
      <c r="D979" s="169"/>
      <c r="E979" s="169"/>
      <c r="F979" s="169"/>
      <c r="G979" s="202"/>
      <c r="H979" s="217"/>
      <c r="I979" s="212"/>
      <c r="J979" s="206"/>
      <c r="K979" s="212"/>
      <c r="L979" s="206"/>
      <c r="M979" s="212"/>
      <c r="N979" s="206"/>
      <c r="O979" s="170" t="str">
        <f t="shared" si="358"/>
        <v/>
      </c>
      <c r="P979" s="171"/>
      <c r="Q979" s="171"/>
      <c r="R979" s="171"/>
      <c r="S979" s="172" t="str">
        <f t="shared" si="359"/>
        <v/>
      </c>
      <c r="T979" s="172" t="str">
        <f t="shared" si="360"/>
        <v/>
      </c>
      <c r="U979" s="171"/>
      <c r="V979" s="171"/>
      <c r="W979" s="173" t="str">
        <f t="shared" si="361"/>
        <v/>
      </c>
      <c r="X979" s="173" t="str">
        <f t="shared" si="362"/>
        <v/>
      </c>
      <c r="Y979" s="173" t="str">
        <f t="shared" si="363"/>
        <v/>
      </c>
      <c r="Z979" s="171"/>
      <c r="AA979" s="171"/>
      <c r="AB979" s="171"/>
      <c r="AC979" s="172" t="str">
        <f t="shared" si="364"/>
        <v/>
      </c>
      <c r="AD979" s="172" t="str">
        <f t="shared" si="365"/>
        <v/>
      </c>
      <c r="AE979" s="174"/>
      <c r="AF979" s="175" t="str">
        <f t="shared" si="366"/>
        <v/>
      </c>
      <c r="AG979" s="169"/>
      <c r="AH979" s="171"/>
      <c r="AI979" s="171"/>
      <c r="AJ979" s="169"/>
      <c r="AK979" s="176" t="str">
        <f t="shared" si="367"/>
        <v/>
      </c>
      <c r="AL979" s="176" t="str">
        <f t="shared" si="368"/>
        <v/>
      </c>
      <c r="AM979" s="176" t="str">
        <f t="shared" si="369"/>
        <v/>
      </c>
      <c r="AN979" s="359" t="str">
        <f>IF(Overview!$K$17='Internal Calcs'!$P$22,IF(AK979="","",AK979),IF(Overview!$K$17='Internal Calcs'!$P$23,IF(AK979="","",AK979),IF(ISNUMBER(A979),(IF(F979="Short",G979-H979,H979-G979)*AZ979-AX979),"")))</f>
        <v/>
      </c>
      <c r="AO979" s="401" t="str">
        <f>IF(Overview!$K$17='Internal Calcs'!$P$22,IF(AL979="","",AL979),IF(Overview!$K$17='Internal Calcs'!$P$23,IF(AL979="","",AL979),IF(ISNUMBER(A979),IF(AL979="",(IF(F979="Short",G979-H979,H979-G979)*AZ979-AX979),(IF(F979="Short",G979-J979,J979-G979)*AZ979-AX979)),"")))</f>
        <v/>
      </c>
      <c r="AP979" s="359" t="str">
        <f>IF(Overview!$K$17='Internal Calcs'!$P$22,"",IF(Overview!$K$17='Internal Calcs'!$P$23,IF(AM979="","",AM979),IF(ISNUMBER(A979),IF(AM979="",(IF(F979="Short",G979-H979,H979-G979)*AZ979-AX979),(IF(F979="Short",G979-L979,L979-G979)*AZ979-AX979)),"")))</f>
        <v/>
      </c>
      <c r="AQ979" s="176" t="str">
        <f t="shared" si="370"/>
        <v/>
      </c>
      <c r="AR979" s="176" t="str">
        <f t="shared" si="371"/>
        <v/>
      </c>
      <c r="AS979" s="176" t="str">
        <f t="shared" si="372"/>
        <v/>
      </c>
      <c r="AT979" s="176" t="str">
        <f>IF(ISNUMBER(A979),MAX($AS$2:AS979)-AS979,"")</f>
        <v/>
      </c>
      <c r="AU979" s="177" t="str">
        <f t="shared" si="373"/>
        <v/>
      </c>
      <c r="AV979" s="178" t="str">
        <f t="shared" si="374"/>
        <v/>
      </c>
      <c r="AW979" s="178" t="str">
        <f t="shared" si="375"/>
        <v/>
      </c>
      <c r="AX979" s="179" t="str">
        <f ca="1">IF(ISNUMBER($A979),INDIRECT(CONCATENATE("'Instrument List'!B",(MATCH(E979,'Instrument List'!A:A,0))-0)),"")</f>
        <v/>
      </c>
      <c r="AY979" s="179" t="str">
        <f ca="1">IF(ISNUMBER($A979),INDIRECT(CONCATENATE("'Instrument List'!D",(MATCH(E979,'Instrument List'!A:A,0))-0)),"")</f>
        <v/>
      </c>
      <c r="AZ979" s="179" t="str">
        <f ca="1">IF(ISNUMBER($A979),INDIRECT(CONCATENATE("'Instrument List'!C",(MATCH(E979,'Instrument List'!A:A,0))-0)),"")</f>
        <v/>
      </c>
      <c r="BA979" s="180" t="str">
        <f ca="1">IF(ISNUMBER(A979),INDIRECT(CONCATENATE("'Instrument List'!E",(MATCH(E979,'Instrument List'!A:A,0))-0)),"")</f>
        <v/>
      </c>
      <c r="BB979" s="181" t="str">
        <f t="shared" si="376"/>
        <v/>
      </c>
      <c r="BC979" s="181" t="str">
        <f t="shared" si="377"/>
        <v/>
      </c>
      <c r="BD979" s="181" t="str">
        <f ca="1">IF(ISNUMBER(A979),INDIRECT(CONCATENATE("'Instrument List'!F",(MATCH(E979,'Instrument List'!A:A,0))-0)),"")</f>
        <v/>
      </c>
    </row>
    <row r="980" spans="1:56">
      <c r="A980" s="223" t="str">
        <f t="shared" si="357"/>
        <v/>
      </c>
      <c r="B980" s="224"/>
      <c r="C980" s="225"/>
      <c r="D980" s="182"/>
      <c r="E980" s="182"/>
      <c r="F980" s="182"/>
      <c r="G980" s="203"/>
      <c r="H980" s="218"/>
      <c r="I980" s="213"/>
      <c r="J980" s="207"/>
      <c r="K980" s="213"/>
      <c r="L980" s="207"/>
      <c r="M980" s="213"/>
      <c r="N980" s="207"/>
      <c r="O980" s="183" t="str">
        <f t="shared" si="358"/>
        <v/>
      </c>
      <c r="P980" s="184"/>
      <c r="Q980" s="184"/>
      <c r="R980" s="275"/>
      <c r="S980" s="185" t="str">
        <f t="shared" si="359"/>
        <v/>
      </c>
      <c r="T980" s="185" t="str">
        <f t="shared" si="360"/>
        <v/>
      </c>
      <c r="U980" s="275"/>
      <c r="V980" s="275"/>
      <c r="W980" s="276" t="str">
        <f t="shared" si="361"/>
        <v/>
      </c>
      <c r="X980" s="276" t="str">
        <f t="shared" si="362"/>
        <v/>
      </c>
      <c r="Y980" s="276" t="str">
        <f t="shared" si="363"/>
        <v/>
      </c>
      <c r="Z980" s="275"/>
      <c r="AA980" s="184"/>
      <c r="AB980" s="184"/>
      <c r="AC980" s="185" t="str">
        <f t="shared" si="364"/>
        <v/>
      </c>
      <c r="AD980" s="185" t="str">
        <f t="shared" si="365"/>
        <v/>
      </c>
      <c r="AE980" s="186"/>
      <c r="AF980" s="187" t="str">
        <f t="shared" si="366"/>
        <v/>
      </c>
      <c r="AG980" s="182"/>
      <c r="AH980" s="184"/>
      <c r="AI980" s="184"/>
      <c r="AJ980" s="182"/>
      <c r="AK980" s="188" t="str">
        <f t="shared" si="367"/>
        <v/>
      </c>
      <c r="AL980" s="188" t="str">
        <f t="shared" si="368"/>
        <v/>
      </c>
      <c r="AM980" s="188" t="str">
        <f t="shared" si="369"/>
        <v/>
      </c>
      <c r="AN980" s="359" t="str">
        <f>IF(Overview!$K$17='Internal Calcs'!$P$22,IF(AK980="","",AK980),IF(Overview!$K$17='Internal Calcs'!$P$23,IF(AK980="","",AK980),IF(ISNUMBER(A980),(IF(F980="Short",G980-H980,H980-G980)*AZ980-AX980),"")))</f>
        <v/>
      </c>
      <c r="AO980" s="401" t="str">
        <f>IF(Overview!$K$17='Internal Calcs'!$P$22,IF(AL980="","",AL980),IF(Overview!$K$17='Internal Calcs'!$P$23,IF(AL980="","",AL980),IF(ISNUMBER(A980),IF(AL980="",(IF(F980="Short",G980-H980,H980-G980)*AZ980-AX980),(IF(F980="Short",G980-J980,J980-G980)*AZ980-AX980)),"")))</f>
        <v/>
      </c>
      <c r="AP980" s="359" t="str">
        <f>IF(Overview!$K$17='Internal Calcs'!$P$22,"",IF(Overview!$K$17='Internal Calcs'!$P$23,IF(AM980="","",AM980),IF(ISNUMBER(A980),IF(AM980="",(IF(F980="Short",G980-H980,H980-G980)*AZ980-AX980),(IF(F980="Short",G980-L980,L980-G980)*AZ980-AX980)),"")))</f>
        <v/>
      </c>
      <c r="AQ980" s="188" t="str">
        <f t="shared" si="370"/>
        <v/>
      </c>
      <c r="AR980" s="188" t="str">
        <f t="shared" si="371"/>
        <v/>
      </c>
      <c r="AS980" s="188" t="str">
        <f t="shared" si="372"/>
        <v/>
      </c>
      <c r="AT980" s="188" t="str">
        <f>IF(ISNUMBER(A980),MAX($AS$2:AS980)-AS980,"")</f>
        <v/>
      </c>
      <c r="AU980" s="189" t="str">
        <f t="shared" si="373"/>
        <v/>
      </c>
      <c r="AV980" s="190" t="str">
        <f t="shared" si="374"/>
        <v/>
      </c>
      <c r="AW980" s="190" t="str">
        <f t="shared" si="375"/>
        <v/>
      </c>
      <c r="AX980" s="191" t="str">
        <f ca="1">IF(ISNUMBER($A980),INDIRECT(CONCATENATE("'Instrument List'!B",(MATCH(E980,'Instrument List'!A:A,0))-0)),"")</f>
        <v/>
      </c>
      <c r="AY980" s="191" t="str">
        <f ca="1">IF(ISNUMBER($A980),INDIRECT(CONCATENATE("'Instrument List'!D",(MATCH(E980,'Instrument List'!A:A,0))-0)),"")</f>
        <v/>
      </c>
      <c r="AZ980" s="191" t="str">
        <f ca="1">IF(ISNUMBER($A980),INDIRECT(CONCATENATE("'Instrument List'!C",(MATCH(E980,'Instrument List'!A:A,0))-0)),"")</f>
        <v/>
      </c>
      <c r="BA980" s="192" t="str">
        <f ca="1">IF(ISNUMBER(A980),INDIRECT(CONCATENATE("'Instrument List'!E",(MATCH(E980,'Instrument List'!A:A,0))-0)),"")</f>
        <v/>
      </c>
      <c r="BB980" s="193" t="str">
        <f t="shared" si="376"/>
        <v/>
      </c>
      <c r="BC980" s="193" t="str">
        <f t="shared" si="377"/>
        <v/>
      </c>
      <c r="BD980" s="193" t="str">
        <f ca="1">IF(ISNUMBER(A980),INDIRECT(CONCATENATE("'Instrument List'!F",(MATCH(E980,'Instrument List'!A:A,0))-0)),"")</f>
        <v/>
      </c>
    </row>
    <row r="981" spans="1:56">
      <c r="A981" s="220" t="str">
        <f t="shared" si="357"/>
        <v/>
      </c>
      <c r="B981" s="221"/>
      <c r="C981" s="222"/>
      <c r="D981" s="169"/>
      <c r="E981" s="169"/>
      <c r="F981" s="169"/>
      <c r="G981" s="202"/>
      <c r="H981" s="217"/>
      <c r="I981" s="212"/>
      <c r="J981" s="206"/>
      <c r="K981" s="212"/>
      <c r="L981" s="206"/>
      <c r="M981" s="212"/>
      <c r="N981" s="206"/>
      <c r="O981" s="170" t="str">
        <f t="shared" si="358"/>
        <v/>
      </c>
      <c r="P981" s="171"/>
      <c r="Q981" s="171"/>
      <c r="R981" s="171"/>
      <c r="S981" s="172" t="str">
        <f t="shared" si="359"/>
        <v/>
      </c>
      <c r="T981" s="172" t="str">
        <f t="shared" si="360"/>
        <v/>
      </c>
      <c r="U981" s="171"/>
      <c r="V981" s="171"/>
      <c r="W981" s="173" t="str">
        <f t="shared" si="361"/>
        <v/>
      </c>
      <c r="X981" s="173" t="str">
        <f t="shared" si="362"/>
        <v/>
      </c>
      <c r="Y981" s="173" t="str">
        <f t="shared" si="363"/>
        <v/>
      </c>
      <c r="Z981" s="171"/>
      <c r="AA981" s="171"/>
      <c r="AB981" s="171"/>
      <c r="AC981" s="172" t="str">
        <f t="shared" si="364"/>
        <v/>
      </c>
      <c r="AD981" s="172" t="str">
        <f t="shared" si="365"/>
        <v/>
      </c>
      <c r="AE981" s="174"/>
      <c r="AF981" s="175" t="str">
        <f t="shared" si="366"/>
        <v/>
      </c>
      <c r="AG981" s="169"/>
      <c r="AH981" s="171"/>
      <c r="AI981" s="171"/>
      <c r="AJ981" s="169"/>
      <c r="AK981" s="176" t="str">
        <f t="shared" si="367"/>
        <v/>
      </c>
      <c r="AL981" s="176" t="str">
        <f t="shared" si="368"/>
        <v/>
      </c>
      <c r="AM981" s="176" t="str">
        <f t="shared" si="369"/>
        <v/>
      </c>
      <c r="AN981" s="359" t="str">
        <f>IF(Overview!$K$17='Internal Calcs'!$P$22,IF(AK981="","",AK981),IF(Overview!$K$17='Internal Calcs'!$P$23,IF(AK981="","",AK981),IF(ISNUMBER(A981),(IF(F981="Short",G981-H981,H981-G981)*AZ981-AX981),"")))</f>
        <v/>
      </c>
      <c r="AO981" s="401" t="str">
        <f>IF(Overview!$K$17='Internal Calcs'!$P$22,IF(AL981="","",AL981),IF(Overview!$K$17='Internal Calcs'!$P$23,IF(AL981="","",AL981),IF(ISNUMBER(A981),IF(AL981="",(IF(F981="Short",G981-H981,H981-G981)*AZ981-AX981),(IF(F981="Short",G981-J981,J981-G981)*AZ981-AX981)),"")))</f>
        <v/>
      </c>
      <c r="AP981" s="359" t="str">
        <f>IF(Overview!$K$17='Internal Calcs'!$P$22,"",IF(Overview!$K$17='Internal Calcs'!$P$23,IF(AM981="","",AM981),IF(ISNUMBER(A981),IF(AM981="",(IF(F981="Short",G981-H981,H981-G981)*AZ981-AX981),(IF(F981="Short",G981-L981,L981-G981)*AZ981-AX981)),"")))</f>
        <v/>
      </c>
      <c r="AQ981" s="176" t="str">
        <f t="shared" si="370"/>
        <v/>
      </c>
      <c r="AR981" s="176" t="str">
        <f t="shared" si="371"/>
        <v/>
      </c>
      <c r="AS981" s="176" t="str">
        <f t="shared" si="372"/>
        <v/>
      </c>
      <c r="AT981" s="176" t="str">
        <f>IF(ISNUMBER(A981),MAX($AS$2:AS981)-AS981,"")</f>
        <v/>
      </c>
      <c r="AU981" s="177" t="str">
        <f t="shared" si="373"/>
        <v/>
      </c>
      <c r="AV981" s="178" t="str">
        <f t="shared" si="374"/>
        <v/>
      </c>
      <c r="AW981" s="178" t="str">
        <f t="shared" si="375"/>
        <v/>
      </c>
      <c r="AX981" s="179" t="str">
        <f ca="1">IF(ISNUMBER($A981),INDIRECT(CONCATENATE("'Instrument List'!B",(MATCH(E981,'Instrument List'!A:A,0))-0)),"")</f>
        <v/>
      </c>
      <c r="AY981" s="179" t="str">
        <f ca="1">IF(ISNUMBER($A981),INDIRECT(CONCATENATE("'Instrument List'!D",(MATCH(E981,'Instrument List'!A:A,0))-0)),"")</f>
        <v/>
      </c>
      <c r="AZ981" s="179" t="str">
        <f ca="1">IF(ISNUMBER($A981),INDIRECT(CONCATENATE("'Instrument List'!C",(MATCH(E981,'Instrument List'!A:A,0))-0)),"")</f>
        <v/>
      </c>
      <c r="BA981" s="180" t="str">
        <f ca="1">IF(ISNUMBER(A981),INDIRECT(CONCATENATE("'Instrument List'!E",(MATCH(E981,'Instrument List'!A:A,0))-0)),"")</f>
        <v/>
      </c>
      <c r="BB981" s="181" t="str">
        <f t="shared" si="376"/>
        <v/>
      </c>
      <c r="BC981" s="181" t="str">
        <f t="shared" si="377"/>
        <v/>
      </c>
      <c r="BD981" s="181" t="str">
        <f ca="1">IF(ISNUMBER(A981),INDIRECT(CONCATENATE("'Instrument List'!F",(MATCH(E981,'Instrument List'!A:A,0))-0)),"")</f>
        <v/>
      </c>
    </row>
    <row r="982" spans="1:56">
      <c r="A982" s="223" t="str">
        <f t="shared" si="357"/>
        <v/>
      </c>
      <c r="B982" s="224"/>
      <c r="C982" s="225"/>
      <c r="D982" s="182"/>
      <c r="E982" s="182"/>
      <c r="F982" s="182"/>
      <c r="G982" s="203"/>
      <c r="H982" s="218"/>
      <c r="I982" s="213"/>
      <c r="J982" s="207"/>
      <c r="K982" s="213"/>
      <c r="L982" s="207"/>
      <c r="M982" s="213"/>
      <c r="N982" s="207"/>
      <c r="O982" s="183" t="str">
        <f t="shared" si="358"/>
        <v/>
      </c>
      <c r="P982" s="184"/>
      <c r="Q982" s="184"/>
      <c r="R982" s="275"/>
      <c r="S982" s="185" t="str">
        <f t="shared" si="359"/>
        <v/>
      </c>
      <c r="T982" s="185" t="str">
        <f t="shared" si="360"/>
        <v/>
      </c>
      <c r="U982" s="275"/>
      <c r="V982" s="275"/>
      <c r="W982" s="276" t="str">
        <f t="shared" si="361"/>
        <v/>
      </c>
      <c r="X982" s="276" t="str">
        <f t="shared" si="362"/>
        <v/>
      </c>
      <c r="Y982" s="276" t="str">
        <f t="shared" si="363"/>
        <v/>
      </c>
      <c r="Z982" s="275"/>
      <c r="AA982" s="184"/>
      <c r="AB982" s="184"/>
      <c r="AC982" s="185" t="str">
        <f t="shared" si="364"/>
        <v/>
      </c>
      <c r="AD982" s="185" t="str">
        <f t="shared" si="365"/>
        <v/>
      </c>
      <c r="AE982" s="186"/>
      <c r="AF982" s="187" t="str">
        <f t="shared" si="366"/>
        <v/>
      </c>
      <c r="AG982" s="182"/>
      <c r="AH982" s="184"/>
      <c r="AI982" s="184"/>
      <c r="AJ982" s="182"/>
      <c r="AK982" s="188" t="str">
        <f t="shared" si="367"/>
        <v/>
      </c>
      <c r="AL982" s="188" t="str">
        <f t="shared" si="368"/>
        <v/>
      </c>
      <c r="AM982" s="188" t="str">
        <f t="shared" si="369"/>
        <v/>
      </c>
      <c r="AN982" s="359" t="str">
        <f>IF(Overview!$K$17='Internal Calcs'!$P$22,IF(AK982="","",AK982),IF(Overview!$K$17='Internal Calcs'!$P$23,IF(AK982="","",AK982),IF(ISNUMBER(A982),(IF(F982="Short",G982-H982,H982-G982)*AZ982-AX982),"")))</f>
        <v/>
      </c>
      <c r="AO982" s="401" t="str">
        <f>IF(Overview!$K$17='Internal Calcs'!$P$22,IF(AL982="","",AL982),IF(Overview!$K$17='Internal Calcs'!$P$23,IF(AL982="","",AL982),IF(ISNUMBER(A982),IF(AL982="",(IF(F982="Short",G982-H982,H982-G982)*AZ982-AX982),(IF(F982="Short",G982-J982,J982-G982)*AZ982-AX982)),"")))</f>
        <v/>
      </c>
      <c r="AP982" s="359" t="str">
        <f>IF(Overview!$K$17='Internal Calcs'!$P$22,"",IF(Overview!$K$17='Internal Calcs'!$P$23,IF(AM982="","",AM982),IF(ISNUMBER(A982),IF(AM982="",(IF(F982="Short",G982-H982,H982-G982)*AZ982-AX982),(IF(F982="Short",G982-L982,L982-G982)*AZ982-AX982)),"")))</f>
        <v/>
      </c>
      <c r="AQ982" s="188" t="str">
        <f t="shared" si="370"/>
        <v/>
      </c>
      <c r="AR982" s="188" t="str">
        <f t="shared" si="371"/>
        <v/>
      </c>
      <c r="AS982" s="188" t="str">
        <f t="shared" si="372"/>
        <v/>
      </c>
      <c r="AT982" s="188" t="str">
        <f>IF(ISNUMBER(A982),MAX($AS$2:AS982)-AS982,"")</f>
        <v/>
      </c>
      <c r="AU982" s="189" t="str">
        <f t="shared" si="373"/>
        <v/>
      </c>
      <c r="AV982" s="190" t="str">
        <f t="shared" si="374"/>
        <v/>
      </c>
      <c r="AW982" s="190" t="str">
        <f t="shared" si="375"/>
        <v/>
      </c>
      <c r="AX982" s="191" t="str">
        <f ca="1">IF(ISNUMBER($A982),INDIRECT(CONCATENATE("'Instrument List'!B",(MATCH(E982,'Instrument List'!A:A,0))-0)),"")</f>
        <v/>
      </c>
      <c r="AY982" s="191" t="str">
        <f ca="1">IF(ISNUMBER($A982),INDIRECT(CONCATENATE("'Instrument List'!D",(MATCH(E982,'Instrument List'!A:A,0))-0)),"")</f>
        <v/>
      </c>
      <c r="AZ982" s="191" t="str">
        <f ca="1">IF(ISNUMBER($A982),INDIRECT(CONCATENATE("'Instrument List'!C",(MATCH(E982,'Instrument List'!A:A,0))-0)),"")</f>
        <v/>
      </c>
      <c r="BA982" s="192" t="str">
        <f ca="1">IF(ISNUMBER(A982),INDIRECT(CONCATENATE("'Instrument List'!E",(MATCH(E982,'Instrument List'!A:A,0))-0)),"")</f>
        <v/>
      </c>
      <c r="BB982" s="193" t="str">
        <f t="shared" si="376"/>
        <v/>
      </c>
      <c r="BC982" s="193" t="str">
        <f t="shared" si="377"/>
        <v/>
      </c>
      <c r="BD982" s="193" t="str">
        <f ca="1">IF(ISNUMBER(A982),INDIRECT(CONCATENATE("'Instrument List'!F",(MATCH(E982,'Instrument List'!A:A,0))-0)),"")</f>
        <v/>
      </c>
    </row>
    <row r="983" spans="1:56">
      <c r="A983" s="220" t="str">
        <f t="shared" si="357"/>
        <v/>
      </c>
      <c r="B983" s="221"/>
      <c r="C983" s="222"/>
      <c r="D983" s="169"/>
      <c r="E983" s="169"/>
      <c r="F983" s="169"/>
      <c r="G983" s="202"/>
      <c r="H983" s="217"/>
      <c r="I983" s="212"/>
      <c r="J983" s="206"/>
      <c r="K983" s="212"/>
      <c r="L983" s="206"/>
      <c r="M983" s="212"/>
      <c r="N983" s="206"/>
      <c r="O983" s="170" t="str">
        <f t="shared" si="358"/>
        <v/>
      </c>
      <c r="P983" s="171"/>
      <c r="Q983" s="171"/>
      <c r="R983" s="171"/>
      <c r="S983" s="172" t="str">
        <f t="shared" si="359"/>
        <v/>
      </c>
      <c r="T983" s="172" t="str">
        <f t="shared" si="360"/>
        <v/>
      </c>
      <c r="U983" s="171"/>
      <c r="V983" s="171"/>
      <c r="W983" s="173" t="str">
        <f t="shared" si="361"/>
        <v/>
      </c>
      <c r="X983" s="173" t="str">
        <f t="shared" si="362"/>
        <v/>
      </c>
      <c r="Y983" s="173" t="str">
        <f t="shared" si="363"/>
        <v/>
      </c>
      <c r="Z983" s="171"/>
      <c r="AA983" s="171"/>
      <c r="AB983" s="171"/>
      <c r="AC983" s="172" t="str">
        <f t="shared" si="364"/>
        <v/>
      </c>
      <c r="AD983" s="172" t="str">
        <f t="shared" si="365"/>
        <v/>
      </c>
      <c r="AE983" s="174"/>
      <c r="AF983" s="175" t="str">
        <f t="shared" si="366"/>
        <v/>
      </c>
      <c r="AG983" s="169"/>
      <c r="AH983" s="171"/>
      <c r="AI983" s="171"/>
      <c r="AJ983" s="169"/>
      <c r="AK983" s="176" t="str">
        <f t="shared" si="367"/>
        <v/>
      </c>
      <c r="AL983" s="176" t="str">
        <f t="shared" si="368"/>
        <v/>
      </c>
      <c r="AM983" s="176" t="str">
        <f t="shared" si="369"/>
        <v/>
      </c>
      <c r="AN983" s="359" t="str">
        <f>IF(Overview!$K$17='Internal Calcs'!$P$22,IF(AK983="","",AK983),IF(Overview!$K$17='Internal Calcs'!$P$23,IF(AK983="","",AK983),IF(ISNUMBER(A983),(IF(F983="Short",G983-H983,H983-G983)*AZ983-AX983),"")))</f>
        <v/>
      </c>
      <c r="AO983" s="401" t="str">
        <f>IF(Overview!$K$17='Internal Calcs'!$P$22,IF(AL983="","",AL983),IF(Overview!$K$17='Internal Calcs'!$P$23,IF(AL983="","",AL983),IF(ISNUMBER(A983),IF(AL983="",(IF(F983="Short",G983-H983,H983-G983)*AZ983-AX983),(IF(F983="Short",G983-J983,J983-G983)*AZ983-AX983)),"")))</f>
        <v/>
      </c>
      <c r="AP983" s="359" t="str">
        <f>IF(Overview!$K$17='Internal Calcs'!$P$22,"",IF(Overview!$K$17='Internal Calcs'!$P$23,IF(AM983="","",AM983),IF(ISNUMBER(A983),IF(AM983="",(IF(F983="Short",G983-H983,H983-G983)*AZ983-AX983),(IF(F983="Short",G983-L983,L983-G983)*AZ983-AX983)),"")))</f>
        <v/>
      </c>
      <c r="AQ983" s="176" t="str">
        <f t="shared" si="370"/>
        <v/>
      </c>
      <c r="AR983" s="176" t="str">
        <f t="shared" si="371"/>
        <v/>
      </c>
      <c r="AS983" s="176" t="str">
        <f t="shared" si="372"/>
        <v/>
      </c>
      <c r="AT983" s="176" t="str">
        <f>IF(ISNUMBER(A983),MAX($AS$2:AS983)-AS983,"")</f>
        <v/>
      </c>
      <c r="AU983" s="177" t="str">
        <f t="shared" si="373"/>
        <v/>
      </c>
      <c r="AV983" s="178" t="str">
        <f t="shared" si="374"/>
        <v/>
      </c>
      <c r="AW983" s="178" t="str">
        <f t="shared" si="375"/>
        <v/>
      </c>
      <c r="AX983" s="179" t="str">
        <f ca="1">IF(ISNUMBER($A983),INDIRECT(CONCATENATE("'Instrument List'!B",(MATCH(E983,'Instrument List'!A:A,0))-0)),"")</f>
        <v/>
      </c>
      <c r="AY983" s="179" t="str">
        <f ca="1">IF(ISNUMBER($A983),INDIRECT(CONCATENATE("'Instrument List'!D",(MATCH(E983,'Instrument List'!A:A,0))-0)),"")</f>
        <v/>
      </c>
      <c r="AZ983" s="179" t="str">
        <f ca="1">IF(ISNUMBER($A983),INDIRECT(CONCATENATE("'Instrument List'!C",(MATCH(E983,'Instrument List'!A:A,0))-0)),"")</f>
        <v/>
      </c>
      <c r="BA983" s="180" t="str">
        <f ca="1">IF(ISNUMBER(A983),INDIRECT(CONCATENATE("'Instrument List'!E",(MATCH(E983,'Instrument List'!A:A,0))-0)),"")</f>
        <v/>
      </c>
      <c r="BB983" s="181" t="str">
        <f t="shared" si="376"/>
        <v/>
      </c>
      <c r="BC983" s="181" t="str">
        <f t="shared" si="377"/>
        <v/>
      </c>
      <c r="BD983" s="181" t="str">
        <f ca="1">IF(ISNUMBER(A983),INDIRECT(CONCATENATE("'Instrument List'!F",(MATCH(E983,'Instrument List'!A:A,0))-0)),"")</f>
        <v/>
      </c>
    </row>
    <row r="984" spans="1:56">
      <c r="A984" s="223" t="str">
        <f t="shared" si="357"/>
        <v/>
      </c>
      <c r="B984" s="224"/>
      <c r="C984" s="225"/>
      <c r="D984" s="182"/>
      <c r="E984" s="182"/>
      <c r="F984" s="182"/>
      <c r="G984" s="203"/>
      <c r="H984" s="218"/>
      <c r="I984" s="213"/>
      <c r="J984" s="207"/>
      <c r="K984" s="213"/>
      <c r="L984" s="207"/>
      <c r="M984" s="213"/>
      <c r="N984" s="207"/>
      <c r="O984" s="183" t="str">
        <f t="shared" si="358"/>
        <v/>
      </c>
      <c r="P984" s="184"/>
      <c r="Q984" s="184"/>
      <c r="R984" s="275"/>
      <c r="S984" s="185" t="str">
        <f t="shared" si="359"/>
        <v/>
      </c>
      <c r="T984" s="185" t="str">
        <f t="shared" si="360"/>
        <v/>
      </c>
      <c r="U984" s="275"/>
      <c r="V984" s="275"/>
      <c r="W984" s="276" t="str">
        <f t="shared" si="361"/>
        <v/>
      </c>
      <c r="X984" s="276" t="str">
        <f t="shared" si="362"/>
        <v/>
      </c>
      <c r="Y984" s="276" t="str">
        <f t="shared" si="363"/>
        <v/>
      </c>
      <c r="Z984" s="275"/>
      <c r="AA984" s="184"/>
      <c r="AB984" s="184"/>
      <c r="AC984" s="185" t="str">
        <f t="shared" si="364"/>
        <v/>
      </c>
      <c r="AD984" s="185" t="str">
        <f t="shared" si="365"/>
        <v/>
      </c>
      <c r="AE984" s="186"/>
      <c r="AF984" s="187" t="str">
        <f t="shared" si="366"/>
        <v/>
      </c>
      <c r="AG984" s="182"/>
      <c r="AH984" s="184"/>
      <c r="AI984" s="184"/>
      <c r="AJ984" s="182"/>
      <c r="AK984" s="188" t="str">
        <f t="shared" si="367"/>
        <v/>
      </c>
      <c r="AL984" s="188" t="str">
        <f t="shared" si="368"/>
        <v/>
      </c>
      <c r="AM984" s="188" t="str">
        <f t="shared" si="369"/>
        <v/>
      </c>
      <c r="AN984" s="359" t="str">
        <f>IF(Overview!$K$17='Internal Calcs'!$P$22,IF(AK984="","",AK984),IF(Overview!$K$17='Internal Calcs'!$P$23,IF(AK984="","",AK984),IF(ISNUMBER(A984),(IF(F984="Short",G984-H984,H984-G984)*AZ984-AX984),"")))</f>
        <v/>
      </c>
      <c r="AO984" s="401" t="str">
        <f>IF(Overview!$K$17='Internal Calcs'!$P$22,IF(AL984="","",AL984),IF(Overview!$K$17='Internal Calcs'!$P$23,IF(AL984="","",AL984),IF(ISNUMBER(A984),IF(AL984="",(IF(F984="Short",G984-H984,H984-G984)*AZ984-AX984),(IF(F984="Short",G984-J984,J984-G984)*AZ984-AX984)),"")))</f>
        <v/>
      </c>
      <c r="AP984" s="359" t="str">
        <f>IF(Overview!$K$17='Internal Calcs'!$P$22,"",IF(Overview!$K$17='Internal Calcs'!$P$23,IF(AM984="","",AM984),IF(ISNUMBER(A984),IF(AM984="",(IF(F984="Short",G984-H984,H984-G984)*AZ984-AX984),(IF(F984="Short",G984-L984,L984-G984)*AZ984-AX984)),"")))</f>
        <v/>
      </c>
      <c r="AQ984" s="188" t="str">
        <f t="shared" si="370"/>
        <v/>
      </c>
      <c r="AR984" s="188" t="str">
        <f t="shared" si="371"/>
        <v/>
      </c>
      <c r="AS984" s="188" t="str">
        <f t="shared" si="372"/>
        <v/>
      </c>
      <c r="AT984" s="188" t="str">
        <f>IF(ISNUMBER(A984),MAX($AS$2:AS984)-AS984,"")</f>
        <v/>
      </c>
      <c r="AU984" s="189" t="str">
        <f t="shared" si="373"/>
        <v/>
      </c>
      <c r="AV984" s="190" t="str">
        <f t="shared" si="374"/>
        <v/>
      </c>
      <c r="AW984" s="190" t="str">
        <f t="shared" si="375"/>
        <v/>
      </c>
      <c r="AX984" s="191" t="str">
        <f ca="1">IF(ISNUMBER($A984),INDIRECT(CONCATENATE("'Instrument List'!B",(MATCH(E984,'Instrument List'!A:A,0))-0)),"")</f>
        <v/>
      </c>
      <c r="AY984" s="191" t="str">
        <f ca="1">IF(ISNUMBER($A984),INDIRECT(CONCATENATE("'Instrument List'!D",(MATCH(E984,'Instrument List'!A:A,0))-0)),"")</f>
        <v/>
      </c>
      <c r="AZ984" s="191" t="str">
        <f ca="1">IF(ISNUMBER($A984),INDIRECT(CONCATENATE("'Instrument List'!C",(MATCH(E984,'Instrument List'!A:A,0))-0)),"")</f>
        <v/>
      </c>
      <c r="BA984" s="192" t="str">
        <f ca="1">IF(ISNUMBER(A984),INDIRECT(CONCATENATE("'Instrument List'!E",(MATCH(E984,'Instrument List'!A:A,0))-0)),"")</f>
        <v/>
      </c>
      <c r="BB984" s="193" t="str">
        <f t="shared" si="376"/>
        <v/>
      </c>
      <c r="BC984" s="193" t="str">
        <f t="shared" si="377"/>
        <v/>
      </c>
      <c r="BD984" s="193" t="str">
        <f ca="1">IF(ISNUMBER(A984),INDIRECT(CONCATENATE("'Instrument List'!F",(MATCH(E984,'Instrument List'!A:A,0))-0)),"")</f>
        <v/>
      </c>
    </row>
    <row r="985" spans="1:56">
      <c r="A985" s="220" t="str">
        <f t="shared" si="357"/>
        <v/>
      </c>
      <c r="B985" s="221"/>
      <c r="C985" s="222"/>
      <c r="D985" s="169"/>
      <c r="E985" s="169"/>
      <c r="F985" s="169"/>
      <c r="G985" s="202"/>
      <c r="H985" s="217"/>
      <c r="I985" s="212"/>
      <c r="J985" s="206"/>
      <c r="K985" s="212"/>
      <c r="L985" s="206"/>
      <c r="M985" s="212"/>
      <c r="N985" s="206"/>
      <c r="O985" s="170" t="str">
        <f t="shared" si="358"/>
        <v/>
      </c>
      <c r="P985" s="171"/>
      <c r="Q985" s="171"/>
      <c r="R985" s="171"/>
      <c r="S985" s="172" t="str">
        <f t="shared" si="359"/>
        <v/>
      </c>
      <c r="T985" s="172" t="str">
        <f t="shared" si="360"/>
        <v/>
      </c>
      <c r="U985" s="171"/>
      <c r="V985" s="171"/>
      <c r="W985" s="173" t="str">
        <f t="shared" si="361"/>
        <v/>
      </c>
      <c r="X985" s="173" t="str">
        <f t="shared" si="362"/>
        <v/>
      </c>
      <c r="Y985" s="173" t="str">
        <f t="shared" si="363"/>
        <v/>
      </c>
      <c r="Z985" s="171"/>
      <c r="AA985" s="171"/>
      <c r="AB985" s="171"/>
      <c r="AC985" s="172" t="str">
        <f t="shared" si="364"/>
        <v/>
      </c>
      <c r="AD985" s="172" t="str">
        <f t="shared" si="365"/>
        <v/>
      </c>
      <c r="AE985" s="174"/>
      <c r="AF985" s="175" t="str">
        <f t="shared" si="366"/>
        <v/>
      </c>
      <c r="AG985" s="169"/>
      <c r="AH985" s="171"/>
      <c r="AI985" s="171"/>
      <c r="AJ985" s="169"/>
      <c r="AK985" s="176" t="str">
        <f t="shared" si="367"/>
        <v/>
      </c>
      <c r="AL985" s="176" t="str">
        <f t="shared" si="368"/>
        <v/>
      </c>
      <c r="AM985" s="176" t="str">
        <f t="shared" si="369"/>
        <v/>
      </c>
      <c r="AN985" s="359" t="str">
        <f>IF(Overview!$K$17='Internal Calcs'!$P$22,IF(AK985="","",AK985),IF(Overview!$K$17='Internal Calcs'!$P$23,IF(AK985="","",AK985),IF(ISNUMBER(A985),(IF(F985="Short",G985-H985,H985-G985)*AZ985-AX985),"")))</f>
        <v/>
      </c>
      <c r="AO985" s="401" t="str">
        <f>IF(Overview!$K$17='Internal Calcs'!$P$22,IF(AL985="","",AL985),IF(Overview!$K$17='Internal Calcs'!$P$23,IF(AL985="","",AL985),IF(ISNUMBER(A985),IF(AL985="",(IF(F985="Short",G985-H985,H985-G985)*AZ985-AX985),(IF(F985="Short",G985-J985,J985-G985)*AZ985-AX985)),"")))</f>
        <v/>
      </c>
      <c r="AP985" s="359" t="str">
        <f>IF(Overview!$K$17='Internal Calcs'!$P$22,"",IF(Overview!$K$17='Internal Calcs'!$P$23,IF(AM985="","",AM985),IF(ISNUMBER(A985),IF(AM985="",(IF(F985="Short",G985-H985,H985-G985)*AZ985-AX985),(IF(F985="Short",G985-L985,L985-G985)*AZ985-AX985)),"")))</f>
        <v/>
      </c>
      <c r="AQ985" s="176" t="str">
        <f t="shared" si="370"/>
        <v/>
      </c>
      <c r="AR985" s="176" t="str">
        <f t="shared" si="371"/>
        <v/>
      </c>
      <c r="AS985" s="176" t="str">
        <f t="shared" si="372"/>
        <v/>
      </c>
      <c r="AT985" s="176" t="str">
        <f>IF(ISNUMBER(A985),MAX($AS$2:AS985)-AS985,"")</f>
        <v/>
      </c>
      <c r="AU985" s="177" t="str">
        <f t="shared" si="373"/>
        <v/>
      </c>
      <c r="AV985" s="178" t="str">
        <f t="shared" si="374"/>
        <v/>
      </c>
      <c r="AW985" s="178" t="str">
        <f t="shared" si="375"/>
        <v/>
      </c>
      <c r="AX985" s="179" t="str">
        <f ca="1">IF(ISNUMBER($A985),INDIRECT(CONCATENATE("'Instrument List'!B",(MATCH(E985,'Instrument List'!A:A,0))-0)),"")</f>
        <v/>
      </c>
      <c r="AY985" s="179" t="str">
        <f ca="1">IF(ISNUMBER($A985),INDIRECT(CONCATENATE("'Instrument List'!D",(MATCH(E985,'Instrument List'!A:A,0))-0)),"")</f>
        <v/>
      </c>
      <c r="AZ985" s="179" t="str">
        <f ca="1">IF(ISNUMBER($A985),INDIRECT(CONCATENATE("'Instrument List'!C",(MATCH(E985,'Instrument List'!A:A,0))-0)),"")</f>
        <v/>
      </c>
      <c r="BA985" s="180" t="str">
        <f ca="1">IF(ISNUMBER(A985),INDIRECT(CONCATENATE("'Instrument List'!E",(MATCH(E985,'Instrument List'!A:A,0))-0)),"")</f>
        <v/>
      </c>
      <c r="BB985" s="181" t="str">
        <f t="shared" si="376"/>
        <v/>
      </c>
      <c r="BC985" s="181" t="str">
        <f t="shared" si="377"/>
        <v/>
      </c>
      <c r="BD985" s="181" t="str">
        <f ca="1">IF(ISNUMBER(A985),INDIRECT(CONCATENATE("'Instrument List'!F",(MATCH(E985,'Instrument List'!A:A,0))-0)),"")</f>
        <v/>
      </c>
    </row>
    <row r="986" spans="1:56">
      <c r="A986" s="223" t="str">
        <f t="shared" si="357"/>
        <v/>
      </c>
      <c r="B986" s="224"/>
      <c r="C986" s="225"/>
      <c r="D986" s="182"/>
      <c r="E986" s="182"/>
      <c r="F986" s="182"/>
      <c r="G986" s="203"/>
      <c r="H986" s="218"/>
      <c r="I986" s="213"/>
      <c r="J986" s="207"/>
      <c r="K986" s="213"/>
      <c r="L986" s="207"/>
      <c r="M986" s="213"/>
      <c r="N986" s="207"/>
      <c r="O986" s="183" t="str">
        <f t="shared" si="358"/>
        <v/>
      </c>
      <c r="P986" s="184"/>
      <c r="Q986" s="184"/>
      <c r="R986" s="275"/>
      <c r="S986" s="185" t="str">
        <f t="shared" si="359"/>
        <v/>
      </c>
      <c r="T986" s="185" t="str">
        <f t="shared" si="360"/>
        <v/>
      </c>
      <c r="U986" s="275"/>
      <c r="V986" s="275"/>
      <c r="W986" s="276" t="str">
        <f t="shared" si="361"/>
        <v/>
      </c>
      <c r="X986" s="276" t="str">
        <f t="shared" si="362"/>
        <v/>
      </c>
      <c r="Y986" s="276" t="str">
        <f t="shared" si="363"/>
        <v/>
      </c>
      <c r="Z986" s="275"/>
      <c r="AA986" s="184"/>
      <c r="AB986" s="184"/>
      <c r="AC986" s="185" t="str">
        <f t="shared" si="364"/>
        <v/>
      </c>
      <c r="AD986" s="185" t="str">
        <f t="shared" si="365"/>
        <v/>
      </c>
      <c r="AE986" s="186"/>
      <c r="AF986" s="187" t="str">
        <f t="shared" si="366"/>
        <v/>
      </c>
      <c r="AG986" s="182"/>
      <c r="AH986" s="184"/>
      <c r="AI986" s="184"/>
      <c r="AJ986" s="182"/>
      <c r="AK986" s="188" t="str">
        <f t="shared" si="367"/>
        <v/>
      </c>
      <c r="AL986" s="188" t="str">
        <f t="shared" si="368"/>
        <v/>
      </c>
      <c r="AM986" s="188" t="str">
        <f t="shared" si="369"/>
        <v/>
      </c>
      <c r="AN986" s="359" t="str">
        <f>IF(Overview!$K$17='Internal Calcs'!$P$22,IF(AK986="","",AK986),IF(Overview!$K$17='Internal Calcs'!$P$23,IF(AK986="","",AK986),IF(ISNUMBER(A986),(IF(F986="Short",G986-H986,H986-G986)*AZ986-AX986),"")))</f>
        <v/>
      </c>
      <c r="AO986" s="401" t="str">
        <f>IF(Overview!$K$17='Internal Calcs'!$P$22,IF(AL986="","",AL986),IF(Overview!$K$17='Internal Calcs'!$P$23,IF(AL986="","",AL986),IF(ISNUMBER(A986),IF(AL986="",(IF(F986="Short",G986-H986,H986-G986)*AZ986-AX986),(IF(F986="Short",G986-J986,J986-G986)*AZ986-AX986)),"")))</f>
        <v/>
      </c>
      <c r="AP986" s="359" t="str">
        <f>IF(Overview!$K$17='Internal Calcs'!$P$22,"",IF(Overview!$K$17='Internal Calcs'!$P$23,IF(AM986="","",AM986),IF(ISNUMBER(A986),IF(AM986="",(IF(F986="Short",G986-H986,H986-G986)*AZ986-AX986),(IF(F986="Short",G986-L986,L986-G986)*AZ986-AX986)),"")))</f>
        <v/>
      </c>
      <c r="AQ986" s="188" t="str">
        <f t="shared" si="370"/>
        <v/>
      </c>
      <c r="AR986" s="188" t="str">
        <f t="shared" si="371"/>
        <v/>
      </c>
      <c r="AS986" s="188" t="str">
        <f t="shared" si="372"/>
        <v/>
      </c>
      <c r="AT986" s="188" t="str">
        <f>IF(ISNUMBER(A986),MAX($AS$2:AS986)-AS986,"")</f>
        <v/>
      </c>
      <c r="AU986" s="189" t="str">
        <f t="shared" si="373"/>
        <v/>
      </c>
      <c r="AV986" s="190" t="str">
        <f t="shared" si="374"/>
        <v/>
      </c>
      <c r="AW986" s="190" t="str">
        <f t="shared" si="375"/>
        <v/>
      </c>
      <c r="AX986" s="191" t="str">
        <f ca="1">IF(ISNUMBER($A986),INDIRECT(CONCATENATE("'Instrument List'!B",(MATCH(E986,'Instrument List'!A:A,0))-0)),"")</f>
        <v/>
      </c>
      <c r="AY986" s="191" t="str">
        <f ca="1">IF(ISNUMBER($A986),INDIRECT(CONCATENATE("'Instrument List'!D",(MATCH(E986,'Instrument List'!A:A,0))-0)),"")</f>
        <v/>
      </c>
      <c r="AZ986" s="191" t="str">
        <f ca="1">IF(ISNUMBER($A986),INDIRECT(CONCATENATE("'Instrument List'!C",(MATCH(E986,'Instrument List'!A:A,0))-0)),"")</f>
        <v/>
      </c>
      <c r="BA986" s="192" t="str">
        <f ca="1">IF(ISNUMBER(A986),INDIRECT(CONCATENATE("'Instrument List'!E",(MATCH(E986,'Instrument List'!A:A,0))-0)),"")</f>
        <v/>
      </c>
      <c r="BB986" s="193" t="str">
        <f t="shared" si="376"/>
        <v/>
      </c>
      <c r="BC986" s="193" t="str">
        <f t="shared" si="377"/>
        <v/>
      </c>
      <c r="BD986" s="193" t="str">
        <f ca="1">IF(ISNUMBER(A986),INDIRECT(CONCATENATE("'Instrument List'!F",(MATCH(E986,'Instrument List'!A:A,0))-0)),"")</f>
        <v/>
      </c>
    </row>
    <row r="987" spans="1:56">
      <c r="A987" s="220" t="str">
        <f t="shared" si="357"/>
        <v/>
      </c>
      <c r="B987" s="221"/>
      <c r="C987" s="222"/>
      <c r="D987" s="169"/>
      <c r="E987" s="169"/>
      <c r="F987" s="169"/>
      <c r="G987" s="202"/>
      <c r="H987" s="217"/>
      <c r="I987" s="212"/>
      <c r="J987" s="206"/>
      <c r="K987" s="212"/>
      <c r="L987" s="206"/>
      <c r="M987" s="212"/>
      <c r="N987" s="206"/>
      <c r="O987" s="170" t="str">
        <f t="shared" si="358"/>
        <v/>
      </c>
      <c r="P987" s="171"/>
      <c r="Q987" s="171"/>
      <c r="R987" s="171"/>
      <c r="S987" s="172" t="str">
        <f t="shared" si="359"/>
        <v/>
      </c>
      <c r="T987" s="172" t="str">
        <f t="shared" si="360"/>
        <v/>
      </c>
      <c r="U987" s="171"/>
      <c r="V987" s="171"/>
      <c r="W987" s="173" t="str">
        <f t="shared" si="361"/>
        <v/>
      </c>
      <c r="X987" s="173" t="str">
        <f t="shared" si="362"/>
        <v/>
      </c>
      <c r="Y987" s="173" t="str">
        <f t="shared" si="363"/>
        <v/>
      </c>
      <c r="Z987" s="171"/>
      <c r="AA987" s="171"/>
      <c r="AB987" s="171"/>
      <c r="AC987" s="172" t="str">
        <f t="shared" si="364"/>
        <v/>
      </c>
      <c r="AD987" s="172" t="str">
        <f t="shared" si="365"/>
        <v/>
      </c>
      <c r="AE987" s="174"/>
      <c r="AF987" s="175" t="str">
        <f t="shared" si="366"/>
        <v/>
      </c>
      <c r="AG987" s="169"/>
      <c r="AH987" s="171"/>
      <c r="AI987" s="171"/>
      <c r="AJ987" s="169"/>
      <c r="AK987" s="176" t="str">
        <f t="shared" si="367"/>
        <v/>
      </c>
      <c r="AL987" s="176" t="str">
        <f t="shared" si="368"/>
        <v/>
      </c>
      <c r="AM987" s="176" t="str">
        <f t="shared" si="369"/>
        <v/>
      </c>
      <c r="AN987" s="359" t="str">
        <f>IF(Overview!$K$17='Internal Calcs'!$P$22,IF(AK987="","",AK987),IF(Overview!$K$17='Internal Calcs'!$P$23,IF(AK987="","",AK987),IF(ISNUMBER(A987),(IF(F987="Short",G987-H987,H987-G987)*AZ987-AX987),"")))</f>
        <v/>
      </c>
      <c r="AO987" s="401" t="str">
        <f>IF(Overview!$K$17='Internal Calcs'!$P$22,IF(AL987="","",AL987),IF(Overview!$K$17='Internal Calcs'!$P$23,IF(AL987="","",AL987),IF(ISNUMBER(A987),IF(AL987="",(IF(F987="Short",G987-H987,H987-G987)*AZ987-AX987),(IF(F987="Short",G987-J987,J987-G987)*AZ987-AX987)),"")))</f>
        <v/>
      </c>
      <c r="AP987" s="359" t="str">
        <f>IF(Overview!$K$17='Internal Calcs'!$P$22,"",IF(Overview!$K$17='Internal Calcs'!$P$23,IF(AM987="","",AM987),IF(ISNUMBER(A987),IF(AM987="",(IF(F987="Short",G987-H987,H987-G987)*AZ987-AX987),(IF(F987="Short",G987-L987,L987-G987)*AZ987-AX987)),"")))</f>
        <v/>
      </c>
      <c r="AQ987" s="176" t="str">
        <f t="shared" si="370"/>
        <v/>
      </c>
      <c r="AR987" s="176" t="str">
        <f t="shared" si="371"/>
        <v/>
      </c>
      <c r="AS987" s="176" t="str">
        <f t="shared" si="372"/>
        <v/>
      </c>
      <c r="AT987" s="176" t="str">
        <f>IF(ISNUMBER(A987),MAX($AS$2:AS987)-AS987,"")</f>
        <v/>
      </c>
      <c r="AU987" s="177" t="str">
        <f t="shared" si="373"/>
        <v/>
      </c>
      <c r="AV987" s="178" t="str">
        <f t="shared" si="374"/>
        <v/>
      </c>
      <c r="AW987" s="178" t="str">
        <f t="shared" si="375"/>
        <v/>
      </c>
      <c r="AX987" s="179" t="str">
        <f ca="1">IF(ISNUMBER($A987),INDIRECT(CONCATENATE("'Instrument List'!B",(MATCH(E987,'Instrument List'!A:A,0))-0)),"")</f>
        <v/>
      </c>
      <c r="AY987" s="179" t="str">
        <f ca="1">IF(ISNUMBER($A987),INDIRECT(CONCATENATE("'Instrument List'!D",(MATCH(E987,'Instrument List'!A:A,0))-0)),"")</f>
        <v/>
      </c>
      <c r="AZ987" s="179" t="str">
        <f ca="1">IF(ISNUMBER($A987),INDIRECT(CONCATENATE("'Instrument List'!C",(MATCH(E987,'Instrument List'!A:A,0))-0)),"")</f>
        <v/>
      </c>
      <c r="BA987" s="180" t="str">
        <f ca="1">IF(ISNUMBER(A987),INDIRECT(CONCATENATE("'Instrument List'!E",(MATCH(E987,'Instrument List'!A:A,0))-0)),"")</f>
        <v/>
      </c>
      <c r="BB987" s="181" t="str">
        <f t="shared" si="376"/>
        <v/>
      </c>
      <c r="BC987" s="181" t="str">
        <f t="shared" si="377"/>
        <v/>
      </c>
      <c r="BD987" s="181" t="str">
        <f ca="1">IF(ISNUMBER(A987),INDIRECT(CONCATENATE("'Instrument List'!F",(MATCH(E987,'Instrument List'!A:A,0))-0)),"")</f>
        <v/>
      </c>
    </row>
    <row r="988" spans="1:56">
      <c r="A988" s="223" t="str">
        <f t="shared" si="357"/>
        <v/>
      </c>
      <c r="B988" s="224"/>
      <c r="C988" s="225"/>
      <c r="D988" s="182"/>
      <c r="E988" s="182"/>
      <c r="F988" s="182"/>
      <c r="G988" s="203"/>
      <c r="H988" s="218"/>
      <c r="I988" s="213"/>
      <c r="J988" s="207"/>
      <c r="K988" s="213"/>
      <c r="L988" s="207"/>
      <c r="M988" s="213"/>
      <c r="N988" s="207"/>
      <c r="O988" s="183" t="str">
        <f t="shared" si="358"/>
        <v/>
      </c>
      <c r="P988" s="184"/>
      <c r="Q988" s="184"/>
      <c r="R988" s="275"/>
      <c r="S988" s="185" t="str">
        <f t="shared" si="359"/>
        <v/>
      </c>
      <c r="T988" s="185" t="str">
        <f t="shared" si="360"/>
        <v/>
      </c>
      <c r="U988" s="275"/>
      <c r="V988" s="275"/>
      <c r="W988" s="276" t="str">
        <f t="shared" si="361"/>
        <v/>
      </c>
      <c r="X988" s="276" t="str">
        <f t="shared" si="362"/>
        <v/>
      </c>
      <c r="Y988" s="276" t="str">
        <f t="shared" si="363"/>
        <v/>
      </c>
      <c r="Z988" s="275"/>
      <c r="AA988" s="184"/>
      <c r="AB988" s="184"/>
      <c r="AC988" s="185" t="str">
        <f t="shared" si="364"/>
        <v/>
      </c>
      <c r="AD988" s="185" t="str">
        <f t="shared" si="365"/>
        <v/>
      </c>
      <c r="AE988" s="186"/>
      <c r="AF988" s="187" t="str">
        <f t="shared" si="366"/>
        <v/>
      </c>
      <c r="AG988" s="182"/>
      <c r="AH988" s="184"/>
      <c r="AI988" s="184"/>
      <c r="AJ988" s="182"/>
      <c r="AK988" s="188" t="str">
        <f t="shared" si="367"/>
        <v/>
      </c>
      <c r="AL988" s="188" t="str">
        <f t="shared" si="368"/>
        <v/>
      </c>
      <c r="AM988" s="188" t="str">
        <f t="shared" si="369"/>
        <v/>
      </c>
      <c r="AN988" s="359" t="str">
        <f>IF(Overview!$K$17='Internal Calcs'!$P$22,IF(AK988="","",AK988),IF(Overview!$K$17='Internal Calcs'!$P$23,IF(AK988="","",AK988),IF(ISNUMBER(A988),(IF(F988="Short",G988-H988,H988-G988)*AZ988-AX988),"")))</f>
        <v/>
      </c>
      <c r="AO988" s="401" t="str">
        <f>IF(Overview!$K$17='Internal Calcs'!$P$22,IF(AL988="","",AL988),IF(Overview!$K$17='Internal Calcs'!$P$23,IF(AL988="","",AL988),IF(ISNUMBER(A988),IF(AL988="",(IF(F988="Short",G988-H988,H988-G988)*AZ988-AX988),(IF(F988="Short",G988-J988,J988-G988)*AZ988-AX988)),"")))</f>
        <v/>
      </c>
      <c r="AP988" s="359" t="str">
        <f>IF(Overview!$K$17='Internal Calcs'!$P$22,"",IF(Overview!$K$17='Internal Calcs'!$P$23,IF(AM988="","",AM988),IF(ISNUMBER(A988),IF(AM988="",(IF(F988="Short",G988-H988,H988-G988)*AZ988-AX988),(IF(F988="Short",G988-L988,L988-G988)*AZ988-AX988)),"")))</f>
        <v/>
      </c>
      <c r="AQ988" s="188" t="str">
        <f t="shared" si="370"/>
        <v/>
      </c>
      <c r="AR988" s="188" t="str">
        <f t="shared" si="371"/>
        <v/>
      </c>
      <c r="AS988" s="188" t="str">
        <f t="shared" si="372"/>
        <v/>
      </c>
      <c r="AT988" s="188" t="str">
        <f>IF(ISNUMBER(A988),MAX($AS$2:AS988)-AS988,"")</f>
        <v/>
      </c>
      <c r="AU988" s="189" t="str">
        <f t="shared" si="373"/>
        <v/>
      </c>
      <c r="AV988" s="190" t="str">
        <f t="shared" si="374"/>
        <v/>
      </c>
      <c r="AW988" s="190" t="str">
        <f t="shared" si="375"/>
        <v/>
      </c>
      <c r="AX988" s="191" t="str">
        <f ca="1">IF(ISNUMBER($A988),INDIRECT(CONCATENATE("'Instrument List'!B",(MATCH(E988,'Instrument List'!A:A,0))-0)),"")</f>
        <v/>
      </c>
      <c r="AY988" s="191" t="str">
        <f ca="1">IF(ISNUMBER($A988),INDIRECT(CONCATENATE("'Instrument List'!D",(MATCH(E988,'Instrument List'!A:A,0))-0)),"")</f>
        <v/>
      </c>
      <c r="AZ988" s="191" t="str">
        <f ca="1">IF(ISNUMBER($A988),INDIRECT(CONCATENATE("'Instrument List'!C",(MATCH(E988,'Instrument List'!A:A,0))-0)),"")</f>
        <v/>
      </c>
      <c r="BA988" s="192" t="str">
        <f ca="1">IF(ISNUMBER(A988),INDIRECT(CONCATENATE("'Instrument List'!E",(MATCH(E988,'Instrument List'!A:A,0))-0)),"")</f>
        <v/>
      </c>
      <c r="BB988" s="193" t="str">
        <f t="shared" si="376"/>
        <v/>
      </c>
      <c r="BC988" s="193" t="str">
        <f t="shared" si="377"/>
        <v/>
      </c>
      <c r="BD988" s="193" t="str">
        <f ca="1">IF(ISNUMBER(A988),INDIRECT(CONCATENATE("'Instrument List'!F",(MATCH(E988,'Instrument List'!A:A,0))-0)),"")</f>
        <v/>
      </c>
    </row>
    <row r="989" spans="1:56">
      <c r="A989" s="220" t="str">
        <f t="shared" si="357"/>
        <v/>
      </c>
      <c r="B989" s="221"/>
      <c r="C989" s="222"/>
      <c r="D989" s="169"/>
      <c r="E989" s="169"/>
      <c r="F989" s="169"/>
      <c r="G989" s="202"/>
      <c r="H989" s="217"/>
      <c r="I989" s="212"/>
      <c r="J989" s="206"/>
      <c r="K989" s="212"/>
      <c r="L989" s="206"/>
      <c r="M989" s="212"/>
      <c r="N989" s="206"/>
      <c r="O989" s="170" t="str">
        <f t="shared" si="358"/>
        <v/>
      </c>
      <c r="P989" s="171"/>
      <c r="Q989" s="171"/>
      <c r="R989" s="171"/>
      <c r="S989" s="172" t="str">
        <f t="shared" si="359"/>
        <v/>
      </c>
      <c r="T989" s="172" t="str">
        <f t="shared" si="360"/>
        <v/>
      </c>
      <c r="U989" s="171"/>
      <c r="V989" s="171"/>
      <c r="W989" s="173" t="str">
        <f t="shared" si="361"/>
        <v/>
      </c>
      <c r="X989" s="173" t="str">
        <f t="shared" si="362"/>
        <v/>
      </c>
      <c r="Y989" s="173" t="str">
        <f t="shared" si="363"/>
        <v/>
      </c>
      <c r="Z989" s="171"/>
      <c r="AA989" s="171"/>
      <c r="AB989" s="171"/>
      <c r="AC989" s="172" t="str">
        <f t="shared" si="364"/>
        <v/>
      </c>
      <c r="AD989" s="172" t="str">
        <f t="shared" si="365"/>
        <v/>
      </c>
      <c r="AE989" s="174"/>
      <c r="AF989" s="175" t="str">
        <f t="shared" si="366"/>
        <v/>
      </c>
      <c r="AG989" s="169"/>
      <c r="AH989" s="171"/>
      <c r="AI989" s="171"/>
      <c r="AJ989" s="169"/>
      <c r="AK989" s="176" t="str">
        <f t="shared" si="367"/>
        <v/>
      </c>
      <c r="AL989" s="176" t="str">
        <f t="shared" si="368"/>
        <v/>
      </c>
      <c r="AM989" s="176" t="str">
        <f t="shared" si="369"/>
        <v/>
      </c>
      <c r="AN989" s="359" t="str">
        <f>IF(Overview!$K$17='Internal Calcs'!$P$22,IF(AK989="","",AK989),IF(Overview!$K$17='Internal Calcs'!$P$23,IF(AK989="","",AK989),IF(ISNUMBER(A989),(IF(F989="Short",G989-H989,H989-G989)*AZ989-AX989),"")))</f>
        <v/>
      </c>
      <c r="AO989" s="401" t="str">
        <f>IF(Overview!$K$17='Internal Calcs'!$P$22,IF(AL989="","",AL989),IF(Overview!$K$17='Internal Calcs'!$P$23,IF(AL989="","",AL989),IF(ISNUMBER(A989),IF(AL989="",(IF(F989="Short",G989-H989,H989-G989)*AZ989-AX989),(IF(F989="Short",G989-J989,J989-G989)*AZ989-AX989)),"")))</f>
        <v/>
      </c>
      <c r="AP989" s="359" t="str">
        <f>IF(Overview!$K$17='Internal Calcs'!$P$22,"",IF(Overview!$K$17='Internal Calcs'!$P$23,IF(AM989="","",AM989),IF(ISNUMBER(A989),IF(AM989="",(IF(F989="Short",G989-H989,H989-G989)*AZ989-AX989),(IF(F989="Short",G989-L989,L989-G989)*AZ989-AX989)),"")))</f>
        <v/>
      </c>
      <c r="AQ989" s="176" t="str">
        <f t="shared" si="370"/>
        <v/>
      </c>
      <c r="AR989" s="176" t="str">
        <f t="shared" si="371"/>
        <v/>
      </c>
      <c r="AS989" s="176" t="str">
        <f t="shared" si="372"/>
        <v/>
      </c>
      <c r="AT989" s="176" t="str">
        <f>IF(ISNUMBER(A989),MAX($AS$2:AS989)-AS989,"")</f>
        <v/>
      </c>
      <c r="AU989" s="177" t="str">
        <f t="shared" si="373"/>
        <v/>
      </c>
      <c r="AV989" s="178" t="str">
        <f t="shared" si="374"/>
        <v/>
      </c>
      <c r="AW989" s="178" t="str">
        <f t="shared" si="375"/>
        <v/>
      </c>
      <c r="AX989" s="179" t="str">
        <f ca="1">IF(ISNUMBER($A989),INDIRECT(CONCATENATE("'Instrument List'!B",(MATCH(E989,'Instrument List'!A:A,0))-0)),"")</f>
        <v/>
      </c>
      <c r="AY989" s="179" t="str">
        <f ca="1">IF(ISNUMBER($A989),INDIRECT(CONCATENATE("'Instrument List'!D",(MATCH(E989,'Instrument List'!A:A,0))-0)),"")</f>
        <v/>
      </c>
      <c r="AZ989" s="179" t="str">
        <f ca="1">IF(ISNUMBER($A989),INDIRECT(CONCATENATE("'Instrument List'!C",(MATCH(E989,'Instrument List'!A:A,0))-0)),"")</f>
        <v/>
      </c>
      <c r="BA989" s="180" t="str">
        <f ca="1">IF(ISNUMBER(A989),INDIRECT(CONCATENATE("'Instrument List'!E",(MATCH(E989,'Instrument List'!A:A,0))-0)),"")</f>
        <v/>
      </c>
      <c r="BB989" s="181" t="str">
        <f t="shared" si="376"/>
        <v/>
      </c>
      <c r="BC989" s="181" t="str">
        <f t="shared" si="377"/>
        <v/>
      </c>
      <c r="BD989" s="181" t="str">
        <f ca="1">IF(ISNUMBER(A989),INDIRECT(CONCATENATE("'Instrument List'!F",(MATCH(E989,'Instrument List'!A:A,0))-0)),"")</f>
        <v/>
      </c>
    </row>
    <row r="990" spans="1:56">
      <c r="A990" s="223" t="str">
        <f t="shared" si="357"/>
        <v/>
      </c>
      <c r="B990" s="224"/>
      <c r="C990" s="225"/>
      <c r="D990" s="182"/>
      <c r="E990" s="182"/>
      <c r="F990" s="182"/>
      <c r="G990" s="203"/>
      <c r="H990" s="218"/>
      <c r="I990" s="213"/>
      <c r="J990" s="207"/>
      <c r="K990" s="213"/>
      <c r="L990" s="207"/>
      <c r="M990" s="213"/>
      <c r="N990" s="207"/>
      <c r="O990" s="183" t="str">
        <f t="shared" si="358"/>
        <v/>
      </c>
      <c r="P990" s="184"/>
      <c r="Q990" s="184"/>
      <c r="R990" s="275"/>
      <c r="S990" s="185" t="str">
        <f t="shared" si="359"/>
        <v/>
      </c>
      <c r="T990" s="185" t="str">
        <f t="shared" si="360"/>
        <v/>
      </c>
      <c r="U990" s="275"/>
      <c r="V990" s="275"/>
      <c r="W990" s="276" t="str">
        <f t="shared" si="361"/>
        <v/>
      </c>
      <c r="X990" s="276" t="str">
        <f t="shared" si="362"/>
        <v/>
      </c>
      <c r="Y990" s="276" t="str">
        <f t="shared" si="363"/>
        <v/>
      </c>
      <c r="Z990" s="275"/>
      <c r="AA990" s="184"/>
      <c r="AB990" s="184"/>
      <c r="AC990" s="185" t="str">
        <f t="shared" si="364"/>
        <v/>
      </c>
      <c r="AD990" s="185" t="str">
        <f t="shared" si="365"/>
        <v/>
      </c>
      <c r="AE990" s="186"/>
      <c r="AF990" s="187" t="str">
        <f t="shared" si="366"/>
        <v/>
      </c>
      <c r="AG990" s="182"/>
      <c r="AH990" s="184"/>
      <c r="AI990" s="184"/>
      <c r="AJ990" s="182"/>
      <c r="AK990" s="188" t="str">
        <f t="shared" si="367"/>
        <v/>
      </c>
      <c r="AL990" s="188" t="str">
        <f t="shared" si="368"/>
        <v/>
      </c>
      <c r="AM990" s="188" t="str">
        <f t="shared" si="369"/>
        <v/>
      </c>
      <c r="AN990" s="359" t="str">
        <f>IF(Overview!$K$17='Internal Calcs'!$P$22,IF(AK990="","",AK990),IF(Overview!$K$17='Internal Calcs'!$P$23,IF(AK990="","",AK990),IF(ISNUMBER(A990),(IF(F990="Short",G990-H990,H990-G990)*AZ990-AX990),"")))</f>
        <v/>
      </c>
      <c r="AO990" s="401" t="str">
        <f>IF(Overview!$K$17='Internal Calcs'!$P$22,IF(AL990="","",AL990),IF(Overview!$K$17='Internal Calcs'!$P$23,IF(AL990="","",AL990),IF(ISNUMBER(A990),IF(AL990="",(IF(F990="Short",G990-H990,H990-G990)*AZ990-AX990),(IF(F990="Short",G990-J990,J990-G990)*AZ990-AX990)),"")))</f>
        <v/>
      </c>
      <c r="AP990" s="359" t="str">
        <f>IF(Overview!$K$17='Internal Calcs'!$P$22,"",IF(Overview!$K$17='Internal Calcs'!$P$23,IF(AM990="","",AM990),IF(ISNUMBER(A990),IF(AM990="",(IF(F990="Short",G990-H990,H990-G990)*AZ990-AX990),(IF(F990="Short",G990-L990,L990-G990)*AZ990-AX990)),"")))</f>
        <v/>
      </c>
      <c r="AQ990" s="188" t="str">
        <f t="shared" si="370"/>
        <v/>
      </c>
      <c r="AR990" s="188" t="str">
        <f t="shared" si="371"/>
        <v/>
      </c>
      <c r="AS990" s="188" t="str">
        <f t="shared" si="372"/>
        <v/>
      </c>
      <c r="AT990" s="188" t="str">
        <f>IF(ISNUMBER(A990),MAX($AS$2:AS990)-AS990,"")</f>
        <v/>
      </c>
      <c r="AU990" s="189" t="str">
        <f t="shared" si="373"/>
        <v/>
      </c>
      <c r="AV990" s="190" t="str">
        <f t="shared" si="374"/>
        <v/>
      </c>
      <c r="AW990" s="190" t="str">
        <f t="shared" si="375"/>
        <v/>
      </c>
      <c r="AX990" s="191" t="str">
        <f ca="1">IF(ISNUMBER($A990),INDIRECT(CONCATENATE("'Instrument List'!B",(MATCH(E990,'Instrument List'!A:A,0))-0)),"")</f>
        <v/>
      </c>
      <c r="AY990" s="191" t="str">
        <f ca="1">IF(ISNUMBER($A990),INDIRECT(CONCATENATE("'Instrument List'!D",(MATCH(E990,'Instrument List'!A:A,0))-0)),"")</f>
        <v/>
      </c>
      <c r="AZ990" s="191" t="str">
        <f ca="1">IF(ISNUMBER($A990),INDIRECT(CONCATENATE("'Instrument List'!C",(MATCH(E990,'Instrument List'!A:A,0))-0)),"")</f>
        <v/>
      </c>
      <c r="BA990" s="192" t="str">
        <f ca="1">IF(ISNUMBER(A990),INDIRECT(CONCATENATE("'Instrument List'!E",(MATCH(E990,'Instrument List'!A:A,0))-0)),"")</f>
        <v/>
      </c>
      <c r="BB990" s="193" t="str">
        <f t="shared" si="376"/>
        <v/>
      </c>
      <c r="BC990" s="193" t="str">
        <f t="shared" si="377"/>
        <v/>
      </c>
      <c r="BD990" s="193" t="str">
        <f ca="1">IF(ISNUMBER(A990),INDIRECT(CONCATENATE("'Instrument List'!F",(MATCH(E990,'Instrument List'!A:A,0))-0)),"")</f>
        <v/>
      </c>
    </row>
    <row r="991" spans="1:56">
      <c r="A991" s="220" t="str">
        <f t="shared" si="357"/>
        <v/>
      </c>
      <c r="B991" s="221"/>
      <c r="C991" s="222"/>
      <c r="D991" s="169"/>
      <c r="E991" s="169"/>
      <c r="F991" s="169"/>
      <c r="G991" s="202"/>
      <c r="H991" s="217"/>
      <c r="I991" s="212"/>
      <c r="J991" s="206"/>
      <c r="K991" s="212"/>
      <c r="L991" s="206"/>
      <c r="M991" s="212"/>
      <c r="N991" s="206"/>
      <c r="O991" s="170" t="str">
        <f t="shared" si="358"/>
        <v/>
      </c>
      <c r="P991" s="171"/>
      <c r="Q991" s="171"/>
      <c r="R991" s="171"/>
      <c r="S991" s="172" t="str">
        <f t="shared" si="359"/>
        <v/>
      </c>
      <c r="T991" s="172" t="str">
        <f t="shared" si="360"/>
        <v/>
      </c>
      <c r="U991" s="171"/>
      <c r="V991" s="171"/>
      <c r="W991" s="173" t="str">
        <f t="shared" si="361"/>
        <v/>
      </c>
      <c r="X991" s="173" t="str">
        <f t="shared" si="362"/>
        <v/>
      </c>
      <c r="Y991" s="173" t="str">
        <f t="shared" si="363"/>
        <v/>
      </c>
      <c r="Z991" s="171"/>
      <c r="AA991" s="171"/>
      <c r="AB991" s="171"/>
      <c r="AC991" s="172" t="str">
        <f t="shared" si="364"/>
        <v/>
      </c>
      <c r="AD991" s="172" t="str">
        <f t="shared" si="365"/>
        <v/>
      </c>
      <c r="AE991" s="174"/>
      <c r="AF991" s="175" t="str">
        <f t="shared" si="366"/>
        <v/>
      </c>
      <c r="AG991" s="169"/>
      <c r="AH991" s="171"/>
      <c r="AI991" s="171"/>
      <c r="AJ991" s="169"/>
      <c r="AK991" s="176" t="str">
        <f t="shared" si="367"/>
        <v/>
      </c>
      <c r="AL991" s="176" t="str">
        <f t="shared" si="368"/>
        <v/>
      </c>
      <c r="AM991" s="176" t="str">
        <f t="shared" si="369"/>
        <v/>
      </c>
      <c r="AN991" s="359" t="str">
        <f>IF(Overview!$K$17='Internal Calcs'!$P$22,IF(AK991="","",AK991),IF(Overview!$K$17='Internal Calcs'!$P$23,IF(AK991="","",AK991),IF(ISNUMBER(A991),(IF(F991="Short",G991-H991,H991-G991)*AZ991-AX991),"")))</f>
        <v/>
      </c>
      <c r="AO991" s="401" t="str">
        <f>IF(Overview!$K$17='Internal Calcs'!$P$22,IF(AL991="","",AL991),IF(Overview!$K$17='Internal Calcs'!$P$23,IF(AL991="","",AL991),IF(ISNUMBER(A991),IF(AL991="",(IF(F991="Short",G991-H991,H991-G991)*AZ991-AX991),(IF(F991="Short",G991-J991,J991-G991)*AZ991-AX991)),"")))</f>
        <v/>
      </c>
      <c r="AP991" s="359" t="str">
        <f>IF(Overview!$K$17='Internal Calcs'!$P$22,"",IF(Overview!$K$17='Internal Calcs'!$P$23,IF(AM991="","",AM991),IF(ISNUMBER(A991),IF(AM991="",(IF(F991="Short",G991-H991,H991-G991)*AZ991-AX991),(IF(F991="Short",G991-L991,L991-G991)*AZ991-AX991)),"")))</f>
        <v/>
      </c>
      <c r="AQ991" s="176" t="str">
        <f t="shared" si="370"/>
        <v/>
      </c>
      <c r="AR991" s="176" t="str">
        <f t="shared" si="371"/>
        <v/>
      </c>
      <c r="AS991" s="176" t="str">
        <f t="shared" si="372"/>
        <v/>
      </c>
      <c r="AT991" s="176" t="str">
        <f>IF(ISNUMBER(A991),MAX($AS$2:AS991)-AS991,"")</f>
        <v/>
      </c>
      <c r="AU991" s="177" t="str">
        <f t="shared" si="373"/>
        <v/>
      </c>
      <c r="AV991" s="178" t="str">
        <f t="shared" si="374"/>
        <v/>
      </c>
      <c r="AW991" s="178" t="str">
        <f t="shared" si="375"/>
        <v/>
      </c>
      <c r="AX991" s="179" t="str">
        <f ca="1">IF(ISNUMBER($A991),INDIRECT(CONCATENATE("'Instrument List'!B",(MATCH(E991,'Instrument List'!A:A,0))-0)),"")</f>
        <v/>
      </c>
      <c r="AY991" s="179" t="str">
        <f ca="1">IF(ISNUMBER($A991),INDIRECT(CONCATENATE("'Instrument List'!D",(MATCH(E991,'Instrument List'!A:A,0))-0)),"")</f>
        <v/>
      </c>
      <c r="AZ991" s="179" t="str">
        <f ca="1">IF(ISNUMBER($A991),INDIRECT(CONCATENATE("'Instrument List'!C",(MATCH(E991,'Instrument List'!A:A,0))-0)),"")</f>
        <v/>
      </c>
      <c r="BA991" s="180" t="str">
        <f ca="1">IF(ISNUMBER(A991),INDIRECT(CONCATENATE("'Instrument List'!E",(MATCH(E991,'Instrument List'!A:A,0))-0)),"")</f>
        <v/>
      </c>
      <c r="BB991" s="181" t="str">
        <f t="shared" si="376"/>
        <v/>
      </c>
      <c r="BC991" s="181" t="str">
        <f t="shared" si="377"/>
        <v/>
      </c>
      <c r="BD991" s="181" t="str">
        <f ca="1">IF(ISNUMBER(A991),INDIRECT(CONCATENATE("'Instrument List'!F",(MATCH(E991,'Instrument List'!A:A,0))-0)),"")</f>
        <v/>
      </c>
    </row>
    <row r="992" spans="1:56">
      <c r="A992" s="223" t="str">
        <f t="shared" si="357"/>
        <v/>
      </c>
      <c r="B992" s="224"/>
      <c r="C992" s="225"/>
      <c r="D992" s="182"/>
      <c r="E992" s="182"/>
      <c r="F992" s="182"/>
      <c r="G992" s="203"/>
      <c r="H992" s="218"/>
      <c r="I992" s="213"/>
      <c r="J992" s="207"/>
      <c r="K992" s="213"/>
      <c r="L992" s="207"/>
      <c r="M992" s="213"/>
      <c r="N992" s="207"/>
      <c r="O992" s="183" t="str">
        <f t="shared" si="358"/>
        <v/>
      </c>
      <c r="P992" s="184"/>
      <c r="Q992" s="184"/>
      <c r="R992" s="275"/>
      <c r="S992" s="185" t="str">
        <f t="shared" si="359"/>
        <v/>
      </c>
      <c r="T992" s="185" t="str">
        <f t="shared" si="360"/>
        <v/>
      </c>
      <c r="U992" s="275"/>
      <c r="V992" s="275"/>
      <c r="W992" s="276" t="str">
        <f t="shared" si="361"/>
        <v/>
      </c>
      <c r="X992" s="276" t="str">
        <f t="shared" si="362"/>
        <v/>
      </c>
      <c r="Y992" s="276" t="str">
        <f t="shared" si="363"/>
        <v/>
      </c>
      <c r="Z992" s="275"/>
      <c r="AA992" s="184"/>
      <c r="AB992" s="184"/>
      <c r="AC992" s="185" t="str">
        <f t="shared" si="364"/>
        <v/>
      </c>
      <c r="AD992" s="185" t="str">
        <f t="shared" si="365"/>
        <v/>
      </c>
      <c r="AE992" s="186"/>
      <c r="AF992" s="187" t="str">
        <f t="shared" si="366"/>
        <v/>
      </c>
      <c r="AG992" s="182"/>
      <c r="AH992" s="184"/>
      <c r="AI992" s="184"/>
      <c r="AJ992" s="182"/>
      <c r="AK992" s="188" t="str">
        <f t="shared" si="367"/>
        <v/>
      </c>
      <c r="AL992" s="188" t="str">
        <f t="shared" si="368"/>
        <v/>
      </c>
      <c r="AM992" s="188" t="str">
        <f t="shared" si="369"/>
        <v/>
      </c>
      <c r="AN992" s="359" t="str">
        <f>IF(Overview!$K$17='Internal Calcs'!$P$22,IF(AK992="","",AK992),IF(Overview!$K$17='Internal Calcs'!$P$23,IF(AK992="","",AK992),IF(ISNUMBER(A992),(IF(F992="Short",G992-H992,H992-G992)*AZ992-AX992),"")))</f>
        <v/>
      </c>
      <c r="AO992" s="401" t="str">
        <f>IF(Overview!$K$17='Internal Calcs'!$P$22,IF(AL992="","",AL992),IF(Overview!$K$17='Internal Calcs'!$P$23,IF(AL992="","",AL992),IF(ISNUMBER(A992),IF(AL992="",(IF(F992="Short",G992-H992,H992-G992)*AZ992-AX992),(IF(F992="Short",G992-J992,J992-G992)*AZ992-AX992)),"")))</f>
        <v/>
      </c>
      <c r="AP992" s="359" t="str">
        <f>IF(Overview!$K$17='Internal Calcs'!$P$22,"",IF(Overview!$K$17='Internal Calcs'!$P$23,IF(AM992="","",AM992),IF(ISNUMBER(A992),IF(AM992="",(IF(F992="Short",G992-H992,H992-G992)*AZ992-AX992),(IF(F992="Short",G992-L992,L992-G992)*AZ992-AX992)),"")))</f>
        <v/>
      </c>
      <c r="AQ992" s="188" t="str">
        <f t="shared" si="370"/>
        <v/>
      </c>
      <c r="AR992" s="188" t="str">
        <f t="shared" si="371"/>
        <v/>
      </c>
      <c r="AS992" s="188" t="str">
        <f t="shared" si="372"/>
        <v/>
      </c>
      <c r="AT992" s="188" t="str">
        <f>IF(ISNUMBER(A992),MAX($AS$2:AS992)-AS992,"")</f>
        <v/>
      </c>
      <c r="AU992" s="189" t="str">
        <f t="shared" si="373"/>
        <v/>
      </c>
      <c r="AV992" s="190" t="str">
        <f t="shared" si="374"/>
        <v/>
      </c>
      <c r="AW992" s="190" t="str">
        <f t="shared" si="375"/>
        <v/>
      </c>
      <c r="AX992" s="191" t="str">
        <f ca="1">IF(ISNUMBER($A992),INDIRECT(CONCATENATE("'Instrument List'!B",(MATCH(E992,'Instrument List'!A:A,0))-0)),"")</f>
        <v/>
      </c>
      <c r="AY992" s="191" t="str">
        <f ca="1">IF(ISNUMBER($A992),INDIRECT(CONCATENATE("'Instrument List'!D",(MATCH(E992,'Instrument List'!A:A,0))-0)),"")</f>
        <v/>
      </c>
      <c r="AZ992" s="191" t="str">
        <f ca="1">IF(ISNUMBER($A992),INDIRECT(CONCATENATE("'Instrument List'!C",(MATCH(E992,'Instrument List'!A:A,0))-0)),"")</f>
        <v/>
      </c>
      <c r="BA992" s="192" t="str">
        <f ca="1">IF(ISNUMBER(A992),INDIRECT(CONCATENATE("'Instrument List'!E",(MATCH(E992,'Instrument List'!A:A,0))-0)),"")</f>
        <v/>
      </c>
      <c r="BB992" s="193" t="str">
        <f t="shared" si="376"/>
        <v/>
      </c>
      <c r="BC992" s="193" t="str">
        <f t="shared" si="377"/>
        <v/>
      </c>
      <c r="BD992" s="193" t="str">
        <f ca="1">IF(ISNUMBER(A992),INDIRECT(CONCATENATE("'Instrument List'!F",(MATCH(E992,'Instrument List'!A:A,0))-0)),"")</f>
        <v/>
      </c>
    </row>
    <row r="993" spans="1:56">
      <c r="A993" s="220" t="str">
        <f t="shared" si="357"/>
        <v/>
      </c>
      <c r="B993" s="221"/>
      <c r="C993" s="222"/>
      <c r="D993" s="169"/>
      <c r="E993" s="169"/>
      <c r="F993" s="169"/>
      <c r="G993" s="202"/>
      <c r="H993" s="217"/>
      <c r="I993" s="212"/>
      <c r="J993" s="206"/>
      <c r="K993" s="212"/>
      <c r="L993" s="206"/>
      <c r="M993" s="212"/>
      <c r="N993" s="206"/>
      <c r="O993" s="170" t="str">
        <f t="shared" si="358"/>
        <v/>
      </c>
      <c r="P993" s="171"/>
      <c r="Q993" s="171"/>
      <c r="R993" s="171"/>
      <c r="S993" s="172" t="str">
        <f t="shared" si="359"/>
        <v/>
      </c>
      <c r="T993" s="172" t="str">
        <f t="shared" si="360"/>
        <v/>
      </c>
      <c r="U993" s="171"/>
      <c r="V993" s="171"/>
      <c r="W993" s="173" t="str">
        <f t="shared" si="361"/>
        <v/>
      </c>
      <c r="X993" s="173" t="str">
        <f t="shared" si="362"/>
        <v/>
      </c>
      <c r="Y993" s="173" t="str">
        <f t="shared" si="363"/>
        <v/>
      </c>
      <c r="Z993" s="171"/>
      <c r="AA993" s="171"/>
      <c r="AB993" s="171"/>
      <c r="AC993" s="172" t="str">
        <f t="shared" si="364"/>
        <v/>
      </c>
      <c r="AD993" s="172" t="str">
        <f t="shared" si="365"/>
        <v/>
      </c>
      <c r="AE993" s="174"/>
      <c r="AF993" s="175" t="str">
        <f t="shared" si="366"/>
        <v/>
      </c>
      <c r="AG993" s="169"/>
      <c r="AH993" s="171"/>
      <c r="AI993" s="171"/>
      <c r="AJ993" s="169"/>
      <c r="AK993" s="176" t="str">
        <f t="shared" si="367"/>
        <v/>
      </c>
      <c r="AL993" s="176" t="str">
        <f t="shared" si="368"/>
        <v/>
      </c>
      <c r="AM993" s="176" t="str">
        <f t="shared" si="369"/>
        <v/>
      </c>
      <c r="AN993" s="359" t="str">
        <f>IF(Overview!$K$17='Internal Calcs'!$P$22,IF(AK993="","",AK993),IF(Overview!$K$17='Internal Calcs'!$P$23,IF(AK993="","",AK993),IF(ISNUMBER(A993),(IF(F993="Short",G993-H993,H993-G993)*AZ993-AX993),"")))</f>
        <v/>
      </c>
      <c r="AO993" s="401" t="str">
        <f>IF(Overview!$K$17='Internal Calcs'!$P$22,IF(AL993="","",AL993),IF(Overview!$K$17='Internal Calcs'!$P$23,IF(AL993="","",AL993),IF(ISNUMBER(A993),IF(AL993="",(IF(F993="Short",G993-H993,H993-G993)*AZ993-AX993),(IF(F993="Short",G993-J993,J993-G993)*AZ993-AX993)),"")))</f>
        <v/>
      </c>
      <c r="AP993" s="359" t="str">
        <f>IF(Overview!$K$17='Internal Calcs'!$P$22,"",IF(Overview!$K$17='Internal Calcs'!$P$23,IF(AM993="","",AM993),IF(ISNUMBER(A993),IF(AM993="",(IF(F993="Short",G993-H993,H993-G993)*AZ993-AX993),(IF(F993="Short",G993-L993,L993-G993)*AZ993-AX993)),"")))</f>
        <v/>
      </c>
      <c r="AQ993" s="176" t="str">
        <f t="shared" si="370"/>
        <v/>
      </c>
      <c r="AR993" s="176" t="str">
        <f t="shared" si="371"/>
        <v/>
      </c>
      <c r="AS993" s="176" t="str">
        <f t="shared" si="372"/>
        <v/>
      </c>
      <c r="AT993" s="176" t="str">
        <f>IF(ISNUMBER(A993),MAX($AS$2:AS993)-AS993,"")</f>
        <v/>
      </c>
      <c r="AU993" s="177" t="str">
        <f t="shared" si="373"/>
        <v/>
      </c>
      <c r="AV993" s="178" t="str">
        <f t="shared" si="374"/>
        <v/>
      </c>
      <c r="AW993" s="178" t="str">
        <f t="shared" si="375"/>
        <v/>
      </c>
      <c r="AX993" s="179" t="str">
        <f ca="1">IF(ISNUMBER($A993),INDIRECT(CONCATENATE("'Instrument List'!B",(MATCH(E993,'Instrument List'!A:A,0))-0)),"")</f>
        <v/>
      </c>
      <c r="AY993" s="179" t="str">
        <f ca="1">IF(ISNUMBER($A993),INDIRECT(CONCATENATE("'Instrument List'!D",(MATCH(E993,'Instrument List'!A:A,0))-0)),"")</f>
        <v/>
      </c>
      <c r="AZ993" s="179" t="str">
        <f ca="1">IF(ISNUMBER($A993),INDIRECT(CONCATENATE("'Instrument List'!C",(MATCH(E993,'Instrument List'!A:A,0))-0)),"")</f>
        <v/>
      </c>
      <c r="BA993" s="180" t="str">
        <f ca="1">IF(ISNUMBER(A993),INDIRECT(CONCATENATE("'Instrument List'!E",(MATCH(E993,'Instrument List'!A:A,0))-0)),"")</f>
        <v/>
      </c>
      <c r="BB993" s="181" t="str">
        <f t="shared" si="376"/>
        <v/>
      </c>
      <c r="BC993" s="181" t="str">
        <f t="shared" si="377"/>
        <v/>
      </c>
      <c r="BD993" s="181" t="str">
        <f ca="1">IF(ISNUMBER(A993),INDIRECT(CONCATENATE("'Instrument List'!F",(MATCH(E993,'Instrument List'!A:A,0))-0)),"")</f>
        <v/>
      </c>
    </row>
    <row r="994" spans="1:56">
      <c r="A994" s="223" t="str">
        <f t="shared" si="357"/>
        <v/>
      </c>
      <c r="B994" s="224"/>
      <c r="C994" s="225"/>
      <c r="D994" s="182"/>
      <c r="E994" s="182"/>
      <c r="F994" s="182"/>
      <c r="G994" s="203"/>
      <c r="H994" s="218"/>
      <c r="I994" s="213"/>
      <c r="J994" s="207"/>
      <c r="K994" s="213"/>
      <c r="L994" s="207"/>
      <c r="M994" s="213"/>
      <c r="N994" s="207"/>
      <c r="O994" s="183" t="str">
        <f t="shared" si="358"/>
        <v/>
      </c>
      <c r="P994" s="184"/>
      <c r="Q994" s="184"/>
      <c r="R994" s="275"/>
      <c r="S994" s="185" t="str">
        <f t="shared" si="359"/>
        <v/>
      </c>
      <c r="T994" s="185" t="str">
        <f t="shared" si="360"/>
        <v/>
      </c>
      <c r="U994" s="275"/>
      <c r="V994" s="275"/>
      <c r="W994" s="276" t="str">
        <f t="shared" si="361"/>
        <v/>
      </c>
      <c r="X994" s="276" t="str">
        <f t="shared" si="362"/>
        <v/>
      </c>
      <c r="Y994" s="276" t="str">
        <f t="shared" si="363"/>
        <v/>
      </c>
      <c r="Z994" s="275"/>
      <c r="AA994" s="184"/>
      <c r="AB994" s="184"/>
      <c r="AC994" s="185" t="str">
        <f t="shared" si="364"/>
        <v/>
      </c>
      <c r="AD994" s="185" t="str">
        <f t="shared" si="365"/>
        <v/>
      </c>
      <c r="AE994" s="186"/>
      <c r="AF994" s="187" t="str">
        <f t="shared" si="366"/>
        <v/>
      </c>
      <c r="AG994" s="182"/>
      <c r="AH994" s="184"/>
      <c r="AI994" s="184"/>
      <c r="AJ994" s="182"/>
      <c r="AK994" s="188" t="str">
        <f t="shared" si="367"/>
        <v/>
      </c>
      <c r="AL994" s="188" t="str">
        <f t="shared" si="368"/>
        <v/>
      </c>
      <c r="AM994" s="188" t="str">
        <f t="shared" si="369"/>
        <v/>
      </c>
      <c r="AN994" s="359" t="str">
        <f>IF(Overview!$K$17='Internal Calcs'!$P$22,IF(AK994="","",AK994),IF(Overview!$K$17='Internal Calcs'!$P$23,IF(AK994="","",AK994),IF(ISNUMBER(A994),(IF(F994="Short",G994-H994,H994-G994)*AZ994-AX994),"")))</f>
        <v/>
      </c>
      <c r="AO994" s="401" t="str">
        <f>IF(Overview!$K$17='Internal Calcs'!$P$22,IF(AL994="","",AL994),IF(Overview!$K$17='Internal Calcs'!$P$23,IF(AL994="","",AL994),IF(ISNUMBER(A994),IF(AL994="",(IF(F994="Short",G994-H994,H994-G994)*AZ994-AX994),(IF(F994="Short",G994-J994,J994-G994)*AZ994-AX994)),"")))</f>
        <v/>
      </c>
      <c r="AP994" s="359" t="str">
        <f>IF(Overview!$K$17='Internal Calcs'!$P$22,"",IF(Overview!$K$17='Internal Calcs'!$P$23,IF(AM994="","",AM994),IF(ISNUMBER(A994),IF(AM994="",(IF(F994="Short",G994-H994,H994-G994)*AZ994-AX994),(IF(F994="Short",G994-L994,L994-G994)*AZ994-AX994)),"")))</f>
        <v/>
      </c>
      <c r="AQ994" s="188" t="str">
        <f t="shared" si="370"/>
        <v/>
      </c>
      <c r="AR994" s="188" t="str">
        <f t="shared" si="371"/>
        <v/>
      </c>
      <c r="AS994" s="188" t="str">
        <f t="shared" si="372"/>
        <v/>
      </c>
      <c r="AT994" s="188" t="str">
        <f>IF(ISNUMBER(A994),MAX($AS$2:AS994)-AS994,"")</f>
        <v/>
      </c>
      <c r="AU994" s="189" t="str">
        <f t="shared" si="373"/>
        <v/>
      </c>
      <c r="AV994" s="190" t="str">
        <f t="shared" si="374"/>
        <v/>
      </c>
      <c r="AW994" s="190" t="str">
        <f t="shared" si="375"/>
        <v/>
      </c>
      <c r="AX994" s="191" t="str">
        <f ca="1">IF(ISNUMBER($A994),INDIRECT(CONCATENATE("'Instrument List'!B",(MATCH(E994,'Instrument List'!A:A,0))-0)),"")</f>
        <v/>
      </c>
      <c r="AY994" s="191" t="str">
        <f ca="1">IF(ISNUMBER($A994),INDIRECT(CONCATENATE("'Instrument List'!D",(MATCH(E994,'Instrument List'!A:A,0))-0)),"")</f>
        <v/>
      </c>
      <c r="AZ994" s="191" t="str">
        <f ca="1">IF(ISNUMBER($A994),INDIRECT(CONCATENATE("'Instrument List'!C",(MATCH(E994,'Instrument List'!A:A,0))-0)),"")</f>
        <v/>
      </c>
      <c r="BA994" s="192" t="str">
        <f ca="1">IF(ISNUMBER(A994),INDIRECT(CONCATENATE("'Instrument List'!E",(MATCH(E994,'Instrument List'!A:A,0))-0)),"")</f>
        <v/>
      </c>
      <c r="BB994" s="193" t="str">
        <f t="shared" si="376"/>
        <v/>
      </c>
      <c r="BC994" s="193" t="str">
        <f t="shared" si="377"/>
        <v/>
      </c>
      <c r="BD994" s="193" t="str">
        <f ca="1">IF(ISNUMBER(A994),INDIRECT(CONCATENATE("'Instrument List'!F",(MATCH(E994,'Instrument List'!A:A,0))-0)),"")</f>
        <v/>
      </c>
    </row>
    <row r="995" spans="1:56">
      <c r="A995" s="220" t="str">
        <f t="shared" si="357"/>
        <v/>
      </c>
      <c r="B995" s="221"/>
      <c r="C995" s="222"/>
      <c r="D995" s="169"/>
      <c r="E995" s="169"/>
      <c r="F995" s="169"/>
      <c r="G995" s="202"/>
      <c r="H995" s="217"/>
      <c r="I995" s="212"/>
      <c r="J995" s="206"/>
      <c r="K995" s="212"/>
      <c r="L995" s="206"/>
      <c r="M995" s="212"/>
      <c r="N995" s="206"/>
      <c r="O995" s="170" t="str">
        <f t="shared" si="358"/>
        <v/>
      </c>
      <c r="P995" s="171"/>
      <c r="Q995" s="171"/>
      <c r="R995" s="171"/>
      <c r="S995" s="172" t="str">
        <f t="shared" si="359"/>
        <v/>
      </c>
      <c r="T995" s="172" t="str">
        <f t="shared" si="360"/>
        <v/>
      </c>
      <c r="U995" s="171"/>
      <c r="V995" s="171"/>
      <c r="W995" s="173" t="str">
        <f t="shared" si="361"/>
        <v/>
      </c>
      <c r="X995" s="173" t="str">
        <f t="shared" si="362"/>
        <v/>
      </c>
      <c r="Y995" s="173" t="str">
        <f t="shared" si="363"/>
        <v/>
      </c>
      <c r="Z995" s="171"/>
      <c r="AA995" s="171"/>
      <c r="AB995" s="171"/>
      <c r="AC995" s="172" t="str">
        <f t="shared" si="364"/>
        <v/>
      </c>
      <c r="AD995" s="172" t="str">
        <f t="shared" si="365"/>
        <v/>
      </c>
      <c r="AE995" s="174"/>
      <c r="AF995" s="175" t="str">
        <f t="shared" si="366"/>
        <v/>
      </c>
      <c r="AG995" s="169"/>
      <c r="AH995" s="171"/>
      <c r="AI995" s="171"/>
      <c r="AJ995" s="169"/>
      <c r="AK995" s="176" t="str">
        <f t="shared" si="367"/>
        <v/>
      </c>
      <c r="AL995" s="176" t="str">
        <f t="shared" si="368"/>
        <v/>
      </c>
      <c r="AM995" s="176" t="str">
        <f t="shared" si="369"/>
        <v/>
      </c>
      <c r="AN995" s="359" t="str">
        <f>IF(Overview!$K$17='Internal Calcs'!$P$22,IF(AK995="","",AK995),IF(Overview!$K$17='Internal Calcs'!$P$23,IF(AK995="","",AK995),IF(ISNUMBER(A995),(IF(F995="Short",G995-H995,H995-G995)*AZ995-AX995),"")))</f>
        <v/>
      </c>
      <c r="AO995" s="401" t="str">
        <f>IF(Overview!$K$17='Internal Calcs'!$P$22,IF(AL995="","",AL995),IF(Overview!$K$17='Internal Calcs'!$P$23,IF(AL995="","",AL995),IF(ISNUMBER(A995),IF(AL995="",(IF(F995="Short",G995-H995,H995-G995)*AZ995-AX995),(IF(F995="Short",G995-J995,J995-G995)*AZ995-AX995)),"")))</f>
        <v/>
      </c>
      <c r="AP995" s="359" t="str">
        <f>IF(Overview!$K$17='Internal Calcs'!$P$22,"",IF(Overview!$K$17='Internal Calcs'!$P$23,IF(AM995="","",AM995),IF(ISNUMBER(A995),IF(AM995="",(IF(F995="Short",G995-H995,H995-G995)*AZ995-AX995),(IF(F995="Short",G995-L995,L995-G995)*AZ995-AX995)),"")))</f>
        <v/>
      </c>
      <c r="AQ995" s="176" t="str">
        <f t="shared" si="370"/>
        <v/>
      </c>
      <c r="AR995" s="176" t="str">
        <f t="shared" si="371"/>
        <v/>
      </c>
      <c r="AS995" s="176" t="str">
        <f t="shared" si="372"/>
        <v/>
      </c>
      <c r="AT995" s="176" t="str">
        <f>IF(ISNUMBER(A995),MAX($AS$2:AS995)-AS995,"")</f>
        <v/>
      </c>
      <c r="AU995" s="177" t="str">
        <f t="shared" si="373"/>
        <v/>
      </c>
      <c r="AV995" s="178" t="str">
        <f t="shared" si="374"/>
        <v/>
      </c>
      <c r="AW995" s="178" t="str">
        <f t="shared" si="375"/>
        <v/>
      </c>
      <c r="AX995" s="179" t="str">
        <f ca="1">IF(ISNUMBER($A995),INDIRECT(CONCATENATE("'Instrument List'!B",(MATCH(E995,'Instrument List'!A:A,0))-0)),"")</f>
        <v/>
      </c>
      <c r="AY995" s="179" t="str">
        <f ca="1">IF(ISNUMBER($A995),INDIRECT(CONCATENATE("'Instrument List'!D",(MATCH(E995,'Instrument List'!A:A,0))-0)),"")</f>
        <v/>
      </c>
      <c r="AZ995" s="179" t="str">
        <f ca="1">IF(ISNUMBER($A995),INDIRECT(CONCATENATE("'Instrument List'!C",(MATCH(E995,'Instrument List'!A:A,0))-0)),"")</f>
        <v/>
      </c>
      <c r="BA995" s="180" t="str">
        <f ca="1">IF(ISNUMBER(A995),INDIRECT(CONCATENATE("'Instrument List'!E",(MATCH(E995,'Instrument List'!A:A,0))-0)),"")</f>
        <v/>
      </c>
      <c r="BB995" s="181" t="str">
        <f t="shared" si="376"/>
        <v/>
      </c>
      <c r="BC995" s="181" t="str">
        <f t="shared" si="377"/>
        <v/>
      </c>
      <c r="BD995" s="181" t="str">
        <f ca="1">IF(ISNUMBER(A995),INDIRECT(CONCATENATE("'Instrument List'!F",(MATCH(E995,'Instrument List'!A:A,0))-0)),"")</f>
        <v/>
      </c>
    </row>
    <row r="996" spans="1:56">
      <c r="A996" s="223" t="str">
        <f t="shared" si="357"/>
        <v/>
      </c>
      <c r="B996" s="224"/>
      <c r="C996" s="225"/>
      <c r="D996" s="182"/>
      <c r="E996" s="182"/>
      <c r="F996" s="182"/>
      <c r="G996" s="203"/>
      <c r="H996" s="218"/>
      <c r="I996" s="213"/>
      <c r="J996" s="207"/>
      <c r="K996" s="213"/>
      <c r="L996" s="207"/>
      <c r="M996" s="213"/>
      <c r="N996" s="207"/>
      <c r="O996" s="183" t="str">
        <f t="shared" si="358"/>
        <v/>
      </c>
      <c r="P996" s="184"/>
      <c r="Q996" s="184"/>
      <c r="R996" s="275"/>
      <c r="S996" s="185" t="str">
        <f t="shared" si="359"/>
        <v/>
      </c>
      <c r="T996" s="185" t="str">
        <f t="shared" si="360"/>
        <v/>
      </c>
      <c r="U996" s="275"/>
      <c r="V996" s="275"/>
      <c r="W996" s="276" t="str">
        <f t="shared" si="361"/>
        <v/>
      </c>
      <c r="X996" s="276" t="str">
        <f t="shared" si="362"/>
        <v/>
      </c>
      <c r="Y996" s="276" t="str">
        <f t="shared" si="363"/>
        <v/>
      </c>
      <c r="Z996" s="275"/>
      <c r="AA996" s="184"/>
      <c r="AB996" s="184"/>
      <c r="AC996" s="185" t="str">
        <f t="shared" si="364"/>
        <v/>
      </c>
      <c r="AD996" s="185" t="str">
        <f t="shared" si="365"/>
        <v/>
      </c>
      <c r="AE996" s="186"/>
      <c r="AF996" s="187" t="str">
        <f t="shared" si="366"/>
        <v/>
      </c>
      <c r="AG996" s="182"/>
      <c r="AH996" s="184"/>
      <c r="AI996" s="184"/>
      <c r="AJ996" s="182"/>
      <c r="AK996" s="188" t="str">
        <f t="shared" si="367"/>
        <v/>
      </c>
      <c r="AL996" s="188" t="str">
        <f t="shared" si="368"/>
        <v/>
      </c>
      <c r="AM996" s="188" t="str">
        <f t="shared" si="369"/>
        <v/>
      </c>
      <c r="AN996" s="359" t="str">
        <f>IF(Overview!$K$17='Internal Calcs'!$P$22,IF(AK996="","",AK996),IF(Overview!$K$17='Internal Calcs'!$P$23,IF(AK996="","",AK996),IF(ISNUMBER(A996),(IF(F996="Short",G996-H996,H996-G996)*AZ996-AX996),"")))</f>
        <v/>
      </c>
      <c r="AO996" s="401" t="str">
        <f>IF(Overview!$K$17='Internal Calcs'!$P$22,IF(AL996="","",AL996),IF(Overview!$K$17='Internal Calcs'!$P$23,IF(AL996="","",AL996),IF(ISNUMBER(A996),IF(AL996="",(IF(F996="Short",G996-H996,H996-G996)*AZ996-AX996),(IF(F996="Short",G996-J996,J996-G996)*AZ996-AX996)),"")))</f>
        <v/>
      </c>
      <c r="AP996" s="359" t="str">
        <f>IF(Overview!$K$17='Internal Calcs'!$P$22,"",IF(Overview!$K$17='Internal Calcs'!$P$23,IF(AM996="","",AM996),IF(ISNUMBER(A996),IF(AM996="",(IF(F996="Short",G996-H996,H996-G996)*AZ996-AX996),(IF(F996="Short",G996-L996,L996-G996)*AZ996-AX996)),"")))</f>
        <v/>
      </c>
      <c r="AQ996" s="188" t="str">
        <f t="shared" si="370"/>
        <v/>
      </c>
      <c r="AR996" s="188" t="str">
        <f t="shared" si="371"/>
        <v/>
      </c>
      <c r="AS996" s="188" t="str">
        <f t="shared" si="372"/>
        <v/>
      </c>
      <c r="AT996" s="188" t="str">
        <f>IF(ISNUMBER(A996),MAX($AS$2:AS996)-AS996,"")</f>
        <v/>
      </c>
      <c r="AU996" s="189" t="str">
        <f t="shared" si="373"/>
        <v/>
      </c>
      <c r="AV996" s="190" t="str">
        <f t="shared" si="374"/>
        <v/>
      </c>
      <c r="AW996" s="190" t="str">
        <f t="shared" si="375"/>
        <v/>
      </c>
      <c r="AX996" s="191" t="str">
        <f ca="1">IF(ISNUMBER($A996),INDIRECT(CONCATENATE("'Instrument List'!B",(MATCH(E996,'Instrument List'!A:A,0))-0)),"")</f>
        <v/>
      </c>
      <c r="AY996" s="191" t="str">
        <f ca="1">IF(ISNUMBER($A996),INDIRECT(CONCATENATE("'Instrument List'!D",(MATCH(E996,'Instrument List'!A:A,0))-0)),"")</f>
        <v/>
      </c>
      <c r="AZ996" s="191" t="str">
        <f ca="1">IF(ISNUMBER($A996),INDIRECT(CONCATENATE("'Instrument List'!C",(MATCH(E996,'Instrument List'!A:A,0))-0)),"")</f>
        <v/>
      </c>
      <c r="BA996" s="192" t="str">
        <f ca="1">IF(ISNUMBER(A996),INDIRECT(CONCATENATE("'Instrument List'!E",(MATCH(E996,'Instrument List'!A:A,0))-0)),"")</f>
        <v/>
      </c>
      <c r="BB996" s="193" t="str">
        <f t="shared" si="376"/>
        <v/>
      </c>
      <c r="BC996" s="193" t="str">
        <f t="shared" si="377"/>
        <v/>
      </c>
      <c r="BD996" s="193" t="str">
        <f ca="1">IF(ISNUMBER(A996),INDIRECT(CONCATENATE("'Instrument List'!F",(MATCH(E996,'Instrument List'!A:A,0))-0)),"")</f>
        <v/>
      </c>
    </row>
    <row r="997" spans="1:56">
      <c r="A997" s="220" t="str">
        <f t="shared" si="357"/>
        <v/>
      </c>
      <c r="B997" s="221"/>
      <c r="C997" s="222"/>
      <c r="D997" s="169"/>
      <c r="E997" s="169"/>
      <c r="F997" s="169"/>
      <c r="G997" s="202"/>
      <c r="H997" s="217"/>
      <c r="I997" s="212"/>
      <c r="J997" s="206"/>
      <c r="K997" s="212"/>
      <c r="L997" s="206"/>
      <c r="M997" s="212"/>
      <c r="N997" s="206"/>
      <c r="O997" s="170" t="str">
        <f t="shared" si="358"/>
        <v/>
      </c>
      <c r="P997" s="171"/>
      <c r="Q997" s="171"/>
      <c r="R997" s="171"/>
      <c r="S997" s="172" t="str">
        <f t="shared" si="359"/>
        <v/>
      </c>
      <c r="T997" s="172" t="str">
        <f t="shared" si="360"/>
        <v/>
      </c>
      <c r="U997" s="171"/>
      <c r="V997" s="171"/>
      <c r="W997" s="173" t="str">
        <f t="shared" si="361"/>
        <v/>
      </c>
      <c r="X997" s="173" t="str">
        <f t="shared" si="362"/>
        <v/>
      </c>
      <c r="Y997" s="173" t="str">
        <f t="shared" si="363"/>
        <v/>
      </c>
      <c r="Z997" s="171"/>
      <c r="AA997" s="171"/>
      <c r="AB997" s="171"/>
      <c r="AC997" s="172" t="str">
        <f t="shared" si="364"/>
        <v/>
      </c>
      <c r="AD997" s="172" t="str">
        <f t="shared" si="365"/>
        <v/>
      </c>
      <c r="AE997" s="174"/>
      <c r="AF997" s="175" t="str">
        <f t="shared" si="366"/>
        <v/>
      </c>
      <c r="AG997" s="169"/>
      <c r="AH997" s="171"/>
      <c r="AI997" s="171"/>
      <c r="AJ997" s="169"/>
      <c r="AK997" s="176" t="str">
        <f t="shared" si="367"/>
        <v/>
      </c>
      <c r="AL997" s="176" t="str">
        <f t="shared" si="368"/>
        <v/>
      </c>
      <c r="AM997" s="176" t="str">
        <f t="shared" si="369"/>
        <v/>
      </c>
      <c r="AN997" s="359" t="str">
        <f>IF(Overview!$K$17='Internal Calcs'!$P$22,IF(AK997="","",AK997),IF(Overview!$K$17='Internal Calcs'!$P$23,IF(AK997="","",AK997),IF(ISNUMBER(A997),(IF(F997="Short",G997-H997,H997-G997)*AZ997-AX997),"")))</f>
        <v/>
      </c>
      <c r="AO997" s="401" t="str">
        <f>IF(Overview!$K$17='Internal Calcs'!$P$22,IF(AL997="","",AL997),IF(Overview!$K$17='Internal Calcs'!$P$23,IF(AL997="","",AL997),IF(ISNUMBER(A997),IF(AL997="",(IF(F997="Short",G997-H997,H997-G997)*AZ997-AX997),(IF(F997="Short",G997-J997,J997-G997)*AZ997-AX997)),"")))</f>
        <v/>
      </c>
      <c r="AP997" s="359" t="str">
        <f>IF(Overview!$K$17='Internal Calcs'!$P$22,"",IF(Overview!$K$17='Internal Calcs'!$P$23,IF(AM997="","",AM997),IF(ISNUMBER(A997),IF(AM997="",(IF(F997="Short",G997-H997,H997-G997)*AZ997-AX997),(IF(F997="Short",G997-L997,L997-G997)*AZ997-AX997)),"")))</f>
        <v/>
      </c>
      <c r="AQ997" s="176" t="str">
        <f t="shared" si="370"/>
        <v/>
      </c>
      <c r="AR997" s="176" t="str">
        <f t="shared" si="371"/>
        <v/>
      </c>
      <c r="AS997" s="176" t="str">
        <f t="shared" si="372"/>
        <v/>
      </c>
      <c r="AT997" s="176" t="str">
        <f>IF(ISNUMBER(A997),MAX($AS$2:AS997)-AS997,"")</f>
        <v/>
      </c>
      <c r="AU997" s="177" t="str">
        <f t="shared" si="373"/>
        <v/>
      </c>
      <c r="AV997" s="178" t="str">
        <f t="shared" si="374"/>
        <v/>
      </c>
      <c r="AW997" s="178" t="str">
        <f t="shared" si="375"/>
        <v/>
      </c>
      <c r="AX997" s="179" t="str">
        <f ca="1">IF(ISNUMBER($A997),INDIRECT(CONCATENATE("'Instrument List'!B",(MATCH(E997,'Instrument List'!A:A,0))-0)),"")</f>
        <v/>
      </c>
      <c r="AY997" s="179" t="str">
        <f ca="1">IF(ISNUMBER($A997),INDIRECT(CONCATENATE("'Instrument List'!D",(MATCH(E997,'Instrument List'!A:A,0))-0)),"")</f>
        <v/>
      </c>
      <c r="AZ997" s="179" t="str">
        <f ca="1">IF(ISNUMBER($A997),INDIRECT(CONCATENATE("'Instrument List'!C",(MATCH(E997,'Instrument List'!A:A,0))-0)),"")</f>
        <v/>
      </c>
      <c r="BA997" s="180" t="str">
        <f ca="1">IF(ISNUMBER(A997),INDIRECT(CONCATENATE("'Instrument List'!E",(MATCH(E997,'Instrument List'!A:A,0))-0)),"")</f>
        <v/>
      </c>
      <c r="BB997" s="181" t="str">
        <f t="shared" si="376"/>
        <v/>
      </c>
      <c r="BC997" s="181" t="str">
        <f t="shared" si="377"/>
        <v/>
      </c>
      <c r="BD997" s="181" t="str">
        <f ca="1">IF(ISNUMBER(A997),INDIRECT(CONCATENATE("'Instrument List'!F",(MATCH(E997,'Instrument List'!A:A,0))-0)),"")</f>
        <v/>
      </c>
    </row>
    <row r="998" spans="1:56">
      <c r="A998" s="223" t="str">
        <f t="shared" si="357"/>
        <v/>
      </c>
      <c r="B998" s="224"/>
      <c r="C998" s="225"/>
      <c r="D998" s="182"/>
      <c r="E998" s="182"/>
      <c r="F998" s="182"/>
      <c r="G998" s="203"/>
      <c r="H998" s="218"/>
      <c r="I998" s="213"/>
      <c r="J998" s="207"/>
      <c r="K998" s="213"/>
      <c r="L998" s="207"/>
      <c r="M998" s="213"/>
      <c r="N998" s="207"/>
      <c r="O998" s="183" t="str">
        <f t="shared" si="358"/>
        <v/>
      </c>
      <c r="P998" s="184"/>
      <c r="Q998" s="184"/>
      <c r="R998" s="275"/>
      <c r="S998" s="185" t="str">
        <f t="shared" si="359"/>
        <v/>
      </c>
      <c r="T998" s="185" t="str">
        <f t="shared" si="360"/>
        <v/>
      </c>
      <c r="U998" s="275"/>
      <c r="V998" s="275"/>
      <c r="W998" s="276" t="str">
        <f t="shared" si="361"/>
        <v/>
      </c>
      <c r="X998" s="276" t="str">
        <f t="shared" si="362"/>
        <v/>
      </c>
      <c r="Y998" s="276" t="str">
        <f t="shared" si="363"/>
        <v/>
      </c>
      <c r="Z998" s="275"/>
      <c r="AA998" s="184"/>
      <c r="AB998" s="184"/>
      <c r="AC998" s="185" t="str">
        <f t="shared" si="364"/>
        <v/>
      </c>
      <c r="AD998" s="185" t="str">
        <f t="shared" si="365"/>
        <v/>
      </c>
      <c r="AE998" s="186"/>
      <c r="AF998" s="187" t="str">
        <f t="shared" si="366"/>
        <v/>
      </c>
      <c r="AG998" s="182"/>
      <c r="AH998" s="184"/>
      <c r="AI998" s="184"/>
      <c r="AJ998" s="182"/>
      <c r="AK998" s="188" t="str">
        <f t="shared" si="367"/>
        <v/>
      </c>
      <c r="AL998" s="188" t="str">
        <f t="shared" si="368"/>
        <v/>
      </c>
      <c r="AM998" s="188" t="str">
        <f t="shared" si="369"/>
        <v/>
      </c>
      <c r="AN998" s="359" t="str">
        <f>IF(Overview!$K$17='Internal Calcs'!$P$22,IF(AK998="","",AK998),IF(Overview!$K$17='Internal Calcs'!$P$23,IF(AK998="","",AK998),IF(ISNUMBER(A998),(IF(F998="Short",G998-H998,H998-G998)*AZ998-AX998),"")))</f>
        <v/>
      </c>
      <c r="AO998" s="401" t="str">
        <f>IF(Overview!$K$17='Internal Calcs'!$P$22,IF(AL998="","",AL998),IF(Overview!$K$17='Internal Calcs'!$P$23,IF(AL998="","",AL998),IF(ISNUMBER(A998),IF(AL998="",(IF(F998="Short",G998-H998,H998-G998)*AZ998-AX998),(IF(F998="Short",G998-J998,J998-G998)*AZ998-AX998)),"")))</f>
        <v/>
      </c>
      <c r="AP998" s="359" t="str">
        <f>IF(Overview!$K$17='Internal Calcs'!$P$22,"",IF(Overview!$K$17='Internal Calcs'!$P$23,IF(AM998="","",AM998),IF(ISNUMBER(A998),IF(AM998="",(IF(F998="Short",G998-H998,H998-G998)*AZ998-AX998),(IF(F998="Short",G998-L998,L998-G998)*AZ998-AX998)),"")))</f>
        <v/>
      </c>
      <c r="AQ998" s="188" t="str">
        <f t="shared" si="370"/>
        <v/>
      </c>
      <c r="AR998" s="188" t="str">
        <f t="shared" si="371"/>
        <v/>
      </c>
      <c r="AS998" s="188" t="str">
        <f t="shared" si="372"/>
        <v/>
      </c>
      <c r="AT998" s="188" t="str">
        <f>IF(ISNUMBER(A998),MAX($AS$2:AS998)-AS998,"")</f>
        <v/>
      </c>
      <c r="AU998" s="189" t="str">
        <f t="shared" si="373"/>
        <v/>
      </c>
      <c r="AV998" s="190" t="str">
        <f t="shared" si="374"/>
        <v/>
      </c>
      <c r="AW998" s="190" t="str">
        <f t="shared" si="375"/>
        <v/>
      </c>
      <c r="AX998" s="191" t="str">
        <f ca="1">IF(ISNUMBER($A998),INDIRECT(CONCATENATE("'Instrument List'!B",(MATCH(E998,'Instrument List'!A:A,0))-0)),"")</f>
        <v/>
      </c>
      <c r="AY998" s="191" t="str">
        <f ca="1">IF(ISNUMBER($A998),INDIRECT(CONCATENATE("'Instrument List'!D",(MATCH(E998,'Instrument List'!A:A,0))-0)),"")</f>
        <v/>
      </c>
      <c r="AZ998" s="191" t="str">
        <f ca="1">IF(ISNUMBER($A998),INDIRECT(CONCATENATE("'Instrument List'!C",(MATCH(E998,'Instrument List'!A:A,0))-0)),"")</f>
        <v/>
      </c>
      <c r="BA998" s="192" t="str">
        <f ca="1">IF(ISNUMBER(A998),INDIRECT(CONCATENATE("'Instrument List'!E",(MATCH(E998,'Instrument List'!A:A,0))-0)),"")</f>
        <v/>
      </c>
      <c r="BB998" s="193" t="str">
        <f t="shared" si="376"/>
        <v/>
      </c>
      <c r="BC998" s="193" t="str">
        <f t="shared" si="377"/>
        <v/>
      </c>
      <c r="BD998" s="193" t="str">
        <f ca="1">IF(ISNUMBER(A998),INDIRECT(CONCATENATE("'Instrument List'!F",(MATCH(E998,'Instrument List'!A:A,0))-0)),"")</f>
        <v/>
      </c>
    </row>
    <row r="999" spans="1:56">
      <c r="A999" s="220" t="str">
        <f t="shared" si="357"/>
        <v/>
      </c>
      <c r="B999" s="221"/>
      <c r="C999" s="222"/>
      <c r="D999" s="169"/>
      <c r="E999" s="169"/>
      <c r="F999" s="169"/>
      <c r="G999" s="202"/>
      <c r="H999" s="217"/>
      <c r="I999" s="212"/>
      <c r="J999" s="206"/>
      <c r="K999" s="212"/>
      <c r="L999" s="206"/>
      <c r="M999" s="212"/>
      <c r="N999" s="206"/>
      <c r="O999" s="170" t="str">
        <f t="shared" si="358"/>
        <v/>
      </c>
      <c r="P999" s="171"/>
      <c r="Q999" s="171"/>
      <c r="R999" s="171"/>
      <c r="S999" s="172" t="str">
        <f t="shared" si="359"/>
        <v/>
      </c>
      <c r="T999" s="172" t="str">
        <f t="shared" si="360"/>
        <v/>
      </c>
      <c r="U999" s="171"/>
      <c r="V999" s="171"/>
      <c r="W999" s="173" t="str">
        <f t="shared" si="361"/>
        <v/>
      </c>
      <c r="X999" s="173" t="str">
        <f t="shared" si="362"/>
        <v/>
      </c>
      <c r="Y999" s="173" t="str">
        <f t="shared" si="363"/>
        <v/>
      </c>
      <c r="Z999" s="171"/>
      <c r="AA999" s="171"/>
      <c r="AB999" s="171"/>
      <c r="AC999" s="172" t="str">
        <f t="shared" si="364"/>
        <v/>
      </c>
      <c r="AD999" s="172" t="str">
        <f t="shared" si="365"/>
        <v/>
      </c>
      <c r="AE999" s="174"/>
      <c r="AF999" s="175" t="str">
        <f t="shared" si="366"/>
        <v/>
      </c>
      <c r="AG999" s="169"/>
      <c r="AH999" s="171"/>
      <c r="AI999" s="171"/>
      <c r="AJ999" s="169"/>
      <c r="AK999" s="176" t="str">
        <f t="shared" si="367"/>
        <v/>
      </c>
      <c r="AL999" s="176" t="str">
        <f t="shared" si="368"/>
        <v/>
      </c>
      <c r="AM999" s="176" t="str">
        <f t="shared" si="369"/>
        <v/>
      </c>
      <c r="AN999" s="359" t="str">
        <f>IF(Overview!$K$17='Internal Calcs'!$P$22,IF(AK999="","",AK999),IF(Overview!$K$17='Internal Calcs'!$P$23,IF(AK999="","",AK999),IF(ISNUMBER(A999),(IF(F999="Short",G999-H999,H999-G999)*AZ999-AX999),"")))</f>
        <v/>
      </c>
      <c r="AO999" s="401" t="str">
        <f>IF(Overview!$K$17='Internal Calcs'!$P$22,IF(AL999="","",AL999),IF(Overview!$K$17='Internal Calcs'!$P$23,IF(AL999="","",AL999),IF(ISNUMBER(A999),IF(AL999="",(IF(F999="Short",G999-H999,H999-G999)*AZ999-AX999),(IF(F999="Short",G999-J999,J999-G999)*AZ999-AX999)),"")))</f>
        <v/>
      </c>
      <c r="AP999" s="359" t="str">
        <f>IF(Overview!$K$17='Internal Calcs'!$P$22,"",IF(Overview!$K$17='Internal Calcs'!$P$23,IF(AM999="","",AM999),IF(ISNUMBER(A999),IF(AM999="",(IF(F999="Short",G999-H999,H999-G999)*AZ999-AX999),(IF(F999="Short",G999-L999,L999-G999)*AZ999-AX999)),"")))</f>
        <v/>
      </c>
      <c r="AQ999" s="176" t="str">
        <f t="shared" si="370"/>
        <v/>
      </c>
      <c r="AR999" s="176" t="str">
        <f t="shared" si="371"/>
        <v/>
      </c>
      <c r="AS999" s="176" t="str">
        <f t="shared" si="372"/>
        <v/>
      </c>
      <c r="AT999" s="176" t="str">
        <f>IF(ISNUMBER(A999),MAX($AS$2:AS999)-AS999,"")</f>
        <v/>
      </c>
      <c r="AU999" s="177" t="str">
        <f t="shared" si="373"/>
        <v/>
      </c>
      <c r="AV999" s="178" t="str">
        <f t="shared" si="374"/>
        <v/>
      </c>
      <c r="AW999" s="178" t="str">
        <f t="shared" si="375"/>
        <v/>
      </c>
      <c r="AX999" s="179" t="str">
        <f ca="1">IF(ISNUMBER($A999),INDIRECT(CONCATENATE("'Instrument List'!B",(MATCH(E999,'Instrument List'!A:A,0))-0)),"")</f>
        <v/>
      </c>
      <c r="AY999" s="179" t="str">
        <f ca="1">IF(ISNUMBER($A999),INDIRECT(CONCATENATE("'Instrument List'!D",(MATCH(E999,'Instrument List'!A:A,0))-0)),"")</f>
        <v/>
      </c>
      <c r="AZ999" s="179" t="str">
        <f ca="1">IF(ISNUMBER($A999),INDIRECT(CONCATENATE("'Instrument List'!C",(MATCH(E999,'Instrument List'!A:A,0))-0)),"")</f>
        <v/>
      </c>
      <c r="BA999" s="180" t="str">
        <f ca="1">IF(ISNUMBER(A999),INDIRECT(CONCATENATE("'Instrument List'!E",(MATCH(E999,'Instrument List'!A:A,0))-0)),"")</f>
        <v/>
      </c>
      <c r="BB999" s="181" t="str">
        <f t="shared" si="376"/>
        <v/>
      </c>
      <c r="BC999" s="181" t="str">
        <f t="shared" si="377"/>
        <v/>
      </c>
      <c r="BD999" s="181" t="str">
        <f ca="1">IF(ISNUMBER(A999),INDIRECT(CONCATENATE("'Instrument List'!F",(MATCH(E999,'Instrument List'!A:A,0))-0)),"")</f>
        <v/>
      </c>
    </row>
    <row r="1000" spans="1:56">
      <c r="A1000" s="223" t="str">
        <f t="shared" si="357"/>
        <v/>
      </c>
      <c r="B1000" s="224"/>
      <c r="C1000" s="225"/>
      <c r="D1000" s="182"/>
      <c r="E1000" s="182"/>
      <c r="F1000" s="182"/>
      <c r="G1000" s="203"/>
      <c r="H1000" s="218"/>
      <c r="I1000" s="213"/>
      <c r="J1000" s="207"/>
      <c r="K1000" s="213"/>
      <c r="L1000" s="207"/>
      <c r="M1000" s="213"/>
      <c r="N1000" s="207"/>
      <c r="O1000" s="183" t="str">
        <f t="shared" si="358"/>
        <v/>
      </c>
      <c r="P1000" s="184"/>
      <c r="Q1000" s="184"/>
      <c r="R1000" s="275"/>
      <c r="S1000" s="185" t="str">
        <f t="shared" si="359"/>
        <v/>
      </c>
      <c r="T1000" s="185" t="str">
        <f t="shared" si="360"/>
        <v/>
      </c>
      <c r="U1000" s="275"/>
      <c r="V1000" s="275"/>
      <c r="W1000" s="276" t="str">
        <f t="shared" si="361"/>
        <v/>
      </c>
      <c r="X1000" s="276" t="str">
        <f t="shared" si="362"/>
        <v/>
      </c>
      <c r="Y1000" s="276" t="str">
        <f t="shared" si="363"/>
        <v/>
      </c>
      <c r="Z1000" s="275"/>
      <c r="AA1000" s="184"/>
      <c r="AB1000" s="184"/>
      <c r="AC1000" s="185" t="str">
        <f t="shared" si="364"/>
        <v/>
      </c>
      <c r="AD1000" s="185" t="str">
        <f t="shared" si="365"/>
        <v/>
      </c>
      <c r="AE1000" s="186"/>
      <c r="AF1000" s="187" t="str">
        <f t="shared" si="366"/>
        <v/>
      </c>
      <c r="AG1000" s="182"/>
      <c r="AH1000" s="184"/>
      <c r="AI1000" s="184"/>
      <c r="AJ1000" s="182"/>
      <c r="AK1000" s="188" t="str">
        <f t="shared" si="367"/>
        <v/>
      </c>
      <c r="AL1000" s="188" t="str">
        <f t="shared" si="368"/>
        <v/>
      </c>
      <c r="AM1000" s="188" t="str">
        <f t="shared" si="369"/>
        <v/>
      </c>
      <c r="AN1000" s="359" t="str">
        <f>IF(Overview!$K$17='Internal Calcs'!$P$22,IF(AK1000="","",AK1000),IF(Overview!$K$17='Internal Calcs'!$P$23,IF(AK1000="","",AK1000),IF(ISNUMBER(A1000),(IF(F1000="Short",G1000-H1000,H1000-G1000)*AZ1000-AX1000),"")))</f>
        <v/>
      </c>
      <c r="AO1000" s="401" t="str">
        <f>IF(Overview!$K$17='Internal Calcs'!$P$22,IF(AL1000="","",AL1000),IF(Overview!$K$17='Internal Calcs'!$P$23,IF(AL1000="","",AL1000),IF(ISNUMBER(A1000),IF(AL1000="",(IF(F1000="Short",G1000-H1000,H1000-G1000)*AZ1000-AX1000),(IF(F1000="Short",G1000-J1000,J1000-G1000)*AZ1000-AX1000)),"")))</f>
        <v/>
      </c>
      <c r="AP1000" s="359" t="str">
        <f>IF(Overview!$K$17='Internal Calcs'!$P$22,"",IF(Overview!$K$17='Internal Calcs'!$P$23,IF(AM1000="","",AM1000),IF(ISNUMBER(A1000),IF(AM1000="",(IF(F1000="Short",G1000-H1000,H1000-G1000)*AZ1000-AX1000),(IF(F1000="Short",G1000-L1000,L1000-G1000)*AZ1000-AX1000)),"")))</f>
        <v/>
      </c>
      <c r="AQ1000" s="188" t="str">
        <f t="shared" si="370"/>
        <v/>
      </c>
      <c r="AR1000" s="188" t="str">
        <f t="shared" si="371"/>
        <v/>
      </c>
      <c r="AS1000" s="188" t="str">
        <f t="shared" si="372"/>
        <v/>
      </c>
      <c r="AT1000" s="188" t="str">
        <f>IF(ISNUMBER(A1000),MAX($AS$2:AS1000)-AS1000,"")</f>
        <v/>
      </c>
      <c r="AU1000" s="189" t="str">
        <f t="shared" si="373"/>
        <v/>
      </c>
      <c r="AV1000" s="190" t="str">
        <f t="shared" si="374"/>
        <v/>
      </c>
      <c r="AW1000" s="190" t="str">
        <f t="shared" si="375"/>
        <v/>
      </c>
      <c r="AX1000" s="191" t="str">
        <f ca="1">IF(ISNUMBER($A1000),INDIRECT(CONCATENATE("'Instrument List'!B",(MATCH(E1000,'Instrument List'!A:A,0))-0)),"")</f>
        <v/>
      </c>
      <c r="AY1000" s="191" t="str">
        <f ca="1">IF(ISNUMBER($A1000),INDIRECT(CONCATENATE("'Instrument List'!D",(MATCH(E1000,'Instrument List'!A:A,0))-0)),"")</f>
        <v/>
      </c>
      <c r="AZ1000" s="191" t="str">
        <f ca="1">IF(ISNUMBER($A1000),INDIRECT(CONCATENATE("'Instrument List'!C",(MATCH(E1000,'Instrument List'!A:A,0))-0)),"")</f>
        <v/>
      </c>
      <c r="BA1000" s="192" t="str">
        <f ca="1">IF(ISNUMBER(A1000),INDIRECT(CONCATENATE("'Instrument List'!E",(MATCH(E1000,'Instrument List'!A:A,0))-0)),"")</f>
        <v/>
      </c>
      <c r="BB1000" s="193" t="str">
        <f t="shared" si="376"/>
        <v/>
      </c>
      <c r="BC1000" s="193" t="str">
        <f t="shared" si="377"/>
        <v/>
      </c>
      <c r="BD1000" s="193" t="str">
        <f ca="1">IF(ISNUMBER(A1000),INDIRECT(CONCATENATE("'Instrument List'!F",(MATCH(E1000,'Instrument List'!A:A,0))-0)),"")</f>
        <v/>
      </c>
    </row>
    <row r="1001" spans="1:56">
      <c r="A1001" s="220" t="str">
        <f t="shared" si="357"/>
        <v/>
      </c>
      <c r="B1001" s="221"/>
      <c r="C1001" s="222"/>
      <c r="D1001" s="169"/>
      <c r="E1001" s="169"/>
      <c r="F1001" s="169"/>
      <c r="G1001" s="202"/>
      <c r="H1001" s="217"/>
      <c r="I1001" s="212"/>
      <c r="J1001" s="206"/>
      <c r="K1001" s="212"/>
      <c r="L1001" s="206"/>
      <c r="M1001" s="212"/>
      <c r="N1001" s="206"/>
      <c r="O1001" s="170" t="str">
        <f t="shared" si="358"/>
        <v/>
      </c>
      <c r="P1001" s="171"/>
      <c r="Q1001" s="171"/>
      <c r="R1001" s="171"/>
      <c r="S1001" s="172" t="str">
        <f t="shared" si="359"/>
        <v/>
      </c>
      <c r="T1001" s="172" t="str">
        <f t="shared" si="360"/>
        <v/>
      </c>
      <c r="U1001" s="171"/>
      <c r="V1001" s="171"/>
      <c r="W1001" s="173" t="str">
        <f t="shared" si="361"/>
        <v/>
      </c>
      <c r="X1001" s="173" t="str">
        <f t="shared" si="362"/>
        <v/>
      </c>
      <c r="Y1001" s="173" t="str">
        <f t="shared" si="363"/>
        <v/>
      </c>
      <c r="Z1001" s="171"/>
      <c r="AA1001" s="171"/>
      <c r="AB1001" s="171"/>
      <c r="AC1001" s="172" t="str">
        <f t="shared" si="364"/>
        <v/>
      </c>
      <c r="AD1001" s="172" t="str">
        <f t="shared" si="365"/>
        <v/>
      </c>
      <c r="AE1001" s="174"/>
      <c r="AF1001" s="175" t="str">
        <f t="shared" si="366"/>
        <v/>
      </c>
      <c r="AG1001" s="169"/>
      <c r="AH1001" s="171"/>
      <c r="AI1001" s="171"/>
      <c r="AJ1001" s="169"/>
      <c r="AK1001" s="176" t="str">
        <f t="shared" si="367"/>
        <v/>
      </c>
      <c r="AL1001" s="176" t="str">
        <f t="shared" si="368"/>
        <v/>
      </c>
      <c r="AM1001" s="176" t="str">
        <f t="shared" si="369"/>
        <v/>
      </c>
      <c r="AN1001" s="359" t="str">
        <f>IF(Overview!$K$17='Internal Calcs'!$P$22,IF(AK1001="","",AK1001),IF(Overview!$K$17='Internal Calcs'!$P$23,IF(AK1001="","",AK1001),IF(ISNUMBER(A1001),(IF(F1001="Short",G1001-H1001,H1001-G1001)*AZ1001-AX1001),"")))</f>
        <v/>
      </c>
      <c r="AO1001" s="401" t="str">
        <f>IF(Overview!$K$17='Internal Calcs'!$P$22,IF(AL1001="","",AL1001),IF(Overview!$K$17='Internal Calcs'!$P$23,IF(AL1001="","",AL1001),IF(ISNUMBER(A1001),IF(AL1001="",(IF(F1001="Short",G1001-H1001,H1001-G1001)*AZ1001-AX1001),(IF(F1001="Short",G1001-J1001,J1001-G1001)*AZ1001-AX1001)),"")))</f>
        <v/>
      </c>
      <c r="AP1001" s="359" t="str">
        <f>IF(Overview!$K$17='Internal Calcs'!$P$22,"",IF(Overview!$K$17='Internal Calcs'!$P$23,IF(AM1001="","",AM1001),IF(ISNUMBER(A1001),IF(AM1001="",(IF(F1001="Short",G1001-H1001,H1001-G1001)*AZ1001-AX1001),(IF(F1001="Short",G1001-L1001,L1001-G1001)*AZ1001-AX1001)),"")))</f>
        <v/>
      </c>
      <c r="AQ1001" s="176" t="str">
        <f t="shared" si="370"/>
        <v/>
      </c>
      <c r="AR1001" s="176" t="str">
        <f t="shared" si="371"/>
        <v/>
      </c>
      <c r="AS1001" s="176" t="str">
        <f t="shared" si="372"/>
        <v/>
      </c>
      <c r="AT1001" s="176" t="str">
        <f>IF(ISNUMBER(A1001),MAX($AS$2:AS1001)-AS1001,"")</f>
        <v/>
      </c>
      <c r="AU1001" s="177" t="str">
        <f t="shared" si="373"/>
        <v/>
      </c>
      <c r="AV1001" s="178" t="str">
        <f t="shared" si="374"/>
        <v/>
      </c>
      <c r="AW1001" s="178" t="str">
        <f t="shared" si="375"/>
        <v/>
      </c>
      <c r="AX1001" s="179" t="str">
        <f ca="1">IF(ISNUMBER($A1001),INDIRECT(CONCATENATE("'Instrument List'!B",(MATCH(E1001,'Instrument List'!A:A,0))-0)),"")</f>
        <v/>
      </c>
      <c r="AY1001" s="179" t="str">
        <f ca="1">IF(ISNUMBER($A1001),INDIRECT(CONCATENATE("'Instrument List'!D",(MATCH(E1001,'Instrument List'!A:A,0))-0)),"")</f>
        <v/>
      </c>
      <c r="AZ1001" s="179" t="str">
        <f ca="1">IF(ISNUMBER($A1001),INDIRECT(CONCATENATE("'Instrument List'!C",(MATCH(E1001,'Instrument List'!A:A,0))-0)),"")</f>
        <v/>
      </c>
      <c r="BA1001" s="180" t="str">
        <f ca="1">IF(ISNUMBER(A1001),INDIRECT(CONCATENATE("'Instrument List'!E",(MATCH(E1001,'Instrument List'!A:A,0))-0)),"")</f>
        <v/>
      </c>
      <c r="BB1001" s="181" t="str">
        <f t="shared" si="376"/>
        <v/>
      </c>
      <c r="BC1001" s="181" t="str">
        <f t="shared" si="377"/>
        <v/>
      </c>
      <c r="BD1001" s="181" t="str">
        <f ca="1">IF(ISNUMBER(A1001),INDIRECT(CONCATENATE("'Instrument List'!F",(MATCH(E1001,'Instrument List'!A:A,0))-0)),"")</f>
        <v/>
      </c>
    </row>
    <row r="1002" spans="1:56">
      <c r="A1002" s="223" t="str">
        <f t="shared" si="357"/>
        <v/>
      </c>
      <c r="B1002" s="224"/>
      <c r="C1002" s="225"/>
      <c r="D1002" s="182"/>
      <c r="E1002" s="182"/>
      <c r="F1002" s="182"/>
      <c r="G1002" s="203"/>
      <c r="H1002" s="218"/>
      <c r="I1002" s="213"/>
      <c r="J1002" s="207"/>
      <c r="K1002" s="213"/>
      <c r="L1002" s="207"/>
      <c r="M1002" s="213"/>
      <c r="N1002" s="207"/>
      <c r="O1002" s="183" t="str">
        <f t="shared" si="358"/>
        <v/>
      </c>
      <c r="P1002" s="184"/>
      <c r="Q1002" s="184"/>
      <c r="R1002" s="275"/>
      <c r="S1002" s="185" t="str">
        <f t="shared" si="359"/>
        <v/>
      </c>
      <c r="T1002" s="185" t="str">
        <f t="shared" si="360"/>
        <v/>
      </c>
      <c r="U1002" s="275"/>
      <c r="V1002" s="275"/>
      <c r="W1002" s="276" t="str">
        <f t="shared" si="361"/>
        <v/>
      </c>
      <c r="X1002" s="276" t="str">
        <f t="shared" si="362"/>
        <v/>
      </c>
      <c r="Y1002" s="276" t="str">
        <f t="shared" si="363"/>
        <v/>
      </c>
      <c r="Z1002" s="275"/>
      <c r="AA1002" s="184"/>
      <c r="AB1002" s="184"/>
      <c r="AC1002" s="185" t="str">
        <f t="shared" si="364"/>
        <v/>
      </c>
      <c r="AD1002" s="185" t="str">
        <f t="shared" si="365"/>
        <v/>
      </c>
      <c r="AE1002" s="186"/>
      <c r="AF1002" s="187" t="str">
        <f t="shared" si="366"/>
        <v/>
      </c>
      <c r="AG1002" s="182"/>
      <c r="AH1002" s="184"/>
      <c r="AI1002" s="184"/>
      <c r="AJ1002" s="182"/>
      <c r="AK1002" s="188" t="str">
        <f t="shared" si="367"/>
        <v/>
      </c>
      <c r="AL1002" s="188" t="str">
        <f t="shared" si="368"/>
        <v/>
      </c>
      <c r="AM1002" s="188" t="str">
        <f t="shared" si="369"/>
        <v/>
      </c>
      <c r="AN1002" s="359" t="str">
        <f>IF(Overview!$K$17='Internal Calcs'!$P$22,IF(AK1002="","",AK1002),IF(Overview!$K$17='Internal Calcs'!$P$23,IF(AK1002="","",AK1002),IF(ISNUMBER(A1002),(IF(F1002="Short",G1002-H1002,H1002-G1002)*AZ1002-AX1002),"")))</f>
        <v/>
      </c>
      <c r="AO1002" s="401" t="str">
        <f>IF(Overview!$K$17='Internal Calcs'!$P$22,IF(AL1002="","",AL1002),IF(Overview!$K$17='Internal Calcs'!$P$23,IF(AL1002="","",AL1002),IF(ISNUMBER(A1002),IF(AL1002="",(IF(F1002="Short",G1002-H1002,H1002-G1002)*AZ1002-AX1002),(IF(F1002="Short",G1002-J1002,J1002-G1002)*AZ1002-AX1002)),"")))</f>
        <v/>
      </c>
      <c r="AP1002" s="359" t="str">
        <f>IF(Overview!$K$17='Internal Calcs'!$P$22,"",IF(Overview!$K$17='Internal Calcs'!$P$23,IF(AM1002="","",AM1002),IF(ISNUMBER(A1002),IF(AM1002="",(IF(F1002="Short",G1002-H1002,H1002-G1002)*AZ1002-AX1002),(IF(F1002="Short",G1002-L1002,L1002-G1002)*AZ1002-AX1002)),"")))</f>
        <v/>
      </c>
      <c r="AQ1002" s="188" t="str">
        <f t="shared" si="370"/>
        <v/>
      </c>
      <c r="AR1002" s="188" t="str">
        <f t="shared" si="371"/>
        <v/>
      </c>
      <c r="AS1002" s="188" t="str">
        <f t="shared" si="372"/>
        <v/>
      </c>
      <c r="AT1002" s="188" t="str">
        <f>IF(ISNUMBER(A1002),MAX($AS$2:AS1002)-AS1002,"")</f>
        <v/>
      </c>
      <c r="AU1002" s="189" t="str">
        <f t="shared" si="373"/>
        <v/>
      </c>
      <c r="AV1002" s="190" t="str">
        <f t="shared" si="374"/>
        <v/>
      </c>
      <c r="AW1002" s="190" t="str">
        <f t="shared" si="375"/>
        <v/>
      </c>
      <c r="AX1002" s="191" t="str">
        <f ca="1">IF(ISNUMBER($A1002),INDIRECT(CONCATENATE("'Instrument List'!B",(MATCH(E1002,'Instrument List'!A:A,0))-0)),"")</f>
        <v/>
      </c>
      <c r="AY1002" s="191" t="str">
        <f ca="1">IF(ISNUMBER($A1002),INDIRECT(CONCATENATE("'Instrument List'!D",(MATCH(E1002,'Instrument List'!A:A,0))-0)),"")</f>
        <v/>
      </c>
      <c r="AZ1002" s="191" t="str">
        <f ca="1">IF(ISNUMBER($A1002),INDIRECT(CONCATENATE("'Instrument List'!C",(MATCH(E1002,'Instrument List'!A:A,0))-0)),"")</f>
        <v/>
      </c>
      <c r="BA1002" s="192" t="str">
        <f ca="1">IF(ISNUMBER(A1002),INDIRECT(CONCATENATE("'Instrument List'!E",(MATCH(E1002,'Instrument List'!A:A,0))-0)),"")</f>
        <v/>
      </c>
      <c r="BB1002" s="193" t="str">
        <f t="shared" si="376"/>
        <v/>
      </c>
      <c r="BC1002" s="193" t="str">
        <f t="shared" si="377"/>
        <v/>
      </c>
      <c r="BD1002" s="193" t="str">
        <f ca="1">IF(ISNUMBER(A1002),INDIRECT(CONCATENATE("'Instrument List'!F",(MATCH(E1002,'Instrument List'!A:A,0))-0)),"")</f>
        <v/>
      </c>
    </row>
    <row r="1003" spans="1:56">
      <c r="A1003" s="220" t="str">
        <f t="shared" si="357"/>
        <v/>
      </c>
      <c r="B1003" s="221"/>
      <c r="C1003" s="222"/>
      <c r="D1003" s="169"/>
      <c r="E1003" s="169"/>
      <c r="F1003" s="169"/>
      <c r="G1003" s="202"/>
      <c r="H1003" s="217"/>
      <c r="I1003" s="212"/>
      <c r="J1003" s="206"/>
      <c r="K1003" s="212"/>
      <c r="L1003" s="206"/>
      <c r="M1003" s="212"/>
      <c r="N1003" s="206"/>
      <c r="O1003" s="170" t="str">
        <f t="shared" si="358"/>
        <v/>
      </c>
      <c r="P1003" s="171"/>
      <c r="Q1003" s="171"/>
      <c r="R1003" s="171"/>
      <c r="S1003" s="172" t="str">
        <f t="shared" si="359"/>
        <v/>
      </c>
      <c r="T1003" s="172" t="str">
        <f t="shared" si="360"/>
        <v/>
      </c>
      <c r="U1003" s="171"/>
      <c r="V1003" s="171"/>
      <c r="W1003" s="173" t="str">
        <f t="shared" si="361"/>
        <v/>
      </c>
      <c r="X1003" s="173" t="str">
        <f t="shared" si="362"/>
        <v/>
      </c>
      <c r="Y1003" s="173" t="str">
        <f t="shared" si="363"/>
        <v/>
      </c>
      <c r="Z1003" s="171"/>
      <c r="AA1003" s="171"/>
      <c r="AB1003" s="171"/>
      <c r="AC1003" s="172" t="str">
        <f t="shared" si="364"/>
        <v/>
      </c>
      <c r="AD1003" s="172" t="str">
        <f t="shared" si="365"/>
        <v/>
      </c>
      <c r="AE1003" s="174"/>
      <c r="AF1003" s="175" t="str">
        <f t="shared" si="366"/>
        <v/>
      </c>
      <c r="AG1003" s="169"/>
      <c r="AH1003" s="171"/>
      <c r="AI1003" s="171"/>
      <c r="AJ1003" s="169"/>
      <c r="AK1003" s="176" t="str">
        <f t="shared" si="367"/>
        <v/>
      </c>
      <c r="AL1003" s="176" t="str">
        <f t="shared" si="368"/>
        <v/>
      </c>
      <c r="AM1003" s="176" t="str">
        <f t="shared" si="369"/>
        <v/>
      </c>
      <c r="AN1003" s="359" t="str">
        <f>IF(Overview!$K$17='Internal Calcs'!$P$22,IF(AK1003="","",AK1003),IF(Overview!$K$17='Internal Calcs'!$P$23,IF(AK1003="","",AK1003),IF(ISNUMBER(A1003),(IF(F1003="Short",G1003-H1003,H1003-G1003)*AZ1003-AX1003),"")))</f>
        <v/>
      </c>
      <c r="AO1003" s="401" t="str">
        <f>IF(Overview!$K$17='Internal Calcs'!$P$22,IF(AL1003="","",AL1003),IF(Overview!$K$17='Internal Calcs'!$P$23,IF(AL1003="","",AL1003),IF(ISNUMBER(A1003),IF(AL1003="",(IF(F1003="Short",G1003-H1003,H1003-G1003)*AZ1003-AX1003),(IF(F1003="Short",G1003-J1003,J1003-G1003)*AZ1003-AX1003)),"")))</f>
        <v/>
      </c>
      <c r="AP1003" s="359" t="str">
        <f>IF(Overview!$K$17='Internal Calcs'!$P$22,"",IF(Overview!$K$17='Internal Calcs'!$P$23,IF(AM1003="","",AM1003),IF(ISNUMBER(A1003),IF(AM1003="",(IF(F1003="Short",G1003-H1003,H1003-G1003)*AZ1003-AX1003),(IF(F1003="Short",G1003-L1003,L1003-G1003)*AZ1003-AX1003)),"")))</f>
        <v/>
      </c>
      <c r="AQ1003" s="176" t="str">
        <f t="shared" si="370"/>
        <v/>
      </c>
      <c r="AR1003" s="176" t="str">
        <f t="shared" si="371"/>
        <v/>
      </c>
      <c r="AS1003" s="176" t="str">
        <f t="shared" si="372"/>
        <v/>
      </c>
      <c r="AT1003" s="176" t="str">
        <f>IF(ISNUMBER(A1003),MAX($AS$2:AS1003)-AS1003,"")</f>
        <v/>
      </c>
      <c r="AU1003" s="177" t="str">
        <f t="shared" si="373"/>
        <v/>
      </c>
      <c r="AV1003" s="178" t="str">
        <f t="shared" si="374"/>
        <v/>
      </c>
      <c r="AW1003" s="178" t="str">
        <f t="shared" si="375"/>
        <v/>
      </c>
      <c r="AX1003" s="179" t="str">
        <f ca="1">IF(ISNUMBER($A1003),INDIRECT(CONCATENATE("'Instrument List'!B",(MATCH(E1003,'Instrument List'!A:A,0))-0)),"")</f>
        <v/>
      </c>
      <c r="AY1003" s="179" t="str">
        <f ca="1">IF(ISNUMBER($A1003),INDIRECT(CONCATENATE("'Instrument List'!D",(MATCH(E1003,'Instrument List'!A:A,0))-0)),"")</f>
        <v/>
      </c>
      <c r="AZ1003" s="179" t="str">
        <f ca="1">IF(ISNUMBER($A1003),INDIRECT(CONCATENATE("'Instrument List'!C",(MATCH(E1003,'Instrument List'!A:A,0))-0)),"")</f>
        <v/>
      </c>
      <c r="BA1003" s="180" t="str">
        <f ca="1">IF(ISNUMBER(A1003),INDIRECT(CONCATENATE("'Instrument List'!E",(MATCH(E1003,'Instrument List'!A:A,0))-0)),"")</f>
        <v/>
      </c>
      <c r="BB1003" s="181" t="str">
        <f t="shared" si="376"/>
        <v/>
      </c>
      <c r="BC1003" s="181" t="str">
        <f t="shared" si="377"/>
        <v/>
      </c>
      <c r="BD1003" s="181" t="str">
        <f ca="1">IF(ISNUMBER(A1003),INDIRECT(CONCATENATE("'Instrument List'!F",(MATCH(E1003,'Instrument List'!A:A,0))-0)),"")</f>
        <v/>
      </c>
    </row>
    <row r="1004" spans="1:56">
      <c r="A1004" s="223" t="str">
        <f t="shared" si="357"/>
        <v/>
      </c>
      <c r="B1004" s="224"/>
      <c r="C1004" s="225"/>
      <c r="D1004" s="182"/>
      <c r="E1004" s="182"/>
      <c r="F1004" s="182"/>
      <c r="G1004" s="203"/>
      <c r="H1004" s="218"/>
      <c r="I1004" s="213"/>
      <c r="J1004" s="207"/>
      <c r="K1004" s="213"/>
      <c r="L1004" s="207"/>
      <c r="M1004" s="213"/>
      <c r="N1004" s="207"/>
      <c r="O1004" s="183" t="str">
        <f t="shared" si="358"/>
        <v/>
      </c>
      <c r="P1004" s="184"/>
      <c r="Q1004" s="184"/>
      <c r="R1004" s="275"/>
      <c r="S1004" s="185" t="str">
        <f t="shared" si="359"/>
        <v/>
      </c>
      <c r="T1004" s="185" t="str">
        <f t="shared" si="360"/>
        <v/>
      </c>
      <c r="U1004" s="275"/>
      <c r="V1004" s="275"/>
      <c r="W1004" s="276" t="str">
        <f t="shared" si="361"/>
        <v/>
      </c>
      <c r="X1004" s="276" t="str">
        <f t="shared" si="362"/>
        <v/>
      </c>
      <c r="Y1004" s="276" t="str">
        <f t="shared" si="363"/>
        <v/>
      </c>
      <c r="Z1004" s="275"/>
      <c r="AA1004" s="184"/>
      <c r="AB1004" s="184"/>
      <c r="AC1004" s="185" t="str">
        <f t="shared" si="364"/>
        <v/>
      </c>
      <c r="AD1004" s="185" t="str">
        <f t="shared" si="365"/>
        <v/>
      </c>
      <c r="AE1004" s="186"/>
      <c r="AF1004" s="187" t="str">
        <f t="shared" si="366"/>
        <v/>
      </c>
      <c r="AG1004" s="182"/>
      <c r="AH1004" s="184"/>
      <c r="AI1004" s="184"/>
      <c r="AJ1004" s="182"/>
      <c r="AK1004" s="188" t="str">
        <f t="shared" si="367"/>
        <v/>
      </c>
      <c r="AL1004" s="188" t="str">
        <f t="shared" si="368"/>
        <v/>
      </c>
      <c r="AM1004" s="188" t="str">
        <f t="shared" si="369"/>
        <v/>
      </c>
      <c r="AN1004" s="359" t="str">
        <f>IF(Overview!$K$17='Internal Calcs'!$P$22,IF(AK1004="","",AK1004),IF(Overview!$K$17='Internal Calcs'!$P$23,IF(AK1004="","",AK1004),IF(ISNUMBER(A1004),(IF(F1004="Short",G1004-H1004,H1004-G1004)*AZ1004-AX1004),"")))</f>
        <v/>
      </c>
      <c r="AO1004" s="401" t="str">
        <f>IF(Overview!$K$17='Internal Calcs'!$P$22,IF(AL1004="","",AL1004),IF(Overview!$K$17='Internal Calcs'!$P$23,IF(AL1004="","",AL1004),IF(ISNUMBER(A1004),IF(AL1004="",(IF(F1004="Short",G1004-H1004,H1004-G1004)*AZ1004-AX1004),(IF(F1004="Short",G1004-J1004,J1004-G1004)*AZ1004-AX1004)),"")))</f>
        <v/>
      </c>
      <c r="AP1004" s="359" t="str">
        <f>IF(Overview!$K$17='Internal Calcs'!$P$22,"",IF(Overview!$K$17='Internal Calcs'!$P$23,IF(AM1004="","",AM1004),IF(ISNUMBER(A1004),IF(AM1004="",(IF(F1004="Short",G1004-H1004,H1004-G1004)*AZ1004-AX1004),(IF(F1004="Short",G1004-L1004,L1004-G1004)*AZ1004-AX1004)),"")))</f>
        <v/>
      </c>
      <c r="AQ1004" s="188" t="str">
        <f t="shared" si="370"/>
        <v/>
      </c>
      <c r="AR1004" s="188" t="str">
        <f t="shared" si="371"/>
        <v/>
      </c>
      <c r="AS1004" s="188" t="str">
        <f t="shared" si="372"/>
        <v/>
      </c>
      <c r="AT1004" s="188" t="str">
        <f>IF(ISNUMBER(A1004),MAX($AS$2:AS1004)-AS1004,"")</f>
        <v/>
      </c>
      <c r="AU1004" s="189" t="str">
        <f t="shared" si="373"/>
        <v/>
      </c>
      <c r="AV1004" s="190" t="str">
        <f t="shared" si="374"/>
        <v/>
      </c>
      <c r="AW1004" s="190" t="str">
        <f t="shared" si="375"/>
        <v/>
      </c>
      <c r="AX1004" s="191" t="str">
        <f ca="1">IF(ISNUMBER($A1004),INDIRECT(CONCATENATE("'Instrument List'!B",(MATCH(E1004,'Instrument List'!A:A,0))-0)),"")</f>
        <v/>
      </c>
      <c r="AY1004" s="191" t="str">
        <f ca="1">IF(ISNUMBER($A1004),INDIRECT(CONCATENATE("'Instrument List'!D",(MATCH(E1004,'Instrument List'!A:A,0))-0)),"")</f>
        <v/>
      </c>
      <c r="AZ1004" s="191" t="str">
        <f ca="1">IF(ISNUMBER($A1004),INDIRECT(CONCATENATE("'Instrument List'!C",(MATCH(E1004,'Instrument List'!A:A,0))-0)),"")</f>
        <v/>
      </c>
      <c r="BA1004" s="192" t="str">
        <f ca="1">IF(ISNUMBER(A1004),INDIRECT(CONCATENATE("'Instrument List'!E",(MATCH(E1004,'Instrument List'!A:A,0))-0)),"")</f>
        <v/>
      </c>
      <c r="BB1004" s="193" t="str">
        <f t="shared" si="376"/>
        <v/>
      </c>
      <c r="BC1004" s="193" t="str">
        <f t="shared" si="377"/>
        <v/>
      </c>
      <c r="BD1004" s="193" t="str">
        <f ca="1">IF(ISNUMBER(A1004),INDIRECT(CONCATENATE("'Instrument List'!F",(MATCH(E1004,'Instrument List'!A:A,0))-0)),"")</f>
        <v/>
      </c>
    </row>
    <row r="1005" spans="1:56">
      <c r="A1005" s="220" t="str">
        <f t="shared" si="357"/>
        <v/>
      </c>
      <c r="B1005" s="221"/>
      <c r="C1005" s="222"/>
      <c r="D1005" s="169"/>
      <c r="E1005" s="169"/>
      <c r="F1005" s="169"/>
      <c r="G1005" s="202"/>
      <c r="H1005" s="217"/>
      <c r="I1005" s="212"/>
      <c r="J1005" s="206"/>
      <c r="K1005" s="212"/>
      <c r="L1005" s="206"/>
      <c r="M1005" s="212"/>
      <c r="N1005" s="206"/>
      <c r="O1005" s="170" t="str">
        <f t="shared" si="358"/>
        <v/>
      </c>
      <c r="P1005" s="171"/>
      <c r="Q1005" s="171"/>
      <c r="R1005" s="171"/>
      <c r="S1005" s="172" t="str">
        <f t="shared" si="359"/>
        <v/>
      </c>
      <c r="T1005" s="172" t="str">
        <f t="shared" si="360"/>
        <v/>
      </c>
      <c r="U1005" s="171"/>
      <c r="V1005" s="171"/>
      <c r="W1005" s="173" t="str">
        <f t="shared" si="361"/>
        <v/>
      </c>
      <c r="X1005" s="173" t="str">
        <f t="shared" si="362"/>
        <v/>
      </c>
      <c r="Y1005" s="173" t="str">
        <f t="shared" si="363"/>
        <v/>
      </c>
      <c r="Z1005" s="171"/>
      <c r="AA1005" s="171"/>
      <c r="AB1005" s="171"/>
      <c r="AC1005" s="172" t="str">
        <f t="shared" si="364"/>
        <v/>
      </c>
      <c r="AD1005" s="172" t="str">
        <f t="shared" si="365"/>
        <v/>
      </c>
      <c r="AE1005" s="174"/>
      <c r="AF1005" s="175" t="str">
        <f t="shared" si="366"/>
        <v/>
      </c>
      <c r="AG1005" s="169"/>
      <c r="AH1005" s="171"/>
      <c r="AI1005" s="171"/>
      <c r="AJ1005" s="169"/>
      <c r="AK1005" s="176" t="str">
        <f t="shared" si="367"/>
        <v/>
      </c>
      <c r="AL1005" s="176" t="str">
        <f t="shared" si="368"/>
        <v/>
      </c>
      <c r="AM1005" s="176" t="str">
        <f t="shared" si="369"/>
        <v/>
      </c>
      <c r="AN1005" s="359" t="str">
        <f>IF(Overview!$K$17='Internal Calcs'!$P$22,IF(AK1005="","",AK1005),IF(Overview!$K$17='Internal Calcs'!$P$23,IF(AK1005="","",AK1005),IF(ISNUMBER(A1005),(IF(F1005="Short",G1005-H1005,H1005-G1005)*AZ1005-AX1005),"")))</f>
        <v/>
      </c>
      <c r="AO1005" s="401" t="str">
        <f>IF(Overview!$K$17='Internal Calcs'!$P$22,IF(AL1005="","",AL1005),IF(Overview!$K$17='Internal Calcs'!$P$23,IF(AL1005="","",AL1005),IF(ISNUMBER(A1005),IF(AL1005="",(IF(F1005="Short",G1005-H1005,H1005-G1005)*AZ1005-AX1005),(IF(F1005="Short",G1005-J1005,J1005-G1005)*AZ1005-AX1005)),"")))</f>
        <v/>
      </c>
      <c r="AP1005" s="359" t="str">
        <f>IF(Overview!$K$17='Internal Calcs'!$P$22,"",IF(Overview!$K$17='Internal Calcs'!$P$23,IF(AM1005="","",AM1005),IF(ISNUMBER(A1005),IF(AM1005="",(IF(F1005="Short",G1005-H1005,H1005-G1005)*AZ1005-AX1005),(IF(F1005="Short",G1005-L1005,L1005-G1005)*AZ1005-AX1005)),"")))</f>
        <v/>
      </c>
      <c r="AQ1005" s="176" t="str">
        <f t="shared" si="370"/>
        <v/>
      </c>
      <c r="AR1005" s="176" t="str">
        <f t="shared" si="371"/>
        <v/>
      </c>
      <c r="AS1005" s="176" t="str">
        <f t="shared" si="372"/>
        <v/>
      </c>
      <c r="AT1005" s="176" t="str">
        <f>IF(ISNUMBER(A1005),MAX($AS$2:AS1005)-AS1005,"")</f>
        <v/>
      </c>
      <c r="AU1005" s="177" t="str">
        <f t="shared" si="373"/>
        <v/>
      </c>
      <c r="AV1005" s="178" t="str">
        <f t="shared" si="374"/>
        <v/>
      </c>
      <c r="AW1005" s="178" t="str">
        <f t="shared" si="375"/>
        <v/>
      </c>
      <c r="AX1005" s="179" t="str">
        <f ca="1">IF(ISNUMBER($A1005),INDIRECT(CONCATENATE("'Instrument List'!B",(MATCH(E1005,'Instrument List'!A:A,0))-0)),"")</f>
        <v/>
      </c>
      <c r="AY1005" s="179" t="str">
        <f ca="1">IF(ISNUMBER($A1005),INDIRECT(CONCATENATE("'Instrument List'!D",(MATCH(E1005,'Instrument List'!A:A,0))-0)),"")</f>
        <v/>
      </c>
      <c r="AZ1005" s="179" t="str">
        <f ca="1">IF(ISNUMBER($A1005),INDIRECT(CONCATENATE("'Instrument List'!C",(MATCH(E1005,'Instrument List'!A:A,0))-0)),"")</f>
        <v/>
      </c>
      <c r="BA1005" s="180" t="str">
        <f ca="1">IF(ISNUMBER(A1005),INDIRECT(CONCATENATE("'Instrument List'!E",(MATCH(E1005,'Instrument List'!A:A,0))-0)),"")</f>
        <v/>
      </c>
      <c r="BB1005" s="181" t="str">
        <f t="shared" si="376"/>
        <v/>
      </c>
      <c r="BC1005" s="181" t="str">
        <f t="shared" si="377"/>
        <v/>
      </c>
      <c r="BD1005" s="181" t="str">
        <f ca="1">IF(ISNUMBER(A1005),INDIRECT(CONCATENATE("'Instrument List'!F",(MATCH(E1005,'Instrument List'!A:A,0))-0)),"")</f>
        <v/>
      </c>
    </row>
    <row r="1006" spans="1:56">
      <c r="A1006" s="223" t="str">
        <f t="shared" si="357"/>
        <v/>
      </c>
      <c r="B1006" s="224"/>
      <c r="C1006" s="225"/>
      <c r="D1006" s="182"/>
      <c r="E1006" s="182"/>
      <c r="F1006" s="182"/>
      <c r="G1006" s="203"/>
      <c r="H1006" s="218"/>
      <c r="I1006" s="213"/>
      <c r="J1006" s="207"/>
      <c r="K1006" s="213"/>
      <c r="L1006" s="207"/>
      <c r="M1006" s="213"/>
      <c r="N1006" s="207"/>
      <c r="O1006" s="183" t="str">
        <f t="shared" si="358"/>
        <v/>
      </c>
      <c r="P1006" s="184"/>
      <c r="Q1006" s="184"/>
      <c r="R1006" s="275"/>
      <c r="S1006" s="185" t="str">
        <f t="shared" si="359"/>
        <v/>
      </c>
      <c r="T1006" s="185" t="str">
        <f t="shared" si="360"/>
        <v/>
      </c>
      <c r="U1006" s="275"/>
      <c r="V1006" s="275"/>
      <c r="W1006" s="276" t="str">
        <f t="shared" si="361"/>
        <v/>
      </c>
      <c r="X1006" s="276" t="str">
        <f t="shared" si="362"/>
        <v/>
      </c>
      <c r="Y1006" s="276" t="str">
        <f t="shared" si="363"/>
        <v/>
      </c>
      <c r="Z1006" s="275"/>
      <c r="AA1006" s="184"/>
      <c r="AB1006" s="184"/>
      <c r="AC1006" s="185" t="str">
        <f t="shared" si="364"/>
        <v/>
      </c>
      <c r="AD1006" s="185" t="str">
        <f t="shared" si="365"/>
        <v/>
      </c>
      <c r="AE1006" s="186"/>
      <c r="AF1006" s="187" t="str">
        <f t="shared" si="366"/>
        <v/>
      </c>
      <c r="AG1006" s="182"/>
      <c r="AH1006" s="184"/>
      <c r="AI1006" s="184"/>
      <c r="AJ1006" s="182"/>
      <c r="AK1006" s="188" t="str">
        <f t="shared" si="367"/>
        <v/>
      </c>
      <c r="AL1006" s="188" t="str">
        <f t="shared" si="368"/>
        <v/>
      </c>
      <c r="AM1006" s="188" t="str">
        <f t="shared" si="369"/>
        <v/>
      </c>
      <c r="AN1006" s="359" t="str">
        <f>IF(Overview!$K$17='Internal Calcs'!$P$22,IF(AK1006="","",AK1006),IF(Overview!$K$17='Internal Calcs'!$P$23,IF(AK1006="","",AK1006),IF(ISNUMBER(A1006),(IF(F1006="Short",G1006-H1006,H1006-G1006)*AZ1006-AX1006),"")))</f>
        <v/>
      </c>
      <c r="AO1006" s="401" t="str">
        <f>IF(Overview!$K$17='Internal Calcs'!$P$22,IF(AL1006="","",AL1006),IF(Overview!$K$17='Internal Calcs'!$P$23,IF(AL1006="","",AL1006),IF(ISNUMBER(A1006),IF(AL1006="",(IF(F1006="Short",G1006-H1006,H1006-G1006)*AZ1006-AX1006),(IF(F1006="Short",G1006-J1006,J1006-G1006)*AZ1006-AX1006)),"")))</f>
        <v/>
      </c>
      <c r="AP1006" s="359" t="str">
        <f>IF(Overview!$K$17='Internal Calcs'!$P$22,"",IF(Overview!$K$17='Internal Calcs'!$P$23,IF(AM1006="","",AM1006),IF(ISNUMBER(A1006),IF(AM1006="",(IF(F1006="Short",G1006-H1006,H1006-G1006)*AZ1006-AX1006),(IF(F1006="Short",G1006-L1006,L1006-G1006)*AZ1006-AX1006)),"")))</f>
        <v/>
      </c>
      <c r="AQ1006" s="188" t="str">
        <f t="shared" si="370"/>
        <v/>
      </c>
      <c r="AR1006" s="188" t="str">
        <f t="shared" si="371"/>
        <v/>
      </c>
      <c r="AS1006" s="188" t="str">
        <f t="shared" si="372"/>
        <v/>
      </c>
      <c r="AT1006" s="188" t="str">
        <f>IF(ISNUMBER(A1006),MAX($AS$2:AS1006)-AS1006,"")</f>
        <v/>
      </c>
      <c r="AU1006" s="189" t="str">
        <f t="shared" si="373"/>
        <v/>
      </c>
      <c r="AV1006" s="190" t="str">
        <f t="shared" si="374"/>
        <v/>
      </c>
      <c r="AW1006" s="190" t="str">
        <f t="shared" si="375"/>
        <v/>
      </c>
      <c r="AX1006" s="191" t="str">
        <f ca="1">IF(ISNUMBER($A1006),INDIRECT(CONCATENATE("'Instrument List'!B",(MATCH(E1006,'Instrument List'!A:A,0))-0)),"")</f>
        <v/>
      </c>
      <c r="AY1006" s="191" t="str">
        <f ca="1">IF(ISNUMBER($A1006),INDIRECT(CONCATENATE("'Instrument List'!D",(MATCH(E1006,'Instrument List'!A:A,0))-0)),"")</f>
        <v/>
      </c>
      <c r="AZ1006" s="191" t="str">
        <f ca="1">IF(ISNUMBER($A1006),INDIRECT(CONCATENATE("'Instrument List'!C",(MATCH(E1006,'Instrument List'!A:A,0))-0)),"")</f>
        <v/>
      </c>
      <c r="BA1006" s="192" t="str">
        <f ca="1">IF(ISNUMBER(A1006),INDIRECT(CONCATENATE("'Instrument List'!E",(MATCH(E1006,'Instrument List'!A:A,0))-0)),"")</f>
        <v/>
      </c>
      <c r="BB1006" s="193" t="str">
        <f t="shared" si="376"/>
        <v/>
      </c>
      <c r="BC1006" s="193" t="str">
        <f t="shared" si="377"/>
        <v/>
      </c>
      <c r="BD1006" s="193" t="str">
        <f ca="1">IF(ISNUMBER(A1006),INDIRECT(CONCATENATE("'Instrument List'!F",(MATCH(E1006,'Instrument List'!A:A,0))-0)),"")</f>
        <v/>
      </c>
    </row>
    <row r="1007" spans="1:56">
      <c r="A1007" s="220" t="str">
        <f t="shared" si="357"/>
        <v/>
      </c>
      <c r="B1007" s="221"/>
      <c r="C1007" s="222"/>
      <c r="D1007" s="169"/>
      <c r="E1007" s="169"/>
      <c r="F1007" s="169"/>
      <c r="G1007" s="202"/>
      <c r="H1007" s="217"/>
      <c r="I1007" s="212"/>
      <c r="J1007" s="206"/>
      <c r="K1007" s="212"/>
      <c r="L1007" s="206"/>
      <c r="M1007" s="212"/>
      <c r="N1007" s="206"/>
      <c r="O1007" s="170" t="str">
        <f t="shared" si="358"/>
        <v/>
      </c>
      <c r="P1007" s="171"/>
      <c r="Q1007" s="171"/>
      <c r="R1007" s="171"/>
      <c r="S1007" s="172" t="str">
        <f t="shared" si="359"/>
        <v/>
      </c>
      <c r="T1007" s="172" t="str">
        <f t="shared" si="360"/>
        <v/>
      </c>
      <c r="U1007" s="171"/>
      <c r="V1007" s="171"/>
      <c r="W1007" s="173" t="str">
        <f t="shared" si="361"/>
        <v/>
      </c>
      <c r="X1007" s="173" t="str">
        <f t="shared" si="362"/>
        <v/>
      </c>
      <c r="Y1007" s="173" t="str">
        <f t="shared" si="363"/>
        <v/>
      </c>
      <c r="Z1007" s="171"/>
      <c r="AA1007" s="171"/>
      <c r="AB1007" s="171"/>
      <c r="AC1007" s="172" t="str">
        <f t="shared" si="364"/>
        <v/>
      </c>
      <c r="AD1007" s="172" t="str">
        <f t="shared" si="365"/>
        <v/>
      </c>
      <c r="AE1007" s="174"/>
      <c r="AF1007" s="175" t="str">
        <f t="shared" si="366"/>
        <v/>
      </c>
      <c r="AG1007" s="169"/>
      <c r="AH1007" s="171"/>
      <c r="AI1007" s="171"/>
      <c r="AJ1007" s="169"/>
      <c r="AK1007" s="176" t="str">
        <f t="shared" si="367"/>
        <v/>
      </c>
      <c r="AL1007" s="176" t="str">
        <f t="shared" si="368"/>
        <v/>
      </c>
      <c r="AM1007" s="176" t="str">
        <f t="shared" si="369"/>
        <v/>
      </c>
      <c r="AN1007" s="359" t="str">
        <f>IF(Overview!$K$17='Internal Calcs'!$P$22,IF(AK1007="","",AK1007),IF(Overview!$K$17='Internal Calcs'!$P$23,IF(AK1007="","",AK1007),IF(ISNUMBER(A1007),(IF(F1007="Short",G1007-H1007,H1007-G1007)*AZ1007-AX1007),"")))</f>
        <v/>
      </c>
      <c r="AO1007" s="401" t="str">
        <f>IF(Overview!$K$17='Internal Calcs'!$P$22,IF(AL1007="","",AL1007),IF(Overview!$K$17='Internal Calcs'!$P$23,IF(AL1007="","",AL1007),IF(ISNUMBER(A1007),IF(AL1007="",(IF(F1007="Short",G1007-H1007,H1007-G1007)*AZ1007-AX1007),(IF(F1007="Short",G1007-J1007,J1007-G1007)*AZ1007-AX1007)),"")))</f>
        <v/>
      </c>
      <c r="AP1007" s="359" t="str">
        <f>IF(Overview!$K$17='Internal Calcs'!$P$22,"",IF(Overview!$K$17='Internal Calcs'!$P$23,IF(AM1007="","",AM1007),IF(ISNUMBER(A1007),IF(AM1007="",(IF(F1007="Short",G1007-H1007,H1007-G1007)*AZ1007-AX1007),(IF(F1007="Short",G1007-L1007,L1007-G1007)*AZ1007-AX1007)),"")))</f>
        <v/>
      </c>
      <c r="AQ1007" s="176" t="str">
        <f t="shared" si="370"/>
        <v/>
      </c>
      <c r="AR1007" s="176" t="str">
        <f t="shared" si="371"/>
        <v/>
      </c>
      <c r="AS1007" s="176" t="str">
        <f t="shared" si="372"/>
        <v/>
      </c>
      <c r="AT1007" s="176" t="str">
        <f>IF(ISNUMBER(A1007),MAX($AS$2:AS1007)-AS1007,"")</f>
        <v/>
      </c>
      <c r="AU1007" s="177" t="str">
        <f t="shared" si="373"/>
        <v/>
      </c>
      <c r="AV1007" s="178" t="str">
        <f t="shared" si="374"/>
        <v/>
      </c>
      <c r="AW1007" s="178" t="str">
        <f t="shared" si="375"/>
        <v/>
      </c>
      <c r="AX1007" s="179" t="str">
        <f ca="1">IF(ISNUMBER($A1007),INDIRECT(CONCATENATE("'Instrument List'!B",(MATCH(E1007,'Instrument List'!A:A,0))-0)),"")</f>
        <v/>
      </c>
      <c r="AY1007" s="179" t="str">
        <f ca="1">IF(ISNUMBER($A1007),INDIRECT(CONCATENATE("'Instrument List'!D",(MATCH(E1007,'Instrument List'!A:A,0))-0)),"")</f>
        <v/>
      </c>
      <c r="AZ1007" s="179" t="str">
        <f ca="1">IF(ISNUMBER($A1007),INDIRECT(CONCATENATE("'Instrument List'!C",(MATCH(E1007,'Instrument List'!A:A,0))-0)),"")</f>
        <v/>
      </c>
      <c r="BA1007" s="180" t="str">
        <f ca="1">IF(ISNUMBER(A1007),INDIRECT(CONCATENATE("'Instrument List'!E",(MATCH(E1007,'Instrument List'!A:A,0))-0)),"")</f>
        <v/>
      </c>
      <c r="BB1007" s="181" t="str">
        <f t="shared" si="376"/>
        <v/>
      </c>
      <c r="BC1007" s="181" t="str">
        <f t="shared" si="377"/>
        <v/>
      </c>
      <c r="BD1007" s="181" t="str">
        <f ca="1">IF(ISNUMBER(A1007),INDIRECT(CONCATENATE("'Instrument List'!F",(MATCH(E1007,'Instrument List'!A:A,0))-0)),"")</f>
        <v/>
      </c>
    </row>
    <row r="1008" spans="1:56">
      <c r="A1008" s="223" t="str">
        <f t="shared" si="357"/>
        <v/>
      </c>
      <c r="B1008" s="224"/>
      <c r="C1008" s="225"/>
      <c r="D1008" s="182"/>
      <c r="E1008" s="182"/>
      <c r="F1008" s="182"/>
      <c r="G1008" s="203"/>
      <c r="H1008" s="218"/>
      <c r="I1008" s="213"/>
      <c r="J1008" s="207"/>
      <c r="K1008" s="213"/>
      <c r="L1008" s="207"/>
      <c r="M1008" s="213"/>
      <c r="N1008" s="207"/>
      <c r="O1008" s="183" t="str">
        <f t="shared" si="358"/>
        <v/>
      </c>
      <c r="P1008" s="184"/>
      <c r="Q1008" s="184"/>
      <c r="R1008" s="275"/>
      <c r="S1008" s="185" t="str">
        <f t="shared" si="359"/>
        <v/>
      </c>
      <c r="T1008" s="185" t="str">
        <f t="shared" si="360"/>
        <v/>
      </c>
      <c r="U1008" s="275"/>
      <c r="V1008" s="275"/>
      <c r="W1008" s="276" t="str">
        <f t="shared" si="361"/>
        <v/>
      </c>
      <c r="X1008" s="276" t="str">
        <f t="shared" si="362"/>
        <v/>
      </c>
      <c r="Y1008" s="276" t="str">
        <f t="shared" si="363"/>
        <v/>
      </c>
      <c r="Z1008" s="275"/>
      <c r="AA1008" s="184"/>
      <c r="AB1008" s="184"/>
      <c r="AC1008" s="185" t="str">
        <f t="shared" si="364"/>
        <v/>
      </c>
      <c r="AD1008" s="185" t="str">
        <f t="shared" si="365"/>
        <v/>
      </c>
      <c r="AE1008" s="186"/>
      <c r="AF1008" s="187" t="str">
        <f t="shared" si="366"/>
        <v/>
      </c>
      <c r="AG1008" s="182"/>
      <c r="AH1008" s="184"/>
      <c r="AI1008" s="184"/>
      <c r="AJ1008" s="182"/>
      <c r="AK1008" s="188" t="str">
        <f t="shared" si="367"/>
        <v/>
      </c>
      <c r="AL1008" s="188" t="str">
        <f t="shared" si="368"/>
        <v/>
      </c>
      <c r="AM1008" s="188" t="str">
        <f t="shared" si="369"/>
        <v/>
      </c>
      <c r="AN1008" s="359" t="str">
        <f>IF(Overview!$K$17='Internal Calcs'!$P$22,IF(AK1008="","",AK1008),IF(Overview!$K$17='Internal Calcs'!$P$23,IF(AK1008="","",AK1008),IF(ISNUMBER(A1008),(IF(F1008="Short",G1008-H1008,H1008-G1008)*AZ1008-AX1008),"")))</f>
        <v/>
      </c>
      <c r="AO1008" s="401" t="str">
        <f>IF(Overview!$K$17='Internal Calcs'!$P$22,IF(AL1008="","",AL1008),IF(Overview!$K$17='Internal Calcs'!$P$23,IF(AL1008="","",AL1008),IF(ISNUMBER(A1008),IF(AL1008="",(IF(F1008="Short",G1008-H1008,H1008-G1008)*AZ1008-AX1008),(IF(F1008="Short",G1008-J1008,J1008-G1008)*AZ1008-AX1008)),"")))</f>
        <v/>
      </c>
      <c r="AP1008" s="359" t="str">
        <f>IF(Overview!$K$17='Internal Calcs'!$P$22,"",IF(Overview!$K$17='Internal Calcs'!$P$23,IF(AM1008="","",AM1008),IF(ISNUMBER(A1008),IF(AM1008="",(IF(F1008="Short",G1008-H1008,H1008-G1008)*AZ1008-AX1008),(IF(F1008="Short",G1008-L1008,L1008-G1008)*AZ1008-AX1008)),"")))</f>
        <v/>
      </c>
      <c r="AQ1008" s="188" t="str">
        <f t="shared" si="370"/>
        <v/>
      </c>
      <c r="AR1008" s="188" t="str">
        <f t="shared" si="371"/>
        <v/>
      </c>
      <c r="AS1008" s="188" t="str">
        <f t="shared" si="372"/>
        <v/>
      </c>
      <c r="AT1008" s="188" t="str">
        <f>IF(ISNUMBER(A1008),MAX($AS$2:AS1008)-AS1008,"")</f>
        <v/>
      </c>
      <c r="AU1008" s="189" t="str">
        <f t="shared" si="373"/>
        <v/>
      </c>
      <c r="AV1008" s="190" t="str">
        <f t="shared" si="374"/>
        <v/>
      </c>
      <c r="AW1008" s="190" t="str">
        <f t="shared" si="375"/>
        <v/>
      </c>
      <c r="AX1008" s="191" t="str">
        <f ca="1">IF(ISNUMBER($A1008),INDIRECT(CONCATENATE("'Instrument List'!B",(MATCH(E1008,'Instrument List'!A:A,0))-0)),"")</f>
        <v/>
      </c>
      <c r="AY1008" s="191" t="str">
        <f ca="1">IF(ISNUMBER($A1008),INDIRECT(CONCATENATE("'Instrument List'!D",(MATCH(E1008,'Instrument List'!A:A,0))-0)),"")</f>
        <v/>
      </c>
      <c r="AZ1008" s="191" t="str">
        <f ca="1">IF(ISNUMBER($A1008),INDIRECT(CONCATENATE("'Instrument List'!C",(MATCH(E1008,'Instrument List'!A:A,0))-0)),"")</f>
        <v/>
      </c>
      <c r="BA1008" s="192" t="str">
        <f ca="1">IF(ISNUMBER(A1008),INDIRECT(CONCATENATE("'Instrument List'!E",(MATCH(E1008,'Instrument List'!A:A,0))-0)),"")</f>
        <v/>
      </c>
      <c r="BB1008" s="193" t="str">
        <f t="shared" si="376"/>
        <v/>
      </c>
      <c r="BC1008" s="193" t="str">
        <f t="shared" si="377"/>
        <v/>
      </c>
      <c r="BD1008" s="193" t="str">
        <f ca="1">IF(ISNUMBER(A1008),INDIRECT(CONCATENATE("'Instrument List'!F",(MATCH(E1008,'Instrument List'!A:A,0))-0)),"")</f>
        <v/>
      </c>
    </row>
    <row r="1009" spans="1:56">
      <c r="A1009" s="220" t="str">
        <f t="shared" si="357"/>
        <v/>
      </c>
      <c r="B1009" s="221"/>
      <c r="C1009" s="222"/>
      <c r="D1009" s="169"/>
      <c r="E1009" s="169"/>
      <c r="F1009" s="169"/>
      <c r="G1009" s="202"/>
      <c r="H1009" s="217"/>
      <c r="I1009" s="212"/>
      <c r="J1009" s="206"/>
      <c r="K1009" s="212"/>
      <c r="L1009" s="206"/>
      <c r="M1009" s="212"/>
      <c r="N1009" s="206"/>
      <c r="O1009" s="170" t="str">
        <f t="shared" si="358"/>
        <v/>
      </c>
      <c r="P1009" s="171"/>
      <c r="Q1009" s="171"/>
      <c r="R1009" s="171"/>
      <c r="S1009" s="172" t="str">
        <f t="shared" si="359"/>
        <v/>
      </c>
      <c r="T1009" s="172" t="str">
        <f t="shared" si="360"/>
        <v/>
      </c>
      <c r="U1009" s="171"/>
      <c r="V1009" s="171"/>
      <c r="W1009" s="173" t="str">
        <f t="shared" si="361"/>
        <v/>
      </c>
      <c r="X1009" s="173" t="str">
        <f t="shared" si="362"/>
        <v/>
      </c>
      <c r="Y1009" s="173" t="str">
        <f t="shared" si="363"/>
        <v/>
      </c>
      <c r="Z1009" s="171"/>
      <c r="AA1009" s="171"/>
      <c r="AB1009" s="171"/>
      <c r="AC1009" s="172" t="str">
        <f t="shared" si="364"/>
        <v/>
      </c>
      <c r="AD1009" s="172" t="str">
        <f t="shared" si="365"/>
        <v/>
      </c>
      <c r="AE1009" s="174"/>
      <c r="AF1009" s="175" t="str">
        <f t="shared" si="366"/>
        <v/>
      </c>
      <c r="AG1009" s="169"/>
      <c r="AH1009" s="171"/>
      <c r="AI1009" s="171"/>
      <c r="AJ1009" s="169"/>
      <c r="AK1009" s="176" t="str">
        <f t="shared" si="367"/>
        <v/>
      </c>
      <c r="AL1009" s="176" t="str">
        <f t="shared" si="368"/>
        <v/>
      </c>
      <c r="AM1009" s="176" t="str">
        <f t="shared" si="369"/>
        <v/>
      </c>
      <c r="AN1009" s="359" t="str">
        <f>IF(Overview!$K$17='Internal Calcs'!$P$22,IF(AK1009="","",AK1009),IF(Overview!$K$17='Internal Calcs'!$P$23,IF(AK1009="","",AK1009),IF(ISNUMBER(A1009),(IF(F1009="Short",G1009-H1009,H1009-G1009)*AZ1009-AX1009),"")))</f>
        <v/>
      </c>
      <c r="AO1009" s="401" t="str">
        <f>IF(Overview!$K$17='Internal Calcs'!$P$22,IF(AL1009="","",AL1009),IF(Overview!$K$17='Internal Calcs'!$P$23,IF(AL1009="","",AL1009),IF(ISNUMBER(A1009),IF(AL1009="",(IF(F1009="Short",G1009-H1009,H1009-G1009)*AZ1009-AX1009),(IF(F1009="Short",G1009-J1009,J1009-G1009)*AZ1009-AX1009)),"")))</f>
        <v/>
      </c>
      <c r="AP1009" s="359" t="str">
        <f>IF(Overview!$K$17='Internal Calcs'!$P$22,"",IF(Overview!$K$17='Internal Calcs'!$P$23,IF(AM1009="","",AM1009),IF(ISNUMBER(A1009),IF(AM1009="",(IF(F1009="Short",G1009-H1009,H1009-G1009)*AZ1009-AX1009),(IF(F1009="Short",G1009-L1009,L1009-G1009)*AZ1009-AX1009)),"")))</f>
        <v/>
      </c>
      <c r="AQ1009" s="176" t="str">
        <f t="shared" si="370"/>
        <v/>
      </c>
      <c r="AR1009" s="176" t="str">
        <f t="shared" si="371"/>
        <v/>
      </c>
      <c r="AS1009" s="176" t="str">
        <f t="shared" si="372"/>
        <v/>
      </c>
      <c r="AT1009" s="176" t="str">
        <f>IF(ISNUMBER(A1009),MAX($AS$2:AS1009)-AS1009,"")</f>
        <v/>
      </c>
      <c r="AU1009" s="177" t="str">
        <f t="shared" si="373"/>
        <v/>
      </c>
      <c r="AV1009" s="178" t="str">
        <f t="shared" si="374"/>
        <v/>
      </c>
      <c r="AW1009" s="178" t="str">
        <f t="shared" si="375"/>
        <v/>
      </c>
      <c r="AX1009" s="179" t="str">
        <f ca="1">IF(ISNUMBER($A1009),INDIRECT(CONCATENATE("'Instrument List'!B",(MATCH(E1009,'Instrument List'!A:A,0))-0)),"")</f>
        <v/>
      </c>
      <c r="AY1009" s="179" t="str">
        <f ca="1">IF(ISNUMBER($A1009),INDIRECT(CONCATENATE("'Instrument List'!D",(MATCH(E1009,'Instrument List'!A:A,0))-0)),"")</f>
        <v/>
      </c>
      <c r="AZ1009" s="179" t="str">
        <f ca="1">IF(ISNUMBER($A1009),INDIRECT(CONCATENATE("'Instrument List'!C",(MATCH(E1009,'Instrument List'!A:A,0))-0)),"")</f>
        <v/>
      </c>
      <c r="BA1009" s="180" t="str">
        <f ca="1">IF(ISNUMBER(A1009),INDIRECT(CONCATENATE("'Instrument List'!E",(MATCH(E1009,'Instrument List'!A:A,0))-0)),"")</f>
        <v/>
      </c>
      <c r="BB1009" s="181" t="str">
        <f t="shared" si="376"/>
        <v/>
      </c>
      <c r="BC1009" s="181" t="str">
        <f t="shared" si="377"/>
        <v/>
      </c>
      <c r="BD1009" s="181" t="str">
        <f ca="1">IF(ISNUMBER(A1009),INDIRECT(CONCATENATE("'Instrument List'!F",(MATCH(E1009,'Instrument List'!A:A,0))-0)),"")</f>
        <v/>
      </c>
    </row>
    <row r="1010" spans="1:56">
      <c r="A1010" s="223" t="str">
        <f t="shared" si="357"/>
        <v/>
      </c>
      <c r="B1010" s="224"/>
      <c r="C1010" s="225"/>
      <c r="D1010" s="182"/>
      <c r="E1010" s="182"/>
      <c r="F1010" s="182"/>
      <c r="G1010" s="203"/>
      <c r="H1010" s="218"/>
      <c r="I1010" s="213"/>
      <c r="J1010" s="207"/>
      <c r="K1010" s="213"/>
      <c r="L1010" s="207"/>
      <c r="M1010" s="213"/>
      <c r="N1010" s="207"/>
      <c r="O1010" s="183" t="str">
        <f t="shared" si="358"/>
        <v/>
      </c>
      <c r="P1010" s="184"/>
      <c r="Q1010" s="184"/>
      <c r="R1010" s="275"/>
      <c r="S1010" s="185" t="str">
        <f t="shared" si="359"/>
        <v/>
      </c>
      <c r="T1010" s="185" t="str">
        <f t="shared" si="360"/>
        <v/>
      </c>
      <c r="U1010" s="275"/>
      <c r="V1010" s="275"/>
      <c r="W1010" s="276" t="str">
        <f t="shared" si="361"/>
        <v/>
      </c>
      <c r="X1010" s="276" t="str">
        <f t="shared" si="362"/>
        <v/>
      </c>
      <c r="Y1010" s="276" t="str">
        <f t="shared" si="363"/>
        <v/>
      </c>
      <c r="Z1010" s="275"/>
      <c r="AA1010" s="184"/>
      <c r="AB1010" s="184"/>
      <c r="AC1010" s="185" t="str">
        <f t="shared" si="364"/>
        <v/>
      </c>
      <c r="AD1010" s="185" t="str">
        <f t="shared" si="365"/>
        <v/>
      </c>
      <c r="AE1010" s="186"/>
      <c r="AF1010" s="187" t="str">
        <f t="shared" si="366"/>
        <v/>
      </c>
      <c r="AG1010" s="182"/>
      <c r="AH1010" s="184"/>
      <c r="AI1010" s="184"/>
      <c r="AJ1010" s="182"/>
      <c r="AK1010" s="188" t="str">
        <f t="shared" si="367"/>
        <v/>
      </c>
      <c r="AL1010" s="188" t="str">
        <f t="shared" si="368"/>
        <v/>
      </c>
      <c r="AM1010" s="188" t="str">
        <f t="shared" si="369"/>
        <v/>
      </c>
      <c r="AN1010" s="359" t="str">
        <f>IF(Overview!$K$17='Internal Calcs'!$P$22,IF(AK1010="","",AK1010),IF(Overview!$K$17='Internal Calcs'!$P$23,IF(AK1010="","",AK1010),IF(ISNUMBER(A1010),(IF(F1010="Short",G1010-H1010,H1010-G1010)*AZ1010-AX1010),"")))</f>
        <v/>
      </c>
      <c r="AO1010" s="401" t="str">
        <f>IF(Overview!$K$17='Internal Calcs'!$P$22,IF(AL1010="","",AL1010),IF(Overview!$K$17='Internal Calcs'!$P$23,IF(AL1010="","",AL1010),IF(ISNUMBER(A1010),IF(AL1010="",(IF(F1010="Short",G1010-H1010,H1010-G1010)*AZ1010-AX1010),(IF(F1010="Short",G1010-J1010,J1010-G1010)*AZ1010-AX1010)),"")))</f>
        <v/>
      </c>
      <c r="AP1010" s="359" t="str">
        <f>IF(Overview!$K$17='Internal Calcs'!$P$22,"",IF(Overview!$K$17='Internal Calcs'!$P$23,IF(AM1010="","",AM1010),IF(ISNUMBER(A1010),IF(AM1010="",(IF(F1010="Short",G1010-H1010,H1010-G1010)*AZ1010-AX1010),(IF(F1010="Short",G1010-L1010,L1010-G1010)*AZ1010-AX1010)),"")))</f>
        <v/>
      </c>
      <c r="AQ1010" s="188" t="str">
        <f t="shared" si="370"/>
        <v/>
      </c>
      <c r="AR1010" s="188" t="str">
        <f t="shared" si="371"/>
        <v/>
      </c>
      <c r="AS1010" s="188" t="str">
        <f t="shared" si="372"/>
        <v/>
      </c>
      <c r="AT1010" s="188" t="str">
        <f>IF(ISNUMBER(A1010),MAX($AS$2:AS1010)-AS1010,"")</f>
        <v/>
      </c>
      <c r="AU1010" s="189" t="str">
        <f t="shared" si="373"/>
        <v/>
      </c>
      <c r="AV1010" s="190" t="str">
        <f t="shared" si="374"/>
        <v/>
      </c>
      <c r="AW1010" s="190" t="str">
        <f t="shared" si="375"/>
        <v/>
      </c>
      <c r="AX1010" s="191" t="str">
        <f ca="1">IF(ISNUMBER($A1010),INDIRECT(CONCATENATE("'Instrument List'!B",(MATCH(E1010,'Instrument List'!A:A,0))-0)),"")</f>
        <v/>
      </c>
      <c r="AY1010" s="191" t="str">
        <f ca="1">IF(ISNUMBER($A1010),INDIRECT(CONCATENATE("'Instrument List'!D",(MATCH(E1010,'Instrument List'!A:A,0))-0)),"")</f>
        <v/>
      </c>
      <c r="AZ1010" s="191" t="str">
        <f ca="1">IF(ISNUMBER($A1010),INDIRECT(CONCATENATE("'Instrument List'!C",(MATCH(E1010,'Instrument List'!A:A,0))-0)),"")</f>
        <v/>
      </c>
      <c r="BA1010" s="192" t="str">
        <f ca="1">IF(ISNUMBER(A1010),INDIRECT(CONCATENATE("'Instrument List'!E",(MATCH(E1010,'Instrument List'!A:A,0))-0)),"")</f>
        <v/>
      </c>
      <c r="BB1010" s="193" t="str">
        <f t="shared" si="376"/>
        <v/>
      </c>
      <c r="BC1010" s="193" t="str">
        <f t="shared" si="377"/>
        <v/>
      </c>
      <c r="BD1010" s="193" t="str">
        <f ca="1">IF(ISNUMBER(A1010),INDIRECT(CONCATENATE("'Instrument List'!F",(MATCH(E1010,'Instrument List'!A:A,0))-0)),"")</f>
        <v/>
      </c>
    </row>
    <row r="1011" spans="1:56">
      <c r="A1011" s="220" t="str">
        <f t="shared" si="357"/>
        <v/>
      </c>
      <c r="B1011" s="221"/>
      <c r="C1011" s="222"/>
      <c r="D1011" s="169"/>
      <c r="E1011" s="169"/>
      <c r="F1011" s="169"/>
      <c r="G1011" s="202"/>
      <c r="H1011" s="217"/>
      <c r="I1011" s="212"/>
      <c r="J1011" s="206"/>
      <c r="K1011" s="212"/>
      <c r="L1011" s="206"/>
      <c r="M1011" s="212"/>
      <c r="N1011" s="206"/>
      <c r="O1011" s="170" t="str">
        <f t="shared" si="358"/>
        <v/>
      </c>
      <c r="P1011" s="171"/>
      <c r="Q1011" s="171"/>
      <c r="R1011" s="171"/>
      <c r="S1011" s="172" t="str">
        <f t="shared" si="359"/>
        <v/>
      </c>
      <c r="T1011" s="172" t="str">
        <f t="shared" si="360"/>
        <v/>
      </c>
      <c r="U1011" s="171"/>
      <c r="V1011" s="171"/>
      <c r="W1011" s="173" t="str">
        <f t="shared" si="361"/>
        <v/>
      </c>
      <c r="X1011" s="173" t="str">
        <f t="shared" si="362"/>
        <v/>
      </c>
      <c r="Y1011" s="173" t="str">
        <f t="shared" si="363"/>
        <v/>
      </c>
      <c r="Z1011" s="171"/>
      <c r="AA1011" s="171"/>
      <c r="AB1011" s="171"/>
      <c r="AC1011" s="172" t="str">
        <f t="shared" si="364"/>
        <v/>
      </c>
      <c r="AD1011" s="172" t="str">
        <f t="shared" si="365"/>
        <v/>
      </c>
      <c r="AE1011" s="174"/>
      <c r="AF1011" s="175" t="str">
        <f t="shared" si="366"/>
        <v/>
      </c>
      <c r="AG1011" s="169"/>
      <c r="AH1011" s="171"/>
      <c r="AI1011" s="171"/>
      <c r="AJ1011" s="169"/>
      <c r="AK1011" s="176" t="str">
        <f t="shared" si="367"/>
        <v/>
      </c>
      <c r="AL1011" s="176" t="str">
        <f t="shared" si="368"/>
        <v/>
      </c>
      <c r="AM1011" s="176" t="str">
        <f t="shared" si="369"/>
        <v/>
      </c>
      <c r="AN1011" s="359" t="str">
        <f>IF(Overview!$K$17='Internal Calcs'!$P$22,IF(AK1011="","",AK1011),IF(Overview!$K$17='Internal Calcs'!$P$23,IF(AK1011="","",AK1011),IF(ISNUMBER(A1011),(IF(F1011="Short",G1011-H1011,H1011-G1011)*AZ1011-AX1011),"")))</f>
        <v/>
      </c>
      <c r="AO1011" s="401" t="str">
        <f>IF(Overview!$K$17='Internal Calcs'!$P$22,IF(AL1011="","",AL1011),IF(Overview!$K$17='Internal Calcs'!$P$23,IF(AL1011="","",AL1011),IF(ISNUMBER(A1011),IF(AL1011="",(IF(F1011="Short",G1011-H1011,H1011-G1011)*AZ1011-AX1011),(IF(F1011="Short",G1011-J1011,J1011-G1011)*AZ1011-AX1011)),"")))</f>
        <v/>
      </c>
      <c r="AP1011" s="359" t="str">
        <f>IF(Overview!$K$17='Internal Calcs'!$P$22,"",IF(Overview!$K$17='Internal Calcs'!$P$23,IF(AM1011="","",AM1011),IF(ISNUMBER(A1011),IF(AM1011="",(IF(F1011="Short",G1011-H1011,H1011-G1011)*AZ1011-AX1011),(IF(F1011="Short",G1011-L1011,L1011-G1011)*AZ1011-AX1011)),"")))</f>
        <v/>
      </c>
      <c r="AQ1011" s="176" t="str">
        <f t="shared" si="370"/>
        <v/>
      </c>
      <c r="AR1011" s="176" t="str">
        <f t="shared" si="371"/>
        <v/>
      </c>
      <c r="AS1011" s="176" t="str">
        <f t="shared" si="372"/>
        <v/>
      </c>
      <c r="AT1011" s="176" t="str">
        <f>IF(ISNUMBER(A1011),MAX($AS$2:AS1011)-AS1011,"")</f>
        <v/>
      </c>
      <c r="AU1011" s="177" t="str">
        <f t="shared" si="373"/>
        <v/>
      </c>
      <c r="AV1011" s="178" t="str">
        <f t="shared" si="374"/>
        <v/>
      </c>
      <c r="AW1011" s="178" t="str">
        <f t="shared" si="375"/>
        <v/>
      </c>
      <c r="AX1011" s="179" t="str">
        <f ca="1">IF(ISNUMBER($A1011),INDIRECT(CONCATENATE("'Instrument List'!B",(MATCH(E1011,'Instrument List'!A:A,0))-0)),"")</f>
        <v/>
      </c>
      <c r="AY1011" s="179" t="str">
        <f ca="1">IF(ISNUMBER($A1011),INDIRECT(CONCATENATE("'Instrument List'!D",(MATCH(E1011,'Instrument List'!A:A,0))-0)),"")</f>
        <v/>
      </c>
      <c r="AZ1011" s="179" t="str">
        <f ca="1">IF(ISNUMBER($A1011),INDIRECT(CONCATENATE("'Instrument List'!C",(MATCH(E1011,'Instrument List'!A:A,0))-0)),"")</f>
        <v/>
      </c>
      <c r="BA1011" s="180" t="str">
        <f ca="1">IF(ISNUMBER(A1011),INDIRECT(CONCATENATE("'Instrument List'!E",(MATCH(E1011,'Instrument List'!A:A,0))-0)),"")</f>
        <v/>
      </c>
      <c r="BB1011" s="181" t="str">
        <f t="shared" si="376"/>
        <v/>
      </c>
      <c r="BC1011" s="181" t="str">
        <f t="shared" si="377"/>
        <v/>
      </c>
      <c r="BD1011" s="181" t="str">
        <f ca="1">IF(ISNUMBER(A1011),INDIRECT(CONCATENATE("'Instrument List'!F",(MATCH(E1011,'Instrument List'!A:A,0))-0)),"")</f>
        <v/>
      </c>
    </row>
    <row r="1012" spans="1:56">
      <c r="A1012" s="223" t="str">
        <f t="shared" si="357"/>
        <v/>
      </c>
      <c r="B1012" s="224"/>
      <c r="C1012" s="225"/>
      <c r="D1012" s="182"/>
      <c r="E1012" s="182"/>
      <c r="F1012" s="182"/>
      <c r="G1012" s="203"/>
      <c r="H1012" s="218"/>
      <c r="I1012" s="213"/>
      <c r="J1012" s="207"/>
      <c r="K1012" s="213"/>
      <c r="L1012" s="207"/>
      <c r="M1012" s="213"/>
      <c r="N1012" s="207"/>
      <c r="O1012" s="183" t="str">
        <f t="shared" si="358"/>
        <v/>
      </c>
      <c r="P1012" s="184"/>
      <c r="Q1012" s="184"/>
      <c r="R1012" s="275"/>
      <c r="S1012" s="185" t="str">
        <f t="shared" si="359"/>
        <v/>
      </c>
      <c r="T1012" s="185" t="str">
        <f t="shared" si="360"/>
        <v/>
      </c>
      <c r="U1012" s="275"/>
      <c r="V1012" s="275"/>
      <c r="W1012" s="276" t="str">
        <f t="shared" si="361"/>
        <v/>
      </c>
      <c r="X1012" s="276" t="str">
        <f t="shared" si="362"/>
        <v/>
      </c>
      <c r="Y1012" s="276" t="str">
        <f t="shared" si="363"/>
        <v/>
      </c>
      <c r="Z1012" s="275"/>
      <c r="AA1012" s="184"/>
      <c r="AB1012" s="184"/>
      <c r="AC1012" s="185" t="str">
        <f t="shared" si="364"/>
        <v/>
      </c>
      <c r="AD1012" s="185" t="str">
        <f t="shared" si="365"/>
        <v/>
      </c>
      <c r="AE1012" s="186"/>
      <c r="AF1012" s="187" t="str">
        <f t="shared" si="366"/>
        <v/>
      </c>
      <c r="AG1012" s="182"/>
      <c r="AH1012" s="184"/>
      <c r="AI1012" s="184"/>
      <c r="AJ1012" s="182"/>
      <c r="AK1012" s="188" t="str">
        <f t="shared" si="367"/>
        <v/>
      </c>
      <c r="AL1012" s="188" t="str">
        <f t="shared" si="368"/>
        <v/>
      </c>
      <c r="AM1012" s="188" t="str">
        <f t="shared" si="369"/>
        <v/>
      </c>
      <c r="AN1012" s="359" t="str">
        <f>IF(Overview!$K$17='Internal Calcs'!$P$22,IF(AK1012="","",AK1012),IF(Overview!$K$17='Internal Calcs'!$P$23,IF(AK1012="","",AK1012),IF(ISNUMBER(A1012),(IF(F1012="Short",G1012-H1012,H1012-G1012)*AZ1012-AX1012),"")))</f>
        <v/>
      </c>
      <c r="AO1012" s="401" t="str">
        <f>IF(Overview!$K$17='Internal Calcs'!$P$22,IF(AL1012="","",AL1012),IF(Overview!$K$17='Internal Calcs'!$P$23,IF(AL1012="","",AL1012),IF(ISNUMBER(A1012),IF(AL1012="",(IF(F1012="Short",G1012-H1012,H1012-G1012)*AZ1012-AX1012),(IF(F1012="Short",G1012-J1012,J1012-G1012)*AZ1012-AX1012)),"")))</f>
        <v/>
      </c>
      <c r="AP1012" s="359" t="str">
        <f>IF(Overview!$K$17='Internal Calcs'!$P$22,"",IF(Overview!$K$17='Internal Calcs'!$P$23,IF(AM1012="","",AM1012),IF(ISNUMBER(A1012),IF(AM1012="",(IF(F1012="Short",G1012-H1012,H1012-G1012)*AZ1012-AX1012),(IF(F1012="Short",G1012-L1012,L1012-G1012)*AZ1012-AX1012)),"")))</f>
        <v/>
      </c>
      <c r="AQ1012" s="188" t="str">
        <f t="shared" si="370"/>
        <v/>
      </c>
      <c r="AR1012" s="188" t="str">
        <f t="shared" si="371"/>
        <v/>
      </c>
      <c r="AS1012" s="188" t="str">
        <f t="shared" si="372"/>
        <v/>
      </c>
      <c r="AT1012" s="188" t="str">
        <f>IF(ISNUMBER(A1012),MAX($AS$2:AS1012)-AS1012,"")</f>
        <v/>
      </c>
      <c r="AU1012" s="189" t="str">
        <f t="shared" si="373"/>
        <v/>
      </c>
      <c r="AV1012" s="190" t="str">
        <f t="shared" si="374"/>
        <v/>
      </c>
      <c r="AW1012" s="190" t="str">
        <f t="shared" si="375"/>
        <v/>
      </c>
      <c r="AX1012" s="191" t="str">
        <f ca="1">IF(ISNUMBER($A1012),INDIRECT(CONCATENATE("'Instrument List'!B",(MATCH(E1012,'Instrument List'!A:A,0))-0)),"")</f>
        <v/>
      </c>
      <c r="AY1012" s="191" t="str">
        <f ca="1">IF(ISNUMBER($A1012),INDIRECT(CONCATENATE("'Instrument List'!D",(MATCH(E1012,'Instrument List'!A:A,0))-0)),"")</f>
        <v/>
      </c>
      <c r="AZ1012" s="191" t="str">
        <f ca="1">IF(ISNUMBER($A1012),INDIRECT(CONCATENATE("'Instrument List'!C",(MATCH(E1012,'Instrument List'!A:A,0))-0)),"")</f>
        <v/>
      </c>
      <c r="BA1012" s="192" t="str">
        <f ca="1">IF(ISNUMBER(A1012),INDIRECT(CONCATENATE("'Instrument List'!E",(MATCH(E1012,'Instrument List'!A:A,0))-0)),"")</f>
        <v/>
      </c>
      <c r="BB1012" s="193" t="str">
        <f t="shared" si="376"/>
        <v/>
      </c>
      <c r="BC1012" s="193" t="str">
        <f t="shared" si="377"/>
        <v/>
      </c>
      <c r="BD1012" s="193" t="str">
        <f ca="1">IF(ISNUMBER(A1012),INDIRECT(CONCATENATE("'Instrument List'!F",(MATCH(E1012,'Instrument List'!A:A,0))-0)),"")</f>
        <v/>
      </c>
    </row>
    <row r="1013" spans="1:56">
      <c r="A1013" s="220" t="str">
        <f t="shared" si="357"/>
        <v/>
      </c>
      <c r="B1013" s="221"/>
      <c r="C1013" s="222"/>
      <c r="D1013" s="169"/>
      <c r="E1013" s="169"/>
      <c r="F1013" s="169"/>
      <c r="G1013" s="202"/>
      <c r="H1013" s="217"/>
      <c r="I1013" s="212"/>
      <c r="J1013" s="206"/>
      <c r="K1013" s="212"/>
      <c r="L1013" s="206"/>
      <c r="M1013" s="212"/>
      <c r="N1013" s="206"/>
      <c r="O1013" s="170" t="str">
        <f t="shared" si="358"/>
        <v/>
      </c>
      <c r="P1013" s="171"/>
      <c r="Q1013" s="171"/>
      <c r="R1013" s="171"/>
      <c r="S1013" s="172" t="str">
        <f t="shared" si="359"/>
        <v/>
      </c>
      <c r="T1013" s="172" t="str">
        <f t="shared" si="360"/>
        <v/>
      </c>
      <c r="U1013" s="171"/>
      <c r="V1013" s="171"/>
      <c r="W1013" s="173" t="str">
        <f t="shared" si="361"/>
        <v/>
      </c>
      <c r="X1013" s="173" t="str">
        <f t="shared" si="362"/>
        <v/>
      </c>
      <c r="Y1013" s="173" t="str">
        <f t="shared" si="363"/>
        <v/>
      </c>
      <c r="Z1013" s="171"/>
      <c r="AA1013" s="171"/>
      <c r="AB1013" s="171"/>
      <c r="AC1013" s="172" t="str">
        <f t="shared" si="364"/>
        <v/>
      </c>
      <c r="AD1013" s="172" t="str">
        <f t="shared" si="365"/>
        <v/>
      </c>
      <c r="AE1013" s="174"/>
      <c r="AF1013" s="175" t="str">
        <f t="shared" si="366"/>
        <v/>
      </c>
      <c r="AG1013" s="169"/>
      <c r="AH1013" s="171"/>
      <c r="AI1013" s="171"/>
      <c r="AJ1013" s="169"/>
      <c r="AK1013" s="176" t="str">
        <f t="shared" si="367"/>
        <v/>
      </c>
      <c r="AL1013" s="176" t="str">
        <f t="shared" si="368"/>
        <v/>
      </c>
      <c r="AM1013" s="176" t="str">
        <f t="shared" si="369"/>
        <v/>
      </c>
      <c r="AN1013" s="359" t="str">
        <f>IF(Overview!$K$17='Internal Calcs'!$P$22,IF(AK1013="","",AK1013),IF(Overview!$K$17='Internal Calcs'!$P$23,IF(AK1013="","",AK1013),IF(ISNUMBER(A1013),(IF(F1013="Short",G1013-H1013,H1013-G1013)*AZ1013-AX1013),"")))</f>
        <v/>
      </c>
      <c r="AO1013" s="401" t="str">
        <f>IF(Overview!$K$17='Internal Calcs'!$P$22,IF(AL1013="","",AL1013),IF(Overview!$K$17='Internal Calcs'!$P$23,IF(AL1013="","",AL1013),IF(ISNUMBER(A1013),IF(AL1013="",(IF(F1013="Short",G1013-H1013,H1013-G1013)*AZ1013-AX1013),(IF(F1013="Short",G1013-J1013,J1013-G1013)*AZ1013-AX1013)),"")))</f>
        <v/>
      </c>
      <c r="AP1013" s="359" t="str">
        <f>IF(Overview!$K$17='Internal Calcs'!$P$22,"",IF(Overview!$K$17='Internal Calcs'!$P$23,IF(AM1013="","",AM1013),IF(ISNUMBER(A1013),IF(AM1013="",(IF(F1013="Short",G1013-H1013,H1013-G1013)*AZ1013-AX1013),(IF(F1013="Short",G1013-L1013,L1013-G1013)*AZ1013-AX1013)),"")))</f>
        <v/>
      </c>
      <c r="AQ1013" s="176" t="str">
        <f t="shared" si="370"/>
        <v/>
      </c>
      <c r="AR1013" s="176" t="str">
        <f t="shared" si="371"/>
        <v/>
      </c>
      <c r="AS1013" s="176" t="str">
        <f t="shared" si="372"/>
        <v/>
      </c>
      <c r="AT1013" s="176" t="str">
        <f>IF(ISNUMBER(A1013),MAX($AS$2:AS1013)-AS1013,"")</f>
        <v/>
      </c>
      <c r="AU1013" s="177" t="str">
        <f t="shared" si="373"/>
        <v/>
      </c>
      <c r="AV1013" s="178" t="str">
        <f t="shared" si="374"/>
        <v/>
      </c>
      <c r="AW1013" s="178" t="str">
        <f t="shared" si="375"/>
        <v/>
      </c>
      <c r="AX1013" s="179" t="str">
        <f ca="1">IF(ISNUMBER($A1013),INDIRECT(CONCATENATE("'Instrument List'!B",(MATCH(E1013,'Instrument List'!A:A,0))-0)),"")</f>
        <v/>
      </c>
      <c r="AY1013" s="179" t="str">
        <f ca="1">IF(ISNUMBER($A1013),INDIRECT(CONCATENATE("'Instrument List'!D",(MATCH(E1013,'Instrument List'!A:A,0))-0)),"")</f>
        <v/>
      </c>
      <c r="AZ1013" s="179" t="str">
        <f ca="1">IF(ISNUMBER($A1013),INDIRECT(CONCATENATE("'Instrument List'!C",(MATCH(E1013,'Instrument List'!A:A,0))-0)),"")</f>
        <v/>
      </c>
      <c r="BA1013" s="180" t="str">
        <f ca="1">IF(ISNUMBER(A1013),INDIRECT(CONCATENATE("'Instrument List'!E",(MATCH(E1013,'Instrument List'!A:A,0))-0)),"")</f>
        <v/>
      </c>
      <c r="BB1013" s="181" t="str">
        <f t="shared" si="376"/>
        <v/>
      </c>
      <c r="BC1013" s="181" t="str">
        <f t="shared" si="377"/>
        <v/>
      </c>
      <c r="BD1013" s="181" t="str">
        <f ca="1">IF(ISNUMBER(A1013),INDIRECT(CONCATENATE("'Instrument List'!F",(MATCH(E1013,'Instrument List'!A:A,0))-0)),"")</f>
        <v/>
      </c>
    </row>
    <row r="1014" spans="1:56">
      <c r="A1014" s="223" t="str">
        <f t="shared" si="357"/>
        <v/>
      </c>
      <c r="B1014" s="224"/>
      <c r="C1014" s="225"/>
      <c r="D1014" s="182"/>
      <c r="E1014" s="182"/>
      <c r="F1014" s="182"/>
      <c r="G1014" s="203"/>
      <c r="H1014" s="218"/>
      <c r="I1014" s="213"/>
      <c r="J1014" s="207"/>
      <c r="K1014" s="213"/>
      <c r="L1014" s="207"/>
      <c r="M1014" s="213"/>
      <c r="N1014" s="207"/>
      <c r="O1014" s="183" t="str">
        <f t="shared" si="358"/>
        <v/>
      </c>
      <c r="P1014" s="184"/>
      <c r="Q1014" s="184"/>
      <c r="R1014" s="275"/>
      <c r="S1014" s="185" t="str">
        <f t="shared" si="359"/>
        <v/>
      </c>
      <c r="T1014" s="185" t="str">
        <f t="shared" si="360"/>
        <v/>
      </c>
      <c r="U1014" s="275"/>
      <c r="V1014" s="275"/>
      <c r="W1014" s="276" t="str">
        <f t="shared" si="361"/>
        <v/>
      </c>
      <c r="X1014" s="276" t="str">
        <f t="shared" si="362"/>
        <v/>
      </c>
      <c r="Y1014" s="276" t="str">
        <f t="shared" si="363"/>
        <v/>
      </c>
      <c r="Z1014" s="275"/>
      <c r="AA1014" s="184"/>
      <c r="AB1014" s="184"/>
      <c r="AC1014" s="185" t="str">
        <f t="shared" si="364"/>
        <v/>
      </c>
      <c r="AD1014" s="185" t="str">
        <f t="shared" si="365"/>
        <v/>
      </c>
      <c r="AE1014" s="186"/>
      <c r="AF1014" s="187" t="str">
        <f t="shared" si="366"/>
        <v/>
      </c>
      <c r="AG1014" s="182"/>
      <c r="AH1014" s="184"/>
      <c r="AI1014" s="184"/>
      <c r="AJ1014" s="182"/>
      <c r="AK1014" s="188" t="str">
        <f t="shared" si="367"/>
        <v/>
      </c>
      <c r="AL1014" s="188" t="str">
        <f t="shared" si="368"/>
        <v/>
      </c>
      <c r="AM1014" s="188" t="str">
        <f t="shared" si="369"/>
        <v/>
      </c>
      <c r="AN1014" s="359" t="str">
        <f>IF(Overview!$K$17='Internal Calcs'!$P$22,IF(AK1014="","",AK1014),IF(Overview!$K$17='Internal Calcs'!$P$23,IF(AK1014="","",AK1014),IF(ISNUMBER(A1014),(IF(F1014="Short",G1014-H1014,H1014-G1014)*AZ1014-AX1014),"")))</f>
        <v/>
      </c>
      <c r="AO1014" s="401" t="str">
        <f>IF(Overview!$K$17='Internal Calcs'!$P$22,IF(AL1014="","",AL1014),IF(Overview!$K$17='Internal Calcs'!$P$23,IF(AL1014="","",AL1014),IF(ISNUMBER(A1014),IF(AL1014="",(IF(F1014="Short",G1014-H1014,H1014-G1014)*AZ1014-AX1014),(IF(F1014="Short",G1014-J1014,J1014-G1014)*AZ1014-AX1014)),"")))</f>
        <v/>
      </c>
      <c r="AP1014" s="359" t="str">
        <f>IF(Overview!$K$17='Internal Calcs'!$P$22,"",IF(Overview!$K$17='Internal Calcs'!$P$23,IF(AM1014="","",AM1014),IF(ISNUMBER(A1014),IF(AM1014="",(IF(F1014="Short",G1014-H1014,H1014-G1014)*AZ1014-AX1014),(IF(F1014="Short",G1014-L1014,L1014-G1014)*AZ1014-AX1014)),"")))</f>
        <v/>
      </c>
      <c r="AQ1014" s="188" t="str">
        <f t="shared" si="370"/>
        <v/>
      </c>
      <c r="AR1014" s="188" t="str">
        <f t="shared" si="371"/>
        <v/>
      </c>
      <c r="AS1014" s="188" t="str">
        <f t="shared" si="372"/>
        <v/>
      </c>
      <c r="AT1014" s="188" t="str">
        <f>IF(ISNUMBER(A1014),MAX($AS$2:AS1014)-AS1014,"")</f>
        <v/>
      </c>
      <c r="AU1014" s="189" t="str">
        <f t="shared" si="373"/>
        <v/>
      </c>
      <c r="AV1014" s="190" t="str">
        <f t="shared" si="374"/>
        <v/>
      </c>
      <c r="AW1014" s="190" t="str">
        <f t="shared" si="375"/>
        <v/>
      </c>
      <c r="AX1014" s="191" t="str">
        <f ca="1">IF(ISNUMBER($A1014),INDIRECT(CONCATENATE("'Instrument List'!B",(MATCH(E1014,'Instrument List'!A:A,0))-0)),"")</f>
        <v/>
      </c>
      <c r="AY1014" s="191" t="str">
        <f ca="1">IF(ISNUMBER($A1014),INDIRECT(CONCATENATE("'Instrument List'!D",(MATCH(E1014,'Instrument List'!A:A,0))-0)),"")</f>
        <v/>
      </c>
      <c r="AZ1014" s="191" t="str">
        <f ca="1">IF(ISNUMBER($A1014),INDIRECT(CONCATENATE("'Instrument List'!C",(MATCH(E1014,'Instrument List'!A:A,0))-0)),"")</f>
        <v/>
      </c>
      <c r="BA1014" s="192" t="str">
        <f ca="1">IF(ISNUMBER(A1014),INDIRECT(CONCATENATE("'Instrument List'!E",(MATCH(E1014,'Instrument List'!A:A,0))-0)),"")</f>
        <v/>
      </c>
      <c r="BB1014" s="193" t="str">
        <f t="shared" si="376"/>
        <v/>
      </c>
      <c r="BC1014" s="193" t="str">
        <f t="shared" si="377"/>
        <v/>
      </c>
      <c r="BD1014" s="193" t="str">
        <f ca="1">IF(ISNUMBER(A1014),INDIRECT(CONCATENATE("'Instrument List'!F",(MATCH(E1014,'Instrument List'!A:A,0))-0)),"")</f>
        <v/>
      </c>
    </row>
    <row r="1015" spans="1:56">
      <c r="A1015" s="220" t="str">
        <f t="shared" si="357"/>
        <v/>
      </c>
      <c r="B1015" s="221"/>
      <c r="C1015" s="222"/>
      <c r="D1015" s="169"/>
      <c r="E1015" s="169"/>
      <c r="F1015" s="169"/>
      <c r="G1015" s="202"/>
      <c r="H1015" s="217"/>
      <c r="I1015" s="212"/>
      <c r="J1015" s="206"/>
      <c r="K1015" s="212"/>
      <c r="L1015" s="206"/>
      <c r="M1015" s="212"/>
      <c r="N1015" s="206"/>
      <c r="O1015" s="170" t="str">
        <f t="shared" si="358"/>
        <v/>
      </c>
      <c r="P1015" s="171"/>
      <c r="Q1015" s="171"/>
      <c r="R1015" s="171"/>
      <c r="S1015" s="172" t="str">
        <f t="shared" si="359"/>
        <v/>
      </c>
      <c r="T1015" s="172" t="str">
        <f t="shared" si="360"/>
        <v/>
      </c>
      <c r="U1015" s="171"/>
      <c r="V1015" s="171"/>
      <c r="W1015" s="173" t="str">
        <f t="shared" si="361"/>
        <v/>
      </c>
      <c r="X1015" s="173" t="str">
        <f t="shared" si="362"/>
        <v/>
      </c>
      <c r="Y1015" s="173" t="str">
        <f t="shared" si="363"/>
        <v/>
      </c>
      <c r="Z1015" s="171"/>
      <c r="AA1015" s="171"/>
      <c r="AB1015" s="171"/>
      <c r="AC1015" s="172" t="str">
        <f t="shared" si="364"/>
        <v/>
      </c>
      <c r="AD1015" s="172" t="str">
        <f t="shared" si="365"/>
        <v/>
      </c>
      <c r="AE1015" s="174"/>
      <c r="AF1015" s="175" t="str">
        <f t="shared" si="366"/>
        <v/>
      </c>
      <c r="AG1015" s="169"/>
      <c r="AH1015" s="171"/>
      <c r="AI1015" s="171"/>
      <c r="AJ1015" s="169"/>
      <c r="AK1015" s="176" t="str">
        <f t="shared" si="367"/>
        <v/>
      </c>
      <c r="AL1015" s="176" t="str">
        <f t="shared" si="368"/>
        <v/>
      </c>
      <c r="AM1015" s="176" t="str">
        <f t="shared" si="369"/>
        <v/>
      </c>
      <c r="AN1015" s="359" t="str">
        <f>IF(Overview!$K$17='Internal Calcs'!$P$22,IF(AK1015="","",AK1015),IF(Overview!$K$17='Internal Calcs'!$P$23,IF(AK1015="","",AK1015),IF(ISNUMBER(A1015),(IF(F1015="Short",G1015-H1015,H1015-G1015)*AZ1015-AX1015),"")))</f>
        <v/>
      </c>
      <c r="AO1015" s="401" t="str">
        <f>IF(Overview!$K$17='Internal Calcs'!$P$22,IF(AL1015="","",AL1015),IF(Overview!$K$17='Internal Calcs'!$P$23,IF(AL1015="","",AL1015),IF(ISNUMBER(A1015),IF(AL1015="",(IF(F1015="Short",G1015-H1015,H1015-G1015)*AZ1015-AX1015),(IF(F1015="Short",G1015-J1015,J1015-G1015)*AZ1015-AX1015)),"")))</f>
        <v/>
      </c>
      <c r="AP1015" s="359" t="str">
        <f>IF(Overview!$K$17='Internal Calcs'!$P$22,"",IF(Overview!$K$17='Internal Calcs'!$P$23,IF(AM1015="","",AM1015),IF(ISNUMBER(A1015),IF(AM1015="",(IF(F1015="Short",G1015-H1015,H1015-G1015)*AZ1015-AX1015),(IF(F1015="Short",G1015-L1015,L1015-G1015)*AZ1015-AX1015)),"")))</f>
        <v/>
      </c>
      <c r="AQ1015" s="176" t="str">
        <f t="shared" si="370"/>
        <v/>
      </c>
      <c r="AR1015" s="176" t="str">
        <f t="shared" si="371"/>
        <v/>
      </c>
      <c r="AS1015" s="176" t="str">
        <f t="shared" si="372"/>
        <v/>
      </c>
      <c r="AT1015" s="176" t="str">
        <f>IF(ISNUMBER(A1015),MAX($AS$2:AS1015)-AS1015,"")</f>
        <v/>
      </c>
      <c r="AU1015" s="177" t="str">
        <f t="shared" si="373"/>
        <v/>
      </c>
      <c r="AV1015" s="178" t="str">
        <f t="shared" si="374"/>
        <v/>
      </c>
      <c r="AW1015" s="178" t="str">
        <f t="shared" si="375"/>
        <v/>
      </c>
      <c r="AX1015" s="179" t="str">
        <f ca="1">IF(ISNUMBER($A1015),INDIRECT(CONCATENATE("'Instrument List'!B",(MATCH(E1015,'Instrument List'!A:A,0))-0)),"")</f>
        <v/>
      </c>
      <c r="AY1015" s="179" t="str">
        <f ca="1">IF(ISNUMBER($A1015),INDIRECT(CONCATENATE("'Instrument List'!D",(MATCH(E1015,'Instrument List'!A:A,0))-0)),"")</f>
        <v/>
      </c>
      <c r="AZ1015" s="179" t="str">
        <f ca="1">IF(ISNUMBER($A1015),INDIRECT(CONCATENATE("'Instrument List'!C",(MATCH(E1015,'Instrument List'!A:A,0))-0)),"")</f>
        <v/>
      </c>
      <c r="BA1015" s="180" t="str">
        <f ca="1">IF(ISNUMBER(A1015),INDIRECT(CONCATENATE("'Instrument List'!E",(MATCH(E1015,'Instrument List'!A:A,0))-0)),"")</f>
        <v/>
      </c>
      <c r="BB1015" s="181" t="str">
        <f t="shared" si="376"/>
        <v/>
      </c>
      <c r="BC1015" s="181" t="str">
        <f t="shared" si="377"/>
        <v/>
      </c>
      <c r="BD1015" s="181" t="str">
        <f ca="1">IF(ISNUMBER(A1015),INDIRECT(CONCATENATE("'Instrument List'!F",(MATCH(E1015,'Instrument List'!A:A,0))-0)),"")</f>
        <v/>
      </c>
    </row>
    <row r="1016" spans="1:56">
      <c r="A1016" s="223" t="str">
        <f t="shared" si="357"/>
        <v/>
      </c>
      <c r="B1016" s="224"/>
      <c r="C1016" s="225"/>
      <c r="D1016" s="182"/>
      <c r="E1016" s="182"/>
      <c r="F1016" s="182"/>
      <c r="G1016" s="203"/>
      <c r="H1016" s="218"/>
      <c r="I1016" s="213"/>
      <c r="J1016" s="207"/>
      <c r="K1016" s="213"/>
      <c r="L1016" s="207"/>
      <c r="M1016" s="213"/>
      <c r="N1016" s="207"/>
      <c r="O1016" s="183" t="str">
        <f t="shared" si="358"/>
        <v/>
      </c>
      <c r="P1016" s="184"/>
      <c r="Q1016" s="184"/>
      <c r="R1016" s="275"/>
      <c r="S1016" s="185" t="str">
        <f t="shared" si="359"/>
        <v/>
      </c>
      <c r="T1016" s="185" t="str">
        <f t="shared" si="360"/>
        <v/>
      </c>
      <c r="U1016" s="275"/>
      <c r="V1016" s="275"/>
      <c r="W1016" s="276" t="str">
        <f t="shared" si="361"/>
        <v/>
      </c>
      <c r="X1016" s="276" t="str">
        <f t="shared" si="362"/>
        <v/>
      </c>
      <c r="Y1016" s="276" t="str">
        <f t="shared" si="363"/>
        <v/>
      </c>
      <c r="Z1016" s="275"/>
      <c r="AA1016" s="184"/>
      <c r="AB1016" s="184"/>
      <c r="AC1016" s="185" t="str">
        <f t="shared" si="364"/>
        <v/>
      </c>
      <c r="AD1016" s="185" t="str">
        <f t="shared" si="365"/>
        <v/>
      </c>
      <c r="AE1016" s="186"/>
      <c r="AF1016" s="187" t="str">
        <f t="shared" si="366"/>
        <v/>
      </c>
      <c r="AG1016" s="182"/>
      <c r="AH1016" s="184"/>
      <c r="AI1016" s="184"/>
      <c r="AJ1016" s="182"/>
      <c r="AK1016" s="188" t="str">
        <f t="shared" si="367"/>
        <v/>
      </c>
      <c r="AL1016" s="188" t="str">
        <f t="shared" si="368"/>
        <v/>
      </c>
      <c r="AM1016" s="188" t="str">
        <f t="shared" si="369"/>
        <v/>
      </c>
      <c r="AN1016" s="359" t="str">
        <f>IF(Overview!$K$17='Internal Calcs'!$P$22,IF(AK1016="","",AK1016),IF(Overview!$K$17='Internal Calcs'!$P$23,IF(AK1016="","",AK1016),IF(ISNUMBER(A1016),(IF(F1016="Short",G1016-H1016,H1016-G1016)*AZ1016-AX1016),"")))</f>
        <v/>
      </c>
      <c r="AO1016" s="401" t="str">
        <f>IF(Overview!$K$17='Internal Calcs'!$P$22,IF(AL1016="","",AL1016),IF(Overview!$K$17='Internal Calcs'!$P$23,IF(AL1016="","",AL1016),IF(ISNUMBER(A1016),IF(AL1016="",(IF(F1016="Short",G1016-H1016,H1016-G1016)*AZ1016-AX1016),(IF(F1016="Short",G1016-J1016,J1016-G1016)*AZ1016-AX1016)),"")))</f>
        <v/>
      </c>
      <c r="AP1016" s="359" t="str">
        <f>IF(Overview!$K$17='Internal Calcs'!$P$22,"",IF(Overview!$K$17='Internal Calcs'!$P$23,IF(AM1016="","",AM1016),IF(ISNUMBER(A1016),IF(AM1016="",(IF(F1016="Short",G1016-H1016,H1016-G1016)*AZ1016-AX1016),(IF(F1016="Short",G1016-L1016,L1016-G1016)*AZ1016-AX1016)),"")))</f>
        <v/>
      </c>
      <c r="AQ1016" s="188" t="str">
        <f t="shared" si="370"/>
        <v/>
      </c>
      <c r="AR1016" s="188" t="str">
        <f t="shared" si="371"/>
        <v/>
      </c>
      <c r="AS1016" s="188" t="str">
        <f t="shared" si="372"/>
        <v/>
      </c>
      <c r="AT1016" s="188" t="str">
        <f>IF(ISNUMBER(A1016),MAX($AS$2:AS1016)-AS1016,"")</f>
        <v/>
      </c>
      <c r="AU1016" s="189" t="str">
        <f t="shared" si="373"/>
        <v/>
      </c>
      <c r="AV1016" s="190" t="str">
        <f t="shared" si="374"/>
        <v/>
      </c>
      <c r="AW1016" s="190" t="str">
        <f t="shared" si="375"/>
        <v/>
      </c>
      <c r="AX1016" s="191" t="str">
        <f ca="1">IF(ISNUMBER($A1016),INDIRECT(CONCATENATE("'Instrument List'!B",(MATCH(E1016,'Instrument List'!A:A,0))-0)),"")</f>
        <v/>
      </c>
      <c r="AY1016" s="191" t="str">
        <f ca="1">IF(ISNUMBER($A1016),INDIRECT(CONCATENATE("'Instrument List'!D",(MATCH(E1016,'Instrument List'!A:A,0))-0)),"")</f>
        <v/>
      </c>
      <c r="AZ1016" s="191" t="str">
        <f ca="1">IF(ISNUMBER($A1016),INDIRECT(CONCATENATE("'Instrument List'!C",(MATCH(E1016,'Instrument List'!A:A,0))-0)),"")</f>
        <v/>
      </c>
      <c r="BA1016" s="192" t="str">
        <f ca="1">IF(ISNUMBER(A1016),INDIRECT(CONCATENATE("'Instrument List'!E",(MATCH(E1016,'Instrument List'!A:A,0))-0)),"")</f>
        <v/>
      </c>
      <c r="BB1016" s="193" t="str">
        <f t="shared" si="376"/>
        <v/>
      </c>
      <c r="BC1016" s="193" t="str">
        <f t="shared" si="377"/>
        <v/>
      </c>
      <c r="BD1016" s="193" t="str">
        <f ca="1">IF(ISNUMBER(A1016),INDIRECT(CONCATENATE("'Instrument List'!F",(MATCH(E1016,'Instrument List'!A:A,0))-0)),"")</f>
        <v/>
      </c>
    </row>
    <row r="1017" spans="1:56">
      <c r="A1017" s="220" t="str">
        <f t="shared" si="357"/>
        <v/>
      </c>
      <c r="B1017" s="221"/>
      <c r="C1017" s="222"/>
      <c r="D1017" s="169"/>
      <c r="E1017" s="169"/>
      <c r="F1017" s="169"/>
      <c r="G1017" s="202"/>
      <c r="H1017" s="217"/>
      <c r="I1017" s="212"/>
      <c r="J1017" s="206"/>
      <c r="K1017" s="212"/>
      <c r="L1017" s="206"/>
      <c r="M1017" s="212"/>
      <c r="N1017" s="206"/>
      <c r="O1017" s="170" t="str">
        <f t="shared" si="358"/>
        <v/>
      </c>
      <c r="P1017" s="171"/>
      <c r="Q1017" s="171"/>
      <c r="R1017" s="171"/>
      <c r="S1017" s="172" t="str">
        <f t="shared" si="359"/>
        <v/>
      </c>
      <c r="T1017" s="172" t="str">
        <f t="shared" si="360"/>
        <v/>
      </c>
      <c r="U1017" s="171"/>
      <c r="V1017" s="171"/>
      <c r="W1017" s="173" t="str">
        <f t="shared" si="361"/>
        <v/>
      </c>
      <c r="X1017" s="173" t="str">
        <f t="shared" si="362"/>
        <v/>
      </c>
      <c r="Y1017" s="173" t="str">
        <f t="shared" si="363"/>
        <v/>
      </c>
      <c r="Z1017" s="171"/>
      <c r="AA1017" s="171"/>
      <c r="AB1017" s="171"/>
      <c r="AC1017" s="172" t="str">
        <f t="shared" si="364"/>
        <v/>
      </c>
      <c r="AD1017" s="172" t="str">
        <f t="shared" si="365"/>
        <v/>
      </c>
      <c r="AE1017" s="174"/>
      <c r="AF1017" s="175" t="str">
        <f t="shared" si="366"/>
        <v/>
      </c>
      <c r="AG1017" s="169"/>
      <c r="AH1017" s="171"/>
      <c r="AI1017" s="171"/>
      <c r="AJ1017" s="169"/>
      <c r="AK1017" s="176" t="str">
        <f t="shared" si="367"/>
        <v/>
      </c>
      <c r="AL1017" s="176" t="str">
        <f t="shared" si="368"/>
        <v/>
      </c>
      <c r="AM1017" s="176" t="str">
        <f t="shared" si="369"/>
        <v/>
      </c>
      <c r="AN1017" s="359" t="str">
        <f>IF(Overview!$K$17='Internal Calcs'!$P$22,IF(AK1017="","",AK1017),IF(Overview!$K$17='Internal Calcs'!$P$23,IF(AK1017="","",AK1017),IF(ISNUMBER(A1017),(IF(F1017="Short",G1017-H1017,H1017-G1017)*AZ1017-AX1017),"")))</f>
        <v/>
      </c>
      <c r="AO1017" s="401" t="str">
        <f>IF(Overview!$K$17='Internal Calcs'!$P$22,IF(AL1017="","",AL1017),IF(Overview!$K$17='Internal Calcs'!$P$23,IF(AL1017="","",AL1017),IF(ISNUMBER(A1017),IF(AL1017="",(IF(F1017="Short",G1017-H1017,H1017-G1017)*AZ1017-AX1017),(IF(F1017="Short",G1017-J1017,J1017-G1017)*AZ1017-AX1017)),"")))</f>
        <v/>
      </c>
      <c r="AP1017" s="359" t="str">
        <f>IF(Overview!$K$17='Internal Calcs'!$P$22,"",IF(Overview!$K$17='Internal Calcs'!$P$23,IF(AM1017="","",AM1017),IF(ISNUMBER(A1017),IF(AM1017="",(IF(F1017="Short",G1017-H1017,H1017-G1017)*AZ1017-AX1017),(IF(F1017="Short",G1017-L1017,L1017-G1017)*AZ1017-AX1017)),"")))</f>
        <v/>
      </c>
      <c r="AQ1017" s="176" t="str">
        <f t="shared" si="370"/>
        <v/>
      </c>
      <c r="AR1017" s="176" t="str">
        <f t="shared" si="371"/>
        <v/>
      </c>
      <c r="AS1017" s="176" t="str">
        <f t="shared" si="372"/>
        <v/>
      </c>
      <c r="AT1017" s="176" t="str">
        <f>IF(ISNUMBER(A1017),MAX($AS$2:AS1017)-AS1017,"")</f>
        <v/>
      </c>
      <c r="AU1017" s="177" t="str">
        <f t="shared" si="373"/>
        <v/>
      </c>
      <c r="AV1017" s="178" t="str">
        <f t="shared" si="374"/>
        <v/>
      </c>
      <c r="AW1017" s="178" t="str">
        <f t="shared" si="375"/>
        <v/>
      </c>
      <c r="AX1017" s="179" t="str">
        <f ca="1">IF(ISNUMBER($A1017),INDIRECT(CONCATENATE("'Instrument List'!B",(MATCH(E1017,'Instrument List'!A:A,0))-0)),"")</f>
        <v/>
      </c>
      <c r="AY1017" s="179" t="str">
        <f ca="1">IF(ISNUMBER($A1017),INDIRECT(CONCATENATE("'Instrument List'!D",(MATCH(E1017,'Instrument List'!A:A,0))-0)),"")</f>
        <v/>
      </c>
      <c r="AZ1017" s="179" t="str">
        <f ca="1">IF(ISNUMBER($A1017),INDIRECT(CONCATENATE("'Instrument List'!C",(MATCH(E1017,'Instrument List'!A:A,0))-0)),"")</f>
        <v/>
      </c>
      <c r="BA1017" s="180" t="str">
        <f ca="1">IF(ISNUMBER(A1017),INDIRECT(CONCATENATE("'Instrument List'!E",(MATCH(E1017,'Instrument List'!A:A,0))-0)),"")</f>
        <v/>
      </c>
      <c r="BB1017" s="181" t="str">
        <f t="shared" si="376"/>
        <v/>
      </c>
      <c r="BC1017" s="181" t="str">
        <f t="shared" si="377"/>
        <v/>
      </c>
      <c r="BD1017" s="181" t="str">
        <f ca="1">IF(ISNUMBER(A1017),INDIRECT(CONCATENATE("'Instrument List'!F",(MATCH(E1017,'Instrument List'!A:A,0))-0)),"")</f>
        <v/>
      </c>
    </row>
    <row r="1018" spans="1:56">
      <c r="A1018" s="223" t="str">
        <f t="shared" si="357"/>
        <v/>
      </c>
      <c r="B1018" s="224"/>
      <c r="C1018" s="225"/>
      <c r="D1018" s="182"/>
      <c r="E1018" s="182"/>
      <c r="F1018" s="182"/>
      <c r="G1018" s="203"/>
      <c r="H1018" s="218"/>
      <c r="I1018" s="213"/>
      <c r="J1018" s="207"/>
      <c r="K1018" s="213"/>
      <c r="L1018" s="207"/>
      <c r="M1018" s="213"/>
      <c r="N1018" s="207"/>
      <c r="O1018" s="183" t="str">
        <f t="shared" si="358"/>
        <v/>
      </c>
      <c r="P1018" s="184"/>
      <c r="Q1018" s="184"/>
      <c r="R1018" s="275"/>
      <c r="S1018" s="185" t="str">
        <f t="shared" si="359"/>
        <v/>
      </c>
      <c r="T1018" s="185" t="str">
        <f t="shared" si="360"/>
        <v/>
      </c>
      <c r="U1018" s="275"/>
      <c r="V1018" s="275"/>
      <c r="W1018" s="276" t="str">
        <f t="shared" si="361"/>
        <v/>
      </c>
      <c r="X1018" s="276" t="str">
        <f t="shared" si="362"/>
        <v/>
      </c>
      <c r="Y1018" s="276" t="str">
        <f t="shared" si="363"/>
        <v/>
      </c>
      <c r="Z1018" s="275"/>
      <c r="AA1018" s="184"/>
      <c r="AB1018" s="184"/>
      <c r="AC1018" s="185" t="str">
        <f t="shared" si="364"/>
        <v/>
      </c>
      <c r="AD1018" s="185" t="str">
        <f t="shared" si="365"/>
        <v/>
      </c>
      <c r="AE1018" s="186"/>
      <c r="AF1018" s="187" t="str">
        <f t="shared" si="366"/>
        <v/>
      </c>
      <c r="AG1018" s="182"/>
      <c r="AH1018" s="184"/>
      <c r="AI1018" s="184"/>
      <c r="AJ1018" s="182"/>
      <c r="AK1018" s="188" t="str">
        <f t="shared" si="367"/>
        <v/>
      </c>
      <c r="AL1018" s="188" t="str">
        <f t="shared" si="368"/>
        <v/>
      </c>
      <c r="AM1018" s="188" t="str">
        <f t="shared" si="369"/>
        <v/>
      </c>
      <c r="AN1018" s="359" t="str">
        <f>IF(Overview!$K$17='Internal Calcs'!$P$22,IF(AK1018="","",AK1018),IF(Overview!$K$17='Internal Calcs'!$P$23,IF(AK1018="","",AK1018),IF(ISNUMBER(A1018),(IF(F1018="Short",G1018-H1018,H1018-G1018)*AZ1018-AX1018),"")))</f>
        <v/>
      </c>
      <c r="AO1018" s="401" t="str">
        <f>IF(Overview!$K$17='Internal Calcs'!$P$22,IF(AL1018="","",AL1018),IF(Overview!$K$17='Internal Calcs'!$P$23,IF(AL1018="","",AL1018),IF(ISNUMBER(A1018),IF(AL1018="",(IF(F1018="Short",G1018-H1018,H1018-G1018)*AZ1018-AX1018),(IF(F1018="Short",G1018-J1018,J1018-G1018)*AZ1018-AX1018)),"")))</f>
        <v/>
      </c>
      <c r="AP1018" s="359" t="str">
        <f>IF(Overview!$K$17='Internal Calcs'!$P$22,"",IF(Overview!$K$17='Internal Calcs'!$P$23,IF(AM1018="","",AM1018),IF(ISNUMBER(A1018),IF(AM1018="",(IF(F1018="Short",G1018-H1018,H1018-G1018)*AZ1018-AX1018),(IF(F1018="Short",G1018-L1018,L1018-G1018)*AZ1018-AX1018)),"")))</f>
        <v/>
      </c>
      <c r="AQ1018" s="188" t="str">
        <f t="shared" si="370"/>
        <v/>
      </c>
      <c r="AR1018" s="188" t="str">
        <f t="shared" si="371"/>
        <v/>
      </c>
      <c r="AS1018" s="188" t="str">
        <f t="shared" si="372"/>
        <v/>
      </c>
      <c r="AT1018" s="188" t="str">
        <f>IF(ISNUMBER(A1018),MAX($AS$2:AS1018)-AS1018,"")</f>
        <v/>
      </c>
      <c r="AU1018" s="189" t="str">
        <f t="shared" si="373"/>
        <v/>
      </c>
      <c r="AV1018" s="190" t="str">
        <f t="shared" si="374"/>
        <v/>
      </c>
      <c r="AW1018" s="190" t="str">
        <f t="shared" si="375"/>
        <v/>
      </c>
      <c r="AX1018" s="191" t="str">
        <f ca="1">IF(ISNUMBER($A1018),INDIRECT(CONCATENATE("'Instrument List'!B",(MATCH(E1018,'Instrument List'!A:A,0))-0)),"")</f>
        <v/>
      </c>
      <c r="AY1018" s="191" t="str">
        <f ca="1">IF(ISNUMBER($A1018),INDIRECT(CONCATENATE("'Instrument List'!D",(MATCH(E1018,'Instrument List'!A:A,0))-0)),"")</f>
        <v/>
      </c>
      <c r="AZ1018" s="191" t="str">
        <f ca="1">IF(ISNUMBER($A1018),INDIRECT(CONCATENATE("'Instrument List'!C",(MATCH(E1018,'Instrument List'!A:A,0))-0)),"")</f>
        <v/>
      </c>
      <c r="BA1018" s="192" t="str">
        <f ca="1">IF(ISNUMBER(A1018),INDIRECT(CONCATENATE("'Instrument List'!E",(MATCH(E1018,'Instrument List'!A:A,0))-0)),"")</f>
        <v/>
      </c>
      <c r="BB1018" s="193" t="str">
        <f t="shared" si="376"/>
        <v/>
      </c>
      <c r="BC1018" s="193" t="str">
        <f t="shared" si="377"/>
        <v/>
      </c>
      <c r="BD1018" s="193" t="str">
        <f ca="1">IF(ISNUMBER(A1018),INDIRECT(CONCATENATE("'Instrument List'!F",(MATCH(E1018,'Instrument List'!A:A,0))-0)),"")</f>
        <v/>
      </c>
    </row>
    <row r="1019" spans="1:56">
      <c r="A1019" s="220" t="str">
        <f t="shared" si="357"/>
        <v/>
      </c>
      <c r="B1019" s="221"/>
      <c r="C1019" s="222"/>
      <c r="D1019" s="169"/>
      <c r="E1019" s="169"/>
      <c r="F1019" s="169"/>
      <c r="G1019" s="202"/>
      <c r="H1019" s="217"/>
      <c r="I1019" s="212"/>
      <c r="J1019" s="206"/>
      <c r="K1019" s="212"/>
      <c r="L1019" s="206"/>
      <c r="M1019" s="212"/>
      <c r="N1019" s="206"/>
      <c r="O1019" s="170" t="str">
        <f t="shared" si="358"/>
        <v/>
      </c>
      <c r="P1019" s="171"/>
      <c r="Q1019" s="171"/>
      <c r="R1019" s="171"/>
      <c r="S1019" s="172" t="str">
        <f t="shared" si="359"/>
        <v/>
      </c>
      <c r="T1019" s="172" t="str">
        <f t="shared" si="360"/>
        <v/>
      </c>
      <c r="U1019" s="171"/>
      <c r="V1019" s="171"/>
      <c r="W1019" s="173" t="str">
        <f t="shared" si="361"/>
        <v/>
      </c>
      <c r="X1019" s="173" t="str">
        <f t="shared" si="362"/>
        <v/>
      </c>
      <c r="Y1019" s="173" t="str">
        <f t="shared" si="363"/>
        <v/>
      </c>
      <c r="Z1019" s="171"/>
      <c r="AA1019" s="171"/>
      <c r="AB1019" s="171"/>
      <c r="AC1019" s="172" t="str">
        <f t="shared" si="364"/>
        <v/>
      </c>
      <c r="AD1019" s="172" t="str">
        <f t="shared" si="365"/>
        <v/>
      </c>
      <c r="AE1019" s="174"/>
      <c r="AF1019" s="175" t="str">
        <f t="shared" si="366"/>
        <v/>
      </c>
      <c r="AG1019" s="169"/>
      <c r="AH1019" s="171"/>
      <c r="AI1019" s="171"/>
      <c r="AJ1019" s="169"/>
      <c r="AK1019" s="176" t="str">
        <f t="shared" si="367"/>
        <v/>
      </c>
      <c r="AL1019" s="176" t="str">
        <f t="shared" si="368"/>
        <v/>
      </c>
      <c r="AM1019" s="176" t="str">
        <f t="shared" si="369"/>
        <v/>
      </c>
      <c r="AN1019" s="359" t="str">
        <f>IF(Overview!$K$17='Internal Calcs'!$P$22,IF(AK1019="","",AK1019),IF(Overview!$K$17='Internal Calcs'!$P$23,IF(AK1019="","",AK1019),IF(ISNUMBER(A1019),(IF(F1019="Short",G1019-H1019,H1019-G1019)*AZ1019-AX1019),"")))</f>
        <v/>
      </c>
      <c r="AO1019" s="401" t="str">
        <f>IF(Overview!$K$17='Internal Calcs'!$P$22,IF(AL1019="","",AL1019),IF(Overview!$K$17='Internal Calcs'!$P$23,IF(AL1019="","",AL1019),IF(ISNUMBER(A1019),IF(AL1019="",(IF(F1019="Short",G1019-H1019,H1019-G1019)*AZ1019-AX1019),(IF(F1019="Short",G1019-J1019,J1019-G1019)*AZ1019-AX1019)),"")))</f>
        <v/>
      </c>
      <c r="AP1019" s="359" t="str">
        <f>IF(Overview!$K$17='Internal Calcs'!$P$22,"",IF(Overview!$K$17='Internal Calcs'!$P$23,IF(AM1019="","",AM1019),IF(ISNUMBER(A1019),IF(AM1019="",(IF(F1019="Short",G1019-H1019,H1019-G1019)*AZ1019-AX1019),(IF(F1019="Short",G1019-L1019,L1019-G1019)*AZ1019-AX1019)),"")))</f>
        <v/>
      </c>
      <c r="AQ1019" s="176" t="str">
        <f t="shared" si="370"/>
        <v/>
      </c>
      <c r="AR1019" s="176" t="str">
        <f t="shared" si="371"/>
        <v/>
      </c>
      <c r="AS1019" s="176" t="str">
        <f t="shared" si="372"/>
        <v/>
      </c>
      <c r="AT1019" s="176" t="str">
        <f>IF(ISNUMBER(A1019),MAX($AS$2:AS1019)-AS1019,"")</f>
        <v/>
      </c>
      <c r="AU1019" s="177" t="str">
        <f t="shared" si="373"/>
        <v/>
      </c>
      <c r="AV1019" s="178" t="str">
        <f t="shared" si="374"/>
        <v/>
      </c>
      <c r="AW1019" s="178" t="str">
        <f t="shared" si="375"/>
        <v/>
      </c>
      <c r="AX1019" s="179" t="str">
        <f ca="1">IF(ISNUMBER($A1019),INDIRECT(CONCATENATE("'Instrument List'!B",(MATCH(E1019,'Instrument List'!A:A,0))-0)),"")</f>
        <v/>
      </c>
      <c r="AY1019" s="179" t="str">
        <f ca="1">IF(ISNUMBER($A1019),INDIRECT(CONCATENATE("'Instrument List'!D",(MATCH(E1019,'Instrument List'!A:A,0))-0)),"")</f>
        <v/>
      </c>
      <c r="AZ1019" s="179" t="str">
        <f ca="1">IF(ISNUMBER($A1019),INDIRECT(CONCATENATE("'Instrument List'!C",(MATCH(E1019,'Instrument List'!A:A,0))-0)),"")</f>
        <v/>
      </c>
      <c r="BA1019" s="180" t="str">
        <f ca="1">IF(ISNUMBER(A1019),INDIRECT(CONCATENATE("'Instrument List'!E",(MATCH(E1019,'Instrument List'!A:A,0))-0)),"")</f>
        <v/>
      </c>
      <c r="BB1019" s="181" t="str">
        <f t="shared" si="376"/>
        <v/>
      </c>
      <c r="BC1019" s="181" t="str">
        <f t="shared" si="377"/>
        <v/>
      </c>
      <c r="BD1019" s="181" t="str">
        <f ca="1">IF(ISNUMBER(A1019),INDIRECT(CONCATENATE("'Instrument List'!F",(MATCH(E1019,'Instrument List'!A:A,0))-0)),"")</f>
        <v/>
      </c>
    </row>
    <row r="1020" spans="1:56">
      <c r="A1020" s="223" t="str">
        <f t="shared" si="357"/>
        <v/>
      </c>
      <c r="B1020" s="224"/>
      <c r="C1020" s="225"/>
      <c r="D1020" s="182"/>
      <c r="E1020" s="182"/>
      <c r="F1020" s="182"/>
      <c r="G1020" s="203"/>
      <c r="H1020" s="218"/>
      <c r="I1020" s="213"/>
      <c r="J1020" s="207"/>
      <c r="K1020" s="213"/>
      <c r="L1020" s="207"/>
      <c r="M1020" s="213"/>
      <c r="N1020" s="207"/>
      <c r="O1020" s="183" t="str">
        <f t="shared" si="358"/>
        <v/>
      </c>
      <c r="P1020" s="184"/>
      <c r="Q1020" s="184"/>
      <c r="R1020" s="275"/>
      <c r="S1020" s="185" t="str">
        <f t="shared" si="359"/>
        <v/>
      </c>
      <c r="T1020" s="185" t="str">
        <f t="shared" si="360"/>
        <v/>
      </c>
      <c r="U1020" s="275"/>
      <c r="V1020" s="275"/>
      <c r="W1020" s="276" t="str">
        <f t="shared" si="361"/>
        <v/>
      </c>
      <c r="X1020" s="276" t="str">
        <f t="shared" si="362"/>
        <v/>
      </c>
      <c r="Y1020" s="276" t="str">
        <f t="shared" si="363"/>
        <v/>
      </c>
      <c r="Z1020" s="275"/>
      <c r="AA1020" s="184"/>
      <c r="AB1020" s="184"/>
      <c r="AC1020" s="185" t="str">
        <f t="shared" si="364"/>
        <v/>
      </c>
      <c r="AD1020" s="185" t="str">
        <f t="shared" si="365"/>
        <v/>
      </c>
      <c r="AE1020" s="186"/>
      <c r="AF1020" s="187" t="str">
        <f t="shared" si="366"/>
        <v/>
      </c>
      <c r="AG1020" s="182"/>
      <c r="AH1020" s="184"/>
      <c r="AI1020" s="184"/>
      <c r="AJ1020" s="182"/>
      <c r="AK1020" s="188" t="str">
        <f t="shared" si="367"/>
        <v/>
      </c>
      <c r="AL1020" s="188" t="str">
        <f t="shared" si="368"/>
        <v/>
      </c>
      <c r="AM1020" s="188" t="str">
        <f t="shared" si="369"/>
        <v/>
      </c>
      <c r="AN1020" s="359" t="str">
        <f>IF(Overview!$K$17='Internal Calcs'!$P$22,IF(AK1020="","",AK1020),IF(Overview!$K$17='Internal Calcs'!$P$23,IF(AK1020="","",AK1020),IF(ISNUMBER(A1020),(IF(F1020="Short",G1020-H1020,H1020-G1020)*AZ1020-AX1020),"")))</f>
        <v/>
      </c>
      <c r="AO1020" s="401" t="str">
        <f>IF(Overview!$K$17='Internal Calcs'!$P$22,IF(AL1020="","",AL1020),IF(Overview!$K$17='Internal Calcs'!$P$23,IF(AL1020="","",AL1020),IF(ISNUMBER(A1020),IF(AL1020="",(IF(F1020="Short",G1020-H1020,H1020-G1020)*AZ1020-AX1020),(IF(F1020="Short",G1020-J1020,J1020-G1020)*AZ1020-AX1020)),"")))</f>
        <v/>
      </c>
      <c r="AP1020" s="359" t="str">
        <f>IF(Overview!$K$17='Internal Calcs'!$P$22,"",IF(Overview!$K$17='Internal Calcs'!$P$23,IF(AM1020="","",AM1020),IF(ISNUMBER(A1020),IF(AM1020="",(IF(F1020="Short",G1020-H1020,H1020-G1020)*AZ1020-AX1020),(IF(F1020="Short",G1020-L1020,L1020-G1020)*AZ1020-AX1020)),"")))</f>
        <v/>
      </c>
      <c r="AQ1020" s="188" t="str">
        <f t="shared" si="370"/>
        <v/>
      </c>
      <c r="AR1020" s="188" t="str">
        <f t="shared" si="371"/>
        <v/>
      </c>
      <c r="AS1020" s="188" t="str">
        <f t="shared" si="372"/>
        <v/>
      </c>
      <c r="AT1020" s="188" t="str">
        <f>IF(ISNUMBER(A1020),MAX($AS$2:AS1020)-AS1020,"")</f>
        <v/>
      </c>
      <c r="AU1020" s="189" t="str">
        <f t="shared" si="373"/>
        <v/>
      </c>
      <c r="AV1020" s="190" t="str">
        <f t="shared" si="374"/>
        <v/>
      </c>
      <c r="AW1020" s="190" t="str">
        <f t="shared" si="375"/>
        <v/>
      </c>
      <c r="AX1020" s="191" t="str">
        <f ca="1">IF(ISNUMBER($A1020),INDIRECT(CONCATENATE("'Instrument List'!B",(MATCH(E1020,'Instrument List'!A:A,0))-0)),"")</f>
        <v/>
      </c>
      <c r="AY1020" s="191" t="str">
        <f ca="1">IF(ISNUMBER($A1020),INDIRECT(CONCATENATE("'Instrument List'!D",(MATCH(E1020,'Instrument List'!A:A,0))-0)),"")</f>
        <v/>
      </c>
      <c r="AZ1020" s="191" t="str">
        <f ca="1">IF(ISNUMBER($A1020),INDIRECT(CONCATENATE("'Instrument List'!C",(MATCH(E1020,'Instrument List'!A:A,0))-0)),"")</f>
        <v/>
      </c>
      <c r="BA1020" s="192" t="str">
        <f ca="1">IF(ISNUMBER(A1020),INDIRECT(CONCATENATE("'Instrument List'!E",(MATCH(E1020,'Instrument List'!A:A,0))-0)),"")</f>
        <v/>
      </c>
      <c r="BB1020" s="193" t="str">
        <f t="shared" si="376"/>
        <v/>
      </c>
      <c r="BC1020" s="193" t="str">
        <f t="shared" si="377"/>
        <v/>
      </c>
      <c r="BD1020" s="193" t="str">
        <f ca="1">IF(ISNUMBER(A1020),INDIRECT(CONCATENATE("'Instrument List'!F",(MATCH(E1020,'Instrument List'!A:A,0))-0)),"")</f>
        <v/>
      </c>
    </row>
    <row r="1021" spans="1:56">
      <c r="A1021" s="220" t="str">
        <f t="shared" si="357"/>
        <v/>
      </c>
      <c r="B1021" s="221"/>
      <c r="C1021" s="222"/>
      <c r="D1021" s="169"/>
      <c r="E1021" s="169"/>
      <c r="F1021" s="169"/>
      <c r="G1021" s="202"/>
      <c r="H1021" s="217"/>
      <c r="I1021" s="212"/>
      <c r="J1021" s="206"/>
      <c r="K1021" s="212"/>
      <c r="L1021" s="206"/>
      <c r="M1021" s="212"/>
      <c r="N1021" s="206"/>
      <c r="O1021" s="170" t="str">
        <f t="shared" si="358"/>
        <v/>
      </c>
      <c r="P1021" s="171"/>
      <c r="Q1021" s="171"/>
      <c r="R1021" s="171"/>
      <c r="S1021" s="172" t="str">
        <f t="shared" si="359"/>
        <v/>
      </c>
      <c r="T1021" s="172" t="str">
        <f t="shared" si="360"/>
        <v/>
      </c>
      <c r="U1021" s="171"/>
      <c r="V1021" s="171"/>
      <c r="W1021" s="173" t="str">
        <f t="shared" si="361"/>
        <v/>
      </c>
      <c r="X1021" s="173" t="str">
        <f t="shared" si="362"/>
        <v/>
      </c>
      <c r="Y1021" s="173" t="str">
        <f t="shared" si="363"/>
        <v/>
      </c>
      <c r="Z1021" s="171"/>
      <c r="AA1021" s="171"/>
      <c r="AB1021" s="171"/>
      <c r="AC1021" s="172" t="str">
        <f t="shared" si="364"/>
        <v/>
      </c>
      <c r="AD1021" s="172" t="str">
        <f t="shared" si="365"/>
        <v/>
      </c>
      <c r="AE1021" s="174"/>
      <c r="AF1021" s="175" t="str">
        <f t="shared" si="366"/>
        <v/>
      </c>
      <c r="AG1021" s="169"/>
      <c r="AH1021" s="171"/>
      <c r="AI1021" s="171"/>
      <c r="AJ1021" s="169"/>
      <c r="AK1021" s="176" t="str">
        <f t="shared" si="367"/>
        <v/>
      </c>
      <c r="AL1021" s="176" t="str">
        <f t="shared" si="368"/>
        <v/>
      </c>
      <c r="AM1021" s="176" t="str">
        <f t="shared" si="369"/>
        <v/>
      </c>
      <c r="AN1021" s="359" t="str">
        <f>IF(Overview!$K$17='Internal Calcs'!$P$22,IF(AK1021="","",AK1021),IF(Overview!$K$17='Internal Calcs'!$P$23,IF(AK1021="","",AK1021),IF(ISNUMBER(A1021),(IF(F1021="Short",G1021-H1021,H1021-G1021)*AZ1021-AX1021),"")))</f>
        <v/>
      </c>
      <c r="AO1021" s="401" t="str">
        <f>IF(Overview!$K$17='Internal Calcs'!$P$22,IF(AL1021="","",AL1021),IF(Overview!$K$17='Internal Calcs'!$P$23,IF(AL1021="","",AL1021),IF(ISNUMBER(A1021),IF(AL1021="",(IF(F1021="Short",G1021-H1021,H1021-G1021)*AZ1021-AX1021),(IF(F1021="Short",G1021-J1021,J1021-G1021)*AZ1021-AX1021)),"")))</f>
        <v/>
      </c>
      <c r="AP1021" s="359" t="str">
        <f>IF(Overview!$K$17='Internal Calcs'!$P$22,"",IF(Overview!$K$17='Internal Calcs'!$P$23,IF(AM1021="","",AM1021),IF(ISNUMBER(A1021),IF(AM1021="",(IF(F1021="Short",G1021-H1021,H1021-G1021)*AZ1021-AX1021),(IF(F1021="Short",G1021-L1021,L1021-G1021)*AZ1021-AX1021)),"")))</f>
        <v/>
      </c>
      <c r="AQ1021" s="176" t="str">
        <f t="shared" si="370"/>
        <v/>
      </c>
      <c r="AR1021" s="176" t="str">
        <f t="shared" si="371"/>
        <v/>
      </c>
      <c r="AS1021" s="176" t="str">
        <f t="shared" si="372"/>
        <v/>
      </c>
      <c r="AT1021" s="176" t="str">
        <f>IF(ISNUMBER(A1021),MAX($AS$2:AS1021)-AS1021,"")</f>
        <v/>
      </c>
      <c r="AU1021" s="177" t="str">
        <f t="shared" si="373"/>
        <v/>
      </c>
      <c r="AV1021" s="178" t="str">
        <f t="shared" si="374"/>
        <v/>
      </c>
      <c r="AW1021" s="178" t="str">
        <f t="shared" si="375"/>
        <v/>
      </c>
      <c r="AX1021" s="179" t="str">
        <f ca="1">IF(ISNUMBER($A1021),INDIRECT(CONCATENATE("'Instrument List'!B",(MATCH(E1021,'Instrument List'!A:A,0))-0)),"")</f>
        <v/>
      </c>
      <c r="AY1021" s="179" t="str">
        <f ca="1">IF(ISNUMBER($A1021),INDIRECT(CONCATENATE("'Instrument List'!D",(MATCH(E1021,'Instrument List'!A:A,0))-0)),"")</f>
        <v/>
      </c>
      <c r="AZ1021" s="179" t="str">
        <f ca="1">IF(ISNUMBER($A1021),INDIRECT(CONCATENATE("'Instrument List'!C",(MATCH(E1021,'Instrument List'!A:A,0))-0)),"")</f>
        <v/>
      </c>
      <c r="BA1021" s="180" t="str">
        <f ca="1">IF(ISNUMBER(A1021),INDIRECT(CONCATENATE("'Instrument List'!E",(MATCH(E1021,'Instrument List'!A:A,0))-0)),"")</f>
        <v/>
      </c>
      <c r="BB1021" s="181" t="str">
        <f t="shared" si="376"/>
        <v/>
      </c>
      <c r="BC1021" s="181" t="str">
        <f t="shared" si="377"/>
        <v/>
      </c>
      <c r="BD1021" s="181" t="str">
        <f ca="1">IF(ISNUMBER(A1021),INDIRECT(CONCATENATE("'Instrument List'!F",(MATCH(E1021,'Instrument List'!A:A,0))-0)),"")</f>
        <v/>
      </c>
    </row>
    <row r="1022" spans="1:56">
      <c r="A1022" s="223" t="str">
        <f t="shared" si="357"/>
        <v/>
      </c>
      <c r="B1022" s="224"/>
      <c r="C1022" s="225"/>
      <c r="D1022" s="182"/>
      <c r="E1022" s="182"/>
      <c r="F1022" s="182"/>
      <c r="G1022" s="203"/>
      <c r="H1022" s="218"/>
      <c r="I1022" s="213"/>
      <c r="J1022" s="207"/>
      <c r="K1022" s="213"/>
      <c r="L1022" s="207"/>
      <c r="M1022" s="213"/>
      <c r="N1022" s="207"/>
      <c r="O1022" s="183" t="str">
        <f t="shared" si="358"/>
        <v/>
      </c>
      <c r="P1022" s="184"/>
      <c r="Q1022" s="184"/>
      <c r="R1022" s="275"/>
      <c r="S1022" s="185" t="str">
        <f t="shared" si="359"/>
        <v/>
      </c>
      <c r="T1022" s="185" t="str">
        <f t="shared" si="360"/>
        <v/>
      </c>
      <c r="U1022" s="275"/>
      <c r="V1022" s="275"/>
      <c r="W1022" s="276" t="str">
        <f t="shared" si="361"/>
        <v/>
      </c>
      <c r="X1022" s="276" t="str">
        <f t="shared" si="362"/>
        <v/>
      </c>
      <c r="Y1022" s="276" t="str">
        <f t="shared" si="363"/>
        <v/>
      </c>
      <c r="Z1022" s="275"/>
      <c r="AA1022" s="184"/>
      <c r="AB1022" s="184"/>
      <c r="AC1022" s="185" t="str">
        <f t="shared" si="364"/>
        <v/>
      </c>
      <c r="AD1022" s="185" t="str">
        <f t="shared" si="365"/>
        <v/>
      </c>
      <c r="AE1022" s="186"/>
      <c r="AF1022" s="187" t="str">
        <f t="shared" si="366"/>
        <v/>
      </c>
      <c r="AG1022" s="182"/>
      <c r="AH1022" s="184"/>
      <c r="AI1022" s="184"/>
      <c r="AJ1022" s="182"/>
      <c r="AK1022" s="188" t="str">
        <f t="shared" si="367"/>
        <v/>
      </c>
      <c r="AL1022" s="188" t="str">
        <f t="shared" si="368"/>
        <v/>
      </c>
      <c r="AM1022" s="188" t="str">
        <f t="shared" si="369"/>
        <v/>
      </c>
      <c r="AN1022" s="359" t="str">
        <f>IF(Overview!$K$17='Internal Calcs'!$P$22,IF(AK1022="","",AK1022),IF(Overview!$K$17='Internal Calcs'!$P$23,IF(AK1022="","",AK1022),IF(ISNUMBER(A1022),(IF(F1022="Short",G1022-H1022,H1022-G1022)*AZ1022-AX1022),"")))</f>
        <v/>
      </c>
      <c r="AO1022" s="401" t="str">
        <f>IF(Overview!$K$17='Internal Calcs'!$P$22,IF(AL1022="","",AL1022),IF(Overview!$K$17='Internal Calcs'!$P$23,IF(AL1022="","",AL1022),IF(ISNUMBER(A1022),IF(AL1022="",(IF(F1022="Short",G1022-H1022,H1022-G1022)*AZ1022-AX1022),(IF(F1022="Short",G1022-J1022,J1022-G1022)*AZ1022-AX1022)),"")))</f>
        <v/>
      </c>
      <c r="AP1022" s="359" t="str">
        <f>IF(Overview!$K$17='Internal Calcs'!$P$22,"",IF(Overview!$K$17='Internal Calcs'!$P$23,IF(AM1022="","",AM1022),IF(ISNUMBER(A1022),IF(AM1022="",(IF(F1022="Short",G1022-H1022,H1022-G1022)*AZ1022-AX1022),(IF(F1022="Short",G1022-L1022,L1022-G1022)*AZ1022-AX1022)),"")))</f>
        <v/>
      </c>
      <c r="AQ1022" s="188" t="str">
        <f t="shared" si="370"/>
        <v/>
      </c>
      <c r="AR1022" s="188" t="str">
        <f t="shared" si="371"/>
        <v/>
      </c>
      <c r="AS1022" s="188" t="str">
        <f t="shared" si="372"/>
        <v/>
      </c>
      <c r="AT1022" s="188" t="str">
        <f>IF(ISNUMBER(A1022),MAX($AS$2:AS1022)-AS1022,"")</f>
        <v/>
      </c>
      <c r="AU1022" s="189" t="str">
        <f t="shared" si="373"/>
        <v/>
      </c>
      <c r="AV1022" s="190" t="str">
        <f t="shared" si="374"/>
        <v/>
      </c>
      <c r="AW1022" s="190" t="str">
        <f t="shared" si="375"/>
        <v/>
      </c>
      <c r="AX1022" s="191" t="str">
        <f ca="1">IF(ISNUMBER($A1022),INDIRECT(CONCATENATE("'Instrument List'!B",(MATCH(E1022,'Instrument List'!A:A,0))-0)),"")</f>
        <v/>
      </c>
      <c r="AY1022" s="191" t="str">
        <f ca="1">IF(ISNUMBER($A1022),INDIRECT(CONCATENATE("'Instrument List'!D",(MATCH(E1022,'Instrument List'!A:A,0))-0)),"")</f>
        <v/>
      </c>
      <c r="AZ1022" s="191" t="str">
        <f ca="1">IF(ISNUMBER($A1022),INDIRECT(CONCATENATE("'Instrument List'!C",(MATCH(E1022,'Instrument List'!A:A,0))-0)),"")</f>
        <v/>
      </c>
      <c r="BA1022" s="192" t="str">
        <f ca="1">IF(ISNUMBER(A1022),INDIRECT(CONCATENATE("'Instrument List'!E",(MATCH(E1022,'Instrument List'!A:A,0))-0)),"")</f>
        <v/>
      </c>
      <c r="BB1022" s="193" t="str">
        <f t="shared" si="376"/>
        <v/>
      </c>
      <c r="BC1022" s="193" t="str">
        <f t="shared" si="377"/>
        <v/>
      </c>
      <c r="BD1022" s="193" t="str">
        <f ca="1">IF(ISNUMBER(A1022),INDIRECT(CONCATENATE("'Instrument List'!F",(MATCH(E1022,'Instrument List'!A:A,0))-0)),"")</f>
        <v/>
      </c>
    </row>
    <row r="1023" spans="1:56">
      <c r="A1023" s="220" t="str">
        <f t="shared" si="357"/>
        <v/>
      </c>
      <c r="B1023" s="221"/>
      <c r="C1023" s="222"/>
      <c r="D1023" s="169"/>
      <c r="E1023" s="169"/>
      <c r="F1023" s="169"/>
      <c r="G1023" s="202"/>
      <c r="H1023" s="217"/>
      <c r="I1023" s="212"/>
      <c r="J1023" s="206"/>
      <c r="K1023" s="212"/>
      <c r="L1023" s="206"/>
      <c r="M1023" s="212"/>
      <c r="N1023" s="206"/>
      <c r="O1023" s="170" t="str">
        <f t="shared" si="358"/>
        <v/>
      </c>
      <c r="P1023" s="171"/>
      <c r="Q1023" s="171"/>
      <c r="R1023" s="171"/>
      <c r="S1023" s="172" t="str">
        <f t="shared" si="359"/>
        <v/>
      </c>
      <c r="T1023" s="172" t="str">
        <f t="shared" si="360"/>
        <v/>
      </c>
      <c r="U1023" s="171"/>
      <c r="V1023" s="171"/>
      <c r="W1023" s="173" t="str">
        <f t="shared" si="361"/>
        <v/>
      </c>
      <c r="X1023" s="173" t="str">
        <f t="shared" si="362"/>
        <v/>
      </c>
      <c r="Y1023" s="173" t="str">
        <f t="shared" si="363"/>
        <v/>
      </c>
      <c r="Z1023" s="171"/>
      <c r="AA1023" s="171"/>
      <c r="AB1023" s="171"/>
      <c r="AC1023" s="172" t="str">
        <f t="shared" si="364"/>
        <v/>
      </c>
      <c r="AD1023" s="172" t="str">
        <f t="shared" si="365"/>
        <v/>
      </c>
      <c r="AE1023" s="174"/>
      <c r="AF1023" s="175" t="str">
        <f t="shared" si="366"/>
        <v/>
      </c>
      <c r="AG1023" s="169"/>
      <c r="AH1023" s="171"/>
      <c r="AI1023" s="171"/>
      <c r="AJ1023" s="169"/>
      <c r="AK1023" s="176" t="str">
        <f t="shared" si="367"/>
        <v/>
      </c>
      <c r="AL1023" s="176" t="str">
        <f t="shared" si="368"/>
        <v/>
      </c>
      <c r="AM1023" s="176" t="str">
        <f t="shared" si="369"/>
        <v/>
      </c>
      <c r="AN1023" s="359" t="str">
        <f>IF(Overview!$K$17='Internal Calcs'!$P$22,IF(AK1023="","",AK1023),IF(Overview!$K$17='Internal Calcs'!$P$23,IF(AK1023="","",AK1023),IF(ISNUMBER(A1023),(IF(F1023="Short",G1023-H1023,H1023-G1023)*AZ1023-AX1023),"")))</f>
        <v/>
      </c>
      <c r="AO1023" s="401" t="str">
        <f>IF(Overview!$K$17='Internal Calcs'!$P$22,IF(AL1023="","",AL1023),IF(Overview!$K$17='Internal Calcs'!$P$23,IF(AL1023="","",AL1023),IF(ISNUMBER(A1023),IF(AL1023="",(IF(F1023="Short",G1023-H1023,H1023-G1023)*AZ1023-AX1023),(IF(F1023="Short",G1023-J1023,J1023-G1023)*AZ1023-AX1023)),"")))</f>
        <v/>
      </c>
      <c r="AP1023" s="359" t="str">
        <f>IF(Overview!$K$17='Internal Calcs'!$P$22,"",IF(Overview!$K$17='Internal Calcs'!$P$23,IF(AM1023="","",AM1023),IF(ISNUMBER(A1023),IF(AM1023="",(IF(F1023="Short",G1023-H1023,H1023-G1023)*AZ1023-AX1023),(IF(F1023="Short",G1023-L1023,L1023-G1023)*AZ1023-AX1023)),"")))</f>
        <v/>
      </c>
      <c r="AQ1023" s="176" t="str">
        <f t="shared" si="370"/>
        <v/>
      </c>
      <c r="AR1023" s="176" t="str">
        <f t="shared" si="371"/>
        <v/>
      </c>
      <c r="AS1023" s="176" t="str">
        <f t="shared" si="372"/>
        <v/>
      </c>
      <c r="AT1023" s="176" t="str">
        <f>IF(ISNUMBER(A1023),MAX($AS$2:AS1023)-AS1023,"")</f>
        <v/>
      </c>
      <c r="AU1023" s="177" t="str">
        <f t="shared" si="373"/>
        <v/>
      </c>
      <c r="AV1023" s="178" t="str">
        <f t="shared" si="374"/>
        <v/>
      </c>
      <c r="AW1023" s="178" t="str">
        <f t="shared" si="375"/>
        <v/>
      </c>
      <c r="AX1023" s="179" t="str">
        <f ca="1">IF(ISNUMBER($A1023),INDIRECT(CONCATENATE("'Instrument List'!B",(MATCH(E1023,'Instrument List'!A:A,0))-0)),"")</f>
        <v/>
      </c>
      <c r="AY1023" s="179" t="str">
        <f ca="1">IF(ISNUMBER($A1023),INDIRECT(CONCATENATE("'Instrument List'!D",(MATCH(E1023,'Instrument List'!A:A,0))-0)),"")</f>
        <v/>
      </c>
      <c r="AZ1023" s="179" t="str">
        <f ca="1">IF(ISNUMBER($A1023),INDIRECT(CONCATENATE("'Instrument List'!C",(MATCH(E1023,'Instrument List'!A:A,0))-0)),"")</f>
        <v/>
      </c>
      <c r="BA1023" s="180" t="str">
        <f ca="1">IF(ISNUMBER(A1023),INDIRECT(CONCATENATE("'Instrument List'!E",(MATCH(E1023,'Instrument List'!A:A,0))-0)),"")</f>
        <v/>
      </c>
      <c r="BB1023" s="181" t="str">
        <f t="shared" si="376"/>
        <v/>
      </c>
      <c r="BC1023" s="181" t="str">
        <f t="shared" si="377"/>
        <v/>
      </c>
      <c r="BD1023" s="181" t="str">
        <f ca="1">IF(ISNUMBER(A1023),INDIRECT(CONCATENATE("'Instrument List'!F",(MATCH(E1023,'Instrument List'!A:A,0))-0)),"")</f>
        <v/>
      </c>
    </row>
    <row r="1024" spans="1:56">
      <c r="A1024" s="223" t="str">
        <f t="shared" si="357"/>
        <v/>
      </c>
      <c r="B1024" s="224"/>
      <c r="C1024" s="225"/>
      <c r="D1024" s="182"/>
      <c r="E1024" s="182"/>
      <c r="F1024" s="182"/>
      <c r="G1024" s="203"/>
      <c r="H1024" s="218"/>
      <c r="I1024" s="213"/>
      <c r="J1024" s="207"/>
      <c r="K1024" s="213"/>
      <c r="L1024" s="207"/>
      <c r="M1024" s="213"/>
      <c r="N1024" s="207"/>
      <c r="O1024" s="183" t="str">
        <f t="shared" si="358"/>
        <v/>
      </c>
      <c r="P1024" s="184"/>
      <c r="Q1024" s="184"/>
      <c r="R1024" s="275"/>
      <c r="S1024" s="185" t="str">
        <f t="shared" si="359"/>
        <v/>
      </c>
      <c r="T1024" s="185" t="str">
        <f t="shared" si="360"/>
        <v/>
      </c>
      <c r="U1024" s="275"/>
      <c r="V1024" s="275"/>
      <c r="W1024" s="276" t="str">
        <f t="shared" si="361"/>
        <v/>
      </c>
      <c r="X1024" s="276" t="str">
        <f t="shared" si="362"/>
        <v/>
      </c>
      <c r="Y1024" s="276" t="str">
        <f t="shared" si="363"/>
        <v/>
      </c>
      <c r="Z1024" s="275"/>
      <c r="AA1024" s="184"/>
      <c r="AB1024" s="184"/>
      <c r="AC1024" s="185" t="str">
        <f t="shared" si="364"/>
        <v/>
      </c>
      <c r="AD1024" s="185" t="str">
        <f t="shared" si="365"/>
        <v/>
      </c>
      <c r="AE1024" s="186"/>
      <c r="AF1024" s="187" t="str">
        <f t="shared" si="366"/>
        <v/>
      </c>
      <c r="AG1024" s="182"/>
      <c r="AH1024" s="184"/>
      <c r="AI1024" s="184"/>
      <c r="AJ1024" s="182"/>
      <c r="AK1024" s="188" t="str">
        <f t="shared" si="367"/>
        <v/>
      </c>
      <c r="AL1024" s="188" t="str">
        <f t="shared" si="368"/>
        <v/>
      </c>
      <c r="AM1024" s="188" t="str">
        <f t="shared" si="369"/>
        <v/>
      </c>
      <c r="AN1024" s="359" t="str">
        <f>IF(Overview!$K$17='Internal Calcs'!$P$22,IF(AK1024="","",AK1024),IF(Overview!$K$17='Internal Calcs'!$P$23,IF(AK1024="","",AK1024),IF(ISNUMBER(A1024),(IF(F1024="Short",G1024-H1024,H1024-G1024)*AZ1024-AX1024),"")))</f>
        <v/>
      </c>
      <c r="AO1024" s="401" t="str">
        <f>IF(Overview!$K$17='Internal Calcs'!$P$22,IF(AL1024="","",AL1024),IF(Overview!$K$17='Internal Calcs'!$P$23,IF(AL1024="","",AL1024),IF(ISNUMBER(A1024),IF(AL1024="",(IF(F1024="Short",G1024-H1024,H1024-G1024)*AZ1024-AX1024),(IF(F1024="Short",G1024-J1024,J1024-G1024)*AZ1024-AX1024)),"")))</f>
        <v/>
      </c>
      <c r="AP1024" s="359" t="str">
        <f>IF(Overview!$K$17='Internal Calcs'!$P$22,"",IF(Overview!$K$17='Internal Calcs'!$P$23,IF(AM1024="","",AM1024),IF(ISNUMBER(A1024),IF(AM1024="",(IF(F1024="Short",G1024-H1024,H1024-G1024)*AZ1024-AX1024),(IF(F1024="Short",G1024-L1024,L1024-G1024)*AZ1024-AX1024)),"")))</f>
        <v/>
      </c>
      <c r="AQ1024" s="188" t="str">
        <f t="shared" si="370"/>
        <v/>
      </c>
      <c r="AR1024" s="188" t="str">
        <f t="shared" si="371"/>
        <v/>
      </c>
      <c r="AS1024" s="188" t="str">
        <f t="shared" si="372"/>
        <v/>
      </c>
      <c r="AT1024" s="188" t="str">
        <f>IF(ISNUMBER(A1024),MAX($AS$2:AS1024)-AS1024,"")</f>
        <v/>
      </c>
      <c r="AU1024" s="189" t="str">
        <f t="shared" si="373"/>
        <v/>
      </c>
      <c r="AV1024" s="190" t="str">
        <f t="shared" si="374"/>
        <v/>
      </c>
      <c r="AW1024" s="190" t="str">
        <f t="shared" si="375"/>
        <v/>
      </c>
      <c r="AX1024" s="191" t="str">
        <f ca="1">IF(ISNUMBER($A1024),INDIRECT(CONCATENATE("'Instrument List'!B",(MATCH(E1024,'Instrument List'!A:A,0))-0)),"")</f>
        <v/>
      </c>
      <c r="AY1024" s="191" t="str">
        <f ca="1">IF(ISNUMBER($A1024),INDIRECT(CONCATENATE("'Instrument List'!D",(MATCH(E1024,'Instrument List'!A:A,0))-0)),"")</f>
        <v/>
      </c>
      <c r="AZ1024" s="191" t="str">
        <f ca="1">IF(ISNUMBER($A1024),INDIRECT(CONCATENATE("'Instrument List'!C",(MATCH(E1024,'Instrument List'!A:A,0))-0)),"")</f>
        <v/>
      </c>
      <c r="BA1024" s="192" t="str">
        <f ca="1">IF(ISNUMBER(A1024),INDIRECT(CONCATENATE("'Instrument List'!E",(MATCH(E1024,'Instrument List'!A:A,0))-0)),"")</f>
        <v/>
      </c>
      <c r="BB1024" s="193" t="str">
        <f t="shared" si="376"/>
        <v/>
      </c>
      <c r="BC1024" s="193" t="str">
        <f t="shared" si="377"/>
        <v/>
      </c>
      <c r="BD1024" s="193" t="str">
        <f ca="1">IF(ISNUMBER(A1024),INDIRECT(CONCATENATE("'Instrument List'!F",(MATCH(E1024,'Instrument List'!A:A,0))-0)),"")</f>
        <v/>
      </c>
    </row>
    <row r="1025" spans="1:56">
      <c r="A1025" s="220" t="str">
        <f t="shared" si="357"/>
        <v/>
      </c>
      <c r="B1025" s="221"/>
      <c r="C1025" s="222"/>
      <c r="D1025" s="169"/>
      <c r="E1025" s="169"/>
      <c r="F1025" s="169"/>
      <c r="G1025" s="202"/>
      <c r="H1025" s="217"/>
      <c r="I1025" s="212"/>
      <c r="J1025" s="206"/>
      <c r="K1025" s="212"/>
      <c r="L1025" s="206"/>
      <c r="M1025" s="212"/>
      <c r="N1025" s="206"/>
      <c r="O1025" s="170" t="str">
        <f t="shared" si="358"/>
        <v/>
      </c>
      <c r="P1025" s="171"/>
      <c r="Q1025" s="171"/>
      <c r="R1025" s="171"/>
      <c r="S1025" s="172" t="str">
        <f t="shared" si="359"/>
        <v/>
      </c>
      <c r="T1025" s="172" t="str">
        <f t="shared" si="360"/>
        <v/>
      </c>
      <c r="U1025" s="171"/>
      <c r="V1025" s="171"/>
      <c r="W1025" s="173" t="str">
        <f t="shared" si="361"/>
        <v/>
      </c>
      <c r="X1025" s="173" t="str">
        <f t="shared" si="362"/>
        <v/>
      </c>
      <c r="Y1025" s="173" t="str">
        <f t="shared" si="363"/>
        <v/>
      </c>
      <c r="Z1025" s="171"/>
      <c r="AA1025" s="171"/>
      <c r="AB1025" s="171"/>
      <c r="AC1025" s="172" t="str">
        <f t="shared" si="364"/>
        <v/>
      </c>
      <c r="AD1025" s="172" t="str">
        <f t="shared" si="365"/>
        <v/>
      </c>
      <c r="AE1025" s="174"/>
      <c r="AF1025" s="175" t="str">
        <f t="shared" si="366"/>
        <v/>
      </c>
      <c r="AG1025" s="169"/>
      <c r="AH1025" s="171"/>
      <c r="AI1025" s="171"/>
      <c r="AJ1025" s="169"/>
      <c r="AK1025" s="176" t="str">
        <f t="shared" si="367"/>
        <v/>
      </c>
      <c r="AL1025" s="176" t="str">
        <f t="shared" si="368"/>
        <v/>
      </c>
      <c r="AM1025" s="176" t="str">
        <f t="shared" si="369"/>
        <v/>
      </c>
      <c r="AN1025" s="359" t="str">
        <f>IF(Overview!$K$17='Internal Calcs'!$P$22,IF(AK1025="","",AK1025),IF(Overview!$K$17='Internal Calcs'!$P$23,IF(AK1025="","",AK1025),IF(ISNUMBER(A1025),(IF(F1025="Short",G1025-H1025,H1025-G1025)*AZ1025-AX1025),"")))</f>
        <v/>
      </c>
      <c r="AO1025" s="401" t="str">
        <f>IF(Overview!$K$17='Internal Calcs'!$P$22,IF(AL1025="","",AL1025),IF(Overview!$K$17='Internal Calcs'!$P$23,IF(AL1025="","",AL1025),IF(ISNUMBER(A1025),IF(AL1025="",(IF(F1025="Short",G1025-H1025,H1025-G1025)*AZ1025-AX1025),(IF(F1025="Short",G1025-J1025,J1025-G1025)*AZ1025-AX1025)),"")))</f>
        <v/>
      </c>
      <c r="AP1025" s="359" t="str">
        <f>IF(Overview!$K$17='Internal Calcs'!$P$22,"",IF(Overview!$K$17='Internal Calcs'!$P$23,IF(AM1025="","",AM1025),IF(ISNUMBER(A1025),IF(AM1025="",(IF(F1025="Short",G1025-H1025,H1025-G1025)*AZ1025-AX1025),(IF(F1025="Short",G1025-L1025,L1025-G1025)*AZ1025-AX1025)),"")))</f>
        <v/>
      </c>
      <c r="AQ1025" s="176" t="str">
        <f t="shared" si="370"/>
        <v/>
      </c>
      <c r="AR1025" s="176" t="str">
        <f t="shared" si="371"/>
        <v/>
      </c>
      <c r="AS1025" s="176" t="str">
        <f t="shared" si="372"/>
        <v/>
      </c>
      <c r="AT1025" s="176" t="str">
        <f>IF(ISNUMBER(A1025),MAX($AS$2:AS1025)-AS1025,"")</f>
        <v/>
      </c>
      <c r="AU1025" s="177" t="str">
        <f t="shared" si="373"/>
        <v/>
      </c>
      <c r="AV1025" s="178" t="str">
        <f t="shared" si="374"/>
        <v/>
      </c>
      <c r="AW1025" s="178" t="str">
        <f t="shared" si="375"/>
        <v/>
      </c>
      <c r="AX1025" s="179" t="str">
        <f ca="1">IF(ISNUMBER($A1025),INDIRECT(CONCATENATE("'Instrument List'!B",(MATCH(E1025,'Instrument List'!A:A,0))-0)),"")</f>
        <v/>
      </c>
      <c r="AY1025" s="179" t="str">
        <f ca="1">IF(ISNUMBER($A1025),INDIRECT(CONCATENATE("'Instrument List'!D",(MATCH(E1025,'Instrument List'!A:A,0))-0)),"")</f>
        <v/>
      </c>
      <c r="AZ1025" s="179" t="str">
        <f ca="1">IF(ISNUMBER($A1025),INDIRECT(CONCATENATE("'Instrument List'!C",(MATCH(E1025,'Instrument List'!A:A,0))-0)),"")</f>
        <v/>
      </c>
      <c r="BA1025" s="180" t="str">
        <f ca="1">IF(ISNUMBER(A1025),INDIRECT(CONCATENATE("'Instrument List'!E",(MATCH(E1025,'Instrument List'!A:A,0))-0)),"")</f>
        <v/>
      </c>
      <c r="BB1025" s="181" t="str">
        <f t="shared" si="376"/>
        <v/>
      </c>
      <c r="BC1025" s="181" t="str">
        <f t="shared" si="377"/>
        <v/>
      </c>
      <c r="BD1025" s="181" t="str">
        <f ca="1">IF(ISNUMBER(A1025),INDIRECT(CONCATENATE("'Instrument List'!F",(MATCH(E1025,'Instrument List'!A:A,0))-0)),"")</f>
        <v/>
      </c>
    </row>
    <row r="1026" spans="1:56">
      <c r="A1026" s="223" t="str">
        <f t="shared" si="357"/>
        <v/>
      </c>
      <c r="B1026" s="224"/>
      <c r="C1026" s="225"/>
      <c r="D1026" s="182"/>
      <c r="E1026" s="182"/>
      <c r="F1026" s="182"/>
      <c r="G1026" s="203"/>
      <c r="H1026" s="218"/>
      <c r="I1026" s="213"/>
      <c r="J1026" s="207"/>
      <c r="K1026" s="213"/>
      <c r="L1026" s="207"/>
      <c r="M1026" s="213"/>
      <c r="N1026" s="207"/>
      <c r="O1026" s="183" t="str">
        <f t="shared" si="358"/>
        <v/>
      </c>
      <c r="P1026" s="184"/>
      <c r="Q1026" s="184"/>
      <c r="R1026" s="275"/>
      <c r="S1026" s="185" t="str">
        <f t="shared" si="359"/>
        <v/>
      </c>
      <c r="T1026" s="185" t="str">
        <f t="shared" si="360"/>
        <v/>
      </c>
      <c r="U1026" s="275"/>
      <c r="V1026" s="275"/>
      <c r="W1026" s="276" t="str">
        <f t="shared" si="361"/>
        <v/>
      </c>
      <c r="X1026" s="276" t="str">
        <f t="shared" si="362"/>
        <v/>
      </c>
      <c r="Y1026" s="276" t="str">
        <f t="shared" si="363"/>
        <v/>
      </c>
      <c r="Z1026" s="275"/>
      <c r="AA1026" s="184"/>
      <c r="AB1026" s="184"/>
      <c r="AC1026" s="185" t="str">
        <f t="shared" si="364"/>
        <v/>
      </c>
      <c r="AD1026" s="185" t="str">
        <f t="shared" si="365"/>
        <v/>
      </c>
      <c r="AE1026" s="186"/>
      <c r="AF1026" s="187" t="str">
        <f t="shared" si="366"/>
        <v/>
      </c>
      <c r="AG1026" s="182"/>
      <c r="AH1026" s="184"/>
      <c r="AI1026" s="184"/>
      <c r="AJ1026" s="182"/>
      <c r="AK1026" s="188" t="str">
        <f t="shared" si="367"/>
        <v/>
      </c>
      <c r="AL1026" s="188" t="str">
        <f t="shared" si="368"/>
        <v/>
      </c>
      <c r="AM1026" s="188" t="str">
        <f t="shared" si="369"/>
        <v/>
      </c>
      <c r="AN1026" s="359" t="str">
        <f>IF(Overview!$K$17='Internal Calcs'!$P$22,IF(AK1026="","",AK1026),IF(Overview!$K$17='Internal Calcs'!$P$23,IF(AK1026="","",AK1026),IF(ISNUMBER(A1026),(IF(F1026="Short",G1026-H1026,H1026-G1026)*AZ1026-AX1026),"")))</f>
        <v/>
      </c>
      <c r="AO1026" s="401" t="str">
        <f>IF(Overview!$K$17='Internal Calcs'!$P$22,IF(AL1026="","",AL1026),IF(Overview!$K$17='Internal Calcs'!$P$23,IF(AL1026="","",AL1026),IF(ISNUMBER(A1026),IF(AL1026="",(IF(F1026="Short",G1026-H1026,H1026-G1026)*AZ1026-AX1026),(IF(F1026="Short",G1026-J1026,J1026-G1026)*AZ1026-AX1026)),"")))</f>
        <v/>
      </c>
      <c r="AP1026" s="359" t="str">
        <f>IF(Overview!$K$17='Internal Calcs'!$P$22,"",IF(Overview!$K$17='Internal Calcs'!$P$23,IF(AM1026="","",AM1026),IF(ISNUMBER(A1026),IF(AM1026="",(IF(F1026="Short",G1026-H1026,H1026-G1026)*AZ1026-AX1026),(IF(F1026="Short",G1026-L1026,L1026-G1026)*AZ1026-AX1026)),"")))</f>
        <v/>
      </c>
      <c r="AQ1026" s="188" t="str">
        <f t="shared" si="370"/>
        <v/>
      </c>
      <c r="AR1026" s="188" t="str">
        <f t="shared" si="371"/>
        <v/>
      </c>
      <c r="AS1026" s="188" t="str">
        <f t="shared" si="372"/>
        <v/>
      </c>
      <c r="AT1026" s="188" t="str">
        <f>IF(ISNUMBER(A1026),MAX($AS$2:AS1026)-AS1026,"")</f>
        <v/>
      </c>
      <c r="AU1026" s="189" t="str">
        <f t="shared" si="373"/>
        <v/>
      </c>
      <c r="AV1026" s="190" t="str">
        <f t="shared" si="374"/>
        <v/>
      </c>
      <c r="AW1026" s="190" t="str">
        <f t="shared" si="375"/>
        <v/>
      </c>
      <c r="AX1026" s="191" t="str">
        <f ca="1">IF(ISNUMBER($A1026),INDIRECT(CONCATENATE("'Instrument List'!B",(MATCH(E1026,'Instrument List'!A:A,0))-0)),"")</f>
        <v/>
      </c>
      <c r="AY1026" s="191" t="str">
        <f ca="1">IF(ISNUMBER($A1026),INDIRECT(CONCATENATE("'Instrument List'!D",(MATCH(E1026,'Instrument List'!A:A,0))-0)),"")</f>
        <v/>
      </c>
      <c r="AZ1026" s="191" t="str">
        <f ca="1">IF(ISNUMBER($A1026),INDIRECT(CONCATENATE("'Instrument List'!C",(MATCH(E1026,'Instrument List'!A:A,0))-0)),"")</f>
        <v/>
      </c>
      <c r="BA1026" s="192" t="str">
        <f ca="1">IF(ISNUMBER(A1026),INDIRECT(CONCATENATE("'Instrument List'!E",(MATCH(E1026,'Instrument List'!A:A,0))-0)),"")</f>
        <v/>
      </c>
      <c r="BB1026" s="193" t="str">
        <f t="shared" si="376"/>
        <v/>
      </c>
      <c r="BC1026" s="193" t="str">
        <f t="shared" si="377"/>
        <v/>
      </c>
      <c r="BD1026" s="193" t="str">
        <f ca="1">IF(ISNUMBER(A1026),INDIRECT(CONCATENATE("'Instrument List'!F",(MATCH(E1026,'Instrument List'!A:A,0))-0)),"")</f>
        <v/>
      </c>
    </row>
    <row r="1027" spans="1:56">
      <c r="A1027" s="220" t="str">
        <f t="shared" si="357"/>
        <v/>
      </c>
      <c r="B1027" s="221"/>
      <c r="C1027" s="222"/>
      <c r="D1027" s="169"/>
      <c r="E1027" s="169"/>
      <c r="F1027" s="169"/>
      <c r="G1027" s="202"/>
      <c r="H1027" s="217"/>
      <c r="I1027" s="212"/>
      <c r="J1027" s="206"/>
      <c r="K1027" s="212"/>
      <c r="L1027" s="206"/>
      <c r="M1027" s="212"/>
      <c r="N1027" s="206"/>
      <c r="O1027" s="170" t="str">
        <f t="shared" si="358"/>
        <v/>
      </c>
      <c r="P1027" s="171"/>
      <c r="Q1027" s="171"/>
      <c r="R1027" s="171"/>
      <c r="S1027" s="172" t="str">
        <f t="shared" si="359"/>
        <v/>
      </c>
      <c r="T1027" s="172" t="str">
        <f t="shared" si="360"/>
        <v/>
      </c>
      <c r="U1027" s="171"/>
      <c r="V1027" s="171"/>
      <c r="W1027" s="173" t="str">
        <f t="shared" si="361"/>
        <v/>
      </c>
      <c r="X1027" s="173" t="str">
        <f t="shared" si="362"/>
        <v/>
      </c>
      <c r="Y1027" s="173" t="str">
        <f t="shared" si="363"/>
        <v/>
      </c>
      <c r="Z1027" s="171"/>
      <c r="AA1027" s="171"/>
      <c r="AB1027" s="171"/>
      <c r="AC1027" s="172" t="str">
        <f t="shared" si="364"/>
        <v/>
      </c>
      <c r="AD1027" s="172" t="str">
        <f t="shared" si="365"/>
        <v/>
      </c>
      <c r="AE1027" s="174"/>
      <c r="AF1027" s="175" t="str">
        <f t="shared" si="366"/>
        <v/>
      </c>
      <c r="AG1027" s="169"/>
      <c r="AH1027" s="171"/>
      <c r="AI1027" s="171"/>
      <c r="AJ1027" s="169"/>
      <c r="AK1027" s="176" t="str">
        <f t="shared" si="367"/>
        <v/>
      </c>
      <c r="AL1027" s="176" t="str">
        <f t="shared" si="368"/>
        <v/>
      </c>
      <c r="AM1027" s="176" t="str">
        <f t="shared" si="369"/>
        <v/>
      </c>
      <c r="AN1027" s="359" t="str">
        <f>IF(Overview!$K$17='Internal Calcs'!$P$22,IF(AK1027="","",AK1027),IF(Overview!$K$17='Internal Calcs'!$P$23,IF(AK1027="","",AK1027),IF(ISNUMBER(A1027),(IF(F1027="Short",G1027-H1027,H1027-G1027)*AZ1027-AX1027),"")))</f>
        <v/>
      </c>
      <c r="AO1027" s="401" t="str">
        <f>IF(Overview!$K$17='Internal Calcs'!$P$22,IF(AL1027="","",AL1027),IF(Overview!$K$17='Internal Calcs'!$P$23,IF(AL1027="","",AL1027),IF(ISNUMBER(A1027),IF(AL1027="",(IF(F1027="Short",G1027-H1027,H1027-G1027)*AZ1027-AX1027),(IF(F1027="Short",G1027-J1027,J1027-G1027)*AZ1027-AX1027)),"")))</f>
        <v/>
      </c>
      <c r="AP1027" s="359" t="str">
        <f>IF(Overview!$K$17='Internal Calcs'!$P$22,"",IF(Overview!$K$17='Internal Calcs'!$P$23,IF(AM1027="","",AM1027),IF(ISNUMBER(A1027),IF(AM1027="",(IF(F1027="Short",G1027-H1027,H1027-G1027)*AZ1027-AX1027),(IF(F1027="Short",G1027-L1027,L1027-G1027)*AZ1027-AX1027)),"")))</f>
        <v/>
      </c>
      <c r="AQ1027" s="176" t="str">
        <f t="shared" si="370"/>
        <v/>
      </c>
      <c r="AR1027" s="176" t="str">
        <f t="shared" si="371"/>
        <v/>
      </c>
      <c r="AS1027" s="176" t="str">
        <f t="shared" si="372"/>
        <v/>
      </c>
      <c r="AT1027" s="176" t="str">
        <f>IF(ISNUMBER(A1027),MAX($AS$2:AS1027)-AS1027,"")</f>
        <v/>
      </c>
      <c r="AU1027" s="177" t="str">
        <f t="shared" si="373"/>
        <v/>
      </c>
      <c r="AV1027" s="178" t="str">
        <f t="shared" si="374"/>
        <v/>
      </c>
      <c r="AW1027" s="178" t="str">
        <f t="shared" si="375"/>
        <v/>
      </c>
      <c r="AX1027" s="179" t="str">
        <f ca="1">IF(ISNUMBER($A1027),INDIRECT(CONCATENATE("'Instrument List'!B",(MATCH(E1027,'Instrument List'!A:A,0))-0)),"")</f>
        <v/>
      </c>
      <c r="AY1027" s="179" t="str">
        <f ca="1">IF(ISNUMBER($A1027),INDIRECT(CONCATENATE("'Instrument List'!D",(MATCH(E1027,'Instrument List'!A:A,0))-0)),"")</f>
        <v/>
      </c>
      <c r="AZ1027" s="179" t="str">
        <f ca="1">IF(ISNUMBER($A1027),INDIRECT(CONCATENATE("'Instrument List'!C",(MATCH(E1027,'Instrument List'!A:A,0))-0)),"")</f>
        <v/>
      </c>
      <c r="BA1027" s="180" t="str">
        <f ca="1">IF(ISNUMBER(A1027),INDIRECT(CONCATENATE("'Instrument List'!E",(MATCH(E1027,'Instrument List'!A:A,0))-0)),"")</f>
        <v/>
      </c>
      <c r="BB1027" s="181" t="str">
        <f t="shared" si="376"/>
        <v/>
      </c>
      <c r="BC1027" s="181" t="str">
        <f t="shared" si="377"/>
        <v/>
      </c>
      <c r="BD1027" s="181" t="str">
        <f ca="1">IF(ISNUMBER(A1027),INDIRECT(CONCATENATE("'Instrument List'!F",(MATCH(E1027,'Instrument List'!A:A,0))-0)),"")</f>
        <v/>
      </c>
    </row>
    <row r="1028" spans="1:56">
      <c r="A1028" s="223" t="str">
        <f t="shared" si="357"/>
        <v/>
      </c>
      <c r="B1028" s="224"/>
      <c r="C1028" s="225"/>
      <c r="D1028" s="182"/>
      <c r="E1028" s="182"/>
      <c r="F1028" s="182"/>
      <c r="G1028" s="203"/>
      <c r="H1028" s="218"/>
      <c r="I1028" s="213"/>
      <c r="J1028" s="207"/>
      <c r="K1028" s="213"/>
      <c r="L1028" s="207"/>
      <c r="M1028" s="213"/>
      <c r="N1028" s="207"/>
      <c r="O1028" s="183" t="str">
        <f t="shared" si="358"/>
        <v/>
      </c>
      <c r="P1028" s="184"/>
      <c r="Q1028" s="184"/>
      <c r="R1028" s="275"/>
      <c r="S1028" s="185" t="str">
        <f t="shared" si="359"/>
        <v/>
      </c>
      <c r="T1028" s="185" t="str">
        <f t="shared" si="360"/>
        <v/>
      </c>
      <c r="U1028" s="275"/>
      <c r="V1028" s="275"/>
      <c r="W1028" s="276" t="str">
        <f t="shared" si="361"/>
        <v/>
      </c>
      <c r="X1028" s="276" t="str">
        <f t="shared" si="362"/>
        <v/>
      </c>
      <c r="Y1028" s="276" t="str">
        <f t="shared" si="363"/>
        <v/>
      </c>
      <c r="Z1028" s="275"/>
      <c r="AA1028" s="184"/>
      <c r="AB1028" s="184"/>
      <c r="AC1028" s="185" t="str">
        <f t="shared" si="364"/>
        <v/>
      </c>
      <c r="AD1028" s="185" t="str">
        <f t="shared" si="365"/>
        <v/>
      </c>
      <c r="AE1028" s="186"/>
      <c r="AF1028" s="187" t="str">
        <f t="shared" si="366"/>
        <v/>
      </c>
      <c r="AG1028" s="182"/>
      <c r="AH1028" s="184"/>
      <c r="AI1028" s="184"/>
      <c r="AJ1028" s="182"/>
      <c r="AK1028" s="188" t="str">
        <f t="shared" si="367"/>
        <v/>
      </c>
      <c r="AL1028" s="188" t="str">
        <f t="shared" si="368"/>
        <v/>
      </c>
      <c r="AM1028" s="188" t="str">
        <f t="shared" si="369"/>
        <v/>
      </c>
      <c r="AN1028" s="359" t="str">
        <f>IF(Overview!$K$17='Internal Calcs'!$P$22,IF(AK1028="","",AK1028),IF(Overview!$K$17='Internal Calcs'!$P$23,IF(AK1028="","",AK1028),IF(ISNUMBER(A1028),(IF(F1028="Short",G1028-H1028,H1028-G1028)*AZ1028-AX1028),"")))</f>
        <v/>
      </c>
      <c r="AO1028" s="401" t="str">
        <f>IF(Overview!$K$17='Internal Calcs'!$P$22,IF(AL1028="","",AL1028),IF(Overview!$K$17='Internal Calcs'!$P$23,IF(AL1028="","",AL1028),IF(ISNUMBER(A1028),IF(AL1028="",(IF(F1028="Short",G1028-H1028,H1028-G1028)*AZ1028-AX1028),(IF(F1028="Short",G1028-J1028,J1028-G1028)*AZ1028-AX1028)),"")))</f>
        <v/>
      </c>
      <c r="AP1028" s="359" t="str">
        <f>IF(Overview!$K$17='Internal Calcs'!$P$22,"",IF(Overview!$K$17='Internal Calcs'!$P$23,IF(AM1028="","",AM1028),IF(ISNUMBER(A1028),IF(AM1028="",(IF(F1028="Short",G1028-H1028,H1028-G1028)*AZ1028-AX1028),(IF(F1028="Short",G1028-L1028,L1028-G1028)*AZ1028-AX1028)),"")))</f>
        <v/>
      </c>
      <c r="AQ1028" s="188" t="str">
        <f t="shared" si="370"/>
        <v/>
      </c>
      <c r="AR1028" s="188" t="str">
        <f t="shared" si="371"/>
        <v/>
      </c>
      <c r="AS1028" s="188" t="str">
        <f t="shared" si="372"/>
        <v/>
      </c>
      <c r="AT1028" s="188" t="str">
        <f>IF(ISNUMBER(A1028),MAX($AS$2:AS1028)-AS1028,"")</f>
        <v/>
      </c>
      <c r="AU1028" s="189" t="str">
        <f t="shared" si="373"/>
        <v/>
      </c>
      <c r="AV1028" s="190" t="str">
        <f t="shared" si="374"/>
        <v/>
      </c>
      <c r="AW1028" s="190" t="str">
        <f t="shared" si="375"/>
        <v/>
      </c>
      <c r="AX1028" s="191" t="str">
        <f ca="1">IF(ISNUMBER($A1028),INDIRECT(CONCATENATE("'Instrument List'!B",(MATCH(E1028,'Instrument List'!A:A,0))-0)),"")</f>
        <v/>
      </c>
      <c r="AY1028" s="191" t="str">
        <f ca="1">IF(ISNUMBER($A1028),INDIRECT(CONCATENATE("'Instrument List'!D",(MATCH(E1028,'Instrument List'!A:A,0))-0)),"")</f>
        <v/>
      </c>
      <c r="AZ1028" s="191" t="str">
        <f ca="1">IF(ISNUMBER($A1028),INDIRECT(CONCATENATE("'Instrument List'!C",(MATCH(E1028,'Instrument List'!A:A,0))-0)),"")</f>
        <v/>
      </c>
      <c r="BA1028" s="192" t="str">
        <f ca="1">IF(ISNUMBER(A1028),INDIRECT(CONCATENATE("'Instrument List'!E",(MATCH(E1028,'Instrument List'!A:A,0))-0)),"")</f>
        <v/>
      </c>
      <c r="BB1028" s="193" t="str">
        <f t="shared" si="376"/>
        <v/>
      </c>
      <c r="BC1028" s="193" t="str">
        <f t="shared" si="377"/>
        <v/>
      </c>
      <c r="BD1028" s="193" t="str">
        <f ca="1">IF(ISNUMBER(A1028),INDIRECT(CONCATENATE("'Instrument List'!F",(MATCH(E1028,'Instrument List'!A:A,0))-0)),"")</f>
        <v/>
      </c>
    </row>
    <row r="1029" spans="1:56">
      <c r="A1029" s="220" t="str">
        <f t="shared" si="357"/>
        <v/>
      </c>
      <c r="B1029" s="221"/>
      <c r="C1029" s="222"/>
      <c r="D1029" s="169"/>
      <c r="E1029" s="169"/>
      <c r="F1029" s="169"/>
      <c r="G1029" s="202"/>
      <c r="H1029" s="217"/>
      <c r="I1029" s="212"/>
      <c r="J1029" s="206"/>
      <c r="K1029" s="212"/>
      <c r="L1029" s="206"/>
      <c r="M1029" s="212"/>
      <c r="N1029" s="206"/>
      <c r="O1029" s="170" t="str">
        <f t="shared" si="358"/>
        <v/>
      </c>
      <c r="P1029" s="171"/>
      <c r="Q1029" s="171"/>
      <c r="R1029" s="171"/>
      <c r="S1029" s="172" t="str">
        <f t="shared" si="359"/>
        <v/>
      </c>
      <c r="T1029" s="172" t="str">
        <f t="shared" si="360"/>
        <v/>
      </c>
      <c r="U1029" s="171"/>
      <c r="V1029" s="171"/>
      <c r="W1029" s="173" t="str">
        <f t="shared" si="361"/>
        <v/>
      </c>
      <c r="X1029" s="173" t="str">
        <f t="shared" si="362"/>
        <v/>
      </c>
      <c r="Y1029" s="173" t="str">
        <f t="shared" si="363"/>
        <v/>
      </c>
      <c r="Z1029" s="171"/>
      <c r="AA1029" s="171"/>
      <c r="AB1029" s="171"/>
      <c r="AC1029" s="172" t="str">
        <f t="shared" si="364"/>
        <v/>
      </c>
      <c r="AD1029" s="172" t="str">
        <f t="shared" si="365"/>
        <v/>
      </c>
      <c r="AE1029" s="174"/>
      <c r="AF1029" s="175" t="str">
        <f t="shared" si="366"/>
        <v/>
      </c>
      <c r="AG1029" s="169"/>
      <c r="AH1029" s="171"/>
      <c r="AI1029" s="171"/>
      <c r="AJ1029" s="169"/>
      <c r="AK1029" s="176" t="str">
        <f t="shared" si="367"/>
        <v/>
      </c>
      <c r="AL1029" s="176" t="str">
        <f t="shared" si="368"/>
        <v/>
      </c>
      <c r="AM1029" s="176" t="str">
        <f t="shared" si="369"/>
        <v/>
      </c>
      <c r="AN1029" s="359" t="str">
        <f>IF(Overview!$K$17='Internal Calcs'!$P$22,IF(AK1029="","",AK1029),IF(Overview!$K$17='Internal Calcs'!$P$23,IF(AK1029="","",AK1029),IF(ISNUMBER(A1029),(IF(F1029="Short",G1029-H1029,H1029-G1029)*AZ1029-AX1029),"")))</f>
        <v/>
      </c>
      <c r="AO1029" s="401" t="str">
        <f>IF(Overview!$K$17='Internal Calcs'!$P$22,IF(AL1029="","",AL1029),IF(Overview!$K$17='Internal Calcs'!$P$23,IF(AL1029="","",AL1029),IF(ISNUMBER(A1029),IF(AL1029="",(IF(F1029="Short",G1029-H1029,H1029-G1029)*AZ1029-AX1029),(IF(F1029="Short",G1029-J1029,J1029-G1029)*AZ1029-AX1029)),"")))</f>
        <v/>
      </c>
      <c r="AP1029" s="359" t="str">
        <f>IF(Overview!$K$17='Internal Calcs'!$P$22,"",IF(Overview!$K$17='Internal Calcs'!$P$23,IF(AM1029="","",AM1029),IF(ISNUMBER(A1029),IF(AM1029="",(IF(F1029="Short",G1029-H1029,H1029-G1029)*AZ1029-AX1029),(IF(F1029="Short",G1029-L1029,L1029-G1029)*AZ1029-AX1029)),"")))</f>
        <v/>
      </c>
      <c r="AQ1029" s="176" t="str">
        <f t="shared" si="370"/>
        <v/>
      </c>
      <c r="AR1029" s="176" t="str">
        <f t="shared" si="371"/>
        <v/>
      </c>
      <c r="AS1029" s="176" t="str">
        <f t="shared" si="372"/>
        <v/>
      </c>
      <c r="AT1029" s="176" t="str">
        <f>IF(ISNUMBER(A1029),MAX($AS$2:AS1029)-AS1029,"")</f>
        <v/>
      </c>
      <c r="AU1029" s="177" t="str">
        <f t="shared" si="373"/>
        <v/>
      </c>
      <c r="AV1029" s="178" t="str">
        <f t="shared" si="374"/>
        <v/>
      </c>
      <c r="AW1029" s="178" t="str">
        <f t="shared" si="375"/>
        <v/>
      </c>
      <c r="AX1029" s="179" t="str">
        <f ca="1">IF(ISNUMBER($A1029),INDIRECT(CONCATENATE("'Instrument List'!B",(MATCH(E1029,'Instrument List'!A:A,0))-0)),"")</f>
        <v/>
      </c>
      <c r="AY1029" s="179" t="str">
        <f ca="1">IF(ISNUMBER($A1029),INDIRECT(CONCATENATE("'Instrument List'!D",(MATCH(E1029,'Instrument List'!A:A,0))-0)),"")</f>
        <v/>
      </c>
      <c r="AZ1029" s="179" t="str">
        <f ca="1">IF(ISNUMBER($A1029),INDIRECT(CONCATENATE("'Instrument List'!C",(MATCH(E1029,'Instrument List'!A:A,0))-0)),"")</f>
        <v/>
      </c>
      <c r="BA1029" s="180" t="str">
        <f ca="1">IF(ISNUMBER(A1029),INDIRECT(CONCATENATE("'Instrument List'!E",(MATCH(E1029,'Instrument List'!A:A,0))-0)),"")</f>
        <v/>
      </c>
      <c r="BB1029" s="181" t="str">
        <f t="shared" si="376"/>
        <v/>
      </c>
      <c r="BC1029" s="181" t="str">
        <f t="shared" si="377"/>
        <v/>
      </c>
      <c r="BD1029" s="181" t="str">
        <f ca="1">IF(ISNUMBER(A1029),INDIRECT(CONCATENATE("'Instrument List'!F",(MATCH(E1029,'Instrument List'!A:A,0))-0)),"")</f>
        <v/>
      </c>
    </row>
    <row r="1030" spans="1:56">
      <c r="A1030" s="223" t="str">
        <f t="shared" si="357"/>
        <v/>
      </c>
      <c r="B1030" s="224"/>
      <c r="C1030" s="225"/>
      <c r="D1030" s="182"/>
      <c r="E1030" s="182"/>
      <c r="F1030" s="182"/>
      <c r="G1030" s="203"/>
      <c r="H1030" s="218"/>
      <c r="I1030" s="213"/>
      <c r="J1030" s="207"/>
      <c r="K1030" s="213"/>
      <c r="L1030" s="207"/>
      <c r="M1030" s="213"/>
      <c r="N1030" s="207"/>
      <c r="O1030" s="183" t="str">
        <f t="shared" si="358"/>
        <v/>
      </c>
      <c r="P1030" s="184"/>
      <c r="Q1030" s="184"/>
      <c r="R1030" s="275"/>
      <c r="S1030" s="185" t="str">
        <f t="shared" si="359"/>
        <v/>
      </c>
      <c r="T1030" s="185" t="str">
        <f t="shared" si="360"/>
        <v/>
      </c>
      <c r="U1030" s="275"/>
      <c r="V1030" s="275"/>
      <c r="W1030" s="276" t="str">
        <f t="shared" si="361"/>
        <v/>
      </c>
      <c r="X1030" s="276" t="str">
        <f t="shared" si="362"/>
        <v/>
      </c>
      <c r="Y1030" s="276" t="str">
        <f t="shared" si="363"/>
        <v/>
      </c>
      <c r="Z1030" s="275"/>
      <c r="AA1030" s="184"/>
      <c r="AB1030" s="184"/>
      <c r="AC1030" s="185" t="str">
        <f t="shared" si="364"/>
        <v/>
      </c>
      <c r="AD1030" s="185" t="str">
        <f t="shared" si="365"/>
        <v/>
      </c>
      <c r="AE1030" s="186"/>
      <c r="AF1030" s="187" t="str">
        <f t="shared" si="366"/>
        <v/>
      </c>
      <c r="AG1030" s="182"/>
      <c r="AH1030" s="184"/>
      <c r="AI1030" s="184"/>
      <c r="AJ1030" s="182"/>
      <c r="AK1030" s="188" t="str">
        <f t="shared" si="367"/>
        <v/>
      </c>
      <c r="AL1030" s="188" t="str">
        <f t="shared" si="368"/>
        <v/>
      </c>
      <c r="AM1030" s="188" t="str">
        <f t="shared" si="369"/>
        <v/>
      </c>
      <c r="AN1030" s="359" t="str">
        <f>IF(Overview!$K$17='Internal Calcs'!$P$22,IF(AK1030="","",AK1030),IF(Overview!$K$17='Internal Calcs'!$P$23,IF(AK1030="","",AK1030),IF(ISNUMBER(A1030),(IF(F1030="Short",G1030-H1030,H1030-G1030)*AZ1030-AX1030),"")))</f>
        <v/>
      </c>
      <c r="AO1030" s="401" t="str">
        <f>IF(Overview!$K$17='Internal Calcs'!$P$22,IF(AL1030="","",AL1030),IF(Overview!$K$17='Internal Calcs'!$P$23,IF(AL1030="","",AL1030),IF(ISNUMBER(A1030),IF(AL1030="",(IF(F1030="Short",G1030-H1030,H1030-G1030)*AZ1030-AX1030),(IF(F1030="Short",G1030-J1030,J1030-G1030)*AZ1030-AX1030)),"")))</f>
        <v/>
      </c>
      <c r="AP1030" s="359" t="str">
        <f>IF(Overview!$K$17='Internal Calcs'!$P$22,"",IF(Overview!$K$17='Internal Calcs'!$P$23,IF(AM1030="","",AM1030),IF(ISNUMBER(A1030),IF(AM1030="",(IF(F1030="Short",G1030-H1030,H1030-G1030)*AZ1030-AX1030),(IF(F1030="Short",G1030-L1030,L1030-G1030)*AZ1030-AX1030)),"")))</f>
        <v/>
      </c>
      <c r="AQ1030" s="188" t="str">
        <f t="shared" si="370"/>
        <v/>
      </c>
      <c r="AR1030" s="188" t="str">
        <f t="shared" si="371"/>
        <v/>
      </c>
      <c r="AS1030" s="188" t="str">
        <f t="shared" si="372"/>
        <v/>
      </c>
      <c r="AT1030" s="188" t="str">
        <f>IF(ISNUMBER(A1030),MAX($AS$2:AS1030)-AS1030,"")</f>
        <v/>
      </c>
      <c r="AU1030" s="189" t="str">
        <f t="shared" si="373"/>
        <v/>
      </c>
      <c r="AV1030" s="190" t="str">
        <f t="shared" si="374"/>
        <v/>
      </c>
      <c r="AW1030" s="190" t="str">
        <f t="shared" si="375"/>
        <v/>
      </c>
      <c r="AX1030" s="191" t="str">
        <f ca="1">IF(ISNUMBER($A1030),INDIRECT(CONCATENATE("'Instrument List'!B",(MATCH(E1030,'Instrument List'!A:A,0))-0)),"")</f>
        <v/>
      </c>
      <c r="AY1030" s="191" t="str">
        <f ca="1">IF(ISNUMBER($A1030),INDIRECT(CONCATENATE("'Instrument List'!D",(MATCH(E1030,'Instrument List'!A:A,0))-0)),"")</f>
        <v/>
      </c>
      <c r="AZ1030" s="191" t="str">
        <f ca="1">IF(ISNUMBER($A1030),INDIRECT(CONCATENATE("'Instrument List'!C",(MATCH(E1030,'Instrument List'!A:A,0))-0)),"")</f>
        <v/>
      </c>
      <c r="BA1030" s="192" t="str">
        <f ca="1">IF(ISNUMBER(A1030),INDIRECT(CONCATENATE("'Instrument List'!E",(MATCH(E1030,'Instrument List'!A:A,0))-0)),"")</f>
        <v/>
      </c>
      <c r="BB1030" s="193" t="str">
        <f t="shared" si="376"/>
        <v/>
      </c>
      <c r="BC1030" s="193" t="str">
        <f t="shared" si="377"/>
        <v/>
      </c>
      <c r="BD1030" s="193" t="str">
        <f ca="1">IF(ISNUMBER(A1030),INDIRECT(CONCATENATE("'Instrument List'!F",(MATCH(E1030,'Instrument List'!A:A,0))-0)),"")</f>
        <v/>
      </c>
    </row>
    <row r="1031" spans="1:56">
      <c r="A1031" s="220" t="str">
        <f t="shared" si="357"/>
        <v/>
      </c>
      <c r="B1031" s="221"/>
      <c r="C1031" s="222"/>
      <c r="D1031" s="169"/>
      <c r="E1031" s="169"/>
      <c r="F1031" s="169"/>
      <c r="G1031" s="202"/>
      <c r="H1031" s="217"/>
      <c r="I1031" s="212"/>
      <c r="J1031" s="206"/>
      <c r="K1031" s="212"/>
      <c r="L1031" s="206"/>
      <c r="M1031" s="212"/>
      <c r="N1031" s="206"/>
      <c r="O1031" s="170" t="str">
        <f t="shared" si="358"/>
        <v/>
      </c>
      <c r="P1031" s="171"/>
      <c r="Q1031" s="171"/>
      <c r="R1031" s="171"/>
      <c r="S1031" s="172" t="str">
        <f t="shared" si="359"/>
        <v/>
      </c>
      <c r="T1031" s="172" t="str">
        <f t="shared" si="360"/>
        <v/>
      </c>
      <c r="U1031" s="171"/>
      <c r="V1031" s="171"/>
      <c r="W1031" s="173" t="str">
        <f t="shared" si="361"/>
        <v/>
      </c>
      <c r="X1031" s="173" t="str">
        <f t="shared" si="362"/>
        <v/>
      </c>
      <c r="Y1031" s="173" t="str">
        <f t="shared" si="363"/>
        <v/>
      </c>
      <c r="Z1031" s="171"/>
      <c r="AA1031" s="171"/>
      <c r="AB1031" s="171"/>
      <c r="AC1031" s="172" t="str">
        <f t="shared" si="364"/>
        <v/>
      </c>
      <c r="AD1031" s="172" t="str">
        <f t="shared" si="365"/>
        <v/>
      </c>
      <c r="AE1031" s="174"/>
      <c r="AF1031" s="175" t="str">
        <f t="shared" si="366"/>
        <v/>
      </c>
      <c r="AG1031" s="169"/>
      <c r="AH1031" s="171"/>
      <c r="AI1031" s="171"/>
      <c r="AJ1031" s="169"/>
      <c r="AK1031" s="176" t="str">
        <f t="shared" si="367"/>
        <v/>
      </c>
      <c r="AL1031" s="176" t="str">
        <f t="shared" si="368"/>
        <v/>
      </c>
      <c r="AM1031" s="176" t="str">
        <f t="shared" si="369"/>
        <v/>
      </c>
      <c r="AN1031" s="359" t="str">
        <f>IF(Overview!$K$17='Internal Calcs'!$P$22,IF(AK1031="","",AK1031),IF(Overview!$K$17='Internal Calcs'!$P$23,IF(AK1031="","",AK1031),IF(ISNUMBER(A1031),(IF(F1031="Short",G1031-H1031,H1031-G1031)*AZ1031-AX1031),"")))</f>
        <v/>
      </c>
      <c r="AO1031" s="401" t="str">
        <f>IF(Overview!$K$17='Internal Calcs'!$P$22,IF(AL1031="","",AL1031),IF(Overview!$K$17='Internal Calcs'!$P$23,IF(AL1031="","",AL1031),IF(ISNUMBER(A1031),IF(AL1031="",(IF(F1031="Short",G1031-H1031,H1031-G1031)*AZ1031-AX1031),(IF(F1031="Short",G1031-J1031,J1031-G1031)*AZ1031-AX1031)),"")))</f>
        <v/>
      </c>
      <c r="AP1031" s="359" t="str">
        <f>IF(Overview!$K$17='Internal Calcs'!$P$22,"",IF(Overview!$K$17='Internal Calcs'!$P$23,IF(AM1031="","",AM1031),IF(ISNUMBER(A1031),IF(AM1031="",(IF(F1031="Short",G1031-H1031,H1031-G1031)*AZ1031-AX1031),(IF(F1031="Short",G1031-L1031,L1031-G1031)*AZ1031-AX1031)),"")))</f>
        <v/>
      </c>
      <c r="AQ1031" s="176" t="str">
        <f t="shared" si="370"/>
        <v/>
      </c>
      <c r="AR1031" s="176" t="str">
        <f t="shared" si="371"/>
        <v/>
      </c>
      <c r="AS1031" s="176" t="str">
        <f t="shared" si="372"/>
        <v/>
      </c>
      <c r="AT1031" s="176" t="str">
        <f>IF(ISNUMBER(A1031),MAX($AS$2:AS1031)-AS1031,"")</f>
        <v/>
      </c>
      <c r="AU1031" s="177" t="str">
        <f t="shared" si="373"/>
        <v/>
      </c>
      <c r="AV1031" s="178" t="str">
        <f t="shared" si="374"/>
        <v/>
      </c>
      <c r="AW1031" s="178" t="str">
        <f t="shared" si="375"/>
        <v/>
      </c>
      <c r="AX1031" s="179" t="str">
        <f ca="1">IF(ISNUMBER($A1031),INDIRECT(CONCATENATE("'Instrument List'!B",(MATCH(E1031,'Instrument List'!A:A,0))-0)),"")</f>
        <v/>
      </c>
      <c r="AY1031" s="179" t="str">
        <f ca="1">IF(ISNUMBER($A1031),INDIRECT(CONCATENATE("'Instrument List'!D",(MATCH(E1031,'Instrument List'!A:A,0))-0)),"")</f>
        <v/>
      </c>
      <c r="AZ1031" s="179" t="str">
        <f ca="1">IF(ISNUMBER($A1031),INDIRECT(CONCATENATE("'Instrument List'!C",(MATCH(E1031,'Instrument List'!A:A,0))-0)),"")</f>
        <v/>
      </c>
      <c r="BA1031" s="180" t="str">
        <f ca="1">IF(ISNUMBER(A1031),INDIRECT(CONCATENATE("'Instrument List'!E",(MATCH(E1031,'Instrument List'!A:A,0))-0)),"")</f>
        <v/>
      </c>
      <c r="BB1031" s="181" t="str">
        <f t="shared" si="376"/>
        <v/>
      </c>
      <c r="BC1031" s="181" t="str">
        <f t="shared" si="377"/>
        <v/>
      </c>
      <c r="BD1031" s="181" t="str">
        <f ca="1">IF(ISNUMBER(A1031),INDIRECT(CONCATENATE("'Instrument List'!F",(MATCH(E1031,'Instrument List'!A:A,0))-0)),"")</f>
        <v/>
      </c>
    </row>
    <row r="1032" spans="1:56">
      <c r="A1032" s="223" t="str">
        <f t="shared" si="357"/>
        <v/>
      </c>
      <c r="B1032" s="224"/>
      <c r="C1032" s="225"/>
      <c r="D1032" s="182"/>
      <c r="E1032" s="182"/>
      <c r="F1032" s="182"/>
      <c r="G1032" s="203"/>
      <c r="H1032" s="218"/>
      <c r="I1032" s="213"/>
      <c r="J1032" s="207"/>
      <c r="K1032" s="213"/>
      <c r="L1032" s="207"/>
      <c r="M1032" s="213"/>
      <c r="N1032" s="207"/>
      <c r="O1032" s="183" t="str">
        <f t="shared" si="358"/>
        <v/>
      </c>
      <c r="P1032" s="184"/>
      <c r="Q1032" s="184"/>
      <c r="R1032" s="275"/>
      <c r="S1032" s="185" t="str">
        <f t="shared" si="359"/>
        <v/>
      </c>
      <c r="T1032" s="185" t="str">
        <f t="shared" si="360"/>
        <v/>
      </c>
      <c r="U1032" s="275"/>
      <c r="V1032" s="275"/>
      <c r="W1032" s="276" t="str">
        <f t="shared" si="361"/>
        <v/>
      </c>
      <c r="X1032" s="276" t="str">
        <f t="shared" si="362"/>
        <v/>
      </c>
      <c r="Y1032" s="276" t="str">
        <f t="shared" si="363"/>
        <v/>
      </c>
      <c r="Z1032" s="275"/>
      <c r="AA1032" s="184"/>
      <c r="AB1032" s="184"/>
      <c r="AC1032" s="185" t="str">
        <f t="shared" si="364"/>
        <v/>
      </c>
      <c r="AD1032" s="185" t="str">
        <f t="shared" si="365"/>
        <v/>
      </c>
      <c r="AE1032" s="186"/>
      <c r="AF1032" s="187" t="str">
        <f t="shared" si="366"/>
        <v/>
      </c>
      <c r="AG1032" s="182"/>
      <c r="AH1032" s="184"/>
      <c r="AI1032" s="184"/>
      <c r="AJ1032" s="182"/>
      <c r="AK1032" s="188" t="str">
        <f t="shared" si="367"/>
        <v/>
      </c>
      <c r="AL1032" s="188" t="str">
        <f t="shared" si="368"/>
        <v/>
      </c>
      <c r="AM1032" s="188" t="str">
        <f t="shared" si="369"/>
        <v/>
      </c>
      <c r="AN1032" s="359" t="str">
        <f>IF(Overview!$K$17='Internal Calcs'!$P$22,IF(AK1032="","",AK1032),IF(Overview!$K$17='Internal Calcs'!$P$23,IF(AK1032="","",AK1032),IF(ISNUMBER(A1032),(IF(F1032="Short",G1032-H1032,H1032-G1032)*AZ1032-AX1032),"")))</f>
        <v/>
      </c>
      <c r="AO1032" s="401" t="str">
        <f>IF(Overview!$K$17='Internal Calcs'!$P$22,IF(AL1032="","",AL1032),IF(Overview!$K$17='Internal Calcs'!$P$23,IF(AL1032="","",AL1032),IF(ISNUMBER(A1032),IF(AL1032="",(IF(F1032="Short",G1032-H1032,H1032-G1032)*AZ1032-AX1032),(IF(F1032="Short",G1032-J1032,J1032-G1032)*AZ1032-AX1032)),"")))</f>
        <v/>
      </c>
      <c r="AP1032" s="359" t="str">
        <f>IF(Overview!$K$17='Internal Calcs'!$P$22,"",IF(Overview!$K$17='Internal Calcs'!$P$23,IF(AM1032="","",AM1032),IF(ISNUMBER(A1032),IF(AM1032="",(IF(F1032="Short",G1032-H1032,H1032-G1032)*AZ1032-AX1032),(IF(F1032="Short",G1032-L1032,L1032-G1032)*AZ1032-AX1032)),"")))</f>
        <v/>
      </c>
      <c r="AQ1032" s="188" t="str">
        <f t="shared" si="370"/>
        <v/>
      </c>
      <c r="AR1032" s="188" t="str">
        <f t="shared" si="371"/>
        <v/>
      </c>
      <c r="AS1032" s="188" t="str">
        <f t="shared" si="372"/>
        <v/>
      </c>
      <c r="AT1032" s="188" t="str">
        <f>IF(ISNUMBER(A1032),MAX($AS$2:AS1032)-AS1032,"")</f>
        <v/>
      </c>
      <c r="AU1032" s="189" t="str">
        <f t="shared" si="373"/>
        <v/>
      </c>
      <c r="AV1032" s="190" t="str">
        <f t="shared" si="374"/>
        <v/>
      </c>
      <c r="AW1032" s="190" t="str">
        <f t="shared" si="375"/>
        <v/>
      </c>
      <c r="AX1032" s="191" t="str">
        <f ca="1">IF(ISNUMBER($A1032),INDIRECT(CONCATENATE("'Instrument List'!B",(MATCH(E1032,'Instrument List'!A:A,0))-0)),"")</f>
        <v/>
      </c>
      <c r="AY1032" s="191" t="str">
        <f ca="1">IF(ISNUMBER($A1032),INDIRECT(CONCATENATE("'Instrument List'!D",(MATCH(E1032,'Instrument List'!A:A,0))-0)),"")</f>
        <v/>
      </c>
      <c r="AZ1032" s="191" t="str">
        <f ca="1">IF(ISNUMBER($A1032),INDIRECT(CONCATENATE("'Instrument List'!C",(MATCH(E1032,'Instrument List'!A:A,0))-0)),"")</f>
        <v/>
      </c>
      <c r="BA1032" s="192" t="str">
        <f ca="1">IF(ISNUMBER(A1032),INDIRECT(CONCATENATE("'Instrument List'!E",(MATCH(E1032,'Instrument List'!A:A,0))-0)),"")</f>
        <v/>
      </c>
      <c r="BB1032" s="193" t="str">
        <f t="shared" si="376"/>
        <v/>
      </c>
      <c r="BC1032" s="193" t="str">
        <f t="shared" si="377"/>
        <v/>
      </c>
      <c r="BD1032" s="193" t="str">
        <f ca="1">IF(ISNUMBER(A1032),INDIRECT(CONCATENATE("'Instrument List'!F",(MATCH(E1032,'Instrument List'!A:A,0))-0)),"")</f>
        <v/>
      </c>
    </row>
    <row r="1033" spans="1:56">
      <c r="A1033" s="220" t="str">
        <f t="shared" si="357"/>
        <v/>
      </c>
      <c r="B1033" s="221"/>
      <c r="C1033" s="222"/>
      <c r="D1033" s="169"/>
      <c r="E1033" s="169"/>
      <c r="F1033" s="169"/>
      <c r="G1033" s="202"/>
      <c r="H1033" s="217"/>
      <c r="I1033" s="212"/>
      <c r="J1033" s="206"/>
      <c r="K1033" s="212"/>
      <c r="L1033" s="206"/>
      <c r="M1033" s="212"/>
      <c r="N1033" s="206"/>
      <c r="O1033" s="170" t="str">
        <f t="shared" si="358"/>
        <v/>
      </c>
      <c r="P1033" s="171"/>
      <c r="Q1033" s="171"/>
      <c r="R1033" s="171"/>
      <c r="S1033" s="172" t="str">
        <f t="shared" si="359"/>
        <v/>
      </c>
      <c r="T1033" s="172" t="str">
        <f t="shared" si="360"/>
        <v/>
      </c>
      <c r="U1033" s="171"/>
      <c r="V1033" s="171"/>
      <c r="W1033" s="173" t="str">
        <f t="shared" si="361"/>
        <v/>
      </c>
      <c r="X1033" s="173" t="str">
        <f t="shared" si="362"/>
        <v/>
      </c>
      <c r="Y1033" s="173" t="str">
        <f t="shared" si="363"/>
        <v/>
      </c>
      <c r="Z1033" s="171"/>
      <c r="AA1033" s="171"/>
      <c r="AB1033" s="171"/>
      <c r="AC1033" s="172" t="str">
        <f t="shared" si="364"/>
        <v/>
      </c>
      <c r="AD1033" s="172" t="str">
        <f t="shared" si="365"/>
        <v/>
      </c>
      <c r="AE1033" s="174"/>
      <c r="AF1033" s="175" t="str">
        <f t="shared" si="366"/>
        <v/>
      </c>
      <c r="AG1033" s="169"/>
      <c r="AH1033" s="171"/>
      <c r="AI1033" s="171"/>
      <c r="AJ1033" s="169"/>
      <c r="AK1033" s="176" t="str">
        <f t="shared" si="367"/>
        <v/>
      </c>
      <c r="AL1033" s="176" t="str">
        <f t="shared" si="368"/>
        <v/>
      </c>
      <c r="AM1033" s="176" t="str">
        <f t="shared" si="369"/>
        <v/>
      </c>
      <c r="AN1033" s="359" t="str">
        <f>IF(Overview!$K$17='Internal Calcs'!$P$22,IF(AK1033="","",AK1033),IF(Overview!$K$17='Internal Calcs'!$P$23,IF(AK1033="","",AK1033),IF(ISNUMBER(A1033),(IF(F1033="Short",G1033-H1033,H1033-G1033)*AZ1033-AX1033),"")))</f>
        <v/>
      </c>
      <c r="AO1033" s="401" t="str">
        <f>IF(Overview!$K$17='Internal Calcs'!$P$22,IF(AL1033="","",AL1033),IF(Overview!$K$17='Internal Calcs'!$P$23,IF(AL1033="","",AL1033),IF(ISNUMBER(A1033),IF(AL1033="",(IF(F1033="Short",G1033-H1033,H1033-G1033)*AZ1033-AX1033),(IF(F1033="Short",G1033-J1033,J1033-G1033)*AZ1033-AX1033)),"")))</f>
        <v/>
      </c>
      <c r="AP1033" s="359" t="str">
        <f>IF(Overview!$K$17='Internal Calcs'!$P$22,"",IF(Overview!$K$17='Internal Calcs'!$P$23,IF(AM1033="","",AM1033),IF(ISNUMBER(A1033),IF(AM1033="",(IF(F1033="Short",G1033-H1033,H1033-G1033)*AZ1033-AX1033),(IF(F1033="Short",G1033-L1033,L1033-G1033)*AZ1033-AX1033)),"")))</f>
        <v/>
      </c>
      <c r="AQ1033" s="176" t="str">
        <f t="shared" si="370"/>
        <v/>
      </c>
      <c r="AR1033" s="176" t="str">
        <f t="shared" si="371"/>
        <v/>
      </c>
      <c r="AS1033" s="176" t="str">
        <f t="shared" si="372"/>
        <v/>
      </c>
      <c r="AT1033" s="176" t="str">
        <f>IF(ISNUMBER(A1033),MAX($AS$2:AS1033)-AS1033,"")</f>
        <v/>
      </c>
      <c r="AU1033" s="177" t="str">
        <f t="shared" si="373"/>
        <v/>
      </c>
      <c r="AV1033" s="178" t="str">
        <f t="shared" si="374"/>
        <v/>
      </c>
      <c r="AW1033" s="178" t="str">
        <f t="shared" si="375"/>
        <v/>
      </c>
      <c r="AX1033" s="179" t="str">
        <f ca="1">IF(ISNUMBER($A1033),INDIRECT(CONCATENATE("'Instrument List'!B",(MATCH(E1033,'Instrument List'!A:A,0))-0)),"")</f>
        <v/>
      </c>
      <c r="AY1033" s="179" t="str">
        <f ca="1">IF(ISNUMBER($A1033),INDIRECT(CONCATENATE("'Instrument List'!D",(MATCH(E1033,'Instrument List'!A:A,0))-0)),"")</f>
        <v/>
      </c>
      <c r="AZ1033" s="179" t="str">
        <f ca="1">IF(ISNUMBER($A1033),INDIRECT(CONCATENATE("'Instrument List'!C",(MATCH(E1033,'Instrument List'!A:A,0))-0)),"")</f>
        <v/>
      </c>
      <c r="BA1033" s="180" t="str">
        <f ca="1">IF(ISNUMBER(A1033),INDIRECT(CONCATENATE("'Instrument List'!E",(MATCH(E1033,'Instrument List'!A:A,0))-0)),"")</f>
        <v/>
      </c>
      <c r="BB1033" s="181" t="str">
        <f t="shared" si="376"/>
        <v/>
      </c>
      <c r="BC1033" s="181" t="str">
        <f t="shared" si="377"/>
        <v/>
      </c>
      <c r="BD1033" s="181" t="str">
        <f ca="1">IF(ISNUMBER(A1033),INDIRECT(CONCATENATE("'Instrument List'!F",(MATCH(E1033,'Instrument List'!A:A,0))-0)),"")</f>
        <v/>
      </c>
    </row>
    <row r="1034" spans="1:56">
      <c r="A1034" s="223" t="str">
        <f t="shared" si="357"/>
        <v/>
      </c>
      <c r="B1034" s="224"/>
      <c r="C1034" s="225"/>
      <c r="D1034" s="182"/>
      <c r="E1034" s="182"/>
      <c r="F1034" s="182"/>
      <c r="G1034" s="203"/>
      <c r="H1034" s="218"/>
      <c r="I1034" s="213"/>
      <c r="J1034" s="207"/>
      <c r="K1034" s="213"/>
      <c r="L1034" s="207"/>
      <c r="M1034" s="213"/>
      <c r="N1034" s="207"/>
      <c r="O1034" s="183" t="str">
        <f t="shared" si="358"/>
        <v/>
      </c>
      <c r="P1034" s="184"/>
      <c r="Q1034" s="184"/>
      <c r="R1034" s="275"/>
      <c r="S1034" s="185" t="str">
        <f t="shared" si="359"/>
        <v/>
      </c>
      <c r="T1034" s="185" t="str">
        <f t="shared" si="360"/>
        <v/>
      </c>
      <c r="U1034" s="275"/>
      <c r="V1034" s="275"/>
      <c r="W1034" s="276" t="str">
        <f t="shared" si="361"/>
        <v/>
      </c>
      <c r="X1034" s="276" t="str">
        <f t="shared" si="362"/>
        <v/>
      </c>
      <c r="Y1034" s="276" t="str">
        <f t="shared" si="363"/>
        <v/>
      </c>
      <c r="Z1034" s="275"/>
      <c r="AA1034" s="184"/>
      <c r="AB1034" s="184"/>
      <c r="AC1034" s="185" t="str">
        <f t="shared" si="364"/>
        <v/>
      </c>
      <c r="AD1034" s="185" t="str">
        <f t="shared" si="365"/>
        <v/>
      </c>
      <c r="AE1034" s="186"/>
      <c r="AF1034" s="187" t="str">
        <f t="shared" si="366"/>
        <v/>
      </c>
      <c r="AG1034" s="182"/>
      <c r="AH1034" s="184"/>
      <c r="AI1034" s="184"/>
      <c r="AJ1034" s="182"/>
      <c r="AK1034" s="188" t="str">
        <f t="shared" si="367"/>
        <v/>
      </c>
      <c r="AL1034" s="188" t="str">
        <f t="shared" si="368"/>
        <v/>
      </c>
      <c r="AM1034" s="188" t="str">
        <f t="shared" si="369"/>
        <v/>
      </c>
      <c r="AN1034" s="359" t="str">
        <f>IF(Overview!$K$17='Internal Calcs'!$P$22,IF(AK1034="","",AK1034),IF(Overview!$K$17='Internal Calcs'!$P$23,IF(AK1034="","",AK1034),IF(ISNUMBER(A1034),(IF(F1034="Short",G1034-H1034,H1034-G1034)*AZ1034-AX1034),"")))</f>
        <v/>
      </c>
      <c r="AO1034" s="401" t="str">
        <f>IF(Overview!$K$17='Internal Calcs'!$P$22,IF(AL1034="","",AL1034),IF(Overview!$K$17='Internal Calcs'!$P$23,IF(AL1034="","",AL1034),IF(ISNUMBER(A1034),IF(AL1034="",(IF(F1034="Short",G1034-H1034,H1034-G1034)*AZ1034-AX1034),(IF(F1034="Short",G1034-J1034,J1034-G1034)*AZ1034-AX1034)),"")))</f>
        <v/>
      </c>
      <c r="AP1034" s="359" t="str">
        <f>IF(Overview!$K$17='Internal Calcs'!$P$22,"",IF(Overview!$K$17='Internal Calcs'!$P$23,IF(AM1034="","",AM1034),IF(ISNUMBER(A1034),IF(AM1034="",(IF(F1034="Short",G1034-H1034,H1034-G1034)*AZ1034-AX1034),(IF(F1034="Short",G1034-L1034,L1034-G1034)*AZ1034-AX1034)),"")))</f>
        <v/>
      </c>
      <c r="AQ1034" s="188" t="str">
        <f t="shared" si="370"/>
        <v/>
      </c>
      <c r="AR1034" s="188" t="str">
        <f t="shared" si="371"/>
        <v/>
      </c>
      <c r="AS1034" s="188" t="str">
        <f t="shared" si="372"/>
        <v/>
      </c>
      <c r="AT1034" s="188" t="str">
        <f>IF(ISNUMBER(A1034),MAX($AS$2:AS1034)-AS1034,"")</f>
        <v/>
      </c>
      <c r="AU1034" s="189" t="str">
        <f t="shared" si="373"/>
        <v/>
      </c>
      <c r="AV1034" s="190" t="str">
        <f t="shared" si="374"/>
        <v/>
      </c>
      <c r="AW1034" s="190" t="str">
        <f t="shared" si="375"/>
        <v/>
      </c>
      <c r="AX1034" s="191" t="str">
        <f ca="1">IF(ISNUMBER($A1034),INDIRECT(CONCATENATE("'Instrument List'!B",(MATCH(E1034,'Instrument List'!A:A,0))-0)),"")</f>
        <v/>
      </c>
      <c r="AY1034" s="191" t="str">
        <f ca="1">IF(ISNUMBER($A1034),INDIRECT(CONCATENATE("'Instrument List'!D",(MATCH(E1034,'Instrument List'!A:A,0))-0)),"")</f>
        <v/>
      </c>
      <c r="AZ1034" s="191" t="str">
        <f ca="1">IF(ISNUMBER($A1034),INDIRECT(CONCATENATE("'Instrument List'!C",(MATCH(E1034,'Instrument List'!A:A,0))-0)),"")</f>
        <v/>
      </c>
      <c r="BA1034" s="192" t="str">
        <f ca="1">IF(ISNUMBER(A1034),INDIRECT(CONCATENATE("'Instrument List'!E",(MATCH(E1034,'Instrument List'!A:A,0))-0)),"")</f>
        <v/>
      </c>
      <c r="BB1034" s="193" t="str">
        <f t="shared" si="376"/>
        <v/>
      </c>
      <c r="BC1034" s="193" t="str">
        <f t="shared" si="377"/>
        <v/>
      </c>
      <c r="BD1034" s="193" t="str">
        <f ca="1">IF(ISNUMBER(A1034),INDIRECT(CONCATENATE("'Instrument List'!F",(MATCH(E1034,'Instrument List'!A:A,0))-0)),"")</f>
        <v/>
      </c>
    </row>
    <row r="1035" spans="1:56">
      <c r="A1035" s="220" t="str">
        <f t="shared" ref="A1035:A1098" si="378">IF(B1035&gt;0,A1034+1,"")</f>
        <v/>
      </c>
      <c r="B1035" s="221"/>
      <c r="C1035" s="222"/>
      <c r="D1035" s="169"/>
      <c r="E1035" s="169"/>
      <c r="F1035" s="169"/>
      <c r="G1035" s="202"/>
      <c r="H1035" s="217"/>
      <c r="I1035" s="212"/>
      <c r="J1035" s="206"/>
      <c r="K1035" s="212"/>
      <c r="L1035" s="206"/>
      <c r="M1035" s="212"/>
      <c r="N1035" s="206"/>
      <c r="O1035" s="170" t="str">
        <f t="shared" ref="O1035:O1098" si="379">IF(ISNUMBER(A1035),IF(N1035&gt;G1035,1,-1),"")</f>
        <v/>
      </c>
      <c r="P1035" s="171"/>
      <c r="Q1035" s="171"/>
      <c r="R1035" s="171"/>
      <c r="S1035" s="172" t="str">
        <f t="shared" ref="S1035:S1098" si="380">IF(ISNUMBER(A1035),IF(Q1035="",P1035,Q1035),"")</f>
        <v/>
      </c>
      <c r="T1035" s="172" t="str">
        <f t="shared" ref="T1035:T1098" si="381">IF(ISNUMBER(A1035),IF(R1035="",P1035,R1035),"")</f>
        <v/>
      </c>
      <c r="U1035" s="171"/>
      <c r="V1035" s="171"/>
      <c r="W1035" s="173" t="str">
        <f t="shared" ref="W1035:W1098" si="382">IF(ISNUMBER(U1035),IF(IF(F1035="Short",G1035-H1035,H1035-G1035)*(AZ1035/AY1035)/U1035&gt;0,IF(F1035="Short",G1035-H1035,H1035-G1035)*(AZ1035/AY1035)/U1035,0),"")</f>
        <v/>
      </c>
      <c r="X1035" s="173" t="str">
        <f t="shared" ref="X1035:X1098" si="383">IF(ISNUMBER(U1035),IF(ISNUMBER(J1035),IF(IF(F1035="Short",G1035-J1035,J1035-G1035)*(AZ1035/AY1035)/U1035&gt;0,IF(F1035="Short",G1035-J1035,J1035-G1035)*(AZ1035/AY1035)/U1035,0),""),"")</f>
        <v/>
      </c>
      <c r="Y1035" s="173" t="str">
        <f t="shared" ref="Y1035:Y1098" si="384">IF(ISNUMBER(L1035),IF(ISNUMBER(L1035),IF(IF(F1035="Short",G1035-L1035,L1035-G1035)*(AZ1035/AY1035)/U1035&gt;0,IF(F1035="Short",G1035-L1035,L1035-G1035)*(AZ1035/AY1035)/U1035,0),""),"")</f>
        <v/>
      </c>
      <c r="Z1035" s="171"/>
      <c r="AA1035" s="171"/>
      <c r="AB1035" s="171"/>
      <c r="AC1035" s="172" t="str">
        <f t="shared" ref="AC1035:AC1098" si="385">IF(ISNUMBER(A1035),IF(AA1035="",Z1035,AA1035),"")</f>
        <v/>
      </c>
      <c r="AD1035" s="172" t="str">
        <f t="shared" ref="AD1035:AD1098" si="386">IF(ISNUMBER(A1035),IF(AB1035="",IF(AA1035="",Z1035,AA1035),AB1035),"")</f>
        <v/>
      </c>
      <c r="AE1035" s="174"/>
      <c r="AF1035" s="175" t="str">
        <f t="shared" ref="AF1035:AF1098" si="387">IF(ISNUMBER(A1035),((AE1035*AY1035*AV1035)+AX1035)/AS1035,"")</f>
        <v/>
      </c>
      <c r="AG1035" s="169"/>
      <c r="AH1035" s="171"/>
      <c r="AI1035" s="171"/>
      <c r="AJ1035" s="169"/>
      <c r="AK1035" s="176" t="str">
        <f t="shared" ref="AK1035:AK1098" si="388">IF(ISNUMBER(A1035),(IF(F1035="Short",G1035-H1035,H1035-G1035)*AZ1035-AX1035)*I1035,"")</f>
        <v/>
      </c>
      <c r="AL1035" s="176" t="str">
        <f t="shared" ref="AL1035:AL1098" si="389">IF(ISNUMBER(J1035),(IF(F1035="Short",G1035-J1035,J1035-G1035)*AZ1035-AX1035)*K1035,"")</f>
        <v/>
      </c>
      <c r="AM1035" s="176" t="str">
        <f t="shared" ref="AM1035:AM1098" si="390">IF(ISNUMBER(L1035),(IF(F1035="Short",G1035-L1035,L1035-G1035)*AZ1035-AX1035)*M1035,"")</f>
        <v/>
      </c>
      <c r="AN1035" s="359" t="str">
        <f>IF(Overview!$K$17='Internal Calcs'!$P$22,IF(AK1035="","",AK1035),IF(Overview!$K$17='Internal Calcs'!$P$23,IF(AK1035="","",AK1035),IF(ISNUMBER(A1035),(IF(F1035="Short",G1035-H1035,H1035-G1035)*AZ1035-AX1035),"")))</f>
        <v/>
      </c>
      <c r="AO1035" s="401" t="str">
        <f>IF(Overview!$K$17='Internal Calcs'!$P$22,IF(AL1035="","",AL1035),IF(Overview!$K$17='Internal Calcs'!$P$23,IF(AL1035="","",AL1035),IF(ISNUMBER(A1035),IF(AL1035="",(IF(F1035="Short",G1035-H1035,H1035-G1035)*AZ1035-AX1035),(IF(F1035="Short",G1035-J1035,J1035-G1035)*AZ1035-AX1035)),"")))</f>
        <v/>
      </c>
      <c r="AP1035" s="359" t="str">
        <f>IF(Overview!$K$17='Internal Calcs'!$P$22,"",IF(Overview!$K$17='Internal Calcs'!$P$23,IF(AM1035="","",AM1035),IF(ISNUMBER(A1035),IF(AM1035="",(IF(F1035="Short",G1035-H1035,H1035-G1035)*AZ1035-AX1035),(IF(F1035="Short",G1035-L1035,L1035-G1035)*AZ1035-AX1035)),"")))</f>
        <v/>
      </c>
      <c r="AQ1035" s="176" t="str">
        <f t="shared" ref="AQ1035:AQ1098" si="391">IF(ISNUMBER(A1035),SUM(AK1035:AM1035),"")</f>
        <v/>
      </c>
      <c r="AR1035" s="176" t="str">
        <f t="shared" ref="AR1035:AR1098" si="392">IF(ISNUMBER(A1035),IF(AQ1035&gt;0,"Winning","Losing"),"")</f>
        <v/>
      </c>
      <c r="AS1035" s="176" t="str">
        <f t="shared" ref="AS1035:AS1098" si="393">IF(ISNUMBER(A1035),AS1034+AQ1035,"")</f>
        <v/>
      </c>
      <c r="AT1035" s="176" t="str">
        <f>IF(ISNUMBER(A1035),MAX($AS$2:AS1035)-AS1035,"")</f>
        <v/>
      </c>
      <c r="AU1035" s="177" t="str">
        <f t="shared" ref="AU1035:AU1098" si="394">IF(ISNUMBER(A1035),AQ1035/AS1035,"")</f>
        <v/>
      </c>
      <c r="AV1035" s="178" t="str">
        <f t="shared" ref="AV1035:AV1098" si="395">IF(ISNUMBER(A1035),I1035+K1035+M1035,"")</f>
        <v/>
      </c>
      <c r="AW1035" s="178" t="str">
        <f t="shared" ref="AW1035:AW1098" si="396">IF(ISNUMBER(A1035),ROUNDDOWN(C1035/100,0),"")</f>
        <v/>
      </c>
      <c r="AX1035" s="179" t="str">
        <f ca="1">IF(ISNUMBER($A1035),INDIRECT(CONCATENATE("'Instrument List'!B",(MATCH(E1035,'Instrument List'!A:A,0))-0)),"")</f>
        <v/>
      </c>
      <c r="AY1035" s="179" t="str">
        <f ca="1">IF(ISNUMBER($A1035),INDIRECT(CONCATENATE("'Instrument List'!D",(MATCH(E1035,'Instrument List'!A:A,0))-0)),"")</f>
        <v/>
      </c>
      <c r="AZ1035" s="179" t="str">
        <f ca="1">IF(ISNUMBER($A1035),INDIRECT(CONCATENATE("'Instrument List'!C",(MATCH(E1035,'Instrument List'!A:A,0))-0)),"")</f>
        <v/>
      </c>
      <c r="BA1035" s="180" t="str">
        <f ca="1">IF(ISNUMBER(A1035),INDIRECT(CONCATENATE("'Instrument List'!E",(MATCH(E1035,'Instrument List'!A:A,0))-0)),"")</f>
        <v/>
      </c>
      <c r="BB1035" s="181" t="str">
        <f t="shared" ref="BB1035:BB1098" si="397">IF(ISNUMBER(A1035),AQ1035/AY1035,"")</f>
        <v/>
      </c>
      <c r="BC1035" s="181" t="str">
        <f t="shared" ref="BC1035:BC1098" si="398">IF(ISNUMBER(A1035),(AQ1035/AY1035)/(I1035+K1035+M1035),"")</f>
        <v/>
      </c>
      <c r="BD1035" s="181" t="str">
        <f ca="1">IF(ISNUMBER(A1035),INDIRECT(CONCATENATE("'Instrument List'!F",(MATCH(E1035,'Instrument List'!A:A,0))-0)),"")</f>
        <v/>
      </c>
    </row>
    <row r="1036" spans="1:56">
      <c r="A1036" s="223" t="str">
        <f t="shared" si="378"/>
        <v/>
      </c>
      <c r="B1036" s="224"/>
      <c r="C1036" s="225"/>
      <c r="D1036" s="182"/>
      <c r="E1036" s="182"/>
      <c r="F1036" s="182"/>
      <c r="G1036" s="203"/>
      <c r="H1036" s="218"/>
      <c r="I1036" s="213"/>
      <c r="J1036" s="207"/>
      <c r="K1036" s="213"/>
      <c r="L1036" s="207"/>
      <c r="M1036" s="213"/>
      <c r="N1036" s="207"/>
      <c r="O1036" s="183" t="str">
        <f t="shared" si="379"/>
        <v/>
      </c>
      <c r="P1036" s="184"/>
      <c r="Q1036" s="184"/>
      <c r="R1036" s="275"/>
      <c r="S1036" s="185" t="str">
        <f t="shared" si="380"/>
        <v/>
      </c>
      <c r="T1036" s="185" t="str">
        <f t="shared" si="381"/>
        <v/>
      </c>
      <c r="U1036" s="275"/>
      <c r="V1036" s="275"/>
      <c r="W1036" s="276" t="str">
        <f t="shared" si="382"/>
        <v/>
      </c>
      <c r="X1036" s="276" t="str">
        <f t="shared" si="383"/>
        <v/>
      </c>
      <c r="Y1036" s="276" t="str">
        <f t="shared" si="384"/>
        <v/>
      </c>
      <c r="Z1036" s="275"/>
      <c r="AA1036" s="184"/>
      <c r="AB1036" s="184"/>
      <c r="AC1036" s="185" t="str">
        <f t="shared" si="385"/>
        <v/>
      </c>
      <c r="AD1036" s="185" t="str">
        <f t="shared" si="386"/>
        <v/>
      </c>
      <c r="AE1036" s="186"/>
      <c r="AF1036" s="187" t="str">
        <f t="shared" si="387"/>
        <v/>
      </c>
      <c r="AG1036" s="182"/>
      <c r="AH1036" s="184"/>
      <c r="AI1036" s="184"/>
      <c r="AJ1036" s="182"/>
      <c r="AK1036" s="188" t="str">
        <f t="shared" si="388"/>
        <v/>
      </c>
      <c r="AL1036" s="188" t="str">
        <f t="shared" si="389"/>
        <v/>
      </c>
      <c r="AM1036" s="188" t="str">
        <f t="shared" si="390"/>
        <v/>
      </c>
      <c r="AN1036" s="359" t="str">
        <f>IF(Overview!$K$17='Internal Calcs'!$P$22,IF(AK1036="","",AK1036),IF(Overview!$K$17='Internal Calcs'!$P$23,IF(AK1036="","",AK1036),IF(ISNUMBER(A1036),(IF(F1036="Short",G1036-H1036,H1036-G1036)*AZ1036-AX1036),"")))</f>
        <v/>
      </c>
      <c r="AO1036" s="401" t="str">
        <f>IF(Overview!$K$17='Internal Calcs'!$P$22,IF(AL1036="","",AL1036),IF(Overview!$K$17='Internal Calcs'!$P$23,IF(AL1036="","",AL1036),IF(ISNUMBER(A1036),IF(AL1036="",(IF(F1036="Short",G1036-H1036,H1036-G1036)*AZ1036-AX1036),(IF(F1036="Short",G1036-J1036,J1036-G1036)*AZ1036-AX1036)),"")))</f>
        <v/>
      </c>
      <c r="AP1036" s="359" t="str">
        <f>IF(Overview!$K$17='Internal Calcs'!$P$22,"",IF(Overview!$K$17='Internal Calcs'!$P$23,IF(AM1036="","",AM1036),IF(ISNUMBER(A1036),IF(AM1036="",(IF(F1036="Short",G1036-H1036,H1036-G1036)*AZ1036-AX1036),(IF(F1036="Short",G1036-L1036,L1036-G1036)*AZ1036-AX1036)),"")))</f>
        <v/>
      </c>
      <c r="AQ1036" s="188" t="str">
        <f t="shared" si="391"/>
        <v/>
      </c>
      <c r="AR1036" s="188" t="str">
        <f t="shared" si="392"/>
        <v/>
      </c>
      <c r="AS1036" s="188" t="str">
        <f t="shared" si="393"/>
        <v/>
      </c>
      <c r="AT1036" s="188" t="str">
        <f>IF(ISNUMBER(A1036),MAX($AS$2:AS1036)-AS1036,"")</f>
        <v/>
      </c>
      <c r="AU1036" s="189" t="str">
        <f t="shared" si="394"/>
        <v/>
      </c>
      <c r="AV1036" s="190" t="str">
        <f t="shared" si="395"/>
        <v/>
      </c>
      <c r="AW1036" s="190" t="str">
        <f t="shared" si="396"/>
        <v/>
      </c>
      <c r="AX1036" s="191" t="str">
        <f ca="1">IF(ISNUMBER($A1036),INDIRECT(CONCATENATE("'Instrument List'!B",(MATCH(E1036,'Instrument List'!A:A,0))-0)),"")</f>
        <v/>
      </c>
      <c r="AY1036" s="191" t="str">
        <f ca="1">IF(ISNUMBER($A1036),INDIRECT(CONCATENATE("'Instrument List'!D",(MATCH(E1036,'Instrument List'!A:A,0))-0)),"")</f>
        <v/>
      </c>
      <c r="AZ1036" s="191" t="str">
        <f ca="1">IF(ISNUMBER($A1036),INDIRECT(CONCATENATE("'Instrument List'!C",(MATCH(E1036,'Instrument List'!A:A,0))-0)),"")</f>
        <v/>
      </c>
      <c r="BA1036" s="192" t="str">
        <f ca="1">IF(ISNUMBER(A1036),INDIRECT(CONCATENATE("'Instrument List'!E",(MATCH(E1036,'Instrument List'!A:A,0))-0)),"")</f>
        <v/>
      </c>
      <c r="BB1036" s="193" t="str">
        <f t="shared" si="397"/>
        <v/>
      </c>
      <c r="BC1036" s="193" t="str">
        <f t="shared" si="398"/>
        <v/>
      </c>
      <c r="BD1036" s="193" t="str">
        <f ca="1">IF(ISNUMBER(A1036),INDIRECT(CONCATENATE("'Instrument List'!F",(MATCH(E1036,'Instrument List'!A:A,0))-0)),"")</f>
        <v/>
      </c>
    </row>
    <row r="1037" spans="1:56">
      <c r="A1037" s="220" t="str">
        <f t="shared" si="378"/>
        <v/>
      </c>
      <c r="B1037" s="221"/>
      <c r="C1037" s="222"/>
      <c r="D1037" s="169"/>
      <c r="E1037" s="169"/>
      <c r="F1037" s="169"/>
      <c r="G1037" s="202"/>
      <c r="H1037" s="217"/>
      <c r="I1037" s="212"/>
      <c r="J1037" s="206"/>
      <c r="K1037" s="212"/>
      <c r="L1037" s="206"/>
      <c r="M1037" s="212"/>
      <c r="N1037" s="206"/>
      <c r="O1037" s="170" t="str">
        <f t="shared" si="379"/>
        <v/>
      </c>
      <c r="P1037" s="171"/>
      <c r="Q1037" s="171"/>
      <c r="R1037" s="171"/>
      <c r="S1037" s="172" t="str">
        <f t="shared" si="380"/>
        <v/>
      </c>
      <c r="T1037" s="172" t="str">
        <f t="shared" si="381"/>
        <v/>
      </c>
      <c r="U1037" s="171"/>
      <c r="V1037" s="171"/>
      <c r="W1037" s="173" t="str">
        <f t="shared" si="382"/>
        <v/>
      </c>
      <c r="X1037" s="173" t="str">
        <f t="shared" si="383"/>
        <v/>
      </c>
      <c r="Y1037" s="173" t="str">
        <f t="shared" si="384"/>
        <v/>
      </c>
      <c r="Z1037" s="171"/>
      <c r="AA1037" s="171"/>
      <c r="AB1037" s="171"/>
      <c r="AC1037" s="172" t="str">
        <f t="shared" si="385"/>
        <v/>
      </c>
      <c r="AD1037" s="172" t="str">
        <f t="shared" si="386"/>
        <v/>
      </c>
      <c r="AE1037" s="174"/>
      <c r="AF1037" s="175" t="str">
        <f t="shared" si="387"/>
        <v/>
      </c>
      <c r="AG1037" s="169"/>
      <c r="AH1037" s="171"/>
      <c r="AI1037" s="171"/>
      <c r="AJ1037" s="169"/>
      <c r="AK1037" s="176" t="str">
        <f t="shared" si="388"/>
        <v/>
      </c>
      <c r="AL1037" s="176" t="str">
        <f t="shared" si="389"/>
        <v/>
      </c>
      <c r="AM1037" s="176" t="str">
        <f t="shared" si="390"/>
        <v/>
      </c>
      <c r="AN1037" s="359" t="str">
        <f>IF(Overview!$K$17='Internal Calcs'!$P$22,IF(AK1037="","",AK1037),IF(Overview!$K$17='Internal Calcs'!$P$23,IF(AK1037="","",AK1037),IF(ISNUMBER(A1037),(IF(F1037="Short",G1037-H1037,H1037-G1037)*AZ1037-AX1037),"")))</f>
        <v/>
      </c>
      <c r="AO1037" s="401" t="str">
        <f>IF(Overview!$K$17='Internal Calcs'!$P$22,IF(AL1037="","",AL1037),IF(Overview!$K$17='Internal Calcs'!$P$23,IF(AL1037="","",AL1037),IF(ISNUMBER(A1037),IF(AL1037="",(IF(F1037="Short",G1037-H1037,H1037-G1037)*AZ1037-AX1037),(IF(F1037="Short",G1037-J1037,J1037-G1037)*AZ1037-AX1037)),"")))</f>
        <v/>
      </c>
      <c r="AP1037" s="359" t="str">
        <f>IF(Overview!$K$17='Internal Calcs'!$P$22,"",IF(Overview!$K$17='Internal Calcs'!$P$23,IF(AM1037="","",AM1037),IF(ISNUMBER(A1037),IF(AM1037="",(IF(F1037="Short",G1037-H1037,H1037-G1037)*AZ1037-AX1037),(IF(F1037="Short",G1037-L1037,L1037-G1037)*AZ1037-AX1037)),"")))</f>
        <v/>
      </c>
      <c r="AQ1037" s="176" t="str">
        <f t="shared" si="391"/>
        <v/>
      </c>
      <c r="AR1037" s="176" t="str">
        <f t="shared" si="392"/>
        <v/>
      </c>
      <c r="AS1037" s="176" t="str">
        <f t="shared" si="393"/>
        <v/>
      </c>
      <c r="AT1037" s="176" t="str">
        <f>IF(ISNUMBER(A1037),MAX($AS$2:AS1037)-AS1037,"")</f>
        <v/>
      </c>
      <c r="AU1037" s="177" t="str">
        <f t="shared" si="394"/>
        <v/>
      </c>
      <c r="AV1037" s="178" t="str">
        <f t="shared" si="395"/>
        <v/>
      </c>
      <c r="AW1037" s="178" t="str">
        <f t="shared" si="396"/>
        <v/>
      </c>
      <c r="AX1037" s="179" t="str">
        <f ca="1">IF(ISNUMBER($A1037),INDIRECT(CONCATENATE("'Instrument List'!B",(MATCH(E1037,'Instrument List'!A:A,0))-0)),"")</f>
        <v/>
      </c>
      <c r="AY1037" s="179" t="str">
        <f ca="1">IF(ISNUMBER($A1037),INDIRECT(CONCATENATE("'Instrument List'!D",(MATCH(E1037,'Instrument List'!A:A,0))-0)),"")</f>
        <v/>
      </c>
      <c r="AZ1037" s="179" t="str">
        <f ca="1">IF(ISNUMBER($A1037),INDIRECT(CONCATENATE("'Instrument List'!C",(MATCH(E1037,'Instrument List'!A:A,0))-0)),"")</f>
        <v/>
      </c>
      <c r="BA1037" s="180" t="str">
        <f ca="1">IF(ISNUMBER(A1037),INDIRECT(CONCATENATE("'Instrument List'!E",(MATCH(E1037,'Instrument List'!A:A,0))-0)),"")</f>
        <v/>
      </c>
      <c r="BB1037" s="181" t="str">
        <f t="shared" si="397"/>
        <v/>
      </c>
      <c r="BC1037" s="181" t="str">
        <f t="shared" si="398"/>
        <v/>
      </c>
      <c r="BD1037" s="181" t="str">
        <f ca="1">IF(ISNUMBER(A1037),INDIRECT(CONCATENATE("'Instrument List'!F",(MATCH(E1037,'Instrument List'!A:A,0))-0)),"")</f>
        <v/>
      </c>
    </row>
    <row r="1038" spans="1:56">
      <c r="A1038" s="223" t="str">
        <f t="shared" si="378"/>
        <v/>
      </c>
      <c r="B1038" s="224"/>
      <c r="C1038" s="225"/>
      <c r="D1038" s="182"/>
      <c r="E1038" s="182"/>
      <c r="F1038" s="182"/>
      <c r="G1038" s="203"/>
      <c r="H1038" s="218"/>
      <c r="I1038" s="213"/>
      <c r="J1038" s="207"/>
      <c r="K1038" s="213"/>
      <c r="L1038" s="207"/>
      <c r="M1038" s="213"/>
      <c r="N1038" s="207"/>
      <c r="O1038" s="183" t="str">
        <f t="shared" si="379"/>
        <v/>
      </c>
      <c r="P1038" s="184"/>
      <c r="Q1038" s="184"/>
      <c r="R1038" s="275"/>
      <c r="S1038" s="185" t="str">
        <f t="shared" si="380"/>
        <v/>
      </c>
      <c r="T1038" s="185" t="str">
        <f t="shared" si="381"/>
        <v/>
      </c>
      <c r="U1038" s="275"/>
      <c r="V1038" s="275"/>
      <c r="W1038" s="276" t="str">
        <f t="shared" si="382"/>
        <v/>
      </c>
      <c r="X1038" s="276" t="str">
        <f t="shared" si="383"/>
        <v/>
      </c>
      <c r="Y1038" s="276" t="str">
        <f t="shared" si="384"/>
        <v/>
      </c>
      <c r="Z1038" s="275"/>
      <c r="AA1038" s="184"/>
      <c r="AB1038" s="184"/>
      <c r="AC1038" s="185" t="str">
        <f t="shared" si="385"/>
        <v/>
      </c>
      <c r="AD1038" s="185" t="str">
        <f t="shared" si="386"/>
        <v/>
      </c>
      <c r="AE1038" s="186"/>
      <c r="AF1038" s="187" t="str">
        <f t="shared" si="387"/>
        <v/>
      </c>
      <c r="AG1038" s="182"/>
      <c r="AH1038" s="184"/>
      <c r="AI1038" s="184"/>
      <c r="AJ1038" s="182"/>
      <c r="AK1038" s="188" t="str">
        <f t="shared" si="388"/>
        <v/>
      </c>
      <c r="AL1038" s="188" t="str">
        <f t="shared" si="389"/>
        <v/>
      </c>
      <c r="AM1038" s="188" t="str">
        <f t="shared" si="390"/>
        <v/>
      </c>
      <c r="AN1038" s="359" t="str">
        <f>IF(Overview!$K$17='Internal Calcs'!$P$22,IF(AK1038="","",AK1038),IF(Overview!$K$17='Internal Calcs'!$P$23,IF(AK1038="","",AK1038),IF(ISNUMBER(A1038),(IF(F1038="Short",G1038-H1038,H1038-G1038)*AZ1038-AX1038),"")))</f>
        <v/>
      </c>
      <c r="AO1038" s="401" t="str">
        <f>IF(Overview!$K$17='Internal Calcs'!$P$22,IF(AL1038="","",AL1038),IF(Overview!$K$17='Internal Calcs'!$P$23,IF(AL1038="","",AL1038),IF(ISNUMBER(A1038),IF(AL1038="",(IF(F1038="Short",G1038-H1038,H1038-G1038)*AZ1038-AX1038),(IF(F1038="Short",G1038-J1038,J1038-G1038)*AZ1038-AX1038)),"")))</f>
        <v/>
      </c>
      <c r="AP1038" s="359" t="str">
        <f>IF(Overview!$K$17='Internal Calcs'!$P$22,"",IF(Overview!$K$17='Internal Calcs'!$P$23,IF(AM1038="","",AM1038),IF(ISNUMBER(A1038),IF(AM1038="",(IF(F1038="Short",G1038-H1038,H1038-G1038)*AZ1038-AX1038),(IF(F1038="Short",G1038-L1038,L1038-G1038)*AZ1038-AX1038)),"")))</f>
        <v/>
      </c>
      <c r="AQ1038" s="188" t="str">
        <f t="shared" si="391"/>
        <v/>
      </c>
      <c r="AR1038" s="188" t="str">
        <f t="shared" si="392"/>
        <v/>
      </c>
      <c r="AS1038" s="188" t="str">
        <f t="shared" si="393"/>
        <v/>
      </c>
      <c r="AT1038" s="188" t="str">
        <f>IF(ISNUMBER(A1038),MAX($AS$2:AS1038)-AS1038,"")</f>
        <v/>
      </c>
      <c r="AU1038" s="189" t="str">
        <f t="shared" si="394"/>
        <v/>
      </c>
      <c r="AV1038" s="190" t="str">
        <f t="shared" si="395"/>
        <v/>
      </c>
      <c r="AW1038" s="190" t="str">
        <f t="shared" si="396"/>
        <v/>
      </c>
      <c r="AX1038" s="191" t="str">
        <f ca="1">IF(ISNUMBER($A1038),INDIRECT(CONCATENATE("'Instrument List'!B",(MATCH(E1038,'Instrument List'!A:A,0))-0)),"")</f>
        <v/>
      </c>
      <c r="AY1038" s="191" t="str">
        <f ca="1">IF(ISNUMBER($A1038),INDIRECT(CONCATENATE("'Instrument List'!D",(MATCH(E1038,'Instrument List'!A:A,0))-0)),"")</f>
        <v/>
      </c>
      <c r="AZ1038" s="191" t="str">
        <f ca="1">IF(ISNUMBER($A1038),INDIRECT(CONCATENATE("'Instrument List'!C",(MATCH(E1038,'Instrument List'!A:A,0))-0)),"")</f>
        <v/>
      </c>
      <c r="BA1038" s="192" t="str">
        <f ca="1">IF(ISNUMBER(A1038),INDIRECT(CONCATENATE("'Instrument List'!E",(MATCH(E1038,'Instrument List'!A:A,0))-0)),"")</f>
        <v/>
      </c>
      <c r="BB1038" s="193" t="str">
        <f t="shared" si="397"/>
        <v/>
      </c>
      <c r="BC1038" s="193" t="str">
        <f t="shared" si="398"/>
        <v/>
      </c>
      <c r="BD1038" s="193" t="str">
        <f ca="1">IF(ISNUMBER(A1038),INDIRECT(CONCATENATE("'Instrument List'!F",(MATCH(E1038,'Instrument List'!A:A,0))-0)),"")</f>
        <v/>
      </c>
    </row>
    <row r="1039" spans="1:56">
      <c r="A1039" s="220" t="str">
        <f t="shared" si="378"/>
        <v/>
      </c>
      <c r="B1039" s="221"/>
      <c r="C1039" s="222"/>
      <c r="D1039" s="169"/>
      <c r="E1039" s="169"/>
      <c r="F1039" s="169"/>
      <c r="G1039" s="202"/>
      <c r="H1039" s="217"/>
      <c r="I1039" s="212"/>
      <c r="J1039" s="206"/>
      <c r="K1039" s="212"/>
      <c r="L1039" s="206"/>
      <c r="M1039" s="212"/>
      <c r="N1039" s="206"/>
      <c r="O1039" s="170" t="str">
        <f t="shared" si="379"/>
        <v/>
      </c>
      <c r="P1039" s="171"/>
      <c r="Q1039" s="171"/>
      <c r="R1039" s="171"/>
      <c r="S1039" s="172" t="str">
        <f t="shared" si="380"/>
        <v/>
      </c>
      <c r="T1039" s="172" t="str">
        <f t="shared" si="381"/>
        <v/>
      </c>
      <c r="U1039" s="171"/>
      <c r="V1039" s="171"/>
      <c r="W1039" s="173" t="str">
        <f t="shared" si="382"/>
        <v/>
      </c>
      <c r="X1039" s="173" t="str">
        <f t="shared" si="383"/>
        <v/>
      </c>
      <c r="Y1039" s="173" t="str">
        <f t="shared" si="384"/>
        <v/>
      </c>
      <c r="Z1039" s="171"/>
      <c r="AA1039" s="171"/>
      <c r="AB1039" s="171"/>
      <c r="AC1039" s="172" t="str">
        <f t="shared" si="385"/>
        <v/>
      </c>
      <c r="AD1039" s="172" t="str">
        <f t="shared" si="386"/>
        <v/>
      </c>
      <c r="AE1039" s="174"/>
      <c r="AF1039" s="175" t="str">
        <f t="shared" si="387"/>
        <v/>
      </c>
      <c r="AG1039" s="169"/>
      <c r="AH1039" s="171"/>
      <c r="AI1039" s="171"/>
      <c r="AJ1039" s="169"/>
      <c r="AK1039" s="176" t="str">
        <f t="shared" si="388"/>
        <v/>
      </c>
      <c r="AL1039" s="176" t="str">
        <f t="shared" si="389"/>
        <v/>
      </c>
      <c r="AM1039" s="176" t="str">
        <f t="shared" si="390"/>
        <v/>
      </c>
      <c r="AN1039" s="359" t="str">
        <f>IF(Overview!$K$17='Internal Calcs'!$P$22,IF(AK1039="","",AK1039),IF(Overview!$K$17='Internal Calcs'!$P$23,IF(AK1039="","",AK1039),IF(ISNUMBER(A1039),(IF(F1039="Short",G1039-H1039,H1039-G1039)*AZ1039-AX1039),"")))</f>
        <v/>
      </c>
      <c r="AO1039" s="401" t="str">
        <f>IF(Overview!$K$17='Internal Calcs'!$P$22,IF(AL1039="","",AL1039),IF(Overview!$K$17='Internal Calcs'!$P$23,IF(AL1039="","",AL1039),IF(ISNUMBER(A1039),IF(AL1039="",(IF(F1039="Short",G1039-H1039,H1039-G1039)*AZ1039-AX1039),(IF(F1039="Short",G1039-J1039,J1039-G1039)*AZ1039-AX1039)),"")))</f>
        <v/>
      </c>
      <c r="AP1039" s="359" t="str">
        <f>IF(Overview!$K$17='Internal Calcs'!$P$22,"",IF(Overview!$K$17='Internal Calcs'!$P$23,IF(AM1039="","",AM1039),IF(ISNUMBER(A1039),IF(AM1039="",(IF(F1039="Short",G1039-H1039,H1039-G1039)*AZ1039-AX1039),(IF(F1039="Short",G1039-L1039,L1039-G1039)*AZ1039-AX1039)),"")))</f>
        <v/>
      </c>
      <c r="AQ1039" s="176" t="str">
        <f t="shared" si="391"/>
        <v/>
      </c>
      <c r="AR1039" s="176" t="str">
        <f t="shared" si="392"/>
        <v/>
      </c>
      <c r="AS1039" s="176" t="str">
        <f t="shared" si="393"/>
        <v/>
      </c>
      <c r="AT1039" s="176" t="str">
        <f>IF(ISNUMBER(A1039),MAX($AS$2:AS1039)-AS1039,"")</f>
        <v/>
      </c>
      <c r="AU1039" s="177" t="str">
        <f t="shared" si="394"/>
        <v/>
      </c>
      <c r="AV1039" s="178" t="str">
        <f t="shared" si="395"/>
        <v/>
      </c>
      <c r="AW1039" s="178" t="str">
        <f t="shared" si="396"/>
        <v/>
      </c>
      <c r="AX1039" s="179" t="str">
        <f ca="1">IF(ISNUMBER($A1039),INDIRECT(CONCATENATE("'Instrument List'!B",(MATCH(E1039,'Instrument List'!A:A,0))-0)),"")</f>
        <v/>
      </c>
      <c r="AY1039" s="179" t="str">
        <f ca="1">IF(ISNUMBER($A1039),INDIRECT(CONCATENATE("'Instrument List'!D",(MATCH(E1039,'Instrument List'!A:A,0))-0)),"")</f>
        <v/>
      </c>
      <c r="AZ1039" s="179" t="str">
        <f ca="1">IF(ISNUMBER($A1039),INDIRECT(CONCATENATE("'Instrument List'!C",(MATCH(E1039,'Instrument List'!A:A,0))-0)),"")</f>
        <v/>
      </c>
      <c r="BA1039" s="180" t="str">
        <f ca="1">IF(ISNUMBER(A1039),INDIRECT(CONCATENATE("'Instrument List'!E",(MATCH(E1039,'Instrument List'!A:A,0))-0)),"")</f>
        <v/>
      </c>
      <c r="BB1039" s="181" t="str">
        <f t="shared" si="397"/>
        <v/>
      </c>
      <c r="BC1039" s="181" t="str">
        <f t="shared" si="398"/>
        <v/>
      </c>
      <c r="BD1039" s="181" t="str">
        <f ca="1">IF(ISNUMBER(A1039),INDIRECT(CONCATENATE("'Instrument List'!F",(MATCH(E1039,'Instrument List'!A:A,0))-0)),"")</f>
        <v/>
      </c>
    </row>
    <row r="1040" spans="1:56">
      <c r="A1040" s="223" t="str">
        <f t="shared" si="378"/>
        <v/>
      </c>
      <c r="B1040" s="224"/>
      <c r="C1040" s="225"/>
      <c r="D1040" s="182"/>
      <c r="E1040" s="182"/>
      <c r="F1040" s="182"/>
      <c r="G1040" s="203"/>
      <c r="H1040" s="218"/>
      <c r="I1040" s="213"/>
      <c r="J1040" s="207"/>
      <c r="K1040" s="213"/>
      <c r="L1040" s="207"/>
      <c r="M1040" s="213"/>
      <c r="N1040" s="207"/>
      <c r="O1040" s="183" t="str">
        <f t="shared" si="379"/>
        <v/>
      </c>
      <c r="P1040" s="184"/>
      <c r="Q1040" s="184"/>
      <c r="R1040" s="275"/>
      <c r="S1040" s="185" t="str">
        <f t="shared" si="380"/>
        <v/>
      </c>
      <c r="T1040" s="185" t="str">
        <f t="shared" si="381"/>
        <v/>
      </c>
      <c r="U1040" s="275"/>
      <c r="V1040" s="275"/>
      <c r="W1040" s="276" t="str">
        <f t="shared" si="382"/>
        <v/>
      </c>
      <c r="X1040" s="276" t="str">
        <f t="shared" si="383"/>
        <v/>
      </c>
      <c r="Y1040" s="276" t="str">
        <f t="shared" si="384"/>
        <v/>
      </c>
      <c r="Z1040" s="275"/>
      <c r="AA1040" s="184"/>
      <c r="AB1040" s="184"/>
      <c r="AC1040" s="185" t="str">
        <f t="shared" si="385"/>
        <v/>
      </c>
      <c r="AD1040" s="185" t="str">
        <f t="shared" si="386"/>
        <v/>
      </c>
      <c r="AE1040" s="186"/>
      <c r="AF1040" s="187" t="str">
        <f t="shared" si="387"/>
        <v/>
      </c>
      <c r="AG1040" s="182"/>
      <c r="AH1040" s="184"/>
      <c r="AI1040" s="184"/>
      <c r="AJ1040" s="182"/>
      <c r="AK1040" s="188" t="str">
        <f t="shared" si="388"/>
        <v/>
      </c>
      <c r="AL1040" s="188" t="str">
        <f t="shared" si="389"/>
        <v/>
      </c>
      <c r="AM1040" s="188" t="str">
        <f t="shared" si="390"/>
        <v/>
      </c>
      <c r="AN1040" s="359" t="str">
        <f>IF(Overview!$K$17='Internal Calcs'!$P$22,IF(AK1040="","",AK1040),IF(Overview!$K$17='Internal Calcs'!$P$23,IF(AK1040="","",AK1040),IF(ISNUMBER(A1040),(IF(F1040="Short",G1040-H1040,H1040-G1040)*AZ1040-AX1040),"")))</f>
        <v/>
      </c>
      <c r="AO1040" s="401" t="str">
        <f>IF(Overview!$K$17='Internal Calcs'!$P$22,IF(AL1040="","",AL1040),IF(Overview!$K$17='Internal Calcs'!$P$23,IF(AL1040="","",AL1040),IF(ISNUMBER(A1040),IF(AL1040="",(IF(F1040="Short",G1040-H1040,H1040-G1040)*AZ1040-AX1040),(IF(F1040="Short",G1040-J1040,J1040-G1040)*AZ1040-AX1040)),"")))</f>
        <v/>
      </c>
      <c r="AP1040" s="359" t="str">
        <f>IF(Overview!$K$17='Internal Calcs'!$P$22,"",IF(Overview!$K$17='Internal Calcs'!$P$23,IF(AM1040="","",AM1040),IF(ISNUMBER(A1040),IF(AM1040="",(IF(F1040="Short",G1040-H1040,H1040-G1040)*AZ1040-AX1040),(IF(F1040="Short",G1040-L1040,L1040-G1040)*AZ1040-AX1040)),"")))</f>
        <v/>
      </c>
      <c r="AQ1040" s="188" t="str">
        <f t="shared" si="391"/>
        <v/>
      </c>
      <c r="AR1040" s="188" t="str">
        <f t="shared" si="392"/>
        <v/>
      </c>
      <c r="AS1040" s="188" t="str">
        <f t="shared" si="393"/>
        <v/>
      </c>
      <c r="AT1040" s="188" t="str">
        <f>IF(ISNUMBER(A1040),MAX($AS$2:AS1040)-AS1040,"")</f>
        <v/>
      </c>
      <c r="AU1040" s="189" t="str">
        <f t="shared" si="394"/>
        <v/>
      </c>
      <c r="AV1040" s="190" t="str">
        <f t="shared" si="395"/>
        <v/>
      </c>
      <c r="AW1040" s="190" t="str">
        <f t="shared" si="396"/>
        <v/>
      </c>
      <c r="AX1040" s="191" t="str">
        <f ca="1">IF(ISNUMBER($A1040),INDIRECT(CONCATENATE("'Instrument List'!B",(MATCH(E1040,'Instrument List'!A:A,0))-0)),"")</f>
        <v/>
      </c>
      <c r="AY1040" s="191" t="str">
        <f ca="1">IF(ISNUMBER($A1040),INDIRECT(CONCATENATE("'Instrument List'!D",(MATCH(E1040,'Instrument List'!A:A,0))-0)),"")</f>
        <v/>
      </c>
      <c r="AZ1040" s="191" t="str">
        <f ca="1">IF(ISNUMBER($A1040),INDIRECT(CONCATENATE("'Instrument List'!C",(MATCH(E1040,'Instrument List'!A:A,0))-0)),"")</f>
        <v/>
      </c>
      <c r="BA1040" s="192" t="str">
        <f ca="1">IF(ISNUMBER(A1040),INDIRECT(CONCATENATE("'Instrument List'!E",(MATCH(E1040,'Instrument List'!A:A,0))-0)),"")</f>
        <v/>
      </c>
      <c r="BB1040" s="193" t="str">
        <f t="shared" si="397"/>
        <v/>
      </c>
      <c r="BC1040" s="193" t="str">
        <f t="shared" si="398"/>
        <v/>
      </c>
      <c r="BD1040" s="193" t="str">
        <f ca="1">IF(ISNUMBER(A1040),INDIRECT(CONCATENATE("'Instrument List'!F",(MATCH(E1040,'Instrument List'!A:A,0))-0)),"")</f>
        <v/>
      </c>
    </row>
    <row r="1041" spans="1:56">
      <c r="A1041" s="220" t="str">
        <f t="shared" si="378"/>
        <v/>
      </c>
      <c r="B1041" s="221"/>
      <c r="C1041" s="222"/>
      <c r="D1041" s="169"/>
      <c r="E1041" s="169"/>
      <c r="F1041" s="169"/>
      <c r="G1041" s="202"/>
      <c r="H1041" s="217"/>
      <c r="I1041" s="212"/>
      <c r="J1041" s="206"/>
      <c r="K1041" s="212"/>
      <c r="L1041" s="206"/>
      <c r="M1041" s="212"/>
      <c r="N1041" s="206"/>
      <c r="O1041" s="170" t="str">
        <f t="shared" si="379"/>
        <v/>
      </c>
      <c r="P1041" s="171"/>
      <c r="Q1041" s="171"/>
      <c r="R1041" s="171"/>
      <c r="S1041" s="172" t="str">
        <f t="shared" si="380"/>
        <v/>
      </c>
      <c r="T1041" s="172" t="str">
        <f t="shared" si="381"/>
        <v/>
      </c>
      <c r="U1041" s="171"/>
      <c r="V1041" s="171"/>
      <c r="W1041" s="173" t="str">
        <f t="shared" si="382"/>
        <v/>
      </c>
      <c r="X1041" s="173" t="str">
        <f t="shared" si="383"/>
        <v/>
      </c>
      <c r="Y1041" s="173" t="str">
        <f t="shared" si="384"/>
        <v/>
      </c>
      <c r="Z1041" s="171"/>
      <c r="AA1041" s="171"/>
      <c r="AB1041" s="171"/>
      <c r="AC1041" s="172" t="str">
        <f t="shared" si="385"/>
        <v/>
      </c>
      <c r="AD1041" s="172" t="str">
        <f t="shared" si="386"/>
        <v/>
      </c>
      <c r="AE1041" s="174"/>
      <c r="AF1041" s="175" t="str">
        <f t="shared" si="387"/>
        <v/>
      </c>
      <c r="AG1041" s="169"/>
      <c r="AH1041" s="171"/>
      <c r="AI1041" s="171"/>
      <c r="AJ1041" s="169"/>
      <c r="AK1041" s="176" t="str">
        <f t="shared" si="388"/>
        <v/>
      </c>
      <c r="AL1041" s="176" t="str">
        <f t="shared" si="389"/>
        <v/>
      </c>
      <c r="AM1041" s="176" t="str">
        <f t="shared" si="390"/>
        <v/>
      </c>
      <c r="AN1041" s="359" t="str">
        <f>IF(Overview!$K$17='Internal Calcs'!$P$22,IF(AK1041="","",AK1041),IF(Overview!$K$17='Internal Calcs'!$P$23,IF(AK1041="","",AK1041),IF(ISNUMBER(A1041),(IF(F1041="Short",G1041-H1041,H1041-G1041)*AZ1041-AX1041),"")))</f>
        <v/>
      </c>
      <c r="AO1041" s="401" t="str">
        <f>IF(Overview!$K$17='Internal Calcs'!$P$22,IF(AL1041="","",AL1041),IF(Overview!$K$17='Internal Calcs'!$P$23,IF(AL1041="","",AL1041),IF(ISNUMBER(A1041),IF(AL1041="",(IF(F1041="Short",G1041-H1041,H1041-G1041)*AZ1041-AX1041),(IF(F1041="Short",G1041-J1041,J1041-G1041)*AZ1041-AX1041)),"")))</f>
        <v/>
      </c>
      <c r="AP1041" s="359" t="str">
        <f>IF(Overview!$K$17='Internal Calcs'!$P$22,"",IF(Overview!$K$17='Internal Calcs'!$P$23,IF(AM1041="","",AM1041),IF(ISNUMBER(A1041),IF(AM1041="",(IF(F1041="Short",G1041-H1041,H1041-G1041)*AZ1041-AX1041),(IF(F1041="Short",G1041-L1041,L1041-G1041)*AZ1041-AX1041)),"")))</f>
        <v/>
      </c>
      <c r="AQ1041" s="176" t="str">
        <f t="shared" si="391"/>
        <v/>
      </c>
      <c r="AR1041" s="176" t="str">
        <f t="shared" si="392"/>
        <v/>
      </c>
      <c r="AS1041" s="176" t="str">
        <f t="shared" si="393"/>
        <v/>
      </c>
      <c r="AT1041" s="176" t="str">
        <f>IF(ISNUMBER(A1041),MAX($AS$2:AS1041)-AS1041,"")</f>
        <v/>
      </c>
      <c r="AU1041" s="177" t="str">
        <f t="shared" si="394"/>
        <v/>
      </c>
      <c r="AV1041" s="178" t="str">
        <f t="shared" si="395"/>
        <v/>
      </c>
      <c r="AW1041" s="178" t="str">
        <f t="shared" si="396"/>
        <v/>
      </c>
      <c r="AX1041" s="179" t="str">
        <f ca="1">IF(ISNUMBER($A1041),INDIRECT(CONCATENATE("'Instrument List'!B",(MATCH(E1041,'Instrument List'!A:A,0))-0)),"")</f>
        <v/>
      </c>
      <c r="AY1041" s="179" t="str">
        <f ca="1">IF(ISNUMBER($A1041),INDIRECT(CONCATENATE("'Instrument List'!D",(MATCH(E1041,'Instrument List'!A:A,0))-0)),"")</f>
        <v/>
      </c>
      <c r="AZ1041" s="179" t="str">
        <f ca="1">IF(ISNUMBER($A1041),INDIRECT(CONCATENATE("'Instrument List'!C",(MATCH(E1041,'Instrument List'!A:A,0))-0)),"")</f>
        <v/>
      </c>
      <c r="BA1041" s="180" t="str">
        <f ca="1">IF(ISNUMBER(A1041),INDIRECT(CONCATENATE("'Instrument List'!E",(MATCH(E1041,'Instrument List'!A:A,0))-0)),"")</f>
        <v/>
      </c>
      <c r="BB1041" s="181" t="str">
        <f t="shared" si="397"/>
        <v/>
      </c>
      <c r="BC1041" s="181" t="str">
        <f t="shared" si="398"/>
        <v/>
      </c>
      <c r="BD1041" s="181" t="str">
        <f ca="1">IF(ISNUMBER(A1041),INDIRECT(CONCATENATE("'Instrument List'!F",(MATCH(E1041,'Instrument List'!A:A,0))-0)),"")</f>
        <v/>
      </c>
    </row>
    <row r="1042" spans="1:56">
      <c r="A1042" s="223" t="str">
        <f t="shared" si="378"/>
        <v/>
      </c>
      <c r="B1042" s="224"/>
      <c r="C1042" s="225"/>
      <c r="D1042" s="182"/>
      <c r="E1042" s="182"/>
      <c r="F1042" s="182"/>
      <c r="G1042" s="203"/>
      <c r="H1042" s="218"/>
      <c r="I1042" s="213"/>
      <c r="J1042" s="207"/>
      <c r="K1042" s="213"/>
      <c r="L1042" s="207"/>
      <c r="M1042" s="213"/>
      <c r="N1042" s="207"/>
      <c r="O1042" s="183" t="str">
        <f t="shared" si="379"/>
        <v/>
      </c>
      <c r="P1042" s="184"/>
      <c r="Q1042" s="184"/>
      <c r="R1042" s="275"/>
      <c r="S1042" s="185" t="str">
        <f t="shared" si="380"/>
        <v/>
      </c>
      <c r="T1042" s="185" t="str">
        <f t="shared" si="381"/>
        <v/>
      </c>
      <c r="U1042" s="275"/>
      <c r="V1042" s="275"/>
      <c r="W1042" s="276" t="str">
        <f t="shared" si="382"/>
        <v/>
      </c>
      <c r="X1042" s="276" t="str">
        <f t="shared" si="383"/>
        <v/>
      </c>
      <c r="Y1042" s="276" t="str">
        <f t="shared" si="384"/>
        <v/>
      </c>
      <c r="Z1042" s="275"/>
      <c r="AA1042" s="184"/>
      <c r="AB1042" s="184"/>
      <c r="AC1042" s="185" t="str">
        <f t="shared" si="385"/>
        <v/>
      </c>
      <c r="AD1042" s="185" t="str">
        <f t="shared" si="386"/>
        <v/>
      </c>
      <c r="AE1042" s="186"/>
      <c r="AF1042" s="187" t="str">
        <f t="shared" si="387"/>
        <v/>
      </c>
      <c r="AG1042" s="182"/>
      <c r="AH1042" s="184"/>
      <c r="AI1042" s="184"/>
      <c r="AJ1042" s="182"/>
      <c r="AK1042" s="188" t="str">
        <f t="shared" si="388"/>
        <v/>
      </c>
      <c r="AL1042" s="188" t="str">
        <f t="shared" si="389"/>
        <v/>
      </c>
      <c r="AM1042" s="188" t="str">
        <f t="shared" si="390"/>
        <v/>
      </c>
      <c r="AN1042" s="359" t="str">
        <f>IF(Overview!$K$17='Internal Calcs'!$P$22,IF(AK1042="","",AK1042),IF(Overview!$K$17='Internal Calcs'!$P$23,IF(AK1042="","",AK1042),IF(ISNUMBER(A1042),(IF(F1042="Short",G1042-H1042,H1042-G1042)*AZ1042-AX1042),"")))</f>
        <v/>
      </c>
      <c r="AO1042" s="401" t="str">
        <f>IF(Overview!$K$17='Internal Calcs'!$P$22,IF(AL1042="","",AL1042),IF(Overview!$K$17='Internal Calcs'!$P$23,IF(AL1042="","",AL1042),IF(ISNUMBER(A1042),IF(AL1042="",(IF(F1042="Short",G1042-H1042,H1042-G1042)*AZ1042-AX1042),(IF(F1042="Short",G1042-J1042,J1042-G1042)*AZ1042-AX1042)),"")))</f>
        <v/>
      </c>
      <c r="AP1042" s="359" t="str">
        <f>IF(Overview!$K$17='Internal Calcs'!$P$22,"",IF(Overview!$K$17='Internal Calcs'!$P$23,IF(AM1042="","",AM1042),IF(ISNUMBER(A1042),IF(AM1042="",(IF(F1042="Short",G1042-H1042,H1042-G1042)*AZ1042-AX1042),(IF(F1042="Short",G1042-L1042,L1042-G1042)*AZ1042-AX1042)),"")))</f>
        <v/>
      </c>
      <c r="AQ1042" s="188" t="str">
        <f t="shared" si="391"/>
        <v/>
      </c>
      <c r="AR1042" s="188" t="str">
        <f t="shared" si="392"/>
        <v/>
      </c>
      <c r="AS1042" s="188" t="str">
        <f t="shared" si="393"/>
        <v/>
      </c>
      <c r="AT1042" s="188" t="str">
        <f>IF(ISNUMBER(A1042),MAX($AS$2:AS1042)-AS1042,"")</f>
        <v/>
      </c>
      <c r="AU1042" s="189" t="str">
        <f t="shared" si="394"/>
        <v/>
      </c>
      <c r="AV1042" s="190" t="str">
        <f t="shared" si="395"/>
        <v/>
      </c>
      <c r="AW1042" s="190" t="str">
        <f t="shared" si="396"/>
        <v/>
      </c>
      <c r="AX1042" s="191" t="str">
        <f ca="1">IF(ISNUMBER($A1042),INDIRECT(CONCATENATE("'Instrument List'!B",(MATCH(E1042,'Instrument List'!A:A,0))-0)),"")</f>
        <v/>
      </c>
      <c r="AY1042" s="191" t="str">
        <f ca="1">IF(ISNUMBER($A1042),INDIRECT(CONCATENATE("'Instrument List'!D",(MATCH(E1042,'Instrument List'!A:A,0))-0)),"")</f>
        <v/>
      </c>
      <c r="AZ1042" s="191" t="str">
        <f ca="1">IF(ISNUMBER($A1042),INDIRECT(CONCATENATE("'Instrument List'!C",(MATCH(E1042,'Instrument List'!A:A,0))-0)),"")</f>
        <v/>
      </c>
      <c r="BA1042" s="192" t="str">
        <f ca="1">IF(ISNUMBER(A1042),INDIRECT(CONCATENATE("'Instrument List'!E",(MATCH(E1042,'Instrument List'!A:A,0))-0)),"")</f>
        <v/>
      </c>
      <c r="BB1042" s="193" t="str">
        <f t="shared" si="397"/>
        <v/>
      </c>
      <c r="BC1042" s="193" t="str">
        <f t="shared" si="398"/>
        <v/>
      </c>
      <c r="BD1042" s="193" t="str">
        <f ca="1">IF(ISNUMBER(A1042),INDIRECT(CONCATENATE("'Instrument List'!F",(MATCH(E1042,'Instrument List'!A:A,0))-0)),"")</f>
        <v/>
      </c>
    </row>
    <row r="1043" spans="1:56">
      <c r="A1043" s="220" t="str">
        <f t="shared" si="378"/>
        <v/>
      </c>
      <c r="B1043" s="221"/>
      <c r="C1043" s="222"/>
      <c r="D1043" s="169"/>
      <c r="E1043" s="169"/>
      <c r="F1043" s="169"/>
      <c r="G1043" s="202"/>
      <c r="H1043" s="217"/>
      <c r="I1043" s="212"/>
      <c r="J1043" s="206"/>
      <c r="K1043" s="212"/>
      <c r="L1043" s="206"/>
      <c r="M1043" s="212"/>
      <c r="N1043" s="206"/>
      <c r="O1043" s="170" t="str">
        <f t="shared" si="379"/>
        <v/>
      </c>
      <c r="P1043" s="171"/>
      <c r="Q1043" s="171"/>
      <c r="R1043" s="171"/>
      <c r="S1043" s="172" t="str">
        <f t="shared" si="380"/>
        <v/>
      </c>
      <c r="T1043" s="172" t="str">
        <f t="shared" si="381"/>
        <v/>
      </c>
      <c r="U1043" s="171"/>
      <c r="V1043" s="171"/>
      <c r="W1043" s="173" t="str">
        <f t="shared" si="382"/>
        <v/>
      </c>
      <c r="X1043" s="173" t="str">
        <f t="shared" si="383"/>
        <v/>
      </c>
      <c r="Y1043" s="173" t="str">
        <f t="shared" si="384"/>
        <v/>
      </c>
      <c r="Z1043" s="171"/>
      <c r="AA1043" s="171"/>
      <c r="AB1043" s="171"/>
      <c r="AC1043" s="172" t="str">
        <f t="shared" si="385"/>
        <v/>
      </c>
      <c r="AD1043" s="172" t="str">
        <f t="shared" si="386"/>
        <v/>
      </c>
      <c r="AE1043" s="174"/>
      <c r="AF1043" s="175" t="str">
        <f t="shared" si="387"/>
        <v/>
      </c>
      <c r="AG1043" s="169"/>
      <c r="AH1043" s="171"/>
      <c r="AI1043" s="171"/>
      <c r="AJ1043" s="169"/>
      <c r="AK1043" s="176" t="str">
        <f t="shared" si="388"/>
        <v/>
      </c>
      <c r="AL1043" s="176" t="str">
        <f t="shared" si="389"/>
        <v/>
      </c>
      <c r="AM1043" s="176" t="str">
        <f t="shared" si="390"/>
        <v/>
      </c>
      <c r="AN1043" s="359" t="str">
        <f>IF(Overview!$K$17='Internal Calcs'!$P$22,IF(AK1043="","",AK1043),IF(Overview!$K$17='Internal Calcs'!$P$23,IF(AK1043="","",AK1043),IF(ISNUMBER(A1043),(IF(F1043="Short",G1043-H1043,H1043-G1043)*AZ1043-AX1043),"")))</f>
        <v/>
      </c>
      <c r="AO1043" s="401" t="str">
        <f>IF(Overview!$K$17='Internal Calcs'!$P$22,IF(AL1043="","",AL1043),IF(Overview!$K$17='Internal Calcs'!$P$23,IF(AL1043="","",AL1043),IF(ISNUMBER(A1043),IF(AL1043="",(IF(F1043="Short",G1043-H1043,H1043-G1043)*AZ1043-AX1043),(IF(F1043="Short",G1043-J1043,J1043-G1043)*AZ1043-AX1043)),"")))</f>
        <v/>
      </c>
      <c r="AP1043" s="359" t="str">
        <f>IF(Overview!$K$17='Internal Calcs'!$P$22,"",IF(Overview!$K$17='Internal Calcs'!$P$23,IF(AM1043="","",AM1043),IF(ISNUMBER(A1043),IF(AM1043="",(IF(F1043="Short",G1043-H1043,H1043-G1043)*AZ1043-AX1043),(IF(F1043="Short",G1043-L1043,L1043-G1043)*AZ1043-AX1043)),"")))</f>
        <v/>
      </c>
      <c r="AQ1043" s="176" t="str">
        <f t="shared" si="391"/>
        <v/>
      </c>
      <c r="AR1043" s="176" t="str">
        <f t="shared" si="392"/>
        <v/>
      </c>
      <c r="AS1043" s="176" t="str">
        <f t="shared" si="393"/>
        <v/>
      </c>
      <c r="AT1043" s="176" t="str">
        <f>IF(ISNUMBER(A1043),MAX($AS$2:AS1043)-AS1043,"")</f>
        <v/>
      </c>
      <c r="AU1043" s="177" t="str">
        <f t="shared" si="394"/>
        <v/>
      </c>
      <c r="AV1043" s="178" t="str">
        <f t="shared" si="395"/>
        <v/>
      </c>
      <c r="AW1043" s="178" t="str">
        <f t="shared" si="396"/>
        <v/>
      </c>
      <c r="AX1043" s="179" t="str">
        <f ca="1">IF(ISNUMBER($A1043),INDIRECT(CONCATENATE("'Instrument List'!B",(MATCH(E1043,'Instrument List'!A:A,0))-0)),"")</f>
        <v/>
      </c>
      <c r="AY1043" s="179" t="str">
        <f ca="1">IF(ISNUMBER($A1043),INDIRECT(CONCATENATE("'Instrument List'!D",(MATCH(E1043,'Instrument List'!A:A,0))-0)),"")</f>
        <v/>
      </c>
      <c r="AZ1043" s="179" t="str">
        <f ca="1">IF(ISNUMBER($A1043),INDIRECT(CONCATENATE("'Instrument List'!C",(MATCH(E1043,'Instrument List'!A:A,0))-0)),"")</f>
        <v/>
      </c>
      <c r="BA1043" s="180" t="str">
        <f ca="1">IF(ISNUMBER(A1043),INDIRECT(CONCATENATE("'Instrument List'!E",(MATCH(E1043,'Instrument List'!A:A,0))-0)),"")</f>
        <v/>
      </c>
      <c r="BB1043" s="181" t="str">
        <f t="shared" si="397"/>
        <v/>
      </c>
      <c r="BC1043" s="181" t="str">
        <f t="shared" si="398"/>
        <v/>
      </c>
      <c r="BD1043" s="181" t="str">
        <f ca="1">IF(ISNUMBER(A1043),INDIRECT(CONCATENATE("'Instrument List'!F",(MATCH(E1043,'Instrument List'!A:A,0))-0)),"")</f>
        <v/>
      </c>
    </row>
    <row r="1044" spans="1:56">
      <c r="A1044" s="223" t="str">
        <f t="shared" si="378"/>
        <v/>
      </c>
      <c r="B1044" s="224"/>
      <c r="C1044" s="225"/>
      <c r="D1044" s="182"/>
      <c r="E1044" s="182"/>
      <c r="F1044" s="182"/>
      <c r="G1044" s="203"/>
      <c r="H1044" s="218"/>
      <c r="I1044" s="213"/>
      <c r="J1044" s="207"/>
      <c r="K1044" s="213"/>
      <c r="L1044" s="207"/>
      <c r="M1044" s="213"/>
      <c r="N1044" s="207"/>
      <c r="O1044" s="183" t="str">
        <f t="shared" si="379"/>
        <v/>
      </c>
      <c r="P1044" s="184"/>
      <c r="Q1044" s="184"/>
      <c r="R1044" s="275"/>
      <c r="S1044" s="185" t="str">
        <f t="shared" si="380"/>
        <v/>
      </c>
      <c r="T1044" s="185" t="str">
        <f t="shared" si="381"/>
        <v/>
      </c>
      <c r="U1044" s="275"/>
      <c r="V1044" s="275"/>
      <c r="W1044" s="276" t="str">
        <f t="shared" si="382"/>
        <v/>
      </c>
      <c r="X1044" s="276" t="str">
        <f t="shared" si="383"/>
        <v/>
      </c>
      <c r="Y1044" s="276" t="str">
        <f t="shared" si="384"/>
        <v/>
      </c>
      <c r="Z1044" s="275"/>
      <c r="AA1044" s="184"/>
      <c r="AB1044" s="184"/>
      <c r="AC1044" s="185" t="str">
        <f t="shared" si="385"/>
        <v/>
      </c>
      <c r="AD1044" s="185" t="str">
        <f t="shared" si="386"/>
        <v/>
      </c>
      <c r="AE1044" s="186"/>
      <c r="AF1044" s="187" t="str">
        <f t="shared" si="387"/>
        <v/>
      </c>
      <c r="AG1044" s="182"/>
      <c r="AH1044" s="184"/>
      <c r="AI1044" s="184"/>
      <c r="AJ1044" s="182"/>
      <c r="AK1044" s="188" t="str">
        <f t="shared" si="388"/>
        <v/>
      </c>
      <c r="AL1044" s="188" t="str">
        <f t="shared" si="389"/>
        <v/>
      </c>
      <c r="AM1044" s="188" t="str">
        <f t="shared" si="390"/>
        <v/>
      </c>
      <c r="AN1044" s="359" t="str">
        <f>IF(Overview!$K$17='Internal Calcs'!$P$22,IF(AK1044="","",AK1044),IF(Overview!$K$17='Internal Calcs'!$P$23,IF(AK1044="","",AK1044),IF(ISNUMBER(A1044),(IF(F1044="Short",G1044-H1044,H1044-G1044)*AZ1044-AX1044),"")))</f>
        <v/>
      </c>
      <c r="AO1044" s="401" t="str">
        <f>IF(Overview!$K$17='Internal Calcs'!$P$22,IF(AL1044="","",AL1044),IF(Overview!$K$17='Internal Calcs'!$P$23,IF(AL1044="","",AL1044),IF(ISNUMBER(A1044),IF(AL1044="",(IF(F1044="Short",G1044-H1044,H1044-G1044)*AZ1044-AX1044),(IF(F1044="Short",G1044-J1044,J1044-G1044)*AZ1044-AX1044)),"")))</f>
        <v/>
      </c>
      <c r="AP1044" s="359" t="str">
        <f>IF(Overview!$K$17='Internal Calcs'!$P$22,"",IF(Overview!$K$17='Internal Calcs'!$P$23,IF(AM1044="","",AM1044),IF(ISNUMBER(A1044),IF(AM1044="",(IF(F1044="Short",G1044-H1044,H1044-G1044)*AZ1044-AX1044),(IF(F1044="Short",G1044-L1044,L1044-G1044)*AZ1044-AX1044)),"")))</f>
        <v/>
      </c>
      <c r="AQ1044" s="188" t="str">
        <f t="shared" si="391"/>
        <v/>
      </c>
      <c r="AR1044" s="188" t="str">
        <f t="shared" si="392"/>
        <v/>
      </c>
      <c r="AS1044" s="188" t="str">
        <f t="shared" si="393"/>
        <v/>
      </c>
      <c r="AT1044" s="188" t="str">
        <f>IF(ISNUMBER(A1044),MAX($AS$2:AS1044)-AS1044,"")</f>
        <v/>
      </c>
      <c r="AU1044" s="189" t="str">
        <f t="shared" si="394"/>
        <v/>
      </c>
      <c r="AV1044" s="190" t="str">
        <f t="shared" si="395"/>
        <v/>
      </c>
      <c r="AW1044" s="190" t="str">
        <f t="shared" si="396"/>
        <v/>
      </c>
      <c r="AX1044" s="191" t="str">
        <f ca="1">IF(ISNUMBER($A1044),INDIRECT(CONCATENATE("'Instrument List'!B",(MATCH(E1044,'Instrument List'!A:A,0))-0)),"")</f>
        <v/>
      </c>
      <c r="AY1044" s="191" t="str">
        <f ca="1">IF(ISNUMBER($A1044),INDIRECT(CONCATENATE("'Instrument List'!D",(MATCH(E1044,'Instrument List'!A:A,0))-0)),"")</f>
        <v/>
      </c>
      <c r="AZ1044" s="191" t="str">
        <f ca="1">IF(ISNUMBER($A1044),INDIRECT(CONCATENATE("'Instrument List'!C",(MATCH(E1044,'Instrument List'!A:A,0))-0)),"")</f>
        <v/>
      </c>
      <c r="BA1044" s="192" t="str">
        <f ca="1">IF(ISNUMBER(A1044),INDIRECT(CONCATENATE("'Instrument List'!E",(MATCH(E1044,'Instrument List'!A:A,0))-0)),"")</f>
        <v/>
      </c>
      <c r="BB1044" s="193" t="str">
        <f t="shared" si="397"/>
        <v/>
      </c>
      <c r="BC1044" s="193" t="str">
        <f t="shared" si="398"/>
        <v/>
      </c>
      <c r="BD1044" s="193" t="str">
        <f ca="1">IF(ISNUMBER(A1044),INDIRECT(CONCATENATE("'Instrument List'!F",(MATCH(E1044,'Instrument List'!A:A,0))-0)),"")</f>
        <v/>
      </c>
    </row>
    <row r="1045" spans="1:56">
      <c r="A1045" s="220" t="str">
        <f t="shared" si="378"/>
        <v/>
      </c>
      <c r="B1045" s="221"/>
      <c r="C1045" s="222"/>
      <c r="D1045" s="169"/>
      <c r="E1045" s="169"/>
      <c r="F1045" s="169"/>
      <c r="G1045" s="202"/>
      <c r="H1045" s="217"/>
      <c r="I1045" s="212"/>
      <c r="J1045" s="206"/>
      <c r="K1045" s="212"/>
      <c r="L1045" s="206"/>
      <c r="M1045" s="212"/>
      <c r="N1045" s="206"/>
      <c r="O1045" s="170" t="str">
        <f t="shared" si="379"/>
        <v/>
      </c>
      <c r="P1045" s="171"/>
      <c r="Q1045" s="171"/>
      <c r="R1045" s="171"/>
      <c r="S1045" s="172" t="str">
        <f t="shared" si="380"/>
        <v/>
      </c>
      <c r="T1045" s="172" t="str">
        <f t="shared" si="381"/>
        <v/>
      </c>
      <c r="U1045" s="171"/>
      <c r="V1045" s="171"/>
      <c r="W1045" s="173" t="str">
        <f t="shared" si="382"/>
        <v/>
      </c>
      <c r="X1045" s="173" t="str">
        <f t="shared" si="383"/>
        <v/>
      </c>
      <c r="Y1045" s="173" t="str">
        <f t="shared" si="384"/>
        <v/>
      </c>
      <c r="Z1045" s="171"/>
      <c r="AA1045" s="171"/>
      <c r="AB1045" s="171"/>
      <c r="AC1045" s="172" t="str">
        <f t="shared" si="385"/>
        <v/>
      </c>
      <c r="AD1045" s="172" t="str">
        <f t="shared" si="386"/>
        <v/>
      </c>
      <c r="AE1045" s="174"/>
      <c r="AF1045" s="175" t="str">
        <f t="shared" si="387"/>
        <v/>
      </c>
      <c r="AG1045" s="169"/>
      <c r="AH1045" s="171"/>
      <c r="AI1045" s="171"/>
      <c r="AJ1045" s="169"/>
      <c r="AK1045" s="176" t="str">
        <f t="shared" si="388"/>
        <v/>
      </c>
      <c r="AL1045" s="176" t="str">
        <f t="shared" si="389"/>
        <v/>
      </c>
      <c r="AM1045" s="176" t="str">
        <f t="shared" si="390"/>
        <v/>
      </c>
      <c r="AN1045" s="359" t="str">
        <f>IF(Overview!$K$17='Internal Calcs'!$P$22,IF(AK1045="","",AK1045),IF(Overview!$K$17='Internal Calcs'!$P$23,IF(AK1045="","",AK1045),IF(ISNUMBER(A1045),(IF(F1045="Short",G1045-H1045,H1045-G1045)*AZ1045-AX1045),"")))</f>
        <v/>
      </c>
      <c r="AO1045" s="401" t="str">
        <f>IF(Overview!$K$17='Internal Calcs'!$P$22,IF(AL1045="","",AL1045),IF(Overview!$K$17='Internal Calcs'!$P$23,IF(AL1045="","",AL1045),IF(ISNUMBER(A1045),IF(AL1045="",(IF(F1045="Short",G1045-H1045,H1045-G1045)*AZ1045-AX1045),(IF(F1045="Short",G1045-J1045,J1045-G1045)*AZ1045-AX1045)),"")))</f>
        <v/>
      </c>
      <c r="AP1045" s="359" t="str">
        <f>IF(Overview!$K$17='Internal Calcs'!$P$22,"",IF(Overview!$K$17='Internal Calcs'!$P$23,IF(AM1045="","",AM1045),IF(ISNUMBER(A1045),IF(AM1045="",(IF(F1045="Short",G1045-H1045,H1045-G1045)*AZ1045-AX1045),(IF(F1045="Short",G1045-L1045,L1045-G1045)*AZ1045-AX1045)),"")))</f>
        <v/>
      </c>
      <c r="AQ1045" s="176" t="str">
        <f t="shared" si="391"/>
        <v/>
      </c>
      <c r="AR1045" s="176" t="str">
        <f t="shared" si="392"/>
        <v/>
      </c>
      <c r="AS1045" s="176" t="str">
        <f t="shared" si="393"/>
        <v/>
      </c>
      <c r="AT1045" s="176" t="str">
        <f>IF(ISNUMBER(A1045),MAX($AS$2:AS1045)-AS1045,"")</f>
        <v/>
      </c>
      <c r="AU1045" s="177" t="str">
        <f t="shared" si="394"/>
        <v/>
      </c>
      <c r="AV1045" s="178" t="str">
        <f t="shared" si="395"/>
        <v/>
      </c>
      <c r="AW1045" s="178" t="str">
        <f t="shared" si="396"/>
        <v/>
      </c>
      <c r="AX1045" s="179" t="str">
        <f ca="1">IF(ISNUMBER($A1045),INDIRECT(CONCATENATE("'Instrument List'!B",(MATCH(E1045,'Instrument List'!A:A,0))-0)),"")</f>
        <v/>
      </c>
      <c r="AY1045" s="179" t="str">
        <f ca="1">IF(ISNUMBER($A1045),INDIRECT(CONCATENATE("'Instrument List'!D",(MATCH(E1045,'Instrument List'!A:A,0))-0)),"")</f>
        <v/>
      </c>
      <c r="AZ1045" s="179" t="str">
        <f ca="1">IF(ISNUMBER($A1045),INDIRECT(CONCATENATE("'Instrument List'!C",(MATCH(E1045,'Instrument List'!A:A,0))-0)),"")</f>
        <v/>
      </c>
      <c r="BA1045" s="180" t="str">
        <f ca="1">IF(ISNUMBER(A1045),INDIRECT(CONCATENATE("'Instrument List'!E",(MATCH(E1045,'Instrument List'!A:A,0))-0)),"")</f>
        <v/>
      </c>
      <c r="BB1045" s="181" t="str">
        <f t="shared" si="397"/>
        <v/>
      </c>
      <c r="BC1045" s="181" t="str">
        <f t="shared" si="398"/>
        <v/>
      </c>
      <c r="BD1045" s="181" t="str">
        <f ca="1">IF(ISNUMBER(A1045),INDIRECT(CONCATENATE("'Instrument List'!F",(MATCH(E1045,'Instrument List'!A:A,0))-0)),"")</f>
        <v/>
      </c>
    </row>
    <row r="1046" spans="1:56">
      <c r="A1046" s="223" t="str">
        <f t="shared" si="378"/>
        <v/>
      </c>
      <c r="B1046" s="224"/>
      <c r="C1046" s="225"/>
      <c r="D1046" s="182"/>
      <c r="E1046" s="182"/>
      <c r="F1046" s="182"/>
      <c r="G1046" s="203"/>
      <c r="H1046" s="218"/>
      <c r="I1046" s="213"/>
      <c r="J1046" s="207"/>
      <c r="K1046" s="213"/>
      <c r="L1046" s="207"/>
      <c r="M1046" s="213"/>
      <c r="N1046" s="207"/>
      <c r="O1046" s="183" t="str">
        <f t="shared" si="379"/>
        <v/>
      </c>
      <c r="P1046" s="184"/>
      <c r="Q1046" s="184"/>
      <c r="R1046" s="275"/>
      <c r="S1046" s="185" t="str">
        <f t="shared" si="380"/>
        <v/>
      </c>
      <c r="T1046" s="185" t="str">
        <f t="shared" si="381"/>
        <v/>
      </c>
      <c r="U1046" s="275"/>
      <c r="V1046" s="275"/>
      <c r="W1046" s="276" t="str">
        <f t="shared" si="382"/>
        <v/>
      </c>
      <c r="X1046" s="276" t="str">
        <f t="shared" si="383"/>
        <v/>
      </c>
      <c r="Y1046" s="276" t="str">
        <f t="shared" si="384"/>
        <v/>
      </c>
      <c r="Z1046" s="275"/>
      <c r="AA1046" s="184"/>
      <c r="AB1046" s="184"/>
      <c r="AC1046" s="185" t="str">
        <f t="shared" si="385"/>
        <v/>
      </c>
      <c r="AD1046" s="185" t="str">
        <f t="shared" si="386"/>
        <v/>
      </c>
      <c r="AE1046" s="186"/>
      <c r="AF1046" s="187" t="str">
        <f t="shared" si="387"/>
        <v/>
      </c>
      <c r="AG1046" s="182"/>
      <c r="AH1046" s="184"/>
      <c r="AI1046" s="184"/>
      <c r="AJ1046" s="182"/>
      <c r="AK1046" s="188" t="str">
        <f t="shared" si="388"/>
        <v/>
      </c>
      <c r="AL1046" s="188" t="str">
        <f t="shared" si="389"/>
        <v/>
      </c>
      <c r="AM1046" s="188" t="str">
        <f t="shared" si="390"/>
        <v/>
      </c>
      <c r="AN1046" s="359" t="str">
        <f>IF(Overview!$K$17='Internal Calcs'!$P$22,IF(AK1046="","",AK1046),IF(Overview!$K$17='Internal Calcs'!$P$23,IF(AK1046="","",AK1046),IF(ISNUMBER(A1046),(IF(F1046="Short",G1046-H1046,H1046-G1046)*AZ1046-AX1046),"")))</f>
        <v/>
      </c>
      <c r="AO1046" s="401" t="str">
        <f>IF(Overview!$K$17='Internal Calcs'!$P$22,IF(AL1046="","",AL1046),IF(Overview!$K$17='Internal Calcs'!$P$23,IF(AL1046="","",AL1046),IF(ISNUMBER(A1046),IF(AL1046="",(IF(F1046="Short",G1046-H1046,H1046-G1046)*AZ1046-AX1046),(IF(F1046="Short",G1046-J1046,J1046-G1046)*AZ1046-AX1046)),"")))</f>
        <v/>
      </c>
      <c r="AP1046" s="359" t="str">
        <f>IF(Overview!$K$17='Internal Calcs'!$P$22,"",IF(Overview!$K$17='Internal Calcs'!$P$23,IF(AM1046="","",AM1046),IF(ISNUMBER(A1046),IF(AM1046="",(IF(F1046="Short",G1046-H1046,H1046-G1046)*AZ1046-AX1046),(IF(F1046="Short",G1046-L1046,L1046-G1046)*AZ1046-AX1046)),"")))</f>
        <v/>
      </c>
      <c r="AQ1046" s="188" t="str">
        <f t="shared" si="391"/>
        <v/>
      </c>
      <c r="AR1046" s="188" t="str">
        <f t="shared" si="392"/>
        <v/>
      </c>
      <c r="AS1046" s="188" t="str">
        <f t="shared" si="393"/>
        <v/>
      </c>
      <c r="AT1046" s="188" t="str">
        <f>IF(ISNUMBER(A1046),MAX($AS$2:AS1046)-AS1046,"")</f>
        <v/>
      </c>
      <c r="AU1046" s="189" t="str">
        <f t="shared" si="394"/>
        <v/>
      </c>
      <c r="AV1046" s="190" t="str">
        <f t="shared" si="395"/>
        <v/>
      </c>
      <c r="AW1046" s="190" t="str">
        <f t="shared" si="396"/>
        <v/>
      </c>
      <c r="AX1046" s="191" t="str">
        <f ca="1">IF(ISNUMBER($A1046),INDIRECT(CONCATENATE("'Instrument List'!B",(MATCH(E1046,'Instrument List'!A:A,0))-0)),"")</f>
        <v/>
      </c>
      <c r="AY1046" s="191" t="str">
        <f ca="1">IF(ISNUMBER($A1046),INDIRECT(CONCATENATE("'Instrument List'!D",(MATCH(E1046,'Instrument List'!A:A,0))-0)),"")</f>
        <v/>
      </c>
      <c r="AZ1046" s="191" t="str">
        <f ca="1">IF(ISNUMBER($A1046),INDIRECT(CONCATENATE("'Instrument List'!C",(MATCH(E1046,'Instrument List'!A:A,0))-0)),"")</f>
        <v/>
      </c>
      <c r="BA1046" s="192" t="str">
        <f ca="1">IF(ISNUMBER(A1046),INDIRECT(CONCATENATE("'Instrument List'!E",(MATCH(E1046,'Instrument List'!A:A,0))-0)),"")</f>
        <v/>
      </c>
      <c r="BB1046" s="193" t="str">
        <f t="shared" si="397"/>
        <v/>
      </c>
      <c r="BC1046" s="193" t="str">
        <f t="shared" si="398"/>
        <v/>
      </c>
      <c r="BD1046" s="193" t="str">
        <f ca="1">IF(ISNUMBER(A1046),INDIRECT(CONCATENATE("'Instrument List'!F",(MATCH(E1046,'Instrument List'!A:A,0))-0)),"")</f>
        <v/>
      </c>
    </row>
    <row r="1047" spans="1:56">
      <c r="A1047" s="220" t="str">
        <f t="shared" si="378"/>
        <v/>
      </c>
      <c r="B1047" s="221"/>
      <c r="C1047" s="222"/>
      <c r="D1047" s="169"/>
      <c r="E1047" s="169"/>
      <c r="F1047" s="169"/>
      <c r="G1047" s="202"/>
      <c r="H1047" s="217"/>
      <c r="I1047" s="212"/>
      <c r="J1047" s="206"/>
      <c r="K1047" s="212"/>
      <c r="L1047" s="206"/>
      <c r="M1047" s="212"/>
      <c r="N1047" s="206"/>
      <c r="O1047" s="170" t="str">
        <f t="shared" si="379"/>
        <v/>
      </c>
      <c r="P1047" s="171"/>
      <c r="Q1047" s="171"/>
      <c r="R1047" s="171"/>
      <c r="S1047" s="172" t="str">
        <f t="shared" si="380"/>
        <v/>
      </c>
      <c r="T1047" s="172" t="str">
        <f t="shared" si="381"/>
        <v/>
      </c>
      <c r="U1047" s="171"/>
      <c r="V1047" s="171"/>
      <c r="W1047" s="173" t="str">
        <f t="shared" si="382"/>
        <v/>
      </c>
      <c r="X1047" s="173" t="str">
        <f t="shared" si="383"/>
        <v/>
      </c>
      <c r="Y1047" s="173" t="str">
        <f t="shared" si="384"/>
        <v/>
      </c>
      <c r="Z1047" s="171"/>
      <c r="AA1047" s="171"/>
      <c r="AB1047" s="171"/>
      <c r="AC1047" s="172" t="str">
        <f t="shared" si="385"/>
        <v/>
      </c>
      <c r="AD1047" s="172" t="str">
        <f t="shared" si="386"/>
        <v/>
      </c>
      <c r="AE1047" s="174"/>
      <c r="AF1047" s="175" t="str">
        <f t="shared" si="387"/>
        <v/>
      </c>
      <c r="AG1047" s="169"/>
      <c r="AH1047" s="171"/>
      <c r="AI1047" s="171"/>
      <c r="AJ1047" s="169"/>
      <c r="AK1047" s="176" t="str">
        <f t="shared" si="388"/>
        <v/>
      </c>
      <c r="AL1047" s="176" t="str">
        <f t="shared" si="389"/>
        <v/>
      </c>
      <c r="AM1047" s="176" t="str">
        <f t="shared" si="390"/>
        <v/>
      </c>
      <c r="AN1047" s="359" t="str">
        <f>IF(Overview!$K$17='Internal Calcs'!$P$22,IF(AK1047="","",AK1047),IF(Overview!$K$17='Internal Calcs'!$P$23,IF(AK1047="","",AK1047),IF(ISNUMBER(A1047),(IF(F1047="Short",G1047-H1047,H1047-G1047)*AZ1047-AX1047),"")))</f>
        <v/>
      </c>
      <c r="AO1047" s="401" t="str">
        <f>IF(Overview!$K$17='Internal Calcs'!$P$22,IF(AL1047="","",AL1047),IF(Overview!$K$17='Internal Calcs'!$P$23,IF(AL1047="","",AL1047),IF(ISNUMBER(A1047),IF(AL1047="",(IF(F1047="Short",G1047-H1047,H1047-G1047)*AZ1047-AX1047),(IF(F1047="Short",G1047-J1047,J1047-G1047)*AZ1047-AX1047)),"")))</f>
        <v/>
      </c>
      <c r="AP1047" s="359" t="str">
        <f>IF(Overview!$K$17='Internal Calcs'!$P$22,"",IF(Overview!$K$17='Internal Calcs'!$P$23,IF(AM1047="","",AM1047),IF(ISNUMBER(A1047),IF(AM1047="",(IF(F1047="Short",G1047-H1047,H1047-G1047)*AZ1047-AX1047),(IF(F1047="Short",G1047-L1047,L1047-G1047)*AZ1047-AX1047)),"")))</f>
        <v/>
      </c>
      <c r="AQ1047" s="176" t="str">
        <f t="shared" si="391"/>
        <v/>
      </c>
      <c r="AR1047" s="176" t="str">
        <f t="shared" si="392"/>
        <v/>
      </c>
      <c r="AS1047" s="176" t="str">
        <f t="shared" si="393"/>
        <v/>
      </c>
      <c r="AT1047" s="176" t="str">
        <f>IF(ISNUMBER(A1047),MAX($AS$2:AS1047)-AS1047,"")</f>
        <v/>
      </c>
      <c r="AU1047" s="177" t="str">
        <f t="shared" si="394"/>
        <v/>
      </c>
      <c r="AV1047" s="178" t="str">
        <f t="shared" si="395"/>
        <v/>
      </c>
      <c r="AW1047" s="178" t="str">
        <f t="shared" si="396"/>
        <v/>
      </c>
      <c r="AX1047" s="179" t="str">
        <f ca="1">IF(ISNUMBER($A1047),INDIRECT(CONCATENATE("'Instrument List'!B",(MATCH(E1047,'Instrument List'!A:A,0))-0)),"")</f>
        <v/>
      </c>
      <c r="AY1047" s="179" t="str">
        <f ca="1">IF(ISNUMBER($A1047),INDIRECT(CONCATENATE("'Instrument List'!D",(MATCH(E1047,'Instrument List'!A:A,0))-0)),"")</f>
        <v/>
      </c>
      <c r="AZ1047" s="179" t="str">
        <f ca="1">IF(ISNUMBER($A1047),INDIRECT(CONCATENATE("'Instrument List'!C",(MATCH(E1047,'Instrument List'!A:A,0))-0)),"")</f>
        <v/>
      </c>
      <c r="BA1047" s="180" t="str">
        <f ca="1">IF(ISNUMBER(A1047),INDIRECT(CONCATENATE("'Instrument List'!E",(MATCH(E1047,'Instrument List'!A:A,0))-0)),"")</f>
        <v/>
      </c>
      <c r="BB1047" s="181" t="str">
        <f t="shared" si="397"/>
        <v/>
      </c>
      <c r="BC1047" s="181" t="str">
        <f t="shared" si="398"/>
        <v/>
      </c>
      <c r="BD1047" s="181" t="str">
        <f ca="1">IF(ISNUMBER(A1047),INDIRECT(CONCATENATE("'Instrument List'!F",(MATCH(E1047,'Instrument List'!A:A,0))-0)),"")</f>
        <v/>
      </c>
    </row>
    <row r="1048" spans="1:56">
      <c r="A1048" s="223" t="str">
        <f t="shared" si="378"/>
        <v/>
      </c>
      <c r="B1048" s="224"/>
      <c r="C1048" s="225"/>
      <c r="D1048" s="182"/>
      <c r="E1048" s="182"/>
      <c r="F1048" s="182"/>
      <c r="G1048" s="203"/>
      <c r="H1048" s="218"/>
      <c r="I1048" s="213"/>
      <c r="J1048" s="207"/>
      <c r="K1048" s="213"/>
      <c r="L1048" s="207"/>
      <c r="M1048" s="213"/>
      <c r="N1048" s="207"/>
      <c r="O1048" s="183" t="str">
        <f t="shared" si="379"/>
        <v/>
      </c>
      <c r="P1048" s="184"/>
      <c r="Q1048" s="184"/>
      <c r="R1048" s="275"/>
      <c r="S1048" s="185" t="str">
        <f t="shared" si="380"/>
        <v/>
      </c>
      <c r="T1048" s="185" t="str">
        <f t="shared" si="381"/>
        <v/>
      </c>
      <c r="U1048" s="275"/>
      <c r="V1048" s="275"/>
      <c r="W1048" s="276" t="str">
        <f t="shared" si="382"/>
        <v/>
      </c>
      <c r="X1048" s="276" t="str">
        <f t="shared" si="383"/>
        <v/>
      </c>
      <c r="Y1048" s="276" t="str">
        <f t="shared" si="384"/>
        <v/>
      </c>
      <c r="Z1048" s="275"/>
      <c r="AA1048" s="184"/>
      <c r="AB1048" s="184"/>
      <c r="AC1048" s="185" t="str">
        <f t="shared" si="385"/>
        <v/>
      </c>
      <c r="AD1048" s="185" t="str">
        <f t="shared" si="386"/>
        <v/>
      </c>
      <c r="AE1048" s="186"/>
      <c r="AF1048" s="187" t="str">
        <f t="shared" si="387"/>
        <v/>
      </c>
      <c r="AG1048" s="182"/>
      <c r="AH1048" s="184"/>
      <c r="AI1048" s="184"/>
      <c r="AJ1048" s="182"/>
      <c r="AK1048" s="188" t="str">
        <f t="shared" si="388"/>
        <v/>
      </c>
      <c r="AL1048" s="188" t="str">
        <f t="shared" si="389"/>
        <v/>
      </c>
      <c r="AM1048" s="188" t="str">
        <f t="shared" si="390"/>
        <v/>
      </c>
      <c r="AN1048" s="359" t="str">
        <f>IF(Overview!$K$17='Internal Calcs'!$P$22,IF(AK1048="","",AK1048),IF(Overview!$K$17='Internal Calcs'!$P$23,IF(AK1048="","",AK1048),IF(ISNUMBER(A1048),(IF(F1048="Short",G1048-H1048,H1048-G1048)*AZ1048-AX1048),"")))</f>
        <v/>
      </c>
      <c r="AO1048" s="401" t="str">
        <f>IF(Overview!$K$17='Internal Calcs'!$P$22,IF(AL1048="","",AL1048),IF(Overview!$K$17='Internal Calcs'!$P$23,IF(AL1048="","",AL1048),IF(ISNUMBER(A1048),IF(AL1048="",(IF(F1048="Short",G1048-H1048,H1048-G1048)*AZ1048-AX1048),(IF(F1048="Short",G1048-J1048,J1048-G1048)*AZ1048-AX1048)),"")))</f>
        <v/>
      </c>
      <c r="AP1048" s="359" t="str">
        <f>IF(Overview!$K$17='Internal Calcs'!$P$22,"",IF(Overview!$K$17='Internal Calcs'!$P$23,IF(AM1048="","",AM1048),IF(ISNUMBER(A1048),IF(AM1048="",(IF(F1048="Short",G1048-H1048,H1048-G1048)*AZ1048-AX1048),(IF(F1048="Short",G1048-L1048,L1048-G1048)*AZ1048-AX1048)),"")))</f>
        <v/>
      </c>
      <c r="AQ1048" s="188" t="str">
        <f t="shared" si="391"/>
        <v/>
      </c>
      <c r="AR1048" s="188" t="str">
        <f t="shared" si="392"/>
        <v/>
      </c>
      <c r="AS1048" s="188" t="str">
        <f t="shared" si="393"/>
        <v/>
      </c>
      <c r="AT1048" s="188" t="str">
        <f>IF(ISNUMBER(A1048),MAX($AS$2:AS1048)-AS1048,"")</f>
        <v/>
      </c>
      <c r="AU1048" s="189" t="str">
        <f t="shared" si="394"/>
        <v/>
      </c>
      <c r="AV1048" s="190" t="str">
        <f t="shared" si="395"/>
        <v/>
      </c>
      <c r="AW1048" s="190" t="str">
        <f t="shared" si="396"/>
        <v/>
      </c>
      <c r="AX1048" s="191" t="str">
        <f ca="1">IF(ISNUMBER($A1048),INDIRECT(CONCATENATE("'Instrument List'!B",(MATCH(E1048,'Instrument List'!A:A,0))-0)),"")</f>
        <v/>
      </c>
      <c r="AY1048" s="191" t="str">
        <f ca="1">IF(ISNUMBER($A1048),INDIRECT(CONCATENATE("'Instrument List'!D",(MATCH(E1048,'Instrument List'!A:A,0))-0)),"")</f>
        <v/>
      </c>
      <c r="AZ1048" s="191" t="str">
        <f ca="1">IF(ISNUMBER($A1048),INDIRECT(CONCATENATE("'Instrument List'!C",(MATCH(E1048,'Instrument List'!A:A,0))-0)),"")</f>
        <v/>
      </c>
      <c r="BA1048" s="192" t="str">
        <f ca="1">IF(ISNUMBER(A1048),INDIRECT(CONCATENATE("'Instrument List'!E",(MATCH(E1048,'Instrument List'!A:A,0))-0)),"")</f>
        <v/>
      </c>
      <c r="BB1048" s="193" t="str">
        <f t="shared" si="397"/>
        <v/>
      </c>
      <c r="BC1048" s="193" t="str">
        <f t="shared" si="398"/>
        <v/>
      </c>
      <c r="BD1048" s="193" t="str">
        <f ca="1">IF(ISNUMBER(A1048),INDIRECT(CONCATENATE("'Instrument List'!F",(MATCH(E1048,'Instrument List'!A:A,0))-0)),"")</f>
        <v/>
      </c>
    </row>
    <row r="1049" spans="1:56">
      <c r="A1049" s="220" t="str">
        <f t="shared" si="378"/>
        <v/>
      </c>
      <c r="B1049" s="221"/>
      <c r="C1049" s="222"/>
      <c r="D1049" s="169"/>
      <c r="E1049" s="169"/>
      <c r="F1049" s="169"/>
      <c r="G1049" s="202"/>
      <c r="H1049" s="217"/>
      <c r="I1049" s="212"/>
      <c r="J1049" s="206"/>
      <c r="K1049" s="212"/>
      <c r="L1049" s="206"/>
      <c r="M1049" s="212"/>
      <c r="N1049" s="206"/>
      <c r="O1049" s="170" t="str">
        <f t="shared" si="379"/>
        <v/>
      </c>
      <c r="P1049" s="171"/>
      <c r="Q1049" s="171"/>
      <c r="R1049" s="171"/>
      <c r="S1049" s="172" t="str">
        <f t="shared" si="380"/>
        <v/>
      </c>
      <c r="T1049" s="172" t="str">
        <f t="shared" si="381"/>
        <v/>
      </c>
      <c r="U1049" s="171"/>
      <c r="V1049" s="171"/>
      <c r="W1049" s="173" t="str">
        <f t="shared" si="382"/>
        <v/>
      </c>
      <c r="X1049" s="173" t="str">
        <f t="shared" si="383"/>
        <v/>
      </c>
      <c r="Y1049" s="173" t="str">
        <f t="shared" si="384"/>
        <v/>
      </c>
      <c r="Z1049" s="171"/>
      <c r="AA1049" s="171"/>
      <c r="AB1049" s="171"/>
      <c r="AC1049" s="172" t="str">
        <f t="shared" si="385"/>
        <v/>
      </c>
      <c r="AD1049" s="172" t="str">
        <f t="shared" si="386"/>
        <v/>
      </c>
      <c r="AE1049" s="174"/>
      <c r="AF1049" s="175" t="str">
        <f t="shared" si="387"/>
        <v/>
      </c>
      <c r="AG1049" s="169"/>
      <c r="AH1049" s="171"/>
      <c r="AI1049" s="171"/>
      <c r="AJ1049" s="169"/>
      <c r="AK1049" s="176" t="str">
        <f t="shared" si="388"/>
        <v/>
      </c>
      <c r="AL1049" s="176" t="str">
        <f t="shared" si="389"/>
        <v/>
      </c>
      <c r="AM1049" s="176" t="str">
        <f t="shared" si="390"/>
        <v/>
      </c>
      <c r="AN1049" s="359" t="str">
        <f>IF(Overview!$K$17='Internal Calcs'!$P$22,IF(AK1049="","",AK1049),IF(Overview!$K$17='Internal Calcs'!$P$23,IF(AK1049="","",AK1049),IF(ISNUMBER(A1049),(IF(F1049="Short",G1049-H1049,H1049-G1049)*AZ1049-AX1049),"")))</f>
        <v/>
      </c>
      <c r="AO1049" s="401" t="str">
        <f>IF(Overview!$K$17='Internal Calcs'!$P$22,IF(AL1049="","",AL1049),IF(Overview!$K$17='Internal Calcs'!$P$23,IF(AL1049="","",AL1049),IF(ISNUMBER(A1049),IF(AL1049="",(IF(F1049="Short",G1049-H1049,H1049-G1049)*AZ1049-AX1049),(IF(F1049="Short",G1049-J1049,J1049-G1049)*AZ1049-AX1049)),"")))</f>
        <v/>
      </c>
      <c r="AP1049" s="359" t="str">
        <f>IF(Overview!$K$17='Internal Calcs'!$P$22,"",IF(Overview!$K$17='Internal Calcs'!$P$23,IF(AM1049="","",AM1049),IF(ISNUMBER(A1049),IF(AM1049="",(IF(F1049="Short",G1049-H1049,H1049-G1049)*AZ1049-AX1049),(IF(F1049="Short",G1049-L1049,L1049-G1049)*AZ1049-AX1049)),"")))</f>
        <v/>
      </c>
      <c r="AQ1049" s="176" t="str">
        <f t="shared" si="391"/>
        <v/>
      </c>
      <c r="AR1049" s="176" t="str">
        <f t="shared" si="392"/>
        <v/>
      </c>
      <c r="AS1049" s="176" t="str">
        <f t="shared" si="393"/>
        <v/>
      </c>
      <c r="AT1049" s="176" t="str">
        <f>IF(ISNUMBER(A1049),MAX($AS$2:AS1049)-AS1049,"")</f>
        <v/>
      </c>
      <c r="AU1049" s="177" t="str">
        <f t="shared" si="394"/>
        <v/>
      </c>
      <c r="AV1049" s="178" t="str">
        <f t="shared" si="395"/>
        <v/>
      </c>
      <c r="AW1049" s="178" t="str">
        <f t="shared" si="396"/>
        <v/>
      </c>
      <c r="AX1049" s="179" t="str">
        <f ca="1">IF(ISNUMBER($A1049),INDIRECT(CONCATENATE("'Instrument List'!B",(MATCH(E1049,'Instrument List'!A:A,0))-0)),"")</f>
        <v/>
      </c>
      <c r="AY1049" s="179" t="str">
        <f ca="1">IF(ISNUMBER($A1049),INDIRECT(CONCATENATE("'Instrument List'!D",(MATCH(E1049,'Instrument List'!A:A,0))-0)),"")</f>
        <v/>
      </c>
      <c r="AZ1049" s="179" t="str">
        <f ca="1">IF(ISNUMBER($A1049),INDIRECT(CONCATENATE("'Instrument List'!C",(MATCH(E1049,'Instrument List'!A:A,0))-0)),"")</f>
        <v/>
      </c>
      <c r="BA1049" s="180" t="str">
        <f ca="1">IF(ISNUMBER(A1049),INDIRECT(CONCATENATE("'Instrument List'!E",(MATCH(E1049,'Instrument List'!A:A,0))-0)),"")</f>
        <v/>
      </c>
      <c r="BB1049" s="181" t="str">
        <f t="shared" si="397"/>
        <v/>
      </c>
      <c r="BC1049" s="181" t="str">
        <f t="shared" si="398"/>
        <v/>
      </c>
      <c r="BD1049" s="181" t="str">
        <f ca="1">IF(ISNUMBER(A1049),INDIRECT(CONCATENATE("'Instrument List'!F",(MATCH(E1049,'Instrument List'!A:A,0))-0)),"")</f>
        <v/>
      </c>
    </row>
    <row r="1050" spans="1:56">
      <c r="A1050" s="223" t="str">
        <f t="shared" si="378"/>
        <v/>
      </c>
      <c r="B1050" s="224"/>
      <c r="C1050" s="225"/>
      <c r="D1050" s="182"/>
      <c r="E1050" s="182"/>
      <c r="F1050" s="182"/>
      <c r="G1050" s="203"/>
      <c r="H1050" s="218"/>
      <c r="I1050" s="213"/>
      <c r="J1050" s="207"/>
      <c r="K1050" s="213"/>
      <c r="L1050" s="207"/>
      <c r="M1050" s="213"/>
      <c r="N1050" s="207"/>
      <c r="O1050" s="183" t="str">
        <f t="shared" si="379"/>
        <v/>
      </c>
      <c r="P1050" s="184"/>
      <c r="Q1050" s="184"/>
      <c r="R1050" s="275"/>
      <c r="S1050" s="185" t="str">
        <f t="shared" si="380"/>
        <v/>
      </c>
      <c r="T1050" s="185" t="str">
        <f t="shared" si="381"/>
        <v/>
      </c>
      <c r="U1050" s="275"/>
      <c r="V1050" s="275"/>
      <c r="W1050" s="276" t="str">
        <f t="shared" si="382"/>
        <v/>
      </c>
      <c r="X1050" s="276" t="str">
        <f t="shared" si="383"/>
        <v/>
      </c>
      <c r="Y1050" s="276" t="str">
        <f t="shared" si="384"/>
        <v/>
      </c>
      <c r="Z1050" s="275"/>
      <c r="AA1050" s="184"/>
      <c r="AB1050" s="184"/>
      <c r="AC1050" s="185" t="str">
        <f t="shared" si="385"/>
        <v/>
      </c>
      <c r="AD1050" s="185" t="str">
        <f t="shared" si="386"/>
        <v/>
      </c>
      <c r="AE1050" s="186"/>
      <c r="AF1050" s="187" t="str">
        <f t="shared" si="387"/>
        <v/>
      </c>
      <c r="AG1050" s="182"/>
      <c r="AH1050" s="184"/>
      <c r="AI1050" s="184"/>
      <c r="AJ1050" s="182"/>
      <c r="AK1050" s="188" t="str">
        <f t="shared" si="388"/>
        <v/>
      </c>
      <c r="AL1050" s="188" t="str">
        <f t="shared" si="389"/>
        <v/>
      </c>
      <c r="AM1050" s="188" t="str">
        <f t="shared" si="390"/>
        <v/>
      </c>
      <c r="AN1050" s="359" t="str">
        <f>IF(Overview!$K$17='Internal Calcs'!$P$22,IF(AK1050="","",AK1050),IF(Overview!$K$17='Internal Calcs'!$P$23,IF(AK1050="","",AK1050),IF(ISNUMBER(A1050),(IF(F1050="Short",G1050-H1050,H1050-G1050)*AZ1050-AX1050),"")))</f>
        <v/>
      </c>
      <c r="AO1050" s="401" t="str">
        <f>IF(Overview!$K$17='Internal Calcs'!$P$22,IF(AL1050="","",AL1050),IF(Overview!$K$17='Internal Calcs'!$P$23,IF(AL1050="","",AL1050),IF(ISNUMBER(A1050),IF(AL1050="",(IF(F1050="Short",G1050-H1050,H1050-G1050)*AZ1050-AX1050),(IF(F1050="Short",G1050-J1050,J1050-G1050)*AZ1050-AX1050)),"")))</f>
        <v/>
      </c>
      <c r="AP1050" s="359" t="str">
        <f>IF(Overview!$K$17='Internal Calcs'!$P$22,"",IF(Overview!$K$17='Internal Calcs'!$P$23,IF(AM1050="","",AM1050),IF(ISNUMBER(A1050),IF(AM1050="",(IF(F1050="Short",G1050-H1050,H1050-G1050)*AZ1050-AX1050),(IF(F1050="Short",G1050-L1050,L1050-G1050)*AZ1050-AX1050)),"")))</f>
        <v/>
      </c>
      <c r="AQ1050" s="188" t="str">
        <f t="shared" si="391"/>
        <v/>
      </c>
      <c r="AR1050" s="188" t="str">
        <f t="shared" si="392"/>
        <v/>
      </c>
      <c r="AS1050" s="188" t="str">
        <f t="shared" si="393"/>
        <v/>
      </c>
      <c r="AT1050" s="188" t="str">
        <f>IF(ISNUMBER(A1050),MAX($AS$2:AS1050)-AS1050,"")</f>
        <v/>
      </c>
      <c r="AU1050" s="189" t="str">
        <f t="shared" si="394"/>
        <v/>
      </c>
      <c r="AV1050" s="190" t="str">
        <f t="shared" si="395"/>
        <v/>
      </c>
      <c r="AW1050" s="190" t="str">
        <f t="shared" si="396"/>
        <v/>
      </c>
      <c r="AX1050" s="191" t="str">
        <f ca="1">IF(ISNUMBER($A1050),INDIRECT(CONCATENATE("'Instrument List'!B",(MATCH(E1050,'Instrument List'!A:A,0))-0)),"")</f>
        <v/>
      </c>
      <c r="AY1050" s="191" t="str">
        <f ca="1">IF(ISNUMBER($A1050),INDIRECT(CONCATENATE("'Instrument List'!D",(MATCH(E1050,'Instrument List'!A:A,0))-0)),"")</f>
        <v/>
      </c>
      <c r="AZ1050" s="191" t="str">
        <f ca="1">IF(ISNUMBER($A1050),INDIRECT(CONCATENATE("'Instrument List'!C",(MATCH(E1050,'Instrument List'!A:A,0))-0)),"")</f>
        <v/>
      </c>
      <c r="BA1050" s="192" t="str">
        <f ca="1">IF(ISNUMBER(A1050),INDIRECT(CONCATENATE("'Instrument List'!E",(MATCH(E1050,'Instrument List'!A:A,0))-0)),"")</f>
        <v/>
      </c>
      <c r="BB1050" s="193" t="str">
        <f t="shared" si="397"/>
        <v/>
      </c>
      <c r="BC1050" s="193" t="str">
        <f t="shared" si="398"/>
        <v/>
      </c>
      <c r="BD1050" s="193" t="str">
        <f ca="1">IF(ISNUMBER(A1050),INDIRECT(CONCATENATE("'Instrument List'!F",(MATCH(E1050,'Instrument List'!A:A,0))-0)),"")</f>
        <v/>
      </c>
    </row>
    <row r="1051" spans="1:56">
      <c r="A1051" s="220" t="str">
        <f t="shared" si="378"/>
        <v/>
      </c>
      <c r="B1051" s="221"/>
      <c r="C1051" s="222"/>
      <c r="D1051" s="169"/>
      <c r="E1051" s="169"/>
      <c r="F1051" s="169"/>
      <c r="G1051" s="202"/>
      <c r="H1051" s="217"/>
      <c r="I1051" s="212"/>
      <c r="J1051" s="206"/>
      <c r="K1051" s="212"/>
      <c r="L1051" s="206"/>
      <c r="M1051" s="212"/>
      <c r="N1051" s="206"/>
      <c r="O1051" s="170" t="str">
        <f t="shared" si="379"/>
        <v/>
      </c>
      <c r="P1051" s="171"/>
      <c r="Q1051" s="171"/>
      <c r="R1051" s="171"/>
      <c r="S1051" s="172" t="str">
        <f t="shared" si="380"/>
        <v/>
      </c>
      <c r="T1051" s="172" t="str">
        <f t="shared" si="381"/>
        <v/>
      </c>
      <c r="U1051" s="171"/>
      <c r="V1051" s="171"/>
      <c r="W1051" s="173" t="str">
        <f t="shared" si="382"/>
        <v/>
      </c>
      <c r="X1051" s="173" t="str">
        <f t="shared" si="383"/>
        <v/>
      </c>
      <c r="Y1051" s="173" t="str">
        <f t="shared" si="384"/>
        <v/>
      </c>
      <c r="Z1051" s="171"/>
      <c r="AA1051" s="171"/>
      <c r="AB1051" s="171"/>
      <c r="AC1051" s="172" t="str">
        <f t="shared" si="385"/>
        <v/>
      </c>
      <c r="AD1051" s="172" t="str">
        <f t="shared" si="386"/>
        <v/>
      </c>
      <c r="AE1051" s="174"/>
      <c r="AF1051" s="175" t="str">
        <f t="shared" si="387"/>
        <v/>
      </c>
      <c r="AG1051" s="169"/>
      <c r="AH1051" s="171"/>
      <c r="AI1051" s="171"/>
      <c r="AJ1051" s="169"/>
      <c r="AK1051" s="176" t="str">
        <f t="shared" si="388"/>
        <v/>
      </c>
      <c r="AL1051" s="176" t="str">
        <f t="shared" si="389"/>
        <v/>
      </c>
      <c r="AM1051" s="176" t="str">
        <f t="shared" si="390"/>
        <v/>
      </c>
      <c r="AN1051" s="359" t="str">
        <f>IF(Overview!$K$17='Internal Calcs'!$P$22,IF(AK1051="","",AK1051),IF(Overview!$K$17='Internal Calcs'!$P$23,IF(AK1051="","",AK1051),IF(ISNUMBER(A1051),(IF(F1051="Short",G1051-H1051,H1051-G1051)*AZ1051-AX1051),"")))</f>
        <v/>
      </c>
      <c r="AO1051" s="401" t="str">
        <f>IF(Overview!$K$17='Internal Calcs'!$P$22,IF(AL1051="","",AL1051),IF(Overview!$K$17='Internal Calcs'!$P$23,IF(AL1051="","",AL1051),IF(ISNUMBER(A1051),IF(AL1051="",(IF(F1051="Short",G1051-H1051,H1051-G1051)*AZ1051-AX1051),(IF(F1051="Short",G1051-J1051,J1051-G1051)*AZ1051-AX1051)),"")))</f>
        <v/>
      </c>
      <c r="AP1051" s="359" t="str">
        <f>IF(Overview!$K$17='Internal Calcs'!$P$22,"",IF(Overview!$K$17='Internal Calcs'!$P$23,IF(AM1051="","",AM1051),IF(ISNUMBER(A1051),IF(AM1051="",(IF(F1051="Short",G1051-H1051,H1051-G1051)*AZ1051-AX1051),(IF(F1051="Short",G1051-L1051,L1051-G1051)*AZ1051-AX1051)),"")))</f>
        <v/>
      </c>
      <c r="AQ1051" s="176" t="str">
        <f t="shared" si="391"/>
        <v/>
      </c>
      <c r="AR1051" s="176" t="str">
        <f t="shared" si="392"/>
        <v/>
      </c>
      <c r="AS1051" s="176" t="str">
        <f t="shared" si="393"/>
        <v/>
      </c>
      <c r="AT1051" s="176" t="str">
        <f>IF(ISNUMBER(A1051),MAX($AS$2:AS1051)-AS1051,"")</f>
        <v/>
      </c>
      <c r="AU1051" s="177" t="str">
        <f t="shared" si="394"/>
        <v/>
      </c>
      <c r="AV1051" s="178" t="str">
        <f t="shared" si="395"/>
        <v/>
      </c>
      <c r="AW1051" s="178" t="str">
        <f t="shared" si="396"/>
        <v/>
      </c>
      <c r="AX1051" s="179" t="str">
        <f ca="1">IF(ISNUMBER($A1051),INDIRECT(CONCATENATE("'Instrument List'!B",(MATCH(E1051,'Instrument List'!A:A,0))-0)),"")</f>
        <v/>
      </c>
      <c r="AY1051" s="179" t="str">
        <f ca="1">IF(ISNUMBER($A1051),INDIRECT(CONCATENATE("'Instrument List'!D",(MATCH(E1051,'Instrument List'!A:A,0))-0)),"")</f>
        <v/>
      </c>
      <c r="AZ1051" s="179" t="str">
        <f ca="1">IF(ISNUMBER($A1051),INDIRECT(CONCATENATE("'Instrument List'!C",(MATCH(E1051,'Instrument List'!A:A,0))-0)),"")</f>
        <v/>
      </c>
      <c r="BA1051" s="180" t="str">
        <f ca="1">IF(ISNUMBER(A1051),INDIRECT(CONCATENATE("'Instrument List'!E",(MATCH(E1051,'Instrument List'!A:A,0))-0)),"")</f>
        <v/>
      </c>
      <c r="BB1051" s="181" t="str">
        <f t="shared" si="397"/>
        <v/>
      </c>
      <c r="BC1051" s="181" t="str">
        <f t="shared" si="398"/>
        <v/>
      </c>
      <c r="BD1051" s="181" t="str">
        <f ca="1">IF(ISNUMBER(A1051),INDIRECT(CONCATENATE("'Instrument List'!F",(MATCH(E1051,'Instrument List'!A:A,0))-0)),"")</f>
        <v/>
      </c>
    </row>
    <row r="1052" spans="1:56">
      <c r="A1052" s="223" t="str">
        <f t="shared" si="378"/>
        <v/>
      </c>
      <c r="B1052" s="224"/>
      <c r="C1052" s="225"/>
      <c r="D1052" s="182"/>
      <c r="E1052" s="182"/>
      <c r="F1052" s="182"/>
      <c r="G1052" s="203"/>
      <c r="H1052" s="218"/>
      <c r="I1052" s="213"/>
      <c r="J1052" s="207"/>
      <c r="K1052" s="213"/>
      <c r="L1052" s="207"/>
      <c r="M1052" s="213"/>
      <c r="N1052" s="207"/>
      <c r="O1052" s="183" t="str">
        <f t="shared" si="379"/>
        <v/>
      </c>
      <c r="P1052" s="184"/>
      <c r="Q1052" s="184"/>
      <c r="R1052" s="275"/>
      <c r="S1052" s="185" t="str">
        <f t="shared" si="380"/>
        <v/>
      </c>
      <c r="T1052" s="185" t="str">
        <f t="shared" si="381"/>
        <v/>
      </c>
      <c r="U1052" s="275"/>
      <c r="V1052" s="275"/>
      <c r="W1052" s="276" t="str">
        <f t="shared" si="382"/>
        <v/>
      </c>
      <c r="X1052" s="276" t="str">
        <f t="shared" si="383"/>
        <v/>
      </c>
      <c r="Y1052" s="276" t="str">
        <f t="shared" si="384"/>
        <v/>
      </c>
      <c r="Z1052" s="275"/>
      <c r="AA1052" s="184"/>
      <c r="AB1052" s="184"/>
      <c r="AC1052" s="185" t="str">
        <f t="shared" si="385"/>
        <v/>
      </c>
      <c r="AD1052" s="185" t="str">
        <f t="shared" si="386"/>
        <v/>
      </c>
      <c r="AE1052" s="186"/>
      <c r="AF1052" s="187" t="str">
        <f t="shared" si="387"/>
        <v/>
      </c>
      <c r="AG1052" s="182"/>
      <c r="AH1052" s="184"/>
      <c r="AI1052" s="184"/>
      <c r="AJ1052" s="182"/>
      <c r="AK1052" s="188" t="str">
        <f t="shared" si="388"/>
        <v/>
      </c>
      <c r="AL1052" s="188" t="str">
        <f t="shared" si="389"/>
        <v/>
      </c>
      <c r="AM1052" s="188" t="str">
        <f t="shared" si="390"/>
        <v/>
      </c>
      <c r="AN1052" s="359" t="str">
        <f>IF(Overview!$K$17='Internal Calcs'!$P$22,IF(AK1052="","",AK1052),IF(Overview!$K$17='Internal Calcs'!$P$23,IF(AK1052="","",AK1052),IF(ISNUMBER(A1052),(IF(F1052="Short",G1052-H1052,H1052-G1052)*AZ1052-AX1052),"")))</f>
        <v/>
      </c>
      <c r="AO1052" s="401" t="str">
        <f>IF(Overview!$K$17='Internal Calcs'!$P$22,IF(AL1052="","",AL1052),IF(Overview!$K$17='Internal Calcs'!$P$23,IF(AL1052="","",AL1052),IF(ISNUMBER(A1052),IF(AL1052="",(IF(F1052="Short",G1052-H1052,H1052-G1052)*AZ1052-AX1052),(IF(F1052="Short",G1052-J1052,J1052-G1052)*AZ1052-AX1052)),"")))</f>
        <v/>
      </c>
      <c r="AP1052" s="359" t="str">
        <f>IF(Overview!$K$17='Internal Calcs'!$P$22,"",IF(Overview!$K$17='Internal Calcs'!$P$23,IF(AM1052="","",AM1052),IF(ISNUMBER(A1052),IF(AM1052="",(IF(F1052="Short",G1052-H1052,H1052-G1052)*AZ1052-AX1052),(IF(F1052="Short",G1052-L1052,L1052-G1052)*AZ1052-AX1052)),"")))</f>
        <v/>
      </c>
      <c r="AQ1052" s="188" t="str">
        <f t="shared" si="391"/>
        <v/>
      </c>
      <c r="AR1052" s="188" t="str">
        <f t="shared" si="392"/>
        <v/>
      </c>
      <c r="AS1052" s="188" t="str">
        <f t="shared" si="393"/>
        <v/>
      </c>
      <c r="AT1052" s="188" t="str">
        <f>IF(ISNUMBER(A1052),MAX($AS$2:AS1052)-AS1052,"")</f>
        <v/>
      </c>
      <c r="AU1052" s="189" t="str">
        <f t="shared" si="394"/>
        <v/>
      </c>
      <c r="AV1052" s="190" t="str">
        <f t="shared" si="395"/>
        <v/>
      </c>
      <c r="AW1052" s="190" t="str">
        <f t="shared" si="396"/>
        <v/>
      </c>
      <c r="AX1052" s="191" t="str">
        <f ca="1">IF(ISNUMBER($A1052),INDIRECT(CONCATENATE("'Instrument List'!B",(MATCH(E1052,'Instrument List'!A:A,0))-0)),"")</f>
        <v/>
      </c>
      <c r="AY1052" s="191" t="str">
        <f ca="1">IF(ISNUMBER($A1052),INDIRECT(CONCATENATE("'Instrument List'!D",(MATCH(E1052,'Instrument List'!A:A,0))-0)),"")</f>
        <v/>
      </c>
      <c r="AZ1052" s="191" t="str">
        <f ca="1">IF(ISNUMBER($A1052),INDIRECT(CONCATENATE("'Instrument List'!C",(MATCH(E1052,'Instrument List'!A:A,0))-0)),"")</f>
        <v/>
      </c>
      <c r="BA1052" s="192" t="str">
        <f ca="1">IF(ISNUMBER(A1052),INDIRECT(CONCATENATE("'Instrument List'!E",(MATCH(E1052,'Instrument List'!A:A,0))-0)),"")</f>
        <v/>
      </c>
      <c r="BB1052" s="193" t="str">
        <f t="shared" si="397"/>
        <v/>
      </c>
      <c r="BC1052" s="193" t="str">
        <f t="shared" si="398"/>
        <v/>
      </c>
      <c r="BD1052" s="193" t="str">
        <f ca="1">IF(ISNUMBER(A1052),INDIRECT(CONCATENATE("'Instrument List'!F",(MATCH(E1052,'Instrument List'!A:A,0))-0)),"")</f>
        <v/>
      </c>
    </row>
    <row r="1053" spans="1:56">
      <c r="A1053" s="220" t="str">
        <f t="shared" si="378"/>
        <v/>
      </c>
      <c r="B1053" s="221"/>
      <c r="C1053" s="222"/>
      <c r="D1053" s="169"/>
      <c r="E1053" s="169"/>
      <c r="F1053" s="169"/>
      <c r="G1053" s="202"/>
      <c r="H1053" s="217"/>
      <c r="I1053" s="212"/>
      <c r="J1053" s="206"/>
      <c r="K1053" s="212"/>
      <c r="L1053" s="206"/>
      <c r="M1053" s="212"/>
      <c r="N1053" s="206"/>
      <c r="O1053" s="170" t="str">
        <f t="shared" si="379"/>
        <v/>
      </c>
      <c r="P1053" s="171"/>
      <c r="Q1053" s="171"/>
      <c r="R1053" s="171"/>
      <c r="S1053" s="172" t="str">
        <f t="shared" si="380"/>
        <v/>
      </c>
      <c r="T1053" s="172" t="str">
        <f t="shared" si="381"/>
        <v/>
      </c>
      <c r="U1053" s="171"/>
      <c r="V1053" s="171"/>
      <c r="W1053" s="173" t="str">
        <f t="shared" si="382"/>
        <v/>
      </c>
      <c r="X1053" s="173" t="str">
        <f t="shared" si="383"/>
        <v/>
      </c>
      <c r="Y1053" s="173" t="str">
        <f t="shared" si="384"/>
        <v/>
      </c>
      <c r="Z1053" s="171"/>
      <c r="AA1053" s="171"/>
      <c r="AB1053" s="171"/>
      <c r="AC1053" s="172" t="str">
        <f t="shared" si="385"/>
        <v/>
      </c>
      <c r="AD1053" s="172" t="str">
        <f t="shared" si="386"/>
        <v/>
      </c>
      <c r="AE1053" s="174"/>
      <c r="AF1053" s="175" t="str">
        <f t="shared" si="387"/>
        <v/>
      </c>
      <c r="AG1053" s="169"/>
      <c r="AH1053" s="171"/>
      <c r="AI1053" s="171"/>
      <c r="AJ1053" s="169"/>
      <c r="AK1053" s="176" t="str">
        <f t="shared" si="388"/>
        <v/>
      </c>
      <c r="AL1053" s="176" t="str">
        <f t="shared" si="389"/>
        <v/>
      </c>
      <c r="AM1053" s="176" t="str">
        <f t="shared" si="390"/>
        <v/>
      </c>
      <c r="AN1053" s="359" t="str">
        <f>IF(Overview!$K$17='Internal Calcs'!$P$22,IF(AK1053="","",AK1053),IF(Overview!$K$17='Internal Calcs'!$P$23,IF(AK1053="","",AK1053),IF(ISNUMBER(A1053),(IF(F1053="Short",G1053-H1053,H1053-G1053)*AZ1053-AX1053),"")))</f>
        <v/>
      </c>
      <c r="AO1053" s="401" t="str">
        <f>IF(Overview!$K$17='Internal Calcs'!$P$22,IF(AL1053="","",AL1053),IF(Overview!$K$17='Internal Calcs'!$P$23,IF(AL1053="","",AL1053),IF(ISNUMBER(A1053),IF(AL1053="",(IF(F1053="Short",G1053-H1053,H1053-G1053)*AZ1053-AX1053),(IF(F1053="Short",G1053-J1053,J1053-G1053)*AZ1053-AX1053)),"")))</f>
        <v/>
      </c>
      <c r="AP1053" s="359" t="str">
        <f>IF(Overview!$K$17='Internal Calcs'!$P$22,"",IF(Overview!$K$17='Internal Calcs'!$P$23,IF(AM1053="","",AM1053),IF(ISNUMBER(A1053),IF(AM1053="",(IF(F1053="Short",G1053-H1053,H1053-G1053)*AZ1053-AX1053),(IF(F1053="Short",G1053-L1053,L1053-G1053)*AZ1053-AX1053)),"")))</f>
        <v/>
      </c>
      <c r="AQ1053" s="176" t="str">
        <f t="shared" si="391"/>
        <v/>
      </c>
      <c r="AR1053" s="176" t="str">
        <f t="shared" si="392"/>
        <v/>
      </c>
      <c r="AS1053" s="176" t="str">
        <f t="shared" si="393"/>
        <v/>
      </c>
      <c r="AT1053" s="176" t="str">
        <f>IF(ISNUMBER(A1053),MAX($AS$2:AS1053)-AS1053,"")</f>
        <v/>
      </c>
      <c r="AU1053" s="177" t="str">
        <f t="shared" si="394"/>
        <v/>
      </c>
      <c r="AV1053" s="178" t="str">
        <f t="shared" si="395"/>
        <v/>
      </c>
      <c r="AW1053" s="178" t="str">
        <f t="shared" si="396"/>
        <v/>
      </c>
      <c r="AX1053" s="179" t="str">
        <f ca="1">IF(ISNUMBER($A1053),INDIRECT(CONCATENATE("'Instrument List'!B",(MATCH(E1053,'Instrument List'!A:A,0))-0)),"")</f>
        <v/>
      </c>
      <c r="AY1053" s="179" t="str">
        <f ca="1">IF(ISNUMBER($A1053),INDIRECT(CONCATENATE("'Instrument List'!D",(MATCH(E1053,'Instrument List'!A:A,0))-0)),"")</f>
        <v/>
      </c>
      <c r="AZ1053" s="179" t="str">
        <f ca="1">IF(ISNUMBER($A1053),INDIRECT(CONCATENATE("'Instrument List'!C",(MATCH(E1053,'Instrument List'!A:A,0))-0)),"")</f>
        <v/>
      </c>
      <c r="BA1053" s="180" t="str">
        <f ca="1">IF(ISNUMBER(A1053),INDIRECT(CONCATENATE("'Instrument List'!E",(MATCH(E1053,'Instrument List'!A:A,0))-0)),"")</f>
        <v/>
      </c>
      <c r="BB1053" s="181" t="str">
        <f t="shared" si="397"/>
        <v/>
      </c>
      <c r="BC1053" s="181" t="str">
        <f t="shared" si="398"/>
        <v/>
      </c>
      <c r="BD1053" s="181" t="str">
        <f ca="1">IF(ISNUMBER(A1053),INDIRECT(CONCATENATE("'Instrument List'!F",(MATCH(E1053,'Instrument List'!A:A,0))-0)),"")</f>
        <v/>
      </c>
    </row>
    <row r="1054" spans="1:56">
      <c r="A1054" s="223" t="str">
        <f t="shared" si="378"/>
        <v/>
      </c>
      <c r="B1054" s="224"/>
      <c r="C1054" s="225"/>
      <c r="D1054" s="182"/>
      <c r="E1054" s="182"/>
      <c r="F1054" s="182"/>
      <c r="G1054" s="203"/>
      <c r="H1054" s="218"/>
      <c r="I1054" s="213"/>
      <c r="J1054" s="207"/>
      <c r="K1054" s="213"/>
      <c r="L1054" s="207"/>
      <c r="M1054" s="213"/>
      <c r="N1054" s="207"/>
      <c r="O1054" s="183" t="str">
        <f t="shared" si="379"/>
        <v/>
      </c>
      <c r="P1054" s="184"/>
      <c r="Q1054" s="184"/>
      <c r="R1054" s="275"/>
      <c r="S1054" s="185" t="str">
        <f t="shared" si="380"/>
        <v/>
      </c>
      <c r="T1054" s="185" t="str">
        <f t="shared" si="381"/>
        <v/>
      </c>
      <c r="U1054" s="275"/>
      <c r="V1054" s="275"/>
      <c r="W1054" s="276" t="str">
        <f t="shared" si="382"/>
        <v/>
      </c>
      <c r="X1054" s="276" t="str">
        <f t="shared" si="383"/>
        <v/>
      </c>
      <c r="Y1054" s="276" t="str">
        <f t="shared" si="384"/>
        <v/>
      </c>
      <c r="Z1054" s="275"/>
      <c r="AA1054" s="184"/>
      <c r="AB1054" s="184"/>
      <c r="AC1054" s="185" t="str">
        <f t="shared" si="385"/>
        <v/>
      </c>
      <c r="AD1054" s="185" t="str">
        <f t="shared" si="386"/>
        <v/>
      </c>
      <c r="AE1054" s="186"/>
      <c r="AF1054" s="187" t="str">
        <f t="shared" si="387"/>
        <v/>
      </c>
      <c r="AG1054" s="182"/>
      <c r="AH1054" s="184"/>
      <c r="AI1054" s="184"/>
      <c r="AJ1054" s="182"/>
      <c r="AK1054" s="188" t="str">
        <f t="shared" si="388"/>
        <v/>
      </c>
      <c r="AL1054" s="188" t="str">
        <f t="shared" si="389"/>
        <v/>
      </c>
      <c r="AM1054" s="188" t="str">
        <f t="shared" si="390"/>
        <v/>
      </c>
      <c r="AN1054" s="359" t="str">
        <f>IF(Overview!$K$17='Internal Calcs'!$P$22,IF(AK1054="","",AK1054),IF(Overview!$K$17='Internal Calcs'!$P$23,IF(AK1054="","",AK1054),IF(ISNUMBER(A1054),(IF(F1054="Short",G1054-H1054,H1054-G1054)*AZ1054-AX1054),"")))</f>
        <v/>
      </c>
      <c r="AO1054" s="401" t="str">
        <f>IF(Overview!$K$17='Internal Calcs'!$P$22,IF(AL1054="","",AL1054),IF(Overview!$K$17='Internal Calcs'!$P$23,IF(AL1054="","",AL1054),IF(ISNUMBER(A1054),IF(AL1054="",(IF(F1054="Short",G1054-H1054,H1054-G1054)*AZ1054-AX1054),(IF(F1054="Short",G1054-J1054,J1054-G1054)*AZ1054-AX1054)),"")))</f>
        <v/>
      </c>
      <c r="AP1054" s="359" t="str">
        <f>IF(Overview!$K$17='Internal Calcs'!$P$22,"",IF(Overview!$K$17='Internal Calcs'!$P$23,IF(AM1054="","",AM1054),IF(ISNUMBER(A1054),IF(AM1054="",(IF(F1054="Short",G1054-H1054,H1054-G1054)*AZ1054-AX1054),(IF(F1054="Short",G1054-L1054,L1054-G1054)*AZ1054-AX1054)),"")))</f>
        <v/>
      </c>
      <c r="AQ1054" s="188" t="str">
        <f t="shared" si="391"/>
        <v/>
      </c>
      <c r="AR1054" s="188" t="str">
        <f t="shared" si="392"/>
        <v/>
      </c>
      <c r="AS1054" s="188" t="str">
        <f t="shared" si="393"/>
        <v/>
      </c>
      <c r="AT1054" s="188" t="str">
        <f>IF(ISNUMBER(A1054),MAX($AS$2:AS1054)-AS1054,"")</f>
        <v/>
      </c>
      <c r="AU1054" s="189" t="str">
        <f t="shared" si="394"/>
        <v/>
      </c>
      <c r="AV1054" s="190" t="str">
        <f t="shared" si="395"/>
        <v/>
      </c>
      <c r="AW1054" s="190" t="str">
        <f t="shared" si="396"/>
        <v/>
      </c>
      <c r="AX1054" s="191" t="str">
        <f ca="1">IF(ISNUMBER($A1054),INDIRECT(CONCATENATE("'Instrument List'!B",(MATCH(E1054,'Instrument List'!A:A,0))-0)),"")</f>
        <v/>
      </c>
      <c r="AY1054" s="191" t="str">
        <f ca="1">IF(ISNUMBER($A1054),INDIRECT(CONCATENATE("'Instrument List'!D",(MATCH(E1054,'Instrument List'!A:A,0))-0)),"")</f>
        <v/>
      </c>
      <c r="AZ1054" s="191" t="str">
        <f ca="1">IF(ISNUMBER($A1054),INDIRECT(CONCATENATE("'Instrument List'!C",(MATCH(E1054,'Instrument List'!A:A,0))-0)),"")</f>
        <v/>
      </c>
      <c r="BA1054" s="192" t="str">
        <f ca="1">IF(ISNUMBER(A1054),INDIRECT(CONCATENATE("'Instrument List'!E",(MATCH(E1054,'Instrument List'!A:A,0))-0)),"")</f>
        <v/>
      </c>
      <c r="BB1054" s="193" t="str">
        <f t="shared" si="397"/>
        <v/>
      </c>
      <c r="BC1054" s="193" t="str">
        <f t="shared" si="398"/>
        <v/>
      </c>
      <c r="BD1054" s="193" t="str">
        <f ca="1">IF(ISNUMBER(A1054),INDIRECT(CONCATENATE("'Instrument List'!F",(MATCH(E1054,'Instrument List'!A:A,0))-0)),"")</f>
        <v/>
      </c>
    </row>
    <row r="1055" spans="1:56">
      <c r="A1055" s="220" t="str">
        <f t="shared" si="378"/>
        <v/>
      </c>
      <c r="B1055" s="221"/>
      <c r="C1055" s="222"/>
      <c r="D1055" s="169"/>
      <c r="E1055" s="169"/>
      <c r="F1055" s="169"/>
      <c r="G1055" s="202"/>
      <c r="H1055" s="217"/>
      <c r="I1055" s="212"/>
      <c r="J1055" s="206"/>
      <c r="K1055" s="212"/>
      <c r="L1055" s="206"/>
      <c r="M1055" s="212"/>
      <c r="N1055" s="206"/>
      <c r="O1055" s="170" t="str">
        <f t="shared" si="379"/>
        <v/>
      </c>
      <c r="P1055" s="171"/>
      <c r="Q1055" s="171"/>
      <c r="R1055" s="171"/>
      <c r="S1055" s="172" t="str">
        <f t="shared" si="380"/>
        <v/>
      </c>
      <c r="T1055" s="172" t="str">
        <f t="shared" si="381"/>
        <v/>
      </c>
      <c r="U1055" s="171"/>
      <c r="V1055" s="171"/>
      <c r="W1055" s="173" t="str">
        <f t="shared" si="382"/>
        <v/>
      </c>
      <c r="X1055" s="173" t="str">
        <f t="shared" si="383"/>
        <v/>
      </c>
      <c r="Y1055" s="173" t="str">
        <f t="shared" si="384"/>
        <v/>
      </c>
      <c r="Z1055" s="171"/>
      <c r="AA1055" s="171"/>
      <c r="AB1055" s="171"/>
      <c r="AC1055" s="172" t="str">
        <f t="shared" si="385"/>
        <v/>
      </c>
      <c r="AD1055" s="172" t="str">
        <f t="shared" si="386"/>
        <v/>
      </c>
      <c r="AE1055" s="174"/>
      <c r="AF1055" s="175" t="str">
        <f t="shared" si="387"/>
        <v/>
      </c>
      <c r="AG1055" s="169"/>
      <c r="AH1055" s="171"/>
      <c r="AI1055" s="171"/>
      <c r="AJ1055" s="169"/>
      <c r="AK1055" s="176" t="str">
        <f t="shared" si="388"/>
        <v/>
      </c>
      <c r="AL1055" s="176" t="str">
        <f t="shared" si="389"/>
        <v/>
      </c>
      <c r="AM1055" s="176" t="str">
        <f t="shared" si="390"/>
        <v/>
      </c>
      <c r="AN1055" s="359" t="str">
        <f>IF(Overview!$K$17='Internal Calcs'!$P$22,IF(AK1055="","",AK1055),IF(Overview!$K$17='Internal Calcs'!$P$23,IF(AK1055="","",AK1055),IF(ISNUMBER(A1055),(IF(F1055="Short",G1055-H1055,H1055-G1055)*AZ1055-AX1055),"")))</f>
        <v/>
      </c>
      <c r="AO1055" s="401" t="str">
        <f>IF(Overview!$K$17='Internal Calcs'!$P$22,IF(AL1055="","",AL1055),IF(Overview!$K$17='Internal Calcs'!$P$23,IF(AL1055="","",AL1055),IF(ISNUMBER(A1055),IF(AL1055="",(IF(F1055="Short",G1055-H1055,H1055-G1055)*AZ1055-AX1055),(IF(F1055="Short",G1055-J1055,J1055-G1055)*AZ1055-AX1055)),"")))</f>
        <v/>
      </c>
      <c r="AP1055" s="359" t="str">
        <f>IF(Overview!$K$17='Internal Calcs'!$P$22,"",IF(Overview!$K$17='Internal Calcs'!$P$23,IF(AM1055="","",AM1055),IF(ISNUMBER(A1055),IF(AM1055="",(IF(F1055="Short",G1055-H1055,H1055-G1055)*AZ1055-AX1055),(IF(F1055="Short",G1055-L1055,L1055-G1055)*AZ1055-AX1055)),"")))</f>
        <v/>
      </c>
      <c r="AQ1055" s="176" t="str">
        <f t="shared" si="391"/>
        <v/>
      </c>
      <c r="AR1055" s="176" t="str">
        <f t="shared" si="392"/>
        <v/>
      </c>
      <c r="AS1055" s="176" t="str">
        <f t="shared" si="393"/>
        <v/>
      </c>
      <c r="AT1055" s="176" t="str">
        <f>IF(ISNUMBER(A1055),MAX($AS$2:AS1055)-AS1055,"")</f>
        <v/>
      </c>
      <c r="AU1055" s="177" t="str">
        <f t="shared" si="394"/>
        <v/>
      </c>
      <c r="AV1055" s="178" t="str">
        <f t="shared" si="395"/>
        <v/>
      </c>
      <c r="AW1055" s="178" t="str">
        <f t="shared" si="396"/>
        <v/>
      </c>
      <c r="AX1055" s="179" t="str">
        <f ca="1">IF(ISNUMBER($A1055),INDIRECT(CONCATENATE("'Instrument List'!B",(MATCH(E1055,'Instrument List'!A:A,0))-0)),"")</f>
        <v/>
      </c>
      <c r="AY1055" s="179" t="str">
        <f ca="1">IF(ISNUMBER($A1055),INDIRECT(CONCATENATE("'Instrument List'!D",(MATCH(E1055,'Instrument List'!A:A,0))-0)),"")</f>
        <v/>
      </c>
      <c r="AZ1055" s="179" t="str">
        <f ca="1">IF(ISNUMBER($A1055),INDIRECT(CONCATENATE("'Instrument List'!C",(MATCH(E1055,'Instrument List'!A:A,0))-0)),"")</f>
        <v/>
      </c>
      <c r="BA1055" s="180" t="str">
        <f ca="1">IF(ISNUMBER(A1055),INDIRECT(CONCATENATE("'Instrument List'!E",(MATCH(E1055,'Instrument List'!A:A,0))-0)),"")</f>
        <v/>
      </c>
      <c r="BB1055" s="181" t="str">
        <f t="shared" si="397"/>
        <v/>
      </c>
      <c r="BC1055" s="181" t="str">
        <f t="shared" si="398"/>
        <v/>
      </c>
      <c r="BD1055" s="181" t="str">
        <f ca="1">IF(ISNUMBER(A1055),INDIRECT(CONCATENATE("'Instrument List'!F",(MATCH(E1055,'Instrument List'!A:A,0))-0)),"")</f>
        <v/>
      </c>
    </row>
    <row r="1056" spans="1:56">
      <c r="A1056" s="223" t="str">
        <f t="shared" si="378"/>
        <v/>
      </c>
      <c r="B1056" s="224"/>
      <c r="C1056" s="225"/>
      <c r="D1056" s="182"/>
      <c r="E1056" s="182"/>
      <c r="F1056" s="182"/>
      <c r="G1056" s="203"/>
      <c r="H1056" s="218"/>
      <c r="I1056" s="213"/>
      <c r="J1056" s="207"/>
      <c r="K1056" s="213"/>
      <c r="L1056" s="207"/>
      <c r="M1056" s="213"/>
      <c r="N1056" s="207"/>
      <c r="O1056" s="183" t="str">
        <f t="shared" si="379"/>
        <v/>
      </c>
      <c r="P1056" s="184"/>
      <c r="Q1056" s="184"/>
      <c r="R1056" s="275"/>
      <c r="S1056" s="185" t="str">
        <f t="shared" si="380"/>
        <v/>
      </c>
      <c r="T1056" s="185" t="str">
        <f t="shared" si="381"/>
        <v/>
      </c>
      <c r="U1056" s="275"/>
      <c r="V1056" s="275"/>
      <c r="W1056" s="276" t="str">
        <f t="shared" si="382"/>
        <v/>
      </c>
      <c r="X1056" s="276" t="str">
        <f t="shared" si="383"/>
        <v/>
      </c>
      <c r="Y1056" s="276" t="str">
        <f t="shared" si="384"/>
        <v/>
      </c>
      <c r="Z1056" s="275"/>
      <c r="AA1056" s="184"/>
      <c r="AB1056" s="184"/>
      <c r="AC1056" s="185" t="str">
        <f t="shared" si="385"/>
        <v/>
      </c>
      <c r="AD1056" s="185" t="str">
        <f t="shared" si="386"/>
        <v/>
      </c>
      <c r="AE1056" s="186"/>
      <c r="AF1056" s="187" t="str">
        <f t="shared" si="387"/>
        <v/>
      </c>
      <c r="AG1056" s="182"/>
      <c r="AH1056" s="184"/>
      <c r="AI1056" s="184"/>
      <c r="AJ1056" s="182"/>
      <c r="AK1056" s="188" t="str">
        <f t="shared" si="388"/>
        <v/>
      </c>
      <c r="AL1056" s="188" t="str">
        <f t="shared" si="389"/>
        <v/>
      </c>
      <c r="AM1056" s="188" t="str">
        <f t="shared" si="390"/>
        <v/>
      </c>
      <c r="AN1056" s="359" t="str">
        <f>IF(Overview!$K$17='Internal Calcs'!$P$22,IF(AK1056="","",AK1056),IF(Overview!$K$17='Internal Calcs'!$P$23,IF(AK1056="","",AK1056),IF(ISNUMBER(A1056),(IF(F1056="Short",G1056-H1056,H1056-G1056)*AZ1056-AX1056),"")))</f>
        <v/>
      </c>
      <c r="AO1056" s="401" t="str">
        <f>IF(Overview!$K$17='Internal Calcs'!$P$22,IF(AL1056="","",AL1056),IF(Overview!$K$17='Internal Calcs'!$P$23,IF(AL1056="","",AL1056),IF(ISNUMBER(A1056),IF(AL1056="",(IF(F1056="Short",G1056-H1056,H1056-G1056)*AZ1056-AX1056),(IF(F1056="Short",G1056-J1056,J1056-G1056)*AZ1056-AX1056)),"")))</f>
        <v/>
      </c>
      <c r="AP1056" s="359" t="str">
        <f>IF(Overview!$K$17='Internal Calcs'!$P$22,"",IF(Overview!$K$17='Internal Calcs'!$P$23,IF(AM1056="","",AM1056),IF(ISNUMBER(A1056),IF(AM1056="",(IF(F1056="Short",G1056-H1056,H1056-G1056)*AZ1056-AX1056),(IF(F1056="Short",G1056-L1056,L1056-G1056)*AZ1056-AX1056)),"")))</f>
        <v/>
      </c>
      <c r="AQ1056" s="188" t="str">
        <f t="shared" si="391"/>
        <v/>
      </c>
      <c r="AR1056" s="188" t="str">
        <f t="shared" si="392"/>
        <v/>
      </c>
      <c r="AS1056" s="188" t="str">
        <f t="shared" si="393"/>
        <v/>
      </c>
      <c r="AT1056" s="188" t="str">
        <f>IF(ISNUMBER(A1056),MAX($AS$2:AS1056)-AS1056,"")</f>
        <v/>
      </c>
      <c r="AU1056" s="189" t="str">
        <f t="shared" si="394"/>
        <v/>
      </c>
      <c r="AV1056" s="190" t="str">
        <f t="shared" si="395"/>
        <v/>
      </c>
      <c r="AW1056" s="190" t="str">
        <f t="shared" si="396"/>
        <v/>
      </c>
      <c r="AX1056" s="191" t="str">
        <f ca="1">IF(ISNUMBER($A1056),INDIRECT(CONCATENATE("'Instrument List'!B",(MATCH(E1056,'Instrument List'!A:A,0))-0)),"")</f>
        <v/>
      </c>
      <c r="AY1056" s="191" t="str">
        <f ca="1">IF(ISNUMBER($A1056),INDIRECT(CONCATENATE("'Instrument List'!D",(MATCH(E1056,'Instrument List'!A:A,0))-0)),"")</f>
        <v/>
      </c>
      <c r="AZ1056" s="191" t="str">
        <f ca="1">IF(ISNUMBER($A1056),INDIRECT(CONCATENATE("'Instrument List'!C",(MATCH(E1056,'Instrument List'!A:A,0))-0)),"")</f>
        <v/>
      </c>
      <c r="BA1056" s="192" t="str">
        <f ca="1">IF(ISNUMBER(A1056),INDIRECT(CONCATENATE("'Instrument List'!E",(MATCH(E1056,'Instrument List'!A:A,0))-0)),"")</f>
        <v/>
      </c>
      <c r="BB1056" s="193" t="str">
        <f t="shared" si="397"/>
        <v/>
      </c>
      <c r="BC1056" s="193" t="str">
        <f t="shared" si="398"/>
        <v/>
      </c>
      <c r="BD1056" s="193" t="str">
        <f ca="1">IF(ISNUMBER(A1056),INDIRECT(CONCATENATE("'Instrument List'!F",(MATCH(E1056,'Instrument List'!A:A,0))-0)),"")</f>
        <v/>
      </c>
    </row>
    <row r="1057" spans="1:56">
      <c r="A1057" s="220" t="str">
        <f t="shared" si="378"/>
        <v/>
      </c>
      <c r="B1057" s="221"/>
      <c r="C1057" s="222"/>
      <c r="D1057" s="169"/>
      <c r="E1057" s="169"/>
      <c r="F1057" s="169"/>
      <c r="G1057" s="202"/>
      <c r="H1057" s="217"/>
      <c r="I1057" s="212"/>
      <c r="J1057" s="206"/>
      <c r="K1057" s="212"/>
      <c r="L1057" s="206"/>
      <c r="M1057" s="212"/>
      <c r="N1057" s="206"/>
      <c r="O1057" s="170" t="str">
        <f t="shared" si="379"/>
        <v/>
      </c>
      <c r="P1057" s="171"/>
      <c r="Q1057" s="171"/>
      <c r="R1057" s="171"/>
      <c r="S1057" s="172" t="str">
        <f t="shared" si="380"/>
        <v/>
      </c>
      <c r="T1057" s="172" t="str">
        <f t="shared" si="381"/>
        <v/>
      </c>
      <c r="U1057" s="171"/>
      <c r="V1057" s="171"/>
      <c r="W1057" s="173" t="str">
        <f t="shared" si="382"/>
        <v/>
      </c>
      <c r="X1057" s="173" t="str">
        <f t="shared" si="383"/>
        <v/>
      </c>
      <c r="Y1057" s="173" t="str">
        <f t="shared" si="384"/>
        <v/>
      </c>
      <c r="Z1057" s="171"/>
      <c r="AA1057" s="171"/>
      <c r="AB1057" s="171"/>
      <c r="AC1057" s="172" t="str">
        <f t="shared" si="385"/>
        <v/>
      </c>
      <c r="AD1057" s="172" t="str">
        <f t="shared" si="386"/>
        <v/>
      </c>
      <c r="AE1057" s="174"/>
      <c r="AF1057" s="175" t="str">
        <f t="shared" si="387"/>
        <v/>
      </c>
      <c r="AG1057" s="169"/>
      <c r="AH1057" s="171"/>
      <c r="AI1057" s="171"/>
      <c r="AJ1057" s="169"/>
      <c r="AK1057" s="176" t="str">
        <f t="shared" si="388"/>
        <v/>
      </c>
      <c r="AL1057" s="176" t="str">
        <f t="shared" si="389"/>
        <v/>
      </c>
      <c r="AM1057" s="176" t="str">
        <f t="shared" si="390"/>
        <v/>
      </c>
      <c r="AN1057" s="359" t="str">
        <f>IF(Overview!$K$17='Internal Calcs'!$P$22,IF(AK1057="","",AK1057),IF(Overview!$K$17='Internal Calcs'!$P$23,IF(AK1057="","",AK1057),IF(ISNUMBER(A1057),(IF(F1057="Short",G1057-H1057,H1057-G1057)*AZ1057-AX1057),"")))</f>
        <v/>
      </c>
      <c r="AO1057" s="401" t="str">
        <f>IF(Overview!$K$17='Internal Calcs'!$P$22,IF(AL1057="","",AL1057),IF(Overview!$K$17='Internal Calcs'!$P$23,IF(AL1057="","",AL1057),IF(ISNUMBER(A1057),IF(AL1057="",(IF(F1057="Short",G1057-H1057,H1057-G1057)*AZ1057-AX1057),(IF(F1057="Short",G1057-J1057,J1057-G1057)*AZ1057-AX1057)),"")))</f>
        <v/>
      </c>
      <c r="AP1057" s="359" t="str">
        <f>IF(Overview!$K$17='Internal Calcs'!$P$22,"",IF(Overview!$K$17='Internal Calcs'!$P$23,IF(AM1057="","",AM1057),IF(ISNUMBER(A1057),IF(AM1057="",(IF(F1057="Short",G1057-H1057,H1057-G1057)*AZ1057-AX1057),(IF(F1057="Short",G1057-L1057,L1057-G1057)*AZ1057-AX1057)),"")))</f>
        <v/>
      </c>
      <c r="AQ1057" s="176" t="str">
        <f t="shared" si="391"/>
        <v/>
      </c>
      <c r="AR1057" s="176" t="str">
        <f t="shared" si="392"/>
        <v/>
      </c>
      <c r="AS1057" s="176" t="str">
        <f t="shared" si="393"/>
        <v/>
      </c>
      <c r="AT1057" s="176" t="str">
        <f>IF(ISNUMBER(A1057),MAX($AS$2:AS1057)-AS1057,"")</f>
        <v/>
      </c>
      <c r="AU1057" s="177" t="str">
        <f t="shared" si="394"/>
        <v/>
      </c>
      <c r="AV1057" s="178" t="str">
        <f t="shared" si="395"/>
        <v/>
      </c>
      <c r="AW1057" s="178" t="str">
        <f t="shared" si="396"/>
        <v/>
      </c>
      <c r="AX1057" s="179" t="str">
        <f ca="1">IF(ISNUMBER($A1057),INDIRECT(CONCATENATE("'Instrument List'!B",(MATCH(E1057,'Instrument List'!A:A,0))-0)),"")</f>
        <v/>
      </c>
      <c r="AY1057" s="179" t="str">
        <f ca="1">IF(ISNUMBER($A1057),INDIRECT(CONCATENATE("'Instrument List'!D",(MATCH(E1057,'Instrument List'!A:A,0))-0)),"")</f>
        <v/>
      </c>
      <c r="AZ1057" s="179" t="str">
        <f ca="1">IF(ISNUMBER($A1057),INDIRECT(CONCATENATE("'Instrument List'!C",(MATCH(E1057,'Instrument List'!A:A,0))-0)),"")</f>
        <v/>
      </c>
      <c r="BA1057" s="180" t="str">
        <f ca="1">IF(ISNUMBER(A1057),INDIRECT(CONCATENATE("'Instrument List'!E",(MATCH(E1057,'Instrument List'!A:A,0))-0)),"")</f>
        <v/>
      </c>
      <c r="BB1057" s="181" t="str">
        <f t="shared" si="397"/>
        <v/>
      </c>
      <c r="BC1057" s="181" t="str">
        <f t="shared" si="398"/>
        <v/>
      </c>
      <c r="BD1057" s="181" t="str">
        <f ca="1">IF(ISNUMBER(A1057),INDIRECT(CONCATENATE("'Instrument List'!F",(MATCH(E1057,'Instrument List'!A:A,0))-0)),"")</f>
        <v/>
      </c>
    </row>
    <row r="1058" spans="1:56">
      <c r="A1058" s="223" t="str">
        <f t="shared" si="378"/>
        <v/>
      </c>
      <c r="B1058" s="224"/>
      <c r="C1058" s="225"/>
      <c r="D1058" s="182"/>
      <c r="E1058" s="182"/>
      <c r="F1058" s="182"/>
      <c r="G1058" s="203"/>
      <c r="H1058" s="218"/>
      <c r="I1058" s="213"/>
      <c r="J1058" s="207"/>
      <c r="K1058" s="213"/>
      <c r="L1058" s="207"/>
      <c r="M1058" s="213"/>
      <c r="N1058" s="207"/>
      <c r="O1058" s="183" t="str">
        <f t="shared" si="379"/>
        <v/>
      </c>
      <c r="P1058" s="184"/>
      <c r="Q1058" s="184"/>
      <c r="R1058" s="275"/>
      <c r="S1058" s="185" t="str">
        <f t="shared" si="380"/>
        <v/>
      </c>
      <c r="T1058" s="185" t="str">
        <f t="shared" si="381"/>
        <v/>
      </c>
      <c r="U1058" s="275"/>
      <c r="V1058" s="275"/>
      <c r="W1058" s="276" t="str">
        <f t="shared" si="382"/>
        <v/>
      </c>
      <c r="X1058" s="276" t="str">
        <f t="shared" si="383"/>
        <v/>
      </c>
      <c r="Y1058" s="276" t="str">
        <f t="shared" si="384"/>
        <v/>
      </c>
      <c r="Z1058" s="275"/>
      <c r="AA1058" s="184"/>
      <c r="AB1058" s="184"/>
      <c r="AC1058" s="185" t="str">
        <f t="shared" si="385"/>
        <v/>
      </c>
      <c r="AD1058" s="185" t="str">
        <f t="shared" si="386"/>
        <v/>
      </c>
      <c r="AE1058" s="186"/>
      <c r="AF1058" s="187" t="str">
        <f t="shared" si="387"/>
        <v/>
      </c>
      <c r="AG1058" s="182"/>
      <c r="AH1058" s="184"/>
      <c r="AI1058" s="184"/>
      <c r="AJ1058" s="182"/>
      <c r="AK1058" s="188" t="str">
        <f t="shared" si="388"/>
        <v/>
      </c>
      <c r="AL1058" s="188" t="str">
        <f t="shared" si="389"/>
        <v/>
      </c>
      <c r="AM1058" s="188" t="str">
        <f t="shared" si="390"/>
        <v/>
      </c>
      <c r="AN1058" s="359" t="str">
        <f>IF(Overview!$K$17='Internal Calcs'!$P$22,IF(AK1058="","",AK1058),IF(Overview!$K$17='Internal Calcs'!$P$23,IF(AK1058="","",AK1058),IF(ISNUMBER(A1058),(IF(F1058="Short",G1058-H1058,H1058-G1058)*AZ1058-AX1058),"")))</f>
        <v/>
      </c>
      <c r="AO1058" s="401" t="str">
        <f>IF(Overview!$K$17='Internal Calcs'!$P$22,IF(AL1058="","",AL1058),IF(Overview!$K$17='Internal Calcs'!$P$23,IF(AL1058="","",AL1058),IF(ISNUMBER(A1058),IF(AL1058="",(IF(F1058="Short",G1058-H1058,H1058-G1058)*AZ1058-AX1058),(IF(F1058="Short",G1058-J1058,J1058-G1058)*AZ1058-AX1058)),"")))</f>
        <v/>
      </c>
      <c r="AP1058" s="359" t="str">
        <f>IF(Overview!$K$17='Internal Calcs'!$P$22,"",IF(Overview!$K$17='Internal Calcs'!$P$23,IF(AM1058="","",AM1058),IF(ISNUMBER(A1058),IF(AM1058="",(IF(F1058="Short",G1058-H1058,H1058-G1058)*AZ1058-AX1058),(IF(F1058="Short",G1058-L1058,L1058-G1058)*AZ1058-AX1058)),"")))</f>
        <v/>
      </c>
      <c r="AQ1058" s="188" t="str">
        <f t="shared" si="391"/>
        <v/>
      </c>
      <c r="AR1058" s="188" t="str">
        <f t="shared" si="392"/>
        <v/>
      </c>
      <c r="AS1058" s="188" t="str">
        <f t="shared" si="393"/>
        <v/>
      </c>
      <c r="AT1058" s="188" t="str">
        <f>IF(ISNUMBER(A1058),MAX($AS$2:AS1058)-AS1058,"")</f>
        <v/>
      </c>
      <c r="AU1058" s="189" t="str">
        <f t="shared" si="394"/>
        <v/>
      </c>
      <c r="AV1058" s="190" t="str">
        <f t="shared" si="395"/>
        <v/>
      </c>
      <c r="AW1058" s="190" t="str">
        <f t="shared" si="396"/>
        <v/>
      </c>
      <c r="AX1058" s="191" t="str">
        <f ca="1">IF(ISNUMBER($A1058),INDIRECT(CONCATENATE("'Instrument List'!B",(MATCH(E1058,'Instrument List'!A:A,0))-0)),"")</f>
        <v/>
      </c>
      <c r="AY1058" s="191" t="str">
        <f ca="1">IF(ISNUMBER($A1058),INDIRECT(CONCATENATE("'Instrument List'!D",(MATCH(E1058,'Instrument List'!A:A,0))-0)),"")</f>
        <v/>
      </c>
      <c r="AZ1058" s="191" t="str">
        <f ca="1">IF(ISNUMBER($A1058),INDIRECT(CONCATENATE("'Instrument List'!C",(MATCH(E1058,'Instrument List'!A:A,0))-0)),"")</f>
        <v/>
      </c>
      <c r="BA1058" s="192" t="str">
        <f ca="1">IF(ISNUMBER(A1058),INDIRECT(CONCATENATE("'Instrument List'!E",(MATCH(E1058,'Instrument List'!A:A,0))-0)),"")</f>
        <v/>
      </c>
      <c r="BB1058" s="193" t="str">
        <f t="shared" si="397"/>
        <v/>
      </c>
      <c r="BC1058" s="193" t="str">
        <f t="shared" si="398"/>
        <v/>
      </c>
      <c r="BD1058" s="193" t="str">
        <f ca="1">IF(ISNUMBER(A1058),INDIRECT(CONCATENATE("'Instrument List'!F",(MATCH(E1058,'Instrument List'!A:A,0))-0)),"")</f>
        <v/>
      </c>
    </row>
    <row r="1059" spans="1:56">
      <c r="A1059" s="220" t="str">
        <f t="shared" si="378"/>
        <v/>
      </c>
      <c r="B1059" s="221"/>
      <c r="C1059" s="222"/>
      <c r="D1059" s="169"/>
      <c r="E1059" s="169"/>
      <c r="F1059" s="169"/>
      <c r="G1059" s="202"/>
      <c r="H1059" s="217"/>
      <c r="I1059" s="212"/>
      <c r="J1059" s="206"/>
      <c r="K1059" s="212"/>
      <c r="L1059" s="206"/>
      <c r="M1059" s="212"/>
      <c r="N1059" s="206"/>
      <c r="O1059" s="170" t="str">
        <f t="shared" si="379"/>
        <v/>
      </c>
      <c r="P1059" s="171"/>
      <c r="Q1059" s="171"/>
      <c r="R1059" s="171"/>
      <c r="S1059" s="172" t="str">
        <f t="shared" si="380"/>
        <v/>
      </c>
      <c r="T1059" s="172" t="str">
        <f t="shared" si="381"/>
        <v/>
      </c>
      <c r="U1059" s="171"/>
      <c r="V1059" s="171"/>
      <c r="W1059" s="173" t="str">
        <f t="shared" si="382"/>
        <v/>
      </c>
      <c r="X1059" s="173" t="str">
        <f t="shared" si="383"/>
        <v/>
      </c>
      <c r="Y1059" s="173" t="str">
        <f t="shared" si="384"/>
        <v/>
      </c>
      <c r="Z1059" s="171"/>
      <c r="AA1059" s="171"/>
      <c r="AB1059" s="171"/>
      <c r="AC1059" s="172" t="str">
        <f t="shared" si="385"/>
        <v/>
      </c>
      <c r="AD1059" s="172" t="str">
        <f t="shared" si="386"/>
        <v/>
      </c>
      <c r="AE1059" s="174"/>
      <c r="AF1059" s="175" t="str">
        <f t="shared" si="387"/>
        <v/>
      </c>
      <c r="AG1059" s="169"/>
      <c r="AH1059" s="171"/>
      <c r="AI1059" s="171"/>
      <c r="AJ1059" s="169"/>
      <c r="AK1059" s="176" t="str">
        <f t="shared" si="388"/>
        <v/>
      </c>
      <c r="AL1059" s="176" t="str">
        <f t="shared" si="389"/>
        <v/>
      </c>
      <c r="AM1059" s="176" t="str">
        <f t="shared" si="390"/>
        <v/>
      </c>
      <c r="AN1059" s="359" t="str">
        <f>IF(Overview!$K$17='Internal Calcs'!$P$22,IF(AK1059="","",AK1059),IF(Overview!$K$17='Internal Calcs'!$P$23,IF(AK1059="","",AK1059),IF(ISNUMBER(A1059),(IF(F1059="Short",G1059-H1059,H1059-G1059)*AZ1059-AX1059),"")))</f>
        <v/>
      </c>
      <c r="AO1059" s="401" t="str">
        <f>IF(Overview!$K$17='Internal Calcs'!$P$22,IF(AL1059="","",AL1059),IF(Overview!$K$17='Internal Calcs'!$P$23,IF(AL1059="","",AL1059),IF(ISNUMBER(A1059),IF(AL1059="",(IF(F1059="Short",G1059-H1059,H1059-G1059)*AZ1059-AX1059),(IF(F1059="Short",G1059-J1059,J1059-G1059)*AZ1059-AX1059)),"")))</f>
        <v/>
      </c>
      <c r="AP1059" s="359" t="str">
        <f>IF(Overview!$K$17='Internal Calcs'!$P$22,"",IF(Overview!$K$17='Internal Calcs'!$P$23,IF(AM1059="","",AM1059),IF(ISNUMBER(A1059),IF(AM1059="",(IF(F1059="Short",G1059-H1059,H1059-G1059)*AZ1059-AX1059),(IF(F1059="Short",G1059-L1059,L1059-G1059)*AZ1059-AX1059)),"")))</f>
        <v/>
      </c>
      <c r="AQ1059" s="176" t="str">
        <f t="shared" si="391"/>
        <v/>
      </c>
      <c r="AR1059" s="176" t="str">
        <f t="shared" si="392"/>
        <v/>
      </c>
      <c r="AS1059" s="176" t="str">
        <f t="shared" si="393"/>
        <v/>
      </c>
      <c r="AT1059" s="176" t="str">
        <f>IF(ISNUMBER(A1059),MAX($AS$2:AS1059)-AS1059,"")</f>
        <v/>
      </c>
      <c r="AU1059" s="177" t="str">
        <f t="shared" si="394"/>
        <v/>
      </c>
      <c r="AV1059" s="178" t="str">
        <f t="shared" si="395"/>
        <v/>
      </c>
      <c r="AW1059" s="178" t="str">
        <f t="shared" si="396"/>
        <v/>
      </c>
      <c r="AX1059" s="179" t="str">
        <f ca="1">IF(ISNUMBER($A1059),INDIRECT(CONCATENATE("'Instrument List'!B",(MATCH(E1059,'Instrument List'!A:A,0))-0)),"")</f>
        <v/>
      </c>
      <c r="AY1059" s="179" t="str">
        <f ca="1">IF(ISNUMBER($A1059),INDIRECT(CONCATENATE("'Instrument List'!D",(MATCH(E1059,'Instrument List'!A:A,0))-0)),"")</f>
        <v/>
      </c>
      <c r="AZ1059" s="179" t="str">
        <f ca="1">IF(ISNUMBER($A1059),INDIRECT(CONCATENATE("'Instrument List'!C",(MATCH(E1059,'Instrument List'!A:A,0))-0)),"")</f>
        <v/>
      </c>
      <c r="BA1059" s="180" t="str">
        <f ca="1">IF(ISNUMBER(A1059),INDIRECT(CONCATENATE("'Instrument List'!E",(MATCH(E1059,'Instrument List'!A:A,0))-0)),"")</f>
        <v/>
      </c>
      <c r="BB1059" s="181" t="str">
        <f t="shared" si="397"/>
        <v/>
      </c>
      <c r="BC1059" s="181" t="str">
        <f t="shared" si="398"/>
        <v/>
      </c>
      <c r="BD1059" s="181" t="str">
        <f ca="1">IF(ISNUMBER(A1059),INDIRECT(CONCATENATE("'Instrument List'!F",(MATCH(E1059,'Instrument List'!A:A,0))-0)),"")</f>
        <v/>
      </c>
    </row>
    <row r="1060" spans="1:56">
      <c r="A1060" s="223" t="str">
        <f t="shared" si="378"/>
        <v/>
      </c>
      <c r="B1060" s="224"/>
      <c r="C1060" s="225"/>
      <c r="D1060" s="182"/>
      <c r="E1060" s="182"/>
      <c r="F1060" s="182"/>
      <c r="G1060" s="203"/>
      <c r="H1060" s="218"/>
      <c r="I1060" s="213"/>
      <c r="J1060" s="207"/>
      <c r="K1060" s="213"/>
      <c r="L1060" s="207"/>
      <c r="M1060" s="213"/>
      <c r="N1060" s="207"/>
      <c r="O1060" s="183" t="str">
        <f t="shared" si="379"/>
        <v/>
      </c>
      <c r="P1060" s="184"/>
      <c r="Q1060" s="184"/>
      <c r="R1060" s="275"/>
      <c r="S1060" s="185" t="str">
        <f t="shared" si="380"/>
        <v/>
      </c>
      <c r="T1060" s="185" t="str">
        <f t="shared" si="381"/>
        <v/>
      </c>
      <c r="U1060" s="275"/>
      <c r="V1060" s="275"/>
      <c r="W1060" s="276" t="str">
        <f t="shared" si="382"/>
        <v/>
      </c>
      <c r="X1060" s="276" t="str">
        <f t="shared" si="383"/>
        <v/>
      </c>
      <c r="Y1060" s="276" t="str">
        <f t="shared" si="384"/>
        <v/>
      </c>
      <c r="Z1060" s="275"/>
      <c r="AA1060" s="184"/>
      <c r="AB1060" s="184"/>
      <c r="AC1060" s="185" t="str">
        <f t="shared" si="385"/>
        <v/>
      </c>
      <c r="AD1060" s="185" t="str">
        <f t="shared" si="386"/>
        <v/>
      </c>
      <c r="AE1060" s="186"/>
      <c r="AF1060" s="187" t="str">
        <f t="shared" si="387"/>
        <v/>
      </c>
      <c r="AG1060" s="182"/>
      <c r="AH1060" s="184"/>
      <c r="AI1060" s="184"/>
      <c r="AJ1060" s="182"/>
      <c r="AK1060" s="188" t="str">
        <f t="shared" si="388"/>
        <v/>
      </c>
      <c r="AL1060" s="188" t="str">
        <f t="shared" si="389"/>
        <v/>
      </c>
      <c r="AM1060" s="188" t="str">
        <f t="shared" si="390"/>
        <v/>
      </c>
      <c r="AN1060" s="359" t="str">
        <f>IF(Overview!$K$17='Internal Calcs'!$P$22,IF(AK1060="","",AK1060),IF(Overview!$K$17='Internal Calcs'!$P$23,IF(AK1060="","",AK1060),IF(ISNUMBER(A1060),(IF(F1060="Short",G1060-H1060,H1060-G1060)*AZ1060-AX1060),"")))</f>
        <v/>
      </c>
      <c r="AO1060" s="401" t="str">
        <f>IF(Overview!$K$17='Internal Calcs'!$P$22,IF(AL1060="","",AL1060),IF(Overview!$K$17='Internal Calcs'!$P$23,IF(AL1060="","",AL1060),IF(ISNUMBER(A1060),IF(AL1060="",(IF(F1060="Short",G1060-H1060,H1060-G1060)*AZ1060-AX1060),(IF(F1060="Short",G1060-J1060,J1060-G1060)*AZ1060-AX1060)),"")))</f>
        <v/>
      </c>
      <c r="AP1060" s="359" t="str">
        <f>IF(Overview!$K$17='Internal Calcs'!$P$22,"",IF(Overview!$K$17='Internal Calcs'!$P$23,IF(AM1060="","",AM1060),IF(ISNUMBER(A1060),IF(AM1060="",(IF(F1060="Short",G1060-H1060,H1060-G1060)*AZ1060-AX1060),(IF(F1060="Short",G1060-L1060,L1060-G1060)*AZ1060-AX1060)),"")))</f>
        <v/>
      </c>
      <c r="AQ1060" s="188" t="str">
        <f t="shared" si="391"/>
        <v/>
      </c>
      <c r="AR1060" s="188" t="str">
        <f t="shared" si="392"/>
        <v/>
      </c>
      <c r="AS1060" s="188" t="str">
        <f t="shared" si="393"/>
        <v/>
      </c>
      <c r="AT1060" s="188" t="str">
        <f>IF(ISNUMBER(A1060),MAX($AS$2:AS1060)-AS1060,"")</f>
        <v/>
      </c>
      <c r="AU1060" s="189" t="str">
        <f t="shared" si="394"/>
        <v/>
      </c>
      <c r="AV1060" s="190" t="str">
        <f t="shared" si="395"/>
        <v/>
      </c>
      <c r="AW1060" s="190" t="str">
        <f t="shared" si="396"/>
        <v/>
      </c>
      <c r="AX1060" s="191" t="str">
        <f ca="1">IF(ISNUMBER($A1060),INDIRECT(CONCATENATE("'Instrument List'!B",(MATCH(E1060,'Instrument List'!A:A,0))-0)),"")</f>
        <v/>
      </c>
      <c r="AY1060" s="191" t="str">
        <f ca="1">IF(ISNUMBER($A1060),INDIRECT(CONCATENATE("'Instrument List'!D",(MATCH(E1060,'Instrument List'!A:A,0))-0)),"")</f>
        <v/>
      </c>
      <c r="AZ1060" s="191" t="str">
        <f ca="1">IF(ISNUMBER($A1060),INDIRECT(CONCATENATE("'Instrument List'!C",(MATCH(E1060,'Instrument List'!A:A,0))-0)),"")</f>
        <v/>
      </c>
      <c r="BA1060" s="192" t="str">
        <f ca="1">IF(ISNUMBER(A1060),INDIRECT(CONCATENATE("'Instrument List'!E",(MATCH(E1060,'Instrument List'!A:A,0))-0)),"")</f>
        <v/>
      </c>
      <c r="BB1060" s="193" t="str">
        <f t="shared" si="397"/>
        <v/>
      </c>
      <c r="BC1060" s="193" t="str">
        <f t="shared" si="398"/>
        <v/>
      </c>
      <c r="BD1060" s="193" t="str">
        <f ca="1">IF(ISNUMBER(A1060),INDIRECT(CONCATENATE("'Instrument List'!F",(MATCH(E1060,'Instrument List'!A:A,0))-0)),"")</f>
        <v/>
      </c>
    </row>
    <row r="1061" spans="1:56">
      <c r="A1061" s="220" t="str">
        <f t="shared" si="378"/>
        <v/>
      </c>
      <c r="B1061" s="221"/>
      <c r="C1061" s="222"/>
      <c r="D1061" s="169"/>
      <c r="E1061" s="169"/>
      <c r="F1061" s="169"/>
      <c r="G1061" s="202"/>
      <c r="H1061" s="217"/>
      <c r="I1061" s="212"/>
      <c r="J1061" s="206"/>
      <c r="K1061" s="212"/>
      <c r="L1061" s="206"/>
      <c r="M1061" s="212"/>
      <c r="N1061" s="206"/>
      <c r="O1061" s="170" t="str">
        <f t="shared" si="379"/>
        <v/>
      </c>
      <c r="P1061" s="171"/>
      <c r="Q1061" s="171"/>
      <c r="R1061" s="171"/>
      <c r="S1061" s="172" t="str">
        <f t="shared" si="380"/>
        <v/>
      </c>
      <c r="T1061" s="172" t="str">
        <f t="shared" si="381"/>
        <v/>
      </c>
      <c r="U1061" s="171"/>
      <c r="V1061" s="171"/>
      <c r="W1061" s="173" t="str">
        <f t="shared" si="382"/>
        <v/>
      </c>
      <c r="X1061" s="173" t="str">
        <f t="shared" si="383"/>
        <v/>
      </c>
      <c r="Y1061" s="173" t="str">
        <f t="shared" si="384"/>
        <v/>
      </c>
      <c r="Z1061" s="171"/>
      <c r="AA1061" s="171"/>
      <c r="AB1061" s="171"/>
      <c r="AC1061" s="172" t="str">
        <f t="shared" si="385"/>
        <v/>
      </c>
      <c r="AD1061" s="172" t="str">
        <f t="shared" si="386"/>
        <v/>
      </c>
      <c r="AE1061" s="174"/>
      <c r="AF1061" s="175" t="str">
        <f t="shared" si="387"/>
        <v/>
      </c>
      <c r="AG1061" s="169"/>
      <c r="AH1061" s="171"/>
      <c r="AI1061" s="171"/>
      <c r="AJ1061" s="169"/>
      <c r="AK1061" s="176" t="str">
        <f t="shared" si="388"/>
        <v/>
      </c>
      <c r="AL1061" s="176" t="str">
        <f t="shared" si="389"/>
        <v/>
      </c>
      <c r="AM1061" s="176" t="str">
        <f t="shared" si="390"/>
        <v/>
      </c>
      <c r="AN1061" s="359" t="str">
        <f>IF(Overview!$K$17='Internal Calcs'!$P$22,IF(AK1061="","",AK1061),IF(Overview!$K$17='Internal Calcs'!$P$23,IF(AK1061="","",AK1061),IF(ISNUMBER(A1061),(IF(F1061="Short",G1061-H1061,H1061-G1061)*AZ1061-AX1061),"")))</f>
        <v/>
      </c>
      <c r="AO1061" s="401" t="str">
        <f>IF(Overview!$K$17='Internal Calcs'!$P$22,IF(AL1061="","",AL1061),IF(Overview!$K$17='Internal Calcs'!$P$23,IF(AL1061="","",AL1061),IF(ISNUMBER(A1061),IF(AL1061="",(IF(F1061="Short",G1061-H1061,H1061-G1061)*AZ1061-AX1061),(IF(F1061="Short",G1061-J1061,J1061-G1061)*AZ1061-AX1061)),"")))</f>
        <v/>
      </c>
      <c r="AP1061" s="359" t="str">
        <f>IF(Overview!$K$17='Internal Calcs'!$P$22,"",IF(Overview!$K$17='Internal Calcs'!$P$23,IF(AM1061="","",AM1061),IF(ISNUMBER(A1061),IF(AM1061="",(IF(F1061="Short",G1061-H1061,H1061-G1061)*AZ1061-AX1061),(IF(F1061="Short",G1061-L1061,L1061-G1061)*AZ1061-AX1061)),"")))</f>
        <v/>
      </c>
      <c r="AQ1061" s="176" t="str">
        <f t="shared" si="391"/>
        <v/>
      </c>
      <c r="AR1061" s="176" t="str">
        <f t="shared" si="392"/>
        <v/>
      </c>
      <c r="AS1061" s="176" t="str">
        <f t="shared" si="393"/>
        <v/>
      </c>
      <c r="AT1061" s="176" t="str">
        <f>IF(ISNUMBER(A1061),MAX($AS$2:AS1061)-AS1061,"")</f>
        <v/>
      </c>
      <c r="AU1061" s="177" t="str">
        <f t="shared" si="394"/>
        <v/>
      </c>
      <c r="AV1061" s="178" t="str">
        <f t="shared" si="395"/>
        <v/>
      </c>
      <c r="AW1061" s="178" t="str">
        <f t="shared" si="396"/>
        <v/>
      </c>
      <c r="AX1061" s="179" t="str">
        <f ca="1">IF(ISNUMBER($A1061),INDIRECT(CONCATENATE("'Instrument List'!B",(MATCH(E1061,'Instrument List'!A:A,0))-0)),"")</f>
        <v/>
      </c>
      <c r="AY1061" s="179" t="str">
        <f ca="1">IF(ISNUMBER($A1061),INDIRECT(CONCATENATE("'Instrument List'!D",(MATCH(E1061,'Instrument List'!A:A,0))-0)),"")</f>
        <v/>
      </c>
      <c r="AZ1061" s="179" t="str">
        <f ca="1">IF(ISNUMBER($A1061),INDIRECT(CONCATENATE("'Instrument List'!C",(MATCH(E1061,'Instrument List'!A:A,0))-0)),"")</f>
        <v/>
      </c>
      <c r="BA1061" s="180" t="str">
        <f ca="1">IF(ISNUMBER(A1061),INDIRECT(CONCATENATE("'Instrument List'!E",(MATCH(E1061,'Instrument List'!A:A,0))-0)),"")</f>
        <v/>
      </c>
      <c r="BB1061" s="181" t="str">
        <f t="shared" si="397"/>
        <v/>
      </c>
      <c r="BC1061" s="181" t="str">
        <f t="shared" si="398"/>
        <v/>
      </c>
      <c r="BD1061" s="181" t="str">
        <f ca="1">IF(ISNUMBER(A1061),INDIRECT(CONCATENATE("'Instrument List'!F",(MATCH(E1061,'Instrument List'!A:A,0))-0)),"")</f>
        <v/>
      </c>
    </row>
    <row r="1062" spans="1:56">
      <c r="A1062" s="223" t="str">
        <f t="shared" si="378"/>
        <v/>
      </c>
      <c r="B1062" s="224"/>
      <c r="C1062" s="225"/>
      <c r="D1062" s="182"/>
      <c r="E1062" s="182"/>
      <c r="F1062" s="182"/>
      <c r="G1062" s="203"/>
      <c r="H1062" s="218"/>
      <c r="I1062" s="213"/>
      <c r="J1062" s="207"/>
      <c r="K1062" s="213"/>
      <c r="L1062" s="207"/>
      <c r="M1062" s="213"/>
      <c r="N1062" s="207"/>
      <c r="O1062" s="183" t="str">
        <f t="shared" si="379"/>
        <v/>
      </c>
      <c r="P1062" s="184"/>
      <c r="Q1062" s="184"/>
      <c r="R1062" s="275"/>
      <c r="S1062" s="185" t="str">
        <f t="shared" si="380"/>
        <v/>
      </c>
      <c r="T1062" s="185" t="str">
        <f t="shared" si="381"/>
        <v/>
      </c>
      <c r="U1062" s="275"/>
      <c r="V1062" s="275"/>
      <c r="W1062" s="276" t="str">
        <f t="shared" si="382"/>
        <v/>
      </c>
      <c r="X1062" s="276" t="str">
        <f t="shared" si="383"/>
        <v/>
      </c>
      <c r="Y1062" s="276" t="str">
        <f t="shared" si="384"/>
        <v/>
      </c>
      <c r="Z1062" s="275"/>
      <c r="AA1062" s="184"/>
      <c r="AB1062" s="184"/>
      <c r="AC1062" s="185" t="str">
        <f t="shared" si="385"/>
        <v/>
      </c>
      <c r="AD1062" s="185" t="str">
        <f t="shared" si="386"/>
        <v/>
      </c>
      <c r="AE1062" s="186"/>
      <c r="AF1062" s="187" t="str">
        <f t="shared" si="387"/>
        <v/>
      </c>
      <c r="AG1062" s="182"/>
      <c r="AH1062" s="184"/>
      <c r="AI1062" s="184"/>
      <c r="AJ1062" s="182"/>
      <c r="AK1062" s="188" t="str">
        <f t="shared" si="388"/>
        <v/>
      </c>
      <c r="AL1062" s="188" t="str">
        <f t="shared" si="389"/>
        <v/>
      </c>
      <c r="AM1062" s="188" t="str">
        <f t="shared" si="390"/>
        <v/>
      </c>
      <c r="AN1062" s="359" t="str">
        <f>IF(Overview!$K$17='Internal Calcs'!$P$22,IF(AK1062="","",AK1062),IF(Overview!$K$17='Internal Calcs'!$P$23,IF(AK1062="","",AK1062),IF(ISNUMBER(A1062),(IF(F1062="Short",G1062-H1062,H1062-G1062)*AZ1062-AX1062),"")))</f>
        <v/>
      </c>
      <c r="AO1062" s="401" t="str">
        <f>IF(Overview!$K$17='Internal Calcs'!$P$22,IF(AL1062="","",AL1062),IF(Overview!$K$17='Internal Calcs'!$P$23,IF(AL1062="","",AL1062),IF(ISNUMBER(A1062),IF(AL1062="",(IF(F1062="Short",G1062-H1062,H1062-G1062)*AZ1062-AX1062),(IF(F1062="Short",G1062-J1062,J1062-G1062)*AZ1062-AX1062)),"")))</f>
        <v/>
      </c>
      <c r="AP1062" s="359" t="str">
        <f>IF(Overview!$K$17='Internal Calcs'!$P$22,"",IF(Overview!$K$17='Internal Calcs'!$P$23,IF(AM1062="","",AM1062),IF(ISNUMBER(A1062),IF(AM1062="",(IF(F1062="Short",G1062-H1062,H1062-G1062)*AZ1062-AX1062),(IF(F1062="Short",G1062-L1062,L1062-G1062)*AZ1062-AX1062)),"")))</f>
        <v/>
      </c>
      <c r="AQ1062" s="188" t="str">
        <f t="shared" si="391"/>
        <v/>
      </c>
      <c r="AR1062" s="188" t="str">
        <f t="shared" si="392"/>
        <v/>
      </c>
      <c r="AS1062" s="188" t="str">
        <f t="shared" si="393"/>
        <v/>
      </c>
      <c r="AT1062" s="188" t="str">
        <f>IF(ISNUMBER(A1062),MAX($AS$2:AS1062)-AS1062,"")</f>
        <v/>
      </c>
      <c r="AU1062" s="189" t="str">
        <f t="shared" si="394"/>
        <v/>
      </c>
      <c r="AV1062" s="190" t="str">
        <f t="shared" si="395"/>
        <v/>
      </c>
      <c r="AW1062" s="190" t="str">
        <f t="shared" si="396"/>
        <v/>
      </c>
      <c r="AX1062" s="191" t="str">
        <f ca="1">IF(ISNUMBER($A1062),INDIRECT(CONCATENATE("'Instrument List'!B",(MATCH(E1062,'Instrument List'!A:A,0))-0)),"")</f>
        <v/>
      </c>
      <c r="AY1062" s="191" t="str">
        <f ca="1">IF(ISNUMBER($A1062),INDIRECT(CONCATENATE("'Instrument List'!D",(MATCH(E1062,'Instrument List'!A:A,0))-0)),"")</f>
        <v/>
      </c>
      <c r="AZ1062" s="191" t="str">
        <f ca="1">IF(ISNUMBER($A1062),INDIRECT(CONCATENATE("'Instrument List'!C",(MATCH(E1062,'Instrument List'!A:A,0))-0)),"")</f>
        <v/>
      </c>
      <c r="BA1062" s="192" t="str">
        <f ca="1">IF(ISNUMBER(A1062),INDIRECT(CONCATENATE("'Instrument List'!E",(MATCH(E1062,'Instrument List'!A:A,0))-0)),"")</f>
        <v/>
      </c>
      <c r="BB1062" s="193" t="str">
        <f t="shared" si="397"/>
        <v/>
      </c>
      <c r="BC1062" s="193" t="str">
        <f t="shared" si="398"/>
        <v/>
      </c>
      <c r="BD1062" s="193" t="str">
        <f ca="1">IF(ISNUMBER(A1062),INDIRECT(CONCATENATE("'Instrument List'!F",(MATCH(E1062,'Instrument List'!A:A,0))-0)),"")</f>
        <v/>
      </c>
    </row>
    <row r="1063" spans="1:56">
      <c r="A1063" s="220" t="str">
        <f t="shared" si="378"/>
        <v/>
      </c>
      <c r="B1063" s="221"/>
      <c r="C1063" s="222"/>
      <c r="D1063" s="169"/>
      <c r="E1063" s="169"/>
      <c r="F1063" s="169"/>
      <c r="G1063" s="202"/>
      <c r="H1063" s="217"/>
      <c r="I1063" s="212"/>
      <c r="J1063" s="206"/>
      <c r="K1063" s="212"/>
      <c r="L1063" s="206"/>
      <c r="M1063" s="212"/>
      <c r="N1063" s="206"/>
      <c r="O1063" s="170" t="str">
        <f t="shared" si="379"/>
        <v/>
      </c>
      <c r="P1063" s="171"/>
      <c r="Q1063" s="171"/>
      <c r="R1063" s="171"/>
      <c r="S1063" s="172" t="str">
        <f t="shared" si="380"/>
        <v/>
      </c>
      <c r="T1063" s="172" t="str">
        <f t="shared" si="381"/>
        <v/>
      </c>
      <c r="U1063" s="171"/>
      <c r="V1063" s="171"/>
      <c r="W1063" s="173" t="str">
        <f t="shared" si="382"/>
        <v/>
      </c>
      <c r="X1063" s="173" t="str">
        <f t="shared" si="383"/>
        <v/>
      </c>
      <c r="Y1063" s="173" t="str">
        <f t="shared" si="384"/>
        <v/>
      </c>
      <c r="Z1063" s="171"/>
      <c r="AA1063" s="171"/>
      <c r="AB1063" s="171"/>
      <c r="AC1063" s="172" t="str">
        <f t="shared" si="385"/>
        <v/>
      </c>
      <c r="AD1063" s="172" t="str">
        <f t="shared" si="386"/>
        <v/>
      </c>
      <c r="AE1063" s="174"/>
      <c r="AF1063" s="175" t="str">
        <f t="shared" si="387"/>
        <v/>
      </c>
      <c r="AG1063" s="169"/>
      <c r="AH1063" s="171"/>
      <c r="AI1063" s="171"/>
      <c r="AJ1063" s="169"/>
      <c r="AK1063" s="176" t="str">
        <f t="shared" si="388"/>
        <v/>
      </c>
      <c r="AL1063" s="176" t="str">
        <f t="shared" si="389"/>
        <v/>
      </c>
      <c r="AM1063" s="176" t="str">
        <f t="shared" si="390"/>
        <v/>
      </c>
      <c r="AN1063" s="359" t="str">
        <f>IF(Overview!$K$17='Internal Calcs'!$P$22,IF(AK1063="","",AK1063),IF(Overview!$K$17='Internal Calcs'!$P$23,IF(AK1063="","",AK1063),IF(ISNUMBER(A1063),(IF(F1063="Short",G1063-H1063,H1063-G1063)*AZ1063-AX1063),"")))</f>
        <v/>
      </c>
      <c r="AO1063" s="401" t="str">
        <f>IF(Overview!$K$17='Internal Calcs'!$P$22,IF(AL1063="","",AL1063),IF(Overview!$K$17='Internal Calcs'!$P$23,IF(AL1063="","",AL1063),IF(ISNUMBER(A1063),IF(AL1063="",(IF(F1063="Short",G1063-H1063,H1063-G1063)*AZ1063-AX1063),(IF(F1063="Short",G1063-J1063,J1063-G1063)*AZ1063-AX1063)),"")))</f>
        <v/>
      </c>
      <c r="AP1063" s="359" t="str">
        <f>IF(Overview!$K$17='Internal Calcs'!$P$22,"",IF(Overview!$K$17='Internal Calcs'!$P$23,IF(AM1063="","",AM1063),IF(ISNUMBER(A1063),IF(AM1063="",(IF(F1063="Short",G1063-H1063,H1063-G1063)*AZ1063-AX1063),(IF(F1063="Short",G1063-L1063,L1063-G1063)*AZ1063-AX1063)),"")))</f>
        <v/>
      </c>
      <c r="AQ1063" s="176" t="str">
        <f t="shared" si="391"/>
        <v/>
      </c>
      <c r="AR1063" s="176" t="str">
        <f t="shared" si="392"/>
        <v/>
      </c>
      <c r="AS1063" s="176" t="str">
        <f t="shared" si="393"/>
        <v/>
      </c>
      <c r="AT1063" s="176" t="str">
        <f>IF(ISNUMBER(A1063),MAX($AS$2:AS1063)-AS1063,"")</f>
        <v/>
      </c>
      <c r="AU1063" s="177" t="str">
        <f t="shared" si="394"/>
        <v/>
      </c>
      <c r="AV1063" s="178" t="str">
        <f t="shared" si="395"/>
        <v/>
      </c>
      <c r="AW1063" s="178" t="str">
        <f t="shared" si="396"/>
        <v/>
      </c>
      <c r="AX1063" s="179" t="str">
        <f ca="1">IF(ISNUMBER($A1063),INDIRECT(CONCATENATE("'Instrument List'!B",(MATCH(E1063,'Instrument List'!A:A,0))-0)),"")</f>
        <v/>
      </c>
      <c r="AY1063" s="179" t="str">
        <f ca="1">IF(ISNUMBER($A1063),INDIRECT(CONCATENATE("'Instrument List'!D",(MATCH(E1063,'Instrument List'!A:A,0))-0)),"")</f>
        <v/>
      </c>
      <c r="AZ1063" s="179" t="str">
        <f ca="1">IF(ISNUMBER($A1063),INDIRECT(CONCATENATE("'Instrument List'!C",(MATCH(E1063,'Instrument List'!A:A,0))-0)),"")</f>
        <v/>
      </c>
      <c r="BA1063" s="180" t="str">
        <f ca="1">IF(ISNUMBER(A1063),INDIRECT(CONCATENATE("'Instrument List'!E",(MATCH(E1063,'Instrument List'!A:A,0))-0)),"")</f>
        <v/>
      </c>
      <c r="BB1063" s="181" t="str">
        <f t="shared" si="397"/>
        <v/>
      </c>
      <c r="BC1063" s="181" t="str">
        <f t="shared" si="398"/>
        <v/>
      </c>
      <c r="BD1063" s="181" t="str">
        <f ca="1">IF(ISNUMBER(A1063),INDIRECT(CONCATENATE("'Instrument List'!F",(MATCH(E1063,'Instrument List'!A:A,0))-0)),"")</f>
        <v/>
      </c>
    </row>
    <row r="1064" spans="1:56">
      <c r="A1064" s="223" t="str">
        <f t="shared" si="378"/>
        <v/>
      </c>
      <c r="B1064" s="224"/>
      <c r="C1064" s="225"/>
      <c r="D1064" s="182"/>
      <c r="E1064" s="182"/>
      <c r="F1064" s="182"/>
      <c r="G1064" s="203"/>
      <c r="H1064" s="218"/>
      <c r="I1064" s="213"/>
      <c r="J1064" s="207"/>
      <c r="K1064" s="213"/>
      <c r="L1064" s="207"/>
      <c r="M1064" s="213"/>
      <c r="N1064" s="207"/>
      <c r="O1064" s="183" t="str">
        <f t="shared" si="379"/>
        <v/>
      </c>
      <c r="P1064" s="184"/>
      <c r="Q1064" s="184"/>
      <c r="R1064" s="275"/>
      <c r="S1064" s="185" t="str">
        <f t="shared" si="380"/>
        <v/>
      </c>
      <c r="T1064" s="185" t="str">
        <f t="shared" si="381"/>
        <v/>
      </c>
      <c r="U1064" s="275"/>
      <c r="V1064" s="275"/>
      <c r="W1064" s="276" t="str">
        <f t="shared" si="382"/>
        <v/>
      </c>
      <c r="X1064" s="276" t="str">
        <f t="shared" si="383"/>
        <v/>
      </c>
      <c r="Y1064" s="276" t="str">
        <f t="shared" si="384"/>
        <v/>
      </c>
      <c r="Z1064" s="275"/>
      <c r="AA1064" s="184"/>
      <c r="AB1064" s="184"/>
      <c r="AC1064" s="185" t="str">
        <f t="shared" si="385"/>
        <v/>
      </c>
      <c r="AD1064" s="185" t="str">
        <f t="shared" si="386"/>
        <v/>
      </c>
      <c r="AE1064" s="186"/>
      <c r="AF1064" s="187" t="str">
        <f t="shared" si="387"/>
        <v/>
      </c>
      <c r="AG1064" s="182"/>
      <c r="AH1064" s="184"/>
      <c r="AI1064" s="184"/>
      <c r="AJ1064" s="182"/>
      <c r="AK1064" s="188" t="str">
        <f t="shared" si="388"/>
        <v/>
      </c>
      <c r="AL1064" s="188" t="str">
        <f t="shared" si="389"/>
        <v/>
      </c>
      <c r="AM1064" s="188" t="str">
        <f t="shared" si="390"/>
        <v/>
      </c>
      <c r="AN1064" s="359" t="str">
        <f>IF(Overview!$K$17='Internal Calcs'!$P$22,IF(AK1064="","",AK1064),IF(Overview!$K$17='Internal Calcs'!$P$23,IF(AK1064="","",AK1064),IF(ISNUMBER(A1064),(IF(F1064="Short",G1064-H1064,H1064-G1064)*AZ1064-AX1064),"")))</f>
        <v/>
      </c>
      <c r="AO1064" s="401" t="str">
        <f>IF(Overview!$K$17='Internal Calcs'!$P$22,IF(AL1064="","",AL1064),IF(Overview!$K$17='Internal Calcs'!$P$23,IF(AL1064="","",AL1064),IF(ISNUMBER(A1064),IF(AL1064="",(IF(F1064="Short",G1064-H1064,H1064-G1064)*AZ1064-AX1064),(IF(F1064="Short",G1064-J1064,J1064-G1064)*AZ1064-AX1064)),"")))</f>
        <v/>
      </c>
      <c r="AP1064" s="359" t="str">
        <f>IF(Overview!$K$17='Internal Calcs'!$P$22,"",IF(Overview!$K$17='Internal Calcs'!$P$23,IF(AM1064="","",AM1064),IF(ISNUMBER(A1064),IF(AM1064="",(IF(F1064="Short",G1064-H1064,H1064-G1064)*AZ1064-AX1064),(IF(F1064="Short",G1064-L1064,L1064-G1064)*AZ1064-AX1064)),"")))</f>
        <v/>
      </c>
      <c r="AQ1064" s="188" t="str">
        <f t="shared" si="391"/>
        <v/>
      </c>
      <c r="AR1064" s="188" t="str">
        <f t="shared" si="392"/>
        <v/>
      </c>
      <c r="AS1064" s="188" t="str">
        <f t="shared" si="393"/>
        <v/>
      </c>
      <c r="AT1064" s="188" t="str">
        <f>IF(ISNUMBER(A1064),MAX($AS$2:AS1064)-AS1064,"")</f>
        <v/>
      </c>
      <c r="AU1064" s="189" t="str">
        <f t="shared" si="394"/>
        <v/>
      </c>
      <c r="AV1064" s="190" t="str">
        <f t="shared" si="395"/>
        <v/>
      </c>
      <c r="AW1064" s="190" t="str">
        <f t="shared" si="396"/>
        <v/>
      </c>
      <c r="AX1064" s="191" t="str">
        <f ca="1">IF(ISNUMBER($A1064),INDIRECT(CONCATENATE("'Instrument List'!B",(MATCH(E1064,'Instrument List'!A:A,0))-0)),"")</f>
        <v/>
      </c>
      <c r="AY1064" s="191" t="str">
        <f ca="1">IF(ISNUMBER($A1064),INDIRECT(CONCATENATE("'Instrument List'!D",(MATCH(E1064,'Instrument List'!A:A,0))-0)),"")</f>
        <v/>
      </c>
      <c r="AZ1064" s="191" t="str">
        <f ca="1">IF(ISNUMBER($A1064),INDIRECT(CONCATENATE("'Instrument List'!C",(MATCH(E1064,'Instrument List'!A:A,0))-0)),"")</f>
        <v/>
      </c>
      <c r="BA1064" s="192" t="str">
        <f ca="1">IF(ISNUMBER(A1064),INDIRECT(CONCATENATE("'Instrument List'!E",(MATCH(E1064,'Instrument List'!A:A,0))-0)),"")</f>
        <v/>
      </c>
      <c r="BB1064" s="193" t="str">
        <f t="shared" si="397"/>
        <v/>
      </c>
      <c r="BC1064" s="193" t="str">
        <f t="shared" si="398"/>
        <v/>
      </c>
      <c r="BD1064" s="193" t="str">
        <f ca="1">IF(ISNUMBER(A1064),INDIRECT(CONCATENATE("'Instrument List'!F",(MATCH(E1064,'Instrument List'!A:A,0))-0)),"")</f>
        <v/>
      </c>
    </row>
    <row r="1065" spans="1:56">
      <c r="A1065" s="220" t="str">
        <f t="shared" si="378"/>
        <v/>
      </c>
      <c r="B1065" s="221"/>
      <c r="C1065" s="222"/>
      <c r="D1065" s="169"/>
      <c r="E1065" s="169"/>
      <c r="F1065" s="169"/>
      <c r="G1065" s="202"/>
      <c r="H1065" s="217"/>
      <c r="I1065" s="212"/>
      <c r="J1065" s="206"/>
      <c r="K1065" s="212"/>
      <c r="L1065" s="206"/>
      <c r="M1065" s="212"/>
      <c r="N1065" s="206"/>
      <c r="O1065" s="170" t="str">
        <f t="shared" si="379"/>
        <v/>
      </c>
      <c r="P1065" s="171"/>
      <c r="Q1065" s="171"/>
      <c r="R1065" s="171"/>
      <c r="S1065" s="172" t="str">
        <f t="shared" si="380"/>
        <v/>
      </c>
      <c r="T1065" s="172" t="str">
        <f t="shared" si="381"/>
        <v/>
      </c>
      <c r="U1065" s="171"/>
      <c r="V1065" s="171"/>
      <c r="W1065" s="173" t="str">
        <f t="shared" si="382"/>
        <v/>
      </c>
      <c r="X1065" s="173" t="str">
        <f t="shared" si="383"/>
        <v/>
      </c>
      <c r="Y1065" s="173" t="str">
        <f t="shared" si="384"/>
        <v/>
      </c>
      <c r="Z1065" s="171"/>
      <c r="AA1065" s="171"/>
      <c r="AB1065" s="171"/>
      <c r="AC1065" s="172" t="str">
        <f t="shared" si="385"/>
        <v/>
      </c>
      <c r="AD1065" s="172" t="str">
        <f t="shared" si="386"/>
        <v/>
      </c>
      <c r="AE1065" s="174"/>
      <c r="AF1065" s="175" t="str">
        <f t="shared" si="387"/>
        <v/>
      </c>
      <c r="AG1065" s="169"/>
      <c r="AH1065" s="171"/>
      <c r="AI1065" s="171"/>
      <c r="AJ1065" s="169"/>
      <c r="AK1065" s="176" t="str">
        <f t="shared" si="388"/>
        <v/>
      </c>
      <c r="AL1065" s="176" t="str">
        <f t="shared" si="389"/>
        <v/>
      </c>
      <c r="AM1065" s="176" t="str">
        <f t="shared" si="390"/>
        <v/>
      </c>
      <c r="AN1065" s="359" t="str">
        <f>IF(Overview!$K$17='Internal Calcs'!$P$22,IF(AK1065="","",AK1065),IF(Overview!$K$17='Internal Calcs'!$P$23,IF(AK1065="","",AK1065),IF(ISNUMBER(A1065),(IF(F1065="Short",G1065-H1065,H1065-G1065)*AZ1065-AX1065),"")))</f>
        <v/>
      </c>
      <c r="AO1065" s="401" t="str">
        <f>IF(Overview!$K$17='Internal Calcs'!$P$22,IF(AL1065="","",AL1065),IF(Overview!$K$17='Internal Calcs'!$P$23,IF(AL1065="","",AL1065),IF(ISNUMBER(A1065),IF(AL1065="",(IF(F1065="Short",G1065-H1065,H1065-G1065)*AZ1065-AX1065),(IF(F1065="Short",G1065-J1065,J1065-G1065)*AZ1065-AX1065)),"")))</f>
        <v/>
      </c>
      <c r="AP1065" s="359" t="str">
        <f>IF(Overview!$K$17='Internal Calcs'!$P$22,"",IF(Overview!$K$17='Internal Calcs'!$P$23,IF(AM1065="","",AM1065),IF(ISNUMBER(A1065),IF(AM1065="",(IF(F1065="Short",G1065-H1065,H1065-G1065)*AZ1065-AX1065),(IF(F1065="Short",G1065-L1065,L1065-G1065)*AZ1065-AX1065)),"")))</f>
        <v/>
      </c>
      <c r="AQ1065" s="176" t="str">
        <f t="shared" si="391"/>
        <v/>
      </c>
      <c r="AR1065" s="176" t="str">
        <f t="shared" si="392"/>
        <v/>
      </c>
      <c r="AS1065" s="176" t="str">
        <f t="shared" si="393"/>
        <v/>
      </c>
      <c r="AT1065" s="176" t="str">
        <f>IF(ISNUMBER(A1065),MAX($AS$2:AS1065)-AS1065,"")</f>
        <v/>
      </c>
      <c r="AU1065" s="177" t="str">
        <f t="shared" si="394"/>
        <v/>
      </c>
      <c r="AV1065" s="178" t="str">
        <f t="shared" si="395"/>
        <v/>
      </c>
      <c r="AW1065" s="178" t="str">
        <f t="shared" si="396"/>
        <v/>
      </c>
      <c r="AX1065" s="179" t="str">
        <f ca="1">IF(ISNUMBER($A1065),INDIRECT(CONCATENATE("'Instrument List'!B",(MATCH(E1065,'Instrument List'!A:A,0))-0)),"")</f>
        <v/>
      </c>
      <c r="AY1065" s="179" t="str">
        <f ca="1">IF(ISNUMBER($A1065),INDIRECT(CONCATENATE("'Instrument List'!D",(MATCH(E1065,'Instrument List'!A:A,0))-0)),"")</f>
        <v/>
      </c>
      <c r="AZ1065" s="179" t="str">
        <f ca="1">IF(ISNUMBER($A1065),INDIRECT(CONCATENATE("'Instrument List'!C",(MATCH(E1065,'Instrument List'!A:A,0))-0)),"")</f>
        <v/>
      </c>
      <c r="BA1065" s="180" t="str">
        <f ca="1">IF(ISNUMBER(A1065),INDIRECT(CONCATENATE("'Instrument List'!E",(MATCH(E1065,'Instrument List'!A:A,0))-0)),"")</f>
        <v/>
      </c>
      <c r="BB1065" s="181" t="str">
        <f t="shared" si="397"/>
        <v/>
      </c>
      <c r="BC1065" s="181" t="str">
        <f t="shared" si="398"/>
        <v/>
      </c>
      <c r="BD1065" s="181" t="str">
        <f ca="1">IF(ISNUMBER(A1065),INDIRECT(CONCATENATE("'Instrument List'!F",(MATCH(E1065,'Instrument List'!A:A,0))-0)),"")</f>
        <v/>
      </c>
    </row>
    <row r="1066" spans="1:56">
      <c r="A1066" s="223" t="str">
        <f t="shared" si="378"/>
        <v/>
      </c>
      <c r="B1066" s="224"/>
      <c r="C1066" s="225"/>
      <c r="D1066" s="182"/>
      <c r="E1066" s="182"/>
      <c r="F1066" s="182"/>
      <c r="G1066" s="203"/>
      <c r="H1066" s="218"/>
      <c r="I1066" s="213"/>
      <c r="J1066" s="207"/>
      <c r="K1066" s="213"/>
      <c r="L1066" s="207"/>
      <c r="M1066" s="213"/>
      <c r="N1066" s="207"/>
      <c r="O1066" s="183" t="str">
        <f t="shared" si="379"/>
        <v/>
      </c>
      <c r="P1066" s="184"/>
      <c r="Q1066" s="184"/>
      <c r="R1066" s="275"/>
      <c r="S1066" s="185" t="str">
        <f t="shared" si="380"/>
        <v/>
      </c>
      <c r="T1066" s="185" t="str">
        <f t="shared" si="381"/>
        <v/>
      </c>
      <c r="U1066" s="275"/>
      <c r="V1066" s="275"/>
      <c r="W1066" s="276" t="str">
        <f t="shared" si="382"/>
        <v/>
      </c>
      <c r="X1066" s="276" t="str">
        <f t="shared" si="383"/>
        <v/>
      </c>
      <c r="Y1066" s="276" t="str">
        <f t="shared" si="384"/>
        <v/>
      </c>
      <c r="Z1066" s="275"/>
      <c r="AA1066" s="184"/>
      <c r="AB1066" s="184"/>
      <c r="AC1066" s="185" t="str">
        <f t="shared" si="385"/>
        <v/>
      </c>
      <c r="AD1066" s="185" t="str">
        <f t="shared" si="386"/>
        <v/>
      </c>
      <c r="AE1066" s="186"/>
      <c r="AF1066" s="187" t="str">
        <f t="shared" si="387"/>
        <v/>
      </c>
      <c r="AG1066" s="182"/>
      <c r="AH1066" s="184"/>
      <c r="AI1066" s="184"/>
      <c r="AJ1066" s="182"/>
      <c r="AK1066" s="188" t="str">
        <f t="shared" si="388"/>
        <v/>
      </c>
      <c r="AL1066" s="188" t="str">
        <f t="shared" si="389"/>
        <v/>
      </c>
      <c r="AM1066" s="188" t="str">
        <f t="shared" si="390"/>
        <v/>
      </c>
      <c r="AN1066" s="359" t="str">
        <f>IF(Overview!$K$17='Internal Calcs'!$P$22,IF(AK1066="","",AK1066),IF(Overview!$K$17='Internal Calcs'!$P$23,IF(AK1066="","",AK1066),IF(ISNUMBER(A1066),(IF(F1066="Short",G1066-H1066,H1066-G1066)*AZ1066-AX1066),"")))</f>
        <v/>
      </c>
      <c r="AO1066" s="401" t="str">
        <f>IF(Overview!$K$17='Internal Calcs'!$P$22,IF(AL1066="","",AL1066),IF(Overview!$K$17='Internal Calcs'!$P$23,IF(AL1066="","",AL1066),IF(ISNUMBER(A1066),IF(AL1066="",(IF(F1066="Short",G1066-H1066,H1066-G1066)*AZ1066-AX1066),(IF(F1066="Short",G1066-J1066,J1066-G1066)*AZ1066-AX1066)),"")))</f>
        <v/>
      </c>
      <c r="AP1066" s="359" t="str">
        <f>IF(Overview!$K$17='Internal Calcs'!$P$22,"",IF(Overview!$K$17='Internal Calcs'!$P$23,IF(AM1066="","",AM1066),IF(ISNUMBER(A1066),IF(AM1066="",(IF(F1066="Short",G1066-H1066,H1066-G1066)*AZ1066-AX1066),(IF(F1066="Short",G1066-L1066,L1066-G1066)*AZ1066-AX1066)),"")))</f>
        <v/>
      </c>
      <c r="AQ1066" s="188" t="str">
        <f t="shared" si="391"/>
        <v/>
      </c>
      <c r="AR1066" s="188" t="str">
        <f t="shared" si="392"/>
        <v/>
      </c>
      <c r="AS1066" s="188" t="str">
        <f t="shared" si="393"/>
        <v/>
      </c>
      <c r="AT1066" s="188" t="str">
        <f>IF(ISNUMBER(A1066),MAX($AS$2:AS1066)-AS1066,"")</f>
        <v/>
      </c>
      <c r="AU1066" s="189" t="str">
        <f t="shared" si="394"/>
        <v/>
      </c>
      <c r="AV1066" s="190" t="str">
        <f t="shared" si="395"/>
        <v/>
      </c>
      <c r="AW1066" s="190" t="str">
        <f t="shared" si="396"/>
        <v/>
      </c>
      <c r="AX1066" s="191" t="str">
        <f ca="1">IF(ISNUMBER($A1066),INDIRECT(CONCATENATE("'Instrument List'!B",(MATCH(E1066,'Instrument List'!A:A,0))-0)),"")</f>
        <v/>
      </c>
      <c r="AY1066" s="191" t="str">
        <f ca="1">IF(ISNUMBER($A1066),INDIRECT(CONCATENATE("'Instrument List'!D",(MATCH(E1066,'Instrument List'!A:A,0))-0)),"")</f>
        <v/>
      </c>
      <c r="AZ1066" s="191" t="str">
        <f ca="1">IF(ISNUMBER($A1066),INDIRECT(CONCATENATE("'Instrument List'!C",(MATCH(E1066,'Instrument List'!A:A,0))-0)),"")</f>
        <v/>
      </c>
      <c r="BA1066" s="192" t="str">
        <f ca="1">IF(ISNUMBER(A1066),INDIRECT(CONCATENATE("'Instrument List'!E",(MATCH(E1066,'Instrument List'!A:A,0))-0)),"")</f>
        <v/>
      </c>
      <c r="BB1066" s="193" t="str">
        <f t="shared" si="397"/>
        <v/>
      </c>
      <c r="BC1066" s="193" t="str">
        <f t="shared" si="398"/>
        <v/>
      </c>
      <c r="BD1066" s="193" t="str">
        <f ca="1">IF(ISNUMBER(A1066),INDIRECT(CONCATENATE("'Instrument List'!F",(MATCH(E1066,'Instrument List'!A:A,0))-0)),"")</f>
        <v/>
      </c>
    </row>
    <row r="1067" spans="1:56">
      <c r="A1067" s="220" t="str">
        <f t="shared" si="378"/>
        <v/>
      </c>
      <c r="B1067" s="221"/>
      <c r="C1067" s="222"/>
      <c r="D1067" s="169"/>
      <c r="E1067" s="169"/>
      <c r="F1067" s="169"/>
      <c r="G1067" s="202"/>
      <c r="H1067" s="217"/>
      <c r="I1067" s="212"/>
      <c r="J1067" s="206"/>
      <c r="K1067" s="212"/>
      <c r="L1067" s="206"/>
      <c r="M1067" s="212"/>
      <c r="N1067" s="206"/>
      <c r="O1067" s="170" t="str">
        <f t="shared" si="379"/>
        <v/>
      </c>
      <c r="P1067" s="171"/>
      <c r="Q1067" s="171"/>
      <c r="R1067" s="171"/>
      <c r="S1067" s="172" t="str">
        <f t="shared" si="380"/>
        <v/>
      </c>
      <c r="T1067" s="172" t="str">
        <f t="shared" si="381"/>
        <v/>
      </c>
      <c r="U1067" s="171"/>
      <c r="V1067" s="171"/>
      <c r="W1067" s="173" t="str">
        <f t="shared" si="382"/>
        <v/>
      </c>
      <c r="X1067" s="173" t="str">
        <f t="shared" si="383"/>
        <v/>
      </c>
      <c r="Y1067" s="173" t="str">
        <f t="shared" si="384"/>
        <v/>
      </c>
      <c r="Z1067" s="171"/>
      <c r="AA1067" s="171"/>
      <c r="AB1067" s="171"/>
      <c r="AC1067" s="172" t="str">
        <f t="shared" si="385"/>
        <v/>
      </c>
      <c r="AD1067" s="172" t="str">
        <f t="shared" si="386"/>
        <v/>
      </c>
      <c r="AE1067" s="174"/>
      <c r="AF1067" s="175" t="str">
        <f t="shared" si="387"/>
        <v/>
      </c>
      <c r="AG1067" s="169"/>
      <c r="AH1067" s="171"/>
      <c r="AI1067" s="171"/>
      <c r="AJ1067" s="169"/>
      <c r="AK1067" s="176" t="str">
        <f t="shared" si="388"/>
        <v/>
      </c>
      <c r="AL1067" s="176" t="str">
        <f t="shared" si="389"/>
        <v/>
      </c>
      <c r="AM1067" s="176" t="str">
        <f t="shared" si="390"/>
        <v/>
      </c>
      <c r="AN1067" s="359" t="str">
        <f>IF(Overview!$K$17='Internal Calcs'!$P$22,IF(AK1067="","",AK1067),IF(Overview!$K$17='Internal Calcs'!$P$23,IF(AK1067="","",AK1067),IF(ISNUMBER(A1067),(IF(F1067="Short",G1067-H1067,H1067-G1067)*AZ1067-AX1067),"")))</f>
        <v/>
      </c>
      <c r="AO1067" s="401" t="str">
        <f>IF(Overview!$K$17='Internal Calcs'!$P$22,IF(AL1067="","",AL1067),IF(Overview!$K$17='Internal Calcs'!$P$23,IF(AL1067="","",AL1067),IF(ISNUMBER(A1067),IF(AL1067="",(IF(F1067="Short",G1067-H1067,H1067-G1067)*AZ1067-AX1067),(IF(F1067="Short",G1067-J1067,J1067-G1067)*AZ1067-AX1067)),"")))</f>
        <v/>
      </c>
      <c r="AP1067" s="359" t="str">
        <f>IF(Overview!$K$17='Internal Calcs'!$P$22,"",IF(Overview!$K$17='Internal Calcs'!$P$23,IF(AM1067="","",AM1067),IF(ISNUMBER(A1067),IF(AM1067="",(IF(F1067="Short",G1067-H1067,H1067-G1067)*AZ1067-AX1067),(IF(F1067="Short",G1067-L1067,L1067-G1067)*AZ1067-AX1067)),"")))</f>
        <v/>
      </c>
      <c r="AQ1067" s="176" t="str">
        <f t="shared" si="391"/>
        <v/>
      </c>
      <c r="AR1067" s="176" t="str">
        <f t="shared" si="392"/>
        <v/>
      </c>
      <c r="AS1067" s="176" t="str">
        <f t="shared" si="393"/>
        <v/>
      </c>
      <c r="AT1067" s="176" t="str">
        <f>IF(ISNUMBER(A1067),MAX($AS$2:AS1067)-AS1067,"")</f>
        <v/>
      </c>
      <c r="AU1067" s="177" t="str">
        <f t="shared" si="394"/>
        <v/>
      </c>
      <c r="AV1067" s="178" t="str">
        <f t="shared" si="395"/>
        <v/>
      </c>
      <c r="AW1067" s="178" t="str">
        <f t="shared" si="396"/>
        <v/>
      </c>
      <c r="AX1067" s="179" t="str">
        <f ca="1">IF(ISNUMBER($A1067),INDIRECT(CONCATENATE("'Instrument List'!B",(MATCH(E1067,'Instrument List'!A:A,0))-0)),"")</f>
        <v/>
      </c>
      <c r="AY1067" s="179" t="str">
        <f ca="1">IF(ISNUMBER($A1067),INDIRECT(CONCATENATE("'Instrument List'!D",(MATCH(E1067,'Instrument List'!A:A,0))-0)),"")</f>
        <v/>
      </c>
      <c r="AZ1067" s="179" t="str">
        <f ca="1">IF(ISNUMBER($A1067),INDIRECT(CONCATENATE("'Instrument List'!C",(MATCH(E1067,'Instrument List'!A:A,0))-0)),"")</f>
        <v/>
      </c>
      <c r="BA1067" s="180" t="str">
        <f ca="1">IF(ISNUMBER(A1067),INDIRECT(CONCATENATE("'Instrument List'!E",(MATCH(E1067,'Instrument List'!A:A,0))-0)),"")</f>
        <v/>
      </c>
      <c r="BB1067" s="181" t="str">
        <f t="shared" si="397"/>
        <v/>
      </c>
      <c r="BC1067" s="181" t="str">
        <f t="shared" si="398"/>
        <v/>
      </c>
      <c r="BD1067" s="181" t="str">
        <f ca="1">IF(ISNUMBER(A1067),INDIRECT(CONCATENATE("'Instrument List'!F",(MATCH(E1067,'Instrument List'!A:A,0))-0)),"")</f>
        <v/>
      </c>
    </row>
    <row r="1068" spans="1:56">
      <c r="A1068" s="223" t="str">
        <f t="shared" si="378"/>
        <v/>
      </c>
      <c r="B1068" s="224"/>
      <c r="C1068" s="225"/>
      <c r="D1068" s="182"/>
      <c r="E1068" s="182"/>
      <c r="F1068" s="182"/>
      <c r="G1068" s="203"/>
      <c r="H1068" s="218"/>
      <c r="I1068" s="213"/>
      <c r="J1068" s="207"/>
      <c r="K1068" s="213"/>
      <c r="L1068" s="207"/>
      <c r="M1068" s="213"/>
      <c r="N1068" s="207"/>
      <c r="O1068" s="183" t="str">
        <f t="shared" si="379"/>
        <v/>
      </c>
      <c r="P1068" s="184"/>
      <c r="Q1068" s="184"/>
      <c r="R1068" s="275"/>
      <c r="S1068" s="185" t="str">
        <f t="shared" si="380"/>
        <v/>
      </c>
      <c r="T1068" s="185" t="str">
        <f t="shared" si="381"/>
        <v/>
      </c>
      <c r="U1068" s="275"/>
      <c r="V1068" s="275"/>
      <c r="W1068" s="276" t="str">
        <f t="shared" si="382"/>
        <v/>
      </c>
      <c r="X1068" s="276" t="str">
        <f t="shared" si="383"/>
        <v/>
      </c>
      <c r="Y1068" s="276" t="str">
        <f t="shared" si="384"/>
        <v/>
      </c>
      <c r="Z1068" s="275"/>
      <c r="AA1068" s="184"/>
      <c r="AB1068" s="184"/>
      <c r="AC1068" s="185" t="str">
        <f t="shared" si="385"/>
        <v/>
      </c>
      <c r="AD1068" s="185" t="str">
        <f t="shared" si="386"/>
        <v/>
      </c>
      <c r="AE1068" s="186"/>
      <c r="AF1068" s="187" t="str">
        <f t="shared" si="387"/>
        <v/>
      </c>
      <c r="AG1068" s="182"/>
      <c r="AH1068" s="184"/>
      <c r="AI1068" s="184"/>
      <c r="AJ1068" s="182"/>
      <c r="AK1068" s="188" t="str">
        <f t="shared" si="388"/>
        <v/>
      </c>
      <c r="AL1068" s="188" t="str">
        <f t="shared" si="389"/>
        <v/>
      </c>
      <c r="AM1068" s="188" t="str">
        <f t="shared" si="390"/>
        <v/>
      </c>
      <c r="AN1068" s="359" t="str">
        <f>IF(Overview!$K$17='Internal Calcs'!$P$22,IF(AK1068="","",AK1068),IF(Overview!$K$17='Internal Calcs'!$P$23,IF(AK1068="","",AK1068),IF(ISNUMBER(A1068),(IF(F1068="Short",G1068-H1068,H1068-G1068)*AZ1068-AX1068),"")))</f>
        <v/>
      </c>
      <c r="AO1068" s="401" t="str">
        <f>IF(Overview!$K$17='Internal Calcs'!$P$22,IF(AL1068="","",AL1068),IF(Overview!$K$17='Internal Calcs'!$P$23,IF(AL1068="","",AL1068),IF(ISNUMBER(A1068),IF(AL1068="",(IF(F1068="Short",G1068-H1068,H1068-G1068)*AZ1068-AX1068),(IF(F1068="Short",G1068-J1068,J1068-G1068)*AZ1068-AX1068)),"")))</f>
        <v/>
      </c>
      <c r="AP1068" s="359" t="str">
        <f>IF(Overview!$K$17='Internal Calcs'!$P$22,"",IF(Overview!$K$17='Internal Calcs'!$P$23,IF(AM1068="","",AM1068),IF(ISNUMBER(A1068),IF(AM1068="",(IF(F1068="Short",G1068-H1068,H1068-G1068)*AZ1068-AX1068),(IF(F1068="Short",G1068-L1068,L1068-G1068)*AZ1068-AX1068)),"")))</f>
        <v/>
      </c>
      <c r="AQ1068" s="188" t="str">
        <f t="shared" si="391"/>
        <v/>
      </c>
      <c r="AR1068" s="188" t="str">
        <f t="shared" si="392"/>
        <v/>
      </c>
      <c r="AS1068" s="188" t="str">
        <f t="shared" si="393"/>
        <v/>
      </c>
      <c r="AT1068" s="188" t="str">
        <f>IF(ISNUMBER(A1068),MAX($AS$2:AS1068)-AS1068,"")</f>
        <v/>
      </c>
      <c r="AU1068" s="189" t="str">
        <f t="shared" si="394"/>
        <v/>
      </c>
      <c r="AV1068" s="190" t="str">
        <f t="shared" si="395"/>
        <v/>
      </c>
      <c r="AW1068" s="190" t="str">
        <f t="shared" si="396"/>
        <v/>
      </c>
      <c r="AX1068" s="191" t="str">
        <f ca="1">IF(ISNUMBER($A1068),INDIRECT(CONCATENATE("'Instrument List'!B",(MATCH(E1068,'Instrument List'!A:A,0))-0)),"")</f>
        <v/>
      </c>
      <c r="AY1068" s="191" t="str">
        <f ca="1">IF(ISNUMBER($A1068),INDIRECT(CONCATENATE("'Instrument List'!D",(MATCH(E1068,'Instrument List'!A:A,0))-0)),"")</f>
        <v/>
      </c>
      <c r="AZ1068" s="191" t="str">
        <f ca="1">IF(ISNUMBER($A1068),INDIRECT(CONCATENATE("'Instrument List'!C",(MATCH(E1068,'Instrument List'!A:A,0))-0)),"")</f>
        <v/>
      </c>
      <c r="BA1068" s="192" t="str">
        <f ca="1">IF(ISNUMBER(A1068),INDIRECT(CONCATENATE("'Instrument List'!E",(MATCH(E1068,'Instrument List'!A:A,0))-0)),"")</f>
        <v/>
      </c>
      <c r="BB1068" s="193" t="str">
        <f t="shared" si="397"/>
        <v/>
      </c>
      <c r="BC1068" s="193" t="str">
        <f t="shared" si="398"/>
        <v/>
      </c>
      <c r="BD1068" s="193" t="str">
        <f ca="1">IF(ISNUMBER(A1068),INDIRECT(CONCATENATE("'Instrument List'!F",(MATCH(E1068,'Instrument List'!A:A,0))-0)),"")</f>
        <v/>
      </c>
    </row>
    <row r="1069" spans="1:56">
      <c r="A1069" s="220" t="str">
        <f t="shared" si="378"/>
        <v/>
      </c>
      <c r="B1069" s="221"/>
      <c r="C1069" s="222"/>
      <c r="D1069" s="169"/>
      <c r="E1069" s="169"/>
      <c r="F1069" s="169"/>
      <c r="G1069" s="202"/>
      <c r="H1069" s="217"/>
      <c r="I1069" s="212"/>
      <c r="J1069" s="206"/>
      <c r="K1069" s="212"/>
      <c r="L1069" s="206"/>
      <c r="M1069" s="212"/>
      <c r="N1069" s="206"/>
      <c r="O1069" s="170" t="str">
        <f t="shared" si="379"/>
        <v/>
      </c>
      <c r="P1069" s="171"/>
      <c r="Q1069" s="171"/>
      <c r="R1069" s="171"/>
      <c r="S1069" s="172" t="str">
        <f t="shared" si="380"/>
        <v/>
      </c>
      <c r="T1069" s="172" t="str">
        <f t="shared" si="381"/>
        <v/>
      </c>
      <c r="U1069" s="171"/>
      <c r="V1069" s="171"/>
      <c r="W1069" s="173" t="str">
        <f t="shared" si="382"/>
        <v/>
      </c>
      <c r="X1069" s="173" t="str">
        <f t="shared" si="383"/>
        <v/>
      </c>
      <c r="Y1069" s="173" t="str">
        <f t="shared" si="384"/>
        <v/>
      </c>
      <c r="Z1069" s="171"/>
      <c r="AA1069" s="171"/>
      <c r="AB1069" s="171"/>
      <c r="AC1069" s="172" t="str">
        <f t="shared" si="385"/>
        <v/>
      </c>
      <c r="AD1069" s="172" t="str">
        <f t="shared" si="386"/>
        <v/>
      </c>
      <c r="AE1069" s="174"/>
      <c r="AF1069" s="175" t="str">
        <f t="shared" si="387"/>
        <v/>
      </c>
      <c r="AG1069" s="169"/>
      <c r="AH1069" s="171"/>
      <c r="AI1069" s="171"/>
      <c r="AJ1069" s="169"/>
      <c r="AK1069" s="176" t="str">
        <f t="shared" si="388"/>
        <v/>
      </c>
      <c r="AL1069" s="176" t="str">
        <f t="shared" si="389"/>
        <v/>
      </c>
      <c r="AM1069" s="176" t="str">
        <f t="shared" si="390"/>
        <v/>
      </c>
      <c r="AN1069" s="359" t="str">
        <f>IF(Overview!$K$17='Internal Calcs'!$P$22,IF(AK1069="","",AK1069),IF(Overview!$K$17='Internal Calcs'!$P$23,IF(AK1069="","",AK1069),IF(ISNUMBER(A1069),(IF(F1069="Short",G1069-H1069,H1069-G1069)*AZ1069-AX1069),"")))</f>
        <v/>
      </c>
      <c r="AO1069" s="401" t="str">
        <f>IF(Overview!$K$17='Internal Calcs'!$P$22,IF(AL1069="","",AL1069),IF(Overview!$K$17='Internal Calcs'!$P$23,IF(AL1069="","",AL1069),IF(ISNUMBER(A1069),IF(AL1069="",(IF(F1069="Short",G1069-H1069,H1069-G1069)*AZ1069-AX1069),(IF(F1069="Short",G1069-J1069,J1069-G1069)*AZ1069-AX1069)),"")))</f>
        <v/>
      </c>
      <c r="AP1069" s="359" t="str">
        <f>IF(Overview!$K$17='Internal Calcs'!$P$22,"",IF(Overview!$K$17='Internal Calcs'!$P$23,IF(AM1069="","",AM1069),IF(ISNUMBER(A1069),IF(AM1069="",(IF(F1069="Short",G1069-H1069,H1069-G1069)*AZ1069-AX1069),(IF(F1069="Short",G1069-L1069,L1069-G1069)*AZ1069-AX1069)),"")))</f>
        <v/>
      </c>
      <c r="AQ1069" s="176" t="str">
        <f t="shared" si="391"/>
        <v/>
      </c>
      <c r="AR1069" s="176" t="str">
        <f t="shared" si="392"/>
        <v/>
      </c>
      <c r="AS1069" s="176" t="str">
        <f t="shared" si="393"/>
        <v/>
      </c>
      <c r="AT1069" s="176" t="str">
        <f>IF(ISNUMBER(A1069),MAX($AS$2:AS1069)-AS1069,"")</f>
        <v/>
      </c>
      <c r="AU1069" s="177" t="str">
        <f t="shared" si="394"/>
        <v/>
      </c>
      <c r="AV1069" s="178" t="str">
        <f t="shared" si="395"/>
        <v/>
      </c>
      <c r="AW1069" s="178" t="str">
        <f t="shared" si="396"/>
        <v/>
      </c>
      <c r="AX1069" s="179" t="str">
        <f ca="1">IF(ISNUMBER($A1069),INDIRECT(CONCATENATE("'Instrument List'!B",(MATCH(E1069,'Instrument List'!A:A,0))-0)),"")</f>
        <v/>
      </c>
      <c r="AY1069" s="179" t="str">
        <f ca="1">IF(ISNUMBER($A1069),INDIRECT(CONCATENATE("'Instrument List'!D",(MATCH(E1069,'Instrument List'!A:A,0))-0)),"")</f>
        <v/>
      </c>
      <c r="AZ1069" s="179" t="str">
        <f ca="1">IF(ISNUMBER($A1069),INDIRECT(CONCATENATE("'Instrument List'!C",(MATCH(E1069,'Instrument List'!A:A,0))-0)),"")</f>
        <v/>
      </c>
      <c r="BA1069" s="180" t="str">
        <f ca="1">IF(ISNUMBER(A1069),INDIRECT(CONCATENATE("'Instrument List'!E",(MATCH(E1069,'Instrument List'!A:A,0))-0)),"")</f>
        <v/>
      </c>
      <c r="BB1069" s="181" t="str">
        <f t="shared" si="397"/>
        <v/>
      </c>
      <c r="BC1069" s="181" t="str">
        <f t="shared" si="398"/>
        <v/>
      </c>
      <c r="BD1069" s="181" t="str">
        <f ca="1">IF(ISNUMBER(A1069),INDIRECT(CONCATENATE("'Instrument List'!F",(MATCH(E1069,'Instrument List'!A:A,0))-0)),"")</f>
        <v/>
      </c>
    </row>
    <row r="1070" spans="1:56">
      <c r="A1070" s="223" t="str">
        <f t="shared" si="378"/>
        <v/>
      </c>
      <c r="B1070" s="224"/>
      <c r="C1070" s="225"/>
      <c r="D1070" s="182"/>
      <c r="E1070" s="182"/>
      <c r="F1070" s="182"/>
      <c r="G1070" s="203"/>
      <c r="H1070" s="218"/>
      <c r="I1070" s="213"/>
      <c r="J1070" s="207"/>
      <c r="K1070" s="213"/>
      <c r="L1070" s="207"/>
      <c r="M1070" s="213"/>
      <c r="N1070" s="207"/>
      <c r="O1070" s="183" t="str">
        <f t="shared" si="379"/>
        <v/>
      </c>
      <c r="P1070" s="184"/>
      <c r="Q1070" s="184"/>
      <c r="R1070" s="275"/>
      <c r="S1070" s="185" t="str">
        <f t="shared" si="380"/>
        <v/>
      </c>
      <c r="T1070" s="185" t="str">
        <f t="shared" si="381"/>
        <v/>
      </c>
      <c r="U1070" s="275"/>
      <c r="V1070" s="275"/>
      <c r="W1070" s="276" t="str">
        <f t="shared" si="382"/>
        <v/>
      </c>
      <c r="X1070" s="276" t="str">
        <f t="shared" si="383"/>
        <v/>
      </c>
      <c r="Y1070" s="276" t="str">
        <f t="shared" si="384"/>
        <v/>
      </c>
      <c r="Z1070" s="275"/>
      <c r="AA1070" s="184"/>
      <c r="AB1070" s="184"/>
      <c r="AC1070" s="185" t="str">
        <f t="shared" si="385"/>
        <v/>
      </c>
      <c r="AD1070" s="185" t="str">
        <f t="shared" si="386"/>
        <v/>
      </c>
      <c r="AE1070" s="186"/>
      <c r="AF1070" s="187" t="str">
        <f t="shared" si="387"/>
        <v/>
      </c>
      <c r="AG1070" s="182"/>
      <c r="AH1070" s="184"/>
      <c r="AI1070" s="184"/>
      <c r="AJ1070" s="182"/>
      <c r="AK1070" s="188" t="str">
        <f t="shared" si="388"/>
        <v/>
      </c>
      <c r="AL1070" s="188" t="str">
        <f t="shared" si="389"/>
        <v/>
      </c>
      <c r="AM1070" s="188" t="str">
        <f t="shared" si="390"/>
        <v/>
      </c>
      <c r="AN1070" s="359" t="str">
        <f>IF(Overview!$K$17='Internal Calcs'!$P$22,IF(AK1070="","",AK1070),IF(Overview!$K$17='Internal Calcs'!$P$23,IF(AK1070="","",AK1070),IF(ISNUMBER(A1070),(IF(F1070="Short",G1070-H1070,H1070-G1070)*AZ1070-AX1070),"")))</f>
        <v/>
      </c>
      <c r="AO1070" s="401" t="str">
        <f>IF(Overview!$K$17='Internal Calcs'!$P$22,IF(AL1070="","",AL1070),IF(Overview!$K$17='Internal Calcs'!$P$23,IF(AL1070="","",AL1070),IF(ISNUMBER(A1070),IF(AL1070="",(IF(F1070="Short",G1070-H1070,H1070-G1070)*AZ1070-AX1070),(IF(F1070="Short",G1070-J1070,J1070-G1070)*AZ1070-AX1070)),"")))</f>
        <v/>
      </c>
      <c r="AP1070" s="359" t="str">
        <f>IF(Overview!$K$17='Internal Calcs'!$P$22,"",IF(Overview!$K$17='Internal Calcs'!$P$23,IF(AM1070="","",AM1070),IF(ISNUMBER(A1070),IF(AM1070="",(IF(F1070="Short",G1070-H1070,H1070-G1070)*AZ1070-AX1070),(IF(F1070="Short",G1070-L1070,L1070-G1070)*AZ1070-AX1070)),"")))</f>
        <v/>
      </c>
      <c r="AQ1070" s="188" t="str">
        <f t="shared" si="391"/>
        <v/>
      </c>
      <c r="AR1070" s="188" t="str">
        <f t="shared" si="392"/>
        <v/>
      </c>
      <c r="AS1070" s="188" t="str">
        <f t="shared" si="393"/>
        <v/>
      </c>
      <c r="AT1070" s="188" t="str">
        <f>IF(ISNUMBER(A1070),MAX($AS$2:AS1070)-AS1070,"")</f>
        <v/>
      </c>
      <c r="AU1070" s="189" t="str">
        <f t="shared" si="394"/>
        <v/>
      </c>
      <c r="AV1070" s="190" t="str">
        <f t="shared" si="395"/>
        <v/>
      </c>
      <c r="AW1070" s="190" t="str">
        <f t="shared" si="396"/>
        <v/>
      </c>
      <c r="AX1070" s="191" t="str">
        <f ca="1">IF(ISNUMBER($A1070),INDIRECT(CONCATENATE("'Instrument List'!B",(MATCH(E1070,'Instrument List'!A:A,0))-0)),"")</f>
        <v/>
      </c>
      <c r="AY1070" s="191" t="str">
        <f ca="1">IF(ISNUMBER($A1070),INDIRECT(CONCATENATE("'Instrument List'!D",(MATCH(E1070,'Instrument List'!A:A,0))-0)),"")</f>
        <v/>
      </c>
      <c r="AZ1070" s="191" t="str">
        <f ca="1">IF(ISNUMBER($A1070),INDIRECT(CONCATENATE("'Instrument List'!C",(MATCH(E1070,'Instrument List'!A:A,0))-0)),"")</f>
        <v/>
      </c>
      <c r="BA1070" s="192" t="str">
        <f ca="1">IF(ISNUMBER(A1070),INDIRECT(CONCATENATE("'Instrument List'!E",(MATCH(E1070,'Instrument List'!A:A,0))-0)),"")</f>
        <v/>
      </c>
      <c r="BB1070" s="193" t="str">
        <f t="shared" si="397"/>
        <v/>
      </c>
      <c r="BC1070" s="193" t="str">
        <f t="shared" si="398"/>
        <v/>
      </c>
      <c r="BD1070" s="193" t="str">
        <f ca="1">IF(ISNUMBER(A1070),INDIRECT(CONCATENATE("'Instrument List'!F",(MATCH(E1070,'Instrument List'!A:A,0))-0)),"")</f>
        <v/>
      </c>
    </row>
    <row r="1071" spans="1:56">
      <c r="A1071" s="220" t="str">
        <f t="shared" si="378"/>
        <v/>
      </c>
      <c r="B1071" s="221"/>
      <c r="C1071" s="222"/>
      <c r="D1071" s="169"/>
      <c r="E1071" s="169"/>
      <c r="F1071" s="169"/>
      <c r="G1071" s="202"/>
      <c r="H1071" s="217"/>
      <c r="I1071" s="212"/>
      <c r="J1071" s="206"/>
      <c r="K1071" s="212"/>
      <c r="L1071" s="206"/>
      <c r="M1071" s="212"/>
      <c r="N1071" s="206"/>
      <c r="O1071" s="170" t="str">
        <f t="shared" si="379"/>
        <v/>
      </c>
      <c r="P1071" s="171"/>
      <c r="Q1071" s="171"/>
      <c r="R1071" s="171"/>
      <c r="S1071" s="172" t="str">
        <f t="shared" si="380"/>
        <v/>
      </c>
      <c r="T1071" s="172" t="str">
        <f t="shared" si="381"/>
        <v/>
      </c>
      <c r="U1071" s="171"/>
      <c r="V1071" s="171"/>
      <c r="W1071" s="173" t="str">
        <f t="shared" si="382"/>
        <v/>
      </c>
      <c r="X1071" s="173" t="str">
        <f t="shared" si="383"/>
        <v/>
      </c>
      <c r="Y1071" s="173" t="str">
        <f t="shared" si="384"/>
        <v/>
      </c>
      <c r="Z1071" s="171"/>
      <c r="AA1071" s="171"/>
      <c r="AB1071" s="171"/>
      <c r="AC1071" s="172" t="str">
        <f t="shared" si="385"/>
        <v/>
      </c>
      <c r="AD1071" s="172" t="str">
        <f t="shared" si="386"/>
        <v/>
      </c>
      <c r="AE1071" s="174"/>
      <c r="AF1071" s="175" t="str">
        <f t="shared" si="387"/>
        <v/>
      </c>
      <c r="AG1071" s="169"/>
      <c r="AH1071" s="171"/>
      <c r="AI1071" s="171"/>
      <c r="AJ1071" s="169"/>
      <c r="AK1071" s="176" t="str">
        <f t="shared" si="388"/>
        <v/>
      </c>
      <c r="AL1071" s="176" t="str">
        <f t="shared" si="389"/>
        <v/>
      </c>
      <c r="AM1071" s="176" t="str">
        <f t="shared" si="390"/>
        <v/>
      </c>
      <c r="AN1071" s="359" t="str">
        <f>IF(Overview!$K$17='Internal Calcs'!$P$22,IF(AK1071="","",AK1071),IF(Overview!$K$17='Internal Calcs'!$P$23,IF(AK1071="","",AK1071),IF(ISNUMBER(A1071),(IF(F1071="Short",G1071-H1071,H1071-G1071)*AZ1071-AX1071),"")))</f>
        <v/>
      </c>
      <c r="AO1071" s="401" t="str">
        <f>IF(Overview!$K$17='Internal Calcs'!$P$22,IF(AL1071="","",AL1071),IF(Overview!$K$17='Internal Calcs'!$P$23,IF(AL1071="","",AL1071),IF(ISNUMBER(A1071),IF(AL1071="",(IF(F1071="Short",G1071-H1071,H1071-G1071)*AZ1071-AX1071),(IF(F1071="Short",G1071-J1071,J1071-G1071)*AZ1071-AX1071)),"")))</f>
        <v/>
      </c>
      <c r="AP1071" s="359" t="str">
        <f>IF(Overview!$K$17='Internal Calcs'!$P$22,"",IF(Overview!$K$17='Internal Calcs'!$P$23,IF(AM1071="","",AM1071),IF(ISNUMBER(A1071),IF(AM1071="",(IF(F1071="Short",G1071-H1071,H1071-G1071)*AZ1071-AX1071),(IF(F1071="Short",G1071-L1071,L1071-G1071)*AZ1071-AX1071)),"")))</f>
        <v/>
      </c>
      <c r="AQ1071" s="176" t="str">
        <f t="shared" si="391"/>
        <v/>
      </c>
      <c r="AR1071" s="176" t="str">
        <f t="shared" si="392"/>
        <v/>
      </c>
      <c r="AS1071" s="176" t="str">
        <f t="shared" si="393"/>
        <v/>
      </c>
      <c r="AT1071" s="176" t="str">
        <f>IF(ISNUMBER(A1071),MAX($AS$2:AS1071)-AS1071,"")</f>
        <v/>
      </c>
      <c r="AU1071" s="177" t="str">
        <f t="shared" si="394"/>
        <v/>
      </c>
      <c r="AV1071" s="178" t="str">
        <f t="shared" si="395"/>
        <v/>
      </c>
      <c r="AW1071" s="178" t="str">
        <f t="shared" si="396"/>
        <v/>
      </c>
      <c r="AX1071" s="179" t="str">
        <f ca="1">IF(ISNUMBER($A1071),INDIRECT(CONCATENATE("'Instrument List'!B",(MATCH(E1071,'Instrument List'!A:A,0))-0)),"")</f>
        <v/>
      </c>
      <c r="AY1071" s="179" t="str">
        <f ca="1">IF(ISNUMBER($A1071),INDIRECT(CONCATENATE("'Instrument List'!D",(MATCH(E1071,'Instrument List'!A:A,0))-0)),"")</f>
        <v/>
      </c>
      <c r="AZ1071" s="179" t="str">
        <f ca="1">IF(ISNUMBER($A1071),INDIRECT(CONCATENATE("'Instrument List'!C",(MATCH(E1071,'Instrument List'!A:A,0))-0)),"")</f>
        <v/>
      </c>
      <c r="BA1071" s="180" t="str">
        <f ca="1">IF(ISNUMBER(A1071),INDIRECT(CONCATENATE("'Instrument List'!E",(MATCH(E1071,'Instrument List'!A:A,0))-0)),"")</f>
        <v/>
      </c>
      <c r="BB1071" s="181" t="str">
        <f t="shared" si="397"/>
        <v/>
      </c>
      <c r="BC1071" s="181" t="str">
        <f t="shared" si="398"/>
        <v/>
      </c>
      <c r="BD1071" s="181" t="str">
        <f ca="1">IF(ISNUMBER(A1071),INDIRECT(CONCATENATE("'Instrument List'!F",(MATCH(E1071,'Instrument List'!A:A,0))-0)),"")</f>
        <v/>
      </c>
    </row>
    <row r="1072" spans="1:56">
      <c r="A1072" s="223" t="str">
        <f t="shared" si="378"/>
        <v/>
      </c>
      <c r="B1072" s="224"/>
      <c r="C1072" s="225"/>
      <c r="D1072" s="182"/>
      <c r="E1072" s="182"/>
      <c r="F1072" s="182"/>
      <c r="G1072" s="203"/>
      <c r="H1072" s="218"/>
      <c r="I1072" s="213"/>
      <c r="J1072" s="207"/>
      <c r="K1072" s="213"/>
      <c r="L1072" s="207"/>
      <c r="M1072" s="213"/>
      <c r="N1072" s="207"/>
      <c r="O1072" s="183" t="str">
        <f t="shared" si="379"/>
        <v/>
      </c>
      <c r="P1072" s="184"/>
      <c r="Q1072" s="184"/>
      <c r="R1072" s="275"/>
      <c r="S1072" s="185" t="str">
        <f t="shared" si="380"/>
        <v/>
      </c>
      <c r="T1072" s="185" t="str">
        <f t="shared" si="381"/>
        <v/>
      </c>
      <c r="U1072" s="275"/>
      <c r="V1072" s="275"/>
      <c r="W1072" s="276" t="str">
        <f t="shared" si="382"/>
        <v/>
      </c>
      <c r="X1072" s="276" t="str">
        <f t="shared" si="383"/>
        <v/>
      </c>
      <c r="Y1072" s="276" t="str">
        <f t="shared" si="384"/>
        <v/>
      </c>
      <c r="Z1072" s="275"/>
      <c r="AA1072" s="184"/>
      <c r="AB1072" s="184"/>
      <c r="AC1072" s="185" t="str">
        <f t="shared" si="385"/>
        <v/>
      </c>
      <c r="AD1072" s="185" t="str">
        <f t="shared" si="386"/>
        <v/>
      </c>
      <c r="AE1072" s="186"/>
      <c r="AF1072" s="187" t="str">
        <f t="shared" si="387"/>
        <v/>
      </c>
      <c r="AG1072" s="182"/>
      <c r="AH1072" s="184"/>
      <c r="AI1072" s="184"/>
      <c r="AJ1072" s="182"/>
      <c r="AK1072" s="188" t="str">
        <f t="shared" si="388"/>
        <v/>
      </c>
      <c r="AL1072" s="188" t="str">
        <f t="shared" si="389"/>
        <v/>
      </c>
      <c r="AM1072" s="188" t="str">
        <f t="shared" si="390"/>
        <v/>
      </c>
      <c r="AN1072" s="359" t="str">
        <f>IF(Overview!$K$17='Internal Calcs'!$P$22,IF(AK1072="","",AK1072),IF(Overview!$K$17='Internal Calcs'!$P$23,IF(AK1072="","",AK1072),IF(ISNUMBER(A1072),(IF(F1072="Short",G1072-H1072,H1072-G1072)*AZ1072-AX1072),"")))</f>
        <v/>
      </c>
      <c r="AO1072" s="401" t="str">
        <f>IF(Overview!$K$17='Internal Calcs'!$P$22,IF(AL1072="","",AL1072),IF(Overview!$K$17='Internal Calcs'!$P$23,IF(AL1072="","",AL1072),IF(ISNUMBER(A1072),IF(AL1072="",(IF(F1072="Short",G1072-H1072,H1072-G1072)*AZ1072-AX1072),(IF(F1072="Short",G1072-J1072,J1072-G1072)*AZ1072-AX1072)),"")))</f>
        <v/>
      </c>
      <c r="AP1072" s="359" t="str">
        <f>IF(Overview!$K$17='Internal Calcs'!$P$22,"",IF(Overview!$K$17='Internal Calcs'!$P$23,IF(AM1072="","",AM1072),IF(ISNUMBER(A1072),IF(AM1072="",(IF(F1072="Short",G1072-H1072,H1072-G1072)*AZ1072-AX1072),(IF(F1072="Short",G1072-L1072,L1072-G1072)*AZ1072-AX1072)),"")))</f>
        <v/>
      </c>
      <c r="AQ1072" s="188" t="str">
        <f t="shared" si="391"/>
        <v/>
      </c>
      <c r="AR1072" s="188" t="str">
        <f t="shared" si="392"/>
        <v/>
      </c>
      <c r="AS1072" s="188" t="str">
        <f t="shared" si="393"/>
        <v/>
      </c>
      <c r="AT1072" s="188" t="str">
        <f>IF(ISNUMBER(A1072),MAX($AS$2:AS1072)-AS1072,"")</f>
        <v/>
      </c>
      <c r="AU1072" s="189" t="str">
        <f t="shared" si="394"/>
        <v/>
      </c>
      <c r="AV1072" s="190" t="str">
        <f t="shared" si="395"/>
        <v/>
      </c>
      <c r="AW1072" s="190" t="str">
        <f t="shared" si="396"/>
        <v/>
      </c>
      <c r="AX1072" s="191" t="str">
        <f ca="1">IF(ISNUMBER($A1072),INDIRECT(CONCATENATE("'Instrument List'!B",(MATCH(E1072,'Instrument List'!A:A,0))-0)),"")</f>
        <v/>
      </c>
      <c r="AY1072" s="191" t="str">
        <f ca="1">IF(ISNUMBER($A1072),INDIRECT(CONCATENATE("'Instrument List'!D",(MATCH(E1072,'Instrument List'!A:A,0))-0)),"")</f>
        <v/>
      </c>
      <c r="AZ1072" s="191" t="str">
        <f ca="1">IF(ISNUMBER($A1072),INDIRECT(CONCATENATE("'Instrument List'!C",(MATCH(E1072,'Instrument List'!A:A,0))-0)),"")</f>
        <v/>
      </c>
      <c r="BA1072" s="192" t="str">
        <f ca="1">IF(ISNUMBER(A1072),INDIRECT(CONCATENATE("'Instrument List'!E",(MATCH(E1072,'Instrument List'!A:A,0))-0)),"")</f>
        <v/>
      </c>
      <c r="BB1072" s="193" t="str">
        <f t="shared" si="397"/>
        <v/>
      </c>
      <c r="BC1072" s="193" t="str">
        <f t="shared" si="398"/>
        <v/>
      </c>
      <c r="BD1072" s="193" t="str">
        <f ca="1">IF(ISNUMBER(A1072),INDIRECT(CONCATENATE("'Instrument List'!F",(MATCH(E1072,'Instrument List'!A:A,0))-0)),"")</f>
        <v/>
      </c>
    </row>
    <row r="1073" spans="1:56">
      <c r="A1073" s="220" t="str">
        <f t="shared" si="378"/>
        <v/>
      </c>
      <c r="B1073" s="221"/>
      <c r="C1073" s="222"/>
      <c r="D1073" s="169"/>
      <c r="E1073" s="169"/>
      <c r="F1073" s="169"/>
      <c r="G1073" s="202"/>
      <c r="H1073" s="217"/>
      <c r="I1073" s="212"/>
      <c r="J1073" s="206"/>
      <c r="K1073" s="212"/>
      <c r="L1073" s="206"/>
      <c r="M1073" s="212"/>
      <c r="N1073" s="206"/>
      <c r="O1073" s="170" t="str">
        <f t="shared" si="379"/>
        <v/>
      </c>
      <c r="P1073" s="171"/>
      <c r="Q1073" s="171"/>
      <c r="R1073" s="171"/>
      <c r="S1073" s="172" t="str">
        <f t="shared" si="380"/>
        <v/>
      </c>
      <c r="T1073" s="172" t="str">
        <f t="shared" si="381"/>
        <v/>
      </c>
      <c r="U1073" s="171"/>
      <c r="V1073" s="171"/>
      <c r="W1073" s="173" t="str">
        <f t="shared" si="382"/>
        <v/>
      </c>
      <c r="X1073" s="173" t="str">
        <f t="shared" si="383"/>
        <v/>
      </c>
      <c r="Y1073" s="173" t="str">
        <f t="shared" si="384"/>
        <v/>
      </c>
      <c r="Z1073" s="171"/>
      <c r="AA1073" s="171"/>
      <c r="AB1073" s="171"/>
      <c r="AC1073" s="172" t="str">
        <f t="shared" si="385"/>
        <v/>
      </c>
      <c r="AD1073" s="172" t="str">
        <f t="shared" si="386"/>
        <v/>
      </c>
      <c r="AE1073" s="174"/>
      <c r="AF1073" s="175" t="str">
        <f t="shared" si="387"/>
        <v/>
      </c>
      <c r="AG1073" s="169"/>
      <c r="AH1073" s="171"/>
      <c r="AI1073" s="171"/>
      <c r="AJ1073" s="169"/>
      <c r="AK1073" s="176" t="str">
        <f t="shared" si="388"/>
        <v/>
      </c>
      <c r="AL1073" s="176" t="str">
        <f t="shared" si="389"/>
        <v/>
      </c>
      <c r="AM1073" s="176" t="str">
        <f t="shared" si="390"/>
        <v/>
      </c>
      <c r="AN1073" s="359" t="str">
        <f>IF(Overview!$K$17='Internal Calcs'!$P$22,IF(AK1073="","",AK1073),IF(Overview!$K$17='Internal Calcs'!$P$23,IF(AK1073="","",AK1073),IF(ISNUMBER(A1073),(IF(F1073="Short",G1073-H1073,H1073-G1073)*AZ1073-AX1073),"")))</f>
        <v/>
      </c>
      <c r="AO1073" s="401" t="str">
        <f>IF(Overview!$K$17='Internal Calcs'!$P$22,IF(AL1073="","",AL1073),IF(Overview!$K$17='Internal Calcs'!$P$23,IF(AL1073="","",AL1073),IF(ISNUMBER(A1073),IF(AL1073="",(IF(F1073="Short",G1073-H1073,H1073-G1073)*AZ1073-AX1073),(IF(F1073="Short",G1073-J1073,J1073-G1073)*AZ1073-AX1073)),"")))</f>
        <v/>
      </c>
      <c r="AP1073" s="359" t="str">
        <f>IF(Overview!$K$17='Internal Calcs'!$P$22,"",IF(Overview!$K$17='Internal Calcs'!$P$23,IF(AM1073="","",AM1073),IF(ISNUMBER(A1073),IF(AM1073="",(IF(F1073="Short",G1073-H1073,H1073-G1073)*AZ1073-AX1073),(IF(F1073="Short",G1073-L1073,L1073-G1073)*AZ1073-AX1073)),"")))</f>
        <v/>
      </c>
      <c r="AQ1073" s="176" t="str">
        <f t="shared" si="391"/>
        <v/>
      </c>
      <c r="AR1073" s="176" t="str">
        <f t="shared" si="392"/>
        <v/>
      </c>
      <c r="AS1073" s="176" t="str">
        <f t="shared" si="393"/>
        <v/>
      </c>
      <c r="AT1073" s="176" t="str">
        <f>IF(ISNUMBER(A1073),MAX($AS$2:AS1073)-AS1073,"")</f>
        <v/>
      </c>
      <c r="AU1073" s="177" t="str">
        <f t="shared" si="394"/>
        <v/>
      </c>
      <c r="AV1073" s="178" t="str">
        <f t="shared" si="395"/>
        <v/>
      </c>
      <c r="AW1073" s="178" t="str">
        <f t="shared" si="396"/>
        <v/>
      </c>
      <c r="AX1073" s="179" t="str">
        <f ca="1">IF(ISNUMBER($A1073),INDIRECT(CONCATENATE("'Instrument List'!B",(MATCH(E1073,'Instrument List'!A:A,0))-0)),"")</f>
        <v/>
      </c>
      <c r="AY1073" s="179" t="str">
        <f ca="1">IF(ISNUMBER($A1073),INDIRECT(CONCATENATE("'Instrument List'!D",(MATCH(E1073,'Instrument List'!A:A,0))-0)),"")</f>
        <v/>
      </c>
      <c r="AZ1073" s="179" t="str">
        <f ca="1">IF(ISNUMBER($A1073),INDIRECT(CONCATENATE("'Instrument List'!C",(MATCH(E1073,'Instrument List'!A:A,0))-0)),"")</f>
        <v/>
      </c>
      <c r="BA1073" s="180" t="str">
        <f ca="1">IF(ISNUMBER(A1073),INDIRECT(CONCATENATE("'Instrument List'!E",(MATCH(E1073,'Instrument List'!A:A,0))-0)),"")</f>
        <v/>
      </c>
      <c r="BB1073" s="181" t="str">
        <f t="shared" si="397"/>
        <v/>
      </c>
      <c r="BC1073" s="181" t="str">
        <f t="shared" si="398"/>
        <v/>
      </c>
      <c r="BD1073" s="181" t="str">
        <f ca="1">IF(ISNUMBER(A1073),INDIRECT(CONCATENATE("'Instrument List'!F",(MATCH(E1073,'Instrument List'!A:A,0))-0)),"")</f>
        <v/>
      </c>
    </row>
    <row r="1074" spans="1:56">
      <c r="A1074" s="223" t="str">
        <f t="shared" si="378"/>
        <v/>
      </c>
      <c r="B1074" s="224"/>
      <c r="C1074" s="225"/>
      <c r="D1074" s="182"/>
      <c r="E1074" s="182"/>
      <c r="F1074" s="182"/>
      <c r="G1074" s="203"/>
      <c r="H1074" s="218"/>
      <c r="I1074" s="213"/>
      <c r="J1074" s="207"/>
      <c r="K1074" s="213"/>
      <c r="L1074" s="207"/>
      <c r="M1074" s="213"/>
      <c r="N1074" s="207"/>
      <c r="O1074" s="183" t="str">
        <f t="shared" si="379"/>
        <v/>
      </c>
      <c r="P1074" s="184"/>
      <c r="Q1074" s="184"/>
      <c r="R1074" s="275"/>
      <c r="S1074" s="185" t="str">
        <f t="shared" si="380"/>
        <v/>
      </c>
      <c r="T1074" s="185" t="str">
        <f t="shared" si="381"/>
        <v/>
      </c>
      <c r="U1074" s="275"/>
      <c r="V1074" s="275"/>
      <c r="W1074" s="276" t="str">
        <f t="shared" si="382"/>
        <v/>
      </c>
      <c r="X1074" s="276" t="str">
        <f t="shared" si="383"/>
        <v/>
      </c>
      <c r="Y1074" s="276" t="str">
        <f t="shared" si="384"/>
        <v/>
      </c>
      <c r="Z1074" s="275"/>
      <c r="AA1074" s="184"/>
      <c r="AB1074" s="184"/>
      <c r="AC1074" s="185" t="str">
        <f t="shared" si="385"/>
        <v/>
      </c>
      <c r="AD1074" s="185" t="str">
        <f t="shared" si="386"/>
        <v/>
      </c>
      <c r="AE1074" s="186"/>
      <c r="AF1074" s="187" t="str">
        <f t="shared" si="387"/>
        <v/>
      </c>
      <c r="AG1074" s="182"/>
      <c r="AH1074" s="184"/>
      <c r="AI1074" s="184"/>
      <c r="AJ1074" s="182"/>
      <c r="AK1074" s="188" t="str">
        <f t="shared" si="388"/>
        <v/>
      </c>
      <c r="AL1074" s="188" t="str">
        <f t="shared" si="389"/>
        <v/>
      </c>
      <c r="AM1074" s="188" t="str">
        <f t="shared" si="390"/>
        <v/>
      </c>
      <c r="AN1074" s="359" t="str">
        <f>IF(Overview!$K$17='Internal Calcs'!$P$22,IF(AK1074="","",AK1074),IF(Overview!$K$17='Internal Calcs'!$P$23,IF(AK1074="","",AK1074),IF(ISNUMBER(A1074),(IF(F1074="Short",G1074-H1074,H1074-G1074)*AZ1074-AX1074),"")))</f>
        <v/>
      </c>
      <c r="AO1074" s="401" t="str">
        <f>IF(Overview!$K$17='Internal Calcs'!$P$22,IF(AL1074="","",AL1074),IF(Overview!$K$17='Internal Calcs'!$P$23,IF(AL1074="","",AL1074),IF(ISNUMBER(A1074),IF(AL1074="",(IF(F1074="Short",G1074-H1074,H1074-G1074)*AZ1074-AX1074),(IF(F1074="Short",G1074-J1074,J1074-G1074)*AZ1074-AX1074)),"")))</f>
        <v/>
      </c>
      <c r="AP1074" s="359" t="str">
        <f>IF(Overview!$K$17='Internal Calcs'!$P$22,"",IF(Overview!$K$17='Internal Calcs'!$P$23,IF(AM1074="","",AM1074),IF(ISNUMBER(A1074),IF(AM1074="",(IF(F1074="Short",G1074-H1074,H1074-G1074)*AZ1074-AX1074),(IF(F1074="Short",G1074-L1074,L1074-G1074)*AZ1074-AX1074)),"")))</f>
        <v/>
      </c>
      <c r="AQ1074" s="188" t="str">
        <f t="shared" si="391"/>
        <v/>
      </c>
      <c r="AR1074" s="188" t="str">
        <f t="shared" si="392"/>
        <v/>
      </c>
      <c r="AS1074" s="188" t="str">
        <f t="shared" si="393"/>
        <v/>
      </c>
      <c r="AT1074" s="188" t="str">
        <f>IF(ISNUMBER(A1074),MAX($AS$2:AS1074)-AS1074,"")</f>
        <v/>
      </c>
      <c r="AU1074" s="189" t="str">
        <f t="shared" si="394"/>
        <v/>
      </c>
      <c r="AV1074" s="190" t="str">
        <f t="shared" si="395"/>
        <v/>
      </c>
      <c r="AW1074" s="190" t="str">
        <f t="shared" si="396"/>
        <v/>
      </c>
      <c r="AX1074" s="191" t="str">
        <f ca="1">IF(ISNUMBER($A1074),INDIRECT(CONCATENATE("'Instrument List'!B",(MATCH(E1074,'Instrument List'!A:A,0))-0)),"")</f>
        <v/>
      </c>
      <c r="AY1074" s="191" t="str">
        <f ca="1">IF(ISNUMBER($A1074),INDIRECT(CONCATENATE("'Instrument List'!D",(MATCH(E1074,'Instrument List'!A:A,0))-0)),"")</f>
        <v/>
      </c>
      <c r="AZ1074" s="191" t="str">
        <f ca="1">IF(ISNUMBER($A1074),INDIRECT(CONCATENATE("'Instrument List'!C",(MATCH(E1074,'Instrument List'!A:A,0))-0)),"")</f>
        <v/>
      </c>
      <c r="BA1074" s="192" t="str">
        <f ca="1">IF(ISNUMBER(A1074),INDIRECT(CONCATENATE("'Instrument List'!E",(MATCH(E1074,'Instrument List'!A:A,0))-0)),"")</f>
        <v/>
      </c>
      <c r="BB1074" s="193" t="str">
        <f t="shared" si="397"/>
        <v/>
      </c>
      <c r="BC1074" s="193" t="str">
        <f t="shared" si="398"/>
        <v/>
      </c>
      <c r="BD1074" s="193" t="str">
        <f ca="1">IF(ISNUMBER(A1074),INDIRECT(CONCATENATE("'Instrument List'!F",(MATCH(E1074,'Instrument List'!A:A,0))-0)),"")</f>
        <v/>
      </c>
    </row>
    <row r="1075" spans="1:56">
      <c r="A1075" s="220" t="str">
        <f t="shared" si="378"/>
        <v/>
      </c>
      <c r="B1075" s="221"/>
      <c r="C1075" s="222"/>
      <c r="D1075" s="169"/>
      <c r="E1075" s="169"/>
      <c r="F1075" s="169"/>
      <c r="G1075" s="202"/>
      <c r="H1075" s="217"/>
      <c r="I1075" s="212"/>
      <c r="J1075" s="206"/>
      <c r="K1075" s="212"/>
      <c r="L1075" s="206"/>
      <c r="M1075" s="212"/>
      <c r="N1075" s="206"/>
      <c r="O1075" s="170" t="str">
        <f t="shared" si="379"/>
        <v/>
      </c>
      <c r="P1075" s="171"/>
      <c r="Q1075" s="171"/>
      <c r="R1075" s="171"/>
      <c r="S1075" s="172" t="str">
        <f t="shared" si="380"/>
        <v/>
      </c>
      <c r="T1075" s="172" t="str">
        <f t="shared" si="381"/>
        <v/>
      </c>
      <c r="U1075" s="171"/>
      <c r="V1075" s="171"/>
      <c r="W1075" s="173" t="str">
        <f t="shared" si="382"/>
        <v/>
      </c>
      <c r="X1075" s="173" t="str">
        <f t="shared" si="383"/>
        <v/>
      </c>
      <c r="Y1075" s="173" t="str">
        <f t="shared" si="384"/>
        <v/>
      </c>
      <c r="Z1075" s="171"/>
      <c r="AA1075" s="171"/>
      <c r="AB1075" s="171"/>
      <c r="AC1075" s="172" t="str">
        <f t="shared" si="385"/>
        <v/>
      </c>
      <c r="AD1075" s="172" t="str">
        <f t="shared" si="386"/>
        <v/>
      </c>
      <c r="AE1075" s="174"/>
      <c r="AF1075" s="175" t="str">
        <f t="shared" si="387"/>
        <v/>
      </c>
      <c r="AG1075" s="169"/>
      <c r="AH1075" s="171"/>
      <c r="AI1075" s="171"/>
      <c r="AJ1075" s="169"/>
      <c r="AK1075" s="176" t="str">
        <f t="shared" si="388"/>
        <v/>
      </c>
      <c r="AL1075" s="176" t="str">
        <f t="shared" si="389"/>
        <v/>
      </c>
      <c r="AM1075" s="176" t="str">
        <f t="shared" si="390"/>
        <v/>
      </c>
      <c r="AN1075" s="359" t="str">
        <f>IF(Overview!$K$17='Internal Calcs'!$P$22,IF(AK1075="","",AK1075),IF(Overview!$K$17='Internal Calcs'!$P$23,IF(AK1075="","",AK1075),IF(ISNUMBER(A1075),(IF(F1075="Short",G1075-H1075,H1075-G1075)*AZ1075-AX1075),"")))</f>
        <v/>
      </c>
      <c r="AO1075" s="401" t="str">
        <f>IF(Overview!$K$17='Internal Calcs'!$P$22,IF(AL1075="","",AL1075),IF(Overview!$K$17='Internal Calcs'!$P$23,IF(AL1075="","",AL1075),IF(ISNUMBER(A1075),IF(AL1075="",(IF(F1075="Short",G1075-H1075,H1075-G1075)*AZ1075-AX1075),(IF(F1075="Short",G1075-J1075,J1075-G1075)*AZ1075-AX1075)),"")))</f>
        <v/>
      </c>
      <c r="AP1075" s="359" t="str">
        <f>IF(Overview!$K$17='Internal Calcs'!$P$22,"",IF(Overview!$K$17='Internal Calcs'!$P$23,IF(AM1075="","",AM1075),IF(ISNUMBER(A1075),IF(AM1075="",(IF(F1075="Short",G1075-H1075,H1075-G1075)*AZ1075-AX1075),(IF(F1075="Short",G1075-L1075,L1075-G1075)*AZ1075-AX1075)),"")))</f>
        <v/>
      </c>
      <c r="AQ1075" s="176" t="str">
        <f t="shared" si="391"/>
        <v/>
      </c>
      <c r="AR1075" s="176" t="str">
        <f t="shared" si="392"/>
        <v/>
      </c>
      <c r="AS1075" s="176" t="str">
        <f t="shared" si="393"/>
        <v/>
      </c>
      <c r="AT1075" s="176" t="str">
        <f>IF(ISNUMBER(A1075),MAX($AS$2:AS1075)-AS1075,"")</f>
        <v/>
      </c>
      <c r="AU1075" s="177" t="str">
        <f t="shared" si="394"/>
        <v/>
      </c>
      <c r="AV1075" s="178" t="str">
        <f t="shared" si="395"/>
        <v/>
      </c>
      <c r="AW1075" s="178" t="str">
        <f t="shared" si="396"/>
        <v/>
      </c>
      <c r="AX1075" s="179" t="str">
        <f ca="1">IF(ISNUMBER($A1075),INDIRECT(CONCATENATE("'Instrument List'!B",(MATCH(E1075,'Instrument List'!A:A,0))-0)),"")</f>
        <v/>
      </c>
      <c r="AY1075" s="179" t="str">
        <f ca="1">IF(ISNUMBER($A1075),INDIRECT(CONCATENATE("'Instrument List'!D",(MATCH(E1075,'Instrument List'!A:A,0))-0)),"")</f>
        <v/>
      </c>
      <c r="AZ1075" s="179" t="str">
        <f ca="1">IF(ISNUMBER($A1075),INDIRECT(CONCATENATE("'Instrument List'!C",(MATCH(E1075,'Instrument List'!A:A,0))-0)),"")</f>
        <v/>
      </c>
      <c r="BA1075" s="180" t="str">
        <f ca="1">IF(ISNUMBER(A1075),INDIRECT(CONCATENATE("'Instrument List'!E",(MATCH(E1075,'Instrument List'!A:A,0))-0)),"")</f>
        <v/>
      </c>
      <c r="BB1075" s="181" t="str">
        <f t="shared" si="397"/>
        <v/>
      </c>
      <c r="BC1075" s="181" t="str">
        <f t="shared" si="398"/>
        <v/>
      </c>
      <c r="BD1075" s="181" t="str">
        <f ca="1">IF(ISNUMBER(A1075),INDIRECT(CONCATENATE("'Instrument List'!F",(MATCH(E1075,'Instrument List'!A:A,0))-0)),"")</f>
        <v/>
      </c>
    </row>
    <row r="1076" spans="1:56">
      <c r="A1076" s="223" t="str">
        <f t="shared" si="378"/>
        <v/>
      </c>
      <c r="B1076" s="224"/>
      <c r="C1076" s="225"/>
      <c r="D1076" s="182"/>
      <c r="E1076" s="182"/>
      <c r="F1076" s="182"/>
      <c r="G1076" s="203"/>
      <c r="H1076" s="218"/>
      <c r="I1076" s="213"/>
      <c r="J1076" s="207"/>
      <c r="K1076" s="213"/>
      <c r="L1076" s="207"/>
      <c r="M1076" s="213"/>
      <c r="N1076" s="207"/>
      <c r="O1076" s="183" t="str">
        <f t="shared" si="379"/>
        <v/>
      </c>
      <c r="P1076" s="184"/>
      <c r="Q1076" s="184"/>
      <c r="R1076" s="275"/>
      <c r="S1076" s="185" t="str">
        <f t="shared" si="380"/>
        <v/>
      </c>
      <c r="T1076" s="185" t="str">
        <f t="shared" si="381"/>
        <v/>
      </c>
      <c r="U1076" s="275"/>
      <c r="V1076" s="275"/>
      <c r="W1076" s="276" t="str">
        <f t="shared" si="382"/>
        <v/>
      </c>
      <c r="X1076" s="276" t="str">
        <f t="shared" si="383"/>
        <v/>
      </c>
      <c r="Y1076" s="276" t="str">
        <f t="shared" si="384"/>
        <v/>
      </c>
      <c r="Z1076" s="275"/>
      <c r="AA1076" s="184"/>
      <c r="AB1076" s="184"/>
      <c r="AC1076" s="185" t="str">
        <f t="shared" si="385"/>
        <v/>
      </c>
      <c r="AD1076" s="185" t="str">
        <f t="shared" si="386"/>
        <v/>
      </c>
      <c r="AE1076" s="186"/>
      <c r="AF1076" s="187" t="str">
        <f t="shared" si="387"/>
        <v/>
      </c>
      <c r="AG1076" s="182"/>
      <c r="AH1076" s="184"/>
      <c r="AI1076" s="184"/>
      <c r="AJ1076" s="182"/>
      <c r="AK1076" s="188" t="str">
        <f t="shared" si="388"/>
        <v/>
      </c>
      <c r="AL1076" s="188" t="str">
        <f t="shared" si="389"/>
        <v/>
      </c>
      <c r="AM1076" s="188" t="str">
        <f t="shared" si="390"/>
        <v/>
      </c>
      <c r="AN1076" s="359" t="str">
        <f>IF(Overview!$K$17='Internal Calcs'!$P$22,IF(AK1076="","",AK1076),IF(Overview!$K$17='Internal Calcs'!$P$23,IF(AK1076="","",AK1076),IF(ISNUMBER(A1076),(IF(F1076="Short",G1076-H1076,H1076-G1076)*AZ1076-AX1076),"")))</f>
        <v/>
      </c>
      <c r="AO1076" s="401" t="str">
        <f>IF(Overview!$K$17='Internal Calcs'!$P$22,IF(AL1076="","",AL1076),IF(Overview!$K$17='Internal Calcs'!$P$23,IF(AL1076="","",AL1076),IF(ISNUMBER(A1076),IF(AL1076="",(IF(F1076="Short",G1076-H1076,H1076-G1076)*AZ1076-AX1076),(IF(F1076="Short",G1076-J1076,J1076-G1076)*AZ1076-AX1076)),"")))</f>
        <v/>
      </c>
      <c r="AP1076" s="359" t="str">
        <f>IF(Overview!$K$17='Internal Calcs'!$P$22,"",IF(Overview!$K$17='Internal Calcs'!$P$23,IF(AM1076="","",AM1076),IF(ISNUMBER(A1076),IF(AM1076="",(IF(F1076="Short",G1076-H1076,H1076-G1076)*AZ1076-AX1076),(IF(F1076="Short",G1076-L1076,L1076-G1076)*AZ1076-AX1076)),"")))</f>
        <v/>
      </c>
      <c r="AQ1076" s="188" t="str">
        <f t="shared" si="391"/>
        <v/>
      </c>
      <c r="AR1076" s="188" t="str">
        <f t="shared" si="392"/>
        <v/>
      </c>
      <c r="AS1076" s="188" t="str">
        <f t="shared" si="393"/>
        <v/>
      </c>
      <c r="AT1076" s="188" t="str">
        <f>IF(ISNUMBER(A1076),MAX($AS$2:AS1076)-AS1076,"")</f>
        <v/>
      </c>
      <c r="AU1076" s="189" t="str">
        <f t="shared" si="394"/>
        <v/>
      </c>
      <c r="AV1076" s="190" t="str">
        <f t="shared" si="395"/>
        <v/>
      </c>
      <c r="AW1076" s="190" t="str">
        <f t="shared" si="396"/>
        <v/>
      </c>
      <c r="AX1076" s="191" t="str">
        <f ca="1">IF(ISNUMBER($A1076),INDIRECT(CONCATENATE("'Instrument List'!B",(MATCH(E1076,'Instrument List'!A:A,0))-0)),"")</f>
        <v/>
      </c>
      <c r="AY1076" s="191" t="str">
        <f ca="1">IF(ISNUMBER($A1076),INDIRECT(CONCATENATE("'Instrument List'!D",(MATCH(E1076,'Instrument List'!A:A,0))-0)),"")</f>
        <v/>
      </c>
      <c r="AZ1076" s="191" t="str">
        <f ca="1">IF(ISNUMBER($A1076),INDIRECT(CONCATENATE("'Instrument List'!C",(MATCH(E1076,'Instrument List'!A:A,0))-0)),"")</f>
        <v/>
      </c>
      <c r="BA1076" s="192" t="str">
        <f ca="1">IF(ISNUMBER(A1076),INDIRECT(CONCATENATE("'Instrument List'!E",(MATCH(E1076,'Instrument List'!A:A,0))-0)),"")</f>
        <v/>
      </c>
      <c r="BB1076" s="193" t="str">
        <f t="shared" si="397"/>
        <v/>
      </c>
      <c r="BC1076" s="193" t="str">
        <f t="shared" si="398"/>
        <v/>
      </c>
      <c r="BD1076" s="193" t="str">
        <f ca="1">IF(ISNUMBER(A1076),INDIRECT(CONCATENATE("'Instrument List'!F",(MATCH(E1076,'Instrument List'!A:A,0))-0)),"")</f>
        <v/>
      </c>
    </row>
    <row r="1077" spans="1:56">
      <c r="A1077" s="220" t="str">
        <f t="shared" si="378"/>
        <v/>
      </c>
      <c r="B1077" s="221"/>
      <c r="C1077" s="222"/>
      <c r="D1077" s="169"/>
      <c r="E1077" s="169"/>
      <c r="F1077" s="169"/>
      <c r="G1077" s="202"/>
      <c r="H1077" s="217"/>
      <c r="I1077" s="212"/>
      <c r="J1077" s="206"/>
      <c r="K1077" s="212"/>
      <c r="L1077" s="206"/>
      <c r="M1077" s="212"/>
      <c r="N1077" s="206"/>
      <c r="O1077" s="170" t="str">
        <f t="shared" si="379"/>
        <v/>
      </c>
      <c r="P1077" s="171"/>
      <c r="Q1077" s="171"/>
      <c r="R1077" s="171"/>
      <c r="S1077" s="172" t="str">
        <f t="shared" si="380"/>
        <v/>
      </c>
      <c r="T1077" s="172" t="str">
        <f t="shared" si="381"/>
        <v/>
      </c>
      <c r="U1077" s="171"/>
      <c r="V1077" s="171"/>
      <c r="W1077" s="173" t="str">
        <f t="shared" si="382"/>
        <v/>
      </c>
      <c r="X1077" s="173" t="str">
        <f t="shared" si="383"/>
        <v/>
      </c>
      <c r="Y1077" s="173" t="str">
        <f t="shared" si="384"/>
        <v/>
      </c>
      <c r="Z1077" s="171"/>
      <c r="AA1077" s="171"/>
      <c r="AB1077" s="171"/>
      <c r="AC1077" s="172" t="str">
        <f t="shared" si="385"/>
        <v/>
      </c>
      <c r="AD1077" s="172" t="str">
        <f t="shared" si="386"/>
        <v/>
      </c>
      <c r="AE1077" s="174"/>
      <c r="AF1077" s="175" t="str">
        <f t="shared" si="387"/>
        <v/>
      </c>
      <c r="AG1077" s="169"/>
      <c r="AH1077" s="171"/>
      <c r="AI1077" s="171"/>
      <c r="AJ1077" s="169"/>
      <c r="AK1077" s="176" t="str">
        <f t="shared" si="388"/>
        <v/>
      </c>
      <c r="AL1077" s="176" t="str">
        <f t="shared" si="389"/>
        <v/>
      </c>
      <c r="AM1077" s="176" t="str">
        <f t="shared" si="390"/>
        <v/>
      </c>
      <c r="AN1077" s="359" t="str">
        <f>IF(Overview!$K$17='Internal Calcs'!$P$22,IF(AK1077="","",AK1077),IF(Overview!$K$17='Internal Calcs'!$P$23,IF(AK1077="","",AK1077),IF(ISNUMBER(A1077),(IF(F1077="Short",G1077-H1077,H1077-G1077)*AZ1077-AX1077),"")))</f>
        <v/>
      </c>
      <c r="AO1077" s="401" t="str">
        <f>IF(Overview!$K$17='Internal Calcs'!$P$22,IF(AL1077="","",AL1077),IF(Overview!$K$17='Internal Calcs'!$P$23,IF(AL1077="","",AL1077),IF(ISNUMBER(A1077),IF(AL1077="",(IF(F1077="Short",G1077-H1077,H1077-G1077)*AZ1077-AX1077),(IF(F1077="Short",G1077-J1077,J1077-G1077)*AZ1077-AX1077)),"")))</f>
        <v/>
      </c>
      <c r="AP1077" s="359" t="str">
        <f>IF(Overview!$K$17='Internal Calcs'!$P$22,"",IF(Overview!$K$17='Internal Calcs'!$P$23,IF(AM1077="","",AM1077),IF(ISNUMBER(A1077),IF(AM1077="",(IF(F1077="Short",G1077-H1077,H1077-G1077)*AZ1077-AX1077),(IF(F1077="Short",G1077-L1077,L1077-G1077)*AZ1077-AX1077)),"")))</f>
        <v/>
      </c>
      <c r="AQ1077" s="176" t="str">
        <f t="shared" si="391"/>
        <v/>
      </c>
      <c r="AR1077" s="176" t="str">
        <f t="shared" si="392"/>
        <v/>
      </c>
      <c r="AS1077" s="176" t="str">
        <f t="shared" si="393"/>
        <v/>
      </c>
      <c r="AT1077" s="176" t="str">
        <f>IF(ISNUMBER(A1077),MAX($AS$2:AS1077)-AS1077,"")</f>
        <v/>
      </c>
      <c r="AU1077" s="177" t="str">
        <f t="shared" si="394"/>
        <v/>
      </c>
      <c r="AV1077" s="178" t="str">
        <f t="shared" si="395"/>
        <v/>
      </c>
      <c r="AW1077" s="178" t="str">
        <f t="shared" si="396"/>
        <v/>
      </c>
      <c r="AX1077" s="179" t="str">
        <f ca="1">IF(ISNUMBER($A1077),INDIRECT(CONCATENATE("'Instrument List'!B",(MATCH(E1077,'Instrument List'!A:A,0))-0)),"")</f>
        <v/>
      </c>
      <c r="AY1077" s="179" t="str">
        <f ca="1">IF(ISNUMBER($A1077),INDIRECT(CONCATENATE("'Instrument List'!D",(MATCH(E1077,'Instrument List'!A:A,0))-0)),"")</f>
        <v/>
      </c>
      <c r="AZ1077" s="179" t="str">
        <f ca="1">IF(ISNUMBER($A1077),INDIRECT(CONCATENATE("'Instrument List'!C",(MATCH(E1077,'Instrument List'!A:A,0))-0)),"")</f>
        <v/>
      </c>
      <c r="BA1077" s="180" t="str">
        <f ca="1">IF(ISNUMBER(A1077),INDIRECT(CONCATENATE("'Instrument List'!E",(MATCH(E1077,'Instrument List'!A:A,0))-0)),"")</f>
        <v/>
      </c>
      <c r="BB1077" s="181" t="str">
        <f t="shared" si="397"/>
        <v/>
      </c>
      <c r="BC1077" s="181" t="str">
        <f t="shared" si="398"/>
        <v/>
      </c>
      <c r="BD1077" s="181" t="str">
        <f ca="1">IF(ISNUMBER(A1077),INDIRECT(CONCATENATE("'Instrument List'!F",(MATCH(E1077,'Instrument List'!A:A,0))-0)),"")</f>
        <v/>
      </c>
    </row>
    <row r="1078" spans="1:56">
      <c r="A1078" s="223" t="str">
        <f t="shared" si="378"/>
        <v/>
      </c>
      <c r="B1078" s="224"/>
      <c r="C1078" s="225"/>
      <c r="D1078" s="182"/>
      <c r="E1078" s="182"/>
      <c r="F1078" s="182"/>
      <c r="G1078" s="203"/>
      <c r="H1078" s="218"/>
      <c r="I1078" s="213"/>
      <c r="J1078" s="207"/>
      <c r="K1078" s="213"/>
      <c r="L1078" s="207"/>
      <c r="M1078" s="213"/>
      <c r="N1078" s="207"/>
      <c r="O1078" s="183" t="str">
        <f t="shared" si="379"/>
        <v/>
      </c>
      <c r="P1078" s="184"/>
      <c r="Q1078" s="184"/>
      <c r="R1078" s="275"/>
      <c r="S1078" s="185" t="str">
        <f t="shared" si="380"/>
        <v/>
      </c>
      <c r="T1078" s="185" t="str">
        <f t="shared" si="381"/>
        <v/>
      </c>
      <c r="U1078" s="275"/>
      <c r="V1078" s="275"/>
      <c r="W1078" s="276" t="str">
        <f t="shared" si="382"/>
        <v/>
      </c>
      <c r="X1078" s="276" t="str">
        <f t="shared" si="383"/>
        <v/>
      </c>
      <c r="Y1078" s="276" t="str">
        <f t="shared" si="384"/>
        <v/>
      </c>
      <c r="Z1078" s="275"/>
      <c r="AA1078" s="184"/>
      <c r="AB1078" s="184"/>
      <c r="AC1078" s="185" t="str">
        <f t="shared" si="385"/>
        <v/>
      </c>
      <c r="AD1078" s="185" t="str">
        <f t="shared" si="386"/>
        <v/>
      </c>
      <c r="AE1078" s="186"/>
      <c r="AF1078" s="187" t="str">
        <f t="shared" si="387"/>
        <v/>
      </c>
      <c r="AG1078" s="182"/>
      <c r="AH1078" s="184"/>
      <c r="AI1078" s="184"/>
      <c r="AJ1078" s="182"/>
      <c r="AK1078" s="188" t="str">
        <f t="shared" si="388"/>
        <v/>
      </c>
      <c r="AL1078" s="188" t="str">
        <f t="shared" si="389"/>
        <v/>
      </c>
      <c r="AM1078" s="188" t="str">
        <f t="shared" si="390"/>
        <v/>
      </c>
      <c r="AN1078" s="359" t="str">
        <f>IF(Overview!$K$17='Internal Calcs'!$P$22,IF(AK1078="","",AK1078),IF(Overview!$K$17='Internal Calcs'!$P$23,IF(AK1078="","",AK1078),IF(ISNUMBER(A1078),(IF(F1078="Short",G1078-H1078,H1078-G1078)*AZ1078-AX1078),"")))</f>
        <v/>
      </c>
      <c r="AO1078" s="401" t="str">
        <f>IF(Overview!$K$17='Internal Calcs'!$P$22,IF(AL1078="","",AL1078),IF(Overview!$K$17='Internal Calcs'!$P$23,IF(AL1078="","",AL1078),IF(ISNUMBER(A1078),IF(AL1078="",(IF(F1078="Short",G1078-H1078,H1078-G1078)*AZ1078-AX1078),(IF(F1078="Short",G1078-J1078,J1078-G1078)*AZ1078-AX1078)),"")))</f>
        <v/>
      </c>
      <c r="AP1078" s="359" t="str">
        <f>IF(Overview!$K$17='Internal Calcs'!$P$22,"",IF(Overview!$K$17='Internal Calcs'!$P$23,IF(AM1078="","",AM1078),IF(ISNUMBER(A1078),IF(AM1078="",(IF(F1078="Short",G1078-H1078,H1078-G1078)*AZ1078-AX1078),(IF(F1078="Short",G1078-L1078,L1078-G1078)*AZ1078-AX1078)),"")))</f>
        <v/>
      </c>
      <c r="AQ1078" s="188" t="str">
        <f t="shared" si="391"/>
        <v/>
      </c>
      <c r="AR1078" s="188" t="str">
        <f t="shared" si="392"/>
        <v/>
      </c>
      <c r="AS1078" s="188" t="str">
        <f t="shared" si="393"/>
        <v/>
      </c>
      <c r="AT1078" s="188" t="str">
        <f>IF(ISNUMBER(A1078),MAX($AS$2:AS1078)-AS1078,"")</f>
        <v/>
      </c>
      <c r="AU1078" s="189" t="str">
        <f t="shared" si="394"/>
        <v/>
      </c>
      <c r="AV1078" s="190" t="str">
        <f t="shared" si="395"/>
        <v/>
      </c>
      <c r="AW1078" s="190" t="str">
        <f t="shared" si="396"/>
        <v/>
      </c>
      <c r="AX1078" s="191" t="str">
        <f ca="1">IF(ISNUMBER($A1078),INDIRECT(CONCATENATE("'Instrument List'!B",(MATCH(E1078,'Instrument List'!A:A,0))-0)),"")</f>
        <v/>
      </c>
      <c r="AY1078" s="191" t="str">
        <f ca="1">IF(ISNUMBER($A1078),INDIRECT(CONCATENATE("'Instrument List'!D",(MATCH(E1078,'Instrument List'!A:A,0))-0)),"")</f>
        <v/>
      </c>
      <c r="AZ1078" s="191" t="str">
        <f ca="1">IF(ISNUMBER($A1078),INDIRECT(CONCATENATE("'Instrument List'!C",(MATCH(E1078,'Instrument List'!A:A,0))-0)),"")</f>
        <v/>
      </c>
      <c r="BA1078" s="192" t="str">
        <f ca="1">IF(ISNUMBER(A1078),INDIRECT(CONCATENATE("'Instrument List'!E",(MATCH(E1078,'Instrument List'!A:A,0))-0)),"")</f>
        <v/>
      </c>
      <c r="BB1078" s="193" t="str">
        <f t="shared" si="397"/>
        <v/>
      </c>
      <c r="BC1078" s="193" t="str">
        <f t="shared" si="398"/>
        <v/>
      </c>
      <c r="BD1078" s="193" t="str">
        <f ca="1">IF(ISNUMBER(A1078),INDIRECT(CONCATENATE("'Instrument List'!F",(MATCH(E1078,'Instrument List'!A:A,0))-0)),"")</f>
        <v/>
      </c>
    </row>
    <row r="1079" spans="1:56">
      <c r="A1079" s="220" t="str">
        <f t="shared" si="378"/>
        <v/>
      </c>
      <c r="B1079" s="221"/>
      <c r="C1079" s="222"/>
      <c r="D1079" s="169"/>
      <c r="E1079" s="169"/>
      <c r="F1079" s="169"/>
      <c r="G1079" s="202"/>
      <c r="H1079" s="217"/>
      <c r="I1079" s="212"/>
      <c r="J1079" s="206"/>
      <c r="K1079" s="212"/>
      <c r="L1079" s="206"/>
      <c r="M1079" s="212"/>
      <c r="N1079" s="206"/>
      <c r="O1079" s="170" t="str">
        <f t="shared" si="379"/>
        <v/>
      </c>
      <c r="P1079" s="171"/>
      <c r="Q1079" s="171"/>
      <c r="R1079" s="171"/>
      <c r="S1079" s="172" t="str">
        <f t="shared" si="380"/>
        <v/>
      </c>
      <c r="T1079" s="172" t="str">
        <f t="shared" si="381"/>
        <v/>
      </c>
      <c r="U1079" s="171"/>
      <c r="V1079" s="171"/>
      <c r="W1079" s="173" t="str">
        <f t="shared" si="382"/>
        <v/>
      </c>
      <c r="X1079" s="173" t="str">
        <f t="shared" si="383"/>
        <v/>
      </c>
      <c r="Y1079" s="173" t="str">
        <f t="shared" si="384"/>
        <v/>
      </c>
      <c r="Z1079" s="171"/>
      <c r="AA1079" s="171"/>
      <c r="AB1079" s="171"/>
      <c r="AC1079" s="172" t="str">
        <f t="shared" si="385"/>
        <v/>
      </c>
      <c r="AD1079" s="172" t="str">
        <f t="shared" si="386"/>
        <v/>
      </c>
      <c r="AE1079" s="174"/>
      <c r="AF1079" s="175" t="str">
        <f t="shared" si="387"/>
        <v/>
      </c>
      <c r="AG1079" s="169"/>
      <c r="AH1079" s="171"/>
      <c r="AI1079" s="171"/>
      <c r="AJ1079" s="169"/>
      <c r="AK1079" s="176" t="str">
        <f t="shared" si="388"/>
        <v/>
      </c>
      <c r="AL1079" s="176" t="str">
        <f t="shared" si="389"/>
        <v/>
      </c>
      <c r="AM1079" s="176" t="str">
        <f t="shared" si="390"/>
        <v/>
      </c>
      <c r="AN1079" s="359" t="str">
        <f>IF(Overview!$K$17='Internal Calcs'!$P$22,IF(AK1079="","",AK1079),IF(Overview!$K$17='Internal Calcs'!$P$23,IF(AK1079="","",AK1079),IF(ISNUMBER(A1079),(IF(F1079="Short",G1079-H1079,H1079-G1079)*AZ1079-AX1079),"")))</f>
        <v/>
      </c>
      <c r="AO1079" s="401" t="str">
        <f>IF(Overview!$K$17='Internal Calcs'!$P$22,IF(AL1079="","",AL1079),IF(Overview!$K$17='Internal Calcs'!$P$23,IF(AL1079="","",AL1079),IF(ISNUMBER(A1079),IF(AL1079="",(IF(F1079="Short",G1079-H1079,H1079-G1079)*AZ1079-AX1079),(IF(F1079="Short",G1079-J1079,J1079-G1079)*AZ1079-AX1079)),"")))</f>
        <v/>
      </c>
      <c r="AP1079" s="359" t="str">
        <f>IF(Overview!$K$17='Internal Calcs'!$P$22,"",IF(Overview!$K$17='Internal Calcs'!$P$23,IF(AM1079="","",AM1079),IF(ISNUMBER(A1079),IF(AM1079="",(IF(F1079="Short",G1079-H1079,H1079-G1079)*AZ1079-AX1079),(IF(F1079="Short",G1079-L1079,L1079-G1079)*AZ1079-AX1079)),"")))</f>
        <v/>
      </c>
      <c r="AQ1079" s="176" t="str">
        <f t="shared" si="391"/>
        <v/>
      </c>
      <c r="AR1079" s="176" t="str">
        <f t="shared" si="392"/>
        <v/>
      </c>
      <c r="AS1079" s="176" t="str">
        <f t="shared" si="393"/>
        <v/>
      </c>
      <c r="AT1079" s="176" t="str">
        <f>IF(ISNUMBER(A1079),MAX($AS$2:AS1079)-AS1079,"")</f>
        <v/>
      </c>
      <c r="AU1079" s="177" t="str">
        <f t="shared" si="394"/>
        <v/>
      </c>
      <c r="AV1079" s="178" t="str">
        <f t="shared" si="395"/>
        <v/>
      </c>
      <c r="AW1079" s="178" t="str">
        <f t="shared" si="396"/>
        <v/>
      </c>
      <c r="AX1079" s="179" t="str">
        <f ca="1">IF(ISNUMBER($A1079),INDIRECT(CONCATENATE("'Instrument List'!B",(MATCH(E1079,'Instrument List'!A:A,0))-0)),"")</f>
        <v/>
      </c>
      <c r="AY1079" s="179" t="str">
        <f ca="1">IF(ISNUMBER($A1079),INDIRECT(CONCATENATE("'Instrument List'!D",(MATCH(E1079,'Instrument List'!A:A,0))-0)),"")</f>
        <v/>
      </c>
      <c r="AZ1079" s="179" t="str">
        <f ca="1">IF(ISNUMBER($A1079),INDIRECT(CONCATENATE("'Instrument List'!C",(MATCH(E1079,'Instrument List'!A:A,0))-0)),"")</f>
        <v/>
      </c>
      <c r="BA1079" s="180" t="str">
        <f ca="1">IF(ISNUMBER(A1079),INDIRECT(CONCATENATE("'Instrument List'!E",(MATCH(E1079,'Instrument List'!A:A,0))-0)),"")</f>
        <v/>
      </c>
      <c r="BB1079" s="181" t="str">
        <f t="shared" si="397"/>
        <v/>
      </c>
      <c r="BC1079" s="181" t="str">
        <f t="shared" si="398"/>
        <v/>
      </c>
      <c r="BD1079" s="181" t="str">
        <f ca="1">IF(ISNUMBER(A1079),INDIRECT(CONCATENATE("'Instrument List'!F",(MATCH(E1079,'Instrument List'!A:A,0))-0)),"")</f>
        <v/>
      </c>
    </row>
    <row r="1080" spans="1:56">
      <c r="A1080" s="223" t="str">
        <f t="shared" si="378"/>
        <v/>
      </c>
      <c r="B1080" s="224"/>
      <c r="C1080" s="225"/>
      <c r="D1080" s="182"/>
      <c r="E1080" s="182"/>
      <c r="F1080" s="182"/>
      <c r="G1080" s="203"/>
      <c r="H1080" s="218"/>
      <c r="I1080" s="213"/>
      <c r="J1080" s="207"/>
      <c r="K1080" s="213"/>
      <c r="L1080" s="207"/>
      <c r="M1080" s="213"/>
      <c r="N1080" s="207"/>
      <c r="O1080" s="183" t="str">
        <f t="shared" si="379"/>
        <v/>
      </c>
      <c r="P1080" s="184"/>
      <c r="Q1080" s="184"/>
      <c r="R1080" s="275"/>
      <c r="S1080" s="185" t="str">
        <f t="shared" si="380"/>
        <v/>
      </c>
      <c r="T1080" s="185" t="str">
        <f t="shared" si="381"/>
        <v/>
      </c>
      <c r="U1080" s="275"/>
      <c r="V1080" s="275"/>
      <c r="W1080" s="276" t="str">
        <f t="shared" si="382"/>
        <v/>
      </c>
      <c r="X1080" s="276" t="str">
        <f t="shared" si="383"/>
        <v/>
      </c>
      <c r="Y1080" s="276" t="str">
        <f t="shared" si="384"/>
        <v/>
      </c>
      <c r="Z1080" s="275"/>
      <c r="AA1080" s="184"/>
      <c r="AB1080" s="184"/>
      <c r="AC1080" s="185" t="str">
        <f t="shared" si="385"/>
        <v/>
      </c>
      <c r="AD1080" s="185" t="str">
        <f t="shared" si="386"/>
        <v/>
      </c>
      <c r="AE1080" s="186"/>
      <c r="AF1080" s="187" t="str">
        <f t="shared" si="387"/>
        <v/>
      </c>
      <c r="AG1080" s="182"/>
      <c r="AH1080" s="184"/>
      <c r="AI1080" s="184"/>
      <c r="AJ1080" s="182"/>
      <c r="AK1080" s="188" t="str">
        <f t="shared" si="388"/>
        <v/>
      </c>
      <c r="AL1080" s="188" t="str">
        <f t="shared" si="389"/>
        <v/>
      </c>
      <c r="AM1080" s="188" t="str">
        <f t="shared" si="390"/>
        <v/>
      </c>
      <c r="AN1080" s="359" t="str">
        <f>IF(Overview!$K$17='Internal Calcs'!$P$22,IF(AK1080="","",AK1080),IF(Overview!$K$17='Internal Calcs'!$P$23,IF(AK1080="","",AK1080),IF(ISNUMBER(A1080),(IF(F1080="Short",G1080-H1080,H1080-G1080)*AZ1080-AX1080),"")))</f>
        <v/>
      </c>
      <c r="AO1080" s="401" t="str">
        <f>IF(Overview!$K$17='Internal Calcs'!$P$22,IF(AL1080="","",AL1080),IF(Overview!$K$17='Internal Calcs'!$P$23,IF(AL1080="","",AL1080),IF(ISNUMBER(A1080),IF(AL1080="",(IF(F1080="Short",G1080-H1080,H1080-G1080)*AZ1080-AX1080),(IF(F1080="Short",G1080-J1080,J1080-G1080)*AZ1080-AX1080)),"")))</f>
        <v/>
      </c>
      <c r="AP1080" s="359" t="str">
        <f>IF(Overview!$K$17='Internal Calcs'!$P$22,"",IF(Overview!$K$17='Internal Calcs'!$P$23,IF(AM1080="","",AM1080),IF(ISNUMBER(A1080),IF(AM1080="",(IF(F1080="Short",G1080-H1080,H1080-G1080)*AZ1080-AX1080),(IF(F1080="Short",G1080-L1080,L1080-G1080)*AZ1080-AX1080)),"")))</f>
        <v/>
      </c>
      <c r="AQ1080" s="188" t="str">
        <f t="shared" si="391"/>
        <v/>
      </c>
      <c r="AR1080" s="188" t="str">
        <f t="shared" si="392"/>
        <v/>
      </c>
      <c r="AS1080" s="188" t="str">
        <f t="shared" si="393"/>
        <v/>
      </c>
      <c r="AT1080" s="188" t="str">
        <f>IF(ISNUMBER(A1080),MAX($AS$2:AS1080)-AS1080,"")</f>
        <v/>
      </c>
      <c r="AU1080" s="189" t="str">
        <f t="shared" si="394"/>
        <v/>
      </c>
      <c r="AV1080" s="190" t="str">
        <f t="shared" si="395"/>
        <v/>
      </c>
      <c r="AW1080" s="190" t="str">
        <f t="shared" si="396"/>
        <v/>
      </c>
      <c r="AX1080" s="191" t="str">
        <f ca="1">IF(ISNUMBER($A1080),INDIRECT(CONCATENATE("'Instrument List'!B",(MATCH(E1080,'Instrument List'!A:A,0))-0)),"")</f>
        <v/>
      </c>
      <c r="AY1080" s="191" t="str">
        <f ca="1">IF(ISNUMBER($A1080),INDIRECT(CONCATENATE("'Instrument List'!D",(MATCH(E1080,'Instrument List'!A:A,0))-0)),"")</f>
        <v/>
      </c>
      <c r="AZ1080" s="191" t="str">
        <f ca="1">IF(ISNUMBER($A1080),INDIRECT(CONCATENATE("'Instrument List'!C",(MATCH(E1080,'Instrument List'!A:A,0))-0)),"")</f>
        <v/>
      </c>
      <c r="BA1080" s="192" t="str">
        <f ca="1">IF(ISNUMBER(A1080),INDIRECT(CONCATENATE("'Instrument List'!E",(MATCH(E1080,'Instrument List'!A:A,0))-0)),"")</f>
        <v/>
      </c>
      <c r="BB1080" s="193" t="str">
        <f t="shared" si="397"/>
        <v/>
      </c>
      <c r="BC1080" s="193" t="str">
        <f t="shared" si="398"/>
        <v/>
      </c>
      <c r="BD1080" s="193" t="str">
        <f ca="1">IF(ISNUMBER(A1080),INDIRECT(CONCATENATE("'Instrument List'!F",(MATCH(E1080,'Instrument List'!A:A,0))-0)),"")</f>
        <v/>
      </c>
    </row>
    <row r="1081" spans="1:56">
      <c r="A1081" s="220" t="str">
        <f t="shared" si="378"/>
        <v/>
      </c>
      <c r="B1081" s="221"/>
      <c r="C1081" s="222"/>
      <c r="D1081" s="169"/>
      <c r="E1081" s="169"/>
      <c r="F1081" s="169"/>
      <c r="G1081" s="202"/>
      <c r="H1081" s="217"/>
      <c r="I1081" s="212"/>
      <c r="J1081" s="206"/>
      <c r="K1081" s="212"/>
      <c r="L1081" s="206"/>
      <c r="M1081" s="212"/>
      <c r="N1081" s="206"/>
      <c r="O1081" s="170" t="str">
        <f t="shared" si="379"/>
        <v/>
      </c>
      <c r="P1081" s="171"/>
      <c r="Q1081" s="171"/>
      <c r="R1081" s="171"/>
      <c r="S1081" s="172" t="str">
        <f t="shared" si="380"/>
        <v/>
      </c>
      <c r="T1081" s="172" t="str">
        <f t="shared" si="381"/>
        <v/>
      </c>
      <c r="U1081" s="171"/>
      <c r="V1081" s="171"/>
      <c r="W1081" s="173" t="str">
        <f t="shared" si="382"/>
        <v/>
      </c>
      <c r="X1081" s="173" t="str">
        <f t="shared" si="383"/>
        <v/>
      </c>
      <c r="Y1081" s="173" t="str">
        <f t="shared" si="384"/>
        <v/>
      </c>
      <c r="Z1081" s="171"/>
      <c r="AA1081" s="171"/>
      <c r="AB1081" s="171"/>
      <c r="AC1081" s="172" t="str">
        <f t="shared" si="385"/>
        <v/>
      </c>
      <c r="AD1081" s="172" t="str">
        <f t="shared" si="386"/>
        <v/>
      </c>
      <c r="AE1081" s="174"/>
      <c r="AF1081" s="175" t="str">
        <f t="shared" si="387"/>
        <v/>
      </c>
      <c r="AG1081" s="169"/>
      <c r="AH1081" s="171"/>
      <c r="AI1081" s="171"/>
      <c r="AJ1081" s="169"/>
      <c r="AK1081" s="176" t="str">
        <f t="shared" si="388"/>
        <v/>
      </c>
      <c r="AL1081" s="176" t="str">
        <f t="shared" si="389"/>
        <v/>
      </c>
      <c r="AM1081" s="176" t="str">
        <f t="shared" si="390"/>
        <v/>
      </c>
      <c r="AN1081" s="359" t="str">
        <f>IF(Overview!$K$17='Internal Calcs'!$P$22,IF(AK1081="","",AK1081),IF(Overview!$K$17='Internal Calcs'!$P$23,IF(AK1081="","",AK1081),IF(ISNUMBER(A1081),(IF(F1081="Short",G1081-H1081,H1081-G1081)*AZ1081-AX1081),"")))</f>
        <v/>
      </c>
      <c r="AO1081" s="401" t="str">
        <f>IF(Overview!$K$17='Internal Calcs'!$P$22,IF(AL1081="","",AL1081),IF(Overview!$K$17='Internal Calcs'!$P$23,IF(AL1081="","",AL1081),IF(ISNUMBER(A1081),IF(AL1081="",(IF(F1081="Short",G1081-H1081,H1081-G1081)*AZ1081-AX1081),(IF(F1081="Short",G1081-J1081,J1081-G1081)*AZ1081-AX1081)),"")))</f>
        <v/>
      </c>
      <c r="AP1081" s="359" t="str">
        <f>IF(Overview!$K$17='Internal Calcs'!$P$22,"",IF(Overview!$K$17='Internal Calcs'!$P$23,IF(AM1081="","",AM1081),IF(ISNUMBER(A1081),IF(AM1081="",(IF(F1081="Short",G1081-H1081,H1081-G1081)*AZ1081-AX1081),(IF(F1081="Short",G1081-L1081,L1081-G1081)*AZ1081-AX1081)),"")))</f>
        <v/>
      </c>
      <c r="AQ1081" s="176" t="str">
        <f t="shared" si="391"/>
        <v/>
      </c>
      <c r="AR1081" s="176" t="str">
        <f t="shared" si="392"/>
        <v/>
      </c>
      <c r="AS1081" s="176" t="str">
        <f t="shared" si="393"/>
        <v/>
      </c>
      <c r="AT1081" s="176" t="str">
        <f>IF(ISNUMBER(A1081),MAX($AS$2:AS1081)-AS1081,"")</f>
        <v/>
      </c>
      <c r="AU1081" s="177" t="str">
        <f t="shared" si="394"/>
        <v/>
      </c>
      <c r="AV1081" s="178" t="str">
        <f t="shared" si="395"/>
        <v/>
      </c>
      <c r="AW1081" s="178" t="str">
        <f t="shared" si="396"/>
        <v/>
      </c>
      <c r="AX1081" s="179" t="str">
        <f ca="1">IF(ISNUMBER($A1081),INDIRECT(CONCATENATE("'Instrument List'!B",(MATCH(E1081,'Instrument List'!A:A,0))-0)),"")</f>
        <v/>
      </c>
      <c r="AY1081" s="179" t="str">
        <f ca="1">IF(ISNUMBER($A1081),INDIRECT(CONCATENATE("'Instrument List'!D",(MATCH(E1081,'Instrument List'!A:A,0))-0)),"")</f>
        <v/>
      </c>
      <c r="AZ1081" s="179" t="str">
        <f ca="1">IF(ISNUMBER($A1081),INDIRECT(CONCATENATE("'Instrument List'!C",(MATCH(E1081,'Instrument List'!A:A,0))-0)),"")</f>
        <v/>
      </c>
      <c r="BA1081" s="180" t="str">
        <f ca="1">IF(ISNUMBER(A1081),INDIRECT(CONCATENATE("'Instrument List'!E",(MATCH(E1081,'Instrument List'!A:A,0))-0)),"")</f>
        <v/>
      </c>
      <c r="BB1081" s="181" t="str">
        <f t="shared" si="397"/>
        <v/>
      </c>
      <c r="BC1081" s="181" t="str">
        <f t="shared" si="398"/>
        <v/>
      </c>
      <c r="BD1081" s="181" t="str">
        <f ca="1">IF(ISNUMBER(A1081),INDIRECT(CONCATENATE("'Instrument List'!F",(MATCH(E1081,'Instrument List'!A:A,0))-0)),"")</f>
        <v/>
      </c>
    </row>
    <row r="1082" spans="1:56">
      <c r="A1082" s="223" t="str">
        <f t="shared" si="378"/>
        <v/>
      </c>
      <c r="B1082" s="224"/>
      <c r="C1082" s="225"/>
      <c r="D1082" s="182"/>
      <c r="E1082" s="182"/>
      <c r="F1082" s="182"/>
      <c r="G1082" s="203"/>
      <c r="H1082" s="218"/>
      <c r="I1082" s="213"/>
      <c r="J1082" s="207"/>
      <c r="K1082" s="213"/>
      <c r="L1082" s="207"/>
      <c r="M1082" s="213"/>
      <c r="N1082" s="207"/>
      <c r="O1082" s="183" t="str">
        <f t="shared" si="379"/>
        <v/>
      </c>
      <c r="P1082" s="184"/>
      <c r="Q1082" s="184"/>
      <c r="R1082" s="275"/>
      <c r="S1082" s="185" t="str">
        <f t="shared" si="380"/>
        <v/>
      </c>
      <c r="T1082" s="185" t="str">
        <f t="shared" si="381"/>
        <v/>
      </c>
      <c r="U1082" s="275"/>
      <c r="V1082" s="275"/>
      <c r="W1082" s="276" t="str">
        <f t="shared" si="382"/>
        <v/>
      </c>
      <c r="X1082" s="276" t="str">
        <f t="shared" si="383"/>
        <v/>
      </c>
      <c r="Y1082" s="276" t="str">
        <f t="shared" si="384"/>
        <v/>
      </c>
      <c r="Z1082" s="275"/>
      <c r="AA1082" s="184"/>
      <c r="AB1082" s="184"/>
      <c r="AC1082" s="185" t="str">
        <f t="shared" si="385"/>
        <v/>
      </c>
      <c r="AD1082" s="185" t="str">
        <f t="shared" si="386"/>
        <v/>
      </c>
      <c r="AE1082" s="186"/>
      <c r="AF1082" s="187" t="str">
        <f t="shared" si="387"/>
        <v/>
      </c>
      <c r="AG1082" s="182"/>
      <c r="AH1082" s="184"/>
      <c r="AI1082" s="184"/>
      <c r="AJ1082" s="182"/>
      <c r="AK1082" s="188" t="str">
        <f t="shared" si="388"/>
        <v/>
      </c>
      <c r="AL1082" s="188" t="str">
        <f t="shared" si="389"/>
        <v/>
      </c>
      <c r="AM1082" s="188" t="str">
        <f t="shared" si="390"/>
        <v/>
      </c>
      <c r="AN1082" s="359" t="str">
        <f>IF(Overview!$K$17='Internal Calcs'!$P$22,IF(AK1082="","",AK1082),IF(Overview!$K$17='Internal Calcs'!$P$23,IF(AK1082="","",AK1082),IF(ISNUMBER(A1082),(IF(F1082="Short",G1082-H1082,H1082-G1082)*AZ1082-AX1082),"")))</f>
        <v/>
      </c>
      <c r="AO1082" s="401" t="str">
        <f>IF(Overview!$K$17='Internal Calcs'!$P$22,IF(AL1082="","",AL1082),IF(Overview!$K$17='Internal Calcs'!$P$23,IF(AL1082="","",AL1082),IF(ISNUMBER(A1082),IF(AL1082="",(IF(F1082="Short",G1082-H1082,H1082-G1082)*AZ1082-AX1082),(IF(F1082="Short",G1082-J1082,J1082-G1082)*AZ1082-AX1082)),"")))</f>
        <v/>
      </c>
      <c r="AP1082" s="359" t="str">
        <f>IF(Overview!$K$17='Internal Calcs'!$P$22,"",IF(Overview!$K$17='Internal Calcs'!$P$23,IF(AM1082="","",AM1082),IF(ISNUMBER(A1082),IF(AM1082="",(IF(F1082="Short",G1082-H1082,H1082-G1082)*AZ1082-AX1082),(IF(F1082="Short",G1082-L1082,L1082-G1082)*AZ1082-AX1082)),"")))</f>
        <v/>
      </c>
      <c r="AQ1082" s="188" t="str">
        <f t="shared" si="391"/>
        <v/>
      </c>
      <c r="AR1082" s="188" t="str">
        <f t="shared" si="392"/>
        <v/>
      </c>
      <c r="AS1082" s="188" t="str">
        <f t="shared" si="393"/>
        <v/>
      </c>
      <c r="AT1082" s="188" t="str">
        <f>IF(ISNUMBER(A1082),MAX($AS$2:AS1082)-AS1082,"")</f>
        <v/>
      </c>
      <c r="AU1082" s="189" t="str">
        <f t="shared" si="394"/>
        <v/>
      </c>
      <c r="AV1082" s="190" t="str">
        <f t="shared" si="395"/>
        <v/>
      </c>
      <c r="AW1082" s="190" t="str">
        <f t="shared" si="396"/>
        <v/>
      </c>
      <c r="AX1082" s="191" t="str">
        <f ca="1">IF(ISNUMBER($A1082),INDIRECT(CONCATENATE("'Instrument List'!B",(MATCH(E1082,'Instrument List'!A:A,0))-0)),"")</f>
        <v/>
      </c>
      <c r="AY1082" s="191" t="str">
        <f ca="1">IF(ISNUMBER($A1082),INDIRECT(CONCATENATE("'Instrument List'!D",(MATCH(E1082,'Instrument List'!A:A,0))-0)),"")</f>
        <v/>
      </c>
      <c r="AZ1082" s="191" t="str">
        <f ca="1">IF(ISNUMBER($A1082),INDIRECT(CONCATENATE("'Instrument List'!C",(MATCH(E1082,'Instrument List'!A:A,0))-0)),"")</f>
        <v/>
      </c>
      <c r="BA1082" s="192" t="str">
        <f ca="1">IF(ISNUMBER(A1082),INDIRECT(CONCATENATE("'Instrument List'!E",(MATCH(E1082,'Instrument List'!A:A,0))-0)),"")</f>
        <v/>
      </c>
      <c r="BB1082" s="193" t="str">
        <f t="shared" si="397"/>
        <v/>
      </c>
      <c r="BC1082" s="193" t="str">
        <f t="shared" si="398"/>
        <v/>
      </c>
      <c r="BD1082" s="193" t="str">
        <f ca="1">IF(ISNUMBER(A1082),INDIRECT(CONCATENATE("'Instrument List'!F",(MATCH(E1082,'Instrument List'!A:A,0))-0)),"")</f>
        <v/>
      </c>
    </row>
    <row r="1083" spans="1:56">
      <c r="A1083" s="220" t="str">
        <f t="shared" si="378"/>
        <v/>
      </c>
      <c r="B1083" s="221"/>
      <c r="C1083" s="222"/>
      <c r="D1083" s="169"/>
      <c r="E1083" s="169"/>
      <c r="F1083" s="169"/>
      <c r="G1083" s="202"/>
      <c r="H1083" s="217"/>
      <c r="I1083" s="212"/>
      <c r="J1083" s="206"/>
      <c r="K1083" s="212"/>
      <c r="L1083" s="206"/>
      <c r="M1083" s="212"/>
      <c r="N1083" s="206"/>
      <c r="O1083" s="170" t="str">
        <f t="shared" si="379"/>
        <v/>
      </c>
      <c r="P1083" s="171"/>
      <c r="Q1083" s="171"/>
      <c r="R1083" s="171"/>
      <c r="S1083" s="172" t="str">
        <f t="shared" si="380"/>
        <v/>
      </c>
      <c r="T1083" s="172" t="str">
        <f t="shared" si="381"/>
        <v/>
      </c>
      <c r="U1083" s="171"/>
      <c r="V1083" s="171"/>
      <c r="W1083" s="173" t="str">
        <f t="shared" si="382"/>
        <v/>
      </c>
      <c r="X1083" s="173" t="str">
        <f t="shared" si="383"/>
        <v/>
      </c>
      <c r="Y1083" s="173" t="str">
        <f t="shared" si="384"/>
        <v/>
      </c>
      <c r="Z1083" s="171"/>
      <c r="AA1083" s="171"/>
      <c r="AB1083" s="171"/>
      <c r="AC1083" s="172" t="str">
        <f t="shared" si="385"/>
        <v/>
      </c>
      <c r="AD1083" s="172" t="str">
        <f t="shared" si="386"/>
        <v/>
      </c>
      <c r="AE1083" s="174"/>
      <c r="AF1083" s="175" t="str">
        <f t="shared" si="387"/>
        <v/>
      </c>
      <c r="AG1083" s="169"/>
      <c r="AH1083" s="171"/>
      <c r="AI1083" s="171"/>
      <c r="AJ1083" s="169"/>
      <c r="AK1083" s="176" t="str">
        <f t="shared" si="388"/>
        <v/>
      </c>
      <c r="AL1083" s="176" t="str">
        <f t="shared" si="389"/>
        <v/>
      </c>
      <c r="AM1083" s="176" t="str">
        <f t="shared" si="390"/>
        <v/>
      </c>
      <c r="AN1083" s="359" t="str">
        <f>IF(Overview!$K$17='Internal Calcs'!$P$22,IF(AK1083="","",AK1083),IF(Overview!$K$17='Internal Calcs'!$P$23,IF(AK1083="","",AK1083),IF(ISNUMBER(A1083),(IF(F1083="Short",G1083-H1083,H1083-G1083)*AZ1083-AX1083),"")))</f>
        <v/>
      </c>
      <c r="AO1083" s="401" t="str">
        <f>IF(Overview!$K$17='Internal Calcs'!$P$22,IF(AL1083="","",AL1083),IF(Overview!$K$17='Internal Calcs'!$P$23,IF(AL1083="","",AL1083),IF(ISNUMBER(A1083),IF(AL1083="",(IF(F1083="Short",G1083-H1083,H1083-G1083)*AZ1083-AX1083),(IF(F1083="Short",G1083-J1083,J1083-G1083)*AZ1083-AX1083)),"")))</f>
        <v/>
      </c>
      <c r="AP1083" s="359" t="str">
        <f>IF(Overview!$K$17='Internal Calcs'!$P$22,"",IF(Overview!$K$17='Internal Calcs'!$P$23,IF(AM1083="","",AM1083),IF(ISNUMBER(A1083),IF(AM1083="",(IF(F1083="Short",G1083-H1083,H1083-G1083)*AZ1083-AX1083),(IF(F1083="Short",G1083-L1083,L1083-G1083)*AZ1083-AX1083)),"")))</f>
        <v/>
      </c>
      <c r="AQ1083" s="176" t="str">
        <f t="shared" si="391"/>
        <v/>
      </c>
      <c r="AR1083" s="176" t="str">
        <f t="shared" si="392"/>
        <v/>
      </c>
      <c r="AS1083" s="176" t="str">
        <f t="shared" si="393"/>
        <v/>
      </c>
      <c r="AT1083" s="176" t="str">
        <f>IF(ISNUMBER(A1083),MAX($AS$2:AS1083)-AS1083,"")</f>
        <v/>
      </c>
      <c r="AU1083" s="177" t="str">
        <f t="shared" si="394"/>
        <v/>
      </c>
      <c r="AV1083" s="178" t="str">
        <f t="shared" si="395"/>
        <v/>
      </c>
      <c r="AW1083" s="178" t="str">
        <f t="shared" si="396"/>
        <v/>
      </c>
      <c r="AX1083" s="179" t="str">
        <f ca="1">IF(ISNUMBER($A1083),INDIRECT(CONCATENATE("'Instrument List'!B",(MATCH(E1083,'Instrument List'!A:A,0))-0)),"")</f>
        <v/>
      </c>
      <c r="AY1083" s="179" t="str">
        <f ca="1">IF(ISNUMBER($A1083),INDIRECT(CONCATENATE("'Instrument List'!D",(MATCH(E1083,'Instrument List'!A:A,0))-0)),"")</f>
        <v/>
      </c>
      <c r="AZ1083" s="179" t="str">
        <f ca="1">IF(ISNUMBER($A1083),INDIRECT(CONCATENATE("'Instrument List'!C",(MATCH(E1083,'Instrument List'!A:A,0))-0)),"")</f>
        <v/>
      </c>
      <c r="BA1083" s="180" t="str">
        <f ca="1">IF(ISNUMBER(A1083),INDIRECT(CONCATENATE("'Instrument List'!E",(MATCH(E1083,'Instrument List'!A:A,0))-0)),"")</f>
        <v/>
      </c>
      <c r="BB1083" s="181" t="str">
        <f t="shared" si="397"/>
        <v/>
      </c>
      <c r="BC1083" s="181" t="str">
        <f t="shared" si="398"/>
        <v/>
      </c>
      <c r="BD1083" s="181" t="str">
        <f ca="1">IF(ISNUMBER(A1083),INDIRECT(CONCATENATE("'Instrument List'!F",(MATCH(E1083,'Instrument List'!A:A,0))-0)),"")</f>
        <v/>
      </c>
    </row>
    <row r="1084" spans="1:56">
      <c r="A1084" s="223" t="str">
        <f t="shared" si="378"/>
        <v/>
      </c>
      <c r="B1084" s="224"/>
      <c r="C1084" s="225"/>
      <c r="D1084" s="182"/>
      <c r="E1084" s="182"/>
      <c r="F1084" s="182"/>
      <c r="G1084" s="203"/>
      <c r="H1084" s="218"/>
      <c r="I1084" s="213"/>
      <c r="J1084" s="207"/>
      <c r="K1084" s="213"/>
      <c r="L1084" s="207"/>
      <c r="M1084" s="213"/>
      <c r="N1084" s="207"/>
      <c r="O1084" s="183" t="str">
        <f t="shared" si="379"/>
        <v/>
      </c>
      <c r="P1084" s="184"/>
      <c r="Q1084" s="184"/>
      <c r="R1084" s="275"/>
      <c r="S1084" s="185" t="str">
        <f t="shared" si="380"/>
        <v/>
      </c>
      <c r="T1084" s="185" t="str">
        <f t="shared" si="381"/>
        <v/>
      </c>
      <c r="U1084" s="275"/>
      <c r="V1084" s="275"/>
      <c r="W1084" s="276" t="str">
        <f t="shared" si="382"/>
        <v/>
      </c>
      <c r="X1084" s="276" t="str">
        <f t="shared" si="383"/>
        <v/>
      </c>
      <c r="Y1084" s="276" t="str">
        <f t="shared" si="384"/>
        <v/>
      </c>
      <c r="Z1084" s="275"/>
      <c r="AA1084" s="184"/>
      <c r="AB1084" s="184"/>
      <c r="AC1084" s="185" t="str">
        <f t="shared" si="385"/>
        <v/>
      </c>
      <c r="AD1084" s="185" t="str">
        <f t="shared" si="386"/>
        <v/>
      </c>
      <c r="AE1084" s="186"/>
      <c r="AF1084" s="187" t="str">
        <f t="shared" si="387"/>
        <v/>
      </c>
      <c r="AG1084" s="182"/>
      <c r="AH1084" s="184"/>
      <c r="AI1084" s="184"/>
      <c r="AJ1084" s="182"/>
      <c r="AK1084" s="188" t="str">
        <f t="shared" si="388"/>
        <v/>
      </c>
      <c r="AL1084" s="188" t="str">
        <f t="shared" si="389"/>
        <v/>
      </c>
      <c r="AM1084" s="188" t="str">
        <f t="shared" si="390"/>
        <v/>
      </c>
      <c r="AN1084" s="359" t="str">
        <f>IF(Overview!$K$17='Internal Calcs'!$P$22,IF(AK1084="","",AK1084),IF(Overview!$K$17='Internal Calcs'!$P$23,IF(AK1084="","",AK1084),IF(ISNUMBER(A1084),(IF(F1084="Short",G1084-H1084,H1084-G1084)*AZ1084-AX1084),"")))</f>
        <v/>
      </c>
      <c r="AO1084" s="401" t="str">
        <f>IF(Overview!$K$17='Internal Calcs'!$P$22,IF(AL1084="","",AL1084),IF(Overview!$K$17='Internal Calcs'!$P$23,IF(AL1084="","",AL1084),IF(ISNUMBER(A1084),IF(AL1084="",(IF(F1084="Short",G1084-H1084,H1084-G1084)*AZ1084-AX1084),(IF(F1084="Short",G1084-J1084,J1084-G1084)*AZ1084-AX1084)),"")))</f>
        <v/>
      </c>
      <c r="AP1084" s="359" t="str">
        <f>IF(Overview!$K$17='Internal Calcs'!$P$22,"",IF(Overview!$K$17='Internal Calcs'!$P$23,IF(AM1084="","",AM1084),IF(ISNUMBER(A1084),IF(AM1084="",(IF(F1084="Short",G1084-H1084,H1084-G1084)*AZ1084-AX1084),(IF(F1084="Short",G1084-L1084,L1084-G1084)*AZ1084-AX1084)),"")))</f>
        <v/>
      </c>
      <c r="AQ1084" s="188" t="str">
        <f t="shared" si="391"/>
        <v/>
      </c>
      <c r="AR1084" s="188" t="str">
        <f t="shared" si="392"/>
        <v/>
      </c>
      <c r="AS1084" s="188" t="str">
        <f t="shared" si="393"/>
        <v/>
      </c>
      <c r="AT1084" s="188" t="str">
        <f>IF(ISNUMBER(A1084),MAX($AS$2:AS1084)-AS1084,"")</f>
        <v/>
      </c>
      <c r="AU1084" s="189" t="str">
        <f t="shared" si="394"/>
        <v/>
      </c>
      <c r="AV1084" s="190" t="str">
        <f t="shared" si="395"/>
        <v/>
      </c>
      <c r="AW1084" s="190" t="str">
        <f t="shared" si="396"/>
        <v/>
      </c>
      <c r="AX1084" s="191" t="str">
        <f ca="1">IF(ISNUMBER($A1084),INDIRECT(CONCATENATE("'Instrument List'!B",(MATCH(E1084,'Instrument List'!A:A,0))-0)),"")</f>
        <v/>
      </c>
      <c r="AY1084" s="191" t="str">
        <f ca="1">IF(ISNUMBER($A1084),INDIRECT(CONCATENATE("'Instrument List'!D",(MATCH(E1084,'Instrument List'!A:A,0))-0)),"")</f>
        <v/>
      </c>
      <c r="AZ1084" s="191" t="str">
        <f ca="1">IF(ISNUMBER($A1084),INDIRECT(CONCATENATE("'Instrument List'!C",(MATCH(E1084,'Instrument List'!A:A,0))-0)),"")</f>
        <v/>
      </c>
      <c r="BA1084" s="192" t="str">
        <f ca="1">IF(ISNUMBER(A1084),INDIRECT(CONCATENATE("'Instrument List'!E",(MATCH(E1084,'Instrument List'!A:A,0))-0)),"")</f>
        <v/>
      </c>
      <c r="BB1084" s="193" t="str">
        <f t="shared" si="397"/>
        <v/>
      </c>
      <c r="BC1084" s="193" t="str">
        <f t="shared" si="398"/>
        <v/>
      </c>
      <c r="BD1084" s="193" t="str">
        <f ca="1">IF(ISNUMBER(A1084),INDIRECT(CONCATENATE("'Instrument List'!F",(MATCH(E1084,'Instrument List'!A:A,0))-0)),"")</f>
        <v/>
      </c>
    </row>
    <row r="1085" spans="1:56">
      <c r="A1085" s="220" t="str">
        <f t="shared" si="378"/>
        <v/>
      </c>
      <c r="B1085" s="221"/>
      <c r="C1085" s="222"/>
      <c r="D1085" s="169"/>
      <c r="E1085" s="169"/>
      <c r="F1085" s="169"/>
      <c r="G1085" s="202"/>
      <c r="H1085" s="217"/>
      <c r="I1085" s="212"/>
      <c r="J1085" s="206"/>
      <c r="K1085" s="212"/>
      <c r="L1085" s="206"/>
      <c r="M1085" s="212"/>
      <c r="N1085" s="206"/>
      <c r="O1085" s="170" t="str">
        <f t="shared" si="379"/>
        <v/>
      </c>
      <c r="P1085" s="171"/>
      <c r="Q1085" s="171"/>
      <c r="R1085" s="171"/>
      <c r="S1085" s="172" t="str">
        <f t="shared" si="380"/>
        <v/>
      </c>
      <c r="T1085" s="172" t="str">
        <f t="shared" si="381"/>
        <v/>
      </c>
      <c r="U1085" s="171"/>
      <c r="V1085" s="171"/>
      <c r="W1085" s="173" t="str">
        <f t="shared" si="382"/>
        <v/>
      </c>
      <c r="X1085" s="173" t="str">
        <f t="shared" si="383"/>
        <v/>
      </c>
      <c r="Y1085" s="173" t="str">
        <f t="shared" si="384"/>
        <v/>
      </c>
      <c r="Z1085" s="171"/>
      <c r="AA1085" s="171"/>
      <c r="AB1085" s="171"/>
      <c r="AC1085" s="172" t="str">
        <f t="shared" si="385"/>
        <v/>
      </c>
      <c r="AD1085" s="172" t="str">
        <f t="shared" si="386"/>
        <v/>
      </c>
      <c r="AE1085" s="174"/>
      <c r="AF1085" s="175" t="str">
        <f t="shared" si="387"/>
        <v/>
      </c>
      <c r="AG1085" s="169"/>
      <c r="AH1085" s="171"/>
      <c r="AI1085" s="171"/>
      <c r="AJ1085" s="169"/>
      <c r="AK1085" s="176" t="str">
        <f t="shared" si="388"/>
        <v/>
      </c>
      <c r="AL1085" s="176" t="str">
        <f t="shared" si="389"/>
        <v/>
      </c>
      <c r="AM1085" s="176" t="str">
        <f t="shared" si="390"/>
        <v/>
      </c>
      <c r="AN1085" s="359" t="str">
        <f>IF(Overview!$K$17='Internal Calcs'!$P$22,IF(AK1085="","",AK1085),IF(Overview!$K$17='Internal Calcs'!$P$23,IF(AK1085="","",AK1085),IF(ISNUMBER(A1085),(IF(F1085="Short",G1085-H1085,H1085-G1085)*AZ1085-AX1085),"")))</f>
        <v/>
      </c>
      <c r="AO1085" s="401" t="str">
        <f>IF(Overview!$K$17='Internal Calcs'!$P$22,IF(AL1085="","",AL1085),IF(Overview!$K$17='Internal Calcs'!$P$23,IF(AL1085="","",AL1085),IF(ISNUMBER(A1085),IF(AL1085="",(IF(F1085="Short",G1085-H1085,H1085-G1085)*AZ1085-AX1085),(IF(F1085="Short",G1085-J1085,J1085-G1085)*AZ1085-AX1085)),"")))</f>
        <v/>
      </c>
      <c r="AP1085" s="359" t="str">
        <f>IF(Overview!$K$17='Internal Calcs'!$P$22,"",IF(Overview!$K$17='Internal Calcs'!$P$23,IF(AM1085="","",AM1085),IF(ISNUMBER(A1085),IF(AM1085="",(IF(F1085="Short",G1085-H1085,H1085-G1085)*AZ1085-AX1085),(IF(F1085="Short",G1085-L1085,L1085-G1085)*AZ1085-AX1085)),"")))</f>
        <v/>
      </c>
      <c r="AQ1085" s="176" t="str">
        <f t="shared" si="391"/>
        <v/>
      </c>
      <c r="AR1085" s="176" t="str">
        <f t="shared" si="392"/>
        <v/>
      </c>
      <c r="AS1085" s="176" t="str">
        <f t="shared" si="393"/>
        <v/>
      </c>
      <c r="AT1085" s="176" t="str">
        <f>IF(ISNUMBER(A1085),MAX($AS$2:AS1085)-AS1085,"")</f>
        <v/>
      </c>
      <c r="AU1085" s="177" t="str">
        <f t="shared" si="394"/>
        <v/>
      </c>
      <c r="AV1085" s="178" t="str">
        <f t="shared" si="395"/>
        <v/>
      </c>
      <c r="AW1085" s="178" t="str">
        <f t="shared" si="396"/>
        <v/>
      </c>
      <c r="AX1085" s="179" t="str">
        <f ca="1">IF(ISNUMBER($A1085),INDIRECT(CONCATENATE("'Instrument List'!B",(MATCH(E1085,'Instrument List'!A:A,0))-0)),"")</f>
        <v/>
      </c>
      <c r="AY1085" s="179" t="str">
        <f ca="1">IF(ISNUMBER($A1085),INDIRECT(CONCATENATE("'Instrument List'!D",(MATCH(E1085,'Instrument List'!A:A,0))-0)),"")</f>
        <v/>
      </c>
      <c r="AZ1085" s="179" t="str">
        <f ca="1">IF(ISNUMBER($A1085),INDIRECT(CONCATENATE("'Instrument List'!C",(MATCH(E1085,'Instrument List'!A:A,0))-0)),"")</f>
        <v/>
      </c>
      <c r="BA1085" s="180" t="str">
        <f ca="1">IF(ISNUMBER(A1085),INDIRECT(CONCATENATE("'Instrument List'!E",(MATCH(E1085,'Instrument List'!A:A,0))-0)),"")</f>
        <v/>
      </c>
      <c r="BB1085" s="181" t="str">
        <f t="shared" si="397"/>
        <v/>
      </c>
      <c r="BC1085" s="181" t="str">
        <f t="shared" si="398"/>
        <v/>
      </c>
      <c r="BD1085" s="181" t="str">
        <f ca="1">IF(ISNUMBER(A1085),INDIRECT(CONCATENATE("'Instrument List'!F",(MATCH(E1085,'Instrument List'!A:A,0))-0)),"")</f>
        <v/>
      </c>
    </row>
    <row r="1086" spans="1:56">
      <c r="A1086" s="223" t="str">
        <f t="shared" si="378"/>
        <v/>
      </c>
      <c r="B1086" s="224"/>
      <c r="C1086" s="225"/>
      <c r="D1086" s="182"/>
      <c r="E1086" s="182"/>
      <c r="F1086" s="182"/>
      <c r="G1086" s="203"/>
      <c r="H1086" s="218"/>
      <c r="I1086" s="213"/>
      <c r="J1086" s="207"/>
      <c r="K1086" s="213"/>
      <c r="L1086" s="207"/>
      <c r="M1086" s="213"/>
      <c r="N1086" s="207"/>
      <c r="O1086" s="183" t="str">
        <f t="shared" si="379"/>
        <v/>
      </c>
      <c r="P1086" s="184"/>
      <c r="Q1086" s="184"/>
      <c r="R1086" s="275"/>
      <c r="S1086" s="185" t="str">
        <f t="shared" si="380"/>
        <v/>
      </c>
      <c r="T1086" s="185" t="str">
        <f t="shared" si="381"/>
        <v/>
      </c>
      <c r="U1086" s="275"/>
      <c r="V1086" s="275"/>
      <c r="W1086" s="276" t="str">
        <f t="shared" si="382"/>
        <v/>
      </c>
      <c r="X1086" s="276" t="str">
        <f t="shared" si="383"/>
        <v/>
      </c>
      <c r="Y1086" s="276" t="str">
        <f t="shared" si="384"/>
        <v/>
      </c>
      <c r="Z1086" s="275"/>
      <c r="AA1086" s="184"/>
      <c r="AB1086" s="184"/>
      <c r="AC1086" s="185" t="str">
        <f t="shared" si="385"/>
        <v/>
      </c>
      <c r="AD1086" s="185" t="str">
        <f t="shared" si="386"/>
        <v/>
      </c>
      <c r="AE1086" s="186"/>
      <c r="AF1086" s="187" t="str">
        <f t="shared" si="387"/>
        <v/>
      </c>
      <c r="AG1086" s="182"/>
      <c r="AH1086" s="184"/>
      <c r="AI1086" s="184"/>
      <c r="AJ1086" s="182"/>
      <c r="AK1086" s="188" t="str">
        <f t="shared" si="388"/>
        <v/>
      </c>
      <c r="AL1086" s="188" t="str">
        <f t="shared" si="389"/>
        <v/>
      </c>
      <c r="AM1086" s="188" t="str">
        <f t="shared" si="390"/>
        <v/>
      </c>
      <c r="AN1086" s="359" t="str">
        <f>IF(Overview!$K$17='Internal Calcs'!$P$22,IF(AK1086="","",AK1086),IF(Overview!$K$17='Internal Calcs'!$P$23,IF(AK1086="","",AK1086),IF(ISNUMBER(A1086),(IF(F1086="Short",G1086-H1086,H1086-G1086)*AZ1086-AX1086),"")))</f>
        <v/>
      </c>
      <c r="AO1086" s="401" t="str">
        <f>IF(Overview!$K$17='Internal Calcs'!$P$22,IF(AL1086="","",AL1086),IF(Overview!$K$17='Internal Calcs'!$P$23,IF(AL1086="","",AL1086),IF(ISNUMBER(A1086),IF(AL1086="",(IF(F1086="Short",G1086-H1086,H1086-G1086)*AZ1086-AX1086),(IF(F1086="Short",G1086-J1086,J1086-G1086)*AZ1086-AX1086)),"")))</f>
        <v/>
      </c>
      <c r="AP1086" s="359" t="str">
        <f>IF(Overview!$K$17='Internal Calcs'!$P$22,"",IF(Overview!$K$17='Internal Calcs'!$P$23,IF(AM1086="","",AM1086),IF(ISNUMBER(A1086),IF(AM1086="",(IF(F1086="Short",G1086-H1086,H1086-G1086)*AZ1086-AX1086),(IF(F1086="Short",G1086-L1086,L1086-G1086)*AZ1086-AX1086)),"")))</f>
        <v/>
      </c>
      <c r="AQ1086" s="188" t="str">
        <f t="shared" si="391"/>
        <v/>
      </c>
      <c r="AR1086" s="188" t="str">
        <f t="shared" si="392"/>
        <v/>
      </c>
      <c r="AS1086" s="188" t="str">
        <f t="shared" si="393"/>
        <v/>
      </c>
      <c r="AT1086" s="188" t="str">
        <f>IF(ISNUMBER(A1086),MAX($AS$2:AS1086)-AS1086,"")</f>
        <v/>
      </c>
      <c r="AU1086" s="189" t="str">
        <f t="shared" si="394"/>
        <v/>
      </c>
      <c r="AV1086" s="190" t="str">
        <f t="shared" si="395"/>
        <v/>
      </c>
      <c r="AW1086" s="190" t="str">
        <f t="shared" si="396"/>
        <v/>
      </c>
      <c r="AX1086" s="191" t="str">
        <f ca="1">IF(ISNUMBER($A1086),INDIRECT(CONCATENATE("'Instrument List'!B",(MATCH(E1086,'Instrument List'!A:A,0))-0)),"")</f>
        <v/>
      </c>
      <c r="AY1086" s="191" t="str">
        <f ca="1">IF(ISNUMBER($A1086),INDIRECT(CONCATENATE("'Instrument List'!D",(MATCH(E1086,'Instrument List'!A:A,0))-0)),"")</f>
        <v/>
      </c>
      <c r="AZ1086" s="191" t="str">
        <f ca="1">IF(ISNUMBER($A1086),INDIRECT(CONCATENATE("'Instrument List'!C",(MATCH(E1086,'Instrument List'!A:A,0))-0)),"")</f>
        <v/>
      </c>
      <c r="BA1086" s="192" t="str">
        <f ca="1">IF(ISNUMBER(A1086),INDIRECT(CONCATENATE("'Instrument List'!E",(MATCH(E1086,'Instrument List'!A:A,0))-0)),"")</f>
        <v/>
      </c>
      <c r="BB1086" s="193" t="str">
        <f t="shared" si="397"/>
        <v/>
      </c>
      <c r="BC1086" s="193" t="str">
        <f t="shared" si="398"/>
        <v/>
      </c>
      <c r="BD1086" s="193" t="str">
        <f ca="1">IF(ISNUMBER(A1086),INDIRECT(CONCATENATE("'Instrument List'!F",(MATCH(E1086,'Instrument List'!A:A,0))-0)),"")</f>
        <v/>
      </c>
    </row>
    <row r="1087" spans="1:56">
      <c r="A1087" s="220" t="str">
        <f t="shared" si="378"/>
        <v/>
      </c>
      <c r="B1087" s="221"/>
      <c r="C1087" s="222"/>
      <c r="D1087" s="169"/>
      <c r="E1087" s="169"/>
      <c r="F1087" s="169"/>
      <c r="G1087" s="202"/>
      <c r="H1087" s="217"/>
      <c r="I1087" s="212"/>
      <c r="J1087" s="206"/>
      <c r="K1087" s="212"/>
      <c r="L1087" s="206"/>
      <c r="M1087" s="212"/>
      <c r="N1087" s="206"/>
      <c r="O1087" s="170" t="str">
        <f t="shared" si="379"/>
        <v/>
      </c>
      <c r="P1087" s="171"/>
      <c r="Q1087" s="171"/>
      <c r="R1087" s="171"/>
      <c r="S1087" s="172" t="str">
        <f t="shared" si="380"/>
        <v/>
      </c>
      <c r="T1087" s="172" t="str">
        <f t="shared" si="381"/>
        <v/>
      </c>
      <c r="U1087" s="171"/>
      <c r="V1087" s="171"/>
      <c r="W1087" s="173" t="str">
        <f t="shared" si="382"/>
        <v/>
      </c>
      <c r="X1087" s="173" t="str">
        <f t="shared" si="383"/>
        <v/>
      </c>
      <c r="Y1087" s="173" t="str">
        <f t="shared" si="384"/>
        <v/>
      </c>
      <c r="Z1087" s="171"/>
      <c r="AA1087" s="171"/>
      <c r="AB1087" s="171"/>
      <c r="AC1087" s="172" t="str">
        <f t="shared" si="385"/>
        <v/>
      </c>
      <c r="AD1087" s="172" t="str">
        <f t="shared" si="386"/>
        <v/>
      </c>
      <c r="AE1087" s="174"/>
      <c r="AF1087" s="175" t="str">
        <f t="shared" si="387"/>
        <v/>
      </c>
      <c r="AG1087" s="169"/>
      <c r="AH1087" s="171"/>
      <c r="AI1087" s="171"/>
      <c r="AJ1087" s="169"/>
      <c r="AK1087" s="176" t="str">
        <f t="shared" si="388"/>
        <v/>
      </c>
      <c r="AL1087" s="176" t="str">
        <f t="shared" si="389"/>
        <v/>
      </c>
      <c r="AM1087" s="176" t="str">
        <f t="shared" si="390"/>
        <v/>
      </c>
      <c r="AN1087" s="359" t="str">
        <f>IF(Overview!$K$17='Internal Calcs'!$P$22,IF(AK1087="","",AK1087),IF(Overview!$K$17='Internal Calcs'!$P$23,IF(AK1087="","",AK1087),IF(ISNUMBER(A1087),(IF(F1087="Short",G1087-H1087,H1087-G1087)*AZ1087-AX1087),"")))</f>
        <v/>
      </c>
      <c r="AO1087" s="401" t="str">
        <f>IF(Overview!$K$17='Internal Calcs'!$P$22,IF(AL1087="","",AL1087),IF(Overview!$K$17='Internal Calcs'!$P$23,IF(AL1087="","",AL1087),IF(ISNUMBER(A1087),IF(AL1087="",(IF(F1087="Short",G1087-H1087,H1087-G1087)*AZ1087-AX1087),(IF(F1087="Short",G1087-J1087,J1087-G1087)*AZ1087-AX1087)),"")))</f>
        <v/>
      </c>
      <c r="AP1087" s="359" t="str">
        <f>IF(Overview!$K$17='Internal Calcs'!$P$22,"",IF(Overview!$K$17='Internal Calcs'!$P$23,IF(AM1087="","",AM1087),IF(ISNUMBER(A1087),IF(AM1087="",(IF(F1087="Short",G1087-H1087,H1087-G1087)*AZ1087-AX1087),(IF(F1087="Short",G1087-L1087,L1087-G1087)*AZ1087-AX1087)),"")))</f>
        <v/>
      </c>
      <c r="AQ1087" s="176" t="str">
        <f t="shared" si="391"/>
        <v/>
      </c>
      <c r="AR1087" s="176" t="str">
        <f t="shared" si="392"/>
        <v/>
      </c>
      <c r="AS1087" s="176" t="str">
        <f t="shared" si="393"/>
        <v/>
      </c>
      <c r="AT1087" s="176" t="str">
        <f>IF(ISNUMBER(A1087),MAX($AS$2:AS1087)-AS1087,"")</f>
        <v/>
      </c>
      <c r="AU1087" s="177" t="str">
        <f t="shared" si="394"/>
        <v/>
      </c>
      <c r="AV1087" s="178" t="str">
        <f t="shared" si="395"/>
        <v/>
      </c>
      <c r="AW1087" s="178" t="str">
        <f t="shared" si="396"/>
        <v/>
      </c>
      <c r="AX1087" s="179" t="str">
        <f ca="1">IF(ISNUMBER($A1087),INDIRECT(CONCATENATE("'Instrument List'!B",(MATCH(E1087,'Instrument List'!A:A,0))-0)),"")</f>
        <v/>
      </c>
      <c r="AY1087" s="179" t="str">
        <f ca="1">IF(ISNUMBER($A1087),INDIRECT(CONCATENATE("'Instrument List'!D",(MATCH(E1087,'Instrument List'!A:A,0))-0)),"")</f>
        <v/>
      </c>
      <c r="AZ1087" s="179" t="str">
        <f ca="1">IF(ISNUMBER($A1087),INDIRECT(CONCATENATE("'Instrument List'!C",(MATCH(E1087,'Instrument List'!A:A,0))-0)),"")</f>
        <v/>
      </c>
      <c r="BA1087" s="180" t="str">
        <f ca="1">IF(ISNUMBER(A1087),INDIRECT(CONCATENATE("'Instrument List'!E",(MATCH(E1087,'Instrument List'!A:A,0))-0)),"")</f>
        <v/>
      </c>
      <c r="BB1087" s="181" t="str">
        <f t="shared" si="397"/>
        <v/>
      </c>
      <c r="BC1087" s="181" t="str">
        <f t="shared" si="398"/>
        <v/>
      </c>
      <c r="BD1087" s="181" t="str">
        <f ca="1">IF(ISNUMBER(A1087),INDIRECT(CONCATENATE("'Instrument List'!F",(MATCH(E1087,'Instrument List'!A:A,0))-0)),"")</f>
        <v/>
      </c>
    </row>
    <row r="1088" spans="1:56">
      <c r="A1088" s="223" t="str">
        <f t="shared" si="378"/>
        <v/>
      </c>
      <c r="B1088" s="224"/>
      <c r="C1088" s="225"/>
      <c r="D1088" s="182"/>
      <c r="E1088" s="182"/>
      <c r="F1088" s="182"/>
      <c r="G1088" s="203"/>
      <c r="H1088" s="218"/>
      <c r="I1088" s="213"/>
      <c r="J1088" s="207"/>
      <c r="K1088" s="213"/>
      <c r="L1088" s="207"/>
      <c r="M1088" s="213"/>
      <c r="N1088" s="207"/>
      <c r="O1088" s="183" t="str">
        <f t="shared" si="379"/>
        <v/>
      </c>
      <c r="P1088" s="184"/>
      <c r="Q1088" s="184"/>
      <c r="R1088" s="275"/>
      <c r="S1088" s="185" t="str">
        <f t="shared" si="380"/>
        <v/>
      </c>
      <c r="T1088" s="185" t="str">
        <f t="shared" si="381"/>
        <v/>
      </c>
      <c r="U1088" s="275"/>
      <c r="V1088" s="275"/>
      <c r="W1088" s="276" t="str">
        <f t="shared" si="382"/>
        <v/>
      </c>
      <c r="X1088" s="276" t="str">
        <f t="shared" si="383"/>
        <v/>
      </c>
      <c r="Y1088" s="276" t="str">
        <f t="shared" si="384"/>
        <v/>
      </c>
      <c r="Z1088" s="275"/>
      <c r="AA1088" s="184"/>
      <c r="AB1088" s="184"/>
      <c r="AC1088" s="185" t="str">
        <f t="shared" si="385"/>
        <v/>
      </c>
      <c r="AD1088" s="185" t="str">
        <f t="shared" si="386"/>
        <v/>
      </c>
      <c r="AE1088" s="186"/>
      <c r="AF1088" s="187" t="str">
        <f t="shared" si="387"/>
        <v/>
      </c>
      <c r="AG1088" s="182"/>
      <c r="AH1088" s="184"/>
      <c r="AI1088" s="184"/>
      <c r="AJ1088" s="182"/>
      <c r="AK1088" s="188" t="str">
        <f t="shared" si="388"/>
        <v/>
      </c>
      <c r="AL1088" s="188" t="str">
        <f t="shared" si="389"/>
        <v/>
      </c>
      <c r="AM1088" s="188" t="str">
        <f t="shared" si="390"/>
        <v/>
      </c>
      <c r="AN1088" s="359" t="str">
        <f>IF(Overview!$K$17='Internal Calcs'!$P$22,IF(AK1088="","",AK1088),IF(Overview!$K$17='Internal Calcs'!$P$23,IF(AK1088="","",AK1088),IF(ISNUMBER(A1088),(IF(F1088="Short",G1088-H1088,H1088-G1088)*AZ1088-AX1088),"")))</f>
        <v/>
      </c>
      <c r="AO1088" s="401" t="str">
        <f>IF(Overview!$K$17='Internal Calcs'!$P$22,IF(AL1088="","",AL1088),IF(Overview!$K$17='Internal Calcs'!$P$23,IF(AL1088="","",AL1088),IF(ISNUMBER(A1088),IF(AL1088="",(IF(F1088="Short",G1088-H1088,H1088-G1088)*AZ1088-AX1088),(IF(F1088="Short",G1088-J1088,J1088-G1088)*AZ1088-AX1088)),"")))</f>
        <v/>
      </c>
      <c r="AP1088" s="359" t="str">
        <f>IF(Overview!$K$17='Internal Calcs'!$P$22,"",IF(Overview!$K$17='Internal Calcs'!$P$23,IF(AM1088="","",AM1088),IF(ISNUMBER(A1088),IF(AM1088="",(IF(F1088="Short",G1088-H1088,H1088-G1088)*AZ1088-AX1088),(IF(F1088="Short",G1088-L1088,L1088-G1088)*AZ1088-AX1088)),"")))</f>
        <v/>
      </c>
      <c r="AQ1088" s="188" t="str">
        <f t="shared" si="391"/>
        <v/>
      </c>
      <c r="AR1088" s="188" t="str">
        <f t="shared" si="392"/>
        <v/>
      </c>
      <c r="AS1088" s="188" t="str">
        <f t="shared" si="393"/>
        <v/>
      </c>
      <c r="AT1088" s="188" t="str">
        <f>IF(ISNUMBER(A1088),MAX($AS$2:AS1088)-AS1088,"")</f>
        <v/>
      </c>
      <c r="AU1088" s="189" t="str">
        <f t="shared" si="394"/>
        <v/>
      </c>
      <c r="AV1088" s="190" t="str">
        <f t="shared" si="395"/>
        <v/>
      </c>
      <c r="AW1088" s="190" t="str">
        <f t="shared" si="396"/>
        <v/>
      </c>
      <c r="AX1088" s="191" t="str">
        <f ca="1">IF(ISNUMBER($A1088),INDIRECT(CONCATENATE("'Instrument List'!B",(MATCH(E1088,'Instrument List'!A:A,0))-0)),"")</f>
        <v/>
      </c>
      <c r="AY1088" s="191" t="str">
        <f ca="1">IF(ISNUMBER($A1088),INDIRECT(CONCATENATE("'Instrument List'!D",(MATCH(E1088,'Instrument List'!A:A,0))-0)),"")</f>
        <v/>
      </c>
      <c r="AZ1088" s="191" t="str">
        <f ca="1">IF(ISNUMBER($A1088),INDIRECT(CONCATENATE("'Instrument List'!C",(MATCH(E1088,'Instrument List'!A:A,0))-0)),"")</f>
        <v/>
      </c>
      <c r="BA1088" s="192" t="str">
        <f ca="1">IF(ISNUMBER(A1088),INDIRECT(CONCATENATE("'Instrument List'!E",(MATCH(E1088,'Instrument List'!A:A,0))-0)),"")</f>
        <v/>
      </c>
      <c r="BB1088" s="193" t="str">
        <f t="shared" si="397"/>
        <v/>
      </c>
      <c r="BC1088" s="193" t="str">
        <f t="shared" si="398"/>
        <v/>
      </c>
      <c r="BD1088" s="193" t="str">
        <f ca="1">IF(ISNUMBER(A1088),INDIRECT(CONCATENATE("'Instrument List'!F",(MATCH(E1088,'Instrument List'!A:A,0))-0)),"")</f>
        <v/>
      </c>
    </row>
    <row r="1089" spans="1:56">
      <c r="A1089" s="220" t="str">
        <f t="shared" si="378"/>
        <v/>
      </c>
      <c r="B1089" s="221"/>
      <c r="C1089" s="222"/>
      <c r="D1089" s="169"/>
      <c r="E1089" s="169"/>
      <c r="F1089" s="169"/>
      <c r="G1089" s="202"/>
      <c r="H1089" s="217"/>
      <c r="I1089" s="212"/>
      <c r="J1089" s="206"/>
      <c r="K1089" s="212"/>
      <c r="L1089" s="206"/>
      <c r="M1089" s="212"/>
      <c r="N1089" s="206"/>
      <c r="O1089" s="170" t="str">
        <f t="shared" si="379"/>
        <v/>
      </c>
      <c r="P1089" s="171"/>
      <c r="Q1089" s="171"/>
      <c r="R1089" s="171"/>
      <c r="S1089" s="172" t="str">
        <f t="shared" si="380"/>
        <v/>
      </c>
      <c r="T1089" s="172" t="str">
        <f t="shared" si="381"/>
        <v/>
      </c>
      <c r="U1089" s="171"/>
      <c r="V1089" s="171"/>
      <c r="W1089" s="173" t="str">
        <f t="shared" si="382"/>
        <v/>
      </c>
      <c r="X1089" s="173" t="str">
        <f t="shared" si="383"/>
        <v/>
      </c>
      <c r="Y1089" s="173" t="str">
        <f t="shared" si="384"/>
        <v/>
      </c>
      <c r="Z1089" s="171"/>
      <c r="AA1089" s="171"/>
      <c r="AB1089" s="171"/>
      <c r="AC1089" s="172" t="str">
        <f t="shared" si="385"/>
        <v/>
      </c>
      <c r="AD1089" s="172" t="str">
        <f t="shared" si="386"/>
        <v/>
      </c>
      <c r="AE1089" s="174"/>
      <c r="AF1089" s="175" t="str">
        <f t="shared" si="387"/>
        <v/>
      </c>
      <c r="AG1089" s="169"/>
      <c r="AH1089" s="171"/>
      <c r="AI1089" s="171"/>
      <c r="AJ1089" s="169"/>
      <c r="AK1089" s="176" t="str">
        <f t="shared" si="388"/>
        <v/>
      </c>
      <c r="AL1089" s="176" t="str">
        <f t="shared" si="389"/>
        <v/>
      </c>
      <c r="AM1089" s="176" t="str">
        <f t="shared" si="390"/>
        <v/>
      </c>
      <c r="AN1089" s="359" t="str">
        <f>IF(Overview!$K$17='Internal Calcs'!$P$22,IF(AK1089="","",AK1089),IF(Overview!$K$17='Internal Calcs'!$P$23,IF(AK1089="","",AK1089),IF(ISNUMBER(A1089),(IF(F1089="Short",G1089-H1089,H1089-G1089)*AZ1089-AX1089),"")))</f>
        <v/>
      </c>
      <c r="AO1089" s="401" t="str">
        <f>IF(Overview!$K$17='Internal Calcs'!$P$22,IF(AL1089="","",AL1089),IF(Overview!$K$17='Internal Calcs'!$P$23,IF(AL1089="","",AL1089),IF(ISNUMBER(A1089),IF(AL1089="",(IF(F1089="Short",G1089-H1089,H1089-G1089)*AZ1089-AX1089),(IF(F1089="Short",G1089-J1089,J1089-G1089)*AZ1089-AX1089)),"")))</f>
        <v/>
      </c>
      <c r="AP1089" s="359" t="str">
        <f>IF(Overview!$K$17='Internal Calcs'!$P$22,"",IF(Overview!$K$17='Internal Calcs'!$P$23,IF(AM1089="","",AM1089),IF(ISNUMBER(A1089),IF(AM1089="",(IF(F1089="Short",G1089-H1089,H1089-G1089)*AZ1089-AX1089),(IF(F1089="Short",G1089-L1089,L1089-G1089)*AZ1089-AX1089)),"")))</f>
        <v/>
      </c>
      <c r="AQ1089" s="176" t="str">
        <f t="shared" si="391"/>
        <v/>
      </c>
      <c r="AR1089" s="176" t="str">
        <f t="shared" si="392"/>
        <v/>
      </c>
      <c r="AS1089" s="176" t="str">
        <f t="shared" si="393"/>
        <v/>
      </c>
      <c r="AT1089" s="176" t="str">
        <f>IF(ISNUMBER(A1089),MAX($AS$2:AS1089)-AS1089,"")</f>
        <v/>
      </c>
      <c r="AU1089" s="177" t="str">
        <f t="shared" si="394"/>
        <v/>
      </c>
      <c r="AV1089" s="178" t="str">
        <f t="shared" si="395"/>
        <v/>
      </c>
      <c r="AW1089" s="178" t="str">
        <f t="shared" si="396"/>
        <v/>
      </c>
      <c r="AX1089" s="179" t="str">
        <f ca="1">IF(ISNUMBER($A1089),INDIRECT(CONCATENATE("'Instrument List'!B",(MATCH(E1089,'Instrument List'!A:A,0))-0)),"")</f>
        <v/>
      </c>
      <c r="AY1089" s="179" t="str">
        <f ca="1">IF(ISNUMBER($A1089),INDIRECT(CONCATENATE("'Instrument List'!D",(MATCH(E1089,'Instrument List'!A:A,0))-0)),"")</f>
        <v/>
      </c>
      <c r="AZ1089" s="179" t="str">
        <f ca="1">IF(ISNUMBER($A1089),INDIRECT(CONCATENATE("'Instrument List'!C",(MATCH(E1089,'Instrument List'!A:A,0))-0)),"")</f>
        <v/>
      </c>
      <c r="BA1089" s="180" t="str">
        <f ca="1">IF(ISNUMBER(A1089),INDIRECT(CONCATENATE("'Instrument List'!E",(MATCH(E1089,'Instrument List'!A:A,0))-0)),"")</f>
        <v/>
      </c>
      <c r="BB1089" s="181" t="str">
        <f t="shared" si="397"/>
        <v/>
      </c>
      <c r="BC1089" s="181" t="str">
        <f t="shared" si="398"/>
        <v/>
      </c>
      <c r="BD1089" s="181" t="str">
        <f ca="1">IF(ISNUMBER(A1089),INDIRECT(CONCATENATE("'Instrument List'!F",(MATCH(E1089,'Instrument List'!A:A,0))-0)),"")</f>
        <v/>
      </c>
    </row>
    <row r="1090" spans="1:56">
      <c r="A1090" s="223" t="str">
        <f t="shared" si="378"/>
        <v/>
      </c>
      <c r="B1090" s="224"/>
      <c r="C1090" s="225"/>
      <c r="D1090" s="182"/>
      <c r="E1090" s="182"/>
      <c r="F1090" s="182"/>
      <c r="G1090" s="203"/>
      <c r="H1090" s="218"/>
      <c r="I1090" s="213"/>
      <c r="J1090" s="207"/>
      <c r="K1090" s="213"/>
      <c r="L1090" s="207"/>
      <c r="M1090" s="213"/>
      <c r="N1090" s="207"/>
      <c r="O1090" s="183" t="str">
        <f t="shared" si="379"/>
        <v/>
      </c>
      <c r="P1090" s="184"/>
      <c r="Q1090" s="184"/>
      <c r="R1090" s="275"/>
      <c r="S1090" s="185" t="str">
        <f t="shared" si="380"/>
        <v/>
      </c>
      <c r="T1090" s="185" t="str">
        <f t="shared" si="381"/>
        <v/>
      </c>
      <c r="U1090" s="275"/>
      <c r="V1090" s="275"/>
      <c r="W1090" s="276" t="str">
        <f t="shared" si="382"/>
        <v/>
      </c>
      <c r="X1090" s="276" t="str">
        <f t="shared" si="383"/>
        <v/>
      </c>
      <c r="Y1090" s="276" t="str">
        <f t="shared" si="384"/>
        <v/>
      </c>
      <c r="Z1090" s="275"/>
      <c r="AA1090" s="184"/>
      <c r="AB1090" s="184"/>
      <c r="AC1090" s="185" t="str">
        <f t="shared" si="385"/>
        <v/>
      </c>
      <c r="AD1090" s="185" t="str">
        <f t="shared" si="386"/>
        <v/>
      </c>
      <c r="AE1090" s="186"/>
      <c r="AF1090" s="187" t="str">
        <f t="shared" si="387"/>
        <v/>
      </c>
      <c r="AG1090" s="182"/>
      <c r="AH1090" s="184"/>
      <c r="AI1090" s="184"/>
      <c r="AJ1090" s="182"/>
      <c r="AK1090" s="188" t="str">
        <f t="shared" si="388"/>
        <v/>
      </c>
      <c r="AL1090" s="188" t="str">
        <f t="shared" si="389"/>
        <v/>
      </c>
      <c r="AM1090" s="188" t="str">
        <f t="shared" si="390"/>
        <v/>
      </c>
      <c r="AN1090" s="359" t="str">
        <f>IF(Overview!$K$17='Internal Calcs'!$P$22,IF(AK1090="","",AK1090),IF(Overview!$K$17='Internal Calcs'!$P$23,IF(AK1090="","",AK1090),IF(ISNUMBER(A1090),(IF(F1090="Short",G1090-H1090,H1090-G1090)*AZ1090-AX1090),"")))</f>
        <v/>
      </c>
      <c r="AO1090" s="401" t="str">
        <f>IF(Overview!$K$17='Internal Calcs'!$P$22,IF(AL1090="","",AL1090),IF(Overview!$K$17='Internal Calcs'!$P$23,IF(AL1090="","",AL1090),IF(ISNUMBER(A1090),IF(AL1090="",(IF(F1090="Short",G1090-H1090,H1090-G1090)*AZ1090-AX1090),(IF(F1090="Short",G1090-J1090,J1090-G1090)*AZ1090-AX1090)),"")))</f>
        <v/>
      </c>
      <c r="AP1090" s="359" t="str">
        <f>IF(Overview!$K$17='Internal Calcs'!$P$22,"",IF(Overview!$K$17='Internal Calcs'!$P$23,IF(AM1090="","",AM1090),IF(ISNUMBER(A1090),IF(AM1090="",(IF(F1090="Short",G1090-H1090,H1090-G1090)*AZ1090-AX1090),(IF(F1090="Short",G1090-L1090,L1090-G1090)*AZ1090-AX1090)),"")))</f>
        <v/>
      </c>
      <c r="AQ1090" s="188" t="str">
        <f t="shared" si="391"/>
        <v/>
      </c>
      <c r="AR1090" s="188" t="str">
        <f t="shared" si="392"/>
        <v/>
      </c>
      <c r="AS1090" s="188" t="str">
        <f t="shared" si="393"/>
        <v/>
      </c>
      <c r="AT1090" s="188" t="str">
        <f>IF(ISNUMBER(A1090),MAX($AS$2:AS1090)-AS1090,"")</f>
        <v/>
      </c>
      <c r="AU1090" s="189" t="str">
        <f t="shared" si="394"/>
        <v/>
      </c>
      <c r="AV1090" s="190" t="str">
        <f t="shared" si="395"/>
        <v/>
      </c>
      <c r="AW1090" s="190" t="str">
        <f t="shared" si="396"/>
        <v/>
      </c>
      <c r="AX1090" s="191" t="str">
        <f ca="1">IF(ISNUMBER($A1090),INDIRECT(CONCATENATE("'Instrument List'!B",(MATCH(E1090,'Instrument List'!A:A,0))-0)),"")</f>
        <v/>
      </c>
      <c r="AY1090" s="191" t="str">
        <f ca="1">IF(ISNUMBER($A1090),INDIRECT(CONCATENATE("'Instrument List'!D",(MATCH(E1090,'Instrument List'!A:A,0))-0)),"")</f>
        <v/>
      </c>
      <c r="AZ1090" s="191" t="str">
        <f ca="1">IF(ISNUMBER($A1090),INDIRECT(CONCATENATE("'Instrument List'!C",(MATCH(E1090,'Instrument List'!A:A,0))-0)),"")</f>
        <v/>
      </c>
      <c r="BA1090" s="192" t="str">
        <f ca="1">IF(ISNUMBER(A1090),INDIRECT(CONCATENATE("'Instrument List'!E",(MATCH(E1090,'Instrument List'!A:A,0))-0)),"")</f>
        <v/>
      </c>
      <c r="BB1090" s="193" t="str">
        <f t="shared" si="397"/>
        <v/>
      </c>
      <c r="BC1090" s="193" t="str">
        <f t="shared" si="398"/>
        <v/>
      </c>
      <c r="BD1090" s="193" t="str">
        <f ca="1">IF(ISNUMBER(A1090),INDIRECT(CONCATENATE("'Instrument List'!F",(MATCH(E1090,'Instrument List'!A:A,0))-0)),"")</f>
        <v/>
      </c>
    </row>
    <row r="1091" spans="1:56">
      <c r="A1091" s="220" t="str">
        <f t="shared" si="378"/>
        <v/>
      </c>
      <c r="B1091" s="221"/>
      <c r="C1091" s="222"/>
      <c r="D1091" s="169"/>
      <c r="E1091" s="169"/>
      <c r="F1091" s="169"/>
      <c r="G1091" s="202"/>
      <c r="H1091" s="217"/>
      <c r="I1091" s="212"/>
      <c r="J1091" s="206"/>
      <c r="K1091" s="212"/>
      <c r="L1091" s="206"/>
      <c r="M1091" s="212"/>
      <c r="N1091" s="206"/>
      <c r="O1091" s="170" t="str">
        <f t="shared" si="379"/>
        <v/>
      </c>
      <c r="P1091" s="171"/>
      <c r="Q1091" s="171"/>
      <c r="R1091" s="171"/>
      <c r="S1091" s="172" t="str">
        <f t="shared" si="380"/>
        <v/>
      </c>
      <c r="T1091" s="172" t="str">
        <f t="shared" si="381"/>
        <v/>
      </c>
      <c r="U1091" s="171"/>
      <c r="V1091" s="171"/>
      <c r="W1091" s="173" t="str">
        <f t="shared" si="382"/>
        <v/>
      </c>
      <c r="X1091" s="173" t="str">
        <f t="shared" si="383"/>
        <v/>
      </c>
      <c r="Y1091" s="173" t="str">
        <f t="shared" si="384"/>
        <v/>
      </c>
      <c r="Z1091" s="171"/>
      <c r="AA1091" s="171"/>
      <c r="AB1091" s="171"/>
      <c r="AC1091" s="172" t="str">
        <f t="shared" si="385"/>
        <v/>
      </c>
      <c r="AD1091" s="172" t="str">
        <f t="shared" si="386"/>
        <v/>
      </c>
      <c r="AE1091" s="174"/>
      <c r="AF1091" s="175" t="str">
        <f t="shared" si="387"/>
        <v/>
      </c>
      <c r="AG1091" s="169"/>
      <c r="AH1091" s="171"/>
      <c r="AI1091" s="171"/>
      <c r="AJ1091" s="169"/>
      <c r="AK1091" s="176" t="str">
        <f t="shared" si="388"/>
        <v/>
      </c>
      <c r="AL1091" s="176" t="str">
        <f t="shared" si="389"/>
        <v/>
      </c>
      <c r="AM1091" s="176" t="str">
        <f t="shared" si="390"/>
        <v/>
      </c>
      <c r="AN1091" s="359" t="str">
        <f>IF(Overview!$K$17='Internal Calcs'!$P$22,IF(AK1091="","",AK1091),IF(Overview!$K$17='Internal Calcs'!$P$23,IF(AK1091="","",AK1091),IF(ISNUMBER(A1091),(IF(F1091="Short",G1091-H1091,H1091-G1091)*AZ1091-AX1091),"")))</f>
        <v/>
      </c>
      <c r="AO1091" s="401" t="str">
        <f>IF(Overview!$K$17='Internal Calcs'!$P$22,IF(AL1091="","",AL1091),IF(Overview!$K$17='Internal Calcs'!$P$23,IF(AL1091="","",AL1091),IF(ISNUMBER(A1091),IF(AL1091="",(IF(F1091="Short",G1091-H1091,H1091-G1091)*AZ1091-AX1091),(IF(F1091="Short",G1091-J1091,J1091-G1091)*AZ1091-AX1091)),"")))</f>
        <v/>
      </c>
      <c r="AP1091" s="359" t="str">
        <f>IF(Overview!$K$17='Internal Calcs'!$P$22,"",IF(Overview!$K$17='Internal Calcs'!$P$23,IF(AM1091="","",AM1091),IF(ISNUMBER(A1091),IF(AM1091="",(IF(F1091="Short",G1091-H1091,H1091-G1091)*AZ1091-AX1091),(IF(F1091="Short",G1091-L1091,L1091-G1091)*AZ1091-AX1091)),"")))</f>
        <v/>
      </c>
      <c r="AQ1091" s="176" t="str">
        <f t="shared" si="391"/>
        <v/>
      </c>
      <c r="AR1091" s="176" t="str">
        <f t="shared" si="392"/>
        <v/>
      </c>
      <c r="AS1091" s="176" t="str">
        <f t="shared" si="393"/>
        <v/>
      </c>
      <c r="AT1091" s="176" t="str">
        <f>IF(ISNUMBER(A1091),MAX($AS$2:AS1091)-AS1091,"")</f>
        <v/>
      </c>
      <c r="AU1091" s="177" t="str">
        <f t="shared" si="394"/>
        <v/>
      </c>
      <c r="AV1091" s="178" t="str">
        <f t="shared" si="395"/>
        <v/>
      </c>
      <c r="AW1091" s="178" t="str">
        <f t="shared" si="396"/>
        <v/>
      </c>
      <c r="AX1091" s="179" t="str">
        <f ca="1">IF(ISNUMBER($A1091),INDIRECT(CONCATENATE("'Instrument List'!B",(MATCH(E1091,'Instrument List'!A:A,0))-0)),"")</f>
        <v/>
      </c>
      <c r="AY1091" s="179" t="str">
        <f ca="1">IF(ISNUMBER($A1091),INDIRECT(CONCATENATE("'Instrument List'!D",(MATCH(E1091,'Instrument List'!A:A,0))-0)),"")</f>
        <v/>
      </c>
      <c r="AZ1091" s="179" t="str">
        <f ca="1">IF(ISNUMBER($A1091),INDIRECT(CONCATENATE("'Instrument List'!C",(MATCH(E1091,'Instrument List'!A:A,0))-0)),"")</f>
        <v/>
      </c>
      <c r="BA1091" s="180" t="str">
        <f ca="1">IF(ISNUMBER(A1091),INDIRECT(CONCATENATE("'Instrument List'!E",(MATCH(E1091,'Instrument List'!A:A,0))-0)),"")</f>
        <v/>
      </c>
      <c r="BB1091" s="181" t="str">
        <f t="shared" si="397"/>
        <v/>
      </c>
      <c r="BC1091" s="181" t="str">
        <f t="shared" si="398"/>
        <v/>
      </c>
      <c r="BD1091" s="181" t="str">
        <f ca="1">IF(ISNUMBER(A1091),INDIRECT(CONCATENATE("'Instrument List'!F",(MATCH(E1091,'Instrument List'!A:A,0))-0)),"")</f>
        <v/>
      </c>
    </row>
    <row r="1092" spans="1:56">
      <c r="A1092" s="223" t="str">
        <f t="shared" si="378"/>
        <v/>
      </c>
      <c r="B1092" s="224"/>
      <c r="C1092" s="225"/>
      <c r="D1092" s="182"/>
      <c r="E1092" s="182"/>
      <c r="F1092" s="182"/>
      <c r="G1092" s="203"/>
      <c r="H1092" s="218"/>
      <c r="I1092" s="213"/>
      <c r="J1092" s="207"/>
      <c r="K1092" s="213"/>
      <c r="L1092" s="207"/>
      <c r="M1092" s="213"/>
      <c r="N1092" s="207"/>
      <c r="O1092" s="183" t="str">
        <f t="shared" si="379"/>
        <v/>
      </c>
      <c r="P1092" s="184"/>
      <c r="Q1092" s="184"/>
      <c r="R1092" s="275"/>
      <c r="S1092" s="185" t="str">
        <f t="shared" si="380"/>
        <v/>
      </c>
      <c r="T1092" s="185" t="str">
        <f t="shared" si="381"/>
        <v/>
      </c>
      <c r="U1092" s="275"/>
      <c r="V1092" s="275"/>
      <c r="W1092" s="276" t="str">
        <f t="shared" si="382"/>
        <v/>
      </c>
      <c r="X1092" s="276" t="str">
        <f t="shared" si="383"/>
        <v/>
      </c>
      <c r="Y1092" s="276" t="str">
        <f t="shared" si="384"/>
        <v/>
      </c>
      <c r="Z1092" s="275"/>
      <c r="AA1092" s="184"/>
      <c r="AB1092" s="184"/>
      <c r="AC1092" s="185" t="str">
        <f t="shared" si="385"/>
        <v/>
      </c>
      <c r="AD1092" s="185" t="str">
        <f t="shared" si="386"/>
        <v/>
      </c>
      <c r="AE1092" s="186"/>
      <c r="AF1092" s="187" t="str">
        <f t="shared" si="387"/>
        <v/>
      </c>
      <c r="AG1092" s="182"/>
      <c r="AH1092" s="184"/>
      <c r="AI1092" s="184"/>
      <c r="AJ1092" s="182"/>
      <c r="AK1092" s="188" t="str">
        <f t="shared" si="388"/>
        <v/>
      </c>
      <c r="AL1092" s="188" t="str">
        <f t="shared" si="389"/>
        <v/>
      </c>
      <c r="AM1092" s="188" t="str">
        <f t="shared" si="390"/>
        <v/>
      </c>
      <c r="AN1092" s="359" t="str">
        <f>IF(Overview!$K$17='Internal Calcs'!$P$22,IF(AK1092="","",AK1092),IF(Overview!$K$17='Internal Calcs'!$P$23,IF(AK1092="","",AK1092),IF(ISNUMBER(A1092),(IF(F1092="Short",G1092-H1092,H1092-G1092)*AZ1092-AX1092),"")))</f>
        <v/>
      </c>
      <c r="AO1092" s="401" t="str">
        <f>IF(Overview!$K$17='Internal Calcs'!$P$22,IF(AL1092="","",AL1092),IF(Overview!$K$17='Internal Calcs'!$P$23,IF(AL1092="","",AL1092),IF(ISNUMBER(A1092),IF(AL1092="",(IF(F1092="Short",G1092-H1092,H1092-G1092)*AZ1092-AX1092),(IF(F1092="Short",G1092-J1092,J1092-G1092)*AZ1092-AX1092)),"")))</f>
        <v/>
      </c>
      <c r="AP1092" s="359" t="str">
        <f>IF(Overview!$K$17='Internal Calcs'!$P$22,"",IF(Overview!$K$17='Internal Calcs'!$P$23,IF(AM1092="","",AM1092),IF(ISNUMBER(A1092),IF(AM1092="",(IF(F1092="Short",G1092-H1092,H1092-G1092)*AZ1092-AX1092),(IF(F1092="Short",G1092-L1092,L1092-G1092)*AZ1092-AX1092)),"")))</f>
        <v/>
      </c>
      <c r="AQ1092" s="188" t="str">
        <f t="shared" si="391"/>
        <v/>
      </c>
      <c r="AR1092" s="188" t="str">
        <f t="shared" si="392"/>
        <v/>
      </c>
      <c r="AS1092" s="188" t="str">
        <f t="shared" si="393"/>
        <v/>
      </c>
      <c r="AT1092" s="188" t="str">
        <f>IF(ISNUMBER(A1092),MAX($AS$2:AS1092)-AS1092,"")</f>
        <v/>
      </c>
      <c r="AU1092" s="189" t="str">
        <f t="shared" si="394"/>
        <v/>
      </c>
      <c r="AV1092" s="190" t="str">
        <f t="shared" si="395"/>
        <v/>
      </c>
      <c r="AW1092" s="190" t="str">
        <f t="shared" si="396"/>
        <v/>
      </c>
      <c r="AX1092" s="191" t="str">
        <f ca="1">IF(ISNUMBER($A1092),INDIRECT(CONCATENATE("'Instrument List'!B",(MATCH(E1092,'Instrument List'!A:A,0))-0)),"")</f>
        <v/>
      </c>
      <c r="AY1092" s="191" t="str">
        <f ca="1">IF(ISNUMBER($A1092),INDIRECT(CONCATENATE("'Instrument List'!D",(MATCH(E1092,'Instrument List'!A:A,0))-0)),"")</f>
        <v/>
      </c>
      <c r="AZ1092" s="191" t="str">
        <f ca="1">IF(ISNUMBER($A1092),INDIRECT(CONCATENATE("'Instrument List'!C",(MATCH(E1092,'Instrument List'!A:A,0))-0)),"")</f>
        <v/>
      </c>
      <c r="BA1092" s="192" t="str">
        <f ca="1">IF(ISNUMBER(A1092),INDIRECT(CONCATENATE("'Instrument List'!E",(MATCH(E1092,'Instrument List'!A:A,0))-0)),"")</f>
        <v/>
      </c>
      <c r="BB1092" s="193" t="str">
        <f t="shared" si="397"/>
        <v/>
      </c>
      <c r="BC1092" s="193" t="str">
        <f t="shared" si="398"/>
        <v/>
      </c>
      <c r="BD1092" s="193" t="str">
        <f ca="1">IF(ISNUMBER(A1092),INDIRECT(CONCATENATE("'Instrument List'!F",(MATCH(E1092,'Instrument List'!A:A,0))-0)),"")</f>
        <v/>
      </c>
    </row>
    <row r="1093" spans="1:56">
      <c r="A1093" s="220" t="str">
        <f t="shared" si="378"/>
        <v/>
      </c>
      <c r="B1093" s="221"/>
      <c r="C1093" s="222"/>
      <c r="D1093" s="169"/>
      <c r="E1093" s="169"/>
      <c r="F1093" s="169"/>
      <c r="G1093" s="202"/>
      <c r="H1093" s="217"/>
      <c r="I1093" s="212"/>
      <c r="J1093" s="206"/>
      <c r="K1093" s="212"/>
      <c r="L1093" s="206"/>
      <c r="M1093" s="212"/>
      <c r="N1093" s="206"/>
      <c r="O1093" s="170" t="str">
        <f t="shared" si="379"/>
        <v/>
      </c>
      <c r="P1093" s="171"/>
      <c r="Q1093" s="171"/>
      <c r="R1093" s="171"/>
      <c r="S1093" s="172" t="str">
        <f t="shared" si="380"/>
        <v/>
      </c>
      <c r="T1093" s="172" t="str">
        <f t="shared" si="381"/>
        <v/>
      </c>
      <c r="U1093" s="171"/>
      <c r="V1093" s="171"/>
      <c r="W1093" s="173" t="str">
        <f t="shared" si="382"/>
        <v/>
      </c>
      <c r="X1093" s="173" t="str">
        <f t="shared" si="383"/>
        <v/>
      </c>
      <c r="Y1093" s="173" t="str">
        <f t="shared" si="384"/>
        <v/>
      </c>
      <c r="Z1093" s="171"/>
      <c r="AA1093" s="171"/>
      <c r="AB1093" s="171"/>
      <c r="AC1093" s="172" t="str">
        <f t="shared" si="385"/>
        <v/>
      </c>
      <c r="AD1093" s="172" t="str">
        <f t="shared" si="386"/>
        <v/>
      </c>
      <c r="AE1093" s="174"/>
      <c r="AF1093" s="175" t="str">
        <f t="shared" si="387"/>
        <v/>
      </c>
      <c r="AG1093" s="169"/>
      <c r="AH1093" s="171"/>
      <c r="AI1093" s="171"/>
      <c r="AJ1093" s="169"/>
      <c r="AK1093" s="176" t="str">
        <f t="shared" si="388"/>
        <v/>
      </c>
      <c r="AL1093" s="176" t="str">
        <f t="shared" si="389"/>
        <v/>
      </c>
      <c r="AM1093" s="176" t="str">
        <f t="shared" si="390"/>
        <v/>
      </c>
      <c r="AN1093" s="359" t="str">
        <f>IF(Overview!$K$17='Internal Calcs'!$P$22,IF(AK1093="","",AK1093),IF(Overview!$K$17='Internal Calcs'!$P$23,IF(AK1093="","",AK1093),IF(ISNUMBER(A1093),(IF(F1093="Short",G1093-H1093,H1093-G1093)*AZ1093-AX1093),"")))</f>
        <v/>
      </c>
      <c r="AO1093" s="401" t="str">
        <f>IF(Overview!$K$17='Internal Calcs'!$P$22,IF(AL1093="","",AL1093),IF(Overview!$K$17='Internal Calcs'!$P$23,IF(AL1093="","",AL1093),IF(ISNUMBER(A1093),IF(AL1093="",(IF(F1093="Short",G1093-H1093,H1093-G1093)*AZ1093-AX1093),(IF(F1093="Short",G1093-J1093,J1093-G1093)*AZ1093-AX1093)),"")))</f>
        <v/>
      </c>
      <c r="AP1093" s="359" t="str">
        <f>IF(Overview!$K$17='Internal Calcs'!$P$22,"",IF(Overview!$K$17='Internal Calcs'!$P$23,IF(AM1093="","",AM1093),IF(ISNUMBER(A1093),IF(AM1093="",(IF(F1093="Short",G1093-H1093,H1093-G1093)*AZ1093-AX1093),(IF(F1093="Short",G1093-L1093,L1093-G1093)*AZ1093-AX1093)),"")))</f>
        <v/>
      </c>
      <c r="AQ1093" s="176" t="str">
        <f t="shared" si="391"/>
        <v/>
      </c>
      <c r="AR1093" s="176" t="str">
        <f t="shared" si="392"/>
        <v/>
      </c>
      <c r="AS1093" s="176" t="str">
        <f t="shared" si="393"/>
        <v/>
      </c>
      <c r="AT1093" s="176" t="str">
        <f>IF(ISNUMBER(A1093),MAX($AS$2:AS1093)-AS1093,"")</f>
        <v/>
      </c>
      <c r="AU1093" s="177" t="str">
        <f t="shared" si="394"/>
        <v/>
      </c>
      <c r="AV1093" s="178" t="str">
        <f t="shared" si="395"/>
        <v/>
      </c>
      <c r="AW1093" s="178" t="str">
        <f t="shared" si="396"/>
        <v/>
      </c>
      <c r="AX1093" s="179" t="str">
        <f ca="1">IF(ISNUMBER($A1093),INDIRECT(CONCATENATE("'Instrument List'!B",(MATCH(E1093,'Instrument List'!A:A,0))-0)),"")</f>
        <v/>
      </c>
      <c r="AY1093" s="179" t="str">
        <f ca="1">IF(ISNUMBER($A1093),INDIRECT(CONCATENATE("'Instrument List'!D",(MATCH(E1093,'Instrument List'!A:A,0))-0)),"")</f>
        <v/>
      </c>
      <c r="AZ1093" s="179" t="str">
        <f ca="1">IF(ISNUMBER($A1093),INDIRECT(CONCATENATE("'Instrument List'!C",(MATCH(E1093,'Instrument List'!A:A,0))-0)),"")</f>
        <v/>
      </c>
      <c r="BA1093" s="180" t="str">
        <f ca="1">IF(ISNUMBER(A1093),INDIRECT(CONCATENATE("'Instrument List'!E",(MATCH(E1093,'Instrument List'!A:A,0))-0)),"")</f>
        <v/>
      </c>
      <c r="BB1093" s="181" t="str">
        <f t="shared" si="397"/>
        <v/>
      </c>
      <c r="BC1093" s="181" t="str">
        <f t="shared" si="398"/>
        <v/>
      </c>
      <c r="BD1093" s="181" t="str">
        <f ca="1">IF(ISNUMBER(A1093),INDIRECT(CONCATENATE("'Instrument List'!F",(MATCH(E1093,'Instrument List'!A:A,0))-0)),"")</f>
        <v/>
      </c>
    </row>
    <row r="1094" spans="1:56">
      <c r="A1094" s="223" t="str">
        <f t="shared" si="378"/>
        <v/>
      </c>
      <c r="B1094" s="224"/>
      <c r="C1094" s="225"/>
      <c r="D1094" s="182"/>
      <c r="E1094" s="182"/>
      <c r="F1094" s="182"/>
      <c r="G1094" s="203"/>
      <c r="H1094" s="218"/>
      <c r="I1094" s="213"/>
      <c r="J1094" s="207"/>
      <c r="K1094" s="213"/>
      <c r="L1094" s="207"/>
      <c r="M1094" s="213"/>
      <c r="N1094" s="207"/>
      <c r="O1094" s="183" t="str">
        <f t="shared" si="379"/>
        <v/>
      </c>
      <c r="P1094" s="184"/>
      <c r="Q1094" s="184"/>
      <c r="R1094" s="275"/>
      <c r="S1094" s="185" t="str">
        <f t="shared" si="380"/>
        <v/>
      </c>
      <c r="T1094" s="185" t="str">
        <f t="shared" si="381"/>
        <v/>
      </c>
      <c r="U1094" s="275"/>
      <c r="V1094" s="275"/>
      <c r="W1094" s="276" t="str">
        <f t="shared" si="382"/>
        <v/>
      </c>
      <c r="X1094" s="276" t="str">
        <f t="shared" si="383"/>
        <v/>
      </c>
      <c r="Y1094" s="276" t="str">
        <f t="shared" si="384"/>
        <v/>
      </c>
      <c r="Z1094" s="275"/>
      <c r="AA1094" s="184"/>
      <c r="AB1094" s="184"/>
      <c r="AC1094" s="185" t="str">
        <f t="shared" si="385"/>
        <v/>
      </c>
      <c r="AD1094" s="185" t="str">
        <f t="shared" si="386"/>
        <v/>
      </c>
      <c r="AE1094" s="186"/>
      <c r="AF1094" s="187" t="str">
        <f t="shared" si="387"/>
        <v/>
      </c>
      <c r="AG1094" s="182"/>
      <c r="AH1094" s="184"/>
      <c r="AI1094" s="184"/>
      <c r="AJ1094" s="182"/>
      <c r="AK1094" s="188" t="str">
        <f t="shared" si="388"/>
        <v/>
      </c>
      <c r="AL1094" s="188" t="str">
        <f t="shared" si="389"/>
        <v/>
      </c>
      <c r="AM1094" s="188" t="str">
        <f t="shared" si="390"/>
        <v/>
      </c>
      <c r="AN1094" s="359" t="str">
        <f>IF(Overview!$K$17='Internal Calcs'!$P$22,IF(AK1094="","",AK1094),IF(Overview!$K$17='Internal Calcs'!$P$23,IF(AK1094="","",AK1094),IF(ISNUMBER(A1094),(IF(F1094="Short",G1094-H1094,H1094-G1094)*AZ1094-AX1094),"")))</f>
        <v/>
      </c>
      <c r="AO1094" s="401" t="str">
        <f>IF(Overview!$K$17='Internal Calcs'!$P$22,IF(AL1094="","",AL1094),IF(Overview!$K$17='Internal Calcs'!$P$23,IF(AL1094="","",AL1094),IF(ISNUMBER(A1094),IF(AL1094="",(IF(F1094="Short",G1094-H1094,H1094-G1094)*AZ1094-AX1094),(IF(F1094="Short",G1094-J1094,J1094-G1094)*AZ1094-AX1094)),"")))</f>
        <v/>
      </c>
      <c r="AP1094" s="359" t="str">
        <f>IF(Overview!$K$17='Internal Calcs'!$P$22,"",IF(Overview!$K$17='Internal Calcs'!$P$23,IF(AM1094="","",AM1094),IF(ISNUMBER(A1094),IF(AM1094="",(IF(F1094="Short",G1094-H1094,H1094-G1094)*AZ1094-AX1094),(IF(F1094="Short",G1094-L1094,L1094-G1094)*AZ1094-AX1094)),"")))</f>
        <v/>
      </c>
      <c r="AQ1094" s="188" t="str">
        <f t="shared" si="391"/>
        <v/>
      </c>
      <c r="AR1094" s="188" t="str">
        <f t="shared" si="392"/>
        <v/>
      </c>
      <c r="AS1094" s="188" t="str">
        <f t="shared" si="393"/>
        <v/>
      </c>
      <c r="AT1094" s="188" t="str">
        <f>IF(ISNUMBER(A1094),MAX($AS$2:AS1094)-AS1094,"")</f>
        <v/>
      </c>
      <c r="AU1094" s="189" t="str">
        <f t="shared" si="394"/>
        <v/>
      </c>
      <c r="AV1094" s="190" t="str">
        <f t="shared" si="395"/>
        <v/>
      </c>
      <c r="AW1094" s="190" t="str">
        <f t="shared" si="396"/>
        <v/>
      </c>
      <c r="AX1094" s="191" t="str">
        <f ca="1">IF(ISNUMBER($A1094),INDIRECT(CONCATENATE("'Instrument List'!B",(MATCH(E1094,'Instrument List'!A:A,0))-0)),"")</f>
        <v/>
      </c>
      <c r="AY1094" s="191" t="str">
        <f ca="1">IF(ISNUMBER($A1094),INDIRECT(CONCATENATE("'Instrument List'!D",(MATCH(E1094,'Instrument List'!A:A,0))-0)),"")</f>
        <v/>
      </c>
      <c r="AZ1094" s="191" t="str">
        <f ca="1">IF(ISNUMBER($A1094),INDIRECT(CONCATENATE("'Instrument List'!C",(MATCH(E1094,'Instrument List'!A:A,0))-0)),"")</f>
        <v/>
      </c>
      <c r="BA1094" s="192" t="str">
        <f ca="1">IF(ISNUMBER(A1094),INDIRECT(CONCATENATE("'Instrument List'!E",(MATCH(E1094,'Instrument List'!A:A,0))-0)),"")</f>
        <v/>
      </c>
      <c r="BB1094" s="193" t="str">
        <f t="shared" si="397"/>
        <v/>
      </c>
      <c r="BC1094" s="193" t="str">
        <f t="shared" si="398"/>
        <v/>
      </c>
      <c r="BD1094" s="193" t="str">
        <f ca="1">IF(ISNUMBER(A1094),INDIRECT(CONCATENATE("'Instrument List'!F",(MATCH(E1094,'Instrument List'!A:A,0))-0)),"")</f>
        <v/>
      </c>
    </row>
    <row r="1095" spans="1:56">
      <c r="A1095" s="220" t="str">
        <f t="shared" si="378"/>
        <v/>
      </c>
      <c r="B1095" s="221"/>
      <c r="C1095" s="222"/>
      <c r="D1095" s="169"/>
      <c r="E1095" s="169"/>
      <c r="F1095" s="169"/>
      <c r="G1095" s="202"/>
      <c r="H1095" s="217"/>
      <c r="I1095" s="212"/>
      <c r="J1095" s="206"/>
      <c r="K1095" s="212"/>
      <c r="L1095" s="206"/>
      <c r="M1095" s="212"/>
      <c r="N1095" s="206"/>
      <c r="O1095" s="170" t="str">
        <f t="shared" si="379"/>
        <v/>
      </c>
      <c r="P1095" s="171"/>
      <c r="Q1095" s="171"/>
      <c r="R1095" s="171"/>
      <c r="S1095" s="172" t="str">
        <f t="shared" si="380"/>
        <v/>
      </c>
      <c r="T1095" s="172" t="str">
        <f t="shared" si="381"/>
        <v/>
      </c>
      <c r="U1095" s="171"/>
      <c r="V1095" s="171"/>
      <c r="W1095" s="173" t="str">
        <f t="shared" si="382"/>
        <v/>
      </c>
      <c r="X1095" s="173" t="str">
        <f t="shared" si="383"/>
        <v/>
      </c>
      <c r="Y1095" s="173" t="str">
        <f t="shared" si="384"/>
        <v/>
      </c>
      <c r="Z1095" s="171"/>
      <c r="AA1095" s="171"/>
      <c r="AB1095" s="171"/>
      <c r="AC1095" s="172" t="str">
        <f t="shared" si="385"/>
        <v/>
      </c>
      <c r="AD1095" s="172" t="str">
        <f t="shared" si="386"/>
        <v/>
      </c>
      <c r="AE1095" s="174"/>
      <c r="AF1095" s="175" t="str">
        <f t="shared" si="387"/>
        <v/>
      </c>
      <c r="AG1095" s="169"/>
      <c r="AH1095" s="171"/>
      <c r="AI1095" s="171"/>
      <c r="AJ1095" s="169"/>
      <c r="AK1095" s="176" t="str">
        <f t="shared" si="388"/>
        <v/>
      </c>
      <c r="AL1095" s="176" t="str">
        <f t="shared" si="389"/>
        <v/>
      </c>
      <c r="AM1095" s="176" t="str">
        <f t="shared" si="390"/>
        <v/>
      </c>
      <c r="AN1095" s="359" t="str">
        <f>IF(Overview!$K$17='Internal Calcs'!$P$22,IF(AK1095="","",AK1095),IF(Overview!$K$17='Internal Calcs'!$P$23,IF(AK1095="","",AK1095),IF(ISNUMBER(A1095),(IF(F1095="Short",G1095-H1095,H1095-G1095)*AZ1095-AX1095),"")))</f>
        <v/>
      </c>
      <c r="AO1095" s="401" t="str">
        <f>IF(Overview!$K$17='Internal Calcs'!$P$22,IF(AL1095="","",AL1095),IF(Overview!$K$17='Internal Calcs'!$P$23,IF(AL1095="","",AL1095),IF(ISNUMBER(A1095),IF(AL1095="",(IF(F1095="Short",G1095-H1095,H1095-G1095)*AZ1095-AX1095),(IF(F1095="Short",G1095-J1095,J1095-G1095)*AZ1095-AX1095)),"")))</f>
        <v/>
      </c>
      <c r="AP1095" s="359" t="str">
        <f>IF(Overview!$K$17='Internal Calcs'!$P$22,"",IF(Overview!$K$17='Internal Calcs'!$P$23,IF(AM1095="","",AM1095),IF(ISNUMBER(A1095),IF(AM1095="",(IF(F1095="Short",G1095-H1095,H1095-G1095)*AZ1095-AX1095),(IF(F1095="Short",G1095-L1095,L1095-G1095)*AZ1095-AX1095)),"")))</f>
        <v/>
      </c>
      <c r="AQ1095" s="176" t="str">
        <f t="shared" si="391"/>
        <v/>
      </c>
      <c r="AR1095" s="176" t="str">
        <f t="shared" si="392"/>
        <v/>
      </c>
      <c r="AS1095" s="176" t="str">
        <f t="shared" si="393"/>
        <v/>
      </c>
      <c r="AT1095" s="176" t="str">
        <f>IF(ISNUMBER(A1095),MAX($AS$2:AS1095)-AS1095,"")</f>
        <v/>
      </c>
      <c r="AU1095" s="177" t="str">
        <f t="shared" si="394"/>
        <v/>
      </c>
      <c r="AV1095" s="178" t="str">
        <f t="shared" si="395"/>
        <v/>
      </c>
      <c r="AW1095" s="178" t="str">
        <f t="shared" si="396"/>
        <v/>
      </c>
      <c r="AX1095" s="179" t="str">
        <f ca="1">IF(ISNUMBER($A1095),INDIRECT(CONCATENATE("'Instrument List'!B",(MATCH(E1095,'Instrument List'!A:A,0))-0)),"")</f>
        <v/>
      </c>
      <c r="AY1095" s="179" t="str">
        <f ca="1">IF(ISNUMBER($A1095),INDIRECT(CONCATENATE("'Instrument List'!D",(MATCH(E1095,'Instrument List'!A:A,0))-0)),"")</f>
        <v/>
      </c>
      <c r="AZ1095" s="179" t="str">
        <f ca="1">IF(ISNUMBER($A1095),INDIRECT(CONCATENATE("'Instrument List'!C",(MATCH(E1095,'Instrument List'!A:A,0))-0)),"")</f>
        <v/>
      </c>
      <c r="BA1095" s="180" t="str">
        <f ca="1">IF(ISNUMBER(A1095),INDIRECT(CONCATENATE("'Instrument List'!E",(MATCH(E1095,'Instrument List'!A:A,0))-0)),"")</f>
        <v/>
      </c>
      <c r="BB1095" s="181" t="str">
        <f t="shared" si="397"/>
        <v/>
      </c>
      <c r="BC1095" s="181" t="str">
        <f t="shared" si="398"/>
        <v/>
      </c>
      <c r="BD1095" s="181" t="str">
        <f ca="1">IF(ISNUMBER(A1095),INDIRECT(CONCATENATE("'Instrument List'!F",(MATCH(E1095,'Instrument List'!A:A,0))-0)),"")</f>
        <v/>
      </c>
    </row>
    <row r="1096" spans="1:56">
      <c r="A1096" s="223" t="str">
        <f t="shared" si="378"/>
        <v/>
      </c>
      <c r="B1096" s="224"/>
      <c r="C1096" s="225"/>
      <c r="D1096" s="182"/>
      <c r="E1096" s="182"/>
      <c r="F1096" s="182"/>
      <c r="G1096" s="203"/>
      <c r="H1096" s="218"/>
      <c r="I1096" s="213"/>
      <c r="J1096" s="207"/>
      <c r="K1096" s="213"/>
      <c r="L1096" s="207"/>
      <c r="M1096" s="213"/>
      <c r="N1096" s="207"/>
      <c r="O1096" s="183" t="str">
        <f t="shared" si="379"/>
        <v/>
      </c>
      <c r="P1096" s="184"/>
      <c r="Q1096" s="184"/>
      <c r="R1096" s="275"/>
      <c r="S1096" s="185" t="str">
        <f t="shared" si="380"/>
        <v/>
      </c>
      <c r="T1096" s="185" t="str">
        <f t="shared" si="381"/>
        <v/>
      </c>
      <c r="U1096" s="275"/>
      <c r="V1096" s="275"/>
      <c r="W1096" s="276" t="str">
        <f t="shared" si="382"/>
        <v/>
      </c>
      <c r="X1096" s="276" t="str">
        <f t="shared" si="383"/>
        <v/>
      </c>
      <c r="Y1096" s="276" t="str">
        <f t="shared" si="384"/>
        <v/>
      </c>
      <c r="Z1096" s="275"/>
      <c r="AA1096" s="184"/>
      <c r="AB1096" s="184"/>
      <c r="AC1096" s="185" t="str">
        <f t="shared" si="385"/>
        <v/>
      </c>
      <c r="AD1096" s="185" t="str">
        <f t="shared" si="386"/>
        <v/>
      </c>
      <c r="AE1096" s="186"/>
      <c r="AF1096" s="187" t="str">
        <f t="shared" si="387"/>
        <v/>
      </c>
      <c r="AG1096" s="182"/>
      <c r="AH1096" s="184"/>
      <c r="AI1096" s="184"/>
      <c r="AJ1096" s="182"/>
      <c r="AK1096" s="188" t="str">
        <f t="shared" si="388"/>
        <v/>
      </c>
      <c r="AL1096" s="188" t="str">
        <f t="shared" si="389"/>
        <v/>
      </c>
      <c r="AM1096" s="188" t="str">
        <f t="shared" si="390"/>
        <v/>
      </c>
      <c r="AN1096" s="359" t="str">
        <f>IF(Overview!$K$17='Internal Calcs'!$P$22,IF(AK1096="","",AK1096),IF(Overview!$K$17='Internal Calcs'!$P$23,IF(AK1096="","",AK1096),IF(ISNUMBER(A1096),(IF(F1096="Short",G1096-H1096,H1096-G1096)*AZ1096-AX1096),"")))</f>
        <v/>
      </c>
      <c r="AO1096" s="401" t="str">
        <f>IF(Overview!$K$17='Internal Calcs'!$P$22,IF(AL1096="","",AL1096),IF(Overview!$K$17='Internal Calcs'!$P$23,IF(AL1096="","",AL1096),IF(ISNUMBER(A1096),IF(AL1096="",(IF(F1096="Short",G1096-H1096,H1096-G1096)*AZ1096-AX1096),(IF(F1096="Short",G1096-J1096,J1096-G1096)*AZ1096-AX1096)),"")))</f>
        <v/>
      </c>
      <c r="AP1096" s="359" t="str">
        <f>IF(Overview!$K$17='Internal Calcs'!$P$22,"",IF(Overview!$K$17='Internal Calcs'!$P$23,IF(AM1096="","",AM1096),IF(ISNUMBER(A1096),IF(AM1096="",(IF(F1096="Short",G1096-H1096,H1096-G1096)*AZ1096-AX1096),(IF(F1096="Short",G1096-L1096,L1096-G1096)*AZ1096-AX1096)),"")))</f>
        <v/>
      </c>
      <c r="AQ1096" s="188" t="str">
        <f t="shared" si="391"/>
        <v/>
      </c>
      <c r="AR1096" s="188" t="str">
        <f t="shared" si="392"/>
        <v/>
      </c>
      <c r="AS1096" s="188" t="str">
        <f t="shared" si="393"/>
        <v/>
      </c>
      <c r="AT1096" s="188" t="str">
        <f>IF(ISNUMBER(A1096),MAX($AS$2:AS1096)-AS1096,"")</f>
        <v/>
      </c>
      <c r="AU1096" s="189" t="str">
        <f t="shared" si="394"/>
        <v/>
      </c>
      <c r="AV1096" s="190" t="str">
        <f t="shared" si="395"/>
        <v/>
      </c>
      <c r="AW1096" s="190" t="str">
        <f t="shared" si="396"/>
        <v/>
      </c>
      <c r="AX1096" s="191" t="str">
        <f ca="1">IF(ISNUMBER($A1096),INDIRECT(CONCATENATE("'Instrument List'!B",(MATCH(E1096,'Instrument List'!A:A,0))-0)),"")</f>
        <v/>
      </c>
      <c r="AY1096" s="191" t="str">
        <f ca="1">IF(ISNUMBER($A1096),INDIRECT(CONCATENATE("'Instrument List'!D",(MATCH(E1096,'Instrument List'!A:A,0))-0)),"")</f>
        <v/>
      </c>
      <c r="AZ1096" s="191" t="str">
        <f ca="1">IF(ISNUMBER($A1096),INDIRECT(CONCATENATE("'Instrument List'!C",(MATCH(E1096,'Instrument List'!A:A,0))-0)),"")</f>
        <v/>
      </c>
      <c r="BA1096" s="192" t="str">
        <f ca="1">IF(ISNUMBER(A1096),INDIRECT(CONCATENATE("'Instrument List'!E",(MATCH(E1096,'Instrument List'!A:A,0))-0)),"")</f>
        <v/>
      </c>
      <c r="BB1096" s="193" t="str">
        <f t="shared" si="397"/>
        <v/>
      </c>
      <c r="BC1096" s="193" t="str">
        <f t="shared" si="398"/>
        <v/>
      </c>
      <c r="BD1096" s="193" t="str">
        <f ca="1">IF(ISNUMBER(A1096),INDIRECT(CONCATENATE("'Instrument List'!F",(MATCH(E1096,'Instrument List'!A:A,0))-0)),"")</f>
        <v/>
      </c>
    </row>
    <row r="1097" spans="1:56">
      <c r="A1097" s="220" t="str">
        <f t="shared" si="378"/>
        <v/>
      </c>
      <c r="B1097" s="221"/>
      <c r="C1097" s="222"/>
      <c r="D1097" s="169"/>
      <c r="E1097" s="169"/>
      <c r="F1097" s="169"/>
      <c r="G1097" s="202"/>
      <c r="H1097" s="217"/>
      <c r="I1097" s="212"/>
      <c r="J1097" s="206"/>
      <c r="K1097" s="212"/>
      <c r="L1097" s="206"/>
      <c r="M1097" s="212"/>
      <c r="N1097" s="206"/>
      <c r="O1097" s="170" t="str">
        <f t="shared" si="379"/>
        <v/>
      </c>
      <c r="P1097" s="171"/>
      <c r="Q1097" s="171"/>
      <c r="R1097" s="171"/>
      <c r="S1097" s="172" t="str">
        <f t="shared" si="380"/>
        <v/>
      </c>
      <c r="T1097" s="172" t="str">
        <f t="shared" si="381"/>
        <v/>
      </c>
      <c r="U1097" s="171"/>
      <c r="V1097" s="171"/>
      <c r="W1097" s="173" t="str">
        <f t="shared" si="382"/>
        <v/>
      </c>
      <c r="X1097" s="173" t="str">
        <f t="shared" si="383"/>
        <v/>
      </c>
      <c r="Y1097" s="173" t="str">
        <f t="shared" si="384"/>
        <v/>
      </c>
      <c r="Z1097" s="171"/>
      <c r="AA1097" s="171"/>
      <c r="AB1097" s="171"/>
      <c r="AC1097" s="172" t="str">
        <f t="shared" si="385"/>
        <v/>
      </c>
      <c r="AD1097" s="172" t="str">
        <f t="shared" si="386"/>
        <v/>
      </c>
      <c r="AE1097" s="174"/>
      <c r="AF1097" s="175" t="str">
        <f t="shared" si="387"/>
        <v/>
      </c>
      <c r="AG1097" s="169"/>
      <c r="AH1097" s="171"/>
      <c r="AI1097" s="171"/>
      <c r="AJ1097" s="169"/>
      <c r="AK1097" s="176" t="str">
        <f t="shared" si="388"/>
        <v/>
      </c>
      <c r="AL1097" s="176" t="str">
        <f t="shared" si="389"/>
        <v/>
      </c>
      <c r="AM1097" s="176" t="str">
        <f t="shared" si="390"/>
        <v/>
      </c>
      <c r="AN1097" s="359" t="str">
        <f>IF(Overview!$K$17='Internal Calcs'!$P$22,IF(AK1097="","",AK1097),IF(Overview!$K$17='Internal Calcs'!$P$23,IF(AK1097="","",AK1097),IF(ISNUMBER(A1097),(IF(F1097="Short",G1097-H1097,H1097-G1097)*AZ1097-AX1097),"")))</f>
        <v/>
      </c>
      <c r="AO1097" s="401" t="str">
        <f>IF(Overview!$K$17='Internal Calcs'!$P$22,IF(AL1097="","",AL1097),IF(Overview!$K$17='Internal Calcs'!$P$23,IF(AL1097="","",AL1097),IF(ISNUMBER(A1097),IF(AL1097="",(IF(F1097="Short",G1097-H1097,H1097-G1097)*AZ1097-AX1097),(IF(F1097="Short",G1097-J1097,J1097-G1097)*AZ1097-AX1097)),"")))</f>
        <v/>
      </c>
      <c r="AP1097" s="359" t="str">
        <f>IF(Overview!$K$17='Internal Calcs'!$P$22,"",IF(Overview!$K$17='Internal Calcs'!$P$23,IF(AM1097="","",AM1097),IF(ISNUMBER(A1097),IF(AM1097="",(IF(F1097="Short",G1097-H1097,H1097-G1097)*AZ1097-AX1097),(IF(F1097="Short",G1097-L1097,L1097-G1097)*AZ1097-AX1097)),"")))</f>
        <v/>
      </c>
      <c r="AQ1097" s="176" t="str">
        <f t="shared" si="391"/>
        <v/>
      </c>
      <c r="AR1097" s="176" t="str">
        <f t="shared" si="392"/>
        <v/>
      </c>
      <c r="AS1097" s="176" t="str">
        <f t="shared" si="393"/>
        <v/>
      </c>
      <c r="AT1097" s="176" t="str">
        <f>IF(ISNUMBER(A1097),MAX($AS$2:AS1097)-AS1097,"")</f>
        <v/>
      </c>
      <c r="AU1097" s="177" t="str">
        <f t="shared" si="394"/>
        <v/>
      </c>
      <c r="AV1097" s="178" t="str">
        <f t="shared" si="395"/>
        <v/>
      </c>
      <c r="AW1097" s="178" t="str">
        <f t="shared" si="396"/>
        <v/>
      </c>
      <c r="AX1097" s="179" t="str">
        <f ca="1">IF(ISNUMBER($A1097),INDIRECT(CONCATENATE("'Instrument List'!B",(MATCH(E1097,'Instrument List'!A:A,0))-0)),"")</f>
        <v/>
      </c>
      <c r="AY1097" s="179" t="str">
        <f ca="1">IF(ISNUMBER($A1097),INDIRECT(CONCATENATE("'Instrument List'!D",(MATCH(E1097,'Instrument List'!A:A,0))-0)),"")</f>
        <v/>
      </c>
      <c r="AZ1097" s="179" t="str">
        <f ca="1">IF(ISNUMBER($A1097),INDIRECT(CONCATENATE("'Instrument List'!C",(MATCH(E1097,'Instrument List'!A:A,0))-0)),"")</f>
        <v/>
      </c>
      <c r="BA1097" s="180" t="str">
        <f ca="1">IF(ISNUMBER(A1097),INDIRECT(CONCATENATE("'Instrument List'!E",(MATCH(E1097,'Instrument List'!A:A,0))-0)),"")</f>
        <v/>
      </c>
      <c r="BB1097" s="181" t="str">
        <f t="shared" si="397"/>
        <v/>
      </c>
      <c r="BC1097" s="181" t="str">
        <f t="shared" si="398"/>
        <v/>
      </c>
      <c r="BD1097" s="181" t="str">
        <f ca="1">IF(ISNUMBER(A1097),INDIRECT(CONCATENATE("'Instrument List'!F",(MATCH(E1097,'Instrument List'!A:A,0))-0)),"")</f>
        <v/>
      </c>
    </row>
    <row r="1098" spans="1:56">
      <c r="A1098" s="223" t="str">
        <f t="shared" si="378"/>
        <v/>
      </c>
      <c r="B1098" s="224"/>
      <c r="C1098" s="225"/>
      <c r="D1098" s="182"/>
      <c r="E1098" s="182"/>
      <c r="F1098" s="182"/>
      <c r="G1098" s="203"/>
      <c r="H1098" s="218"/>
      <c r="I1098" s="213"/>
      <c r="J1098" s="207"/>
      <c r="K1098" s="213"/>
      <c r="L1098" s="207"/>
      <c r="M1098" s="213"/>
      <c r="N1098" s="207"/>
      <c r="O1098" s="183" t="str">
        <f t="shared" si="379"/>
        <v/>
      </c>
      <c r="P1098" s="184"/>
      <c r="Q1098" s="184"/>
      <c r="R1098" s="275"/>
      <c r="S1098" s="185" t="str">
        <f t="shared" si="380"/>
        <v/>
      </c>
      <c r="T1098" s="185" t="str">
        <f t="shared" si="381"/>
        <v/>
      </c>
      <c r="U1098" s="275"/>
      <c r="V1098" s="275"/>
      <c r="W1098" s="276" t="str">
        <f t="shared" si="382"/>
        <v/>
      </c>
      <c r="X1098" s="276" t="str">
        <f t="shared" si="383"/>
        <v/>
      </c>
      <c r="Y1098" s="276" t="str">
        <f t="shared" si="384"/>
        <v/>
      </c>
      <c r="Z1098" s="275"/>
      <c r="AA1098" s="184"/>
      <c r="AB1098" s="184"/>
      <c r="AC1098" s="185" t="str">
        <f t="shared" si="385"/>
        <v/>
      </c>
      <c r="AD1098" s="185" t="str">
        <f t="shared" si="386"/>
        <v/>
      </c>
      <c r="AE1098" s="186"/>
      <c r="AF1098" s="187" t="str">
        <f t="shared" si="387"/>
        <v/>
      </c>
      <c r="AG1098" s="182"/>
      <c r="AH1098" s="184"/>
      <c r="AI1098" s="184"/>
      <c r="AJ1098" s="182"/>
      <c r="AK1098" s="188" t="str">
        <f t="shared" si="388"/>
        <v/>
      </c>
      <c r="AL1098" s="188" t="str">
        <f t="shared" si="389"/>
        <v/>
      </c>
      <c r="AM1098" s="188" t="str">
        <f t="shared" si="390"/>
        <v/>
      </c>
      <c r="AN1098" s="359" t="str">
        <f>IF(Overview!$K$17='Internal Calcs'!$P$22,IF(AK1098="","",AK1098),IF(Overview!$K$17='Internal Calcs'!$P$23,IF(AK1098="","",AK1098),IF(ISNUMBER(A1098),(IF(F1098="Short",G1098-H1098,H1098-G1098)*AZ1098-AX1098),"")))</f>
        <v/>
      </c>
      <c r="AO1098" s="401" t="str">
        <f>IF(Overview!$K$17='Internal Calcs'!$P$22,IF(AL1098="","",AL1098),IF(Overview!$K$17='Internal Calcs'!$P$23,IF(AL1098="","",AL1098),IF(ISNUMBER(A1098),IF(AL1098="",(IF(F1098="Short",G1098-H1098,H1098-G1098)*AZ1098-AX1098),(IF(F1098="Short",G1098-J1098,J1098-G1098)*AZ1098-AX1098)),"")))</f>
        <v/>
      </c>
      <c r="AP1098" s="359" t="str">
        <f>IF(Overview!$K$17='Internal Calcs'!$P$22,"",IF(Overview!$K$17='Internal Calcs'!$P$23,IF(AM1098="","",AM1098),IF(ISNUMBER(A1098),IF(AM1098="",(IF(F1098="Short",G1098-H1098,H1098-G1098)*AZ1098-AX1098),(IF(F1098="Short",G1098-L1098,L1098-G1098)*AZ1098-AX1098)),"")))</f>
        <v/>
      </c>
      <c r="AQ1098" s="188" t="str">
        <f t="shared" si="391"/>
        <v/>
      </c>
      <c r="AR1098" s="188" t="str">
        <f t="shared" si="392"/>
        <v/>
      </c>
      <c r="AS1098" s="188" t="str">
        <f t="shared" si="393"/>
        <v/>
      </c>
      <c r="AT1098" s="188" t="str">
        <f>IF(ISNUMBER(A1098),MAX($AS$2:AS1098)-AS1098,"")</f>
        <v/>
      </c>
      <c r="AU1098" s="189" t="str">
        <f t="shared" si="394"/>
        <v/>
      </c>
      <c r="AV1098" s="190" t="str">
        <f t="shared" si="395"/>
        <v/>
      </c>
      <c r="AW1098" s="190" t="str">
        <f t="shared" si="396"/>
        <v/>
      </c>
      <c r="AX1098" s="191" t="str">
        <f ca="1">IF(ISNUMBER($A1098),INDIRECT(CONCATENATE("'Instrument List'!B",(MATCH(E1098,'Instrument List'!A:A,0))-0)),"")</f>
        <v/>
      </c>
      <c r="AY1098" s="191" t="str">
        <f ca="1">IF(ISNUMBER($A1098),INDIRECT(CONCATENATE("'Instrument List'!D",(MATCH(E1098,'Instrument List'!A:A,0))-0)),"")</f>
        <v/>
      </c>
      <c r="AZ1098" s="191" t="str">
        <f ca="1">IF(ISNUMBER($A1098),INDIRECT(CONCATENATE("'Instrument List'!C",(MATCH(E1098,'Instrument List'!A:A,0))-0)),"")</f>
        <v/>
      </c>
      <c r="BA1098" s="192" t="str">
        <f ca="1">IF(ISNUMBER(A1098),INDIRECT(CONCATENATE("'Instrument List'!E",(MATCH(E1098,'Instrument List'!A:A,0))-0)),"")</f>
        <v/>
      </c>
      <c r="BB1098" s="193" t="str">
        <f t="shared" si="397"/>
        <v/>
      </c>
      <c r="BC1098" s="193" t="str">
        <f t="shared" si="398"/>
        <v/>
      </c>
      <c r="BD1098" s="193" t="str">
        <f ca="1">IF(ISNUMBER(A1098),INDIRECT(CONCATENATE("'Instrument List'!F",(MATCH(E1098,'Instrument List'!A:A,0))-0)),"")</f>
        <v/>
      </c>
    </row>
    <row r="1099" spans="1:56">
      <c r="A1099" s="220" t="str">
        <f t="shared" ref="A1099:A1162" si="399">IF(B1099&gt;0,A1098+1,"")</f>
        <v/>
      </c>
      <c r="B1099" s="221"/>
      <c r="C1099" s="222"/>
      <c r="D1099" s="169"/>
      <c r="E1099" s="169"/>
      <c r="F1099" s="169"/>
      <c r="G1099" s="202"/>
      <c r="H1099" s="217"/>
      <c r="I1099" s="212"/>
      <c r="J1099" s="206"/>
      <c r="K1099" s="212"/>
      <c r="L1099" s="206"/>
      <c r="M1099" s="212"/>
      <c r="N1099" s="206"/>
      <c r="O1099" s="170" t="str">
        <f t="shared" ref="O1099:O1162" si="400">IF(ISNUMBER(A1099),IF(N1099&gt;G1099,1,-1),"")</f>
        <v/>
      </c>
      <c r="P1099" s="171"/>
      <c r="Q1099" s="171"/>
      <c r="R1099" s="171"/>
      <c r="S1099" s="172" t="str">
        <f t="shared" ref="S1099:S1162" si="401">IF(ISNUMBER(A1099),IF(Q1099="",P1099,Q1099),"")</f>
        <v/>
      </c>
      <c r="T1099" s="172" t="str">
        <f t="shared" ref="T1099:T1162" si="402">IF(ISNUMBER(A1099),IF(R1099="",P1099,R1099),"")</f>
        <v/>
      </c>
      <c r="U1099" s="171"/>
      <c r="V1099" s="171"/>
      <c r="W1099" s="173" t="str">
        <f t="shared" ref="W1099:W1162" si="403">IF(ISNUMBER(U1099),IF(IF(F1099="Short",G1099-H1099,H1099-G1099)*(AZ1099/AY1099)/U1099&gt;0,IF(F1099="Short",G1099-H1099,H1099-G1099)*(AZ1099/AY1099)/U1099,0),"")</f>
        <v/>
      </c>
      <c r="X1099" s="173" t="str">
        <f t="shared" ref="X1099:X1162" si="404">IF(ISNUMBER(U1099),IF(ISNUMBER(J1099),IF(IF(F1099="Short",G1099-J1099,J1099-G1099)*(AZ1099/AY1099)/U1099&gt;0,IF(F1099="Short",G1099-J1099,J1099-G1099)*(AZ1099/AY1099)/U1099,0),""),"")</f>
        <v/>
      </c>
      <c r="Y1099" s="173" t="str">
        <f t="shared" ref="Y1099:Y1162" si="405">IF(ISNUMBER(L1099),IF(ISNUMBER(L1099),IF(IF(F1099="Short",G1099-L1099,L1099-G1099)*(AZ1099/AY1099)/U1099&gt;0,IF(F1099="Short",G1099-L1099,L1099-G1099)*(AZ1099/AY1099)/U1099,0),""),"")</f>
        <v/>
      </c>
      <c r="Z1099" s="171"/>
      <c r="AA1099" s="171"/>
      <c r="AB1099" s="171"/>
      <c r="AC1099" s="172" t="str">
        <f t="shared" ref="AC1099:AC1162" si="406">IF(ISNUMBER(A1099),IF(AA1099="",Z1099,AA1099),"")</f>
        <v/>
      </c>
      <c r="AD1099" s="172" t="str">
        <f t="shared" ref="AD1099:AD1162" si="407">IF(ISNUMBER(A1099),IF(AB1099="",IF(AA1099="",Z1099,AA1099),AB1099),"")</f>
        <v/>
      </c>
      <c r="AE1099" s="174"/>
      <c r="AF1099" s="175" t="str">
        <f t="shared" ref="AF1099:AF1162" si="408">IF(ISNUMBER(A1099),((AE1099*AY1099*AV1099)+AX1099)/AS1099,"")</f>
        <v/>
      </c>
      <c r="AG1099" s="169"/>
      <c r="AH1099" s="171"/>
      <c r="AI1099" s="171"/>
      <c r="AJ1099" s="169"/>
      <c r="AK1099" s="176" t="str">
        <f t="shared" ref="AK1099:AK1162" si="409">IF(ISNUMBER(A1099),(IF(F1099="Short",G1099-H1099,H1099-G1099)*AZ1099-AX1099)*I1099,"")</f>
        <v/>
      </c>
      <c r="AL1099" s="176" t="str">
        <f t="shared" ref="AL1099:AL1162" si="410">IF(ISNUMBER(J1099),(IF(F1099="Short",G1099-J1099,J1099-G1099)*AZ1099-AX1099)*K1099,"")</f>
        <v/>
      </c>
      <c r="AM1099" s="176" t="str">
        <f t="shared" ref="AM1099:AM1162" si="411">IF(ISNUMBER(L1099),(IF(F1099="Short",G1099-L1099,L1099-G1099)*AZ1099-AX1099)*M1099,"")</f>
        <v/>
      </c>
      <c r="AN1099" s="359" t="str">
        <f>IF(Overview!$K$17='Internal Calcs'!$P$22,IF(AK1099="","",AK1099),IF(Overview!$K$17='Internal Calcs'!$P$23,IF(AK1099="","",AK1099),IF(ISNUMBER(A1099),(IF(F1099="Short",G1099-H1099,H1099-G1099)*AZ1099-AX1099),"")))</f>
        <v/>
      </c>
      <c r="AO1099" s="401" t="str">
        <f>IF(Overview!$K$17='Internal Calcs'!$P$22,IF(AL1099="","",AL1099),IF(Overview!$K$17='Internal Calcs'!$P$23,IF(AL1099="","",AL1099),IF(ISNUMBER(A1099),IF(AL1099="",(IF(F1099="Short",G1099-H1099,H1099-G1099)*AZ1099-AX1099),(IF(F1099="Short",G1099-J1099,J1099-G1099)*AZ1099-AX1099)),"")))</f>
        <v/>
      </c>
      <c r="AP1099" s="359" t="str">
        <f>IF(Overview!$K$17='Internal Calcs'!$P$22,"",IF(Overview!$K$17='Internal Calcs'!$P$23,IF(AM1099="","",AM1099),IF(ISNUMBER(A1099),IF(AM1099="",(IF(F1099="Short",G1099-H1099,H1099-G1099)*AZ1099-AX1099),(IF(F1099="Short",G1099-L1099,L1099-G1099)*AZ1099-AX1099)),"")))</f>
        <v/>
      </c>
      <c r="AQ1099" s="176" t="str">
        <f t="shared" ref="AQ1099:AQ1162" si="412">IF(ISNUMBER(A1099),SUM(AK1099:AM1099),"")</f>
        <v/>
      </c>
      <c r="AR1099" s="176" t="str">
        <f t="shared" ref="AR1099:AR1162" si="413">IF(ISNUMBER(A1099),IF(AQ1099&gt;0,"Winning","Losing"),"")</f>
        <v/>
      </c>
      <c r="AS1099" s="176" t="str">
        <f t="shared" ref="AS1099:AS1162" si="414">IF(ISNUMBER(A1099),AS1098+AQ1099,"")</f>
        <v/>
      </c>
      <c r="AT1099" s="176" t="str">
        <f>IF(ISNUMBER(A1099),MAX($AS$2:AS1099)-AS1099,"")</f>
        <v/>
      </c>
      <c r="AU1099" s="177" t="str">
        <f t="shared" ref="AU1099:AU1162" si="415">IF(ISNUMBER(A1099),AQ1099/AS1099,"")</f>
        <v/>
      </c>
      <c r="AV1099" s="178" t="str">
        <f t="shared" ref="AV1099:AV1162" si="416">IF(ISNUMBER(A1099),I1099+K1099+M1099,"")</f>
        <v/>
      </c>
      <c r="AW1099" s="178" t="str">
        <f t="shared" ref="AW1099:AW1162" si="417">IF(ISNUMBER(A1099),ROUNDDOWN(C1099/100,0),"")</f>
        <v/>
      </c>
      <c r="AX1099" s="179" t="str">
        <f ca="1">IF(ISNUMBER($A1099),INDIRECT(CONCATENATE("'Instrument List'!B",(MATCH(E1099,'Instrument List'!A:A,0))-0)),"")</f>
        <v/>
      </c>
      <c r="AY1099" s="179" t="str">
        <f ca="1">IF(ISNUMBER($A1099),INDIRECT(CONCATENATE("'Instrument List'!D",(MATCH(E1099,'Instrument List'!A:A,0))-0)),"")</f>
        <v/>
      </c>
      <c r="AZ1099" s="179" t="str">
        <f ca="1">IF(ISNUMBER($A1099),INDIRECT(CONCATENATE("'Instrument List'!C",(MATCH(E1099,'Instrument List'!A:A,0))-0)),"")</f>
        <v/>
      </c>
      <c r="BA1099" s="180" t="str">
        <f ca="1">IF(ISNUMBER(A1099),INDIRECT(CONCATENATE("'Instrument List'!E",(MATCH(E1099,'Instrument List'!A:A,0))-0)),"")</f>
        <v/>
      </c>
      <c r="BB1099" s="181" t="str">
        <f t="shared" ref="BB1099:BB1162" si="418">IF(ISNUMBER(A1099),AQ1099/AY1099,"")</f>
        <v/>
      </c>
      <c r="BC1099" s="181" t="str">
        <f t="shared" ref="BC1099:BC1162" si="419">IF(ISNUMBER(A1099),(AQ1099/AY1099)/(I1099+K1099+M1099),"")</f>
        <v/>
      </c>
      <c r="BD1099" s="181" t="str">
        <f ca="1">IF(ISNUMBER(A1099),INDIRECT(CONCATENATE("'Instrument List'!F",(MATCH(E1099,'Instrument List'!A:A,0))-0)),"")</f>
        <v/>
      </c>
    </row>
    <row r="1100" spans="1:56">
      <c r="A1100" s="223" t="str">
        <f t="shared" si="399"/>
        <v/>
      </c>
      <c r="B1100" s="224"/>
      <c r="C1100" s="225"/>
      <c r="D1100" s="182"/>
      <c r="E1100" s="182"/>
      <c r="F1100" s="182"/>
      <c r="G1100" s="203"/>
      <c r="H1100" s="218"/>
      <c r="I1100" s="213"/>
      <c r="J1100" s="207"/>
      <c r="K1100" s="213"/>
      <c r="L1100" s="207"/>
      <c r="M1100" s="213"/>
      <c r="N1100" s="207"/>
      <c r="O1100" s="183" t="str">
        <f t="shared" si="400"/>
        <v/>
      </c>
      <c r="P1100" s="184"/>
      <c r="Q1100" s="184"/>
      <c r="R1100" s="275"/>
      <c r="S1100" s="185" t="str">
        <f t="shared" si="401"/>
        <v/>
      </c>
      <c r="T1100" s="185" t="str">
        <f t="shared" si="402"/>
        <v/>
      </c>
      <c r="U1100" s="275"/>
      <c r="V1100" s="275"/>
      <c r="W1100" s="276" t="str">
        <f t="shared" si="403"/>
        <v/>
      </c>
      <c r="X1100" s="276" t="str">
        <f t="shared" si="404"/>
        <v/>
      </c>
      <c r="Y1100" s="276" t="str">
        <f t="shared" si="405"/>
        <v/>
      </c>
      <c r="Z1100" s="275"/>
      <c r="AA1100" s="184"/>
      <c r="AB1100" s="184"/>
      <c r="AC1100" s="185" t="str">
        <f t="shared" si="406"/>
        <v/>
      </c>
      <c r="AD1100" s="185" t="str">
        <f t="shared" si="407"/>
        <v/>
      </c>
      <c r="AE1100" s="186"/>
      <c r="AF1100" s="187" t="str">
        <f t="shared" si="408"/>
        <v/>
      </c>
      <c r="AG1100" s="182"/>
      <c r="AH1100" s="184"/>
      <c r="AI1100" s="184"/>
      <c r="AJ1100" s="182"/>
      <c r="AK1100" s="188" t="str">
        <f t="shared" si="409"/>
        <v/>
      </c>
      <c r="AL1100" s="188" t="str">
        <f t="shared" si="410"/>
        <v/>
      </c>
      <c r="AM1100" s="188" t="str">
        <f t="shared" si="411"/>
        <v/>
      </c>
      <c r="AN1100" s="359" t="str">
        <f>IF(Overview!$K$17='Internal Calcs'!$P$22,IF(AK1100="","",AK1100),IF(Overview!$K$17='Internal Calcs'!$P$23,IF(AK1100="","",AK1100),IF(ISNUMBER(A1100),(IF(F1100="Short",G1100-H1100,H1100-G1100)*AZ1100-AX1100),"")))</f>
        <v/>
      </c>
      <c r="AO1100" s="401" t="str">
        <f>IF(Overview!$K$17='Internal Calcs'!$P$22,IF(AL1100="","",AL1100),IF(Overview!$K$17='Internal Calcs'!$P$23,IF(AL1100="","",AL1100),IF(ISNUMBER(A1100),IF(AL1100="",(IF(F1100="Short",G1100-H1100,H1100-G1100)*AZ1100-AX1100),(IF(F1100="Short",G1100-J1100,J1100-G1100)*AZ1100-AX1100)),"")))</f>
        <v/>
      </c>
      <c r="AP1100" s="359" t="str">
        <f>IF(Overview!$K$17='Internal Calcs'!$P$22,"",IF(Overview!$K$17='Internal Calcs'!$P$23,IF(AM1100="","",AM1100),IF(ISNUMBER(A1100),IF(AM1100="",(IF(F1100="Short",G1100-H1100,H1100-G1100)*AZ1100-AX1100),(IF(F1100="Short",G1100-L1100,L1100-G1100)*AZ1100-AX1100)),"")))</f>
        <v/>
      </c>
      <c r="AQ1100" s="188" t="str">
        <f t="shared" si="412"/>
        <v/>
      </c>
      <c r="AR1100" s="188" t="str">
        <f t="shared" si="413"/>
        <v/>
      </c>
      <c r="AS1100" s="188" t="str">
        <f t="shared" si="414"/>
        <v/>
      </c>
      <c r="AT1100" s="188" t="str">
        <f>IF(ISNUMBER(A1100),MAX($AS$2:AS1100)-AS1100,"")</f>
        <v/>
      </c>
      <c r="AU1100" s="189" t="str">
        <f t="shared" si="415"/>
        <v/>
      </c>
      <c r="AV1100" s="190" t="str">
        <f t="shared" si="416"/>
        <v/>
      </c>
      <c r="AW1100" s="190" t="str">
        <f t="shared" si="417"/>
        <v/>
      </c>
      <c r="AX1100" s="191" t="str">
        <f ca="1">IF(ISNUMBER($A1100),INDIRECT(CONCATENATE("'Instrument List'!B",(MATCH(E1100,'Instrument List'!A:A,0))-0)),"")</f>
        <v/>
      </c>
      <c r="AY1100" s="191" t="str">
        <f ca="1">IF(ISNUMBER($A1100),INDIRECT(CONCATENATE("'Instrument List'!D",(MATCH(E1100,'Instrument List'!A:A,0))-0)),"")</f>
        <v/>
      </c>
      <c r="AZ1100" s="191" t="str">
        <f ca="1">IF(ISNUMBER($A1100),INDIRECT(CONCATENATE("'Instrument List'!C",(MATCH(E1100,'Instrument List'!A:A,0))-0)),"")</f>
        <v/>
      </c>
      <c r="BA1100" s="192" t="str">
        <f ca="1">IF(ISNUMBER(A1100),INDIRECT(CONCATENATE("'Instrument List'!E",(MATCH(E1100,'Instrument List'!A:A,0))-0)),"")</f>
        <v/>
      </c>
      <c r="BB1100" s="193" t="str">
        <f t="shared" si="418"/>
        <v/>
      </c>
      <c r="BC1100" s="193" t="str">
        <f t="shared" si="419"/>
        <v/>
      </c>
      <c r="BD1100" s="193" t="str">
        <f ca="1">IF(ISNUMBER(A1100),INDIRECT(CONCATENATE("'Instrument List'!F",(MATCH(E1100,'Instrument List'!A:A,0))-0)),"")</f>
        <v/>
      </c>
    </row>
    <row r="1101" spans="1:56">
      <c r="A1101" s="220" t="str">
        <f t="shared" si="399"/>
        <v/>
      </c>
      <c r="B1101" s="221"/>
      <c r="C1101" s="222"/>
      <c r="D1101" s="169"/>
      <c r="E1101" s="169"/>
      <c r="F1101" s="169"/>
      <c r="G1101" s="202"/>
      <c r="H1101" s="217"/>
      <c r="I1101" s="212"/>
      <c r="J1101" s="206"/>
      <c r="K1101" s="212"/>
      <c r="L1101" s="206"/>
      <c r="M1101" s="212"/>
      <c r="N1101" s="206"/>
      <c r="O1101" s="170" t="str">
        <f t="shared" si="400"/>
        <v/>
      </c>
      <c r="P1101" s="171"/>
      <c r="Q1101" s="171"/>
      <c r="R1101" s="171"/>
      <c r="S1101" s="172" t="str">
        <f t="shared" si="401"/>
        <v/>
      </c>
      <c r="T1101" s="172" t="str">
        <f t="shared" si="402"/>
        <v/>
      </c>
      <c r="U1101" s="171"/>
      <c r="V1101" s="171"/>
      <c r="W1101" s="173" t="str">
        <f t="shared" si="403"/>
        <v/>
      </c>
      <c r="X1101" s="173" t="str">
        <f t="shared" si="404"/>
        <v/>
      </c>
      <c r="Y1101" s="173" t="str">
        <f t="shared" si="405"/>
        <v/>
      </c>
      <c r="Z1101" s="171"/>
      <c r="AA1101" s="171"/>
      <c r="AB1101" s="171"/>
      <c r="AC1101" s="172" t="str">
        <f t="shared" si="406"/>
        <v/>
      </c>
      <c r="AD1101" s="172" t="str">
        <f t="shared" si="407"/>
        <v/>
      </c>
      <c r="AE1101" s="174"/>
      <c r="AF1101" s="175" t="str">
        <f t="shared" si="408"/>
        <v/>
      </c>
      <c r="AG1101" s="169"/>
      <c r="AH1101" s="171"/>
      <c r="AI1101" s="171"/>
      <c r="AJ1101" s="169"/>
      <c r="AK1101" s="176" t="str">
        <f t="shared" si="409"/>
        <v/>
      </c>
      <c r="AL1101" s="176" t="str">
        <f t="shared" si="410"/>
        <v/>
      </c>
      <c r="AM1101" s="176" t="str">
        <f t="shared" si="411"/>
        <v/>
      </c>
      <c r="AN1101" s="359" t="str">
        <f>IF(Overview!$K$17='Internal Calcs'!$P$22,IF(AK1101="","",AK1101),IF(Overview!$K$17='Internal Calcs'!$P$23,IF(AK1101="","",AK1101),IF(ISNUMBER(A1101),(IF(F1101="Short",G1101-H1101,H1101-G1101)*AZ1101-AX1101),"")))</f>
        <v/>
      </c>
      <c r="AO1101" s="401" t="str">
        <f>IF(Overview!$K$17='Internal Calcs'!$P$22,IF(AL1101="","",AL1101),IF(Overview!$K$17='Internal Calcs'!$P$23,IF(AL1101="","",AL1101),IF(ISNUMBER(A1101),IF(AL1101="",(IF(F1101="Short",G1101-H1101,H1101-G1101)*AZ1101-AX1101),(IF(F1101="Short",G1101-J1101,J1101-G1101)*AZ1101-AX1101)),"")))</f>
        <v/>
      </c>
      <c r="AP1101" s="359" t="str">
        <f>IF(Overview!$K$17='Internal Calcs'!$P$22,"",IF(Overview!$K$17='Internal Calcs'!$P$23,IF(AM1101="","",AM1101),IF(ISNUMBER(A1101),IF(AM1101="",(IF(F1101="Short",G1101-H1101,H1101-G1101)*AZ1101-AX1101),(IF(F1101="Short",G1101-L1101,L1101-G1101)*AZ1101-AX1101)),"")))</f>
        <v/>
      </c>
      <c r="AQ1101" s="176" t="str">
        <f t="shared" si="412"/>
        <v/>
      </c>
      <c r="AR1101" s="176" t="str">
        <f t="shared" si="413"/>
        <v/>
      </c>
      <c r="AS1101" s="176" t="str">
        <f t="shared" si="414"/>
        <v/>
      </c>
      <c r="AT1101" s="176" t="str">
        <f>IF(ISNUMBER(A1101),MAX($AS$2:AS1101)-AS1101,"")</f>
        <v/>
      </c>
      <c r="AU1101" s="177" t="str">
        <f t="shared" si="415"/>
        <v/>
      </c>
      <c r="AV1101" s="178" t="str">
        <f t="shared" si="416"/>
        <v/>
      </c>
      <c r="AW1101" s="178" t="str">
        <f t="shared" si="417"/>
        <v/>
      </c>
      <c r="AX1101" s="179" t="str">
        <f ca="1">IF(ISNUMBER($A1101),INDIRECT(CONCATENATE("'Instrument List'!B",(MATCH(E1101,'Instrument List'!A:A,0))-0)),"")</f>
        <v/>
      </c>
      <c r="AY1101" s="179" t="str">
        <f ca="1">IF(ISNUMBER($A1101),INDIRECT(CONCATENATE("'Instrument List'!D",(MATCH(E1101,'Instrument List'!A:A,0))-0)),"")</f>
        <v/>
      </c>
      <c r="AZ1101" s="179" t="str">
        <f ca="1">IF(ISNUMBER($A1101),INDIRECT(CONCATENATE("'Instrument List'!C",(MATCH(E1101,'Instrument List'!A:A,0))-0)),"")</f>
        <v/>
      </c>
      <c r="BA1101" s="180" t="str">
        <f ca="1">IF(ISNUMBER(A1101),INDIRECT(CONCATENATE("'Instrument List'!E",(MATCH(E1101,'Instrument List'!A:A,0))-0)),"")</f>
        <v/>
      </c>
      <c r="BB1101" s="181" t="str">
        <f t="shared" si="418"/>
        <v/>
      </c>
      <c r="BC1101" s="181" t="str">
        <f t="shared" si="419"/>
        <v/>
      </c>
      <c r="BD1101" s="181" t="str">
        <f ca="1">IF(ISNUMBER(A1101),INDIRECT(CONCATENATE("'Instrument List'!F",(MATCH(E1101,'Instrument List'!A:A,0))-0)),"")</f>
        <v/>
      </c>
    </row>
    <row r="1102" spans="1:56">
      <c r="A1102" s="223" t="str">
        <f t="shared" si="399"/>
        <v/>
      </c>
      <c r="B1102" s="224"/>
      <c r="C1102" s="225"/>
      <c r="D1102" s="182"/>
      <c r="E1102" s="182"/>
      <c r="F1102" s="182"/>
      <c r="G1102" s="203"/>
      <c r="H1102" s="218"/>
      <c r="I1102" s="213"/>
      <c r="J1102" s="207"/>
      <c r="K1102" s="213"/>
      <c r="L1102" s="207"/>
      <c r="M1102" s="213"/>
      <c r="N1102" s="207"/>
      <c r="O1102" s="183" t="str">
        <f t="shared" si="400"/>
        <v/>
      </c>
      <c r="P1102" s="184"/>
      <c r="Q1102" s="184"/>
      <c r="R1102" s="275"/>
      <c r="S1102" s="185" t="str">
        <f t="shared" si="401"/>
        <v/>
      </c>
      <c r="T1102" s="185" t="str">
        <f t="shared" si="402"/>
        <v/>
      </c>
      <c r="U1102" s="275"/>
      <c r="V1102" s="275"/>
      <c r="W1102" s="276" t="str">
        <f t="shared" si="403"/>
        <v/>
      </c>
      <c r="X1102" s="276" t="str">
        <f t="shared" si="404"/>
        <v/>
      </c>
      <c r="Y1102" s="276" t="str">
        <f t="shared" si="405"/>
        <v/>
      </c>
      <c r="Z1102" s="275"/>
      <c r="AA1102" s="184"/>
      <c r="AB1102" s="184"/>
      <c r="AC1102" s="185" t="str">
        <f t="shared" si="406"/>
        <v/>
      </c>
      <c r="AD1102" s="185" t="str">
        <f t="shared" si="407"/>
        <v/>
      </c>
      <c r="AE1102" s="186"/>
      <c r="AF1102" s="187" t="str">
        <f t="shared" si="408"/>
        <v/>
      </c>
      <c r="AG1102" s="182"/>
      <c r="AH1102" s="184"/>
      <c r="AI1102" s="184"/>
      <c r="AJ1102" s="182"/>
      <c r="AK1102" s="188" t="str">
        <f t="shared" si="409"/>
        <v/>
      </c>
      <c r="AL1102" s="188" t="str">
        <f t="shared" si="410"/>
        <v/>
      </c>
      <c r="AM1102" s="188" t="str">
        <f t="shared" si="411"/>
        <v/>
      </c>
      <c r="AN1102" s="359" t="str">
        <f>IF(Overview!$K$17='Internal Calcs'!$P$22,IF(AK1102="","",AK1102),IF(Overview!$K$17='Internal Calcs'!$P$23,IF(AK1102="","",AK1102),IF(ISNUMBER(A1102),(IF(F1102="Short",G1102-H1102,H1102-G1102)*AZ1102-AX1102),"")))</f>
        <v/>
      </c>
      <c r="AO1102" s="401" t="str">
        <f>IF(Overview!$K$17='Internal Calcs'!$P$22,IF(AL1102="","",AL1102),IF(Overview!$K$17='Internal Calcs'!$P$23,IF(AL1102="","",AL1102),IF(ISNUMBER(A1102),IF(AL1102="",(IF(F1102="Short",G1102-H1102,H1102-G1102)*AZ1102-AX1102),(IF(F1102="Short",G1102-J1102,J1102-G1102)*AZ1102-AX1102)),"")))</f>
        <v/>
      </c>
      <c r="AP1102" s="359" t="str">
        <f>IF(Overview!$K$17='Internal Calcs'!$P$22,"",IF(Overview!$K$17='Internal Calcs'!$P$23,IF(AM1102="","",AM1102),IF(ISNUMBER(A1102),IF(AM1102="",(IF(F1102="Short",G1102-H1102,H1102-G1102)*AZ1102-AX1102),(IF(F1102="Short",G1102-L1102,L1102-G1102)*AZ1102-AX1102)),"")))</f>
        <v/>
      </c>
      <c r="AQ1102" s="188" t="str">
        <f t="shared" si="412"/>
        <v/>
      </c>
      <c r="AR1102" s="188" t="str">
        <f t="shared" si="413"/>
        <v/>
      </c>
      <c r="AS1102" s="188" t="str">
        <f t="shared" si="414"/>
        <v/>
      </c>
      <c r="AT1102" s="188" t="str">
        <f>IF(ISNUMBER(A1102),MAX($AS$2:AS1102)-AS1102,"")</f>
        <v/>
      </c>
      <c r="AU1102" s="189" t="str">
        <f t="shared" si="415"/>
        <v/>
      </c>
      <c r="AV1102" s="190" t="str">
        <f t="shared" si="416"/>
        <v/>
      </c>
      <c r="AW1102" s="190" t="str">
        <f t="shared" si="417"/>
        <v/>
      </c>
      <c r="AX1102" s="191" t="str">
        <f ca="1">IF(ISNUMBER($A1102),INDIRECT(CONCATENATE("'Instrument List'!B",(MATCH(E1102,'Instrument List'!A:A,0))-0)),"")</f>
        <v/>
      </c>
      <c r="AY1102" s="191" t="str">
        <f ca="1">IF(ISNUMBER($A1102),INDIRECT(CONCATENATE("'Instrument List'!D",(MATCH(E1102,'Instrument List'!A:A,0))-0)),"")</f>
        <v/>
      </c>
      <c r="AZ1102" s="191" t="str">
        <f ca="1">IF(ISNUMBER($A1102),INDIRECT(CONCATENATE("'Instrument List'!C",(MATCH(E1102,'Instrument List'!A:A,0))-0)),"")</f>
        <v/>
      </c>
      <c r="BA1102" s="192" t="str">
        <f ca="1">IF(ISNUMBER(A1102),INDIRECT(CONCATENATE("'Instrument List'!E",(MATCH(E1102,'Instrument List'!A:A,0))-0)),"")</f>
        <v/>
      </c>
      <c r="BB1102" s="193" t="str">
        <f t="shared" si="418"/>
        <v/>
      </c>
      <c r="BC1102" s="193" t="str">
        <f t="shared" si="419"/>
        <v/>
      </c>
      <c r="BD1102" s="193" t="str">
        <f ca="1">IF(ISNUMBER(A1102),INDIRECT(CONCATENATE("'Instrument List'!F",(MATCH(E1102,'Instrument List'!A:A,0))-0)),"")</f>
        <v/>
      </c>
    </row>
    <row r="1103" spans="1:56">
      <c r="A1103" s="220" t="str">
        <f t="shared" si="399"/>
        <v/>
      </c>
      <c r="B1103" s="221"/>
      <c r="C1103" s="222"/>
      <c r="D1103" s="169"/>
      <c r="E1103" s="169"/>
      <c r="F1103" s="169"/>
      <c r="G1103" s="202"/>
      <c r="H1103" s="217"/>
      <c r="I1103" s="212"/>
      <c r="J1103" s="206"/>
      <c r="K1103" s="212"/>
      <c r="L1103" s="206"/>
      <c r="M1103" s="212"/>
      <c r="N1103" s="206"/>
      <c r="O1103" s="170" t="str">
        <f t="shared" si="400"/>
        <v/>
      </c>
      <c r="P1103" s="171"/>
      <c r="Q1103" s="171"/>
      <c r="R1103" s="171"/>
      <c r="S1103" s="172" t="str">
        <f t="shared" si="401"/>
        <v/>
      </c>
      <c r="T1103" s="172" t="str">
        <f t="shared" si="402"/>
        <v/>
      </c>
      <c r="U1103" s="171"/>
      <c r="V1103" s="171"/>
      <c r="W1103" s="173" t="str">
        <f t="shared" si="403"/>
        <v/>
      </c>
      <c r="X1103" s="173" t="str">
        <f t="shared" si="404"/>
        <v/>
      </c>
      <c r="Y1103" s="173" t="str">
        <f t="shared" si="405"/>
        <v/>
      </c>
      <c r="Z1103" s="171"/>
      <c r="AA1103" s="171"/>
      <c r="AB1103" s="171"/>
      <c r="AC1103" s="172" t="str">
        <f t="shared" si="406"/>
        <v/>
      </c>
      <c r="AD1103" s="172" t="str">
        <f t="shared" si="407"/>
        <v/>
      </c>
      <c r="AE1103" s="174"/>
      <c r="AF1103" s="175" t="str">
        <f t="shared" si="408"/>
        <v/>
      </c>
      <c r="AG1103" s="169"/>
      <c r="AH1103" s="171"/>
      <c r="AI1103" s="171"/>
      <c r="AJ1103" s="169"/>
      <c r="AK1103" s="176" t="str">
        <f t="shared" si="409"/>
        <v/>
      </c>
      <c r="AL1103" s="176" t="str">
        <f t="shared" si="410"/>
        <v/>
      </c>
      <c r="AM1103" s="176" t="str">
        <f t="shared" si="411"/>
        <v/>
      </c>
      <c r="AN1103" s="359" t="str">
        <f>IF(Overview!$K$17='Internal Calcs'!$P$22,IF(AK1103="","",AK1103),IF(Overview!$K$17='Internal Calcs'!$P$23,IF(AK1103="","",AK1103),IF(ISNUMBER(A1103),(IF(F1103="Short",G1103-H1103,H1103-G1103)*AZ1103-AX1103),"")))</f>
        <v/>
      </c>
      <c r="AO1103" s="401" t="str">
        <f>IF(Overview!$K$17='Internal Calcs'!$P$22,IF(AL1103="","",AL1103),IF(Overview!$K$17='Internal Calcs'!$P$23,IF(AL1103="","",AL1103),IF(ISNUMBER(A1103),IF(AL1103="",(IF(F1103="Short",G1103-H1103,H1103-G1103)*AZ1103-AX1103),(IF(F1103="Short",G1103-J1103,J1103-G1103)*AZ1103-AX1103)),"")))</f>
        <v/>
      </c>
      <c r="AP1103" s="359" t="str">
        <f>IF(Overview!$K$17='Internal Calcs'!$P$22,"",IF(Overview!$K$17='Internal Calcs'!$P$23,IF(AM1103="","",AM1103),IF(ISNUMBER(A1103),IF(AM1103="",(IF(F1103="Short",G1103-H1103,H1103-G1103)*AZ1103-AX1103),(IF(F1103="Short",G1103-L1103,L1103-G1103)*AZ1103-AX1103)),"")))</f>
        <v/>
      </c>
      <c r="AQ1103" s="176" t="str">
        <f t="shared" si="412"/>
        <v/>
      </c>
      <c r="AR1103" s="176" t="str">
        <f t="shared" si="413"/>
        <v/>
      </c>
      <c r="AS1103" s="176" t="str">
        <f t="shared" si="414"/>
        <v/>
      </c>
      <c r="AT1103" s="176" t="str">
        <f>IF(ISNUMBER(A1103),MAX($AS$2:AS1103)-AS1103,"")</f>
        <v/>
      </c>
      <c r="AU1103" s="177" t="str">
        <f t="shared" si="415"/>
        <v/>
      </c>
      <c r="AV1103" s="178" t="str">
        <f t="shared" si="416"/>
        <v/>
      </c>
      <c r="AW1103" s="178" t="str">
        <f t="shared" si="417"/>
        <v/>
      </c>
      <c r="AX1103" s="179" t="str">
        <f ca="1">IF(ISNUMBER($A1103),INDIRECT(CONCATENATE("'Instrument List'!B",(MATCH(E1103,'Instrument List'!A:A,0))-0)),"")</f>
        <v/>
      </c>
      <c r="AY1103" s="179" t="str">
        <f ca="1">IF(ISNUMBER($A1103),INDIRECT(CONCATENATE("'Instrument List'!D",(MATCH(E1103,'Instrument List'!A:A,0))-0)),"")</f>
        <v/>
      </c>
      <c r="AZ1103" s="179" t="str">
        <f ca="1">IF(ISNUMBER($A1103),INDIRECT(CONCATENATE("'Instrument List'!C",(MATCH(E1103,'Instrument List'!A:A,0))-0)),"")</f>
        <v/>
      </c>
      <c r="BA1103" s="180" t="str">
        <f ca="1">IF(ISNUMBER(A1103),INDIRECT(CONCATENATE("'Instrument List'!E",(MATCH(E1103,'Instrument List'!A:A,0))-0)),"")</f>
        <v/>
      </c>
      <c r="BB1103" s="181" t="str">
        <f t="shared" si="418"/>
        <v/>
      </c>
      <c r="BC1103" s="181" t="str">
        <f t="shared" si="419"/>
        <v/>
      </c>
      <c r="BD1103" s="181" t="str">
        <f ca="1">IF(ISNUMBER(A1103),INDIRECT(CONCATENATE("'Instrument List'!F",(MATCH(E1103,'Instrument List'!A:A,0))-0)),"")</f>
        <v/>
      </c>
    </row>
    <row r="1104" spans="1:56">
      <c r="A1104" s="223" t="str">
        <f t="shared" si="399"/>
        <v/>
      </c>
      <c r="B1104" s="224"/>
      <c r="C1104" s="225"/>
      <c r="D1104" s="182"/>
      <c r="E1104" s="182"/>
      <c r="F1104" s="182"/>
      <c r="G1104" s="203"/>
      <c r="H1104" s="218"/>
      <c r="I1104" s="213"/>
      <c r="J1104" s="207"/>
      <c r="K1104" s="213"/>
      <c r="L1104" s="207"/>
      <c r="M1104" s="213"/>
      <c r="N1104" s="207"/>
      <c r="O1104" s="183" t="str">
        <f t="shared" si="400"/>
        <v/>
      </c>
      <c r="P1104" s="184"/>
      <c r="Q1104" s="184"/>
      <c r="R1104" s="275"/>
      <c r="S1104" s="185" t="str">
        <f t="shared" si="401"/>
        <v/>
      </c>
      <c r="T1104" s="185" t="str">
        <f t="shared" si="402"/>
        <v/>
      </c>
      <c r="U1104" s="275"/>
      <c r="V1104" s="275"/>
      <c r="W1104" s="276" t="str">
        <f t="shared" si="403"/>
        <v/>
      </c>
      <c r="X1104" s="276" t="str">
        <f t="shared" si="404"/>
        <v/>
      </c>
      <c r="Y1104" s="276" t="str">
        <f t="shared" si="405"/>
        <v/>
      </c>
      <c r="Z1104" s="275"/>
      <c r="AA1104" s="184"/>
      <c r="AB1104" s="184"/>
      <c r="AC1104" s="185" t="str">
        <f t="shared" si="406"/>
        <v/>
      </c>
      <c r="AD1104" s="185" t="str">
        <f t="shared" si="407"/>
        <v/>
      </c>
      <c r="AE1104" s="186"/>
      <c r="AF1104" s="187" t="str">
        <f t="shared" si="408"/>
        <v/>
      </c>
      <c r="AG1104" s="182"/>
      <c r="AH1104" s="184"/>
      <c r="AI1104" s="184"/>
      <c r="AJ1104" s="182"/>
      <c r="AK1104" s="188" t="str">
        <f t="shared" si="409"/>
        <v/>
      </c>
      <c r="AL1104" s="188" t="str">
        <f t="shared" si="410"/>
        <v/>
      </c>
      <c r="AM1104" s="188" t="str">
        <f t="shared" si="411"/>
        <v/>
      </c>
      <c r="AN1104" s="359" t="str">
        <f>IF(Overview!$K$17='Internal Calcs'!$P$22,IF(AK1104="","",AK1104),IF(Overview!$K$17='Internal Calcs'!$P$23,IF(AK1104="","",AK1104),IF(ISNUMBER(A1104),(IF(F1104="Short",G1104-H1104,H1104-G1104)*AZ1104-AX1104),"")))</f>
        <v/>
      </c>
      <c r="AO1104" s="401" t="str">
        <f>IF(Overview!$K$17='Internal Calcs'!$P$22,IF(AL1104="","",AL1104),IF(Overview!$K$17='Internal Calcs'!$P$23,IF(AL1104="","",AL1104),IF(ISNUMBER(A1104),IF(AL1104="",(IF(F1104="Short",G1104-H1104,H1104-G1104)*AZ1104-AX1104),(IF(F1104="Short",G1104-J1104,J1104-G1104)*AZ1104-AX1104)),"")))</f>
        <v/>
      </c>
      <c r="AP1104" s="359" t="str">
        <f>IF(Overview!$K$17='Internal Calcs'!$P$22,"",IF(Overview!$K$17='Internal Calcs'!$P$23,IF(AM1104="","",AM1104),IF(ISNUMBER(A1104),IF(AM1104="",(IF(F1104="Short",G1104-H1104,H1104-G1104)*AZ1104-AX1104),(IF(F1104="Short",G1104-L1104,L1104-G1104)*AZ1104-AX1104)),"")))</f>
        <v/>
      </c>
      <c r="AQ1104" s="188" t="str">
        <f t="shared" si="412"/>
        <v/>
      </c>
      <c r="AR1104" s="188" t="str">
        <f t="shared" si="413"/>
        <v/>
      </c>
      <c r="AS1104" s="188" t="str">
        <f t="shared" si="414"/>
        <v/>
      </c>
      <c r="AT1104" s="188" t="str">
        <f>IF(ISNUMBER(A1104),MAX($AS$2:AS1104)-AS1104,"")</f>
        <v/>
      </c>
      <c r="AU1104" s="189" t="str">
        <f t="shared" si="415"/>
        <v/>
      </c>
      <c r="AV1104" s="190" t="str">
        <f t="shared" si="416"/>
        <v/>
      </c>
      <c r="AW1104" s="190" t="str">
        <f t="shared" si="417"/>
        <v/>
      </c>
      <c r="AX1104" s="191" t="str">
        <f ca="1">IF(ISNUMBER($A1104),INDIRECT(CONCATENATE("'Instrument List'!B",(MATCH(E1104,'Instrument List'!A:A,0))-0)),"")</f>
        <v/>
      </c>
      <c r="AY1104" s="191" t="str">
        <f ca="1">IF(ISNUMBER($A1104),INDIRECT(CONCATENATE("'Instrument List'!D",(MATCH(E1104,'Instrument List'!A:A,0))-0)),"")</f>
        <v/>
      </c>
      <c r="AZ1104" s="191" t="str">
        <f ca="1">IF(ISNUMBER($A1104),INDIRECT(CONCATENATE("'Instrument List'!C",(MATCH(E1104,'Instrument List'!A:A,0))-0)),"")</f>
        <v/>
      </c>
      <c r="BA1104" s="192" t="str">
        <f ca="1">IF(ISNUMBER(A1104),INDIRECT(CONCATENATE("'Instrument List'!E",(MATCH(E1104,'Instrument List'!A:A,0))-0)),"")</f>
        <v/>
      </c>
      <c r="BB1104" s="193" t="str">
        <f t="shared" si="418"/>
        <v/>
      </c>
      <c r="BC1104" s="193" t="str">
        <f t="shared" si="419"/>
        <v/>
      </c>
      <c r="BD1104" s="193" t="str">
        <f ca="1">IF(ISNUMBER(A1104),INDIRECT(CONCATENATE("'Instrument List'!F",(MATCH(E1104,'Instrument List'!A:A,0))-0)),"")</f>
        <v/>
      </c>
    </row>
    <row r="1105" spans="1:56">
      <c r="A1105" s="220" t="str">
        <f t="shared" si="399"/>
        <v/>
      </c>
      <c r="B1105" s="221"/>
      <c r="C1105" s="222"/>
      <c r="D1105" s="169"/>
      <c r="E1105" s="169"/>
      <c r="F1105" s="169"/>
      <c r="G1105" s="202"/>
      <c r="H1105" s="217"/>
      <c r="I1105" s="212"/>
      <c r="J1105" s="206"/>
      <c r="K1105" s="212"/>
      <c r="L1105" s="206"/>
      <c r="M1105" s="212"/>
      <c r="N1105" s="206"/>
      <c r="O1105" s="170" t="str">
        <f t="shared" si="400"/>
        <v/>
      </c>
      <c r="P1105" s="171"/>
      <c r="Q1105" s="171"/>
      <c r="R1105" s="171"/>
      <c r="S1105" s="172" t="str">
        <f t="shared" si="401"/>
        <v/>
      </c>
      <c r="T1105" s="172" t="str">
        <f t="shared" si="402"/>
        <v/>
      </c>
      <c r="U1105" s="171"/>
      <c r="V1105" s="171"/>
      <c r="W1105" s="173" t="str">
        <f t="shared" si="403"/>
        <v/>
      </c>
      <c r="X1105" s="173" t="str">
        <f t="shared" si="404"/>
        <v/>
      </c>
      <c r="Y1105" s="173" t="str">
        <f t="shared" si="405"/>
        <v/>
      </c>
      <c r="Z1105" s="171"/>
      <c r="AA1105" s="171"/>
      <c r="AB1105" s="171"/>
      <c r="AC1105" s="172" t="str">
        <f t="shared" si="406"/>
        <v/>
      </c>
      <c r="AD1105" s="172" t="str">
        <f t="shared" si="407"/>
        <v/>
      </c>
      <c r="AE1105" s="174"/>
      <c r="AF1105" s="175" t="str">
        <f t="shared" si="408"/>
        <v/>
      </c>
      <c r="AG1105" s="169"/>
      <c r="AH1105" s="171"/>
      <c r="AI1105" s="171"/>
      <c r="AJ1105" s="169"/>
      <c r="AK1105" s="176" t="str">
        <f t="shared" si="409"/>
        <v/>
      </c>
      <c r="AL1105" s="176" t="str">
        <f t="shared" si="410"/>
        <v/>
      </c>
      <c r="AM1105" s="176" t="str">
        <f t="shared" si="411"/>
        <v/>
      </c>
      <c r="AN1105" s="359" t="str">
        <f>IF(Overview!$K$17='Internal Calcs'!$P$22,IF(AK1105="","",AK1105),IF(Overview!$K$17='Internal Calcs'!$P$23,IF(AK1105="","",AK1105),IF(ISNUMBER(A1105),(IF(F1105="Short",G1105-H1105,H1105-G1105)*AZ1105-AX1105),"")))</f>
        <v/>
      </c>
      <c r="AO1105" s="401" t="str">
        <f>IF(Overview!$K$17='Internal Calcs'!$P$22,IF(AL1105="","",AL1105),IF(Overview!$K$17='Internal Calcs'!$P$23,IF(AL1105="","",AL1105),IF(ISNUMBER(A1105),IF(AL1105="",(IF(F1105="Short",G1105-H1105,H1105-G1105)*AZ1105-AX1105),(IF(F1105="Short",G1105-J1105,J1105-G1105)*AZ1105-AX1105)),"")))</f>
        <v/>
      </c>
      <c r="AP1105" s="359" t="str">
        <f>IF(Overview!$K$17='Internal Calcs'!$P$22,"",IF(Overview!$K$17='Internal Calcs'!$P$23,IF(AM1105="","",AM1105),IF(ISNUMBER(A1105),IF(AM1105="",(IF(F1105="Short",G1105-H1105,H1105-G1105)*AZ1105-AX1105),(IF(F1105="Short",G1105-L1105,L1105-G1105)*AZ1105-AX1105)),"")))</f>
        <v/>
      </c>
      <c r="AQ1105" s="176" t="str">
        <f t="shared" si="412"/>
        <v/>
      </c>
      <c r="AR1105" s="176" t="str">
        <f t="shared" si="413"/>
        <v/>
      </c>
      <c r="AS1105" s="176" t="str">
        <f t="shared" si="414"/>
        <v/>
      </c>
      <c r="AT1105" s="176" t="str">
        <f>IF(ISNUMBER(A1105),MAX($AS$2:AS1105)-AS1105,"")</f>
        <v/>
      </c>
      <c r="AU1105" s="177" t="str">
        <f t="shared" si="415"/>
        <v/>
      </c>
      <c r="AV1105" s="178" t="str">
        <f t="shared" si="416"/>
        <v/>
      </c>
      <c r="AW1105" s="178" t="str">
        <f t="shared" si="417"/>
        <v/>
      </c>
      <c r="AX1105" s="179" t="str">
        <f ca="1">IF(ISNUMBER($A1105),INDIRECT(CONCATENATE("'Instrument List'!B",(MATCH(E1105,'Instrument List'!A:A,0))-0)),"")</f>
        <v/>
      </c>
      <c r="AY1105" s="179" t="str">
        <f ca="1">IF(ISNUMBER($A1105),INDIRECT(CONCATENATE("'Instrument List'!D",(MATCH(E1105,'Instrument List'!A:A,0))-0)),"")</f>
        <v/>
      </c>
      <c r="AZ1105" s="179" t="str">
        <f ca="1">IF(ISNUMBER($A1105),INDIRECT(CONCATENATE("'Instrument List'!C",(MATCH(E1105,'Instrument List'!A:A,0))-0)),"")</f>
        <v/>
      </c>
      <c r="BA1105" s="180" t="str">
        <f ca="1">IF(ISNUMBER(A1105),INDIRECT(CONCATENATE("'Instrument List'!E",(MATCH(E1105,'Instrument List'!A:A,0))-0)),"")</f>
        <v/>
      </c>
      <c r="BB1105" s="181" t="str">
        <f t="shared" si="418"/>
        <v/>
      </c>
      <c r="BC1105" s="181" t="str">
        <f t="shared" si="419"/>
        <v/>
      </c>
      <c r="BD1105" s="181" t="str">
        <f ca="1">IF(ISNUMBER(A1105),INDIRECT(CONCATENATE("'Instrument List'!F",(MATCH(E1105,'Instrument List'!A:A,0))-0)),"")</f>
        <v/>
      </c>
    </row>
    <row r="1106" spans="1:56">
      <c r="A1106" s="223" t="str">
        <f t="shared" si="399"/>
        <v/>
      </c>
      <c r="B1106" s="224"/>
      <c r="C1106" s="225"/>
      <c r="D1106" s="182"/>
      <c r="E1106" s="182"/>
      <c r="F1106" s="182"/>
      <c r="G1106" s="203"/>
      <c r="H1106" s="218"/>
      <c r="I1106" s="213"/>
      <c r="J1106" s="207"/>
      <c r="K1106" s="213"/>
      <c r="L1106" s="207"/>
      <c r="M1106" s="213"/>
      <c r="N1106" s="207"/>
      <c r="O1106" s="183" t="str">
        <f t="shared" si="400"/>
        <v/>
      </c>
      <c r="P1106" s="184"/>
      <c r="Q1106" s="184"/>
      <c r="R1106" s="275"/>
      <c r="S1106" s="185" t="str">
        <f t="shared" si="401"/>
        <v/>
      </c>
      <c r="T1106" s="185" t="str">
        <f t="shared" si="402"/>
        <v/>
      </c>
      <c r="U1106" s="275"/>
      <c r="V1106" s="275"/>
      <c r="W1106" s="276" t="str">
        <f t="shared" si="403"/>
        <v/>
      </c>
      <c r="X1106" s="276" t="str">
        <f t="shared" si="404"/>
        <v/>
      </c>
      <c r="Y1106" s="276" t="str">
        <f t="shared" si="405"/>
        <v/>
      </c>
      <c r="Z1106" s="275"/>
      <c r="AA1106" s="184"/>
      <c r="AB1106" s="184"/>
      <c r="AC1106" s="185" t="str">
        <f t="shared" si="406"/>
        <v/>
      </c>
      <c r="AD1106" s="185" t="str">
        <f t="shared" si="407"/>
        <v/>
      </c>
      <c r="AE1106" s="186"/>
      <c r="AF1106" s="187" t="str">
        <f t="shared" si="408"/>
        <v/>
      </c>
      <c r="AG1106" s="182"/>
      <c r="AH1106" s="184"/>
      <c r="AI1106" s="184"/>
      <c r="AJ1106" s="182"/>
      <c r="AK1106" s="188" t="str">
        <f t="shared" si="409"/>
        <v/>
      </c>
      <c r="AL1106" s="188" t="str">
        <f t="shared" si="410"/>
        <v/>
      </c>
      <c r="AM1106" s="188" t="str">
        <f t="shared" si="411"/>
        <v/>
      </c>
      <c r="AN1106" s="359" t="str">
        <f>IF(Overview!$K$17='Internal Calcs'!$P$22,IF(AK1106="","",AK1106),IF(Overview!$K$17='Internal Calcs'!$P$23,IF(AK1106="","",AK1106),IF(ISNUMBER(A1106),(IF(F1106="Short",G1106-H1106,H1106-G1106)*AZ1106-AX1106),"")))</f>
        <v/>
      </c>
      <c r="AO1106" s="401" t="str">
        <f>IF(Overview!$K$17='Internal Calcs'!$P$22,IF(AL1106="","",AL1106),IF(Overview!$K$17='Internal Calcs'!$P$23,IF(AL1106="","",AL1106),IF(ISNUMBER(A1106),IF(AL1106="",(IF(F1106="Short",G1106-H1106,H1106-G1106)*AZ1106-AX1106),(IF(F1106="Short",G1106-J1106,J1106-G1106)*AZ1106-AX1106)),"")))</f>
        <v/>
      </c>
      <c r="AP1106" s="359" t="str">
        <f>IF(Overview!$K$17='Internal Calcs'!$P$22,"",IF(Overview!$K$17='Internal Calcs'!$P$23,IF(AM1106="","",AM1106),IF(ISNUMBER(A1106),IF(AM1106="",(IF(F1106="Short",G1106-H1106,H1106-G1106)*AZ1106-AX1106),(IF(F1106="Short",G1106-L1106,L1106-G1106)*AZ1106-AX1106)),"")))</f>
        <v/>
      </c>
      <c r="AQ1106" s="188" t="str">
        <f t="shared" si="412"/>
        <v/>
      </c>
      <c r="AR1106" s="188" t="str">
        <f t="shared" si="413"/>
        <v/>
      </c>
      <c r="AS1106" s="188" t="str">
        <f t="shared" si="414"/>
        <v/>
      </c>
      <c r="AT1106" s="188" t="str">
        <f>IF(ISNUMBER(A1106),MAX($AS$2:AS1106)-AS1106,"")</f>
        <v/>
      </c>
      <c r="AU1106" s="189" t="str">
        <f t="shared" si="415"/>
        <v/>
      </c>
      <c r="AV1106" s="190" t="str">
        <f t="shared" si="416"/>
        <v/>
      </c>
      <c r="AW1106" s="190" t="str">
        <f t="shared" si="417"/>
        <v/>
      </c>
      <c r="AX1106" s="191" t="str">
        <f ca="1">IF(ISNUMBER($A1106),INDIRECT(CONCATENATE("'Instrument List'!B",(MATCH(E1106,'Instrument List'!A:A,0))-0)),"")</f>
        <v/>
      </c>
      <c r="AY1106" s="191" t="str">
        <f ca="1">IF(ISNUMBER($A1106),INDIRECT(CONCATENATE("'Instrument List'!D",(MATCH(E1106,'Instrument List'!A:A,0))-0)),"")</f>
        <v/>
      </c>
      <c r="AZ1106" s="191" t="str">
        <f ca="1">IF(ISNUMBER($A1106),INDIRECT(CONCATENATE("'Instrument List'!C",(MATCH(E1106,'Instrument List'!A:A,0))-0)),"")</f>
        <v/>
      </c>
      <c r="BA1106" s="192" t="str">
        <f ca="1">IF(ISNUMBER(A1106),INDIRECT(CONCATENATE("'Instrument List'!E",(MATCH(E1106,'Instrument List'!A:A,0))-0)),"")</f>
        <v/>
      </c>
      <c r="BB1106" s="193" t="str">
        <f t="shared" si="418"/>
        <v/>
      </c>
      <c r="BC1106" s="193" t="str">
        <f t="shared" si="419"/>
        <v/>
      </c>
      <c r="BD1106" s="193" t="str">
        <f ca="1">IF(ISNUMBER(A1106),INDIRECT(CONCATENATE("'Instrument List'!F",(MATCH(E1106,'Instrument List'!A:A,0))-0)),"")</f>
        <v/>
      </c>
    </row>
    <row r="1107" spans="1:56">
      <c r="A1107" s="220" t="str">
        <f t="shared" si="399"/>
        <v/>
      </c>
      <c r="B1107" s="221"/>
      <c r="C1107" s="222"/>
      <c r="D1107" s="169"/>
      <c r="E1107" s="169"/>
      <c r="F1107" s="169"/>
      <c r="G1107" s="202"/>
      <c r="H1107" s="217"/>
      <c r="I1107" s="212"/>
      <c r="J1107" s="206"/>
      <c r="K1107" s="212"/>
      <c r="L1107" s="206"/>
      <c r="M1107" s="212"/>
      <c r="N1107" s="206"/>
      <c r="O1107" s="170" t="str">
        <f t="shared" si="400"/>
        <v/>
      </c>
      <c r="P1107" s="171"/>
      <c r="Q1107" s="171"/>
      <c r="R1107" s="171"/>
      <c r="S1107" s="172" t="str">
        <f t="shared" si="401"/>
        <v/>
      </c>
      <c r="T1107" s="172" t="str">
        <f t="shared" si="402"/>
        <v/>
      </c>
      <c r="U1107" s="171"/>
      <c r="V1107" s="171"/>
      <c r="W1107" s="173" t="str">
        <f t="shared" si="403"/>
        <v/>
      </c>
      <c r="X1107" s="173" t="str">
        <f t="shared" si="404"/>
        <v/>
      </c>
      <c r="Y1107" s="173" t="str">
        <f t="shared" si="405"/>
        <v/>
      </c>
      <c r="Z1107" s="171"/>
      <c r="AA1107" s="171"/>
      <c r="AB1107" s="171"/>
      <c r="AC1107" s="172" t="str">
        <f t="shared" si="406"/>
        <v/>
      </c>
      <c r="AD1107" s="172" t="str">
        <f t="shared" si="407"/>
        <v/>
      </c>
      <c r="AE1107" s="174"/>
      <c r="AF1107" s="175" t="str">
        <f t="shared" si="408"/>
        <v/>
      </c>
      <c r="AG1107" s="169"/>
      <c r="AH1107" s="171"/>
      <c r="AI1107" s="171"/>
      <c r="AJ1107" s="169"/>
      <c r="AK1107" s="176" t="str">
        <f t="shared" si="409"/>
        <v/>
      </c>
      <c r="AL1107" s="176" t="str">
        <f t="shared" si="410"/>
        <v/>
      </c>
      <c r="AM1107" s="176" t="str">
        <f t="shared" si="411"/>
        <v/>
      </c>
      <c r="AN1107" s="359" t="str">
        <f>IF(Overview!$K$17='Internal Calcs'!$P$22,IF(AK1107="","",AK1107),IF(Overview!$K$17='Internal Calcs'!$P$23,IF(AK1107="","",AK1107),IF(ISNUMBER(A1107),(IF(F1107="Short",G1107-H1107,H1107-G1107)*AZ1107-AX1107),"")))</f>
        <v/>
      </c>
      <c r="AO1107" s="401" t="str">
        <f>IF(Overview!$K$17='Internal Calcs'!$P$22,IF(AL1107="","",AL1107),IF(Overview!$K$17='Internal Calcs'!$P$23,IF(AL1107="","",AL1107),IF(ISNUMBER(A1107),IF(AL1107="",(IF(F1107="Short",G1107-H1107,H1107-G1107)*AZ1107-AX1107),(IF(F1107="Short",G1107-J1107,J1107-G1107)*AZ1107-AX1107)),"")))</f>
        <v/>
      </c>
      <c r="AP1107" s="359" t="str">
        <f>IF(Overview!$K$17='Internal Calcs'!$P$22,"",IF(Overview!$K$17='Internal Calcs'!$P$23,IF(AM1107="","",AM1107),IF(ISNUMBER(A1107),IF(AM1107="",(IF(F1107="Short",G1107-H1107,H1107-G1107)*AZ1107-AX1107),(IF(F1107="Short",G1107-L1107,L1107-G1107)*AZ1107-AX1107)),"")))</f>
        <v/>
      </c>
      <c r="AQ1107" s="176" t="str">
        <f t="shared" si="412"/>
        <v/>
      </c>
      <c r="AR1107" s="176" t="str">
        <f t="shared" si="413"/>
        <v/>
      </c>
      <c r="AS1107" s="176" t="str">
        <f t="shared" si="414"/>
        <v/>
      </c>
      <c r="AT1107" s="176" t="str">
        <f>IF(ISNUMBER(A1107),MAX($AS$2:AS1107)-AS1107,"")</f>
        <v/>
      </c>
      <c r="AU1107" s="177" t="str">
        <f t="shared" si="415"/>
        <v/>
      </c>
      <c r="AV1107" s="178" t="str">
        <f t="shared" si="416"/>
        <v/>
      </c>
      <c r="AW1107" s="178" t="str">
        <f t="shared" si="417"/>
        <v/>
      </c>
      <c r="AX1107" s="179" t="str">
        <f ca="1">IF(ISNUMBER($A1107),INDIRECT(CONCATENATE("'Instrument List'!B",(MATCH(E1107,'Instrument List'!A:A,0))-0)),"")</f>
        <v/>
      </c>
      <c r="AY1107" s="179" t="str">
        <f ca="1">IF(ISNUMBER($A1107),INDIRECT(CONCATENATE("'Instrument List'!D",(MATCH(E1107,'Instrument List'!A:A,0))-0)),"")</f>
        <v/>
      </c>
      <c r="AZ1107" s="179" t="str">
        <f ca="1">IF(ISNUMBER($A1107),INDIRECT(CONCATENATE("'Instrument List'!C",(MATCH(E1107,'Instrument List'!A:A,0))-0)),"")</f>
        <v/>
      </c>
      <c r="BA1107" s="180" t="str">
        <f ca="1">IF(ISNUMBER(A1107),INDIRECT(CONCATENATE("'Instrument List'!E",(MATCH(E1107,'Instrument List'!A:A,0))-0)),"")</f>
        <v/>
      </c>
      <c r="BB1107" s="181" t="str">
        <f t="shared" si="418"/>
        <v/>
      </c>
      <c r="BC1107" s="181" t="str">
        <f t="shared" si="419"/>
        <v/>
      </c>
      <c r="BD1107" s="181" t="str">
        <f ca="1">IF(ISNUMBER(A1107),INDIRECT(CONCATENATE("'Instrument List'!F",(MATCH(E1107,'Instrument List'!A:A,0))-0)),"")</f>
        <v/>
      </c>
    </row>
    <row r="1108" spans="1:56">
      <c r="A1108" s="223" t="str">
        <f t="shared" si="399"/>
        <v/>
      </c>
      <c r="B1108" s="224"/>
      <c r="C1108" s="225"/>
      <c r="D1108" s="182"/>
      <c r="E1108" s="182"/>
      <c r="F1108" s="182"/>
      <c r="G1108" s="203"/>
      <c r="H1108" s="218"/>
      <c r="I1108" s="213"/>
      <c r="J1108" s="207"/>
      <c r="K1108" s="213"/>
      <c r="L1108" s="207"/>
      <c r="M1108" s="213"/>
      <c r="N1108" s="207"/>
      <c r="O1108" s="183" t="str">
        <f t="shared" si="400"/>
        <v/>
      </c>
      <c r="P1108" s="184"/>
      <c r="Q1108" s="184"/>
      <c r="R1108" s="275"/>
      <c r="S1108" s="185" t="str">
        <f t="shared" si="401"/>
        <v/>
      </c>
      <c r="T1108" s="185" t="str">
        <f t="shared" si="402"/>
        <v/>
      </c>
      <c r="U1108" s="275"/>
      <c r="V1108" s="275"/>
      <c r="W1108" s="276" t="str">
        <f t="shared" si="403"/>
        <v/>
      </c>
      <c r="X1108" s="276" t="str">
        <f t="shared" si="404"/>
        <v/>
      </c>
      <c r="Y1108" s="276" t="str">
        <f t="shared" si="405"/>
        <v/>
      </c>
      <c r="Z1108" s="275"/>
      <c r="AA1108" s="184"/>
      <c r="AB1108" s="184"/>
      <c r="AC1108" s="185" t="str">
        <f t="shared" si="406"/>
        <v/>
      </c>
      <c r="AD1108" s="185" t="str">
        <f t="shared" si="407"/>
        <v/>
      </c>
      <c r="AE1108" s="186"/>
      <c r="AF1108" s="187" t="str">
        <f t="shared" si="408"/>
        <v/>
      </c>
      <c r="AG1108" s="182"/>
      <c r="AH1108" s="184"/>
      <c r="AI1108" s="184"/>
      <c r="AJ1108" s="182"/>
      <c r="AK1108" s="188" t="str">
        <f t="shared" si="409"/>
        <v/>
      </c>
      <c r="AL1108" s="188" t="str">
        <f t="shared" si="410"/>
        <v/>
      </c>
      <c r="AM1108" s="188" t="str">
        <f t="shared" si="411"/>
        <v/>
      </c>
      <c r="AN1108" s="359" t="str">
        <f>IF(Overview!$K$17='Internal Calcs'!$P$22,IF(AK1108="","",AK1108),IF(Overview!$K$17='Internal Calcs'!$P$23,IF(AK1108="","",AK1108),IF(ISNUMBER(A1108),(IF(F1108="Short",G1108-H1108,H1108-G1108)*AZ1108-AX1108),"")))</f>
        <v/>
      </c>
      <c r="AO1108" s="401" t="str">
        <f>IF(Overview!$K$17='Internal Calcs'!$P$22,IF(AL1108="","",AL1108),IF(Overview!$K$17='Internal Calcs'!$P$23,IF(AL1108="","",AL1108),IF(ISNUMBER(A1108),IF(AL1108="",(IF(F1108="Short",G1108-H1108,H1108-G1108)*AZ1108-AX1108),(IF(F1108="Short",G1108-J1108,J1108-G1108)*AZ1108-AX1108)),"")))</f>
        <v/>
      </c>
      <c r="AP1108" s="359" t="str">
        <f>IF(Overview!$K$17='Internal Calcs'!$P$22,"",IF(Overview!$K$17='Internal Calcs'!$P$23,IF(AM1108="","",AM1108),IF(ISNUMBER(A1108),IF(AM1108="",(IF(F1108="Short",G1108-H1108,H1108-G1108)*AZ1108-AX1108),(IF(F1108="Short",G1108-L1108,L1108-G1108)*AZ1108-AX1108)),"")))</f>
        <v/>
      </c>
      <c r="AQ1108" s="188" t="str">
        <f t="shared" si="412"/>
        <v/>
      </c>
      <c r="AR1108" s="188" t="str">
        <f t="shared" si="413"/>
        <v/>
      </c>
      <c r="AS1108" s="188" t="str">
        <f t="shared" si="414"/>
        <v/>
      </c>
      <c r="AT1108" s="188" t="str">
        <f>IF(ISNUMBER(A1108),MAX($AS$2:AS1108)-AS1108,"")</f>
        <v/>
      </c>
      <c r="AU1108" s="189" t="str">
        <f t="shared" si="415"/>
        <v/>
      </c>
      <c r="AV1108" s="190" t="str">
        <f t="shared" si="416"/>
        <v/>
      </c>
      <c r="AW1108" s="190" t="str">
        <f t="shared" si="417"/>
        <v/>
      </c>
      <c r="AX1108" s="191" t="str">
        <f ca="1">IF(ISNUMBER($A1108),INDIRECT(CONCATENATE("'Instrument List'!B",(MATCH(E1108,'Instrument List'!A:A,0))-0)),"")</f>
        <v/>
      </c>
      <c r="AY1108" s="191" t="str">
        <f ca="1">IF(ISNUMBER($A1108),INDIRECT(CONCATENATE("'Instrument List'!D",(MATCH(E1108,'Instrument List'!A:A,0))-0)),"")</f>
        <v/>
      </c>
      <c r="AZ1108" s="191" t="str">
        <f ca="1">IF(ISNUMBER($A1108),INDIRECT(CONCATENATE("'Instrument List'!C",(MATCH(E1108,'Instrument List'!A:A,0))-0)),"")</f>
        <v/>
      </c>
      <c r="BA1108" s="192" t="str">
        <f ca="1">IF(ISNUMBER(A1108),INDIRECT(CONCATENATE("'Instrument List'!E",(MATCH(E1108,'Instrument List'!A:A,0))-0)),"")</f>
        <v/>
      </c>
      <c r="BB1108" s="193" t="str">
        <f t="shared" si="418"/>
        <v/>
      </c>
      <c r="BC1108" s="193" t="str">
        <f t="shared" si="419"/>
        <v/>
      </c>
      <c r="BD1108" s="193" t="str">
        <f ca="1">IF(ISNUMBER(A1108),INDIRECT(CONCATENATE("'Instrument List'!F",(MATCH(E1108,'Instrument List'!A:A,0))-0)),"")</f>
        <v/>
      </c>
    </row>
    <row r="1109" spans="1:56">
      <c r="A1109" s="220" t="str">
        <f t="shared" si="399"/>
        <v/>
      </c>
      <c r="B1109" s="221"/>
      <c r="C1109" s="222"/>
      <c r="D1109" s="169"/>
      <c r="E1109" s="169"/>
      <c r="F1109" s="169"/>
      <c r="G1109" s="202"/>
      <c r="H1109" s="217"/>
      <c r="I1109" s="212"/>
      <c r="J1109" s="206"/>
      <c r="K1109" s="212"/>
      <c r="L1109" s="206"/>
      <c r="M1109" s="212"/>
      <c r="N1109" s="206"/>
      <c r="O1109" s="170" t="str">
        <f t="shared" si="400"/>
        <v/>
      </c>
      <c r="P1109" s="171"/>
      <c r="Q1109" s="171"/>
      <c r="R1109" s="171"/>
      <c r="S1109" s="172" t="str">
        <f t="shared" si="401"/>
        <v/>
      </c>
      <c r="T1109" s="172" t="str">
        <f t="shared" si="402"/>
        <v/>
      </c>
      <c r="U1109" s="171"/>
      <c r="V1109" s="171"/>
      <c r="W1109" s="173" t="str">
        <f t="shared" si="403"/>
        <v/>
      </c>
      <c r="X1109" s="173" t="str">
        <f t="shared" si="404"/>
        <v/>
      </c>
      <c r="Y1109" s="173" t="str">
        <f t="shared" si="405"/>
        <v/>
      </c>
      <c r="Z1109" s="171"/>
      <c r="AA1109" s="171"/>
      <c r="AB1109" s="171"/>
      <c r="AC1109" s="172" t="str">
        <f t="shared" si="406"/>
        <v/>
      </c>
      <c r="AD1109" s="172" t="str">
        <f t="shared" si="407"/>
        <v/>
      </c>
      <c r="AE1109" s="174"/>
      <c r="AF1109" s="175" t="str">
        <f t="shared" si="408"/>
        <v/>
      </c>
      <c r="AG1109" s="169"/>
      <c r="AH1109" s="171"/>
      <c r="AI1109" s="171"/>
      <c r="AJ1109" s="169"/>
      <c r="AK1109" s="176" t="str">
        <f t="shared" si="409"/>
        <v/>
      </c>
      <c r="AL1109" s="176" t="str">
        <f t="shared" si="410"/>
        <v/>
      </c>
      <c r="AM1109" s="176" t="str">
        <f t="shared" si="411"/>
        <v/>
      </c>
      <c r="AN1109" s="359" t="str">
        <f>IF(Overview!$K$17='Internal Calcs'!$P$22,IF(AK1109="","",AK1109),IF(Overview!$K$17='Internal Calcs'!$P$23,IF(AK1109="","",AK1109),IF(ISNUMBER(A1109),(IF(F1109="Short",G1109-H1109,H1109-G1109)*AZ1109-AX1109),"")))</f>
        <v/>
      </c>
      <c r="AO1109" s="401" t="str">
        <f>IF(Overview!$K$17='Internal Calcs'!$P$22,IF(AL1109="","",AL1109),IF(Overview!$K$17='Internal Calcs'!$P$23,IF(AL1109="","",AL1109),IF(ISNUMBER(A1109),IF(AL1109="",(IF(F1109="Short",G1109-H1109,H1109-G1109)*AZ1109-AX1109),(IF(F1109="Short",G1109-J1109,J1109-G1109)*AZ1109-AX1109)),"")))</f>
        <v/>
      </c>
      <c r="AP1109" s="359" t="str">
        <f>IF(Overview!$K$17='Internal Calcs'!$P$22,"",IF(Overview!$K$17='Internal Calcs'!$P$23,IF(AM1109="","",AM1109),IF(ISNUMBER(A1109),IF(AM1109="",(IF(F1109="Short",G1109-H1109,H1109-G1109)*AZ1109-AX1109),(IF(F1109="Short",G1109-L1109,L1109-G1109)*AZ1109-AX1109)),"")))</f>
        <v/>
      </c>
      <c r="AQ1109" s="176" t="str">
        <f t="shared" si="412"/>
        <v/>
      </c>
      <c r="AR1109" s="176" t="str">
        <f t="shared" si="413"/>
        <v/>
      </c>
      <c r="AS1109" s="176" t="str">
        <f t="shared" si="414"/>
        <v/>
      </c>
      <c r="AT1109" s="176" t="str">
        <f>IF(ISNUMBER(A1109),MAX($AS$2:AS1109)-AS1109,"")</f>
        <v/>
      </c>
      <c r="AU1109" s="177" t="str">
        <f t="shared" si="415"/>
        <v/>
      </c>
      <c r="AV1109" s="178" t="str">
        <f t="shared" si="416"/>
        <v/>
      </c>
      <c r="AW1109" s="178" t="str">
        <f t="shared" si="417"/>
        <v/>
      </c>
      <c r="AX1109" s="179" t="str">
        <f ca="1">IF(ISNUMBER($A1109),INDIRECT(CONCATENATE("'Instrument List'!B",(MATCH(E1109,'Instrument List'!A:A,0))-0)),"")</f>
        <v/>
      </c>
      <c r="AY1109" s="179" t="str">
        <f ca="1">IF(ISNUMBER($A1109),INDIRECT(CONCATENATE("'Instrument List'!D",(MATCH(E1109,'Instrument List'!A:A,0))-0)),"")</f>
        <v/>
      </c>
      <c r="AZ1109" s="179" t="str">
        <f ca="1">IF(ISNUMBER($A1109),INDIRECT(CONCATENATE("'Instrument List'!C",(MATCH(E1109,'Instrument List'!A:A,0))-0)),"")</f>
        <v/>
      </c>
      <c r="BA1109" s="180" t="str">
        <f ca="1">IF(ISNUMBER(A1109),INDIRECT(CONCATENATE("'Instrument List'!E",(MATCH(E1109,'Instrument List'!A:A,0))-0)),"")</f>
        <v/>
      </c>
      <c r="BB1109" s="181" t="str">
        <f t="shared" si="418"/>
        <v/>
      </c>
      <c r="BC1109" s="181" t="str">
        <f t="shared" si="419"/>
        <v/>
      </c>
      <c r="BD1109" s="181" t="str">
        <f ca="1">IF(ISNUMBER(A1109),INDIRECT(CONCATENATE("'Instrument List'!F",(MATCH(E1109,'Instrument List'!A:A,0))-0)),"")</f>
        <v/>
      </c>
    </row>
    <row r="1110" spans="1:56">
      <c r="A1110" s="223" t="str">
        <f t="shared" si="399"/>
        <v/>
      </c>
      <c r="B1110" s="224"/>
      <c r="C1110" s="225"/>
      <c r="D1110" s="182"/>
      <c r="E1110" s="182"/>
      <c r="F1110" s="182"/>
      <c r="G1110" s="203"/>
      <c r="H1110" s="218"/>
      <c r="I1110" s="213"/>
      <c r="J1110" s="207"/>
      <c r="K1110" s="213"/>
      <c r="L1110" s="207"/>
      <c r="M1110" s="213"/>
      <c r="N1110" s="207"/>
      <c r="O1110" s="183" t="str">
        <f t="shared" si="400"/>
        <v/>
      </c>
      <c r="P1110" s="184"/>
      <c r="Q1110" s="184"/>
      <c r="R1110" s="275"/>
      <c r="S1110" s="185" t="str">
        <f t="shared" si="401"/>
        <v/>
      </c>
      <c r="T1110" s="185" t="str">
        <f t="shared" si="402"/>
        <v/>
      </c>
      <c r="U1110" s="275"/>
      <c r="V1110" s="275"/>
      <c r="W1110" s="276" t="str">
        <f t="shared" si="403"/>
        <v/>
      </c>
      <c r="X1110" s="276" t="str">
        <f t="shared" si="404"/>
        <v/>
      </c>
      <c r="Y1110" s="276" t="str">
        <f t="shared" si="405"/>
        <v/>
      </c>
      <c r="Z1110" s="275"/>
      <c r="AA1110" s="184"/>
      <c r="AB1110" s="184"/>
      <c r="AC1110" s="185" t="str">
        <f t="shared" si="406"/>
        <v/>
      </c>
      <c r="AD1110" s="185" t="str">
        <f t="shared" si="407"/>
        <v/>
      </c>
      <c r="AE1110" s="186"/>
      <c r="AF1110" s="187" t="str">
        <f t="shared" si="408"/>
        <v/>
      </c>
      <c r="AG1110" s="182"/>
      <c r="AH1110" s="184"/>
      <c r="AI1110" s="184"/>
      <c r="AJ1110" s="182"/>
      <c r="AK1110" s="188" t="str">
        <f t="shared" si="409"/>
        <v/>
      </c>
      <c r="AL1110" s="188" t="str">
        <f t="shared" si="410"/>
        <v/>
      </c>
      <c r="AM1110" s="188" t="str">
        <f t="shared" si="411"/>
        <v/>
      </c>
      <c r="AN1110" s="359" t="str">
        <f>IF(Overview!$K$17='Internal Calcs'!$P$22,IF(AK1110="","",AK1110),IF(Overview!$K$17='Internal Calcs'!$P$23,IF(AK1110="","",AK1110),IF(ISNUMBER(A1110),(IF(F1110="Short",G1110-H1110,H1110-G1110)*AZ1110-AX1110),"")))</f>
        <v/>
      </c>
      <c r="AO1110" s="401" t="str">
        <f>IF(Overview!$K$17='Internal Calcs'!$P$22,IF(AL1110="","",AL1110),IF(Overview!$K$17='Internal Calcs'!$P$23,IF(AL1110="","",AL1110),IF(ISNUMBER(A1110),IF(AL1110="",(IF(F1110="Short",G1110-H1110,H1110-G1110)*AZ1110-AX1110),(IF(F1110="Short",G1110-J1110,J1110-G1110)*AZ1110-AX1110)),"")))</f>
        <v/>
      </c>
      <c r="AP1110" s="359" t="str">
        <f>IF(Overview!$K$17='Internal Calcs'!$P$22,"",IF(Overview!$K$17='Internal Calcs'!$P$23,IF(AM1110="","",AM1110),IF(ISNUMBER(A1110),IF(AM1110="",(IF(F1110="Short",G1110-H1110,H1110-G1110)*AZ1110-AX1110),(IF(F1110="Short",G1110-L1110,L1110-G1110)*AZ1110-AX1110)),"")))</f>
        <v/>
      </c>
      <c r="AQ1110" s="188" t="str">
        <f t="shared" si="412"/>
        <v/>
      </c>
      <c r="AR1110" s="188" t="str">
        <f t="shared" si="413"/>
        <v/>
      </c>
      <c r="AS1110" s="188" t="str">
        <f t="shared" si="414"/>
        <v/>
      </c>
      <c r="AT1110" s="188" t="str">
        <f>IF(ISNUMBER(A1110),MAX($AS$2:AS1110)-AS1110,"")</f>
        <v/>
      </c>
      <c r="AU1110" s="189" t="str">
        <f t="shared" si="415"/>
        <v/>
      </c>
      <c r="AV1110" s="190" t="str">
        <f t="shared" si="416"/>
        <v/>
      </c>
      <c r="AW1110" s="190" t="str">
        <f t="shared" si="417"/>
        <v/>
      </c>
      <c r="AX1110" s="191" t="str">
        <f ca="1">IF(ISNUMBER($A1110),INDIRECT(CONCATENATE("'Instrument List'!B",(MATCH(E1110,'Instrument List'!A:A,0))-0)),"")</f>
        <v/>
      </c>
      <c r="AY1110" s="191" t="str">
        <f ca="1">IF(ISNUMBER($A1110),INDIRECT(CONCATENATE("'Instrument List'!D",(MATCH(E1110,'Instrument List'!A:A,0))-0)),"")</f>
        <v/>
      </c>
      <c r="AZ1110" s="191" t="str">
        <f ca="1">IF(ISNUMBER($A1110),INDIRECT(CONCATENATE("'Instrument List'!C",(MATCH(E1110,'Instrument List'!A:A,0))-0)),"")</f>
        <v/>
      </c>
      <c r="BA1110" s="192" t="str">
        <f ca="1">IF(ISNUMBER(A1110),INDIRECT(CONCATENATE("'Instrument List'!E",(MATCH(E1110,'Instrument List'!A:A,0))-0)),"")</f>
        <v/>
      </c>
      <c r="BB1110" s="193" t="str">
        <f t="shared" si="418"/>
        <v/>
      </c>
      <c r="BC1110" s="193" t="str">
        <f t="shared" si="419"/>
        <v/>
      </c>
      <c r="BD1110" s="193" t="str">
        <f ca="1">IF(ISNUMBER(A1110),INDIRECT(CONCATENATE("'Instrument List'!F",(MATCH(E1110,'Instrument List'!A:A,0))-0)),"")</f>
        <v/>
      </c>
    </row>
    <row r="1111" spans="1:56">
      <c r="A1111" s="220" t="str">
        <f t="shared" si="399"/>
        <v/>
      </c>
      <c r="B1111" s="221"/>
      <c r="C1111" s="222"/>
      <c r="D1111" s="169"/>
      <c r="E1111" s="169"/>
      <c r="F1111" s="169"/>
      <c r="G1111" s="202"/>
      <c r="H1111" s="217"/>
      <c r="I1111" s="212"/>
      <c r="J1111" s="206"/>
      <c r="K1111" s="212"/>
      <c r="L1111" s="206"/>
      <c r="M1111" s="212"/>
      <c r="N1111" s="206"/>
      <c r="O1111" s="170" t="str">
        <f t="shared" si="400"/>
        <v/>
      </c>
      <c r="P1111" s="171"/>
      <c r="Q1111" s="171"/>
      <c r="R1111" s="171"/>
      <c r="S1111" s="172" t="str">
        <f t="shared" si="401"/>
        <v/>
      </c>
      <c r="T1111" s="172" t="str">
        <f t="shared" si="402"/>
        <v/>
      </c>
      <c r="U1111" s="171"/>
      <c r="V1111" s="171"/>
      <c r="W1111" s="173" t="str">
        <f t="shared" si="403"/>
        <v/>
      </c>
      <c r="X1111" s="173" t="str">
        <f t="shared" si="404"/>
        <v/>
      </c>
      <c r="Y1111" s="173" t="str">
        <f t="shared" si="405"/>
        <v/>
      </c>
      <c r="Z1111" s="171"/>
      <c r="AA1111" s="171"/>
      <c r="AB1111" s="171"/>
      <c r="AC1111" s="172" t="str">
        <f t="shared" si="406"/>
        <v/>
      </c>
      <c r="AD1111" s="172" t="str">
        <f t="shared" si="407"/>
        <v/>
      </c>
      <c r="AE1111" s="174"/>
      <c r="AF1111" s="175" t="str">
        <f t="shared" si="408"/>
        <v/>
      </c>
      <c r="AG1111" s="169"/>
      <c r="AH1111" s="171"/>
      <c r="AI1111" s="171"/>
      <c r="AJ1111" s="169"/>
      <c r="AK1111" s="176" t="str">
        <f t="shared" si="409"/>
        <v/>
      </c>
      <c r="AL1111" s="176" t="str">
        <f t="shared" si="410"/>
        <v/>
      </c>
      <c r="AM1111" s="176" t="str">
        <f t="shared" si="411"/>
        <v/>
      </c>
      <c r="AN1111" s="359" t="str">
        <f>IF(Overview!$K$17='Internal Calcs'!$P$22,IF(AK1111="","",AK1111),IF(Overview!$K$17='Internal Calcs'!$P$23,IF(AK1111="","",AK1111),IF(ISNUMBER(A1111),(IF(F1111="Short",G1111-H1111,H1111-G1111)*AZ1111-AX1111),"")))</f>
        <v/>
      </c>
      <c r="AO1111" s="401" t="str">
        <f>IF(Overview!$K$17='Internal Calcs'!$P$22,IF(AL1111="","",AL1111),IF(Overview!$K$17='Internal Calcs'!$P$23,IF(AL1111="","",AL1111),IF(ISNUMBER(A1111),IF(AL1111="",(IF(F1111="Short",G1111-H1111,H1111-G1111)*AZ1111-AX1111),(IF(F1111="Short",G1111-J1111,J1111-G1111)*AZ1111-AX1111)),"")))</f>
        <v/>
      </c>
      <c r="AP1111" s="359" t="str">
        <f>IF(Overview!$K$17='Internal Calcs'!$P$22,"",IF(Overview!$K$17='Internal Calcs'!$P$23,IF(AM1111="","",AM1111),IF(ISNUMBER(A1111),IF(AM1111="",(IF(F1111="Short",G1111-H1111,H1111-G1111)*AZ1111-AX1111),(IF(F1111="Short",G1111-L1111,L1111-G1111)*AZ1111-AX1111)),"")))</f>
        <v/>
      </c>
      <c r="AQ1111" s="176" t="str">
        <f t="shared" si="412"/>
        <v/>
      </c>
      <c r="AR1111" s="176" t="str">
        <f t="shared" si="413"/>
        <v/>
      </c>
      <c r="AS1111" s="176" t="str">
        <f t="shared" si="414"/>
        <v/>
      </c>
      <c r="AT1111" s="176" t="str">
        <f>IF(ISNUMBER(A1111),MAX($AS$2:AS1111)-AS1111,"")</f>
        <v/>
      </c>
      <c r="AU1111" s="177" t="str">
        <f t="shared" si="415"/>
        <v/>
      </c>
      <c r="AV1111" s="178" t="str">
        <f t="shared" si="416"/>
        <v/>
      </c>
      <c r="AW1111" s="178" t="str">
        <f t="shared" si="417"/>
        <v/>
      </c>
      <c r="AX1111" s="179" t="str">
        <f ca="1">IF(ISNUMBER($A1111),INDIRECT(CONCATENATE("'Instrument List'!B",(MATCH(E1111,'Instrument List'!A:A,0))-0)),"")</f>
        <v/>
      </c>
      <c r="AY1111" s="179" t="str">
        <f ca="1">IF(ISNUMBER($A1111),INDIRECT(CONCATENATE("'Instrument List'!D",(MATCH(E1111,'Instrument List'!A:A,0))-0)),"")</f>
        <v/>
      </c>
      <c r="AZ1111" s="179" t="str">
        <f ca="1">IF(ISNUMBER($A1111),INDIRECT(CONCATENATE("'Instrument List'!C",(MATCH(E1111,'Instrument List'!A:A,0))-0)),"")</f>
        <v/>
      </c>
      <c r="BA1111" s="180" t="str">
        <f ca="1">IF(ISNUMBER(A1111),INDIRECT(CONCATENATE("'Instrument List'!E",(MATCH(E1111,'Instrument List'!A:A,0))-0)),"")</f>
        <v/>
      </c>
      <c r="BB1111" s="181" t="str">
        <f t="shared" si="418"/>
        <v/>
      </c>
      <c r="BC1111" s="181" t="str">
        <f t="shared" si="419"/>
        <v/>
      </c>
      <c r="BD1111" s="181" t="str">
        <f ca="1">IF(ISNUMBER(A1111),INDIRECT(CONCATENATE("'Instrument List'!F",(MATCH(E1111,'Instrument List'!A:A,0))-0)),"")</f>
        <v/>
      </c>
    </row>
    <row r="1112" spans="1:56">
      <c r="A1112" s="223" t="str">
        <f t="shared" si="399"/>
        <v/>
      </c>
      <c r="B1112" s="224"/>
      <c r="C1112" s="225"/>
      <c r="D1112" s="182"/>
      <c r="E1112" s="182"/>
      <c r="F1112" s="182"/>
      <c r="G1112" s="203"/>
      <c r="H1112" s="218"/>
      <c r="I1112" s="213"/>
      <c r="J1112" s="207"/>
      <c r="K1112" s="213"/>
      <c r="L1112" s="207"/>
      <c r="M1112" s="213"/>
      <c r="N1112" s="207"/>
      <c r="O1112" s="183" t="str">
        <f t="shared" si="400"/>
        <v/>
      </c>
      <c r="P1112" s="184"/>
      <c r="Q1112" s="184"/>
      <c r="R1112" s="275"/>
      <c r="S1112" s="185" t="str">
        <f t="shared" si="401"/>
        <v/>
      </c>
      <c r="T1112" s="185" t="str">
        <f t="shared" si="402"/>
        <v/>
      </c>
      <c r="U1112" s="275"/>
      <c r="V1112" s="275"/>
      <c r="W1112" s="276" t="str">
        <f t="shared" si="403"/>
        <v/>
      </c>
      <c r="X1112" s="276" t="str">
        <f t="shared" si="404"/>
        <v/>
      </c>
      <c r="Y1112" s="276" t="str">
        <f t="shared" si="405"/>
        <v/>
      </c>
      <c r="Z1112" s="275"/>
      <c r="AA1112" s="184"/>
      <c r="AB1112" s="184"/>
      <c r="AC1112" s="185" t="str">
        <f t="shared" si="406"/>
        <v/>
      </c>
      <c r="AD1112" s="185" t="str">
        <f t="shared" si="407"/>
        <v/>
      </c>
      <c r="AE1112" s="186"/>
      <c r="AF1112" s="187" t="str">
        <f t="shared" si="408"/>
        <v/>
      </c>
      <c r="AG1112" s="182"/>
      <c r="AH1112" s="184"/>
      <c r="AI1112" s="184"/>
      <c r="AJ1112" s="182"/>
      <c r="AK1112" s="188" t="str">
        <f t="shared" si="409"/>
        <v/>
      </c>
      <c r="AL1112" s="188" t="str">
        <f t="shared" si="410"/>
        <v/>
      </c>
      <c r="AM1112" s="188" t="str">
        <f t="shared" si="411"/>
        <v/>
      </c>
      <c r="AN1112" s="359" t="str">
        <f>IF(Overview!$K$17='Internal Calcs'!$P$22,IF(AK1112="","",AK1112),IF(Overview!$K$17='Internal Calcs'!$P$23,IF(AK1112="","",AK1112),IF(ISNUMBER(A1112),(IF(F1112="Short",G1112-H1112,H1112-G1112)*AZ1112-AX1112),"")))</f>
        <v/>
      </c>
      <c r="AO1112" s="401" t="str">
        <f>IF(Overview!$K$17='Internal Calcs'!$P$22,IF(AL1112="","",AL1112),IF(Overview!$K$17='Internal Calcs'!$P$23,IF(AL1112="","",AL1112),IF(ISNUMBER(A1112),IF(AL1112="",(IF(F1112="Short",G1112-H1112,H1112-G1112)*AZ1112-AX1112),(IF(F1112="Short",G1112-J1112,J1112-G1112)*AZ1112-AX1112)),"")))</f>
        <v/>
      </c>
      <c r="AP1112" s="359" t="str">
        <f>IF(Overview!$K$17='Internal Calcs'!$P$22,"",IF(Overview!$K$17='Internal Calcs'!$P$23,IF(AM1112="","",AM1112),IF(ISNUMBER(A1112),IF(AM1112="",(IF(F1112="Short",G1112-H1112,H1112-G1112)*AZ1112-AX1112),(IF(F1112="Short",G1112-L1112,L1112-G1112)*AZ1112-AX1112)),"")))</f>
        <v/>
      </c>
      <c r="AQ1112" s="188" t="str">
        <f t="shared" si="412"/>
        <v/>
      </c>
      <c r="AR1112" s="188" t="str">
        <f t="shared" si="413"/>
        <v/>
      </c>
      <c r="AS1112" s="188" t="str">
        <f t="shared" si="414"/>
        <v/>
      </c>
      <c r="AT1112" s="188" t="str">
        <f>IF(ISNUMBER(A1112),MAX($AS$2:AS1112)-AS1112,"")</f>
        <v/>
      </c>
      <c r="AU1112" s="189" t="str">
        <f t="shared" si="415"/>
        <v/>
      </c>
      <c r="AV1112" s="190" t="str">
        <f t="shared" si="416"/>
        <v/>
      </c>
      <c r="AW1112" s="190" t="str">
        <f t="shared" si="417"/>
        <v/>
      </c>
      <c r="AX1112" s="191" t="str">
        <f ca="1">IF(ISNUMBER($A1112),INDIRECT(CONCATENATE("'Instrument List'!B",(MATCH(E1112,'Instrument List'!A:A,0))-0)),"")</f>
        <v/>
      </c>
      <c r="AY1112" s="191" t="str">
        <f ca="1">IF(ISNUMBER($A1112),INDIRECT(CONCATENATE("'Instrument List'!D",(MATCH(E1112,'Instrument List'!A:A,0))-0)),"")</f>
        <v/>
      </c>
      <c r="AZ1112" s="191" t="str">
        <f ca="1">IF(ISNUMBER($A1112),INDIRECT(CONCATENATE("'Instrument List'!C",(MATCH(E1112,'Instrument List'!A:A,0))-0)),"")</f>
        <v/>
      </c>
      <c r="BA1112" s="192" t="str">
        <f ca="1">IF(ISNUMBER(A1112),INDIRECT(CONCATENATE("'Instrument List'!E",(MATCH(E1112,'Instrument List'!A:A,0))-0)),"")</f>
        <v/>
      </c>
      <c r="BB1112" s="193" t="str">
        <f t="shared" si="418"/>
        <v/>
      </c>
      <c r="BC1112" s="193" t="str">
        <f t="shared" si="419"/>
        <v/>
      </c>
      <c r="BD1112" s="193" t="str">
        <f ca="1">IF(ISNUMBER(A1112),INDIRECT(CONCATENATE("'Instrument List'!F",(MATCH(E1112,'Instrument List'!A:A,0))-0)),"")</f>
        <v/>
      </c>
    </row>
    <row r="1113" spans="1:56">
      <c r="A1113" s="220" t="str">
        <f t="shared" si="399"/>
        <v/>
      </c>
      <c r="B1113" s="221"/>
      <c r="C1113" s="222"/>
      <c r="D1113" s="169"/>
      <c r="E1113" s="169"/>
      <c r="F1113" s="169"/>
      <c r="G1113" s="202"/>
      <c r="H1113" s="217"/>
      <c r="I1113" s="212"/>
      <c r="J1113" s="206"/>
      <c r="K1113" s="212"/>
      <c r="L1113" s="206"/>
      <c r="M1113" s="212"/>
      <c r="N1113" s="206"/>
      <c r="O1113" s="170" t="str">
        <f t="shared" si="400"/>
        <v/>
      </c>
      <c r="P1113" s="171"/>
      <c r="Q1113" s="171"/>
      <c r="R1113" s="171"/>
      <c r="S1113" s="172" t="str">
        <f t="shared" si="401"/>
        <v/>
      </c>
      <c r="T1113" s="172" t="str">
        <f t="shared" si="402"/>
        <v/>
      </c>
      <c r="U1113" s="171"/>
      <c r="V1113" s="171"/>
      <c r="W1113" s="173" t="str">
        <f t="shared" si="403"/>
        <v/>
      </c>
      <c r="X1113" s="173" t="str">
        <f t="shared" si="404"/>
        <v/>
      </c>
      <c r="Y1113" s="173" t="str">
        <f t="shared" si="405"/>
        <v/>
      </c>
      <c r="Z1113" s="171"/>
      <c r="AA1113" s="171"/>
      <c r="AB1113" s="171"/>
      <c r="AC1113" s="172" t="str">
        <f t="shared" si="406"/>
        <v/>
      </c>
      <c r="AD1113" s="172" t="str">
        <f t="shared" si="407"/>
        <v/>
      </c>
      <c r="AE1113" s="174"/>
      <c r="AF1113" s="175" t="str">
        <f t="shared" si="408"/>
        <v/>
      </c>
      <c r="AG1113" s="169"/>
      <c r="AH1113" s="171"/>
      <c r="AI1113" s="171"/>
      <c r="AJ1113" s="169"/>
      <c r="AK1113" s="176" t="str">
        <f t="shared" si="409"/>
        <v/>
      </c>
      <c r="AL1113" s="176" t="str">
        <f t="shared" si="410"/>
        <v/>
      </c>
      <c r="AM1113" s="176" t="str">
        <f t="shared" si="411"/>
        <v/>
      </c>
      <c r="AN1113" s="359" t="str">
        <f>IF(Overview!$K$17='Internal Calcs'!$P$22,IF(AK1113="","",AK1113),IF(Overview!$K$17='Internal Calcs'!$P$23,IF(AK1113="","",AK1113),IF(ISNUMBER(A1113),(IF(F1113="Short",G1113-H1113,H1113-G1113)*AZ1113-AX1113),"")))</f>
        <v/>
      </c>
      <c r="AO1113" s="401" t="str">
        <f>IF(Overview!$K$17='Internal Calcs'!$P$22,IF(AL1113="","",AL1113),IF(Overview!$K$17='Internal Calcs'!$P$23,IF(AL1113="","",AL1113),IF(ISNUMBER(A1113),IF(AL1113="",(IF(F1113="Short",G1113-H1113,H1113-G1113)*AZ1113-AX1113),(IF(F1113="Short",G1113-J1113,J1113-G1113)*AZ1113-AX1113)),"")))</f>
        <v/>
      </c>
      <c r="AP1113" s="359" t="str">
        <f>IF(Overview!$K$17='Internal Calcs'!$P$22,"",IF(Overview!$K$17='Internal Calcs'!$P$23,IF(AM1113="","",AM1113),IF(ISNUMBER(A1113),IF(AM1113="",(IF(F1113="Short",G1113-H1113,H1113-G1113)*AZ1113-AX1113),(IF(F1113="Short",G1113-L1113,L1113-G1113)*AZ1113-AX1113)),"")))</f>
        <v/>
      </c>
      <c r="AQ1113" s="176" t="str">
        <f t="shared" si="412"/>
        <v/>
      </c>
      <c r="AR1113" s="176" t="str">
        <f t="shared" si="413"/>
        <v/>
      </c>
      <c r="AS1113" s="176" t="str">
        <f t="shared" si="414"/>
        <v/>
      </c>
      <c r="AT1113" s="176" t="str">
        <f>IF(ISNUMBER(A1113),MAX($AS$2:AS1113)-AS1113,"")</f>
        <v/>
      </c>
      <c r="AU1113" s="177" t="str">
        <f t="shared" si="415"/>
        <v/>
      </c>
      <c r="AV1113" s="178" t="str">
        <f t="shared" si="416"/>
        <v/>
      </c>
      <c r="AW1113" s="178" t="str">
        <f t="shared" si="417"/>
        <v/>
      </c>
      <c r="AX1113" s="179" t="str">
        <f ca="1">IF(ISNUMBER($A1113),INDIRECT(CONCATENATE("'Instrument List'!B",(MATCH(E1113,'Instrument List'!A:A,0))-0)),"")</f>
        <v/>
      </c>
      <c r="AY1113" s="179" t="str">
        <f ca="1">IF(ISNUMBER($A1113),INDIRECT(CONCATENATE("'Instrument List'!D",(MATCH(E1113,'Instrument List'!A:A,0))-0)),"")</f>
        <v/>
      </c>
      <c r="AZ1113" s="179" t="str">
        <f ca="1">IF(ISNUMBER($A1113),INDIRECT(CONCATENATE("'Instrument List'!C",(MATCH(E1113,'Instrument List'!A:A,0))-0)),"")</f>
        <v/>
      </c>
      <c r="BA1113" s="180" t="str">
        <f ca="1">IF(ISNUMBER(A1113),INDIRECT(CONCATENATE("'Instrument List'!E",(MATCH(E1113,'Instrument List'!A:A,0))-0)),"")</f>
        <v/>
      </c>
      <c r="BB1113" s="181" t="str">
        <f t="shared" si="418"/>
        <v/>
      </c>
      <c r="BC1113" s="181" t="str">
        <f t="shared" si="419"/>
        <v/>
      </c>
      <c r="BD1113" s="181" t="str">
        <f ca="1">IF(ISNUMBER(A1113),INDIRECT(CONCATENATE("'Instrument List'!F",(MATCH(E1113,'Instrument List'!A:A,0))-0)),"")</f>
        <v/>
      </c>
    </row>
    <row r="1114" spans="1:56">
      <c r="A1114" s="223" t="str">
        <f t="shared" si="399"/>
        <v/>
      </c>
      <c r="B1114" s="224"/>
      <c r="C1114" s="225"/>
      <c r="D1114" s="182"/>
      <c r="E1114" s="182"/>
      <c r="F1114" s="182"/>
      <c r="G1114" s="203"/>
      <c r="H1114" s="218"/>
      <c r="I1114" s="213"/>
      <c r="J1114" s="207"/>
      <c r="K1114" s="213"/>
      <c r="L1114" s="207"/>
      <c r="M1114" s="213"/>
      <c r="N1114" s="207"/>
      <c r="O1114" s="183" t="str">
        <f t="shared" si="400"/>
        <v/>
      </c>
      <c r="P1114" s="184"/>
      <c r="Q1114" s="184"/>
      <c r="R1114" s="275"/>
      <c r="S1114" s="185" t="str">
        <f t="shared" si="401"/>
        <v/>
      </c>
      <c r="T1114" s="185" t="str">
        <f t="shared" si="402"/>
        <v/>
      </c>
      <c r="U1114" s="275"/>
      <c r="V1114" s="275"/>
      <c r="W1114" s="276" t="str">
        <f t="shared" si="403"/>
        <v/>
      </c>
      <c r="X1114" s="276" t="str">
        <f t="shared" si="404"/>
        <v/>
      </c>
      <c r="Y1114" s="276" t="str">
        <f t="shared" si="405"/>
        <v/>
      </c>
      <c r="Z1114" s="275"/>
      <c r="AA1114" s="184"/>
      <c r="AB1114" s="184"/>
      <c r="AC1114" s="185" t="str">
        <f t="shared" si="406"/>
        <v/>
      </c>
      <c r="AD1114" s="185" t="str">
        <f t="shared" si="407"/>
        <v/>
      </c>
      <c r="AE1114" s="186"/>
      <c r="AF1114" s="187" t="str">
        <f t="shared" si="408"/>
        <v/>
      </c>
      <c r="AG1114" s="182"/>
      <c r="AH1114" s="184"/>
      <c r="AI1114" s="184"/>
      <c r="AJ1114" s="182"/>
      <c r="AK1114" s="188" t="str">
        <f t="shared" si="409"/>
        <v/>
      </c>
      <c r="AL1114" s="188" t="str">
        <f t="shared" si="410"/>
        <v/>
      </c>
      <c r="AM1114" s="188" t="str">
        <f t="shared" si="411"/>
        <v/>
      </c>
      <c r="AN1114" s="359" t="str">
        <f>IF(Overview!$K$17='Internal Calcs'!$P$22,IF(AK1114="","",AK1114),IF(Overview!$K$17='Internal Calcs'!$P$23,IF(AK1114="","",AK1114),IF(ISNUMBER(A1114),(IF(F1114="Short",G1114-H1114,H1114-G1114)*AZ1114-AX1114),"")))</f>
        <v/>
      </c>
      <c r="AO1114" s="401" t="str">
        <f>IF(Overview!$K$17='Internal Calcs'!$P$22,IF(AL1114="","",AL1114),IF(Overview!$K$17='Internal Calcs'!$P$23,IF(AL1114="","",AL1114),IF(ISNUMBER(A1114),IF(AL1114="",(IF(F1114="Short",G1114-H1114,H1114-G1114)*AZ1114-AX1114),(IF(F1114="Short",G1114-J1114,J1114-G1114)*AZ1114-AX1114)),"")))</f>
        <v/>
      </c>
      <c r="AP1114" s="359" t="str">
        <f>IF(Overview!$K$17='Internal Calcs'!$P$22,"",IF(Overview!$K$17='Internal Calcs'!$P$23,IF(AM1114="","",AM1114),IF(ISNUMBER(A1114),IF(AM1114="",(IF(F1114="Short",G1114-H1114,H1114-G1114)*AZ1114-AX1114),(IF(F1114="Short",G1114-L1114,L1114-G1114)*AZ1114-AX1114)),"")))</f>
        <v/>
      </c>
      <c r="AQ1114" s="188" t="str">
        <f t="shared" si="412"/>
        <v/>
      </c>
      <c r="AR1114" s="188" t="str">
        <f t="shared" si="413"/>
        <v/>
      </c>
      <c r="AS1114" s="188" t="str">
        <f t="shared" si="414"/>
        <v/>
      </c>
      <c r="AT1114" s="188" t="str">
        <f>IF(ISNUMBER(A1114),MAX($AS$2:AS1114)-AS1114,"")</f>
        <v/>
      </c>
      <c r="AU1114" s="189" t="str">
        <f t="shared" si="415"/>
        <v/>
      </c>
      <c r="AV1114" s="190" t="str">
        <f t="shared" si="416"/>
        <v/>
      </c>
      <c r="AW1114" s="190" t="str">
        <f t="shared" si="417"/>
        <v/>
      </c>
      <c r="AX1114" s="191" t="str">
        <f ca="1">IF(ISNUMBER($A1114),INDIRECT(CONCATENATE("'Instrument List'!B",(MATCH(E1114,'Instrument List'!A:A,0))-0)),"")</f>
        <v/>
      </c>
      <c r="AY1114" s="191" t="str">
        <f ca="1">IF(ISNUMBER($A1114),INDIRECT(CONCATENATE("'Instrument List'!D",(MATCH(E1114,'Instrument List'!A:A,0))-0)),"")</f>
        <v/>
      </c>
      <c r="AZ1114" s="191" t="str">
        <f ca="1">IF(ISNUMBER($A1114),INDIRECT(CONCATENATE("'Instrument List'!C",(MATCH(E1114,'Instrument List'!A:A,0))-0)),"")</f>
        <v/>
      </c>
      <c r="BA1114" s="192" t="str">
        <f ca="1">IF(ISNUMBER(A1114),INDIRECT(CONCATENATE("'Instrument List'!E",(MATCH(E1114,'Instrument List'!A:A,0))-0)),"")</f>
        <v/>
      </c>
      <c r="BB1114" s="193" t="str">
        <f t="shared" si="418"/>
        <v/>
      </c>
      <c r="BC1114" s="193" t="str">
        <f t="shared" si="419"/>
        <v/>
      </c>
      <c r="BD1114" s="193" t="str">
        <f ca="1">IF(ISNUMBER(A1114),INDIRECT(CONCATENATE("'Instrument List'!F",(MATCH(E1114,'Instrument List'!A:A,0))-0)),"")</f>
        <v/>
      </c>
    </row>
    <row r="1115" spans="1:56">
      <c r="A1115" s="220" t="str">
        <f t="shared" si="399"/>
        <v/>
      </c>
      <c r="B1115" s="221"/>
      <c r="C1115" s="222"/>
      <c r="D1115" s="169"/>
      <c r="E1115" s="169"/>
      <c r="F1115" s="169"/>
      <c r="G1115" s="202"/>
      <c r="H1115" s="217"/>
      <c r="I1115" s="212"/>
      <c r="J1115" s="206"/>
      <c r="K1115" s="212"/>
      <c r="L1115" s="206"/>
      <c r="M1115" s="212"/>
      <c r="N1115" s="206"/>
      <c r="O1115" s="170" t="str">
        <f t="shared" si="400"/>
        <v/>
      </c>
      <c r="P1115" s="171"/>
      <c r="Q1115" s="171"/>
      <c r="R1115" s="171"/>
      <c r="S1115" s="172" t="str">
        <f t="shared" si="401"/>
        <v/>
      </c>
      <c r="T1115" s="172" t="str">
        <f t="shared" si="402"/>
        <v/>
      </c>
      <c r="U1115" s="171"/>
      <c r="V1115" s="171"/>
      <c r="W1115" s="173" t="str">
        <f t="shared" si="403"/>
        <v/>
      </c>
      <c r="X1115" s="173" t="str">
        <f t="shared" si="404"/>
        <v/>
      </c>
      <c r="Y1115" s="173" t="str">
        <f t="shared" si="405"/>
        <v/>
      </c>
      <c r="Z1115" s="171"/>
      <c r="AA1115" s="171"/>
      <c r="AB1115" s="171"/>
      <c r="AC1115" s="172" t="str">
        <f t="shared" si="406"/>
        <v/>
      </c>
      <c r="AD1115" s="172" t="str">
        <f t="shared" si="407"/>
        <v/>
      </c>
      <c r="AE1115" s="174"/>
      <c r="AF1115" s="175" t="str">
        <f t="shared" si="408"/>
        <v/>
      </c>
      <c r="AG1115" s="169"/>
      <c r="AH1115" s="171"/>
      <c r="AI1115" s="171"/>
      <c r="AJ1115" s="169"/>
      <c r="AK1115" s="176" t="str">
        <f t="shared" si="409"/>
        <v/>
      </c>
      <c r="AL1115" s="176" t="str">
        <f t="shared" si="410"/>
        <v/>
      </c>
      <c r="AM1115" s="176" t="str">
        <f t="shared" si="411"/>
        <v/>
      </c>
      <c r="AN1115" s="359" t="str">
        <f>IF(Overview!$K$17='Internal Calcs'!$P$22,IF(AK1115="","",AK1115),IF(Overview!$K$17='Internal Calcs'!$P$23,IF(AK1115="","",AK1115),IF(ISNUMBER(A1115),(IF(F1115="Short",G1115-H1115,H1115-G1115)*AZ1115-AX1115),"")))</f>
        <v/>
      </c>
      <c r="AO1115" s="401" t="str">
        <f>IF(Overview!$K$17='Internal Calcs'!$P$22,IF(AL1115="","",AL1115),IF(Overview!$K$17='Internal Calcs'!$P$23,IF(AL1115="","",AL1115),IF(ISNUMBER(A1115),IF(AL1115="",(IF(F1115="Short",G1115-H1115,H1115-G1115)*AZ1115-AX1115),(IF(F1115="Short",G1115-J1115,J1115-G1115)*AZ1115-AX1115)),"")))</f>
        <v/>
      </c>
      <c r="AP1115" s="359" t="str">
        <f>IF(Overview!$K$17='Internal Calcs'!$P$22,"",IF(Overview!$K$17='Internal Calcs'!$P$23,IF(AM1115="","",AM1115),IF(ISNUMBER(A1115),IF(AM1115="",(IF(F1115="Short",G1115-H1115,H1115-G1115)*AZ1115-AX1115),(IF(F1115="Short",G1115-L1115,L1115-G1115)*AZ1115-AX1115)),"")))</f>
        <v/>
      </c>
      <c r="AQ1115" s="176" t="str">
        <f t="shared" si="412"/>
        <v/>
      </c>
      <c r="AR1115" s="176" t="str">
        <f t="shared" si="413"/>
        <v/>
      </c>
      <c r="AS1115" s="176" t="str">
        <f t="shared" si="414"/>
        <v/>
      </c>
      <c r="AT1115" s="176" t="str">
        <f>IF(ISNUMBER(A1115),MAX($AS$2:AS1115)-AS1115,"")</f>
        <v/>
      </c>
      <c r="AU1115" s="177" t="str">
        <f t="shared" si="415"/>
        <v/>
      </c>
      <c r="AV1115" s="178" t="str">
        <f t="shared" si="416"/>
        <v/>
      </c>
      <c r="AW1115" s="178" t="str">
        <f t="shared" si="417"/>
        <v/>
      </c>
      <c r="AX1115" s="179" t="str">
        <f ca="1">IF(ISNUMBER($A1115),INDIRECT(CONCATENATE("'Instrument List'!B",(MATCH(E1115,'Instrument List'!A:A,0))-0)),"")</f>
        <v/>
      </c>
      <c r="AY1115" s="179" t="str">
        <f ca="1">IF(ISNUMBER($A1115),INDIRECT(CONCATENATE("'Instrument List'!D",(MATCH(E1115,'Instrument List'!A:A,0))-0)),"")</f>
        <v/>
      </c>
      <c r="AZ1115" s="179" t="str">
        <f ca="1">IF(ISNUMBER($A1115),INDIRECT(CONCATENATE("'Instrument List'!C",(MATCH(E1115,'Instrument List'!A:A,0))-0)),"")</f>
        <v/>
      </c>
      <c r="BA1115" s="180" t="str">
        <f ca="1">IF(ISNUMBER(A1115),INDIRECT(CONCATENATE("'Instrument List'!E",(MATCH(E1115,'Instrument List'!A:A,0))-0)),"")</f>
        <v/>
      </c>
      <c r="BB1115" s="181" t="str">
        <f t="shared" si="418"/>
        <v/>
      </c>
      <c r="BC1115" s="181" t="str">
        <f t="shared" si="419"/>
        <v/>
      </c>
      <c r="BD1115" s="181" t="str">
        <f ca="1">IF(ISNUMBER(A1115),INDIRECT(CONCATENATE("'Instrument List'!F",(MATCH(E1115,'Instrument List'!A:A,0))-0)),"")</f>
        <v/>
      </c>
    </row>
    <row r="1116" spans="1:56">
      <c r="A1116" s="223" t="str">
        <f t="shared" si="399"/>
        <v/>
      </c>
      <c r="B1116" s="224"/>
      <c r="C1116" s="225"/>
      <c r="D1116" s="182"/>
      <c r="E1116" s="182"/>
      <c r="F1116" s="182"/>
      <c r="G1116" s="203"/>
      <c r="H1116" s="218"/>
      <c r="I1116" s="213"/>
      <c r="J1116" s="207"/>
      <c r="K1116" s="213"/>
      <c r="L1116" s="207"/>
      <c r="M1116" s="213"/>
      <c r="N1116" s="207"/>
      <c r="O1116" s="183" t="str">
        <f t="shared" si="400"/>
        <v/>
      </c>
      <c r="P1116" s="184"/>
      <c r="Q1116" s="184"/>
      <c r="R1116" s="275"/>
      <c r="S1116" s="185" t="str">
        <f t="shared" si="401"/>
        <v/>
      </c>
      <c r="T1116" s="185" t="str">
        <f t="shared" si="402"/>
        <v/>
      </c>
      <c r="U1116" s="275"/>
      <c r="V1116" s="275"/>
      <c r="W1116" s="276" t="str">
        <f t="shared" si="403"/>
        <v/>
      </c>
      <c r="X1116" s="276" t="str">
        <f t="shared" si="404"/>
        <v/>
      </c>
      <c r="Y1116" s="276" t="str">
        <f t="shared" si="405"/>
        <v/>
      </c>
      <c r="Z1116" s="275"/>
      <c r="AA1116" s="184"/>
      <c r="AB1116" s="184"/>
      <c r="AC1116" s="185" t="str">
        <f t="shared" si="406"/>
        <v/>
      </c>
      <c r="AD1116" s="185" t="str">
        <f t="shared" si="407"/>
        <v/>
      </c>
      <c r="AE1116" s="186"/>
      <c r="AF1116" s="187" t="str">
        <f t="shared" si="408"/>
        <v/>
      </c>
      <c r="AG1116" s="182"/>
      <c r="AH1116" s="184"/>
      <c r="AI1116" s="184"/>
      <c r="AJ1116" s="182"/>
      <c r="AK1116" s="188" t="str">
        <f t="shared" si="409"/>
        <v/>
      </c>
      <c r="AL1116" s="188" t="str">
        <f t="shared" si="410"/>
        <v/>
      </c>
      <c r="AM1116" s="188" t="str">
        <f t="shared" si="411"/>
        <v/>
      </c>
      <c r="AN1116" s="359" t="str">
        <f>IF(Overview!$K$17='Internal Calcs'!$P$22,IF(AK1116="","",AK1116),IF(Overview!$K$17='Internal Calcs'!$P$23,IF(AK1116="","",AK1116),IF(ISNUMBER(A1116),(IF(F1116="Short",G1116-H1116,H1116-G1116)*AZ1116-AX1116),"")))</f>
        <v/>
      </c>
      <c r="AO1116" s="401" t="str">
        <f>IF(Overview!$K$17='Internal Calcs'!$P$22,IF(AL1116="","",AL1116),IF(Overview!$K$17='Internal Calcs'!$P$23,IF(AL1116="","",AL1116),IF(ISNUMBER(A1116),IF(AL1116="",(IF(F1116="Short",G1116-H1116,H1116-G1116)*AZ1116-AX1116),(IF(F1116="Short",G1116-J1116,J1116-G1116)*AZ1116-AX1116)),"")))</f>
        <v/>
      </c>
      <c r="AP1116" s="359" t="str">
        <f>IF(Overview!$K$17='Internal Calcs'!$P$22,"",IF(Overview!$K$17='Internal Calcs'!$P$23,IF(AM1116="","",AM1116),IF(ISNUMBER(A1116),IF(AM1116="",(IF(F1116="Short",G1116-H1116,H1116-G1116)*AZ1116-AX1116),(IF(F1116="Short",G1116-L1116,L1116-G1116)*AZ1116-AX1116)),"")))</f>
        <v/>
      </c>
      <c r="AQ1116" s="188" t="str">
        <f t="shared" si="412"/>
        <v/>
      </c>
      <c r="AR1116" s="188" t="str">
        <f t="shared" si="413"/>
        <v/>
      </c>
      <c r="AS1116" s="188" t="str">
        <f t="shared" si="414"/>
        <v/>
      </c>
      <c r="AT1116" s="188" t="str">
        <f>IF(ISNUMBER(A1116),MAX($AS$2:AS1116)-AS1116,"")</f>
        <v/>
      </c>
      <c r="AU1116" s="189" t="str">
        <f t="shared" si="415"/>
        <v/>
      </c>
      <c r="AV1116" s="190" t="str">
        <f t="shared" si="416"/>
        <v/>
      </c>
      <c r="AW1116" s="190" t="str">
        <f t="shared" si="417"/>
        <v/>
      </c>
      <c r="AX1116" s="191" t="str">
        <f ca="1">IF(ISNUMBER($A1116),INDIRECT(CONCATENATE("'Instrument List'!B",(MATCH(E1116,'Instrument List'!A:A,0))-0)),"")</f>
        <v/>
      </c>
      <c r="AY1116" s="191" t="str">
        <f ca="1">IF(ISNUMBER($A1116),INDIRECT(CONCATENATE("'Instrument List'!D",(MATCH(E1116,'Instrument List'!A:A,0))-0)),"")</f>
        <v/>
      </c>
      <c r="AZ1116" s="191" t="str">
        <f ca="1">IF(ISNUMBER($A1116),INDIRECT(CONCATENATE("'Instrument List'!C",(MATCH(E1116,'Instrument List'!A:A,0))-0)),"")</f>
        <v/>
      </c>
      <c r="BA1116" s="192" t="str">
        <f ca="1">IF(ISNUMBER(A1116),INDIRECT(CONCATENATE("'Instrument List'!E",(MATCH(E1116,'Instrument List'!A:A,0))-0)),"")</f>
        <v/>
      </c>
      <c r="BB1116" s="193" t="str">
        <f t="shared" si="418"/>
        <v/>
      </c>
      <c r="BC1116" s="193" t="str">
        <f t="shared" si="419"/>
        <v/>
      </c>
      <c r="BD1116" s="193" t="str">
        <f ca="1">IF(ISNUMBER(A1116),INDIRECT(CONCATENATE("'Instrument List'!F",(MATCH(E1116,'Instrument List'!A:A,0))-0)),"")</f>
        <v/>
      </c>
    </row>
    <row r="1117" spans="1:56">
      <c r="A1117" s="220" t="str">
        <f t="shared" si="399"/>
        <v/>
      </c>
      <c r="B1117" s="221"/>
      <c r="C1117" s="222"/>
      <c r="D1117" s="169"/>
      <c r="E1117" s="169"/>
      <c r="F1117" s="169"/>
      <c r="G1117" s="202"/>
      <c r="H1117" s="217"/>
      <c r="I1117" s="212"/>
      <c r="J1117" s="206"/>
      <c r="K1117" s="212"/>
      <c r="L1117" s="206"/>
      <c r="M1117" s="212"/>
      <c r="N1117" s="206"/>
      <c r="O1117" s="170" t="str">
        <f t="shared" si="400"/>
        <v/>
      </c>
      <c r="P1117" s="171"/>
      <c r="Q1117" s="171"/>
      <c r="R1117" s="171"/>
      <c r="S1117" s="172" t="str">
        <f t="shared" si="401"/>
        <v/>
      </c>
      <c r="T1117" s="172" t="str">
        <f t="shared" si="402"/>
        <v/>
      </c>
      <c r="U1117" s="171"/>
      <c r="V1117" s="171"/>
      <c r="W1117" s="173" t="str">
        <f t="shared" si="403"/>
        <v/>
      </c>
      <c r="X1117" s="173" t="str">
        <f t="shared" si="404"/>
        <v/>
      </c>
      <c r="Y1117" s="173" t="str">
        <f t="shared" si="405"/>
        <v/>
      </c>
      <c r="Z1117" s="171"/>
      <c r="AA1117" s="171"/>
      <c r="AB1117" s="171"/>
      <c r="AC1117" s="172" t="str">
        <f t="shared" si="406"/>
        <v/>
      </c>
      <c r="AD1117" s="172" t="str">
        <f t="shared" si="407"/>
        <v/>
      </c>
      <c r="AE1117" s="174"/>
      <c r="AF1117" s="175" t="str">
        <f t="shared" si="408"/>
        <v/>
      </c>
      <c r="AG1117" s="169"/>
      <c r="AH1117" s="171"/>
      <c r="AI1117" s="171"/>
      <c r="AJ1117" s="169"/>
      <c r="AK1117" s="176" t="str">
        <f t="shared" si="409"/>
        <v/>
      </c>
      <c r="AL1117" s="176" t="str">
        <f t="shared" si="410"/>
        <v/>
      </c>
      <c r="AM1117" s="176" t="str">
        <f t="shared" si="411"/>
        <v/>
      </c>
      <c r="AN1117" s="359" t="str">
        <f>IF(Overview!$K$17='Internal Calcs'!$P$22,IF(AK1117="","",AK1117),IF(Overview!$K$17='Internal Calcs'!$P$23,IF(AK1117="","",AK1117),IF(ISNUMBER(A1117),(IF(F1117="Short",G1117-H1117,H1117-G1117)*AZ1117-AX1117),"")))</f>
        <v/>
      </c>
      <c r="AO1117" s="401" t="str">
        <f>IF(Overview!$K$17='Internal Calcs'!$P$22,IF(AL1117="","",AL1117),IF(Overview!$K$17='Internal Calcs'!$P$23,IF(AL1117="","",AL1117),IF(ISNUMBER(A1117),IF(AL1117="",(IF(F1117="Short",G1117-H1117,H1117-G1117)*AZ1117-AX1117),(IF(F1117="Short",G1117-J1117,J1117-G1117)*AZ1117-AX1117)),"")))</f>
        <v/>
      </c>
      <c r="AP1117" s="359" t="str">
        <f>IF(Overview!$K$17='Internal Calcs'!$P$22,"",IF(Overview!$K$17='Internal Calcs'!$P$23,IF(AM1117="","",AM1117),IF(ISNUMBER(A1117),IF(AM1117="",(IF(F1117="Short",G1117-H1117,H1117-G1117)*AZ1117-AX1117),(IF(F1117="Short",G1117-L1117,L1117-G1117)*AZ1117-AX1117)),"")))</f>
        <v/>
      </c>
      <c r="AQ1117" s="176" t="str">
        <f t="shared" si="412"/>
        <v/>
      </c>
      <c r="AR1117" s="176" t="str">
        <f t="shared" si="413"/>
        <v/>
      </c>
      <c r="AS1117" s="176" t="str">
        <f t="shared" si="414"/>
        <v/>
      </c>
      <c r="AT1117" s="176" t="str">
        <f>IF(ISNUMBER(A1117),MAX($AS$2:AS1117)-AS1117,"")</f>
        <v/>
      </c>
      <c r="AU1117" s="177" t="str">
        <f t="shared" si="415"/>
        <v/>
      </c>
      <c r="AV1117" s="178" t="str">
        <f t="shared" si="416"/>
        <v/>
      </c>
      <c r="AW1117" s="178" t="str">
        <f t="shared" si="417"/>
        <v/>
      </c>
      <c r="AX1117" s="179" t="str">
        <f ca="1">IF(ISNUMBER($A1117),INDIRECT(CONCATENATE("'Instrument List'!B",(MATCH(E1117,'Instrument List'!A:A,0))-0)),"")</f>
        <v/>
      </c>
      <c r="AY1117" s="179" t="str">
        <f ca="1">IF(ISNUMBER($A1117),INDIRECT(CONCATENATE("'Instrument List'!D",(MATCH(E1117,'Instrument List'!A:A,0))-0)),"")</f>
        <v/>
      </c>
      <c r="AZ1117" s="179" t="str">
        <f ca="1">IF(ISNUMBER($A1117),INDIRECT(CONCATENATE("'Instrument List'!C",(MATCH(E1117,'Instrument List'!A:A,0))-0)),"")</f>
        <v/>
      </c>
      <c r="BA1117" s="180" t="str">
        <f ca="1">IF(ISNUMBER(A1117),INDIRECT(CONCATENATE("'Instrument List'!E",(MATCH(E1117,'Instrument List'!A:A,0))-0)),"")</f>
        <v/>
      </c>
      <c r="BB1117" s="181" t="str">
        <f t="shared" si="418"/>
        <v/>
      </c>
      <c r="BC1117" s="181" t="str">
        <f t="shared" si="419"/>
        <v/>
      </c>
      <c r="BD1117" s="181" t="str">
        <f ca="1">IF(ISNUMBER(A1117),INDIRECT(CONCATENATE("'Instrument List'!F",(MATCH(E1117,'Instrument List'!A:A,0))-0)),"")</f>
        <v/>
      </c>
    </row>
    <row r="1118" spans="1:56">
      <c r="A1118" s="223" t="str">
        <f t="shared" si="399"/>
        <v/>
      </c>
      <c r="B1118" s="224"/>
      <c r="C1118" s="225"/>
      <c r="D1118" s="182"/>
      <c r="E1118" s="182"/>
      <c r="F1118" s="182"/>
      <c r="G1118" s="203"/>
      <c r="H1118" s="218"/>
      <c r="I1118" s="213"/>
      <c r="J1118" s="207"/>
      <c r="K1118" s="213"/>
      <c r="L1118" s="207"/>
      <c r="M1118" s="213"/>
      <c r="N1118" s="207"/>
      <c r="O1118" s="183" t="str">
        <f t="shared" si="400"/>
        <v/>
      </c>
      <c r="P1118" s="184"/>
      <c r="Q1118" s="184"/>
      <c r="R1118" s="275"/>
      <c r="S1118" s="185" t="str">
        <f t="shared" si="401"/>
        <v/>
      </c>
      <c r="T1118" s="185" t="str">
        <f t="shared" si="402"/>
        <v/>
      </c>
      <c r="U1118" s="275"/>
      <c r="V1118" s="275"/>
      <c r="W1118" s="276" t="str">
        <f t="shared" si="403"/>
        <v/>
      </c>
      <c r="X1118" s="276" t="str">
        <f t="shared" si="404"/>
        <v/>
      </c>
      <c r="Y1118" s="276" t="str">
        <f t="shared" si="405"/>
        <v/>
      </c>
      <c r="Z1118" s="275"/>
      <c r="AA1118" s="184"/>
      <c r="AB1118" s="184"/>
      <c r="AC1118" s="185" t="str">
        <f t="shared" si="406"/>
        <v/>
      </c>
      <c r="AD1118" s="185" t="str">
        <f t="shared" si="407"/>
        <v/>
      </c>
      <c r="AE1118" s="186"/>
      <c r="AF1118" s="187" t="str">
        <f t="shared" si="408"/>
        <v/>
      </c>
      <c r="AG1118" s="182"/>
      <c r="AH1118" s="184"/>
      <c r="AI1118" s="184"/>
      <c r="AJ1118" s="182"/>
      <c r="AK1118" s="188" t="str">
        <f t="shared" si="409"/>
        <v/>
      </c>
      <c r="AL1118" s="188" t="str">
        <f t="shared" si="410"/>
        <v/>
      </c>
      <c r="AM1118" s="188" t="str">
        <f t="shared" si="411"/>
        <v/>
      </c>
      <c r="AN1118" s="359" t="str">
        <f>IF(Overview!$K$17='Internal Calcs'!$P$22,IF(AK1118="","",AK1118),IF(Overview!$K$17='Internal Calcs'!$P$23,IF(AK1118="","",AK1118),IF(ISNUMBER(A1118),(IF(F1118="Short",G1118-H1118,H1118-G1118)*AZ1118-AX1118),"")))</f>
        <v/>
      </c>
      <c r="AO1118" s="401" t="str">
        <f>IF(Overview!$K$17='Internal Calcs'!$P$22,IF(AL1118="","",AL1118),IF(Overview!$K$17='Internal Calcs'!$P$23,IF(AL1118="","",AL1118),IF(ISNUMBER(A1118),IF(AL1118="",(IF(F1118="Short",G1118-H1118,H1118-G1118)*AZ1118-AX1118),(IF(F1118="Short",G1118-J1118,J1118-G1118)*AZ1118-AX1118)),"")))</f>
        <v/>
      </c>
      <c r="AP1118" s="359" t="str">
        <f>IF(Overview!$K$17='Internal Calcs'!$P$22,"",IF(Overview!$K$17='Internal Calcs'!$P$23,IF(AM1118="","",AM1118),IF(ISNUMBER(A1118),IF(AM1118="",(IF(F1118="Short",G1118-H1118,H1118-G1118)*AZ1118-AX1118),(IF(F1118="Short",G1118-L1118,L1118-G1118)*AZ1118-AX1118)),"")))</f>
        <v/>
      </c>
      <c r="AQ1118" s="188" t="str">
        <f t="shared" si="412"/>
        <v/>
      </c>
      <c r="AR1118" s="188" t="str">
        <f t="shared" si="413"/>
        <v/>
      </c>
      <c r="AS1118" s="188" t="str">
        <f t="shared" si="414"/>
        <v/>
      </c>
      <c r="AT1118" s="188" t="str">
        <f>IF(ISNUMBER(A1118),MAX($AS$2:AS1118)-AS1118,"")</f>
        <v/>
      </c>
      <c r="AU1118" s="189" t="str">
        <f t="shared" si="415"/>
        <v/>
      </c>
      <c r="AV1118" s="190" t="str">
        <f t="shared" si="416"/>
        <v/>
      </c>
      <c r="AW1118" s="190" t="str">
        <f t="shared" si="417"/>
        <v/>
      </c>
      <c r="AX1118" s="191" t="str">
        <f ca="1">IF(ISNUMBER($A1118),INDIRECT(CONCATENATE("'Instrument List'!B",(MATCH(E1118,'Instrument List'!A:A,0))-0)),"")</f>
        <v/>
      </c>
      <c r="AY1118" s="191" t="str">
        <f ca="1">IF(ISNUMBER($A1118),INDIRECT(CONCATENATE("'Instrument List'!D",(MATCH(E1118,'Instrument List'!A:A,0))-0)),"")</f>
        <v/>
      </c>
      <c r="AZ1118" s="191" t="str">
        <f ca="1">IF(ISNUMBER($A1118),INDIRECT(CONCATENATE("'Instrument List'!C",(MATCH(E1118,'Instrument List'!A:A,0))-0)),"")</f>
        <v/>
      </c>
      <c r="BA1118" s="192" t="str">
        <f ca="1">IF(ISNUMBER(A1118),INDIRECT(CONCATENATE("'Instrument List'!E",(MATCH(E1118,'Instrument List'!A:A,0))-0)),"")</f>
        <v/>
      </c>
      <c r="BB1118" s="193" t="str">
        <f t="shared" si="418"/>
        <v/>
      </c>
      <c r="BC1118" s="193" t="str">
        <f t="shared" si="419"/>
        <v/>
      </c>
      <c r="BD1118" s="193" t="str">
        <f ca="1">IF(ISNUMBER(A1118),INDIRECT(CONCATENATE("'Instrument List'!F",(MATCH(E1118,'Instrument List'!A:A,0))-0)),"")</f>
        <v/>
      </c>
    </row>
    <row r="1119" spans="1:56">
      <c r="A1119" s="220" t="str">
        <f t="shared" si="399"/>
        <v/>
      </c>
      <c r="B1119" s="221"/>
      <c r="C1119" s="222"/>
      <c r="D1119" s="169"/>
      <c r="E1119" s="169"/>
      <c r="F1119" s="169"/>
      <c r="G1119" s="202"/>
      <c r="H1119" s="217"/>
      <c r="I1119" s="212"/>
      <c r="J1119" s="206"/>
      <c r="K1119" s="212"/>
      <c r="L1119" s="206"/>
      <c r="M1119" s="212"/>
      <c r="N1119" s="206"/>
      <c r="O1119" s="170" t="str">
        <f t="shared" si="400"/>
        <v/>
      </c>
      <c r="P1119" s="171"/>
      <c r="Q1119" s="171"/>
      <c r="R1119" s="171"/>
      <c r="S1119" s="172" t="str">
        <f t="shared" si="401"/>
        <v/>
      </c>
      <c r="T1119" s="172" t="str">
        <f t="shared" si="402"/>
        <v/>
      </c>
      <c r="U1119" s="171"/>
      <c r="V1119" s="171"/>
      <c r="W1119" s="173" t="str">
        <f t="shared" si="403"/>
        <v/>
      </c>
      <c r="X1119" s="173" t="str">
        <f t="shared" si="404"/>
        <v/>
      </c>
      <c r="Y1119" s="173" t="str">
        <f t="shared" si="405"/>
        <v/>
      </c>
      <c r="Z1119" s="171"/>
      <c r="AA1119" s="171"/>
      <c r="AB1119" s="171"/>
      <c r="AC1119" s="172" t="str">
        <f t="shared" si="406"/>
        <v/>
      </c>
      <c r="AD1119" s="172" t="str">
        <f t="shared" si="407"/>
        <v/>
      </c>
      <c r="AE1119" s="174"/>
      <c r="AF1119" s="175" t="str">
        <f t="shared" si="408"/>
        <v/>
      </c>
      <c r="AG1119" s="169"/>
      <c r="AH1119" s="171"/>
      <c r="AI1119" s="171"/>
      <c r="AJ1119" s="169"/>
      <c r="AK1119" s="176" t="str">
        <f t="shared" si="409"/>
        <v/>
      </c>
      <c r="AL1119" s="176" t="str">
        <f t="shared" si="410"/>
        <v/>
      </c>
      <c r="AM1119" s="176" t="str">
        <f t="shared" si="411"/>
        <v/>
      </c>
      <c r="AN1119" s="359" t="str">
        <f>IF(Overview!$K$17='Internal Calcs'!$P$22,IF(AK1119="","",AK1119),IF(Overview!$K$17='Internal Calcs'!$P$23,IF(AK1119="","",AK1119),IF(ISNUMBER(A1119),(IF(F1119="Short",G1119-H1119,H1119-G1119)*AZ1119-AX1119),"")))</f>
        <v/>
      </c>
      <c r="AO1119" s="401" t="str">
        <f>IF(Overview!$K$17='Internal Calcs'!$P$22,IF(AL1119="","",AL1119),IF(Overview!$K$17='Internal Calcs'!$P$23,IF(AL1119="","",AL1119),IF(ISNUMBER(A1119),IF(AL1119="",(IF(F1119="Short",G1119-H1119,H1119-G1119)*AZ1119-AX1119),(IF(F1119="Short",G1119-J1119,J1119-G1119)*AZ1119-AX1119)),"")))</f>
        <v/>
      </c>
      <c r="AP1119" s="359" t="str">
        <f>IF(Overview!$K$17='Internal Calcs'!$P$22,"",IF(Overview!$K$17='Internal Calcs'!$P$23,IF(AM1119="","",AM1119),IF(ISNUMBER(A1119),IF(AM1119="",(IF(F1119="Short",G1119-H1119,H1119-G1119)*AZ1119-AX1119),(IF(F1119="Short",G1119-L1119,L1119-G1119)*AZ1119-AX1119)),"")))</f>
        <v/>
      </c>
      <c r="AQ1119" s="176" t="str">
        <f t="shared" si="412"/>
        <v/>
      </c>
      <c r="AR1119" s="176" t="str">
        <f t="shared" si="413"/>
        <v/>
      </c>
      <c r="AS1119" s="176" t="str">
        <f t="shared" si="414"/>
        <v/>
      </c>
      <c r="AT1119" s="176" t="str">
        <f>IF(ISNUMBER(A1119),MAX($AS$2:AS1119)-AS1119,"")</f>
        <v/>
      </c>
      <c r="AU1119" s="177" t="str">
        <f t="shared" si="415"/>
        <v/>
      </c>
      <c r="AV1119" s="178" t="str">
        <f t="shared" si="416"/>
        <v/>
      </c>
      <c r="AW1119" s="178" t="str">
        <f t="shared" si="417"/>
        <v/>
      </c>
      <c r="AX1119" s="179" t="str">
        <f ca="1">IF(ISNUMBER($A1119),INDIRECT(CONCATENATE("'Instrument List'!B",(MATCH(E1119,'Instrument List'!A:A,0))-0)),"")</f>
        <v/>
      </c>
      <c r="AY1119" s="179" t="str">
        <f ca="1">IF(ISNUMBER($A1119),INDIRECT(CONCATENATE("'Instrument List'!D",(MATCH(E1119,'Instrument List'!A:A,0))-0)),"")</f>
        <v/>
      </c>
      <c r="AZ1119" s="179" t="str">
        <f ca="1">IF(ISNUMBER($A1119),INDIRECT(CONCATENATE("'Instrument List'!C",(MATCH(E1119,'Instrument List'!A:A,0))-0)),"")</f>
        <v/>
      </c>
      <c r="BA1119" s="180" t="str">
        <f ca="1">IF(ISNUMBER(A1119),INDIRECT(CONCATENATE("'Instrument List'!E",(MATCH(E1119,'Instrument List'!A:A,0))-0)),"")</f>
        <v/>
      </c>
      <c r="BB1119" s="181" t="str">
        <f t="shared" si="418"/>
        <v/>
      </c>
      <c r="BC1119" s="181" t="str">
        <f t="shared" si="419"/>
        <v/>
      </c>
      <c r="BD1119" s="181" t="str">
        <f ca="1">IF(ISNUMBER(A1119),INDIRECT(CONCATENATE("'Instrument List'!F",(MATCH(E1119,'Instrument List'!A:A,0))-0)),"")</f>
        <v/>
      </c>
    </row>
    <row r="1120" spans="1:56">
      <c r="A1120" s="223" t="str">
        <f t="shared" si="399"/>
        <v/>
      </c>
      <c r="B1120" s="224"/>
      <c r="C1120" s="225"/>
      <c r="D1120" s="182"/>
      <c r="E1120" s="182"/>
      <c r="F1120" s="182"/>
      <c r="G1120" s="203"/>
      <c r="H1120" s="218"/>
      <c r="I1120" s="213"/>
      <c r="J1120" s="207"/>
      <c r="K1120" s="213"/>
      <c r="L1120" s="207"/>
      <c r="M1120" s="213"/>
      <c r="N1120" s="207"/>
      <c r="O1120" s="183" t="str">
        <f t="shared" si="400"/>
        <v/>
      </c>
      <c r="P1120" s="184"/>
      <c r="Q1120" s="184"/>
      <c r="R1120" s="275"/>
      <c r="S1120" s="185" t="str">
        <f t="shared" si="401"/>
        <v/>
      </c>
      <c r="T1120" s="185" t="str">
        <f t="shared" si="402"/>
        <v/>
      </c>
      <c r="U1120" s="275"/>
      <c r="V1120" s="275"/>
      <c r="W1120" s="276" t="str">
        <f t="shared" si="403"/>
        <v/>
      </c>
      <c r="X1120" s="276" t="str">
        <f t="shared" si="404"/>
        <v/>
      </c>
      <c r="Y1120" s="276" t="str">
        <f t="shared" si="405"/>
        <v/>
      </c>
      <c r="Z1120" s="275"/>
      <c r="AA1120" s="184"/>
      <c r="AB1120" s="184"/>
      <c r="AC1120" s="185" t="str">
        <f t="shared" si="406"/>
        <v/>
      </c>
      <c r="AD1120" s="185" t="str">
        <f t="shared" si="407"/>
        <v/>
      </c>
      <c r="AE1120" s="186"/>
      <c r="AF1120" s="187" t="str">
        <f t="shared" si="408"/>
        <v/>
      </c>
      <c r="AG1120" s="182"/>
      <c r="AH1120" s="184"/>
      <c r="AI1120" s="184"/>
      <c r="AJ1120" s="182"/>
      <c r="AK1120" s="188" t="str">
        <f t="shared" si="409"/>
        <v/>
      </c>
      <c r="AL1120" s="188" t="str">
        <f t="shared" si="410"/>
        <v/>
      </c>
      <c r="AM1120" s="188" t="str">
        <f t="shared" si="411"/>
        <v/>
      </c>
      <c r="AN1120" s="359" t="str">
        <f>IF(Overview!$K$17='Internal Calcs'!$P$22,IF(AK1120="","",AK1120),IF(Overview!$K$17='Internal Calcs'!$P$23,IF(AK1120="","",AK1120),IF(ISNUMBER(A1120),(IF(F1120="Short",G1120-H1120,H1120-G1120)*AZ1120-AX1120),"")))</f>
        <v/>
      </c>
      <c r="AO1120" s="401" t="str">
        <f>IF(Overview!$K$17='Internal Calcs'!$P$22,IF(AL1120="","",AL1120),IF(Overview!$K$17='Internal Calcs'!$P$23,IF(AL1120="","",AL1120),IF(ISNUMBER(A1120),IF(AL1120="",(IF(F1120="Short",G1120-H1120,H1120-G1120)*AZ1120-AX1120),(IF(F1120="Short",G1120-J1120,J1120-G1120)*AZ1120-AX1120)),"")))</f>
        <v/>
      </c>
      <c r="AP1120" s="359" t="str">
        <f>IF(Overview!$K$17='Internal Calcs'!$P$22,"",IF(Overview!$K$17='Internal Calcs'!$P$23,IF(AM1120="","",AM1120),IF(ISNUMBER(A1120),IF(AM1120="",(IF(F1120="Short",G1120-H1120,H1120-G1120)*AZ1120-AX1120),(IF(F1120="Short",G1120-L1120,L1120-G1120)*AZ1120-AX1120)),"")))</f>
        <v/>
      </c>
      <c r="AQ1120" s="188" t="str">
        <f t="shared" si="412"/>
        <v/>
      </c>
      <c r="AR1120" s="188" t="str">
        <f t="shared" si="413"/>
        <v/>
      </c>
      <c r="AS1120" s="188" t="str">
        <f t="shared" si="414"/>
        <v/>
      </c>
      <c r="AT1120" s="188" t="str">
        <f>IF(ISNUMBER(A1120),MAX($AS$2:AS1120)-AS1120,"")</f>
        <v/>
      </c>
      <c r="AU1120" s="189" t="str">
        <f t="shared" si="415"/>
        <v/>
      </c>
      <c r="AV1120" s="190" t="str">
        <f t="shared" si="416"/>
        <v/>
      </c>
      <c r="AW1120" s="190" t="str">
        <f t="shared" si="417"/>
        <v/>
      </c>
      <c r="AX1120" s="191" t="str">
        <f ca="1">IF(ISNUMBER($A1120),INDIRECT(CONCATENATE("'Instrument List'!B",(MATCH(E1120,'Instrument List'!A:A,0))-0)),"")</f>
        <v/>
      </c>
      <c r="AY1120" s="191" t="str">
        <f ca="1">IF(ISNUMBER($A1120),INDIRECT(CONCATENATE("'Instrument List'!D",(MATCH(E1120,'Instrument List'!A:A,0))-0)),"")</f>
        <v/>
      </c>
      <c r="AZ1120" s="191" t="str">
        <f ca="1">IF(ISNUMBER($A1120),INDIRECT(CONCATENATE("'Instrument List'!C",(MATCH(E1120,'Instrument List'!A:A,0))-0)),"")</f>
        <v/>
      </c>
      <c r="BA1120" s="192" t="str">
        <f ca="1">IF(ISNUMBER(A1120),INDIRECT(CONCATENATE("'Instrument List'!E",(MATCH(E1120,'Instrument List'!A:A,0))-0)),"")</f>
        <v/>
      </c>
      <c r="BB1120" s="193" t="str">
        <f t="shared" si="418"/>
        <v/>
      </c>
      <c r="BC1120" s="193" t="str">
        <f t="shared" si="419"/>
        <v/>
      </c>
      <c r="BD1120" s="193" t="str">
        <f ca="1">IF(ISNUMBER(A1120),INDIRECT(CONCATENATE("'Instrument List'!F",(MATCH(E1120,'Instrument List'!A:A,0))-0)),"")</f>
        <v/>
      </c>
    </row>
    <row r="1121" spans="1:56">
      <c r="A1121" s="220" t="str">
        <f t="shared" si="399"/>
        <v/>
      </c>
      <c r="B1121" s="221"/>
      <c r="C1121" s="222"/>
      <c r="D1121" s="169"/>
      <c r="E1121" s="169"/>
      <c r="F1121" s="169"/>
      <c r="G1121" s="202"/>
      <c r="H1121" s="217"/>
      <c r="I1121" s="212"/>
      <c r="J1121" s="206"/>
      <c r="K1121" s="212"/>
      <c r="L1121" s="206"/>
      <c r="M1121" s="212"/>
      <c r="N1121" s="206"/>
      <c r="O1121" s="170" t="str">
        <f t="shared" si="400"/>
        <v/>
      </c>
      <c r="P1121" s="171"/>
      <c r="Q1121" s="171"/>
      <c r="R1121" s="171"/>
      <c r="S1121" s="172" t="str">
        <f t="shared" si="401"/>
        <v/>
      </c>
      <c r="T1121" s="172" t="str">
        <f t="shared" si="402"/>
        <v/>
      </c>
      <c r="U1121" s="171"/>
      <c r="V1121" s="171"/>
      <c r="W1121" s="173" t="str">
        <f t="shared" si="403"/>
        <v/>
      </c>
      <c r="X1121" s="173" t="str">
        <f t="shared" si="404"/>
        <v/>
      </c>
      <c r="Y1121" s="173" t="str">
        <f t="shared" si="405"/>
        <v/>
      </c>
      <c r="Z1121" s="171"/>
      <c r="AA1121" s="171"/>
      <c r="AB1121" s="171"/>
      <c r="AC1121" s="172" t="str">
        <f t="shared" si="406"/>
        <v/>
      </c>
      <c r="AD1121" s="172" t="str">
        <f t="shared" si="407"/>
        <v/>
      </c>
      <c r="AE1121" s="174"/>
      <c r="AF1121" s="175" t="str">
        <f t="shared" si="408"/>
        <v/>
      </c>
      <c r="AG1121" s="169"/>
      <c r="AH1121" s="171"/>
      <c r="AI1121" s="171"/>
      <c r="AJ1121" s="169"/>
      <c r="AK1121" s="176" t="str">
        <f t="shared" si="409"/>
        <v/>
      </c>
      <c r="AL1121" s="176" t="str">
        <f t="shared" si="410"/>
        <v/>
      </c>
      <c r="AM1121" s="176" t="str">
        <f t="shared" si="411"/>
        <v/>
      </c>
      <c r="AN1121" s="359" t="str">
        <f>IF(Overview!$K$17='Internal Calcs'!$P$22,IF(AK1121="","",AK1121),IF(Overview!$K$17='Internal Calcs'!$P$23,IF(AK1121="","",AK1121),IF(ISNUMBER(A1121),(IF(F1121="Short",G1121-H1121,H1121-G1121)*AZ1121-AX1121),"")))</f>
        <v/>
      </c>
      <c r="AO1121" s="401" t="str">
        <f>IF(Overview!$K$17='Internal Calcs'!$P$22,IF(AL1121="","",AL1121),IF(Overview!$K$17='Internal Calcs'!$P$23,IF(AL1121="","",AL1121),IF(ISNUMBER(A1121),IF(AL1121="",(IF(F1121="Short",G1121-H1121,H1121-G1121)*AZ1121-AX1121),(IF(F1121="Short",G1121-J1121,J1121-G1121)*AZ1121-AX1121)),"")))</f>
        <v/>
      </c>
      <c r="AP1121" s="359" t="str">
        <f>IF(Overview!$K$17='Internal Calcs'!$P$22,"",IF(Overview!$K$17='Internal Calcs'!$P$23,IF(AM1121="","",AM1121),IF(ISNUMBER(A1121),IF(AM1121="",(IF(F1121="Short",G1121-H1121,H1121-G1121)*AZ1121-AX1121),(IF(F1121="Short",G1121-L1121,L1121-G1121)*AZ1121-AX1121)),"")))</f>
        <v/>
      </c>
      <c r="AQ1121" s="176" t="str">
        <f t="shared" si="412"/>
        <v/>
      </c>
      <c r="AR1121" s="176" t="str">
        <f t="shared" si="413"/>
        <v/>
      </c>
      <c r="AS1121" s="176" t="str">
        <f t="shared" si="414"/>
        <v/>
      </c>
      <c r="AT1121" s="176" t="str">
        <f>IF(ISNUMBER(A1121),MAX($AS$2:AS1121)-AS1121,"")</f>
        <v/>
      </c>
      <c r="AU1121" s="177" t="str">
        <f t="shared" si="415"/>
        <v/>
      </c>
      <c r="AV1121" s="178" t="str">
        <f t="shared" si="416"/>
        <v/>
      </c>
      <c r="AW1121" s="178" t="str">
        <f t="shared" si="417"/>
        <v/>
      </c>
      <c r="AX1121" s="179" t="str">
        <f ca="1">IF(ISNUMBER($A1121),INDIRECT(CONCATENATE("'Instrument List'!B",(MATCH(E1121,'Instrument List'!A:A,0))-0)),"")</f>
        <v/>
      </c>
      <c r="AY1121" s="179" t="str">
        <f ca="1">IF(ISNUMBER($A1121),INDIRECT(CONCATENATE("'Instrument List'!D",(MATCH(E1121,'Instrument List'!A:A,0))-0)),"")</f>
        <v/>
      </c>
      <c r="AZ1121" s="179" t="str">
        <f ca="1">IF(ISNUMBER($A1121),INDIRECT(CONCATENATE("'Instrument List'!C",(MATCH(E1121,'Instrument List'!A:A,0))-0)),"")</f>
        <v/>
      </c>
      <c r="BA1121" s="180" t="str">
        <f ca="1">IF(ISNUMBER(A1121),INDIRECT(CONCATENATE("'Instrument List'!E",(MATCH(E1121,'Instrument List'!A:A,0))-0)),"")</f>
        <v/>
      </c>
      <c r="BB1121" s="181" t="str">
        <f t="shared" si="418"/>
        <v/>
      </c>
      <c r="BC1121" s="181" t="str">
        <f t="shared" si="419"/>
        <v/>
      </c>
      <c r="BD1121" s="181" t="str">
        <f ca="1">IF(ISNUMBER(A1121),INDIRECT(CONCATENATE("'Instrument List'!F",(MATCH(E1121,'Instrument List'!A:A,0))-0)),"")</f>
        <v/>
      </c>
    </row>
    <row r="1122" spans="1:56">
      <c r="A1122" s="223" t="str">
        <f t="shared" si="399"/>
        <v/>
      </c>
      <c r="B1122" s="224"/>
      <c r="C1122" s="225"/>
      <c r="D1122" s="182"/>
      <c r="E1122" s="182"/>
      <c r="F1122" s="182"/>
      <c r="G1122" s="203"/>
      <c r="H1122" s="218"/>
      <c r="I1122" s="213"/>
      <c r="J1122" s="207"/>
      <c r="K1122" s="213"/>
      <c r="L1122" s="207"/>
      <c r="M1122" s="213"/>
      <c r="N1122" s="207"/>
      <c r="O1122" s="183" t="str">
        <f t="shared" si="400"/>
        <v/>
      </c>
      <c r="P1122" s="184"/>
      <c r="Q1122" s="184"/>
      <c r="R1122" s="275"/>
      <c r="S1122" s="185" t="str">
        <f t="shared" si="401"/>
        <v/>
      </c>
      <c r="T1122" s="185" t="str">
        <f t="shared" si="402"/>
        <v/>
      </c>
      <c r="U1122" s="275"/>
      <c r="V1122" s="275"/>
      <c r="W1122" s="276" t="str">
        <f t="shared" si="403"/>
        <v/>
      </c>
      <c r="X1122" s="276" t="str">
        <f t="shared" si="404"/>
        <v/>
      </c>
      <c r="Y1122" s="276" t="str">
        <f t="shared" si="405"/>
        <v/>
      </c>
      <c r="Z1122" s="275"/>
      <c r="AA1122" s="184"/>
      <c r="AB1122" s="184"/>
      <c r="AC1122" s="185" t="str">
        <f t="shared" si="406"/>
        <v/>
      </c>
      <c r="AD1122" s="185" t="str">
        <f t="shared" si="407"/>
        <v/>
      </c>
      <c r="AE1122" s="186"/>
      <c r="AF1122" s="187" t="str">
        <f t="shared" si="408"/>
        <v/>
      </c>
      <c r="AG1122" s="182"/>
      <c r="AH1122" s="184"/>
      <c r="AI1122" s="184"/>
      <c r="AJ1122" s="182"/>
      <c r="AK1122" s="188" t="str">
        <f t="shared" si="409"/>
        <v/>
      </c>
      <c r="AL1122" s="188" t="str">
        <f t="shared" si="410"/>
        <v/>
      </c>
      <c r="AM1122" s="188" t="str">
        <f t="shared" si="411"/>
        <v/>
      </c>
      <c r="AN1122" s="359" t="str">
        <f>IF(Overview!$K$17='Internal Calcs'!$P$22,IF(AK1122="","",AK1122),IF(Overview!$K$17='Internal Calcs'!$P$23,IF(AK1122="","",AK1122),IF(ISNUMBER(A1122),(IF(F1122="Short",G1122-H1122,H1122-G1122)*AZ1122-AX1122),"")))</f>
        <v/>
      </c>
      <c r="AO1122" s="401" t="str">
        <f>IF(Overview!$K$17='Internal Calcs'!$P$22,IF(AL1122="","",AL1122),IF(Overview!$K$17='Internal Calcs'!$P$23,IF(AL1122="","",AL1122),IF(ISNUMBER(A1122),IF(AL1122="",(IF(F1122="Short",G1122-H1122,H1122-G1122)*AZ1122-AX1122),(IF(F1122="Short",G1122-J1122,J1122-G1122)*AZ1122-AX1122)),"")))</f>
        <v/>
      </c>
      <c r="AP1122" s="359" t="str">
        <f>IF(Overview!$K$17='Internal Calcs'!$P$22,"",IF(Overview!$K$17='Internal Calcs'!$P$23,IF(AM1122="","",AM1122),IF(ISNUMBER(A1122),IF(AM1122="",(IF(F1122="Short",G1122-H1122,H1122-G1122)*AZ1122-AX1122),(IF(F1122="Short",G1122-L1122,L1122-G1122)*AZ1122-AX1122)),"")))</f>
        <v/>
      </c>
      <c r="AQ1122" s="188" t="str">
        <f t="shared" si="412"/>
        <v/>
      </c>
      <c r="AR1122" s="188" t="str">
        <f t="shared" si="413"/>
        <v/>
      </c>
      <c r="AS1122" s="188" t="str">
        <f t="shared" si="414"/>
        <v/>
      </c>
      <c r="AT1122" s="188" t="str">
        <f>IF(ISNUMBER(A1122),MAX($AS$2:AS1122)-AS1122,"")</f>
        <v/>
      </c>
      <c r="AU1122" s="189" t="str">
        <f t="shared" si="415"/>
        <v/>
      </c>
      <c r="AV1122" s="190" t="str">
        <f t="shared" si="416"/>
        <v/>
      </c>
      <c r="AW1122" s="190" t="str">
        <f t="shared" si="417"/>
        <v/>
      </c>
      <c r="AX1122" s="191" t="str">
        <f ca="1">IF(ISNUMBER($A1122),INDIRECT(CONCATENATE("'Instrument List'!B",(MATCH(E1122,'Instrument List'!A:A,0))-0)),"")</f>
        <v/>
      </c>
      <c r="AY1122" s="191" t="str">
        <f ca="1">IF(ISNUMBER($A1122),INDIRECT(CONCATENATE("'Instrument List'!D",(MATCH(E1122,'Instrument List'!A:A,0))-0)),"")</f>
        <v/>
      </c>
      <c r="AZ1122" s="191" t="str">
        <f ca="1">IF(ISNUMBER($A1122),INDIRECT(CONCATENATE("'Instrument List'!C",(MATCH(E1122,'Instrument List'!A:A,0))-0)),"")</f>
        <v/>
      </c>
      <c r="BA1122" s="192" t="str">
        <f ca="1">IF(ISNUMBER(A1122),INDIRECT(CONCATENATE("'Instrument List'!E",(MATCH(E1122,'Instrument List'!A:A,0))-0)),"")</f>
        <v/>
      </c>
      <c r="BB1122" s="193" t="str">
        <f t="shared" si="418"/>
        <v/>
      </c>
      <c r="BC1122" s="193" t="str">
        <f t="shared" si="419"/>
        <v/>
      </c>
      <c r="BD1122" s="193" t="str">
        <f ca="1">IF(ISNUMBER(A1122),INDIRECT(CONCATENATE("'Instrument List'!F",(MATCH(E1122,'Instrument List'!A:A,0))-0)),"")</f>
        <v/>
      </c>
    </row>
    <row r="1123" spans="1:56">
      <c r="A1123" s="220" t="str">
        <f t="shared" si="399"/>
        <v/>
      </c>
      <c r="B1123" s="221"/>
      <c r="C1123" s="222"/>
      <c r="D1123" s="169"/>
      <c r="E1123" s="169"/>
      <c r="F1123" s="169"/>
      <c r="G1123" s="202"/>
      <c r="H1123" s="217"/>
      <c r="I1123" s="212"/>
      <c r="J1123" s="206"/>
      <c r="K1123" s="212"/>
      <c r="L1123" s="206"/>
      <c r="M1123" s="212"/>
      <c r="N1123" s="206"/>
      <c r="O1123" s="170" t="str">
        <f t="shared" si="400"/>
        <v/>
      </c>
      <c r="P1123" s="171"/>
      <c r="Q1123" s="171"/>
      <c r="R1123" s="171"/>
      <c r="S1123" s="172" t="str">
        <f t="shared" si="401"/>
        <v/>
      </c>
      <c r="T1123" s="172" t="str">
        <f t="shared" si="402"/>
        <v/>
      </c>
      <c r="U1123" s="171"/>
      <c r="V1123" s="171"/>
      <c r="W1123" s="173" t="str">
        <f t="shared" si="403"/>
        <v/>
      </c>
      <c r="X1123" s="173" t="str">
        <f t="shared" si="404"/>
        <v/>
      </c>
      <c r="Y1123" s="173" t="str">
        <f t="shared" si="405"/>
        <v/>
      </c>
      <c r="Z1123" s="171"/>
      <c r="AA1123" s="171"/>
      <c r="AB1123" s="171"/>
      <c r="AC1123" s="172" t="str">
        <f t="shared" si="406"/>
        <v/>
      </c>
      <c r="AD1123" s="172" t="str">
        <f t="shared" si="407"/>
        <v/>
      </c>
      <c r="AE1123" s="174"/>
      <c r="AF1123" s="175" t="str">
        <f t="shared" si="408"/>
        <v/>
      </c>
      <c r="AG1123" s="169"/>
      <c r="AH1123" s="171"/>
      <c r="AI1123" s="171"/>
      <c r="AJ1123" s="169"/>
      <c r="AK1123" s="176" t="str">
        <f t="shared" si="409"/>
        <v/>
      </c>
      <c r="AL1123" s="176" t="str">
        <f t="shared" si="410"/>
        <v/>
      </c>
      <c r="AM1123" s="176" t="str">
        <f t="shared" si="411"/>
        <v/>
      </c>
      <c r="AN1123" s="359" t="str">
        <f>IF(Overview!$K$17='Internal Calcs'!$P$22,IF(AK1123="","",AK1123),IF(Overview!$K$17='Internal Calcs'!$P$23,IF(AK1123="","",AK1123),IF(ISNUMBER(A1123),(IF(F1123="Short",G1123-H1123,H1123-G1123)*AZ1123-AX1123),"")))</f>
        <v/>
      </c>
      <c r="AO1123" s="401" t="str">
        <f>IF(Overview!$K$17='Internal Calcs'!$P$22,IF(AL1123="","",AL1123),IF(Overview!$K$17='Internal Calcs'!$P$23,IF(AL1123="","",AL1123),IF(ISNUMBER(A1123),IF(AL1123="",(IF(F1123="Short",G1123-H1123,H1123-G1123)*AZ1123-AX1123),(IF(F1123="Short",G1123-J1123,J1123-G1123)*AZ1123-AX1123)),"")))</f>
        <v/>
      </c>
      <c r="AP1123" s="359" t="str">
        <f>IF(Overview!$K$17='Internal Calcs'!$P$22,"",IF(Overview!$K$17='Internal Calcs'!$P$23,IF(AM1123="","",AM1123),IF(ISNUMBER(A1123),IF(AM1123="",(IF(F1123="Short",G1123-H1123,H1123-G1123)*AZ1123-AX1123),(IF(F1123="Short",G1123-L1123,L1123-G1123)*AZ1123-AX1123)),"")))</f>
        <v/>
      </c>
      <c r="AQ1123" s="176" t="str">
        <f t="shared" si="412"/>
        <v/>
      </c>
      <c r="AR1123" s="176" t="str">
        <f t="shared" si="413"/>
        <v/>
      </c>
      <c r="AS1123" s="176" t="str">
        <f t="shared" si="414"/>
        <v/>
      </c>
      <c r="AT1123" s="176" t="str">
        <f>IF(ISNUMBER(A1123),MAX($AS$2:AS1123)-AS1123,"")</f>
        <v/>
      </c>
      <c r="AU1123" s="177" t="str">
        <f t="shared" si="415"/>
        <v/>
      </c>
      <c r="AV1123" s="178" t="str">
        <f t="shared" si="416"/>
        <v/>
      </c>
      <c r="AW1123" s="178" t="str">
        <f t="shared" si="417"/>
        <v/>
      </c>
      <c r="AX1123" s="179" t="str">
        <f ca="1">IF(ISNUMBER($A1123),INDIRECT(CONCATENATE("'Instrument List'!B",(MATCH(E1123,'Instrument List'!A:A,0))-0)),"")</f>
        <v/>
      </c>
      <c r="AY1123" s="179" t="str">
        <f ca="1">IF(ISNUMBER($A1123),INDIRECT(CONCATENATE("'Instrument List'!D",(MATCH(E1123,'Instrument List'!A:A,0))-0)),"")</f>
        <v/>
      </c>
      <c r="AZ1123" s="179" t="str">
        <f ca="1">IF(ISNUMBER($A1123),INDIRECT(CONCATENATE("'Instrument List'!C",(MATCH(E1123,'Instrument List'!A:A,0))-0)),"")</f>
        <v/>
      </c>
      <c r="BA1123" s="180" t="str">
        <f ca="1">IF(ISNUMBER(A1123),INDIRECT(CONCATENATE("'Instrument List'!E",(MATCH(E1123,'Instrument List'!A:A,0))-0)),"")</f>
        <v/>
      </c>
      <c r="BB1123" s="181" t="str">
        <f t="shared" si="418"/>
        <v/>
      </c>
      <c r="BC1123" s="181" t="str">
        <f t="shared" si="419"/>
        <v/>
      </c>
      <c r="BD1123" s="181" t="str">
        <f ca="1">IF(ISNUMBER(A1123),INDIRECT(CONCATENATE("'Instrument List'!F",(MATCH(E1123,'Instrument List'!A:A,0))-0)),"")</f>
        <v/>
      </c>
    </row>
    <row r="1124" spans="1:56">
      <c r="A1124" s="223" t="str">
        <f t="shared" si="399"/>
        <v/>
      </c>
      <c r="B1124" s="224"/>
      <c r="C1124" s="225"/>
      <c r="D1124" s="182"/>
      <c r="E1124" s="182"/>
      <c r="F1124" s="182"/>
      <c r="G1124" s="203"/>
      <c r="H1124" s="218"/>
      <c r="I1124" s="213"/>
      <c r="J1124" s="207"/>
      <c r="K1124" s="213"/>
      <c r="L1124" s="207"/>
      <c r="M1124" s="213"/>
      <c r="N1124" s="207"/>
      <c r="O1124" s="183" t="str">
        <f t="shared" si="400"/>
        <v/>
      </c>
      <c r="P1124" s="184"/>
      <c r="Q1124" s="184"/>
      <c r="R1124" s="275"/>
      <c r="S1124" s="185" t="str">
        <f t="shared" si="401"/>
        <v/>
      </c>
      <c r="T1124" s="185" t="str">
        <f t="shared" si="402"/>
        <v/>
      </c>
      <c r="U1124" s="275"/>
      <c r="V1124" s="275"/>
      <c r="W1124" s="276" t="str">
        <f t="shared" si="403"/>
        <v/>
      </c>
      <c r="X1124" s="276" t="str">
        <f t="shared" si="404"/>
        <v/>
      </c>
      <c r="Y1124" s="276" t="str">
        <f t="shared" si="405"/>
        <v/>
      </c>
      <c r="Z1124" s="275"/>
      <c r="AA1124" s="184"/>
      <c r="AB1124" s="184"/>
      <c r="AC1124" s="185" t="str">
        <f t="shared" si="406"/>
        <v/>
      </c>
      <c r="AD1124" s="185" t="str">
        <f t="shared" si="407"/>
        <v/>
      </c>
      <c r="AE1124" s="186"/>
      <c r="AF1124" s="187" t="str">
        <f t="shared" si="408"/>
        <v/>
      </c>
      <c r="AG1124" s="182"/>
      <c r="AH1124" s="184"/>
      <c r="AI1124" s="184"/>
      <c r="AJ1124" s="182"/>
      <c r="AK1124" s="188" t="str">
        <f t="shared" si="409"/>
        <v/>
      </c>
      <c r="AL1124" s="188" t="str">
        <f t="shared" si="410"/>
        <v/>
      </c>
      <c r="AM1124" s="188" t="str">
        <f t="shared" si="411"/>
        <v/>
      </c>
      <c r="AN1124" s="359" t="str">
        <f>IF(Overview!$K$17='Internal Calcs'!$P$22,IF(AK1124="","",AK1124),IF(Overview!$K$17='Internal Calcs'!$P$23,IF(AK1124="","",AK1124),IF(ISNUMBER(A1124),(IF(F1124="Short",G1124-H1124,H1124-G1124)*AZ1124-AX1124),"")))</f>
        <v/>
      </c>
      <c r="AO1124" s="401" t="str">
        <f>IF(Overview!$K$17='Internal Calcs'!$P$22,IF(AL1124="","",AL1124),IF(Overview!$K$17='Internal Calcs'!$P$23,IF(AL1124="","",AL1124),IF(ISNUMBER(A1124),IF(AL1124="",(IF(F1124="Short",G1124-H1124,H1124-G1124)*AZ1124-AX1124),(IF(F1124="Short",G1124-J1124,J1124-G1124)*AZ1124-AX1124)),"")))</f>
        <v/>
      </c>
      <c r="AP1124" s="359" t="str">
        <f>IF(Overview!$K$17='Internal Calcs'!$P$22,"",IF(Overview!$K$17='Internal Calcs'!$P$23,IF(AM1124="","",AM1124),IF(ISNUMBER(A1124),IF(AM1124="",(IF(F1124="Short",G1124-H1124,H1124-G1124)*AZ1124-AX1124),(IF(F1124="Short",G1124-L1124,L1124-G1124)*AZ1124-AX1124)),"")))</f>
        <v/>
      </c>
      <c r="AQ1124" s="188" t="str">
        <f t="shared" si="412"/>
        <v/>
      </c>
      <c r="AR1124" s="188" t="str">
        <f t="shared" si="413"/>
        <v/>
      </c>
      <c r="AS1124" s="188" t="str">
        <f t="shared" si="414"/>
        <v/>
      </c>
      <c r="AT1124" s="188" t="str">
        <f>IF(ISNUMBER(A1124),MAX($AS$2:AS1124)-AS1124,"")</f>
        <v/>
      </c>
      <c r="AU1124" s="189" t="str">
        <f t="shared" si="415"/>
        <v/>
      </c>
      <c r="AV1124" s="190" t="str">
        <f t="shared" si="416"/>
        <v/>
      </c>
      <c r="AW1124" s="190" t="str">
        <f t="shared" si="417"/>
        <v/>
      </c>
      <c r="AX1124" s="191" t="str">
        <f ca="1">IF(ISNUMBER($A1124),INDIRECT(CONCATENATE("'Instrument List'!B",(MATCH(E1124,'Instrument List'!A:A,0))-0)),"")</f>
        <v/>
      </c>
      <c r="AY1124" s="191" t="str">
        <f ca="1">IF(ISNUMBER($A1124),INDIRECT(CONCATENATE("'Instrument List'!D",(MATCH(E1124,'Instrument List'!A:A,0))-0)),"")</f>
        <v/>
      </c>
      <c r="AZ1124" s="191" t="str">
        <f ca="1">IF(ISNUMBER($A1124),INDIRECT(CONCATENATE("'Instrument List'!C",(MATCH(E1124,'Instrument List'!A:A,0))-0)),"")</f>
        <v/>
      </c>
      <c r="BA1124" s="192" t="str">
        <f ca="1">IF(ISNUMBER(A1124),INDIRECT(CONCATENATE("'Instrument List'!E",(MATCH(E1124,'Instrument List'!A:A,0))-0)),"")</f>
        <v/>
      </c>
      <c r="BB1124" s="193" t="str">
        <f t="shared" si="418"/>
        <v/>
      </c>
      <c r="BC1124" s="193" t="str">
        <f t="shared" si="419"/>
        <v/>
      </c>
      <c r="BD1124" s="193" t="str">
        <f ca="1">IF(ISNUMBER(A1124),INDIRECT(CONCATENATE("'Instrument List'!F",(MATCH(E1124,'Instrument List'!A:A,0))-0)),"")</f>
        <v/>
      </c>
    </row>
    <row r="1125" spans="1:56">
      <c r="A1125" s="220" t="str">
        <f t="shared" si="399"/>
        <v/>
      </c>
      <c r="B1125" s="221"/>
      <c r="C1125" s="222"/>
      <c r="D1125" s="169"/>
      <c r="E1125" s="169"/>
      <c r="F1125" s="169"/>
      <c r="G1125" s="202"/>
      <c r="H1125" s="217"/>
      <c r="I1125" s="212"/>
      <c r="J1125" s="206"/>
      <c r="K1125" s="212"/>
      <c r="L1125" s="206"/>
      <c r="M1125" s="212"/>
      <c r="N1125" s="206"/>
      <c r="O1125" s="170" t="str">
        <f t="shared" si="400"/>
        <v/>
      </c>
      <c r="P1125" s="171"/>
      <c r="Q1125" s="171"/>
      <c r="R1125" s="171"/>
      <c r="S1125" s="172" t="str">
        <f t="shared" si="401"/>
        <v/>
      </c>
      <c r="T1125" s="172" t="str">
        <f t="shared" si="402"/>
        <v/>
      </c>
      <c r="U1125" s="171"/>
      <c r="V1125" s="171"/>
      <c r="W1125" s="173" t="str">
        <f t="shared" si="403"/>
        <v/>
      </c>
      <c r="X1125" s="173" t="str">
        <f t="shared" si="404"/>
        <v/>
      </c>
      <c r="Y1125" s="173" t="str">
        <f t="shared" si="405"/>
        <v/>
      </c>
      <c r="Z1125" s="171"/>
      <c r="AA1125" s="171"/>
      <c r="AB1125" s="171"/>
      <c r="AC1125" s="172" t="str">
        <f t="shared" si="406"/>
        <v/>
      </c>
      <c r="AD1125" s="172" t="str">
        <f t="shared" si="407"/>
        <v/>
      </c>
      <c r="AE1125" s="174"/>
      <c r="AF1125" s="175" t="str">
        <f t="shared" si="408"/>
        <v/>
      </c>
      <c r="AG1125" s="169"/>
      <c r="AH1125" s="171"/>
      <c r="AI1125" s="171"/>
      <c r="AJ1125" s="169"/>
      <c r="AK1125" s="176" t="str">
        <f t="shared" si="409"/>
        <v/>
      </c>
      <c r="AL1125" s="176" t="str">
        <f t="shared" si="410"/>
        <v/>
      </c>
      <c r="AM1125" s="176" t="str">
        <f t="shared" si="411"/>
        <v/>
      </c>
      <c r="AN1125" s="359" t="str">
        <f>IF(Overview!$K$17='Internal Calcs'!$P$22,IF(AK1125="","",AK1125),IF(Overview!$K$17='Internal Calcs'!$P$23,IF(AK1125="","",AK1125),IF(ISNUMBER(A1125),(IF(F1125="Short",G1125-H1125,H1125-G1125)*AZ1125-AX1125),"")))</f>
        <v/>
      </c>
      <c r="AO1125" s="401" t="str">
        <f>IF(Overview!$K$17='Internal Calcs'!$P$22,IF(AL1125="","",AL1125),IF(Overview!$K$17='Internal Calcs'!$P$23,IF(AL1125="","",AL1125),IF(ISNUMBER(A1125),IF(AL1125="",(IF(F1125="Short",G1125-H1125,H1125-G1125)*AZ1125-AX1125),(IF(F1125="Short",G1125-J1125,J1125-G1125)*AZ1125-AX1125)),"")))</f>
        <v/>
      </c>
      <c r="AP1125" s="359" t="str">
        <f>IF(Overview!$K$17='Internal Calcs'!$P$22,"",IF(Overview!$K$17='Internal Calcs'!$P$23,IF(AM1125="","",AM1125),IF(ISNUMBER(A1125),IF(AM1125="",(IF(F1125="Short",G1125-H1125,H1125-G1125)*AZ1125-AX1125),(IF(F1125="Short",G1125-L1125,L1125-G1125)*AZ1125-AX1125)),"")))</f>
        <v/>
      </c>
      <c r="AQ1125" s="176" t="str">
        <f t="shared" si="412"/>
        <v/>
      </c>
      <c r="AR1125" s="176" t="str">
        <f t="shared" si="413"/>
        <v/>
      </c>
      <c r="AS1125" s="176" t="str">
        <f t="shared" si="414"/>
        <v/>
      </c>
      <c r="AT1125" s="176" t="str">
        <f>IF(ISNUMBER(A1125),MAX($AS$2:AS1125)-AS1125,"")</f>
        <v/>
      </c>
      <c r="AU1125" s="177" t="str">
        <f t="shared" si="415"/>
        <v/>
      </c>
      <c r="AV1125" s="178" t="str">
        <f t="shared" si="416"/>
        <v/>
      </c>
      <c r="AW1125" s="178" t="str">
        <f t="shared" si="417"/>
        <v/>
      </c>
      <c r="AX1125" s="179" t="str">
        <f ca="1">IF(ISNUMBER($A1125),INDIRECT(CONCATENATE("'Instrument List'!B",(MATCH(E1125,'Instrument List'!A:A,0))-0)),"")</f>
        <v/>
      </c>
      <c r="AY1125" s="179" t="str">
        <f ca="1">IF(ISNUMBER($A1125),INDIRECT(CONCATENATE("'Instrument List'!D",(MATCH(E1125,'Instrument List'!A:A,0))-0)),"")</f>
        <v/>
      </c>
      <c r="AZ1125" s="179" t="str">
        <f ca="1">IF(ISNUMBER($A1125),INDIRECT(CONCATENATE("'Instrument List'!C",(MATCH(E1125,'Instrument List'!A:A,0))-0)),"")</f>
        <v/>
      </c>
      <c r="BA1125" s="180" t="str">
        <f ca="1">IF(ISNUMBER(A1125),INDIRECT(CONCATENATE("'Instrument List'!E",(MATCH(E1125,'Instrument List'!A:A,0))-0)),"")</f>
        <v/>
      </c>
      <c r="BB1125" s="181" t="str">
        <f t="shared" si="418"/>
        <v/>
      </c>
      <c r="BC1125" s="181" t="str">
        <f t="shared" si="419"/>
        <v/>
      </c>
      <c r="BD1125" s="181" t="str">
        <f ca="1">IF(ISNUMBER(A1125),INDIRECT(CONCATENATE("'Instrument List'!F",(MATCH(E1125,'Instrument List'!A:A,0))-0)),"")</f>
        <v/>
      </c>
    </row>
    <row r="1126" spans="1:56">
      <c r="A1126" s="223" t="str">
        <f t="shared" si="399"/>
        <v/>
      </c>
      <c r="B1126" s="224"/>
      <c r="C1126" s="225"/>
      <c r="D1126" s="182"/>
      <c r="E1126" s="182"/>
      <c r="F1126" s="182"/>
      <c r="G1126" s="203"/>
      <c r="H1126" s="218"/>
      <c r="I1126" s="213"/>
      <c r="J1126" s="207"/>
      <c r="K1126" s="213"/>
      <c r="L1126" s="207"/>
      <c r="M1126" s="213"/>
      <c r="N1126" s="207"/>
      <c r="O1126" s="183" t="str">
        <f t="shared" si="400"/>
        <v/>
      </c>
      <c r="P1126" s="184"/>
      <c r="Q1126" s="184"/>
      <c r="R1126" s="275"/>
      <c r="S1126" s="185" t="str">
        <f t="shared" si="401"/>
        <v/>
      </c>
      <c r="T1126" s="185" t="str">
        <f t="shared" si="402"/>
        <v/>
      </c>
      <c r="U1126" s="275"/>
      <c r="V1126" s="275"/>
      <c r="W1126" s="276" t="str">
        <f t="shared" si="403"/>
        <v/>
      </c>
      <c r="X1126" s="276" t="str">
        <f t="shared" si="404"/>
        <v/>
      </c>
      <c r="Y1126" s="276" t="str">
        <f t="shared" si="405"/>
        <v/>
      </c>
      <c r="Z1126" s="275"/>
      <c r="AA1126" s="184"/>
      <c r="AB1126" s="184"/>
      <c r="AC1126" s="185" t="str">
        <f t="shared" si="406"/>
        <v/>
      </c>
      <c r="AD1126" s="185" t="str">
        <f t="shared" si="407"/>
        <v/>
      </c>
      <c r="AE1126" s="186"/>
      <c r="AF1126" s="187" t="str">
        <f t="shared" si="408"/>
        <v/>
      </c>
      <c r="AG1126" s="182"/>
      <c r="AH1126" s="184"/>
      <c r="AI1126" s="184"/>
      <c r="AJ1126" s="182"/>
      <c r="AK1126" s="188" t="str">
        <f t="shared" si="409"/>
        <v/>
      </c>
      <c r="AL1126" s="188" t="str">
        <f t="shared" si="410"/>
        <v/>
      </c>
      <c r="AM1126" s="188" t="str">
        <f t="shared" si="411"/>
        <v/>
      </c>
      <c r="AN1126" s="359" t="str">
        <f>IF(Overview!$K$17='Internal Calcs'!$P$22,IF(AK1126="","",AK1126),IF(Overview!$K$17='Internal Calcs'!$P$23,IF(AK1126="","",AK1126),IF(ISNUMBER(A1126),(IF(F1126="Short",G1126-H1126,H1126-G1126)*AZ1126-AX1126),"")))</f>
        <v/>
      </c>
      <c r="AO1126" s="401" t="str">
        <f>IF(Overview!$K$17='Internal Calcs'!$P$22,IF(AL1126="","",AL1126),IF(Overview!$K$17='Internal Calcs'!$P$23,IF(AL1126="","",AL1126),IF(ISNUMBER(A1126),IF(AL1126="",(IF(F1126="Short",G1126-H1126,H1126-G1126)*AZ1126-AX1126),(IF(F1126="Short",G1126-J1126,J1126-G1126)*AZ1126-AX1126)),"")))</f>
        <v/>
      </c>
      <c r="AP1126" s="359" t="str">
        <f>IF(Overview!$K$17='Internal Calcs'!$P$22,"",IF(Overview!$K$17='Internal Calcs'!$P$23,IF(AM1126="","",AM1126),IF(ISNUMBER(A1126),IF(AM1126="",(IF(F1126="Short",G1126-H1126,H1126-G1126)*AZ1126-AX1126),(IF(F1126="Short",G1126-L1126,L1126-G1126)*AZ1126-AX1126)),"")))</f>
        <v/>
      </c>
      <c r="AQ1126" s="188" t="str">
        <f t="shared" si="412"/>
        <v/>
      </c>
      <c r="AR1126" s="188" t="str">
        <f t="shared" si="413"/>
        <v/>
      </c>
      <c r="AS1126" s="188" t="str">
        <f t="shared" si="414"/>
        <v/>
      </c>
      <c r="AT1126" s="188" t="str">
        <f>IF(ISNUMBER(A1126),MAX($AS$2:AS1126)-AS1126,"")</f>
        <v/>
      </c>
      <c r="AU1126" s="189" t="str">
        <f t="shared" si="415"/>
        <v/>
      </c>
      <c r="AV1126" s="190" t="str">
        <f t="shared" si="416"/>
        <v/>
      </c>
      <c r="AW1126" s="190" t="str">
        <f t="shared" si="417"/>
        <v/>
      </c>
      <c r="AX1126" s="191" t="str">
        <f ca="1">IF(ISNUMBER($A1126),INDIRECT(CONCATENATE("'Instrument List'!B",(MATCH(E1126,'Instrument List'!A:A,0))-0)),"")</f>
        <v/>
      </c>
      <c r="AY1126" s="191" t="str">
        <f ca="1">IF(ISNUMBER($A1126),INDIRECT(CONCATENATE("'Instrument List'!D",(MATCH(E1126,'Instrument List'!A:A,0))-0)),"")</f>
        <v/>
      </c>
      <c r="AZ1126" s="191" t="str">
        <f ca="1">IF(ISNUMBER($A1126),INDIRECT(CONCATENATE("'Instrument List'!C",(MATCH(E1126,'Instrument List'!A:A,0))-0)),"")</f>
        <v/>
      </c>
      <c r="BA1126" s="192" t="str">
        <f ca="1">IF(ISNUMBER(A1126),INDIRECT(CONCATENATE("'Instrument List'!E",(MATCH(E1126,'Instrument List'!A:A,0))-0)),"")</f>
        <v/>
      </c>
      <c r="BB1126" s="193" t="str">
        <f t="shared" si="418"/>
        <v/>
      </c>
      <c r="BC1126" s="193" t="str">
        <f t="shared" si="419"/>
        <v/>
      </c>
      <c r="BD1126" s="193" t="str">
        <f ca="1">IF(ISNUMBER(A1126),INDIRECT(CONCATENATE("'Instrument List'!F",(MATCH(E1126,'Instrument List'!A:A,0))-0)),"")</f>
        <v/>
      </c>
    </row>
    <row r="1127" spans="1:56">
      <c r="A1127" s="220" t="str">
        <f t="shared" si="399"/>
        <v/>
      </c>
      <c r="B1127" s="221"/>
      <c r="C1127" s="222"/>
      <c r="D1127" s="169"/>
      <c r="E1127" s="169"/>
      <c r="F1127" s="169"/>
      <c r="G1127" s="202"/>
      <c r="H1127" s="217"/>
      <c r="I1127" s="212"/>
      <c r="J1127" s="206"/>
      <c r="K1127" s="212"/>
      <c r="L1127" s="206"/>
      <c r="M1127" s="212"/>
      <c r="N1127" s="206"/>
      <c r="O1127" s="170" t="str">
        <f t="shared" si="400"/>
        <v/>
      </c>
      <c r="P1127" s="171"/>
      <c r="Q1127" s="171"/>
      <c r="R1127" s="171"/>
      <c r="S1127" s="172" t="str">
        <f t="shared" si="401"/>
        <v/>
      </c>
      <c r="T1127" s="172" t="str">
        <f t="shared" si="402"/>
        <v/>
      </c>
      <c r="U1127" s="171"/>
      <c r="V1127" s="171"/>
      <c r="W1127" s="173" t="str">
        <f t="shared" si="403"/>
        <v/>
      </c>
      <c r="X1127" s="173" t="str">
        <f t="shared" si="404"/>
        <v/>
      </c>
      <c r="Y1127" s="173" t="str">
        <f t="shared" si="405"/>
        <v/>
      </c>
      <c r="Z1127" s="171"/>
      <c r="AA1127" s="171"/>
      <c r="AB1127" s="171"/>
      <c r="AC1127" s="172" t="str">
        <f t="shared" si="406"/>
        <v/>
      </c>
      <c r="AD1127" s="172" t="str">
        <f t="shared" si="407"/>
        <v/>
      </c>
      <c r="AE1127" s="174"/>
      <c r="AF1127" s="175" t="str">
        <f t="shared" si="408"/>
        <v/>
      </c>
      <c r="AG1127" s="169"/>
      <c r="AH1127" s="171"/>
      <c r="AI1127" s="171"/>
      <c r="AJ1127" s="169"/>
      <c r="AK1127" s="176" t="str">
        <f t="shared" si="409"/>
        <v/>
      </c>
      <c r="AL1127" s="176" t="str">
        <f t="shared" si="410"/>
        <v/>
      </c>
      <c r="AM1127" s="176" t="str">
        <f t="shared" si="411"/>
        <v/>
      </c>
      <c r="AN1127" s="359" t="str">
        <f>IF(Overview!$K$17='Internal Calcs'!$P$22,IF(AK1127="","",AK1127),IF(Overview!$K$17='Internal Calcs'!$P$23,IF(AK1127="","",AK1127),IF(ISNUMBER(A1127),(IF(F1127="Short",G1127-H1127,H1127-G1127)*AZ1127-AX1127),"")))</f>
        <v/>
      </c>
      <c r="AO1127" s="401" t="str">
        <f>IF(Overview!$K$17='Internal Calcs'!$P$22,IF(AL1127="","",AL1127),IF(Overview!$K$17='Internal Calcs'!$P$23,IF(AL1127="","",AL1127),IF(ISNUMBER(A1127),IF(AL1127="",(IF(F1127="Short",G1127-H1127,H1127-G1127)*AZ1127-AX1127),(IF(F1127="Short",G1127-J1127,J1127-G1127)*AZ1127-AX1127)),"")))</f>
        <v/>
      </c>
      <c r="AP1127" s="359" t="str">
        <f>IF(Overview!$K$17='Internal Calcs'!$P$22,"",IF(Overview!$K$17='Internal Calcs'!$P$23,IF(AM1127="","",AM1127),IF(ISNUMBER(A1127),IF(AM1127="",(IF(F1127="Short",G1127-H1127,H1127-G1127)*AZ1127-AX1127),(IF(F1127="Short",G1127-L1127,L1127-G1127)*AZ1127-AX1127)),"")))</f>
        <v/>
      </c>
      <c r="AQ1127" s="176" t="str">
        <f t="shared" si="412"/>
        <v/>
      </c>
      <c r="AR1127" s="176" t="str">
        <f t="shared" si="413"/>
        <v/>
      </c>
      <c r="AS1127" s="176" t="str">
        <f t="shared" si="414"/>
        <v/>
      </c>
      <c r="AT1127" s="176" t="str">
        <f>IF(ISNUMBER(A1127),MAX($AS$2:AS1127)-AS1127,"")</f>
        <v/>
      </c>
      <c r="AU1127" s="177" t="str">
        <f t="shared" si="415"/>
        <v/>
      </c>
      <c r="AV1127" s="178" t="str">
        <f t="shared" si="416"/>
        <v/>
      </c>
      <c r="AW1127" s="178" t="str">
        <f t="shared" si="417"/>
        <v/>
      </c>
      <c r="AX1127" s="179" t="str">
        <f ca="1">IF(ISNUMBER($A1127),INDIRECT(CONCATENATE("'Instrument List'!B",(MATCH(E1127,'Instrument List'!A:A,0))-0)),"")</f>
        <v/>
      </c>
      <c r="AY1127" s="179" t="str">
        <f ca="1">IF(ISNUMBER($A1127),INDIRECT(CONCATENATE("'Instrument List'!D",(MATCH(E1127,'Instrument List'!A:A,0))-0)),"")</f>
        <v/>
      </c>
      <c r="AZ1127" s="179" t="str">
        <f ca="1">IF(ISNUMBER($A1127),INDIRECT(CONCATENATE("'Instrument List'!C",(MATCH(E1127,'Instrument List'!A:A,0))-0)),"")</f>
        <v/>
      </c>
      <c r="BA1127" s="180" t="str">
        <f ca="1">IF(ISNUMBER(A1127),INDIRECT(CONCATENATE("'Instrument List'!E",(MATCH(E1127,'Instrument List'!A:A,0))-0)),"")</f>
        <v/>
      </c>
      <c r="BB1127" s="181" t="str">
        <f t="shared" si="418"/>
        <v/>
      </c>
      <c r="BC1127" s="181" t="str">
        <f t="shared" si="419"/>
        <v/>
      </c>
      <c r="BD1127" s="181" t="str">
        <f ca="1">IF(ISNUMBER(A1127),INDIRECT(CONCATENATE("'Instrument List'!F",(MATCH(E1127,'Instrument List'!A:A,0))-0)),"")</f>
        <v/>
      </c>
    </row>
    <row r="1128" spans="1:56">
      <c r="A1128" s="223" t="str">
        <f t="shared" si="399"/>
        <v/>
      </c>
      <c r="B1128" s="224"/>
      <c r="C1128" s="225"/>
      <c r="D1128" s="182"/>
      <c r="E1128" s="182"/>
      <c r="F1128" s="182"/>
      <c r="G1128" s="203"/>
      <c r="H1128" s="218"/>
      <c r="I1128" s="213"/>
      <c r="J1128" s="207"/>
      <c r="K1128" s="213"/>
      <c r="L1128" s="207"/>
      <c r="M1128" s="213"/>
      <c r="N1128" s="207"/>
      <c r="O1128" s="183" t="str">
        <f t="shared" si="400"/>
        <v/>
      </c>
      <c r="P1128" s="184"/>
      <c r="Q1128" s="184"/>
      <c r="R1128" s="275"/>
      <c r="S1128" s="185" t="str">
        <f t="shared" si="401"/>
        <v/>
      </c>
      <c r="T1128" s="185" t="str">
        <f t="shared" si="402"/>
        <v/>
      </c>
      <c r="U1128" s="275"/>
      <c r="V1128" s="275"/>
      <c r="W1128" s="276" t="str">
        <f t="shared" si="403"/>
        <v/>
      </c>
      <c r="X1128" s="276" t="str">
        <f t="shared" si="404"/>
        <v/>
      </c>
      <c r="Y1128" s="276" t="str">
        <f t="shared" si="405"/>
        <v/>
      </c>
      <c r="Z1128" s="275"/>
      <c r="AA1128" s="184"/>
      <c r="AB1128" s="184"/>
      <c r="AC1128" s="185" t="str">
        <f t="shared" si="406"/>
        <v/>
      </c>
      <c r="AD1128" s="185" t="str">
        <f t="shared" si="407"/>
        <v/>
      </c>
      <c r="AE1128" s="186"/>
      <c r="AF1128" s="187" t="str">
        <f t="shared" si="408"/>
        <v/>
      </c>
      <c r="AG1128" s="182"/>
      <c r="AH1128" s="184"/>
      <c r="AI1128" s="184"/>
      <c r="AJ1128" s="182"/>
      <c r="AK1128" s="188" t="str">
        <f t="shared" si="409"/>
        <v/>
      </c>
      <c r="AL1128" s="188" t="str">
        <f t="shared" si="410"/>
        <v/>
      </c>
      <c r="AM1128" s="188" t="str">
        <f t="shared" si="411"/>
        <v/>
      </c>
      <c r="AN1128" s="359" t="str">
        <f>IF(Overview!$K$17='Internal Calcs'!$P$22,IF(AK1128="","",AK1128),IF(Overview!$K$17='Internal Calcs'!$P$23,IF(AK1128="","",AK1128),IF(ISNUMBER(A1128),(IF(F1128="Short",G1128-H1128,H1128-G1128)*AZ1128-AX1128),"")))</f>
        <v/>
      </c>
      <c r="AO1128" s="401" t="str">
        <f>IF(Overview!$K$17='Internal Calcs'!$P$22,IF(AL1128="","",AL1128),IF(Overview!$K$17='Internal Calcs'!$P$23,IF(AL1128="","",AL1128),IF(ISNUMBER(A1128),IF(AL1128="",(IF(F1128="Short",G1128-H1128,H1128-G1128)*AZ1128-AX1128),(IF(F1128="Short",G1128-J1128,J1128-G1128)*AZ1128-AX1128)),"")))</f>
        <v/>
      </c>
      <c r="AP1128" s="359" t="str">
        <f>IF(Overview!$K$17='Internal Calcs'!$P$22,"",IF(Overview!$K$17='Internal Calcs'!$P$23,IF(AM1128="","",AM1128),IF(ISNUMBER(A1128),IF(AM1128="",(IF(F1128="Short",G1128-H1128,H1128-G1128)*AZ1128-AX1128),(IF(F1128="Short",G1128-L1128,L1128-G1128)*AZ1128-AX1128)),"")))</f>
        <v/>
      </c>
      <c r="AQ1128" s="188" t="str">
        <f t="shared" si="412"/>
        <v/>
      </c>
      <c r="AR1128" s="188" t="str">
        <f t="shared" si="413"/>
        <v/>
      </c>
      <c r="AS1128" s="188" t="str">
        <f t="shared" si="414"/>
        <v/>
      </c>
      <c r="AT1128" s="188" t="str">
        <f>IF(ISNUMBER(A1128),MAX($AS$2:AS1128)-AS1128,"")</f>
        <v/>
      </c>
      <c r="AU1128" s="189" t="str">
        <f t="shared" si="415"/>
        <v/>
      </c>
      <c r="AV1128" s="190" t="str">
        <f t="shared" si="416"/>
        <v/>
      </c>
      <c r="AW1128" s="190" t="str">
        <f t="shared" si="417"/>
        <v/>
      </c>
      <c r="AX1128" s="191" t="str">
        <f ca="1">IF(ISNUMBER($A1128),INDIRECT(CONCATENATE("'Instrument List'!B",(MATCH(E1128,'Instrument List'!A:A,0))-0)),"")</f>
        <v/>
      </c>
      <c r="AY1128" s="191" t="str">
        <f ca="1">IF(ISNUMBER($A1128),INDIRECT(CONCATENATE("'Instrument List'!D",(MATCH(E1128,'Instrument List'!A:A,0))-0)),"")</f>
        <v/>
      </c>
      <c r="AZ1128" s="191" t="str">
        <f ca="1">IF(ISNUMBER($A1128),INDIRECT(CONCATENATE("'Instrument List'!C",(MATCH(E1128,'Instrument List'!A:A,0))-0)),"")</f>
        <v/>
      </c>
      <c r="BA1128" s="192" t="str">
        <f ca="1">IF(ISNUMBER(A1128),INDIRECT(CONCATENATE("'Instrument List'!E",(MATCH(E1128,'Instrument List'!A:A,0))-0)),"")</f>
        <v/>
      </c>
      <c r="BB1128" s="193" t="str">
        <f t="shared" si="418"/>
        <v/>
      </c>
      <c r="BC1128" s="193" t="str">
        <f t="shared" si="419"/>
        <v/>
      </c>
      <c r="BD1128" s="193" t="str">
        <f ca="1">IF(ISNUMBER(A1128),INDIRECT(CONCATENATE("'Instrument List'!F",(MATCH(E1128,'Instrument List'!A:A,0))-0)),"")</f>
        <v/>
      </c>
    </row>
    <row r="1129" spans="1:56">
      <c r="A1129" s="220" t="str">
        <f t="shared" si="399"/>
        <v/>
      </c>
      <c r="B1129" s="221"/>
      <c r="C1129" s="222"/>
      <c r="D1129" s="169"/>
      <c r="E1129" s="169"/>
      <c r="F1129" s="169"/>
      <c r="G1129" s="202"/>
      <c r="H1129" s="217"/>
      <c r="I1129" s="212"/>
      <c r="J1129" s="206"/>
      <c r="K1129" s="212"/>
      <c r="L1129" s="206"/>
      <c r="M1129" s="212"/>
      <c r="N1129" s="206"/>
      <c r="O1129" s="170" t="str">
        <f t="shared" si="400"/>
        <v/>
      </c>
      <c r="P1129" s="171"/>
      <c r="Q1129" s="171"/>
      <c r="R1129" s="171"/>
      <c r="S1129" s="172" t="str">
        <f t="shared" si="401"/>
        <v/>
      </c>
      <c r="T1129" s="172" t="str">
        <f t="shared" si="402"/>
        <v/>
      </c>
      <c r="U1129" s="171"/>
      <c r="V1129" s="171"/>
      <c r="W1129" s="173" t="str">
        <f t="shared" si="403"/>
        <v/>
      </c>
      <c r="X1129" s="173" t="str">
        <f t="shared" si="404"/>
        <v/>
      </c>
      <c r="Y1129" s="173" t="str">
        <f t="shared" si="405"/>
        <v/>
      </c>
      <c r="Z1129" s="171"/>
      <c r="AA1129" s="171"/>
      <c r="AB1129" s="171"/>
      <c r="AC1129" s="172" t="str">
        <f t="shared" si="406"/>
        <v/>
      </c>
      <c r="AD1129" s="172" t="str">
        <f t="shared" si="407"/>
        <v/>
      </c>
      <c r="AE1129" s="174"/>
      <c r="AF1129" s="175" t="str">
        <f t="shared" si="408"/>
        <v/>
      </c>
      <c r="AG1129" s="169"/>
      <c r="AH1129" s="171"/>
      <c r="AI1129" s="171"/>
      <c r="AJ1129" s="169"/>
      <c r="AK1129" s="176" t="str">
        <f t="shared" si="409"/>
        <v/>
      </c>
      <c r="AL1129" s="176" t="str">
        <f t="shared" si="410"/>
        <v/>
      </c>
      <c r="AM1129" s="176" t="str">
        <f t="shared" si="411"/>
        <v/>
      </c>
      <c r="AN1129" s="359" t="str">
        <f>IF(Overview!$K$17='Internal Calcs'!$P$22,IF(AK1129="","",AK1129),IF(Overview!$K$17='Internal Calcs'!$P$23,IF(AK1129="","",AK1129),IF(ISNUMBER(A1129),(IF(F1129="Short",G1129-H1129,H1129-G1129)*AZ1129-AX1129),"")))</f>
        <v/>
      </c>
      <c r="AO1129" s="401" t="str">
        <f>IF(Overview!$K$17='Internal Calcs'!$P$22,IF(AL1129="","",AL1129),IF(Overview!$K$17='Internal Calcs'!$P$23,IF(AL1129="","",AL1129),IF(ISNUMBER(A1129),IF(AL1129="",(IF(F1129="Short",G1129-H1129,H1129-G1129)*AZ1129-AX1129),(IF(F1129="Short",G1129-J1129,J1129-G1129)*AZ1129-AX1129)),"")))</f>
        <v/>
      </c>
      <c r="AP1129" s="359" t="str">
        <f>IF(Overview!$K$17='Internal Calcs'!$P$22,"",IF(Overview!$K$17='Internal Calcs'!$P$23,IF(AM1129="","",AM1129),IF(ISNUMBER(A1129),IF(AM1129="",(IF(F1129="Short",G1129-H1129,H1129-G1129)*AZ1129-AX1129),(IF(F1129="Short",G1129-L1129,L1129-G1129)*AZ1129-AX1129)),"")))</f>
        <v/>
      </c>
      <c r="AQ1129" s="176" t="str">
        <f t="shared" si="412"/>
        <v/>
      </c>
      <c r="AR1129" s="176" t="str">
        <f t="shared" si="413"/>
        <v/>
      </c>
      <c r="AS1129" s="176" t="str">
        <f t="shared" si="414"/>
        <v/>
      </c>
      <c r="AT1129" s="176" t="str">
        <f>IF(ISNUMBER(A1129),MAX($AS$2:AS1129)-AS1129,"")</f>
        <v/>
      </c>
      <c r="AU1129" s="177" t="str">
        <f t="shared" si="415"/>
        <v/>
      </c>
      <c r="AV1129" s="178" t="str">
        <f t="shared" si="416"/>
        <v/>
      </c>
      <c r="AW1129" s="178" t="str">
        <f t="shared" si="417"/>
        <v/>
      </c>
      <c r="AX1129" s="179" t="str">
        <f ca="1">IF(ISNUMBER($A1129),INDIRECT(CONCATENATE("'Instrument List'!B",(MATCH(E1129,'Instrument List'!A:A,0))-0)),"")</f>
        <v/>
      </c>
      <c r="AY1129" s="179" t="str">
        <f ca="1">IF(ISNUMBER($A1129),INDIRECT(CONCATENATE("'Instrument List'!D",(MATCH(E1129,'Instrument List'!A:A,0))-0)),"")</f>
        <v/>
      </c>
      <c r="AZ1129" s="179" t="str">
        <f ca="1">IF(ISNUMBER($A1129),INDIRECT(CONCATENATE("'Instrument List'!C",(MATCH(E1129,'Instrument List'!A:A,0))-0)),"")</f>
        <v/>
      </c>
      <c r="BA1129" s="180" t="str">
        <f ca="1">IF(ISNUMBER(A1129),INDIRECT(CONCATENATE("'Instrument List'!E",(MATCH(E1129,'Instrument List'!A:A,0))-0)),"")</f>
        <v/>
      </c>
      <c r="BB1129" s="181" t="str">
        <f t="shared" si="418"/>
        <v/>
      </c>
      <c r="BC1129" s="181" t="str">
        <f t="shared" si="419"/>
        <v/>
      </c>
      <c r="BD1129" s="181" t="str">
        <f ca="1">IF(ISNUMBER(A1129),INDIRECT(CONCATENATE("'Instrument List'!F",(MATCH(E1129,'Instrument List'!A:A,0))-0)),"")</f>
        <v/>
      </c>
    </row>
    <row r="1130" spans="1:56">
      <c r="A1130" s="223" t="str">
        <f t="shared" si="399"/>
        <v/>
      </c>
      <c r="B1130" s="224"/>
      <c r="C1130" s="225"/>
      <c r="D1130" s="182"/>
      <c r="E1130" s="182"/>
      <c r="F1130" s="182"/>
      <c r="G1130" s="203"/>
      <c r="H1130" s="218"/>
      <c r="I1130" s="213"/>
      <c r="J1130" s="207"/>
      <c r="K1130" s="213"/>
      <c r="L1130" s="207"/>
      <c r="M1130" s="213"/>
      <c r="N1130" s="207"/>
      <c r="O1130" s="183" t="str">
        <f t="shared" si="400"/>
        <v/>
      </c>
      <c r="P1130" s="184"/>
      <c r="Q1130" s="184"/>
      <c r="R1130" s="275"/>
      <c r="S1130" s="185" t="str">
        <f t="shared" si="401"/>
        <v/>
      </c>
      <c r="T1130" s="185" t="str">
        <f t="shared" si="402"/>
        <v/>
      </c>
      <c r="U1130" s="275"/>
      <c r="V1130" s="275"/>
      <c r="W1130" s="276" t="str">
        <f t="shared" si="403"/>
        <v/>
      </c>
      <c r="X1130" s="276" t="str">
        <f t="shared" si="404"/>
        <v/>
      </c>
      <c r="Y1130" s="276" t="str">
        <f t="shared" si="405"/>
        <v/>
      </c>
      <c r="Z1130" s="275"/>
      <c r="AA1130" s="184"/>
      <c r="AB1130" s="184"/>
      <c r="AC1130" s="185" t="str">
        <f t="shared" si="406"/>
        <v/>
      </c>
      <c r="AD1130" s="185" t="str">
        <f t="shared" si="407"/>
        <v/>
      </c>
      <c r="AE1130" s="186"/>
      <c r="AF1130" s="187" t="str">
        <f t="shared" si="408"/>
        <v/>
      </c>
      <c r="AG1130" s="182"/>
      <c r="AH1130" s="184"/>
      <c r="AI1130" s="184"/>
      <c r="AJ1130" s="182"/>
      <c r="AK1130" s="188" t="str">
        <f t="shared" si="409"/>
        <v/>
      </c>
      <c r="AL1130" s="188" t="str">
        <f t="shared" si="410"/>
        <v/>
      </c>
      <c r="AM1130" s="188" t="str">
        <f t="shared" si="411"/>
        <v/>
      </c>
      <c r="AN1130" s="359" t="str">
        <f>IF(Overview!$K$17='Internal Calcs'!$P$22,IF(AK1130="","",AK1130),IF(Overview!$K$17='Internal Calcs'!$P$23,IF(AK1130="","",AK1130),IF(ISNUMBER(A1130),(IF(F1130="Short",G1130-H1130,H1130-G1130)*AZ1130-AX1130),"")))</f>
        <v/>
      </c>
      <c r="AO1130" s="401" t="str">
        <f>IF(Overview!$K$17='Internal Calcs'!$P$22,IF(AL1130="","",AL1130),IF(Overview!$K$17='Internal Calcs'!$P$23,IF(AL1130="","",AL1130),IF(ISNUMBER(A1130),IF(AL1130="",(IF(F1130="Short",G1130-H1130,H1130-G1130)*AZ1130-AX1130),(IF(F1130="Short",G1130-J1130,J1130-G1130)*AZ1130-AX1130)),"")))</f>
        <v/>
      </c>
      <c r="AP1130" s="359" t="str">
        <f>IF(Overview!$K$17='Internal Calcs'!$P$22,"",IF(Overview!$K$17='Internal Calcs'!$P$23,IF(AM1130="","",AM1130),IF(ISNUMBER(A1130),IF(AM1130="",(IF(F1130="Short",G1130-H1130,H1130-G1130)*AZ1130-AX1130),(IF(F1130="Short",G1130-L1130,L1130-G1130)*AZ1130-AX1130)),"")))</f>
        <v/>
      </c>
      <c r="AQ1130" s="188" t="str">
        <f t="shared" si="412"/>
        <v/>
      </c>
      <c r="AR1130" s="188" t="str">
        <f t="shared" si="413"/>
        <v/>
      </c>
      <c r="AS1130" s="188" t="str">
        <f t="shared" si="414"/>
        <v/>
      </c>
      <c r="AT1130" s="188" t="str">
        <f>IF(ISNUMBER(A1130),MAX($AS$2:AS1130)-AS1130,"")</f>
        <v/>
      </c>
      <c r="AU1130" s="189" t="str">
        <f t="shared" si="415"/>
        <v/>
      </c>
      <c r="AV1130" s="190" t="str">
        <f t="shared" si="416"/>
        <v/>
      </c>
      <c r="AW1130" s="190" t="str">
        <f t="shared" si="417"/>
        <v/>
      </c>
      <c r="AX1130" s="191" t="str">
        <f ca="1">IF(ISNUMBER($A1130),INDIRECT(CONCATENATE("'Instrument List'!B",(MATCH(E1130,'Instrument List'!A:A,0))-0)),"")</f>
        <v/>
      </c>
      <c r="AY1130" s="191" t="str">
        <f ca="1">IF(ISNUMBER($A1130),INDIRECT(CONCATENATE("'Instrument List'!D",(MATCH(E1130,'Instrument List'!A:A,0))-0)),"")</f>
        <v/>
      </c>
      <c r="AZ1130" s="191" t="str">
        <f ca="1">IF(ISNUMBER($A1130),INDIRECT(CONCATENATE("'Instrument List'!C",(MATCH(E1130,'Instrument List'!A:A,0))-0)),"")</f>
        <v/>
      </c>
      <c r="BA1130" s="192" t="str">
        <f ca="1">IF(ISNUMBER(A1130),INDIRECT(CONCATENATE("'Instrument List'!E",(MATCH(E1130,'Instrument List'!A:A,0))-0)),"")</f>
        <v/>
      </c>
      <c r="BB1130" s="193" t="str">
        <f t="shared" si="418"/>
        <v/>
      </c>
      <c r="BC1130" s="193" t="str">
        <f t="shared" si="419"/>
        <v/>
      </c>
      <c r="BD1130" s="193" t="str">
        <f ca="1">IF(ISNUMBER(A1130),INDIRECT(CONCATENATE("'Instrument List'!F",(MATCH(E1130,'Instrument List'!A:A,0))-0)),"")</f>
        <v/>
      </c>
    </row>
    <row r="1131" spans="1:56">
      <c r="A1131" s="220" t="str">
        <f t="shared" si="399"/>
        <v/>
      </c>
      <c r="B1131" s="221"/>
      <c r="C1131" s="222"/>
      <c r="D1131" s="169"/>
      <c r="E1131" s="169"/>
      <c r="F1131" s="169"/>
      <c r="G1131" s="202"/>
      <c r="H1131" s="217"/>
      <c r="I1131" s="212"/>
      <c r="J1131" s="206"/>
      <c r="K1131" s="212"/>
      <c r="L1131" s="206"/>
      <c r="M1131" s="212"/>
      <c r="N1131" s="206"/>
      <c r="O1131" s="170" t="str">
        <f t="shared" si="400"/>
        <v/>
      </c>
      <c r="P1131" s="171"/>
      <c r="Q1131" s="171"/>
      <c r="R1131" s="171"/>
      <c r="S1131" s="172" t="str">
        <f t="shared" si="401"/>
        <v/>
      </c>
      <c r="T1131" s="172" t="str">
        <f t="shared" si="402"/>
        <v/>
      </c>
      <c r="U1131" s="171"/>
      <c r="V1131" s="171"/>
      <c r="W1131" s="173" t="str">
        <f t="shared" si="403"/>
        <v/>
      </c>
      <c r="X1131" s="173" t="str">
        <f t="shared" si="404"/>
        <v/>
      </c>
      <c r="Y1131" s="173" t="str">
        <f t="shared" si="405"/>
        <v/>
      </c>
      <c r="Z1131" s="171"/>
      <c r="AA1131" s="171"/>
      <c r="AB1131" s="171"/>
      <c r="AC1131" s="172" t="str">
        <f t="shared" si="406"/>
        <v/>
      </c>
      <c r="AD1131" s="172" t="str">
        <f t="shared" si="407"/>
        <v/>
      </c>
      <c r="AE1131" s="174"/>
      <c r="AF1131" s="175" t="str">
        <f t="shared" si="408"/>
        <v/>
      </c>
      <c r="AG1131" s="169"/>
      <c r="AH1131" s="171"/>
      <c r="AI1131" s="171"/>
      <c r="AJ1131" s="169"/>
      <c r="AK1131" s="176" t="str">
        <f t="shared" si="409"/>
        <v/>
      </c>
      <c r="AL1131" s="176" t="str">
        <f t="shared" si="410"/>
        <v/>
      </c>
      <c r="AM1131" s="176" t="str">
        <f t="shared" si="411"/>
        <v/>
      </c>
      <c r="AN1131" s="359" t="str">
        <f>IF(Overview!$K$17='Internal Calcs'!$P$22,IF(AK1131="","",AK1131),IF(Overview!$K$17='Internal Calcs'!$P$23,IF(AK1131="","",AK1131),IF(ISNUMBER(A1131),(IF(F1131="Short",G1131-H1131,H1131-G1131)*AZ1131-AX1131),"")))</f>
        <v/>
      </c>
      <c r="AO1131" s="401" t="str">
        <f>IF(Overview!$K$17='Internal Calcs'!$P$22,IF(AL1131="","",AL1131),IF(Overview!$K$17='Internal Calcs'!$P$23,IF(AL1131="","",AL1131),IF(ISNUMBER(A1131),IF(AL1131="",(IF(F1131="Short",G1131-H1131,H1131-G1131)*AZ1131-AX1131),(IF(F1131="Short",G1131-J1131,J1131-G1131)*AZ1131-AX1131)),"")))</f>
        <v/>
      </c>
      <c r="AP1131" s="359" t="str">
        <f>IF(Overview!$K$17='Internal Calcs'!$P$22,"",IF(Overview!$K$17='Internal Calcs'!$P$23,IF(AM1131="","",AM1131),IF(ISNUMBER(A1131),IF(AM1131="",(IF(F1131="Short",G1131-H1131,H1131-G1131)*AZ1131-AX1131),(IF(F1131="Short",G1131-L1131,L1131-G1131)*AZ1131-AX1131)),"")))</f>
        <v/>
      </c>
      <c r="AQ1131" s="176" t="str">
        <f t="shared" si="412"/>
        <v/>
      </c>
      <c r="AR1131" s="176" t="str">
        <f t="shared" si="413"/>
        <v/>
      </c>
      <c r="AS1131" s="176" t="str">
        <f t="shared" si="414"/>
        <v/>
      </c>
      <c r="AT1131" s="176" t="str">
        <f>IF(ISNUMBER(A1131),MAX($AS$2:AS1131)-AS1131,"")</f>
        <v/>
      </c>
      <c r="AU1131" s="177" t="str">
        <f t="shared" si="415"/>
        <v/>
      </c>
      <c r="AV1131" s="178" t="str">
        <f t="shared" si="416"/>
        <v/>
      </c>
      <c r="AW1131" s="178" t="str">
        <f t="shared" si="417"/>
        <v/>
      </c>
      <c r="AX1131" s="179" t="str">
        <f ca="1">IF(ISNUMBER($A1131),INDIRECT(CONCATENATE("'Instrument List'!B",(MATCH(E1131,'Instrument List'!A:A,0))-0)),"")</f>
        <v/>
      </c>
      <c r="AY1131" s="179" t="str">
        <f ca="1">IF(ISNUMBER($A1131),INDIRECT(CONCATENATE("'Instrument List'!D",(MATCH(E1131,'Instrument List'!A:A,0))-0)),"")</f>
        <v/>
      </c>
      <c r="AZ1131" s="179" t="str">
        <f ca="1">IF(ISNUMBER($A1131),INDIRECT(CONCATENATE("'Instrument List'!C",(MATCH(E1131,'Instrument List'!A:A,0))-0)),"")</f>
        <v/>
      </c>
      <c r="BA1131" s="180" t="str">
        <f ca="1">IF(ISNUMBER(A1131),INDIRECT(CONCATENATE("'Instrument List'!E",(MATCH(E1131,'Instrument List'!A:A,0))-0)),"")</f>
        <v/>
      </c>
      <c r="BB1131" s="181" t="str">
        <f t="shared" si="418"/>
        <v/>
      </c>
      <c r="BC1131" s="181" t="str">
        <f t="shared" si="419"/>
        <v/>
      </c>
      <c r="BD1131" s="181" t="str">
        <f ca="1">IF(ISNUMBER(A1131),INDIRECT(CONCATENATE("'Instrument List'!F",(MATCH(E1131,'Instrument List'!A:A,0))-0)),"")</f>
        <v/>
      </c>
    </row>
    <row r="1132" spans="1:56">
      <c r="A1132" s="223" t="str">
        <f t="shared" si="399"/>
        <v/>
      </c>
      <c r="B1132" s="224"/>
      <c r="C1132" s="225"/>
      <c r="D1132" s="182"/>
      <c r="E1132" s="182"/>
      <c r="F1132" s="182"/>
      <c r="G1132" s="203"/>
      <c r="H1132" s="218"/>
      <c r="I1132" s="213"/>
      <c r="J1132" s="207"/>
      <c r="K1132" s="213"/>
      <c r="L1132" s="207"/>
      <c r="M1132" s="213"/>
      <c r="N1132" s="207"/>
      <c r="O1132" s="183" t="str">
        <f t="shared" si="400"/>
        <v/>
      </c>
      <c r="P1132" s="184"/>
      <c r="Q1132" s="184"/>
      <c r="R1132" s="275"/>
      <c r="S1132" s="185" t="str">
        <f t="shared" si="401"/>
        <v/>
      </c>
      <c r="T1132" s="185" t="str">
        <f t="shared" si="402"/>
        <v/>
      </c>
      <c r="U1132" s="275"/>
      <c r="V1132" s="275"/>
      <c r="W1132" s="276" t="str">
        <f t="shared" si="403"/>
        <v/>
      </c>
      <c r="X1132" s="276" t="str">
        <f t="shared" si="404"/>
        <v/>
      </c>
      <c r="Y1132" s="276" t="str">
        <f t="shared" si="405"/>
        <v/>
      </c>
      <c r="Z1132" s="275"/>
      <c r="AA1132" s="184"/>
      <c r="AB1132" s="184"/>
      <c r="AC1132" s="185" t="str">
        <f t="shared" si="406"/>
        <v/>
      </c>
      <c r="AD1132" s="185" t="str">
        <f t="shared" si="407"/>
        <v/>
      </c>
      <c r="AE1132" s="186"/>
      <c r="AF1132" s="187" t="str">
        <f t="shared" si="408"/>
        <v/>
      </c>
      <c r="AG1132" s="182"/>
      <c r="AH1132" s="184"/>
      <c r="AI1132" s="184"/>
      <c r="AJ1132" s="182"/>
      <c r="AK1132" s="188" t="str">
        <f t="shared" si="409"/>
        <v/>
      </c>
      <c r="AL1132" s="188" t="str">
        <f t="shared" si="410"/>
        <v/>
      </c>
      <c r="AM1132" s="188" t="str">
        <f t="shared" si="411"/>
        <v/>
      </c>
      <c r="AN1132" s="359" t="str">
        <f>IF(Overview!$K$17='Internal Calcs'!$P$22,IF(AK1132="","",AK1132),IF(Overview!$K$17='Internal Calcs'!$P$23,IF(AK1132="","",AK1132),IF(ISNUMBER(A1132),(IF(F1132="Short",G1132-H1132,H1132-G1132)*AZ1132-AX1132),"")))</f>
        <v/>
      </c>
      <c r="AO1132" s="401" t="str">
        <f>IF(Overview!$K$17='Internal Calcs'!$P$22,IF(AL1132="","",AL1132),IF(Overview!$K$17='Internal Calcs'!$P$23,IF(AL1132="","",AL1132),IF(ISNUMBER(A1132),IF(AL1132="",(IF(F1132="Short",G1132-H1132,H1132-G1132)*AZ1132-AX1132),(IF(F1132="Short",G1132-J1132,J1132-G1132)*AZ1132-AX1132)),"")))</f>
        <v/>
      </c>
      <c r="AP1132" s="359" t="str">
        <f>IF(Overview!$K$17='Internal Calcs'!$P$22,"",IF(Overview!$K$17='Internal Calcs'!$P$23,IF(AM1132="","",AM1132),IF(ISNUMBER(A1132),IF(AM1132="",(IF(F1132="Short",G1132-H1132,H1132-G1132)*AZ1132-AX1132),(IF(F1132="Short",G1132-L1132,L1132-G1132)*AZ1132-AX1132)),"")))</f>
        <v/>
      </c>
      <c r="AQ1132" s="188" t="str">
        <f t="shared" si="412"/>
        <v/>
      </c>
      <c r="AR1132" s="188" t="str">
        <f t="shared" si="413"/>
        <v/>
      </c>
      <c r="AS1132" s="188" t="str">
        <f t="shared" si="414"/>
        <v/>
      </c>
      <c r="AT1132" s="188" t="str">
        <f>IF(ISNUMBER(A1132),MAX($AS$2:AS1132)-AS1132,"")</f>
        <v/>
      </c>
      <c r="AU1132" s="189" t="str">
        <f t="shared" si="415"/>
        <v/>
      </c>
      <c r="AV1132" s="190" t="str">
        <f t="shared" si="416"/>
        <v/>
      </c>
      <c r="AW1132" s="190" t="str">
        <f t="shared" si="417"/>
        <v/>
      </c>
      <c r="AX1132" s="191" t="str">
        <f ca="1">IF(ISNUMBER($A1132),INDIRECT(CONCATENATE("'Instrument List'!B",(MATCH(E1132,'Instrument List'!A:A,0))-0)),"")</f>
        <v/>
      </c>
      <c r="AY1132" s="191" t="str">
        <f ca="1">IF(ISNUMBER($A1132),INDIRECT(CONCATENATE("'Instrument List'!D",(MATCH(E1132,'Instrument List'!A:A,0))-0)),"")</f>
        <v/>
      </c>
      <c r="AZ1132" s="191" t="str">
        <f ca="1">IF(ISNUMBER($A1132),INDIRECT(CONCATENATE("'Instrument List'!C",(MATCH(E1132,'Instrument List'!A:A,0))-0)),"")</f>
        <v/>
      </c>
      <c r="BA1132" s="192" t="str">
        <f ca="1">IF(ISNUMBER(A1132),INDIRECT(CONCATENATE("'Instrument List'!E",(MATCH(E1132,'Instrument List'!A:A,0))-0)),"")</f>
        <v/>
      </c>
      <c r="BB1132" s="193" t="str">
        <f t="shared" si="418"/>
        <v/>
      </c>
      <c r="BC1132" s="193" t="str">
        <f t="shared" si="419"/>
        <v/>
      </c>
      <c r="BD1132" s="193" t="str">
        <f ca="1">IF(ISNUMBER(A1132),INDIRECT(CONCATENATE("'Instrument List'!F",(MATCH(E1132,'Instrument List'!A:A,0))-0)),"")</f>
        <v/>
      </c>
    </row>
    <row r="1133" spans="1:56">
      <c r="A1133" s="220" t="str">
        <f t="shared" si="399"/>
        <v/>
      </c>
      <c r="B1133" s="221"/>
      <c r="C1133" s="222"/>
      <c r="D1133" s="169"/>
      <c r="E1133" s="169"/>
      <c r="F1133" s="169"/>
      <c r="G1133" s="202"/>
      <c r="H1133" s="217"/>
      <c r="I1133" s="212"/>
      <c r="J1133" s="206"/>
      <c r="K1133" s="212"/>
      <c r="L1133" s="206"/>
      <c r="M1133" s="212"/>
      <c r="N1133" s="206"/>
      <c r="O1133" s="170" t="str">
        <f t="shared" si="400"/>
        <v/>
      </c>
      <c r="P1133" s="171"/>
      <c r="Q1133" s="171"/>
      <c r="R1133" s="171"/>
      <c r="S1133" s="172" t="str">
        <f t="shared" si="401"/>
        <v/>
      </c>
      <c r="T1133" s="172" t="str">
        <f t="shared" si="402"/>
        <v/>
      </c>
      <c r="U1133" s="171"/>
      <c r="V1133" s="171"/>
      <c r="W1133" s="173" t="str">
        <f t="shared" si="403"/>
        <v/>
      </c>
      <c r="X1133" s="173" t="str">
        <f t="shared" si="404"/>
        <v/>
      </c>
      <c r="Y1133" s="173" t="str">
        <f t="shared" si="405"/>
        <v/>
      </c>
      <c r="Z1133" s="171"/>
      <c r="AA1133" s="171"/>
      <c r="AB1133" s="171"/>
      <c r="AC1133" s="172" t="str">
        <f t="shared" si="406"/>
        <v/>
      </c>
      <c r="AD1133" s="172" t="str">
        <f t="shared" si="407"/>
        <v/>
      </c>
      <c r="AE1133" s="174"/>
      <c r="AF1133" s="175" t="str">
        <f t="shared" si="408"/>
        <v/>
      </c>
      <c r="AG1133" s="169"/>
      <c r="AH1133" s="171"/>
      <c r="AI1133" s="171"/>
      <c r="AJ1133" s="169"/>
      <c r="AK1133" s="176" t="str">
        <f t="shared" si="409"/>
        <v/>
      </c>
      <c r="AL1133" s="176" t="str">
        <f t="shared" si="410"/>
        <v/>
      </c>
      <c r="AM1133" s="176" t="str">
        <f t="shared" si="411"/>
        <v/>
      </c>
      <c r="AN1133" s="359" t="str">
        <f>IF(Overview!$K$17='Internal Calcs'!$P$22,IF(AK1133="","",AK1133),IF(Overview!$K$17='Internal Calcs'!$P$23,IF(AK1133="","",AK1133),IF(ISNUMBER(A1133),(IF(F1133="Short",G1133-H1133,H1133-G1133)*AZ1133-AX1133),"")))</f>
        <v/>
      </c>
      <c r="AO1133" s="401" t="str">
        <f>IF(Overview!$K$17='Internal Calcs'!$P$22,IF(AL1133="","",AL1133),IF(Overview!$K$17='Internal Calcs'!$P$23,IF(AL1133="","",AL1133),IF(ISNUMBER(A1133),IF(AL1133="",(IF(F1133="Short",G1133-H1133,H1133-G1133)*AZ1133-AX1133),(IF(F1133="Short",G1133-J1133,J1133-G1133)*AZ1133-AX1133)),"")))</f>
        <v/>
      </c>
      <c r="AP1133" s="359" t="str">
        <f>IF(Overview!$K$17='Internal Calcs'!$P$22,"",IF(Overview!$K$17='Internal Calcs'!$P$23,IF(AM1133="","",AM1133),IF(ISNUMBER(A1133),IF(AM1133="",(IF(F1133="Short",G1133-H1133,H1133-G1133)*AZ1133-AX1133),(IF(F1133="Short",G1133-L1133,L1133-G1133)*AZ1133-AX1133)),"")))</f>
        <v/>
      </c>
      <c r="AQ1133" s="176" t="str">
        <f t="shared" si="412"/>
        <v/>
      </c>
      <c r="AR1133" s="176" t="str">
        <f t="shared" si="413"/>
        <v/>
      </c>
      <c r="AS1133" s="176" t="str">
        <f t="shared" si="414"/>
        <v/>
      </c>
      <c r="AT1133" s="176" t="str">
        <f>IF(ISNUMBER(A1133),MAX($AS$2:AS1133)-AS1133,"")</f>
        <v/>
      </c>
      <c r="AU1133" s="177" t="str">
        <f t="shared" si="415"/>
        <v/>
      </c>
      <c r="AV1133" s="178" t="str">
        <f t="shared" si="416"/>
        <v/>
      </c>
      <c r="AW1133" s="178" t="str">
        <f t="shared" si="417"/>
        <v/>
      </c>
      <c r="AX1133" s="179" t="str">
        <f ca="1">IF(ISNUMBER($A1133),INDIRECT(CONCATENATE("'Instrument List'!B",(MATCH(E1133,'Instrument List'!A:A,0))-0)),"")</f>
        <v/>
      </c>
      <c r="AY1133" s="179" t="str">
        <f ca="1">IF(ISNUMBER($A1133),INDIRECT(CONCATENATE("'Instrument List'!D",(MATCH(E1133,'Instrument List'!A:A,0))-0)),"")</f>
        <v/>
      </c>
      <c r="AZ1133" s="179" t="str">
        <f ca="1">IF(ISNUMBER($A1133),INDIRECT(CONCATENATE("'Instrument List'!C",(MATCH(E1133,'Instrument List'!A:A,0))-0)),"")</f>
        <v/>
      </c>
      <c r="BA1133" s="180" t="str">
        <f ca="1">IF(ISNUMBER(A1133),INDIRECT(CONCATENATE("'Instrument List'!E",(MATCH(E1133,'Instrument List'!A:A,0))-0)),"")</f>
        <v/>
      </c>
      <c r="BB1133" s="181" t="str">
        <f t="shared" si="418"/>
        <v/>
      </c>
      <c r="BC1133" s="181" t="str">
        <f t="shared" si="419"/>
        <v/>
      </c>
      <c r="BD1133" s="181" t="str">
        <f ca="1">IF(ISNUMBER(A1133),INDIRECT(CONCATENATE("'Instrument List'!F",(MATCH(E1133,'Instrument List'!A:A,0))-0)),"")</f>
        <v/>
      </c>
    </row>
    <row r="1134" spans="1:56">
      <c r="A1134" s="223" t="str">
        <f t="shared" si="399"/>
        <v/>
      </c>
      <c r="B1134" s="224"/>
      <c r="C1134" s="225"/>
      <c r="D1134" s="182"/>
      <c r="E1134" s="182"/>
      <c r="F1134" s="182"/>
      <c r="G1134" s="203"/>
      <c r="H1134" s="218"/>
      <c r="I1134" s="213"/>
      <c r="J1134" s="207"/>
      <c r="K1134" s="213"/>
      <c r="L1134" s="207"/>
      <c r="M1134" s="213"/>
      <c r="N1134" s="207"/>
      <c r="O1134" s="183" t="str">
        <f t="shared" si="400"/>
        <v/>
      </c>
      <c r="P1134" s="184"/>
      <c r="Q1134" s="184"/>
      <c r="R1134" s="275"/>
      <c r="S1134" s="185" t="str">
        <f t="shared" si="401"/>
        <v/>
      </c>
      <c r="T1134" s="185" t="str">
        <f t="shared" si="402"/>
        <v/>
      </c>
      <c r="U1134" s="275"/>
      <c r="V1134" s="275"/>
      <c r="W1134" s="276" t="str">
        <f t="shared" si="403"/>
        <v/>
      </c>
      <c r="X1134" s="276" t="str">
        <f t="shared" si="404"/>
        <v/>
      </c>
      <c r="Y1134" s="276" t="str">
        <f t="shared" si="405"/>
        <v/>
      </c>
      <c r="Z1134" s="275"/>
      <c r="AA1134" s="184"/>
      <c r="AB1134" s="184"/>
      <c r="AC1134" s="185" t="str">
        <f t="shared" si="406"/>
        <v/>
      </c>
      <c r="AD1134" s="185" t="str">
        <f t="shared" si="407"/>
        <v/>
      </c>
      <c r="AE1134" s="186"/>
      <c r="AF1134" s="187" t="str">
        <f t="shared" si="408"/>
        <v/>
      </c>
      <c r="AG1134" s="182"/>
      <c r="AH1134" s="184"/>
      <c r="AI1134" s="184"/>
      <c r="AJ1134" s="182"/>
      <c r="AK1134" s="188" t="str">
        <f t="shared" si="409"/>
        <v/>
      </c>
      <c r="AL1134" s="188" t="str">
        <f t="shared" si="410"/>
        <v/>
      </c>
      <c r="AM1134" s="188" t="str">
        <f t="shared" si="411"/>
        <v/>
      </c>
      <c r="AN1134" s="359" t="str">
        <f>IF(Overview!$K$17='Internal Calcs'!$P$22,IF(AK1134="","",AK1134),IF(Overview!$K$17='Internal Calcs'!$P$23,IF(AK1134="","",AK1134),IF(ISNUMBER(A1134),(IF(F1134="Short",G1134-H1134,H1134-G1134)*AZ1134-AX1134),"")))</f>
        <v/>
      </c>
      <c r="AO1134" s="401" t="str">
        <f>IF(Overview!$K$17='Internal Calcs'!$P$22,IF(AL1134="","",AL1134),IF(Overview!$K$17='Internal Calcs'!$P$23,IF(AL1134="","",AL1134),IF(ISNUMBER(A1134),IF(AL1134="",(IF(F1134="Short",G1134-H1134,H1134-G1134)*AZ1134-AX1134),(IF(F1134="Short",G1134-J1134,J1134-G1134)*AZ1134-AX1134)),"")))</f>
        <v/>
      </c>
      <c r="AP1134" s="359" t="str">
        <f>IF(Overview!$K$17='Internal Calcs'!$P$22,"",IF(Overview!$K$17='Internal Calcs'!$P$23,IF(AM1134="","",AM1134),IF(ISNUMBER(A1134),IF(AM1134="",(IF(F1134="Short",G1134-H1134,H1134-G1134)*AZ1134-AX1134),(IF(F1134="Short",G1134-L1134,L1134-G1134)*AZ1134-AX1134)),"")))</f>
        <v/>
      </c>
      <c r="AQ1134" s="188" t="str">
        <f t="shared" si="412"/>
        <v/>
      </c>
      <c r="AR1134" s="188" t="str">
        <f t="shared" si="413"/>
        <v/>
      </c>
      <c r="AS1134" s="188" t="str">
        <f t="shared" si="414"/>
        <v/>
      </c>
      <c r="AT1134" s="188" t="str">
        <f>IF(ISNUMBER(A1134),MAX($AS$2:AS1134)-AS1134,"")</f>
        <v/>
      </c>
      <c r="AU1134" s="189" t="str">
        <f t="shared" si="415"/>
        <v/>
      </c>
      <c r="AV1134" s="190" t="str">
        <f t="shared" si="416"/>
        <v/>
      </c>
      <c r="AW1134" s="190" t="str">
        <f t="shared" si="417"/>
        <v/>
      </c>
      <c r="AX1134" s="191" t="str">
        <f ca="1">IF(ISNUMBER($A1134),INDIRECT(CONCATENATE("'Instrument List'!B",(MATCH(E1134,'Instrument List'!A:A,0))-0)),"")</f>
        <v/>
      </c>
      <c r="AY1134" s="191" t="str">
        <f ca="1">IF(ISNUMBER($A1134),INDIRECT(CONCATENATE("'Instrument List'!D",(MATCH(E1134,'Instrument List'!A:A,0))-0)),"")</f>
        <v/>
      </c>
      <c r="AZ1134" s="191" t="str">
        <f ca="1">IF(ISNUMBER($A1134),INDIRECT(CONCATENATE("'Instrument List'!C",(MATCH(E1134,'Instrument List'!A:A,0))-0)),"")</f>
        <v/>
      </c>
      <c r="BA1134" s="192" t="str">
        <f ca="1">IF(ISNUMBER(A1134),INDIRECT(CONCATENATE("'Instrument List'!E",(MATCH(E1134,'Instrument List'!A:A,0))-0)),"")</f>
        <v/>
      </c>
      <c r="BB1134" s="193" t="str">
        <f t="shared" si="418"/>
        <v/>
      </c>
      <c r="BC1134" s="193" t="str">
        <f t="shared" si="419"/>
        <v/>
      </c>
      <c r="BD1134" s="193" t="str">
        <f ca="1">IF(ISNUMBER(A1134),INDIRECT(CONCATENATE("'Instrument List'!F",(MATCH(E1134,'Instrument List'!A:A,0))-0)),"")</f>
        <v/>
      </c>
    </row>
    <row r="1135" spans="1:56">
      <c r="A1135" s="220" t="str">
        <f t="shared" si="399"/>
        <v/>
      </c>
      <c r="B1135" s="221"/>
      <c r="C1135" s="222"/>
      <c r="D1135" s="169"/>
      <c r="E1135" s="169"/>
      <c r="F1135" s="169"/>
      <c r="G1135" s="202"/>
      <c r="H1135" s="217"/>
      <c r="I1135" s="212"/>
      <c r="J1135" s="206"/>
      <c r="K1135" s="212"/>
      <c r="L1135" s="206"/>
      <c r="M1135" s="212"/>
      <c r="N1135" s="206"/>
      <c r="O1135" s="170" t="str">
        <f t="shared" si="400"/>
        <v/>
      </c>
      <c r="P1135" s="171"/>
      <c r="Q1135" s="171"/>
      <c r="R1135" s="171"/>
      <c r="S1135" s="172" t="str">
        <f t="shared" si="401"/>
        <v/>
      </c>
      <c r="T1135" s="172" t="str">
        <f t="shared" si="402"/>
        <v/>
      </c>
      <c r="U1135" s="171"/>
      <c r="V1135" s="171"/>
      <c r="W1135" s="173" t="str">
        <f t="shared" si="403"/>
        <v/>
      </c>
      <c r="X1135" s="173" t="str">
        <f t="shared" si="404"/>
        <v/>
      </c>
      <c r="Y1135" s="173" t="str">
        <f t="shared" si="405"/>
        <v/>
      </c>
      <c r="Z1135" s="171"/>
      <c r="AA1135" s="171"/>
      <c r="AB1135" s="171"/>
      <c r="AC1135" s="172" t="str">
        <f t="shared" si="406"/>
        <v/>
      </c>
      <c r="AD1135" s="172" t="str">
        <f t="shared" si="407"/>
        <v/>
      </c>
      <c r="AE1135" s="174"/>
      <c r="AF1135" s="175" t="str">
        <f t="shared" si="408"/>
        <v/>
      </c>
      <c r="AG1135" s="169"/>
      <c r="AH1135" s="171"/>
      <c r="AI1135" s="171"/>
      <c r="AJ1135" s="169"/>
      <c r="AK1135" s="176" t="str">
        <f t="shared" si="409"/>
        <v/>
      </c>
      <c r="AL1135" s="176" t="str">
        <f t="shared" si="410"/>
        <v/>
      </c>
      <c r="AM1135" s="176" t="str">
        <f t="shared" si="411"/>
        <v/>
      </c>
      <c r="AN1135" s="359" t="str">
        <f>IF(Overview!$K$17='Internal Calcs'!$P$22,IF(AK1135="","",AK1135),IF(Overview!$K$17='Internal Calcs'!$P$23,IF(AK1135="","",AK1135),IF(ISNUMBER(A1135),(IF(F1135="Short",G1135-H1135,H1135-G1135)*AZ1135-AX1135),"")))</f>
        <v/>
      </c>
      <c r="AO1135" s="401" t="str">
        <f>IF(Overview!$K$17='Internal Calcs'!$P$22,IF(AL1135="","",AL1135),IF(Overview!$K$17='Internal Calcs'!$P$23,IF(AL1135="","",AL1135),IF(ISNUMBER(A1135),IF(AL1135="",(IF(F1135="Short",G1135-H1135,H1135-G1135)*AZ1135-AX1135),(IF(F1135="Short",G1135-J1135,J1135-G1135)*AZ1135-AX1135)),"")))</f>
        <v/>
      </c>
      <c r="AP1135" s="359" t="str">
        <f>IF(Overview!$K$17='Internal Calcs'!$P$22,"",IF(Overview!$K$17='Internal Calcs'!$P$23,IF(AM1135="","",AM1135),IF(ISNUMBER(A1135),IF(AM1135="",(IF(F1135="Short",G1135-H1135,H1135-G1135)*AZ1135-AX1135),(IF(F1135="Short",G1135-L1135,L1135-G1135)*AZ1135-AX1135)),"")))</f>
        <v/>
      </c>
      <c r="AQ1135" s="176" t="str">
        <f t="shared" si="412"/>
        <v/>
      </c>
      <c r="AR1135" s="176" t="str">
        <f t="shared" si="413"/>
        <v/>
      </c>
      <c r="AS1135" s="176" t="str">
        <f t="shared" si="414"/>
        <v/>
      </c>
      <c r="AT1135" s="176" t="str">
        <f>IF(ISNUMBER(A1135),MAX($AS$2:AS1135)-AS1135,"")</f>
        <v/>
      </c>
      <c r="AU1135" s="177" t="str">
        <f t="shared" si="415"/>
        <v/>
      </c>
      <c r="AV1135" s="178" t="str">
        <f t="shared" si="416"/>
        <v/>
      </c>
      <c r="AW1135" s="178" t="str">
        <f t="shared" si="417"/>
        <v/>
      </c>
      <c r="AX1135" s="179" t="str">
        <f ca="1">IF(ISNUMBER($A1135),INDIRECT(CONCATENATE("'Instrument List'!B",(MATCH(E1135,'Instrument List'!A:A,0))-0)),"")</f>
        <v/>
      </c>
      <c r="AY1135" s="179" t="str">
        <f ca="1">IF(ISNUMBER($A1135),INDIRECT(CONCATENATE("'Instrument List'!D",(MATCH(E1135,'Instrument List'!A:A,0))-0)),"")</f>
        <v/>
      </c>
      <c r="AZ1135" s="179" t="str">
        <f ca="1">IF(ISNUMBER($A1135),INDIRECT(CONCATENATE("'Instrument List'!C",(MATCH(E1135,'Instrument List'!A:A,0))-0)),"")</f>
        <v/>
      </c>
      <c r="BA1135" s="180" t="str">
        <f ca="1">IF(ISNUMBER(A1135),INDIRECT(CONCATENATE("'Instrument List'!E",(MATCH(E1135,'Instrument List'!A:A,0))-0)),"")</f>
        <v/>
      </c>
      <c r="BB1135" s="181" t="str">
        <f t="shared" si="418"/>
        <v/>
      </c>
      <c r="BC1135" s="181" t="str">
        <f t="shared" si="419"/>
        <v/>
      </c>
      <c r="BD1135" s="181" t="str">
        <f ca="1">IF(ISNUMBER(A1135),INDIRECT(CONCATENATE("'Instrument List'!F",(MATCH(E1135,'Instrument List'!A:A,0))-0)),"")</f>
        <v/>
      </c>
    </row>
    <row r="1136" spans="1:56">
      <c r="A1136" s="223" t="str">
        <f t="shared" si="399"/>
        <v/>
      </c>
      <c r="B1136" s="224"/>
      <c r="C1136" s="225"/>
      <c r="D1136" s="182"/>
      <c r="E1136" s="182"/>
      <c r="F1136" s="182"/>
      <c r="G1136" s="203"/>
      <c r="H1136" s="218"/>
      <c r="I1136" s="213"/>
      <c r="J1136" s="207"/>
      <c r="K1136" s="213"/>
      <c r="L1136" s="207"/>
      <c r="M1136" s="213"/>
      <c r="N1136" s="207"/>
      <c r="O1136" s="183" t="str">
        <f t="shared" si="400"/>
        <v/>
      </c>
      <c r="P1136" s="184"/>
      <c r="Q1136" s="184"/>
      <c r="R1136" s="275"/>
      <c r="S1136" s="185" t="str">
        <f t="shared" si="401"/>
        <v/>
      </c>
      <c r="T1136" s="185" t="str">
        <f t="shared" si="402"/>
        <v/>
      </c>
      <c r="U1136" s="275"/>
      <c r="V1136" s="275"/>
      <c r="W1136" s="276" t="str">
        <f t="shared" si="403"/>
        <v/>
      </c>
      <c r="X1136" s="276" t="str">
        <f t="shared" si="404"/>
        <v/>
      </c>
      <c r="Y1136" s="276" t="str">
        <f t="shared" si="405"/>
        <v/>
      </c>
      <c r="Z1136" s="275"/>
      <c r="AA1136" s="184"/>
      <c r="AB1136" s="184"/>
      <c r="AC1136" s="185" t="str">
        <f t="shared" si="406"/>
        <v/>
      </c>
      <c r="AD1136" s="185" t="str">
        <f t="shared" si="407"/>
        <v/>
      </c>
      <c r="AE1136" s="186"/>
      <c r="AF1136" s="187" t="str">
        <f t="shared" si="408"/>
        <v/>
      </c>
      <c r="AG1136" s="182"/>
      <c r="AH1136" s="184"/>
      <c r="AI1136" s="184"/>
      <c r="AJ1136" s="182"/>
      <c r="AK1136" s="188" t="str">
        <f t="shared" si="409"/>
        <v/>
      </c>
      <c r="AL1136" s="188" t="str">
        <f t="shared" si="410"/>
        <v/>
      </c>
      <c r="AM1136" s="188" t="str">
        <f t="shared" si="411"/>
        <v/>
      </c>
      <c r="AN1136" s="359" t="str">
        <f>IF(Overview!$K$17='Internal Calcs'!$P$22,IF(AK1136="","",AK1136),IF(Overview!$K$17='Internal Calcs'!$P$23,IF(AK1136="","",AK1136),IF(ISNUMBER(A1136),(IF(F1136="Short",G1136-H1136,H1136-G1136)*AZ1136-AX1136),"")))</f>
        <v/>
      </c>
      <c r="AO1136" s="401" t="str">
        <f>IF(Overview!$K$17='Internal Calcs'!$P$22,IF(AL1136="","",AL1136),IF(Overview!$K$17='Internal Calcs'!$P$23,IF(AL1136="","",AL1136),IF(ISNUMBER(A1136),IF(AL1136="",(IF(F1136="Short",G1136-H1136,H1136-G1136)*AZ1136-AX1136),(IF(F1136="Short",G1136-J1136,J1136-G1136)*AZ1136-AX1136)),"")))</f>
        <v/>
      </c>
      <c r="AP1136" s="359" t="str">
        <f>IF(Overview!$K$17='Internal Calcs'!$P$22,"",IF(Overview!$K$17='Internal Calcs'!$P$23,IF(AM1136="","",AM1136),IF(ISNUMBER(A1136),IF(AM1136="",(IF(F1136="Short",G1136-H1136,H1136-G1136)*AZ1136-AX1136),(IF(F1136="Short",G1136-L1136,L1136-G1136)*AZ1136-AX1136)),"")))</f>
        <v/>
      </c>
      <c r="AQ1136" s="188" t="str">
        <f t="shared" si="412"/>
        <v/>
      </c>
      <c r="AR1136" s="188" t="str">
        <f t="shared" si="413"/>
        <v/>
      </c>
      <c r="AS1136" s="188" t="str">
        <f t="shared" si="414"/>
        <v/>
      </c>
      <c r="AT1136" s="188" t="str">
        <f>IF(ISNUMBER(A1136),MAX($AS$2:AS1136)-AS1136,"")</f>
        <v/>
      </c>
      <c r="AU1136" s="189" t="str">
        <f t="shared" si="415"/>
        <v/>
      </c>
      <c r="AV1136" s="190" t="str">
        <f t="shared" si="416"/>
        <v/>
      </c>
      <c r="AW1136" s="190" t="str">
        <f t="shared" si="417"/>
        <v/>
      </c>
      <c r="AX1136" s="191" t="str">
        <f ca="1">IF(ISNUMBER($A1136),INDIRECT(CONCATENATE("'Instrument List'!B",(MATCH(E1136,'Instrument List'!A:A,0))-0)),"")</f>
        <v/>
      </c>
      <c r="AY1136" s="191" t="str">
        <f ca="1">IF(ISNUMBER($A1136),INDIRECT(CONCATENATE("'Instrument List'!D",(MATCH(E1136,'Instrument List'!A:A,0))-0)),"")</f>
        <v/>
      </c>
      <c r="AZ1136" s="191" t="str">
        <f ca="1">IF(ISNUMBER($A1136),INDIRECT(CONCATENATE("'Instrument List'!C",(MATCH(E1136,'Instrument List'!A:A,0))-0)),"")</f>
        <v/>
      </c>
      <c r="BA1136" s="192" t="str">
        <f ca="1">IF(ISNUMBER(A1136),INDIRECT(CONCATENATE("'Instrument List'!E",(MATCH(E1136,'Instrument List'!A:A,0))-0)),"")</f>
        <v/>
      </c>
      <c r="BB1136" s="193" t="str">
        <f t="shared" si="418"/>
        <v/>
      </c>
      <c r="BC1136" s="193" t="str">
        <f t="shared" si="419"/>
        <v/>
      </c>
      <c r="BD1136" s="193" t="str">
        <f ca="1">IF(ISNUMBER(A1136),INDIRECT(CONCATENATE("'Instrument List'!F",(MATCH(E1136,'Instrument List'!A:A,0))-0)),"")</f>
        <v/>
      </c>
    </row>
    <row r="1137" spans="1:56">
      <c r="A1137" s="220" t="str">
        <f t="shared" si="399"/>
        <v/>
      </c>
      <c r="B1137" s="221"/>
      <c r="C1137" s="222"/>
      <c r="D1137" s="169"/>
      <c r="E1137" s="169"/>
      <c r="F1137" s="169"/>
      <c r="G1137" s="202"/>
      <c r="H1137" s="217"/>
      <c r="I1137" s="212"/>
      <c r="J1137" s="206"/>
      <c r="K1137" s="212"/>
      <c r="L1137" s="206"/>
      <c r="M1137" s="212"/>
      <c r="N1137" s="206"/>
      <c r="O1137" s="170" t="str">
        <f t="shared" si="400"/>
        <v/>
      </c>
      <c r="P1137" s="171"/>
      <c r="Q1137" s="171"/>
      <c r="R1137" s="171"/>
      <c r="S1137" s="172" t="str">
        <f t="shared" si="401"/>
        <v/>
      </c>
      <c r="T1137" s="172" t="str">
        <f t="shared" si="402"/>
        <v/>
      </c>
      <c r="U1137" s="171"/>
      <c r="V1137" s="171"/>
      <c r="W1137" s="173" t="str">
        <f t="shared" si="403"/>
        <v/>
      </c>
      <c r="X1137" s="173" t="str">
        <f t="shared" si="404"/>
        <v/>
      </c>
      <c r="Y1137" s="173" t="str">
        <f t="shared" si="405"/>
        <v/>
      </c>
      <c r="Z1137" s="171"/>
      <c r="AA1137" s="171"/>
      <c r="AB1137" s="171"/>
      <c r="AC1137" s="172" t="str">
        <f t="shared" si="406"/>
        <v/>
      </c>
      <c r="AD1137" s="172" t="str">
        <f t="shared" si="407"/>
        <v/>
      </c>
      <c r="AE1137" s="174"/>
      <c r="AF1137" s="175" t="str">
        <f t="shared" si="408"/>
        <v/>
      </c>
      <c r="AG1137" s="169"/>
      <c r="AH1137" s="171"/>
      <c r="AI1137" s="171"/>
      <c r="AJ1137" s="169"/>
      <c r="AK1137" s="176" t="str">
        <f t="shared" si="409"/>
        <v/>
      </c>
      <c r="AL1137" s="176" t="str">
        <f t="shared" si="410"/>
        <v/>
      </c>
      <c r="AM1137" s="176" t="str">
        <f t="shared" si="411"/>
        <v/>
      </c>
      <c r="AN1137" s="359" t="str">
        <f>IF(Overview!$K$17='Internal Calcs'!$P$22,IF(AK1137="","",AK1137),IF(Overview!$K$17='Internal Calcs'!$P$23,IF(AK1137="","",AK1137),IF(ISNUMBER(A1137),(IF(F1137="Short",G1137-H1137,H1137-G1137)*AZ1137-AX1137),"")))</f>
        <v/>
      </c>
      <c r="AO1137" s="401" t="str">
        <f>IF(Overview!$K$17='Internal Calcs'!$P$22,IF(AL1137="","",AL1137),IF(Overview!$K$17='Internal Calcs'!$P$23,IF(AL1137="","",AL1137),IF(ISNUMBER(A1137),IF(AL1137="",(IF(F1137="Short",G1137-H1137,H1137-G1137)*AZ1137-AX1137),(IF(F1137="Short",G1137-J1137,J1137-G1137)*AZ1137-AX1137)),"")))</f>
        <v/>
      </c>
      <c r="AP1137" s="359" t="str">
        <f>IF(Overview!$K$17='Internal Calcs'!$P$22,"",IF(Overview!$K$17='Internal Calcs'!$P$23,IF(AM1137="","",AM1137),IF(ISNUMBER(A1137),IF(AM1137="",(IF(F1137="Short",G1137-H1137,H1137-G1137)*AZ1137-AX1137),(IF(F1137="Short",G1137-L1137,L1137-G1137)*AZ1137-AX1137)),"")))</f>
        <v/>
      </c>
      <c r="AQ1137" s="176" t="str">
        <f t="shared" si="412"/>
        <v/>
      </c>
      <c r="AR1137" s="176" t="str">
        <f t="shared" si="413"/>
        <v/>
      </c>
      <c r="AS1137" s="176" t="str">
        <f t="shared" si="414"/>
        <v/>
      </c>
      <c r="AT1137" s="176" t="str">
        <f>IF(ISNUMBER(A1137),MAX($AS$2:AS1137)-AS1137,"")</f>
        <v/>
      </c>
      <c r="AU1137" s="177" t="str">
        <f t="shared" si="415"/>
        <v/>
      </c>
      <c r="AV1137" s="178" t="str">
        <f t="shared" si="416"/>
        <v/>
      </c>
      <c r="AW1137" s="178" t="str">
        <f t="shared" si="417"/>
        <v/>
      </c>
      <c r="AX1137" s="179" t="str">
        <f ca="1">IF(ISNUMBER($A1137),INDIRECT(CONCATENATE("'Instrument List'!B",(MATCH(E1137,'Instrument List'!A:A,0))-0)),"")</f>
        <v/>
      </c>
      <c r="AY1137" s="179" t="str">
        <f ca="1">IF(ISNUMBER($A1137),INDIRECT(CONCATENATE("'Instrument List'!D",(MATCH(E1137,'Instrument List'!A:A,0))-0)),"")</f>
        <v/>
      </c>
      <c r="AZ1137" s="179" t="str">
        <f ca="1">IF(ISNUMBER($A1137),INDIRECT(CONCATENATE("'Instrument List'!C",(MATCH(E1137,'Instrument List'!A:A,0))-0)),"")</f>
        <v/>
      </c>
      <c r="BA1137" s="180" t="str">
        <f ca="1">IF(ISNUMBER(A1137),INDIRECT(CONCATENATE("'Instrument List'!E",(MATCH(E1137,'Instrument List'!A:A,0))-0)),"")</f>
        <v/>
      </c>
      <c r="BB1137" s="181" t="str">
        <f t="shared" si="418"/>
        <v/>
      </c>
      <c r="BC1137" s="181" t="str">
        <f t="shared" si="419"/>
        <v/>
      </c>
      <c r="BD1137" s="181" t="str">
        <f ca="1">IF(ISNUMBER(A1137),INDIRECT(CONCATENATE("'Instrument List'!F",(MATCH(E1137,'Instrument List'!A:A,0))-0)),"")</f>
        <v/>
      </c>
    </row>
    <row r="1138" spans="1:56">
      <c r="A1138" s="223" t="str">
        <f t="shared" si="399"/>
        <v/>
      </c>
      <c r="B1138" s="224"/>
      <c r="C1138" s="225"/>
      <c r="D1138" s="182"/>
      <c r="E1138" s="182"/>
      <c r="F1138" s="182"/>
      <c r="G1138" s="203"/>
      <c r="H1138" s="218"/>
      <c r="I1138" s="213"/>
      <c r="J1138" s="207"/>
      <c r="K1138" s="213"/>
      <c r="L1138" s="207"/>
      <c r="M1138" s="213"/>
      <c r="N1138" s="207"/>
      <c r="O1138" s="183" t="str">
        <f t="shared" si="400"/>
        <v/>
      </c>
      <c r="P1138" s="184"/>
      <c r="Q1138" s="184"/>
      <c r="R1138" s="275"/>
      <c r="S1138" s="185" t="str">
        <f t="shared" si="401"/>
        <v/>
      </c>
      <c r="T1138" s="185" t="str">
        <f t="shared" si="402"/>
        <v/>
      </c>
      <c r="U1138" s="275"/>
      <c r="V1138" s="275"/>
      <c r="W1138" s="276" t="str">
        <f t="shared" si="403"/>
        <v/>
      </c>
      <c r="X1138" s="276" t="str">
        <f t="shared" si="404"/>
        <v/>
      </c>
      <c r="Y1138" s="276" t="str">
        <f t="shared" si="405"/>
        <v/>
      </c>
      <c r="Z1138" s="275"/>
      <c r="AA1138" s="184"/>
      <c r="AB1138" s="184"/>
      <c r="AC1138" s="185" t="str">
        <f t="shared" si="406"/>
        <v/>
      </c>
      <c r="AD1138" s="185" t="str">
        <f t="shared" si="407"/>
        <v/>
      </c>
      <c r="AE1138" s="186"/>
      <c r="AF1138" s="187" t="str">
        <f t="shared" si="408"/>
        <v/>
      </c>
      <c r="AG1138" s="182"/>
      <c r="AH1138" s="184"/>
      <c r="AI1138" s="184"/>
      <c r="AJ1138" s="182"/>
      <c r="AK1138" s="188" t="str">
        <f t="shared" si="409"/>
        <v/>
      </c>
      <c r="AL1138" s="188" t="str">
        <f t="shared" si="410"/>
        <v/>
      </c>
      <c r="AM1138" s="188" t="str">
        <f t="shared" si="411"/>
        <v/>
      </c>
      <c r="AN1138" s="359" t="str">
        <f>IF(Overview!$K$17='Internal Calcs'!$P$22,IF(AK1138="","",AK1138),IF(Overview!$K$17='Internal Calcs'!$P$23,IF(AK1138="","",AK1138),IF(ISNUMBER(A1138),(IF(F1138="Short",G1138-H1138,H1138-G1138)*AZ1138-AX1138),"")))</f>
        <v/>
      </c>
      <c r="AO1138" s="401" t="str">
        <f>IF(Overview!$K$17='Internal Calcs'!$P$22,IF(AL1138="","",AL1138),IF(Overview!$K$17='Internal Calcs'!$P$23,IF(AL1138="","",AL1138),IF(ISNUMBER(A1138),IF(AL1138="",(IF(F1138="Short",G1138-H1138,H1138-G1138)*AZ1138-AX1138),(IF(F1138="Short",G1138-J1138,J1138-G1138)*AZ1138-AX1138)),"")))</f>
        <v/>
      </c>
      <c r="AP1138" s="359" t="str">
        <f>IF(Overview!$K$17='Internal Calcs'!$P$22,"",IF(Overview!$K$17='Internal Calcs'!$P$23,IF(AM1138="","",AM1138),IF(ISNUMBER(A1138),IF(AM1138="",(IF(F1138="Short",G1138-H1138,H1138-G1138)*AZ1138-AX1138),(IF(F1138="Short",G1138-L1138,L1138-G1138)*AZ1138-AX1138)),"")))</f>
        <v/>
      </c>
      <c r="AQ1138" s="188" t="str">
        <f t="shared" si="412"/>
        <v/>
      </c>
      <c r="AR1138" s="188" t="str">
        <f t="shared" si="413"/>
        <v/>
      </c>
      <c r="AS1138" s="188" t="str">
        <f t="shared" si="414"/>
        <v/>
      </c>
      <c r="AT1138" s="188" t="str">
        <f>IF(ISNUMBER(A1138),MAX($AS$2:AS1138)-AS1138,"")</f>
        <v/>
      </c>
      <c r="AU1138" s="189" t="str">
        <f t="shared" si="415"/>
        <v/>
      </c>
      <c r="AV1138" s="190" t="str">
        <f t="shared" si="416"/>
        <v/>
      </c>
      <c r="AW1138" s="190" t="str">
        <f t="shared" si="417"/>
        <v/>
      </c>
      <c r="AX1138" s="191" t="str">
        <f ca="1">IF(ISNUMBER($A1138),INDIRECT(CONCATENATE("'Instrument List'!B",(MATCH(E1138,'Instrument List'!A:A,0))-0)),"")</f>
        <v/>
      </c>
      <c r="AY1138" s="191" t="str">
        <f ca="1">IF(ISNUMBER($A1138),INDIRECT(CONCATENATE("'Instrument List'!D",(MATCH(E1138,'Instrument List'!A:A,0))-0)),"")</f>
        <v/>
      </c>
      <c r="AZ1138" s="191" t="str">
        <f ca="1">IF(ISNUMBER($A1138),INDIRECT(CONCATENATE("'Instrument List'!C",(MATCH(E1138,'Instrument List'!A:A,0))-0)),"")</f>
        <v/>
      </c>
      <c r="BA1138" s="192" t="str">
        <f ca="1">IF(ISNUMBER(A1138),INDIRECT(CONCATENATE("'Instrument List'!E",(MATCH(E1138,'Instrument List'!A:A,0))-0)),"")</f>
        <v/>
      </c>
      <c r="BB1138" s="193" t="str">
        <f t="shared" si="418"/>
        <v/>
      </c>
      <c r="BC1138" s="193" t="str">
        <f t="shared" si="419"/>
        <v/>
      </c>
      <c r="BD1138" s="193" t="str">
        <f ca="1">IF(ISNUMBER(A1138),INDIRECT(CONCATENATE("'Instrument List'!F",(MATCH(E1138,'Instrument List'!A:A,0))-0)),"")</f>
        <v/>
      </c>
    </row>
    <row r="1139" spans="1:56">
      <c r="A1139" s="220" t="str">
        <f t="shared" si="399"/>
        <v/>
      </c>
      <c r="B1139" s="221"/>
      <c r="C1139" s="222"/>
      <c r="D1139" s="169"/>
      <c r="E1139" s="169"/>
      <c r="F1139" s="169"/>
      <c r="G1139" s="202"/>
      <c r="H1139" s="217"/>
      <c r="I1139" s="212"/>
      <c r="J1139" s="206"/>
      <c r="K1139" s="212"/>
      <c r="L1139" s="206"/>
      <c r="M1139" s="212"/>
      <c r="N1139" s="206"/>
      <c r="O1139" s="170" t="str">
        <f t="shared" si="400"/>
        <v/>
      </c>
      <c r="P1139" s="171"/>
      <c r="Q1139" s="171"/>
      <c r="R1139" s="171"/>
      <c r="S1139" s="172" t="str">
        <f t="shared" si="401"/>
        <v/>
      </c>
      <c r="T1139" s="172" t="str">
        <f t="shared" si="402"/>
        <v/>
      </c>
      <c r="U1139" s="171"/>
      <c r="V1139" s="171"/>
      <c r="W1139" s="173" t="str">
        <f t="shared" si="403"/>
        <v/>
      </c>
      <c r="X1139" s="173" t="str">
        <f t="shared" si="404"/>
        <v/>
      </c>
      <c r="Y1139" s="173" t="str">
        <f t="shared" si="405"/>
        <v/>
      </c>
      <c r="Z1139" s="171"/>
      <c r="AA1139" s="171"/>
      <c r="AB1139" s="171"/>
      <c r="AC1139" s="172" t="str">
        <f t="shared" si="406"/>
        <v/>
      </c>
      <c r="AD1139" s="172" t="str">
        <f t="shared" si="407"/>
        <v/>
      </c>
      <c r="AE1139" s="174"/>
      <c r="AF1139" s="175" t="str">
        <f t="shared" si="408"/>
        <v/>
      </c>
      <c r="AG1139" s="169"/>
      <c r="AH1139" s="171"/>
      <c r="AI1139" s="171"/>
      <c r="AJ1139" s="169"/>
      <c r="AK1139" s="176" t="str">
        <f t="shared" si="409"/>
        <v/>
      </c>
      <c r="AL1139" s="176" t="str">
        <f t="shared" si="410"/>
        <v/>
      </c>
      <c r="AM1139" s="176" t="str">
        <f t="shared" si="411"/>
        <v/>
      </c>
      <c r="AN1139" s="359" t="str">
        <f>IF(Overview!$K$17='Internal Calcs'!$P$22,IF(AK1139="","",AK1139),IF(Overview!$K$17='Internal Calcs'!$P$23,IF(AK1139="","",AK1139),IF(ISNUMBER(A1139),(IF(F1139="Short",G1139-H1139,H1139-G1139)*AZ1139-AX1139),"")))</f>
        <v/>
      </c>
      <c r="AO1139" s="401" t="str">
        <f>IF(Overview!$K$17='Internal Calcs'!$P$22,IF(AL1139="","",AL1139),IF(Overview!$K$17='Internal Calcs'!$P$23,IF(AL1139="","",AL1139),IF(ISNUMBER(A1139),IF(AL1139="",(IF(F1139="Short",G1139-H1139,H1139-G1139)*AZ1139-AX1139),(IF(F1139="Short",G1139-J1139,J1139-G1139)*AZ1139-AX1139)),"")))</f>
        <v/>
      </c>
      <c r="AP1139" s="359" t="str">
        <f>IF(Overview!$K$17='Internal Calcs'!$P$22,"",IF(Overview!$K$17='Internal Calcs'!$P$23,IF(AM1139="","",AM1139),IF(ISNUMBER(A1139),IF(AM1139="",(IF(F1139="Short",G1139-H1139,H1139-G1139)*AZ1139-AX1139),(IF(F1139="Short",G1139-L1139,L1139-G1139)*AZ1139-AX1139)),"")))</f>
        <v/>
      </c>
      <c r="AQ1139" s="176" t="str">
        <f t="shared" si="412"/>
        <v/>
      </c>
      <c r="AR1139" s="176" t="str">
        <f t="shared" si="413"/>
        <v/>
      </c>
      <c r="AS1139" s="176" t="str">
        <f t="shared" si="414"/>
        <v/>
      </c>
      <c r="AT1139" s="176" t="str">
        <f>IF(ISNUMBER(A1139),MAX($AS$2:AS1139)-AS1139,"")</f>
        <v/>
      </c>
      <c r="AU1139" s="177" t="str">
        <f t="shared" si="415"/>
        <v/>
      </c>
      <c r="AV1139" s="178" t="str">
        <f t="shared" si="416"/>
        <v/>
      </c>
      <c r="AW1139" s="178" t="str">
        <f t="shared" si="417"/>
        <v/>
      </c>
      <c r="AX1139" s="179" t="str">
        <f ca="1">IF(ISNUMBER($A1139),INDIRECT(CONCATENATE("'Instrument List'!B",(MATCH(E1139,'Instrument List'!A:A,0))-0)),"")</f>
        <v/>
      </c>
      <c r="AY1139" s="179" t="str">
        <f ca="1">IF(ISNUMBER($A1139),INDIRECT(CONCATENATE("'Instrument List'!D",(MATCH(E1139,'Instrument List'!A:A,0))-0)),"")</f>
        <v/>
      </c>
      <c r="AZ1139" s="179" t="str">
        <f ca="1">IF(ISNUMBER($A1139),INDIRECT(CONCATENATE("'Instrument List'!C",(MATCH(E1139,'Instrument List'!A:A,0))-0)),"")</f>
        <v/>
      </c>
      <c r="BA1139" s="180" t="str">
        <f ca="1">IF(ISNUMBER(A1139),INDIRECT(CONCATENATE("'Instrument List'!E",(MATCH(E1139,'Instrument List'!A:A,0))-0)),"")</f>
        <v/>
      </c>
      <c r="BB1139" s="181" t="str">
        <f t="shared" si="418"/>
        <v/>
      </c>
      <c r="BC1139" s="181" t="str">
        <f t="shared" si="419"/>
        <v/>
      </c>
      <c r="BD1139" s="181" t="str">
        <f ca="1">IF(ISNUMBER(A1139),INDIRECT(CONCATENATE("'Instrument List'!F",(MATCH(E1139,'Instrument List'!A:A,0))-0)),"")</f>
        <v/>
      </c>
    </row>
    <row r="1140" spans="1:56">
      <c r="A1140" s="223" t="str">
        <f t="shared" si="399"/>
        <v/>
      </c>
      <c r="B1140" s="224"/>
      <c r="C1140" s="225"/>
      <c r="D1140" s="182"/>
      <c r="E1140" s="182"/>
      <c r="F1140" s="182"/>
      <c r="G1140" s="203"/>
      <c r="H1140" s="218"/>
      <c r="I1140" s="213"/>
      <c r="J1140" s="207"/>
      <c r="K1140" s="213"/>
      <c r="L1140" s="207"/>
      <c r="M1140" s="213"/>
      <c r="N1140" s="207"/>
      <c r="O1140" s="183" t="str">
        <f t="shared" si="400"/>
        <v/>
      </c>
      <c r="P1140" s="184"/>
      <c r="Q1140" s="184"/>
      <c r="R1140" s="275"/>
      <c r="S1140" s="185" t="str">
        <f t="shared" si="401"/>
        <v/>
      </c>
      <c r="T1140" s="185" t="str">
        <f t="shared" si="402"/>
        <v/>
      </c>
      <c r="U1140" s="275"/>
      <c r="V1140" s="275"/>
      <c r="W1140" s="276" t="str">
        <f t="shared" si="403"/>
        <v/>
      </c>
      <c r="X1140" s="276" t="str">
        <f t="shared" si="404"/>
        <v/>
      </c>
      <c r="Y1140" s="276" t="str">
        <f t="shared" si="405"/>
        <v/>
      </c>
      <c r="Z1140" s="275"/>
      <c r="AA1140" s="184"/>
      <c r="AB1140" s="184"/>
      <c r="AC1140" s="185" t="str">
        <f t="shared" si="406"/>
        <v/>
      </c>
      <c r="AD1140" s="185" t="str">
        <f t="shared" si="407"/>
        <v/>
      </c>
      <c r="AE1140" s="186"/>
      <c r="AF1140" s="187" t="str">
        <f t="shared" si="408"/>
        <v/>
      </c>
      <c r="AG1140" s="182"/>
      <c r="AH1140" s="184"/>
      <c r="AI1140" s="184"/>
      <c r="AJ1140" s="182"/>
      <c r="AK1140" s="188" t="str">
        <f t="shared" si="409"/>
        <v/>
      </c>
      <c r="AL1140" s="188" t="str">
        <f t="shared" si="410"/>
        <v/>
      </c>
      <c r="AM1140" s="188" t="str">
        <f t="shared" si="411"/>
        <v/>
      </c>
      <c r="AN1140" s="359" t="str">
        <f>IF(Overview!$K$17='Internal Calcs'!$P$22,IF(AK1140="","",AK1140),IF(Overview!$K$17='Internal Calcs'!$P$23,IF(AK1140="","",AK1140),IF(ISNUMBER(A1140),(IF(F1140="Short",G1140-H1140,H1140-G1140)*AZ1140-AX1140),"")))</f>
        <v/>
      </c>
      <c r="AO1140" s="401" t="str">
        <f>IF(Overview!$K$17='Internal Calcs'!$P$22,IF(AL1140="","",AL1140),IF(Overview!$K$17='Internal Calcs'!$P$23,IF(AL1140="","",AL1140),IF(ISNUMBER(A1140),IF(AL1140="",(IF(F1140="Short",G1140-H1140,H1140-G1140)*AZ1140-AX1140),(IF(F1140="Short",G1140-J1140,J1140-G1140)*AZ1140-AX1140)),"")))</f>
        <v/>
      </c>
      <c r="AP1140" s="359" t="str">
        <f>IF(Overview!$K$17='Internal Calcs'!$P$22,"",IF(Overview!$K$17='Internal Calcs'!$P$23,IF(AM1140="","",AM1140),IF(ISNUMBER(A1140),IF(AM1140="",(IF(F1140="Short",G1140-H1140,H1140-G1140)*AZ1140-AX1140),(IF(F1140="Short",G1140-L1140,L1140-G1140)*AZ1140-AX1140)),"")))</f>
        <v/>
      </c>
      <c r="AQ1140" s="188" t="str">
        <f t="shared" si="412"/>
        <v/>
      </c>
      <c r="AR1140" s="188" t="str">
        <f t="shared" si="413"/>
        <v/>
      </c>
      <c r="AS1140" s="188" t="str">
        <f t="shared" si="414"/>
        <v/>
      </c>
      <c r="AT1140" s="188" t="str">
        <f>IF(ISNUMBER(A1140),MAX($AS$2:AS1140)-AS1140,"")</f>
        <v/>
      </c>
      <c r="AU1140" s="189" t="str">
        <f t="shared" si="415"/>
        <v/>
      </c>
      <c r="AV1140" s="190" t="str">
        <f t="shared" si="416"/>
        <v/>
      </c>
      <c r="AW1140" s="190" t="str">
        <f t="shared" si="417"/>
        <v/>
      </c>
      <c r="AX1140" s="191" t="str">
        <f ca="1">IF(ISNUMBER($A1140),INDIRECT(CONCATENATE("'Instrument List'!B",(MATCH(E1140,'Instrument List'!A:A,0))-0)),"")</f>
        <v/>
      </c>
      <c r="AY1140" s="191" t="str">
        <f ca="1">IF(ISNUMBER($A1140),INDIRECT(CONCATENATE("'Instrument List'!D",(MATCH(E1140,'Instrument List'!A:A,0))-0)),"")</f>
        <v/>
      </c>
      <c r="AZ1140" s="191" t="str">
        <f ca="1">IF(ISNUMBER($A1140),INDIRECT(CONCATENATE("'Instrument List'!C",(MATCH(E1140,'Instrument List'!A:A,0))-0)),"")</f>
        <v/>
      </c>
      <c r="BA1140" s="192" t="str">
        <f ca="1">IF(ISNUMBER(A1140),INDIRECT(CONCATENATE("'Instrument List'!E",(MATCH(E1140,'Instrument List'!A:A,0))-0)),"")</f>
        <v/>
      </c>
      <c r="BB1140" s="193" t="str">
        <f t="shared" si="418"/>
        <v/>
      </c>
      <c r="BC1140" s="193" t="str">
        <f t="shared" si="419"/>
        <v/>
      </c>
      <c r="BD1140" s="193" t="str">
        <f ca="1">IF(ISNUMBER(A1140),INDIRECT(CONCATENATE("'Instrument List'!F",(MATCH(E1140,'Instrument List'!A:A,0))-0)),"")</f>
        <v/>
      </c>
    </row>
    <row r="1141" spans="1:56">
      <c r="A1141" s="220" t="str">
        <f t="shared" si="399"/>
        <v/>
      </c>
      <c r="B1141" s="221"/>
      <c r="C1141" s="222"/>
      <c r="D1141" s="169"/>
      <c r="E1141" s="169"/>
      <c r="F1141" s="169"/>
      <c r="G1141" s="202"/>
      <c r="H1141" s="217"/>
      <c r="I1141" s="212"/>
      <c r="J1141" s="206"/>
      <c r="K1141" s="212"/>
      <c r="L1141" s="206"/>
      <c r="M1141" s="212"/>
      <c r="N1141" s="206"/>
      <c r="O1141" s="170" t="str">
        <f t="shared" si="400"/>
        <v/>
      </c>
      <c r="P1141" s="171"/>
      <c r="Q1141" s="171"/>
      <c r="R1141" s="171"/>
      <c r="S1141" s="172" t="str">
        <f t="shared" si="401"/>
        <v/>
      </c>
      <c r="T1141" s="172" t="str">
        <f t="shared" si="402"/>
        <v/>
      </c>
      <c r="U1141" s="171"/>
      <c r="V1141" s="171"/>
      <c r="W1141" s="173" t="str">
        <f t="shared" si="403"/>
        <v/>
      </c>
      <c r="X1141" s="173" t="str">
        <f t="shared" si="404"/>
        <v/>
      </c>
      <c r="Y1141" s="173" t="str">
        <f t="shared" si="405"/>
        <v/>
      </c>
      <c r="Z1141" s="171"/>
      <c r="AA1141" s="171"/>
      <c r="AB1141" s="171"/>
      <c r="AC1141" s="172" t="str">
        <f t="shared" si="406"/>
        <v/>
      </c>
      <c r="AD1141" s="172" t="str">
        <f t="shared" si="407"/>
        <v/>
      </c>
      <c r="AE1141" s="174"/>
      <c r="AF1141" s="175" t="str">
        <f t="shared" si="408"/>
        <v/>
      </c>
      <c r="AG1141" s="169"/>
      <c r="AH1141" s="171"/>
      <c r="AI1141" s="171"/>
      <c r="AJ1141" s="169"/>
      <c r="AK1141" s="176" t="str">
        <f t="shared" si="409"/>
        <v/>
      </c>
      <c r="AL1141" s="176" t="str">
        <f t="shared" si="410"/>
        <v/>
      </c>
      <c r="AM1141" s="176" t="str">
        <f t="shared" si="411"/>
        <v/>
      </c>
      <c r="AN1141" s="359" t="str">
        <f>IF(Overview!$K$17='Internal Calcs'!$P$22,IF(AK1141="","",AK1141),IF(Overview!$K$17='Internal Calcs'!$P$23,IF(AK1141="","",AK1141),IF(ISNUMBER(A1141),(IF(F1141="Short",G1141-H1141,H1141-G1141)*AZ1141-AX1141),"")))</f>
        <v/>
      </c>
      <c r="AO1141" s="401" t="str">
        <f>IF(Overview!$K$17='Internal Calcs'!$P$22,IF(AL1141="","",AL1141),IF(Overview!$K$17='Internal Calcs'!$P$23,IF(AL1141="","",AL1141),IF(ISNUMBER(A1141),IF(AL1141="",(IF(F1141="Short",G1141-H1141,H1141-G1141)*AZ1141-AX1141),(IF(F1141="Short",G1141-J1141,J1141-G1141)*AZ1141-AX1141)),"")))</f>
        <v/>
      </c>
      <c r="AP1141" s="359" t="str">
        <f>IF(Overview!$K$17='Internal Calcs'!$P$22,"",IF(Overview!$K$17='Internal Calcs'!$P$23,IF(AM1141="","",AM1141),IF(ISNUMBER(A1141),IF(AM1141="",(IF(F1141="Short",G1141-H1141,H1141-G1141)*AZ1141-AX1141),(IF(F1141="Short",G1141-L1141,L1141-G1141)*AZ1141-AX1141)),"")))</f>
        <v/>
      </c>
      <c r="AQ1141" s="176" t="str">
        <f t="shared" si="412"/>
        <v/>
      </c>
      <c r="AR1141" s="176" t="str">
        <f t="shared" si="413"/>
        <v/>
      </c>
      <c r="AS1141" s="176" t="str">
        <f t="shared" si="414"/>
        <v/>
      </c>
      <c r="AT1141" s="176" t="str">
        <f>IF(ISNUMBER(A1141),MAX($AS$2:AS1141)-AS1141,"")</f>
        <v/>
      </c>
      <c r="AU1141" s="177" t="str">
        <f t="shared" si="415"/>
        <v/>
      </c>
      <c r="AV1141" s="178" t="str">
        <f t="shared" si="416"/>
        <v/>
      </c>
      <c r="AW1141" s="178" t="str">
        <f t="shared" si="417"/>
        <v/>
      </c>
      <c r="AX1141" s="179" t="str">
        <f ca="1">IF(ISNUMBER($A1141),INDIRECT(CONCATENATE("'Instrument List'!B",(MATCH(E1141,'Instrument List'!A:A,0))-0)),"")</f>
        <v/>
      </c>
      <c r="AY1141" s="179" t="str">
        <f ca="1">IF(ISNUMBER($A1141),INDIRECT(CONCATENATE("'Instrument List'!D",(MATCH(E1141,'Instrument List'!A:A,0))-0)),"")</f>
        <v/>
      </c>
      <c r="AZ1141" s="179" t="str">
        <f ca="1">IF(ISNUMBER($A1141),INDIRECT(CONCATENATE("'Instrument List'!C",(MATCH(E1141,'Instrument List'!A:A,0))-0)),"")</f>
        <v/>
      </c>
      <c r="BA1141" s="180" t="str">
        <f ca="1">IF(ISNUMBER(A1141),INDIRECT(CONCATENATE("'Instrument List'!E",(MATCH(E1141,'Instrument List'!A:A,0))-0)),"")</f>
        <v/>
      </c>
      <c r="BB1141" s="181" t="str">
        <f t="shared" si="418"/>
        <v/>
      </c>
      <c r="BC1141" s="181" t="str">
        <f t="shared" si="419"/>
        <v/>
      </c>
      <c r="BD1141" s="181" t="str">
        <f ca="1">IF(ISNUMBER(A1141),INDIRECT(CONCATENATE("'Instrument List'!F",(MATCH(E1141,'Instrument List'!A:A,0))-0)),"")</f>
        <v/>
      </c>
    </row>
    <row r="1142" spans="1:56">
      <c r="A1142" s="223" t="str">
        <f t="shared" si="399"/>
        <v/>
      </c>
      <c r="B1142" s="224"/>
      <c r="C1142" s="225"/>
      <c r="D1142" s="182"/>
      <c r="E1142" s="182"/>
      <c r="F1142" s="182"/>
      <c r="G1142" s="203"/>
      <c r="H1142" s="218"/>
      <c r="I1142" s="213"/>
      <c r="J1142" s="207"/>
      <c r="K1142" s="213"/>
      <c r="L1142" s="207"/>
      <c r="M1142" s="213"/>
      <c r="N1142" s="207"/>
      <c r="O1142" s="183" t="str">
        <f t="shared" si="400"/>
        <v/>
      </c>
      <c r="P1142" s="184"/>
      <c r="Q1142" s="184"/>
      <c r="R1142" s="275"/>
      <c r="S1142" s="185" t="str">
        <f t="shared" si="401"/>
        <v/>
      </c>
      <c r="T1142" s="185" t="str">
        <f t="shared" si="402"/>
        <v/>
      </c>
      <c r="U1142" s="275"/>
      <c r="V1142" s="275"/>
      <c r="W1142" s="276" t="str">
        <f t="shared" si="403"/>
        <v/>
      </c>
      <c r="X1142" s="276" t="str">
        <f t="shared" si="404"/>
        <v/>
      </c>
      <c r="Y1142" s="276" t="str">
        <f t="shared" si="405"/>
        <v/>
      </c>
      <c r="Z1142" s="275"/>
      <c r="AA1142" s="184"/>
      <c r="AB1142" s="184"/>
      <c r="AC1142" s="185" t="str">
        <f t="shared" si="406"/>
        <v/>
      </c>
      <c r="AD1142" s="185" t="str">
        <f t="shared" si="407"/>
        <v/>
      </c>
      <c r="AE1142" s="186"/>
      <c r="AF1142" s="187" t="str">
        <f t="shared" si="408"/>
        <v/>
      </c>
      <c r="AG1142" s="182"/>
      <c r="AH1142" s="184"/>
      <c r="AI1142" s="184"/>
      <c r="AJ1142" s="182"/>
      <c r="AK1142" s="188" t="str">
        <f t="shared" si="409"/>
        <v/>
      </c>
      <c r="AL1142" s="188" t="str">
        <f t="shared" si="410"/>
        <v/>
      </c>
      <c r="AM1142" s="188" t="str">
        <f t="shared" si="411"/>
        <v/>
      </c>
      <c r="AN1142" s="359" t="str">
        <f>IF(Overview!$K$17='Internal Calcs'!$P$22,IF(AK1142="","",AK1142),IF(Overview!$K$17='Internal Calcs'!$P$23,IF(AK1142="","",AK1142),IF(ISNUMBER(A1142),(IF(F1142="Short",G1142-H1142,H1142-G1142)*AZ1142-AX1142),"")))</f>
        <v/>
      </c>
      <c r="AO1142" s="401" t="str">
        <f>IF(Overview!$K$17='Internal Calcs'!$P$22,IF(AL1142="","",AL1142),IF(Overview!$K$17='Internal Calcs'!$P$23,IF(AL1142="","",AL1142),IF(ISNUMBER(A1142),IF(AL1142="",(IF(F1142="Short",G1142-H1142,H1142-G1142)*AZ1142-AX1142),(IF(F1142="Short",G1142-J1142,J1142-G1142)*AZ1142-AX1142)),"")))</f>
        <v/>
      </c>
      <c r="AP1142" s="359" t="str">
        <f>IF(Overview!$K$17='Internal Calcs'!$P$22,"",IF(Overview!$K$17='Internal Calcs'!$P$23,IF(AM1142="","",AM1142),IF(ISNUMBER(A1142),IF(AM1142="",(IF(F1142="Short",G1142-H1142,H1142-G1142)*AZ1142-AX1142),(IF(F1142="Short",G1142-L1142,L1142-G1142)*AZ1142-AX1142)),"")))</f>
        <v/>
      </c>
      <c r="AQ1142" s="188" t="str">
        <f t="shared" si="412"/>
        <v/>
      </c>
      <c r="AR1142" s="188" t="str">
        <f t="shared" si="413"/>
        <v/>
      </c>
      <c r="AS1142" s="188" t="str">
        <f t="shared" si="414"/>
        <v/>
      </c>
      <c r="AT1142" s="188" t="str">
        <f>IF(ISNUMBER(A1142),MAX($AS$2:AS1142)-AS1142,"")</f>
        <v/>
      </c>
      <c r="AU1142" s="189" t="str">
        <f t="shared" si="415"/>
        <v/>
      </c>
      <c r="AV1142" s="190" t="str">
        <f t="shared" si="416"/>
        <v/>
      </c>
      <c r="AW1142" s="190" t="str">
        <f t="shared" si="417"/>
        <v/>
      </c>
      <c r="AX1142" s="191" t="str">
        <f ca="1">IF(ISNUMBER($A1142),INDIRECT(CONCATENATE("'Instrument List'!B",(MATCH(E1142,'Instrument List'!A:A,0))-0)),"")</f>
        <v/>
      </c>
      <c r="AY1142" s="191" t="str">
        <f ca="1">IF(ISNUMBER($A1142),INDIRECT(CONCATENATE("'Instrument List'!D",(MATCH(E1142,'Instrument List'!A:A,0))-0)),"")</f>
        <v/>
      </c>
      <c r="AZ1142" s="191" t="str">
        <f ca="1">IF(ISNUMBER($A1142),INDIRECT(CONCATENATE("'Instrument List'!C",(MATCH(E1142,'Instrument List'!A:A,0))-0)),"")</f>
        <v/>
      </c>
      <c r="BA1142" s="192" t="str">
        <f ca="1">IF(ISNUMBER(A1142),INDIRECT(CONCATENATE("'Instrument List'!E",(MATCH(E1142,'Instrument List'!A:A,0))-0)),"")</f>
        <v/>
      </c>
      <c r="BB1142" s="193" t="str">
        <f t="shared" si="418"/>
        <v/>
      </c>
      <c r="BC1142" s="193" t="str">
        <f t="shared" si="419"/>
        <v/>
      </c>
      <c r="BD1142" s="193" t="str">
        <f ca="1">IF(ISNUMBER(A1142),INDIRECT(CONCATENATE("'Instrument List'!F",(MATCH(E1142,'Instrument List'!A:A,0))-0)),"")</f>
        <v/>
      </c>
    </row>
    <row r="1143" spans="1:56">
      <c r="A1143" s="220" t="str">
        <f t="shared" si="399"/>
        <v/>
      </c>
      <c r="B1143" s="221"/>
      <c r="C1143" s="222"/>
      <c r="D1143" s="169"/>
      <c r="E1143" s="169"/>
      <c r="F1143" s="169"/>
      <c r="G1143" s="202"/>
      <c r="H1143" s="217"/>
      <c r="I1143" s="212"/>
      <c r="J1143" s="206"/>
      <c r="K1143" s="212"/>
      <c r="L1143" s="206"/>
      <c r="M1143" s="212"/>
      <c r="N1143" s="206"/>
      <c r="O1143" s="170" t="str">
        <f t="shared" si="400"/>
        <v/>
      </c>
      <c r="P1143" s="171"/>
      <c r="Q1143" s="171"/>
      <c r="R1143" s="171"/>
      <c r="S1143" s="172" t="str">
        <f t="shared" si="401"/>
        <v/>
      </c>
      <c r="T1143" s="172" t="str">
        <f t="shared" si="402"/>
        <v/>
      </c>
      <c r="U1143" s="171"/>
      <c r="V1143" s="171"/>
      <c r="W1143" s="173" t="str">
        <f t="shared" si="403"/>
        <v/>
      </c>
      <c r="X1143" s="173" t="str">
        <f t="shared" si="404"/>
        <v/>
      </c>
      <c r="Y1143" s="173" t="str">
        <f t="shared" si="405"/>
        <v/>
      </c>
      <c r="Z1143" s="171"/>
      <c r="AA1143" s="171"/>
      <c r="AB1143" s="171"/>
      <c r="AC1143" s="172" t="str">
        <f t="shared" si="406"/>
        <v/>
      </c>
      <c r="AD1143" s="172" t="str">
        <f t="shared" si="407"/>
        <v/>
      </c>
      <c r="AE1143" s="174"/>
      <c r="AF1143" s="175" t="str">
        <f t="shared" si="408"/>
        <v/>
      </c>
      <c r="AG1143" s="169"/>
      <c r="AH1143" s="171"/>
      <c r="AI1143" s="171"/>
      <c r="AJ1143" s="169"/>
      <c r="AK1143" s="176" t="str">
        <f t="shared" si="409"/>
        <v/>
      </c>
      <c r="AL1143" s="176" t="str">
        <f t="shared" si="410"/>
        <v/>
      </c>
      <c r="AM1143" s="176" t="str">
        <f t="shared" si="411"/>
        <v/>
      </c>
      <c r="AN1143" s="359" t="str">
        <f>IF(Overview!$K$17='Internal Calcs'!$P$22,IF(AK1143="","",AK1143),IF(Overview!$K$17='Internal Calcs'!$P$23,IF(AK1143="","",AK1143),IF(ISNUMBER(A1143),(IF(F1143="Short",G1143-H1143,H1143-G1143)*AZ1143-AX1143),"")))</f>
        <v/>
      </c>
      <c r="AO1143" s="401" t="str">
        <f>IF(Overview!$K$17='Internal Calcs'!$P$22,IF(AL1143="","",AL1143),IF(Overview!$K$17='Internal Calcs'!$P$23,IF(AL1143="","",AL1143),IF(ISNUMBER(A1143),IF(AL1143="",(IF(F1143="Short",G1143-H1143,H1143-G1143)*AZ1143-AX1143),(IF(F1143="Short",G1143-J1143,J1143-G1143)*AZ1143-AX1143)),"")))</f>
        <v/>
      </c>
      <c r="AP1143" s="359" t="str">
        <f>IF(Overview!$K$17='Internal Calcs'!$P$22,"",IF(Overview!$K$17='Internal Calcs'!$P$23,IF(AM1143="","",AM1143),IF(ISNUMBER(A1143),IF(AM1143="",(IF(F1143="Short",G1143-H1143,H1143-G1143)*AZ1143-AX1143),(IF(F1143="Short",G1143-L1143,L1143-G1143)*AZ1143-AX1143)),"")))</f>
        <v/>
      </c>
      <c r="AQ1143" s="176" t="str">
        <f t="shared" si="412"/>
        <v/>
      </c>
      <c r="AR1143" s="176" t="str">
        <f t="shared" si="413"/>
        <v/>
      </c>
      <c r="AS1143" s="176" t="str">
        <f t="shared" si="414"/>
        <v/>
      </c>
      <c r="AT1143" s="176" t="str">
        <f>IF(ISNUMBER(A1143),MAX($AS$2:AS1143)-AS1143,"")</f>
        <v/>
      </c>
      <c r="AU1143" s="177" t="str">
        <f t="shared" si="415"/>
        <v/>
      </c>
      <c r="AV1143" s="178" t="str">
        <f t="shared" si="416"/>
        <v/>
      </c>
      <c r="AW1143" s="178" t="str">
        <f t="shared" si="417"/>
        <v/>
      </c>
      <c r="AX1143" s="179" t="str">
        <f ca="1">IF(ISNUMBER($A1143),INDIRECT(CONCATENATE("'Instrument List'!B",(MATCH(E1143,'Instrument List'!A:A,0))-0)),"")</f>
        <v/>
      </c>
      <c r="AY1143" s="179" t="str">
        <f ca="1">IF(ISNUMBER($A1143),INDIRECT(CONCATENATE("'Instrument List'!D",(MATCH(E1143,'Instrument List'!A:A,0))-0)),"")</f>
        <v/>
      </c>
      <c r="AZ1143" s="179" t="str">
        <f ca="1">IF(ISNUMBER($A1143),INDIRECT(CONCATENATE("'Instrument List'!C",(MATCH(E1143,'Instrument List'!A:A,0))-0)),"")</f>
        <v/>
      </c>
      <c r="BA1143" s="180" t="str">
        <f ca="1">IF(ISNUMBER(A1143),INDIRECT(CONCATENATE("'Instrument List'!E",(MATCH(E1143,'Instrument List'!A:A,0))-0)),"")</f>
        <v/>
      </c>
      <c r="BB1143" s="181" t="str">
        <f t="shared" si="418"/>
        <v/>
      </c>
      <c r="BC1143" s="181" t="str">
        <f t="shared" si="419"/>
        <v/>
      </c>
      <c r="BD1143" s="181" t="str">
        <f ca="1">IF(ISNUMBER(A1143),INDIRECT(CONCATENATE("'Instrument List'!F",(MATCH(E1143,'Instrument List'!A:A,0))-0)),"")</f>
        <v/>
      </c>
    </row>
    <row r="1144" spans="1:56">
      <c r="A1144" s="223" t="str">
        <f t="shared" si="399"/>
        <v/>
      </c>
      <c r="B1144" s="224"/>
      <c r="C1144" s="225"/>
      <c r="D1144" s="182"/>
      <c r="E1144" s="182"/>
      <c r="F1144" s="182"/>
      <c r="G1144" s="203"/>
      <c r="H1144" s="218"/>
      <c r="I1144" s="213"/>
      <c r="J1144" s="207"/>
      <c r="K1144" s="213"/>
      <c r="L1144" s="207"/>
      <c r="M1144" s="213"/>
      <c r="N1144" s="207"/>
      <c r="O1144" s="183" t="str">
        <f t="shared" si="400"/>
        <v/>
      </c>
      <c r="P1144" s="184"/>
      <c r="Q1144" s="184"/>
      <c r="R1144" s="275"/>
      <c r="S1144" s="185" t="str">
        <f t="shared" si="401"/>
        <v/>
      </c>
      <c r="T1144" s="185" t="str">
        <f t="shared" si="402"/>
        <v/>
      </c>
      <c r="U1144" s="275"/>
      <c r="V1144" s="275"/>
      <c r="W1144" s="276" t="str">
        <f t="shared" si="403"/>
        <v/>
      </c>
      <c r="X1144" s="276" t="str">
        <f t="shared" si="404"/>
        <v/>
      </c>
      <c r="Y1144" s="276" t="str">
        <f t="shared" si="405"/>
        <v/>
      </c>
      <c r="Z1144" s="275"/>
      <c r="AA1144" s="184"/>
      <c r="AB1144" s="184"/>
      <c r="AC1144" s="185" t="str">
        <f t="shared" si="406"/>
        <v/>
      </c>
      <c r="AD1144" s="185" t="str">
        <f t="shared" si="407"/>
        <v/>
      </c>
      <c r="AE1144" s="186"/>
      <c r="AF1144" s="187" t="str">
        <f t="shared" si="408"/>
        <v/>
      </c>
      <c r="AG1144" s="182"/>
      <c r="AH1144" s="184"/>
      <c r="AI1144" s="184"/>
      <c r="AJ1144" s="182"/>
      <c r="AK1144" s="188" t="str">
        <f t="shared" si="409"/>
        <v/>
      </c>
      <c r="AL1144" s="188" t="str">
        <f t="shared" si="410"/>
        <v/>
      </c>
      <c r="AM1144" s="188" t="str">
        <f t="shared" si="411"/>
        <v/>
      </c>
      <c r="AN1144" s="359" t="str">
        <f>IF(Overview!$K$17='Internal Calcs'!$P$22,IF(AK1144="","",AK1144),IF(Overview!$K$17='Internal Calcs'!$P$23,IF(AK1144="","",AK1144),IF(ISNUMBER(A1144),(IF(F1144="Short",G1144-H1144,H1144-G1144)*AZ1144-AX1144),"")))</f>
        <v/>
      </c>
      <c r="AO1144" s="401" t="str">
        <f>IF(Overview!$K$17='Internal Calcs'!$P$22,IF(AL1144="","",AL1144),IF(Overview!$K$17='Internal Calcs'!$P$23,IF(AL1144="","",AL1144),IF(ISNUMBER(A1144),IF(AL1144="",(IF(F1144="Short",G1144-H1144,H1144-G1144)*AZ1144-AX1144),(IF(F1144="Short",G1144-J1144,J1144-G1144)*AZ1144-AX1144)),"")))</f>
        <v/>
      </c>
      <c r="AP1144" s="359" t="str">
        <f>IF(Overview!$K$17='Internal Calcs'!$P$22,"",IF(Overview!$K$17='Internal Calcs'!$P$23,IF(AM1144="","",AM1144),IF(ISNUMBER(A1144),IF(AM1144="",(IF(F1144="Short",G1144-H1144,H1144-G1144)*AZ1144-AX1144),(IF(F1144="Short",G1144-L1144,L1144-G1144)*AZ1144-AX1144)),"")))</f>
        <v/>
      </c>
      <c r="AQ1144" s="188" t="str">
        <f t="shared" si="412"/>
        <v/>
      </c>
      <c r="AR1144" s="188" t="str">
        <f t="shared" si="413"/>
        <v/>
      </c>
      <c r="AS1144" s="188" t="str">
        <f t="shared" si="414"/>
        <v/>
      </c>
      <c r="AT1144" s="188" t="str">
        <f>IF(ISNUMBER(A1144),MAX($AS$2:AS1144)-AS1144,"")</f>
        <v/>
      </c>
      <c r="AU1144" s="189" t="str">
        <f t="shared" si="415"/>
        <v/>
      </c>
      <c r="AV1144" s="190" t="str">
        <f t="shared" si="416"/>
        <v/>
      </c>
      <c r="AW1144" s="190" t="str">
        <f t="shared" si="417"/>
        <v/>
      </c>
      <c r="AX1144" s="191" t="str">
        <f ca="1">IF(ISNUMBER($A1144),INDIRECT(CONCATENATE("'Instrument List'!B",(MATCH(E1144,'Instrument List'!A:A,0))-0)),"")</f>
        <v/>
      </c>
      <c r="AY1144" s="191" t="str">
        <f ca="1">IF(ISNUMBER($A1144),INDIRECT(CONCATENATE("'Instrument List'!D",(MATCH(E1144,'Instrument List'!A:A,0))-0)),"")</f>
        <v/>
      </c>
      <c r="AZ1144" s="191" t="str">
        <f ca="1">IF(ISNUMBER($A1144),INDIRECT(CONCATENATE("'Instrument List'!C",(MATCH(E1144,'Instrument List'!A:A,0))-0)),"")</f>
        <v/>
      </c>
      <c r="BA1144" s="192" t="str">
        <f ca="1">IF(ISNUMBER(A1144),INDIRECT(CONCATENATE("'Instrument List'!E",(MATCH(E1144,'Instrument List'!A:A,0))-0)),"")</f>
        <v/>
      </c>
      <c r="BB1144" s="193" t="str">
        <f t="shared" si="418"/>
        <v/>
      </c>
      <c r="BC1144" s="193" t="str">
        <f t="shared" si="419"/>
        <v/>
      </c>
      <c r="BD1144" s="193" t="str">
        <f ca="1">IF(ISNUMBER(A1144),INDIRECT(CONCATENATE("'Instrument List'!F",(MATCH(E1144,'Instrument List'!A:A,0))-0)),"")</f>
        <v/>
      </c>
    </row>
    <row r="1145" spans="1:56">
      <c r="A1145" s="220" t="str">
        <f t="shared" si="399"/>
        <v/>
      </c>
      <c r="B1145" s="221"/>
      <c r="C1145" s="222"/>
      <c r="D1145" s="169"/>
      <c r="E1145" s="169"/>
      <c r="F1145" s="169"/>
      <c r="G1145" s="202"/>
      <c r="H1145" s="217"/>
      <c r="I1145" s="212"/>
      <c r="J1145" s="206"/>
      <c r="K1145" s="212"/>
      <c r="L1145" s="206"/>
      <c r="M1145" s="212"/>
      <c r="N1145" s="206"/>
      <c r="O1145" s="170" t="str">
        <f t="shared" si="400"/>
        <v/>
      </c>
      <c r="P1145" s="171"/>
      <c r="Q1145" s="171"/>
      <c r="R1145" s="171"/>
      <c r="S1145" s="172" t="str">
        <f t="shared" si="401"/>
        <v/>
      </c>
      <c r="T1145" s="172" t="str">
        <f t="shared" si="402"/>
        <v/>
      </c>
      <c r="U1145" s="171"/>
      <c r="V1145" s="171"/>
      <c r="W1145" s="173" t="str">
        <f t="shared" si="403"/>
        <v/>
      </c>
      <c r="X1145" s="173" t="str">
        <f t="shared" si="404"/>
        <v/>
      </c>
      <c r="Y1145" s="173" t="str">
        <f t="shared" si="405"/>
        <v/>
      </c>
      <c r="Z1145" s="171"/>
      <c r="AA1145" s="171"/>
      <c r="AB1145" s="171"/>
      <c r="AC1145" s="172" t="str">
        <f t="shared" si="406"/>
        <v/>
      </c>
      <c r="AD1145" s="172" t="str">
        <f t="shared" si="407"/>
        <v/>
      </c>
      <c r="AE1145" s="174"/>
      <c r="AF1145" s="175" t="str">
        <f t="shared" si="408"/>
        <v/>
      </c>
      <c r="AG1145" s="169"/>
      <c r="AH1145" s="171"/>
      <c r="AI1145" s="171"/>
      <c r="AJ1145" s="169"/>
      <c r="AK1145" s="176" t="str">
        <f t="shared" si="409"/>
        <v/>
      </c>
      <c r="AL1145" s="176" t="str">
        <f t="shared" si="410"/>
        <v/>
      </c>
      <c r="AM1145" s="176" t="str">
        <f t="shared" si="411"/>
        <v/>
      </c>
      <c r="AN1145" s="359" t="str">
        <f>IF(Overview!$K$17='Internal Calcs'!$P$22,IF(AK1145="","",AK1145),IF(Overview!$K$17='Internal Calcs'!$P$23,IF(AK1145="","",AK1145),IF(ISNUMBER(A1145),(IF(F1145="Short",G1145-H1145,H1145-G1145)*AZ1145-AX1145),"")))</f>
        <v/>
      </c>
      <c r="AO1145" s="401" t="str">
        <f>IF(Overview!$K$17='Internal Calcs'!$P$22,IF(AL1145="","",AL1145),IF(Overview!$K$17='Internal Calcs'!$P$23,IF(AL1145="","",AL1145),IF(ISNUMBER(A1145),IF(AL1145="",(IF(F1145="Short",G1145-H1145,H1145-G1145)*AZ1145-AX1145),(IF(F1145="Short",G1145-J1145,J1145-G1145)*AZ1145-AX1145)),"")))</f>
        <v/>
      </c>
      <c r="AP1145" s="359" t="str">
        <f>IF(Overview!$K$17='Internal Calcs'!$P$22,"",IF(Overview!$K$17='Internal Calcs'!$P$23,IF(AM1145="","",AM1145),IF(ISNUMBER(A1145),IF(AM1145="",(IF(F1145="Short",G1145-H1145,H1145-G1145)*AZ1145-AX1145),(IF(F1145="Short",G1145-L1145,L1145-G1145)*AZ1145-AX1145)),"")))</f>
        <v/>
      </c>
      <c r="AQ1145" s="176" t="str">
        <f t="shared" si="412"/>
        <v/>
      </c>
      <c r="AR1145" s="176" t="str">
        <f t="shared" si="413"/>
        <v/>
      </c>
      <c r="AS1145" s="176" t="str">
        <f t="shared" si="414"/>
        <v/>
      </c>
      <c r="AT1145" s="176" t="str">
        <f>IF(ISNUMBER(A1145),MAX($AS$2:AS1145)-AS1145,"")</f>
        <v/>
      </c>
      <c r="AU1145" s="177" t="str">
        <f t="shared" si="415"/>
        <v/>
      </c>
      <c r="AV1145" s="178" t="str">
        <f t="shared" si="416"/>
        <v/>
      </c>
      <c r="AW1145" s="178" t="str">
        <f t="shared" si="417"/>
        <v/>
      </c>
      <c r="AX1145" s="179" t="str">
        <f ca="1">IF(ISNUMBER($A1145),INDIRECT(CONCATENATE("'Instrument List'!B",(MATCH(E1145,'Instrument List'!A:A,0))-0)),"")</f>
        <v/>
      </c>
      <c r="AY1145" s="179" t="str">
        <f ca="1">IF(ISNUMBER($A1145),INDIRECT(CONCATENATE("'Instrument List'!D",(MATCH(E1145,'Instrument List'!A:A,0))-0)),"")</f>
        <v/>
      </c>
      <c r="AZ1145" s="179" t="str">
        <f ca="1">IF(ISNUMBER($A1145),INDIRECT(CONCATENATE("'Instrument List'!C",(MATCH(E1145,'Instrument List'!A:A,0))-0)),"")</f>
        <v/>
      </c>
      <c r="BA1145" s="180" t="str">
        <f ca="1">IF(ISNUMBER(A1145),INDIRECT(CONCATENATE("'Instrument List'!E",(MATCH(E1145,'Instrument List'!A:A,0))-0)),"")</f>
        <v/>
      </c>
      <c r="BB1145" s="181" t="str">
        <f t="shared" si="418"/>
        <v/>
      </c>
      <c r="BC1145" s="181" t="str">
        <f t="shared" si="419"/>
        <v/>
      </c>
      <c r="BD1145" s="181" t="str">
        <f ca="1">IF(ISNUMBER(A1145),INDIRECT(CONCATENATE("'Instrument List'!F",(MATCH(E1145,'Instrument List'!A:A,0))-0)),"")</f>
        <v/>
      </c>
    </row>
    <row r="1146" spans="1:56">
      <c r="A1146" s="223" t="str">
        <f t="shared" si="399"/>
        <v/>
      </c>
      <c r="B1146" s="224"/>
      <c r="C1146" s="225"/>
      <c r="D1146" s="182"/>
      <c r="E1146" s="182"/>
      <c r="F1146" s="182"/>
      <c r="G1146" s="203"/>
      <c r="H1146" s="218"/>
      <c r="I1146" s="213"/>
      <c r="J1146" s="207"/>
      <c r="K1146" s="213"/>
      <c r="L1146" s="207"/>
      <c r="M1146" s="213"/>
      <c r="N1146" s="207"/>
      <c r="O1146" s="183" t="str">
        <f t="shared" si="400"/>
        <v/>
      </c>
      <c r="P1146" s="184"/>
      <c r="Q1146" s="184"/>
      <c r="R1146" s="275"/>
      <c r="S1146" s="185" t="str">
        <f t="shared" si="401"/>
        <v/>
      </c>
      <c r="T1146" s="185" t="str">
        <f t="shared" si="402"/>
        <v/>
      </c>
      <c r="U1146" s="275"/>
      <c r="V1146" s="275"/>
      <c r="W1146" s="276" t="str">
        <f t="shared" si="403"/>
        <v/>
      </c>
      <c r="X1146" s="276" t="str">
        <f t="shared" si="404"/>
        <v/>
      </c>
      <c r="Y1146" s="276" t="str">
        <f t="shared" si="405"/>
        <v/>
      </c>
      <c r="Z1146" s="275"/>
      <c r="AA1146" s="184"/>
      <c r="AB1146" s="184"/>
      <c r="AC1146" s="185" t="str">
        <f t="shared" si="406"/>
        <v/>
      </c>
      <c r="AD1146" s="185" t="str">
        <f t="shared" si="407"/>
        <v/>
      </c>
      <c r="AE1146" s="186"/>
      <c r="AF1146" s="187" t="str">
        <f t="shared" si="408"/>
        <v/>
      </c>
      <c r="AG1146" s="182"/>
      <c r="AH1146" s="184"/>
      <c r="AI1146" s="184"/>
      <c r="AJ1146" s="182"/>
      <c r="AK1146" s="188" t="str">
        <f t="shared" si="409"/>
        <v/>
      </c>
      <c r="AL1146" s="188" t="str">
        <f t="shared" si="410"/>
        <v/>
      </c>
      <c r="AM1146" s="188" t="str">
        <f t="shared" si="411"/>
        <v/>
      </c>
      <c r="AN1146" s="359" t="str">
        <f>IF(Overview!$K$17='Internal Calcs'!$P$22,IF(AK1146="","",AK1146),IF(Overview!$K$17='Internal Calcs'!$P$23,IF(AK1146="","",AK1146),IF(ISNUMBER(A1146),(IF(F1146="Short",G1146-H1146,H1146-G1146)*AZ1146-AX1146),"")))</f>
        <v/>
      </c>
      <c r="AO1146" s="401" t="str">
        <f>IF(Overview!$K$17='Internal Calcs'!$P$22,IF(AL1146="","",AL1146),IF(Overview!$K$17='Internal Calcs'!$P$23,IF(AL1146="","",AL1146),IF(ISNUMBER(A1146),IF(AL1146="",(IF(F1146="Short",G1146-H1146,H1146-G1146)*AZ1146-AX1146),(IF(F1146="Short",G1146-J1146,J1146-G1146)*AZ1146-AX1146)),"")))</f>
        <v/>
      </c>
      <c r="AP1146" s="359" t="str">
        <f>IF(Overview!$K$17='Internal Calcs'!$P$22,"",IF(Overview!$K$17='Internal Calcs'!$P$23,IF(AM1146="","",AM1146),IF(ISNUMBER(A1146),IF(AM1146="",(IF(F1146="Short",G1146-H1146,H1146-G1146)*AZ1146-AX1146),(IF(F1146="Short",G1146-L1146,L1146-G1146)*AZ1146-AX1146)),"")))</f>
        <v/>
      </c>
      <c r="AQ1146" s="188" t="str">
        <f t="shared" si="412"/>
        <v/>
      </c>
      <c r="AR1146" s="188" t="str">
        <f t="shared" si="413"/>
        <v/>
      </c>
      <c r="AS1146" s="188" t="str">
        <f t="shared" si="414"/>
        <v/>
      </c>
      <c r="AT1146" s="188" t="str">
        <f>IF(ISNUMBER(A1146),MAX($AS$2:AS1146)-AS1146,"")</f>
        <v/>
      </c>
      <c r="AU1146" s="189" t="str">
        <f t="shared" si="415"/>
        <v/>
      </c>
      <c r="AV1146" s="190" t="str">
        <f t="shared" si="416"/>
        <v/>
      </c>
      <c r="AW1146" s="190" t="str">
        <f t="shared" si="417"/>
        <v/>
      </c>
      <c r="AX1146" s="191" t="str">
        <f ca="1">IF(ISNUMBER($A1146),INDIRECT(CONCATENATE("'Instrument List'!B",(MATCH(E1146,'Instrument List'!A:A,0))-0)),"")</f>
        <v/>
      </c>
      <c r="AY1146" s="191" t="str">
        <f ca="1">IF(ISNUMBER($A1146),INDIRECT(CONCATENATE("'Instrument List'!D",(MATCH(E1146,'Instrument List'!A:A,0))-0)),"")</f>
        <v/>
      </c>
      <c r="AZ1146" s="191" t="str">
        <f ca="1">IF(ISNUMBER($A1146),INDIRECT(CONCATENATE("'Instrument List'!C",(MATCH(E1146,'Instrument List'!A:A,0))-0)),"")</f>
        <v/>
      </c>
      <c r="BA1146" s="192" t="str">
        <f ca="1">IF(ISNUMBER(A1146),INDIRECT(CONCATENATE("'Instrument List'!E",(MATCH(E1146,'Instrument List'!A:A,0))-0)),"")</f>
        <v/>
      </c>
      <c r="BB1146" s="193" t="str">
        <f t="shared" si="418"/>
        <v/>
      </c>
      <c r="BC1146" s="193" t="str">
        <f t="shared" si="419"/>
        <v/>
      </c>
      <c r="BD1146" s="193" t="str">
        <f ca="1">IF(ISNUMBER(A1146),INDIRECT(CONCATENATE("'Instrument List'!F",(MATCH(E1146,'Instrument List'!A:A,0))-0)),"")</f>
        <v/>
      </c>
    </row>
    <row r="1147" spans="1:56">
      <c r="A1147" s="220" t="str">
        <f t="shared" si="399"/>
        <v/>
      </c>
      <c r="B1147" s="221"/>
      <c r="C1147" s="222"/>
      <c r="D1147" s="169"/>
      <c r="E1147" s="169"/>
      <c r="F1147" s="169"/>
      <c r="G1147" s="202"/>
      <c r="H1147" s="217"/>
      <c r="I1147" s="212"/>
      <c r="J1147" s="206"/>
      <c r="K1147" s="212"/>
      <c r="L1147" s="206"/>
      <c r="M1147" s="212"/>
      <c r="N1147" s="206"/>
      <c r="O1147" s="170" t="str">
        <f t="shared" si="400"/>
        <v/>
      </c>
      <c r="P1147" s="171"/>
      <c r="Q1147" s="171"/>
      <c r="R1147" s="171"/>
      <c r="S1147" s="172" t="str">
        <f t="shared" si="401"/>
        <v/>
      </c>
      <c r="T1147" s="172" t="str">
        <f t="shared" si="402"/>
        <v/>
      </c>
      <c r="U1147" s="171"/>
      <c r="V1147" s="171"/>
      <c r="W1147" s="173" t="str">
        <f t="shared" si="403"/>
        <v/>
      </c>
      <c r="X1147" s="173" t="str">
        <f t="shared" si="404"/>
        <v/>
      </c>
      <c r="Y1147" s="173" t="str">
        <f t="shared" si="405"/>
        <v/>
      </c>
      <c r="Z1147" s="171"/>
      <c r="AA1147" s="171"/>
      <c r="AB1147" s="171"/>
      <c r="AC1147" s="172" t="str">
        <f t="shared" si="406"/>
        <v/>
      </c>
      <c r="AD1147" s="172" t="str">
        <f t="shared" si="407"/>
        <v/>
      </c>
      <c r="AE1147" s="174"/>
      <c r="AF1147" s="175" t="str">
        <f t="shared" si="408"/>
        <v/>
      </c>
      <c r="AG1147" s="169"/>
      <c r="AH1147" s="171"/>
      <c r="AI1147" s="171"/>
      <c r="AJ1147" s="169"/>
      <c r="AK1147" s="176" t="str">
        <f t="shared" si="409"/>
        <v/>
      </c>
      <c r="AL1147" s="176" t="str">
        <f t="shared" si="410"/>
        <v/>
      </c>
      <c r="AM1147" s="176" t="str">
        <f t="shared" si="411"/>
        <v/>
      </c>
      <c r="AN1147" s="359" t="str">
        <f>IF(Overview!$K$17='Internal Calcs'!$P$22,IF(AK1147="","",AK1147),IF(Overview!$K$17='Internal Calcs'!$P$23,IF(AK1147="","",AK1147),IF(ISNUMBER(A1147),(IF(F1147="Short",G1147-H1147,H1147-G1147)*AZ1147-AX1147),"")))</f>
        <v/>
      </c>
      <c r="AO1147" s="401" t="str">
        <f>IF(Overview!$K$17='Internal Calcs'!$P$22,IF(AL1147="","",AL1147),IF(Overview!$K$17='Internal Calcs'!$P$23,IF(AL1147="","",AL1147),IF(ISNUMBER(A1147),IF(AL1147="",(IF(F1147="Short",G1147-H1147,H1147-G1147)*AZ1147-AX1147),(IF(F1147="Short",G1147-J1147,J1147-G1147)*AZ1147-AX1147)),"")))</f>
        <v/>
      </c>
      <c r="AP1147" s="359" t="str">
        <f>IF(Overview!$K$17='Internal Calcs'!$P$22,"",IF(Overview!$K$17='Internal Calcs'!$P$23,IF(AM1147="","",AM1147),IF(ISNUMBER(A1147),IF(AM1147="",(IF(F1147="Short",G1147-H1147,H1147-G1147)*AZ1147-AX1147),(IF(F1147="Short",G1147-L1147,L1147-G1147)*AZ1147-AX1147)),"")))</f>
        <v/>
      </c>
      <c r="AQ1147" s="176" t="str">
        <f t="shared" si="412"/>
        <v/>
      </c>
      <c r="AR1147" s="176" t="str">
        <f t="shared" si="413"/>
        <v/>
      </c>
      <c r="AS1147" s="176" t="str">
        <f t="shared" si="414"/>
        <v/>
      </c>
      <c r="AT1147" s="176" t="str">
        <f>IF(ISNUMBER(A1147),MAX($AS$2:AS1147)-AS1147,"")</f>
        <v/>
      </c>
      <c r="AU1147" s="177" t="str">
        <f t="shared" si="415"/>
        <v/>
      </c>
      <c r="AV1147" s="178" t="str">
        <f t="shared" si="416"/>
        <v/>
      </c>
      <c r="AW1147" s="178" t="str">
        <f t="shared" si="417"/>
        <v/>
      </c>
      <c r="AX1147" s="179" t="str">
        <f ca="1">IF(ISNUMBER($A1147),INDIRECT(CONCATENATE("'Instrument List'!B",(MATCH(E1147,'Instrument List'!A:A,0))-0)),"")</f>
        <v/>
      </c>
      <c r="AY1147" s="179" t="str">
        <f ca="1">IF(ISNUMBER($A1147),INDIRECT(CONCATENATE("'Instrument List'!D",(MATCH(E1147,'Instrument List'!A:A,0))-0)),"")</f>
        <v/>
      </c>
      <c r="AZ1147" s="179" t="str">
        <f ca="1">IF(ISNUMBER($A1147),INDIRECT(CONCATENATE("'Instrument List'!C",(MATCH(E1147,'Instrument List'!A:A,0))-0)),"")</f>
        <v/>
      </c>
      <c r="BA1147" s="180" t="str">
        <f ca="1">IF(ISNUMBER(A1147),INDIRECT(CONCATENATE("'Instrument List'!E",(MATCH(E1147,'Instrument List'!A:A,0))-0)),"")</f>
        <v/>
      </c>
      <c r="BB1147" s="181" t="str">
        <f t="shared" si="418"/>
        <v/>
      </c>
      <c r="BC1147" s="181" t="str">
        <f t="shared" si="419"/>
        <v/>
      </c>
      <c r="BD1147" s="181" t="str">
        <f ca="1">IF(ISNUMBER(A1147),INDIRECT(CONCATENATE("'Instrument List'!F",(MATCH(E1147,'Instrument List'!A:A,0))-0)),"")</f>
        <v/>
      </c>
    </row>
    <row r="1148" spans="1:56">
      <c r="A1148" s="223" t="str">
        <f t="shared" si="399"/>
        <v/>
      </c>
      <c r="B1148" s="224"/>
      <c r="C1148" s="225"/>
      <c r="D1148" s="182"/>
      <c r="E1148" s="182"/>
      <c r="F1148" s="182"/>
      <c r="G1148" s="203"/>
      <c r="H1148" s="218"/>
      <c r="I1148" s="213"/>
      <c r="J1148" s="207"/>
      <c r="K1148" s="213"/>
      <c r="L1148" s="207"/>
      <c r="M1148" s="213"/>
      <c r="N1148" s="207"/>
      <c r="O1148" s="183" t="str">
        <f t="shared" si="400"/>
        <v/>
      </c>
      <c r="P1148" s="184"/>
      <c r="Q1148" s="184"/>
      <c r="R1148" s="275"/>
      <c r="S1148" s="185" t="str">
        <f t="shared" si="401"/>
        <v/>
      </c>
      <c r="T1148" s="185" t="str">
        <f t="shared" si="402"/>
        <v/>
      </c>
      <c r="U1148" s="275"/>
      <c r="V1148" s="275"/>
      <c r="W1148" s="276" t="str">
        <f t="shared" si="403"/>
        <v/>
      </c>
      <c r="X1148" s="276" t="str">
        <f t="shared" si="404"/>
        <v/>
      </c>
      <c r="Y1148" s="276" t="str">
        <f t="shared" si="405"/>
        <v/>
      </c>
      <c r="Z1148" s="275"/>
      <c r="AA1148" s="184"/>
      <c r="AB1148" s="184"/>
      <c r="AC1148" s="185" t="str">
        <f t="shared" si="406"/>
        <v/>
      </c>
      <c r="AD1148" s="185" t="str">
        <f t="shared" si="407"/>
        <v/>
      </c>
      <c r="AE1148" s="186"/>
      <c r="AF1148" s="187" t="str">
        <f t="shared" si="408"/>
        <v/>
      </c>
      <c r="AG1148" s="182"/>
      <c r="AH1148" s="184"/>
      <c r="AI1148" s="184"/>
      <c r="AJ1148" s="182"/>
      <c r="AK1148" s="188" t="str">
        <f t="shared" si="409"/>
        <v/>
      </c>
      <c r="AL1148" s="188" t="str">
        <f t="shared" si="410"/>
        <v/>
      </c>
      <c r="AM1148" s="188" t="str">
        <f t="shared" si="411"/>
        <v/>
      </c>
      <c r="AN1148" s="359" t="str">
        <f>IF(Overview!$K$17='Internal Calcs'!$P$22,IF(AK1148="","",AK1148),IF(Overview!$K$17='Internal Calcs'!$P$23,IF(AK1148="","",AK1148),IF(ISNUMBER(A1148),(IF(F1148="Short",G1148-H1148,H1148-G1148)*AZ1148-AX1148),"")))</f>
        <v/>
      </c>
      <c r="AO1148" s="401" t="str">
        <f>IF(Overview!$K$17='Internal Calcs'!$P$22,IF(AL1148="","",AL1148),IF(Overview!$K$17='Internal Calcs'!$P$23,IF(AL1148="","",AL1148),IF(ISNUMBER(A1148),IF(AL1148="",(IF(F1148="Short",G1148-H1148,H1148-G1148)*AZ1148-AX1148),(IF(F1148="Short",G1148-J1148,J1148-G1148)*AZ1148-AX1148)),"")))</f>
        <v/>
      </c>
      <c r="AP1148" s="359" t="str">
        <f>IF(Overview!$K$17='Internal Calcs'!$P$22,"",IF(Overview!$K$17='Internal Calcs'!$P$23,IF(AM1148="","",AM1148),IF(ISNUMBER(A1148),IF(AM1148="",(IF(F1148="Short",G1148-H1148,H1148-G1148)*AZ1148-AX1148),(IF(F1148="Short",G1148-L1148,L1148-G1148)*AZ1148-AX1148)),"")))</f>
        <v/>
      </c>
      <c r="AQ1148" s="188" t="str">
        <f t="shared" si="412"/>
        <v/>
      </c>
      <c r="AR1148" s="188" t="str">
        <f t="shared" si="413"/>
        <v/>
      </c>
      <c r="AS1148" s="188" t="str">
        <f t="shared" si="414"/>
        <v/>
      </c>
      <c r="AT1148" s="188" t="str">
        <f>IF(ISNUMBER(A1148),MAX($AS$2:AS1148)-AS1148,"")</f>
        <v/>
      </c>
      <c r="AU1148" s="189" t="str">
        <f t="shared" si="415"/>
        <v/>
      </c>
      <c r="AV1148" s="190" t="str">
        <f t="shared" si="416"/>
        <v/>
      </c>
      <c r="AW1148" s="190" t="str">
        <f t="shared" si="417"/>
        <v/>
      </c>
      <c r="AX1148" s="191" t="str">
        <f ca="1">IF(ISNUMBER($A1148),INDIRECT(CONCATENATE("'Instrument List'!B",(MATCH(E1148,'Instrument List'!A:A,0))-0)),"")</f>
        <v/>
      </c>
      <c r="AY1148" s="191" t="str">
        <f ca="1">IF(ISNUMBER($A1148),INDIRECT(CONCATENATE("'Instrument List'!D",(MATCH(E1148,'Instrument List'!A:A,0))-0)),"")</f>
        <v/>
      </c>
      <c r="AZ1148" s="191" t="str">
        <f ca="1">IF(ISNUMBER($A1148),INDIRECT(CONCATENATE("'Instrument List'!C",(MATCH(E1148,'Instrument List'!A:A,0))-0)),"")</f>
        <v/>
      </c>
      <c r="BA1148" s="192" t="str">
        <f ca="1">IF(ISNUMBER(A1148),INDIRECT(CONCATENATE("'Instrument List'!E",(MATCH(E1148,'Instrument List'!A:A,0))-0)),"")</f>
        <v/>
      </c>
      <c r="BB1148" s="193" t="str">
        <f t="shared" si="418"/>
        <v/>
      </c>
      <c r="BC1148" s="193" t="str">
        <f t="shared" si="419"/>
        <v/>
      </c>
      <c r="BD1148" s="193" t="str">
        <f ca="1">IF(ISNUMBER(A1148),INDIRECT(CONCATENATE("'Instrument List'!F",(MATCH(E1148,'Instrument List'!A:A,0))-0)),"")</f>
        <v/>
      </c>
    </row>
    <row r="1149" spans="1:56">
      <c r="A1149" s="220" t="str">
        <f t="shared" si="399"/>
        <v/>
      </c>
      <c r="B1149" s="221"/>
      <c r="C1149" s="222"/>
      <c r="D1149" s="169"/>
      <c r="E1149" s="169"/>
      <c r="F1149" s="169"/>
      <c r="G1149" s="202"/>
      <c r="H1149" s="217"/>
      <c r="I1149" s="212"/>
      <c r="J1149" s="206"/>
      <c r="K1149" s="212"/>
      <c r="L1149" s="206"/>
      <c r="M1149" s="212"/>
      <c r="N1149" s="206"/>
      <c r="O1149" s="170" t="str">
        <f t="shared" si="400"/>
        <v/>
      </c>
      <c r="P1149" s="171"/>
      <c r="Q1149" s="171"/>
      <c r="R1149" s="171"/>
      <c r="S1149" s="172" t="str">
        <f t="shared" si="401"/>
        <v/>
      </c>
      <c r="T1149" s="172" t="str">
        <f t="shared" si="402"/>
        <v/>
      </c>
      <c r="U1149" s="171"/>
      <c r="V1149" s="171"/>
      <c r="W1149" s="173" t="str">
        <f t="shared" si="403"/>
        <v/>
      </c>
      <c r="X1149" s="173" t="str">
        <f t="shared" si="404"/>
        <v/>
      </c>
      <c r="Y1149" s="173" t="str">
        <f t="shared" si="405"/>
        <v/>
      </c>
      <c r="Z1149" s="171"/>
      <c r="AA1149" s="171"/>
      <c r="AB1149" s="171"/>
      <c r="AC1149" s="172" t="str">
        <f t="shared" si="406"/>
        <v/>
      </c>
      <c r="AD1149" s="172" t="str">
        <f t="shared" si="407"/>
        <v/>
      </c>
      <c r="AE1149" s="174"/>
      <c r="AF1149" s="175" t="str">
        <f t="shared" si="408"/>
        <v/>
      </c>
      <c r="AG1149" s="169"/>
      <c r="AH1149" s="171"/>
      <c r="AI1149" s="171"/>
      <c r="AJ1149" s="169"/>
      <c r="AK1149" s="176" t="str">
        <f t="shared" si="409"/>
        <v/>
      </c>
      <c r="AL1149" s="176" t="str">
        <f t="shared" si="410"/>
        <v/>
      </c>
      <c r="AM1149" s="176" t="str">
        <f t="shared" si="411"/>
        <v/>
      </c>
      <c r="AN1149" s="359" t="str">
        <f>IF(Overview!$K$17='Internal Calcs'!$P$22,IF(AK1149="","",AK1149),IF(Overview!$K$17='Internal Calcs'!$P$23,IF(AK1149="","",AK1149),IF(ISNUMBER(A1149),(IF(F1149="Short",G1149-H1149,H1149-G1149)*AZ1149-AX1149),"")))</f>
        <v/>
      </c>
      <c r="AO1149" s="401" t="str">
        <f>IF(Overview!$K$17='Internal Calcs'!$P$22,IF(AL1149="","",AL1149),IF(Overview!$K$17='Internal Calcs'!$P$23,IF(AL1149="","",AL1149),IF(ISNUMBER(A1149),IF(AL1149="",(IF(F1149="Short",G1149-H1149,H1149-G1149)*AZ1149-AX1149),(IF(F1149="Short",G1149-J1149,J1149-G1149)*AZ1149-AX1149)),"")))</f>
        <v/>
      </c>
      <c r="AP1149" s="359" t="str">
        <f>IF(Overview!$K$17='Internal Calcs'!$P$22,"",IF(Overview!$K$17='Internal Calcs'!$P$23,IF(AM1149="","",AM1149),IF(ISNUMBER(A1149),IF(AM1149="",(IF(F1149="Short",G1149-H1149,H1149-G1149)*AZ1149-AX1149),(IF(F1149="Short",G1149-L1149,L1149-G1149)*AZ1149-AX1149)),"")))</f>
        <v/>
      </c>
      <c r="AQ1149" s="176" t="str">
        <f t="shared" si="412"/>
        <v/>
      </c>
      <c r="AR1149" s="176" t="str">
        <f t="shared" si="413"/>
        <v/>
      </c>
      <c r="AS1149" s="176" t="str">
        <f t="shared" si="414"/>
        <v/>
      </c>
      <c r="AT1149" s="176" t="str">
        <f>IF(ISNUMBER(A1149),MAX($AS$2:AS1149)-AS1149,"")</f>
        <v/>
      </c>
      <c r="AU1149" s="177" t="str">
        <f t="shared" si="415"/>
        <v/>
      </c>
      <c r="AV1149" s="178" t="str">
        <f t="shared" si="416"/>
        <v/>
      </c>
      <c r="AW1149" s="178" t="str">
        <f t="shared" si="417"/>
        <v/>
      </c>
      <c r="AX1149" s="179" t="str">
        <f ca="1">IF(ISNUMBER($A1149),INDIRECT(CONCATENATE("'Instrument List'!B",(MATCH(E1149,'Instrument List'!A:A,0))-0)),"")</f>
        <v/>
      </c>
      <c r="AY1149" s="179" t="str">
        <f ca="1">IF(ISNUMBER($A1149),INDIRECT(CONCATENATE("'Instrument List'!D",(MATCH(E1149,'Instrument List'!A:A,0))-0)),"")</f>
        <v/>
      </c>
      <c r="AZ1149" s="179" t="str">
        <f ca="1">IF(ISNUMBER($A1149),INDIRECT(CONCATENATE("'Instrument List'!C",(MATCH(E1149,'Instrument List'!A:A,0))-0)),"")</f>
        <v/>
      </c>
      <c r="BA1149" s="180" t="str">
        <f ca="1">IF(ISNUMBER(A1149),INDIRECT(CONCATENATE("'Instrument List'!E",(MATCH(E1149,'Instrument List'!A:A,0))-0)),"")</f>
        <v/>
      </c>
      <c r="BB1149" s="181" t="str">
        <f t="shared" si="418"/>
        <v/>
      </c>
      <c r="BC1149" s="181" t="str">
        <f t="shared" si="419"/>
        <v/>
      </c>
      <c r="BD1149" s="181" t="str">
        <f ca="1">IF(ISNUMBER(A1149),INDIRECT(CONCATENATE("'Instrument List'!F",(MATCH(E1149,'Instrument List'!A:A,0))-0)),"")</f>
        <v/>
      </c>
    </row>
    <row r="1150" spans="1:56">
      <c r="A1150" s="223" t="str">
        <f t="shared" si="399"/>
        <v/>
      </c>
      <c r="B1150" s="224"/>
      <c r="C1150" s="225"/>
      <c r="D1150" s="182"/>
      <c r="E1150" s="182"/>
      <c r="F1150" s="182"/>
      <c r="G1150" s="203"/>
      <c r="H1150" s="218"/>
      <c r="I1150" s="213"/>
      <c r="J1150" s="207"/>
      <c r="K1150" s="213"/>
      <c r="L1150" s="207"/>
      <c r="M1150" s="213"/>
      <c r="N1150" s="207"/>
      <c r="O1150" s="183" t="str">
        <f t="shared" si="400"/>
        <v/>
      </c>
      <c r="P1150" s="184"/>
      <c r="Q1150" s="184"/>
      <c r="R1150" s="275"/>
      <c r="S1150" s="185" t="str">
        <f t="shared" si="401"/>
        <v/>
      </c>
      <c r="T1150" s="185" t="str">
        <f t="shared" si="402"/>
        <v/>
      </c>
      <c r="U1150" s="275"/>
      <c r="V1150" s="275"/>
      <c r="W1150" s="276" t="str">
        <f t="shared" si="403"/>
        <v/>
      </c>
      <c r="X1150" s="276" t="str">
        <f t="shared" si="404"/>
        <v/>
      </c>
      <c r="Y1150" s="276" t="str">
        <f t="shared" si="405"/>
        <v/>
      </c>
      <c r="Z1150" s="275"/>
      <c r="AA1150" s="184"/>
      <c r="AB1150" s="184"/>
      <c r="AC1150" s="185" t="str">
        <f t="shared" si="406"/>
        <v/>
      </c>
      <c r="AD1150" s="185" t="str">
        <f t="shared" si="407"/>
        <v/>
      </c>
      <c r="AE1150" s="186"/>
      <c r="AF1150" s="187" t="str">
        <f t="shared" si="408"/>
        <v/>
      </c>
      <c r="AG1150" s="182"/>
      <c r="AH1150" s="184"/>
      <c r="AI1150" s="184"/>
      <c r="AJ1150" s="182"/>
      <c r="AK1150" s="188" t="str">
        <f t="shared" si="409"/>
        <v/>
      </c>
      <c r="AL1150" s="188" t="str">
        <f t="shared" si="410"/>
        <v/>
      </c>
      <c r="AM1150" s="188" t="str">
        <f t="shared" si="411"/>
        <v/>
      </c>
      <c r="AN1150" s="359" t="str">
        <f>IF(Overview!$K$17='Internal Calcs'!$P$22,IF(AK1150="","",AK1150),IF(Overview!$K$17='Internal Calcs'!$P$23,IF(AK1150="","",AK1150),IF(ISNUMBER(A1150),(IF(F1150="Short",G1150-H1150,H1150-G1150)*AZ1150-AX1150),"")))</f>
        <v/>
      </c>
      <c r="AO1150" s="401" t="str">
        <f>IF(Overview!$K$17='Internal Calcs'!$P$22,IF(AL1150="","",AL1150),IF(Overview!$K$17='Internal Calcs'!$P$23,IF(AL1150="","",AL1150),IF(ISNUMBER(A1150),IF(AL1150="",(IF(F1150="Short",G1150-H1150,H1150-G1150)*AZ1150-AX1150),(IF(F1150="Short",G1150-J1150,J1150-G1150)*AZ1150-AX1150)),"")))</f>
        <v/>
      </c>
      <c r="AP1150" s="359" t="str">
        <f>IF(Overview!$K$17='Internal Calcs'!$P$22,"",IF(Overview!$K$17='Internal Calcs'!$P$23,IF(AM1150="","",AM1150),IF(ISNUMBER(A1150),IF(AM1150="",(IF(F1150="Short",G1150-H1150,H1150-G1150)*AZ1150-AX1150),(IF(F1150="Short",G1150-L1150,L1150-G1150)*AZ1150-AX1150)),"")))</f>
        <v/>
      </c>
      <c r="AQ1150" s="188" t="str">
        <f t="shared" si="412"/>
        <v/>
      </c>
      <c r="AR1150" s="188" t="str">
        <f t="shared" si="413"/>
        <v/>
      </c>
      <c r="AS1150" s="188" t="str">
        <f t="shared" si="414"/>
        <v/>
      </c>
      <c r="AT1150" s="188" t="str">
        <f>IF(ISNUMBER(A1150),MAX($AS$2:AS1150)-AS1150,"")</f>
        <v/>
      </c>
      <c r="AU1150" s="189" t="str">
        <f t="shared" si="415"/>
        <v/>
      </c>
      <c r="AV1150" s="190" t="str">
        <f t="shared" si="416"/>
        <v/>
      </c>
      <c r="AW1150" s="190" t="str">
        <f t="shared" si="417"/>
        <v/>
      </c>
      <c r="AX1150" s="191" t="str">
        <f ca="1">IF(ISNUMBER($A1150),INDIRECT(CONCATENATE("'Instrument List'!B",(MATCH(E1150,'Instrument List'!A:A,0))-0)),"")</f>
        <v/>
      </c>
      <c r="AY1150" s="191" t="str">
        <f ca="1">IF(ISNUMBER($A1150),INDIRECT(CONCATENATE("'Instrument List'!D",(MATCH(E1150,'Instrument List'!A:A,0))-0)),"")</f>
        <v/>
      </c>
      <c r="AZ1150" s="191" t="str">
        <f ca="1">IF(ISNUMBER($A1150),INDIRECT(CONCATENATE("'Instrument List'!C",(MATCH(E1150,'Instrument List'!A:A,0))-0)),"")</f>
        <v/>
      </c>
      <c r="BA1150" s="192" t="str">
        <f ca="1">IF(ISNUMBER(A1150),INDIRECT(CONCATENATE("'Instrument List'!E",(MATCH(E1150,'Instrument List'!A:A,0))-0)),"")</f>
        <v/>
      </c>
      <c r="BB1150" s="193" t="str">
        <f t="shared" si="418"/>
        <v/>
      </c>
      <c r="BC1150" s="193" t="str">
        <f t="shared" si="419"/>
        <v/>
      </c>
      <c r="BD1150" s="193" t="str">
        <f ca="1">IF(ISNUMBER(A1150),INDIRECT(CONCATENATE("'Instrument List'!F",(MATCH(E1150,'Instrument List'!A:A,0))-0)),"")</f>
        <v/>
      </c>
    </row>
    <row r="1151" spans="1:56">
      <c r="A1151" s="220" t="str">
        <f t="shared" si="399"/>
        <v/>
      </c>
      <c r="B1151" s="221"/>
      <c r="C1151" s="222"/>
      <c r="D1151" s="169"/>
      <c r="E1151" s="169"/>
      <c r="F1151" s="169"/>
      <c r="G1151" s="202"/>
      <c r="H1151" s="217"/>
      <c r="I1151" s="212"/>
      <c r="J1151" s="206"/>
      <c r="K1151" s="212"/>
      <c r="L1151" s="206"/>
      <c r="M1151" s="212"/>
      <c r="N1151" s="206"/>
      <c r="O1151" s="170" t="str">
        <f t="shared" si="400"/>
        <v/>
      </c>
      <c r="P1151" s="171"/>
      <c r="Q1151" s="171"/>
      <c r="R1151" s="171"/>
      <c r="S1151" s="172" t="str">
        <f t="shared" si="401"/>
        <v/>
      </c>
      <c r="T1151" s="172" t="str">
        <f t="shared" si="402"/>
        <v/>
      </c>
      <c r="U1151" s="171"/>
      <c r="V1151" s="171"/>
      <c r="W1151" s="173" t="str">
        <f t="shared" si="403"/>
        <v/>
      </c>
      <c r="X1151" s="173" t="str">
        <f t="shared" si="404"/>
        <v/>
      </c>
      <c r="Y1151" s="173" t="str">
        <f t="shared" si="405"/>
        <v/>
      </c>
      <c r="Z1151" s="171"/>
      <c r="AA1151" s="171"/>
      <c r="AB1151" s="171"/>
      <c r="AC1151" s="172" t="str">
        <f t="shared" si="406"/>
        <v/>
      </c>
      <c r="AD1151" s="172" t="str">
        <f t="shared" si="407"/>
        <v/>
      </c>
      <c r="AE1151" s="174"/>
      <c r="AF1151" s="175" t="str">
        <f t="shared" si="408"/>
        <v/>
      </c>
      <c r="AG1151" s="169"/>
      <c r="AH1151" s="171"/>
      <c r="AI1151" s="171"/>
      <c r="AJ1151" s="169"/>
      <c r="AK1151" s="176" t="str">
        <f t="shared" si="409"/>
        <v/>
      </c>
      <c r="AL1151" s="176" t="str">
        <f t="shared" si="410"/>
        <v/>
      </c>
      <c r="AM1151" s="176" t="str">
        <f t="shared" si="411"/>
        <v/>
      </c>
      <c r="AN1151" s="359" t="str">
        <f>IF(Overview!$K$17='Internal Calcs'!$P$22,IF(AK1151="","",AK1151),IF(Overview!$K$17='Internal Calcs'!$P$23,IF(AK1151="","",AK1151),IF(ISNUMBER(A1151),(IF(F1151="Short",G1151-H1151,H1151-G1151)*AZ1151-AX1151),"")))</f>
        <v/>
      </c>
      <c r="AO1151" s="401" t="str">
        <f>IF(Overview!$K$17='Internal Calcs'!$P$22,IF(AL1151="","",AL1151),IF(Overview!$K$17='Internal Calcs'!$P$23,IF(AL1151="","",AL1151),IF(ISNUMBER(A1151),IF(AL1151="",(IF(F1151="Short",G1151-H1151,H1151-G1151)*AZ1151-AX1151),(IF(F1151="Short",G1151-J1151,J1151-G1151)*AZ1151-AX1151)),"")))</f>
        <v/>
      </c>
      <c r="AP1151" s="359" t="str">
        <f>IF(Overview!$K$17='Internal Calcs'!$P$22,"",IF(Overview!$K$17='Internal Calcs'!$P$23,IF(AM1151="","",AM1151),IF(ISNUMBER(A1151),IF(AM1151="",(IF(F1151="Short",G1151-H1151,H1151-G1151)*AZ1151-AX1151),(IF(F1151="Short",G1151-L1151,L1151-G1151)*AZ1151-AX1151)),"")))</f>
        <v/>
      </c>
      <c r="AQ1151" s="176" t="str">
        <f t="shared" si="412"/>
        <v/>
      </c>
      <c r="AR1151" s="176" t="str">
        <f t="shared" si="413"/>
        <v/>
      </c>
      <c r="AS1151" s="176" t="str">
        <f t="shared" si="414"/>
        <v/>
      </c>
      <c r="AT1151" s="176" t="str">
        <f>IF(ISNUMBER(A1151),MAX($AS$2:AS1151)-AS1151,"")</f>
        <v/>
      </c>
      <c r="AU1151" s="177" t="str">
        <f t="shared" si="415"/>
        <v/>
      </c>
      <c r="AV1151" s="178" t="str">
        <f t="shared" si="416"/>
        <v/>
      </c>
      <c r="AW1151" s="178" t="str">
        <f t="shared" si="417"/>
        <v/>
      </c>
      <c r="AX1151" s="179" t="str">
        <f ca="1">IF(ISNUMBER($A1151),INDIRECT(CONCATENATE("'Instrument List'!B",(MATCH(E1151,'Instrument List'!A:A,0))-0)),"")</f>
        <v/>
      </c>
      <c r="AY1151" s="179" t="str">
        <f ca="1">IF(ISNUMBER($A1151),INDIRECT(CONCATENATE("'Instrument List'!D",(MATCH(E1151,'Instrument List'!A:A,0))-0)),"")</f>
        <v/>
      </c>
      <c r="AZ1151" s="179" t="str">
        <f ca="1">IF(ISNUMBER($A1151),INDIRECT(CONCATENATE("'Instrument List'!C",(MATCH(E1151,'Instrument List'!A:A,0))-0)),"")</f>
        <v/>
      </c>
      <c r="BA1151" s="180" t="str">
        <f ca="1">IF(ISNUMBER(A1151),INDIRECT(CONCATENATE("'Instrument List'!E",(MATCH(E1151,'Instrument List'!A:A,0))-0)),"")</f>
        <v/>
      </c>
      <c r="BB1151" s="181" t="str">
        <f t="shared" si="418"/>
        <v/>
      </c>
      <c r="BC1151" s="181" t="str">
        <f t="shared" si="419"/>
        <v/>
      </c>
      <c r="BD1151" s="181" t="str">
        <f ca="1">IF(ISNUMBER(A1151),INDIRECT(CONCATENATE("'Instrument List'!F",(MATCH(E1151,'Instrument List'!A:A,0))-0)),"")</f>
        <v/>
      </c>
    </row>
    <row r="1152" spans="1:56">
      <c r="A1152" s="223" t="str">
        <f t="shared" si="399"/>
        <v/>
      </c>
      <c r="B1152" s="224"/>
      <c r="C1152" s="225"/>
      <c r="D1152" s="182"/>
      <c r="E1152" s="182"/>
      <c r="F1152" s="182"/>
      <c r="G1152" s="203"/>
      <c r="H1152" s="218"/>
      <c r="I1152" s="213"/>
      <c r="J1152" s="207"/>
      <c r="K1152" s="213"/>
      <c r="L1152" s="207"/>
      <c r="M1152" s="213"/>
      <c r="N1152" s="207"/>
      <c r="O1152" s="183" t="str">
        <f t="shared" si="400"/>
        <v/>
      </c>
      <c r="P1152" s="184"/>
      <c r="Q1152" s="184"/>
      <c r="R1152" s="275"/>
      <c r="S1152" s="185" t="str">
        <f t="shared" si="401"/>
        <v/>
      </c>
      <c r="T1152" s="185" t="str">
        <f t="shared" si="402"/>
        <v/>
      </c>
      <c r="U1152" s="275"/>
      <c r="V1152" s="275"/>
      <c r="W1152" s="276" t="str">
        <f t="shared" si="403"/>
        <v/>
      </c>
      <c r="X1152" s="276" t="str">
        <f t="shared" si="404"/>
        <v/>
      </c>
      <c r="Y1152" s="276" t="str">
        <f t="shared" si="405"/>
        <v/>
      </c>
      <c r="Z1152" s="275"/>
      <c r="AA1152" s="184"/>
      <c r="AB1152" s="184"/>
      <c r="AC1152" s="185" t="str">
        <f t="shared" si="406"/>
        <v/>
      </c>
      <c r="AD1152" s="185" t="str">
        <f t="shared" si="407"/>
        <v/>
      </c>
      <c r="AE1152" s="186"/>
      <c r="AF1152" s="187" t="str">
        <f t="shared" si="408"/>
        <v/>
      </c>
      <c r="AG1152" s="182"/>
      <c r="AH1152" s="184"/>
      <c r="AI1152" s="184"/>
      <c r="AJ1152" s="182"/>
      <c r="AK1152" s="188" t="str">
        <f t="shared" si="409"/>
        <v/>
      </c>
      <c r="AL1152" s="188" t="str">
        <f t="shared" si="410"/>
        <v/>
      </c>
      <c r="AM1152" s="188" t="str">
        <f t="shared" si="411"/>
        <v/>
      </c>
      <c r="AN1152" s="359" t="str">
        <f>IF(Overview!$K$17='Internal Calcs'!$P$22,IF(AK1152="","",AK1152),IF(Overview!$K$17='Internal Calcs'!$P$23,IF(AK1152="","",AK1152),IF(ISNUMBER(A1152),(IF(F1152="Short",G1152-H1152,H1152-G1152)*AZ1152-AX1152),"")))</f>
        <v/>
      </c>
      <c r="AO1152" s="401" t="str">
        <f>IF(Overview!$K$17='Internal Calcs'!$P$22,IF(AL1152="","",AL1152),IF(Overview!$K$17='Internal Calcs'!$P$23,IF(AL1152="","",AL1152),IF(ISNUMBER(A1152),IF(AL1152="",(IF(F1152="Short",G1152-H1152,H1152-G1152)*AZ1152-AX1152),(IF(F1152="Short",G1152-J1152,J1152-G1152)*AZ1152-AX1152)),"")))</f>
        <v/>
      </c>
      <c r="AP1152" s="359" t="str">
        <f>IF(Overview!$K$17='Internal Calcs'!$P$22,"",IF(Overview!$K$17='Internal Calcs'!$P$23,IF(AM1152="","",AM1152),IF(ISNUMBER(A1152),IF(AM1152="",(IF(F1152="Short",G1152-H1152,H1152-G1152)*AZ1152-AX1152),(IF(F1152="Short",G1152-L1152,L1152-G1152)*AZ1152-AX1152)),"")))</f>
        <v/>
      </c>
      <c r="AQ1152" s="188" t="str">
        <f t="shared" si="412"/>
        <v/>
      </c>
      <c r="AR1152" s="188" t="str">
        <f t="shared" si="413"/>
        <v/>
      </c>
      <c r="AS1152" s="188" t="str">
        <f t="shared" si="414"/>
        <v/>
      </c>
      <c r="AT1152" s="188" t="str">
        <f>IF(ISNUMBER(A1152),MAX($AS$2:AS1152)-AS1152,"")</f>
        <v/>
      </c>
      <c r="AU1152" s="189" t="str">
        <f t="shared" si="415"/>
        <v/>
      </c>
      <c r="AV1152" s="190" t="str">
        <f t="shared" si="416"/>
        <v/>
      </c>
      <c r="AW1152" s="190" t="str">
        <f t="shared" si="417"/>
        <v/>
      </c>
      <c r="AX1152" s="191" t="str">
        <f ca="1">IF(ISNUMBER($A1152),INDIRECT(CONCATENATE("'Instrument List'!B",(MATCH(E1152,'Instrument List'!A:A,0))-0)),"")</f>
        <v/>
      </c>
      <c r="AY1152" s="191" t="str">
        <f ca="1">IF(ISNUMBER($A1152),INDIRECT(CONCATENATE("'Instrument List'!D",(MATCH(E1152,'Instrument List'!A:A,0))-0)),"")</f>
        <v/>
      </c>
      <c r="AZ1152" s="191" t="str">
        <f ca="1">IF(ISNUMBER($A1152),INDIRECT(CONCATENATE("'Instrument List'!C",(MATCH(E1152,'Instrument List'!A:A,0))-0)),"")</f>
        <v/>
      </c>
      <c r="BA1152" s="192" t="str">
        <f ca="1">IF(ISNUMBER(A1152),INDIRECT(CONCATENATE("'Instrument List'!E",(MATCH(E1152,'Instrument List'!A:A,0))-0)),"")</f>
        <v/>
      </c>
      <c r="BB1152" s="193" t="str">
        <f t="shared" si="418"/>
        <v/>
      </c>
      <c r="BC1152" s="193" t="str">
        <f t="shared" si="419"/>
        <v/>
      </c>
      <c r="BD1152" s="193" t="str">
        <f ca="1">IF(ISNUMBER(A1152),INDIRECT(CONCATENATE("'Instrument List'!F",(MATCH(E1152,'Instrument List'!A:A,0))-0)),"")</f>
        <v/>
      </c>
    </row>
    <row r="1153" spans="1:56">
      <c r="A1153" s="220" t="str">
        <f t="shared" si="399"/>
        <v/>
      </c>
      <c r="B1153" s="221"/>
      <c r="C1153" s="222"/>
      <c r="D1153" s="169"/>
      <c r="E1153" s="169"/>
      <c r="F1153" s="169"/>
      <c r="G1153" s="202"/>
      <c r="H1153" s="217"/>
      <c r="I1153" s="212"/>
      <c r="J1153" s="206"/>
      <c r="K1153" s="212"/>
      <c r="L1153" s="206"/>
      <c r="M1153" s="212"/>
      <c r="N1153" s="206"/>
      <c r="O1153" s="170" t="str">
        <f t="shared" si="400"/>
        <v/>
      </c>
      <c r="P1153" s="171"/>
      <c r="Q1153" s="171"/>
      <c r="R1153" s="171"/>
      <c r="S1153" s="172" t="str">
        <f t="shared" si="401"/>
        <v/>
      </c>
      <c r="T1153" s="172" t="str">
        <f t="shared" si="402"/>
        <v/>
      </c>
      <c r="U1153" s="171"/>
      <c r="V1153" s="171"/>
      <c r="W1153" s="173" t="str">
        <f t="shared" si="403"/>
        <v/>
      </c>
      <c r="X1153" s="173" t="str">
        <f t="shared" si="404"/>
        <v/>
      </c>
      <c r="Y1153" s="173" t="str">
        <f t="shared" si="405"/>
        <v/>
      </c>
      <c r="Z1153" s="171"/>
      <c r="AA1153" s="171"/>
      <c r="AB1153" s="171"/>
      <c r="AC1153" s="172" t="str">
        <f t="shared" si="406"/>
        <v/>
      </c>
      <c r="AD1153" s="172" t="str">
        <f t="shared" si="407"/>
        <v/>
      </c>
      <c r="AE1153" s="174"/>
      <c r="AF1153" s="175" t="str">
        <f t="shared" si="408"/>
        <v/>
      </c>
      <c r="AG1153" s="169"/>
      <c r="AH1153" s="171"/>
      <c r="AI1153" s="171"/>
      <c r="AJ1153" s="169"/>
      <c r="AK1153" s="176" t="str">
        <f t="shared" si="409"/>
        <v/>
      </c>
      <c r="AL1153" s="176" t="str">
        <f t="shared" si="410"/>
        <v/>
      </c>
      <c r="AM1153" s="176" t="str">
        <f t="shared" si="411"/>
        <v/>
      </c>
      <c r="AN1153" s="359" t="str">
        <f>IF(Overview!$K$17='Internal Calcs'!$P$22,IF(AK1153="","",AK1153),IF(Overview!$K$17='Internal Calcs'!$P$23,IF(AK1153="","",AK1153),IF(ISNUMBER(A1153),(IF(F1153="Short",G1153-H1153,H1153-G1153)*AZ1153-AX1153),"")))</f>
        <v/>
      </c>
      <c r="AO1153" s="401" t="str">
        <f>IF(Overview!$K$17='Internal Calcs'!$P$22,IF(AL1153="","",AL1153),IF(Overview!$K$17='Internal Calcs'!$P$23,IF(AL1153="","",AL1153),IF(ISNUMBER(A1153),IF(AL1153="",(IF(F1153="Short",G1153-H1153,H1153-G1153)*AZ1153-AX1153),(IF(F1153="Short",G1153-J1153,J1153-G1153)*AZ1153-AX1153)),"")))</f>
        <v/>
      </c>
      <c r="AP1153" s="359" t="str">
        <f>IF(Overview!$K$17='Internal Calcs'!$P$22,"",IF(Overview!$K$17='Internal Calcs'!$P$23,IF(AM1153="","",AM1153),IF(ISNUMBER(A1153),IF(AM1153="",(IF(F1153="Short",G1153-H1153,H1153-G1153)*AZ1153-AX1153),(IF(F1153="Short",G1153-L1153,L1153-G1153)*AZ1153-AX1153)),"")))</f>
        <v/>
      </c>
      <c r="AQ1153" s="176" t="str">
        <f t="shared" si="412"/>
        <v/>
      </c>
      <c r="AR1153" s="176" t="str">
        <f t="shared" si="413"/>
        <v/>
      </c>
      <c r="AS1153" s="176" t="str">
        <f t="shared" si="414"/>
        <v/>
      </c>
      <c r="AT1153" s="176" t="str">
        <f>IF(ISNUMBER(A1153),MAX($AS$2:AS1153)-AS1153,"")</f>
        <v/>
      </c>
      <c r="AU1153" s="177" t="str">
        <f t="shared" si="415"/>
        <v/>
      </c>
      <c r="AV1153" s="178" t="str">
        <f t="shared" si="416"/>
        <v/>
      </c>
      <c r="AW1153" s="178" t="str">
        <f t="shared" si="417"/>
        <v/>
      </c>
      <c r="AX1153" s="179" t="str">
        <f ca="1">IF(ISNUMBER($A1153),INDIRECT(CONCATENATE("'Instrument List'!B",(MATCH(E1153,'Instrument List'!A:A,0))-0)),"")</f>
        <v/>
      </c>
      <c r="AY1153" s="179" t="str">
        <f ca="1">IF(ISNUMBER($A1153),INDIRECT(CONCATENATE("'Instrument List'!D",(MATCH(E1153,'Instrument List'!A:A,0))-0)),"")</f>
        <v/>
      </c>
      <c r="AZ1153" s="179" t="str">
        <f ca="1">IF(ISNUMBER($A1153),INDIRECT(CONCATENATE("'Instrument List'!C",(MATCH(E1153,'Instrument List'!A:A,0))-0)),"")</f>
        <v/>
      </c>
      <c r="BA1153" s="180" t="str">
        <f ca="1">IF(ISNUMBER(A1153),INDIRECT(CONCATENATE("'Instrument List'!E",(MATCH(E1153,'Instrument List'!A:A,0))-0)),"")</f>
        <v/>
      </c>
      <c r="BB1153" s="181" t="str">
        <f t="shared" si="418"/>
        <v/>
      </c>
      <c r="BC1153" s="181" t="str">
        <f t="shared" si="419"/>
        <v/>
      </c>
      <c r="BD1153" s="181" t="str">
        <f ca="1">IF(ISNUMBER(A1153),INDIRECT(CONCATENATE("'Instrument List'!F",(MATCH(E1153,'Instrument List'!A:A,0))-0)),"")</f>
        <v/>
      </c>
    </row>
    <row r="1154" spans="1:56">
      <c r="A1154" s="223" t="str">
        <f t="shared" si="399"/>
        <v/>
      </c>
      <c r="B1154" s="224"/>
      <c r="C1154" s="225"/>
      <c r="D1154" s="182"/>
      <c r="E1154" s="182"/>
      <c r="F1154" s="182"/>
      <c r="G1154" s="203"/>
      <c r="H1154" s="218"/>
      <c r="I1154" s="213"/>
      <c r="J1154" s="207"/>
      <c r="K1154" s="213"/>
      <c r="L1154" s="207"/>
      <c r="M1154" s="213"/>
      <c r="N1154" s="207"/>
      <c r="O1154" s="183" t="str">
        <f t="shared" si="400"/>
        <v/>
      </c>
      <c r="P1154" s="184"/>
      <c r="Q1154" s="184"/>
      <c r="R1154" s="275"/>
      <c r="S1154" s="185" t="str">
        <f t="shared" si="401"/>
        <v/>
      </c>
      <c r="T1154" s="185" t="str">
        <f t="shared" si="402"/>
        <v/>
      </c>
      <c r="U1154" s="275"/>
      <c r="V1154" s="275"/>
      <c r="W1154" s="276" t="str">
        <f t="shared" si="403"/>
        <v/>
      </c>
      <c r="X1154" s="276" t="str">
        <f t="shared" si="404"/>
        <v/>
      </c>
      <c r="Y1154" s="276" t="str">
        <f t="shared" si="405"/>
        <v/>
      </c>
      <c r="Z1154" s="275"/>
      <c r="AA1154" s="184"/>
      <c r="AB1154" s="184"/>
      <c r="AC1154" s="185" t="str">
        <f t="shared" si="406"/>
        <v/>
      </c>
      <c r="AD1154" s="185" t="str">
        <f t="shared" si="407"/>
        <v/>
      </c>
      <c r="AE1154" s="186"/>
      <c r="AF1154" s="187" t="str">
        <f t="shared" si="408"/>
        <v/>
      </c>
      <c r="AG1154" s="182"/>
      <c r="AH1154" s="184"/>
      <c r="AI1154" s="184"/>
      <c r="AJ1154" s="182"/>
      <c r="AK1154" s="188" t="str">
        <f t="shared" si="409"/>
        <v/>
      </c>
      <c r="AL1154" s="188" t="str">
        <f t="shared" si="410"/>
        <v/>
      </c>
      <c r="AM1154" s="188" t="str">
        <f t="shared" si="411"/>
        <v/>
      </c>
      <c r="AN1154" s="359" t="str">
        <f>IF(Overview!$K$17='Internal Calcs'!$P$22,IF(AK1154="","",AK1154),IF(Overview!$K$17='Internal Calcs'!$P$23,IF(AK1154="","",AK1154),IF(ISNUMBER(A1154),(IF(F1154="Short",G1154-H1154,H1154-G1154)*AZ1154-AX1154),"")))</f>
        <v/>
      </c>
      <c r="AO1154" s="401" t="str">
        <f>IF(Overview!$K$17='Internal Calcs'!$P$22,IF(AL1154="","",AL1154),IF(Overview!$K$17='Internal Calcs'!$P$23,IF(AL1154="","",AL1154),IF(ISNUMBER(A1154),IF(AL1154="",(IF(F1154="Short",G1154-H1154,H1154-G1154)*AZ1154-AX1154),(IF(F1154="Short",G1154-J1154,J1154-G1154)*AZ1154-AX1154)),"")))</f>
        <v/>
      </c>
      <c r="AP1154" s="359" t="str">
        <f>IF(Overview!$K$17='Internal Calcs'!$P$22,"",IF(Overview!$K$17='Internal Calcs'!$P$23,IF(AM1154="","",AM1154),IF(ISNUMBER(A1154),IF(AM1154="",(IF(F1154="Short",G1154-H1154,H1154-G1154)*AZ1154-AX1154),(IF(F1154="Short",G1154-L1154,L1154-G1154)*AZ1154-AX1154)),"")))</f>
        <v/>
      </c>
      <c r="AQ1154" s="188" t="str">
        <f t="shared" si="412"/>
        <v/>
      </c>
      <c r="AR1154" s="188" t="str">
        <f t="shared" si="413"/>
        <v/>
      </c>
      <c r="AS1154" s="188" t="str">
        <f t="shared" si="414"/>
        <v/>
      </c>
      <c r="AT1154" s="188" t="str">
        <f>IF(ISNUMBER(A1154),MAX($AS$2:AS1154)-AS1154,"")</f>
        <v/>
      </c>
      <c r="AU1154" s="189" t="str">
        <f t="shared" si="415"/>
        <v/>
      </c>
      <c r="AV1154" s="190" t="str">
        <f t="shared" si="416"/>
        <v/>
      </c>
      <c r="AW1154" s="190" t="str">
        <f t="shared" si="417"/>
        <v/>
      </c>
      <c r="AX1154" s="191" t="str">
        <f ca="1">IF(ISNUMBER($A1154),INDIRECT(CONCATENATE("'Instrument List'!B",(MATCH(E1154,'Instrument List'!A:A,0))-0)),"")</f>
        <v/>
      </c>
      <c r="AY1154" s="191" t="str">
        <f ca="1">IF(ISNUMBER($A1154),INDIRECT(CONCATENATE("'Instrument List'!D",(MATCH(E1154,'Instrument List'!A:A,0))-0)),"")</f>
        <v/>
      </c>
      <c r="AZ1154" s="191" t="str">
        <f ca="1">IF(ISNUMBER($A1154),INDIRECT(CONCATENATE("'Instrument List'!C",(MATCH(E1154,'Instrument List'!A:A,0))-0)),"")</f>
        <v/>
      </c>
      <c r="BA1154" s="192" t="str">
        <f ca="1">IF(ISNUMBER(A1154),INDIRECT(CONCATENATE("'Instrument List'!E",(MATCH(E1154,'Instrument List'!A:A,0))-0)),"")</f>
        <v/>
      </c>
      <c r="BB1154" s="193" t="str">
        <f t="shared" si="418"/>
        <v/>
      </c>
      <c r="BC1154" s="193" t="str">
        <f t="shared" si="419"/>
        <v/>
      </c>
      <c r="BD1154" s="193" t="str">
        <f ca="1">IF(ISNUMBER(A1154),INDIRECT(CONCATENATE("'Instrument List'!F",(MATCH(E1154,'Instrument List'!A:A,0))-0)),"")</f>
        <v/>
      </c>
    </row>
    <row r="1155" spans="1:56">
      <c r="A1155" s="220" t="str">
        <f t="shared" si="399"/>
        <v/>
      </c>
      <c r="B1155" s="221"/>
      <c r="C1155" s="222"/>
      <c r="D1155" s="169"/>
      <c r="E1155" s="169"/>
      <c r="F1155" s="169"/>
      <c r="G1155" s="202"/>
      <c r="H1155" s="217"/>
      <c r="I1155" s="212"/>
      <c r="J1155" s="206"/>
      <c r="K1155" s="212"/>
      <c r="L1155" s="206"/>
      <c r="M1155" s="212"/>
      <c r="N1155" s="206"/>
      <c r="O1155" s="170" t="str">
        <f t="shared" si="400"/>
        <v/>
      </c>
      <c r="P1155" s="171"/>
      <c r="Q1155" s="171"/>
      <c r="R1155" s="171"/>
      <c r="S1155" s="172" t="str">
        <f t="shared" si="401"/>
        <v/>
      </c>
      <c r="T1155" s="172" t="str">
        <f t="shared" si="402"/>
        <v/>
      </c>
      <c r="U1155" s="171"/>
      <c r="V1155" s="171"/>
      <c r="W1155" s="173" t="str">
        <f t="shared" si="403"/>
        <v/>
      </c>
      <c r="X1155" s="173" t="str">
        <f t="shared" si="404"/>
        <v/>
      </c>
      <c r="Y1155" s="173" t="str">
        <f t="shared" si="405"/>
        <v/>
      </c>
      <c r="Z1155" s="171"/>
      <c r="AA1155" s="171"/>
      <c r="AB1155" s="171"/>
      <c r="AC1155" s="172" t="str">
        <f t="shared" si="406"/>
        <v/>
      </c>
      <c r="AD1155" s="172" t="str">
        <f t="shared" si="407"/>
        <v/>
      </c>
      <c r="AE1155" s="174"/>
      <c r="AF1155" s="175" t="str">
        <f t="shared" si="408"/>
        <v/>
      </c>
      <c r="AG1155" s="169"/>
      <c r="AH1155" s="171"/>
      <c r="AI1155" s="171"/>
      <c r="AJ1155" s="169"/>
      <c r="AK1155" s="176" t="str">
        <f t="shared" si="409"/>
        <v/>
      </c>
      <c r="AL1155" s="176" t="str">
        <f t="shared" si="410"/>
        <v/>
      </c>
      <c r="AM1155" s="176" t="str">
        <f t="shared" si="411"/>
        <v/>
      </c>
      <c r="AN1155" s="359" t="str">
        <f>IF(Overview!$K$17='Internal Calcs'!$P$22,IF(AK1155="","",AK1155),IF(Overview!$K$17='Internal Calcs'!$P$23,IF(AK1155="","",AK1155),IF(ISNUMBER(A1155),(IF(F1155="Short",G1155-H1155,H1155-G1155)*AZ1155-AX1155),"")))</f>
        <v/>
      </c>
      <c r="AO1155" s="401" t="str">
        <f>IF(Overview!$K$17='Internal Calcs'!$P$22,IF(AL1155="","",AL1155),IF(Overview!$K$17='Internal Calcs'!$P$23,IF(AL1155="","",AL1155),IF(ISNUMBER(A1155),IF(AL1155="",(IF(F1155="Short",G1155-H1155,H1155-G1155)*AZ1155-AX1155),(IF(F1155="Short",G1155-J1155,J1155-G1155)*AZ1155-AX1155)),"")))</f>
        <v/>
      </c>
      <c r="AP1155" s="359" t="str">
        <f>IF(Overview!$K$17='Internal Calcs'!$P$22,"",IF(Overview!$K$17='Internal Calcs'!$P$23,IF(AM1155="","",AM1155),IF(ISNUMBER(A1155),IF(AM1155="",(IF(F1155="Short",G1155-H1155,H1155-G1155)*AZ1155-AX1155),(IF(F1155="Short",G1155-L1155,L1155-G1155)*AZ1155-AX1155)),"")))</f>
        <v/>
      </c>
      <c r="AQ1155" s="176" t="str">
        <f t="shared" si="412"/>
        <v/>
      </c>
      <c r="AR1155" s="176" t="str">
        <f t="shared" si="413"/>
        <v/>
      </c>
      <c r="AS1155" s="176" t="str">
        <f t="shared" si="414"/>
        <v/>
      </c>
      <c r="AT1155" s="176" t="str">
        <f>IF(ISNUMBER(A1155),MAX($AS$2:AS1155)-AS1155,"")</f>
        <v/>
      </c>
      <c r="AU1155" s="177" t="str">
        <f t="shared" si="415"/>
        <v/>
      </c>
      <c r="AV1155" s="178" t="str">
        <f t="shared" si="416"/>
        <v/>
      </c>
      <c r="AW1155" s="178" t="str">
        <f t="shared" si="417"/>
        <v/>
      </c>
      <c r="AX1155" s="179" t="str">
        <f ca="1">IF(ISNUMBER($A1155),INDIRECT(CONCATENATE("'Instrument List'!B",(MATCH(E1155,'Instrument List'!A:A,0))-0)),"")</f>
        <v/>
      </c>
      <c r="AY1155" s="179" t="str">
        <f ca="1">IF(ISNUMBER($A1155),INDIRECT(CONCATENATE("'Instrument List'!D",(MATCH(E1155,'Instrument List'!A:A,0))-0)),"")</f>
        <v/>
      </c>
      <c r="AZ1155" s="179" t="str">
        <f ca="1">IF(ISNUMBER($A1155),INDIRECT(CONCATENATE("'Instrument List'!C",(MATCH(E1155,'Instrument List'!A:A,0))-0)),"")</f>
        <v/>
      </c>
      <c r="BA1155" s="180" t="str">
        <f ca="1">IF(ISNUMBER(A1155),INDIRECT(CONCATENATE("'Instrument List'!E",(MATCH(E1155,'Instrument List'!A:A,0))-0)),"")</f>
        <v/>
      </c>
      <c r="BB1155" s="181" t="str">
        <f t="shared" si="418"/>
        <v/>
      </c>
      <c r="BC1155" s="181" t="str">
        <f t="shared" si="419"/>
        <v/>
      </c>
      <c r="BD1155" s="181" t="str">
        <f ca="1">IF(ISNUMBER(A1155),INDIRECT(CONCATENATE("'Instrument List'!F",(MATCH(E1155,'Instrument List'!A:A,0))-0)),"")</f>
        <v/>
      </c>
    </row>
    <row r="1156" spans="1:56">
      <c r="A1156" s="223" t="str">
        <f t="shared" si="399"/>
        <v/>
      </c>
      <c r="B1156" s="224"/>
      <c r="C1156" s="225"/>
      <c r="D1156" s="182"/>
      <c r="E1156" s="182"/>
      <c r="F1156" s="182"/>
      <c r="G1156" s="203"/>
      <c r="H1156" s="218"/>
      <c r="I1156" s="213"/>
      <c r="J1156" s="207"/>
      <c r="K1156" s="213"/>
      <c r="L1156" s="207"/>
      <c r="M1156" s="213"/>
      <c r="N1156" s="207"/>
      <c r="O1156" s="183" t="str">
        <f t="shared" si="400"/>
        <v/>
      </c>
      <c r="P1156" s="184"/>
      <c r="Q1156" s="184"/>
      <c r="R1156" s="275"/>
      <c r="S1156" s="185" t="str">
        <f t="shared" si="401"/>
        <v/>
      </c>
      <c r="T1156" s="185" t="str">
        <f t="shared" si="402"/>
        <v/>
      </c>
      <c r="U1156" s="275"/>
      <c r="V1156" s="275"/>
      <c r="W1156" s="276" t="str">
        <f t="shared" si="403"/>
        <v/>
      </c>
      <c r="X1156" s="276" t="str">
        <f t="shared" si="404"/>
        <v/>
      </c>
      <c r="Y1156" s="276" t="str">
        <f t="shared" si="405"/>
        <v/>
      </c>
      <c r="Z1156" s="275"/>
      <c r="AA1156" s="184"/>
      <c r="AB1156" s="184"/>
      <c r="AC1156" s="185" t="str">
        <f t="shared" si="406"/>
        <v/>
      </c>
      <c r="AD1156" s="185" t="str">
        <f t="shared" si="407"/>
        <v/>
      </c>
      <c r="AE1156" s="186"/>
      <c r="AF1156" s="187" t="str">
        <f t="shared" si="408"/>
        <v/>
      </c>
      <c r="AG1156" s="182"/>
      <c r="AH1156" s="184"/>
      <c r="AI1156" s="184"/>
      <c r="AJ1156" s="182"/>
      <c r="AK1156" s="188" t="str">
        <f t="shared" si="409"/>
        <v/>
      </c>
      <c r="AL1156" s="188" t="str">
        <f t="shared" si="410"/>
        <v/>
      </c>
      <c r="AM1156" s="188" t="str">
        <f t="shared" si="411"/>
        <v/>
      </c>
      <c r="AN1156" s="359" t="str">
        <f>IF(Overview!$K$17='Internal Calcs'!$P$22,IF(AK1156="","",AK1156),IF(Overview!$K$17='Internal Calcs'!$P$23,IF(AK1156="","",AK1156),IF(ISNUMBER(A1156),(IF(F1156="Short",G1156-H1156,H1156-G1156)*AZ1156-AX1156),"")))</f>
        <v/>
      </c>
      <c r="AO1156" s="401" t="str">
        <f>IF(Overview!$K$17='Internal Calcs'!$P$22,IF(AL1156="","",AL1156),IF(Overview!$K$17='Internal Calcs'!$P$23,IF(AL1156="","",AL1156),IF(ISNUMBER(A1156),IF(AL1156="",(IF(F1156="Short",G1156-H1156,H1156-G1156)*AZ1156-AX1156),(IF(F1156="Short",G1156-J1156,J1156-G1156)*AZ1156-AX1156)),"")))</f>
        <v/>
      </c>
      <c r="AP1156" s="359" t="str">
        <f>IF(Overview!$K$17='Internal Calcs'!$P$22,"",IF(Overview!$K$17='Internal Calcs'!$P$23,IF(AM1156="","",AM1156),IF(ISNUMBER(A1156),IF(AM1156="",(IF(F1156="Short",G1156-H1156,H1156-G1156)*AZ1156-AX1156),(IF(F1156="Short",G1156-L1156,L1156-G1156)*AZ1156-AX1156)),"")))</f>
        <v/>
      </c>
      <c r="AQ1156" s="188" t="str">
        <f t="shared" si="412"/>
        <v/>
      </c>
      <c r="AR1156" s="188" t="str">
        <f t="shared" si="413"/>
        <v/>
      </c>
      <c r="AS1156" s="188" t="str">
        <f t="shared" si="414"/>
        <v/>
      </c>
      <c r="AT1156" s="188" t="str">
        <f>IF(ISNUMBER(A1156),MAX($AS$2:AS1156)-AS1156,"")</f>
        <v/>
      </c>
      <c r="AU1156" s="189" t="str">
        <f t="shared" si="415"/>
        <v/>
      </c>
      <c r="AV1156" s="190" t="str">
        <f t="shared" si="416"/>
        <v/>
      </c>
      <c r="AW1156" s="190" t="str">
        <f t="shared" si="417"/>
        <v/>
      </c>
      <c r="AX1156" s="191" t="str">
        <f ca="1">IF(ISNUMBER($A1156),INDIRECT(CONCATENATE("'Instrument List'!B",(MATCH(E1156,'Instrument List'!A:A,0))-0)),"")</f>
        <v/>
      </c>
      <c r="AY1156" s="191" t="str">
        <f ca="1">IF(ISNUMBER($A1156),INDIRECT(CONCATENATE("'Instrument List'!D",(MATCH(E1156,'Instrument List'!A:A,0))-0)),"")</f>
        <v/>
      </c>
      <c r="AZ1156" s="191" t="str">
        <f ca="1">IF(ISNUMBER($A1156),INDIRECT(CONCATENATE("'Instrument List'!C",(MATCH(E1156,'Instrument List'!A:A,0))-0)),"")</f>
        <v/>
      </c>
      <c r="BA1156" s="192" t="str">
        <f ca="1">IF(ISNUMBER(A1156),INDIRECT(CONCATENATE("'Instrument List'!E",(MATCH(E1156,'Instrument List'!A:A,0))-0)),"")</f>
        <v/>
      </c>
      <c r="BB1156" s="193" t="str">
        <f t="shared" si="418"/>
        <v/>
      </c>
      <c r="BC1156" s="193" t="str">
        <f t="shared" si="419"/>
        <v/>
      </c>
      <c r="BD1156" s="193" t="str">
        <f ca="1">IF(ISNUMBER(A1156),INDIRECT(CONCATENATE("'Instrument List'!F",(MATCH(E1156,'Instrument List'!A:A,0))-0)),"")</f>
        <v/>
      </c>
    </row>
    <row r="1157" spans="1:56">
      <c r="A1157" s="220" t="str">
        <f t="shared" si="399"/>
        <v/>
      </c>
      <c r="B1157" s="221"/>
      <c r="C1157" s="222"/>
      <c r="D1157" s="169"/>
      <c r="E1157" s="169"/>
      <c r="F1157" s="169"/>
      <c r="G1157" s="202"/>
      <c r="H1157" s="217"/>
      <c r="I1157" s="212"/>
      <c r="J1157" s="206"/>
      <c r="K1157" s="212"/>
      <c r="L1157" s="206"/>
      <c r="M1157" s="212"/>
      <c r="N1157" s="206"/>
      <c r="O1157" s="170" t="str">
        <f t="shared" si="400"/>
        <v/>
      </c>
      <c r="P1157" s="171"/>
      <c r="Q1157" s="171"/>
      <c r="R1157" s="171"/>
      <c r="S1157" s="172" t="str">
        <f t="shared" si="401"/>
        <v/>
      </c>
      <c r="T1157" s="172" t="str">
        <f t="shared" si="402"/>
        <v/>
      </c>
      <c r="U1157" s="171"/>
      <c r="V1157" s="171"/>
      <c r="W1157" s="173" t="str">
        <f t="shared" si="403"/>
        <v/>
      </c>
      <c r="X1157" s="173" t="str">
        <f t="shared" si="404"/>
        <v/>
      </c>
      <c r="Y1157" s="173" t="str">
        <f t="shared" si="405"/>
        <v/>
      </c>
      <c r="Z1157" s="171"/>
      <c r="AA1157" s="171"/>
      <c r="AB1157" s="171"/>
      <c r="AC1157" s="172" t="str">
        <f t="shared" si="406"/>
        <v/>
      </c>
      <c r="AD1157" s="172" t="str">
        <f t="shared" si="407"/>
        <v/>
      </c>
      <c r="AE1157" s="174"/>
      <c r="AF1157" s="175" t="str">
        <f t="shared" si="408"/>
        <v/>
      </c>
      <c r="AG1157" s="169"/>
      <c r="AH1157" s="171"/>
      <c r="AI1157" s="171"/>
      <c r="AJ1157" s="169"/>
      <c r="AK1157" s="176" t="str">
        <f t="shared" si="409"/>
        <v/>
      </c>
      <c r="AL1157" s="176" t="str">
        <f t="shared" si="410"/>
        <v/>
      </c>
      <c r="AM1157" s="176" t="str">
        <f t="shared" si="411"/>
        <v/>
      </c>
      <c r="AN1157" s="359" t="str">
        <f>IF(Overview!$K$17='Internal Calcs'!$P$22,IF(AK1157="","",AK1157),IF(Overview!$K$17='Internal Calcs'!$P$23,IF(AK1157="","",AK1157),IF(ISNUMBER(A1157),(IF(F1157="Short",G1157-H1157,H1157-G1157)*AZ1157-AX1157),"")))</f>
        <v/>
      </c>
      <c r="AO1157" s="401" t="str">
        <f>IF(Overview!$K$17='Internal Calcs'!$P$22,IF(AL1157="","",AL1157),IF(Overview!$K$17='Internal Calcs'!$P$23,IF(AL1157="","",AL1157),IF(ISNUMBER(A1157),IF(AL1157="",(IF(F1157="Short",G1157-H1157,H1157-G1157)*AZ1157-AX1157),(IF(F1157="Short",G1157-J1157,J1157-G1157)*AZ1157-AX1157)),"")))</f>
        <v/>
      </c>
      <c r="AP1157" s="359" t="str">
        <f>IF(Overview!$K$17='Internal Calcs'!$P$22,"",IF(Overview!$K$17='Internal Calcs'!$P$23,IF(AM1157="","",AM1157),IF(ISNUMBER(A1157),IF(AM1157="",(IF(F1157="Short",G1157-H1157,H1157-G1157)*AZ1157-AX1157),(IF(F1157="Short",G1157-L1157,L1157-G1157)*AZ1157-AX1157)),"")))</f>
        <v/>
      </c>
      <c r="AQ1157" s="176" t="str">
        <f t="shared" si="412"/>
        <v/>
      </c>
      <c r="AR1157" s="176" t="str">
        <f t="shared" si="413"/>
        <v/>
      </c>
      <c r="AS1157" s="176" t="str">
        <f t="shared" si="414"/>
        <v/>
      </c>
      <c r="AT1157" s="176" t="str">
        <f>IF(ISNUMBER(A1157),MAX($AS$2:AS1157)-AS1157,"")</f>
        <v/>
      </c>
      <c r="AU1157" s="177" t="str">
        <f t="shared" si="415"/>
        <v/>
      </c>
      <c r="AV1157" s="178" t="str">
        <f t="shared" si="416"/>
        <v/>
      </c>
      <c r="AW1157" s="178" t="str">
        <f t="shared" si="417"/>
        <v/>
      </c>
      <c r="AX1157" s="179" t="str">
        <f ca="1">IF(ISNUMBER($A1157),INDIRECT(CONCATENATE("'Instrument List'!B",(MATCH(E1157,'Instrument List'!A:A,0))-0)),"")</f>
        <v/>
      </c>
      <c r="AY1157" s="179" t="str">
        <f ca="1">IF(ISNUMBER($A1157),INDIRECT(CONCATENATE("'Instrument List'!D",(MATCH(E1157,'Instrument List'!A:A,0))-0)),"")</f>
        <v/>
      </c>
      <c r="AZ1157" s="179" t="str">
        <f ca="1">IF(ISNUMBER($A1157),INDIRECT(CONCATENATE("'Instrument List'!C",(MATCH(E1157,'Instrument List'!A:A,0))-0)),"")</f>
        <v/>
      </c>
      <c r="BA1157" s="180" t="str">
        <f ca="1">IF(ISNUMBER(A1157),INDIRECT(CONCATENATE("'Instrument List'!E",(MATCH(E1157,'Instrument List'!A:A,0))-0)),"")</f>
        <v/>
      </c>
      <c r="BB1157" s="181" t="str">
        <f t="shared" si="418"/>
        <v/>
      </c>
      <c r="BC1157" s="181" t="str">
        <f t="shared" si="419"/>
        <v/>
      </c>
      <c r="BD1157" s="181" t="str">
        <f ca="1">IF(ISNUMBER(A1157),INDIRECT(CONCATENATE("'Instrument List'!F",(MATCH(E1157,'Instrument List'!A:A,0))-0)),"")</f>
        <v/>
      </c>
    </row>
    <row r="1158" spans="1:56">
      <c r="A1158" s="223" t="str">
        <f t="shared" si="399"/>
        <v/>
      </c>
      <c r="B1158" s="224"/>
      <c r="C1158" s="225"/>
      <c r="D1158" s="182"/>
      <c r="E1158" s="182"/>
      <c r="F1158" s="182"/>
      <c r="G1158" s="203"/>
      <c r="H1158" s="218"/>
      <c r="I1158" s="213"/>
      <c r="J1158" s="207"/>
      <c r="K1158" s="213"/>
      <c r="L1158" s="207"/>
      <c r="M1158" s="213"/>
      <c r="N1158" s="207"/>
      <c r="O1158" s="183" t="str">
        <f t="shared" si="400"/>
        <v/>
      </c>
      <c r="P1158" s="184"/>
      <c r="Q1158" s="184"/>
      <c r="R1158" s="275"/>
      <c r="S1158" s="185" t="str">
        <f t="shared" si="401"/>
        <v/>
      </c>
      <c r="T1158" s="185" t="str">
        <f t="shared" si="402"/>
        <v/>
      </c>
      <c r="U1158" s="275"/>
      <c r="V1158" s="275"/>
      <c r="W1158" s="276" t="str">
        <f t="shared" si="403"/>
        <v/>
      </c>
      <c r="X1158" s="276" t="str">
        <f t="shared" si="404"/>
        <v/>
      </c>
      <c r="Y1158" s="276" t="str">
        <f t="shared" si="405"/>
        <v/>
      </c>
      <c r="Z1158" s="275"/>
      <c r="AA1158" s="184"/>
      <c r="AB1158" s="184"/>
      <c r="AC1158" s="185" t="str">
        <f t="shared" si="406"/>
        <v/>
      </c>
      <c r="AD1158" s="185" t="str">
        <f t="shared" si="407"/>
        <v/>
      </c>
      <c r="AE1158" s="186"/>
      <c r="AF1158" s="187" t="str">
        <f t="shared" si="408"/>
        <v/>
      </c>
      <c r="AG1158" s="182"/>
      <c r="AH1158" s="184"/>
      <c r="AI1158" s="184"/>
      <c r="AJ1158" s="182"/>
      <c r="AK1158" s="188" t="str">
        <f t="shared" si="409"/>
        <v/>
      </c>
      <c r="AL1158" s="188" t="str">
        <f t="shared" si="410"/>
        <v/>
      </c>
      <c r="AM1158" s="188" t="str">
        <f t="shared" si="411"/>
        <v/>
      </c>
      <c r="AN1158" s="359" t="str">
        <f>IF(Overview!$K$17='Internal Calcs'!$P$22,IF(AK1158="","",AK1158),IF(Overview!$K$17='Internal Calcs'!$P$23,IF(AK1158="","",AK1158),IF(ISNUMBER(A1158),(IF(F1158="Short",G1158-H1158,H1158-G1158)*AZ1158-AX1158),"")))</f>
        <v/>
      </c>
      <c r="AO1158" s="401" t="str">
        <f>IF(Overview!$K$17='Internal Calcs'!$P$22,IF(AL1158="","",AL1158),IF(Overview!$K$17='Internal Calcs'!$P$23,IF(AL1158="","",AL1158),IF(ISNUMBER(A1158),IF(AL1158="",(IF(F1158="Short",G1158-H1158,H1158-G1158)*AZ1158-AX1158),(IF(F1158="Short",G1158-J1158,J1158-G1158)*AZ1158-AX1158)),"")))</f>
        <v/>
      </c>
      <c r="AP1158" s="359" t="str">
        <f>IF(Overview!$K$17='Internal Calcs'!$P$22,"",IF(Overview!$K$17='Internal Calcs'!$P$23,IF(AM1158="","",AM1158),IF(ISNUMBER(A1158),IF(AM1158="",(IF(F1158="Short",G1158-H1158,H1158-G1158)*AZ1158-AX1158),(IF(F1158="Short",G1158-L1158,L1158-G1158)*AZ1158-AX1158)),"")))</f>
        <v/>
      </c>
      <c r="AQ1158" s="188" t="str">
        <f t="shared" si="412"/>
        <v/>
      </c>
      <c r="AR1158" s="188" t="str">
        <f t="shared" si="413"/>
        <v/>
      </c>
      <c r="AS1158" s="188" t="str">
        <f t="shared" si="414"/>
        <v/>
      </c>
      <c r="AT1158" s="188" t="str">
        <f>IF(ISNUMBER(A1158),MAX($AS$2:AS1158)-AS1158,"")</f>
        <v/>
      </c>
      <c r="AU1158" s="189" t="str">
        <f t="shared" si="415"/>
        <v/>
      </c>
      <c r="AV1158" s="190" t="str">
        <f t="shared" si="416"/>
        <v/>
      </c>
      <c r="AW1158" s="190" t="str">
        <f t="shared" si="417"/>
        <v/>
      </c>
      <c r="AX1158" s="191" t="str">
        <f ca="1">IF(ISNUMBER($A1158),INDIRECT(CONCATENATE("'Instrument List'!B",(MATCH(E1158,'Instrument List'!A:A,0))-0)),"")</f>
        <v/>
      </c>
      <c r="AY1158" s="191" t="str">
        <f ca="1">IF(ISNUMBER($A1158),INDIRECT(CONCATENATE("'Instrument List'!D",(MATCH(E1158,'Instrument List'!A:A,0))-0)),"")</f>
        <v/>
      </c>
      <c r="AZ1158" s="191" t="str">
        <f ca="1">IF(ISNUMBER($A1158),INDIRECT(CONCATENATE("'Instrument List'!C",(MATCH(E1158,'Instrument List'!A:A,0))-0)),"")</f>
        <v/>
      </c>
      <c r="BA1158" s="192" t="str">
        <f ca="1">IF(ISNUMBER(A1158),INDIRECT(CONCATENATE("'Instrument List'!E",(MATCH(E1158,'Instrument List'!A:A,0))-0)),"")</f>
        <v/>
      </c>
      <c r="BB1158" s="193" t="str">
        <f t="shared" si="418"/>
        <v/>
      </c>
      <c r="BC1158" s="193" t="str">
        <f t="shared" si="419"/>
        <v/>
      </c>
      <c r="BD1158" s="193" t="str">
        <f ca="1">IF(ISNUMBER(A1158),INDIRECT(CONCATENATE("'Instrument List'!F",(MATCH(E1158,'Instrument List'!A:A,0))-0)),"")</f>
        <v/>
      </c>
    </row>
    <row r="1159" spans="1:56">
      <c r="A1159" s="220" t="str">
        <f t="shared" si="399"/>
        <v/>
      </c>
      <c r="B1159" s="221"/>
      <c r="C1159" s="222"/>
      <c r="D1159" s="169"/>
      <c r="E1159" s="169"/>
      <c r="F1159" s="169"/>
      <c r="G1159" s="202"/>
      <c r="H1159" s="217"/>
      <c r="I1159" s="212"/>
      <c r="J1159" s="206"/>
      <c r="K1159" s="212"/>
      <c r="L1159" s="206"/>
      <c r="M1159" s="212"/>
      <c r="N1159" s="206"/>
      <c r="O1159" s="170" t="str">
        <f t="shared" si="400"/>
        <v/>
      </c>
      <c r="P1159" s="171"/>
      <c r="Q1159" s="171"/>
      <c r="R1159" s="171"/>
      <c r="S1159" s="172" t="str">
        <f t="shared" si="401"/>
        <v/>
      </c>
      <c r="T1159" s="172" t="str">
        <f t="shared" si="402"/>
        <v/>
      </c>
      <c r="U1159" s="171"/>
      <c r="V1159" s="171"/>
      <c r="W1159" s="173" t="str">
        <f t="shared" si="403"/>
        <v/>
      </c>
      <c r="X1159" s="173" t="str">
        <f t="shared" si="404"/>
        <v/>
      </c>
      <c r="Y1159" s="173" t="str">
        <f t="shared" si="405"/>
        <v/>
      </c>
      <c r="Z1159" s="171"/>
      <c r="AA1159" s="171"/>
      <c r="AB1159" s="171"/>
      <c r="AC1159" s="172" t="str">
        <f t="shared" si="406"/>
        <v/>
      </c>
      <c r="AD1159" s="172" t="str">
        <f t="shared" si="407"/>
        <v/>
      </c>
      <c r="AE1159" s="174"/>
      <c r="AF1159" s="175" t="str">
        <f t="shared" si="408"/>
        <v/>
      </c>
      <c r="AG1159" s="169"/>
      <c r="AH1159" s="171"/>
      <c r="AI1159" s="171"/>
      <c r="AJ1159" s="169"/>
      <c r="AK1159" s="176" t="str">
        <f t="shared" si="409"/>
        <v/>
      </c>
      <c r="AL1159" s="176" t="str">
        <f t="shared" si="410"/>
        <v/>
      </c>
      <c r="AM1159" s="176" t="str">
        <f t="shared" si="411"/>
        <v/>
      </c>
      <c r="AN1159" s="359" t="str">
        <f>IF(Overview!$K$17='Internal Calcs'!$P$22,IF(AK1159="","",AK1159),IF(Overview!$K$17='Internal Calcs'!$P$23,IF(AK1159="","",AK1159),IF(ISNUMBER(A1159),(IF(F1159="Short",G1159-H1159,H1159-G1159)*AZ1159-AX1159),"")))</f>
        <v/>
      </c>
      <c r="AO1159" s="401" t="str">
        <f>IF(Overview!$K$17='Internal Calcs'!$P$22,IF(AL1159="","",AL1159),IF(Overview!$K$17='Internal Calcs'!$P$23,IF(AL1159="","",AL1159),IF(ISNUMBER(A1159),IF(AL1159="",(IF(F1159="Short",G1159-H1159,H1159-G1159)*AZ1159-AX1159),(IF(F1159="Short",G1159-J1159,J1159-G1159)*AZ1159-AX1159)),"")))</f>
        <v/>
      </c>
      <c r="AP1159" s="359" t="str">
        <f>IF(Overview!$K$17='Internal Calcs'!$P$22,"",IF(Overview!$K$17='Internal Calcs'!$P$23,IF(AM1159="","",AM1159),IF(ISNUMBER(A1159),IF(AM1159="",(IF(F1159="Short",G1159-H1159,H1159-G1159)*AZ1159-AX1159),(IF(F1159="Short",G1159-L1159,L1159-G1159)*AZ1159-AX1159)),"")))</f>
        <v/>
      </c>
      <c r="AQ1159" s="176" t="str">
        <f t="shared" si="412"/>
        <v/>
      </c>
      <c r="AR1159" s="176" t="str">
        <f t="shared" si="413"/>
        <v/>
      </c>
      <c r="AS1159" s="176" t="str">
        <f t="shared" si="414"/>
        <v/>
      </c>
      <c r="AT1159" s="176" t="str">
        <f>IF(ISNUMBER(A1159),MAX($AS$2:AS1159)-AS1159,"")</f>
        <v/>
      </c>
      <c r="AU1159" s="177" t="str">
        <f t="shared" si="415"/>
        <v/>
      </c>
      <c r="AV1159" s="178" t="str">
        <f t="shared" si="416"/>
        <v/>
      </c>
      <c r="AW1159" s="178" t="str">
        <f t="shared" si="417"/>
        <v/>
      </c>
      <c r="AX1159" s="179" t="str">
        <f ca="1">IF(ISNUMBER($A1159),INDIRECT(CONCATENATE("'Instrument List'!B",(MATCH(E1159,'Instrument List'!A:A,0))-0)),"")</f>
        <v/>
      </c>
      <c r="AY1159" s="179" t="str">
        <f ca="1">IF(ISNUMBER($A1159),INDIRECT(CONCATENATE("'Instrument List'!D",(MATCH(E1159,'Instrument List'!A:A,0))-0)),"")</f>
        <v/>
      </c>
      <c r="AZ1159" s="179" t="str">
        <f ca="1">IF(ISNUMBER($A1159),INDIRECT(CONCATENATE("'Instrument List'!C",(MATCH(E1159,'Instrument List'!A:A,0))-0)),"")</f>
        <v/>
      </c>
      <c r="BA1159" s="180" t="str">
        <f ca="1">IF(ISNUMBER(A1159),INDIRECT(CONCATENATE("'Instrument List'!E",(MATCH(E1159,'Instrument List'!A:A,0))-0)),"")</f>
        <v/>
      </c>
      <c r="BB1159" s="181" t="str">
        <f t="shared" si="418"/>
        <v/>
      </c>
      <c r="BC1159" s="181" t="str">
        <f t="shared" si="419"/>
        <v/>
      </c>
      <c r="BD1159" s="181" t="str">
        <f ca="1">IF(ISNUMBER(A1159),INDIRECT(CONCATENATE("'Instrument List'!F",(MATCH(E1159,'Instrument List'!A:A,0))-0)),"")</f>
        <v/>
      </c>
    </row>
    <row r="1160" spans="1:56">
      <c r="A1160" s="223" t="str">
        <f t="shared" si="399"/>
        <v/>
      </c>
      <c r="B1160" s="224"/>
      <c r="C1160" s="225"/>
      <c r="D1160" s="182"/>
      <c r="E1160" s="182"/>
      <c r="F1160" s="182"/>
      <c r="G1160" s="203"/>
      <c r="H1160" s="218"/>
      <c r="I1160" s="213"/>
      <c r="J1160" s="207"/>
      <c r="K1160" s="213"/>
      <c r="L1160" s="207"/>
      <c r="M1160" s="213"/>
      <c r="N1160" s="207"/>
      <c r="O1160" s="183" t="str">
        <f t="shared" si="400"/>
        <v/>
      </c>
      <c r="P1160" s="184"/>
      <c r="Q1160" s="184"/>
      <c r="R1160" s="275"/>
      <c r="S1160" s="185" t="str">
        <f t="shared" si="401"/>
        <v/>
      </c>
      <c r="T1160" s="185" t="str">
        <f t="shared" si="402"/>
        <v/>
      </c>
      <c r="U1160" s="275"/>
      <c r="V1160" s="275"/>
      <c r="W1160" s="276" t="str">
        <f t="shared" si="403"/>
        <v/>
      </c>
      <c r="X1160" s="276" t="str">
        <f t="shared" si="404"/>
        <v/>
      </c>
      <c r="Y1160" s="276" t="str">
        <f t="shared" si="405"/>
        <v/>
      </c>
      <c r="Z1160" s="275"/>
      <c r="AA1160" s="184"/>
      <c r="AB1160" s="184"/>
      <c r="AC1160" s="185" t="str">
        <f t="shared" si="406"/>
        <v/>
      </c>
      <c r="AD1160" s="185" t="str">
        <f t="shared" si="407"/>
        <v/>
      </c>
      <c r="AE1160" s="186"/>
      <c r="AF1160" s="187" t="str">
        <f t="shared" si="408"/>
        <v/>
      </c>
      <c r="AG1160" s="182"/>
      <c r="AH1160" s="184"/>
      <c r="AI1160" s="184"/>
      <c r="AJ1160" s="182"/>
      <c r="AK1160" s="188" t="str">
        <f t="shared" si="409"/>
        <v/>
      </c>
      <c r="AL1160" s="188" t="str">
        <f t="shared" si="410"/>
        <v/>
      </c>
      <c r="AM1160" s="188" t="str">
        <f t="shared" si="411"/>
        <v/>
      </c>
      <c r="AN1160" s="359" t="str">
        <f>IF(Overview!$K$17='Internal Calcs'!$P$22,IF(AK1160="","",AK1160),IF(Overview!$K$17='Internal Calcs'!$P$23,IF(AK1160="","",AK1160),IF(ISNUMBER(A1160),(IF(F1160="Short",G1160-H1160,H1160-G1160)*AZ1160-AX1160),"")))</f>
        <v/>
      </c>
      <c r="AO1160" s="401" t="str">
        <f>IF(Overview!$K$17='Internal Calcs'!$P$22,IF(AL1160="","",AL1160),IF(Overview!$K$17='Internal Calcs'!$P$23,IF(AL1160="","",AL1160),IF(ISNUMBER(A1160),IF(AL1160="",(IF(F1160="Short",G1160-H1160,H1160-G1160)*AZ1160-AX1160),(IF(F1160="Short",G1160-J1160,J1160-G1160)*AZ1160-AX1160)),"")))</f>
        <v/>
      </c>
      <c r="AP1160" s="359" t="str">
        <f>IF(Overview!$K$17='Internal Calcs'!$P$22,"",IF(Overview!$K$17='Internal Calcs'!$P$23,IF(AM1160="","",AM1160),IF(ISNUMBER(A1160),IF(AM1160="",(IF(F1160="Short",G1160-H1160,H1160-G1160)*AZ1160-AX1160),(IF(F1160="Short",G1160-L1160,L1160-G1160)*AZ1160-AX1160)),"")))</f>
        <v/>
      </c>
      <c r="AQ1160" s="188" t="str">
        <f t="shared" si="412"/>
        <v/>
      </c>
      <c r="AR1160" s="188" t="str">
        <f t="shared" si="413"/>
        <v/>
      </c>
      <c r="AS1160" s="188" t="str">
        <f t="shared" si="414"/>
        <v/>
      </c>
      <c r="AT1160" s="188" t="str">
        <f>IF(ISNUMBER(A1160),MAX($AS$2:AS1160)-AS1160,"")</f>
        <v/>
      </c>
      <c r="AU1160" s="189" t="str">
        <f t="shared" si="415"/>
        <v/>
      </c>
      <c r="AV1160" s="190" t="str">
        <f t="shared" si="416"/>
        <v/>
      </c>
      <c r="AW1160" s="190" t="str">
        <f t="shared" si="417"/>
        <v/>
      </c>
      <c r="AX1160" s="191" t="str">
        <f ca="1">IF(ISNUMBER($A1160),INDIRECT(CONCATENATE("'Instrument List'!B",(MATCH(E1160,'Instrument List'!A:A,0))-0)),"")</f>
        <v/>
      </c>
      <c r="AY1160" s="191" t="str">
        <f ca="1">IF(ISNUMBER($A1160),INDIRECT(CONCATENATE("'Instrument List'!D",(MATCH(E1160,'Instrument List'!A:A,0))-0)),"")</f>
        <v/>
      </c>
      <c r="AZ1160" s="191" t="str">
        <f ca="1">IF(ISNUMBER($A1160),INDIRECT(CONCATENATE("'Instrument List'!C",(MATCH(E1160,'Instrument List'!A:A,0))-0)),"")</f>
        <v/>
      </c>
      <c r="BA1160" s="192" t="str">
        <f ca="1">IF(ISNUMBER(A1160),INDIRECT(CONCATENATE("'Instrument List'!E",(MATCH(E1160,'Instrument List'!A:A,0))-0)),"")</f>
        <v/>
      </c>
      <c r="BB1160" s="193" t="str">
        <f t="shared" si="418"/>
        <v/>
      </c>
      <c r="BC1160" s="193" t="str">
        <f t="shared" si="419"/>
        <v/>
      </c>
      <c r="BD1160" s="193" t="str">
        <f ca="1">IF(ISNUMBER(A1160),INDIRECT(CONCATENATE("'Instrument List'!F",(MATCH(E1160,'Instrument List'!A:A,0))-0)),"")</f>
        <v/>
      </c>
    </row>
    <row r="1161" spans="1:56">
      <c r="A1161" s="220" t="str">
        <f t="shared" si="399"/>
        <v/>
      </c>
      <c r="B1161" s="221"/>
      <c r="C1161" s="222"/>
      <c r="D1161" s="169"/>
      <c r="E1161" s="169"/>
      <c r="F1161" s="169"/>
      <c r="G1161" s="202"/>
      <c r="H1161" s="217"/>
      <c r="I1161" s="212"/>
      <c r="J1161" s="206"/>
      <c r="K1161" s="212"/>
      <c r="L1161" s="206"/>
      <c r="M1161" s="212"/>
      <c r="N1161" s="206"/>
      <c r="O1161" s="170" t="str">
        <f t="shared" si="400"/>
        <v/>
      </c>
      <c r="P1161" s="171"/>
      <c r="Q1161" s="171"/>
      <c r="R1161" s="171"/>
      <c r="S1161" s="172" t="str">
        <f t="shared" si="401"/>
        <v/>
      </c>
      <c r="T1161" s="172" t="str">
        <f t="shared" si="402"/>
        <v/>
      </c>
      <c r="U1161" s="171"/>
      <c r="V1161" s="171"/>
      <c r="W1161" s="173" t="str">
        <f t="shared" si="403"/>
        <v/>
      </c>
      <c r="X1161" s="173" t="str">
        <f t="shared" si="404"/>
        <v/>
      </c>
      <c r="Y1161" s="173" t="str">
        <f t="shared" si="405"/>
        <v/>
      </c>
      <c r="Z1161" s="171"/>
      <c r="AA1161" s="171"/>
      <c r="AB1161" s="171"/>
      <c r="AC1161" s="172" t="str">
        <f t="shared" si="406"/>
        <v/>
      </c>
      <c r="AD1161" s="172" t="str">
        <f t="shared" si="407"/>
        <v/>
      </c>
      <c r="AE1161" s="174"/>
      <c r="AF1161" s="175" t="str">
        <f t="shared" si="408"/>
        <v/>
      </c>
      <c r="AG1161" s="169"/>
      <c r="AH1161" s="171"/>
      <c r="AI1161" s="171"/>
      <c r="AJ1161" s="169"/>
      <c r="AK1161" s="176" t="str">
        <f t="shared" si="409"/>
        <v/>
      </c>
      <c r="AL1161" s="176" t="str">
        <f t="shared" si="410"/>
        <v/>
      </c>
      <c r="AM1161" s="176" t="str">
        <f t="shared" si="411"/>
        <v/>
      </c>
      <c r="AN1161" s="359" t="str">
        <f>IF(Overview!$K$17='Internal Calcs'!$P$22,IF(AK1161="","",AK1161),IF(Overview!$K$17='Internal Calcs'!$P$23,IF(AK1161="","",AK1161),IF(ISNUMBER(A1161),(IF(F1161="Short",G1161-H1161,H1161-G1161)*AZ1161-AX1161),"")))</f>
        <v/>
      </c>
      <c r="AO1161" s="401" t="str">
        <f>IF(Overview!$K$17='Internal Calcs'!$P$22,IF(AL1161="","",AL1161),IF(Overview!$K$17='Internal Calcs'!$P$23,IF(AL1161="","",AL1161),IF(ISNUMBER(A1161),IF(AL1161="",(IF(F1161="Short",G1161-H1161,H1161-G1161)*AZ1161-AX1161),(IF(F1161="Short",G1161-J1161,J1161-G1161)*AZ1161-AX1161)),"")))</f>
        <v/>
      </c>
      <c r="AP1161" s="359" t="str">
        <f>IF(Overview!$K$17='Internal Calcs'!$P$22,"",IF(Overview!$K$17='Internal Calcs'!$P$23,IF(AM1161="","",AM1161),IF(ISNUMBER(A1161),IF(AM1161="",(IF(F1161="Short",G1161-H1161,H1161-G1161)*AZ1161-AX1161),(IF(F1161="Short",G1161-L1161,L1161-G1161)*AZ1161-AX1161)),"")))</f>
        <v/>
      </c>
      <c r="AQ1161" s="176" t="str">
        <f t="shared" si="412"/>
        <v/>
      </c>
      <c r="AR1161" s="176" t="str">
        <f t="shared" si="413"/>
        <v/>
      </c>
      <c r="AS1161" s="176" t="str">
        <f t="shared" si="414"/>
        <v/>
      </c>
      <c r="AT1161" s="176" t="str">
        <f>IF(ISNUMBER(A1161),MAX($AS$2:AS1161)-AS1161,"")</f>
        <v/>
      </c>
      <c r="AU1161" s="177" t="str">
        <f t="shared" si="415"/>
        <v/>
      </c>
      <c r="AV1161" s="178" t="str">
        <f t="shared" si="416"/>
        <v/>
      </c>
      <c r="AW1161" s="178" t="str">
        <f t="shared" si="417"/>
        <v/>
      </c>
      <c r="AX1161" s="179" t="str">
        <f ca="1">IF(ISNUMBER($A1161),INDIRECT(CONCATENATE("'Instrument List'!B",(MATCH(E1161,'Instrument List'!A:A,0))-0)),"")</f>
        <v/>
      </c>
      <c r="AY1161" s="179" t="str">
        <f ca="1">IF(ISNUMBER($A1161),INDIRECT(CONCATENATE("'Instrument List'!D",(MATCH(E1161,'Instrument List'!A:A,0))-0)),"")</f>
        <v/>
      </c>
      <c r="AZ1161" s="179" t="str">
        <f ca="1">IF(ISNUMBER($A1161),INDIRECT(CONCATENATE("'Instrument List'!C",(MATCH(E1161,'Instrument List'!A:A,0))-0)),"")</f>
        <v/>
      </c>
      <c r="BA1161" s="180" t="str">
        <f ca="1">IF(ISNUMBER(A1161),INDIRECT(CONCATENATE("'Instrument List'!E",(MATCH(E1161,'Instrument List'!A:A,0))-0)),"")</f>
        <v/>
      </c>
      <c r="BB1161" s="181" t="str">
        <f t="shared" si="418"/>
        <v/>
      </c>
      <c r="BC1161" s="181" t="str">
        <f t="shared" si="419"/>
        <v/>
      </c>
      <c r="BD1161" s="181" t="str">
        <f ca="1">IF(ISNUMBER(A1161),INDIRECT(CONCATENATE("'Instrument List'!F",(MATCH(E1161,'Instrument List'!A:A,0))-0)),"")</f>
        <v/>
      </c>
    </row>
    <row r="1162" spans="1:56">
      <c r="A1162" s="223" t="str">
        <f t="shared" si="399"/>
        <v/>
      </c>
      <c r="B1162" s="224"/>
      <c r="C1162" s="225"/>
      <c r="D1162" s="182"/>
      <c r="E1162" s="182"/>
      <c r="F1162" s="182"/>
      <c r="G1162" s="203"/>
      <c r="H1162" s="218"/>
      <c r="I1162" s="213"/>
      <c r="J1162" s="207"/>
      <c r="K1162" s="213"/>
      <c r="L1162" s="207"/>
      <c r="M1162" s="213"/>
      <c r="N1162" s="207"/>
      <c r="O1162" s="183" t="str">
        <f t="shared" si="400"/>
        <v/>
      </c>
      <c r="P1162" s="184"/>
      <c r="Q1162" s="184"/>
      <c r="R1162" s="275"/>
      <c r="S1162" s="185" t="str">
        <f t="shared" si="401"/>
        <v/>
      </c>
      <c r="T1162" s="185" t="str">
        <f t="shared" si="402"/>
        <v/>
      </c>
      <c r="U1162" s="275"/>
      <c r="V1162" s="275"/>
      <c r="W1162" s="276" t="str">
        <f t="shared" si="403"/>
        <v/>
      </c>
      <c r="X1162" s="276" t="str">
        <f t="shared" si="404"/>
        <v/>
      </c>
      <c r="Y1162" s="276" t="str">
        <f t="shared" si="405"/>
        <v/>
      </c>
      <c r="Z1162" s="275"/>
      <c r="AA1162" s="184"/>
      <c r="AB1162" s="184"/>
      <c r="AC1162" s="185" t="str">
        <f t="shared" si="406"/>
        <v/>
      </c>
      <c r="AD1162" s="185" t="str">
        <f t="shared" si="407"/>
        <v/>
      </c>
      <c r="AE1162" s="186"/>
      <c r="AF1162" s="187" t="str">
        <f t="shared" si="408"/>
        <v/>
      </c>
      <c r="AG1162" s="182"/>
      <c r="AH1162" s="184"/>
      <c r="AI1162" s="184"/>
      <c r="AJ1162" s="182"/>
      <c r="AK1162" s="188" t="str">
        <f t="shared" si="409"/>
        <v/>
      </c>
      <c r="AL1162" s="188" t="str">
        <f t="shared" si="410"/>
        <v/>
      </c>
      <c r="AM1162" s="188" t="str">
        <f t="shared" si="411"/>
        <v/>
      </c>
      <c r="AN1162" s="359" t="str">
        <f>IF(Overview!$K$17='Internal Calcs'!$P$22,IF(AK1162="","",AK1162),IF(Overview!$K$17='Internal Calcs'!$P$23,IF(AK1162="","",AK1162),IF(ISNUMBER(A1162),(IF(F1162="Short",G1162-H1162,H1162-G1162)*AZ1162-AX1162),"")))</f>
        <v/>
      </c>
      <c r="AO1162" s="401" t="str">
        <f>IF(Overview!$K$17='Internal Calcs'!$P$22,IF(AL1162="","",AL1162),IF(Overview!$K$17='Internal Calcs'!$P$23,IF(AL1162="","",AL1162),IF(ISNUMBER(A1162),IF(AL1162="",(IF(F1162="Short",G1162-H1162,H1162-G1162)*AZ1162-AX1162),(IF(F1162="Short",G1162-J1162,J1162-G1162)*AZ1162-AX1162)),"")))</f>
        <v/>
      </c>
      <c r="AP1162" s="359" t="str">
        <f>IF(Overview!$K$17='Internal Calcs'!$P$22,"",IF(Overview!$K$17='Internal Calcs'!$P$23,IF(AM1162="","",AM1162),IF(ISNUMBER(A1162),IF(AM1162="",(IF(F1162="Short",G1162-H1162,H1162-G1162)*AZ1162-AX1162),(IF(F1162="Short",G1162-L1162,L1162-G1162)*AZ1162-AX1162)),"")))</f>
        <v/>
      </c>
      <c r="AQ1162" s="188" t="str">
        <f t="shared" si="412"/>
        <v/>
      </c>
      <c r="AR1162" s="188" t="str">
        <f t="shared" si="413"/>
        <v/>
      </c>
      <c r="AS1162" s="188" t="str">
        <f t="shared" si="414"/>
        <v/>
      </c>
      <c r="AT1162" s="188" t="str">
        <f>IF(ISNUMBER(A1162),MAX($AS$2:AS1162)-AS1162,"")</f>
        <v/>
      </c>
      <c r="AU1162" s="189" t="str">
        <f t="shared" si="415"/>
        <v/>
      </c>
      <c r="AV1162" s="190" t="str">
        <f t="shared" si="416"/>
        <v/>
      </c>
      <c r="AW1162" s="190" t="str">
        <f t="shared" si="417"/>
        <v/>
      </c>
      <c r="AX1162" s="191" t="str">
        <f ca="1">IF(ISNUMBER($A1162),INDIRECT(CONCATENATE("'Instrument List'!B",(MATCH(E1162,'Instrument List'!A:A,0))-0)),"")</f>
        <v/>
      </c>
      <c r="AY1162" s="191" t="str">
        <f ca="1">IF(ISNUMBER($A1162),INDIRECT(CONCATENATE("'Instrument List'!D",(MATCH(E1162,'Instrument List'!A:A,0))-0)),"")</f>
        <v/>
      </c>
      <c r="AZ1162" s="191" t="str">
        <f ca="1">IF(ISNUMBER($A1162),INDIRECT(CONCATENATE("'Instrument List'!C",(MATCH(E1162,'Instrument List'!A:A,0))-0)),"")</f>
        <v/>
      </c>
      <c r="BA1162" s="192" t="str">
        <f ca="1">IF(ISNUMBER(A1162),INDIRECT(CONCATENATE("'Instrument List'!E",(MATCH(E1162,'Instrument List'!A:A,0))-0)),"")</f>
        <v/>
      </c>
      <c r="BB1162" s="193" t="str">
        <f t="shared" si="418"/>
        <v/>
      </c>
      <c r="BC1162" s="193" t="str">
        <f t="shared" si="419"/>
        <v/>
      </c>
      <c r="BD1162" s="193" t="str">
        <f ca="1">IF(ISNUMBER(A1162),INDIRECT(CONCATENATE("'Instrument List'!F",(MATCH(E1162,'Instrument List'!A:A,0))-0)),"")</f>
        <v/>
      </c>
    </row>
    <row r="1163" spans="1:56">
      <c r="A1163" s="220" t="str">
        <f t="shared" ref="A1163:A1226" si="420">IF(B1163&gt;0,A1162+1,"")</f>
        <v/>
      </c>
      <c r="B1163" s="221"/>
      <c r="C1163" s="222"/>
      <c r="D1163" s="169"/>
      <c r="E1163" s="169"/>
      <c r="F1163" s="169"/>
      <c r="G1163" s="202"/>
      <c r="H1163" s="217"/>
      <c r="I1163" s="212"/>
      <c r="J1163" s="206"/>
      <c r="K1163" s="212"/>
      <c r="L1163" s="206"/>
      <c r="M1163" s="212"/>
      <c r="N1163" s="206"/>
      <c r="O1163" s="170" t="str">
        <f t="shared" ref="O1163:O1226" si="421">IF(ISNUMBER(A1163),IF(N1163&gt;G1163,1,-1),"")</f>
        <v/>
      </c>
      <c r="P1163" s="171"/>
      <c r="Q1163" s="171"/>
      <c r="R1163" s="171"/>
      <c r="S1163" s="172" t="str">
        <f t="shared" ref="S1163:S1226" si="422">IF(ISNUMBER(A1163),IF(Q1163="",P1163,Q1163),"")</f>
        <v/>
      </c>
      <c r="T1163" s="172" t="str">
        <f t="shared" ref="T1163:T1226" si="423">IF(ISNUMBER(A1163),IF(R1163="",P1163,R1163),"")</f>
        <v/>
      </c>
      <c r="U1163" s="171"/>
      <c r="V1163" s="171"/>
      <c r="W1163" s="173" t="str">
        <f t="shared" ref="W1163:W1226" si="424">IF(ISNUMBER(U1163),IF(IF(F1163="Short",G1163-H1163,H1163-G1163)*(AZ1163/AY1163)/U1163&gt;0,IF(F1163="Short",G1163-H1163,H1163-G1163)*(AZ1163/AY1163)/U1163,0),"")</f>
        <v/>
      </c>
      <c r="X1163" s="173" t="str">
        <f t="shared" ref="X1163:X1226" si="425">IF(ISNUMBER(U1163),IF(ISNUMBER(J1163),IF(IF(F1163="Short",G1163-J1163,J1163-G1163)*(AZ1163/AY1163)/U1163&gt;0,IF(F1163="Short",G1163-J1163,J1163-G1163)*(AZ1163/AY1163)/U1163,0),""),"")</f>
        <v/>
      </c>
      <c r="Y1163" s="173" t="str">
        <f t="shared" ref="Y1163:Y1226" si="426">IF(ISNUMBER(L1163),IF(ISNUMBER(L1163),IF(IF(F1163="Short",G1163-L1163,L1163-G1163)*(AZ1163/AY1163)/U1163&gt;0,IF(F1163="Short",G1163-L1163,L1163-G1163)*(AZ1163/AY1163)/U1163,0),""),"")</f>
        <v/>
      </c>
      <c r="Z1163" s="171"/>
      <c r="AA1163" s="171"/>
      <c r="AB1163" s="171"/>
      <c r="AC1163" s="172" t="str">
        <f t="shared" ref="AC1163:AC1226" si="427">IF(ISNUMBER(A1163),IF(AA1163="",Z1163,AA1163),"")</f>
        <v/>
      </c>
      <c r="AD1163" s="172" t="str">
        <f t="shared" ref="AD1163:AD1226" si="428">IF(ISNUMBER(A1163),IF(AB1163="",IF(AA1163="",Z1163,AA1163),AB1163),"")</f>
        <v/>
      </c>
      <c r="AE1163" s="174"/>
      <c r="AF1163" s="175" t="str">
        <f t="shared" ref="AF1163:AF1226" si="429">IF(ISNUMBER(A1163),((AE1163*AY1163*AV1163)+AX1163)/AS1163,"")</f>
        <v/>
      </c>
      <c r="AG1163" s="169"/>
      <c r="AH1163" s="171"/>
      <c r="AI1163" s="171"/>
      <c r="AJ1163" s="169"/>
      <c r="AK1163" s="176" t="str">
        <f t="shared" ref="AK1163:AK1226" si="430">IF(ISNUMBER(A1163),(IF(F1163="Short",G1163-H1163,H1163-G1163)*AZ1163-AX1163)*I1163,"")</f>
        <v/>
      </c>
      <c r="AL1163" s="176" t="str">
        <f t="shared" ref="AL1163:AL1226" si="431">IF(ISNUMBER(J1163),(IF(F1163="Short",G1163-J1163,J1163-G1163)*AZ1163-AX1163)*K1163,"")</f>
        <v/>
      </c>
      <c r="AM1163" s="176" t="str">
        <f t="shared" ref="AM1163:AM1226" si="432">IF(ISNUMBER(L1163),(IF(F1163="Short",G1163-L1163,L1163-G1163)*AZ1163-AX1163)*M1163,"")</f>
        <v/>
      </c>
      <c r="AN1163" s="359" t="str">
        <f>IF(Overview!$K$17='Internal Calcs'!$P$22,IF(AK1163="","",AK1163),IF(Overview!$K$17='Internal Calcs'!$P$23,IF(AK1163="","",AK1163),IF(ISNUMBER(A1163),(IF(F1163="Short",G1163-H1163,H1163-G1163)*AZ1163-AX1163),"")))</f>
        <v/>
      </c>
      <c r="AO1163" s="401" t="str">
        <f>IF(Overview!$K$17='Internal Calcs'!$P$22,IF(AL1163="","",AL1163),IF(Overview!$K$17='Internal Calcs'!$P$23,IF(AL1163="","",AL1163),IF(ISNUMBER(A1163),IF(AL1163="",(IF(F1163="Short",G1163-H1163,H1163-G1163)*AZ1163-AX1163),(IF(F1163="Short",G1163-J1163,J1163-G1163)*AZ1163-AX1163)),"")))</f>
        <v/>
      </c>
      <c r="AP1163" s="359" t="str">
        <f>IF(Overview!$K$17='Internal Calcs'!$P$22,"",IF(Overview!$K$17='Internal Calcs'!$P$23,IF(AM1163="","",AM1163),IF(ISNUMBER(A1163),IF(AM1163="",(IF(F1163="Short",G1163-H1163,H1163-G1163)*AZ1163-AX1163),(IF(F1163="Short",G1163-L1163,L1163-G1163)*AZ1163-AX1163)),"")))</f>
        <v/>
      </c>
      <c r="AQ1163" s="176" t="str">
        <f t="shared" ref="AQ1163:AQ1226" si="433">IF(ISNUMBER(A1163),SUM(AK1163:AM1163),"")</f>
        <v/>
      </c>
      <c r="AR1163" s="176" t="str">
        <f t="shared" ref="AR1163:AR1226" si="434">IF(ISNUMBER(A1163),IF(AQ1163&gt;0,"Winning","Losing"),"")</f>
        <v/>
      </c>
      <c r="AS1163" s="176" t="str">
        <f t="shared" ref="AS1163:AS1226" si="435">IF(ISNUMBER(A1163),AS1162+AQ1163,"")</f>
        <v/>
      </c>
      <c r="AT1163" s="176" t="str">
        <f>IF(ISNUMBER(A1163),MAX($AS$2:AS1163)-AS1163,"")</f>
        <v/>
      </c>
      <c r="AU1163" s="177" t="str">
        <f t="shared" ref="AU1163:AU1226" si="436">IF(ISNUMBER(A1163),AQ1163/AS1163,"")</f>
        <v/>
      </c>
      <c r="AV1163" s="178" t="str">
        <f t="shared" ref="AV1163:AV1226" si="437">IF(ISNUMBER(A1163),I1163+K1163+M1163,"")</f>
        <v/>
      </c>
      <c r="AW1163" s="178" t="str">
        <f t="shared" ref="AW1163:AW1226" si="438">IF(ISNUMBER(A1163),ROUNDDOWN(C1163/100,0),"")</f>
        <v/>
      </c>
      <c r="AX1163" s="179" t="str">
        <f ca="1">IF(ISNUMBER($A1163),INDIRECT(CONCATENATE("'Instrument List'!B",(MATCH(E1163,'Instrument List'!A:A,0))-0)),"")</f>
        <v/>
      </c>
      <c r="AY1163" s="179" t="str">
        <f ca="1">IF(ISNUMBER($A1163),INDIRECT(CONCATENATE("'Instrument List'!D",(MATCH(E1163,'Instrument List'!A:A,0))-0)),"")</f>
        <v/>
      </c>
      <c r="AZ1163" s="179" t="str">
        <f ca="1">IF(ISNUMBER($A1163),INDIRECT(CONCATENATE("'Instrument List'!C",(MATCH(E1163,'Instrument List'!A:A,0))-0)),"")</f>
        <v/>
      </c>
      <c r="BA1163" s="180" t="str">
        <f ca="1">IF(ISNUMBER(A1163),INDIRECT(CONCATENATE("'Instrument List'!E",(MATCH(E1163,'Instrument List'!A:A,0))-0)),"")</f>
        <v/>
      </c>
      <c r="BB1163" s="181" t="str">
        <f t="shared" ref="BB1163:BB1226" si="439">IF(ISNUMBER(A1163),AQ1163/AY1163,"")</f>
        <v/>
      </c>
      <c r="BC1163" s="181" t="str">
        <f t="shared" ref="BC1163:BC1226" si="440">IF(ISNUMBER(A1163),(AQ1163/AY1163)/(I1163+K1163+M1163),"")</f>
        <v/>
      </c>
      <c r="BD1163" s="181" t="str">
        <f ca="1">IF(ISNUMBER(A1163),INDIRECT(CONCATENATE("'Instrument List'!F",(MATCH(E1163,'Instrument List'!A:A,0))-0)),"")</f>
        <v/>
      </c>
    </row>
    <row r="1164" spans="1:56">
      <c r="A1164" s="223" t="str">
        <f t="shared" si="420"/>
        <v/>
      </c>
      <c r="B1164" s="224"/>
      <c r="C1164" s="225"/>
      <c r="D1164" s="182"/>
      <c r="E1164" s="182"/>
      <c r="F1164" s="182"/>
      <c r="G1164" s="203"/>
      <c r="H1164" s="218"/>
      <c r="I1164" s="213"/>
      <c r="J1164" s="207"/>
      <c r="K1164" s="213"/>
      <c r="L1164" s="207"/>
      <c r="M1164" s="213"/>
      <c r="N1164" s="207"/>
      <c r="O1164" s="183" t="str">
        <f t="shared" si="421"/>
        <v/>
      </c>
      <c r="P1164" s="184"/>
      <c r="Q1164" s="184"/>
      <c r="R1164" s="275"/>
      <c r="S1164" s="185" t="str">
        <f t="shared" si="422"/>
        <v/>
      </c>
      <c r="T1164" s="185" t="str">
        <f t="shared" si="423"/>
        <v/>
      </c>
      <c r="U1164" s="275"/>
      <c r="V1164" s="275"/>
      <c r="W1164" s="276" t="str">
        <f t="shared" si="424"/>
        <v/>
      </c>
      <c r="X1164" s="276" t="str">
        <f t="shared" si="425"/>
        <v/>
      </c>
      <c r="Y1164" s="276" t="str">
        <f t="shared" si="426"/>
        <v/>
      </c>
      <c r="Z1164" s="275"/>
      <c r="AA1164" s="184"/>
      <c r="AB1164" s="184"/>
      <c r="AC1164" s="185" t="str">
        <f t="shared" si="427"/>
        <v/>
      </c>
      <c r="AD1164" s="185" t="str">
        <f t="shared" si="428"/>
        <v/>
      </c>
      <c r="AE1164" s="186"/>
      <c r="AF1164" s="187" t="str">
        <f t="shared" si="429"/>
        <v/>
      </c>
      <c r="AG1164" s="182"/>
      <c r="AH1164" s="184"/>
      <c r="AI1164" s="184"/>
      <c r="AJ1164" s="182"/>
      <c r="AK1164" s="188" t="str">
        <f t="shared" si="430"/>
        <v/>
      </c>
      <c r="AL1164" s="188" t="str">
        <f t="shared" si="431"/>
        <v/>
      </c>
      <c r="AM1164" s="188" t="str">
        <f t="shared" si="432"/>
        <v/>
      </c>
      <c r="AN1164" s="359" t="str">
        <f>IF(Overview!$K$17='Internal Calcs'!$P$22,IF(AK1164="","",AK1164),IF(Overview!$K$17='Internal Calcs'!$P$23,IF(AK1164="","",AK1164),IF(ISNUMBER(A1164),(IF(F1164="Short",G1164-H1164,H1164-G1164)*AZ1164-AX1164),"")))</f>
        <v/>
      </c>
      <c r="AO1164" s="401" t="str">
        <f>IF(Overview!$K$17='Internal Calcs'!$P$22,IF(AL1164="","",AL1164),IF(Overview!$K$17='Internal Calcs'!$P$23,IF(AL1164="","",AL1164),IF(ISNUMBER(A1164),IF(AL1164="",(IF(F1164="Short",G1164-H1164,H1164-G1164)*AZ1164-AX1164),(IF(F1164="Short",G1164-J1164,J1164-G1164)*AZ1164-AX1164)),"")))</f>
        <v/>
      </c>
      <c r="AP1164" s="359" t="str">
        <f>IF(Overview!$K$17='Internal Calcs'!$P$22,"",IF(Overview!$K$17='Internal Calcs'!$P$23,IF(AM1164="","",AM1164),IF(ISNUMBER(A1164),IF(AM1164="",(IF(F1164="Short",G1164-H1164,H1164-G1164)*AZ1164-AX1164),(IF(F1164="Short",G1164-L1164,L1164-G1164)*AZ1164-AX1164)),"")))</f>
        <v/>
      </c>
      <c r="AQ1164" s="188" t="str">
        <f t="shared" si="433"/>
        <v/>
      </c>
      <c r="AR1164" s="188" t="str">
        <f t="shared" si="434"/>
        <v/>
      </c>
      <c r="AS1164" s="188" t="str">
        <f t="shared" si="435"/>
        <v/>
      </c>
      <c r="AT1164" s="188" t="str">
        <f>IF(ISNUMBER(A1164),MAX($AS$2:AS1164)-AS1164,"")</f>
        <v/>
      </c>
      <c r="AU1164" s="189" t="str">
        <f t="shared" si="436"/>
        <v/>
      </c>
      <c r="AV1164" s="190" t="str">
        <f t="shared" si="437"/>
        <v/>
      </c>
      <c r="AW1164" s="190" t="str">
        <f t="shared" si="438"/>
        <v/>
      </c>
      <c r="AX1164" s="191" t="str">
        <f ca="1">IF(ISNUMBER($A1164),INDIRECT(CONCATENATE("'Instrument List'!B",(MATCH(E1164,'Instrument List'!A:A,0))-0)),"")</f>
        <v/>
      </c>
      <c r="AY1164" s="191" t="str">
        <f ca="1">IF(ISNUMBER($A1164),INDIRECT(CONCATENATE("'Instrument List'!D",(MATCH(E1164,'Instrument List'!A:A,0))-0)),"")</f>
        <v/>
      </c>
      <c r="AZ1164" s="191" t="str">
        <f ca="1">IF(ISNUMBER($A1164),INDIRECT(CONCATENATE("'Instrument List'!C",(MATCH(E1164,'Instrument List'!A:A,0))-0)),"")</f>
        <v/>
      </c>
      <c r="BA1164" s="192" t="str">
        <f ca="1">IF(ISNUMBER(A1164),INDIRECT(CONCATENATE("'Instrument List'!E",(MATCH(E1164,'Instrument List'!A:A,0))-0)),"")</f>
        <v/>
      </c>
      <c r="BB1164" s="193" t="str">
        <f t="shared" si="439"/>
        <v/>
      </c>
      <c r="BC1164" s="193" t="str">
        <f t="shared" si="440"/>
        <v/>
      </c>
      <c r="BD1164" s="193" t="str">
        <f ca="1">IF(ISNUMBER(A1164),INDIRECT(CONCATENATE("'Instrument List'!F",(MATCH(E1164,'Instrument List'!A:A,0))-0)),"")</f>
        <v/>
      </c>
    </row>
    <row r="1165" spans="1:56">
      <c r="A1165" s="220" t="str">
        <f t="shared" si="420"/>
        <v/>
      </c>
      <c r="B1165" s="221"/>
      <c r="C1165" s="222"/>
      <c r="D1165" s="169"/>
      <c r="E1165" s="169"/>
      <c r="F1165" s="169"/>
      <c r="G1165" s="202"/>
      <c r="H1165" s="217"/>
      <c r="I1165" s="212"/>
      <c r="J1165" s="206"/>
      <c r="K1165" s="212"/>
      <c r="L1165" s="206"/>
      <c r="M1165" s="212"/>
      <c r="N1165" s="206"/>
      <c r="O1165" s="170" t="str">
        <f t="shared" si="421"/>
        <v/>
      </c>
      <c r="P1165" s="171"/>
      <c r="Q1165" s="171"/>
      <c r="R1165" s="171"/>
      <c r="S1165" s="172" t="str">
        <f t="shared" si="422"/>
        <v/>
      </c>
      <c r="T1165" s="172" t="str">
        <f t="shared" si="423"/>
        <v/>
      </c>
      <c r="U1165" s="171"/>
      <c r="V1165" s="171"/>
      <c r="W1165" s="173" t="str">
        <f t="shared" si="424"/>
        <v/>
      </c>
      <c r="X1165" s="173" t="str">
        <f t="shared" si="425"/>
        <v/>
      </c>
      <c r="Y1165" s="173" t="str">
        <f t="shared" si="426"/>
        <v/>
      </c>
      <c r="Z1165" s="171"/>
      <c r="AA1165" s="171"/>
      <c r="AB1165" s="171"/>
      <c r="AC1165" s="172" t="str">
        <f t="shared" si="427"/>
        <v/>
      </c>
      <c r="AD1165" s="172" t="str">
        <f t="shared" si="428"/>
        <v/>
      </c>
      <c r="AE1165" s="174"/>
      <c r="AF1165" s="175" t="str">
        <f t="shared" si="429"/>
        <v/>
      </c>
      <c r="AG1165" s="169"/>
      <c r="AH1165" s="171"/>
      <c r="AI1165" s="171"/>
      <c r="AJ1165" s="169"/>
      <c r="AK1165" s="176" t="str">
        <f t="shared" si="430"/>
        <v/>
      </c>
      <c r="AL1165" s="176" t="str">
        <f t="shared" si="431"/>
        <v/>
      </c>
      <c r="AM1165" s="176" t="str">
        <f t="shared" si="432"/>
        <v/>
      </c>
      <c r="AN1165" s="359" t="str">
        <f>IF(Overview!$K$17='Internal Calcs'!$P$22,IF(AK1165="","",AK1165),IF(Overview!$K$17='Internal Calcs'!$P$23,IF(AK1165="","",AK1165),IF(ISNUMBER(A1165),(IF(F1165="Short",G1165-H1165,H1165-G1165)*AZ1165-AX1165),"")))</f>
        <v/>
      </c>
      <c r="AO1165" s="401" t="str">
        <f>IF(Overview!$K$17='Internal Calcs'!$P$22,IF(AL1165="","",AL1165),IF(Overview!$K$17='Internal Calcs'!$P$23,IF(AL1165="","",AL1165),IF(ISNUMBER(A1165),IF(AL1165="",(IF(F1165="Short",G1165-H1165,H1165-G1165)*AZ1165-AX1165),(IF(F1165="Short",G1165-J1165,J1165-G1165)*AZ1165-AX1165)),"")))</f>
        <v/>
      </c>
      <c r="AP1165" s="359" t="str">
        <f>IF(Overview!$K$17='Internal Calcs'!$P$22,"",IF(Overview!$K$17='Internal Calcs'!$P$23,IF(AM1165="","",AM1165),IF(ISNUMBER(A1165),IF(AM1165="",(IF(F1165="Short",G1165-H1165,H1165-G1165)*AZ1165-AX1165),(IF(F1165="Short",G1165-L1165,L1165-G1165)*AZ1165-AX1165)),"")))</f>
        <v/>
      </c>
      <c r="AQ1165" s="176" t="str">
        <f t="shared" si="433"/>
        <v/>
      </c>
      <c r="AR1165" s="176" t="str">
        <f t="shared" si="434"/>
        <v/>
      </c>
      <c r="AS1165" s="176" t="str">
        <f t="shared" si="435"/>
        <v/>
      </c>
      <c r="AT1165" s="176" t="str">
        <f>IF(ISNUMBER(A1165),MAX($AS$2:AS1165)-AS1165,"")</f>
        <v/>
      </c>
      <c r="AU1165" s="177" t="str">
        <f t="shared" si="436"/>
        <v/>
      </c>
      <c r="AV1165" s="178" t="str">
        <f t="shared" si="437"/>
        <v/>
      </c>
      <c r="AW1165" s="178" t="str">
        <f t="shared" si="438"/>
        <v/>
      </c>
      <c r="AX1165" s="179" t="str">
        <f ca="1">IF(ISNUMBER($A1165),INDIRECT(CONCATENATE("'Instrument List'!B",(MATCH(E1165,'Instrument List'!A:A,0))-0)),"")</f>
        <v/>
      </c>
      <c r="AY1165" s="179" t="str">
        <f ca="1">IF(ISNUMBER($A1165),INDIRECT(CONCATENATE("'Instrument List'!D",(MATCH(E1165,'Instrument List'!A:A,0))-0)),"")</f>
        <v/>
      </c>
      <c r="AZ1165" s="179" t="str">
        <f ca="1">IF(ISNUMBER($A1165),INDIRECT(CONCATENATE("'Instrument List'!C",(MATCH(E1165,'Instrument List'!A:A,0))-0)),"")</f>
        <v/>
      </c>
      <c r="BA1165" s="180" t="str">
        <f ca="1">IF(ISNUMBER(A1165),INDIRECT(CONCATENATE("'Instrument List'!E",(MATCH(E1165,'Instrument List'!A:A,0))-0)),"")</f>
        <v/>
      </c>
      <c r="BB1165" s="181" t="str">
        <f t="shared" si="439"/>
        <v/>
      </c>
      <c r="BC1165" s="181" t="str">
        <f t="shared" si="440"/>
        <v/>
      </c>
      <c r="BD1165" s="181" t="str">
        <f ca="1">IF(ISNUMBER(A1165),INDIRECT(CONCATENATE("'Instrument List'!F",(MATCH(E1165,'Instrument List'!A:A,0))-0)),"")</f>
        <v/>
      </c>
    </row>
    <row r="1166" spans="1:56">
      <c r="A1166" s="223" t="str">
        <f t="shared" si="420"/>
        <v/>
      </c>
      <c r="B1166" s="224"/>
      <c r="C1166" s="225"/>
      <c r="D1166" s="182"/>
      <c r="E1166" s="182"/>
      <c r="F1166" s="182"/>
      <c r="G1166" s="203"/>
      <c r="H1166" s="218"/>
      <c r="I1166" s="213"/>
      <c r="J1166" s="207"/>
      <c r="K1166" s="213"/>
      <c r="L1166" s="207"/>
      <c r="M1166" s="213"/>
      <c r="N1166" s="207"/>
      <c r="O1166" s="183" t="str">
        <f t="shared" si="421"/>
        <v/>
      </c>
      <c r="P1166" s="184"/>
      <c r="Q1166" s="184"/>
      <c r="R1166" s="275"/>
      <c r="S1166" s="185" t="str">
        <f t="shared" si="422"/>
        <v/>
      </c>
      <c r="T1166" s="185" t="str">
        <f t="shared" si="423"/>
        <v/>
      </c>
      <c r="U1166" s="275"/>
      <c r="V1166" s="275"/>
      <c r="W1166" s="276" t="str">
        <f t="shared" si="424"/>
        <v/>
      </c>
      <c r="X1166" s="276" t="str">
        <f t="shared" si="425"/>
        <v/>
      </c>
      <c r="Y1166" s="276" t="str">
        <f t="shared" si="426"/>
        <v/>
      </c>
      <c r="Z1166" s="275"/>
      <c r="AA1166" s="184"/>
      <c r="AB1166" s="184"/>
      <c r="AC1166" s="185" t="str">
        <f t="shared" si="427"/>
        <v/>
      </c>
      <c r="AD1166" s="185" t="str">
        <f t="shared" si="428"/>
        <v/>
      </c>
      <c r="AE1166" s="186"/>
      <c r="AF1166" s="187" t="str">
        <f t="shared" si="429"/>
        <v/>
      </c>
      <c r="AG1166" s="182"/>
      <c r="AH1166" s="184"/>
      <c r="AI1166" s="184"/>
      <c r="AJ1166" s="182"/>
      <c r="AK1166" s="188" t="str">
        <f t="shared" si="430"/>
        <v/>
      </c>
      <c r="AL1166" s="188" t="str">
        <f t="shared" si="431"/>
        <v/>
      </c>
      <c r="AM1166" s="188" t="str">
        <f t="shared" si="432"/>
        <v/>
      </c>
      <c r="AN1166" s="359" t="str">
        <f>IF(Overview!$K$17='Internal Calcs'!$P$22,IF(AK1166="","",AK1166),IF(Overview!$K$17='Internal Calcs'!$P$23,IF(AK1166="","",AK1166),IF(ISNUMBER(A1166),(IF(F1166="Short",G1166-H1166,H1166-G1166)*AZ1166-AX1166),"")))</f>
        <v/>
      </c>
      <c r="AO1166" s="401" t="str">
        <f>IF(Overview!$K$17='Internal Calcs'!$P$22,IF(AL1166="","",AL1166),IF(Overview!$K$17='Internal Calcs'!$P$23,IF(AL1166="","",AL1166),IF(ISNUMBER(A1166),IF(AL1166="",(IF(F1166="Short",G1166-H1166,H1166-G1166)*AZ1166-AX1166),(IF(F1166="Short",G1166-J1166,J1166-G1166)*AZ1166-AX1166)),"")))</f>
        <v/>
      </c>
      <c r="AP1166" s="359" t="str">
        <f>IF(Overview!$K$17='Internal Calcs'!$P$22,"",IF(Overview!$K$17='Internal Calcs'!$P$23,IF(AM1166="","",AM1166),IF(ISNUMBER(A1166),IF(AM1166="",(IF(F1166="Short",G1166-H1166,H1166-G1166)*AZ1166-AX1166),(IF(F1166="Short",G1166-L1166,L1166-G1166)*AZ1166-AX1166)),"")))</f>
        <v/>
      </c>
      <c r="AQ1166" s="188" t="str">
        <f t="shared" si="433"/>
        <v/>
      </c>
      <c r="AR1166" s="188" t="str">
        <f t="shared" si="434"/>
        <v/>
      </c>
      <c r="AS1166" s="188" t="str">
        <f t="shared" si="435"/>
        <v/>
      </c>
      <c r="AT1166" s="188" t="str">
        <f>IF(ISNUMBER(A1166),MAX($AS$2:AS1166)-AS1166,"")</f>
        <v/>
      </c>
      <c r="AU1166" s="189" t="str">
        <f t="shared" si="436"/>
        <v/>
      </c>
      <c r="AV1166" s="190" t="str">
        <f t="shared" si="437"/>
        <v/>
      </c>
      <c r="AW1166" s="190" t="str">
        <f t="shared" si="438"/>
        <v/>
      </c>
      <c r="AX1166" s="191" t="str">
        <f ca="1">IF(ISNUMBER($A1166),INDIRECT(CONCATENATE("'Instrument List'!B",(MATCH(E1166,'Instrument List'!A:A,0))-0)),"")</f>
        <v/>
      </c>
      <c r="AY1166" s="191" t="str">
        <f ca="1">IF(ISNUMBER($A1166),INDIRECT(CONCATENATE("'Instrument List'!D",(MATCH(E1166,'Instrument List'!A:A,0))-0)),"")</f>
        <v/>
      </c>
      <c r="AZ1166" s="191" t="str">
        <f ca="1">IF(ISNUMBER($A1166),INDIRECT(CONCATENATE("'Instrument List'!C",(MATCH(E1166,'Instrument List'!A:A,0))-0)),"")</f>
        <v/>
      </c>
      <c r="BA1166" s="192" t="str">
        <f ca="1">IF(ISNUMBER(A1166),INDIRECT(CONCATENATE("'Instrument List'!E",(MATCH(E1166,'Instrument List'!A:A,0))-0)),"")</f>
        <v/>
      </c>
      <c r="BB1166" s="193" t="str">
        <f t="shared" si="439"/>
        <v/>
      </c>
      <c r="BC1166" s="193" t="str">
        <f t="shared" si="440"/>
        <v/>
      </c>
      <c r="BD1166" s="193" t="str">
        <f ca="1">IF(ISNUMBER(A1166),INDIRECT(CONCATENATE("'Instrument List'!F",(MATCH(E1166,'Instrument List'!A:A,0))-0)),"")</f>
        <v/>
      </c>
    </row>
    <row r="1167" spans="1:56">
      <c r="A1167" s="220" t="str">
        <f t="shared" si="420"/>
        <v/>
      </c>
      <c r="B1167" s="221"/>
      <c r="C1167" s="222"/>
      <c r="D1167" s="169"/>
      <c r="E1167" s="169"/>
      <c r="F1167" s="169"/>
      <c r="G1167" s="202"/>
      <c r="H1167" s="217"/>
      <c r="I1167" s="212"/>
      <c r="J1167" s="206"/>
      <c r="K1167" s="212"/>
      <c r="L1167" s="206"/>
      <c r="M1167" s="212"/>
      <c r="N1167" s="206"/>
      <c r="O1167" s="170" t="str">
        <f t="shared" si="421"/>
        <v/>
      </c>
      <c r="P1167" s="171"/>
      <c r="Q1167" s="171"/>
      <c r="R1167" s="171"/>
      <c r="S1167" s="172" t="str">
        <f t="shared" si="422"/>
        <v/>
      </c>
      <c r="T1167" s="172" t="str">
        <f t="shared" si="423"/>
        <v/>
      </c>
      <c r="U1167" s="171"/>
      <c r="V1167" s="171"/>
      <c r="W1167" s="173" t="str">
        <f t="shared" si="424"/>
        <v/>
      </c>
      <c r="X1167" s="173" t="str">
        <f t="shared" si="425"/>
        <v/>
      </c>
      <c r="Y1167" s="173" t="str">
        <f t="shared" si="426"/>
        <v/>
      </c>
      <c r="Z1167" s="171"/>
      <c r="AA1167" s="171"/>
      <c r="AB1167" s="171"/>
      <c r="AC1167" s="172" t="str">
        <f t="shared" si="427"/>
        <v/>
      </c>
      <c r="AD1167" s="172" t="str">
        <f t="shared" si="428"/>
        <v/>
      </c>
      <c r="AE1167" s="174"/>
      <c r="AF1167" s="175" t="str">
        <f t="shared" si="429"/>
        <v/>
      </c>
      <c r="AG1167" s="169"/>
      <c r="AH1167" s="171"/>
      <c r="AI1167" s="171"/>
      <c r="AJ1167" s="169"/>
      <c r="AK1167" s="176" t="str">
        <f t="shared" si="430"/>
        <v/>
      </c>
      <c r="AL1167" s="176" t="str">
        <f t="shared" si="431"/>
        <v/>
      </c>
      <c r="AM1167" s="176" t="str">
        <f t="shared" si="432"/>
        <v/>
      </c>
      <c r="AN1167" s="359" t="str">
        <f>IF(Overview!$K$17='Internal Calcs'!$P$22,IF(AK1167="","",AK1167),IF(Overview!$K$17='Internal Calcs'!$P$23,IF(AK1167="","",AK1167),IF(ISNUMBER(A1167),(IF(F1167="Short",G1167-H1167,H1167-G1167)*AZ1167-AX1167),"")))</f>
        <v/>
      </c>
      <c r="AO1167" s="401" t="str">
        <f>IF(Overview!$K$17='Internal Calcs'!$P$22,IF(AL1167="","",AL1167),IF(Overview!$K$17='Internal Calcs'!$P$23,IF(AL1167="","",AL1167),IF(ISNUMBER(A1167),IF(AL1167="",(IF(F1167="Short",G1167-H1167,H1167-G1167)*AZ1167-AX1167),(IF(F1167="Short",G1167-J1167,J1167-G1167)*AZ1167-AX1167)),"")))</f>
        <v/>
      </c>
      <c r="AP1167" s="359" t="str">
        <f>IF(Overview!$K$17='Internal Calcs'!$P$22,"",IF(Overview!$K$17='Internal Calcs'!$P$23,IF(AM1167="","",AM1167),IF(ISNUMBER(A1167),IF(AM1167="",(IF(F1167="Short",G1167-H1167,H1167-G1167)*AZ1167-AX1167),(IF(F1167="Short",G1167-L1167,L1167-G1167)*AZ1167-AX1167)),"")))</f>
        <v/>
      </c>
      <c r="AQ1167" s="176" t="str">
        <f t="shared" si="433"/>
        <v/>
      </c>
      <c r="AR1167" s="176" t="str">
        <f t="shared" si="434"/>
        <v/>
      </c>
      <c r="AS1167" s="176" t="str">
        <f t="shared" si="435"/>
        <v/>
      </c>
      <c r="AT1167" s="176" t="str">
        <f>IF(ISNUMBER(A1167),MAX($AS$2:AS1167)-AS1167,"")</f>
        <v/>
      </c>
      <c r="AU1167" s="177" t="str">
        <f t="shared" si="436"/>
        <v/>
      </c>
      <c r="AV1167" s="178" t="str">
        <f t="shared" si="437"/>
        <v/>
      </c>
      <c r="AW1167" s="178" t="str">
        <f t="shared" si="438"/>
        <v/>
      </c>
      <c r="AX1167" s="179" t="str">
        <f ca="1">IF(ISNUMBER($A1167),INDIRECT(CONCATENATE("'Instrument List'!B",(MATCH(E1167,'Instrument List'!A:A,0))-0)),"")</f>
        <v/>
      </c>
      <c r="AY1167" s="179" t="str">
        <f ca="1">IF(ISNUMBER($A1167),INDIRECT(CONCATENATE("'Instrument List'!D",(MATCH(E1167,'Instrument List'!A:A,0))-0)),"")</f>
        <v/>
      </c>
      <c r="AZ1167" s="179" t="str">
        <f ca="1">IF(ISNUMBER($A1167),INDIRECT(CONCATENATE("'Instrument List'!C",(MATCH(E1167,'Instrument List'!A:A,0))-0)),"")</f>
        <v/>
      </c>
      <c r="BA1167" s="180" t="str">
        <f ca="1">IF(ISNUMBER(A1167),INDIRECT(CONCATENATE("'Instrument List'!E",(MATCH(E1167,'Instrument List'!A:A,0))-0)),"")</f>
        <v/>
      </c>
      <c r="BB1167" s="181" t="str">
        <f t="shared" si="439"/>
        <v/>
      </c>
      <c r="BC1167" s="181" t="str">
        <f t="shared" si="440"/>
        <v/>
      </c>
      <c r="BD1167" s="181" t="str">
        <f ca="1">IF(ISNUMBER(A1167),INDIRECT(CONCATENATE("'Instrument List'!F",(MATCH(E1167,'Instrument List'!A:A,0))-0)),"")</f>
        <v/>
      </c>
    </row>
    <row r="1168" spans="1:56">
      <c r="A1168" s="223" t="str">
        <f t="shared" si="420"/>
        <v/>
      </c>
      <c r="B1168" s="224"/>
      <c r="C1168" s="225"/>
      <c r="D1168" s="182"/>
      <c r="E1168" s="182"/>
      <c r="F1168" s="182"/>
      <c r="G1168" s="203"/>
      <c r="H1168" s="218"/>
      <c r="I1168" s="213"/>
      <c r="J1168" s="207"/>
      <c r="K1168" s="213"/>
      <c r="L1168" s="207"/>
      <c r="M1168" s="213"/>
      <c r="N1168" s="207"/>
      <c r="O1168" s="183" t="str">
        <f t="shared" si="421"/>
        <v/>
      </c>
      <c r="P1168" s="184"/>
      <c r="Q1168" s="184"/>
      <c r="R1168" s="275"/>
      <c r="S1168" s="185" t="str">
        <f t="shared" si="422"/>
        <v/>
      </c>
      <c r="T1168" s="185" t="str">
        <f t="shared" si="423"/>
        <v/>
      </c>
      <c r="U1168" s="275"/>
      <c r="V1168" s="275"/>
      <c r="W1168" s="276" t="str">
        <f t="shared" si="424"/>
        <v/>
      </c>
      <c r="X1168" s="276" t="str">
        <f t="shared" si="425"/>
        <v/>
      </c>
      <c r="Y1168" s="276" t="str">
        <f t="shared" si="426"/>
        <v/>
      </c>
      <c r="Z1168" s="275"/>
      <c r="AA1168" s="184"/>
      <c r="AB1168" s="184"/>
      <c r="AC1168" s="185" t="str">
        <f t="shared" si="427"/>
        <v/>
      </c>
      <c r="AD1168" s="185" t="str">
        <f t="shared" si="428"/>
        <v/>
      </c>
      <c r="AE1168" s="186"/>
      <c r="AF1168" s="187" t="str">
        <f t="shared" si="429"/>
        <v/>
      </c>
      <c r="AG1168" s="182"/>
      <c r="AH1168" s="184"/>
      <c r="AI1168" s="184"/>
      <c r="AJ1168" s="182"/>
      <c r="AK1168" s="188" t="str">
        <f t="shared" si="430"/>
        <v/>
      </c>
      <c r="AL1168" s="188" t="str">
        <f t="shared" si="431"/>
        <v/>
      </c>
      <c r="AM1168" s="188" t="str">
        <f t="shared" si="432"/>
        <v/>
      </c>
      <c r="AN1168" s="359" t="str">
        <f>IF(Overview!$K$17='Internal Calcs'!$P$22,IF(AK1168="","",AK1168),IF(Overview!$K$17='Internal Calcs'!$P$23,IF(AK1168="","",AK1168),IF(ISNUMBER(A1168),(IF(F1168="Short",G1168-H1168,H1168-G1168)*AZ1168-AX1168),"")))</f>
        <v/>
      </c>
      <c r="AO1168" s="401" t="str">
        <f>IF(Overview!$K$17='Internal Calcs'!$P$22,IF(AL1168="","",AL1168),IF(Overview!$K$17='Internal Calcs'!$P$23,IF(AL1168="","",AL1168),IF(ISNUMBER(A1168),IF(AL1168="",(IF(F1168="Short",G1168-H1168,H1168-G1168)*AZ1168-AX1168),(IF(F1168="Short",G1168-J1168,J1168-G1168)*AZ1168-AX1168)),"")))</f>
        <v/>
      </c>
      <c r="AP1168" s="359" t="str">
        <f>IF(Overview!$K$17='Internal Calcs'!$P$22,"",IF(Overview!$K$17='Internal Calcs'!$P$23,IF(AM1168="","",AM1168),IF(ISNUMBER(A1168),IF(AM1168="",(IF(F1168="Short",G1168-H1168,H1168-G1168)*AZ1168-AX1168),(IF(F1168="Short",G1168-L1168,L1168-G1168)*AZ1168-AX1168)),"")))</f>
        <v/>
      </c>
      <c r="AQ1168" s="188" t="str">
        <f t="shared" si="433"/>
        <v/>
      </c>
      <c r="AR1168" s="188" t="str">
        <f t="shared" si="434"/>
        <v/>
      </c>
      <c r="AS1168" s="188" t="str">
        <f t="shared" si="435"/>
        <v/>
      </c>
      <c r="AT1168" s="188" t="str">
        <f>IF(ISNUMBER(A1168),MAX($AS$2:AS1168)-AS1168,"")</f>
        <v/>
      </c>
      <c r="AU1168" s="189" t="str">
        <f t="shared" si="436"/>
        <v/>
      </c>
      <c r="AV1168" s="190" t="str">
        <f t="shared" si="437"/>
        <v/>
      </c>
      <c r="AW1168" s="190" t="str">
        <f t="shared" si="438"/>
        <v/>
      </c>
      <c r="AX1168" s="191" t="str">
        <f ca="1">IF(ISNUMBER($A1168),INDIRECT(CONCATENATE("'Instrument List'!B",(MATCH(E1168,'Instrument List'!A:A,0))-0)),"")</f>
        <v/>
      </c>
      <c r="AY1168" s="191" t="str">
        <f ca="1">IF(ISNUMBER($A1168),INDIRECT(CONCATENATE("'Instrument List'!D",(MATCH(E1168,'Instrument List'!A:A,0))-0)),"")</f>
        <v/>
      </c>
      <c r="AZ1168" s="191" t="str">
        <f ca="1">IF(ISNUMBER($A1168),INDIRECT(CONCATENATE("'Instrument List'!C",(MATCH(E1168,'Instrument List'!A:A,0))-0)),"")</f>
        <v/>
      </c>
      <c r="BA1168" s="192" t="str">
        <f ca="1">IF(ISNUMBER(A1168),INDIRECT(CONCATENATE("'Instrument List'!E",(MATCH(E1168,'Instrument List'!A:A,0))-0)),"")</f>
        <v/>
      </c>
      <c r="BB1168" s="193" t="str">
        <f t="shared" si="439"/>
        <v/>
      </c>
      <c r="BC1168" s="193" t="str">
        <f t="shared" si="440"/>
        <v/>
      </c>
      <c r="BD1168" s="193" t="str">
        <f ca="1">IF(ISNUMBER(A1168),INDIRECT(CONCATENATE("'Instrument List'!F",(MATCH(E1168,'Instrument List'!A:A,0))-0)),"")</f>
        <v/>
      </c>
    </row>
    <row r="1169" spans="1:56">
      <c r="A1169" s="220" t="str">
        <f t="shared" si="420"/>
        <v/>
      </c>
      <c r="B1169" s="221"/>
      <c r="C1169" s="222"/>
      <c r="D1169" s="169"/>
      <c r="E1169" s="169"/>
      <c r="F1169" s="169"/>
      <c r="G1169" s="202"/>
      <c r="H1169" s="217"/>
      <c r="I1169" s="212"/>
      <c r="J1169" s="206"/>
      <c r="K1169" s="212"/>
      <c r="L1169" s="206"/>
      <c r="M1169" s="212"/>
      <c r="N1169" s="206"/>
      <c r="O1169" s="170" t="str">
        <f t="shared" si="421"/>
        <v/>
      </c>
      <c r="P1169" s="171"/>
      <c r="Q1169" s="171"/>
      <c r="R1169" s="171"/>
      <c r="S1169" s="172" t="str">
        <f t="shared" si="422"/>
        <v/>
      </c>
      <c r="T1169" s="172" t="str">
        <f t="shared" si="423"/>
        <v/>
      </c>
      <c r="U1169" s="171"/>
      <c r="V1169" s="171"/>
      <c r="W1169" s="173" t="str">
        <f t="shared" si="424"/>
        <v/>
      </c>
      <c r="X1169" s="173" t="str">
        <f t="shared" si="425"/>
        <v/>
      </c>
      <c r="Y1169" s="173" t="str">
        <f t="shared" si="426"/>
        <v/>
      </c>
      <c r="Z1169" s="171"/>
      <c r="AA1169" s="171"/>
      <c r="AB1169" s="171"/>
      <c r="AC1169" s="172" t="str">
        <f t="shared" si="427"/>
        <v/>
      </c>
      <c r="AD1169" s="172" t="str">
        <f t="shared" si="428"/>
        <v/>
      </c>
      <c r="AE1169" s="174"/>
      <c r="AF1169" s="175" t="str">
        <f t="shared" si="429"/>
        <v/>
      </c>
      <c r="AG1169" s="169"/>
      <c r="AH1169" s="171"/>
      <c r="AI1169" s="171"/>
      <c r="AJ1169" s="169"/>
      <c r="AK1169" s="176" t="str">
        <f t="shared" si="430"/>
        <v/>
      </c>
      <c r="AL1169" s="176" t="str">
        <f t="shared" si="431"/>
        <v/>
      </c>
      <c r="AM1169" s="176" t="str">
        <f t="shared" si="432"/>
        <v/>
      </c>
      <c r="AN1169" s="359" t="str">
        <f>IF(Overview!$K$17='Internal Calcs'!$P$22,IF(AK1169="","",AK1169),IF(Overview!$K$17='Internal Calcs'!$P$23,IF(AK1169="","",AK1169),IF(ISNUMBER(A1169),(IF(F1169="Short",G1169-H1169,H1169-G1169)*AZ1169-AX1169),"")))</f>
        <v/>
      </c>
      <c r="AO1169" s="401" t="str">
        <f>IF(Overview!$K$17='Internal Calcs'!$P$22,IF(AL1169="","",AL1169),IF(Overview!$K$17='Internal Calcs'!$P$23,IF(AL1169="","",AL1169),IF(ISNUMBER(A1169),IF(AL1169="",(IF(F1169="Short",G1169-H1169,H1169-G1169)*AZ1169-AX1169),(IF(F1169="Short",G1169-J1169,J1169-G1169)*AZ1169-AX1169)),"")))</f>
        <v/>
      </c>
      <c r="AP1169" s="359" t="str">
        <f>IF(Overview!$K$17='Internal Calcs'!$P$22,"",IF(Overview!$K$17='Internal Calcs'!$P$23,IF(AM1169="","",AM1169),IF(ISNUMBER(A1169),IF(AM1169="",(IF(F1169="Short",G1169-H1169,H1169-G1169)*AZ1169-AX1169),(IF(F1169="Short",G1169-L1169,L1169-G1169)*AZ1169-AX1169)),"")))</f>
        <v/>
      </c>
      <c r="AQ1169" s="176" t="str">
        <f t="shared" si="433"/>
        <v/>
      </c>
      <c r="AR1169" s="176" t="str">
        <f t="shared" si="434"/>
        <v/>
      </c>
      <c r="AS1169" s="176" t="str">
        <f t="shared" si="435"/>
        <v/>
      </c>
      <c r="AT1169" s="176" t="str">
        <f>IF(ISNUMBER(A1169),MAX($AS$2:AS1169)-AS1169,"")</f>
        <v/>
      </c>
      <c r="AU1169" s="177" t="str">
        <f t="shared" si="436"/>
        <v/>
      </c>
      <c r="AV1169" s="178" t="str">
        <f t="shared" si="437"/>
        <v/>
      </c>
      <c r="AW1169" s="178" t="str">
        <f t="shared" si="438"/>
        <v/>
      </c>
      <c r="AX1169" s="179" t="str">
        <f ca="1">IF(ISNUMBER($A1169),INDIRECT(CONCATENATE("'Instrument List'!B",(MATCH(E1169,'Instrument List'!A:A,0))-0)),"")</f>
        <v/>
      </c>
      <c r="AY1169" s="179" t="str">
        <f ca="1">IF(ISNUMBER($A1169),INDIRECT(CONCATENATE("'Instrument List'!D",(MATCH(E1169,'Instrument List'!A:A,0))-0)),"")</f>
        <v/>
      </c>
      <c r="AZ1169" s="179" t="str">
        <f ca="1">IF(ISNUMBER($A1169),INDIRECT(CONCATENATE("'Instrument List'!C",(MATCH(E1169,'Instrument List'!A:A,0))-0)),"")</f>
        <v/>
      </c>
      <c r="BA1169" s="180" t="str">
        <f ca="1">IF(ISNUMBER(A1169),INDIRECT(CONCATENATE("'Instrument List'!E",(MATCH(E1169,'Instrument List'!A:A,0))-0)),"")</f>
        <v/>
      </c>
      <c r="BB1169" s="181" t="str">
        <f t="shared" si="439"/>
        <v/>
      </c>
      <c r="BC1169" s="181" t="str">
        <f t="shared" si="440"/>
        <v/>
      </c>
      <c r="BD1169" s="181" t="str">
        <f ca="1">IF(ISNUMBER(A1169),INDIRECT(CONCATENATE("'Instrument List'!F",(MATCH(E1169,'Instrument List'!A:A,0))-0)),"")</f>
        <v/>
      </c>
    </row>
    <row r="1170" spans="1:56">
      <c r="A1170" s="223" t="str">
        <f t="shared" si="420"/>
        <v/>
      </c>
      <c r="B1170" s="224"/>
      <c r="C1170" s="225"/>
      <c r="D1170" s="182"/>
      <c r="E1170" s="182"/>
      <c r="F1170" s="182"/>
      <c r="G1170" s="203"/>
      <c r="H1170" s="218"/>
      <c r="I1170" s="213"/>
      <c r="J1170" s="207"/>
      <c r="K1170" s="213"/>
      <c r="L1170" s="207"/>
      <c r="M1170" s="213"/>
      <c r="N1170" s="207"/>
      <c r="O1170" s="183" t="str">
        <f t="shared" si="421"/>
        <v/>
      </c>
      <c r="P1170" s="184"/>
      <c r="Q1170" s="184"/>
      <c r="R1170" s="275"/>
      <c r="S1170" s="185" t="str">
        <f t="shared" si="422"/>
        <v/>
      </c>
      <c r="T1170" s="185" t="str">
        <f t="shared" si="423"/>
        <v/>
      </c>
      <c r="U1170" s="275"/>
      <c r="V1170" s="275"/>
      <c r="W1170" s="276" t="str">
        <f t="shared" si="424"/>
        <v/>
      </c>
      <c r="X1170" s="276" t="str">
        <f t="shared" si="425"/>
        <v/>
      </c>
      <c r="Y1170" s="276" t="str">
        <f t="shared" si="426"/>
        <v/>
      </c>
      <c r="Z1170" s="275"/>
      <c r="AA1170" s="184"/>
      <c r="AB1170" s="184"/>
      <c r="AC1170" s="185" t="str">
        <f t="shared" si="427"/>
        <v/>
      </c>
      <c r="AD1170" s="185" t="str">
        <f t="shared" si="428"/>
        <v/>
      </c>
      <c r="AE1170" s="186"/>
      <c r="AF1170" s="187" t="str">
        <f t="shared" si="429"/>
        <v/>
      </c>
      <c r="AG1170" s="182"/>
      <c r="AH1170" s="184"/>
      <c r="AI1170" s="184"/>
      <c r="AJ1170" s="182"/>
      <c r="AK1170" s="188" t="str">
        <f t="shared" si="430"/>
        <v/>
      </c>
      <c r="AL1170" s="188" t="str">
        <f t="shared" si="431"/>
        <v/>
      </c>
      <c r="AM1170" s="188" t="str">
        <f t="shared" si="432"/>
        <v/>
      </c>
      <c r="AN1170" s="359" t="str">
        <f>IF(Overview!$K$17='Internal Calcs'!$P$22,IF(AK1170="","",AK1170),IF(Overview!$K$17='Internal Calcs'!$P$23,IF(AK1170="","",AK1170),IF(ISNUMBER(A1170),(IF(F1170="Short",G1170-H1170,H1170-G1170)*AZ1170-AX1170),"")))</f>
        <v/>
      </c>
      <c r="AO1170" s="401" t="str">
        <f>IF(Overview!$K$17='Internal Calcs'!$P$22,IF(AL1170="","",AL1170),IF(Overview!$K$17='Internal Calcs'!$P$23,IF(AL1170="","",AL1170),IF(ISNUMBER(A1170),IF(AL1170="",(IF(F1170="Short",G1170-H1170,H1170-G1170)*AZ1170-AX1170),(IF(F1170="Short",G1170-J1170,J1170-G1170)*AZ1170-AX1170)),"")))</f>
        <v/>
      </c>
      <c r="AP1170" s="359" t="str">
        <f>IF(Overview!$K$17='Internal Calcs'!$P$22,"",IF(Overview!$K$17='Internal Calcs'!$P$23,IF(AM1170="","",AM1170),IF(ISNUMBER(A1170),IF(AM1170="",(IF(F1170="Short",G1170-H1170,H1170-G1170)*AZ1170-AX1170),(IF(F1170="Short",G1170-L1170,L1170-G1170)*AZ1170-AX1170)),"")))</f>
        <v/>
      </c>
      <c r="AQ1170" s="188" t="str">
        <f t="shared" si="433"/>
        <v/>
      </c>
      <c r="AR1170" s="188" t="str">
        <f t="shared" si="434"/>
        <v/>
      </c>
      <c r="AS1170" s="188" t="str">
        <f t="shared" si="435"/>
        <v/>
      </c>
      <c r="AT1170" s="188" t="str">
        <f>IF(ISNUMBER(A1170),MAX($AS$2:AS1170)-AS1170,"")</f>
        <v/>
      </c>
      <c r="AU1170" s="189" t="str">
        <f t="shared" si="436"/>
        <v/>
      </c>
      <c r="AV1170" s="190" t="str">
        <f t="shared" si="437"/>
        <v/>
      </c>
      <c r="AW1170" s="190" t="str">
        <f t="shared" si="438"/>
        <v/>
      </c>
      <c r="AX1170" s="191" t="str">
        <f ca="1">IF(ISNUMBER($A1170),INDIRECT(CONCATENATE("'Instrument List'!B",(MATCH(E1170,'Instrument List'!A:A,0))-0)),"")</f>
        <v/>
      </c>
      <c r="AY1170" s="191" t="str">
        <f ca="1">IF(ISNUMBER($A1170),INDIRECT(CONCATENATE("'Instrument List'!D",(MATCH(E1170,'Instrument List'!A:A,0))-0)),"")</f>
        <v/>
      </c>
      <c r="AZ1170" s="191" t="str">
        <f ca="1">IF(ISNUMBER($A1170),INDIRECT(CONCATENATE("'Instrument List'!C",(MATCH(E1170,'Instrument List'!A:A,0))-0)),"")</f>
        <v/>
      </c>
      <c r="BA1170" s="192" t="str">
        <f ca="1">IF(ISNUMBER(A1170),INDIRECT(CONCATENATE("'Instrument List'!E",(MATCH(E1170,'Instrument List'!A:A,0))-0)),"")</f>
        <v/>
      </c>
      <c r="BB1170" s="193" t="str">
        <f t="shared" si="439"/>
        <v/>
      </c>
      <c r="BC1170" s="193" t="str">
        <f t="shared" si="440"/>
        <v/>
      </c>
      <c r="BD1170" s="193" t="str">
        <f ca="1">IF(ISNUMBER(A1170),INDIRECT(CONCATENATE("'Instrument List'!F",(MATCH(E1170,'Instrument List'!A:A,0))-0)),"")</f>
        <v/>
      </c>
    </row>
    <row r="1171" spans="1:56">
      <c r="A1171" s="220" t="str">
        <f t="shared" si="420"/>
        <v/>
      </c>
      <c r="B1171" s="221"/>
      <c r="C1171" s="222"/>
      <c r="D1171" s="169"/>
      <c r="E1171" s="169"/>
      <c r="F1171" s="169"/>
      <c r="G1171" s="202"/>
      <c r="H1171" s="217"/>
      <c r="I1171" s="212"/>
      <c r="J1171" s="206"/>
      <c r="K1171" s="212"/>
      <c r="L1171" s="206"/>
      <c r="M1171" s="212"/>
      <c r="N1171" s="206"/>
      <c r="O1171" s="170" t="str">
        <f t="shared" si="421"/>
        <v/>
      </c>
      <c r="P1171" s="171"/>
      <c r="Q1171" s="171"/>
      <c r="R1171" s="171"/>
      <c r="S1171" s="172" t="str">
        <f t="shared" si="422"/>
        <v/>
      </c>
      <c r="T1171" s="172" t="str">
        <f t="shared" si="423"/>
        <v/>
      </c>
      <c r="U1171" s="171"/>
      <c r="V1171" s="171"/>
      <c r="W1171" s="173" t="str">
        <f t="shared" si="424"/>
        <v/>
      </c>
      <c r="X1171" s="173" t="str">
        <f t="shared" si="425"/>
        <v/>
      </c>
      <c r="Y1171" s="173" t="str">
        <f t="shared" si="426"/>
        <v/>
      </c>
      <c r="Z1171" s="171"/>
      <c r="AA1171" s="171"/>
      <c r="AB1171" s="171"/>
      <c r="AC1171" s="172" t="str">
        <f t="shared" si="427"/>
        <v/>
      </c>
      <c r="AD1171" s="172" t="str">
        <f t="shared" si="428"/>
        <v/>
      </c>
      <c r="AE1171" s="174"/>
      <c r="AF1171" s="175" t="str">
        <f t="shared" si="429"/>
        <v/>
      </c>
      <c r="AG1171" s="169"/>
      <c r="AH1171" s="171"/>
      <c r="AI1171" s="171"/>
      <c r="AJ1171" s="169"/>
      <c r="AK1171" s="176" t="str">
        <f t="shared" si="430"/>
        <v/>
      </c>
      <c r="AL1171" s="176" t="str">
        <f t="shared" si="431"/>
        <v/>
      </c>
      <c r="AM1171" s="176" t="str">
        <f t="shared" si="432"/>
        <v/>
      </c>
      <c r="AN1171" s="359" t="str">
        <f>IF(Overview!$K$17='Internal Calcs'!$P$22,IF(AK1171="","",AK1171),IF(Overview!$K$17='Internal Calcs'!$P$23,IF(AK1171="","",AK1171),IF(ISNUMBER(A1171),(IF(F1171="Short",G1171-H1171,H1171-G1171)*AZ1171-AX1171),"")))</f>
        <v/>
      </c>
      <c r="AO1171" s="401" t="str">
        <f>IF(Overview!$K$17='Internal Calcs'!$P$22,IF(AL1171="","",AL1171),IF(Overview!$K$17='Internal Calcs'!$P$23,IF(AL1171="","",AL1171),IF(ISNUMBER(A1171),IF(AL1171="",(IF(F1171="Short",G1171-H1171,H1171-G1171)*AZ1171-AX1171),(IF(F1171="Short",G1171-J1171,J1171-G1171)*AZ1171-AX1171)),"")))</f>
        <v/>
      </c>
      <c r="AP1171" s="359" t="str">
        <f>IF(Overview!$K$17='Internal Calcs'!$P$22,"",IF(Overview!$K$17='Internal Calcs'!$P$23,IF(AM1171="","",AM1171),IF(ISNUMBER(A1171),IF(AM1171="",(IF(F1171="Short",G1171-H1171,H1171-G1171)*AZ1171-AX1171),(IF(F1171="Short",G1171-L1171,L1171-G1171)*AZ1171-AX1171)),"")))</f>
        <v/>
      </c>
      <c r="AQ1171" s="176" t="str">
        <f t="shared" si="433"/>
        <v/>
      </c>
      <c r="AR1171" s="176" t="str">
        <f t="shared" si="434"/>
        <v/>
      </c>
      <c r="AS1171" s="176" t="str">
        <f t="shared" si="435"/>
        <v/>
      </c>
      <c r="AT1171" s="176" t="str">
        <f>IF(ISNUMBER(A1171),MAX($AS$2:AS1171)-AS1171,"")</f>
        <v/>
      </c>
      <c r="AU1171" s="177" t="str">
        <f t="shared" si="436"/>
        <v/>
      </c>
      <c r="AV1171" s="178" t="str">
        <f t="shared" si="437"/>
        <v/>
      </c>
      <c r="AW1171" s="178" t="str">
        <f t="shared" si="438"/>
        <v/>
      </c>
      <c r="AX1171" s="179" t="str">
        <f ca="1">IF(ISNUMBER($A1171),INDIRECT(CONCATENATE("'Instrument List'!B",(MATCH(E1171,'Instrument List'!A:A,0))-0)),"")</f>
        <v/>
      </c>
      <c r="AY1171" s="179" t="str">
        <f ca="1">IF(ISNUMBER($A1171),INDIRECT(CONCATENATE("'Instrument List'!D",(MATCH(E1171,'Instrument List'!A:A,0))-0)),"")</f>
        <v/>
      </c>
      <c r="AZ1171" s="179" t="str">
        <f ca="1">IF(ISNUMBER($A1171),INDIRECT(CONCATENATE("'Instrument List'!C",(MATCH(E1171,'Instrument List'!A:A,0))-0)),"")</f>
        <v/>
      </c>
      <c r="BA1171" s="180" t="str">
        <f ca="1">IF(ISNUMBER(A1171),INDIRECT(CONCATENATE("'Instrument List'!E",(MATCH(E1171,'Instrument List'!A:A,0))-0)),"")</f>
        <v/>
      </c>
      <c r="BB1171" s="181" t="str">
        <f t="shared" si="439"/>
        <v/>
      </c>
      <c r="BC1171" s="181" t="str">
        <f t="shared" si="440"/>
        <v/>
      </c>
      <c r="BD1171" s="181" t="str">
        <f ca="1">IF(ISNUMBER(A1171),INDIRECT(CONCATENATE("'Instrument List'!F",(MATCH(E1171,'Instrument List'!A:A,0))-0)),"")</f>
        <v/>
      </c>
    </row>
    <row r="1172" spans="1:56">
      <c r="A1172" s="223" t="str">
        <f t="shared" si="420"/>
        <v/>
      </c>
      <c r="B1172" s="224"/>
      <c r="C1172" s="225"/>
      <c r="D1172" s="182"/>
      <c r="E1172" s="182"/>
      <c r="F1172" s="182"/>
      <c r="G1172" s="203"/>
      <c r="H1172" s="218"/>
      <c r="I1172" s="213"/>
      <c r="J1172" s="207"/>
      <c r="K1172" s="213"/>
      <c r="L1172" s="207"/>
      <c r="M1172" s="213"/>
      <c r="N1172" s="207"/>
      <c r="O1172" s="183" t="str">
        <f t="shared" si="421"/>
        <v/>
      </c>
      <c r="P1172" s="184"/>
      <c r="Q1172" s="184"/>
      <c r="R1172" s="275"/>
      <c r="S1172" s="185" t="str">
        <f t="shared" si="422"/>
        <v/>
      </c>
      <c r="T1172" s="185" t="str">
        <f t="shared" si="423"/>
        <v/>
      </c>
      <c r="U1172" s="275"/>
      <c r="V1172" s="275"/>
      <c r="W1172" s="276" t="str">
        <f t="shared" si="424"/>
        <v/>
      </c>
      <c r="X1172" s="276" t="str">
        <f t="shared" si="425"/>
        <v/>
      </c>
      <c r="Y1172" s="276" t="str">
        <f t="shared" si="426"/>
        <v/>
      </c>
      <c r="Z1172" s="275"/>
      <c r="AA1172" s="184"/>
      <c r="AB1172" s="184"/>
      <c r="AC1172" s="185" t="str">
        <f t="shared" si="427"/>
        <v/>
      </c>
      <c r="AD1172" s="185" t="str">
        <f t="shared" si="428"/>
        <v/>
      </c>
      <c r="AE1172" s="186"/>
      <c r="AF1172" s="187" t="str">
        <f t="shared" si="429"/>
        <v/>
      </c>
      <c r="AG1172" s="182"/>
      <c r="AH1172" s="184"/>
      <c r="AI1172" s="184"/>
      <c r="AJ1172" s="182"/>
      <c r="AK1172" s="188" t="str">
        <f t="shared" si="430"/>
        <v/>
      </c>
      <c r="AL1172" s="188" t="str">
        <f t="shared" si="431"/>
        <v/>
      </c>
      <c r="AM1172" s="188" t="str">
        <f t="shared" si="432"/>
        <v/>
      </c>
      <c r="AN1172" s="359" t="str">
        <f>IF(Overview!$K$17='Internal Calcs'!$P$22,IF(AK1172="","",AK1172),IF(Overview!$K$17='Internal Calcs'!$P$23,IF(AK1172="","",AK1172),IF(ISNUMBER(A1172),(IF(F1172="Short",G1172-H1172,H1172-G1172)*AZ1172-AX1172),"")))</f>
        <v/>
      </c>
      <c r="AO1172" s="401" t="str">
        <f>IF(Overview!$K$17='Internal Calcs'!$P$22,IF(AL1172="","",AL1172),IF(Overview!$K$17='Internal Calcs'!$P$23,IF(AL1172="","",AL1172),IF(ISNUMBER(A1172),IF(AL1172="",(IF(F1172="Short",G1172-H1172,H1172-G1172)*AZ1172-AX1172),(IF(F1172="Short",G1172-J1172,J1172-G1172)*AZ1172-AX1172)),"")))</f>
        <v/>
      </c>
      <c r="AP1172" s="359" t="str">
        <f>IF(Overview!$K$17='Internal Calcs'!$P$22,"",IF(Overview!$K$17='Internal Calcs'!$P$23,IF(AM1172="","",AM1172),IF(ISNUMBER(A1172),IF(AM1172="",(IF(F1172="Short",G1172-H1172,H1172-G1172)*AZ1172-AX1172),(IF(F1172="Short",G1172-L1172,L1172-G1172)*AZ1172-AX1172)),"")))</f>
        <v/>
      </c>
      <c r="AQ1172" s="188" t="str">
        <f t="shared" si="433"/>
        <v/>
      </c>
      <c r="AR1172" s="188" t="str">
        <f t="shared" si="434"/>
        <v/>
      </c>
      <c r="AS1172" s="188" t="str">
        <f t="shared" si="435"/>
        <v/>
      </c>
      <c r="AT1172" s="188" t="str">
        <f>IF(ISNUMBER(A1172),MAX($AS$2:AS1172)-AS1172,"")</f>
        <v/>
      </c>
      <c r="AU1172" s="189" t="str">
        <f t="shared" si="436"/>
        <v/>
      </c>
      <c r="AV1172" s="190" t="str">
        <f t="shared" si="437"/>
        <v/>
      </c>
      <c r="AW1172" s="190" t="str">
        <f t="shared" si="438"/>
        <v/>
      </c>
      <c r="AX1172" s="191" t="str">
        <f ca="1">IF(ISNUMBER($A1172),INDIRECT(CONCATENATE("'Instrument List'!B",(MATCH(E1172,'Instrument List'!A:A,0))-0)),"")</f>
        <v/>
      </c>
      <c r="AY1172" s="191" t="str">
        <f ca="1">IF(ISNUMBER($A1172),INDIRECT(CONCATENATE("'Instrument List'!D",(MATCH(E1172,'Instrument List'!A:A,0))-0)),"")</f>
        <v/>
      </c>
      <c r="AZ1172" s="191" t="str">
        <f ca="1">IF(ISNUMBER($A1172),INDIRECT(CONCATENATE("'Instrument List'!C",(MATCH(E1172,'Instrument List'!A:A,0))-0)),"")</f>
        <v/>
      </c>
      <c r="BA1172" s="192" t="str">
        <f ca="1">IF(ISNUMBER(A1172),INDIRECT(CONCATENATE("'Instrument List'!E",(MATCH(E1172,'Instrument List'!A:A,0))-0)),"")</f>
        <v/>
      </c>
      <c r="BB1172" s="193" t="str">
        <f t="shared" si="439"/>
        <v/>
      </c>
      <c r="BC1172" s="193" t="str">
        <f t="shared" si="440"/>
        <v/>
      </c>
      <c r="BD1172" s="193" t="str">
        <f ca="1">IF(ISNUMBER(A1172),INDIRECT(CONCATENATE("'Instrument List'!F",(MATCH(E1172,'Instrument List'!A:A,0))-0)),"")</f>
        <v/>
      </c>
    </row>
    <row r="1173" spans="1:56">
      <c r="A1173" s="220" t="str">
        <f t="shared" si="420"/>
        <v/>
      </c>
      <c r="B1173" s="221"/>
      <c r="C1173" s="222"/>
      <c r="D1173" s="169"/>
      <c r="E1173" s="169"/>
      <c r="F1173" s="169"/>
      <c r="G1173" s="202"/>
      <c r="H1173" s="217"/>
      <c r="I1173" s="212"/>
      <c r="J1173" s="206"/>
      <c r="K1173" s="212"/>
      <c r="L1173" s="206"/>
      <c r="M1173" s="212"/>
      <c r="N1173" s="206"/>
      <c r="O1173" s="170" t="str">
        <f t="shared" si="421"/>
        <v/>
      </c>
      <c r="P1173" s="171"/>
      <c r="Q1173" s="171"/>
      <c r="R1173" s="171"/>
      <c r="S1173" s="172" t="str">
        <f t="shared" si="422"/>
        <v/>
      </c>
      <c r="T1173" s="172" t="str">
        <f t="shared" si="423"/>
        <v/>
      </c>
      <c r="U1173" s="171"/>
      <c r="V1173" s="171"/>
      <c r="W1173" s="173" t="str">
        <f t="shared" si="424"/>
        <v/>
      </c>
      <c r="X1173" s="173" t="str">
        <f t="shared" si="425"/>
        <v/>
      </c>
      <c r="Y1173" s="173" t="str">
        <f t="shared" si="426"/>
        <v/>
      </c>
      <c r="Z1173" s="171"/>
      <c r="AA1173" s="171"/>
      <c r="AB1173" s="171"/>
      <c r="AC1173" s="172" t="str">
        <f t="shared" si="427"/>
        <v/>
      </c>
      <c r="AD1173" s="172" t="str">
        <f t="shared" si="428"/>
        <v/>
      </c>
      <c r="AE1173" s="174"/>
      <c r="AF1173" s="175" t="str">
        <f t="shared" si="429"/>
        <v/>
      </c>
      <c r="AG1173" s="169"/>
      <c r="AH1173" s="171"/>
      <c r="AI1173" s="171"/>
      <c r="AJ1173" s="169"/>
      <c r="AK1173" s="176" t="str">
        <f t="shared" si="430"/>
        <v/>
      </c>
      <c r="AL1173" s="176" t="str">
        <f t="shared" si="431"/>
        <v/>
      </c>
      <c r="AM1173" s="176" t="str">
        <f t="shared" si="432"/>
        <v/>
      </c>
      <c r="AN1173" s="359" t="str">
        <f>IF(Overview!$K$17='Internal Calcs'!$P$22,IF(AK1173="","",AK1173),IF(Overview!$K$17='Internal Calcs'!$P$23,IF(AK1173="","",AK1173),IF(ISNUMBER(A1173),(IF(F1173="Short",G1173-H1173,H1173-G1173)*AZ1173-AX1173),"")))</f>
        <v/>
      </c>
      <c r="AO1173" s="401" t="str">
        <f>IF(Overview!$K$17='Internal Calcs'!$P$22,IF(AL1173="","",AL1173),IF(Overview!$K$17='Internal Calcs'!$P$23,IF(AL1173="","",AL1173),IF(ISNUMBER(A1173),IF(AL1173="",(IF(F1173="Short",G1173-H1173,H1173-G1173)*AZ1173-AX1173),(IF(F1173="Short",G1173-J1173,J1173-G1173)*AZ1173-AX1173)),"")))</f>
        <v/>
      </c>
      <c r="AP1173" s="359" t="str">
        <f>IF(Overview!$K$17='Internal Calcs'!$P$22,"",IF(Overview!$K$17='Internal Calcs'!$P$23,IF(AM1173="","",AM1173),IF(ISNUMBER(A1173),IF(AM1173="",(IF(F1173="Short",G1173-H1173,H1173-G1173)*AZ1173-AX1173),(IF(F1173="Short",G1173-L1173,L1173-G1173)*AZ1173-AX1173)),"")))</f>
        <v/>
      </c>
      <c r="AQ1173" s="176" t="str">
        <f t="shared" si="433"/>
        <v/>
      </c>
      <c r="AR1173" s="176" t="str">
        <f t="shared" si="434"/>
        <v/>
      </c>
      <c r="AS1173" s="176" t="str">
        <f t="shared" si="435"/>
        <v/>
      </c>
      <c r="AT1173" s="176" t="str">
        <f>IF(ISNUMBER(A1173),MAX($AS$2:AS1173)-AS1173,"")</f>
        <v/>
      </c>
      <c r="AU1173" s="177" t="str">
        <f t="shared" si="436"/>
        <v/>
      </c>
      <c r="AV1173" s="178" t="str">
        <f t="shared" si="437"/>
        <v/>
      </c>
      <c r="AW1173" s="178" t="str">
        <f t="shared" si="438"/>
        <v/>
      </c>
      <c r="AX1173" s="179" t="str">
        <f ca="1">IF(ISNUMBER($A1173),INDIRECT(CONCATENATE("'Instrument List'!B",(MATCH(E1173,'Instrument List'!A:A,0))-0)),"")</f>
        <v/>
      </c>
      <c r="AY1173" s="179" t="str">
        <f ca="1">IF(ISNUMBER($A1173),INDIRECT(CONCATENATE("'Instrument List'!D",(MATCH(E1173,'Instrument List'!A:A,0))-0)),"")</f>
        <v/>
      </c>
      <c r="AZ1173" s="179" t="str">
        <f ca="1">IF(ISNUMBER($A1173),INDIRECT(CONCATENATE("'Instrument List'!C",(MATCH(E1173,'Instrument List'!A:A,0))-0)),"")</f>
        <v/>
      </c>
      <c r="BA1173" s="180" t="str">
        <f ca="1">IF(ISNUMBER(A1173),INDIRECT(CONCATENATE("'Instrument List'!E",(MATCH(E1173,'Instrument List'!A:A,0))-0)),"")</f>
        <v/>
      </c>
      <c r="BB1173" s="181" t="str">
        <f t="shared" si="439"/>
        <v/>
      </c>
      <c r="BC1173" s="181" t="str">
        <f t="shared" si="440"/>
        <v/>
      </c>
      <c r="BD1173" s="181" t="str">
        <f ca="1">IF(ISNUMBER(A1173),INDIRECT(CONCATENATE("'Instrument List'!F",(MATCH(E1173,'Instrument List'!A:A,0))-0)),"")</f>
        <v/>
      </c>
    </row>
    <row r="1174" spans="1:56">
      <c r="A1174" s="223" t="str">
        <f t="shared" si="420"/>
        <v/>
      </c>
      <c r="B1174" s="224"/>
      <c r="C1174" s="225"/>
      <c r="D1174" s="182"/>
      <c r="E1174" s="182"/>
      <c r="F1174" s="182"/>
      <c r="G1174" s="203"/>
      <c r="H1174" s="218"/>
      <c r="I1174" s="213"/>
      <c r="J1174" s="207"/>
      <c r="K1174" s="213"/>
      <c r="L1174" s="207"/>
      <c r="M1174" s="213"/>
      <c r="N1174" s="207"/>
      <c r="O1174" s="183" t="str">
        <f t="shared" si="421"/>
        <v/>
      </c>
      <c r="P1174" s="184"/>
      <c r="Q1174" s="184"/>
      <c r="R1174" s="275"/>
      <c r="S1174" s="185" t="str">
        <f t="shared" si="422"/>
        <v/>
      </c>
      <c r="T1174" s="185" t="str">
        <f t="shared" si="423"/>
        <v/>
      </c>
      <c r="U1174" s="275"/>
      <c r="V1174" s="275"/>
      <c r="W1174" s="276" t="str">
        <f t="shared" si="424"/>
        <v/>
      </c>
      <c r="X1174" s="276" t="str">
        <f t="shared" si="425"/>
        <v/>
      </c>
      <c r="Y1174" s="276" t="str">
        <f t="shared" si="426"/>
        <v/>
      </c>
      <c r="Z1174" s="275"/>
      <c r="AA1174" s="184"/>
      <c r="AB1174" s="184"/>
      <c r="AC1174" s="185" t="str">
        <f t="shared" si="427"/>
        <v/>
      </c>
      <c r="AD1174" s="185" t="str">
        <f t="shared" si="428"/>
        <v/>
      </c>
      <c r="AE1174" s="186"/>
      <c r="AF1174" s="187" t="str">
        <f t="shared" si="429"/>
        <v/>
      </c>
      <c r="AG1174" s="182"/>
      <c r="AH1174" s="184"/>
      <c r="AI1174" s="184"/>
      <c r="AJ1174" s="182"/>
      <c r="AK1174" s="188" t="str">
        <f t="shared" si="430"/>
        <v/>
      </c>
      <c r="AL1174" s="188" t="str">
        <f t="shared" si="431"/>
        <v/>
      </c>
      <c r="AM1174" s="188" t="str">
        <f t="shared" si="432"/>
        <v/>
      </c>
      <c r="AN1174" s="359" t="str">
        <f>IF(Overview!$K$17='Internal Calcs'!$P$22,IF(AK1174="","",AK1174),IF(Overview!$K$17='Internal Calcs'!$P$23,IF(AK1174="","",AK1174),IF(ISNUMBER(A1174),(IF(F1174="Short",G1174-H1174,H1174-G1174)*AZ1174-AX1174),"")))</f>
        <v/>
      </c>
      <c r="AO1174" s="401" t="str">
        <f>IF(Overview!$K$17='Internal Calcs'!$P$22,IF(AL1174="","",AL1174),IF(Overview!$K$17='Internal Calcs'!$P$23,IF(AL1174="","",AL1174),IF(ISNUMBER(A1174),IF(AL1174="",(IF(F1174="Short",G1174-H1174,H1174-G1174)*AZ1174-AX1174),(IF(F1174="Short",G1174-J1174,J1174-G1174)*AZ1174-AX1174)),"")))</f>
        <v/>
      </c>
      <c r="AP1174" s="359" t="str">
        <f>IF(Overview!$K$17='Internal Calcs'!$P$22,"",IF(Overview!$K$17='Internal Calcs'!$P$23,IF(AM1174="","",AM1174),IF(ISNUMBER(A1174),IF(AM1174="",(IF(F1174="Short",G1174-H1174,H1174-G1174)*AZ1174-AX1174),(IF(F1174="Short",G1174-L1174,L1174-G1174)*AZ1174-AX1174)),"")))</f>
        <v/>
      </c>
      <c r="AQ1174" s="188" t="str">
        <f t="shared" si="433"/>
        <v/>
      </c>
      <c r="AR1174" s="188" t="str">
        <f t="shared" si="434"/>
        <v/>
      </c>
      <c r="AS1174" s="188" t="str">
        <f t="shared" si="435"/>
        <v/>
      </c>
      <c r="AT1174" s="188" t="str">
        <f>IF(ISNUMBER(A1174),MAX($AS$2:AS1174)-AS1174,"")</f>
        <v/>
      </c>
      <c r="AU1174" s="189" t="str">
        <f t="shared" si="436"/>
        <v/>
      </c>
      <c r="AV1174" s="190" t="str">
        <f t="shared" si="437"/>
        <v/>
      </c>
      <c r="AW1174" s="190" t="str">
        <f t="shared" si="438"/>
        <v/>
      </c>
      <c r="AX1174" s="191" t="str">
        <f ca="1">IF(ISNUMBER($A1174),INDIRECT(CONCATENATE("'Instrument List'!B",(MATCH(E1174,'Instrument List'!A:A,0))-0)),"")</f>
        <v/>
      </c>
      <c r="AY1174" s="191" t="str">
        <f ca="1">IF(ISNUMBER($A1174),INDIRECT(CONCATENATE("'Instrument List'!D",(MATCH(E1174,'Instrument List'!A:A,0))-0)),"")</f>
        <v/>
      </c>
      <c r="AZ1174" s="191" t="str">
        <f ca="1">IF(ISNUMBER($A1174),INDIRECT(CONCATENATE("'Instrument List'!C",(MATCH(E1174,'Instrument List'!A:A,0))-0)),"")</f>
        <v/>
      </c>
      <c r="BA1174" s="192" t="str">
        <f ca="1">IF(ISNUMBER(A1174),INDIRECT(CONCATENATE("'Instrument List'!E",(MATCH(E1174,'Instrument List'!A:A,0))-0)),"")</f>
        <v/>
      </c>
      <c r="BB1174" s="193" t="str">
        <f t="shared" si="439"/>
        <v/>
      </c>
      <c r="BC1174" s="193" t="str">
        <f t="shared" si="440"/>
        <v/>
      </c>
      <c r="BD1174" s="193" t="str">
        <f ca="1">IF(ISNUMBER(A1174),INDIRECT(CONCATENATE("'Instrument List'!F",(MATCH(E1174,'Instrument List'!A:A,0))-0)),"")</f>
        <v/>
      </c>
    </row>
    <row r="1175" spans="1:56">
      <c r="A1175" s="220" t="str">
        <f t="shared" si="420"/>
        <v/>
      </c>
      <c r="B1175" s="221"/>
      <c r="C1175" s="222"/>
      <c r="D1175" s="169"/>
      <c r="E1175" s="169"/>
      <c r="F1175" s="169"/>
      <c r="G1175" s="202"/>
      <c r="H1175" s="217"/>
      <c r="I1175" s="212"/>
      <c r="J1175" s="206"/>
      <c r="K1175" s="212"/>
      <c r="L1175" s="206"/>
      <c r="M1175" s="212"/>
      <c r="N1175" s="206"/>
      <c r="O1175" s="170" t="str">
        <f t="shared" si="421"/>
        <v/>
      </c>
      <c r="P1175" s="171"/>
      <c r="Q1175" s="171"/>
      <c r="R1175" s="171"/>
      <c r="S1175" s="172" t="str">
        <f t="shared" si="422"/>
        <v/>
      </c>
      <c r="T1175" s="172" t="str">
        <f t="shared" si="423"/>
        <v/>
      </c>
      <c r="U1175" s="171"/>
      <c r="V1175" s="171"/>
      <c r="W1175" s="173" t="str">
        <f t="shared" si="424"/>
        <v/>
      </c>
      <c r="X1175" s="173" t="str">
        <f t="shared" si="425"/>
        <v/>
      </c>
      <c r="Y1175" s="173" t="str">
        <f t="shared" si="426"/>
        <v/>
      </c>
      <c r="Z1175" s="171"/>
      <c r="AA1175" s="171"/>
      <c r="AB1175" s="171"/>
      <c r="AC1175" s="172" t="str">
        <f t="shared" si="427"/>
        <v/>
      </c>
      <c r="AD1175" s="172" t="str">
        <f t="shared" si="428"/>
        <v/>
      </c>
      <c r="AE1175" s="174"/>
      <c r="AF1175" s="175" t="str">
        <f t="shared" si="429"/>
        <v/>
      </c>
      <c r="AG1175" s="169"/>
      <c r="AH1175" s="171"/>
      <c r="AI1175" s="171"/>
      <c r="AJ1175" s="169"/>
      <c r="AK1175" s="176" t="str">
        <f t="shared" si="430"/>
        <v/>
      </c>
      <c r="AL1175" s="176" t="str">
        <f t="shared" si="431"/>
        <v/>
      </c>
      <c r="AM1175" s="176" t="str">
        <f t="shared" si="432"/>
        <v/>
      </c>
      <c r="AN1175" s="359" t="str">
        <f>IF(Overview!$K$17='Internal Calcs'!$P$22,IF(AK1175="","",AK1175),IF(Overview!$K$17='Internal Calcs'!$P$23,IF(AK1175="","",AK1175),IF(ISNUMBER(A1175),(IF(F1175="Short",G1175-H1175,H1175-G1175)*AZ1175-AX1175),"")))</f>
        <v/>
      </c>
      <c r="AO1175" s="401" t="str">
        <f>IF(Overview!$K$17='Internal Calcs'!$P$22,IF(AL1175="","",AL1175),IF(Overview!$K$17='Internal Calcs'!$P$23,IF(AL1175="","",AL1175),IF(ISNUMBER(A1175),IF(AL1175="",(IF(F1175="Short",G1175-H1175,H1175-G1175)*AZ1175-AX1175),(IF(F1175="Short",G1175-J1175,J1175-G1175)*AZ1175-AX1175)),"")))</f>
        <v/>
      </c>
      <c r="AP1175" s="359" t="str">
        <f>IF(Overview!$K$17='Internal Calcs'!$P$22,"",IF(Overview!$K$17='Internal Calcs'!$P$23,IF(AM1175="","",AM1175),IF(ISNUMBER(A1175),IF(AM1175="",(IF(F1175="Short",G1175-H1175,H1175-G1175)*AZ1175-AX1175),(IF(F1175="Short",G1175-L1175,L1175-G1175)*AZ1175-AX1175)),"")))</f>
        <v/>
      </c>
      <c r="AQ1175" s="176" t="str">
        <f t="shared" si="433"/>
        <v/>
      </c>
      <c r="AR1175" s="176" t="str">
        <f t="shared" si="434"/>
        <v/>
      </c>
      <c r="AS1175" s="176" t="str">
        <f t="shared" si="435"/>
        <v/>
      </c>
      <c r="AT1175" s="176" t="str">
        <f>IF(ISNUMBER(A1175),MAX($AS$2:AS1175)-AS1175,"")</f>
        <v/>
      </c>
      <c r="AU1175" s="177" t="str">
        <f t="shared" si="436"/>
        <v/>
      </c>
      <c r="AV1175" s="178" t="str">
        <f t="shared" si="437"/>
        <v/>
      </c>
      <c r="AW1175" s="178" t="str">
        <f t="shared" si="438"/>
        <v/>
      </c>
      <c r="AX1175" s="179" t="str">
        <f ca="1">IF(ISNUMBER($A1175),INDIRECT(CONCATENATE("'Instrument List'!B",(MATCH(E1175,'Instrument List'!A:A,0))-0)),"")</f>
        <v/>
      </c>
      <c r="AY1175" s="179" t="str">
        <f ca="1">IF(ISNUMBER($A1175),INDIRECT(CONCATENATE("'Instrument List'!D",(MATCH(E1175,'Instrument List'!A:A,0))-0)),"")</f>
        <v/>
      </c>
      <c r="AZ1175" s="179" t="str">
        <f ca="1">IF(ISNUMBER($A1175),INDIRECT(CONCATENATE("'Instrument List'!C",(MATCH(E1175,'Instrument List'!A:A,0))-0)),"")</f>
        <v/>
      </c>
      <c r="BA1175" s="180" t="str">
        <f ca="1">IF(ISNUMBER(A1175),INDIRECT(CONCATENATE("'Instrument List'!E",(MATCH(E1175,'Instrument List'!A:A,0))-0)),"")</f>
        <v/>
      </c>
      <c r="BB1175" s="181" t="str">
        <f t="shared" si="439"/>
        <v/>
      </c>
      <c r="BC1175" s="181" t="str">
        <f t="shared" si="440"/>
        <v/>
      </c>
      <c r="BD1175" s="181" t="str">
        <f ca="1">IF(ISNUMBER(A1175),INDIRECT(CONCATENATE("'Instrument List'!F",(MATCH(E1175,'Instrument List'!A:A,0))-0)),"")</f>
        <v/>
      </c>
    </row>
    <row r="1176" spans="1:56">
      <c r="A1176" s="223" t="str">
        <f t="shared" si="420"/>
        <v/>
      </c>
      <c r="B1176" s="224"/>
      <c r="C1176" s="225"/>
      <c r="D1176" s="182"/>
      <c r="E1176" s="182"/>
      <c r="F1176" s="182"/>
      <c r="G1176" s="203"/>
      <c r="H1176" s="218"/>
      <c r="I1176" s="213"/>
      <c r="J1176" s="207"/>
      <c r="K1176" s="213"/>
      <c r="L1176" s="207"/>
      <c r="M1176" s="213"/>
      <c r="N1176" s="207"/>
      <c r="O1176" s="183" t="str">
        <f t="shared" si="421"/>
        <v/>
      </c>
      <c r="P1176" s="184"/>
      <c r="Q1176" s="184"/>
      <c r="R1176" s="275"/>
      <c r="S1176" s="185" t="str">
        <f t="shared" si="422"/>
        <v/>
      </c>
      <c r="T1176" s="185" t="str">
        <f t="shared" si="423"/>
        <v/>
      </c>
      <c r="U1176" s="275"/>
      <c r="V1176" s="275"/>
      <c r="W1176" s="276" t="str">
        <f t="shared" si="424"/>
        <v/>
      </c>
      <c r="X1176" s="276" t="str">
        <f t="shared" si="425"/>
        <v/>
      </c>
      <c r="Y1176" s="276" t="str">
        <f t="shared" si="426"/>
        <v/>
      </c>
      <c r="Z1176" s="275"/>
      <c r="AA1176" s="184"/>
      <c r="AB1176" s="184"/>
      <c r="AC1176" s="185" t="str">
        <f t="shared" si="427"/>
        <v/>
      </c>
      <c r="AD1176" s="185" t="str">
        <f t="shared" si="428"/>
        <v/>
      </c>
      <c r="AE1176" s="186"/>
      <c r="AF1176" s="187" t="str">
        <f t="shared" si="429"/>
        <v/>
      </c>
      <c r="AG1176" s="182"/>
      <c r="AH1176" s="184"/>
      <c r="AI1176" s="184"/>
      <c r="AJ1176" s="182"/>
      <c r="AK1176" s="188" t="str">
        <f t="shared" si="430"/>
        <v/>
      </c>
      <c r="AL1176" s="188" t="str">
        <f t="shared" si="431"/>
        <v/>
      </c>
      <c r="AM1176" s="188" t="str">
        <f t="shared" si="432"/>
        <v/>
      </c>
      <c r="AN1176" s="359" t="str">
        <f>IF(Overview!$K$17='Internal Calcs'!$P$22,IF(AK1176="","",AK1176),IF(Overview!$K$17='Internal Calcs'!$P$23,IF(AK1176="","",AK1176),IF(ISNUMBER(A1176),(IF(F1176="Short",G1176-H1176,H1176-G1176)*AZ1176-AX1176),"")))</f>
        <v/>
      </c>
      <c r="AO1176" s="401" t="str">
        <f>IF(Overview!$K$17='Internal Calcs'!$P$22,IF(AL1176="","",AL1176),IF(Overview!$K$17='Internal Calcs'!$P$23,IF(AL1176="","",AL1176),IF(ISNUMBER(A1176),IF(AL1176="",(IF(F1176="Short",G1176-H1176,H1176-G1176)*AZ1176-AX1176),(IF(F1176="Short",G1176-J1176,J1176-G1176)*AZ1176-AX1176)),"")))</f>
        <v/>
      </c>
      <c r="AP1176" s="359" t="str">
        <f>IF(Overview!$K$17='Internal Calcs'!$P$22,"",IF(Overview!$K$17='Internal Calcs'!$P$23,IF(AM1176="","",AM1176),IF(ISNUMBER(A1176),IF(AM1176="",(IF(F1176="Short",G1176-H1176,H1176-G1176)*AZ1176-AX1176),(IF(F1176="Short",G1176-L1176,L1176-G1176)*AZ1176-AX1176)),"")))</f>
        <v/>
      </c>
      <c r="AQ1176" s="188" t="str">
        <f t="shared" si="433"/>
        <v/>
      </c>
      <c r="AR1176" s="188" t="str">
        <f t="shared" si="434"/>
        <v/>
      </c>
      <c r="AS1176" s="188" t="str">
        <f t="shared" si="435"/>
        <v/>
      </c>
      <c r="AT1176" s="188" t="str">
        <f>IF(ISNUMBER(A1176),MAX($AS$2:AS1176)-AS1176,"")</f>
        <v/>
      </c>
      <c r="AU1176" s="189" t="str">
        <f t="shared" si="436"/>
        <v/>
      </c>
      <c r="AV1176" s="190" t="str">
        <f t="shared" si="437"/>
        <v/>
      </c>
      <c r="AW1176" s="190" t="str">
        <f t="shared" si="438"/>
        <v/>
      </c>
      <c r="AX1176" s="191" t="str">
        <f ca="1">IF(ISNUMBER($A1176),INDIRECT(CONCATENATE("'Instrument List'!B",(MATCH(E1176,'Instrument List'!A:A,0))-0)),"")</f>
        <v/>
      </c>
      <c r="AY1176" s="191" t="str">
        <f ca="1">IF(ISNUMBER($A1176),INDIRECT(CONCATENATE("'Instrument List'!D",(MATCH(E1176,'Instrument List'!A:A,0))-0)),"")</f>
        <v/>
      </c>
      <c r="AZ1176" s="191" t="str">
        <f ca="1">IF(ISNUMBER($A1176),INDIRECT(CONCATENATE("'Instrument List'!C",(MATCH(E1176,'Instrument List'!A:A,0))-0)),"")</f>
        <v/>
      </c>
      <c r="BA1176" s="192" t="str">
        <f ca="1">IF(ISNUMBER(A1176),INDIRECT(CONCATENATE("'Instrument List'!E",(MATCH(E1176,'Instrument List'!A:A,0))-0)),"")</f>
        <v/>
      </c>
      <c r="BB1176" s="193" t="str">
        <f t="shared" si="439"/>
        <v/>
      </c>
      <c r="BC1176" s="193" t="str">
        <f t="shared" si="440"/>
        <v/>
      </c>
      <c r="BD1176" s="193" t="str">
        <f ca="1">IF(ISNUMBER(A1176),INDIRECT(CONCATENATE("'Instrument List'!F",(MATCH(E1176,'Instrument List'!A:A,0))-0)),"")</f>
        <v/>
      </c>
    </row>
    <row r="1177" spans="1:56">
      <c r="A1177" s="220" t="str">
        <f t="shared" si="420"/>
        <v/>
      </c>
      <c r="B1177" s="221"/>
      <c r="C1177" s="222"/>
      <c r="D1177" s="169"/>
      <c r="E1177" s="169"/>
      <c r="F1177" s="169"/>
      <c r="G1177" s="202"/>
      <c r="H1177" s="217"/>
      <c r="I1177" s="212"/>
      <c r="J1177" s="206"/>
      <c r="K1177" s="212"/>
      <c r="L1177" s="206"/>
      <c r="M1177" s="212"/>
      <c r="N1177" s="206"/>
      <c r="O1177" s="170" t="str">
        <f t="shared" si="421"/>
        <v/>
      </c>
      <c r="P1177" s="171"/>
      <c r="Q1177" s="171"/>
      <c r="R1177" s="171"/>
      <c r="S1177" s="172" t="str">
        <f t="shared" si="422"/>
        <v/>
      </c>
      <c r="T1177" s="172" t="str">
        <f t="shared" si="423"/>
        <v/>
      </c>
      <c r="U1177" s="171"/>
      <c r="V1177" s="171"/>
      <c r="W1177" s="173" t="str">
        <f t="shared" si="424"/>
        <v/>
      </c>
      <c r="X1177" s="173" t="str">
        <f t="shared" si="425"/>
        <v/>
      </c>
      <c r="Y1177" s="173" t="str">
        <f t="shared" si="426"/>
        <v/>
      </c>
      <c r="Z1177" s="171"/>
      <c r="AA1177" s="171"/>
      <c r="AB1177" s="171"/>
      <c r="AC1177" s="172" t="str">
        <f t="shared" si="427"/>
        <v/>
      </c>
      <c r="AD1177" s="172" t="str">
        <f t="shared" si="428"/>
        <v/>
      </c>
      <c r="AE1177" s="174"/>
      <c r="AF1177" s="175" t="str">
        <f t="shared" si="429"/>
        <v/>
      </c>
      <c r="AG1177" s="169"/>
      <c r="AH1177" s="171"/>
      <c r="AI1177" s="171"/>
      <c r="AJ1177" s="169"/>
      <c r="AK1177" s="176" t="str">
        <f t="shared" si="430"/>
        <v/>
      </c>
      <c r="AL1177" s="176" t="str">
        <f t="shared" si="431"/>
        <v/>
      </c>
      <c r="AM1177" s="176" t="str">
        <f t="shared" si="432"/>
        <v/>
      </c>
      <c r="AN1177" s="359" t="str">
        <f>IF(Overview!$K$17='Internal Calcs'!$P$22,IF(AK1177="","",AK1177),IF(Overview!$K$17='Internal Calcs'!$P$23,IF(AK1177="","",AK1177),IF(ISNUMBER(A1177),(IF(F1177="Short",G1177-H1177,H1177-G1177)*AZ1177-AX1177),"")))</f>
        <v/>
      </c>
      <c r="AO1177" s="401" t="str">
        <f>IF(Overview!$K$17='Internal Calcs'!$P$22,IF(AL1177="","",AL1177),IF(Overview!$K$17='Internal Calcs'!$P$23,IF(AL1177="","",AL1177),IF(ISNUMBER(A1177),IF(AL1177="",(IF(F1177="Short",G1177-H1177,H1177-G1177)*AZ1177-AX1177),(IF(F1177="Short",G1177-J1177,J1177-G1177)*AZ1177-AX1177)),"")))</f>
        <v/>
      </c>
      <c r="AP1177" s="359" t="str">
        <f>IF(Overview!$K$17='Internal Calcs'!$P$22,"",IF(Overview!$K$17='Internal Calcs'!$P$23,IF(AM1177="","",AM1177),IF(ISNUMBER(A1177),IF(AM1177="",(IF(F1177="Short",G1177-H1177,H1177-G1177)*AZ1177-AX1177),(IF(F1177="Short",G1177-L1177,L1177-G1177)*AZ1177-AX1177)),"")))</f>
        <v/>
      </c>
      <c r="AQ1177" s="176" t="str">
        <f t="shared" si="433"/>
        <v/>
      </c>
      <c r="AR1177" s="176" t="str">
        <f t="shared" si="434"/>
        <v/>
      </c>
      <c r="AS1177" s="176" t="str">
        <f t="shared" si="435"/>
        <v/>
      </c>
      <c r="AT1177" s="176" t="str">
        <f>IF(ISNUMBER(A1177),MAX($AS$2:AS1177)-AS1177,"")</f>
        <v/>
      </c>
      <c r="AU1177" s="177" t="str">
        <f t="shared" si="436"/>
        <v/>
      </c>
      <c r="AV1177" s="178" t="str">
        <f t="shared" si="437"/>
        <v/>
      </c>
      <c r="AW1177" s="178" t="str">
        <f t="shared" si="438"/>
        <v/>
      </c>
      <c r="AX1177" s="179" t="str">
        <f ca="1">IF(ISNUMBER($A1177),INDIRECT(CONCATENATE("'Instrument List'!B",(MATCH(E1177,'Instrument List'!A:A,0))-0)),"")</f>
        <v/>
      </c>
      <c r="AY1177" s="179" t="str">
        <f ca="1">IF(ISNUMBER($A1177),INDIRECT(CONCATENATE("'Instrument List'!D",(MATCH(E1177,'Instrument List'!A:A,0))-0)),"")</f>
        <v/>
      </c>
      <c r="AZ1177" s="179" t="str">
        <f ca="1">IF(ISNUMBER($A1177),INDIRECT(CONCATENATE("'Instrument List'!C",(MATCH(E1177,'Instrument List'!A:A,0))-0)),"")</f>
        <v/>
      </c>
      <c r="BA1177" s="180" t="str">
        <f ca="1">IF(ISNUMBER(A1177),INDIRECT(CONCATENATE("'Instrument List'!E",(MATCH(E1177,'Instrument List'!A:A,0))-0)),"")</f>
        <v/>
      </c>
      <c r="BB1177" s="181" t="str">
        <f t="shared" si="439"/>
        <v/>
      </c>
      <c r="BC1177" s="181" t="str">
        <f t="shared" si="440"/>
        <v/>
      </c>
      <c r="BD1177" s="181" t="str">
        <f ca="1">IF(ISNUMBER(A1177),INDIRECT(CONCATENATE("'Instrument List'!F",(MATCH(E1177,'Instrument List'!A:A,0))-0)),"")</f>
        <v/>
      </c>
    </row>
    <row r="1178" spans="1:56">
      <c r="A1178" s="223" t="str">
        <f t="shared" si="420"/>
        <v/>
      </c>
      <c r="B1178" s="224"/>
      <c r="C1178" s="225"/>
      <c r="D1178" s="182"/>
      <c r="E1178" s="182"/>
      <c r="F1178" s="182"/>
      <c r="G1178" s="203"/>
      <c r="H1178" s="218"/>
      <c r="I1178" s="213"/>
      <c r="J1178" s="207"/>
      <c r="K1178" s="213"/>
      <c r="L1178" s="207"/>
      <c r="M1178" s="213"/>
      <c r="N1178" s="207"/>
      <c r="O1178" s="183" t="str">
        <f t="shared" si="421"/>
        <v/>
      </c>
      <c r="P1178" s="184"/>
      <c r="Q1178" s="184"/>
      <c r="R1178" s="275"/>
      <c r="S1178" s="185" t="str">
        <f t="shared" si="422"/>
        <v/>
      </c>
      <c r="T1178" s="185" t="str">
        <f t="shared" si="423"/>
        <v/>
      </c>
      <c r="U1178" s="275"/>
      <c r="V1178" s="275"/>
      <c r="W1178" s="276" t="str">
        <f t="shared" si="424"/>
        <v/>
      </c>
      <c r="X1178" s="276" t="str">
        <f t="shared" si="425"/>
        <v/>
      </c>
      <c r="Y1178" s="276" t="str">
        <f t="shared" si="426"/>
        <v/>
      </c>
      <c r="Z1178" s="275"/>
      <c r="AA1178" s="184"/>
      <c r="AB1178" s="184"/>
      <c r="AC1178" s="185" t="str">
        <f t="shared" si="427"/>
        <v/>
      </c>
      <c r="AD1178" s="185" t="str">
        <f t="shared" si="428"/>
        <v/>
      </c>
      <c r="AE1178" s="186"/>
      <c r="AF1178" s="187" t="str">
        <f t="shared" si="429"/>
        <v/>
      </c>
      <c r="AG1178" s="182"/>
      <c r="AH1178" s="184"/>
      <c r="AI1178" s="184"/>
      <c r="AJ1178" s="182"/>
      <c r="AK1178" s="188" t="str">
        <f t="shared" si="430"/>
        <v/>
      </c>
      <c r="AL1178" s="188" t="str">
        <f t="shared" si="431"/>
        <v/>
      </c>
      <c r="AM1178" s="188" t="str">
        <f t="shared" si="432"/>
        <v/>
      </c>
      <c r="AN1178" s="359" t="str">
        <f>IF(Overview!$K$17='Internal Calcs'!$P$22,IF(AK1178="","",AK1178),IF(Overview!$K$17='Internal Calcs'!$P$23,IF(AK1178="","",AK1178),IF(ISNUMBER(A1178),(IF(F1178="Short",G1178-H1178,H1178-G1178)*AZ1178-AX1178),"")))</f>
        <v/>
      </c>
      <c r="AO1178" s="401" t="str">
        <f>IF(Overview!$K$17='Internal Calcs'!$P$22,IF(AL1178="","",AL1178),IF(Overview!$K$17='Internal Calcs'!$P$23,IF(AL1178="","",AL1178),IF(ISNUMBER(A1178),IF(AL1178="",(IF(F1178="Short",G1178-H1178,H1178-G1178)*AZ1178-AX1178),(IF(F1178="Short",G1178-J1178,J1178-G1178)*AZ1178-AX1178)),"")))</f>
        <v/>
      </c>
      <c r="AP1178" s="359" t="str">
        <f>IF(Overview!$K$17='Internal Calcs'!$P$22,"",IF(Overview!$K$17='Internal Calcs'!$P$23,IF(AM1178="","",AM1178),IF(ISNUMBER(A1178),IF(AM1178="",(IF(F1178="Short",G1178-H1178,H1178-G1178)*AZ1178-AX1178),(IF(F1178="Short",G1178-L1178,L1178-G1178)*AZ1178-AX1178)),"")))</f>
        <v/>
      </c>
      <c r="AQ1178" s="188" t="str">
        <f t="shared" si="433"/>
        <v/>
      </c>
      <c r="AR1178" s="188" t="str">
        <f t="shared" si="434"/>
        <v/>
      </c>
      <c r="AS1178" s="188" t="str">
        <f t="shared" si="435"/>
        <v/>
      </c>
      <c r="AT1178" s="188" t="str">
        <f>IF(ISNUMBER(A1178),MAX($AS$2:AS1178)-AS1178,"")</f>
        <v/>
      </c>
      <c r="AU1178" s="189" t="str">
        <f t="shared" si="436"/>
        <v/>
      </c>
      <c r="AV1178" s="190" t="str">
        <f t="shared" si="437"/>
        <v/>
      </c>
      <c r="AW1178" s="190" t="str">
        <f t="shared" si="438"/>
        <v/>
      </c>
      <c r="AX1178" s="191" t="str">
        <f ca="1">IF(ISNUMBER($A1178),INDIRECT(CONCATENATE("'Instrument List'!B",(MATCH(E1178,'Instrument List'!A:A,0))-0)),"")</f>
        <v/>
      </c>
      <c r="AY1178" s="191" t="str">
        <f ca="1">IF(ISNUMBER($A1178),INDIRECT(CONCATENATE("'Instrument List'!D",(MATCH(E1178,'Instrument List'!A:A,0))-0)),"")</f>
        <v/>
      </c>
      <c r="AZ1178" s="191" t="str">
        <f ca="1">IF(ISNUMBER($A1178),INDIRECT(CONCATENATE("'Instrument List'!C",(MATCH(E1178,'Instrument List'!A:A,0))-0)),"")</f>
        <v/>
      </c>
      <c r="BA1178" s="192" t="str">
        <f ca="1">IF(ISNUMBER(A1178),INDIRECT(CONCATENATE("'Instrument List'!E",(MATCH(E1178,'Instrument List'!A:A,0))-0)),"")</f>
        <v/>
      </c>
      <c r="BB1178" s="193" t="str">
        <f t="shared" si="439"/>
        <v/>
      </c>
      <c r="BC1178" s="193" t="str">
        <f t="shared" si="440"/>
        <v/>
      </c>
      <c r="BD1178" s="193" t="str">
        <f ca="1">IF(ISNUMBER(A1178),INDIRECT(CONCATENATE("'Instrument List'!F",(MATCH(E1178,'Instrument List'!A:A,0))-0)),"")</f>
        <v/>
      </c>
    </row>
    <row r="1179" spans="1:56">
      <c r="A1179" s="220" t="str">
        <f t="shared" si="420"/>
        <v/>
      </c>
      <c r="B1179" s="221"/>
      <c r="C1179" s="222"/>
      <c r="D1179" s="169"/>
      <c r="E1179" s="169"/>
      <c r="F1179" s="169"/>
      <c r="G1179" s="202"/>
      <c r="H1179" s="217"/>
      <c r="I1179" s="212"/>
      <c r="J1179" s="206"/>
      <c r="K1179" s="212"/>
      <c r="L1179" s="206"/>
      <c r="M1179" s="212"/>
      <c r="N1179" s="206"/>
      <c r="O1179" s="170" t="str">
        <f t="shared" si="421"/>
        <v/>
      </c>
      <c r="P1179" s="171"/>
      <c r="Q1179" s="171"/>
      <c r="R1179" s="171"/>
      <c r="S1179" s="172" t="str">
        <f t="shared" si="422"/>
        <v/>
      </c>
      <c r="T1179" s="172" t="str">
        <f t="shared" si="423"/>
        <v/>
      </c>
      <c r="U1179" s="171"/>
      <c r="V1179" s="171"/>
      <c r="W1179" s="173" t="str">
        <f t="shared" si="424"/>
        <v/>
      </c>
      <c r="X1179" s="173" t="str">
        <f t="shared" si="425"/>
        <v/>
      </c>
      <c r="Y1179" s="173" t="str">
        <f t="shared" si="426"/>
        <v/>
      </c>
      <c r="Z1179" s="171"/>
      <c r="AA1179" s="171"/>
      <c r="AB1179" s="171"/>
      <c r="AC1179" s="172" t="str">
        <f t="shared" si="427"/>
        <v/>
      </c>
      <c r="AD1179" s="172" t="str">
        <f t="shared" si="428"/>
        <v/>
      </c>
      <c r="AE1179" s="174"/>
      <c r="AF1179" s="175" t="str">
        <f t="shared" si="429"/>
        <v/>
      </c>
      <c r="AG1179" s="169"/>
      <c r="AH1179" s="171"/>
      <c r="AI1179" s="171"/>
      <c r="AJ1179" s="169"/>
      <c r="AK1179" s="176" t="str">
        <f t="shared" si="430"/>
        <v/>
      </c>
      <c r="AL1179" s="176" t="str">
        <f t="shared" si="431"/>
        <v/>
      </c>
      <c r="AM1179" s="176" t="str">
        <f t="shared" si="432"/>
        <v/>
      </c>
      <c r="AN1179" s="359" t="str">
        <f>IF(Overview!$K$17='Internal Calcs'!$P$22,IF(AK1179="","",AK1179),IF(Overview!$K$17='Internal Calcs'!$P$23,IF(AK1179="","",AK1179),IF(ISNUMBER(A1179),(IF(F1179="Short",G1179-H1179,H1179-G1179)*AZ1179-AX1179),"")))</f>
        <v/>
      </c>
      <c r="AO1179" s="401" t="str">
        <f>IF(Overview!$K$17='Internal Calcs'!$P$22,IF(AL1179="","",AL1179),IF(Overview!$K$17='Internal Calcs'!$P$23,IF(AL1179="","",AL1179),IF(ISNUMBER(A1179),IF(AL1179="",(IF(F1179="Short",G1179-H1179,H1179-G1179)*AZ1179-AX1179),(IF(F1179="Short",G1179-J1179,J1179-G1179)*AZ1179-AX1179)),"")))</f>
        <v/>
      </c>
      <c r="AP1179" s="359" t="str">
        <f>IF(Overview!$K$17='Internal Calcs'!$P$22,"",IF(Overview!$K$17='Internal Calcs'!$P$23,IF(AM1179="","",AM1179),IF(ISNUMBER(A1179),IF(AM1179="",(IF(F1179="Short",G1179-H1179,H1179-G1179)*AZ1179-AX1179),(IF(F1179="Short",G1179-L1179,L1179-G1179)*AZ1179-AX1179)),"")))</f>
        <v/>
      </c>
      <c r="AQ1179" s="176" t="str">
        <f t="shared" si="433"/>
        <v/>
      </c>
      <c r="AR1179" s="176" t="str">
        <f t="shared" si="434"/>
        <v/>
      </c>
      <c r="AS1179" s="176" t="str">
        <f t="shared" si="435"/>
        <v/>
      </c>
      <c r="AT1179" s="176" t="str">
        <f>IF(ISNUMBER(A1179),MAX($AS$2:AS1179)-AS1179,"")</f>
        <v/>
      </c>
      <c r="AU1179" s="177" t="str">
        <f t="shared" si="436"/>
        <v/>
      </c>
      <c r="AV1179" s="178" t="str">
        <f t="shared" si="437"/>
        <v/>
      </c>
      <c r="AW1179" s="178" t="str">
        <f t="shared" si="438"/>
        <v/>
      </c>
      <c r="AX1179" s="179" t="str">
        <f ca="1">IF(ISNUMBER($A1179),INDIRECT(CONCATENATE("'Instrument List'!B",(MATCH(E1179,'Instrument List'!A:A,0))-0)),"")</f>
        <v/>
      </c>
      <c r="AY1179" s="179" t="str">
        <f ca="1">IF(ISNUMBER($A1179),INDIRECT(CONCATENATE("'Instrument List'!D",(MATCH(E1179,'Instrument List'!A:A,0))-0)),"")</f>
        <v/>
      </c>
      <c r="AZ1179" s="179" t="str">
        <f ca="1">IF(ISNUMBER($A1179),INDIRECT(CONCATENATE("'Instrument List'!C",(MATCH(E1179,'Instrument List'!A:A,0))-0)),"")</f>
        <v/>
      </c>
      <c r="BA1179" s="180" t="str">
        <f ca="1">IF(ISNUMBER(A1179),INDIRECT(CONCATENATE("'Instrument List'!E",(MATCH(E1179,'Instrument List'!A:A,0))-0)),"")</f>
        <v/>
      </c>
      <c r="BB1179" s="181" t="str">
        <f t="shared" si="439"/>
        <v/>
      </c>
      <c r="BC1179" s="181" t="str">
        <f t="shared" si="440"/>
        <v/>
      </c>
      <c r="BD1179" s="181" t="str">
        <f ca="1">IF(ISNUMBER(A1179),INDIRECT(CONCATENATE("'Instrument List'!F",(MATCH(E1179,'Instrument List'!A:A,0))-0)),"")</f>
        <v/>
      </c>
    </row>
    <row r="1180" spans="1:56">
      <c r="A1180" s="223" t="str">
        <f t="shared" si="420"/>
        <v/>
      </c>
      <c r="B1180" s="224"/>
      <c r="C1180" s="225"/>
      <c r="D1180" s="182"/>
      <c r="E1180" s="182"/>
      <c r="F1180" s="182"/>
      <c r="G1180" s="203"/>
      <c r="H1180" s="218"/>
      <c r="I1180" s="213"/>
      <c r="J1180" s="207"/>
      <c r="K1180" s="213"/>
      <c r="L1180" s="207"/>
      <c r="M1180" s="213"/>
      <c r="N1180" s="207"/>
      <c r="O1180" s="183" t="str">
        <f t="shared" si="421"/>
        <v/>
      </c>
      <c r="P1180" s="184"/>
      <c r="Q1180" s="184"/>
      <c r="R1180" s="275"/>
      <c r="S1180" s="185" t="str">
        <f t="shared" si="422"/>
        <v/>
      </c>
      <c r="T1180" s="185" t="str">
        <f t="shared" si="423"/>
        <v/>
      </c>
      <c r="U1180" s="275"/>
      <c r="V1180" s="275"/>
      <c r="W1180" s="276" t="str">
        <f t="shared" si="424"/>
        <v/>
      </c>
      <c r="X1180" s="276" t="str">
        <f t="shared" si="425"/>
        <v/>
      </c>
      <c r="Y1180" s="276" t="str">
        <f t="shared" si="426"/>
        <v/>
      </c>
      <c r="Z1180" s="275"/>
      <c r="AA1180" s="184"/>
      <c r="AB1180" s="184"/>
      <c r="AC1180" s="185" t="str">
        <f t="shared" si="427"/>
        <v/>
      </c>
      <c r="AD1180" s="185" t="str">
        <f t="shared" si="428"/>
        <v/>
      </c>
      <c r="AE1180" s="186"/>
      <c r="AF1180" s="187" t="str">
        <f t="shared" si="429"/>
        <v/>
      </c>
      <c r="AG1180" s="182"/>
      <c r="AH1180" s="184"/>
      <c r="AI1180" s="184"/>
      <c r="AJ1180" s="182"/>
      <c r="AK1180" s="188" t="str">
        <f t="shared" si="430"/>
        <v/>
      </c>
      <c r="AL1180" s="188" t="str">
        <f t="shared" si="431"/>
        <v/>
      </c>
      <c r="AM1180" s="188" t="str">
        <f t="shared" si="432"/>
        <v/>
      </c>
      <c r="AN1180" s="359" t="str">
        <f>IF(Overview!$K$17='Internal Calcs'!$P$22,IF(AK1180="","",AK1180),IF(Overview!$K$17='Internal Calcs'!$P$23,IF(AK1180="","",AK1180),IF(ISNUMBER(A1180),(IF(F1180="Short",G1180-H1180,H1180-G1180)*AZ1180-AX1180),"")))</f>
        <v/>
      </c>
      <c r="AO1180" s="401" t="str">
        <f>IF(Overview!$K$17='Internal Calcs'!$P$22,IF(AL1180="","",AL1180),IF(Overview!$K$17='Internal Calcs'!$P$23,IF(AL1180="","",AL1180),IF(ISNUMBER(A1180),IF(AL1180="",(IF(F1180="Short",G1180-H1180,H1180-G1180)*AZ1180-AX1180),(IF(F1180="Short",G1180-J1180,J1180-G1180)*AZ1180-AX1180)),"")))</f>
        <v/>
      </c>
      <c r="AP1180" s="359" t="str">
        <f>IF(Overview!$K$17='Internal Calcs'!$P$22,"",IF(Overview!$K$17='Internal Calcs'!$P$23,IF(AM1180="","",AM1180),IF(ISNUMBER(A1180),IF(AM1180="",(IF(F1180="Short",G1180-H1180,H1180-G1180)*AZ1180-AX1180),(IF(F1180="Short",G1180-L1180,L1180-G1180)*AZ1180-AX1180)),"")))</f>
        <v/>
      </c>
      <c r="AQ1180" s="188" t="str">
        <f t="shared" si="433"/>
        <v/>
      </c>
      <c r="AR1180" s="188" t="str">
        <f t="shared" si="434"/>
        <v/>
      </c>
      <c r="AS1180" s="188" t="str">
        <f t="shared" si="435"/>
        <v/>
      </c>
      <c r="AT1180" s="188" t="str">
        <f>IF(ISNUMBER(A1180),MAX($AS$2:AS1180)-AS1180,"")</f>
        <v/>
      </c>
      <c r="AU1180" s="189" t="str">
        <f t="shared" si="436"/>
        <v/>
      </c>
      <c r="AV1180" s="190" t="str">
        <f t="shared" si="437"/>
        <v/>
      </c>
      <c r="AW1180" s="190" t="str">
        <f t="shared" si="438"/>
        <v/>
      </c>
      <c r="AX1180" s="191" t="str">
        <f ca="1">IF(ISNUMBER($A1180),INDIRECT(CONCATENATE("'Instrument List'!B",(MATCH(E1180,'Instrument List'!A:A,0))-0)),"")</f>
        <v/>
      </c>
      <c r="AY1180" s="191" t="str">
        <f ca="1">IF(ISNUMBER($A1180),INDIRECT(CONCATENATE("'Instrument List'!D",(MATCH(E1180,'Instrument List'!A:A,0))-0)),"")</f>
        <v/>
      </c>
      <c r="AZ1180" s="191" t="str">
        <f ca="1">IF(ISNUMBER($A1180),INDIRECT(CONCATENATE("'Instrument List'!C",(MATCH(E1180,'Instrument List'!A:A,0))-0)),"")</f>
        <v/>
      </c>
      <c r="BA1180" s="192" t="str">
        <f ca="1">IF(ISNUMBER(A1180),INDIRECT(CONCATENATE("'Instrument List'!E",(MATCH(E1180,'Instrument List'!A:A,0))-0)),"")</f>
        <v/>
      </c>
      <c r="BB1180" s="193" t="str">
        <f t="shared" si="439"/>
        <v/>
      </c>
      <c r="BC1180" s="193" t="str">
        <f t="shared" si="440"/>
        <v/>
      </c>
      <c r="BD1180" s="193" t="str">
        <f ca="1">IF(ISNUMBER(A1180),INDIRECT(CONCATENATE("'Instrument List'!F",(MATCH(E1180,'Instrument List'!A:A,0))-0)),"")</f>
        <v/>
      </c>
    </row>
    <row r="1181" spans="1:56">
      <c r="A1181" s="220" t="str">
        <f t="shared" si="420"/>
        <v/>
      </c>
      <c r="B1181" s="221"/>
      <c r="C1181" s="222"/>
      <c r="D1181" s="169"/>
      <c r="E1181" s="169"/>
      <c r="F1181" s="169"/>
      <c r="G1181" s="202"/>
      <c r="H1181" s="217"/>
      <c r="I1181" s="212"/>
      <c r="J1181" s="206"/>
      <c r="K1181" s="212"/>
      <c r="L1181" s="206"/>
      <c r="M1181" s="212"/>
      <c r="N1181" s="206"/>
      <c r="O1181" s="170" t="str">
        <f t="shared" si="421"/>
        <v/>
      </c>
      <c r="P1181" s="171"/>
      <c r="Q1181" s="171"/>
      <c r="R1181" s="171"/>
      <c r="S1181" s="172" t="str">
        <f t="shared" si="422"/>
        <v/>
      </c>
      <c r="T1181" s="172" t="str">
        <f t="shared" si="423"/>
        <v/>
      </c>
      <c r="U1181" s="171"/>
      <c r="V1181" s="171"/>
      <c r="W1181" s="173" t="str">
        <f t="shared" si="424"/>
        <v/>
      </c>
      <c r="X1181" s="173" t="str">
        <f t="shared" si="425"/>
        <v/>
      </c>
      <c r="Y1181" s="173" t="str">
        <f t="shared" si="426"/>
        <v/>
      </c>
      <c r="Z1181" s="171"/>
      <c r="AA1181" s="171"/>
      <c r="AB1181" s="171"/>
      <c r="AC1181" s="172" t="str">
        <f t="shared" si="427"/>
        <v/>
      </c>
      <c r="AD1181" s="172" t="str">
        <f t="shared" si="428"/>
        <v/>
      </c>
      <c r="AE1181" s="174"/>
      <c r="AF1181" s="175" t="str">
        <f t="shared" si="429"/>
        <v/>
      </c>
      <c r="AG1181" s="169"/>
      <c r="AH1181" s="171"/>
      <c r="AI1181" s="171"/>
      <c r="AJ1181" s="169"/>
      <c r="AK1181" s="176" t="str">
        <f t="shared" si="430"/>
        <v/>
      </c>
      <c r="AL1181" s="176" t="str">
        <f t="shared" si="431"/>
        <v/>
      </c>
      <c r="AM1181" s="176" t="str">
        <f t="shared" si="432"/>
        <v/>
      </c>
      <c r="AN1181" s="359" t="str">
        <f>IF(Overview!$K$17='Internal Calcs'!$P$22,IF(AK1181="","",AK1181),IF(Overview!$K$17='Internal Calcs'!$P$23,IF(AK1181="","",AK1181),IF(ISNUMBER(A1181),(IF(F1181="Short",G1181-H1181,H1181-G1181)*AZ1181-AX1181),"")))</f>
        <v/>
      </c>
      <c r="AO1181" s="401" t="str">
        <f>IF(Overview!$K$17='Internal Calcs'!$P$22,IF(AL1181="","",AL1181),IF(Overview!$K$17='Internal Calcs'!$P$23,IF(AL1181="","",AL1181),IF(ISNUMBER(A1181),IF(AL1181="",(IF(F1181="Short",G1181-H1181,H1181-G1181)*AZ1181-AX1181),(IF(F1181="Short",G1181-J1181,J1181-G1181)*AZ1181-AX1181)),"")))</f>
        <v/>
      </c>
      <c r="AP1181" s="359" t="str">
        <f>IF(Overview!$K$17='Internal Calcs'!$P$22,"",IF(Overview!$K$17='Internal Calcs'!$P$23,IF(AM1181="","",AM1181),IF(ISNUMBER(A1181),IF(AM1181="",(IF(F1181="Short",G1181-H1181,H1181-G1181)*AZ1181-AX1181),(IF(F1181="Short",G1181-L1181,L1181-G1181)*AZ1181-AX1181)),"")))</f>
        <v/>
      </c>
      <c r="AQ1181" s="176" t="str">
        <f t="shared" si="433"/>
        <v/>
      </c>
      <c r="AR1181" s="176" t="str">
        <f t="shared" si="434"/>
        <v/>
      </c>
      <c r="AS1181" s="176" t="str">
        <f t="shared" si="435"/>
        <v/>
      </c>
      <c r="AT1181" s="176" t="str">
        <f>IF(ISNUMBER(A1181),MAX($AS$2:AS1181)-AS1181,"")</f>
        <v/>
      </c>
      <c r="AU1181" s="177" t="str">
        <f t="shared" si="436"/>
        <v/>
      </c>
      <c r="AV1181" s="178" t="str">
        <f t="shared" si="437"/>
        <v/>
      </c>
      <c r="AW1181" s="178" t="str">
        <f t="shared" si="438"/>
        <v/>
      </c>
      <c r="AX1181" s="179" t="str">
        <f ca="1">IF(ISNUMBER($A1181),INDIRECT(CONCATENATE("'Instrument List'!B",(MATCH(E1181,'Instrument List'!A:A,0))-0)),"")</f>
        <v/>
      </c>
      <c r="AY1181" s="179" t="str">
        <f ca="1">IF(ISNUMBER($A1181),INDIRECT(CONCATENATE("'Instrument List'!D",(MATCH(E1181,'Instrument List'!A:A,0))-0)),"")</f>
        <v/>
      </c>
      <c r="AZ1181" s="179" t="str">
        <f ca="1">IF(ISNUMBER($A1181),INDIRECT(CONCATENATE("'Instrument List'!C",(MATCH(E1181,'Instrument List'!A:A,0))-0)),"")</f>
        <v/>
      </c>
      <c r="BA1181" s="180" t="str">
        <f ca="1">IF(ISNUMBER(A1181),INDIRECT(CONCATENATE("'Instrument List'!E",(MATCH(E1181,'Instrument List'!A:A,0))-0)),"")</f>
        <v/>
      </c>
      <c r="BB1181" s="181" t="str">
        <f t="shared" si="439"/>
        <v/>
      </c>
      <c r="BC1181" s="181" t="str">
        <f t="shared" si="440"/>
        <v/>
      </c>
      <c r="BD1181" s="181" t="str">
        <f ca="1">IF(ISNUMBER(A1181),INDIRECT(CONCATENATE("'Instrument List'!F",(MATCH(E1181,'Instrument List'!A:A,0))-0)),"")</f>
        <v/>
      </c>
    </row>
    <row r="1182" spans="1:56">
      <c r="A1182" s="223" t="str">
        <f t="shared" si="420"/>
        <v/>
      </c>
      <c r="B1182" s="224"/>
      <c r="C1182" s="225"/>
      <c r="D1182" s="182"/>
      <c r="E1182" s="182"/>
      <c r="F1182" s="182"/>
      <c r="G1182" s="203"/>
      <c r="H1182" s="218"/>
      <c r="I1182" s="213"/>
      <c r="J1182" s="207"/>
      <c r="K1182" s="213"/>
      <c r="L1182" s="207"/>
      <c r="M1182" s="213"/>
      <c r="N1182" s="207"/>
      <c r="O1182" s="183" t="str">
        <f t="shared" si="421"/>
        <v/>
      </c>
      <c r="P1182" s="184"/>
      <c r="Q1182" s="184"/>
      <c r="R1182" s="275"/>
      <c r="S1182" s="185" t="str">
        <f t="shared" si="422"/>
        <v/>
      </c>
      <c r="T1182" s="185" t="str">
        <f t="shared" si="423"/>
        <v/>
      </c>
      <c r="U1182" s="275"/>
      <c r="V1182" s="275"/>
      <c r="W1182" s="276" t="str">
        <f t="shared" si="424"/>
        <v/>
      </c>
      <c r="X1182" s="276" t="str">
        <f t="shared" si="425"/>
        <v/>
      </c>
      <c r="Y1182" s="276" t="str">
        <f t="shared" si="426"/>
        <v/>
      </c>
      <c r="Z1182" s="275"/>
      <c r="AA1182" s="184"/>
      <c r="AB1182" s="184"/>
      <c r="AC1182" s="185" t="str">
        <f t="shared" si="427"/>
        <v/>
      </c>
      <c r="AD1182" s="185" t="str">
        <f t="shared" si="428"/>
        <v/>
      </c>
      <c r="AE1182" s="186"/>
      <c r="AF1182" s="187" t="str">
        <f t="shared" si="429"/>
        <v/>
      </c>
      <c r="AG1182" s="182"/>
      <c r="AH1182" s="184"/>
      <c r="AI1182" s="184"/>
      <c r="AJ1182" s="182"/>
      <c r="AK1182" s="188" t="str">
        <f t="shared" si="430"/>
        <v/>
      </c>
      <c r="AL1182" s="188" t="str">
        <f t="shared" si="431"/>
        <v/>
      </c>
      <c r="AM1182" s="188" t="str">
        <f t="shared" si="432"/>
        <v/>
      </c>
      <c r="AN1182" s="359" t="str">
        <f>IF(Overview!$K$17='Internal Calcs'!$P$22,IF(AK1182="","",AK1182),IF(Overview!$K$17='Internal Calcs'!$P$23,IF(AK1182="","",AK1182),IF(ISNUMBER(A1182),(IF(F1182="Short",G1182-H1182,H1182-G1182)*AZ1182-AX1182),"")))</f>
        <v/>
      </c>
      <c r="AO1182" s="401" t="str">
        <f>IF(Overview!$K$17='Internal Calcs'!$P$22,IF(AL1182="","",AL1182),IF(Overview!$K$17='Internal Calcs'!$P$23,IF(AL1182="","",AL1182),IF(ISNUMBER(A1182),IF(AL1182="",(IF(F1182="Short",G1182-H1182,H1182-G1182)*AZ1182-AX1182),(IF(F1182="Short",G1182-J1182,J1182-G1182)*AZ1182-AX1182)),"")))</f>
        <v/>
      </c>
      <c r="AP1182" s="359" t="str">
        <f>IF(Overview!$K$17='Internal Calcs'!$P$22,"",IF(Overview!$K$17='Internal Calcs'!$P$23,IF(AM1182="","",AM1182),IF(ISNUMBER(A1182),IF(AM1182="",(IF(F1182="Short",G1182-H1182,H1182-G1182)*AZ1182-AX1182),(IF(F1182="Short",G1182-L1182,L1182-G1182)*AZ1182-AX1182)),"")))</f>
        <v/>
      </c>
      <c r="AQ1182" s="188" t="str">
        <f t="shared" si="433"/>
        <v/>
      </c>
      <c r="AR1182" s="188" t="str">
        <f t="shared" si="434"/>
        <v/>
      </c>
      <c r="AS1182" s="188" t="str">
        <f t="shared" si="435"/>
        <v/>
      </c>
      <c r="AT1182" s="188" t="str">
        <f>IF(ISNUMBER(A1182),MAX($AS$2:AS1182)-AS1182,"")</f>
        <v/>
      </c>
      <c r="AU1182" s="189" t="str">
        <f t="shared" si="436"/>
        <v/>
      </c>
      <c r="AV1182" s="190" t="str">
        <f t="shared" si="437"/>
        <v/>
      </c>
      <c r="AW1182" s="190" t="str">
        <f t="shared" si="438"/>
        <v/>
      </c>
      <c r="AX1182" s="191" t="str">
        <f ca="1">IF(ISNUMBER($A1182),INDIRECT(CONCATENATE("'Instrument List'!B",(MATCH(E1182,'Instrument List'!A:A,0))-0)),"")</f>
        <v/>
      </c>
      <c r="AY1182" s="191" t="str">
        <f ca="1">IF(ISNUMBER($A1182),INDIRECT(CONCATENATE("'Instrument List'!D",(MATCH(E1182,'Instrument List'!A:A,0))-0)),"")</f>
        <v/>
      </c>
      <c r="AZ1182" s="191" t="str">
        <f ca="1">IF(ISNUMBER($A1182),INDIRECT(CONCATENATE("'Instrument List'!C",(MATCH(E1182,'Instrument List'!A:A,0))-0)),"")</f>
        <v/>
      </c>
      <c r="BA1182" s="192" t="str">
        <f ca="1">IF(ISNUMBER(A1182),INDIRECT(CONCATENATE("'Instrument List'!E",(MATCH(E1182,'Instrument List'!A:A,0))-0)),"")</f>
        <v/>
      </c>
      <c r="BB1182" s="193" t="str">
        <f t="shared" si="439"/>
        <v/>
      </c>
      <c r="BC1182" s="193" t="str">
        <f t="shared" si="440"/>
        <v/>
      </c>
      <c r="BD1182" s="193" t="str">
        <f ca="1">IF(ISNUMBER(A1182),INDIRECT(CONCATENATE("'Instrument List'!F",(MATCH(E1182,'Instrument List'!A:A,0))-0)),"")</f>
        <v/>
      </c>
    </row>
    <row r="1183" spans="1:56">
      <c r="A1183" s="220" t="str">
        <f t="shared" si="420"/>
        <v/>
      </c>
      <c r="B1183" s="221"/>
      <c r="C1183" s="222"/>
      <c r="D1183" s="169"/>
      <c r="E1183" s="169"/>
      <c r="F1183" s="169"/>
      <c r="G1183" s="202"/>
      <c r="H1183" s="217"/>
      <c r="I1183" s="212"/>
      <c r="J1183" s="206"/>
      <c r="K1183" s="212"/>
      <c r="L1183" s="206"/>
      <c r="M1183" s="212"/>
      <c r="N1183" s="206"/>
      <c r="O1183" s="170" t="str">
        <f t="shared" si="421"/>
        <v/>
      </c>
      <c r="P1183" s="171"/>
      <c r="Q1183" s="171"/>
      <c r="R1183" s="171"/>
      <c r="S1183" s="172" t="str">
        <f t="shared" si="422"/>
        <v/>
      </c>
      <c r="T1183" s="172" t="str">
        <f t="shared" si="423"/>
        <v/>
      </c>
      <c r="U1183" s="171"/>
      <c r="V1183" s="171"/>
      <c r="W1183" s="173" t="str">
        <f t="shared" si="424"/>
        <v/>
      </c>
      <c r="X1183" s="173" t="str">
        <f t="shared" si="425"/>
        <v/>
      </c>
      <c r="Y1183" s="173" t="str">
        <f t="shared" si="426"/>
        <v/>
      </c>
      <c r="Z1183" s="171"/>
      <c r="AA1183" s="171"/>
      <c r="AB1183" s="171"/>
      <c r="AC1183" s="172" t="str">
        <f t="shared" si="427"/>
        <v/>
      </c>
      <c r="AD1183" s="172" t="str">
        <f t="shared" si="428"/>
        <v/>
      </c>
      <c r="AE1183" s="174"/>
      <c r="AF1183" s="175" t="str">
        <f t="shared" si="429"/>
        <v/>
      </c>
      <c r="AG1183" s="169"/>
      <c r="AH1183" s="171"/>
      <c r="AI1183" s="171"/>
      <c r="AJ1183" s="169"/>
      <c r="AK1183" s="176" t="str">
        <f t="shared" si="430"/>
        <v/>
      </c>
      <c r="AL1183" s="176" t="str">
        <f t="shared" si="431"/>
        <v/>
      </c>
      <c r="AM1183" s="176" t="str">
        <f t="shared" si="432"/>
        <v/>
      </c>
      <c r="AN1183" s="359" t="str">
        <f>IF(Overview!$K$17='Internal Calcs'!$P$22,IF(AK1183="","",AK1183),IF(Overview!$K$17='Internal Calcs'!$P$23,IF(AK1183="","",AK1183),IF(ISNUMBER(A1183),(IF(F1183="Short",G1183-H1183,H1183-G1183)*AZ1183-AX1183),"")))</f>
        <v/>
      </c>
      <c r="AO1183" s="401" t="str">
        <f>IF(Overview!$K$17='Internal Calcs'!$P$22,IF(AL1183="","",AL1183),IF(Overview!$K$17='Internal Calcs'!$P$23,IF(AL1183="","",AL1183),IF(ISNUMBER(A1183),IF(AL1183="",(IF(F1183="Short",G1183-H1183,H1183-G1183)*AZ1183-AX1183),(IF(F1183="Short",G1183-J1183,J1183-G1183)*AZ1183-AX1183)),"")))</f>
        <v/>
      </c>
      <c r="AP1183" s="359" t="str">
        <f>IF(Overview!$K$17='Internal Calcs'!$P$22,"",IF(Overview!$K$17='Internal Calcs'!$P$23,IF(AM1183="","",AM1183),IF(ISNUMBER(A1183),IF(AM1183="",(IF(F1183="Short",G1183-H1183,H1183-G1183)*AZ1183-AX1183),(IF(F1183="Short",G1183-L1183,L1183-G1183)*AZ1183-AX1183)),"")))</f>
        <v/>
      </c>
      <c r="AQ1183" s="176" t="str">
        <f t="shared" si="433"/>
        <v/>
      </c>
      <c r="AR1183" s="176" t="str">
        <f t="shared" si="434"/>
        <v/>
      </c>
      <c r="AS1183" s="176" t="str">
        <f t="shared" si="435"/>
        <v/>
      </c>
      <c r="AT1183" s="176" t="str">
        <f>IF(ISNUMBER(A1183),MAX($AS$2:AS1183)-AS1183,"")</f>
        <v/>
      </c>
      <c r="AU1183" s="177" t="str">
        <f t="shared" si="436"/>
        <v/>
      </c>
      <c r="AV1183" s="178" t="str">
        <f t="shared" si="437"/>
        <v/>
      </c>
      <c r="AW1183" s="178" t="str">
        <f t="shared" si="438"/>
        <v/>
      </c>
      <c r="AX1183" s="179" t="str">
        <f ca="1">IF(ISNUMBER($A1183),INDIRECT(CONCATENATE("'Instrument List'!B",(MATCH(E1183,'Instrument List'!A:A,0))-0)),"")</f>
        <v/>
      </c>
      <c r="AY1183" s="179" t="str">
        <f ca="1">IF(ISNUMBER($A1183),INDIRECT(CONCATENATE("'Instrument List'!D",(MATCH(E1183,'Instrument List'!A:A,0))-0)),"")</f>
        <v/>
      </c>
      <c r="AZ1183" s="179" t="str">
        <f ca="1">IF(ISNUMBER($A1183),INDIRECT(CONCATENATE("'Instrument List'!C",(MATCH(E1183,'Instrument List'!A:A,0))-0)),"")</f>
        <v/>
      </c>
      <c r="BA1183" s="180" t="str">
        <f ca="1">IF(ISNUMBER(A1183),INDIRECT(CONCATENATE("'Instrument List'!E",(MATCH(E1183,'Instrument List'!A:A,0))-0)),"")</f>
        <v/>
      </c>
      <c r="BB1183" s="181" t="str">
        <f t="shared" si="439"/>
        <v/>
      </c>
      <c r="BC1183" s="181" t="str">
        <f t="shared" si="440"/>
        <v/>
      </c>
      <c r="BD1183" s="181" t="str">
        <f ca="1">IF(ISNUMBER(A1183),INDIRECT(CONCATENATE("'Instrument List'!F",(MATCH(E1183,'Instrument List'!A:A,0))-0)),"")</f>
        <v/>
      </c>
    </row>
    <row r="1184" spans="1:56">
      <c r="A1184" s="223" t="str">
        <f t="shared" si="420"/>
        <v/>
      </c>
      <c r="B1184" s="224"/>
      <c r="C1184" s="225"/>
      <c r="D1184" s="182"/>
      <c r="E1184" s="182"/>
      <c r="F1184" s="182"/>
      <c r="G1184" s="203"/>
      <c r="H1184" s="218"/>
      <c r="I1184" s="213"/>
      <c r="J1184" s="207"/>
      <c r="K1184" s="213"/>
      <c r="L1184" s="207"/>
      <c r="M1184" s="213"/>
      <c r="N1184" s="207"/>
      <c r="O1184" s="183" t="str">
        <f t="shared" si="421"/>
        <v/>
      </c>
      <c r="P1184" s="184"/>
      <c r="Q1184" s="184"/>
      <c r="R1184" s="275"/>
      <c r="S1184" s="185" t="str">
        <f t="shared" si="422"/>
        <v/>
      </c>
      <c r="T1184" s="185" t="str">
        <f t="shared" si="423"/>
        <v/>
      </c>
      <c r="U1184" s="275"/>
      <c r="V1184" s="275"/>
      <c r="W1184" s="276" t="str">
        <f t="shared" si="424"/>
        <v/>
      </c>
      <c r="X1184" s="276" t="str">
        <f t="shared" si="425"/>
        <v/>
      </c>
      <c r="Y1184" s="276" t="str">
        <f t="shared" si="426"/>
        <v/>
      </c>
      <c r="Z1184" s="275"/>
      <c r="AA1184" s="184"/>
      <c r="AB1184" s="184"/>
      <c r="AC1184" s="185" t="str">
        <f t="shared" si="427"/>
        <v/>
      </c>
      <c r="AD1184" s="185" t="str">
        <f t="shared" si="428"/>
        <v/>
      </c>
      <c r="AE1184" s="186"/>
      <c r="AF1184" s="187" t="str">
        <f t="shared" si="429"/>
        <v/>
      </c>
      <c r="AG1184" s="182"/>
      <c r="AH1184" s="184"/>
      <c r="AI1184" s="184"/>
      <c r="AJ1184" s="182"/>
      <c r="AK1184" s="188" t="str">
        <f t="shared" si="430"/>
        <v/>
      </c>
      <c r="AL1184" s="188" t="str">
        <f t="shared" si="431"/>
        <v/>
      </c>
      <c r="AM1184" s="188" t="str">
        <f t="shared" si="432"/>
        <v/>
      </c>
      <c r="AN1184" s="359" t="str">
        <f>IF(Overview!$K$17='Internal Calcs'!$P$22,IF(AK1184="","",AK1184),IF(Overview!$K$17='Internal Calcs'!$P$23,IF(AK1184="","",AK1184),IF(ISNUMBER(A1184),(IF(F1184="Short",G1184-H1184,H1184-G1184)*AZ1184-AX1184),"")))</f>
        <v/>
      </c>
      <c r="AO1184" s="401" t="str">
        <f>IF(Overview!$K$17='Internal Calcs'!$P$22,IF(AL1184="","",AL1184),IF(Overview!$K$17='Internal Calcs'!$P$23,IF(AL1184="","",AL1184),IF(ISNUMBER(A1184),IF(AL1184="",(IF(F1184="Short",G1184-H1184,H1184-G1184)*AZ1184-AX1184),(IF(F1184="Short",G1184-J1184,J1184-G1184)*AZ1184-AX1184)),"")))</f>
        <v/>
      </c>
      <c r="AP1184" s="359" t="str">
        <f>IF(Overview!$K$17='Internal Calcs'!$P$22,"",IF(Overview!$K$17='Internal Calcs'!$P$23,IF(AM1184="","",AM1184),IF(ISNUMBER(A1184),IF(AM1184="",(IF(F1184="Short",G1184-H1184,H1184-G1184)*AZ1184-AX1184),(IF(F1184="Short",G1184-L1184,L1184-G1184)*AZ1184-AX1184)),"")))</f>
        <v/>
      </c>
      <c r="AQ1184" s="188" t="str">
        <f t="shared" si="433"/>
        <v/>
      </c>
      <c r="AR1184" s="188" t="str">
        <f t="shared" si="434"/>
        <v/>
      </c>
      <c r="AS1184" s="188" t="str">
        <f t="shared" si="435"/>
        <v/>
      </c>
      <c r="AT1184" s="188" t="str">
        <f>IF(ISNUMBER(A1184),MAX($AS$2:AS1184)-AS1184,"")</f>
        <v/>
      </c>
      <c r="AU1184" s="189" t="str">
        <f t="shared" si="436"/>
        <v/>
      </c>
      <c r="AV1184" s="190" t="str">
        <f t="shared" si="437"/>
        <v/>
      </c>
      <c r="AW1184" s="190" t="str">
        <f t="shared" si="438"/>
        <v/>
      </c>
      <c r="AX1184" s="191" t="str">
        <f ca="1">IF(ISNUMBER($A1184),INDIRECT(CONCATENATE("'Instrument List'!B",(MATCH(E1184,'Instrument List'!A:A,0))-0)),"")</f>
        <v/>
      </c>
      <c r="AY1184" s="191" t="str">
        <f ca="1">IF(ISNUMBER($A1184),INDIRECT(CONCATENATE("'Instrument List'!D",(MATCH(E1184,'Instrument List'!A:A,0))-0)),"")</f>
        <v/>
      </c>
      <c r="AZ1184" s="191" t="str">
        <f ca="1">IF(ISNUMBER($A1184),INDIRECT(CONCATENATE("'Instrument List'!C",(MATCH(E1184,'Instrument List'!A:A,0))-0)),"")</f>
        <v/>
      </c>
      <c r="BA1184" s="192" t="str">
        <f ca="1">IF(ISNUMBER(A1184),INDIRECT(CONCATENATE("'Instrument List'!E",(MATCH(E1184,'Instrument List'!A:A,0))-0)),"")</f>
        <v/>
      </c>
      <c r="BB1184" s="193" t="str">
        <f t="shared" si="439"/>
        <v/>
      </c>
      <c r="BC1184" s="193" t="str">
        <f t="shared" si="440"/>
        <v/>
      </c>
      <c r="BD1184" s="193" t="str">
        <f ca="1">IF(ISNUMBER(A1184),INDIRECT(CONCATENATE("'Instrument List'!F",(MATCH(E1184,'Instrument List'!A:A,0))-0)),"")</f>
        <v/>
      </c>
    </row>
    <row r="1185" spans="1:56">
      <c r="A1185" s="220" t="str">
        <f t="shared" si="420"/>
        <v/>
      </c>
      <c r="B1185" s="221"/>
      <c r="C1185" s="222"/>
      <c r="D1185" s="169"/>
      <c r="E1185" s="169"/>
      <c r="F1185" s="169"/>
      <c r="G1185" s="202"/>
      <c r="H1185" s="217"/>
      <c r="I1185" s="212"/>
      <c r="J1185" s="206"/>
      <c r="K1185" s="212"/>
      <c r="L1185" s="206"/>
      <c r="M1185" s="212"/>
      <c r="N1185" s="206"/>
      <c r="O1185" s="170" t="str">
        <f t="shared" si="421"/>
        <v/>
      </c>
      <c r="P1185" s="171"/>
      <c r="Q1185" s="171"/>
      <c r="R1185" s="171"/>
      <c r="S1185" s="172" t="str">
        <f t="shared" si="422"/>
        <v/>
      </c>
      <c r="T1185" s="172" t="str">
        <f t="shared" si="423"/>
        <v/>
      </c>
      <c r="U1185" s="171"/>
      <c r="V1185" s="171"/>
      <c r="W1185" s="173" t="str">
        <f t="shared" si="424"/>
        <v/>
      </c>
      <c r="X1185" s="173" t="str">
        <f t="shared" si="425"/>
        <v/>
      </c>
      <c r="Y1185" s="173" t="str">
        <f t="shared" si="426"/>
        <v/>
      </c>
      <c r="Z1185" s="171"/>
      <c r="AA1185" s="171"/>
      <c r="AB1185" s="171"/>
      <c r="AC1185" s="172" t="str">
        <f t="shared" si="427"/>
        <v/>
      </c>
      <c r="AD1185" s="172" t="str">
        <f t="shared" si="428"/>
        <v/>
      </c>
      <c r="AE1185" s="174"/>
      <c r="AF1185" s="175" t="str">
        <f t="shared" si="429"/>
        <v/>
      </c>
      <c r="AG1185" s="169"/>
      <c r="AH1185" s="171"/>
      <c r="AI1185" s="171"/>
      <c r="AJ1185" s="169"/>
      <c r="AK1185" s="176" t="str">
        <f t="shared" si="430"/>
        <v/>
      </c>
      <c r="AL1185" s="176" t="str">
        <f t="shared" si="431"/>
        <v/>
      </c>
      <c r="AM1185" s="176" t="str">
        <f t="shared" si="432"/>
        <v/>
      </c>
      <c r="AN1185" s="359" t="str">
        <f>IF(Overview!$K$17='Internal Calcs'!$P$22,IF(AK1185="","",AK1185),IF(Overview!$K$17='Internal Calcs'!$P$23,IF(AK1185="","",AK1185),IF(ISNUMBER(A1185),(IF(F1185="Short",G1185-H1185,H1185-G1185)*AZ1185-AX1185),"")))</f>
        <v/>
      </c>
      <c r="AO1185" s="401" t="str">
        <f>IF(Overview!$K$17='Internal Calcs'!$P$22,IF(AL1185="","",AL1185),IF(Overview!$K$17='Internal Calcs'!$P$23,IF(AL1185="","",AL1185),IF(ISNUMBER(A1185),IF(AL1185="",(IF(F1185="Short",G1185-H1185,H1185-G1185)*AZ1185-AX1185),(IF(F1185="Short",G1185-J1185,J1185-G1185)*AZ1185-AX1185)),"")))</f>
        <v/>
      </c>
      <c r="AP1185" s="359" t="str">
        <f>IF(Overview!$K$17='Internal Calcs'!$P$22,"",IF(Overview!$K$17='Internal Calcs'!$P$23,IF(AM1185="","",AM1185),IF(ISNUMBER(A1185),IF(AM1185="",(IF(F1185="Short",G1185-H1185,H1185-G1185)*AZ1185-AX1185),(IF(F1185="Short",G1185-L1185,L1185-G1185)*AZ1185-AX1185)),"")))</f>
        <v/>
      </c>
      <c r="AQ1185" s="176" t="str">
        <f t="shared" si="433"/>
        <v/>
      </c>
      <c r="AR1185" s="176" t="str">
        <f t="shared" si="434"/>
        <v/>
      </c>
      <c r="AS1185" s="176" t="str">
        <f t="shared" si="435"/>
        <v/>
      </c>
      <c r="AT1185" s="176" t="str">
        <f>IF(ISNUMBER(A1185),MAX($AS$2:AS1185)-AS1185,"")</f>
        <v/>
      </c>
      <c r="AU1185" s="177" t="str">
        <f t="shared" si="436"/>
        <v/>
      </c>
      <c r="AV1185" s="178" t="str">
        <f t="shared" si="437"/>
        <v/>
      </c>
      <c r="AW1185" s="178" t="str">
        <f t="shared" si="438"/>
        <v/>
      </c>
      <c r="AX1185" s="179" t="str">
        <f ca="1">IF(ISNUMBER($A1185),INDIRECT(CONCATENATE("'Instrument List'!B",(MATCH(E1185,'Instrument List'!A:A,0))-0)),"")</f>
        <v/>
      </c>
      <c r="AY1185" s="179" t="str">
        <f ca="1">IF(ISNUMBER($A1185),INDIRECT(CONCATENATE("'Instrument List'!D",(MATCH(E1185,'Instrument List'!A:A,0))-0)),"")</f>
        <v/>
      </c>
      <c r="AZ1185" s="179" t="str">
        <f ca="1">IF(ISNUMBER($A1185),INDIRECT(CONCATENATE("'Instrument List'!C",(MATCH(E1185,'Instrument List'!A:A,0))-0)),"")</f>
        <v/>
      </c>
      <c r="BA1185" s="180" t="str">
        <f ca="1">IF(ISNUMBER(A1185),INDIRECT(CONCATENATE("'Instrument List'!E",(MATCH(E1185,'Instrument List'!A:A,0))-0)),"")</f>
        <v/>
      </c>
      <c r="BB1185" s="181" t="str">
        <f t="shared" si="439"/>
        <v/>
      </c>
      <c r="BC1185" s="181" t="str">
        <f t="shared" si="440"/>
        <v/>
      </c>
      <c r="BD1185" s="181" t="str">
        <f ca="1">IF(ISNUMBER(A1185),INDIRECT(CONCATENATE("'Instrument List'!F",(MATCH(E1185,'Instrument List'!A:A,0))-0)),"")</f>
        <v/>
      </c>
    </row>
    <row r="1186" spans="1:56">
      <c r="A1186" s="223" t="str">
        <f t="shared" si="420"/>
        <v/>
      </c>
      <c r="B1186" s="224"/>
      <c r="C1186" s="225"/>
      <c r="D1186" s="182"/>
      <c r="E1186" s="182"/>
      <c r="F1186" s="182"/>
      <c r="G1186" s="203"/>
      <c r="H1186" s="218"/>
      <c r="I1186" s="213"/>
      <c r="J1186" s="207"/>
      <c r="K1186" s="213"/>
      <c r="L1186" s="207"/>
      <c r="M1186" s="213"/>
      <c r="N1186" s="207"/>
      <c r="O1186" s="183" t="str">
        <f t="shared" si="421"/>
        <v/>
      </c>
      <c r="P1186" s="184"/>
      <c r="Q1186" s="184"/>
      <c r="R1186" s="275"/>
      <c r="S1186" s="185" t="str">
        <f t="shared" si="422"/>
        <v/>
      </c>
      <c r="T1186" s="185" t="str">
        <f t="shared" si="423"/>
        <v/>
      </c>
      <c r="U1186" s="275"/>
      <c r="V1186" s="275"/>
      <c r="W1186" s="276" t="str">
        <f t="shared" si="424"/>
        <v/>
      </c>
      <c r="X1186" s="276" t="str">
        <f t="shared" si="425"/>
        <v/>
      </c>
      <c r="Y1186" s="276" t="str">
        <f t="shared" si="426"/>
        <v/>
      </c>
      <c r="Z1186" s="275"/>
      <c r="AA1186" s="184"/>
      <c r="AB1186" s="184"/>
      <c r="AC1186" s="185" t="str">
        <f t="shared" si="427"/>
        <v/>
      </c>
      <c r="AD1186" s="185" t="str">
        <f t="shared" si="428"/>
        <v/>
      </c>
      <c r="AE1186" s="186"/>
      <c r="AF1186" s="187" t="str">
        <f t="shared" si="429"/>
        <v/>
      </c>
      <c r="AG1186" s="182"/>
      <c r="AH1186" s="184"/>
      <c r="AI1186" s="184"/>
      <c r="AJ1186" s="182"/>
      <c r="AK1186" s="188" t="str">
        <f t="shared" si="430"/>
        <v/>
      </c>
      <c r="AL1186" s="188" t="str">
        <f t="shared" si="431"/>
        <v/>
      </c>
      <c r="AM1186" s="188" t="str">
        <f t="shared" si="432"/>
        <v/>
      </c>
      <c r="AN1186" s="359" t="str">
        <f>IF(Overview!$K$17='Internal Calcs'!$P$22,IF(AK1186="","",AK1186),IF(Overview!$K$17='Internal Calcs'!$P$23,IF(AK1186="","",AK1186),IF(ISNUMBER(A1186),(IF(F1186="Short",G1186-H1186,H1186-G1186)*AZ1186-AX1186),"")))</f>
        <v/>
      </c>
      <c r="AO1186" s="401" t="str">
        <f>IF(Overview!$K$17='Internal Calcs'!$P$22,IF(AL1186="","",AL1186),IF(Overview!$K$17='Internal Calcs'!$P$23,IF(AL1186="","",AL1186),IF(ISNUMBER(A1186),IF(AL1186="",(IF(F1186="Short",G1186-H1186,H1186-G1186)*AZ1186-AX1186),(IF(F1186="Short",G1186-J1186,J1186-G1186)*AZ1186-AX1186)),"")))</f>
        <v/>
      </c>
      <c r="AP1186" s="359" t="str">
        <f>IF(Overview!$K$17='Internal Calcs'!$P$22,"",IF(Overview!$K$17='Internal Calcs'!$P$23,IF(AM1186="","",AM1186),IF(ISNUMBER(A1186),IF(AM1186="",(IF(F1186="Short",G1186-H1186,H1186-G1186)*AZ1186-AX1186),(IF(F1186="Short",G1186-L1186,L1186-G1186)*AZ1186-AX1186)),"")))</f>
        <v/>
      </c>
      <c r="AQ1186" s="188" t="str">
        <f t="shared" si="433"/>
        <v/>
      </c>
      <c r="AR1186" s="188" t="str">
        <f t="shared" si="434"/>
        <v/>
      </c>
      <c r="AS1186" s="188" t="str">
        <f t="shared" si="435"/>
        <v/>
      </c>
      <c r="AT1186" s="188" t="str">
        <f>IF(ISNUMBER(A1186),MAX($AS$2:AS1186)-AS1186,"")</f>
        <v/>
      </c>
      <c r="AU1186" s="189" t="str">
        <f t="shared" si="436"/>
        <v/>
      </c>
      <c r="AV1186" s="190" t="str">
        <f t="shared" si="437"/>
        <v/>
      </c>
      <c r="AW1186" s="190" t="str">
        <f t="shared" si="438"/>
        <v/>
      </c>
      <c r="AX1186" s="191" t="str">
        <f ca="1">IF(ISNUMBER($A1186),INDIRECT(CONCATENATE("'Instrument List'!B",(MATCH(E1186,'Instrument List'!A:A,0))-0)),"")</f>
        <v/>
      </c>
      <c r="AY1186" s="191" t="str">
        <f ca="1">IF(ISNUMBER($A1186),INDIRECT(CONCATENATE("'Instrument List'!D",(MATCH(E1186,'Instrument List'!A:A,0))-0)),"")</f>
        <v/>
      </c>
      <c r="AZ1186" s="191" t="str">
        <f ca="1">IF(ISNUMBER($A1186),INDIRECT(CONCATENATE("'Instrument List'!C",(MATCH(E1186,'Instrument List'!A:A,0))-0)),"")</f>
        <v/>
      </c>
      <c r="BA1186" s="192" t="str">
        <f ca="1">IF(ISNUMBER(A1186),INDIRECT(CONCATENATE("'Instrument List'!E",(MATCH(E1186,'Instrument List'!A:A,0))-0)),"")</f>
        <v/>
      </c>
      <c r="BB1186" s="193" t="str">
        <f t="shared" si="439"/>
        <v/>
      </c>
      <c r="BC1186" s="193" t="str">
        <f t="shared" si="440"/>
        <v/>
      </c>
      <c r="BD1186" s="193" t="str">
        <f ca="1">IF(ISNUMBER(A1186),INDIRECT(CONCATENATE("'Instrument List'!F",(MATCH(E1186,'Instrument List'!A:A,0))-0)),"")</f>
        <v/>
      </c>
    </row>
    <row r="1187" spans="1:56">
      <c r="A1187" s="220" t="str">
        <f t="shared" si="420"/>
        <v/>
      </c>
      <c r="B1187" s="221"/>
      <c r="C1187" s="222"/>
      <c r="D1187" s="169"/>
      <c r="E1187" s="169"/>
      <c r="F1187" s="169"/>
      <c r="G1187" s="202"/>
      <c r="H1187" s="217"/>
      <c r="I1187" s="212"/>
      <c r="J1187" s="206"/>
      <c r="K1187" s="212"/>
      <c r="L1187" s="206"/>
      <c r="M1187" s="212"/>
      <c r="N1187" s="206"/>
      <c r="O1187" s="170" t="str">
        <f t="shared" si="421"/>
        <v/>
      </c>
      <c r="P1187" s="171"/>
      <c r="Q1187" s="171"/>
      <c r="R1187" s="171"/>
      <c r="S1187" s="172" t="str">
        <f t="shared" si="422"/>
        <v/>
      </c>
      <c r="T1187" s="172" t="str">
        <f t="shared" si="423"/>
        <v/>
      </c>
      <c r="U1187" s="171"/>
      <c r="V1187" s="171"/>
      <c r="W1187" s="173" t="str">
        <f t="shared" si="424"/>
        <v/>
      </c>
      <c r="X1187" s="173" t="str">
        <f t="shared" si="425"/>
        <v/>
      </c>
      <c r="Y1187" s="173" t="str">
        <f t="shared" si="426"/>
        <v/>
      </c>
      <c r="Z1187" s="171"/>
      <c r="AA1187" s="171"/>
      <c r="AB1187" s="171"/>
      <c r="AC1187" s="172" t="str">
        <f t="shared" si="427"/>
        <v/>
      </c>
      <c r="AD1187" s="172" t="str">
        <f t="shared" si="428"/>
        <v/>
      </c>
      <c r="AE1187" s="174"/>
      <c r="AF1187" s="175" t="str">
        <f t="shared" si="429"/>
        <v/>
      </c>
      <c r="AG1187" s="169"/>
      <c r="AH1187" s="171"/>
      <c r="AI1187" s="171"/>
      <c r="AJ1187" s="169"/>
      <c r="AK1187" s="176" t="str">
        <f t="shared" si="430"/>
        <v/>
      </c>
      <c r="AL1187" s="176" t="str">
        <f t="shared" si="431"/>
        <v/>
      </c>
      <c r="AM1187" s="176" t="str">
        <f t="shared" si="432"/>
        <v/>
      </c>
      <c r="AN1187" s="359" t="str">
        <f>IF(Overview!$K$17='Internal Calcs'!$P$22,IF(AK1187="","",AK1187),IF(Overview!$K$17='Internal Calcs'!$P$23,IF(AK1187="","",AK1187),IF(ISNUMBER(A1187),(IF(F1187="Short",G1187-H1187,H1187-G1187)*AZ1187-AX1187),"")))</f>
        <v/>
      </c>
      <c r="AO1187" s="401" t="str">
        <f>IF(Overview!$K$17='Internal Calcs'!$P$22,IF(AL1187="","",AL1187),IF(Overview!$K$17='Internal Calcs'!$P$23,IF(AL1187="","",AL1187),IF(ISNUMBER(A1187),IF(AL1187="",(IF(F1187="Short",G1187-H1187,H1187-G1187)*AZ1187-AX1187),(IF(F1187="Short",G1187-J1187,J1187-G1187)*AZ1187-AX1187)),"")))</f>
        <v/>
      </c>
      <c r="AP1187" s="359" t="str">
        <f>IF(Overview!$K$17='Internal Calcs'!$P$22,"",IF(Overview!$K$17='Internal Calcs'!$P$23,IF(AM1187="","",AM1187),IF(ISNUMBER(A1187),IF(AM1187="",(IF(F1187="Short",G1187-H1187,H1187-G1187)*AZ1187-AX1187),(IF(F1187="Short",G1187-L1187,L1187-G1187)*AZ1187-AX1187)),"")))</f>
        <v/>
      </c>
      <c r="AQ1187" s="176" t="str">
        <f t="shared" si="433"/>
        <v/>
      </c>
      <c r="AR1187" s="176" t="str">
        <f t="shared" si="434"/>
        <v/>
      </c>
      <c r="AS1187" s="176" t="str">
        <f t="shared" si="435"/>
        <v/>
      </c>
      <c r="AT1187" s="176" t="str">
        <f>IF(ISNUMBER(A1187),MAX($AS$2:AS1187)-AS1187,"")</f>
        <v/>
      </c>
      <c r="AU1187" s="177" t="str">
        <f t="shared" si="436"/>
        <v/>
      </c>
      <c r="AV1187" s="178" t="str">
        <f t="shared" si="437"/>
        <v/>
      </c>
      <c r="AW1187" s="178" t="str">
        <f t="shared" si="438"/>
        <v/>
      </c>
      <c r="AX1187" s="179" t="str">
        <f ca="1">IF(ISNUMBER($A1187),INDIRECT(CONCATENATE("'Instrument List'!B",(MATCH(E1187,'Instrument List'!A:A,0))-0)),"")</f>
        <v/>
      </c>
      <c r="AY1187" s="179" t="str">
        <f ca="1">IF(ISNUMBER($A1187),INDIRECT(CONCATENATE("'Instrument List'!D",(MATCH(E1187,'Instrument List'!A:A,0))-0)),"")</f>
        <v/>
      </c>
      <c r="AZ1187" s="179" t="str">
        <f ca="1">IF(ISNUMBER($A1187),INDIRECT(CONCATENATE("'Instrument List'!C",(MATCH(E1187,'Instrument List'!A:A,0))-0)),"")</f>
        <v/>
      </c>
      <c r="BA1187" s="180" t="str">
        <f ca="1">IF(ISNUMBER(A1187),INDIRECT(CONCATENATE("'Instrument List'!E",(MATCH(E1187,'Instrument List'!A:A,0))-0)),"")</f>
        <v/>
      </c>
      <c r="BB1187" s="181" t="str">
        <f t="shared" si="439"/>
        <v/>
      </c>
      <c r="BC1187" s="181" t="str">
        <f t="shared" si="440"/>
        <v/>
      </c>
      <c r="BD1187" s="181" t="str">
        <f ca="1">IF(ISNUMBER(A1187),INDIRECT(CONCATENATE("'Instrument List'!F",(MATCH(E1187,'Instrument List'!A:A,0))-0)),"")</f>
        <v/>
      </c>
    </row>
    <row r="1188" spans="1:56">
      <c r="A1188" s="223" t="str">
        <f t="shared" si="420"/>
        <v/>
      </c>
      <c r="B1188" s="224"/>
      <c r="C1188" s="225"/>
      <c r="D1188" s="182"/>
      <c r="E1188" s="182"/>
      <c r="F1188" s="182"/>
      <c r="G1188" s="203"/>
      <c r="H1188" s="218"/>
      <c r="I1188" s="213"/>
      <c r="J1188" s="207"/>
      <c r="K1188" s="213"/>
      <c r="L1188" s="207"/>
      <c r="M1188" s="213"/>
      <c r="N1188" s="207"/>
      <c r="O1188" s="183" t="str">
        <f t="shared" si="421"/>
        <v/>
      </c>
      <c r="P1188" s="184"/>
      <c r="Q1188" s="184"/>
      <c r="R1188" s="275"/>
      <c r="S1188" s="185" t="str">
        <f t="shared" si="422"/>
        <v/>
      </c>
      <c r="T1188" s="185" t="str">
        <f t="shared" si="423"/>
        <v/>
      </c>
      <c r="U1188" s="275"/>
      <c r="V1188" s="275"/>
      <c r="W1188" s="276" t="str">
        <f t="shared" si="424"/>
        <v/>
      </c>
      <c r="X1188" s="276" t="str">
        <f t="shared" si="425"/>
        <v/>
      </c>
      <c r="Y1188" s="276" t="str">
        <f t="shared" si="426"/>
        <v/>
      </c>
      <c r="Z1188" s="275"/>
      <c r="AA1188" s="184"/>
      <c r="AB1188" s="184"/>
      <c r="AC1188" s="185" t="str">
        <f t="shared" si="427"/>
        <v/>
      </c>
      <c r="AD1188" s="185" t="str">
        <f t="shared" si="428"/>
        <v/>
      </c>
      <c r="AE1188" s="186"/>
      <c r="AF1188" s="187" t="str">
        <f t="shared" si="429"/>
        <v/>
      </c>
      <c r="AG1188" s="182"/>
      <c r="AH1188" s="184"/>
      <c r="AI1188" s="184"/>
      <c r="AJ1188" s="182"/>
      <c r="AK1188" s="188" t="str">
        <f t="shared" si="430"/>
        <v/>
      </c>
      <c r="AL1188" s="188" t="str">
        <f t="shared" si="431"/>
        <v/>
      </c>
      <c r="AM1188" s="188" t="str">
        <f t="shared" si="432"/>
        <v/>
      </c>
      <c r="AN1188" s="359" t="str">
        <f>IF(Overview!$K$17='Internal Calcs'!$P$22,IF(AK1188="","",AK1188),IF(Overview!$K$17='Internal Calcs'!$P$23,IF(AK1188="","",AK1188),IF(ISNUMBER(A1188),(IF(F1188="Short",G1188-H1188,H1188-G1188)*AZ1188-AX1188),"")))</f>
        <v/>
      </c>
      <c r="AO1188" s="401" t="str">
        <f>IF(Overview!$K$17='Internal Calcs'!$P$22,IF(AL1188="","",AL1188),IF(Overview!$K$17='Internal Calcs'!$P$23,IF(AL1188="","",AL1188),IF(ISNUMBER(A1188),IF(AL1188="",(IF(F1188="Short",G1188-H1188,H1188-G1188)*AZ1188-AX1188),(IF(F1188="Short",G1188-J1188,J1188-G1188)*AZ1188-AX1188)),"")))</f>
        <v/>
      </c>
      <c r="AP1188" s="359" t="str">
        <f>IF(Overview!$K$17='Internal Calcs'!$P$22,"",IF(Overview!$K$17='Internal Calcs'!$P$23,IF(AM1188="","",AM1188),IF(ISNUMBER(A1188),IF(AM1188="",(IF(F1188="Short",G1188-H1188,H1188-G1188)*AZ1188-AX1188),(IF(F1188="Short",G1188-L1188,L1188-G1188)*AZ1188-AX1188)),"")))</f>
        <v/>
      </c>
      <c r="AQ1188" s="188" t="str">
        <f t="shared" si="433"/>
        <v/>
      </c>
      <c r="AR1188" s="188" t="str">
        <f t="shared" si="434"/>
        <v/>
      </c>
      <c r="AS1188" s="188" t="str">
        <f t="shared" si="435"/>
        <v/>
      </c>
      <c r="AT1188" s="188" t="str">
        <f>IF(ISNUMBER(A1188),MAX($AS$2:AS1188)-AS1188,"")</f>
        <v/>
      </c>
      <c r="AU1188" s="189" t="str">
        <f t="shared" si="436"/>
        <v/>
      </c>
      <c r="AV1188" s="190" t="str">
        <f t="shared" si="437"/>
        <v/>
      </c>
      <c r="AW1188" s="190" t="str">
        <f t="shared" si="438"/>
        <v/>
      </c>
      <c r="AX1188" s="191" t="str">
        <f ca="1">IF(ISNUMBER($A1188),INDIRECT(CONCATENATE("'Instrument List'!B",(MATCH(E1188,'Instrument List'!A:A,0))-0)),"")</f>
        <v/>
      </c>
      <c r="AY1188" s="191" t="str">
        <f ca="1">IF(ISNUMBER($A1188),INDIRECT(CONCATENATE("'Instrument List'!D",(MATCH(E1188,'Instrument List'!A:A,0))-0)),"")</f>
        <v/>
      </c>
      <c r="AZ1188" s="191" t="str">
        <f ca="1">IF(ISNUMBER($A1188),INDIRECT(CONCATENATE("'Instrument List'!C",(MATCH(E1188,'Instrument List'!A:A,0))-0)),"")</f>
        <v/>
      </c>
      <c r="BA1188" s="192" t="str">
        <f ca="1">IF(ISNUMBER(A1188),INDIRECT(CONCATENATE("'Instrument List'!E",(MATCH(E1188,'Instrument List'!A:A,0))-0)),"")</f>
        <v/>
      </c>
      <c r="BB1188" s="193" t="str">
        <f t="shared" si="439"/>
        <v/>
      </c>
      <c r="BC1188" s="193" t="str">
        <f t="shared" si="440"/>
        <v/>
      </c>
      <c r="BD1188" s="193" t="str">
        <f ca="1">IF(ISNUMBER(A1188),INDIRECT(CONCATENATE("'Instrument List'!F",(MATCH(E1188,'Instrument List'!A:A,0))-0)),"")</f>
        <v/>
      </c>
    </row>
    <row r="1189" spans="1:56">
      <c r="A1189" s="220" t="str">
        <f t="shared" si="420"/>
        <v/>
      </c>
      <c r="B1189" s="221"/>
      <c r="C1189" s="222"/>
      <c r="D1189" s="169"/>
      <c r="E1189" s="169"/>
      <c r="F1189" s="169"/>
      <c r="G1189" s="202"/>
      <c r="H1189" s="217"/>
      <c r="I1189" s="212"/>
      <c r="J1189" s="206"/>
      <c r="K1189" s="212"/>
      <c r="L1189" s="206"/>
      <c r="M1189" s="212"/>
      <c r="N1189" s="206"/>
      <c r="O1189" s="170" t="str">
        <f t="shared" si="421"/>
        <v/>
      </c>
      <c r="P1189" s="171"/>
      <c r="Q1189" s="171"/>
      <c r="R1189" s="171"/>
      <c r="S1189" s="172" t="str">
        <f t="shared" si="422"/>
        <v/>
      </c>
      <c r="T1189" s="172" t="str">
        <f t="shared" si="423"/>
        <v/>
      </c>
      <c r="U1189" s="171"/>
      <c r="V1189" s="171"/>
      <c r="W1189" s="173" t="str">
        <f t="shared" si="424"/>
        <v/>
      </c>
      <c r="X1189" s="173" t="str">
        <f t="shared" si="425"/>
        <v/>
      </c>
      <c r="Y1189" s="173" t="str">
        <f t="shared" si="426"/>
        <v/>
      </c>
      <c r="Z1189" s="171"/>
      <c r="AA1189" s="171"/>
      <c r="AB1189" s="171"/>
      <c r="AC1189" s="172" t="str">
        <f t="shared" si="427"/>
        <v/>
      </c>
      <c r="AD1189" s="172" t="str">
        <f t="shared" si="428"/>
        <v/>
      </c>
      <c r="AE1189" s="174"/>
      <c r="AF1189" s="175" t="str">
        <f t="shared" si="429"/>
        <v/>
      </c>
      <c r="AG1189" s="169"/>
      <c r="AH1189" s="171"/>
      <c r="AI1189" s="171"/>
      <c r="AJ1189" s="169"/>
      <c r="AK1189" s="176" t="str">
        <f t="shared" si="430"/>
        <v/>
      </c>
      <c r="AL1189" s="176" t="str">
        <f t="shared" si="431"/>
        <v/>
      </c>
      <c r="AM1189" s="176" t="str">
        <f t="shared" si="432"/>
        <v/>
      </c>
      <c r="AN1189" s="359" t="str">
        <f>IF(Overview!$K$17='Internal Calcs'!$P$22,IF(AK1189="","",AK1189),IF(Overview!$K$17='Internal Calcs'!$P$23,IF(AK1189="","",AK1189),IF(ISNUMBER(A1189),(IF(F1189="Short",G1189-H1189,H1189-G1189)*AZ1189-AX1189),"")))</f>
        <v/>
      </c>
      <c r="AO1189" s="401" t="str">
        <f>IF(Overview!$K$17='Internal Calcs'!$P$22,IF(AL1189="","",AL1189),IF(Overview!$K$17='Internal Calcs'!$P$23,IF(AL1189="","",AL1189),IF(ISNUMBER(A1189),IF(AL1189="",(IF(F1189="Short",G1189-H1189,H1189-G1189)*AZ1189-AX1189),(IF(F1189="Short",G1189-J1189,J1189-G1189)*AZ1189-AX1189)),"")))</f>
        <v/>
      </c>
      <c r="AP1189" s="359" t="str">
        <f>IF(Overview!$K$17='Internal Calcs'!$P$22,"",IF(Overview!$K$17='Internal Calcs'!$P$23,IF(AM1189="","",AM1189),IF(ISNUMBER(A1189),IF(AM1189="",(IF(F1189="Short",G1189-H1189,H1189-G1189)*AZ1189-AX1189),(IF(F1189="Short",G1189-L1189,L1189-G1189)*AZ1189-AX1189)),"")))</f>
        <v/>
      </c>
      <c r="AQ1189" s="176" t="str">
        <f t="shared" si="433"/>
        <v/>
      </c>
      <c r="AR1189" s="176" t="str">
        <f t="shared" si="434"/>
        <v/>
      </c>
      <c r="AS1189" s="176" t="str">
        <f t="shared" si="435"/>
        <v/>
      </c>
      <c r="AT1189" s="176" t="str">
        <f>IF(ISNUMBER(A1189),MAX($AS$2:AS1189)-AS1189,"")</f>
        <v/>
      </c>
      <c r="AU1189" s="177" t="str">
        <f t="shared" si="436"/>
        <v/>
      </c>
      <c r="AV1189" s="178" t="str">
        <f t="shared" si="437"/>
        <v/>
      </c>
      <c r="AW1189" s="178" t="str">
        <f t="shared" si="438"/>
        <v/>
      </c>
      <c r="AX1189" s="179" t="str">
        <f ca="1">IF(ISNUMBER($A1189),INDIRECT(CONCATENATE("'Instrument List'!B",(MATCH(E1189,'Instrument List'!A:A,0))-0)),"")</f>
        <v/>
      </c>
      <c r="AY1189" s="179" t="str">
        <f ca="1">IF(ISNUMBER($A1189),INDIRECT(CONCATENATE("'Instrument List'!D",(MATCH(E1189,'Instrument List'!A:A,0))-0)),"")</f>
        <v/>
      </c>
      <c r="AZ1189" s="179" t="str">
        <f ca="1">IF(ISNUMBER($A1189),INDIRECT(CONCATENATE("'Instrument List'!C",(MATCH(E1189,'Instrument List'!A:A,0))-0)),"")</f>
        <v/>
      </c>
      <c r="BA1189" s="180" t="str">
        <f ca="1">IF(ISNUMBER(A1189),INDIRECT(CONCATENATE("'Instrument List'!E",(MATCH(E1189,'Instrument List'!A:A,0))-0)),"")</f>
        <v/>
      </c>
      <c r="BB1189" s="181" t="str">
        <f t="shared" si="439"/>
        <v/>
      </c>
      <c r="BC1189" s="181" t="str">
        <f t="shared" si="440"/>
        <v/>
      </c>
      <c r="BD1189" s="181" t="str">
        <f ca="1">IF(ISNUMBER(A1189),INDIRECT(CONCATENATE("'Instrument List'!F",(MATCH(E1189,'Instrument List'!A:A,0))-0)),"")</f>
        <v/>
      </c>
    </row>
    <row r="1190" spans="1:56">
      <c r="A1190" s="223" t="str">
        <f t="shared" si="420"/>
        <v/>
      </c>
      <c r="B1190" s="224"/>
      <c r="C1190" s="225"/>
      <c r="D1190" s="182"/>
      <c r="E1190" s="182"/>
      <c r="F1190" s="182"/>
      <c r="G1190" s="203"/>
      <c r="H1190" s="218"/>
      <c r="I1190" s="213"/>
      <c r="J1190" s="207"/>
      <c r="K1190" s="213"/>
      <c r="L1190" s="207"/>
      <c r="M1190" s="213"/>
      <c r="N1190" s="207"/>
      <c r="O1190" s="183" t="str">
        <f t="shared" si="421"/>
        <v/>
      </c>
      <c r="P1190" s="184"/>
      <c r="Q1190" s="184"/>
      <c r="R1190" s="275"/>
      <c r="S1190" s="185" t="str">
        <f t="shared" si="422"/>
        <v/>
      </c>
      <c r="T1190" s="185" t="str">
        <f t="shared" si="423"/>
        <v/>
      </c>
      <c r="U1190" s="275"/>
      <c r="V1190" s="275"/>
      <c r="W1190" s="276" t="str">
        <f t="shared" si="424"/>
        <v/>
      </c>
      <c r="X1190" s="276" t="str">
        <f t="shared" si="425"/>
        <v/>
      </c>
      <c r="Y1190" s="276" t="str">
        <f t="shared" si="426"/>
        <v/>
      </c>
      <c r="Z1190" s="275"/>
      <c r="AA1190" s="184"/>
      <c r="AB1190" s="184"/>
      <c r="AC1190" s="185" t="str">
        <f t="shared" si="427"/>
        <v/>
      </c>
      <c r="AD1190" s="185" t="str">
        <f t="shared" si="428"/>
        <v/>
      </c>
      <c r="AE1190" s="186"/>
      <c r="AF1190" s="187" t="str">
        <f t="shared" si="429"/>
        <v/>
      </c>
      <c r="AG1190" s="182"/>
      <c r="AH1190" s="184"/>
      <c r="AI1190" s="184"/>
      <c r="AJ1190" s="182"/>
      <c r="AK1190" s="188" t="str">
        <f t="shared" si="430"/>
        <v/>
      </c>
      <c r="AL1190" s="188" t="str">
        <f t="shared" si="431"/>
        <v/>
      </c>
      <c r="AM1190" s="188" t="str">
        <f t="shared" si="432"/>
        <v/>
      </c>
      <c r="AN1190" s="359" t="str">
        <f>IF(Overview!$K$17='Internal Calcs'!$P$22,IF(AK1190="","",AK1190),IF(Overview!$K$17='Internal Calcs'!$P$23,IF(AK1190="","",AK1190),IF(ISNUMBER(A1190),(IF(F1190="Short",G1190-H1190,H1190-G1190)*AZ1190-AX1190),"")))</f>
        <v/>
      </c>
      <c r="AO1190" s="401" t="str">
        <f>IF(Overview!$K$17='Internal Calcs'!$P$22,IF(AL1190="","",AL1190),IF(Overview!$K$17='Internal Calcs'!$P$23,IF(AL1190="","",AL1190),IF(ISNUMBER(A1190),IF(AL1190="",(IF(F1190="Short",G1190-H1190,H1190-G1190)*AZ1190-AX1190),(IF(F1190="Short",G1190-J1190,J1190-G1190)*AZ1190-AX1190)),"")))</f>
        <v/>
      </c>
      <c r="AP1190" s="359" t="str">
        <f>IF(Overview!$K$17='Internal Calcs'!$P$22,"",IF(Overview!$K$17='Internal Calcs'!$P$23,IF(AM1190="","",AM1190),IF(ISNUMBER(A1190),IF(AM1190="",(IF(F1190="Short",G1190-H1190,H1190-G1190)*AZ1190-AX1190),(IF(F1190="Short",G1190-L1190,L1190-G1190)*AZ1190-AX1190)),"")))</f>
        <v/>
      </c>
      <c r="AQ1190" s="188" t="str">
        <f t="shared" si="433"/>
        <v/>
      </c>
      <c r="AR1190" s="188" t="str">
        <f t="shared" si="434"/>
        <v/>
      </c>
      <c r="AS1190" s="188" t="str">
        <f t="shared" si="435"/>
        <v/>
      </c>
      <c r="AT1190" s="188" t="str">
        <f>IF(ISNUMBER(A1190),MAX($AS$2:AS1190)-AS1190,"")</f>
        <v/>
      </c>
      <c r="AU1190" s="189" t="str">
        <f t="shared" si="436"/>
        <v/>
      </c>
      <c r="AV1190" s="190" t="str">
        <f t="shared" si="437"/>
        <v/>
      </c>
      <c r="AW1190" s="190" t="str">
        <f t="shared" si="438"/>
        <v/>
      </c>
      <c r="AX1190" s="191" t="str">
        <f ca="1">IF(ISNUMBER($A1190),INDIRECT(CONCATENATE("'Instrument List'!B",(MATCH(E1190,'Instrument List'!A:A,0))-0)),"")</f>
        <v/>
      </c>
      <c r="AY1190" s="191" t="str">
        <f ca="1">IF(ISNUMBER($A1190),INDIRECT(CONCATENATE("'Instrument List'!D",(MATCH(E1190,'Instrument List'!A:A,0))-0)),"")</f>
        <v/>
      </c>
      <c r="AZ1190" s="191" t="str">
        <f ca="1">IF(ISNUMBER($A1190),INDIRECT(CONCATENATE("'Instrument List'!C",(MATCH(E1190,'Instrument List'!A:A,0))-0)),"")</f>
        <v/>
      </c>
      <c r="BA1190" s="192" t="str">
        <f ca="1">IF(ISNUMBER(A1190),INDIRECT(CONCATENATE("'Instrument List'!E",(MATCH(E1190,'Instrument List'!A:A,0))-0)),"")</f>
        <v/>
      </c>
      <c r="BB1190" s="193" t="str">
        <f t="shared" si="439"/>
        <v/>
      </c>
      <c r="BC1190" s="193" t="str">
        <f t="shared" si="440"/>
        <v/>
      </c>
      <c r="BD1190" s="193" t="str">
        <f ca="1">IF(ISNUMBER(A1190),INDIRECT(CONCATENATE("'Instrument List'!F",(MATCH(E1190,'Instrument List'!A:A,0))-0)),"")</f>
        <v/>
      </c>
    </row>
    <row r="1191" spans="1:56">
      <c r="A1191" s="220" t="str">
        <f t="shared" si="420"/>
        <v/>
      </c>
      <c r="B1191" s="221"/>
      <c r="C1191" s="222"/>
      <c r="D1191" s="169"/>
      <c r="E1191" s="169"/>
      <c r="F1191" s="169"/>
      <c r="G1191" s="202"/>
      <c r="H1191" s="217"/>
      <c r="I1191" s="212"/>
      <c r="J1191" s="206"/>
      <c r="K1191" s="212"/>
      <c r="L1191" s="206"/>
      <c r="M1191" s="212"/>
      <c r="N1191" s="206"/>
      <c r="O1191" s="170" t="str">
        <f t="shared" si="421"/>
        <v/>
      </c>
      <c r="P1191" s="171"/>
      <c r="Q1191" s="171"/>
      <c r="R1191" s="171"/>
      <c r="S1191" s="172" t="str">
        <f t="shared" si="422"/>
        <v/>
      </c>
      <c r="T1191" s="172" t="str">
        <f t="shared" si="423"/>
        <v/>
      </c>
      <c r="U1191" s="171"/>
      <c r="V1191" s="171"/>
      <c r="W1191" s="173" t="str">
        <f t="shared" si="424"/>
        <v/>
      </c>
      <c r="X1191" s="173" t="str">
        <f t="shared" si="425"/>
        <v/>
      </c>
      <c r="Y1191" s="173" t="str">
        <f t="shared" si="426"/>
        <v/>
      </c>
      <c r="Z1191" s="171"/>
      <c r="AA1191" s="171"/>
      <c r="AB1191" s="171"/>
      <c r="AC1191" s="172" t="str">
        <f t="shared" si="427"/>
        <v/>
      </c>
      <c r="AD1191" s="172" t="str">
        <f t="shared" si="428"/>
        <v/>
      </c>
      <c r="AE1191" s="174"/>
      <c r="AF1191" s="175" t="str">
        <f t="shared" si="429"/>
        <v/>
      </c>
      <c r="AG1191" s="169"/>
      <c r="AH1191" s="171"/>
      <c r="AI1191" s="171"/>
      <c r="AJ1191" s="169"/>
      <c r="AK1191" s="176" t="str">
        <f t="shared" si="430"/>
        <v/>
      </c>
      <c r="AL1191" s="176" t="str">
        <f t="shared" si="431"/>
        <v/>
      </c>
      <c r="AM1191" s="176" t="str">
        <f t="shared" si="432"/>
        <v/>
      </c>
      <c r="AN1191" s="359" t="str">
        <f>IF(Overview!$K$17='Internal Calcs'!$P$22,IF(AK1191="","",AK1191),IF(Overview!$K$17='Internal Calcs'!$P$23,IF(AK1191="","",AK1191),IF(ISNUMBER(A1191),(IF(F1191="Short",G1191-H1191,H1191-G1191)*AZ1191-AX1191),"")))</f>
        <v/>
      </c>
      <c r="AO1191" s="401" t="str">
        <f>IF(Overview!$K$17='Internal Calcs'!$P$22,IF(AL1191="","",AL1191),IF(Overview!$K$17='Internal Calcs'!$P$23,IF(AL1191="","",AL1191),IF(ISNUMBER(A1191),IF(AL1191="",(IF(F1191="Short",G1191-H1191,H1191-G1191)*AZ1191-AX1191),(IF(F1191="Short",G1191-J1191,J1191-G1191)*AZ1191-AX1191)),"")))</f>
        <v/>
      </c>
      <c r="AP1191" s="359" t="str">
        <f>IF(Overview!$K$17='Internal Calcs'!$P$22,"",IF(Overview!$K$17='Internal Calcs'!$P$23,IF(AM1191="","",AM1191),IF(ISNUMBER(A1191),IF(AM1191="",(IF(F1191="Short",G1191-H1191,H1191-G1191)*AZ1191-AX1191),(IF(F1191="Short",G1191-L1191,L1191-G1191)*AZ1191-AX1191)),"")))</f>
        <v/>
      </c>
      <c r="AQ1191" s="176" t="str">
        <f t="shared" si="433"/>
        <v/>
      </c>
      <c r="AR1191" s="176" t="str">
        <f t="shared" si="434"/>
        <v/>
      </c>
      <c r="AS1191" s="176" t="str">
        <f t="shared" si="435"/>
        <v/>
      </c>
      <c r="AT1191" s="176" t="str">
        <f>IF(ISNUMBER(A1191),MAX($AS$2:AS1191)-AS1191,"")</f>
        <v/>
      </c>
      <c r="AU1191" s="177" t="str">
        <f t="shared" si="436"/>
        <v/>
      </c>
      <c r="AV1191" s="178" t="str">
        <f t="shared" si="437"/>
        <v/>
      </c>
      <c r="AW1191" s="178" t="str">
        <f t="shared" si="438"/>
        <v/>
      </c>
      <c r="AX1191" s="179" t="str">
        <f ca="1">IF(ISNUMBER($A1191),INDIRECT(CONCATENATE("'Instrument List'!B",(MATCH(E1191,'Instrument List'!A:A,0))-0)),"")</f>
        <v/>
      </c>
      <c r="AY1191" s="179" t="str">
        <f ca="1">IF(ISNUMBER($A1191),INDIRECT(CONCATENATE("'Instrument List'!D",(MATCH(E1191,'Instrument List'!A:A,0))-0)),"")</f>
        <v/>
      </c>
      <c r="AZ1191" s="179" t="str">
        <f ca="1">IF(ISNUMBER($A1191),INDIRECT(CONCATENATE("'Instrument List'!C",(MATCH(E1191,'Instrument List'!A:A,0))-0)),"")</f>
        <v/>
      </c>
      <c r="BA1191" s="180" t="str">
        <f ca="1">IF(ISNUMBER(A1191),INDIRECT(CONCATENATE("'Instrument List'!E",(MATCH(E1191,'Instrument List'!A:A,0))-0)),"")</f>
        <v/>
      </c>
      <c r="BB1191" s="181" t="str">
        <f t="shared" si="439"/>
        <v/>
      </c>
      <c r="BC1191" s="181" t="str">
        <f t="shared" si="440"/>
        <v/>
      </c>
      <c r="BD1191" s="181" t="str">
        <f ca="1">IF(ISNUMBER(A1191),INDIRECT(CONCATENATE("'Instrument List'!F",(MATCH(E1191,'Instrument List'!A:A,0))-0)),"")</f>
        <v/>
      </c>
    </row>
    <row r="1192" spans="1:56">
      <c r="A1192" s="223" t="str">
        <f t="shared" si="420"/>
        <v/>
      </c>
      <c r="B1192" s="224"/>
      <c r="C1192" s="225"/>
      <c r="D1192" s="182"/>
      <c r="E1192" s="182"/>
      <c r="F1192" s="182"/>
      <c r="G1192" s="203"/>
      <c r="H1192" s="218"/>
      <c r="I1192" s="213"/>
      <c r="J1192" s="207"/>
      <c r="K1192" s="213"/>
      <c r="L1192" s="207"/>
      <c r="M1192" s="213"/>
      <c r="N1192" s="207"/>
      <c r="O1192" s="183" t="str">
        <f t="shared" si="421"/>
        <v/>
      </c>
      <c r="P1192" s="184"/>
      <c r="Q1192" s="184"/>
      <c r="R1192" s="275"/>
      <c r="S1192" s="185" t="str">
        <f t="shared" si="422"/>
        <v/>
      </c>
      <c r="T1192" s="185" t="str">
        <f t="shared" si="423"/>
        <v/>
      </c>
      <c r="U1192" s="275"/>
      <c r="V1192" s="275"/>
      <c r="W1192" s="276" t="str">
        <f t="shared" si="424"/>
        <v/>
      </c>
      <c r="X1192" s="276" t="str">
        <f t="shared" si="425"/>
        <v/>
      </c>
      <c r="Y1192" s="276" t="str">
        <f t="shared" si="426"/>
        <v/>
      </c>
      <c r="Z1192" s="275"/>
      <c r="AA1192" s="184"/>
      <c r="AB1192" s="184"/>
      <c r="AC1192" s="185" t="str">
        <f t="shared" si="427"/>
        <v/>
      </c>
      <c r="AD1192" s="185" t="str">
        <f t="shared" si="428"/>
        <v/>
      </c>
      <c r="AE1192" s="186"/>
      <c r="AF1192" s="187" t="str">
        <f t="shared" si="429"/>
        <v/>
      </c>
      <c r="AG1192" s="182"/>
      <c r="AH1192" s="184"/>
      <c r="AI1192" s="184"/>
      <c r="AJ1192" s="182"/>
      <c r="AK1192" s="188" t="str">
        <f t="shared" si="430"/>
        <v/>
      </c>
      <c r="AL1192" s="188" t="str">
        <f t="shared" si="431"/>
        <v/>
      </c>
      <c r="AM1192" s="188" t="str">
        <f t="shared" si="432"/>
        <v/>
      </c>
      <c r="AN1192" s="359" t="str">
        <f>IF(Overview!$K$17='Internal Calcs'!$P$22,IF(AK1192="","",AK1192),IF(Overview!$K$17='Internal Calcs'!$P$23,IF(AK1192="","",AK1192),IF(ISNUMBER(A1192),(IF(F1192="Short",G1192-H1192,H1192-G1192)*AZ1192-AX1192),"")))</f>
        <v/>
      </c>
      <c r="AO1192" s="401" t="str">
        <f>IF(Overview!$K$17='Internal Calcs'!$P$22,IF(AL1192="","",AL1192),IF(Overview!$K$17='Internal Calcs'!$P$23,IF(AL1192="","",AL1192),IF(ISNUMBER(A1192),IF(AL1192="",(IF(F1192="Short",G1192-H1192,H1192-G1192)*AZ1192-AX1192),(IF(F1192="Short",G1192-J1192,J1192-G1192)*AZ1192-AX1192)),"")))</f>
        <v/>
      </c>
      <c r="AP1192" s="359" t="str">
        <f>IF(Overview!$K$17='Internal Calcs'!$P$22,"",IF(Overview!$K$17='Internal Calcs'!$P$23,IF(AM1192="","",AM1192),IF(ISNUMBER(A1192),IF(AM1192="",(IF(F1192="Short",G1192-H1192,H1192-G1192)*AZ1192-AX1192),(IF(F1192="Short",G1192-L1192,L1192-G1192)*AZ1192-AX1192)),"")))</f>
        <v/>
      </c>
      <c r="AQ1192" s="188" t="str">
        <f t="shared" si="433"/>
        <v/>
      </c>
      <c r="AR1192" s="188" t="str">
        <f t="shared" si="434"/>
        <v/>
      </c>
      <c r="AS1192" s="188" t="str">
        <f t="shared" si="435"/>
        <v/>
      </c>
      <c r="AT1192" s="188" t="str">
        <f>IF(ISNUMBER(A1192),MAX($AS$2:AS1192)-AS1192,"")</f>
        <v/>
      </c>
      <c r="AU1192" s="189" t="str">
        <f t="shared" si="436"/>
        <v/>
      </c>
      <c r="AV1192" s="190" t="str">
        <f t="shared" si="437"/>
        <v/>
      </c>
      <c r="AW1192" s="190" t="str">
        <f t="shared" si="438"/>
        <v/>
      </c>
      <c r="AX1192" s="191" t="str">
        <f ca="1">IF(ISNUMBER($A1192),INDIRECT(CONCATENATE("'Instrument List'!B",(MATCH(E1192,'Instrument List'!A:A,0))-0)),"")</f>
        <v/>
      </c>
      <c r="AY1192" s="191" t="str">
        <f ca="1">IF(ISNUMBER($A1192),INDIRECT(CONCATENATE("'Instrument List'!D",(MATCH(E1192,'Instrument List'!A:A,0))-0)),"")</f>
        <v/>
      </c>
      <c r="AZ1192" s="191" t="str">
        <f ca="1">IF(ISNUMBER($A1192),INDIRECT(CONCATENATE("'Instrument List'!C",(MATCH(E1192,'Instrument List'!A:A,0))-0)),"")</f>
        <v/>
      </c>
      <c r="BA1192" s="192" t="str">
        <f ca="1">IF(ISNUMBER(A1192),INDIRECT(CONCATENATE("'Instrument List'!E",(MATCH(E1192,'Instrument List'!A:A,0))-0)),"")</f>
        <v/>
      </c>
      <c r="BB1192" s="193" t="str">
        <f t="shared" si="439"/>
        <v/>
      </c>
      <c r="BC1192" s="193" t="str">
        <f t="shared" si="440"/>
        <v/>
      </c>
      <c r="BD1192" s="193" t="str">
        <f ca="1">IF(ISNUMBER(A1192),INDIRECT(CONCATENATE("'Instrument List'!F",(MATCH(E1192,'Instrument List'!A:A,0))-0)),"")</f>
        <v/>
      </c>
    </row>
    <row r="1193" spans="1:56">
      <c r="A1193" s="220" t="str">
        <f t="shared" si="420"/>
        <v/>
      </c>
      <c r="B1193" s="221"/>
      <c r="C1193" s="222"/>
      <c r="D1193" s="169"/>
      <c r="E1193" s="169"/>
      <c r="F1193" s="169"/>
      <c r="G1193" s="202"/>
      <c r="H1193" s="217"/>
      <c r="I1193" s="212"/>
      <c r="J1193" s="206"/>
      <c r="K1193" s="212"/>
      <c r="L1193" s="206"/>
      <c r="M1193" s="212"/>
      <c r="N1193" s="206"/>
      <c r="O1193" s="170" t="str">
        <f t="shared" si="421"/>
        <v/>
      </c>
      <c r="P1193" s="171"/>
      <c r="Q1193" s="171"/>
      <c r="R1193" s="171"/>
      <c r="S1193" s="172" t="str">
        <f t="shared" si="422"/>
        <v/>
      </c>
      <c r="T1193" s="172" t="str">
        <f t="shared" si="423"/>
        <v/>
      </c>
      <c r="U1193" s="171"/>
      <c r="V1193" s="171"/>
      <c r="W1193" s="173" t="str">
        <f t="shared" si="424"/>
        <v/>
      </c>
      <c r="X1193" s="173" t="str">
        <f t="shared" si="425"/>
        <v/>
      </c>
      <c r="Y1193" s="173" t="str">
        <f t="shared" si="426"/>
        <v/>
      </c>
      <c r="Z1193" s="171"/>
      <c r="AA1193" s="171"/>
      <c r="AB1193" s="171"/>
      <c r="AC1193" s="172" t="str">
        <f t="shared" si="427"/>
        <v/>
      </c>
      <c r="AD1193" s="172" t="str">
        <f t="shared" si="428"/>
        <v/>
      </c>
      <c r="AE1193" s="174"/>
      <c r="AF1193" s="175" t="str">
        <f t="shared" si="429"/>
        <v/>
      </c>
      <c r="AG1193" s="169"/>
      <c r="AH1193" s="171"/>
      <c r="AI1193" s="171"/>
      <c r="AJ1193" s="169"/>
      <c r="AK1193" s="176" t="str">
        <f t="shared" si="430"/>
        <v/>
      </c>
      <c r="AL1193" s="176" t="str">
        <f t="shared" si="431"/>
        <v/>
      </c>
      <c r="AM1193" s="176" t="str">
        <f t="shared" si="432"/>
        <v/>
      </c>
      <c r="AN1193" s="359" t="str">
        <f>IF(Overview!$K$17='Internal Calcs'!$P$22,IF(AK1193="","",AK1193),IF(Overview!$K$17='Internal Calcs'!$P$23,IF(AK1193="","",AK1193),IF(ISNUMBER(A1193),(IF(F1193="Short",G1193-H1193,H1193-G1193)*AZ1193-AX1193),"")))</f>
        <v/>
      </c>
      <c r="AO1193" s="401" t="str">
        <f>IF(Overview!$K$17='Internal Calcs'!$P$22,IF(AL1193="","",AL1193),IF(Overview!$K$17='Internal Calcs'!$P$23,IF(AL1193="","",AL1193),IF(ISNUMBER(A1193),IF(AL1193="",(IF(F1193="Short",G1193-H1193,H1193-G1193)*AZ1193-AX1193),(IF(F1193="Short",G1193-J1193,J1193-G1193)*AZ1193-AX1193)),"")))</f>
        <v/>
      </c>
      <c r="AP1193" s="359" t="str">
        <f>IF(Overview!$K$17='Internal Calcs'!$P$22,"",IF(Overview!$K$17='Internal Calcs'!$P$23,IF(AM1193="","",AM1193),IF(ISNUMBER(A1193),IF(AM1193="",(IF(F1193="Short",G1193-H1193,H1193-G1193)*AZ1193-AX1193),(IF(F1193="Short",G1193-L1193,L1193-G1193)*AZ1193-AX1193)),"")))</f>
        <v/>
      </c>
      <c r="AQ1193" s="176" t="str">
        <f t="shared" si="433"/>
        <v/>
      </c>
      <c r="AR1193" s="176" t="str">
        <f t="shared" si="434"/>
        <v/>
      </c>
      <c r="AS1193" s="176" t="str">
        <f t="shared" si="435"/>
        <v/>
      </c>
      <c r="AT1193" s="176" t="str">
        <f>IF(ISNUMBER(A1193),MAX($AS$2:AS1193)-AS1193,"")</f>
        <v/>
      </c>
      <c r="AU1193" s="177" t="str">
        <f t="shared" si="436"/>
        <v/>
      </c>
      <c r="AV1193" s="178" t="str">
        <f t="shared" si="437"/>
        <v/>
      </c>
      <c r="AW1193" s="178" t="str">
        <f t="shared" si="438"/>
        <v/>
      </c>
      <c r="AX1193" s="179" t="str">
        <f ca="1">IF(ISNUMBER($A1193),INDIRECT(CONCATENATE("'Instrument List'!B",(MATCH(E1193,'Instrument List'!A:A,0))-0)),"")</f>
        <v/>
      </c>
      <c r="AY1193" s="179" t="str">
        <f ca="1">IF(ISNUMBER($A1193),INDIRECT(CONCATENATE("'Instrument List'!D",(MATCH(E1193,'Instrument List'!A:A,0))-0)),"")</f>
        <v/>
      </c>
      <c r="AZ1193" s="179" t="str">
        <f ca="1">IF(ISNUMBER($A1193),INDIRECT(CONCATENATE("'Instrument List'!C",(MATCH(E1193,'Instrument List'!A:A,0))-0)),"")</f>
        <v/>
      </c>
      <c r="BA1193" s="180" t="str">
        <f ca="1">IF(ISNUMBER(A1193),INDIRECT(CONCATENATE("'Instrument List'!E",(MATCH(E1193,'Instrument List'!A:A,0))-0)),"")</f>
        <v/>
      </c>
      <c r="BB1193" s="181" t="str">
        <f t="shared" si="439"/>
        <v/>
      </c>
      <c r="BC1193" s="181" t="str">
        <f t="shared" si="440"/>
        <v/>
      </c>
      <c r="BD1193" s="181" t="str">
        <f ca="1">IF(ISNUMBER(A1193),INDIRECT(CONCATENATE("'Instrument List'!F",(MATCH(E1193,'Instrument List'!A:A,0))-0)),"")</f>
        <v/>
      </c>
    </row>
    <row r="1194" spans="1:56">
      <c r="A1194" s="223" t="str">
        <f t="shared" si="420"/>
        <v/>
      </c>
      <c r="B1194" s="224"/>
      <c r="C1194" s="225"/>
      <c r="D1194" s="182"/>
      <c r="E1194" s="182"/>
      <c r="F1194" s="182"/>
      <c r="G1194" s="203"/>
      <c r="H1194" s="218"/>
      <c r="I1194" s="213"/>
      <c r="J1194" s="207"/>
      <c r="K1194" s="213"/>
      <c r="L1194" s="207"/>
      <c r="M1194" s="213"/>
      <c r="N1194" s="207"/>
      <c r="O1194" s="183" t="str">
        <f t="shared" si="421"/>
        <v/>
      </c>
      <c r="P1194" s="184"/>
      <c r="Q1194" s="184"/>
      <c r="R1194" s="275"/>
      <c r="S1194" s="185" t="str">
        <f t="shared" si="422"/>
        <v/>
      </c>
      <c r="T1194" s="185" t="str">
        <f t="shared" si="423"/>
        <v/>
      </c>
      <c r="U1194" s="275"/>
      <c r="V1194" s="275"/>
      <c r="W1194" s="276" t="str">
        <f t="shared" si="424"/>
        <v/>
      </c>
      <c r="X1194" s="276" t="str">
        <f t="shared" si="425"/>
        <v/>
      </c>
      <c r="Y1194" s="276" t="str">
        <f t="shared" si="426"/>
        <v/>
      </c>
      <c r="Z1194" s="275"/>
      <c r="AA1194" s="184"/>
      <c r="AB1194" s="184"/>
      <c r="AC1194" s="185" t="str">
        <f t="shared" si="427"/>
        <v/>
      </c>
      <c r="AD1194" s="185" t="str">
        <f t="shared" si="428"/>
        <v/>
      </c>
      <c r="AE1194" s="186"/>
      <c r="AF1194" s="187" t="str">
        <f t="shared" si="429"/>
        <v/>
      </c>
      <c r="AG1194" s="182"/>
      <c r="AH1194" s="184"/>
      <c r="AI1194" s="184"/>
      <c r="AJ1194" s="182"/>
      <c r="AK1194" s="188" t="str">
        <f t="shared" si="430"/>
        <v/>
      </c>
      <c r="AL1194" s="188" t="str">
        <f t="shared" si="431"/>
        <v/>
      </c>
      <c r="AM1194" s="188" t="str">
        <f t="shared" si="432"/>
        <v/>
      </c>
      <c r="AN1194" s="359" t="str">
        <f>IF(Overview!$K$17='Internal Calcs'!$P$22,IF(AK1194="","",AK1194),IF(Overview!$K$17='Internal Calcs'!$P$23,IF(AK1194="","",AK1194),IF(ISNUMBER(A1194),(IF(F1194="Short",G1194-H1194,H1194-G1194)*AZ1194-AX1194),"")))</f>
        <v/>
      </c>
      <c r="AO1194" s="401" t="str">
        <f>IF(Overview!$K$17='Internal Calcs'!$P$22,IF(AL1194="","",AL1194),IF(Overview!$K$17='Internal Calcs'!$P$23,IF(AL1194="","",AL1194),IF(ISNUMBER(A1194),IF(AL1194="",(IF(F1194="Short",G1194-H1194,H1194-G1194)*AZ1194-AX1194),(IF(F1194="Short",G1194-J1194,J1194-G1194)*AZ1194-AX1194)),"")))</f>
        <v/>
      </c>
      <c r="AP1194" s="359" t="str">
        <f>IF(Overview!$K$17='Internal Calcs'!$P$22,"",IF(Overview!$K$17='Internal Calcs'!$P$23,IF(AM1194="","",AM1194),IF(ISNUMBER(A1194),IF(AM1194="",(IF(F1194="Short",G1194-H1194,H1194-G1194)*AZ1194-AX1194),(IF(F1194="Short",G1194-L1194,L1194-G1194)*AZ1194-AX1194)),"")))</f>
        <v/>
      </c>
      <c r="AQ1194" s="188" t="str">
        <f t="shared" si="433"/>
        <v/>
      </c>
      <c r="AR1194" s="188" t="str">
        <f t="shared" si="434"/>
        <v/>
      </c>
      <c r="AS1194" s="188" t="str">
        <f t="shared" si="435"/>
        <v/>
      </c>
      <c r="AT1194" s="188" t="str">
        <f>IF(ISNUMBER(A1194),MAX($AS$2:AS1194)-AS1194,"")</f>
        <v/>
      </c>
      <c r="AU1194" s="189" t="str">
        <f t="shared" si="436"/>
        <v/>
      </c>
      <c r="AV1194" s="190" t="str">
        <f t="shared" si="437"/>
        <v/>
      </c>
      <c r="AW1194" s="190" t="str">
        <f t="shared" si="438"/>
        <v/>
      </c>
      <c r="AX1194" s="191" t="str">
        <f ca="1">IF(ISNUMBER($A1194),INDIRECT(CONCATENATE("'Instrument List'!B",(MATCH(E1194,'Instrument List'!A:A,0))-0)),"")</f>
        <v/>
      </c>
      <c r="AY1194" s="191" t="str">
        <f ca="1">IF(ISNUMBER($A1194),INDIRECT(CONCATENATE("'Instrument List'!D",(MATCH(E1194,'Instrument List'!A:A,0))-0)),"")</f>
        <v/>
      </c>
      <c r="AZ1194" s="191" t="str">
        <f ca="1">IF(ISNUMBER($A1194),INDIRECT(CONCATENATE("'Instrument List'!C",(MATCH(E1194,'Instrument List'!A:A,0))-0)),"")</f>
        <v/>
      </c>
      <c r="BA1194" s="192" t="str">
        <f ca="1">IF(ISNUMBER(A1194),INDIRECT(CONCATENATE("'Instrument List'!E",(MATCH(E1194,'Instrument List'!A:A,0))-0)),"")</f>
        <v/>
      </c>
      <c r="BB1194" s="193" t="str">
        <f t="shared" si="439"/>
        <v/>
      </c>
      <c r="BC1194" s="193" t="str">
        <f t="shared" si="440"/>
        <v/>
      </c>
      <c r="BD1194" s="193" t="str">
        <f ca="1">IF(ISNUMBER(A1194),INDIRECT(CONCATENATE("'Instrument List'!F",(MATCH(E1194,'Instrument List'!A:A,0))-0)),"")</f>
        <v/>
      </c>
    </row>
    <row r="1195" spans="1:56">
      <c r="A1195" s="220" t="str">
        <f t="shared" si="420"/>
        <v/>
      </c>
      <c r="B1195" s="221"/>
      <c r="C1195" s="222"/>
      <c r="D1195" s="169"/>
      <c r="E1195" s="169"/>
      <c r="F1195" s="169"/>
      <c r="G1195" s="202"/>
      <c r="H1195" s="217"/>
      <c r="I1195" s="212"/>
      <c r="J1195" s="206"/>
      <c r="K1195" s="212"/>
      <c r="L1195" s="206"/>
      <c r="M1195" s="212"/>
      <c r="N1195" s="206"/>
      <c r="O1195" s="170" t="str">
        <f t="shared" si="421"/>
        <v/>
      </c>
      <c r="P1195" s="171"/>
      <c r="Q1195" s="171"/>
      <c r="R1195" s="171"/>
      <c r="S1195" s="172" t="str">
        <f t="shared" si="422"/>
        <v/>
      </c>
      <c r="T1195" s="172" t="str">
        <f t="shared" si="423"/>
        <v/>
      </c>
      <c r="U1195" s="171"/>
      <c r="V1195" s="171"/>
      <c r="W1195" s="173" t="str">
        <f t="shared" si="424"/>
        <v/>
      </c>
      <c r="X1195" s="173" t="str">
        <f t="shared" si="425"/>
        <v/>
      </c>
      <c r="Y1195" s="173" t="str">
        <f t="shared" si="426"/>
        <v/>
      </c>
      <c r="Z1195" s="171"/>
      <c r="AA1195" s="171"/>
      <c r="AB1195" s="171"/>
      <c r="AC1195" s="172" t="str">
        <f t="shared" si="427"/>
        <v/>
      </c>
      <c r="AD1195" s="172" t="str">
        <f t="shared" si="428"/>
        <v/>
      </c>
      <c r="AE1195" s="174"/>
      <c r="AF1195" s="175" t="str">
        <f t="shared" si="429"/>
        <v/>
      </c>
      <c r="AG1195" s="169"/>
      <c r="AH1195" s="171"/>
      <c r="AI1195" s="171"/>
      <c r="AJ1195" s="169"/>
      <c r="AK1195" s="176" t="str">
        <f t="shared" si="430"/>
        <v/>
      </c>
      <c r="AL1195" s="176" t="str">
        <f t="shared" si="431"/>
        <v/>
      </c>
      <c r="AM1195" s="176" t="str">
        <f t="shared" si="432"/>
        <v/>
      </c>
      <c r="AN1195" s="359" t="str">
        <f>IF(Overview!$K$17='Internal Calcs'!$P$22,IF(AK1195="","",AK1195),IF(Overview!$K$17='Internal Calcs'!$P$23,IF(AK1195="","",AK1195),IF(ISNUMBER(A1195),(IF(F1195="Short",G1195-H1195,H1195-G1195)*AZ1195-AX1195),"")))</f>
        <v/>
      </c>
      <c r="AO1195" s="401" t="str">
        <f>IF(Overview!$K$17='Internal Calcs'!$P$22,IF(AL1195="","",AL1195),IF(Overview!$K$17='Internal Calcs'!$P$23,IF(AL1195="","",AL1195),IF(ISNUMBER(A1195),IF(AL1195="",(IF(F1195="Short",G1195-H1195,H1195-G1195)*AZ1195-AX1195),(IF(F1195="Short",G1195-J1195,J1195-G1195)*AZ1195-AX1195)),"")))</f>
        <v/>
      </c>
      <c r="AP1195" s="359" t="str">
        <f>IF(Overview!$K$17='Internal Calcs'!$P$22,"",IF(Overview!$K$17='Internal Calcs'!$P$23,IF(AM1195="","",AM1195),IF(ISNUMBER(A1195),IF(AM1195="",(IF(F1195="Short",G1195-H1195,H1195-G1195)*AZ1195-AX1195),(IF(F1195="Short",G1195-L1195,L1195-G1195)*AZ1195-AX1195)),"")))</f>
        <v/>
      </c>
      <c r="AQ1195" s="176" t="str">
        <f t="shared" si="433"/>
        <v/>
      </c>
      <c r="AR1195" s="176" t="str">
        <f t="shared" si="434"/>
        <v/>
      </c>
      <c r="AS1195" s="176" t="str">
        <f t="shared" si="435"/>
        <v/>
      </c>
      <c r="AT1195" s="176" t="str">
        <f>IF(ISNUMBER(A1195),MAX($AS$2:AS1195)-AS1195,"")</f>
        <v/>
      </c>
      <c r="AU1195" s="177" t="str">
        <f t="shared" si="436"/>
        <v/>
      </c>
      <c r="AV1195" s="178" t="str">
        <f t="shared" si="437"/>
        <v/>
      </c>
      <c r="AW1195" s="178" t="str">
        <f t="shared" si="438"/>
        <v/>
      </c>
      <c r="AX1195" s="179" t="str">
        <f ca="1">IF(ISNUMBER($A1195),INDIRECT(CONCATENATE("'Instrument List'!B",(MATCH(E1195,'Instrument List'!A:A,0))-0)),"")</f>
        <v/>
      </c>
      <c r="AY1195" s="179" t="str">
        <f ca="1">IF(ISNUMBER($A1195),INDIRECT(CONCATENATE("'Instrument List'!D",(MATCH(E1195,'Instrument List'!A:A,0))-0)),"")</f>
        <v/>
      </c>
      <c r="AZ1195" s="179" t="str">
        <f ca="1">IF(ISNUMBER($A1195),INDIRECT(CONCATENATE("'Instrument List'!C",(MATCH(E1195,'Instrument List'!A:A,0))-0)),"")</f>
        <v/>
      </c>
      <c r="BA1195" s="180" t="str">
        <f ca="1">IF(ISNUMBER(A1195),INDIRECT(CONCATENATE("'Instrument List'!E",(MATCH(E1195,'Instrument List'!A:A,0))-0)),"")</f>
        <v/>
      </c>
      <c r="BB1195" s="181" t="str">
        <f t="shared" si="439"/>
        <v/>
      </c>
      <c r="BC1195" s="181" t="str">
        <f t="shared" si="440"/>
        <v/>
      </c>
      <c r="BD1195" s="181" t="str">
        <f ca="1">IF(ISNUMBER(A1195),INDIRECT(CONCATENATE("'Instrument List'!F",(MATCH(E1195,'Instrument List'!A:A,0))-0)),"")</f>
        <v/>
      </c>
    </row>
    <row r="1196" spans="1:56">
      <c r="A1196" s="223" t="str">
        <f t="shared" si="420"/>
        <v/>
      </c>
      <c r="B1196" s="224"/>
      <c r="C1196" s="225"/>
      <c r="D1196" s="182"/>
      <c r="E1196" s="182"/>
      <c r="F1196" s="182"/>
      <c r="G1196" s="203"/>
      <c r="H1196" s="218"/>
      <c r="I1196" s="213"/>
      <c r="J1196" s="207"/>
      <c r="K1196" s="213"/>
      <c r="L1196" s="207"/>
      <c r="M1196" s="213"/>
      <c r="N1196" s="207"/>
      <c r="O1196" s="183" t="str">
        <f t="shared" si="421"/>
        <v/>
      </c>
      <c r="P1196" s="184"/>
      <c r="Q1196" s="184"/>
      <c r="R1196" s="275"/>
      <c r="S1196" s="185" t="str">
        <f t="shared" si="422"/>
        <v/>
      </c>
      <c r="T1196" s="185" t="str">
        <f t="shared" si="423"/>
        <v/>
      </c>
      <c r="U1196" s="275"/>
      <c r="V1196" s="275"/>
      <c r="W1196" s="276" t="str">
        <f t="shared" si="424"/>
        <v/>
      </c>
      <c r="X1196" s="276" t="str">
        <f t="shared" si="425"/>
        <v/>
      </c>
      <c r="Y1196" s="276" t="str">
        <f t="shared" si="426"/>
        <v/>
      </c>
      <c r="Z1196" s="275"/>
      <c r="AA1196" s="184"/>
      <c r="AB1196" s="184"/>
      <c r="AC1196" s="185" t="str">
        <f t="shared" si="427"/>
        <v/>
      </c>
      <c r="AD1196" s="185" t="str">
        <f t="shared" si="428"/>
        <v/>
      </c>
      <c r="AE1196" s="186"/>
      <c r="AF1196" s="187" t="str">
        <f t="shared" si="429"/>
        <v/>
      </c>
      <c r="AG1196" s="182"/>
      <c r="AH1196" s="184"/>
      <c r="AI1196" s="184"/>
      <c r="AJ1196" s="182"/>
      <c r="AK1196" s="188" t="str">
        <f t="shared" si="430"/>
        <v/>
      </c>
      <c r="AL1196" s="188" t="str">
        <f t="shared" si="431"/>
        <v/>
      </c>
      <c r="AM1196" s="188" t="str">
        <f t="shared" si="432"/>
        <v/>
      </c>
      <c r="AN1196" s="359" t="str">
        <f>IF(Overview!$K$17='Internal Calcs'!$P$22,IF(AK1196="","",AK1196),IF(Overview!$K$17='Internal Calcs'!$P$23,IF(AK1196="","",AK1196),IF(ISNUMBER(A1196),(IF(F1196="Short",G1196-H1196,H1196-G1196)*AZ1196-AX1196),"")))</f>
        <v/>
      </c>
      <c r="AO1196" s="401" t="str">
        <f>IF(Overview!$K$17='Internal Calcs'!$P$22,IF(AL1196="","",AL1196),IF(Overview!$K$17='Internal Calcs'!$P$23,IF(AL1196="","",AL1196),IF(ISNUMBER(A1196),IF(AL1196="",(IF(F1196="Short",G1196-H1196,H1196-G1196)*AZ1196-AX1196),(IF(F1196="Short",G1196-J1196,J1196-G1196)*AZ1196-AX1196)),"")))</f>
        <v/>
      </c>
      <c r="AP1196" s="359" t="str">
        <f>IF(Overview!$K$17='Internal Calcs'!$P$22,"",IF(Overview!$K$17='Internal Calcs'!$P$23,IF(AM1196="","",AM1196),IF(ISNUMBER(A1196),IF(AM1196="",(IF(F1196="Short",G1196-H1196,H1196-G1196)*AZ1196-AX1196),(IF(F1196="Short",G1196-L1196,L1196-G1196)*AZ1196-AX1196)),"")))</f>
        <v/>
      </c>
      <c r="AQ1196" s="188" t="str">
        <f t="shared" si="433"/>
        <v/>
      </c>
      <c r="AR1196" s="188" t="str">
        <f t="shared" si="434"/>
        <v/>
      </c>
      <c r="AS1196" s="188" t="str">
        <f t="shared" si="435"/>
        <v/>
      </c>
      <c r="AT1196" s="188" t="str">
        <f>IF(ISNUMBER(A1196),MAX($AS$2:AS1196)-AS1196,"")</f>
        <v/>
      </c>
      <c r="AU1196" s="189" t="str">
        <f t="shared" si="436"/>
        <v/>
      </c>
      <c r="AV1196" s="190" t="str">
        <f t="shared" si="437"/>
        <v/>
      </c>
      <c r="AW1196" s="190" t="str">
        <f t="shared" si="438"/>
        <v/>
      </c>
      <c r="AX1196" s="191" t="str">
        <f ca="1">IF(ISNUMBER($A1196),INDIRECT(CONCATENATE("'Instrument List'!B",(MATCH(E1196,'Instrument List'!A:A,0))-0)),"")</f>
        <v/>
      </c>
      <c r="AY1196" s="191" t="str">
        <f ca="1">IF(ISNUMBER($A1196),INDIRECT(CONCATENATE("'Instrument List'!D",(MATCH(E1196,'Instrument List'!A:A,0))-0)),"")</f>
        <v/>
      </c>
      <c r="AZ1196" s="191" t="str">
        <f ca="1">IF(ISNUMBER($A1196),INDIRECT(CONCATENATE("'Instrument List'!C",(MATCH(E1196,'Instrument List'!A:A,0))-0)),"")</f>
        <v/>
      </c>
      <c r="BA1196" s="192" t="str">
        <f ca="1">IF(ISNUMBER(A1196),INDIRECT(CONCATENATE("'Instrument List'!E",(MATCH(E1196,'Instrument List'!A:A,0))-0)),"")</f>
        <v/>
      </c>
      <c r="BB1196" s="193" t="str">
        <f t="shared" si="439"/>
        <v/>
      </c>
      <c r="BC1196" s="193" t="str">
        <f t="shared" si="440"/>
        <v/>
      </c>
      <c r="BD1196" s="193" t="str">
        <f ca="1">IF(ISNUMBER(A1196),INDIRECT(CONCATENATE("'Instrument List'!F",(MATCH(E1196,'Instrument List'!A:A,0))-0)),"")</f>
        <v/>
      </c>
    </row>
    <row r="1197" spans="1:56">
      <c r="A1197" s="220" t="str">
        <f t="shared" si="420"/>
        <v/>
      </c>
      <c r="B1197" s="221"/>
      <c r="C1197" s="222"/>
      <c r="D1197" s="169"/>
      <c r="E1197" s="169"/>
      <c r="F1197" s="169"/>
      <c r="G1197" s="202"/>
      <c r="H1197" s="217"/>
      <c r="I1197" s="212"/>
      <c r="J1197" s="206"/>
      <c r="K1197" s="212"/>
      <c r="L1197" s="206"/>
      <c r="M1197" s="212"/>
      <c r="N1197" s="206"/>
      <c r="O1197" s="170" t="str">
        <f t="shared" si="421"/>
        <v/>
      </c>
      <c r="P1197" s="171"/>
      <c r="Q1197" s="171"/>
      <c r="R1197" s="171"/>
      <c r="S1197" s="172" t="str">
        <f t="shared" si="422"/>
        <v/>
      </c>
      <c r="T1197" s="172" t="str">
        <f t="shared" si="423"/>
        <v/>
      </c>
      <c r="U1197" s="171"/>
      <c r="V1197" s="171"/>
      <c r="W1197" s="173" t="str">
        <f t="shared" si="424"/>
        <v/>
      </c>
      <c r="X1197" s="173" t="str">
        <f t="shared" si="425"/>
        <v/>
      </c>
      <c r="Y1197" s="173" t="str">
        <f t="shared" si="426"/>
        <v/>
      </c>
      <c r="Z1197" s="171"/>
      <c r="AA1197" s="171"/>
      <c r="AB1197" s="171"/>
      <c r="AC1197" s="172" t="str">
        <f t="shared" si="427"/>
        <v/>
      </c>
      <c r="AD1197" s="172" t="str">
        <f t="shared" si="428"/>
        <v/>
      </c>
      <c r="AE1197" s="174"/>
      <c r="AF1197" s="175" t="str">
        <f t="shared" si="429"/>
        <v/>
      </c>
      <c r="AG1197" s="169"/>
      <c r="AH1197" s="171"/>
      <c r="AI1197" s="171"/>
      <c r="AJ1197" s="169"/>
      <c r="AK1197" s="176" t="str">
        <f t="shared" si="430"/>
        <v/>
      </c>
      <c r="AL1197" s="176" t="str">
        <f t="shared" si="431"/>
        <v/>
      </c>
      <c r="AM1197" s="176" t="str">
        <f t="shared" si="432"/>
        <v/>
      </c>
      <c r="AN1197" s="359" t="str">
        <f>IF(Overview!$K$17='Internal Calcs'!$P$22,IF(AK1197="","",AK1197),IF(Overview!$K$17='Internal Calcs'!$P$23,IF(AK1197="","",AK1197),IF(ISNUMBER(A1197),(IF(F1197="Short",G1197-H1197,H1197-G1197)*AZ1197-AX1197),"")))</f>
        <v/>
      </c>
      <c r="AO1197" s="401" t="str">
        <f>IF(Overview!$K$17='Internal Calcs'!$P$22,IF(AL1197="","",AL1197),IF(Overview!$K$17='Internal Calcs'!$P$23,IF(AL1197="","",AL1197),IF(ISNUMBER(A1197),IF(AL1197="",(IF(F1197="Short",G1197-H1197,H1197-G1197)*AZ1197-AX1197),(IF(F1197="Short",G1197-J1197,J1197-G1197)*AZ1197-AX1197)),"")))</f>
        <v/>
      </c>
      <c r="AP1197" s="359" t="str">
        <f>IF(Overview!$K$17='Internal Calcs'!$P$22,"",IF(Overview!$K$17='Internal Calcs'!$P$23,IF(AM1197="","",AM1197),IF(ISNUMBER(A1197),IF(AM1197="",(IF(F1197="Short",G1197-H1197,H1197-G1197)*AZ1197-AX1197),(IF(F1197="Short",G1197-L1197,L1197-G1197)*AZ1197-AX1197)),"")))</f>
        <v/>
      </c>
      <c r="AQ1197" s="176" t="str">
        <f t="shared" si="433"/>
        <v/>
      </c>
      <c r="AR1197" s="176" t="str">
        <f t="shared" si="434"/>
        <v/>
      </c>
      <c r="AS1197" s="176" t="str">
        <f t="shared" si="435"/>
        <v/>
      </c>
      <c r="AT1197" s="176" t="str">
        <f>IF(ISNUMBER(A1197),MAX($AS$2:AS1197)-AS1197,"")</f>
        <v/>
      </c>
      <c r="AU1197" s="177" t="str">
        <f t="shared" si="436"/>
        <v/>
      </c>
      <c r="AV1197" s="178" t="str">
        <f t="shared" si="437"/>
        <v/>
      </c>
      <c r="AW1197" s="178" t="str">
        <f t="shared" si="438"/>
        <v/>
      </c>
      <c r="AX1197" s="179" t="str">
        <f ca="1">IF(ISNUMBER($A1197),INDIRECT(CONCATENATE("'Instrument List'!B",(MATCH(E1197,'Instrument List'!A:A,0))-0)),"")</f>
        <v/>
      </c>
      <c r="AY1197" s="179" t="str">
        <f ca="1">IF(ISNUMBER($A1197),INDIRECT(CONCATENATE("'Instrument List'!D",(MATCH(E1197,'Instrument List'!A:A,0))-0)),"")</f>
        <v/>
      </c>
      <c r="AZ1197" s="179" t="str">
        <f ca="1">IF(ISNUMBER($A1197),INDIRECT(CONCATENATE("'Instrument List'!C",(MATCH(E1197,'Instrument List'!A:A,0))-0)),"")</f>
        <v/>
      </c>
      <c r="BA1197" s="180" t="str">
        <f ca="1">IF(ISNUMBER(A1197),INDIRECT(CONCATENATE("'Instrument List'!E",(MATCH(E1197,'Instrument List'!A:A,0))-0)),"")</f>
        <v/>
      </c>
      <c r="BB1197" s="181" t="str">
        <f t="shared" si="439"/>
        <v/>
      </c>
      <c r="BC1197" s="181" t="str">
        <f t="shared" si="440"/>
        <v/>
      </c>
      <c r="BD1197" s="181" t="str">
        <f ca="1">IF(ISNUMBER(A1197),INDIRECT(CONCATENATE("'Instrument List'!F",(MATCH(E1197,'Instrument List'!A:A,0))-0)),"")</f>
        <v/>
      </c>
    </row>
    <row r="1198" spans="1:56">
      <c r="A1198" s="223" t="str">
        <f t="shared" si="420"/>
        <v/>
      </c>
      <c r="B1198" s="224"/>
      <c r="C1198" s="225"/>
      <c r="D1198" s="182"/>
      <c r="E1198" s="182"/>
      <c r="F1198" s="182"/>
      <c r="G1198" s="203"/>
      <c r="H1198" s="218"/>
      <c r="I1198" s="213"/>
      <c r="J1198" s="207"/>
      <c r="K1198" s="213"/>
      <c r="L1198" s="207"/>
      <c r="M1198" s="213"/>
      <c r="N1198" s="207"/>
      <c r="O1198" s="183" t="str">
        <f t="shared" si="421"/>
        <v/>
      </c>
      <c r="P1198" s="184"/>
      <c r="Q1198" s="184"/>
      <c r="R1198" s="275"/>
      <c r="S1198" s="185" t="str">
        <f t="shared" si="422"/>
        <v/>
      </c>
      <c r="T1198" s="185" t="str">
        <f t="shared" si="423"/>
        <v/>
      </c>
      <c r="U1198" s="275"/>
      <c r="V1198" s="275"/>
      <c r="W1198" s="276" t="str">
        <f t="shared" si="424"/>
        <v/>
      </c>
      <c r="X1198" s="276" t="str">
        <f t="shared" si="425"/>
        <v/>
      </c>
      <c r="Y1198" s="276" t="str">
        <f t="shared" si="426"/>
        <v/>
      </c>
      <c r="Z1198" s="275"/>
      <c r="AA1198" s="184"/>
      <c r="AB1198" s="184"/>
      <c r="AC1198" s="185" t="str">
        <f t="shared" si="427"/>
        <v/>
      </c>
      <c r="AD1198" s="185" t="str">
        <f t="shared" si="428"/>
        <v/>
      </c>
      <c r="AE1198" s="186"/>
      <c r="AF1198" s="187" t="str">
        <f t="shared" si="429"/>
        <v/>
      </c>
      <c r="AG1198" s="182"/>
      <c r="AH1198" s="184"/>
      <c r="AI1198" s="184"/>
      <c r="AJ1198" s="182"/>
      <c r="AK1198" s="188" t="str">
        <f t="shared" si="430"/>
        <v/>
      </c>
      <c r="AL1198" s="188" t="str">
        <f t="shared" si="431"/>
        <v/>
      </c>
      <c r="AM1198" s="188" t="str">
        <f t="shared" si="432"/>
        <v/>
      </c>
      <c r="AN1198" s="359" t="str">
        <f>IF(Overview!$K$17='Internal Calcs'!$P$22,IF(AK1198="","",AK1198),IF(Overview!$K$17='Internal Calcs'!$P$23,IF(AK1198="","",AK1198),IF(ISNUMBER(A1198),(IF(F1198="Short",G1198-H1198,H1198-G1198)*AZ1198-AX1198),"")))</f>
        <v/>
      </c>
      <c r="AO1198" s="401" t="str">
        <f>IF(Overview!$K$17='Internal Calcs'!$P$22,IF(AL1198="","",AL1198),IF(Overview!$K$17='Internal Calcs'!$P$23,IF(AL1198="","",AL1198),IF(ISNUMBER(A1198),IF(AL1198="",(IF(F1198="Short",G1198-H1198,H1198-G1198)*AZ1198-AX1198),(IF(F1198="Short",G1198-J1198,J1198-G1198)*AZ1198-AX1198)),"")))</f>
        <v/>
      </c>
      <c r="AP1198" s="359" t="str">
        <f>IF(Overview!$K$17='Internal Calcs'!$P$22,"",IF(Overview!$K$17='Internal Calcs'!$P$23,IF(AM1198="","",AM1198),IF(ISNUMBER(A1198),IF(AM1198="",(IF(F1198="Short",G1198-H1198,H1198-G1198)*AZ1198-AX1198),(IF(F1198="Short",G1198-L1198,L1198-G1198)*AZ1198-AX1198)),"")))</f>
        <v/>
      </c>
      <c r="AQ1198" s="188" t="str">
        <f t="shared" si="433"/>
        <v/>
      </c>
      <c r="AR1198" s="188" t="str">
        <f t="shared" si="434"/>
        <v/>
      </c>
      <c r="AS1198" s="188" t="str">
        <f t="shared" si="435"/>
        <v/>
      </c>
      <c r="AT1198" s="188" t="str">
        <f>IF(ISNUMBER(A1198),MAX($AS$2:AS1198)-AS1198,"")</f>
        <v/>
      </c>
      <c r="AU1198" s="189" t="str">
        <f t="shared" si="436"/>
        <v/>
      </c>
      <c r="AV1198" s="190" t="str">
        <f t="shared" si="437"/>
        <v/>
      </c>
      <c r="AW1198" s="190" t="str">
        <f t="shared" si="438"/>
        <v/>
      </c>
      <c r="AX1198" s="191" t="str">
        <f ca="1">IF(ISNUMBER($A1198),INDIRECT(CONCATENATE("'Instrument List'!B",(MATCH(E1198,'Instrument List'!A:A,0))-0)),"")</f>
        <v/>
      </c>
      <c r="AY1198" s="191" t="str">
        <f ca="1">IF(ISNUMBER($A1198),INDIRECT(CONCATENATE("'Instrument List'!D",(MATCH(E1198,'Instrument List'!A:A,0))-0)),"")</f>
        <v/>
      </c>
      <c r="AZ1198" s="191" t="str">
        <f ca="1">IF(ISNUMBER($A1198),INDIRECT(CONCATENATE("'Instrument List'!C",(MATCH(E1198,'Instrument List'!A:A,0))-0)),"")</f>
        <v/>
      </c>
      <c r="BA1198" s="192" t="str">
        <f ca="1">IF(ISNUMBER(A1198),INDIRECT(CONCATENATE("'Instrument List'!E",(MATCH(E1198,'Instrument List'!A:A,0))-0)),"")</f>
        <v/>
      </c>
      <c r="BB1198" s="193" t="str">
        <f t="shared" si="439"/>
        <v/>
      </c>
      <c r="BC1198" s="193" t="str">
        <f t="shared" si="440"/>
        <v/>
      </c>
      <c r="BD1198" s="193" t="str">
        <f ca="1">IF(ISNUMBER(A1198),INDIRECT(CONCATENATE("'Instrument List'!F",(MATCH(E1198,'Instrument List'!A:A,0))-0)),"")</f>
        <v/>
      </c>
    </row>
    <row r="1199" spans="1:56">
      <c r="A1199" s="220" t="str">
        <f t="shared" si="420"/>
        <v/>
      </c>
      <c r="B1199" s="221"/>
      <c r="C1199" s="222"/>
      <c r="D1199" s="169"/>
      <c r="E1199" s="169"/>
      <c r="F1199" s="169"/>
      <c r="G1199" s="202"/>
      <c r="H1199" s="217"/>
      <c r="I1199" s="212"/>
      <c r="J1199" s="206"/>
      <c r="K1199" s="212"/>
      <c r="L1199" s="206"/>
      <c r="M1199" s="212"/>
      <c r="N1199" s="206"/>
      <c r="O1199" s="170" t="str">
        <f t="shared" si="421"/>
        <v/>
      </c>
      <c r="P1199" s="171"/>
      <c r="Q1199" s="171"/>
      <c r="R1199" s="171"/>
      <c r="S1199" s="172" t="str">
        <f t="shared" si="422"/>
        <v/>
      </c>
      <c r="T1199" s="172" t="str">
        <f t="shared" si="423"/>
        <v/>
      </c>
      <c r="U1199" s="171"/>
      <c r="V1199" s="171"/>
      <c r="W1199" s="173" t="str">
        <f t="shared" si="424"/>
        <v/>
      </c>
      <c r="X1199" s="173" t="str">
        <f t="shared" si="425"/>
        <v/>
      </c>
      <c r="Y1199" s="173" t="str">
        <f t="shared" si="426"/>
        <v/>
      </c>
      <c r="Z1199" s="171"/>
      <c r="AA1199" s="171"/>
      <c r="AB1199" s="171"/>
      <c r="AC1199" s="172" t="str">
        <f t="shared" si="427"/>
        <v/>
      </c>
      <c r="AD1199" s="172" t="str">
        <f t="shared" si="428"/>
        <v/>
      </c>
      <c r="AE1199" s="174"/>
      <c r="AF1199" s="175" t="str">
        <f t="shared" si="429"/>
        <v/>
      </c>
      <c r="AG1199" s="169"/>
      <c r="AH1199" s="171"/>
      <c r="AI1199" s="171"/>
      <c r="AJ1199" s="169"/>
      <c r="AK1199" s="176" t="str">
        <f t="shared" si="430"/>
        <v/>
      </c>
      <c r="AL1199" s="176" t="str">
        <f t="shared" si="431"/>
        <v/>
      </c>
      <c r="AM1199" s="176" t="str">
        <f t="shared" si="432"/>
        <v/>
      </c>
      <c r="AN1199" s="359" t="str">
        <f>IF(Overview!$K$17='Internal Calcs'!$P$22,IF(AK1199="","",AK1199),IF(Overview!$K$17='Internal Calcs'!$P$23,IF(AK1199="","",AK1199),IF(ISNUMBER(A1199),(IF(F1199="Short",G1199-H1199,H1199-G1199)*AZ1199-AX1199),"")))</f>
        <v/>
      </c>
      <c r="AO1199" s="401" t="str">
        <f>IF(Overview!$K$17='Internal Calcs'!$P$22,IF(AL1199="","",AL1199),IF(Overview!$K$17='Internal Calcs'!$P$23,IF(AL1199="","",AL1199),IF(ISNUMBER(A1199),IF(AL1199="",(IF(F1199="Short",G1199-H1199,H1199-G1199)*AZ1199-AX1199),(IF(F1199="Short",G1199-J1199,J1199-G1199)*AZ1199-AX1199)),"")))</f>
        <v/>
      </c>
      <c r="AP1199" s="359" t="str">
        <f>IF(Overview!$K$17='Internal Calcs'!$P$22,"",IF(Overview!$K$17='Internal Calcs'!$P$23,IF(AM1199="","",AM1199),IF(ISNUMBER(A1199),IF(AM1199="",(IF(F1199="Short",G1199-H1199,H1199-G1199)*AZ1199-AX1199),(IF(F1199="Short",G1199-L1199,L1199-G1199)*AZ1199-AX1199)),"")))</f>
        <v/>
      </c>
      <c r="AQ1199" s="176" t="str">
        <f t="shared" si="433"/>
        <v/>
      </c>
      <c r="AR1199" s="176" t="str">
        <f t="shared" si="434"/>
        <v/>
      </c>
      <c r="AS1199" s="176" t="str">
        <f t="shared" si="435"/>
        <v/>
      </c>
      <c r="AT1199" s="176" t="str">
        <f>IF(ISNUMBER(A1199),MAX($AS$2:AS1199)-AS1199,"")</f>
        <v/>
      </c>
      <c r="AU1199" s="177" t="str">
        <f t="shared" si="436"/>
        <v/>
      </c>
      <c r="AV1199" s="178" t="str">
        <f t="shared" si="437"/>
        <v/>
      </c>
      <c r="AW1199" s="178" t="str">
        <f t="shared" si="438"/>
        <v/>
      </c>
      <c r="AX1199" s="179" t="str">
        <f ca="1">IF(ISNUMBER($A1199),INDIRECT(CONCATENATE("'Instrument List'!B",(MATCH(E1199,'Instrument List'!A:A,0))-0)),"")</f>
        <v/>
      </c>
      <c r="AY1199" s="179" t="str">
        <f ca="1">IF(ISNUMBER($A1199),INDIRECT(CONCATENATE("'Instrument List'!D",(MATCH(E1199,'Instrument List'!A:A,0))-0)),"")</f>
        <v/>
      </c>
      <c r="AZ1199" s="179" t="str">
        <f ca="1">IF(ISNUMBER($A1199),INDIRECT(CONCATENATE("'Instrument List'!C",(MATCH(E1199,'Instrument List'!A:A,0))-0)),"")</f>
        <v/>
      </c>
      <c r="BA1199" s="180" t="str">
        <f ca="1">IF(ISNUMBER(A1199),INDIRECT(CONCATENATE("'Instrument List'!E",(MATCH(E1199,'Instrument List'!A:A,0))-0)),"")</f>
        <v/>
      </c>
      <c r="BB1199" s="181" t="str">
        <f t="shared" si="439"/>
        <v/>
      </c>
      <c r="BC1199" s="181" t="str">
        <f t="shared" si="440"/>
        <v/>
      </c>
      <c r="BD1199" s="181" t="str">
        <f ca="1">IF(ISNUMBER(A1199),INDIRECT(CONCATENATE("'Instrument List'!F",(MATCH(E1199,'Instrument List'!A:A,0))-0)),"")</f>
        <v/>
      </c>
    </row>
    <row r="1200" spans="1:56">
      <c r="A1200" s="223" t="str">
        <f t="shared" si="420"/>
        <v/>
      </c>
      <c r="B1200" s="224"/>
      <c r="C1200" s="225"/>
      <c r="D1200" s="182"/>
      <c r="E1200" s="182"/>
      <c r="F1200" s="182"/>
      <c r="G1200" s="203"/>
      <c r="H1200" s="218"/>
      <c r="I1200" s="213"/>
      <c r="J1200" s="207"/>
      <c r="K1200" s="213"/>
      <c r="L1200" s="207"/>
      <c r="M1200" s="213"/>
      <c r="N1200" s="207"/>
      <c r="O1200" s="183" t="str">
        <f t="shared" si="421"/>
        <v/>
      </c>
      <c r="P1200" s="184"/>
      <c r="Q1200" s="184"/>
      <c r="R1200" s="275"/>
      <c r="S1200" s="185" t="str">
        <f t="shared" si="422"/>
        <v/>
      </c>
      <c r="T1200" s="185" t="str">
        <f t="shared" si="423"/>
        <v/>
      </c>
      <c r="U1200" s="275"/>
      <c r="V1200" s="275"/>
      <c r="W1200" s="276" t="str">
        <f t="shared" si="424"/>
        <v/>
      </c>
      <c r="X1200" s="276" t="str">
        <f t="shared" si="425"/>
        <v/>
      </c>
      <c r="Y1200" s="276" t="str">
        <f t="shared" si="426"/>
        <v/>
      </c>
      <c r="Z1200" s="275"/>
      <c r="AA1200" s="184"/>
      <c r="AB1200" s="184"/>
      <c r="AC1200" s="185" t="str">
        <f t="shared" si="427"/>
        <v/>
      </c>
      <c r="AD1200" s="185" t="str">
        <f t="shared" si="428"/>
        <v/>
      </c>
      <c r="AE1200" s="186"/>
      <c r="AF1200" s="187" t="str">
        <f t="shared" si="429"/>
        <v/>
      </c>
      <c r="AG1200" s="182"/>
      <c r="AH1200" s="184"/>
      <c r="AI1200" s="184"/>
      <c r="AJ1200" s="182"/>
      <c r="AK1200" s="188" t="str">
        <f t="shared" si="430"/>
        <v/>
      </c>
      <c r="AL1200" s="188" t="str">
        <f t="shared" si="431"/>
        <v/>
      </c>
      <c r="AM1200" s="188" t="str">
        <f t="shared" si="432"/>
        <v/>
      </c>
      <c r="AN1200" s="359" t="str">
        <f>IF(Overview!$K$17='Internal Calcs'!$P$22,IF(AK1200="","",AK1200),IF(Overview!$K$17='Internal Calcs'!$P$23,IF(AK1200="","",AK1200),IF(ISNUMBER(A1200),(IF(F1200="Short",G1200-H1200,H1200-G1200)*AZ1200-AX1200),"")))</f>
        <v/>
      </c>
      <c r="AO1200" s="401" t="str">
        <f>IF(Overview!$K$17='Internal Calcs'!$P$22,IF(AL1200="","",AL1200),IF(Overview!$K$17='Internal Calcs'!$P$23,IF(AL1200="","",AL1200),IF(ISNUMBER(A1200),IF(AL1200="",(IF(F1200="Short",G1200-H1200,H1200-G1200)*AZ1200-AX1200),(IF(F1200="Short",G1200-J1200,J1200-G1200)*AZ1200-AX1200)),"")))</f>
        <v/>
      </c>
      <c r="AP1200" s="359" t="str">
        <f>IF(Overview!$K$17='Internal Calcs'!$P$22,"",IF(Overview!$K$17='Internal Calcs'!$P$23,IF(AM1200="","",AM1200),IF(ISNUMBER(A1200),IF(AM1200="",(IF(F1200="Short",G1200-H1200,H1200-G1200)*AZ1200-AX1200),(IF(F1200="Short",G1200-L1200,L1200-G1200)*AZ1200-AX1200)),"")))</f>
        <v/>
      </c>
      <c r="AQ1200" s="188" t="str">
        <f t="shared" si="433"/>
        <v/>
      </c>
      <c r="AR1200" s="188" t="str">
        <f t="shared" si="434"/>
        <v/>
      </c>
      <c r="AS1200" s="188" t="str">
        <f t="shared" si="435"/>
        <v/>
      </c>
      <c r="AT1200" s="188" t="str">
        <f>IF(ISNUMBER(A1200),MAX($AS$2:AS1200)-AS1200,"")</f>
        <v/>
      </c>
      <c r="AU1200" s="189" t="str">
        <f t="shared" si="436"/>
        <v/>
      </c>
      <c r="AV1200" s="190" t="str">
        <f t="shared" si="437"/>
        <v/>
      </c>
      <c r="AW1200" s="190" t="str">
        <f t="shared" si="438"/>
        <v/>
      </c>
      <c r="AX1200" s="191" t="str">
        <f ca="1">IF(ISNUMBER($A1200),INDIRECT(CONCATENATE("'Instrument List'!B",(MATCH(E1200,'Instrument List'!A:A,0))-0)),"")</f>
        <v/>
      </c>
      <c r="AY1200" s="191" t="str">
        <f ca="1">IF(ISNUMBER($A1200),INDIRECT(CONCATENATE("'Instrument List'!D",(MATCH(E1200,'Instrument List'!A:A,0))-0)),"")</f>
        <v/>
      </c>
      <c r="AZ1200" s="191" t="str">
        <f ca="1">IF(ISNUMBER($A1200),INDIRECT(CONCATENATE("'Instrument List'!C",(MATCH(E1200,'Instrument List'!A:A,0))-0)),"")</f>
        <v/>
      </c>
      <c r="BA1200" s="192" t="str">
        <f ca="1">IF(ISNUMBER(A1200),INDIRECT(CONCATENATE("'Instrument List'!E",(MATCH(E1200,'Instrument List'!A:A,0))-0)),"")</f>
        <v/>
      </c>
      <c r="BB1200" s="193" t="str">
        <f t="shared" si="439"/>
        <v/>
      </c>
      <c r="BC1200" s="193" t="str">
        <f t="shared" si="440"/>
        <v/>
      </c>
      <c r="BD1200" s="193" t="str">
        <f ca="1">IF(ISNUMBER(A1200),INDIRECT(CONCATENATE("'Instrument List'!F",(MATCH(E1200,'Instrument List'!A:A,0))-0)),"")</f>
        <v/>
      </c>
    </row>
    <row r="1201" spans="1:56">
      <c r="A1201" s="220" t="str">
        <f t="shared" si="420"/>
        <v/>
      </c>
      <c r="B1201" s="221"/>
      <c r="C1201" s="222"/>
      <c r="D1201" s="169"/>
      <c r="E1201" s="169"/>
      <c r="F1201" s="169"/>
      <c r="G1201" s="202"/>
      <c r="H1201" s="217"/>
      <c r="I1201" s="212"/>
      <c r="J1201" s="206"/>
      <c r="K1201" s="212"/>
      <c r="L1201" s="206"/>
      <c r="M1201" s="212"/>
      <c r="N1201" s="206"/>
      <c r="O1201" s="170" t="str">
        <f t="shared" si="421"/>
        <v/>
      </c>
      <c r="P1201" s="171"/>
      <c r="Q1201" s="171"/>
      <c r="R1201" s="171"/>
      <c r="S1201" s="172" t="str">
        <f t="shared" si="422"/>
        <v/>
      </c>
      <c r="T1201" s="172" t="str">
        <f t="shared" si="423"/>
        <v/>
      </c>
      <c r="U1201" s="171"/>
      <c r="V1201" s="171"/>
      <c r="W1201" s="173" t="str">
        <f t="shared" si="424"/>
        <v/>
      </c>
      <c r="X1201" s="173" t="str">
        <f t="shared" si="425"/>
        <v/>
      </c>
      <c r="Y1201" s="173" t="str">
        <f t="shared" si="426"/>
        <v/>
      </c>
      <c r="Z1201" s="171"/>
      <c r="AA1201" s="171"/>
      <c r="AB1201" s="171"/>
      <c r="AC1201" s="172" t="str">
        <f t="shared" si="427"/>
        <v/>
      </c>
      <c r="AD1201" s="172" t="str">
        <f t="shared" si="428"/>
        <v/>
      </c>
      <c r="AE1201" s="174"/>
      <c r="AF1201" s="175" t="str">
        <f t="shared" si="429"/>
        <v/>
      </c>
      <c r="AG1201" s="169"/>
      <c r="AH1201" s="171"/>
      <c r="AI1201" s="171"/>
      <c r="AJ1201" s="169"/>
      <c r="AK1201" s="176" t="str">
        <f t="shared" si="430"/>
        <v/>
      </c>
      <c r="AL1201" s="176" t="str">
        <f t="shared" si="431"/>
        <v/>
      </c>
      <c r="AM1201" s="176" t="str">
        <f t="shared" si="432"/>
        <v/>
      </c>
      <c r="AN1201" s="359" t="str">
        <f>IF(Overview!$K$17='Internal Calcs'!$P$22,IF(AK1201="","",AK1201),IF(Overview!$K$17='Internal Calcs'!$P$23,IF(AK1201="","",AK1201),IF(ISNUMBER(A1201),(IF(F1201="Short",G1201-H1201,H1201-G1201)*AZ1201-AX1201),"")))</f>
        <v/>
      </c>
      <c r="AO1201" s="401" t="str">
        <f>IF(Overview!$K$17='Internal Calcs'!$P$22,IF(AL1201="","",AL1201),IF(Overview!$K$17='Internal Calcs'!$P$23,IF(AL1201="","",AL1201),IF(ISNUMBER(A1201),IF(AL1201="",(IF(F1201="Short",G1201-H1201,H1201-G1201)*AZ1201-AX1201),(IF(F1201="Short",G1201-J1201,J1201-G1201)*AZ1201-AX1201)),"")))</f>
        <v/>
      </c>
      <c r="AP1201" s="359" t="str">
        <f>IF(Overview!$K$17='Internal Calcs'!$P$22,"",IF(Overview!$K$17='Internal Calcs'!$P$23,IF(AM1201="","",AM1201),IF(ISNUMBER(A1201),IF(AM1201="",(IF(F1201="Short",G1201-H1201,H1201-G1201)*AZ1201-AX1201),(IF(F1201="Short",G1201-L1201,L1201-G1201)*AZ1201-AX1201)),"")))</f>
        <v/>
      </c>
      <c r="AQ1201" s="176" t="str">
        <f t="shared" si="433"/>
        <v/>
      </c>
      <c r="AR1201" s="176" t="str">
        <f t="shared" si="434"/>
        <v/>
      </c>
      <c r="AS1201" s="176" t="str">
        <f t="shared" si="435"/>
        <v/>
      </c>
      <c r="AT1201" s="176" t="str">
        <f>IF(ISNUMBER(A1201),MAX($AS$2:AS1201)-AS1201,"")</f>
        <v/>
      </c>
      <c r="AU1201" s="177" t="str">
        <f t="shared" si="436"/>
        <v/>
      </c>
      <c r="AV1201" s="178" t="str">
        <f t="shared" si="437"/>
        <v/>
      </c>
      <c r="AW1201" s="178" t="str">
        <f t="shared" si="438"/>
        <v/>
      </c>
      <c r="AX1201" s="179" t="str">
        <f ca="1">IF(ISNUMBER($A1201),INDIRECT(CONCATENATE("'Instrument List'!B",(MATCH(E1201,'Instrument List'!A:A,0))-0)),"")</f>
        <v/>
      </c>
      <c r="AY1201" s="179" t="str">
        <f ca="1">IF(ISNUMBER($A1201),INDIRECT(CONCATENATE("'Instrument List'!D",(MATCH(E1201,'Instrument List'!A:A,0))-0)),"")</f>
        <v/>
      </c>
      <c r="AZ1201" s="179" t="str">
        <f ca="1">IF(ISNUMBER($A1201),INDIRECT(CONCATENATE("'Instrument List'!C",(MATCH(E1201,'Instrument List'!A:A,0))-0)),"")</f>
        <v/>
      </c>
      <c r="BA1201" s="180" t="str">
        <f ca="1">IF(ISNUMBER(A1201),INDIRECT(CONCATENATE("'Instrument List'!E",(MATCH(E1201,'Instrument List'!A:A,0))-0)),"")</f>
        <v/>
      </c>
      <c r="BB1201" s="181" t="str">
        <f t="shared" si="439"/>
        <v/>
      </c>
      <c r="BC1201" s="181" t="str">
        <f t="shared" si="440"/>
        <v/>
      </c>
      <c r="BD1201" s="181" t="str">
        <f ca="1">IF(ISNUMBER(A1201),INDIRECT(CONCATENATE("'Instrument List'!F",(MATCH(E1201,'Instrument List'!A:A,0))-0)),"")</f>
        <v/>
      </c>
    </row>
    <row r="1202" spans="1:56">
      <c r="A1202" s="223" t="str">
        <f t="shared" si="420"/>
        <v/>
      </c>
      <c r="B1202" s="224"/>
      <c r="C1202" s="225"/>
      <c r="D1202" s="182"/>
      <c r="E1202" s="182"/>
      <c r="F1202" s="182"/>
      <c r="G1202" s="203"/>
      <c r="H1202" s="218"/>
      <c r="I1202" s="213"/>
      <c r="J1202" s="207"/>
      <c r="K1202" s="213"/>
      <c r="L1202" s="207"/>
      <c r="M1202" s="213"/>
      <c r="N1202" s="207"/>
      <c r="O1202" s="183" t="str">
        <f t="shared" si="421"/>
        <v/>
      </c>
      <c r="P1202" s="184"/>
      <c r="Q1202" s="184"/>
      <c r="R1202" s="275"/>
      <c r="S1202" s="185" t="str">
        <f t="shared" si="422"/>
        <v/>
      </c>
      <c r="T1202" s="185" t="str">
        <f t="shared" si="423"/>
        <v/>
      </c>
      <c r="U1202" s="275"/>
      <c r="V1202" s="275"/>
      <c r="W1202" s="276" t="str">
        <f t="shared" si="424"/>
        <v/>
      </c>
      <c r="X1202" s="276" t="str">
        <f t="shared" si="425"/>
        <v/>
      </c>
      <c r="Y1202" s="276" t="str">
        <f t="shared" si="426"/>
        <v/>
      </c>
      <c r="Z1202" s="275"/>
      <c r="AA1202" s="184"/>
      <c r="AB1202" s="184"/>
      <c r="AC1202" s="185" t="str">
        <f t="shared" si="427"/>
        <v/>
      </c>
      <c r="AD1202" s="185" t="str">
        <f t="shared" si="428"/>
        <v/>
      </c>
      <c r="AE1202" s="186"/>
      <c r="AF1202" s="187" t="str">
        <f t="shared" si="429"/>
        <v/>
      </c>
      <c r="AG1202" s="182"/>
      <c r="AH1202" s="184"/>
      <c r="AI1202" s="184"/>
      <c r="AJ1202" s="182"/>
      <c r="AK1202" s="188" t="str">
        <f t="shared" si="430"/>
        <v/>
      </c>
      <c r="AL1202" s="188" t="str">
        <f t="shared" si="431"/>
        <v/>
      </c>
      <c r="AM1202" s="188" t="str">
        <f t="shared" si="432"/>
        <v/>
      </c>
      <c r="AN1202" s="359" t="str">
        <f>IF(Overview!$K$17='Internal Calcs'!$P$22,IF(AK1202="","",AK1202),IF(Overview!$K$17='Internal Calcs'!$P$23,IF(AK1202="","",AK1202),IF(ISNUMBER(A1202),(IF(F1202="Short",G1202-H1202,H1202-G1202)*AZ1202-AX1202),"")))</f>
        <v/>
      </c>
      <c r="AO1202" s="401" t="str">
        <f>IF(Overview!$K$17='Internal Calcs'!$P$22,IF(AL1202="","",AL1202),IF(Overview!$K$17='Internal Calcs'!$P$23,IF(AL1202="","",AL1202),IF(ISNUMBER(A1202),IF(AL1202="",(IF(F1202="Short",G1202-H1202,H1202-G1202)*AZ1202-AX1202),(IF(F1202="Short",G1202-J1202,J1202-G1202)*AZ1202-AX1202)),"")))</f>
        <v/>
      </c>
      <c r="AP1202" s="359" t="str">
        <f>IF(Overview!$K$17='Internal Calcs'!$P$22,"",IF(Overview!$K$17='Internal Calcs'!$P$23,IF(AM1202="","",AM1202),IF(ISNUMBER(A1202),IF(AM1202="",(IF(F1202="Short",G1202-H1202,H1202-G1202)*AZ1202-AX1202),(IF(F1202="Short",G1202-L1202,L1202-G1202)*AZ1202-AX1202)),"")))</f>
        <v/>
      </c>
      <c r="AQ1202" s="188" t="str">
        <f t="shared" si="433"/>
        <v/>
      </c>
      <c r="AR1202" s="188" t="str">
        <f t="shared" si="434"/>
        <v/>
      </c>
      <c r="AS1202" s="188" t="str">
        <f t="shared" si="435"/>
        <v/>
      </c>
      <c r="AT1202" s="188" t="str">
        <f>IF(ISNUMBER(A1202),MAX($AS$2:AS1202)-AS1202,"")</f>
        <v/>
      </c>
      <c r="AU1202" s="189" t="str">
        <f t="shared" si="436"/>
        <v/>
      </c>
      <c r="AV1202" s="190" t="str">
        <f t="shared" si="437"/>
        <v/>
      </c>
      <c r="AW1202" s="190" t="str">
        <f t="shared" si="438"/>
        <v/>
      </c>
      <c r="AX1202" s="191" t="str">
        <f ca="1">IF(ISNUMBER($A1202),INDIRECT(CONCATENATE("'Instrument List'!B",(MATCH(E1202,'Instrument List'!A:A,0))-0)),"")</f>
        <v/>
      </c>
      <c r="AY1202" s="191" t="str">
        <f ca="1">IF(ISNUMBER($A1202),INDIRECT(CONCATENATE("'Instrument List'!D",(MATCH(E1202,'Instrument List'!A:A,0))-0)),"")</f>
        <v/>
      </c>
      <c r="AZ1202" s="191" t="str">
        <f ca="1">IF(ISNUMBER($A1202),INDIRECT(CONCATENATE("'Instrument List'!C",(MATCH(E1202,'Instrument List'!A:A,0))-0)),"")</f>
        <v/>
      </c>
      <c r="BA1202" s="192" t="str">
        <f ca="1">IF(ISNUMBER(A1202),INDIRECT(CONCATENATE("'Instrument List'!E",(MATCH(E1202,'Instrument List'!A:A,0))-0)),"")</f>
        <v/>
      </c>
      <c r="BB1202" s="193" t="str">
        <f t="shared" si="439"/>
        <v/>
      </c>
      <c r="BC1202" s="193" t="str">
        <f t="shared" si="440"/>
        <v/>
      </c>
      <c r="BD1202" s="193" t="str">
        <f ca="1">IF(ISNUMBER(A1202),INDIRECT(CONCATENATE("'Instrument List'!F",(MATCH(E1202,'Instrument List'!A:A,0))-0)),"")</f>
        <v/>
      </c>
    </row>
    <row r="1203" spans="1:56">
      <c r="A1203" s="220" t="str">
        <f t="shared" si="420"/>
        <v/>
      </c>
      <c r="B1203" s="221"/>
      <c r="C1203" s="222"/>
      <c r="D1203" s="169"/>
      <c r="E1203" s="169"/>
      <c r="F1203" s="169"/>
      <c r="G1203" s="202"/>
      <c r="H1203" s="217"/>
      <c r="I1203" s="212"/>
      <c r="J1203" s="206"/>
      <c r="K1203" s="212"/>
      <c r="L1203" s="206"/>
      <c r="M1203" s="212"/>
      <c r="N1203" s="206"/>
      <c r="O1203" s="170" t="str">
        <f t="shared" si="421"/>
        <v/>
      </c>
      <c r="P1203" s="171"/>
      <c r="Q1203" s="171"/>
      <c r="R1203" s="171"/>
      <c r="S1203" s="172" t="str">
        <f t="shared" si="422"/>
        <v/>
      </c>
      <c r="T1203" s="172" t="str">
        <f t="shared" si="423"/>
        <v/>
      </c>
      <c r="U1203" s="171"/>
      <c r="V1203" s="171"/>
      <c r="W1203" s="173" t="str">
        <f t="shared" si="424"/>
        <v/>
      </c>
      <c r="X1203" s="173" t="str">
        <f t="shared" si="425"/>
        <v/>
      </c>
      <c r="Y1203" s="173" t="str">
        <f t="shared" si="426"/>
        <v/>
      </c>
      <c r="Z1203" s="171"/>
      <c r="AA1203" s="171"/>
      <c r="AB1203" s="171"/>
      <c r="AC1203" s="172" t="str">
        <f t="shared" si="427"/>
        <v/>
      </c>
      <c r="AD1203" s="172" t="str">
        <f t="shared" si="428"/>
        <v/>
      </c>
      <c r="AE1203" s="174"/>
      <c r="AF1203" s="175" t="str">
        <f t="shared" si="429"/>
        <v/>
      </c>
      <c r="AG1203" s="169"/>
      <c r="AH1203" s="171"/>
      <c r="AI1203" s="171"/>
      <c r="AJ1203" s="169"/>
      <c r="AK1203" s="176" t="str">
        <f t="shared" si="430"/>
        <v/>
      </c>
      <c r="AL1203" s="176" t="str">
        <f t="shared" si="431"/>
        <v/>
      </c>
      <c r="AM1203" s="176" t="str">
        <f t="shared" si="432"/>
        <v/>
      </c>
      <c r="AN1203" s="359" t="str">
        <f>IF(Overview!$K$17='Internal Calcs'!$P$22,IF(AK1203="","",AK1203),IF(Overview!$K$17='Internal Calcs'!$P$23,IF(AK1203="","",AK1203),IF(ISNUMBER(A1203),(IF(F1203="Short",G1203-H1203,H1203-G1203)*AZ1203-AX1203),"")))</f>
        <v/>
      </c>
      <c r="AO1203" s="401" t="str">
        <f>IF(Overview!$K$17='Internal Calcs'!$P$22,IF(AL1203="","",AL1203),IF(Overview!$K$17='Internal Calcs'!$P$23,IF(AL1203="","",AL1203),IF(ISNUMBER(A1203),IF(AL1203="",(IF(F1203="Short",G1203-H1203,H1203-G1203)*AZ1203-AX1203),(IF(F1203="Short",G1203-J1203,J1203-G1203)*AZ1203-AX1203)),"")))</f>
        <v/>
      </c>
      <c r="AP1203" s="359" t="str">
        <f>IF(Overview!$K$17='Internal Calcs'!$P$22,"",IF(Overview!$K$17='Internal Calcs'!$P$23,IF(AM1203="","",AM1203),IF(ISNUMBER(A1203),IF(AM1203="",(IF(F1203="Short",G1203-H1203,H1203-G1203)*AZ1203-AX1203),(IF(F1203="Short",G1203-L1203,L1203-G1203)*AZ1203-AX1203)),"")))</f>
        <v/>
      </c>
      <c r="AQ1203" s="176" t="str">
        <f t="shared" si="433"/>
        <v/>
      </c>
      <c r="AR1203" s="176" t="str">
        <f t="shared" si="434"/>
        <v/>
      </c>
      <c r="AS1203" s="176" t="str">
        <f t="shared" si="435"/>
        <v/>
      </c>
      <c r="AT1203" s="176" t="str">
        <f>IF(ISNUMBER(A1203),MAX($AS$2:AS1203)-AS1203,"")</f>
        <v/>
      </c>
      <c r="AU1203" s="177" t="str">
        <f t="shared" si="436"/>
        <v/>
      </c>
      <c r="AV1203" s="178" t="str">
        <f t="shared" si="437"/>
        <v/>
      </c>
      <c r="AW1203" s="178" t="str">
        <f t="shared" si="438"/>
        <v/>
      </c>
      <c r="AX1203" s="179" t="str">
        <f ca="1">IF(ISNUMBER($A1203),INDIRECT(CONCATENATE("'Instrument List'!B",(MATCH(E1203,'Instrument List'!A:A,0))-0)),"")</f>
        <v/>
      </c>
      <c r="AY1203" s="179" t="str">
        <f ca="1">IF(ISNUMBER($A1203),INDIRECT(CONCATENATE("'Instrument List'!D",(MATCH(E1203,'Instrument List'!A:A,0))-0)),"")</f>
        <v/>
      </c>
      <c r="AZ1203" s="179" t="str">
        <f ca="1">IF(ISNUMBER($A1203),INDIRECT(CONCATENATE("'Instrument List'!C",(MATCH(E1203,'Instrument List'!A:A,0))-0)),"")</f>
        <v/>
      </c>
      <c r="BA1203" s="180" t="str">
        <f ca="1">IF(ISNUMBER(A1203),INDIRECT(CONCATENATE("'Instrument List'!E",(MATCH(E1203,'Instrument List'!A:A,0))-0)),"")</f>
        <v/>
      </c>
      <c r="BB1203" s="181" t="str">
        <f t="shared" si="439"/>
        <v/>
      </c>
      <c r="BC1203" s="181" t="str">
        <f t="shared" si="440"/>
        <v/>
      </c>
      <c r="BD1203" s="181" t="str">
        <f ca="1">IF(ISNUMBER(A1203),INDIRECT(CONCATENATE("'Instrument List'!F",(MATCH(E1203,'Instrument List'!A:A,0))-0)),"")</f>
        <v/>
      </c>
    </row>
    <row r="1204" spans="1:56">
      <c r="A1204" s="223" t="str">
        <f t="shared" si="420"/>
        <v/>
      </c>
      <c r="B1204" s="224"/>
      <c r="C1204" s="225"/>
      <c r="D1204" s="182"/>
      <c r="E1204" s="182"/>
      <c r="F1204" s="182"/>
      <c r="G1204" s="203"/>
      <c r="H1204" s="218"/>
      <c r="I1204" s="213"/>
      <c r="J1204" s="207"/>
      <c r="K1204" s="213"/>
      <c r="L1204" s="207"/>
      <c r="M1204" s="213"/>
      <c r="N1204" s="207"/>
      <c r="O1204" s="183" t="str">
        <f t="shared" si="421"/>
        <v/>
      </c>
      <c r="P1204" s="184"/>
      <c r="Q1204" s="184"/>
      <c r="R1204" s="275"/>
      <c r="S1204" s="185" t="str">
        <f t="shared" si="422"/>
        <v/>
      </c>
      <c r="T1204" s="185" t="str">
        <f t="shared" si="423"/>
        <v/>
      </c>
      <c r="U1204" s="275"/>
      <c r="V1204" s="275"/>
      <c r="W1204" s="276" t="str">
        <f t="shared" si="424"/>
        <v/>
      </c>
      <c r="X1204" s="276" t="str">
        <f t="shared" si="425"/>
        <v/>
      </c>
      <c r="Y1204" s="276" t="str">
        <f t="shared" si="426"/>
        <v/>
      </c>
      <c r="Z1204" s="275"/>
      <c r="AA1204" s="184"/>
      <c r="AB1204" s="184"/>
      <c r="AC1204" s="185" t="str">
        <f t="shared" si="427"/>
        <v/>
      </c>
      <c r="AD1204" s="185" t="str">
        <f t="shared" si="428"/>
        <v/>
      </c>
      <c r="AE1204" s="186"/>
      <c r="AF1204" s="187" t="str">
        <f t="shared" si="429"/>
        <v/>
      </c>
      <c r="AG1204" s="182"/>
      <c r="AH1204" s="184"/>
      <c r="AI1204" s="184"/>
      <c r="AJ1204" s="182"/>
      <c r="AK1204" s="188" t="str">
        <f t="shared" si="430"/>
        <v/>
      </c>
      <c r="AL1204" s="188" t="str">
        <f t="shared" si="431"/>
        <v/>
      </c>
      <c r="AM1204" s="188" t="str">
        <f t="shared" si="432"/>
        <v/>
      </c>
      <c r="AN1204" s="359" t="str">
        <f>IF(Overview!$K$17='Internal Calcs'!$P$22,IF(AK1204="","",AK1204),IF(Overview!$K$17='Internal Calcs'!$P$23,IF(AK1204="","",AK1204),IF(ISNUMBER(A1204),(IF(F1204="Short",G1204-H1204,H1204-G1204)*AZ1204-AX1204),"")))</f>
        <v/>
      </c>
      <c r="AO1204" s="401" t="str">
        <f>IF(Overview!$K$17='Internal Calcs'!$P$22,IF(AL1204="","",AL1204),IF(Overview!$K$17='Internal Calcs'!$P$23,IF(AL1204="","",AL1204),IF(ISNUMBER(A1204),IF(AL1204="",(IF(F1204="Short",G1204-H1204,H1204-G1204)*AZ1204-AX1204),(IF(F1204="Short",G1204-J1204,J1204-G1204)*AZ1204-AX1204)),"")))</f>
        <v/>
      </c>
      <c r="AP1204" s="359" t="str">
        <f>IF(Overview!$K$17='Internal Calcs'!$P$22,"",IF(Overview!$K$17='Internal Calcs'!$P$23,IF(AM1204="","",AM1204),IF(ISNUMBER(A1204),IF(AM1204="",(IF(F1204="Short",G1204-H1204,H1204-G1204)*AZ1204-AX1204),(IF(F1204="Short",G1204-L1204,L1204-G1204)*AZ1204-AX1204)),"")))</f>
        <v/>
      </c>
      <c r="AQ1204" s="188" t="str">
        <f t="shared" si="433"/>
        <v/>
      </c>
      <c r="AR1204" s="188" t="str">
        <f t="shared" si="434"/>
        <v/>
      </c>
      <c r="AS1204" s="188" t="str">
        <f t="shared" si="435"/>
        <v/>
      </c>
      <c r="AT1204" s="188" t="str">
        <f>IF(ISNUMBER(A1204),MAX($AS$2:AS1204)-AS1204,"")</f>
        <v/>
      </c>
      <c r="AU1204" s="189" t="str">
        <f t="shared" si="436"/>
        <v/>
      </c>
      <c r="AV1204" s="190" t="str">
        <f t="shared" si="437"/>
        <v/>
      </c>
      <c r="AW1204" s="190" t="str">
        <f t="shared" si="438"/>
        <v/>
      </c>
      <c r="AX1204" s="191" t="str">
        <f ca="1">IF(ISNUMBER($A1204),INDIRECT(CONCATENATE("'Instrument List'!B",(MATCH(E1204,'Instrument List'!A:A,0))-0)),"")</f>
        <v/>
      </c>
      <c r="AY1204" s="191" t="str">
        <f ca="1">IF(ISNUMBER($A1204),INDIRECT(CONCATENATE("'Instrument List'!D",(MATCH(E1204,'Instrument List'!A:A,0))-0)),"")</f>
        <v/>
      </c>
      <c r="AZ1204" s="191" t="str">
        <f ca="1">IF(ISNUMBER($A1204),INDIRECT(CONCATENATE("'Instrument List'!C",(MATCH(E1204,'Instrument List'!A:A,0))-0)),"")</f>
        <v/>
      </c>
      <c r="BA1204" s="192" t="str">
        <f ca="1">IF(ISNUMBER(A1204),INDIRECT(CONCATENATE("'Instrument List'!E",(MATCH(E1204,'Instrument List'!A:A,0))-0)),"")</f>
        <v/>
      </c>
      <c r="BB1204" s="193" t="str">
        <f t="shared" si="439"/>
        <v/>
      </c>
      <c r="BC1204" s="193" t="str">
        <f t="shared" si="440"/>
        <v/>
      </c>
      <c r="BD1204" s="193" t="str">
        <f ca="1">IF(ISNUMBER(A1204),INDIRECT(CONCATENATE("'Instrument List'!F",(MATCH(E1204,'Instrument List'!A:A,0))-0)),"")</f>
        <v/>
      </c>
    </row>
    <row r="1205" spans="1:56">
      <c r="A1205" s="220" t="str">
        <f t="shared" si="420"/>
        <v/>
      </c>
      <c r="B1205" s="221"/>
      <c r="C1205" s="222"/>
      <c r="D1205" s="169"/>
      <c r="E1205" s="169"/>
      <c r="F1205" s="169"/>
      <c r="G1205" s="202"/>
      <c r="H1205" s="217"/>
      <c r="I1205" s="212"/>
      <c r="J1205" s="206"/>
      <c r="K1205" s="212"/>
      <c r="L1205" s="206"/>
      <c r="M1205" s="212"/>
      <c r="N1205" s="206"/>
      <c r="O1205" s="170" t="str">
        <f t="shared" si="421"/>
        <v/>
      </c>
      <c r="P1205" s="171"/>
      <c r="Q1205" s="171"/>
      <c r="R1205" s="171"/>
      <c r="S1205" s="172" t="str">
        <f t="shared" si="422"/>
        <v/>
      </c>
      <c r="T1205" s="172" t="str">
        <f t="shared" si="423"/>
        <v/>
      </c>
      <c r="U1205" s="171"/>
      <c r="V1205" s="171"/>
      <c r="W1205" s="173" t="str">
        <f t="shared" si="424"/>
        <v/>
      </c>
      <c r="X1205" s="173" t="str">
        <f t="shared" si="425"/>
        <v/>
      </c>
      <c r="Y1205" s="173" t="str">
        <f t="shared" si="426"/>
        <v/>
      </c>
      <c r="Z1205" s="171"/>
      <c r="AA1205" s="171"/>
      <c r="AB1205" s="171"/>
      <c r="AC1205" s="172" t="str">
        <f t="shared" si="427"/>
        <v/>
      </c>
      <c r="AD1205" s="172" t="str">
        <f t="shared" si="428"/>
        <v/>
      </c>
      <c r="AE1205" s="174"/>
      <c r="AF1205" s="175" t="str">
        <f t="shared" si="429"/>
        <v/>
      </c>
      <c r="AG1205" s="169"/>
      <c r="AH1205" s="171"/>
      <c r="AI1205" s="171"/>
      <c r="AJ1205" s="169"/>
      <c r="AK1205" s="176" t="str">
        <f t="shared" si="430"/>
        <v/>
      </c>
      <c r="AL1205" s="176" t="str">
        <f t="shared" si="431"/>
        <v/>
      </c>
      <c r="AM1205" s="176" t="str">
        <f t="shared" si="432"/>
        <v/>
      </c>
      <c r="AN1205" s="359" t="str">
        <f>IF(Overview!$K$17='Internal Calcs'!$P$22,IF(AK1205="","",AK1205),IF(Overview!$K$17='Internal Calcs'!$P$23,IF(AK1205="","",AK1205),IF(ISNUMBER(A1205),(IF(F1205="Short",G1205-H1205,H1205-G1205)*AZ1205-AX1205),"")))</f>
        <v/>
      </c>
      <c r="AO1205" s="401" t="str">
        <f>IF(Overview!$K$17='Internal Calcs'!$P$22,IF(AL1205="","",AL1205),IF(Overview!$K$17='Internal Calcs'!$P$23,IF(AL1205="","",AL1205),IF(ISNUMBER(A1205),IF(AL1205="",(IF(F1205="Short",G1205-H1205,H1205-G1205)*AZ1205-AX1205),(IF(F1205="Short",G1205-J1205,J1205-G1205)*AZ1205-AX1205)),"")))</f>
        <v/>
      </c>
      <c r="AP1205" s="359" t="str">
        <f>IF(Overview!$K$17='Internal Calcs'!$P$22,"",IF(Overview!$K$17='Internal Calcs'!$P$23,IF(AM1205="","",AM1205),IF(ISNUMBER(A1205),IF(AM1205="",(IF(F1205="Short",G1205-H1205,H1205-G1205)*AZ1205-AX1205),(IF(F1205="Short",G1205-L1205,L1205-G1205)*AZ1205-AX1205)),"")))</f>
        <v/>
      </c>
      <c r="AQ1205" s="176" t="str">
        <f t="shared" si="433"/>
        <v/>
      </c>
      <c r="AR1205" s="176" t="str">
        <f t="shared" si="434"/>
        <v/>
      </c>
      <c r="AS1205" s="176" t="str">
        <f t="shared" si="435"/>
        <v/>
      </c>
      <c r="AT1205" s="176" t="str">
        <f>IF(ISNUMBER(A1205),MAX($AS$2:AS1205)-AS1205,"")</f>
        <v/>
      </c>
      <c r="AU1205" s="177" t="str">
        <f t="shared" si="436"/>
        <v/>
      </c>
      <c r="AV1205" s="178" t="str">
        <f t="shared" si="437"/>
        <v/>
      </c>
      <c r="AW1205" s="178" t="str">
        <f t="shared" si="438"/>
        <v/>
      </c>
      <c r="AX1205" s="179" t="str">
        <f ca="1">IF(ISNUMBER($A1205),INDIRECT(CONCATENATE("'Instrument List'!B",(MATCH(E1205,'Instrument List'!A:A,0))-0)),"")</f>
        <v/>
      </c>
      <c r="AY1205" s="179" t="str">
        <f ca="1">IF(ISNUMBER($A1205),INDIRECT(CONCATENATE("'Instrument List'!D",(MATCH(E1205,'Instrument List'!A:A,0))-0)),"")</f>
        <v/>
      </c>
      <c r="AZ1205" s="179" t="str">
        <f ca="1">IF(ISNUMBER($A1205),INDIRECT(CONCATENATE("'Instrument List'!C",(MATCH(E1205,'Instrument List'!A:A,0))-0)),"")</f>
        <v/>
      </c>
      <c r="BA1205" s="180" t="str">
        <f ca="1">IF(ISNUMBER(A1205),INDIRECT(CONCATENATE("'Instrument List'!E",(MATCH(E1205,'Instrument List'!A:A,0))-0)),"")</f>
        <v/>
      </c>
      <c r="BB1205" s="181" t="str">
        <f t="shared" si="439"/>
        <v/>
      </c>
      <c r="BC1205" s="181" t="str">
        <f t="shared" si="440"/>
        <v/>
      </c>
      <c r="BD1205" s="181" t="str">
        <f ca="1">IF(ISNUMBER(A1205),INDIRECT(CONCATENATE("'Instrument List'!F",(MATCH(E1205,'Instrument List'!A:A,0))-0)),"")</f>
        <v/>
      </c>
    </row>
    <row r="1206" spans="1:56">
      <c r="A1206" s="223" t="str">
        <f t="shared" si="420"/>
        <v/>
      </c>
      <c r="B1206" s="224"/>
      <c r="C1206" s="225"/>
      <c r="D1206" s="182"/>
      <c r="E1206" s="182"/>
      <c r="F1206" s="182"/>
      <c r="G1206" s="203"/>
      <c r="H1206" s="218"/>
      <c r="I1206" s="213"/>
      <c r="J1206" s="207"/>
      <c r="K1206" s="213"/>
      <c r="L1206" s="207"/>
      <c r="M1206" s="213"/>
      <c r="N1206" s="207"/>
      <c r="O1206" s="183" t="str">
        <f t="shared" si="421"/>
        <v/>
      </c>
      <c r="P1206" s="184"/>
      <c r="Q1206" s="184"/>
      <c r="R1206" s="275"/>
      <c r="S1206" s="185" t="str">
        <f t="shared" si="422"/>
        <v/>
      </c>
      <c r="T1206" s="185" t="str">
        <f t="shared" si="423"/>
        <v/>
      </c>
      <c r="U1206" s="275"/>
      <c r="V1206" s="275"/>
      <c r="W1206" s="276" t="str">
        <f t="shared" si="424"/>
        <v/>
      </c>
      <c r="X1206" s="276" t="str">
        <f t="shared" si="425"/>
        <v/>
      </c>
      <c r="Y1206" s="276" t="str">
        <f t="shared" si="426"/>
        <v/>
      </c>
      <c r="Z1206" s="275"/>
      <c r="AA1206" s="184"/>
      <c r="AB1206" s="184"/>
      <c r="AC1206" s="185" t="str">
        <f t="shared" si="427"/>
        <v/>
      </c>
      <c r="AD1206" s="185" t="str">
        <f t="shared" si="428"/>
        <v/>
      </c>
      <c r="AE1206" s="186"/>
      <c r="AF1206" s="187" t="str">
        <f t="shared" si="429"/>
        <v/>
      </c>
      <c r="AG1206" s="182"/>
      <c r="AH1206" s="184"/>
      <c r="AI1206" s="184"/>
      <c r="AJ1206" s="182"/>
      <c r="AK1206" s="188" t="str">
        <f t="shared" si="430"/>
        <v/>
      </c>
      <c r="AL1206" s="188" t="str">
        <f t="shared" si="431"/>
        <v/>
      </c>
      <c r="AM1206" s="188" t="str">
        <f t="shared" si="432"/>
        <v/>
      </c>
      <c r="AN1206" s="359" t="str">
        <f>IF(Overview!$K$17='Internal Calcs'!$P$22,IF(AK1206="","",AK1206),IF(Overview!$K$17='Internal Calcs'!$P$23,IF(AK1206="","",AK1206),IF(ISNUMBER(A1206),(IF(F1206="Short",G1206-H1206,H1206-G1206)*AZ1206-AX1206),"")))</f>
        <v/>
      </c>
      <c r="AO1206" s="401" t="str">
        <f>IF(Overview!$K$17='Internal Calcs'!$P$22,IF(AL1206="","",AL1206),IF(Overview!$K$17='Internal Calcs'!$P$23,IF(AL1206="","",AL1206),IF(ISNUMBER(A1206),IF(AL1206="",(IF(F1206="Short",G1206-H1206,H1206-G1206)*AZ1206-AX1206),(IF(F1206="Short",G1206-J1206,J1206-G1206)*AZ1206-AX1206)),"")))</f>
        <v/>
      </c>
      <c r="AP1206" s="359" t="str">
        <f>IF(Overview!$K$17='Internal Calcs'!$P$22,"",IF(Overview!$K$17='Internal Calcs'!$P$23,IF(AM1206="","",AM1206),IF(ISNUMBER(A1206),IF(AM1206="",(IF(F1206="Short",G1206-H1206,H1206-G1206)*AZ1206-AX1206),(IF(F1206="Short",G1206-L1206,L1206-G1206)*AZ1206-AX1206)),"")))</f>
        <v/>
      </c>
      <c r="AQ1206" s="188" t="str">
        <f t="shared" si="433"/>
        <v/>
      </c>
      <c r="AR1206" s="188" t="str">
        <f t="shared" si="434"/>
        <v/>
      </c>
      <c r="AS1206" s="188" t="str">
        <f t="shared" si="435"/>
        <v/>
      </c>
      <c r="AT1206" s="188" t="str">
        <f>IF(ISNUMBER(A1206),MAX($AS$2:AS1206)-AS1206,"")</f>
        <v/>
      </c>
      <c r="AU1206" s="189" t="str">
        <f t="shared" si="436"/>
        <v/>
      </c>
      <c r="AV1206" s="190" t="str">
        <f t="shared" si="437"/>
        <v/>
      </c>
      <c r="AW1206" s="190" t="str">
        <f t="shared" si="438"/>
        <v/>
      </c>
      <c r="AX1206" s="191" t="str">
        <f ca="1">IF(ISNUMBER($A1206),INDIRECT(CONCATENATE("'Instrument List'!B",(MATCH(E1206,'Instrument List'!A:A,0))-0)),"")</f>
        <v/>
      </c>
      <c r="AY1206" s="191" t="str">
        <f ca="1">IF(ISNUMBER($A1206),INDIRECT(CONCATENATE("'Instrument List'!D",(MATCH(E1206,'Instrument List'!A:A,0))-0)),"")</f>
        <v/>
      </c>
      <c r="AZ1206" s="191" t="str">
        <f ca="1">IF(ISNUMBER($A1206),INDIRECT(CONCATENATE("'Instrument List'!C",(MATCH(E1206,'Instrument List'!A:A,0))-0)),"")</f>
        <v/>
      </c>
      <c r="BA1206" s="192" t="str">
        <f ca="1">IF(ISNUMBER(A1206),INDIRECT(CONCATENATE("'Instrument List'!E",(MATCH(E1206,'Instrument List'!A:A,0))-0)),"")</f>
        <v/>
      </c>
      <c r="BB1206" s="193" t="str">
        <f t="shared" si="439"/>
        <v/>
      </c>
      <c r="BC1206" s="193" t="str">
        <f t="shared" si="440"/>
        <v/>
      </c>
      <c r="BD1206" s="193" t="str">
        <f ca="1">IF(ISNUMBER(A1206),INDIRECT(CONCATENATE("'Instrument List'!F",(MATCH(E1206,'Instrument List'!A:A,0))-0)),"")</f>
        <v/>
      </c>
    </row>
    <row r="1207" spans="1:56">
      <c r="A1207" s="220" t="str">
        <f t="shared" si="420"/>
        <v/>
      </c>
      <c r="B1207" s="221"/>
      <c r="C1207" s="222"/>
      <c r="D1207" s="169"/>
      <c r="E1207" s="169"/>
      <c r="F1207" s="169"/>
      <c r="G1207" s="202"/>
      <c r="H1207" s="217"/>
      <c r="I1207" s="212"/>
      <c r="J1207" s="206"/>
      <c r="K1207" s="212"/>
      <c r="L1207" s="206"/>
      <c r="M1207" s="212"/>
      <c r="N1207" s="206"/>
      <c r="O1207" s="170" t="str">
        <f t="shared" si="421"/>
        <v/>
      </c>
      <c r="P1207" s="171"/>
      <c r="Q1207" s="171"/>
      <c r="R1207" s="171"/>
      <c r="S1207" s="172" t="str">
        <f t="shared" si="422"/>
        <v/>
      </c>
      <c r="T1207" s="172" t="str">
        <f t="shared" si="423"/>
        <v/>
      </c>
      <c r="U1207" s="171"/>
      <c r="V1207" s="171"/>
      <c r="W1207" s="173" t="str">
        <f t="shared" si="424"/>
        <v/>
      </c>
      <c r="X1207" s="173" t="str">
        <f t="shared" si="425"/>
        <v/>
      </c>
      <c r="Y1207" s="173" t="str">
        <f t="shared" si="426"/>
        <v/>
      </c>
      <c r="Z1207" s="171"/>
      <c r="AA1207" s="171"/>
      <c r="AB1207" s="171"/>
      <c r="AC1207" s="172" t="str">
        <f t="shared" si="427"/>
        <v/>
      </c>
      <c r="AD1207" s="172" t="str">
        <f t="shared" si="428"/>
        <v/>
      </c>
      <c r="AE1207" s="174"/>
      <c r="AF1207" s="175" t="str">
        <f t="shared" si="429"/>
        <v/>
      </c>
      <c r="AG1207" s="169"/>
      <c r="AH1207" s="171"/>
      <c r="AI1207" s="171"/>
      <c r="AJ1207" s="169"/>
      <c r="AK1207" s="176" t="str">
        <f t="shared" si="430"/>
        <v/>
      </c>
      <c r="AL1207" s="176" t="str">
        <f t="shared" si="431"/>
        <v/>
      </c>
      <c r="AM1207" s="176" t="str">
        <f t="shared" si="432"/>
        <v/>
      </c>
      <c r="AN1207" s="359" t="str">
        <f>IF(Overview!$K$17='Internal Calcs'!$P$22,IF(AK1207="","",AK1207),IF(Overview!$K$17='Internal Calcs'!$P$23,IF(AK1207="","",AK1207),IF(ISNUMBER(A1207),(IF(F1207="Short",G1207-H1207,H1207-G1207)*AZ1207-AX1207),"")))</f>
        <v/>
      </c>
      <c r="AO1207" s="401" t="str">
        <f>IF(Overview!$K$17='Internal Calcs'!$P$22,IF(AL1207="","",AL1207),IF(Overview!$K$17='Internal Calcs'!$P$23,IF(AL1207="","",AL1207),IF(ISNUMBER(A1207),IF(AL1207="",(IF(F1207="Short",G1207-H1207,H1207-G1207)*AZ1207-AX1207),(IF(F1207="Short",G1207-J1207,J1207-G1207)*AZ1207-AX1207)),"")))</f>
        <v/>
      </c>
      <c r="AP1207" s="359" t="str">
        <f>IF(Overview!$K$17='Internal Calcs'!$P$22,"",IF(Overview!$K$17='Internal Calcs'!$P$23,IF(AM1207="","",AM1207),IF(ISNUMBER(A1207),IF(AM1207="",(IF(F1207="Short",G1207-H1207,H1207-G1207)*AZ1207-AX1207),(IF(F1207="Short",G1207-L1207,L1207-G1207)*AZ1207-AX1207)),"")))</f>
        <v/>
      </c>
      <c r="AQ1207" s="176" t="str">
        <f t="shared" si="433"/>
        <v/>
      </c>
      <c r="AR1207" s="176" t="str">
        <f t="shared" si="434"/>
        <v/>
      </c>
      <c r="AS1207" s="176" t="str">
        <f t="shared" si="435"/>
        <v/>
      </c>
      <c r="AT1207" s="176" t="str">
        <f>IF(ISNUMBER(A1207),MAX($AS$2:AS1207)-AS1207,"")</f>
        <v/>
      </c>
      <c r="AU1207" s="177" t="str">
        <f t="shared" si="436"/>
        <v/>
      </c>
      <c r="AV1207" s="178" t="str">
        <f t="shared" si="437"/>
        <v/>
      </c>
      <c r="AW1207" s="178" t="str">
        <f t="shared" si="438"/>
        <v/>
      </c>
      <c r="AX1207" s="179" t="str">
        <f ca="1">IF(ISNUMBER($A1207),INDIRECT(CONCATENATE("'Instrument List'!B",(MATCH(E1207,'Instrument List'!A:A,0))-0)),"")</f>
        <v/>
      </c>
      <c r="AY1207" s="179" t="str">
        <f ca="1">IF(ISNUMBER($A1207),INDIRECT(CONCATENATE("'Instrument List'!D",(MATCH(E1207,'Instrument List'!A:A,0))-0)),"")</f>
        <v/>
      </c>
      <c r="AZ1207" s="179" t="str">
        <f ca="1">IF(ISNUMBER($A1207),INDIRECT(CONCATENATE("'Instrument List'!C",(MATCH(E1207,'Instrument List'!A:A,0))-0)),"")</f>
        <v/>
      </c>
      <c r="BA1207" s="180" t="str">
        <f ca="1">IF(ISNUMBER(A1207),INDIRECT(CONCATENATE("'Instrument List'!E",(MATCH(E1207,'Instrument List'!A:A,0))-0)),"")</f>
        <v/>
      </c>
      <c r="BB1207" s="181" t="str">
        <f t="shared" si="439"/>
        <v/>
      </c>
      <c r="BC1207" s="181" t="str">
        <f t="shared" si="440"/>
        <v/>
      </c>
      <c r="BD1207" s="181" t="str">
        <f ca="1">IF(ISNUMBER(A1207),INDIRECT(CONCATENATE("'Instrument List'!F",(MATCH(E1207,'Instrument List'!A:A,0))-0)),"")</f>
        <v/>
      </c>
    </row>
    <row r="1208" spans="1:56">
      <c r="A1208" s="223" t="str">
        <f t="shared" si="420"/>
        <v/>
      </c>
      <c r="B1208" s="224"/>
      <c r="C1208" s="225"/>
      <c r="D1208" s="182"/>
      <c r="E1208" s="182"/>
      <c r="F1208" s="182"/>
      <c r="G1208" s="203"/>
      <c r="H1208" s="218"/>
      <c r="I1208" s="213"/>
      <c r="J1208" s="207"/>
      <c r="K1208" s="213"/>
      <c r="L1208" s="207"/>
      <c r="M1208" s="213"/>
      <c r="N1208" s="207"/>
      <c r="O1208" s="183" t="str">
        <f t="shared" si="421"/>
        <v/>
      </c>
      <c r="P1208" s="184"/>
      <c r="Q1208" s="184"/>
      <c r="R1208" s="275"/>
      <c r="S1208" s="185" t="str">
        <f t="shared" si="422"/>
        <v/>
      </c>
      <c r="T1208" s="185" t="str">
        <f t="shared" si="423"/>
        <v/>
      </c>
      <c r="U1208" s="275"/>
      <c r="V1208" s="275"/>
      <c r="W1208" s="276" t="str">
        <f t="shared" si="424"/>
        <v/>
      </c>
      <c r="X1208" s="276" t="str">
        <f t="shared" si="425"/>
        <v/>
      </c>
      <c r="Y1208" s="276" t="str">
        <f t="shared" si="426"/>
        <v/>
      </c>
      <c r="Z1208" s="275"/>
      <c r="AA1208" s="184"/>
      <c r="AB1208" s="184"/>
      <c r="AC1208" s="185" t="str">
        <f t="shared" si="427"/>
        <v/>
      </c>
      <c r="AD1208" s="185" t="str">
        <f t="shared" si="428"/>
        <v/>
      </c>
      <c r="AE1208" s="186"/>
      <c r="AF1208" s="187" t="str">
        <f t="shared" si="429"/>
        <v/>
      </c>
      <c r="AG1208" s="182"/>
      <c r="AH1208" s="184"/>
      <c r="AI1208" s="184"/>
      <c r="AJ1208" s="182"/>
      <c r="AK1208" s="188" t="str">
        <f t="shared" si="430"/>
        <v/>
      </c>
      <c r="AL1208" s="188" t="str">
        <f t="shared" si="431"/>
        <v/>
      </c>
      <c r="AM1208" s="188" t="str">
        <f t="shared" si="432"/>
        <v/>
      </c>
      <c r="AN1208" s="359" t="str">
        <f>IF(Overview!$K$17='Internal Calcs'!$P$22,IF(AK1208="","",AK1208),IF(Overview!$K$17='Internal Calcs'!$P$23,IF(AK1208="","",AK1208),IF(ISNUMBER(A1208),(IF(F1208="Short",G1208-H1208,H1208-G1208)*AZ1208-AX1208),"")))</f>
        <v/>
      </c>
      <c r="AO1208" s="401" t="str">
        <f>IF(Overview!$K$17='Internal Calcs'!$P$22,IF(AL1208="","",AL1208),IF(Overview!$K$17='Internal Calcs'!$P$23,IF(AL1208="","",AL1208),IF(ISNUMBER(A1208),IF(AL1208="",(IF(F1208="Short",G1208-H1208,H1208-G1208)*AZ1208-AX1208),(IF(F1208="Short",G1208-J1208,J1208-G1208)*AZ1208-AX1208)),"")))</f>
        <v/>
      </c>
      <c r="AP1208" s="359" t="str">
        <f>IF(Overview!$K$17='Internal Calcs'!$P$22,"",IF(Overview!$K$17='Internal Calcs'!$P$23,IF(AM1208="","",AM1208),IF(ISNUMBER(A1208),IF(AM1208="",(IF(F1208="Short",G1208-H1208,H1208-G1208)*AZ1208-AX1208),(IF(F1208="Short",G1208-L1208,L1208-G1208)*AZ1208-AX1208)),"")))</f>
        <v/>
      </c>
      <c r="AQ1208" s="188" t="str">
        <f t="shared" si="433"/>
        <v/>
      </c>
      <c r="AR1208" s="188" t="str">
        <f t="shared" si="434"/>
        <v/>
      </c>
      <c r="AS1208" s="188" t="str">
        <f t="shared" si="435"/>
        <v/>
      </c>
      <c r="AT1208" s="188" t="str">
        <f>IF(ISNUMBER(A1208),MAX($AS$2:AS1208)-AS1208,"")</f>
        <v/>
      </c>
      <c r="AU1208" s="189" t="str">
        <f t="shared" si="436"/>
        <v/>
      </c>
      <c r="AV1208" s="190" t="str">
        <f t="shared" si="437"/>
        <v/>
      </c>
      <c r="AW1208" s="190" t="str">
        <f t="shared" si="438"/>
        <v/>
      </c>
      <c r="AX1208" s="191" t="str">
        <f ca="1">IF(ISNUMBER($A1208),INDIRECT(CONCATENATE("'Instrument List'!B",(MATCH(E1208,'Instrument List'!A:A,0))-0)),"")</f>
        <v/>
      </c>
      <c r="AY1208" s="191" t="str">
        <f ca="1">IF(ISNUMBER($A1208),INDIRECT(CONCATENATE("'Instrument List'!D",(MATCH(E1208,'Instrument List'!A:A,0))-0)),"")</f>
        <v/>
      </c>
      <c r="AZ1208" s="191" t="str">
        <f ca="1">IF(ISNUMBER($A1208),INDIRECT(CONCATENATE("'Instrument List'!C",(MATCH(E1208,'Instrument List'!A:A,0))-0)),"")</f>
        <v/>
      </c>
      <c r="BA1208" s="192" t="str">
        <f ca="1">IF(ISNUMBER(A1208),INDIRECT(CONCATENATE("'Instrument List'!E",(MATCH(E1208,'Instrument List'!A:A,0))-0)),"")</f>
        <v/>
      </c>
      <c r="BB1208" s="193" t="str">
        <f t="shared" si="439"/>
        <v/>
      </c>
      <c r="BC1208" s="193" t="str">
        <f t="shared" si="440"/>
        <v/>
      </c>
      <c r="BD1208" s="193" t="str">
        <f ca="1">IF(ISNUMBER(A1208),INDIRECT(CONCATENATE("'Instrument List'!F",(MATCH(E1208,'Instrument List'!A:A,0))-0)),"")</f>
        <v/>
      </c>
    </row>
    <row r="1209" spans="1:56">
      <c r="A1209" s="220" t="str">
        <f t="shared" si="420"/>
        <v/>
      </c>
      <c r="B1209" s="221"/>
      <c r="C1209" s="222"/>
      <c r="D1209" s="169"/>
      <c r="E1209" s="169"/>
      <c r="F1209" s="169"/>
      <c r="G1209" s="202"/>
      <c r="H1209" s="217"/>
      <c r="I1209" s="212"/>
      <c r="J1209" s="206"/>
      <c r="K1209" s="212"/>
      <c r="L1209" s="206"/>
      <c r="M1209" s="212"/>
      <c r="N1209" s="206"/>
      <c r="O1209" s="170" t="str">
        <f t="shared" si="421"/>
        <v/>
      </c>
      <c r="P1209" s="171"/>
      <c r="Q1209" s="171"/>
      <c r="R1209" s="171"/>
      <c r="S1209" s="172" t="str">
        <f t="shared" si="422"/>
        <v/>
      </c>
      <c r="T1209" s="172" t="str">
        <f t="shared" si="423"/>
        <v/>
      </c>
      <c r="U1209" s="171"/>
      <c r="V1209" s="171"/>
      <c r="W1209" s="173" t="str">
        <f t="shared" si="424"/>
        <v/>
      </c>
      <c r="X1209" s="173" t="str">
        <f t="shared" si="425"/>
        <v/>
      </c>
      <c r="Y1209" s="173" t="str">
        <f t="shared" si="426"/>
        <v/>
      </c>
      <c r="Z1209" s="171"/>
      <c r="AA1209" s="171"/>
      <c r="AB1209" s="171"/>
      <c r="AC1209" s="172" t="str">
        <f t="shared" si="427"/>
        <v/>
      </c>
      <c r="AD1209" s="172" t="str">
        <f t="shared" si="428"/>
        <v/>
      </c>
      <c r="AE1209" s="174"/>
      <c r="AF1209" s="175" t="str">
        <f t="shared" si="429"/>
        <v/>
      </c>
      <c r="AG1209" s="169"/>
      <c r="AH1209" s="171"/>
      <c r="AI1209" s="171"/>
      <c r="AJ1209" s="169"/>
      <c r="AK1209" s="176" t="str">
        <f t="shared" si="430"/>
        <v/>
      </c>
      <c r="AL1209" s="176" t="str">
        <f t="shared" si="431"/>
        <v/>
      </c>
      <c r="AM1209" s="176" t="str">
        <f t="shared" si="432"/>
        <v/>
      </c>
      <c r="AN1209" s="359" t="str">
        <f>IF(Overview!$K$17='Internal Calcs'!$P$22,IF(AK1209="","",AK1209),IF(Overview!$K$17='Internal Calcs'!$P$23,IF(AK1209="","",AK1209),IF(ISNUMBER(A1209),(IF(F1209="Short",G1209-H1209,H1209-G1209)*AZ1209-AX1209),"")))</f>
        <v/>
      </c>
      <c r="AO1209" s="401" t="str">
        <f>IF(Overview!$K$17='Internal Calcs'!$P$22,IF(AL1209="","",AL1209),IF(Overview!$K$17='Internal Calcs'!$P$23,IF(AL1209="","",AL1209),IF(ISNUMBER(A1209),IF(AL1209="",(IF(F1209="Short",G1209-H1209,H1209-G1209)*AZ1209-AX1209),(IF(F1209="Short",G1209-J1209,J1209-G1209)*AZ1209-AX1209)),"")))</f>
        <v/>
      </c>
      <c r="AP1209" s="359" t="str">
        <f>IF(Overview!$K$17='Internal Calcs'!$P$22,"",IF(Overview!$K$17='Internal Calcs'!$P$23,IF(AM1209="","",AM1209),IF(ISNUMBER(A1209),IF(AM1209="",(IF(F1209="Short",G1209-H1209,H1209-G1209)*AZ1209-AX1209),(IF(F1209="Short",G1209-L1209,L1209-G1209)*AZ1209-AX1209)),"")))</f>
        <v/>
      </c>
      <c r="AQ1209" s="176" t="str">
        <f t="shared" si="433"/>
        <v/>
      </c>
      <c r="AR1209" s="176" t="str">
        <f t="shared" si="434"/>
        <v/>
      </c>
      <c r="AS1209" s="176" t="str">
        <f t="shared" si="435"/>
        <v/>
      </c>
      <c r="AT1209" s="176" t="str">
        <f>IF(ISNUMBER(A1209),MAX($AS$2:AS1209)-AS1209,"")</f>
        <v/>
      </c>
      <c r="AU1209" s="177" t="str">
        <f t="shared" si="436"/>
        <v/>
      </c>
      <c r="AV1209" s="178" t="str">
        <f t="shared" si="437"/>
        <v/>
      </c>
      <c r="AW1209" s="178" t="str">
        <f t="shared" si="438"/>
        <v/>
      </c>
      <c r="AX1209" s="179" t="str">
        <f ca="1">IF(ISNUMBER($A1209),INDIRECT(CONCATENATE("'Instrument List'!B",(MATCH(E1209,'Instrument List'!A:A,0))-0)),"")</f>
        <v/>
      </c>
      <c r="AY1209" s="179" t="str">
        <f ca="1">IF(ISNUMBER($A1209),INDIRECT(CONCATENATE("'Instrument List'!D",(MATCH(E1209,'Instrument List'!A:A,0))-0)),"")</f>
        <v/>
      </c>
      <c r="AZ1209" s="179" t="str">
        <f ca="1">IF(ISNUMBER($A1209),INDIRECT(CONCATENATE("'Instrument List'!C",(MATCH(E1209,'Instrument List'!A:A,0))-0)),"")</f>
        <v/>
      </c>
      <c r="BA1209" s="180" t="str">
        <f ca="1">IF(ISNUMBER(A1209),INDIRECT(CONCATENATE("'Instrument List'!E",(MATCH(E1209,'Instrument List'!A:A,0))-0)),"")</f>
        <v/>
      </c>
      <c r="BB1209" s="181" t="str">
        <f t="shared" si="439"/>
        <v/>
      </c>
      <c r="BC1209" s="181" t="str">
        <f t="shared" si="440"/>
        <v/>
      </c>
      <c r="BD1209" s="181" t="str">
        <f ca="1">IF(ISNUMBER(A1209),INDIRECT(CONCATENATE("'Instrument List'!F",(MATCH(E1209,'Instrument List'!A:A,0))-0)),"")</f>
        <v/>
      </c>
    </row>
    <row r="1210" spans="1:56">
      <c r="A1210" s="223" t="str">
        <f t="shared" si="420"/>
        <v/>
      </c>
      <c r="B1210" s="224"/>
      <c r="C1210" s="225"/>
      <c r="D1210" s="182"/>
      <c r="E1210" s="182"/>
      <c r="F1210" s="182"/>
      <c r="G1210" s="203"/>
      <c r="H1210" s="218"/>
      <c r="I1210" s="213"/>
      <c r="J1210" s="207"/>
      <c r="K1210" s="213"/>
      <c r="L1210" s="207"/>
      <c r="M1210" s="213"/>
      <c r="N1210" s="207"/>
      <c r="O1210" s="183" t="str">
        <f t="shared" si="421"/>
        <v/>
      </c>
      <c r="P1210" s="184"/>
      <c r="Q1210" s="184"/>
      <c r="R1210" s="275"/>
      <c r="S1210" s="185" t="str">
        <f t="shared" si="422"/>
        <v/>
      </c>
      <c r="T1210" s="185" t="str">
        <f t="shared" si="423"/>
        <v/>
      </c>
      <c r="U1210" s="275"/>
      <c r="V1210" s="275"/>
      <c r="W1210" s="276" t="str">
        <f t="shared" si="424"/>
        <v/>
      </c>
      <c r="X1210" s="276" t="str">
        <f t="shared" si="425"/>
        <v/>
      </c>
      <c r="Y1210" s="276" t="str">
        <f t="shared" si="426"/>
        <v/>
      </c>
      <c r="Z1210" s="275"/>
      <c r="AA1210" s="184"/>
      <c r="AB1210" s="184"/>
      <c r="AC1210" s="185" t="str">
        <f t="shared" si="427"/>
        <v/>
      </c>
      <c r="AD1210" s="185" t="str">
        <f t="shared" si="428"/>
        <v/>
      </c>
      <c r="AE1210" s="186"/>
      <c r="AF1210" s="187" t="str">
        <f t="shared" si="429"/>
        <v/>
      </c>
      <c r="AG1210" s="182"/>
      <c r="AH1210" s="184"/>
      <c r="AI1210" s="184"/>
      <c r="AJ1210" s="182"/>
      <c r="AK1210" s="188" t="str">
        <f t="shared" si="430"/>
        <v/>
      </c>
      <c r="AL1210" s="188" t="str">
        <f t="shared" si="431"/>
        <v/>
      </c>
      <c r="AM1210" s="188" t="str">
        <f t="shared" si="432"/>
        <v/>
      </c>
      <c r="AN1210" s="359" t="str">
        <f>IF(Overview!$K$17='Internal Calcs'!$P$22,IF(AK1210="","",AK1210),IF(Overview!$K$17='Internal Calcs'!$P$23,IF(AK1210="","",AK1210),IF(ISNUMBER(A1210),(IF(F1210="Short",G1210-H1210,H1210-G1210)*AZ1210-AX1210),"")))</f>
        <v/>
      </c>
      <c r="AO1210" s="401" t="str">
        <f>IF(Overview!$K$17='Internal Calcs'!$P$22,IF(AL1210="","",AL1210),IF(Overview!$K$17='Internal Calcs'!$P$23,IF(AL1210="","",AL1210),IF(ISNUMBER(A1210),IF(AL1210="",(IF(F1210="Short",G1210-H1210,H1210-G1210)*AZ1210-AX1210),(IF(F1210="Short",G1210-J1210,J1210-G1210)*AZ1210-AX1210)),"")))</f>
        <v/>
      </c>
      <c r="AP1210" s="359" t="str">
        <f>IF(Overview!$K$17='Internal Calcs'!$P$22,"",IF(Overview!$K$17='Internal Calcs'!$P$23,IF(AM1210="","",AM1210),IF(ISNUMBER(A1210),IF(AM1210="",(IF(F1210="Short",G1210-H1210,H1210-G1210)*AZ1210-AX1210),(IF(F1210="Short",G1210-L1210,L1210-G1210)*AZ1210-AX1210)),"")))</f>
        <v/>
      </c>
      <c r="AQ1210" s="188" t="str">
        <f t="shared" si="433"/>
        <v/>
      </c>
      <c r="AR1210" s="188" t="str">
        <f t="shared" si="434"/>
        <v/>
      </c>
      <c r="AS1210" s="188" t="str">
        <f t="shared" si="435"/>
        <v/>
      </c>
      <c r="AT1210" s="188" t="str">
        <f>IF(ISNUMBER(A1210),MAX($AS$2:AS1210)-AS1210,"")</f>
        <v/>
      </c>
      <c r="AU1210" s="189" t="str">
        <f t="shared" si="436"/>
        <v/>
      </c>
      <c r="AV1210" s="190" t="str">
        <f t="shared" si="437"/>
        <v/>
      </c>
      <c r="AW1210" s="190" t="str">
        <f t="shared" si="438"/>
        <v/>
      </c>
      <c r="AX1210" s="191" t="str">
        <f ca="1">IF(ISNUMBER($A1210),INDIRECT(CONCATENATE("'Instrument List'!B",(MATCH(E1210,'Instrument List'!A:A,0))-0)),"")</f>
        <v/>
      </c>
      <c r="AY1210" s="191" t="str">
        <f ca="1">IF(ISNUMBER($A1210),INDIRECT(CONCATENATE("'Instrument List'!D",(MATCH(E1210,'Instrument List'!A:A,0))-0)),"")</f>
        <v/>
      </c>
      <c r="AZ1210" s="191" t="str">
        <f ca="1">IF(ISNUMBER($A1210),INDIRECT(CONCATENATE("'Instrument List'!C",(MATCH(E1210,'Instrument List'!A:A,0))-0)),"")</f>
        <v/>
      </c>
      <c r="BA1210" s="192" t="str">
        <f ca="1">IF(ISNUMBER(A1210),INDIRECT(CONCATENATE("'Instrument List'!E",(MATCH(E1210,'Instrument List'!A:A,0))-0)),"")</f>
        <v/>
      </c>
      <c r="BB1210" s="193" t="str">
        <f t="shared" si="439"/>
        <v/>
      </c>
      <c r="BC1210" s="193" t="str">
        <f t="shared" si="440"/>
        <v/>
      </c>
      <c r="BD1210" s="193" t="str">
        <f ca="1">IF(ISNUMBER(A1210),INDIRECT(CONCATENATE("'Instrument List'!F",(MATCH(E1210,'Instrument List'!A:A,0))-0)),"")</f>
        <v/>
      </c>
    </row>
    <row r="1211" spans="1:56">
      <c r="A1211" s="220" t="str">
        <f t="shared" si="420"/>
        <v/>
      </c>
      <c r="B1211" s="221"/>
      <c r="C1211" s="222"/>
      <c r="D1211" s="169"/>
      <c r="E1211" s="169"/>
      <c r="F1211" s="169"/>
      <c r="G1211" s="202"/>
      <c r="H1211" s="217"/>
      <c r="I1211" s="212"/>
      <c r="J1211" s="206"/>
      <c r="K1211" s="212"/>
      <c r="L1211" s="206"/>
      <c r="M1211" s="212"/>
      <c r="N1211" s="206"/>
      <c r="O1211" s="170" t="str">
        <f t="shared" si="421"/>
        <v/>
      </c>
      <c r="P1211" s="171"/>
      <c r="Q1211" s="171"/>
      <c r="R1211" s="171"/>
      <c r="S1211" s="172" t="str">
        <f t="shared" si="422"/>
        <v/>
      </c>
      <c r="T1211" s="172" t="str">
        <f t="shared" si="423"/>
        <v/>
      </c>
      <c r="U1211" s="171"/>
      <c r="V1211" s="171"/>
      <c r="W1211" s="173" t="str">
        <f t="shared" si="424"/>
        <v/>
      </c>
      <c r="X1211" s="173" t="str">
        <f t="shared" si="425"/>
        <v/>
      </c>
      <c r="Y1211" s="173" t="str">
        <f t="shared" si="426"/>
        <v/>
      </c>
      <c r="Z1211" s="171"/>
      <c r="AA1211" s="171"/>
      <c r="AB1211" s="171"/>
      <c r="AC1211" s="172" t="str">
        <f t="shared" si="427"/>
        <v/>
      </c>
      <c r="AD1211" s="172" t="str">
        <f t="shared" si="428"/>
        <v/>
      </c>
      <c r="AE1211" s="174"/>
      <c r="AF1211" s="175" t="str">
        <f t="shared" si="429"/>
        <v/>
      </c>
      <c r="AG1211" s="169"/>
      <c r="AH1211" s="171"/>
      <c r="AI1211" s="171"/>
      <c r="AJ1211" s="169"/>
      <c r="AK1211" s="176" t="str">
        <f t="shared" si="430"/>
        <v/>
      </c>
      <c r="AL1211" s="176" t="str">
        <f t="shared" si="431"/>
        <v/>
      </c>
      <c r="AM1211" s="176" t="str">
        <f t="shared" si="432"/>
        <v/>
      </c>
      <c r="AN1211" s="359" t="str">
        <f>IF(Overview!$K$17='Internal Calcs'!$P$22,IF(AK1211="","",AK1211),IF(Overview!$K$17='Internal Calcs'!$P$23,IF(AK1211="","",AK1211),IF(ISNUMBER(A1211),(IF(F1211="Short",G1211-H1211,H1211-G1211)*AZ1211-AX1211),"")))</f>
        <v/>
      </c>
      <c r="AO1211" s="401" t="str">
        <f>IF(Overview!$K$17='Internal Calcs'!$P$22,IF(AL1211="","",AL1211),IF(Overview!$K$17='Internal Calcs'!$P$23,IF(AL1211="","",AL1211),IF(ISNUMBER(A1211),IF(AL1211="",(IF(F1211="Short",G1211-H1211,H1211-G1211)*AZ1211-AX1211),(IF(F1211="Short",G1211-J1211,J1211-G1211)*AZ1211-AX1211)),"")))</f>
        <v/>
      </c>
      <c r="AP1211" s="359" t="str">
        <f>IF(Overview!$K$17='Internal Calcs'!$P$22,"",IF(Overview!$K$17='Internal Calcs'!$P$23,IF(AM1211="","",AM1211),IF(ISNUMBER(A1211),IF(AM1211="",(IF(F1211="Short",G1211-H1211,H1211-G1211)*AZ1211-AX1211),(IF(F1211="Short",G1211-L1211,L1211-G1211)*AZ1211-AX1211)),"")))</f>
        <v/>
      </c>
      <c r="AQ1211" s="176" t="str">
        <f t="shared" si="433"/>
        <v/>
      </c>
      <c r="AR1211" s="176" t="str">
        <f t="shared" si="434"/>
        <v/>
      </c>
      <c r="AS1211" s="176" t="str">
        <f t="shared" si="435"/>
        <v/>
      </c>
      <c r="AT1211" s="176" t="str">
        <f>IF(ISNUMBER(A1211),MAX($AS$2:AS1211)-AS1211,"")</f>
        <v/>
      </c>
      <c r="AU1211" s="177" t="str">
        <f t="shared" si="436"/>
        <v/>
      </c>
      <c r="AV1211" s="178" t="str">
        <f t="shared" si="437"/>
        <v/>
      </c>
      <c r="AW1211" s="178" t="str">
        <f t="shared" si="438"/>
        <v/>
      </c>
      <c r="AX1211" s="179" t="str">
        <f ca="1">IF(ISNUMBER($A1211),INDIRECT(CONCATENATE("'Instrument List'!B",(MATCH(E1211,'Instrument List'!A:A,0))-0)),"")</f>
        <v/>
      </c>
      <c r="AY1211" s="179" t="str">
        <f ca="1">IF(ISNUMBER($A1211),INDIRECT(CONCATENATE("'Instrument List'!D",(MATCH(E1211,'Instrument List'!A:A,0))-0)),"")</f>
        <v/>
      </c>
      <c r="AZ1211" s="179" t="str">
        <f ca="1">IF(ISNUMBER($A1211),INDIRECT(CONCATENATE("'Instrument List'!C",(MATCH(E1211,'Instrument List'!A:A,0))-0)),"")</f>
        <v/>
      </c>
      <c r="BA1211" s="180" t="str">
        <f ca="1">IF(ISNUMBER(A1211),INDIRECT(CONCATENATE("'Instrument List'!E",(MATCH(E1211,'Instrument List'!A:A,0))-0)),"")</f>
        <v/>
      </c>
      <c r="BB1211" s="181" t="str">
        <f t="shared" si="439"/>
        <v/>
      </c>
      <c r="BC1211" s="181" t="str">
        <f t="shared" si="440"/>
        <v/>
      </c>
      <c r="BD1211" s="181" t="str">
        <f ca="1">IF(ISNUMBER(A1211),INDIRECT(CONCATENATE("'Instrument List'!F",(MATCH(E1211,'Instrument List'!A:A,0))-0)),"")</f>
        <v/>
      </c>
    </row>
    <row r="1212" spans="1:56">
      <c r="A1212" s="223" t="str">
        <f t="shared" si="420"/>
        <v/>
      </c>
      <c r="B1212" s="224"/>
      <c r="C1212" s="225"/>
      <c r="D1212" s="182"/>
      <c r="E1212" s="182"/>
      <c r="F1212" s="182"/>
      <c r="G1212" s="203"/>
      <c r="H1212" s="218"/>
      <c r="I1212" s="213"/>
      <c r="J1212" s="207"/>
      <c r="K1212" s="213"/>
      <c r="L1212" s="207"/>
      <c r="M1212" s="213"/>
      <c r="N1212" s="207"/>
      <c r="O1212" s="183" t="str">
        <f t="shared" si="421"/>
        <v/>
      </c>
      <c r="P1212" s="184"/>
      <c r="Q1212" s="184"/>
      <c r="R1212" s="275"/>
      <c r="S1212" s="185" t="str">
        <f t="shared" si="422"/>
        <v/>
      </c>
      <c r="T1212" s="185" t="str">
        <f t="shared" si="423"/>
        <v/>
      </c>
      <c r="U1212" s="275"/>
      <c r="V1212" s="275"/>
      <c r="W1212" s="276" t="str">
        <f t="shared" si="424"/>
        <v/>
      </c>
      <c r="X1212" s="276" t="str">
        <f t="shared" si="425"/>
        <v/>
      </c>
      <c r="Y1212" s="276" t="str">
        <f t="shared" si="426"/>
        <v/>
      </c>
      <c r="Z1212" s="275"/>
      <c r="AA1212" s="184"/>
      <c r="AB1212" s="184"/>
      <c r="AC1212" s="185" t="str">
        <f t="shared" si="427"/>
        <v/>
      </c>
      <c r="AD1212" s="185" t="str">
        <f t="shared" si="428"/>
        <v/>
      </c>
      <c r="AE1212" s="186"/>
      <c r="AF1212" s="187" t="str">
        <f t="shared" si="429"/>
        <v/>
      </c>
      <c r="AG1212" s="182"/>
      <c r="AH1212" s="184"/>
      <c r="AI1212" s="184"/>
      <c r="AJ1212" s="182"/>
      <c r="AK1212" s="188" t="str">
        <f t="shared" si="430"/>
        <v/>
      </c>
      <c r="AL1212" s="188" t="str">
        <f t="shared" si="431"/>
        <v/>
      </c>
      <c r="AM1212" s="188" t="str">
        <f t="shared" si="432"/>
        <v/>
      </c>
      <c r="AN1212" s="359" t="str">
        <f>IF(Overview!$K$17='Internal Calcs'!$P$22,IF(AK1212="","",AK1212),IF(Overview!$K$17='Internal Calcs'!$P$23,IF(AK1212="","",AK1212),IF(ISNUMBER(A1212),(IF(F1212="Short",G1212-H1212,H1212-G1212)*AZ1212-AX1212),"")))</f>
        <v/>
      </c>
      <c r="AO1212" s="401" t="str">
        <f>IF(Overview!$K$17='Internal Calcs'!$P$22,IF(AL1212="","",AL1212),IF(Overview!$K$17='Internal Calcs'!$P$23,IF(AL1212="","",AL1212),IF(ISNUMBER(A1212),IF(AL1212="",(IF(F1212="Short",G1212-H1212,H1212-G1212)*AZ1212-AX1212),(IF(F1212="Short",G1212-J1212,J1212-G1212)*AZ1212-AX1212)),"")))</f>
        <v/>
      </c>
      <c r="AP1212" s="359" t="str">
        <f>IF(Overview!$K$17='Internal Calcs'!$P$22,"",IF(Overview!$K$17='Internal Calcs'!$P$23,IF(AM1212="","",AM1212),IF(ISNUMBER(A1212),IF(AM1212="",(IF(F1212="Short",G1212-H1212,H1212-G1212)*AZ1212-AX1212),(IF(F1212="Short",G1212-L1212,L1212-G1212)*AZ1212-AX1212)),"")))</f>
        <v/>
      </c>
      <c r="AQ1212" s="188" t="str">
        <f t="shared" si="433"/>
        <v/>
      </c>
      <c r="AR1212" s="188" t="str">
        <f t="shared" si="434"/>
        <v/>
      </c>
      <c r="AS1212" s="188" t="str">
        <f t="shared" si="435"/>
        <v/>
      </c>
      <c r="AT1212" s="188" t="str">
        <f>IF(ISNUMBER(A1212),MAX($AS$2:AS1212)-AS1212,"")</f>
        <v/>
      </c>
      <c r="AU1212" s="189" t="str">
        <f t="shared" si="436"/>
        <v/>
      </c>
      <c r="AV1212" s="190" t="str">
        <f t="shared" si="437"/>
        <v/>
      </c>
      <c r="AW1212" s="190" t="str">
        <f t="shared" si="438"/>
        <v/>
      </c>
      <c r="AX1212" s="191" t="str">
        <f ca="1">IF(ISNUMBER($A1212),INDIRECT(CONCATENATE("'Instrument List'!B",(MATCH(E1212,'Instrument List'!A:A,0))-0)),"")</f>
        <v/>
      </c>
      <c r="AY1212" s="191" t="str">
        <f ca="1">IF(ISNUMBER($A1212),INDIRECT(CONCATENATE("'Instrument List'!D",(MATCH(E1212,'Instrument List'!A:A,0))-0)),"")</f>
        <v/>
      </c>
      <c r="AZ1212" s="191" t="str">
        <f ca="1">IF(ISNUMBER($A1212),INDIRECT(CONCATENATE("'Instrument List'!C",(MATCH(E1212,'Instrument List'!A:A,0))-0)),"")</f>
        <v/>
      </c>
      <c r="BA1212" s="192" t="str">
        <f ca="1">IF(ISNUMBER(A1212),INDIRECT(CONCATENATE("'Instrument List'!E",(MATCH(E1212,'Instrument List'!A:A,0))-0)),"")</f>
        <v/>
      </c>
      <c r="BB1212" s="193" t="str">
        <f t="shared" si="439"/>
        <v/>
      </c>
      <c r="BC1212" s="193" t="str">
        <f t="shared" si="440"/>
        <v/>
      </c>
      <c r="BD1212" s="193" t="str">
        <f ca="1">IF(ISNUMBER(A1212),INDIRECT(CONCATENATE("'Instrument List'!F",(MATCH(E1212,'Instrument List'!A:A,0))-0)),"")</f>
        <v/>
      </c>
    </row>
    <row r="1213" spans="1:56">
      <c r="A1213" s="220" t="str">
        <f t="shared" si="420"/>
        <v/>
      </c>
      <c r="B1213" s="221"/>
      <c r="C1213" s="222"/>
      <c r="D1213" s="169"/>
      <c r="E1213" s="169"/>
      <c r="F1213" s="169"/>
      <c r="G1213" s="202"/>
      <c r="H1213" s="217"/>
      <c r="I1213" s="212"/>
      <c r="J1213" s="206"/>
      <c r="K1213" s="212"/>
      <c r="L1213" s="206"/>
      <c r="M1213" s="212"/>
      <c r="N1213" s="206"/>
      <c r="O1213" s="170" t="str">
        <f t="shared" si="421"/>
        <v/>
      </c>
      <c r="P1213" s="171"/>
      <c r="Q1213" s="171"/>
      <c r="R1213" s="171"/>
      <c r="S1213" s="172" t="str">
        <f t="shared" si="422"/>
        <v/>
      </c>
      <c r="T1213" s="172" t="str">
        <f t="shared" si="423"/>
        <v/>
      </c>
      <c r="U1213" s="171"/>
      <c r="V1213" s="171"/>
      <c r="W1213" s="173" t="str">
        <f t="shared" si="424"/>
        <v/>
      </c>
      <c r="X1213" s="173" t="str">
        <f t="shared" si="425"/>
        <v/>
      </c>
      <c r="Y1213" s="173" t="str">
        <f t="shared" si="426"/>
        <v/>
      </c>
      <c r="Z1213" s="171"/>
      <c r="AA1213" s="171"/>
      <c r="AB1213" s="171"/>
      <c r="AC1213" s="172" t="str">
        <f t="shared" si="427"/>
        <v/>
      </c>
      <c r="AD1213" s="172" t="str">
        <f t="shared" si="428"/>
        <v/>
      </c>
      <c r="AE1213" s="174"/>
      <c r="AF1213" s="175" t="str">
        <f t="shared" si="429"/>
        <v/>
      </c>
      <c r="AG1213" s="169"/>
      <c r="AH1213" s="171"/>
      <c r="AI1213" s="171"/>
      <c r="AJ1213" s="169"/>
      <c r="AK1213" s="176" t="str">
        <f t="shared" si="430"/>
        <v/>
      </c>
      <c r="AL1213" s="176" t="str">
        <f t="shared" si="431"/>
        <v/>
      </c>
      <c r="AM1213" s="176" t="str">
        <f t="shared" si="432"/>
        <v/>
      </c>
      <c r="AN1213" s="359" t="str">
        <f>IF(Overview!$K$17='Internal Calcs'!$P$22,IF(AK1213="","",AK1213),IF(Overview!$K$17='Internal Calcs'!$P$23,IF(AK1213="","",AK1213),IF(ISNUMBER(A1213),(IF(F1213="Short",G1213-H1213,H1213-G1213)*AZ1213-AX1213),"")))</f>
        <v/>
      </c>
      <c r="AO1213" s="401" t="str">
        <f>IF(Overview!$K$17='Internal Calcs'!$P$22,IF(AL1213="","",AL1213),IF(Overview!$K$17='Internal Calcs'!$P$23,IF(AL1213="","",AL1213),IF(ISNUMBER(A1213),IF(AL1213="",(IF(F1213="Short",G1213-H1213,H1213-G1213)*AZ1213-AX1213),(IF(F1213="Short",G1213-J1213,J1213-G1213)*AZ1213-AX1213)),"")))</f>
        <v/>
      </c>
      <c r="AP1213" s="359" t="str">
        <f>IF(Overview!$K$17='Internal Calcs'!$P$22,"",IF(Overview!$K$17='Internal Calcs'!$P$23,IF(AM1213="","",AM1213),IF(ISNUMBER(A1213),IF(AM1213="",(IF(F1213="Short",G1213-H1213,H1213-G1213)*AZ1213-AX1213),(IF(F1213="Short",G1213-L1213,L1213-G1213)*AZ1213-AX1213)),"")))</f>
        <v/>
      </c>
      <c r="AQ1213" s="176" t="str">
        <f t="shared" si="433"/>
        <v/>
      </c>
      <c r="AR1213" s="176" t="str">
        <f t="shared" si="434"/>
        <v/>
      </c>
      <c r="AS1213" s="176" t="str">
        <f t="shared" si="435"/>
        <v/>
      </c>
      <c r="AT1213" s="176" t="str">
        <f>IF(ISNUMBER(A1213),MAX($AS$2:AS1213)-AS1213,"")</f>
        <v/>
      </c>
      <c r="AU1213" s="177" t="str">
        <f t="shared" si="436"/>
        <v/>
      </c>
      <c r="AV1213" s="178" t="str">
        <f t="shared" si="437"/>
        <v/>
      </c>
      <c r="AW1213" s="178" t="str">
        <f t="shared" si="438"/>
        <v/>
      </c>
      <c r="AX1213" s="179" t="str">
        <f ca="1">IF(ISNUMBER($A1213),INDIRECT(CONCATENATE("'Instrument List'!B",(MATCH(E1213,'Instrument List'!A:A,0))-0)),"")</f>
        <v/>
      </c>
      <c r="AY1213" s="179" t="str">
        <f ca="1">IF(ISNUMBER($A1213),INDIRECT(CONCATENATE("'Instrument List'!D",(MATCH(E1213,'Instrument List'!A:A,0))-0)),"")</f>
        <v/>
      </c>
      <c r="AZ1213" s="179" t="str">
        <f ca="1">IF(ISNUMBER($A1213),INDIRECT(CONCATENATE("'Instrument List'!C",(MATCH(E1213,'Instrument List'!A:A,0))-0)),"")</f>
        <v/>
      </c>
      <c r="BA1213" s="180" t="str">
        <f ca="1">IF(ISNUMBER(A1213),INDIRECT(CONCATENATE("'Instrument List'!E",(MATCH(E1213,'Instrument List'!A:A,0))-0)),"")</f>
        <v/>
      </c>
      <c r="BB1213" s="181" t="str">
        <f t="shared" si="439"/>
        <v/>
      </c>
      <c r="BC1213" s="181" t="str">
        <f t="shared" si="440"/>
        <v/>
      </c>
      <c r="BD1213" s="181" t="str">
        <f ca="1">IF(ISNUMBER(A1213),INDIRECT(CONCATENATE("'Instrument List'!F",(MATCH(E1213,'Instrument List'!A:A,0))-0)),"")</f>
        <v/>
      </c>
    </row>
    <row r="1214" spans="1:56">
      <c r="A1214" s="223" t="str">
        <f t="shared" si="420"/>
        <v/>
      </c>
      <c r="B1214" s="224"/>
      <c r="C1214" s="225"/>
      <c r="D1214" s="182"/>
      <c r="E1214" s="182"/>
      <c r="F1214" s="182"/>
      <c r="G1214" s="203"/>
      <c r="H1214" s="218"/>
      <c r="I1214" s="213"/>
      <c r="J1214" s="207"/>
      <c r="K1214" s="213"/>
      <c r="L1214" s="207"/>
      <c r="M1214" s="213"/>
      <c r="N1214" s="207"/>
      <c r="O1214" s="183" t="str">
        <f t="shared" si="421"/>
        <v/>
      </c>
      <c r="P1214" s="184"/>
      <c r="Q1214" s="184"/>
      <c r="R1214" s="275"/>
      <c r="S1214" s="185" t="str">
        <f t="shared" si="422"/>
        <v/>
      </c>
      <c r="T1214" s="185" t="str">
        <f t="shared" si="423"/>
        <v/>
      </c>
      <c r="U1214" s="275"/>
      <c r="V1214" s="275"/>
      <c r="W1214" s="276" t="str">
        <f t="shared" si="424"/>
        <v/>
      </c>
      <c r="X1214" s="276" t="str">
        <f t="shared" si="425"/>
        <v/>
      </c>
      <c r="Y1214" s="276" t="str">
        <f t="shared" si="426"/>
        <v/>
      </c>
      <c r="Z1214" s="275"/>
      <c r="AA1214" s="184"/>
      <c r="AB1214" s="184"/>
      <c r="AC1214" s="185" t="str">
        <f t="shared" si="427"/>
        <v/>
      </c>
      <c r="AD1214" s="185" t="str">
        <f t="shared" si="428"/>
        <v/>
      </c>
      <c r="AE1214" s="186"/>
      <c r="AF1214" s="187" t="str">
        <f t="shared" si="429"/>
        <v/>
      </c>
      <c r="AG1214" s="182"/>
      <c r="AH1214" s="184"/>
      <c r="AI1214" s="184"/>
      <c r="AJ1214" s="182"/>
      <c r="AK1214" s="188" t="str">
        <f t="shared" si="430"/>
        <v/>
      </c>
      <c r="AL1214" s="188" t="str">
        <f t="shared" si="431"/>
        <v/>
      </c>
      <c r="AM1214" s="188" t="str">
        <f t="shared" si="432"/>
        <v/>
      </c>
      <c r="AN1214" s="359" t="str">
        <f>IF(Overview!$K$17='Internal Calcs'!$P$22,IF(AK1214="","",AK1214),IF(Overview!$K$17='Internal Calcs'!$P$23,IF(AK1214="","",AK1214),IF(ISNUMBER(A1214),(IF(F1214="Short",G1214-H1214,H1214-G1214)*AZ1214-AX1214),"")))</f>
        <v/>
      </c>
      <c r="AO1214" s="401" t="str">
        <f>IF(Overview!$K$17='Internal Calcs'!$P$22,IF(AL1214="","",AL1214),IF(Overview!$K$17='Internal Calcs'!$P$23,IF(AL1214="","",AL1214),IF(ISNUMBER(A1214),IF(AL1214="",(IF(F1214="Short",G1214-H1214,H1214-G1214)*AZ1214-AX1214),(IF(F1214="Short",G1214-J1214,J1214-G1214)*AZ1214-AX1214)),"")))</f>
        <v/>
      </c>
      <c r="AP1214" s="359" t="str">
        <f>IF(Overview!$K$17='Internal Calcs'!$P$22,"",IF(Overview!$K$17='Internal Calcs'!$P$23,IF(AM1214="","",AM1214),IF(ISNUMBER(A1214),IF(AM1214="",(IF(F1214="Short",G1214-H1214,H1214-G1214)*AZ1214-AX1214),(IF(F1214="Short",G1214-L1214,L1214-G1214)*AZ1214-AX1214)),"")))</f>
        <v/>
      </c>
      <c r="AQ1214" s="188" t="str">
        <f t="shared" si="433"/>
        <v/>
      </c>
      <c r="AR1214" s="188" t="str">
        <f t="shared" si="434"/>
        <v/>
      </c>
      <c r="AS1214" s="188" t="str">
        <f t="shared" si="435"/>
        <v/>
      </c>
      <c r="AT1214" s="188" t="str">
        <f>IF(ISNUMBER(A1214),MAX($AS$2:AS1214)-AS1214,"")</f>
        <v/>
      </c>
      <c r="AU1214" s="189" t="str">
        <f t="shared" si="436"/>
        <v/>
      </c>
      <c r="AV1214" s="190" t="str">
        <f t="shared" si="437"/>
        <v/>
      </c>
      <c r="AW1214" s="190" t="str">
        <f t="shared" si="438"/>
        <v/>
      </c>
      <c r="AX1214" s="191" t="str">
        <f ca="1">IF(ISNUMBER($A1214),INDIRECT(CONCATENATE("'Instrument List'!B",(MATCH(E1214,'Instrument List'!A:A,0))-0)),"")</f>
        <v/>
      </c>
      <c r="AY1214" s="191" t="str">
        <f ca="1">IF(ISNUMBER($A1214),INDIRECT(CONCATENATE("'Instrument List'!D",(MATCH(E1214,'Instrument List'!A:A,0))-0)),"")</f>
        <v/>
      </c>
      <c r="AZ1214" s="191" t="str">
        <f ca="1">IF(ISNUMBER($A1214),INDIRECT(CONCATENATE("'Instrument List'!C",(MATCH(E1214,'Instrument List'!A:A,0))-0)),"")</f>
        <v/>
      </c>
      <c r="BA1214" s="192" t="str">
        <f ca="1">IF(ISNUMBER(A1214),INDIRECT(CONCATENATE("'Instrument List'!E",(MATCH(E1214,'Instrument List'!A:A,0))-0)),"")</f>
        <v/>
      </c>
      <c r="BB1214" s="193" t="str">
        <f t="shared" si="439"/>
        <v/>
      </c>
      <c r="BC1214" s="193" t="str">
        <f t="shared" si="440"/>
        <v/>
      </c>
      <c r="BD1214" s="193" t="str">
        <f ca="1">IF(ISNUMBER(A1214),INDIRECT(CONCATENATE("'Instrument List'!F",(MATCH(E1214,'Instrument List'!A:A,0))-0)),"")</f>
        <v/>
      </c>
    </row>
    <row r="1215" spans="1:56">
      <c r="A1215" s="220" t="str">
        <f t="shared" si="420"/>
        <v/>
      </c>
      <c r="B1215" s="221"/>
      <c r="C1215" s="222"/>
      <c r="D1215" s="169"/>
      <c r="E1215" s="169"/>
      <c r="F1215" s="169"/>
      <c r="G1215" s="202"/>
      <c r="H1215" s="217"/>
      <c r="I1215" s="212"/>
      <c r="J1215" s="206"/>
      <c r="K1215" s="212"/>
      <c r="L1215" s="206"/>
      <c r="M1215" s="212"/>
      <c r="N1215" s="206"/>
      <c r="O1215" s="170" t="str">
        <f t="shared" si="421"/>
        <v/>
      </c>
      <c r="P1215" s="171"/>
      <c r="Q1215" s="171"/>
      <c r="R1215" s="171"/>
      <c r="S1215" s="172" t="str">
        <f t="shared" si="422"/>
        <v/>
      </c>
      <c r="T1215" s="172" t="str">
        <f t="shared" si="423"/>
        <v/>
      </c>
      <c r="U1215" s="171"/>
      <c r="V1215" s="171"/>
      <c r="W1215" s="173" t="str">
        <f t="shared" si="424"/>
        <v/>
      </c>
      <c r="X1215" s="173" t="str">
        <f t="shared" si="425"/>
        <v/>
      </c>
      <c r="Y1215" s="173" t="str">
        <f t="shared" si="426"/>
        <v/>
      </c>
      <c r="Z1215" s="171"/>
      <c r="AA1215" s="171"/>
      <c r="AB1215" s="171"/>
      <c r="AC1215" s="172" t="str">
        <f t="shared" si="427"/>
        <v/>
      </c>
      <c r="AD1215" s="172" t="str">
        <f t="shared" si="428"/>
        <v/>
      </c>
      <c r="AE1215" s="174"/>
      <c r="AF1215" s="175" t="str">
        <f t="shared" si="429"/>
        <v/>
      </c>
      <c r="AG1215" s="169"/>
      <c r="AH1215" s="171"/>
      <c r="AI1215" s="171"/>
      <c r="AJ1215" s="169"/>
      <c r="AK1215" s="176" t="str">
        <f t="shared" si="430"/>
        <v/>
      </c>
      <c r="AL1215" s="176" t="str">
        <f t="shared" si="431"/>
        <v/>
      </c>
      <c r="AM1215" s="176" t="str">
        <f t="shared" si="432"/>
        <v/>
      </c>
      <c r="AN1215" s="359" t="str">
        <f>IF(Overview!$K$17='Internal Calcs'!$P$22,IF(AK1215="","",AK1215),IF(Overview!$K$17='Internal Calcs'!$P$23,IF(AK1215="","",AK1215),IF(ISNUMBER(A1215),(IF(F1215="Short",G1215-H1215,H1215-G1215)*AZ1215-AX1215),"")))</f>
        <v/>
      </c>
      <c r="AO1215" s="401" t="str">
        <f>IF(Overview!$K$17='Internal Calcs'!$P$22,IF(AL1215="","",AL1215),IF(Overview!$K$17='Internal Calcs'!$P$23,IF(AL1215="","",AL1215),IF(ISNUMBER(A1215),IF(AL1215="",(IF(F1215="Short",G1215-H1215,H1215-G1215)*AZ1215-AX1215),(IF(F1215="Short",G1215-J1215,J1215-G1215)*AZ1215-AX1215)),"")))</f>
        <v/>
      </c>
      <c r="AP1215" s="359" t="str">
        <f>IF(Overview!$K$17='Internal Calcs'!$P$22,"",IF(Overview!$K$17='Internal Calcs'!$P$23,IF(AM1215="","",AM1215),IF(ISNUMBER(A1215),IF(AM1215="",(IF(F1215="Short",G1215-H1215,H1215-G1215)*AZ1215-AX1215),(IF(F1215="Short",G1215-L1215,L1215-G1215)*AZ1215-AX1215)),"")))</f>
        <v/>
      </c>
      <c r="AQ1215" s="176" t="str">
        <f t="shared" si="433"/>
        <v/>
      </c>
      <c r="AR1215" s="176" t="str">
        <f t="shared" si="434"/>
        <v/>
      </c>
      <c r="AS1215" s="176" t="str">
        <f t="shared" si="435"/>
        <v/>
      </c>
      <c r="AT1215" s="176" t="str">
        <f>IF(ISNUMBER(A1215),MAX($AS$2:AS1215)-AS1215,"")</f>
        <v/>
      </c>
      <c r="AU1215" s="177" t="str">
        <f t="shared" si="436"/>
        <v/>
      </c>
      <c r="AV1215" s="178" t="str">
        <f t="shared" si="437"/>
        <v/>
      </c>
      <c r="AW1215" s="178" t="str">
        <f t="shared" si="438"/>
        <v/>
      </c>
      <c r="AX1215" s="179" t="str">
        <f ca="1">IF(ISNUMBER($A1215),INDIRECT(CONCATENATE("'Instrument List'!B",(MATCH(E1215,'Instrument List'!A:A,0))-0)),"")</f>
        <v/>
      </c>
      <c r="AY1215" s="179" t="str">
        <f ca="1">IF(ISNUMBER($A1215),INDIRECT(CONCATENATE("'Instrument List'!D",(MATCH(E1215,'Instrument List'!A:A,0))-0)),"")</f>
        <v/>
      </c>
      <c r="AZ1215" s="179" t="str">
        <f ca="1">IF(ISNUMBER($A1215),INDIRECT(CONCATENATE("'Instrument List'!C",(MATCH(E1215,'Instrument List'!A:A,0))-0)),"")</f>
        <v/>
      </c>
      <c r="BA1215" s="180" t="str">
        <f ca="1">IF(ISNUMBER(A1215),INDIRECT(CONCATENATE("'Instrument List'!E",(MATCH(E1215,'Instrument List'!A:A,0))-0)),"")</f>
        <v/>
      </c>
      <c r="BB1215" s="181" t="str">
        <f t="shared" si="439"/>
        <v/>
      </c>
      <c r="BC1215" s="181" t="str">
        <f t="shared" si="440"/>
        <v/>
      </c>
      <c r="BD1215" s="181" t="str">
        <f ca="1">IF(ISNUMBER(A1215),INDIRECT(CONCATENATE("'Instrument List'!F",(MATCH(E1215,'Instrument List'!A:A,0))-0)),"")</f>
        <v/>
      </c>
    </row>
    <row r="1216" spans="1:56">
      <c r="A1216" s="223" t="str">
        <f t="shared" si="420"/>
        <v/>
      </c>
      <c r="B1216" s="224"/>
      <c r="C1216" s="225"/>
      <c r="D1216" s="182"/>
      <c r="E1216" s="182"/>
      <c r="F1216" s="182"/>
      <c r="G1216" s="203"/>
      <c r="H1216" s="218"/>
      <c r="I1216" s="213"/>
      <c r="J1216" s="207"/>
      <c r="K1216" s="213"/>
      <c r="L1216" s="207"/>
      <c r="M1216" s="213"/>
      <c r="N1216" s="207"/>
      <c r="O1216" s="183" t="str">
        <f t="shared" si="421"/>
        <v/>
      </c>
      <c r="P1216" s="184"/>
      <c r="Q1216" s="184"/>
      <c r="R1216" s="275"/>
      <c r="S1216" s="185" t="str">
        <f t="shared" si="422"/>
        <v/>
      </c>
      <c r="T1216" s="185" t="str">
        <f t="shared" si="423"/>
        <v/>
      </c>
      <c r="U1216" s="275"/>
      <c r="V1216" s="275"/>
      <c r="W1216" s="276" t="str">
        <f t="shared" si="424"/>
        <v/>
      </c>
      <c r="X1216" s="276" t="str">
        <f t="shared" si="425"/>
        <v/>
      </c>
      <c r="Y1216" s="276" t="str">
        <f t="shared" si="426"/>
        <v/>
      </c>
      <c r="Z1216" s="275"/>
      <c r="AA1216" s="184"/>
      <c r="AB1216" s="184"/>
      <c r="AC1216" s="185" t="str">
        <f t="shared" si="427"/>
        <v/>
      </c>
      <c r="AD1216" s="185" t="str">
        <f t="shared" si="428"/>
        <v/>
      </c>
      <c r="AE1216" s="186"/>
      <c r="AF1216" s="187" t="str">
        <f t="shared" si="429"/>
        <v/>
      </c>
      <c r="AG1216" s="182"/>
      <c r="AH1216" s="184"/>
      <c r="AI1216" s="184"/>
      <c r="AJ1216" s="182"/>
      <c r="AK1216" s="188" t="str">
        <f t="shared" si="430"/>
        <v/>
      </c>
      <c r="AL1216" s="188" t="str">
        <f t="shared" si="431"/>
        <v/>
      </c>
      <c r="AM1216" s="188" t="str">
        <f t="shared" si="432"/>
        <v/>
      </c>
      <c r="AN1216" s="359" t="str">
        <f>IF(Overview!$K$17='Internal Calcs'!$P$22,IF(AK1216="","",AK1216),IF(Overview!$K$17='Internal Calcs'!$P$23,IF(AK1216="","",AK1216),IF(ISNUMBER(A1216),(IF(F1216="Short",G1216-H1216,H1216-G1216)*AZ1216-AX1216),"")))</f>
        <v/>
      </c>
      <c r="AO1216" s="401" t="str">
        <f>IF(Overview!$K$17='Internal Calcs'!$P$22,IF(AL1216="","",AL1216),IF(Overview!$K$17='Internal Calcs'!$P$23,IF(AL1216="","",AL1216),IF(ISNUMBER(A1216),IF(AL1216="",(IF(F1216="Short",G1216-H1216,H1216-G1216)*AZ1216-AX1216),(IF(F1216="Short",G1216-J1216,J1216-G1216)*AZ1216-AX1216)),"")))</f>
        <v/>
      </c>
      <c r="AP1216" s="359" t="str">
        <f>IF(Overview!$K$17='Internal Calcs'!$P$22,"",IF(Overview!$K$17='Internal Calcs'!$P$23,IF(AM1216="","",AM1216),IF(ISNUMBER(A1216),IF(AM1216="",(IF(F1216="Short",G1216-H1216,H1216-G1216)*AZ1216-AX1216),(IF(F1216="Short",G1216-L1216,L1216-G1216)*AZ1216-AX1216)),"")))</f>
        <v/>
      </c>
      <c r="AQ1216" s="188" t="str">
        <f t="shared" si="433"/>
        <v/>
      </c>
      <c r="AR1216" s="188" t="str">
        <f t="shared" si="434"/>
        <v/>
      </c>
      <c r="AS1216" s="188" t="str">
        <f t="shared" si="435"/>
        <v/>
      </c>
      <c r="AT1216" s="188" t="str">
        <f>IF(ISNUMBER(A1216),MAX($AS$2:AS1216)-AS1216,"")</f>
        <v/>
      </c>
      <c r="AU1216" s="189" t="str">
        <f t="shared" si="436"/>
        <v/>
      </c>
      <c r="AV1216" s="190" t="str">
        <f t="shared" si="437"/>
        <v/>
      </c>
      <c r="AW1216" s="190" t="str">
        <f t="shared" si="438"/>
        <v/>
      </c>
      <c r="AX1216" s="191" t="str">
        <f ca="1">IF(ISNUMBER($A1216),INDIRECT(CONCATENATE("'Instrument List'!B",(MATCH(E1216,'Instrument List'!A:A,0))-0)),"")</f>
        <v/>
      </c>
      <c r="AY1216" s="191" t="str">
        <f ca="1">IF(ISNUMBER($A1216),INDIRECT(CONCATENATE("'Instrument List'!D",(MATCH(E1216,'Instrument List'!A:A,0))-0)),"")</f>
        <v/>
      </c>
      <c r="AZ1216" s="191" t="str">
        <f ca="1">IF(ISNUMBER($A1216),INDIRECT(CONCATENATE("'Instrument List'!C",(MATCH(E1216,'Instrument List'!A:A,0))-0)),"")</f>
        <v/>
      </c>
      <c r="BA1216" s="192" t="str">
        <f ca="1">IF(ISNUMBER(A1216),INDIRECT(CONCATENATE("'Instrument List'!E",(MATCH(E1216,'Instrument List'!A:A,0))-0)),"")</f>
        <v/>
      </c>
      <c r="BB1216" s="193" t="str">
        <f t="shared" si="439"/>
        <v/>
      </c>
      <c r="BC1216" s="193" t="str">
        <f t="shared" si="440"/>
        <v/>
      </c>
      <c r="BD1216" s="193" t="str">
        <f ca="1">IF(ISNUMBER(A1216),INDIRECT(CONCATENATE("'Instrument List'!F",(MATCH(E1216,'Instrument List'!A:A,0))-0)),"")</f>
        <v/>
      </c>
    </row>
    <row r="1217" spans="1:56">
      <c r="A1217" s="220" t="str">
        <f t="shared" si="420"/>
        <v/>
      </c>
      <c r="B1217" s="221"/>
      <c r="C1217" s="222"/>
      <c r="D1217" s="169"/>
      <c r="E1217" s="169"/>
      <c r="F1217" s="169"/>
      <c r="G1217" s="202"/>
      <c r="H1217" s="217"/>
      <c r="I1217" s="212"/>
      <c r="J1217" s="206"/>
      <c r="K1217" s="212"/>
      <c r="L1217" s="206"/>
      <c r="M1217" s="212"/>
      <c r="N1217" s="206"/>
      <c r="O1217" s="170" t="str">
        <f t="shared" si="421"/>
        <v/>
      </c>
      <c r="P1217" s="171"/>
      <c r="Q1217" s="171"/>
      <c r="R1217" s="171"/>
      <c r="S1217" s="172" t="str">
        <f t="shared" si="422"/>
        <v/>
      </c>
      <c r="T1217" s="172" t="str">
        <f t="shared" si="423"/>
        <v/>
      </c>
      <c r="U1217" s="171"/>
      <c r="V1217" s="171"/>
      <c r="W1217" s="173" t="str">
        <f t="shared" si="424"/>
        <v/>
      </c>
      <c r="X1217" s="173" t="str">
        <f t="shared" si="425"/>
        <v/>
      </c>
      <c r="Y1217" s="173" t="str">
        <f t="shared" si="426"/>
        <v/>
      </c>
      <c r="Z1217" s="171"/>
      <c r="AA1217" s="171"/>
      <c r="AB1217" s="171"/>
      <c r="AC1217" s="172" t="str">
        <f t="shared" si="427"/>
        <v/>
      </c>
      <c r="AD1217" s="172" t="str">
        <f t="shared" si="428"/>
        <v/>
      </c>
      <c r="AE1217" s="174"/>
      <c r="AF1217" s="175" t="str">
        <f t="shared" si="429"/>
        <v/>
      </c>
      <c r="AG1217" s="169"/>
      <c r="AH1217" s="171"/>
      <c r="AI1217" s="171"/>
      <c r="AJ1217" s="169"/>
      <c r="AK1217" s="176" t="str">
        <f t="shared" si="430"/>
        <v/>
      </c>
      <c r="AL1217" s="176" t="str">
        <f t="shared" si="431"/>
        <v/>
      </c>
      <c r="AM1217" s="176" t="str">
        <f t="shared" si="432"/>
        <v/>
      </c>
      <c r="AN1217" s="359" t="str">
        <f>IF(Overview!$K$17='Internal Calcs'!$P$22,IF(AK1217="","",AK1217),IF(Overview!$K$17='Internal Calcs'!$P$23,IF(AK1217="","",AK1217),IF(ISNUMBER(A1217),(IF(F1217="Short",G1217-H1217,H1217-G1217)*AZ1217-AX1217),"")))</f>
        <v/>
      </c>
      <c r="AO1217" s="401" t="str">
        <f>IF(Overview!$K$17='Internal Calcs'!$P$22,IF(AL1217="","",AL1217),IF(Overview!$K$17='Internal Calcs'!$P$23,IF(AL1217="","",AL1217),IF(ISNUMBER(A1217),IF(AL1217="",(IF(F1217="Short",G1217-H1217,H1217-G1217)*AZ1217-AX1217),(IF(F1217="Short",G1217-J1217,J1217-G1217)*AZ1217-AX1217)),"")))</f>
        <v/>
      </c>
      <c r="AP1217" s="359" t="str">
        <f>IF(Overview!$K$17='Internal Calcs'!$P$22,"",IF(Overview!$K$17='Internal Calcs'!$P$23,IF(AM1217="","",AM1217),IF(ISNUMBER(A1217),IF(AM1217="",(IF(F1217="Short",G1217-H1217,H1217-G1217)*AZ1217-AX1217),(IF(F1217="Short",G1217-L1217,L1217-G1217)*AZ1217-AX1217)),"")))</f>
        <v/>
      </c>
      <c r="AQ1217" s="176" t="str">
        <f t="shared" si="433"/>
        <v/>
      </c>
      <c r="AR1217" s="176" t="str">
        <f t="shared" si="434"/>
        <v/>
      </c>
      <c r="AS1217" s="176" t="str">
        <f t="shared" si="435"/>
        <v/>
      </c>
      <c r="AT1217" s="176" t="str">
        <f>IF(ISNUMBER(A1217),MAX($AS$2:AS1217)-AS1217,"")</f>
        <v/>
      </c>
      <c r="AU1217" s="177" t="str">
        <f t="shared" si="436"/>
        <v/>
      </c>
      <c r="AV1217" s="178" t="str">
        <f t="shared" si="437"/>
        <v/>
      </c>
      <c r="AW1217" s="178" t="str">
        <f t="shared" si="438"/>
        <v/>
      </c>
      <c r="AX1217" s="179" t="str">
        <f ca="1">IF(ISNUMBER($A1217),INDIRECT(CONCATENATE("'Instrument List'!B",(MATCH(E1217,'Instrument List'!A:A,0))-0)),"")</f>
        <v/>
      </c>
      <c r="AY1217" s="179" t="str">
        <f ca="1">IF(ISNUMBER($A1217),INDIRECT(CONCATENATE("'Instrument List'!D",(MATCH(E1217,'Instrument List'!A:A,0))-0)),"")</f>
        <v/>
      </c>
      <c r="AZ1217" s="179" t="str">
        <f ca="1">IF(ISNUMBER($A1217),INDIRECT(CONCATENATE("'Instrument List'!C",(MATCH(E1217,'Instrument List'!A:A,0))-0)),"")</f>
        <v/>
      </c>
      <c r="BA1217" s="180" t="str">
        <f ca="1">IF(ISNUMBER(A1217),INDIRECT(CONCATENATE("'Instrument List'!E",(MATCH(E1217,'Instrument List'!A:A,0))-0)),"")</f>
        <v/>
      </c>
      <c r="BB1217" s="181" t="str">
        <f t="shared" si="439"/>
        <v/>
      </c>
      <c r="BC1217" s="181" t="str">
        <f t="shared" si="440"/>
        <v/>
      </c>
      <c r="BD1217" s="181" t="str">
        <f ca="1">IF(ISNUMBER(A1217),INDIRECT(CONCATENATE("'Instrument List'!F",(MATCH(E1217,'Instrument List'!A:A,0))-0)),"")</f>
        <v/>
      </c>
    </row>
    <row r="1218" spans="1:56">
      <c r="A1218" s="223" t="str">
        <f t="shared" si="420"/>
        <v/>
      </c>
      <c r="B1218" s="224"/>
      <c r="C1218" s="225"/>
      <c r="D1218" s="182"/>
      <c r="E1218" s="182"/>
      <c r="F1218" s="182"/>
      <c r="G1218" s="203"/>
      <c r="H1218" s="218"/>
      <c r="I1218" s="213"/>
      <c r="J1218" s="207"/>
      <c r="K1218" s="213"/>
      <c r="L1218" s="207"/>
      <c r="M1218" s="213"/>
      <c r="N1218" s="207"/>
      <c r="O1218" s="183" t="str">
        <f t="shared" si="421"/>
        <v/>
      </c>
      <c r="P1218" s="184"/>
      <c r="Q1218" s="184"/>
      <c r="R1218" s="275"/>
      <c r="S1218" s="185" t="str">
        <f t="shared" si="422"/>
        <v/>
      </c>
      <c r="T1218" s="185" t="str">
        <f t="shared" si="423"/>
        <v/>
      </c>
      <c r="U1218" s="275"/>
      <c r="V1218" s="275"/>
      <c r="W1218" s="276" t="str">
        <f t="shared" si="424"/>
        <v/>
      </c>
      <c r="X1218" s="276" t="str">
        <f t="shared" si="425"/>
        <v/>
      </c>
      <c r="Y1218" s="276" t="str">
        <f t="shared" si="426"/>
        <v/>
      </c>
      <c r="Z1218" s="275"/>
      <c r="AA1218" s="184"/>
      <c r="AB1218" s="184"/>
      <c r="AC1218" s="185" t="str">
        <f t="shared" si="427"/>
        <v/>
      </c>
      <c r="AD1218" s="185" t="str">
        <f t="shared" si="428"/>
        <v/>
      </c>
      <c r="AE1218" s="186"/>
      <c r="AF1218" s="187" t="str">
        <f t="shared" si="429"/>
        <v/>
      </c>
      <c r="AG1218" s="182"/>
      <c r="AH1218" s="184"/>
      <c r="AI1218" s="184"/>
      <c r="AJ1218" s="182"/>
      <c r="AK1218" s="188" t="str">
        <f t="shared" si="430"/>
        <v/>
      </c>
      <c r="AL1218" s="188" t="str">
        <f t="shared" si="431"/>
        <v/>
      </c>
      <c r="AM1218" s="188" t="str">
        <f t="shared" si="432"/>
        <v/>
      </c>
      <c r="AN1218" s="359" t="str">
        <f>IF(Overview!$K$17='Internal Calcs'!$P$22,IF(AK1218="","",AK1218),IF(Overview!$K$17='Internal Calcs'!$P$23,IF(AK1218="","",AK1218),IF(ISNUMBER(A1218),(IF(F1218="Short",G1218-H1218,H1218-G1218)*AZ1218-AX1218),"")))</f>
        <v/>
      </c>
      <c r="AO1218" s="401" t="str">
        <f>IF(Overview!$K$17='Internal Calcs'!$P$22,IF(AL1218="","",AL1218),IF(Overview!$K$17='Internal Calcs'!$P$23,IF(AL1218="","",AL1218),IF(ISNUMBER(A1218),IF(AL1218="",(IF(F1218="Short",G1218-H1218,H1218-G1218)*AZ1218-AX1218),(IF(F1218="Short",G1218-J1218,J1218-G1218)*AZ1218-AX1218)),"")))</f>
        <v/>
      </c>
      <c r="AP1218" s="359" t="str">
        <f>IF(Overview!$K$17='Internal Calcs'!$P$22,"",IF(Overview!$K$17='Internal Calcs'!$P$23,IF(AM1218="","",AM1218),IF(ISNUMBER(A1218),IF(AM1218="",(IF(F1218="Short",G1218-H1218,H1218-G1218)*AZ1218-AX1218),(IF(F1218="Short",G1218-L1218,L1218-G1218)*AZ1218-AX1218)),"")))</f>
        <v/>
      </c>
      <c r="AQ1218" s="188" t="str">
        <f t="shared" si="433"/>
        <v/>
      </c>
      <c r="AR1218" s="188" t="str">
        <f t="shared" si="434"/>
        <v/>
      </c>
      <c r="AS1218" s="188" t="str">
        <f t="shared" si="435"/>
        <v/>
      </c>
      <c r="AT1218" s="188" t="str">
        <f>IF(ISNUMBER(A1218),MAX($AS$2:AS1218)-AS1218,"")</f>
        <v/>
      </c>
      <c r="AU1218" s="189" t="str">
        <f t="shared" si="436"/>
        <v/>
      </c>
      <c r="AV1218" s="190" t="str">
        <f t="shared" si="437"/>
        <v/>
      </c>
      <c r="AW1218" s="190" t="str">
        <f t="shared" si="438"/>
        <v/>
      </c>
      <c r="AX1218" s="191" t="str">
        <f ca="1">IF(ISNUMBER($A1218),INDIRECT(CONCATENATE("'Instrument List'!B",(MATCH(E1218,'Instrument List'!A:A,0))-0)),"")</f>
        <v/>
      </c>
      <c r="AY1218" s="191" t="str">
        <f ca="1">IF(ISNUMBER($A1218),INDIRECT(CONCATENATE("'Instrument List'!D",(MATCH(E1218,'Instrument List'!A:A,0))-0)),"")</f>
        <v/>
      </c>
      <c r="AZ1218" s="191" t="str">
        <f ca="1">IF(ISNUMBER($A1218),INDIRECT(CONCATENATE("'Instrument List'!C",(MATCH(E1218,'Instrument List'!A:A,0))-0)),"")</f>
        <v/>
      </c>
      <c r="BA1218" s="192" t="str">
        <f ca="1">IF(ISNUMBER(A1218),INDIRECT(CONCATENATE("'Instrument List'!E",(MATCH(E1218,'Instrument List'!A:A,0))-0)),"")</f>
        <v/>
      </c>
      <c r="BB1218" s="193" t="str">
        <f t="shared" si="439"/>
        <v/>
      </c>
      <c r="BC1218" s="193" t="str">
        <f t="shared" si="440"/>
        <v/>
      </c>
      <c r="BD1218" s="193" t="str">
        <f ca="1">IF(ISNUMBER(A1218),INDIRECT(CONCATENATE("'Instrument List'!F",(MATCH(E1218,'Instrument List'!A:A,0))-0)),"")</f>
        <v/>
      </c>
    </row>
    <row r="1219" spans="1:56">
      <c r="A1219" s="220" t="str">
        <f t="shared" si="420"/>
        <v/>
      </c>
      <c r="B1219" s="221"/>
      <c r="C1219" s="222"/>
      <c r="D1219" s="169"/>
      <c r="E1219" s="169"/>
      <c r="F1219" s="169"/>
      <c r="G1219" s="202"/>
      <c r="H1219" s="217"/>
      <c r="I1219" s="212"/>
      <c r="J1219" s="206"/>
      <c r="K1219" s="212"/>
      <c r="L1219" s="206"/>
      <c r="M1219" s="212"/>
      <c r="N1219" s="206"/>
      <c r="O1219" s="170" t="str">
        <f t="shared" si="421"/>
        <v/>
      </c>
      <c r="P1219" s="171"/>
      <c r="Q1219" s="171"/>
      <c r="R1219" s="171"/>
      <c r="S1219" s="172" t="str">
        <f t="shared" si="422"/>
        <v/>
      </c>
      <c r="T1219" s="172" t="str">
        <f t="shared" si="423"/>
        <v/>
      </c>
      <c r="U1219" s="171"/>
      <c r="V1219" s="171"/>
      <c r="W1219" s="173" t="str">
        <f t="shared" si="424"/>
        <v/>
      </c>
      <c r="X1219" s="173" t="str">
        <f t="shared" si="425"/>
        <v/>
      </c>
      <c r="Y1219" s="173" t="str">
        <f t="shared" si="426"/>
        <v/>
      </c>
      <c r="Z1219" s="171"/>
      <c r="AA1219" s="171"/>
      <c r="AB1219" s="171"/>
      <c r="AC1219" s="172" t="str">
        <f t="shared" si="427"/>
        <v/>
      </c>
      <c r="AD1219" s="172" t="str">
        <f t="shared" si="428"/>
        <v/>
      </c>
      <c r="AE1219" s="174"/>
      <c r="AF1219" s="175" t="str">
        <f t="shared" si="429"/>
        <v/>
      </c>
      <c r="AG1219" s="169"/>
      <c r="AH1219" s="171"/>
      <c r="AI1219" s="171"/>
      <c r="AJ1219" s="169"/>
      <c r="AK1219" s="176" t="str">
        <f t="shared" si="430"/>
        <v/>
      </c>
      <c r="AL1219" s="176" t="str">
        <f t="shared" si="431"/>
        <v/>
      </c>
      <c r="AM1219" s="176" t="str">
        <f t="shared" si="432"/>
        <v/>
      </c>
      <c r="AN1219" s="359" t="str">
        <f>IF(Overview!$K$17='Internal Calcs'!$P$22,IF(AK1219="","",AK1219),IF(Overview!$K$17='Internal Calcs'!$P$23,IF(AK1219="","",AK1219),IF(ISNUMBER(A1219),(IF(F1219="Short",G1219-H1219,H1219-G1219)*AZ1219-AX1219),"")))</f>
        <v/>
      </c>
      <c r="AO1219" s="401" t="str">
        <f>IF(Overview!$K$17='Internal Calcs'!$P$22,IF(AL1219="","",AL1219),IF(Overview!$K$17='Internal Calcs'!$P$23,IF(AL1219="","",AL1219),IF(ISNUMBER(A1219),IF(AL1219="",(IF(F1219="Short",G1219-H1219,H1219-G1219)*AZ1219-AX1219),(IF(F1219="Short",G1219-J1219,J1219-G1219)*AZ1219-AX1219)),"")))</f>
        <v/>
      </c>
      <c r="AP1219" s="359" t="str">
        <f>IF(Overview!$K$17='Internal Calcs'!$P$22,"",IF(Overview!$K$17='Internal Calcs'!$P$23,IF(AM1219="","",AM1219),IF(ISNUMBER(A1219),IF(AM1219="",(IF(F1219="Short",G1219-H1219,H1219-G1219)*AZ1219-AX1219),(IF(F1219="Short",G1219-L1219,L1219-G1219)*AZ1219-AX1219)),"")))</f>
        <v/>
      </c>
      <c r="AQ1219" s="176" t="str">
        <f t="shared" si="433"/>
        <v/>
      </c>
      <c r="AR1219" s="176" t="str">
        <f t="shared" si="434"/>
        <v/>
      </c>
      <c r="AS1219" s="176" t="str">
        <f t="shared" si="435"/>
        <v/>
      </c>
      <c r="AT1219" s="176" t="str">
        <f>IF(ISNUMBER(A1219),MAX($AS$2:AS1219)-AS1219,"")</f>
        <v/>
      </c>
      <c r="AU1219" s="177" t="str">
        <f t="shared" si="436"/>
        <v/>
      </c>
      <c r="AV1219" s="178" t="str">
        <f t="shared" si="437"/>
        <v/>
      </c>
      <c r="AW1219" s="178" t="str">
        <f t="shared" si="438"/>
        <v/>
      </c>
      <c r="AX1219" s="179" t="str">
        <f ca="1">IF(ISNUMBER($A1219),INDIRECT(CONCATENATE("'Instrument List'!B",(MATCH(E1219,'Instrument List'!A:A,0))-0)),"")</f>
        <v/>
      </c>
      <c r="AY1219" s="179" t="str">
        <f ca="1">IF(ISNUMBER($A1219),INDIRECT(CONCATENATE("'Instrument List'!D",(MATCH(E1219,'Instrument List'!A:A,0))-0)),"")</f>
        <v/>
      </c>
      <c r="AZ1219" s="179" t="str">
        <f ca="1">IF(ISNUMBER($A1219),INDIRECT(CONCATENATE("'Instrument List'!C",(MATCH(E1219,'Instrument List'!A:A,0))-0)),"")</f>
        <v/>
      </c>
      <c r="BA1219" s="180" t="str">
        <f ca="1">IF(ISNUMBER(A1219),INDIRECT(CONCATENATE("'Instrument List'!E",(MATCH(E1219,'Instrument List'!A:A,0))-0)),"")</f>
        <v/>
      </c>
      <c r="BB1219" s="181" t="str">
        <f t="shared" si="439"/>
        <v/>
      </c>
      <c r="BC1219" s="181" t="str">
        <f t="shared" si="440"/>
        <v/>
      </c>
      <c r="BD1219" s="181" t="str">
        <f ca="1">IF(ISNUMBER(A1219),INDIRECT(CONCATENATE("'Instrument List'!F",(MATCH(E1219,'Instrument List'!A:A,0))-0)),"")</f>
        <v/>
      </c>
    </row>
    <row r="1220" spans="1:56">
      <c r="A1220" s="223" t="str">
        <f t="shared" si="420"/>
        <v/>
      </c>
      <c r="B1220" s="224"/>
      <c r="C1220" s="225"/>
      <c r="D1220" s="182"/>
      <c r="E1220" s="182"/>
      <c r="F1220" s="182"/>
      <c r="G1220" s="203"/>
      <c r="H1220" s="218"/>
      <c r="I1220" s="213"/>
      <c r="J1220" s="207"/>
      <c r="K1220" s="213"/>
      <c r="L1220" s="207"/>
      <c r="M1220" s="213"/>
      <c r="N1220" s="207"/>
      <c r="O1220" s="183" t="str">
        <f t="shared" si="421"/>
        <v/>
      </c>
      <c r="P1220" s="184"/>
      <c r="Q1220" s="184"/>
      <c r="R1220" s="275"/>
      <c r="S1220" s="185" t="str">
        <f t="shared" si="422"/>
        <v/>
      </c>
      <c r="T1220" s="185" t="str">
        <f t="shared" si="423"/>
        <v/>
      </c>
      <c r="U1220" s="275"/>
      <c r="V1220" s="275"/>
      <c r="W1220" s="276" t="str">
        <f t="shared" si="424"/>
        <v/>
      </c>
      <c r="X1220" s="276" t="str">
        <f t="shared" si="425"/>
        <v/>
      </c>
      <c r="Y1220" s="276" t="str">
        <f t="shared" si="426"/>
        <v/>
      </c>
      <c r="Z1220" s="275"/>
      <c r="AA1220" s="184"/>
      <c r="AB1220" s="184"/>
      <c r="AC1220" s="185" t="str">
        <f t="shared" si="427"/>
        <v/>
      </c>
      <c r="AD1220" s="185" t="str">
        <f t="shared" si="428"/>
        <v/>
      </c>
      <c r="AE1220" s="186"/>
      <c r="AF1220" s="187" t="str">
        <f t="shared" si="429"/>
        <v/>
      </c>
      <c r="AG1220" s="182"/>
      <c r="AH1220" s="184"/>
      <c r="AI1220" s="184"/>
      <c r="AJ1220" s="182"/>
      <c r="AK1220" s="188" t="str">
        <f t="shared" si="430"/>
        <v/>
      </c>
      <c r="AL1220" s="188" t="str">
        <f t="shared" si="431"/>
        <v/>
      </c>
      <c r="AM1220" s="188" t="str">
        <f t="shared" si="432"/>
        <v/>
      </c>
      <c r="AN1220" s="359" t="str">
        <f>IF(Overview!$K$17='Internal Calcs'!$P$22,IF(AK1220="","",AK1220),IF(Overview!$K$17='Internal Calcs'!$P$23,IF(AK1220="","",AK1220),IF(ISNUMBER(A1220),(IF(F1220="Short",G1220-H1220,H1220-G1220)*AZ1220-AX1220),"")))</f>
        <v/>
      </c>
      <c r="AO1220" s="401" t="str">
        <f>IF(Overview!$K$17='Internal Calcs'!$P$22,IF(AL1220="","",AL1220),IF(Overview!$K$17='Internal Calcs'!$P$23,IF(AL1220="","",AL1220),IF(ISNUMBER(A1220),IF(AL1220="",(IF(F1220="Short",G1220-H1220,H1220-G1220)*AZ1220-AX1220),(IF(F1220="Short",G1220-J1220,J1220-G1220)*AZ1220-AX1220)),"")))</f>
        <v/>
      </c>
      <c r="AP1220" s="359" t="str">
        <f>IF(Overview!$K$17='Internal Calcs'!$P$22,"",IF(Overview!$K$17='Internal Calcs'!$P$23,IF(AM1220="","",AM1220),IF(ISNUMBER(A1220),IF(AM1220="",(IF(F1220="Short",G1220-H1220,H1220-G1220)*AZ1220-AX1220),(IF(F1220="Short",G1220-L1220,L1220-G1220)*AZ1220-AX1220)),"")))</f>
        <v/>
      </c>
      <c r="AQ1220" s="188" t="str">
        <f t="shared" si="433"/>
        <v/>
      </c>
      <c r="AR1220" s="188" t="str">
        <f t="shared" si="434"/>
        <v/>
      </c>
      <c r="AS1220" s="188" t="str">
        <f t="shared" si="435"/>
        <v/>
      </c>
      <c r="AT1220" s="188" t="str">
        <f>IF(ISNUMBER(A1220),MAX($AS$2:AS1220)-AS1220,"")</f>
        <v/>
      </c>
      <c r="AU1220" s="189" t="str">
        <f t="shared" si="436"/>
        <v/>
      </c>
      <c r="AV1220" s="190" t="str">
        <f t="shared" si="437"/>
        <v/>
      </c>
      <c r="AW1220" s="190" t="str">
        <f t="shared" si="438"/>
        <v/>
      </c>
      <c r="AX1220" s="191" t="str">
        <f ca="1">IF(ISNUMBER($A1220),INDIRECT(CONCATENATE("'Instrument List'!B",(MATCH(E1220,'Instrument List'!A:A,0))-0)),"")</f>
        <v/>
      </c>
      <c r="AY1220" s="191" t="str">
        <f ca="1">IF(ISNUMBER($A1220),INDIRECT(CONCATENATE("'Instrument List'!D",(MATCH(E1220,'Instrument List'!A:A,0))-0)),"")</f>
        <v/>
      </c>
      <c r="AZ1220" s="191" t="str">
        <f ca="1">IF(ISNUMBER($A1220),INDIRECT(CONCATENATE("'Instrument List'!C",(MATCH(E1220,'Instrument List'!A:A,0))-0)),"")</f>
        <v/>
      </c>
      <c r="BA1220" s="192" t="str">
        <f ca="1">IF(ISNUMBER(A1220),INDIRECT(CONCATENATE("'Instrument List'!E",(MATCH(E1220,'Instrument List'!A:A,0))-0)),"")</f>
        <v/>
      </c>
      <c r="BB1220" s="193" t="str">
        <f t="shared" si="439"/>
        <v/>
      </c>
      <c r="BC1220" s="193" t="str">
        <f t="shared" si="440"/>
        <v/>
      </c>
      <c r="BD1220" s="193" t="str">
        <f ca="1">IF(ISNUMBER(A1220),INDIRECT(CONCATENATE("'Instrument List'!F",(MATCH(E1220,'Instrument List'!A:A,0))-0)),"")</f>
        <v/>
      </c>
    </row>
    <row r="1221" spans="1:56">
      <c r="A1221" s="220" t="str">
        <f t="shared" si="420"/>
        <v/>
      </c>
      <c r="B1221" s="221"/>
      <c r="C1221" s="222"/>
      <c r="D1221" s="169"/>
      <c r="E1221" s="169"/>
      <c r="F1221" s="169"/>
      <c r="G1221" s="202"/>
      <c r="H1221" s="217"/>
      <c r="I1221" s="212"/>
      <c r="J1221" s="206"/>
      <c r="K1221" s="212"/>
      <c r="L1221" s="206"/>
      <c r="M1221" s="212"/>
      <c r="N1221" s="206"/>
      <c r="O1221" s="170" t="str">
        <f t="shared" si="421"/>
        <v/>
      </c>
      <c r="P1221" s="171"/>
      <c r="Q1221" s="171"/>
      <c r="R1221" s="171"/>
      <c r="S1221" s="172" t="str">
        <f t="shared" si="422"/>
        <v/>
      </c>
      <c r="T1221" s="172" t="str">
        <f t="shared" si="423"/>
        <v/>
      </c>
      <c r="U1221" s="171"/>
      <c r="V1221" s="171"/>
      <c r="W1221" s="173" t="str">
        <f t="shared" si="424"/>
        <v/>
      </c>
      <c r="X1221" s="173" t="str">
        <f t="shared" si="425"/>
        <v/>
      </c>
      <c r="Y1221" s="173" t="str">
        <f t="shared" si="426"/>
        <v/>
      </c>
      <c r="Z1221" s="171"/>
      <c r="AA1221" s="171"/>
      <c r="AB1221" s="171"/>
      <c r="AC1221" s="172" t="str">
        <f t="shared" si="427"/>
        <v/>
      </c>
      <c r="AD1221" s="172" t="str">
        <f t="shared" si="428"/>
        <v/>
      </c>
      <c r="AE1221" s="174"/>
      <c r="AF1221" s="175" t="str">
        <f t="shared" si="429"/>
        <v/>
      </c>
      <c r="AG1221" s="169"/>
      <c r="AH1221" s="171"/>
      <c r="AI1221" s="171"/>
      <c r="AJ1221" s="169"/>
      <c r="AK1221" s="176" t="str">
        <f t="shared" si="430"/>
        <v/>
      </c>
      <c r="AL1221" s="176" t="str">
        <f t="shared" si="431"/>
        <v/>
      </c>
      <c r="AM1221" s="176" t="str">
        <f t="shared" si="432"/>
        <v/>
      </c>
      <c r="AN1221" s="359" t="str">
        <f>IF(Overview!$K$17='Internal Calcs'!$P$22,IF(AK1221="","",AK1221),IF(Overview!$K$17='Internal Calcs'!$P$23,IF(AK1221="","",AK1221),IF(ISNUMBER(A1221),(IF(F1221="Short",G1221-H1221,H1221-G1221)*AZ1221-AX1221),"")))</f>
        <v/>
      </c>
      <c r="AO1221" s="401" t="str">
        <f>IF(Overview!$K$17='Internal Calcs'!$P$22,IF(AL1221="","",AL1221),IF(Overview!$K$17='Internal Calcs'!$P$23,IF(AL1221="","",AL1221),IF(ISNUMBER(A1221),IF(AL1221="",(IF(F1221="Short",G1221-H1221,H1221-G1221)*AZ1221-AX1221),(IF(F1221="Short",G1221-J1221,J1221-G1221)*AZ1221-AX1221)),"")))</f>
        <v/>
      </c>
      <c r="AP1221" s="359" t="str">
        <f>IF(Overview!$K$17='Internal Calcs'!$P$22,"",IF(Overview!$K$17='Internal Calcs'!$P$23,IF(AM1221="","",AM1221),IF(ISNUMBER(A1221),IF(AM1221="",(IF(F1221="Short",G1221-H1221,H1221-G1221)*AZ1221-AX1221),(IF(F1221="Short",G1221-L1221,L1221-G1221)*AZ1221-AX1221)),"")))</f>
        <v/>
      </c>
      <c r="AQ1221" s="176" t="str">
        <f t="shared" si="433"/>
        <v/>
      </c>
      <c r="AR1221" s="176" t="str">
        <f t="shared" si="434"/>
        <v/>
      </c>
      <c r="AS1221" s="176" t="str">
        <f t="shared" si="435"/>
        <v/>
      </c>
      <c r="AT1221" s="176" t="str">
        <f>IF(ISNUMBER(A1221),MAX($AS$2:AS1221)-AS1221,"")</f>
        <v/>
      </c>
      <c r="AU1221" s="177" t="str">
        <f t="shared" si="436"/>
        <v/>
      </c>
      <c r="AV1221" s="178" t="str">
        <f t="shared" si="437"/>
        <v/>
      </c>
      <c r="AW1221" s="178" t="str">
        <f t="shared" si="438"/>
        <v/>
      </c>
      <c r="AX1221" s="179" t="str">
        <f ca="1">IF(ISNUMBER($A1221),INDIRECT(CONCATENATE("'Instrument List'!B",(MATCH(E1221,'Instrument List'!A:A,0))-0)),"")</f>
        <v/>
      </c>
      <c r="AY1221" s="179" t="str">
        <f ca="1">IF(ISNUMBER($A1221),INDIRECT(CONCATENATE("'Instrument List'!D",(MATCH(E1221,'Instrument List'!A:A,0))-0)),"")</f>
        <v/>
      </c>
      <c r="AZ1221" s="179" t="str">
        <f ca="1">IF(ISNUMBER($A1221),INDIRECT(CONCATENATE("'Instrument List'!C",(MATCH(E1221,'Instrument List'!A:A,0))-0)),"")</f>
        <v/>
      </c>
      <c r="BA1221" s="180" t="str">
        <f ca="1">IF(ISNUMBER(A1221),INDIRECT(CONCATENATE("'Instrument List'!E",(MATCH(E1221,'Instrument List'!A:A,0))-0)),"")</f>
        <v/>
      </c>
      <c r="BB1221" s="181" t="str">
        <f t="shared" si="439"/>
        <v/>
      </c>
      <c r="BC1221" s="181" t="str">
        <f t="shared" si="440"/>
        <v/>
      </c>
      <c r="BD1221" s="181" t="str">
        <f ca="1">IF(ISNUMBER(A1221),INDIRECT(CONCATENATE("'Instrument List'!F",(MATCH(E1221,'Instrument List'!A:A,0))-0)),"")</f>
        <v/>
      </c>
    </row>
    <row r="1222" spans="1:56">
      <c r="A1222" s="223" t="str">
        <f t="shared" si="420"/>
        <v/>
      </c>
      <c r="B1222" s="224"/>
      <c r="C1222" s="225"/>
      <c r="D1222" s="182"/>
      <c r="E1222" s="182"/>
      <c r="F1222" s="182"/>
      <c r="G1222" s="203"/>
      <c r="H1222" s="218"/>
      <c r="I1222" s="213"/>
      <c r="J1222" s="207"/>
      <c r="K1222" s="213"/>
      <c r="L1222" s="207"/>
      <c r="M1222" s="213"/>
      <c r="N1222" s="207"/>
      <c r="O1222" s="183" t="str">
        <f t="shared" si="421"/>
        <v/>
      </c>
      <c r="P1222" s="184"/>
      <c r="Q1222" s="184"/>
      <c r="R1222" s="275"/>
      <c r="S1222" s="185" t="str">
        <f t="shared" si="422"/>
        <v/>
      </c>
      <c r="T1222" s="185" t="str">
        <f t="shared" si="423"/>
        <v/>
      </c>
      <c r="U1222" s="275"/>
      <c r="V1222" s="275"/>
      <c r="W1222" s="276" t="str">
        <f t="shared" si="424"/>
        <v/>
      </c>
      <c r="X1222" s="276" t="str">
        <f t="shared" si="425"/>
        <v/>
      </c>
      <c r="Y1222" s="276" t="str">
        <f t="shared" si="426"/>
        <v/>
      </c>
      <c r="Z1222" s="275"/>
      <c r="AA1222" s="184"/>
      <c r="AB1222" s="184"/>
      <c r="AC1222" s="185" t="str">
        <f t="shared" si="427"/>
        <v/>
      </c>
      <c r="AD1222" s="185" t="str">
        <f t="shared" si="428"/>
        <v/>
      </c>
      <c r="AE1222" s="186"/>
      <c r="AF1222" s="187" t="str">
        <f t="shared" si="429"/>
        <v/>
      </c>
      <c r="AG1222" s="182"/>
      <c r="AH1222" s="184"/>
      <c r="AI1222" s="184"/>
      <c r="AJ1222" s="182"/>
      <c r="AK1222" s="188" t="str">
        <f t="shared" si="430"/>
        <v/>
      </c>
      <c r="AL1222" s="188" t="str">
        <f t="shared" si="431"/>
        <v/>
      </c>
      <c r="AM1222" s="188" t="str">
        <f t="shared" si="432"/>
        <v/>
      </c>
      <c r="AN1222" s="359" t="str">
        <f>IF(Overview!$K$17='Internal Calcs'!$P$22,IF(AK1222="","",AK1222),IF(Overview!$K$17='Internal Calcs'!$P$23,IF(AK1222="","",AK1222),IF(ISNUMBER(A1222),(IF(F1222="Short",G1222-H1222,H1222-G1222)*AZ1222-AX1222),"")))</f>
        <v/>
      </c>
      <c r="AO1222" s="401" t="str">
        <f>IF(Overview!$K$17='Internal Calcs'!$P$22,IF(AL1222="","",AL1222),IF(Overview!$K$17='Internal Calcs'!$P$23,IF(AL1222="","",AL1222),IF(ISNUMBER(A1222),IF(AL1222="",(IF(F1222="Short",G1222-H1222,H1222-G1222)*AZ1222-AX1222),(IF(F1222="Short",G1222-J1222,J1222-G1222)*AZ1222-AX1222)),"")))</f>
        <v/>
      </c>
      <c r="AP1222" s="359" t="str">
        <f>IF(Overview!$K$17='Internal Calcs'!$P$22,"",IF(Overview!$K$17='Internal Calcs'!$P$23,IF(AM1222="","",AM1222),IF(ISNUMBER(A1222),IF(AM1222="",(IF(F1222="Short",G1222-H1222,H1222-G1222)*AZ1222-AX1222),(IF(F1222="Short",G1222-L1222,L1222-G1222)*AZ1222-AX1222)),"")))</f>
        <v/>
      </c>
      <c r="AQ1222" s="188" t="str">
        <f t="shared" si="433"/>
        <v/>
      </c>
      <c r="AR1222" s="188" t="str">
        <f t="shared" si="434"/>
        <v/>
      </c>
      <c r="AS1222" s="188" t="str">
        <f t="shared" si="435"/>
        <v/>
      </c>
      <c r="AT1222" s="188" t="str">
        <f>IF(ISNUMBER(A1222),MAX($AS$2:AS1222)-AS1222,"")</f>
        <v/>
      </c>
      <c r="AU1222" s="189" t="str">
        <f t="shared" si="436"/>
        <v/>
      </c>
      <c r="AV1222" s="190" t="str">
        <f t="shared" si="437"/>
        <v/>
      </c>
      <c r="AW1222" s="190" t="str">
        <f t="shared" si="438"/>
        <v/>
      </c>
      <c r="AX1222" s="191" t="str">
        <f ca="1">IF(ISNUMBER($A1222),INDIRECT(CONCATENATE("'Instrument List'!B",(MATCH(E1222,'Instrument List'!A:A,0))-0)),"")</f>
        <v/>
      </c>
      <c r="AY1222" s="191" t="str">
        <f ca="1">IF(ISNUMBER($A1222),INDIRECT(CONCATENATE("'Instrument List'!D",(MATCH(E1222,'Instrument List'!A:A,0))-0)),"")</f>
        <v/>
      </c>
      <c r="AZ1222" s="191" t="str">
        <f ca="1">IF(ISNUMBER($A1222),INDIRECT(CONCATENATE("'Instrument List'!C",(MATCH(E1222,'Instrument List'!A:A,0))-0)),"")</f>
        <v/>
      </c>
      <c r="BA1222" s="192" t="str">
        <f ca="1">IF(ISNUMBER(A1222),INDIRECT(CONCATENATE("'Instrument List'!E",(MATCH(E1222,'Instrument List'!A:A,0))-0)),"")</f>
        <v/>
      </c>
      <c r="BB1222" s="193" t="str">
        <f t="shared" si="439"/>
        <v/>
      </c>
      <c r="BC1222" s="193" t="str">
        <f t="shared" si="440"/>
        <v/>
      </c>
      <c r="BD1222" s="193" t="str">
        <f ca="1">IF(ISNUMBER(A1222),INDIRECT(CONCATENATE("'Instrument List'!F",(MATCH(E1222,'Instrument List'!A:A,0))-0)),"")</f>
        <v/>
      </c>
    </row>
    <row r="1223" spans="1:56">
      <c r="A1223" s="220" t="str">
        <f t="shared" si="420"/>
        <v/>
      </c>
      <c r="B1223" s="221"/>
      <c r="C1223" s="222"/>
      <c r="D1223" s="169"/>
      <c r="E1223" s="169"/>
      <c r="F1223" s="169"/>
      <c r="G1223" s="202"/>
      <c r="H1223" s="217"/>
      <c r="I1223" s="212"/>
      <c r="J1223" s="206"/>
      <c r="K1223" s="212"/>
      <c r="L1223" s="206"/>
      <c r="M1223" s="212"/>
      <c r="N1223" s="206"/>
      <c r="O1223" s="170" t="str">
        <f t="shared" si="421"/>
        <v/>
      </c>
      <c r="P1223" s="171"/>
      <c r="Q1223" s="171"/>
      <c r="R1223" s="171"/>
      <c r="S1223" s="172" t="str">
        <f t="shared" si="422"/>
        <v/>
      </c>
      <c r="T1223" s="172" t="str">
        <f t="shared" si="423"/>
        <v/>
      </c>
      <c r="U1223" s="171"/>
      <c r="V1223" s="171"/>
      <c r="W1223" s="173" t="str">
        <f t="shared" si="424"/>
        <v/>
      </c>
      <c r="X1223" s="173" t="str">
        <f t="shared" si="425"/>
        <v/>
      </c>
      <c r="Y1223" s="173" t="str">
        <f t="shared" si="426"/>
        <v/>
      </c>
      <c r="Z1223" s="171"/>
      <c r="AA1223" s="171"/>
      <c r="AB1223" s="171"/>
      <c r="AC1223" s="172" t="str">
        <f t="shared" si="427"/>
        <v/>
      </c>
      <c r="AD1223" s="172" t="str">
        <f t="shared" si="428"/>
        <v/>
      </c>
      <c r="AE1223" s="174"/>
      <c r="AF1223" s="175" t="str">
        <f t="shared" si="429"/>
        <v/>
      </c>
      <c r="AG1223" s="169"/>
      <c r="AH1223" s="171"/>
      <c r="AI1223" s="171"/>
      <c r="AJ1223" s="169"/>
      <c r="AK1223" s="176" t="str">
        <f t="shared" si="430"/>
        <v/>
      </c>
      <c r="AL1223" s="176" t="str">
        <f t="shared" si="431"/>
        <v/>
      </c>
      <c r="AM1223" s="176" t="str">
        <f t="shared" si="432"/>
        <v/>
      </c>
      <c r="AN1223" s="359" t="str">
        <f>IF(Overview!$K$17='Internal Calcs'!$P$22,IF(AK1223="","",AK1223),IF(Overview!$K$17='Internal Calcs'!$P$23,IF(AK1223="","",AK1223),IF(ISNUMBER(A1223),(IF(F1223="Short",G1223-H1223,H1223-G1223)*AZ1223-AX1223),"")))</f>
        <v/>
      </c>
      <c r="AO1223" s="401" t="str">
        <f>IF(Overview!$K$17='Internal Calcs'!$P$22,IF(AL1223="","",AL1223),IF(Overview!$K$17='Internal Calcs'!$P$23,IF(AL1223="","",AL1223),IF(ISNUMBER(A1223),IF(AL1223="",(IF(F1223="Short",G1223-H1223,H1223-G1223)*AZ1223-AX1223),(IF(F1223="Short",G1223-J1223,J1223-G1223)*AZ1223-AX1223)),"")))</f>
        <v/>
      </c>
      <c r="AP1223" s="359" t="str">
        <f>IF(Overview!$K$17='Internal Calcs'!$P$22,"",IF(Overview!$K$17='Internal Calcs'!$P$23,IF(AM1223="","",AM1223),IF(ISNUMBER(A1223),IF(AM1223="",(IF(F1223="Short",G1223-H1223,H1223-G1223)*AZ1223-AX1223),(IF(F1223="Short",G1223-L1223,L1223-G1223)*AZ1223-AX1223)),"")))</f>
        <v/>
      </c>
      <c r="AQ1223" s="176" t="str">
        <f t="shared" si="433"/>
        <v/>
      </c>
      <c r="AR1223" s="176" t="str">
        <f t="shared" si="434"/>
        <v/>
      </c>
      <c r="AS1223" s="176" t="str">
        <f t="shared" si="435"/>
        <v/>
      </c>
      <c r="AT1223" s="176" t="str">
        <f>IF(ISNUMBER(A1223),MAX($AS$2:AS1223)-AS1223,"")</f>
        <v/>
      </c>
      <c r="AU1223" s="177" t="str">
        <f t="shared" si="436"/>
        <v/>
      </c>
      <c r="AV1223" s="178" t="str">
        <f t="shared" si="437"/>
        <v/>
      </c>
      <c r="AW1223" s="178" t="str">
        <f t="shared" si="438"/>
        <v/>
      </c>
      <c r="AX1223" s="179" t="str">
        <f ca="1">IF(ISNUMBER($A1223),INDIRECT(CONCATENATE("'Instrument List'!B",(MATCH(E1223,'Instrument List'!A:A,0))-0)),"")</f>
        <v/>
      </c>
      <c r="AY1223" s="179" t="str">
        <f ca="1">IF(ISNUMBER($A1223),INDIRECT(CONCATENATE("'Instrument List'!D",(MATCH(E1223,'Instrument List'!A:A,0))-0)),"")</f>
        <v/>
      </c>
      <c r="AZ1223" s="179" t="str">
        <f ca="1">IF(ISNUMBER($A1223),INDIRECT(CONCATENATE("'Instrument List'!C",(MATCH(E1223,'Instrument List'!A:A,0))-0)),"")</f>
        <v/>
      </c>
      <c r="BA1223" s="180" t="str">
        <f ca="1">IF(ISNUMBER(A1223),INDIRECT(CONCATENATE("'Instrument List'!E",(MATCH(E1223,'Instrument List'!A:A,0))-0)),"")</f>
        <v/>
      </c>
      <c r="BB1223" s="181" t="str">
        <f t="shared" si="439"/>
        <v/>
      </c>
      <c r="BC1223" s="181" t="str">
        <f t="shared" si="440"/>
        <v/>
      </c>
      <c r="BD1223" s="181" t="str">
        <f ca="1">IF(ISNUMBER(A1223),INDIRECT(CONCATENATE("'Instrument List'!F",(MATCH(E1223,'Instrument List'!A:A,0))-0)),"")</f>
        <v/>
      </c>
    </row>
    <row r="1224" spans="1:56">
      <c r="A1224" s="223" t="str">
        <f t="shared" si="420"/>
        <v/>
      </c>
      <c r="B1224" s="224"/>
      <c r="C1224" s="225"/>
      <c r="D1224" s="182"/>
      <c r="E1224" s="182"/>
      <c r="F1224" s="182"/>
      <c r="G1224" s="203"/>
      <c r="H1224" s="218"/>
      <c r="I1224" s="213"/>
      <c r="J1224" s="207"/>
      <c r="K1224" s="213"/>
      <c r="L1224" s="207"/>
      <c r="M1224" s="213"/>
      <c r="N1224" s="207"/>
      <c r="O1224" s="183" t="str">
        <f t="shared" si="421"/>
        <v/>
      </c>
      <c r="P1224" s="184"/>
      <c r="Q1224" s="184"/>
      <c r="R1224" s="275"/>
      <c r="S1224" s="185" t="str">
        <f t="shared" si="422"/>
        <v/>
      </c>
      <c r="T1224" s="185" t="str">
        <f t="shared" si="423"/>
        <v/>
      </c>
      <c r="U1224" s="275"/>
      <c r="V1224" s="275"/>
      <c r="W1224" s="276" t="str">
        <f t="shared" si="424"/>
        <v/>
      </c>
      <c r="X1224" s="276" t="str">
        <f t="shared" si="425"/>
        <v/>
      </c>
      <c r="Y1224" s="276" t="str">
        <f t="shared" si="426"/>
        <v/>
      </c>
      <c r="Z1224" s="275"/>
      <c r="AA1224" s="184"/>
      <c r="AB1224" s="184"/>
      <c r="AC1224" s="185" t="str">
        <f t="shared" si="427"/>
        <v/>
      </c>
      <c r="AD1224" s="185" t="str">
        <f t="shared" si="428"/>
        <v/>
      </c>
      <c r="AE1224" s="186"/>
      <c r="AF1224" s="187" t="str">
        <f t="shared" si="429"/>
        <v/>
      </c>
      <c r="AG1224" s="182"/>
      <c r="AH1224" s="184"/>
      <c r="AI1224" s="184"/>
      <c r="AJ1224" s="182"/>
      <c r="AK1224" s="188" t="str">
        <f t="shared" si="430"/>
        <v/>
      </c>
      <c r="AL1224" s="188" t="str">
        <f t="shared" si="431"/>
        <v/>
      </c>
      <c r="AM1224" s="188" t="str">
        <f t="shared" si="432"/>
        <v/>
      </c>
      <c r="AN1224" s="359" t="str">
        <f>IF(Overview!$K$17='Internal Calcs'!$P$22,IF(AK1224="","",AK1224),IF(Overview!$K$17='Internal Calcs'!$P$23,IF(AK1224="","",AK1224),IF(ISNUMBER(A1224),(IF(F1224="Short",G1224-H1224,H1224-G1224)*AZ1224-AX1224),"")))</f>
        <v/>
      </c>
      <c r="AO1224" s="401" t="str">
        <f>IF(Overview!$K$17='Internal Calcs'!$P$22,IF(AL1224="","",AL1224),IF(Overview!$K$17='Internal Calcs'!$P$23,IF(AL1224="","",AL1224),IF(ISNUMBER(A1224),IF(AL1224="",(IF(F1224="Short",G1224-H1224,H1224-G1224)*AZ1224-AX1224),(IF(F1224="Short",G1224-J1224,J1224-G1224)*AZ1224-AX1224)),"")))</f>
        <v/>
      </c>
      <c r="AP1224" s="359" t="str">
        <f>IF(Overview!$K$17='Internal Calcs'!$P$22,"",IF(Overview!$K$17='Internal Calcs'!$P$23,IF(AM1224="","",AM1224),IF(ISNUMBER(A1224),IF(AM1224="",(IF(F1224="Short",G1224-H1224,H1224-G1224)*AZ1224-AX1224),(IF(F1224="Short",G1224-L1224,L1224-G1224)*AZ1224-AX1224)),"")))</f>
        <v/>
      </c>
      <c r="AQ1224" s="188" t="str">
        <f t="shared" si="433"/>
        <v/>
      </c>
      <c r="AR1224" s="188" t="str">
        <f t="shared" si="434"/>
        <v/>
      </c>
      <c r="AS1224" s="188" t="str">
        <f t="shared" si="435"/>
        <v/>
      </c>
      <c r="AT1224" s="188" t="str">
        <f>IF(ISNUMBER(A1224),MAX($AS$2:AS1224)-AS1224,"")</f>
        <v/>
      </c>
      <c r="AU1224" s="189" t="str">
        <f t="shared" si="436"/>
        <v/>
      </c>
      <c r="AV1224" s="190" t="str">
        <f t="shared" si="437"/>
        <v/>
      </c>
      <c r="AW1224" s="190" t="str">
        <f t="shared" si="438"/>
        <v/>
      </c>
      <c r="AX1224" s="191" t="str">
        <f ca="1">IF(ISNUMBER($A1224),INDIRECT(CONCATENATE("'Instrument List'!B",(MATCH(E1224,'Instrument List'!A:A,0))-0)),"")</f>
        <v/>
      </c>
      <c r="AY1224" s="191" t="str">
        <f ca="1">IF(ISNUMBER($A1224),INDIRECT(CONCATENATE("'Instrument List'!D",(MATCH(E1224,'Instrument List'!A:A,0))-0)),"")</f>
        <v/>
      </c>
      <c r="AZ1224" s="191" t="str">
        <f ca="1">IF(ISNUMBER($A1224),INDIRECT(CONCATENATE("'Instrument List'!C",(MATCH(E1224,'Instrument List'!A:A,0))-0)),"")</f>
        <v/>
      </c>
      <c r="BA1224" s="192" t="str">
        <f ca="1">IF(ISNUMBER(A1224),INDIRECT(CONCATENATE("'Instrument List'!E",(MATCH(E1224,'Instrument List'!A:A,0))-0)),"")</f>
        <v/>
      </c>
      <c r="BB1224" s="193" t="str">
        <f t="shared" si="439"/>
        <v/>
      </c>
      <c r="BC1224" s="193" t="str">
        <f t="shared" si="440"/>
        <v/>
      </c>
      <c r="BD1224" s="193" t="str">
        <f ca="1">IF(ISNUMBER(A1224),INDIRECT(CONCATENATE("'Instrument List'!F",(MATCH(E1224,'Instrument List'!A:A,0))-0)),"")</f>
        <v/>
      </c>
    </row>
    <row r="1225" spans="1:56">
      <c r="A1225" s="220" t="str">
        <f t="shared" si="420"/>
        <v/>
      </c>
      <c r="B1225" s="221"/>
      <c r="C1225" s="222"/>
      <c r="D1225" s="169"/>
      <c r="E1225" s="169"/>
      <c r="F1225" s="169"/>
      <c r="G1225" s="202"/>
      <c r="H1225" s="217"/>
      <c r="I1225" s="212"/>
      <c r="J1225" s="206"/>
      <c r="K1225" s="212"/>
      <c r="L1225" s="206"/>
      <c r="M1225" s="212"/>
      <c r="N1225" s="206"/>
      <c r="O1225" s="170" t="str">
        <f t="shared" si="421"/>
        <v/>
      </c>
      <c r="P1225" s="171"/>
      <c r="Q1225" s="171"/>
      <c r="R1225" s="171"/>
      <c r="S1225" s="172" t="str">
        <f t="shared" si="422"/>
        <v/>
      </c>
      <c r="T1225" s="172" t="str">
        <f t="shared" si="423"/>
        <v/>
      </c>
      <c r="U1225" s="171"/>
      <c r="V1225" s="171"/>
      <c r="W1225" s="173" t="str">
        <f t="shared" si="424"/>
        <v/>
      </c>
      <c r="X1225" s="173" t="str">
        <f t="shared" si="425"/>
        <v/>
      </c>
      <c r="Y1225" s="173" t="str">
        <f t="shared" si="426"/>
        <v/>
      </c>
      <c r="Z1225" s="171"/>
      <c r="AA1225" s="171"/>
      <c r="AB1225" s="171"/>
      <c r="AC1225" s="172" t="str">
        <f t="shared" si="427"/>
        <v/>
      </c>
      <c r="AD1225" s="172" t="str">
        <f t="shared" si="428"/>
        <v/>
      </c>
      <c r="AE1225" s="174"/>
      <c r="AF1225" s="175" t="str">
        <f t="shared" si="429"/>
        <v/>
      </c>
      <c r="AG1225" s="169"/>
      <c r="AH1225" s="171"/>
      <c r="AI1225" s="171"/>
      <c r="AJ1225" s="169"/>
      <c r="AK1225" s="176" t="str">
        <f t="shared" si="430"/>
        <v/>
      </c>
      <c r="AL1225" s="176" t="str">
        <f t="shared" si="431"/>
        <v/>
      </c>
      <c r="AM1225" s="176" t="str">
        <f t="shared" si="432"/>
        <v/>
      </c>
      <c r="AN1225" s="359" t="str">
        <f>IF(Overview!$K$17='Internal Calcs'!$P$22,IF(AK1225="","",AK1225),IF(Overview!$K$17='Internal Calcs'!$P$23,IF(AK1225="","",AK1225),IF(ISNUMBER(A1225),(IF(F1225="Short",G1225-H1225,H1225-G1225)*AZ1225-AX1225),"")))</f>
        <v/>
      </c>
      <c r="AO1225" s="401" t="str">
        <f>IF(Overview!$K$17='Internal Calcs'!$P$22,IF(AL1225="","",AL1225),IF(Overview!$K$17='Internal Calcs'!$P$23,IF(AL1225="","",AL1225),IF(ISNUMBER(A1225),IF(AL1225="",(IF(F1225="Short",G1225-H1225,H1225-G1225)*AZ1225-AX1225),(IF(F1225="Short",G1225-J1225,J1225-G1225)*AZ1225-AX1225)),"")))</f>
        <v/>
      </c>
      <c r="AP1225" s="359" t="str">
        <f>IF(Overview!$K$17='Internal Calcs'!$P$22,"",IF(Overview!$K$17='Internal Calcs'!$P$23,IF(AM1225="","",AM1225),IF(ISNUMBER(A1225),IF(AM1225="",(IF(F1225="Short",G1225-H1225,H1225-G1225)*AZ1225-AX1225),(IF(F1225="Short",G1225-L1225,L1225-G1225)*AZ1225-AX1225)),"")))</f>
        <v/>
      </c>
      <c r="AQ1225" s="176" t="str">
        <f t="shared" si="433"/>
        <v/>
      </c>
      <c r="AR1225" s="176" t="str">
        <f t="shared" si="434"/>
        <v/>
      </c>
      <c r="AS1225" s="176" t="str">
        <f t="shared" si="435"/>
        <v/>
      </c>
      <c r="AT1225" s="176" t="str">
        <f>IF(ISNUMBER(A1225),MAX($AS$2:AS1225)-AS1225,"")</f>
        <v/>
      </c>
      <c r="AU1225" s="177" t="str">
        <f t="shared" si="436"/>
        <v/>
      </c>
      <c r="AV1225" s="178" t="str">
        <f t="shared" si="437"/>
        <v/>
      </c>
      <c r="AW1225" s="178" t="str">
        <f t="shared" si="438"/>
        <v/>
      </c>
      <c r="AX1225" s="179" t="str">
        <f ca="1">IF(ISNUMBER($A1225),INDIRECT(CONCATENATE("'Instrument List'!B",(MATCH(E1225,'Instrument List'!A:A,0))-0)),"")</f>
        <v/>
      </c>
      <c r="AY1225" s="179" t="str">
        <f ca="1">IF(ISNUMBER($A1225),INDIRECT(CONCATENATE("'Instrument List'!D",(MATCH(E1225,'Instrument List'!A:A,0))-0)),"")</f>
        <v/>
      </c>
      <c r="AZ1225" s="179" t="str">
        <f ca="1">IF(ISNUMBER($A1225),INDIRECT(CONCATENATE("'Instrument List'!C",(MATCH(E1225,'Instrument List'!A:A,0))-0)),"")</f>
        <v/>
      </c>
      <c r="BA1225" s="180" t="str">
        <f ca="1">IF(ISNUMBER(A1225),INDIRECT(CONCATENATE("'Instrument List'!E",(MATCH(E1225,'Instrument List'!A:A,0))-0)),"")</f>
        <v/>
      </c>
      <c r="BB1225" s="181" t="str">
        <f t="shared" si="439"/>
        <v/>
      </c>
      <c r="BC1225" s="181" t="str">
        <f t="shared" si="440"/>
        <v/>
      </c>
      <c r="BD1225" s="181" t="str">
        <f ca="1">IF(ISNUMBER(A1225),INDIRECT(CONCATENATE("'Instrument List'!F",(MATCH(E1225,'Instrument List'!A:A,0))-0)),"")</f>
        <v/>
      </c>
    </row>
    <row r="1226" spans="1:56">
      <c r="A1226" s="223" t="str">
        <f t="shared" si="420"/>
        <v/>
      </c>
      <c r="B1226" s="224"/>
      <c r="C1226" s="225"/>
      <c r="D1226" s="182"/>
      <c r="E1226" s="182"/>
      <c r="F1226" s="182"/>
      <c r="G1226" s="203"/>
      <c r="H1226" s="218"/>
      <c r="I1226" s="213"/>
      <c r="J1226" s="207"/>
      <c r="K1226" s="213"/>
      <c r="L1226" s="207"/>
      <c r="M1226" s="213"/>
      <c r="N1226" s="207"/>
      <c r="O1226" s="183" t="str">
        <f t="shared" si="421"/>
        <v/>
      </c>
      <c r="P1226" s="184"/>
      <c r="Q1226" s="184"/>
      <c r="R1226" s="275"/>
      <c r="S1226" s="185" t="str">
        <f t="shared" si="422"/>
        <v/>
      </c>
      <c r="T1226" s="185" t="str">
        <f t="shared" si="423"/>
        <v/>
      </c>
      <c r="U1226" s="275"/>
      <c r="V1226" s="275"/>
      <c r="W1226" s="276" t="str">
        <f t="shared" si="424"/>
        <v/>
      </c>
      <c r="X1226" s="276" t="str">
        <f t="shared" si="425"/>
        <v/>
      </c>
      <c r="Y1226" s="276" t="str">
        <f t="shared" si="426"/>
        <v/>
      </c>
      <c r="Z1226" s="275"/>
      <c r="AA1226" s="184"/>
      <c r="AB1226" s="184"/>
      <c r="AC1226" s="185" t="str">
        <f t="shared" si="427"/>
        <v/>
      </c>
      <c r="AD1226" s="185" t="str">
        <f t="shared" si="428"/>
        <v/>
      </c>
      <c r="AE1226" s="186"/>
      <c r="AF1226" s="187" t="str">
        <f t="shared" si="429"/>
        <v/>
      </c>
      <c r="AG1226" s="182"/>
      <c r="AH1226" s="184"/>
      <c r="AI1226" s="184"/>
      <c r="AJ1226" s="182"/>
      <c r="AK1226" s="188" t="str">
        <f t="shared" si="430"/>
        <v/>
      </c>
      <c r="AL1226" s="188" t="str">
        <f t="shared" si="431"/>
        <v/>
      </c>
      <c r="AM1226" s="188" t="str">
        <f t="shared" si="432"/>
        <v/>
      </c>
      <c r="AN1226" s="359" t="str">
        <f>IF(Overview!$K$17='Internal Calcs'!$P$22,IF(AK1226="","",AK1226),IF(Overview!$K$17='Internal Calcs'!$P$23,IF(AK1226="","",AK1226),IF(ISNUMBER(A1226),(IF(F1226="Short",G1226-H1226,H1226-G1226)*AZ1226-AX1226),"")))</f>
        <v/>
      </c>
      <c r="AO1226" s="401" t="str">
        <f>IF(Overview!$K$17='Internal Calcs'!$P$22,IF(AL1226="","",AL1226),IF(Overview!$K$17='Internal Calcs'!$P$23,IF(AL1226="","",AL1226),IF(ISNUMBER(A1226),IF(AL1226="",(IF(F1226="Short",G1226-H1226,H1226-G1226)*AZ1226-AX1226),(IF(F1226="Short",G1226-J1226,J1226-G1226)*AZ1226-AX1226)),"")))</f>
        <v/>
      </c>
      <c r="AP1226" s="359" t="str">
        <f>IF(Overview!$K$17='Internal Calcs'!$P$22,"",IF(Overview!$K$17='Internal Calcs'!$P$23,IF(AM1226="","",AM1226),IF(ISNUMBER(A1226),IF(AM1226="",(IF(F1226="Short",G1226-H1226,H1226-G1226)*AZ1226-AX1226),(IF(F1226="Short",G1226-L1226,L1226-G1226)*AZ1226-AX1226)),"")))</f>
        <v/>
      </c>
      <c r="AQ1226" s="188" t="str">
        <f t="shared" si="433"/>
        <v/>
      </c>
      <c r="AR1226" s="188" t="str">
        <f t="shared" si="434"/>
        <v/>
      </c>
      <c r="AS1226" s="188" t="str">
        <f t="shared" si="435"/>
        <v/>
      </c>
      <c r="AT1226" s="188" t="str">
        <f>IF(ISNUMBER(A1226),MAX($AS$2:AS1226)-AS1226,"")</f>
        <v/>
      </c>
      <c r="AU1226" s="189" t="str">
        <f t="shared" si="436"/>
        <v/>
      </c>
      <c r="AV1226" s="190" t="str">
        <f t="shared" si="437"/>
        <v/>
      </c>
      <c r="AW1226" s="190" t="str">
        <f t="shared" si="438"/>
        <v/>
      </c>
      <c r="AX1226" s="191" t="str">
        <f ca="1">IF(ISNUMBER($A1226),INDIRECT(CONCATENATE("'Instrument List'!B",(MATCH(E1226,'Instrument List'!A:A,0))-0)),"")</f>
        <v/>
      </c>
      <c r="AY1226" s="191" t="str">
        <f ca="1">IF(ISNUMBER($A1226),INDIRECT(CONCATENATE("'Instrument List'!D",(MATCH(E1226,'Instrument List'!A:A,0))-0)),"")</f>
        <v/>
      </c>
      <c r="AZ1226" s="191" t="str">
        <f ca="1">IF(ISNUMBER($A1226),INDIRECT(CONCATENATE("'Instrument List'!C",(MATCH(E1226,'Instrument List'!A:A,0))-0)),"")</f>
        <v/>
      </c>
      <c r="BA1226" s="192" t="str">
        <f ca="1">IF(ISNUMBER(A1226),INDIRECT(CONCATENATE("'Instrument List'!E",(MATCH(E1226,'Instrument List'!A:A,0))-0)),"")</f>
        <v/>
      </c>
      <c r="BB1226" s="193" t="str">
        <f t="shared" si="439"/>
        <v/>
      </c>
      <c r="BC1226" s="193" t="str">
        <f t="shared" si="440"/>
        <v/>
      </c>
      <c r="BD1226" s="193" t="str">
        <f ca="1">IF(ISNUMBER(A1226),INDIRECT(CONCATENATE("'Instrument List'!F",(MATCH(E1226,'Instrument List'!A:A,0))-0)),"")</f>
        <v/>
      </c>
    </row>
    <row r="1227" spans="1:56">
      <c r="A1227" s="220" t="str">
        <f t="shared" ref="A1227:A1290" si="441">IF(B1227&gt;0,A1226+1,"")</f>
        <v/>
      </c>
      <c r="B1227" s="221"/>
      <c r="C1227" s="222"/>
      <c r="D1227" s="169"/>
      <c r="E1227" s="169"/>
      <c r="F1227" s="169"/>
      <c r="G1227" s="202"/>
      <c r="H1227" s="217"/>
      <c r="I1227" s="212"/>
      <c r="J1227" s="206"/>
      <c r="K1227" s="212"/>
      <c r="L1227" s="206"/>
      <c r="M1227" s="212"/>
      <c r="N1227" s="206"/>
      <c r="O1227" s="170" t="str">
        <f t="shared" ref="O1227:O1290" si="442">IF(ISNUMBER(A1227),IF(N1227&gt;G1227,1,-1),"")</f>
        <v/>
      </c>
      <c r="P1227" s="171"/>
      <c r="Q1227" s="171"/>
      <c r="R1227" s="171"/>
      <c r="S1227" s="172" t="str">
        <f t="shared" ref="S1227:S1290" si="443">IF(ISNUMBER(A1227),IF(Q1227="",P1227,Q1227),"")</f>
        <v/>
      </c>
      <c r="T1227" s="172" t="str">
        <f t="shared" ref="T1227:T1290" si="444">IF(ISNUMBER(A1227),IF(R1227="",P1227,R1227),"")</f>
        <v/>
      </c>
      <c r="U1227" s="171"/>
      <c r="V1227" s="171"/>
      <c r="W1227" s="173" t="str">
        <f t="shared" ref="W1227:W1290" si="445">IF(ISNUMBER(U1227),IF(IF(F1227="Short",G1227-H1227,H1227-G1227)*(AZ1227/AY1227)/U1227&gt;0,IF(F1227="Short",G1227-H1227,H1227-G1227)*(AZ1227/AY1227)/U1227,0),"")</f>
        <v/>
      </c>
      <c r="X1227" s="173" t="str">
        <f t="shared" ref="X1227:X1290" si="446">IF(ISNUMBER(U1227),IF(ISNUMBER(J1227),IF(IF(F1227="Short",G1227-J1227,J1227-G1227)*(AZ1227/AY1227)/U1227&gt;0,IF(F1227="Short",G1227-J1227,J1227-G1227)*(AZ1227/AY1227)/U1227,0),""),"")</f>
        <v/>
      </c>
      <c r="Y1227" s="173" t="str">
        <f t="shared" ref="Y1227:Y1290" si="447">IF(ISNUMBER(L1227),IF(ISNUMBER(L1227),IF(IF(F1227="Short",G1227-L1227,L1227-G1227)*(AZ1227/AY1227)/U1227&gt;0,IF(F1227="Short",G1227-L1227,L1227-G1227)*(AZ1227/AY1227)/U1227,0),""),"")</f>
        <v/>
      </c>
      <c r="Z1227" s="171"/>
      <c r="AA1227" s="171"/>
      <c r="AB1227" s="171"/>
      <c r="AC1227" s="172" t="str">
        <f t="shared" ref="AC1227:AC1290" si="448">IF(ISNUMBER(A1227),IF(AA1227="",Z1227,AA1227),"")</f>
        <v/>
      </c>
      <c r="AD1227" s="172" t="str">
        <f t="shared" ref="AD1227:AD1290" si="449">IF(ISNUMBER(A1227),IF(AB1227="",IF(AA1227="",Z1227,AA1227),AB1227),"")</f>
        <v/>
      </c>
      <c r="AE1227" s="174"/>
      <c r="AF1227" s="175" t="str">
        <f t="shared" ref="AF1227:AF1290" si="450">IF(ISNUMBER(A1227),((AE1227*AY1227*AV1227)+AX1227)/AS1227,"")</f>
        <v/>
      </c>
      <c r="AG1227" s="169"/>
      <c r="AH1227" s="171"/>
      <c r="AI1227" s="171"/>
      <c r="AJ1227" s="169"/>
      <c r="AK1227" s="176" t="str">
        <f t="shared" ref="AK1227:AK1290" si="451">IF(ISNUMBER(A1227),(IF(F1227="Short",G1227-H1227,H1227-G1227)*AZ1227-AX1227)*I1227,"")</f>
        <v/>
      </c>
      <c r="AL1227" s="176" t="str">
        <f t="shared" ref="AL1227:AL1290" si="452">IF(ISNUMBER(J1227),(IF(F1227="Short",G1227-J1227,J1227-G1227)*AZ1227-AX1227)*K1227,"")</f>
        <v/>
      </c>
      <c r="AM1227" s="176" t="str">
        <f t="shared" ref="AM1227:AM1290" si="453">IF(ISNUMBER(L1227),(IF(F1227="Short",G1227-L1227,L1227-G1227)*AZ1227-AX1227)*M1227,"")</f>
        <v/>
      </c>
      <c r="AN1227" s="359" t="str">
        <f>IF(Overview!$K$17='Internal Calcs'!$P$22,IF(AK1227="","",AK1227),IF(Overview!$K$17='Internal Calcs'!$P$23,IF(AK1227="","",AK1227),IF(ISNUMBER(A1227),(IF(F1227="Short",G1227-H1227,H1227-G1227)*AZ1227-AX1227),"")))</f>
        <v/>
      </c>
      <c r="AO1227" s="401" t="str">
        <f>IF(Overview!$K$17='Internal Calcs'!$P$22,IF(AL1227="","",AL1227),IF(Overview!$K$17='Internal Calcs'!$P$23,IF(AL1227="","",AL1227),IF(ISNUMBER(A1227),IF(AL1227="",(IF(F1227="Short",G1227-H1227,H1227-G1227)*AZ1227-AX1227),(IF(F1227="Short",G1227-J1227,J1227-G1227)*AZ1227-AX1227)),"")))</f>
        <v/>
      </c>
      <c r="AP1227" s="359" t="str">
        <f>IF(Overview!$K$17='Internal Calcs'!$P$22,"",IF(Overview!$K$17='Internal Calcs'!$P$23,IF(AM1227="","",AM1227),IF(ISNUMBER(A1227),IF(AM1227="",(IF(F1227="Short",G1227-H1227,H1227-G1227)*AZ1227-AX1227),(IF(F1227="Short",G1227-L1227,L1227-G1227)*AZ1227-AX1227)),"")))</f>
        <v/>
      </c>
      <c r="AQ1227" s="176" t="str">
        <f t="shared" ref="AQ1227:AQ1290" si="454">IF(ISNUMBER(A1227),SUM(AK1227:AM1227),"")</f>
        <v/>
      </c>
      <c r="AR1227" s="176" t="str">
        <f t="shared" ref="AR1227:AR1290" si="455">IF(ISNUMBER(A1227),IF(AQ1227&gt;0,"Winning","Losing"),"")</f>
        <v/>
      </c>
      <c r="AS1227" s="176" t="str">
        <f t="shared" ref="AS1227:AS1290" si="456">IF(ISNUMBER(A1227),AS1226+AQ1227,"")</f>
        <v/>
      </c>
      <c r="AT1227" s="176" t="str">
        <f>IF(ISNUMBER(A1227),MAX($AS$2:AS1227)-AS1227,"")</f>
        <v/>
      </c>
      <c r="AU1227" s="177" t="str">
        <f t="shared" ref="AU1227:AU1290" si="457">IF(ISNUMBER(A1227),AQ1227/AS1227,"")</f>
        <v/>
      </c>
      <c r="AV1227" s="178" t="str">
        <f t="shared" ref="AV1227:AV1290" si="458">IF(ISNUMBER(A1227),I1227+K1227+M1227,"")</f>
        <v/>
      </c>
      <c r="AW1227" s="178" t="str">
        <f t="shared" ref="AW1227:AW1290" si="459">IF(ISNUMBER(A1227),ROUNDDOWN(C1227/100,0),"")</f>
        <v/>
      </c>
      <c r="AX1227" s="179" t="str">
        <f ca="1">IF(ISNUMBER($A1227),INDIRECT(CONCATENATE("'Instrument List'!B",(MATCH(E1227,'Instrument List'!A:A,0))-0)),"")</f>
        <v/>
      </c>
      <c r="AY1227" s="179" t="str">
        <f ca="1">IF(ISNUMBER($A1227),INDIRECT(CONCATENATE("'Instrument List'!D",(MATCH(E1227,'Instrument List'!A:A,0))-0)),"")</f>
        <v/>
      </c>
      <c r="AZ1227" s="179" t="str">
        <f ca="1">IF(ISNUMBER($A1227),INDIRECT(CONCATENATE("'Instrument List'!C",(MATCH(E1227,'Instrument List'!A:A,0))-0)),"")</f>
        <v/>
      </c>
      <c r="BA1227" s="180" t="str">
        <f ca="1">IF(ISNUMBER(A1227),INDIRECT(CONCATENATE("'Instrument List'!E",(MATCH(E1227,'Instrument List'!A:A,0))-0)),"")</f>
        <v/>
      </c>
      <c r="BB1227" s="181" t="str">
        <f t="shared" ref="BB1227:BB1290" si="460">IF(ISNUMBER(A1227),AQ1227/AY1227,"")</f>
        <v/>
      </c>
      <c r="BC1227" s="181" t="str">
        <f t="shared" ref="BC1227:BC1290" si="461">IF(ISNUMBER(A1227),(AQ1227/AY1227)/(I1227+K1227+M1227),"")</f>
        <v/>
      </c>
      <c r="BD1227" s="181" t="str">
        <f ca="1">IF(ISNUMBER(A1227),INDIRECT(CONCATENATE("'Instrument List'!F",(MATCH(E1227,'Instrument List'!A:A,0))-0)),"")</f>
        <v/>
      </c>
    </row>
    <row r="1228" spans="1:56">
      <c r="A1228" s="223" t="str">
        <f t="shared" si="441"/>
        <v/>
      </c>
      <c r="B1228" s="224"/>
      <c r="C1228" s="225"/>
      <c r="D1228" s="182"/>
      <c r="E1228" s="182"/>
      <c r="F1228" s="182"/>
      <c r="G1228" s="203"/>
      <c r="H1228" s="218"/>
      <c r="I1228" s="213"/>
      <c r="J1228" s="207"/>
      <c r="K1228" s="213"/>
      <c r="L1228" s="207"/>
      <c r="M1228" s="213"/>
      <c r="N1228" s="207"/>
      <c r="O1228" s="183" t="str">
        <f t="shared" si="442"/>
        <v/>
      </c>
      <c r="P1228" s="184"/>
      <c r="Q1228" s="184"/>
      <c r="R1228" s="275"/>
      <c r="S1228" s="185" t="str">
        <f t="shared" si="443"/>
        <v/>
      </c>
      <c r="T1228" s="185" t="str">
        <f t="shared" si="444"/>
        <v/>
      </c>
      <c r="U1228" s="275"/>
      <c r="V1228" s="275"/>
      <c r="W1228" s="276" t="str">
        <f t="shared" si="445"/>
        <v/>
      </c>
      <c r="X1228" s="276" t="str">
        <f t="shared" si="446"/>
        <v/>
      </c>
      <c r="Y1228" s="276" t="str">
        <f t="shared" si="447"/>
        <v/>
      </c>
      <c r="Z1228" s="275"/>
      <c r="AA1228" s="184"/>
      <c r="AB1228" s="184"/>
      <c r="AC1228" s="185" t="str">
        <f t="shared" si="448"/>
        <v/>
      </c>
      <c r="AD1228" s="185" t="str">
        <f t="shared" si="449"/>
        <v/>
      </c>
      <c r="AE1228" s="186"/>
      <c r="AF1228" s="187" t="str">
        <f t="shared" si="450"/>
        <v/>
      </c>
      <c r="AG1228" s="182"/>
      <c r="AH1228" s="184"/>
      <c r="AI1228" s="184"/>
      <c r="AJ1228" s="182"/>
      <c r="AK1228" s="188" t="str">
        <f t="shared" si="451"/>
        <v/>
      </c>
      <c r="AL1228" s="188" t="str">
        <f t="shared" si="452"/>
        <v/>
      </c>
      <c r="AM1228" s="188" t="str">
        <f t="shared" si="453"/>
        <v/>
      </c>
      <c r="AN1228" s="359" t="str">
        <f>IF(Overview!$K$17='Internal Calcs'!$P$22,IF(AK1228="","",AK1228),IF(Overview!$K$17='Internal Calcs'!$P$23,IF(AK1228="","",AK1228),IF(ISNUMBER(A1228),(IF(F1228="Short",G1228-H1228,H1228-G1228)*AZ1228-AX1228),"")))</f>
        <v/>
      </c>
      <c r="AO1228" s="401" t="str">
        <f>IF(Overview!$K$17='Internal Calcs'!$P$22,IF(AL1228="","",AL1228),IF(Overview!$K$17='Internal Calcs'!$P$23,IF(AL1228="","",AL1228),IF(ISNUMBER(A1228),IF(AL1228="",(IF(F1228="Short",G1228-H1228,H1228-G1228)*AZ1228-AX1228),(IF(F1228="Short",G1228-J1228,J1228-G1228)*AZ1228-AX1228)),"")))</f>
        <v/>
      </c>
      <c r="AP1228" s="359" t="str">
        <f>IF(Overview!$K$17='Internal Calcs'!$P$22,"",IF(Overview!$K$17='Internal Calcs'!$P$23,IF(AM1228="","",AM1228),IF(ISNUMBER(A1228),IF(AM1228="",(IF(F1228="Short",G1228-H1228,H1228-G1228)*AZ1228-AX1228),(IF(F1228="Short",G1228-L1228,L1228-G1228)*AZ1228-AX1228)),"")))</f>
        <v/>
      </c>
      <c r="AQ1228" s="188" t="str">
        <f t="shared" si="454"/>
        <v/>
      </c>
      <c r="AR1228" s="188" t="str">
        <f t="shared" si="455"/>
        <v/>
      </c>
      <c r="AS1228" s="188" t="str">
        <f t="shared" si="456"/>
        <v/>
      </c>
      <c r="AT1228" s="188" t="str">
        <f>IF(ISNUMBER(A1228),MAX($AS$2:AS1228)-AS1228,"")</f>
        <v/>
      </c>
      <c r="AU1228" s="189" t="str">
        <f t="shared" si="457"/>
        <v/>
      </c>
      <c r="AV1228" s="190" t="str">
        <f t="shared" si="458"/>
        <v/>
      </c>
      <c r="AW1228" s="190" t="str">
        <f t="shared" si="459"/>
        <v/>
      </c>
      <c r="AX1228" s="191" t="str">
        <f ca="1">IF(ISNUMBER($A1228),INDIRECT(CONCATENATE("'Instrument List'!B",(MATCH(E1228,'Instrument List'!A:A,0))-0)),"")</f>
        <v/>
      </c>
      <c r="AY1228" s="191" t="str">
        <f ca="1">IF(ISNUMBER($A1228),INDIRECT(CONCATENATE("'Instrument List'!D",(MATCH(E1228,'Instrument List'!A:A,0))-0)),"")</f>
        <v/>
      </c>
      <c r="AZ1228" s="191" t="str">
        <f ca="1">IF(ISNUMBER($A1228),INDIRECT(CONCATENATE("'Instrument List'!C",(MATCH(E1228,'Instrument List'!A:A,0))-0)),"")</f>
        <v/>
      </c>
      <c r="BA1228" s="192" t="str">
        <f ca="1">IF(ISNUMBER(A1228),INDIRECT(CONCATENATE("'Instrument List'!E",(MATCH(E1228,'Instrument List'!A:A,0))-0)),"")</f>
        <v/>
      </c>
      <c r="BB1228" s="193" t="str">
        <f t="shared" si="460"/>
        <v/>
      </c>
      <c r="BC1228" s="193" t="str">
        <f t="shared" si="461"/>
        <v/>
      </c>
      <c r="BD1228" s="193" t="str">
        <f ca="1">IF(ISNUMBER(A1228),INDIRECT(CONCATENATE("'Instrument List'!F",(MATCH(E1228,'Instrument List'!A:A,0))-0)),"")</f>
        <v/>
      </c>
    </row>
    <row r="1229" spans="1:56">
      <c r="A1229" s="220" t="str">
        <f t="shared" si="441"/>
        <v/>
      </c>
      <c r="B1229" s="221"/>
      <c r="C1229" s="222"/>
      <c r="D1229" s="169"/>
      <c r="E1229" s="169"/>
      <c r="F1229" s="169"/>
      <c r="G1229" s="202"/>
      <c r="H1229" s="217"/>
      <c r="I1229" s="212"/>
      <c r="J1229" s="206"/>
      <c r="K1229" s="212"/>
      <c r="L1229" s="206"/>
      <c r="M1229" s="212"/>
      <c r="N1229" s="206"/>
      <c r="O1229" s="170" t="str">
        <f t="shared" si="442"/>
        <v/>
      </c>
      <c r="P1229" s="171"/>
      <c r="Q1229" s="171"/>
      <c r="R1229" s="171"/>
      <c r="S1229" s="172" t="str">
        <f t="shared" si="443"/>
        <v/>
      </c>
      <c r="T1229" s="172" t="str">
        <f t="shared" si="444"/>
        <v/>
      </c>
      <c r="U1229" s="171"/>
      <c r="V1229" s="171"/>
      <c r="W1229" s="173" t="str">
        <f t="shared" si="445"/>
        <v/>
      </c>
      <c r="X1229" s="173" t="str">
        <f t="shared" si="446"/>
        <v/>
      </c>
      <c r="Y1229" s="173" t="str">
        <f t="shared" si="447"/>
        <v/>
      </c>
      <c r="Z1229" s="171"/>
      <c r="AA1229" s="171"/>
      <c r="AB1229" s="171"/>
      <c r="AC1229" s="172" t="str">
        <f t="shared" si="448"/>
        <v/>
      </c>
      <c r="AD1229" s="172" t="str">
        <f t="shared" si="449"/>
        <v/>
      </c>
      <c r="AE1229" s="174"/>
      <c r="AF1229" s="175" t="str">
        <f t="shared" si="450"/>
        <v/>
      </c>
      <c r="AG1229" s="169"/>
      <c r="AH1229" s="171"/>
      <c r="AI1229" s="171"/>
      <c r="AJ1229" s="169"/>
      <c r="AK1229" s="176" t="str">
        <f t="shared" si="451"/>
        <v/>
      </c>
      <c r="AL1229" s="176" t="str">
        <f t="shared" si="452"/>
        <v/>
      </c>
      <c r="AM1229" s="176" t="str">
        <f t="shared" si="453"/>
        <v/>
      </c>
      <c r="AN1229" s="359" t="str">
        <f>IF(Overview!$K$17='Internal Calcs'!$P$22,IF(AK1229="","",AK1229),IF(Overview!$K$17='Internal Calcs'!$P$23,IF(AK1229="","",AK1229),IF(ISNUMBER(A1229),(IF(F1229="Short",G1229-H1229,H1229-G1229)*AZ1229-AX1229),"")))</f>
        <v/>
      </c>
      <c r="AO1229" s="401" t="str">
        <f>IF(Overview!$K$17='Internal Calcs'!$P$22,IF(AL1229="","",AL1229),IF(Overview!$K$17='Internal Calcs'!$P$23,IF(AL1229="","",AL1229),IF(ISNUMBER(A1229),IF(AL1229="",(IF(F1229="Short",G1229-H1229,H1229-G1229)*AZ1229-AX1229),(IF(F1229="Short",G1229-J1229,J1229-G1229)*AZ1229-AX1229)),"")))</f>
        <v/>
      </c>
      <c r="AP1229" s="359" t="str">
        <f>IF(Overview!$K$17='Internal Calcs'!$P$22,"",IF(Overview!$K$17='Internal Calcs'!$P$23,IF(AM1229="","",AM1229),IF(ISNUMBER(A1229),IF(AM1229="",(IF(F1229="Short",G1229-H1229,H1229-G1229)*AZ1229-AX1229),(IF(F1229="Short",G1229-L1229,L1229-G1229)*AZ1229-AX1229)),"")))</f>
        <v/>
      </c>
      <c r="AQ1229" s="176" t="str">
        <f t="shared" si="454"/>
        <v/>
      </c>
      <c r="AR1229" s="176" t="str">
        <f t="shared" si="455"/>
        <v/>
      </c>
      <c r="AS1229" s="176" t="str">
        <f t="shared" si="456"/>
        <v/>
      </c>
      <c r="AT1229" s="176" t="str">
        <f>IF(ISNUMBER(A1229),MAX($AS$2:AS1229)-AS1229,"")</f>
        <v/>
      </c>
      <c r="AU1229" s="177" t="str">
        <f t="shared" si="457"/>
        <v/>
      </c>
      <c r="AV1229" s="178" t="str">
        <f t="shared" si="458"/>
        <v/>
      </c>
      <c r="AW1229" s="178" t="str">
        <f t="shared" si="459"/>
        <v/>
      </c>
      <c r="AX1229" s="179" t="str">
        <f ca="1">IF(ISNUMBER($A1229),INDIRECT(CONCATENATE("'Instrument List'!B",(MATCH(E1229,'Instrument List'!A:A,0))-0)),"")</f>
        <v/>
      </c>
      <c r="AY1229" s="179" t="str">
        <f ca="1">IF(ISNUMBER($A1229),INDIRECT(CONCATENATE("'Instrument List'!D",(MATCH(E1229,'Instrument List'!A:A,0))-0)),"")</f>
        <v/>
      </c>
      <c r="AZ1229" s="179" t="str">
        <f ca="1">IF(ISNUMBER($A1229),INDIRECT(CONCATENATE("'Instrument List'!C",(MATCH(E1229,'Instrument List'!A:A,0))-0)),"")</f>
        <v/>
      </c>
      <c r="BA1229" s="180" t="str">
        <f ca="1">IF(ISNUMBER(A1229),INDIRECT(CONCATENATE("'Instrument List'!E",(MATCH(E1229,'Instrument List'!A:A,0))-0)),"")</f>
        <v/>
      </c>
      <c r="BB1229" s="181" t="str">
        <f t="shared" si="460"/>
        <v/>
      </c>
      <c r="BC1229" s="181" t="str">
        <f t="shared" si="461"/>
        <v/>
      </c>
      <c r="BD1229" s="181" t="str">
        <f ca="1">IF(ISNUMBER(A1229),INDIRECT(CONCATENATE("'Instrument List'!F",(MATCH(E1229,'Instrument List'!A:A,0))-0)),"")</f>
        <v/>
      </c>
    </row>
    <row r="1230" spans="1:56">
      <c r="A1230" s="223" t="str">
        <f t="shared" si="441"/>
        <v/>
      </c>
      <c r="B1230" s="224"/>
      <c r="C1230" s="225"/>
      <c r="D1230" s="182"/>
      <c r="E1230" s="182"/>
      <c r="F1230" s="182"/>
      <c r="G1230" s="203"/>
      <c r="H1230" s="218"/>
      <c r="I1230" s="213"/>
      <c r="J1230" s="207"/>
      <c r="K1230" s="213"/>
      <c r="L1230" s="207"/>
      <c r="M1230" s="213"/>
      <c r="N1230" s="207"/>
      <c r="O1230" s="183" t="str">
        <f t="shared" si="442"/>
        <v/>
      </c>
      <c r="P1230" s="184"/>
      <c r="Q1230" s="184"/>
      <c r="R1230" s="275"/>
      <c r="S1230" s="185" t="str">
        <f t="shared" si="443"/>
        <v/>
      </c>
      <c r="T1230" s="185" t="str">
        <f t="shared" si="444"/>
        <v/>
      </c>
      <c r="U1230" s="275"/>
      <c r="V1230" s="275"/>
      <c r="W1230" s="276" t="str">
        <f t="shared" si="445"/>
        <v/>
      </c>
      <c r="X1230" s="276" t="str">
        <f t="shared" si="446"/>
        <v/>
      </c>
      <c r="Y1230" s="276" t="str">
        <f t="shared" si="447"/>
        <v/>
      </c>
      <c r="Z1230" s="275"/>
      <c r="AA1230" s="184"/>
      <c r="AB1230" s="184"/>
      <c r="AC1230" s="185" t="str">
        <f t="shared" si="448"/>
        <v/>
      </c>
      <c r="AD1230" s="185" t="str">
        <f t="shared" si="449"/>
        <v/>
      </c>
      <c r="AE1230" s="186"/>
      <c r="AF1230" s="187" t="str">
        <f t="shared" si="450"/>
        <v/>
      </c>
      <c r="AG1230" s="182"/>
      <c r="AH1230" s="184"/>
      <c r="AI1230" s="184"/>
      <c r="AJ1230" s="182"/>
      <c r="AK1230" s="188" t="str">
        <f t="shared" si="451"/>
        <v/>
      </c>
      <c r="AL1230" s="188" t="str">
        <f t="shared" si="452"/>
        <v/>
      </c>
      <c r="AM1230" s="188" t="str">
        <f t="shared" si="453"/>
        <v/>
      </c>
      <c r="AN1230" s="359" t="str">
        <f>IF(Overview!$K$17='Internal Calcs'!$P$22,IF(AK1230="","",AK1230),IF(Overview!$K$17='Internal Calcs'!$P$23,IF(AK1230="","",AK1230),IF(ISNUMBER(A1230),(IF(F1230="Short",G1230-H1230,H1230-G1230)*AZ1230-AX1230),"")))</f>
        <v/>
      </c>
      <c r="AO1230" s="401" t="str">
        <f>IF(Overview!$K$17='Internal Calcs'!$P$22,IF(AL1230="","",AL1230),IF(Overview!$K$17='Internal Calcs'!$P$23,IF(AL1230="","",AL1230),IF(ISNUMBER(A1230),IF(AL1230="",(IF(F1230="Short",G1230-H1230,H1230-G1230)*AZ1230-AX1230),(IF(F1230="Short",G1230-J1230,J1230-G1230)*AZ1230-AX1230)),"")))</f>
        <v/>
      </c>
      <c r="AP1230" s="359" t="str">
        <f>IF(Overview!$K$17='Internal Calcs'!$P$22,"",IF(Overview!$K$17='Internal Calcs'!$P$23,IF(AM1230="","",AM1230),IF(ISNUMBER(A1230),IF(AM1230="",(IF(F1230="Short",G1230-H1230,H1230-G1230)*AZ1230-AX1230),(IF(F1230="Short",G1230-L1230,L1230-G1230)*AZ1230-AX1230)),"")))</f>
        <v/>
      </c>
      <c r="AQ1230" s="188" t="str">
        <f t="shared" si="454"/>
        <v/>
      </c>
      <c r="AR1230" s="188" t="str">
        <f t="shared" si="455"/>
        <v/>
      </c>
      <c r="AS1230" s="188" t="str">
        <f t="shared" si="456"/>
        <v/>
      </c>
      <c r="AT1230" s="188" t="str">
        <f>IF(ISNUMBER(A1230),MAX($AS$2:AS1230)-AS1230,"")</f>
        <v/>
      </c>
      <c r="AU1230" s="189" t="str">
        <f t="shared" si="457"/>
        <v/>
      </c>
      <c r="AV1230" s="190" t="str">
        <f t="shared" si="458"/>
        <v/>
      </c>
      <c r="AW1230" s="190" t="str">
        <f t="shared" si="459"/>
        <v/>
      </c>
      <c r="AX1230" s="191" t="str">
        <f ca="1">IF(ISNUMBER($A1230),INDIRECT(CONCATENATE("'Instrument List'!B",(MATCH(E1230,'Instrument List'!A:A,0))-0)),"")</f>
        <v/>
      </c>
      <c r="AY1230" s="191" t="str">
        <f ca="1">IF(ISNUMBER($A1230),INDIRECT(CONCATENATE("'Instrument List'!D",(MATCH(E1230,'Instrument List'!A:A,0))-0)),"")</f>
        <v/>
      </c>
      <c r="AZ1230" s="191" t="str">
        <f ca="1">IF(ISNUMBER($A1230),INDIRECT(CONCATENATE("'Instrument List'!C",(MATCH(E1230,'Instrument List'!A:A,0))-0)),"")</f>
        <v/>
      </c>
      <c r="BA1230" s="192" t="str">
        <f ca="1">IF(ISNUMBER(A1230),INDIRECT(CONCATENATE("'Instrument List'!E",(MATCH(E1230,'Instrument List'!A:A,0))-0)),"")</f>
        <v/>
      </c>
      <c r="BB1230" s="193" t="str">
        <f t="shared" si="460"/>
        <v/>
      </c>
      <c r="BC1230" s="193" t="str">
        <f t="shared" si="461"/>
        <v/>
      </c>
      <c r="BD1230" s="193" t="str">
        <f ca="1">IF(ISNUMBER(A1230),INDIRECT(CONCATENATE("'Instrument List'!F",(MATCH(E1230,'Instrument List'!A:A,0))-0)),"")</f>
        <v/>
      </c>
    </row>
    <row r="1231" spans="1:56">
      <c r="A1231" s="220" t="str">
        <f t="shared" si="441"/>
        <v/>
      </c>
      <c r="B1231" s="221"/>
      <c r="C1231" s="222"/>
      <c r="D1231" s="169"/>
      <c r="E1231" s="169"/>
      <c r="F1231" s="169"/>
      <c r="G1231" s="202"/>
      <c r="H1231" s="217"/>
      <c r="I1231" s="212"/>
      <c r="J1231" s="206"/>
      <c r="K1231" s="212"/>
      <c r="L1231" s="206"/>
      <c r="M1231" s="212"/>
      <c r="N1231" s="206"/>
      <c r="O1231" s="170" t="str">
        <f t="shared" si="442"/>
        <v/>
      </c>
      <c r="P1231" s="171"/>
      <c r="Q1231" s="171"/>
      <c r="R1231" s="171"/>
      <c r="S1231" s="172" t="str">
        <f t="shared" si="443"/>
        <v/>
      </c>
      <c r="T1231" s="172" t="str">
        <f t="shared" si="444"/>
        <v/>
      </c>
      <c r="U1231" s="171"/>
      <c r="V1231" s="171"/>
      <c r="W1231" s="173" t="str">
        <f t="shared" si="445"/>
        <v/>
      </c>
      <c r="X1231" s="173" t="str">
        <f t="shared" si="446"/>
        <v/>
      </c>
      <c r="Y1231" s="173" t="str">
        <f t="shared" si="447"/>
        <v/>
      </c>
      <c r="Z1231" s="171"/>
      <c r="AA1231" s="171"/>
      <c r="AB1231" s="171"/>
      <c r="AC1231" s="172" t="str">
        <f t="shared" si="448"/>
        <v/>
      </c>
      <c r="AD1231" s="172" t="str">
        <f t="shared" si="449"/>
        <v/>
      </c>
      <c r="AE1231" s="174"/>
      <c r="AF1231" s="175" t="str">
        <f t="shared" si="450"/>
        <v/>
      </c>
      <c r="AG1231" s="169"/>
      <c r="AH1231" s="171"/>
      <c r="AI1231" s="171"/>
      <c r="AJ1231" s="169"/>
      <c r="AK1231" s="176" t="str">
        <f t="shared" si="451"/>
        <v/>
      </c>
      <c r="AL1231" s="176" t="str">
        <f t="shared" si="452"/>
        <v/>
      </c>
      <c r="AM1231" s="176" t="str">
        <f t="shared" si="453"/>
        <v/>
      </c>
      <c r="AN1231" s="359" t="str">
        <f>IF(Overview!$K$17='Internal Calcs'!$P$22,IF(AK1231="","",AK1231),IF(Overview!$K$17='Internal Calcs'!$P$23,IF(AK1231="","",AK1231),IF(ISNUMBER(A1231),(IF(F1231="Short",G1231-H1231,H1231-G1231)*AZ1231-AX1231),"")))</f>
        <v/>
      </c>
      <c r="AO1231" s="401" t="str">
        <f>IF(Overview!$K$17='Internal Calcs'!$P$22,IF(AL1231="","",AL1231),IF(Overview!$K$17='Internal Calcs'!$P$23,IF(AL1231="","",AL1231),IF(ISNUMBER(A1231),IF(AL1231="",(IF(F1231="Short",G1231-H1231,H1231-G1231)*AZ1231-AX1231),(IF(F1231="Short",G1231-J1231,J1231-G1231)*AZ1231-AX1231)),"")))</f>
        <v/>
      </c>
      <c r="AP1231" s="359" t="str">
        <f>IF(Overview!$K$17='Internal Calcs'!$P$22,"",IF(Overview!$K$17='Internal Calcs'!$P$23,IF(AM1231="","",AM1231),IF(ISNUMBER(A1231),IF(AM1231="",(IF(F1231="Short",G1231-H1231,H1231-G1231)*AZ1231-AX1231),(IF(F1231="Short",G1231-L1231,L1231-G1231)*AZ1231-AX1231)),"")))</f>
        <v/>
      </c>
      <c r="AQ1231" s="176" t="str">
        <f t="shared" si="454"/>
        <v/>
      </c>
      <c r="AR1231" s="176" t="str">
        <f t="shared" si="455"/>
        <v/>
      </c>
      <c r="AS1231" s="176" t="str">
        <f t="shared" si="456"/>
        <v/>
      </c>
      <c r="AT1231" s="176" t="str">
        <f>IF(ISNUMBER(A1231),MAX($AS$2:AS1231)-AS1231,"")</f>
        <v/>
      </c>
      <c r="AU1231" s="177" t="str">
        <f t="shared" si="457"/>
        <v/>
      </c>
      <c r="AV1231" s="178" t="str">
        <f t="shared" si="458"/>
        <v/>
      </c>
      <c r="AW1231" s="178" t="str">
        <f t="shared" si="459"/>
        <v/>
      </c>
      <c r="AX1231" s="179" t="str">
        <f ca="1">IF(ISNUMBER($A1231),INDIRECT(CONCATENATE("'Instrument List'!B",(MATCH(E1231,'Instrument List'!A:A,0))-0)),"")</f>
        <v/>
      </c>
      <c r="AY1231" s="179" t="str">
        <f ca="1">IF(ISNUMBER($A1231),INDIRECT(CONCATENATE("'Instrument List'!D",(MATCH(E1231,'Instrument List'!A:A,0))-0)),"")</f>
        <v/>
      </c>
      <c r="AZ1231" s="179" t="str">
        <f ca="1">IF(ISNUMBER($A1231),INDIRECT(CONCATENATE("'Instrument List'!C",(MATCH(E1231,'Instrument List'!A:A,0))-0)),"")</f>
        <v/>
      </c>
      <c r="BA1231" s="180" t="str">
        <f ca="1">IF(ISNUMBER(A1231),INDIRECT(CONCATENATE("'Instrument List'!E",(MATCH(E1231,'Instrument List'!A:A,0))-0)),"")</f>
        <v/>
      </c>
      <c r="BB1231" s="181" t="str">
        <f t="shared" si="460"/>
        <v/>
      </c>
      <c r="BC1231" s="181" t="str">
        <f t="shared" si="461"/>
        <v/>
      </c>
      <c r="BD1231" s="181" t="str">
        <f ca="1">IF(ISNUMBER(A1231),INDIRECT(CONCATENATE("'Instrument List'!F",(MATCH(E1231,'Instrument List'!A:A,0))-0)),"")</f>
        <v/>
      </c>
    </row>
    <row r="1232" spans="1:56">
      <c r="A1232" s="223" t="str">
        <f t="shared" si="441"/>
        <v/>
      </c>
      <c r="B1232" s="224"/>
      <c r="C1232" s="225"/>
      <c r="D1232" s="182"/>
      <c r="E1232" s="182"/>
      <c r="F1232" s="182"/>
      <c r="G1232" s="203"/>
      <c r="H1232" s="218"/>
      <c r="I1232" s="213"/>
      <c r="J1232" s="207"/>
      <c r="K1232" s="213"/>
      <c r="L1232" s="207"/>
      <c r="M1232" s="213"/>
      <c r="N1232" s="207"/>
      <c r="O1232" s="183" t="str">
        <f t="shared" si="442"/>
        <v/>
      </c>
      <c r="P1232" s="184"/>
      <c r="Q1232" s="184"/>
      <c r="R1232" s="275"/>
      <c r="S1232" s="185" t="str">
        <f t="shared" si="443"/>
        <v/>
      </c>
      <c r="T1232" s="185" t="str">
        <f t="shared" si="444"/>
        <v/>
      </c>
      <c r="U1232" s="275"/>
      <c r="V1232" s="275"/>
      <c r="W1232" s="276" t="str">
        <f t="shared" si="445"/>
        <v/>
      </c>
      <c r="X1232" s="276" t="str">
        <f t="shared" si="446"/>
        <v/>
      </c>
      <c r="Y1232" s="276" t="str">
        <f t="shared" si="447"/>
        <v/>
      </c>
      <c r="Z1232" s="275"/>
      <c r="AA1232" s="184"/>
      <c r="AB1232" s="184"/>
      <c r="AC1232" s="185" t="str">
        <f t="shared" si="448"/>
        <v/>
      </c>
      <c r="AD1232" s="185" t="str">
        <f t="shared" si="449"/>
        <v/>
      </c>
      <c r="AE1232" s="186"/>
      <c r="AF1232" s="187" t="str">
        <f t="shared" si="450"/>
        <v/>
      </c>
      <c r="AG1232" s="182"/>
      <c r="AH1232" s="184"/>
      <c r="AI1232" s="184"/>
      <c r="AJ1232" s="182"/>
      <c r="AK1232" s="188" t="str">
        <f t="shared" si="451"/>
        <v/>
      </c>
      <c r="AL1232" s="188" t="str">
        <f t="shared" si="452"/>
        <v/>
      </c>
      <c r="AM1232" s="188" t="str">
        <f t="shared" si="453"/>
        <v/>
      </c>
      <c r="AN1232" s="359" t="str">
        <f>IF(Overview!$K$17='Internal Calcs'!$P$22,IF(AK1232="","",AK1232),IF(Overview!$K$17='Internal Calcs'!$P$23,IF(AK1232="","",AK1232),IF(ISNUMBER(A1232),(IF(F1232="Short",G1232-H1232,H1232-G1232)*AZ1232-AX1232),"")))</f>
        <v/>
      </c>
      <c r="AO1232" s="401" t="str">
        <f>IF(Overview!$K$17='Internal Calcs'!$P$22,IF(AL1232="","",AL1232),IF(Overview!$K$17='Internal Calcs'!$P$23,IF(AL1232="","",AL1232),IF(ISNUMBER(A1232),IF(AL1232="",(IF(F1232="Short",G1232-H1232,H1232-G1232)*AZ1232-AX1232),(IF(F1232="Short",G1232-J1232,J1232-G1232)*AZ1232-AX1232)),"")))</f>
        <v/>
      </c>
      <c r="AP1232" s="359" t="str">
        <f>IF(Overview!$K$17='Internal Calcs'!$P$22,"",IF(Overview!$K$17='Internal Calcs'!$P$23,IF(AM1232="","",AM1232),IF(ISNUMBER(A1232),IF(AM1232="",(IF(F1232="Short",G1232-H1232,H1232-G1232)*AZ1232-AX1232),(IF(F1232="Short",G1232-L1232,L1232-G1232)*AZ1232-AX1232)),"")))</f>
        <v/>
      </c>
      <c r="AQ1232" s="188" t="str">
        <f t="shared" si="454"/>
        <v/>
      </c>
      <c r="AR1232" s="188" t="str">
        <f t="shared" si="455"/>
        <v/>
      </c>
      <c r="AS1232" s="188" t="str">
        <f t="shared" si="456"/>
        <v/>
      </c>
      <c r="AT1232" s="188" t="str">
        <f>IF(ISNUMBER(A1232),MAX($AS$2:AS1232)-AS1232,"")</f>
        <v/>
      </c>
      <c r="AU1232" s="189" t="str">
        <f t="shared" si="457"/>
        <v/>
      </c>
      <c r="AV1232" s="190" t="str">
        <f t="shared" si="458"/>
        <v/>
      </c>
      <c r="AW1232" s="190" t="str">
        <f t="shared" si="459"/>
        <v/>
      </c>
      <c r="AX1232" s="191" t="str">
        <f ca="1">IF(ISNUMBER($A1232),INDIRECT(CONCATENATE("'Instrument List'!B",(MATCH(E1232,'Instrument List'!A:A,0))-0)),"")</f>
        <v/>
      </c>
      <c r="AY1232" s="191" t="str">
        <f ca="1">IF(ISNUMBER($A1232),INDIRECT(CONCATENATE("'Instrument List'!D",(MATCH(E1232,'Instrument List'!A:A,0))-0)),"")</f>
        <v/>
      </c>
      <c r="AZ1232" s="191" t="str">
        <f ca="1">IF(ISNUMBER($A1232),INDIRECT(CONCATENATE("'Instrument List'!C",(MATCH(E1232,'Instrument List'!A:A,0))-0)),"")</f>
        <v/>
      </c>
      <c r="BA1232" s="192" t="str">
        <f ca="1">IF(ISNUMBER(A1232),INDIRECT(CONCATENATE("'Instrument List'!E",(MATCH(E1232,'Instrument List'!A:A,0))-0)),"")</f>
        <v/>
      </c>
      <c r="BB1232" s="193" t="str">
        <f t="shared" si="460"/>
        <v/>
      </c>
      <c r="BC1232" s="193" t="str">
        <f t="shared" si="461"/>
        <v/>
      </c>
      <c r="BD1232" s="193" t="str">
        <f ca="1">IF(ISNUMBER(A1232),INDIRECT(CONCATENATE("'Instrument List'!F",(MATCH(E1232,'Instrument List'!A:A,0))-0)),"")</f>
        <v/>
      </c>
    </row>
    <row r="1233" spans="1:56">
      <c r="A1233" s="220" t="str">
        <f t="shared" si="441"/>
        <v/>
      </c>
      <c r="B1233" s="221"/>
      <c r="C1233" s="222"/>
      <c r="D1233" s="169"/>
      <c r="E1233" s="169"/>
      <c r="F1233" s="169"/>
      <c r="G1233" s="202"/>
      <c r="H1233" s="217"/>
      <c r="I1233" s="212"/>
      <c r="J1233" s="206"/>
      <c r="K1233" s="212"/>
      <c r="L1233" s="206"/>
      <c r="M1233" s="212"/>
      <c r="N1233" s="206"/>
      <c r="O1233" s="170" t="str">
        <f t="shared" si="442"/>
        <v/>
      </c>
      <c r="P1233" s="171"/>
      <c r="Q1233" s="171"/>
      <c r="R1233" s="171"/>
      <c r="S1233" s="172" t="str">
        <f t="shared" si="443"/>
        <v/>
      </c>
      <c r="T1233" s="172" t="str">
        <f t="shared" si="444"/>
        <v/>
      </c>
      <c r="U1233" s="171"/>
      <c r="V1233" s="171"/>
      <c r="W1233" s="173" t="str">
        <f t="shared" si="445"/>
        <v/>
      </c>
      <c r="X1233" s="173" t="str">
        <f t="shared" si="446"/>
        <v/>
      </c>
      <c r="Y1233" s="173" t="str">
        <f t="shared" si="447"/>
        <v/>
      </c>
      <c r="Z1233" s="171"/>
      <c r="AA1233" s="171"/>
      <c r="AB1233" s="171"/>
      <c r="AC1233" s="172" t="str">
        <f t="shared" si="448"/>
        <v/>
      </c>
      <c r="AD1233" s="172" t="str">
        <f t="shared" si="449"/>
        <v/>
      </c>
      <c r="AE1233" s="174"/>
      <c r="AF1233" s="175" t="str">
        <f t="shared" si="450"/>
        <v/>
      </c>
      <c r="AG1233" s="169"/>
      <c r="AH1233" s="171"/>
      <c r="AI1233" s="171"/>
      <c r="AJ1233" s="169"/>
      <c r="AK1233" s="176" t="str">
        <f t="shared" si="451"/>
        <v/>
      </c>
      <c r="AL1233" s="176" t="str">
        <f t="shared" si="452"/>
        <v/>
      </c>
      <c r="AM1233" s="176" t="str">
        <f t="shared" si="453"/>
        <v/>
      </c>
      <c r="AN1233" s="359" t="str">
        <f>IF(Overview!$K$17='Internal Calcs'!$P$22,IF(AK1233="","",AK1233),IF(Overview!$K$17='Internal Calcs'!$P$23,IF(AK1233="","",AK1233),IF(ISNUMBER(A1233),(IF(F1233="Short",G1233-H1233,H1233-G1233)*AZ1233-AX1233),"")))</f>
        <v/>
      </c>
      <c r="AO1233" s="401" t="str">
        <f>IF(Overview!$K$17='Internal Calcs'!$P$22,IF(AL1233="","",AL1233),IF(Overview!$K$17='Internal Calcs'!$P$23,IF(AL1233="","",AL1233),IF(ISNUMBER(A1233),IF(AL1233="",(IF(F1233="Short",G1233-H1233,H1233-G1233)*AZ1233-AX1233),(IF(F1233="Short",G1233-J1233,J1233-G1233)*AZ1233-AX1233)),"")))</f>
        <v/>
      </c>
      <c r="AP1233" s="359" t="str">
        <f>IF(Overview!$K$17='Internal Calcs'!$P$22,"",IF(Overview!$K$17='Internal Calcs'!$P$23,IF(AM1233="","",AM1233),IF(ISNUMBER(A1233),IF(AM1233="",(IF(F1233="Short",G1233-H1233,H1233-G1233)*AZ1233-AX1233),(IF(F1233="Short",G1233-L1233,L1233-G1233)*AZ1233-AX1233)),"")))</f>
        <v/>
      </c>
      <c r="AQ1233" s="176" t="str">
        <f t="shared" si="454"/>
        <v/>
      </c>
      <c r="AR1233" s="176" t="str">
        <f t="shared" si="455"/>
        <v/>
      </c>
      <c r="AS1233" s="176" t="str">
        <f t="shared" si="456"/>
        <v/>
      </c>
      <c r="AT1233" s="176" t="str">
        <f>IF(ISNUMBER(A1233),MAX($AS$2:AS1233)-AS1233,"")</f>
        <v/>
      </c>
      <c r="AU1233" s="177" t="str">
        <f t="shared" si="457"/>
        <v/>
      </c>
      <c r="AV1233" s="178" t="str">
        <f t="shared" si="458"/>
        <v/>
      </c>
      <c r="AW1233" s="178" t="str">
        <f t="shared" si="459"/>
        <v/>
      </c>
      <c r="AX1233" s="179" t="str">
        <f ca="1">IF(ISNUMBER($A1233),INDIRECT(CONCATENATE("'Instrument List'!B",(MATCH(E1233,'Instrument List'!A:A,0))-0)),"")</f>
        <v/>
      </c>
      <c r="AY1233" s="179" t="str">
        <f ca="1">IF(ISNUMBER($A1233),INDIRECT(CONCATENATE("'Instrument List'!D",(MATCH(E1233,'Instrument List'!A:A,0))-0)),"")</f>
        <v/>
      </c>
      <c r="AZ1233" s="179" t="str">
        <f ca="1">IF(ISNUMBER($A1233),INDIRECT(CONCATENATE("'Instrument List'!C",(MATCH(E1233,'Instrument List'!A:A,0))-0)),"")</f>
        <v/>
      </c>
      <c r="BA1233" s="180" t="str">
        <f ca="1">IF(ISNUMBER(A1233),INDIRECT(CONCATENATE("'Instrument List'!E",(MATCH(E1233,'Instrument List'!A:A,0))-0)),"")</f>
        <v/>
      </c>
      <c r="BB1233" s="181" t="str">
        <f t="shared" si="460"/>
        <v/>
      </c>
      <c r="BC1233" s="181" t="str">
        <f t="shared" si="461"/>
        <v/>
      </c>
      <c r="BD1233" s="181" t="str">
        <f ca="1">IF(ISNUMBER(A1233),INDIRECT(CONCATENATE("'Instrument List'!F",(MATCH(E1233,'Instrument List'!A:A,0))-0)),"")</f>
        <v/>
      </c>
    </row>
    <row r="1234" spans="1:56">
      <c r="A1234" s="223" t="str">
        <f t="shared" si="441"/>
        <v/>
      </c>
      <c r="B1234" s="224"/>
      <c r="C1234" s="225"/>
      <c r="D1234" s="182"/>
      <c r="E1234" s="182"/>
      <c r="F1234" s="182"/>
      <c r="G1234" s="203"/>
      <c r="H1234" s="218"/>
      <c r="I1234" s="213"/>
      <c r="J1234" s="207"/>
      <c r="K1234" s="213"/>
      <c r="L1234" s="207"/>
      <c r="M1234" s="213"/>
      <c r="N1234" s="207"/>
      <c r="O1234" s="183" t="str">
        <f t="shared" si="442"/>
        <v/>
      </c>
      <c r="P1234" s="184"/>
      <c r="Q1234" s="184"/>
      <c r="R1234" s="275"/>
      <c r="S1234" s="185" t="str">
        <f t="shared" si="443"/>
        <v/>
      </c>
      <c r="T1234" s="185" t="str">
        <f t="shared" si="444"/>
        <v/>
      </c>
      <c r="U1234" s="275"/>
      <c r="V1234" s="275"/>
      <c r="W1234" s="276" t="str">
        <f t="shared" si="445"/>
        <v/>
      </c>
      <c r="X1234" s="276" t="str">
        <f t="shared" si="446"/>
        <v/>
      </c>
      <c r="Y1234" s="276" t="str">
        <f t="shared" si="447"/>
        <v/>
      </c>
      <c r="Z1234" s="275"/>
      <c r="AA1234" s="184"/>
      <c r="AB1234" s="184"/>
      <c r="AC1234" s="185" t="str">
        <f t="shared" si="448"/>
        <v/>
      </c>
      <c r="AD1234" s="185" t="str">
        <f t="shared" si="449"/>
        <v/>
      </c>
      <c r="AE1234" s="186"/>
      <c r="AF1234" s="187" t="str">
        <f t="shared" si="450"/>
        <v/>
      </c>
      <c r="AG1234" s="182"/>
      <c r="AH1234" s="184"/>
      <c r="AI1234" s="184"/>
      <c r="AJ1234" s="182"/>
      <c r="AK1234" s="188" t="str">
        <f t="shared" si="451"/>
        <v/>
      </c>
      <c r="AL1234" s="188" t="str">
        <f t="shared" si="452"/>
        <v/>
      </c>
      <c r="AM1234" s="188" t="str">
        <f t="shared" si="453"/>
        <v/>
      </c>
      <c r="AN1234" s="359" t="str">
        <f>IF(Overview!$K$17='Internal Calcs'!$P$22,IF(AK1234="","",AK1234),IF(Overview!$K$17='Internal Calcs'!$P$23,IF(AK1234="","",AK1234),IF(ISNUMBER(A1234),(IF(F1234="Short",G1234-H1234,H1234-G1234)*AZ1234-AX1234),"")))</f>
        <v/>
      </c>
      <c r="AO1234" s="401" t="str">
        <f>IF(Overview!$K$17='Internal Calcs'!$P$22,IF(AL1234="","",AL1234),IF(Overview!$K$17='Internal Calcs'!$P$23,IF(AL1234="","",AL1234),IF(ISNUMBER(A1234),IF(AL1234="",(IF(F1234="Short",G1234-H1234,H1234-G1234)*AZ1234-AX1234),(IF(F1234="Short",G1234-J1234,J1234-G1234)*AZ1234-AX1234)),"")))</f>
        <v/>
      </c>
      <c r="AP1234" s="359" t="str">
        <f>IF(Overview!$K$17='Internal Calcs'!$P$22,"",IF(Overview!$K$17='Internal Calcs'!$P$23,IF(AM1234="","",AM1234),IF(ISNUMBER(A1234),IF(AM1234="",(IF(F1234="Short",G1234-H1234,H1234-G1234)*AZ1234-AX1234),(IF(F1234="Short",G1234-L1234,L1234-G1234)*AZ1234-AX1234)),"")))</f>
        <v/>
      </c>
      <c r="AQ1234" s="188" t="str">
        <f t="shared" si="454"/>
        <v/>
      </c>
      <c r="AR1234" s="188" t="str">
        <f t="shared" si="455"/>
        <v/>
      </c>
      <c r="AS1234" s="188" t="str">
        <f t="shared" si="456"/>
        <v/>
      </c>
      <c r="AT1234" s="188" t="str">
        <f>IF(ISNUMBER(A1234),MAX($AS$2:AS1234)-AS1234,"")</f>
        <v/>
      </c>
      <c r="AU1234" s="189" t="str">
        <f t="shared" si="457"/>
        <v/>
      </c>
      <c r="AV1234" s="190" t="str">
        <f t="shared" si="458"/>
        <v/>
      </c>
      <c r="AW1234" s="190" t="str">
        <f t="shared" si="459"/>
        <v/>
      </c>
      <c r="AX1234" s="191" t="str">
        <f ca="1">IF(ISNUMBER($A1234),INDIRECT(CONCATENATE("'Instrument List'!B",(MATCH(E1234,'Instrument List'!A:A,0))-0)),"")</f>
        <v/>
      </c>
      <c r="AY1234" s="191" t="str">
        <f ca="1">IF(ISNUMBER($A1234),INDIRECT(CONCATENATE("'Instrument List'!D",(MATCH(E1234,'Instrument List'!A:A,0))-0)),"")</f>
        <v/>
      </c>
      <c r="AZ1234" s="191" t="str">
        <f ca="1">IF(ISNUMBER($A1234),INDIRECT(CONCATENATE("'Instrument List'!C",(MATCH(E1234,'Instrument List'!A:A,0))-0)),"")</f>
        <v/>
      </c>
      <c r="BA1234" s="192" t="str">
        <f ca="1">IF(ISNUMBER(A1234),INDIRECT(CONCATENATE("'Instrument List'!E",(MATCH(E1234,'Instrument List'!A:A,0))-0)),"")</f>
        <v/>
      </c>
      <c r="BB1234" s="193" t="str">
        <f t="shared" si="460"/>
        <v/>
      </c>
      <c r="BC1234" s="193" t="str">
        <f t="shared" si="461"/>
        <v/>
      </c>
      <c r="BD1234" s="193" t="str">
        <f ca="1">IF(ISNUMBER(A1234),INDIRECT(CONCATENATE("'Instrument List'!F",(MATCH(E1234,'Instrument List'!A:A,0))-0)),"")</f>
        <v/>
      </c>
    </row>
    <row r="1235" spans="1:56">
      <c r="A1235" s="220" t="str">
        <f t="shared" si="441"/>
        <v/>
      </c>
      <c r="B1235" s="221"/>
      <c r="C1235" s="222"/>
      <c r="D1235" s="169"/>
      <c r="E1235" s="169"/>
      <c r="F1235" s="169"/>
      <c r="G1235" s="202"/>
      <c r="H1235" s="217"/>
      <c r="I1235" s="212"/>
      <c r="J1235" s="206"/>
      <c r="K1235" s="212"/>
      <c r="L1235" s="206"/>
      <c r="M1235" s="212"/>
      <c r="N1235" s="206"/>
      <c r="O1235" s="170" t="str">
        <f t="shared" si="442"/>
        <v/>
      </c>
      <c r="P1235" s="171"/>
      <c r="Q1235" s="171"/>
      <c r="R1235" s="171"/>
      <c r="S1235" s="172" t="str">
        <f t="shared" si="443"/>
        <v/>
      </c>
      <c r="T1235" s="172" t="str">
        <f t="shared" si="444"/>
        <v/>
      </c>
      <c r="U1235" s="171"/>
      <c r="V1235" s="171"/>
      <c r="W1235" s="173" t="str">
        <f t="shared" si="445"/>
        <v/>
      </c>
      <c r="X1235" s="173" t="str">
        <f t="shared" si="446"/>
        <v/>
      </c>
      <c r="Y1235" s="173" t="str">
        <f t="shared" si="447"/>
        <v/>
      </c>
      <c r="Z1235" s="171"/>
      <c r="AA1235" s="171"/>
      <c r="AB1235" s="171"/>
      <c r="AC1235" s="172" t="str">
        <f t="shared" si="448"/>
        <v/>
      </c>
      <c r="AD1235" s="172" t="str">
        <f t="shared" si="449"/>
        <v/>
      </c>
      <c r="AE1235" s="174"/>
      <c r="AF1235" s="175" t="str">
        <f t="shared" si="450"/>
        <v/>
      </c>
      <c r="AG1235" s="169"/>
      <c r="AH1235" s="171"/>
      <c r="AI1235" s="171"/>
      <c r="AJ1235" s="169"/>
      <c r="AK1235" s="176" t="str">
        <f t="shared" si="451"/>
        <v/>
      </c>
      <c r="AL1235" s="176" t="str">
        <f t="shared" si="452"/>
        <v/>
      </c>
      <c r="AM1235" s="176" t="str">
        <f t="shared" si="453"/>
        <v/>
      </c>
      <c r="AN1235" s="359" t="str">
        <f>IF(Overview!$K$17='Internal Calcs'!$P$22,IF(AK1235="","",AK1235),IF(Overview!$K$17='Internal Calcs'!$P$23,IF(AK1235="","",AK1235),IF(ISNUMBER(A1235),(IF(F1235="Short",G1235-H1235,H1235-G1235)*AZ1235-AX1235),"")))</f>
        <v/>
      </c>
      <c r="AO1235" s="401" t="str">
        <f>IF(Overview!$K$17='Internal Calcs'!$P$22,IF(AL1235="","",AL1235),IF(Overview!$K$17='Internal Calcs'!$P$23,IF(AL1235="","",AL1235),IF(ISNUMBER(A1235),IF(AL1235="",(IF(F1235="Short",G1235-H1235,H1235-G1235)*AZ1235-AX1235),(IF(F1235="Short",G1235-J1235,J1235-G1235)*AZ1235-AX1235)),"")))</f>
        <v/>
      </c>
      <c r="AP1235" s="359" t="str">
        <f>IF(Overview!$K$17='Internal Calcs'!$P$22,"",IF(Overview!$K$17='Internal Calcs'!$P$23,IF(AM1235="","",AM1235),IF(ISNUMBER(A1235),IF(AM1235="",(IF(F1235="Short",G1235-H1235,H1235-G1235)*AZ1235-AX1235),(IF(F1235="Short",G1235-L1235,L1235-G1235)*AZ1235-AX1235)),"")))</f>
        <v/>
      </c>
      <c r="AQ1235" s="176" t="str">
        <f t="shared" si="454"/>
        <v/>
      </c>
      <c r="AR1235" s="176" t="str">
        <f t="shared" si="455"/>
        <v/>
      </c>
      <c r="AS1235" s="176" t="str">
        <f t="shared" si="456"/>
        <v/>
      </c>
      <c r="AT1235" s="176" t="str">
        <f>IF(ISNUMBER(A1235),MAX($AS$2:AS1235)-AS1235,"")</f>
        <v/>
      </c>
      <c r="AU1235" s="177" t="str">
        <f t="shared" si="457"/>
        <v/>
      </c>
      <c r="AV1235" s="178" t="str">
        <f t="shared" si="458"/>
        <v/>
      </c>
      <c r="AW1235" s="178" t="str">
        <f t="shared" si="459"/>
        <v/>
      </c>
      <c r="AX1235" s="179" t="str">
        <f ca="1">IF(ISNUMBER($A1235),INDIRECT(CONCATENATE("'Instrument List'!B",(MATCH(E1235,'Instrument List'!A:A,0))-0)),"")</f>
        <v/>
      </c>
      <c r="AY1235" s="179" t="str">
        <f ca="1">IF(ISNUMBER($A1235),INDIRECT(CONCATENATE("'Instrument List'!D",(MATCH(E1235,'Instrument List'!A:A,0))-0)),"")</f>
        <v/>
      </c>
      <c r="AZ1235" s="179" t="str">
        <f ca="1">IF(ISNUMBER($A1235),INDIRECT(CONCATENATE("'Instrument List'!C",(MATCH(E1235,'Instrument List'!A:A,0))-0)),"")</f>
        <v/>
      </c>
      <c r="BA1235" s="180" t="str">
        <f ca="1">IF(ISNUMBER(A1235),INDIRECT(CONCATENATE("'Instrument List'!E",(MATCH(E1235,'Instrument List'!A:A,0))-0)),"")</f>
        <v/>
      </c>
      <c r="BB1235" s="181" t="str">
        <f t="shared" si="460"/>
        <v/>
      </c>
      <c r="BC1235" s="181" t="str">
        <f t="shared" si="461"/>
        <v/>
      </c>
      <c r="BD1235" s="181" t="str">
        <f ca="1">IF(ISNUMBER(A1235),INDIRECT(CONCATENATE("'Instrument List'!F",(MATCH(E1235,'Instrument List'!A:A,0))-0)),"")</f>
        <v/>
      </c>
    </row>
    <row r="1236" spans="1:56">
      <c r="A1236" s="223" t="str">
        <f t="shared" si="441"/>
        <v/>
      </c>
      <c r="B1236" s="224"/>
      <c r="C1236" s="225"/>
      <c r="D1236" s="182"/>
      <c r="E1236" s="182"/>
      <c r="F1236" s="182"/>
      <c r="G1236" s="203"/>
      <c r="H1236" s="218"/>
      <c r="I1236" s="213"/>
      <c r="J1236" s="207"/>
      <c r="K1236" s="213"/>
      <c r="L1236" s="207"/>
      <c r="M1236" s="213"/>
      <c r="N1236" s="207"/>
      <c r="O1236" s="183" t="str">
        <f t="shared" si="442"/>
        <v/>
      </c>
      <c r="P1236" s="184"/>
      <c r="Q1236" s="184"/>
      <c r="R1236" s="275"/>
      <c r="S1236" s="185" t="str">
        <f t="shared" si="443"/>
        <v/>
      </c>
      <c r="T1236" s="185" t="str">
        <f t="shared" si="444"/>
        <v/>
      </c>
      <c r="U1236" s="275"/>
      <c r="V1236" s="275"/>
      <c r="W1236" s="276" t="str">
        <f t="shared" si="445"/>
        <v/>
      </c>
      <c r="X1236" s="276" t="str">
        <f t="shared" si="446"/>
        <v/>
      </c>
      <c r="Y1236" s="276" t="str">
        <f t="shared" si="447"/>
        <v/>
      </c>
      <c r="Z1236" s="275"/>
      <c r="AA1236" s="184"/>
      <c r="AB1236" s="184"/>
      <c r="AC1236" s="185" t="str">
        <f t="shared" si="448"/>
        <v/>
      </c>
      <c r="AD1236" s="185" t="str">
        <f t="shared" si="449"/>
        <v/>
      </c>
      <c r="AE1236" s="186"/>
      <c r="AF1236" s="187" t="str">
        <f t="shared" si="450"/>
        <v/>
      </c>
      <c r="AG1236" s="182"/>
      <c r="AH1236" s="184"/>
      <c r="AI1236" s="184"/>
      <c r="AJ1236" s="182"/>
      <c r="AK1236" s="188" t="str">
        <f t="shared" si="451"/>
        <v/>
      </c>
      <c r="AL1236" s="188" t="str">
        <f t="shared" si="452"/>
        <v/>
      </c>
      <c r="AM1236" s="188" t="str">
        <f t="shared" si="453"/>
        <v/>
      </c>
      <c r="AN1236" s="359" t="str">
        <f>IF(Overview!$K$17='Internal Calcs'!$P$22,IF(AK1236="","",AK1236),IF(Overview!$K$17='Internal Calcs'!$P$23,IF(AK1236="","",AK1236),IF(ISNUMBER(A1236),(IF(F1236="Short",G1236-H1236,H1236-G1236)*AZ1236-AX1236),"")))</f>
        <v/>
      </c>
      <c r="AO1236" s="401" t="str">
        <f>IF(Overview!$K$17='Internal Calcs'!$P$22,IF(AL1236="","",AL1236),IF(Overview!$K$17='Internal Calcs'!$P$23,IF(AL1236="","",AL1236),IF(ISNUMBER(A1236),IF(AL1236="",(IF(F1236="Short",G1236-H1236,H1236-G1236)*AZ1236-AX1236),(IF(F1236="Short",G1236-J1236,J1236-G1236)*AZ1236-AX1236)),"")))</f>
        <v/>
      </c>
      <c r="AP1236" s="359" t="str">
        <f>IF(Overview!$K$17='Internal Calcs'!$P$22,"",IF(Overview!$K$17='Internal Calcs'!$P$23,IF(AM1236="","",AM1236),IF(ISNUMBER(A1236),IF(AM1236="",(IF(F1236="Short",G1236-H1236,H1236-G1236)*AZ1236-AX1236),(IF(F1236="Short",G1236-L1236,L1236-G1236)*AZ1236-AX1236)),"")))</f>
        <v/>
      </c>
      <c r="AQ1236" s="188" t="str">
        <f t="shared" si="454"/>
        <v/>
      </c>
      <c r="AR1236" s="188" t="str">
        <f t="shared" si="455"/>
        <v/>
      </c>
      <c r="AS1236" s="188" t="str">
        <f t="shared" si="456"/>
        <v/>
      </c>
      <c r="AT1236" s="188" t="str">
        <f>IF(ISNUMBER(A1236),MAX($AS$2:AS1236)-AS1236,"")</f>
        <v/>
      </c>
      <c r="AU1236" s="189" t="str">
        <f t="shared" si="457"/>
        <v/>
      </c>
      <c r="AV1236" s="190" t="str">
        <f t="shared" si="458"/>
        <v/>
      </c>
      <c r="AW1236" s="190" t="str">
        <f t="shared" si="459"/>
        <v/>
      </c>
      <c r="AX1236" s="191" t="str">
        <f ca="1">IF(ISNUMBER($A1236),INDIRECT(CONCATENATE("'Instrument List'!B",(MATCH(E1236,'Instrument List'!A:A,0))-0)),"")</f>
        <v/>
      </c>
      <c r="AY1236" s="191" t="str">
        <f ca="1">IF(ISNUMBER($A1236),INDIRECT(CONCATENATE("'Instrument List'!D",(MATCH(E1236,'Instrument List'!A:A,0))-0)),"")</f>
        <v/>
      </c>
      <c r="AZ1236" s="191" t="str">
        <f ca="1">IF(ISNUMBER($A1236),INDIRECT(CONCATENATE("'Instrument List'!C",(MATCH(E1236,'Instrument List'!A:A,0))-0)),"")</f>
        <v/>
      </c>
      <c r="BA1236" s="192" t="str">
        <f ca="1">IF(ISNUMBER(A1236),INDIRECT(CONCATENATE("'Instrument List'!E",(MATCH(E1236,'Instrument List'!A:A,0))-0)),"")</f>
        <v/>
      </c>
      <c r="BB1236" s="193" t="str">
        <f t="shared" si="460"/>
        <v/>
      </c>
      <c r="BC1236" s="193" t="str">
        <f t="shared" si="461"/>
        <v/>
      </c>
      <c r="BD1236" s="193" t="str">
        <f ca="1">IF(ISNUMBER(A1236),INDIRECT(CONCATENATE("'Instrument List'!F",(MATCH(E1236,'Instrument List'!A:A,0))-0)),"")</f>
        <v/>
      </c>
    </row>
    <row r="1237" spans="1:56">
      <c r="A1237" s="220" t="str">
        <f t="shared" si="441"/>
        <v/>
      </c>
      <c r="B1237" s="221"/>
      <c r="C1237" s="222"/>
      <c r="D1237" s="169"/>
      <c r="E1237" s="169"/>
      <c r="F1237" s="169"/>
      <c r="G1237" s="202"/>
      <c r="H1237" s="217"/>
      <c r="I1237" s="212"/>
      <c r="J1237" s="206"/>
      <c r="K1237" s="212"/>
      <c r="L1237" s="206"/>
      <c r="M1237" s="212"/>
      <c r="N1237" s="206"/>
      <c r="O1237" s="170" t="str">
        <f t="shared" si="442"/>
        <v/>
      </c>
      <c r="P1237" s="171"/>
      <c r="Q1237" s="171"/>
      <c r="R1237" s="171"/>
      <c r="S1237" s="172" t="str">
        <f t="shared" si="443"/>
        <v/>
      </c>
      <c r="T1237" s="172" t="str">
        <f t="shared" si="444"/>
        <v/>
      </c>
      <c r="U1237" s="171"/>
      <c r="V1237" s="171"/>
      <c r="W1237" s="173" t="str">
        <f t="shared" si="445"/>
        <v/>
      </c>
      <c r="X1237" s="173" t="str">
        <f t="shared" si="446"/>
        <v/>
      </c>
      <c r="Y1237" s="173" t="str">
        <f t="shared" si="447"/>
        <v/>
      </c>
      <c r="Z1237" s="171"/>
      <c r="AA1237" s="171"/>
      <c r="AB1237" s="171"/>
      <c r="AC1237" s="172" t="str">
        <f t="shared" si="448"/>
        <v/>
      </c>
      <c r="AD1237" s="172" t="str">
        <f t="shared" si="449"/>
        <v/>
      </c>
      <c r="AE1237" s="174"/>
      <c r="AF1237" s="175" t="str">
        <f t="shared" si="450"/>
        <v/>
      </c>
      <c r="AG1237" s="169"/>
      <c r="AH1237" s="171"/>
      <c r="AI1237" s="171"/>
      <c r="AJ1237" s="169"/>
      <c r="AK1237" s="176" t="str">
        <f t="shared" si="451"/>
        <v/>
      </c>
      <c r="AL1237" s="176" t="str">
        <f t="shared" si="452"/>
        <v/>
      </c>
      <c r="AM1237" s="176" t="str">
        <f t="shared" si="453"/>
        <v/>
      </c>
      <c r="AN1237" s="359" t="str">
        <f>IF(Overview!$K$17='Internal Calcs'!$P$22,IF(AK1237="","",AK1237),IF(Overview!$K$17='Internal Calcs'!$P$23,IF(AK1237="","",AK1237),IF(ISNUMBER(A1237),(IF(F1237="Short",G1237-H1237,H1237-G1237)*AZ1237-AX1237),"")))</f>
        <v/>
      </c>
      <c r="AO1237" s="401" t="str">
        <f>IF(Overview!$K$17='Internal Calcs'!$P$22,IF(AL1237="","",AL1237),IF(Overview!$K$17='Internal Calcs'!$P$23,IF(AL1237="","",AL1237),IF(ISNUMBER(A1237),IF(AL1237="",(IF(F1237="Short",G1237-H1237,H1237-G1237)*AZ1237-AX1237),(IF(F1237="Short",G1237-J1237,J1237-G1237)*AZ1237-AX1237)),"")))</f>
        <v/>
      </c>
      <c r="AP1237" s="359" t="str">
        <f>IF(Overview!$K$17='Internal Calcs'!$P$22,"",IF(Overview!$K$17='Internal Calcs'!$P$23,IF(AM1237="","",AM1237),IF(ISNUMBER(A1237),IF(AM1237="",(IF(F1237="Short",G1237-H1237,H1237-G1237)*AZ1237-AX1237),(IF(F1237="Short",G1237-L1237,L1237-G1237)*AZ1237-AX1237)),"")))</f>
        <v/>
      </c>
      <c r="AQ1237" s="176" t="str">
        <f t="shared" si="454"/>
        <v/>
      </c>
      <c r="AR1237" s="176" t="str">
        <f t="shared" si="455"/>
        <v/>
      </c>
      <c r="AS1237" s="176" t="str">
        <f t="shared" si="456"/>
        <v/>
      </c>
      <c r="AT1237" s="176" t="str">
        <f>IF(ISNUMBER(A1237),MAX($AS$2:AS1237)-AS1237,"")</f>
        <v/>
      </c>
      <c r="AU1237" s="177" t="str">
        <f t="shared" si="457"/>
        <v/>
      </c>
      <c r="AV1237" s="178" t="str">
        <f t="shared" si="458"/>
        <v/>
      </c>
      <c r="AW1237" s="178" t="str">
        <f t="shared" si="459"/>
        <v/>
      </c>
      <c r="AX1237" s="179" t="str">
        <f ca="1">IF(ISNUMBER($A1237),INDIRECT(CONCATENATE("'Instrument List'!B",(MATCH(E1237,'Instrument List'!A:A,0))-0)),"")</f>
        <v/>
      </c>
      <c r="AY1237" s="179" t="str">
        <f ca="1">IF(ISNUMBER($A1237),INDIRECT(CONCATENATE("'Instrument List'!D",(MATCH(E1237,'Instrument List'!A:A,0))-0)),"")</f>
        <v/>
      </c>
      <c r="AZ1237" s="179" t="str">
        <f ca="1">IF(ISNUMBER($A1237),INDIRECT(CONCATENATE("'Instrument List'!C",(MATCH(E1237,'Instrument List'!A:A,0))-0)),"")</f>
        <v/>
      </c>
      <c r="BA1237" s="180" t="str">
        <f ca="1">IF(ISNUMBER(A1237),INDIRECT(CONCATENATE("'Instrument List'!E",(MATCH(E1237,'Instrument List'!A:A,0))-0)),"")</f>
        <v/>
      </c>
      <c r="BB1237" s="181" t="str">
        <f t="shared" si="460"/>
        <v/>
      </c>
      <c r="BC1237" s="181" t="str">
        <f t="shared" si="461"/>
        <v/>
      </c>
      <c r="BD1237" s="181" t="str">
        <f ca="1">IF(ISNUMBER(A1237),INDIRECT(CONCATENATE("'Instrument List'!F",(MATCH(E1237,'Instrument List'!A:A,0))-0)),"")</f>
        <v/>
      </c>
    </row>
    <row r="1238" spans="1:56">
      <c r="A1238" s="223" t="str">
        <f t="shared" si="441"/>
        <v/>
      </c>
      <c r="B1238" s="224"/>
      <c r="C1238" s="225"/>
      <c r="D1238" s="182"/>
      <c r="E1238" s="182"/>
      <c r="F1238" s="182"/>
      <c r="G1238" s="203"/>
      <c r="H1238" s="218"/>
      <c r="I1238" s="213"/>
      <c r="J1238" s="207"/>
      <c r="K1238" s="213"/>
      <c r="L1238" s="207"/>
      <c r="M1238" s="213"/>
      <c r="N1238" s="207"/>
      <c r="O1238" s="183" t="str">
        <f t="shared" si="442"/>
        <v/>
      </c>
      <c r="P1238" s="184"/>
      <c r="Q1238" s="184"/>
      <c r="R1238" s="275"/>
      <c r="S1238" s="185" t="str">
        <f t="shared" si="443"/>
        <v/>
      </c>
      <c r="T1238" s="185" t="str">
        <f t="shared" si="444"/>
        <v/>
      </c>
      <c r="U1238" s="275"/>
      <c r="V1238" s="275"/>
      <c r="W1238" s="276" t="str">
        <f t="shared" si="445"/>
        <v/>
      </c>
      <c r="X1238" s="276" t="str">
        <f t="shared" si="446"/>
        <v/>
      </c>
      <c r="Y1238" s="276" t="str">
        <f t="shared" si="447"/>
        <v/>
      </c>
      <c r="Z1238" s="275"/>
      <c r="AA1238" s="184"/>
      <c r="AB1238" s="184"/>
      <c r="AC1238" s="185" t="str">
        <f t="shared" si="448"/>
        <v/>
      </c>
      <c r="AD1238" s="185" t="str">
        <f t="shared" si="449"/>
        <v/>
      </c>
      <c r="AE1238" s="186"/>
      <c r="AF1238" s="187" t="str">
        <f t="shared" si="450"/>
        <v/>
      </c>
      <c r="AG1238" s="182"/>
      <c r="AH1238" s="184"/>
      <c r="AI1238" s="184"/>
      <c r="AJ1238" s="182"/>
      <c r="AK1238" s="188" t="str">
        <f t="shared" si="451"/>
        <v/>
      </c>
      <c r="AL1238" s="188" t="str">
        <f t="shared" si="452"/>
        <v/>
      </c>
      <c r="AM1238" s="188" t="str">
        <f t="shared" si="453"/>
        <v/>
      </c>
      <c r="AN1238" s="359" t="str">
        <f>IF(Overview!$K$17='Internal Calcs'!$P$22,IF(AK1238="","",AK1238),IF(Overview!$K$17='Internal Calcs'!$P$23,IF(AK1238="","",AK1238),IF(ISNUMBER(A1238),(IF(F1238="Short",G1238-H1238,H1238-G1238)*AZ1238-AX1238),"")))</f>
        <v/>
      </c>
      <c r="AO1238" s="401" t="str">
        <f>IF(Overview!$K$17='Internal Calcs'!$P$22,IF(AL1238="","",AL1238),IF(Overview!$K$17='Internal Calcs'!$P$23,IF(AL1238="","",AL1238),IF(ISNUMBER(A1238),IF(AL1238="",(IF(F1238="Short",G1238-H1238,H1238-G1238)*AZ1238-AX1238),(IF(F1238="Short",G1238-J1238,J1238-G1238)*AZ1238-AX1238)),"")))</f>
        <v/>
      </c>
      <c r="AP1238" s="359" t="str">
        <f>IF(Overview!$K$17='Internal Calcs'!$P$22,"",IF(Overview!$K$17='Internal Calcs'!$P$23,IF(AM1238="","",AM1238),IF(ISNUMBER(A1238),IF(AM1238="",(IF(F1238="Short",G1238-H1238,H1238-G1238)*AZ1238-AX1238),(IF(F1238="Short",G1238-L1238,L1238-G1238)*AZ1238-AX1238)),"")))</f>
        <v/>
      </c>
      <c r="AQ1238" s="188" t="str">
        <f t="shared" si="454"/>
        <v/>
      </c>
      <c r="AR1238" s="188" t="str">
        <f t="shared" si="455"/>
        <v/>
      </c>
      <c r="AS1238" s="188" t="str">
        <f t="shared" si="456"/>
        <v/>
      </c>
      <c r="AT1238" s="188" t="str">
        <f>IF(ISNUMBER(A1238),MAX($AS$2:AS1238)-AS1238,"")</f>
        <v/>
      </c>
      <c r="AU1238" s="189" t="str">
        <f t="shared" si="457"/>
        <v/>
      </c>
      <c r="AV1238" s="190" t="str">
        <f t="shared" si="458"/>
        <v/>
      </c>
      <c r="AW1238" s="190" t="str">
        <f t="shared" si="459"/>
        <v/>
      </c>
      <c r="AX1238" s="191" t="str">
        <f ca="1">IF(ISNUMBER($A1238),INDIRECT(CONCATENATE("'Instrument List'!B",(MATCH(E1238,'Instrument List'!A:A,0))-0)),"")</f>
        <v/>
      </c>
      <c r="AY1238" s="191" t="str">
        <f ca="1">IF(ISNUMBER($A1238),INDIRECT(CONCATENATE("'Instrument List'!D",(MATCH(E1238,'Instrument List'!A:A,0))-0)),"")</f>
        <v/>
      </c>
      <c r="AZ1238" s="191" t="str">
        <f ca="1">IF(ISNUMBER($A1238),INDIRECT(CONCATENATE("'Instrument List'!C",(MATCH(E1238,'Instrument List'!A:A,0))-0)),"")</f>
        <v/>
      </c>
      <c r="BA1238" s="192" t="str">
        <f ca="1">IF(ISNUMBER(A1238),INDIRECT(CONCATENATE("'Instrument List'!E",(MATCH(E1238,'Instrument List'!A:A,0))-0)),"")</f>
        <v/>
      </c>
      <c r="BB1238" s="193" t="str">
        <f t="shared" si="460"/>
        <v/>
      </c>
      <c r="BC1238" s="193" t="str">
        <f t="shared" si="461"/>
        <v/>
      </c>
      <c r="BD1238" s="193" t="str">
        <f ca="1">IF(ISNUMBER(A1238),INDIRECT(CONCATENATE("'Instrument List'!F",(MATCH(E1238,'Instrument List'!A:A,0))-0)),"")</f>
        <v/>
      </c>
    </row>
    <row r="1239" spans="1:56">
      <c r="A1239" s="220" t="str">
        <f t="shared" si="441"/>
        <v/>
      </c>
      <c r="B1239" s="221"/>
      <c r="C1239" s="222"/>
      <c r="D1239" s="169"/>
      <c r="E1239" s="169"/>
      <c r="F1239" s="169"/>
      <c r="G1239" s="202"/>
      <c r="H1239" s="217"/>
      <c r="I1239" s="212"/>
      <c r="J1239" s="206"/>
      <c r="K1239" s="212"/>
      <c r="L1239" s="206"/>
      <c r="M1239" s="212"/>
      <c r="N1239" s="206"/>
      <c r="O1239" s="170" t="str">
        <f t="shared" si="442"/>
        <v/>
      </c>
      <c r="P1239" s="171"/>
      <c r="Q1239" s="171"/>
      <c r="R1239" s="171"/>
      <c r="S1239" s="172" t="str">
        <f t="shared" si="443"/>
        <v/>
      </c>
      <c r="T1239" s="172" t="str">
        <f t="shared" si="444"/>
        <v/>
      </c>
      <c r="U1239" s="171"/>
      <c r="V1239" s="171"/>
      <c r="W1239" s="173" t="str">
        <f t="shared" si="445"/>
        <v/>
      </c>
      <c r="X1239" s="173" t="str">
        <f t="shared" si="446"/>
        <v/>
      </c>
      <c r="Y1239" s="173" t="str">
        <f t="shared" si="447"/>
        <v/>
      </c>
      <c r="Z1239" s="171"/>
      <c r="AA1239" s="171"/>
      <c r="AB1239" s="171"/>
      <c r="AC1239" s="172" t="str">
        <f t="shared" si="448"/>
        <v/>
      </c>
      <c r="AD1239" s="172" t="str">
        <f t="shared" si="449"/>
        <v/>
      </c>
      <c r="AE1239" s="174"/>
      <c r="AF1239" s="175" t="str">
        <f t="shared" si="450"/>
        <v/>
      </c>
      <c r="AG1239" s="169"/>
      <c r="AH1239" s="171"/>
      <c r="AI1239" s="171"/>
      <c r="AJ1239" s="169"/>
      <c r="AK1239" s="176" t="str">
        <f t="shared" si="451"/>
        <v/>
      </c>
      <c r="AL1239" s="176" t="str">
        <f t="shared" si="452"/>
        <v/>
      </c>
      <c r="AM1239" s="176" t="str">
        <f t="shared" si="453"/>
        <v/>
      </c>
      <c r="AN1239" s="359" t="str">
        <f>IF(Overview!$K$17='Internal Calcs'!$P$22,IF(AK1239="","",AK1239),IF(Overview!$K$17='Internal Calcs'!$P$23,IF(AK1239="","",AK1239),IF(ISNUMBER(A1239),(IF(F1239="Short",G1239-H1239,H1239-G1239)*AZ1239-AX1239),"")))</f>
        <v/>
      </c>
      <c r="AO1239" s="401" t="str">
        <f>IF(Overview!$K$17='Internal Calcs'!$P$22,IF(AL1239="","",AL1239),IF(Overview!$K$17='Internal Calcs'!$P$23,IF(AL1239="","",AL1239),IF(ISNUMBER(A1239),IF(AL1239="",(IF(F1239="Short",G1239-H1239,H1239-G1239)*AZ1239-AX1239),(IF(F1239="Short",G1239-J1239,J1239-G1239)*AZ1239-AX1239)),"")))</f>
        <v/>
      </c>
      <c r="AP1239" s="359" t="str">
        <f>IF(Overview!$K$17='Internal Calcs'!$P$22,"",IF(Overview!$K$17='Internal Calcs'!$P$23,IF(AM1239="","",AM1239),IF(ISNUMBER(A1239),IF(AM1239="",(IF(F1239="Short",G1239-H1239,H1239-G1239)*AZ1239-AX1239),(IF(F1239="Short",G1239-L1239,L1239-G1239)*AZ1239-AX1239)),"")))</f>
        <v/>
      </c>
      <c r="AQ1239" s="176" t="str">
        <f t="shared" si="454"/>
        <v/>
      </c>
      <c r="AR1239" s="176" t="str">
        <f t="shared" si="455"/>
        <v/>
      </c>
      <c r="AS1239" s="176" t="str">
        <f t="shared" si="456"/>
        <v/>
      </c>
      <c r="AT1239" s="176" t="str">
        <f>IF(ISNUMBER(A1239),MAX($AS$2:AS1239)-AS1239,"")</f>
        <v/>
      </c>
      <c r="AU1239" s="177" t="str">
        <f t="shared" si="457"/>
        <v/>
      </c>
      <c r="AV1239" s="178" t="str">
        <f t="shared" si="458"/>
        <v/>
      </c>
      <c r="AW1239" s="178" t="str">
        <f t="shared" si="459"/>
        <v/>
      </c>
      <c r="AX1239" s="179" t="str">
        <f ca="1">IF(ISNUMBER($A1239),INDIRECT(CONCATENATE("'Instrument List'!B",(MATCH(E1239,'Instrument List'!A:A,0))-0)),"")</f>
        <v/>
      </c>
      <c r="AY1239" s="179" t="str">
        <f ca="1">IF(ISNUMBER($A1239),INDIRECT(CONCATENATE("'Instrument List'!D",(MATCH(E1239,'Instrument List'!A:A,0))-0)),"")</f>
        <v/>
      </c>
      <c r="AZ1239" s="179" t="str">
        <f ca="1">IF(ISNUMBER($A1239),INDIRECT(CONCATENATE("'Instrument List'!C",(MATCH(E1239,'Instrument List'!A:A,0))-0)),"")</f>
        <v/>
      </c>
      <c r="BA1239" s="180" t="str">
        <f ca="1">IF(ISNUMBER(A1239),INDIRECT(CONCATENATE("'Instrument List'!E",(MATCH(E1239,'Instrument List'!A:A,0))-0)),"")</f>
        <v/>
      </c>
      <c r="BB1239" s="181" t="str">
        <f t="shared" si="460"/>
        <v/>
      </c>
      <c r="BC1239" s="181" t="str">
        <f t="shared" si="461"/>
        <v/>
      </c>
      <c r="BD1239" s="181" t="str">
        <f ca="1">IF(ISNUMBER(A1239),INDIRECT(CONCATENATE("'Instrument List'!F",(MATCH(E1239,'Instrument List'!A:A,0))-0)),"")</f>
        <v/>
      </c>
    </row>
    <row r="1240" spans="1:56">
      <c r="A1240" s="223" t="str">
        <f t="shared" si="441"/>
        <v/>
      </c>
      <c r="B1240" s="224"/>
      <c r="C1240" s="225"/>
      <c r="D1240" s="182"/>
      <c r="E1240" s="182"/>
      <c r="F1240" s="182"/>
      <c r="G1240" s="203"/>
      <c r="H1240" s="218"/>
      <c r="I1240" s="213"/>
      <c r="J1240" s="207"/>
      <c r="K1240" s="213"/>
      <c r="L1240" s="207"/>
      <c r="M1240" s="213"/>
      <c r="N1240" s="207"/>
      <c r="O1240" s="183" t="str">
        <f t="shared" si="442"/>
        <v/>
      </c>
      <c r="P1240" s="184"/>
      <c r="Q1240" s="184"/>
      <c r="R1240" s="275"/>
      <c r="S1240" s="185" t="str">
        <f t="shared" si="443"/>
        <v/>
      </c>
      <c r="T1240" s="185" t="str">
        <f t="shared" si="444"/>
        <v/>
      </c>
      <c r="U1240" s="275"/>
      <c r="V1240" s="275"/>
      <c r="W1240" s="276" t="str">
        <f t="shared" si="445"/>
        <v/>
      </c>
      <c r="X1240" s="276" t="str">
        <f t="shared" si="446"/>
        <v/>
      </c>
      <c r="Y1240" s="276" t="str">
        <f t="shared" si="447"/>
        <v/>
      </c>
      <c r="Z1240" s="275"/>
      <c r="AA1240" s="184"/>
      <c r="AB1240" s="184"/>
      <c r="AC1240" s="185" t="str">
        <f t="shared" si="448"/>
        <v/>
      </c>
      <c r="AD1240" s="185" t="str">
        <f t="shared" si="449"/>
        <v/>
      </c>
      <c r="AE1240" s="186"/>
      <c r="AF1240" s="187" t="str">
        <f t="shared" si="450"/>
        <v/>
      </c>
      <c r="AG1240" s="182"/>
      <c r="AH1240" s="184"/>
      <c r="AI1240" s="184"/>
      <c r="AJ1240" s="182"/>
      <c r="AK1240" s="188" t="str">
        <f t="shared" si="451"/>
        <v/>
      </c>
      <c r="AL1240" s="188" t="str">
        <f t="shared" si="452"/>
        <v/>
      </c>
      <c r="AM1240" s="188" t="str">
        <f t="shared" si="453"/>
        <v/>
      </c>
      <c r="AN1240" s="359" t="str">
        <f>IF(Overview!$K$17='Internal Calcs'!$P$22,IF(AK1240="","",AK1240),IF(Overview!$K$17='Internal Calcs'!$P$23,IF(AK1240="","",AK1240),IF(ISNUMBER(A1240),(IF(F1240="Short",G1240-H1240,H1240-G1240)*AZ1240-AX1240),"")))</f>
        <v/>
      </c>
      <c r="AO1240" s="401" t="str">
        <f>IF(Overview!$K$17='Internal Calcs'!$P$22,IF(AL1240="","",AL1240),IF(Overview!$K$17='Internal Calcs'!$P$23,IF(AL1240="","",AL1240),IF(ISNUMBER(A1240),IF(AL1240="",(IF(F1240="Short",G1240-H1240,H1240-G1240)*AZ1240-AX1240),(IF(F1240="Short",G1240-J1240,J1240-G1240)*AZ1240-AX1240)),"")))</f>
        <v/>
      </c>
      <c r="AP1240" s="359" t="str">
        <f>IF(Overview!$K$17='Internal Calcs'!$P$22,"",IF(Overview!$K$17='Internal Calcs'!$P$23,IF(AM1240="","",AM1240),IF(ISNUMBER(A1240),IF(AM1240="",(IF(F1240="Short",G1240-H1240,H1240-G1240)*AZ1240-AX1240),(IF(F1240="Short",G1240-L1240,L1240-G1240)*AZ1240-AX1240)),"")))</f>
        <v/>
      </c>
      <c r="AQ1240" s="188" t="str">
        <f t="shared" si="454"/>
        <v/>
      </c>
      <c r="AR1240" s="188" t="str">
        <f t="shared" si="455"/>
        <v/>
      </c>
      <c r="AS1240" s="188" t="str">
        <f t="shared" si="456"/>
        <v/>
      </c>
      <c r="AT1240" s="188" t="str">
        <f>IF(ISNUMBER(A1240),MAX($AS$2:AS1240)-AS1240,"")</f>
        <v/>
      </c>
      <c r="AU1240" s="189" t="str">
        <f t="shared" si="457"/>
        <v/>
      </c>
      <c r="AV1240" s="190" t="str">
        <f t="shared" si="458"/>
        <v/>
      </c>
      <c r="AW1240" s="190" t="str">
        <f t="shared" si="459"/>
        <v/>
      </c>
      <c r="AX1240" s="191" t="str">
        <f ca="1">IF(ISNUMBER($A1240),INDIRECT(CONCATENATE("'Instrument List'!B",(MATCH(E1240,'Instrument List'!A:A,0))-0)),"")</f>
        <v/>
      </c>
      <c r="AY1240" s="191" t="str">
        <f ca="1">IF(ISNUMBER($A1240),INDIRECT(CONCATENATE("'Instrument List'!D",(MATCH(E1240,'Instrument List'!A:A,0))-0)),"")</f>
        <v/>
      </c>
      <c r="AZ1240" s="191" t="str">
        <f ca="1">IF(ISNUMBER($A1240),INDIRECT(CONCATENATE("'Instrument List'!C",(MATCH(E1240,'Instrument List'!A:A,0))-0)),"")</f>
        <v/>
      </c>
      <c r="BA1240" s="192" t="str">
        <f ca="1">IF(ISNUMBER(A1240),INDIRECT(CONCATENATE("'Instrument List'!E",(MATCH(E1240,'Instrument List'!A:A,0))-0)),"")</f>
        <v/>
      </c>
      <c r="BB1240" s="193" t="str">
        <f t="shared" si="460"/>
        <v/>
      </c>
      <c r="BC1240" s="193" t="str">
        <f t="shared" si="461"/>
        <v/>
      </c>
      <c r="BD1240" s="193" t="str">
        <f ca="1">IF(ISNUMBER(A1240),INDIRECT(CONCATENATE("'Instrument List'!F",(MATCH(E1240,'Instrument List'!A:A,0))-0)),"")</f>
        <v/>
      </c>
    </row>
    <row r="1241" spans="1:56">
      <c r="A1241" s="220" t="str">
        <f t="shared" si="441"/>
        <v/>
      </c>
      <c r="B1241" s="221"/>
      <c r="C1241" s="222"/>
      <c r="D1241" s="169"/>
      <c r="E1241" s="169"/>
      <c r="F1241" s="169"/>
      <c r="G1241" s="202"/>
      <c r="H1241" s="217"/>
      <c r="I1241" s="212"/>
      <c r="J1241" s="206"/>
      <c r="K1241" s="212"/>
      <c r="L1241" s="206"/>
      <c r="M1241" s="212"/>
      <c r="N1241" s="206"/>
      <c r="O1241" s="170" t="str">
        <f t="shared" si="442"/>
        <v/>
      </c>
      <c r="P1241" s="171"/>
      <c r="Q1241" s="171"/>
      <c r="R1241" s="171"/>
      <c r="S1241" s="172" t="str">
        <f t="shared" si="443"/>
        <v/>
      </c>
      <c r="T1241" s="172" t="str">
        <f t="shared" si="444"/>
        <v/>
      </c>
      <c r="U1241" s="171"/>
      <c r="V1241" s="171"/>
      <c r="W1241" s="173" t="str">
        <f t="shared" si="445"/>
        <v/>
      </c>
      <c r="X1241" s="173" t="str">
        <f t="shared" si="446"/>
        <v/>
      </c>
      <c r="Y1241" s="173" t="str">
        <f t="shared" si="447"/>
        <v/>
      </c>
      <c r="Z1241" s="171"/>
      <c r="AA1241" s="171"/>
      <c r="AB1241" s="171"/>
      <c r="AC1241" s="172" t="str">
        <f t="shared" si="448"/>
        <v/>
      </c>
      <c r="AD1241" s="172" t="str">
        <f t="shared" si="449"/>
        <v/>
      </c>
      <c r="AE1241" s="174"/>
      <c r="AF1241" s="175" t="str">
        <f t="shared" si="450"/>
        <v/>
      </c>
      <c r="AG1241" s="169"/>
      <c r="AH1241" s="171"/>
      <c r="AI1241" s="171"/>
      <c r="AJ1241" s="169"/>
      <c r="AK1241" s="176" t="str">
        <f t="shared" si="451"/>
        <v/>
      </c>
      <c r="AL1241" s="176" t="str">
        <f t="shared" si="452"/>
        <v/>
      </c>
      <c r="AM1241" s="176" t="str">
        <f t="shared" si="453"/>
        <v/>
      </c>
      <c r="AN1241" s="359" t="str">
        <f>IF(Overview!$K$17='Internal Calcs'!$P$22,IF(AK1241="","",AK1241),IF(Overview!$K$17='Internal Calcs'!$P$23,IF(AK1241="","",AK1241),IF(ISNUMBER(A1241),(IF(F1241="Short",G1241-H1241,H1241-G1241)*AZ1241-AX1241),"")))</f>
        <v/>
      </c>
      <c r="AO1241" s="401" t="str">
        <f>IF(Overview!$K$17='Internal Calcs'!$P$22,IF(AL1241="","",AL1241),IF(Overview!$K$17='Internal Calcs'!$P$23,IF(AL1241="","",AL1241),IF(ISNUMBER(A1241),IF(AL1241="",(IF(F1241="Short",G1241-H1241,H1241-G1241)*AZ1241-AX1241),(IF(F1241="Short",G1241-J1241,J1241-G1241)*AZ1241-AX1241)),"")))</f>
        <v/>
      </c>
      <c r="AP1241" s="359" t="str">
        <f>IF(Overview!$K$17='Internal Calcs'!$P$22,"",IF(Overview!$K$17='Internal Calcs'!$P$23,IF(AM1241="","",AM1241),IF(ISNUMBER(A1241),IF(AM1241="",(IF(F1241="Short",G1241-H1241,H1241-G1241)*AZ1241-AX1241),(IF(F1241="Short",G1241-L1241,L1241-G1241)*AZ1241-AX1241)),"")))</f>
        <v/>
      </c>
      <c r="AQ1241" s="176" t="str">
        <f t="shared" si="454"/>
        <v/>
      </c>
      <c r="AR1241" s="176" t="str">
        <f t="shared" si="455"/>
        <v/>
      </c>
      <c r="AS1241" s="176" t="str">
        <f t="shared" si="456"/>
        <v/>
      </c>
      <c r="AT1241" s="176" t="str">
        <f>IF(ISNUMBER(A1241),MAX($AS$2:AS1241)-AS1241,"")</f>
        <v/>
      </c>
      <c r="AU1241" s="177" t="str">
        <f t="shared" si="457"/>
        <v/>
      </c>
      <c r="AV1241" s="178" t="str">
        <f t="shared" si="458"/>
        <v/>
      </c>
      <c r="AW1241" s="178" t="str">
        <f t="shared" si="459"/>
        <v/>
      </c>
      <c r="AX1241" s="179" t="str">
        <f ca="1">IF(ISNUMBER($A1241),INDIRECT(CONCATENATE("'Instrument List'!B",(MATCH(E1241,'Instrument List'!A:A,0))-0)),"")</f>
        <v/>
      </c>
      <c r="AY1241" s="179" t="str">
        <f ca="1">IF(ISNUMBER($A1241),INDIRECT(CONCATENATE("'Instrument List'!D",(MATCH(E1241,'Instrument List'!A:A,0))-0)),"")</f>
        <v/>
      </c>
      <c r="AZ1241" s="179" t="str">
        <f ca="1">IF(ISNUMBER($A1241),INDIRECT(CONCATENATE("'Instrument List'!C",(MATCH(E1241,'Instrument List'!A:A,0))-0)),"")</f>
        <v/>
      </c>
      <c r="BA1241" s="180" t="str">
        <f ca="1">IF(ISNUMBER(A1241),INDIRECT(CONCATENATE("'Instrument List'!E",(MATCH(E1241,'Instrument List'!A:A,0))-0)),"")</f>
        <v/>
      </c>
      <c r="BB1241" s="181" t="str">
        <f t="shared" si="460"/>
        <v/>
      </c>
      <c r="BC1241" s="181" t="str">
        <f t="shared" si="461"/>
        <v/>
      </c>
      <c r="BD1241" s="181" t="str">
        <f ca="1">IF(ISNUMBER(A1241),INDIRECT(CONCATENATE("'Instrument List'!F",(MATCH(E1241,'Instrument List'!A:A,0))-0)),"")</f>
        <v/>
      </c>
    </row>
    <row r="1242" spans="1:56">
      <c r="A1242" s="223" t="str">
        <f t="shared" si="441"/>
        <v/>
      </c>
      <c r="B1242" s="224"/>
      <c r="C1242" s="225"/>
      <c r="D1242" s="182"/>
      <c r="E1242" s="182"/>
      <c r="F1242" s="182"/>
      <c r="G1242" s="203"/>
      <c r="H1242" s="218"/>
      <c r="I1242" s="213"/>
      <c r="J1242" s="207"/>
      <c r="K1242" s="213"/>
      <c r="L1242" s="207"/>
      <c r="M1242" s="213"/>
      <c r="N1242" s="207"/>
      <c r="O1242" s="183" t="str">
        <f t="shared" si="442"/>
        <v/>
      </c>
      <c r="P1242" s="184"/>
      <c r="Q1242" s="184"/>
      <c r="R1242" s="275"/>
      <c r="S1242" s="185" t="str">
        <f t="shared" si="443"/>
        <v/>
      </c>
      <c r="T1242" s="185" t="str">
        <f t="shared" si="444"/>
        <v/>
      </c>
      <c r="U1242" s="275"/>
      <c r="V1242" s="275"/>
      <c r="W1242" s="276" t="str">
        <f t="shared" si="445"/>
        <v/>
      </c>
      <c r="X1242" s="276" t="str">
        <f t="shared" si="446"/>
        <v/>
      </c>
      <c r="Y1242" s="276" t="str">
        <f t="shared" si="447"/>
        <v/>
      </c>
      <c r="Z1242" s="275"/>
      <c r="AA1242" s="184"/>
      <c r="AB1242" s="184"/>
      <c r="AC1242" s="185" t="str">
        <f t="shared" si="448"/>
        <v/>
      </c>
      <c r="AD1242" s="185" t="str">
        <f t="shared" si="449"/>
        <v/>
      </c>
      <c r="AE1242" s="186"/>
      <c r="AF1242" s="187" t="str">
        <f t="shared" si="450"/>
        <v/>
      </c>
      <c r="AG1242" s="182"/>
      <c r="AH1242" s="184"/>
      <c r="AI1242" s="184"/>
      <c r="AJ1242" s="182"/>
      <c r="AK1242" s="188" t="str">
        <f t="shared" si="451"/>
        <v/>
      </c>
      <c r="AL1242" s="188" t="str">
        <f t="shared" si="452"/>
        <v/>
      </c>
      <c r="AM1242" s="188" t="str">
        <f t="shared" si="453"/>
        <v/>
      </c>
      <c r="AN1242" s="359" t="str">
        <f>IF(Overview!$K$17='Internal Calcs'!$P$22,IF(AK1242="","",AK1242),IF(Overview!$K$17='Internal Calcs'!$P$23,IF(AK1242="","",AK1242),IF(ISNUMBER(A1242),(IF(F1242="Short",G1242-H1242,H1242-G1242)*AZ1242-AX1242),"")))</f>
        <v/>
      </c>
      <c r="AO1242" s="401" t="str">
        <f>IF(Overview!$K$17='Internal Calcs'!$P$22,IF(AL1242="","",AL1242),IF(Overview!$K$17='Internal Calcs'!$P$23,IF(AL1242="","",AL1242),IF(ISNUMBER(A1242),IF(AL1242="",(IF(F1242="Short",G1242-H1242,H1242-G1242)*AZ1242-AX1242),(IF(F1242="Short",G1242-J1242,J1242-G1242)*AZ1242-AX1242)),"")))</f>
        <v/>
      </c>
      <c r="AP1242" s="359" t="str">
        <f>IF(Overview!$K$17='Internal Calcs'!$P$22,"",IF(Overview!$K$17='Internal Calcs'!$P$23,IF(AM1242="","",AM1242),IF(ISNUMBER(A1242),IF(AM1242="",(IF(F1242="Short",G1242-H1242,H1242-G1242)*AZ1242-AX1242),(IF(F1242="Short",G1242-L1242,L1242-G1242)*AZ1242-AX1242)),"")))</f>
        <v/>
      </c>
      <c r="AQ1242" s="188" t="str">
        <f t="shared" si="454"/>
        <v/>
      </c>
      <c r="AR1242" s="188" t="str">
        <f t="shared" si="455"/>
        <v/>
      </c>
      <c r="AS1242" s="188" t="str">
        <f t="shared" si="456"/>
        <v/>
      </c>
      <c r="AT1242" s="188" t="str">
        <f>IF(ISNUMBER(A1242),MAX($AS$2:AS1242)-AS1242,"")</f>
        <v/>
      </c>
      <c r="AU1242" s="189" t="str">
        <f t="shared" si="457"/>
        <v/>
      </c>
      <c r="AV1242" s="190" t="str">
        <f t="shared" si="458"/>
        <v/>
      </c>
      <c r="AW1242" s="190" t="str">
        <f t="shared" si="459"/>
        <v/>
      </c>
      <c r="AX1242" s="191" t="str">
        <f ca="1">IF(ISNUMBER($A1242),INDIRECT(CONCATENATE("'Instrument List'!B",(MATCH(E1242,'Instrument List'!A:A,0))-0)),"")</f>
        <v/>
      </c>
      <c r="AY1242" s="191" t="str">
        <f ca="1">IF(ISNUMBER($A1242),INDIRECT(CONCATENATE("'Instrument List'!D",(MATCH(E1242,'Instrument List'!A:A,0))-0)),"")</f>
        <v/>
      </c>
      <c r="AZ1242" s="191" t="str">
        <f ca="1">IF(ISNUMBER($A1242),INDIRECT(CONCATENATE("'Instrument List'!C",(MATCH(E1242,'Instrument List'!A:A,0))-0)),"")</f>
        <v/>
      </c>
      <c r="BA1242" s="192" t="str">
        <f ca="1">IF(ISNUMBER(A1242),INDIRECT(CONCATENATE("'Instrument List'!E",(MATCH(E1242,'Instrument List'!A:A,0))-0)),"")</f>
        <v/>
      </c>
      <c r="BB1242" s="193" t="str">
        <f t="shared" si="460"/>
        <v/>
      </c>
      <c r="BC1242" s="193" t="str">
        <f t="shared" si="461"/>
        <v/>
      </c>
      <c r="BD1242" s="193" t="str">
        <f ca="1">IF(ISNUMBER(A1242),INDIRECT(CONCATENATE("'Instrument List'!F",(MATCH(E1242,'Instrument List'!A:A,0))-0)),"")</f>
        <v/>
      </c>
    </row>
    <row r="1243" spans="1:56">
      <c r="A1243" s="220" t="str">
        <f t="shared" si="441"/>
        <v/>
      </c>
      <c r="B1243" s="221"/>
      <c r="C1243" s="222"/>
      <c r="D1243" s="169"/>
      <c r="E1243" s="169"/>
      <c r="F1243" s="169"/>
      <c r="G1243" s="202"/>
      <c r="H1243" s="217"/>
      <c r="I1243" s="212"/>
      <c r="J1243" s="206"/>
      <c r="K1243" s="212"/>
      <c r="L1243" s="206"/>
      <c r="M1243" s="212"/>
      <c r="N1243" s="206"/>
      <c r="O1243" s="170" t="str">
        <f t="shared" si="442"/>
        <v/>
      </c>
      <c r="P1243" s="171"/>
      <c r="Q1243" s="171"/>
      <c r="R1243" s="171"/>
      <c r="S1243" s="172" t="str">
        <f t="shared" si="443"/>
        <v/>
      </c>
      <c r="T1243" s="172" t="str">
        <f t="shared" si="444"/>
        <v/>
      </c>
      <c r="U1243" s="171"/>
      <c r="V1243" s="171"/>
      <c r="W1243" s="173" t="str">
        <f t="shared" si="445"/>
        <v/>
      </c>
      <c r="X1243" s="173" t="str">
        <f t="shared" si="446"/>
        <v/>
      </c>
      <c r="Y1243" s="173" t="str">
        <f t="shared" si="447"/>
        <v/>
      </c>
      <c r="Z1243" s="171"/>
      <c r="AA1243" s="171"/>
      <c r="AB1243" s="171"/>
      <c r="AC1243" s="172" t="str">
        <f t="shared" si="448"/>
        <v/>
      </c>
      <c r="AD1243" s="172" t="str">
        <f t="shared" si="449"/>
        <v/>
      </c>
      <c r="AE1243" s="174"/>
      <c r="AF1243" s="175" t="str">
        <f t="shared" si="450"/>
        <v/>
      </c>
      <c r="AG1243" s="169"/>
      <c r="AH1243" s="171"/>
      <c r="AI1243" s="171"/>
      <c r="AJ1243" s="169"/>
      <c r="AK1243" s="176" t="str">
        <f t="shared" si="451"/>
        <v/>
      </c>
      <c r="AL1243" s="176" t="str">
        <f t="shared" si="452"/>
        <v/>
      </c>
      <c r="AM1243" s="176" t="str">
        <f t="shared" si="453"/>
        <v/>
      </c>
      <c r="AN1243" s="359" t="str">
        <f>IF(Overview!$K$17='Internal Calcs'!$P$22,IF(AK1243="","",AK1243),IF(Overview!$K$17='Internal Calcs'!$P$23,IF(AK1243="","",AK1243),IF(ISNUMBER(A1243),(IF(F1243="Short",G1243-H1243,H1243-G1243)*AZ1243-AX1243),"")))</f>
        <v/>
      </c>
      <c r="AO1243" s="401" t="str">
        <f>IF(Overview!$K$17='Internal Calcs'!$P$22,IF(AL1243="","",AL1243),IF(Overview!$K$17='Internal Calcs'!$P$23,IF(AL1243="","",AL1243),IF(ISNUMBER(A1243),IF(AL1243="",(IF(F1243="Short",G1243-H1243,H1243-G1243)*AZ1243-AX1243),(IF(F1243="Short",G1243-J1243,J1243-G1243)*AZ1243-AX1243)),"")))</f>
        <v/>
      </c>
      <c r="AP1243" s="359" t="str">
        <f>IF(Overview!$K$17='Internal Calcs'!$P$22,"",IF(Overview!$K$17='Internal Calcs'!$P$23,IF(AM1243="","",AM1243),IF(ISNUMBER(A1243),IF(AM1243="",(IF(F1243="Short",G1243-H1243,H1243-G1243)*AZ1243-AX1243),(IF(F1243="Short",G1243-L1243,L1243-G1243)*AZ1243-AX1243)),"")))</f>
        <v/>
      </c>
      <c r="AQ1243" s="176" t="str">
        <f t="shared" si="454"/>
        <v/>
      </c>
      <c r="AR1243" s="176" t="str">
        <f t="shared" si="455"/>
        <v/>
      </c>
      <c r="AS1243" s="176" t="str">
        <f t="shared" si="456"/>
        <v/>
      </c>
      <c r="AT1243" s="176" t="str">
        <f>IF(ISNUMBER(A1243),MAX($AS$2:AS1243)-AS1243,"")</f>
        <v/>
      </c>
      <c r="AU1243" s="177" t="str">
        <f t="shared" si="457"/>
        <v/>
      </c>
      <c r="AV1243" s="178" t="str">
        <f t="shared" si="458"/>
        <v/>
      </c>
      <c r="AW1243" s="178" t="str">
        <f t="shared" si="459"/>
        <v/>
      </c>
      <c r="AX1243" s="179" t="str">
        <f ca="1">IF(ISNUMBER($A1243),INDIRECT(CONCATENATE("'Instrument List'!B",(MATCH(E1243,'Instrument List'!A:A,0))-0)),"")</f>
        <v/>
      </c>
      <c r="AY1243" s="179" t="str">
        <f ca="1">IF(ISNUMBER($A1243),INDIRECT(CONCATENATE("'Instrument List'!D",(MATCH(E1243,'Instrument List'!A:A,0))-0)),"")</f>
        <v/>
      </c>
      <c r="AZ1243" s="179" t="str">
        <f ca="1">IF(ISNUMBER($A1243),INDIRECT(CONCATENATE("'Instrument List'!C",(MATCH(E1243,'Instrument List'!A:A,0))-0)),"")</f>
        <v/>
      </c>
      <c r="BA1243" s="180" t="str">
        <f ca="1">IF(ISNUMBER(A1243),INDIRECT(CONCATENATE("'Instrument List'!E",(MATCH(E1243,'Instrument List'!A:A,0))-0)),"")</f>
        <v/>
      </c>
      <c r="BB1243" s="181" t="str">
        <f t="shared" si="460"/>
        <v/>
      </c>
      <c r="BC1243" s="181" t="str">
        <f t="shared" si="461"/>
        <v/>
      </c>
      <c r="BD1243" s="181" t="str">
        <f ca="1">IF(ISNUMBER(A1243),INDIRECT(CONCATENATE("'Instrument List'!F",(MATCH(E1243,'Instrument List'!A:A,0))-0)),"")</f>
        <v/>
      </c>
    </row>
    <row r="1244" spans="1:56">
      <c r="A1244" s="223" t="str">
        <f t="shared" si="441"/>
        <v/>
      </c>
      <c r="B1244" s="224"/>
      <c r="C1244" s="225"/>
      <c r="D1244" s="182"/>
      <c r="E1244" s="182"/>
      <c r="F1244" s="182"/>
      <c r="G1244" s="203"/>
      <c r="H1244" s="218"/>
      <c r="I1244" s="213"/>
      <c r="J1244" s="207"/>
      <c r="K1244" s="213"/>
      <c r="L1244" s="207"/>
      <c r="M1244" s="213"/>
      <c r="N1244" s="207"/>
      <c r="O1244" s="183" t="str">
        <f t="shared" si="442"/>
        <v/>
      </c>
      <c r="P1244" s="184"/>
      <c r="Q1244" s="184"/>
      <c r="R1244" s="275"/>
      <c r="S1244" s="185" t="str">
        <f t="shared" si="443"/>
        <v/>
      </c>
      <c r="T1244" s="185" t="str">
        <f t="shared" si="444"/>
        <v/>
      </c>
      <c r="U1244" s="275"/>
      <c r="V1244" s="275"/>
      <c r="W1244" s="276" t="str">
        <f t="shared" si="445"/>
        <v/>
      </c>
      <c r="X1244" s="276" t="str">
        <f t="shared" si="446"/>
        <v/>
      </c>
      <c r="Y1244" s="276" t="str">
        <f t="shared" si="447"/>
        <v/>
      </c>
      <c r="Z1244" s="275"/>
      <c r="AA1244" s="184"/>
      <c r="AB1244" s="184"/>
      <c r="AC1244" s="185" t="str">
        <f t="shared" si="448"/>
        <v/>
      </c>
      <c r="AD1244" s="185" t="str">
        <f t="shared" si="449"/>
        <v/>
      </c>
      <c r="AE1244" s="186"/>
      <c r="AF1244" s="187" t="str">
        <f t="shared" si="450"/>
        <v/>
      </c>
      <c r="AG1244" s="182"/>
      <c r="AH1244" s="184"/>
      <c r="AI1244" s="184"/>
      <c r="AJ1244" s="182"/>
      <c r="AK1244" s="188" t="str">
        <f t="shared" si="451"/>
        <v/>
      </c>
      <c r="AL1244" s="188" t="str">
        <f t="shared" si="452"/>
        <v/>
      </c>
      <c r="AM1244" s="188" t="str">
        <f t="shared" si="453"/>
        <v/>
      </c>
      <c r="AN1244" s="359" t="str">
        <f>IF(Overview!$K$17='Internal Calcs'!$P$22,IF(AK1244="","",AK1244),IF(Overview!$K$17='Internal Calcs'!$P$23,IF(AK1244="","",AK1244),IF(ISNUMBER(A1244),(IF(F1244="Short",G1244-H1244,H1244-G1244)*AZ1244-AX1244),"")))</f>
        <v/>
      </c>
      <c r="AO1244" s="401" t="str">
        <f>IF(Overview!$K$17='Internal Calcs'!$P$22,IF(AL1244="","",AL1244),IF(Overview!$K$17='Internal Calcs'!$P$23,IF(AL1244="","",AL1244),IF(ISNUMBER(A1244),IF(AL1244="",(IF(F1244="Short",G1244-H1244,H1244-G1244)*AZ1244-AX1244),(IF(F1244="Short",G1244-J1244,J1244-G1244)*AZ1244-AX1244)),"")))</f>
        <v/>
      </c>
      <c r="AP1244" s="359" t="str">
        <f>IF(Overview!$K$17='Internal Calcs'!$P$22,"",IF(Overview!$K$17='Internal Calcs'!$P$23,IF(AM1244="","",AM1244),IF(ISNUMBER(A1244),IF(AM1244="",(IF(F1244="Short",G1244-H1244,H1244-G1244)*AZ1244-AX1244),(IF(F1244="Short",G1244-L1244,L1244-G1244)*AZ1244-AX1244)),"")))</f>
        <v/>
      </c>
      <c r="AQ1244" s="188" t="str">
        <f t="shared" si="454"/>
        <v/>
      </c>
      <c r="AR1244" s="188" t="str">
        <f t="shared" si="455"/>
        <v/>
      </c>
      <c r="AS1244" s="188" t="str">
        <f t="shared" si="456"/>
        <v/>
      </c>
      <c r="AT1244" s="188" t="str">
        <f>IF(ISNUMBER(A1244),MAX($AS$2:AS1244)-AS1244,"")</f>
        <v/>
      </c>
      <c r="AU1244" s="189" t="str">
        <f t="shared" si="457"/>
        <v/>
      </c>
      <c r="AV1244" s="190" t="str">
        <f t="shared" si="458"/>
        <v/>
      </c>
      <c r="AW1244" s="190" t="str">
        <f t="shared" si="459"/>
        <v/>
      </c>
      <c r="AX1244" s="191" t="str">
        <f ca="1">IF(ISNUMBER($A1244),INDIRECT(CONCATENATE("'Instrument List'!B",(MATCH(E1244,'Instrument List'!A:A,0))-0)),"")</f>
        <v/>
      </c>
      <c r="AY1244" s="191" t="str">
        <f ca="1">IF(ISNUMBER($A1244),INDIRECT(CONCATENATE("'Instrument List'!D",(MATCH(E1244,'Instrument List'!A:A,0))-0)),"")</f>
        <v/>
      </c>
      <c r="AZ1244" s="191" t="str">
        <f ca="1">IF(ISNUMBER($A1244),INDIRECT(CONCATENATE("'Instrument List'!C",(MATCH(E1244,'Instrument List'!A:A,0))-0)),"")</f>
        <v/>
      </c>
      <c r="BA1244" s="192" t="str">
        <f ca="1">IF(ISNUMBER(A1244),INDIRECT(CONCATENATE("'Instrument List'!E",(MATCH(E1244,'Instrument List'!A:A,0))-0)),"")</f>
        <v/>
      </c>
      <c r="BB1244" s="193" t="str">
        <f t="shared" si="460"/>
        <v/>
      </c>
      <c r="BC1244" s="193" t="str">
        <f t="shared" si="461"/>
        <v/>
      </c>
      <c r="BD1244" s="193" t="str">
        <f ca="1">IF(ISNUMBER(A1244),INDIRECT(CONCATENATE("'Instrument List'!F",(MATCH(E1244,'Instrument List'!A:A,0))-0)),"")</f>
        <v/>
      </c>
    </row>
    <row r="1245" spans="1:56">
      <c r="A1245" s="220" t="str">
        <f t="shared" si="441"/>
        <v/>
      </c>
      <c r="B1245" s="221"/>
      <c r="C1245" s="222"/>
      <c r="D1245" s="169"/>
      <c r="E1245" s="169"/>
      <c r="F1245" s="169"/>
      <c r="G1245" s="202"/>
      <c r="H1245" s="217"/>
      <c r="I1245" s="212"/>
      <c r="J1245" s="206"/>
      <c r="K1245" s="212"/>
      <c r="L1245" s="206"/>
      <c r="M1245" s="212"/>
      <c r="N1245" s="206"/>
      <c r="O1245" s="170" t="str">
        <f t="shared" si="442"/>
        <v/>
      </c>
      <c r="P1245" s="171"/>
      <c r="Q1245" s="171"/>
      <c r="R1245" s="171"/>
      <c r="S1245" s="172" t="str">
        <f t="shared" si="443"/>
        <v/>
      </c>
      <c r="T1245" s="172" t="str">
        <f t="shared" si="444"/>
        <v/>
      </c>
      <c r="U1245" s="171"/>
      <c r="V1245" s="171"/>
      <c r="W1245" s="173" t="str">
        <f t="shared" si="445"/>
        <v/>
      </c>
      <c r="X1245" s="173" t="str">
        <f t="shared" si="446"/>
        <v/>
      </c>
      <c r="Y1245" s="173" t="str">
        <f t="shared" si="447"/>
        <v/>
      </c>
      <c r="Z1245" s="171"/>
      <c r="AA1245" s="171"/>
      <c r="AB1245" s="171"/>
      <c r="AC1245" s="172" t="str">
        <f t="shared" si="448"/>
        <v/>
      </c>
      <c r="AD1245" s="172" t="str">
        <f t="shared" si="449"/>
        <v/>
      </c>
      <c r="AE1245" s="174"/>
      <c r="AF1245" s="175" t="str">
        <f t="shared" si="450"/>
        <v/>
      </c>
      <c r="AG1245" s="169"/>
      <c r="AH1245" s="171"/>
      <c r="AI1245" s="171"/>
      <c r="AJ1245" s="169"/>
      <c r="AK1245" s="176" t="str">
        <f t="shared" si="451"/>
        <v/>
      </c>
      <c r="AL1245" s="176" t="str">
        <f t="shared" si="452"/>
        <v/>
      </c>
      <c r="AM1245" s="176" t="str">
        <f t="shared" si="453"/>
        <v/>
      </c>
      <c r="AN1245" s="359" t="str">
        <f>IF(Overview!$K$17='Internal Calcs'!$P$22,IF(AK1245="","",AK1245),IF(Overview!$K$17='Internal Calcs'!$P$23,IF(AK1245="","",AK1245),IF(ISNUMBER(A1245),(IF(F1245="Short",G1245-H1245,H1245-G1245)*AZ1245-AX1245),"")))</f>
        <v/>
      </c>
      <c r="AO1245" s="401" t="str">
        <f>IF(Overview!$K$17='Internal Calcs'!$P$22,IF(AL1245="","",AL1245),IF(Overview!$K$17='Internal Calcs'!$P$23,IF(AL1245="","",AL1245),IF(ISNUMBER(A1245),IF(AL1245="",(IF(F1245="Short",G1245-H1245,H1245-G1245)*AZ1245-AX1245),(IF(F1245="Short",G1245-J1245,J1245-G1245)*AZ1245-AX1245)),"")))</f>
        <v/>
      </c>
      <c r="AP1245" s="359" t="str">
        <f>IF(Overview!$K$17='Internal Calcs'!$P$22,"",IF(Overview!$K$17='Internal Calcs'!$P$23,IF(AM1245="","",AM1245),IF(ISNUMBER(A1245),IF(AM1245="",(IF(F1245="Short",G1245-H1245,H1245-G1245)*AZ1245-AX1245),(IF(F1245="Short",G1245-L1245,L1245-G1245)*AZ1245-AX1245)),"")))</f>
        <v/>
      </c>
      <c r="AQ1245" s="176" t="str">
        <f t="shared" si="454"/>
        <v/>
      </c>
      <c r="AR1245" s="176" t="str">
        <f t="shared" si="455"/>
        <v/>
      </c>
      <c r="AS1245" s="176" t="str">
        <f t="shared" si="456"/>
        <v/>
      </c>
      <c r="AT1245" s="176" t="str">
        <f>IF(ISNUMBER(A1245),MAX($AS$2:AS1245)-AS1245,"")</f>
        <v/>
      </c>
      <c r="AU1245" s="177" t="str">
        <f t="shared" si="457"/>
        <v/>
      </c>
      <c r="AV1245" s="178" t="str">
        <f t="shared" si="458"/>
        <v/>
      </c>
      <c r="AW1245" s="178" t="str">
        <f t="shared" si="459"/>
        <v/>
      </c>
      <c r="AX1245" s="179" t="str">
        <f ca="1">IF(ISNUMBER($A1245),INDIRECT(CONCATENATE("'Instrument List'!B",(MATCH(E1245,'Instrument List'!A:A,0))-0)),"")</f>
        <v/>
      </c>
      <c r="AY1245" s="179" t="str">
        <f ca="1">IF(ISNUMBER($A1245),INDIRECT(CONCATENATE("'Instrument List'!D",(MATCH(E1245,'Instrument List'!A:A,0))-0)),"")</f>
        <v/>
      </c>
      <c r="AZ1245" s="179" t="str">
        <f ca="1">IF(ISNUMBER($A1245),INDIRECT(CONCATENATE("'Instrument List'!C",(MATCH(E1245,'Instrument List'!A:A,0))-0)),"")</f>
        <v/>
      </c>
      <c r="BA1245" s="180" t="str">
        <f ca="1">IF(ISNUMBER(A1245),INDIRECT(CONCATENATE("'Instrument List'!E",(MATCH(E1245,'Instrument List'!A:A,0))-0)),"")</f>
        <v/>
      </c>
      <c r="BB1245" s="181" t="str">
        <f t="shared" si="460"/>
        <v/>
      </c>
      <c r="BC1245" s="181" t="str">
        <f t="shared" si="461"/>
        <v/>
      </c>
      <c r="BD1245" s="181" t="str">
        <f ca="1">IF(ISNUMBER(A1245),INDIRECT(CONCATENATE("'Instrument List'!F",(MATCH(E1245,'Instrument List'!A:A,0))-0)),"")</f>
        <v/>
      </c>
    </row>
    <row r="1246" spans="1:56">
      <c r="A1246" s="223" t="str">
        <f t="shared" si="441"/>
        <v/>
      </c>
      <c r="B1246" s="224"/>
      <c r="C1246" s="225"/>
      <c r="D1246" s="182"/>
      <c r="E1246" s="182"/>
      <c r="F1246" s="182"/>
      <c r="G1246" s="203"/>
      <c r="H1246" s="218"/>
      <c r="I1246" s="213"/>
      <c r="J1246" s="207"/>
      <c r="K1246" s="213"/>
      <c r="L1246" s="207"/>
      <c r="M1246" s="213"/>
      <c r="N1246" s="207"/>
      <c r="O1246" s="183" t="str">
        <f t="shared" si="442"/>
        <v/>
      </c>
      <c r="P1246" s="184"/>
      <c r="Q1246" s="184"/>
      <c r="R1246" s="275"/>
      <c r="S1246" s="185" t="str">
        <f t="shared" si="443"/>
        <v/>
      </c>
      <c r="T1246" s="185" t="str">
        <f t="shared" si="444"/>
        <v/>
      </c>
      <c r="U1246" s="275"/>
      <c r="V1246" s="275"/>
      <c r="W1246" s="276" t="str">
        <f t="shared" si="445"/>
        <v/>
      </c>
      <c r="X1246" s="276" t="str">
        <f t="shared" si="446"/>
        <v/>
      </c>
      <c r="Y1246" s="276" t="str">
        <f t="shared" si="447"/>
        <v/>
      </c>
      <c r="Z1246" s="275"/>
      <c r="AA1246" s="184"/>
      <c r="AB1246" s="184"/>
      <c r="AC1246" s="185" t="str">
        <f t="shared" si="448"/>
        <v/>
      </c>
      <c r="AD1246" s="185" t="str">
        <f t="shared" si="449"/>
        <v/>
      </c>
      <c r="AE1246" s="186"/>
      <c r="AF1246" s="187" t="str">
        <f t="shared" si="450"/>
        <v/>
      </c>
      <c r="AG1246" s="182"/>
      <c r="AH1246" s="184"/>
      <c r="AI1246" s="184"/>
      <c r="AJ1246" s="182"/>
      <c r="AK1246" s="188" t="str">
        <f t="shared" si="451"/>
        <v/>
      </c>
      <c r="AL1246" s="188" t="str">
        <f t="shared" si="452"/>
        <v/>
      </c>
      <c r="AM1246" s="188" t="str">
        <f t="shared" si="453"/>
        <v/>
      </c>
      <c r="AN1246" s="359" t="str">
        <f>IF(Overview!$K$17='Internal Calcs'!$P$22,IF(AK1246="","",AK1246),IF(Overview!$K$17='Internal Calcs'!$P$23,IF(AK1246="","",AK1246),IF(ISNUMBER(A1246),(IF(F1246="Short",G1246-H1246,H1246-G1246)*AZ1246-AX1246),"")))</f>
        <v/>
      </c>
      <c r="AO1246" s="401" t="str">
        <f>IF(Overview!$K$17='Internal Calcs'!$P$22,IF(AL1246="","",AL1246),IF(Overview!$K$17='Internal Calcs'!$P$23,IF(AL1246="","",AL1246),IF(ISNUMBER(A1246),IF(AL1246="",(IF(F1246="Short",G1246-H1246,H1246-G1246)*AZ1246-AX1246),(IF(F1246="Short",G1246-J1246,J1246-G1246)*AZ1246-AX1246)),"")))</f>
        <v/>
      </c>
      <c r="AP1246" s="359" t="str">
        <f>IF(Overview!$K$17='Internal Calcs'!$P$22,"",IF(Overview!$K$17='Internal Calcs'!$P$23,IF(AM1246="","",AM1246),IF(ISNUMBER(A1246),IF(AM1246="",(IF(F1246="Short",G1246-H1246,H1246-G1246)*AZ1246-AX1246),(IF(F1246="Short",G1246-L1246,L1246-G1246)*AZ1246-AX1246)),"")))</f>
        <v/>
      </c>
      <c r="AQ1246" s="188" t="str">
        <f t="shared" si="454"/>
        <v/>
      </c>
      <c r="AR1246" s="188" t="str">
        <f t="shared" si="455"/>
        <v/>
      </c>
      <c r="AS1246" s="188" t="str">
        <f t="shared" si="456"/>
        <v/>
      </c>
      <c r="AT1246" s="188" t="str">
        <f>IF(ISNUMBER(A1246),MAX($AS$2:AS1246)-AS1246,"")</f>
        <v/>
      </c>
      <c r="AU1246" s="189" t="str">
        <f t="shared" si="457"/>
        <v/>
      </c>
      <c r="AV1246" s="190" t="str">
        <f t="shared" si="458"/>
        <v/>
      </c>
      <c r="AW1246" s="190" t="str">
        <f t="shared" si="459"/>
        <v/>
      </c>
      <c r="AX1246" s="191" t="str">
        <f ca="1">IF(ISNUMBER($A1246),INDIRECT(CONCATENATE("'Instrument List'!B",(MATCH(E1246,'Instrument List'!A:A,0))-0)),"")</f>
        <v/>
      </c>
      <c r="AY1246" s="191" t="str">
        <f ca="1">IF(ISNUMBER($A1246),INDIRECT(CONCATENATE("'Instrument List'!D",(MATCH(E1246,'Instrument List'!A:A,0))-0)),"")</f>
        <v/>
      </c>
      <c r="AZ1246" s="191" t="str">
        <f ca="1">IF(ISNUMBER($A1246),INDIRECT(CONCATENATE("'Instrument List'!C",(MATCH(E1246,'Instrument List'!A:A,0))-0)),"")</f>
        <v/>
      </c>
      <c r="BA1246" s="192" t="str">
        <f ca="1">IF(ISNUMBER(A1246),INDIRECT(CONCATENATE("'Instrument List'!E",(MATCH(E1246,'Instrument List'!A:A,0))-0)),"")</f>
        <v/>
      </c>
      <c r="BB1246" s="193" t="str">
        <f t="shared" si="460"/>
        <v/>
      </c>
      <c r="BC1246" s="193" t="str">
        <f t="shared" si="461"/>
        <v/>
      </c>
      <c r="BD1246" s="193" t="str">
        <f ca="1">IF(ISNUMBER(A1246),INDIRECT(CONCATENATE("'Instrument List'!F",(MATCH(E1246,'Instrument List'!A:A,0))-0)),"")</f>
        <v/>
      </c>
    </row>
    <row r="1247" spans="1:56">
      <c r="A1247" s="220" t="str">
        <f t="shared" si="441"/>
        <v/>
      </c>
      <c r="B1247" s="221"/>
      <c r="C1247" s="222"/>
      <c r="D1247" s="169"/>
      <c r="E1247" s="169"/>
      <c r="F1247" s="169"/>
      <c r="G1247" s="202"/>
      <c r="H1247" s="217"/>
      <c r="I1247" s="212"/>
      <c r="J1247" s="206"/>
      <c r="K1247" s="212"/>
      <c r="L1247" s="206"/>
      <c r="M1247" s="212"/>
      <c r="N1247" s="206"/>
      <c r="O1247" s="170" t="str">
        <f t="shared" si="442"/>
        <v/>
      </c>
      <c r="P1247" s="171"/>
      <c r="Q1247" s="171"/>
      <c r="R1247" s="171"/>
      <c r="S1247" s="172" t="str">
        <f t="shared" si="443"/>
        <v/>
      </c>
      <c r="T1247" s="172" t="str">
        <f t="shared" si="444"/>
        <v/>
      </c>
      <c r="U1247" s="171"/>
      <c r="V1247" s="171"/>
      <c r="W1247" s="173" t="str">
        <f t="shared" si="445"/>
        <v/>
      </c>
      <c r="X1247" s="173" t="str">
        <f t="shared" si="446"/>
        <v/>
      </c>
      <c r="Y1247" s="173" t="str">
        <f t="shared" si="447"/>
        <v/>
      </c>
      <c r="Z1247" s="171"/>
      <c r="AA1247" s="171"/>
      <c r="AB1247" s="171"/>
      <c r="AC1247" s="172" t="str">
        <f t="shared" si="448"/>
        <v/>
      </c>
      <c r="AD1247" s="172" t="str">
        <f t="shared" si="449"/>
        <v/>
      </c>
      <c r="AE1247" s="174"/>
      <c r="AF1247" s="175" t="str">
        <f t="shared" si="450"/>
        <v/>
      </c>
      <c r="AG1247" s="169"/>
      <c r="AH1247" s="171"/>
      <c r="AI1247" s="171"/>
      <c r="AJ1247" s="169"/>
      <c r="AK1247" s="176" t="str">
        <f t="shared" si="451"/>
        <v/>
      </c>
      <c r="AL1247" s="176" t="str">
        <f t="shared" si="452"/>
        <v/>
      </c>
      <c r="AM1247" s="176" t="str">
        <f t="shared" si="453"/>
        <v/>
      </c>
      <c r="AN1247" s="359" t="str">
        <f>IF(Overview!$K$17='Internal Calcs'!$P$22,IF(AK1247="","",AK1247),IF(Overview!$K$17='Internal Calcs'!$P$23,IF(AK1247="","",AK1247),IF(ISNUMBER(A1247),(IF(F1247="Short",G1247-H1247,H1247-G1247)*AZ1247-AX1247),"")))</f>
        <v/>
      </c>
      <c r="AO1247" s="401" t="str">
        <f>IF(Overview!$K$17='Internal Calcs'!$P$22,IF(AL1247="","",AL1247),IF(Overview!$K$17='Internal Calcs'!$P$23,IF(AL1247="","",AL1247),IF(ISNUMBER(A1247),IF(AL1247="",(IF(F1247="Short",G1247-H1247,H1247-G1247)*AZ1247-AX1247),(IF(F1247="Short",G1247-J1247,J1247-G1247)*AZ1247-AX1247)),"")))</f>
        <v/>
      </c>
      <c r="AP1247" s="359" t="str">
        <f>IF(Overview!$K$17='Internal Calcs'!$P$22,"",IF(Overview!$K$17='Internal Calcs'!$P$23,IF(AM1247="","",AM1247),IF(ISNUMBER(A1247),IF(AM1247="",(IF(F1247="Short",G1247-H1247,H1247-G1247)*AZ1247-AX1247),(IF(F1247="Short",G1247-L1247,L1247-G1247)*AZ1247-AX1247)),"")))</f>
        <v/>
      </c>
      <c r="AQ1247" s="176" t="str">
        <f t="shared" si="454"/>
        <v/>
      </c>
      <c r="AR1247" s="176" t="str">
        <f t="shared" si="455"/>
        <v/>
      </c>
      <c r="AS1247" s="176" t="str">
        <f t="shared" si="456"/>
        <v/>
      </c>
      <c r="AT1247" s="176" t="str">
        <f>IF(ISNUMBER(A1247),MAX($AS$2:AS1247)-AS1247,"")</f>
        <v/>
      </c>
      <c r="AU1247" s="177" t="str">
        <f t="shared" si="457"/>
        <v/>
      </c>
      <c r="AV1247" s="178" t="str">
        <f t="shared" si="458"/>
        <v/>
      </c>
      <c r="AW1247" s="178" t="str">
        <f t="shared" si="459"/>
        <v/>
      </c>
      <c r="AX1247" s="179" t="str">
        <f ca="1">IF(ISNUMBER($A1247),INDIRECT(CONCATENATE("'Instrument List'!B",(MATCH(E1247,'Instrument List'!A:A,0))-0)),"")</f>
        <v/>
      </c>
      <c r="AY1247" s="179" t="str">
        <f ca="1">IF(ISNUMBER($A1247),INDIRECT(CONCATENATE("'Instrument List'!D",(MATCH(E1247,'Instrument List'!A:A,0))-0)),"")</f>
        <v/>
      </c>
      <c r="AZ1247" s="179" t="str">
        <f ca="1">IF(ISNUMBER($A1247),INDIRECT(CONCATENATE("'Instrument List'!C",(MATCH(E1247,'Instrument List'!A:A,0))-0)),"")</f>
        <v/>
      </c>
      <c r="BA1247" s="180" t="str">
        <f ca="1">IF(ISNUMBER(A1247),INDIRECT(CONCATENATE("'Instrument List'!E",(MATCH(E1247,'Instrument List'!A:A,0))-0)),"")</f>
        <v/>
      </c>
      <c r="BB1247" s="181" t="str">
        <f t="shared" si="460"/>
        <v/>
      </c>
      <c r="BC1247" s="181" t="str">
        <f t="shared" si="461"/>
        <v/>
      </c>
      <c r="BD1247" s="181" t="str">
        <f ca="1">IF(ISNUMBER(A1247),INDIRECT(CONCATENATE("'Instrument List'!F",(MATCH(E1247,'Instrument List'!A:A,0))-0)),"")</f>
        <v/>
      </c>
    </row>
    <row r="1248" spans="1:56">
      <c r="A1248" s="223" t="str">
        <f t="shared" si="441"/>
        <v/>
      </c>
      <c r="B1248" s="224"/>
      <c r="C1248" s="225"/>
      <c r="D1248" s="182"/>
      <c r="E1248" s="182"/>
      <c r="F1248" s="182"/>
      <c r="G1248" s="203"/>
      <c r="H1248" s="218"/>
      <c r="I1248" s="213"/>
      <c r="J1248" s="207"/>
      <c r="K1248" s="213"/>
      <c r="L1248" s="207"/>
      <c r="M1248" s="213"/>
      <c r="N1248" s="207"/>
      <c r="O1248" s="183" t="str">
        <f t="shared" si="442"/>
        <v/>
      </c>
      <c r="P1248" s="184"/>
      <c r="Q1248" s="184"/>
      <c r="R1248" s="275"/>
      <c r="S1248" s="185" t="str">
        <f t="shared" si="443"/>
        <v/>
      </c>
      <c r="T1248" s="185" t="str">
        <f t="shared" si="444"/>
        <v/>
      </c>
      <c r="U1248" s="275"/>
      <c r="V1248" s="275"/>
      <c r="W1248" s="276" t="str">
        <f t="shared" si="445"/>
        <v/>
      </c>
      <c r="X1248" s="276" t="str">
        <f t="shared" si="446"/>
        <v/>
      </c>
      <c r="Y1248" s="276" t="str">
        <f t="shared" si="447"/>
        <v/>
      </c>
      <c r="Z1248" s="275"/>
      <c r="AA1248" s="184"/>
      <c r="AB1248" s="184"/>
      <c r="AC1248" s="185" t="str">
        <f t="shared" si="448"/>
        <v/>
      </c>
      <c r="AD1248" s="185" t="str">
        <f t="shared" si="449"/>
        <v/>
      </c>
      <c r="AE1248" s="186"/>
      <c r="AF1248" s="187" t="str">
        <f t="shared" si="450"/>
        <v/>
      </c>
      <c r="AG1248" s="182"/>
      <c r="AH1248" s="184"/>
      <c r="AI1248" s="184"/>
      <c r="AJ1248" s="182"/>
      <c r="AK1248" s="188" t="str">
        <f t="shared" si="451"/>
        <v/>
      </c>
      <c r="AL1248" s="188" t="str">
        <f t="shared" si="452"/>
        <v/>
      </c>
      <c r="AM1248" s="188" t="str">
        <f t="shared" si="453"/>
        <v/>
      </c>
      <c r="AN1248" s="359" t="str">
        <f>IF(Overview!$K$17='Internal Calcs'!$P$22,IF(AK1248="","",AK1248),IF(Overview!$K$17='Internal Calcs'!$P$23,IF(AK1248="","",AK1248),IF(ISNUMBER(A1248),(IF(F1248="Short",G1248-H1248,H1248-G1248)*AZ1248-AX1248),"")))</f>
        <v/>
      </c>
      <c r="AO1248" s="401" t="str">
        <f>IF(Overview!$K$17='Internal Calcs'!$P$22,IF(AL1248="","",AL1248),IF(Overview!$K$17='Internal Calcs'!$P$23,IF(AL1248="","",AL1248),IF(ISNUMBER(A1248),IF(AL1248="",(IF(F1248="Short",G1248-H1248,H1248-G1248)*AZ1248-AX1248),(IF(F1248="Short",G1248-J1248,J1248-G1248)*AZ1248-AX1248)),"")))</f>
        <v/>
      </c>
      <c r="AP1248" s="359" t="str">
        <f>IF(Overview!$K$17='Internal Calcs'!$P$22,"",IF(Overview!$K$17='Internal Calcs'!$P$23,IF(AM1248="","",AM1248),IF(ISNUMBER(A1248),IF(AM1248="",(IF(F1248="Short",G1248-H1248,H1248-G1248)*AZ1248-AX1248),(IF(F1248="Short",G1248-L1248,L1248-G1248)*AZ1248-AX1248)),"")))</f>
        <v/>
      </c>
      <c r="AQ1248" s="188" t="str">
        <f t="shared" si="454"/>
        <v/>
      </c>
      <c r="AR1248" s="188" t="str">
        <f t="shared" si="455"/>
        <v/>
      </c>
      <c r="AS1248" s="188" t="str">
        <f t="shared" si="456"/>
        <v/>
      </c>
      <c r="AT1248" s="188" t="str">
        <f>IF(ISNUMBER(A1248),MAX($AS$2:AS1248)-AS1248,"")</f>
        <v/>
      </c>
      <c r="AU1248" s="189" t="str">
        <f t="shared" si="457"/>
        <v/>
      </c>
      <c r="AV1248" s="190" t="str">
        <f t="shared" si="458"/>
        <v/>
      </c>
      <c r="AW1248" s="190" t="str">
        <f t="shared" si="459"/>
        <v/>
      </c>
      <c r="AX1248" s="191" t="str">
        <f ca="1">IF(ISNUMBER($A1248),INDIRECT(CONCATENATE("'Instrument List'!B",(MATCH(E1248,'Instrument List'!A:A,0))-0)),"")</f>
        <v/>
      </c>
      <c r="AY1248" s="191" t="str">
        <f ca="1">IF(ISNUMBER($A1248),INDIRECT(CONCATENATE("'Instrument List'!D",(MATCH(E1248,'Instrument List'!A:A,0))-0)),"")</f>
        <v/>
      </c>
      <c r="AZ1248" s="191" t="str">
        <f ca="1">IF(ISNUMBER($A1248),INDIRECT(CONCATENATE("'Instrument List'!C",(MATCH(E1248,'Instrument List'!A:A,0))-0)),"")</f>
        <v/>
      </c>
      <c r="BA1248" s="192" t="str">
        <f ca="1">IF(ISNUMBER(A1248),INDIRECT(CONCATENATE("'Instrument List'!E",(MATCH(E1248,'Instrument List'!A:A,0))-0)),"")</f>
        <v/>
      </c>
      <c r="BB1248" s="193" t="str">
        <f t="shared" si="460"/>
        <v/>
      </c>
      <c r="BC1248" s="193" t="str">
        <f t="shared" si="461"/>
        <v/>
      </c>
      <c r="BD1248" s="193" t="str">
        <f ca="1">IF(ISNUMBER(A1248),INDIRECT(CONCATENATE("'Instrument List'!F",(MATCH(E1248,'Instrument List'!A:A,0))-0)),"")</f>
        <v/>
      </c>
    </row>
    <row r="1249" spans="1:56">
      <c r="A1249" s="220" t="str">
        <f t="shared" si="441"/>
        <v/>
      </c>
      <c r="B1249" s="221"/>
      <c r="C1249" s="222"/>
      <c r="D1249" s="169"/>
      <c r="E1249" s="169"/>
      <c r="F1249" s="169"/>
      <c r="G1249" s="202"/>
      <c r="H1249" s="217"/>
      <c r="I1249" s="212"/>
      <c r="J1249" s="206"/>
      <c r="K1249" s="212"/>
      <c r="L1249" s="206"/>
      <c r="M1249" s="212"/>
      <c r="N1249" s="206"/>
      <c r="O1249" s="170" t="str">
        <f t="shared" si="442"/>
        <v/>
      </c>
      <c r="P1249" s="171"/>
      <c r="Q1249" s="171"/>
      <c r="R1249" s="171"/>
      <c r="S1249" s="172" t="str">
        <f t="shared" si="443"/>
        <v/>
      </c>
      <c r="T1249" s="172" t="str">
        <f t="shared" si="444"/>
        <v/>
      </c>
      <c r="U1249" s="171"/>
      <c r="V1249" s="171"/>
      <c r="W1249" s="173" t="str">
        <f t="shared" si="445"/>
        <v/>
      </c>
      <c r="X1249" s="173" t="str">
        <f t="shared" si="446"/>
        <v/>
      </c>
      <c r="Y1249" s="173" t="str">
        <f t="shared" si="447"/>
        <v/>
      </c>
      <c r="Z1249" s="171"/>
      <c r="AA1249" s="171"/>
      <c r="AB1249" s="171"/>
      <c r="AC1249" s="172" t="str">
        <f t="shared" si="448"/>
        <v/>
      </c>
      <c r="AD1249" s="172" t="str">
        <f t="shared" si="449"/>
        <v/>
      </c>
      <c r="AE1249" s="174"/>
      <c r="AF1249" s="175" t="str">
        <f t="shared" si="450"/>
        <v/>
      </c>
      <c r="AG1249" s="169"/>
      <c r="AH1249" s="171"/>
      <c r="AI1249" s="171"/>
      <c r="AJ1249" s="169"/>
      <c r="AK1249" s="176" t="str">
        <f t="shared" si="451"/>
        <v/>
      </c>
      <c r="AL1249" s="176" t="str">
        <f t="shared" si="452"/>
        <v/>
      </c>
      <c r="AM1249" s="176" t="str">
        <f t="shared" si="453"/>
        <v/>
      </c>
      <c r="AN1249" s="359" t="str">
        <f>IF(Overview!$K$17='Internal Calcs'!$P$22,IF(AK1249="","",AK1249),IF(Overview!$K$17='Internal Calcs'!$P$23,IF(AK1249="","",AK1249),IF(ISNUMBER(A1249),(IF(F1249="Short",G1249-H1249,H1249-G1249)*AZ1249-AX1249),"")))</f>
        <v/>
      </c>
      <c r="AO1249" s="401" t="str">
        <f>IF(Overview!$K$17='Internal Calcs'!$P$22,IF(AL1249="","",AL1249),IF(Overview!$K$17='Internal Calcs'!$P$23,IF(AL1249="","",AL1249),IF(ISNUMBER(A1249),IF(AL1249="",(IF(F1249="Short",G1249-H1249,H1249-G1249)*AZ1249-AX1249),(IF(F1249="Short",G1249-J1249,J1249-G1249)*AZ1249-AX1249)),"")))</f>
        <v/>
      </c>
      <c r="AP1249" s="359" t="str">
        <f>IF(Overview!$K$17='Internal Calcs'!$P$22,"",IF(Overview!$K$17='Internal Calcs'!$P$23,IF(AM1249="","",AM1249),IF(ISNUMBER(A1249),IF(AM1249="",(IF(F1249="Short",G1249-H1249,H1249-G1249)*AZ1249-AX1249),(IF(F1249="Short",G1249-L1249,L1249-G1249)*AZ1249-AX1249)),"")))</f>
        <v/>
      </c>
      <c r="AQ1249" s="176" t="str">
        <f t="shared" si="454"/>
        <v/>
      </c>
      <c r="AR1249" s="176" t="str">
        <f t="shared" si="455"/>
        <v/>
      </c>
      <c r="AS1249" s="176" t="str">
        <f t="shared" si="456"/>
        <v/>
      </c>
      <c r="AT1249" s="176" t="str">
        <f>IF(ISNUMBER(A1249),MAX($AS$2:AS1249)-AS1249,"")</f>
        <v/>
      </c>
      <c r="AU1249" s="177" t="str">
        <f t="shared" si="457"/>
        <v/>
      </c>
      <c r="AV1249" s="178" t="str">
        <f t="shared" si="458"/>
        <v/>
      </c>
      <c r="AW1249" s="178" t="str">
        <f t="shared" si="459"/>
        <v/>
      </c>
      <c r="AX1249" s="179" t="str">
        <f ca="1">IF(ISNUMBER($A1249),INDIRECT(CONCATENATE("'Instrument List'!B",(MATCH(E1249,'Instrument List'!A:A,0))-0)),"")</f>
        <v/>
      </c>
      <c r="AY1249" s="179" t="str">
        <f ca="1">IF(ISNUMBER($A1249),INDIRECT(CONCATENATE("'Instrument List'!D",(MATCH(E1249,'Instrument List'!A:A,0))-0)),"")</f>
        <v/>
      </c>
      <c r="AZ1249" s="179" t="str">
        <f ca="1">IF(ISNUMBER($A1249),INDIRECT(CONCATENATE("'Instrument List'!C",(MATCH(E1249,'Instrument List'!A:A,0))-0)),"")</f>
        <v/>
      </c>
      <c r="BA1249" s="180" t="str">
        <f ca="1">IF(ISNUMBER(A1249),INDIRECT(CONCATENATE("'Instrument List'!E",(MATCH(E1249,'Instrument List'!A:A,0))-0)),"")</f>
        <v/>
      </c>
      <c r="BB1249" s="181" t="str">
        <f t="shared" si="460"/>
        <v/>
      </c>
      <c r="BC1249" s="181" t="str">
        <f t="shared" si="461"/>
        <v/>
      </c>
      <c r="BD1249" s="181" t="str">
        <f ca="1">IF(ISNUMBER(A1249),INDIRECT(CONCATENATE("'Instrument List'!F",(MATCH(E1249,'Instrument List'!A:A,0))-0)),"")</f>
        <v/>
      </c>
    </row>
    <row r="1250" spans="1:56">
      <c r="A1250" s="223" t="str">
        <f t="shared" si="441"/>
        <v/>
      </c>
      <c r="B1250" s="224"/>
      <c r="C1250" s="225"/>
      <c r="D1250" s="182"/>
      <c r="E1250" s="182"/>
      <c r="F1250" s="182"/>
      <c r="G1250" s="203"/>
      <c r="H1250" s="218"/>
      <c r="I1250" s="213"/>
      <c r="J1250" s="207"/>
      <c r="K1250" s="213"/>
      <c r="L1250" s="207"/>
      <c r="M1250" s="213"/>
      <c r="N1250" s="207"/>
      <c r="O1250" s="183" t="str">
        <f t="shared" si="442"/>
        <v/>
      </c>
      <c r="P1250" s="184"/>
      <c r="Q1250" s="184"/>
      <c r="R1250" s="275"/>
      <c r="S1250" s="185" t="str">
        <f t="shared" si="443"/>
        <v/>
      </c>
      <c r="T1250" s="185" t="str">
        <f t="shared" si="444"/>
        <v/>
      </c>
      <c r="U1250" s="275"/>
      <c r="V1250" s="275"/>
      <c r="W1250" s="276" t="str">
        <f t="shared" si="445"/>
        <v/>
      </c>
      <c r="X1250" s="276" t="str">
        <f t="shared" si="446"/>
        <v/>
      </c>
      <c r="Y1250" s="276" t="str">
        <f t="shared" si="447"/>
        <v/>
      </c>
      <c r="Z1250" s="275"/>
      <c r="AA1250" s="184"/>
      <c r="AB1250" s="184"/>
      <c r="AC1250" s="185" t="str">
        <f t="shared" si="448"/>
        <v/>
      </c>
      <c r="AD1250" s="185" t="str">
        <f t="shared" si="449"/>
        <v/>
      </c>
      <c r="AE1250" s="186"/>
      <c r="AF1250" s="187" t="str">
        <f t="shared" si="450"/>
        <v/>
      </c>
      <c r="AG1250" s="182"/>
      <c r="AH1250" s="184"/>
      <c r="AI1250" s="184"/>
      <c r="AJ1250" s="182"/>
      <c r="AK1250" s="188" t="str">
        <f t="shared" si="451"/>
        <v/>
      </c>
      <c r="AL1250" s="188" t="str">
        <f t="shared" si="452"/>
        <v/>
      </c>
      <c r="AM1250" s="188" t="str">
        <f t="shared" si="453"/>
        <v/>
      </c>
      <c r="AN1250" s="359" t="str">
        <f>IF(Overview!$K$17='Internal Calcs'!$P$22,IF(AK1250="","",AK1250),IF(Overview!$K$17='Internal Calcs'!$P$23,IF(AK1250="","",AK1250),IF(ISNUMBER(A1250),(IF(F1250="Short",G1250-H1250,H1250-G1250)*AZ1250-AX1250),"")))</f>
        <v/>
      </c>
      <c r="AO1250" s="401" t="str">
        <f>IF(Overview!$K$17='Internal Calcs'!$P$22,IF(AL1250="","",AL1250),IF(Overview!$K$17='Internal Calcs'!$P$23,IF(AL1250="","",AL1250),IF(ISNUMBER(A1250),IF(AL1250="",(IF(F1250="Short",G1250-H1250,H1250-G1250)*AZ1250-AX1250),(IF(F1250="Short",G1250-J1250,J1250-G1250)*AZ1250-AX1250)),"")))</f>
        <v/>
      </c>
      <c r="AP1250" s="359" t="str">
        <f>IF(Overview!$K$17='Internal Calcs'!$P$22,"",IF(Overview!$K$17='Internal Calcs'!$P$23,IF(AM1250="","",AM1250),IF(ISNUMBER(A1250),IF(AM1250="",(IF(F1250="Short",G1250-H1250,H1250-G1250)*AZ1250-AX1250),(IF(F1250="Short",G1250-L1250,L1250-G1250)*AZ1250-AX1250)),"")))</f>
        <v/>
      </c>
      <c r="AQ1250" s="188" t="str">
        <f t="shared" si="454"/>
        <v/>
      </c>
      <c r="AR1250" s="188" t="str">
        <f t="shared" si="455"/>
        <v/>
      </c>
      <c r="AS1250" s="188" t="str">
        <f t="shared" si="456"/>
        <v/>
      </c>
      <c r="AT1250" s="188" t="str">
        <f>IF(ISNUMBER(A1250),MAX($AS$2:AS1250)-AS1250,"")</f>
        <v/>
      </c>
      <c r="AU1250" s="189" t="str">
        <f t="shared" si="457"/>
        <v/>
      </c>
      <c r="AV1250" s="190" t="str">
        <f t="shared" si="458"/>
        <v/>
      </c>
      <c r="AW1250" s="190" t="str">
        <f t="shared" si="459"/>
        <v/>
      </c>
      <c r="AX1250" s="191" t="str">
        <f ca="1">IF(ISNUMBER($A1250),INDIRECT(CONCATENATE("'Instrument List'!B",(MATCH(E1250,'Instrument List'!A:A,0))-0)),"")</f>
        <v/>
      </c>
      <c r="AY1250" s="191" t="str">
        <f ca="1">IF(ISNUMBER($A1250),INDIRECT(CONCATENATE("'Instrument List'!D",(MATCH(E1250,'Instrument List'!A:A,0))-0)),"")</f>
        <v/>
      </c>
      <c r="AZ1250" s="191" t="str">
        <f ca="1">IF(ISNUMBER($A1250),INDIRECT(CONCATENATE("'Instrument List'!C",(MATCH(E1250,'Instrument List'!A:A,0))-0)),"")</f>
        <v/>
      </c>
      <c r="BA1250" s="192" t="str">
        <f ca="1">IF(ISNUMBER(A1250),INDIRECT(CONCATENATE("'Instrument List'!E",(MATCH(E1250,'Instrument List'!A:A,0))-0)),"")</f>
        <v/>
      </c>
      <c r="BB1250" s="193" t="str">
        <f t="shared" si="460"/>
        <v/>
      </c>
      <c r="BC1250" s="193" t="str">
        <f t="shared" si="461"/>
        <v/>
      </c>
      <c r="BD1250" s="193" t="str">
        <f ca="1">IF(ISNUMBER(A1250),INDIRECT(CONCATENATE("'Instrument List'!F",(MATCH(E1250,'Instrument List'!A:A,0))-0)),"")</f>
        <v/>
      </c>
    </row>
    <row r="1251" spans="1:56">
      <c r="A1251" s="220" t="str">
        <f t="shared" si="441"/>
        <v/>
      </c>
      <c r="B1251" s="221"/>
      <c r="C1251" s="222"/>
      <c r="D1251" s="169"/>
      <c r="E1251" s="169"/>
      <c r="F1251" s="169"/>
      <c r="G1251" s="202"/>
      <c r="H1251" s="217"/>
      <c r="I1251" s="212"/>
      <c r="J1251" s="206"/>
      <c r="K1251" s="212"/>
      <c r="L1251" s="206"/>
      <c r="M1251" s="212"/>
      <c r="N1251" s="206"/>
      <c r="O1251" s="170" t="str">
        <f t="shared" si="442"/>
        <v/>
      </c>
      <c r="P1251" s="171"/>
      <c r="Q1251" s="171"/>
      <c r="R1251" s="171"/>
      <c r="S1251" s="172" t="str">
        <f t="shared" si="443"/>
        <v/>
      </c>
      <c r="T1251" s="172" t="str">
        <f t="shared" si="444"/>
        <v/>
      </c>
      <c r="U1251" s="171"/>
      <c r="V1251" s="171"/>
      <c r="W1251" s="173" t="str">
        <f t="shared" si="445"/>
        <v/>
      </c>
      <c r="X1251" s="173" t="str">
        <f t="shared" si="446"/>
        <v/>
      </c>
      <c r="Y1251" s="173" t="str">
        <f t="shared" si="447"/>
        <v/>
      </c>
      <c r="Z1251" s="171"/>
      <c r="AA1251" s="171"/>
      <c r="AB1251" s="171"/>
      <c r="AC1251" s="172" t="str">
        <f t="shared" si="448"/>
        <v/>
      </c>
      <c r="AD1251" s="172" t="str">
        <f t="shared" si="449"/>
        <v/>
      </c>
      <c r="AE1251" s="174"/>
      <c r="AF1251" s="175" t="str">
        <f t="shared" si="450"/>
        <v/>
      </c>
      <c r="AG1251" s="169"/>
      <c r="AH1251" s="171"/>
      <c r="AI1251" s="171"/>
      <c r="AJ1251" s="169"/>
      <c r="AK1251" s="176" t="str">
        <f t="shared" si="451"/>
        <v/>
      </c>
      <c r="AL1251" s="176" t="str">
        <f t="shared" si="452"/>
        <v/>
      </c>
      <c r="AM1251" s="176" t="str">
        <f t="shared" si="453"/>
        <v/>
      </c>
      <c r="AN1251" s="359" t="str">
        <f>IF(Overview!$K$17='Internal Calcs'!$P$22,IF(AK1251="","",AK1251),IF(Overview!$K$17='Internal Calcs'!$P$23,IF(AK1251="","",AK1251),IF(ISNUMBER(A1251),(IF(F1251="Short",G1251-H1251,H1251-G1251)*AZ1251-AX1251),"")))</f>
        <v/>
      </c>
      <c r="AO1251" s="401" t="str">
        <f>IF(Overview!$K$17='Internal Calcs'!$P$22,IF(AL1251="","",AL1251),IF(Overview!$K$17='Internal Calcs'!$P$23,IF(AL1251="","",AL1251),IF(ISNUMBER(A1251),IF(AL1251="",(IF(F1251="Short",G1251-H1251,H1251-G1251)*AZ1251-AX1251),(IF(F1251="Short",G1251-J1251,J1251-G1251)*AZ1251-AX1251)),"")))</f>
        <v/>
      </c>
      <c r="AP1251" s="359" t="str">
        <f>IF(Overview!$K$17='Internal Calcs'!$P$22,"",IF(Overview!$K$17='Internal Calcs'!$P$23,IF(AM1251="","",AM1251),IF(ISNUMBER(A1251),IF(AM1251="",(IF(F1251="Short",G1251-H1251,H1251-G1251)*AZ1251-AX1251),(IF(F1251="Short",G1251-L1251,L1251-G1251)*AZ1251-AX1251)),"")))</f>
        <v/>
      </c>
      <c r="AQ1251" s="176" t="str">
        <f t="shared" si="454"/>
        <v/>
      </c>
      <c r="AR1251" s="176" t="str">
        <f t="shared" si="455"/>
        <v/>
      </c>
      <c r="AS1251" s="176" t="str">
        <f t="shared" si="456"/>
        <v/>
      </c>
      <c r="AT1251" s="176" t="str">
        <f>IF(ISNUMBER(A1251),MAX($AS$2:AS1251)-AS1251,"")</f>
        <v/>
      </c>
      <c r="AU1251" s="177" t="str">
        <f t="shared" si="457"/>
        <v/>
      </c>
      <c r="AV1251" s="178" t="str">
        <f t="shared" si="458"/>
        <v/>
      </c>
      <c r="AW1251" s="178" t="str">
        <f t="shared" si="459"/>
        <v/>
      </c>
      <c r="AX1251" s="179" t="str">
        <f ca="1">IF(ISNUMBER($A1251),INDIRECT(CONCATENATE("'Instrument List'!B",(MATCH(E1251,'Instrument List'!A:A,0))-0)),"")</f>
        <v/>
      </c>
      <c r="AY1251" s="179" t="str">
        <f ca="1">IF(ISNUMBER($A1251),INDIRECT(CONCATENATE("'Instrument List'!D",(MATCH(E1251,'Instrument List'!A:A,0))-0)),"")</f>
        <v/>
      </c>
      <c r="AZ1251" s="179" t="str">
        <f ca="1">IF(ISNUMBER($A1251),INDIRECT(CONCATENATE("'Instrument List'!C",(MATCH(E1251,'Instrument List'!A:A,0))-0)),"")</f>
        <v/>
      </c>
      <c r="BA1251" s="180" t="str">
        <f ca="1">IF(ISNUMBER(A1251),INDIRECT(CONCATENATE("'Instrument List'!E",(MATCH(E1251,'Instrument List'!A:A,0))-0)),"")</f>
        <v/>
      </c>
      <c r="BB1251" s="181" t="str">
        <f t="shared" si="460"/>
        <v/>
      </c>
      <c r="BC1251" s="181" t="str">
        <f t="shared" si="461"/>
        <v/>
      </c>
      <c r="BD1251" s="181" t="str">
        <f ca="1">IF(ISNUMBER(A1251),INDIRECT(CONCATENATE("'Instrument List'!F",(MATCH(E1251,'Instrument List'!A:A,0))-0)),"")</f>
        <v/>
      </c>
    </row>
    <row r="1252" spans="1:56">
      <c r="A1252" s="223" t="str">
        <f t="shared" si="441"/>
        <v/>
      </c>
      <c r="B1252" s="224"/>
      <c r="C1252" s="225"/>
      <c r="D1252" s="182"/>
      <c r="E1252" s="182"/>
      <c r="F1252" s="182"/>
      <c r="G1252" s="203"/>
      <c r="H1252" s="218"/>
      <c r="I1252" s="213"/>
      <c r="J1252" s="207"/>
      <c r="K1252" s="213"/>
      <c r="L1252" s="207"/>
      <c r="M1252" s="213"/>
      <c r="N1252" s="207"/>
      <c r="O1252" s="183" t="str">
        <f t="shared" si="442"/>
        <v/>
      </c>
      <c r="P1252" s="184"/>
      <c r="Q1252" s="184"/>
      <c r="R1252" s="275"/>
      <c r="S1252" s="185" t="str">
        <f t="shared" si="443"/>
        <v/>
      </c>
      <c r="T1252" s="185" t="str">
        <f t="shared" si="444"/>
        <v/>
      </c>
      <c r="U1252" s="275"/>
      <c r="V1252" s="275"/>
      <c r="W1252" s="276" t="str">
        <f t="shared" si="445"/>
        <v/>
      </c>
      <c r="X1252" s="276" t="str">
        <f t="shared" si="446"/>
        <v/>
      </c>
      <c r="Y1252" s="276" t="str">
        <f t="shared" si="447"/>
        <v/>
      </c>
      <c r="Z1252" s="275"/>
      <c r="AA1252" s="184"/>
      <c r="AB1252" s="184"/>
      <c r="AC1252" s="185" t="str">
        <f t="shared" si="448"/>
        <v/>
      </c>
      <c r="AD1252" s="185" t="str">
        <f t="shared" si="449"/>
        <v/>
      </c>
      <c r="AE1252" s="186"/>
      <c r="AF1252" s="187" t="str">
        <f t="shared" si="450"/>
        <v/>
      </c>
      <c r="AG1252" s="182"/>
      <c r="AH1252" s="184"/>
      <c r="AI1252" s="184"/>
      <c r="AJ1252" s="182"/>
      <c r="AK1252" s="188" t="str">
        <f t="shared" si="451"/>
        <v/>
      </c>
      <c r="AL1252" s="188" t="str">
        <f t="shared" si="452"/>
        <v/>
      </c>
      <c r="AM1252" s="188" t="str">
        <f t="shared" si="453"/>
        <v/>
      </c>
      <c r="AN1252" s="359" t="str">
        <f>IF(Overview!$K$17='Internal Calcs'!$P$22,IF(AK1252="","",AK1252),IF(Overview!$K$17='Internal Calcs'!$P$23,IF(AK1252="","",AK1252),IF(ISNUMBER(A1252),(IF(F1252="Short",G1252-H1252,H1252-G1252)*AZ1252-AX1252),"")))</f>
        <v/>
      </c>
      <c r="AO1252" s="401" t="str">
        <f>IF(Overview!$K$17='Internal Calcs'!$P$22,IF(AL1252="","",AL1252),IF(Overview!$K$17='Internal Calcs'!$P$23,IF(AL1252="","",AL1252),IF(ISNUMBER(A1252),IF(AL1252="",(IF(F1252="Short",G1252-H1252,H1252-G1252)*AZ1252-AX1252),(IF(F1252="Short",G1252-J1252,J1252-G1252)*AZ1252-AX1252)),"")))</f>
        <v/>
      </c>
      <c r="AP1252" s="359" t="str">
        <f>IF(Overview!$K$17='Internal Calcs'!$P$22,"",IF(Overview!$K$17='Internal Calcs'!$P$23,IF(AM1252="","",AM1252),IF(ISNUMBER(A1252),IF(AM1252="",(IF(F1252="Short",G1252-H1252,H1252-G1252)*AZ1252-AX1252),(IF(F1252="Short",G1252-L1252,L1252-G1252)*AZ1252-AX1252)),"")))</f>
        <v/>
      </c>
      <c r="AQ1252" s="188" t="str">
        <f t="shared" si="454"/>
        <v/>
      </c>
      <c r="AR1252" s="188" t="str">
        <f t="shared" si="455"/>
        <v/>
      </c>
      <c r="AS1252" s="188" t="str">
        <f t="shared" si="456"/>
        <v/>
      </c>
      <c r="AT1252" s="188" t="str">
        <f>IF(ISNUMBER(A1252),MAX($AS$2:AS1252)-AS1252,"")</f>
        <v/>
      </c>
      <c r="AU1252" s="189" t="str">
        <f t="shared" si="457"/>
        <v/>
      </c>
      <c r="AV1252" s="190" t="str">
        <f t="shared" si="458"/>
        <v/>
      </c>
      <c r="AW1252" s="190" t="str">
        <f t="shared" si="459"/>
        <v/>
      </c>
      <c r="AX1252" s="191" t="str">
        <f ca="1">IF(ISNUMBER($A1252),INDIRECT(CONCATENATE("'Instrument List'!B",(MATCH(E1252,'Instrument List'!A:A,0))-0)),"")</f>
        <v/>
      </c>
      <c r="AY1252" s="191" t="str">
        <f ca="1">IF(ISNUMBER($A1252),INDIRECT(CONCATENATE("'Instrument List'!D",(MATCH(E1252,'Instrument List'!A:A,0))-0)),"")</f>
        <v/>
      </c>
      <c r="AZ1252" s="191" t="str">
        <f ca="1">IF(ISNUMBER($A1252),INDIRECT(CONCATENATE("'Instrument List'!C",(MATCH(E1252,'Instrument List'!A:A,0))-0)),"")</f>
        <v/>
      </c>
      <c r="BA1252" s="192" t="str">
        <f ca="1">IF(ISNUMBER(A1252),INDIRECT(CONCATENATE("'Instrument List'!E",(MATCH(E1252,'Instrument List'!A:A,0))-0)),"")</f>
        <v/>
      </c>
      <c r="BB1252" s="193" t="str">
        <f t="shared" si="460"/>
        <v/>
      </c>
      <c r="BC1252" s="193" t="str">
        <f t="shared" si="461"/>
        <v/>
      </c>
      <c r="BD1252" s="193" t="str">
        <f ca="1">IF(ISNUMBER(A1252),INDIRECT(CONCATENATE("'Instrument List'!F",(MATCH(E1252,'Instrument List'!A:A,0))-0)),"")</f>
        <v/>
      </c>
    </row>
    <row r="1253" spans="1:56">
      <c r="A1253" s="220" t="str">
        <f t="shared" si="441"/>
        <v/>
      </c>
      <c r="B1253" s="221"/>
      <c r="C1253" s="222"/>
      <c r="D1253" s="169"/>
      <c r="E1253" s="169"/>
      <c r="F1253" s="169"/>
      <c r="G1253" s="202"/>
      <c r="H1253" s="217"/>
      <c r="I1253" s="212"/>
      <c r="J1253" s="206"/>
      <c r="K1253" s="212"/>
      <c r="L1253" s="206"/>
      <c r="M1253" s="212"/>
      <c r="N1253" s="206"/>
      <c r="O1253" s="170" t="str">
        <f t="shared" si="442"/>
        <v/>
      </c>
      <c r="P1253" s="171"/>
      <c r="Q1253" s="171"/>
      <c r="R1253" s="171"/>
      <c r="S1253" s="172" t="str">
        <f t="shared" si="443"/>
        <v/>
      </c>
      <c r="T1253" s="172" t="str">
        <f t="shared" si="444"/>
        <v/>
      </c>
      <c r="U1253" s="171"/>
      <c r="V1253" s="171"/>
      <c r="W1253" s="173" t="str">
        <f t="shared" si="445"/>
        <v/>
      </c>
      <c r="X1253" s="173" t="str">
        <f t="shared" si="446"/>
        <v/>
      </c>
      <c r="Y1253" s="173" t="str">
        <f t="shared" si="447"/>
        <v/>
      </c>
      <c r="Z1253" s="171"/>
      <c r="AA1253" s="171"/>
      <c r="AB1253" s="171"/>
      <c r="AC1253" s="172" t="str">
        <f t="shared" si="448"/>
        <v/>
      </c>
      <c r="AD1253" s="172" t="str">
        <f t="shared" si="449"/>
        <v/>
      </c>
      <c r="AE1253" s="174"/>
      <c r="AF1253" s="175" t="str">
        <f t="shared" si="450"/>
        <v/>
      </c>
      <c r="AG1253" s="169"/>
      <c r="AH1253" s="171"/>
      <c r="AI1253" s="171"/>
      <c r="AJ1253" s="169"/>
      <c r="AK1253" s="176" t="str">
        <f t="shared" si="451"/>
        <v/>
      </c>
      <c r="AL1253" s="176" t="str">
        <f t="shared" si="452"/>
        <v/>
      </c>
      <c r="AM1253" s="176" t="str">
        <f t="shared" si="453"/>
        <v/>
      </c>
      <c r="AN1253" s="359" t="str">
        <f>IF(Overview!$K$17='Internal Calcs'!$P$22,IF(AK1253="","",AK1253),IF(Overview!$K$17='Internal Calcs'!$P$23,IF(AK1253="","",AK1253),IF(ISNUMBER(A1253),(IF(F1253="Short",G1253-H1253,H1253-G1253)*AZ1253-AX1253),"")))</f>
        <v/>
      </c>
      <c r="AO1253" s="401" t="str">
        <f>IF(Overview!$K$17='Internal Calcs'!$P$22,IF(AL1253="","",AL1253),IF(Overview!$K$17='Internal Calcs'!$P$23,IF(AL1253="","",AL1253),IF(ISNUMBER(A1253),IF(AL1253="",(IF(F1253="Short",G1253-H1253,H1253-G1253)*AZ1253-AX1253),(IF(F1253="Short",G1253-J1253,J1253-G1253)*AZ1253-AX1253)),"")))</f>
        <v/>
      </c>
      <c r="AP1253" s="359" t="str">
        <f>IF(Overview!$K$17='Internal Calcs'!$P$22,"",IF(Overview!$K$17='Internal Calcs'!$P$23,IF(AM1253="","",AM1253),IF(ISNUMBER(A1253),IF(AM1253="",(IF(F1253="Short",G1253-H1253,H1253-G1253)*AZ1253-AX1253),(IF(F1253="Short",G1253-L1253,L1253-G1253)*AZ1253-AX1253)),"")))</f>
        <v/>
      </c>
      <c r="AQ1253" s="176" t="str">
        <f t="shared" si="454"/>
        <v/>
      </c>
      <c r="AR1253" s="176" t="str">
        <f t="shared" si="455"/>
        <v/>
      </c>
      <c r="AS1253" s="176" t="str">
        <f t="shared" si="456"/>
        <v/>
      </c>
      <c r="AT1253" s="176" t="str">
        <f>IF(ISNUMBER(A1253),MAX($AS$2:AS1253)-AS1253,"")</f>
        <v/>
      </c>
      <c r="AU1253" s="177" t="str">
        <f t="shared" si="457"/>
        <v/>
      </c>
      <c r="AV1253" s="178" t="str">
        <f t="shared" si="458"/>
        <v/>
      </c>
      <c r="AW1253" s="178" t="str">
        <f t="shared" si="459"/>
        <v/>
      </c>
      <c r="AX1253" s="179" t="str">
        <f ca="1">IF(ISNUMBER($A1253),INDIRECT(CONCATENATE("'Instrument List'!B",(MATCH(E1253,'Instrument List'!A:A,0))-0)),"")</f>
        <v/>
      </c>
      <c r="AY1253" s="179" t="str">
        <f ca="1">IF(ISNUMBER($A1253),INDIRECT(CONCATENATE("'Instrument List'!D",(MATCH(E1253,'Instrument List'!A:A,0))-0)),"")</f>
        <v/>
      </c>
      <c r="AZ1253" s="179" t="str">
        <f ca="1">IF(ISNUMBER($A1253),INDIRECT(CONCATENATE("'Instrument List'!C",(MATCH(E1253,'Instrument List'!A:A,0))-0)),"")</f>
        <v/>
      </c>
      <c r="BA1253" s="180" t="str">
        <f ca="1">IF(ISNUMBER(A1253),INDIRECT(CONCATENATE("'Instrument List'!E",(MATCH(E1253,'Instrument List'!A:A,0))-0)),"")</f>
        <v/>
      </c>
      <c r="BB1253" s="181" t="str">
        <f t="shared" si="460"/>
        <v/>
      </c>
      <c r="BC1253" s="181" t="str">
        <f t="shared" si="461"/>
        <v/>
      </c>
      <c r="BD1253" s="181" t="str">
        <f ca="1">IF(ISNUMBER(A1253),INDIRECT(CONCATENATE("'Instrument List'!F",(MATCH(E1253,'Instrument List'!A:A,0))-0)),"")</f>
        <v/>
      </c>
    </row>
    <row r="1254" spans="1:56">
      <c r="A1254" s="223" t="str">
        <f t="shared" si="441"/>
        <v/>
      </c>
      <c r="B1254" s="224"/>
      <c r="C1254" s="225"/>
      <c r="D1254" s="182"/>
      <c r="E1254" s="182"/>
      <c r="F1254" s="182"/>
      <c r="G1254" s="203"/>
      <c r="H1254" s="218"/>
      <c r="I1254" s="213"/>
      <c r="J1254" s="207"/>
      <c r="K1254" s="213"/>
      <c r="L1254" s="207"/>
      <c r="M1254" s="213"/>
      <c r="N1254" s="207"/>
      <c r="O1254" s="183" t="str">
        <f t="shared" si="442"/>
        <v/>
      </c>
      <c r="P1254" s="184"/>
      <c r="Q1254" s="184"/>
      <c r="R1254" s="275"/>
      <c r="S1254" s="185" t="str">
        <f t="shared" si="443"/>
        <v/>
      </c>
      <c r="T1254" s="185" t="str">
        <f t="shared" si="444"/>
        <v/>
      </c>
      <c r="U1254" s="275"/>
      <c r="V1254" s="275"/>
      <c r="W1254" s="276" t="str">
        <f t="shared" si="445"/>
        <v/>
      </c>
      <c r="X1254" s="276" t="str">
        <f t="shared" si="446"/>
        <v/>
      </c>
      <c r="Y1254" s="276" t="str">
        <f t="shared" si="447"/>
        <v/>
      </c>
      <c r="Z1254" s="275"/>
      <c r="AA1254" s="184"/>
      <c r="AB1254" s="184"/>
      <c r="AC1254" s="185" t="str">
        <f t="shared" si="448"/>
        <v/>
      </c>
      <c r="AD1254" s="185" t="str">
        <f t="shared" si="449"/>
        <v/>
      </c>
      <c r="AE1254" s="186"/>
      <c r="AF1254" s="187" t="str">
        <f t="shared" si="450"/>
        <v/>
      </c>
      <c r="AG1254" s="182"/>
      <c r="AH1254" s="184"/>
      <c r="AI1254" s="184"/>
      <c r="AJ1254" s="182"/>
      <c r="AK1254" s="188" t="str">
        <f t="shared" si="451"/>
        <v/>
      </c>
      <c r="AL1254" s="188" t="str">
        <f t="shared" si="452"/>
        <v/>
      </c>
      <c r="AM1254" s="188" t="str">
        <f t="shared" si="453"/>
        <v/>
      </c>
      <c r="AN1254" s="359" t="str">
        <f>IF(Overview!$K$17='Internal Calcs'!$P$22,IF(AK1254="","",AK1254),IF(Overview!$K$17='Internal Calcs'!$P$23,IF(AK1254="","",AK1254),IF(ISNUMBER(A1254),(IF(F1254="Short",G1254-H1254,H1254-G1254)*AZ1254-AX1254),"")))</f>
        <v/>
      </c>
      <c r="AO1254" s="401" t="str">
        <f>IF(Overview!$K$17='Internal Calcs'!$P$22,IF(AL1254="","",AL1254),IF(Overview!$K$17='Internal Calcs'!$P$23,IF(AL1254="","",AL1254),IF(ISNUMBER(A1254),IF(AL1254="",(IF(F1254="Short",G1254-H1254,H1254-G1254)*AZ1254-AX1254),(IF(F1254="Short",G1254-J1254,J1254-G1254)*AZ1254-AX1254)),"")))</f>
        <v/>
      </c>
      <c r="AP1254" s="359" t="str">
        <f>IF(Overview!$K$17='Internal Calcs'!$P$22,"",IF(Overview!$K$17='Internal Calcs'!$P$23,IF(AM1254="","",AM1254),IF(ISNUMBER(A1254),IF(AM1254="",(IF(F1254="Short",G1254-H1254,H1254-G1254)*AZ1254-AX1254),(IF(F1254="Short",G1254-L1254,L1254-G1254)*AZ1254-AX1254)),"")))</f>
        <v/>
      </c>
      <c r="AQ1254" s="188" t="str">
        <f t="shared" si="454"/>
        <v/>
      </c>
      <c r="AR1254" s="188" t="str">
        <f t="shared" si="455"/>
        <v/>
      </c>
      <c r="AS1254" s="188" t="str">
        <f t="shared" si="456"/>
        <v/>
      </c>
      <c r="AT1254" s="188" t="str">
        <f>IF(ISNUMBER(A1254),MAX($AS$2:AS1254)-AS1254,"")</f>
        <v/>
      </c>
      <c r="AU1254" s="189" t="str">
        <f t="shared" si="457"/>
        <v/>
      </c>
      <c r="AV1254" s="190" t="str">
        <f t="shared" si="458"/>
        <v/>
      </c>
      <c r="AW1254" s="190" t="str">
        <f t="shared" si="459"/>
        <v/>
      </c>
      <c r="AX1254" s="191" t="str">
        <f ca="1">IF(ISNUMBER($A1254),INDIRECT(CONCATENATE("'Instrument List'!B",(MATCH(E1254,'Instrument List'!A:A,0))-0)),"")</f>
        <v/>
      </c>
      <c r="AY1254" s="191" t="str">
        <f ca="1">IF(ISNUMBER($A1254),INDIRECT(CONCATENATE("'Instrument List'!D",(MATCH(E1254,'Instrument List'!A:A,0))-0)),"")</f>
        <v/>
      </c>
      <c r="AZ1254" s="191" t="str">
        <f ca="1">IF(ISNUMBER($A1254),INDIRECT(CONCATENATE("'Instrument List'!C",(MATCH(E1254,'Instrument List'!A:A,0))-0)),"")</f>
        <v/>
      </c>
      <c r="BA1254" s="192" t="str">
        <f ca="1">IF(ISNUMBER(A1254),INDIRECT(CONCATENATE("'Instrument List'!E",(MATCH(E1254,'Instrument List'!A:A,0))-0)),"")</f>
        <v/>
      </c>
      <c r="BB1254" s="193" t="str">
        <f t="shared" si="460"/>
        <v/>
      </c>
      <c r="BC1254" s="193" t="str">
        <f t="shared" si="461"/>
        <v/>
      </c>
      <c r="BD1254" s="193" t="str">
        <f ca="1">IF(ISNUMBER(A1254),INDIRECT(CONCATENATE("'Instrument List'!F",(MATCH(E1254,'Instrument List'!A:A,0))-0)),"")</f>
        <v/>
      </c>
    </row>
    <row r="1255" spans="1:56">
      <c r="A1255" s="220" t="str">
        <f t="shared" si="441"/>
        <v/>
      </c>
      <c r="B1255" s="221"/>
      <c r="C1255" s="222"/>
      <c r="D1255" s="169"/>
      <c r="E1255" s="169"/>
      <c r="F1255" s="169"/>
      <c r="G1255" s="202"/>
      <c r="H1255" s="217"/>
      <c r="I1255" s="212"/>
      <c r="J1255" s="206"/>
      <c r="K1255" s="212"/>
      <c r="L1255" s="206"/>
      <c r="M1255" s="212"/>
      <c r="N1255" s="206"/>
      <c r="O1255" s="170" t="str">
        <f t="shared" si="442"/>
        <v/>
      </c>
      <c r="P1255" s="171"/>
      <c r="Q1255" s="171"/>
      <c r="R1255" s="171"/>
      <c r="S1255" s="172" t="str">
        <f t="shared" si="443"/>
        <v/>
      </c>
      <c r="T1255" s="172" t="str">
        <f t="shared" si="444"/>
        <v/>
      </c>
      <c r="U1255" s="171"/>
      <c r="V1255" s="171"/>
      <c r="W1255" s="173" t="str">
        <f t="shared" si="445"/>
        <v/>
      </c>
      <c r="X1255" s="173" t="str">
        <f t="shared" si="446"/>
        <v/>
      </c>
      <c r="Y1255" s="173" t="str">
        <f t="shared" si="447"/>
        <v/>
      </c>
      <c r="Z1255" s="171"/>
      <c r="AA1255" s="171"/>
      <c r="AB1255" s="171"/>
      <c r="AC1255" s="172" t="str">
        <f t="shared" si="448"/>
        <v/>
      </c>
      <c r="AD1255" s="172" t="str">
        <f t="shared" si="449"/>
        <v/>
      </c>
      <c r="AE1255" s="174"/>
      <c r="AF1255" s="175" t="str">
        <f t="shared" si="450"/>
        <v/>
      </c>
      <c r="AG1255" s="169"/>
      <c r="AH1255" s="171"/>
      <c r="AI1255" s="171"/>
      <c r="AJ1255" s="169"/>
      <c r="AK1255" s="176" t="str">
        <f t="shared" si="451"/>
        <v/>
      </c>
      <c r="AL1255" s="176" t="str">
        <f t="shared" si="452"/>
        <v/>
      </c>
      <c r="AM1255" s="176" t="str">
        <f t="shared" si="453"/>
        <v/>
      </c>
      <c r="AN1255" s="359" t="str">
        <f>IF(Overview!$K$17='Internal Calcs'!$P$22,IF(AK1255="","",AK1255),IF(Overview!$K$17='Internal Calcs'!$P$23,IF(AK1255="","",AK1255),IF(ISNUMBER(A1255),(IF(F1255="Short",G1255-H1255,H1255-G1255)*AZ1255-AX1255),"")))</f>
        <v/>
      </c>
      <c r="AO1255" s="401" t="str">
        <f>IF(Overview!$K$17='Internal Calcs'!$P$22,IF(AL1255="","",AL1255),IF(Overview!$K$17='Internal Calcs'!$P$23,IF(AL1255="","",AL1255),IF(ISNUMBER(A1255),IF(AL1255="",(IF(F1255="Short",G1255-H1255,H1255-G1255)*AZ1255-AX1255),(IF(F1255="Short",G1255-J1255,J1255-G1255)*AZ1255-AX1255)),"")))</f>
        <v/>
      </c>
      <c r="AP1255" s="359" t="str">
        <f>IF(Overview!$K$17='Internal Calcs'!$P$22,"",IF(Overview!$K$17='Internal Calcs'!$P$23,IF(AM1255="","",AM1255),IF(ISNUMBER(A1255),IF(AM1255="",(IF(F1255="Short",G1255-H1255,H1255-G1255)*AZ1255-AX1255),(IF(F1255="Short",G1255-L1255,L1255-G1255)*AZ1255-AX1255)),"")))</f>
        <v/>
      </c>
      <c r="AQ1255" s="176" t="str">
        <f t="shared" si="454"/>
        <v/>
      </c>
      <c r="AR1255" s="176" t="str">
        <f t="shared" si="455"/>
        <v/>
      </c>
      <c r="AS1255" s="176" t="str">
        <f t="shared" si="456"/>
        <v/>
      </c>
      <c r="AT1255" s="176" t="str">
        <f>IF(ISNUMBER(A1255),MAX($AS$2:AS1255)-AS1255,"")</f>
        <v/>
      </c>
      <c r="AU1255" s="177" t="str">
        <f t="shared" si="457"/>
        <v/>
      </c>
      <c r="AV1255" s="178" t="str">
        <f t="shared" si="458"/>
        <v/>
      </c>
      <c r="AW1255" s="178" t="str">
        <f t="shared" si="459"/>
        <v/>
      </c>
      <c r="AX1255" s="179" t="str">
        <f ca="1">IF(ISNUMBER($A1255),INDIRECT(CONCATENATE("'Instrument List'!B",(MATCH(E1255,'Instrument List'!A:A,0))-0)),"")</f>
        <v/>
      </c>
      <c r="AY1255" s="179" t="str">
        <f ca="1">IF(ISNUMBER($A1255),INDIRECT(CONCATENATE("'Instrument List'!D",(MATCH(E1255,'Instrument List'!A:A,0))-0)),"")</f>
        <v/>
      </c>
      <c r="AZ1255" s="179" t="str">
        <f ca="1">IF(ISNUMBER($A1255),INDIRECT(CONCATENATE("'Instrument List'!C",(MATCH(E1255,'Instrument List'!A:A,0))-0)),"")</f>
        <v/>
      </c>
      <c r="BA1255" s="180" t="str">
        <f ca="1">IF(ISNUMBER(A1255),INDIRECT(CONCATENATE("'Instrument List'!E",(MATCH(E1255,'Instrument List'!A:A,0))-0)),"")</f>
        <v/>
      </c>
      <c r="BB1255" s="181" t="str">
        <f t="shared" si="460"/>
        <v/>
      </c>
      <c r="BC1255" s="181" t="str">
        <f t="shared" si="461"/>
        <v/>
      </c>
      <c r="BD1255" s="181" t="str">
        <f ca="1">IF(ISNUMBER(A1255),INDIRECT(CONCATENATE("'Instrument List'!F",(MATCH(E1255,'Instrument List'!A:A,0))-0)),"")</f>
        <v/>
      </c>
    </row>
    <row r="1256" spans="1:56">
      <c r="A1256" s="223" t="str">
        <f t="shared" si="441"/>
        <v/>
      </c>
      <c r="B1256" s="224"/>
      <c r="C1256" s="225"/>
      <c r="D1256" s="182"/>
      <c r="E1256" s="182"/>
      <c r="F1256" s="182"/>
      <c r="G1256" s="203"/>
      <c r="H1256" s="218"/>
      <c r="I1256" s="213"/>
      <c r="J1256" s="207"/>
      <c r="K1256" s="213"/>
      <c r="L1256" s="207"/>
      <c r="M1256" s="213"/>
      <c r="N1256" s="207"/>
      <c r="O1256" s="183" t="str">
        <f t="shared" si="442"/>
        <v/>
      </c>
      <c r="P1256" s="184"/>
      <c r="Q1256" s="184"/>
      <c r="R1256" s="275"/>
      <c r="S1256" s="185" t="str">
        <f t="shared" si="443"/>
        <v/>
      </c>
      <c r="T1256" s="185" t="str">
        <f t="shared" si="444"/>
        <v/>
      </c>
      <c r="U1256" s="275"/>
      <c r="V1256" s="275"/>
      <c r="W1256" s="276" t="str">
        <f t="shared" si="445"/>
        <v/>
      </c>
      <c r="X1256" s="276" t="str">
        <f t="shared" si="446"/>
        <v/>
      </c>
      <c r="Y1256" s="276" t="str">
        <f t="shared" si="447"/>
        <v/>
      </c>
      <c r="Z1256" s="275"/>
      <c r="AA1256" s="184"/>
      <c r="AB1256" s="184"/>
      <c r="AC1256" s="185" t="str">
        <f t="shared" si="448"/>
        <v/>
      </c>
      <c r="AD1256" s="185" t="str">
        <f t="shared" si="449"/>
        <v/>
      </c>
      <c r="AE1256" s="186"/>
      <c r="AF1256" s="187" t="str">
        <f t="shared" si="450"/>
        <v/>
      </c>
      <c r="AG1256" s="182"/>
      <c r="AH1256" s="184"/>
      <c r="AI1256" s="184"/>
      <c r="AJ1256" s="182"/>
      <c r="AK1256" s="188" t="str">
        <f t="shared" si="451"/>
        <v/>
      </c>
      <c r="AL1256" s="188" t="str">
        <f t="shared" si="452"/>
        <v/>
      </c>
      <c r="AM1256" s="188" t="str">
        <f t="shared" si="453"/>
        <v/>
      </c>
      <c r="AN1256" s="359" t="str">
        <f>IF(Overview!$K$17='Internal Calcs'!$P$22,IF(AK1256="","",AK1256),IF(Overview!$K$17='Internal Calcs'!$P$23,IF(AK1256="","",AK1256),IF(ISNUMBER(A1256),(IF(F1256="Short",G1256-H1256,H1256-G1256)*AZ1256-AX1256),"")))</f>
        <v/>
      </c>
      <c r="AO1256" s="401" t="str">
        <f>IF(Overview!$K$17='Internal Calcs'!$P$22,IF(AL1256="","",AL1256),IF(Overview!$K$17='Internal Calcs'!$P$23,IF(AL1256="","",AL1256),IF(ISNUMBER(A1256),IF(AL1256="",(IF(F1256="Short",G1256-H1256,H1256-G1256)*AZ1256-AX1256),(IF(F1256="Short",G1256-J1256,J1256-G1256)*AZ1256-AX1256)),"")))</f>
        <v/>
      </c>
      <c r="AP1256" s="359" t="str">
        <f>IF(Overview!$K$17='Internal Calcs'!$P$22,"",IF(Overview!$K$17='Internal Calcs'!$P$23,IF(AM1256="","",AM1256),IF(ISNUMBER(A1256),IF(AM1256="",(IF(F1256="Short",G1256-H1256,H1256-G1256)*AZ1256-AX1256),(IF(F1256="Short",G1256-L1256,L1256-G1256)*AZ1256-AX1256)),"")))</f>
        <v/>
      </c>
      <c r="AQ1256" s="188" t="str">
        <f t="shared" si="454"/>
        <v/>
      </c>
      <c r="AR1256" s="188" t="str">
        <f t="shared" si="455"/>
        <v/>
      </c>
      <c r="AS1256" s="188" t="str">
        <f t="shared" si="456"/>
        <v/>
      </c>
      <c r="AT1256" s="188" t="str">
        <f>IF(ISNUMBER(A1256),MAX($AS$2:AS1256)-AS1256,"")</f>
        <v/>
      </c>
      <c r="AU1256" s="189" t="str">
        <f t="shared" si="457"/>
        <v/>
      </c>
      <c r="AV1256" s="190" t="str">
        <f t="shared" si="458"/>
        <v/>
      </c>
      <c r="AW1256" s="190" t="str">
        <f t="shared" si="459"/>
        <v/>
      </c>
      <c r="AX1256" s="191" t="str">
        <f ca="1">IF(ISNUMBER($A1256),INDIRECT(CONCATENATE("'Instrument List'!B",(MATCH(E1256,'Instrument List'!A:A,0))-0)),"")</f>
        <v/>
      </c>
      <c r="AY1256" s="191" t="str">
        <f ca="1">IF(ISNUMBER($A1256),INDIRECT(CONCATENATE("'Instrument List'!D",(MATCH(E1256,'Instrument List'!A:A,0))-0)),"")</f>
        <v/>
      </c>
      <c r="AZ1256" s="191" t="str">
        <f ca="1">IF(ISNUMBER($A1256),INDIRECT(CONCATENATE("'Instrument List'!C",(MATCH(E1256,'Instrument List'!A:A,0))-0)),"")</f>
        <v/>
      </c>
      <c r="BA1256" s="192" t="str">
        <f ca="1">IF(ISNUMBER(A1256),INDIRECT(CONCATENATE("'Instrument List'!E",(MATCH(E1256,'Instrument List'!A:A,0))-0)),"")</f>
        <v/>
      </c>
      <c r="BB1256" s="193" t="str">
        <f t="shared" si="460"/>
        <v/>
      </c>
      <c r="BC1256" s="193" t="str">
        <f t="shared" si="461"/>
        <v/>
      </c>
      <c r="BD1256" s="193" t="str">
        <f ca="1">IF(ISNUMBER(A1256),INDIRECT(CONCATENATE("'Instrument List'!F",(MATCH(E1256,'Instrument List'!A:A,0))-0)),"")</f>
        <v/>
      </c>
    </row>
    <row r="1257" spans="1:56">
      <c r="A1257" s="220" t="str">
        <f t="shared" si="441"/>
        <v/>
      </c>
      <c r="B1257" s="221"/>
      <c r="C1257" s="222"/>
      <c r="D1257" s="169"/>
      <c r="E1257" s="169"/>
      <c r="F1257" s="169"/>
      <c r="G1257" s="202"/>
      <c r="H1257" s="217"/>
      <c r="I1257" s="212"/>
      <c r="J1257" s="206"/>
      <c r="K1257" s="212"/>
      <c r="L1257" s="206"/>
      <c r="M1257" s="212"/>
      <c r="N1257" s="206"/>
      <c r="O1257" s="170" t="str">
        <f t="shared" si="442"/>
        <v/>
      </c>
      <c r="P1257" s="171"/>
      <c r="Q1257" s="171"/>
      <c r="R1257" s="171"/>
      <c r="S1257" s="172" t="str">
        <f t="shared" si="443"/>
        <v/>
      </c>
      <c r="T1257" s="172" t="str">
        <f t="shared" si="444"/>
        <v/>
      </c>
      <c r="U1257" s="171"/>
      <c r="V1257" s="171"/>
      <c r="W1257" s="173" t="str">
        <f t="shared" si="445"/>
        <v/>
      </c>
      <c r="X1257" s="173" t="str">
        <f t="shared" si="446"/>
        <v/>
      </c>
      <c r="Y1257" s="173" t="str">
        <f t="shared" si="447"/>
        <v/>
      </c>
      <c r="Z1257" s="171"/>
      <c r="AA1257" s="171"/>
      <c r="AB1257" s="171"/>
      <c r="AC1257" s="172" t="str">
        <f t="shared" si="448"/>
        <v/>
      </c>
      <c r="AD1257" s="172" t="str">
        <f t="shared" si="449"/>
        <v/>
      </c>
      <c r="AE1257" s="174"/>
      <c r="AF1257" s="175" t="str">
        <f t="shared" si="450"/>
        <v/>
      </c>
      <c r="AG1257" s="169"/>
      <c r="AH1257" s="171"/>
      <c r="AI1257" s="171"/>
      <c r="AJ1257" s="169"/>
      <c r="AK1257" s="176" t="str">
        <f t="shared" si="451"/>
        <v/>
      </c>
      <c r="AL1257" s="176" t="str">
        <f t="shared" si="452"/>
        <v/>
      </c>
      <c r="AM1257" s="176" t="str">
        <f t="shared" si="453"/>
        <v/>
      </c>
      <c r="AN1257" s="359" t="str">
        <f>IF(Overview!$K$17='Internal Calcs'!$P$22,IF(AK1257="","",AK1257),IF(Overview!$K$17='Internal Calcs'!$P$23,IF(AK1257="","",AK1257),IF(ISNUMBER(A1257),(IF(F1257="Short",G1257-H1257,H1257-G1257)*AZ1257-AX1257),"")))</f>
        <v/>
      </c>
      <c r="AO1257" s="401" t="str">
        <f>IF(Overview!$K$17='Internal Calcs'!$P$22,IF(AL1257="","",AL1257),IF(Overview!$K$17='Internal Calcs'!$P$23,IF(AL1257="","",AL1257),IF(ISNUMBER(A1257),IF(AL1257="",(IF(F1257="Short",G1257-H1257,H1257-G1257)*AZ1257-AX1257),(IF(F1257="Short",G1257-J1257,J1257-G1257)*AZ1257-AX1257)),"")))</f>
        <v/>
      </c>
      <c r="AP1257" s="359" t="str">
        <f>IF(Overview!$K$17='Internal Calcs'!$P$22,"",IF(Overview!$K$17='Internal Calcs'!$P$23,IF(AM1257="","",AM1257),IF(ISNUMBER(A1257),IF(AM1257="",(IF(F1257="Short",G1257-H1257,H1257-G1257)*AZ1257-AX1257),(IF(F1257="Short",G1257-L1257,L1257-G1257)*AZ1257-AX1257)),"")))</f>
        <v/>
      </c>
      <c r="AQ1257" s="176" t="str">
        <f t="shared" si="454"/>
        <v/>
      </c>
      <c r="AR1257" s="176" t="str">
        <f t="shared" si="455"/>
        <v/>
      </c>
      <c r="AS1257" s="176" t="str">
        <f t="shared" si="456"/>
        <v/>
      </c>
      <c r="AT1257" s="176" t="str">
        <f>IF(ISNUMBER(A1257),MAX($AS$2:AS1257)-AS1257,"")</f>
        <v/>
      </c>
      <c r="AU1257" s="177" t="str">
        <f t="shared" si="457"/>
        <v/>
      </c>
      <c r="AV1257" s="178" t="str">
        <f t="shared" si="458"/>
        <v/>
      </c>
      <c r="AW1257" s="178" t="str">
        <f t="shared" si="459"/>
        <v/>
      </c>
      <c r="AX1257" s="179" t="str">
        <f ca="1">IF(ISNUMBER($A1257),INDIRECT(CONCATENATE("'Instrument List'!B",(MATCH(E1257,'Instrument List'!A:A,0))-0)),"")</f>
        <v/>
      </c>
      <c r="AY1257" s="179" t="str">
        <f ca="1">IF(ISNUMBER($A1257),INDIRECT(CONCATENATE("'Instrument List'!D",(MATCH(E1257,'Instrument List'!A:A,0))-0)),"")</f>
        <v/>
      </c>
      <c r="AZ1257" s="179" t="str">
        <f ca="1">IF(ISNUMBER($A1257),INDIRECT(CONCATENATE("'Instrument List'!C",(MATCH(E1257,'Instrument List'!A:A,0))-0)),"")</f>
        <v/>
      </c>
      <c r="BA1257" s="180" t="str">
        <f ca="1">IF(ISNUMBER(A1257),INDIRECT(CONCATENATE("'Instrument List'!E",(MATCH(E1257,'Instrument List'!A:A,0))-0)),"")</f>
        <v/>
      </c>
      <c r="BB1257" s="181" t="str">
        <f t="shared" si="460"/>
        <v/>
      </c>
      <c r="BC1257" s="181" t="str">
        <f t="shared" si="461"/>
        <v/>
      </c>
      <c r="BD1257" s="181" t="str">
        <f ca="1">IF(ISNUMBER(A1257),INDIRECT(CONCATENATE("'Instrument List'!F",(MATCH(E1257,'Instrument List'!A:A,0))-0)),"")</f>
        <v/>
      </c>
    </row>
    <row r="1258" spans="1:56">
      <c r="A1258" s="223" t="str">
        <f t="shared" si="441"/>
        <v/>
      </c>
      <c r="B1258" s="224"/>
      <c r="C1258" s="225"/>
      <c r="D1258" s="182"/>
      <c r="E1258" s="182"/>
      <c r="F1258" s="182"/>
      <c r="G1258" s="203"/>
      <c r="H1258" s="218"/>
      <c r="I1258" s="213"/>
      <c r="J1258" s="207"/>
      <c r="K1258" s="213"/>
      <c r="L1258" s="207"/>
      <c r="M1258" s="213"/>
      <c r="N1258" s="207"/>
      <c r="O1258" s="183" t="str">
        <f t="shared" si="442"/>
        <v/>
      </c>
      <c r="P1258" s="184"/>
      <c r="Q1258" s="184"/>
      <c r="R1258" s="275"/>
      <c r="S1258" s="185" t="str">
        <f t="shared" si="443"/>
        <v/>
      </c>
      <c r="T1258" s="185" t="str">
        <f t="shared" si="444"/>
        <v/>
      </c>
      <c r="U1258" s="275"/>
      <c r="V1258" s="275"/>
      <c r="W1258" s="276" t="str">
        <f t="shared" si="445"/>
        <v/>
      </c>
      <c r="X1258" s="276" t="str">
        <f t="shared" si="446"/>
        <v/>
      </c>
      <c r="Y1258" s="276" t="str">
        <f t="shared" si="447"/>
        <v/>
      </c>
      <c r="Z1258" s="275"/>
      <c r="AA1258" s="184"/>
      <c r="AB1258" s="184"/>
      <c r="AC1258" s="185" t="str">
        <f t="shared" si="448"/>
        <v/>
      </c>
      <c r="AD1258" s="185" t="str">
        <f t="shared" si="449"/>
        <v/>
      </c>
      <c r="AE1258" s="186"/>
      <c r="AF1258" s="187" t="str">
        <f t="shared" si="450"/>
        <v/>
      </c>
      <c r="AG1258" s="182"/>
      <c r="AH1258" s="184"/>
      <c r="AI1258" s="184"/>
      <c r="AJ1258" s="182"/>
      <c r="AK1258" s="188" t="str">
        <f t="shared" si="451"/>
        <v/>
      </c>
      <c r="AL1258" s="188" t="str">
        <f t="shared" si="452"/>
        <v/>
      </c>
      <c r="AM1258" s="188" t="str">
        <f t="shared" si="453"/>
        <v/>
      </c>
      <c r="AN1258" s="359" t="str">
        <f>IF(Overview!$K$17='Internal Calcs'!$P$22,IF(AK1258="","",AK1258),IF(Overview!$K$17='Internal Calcs'!$P$23,IF(AK1258="","",AK1258),IF(ISNUMBER(A1258),(IF(F1258="Short",G1258-H1258,H1258-G1258)*AZ1258-AX1258),"")))</f>
        <v/>
      </c>
      <c r="AO1258" s="401" t="str">
        <f>IF(Overview!$K$17='Internal Calcs'!$P$22,IF(AL1258="","",AL1258),IF(Overview!$K$17='Internal Calcs'!$P$23,IF(AL1258="","",AL1258),IF(ISNUMBER(A1258),IF(AL1258="",(IF(F1258="Short",G1258-H1258,H1258-G1258)*AZ1258-AX1258),(IF(F1258="Short",G1258-J1258,J1258-G1258)*AZ1258-AX1258)),"")))</f>
        <v/>
      </c>
      <c r="AP1258" s="359" t="str">
        <f>IF(Overview!$K$17='Internal Calcs'!$P$22,"",IF(Overview!$K$17='Internal Calcs'!$P$23,IF(AM1258="","",AM1258),IF(ISNUMBER(A1258),IF(AM1258="",(IF(F1258="Short",G1258-H1258,H1258-G1258)*AZ1258-AX1258),(IF(F1258="Short",G1258-L1258,L1258-G1258)*AZ1258-AX1258)),"")))</f>
        <v/>
      </c>
      <c r="AQ1258" s="188" t="str">
        <f t="shared" si="454"/>
        <v/>
      </c>
      <c r="AR1258" s="188" t="str">
        <f t="shared" si="455"/>
        <v/>
      </c>
      <c r="AS1258" s="188" t="str">
        <f t="shared" si="456"/>
        <v/>
      </c>
      <c r="AT1258" s="188" t="str">
        <f>IF(ISNUMBER(A1258),MAX($AS$2:AS1258)-AS1258,"")</f>
        <v/>
      </c>
      <c r="AU1258" s="189" t="str">
        <f t="shared" si="457"/>
        <v/>
      </c>
      <c r="AV1258" s="190" t="str">
        <f t="shared" si="458"/>
        <v/>
      </c>
      <c r="AW1258" s="190" t="str">
        <f t="shared" si="459"/>
        <v/>
      </c>
      <c r="AX1258" s="191" t="str">
        <f ca="1">IF(ISNUMBER($A1258),INDIRECT(CONCATENATE("'Instrument List'!B",(MATCH(E1258,'Instrument List'!A:A,0))-0)),"")</f>
        <v/>
      </c>
      <c r="AY1258" s="191" t="str">
        <f ca="1">IF(ISNUMBER($A1258),INDIRECT(CONCATENATE("'Instrument List'!D",(MATCH(E1258,'Instrument List'!A:A,0))-0)),"")</f>
        <v/>
      </c>
      <c r="AZ1258" s="191" t="str">
        <f ca="1">IF(ISNUMBER($A1258),INDIRECT(CONCATENATE("'Instrument List'!C",(MATCH(E1258,'Instrument List'!A:A,0))-0)),"")</f>
        <v/>
      </c>
      <c r="BA1258" s="192" t="str">
        <f ca="1">IF(ISNUMBER(A1258),INDIRECT(CONCATENATE("'Instrument List'!E",(MATCH(E1258,'Instrument List'!A:A,0))-0)),"")</f>
        <v/>
      </c>
      <c r="BB1258" s="193" t="str">
        <f t="shared" si="460"/>
        <v/>
      </c>
      <c r="BC1258" s="193" t="str">
        <f t="shared" si="461"/>
        <v/>
      </c>
      <c r="BD1258" s="193" t="str">
        <f ca="1">IF(ISNUMBER(A1258),INDIRECT(CONCATENATE("'Instrument List'!F",(MATCH(E1258,'Instrument List'!A:A,0))-0)),"")</f>
        <v/>
      </c>
    </row>
    <row r="1259" spans="1:56">
      <c r="A1259" s="220" t="str">
        <f t="shared" si="441"/>
        <v/>
      </c>
      <c r="B1259" s="221"/>
      <c r="C1259" s="222"/>
      <c r="D1259" s="169"/>
      <c r="E1259" s="169"/>
      <c r="F1259" s="169"/>
      <c r="G1259" s="202"/>
      <c r="H1259" s="217"/>
      <c r="I1259" s="212"/>
      <c r="J1259" s="206"/>
      <c r="K1259" s="212"/>
      <c r="L1259" s="206"/>
      <c r="M1259" s="212"/>
      <c r="N1259" s="206"/>
      <c r="O1259" s="170" t="str">
        <f t="shared" si="442"/>
        <v/>
      </c>
      <c r="P1259" s="171"/>
      <c r="Q1259" s="171"/>
      <c r="R1259" s="171"/>
      <c r="S1259" s="172" t="str">
        <f t="shared" si="443"/>
        <v/>
      </c>
      <c r="T1259" s="172" t="str">
        <f t="shared" si="444"/>
        <v/>
      </c>
      <c r="U1259" s="171"/>
      <c r="V1259" s="171"/>
      <c r="W1259" s="173" t="str">
        <f t="shared" si="445"/>
        <v/>
      </c>
      <c r="X1259" s="173" t="str">
        <f t="shared" si="446"/>
        <v/>
      </c>
      <c r="Y1259" s="173" t="str">
        <f t="shared" si="447"/>
        <v/>
      </c>
      <c r="Z1259" s="171"/>
      <c r="AA1259" s="171"/>
      <c r="AB1259" s="171"/>
      <c r="AC1259" s="172" t="str">
        <f t="shared" si="448"/>
        <v/>
      </c>
      <c r="AD1259" s="172" t="str">
        <f t="shared" si="449"/>
        <v/>
      </c>
      <c r="AE1259" s="174"/>
      <c r="AF1259" s="175" t="str">
        <f t="shared" si="450"/>
        <v/>
      </c>
      <c r="AG1259" s="169"/>
      <c r="AH1259" s="171"/>
      <c r="AI1259" s="171"/>
      <c r="AJ1259" s="169"/>
      <c r="AK1259" s="176" t="str">
        <f t="shared" si="451"/>
        <v/>
      </c>
      <c r="AL1259" s="176" t="str">
        <f t="shared" si="452"/>
        <v/>
      </c>
      <c r="AM1259" s="176" t="str">
        <f t="shared" si="453"/>
        <v/>
      </c>
      <c r="AN1259" s="359" t="str">
        <f>IF(Overview!$K$17='Internal Calcs'!$P$22,IF(AK1259="","",AK1259),IF(Overview!$K$17='Internal Calcs'!$P$23,IF(AK1259="","",AK1259),IF(ISNUMBER(A1259),(IF(F1259="Short",G1259-H1259,H1259-G1259)*AZ1259-AX1259),"")))</f>
        <v/>
      </c>
      <c r="AO1259" s="401" t="str">
        <f>IF(Overview!$K$17='Internal Calcs'!$P$22,IF(AL1259="","",AL1259),IF(Overview!$K$17='Internal Calcs'!$P$23,IF(AL1259="","",AL1259),IF(ISNUMBER(A1259),IF(AL1259="",(IF(F1259="Short",G1259-H1259,H1259-G1259)*AZ1259-AX1259),(IF(F1259="Short",G1259-J1259,J1259-G1259)*AZ1259-AX1259)),"")))</f>
        <v/>
      </c>
      <c r="AP1259" s="359" t="str">
        <f>IF(Overview!$K$17='Internal Calcs'!$P$22,"",IF(Overview!$K$17='Internal Calcs'!$P$23,IF(AM1259="","",AM1259),IF(ISNUMBER(A1259),IF(AM1259="",(IF(F1259="Short",G1259-H1259,H1259-G1259)*AZ1259-AX1259),(IF(F1259="Short",G1259-L1259,L1259-G1259)*AZ1259-AX1259)),"")))</f>
        <v/>
      </c>
      <c r="AQ1259" s="176" t="str">
        <f t="shared" si="454"/>
        <v/>
      </c>
      <c r="AR1259" s="176" t="str">
        <f t="shared" si="455"/>
        <v/>
      </c>
      <c r="AS1259" s="176" t="str">
        <f t="shared" si="456"/>
        <v/>
      </c>
      <c r="AT1259" s="176" t="str">
        <f>IF(ISNUMBER(A1259),MAX($AS$2:AS1259)-AS1259,"")</f>
        <v/>
      </c>
      <c r="AU1259" s="177" t="str">
        <f t="shared" si="457"/>
        <v/>
      </c>
      <c r="AV1259" s="178" t="str">
        <f t="shared" si="458"/>
        <v/>
      </c>
      <c r="AW1259" s="178" t="str">
        <f t="shared" si="459"/>
        <v/>
      </c>
      <c r="AX1259" s="179" t="str">
        <f ca="1">IF(ISNUMBER($A1259),INDIRECT(CONCATENATE("'Instrument List'!B",(MATCH(E1259,'Instrument List'!A:A,0))-0)),"")</f>
        <v/>
      </c>
      <c r="AY1259" s="179" t="str">
        <f ca="1">IF(ISNUMBER($A1259),INDIRECT(CONCATENATE("'Instrument List'!D",(MATCH(E1259,'Instrument List'!A:A,0))-0)),"")</f>
        <v/>
      </c>
      <c r="AZ1259" s="179" t="str">
        <f ca="1">IF(ISNUMBER($A1259),INDIRECT(CONCATENATE("'Instrument List'!C",(MATCH(E1259,'Instrument List'!A:A,0))-0)),"")</f>
        <v/>
      </c>
      <c r="BA1259" s="180" t="str">
        <f ca="1">IF(ISNUMBER(A1259),INDIRECT(CONCATENATE("'Instrument List'!E",(MATCH(E1259,'Instrument List'!A:A,0))-0)),"")</f>
        <v/>
      </c>
      <c r="BB1259" s="181" t="str">
        <f t="shared" si="460"/>
        <v/>
      </c>
      <c r="BC1259" s="181" t="str">
        <f t="shared" si="461"/>
        <v/>
      </c>
      <c r="BD1259" s="181" t="str">
        <f ca="1">IF(ISNUMBER(A1259),INDIRECT(CONCATENATE("'Instrument List'!F",(MATCH(E1259,'Instrument List'!A:A,0))-0)),"")</f>
        <v/>
      </c>
    </row>
    <row r="1260" spans="1:56">
      <c r="A1260" s="223" t="str">
        <f t="shared" si="441"/>
        <v/>
      </c>
      <c r="B1260" s="224"/>
      <c r="C1260" s="225"/>
      <c r="D1260" s="182"/>
      <c r="E1260" s="182"/>
      <c r="F1260" s="182"/>
      <c r="G1260" s="203"/>
      <c r="H1260" s="218"/>
      <c r="I1260" s="213"/>
      <c r="J1260" s="207"/>
      <c r="K1260" s="213"/>
      <c r="L1260" s="207"/>
      <c r="M1260" s="213"/>
      <c r="N1260" s="207"/>
      <c r="O1260" s="183" t="str">
        <f t="shared" si="442"/>
        <v/>
      </c>
      <c r="P1260" s="184"/>
      <c r="Q1260" s="184"/>
      <c r="R1260" s="275"/>
      <c r="S1260" s="185" t="str">
        <f t="shared" si="443"/>
        <v/>
      </c>
      <c r="T1260" s="185" t="str">
        <f t="shared" si="444"/>
        <v/>
      </c>
      <c r="U1260" s="275"/>
      <c r="V1260" s="275"/>
      <c r="W1260" s="276" t="str">
        <f t="shared" si="445"/>
        <v/>
      </c>
      <c r="X1260" s="276" t="str">
        <f t="shared" si="446"/>
        <v/>
      </c>
      <c r="Y1260" s="276" t="str">
        <f t="shared" si="447"/>
        <v/>
      </c>
      <c r="Z1260" s="275"/>
      <c r="AA1260" s="184"/>
      <c r="AB1260" s="184"/>
      <c r="AC1260" s="185" t="str">
        <f t="shared" si="448"/>
        <v/>
      </c>
      <c r="AD1260" s="185" t="str">
        <f t="shared" si="449"/>
        <v/>
      </c>
      <c r="AE1260" s="186"/>
      <c r="AF1260" s="187" t="str">
        <f t="shared" si="450"/>
        <v/>
      </c>
      <c r="AG1260" s="182"/>
      <c r="AH1260" s="184"/>
      <c r="AI1260" s="184"/>
      <c r="AJ1260" s="182"/>
      <c r="AK1260" s="188" t="str">
        <f t="shared" si="451"/>
        <v/>
      </c>
      <c r="AL1260" s="188" t="str">
        <f t="shared" si="452"/>
        <v/>
      </c>
      <c r="AM1260" s="188" t="str">
        <f t="shared" si="453"/>
        <v/>
      </c>
      <c r="AN1260" s="359" t="str">
        <f>IF(Overview!$K$17='Internal Calcs'!$P$22,IF(AK1260="","",AK1260),IF(Overview!$K$17='Internal Calcs'!$P$23,IF(AK1260="","",AK1260),IF(ISNUMBER(A1260),(IF(F1260="Short",G1260-H1260,H1260-G1260)*AZ1260-AX1260),"")))</f>
        <v/>
      </c>
      <c r="AO1260" s="401" t="str">
        <f>IF(Overview!$K$17='Internal Calcs'!$P$22,IF(AL1260="","",AL1260),IF(Overview!$K$17='Internal Calcs'!$P$23,IF(AL1260="","",AL1260),IF(ISNUMBER(A1260),IF(AL1260="",(IF(F1260="Short",G1260-H1260,H1260-G1260)*AZ1260-AX1260),(IF(F1260="Short",G1260-J1260,J1260-G1260)*AZ1260-AX1260)),"")))</f>
        <v/>
      </c>
      <c r="AP1260" s="359" t="str">
        <f>IF(Overview!$K$17='Internal Calcs'!$P$22,"",IF(Overview!$K$17='Internal Calcs'!$P$23,IF(AM1260="","",AM1260),IF(ISNUMBER(A1260),IF(AM1260="",(IF(F1260="Short",G1260-H1260,H1260-G1260)*AZ1260-AX1260),(IF(F1260="Short",G1260-L1260,L1260-G1260)*AZ1260-AX1260)),"")))</f>
        <v/>
      </c>
      <c r="AQ1260" s="188" t="str">
        <f t="shared" si="454"/>
        <v/>
      </c>
      <c r="AR1260" s="188" t="str">
        <f t="shared" si="455"/>
        <v/>
      </c>
      <c r="AS1260" s="188" t="str">
        <f t="shared" si="456"/>
        <v/>
      </c>
      <c r="AT1260" s="188" t="str">
        <f>IF(ISNUMBER(A1260),MAX($AS$2:AS1260)-AS1260,"")</f>
        <v/>
      </c>
      <c r="AU1260" s="189" t="str">
        <f t="shared" si="457"/>
        <v/>
      </c>
      <c r="AV1260" s="190" t="str">
        <f t="shared" si="458"/>
        <v/>
      </c>
      <c r="AW1260" s="190" t="str">
        <f t="shared" si="459"/>
        <v/>
      </c>
      <c r="AX1260" s="191" t="str">
        <f ca="1">IF(ISNUMBER($A1260),INDIRECT(CONCATENATE("'Instrument List'!B",(MATCH(E1260,'Instrument List'!A:A,0))-0)),"")</f>
        <v/>
      </c>
      <c r="AY1260" s="191" t="str">
        <f ca="1">IF(ISNUMBER($A1260),INDIRECT(CONCATENATE("'Instrument List'!D",(MATCH(E1260,'Instrument List'!A:A,0))-0)),"")</f>
        <v/>
      </c>
      <c r="AZ1260" s="191" t="str">
        <f ca="1">IF(ISNUMBER($A1260),INDIRECT(CONCATENATE("'Instrument List'!C",(MATCH(E1260,'Instrument List'!A:A,0))-0)),"")</f>
        <v/>
      </c>
      <c r="BA1260" s="192" t="str">
        <f ca="1">IF(ISNUMBER(A1260),INDIRECT(CONCATENATE("'Instrument List'!E",(MATCH(E1260,'Instrument List'!A:A,0))-0)),"")</f>
        <v/>
      </c>
      <c r="BB1260" s="193" t="str">
        <f t="shared" si="460"/>
        <v/>
      </c>
      <c r="BC1260" s="193" t="str">
        <f t="shared" si="461"/>
        <v/>
      </c>
      <c r="BD1260" s="193" t="str">
        <f ca="1">IF(ISNUMBER(A1260),INDIRECT(CONCATENATE("'Instrument List'!F",(MATCH(E1260,'Instrument List'!A:A,0))-0)),"")</f>
        <v/>
      </c>
    </row>
    <row r="1261" spans="1:56">
      <c r="A1261" s="220" t="str">
        <f t="shared" si="441"/>
        <v/>
      </c>
      <c r="B1261" s="221"/>
      <c r="C1261" s="222"/>
      <c r="D1261" s="169"/>
      <c r="E1261" s="169"/>
      <c r="F1261" s="169"/>
      <c r="G1261" s="202"/>
      <c r="H1261" s="217"/>
      <c r="I1261" s="212"/>
      <c r="J1261" s="206"/>
      <c r="K1261" s="212"/>
      <c r="L1261" s="206"/>
      <c r="M1261" s="212"/>
      <c r="N1261" s="206"/>
      <c r="O1261" s="170" t="str">
        <f t="shared" si="442"/>
        <v/>
      </c>
      <c r="P1261" s="171"/>
      <c r="Q1261" s="171"/>
      <c r="R1261" s="171"/>
      <c r="S1261" s="172" t="str">
        <f t="shared" si="443"/>
        <v/>
      </c>
      <c r="T1261" s="172" t="str">
        <f t="shared" si="444"/>
        <v/>
      </c>
      <c r="U1261" s="171"/>
      <c r="V1261" s="171"/>
      <c r="W1261" s="173" t="str">
        <f t="shared" si="445"/>
        <v/>
      </c>
      <c r="X1261" s="173" t="str">
        <f t="shared" si="446"/>
        <v/>
      </c>
      <c r="Y1261" s="173" t="str">
        <f t="shared" si="447"/>
        <v/>
      </c>
      <c r="Z1261" s="171"/>
      <c r="AA1261" s="171"/>
      <c r="AB1261" s="171"/>
      <c r="AC1261" s="172" t="str">
        <f t="shared" si="448"/>
        <v/>
      </c>
      <c r="AD1261" s="172" t="str">
        <f t="shared" si="449"/>
        <v/>
      </c>
      <c r="AE1261" s="174"/>
      <c r="AF1261" s="175" t="str">
        <f t="shared" si="450"/>
        <v/>
      </c>
      <c r="AG1261" s="169"/>
      <c r="AH1261" s="171"/>
      <c r="AI1261" s="171"/>
      <c r="AJ1261" s="169"/>
      <c r="AK1261" s="176" t="str">
        <f t="shared" si="451"/>
        <v/>
      </c>
      <c r="AL1261" s="176" t="str">
        <f t="shared" si="452"/>
        <v/>
      </c>
      <c r="AM1261" s="176" t="str">
        <f t="shared" si="453"/>
        <v/>
      </c>
      <c r="AN1261" s="359" t="str">
        <f>IF(Overview!$K$17='Internal Calcs'!$P$22,IF(AK1261="","",AK1261),IF(Overview!$K$17='Internal Calcs'!$P$23,IF(AK1261="","",AK1261),IF(ISNUMBER(A1261),(IF(F1261="Short",G1261-H1261,H1261-G1261)*AZ1261-AX1261),"")))</f>
        <v/>
      </c>
      <c r="AO1261" s="401" t="str">
        <f>IF(Overview!$K$17='Internal Calcs'!$P$22,IF(AL1261="","",AL1261),IF(Overview!$K$17='Internal Calcs'!$P$23,IF(AL1261="","",AL1261),IF(ISNUMBER(A1261),IF(AL1261="",(IF(F1261="Short",G1261-H1261,H1261-G1261)*AZ1261-AX1261),(IF(F1261="Short",G1261-J1261,J1261-G1261)*AZ1261-AX1261)),"")))</f>
        <v/>
      </c>
      <c r="AP1261" s="359" t="str">
        <f>IF(Overview!$K$17='Internal Calcs'!$P$22,"",IF(Overview!$K$17='Internal Calcs'!$P$23,IF(AM1261="","",AM1261),IF(ISNUMBER(A1261),IF(AM1261="",(IF(F1261="Short",G1261-H1261,H1261-G1261)*AZ1261-AX1261),(IF(F1261="Short",G1261-L1261,L1261-G1261)*AZ1261-AX1261)),"")))</f>
        <v/>
      </c>
      <c r="AQ1261" s="176" t="str">
        <f t="shared" si="454"/>
        <v/>
      </c>
      <c r="AR1261" s="176" t="str">
        <f t="shared" si="455"/>
        <v/>
      </c>
      <c r="AS1261" s="176" t="str">
        <f t="shared" si="456"/>
        <v/>
      </c>
      <c r="AT1261" s="176" t="str">
        <f>IF(ISNUMBER(A1261),MAX($AS$2:AS1261)-AS1261,"")</f>
        <v/>
      </c>
      <c r="AU1261" s="177" t="str">
        <f t="shared" si="457"/>
        <v/>
      </c>
      <c r="AV1261" s="178" t="str">
        <f t="shared" si="458"/>
        <v/>
      </c>
      <c r="AW1261" s="178" t="str">
        <f t="shared" si="459"/>
        <v/>
      </c>
      <c r="AX1261" s="179" t="str">
        <f ca="1">IF(ISNUMBER($A1261),INDIRECT(CONCATENATE("'Instrument List'!B",(MATCH(E1261,'Instrument List'!A:A,0))-0)),"")</f>
        <v/>
      </c>
      <c r="AY1261" s="179" t="str">
        <f ca="1">IF(ISNUMBER($A1261),INDIRECT(CONCATENATE("'Instrument List'!D",(MATCH(E1261,'Instrument List'!A:A,0))-0)),"")</f>
        <v/>
      </c>
      <c r="AZ1261" s="179" t="str">
        <f ca="1">IF(ISNUMBER($A1261),INDIRECT(CONCATENATE("'Instrument List'!C",(MATCH(E1261,'Instrument List'!A:A,0))-0)),"")</f>
        <v/>
      </c>
      <c r="BA1261" s="180" t="str">
        <f ca="1">IF(ISNUMBER(A1261),INDIRECT(CONCATENATE("'Instrument List'!E",(MATCH(E1261,'Instrument List'!A:A,0))-0)),"")</f>
        <v/>
      </c>
      <c r="BB1261" s="181" t="str">
        <f t="shared" si="460"/>
        <v/>
      </c>
      <c r="BC1261" s="181" t="str">
        <f t="shared" si="461"/>
        <v/>
      </c>
      <c r="BD1261" s="181" t="str">
        <f ca="1">IF(ISNUMBER(A1261),INDIRECT(CONCATENATE("'Instrument List'!F",(MATCH(E1261,'Instrument List'!A:A,0))-0)),"")</f>
        <v/>
      </c>
    </row>
    <row r="1262" spans="1:56">
      <c r="A1262" s="223" t="str">
        <f t="shared" si="441"/>
        <v/>
      </c>
      <c r="B1262" s="224"/>
      <c r="C1262" s="225"/>
      <c r="D1262" s="182"/>
      <c r="E1262" s="182"/>
      <c r="F1262" s="182"/>
      <c r="G1262" s="203"/>
      <c r="H1262" s="218"/>
      <c r="I1262" s="213"/>
      <c r="J1262" s="207"/>
      <c r="K1262" s="213"/>
      <c r="L1262" s="207"/>
      <c r="M1262" s="213"/>
      <c r="N1262" s="207"/>
      <c r="O1262" s="183" t="str">
        <f t="shared" si="442"/>
        <v/>
      </c>
      <c r="P1262" s="184"/>
      <c r="Q1262" s="184"/>
      <c r="R1262" s="275"/>
      <c r="S1262" s="185" t="str">
        <f t="shared" si="443"/>
        <v/>
      </c>
      <c r="T1262" s="185" t="str">
        <f t="shared" si="444"/>
        <v/>
      </c>
      <c r="U1262" s="275"/>
      <c r="V1262" s="275"/>
      <c r="W1262" s="276" t="str">
        <f t="shared" si="445"/>
        <v/>
      </c>
      <c r="X1262" s="276" t="str">
        <f t="shared" si="446"/>
        <v/>
      </c>
      <c r="Y1262" s="276" t="str">
        <f t="shared" si="447"/>
        <v/>
      </c>
      <c r="Z1262" s="275"/>
      <c r="AA1262" s="184"/>
      <c r="AB1262" s="184"/>
      <c r="AC1262" s="185" t="str">
        <f t="shared" si="448"/>
        <v/>
      </c>
      <c r="AD1262" s="185" t="str">
        <f t="shared" si="449"/>
        <v/>
      </c>
      <c r="AE1262" s="186"/>
      <c r="AF1262" s="187" t="str">
        <f t="shared" si="450"/>
        <v/>
      </c>
      <c r="AG1262" s="182"/>
      <c r="AH1262" s="184"/>
      <c r="AI1262" s="184"/>
      <c r="AJ1262" s="182"/>
      <c r="AK1262" s="188" t="str">
        <f t="shared" si="451"/>
        <v/>
      </c>
      <c r="AL1262" s="188" t="str">
        <f t="shared" si="452"/>
        <v/>
      </c>
      <c r="AM1262" s="188" t="str">
        <f t="shared" si="453"/>
        <v/>
      </c>
      <c r="AN1262" s="359" t="str">
        <f>IF(Overview!$K$17='Internal Calcs'!$P$22,IF(AK1262="","",AK1262),IF(Overview!$K$17='Internal Calcs'!$P$23,IF(AK1262="","",AK1262),IF(ISNUMBER(A1262),(IF(F1262="Short",G1262-H1262,H1262-G1262)*AZ1262-AX1262),"")))</f>
        <v/>
      </c>
      <c r="AO1262" s="401" t="str">
        <f>IF(Overview!$K$17='Internal Calcs'!$P$22,IF(AL1262="","",AL1262),IF(Overview!$K$17='Internal Calcs'!$P$23,IF(AL1262="","",AL1262),IF(ISNUMBER(A1262),IF(AL1262="",(IF(F1262="Short",G1262-H1262,H1262-G1262)*AZ1262-AX1262),(IF(F1262="Short",G1262-J1262,J1262-G1262)*AZ1262-AX1262)),"")))</f>
        <v/>
      </c>
      <c r="AP1262" s="359" t="str">
        <f>IF(Overview!$K$17='Internal Calcs'!$P$22,"",IF(Overview!$K$17='Internal Calcs'!$P$23,IF(AM1262="","",AM1262),IF(ISNUMBER(A1262),IF(AM1262="",(IF(F1262="Short",G1262-H1262,H1262-G1262)*AZ1262-AX1262),(IF(F1262="Short",G1262-L1262,L1262-G1262)*AZ1262-AX1262)),"")))</f>
        <v/>
      </c>
      <c r="AQ1262" s="188" t="str">
        <f t="shared" si="454"/>
        <v/>
      </c>
      <c r="AR1262" s="188" t="str">
        <f t="shared" si="455"/>
        <v/>
      </c>
      <c r="AS1262" s="188" t="str">
        <f t="shared" si="456"/>
        <v/>
      </c>
      <c r="AT1262" s="188" t="str">
        <f>IF(ISNUMBER(A1262),MAX($AS$2:AS1262)-AS1262,"")</f>
        <v/>
      </c>
      <c r="AU1262" s="189" t="str">
        <f t="shared" si="457"/>
        <v/>
      </c>
      <c r="AV1262" s="190" t="str">
        <f t="shared" si="458"/>
        <v/>
      </c>
      <c r="AW1262" s="190" t="str">
        <f t="shared" si="459"/>
        <v/>
      </c>
      <c r="AX1262" s="191" t="str">
        <f ca="1">IF(ISNUMBER($A1262),INDIRECT(CONCATENATE("'Instrument List'!B",(MATCH(E1262,'Instrument List'!A:A,0))-0)),"")</f>
        <v/>
      </c>
      <c r="AY1262" s="191" t="str">
        <f ca="1">IF(ISNUMBER($A1262),INDIRECT(CONCATENATE("'Instrument List'!D",(MATCH(E1262,'Instrument List'!A:A,0))-0)),"")</f>
        <v/>
      </c>
      <c r="AZ1262" s="191" t="str">
        <f ca="1">IF(ISNUMBER($A1262),INDIRECT(CONCATENATE("'Instrument List'!C",(MATCH(E1262,'Instrument List'!A:A,0))-0)),"")</f>
        <v/>
      </c>
      <c r="BA1262" s="192" t="str">
        <f ca="1">IF(ISNUMBER(A1262),INDIRECT(CONCATENATE("'Instrument List'!E",(MATCH(E1262,'Instrument List'!A:A,0))-0)),"")</f>
        <v/>
      </c>
      <c r="BB1262" s="193" t="str">
        <f t="shared" si="460"/>
        <v/>
      </c>
      <c r="BC1262" s="193" t="str">
        <f t="shared" si="461"/>
        <v/>
      </c>
      <c r="BD1262" s="193" t="str">
        <f ca="1">IF(ISNUMBER(A1262),INDIRECT(CONCATENATE("'Instrument List'!F",(MATCH(E1262,'Instrument List'!A:A,0))-0)),"")</f>
        <v/>
      </c>
    </row>
    <row r="1263" spans="1:56">
      <c r="A1263" s="220" t="str">
        <f t="shared" si="441"/>
        <v/>
      </c>
      <c r="B1263" s="221"/>
      <c r="C1263" s="222"/>
      <c r="D1263" s="169"/>
      <c r="E1263" s="169"/>
      <c r="F1263" s="169"/>
      <c r="G1263" s="202"/>
      <c r="H1263" s="217"/>
      <c r="I1263" s="212"/>
      <c r="J1263" s="206"/>
      <c r="K1263" s="212"/>
      <c r="L1263" s="206"/>
      <c r="M1263" s="212"/>
      <c r="N1263" s="206"/>
      <c r="O1263" s="170" t="str">
        <f t="shared" si="442"/>
        <v/>
      </c>
      <c r="P1263" s="171"/>
      <c r="Q1263" s="171"/>
      <c r="R1263" s="171"/>
      <c r="S1263" s="172" t="str">
        <f t="shared" si="443"/>
        <v/>
      </c>
      <c r="T1263" s="172" t="str">
        <f t="shared" si="444"/>
        <v/>
      </c>
      <c r="U1263" s="171"/>
      <c r="V1263" s="171"/>
      <c r="W1263" s="173" t="str">
        <f t="shared" si="445"/>
        <v/>
      </c>
      <c r="X1263" s="173" t="str">
        <f t="shared" si="446"/>
        <v/>
      </c>
      <c r="Y1263" s="173" t="str">
        <f t="shared" si="447"/>
        <v/>
      </c>
      <c r="Z1263" s="171"/>
      <c r="AA1263" s="171"/>
      <c r="AB1263" s="171"/>
      <c r="AC1263" s="172" t="str">
        <f t="shared" si="448"/>
        <v/>
      </c>
      <c r="AD1263" s="172" t="str">
        <f t="shared" si="449"/>
        <v/>
      </c>
      <c r="AE1263" s="174"/>
      <c r="AF1263" s="175" t="str">
        <f t="shared" si="450"/>
        <v/>
      </c>
      <c r="AG1263" s="169"/>
      <c r="AH1263" s="171"/>
      <c r="AI1263" s="171"/>
      <c r="AJ1263" s="169"/>
      <c r="AK1263" s="176" t="str">
        <f t="shared" si="451"/>
        <v/>
      </c>
      <c r="AL1263" s="176" t="str">
        <f t="shared" si="452"/>
        <v/>
      </c>
      <c r="AM1263" s="176" t="str">
        <f t="shared" si="453"/>
        <v/>
      </c>
      <c r="AN1263" s="359" t="str">
        <f>IF(Overview!$K$17='Internal Calcs'!$P$22,IF(AK1263="","",AK1263),IF(Overview!$K$17='Internal Calcs'!$P$23,IF(AK1263="","",AK1263),IF(ISNUMBER(A1263),(IF(F1263="Short",G1263-H1263,H1263-G1263)*AZ1263-AX1263),"")))</f>
        <v/>
      </c>
      <c r="AO1263" s="401" t="str">
        <f>IF(Overview!$K$17='Internal Calcs'!$P$22,IF(AL1263="","",AL1263),IF(Overview!$K$17='Internal Calcs'!$P$23,IF(AL1263="","",AL1263),IF(ISNUMBER(A1263),IF(AL1263="",(IF(F1263="Short",G1263-H1263,H1263-G1263)*AZ1263-AX1263),(IF(F1263="Short",G1263-J1263,J1263-G1263)*AZ1263-AX1263)),"")))</f>
        <v/>
      </c>
      <c r="AP1263" s="359" t="str">
        <f>IF(Overview!$K$17='Internal Calcs'!$P$22,"",IF(Overview!$K$17='Internal Calcs'!$P$23,IF(AM1263="","",AM1263),IF(ISNUMBER(A1263),IF(AM1263="",(IF(F1263="Short",G1263-H1263,H1263-G1263)*AZ1263-AX1263),(IF(F1263="Short",G1263-L1263,L1263-G1263)*AZ1263-AX1263)),"")))</f>
        <v/>
      </c>
      <c r="AQ1263" s="176" t="str">
        <f t="shared" si="454"/>
        <v/>
      </c>
      <c r="AR1263" s="176" t="str">
        <f t="shared" si="455"/>
        <v/>
      </c>
      <c r="AS1263" s="176" t="str">
        <f t="shared" si="456"/>
        <v/>
      </c>
      <c r="AT1263" s="176" t="str">
        <f>IF(ISNUMBER(A1263),MAX($AS$2:AS1263)-AS1263,"")</f>
        <v/>
      </c>
      <c r="AU1263" s="177" t="str">
        <f t="shared" si="457"/>
        <v/>
      </c>
      <c r="AV1263" s="178" t="str">
        <f t="shared" si="458"/>
        <v/>
      </c>
      <c r="AW1263" s="178" t="str">
        <f t="shared" si="459"/>
        <v/>
      </c>
      <c r="AX1263" s="179" t="str">
        <f ca="1">IF(ISNUMBER($A1263),INDIRECT(CONCATENATE("'Instrument List'!B",(MATCH(E1263,'Instrument List'!A:A,0))-0)),"")</f>
        <v/>
      </c>
      <c r="AY1263" s="179" t="str">
        <f ca="1">IF(ISNUMBER($A1263),INDIRECT(CONCATENATE("'Instrument List'!D",(MATCH(E1263,'Instrument List'!A:A,0))-0)),"")</f>
        <v/>
      </c>
      <c r="AZ1263" s="179" t="str">
        <f ca="1">IF(ISNUMBER($A1263),INDIRECT(CONCATENATE("'Instrument List'!C",(MATCH(E1263,'Instrument List'!A:A,0))-0)),"")</f>
        <v/>
      </c>
      <c r="BA1263" s="180" t="str">
        <f ca="1">IF(ISNUMBER(A1263),INDIRECT(CONCATENATE("'Instrument List'!E",(MATCH(E1263,'Instrument List'!A:A,0))-0)),"")</f>
        <v/>
      </c>
      <c r="BB1263" s="181" t="str">
        <f t="shared" si="460"/>
        <v/>
      </c>
      <c r="BC1263" s="181" t="str">
        <f t="shared" si="461"/>
        <v/>
      </c>
      <c r="BD1263" s="181" t="str">
        <f ca="1">IF(ISNUMBER(A1263),INDIRECT(CONCATENATE("'Instrument List'!F",(MATCH(E1263,'Instrument List'!A:A,0))-0)),"")</f>
        <v/>
      </c>
    </row>
    <row r="1264" spans="1:56">
      <c r="A1264" s="223" t="str">
        <f t="shared" si="441"/>
        <v/>
      </c>
      <c r="B1264" s="224"/>
      <c r="C1264" s="225"/>
      <c r="D1264" s="182"/>
      <c r="E1264" s="182"/>
      <c r="F1264" s="182"/>
      <c r="G1264" s="203"/>
      <c r="H1264" s="218"/>
      <c r="I1264" s="213"/>
      <c r="J1264" s="207"/>
      <c r="K1264" s="213"/>
      <c r="L1264" s="207"/>
      <c r="M1264" s="213"/>
      <c r="N1264" s="207"/>
      <c r="O1264" s="183" t="str">
        <f t="shared" si="442"/>
        <v/>
      </c>
      <c r="P1264" s="184"/>
      <c r="Q1264" s="184"/>
      <c r="R1264" s="275"/>
      <c r="S1264" s="185" t="str">
        <f t="shared" si="443"/>
        <v/>
      </c>
      <c r="T1264" s="185" t="str">
        <f t="shared" si="444"/>
        <v/>
      </c>
      <c r="U1264" s="275"/>
      <c r="V1264" s="275"/>
      <c r="W1264" s="276" t="str">
        <f t="shared" si="445"/>
        <v/>
      </c>
      <c r="X1264" s="276" t="str">
        <f t="shared" si="446"/>
        <v/>
      </c>
      <c r="Y1264" s="276" t="str">
        <f t="shared" si="447"/>
        <v/>
      </c>
      <c r="Z1264" s="275"/>
      <c r="AA1264" s="184"/>
      <c r="AB1264" s="184"/>
      <c r="AC1264" s="185" t="str">
        <f t="shared" si="448"/>
        <v/>
      </c>
      <c r="AD1264" s="185" t="str">
        <f t="shared" si="449"/>
        <v/>
      </c>
      <c r="AE1264" s="186"/>
      <c r="AF1264" s="187" t="str">
        <f t="shared" si="450"/>
        <v/>
      </c>
      <c r="AG1264" s="182"/>
      <c r="AH1264" s="184"/>
      <c r="AI1264" s="184"/>
      <c r="AJ1264" s="182"/>
      <c r="AK1264" s="188" t="str">
        <f t="shared" si="451"/>
        <v/>
      </c>
      <c r="AL1264" s="188" t="str">
        <f t="shared" si="452"/>
        <v/>
      </c>
      <c r="AM1264" s="188" t="str">
        <f t="shared" si="453"/>
        <v/>
      </c>
      <c r="AN1264" s="359" t="str">
        <f>IF(Overview!$K$17='Internal Calcs'!$P$22,IF(AK1264="","",AK1264),IF(Overview!$K$17='Internal Calcs'!$P$23,IF(AK1264="","",AK1264),IF(ISNUMBER(A1264),(IF(F1264="Short",G1264-H1264,H1264-G1264)*AZ1264-AX1264),"")))</f>
        <v/>
      </c>
      <c r="AO1264" s="401" t="str">
        <f>IF(Overview!$K$17='Internal Calcs'!$P$22,IF(AL1264="","",AL1264),IF(Overview!$K$17='Internal Calcs'!$P$23,IF(AL1264="","",AL1264),IF(ISNUMBER(A1264),IF(AL1264="",(IF(F1264="Short",G1264-H1264,H1264-G1264)*AZ1264-AX1264),(IF(F1264="Short",G1264-J1264,J1264-G1264)*AZ1264-AX1264)),"")))</f>
        <v/>
      </c>
      <c r="AP1264" s="359" t="str">
        <f>IF(Overview!$K$17='Internal Calcs'!$P$22,"",IF(Overview!$K$17='Internal Calcs'!$P$23,IF(AM1264="","",AM1264),IF(ISNUMBER(A1264),IF(AM1264="",(IF(F1264="Short",G1264-H1264,H1264-G1264)*AZ1264-AX1264),(IF(F1264="Short",G1264-L1264,L1264-G1264)*AZ1264-AX1264)),"")))</f>
        <v/>
      </c>
      <c r="AQ1264" s="188" t="str">
        <f t="shared" si="454"/>
        <v/>
      </c>
      <c r="AR1264" s="188" t="str">
        <f t="shared" si="455"/>
        <v/>
      </c>
      <c r="AS1264" s="188" t="str">
        <f t="shared" si="456"/>
        <v/>
      </c>
      <c r="AT1264" s="188" t="str">
        <f>IF(ISNUMBER(A1264),MAX($AS$2:AS1264)-AS1264,"")</f>
        <v/>
      </c>
      <c r="AU1264" s="189" t="str">
        <f t="shared" si="457"/>
        <v/>
      </c>
      <c r="AV1264" s="190" t="str">
        <f t="shared" si="458"/>
        <v/>
      </c>
      <c r="AW1264" s="190" t="str">
        <f t="shared" si="459"/>
        <v/>
      </c>
      <c r="AX1264" s="191" t="str">
        <f ca="1">IF(ISNUMBER($A1264),INDIRECT(CONCATENATE("'Instrument List'!B",(MATCH(E1264,'Instrument List'!A:A,0))-0)),"")</f>
        <v/>
      </c>
      <c r="AY1264" s="191" t="str">
        <f ca="1">IF(ISNUMBER($A1264),INDIRECT(CONCATENATE("'Instrument List'!D",(MATCH(E1264,'Instrument List'!A:A,0))-0)),"")</f>
        <v/>
      </c>
      <c r="AZ1264" s="191" t="str">
        <f ca="1">IF(ISNUMBER($A1264),INDIRECT(CONCATENATE("'Instrument List'!C",(MATCH(E1264,'Instrument List'!A:A,0))-0)),"")</f>
        <v/>
      </c>
      <c r="BA1264" s="192" t="str">
        <f ca="1">IF(ISNUMBER(A1264),INDIRECT(CONCATENATE("'Instrument List'!E",(MATCH(E1264,'Instrument List'!A:A,0))-0)),"")</f>
        <v/>
      </c>
      <c r="BB1264" s="193" t="str">
        <f t="shared" si="460"/>
        <v/>
      </c>
      <c r="BC1264" s="193" t="str">
        <f t="shared" si="461"/>
        <v/>
      </c>
      <c r="BD1264" s="193" t="str">
        <f ca="1">IF(ISNUMBER(A1264),INDIRECT(CONCATENATE("'Instrument List'!F",(MATCH(E1264,'Instrument List'!A:A,0))-0)),"")</f>
        <v/>
      </c>
    </row>
    <row r="1265" spans="1:56">
      <c r="A1265" s="220" t="str">
        <f t="shared" si="441"/>
        <v/>
      </c>
      <c r="B1265" s="221"/>
      <c r="C1265" s="222"/>
      <c r="D1265" s="169"/>
      <c r="E1265" s="169"/>
      <c r="F1265" s="169"/>
      <c r="G1265" s="202"/>
      <c r="H1265" s="217"/>
      <c r="I1265" s="212"/>
      <c r="J1265" s="206"/>
      <c r="K1265" s="212"/>
      <c r="L1265" s="206"/>
      <c r="M1265" s="212"/>
      <c r="N1265" s="206"/>
      <c r="O1265" s="170" t="str">
        <f t="shared" si="442"/>
        <v/>
      </c>
      <c r="P1265" s="171"/>
      <c r="Q1265" s="171"/>
      <c r="R1265" s="171"/>
      <c r="S1265" s="172" t="str">
        <f t="shared" si="443"/>
        <v/>
      </c>
      <c r="T1265" s="172" t="str">
        <f t="shared" si="444"/>
        <v/>
      </c>
      <c r="U1265" s="171"/>
      <c r="V1265" s="171"/>
      <c r="W1265" s="173" t="str">
        <f t="shared" si="445"/>
        <v/>
      </c>
      <c r="X1265" s="173" t="str">
        <f t="shared" si="446"/>
        <v/>
      </c>
      <c r="Y1265" s="173" t="str">
        <f t="shared" si="447"/>
        <v/>
      </c>
      <c r="Z1265" s="171"/>
      <c r="AA1265" s="171"/>
      <c r="AB1265" s="171"/>
      <c r="AC1265" s="172" t="str">
        <f t="shared" si="448"/>
        <v/>
      </c>
      <c r="AD1265" s="172" t="str">
        <f t="shared" si="449"/>
        <v/>
      </c>
      <c r="AE1265" s="174"/>
      <c r="AF1265" s="175" t="str">
        <f t="shared" si="450"/>
        <v/>
      </c>
      <c r="AG1265" s="169"/>
      <c r="AH1265" s="171"/>
      <c r="AI1265" s="171"/>
      <c r="AJ1265" s="169"/>
      <c r="AK1265" s="176" t="str">
        <f t="shared" si="451"/>
        <v/>
      </c>
      <c r="AL1265" s="176" t="str">
        <f t="shared" si="452"/>
        <v/>
      </c>
      <c r="AM1265" s="176" t="str">
        <f t="shared" si="453"/>
        <v/>
      </c>
      <c r="AN1265" s="359" t="str">
        <f>IF(Overview!$K$17='Internal Calcs'!$P$22,IF(AK1265="","",AK1265),IF(Overview!$K$17='Internal Calcs'!$P$23,IF(AK1265="","",AK1265),IF(ISNUMBER(A1265),(IF(F1265="Short",G1265-H1265,H1265-G1265)*AZ1265-AX1265),"")))</f>
        <v/>
      </c>
      <c r="AO1265" s="401" t="str">
        <f>IF(Overview!$K$17='Internal Calcs'!$P$22,IF(AL1265="","",AL1265),IF(Overview!$K$17='Internal Calcs'!$P$23,IF(AL1265="","",AL1265),IF(ISNUMBER(A1265),IF(AL1265="",(IF(F1265="Short",G1265-H1265,H1265-G1265)*AZ1265-AX1265),(IF(F1265="Short",G1265-J1265,J1265-G1265)*AZ1265-AX1265)),"")))</f>
        <v/>
      </c>
      <c r="AP1265" s="359" t="str">
        <f>IF(Overview!$K$17='Internal Calcs'!$P$22,"",IF(Overview!$K$17='Internal Calcs'!$P$23,IF(AM1265="","",AM1265),IF(ISNUMBER(A1265),IF(AM1265="",(IF(F1265="Short",G1265-H1265,H1265-G1265)*AZ1265-AX1265),(IF(F1265="Short",G1265-L1265,L1265-G1265)*AZ1265-AX1265)),"")))</f>
        <v/>
      </c>
      <c r="AQ1265" s="176" t="str">
        <f t="shared" si="454"/>
        <v/>
      </c>
      <c r="AR1265" s="176" t="str">
        <f t="shared" si="455"/>
        <v/>
      </c>
      <c r="AS1265" s="176" t="str">
        <f t="shared" si="456"/>
        <v/>
      </c>
      <c r="AT1265" s="176" t="str">
        <f>IF(ISNUMBER(A1265),MAX($AS$2:AS1265)-AS1265,"")</f>
        <v/>
      </c>
      <c r="AU1265" s="177" t="str">
        <f t="shared" si="457"/>
        <v/>
      </c>
      <c r="AV1265" s="178" t="str">
        <f t="shared" si="458"/>
        <v/>
      </c>
      <c r="AW1265" s="178" t="str">
        <f t="shared" si="459"/>
        <v/>
      </c>
      <c r="AX1265" s="179" t="str">
        <f ca="1">IF(ISNUMBER($A1265),INDIRECT(CONCATENATE("'Instrument List'!B",(MATCH(E1265,'Instrument List'!A:A,0))-0)),"")</f>
        <v/>
      </c>
      <c r="AY1265" s="179" t="str">
        <f ca="1">IF(ISNUMBER($A1265),INDIRECT(CONCATENATE("'Instrument List'!D",(MATCH(E1265,'Instrument List'!A:A,0))-0)),"")</f>
        <v/>
      </c>
      <c r="AZ1265" s="179" t="str">
        <f ca="1">IF(ISNUMBER($A1265),INDIRECT(CONCATENATE("'Instrument List'!C",(MATCH(E1265,'Instrument List'!A:A,0))-0)),"")</f>
        <v/>
      </c>
      <c r="BA1265" s="180" t="str">
        <f ca="1">IF(ISNUMBER(A1265),INDIRECT(CONCATENATE("'Instrument List'!E",(MATCH(E1265,'Instrument List'!A:A,0))-0)),"")</f>
        <v/>
      </c>
      <c r="BB1265" s="181" t="str">
        <f t="shared" si="460"/>
        <v/>
      </c>
      <c r="BC1265" s="181" t="str">
        <f t="shared" si="461"/>
        <v/>
      </c>
      <c r="BD1265" s="181" t="str">
        <f ca="1">IF(ISNUMBER(A1265),INDIRECT(CONCATENATE("'Instrument List'!F",(MATCH(E1265,'Instrument List'!A:A,0))-0)),"")</f>
        <v/>
      </c>
    </row>
    <row r="1266" spans="1:56">
      <c r="A1266" s="223" t="str">
        <f t="shared" si="441"/>
        <v/>
      </c>
      <c r="B1266" s="224"/>
      <c r="C1266" s="225"/>
      <c r="D1266" s="182"/>
      <c r="E1266" s="182"/>
      <c r="F1266" s="182"/>
      <c r="G1266" s="203"/>
      <c r="H1266" s="218"/>
      <c r="I1266" s="213"/>
      <c r="J1266" s="207"/>
      <c r="K1266" s="213"/>
      <c r="L1266" s="207"/>
      <c r="M1266" s="213"/>
      <c r="N1266" s="207"/>
      <c r="O1266" s="183" t="str">
        <f t="shared" si="442"/>
        <v/>
      </c>
      <c r="P1266" s="184"/>
      <c r="Q1266" s="184"/>
      <c r="R1266" s="275"/>
      <c r="S1266" s="185" t="str">
        <f t="shared" si="443"/>
        <v/>
      </c>
      <c r="T1266" s="185" t="str">
        <f t="shared" si="444"/>
        <v/>
      </c>
      <c r="U1266" s="275"/>
      <c r="V1266" s="275"/>
      <c r="W1266" s="276" t="str">
        <f t="shared" si="445"/>
        <v/>
      </c>
      <c r="X1266" s="276" t="str">
        <f t="shared" si="446"/>
        <v/>
      </c>
      <c r="Y1266" s="276" t="str">
        <f t="shared" si="447"/>
        <v/>
      </c>
      <c r="Z1266" s="275"/>
      <c r="AA1266" s="184"/>
      <c r="AB1266" s="184"/>
      <c r="AC1266" s="185" t="str">
        <f t="shared" si="448"/>
        <v/>
      </c>
      <c r="AD1266" s="185" t="str">
        <f t="shared" si="449"/>
        <v/>
      </c>
      <c r="AE1266" s="186"/>
      <c r="AF1266" s="187" t="str">
        <f t="shared" si="450"/>
        <v/>
      </c>
      <c r="AG1266" s="182"/>
      <c r="AH1266" s="184"/>
      <c r="AI1266" s="184"/>
      <c r="AJ1266" s="182"/>
      <c r="AK1266" s="188" t="str">
        <f t="shared" si="451"/>
        <v/>
      </c>
      <c r="AL1266" s="188" t="str">
        <f t="shared" si="452"/>
        <v/>
      </c>
      <c r="AM1266" s="188" t="str">
        <f t="shared" si="453"/>
        <v/>
      </c>
      <c r="AN1266" s="359" t="str">
        <f>IF(Overview!$K$17='Internal Calcs'!$P$22,IF(AK1266="","",AK1266),IF(Overview!$K$17='Internal Calcs'!$P$23,IF(AK1266="","",AK1266),IF(ISNUMBER(A1266),(IF(F1266="Short",G1266-H1266,H1266-G1266)*AZ1266-AX1266),"")))</f>
        <v/>
      </c>
      <c r="AO1266" s="401" t="str">
        <f>IF(Overview!$K$17='Internal Calcs'!$P$22,IF(AL1266="","",AL1266),IF(Overview!$K$17='Internal Calcs'!$P$23,IF(AL1266="","",AL1266),IF(ISNUMBER(A1266),IF(AL1266="",(IF(F1266="Short",G1266-H1266,H1266-G1266)*AZ1266-AX1266),(IF(F1266="Short",G1266-J1266,J1266-G1266)*AZ1266-AX1266)),"")))</f>
        <v/>
      </c>
      <c r="AP1266" s="359" t="str">
        <f>IF(Overview!$K$17='Internal Calcs'!$P$22,"",IF(Overview!$K$17='Internal Calcs'!$P$23,IF(AM1266="","",AM1266),IF(ISNUMBER(A1266),IF(AM1266="",(IF(F1266="Short",G1266-H1266,H1266-G1266)*AZ1266-AX1266),(IF(F1266="Short",G1266-L1266,L1266-G1266)*AZ1266-AX1266)),"")))</f>
        <v/>
      </c>
      <c r="AQ1266" s="188" t="str">
        <f t="shared" si="454"/>
        <v/>
      </c>
      <c r="AR1266" s="188" t="str">
        <f t="shared" si="455"/>
        <v/>
      </c>
      <c r="AS1266" s="188" t="str">
        <f t="shared" si="456"/>
        <v/>
      </c>
      <c r="AT1266" s="188" t="str">
        <f>IF(ISNUMBER(A1266),MAX($AS$2:AS1266)-AS1266,"")</f>
        <v/>
      </c>
      <c r="AU1266" s="189" t="str">
        <f t="shared" si="457"/>
        <v/>
      </c>
      <c r="AV1266" s="190" t="str">
        <f t="shared" si="458"/>
        <v/>
      </c>
      <c r="AW1266" s="190" t="str">
        <f t="shared" si="459"/>
        <v/>
      </c>
      <c r="AX1266" s="191" t="str">
        <f ca="1">IF(ISNUMBER($A1266),INDIRECT(CONCATENATE("'Instrument List'!B",(MATCH(E1266,'Instrument List'!A:A,0))-0)),"")</f>
        <v/>
      </c>
      <c r="AY1266" s="191" t="str">
        <f ca="1">IF(ISNUMBER($A1266),INDIRECT(CONCATENATE("'Instrument List'!D",(MATCH(E1266,'Instrument List'!A:A,0))-0)),"")</f>
        <v/>
      </c>
      <c r="AZ1266" s="191" t="str">
        <f ca="1">IF(ISNUMBER($A1266),INDIRECT(CONCATENATE("'Instrument List'!C",(MATCH(E1266,'Instrument List'!A:A,0))-0)),"")</f>
        <v/>
      </c>
      <c r="BA1266" s="192" t="str">
        <f ca="1">IF(ISNUMBER(A1266),INDIRECT(CONCATENATE("'Instrument List'!E",(MATCH(E1266,'Instrument List'!A:A,0))-0)),"")</f>
        <v/>
      </c>
      <c r="BB1266" s="193" t="str">
        <f t="shared" si="460"/>
        <v/>
      </c>
      <c r="BC1266" s="193" t="str">
        <f t="shared" si="461"/>
        <v/>
      </c>
      <c r="BD1266" s="193" t="str">
        <f ca="1">IF(ISNUMBER(A1266),INDIRECT(CONCATENATE("'Instrument List'!F",(MATCH(E1266,'Instrument List'!A:A,0))-0)),"")</f>
        <v/>
      </c>
    </row>
    <row r="1267" spans="1:56">
      <c r="A1267" s="220" t="str">
        <f t="shared" si="441"/>
        <v/>
      </c>
      <c r="B1267" s="221"/>
      <c r="C1267" s="222"/>
      <c r="D1267" s="169"/>
      <c r="E1267" s="169"/>
      <c r="F1267" s="169"/>
      <c r="G1267" s="202"/>
      <c r="H1267" s="217"/>
      <c r="I1267" s="212"/>
      <c r="J1267" s="206"/>
      <c r="K1267" s="212"/>
      <c r="L1267" s="206"/>
      <c r="M1267" s="212"/>
      <c r="N1267" s="206"/>
      <c r="O1267" s="170" t="str">
        <f t="shared" si="442"/>
        <v/>
      </c>
      <c r="P1267" s="171"/>
      <c r="Q1267" s="171"/>
      <c r="R1267" s="171"/>
      <c r="S1267" s="172" t="str">
        <f t="shared" si="443"/>
        <v/>
      </c>
      <c r="T1267" s="172" t="str">
        <f t="shared" si="444"/>
        <v/>
      </c>
      <c r="U1267" s="171"/>
      <c r="V1267" s="171"/>
      <c r="W1267" s="173" t="str">
        <f t="shared" si="445"/>
        <v/>
      </c>
      <c r="X1267" s="173" t="str">
        <f t="shared" si="446"/>
        <v/>
      </c>
      <c r="Y1267" s="173" t="str">
        <f t="shared" si="447"/>
        <v/>
      </c>
      <c r="Z1267" s="171"/>
      <c r="AA1267" s="171"/>
      <c r="AB1267" s="171"/>
      <c r="AC1267" s="172" t="str">
        <f t="shared" si="448"/>
        <v/>
      </c>
      <c r="AD1267" s="172" t="str">
        <f t="shared" si="449"/>
        <v/>
      </c>
      <c r="AE1267" s="174"/>
      <c r="AF1267" s="175" t="str">
        <f t="shared" si="450"/>
        <v/>
      </c>
      <c r="AG1267" s="169"/>
      <c r="AH1267" s="171"/>
      <c r="AI1267" s="171"/>
      <c r="AJ1267" s="169"/>
      <c r="AK1267" s="176" t="str">
        <f t="shared" si="451"/>
        <v/>
      </c>
      <c r="AL1267" s="176" t="str">
        <f t="shared" si="452"/>
        <v/>
      </c>
      <c r="AM1267" s="176" t="str">
        <f t="shared" si="453"/>
        <v/>
      </c>
      <c r="AN1267" s="359" t="str">
        <f>IF(Overview!$K$17='Internal Calcs'!$P$22,IF(AK1267="","",AK1267),IF(Overview!$K$17='Internal Calcs'!$P$23,IF(AK1267="","",AK1267),IF(ISNUMBER(A1267),(IF(F1267="Short",G1267-H1267,H1267-G1267)*AZ1267-AX1267),"")))</f>
        <v/>
      </c>
      <c r="AO1267" s="401" t="str">
        <f>IF(Overview!$K$17='Internal Calcs'!$P$22,IF(AL1267="","",AL1267),IF(Overview!$K$17='Internal Calcs'!$P$23,IF(AL1267="","",AL1267),IF(ISNUMBER(A1267),IF(AL1267="",(IF(F1267="Short",G1267-H1267,H1267-G1267)*AZ1267-AX1267),(IF(F1267="Short",G1267-J1267,J1267-G1267)*AZ1267-AX1267)),"")))</f>
        <v/>
      </c>
      <c r="AP1267" s="359" t="str">
        <f>IF(Overview!$K$17='Internal Calcs'!$P$22,"",IF(Overview!$K$17='Internal Calcs'!$P$23,IF(AM1267="","",AM1267),IF(ISNUMBER(A1267),IF(AM1267="",(IF(F1267="Short",G1267-H1267,H1267-G1267)*AZ1267-AX1267),(IF(F1267="Short",G1267-L1267,L1267-G1267)*AZ1267-AX1267)),"")))</f>
        <v/>
      </c>
      <c r="AQ1267" s="176" t="str">
        <f t="shared" si="454"/>
        <v/>
      </c>
      <c r="AR1267" s="176" t="str">
        <f t="shared" si="455"/>
        <v/>
      </c>
      <c r="AS1267" s="176" t="str">
        <f t="shared" si="456"/>
        <v/>
      </c>
      <c r="AT1267" s="176" t="str">
        <f>IF(ISNUMBER(A1267),MAX($AS$2:AS1267)-AS1267,"")</f>
        <v/>
      </c>
      <c r="AU1267" s="177" t="str">
        <f t="shared" si="457"/>
        <v/>
      </c>
      <c r="AV1267" s="178" t="str">
        <f t="shared" si="458"/>
        <v/>
      </c>
      <c r="AW1267" s="178" t="str">
        <f t="shared" si="459"/>
        <v/>
      </c>
      <c r="AX1267" s="179" t="str">
        <f ca="1">IF(ISNUMBER($A1267),INDIRECT(CONCATENATE("'Instrument List'!B",(MATCH(E1267,'Instrument List'!A:A,0))-0)),"")</f>
        <v/>
      </c>
      <c r="AY1267" s="179" t="str">
        <f ca="1">IF(ISNUMBER($A1267),INDIRECT(CONCATENATE("'Instrument List'!D",(MATCH(E1267,'Instrument List'!A:A,0))-0)),"")</f>
        <v/>
      </c>
      <c r="AZ1267" s="179" t="str">
        <f ca="1">IF(ISNUMBER($A1267),INDIRECT(CONCATENATE("'Instrument List'!C",(MATCH(E1267,'Instrument List'!A:A,0))-0)),"")</f>
        <v/>
      </c>
      <c r="BA1267" s="180" t="str">
        <f ca="1">IF(ISNUMBER(A1267),INDIRECT(CONCATENATE("'Instrument List'!E",(MATCH(E1267,'Instrument List'!A:A,0))-0)),"")</f>
        <v/>
      </c>
      <c r="BB1267" s="181" t="str">
        <f t="shared" si="460"/>
        <v/>
      </c>
      <c r="BC1267" s="181" t="str">
        <f t="shared" si="461"/>
        <v/>
      </c>
      <c r="BD1267" s="181" t="str">
        <f ca="1">IF(ISNUMBER(A1267),INDIRECT(CONCATENATE("'Instrument List'!F",(MATCH(E1267,'Instrument List'!A:A,0))-0)),"")</f>
        <v/>
      </c>
    </row>
    <row r="1268" spans="1:56">
      <c r="A1268" s="223" t="str">
        <f t="shared" si="441"/>
        <v/>
      </c>
      <c r="B1268" s="224"/>
      <c r="C1268" s="225"/>
      <c r="D1268" s="182"/>
      <c r="E1268" s="182"/>
      <c r="F1268" s="182"/>
      <c r="G1268" s="203"/>
      <c r="H1268" s="218"/>
      <c r="I1268" s="213"/>
      <c r="J1268" s="207"/>
      <c r="K1268" s="213"/>
      <c r="L1268" s="207"/>
      <c r="M1268" s="213"/>
      <c r="N1268" s="207"/>
      <c r="O1268" s="183" t="str">
        <f t="shared" si="442"/>
        <v/>
      </c>
      <c r="P1268" s="184"/>
      <c r="Q1268" s="184"/>
      <c r="R1268" s="275"/>
      <c r="S1268" s="185" t="str">
        <f t="shared" si="443"/>
        <v/>
      </c>
      <c r="T1268" s="185" t="str">
        <f t="shared" si="444"/>
        <v/>
      </c>
      <c r="U1268" s="275"/>
      <c r="V1268" s="275"/>
      <c r="W1268" s="276" t="str">
        <f t="shared" si="445"/>
        <v/>
      </c>
      <c r="X1268" s="276" t="str">
        <f t="shared" si="446"/>
        <v/>
      </c>
      <c r="Y1268" s="276" t="str">
        <f t="shared" si="447"/>
        <v/>
      </c>
      <c r="Z1268" s="275"/>
      <c r="AA1268" s="184"/>
      <c r="AB1268" s="184"/>
      <c r="AC1268" s="185" t="str">
        <f t="shared" si="448"/>
        <v/>
      </c>
      <c r="AD1268" s="185" t="str">
        <f t="shared" si="449"/>
        <v/>
      </c>
      <c r="AE1268" s="186"/>
      <c r="AF1268" s="187" t="str">
        <f t="shared" si="450"/>
        <v/>
      </c>
      <c r="AG1268" s="182"/>
      <c r="AH1268" s="184"/>
      <c r="AI1268" s="184"/>
      <c r="AJ1268" s="182"/>
      <c r="AK1268" s="188" t="str">
        <f t="shared" si="451"/>
        <v/>
      </c>
      <c r="AL1268" s="188" t="str">
        <f t="shared" si="452"/>
        <v/>
      </c>
      <c r="AM1268" s="188" t="str">
        <f t="shared" si="453"/>
        <v/>
      </c>
      <c r="AN1268" s="359" t="str">
        <f>IF(Overview!$K$17='Internal Calcs'!$P$22,IF(AK1268="","",AK1268),IF(Overview!$K$17='Internal Calcs'!$P$23,IF(AK1268="","",AK1268),IF(ISNUMBER(A1268),(IF(F1268="Short",G1268-H1268,H1268-G1268)*AZ1268-AX1268),"")))</f>
        <v/>
      </c>
      <c r="AO1268" s="401" t="str">
        <f>IF(Overview!$K$17='Internal Calcs'!$P$22,IF(AL1268="","",AL1268),IF(Overview!$K$17='Internal Calcs'!$P$23,IF(AL1268="","",AL1268),IF(ISNUMBER(A1268),IF(AL1268="",(IF(F1268="Short",G1268-H1268,H1268-G1268)*AZ1268-AX1268),(IF(F1268="Short",G1268-J1268,J1268-G1268)*AZ1268-AX1268)),"")))</f>
        <v/>
      </c>
      <c r="AP1268" s="359" t="str">
        <f>IF(Overview!$K$17='Internal Calcs'!$P$22,"",IF(Overview!$K$17='Internal Calcs'!$P$23,IF(AM1268="","",AM1268),IF(ISNUMBER(A1268),IF(AM1268="",(IF(F1268="Short",G1268-H1268,H1268-G1268)*AZ1268-AX1268),(IF(F1268="Short",G1268-L1268,L1268-G1268)*AZ1268-AX1268)),"")))</f>
        <v/>
      </c>
      <c r="AQ1268" s="188" t="str">
        <f t="shared" si="454"/>
        <v/>
      </c>
      <c r="AR1268" s="188" t="str">
        <f t="shared" si="455"/>
        <v/>
      </c>
      <c r="AS1268" s="188" t="str">
        <f t="shared" si="456"/>
        <v/>
      </c>
      <c r="AT1268" s="188" t="str">
        <f>IF(ISNUMBER(A1268),MAX($AS$2:AS1268)-AS1268,"")</f>
        <v/>
      </c>
      <c r="AU1268" s="189" t="str">
        <f t="shared" si="457"/>
        <v/>
      </c>
      <c r="AV1268" s="190" t="str">
        <f t="shared" si="458"/>
        <v/>
      </c>
      <c r="AW1268" s="190" t="str">
        <f t="shared" si="459"/>
        <v/>
      </c>
      <c r="AX1268" s="191" t="str">
        <f ca="1">IF(ISNUMBER($A1268),INDIRECT(CONCATENATE("'Instrument List'!B",(MATCH(E1268,'Instrument List'!A:A,0))-0)),"")</f>
        <v/>
      </c>
      <c r="AY1268" s="191" t="str">
        <f ca="1">IF(ISNUMBER($A1268),INDIRECT(CONCATENATE("'Instrument List'!D",(MATCH(E1268,'Instrument List'!A:A,0))-0)),"")</f>
        <v/>
      </c>
      <c r="AZ1268" s="191" t="str">
        <f ca="1">IF(ISNUMBER($A1268),INDIRECT(CONCATENATE("'Instrument List'!C",(MATCH(E1268,'Instrument List'!A:A,0))-0)),"")</f>
        <v/>
      </c>
      <c r="BA1268" s="192" t="str">
        <f ca="1">IF(ISNUMBER(A1268),INDIRECT(CONCATENATE("'Instrument List'!E",(MATCH(E1268,'Instrument List'!A:A,0))-0)),"")</f>
        <v/>
      </c>
      <c r="BB1268" s="193" t="str">
        <f t="shared" si="460"/>
        <v/>
      </c>
      <c r="BC1268" s="193" t="str">
        <f t="shared" si="461"/>
        <v/>
      </c>
      <c r="BD1268" s="193" t="str">
        <f ca="1">IF(ISNUMBER(A1268),INDIRECT(CONCATENATE("'Instrument List'!F",(MATCH(E1268,'Instrument List'!A:A,0))-0)),"")</f>
        <v/>
      </c>
    </row>
    <row r="1269" spans="1:56">
      <c r="A1269" s="220" t="str">
        <f t="shared" si="441"/>
        <v/>
      </c>
      <c r="B1269" s="221"/>
      <c r="C1269" s="222"/>
      <c r="D1269" s="169"/>
      <c r="E1269" s="169"/>
      <c r="F1269" s="169"/>
      <c r="G1269" s="202"/>
      <c r="H1269" s="217"/>
      <c r="I1269" s="212"/>
      <c r="J1269" s="206"/>
      <c r="K1269" s="212"/>
      <c r="L1269" s="206"/>
      <c r="M1269" s="212"/>
      <c r="N1269" s="206"/>
      <c r="O1269" s="170" t="str">
        <f t="shared" si="442"/>
        <v/>
      </c>
      <c r="P1269" s="171"/>
      <c r="Q1269" s="171"/>
      <c r="R1269" s="171"/>
      <c r="S1269" s="172" t="str">
        <f t="shared" si="443"/>
        <v/>
      </c>
      <c r="T1269" s="172" t="str">
        <f t="shared" si="444"/>
        <v/>
      </c>
      <c r="U1269" s="171"/>
      <c r="V1269" s="171"/>
      <c r="W1269" s="173" t="str">
        <f t="shared" si="445"/>
        <v/>
      </c>
      <c r="X1269" s="173" t="str">
        <f t="shared" si="446"/>
        <v/>
      </c>
      <c r="Y1269" s="173" t="str">
        <f t="shared" si="447"/>
        <v/>
      </c>
      <c r="Z1269" s="171"/>
      <c r="AA1269" s="171"/>
      <c r="AB1269" s="171"/>
      <c r="AC1269" s="172" t="str">
        <f t="shared" si="448"/>
        <v/>
      </c>
      <c r="AD1269" s="172" t="str">
        <f t="shared" si="449"/>
        <v/>
      </c>
      <c r="AE1269" s="174"/>
      <c r="AF1269" s="175" t="str">
        <f t="shared" si="450"/>
        <v/>
      </c>
      <c r="AG1269" s="169"/>
      <c r="AH1269" s="171"/>
      <c r="AI1269" s="171"/>
      <c r="AJ1269" s="169"/>
      <c r="AK1269" s="176" t="str">
        <f t="shared" si="451"/>
        <v/>
      </c>
      <c r="AL1269" s="176" t="str">
        <f t="shared" si="452"/>
        <v/>
      </c>
      <c r="AM1269" s="176" t="str">
        <f t="shared" si="453"/>
        <v/>
      </c>
      <c r="AN1269" s="359" t="str">
        <f>IF(Overview!$K$17='Internal Calcs'!$P$22,IF(AK1269="","",AK1269),IF(Overview!$K$17='Internal Calcs'!$P$23,IF(AK1269="","",AK1269),IF(ISNUMBER(A1269),(IF(F1269="Short",G1269-H1269,H1269-G1269)*AZ1269-AX1269),"")))</f>
        <v/>
      </c>
      <c r="AO1269" s="401" t="str">
        <f>IF(Overview!$K$17='Internal Calcs'!$P$22,IF(AL1269="","",AL1269),IF(Overview!$K$17='Internal Calcs'!$P$23,IF(AL1269="","",AL1269),IF(ISNUMBER(A1269),IF(AL1269="",(IF(F1269="Short",G1269-H1269,H1269-G1269)*AZ1269-AX1269),(IF(F1269="Short",G1269-J1269,J1269-G1269)*AZ1269-AX1269)),"")))</f>
        <v/>
      </c>
      <c r="AP1269" s="359" t="str">
        <f>IF(Overview!$K$17='Internal Calcs'!$P$22,"",IF(Overview!$K$17='Internal Calcs'!$P$23,IF(AM1269="","",AM1269),IF(ISNUMBER(A1269),IF(AM1269="",(IF(F1269="Short",G1269-H1269,H1269-G1269)*AZ1269-AX1269),(IF(F1269="Short",G1269-L1269,L1269-G1269)*AZ1269-AX1269)),"")))</f>
        <v/>
      </c>
      <c r="AQ1269" s="176" t="str">
        <f t="shared" si="454"/>
        <v/>
      </c>
      <c r="AR1269" s="176" t="str">
        <f t="shared" si="455"/>
        <v/>
      </c>
      <c r="AS1269" s="176" t="str">
        <f t="shared" si="456"/>
        <v/>
      </c>
      <c r="AT1269" s="176" t="str">
        <f>IF(ISNUMBER(A1269),MAX($AS$2:AS1269)-AS1269,"")</f>
        <v/>
      </c>
      <c r="AU1269" s="177" t="str">
        <f t="shared" si="457"/>
        <v/>
      </c>
      <c r="AV1269" s="178" t="str">
        <f t="shared" si="458"/>
        <v/>
      </c>
      <c r="AW1269" s="178" t="str">
        <f t="shared" si="459"/>
        <v/>
      </c>
      <c r="AX1269" s="179" t="str">
        <f ca="1">IF(ISNUMBER($A1269),INDIRECT(CONCATENATE("'Instrument List'!B",(MATCH(E1269,'Instrument List'!A:A,0))-0)),"")</f>
        <v/>
      </c>
      <c r="AY1269" s="179" t="str">
        <f ca="1">IF(ISNUMBER($A1269),INDIRECT(CONCATENATE("'Instrument List'!D",(MATCH(E1269,'Instrument List'!A:A,0))-0)),"")</f>
        <v/>
      </c>
      <c r="AZ1269" s="179" t="str">
        <f ca="1">IF(ISNUMBER($A1269),INDIRECT(CONCATENATE("'Instrument List'!C",(MATCH(E1269,'Instrument List'!A:A,0))-0)),"")</f>
        <v/>
      </c>
      <c r="BA1269" s="180" t="str">
        <f ca="1">IF(ISNUMBER(A1269),INDIRECT(CONCATENATE("'Instrument List'!E",(MATCH(E1269,'Instrument List'!A:A,0))-0)),"")</f>
        <v/>
      </c>
      <c r="BB1269" s="181" t="str">
        <f t="shared" si="460"/>
        <v/>
      </c>
      <c r="BC1269" s="181" t="str">
        <f t="shared" si="461"/>
        <v/>
      </c>
      <c r="BD1269" s="181" t="str">
        <f ca="1">IF(ISNUMBER(A1269),INDIRECT(CONCATENATE("'Instrument List'!F",(MATCH(E1269,'Instrument List'!A:A,0))-0)),"")</f>
        <v/>
      </c>
    </row>
    <row r="1270" spans="1:56">
      <c r="A1270" s="223" t="str">
        <f t="shared" si="441"/>
        <v/>
      </c>
      <c r="B1270" s="224"/>
      <c r="C1270" s="225"/>
      <c r="D1270" s="182"/>
      <c r="E1270" s="182"/>
      <c r="F1270" s="182"/>
      <c r="G1270" s="203"/>
      <c r="H1270" s="218"/>
      <c r="I1270" s="213"/>
      <c r="J1270" s="207"/>
      <c r="K1270" s="213"/>
      <c r="L1270" s="207"/>
      <c r="M1270" s="213"/>
      <c r="N1270" s="207"/>
      <c r="O1270" s="183" t="str">
        <f t="shared" si="442"/>
        <v/>
      </c>
      <c r="P1270" s="184"/>
      <c r="Q1270" s="184"/>
      <c r="R1270" s="275"/>
      <c r="S1270" s="185" t="str">
        <f t="shared" si="443"/>
        <v/>
      </c>
      <c r="T1270" s="185" t="str">
        <f t="shared" si="444"/>
        <v/>
      </c>
      <c r="U1270" s="275"/>
      <c r="V1270" s="275"/>
      <c r="W1270" s="276" t="str">
        <f t="shared" si="445"/>
        <v/>
      </c>
      <c r="X1270" s="276" t="str">
        <f t="shared" si="446"/>
        <v/>
      </c>
      <c r="Y1270" s="276" t="str">
        <f t="shared" si="447"/>
        <v/>
      </c>
      <c r="Z1270" s="275"/>
      <c r="AA1270" s="184"/>
      <c r="AB1270" s="184"/>
      <c r="AC1270" s="185" t="str">
        <f t="shared" si="448"/>
        <v/>
      </c>
      <c r="AD1270" s="185" t="str">
        <f t="shared" si="449"/>
        <v/>
      </c>
      <c r="AE1270" s="186"/>
      <c r="AF1270" s="187" t="str">
        <f t="shared" si="450"/>
        <v/>
      </c>
      <c r="AG1270" s="182"/>
      <c r="AH1270" s="184"/>
      <c r="AI1270" s="184"/>
      <c r="AJ1270" s="182"/>
      <c r="AK1270" s="188" t="str">
        <f t="shared" si="451"/>
        <v/>
      </c>
      <c r="AL1270" s="188" t="str">
        <f t="shared" si="452"/>
        <v/>
      </c>
      <c r="AM1270" s="188" t="str">
        <f t="shared" si="453"/>
        <v/>
      </c>
      <c r="AN1270" s="359" t="str">
        <f>IF(Overview!$K$17='Internal Calcs'!$P$22,IF(AK1270="","",AK1270),IF(Overview!$K$17='Internal Calcs'!$P$23,IF(AK1270="","",AK1270),IF(ISNUMBER(A1270),(IF(F1270="Short",G1270-H1270,H1270-G1270)*AZ1270-AX1270),"")))</f>
        <v/>
      </c>
      <c r="AO1270" s="401" t="str">
        <f>IF(Overview!$K$17='Internal Calcs'!$P$22,IF(AL1270="","",AL1270),IF(Overview!$K$17='Internal Calcs'!$P$23,IF(AL1270="","",AL1270),IF(ISNUMBER(A1270),IF(AL1270="",(IF(F1270="Short",G1270-H1270,H1270-G1270)*AZ1270-AX1270),(IF(F1270="Short",G1270-J1270,J1270-G1270)*AZ1270-AX1270)),"")))</f>
        <v/>
      </c>
      <c r="AP1270" s="359" t="str">
        <f>IF(Overview!$K$17='Internal Calcs'!$P$22,"",IF(Overview!$K$17='Internal Calcs'!$P$23,IF(AM1270="","",AM1270),IF(ISNUMBER(A1270),IF(AM1270="",(IF(F1270="Short",G1270-H1270,H1270-G1270)*AZ1270-AX1270),(IF(F1270="Short",G1270-L1270,L1270-G1270)*AZ1270-AX1270)),"")))</f>
        <v/>
      </c>
      <c r="AQ1270" s="188" t="str">
        <f t="shared" si="454"/>
        <v/>
      </c>
      <c r="AR1270" s="188" t="str">
        <f t="shared" si="455"/>
        <v/>
      </c>
      <c r="AS1270" s="188" t="str">
        <f t="shared" si="456"/>
        <v/>
      </c>
      <c r="AT1270" s="188" t="str">
        <f>IF(ISNUMBER(A1270),MAX($AS$2:AS1270)-AS1270,"")</f>
        <v/>
      </c>
      <c r="AU1270" s="189" t="str">
        <f t="shared" si="457"/>
        <v/>
      </c>
      <c r="AV1270" s="190" t="str">
        <f t="shared" si="458"/>
        <v/>
      </c>
      <c r="AW1270" s="190" t="str">
        <f t="shared" si="459"/>
        <v/>
      </c>
      <c r="AX1270" s="191" t="str">
        <f ca="1">IF(ISNUMBER($A1270),INDIRECT(CONCATENATE("'Instrument List'!B",(MATCH(E1270,'Instrument List'!A:A,0))-0)),"")</f>
        <v/>
      </c>
      <c r="AY1270" s="191" t="str">
        <f ca="1">IF(ISNUMBER($A1270),INDIRECT(CONCATENATE("'Instrument List'!D",(MATCH(E1270,'Instrument List'!A:A,0))-0)),"")</f>
        <v/>
      </c>
      <c r="AZ1270" s="191" t="str">
        <f ca="1">IF(ISNUMBER($A1270),INDIRECT(CONCATENATE("'Instrument List'!C",(MATCH(E1270,'Instrument List'!A:A,0))-0)),"")</f>
        <v/>
      </c>
      <c r="BA1270" s="192" t="str">
        <f ca="1">IF(ISNUMBER(A1270),INDIRECT(CONCATENATE("'Instrument List'!E",(MATCH(E1270,'Instrument List'!A:A,0))-0)),"")</f>
        <v/>
      </c>
      <c r="BB1270" s="193" t="str">
        <f t="shared" si="460"/>
        <v/>
      </c>
      <c r="BC1270" s="193" t="str">
        <f t="shared" si="461"/>
        <v/>
      </c>
      <c r="BD1270" s="193" t="str">
        <f ca="1">IF(ISNUMBER(A1270),INDIRECT(CONCATENATE("'Instrument List'!F",(MATCH(E1270,'Instrument List'!A:A,0))-0)),"")</f>
        <v/>
      </c>
    </row>
    <row r="1271" spans="1:56">
      <c r="A1271" s="220" t="str">
        <f t="shared" si="441"/>
        <v/>
      </c>
      <c r="B1271" s="221"/>
      <c r="C1271" s="222"/>
      <c r="D1271" s="169"/>
      <c r="E1271" s="169"/>
      <c r="F1271" s="169"/>
      <c r="G1271" s="202"/>
      <c r="H1271" s="217"/>
      <c r="I1271" s="212"/>
      <c r="J1271" s="206"/>
      <c r="K1271" s="212"/>
      <c r="L1271" s="206"/>
      <c r="M1271" s="212"/>
      <c r="N1271" s="206"/>
      <c r="O1271" s="170" t="str">
        <f t="shared" si="442"/>
        <v/>
      </c>
      <c r="P1271" s="171"/>
      <c r="Q1271" s="171"/>
      <c r="R1271" s="171"/>
      <c r="S1271" s="172" t="str">
        <f t="shared" si="443"/>
        <v/>
      </c>
      <c r="T1271" s="172" t="str">
        <f t="shared" si="444"/>
        <v/>
      </c>
      <c r="U1271" s="171"/>
      <c r="V1271" s="171"/>
      <c r="W1271" s="173" t="str">
        <f t="shared" si="445"/>
        <v/>
      </c>
      <c r="X1271" s="173" t="str">
        <f t="shared" si="446"/>
        <v/>
      </c>
      <c r="Y1271" s="173" t="str">
        <f t="shared" si="447"/>
        <v/>
      </c>
      <c r="Z1271" s="171"/>
      <c r="AA1271" s="171"/>
      <c r="AB1271" s="171"/>
      <c r="AC1271" s="172" t="str">
        <f t="shared" si="448"/>
        <v/>
      </c>
      <c r="AD1271" s="172" t="str">
        <f t="shared" si="449"/>
        <v/>
      </c>
      <c r="AE1271" s="174"/>
      <c r="AF1271" s="175" t="str">
        <f t="shared" si="450"/>
        <v/>
      </c>
      <c r="AG1271" s="169"/>
      <c r="AH1271" s="171"/>
      <c r="AI1271" s="171"/>
      <c r="AJ1271" s="169"/>
      <c r="AK1271" s="176" t="str">
        <f t="shared" si="451"/>
        <v/>
      </c>
      <c r="AL1271" s="176" t="str">
        <f t="shared" si="452"/>
        <v/>
      </c>
      <c r="AM1271" s="176" t="str">
        <f t="shared" si="453"/>
        <v/>
      </c>
      <c r="AN1271" s="359" t="str">
        <f>IF(Overview!$K$17='Internal Calcs'!$P$22,IF(AK1271="","",AK1271),IF(Overview!$K$17='Internal Calcs'!$P$23,IF(AK1271="","",AK1271),IF(ISNUMBER(A1271),(IF(F1271="Short",G1271-H1271,H1271-G1271)*AZ1271-AX1271),"")))</f>
        <v/>
      </c>
      <c r="AO1271" s="401" t="str">
        <f>IF(Overview!$K$17='Internal Calcs'!$P$22,IF(AL1271="","",AL1271),IF(Overview!$K$17='Internal Calcs'!$P$23,IF(AL1271="","",AL1271),IF(ISNUMBER(A1271),IF(AL1271="",(IF(F1271="Short",G1271-H1271,H1271-G1271)*AZ1271-AX1271),(IF(F1271="Short",G1271-J1271,J1271-G1271)*AZ1271-AX1271)),"")))</f>
        <v/>
      </c>
      <c r="AP1271" s="359" t="str">
        <f>IF(Overview!$K$17='Internal Calcs'!$P$22,"",IF(Overview!$K$17='Internal Calcs'!$P$23,IF(AM1271="","",AM1271),IF(ISNUMBER(A1271),IF(AM1271="",(IF(F1271="Short",G1271-H1271,H1271-G1271)*AZ1271-AX1271),(IF(F1271="Short",G1271-L1271,L1271-G1271)*AZ1271-AX1271)),"")))</f>
        <v/>
      </c>
      <c r="AQ1271" s="176" t="str">
        <f t="shared" si="454"/>
        <v/>
      </c>
      <c r="AR1271" s="176" t="str">
        <f t="shared" si="455"/>
        <v/>
      </c>
      <c r="AS1271" s="176" t="str">
        <f t="shared" si="456"/>
        <v/>
      </c>
      <c r="AT1271" s="176" t="str">
        <f>IF(ISNUMBER(A1271),MAX($AS$2:AS1271)-AS1271,"")</f>
        <v/>
      </c>
      <c r="AU1271" s="177" t="str">
        <f t="shared" si="457"/>
        <v/>
      </c>
      <c r="AV1271" s="178" t="str">
        <f t="shared" si="458"/>
        <v/>
      </c>
      <c r="AW1271" s="178" t="str">
        <f t="shared" si="459"/>
        <v/>
      </c>
      <c r="AX1271" s="179" t="str">
        <f ca="1">IF(ISNUMBER($A1271),INDIRECT(CONCATENATE("'Instrument List'!B",(MATCH(E1271,'Instrument List'!A:A,0))-0)),"")</f>
        <v/>
      </c>
      <c r="AY1271" s="179" t="str">
        <f ca="1">IF(ISNUMBER($A1271),INDIRECT(CONCATENATE("'Instrument List'!D",(MATCH(E1271,'Instrument List'!A:A,0))-0)),"")</f>
        <v/>
      </c>
      <c r="AZ1271" s="179" t="str">
        <f ca="1">IF(ISNUMBER($A1271),INDIRECT(CONCATENATE("'Instrument List'!C",(MATCH(E1271,'Instrument List'!A:A,0))-0)),"")</f>
        <v/>
      </c>
      <c r="BA1271" s="180" t="str">
        <f ca="1">IF(ISNUMBER(A1271),INDIRECT(CONCATENATE("'Instrument List'!E",(MATCH(E1271,'Instrument List'!A:A,0))-0)),"")</f>
        <v/>
      </c>
      <c r="BB1271" s="181" t="str">
        <f t="shared" si="460"/>
        <v/>
      </c>
      <c r="BC1271" s="181" t="str">
        <f t="shared" si="461"/>
        <v/>
      </c>
      <c r="BD1271" s="181" t="str">
        <f ca="1">IF(ISNUMBER(A1271),INDIRECT(CONCATENATE("'Instrument List'!F",(MATCH(E1271,'Instrument List'!A:A,0))-0)),"")</f>
        <v/>
      </c>
    </row>
    <row r="1272" spans="1:56">
      <c r="A1272" s="223" t="str">
        <f t="shared" si="441"/>
        <v/>
      </c>
      <c r="B1272" s="224"/>
      <c r="C1272" s="225"/>
      <c r="D1272" s="182"/>
      <c r="E1272" s="182"/>
      <c r="F1272" s="182"/>
      <c r="G1272" s="203"/>
      <c r="H1272" s="218"/>
      <c r="I1272" s="213"/>
      <c r="J1272" s="207"/>
      <c r="K1272" s="213"/>
      <c r="L1272" s="207"/>
      <c r="M1272" s="213"/>
      <c r="N1272" s="207"/>
      <c r="O1272" s="183" t="str">
        <f t="shared" si="442"/>
        <v/>
      </c>
      <c r="P1272" s="184"/>
      <c r="Q1272" s="184"/>
      <c r="R1272" s="275"/>
      <c r="S1272" s="185" t="str">
        <f t="shared" si="443"/>
        <v/>
      </c>
      <c r="T1272" s="185" t="str">
        <f t="shared" si="444"/>
        <v/>
      </c>
      <c r="U1272" s="275"/>
      <c r="V1272" s="275"/>
      <c r="W1272" s="276" t="str">
        <f t="shared" si="445"/>
        <v/>
      </c>
      <c r="X1272" s="276" t="str">
        <f t="shared" si="446"/>
        <v/>
      </c>
      <c r="Y1272" s="276" t="str">
        <f t="shared" si="447"/>
        <v/>
      </c>
      <c r="Z1272" s="275"/>
      <c r="AA1272" s="184"/>
      <c r="AB1272" s="184"/>
      <c r="AC1272" s="185" t="str">
        <f t="shared" si="448"/>
        <v/>
      </c>
      <c r="AD1272" s="185" t="str">
        <f t="shared" si="449"/>
        <v/>
      </c>
      <c r="AE1272" s="186"/>
      <c r="AF1272" s="187" t="str">
        <f t="shared" si="450"/>
        <v/>
      </c>
      <c r="AG1272" s="182"/>
      <c r="AH1272" s="184"/>
      <c r="AI1272" s="184"/>
      <c r="AJ1272" s="182"/>
      <c r="AK1272" s="188" t="str">
        <f t="shared" si="451"/>
        <v/>
      </c>
      <c r="AL1272" s="188" t="str">
        <f t="shared" si="452"/>
        <v/>
      </c>
      <c r="AM1272" s="188" t="str">
        <f t="shared" si="453"/>
        <v/>
      </c>
      <c r="AN1272" s="359" t="str">
        <f>IF(Overview!$K$17='Internal Calcs'!$P$22,IF(AK1272="","",AK1272),IF(Overview!$K$17='Internal Calcs'!$P$23,IF(AK1272="","",AK1272),IF(ISNUMBER(A1272),(IF(F1272="Short",G1272-H1272,H1272-G1272)*AZ1272-AX1272),"")))</f>
        <v/>
      </c>
      <c r="AO1272" s="401" t="str">
        <f>IF(Overview!$K$17='Internal Calcs'!$P$22,IF(AL1272="","",AL1272),IF(Overview!$K$17='Internal Calcs'!$P$23,IF(AL1272="","",AL1272),IF(ISNUMBER(A1272),IF(AL1272="",(IF(F1272="Short",G1272-H1272,H1272-G1272)*AZ1272-AX1272),(IF(F1272="Short",G1272-J1272,J1272-G1272)*AZ1272-AX1272)),"")))</f>
        <v/>
      </c>
      <c r="AP1272" s="359" t="str">
        <f>IF(Overview!$K$17='Internal Calcs'!$P$22,"",IF(Overview!$K$17='Internal Calcs'!$P$23,IF(AM1272="","",AM1272),IF(ISNUMBER(A1272),IF(AM1272="",(IF(F1272="Short",G1272-H1272,H1272-G1272)*AZ1272-AX1272),(IF(F1272="Short",G1272-L1272,L1272-G1272)*AZ1272-AX1272)),"")))</f>
        <v/>
      </c>
      <c r="AQ1272" s="188" t="str">
        <f t="shared" si="454"/>
        <v/>
      </c>
      <c r="AR1272" s="188" t="str">
        <f t="shared" si="455"/>
        <v/>
      </c>
      <c r="AS1272" s="188" t="str">
        <f t="shared" si="456"/>
        <v/>
      </c>
      <c r="AT1272" s="188" t="str">
        <f>IF(ISNUMBER(A1272),MAX($AS$2:AS1272)-AS1272,"")</f>
        <v/>
      </c>
      <c r="AU1272" s="189" t="str">
        <f t="shared" si="457"/>
        <v/>
      </c>
      <c r="AV1272" s="190" t="str">
        <f t="shared" si="458"/>
        <v/>
      </c>
      <c r="AW1272" s="190" t="str">
        <f t="shared" si="459"/>
        <v/>
      </c>
      <c r="AX1272" s="191" t="str">
        <f ca="1">IF(ISNUMBER($A1272),INDIRECT(CONCATENATE("'Instrument List'!B",(MATCH(E1272,'Instrument List'!A:A,0))-0)),"")</f>
        <v/>
      </c>
      <c r="AY1272" s="191" t="str">
        <f ca="1">IF(ISNUMBER($A1272),INDIRECT(CONCATENATE("'Instrument List'!D",(MATCH(E1272,'Instrument List'!A:A,0))-0)),"")</f>
        <v/>
      </c>
      <c r="AZ1272" s="191" t="str">
        <f ca="1">IF(ISNUMBER($A1272),INDIRECT(CONCATENATE("'Instrument List'!C",(MATCH(E1272,'Instrument List'!A:A,0))-0)),"")</f>
        <v/>
      </c>
      <c r="BA1272" s="192" t="str">
        <f ca="1">IF(ISNUMBER(A1272),INDIRECT(CONCATENATE("'Instrument List'!E",(MATCH(E1272,'Instrument List'!A:A,0))-0)),"")</f>
        <v/>
      </c>
      <c r="BB1272" s="193" t="str">
        <f t="shared" si="460"/>
        <v/>
      </c>
      <c r="BC1272" s="193" t="str">
        <f t="shared" si="461"/>
        <v/>
      </c>
      <c r="BD1272" s="193" t="str">
        <f ca="1">IF(ISNUMBER(A1272),INDIRECT(CONCATENATE("'Instrument List'!F",(MATCH(E1272,'Instrument List'!A:A,0))-0)),"")</f>
        <v/>
      </c>
    </row>
    <row r="1273" spans="1:56">
      <c r="A1273" s="220" t="str">
        <f t="shared" si="441"/>
        <v/>
      </c>
      <c r="B1273" s="221"/>
      <c r="C1273" s="222"/>
      <c r="D1273" s="169"/>
      <c r="E1273" s="169"/>
      <c r="F1273" s="169"/>
      <c r="G1273" s="202"/>
      <c r="H1273" s="217"/>
      <c r="I1273" s="212"/>
      <c r="J1273" s="206"/>
      <c r="K1273" s="212"/>
      <c r="L1273" s="206"/>
      <c r="M1273" s="212"/>
      <c r="N1273" s="206"/>
      <c r="O1273" s="170" t="str">
        <f t="shared" si="442"/>
        <v/>
      </c>
      <c r="P1273" s="171"/>
      <c r="Q1273" s="171"/>
      <c r="R1273" s="171"/>
      <c r="S1273" s="172" t="str">
        <f t="shared" si="443"/>
        <v/>
      </c>
      <c r="T1273" s="172" t="str">
        <f t="shared" si="444"/>
        <v/>
      </c>
      <c r="U1273" s="171"/>
      <c r="V1273" s="171"/>
      <c r="W1273" s="173" t="str">
        <f t="shared" si="445"/>
        <v/>
      </c>
      <c r="X1273" s="173" t="str">
        <f t="shared" si="446"/>
        <v/>
      </c>
      <c r="Y1273" s="173" t="str">
        <f t="shared" si="447"/>
        <v/>
      </c>
      <c r="Z1273" s="171"/>
      <c r="AA1273" s="171"/>
      <c r="AB1273" s="171"/>
      <c r="AC1273" s="172" t="str">
        <f t="shared" si="448"/>
        <v/>
      </c>
      <c r="AD1273" s="172" t="str">
        <f t="shared" si="449"/>
        <v/>
      </c>
      <c r="AE1273" s="174"/>
      <c r="AF1273" s="175" t="str">
        <f t="shared" si="450"/>
        <v/>
      </c>
      <c r="AG1273" s="169"/>
      <c r="AH1273" s="171"/>
      <c r="AI1273" s="171"/>
      <c r="AJ1273" s="169"/>
      <c r="AK1273" s="176" t="str">
        <f t="shared" si="451"/>
        <v/>
      </c>
      <c r="AL1273" s="176" t="str">
        <f t="shared" si="452"/>
        <v/>
      </c>
      <c r="AM1273" s="176" t="str">
        <f t="shared" si="453"/>
        <v/>
      </c>
      <c r="AN1273" s="359" t="str">
        <f>IF(Overview!$K$17='Internal Calcs'!$P$22,IF(AK1273="","",AK1273),IF(Overview!$K$17='Internal Calcs'!$P$23,IF(AK1273="","",AK1273),IF(ISNUMBER(A1273),(IF(F1273="Short",G1273-H1273,H1273-G1273)*AZ1273-AX1273),"")))</f>
        <v/>
      </c>
      <c r="AO1273" s="401" t="str">
        <f>IF(Overview!$K$17='Internal Calcs'!$P$22,IF(AL1273="","",AL1273),IF(Overview!$K$17='Internal Calcs'!$P$23,IF(AL1273="","",AL1273),IF(ISNUMBER(A1273),IF(AL1273="",(IF(F1273="Short",G1273-H1273,H1273-G1273)*AZ1273-AX1273),(IF(F1273="Short",G1273-J1273,J1273-G1273)*AZ1273-AX1273)),"")))</f>
        <v/>
      </c>
      <c r="AP1273" s="359" t="str">
        <f>IF(Overview!$K$17='Internal Calcs'!$P$22,"",IF(Overview!$K$17='Internal Calcs'!$P$23,IF(AM1273="","",AM1273),IF(ISNUMBER(A1273),IF(AM1273="",(IF(F1273="Short",G1273-H1273,H1273-G1273)*AZ1273-AX1273),(IF(F1273="Short",G1273-L1273,L1273-G1273)*AZ1273-AX1273)),"")))</f>
        <v/>
      </c>
      <c r="AQ1273" s="176" t="str">
        <f t="shared" si="454"/>
        <v/>
      </c>
      <c r="AR1273" s="176" t="str">
        <f t="shared" si="455"/>
        <v/>
      </c>
      <c r="AS1273" s="176" t="str">
        <f t="shared" si="456"/>
        <v/>
      </c>
      <c r="AT1273" s="176" t="str">
        <f>IF(ISNUMBER(A1273),MAX($AS$2:AS1273)-AS1273,"")</f>
        <v/>
      </c>
      <c r="AU1273" s="177" t="str">
        <f t="shared" si="457"/>
        <v/>
      </c>
      <c r="AV1273" s="178" t="str">
        <f t="shared" si="458"/>
        <v/>
      </c>
      <c r="AW1273" s="178" t="str">
        <f t="shared" si="459"/>
        <v/>
      </c>
      <c r="AX1273" s="179" t="str">
        <f ca="1">IF(ISNUMBER($A1273),INDIRECT(CONCATENATE("'Instrument List'!B",(MATCH(E1273,'Instrument List'!A:A,0))-0)),"")</f>
        <v/>
      </c>
      <c r="AY1273" s="179" t="str">
        <f ca="1">IF(ISNUMBER($A1273),INDIRECT(CONCATENATE("'Instrument List'!D",(MATCH(E1273,'Instrument List'!A:A,0))-0)),"")</f>
        <v/>
      </c>
      <c r="AZ1273" s="179" t="str">
        <f ca="1">IF(ISNUMBER($A1273),INDIRECT(CONCATENATE("'Instrument List'!C",(MATCH(E1273,'Instrument List'!A:A,0))-0)),"")</f>
        <v/>
      </c>
      <c r="BA1273" s="180" t="str">
        <f ca="1">IF(ISNUMBER(A1273),INDIRECT(CONCATENATE("'Instrument List'!E",(MATCH(E1273,'Instrument List'!A:A,0))-0)),"")</f>
        <v/>
      </c>
      <c r="BB1273" s="181" t="str">
        <f t="shared" si="460"/>
        <v/>
      </c>
      <c r="BC1273" s="181" t="str">
        <f t="shared" si="461"/>
        <v/>
      </c>
      <c r="BD1273" s="181" t="str">
        <f ca="1">IF(ISNUMBER(A1273),INDIRECT(CONCATENATE("'Instrument List'!F",(MATCH(E1273,'Instrument List'!A:A,0))-0)),"")</f>
        <v/>
      </c>
    </row>
    <row r="1274" spans="1:56">
      <c r="A1274" s="223" t="str">
        <f t="shared" si="441"/>
        <v/>
      </c>
      <c r="B1274" s="224"/>
      <c r="C1274" s="225"/>
      <c r="D1274" s="182"/>
      <c r="E1274" s="182"/>
      <c r="F1274" s="182"/>
      <c r="G1274" s="203"/>
      <c r="H1274" s="218"/>
      <c r="I1274" s="213"/>
      <c r="J1274" s="207"/>
      <c r="K1274" s="213"/>
      <c r="L1274" s="207"/>
      <c r="M1274" s="213"/>
      <c r="N1274" s="207"/>
      <c r="O1274" s="183" t="str">
        <f t="shared" si="442"/>
        <v/>
      </c>
      <c r="P1274" s="184"/>
      <c r="Q1274" s="184"/>
      <c r="R1274" s="275"/>
      <c r="S1274" s="185" t="str">
        <f t="shared" si="443"/>
        <v/>
      </c>
      <c r="T1274" s="185" t="str">
        <f t="shared" si="444"/>
        <v/>
      </c>
      <c r="U1274" s="275"/>
      <c r="V1274" s="275"/>
      <c r="W1274" s="276" t="str">
        <f t="shared" si="445"/>
        <v/>
      </c>
      <c r="X1274" s="276" t="str">
        <f t="shared" si="446"/>
        <v/>
      </c>
      <c r="Y1274" s="276" t="str">
        <f t="shared" si="447"/>
        <v/>
      </c>
      <c r="Z1274" s="275"/>
      <c r="AA1274" s="184"/>
      <c r="AB1274" s="184"/>
      <c r="AC1274" s="185" t="str">
        <f t="shared" si="448"/>
        <v/>
      </c>
      <c r="AD1274" s="185" t="str">
        <f t="shared" si="449"/>
        <v/>
      </c>
      <c r="AE1274" s="186"/>
      <c r="AF1274" s="187" t="str">
        <f t="shared" si="450"/>
        <v/>
      </c>
      <c r="AG1274" s="182"/>
      <c r="AH1274" s="184"/>
      <c r="AI1274" s="184"/>
      <c r="AJ1274" s="182"/>
      <c r="AK1274" s="188" t="str">
        <f t="shared" si="451"/>
        <v/>
      </c>
      <c r="AL1274" s="188" t="str">
        <f t="shared" si="452"/>
        <v/>
      </c>
      <c r="AM1274" s="188" t="str">
        <f t="shared" si="453"/>
        <v/>
      </c>
      <c r="AN1274" s="359" t="str">
        <f>IF(Overview!$K$17='Internal Calcs'!$P$22,IF(AK1274="","",AK1274),IF(Overview!$K$17='Internal Calcs'!$P$23,IF(AK1274="","",AK1274),IF(ISNUMBER(A1274),(IF(F1274="Short",G1274-H1274,H1274-G1274)*AZ1274-AX1274),"")))</f>
        <v/>
      </c>
      <c r="AO1274" s="401" t="str">
        <f>IF(Overview!$K$17='Internal Calcs'!$P$22,IF(AL1274="","",AL1274),IF(Overview!$K$17='Internal Calcs'!$P$23,IF(AL1274="","",AL1274),IF(ISNUMBER(A1274),IF(AL1274="",(IF(F1274="Short",G1274-H1274,H1274-G1274)*AZ1274-AX1274),(IF(F1274="Short",G1274-J1274,J1274-G1274)*AZ1274-AX1274)),"")))</f>
        <v/>
      </c>
      <c r="AP1274" s="359" t="str">
        <f>IF(Overview!$K$17='Internal Calcs'!$P$22,"",IF(Overview!$K$17='Internal Calcs'!$P$23,IF(AM1274="","",AM1274),IF(ISNUMBER(A1274),IF(AM1274="",(IF(F1274="Short",G1274-H1274,H1274-G1274)*AZ1274-AX1274),(IF(F1274="Short",G1274-L1274,L1274-G1274)*AZ1274-AX1274)),"")))</f>
        <v/>
      </c>
      <c r="AQ1274" s="188" t="str">
        <f t="shared" si="454"/>
        <v/>
      </c>
      <c r="AR1274" s="188" t="str">
        <f t="shared" si="455"/>
        <v/>
      </c>
      <c r="AS1274" s="188" t="str">
        <f t="shared" si="456"/>
        <v/>
      </c>
      <c r="AT1274" s="188" t="str">
        <f>IF(ISNUMBER(A1274),MAX($AS$2:AS1274)-AS1274,"")</f>
        <v/>
      </c>
      <c r="AU1274" s="189" t="str">
        <f t="shared" si="457"/>
        <v/>
      </c>
      <c r="AV1274" s="190" t="str">
        <f t="shared" si="458"/>
        <v/>
      </c>
      <c r="AW1274" s="190" t="str">
        <f t="shared" si="459"/>
        <v/>
      </c>
      <c r="AX1274" s="191" t="str">
        <f ca="1">IF(ISNUMBER($A1274),INDIRECT(CONCATENATE("'Instrument List'!B",(MATCH(E1274,'Instrument List'!A:A,0))-0)),"")</f>
        <v/>
      </c>
      <c r="AY1274" s="191" t="str">
        <f ca="1">IF(ISNUMBER($A1274),INDIRECT(CONCATENATE("'Instrument List'!D",(MATCH(E1274,'Instrument List'!A:A,0))-0)),"")</f>
        <v/>
      </c>
      <c r="AZ1274" s="191" t="str">
        <f ca="1">IF(ISNUMBER($A1274),INDIRECT(CONCATENATE("'Instrument List'!C",(MATCH(E1274,'Instrument List'!A:A,0))-0)),"")</f>
        <v/>
      </c>
      <c r="BA1274" s="192" t="str">
        <f ca="1">IF(ISNUMBER(A1274),INDIRECT(CONCATENATE("'Instrument List'!E",(MATCH(E1274,'Instrument List'!A:A,0))-0)),"")</f>
        <v/>
      </c>
      <c r="BB1274" s="193" t="str">
        <f t="shared" si="460"/>
        <v/>
      </c>
      <c r="BC1274" s="193" t="str">
        <f t="shared" si="461"/>
        <v/>
      </c>
      <c r="BD1274" s="193" t="str">
        <f ca="1">IF(ISNUMBER(A1274),INDIRECT(CONCATENATE("'Instrument List'!F",(MATCH(E1274,'Instrument List'!A:A,0))-0)),"")</f>
        <v/>
      </c>
    </row>
    <row r="1275" spans="1:56">
      <c r="A1275" s="220" t="str">
        <f t="shared" si="441"/>
        <v/>
      </c>
      <c r="B1275" s="221"/>
      <c r="C1275" s="222"/>
      <c r="D1275" s="169"/>
      <c r="E1275" s="169"/>
      <c r="F1275" s="169"/>
      <c r="G1275" s="202"/>
      <c r="H1275" s="217"/>
      <c r="I1275" s="212"/>
      <c r="J1275" s="206"/>
      <c r="K1275" s="212"/>
      <c r="L1275" s="206"/>
      <c r="M1275" s="212"/>
      <c r="N1275" s="206"/>
      <c r="O1275" s="170" t="str">
        <f t="shared" si="442"/>
        <v/>
      </c>
      <c r="P1275" s="171"/>
      <c r="Q1275" s="171"/>
      <c r="R1275" s="171"/>
      <c r="S1275" s="172" t="str">
        <f t="shared" si="443"/>
        <v/>
      </c>
      <c r="T1275" s="172" t="str">
        <f t="shared" si="444"/>
        <v/>
      </c>
      <c r="U1275" s="171"/>
      <c r="V1275" s="171"/>
      <c r="W1275" s="173" t="str">
        <f t="shared" si="445"/>
        <v/>
      </c>
      <c r="X1275" s="173" t="str">
        <f t="shared" si="446"/>
        <v/>
      </c>
      <c r="Y1275" s="173" t="str">
        <f t="shared" si="447"/>
        <v/>
      </c>
      <c r="Z1275" s="171"/>
      <c r="AA1275" s="171"/>
      <c r="AB1275" s="171"/>
      <c r="AC1275" s="172" t="str">
        <f t="shared" si="448"/>
        <v/>
      </c>
      <c r="AD1275" s="172" t="str">
        <f t="shared" si="449"/>
        <v/>
      </c>
      <c r="AE1275" s="174"/>
      <c r="AF1275" s="175" t="str">
        <f t="shared" si="450"/>
        <v/>
      </c>
      <c r="AG1275" s="169"/>
      <c r="AH1275" s="171"/>
      <c r="AI1275" s="171"/>
      <c r="AJ1275" s="169"/>
      <c r="AK1275" s="176" t="str">
        <f t="shared" si="451"/>
        <v/>
      </c>
      <c r="AL1275" s="176" t="str">
        <f t="shared" si="452"/>
        <v/>
      </c>
      <c r="AM1275" s="176" t="str">
        <f t="shared" si="453"/>
        <v/>
      </c>
      <c r="AN1275" s="359" t="str">
        <f>IF(Overview!$K$17='Internal Calcs'!$P$22,IF(AK1275="","",AK1275),IF(Overview!$K$17='Internal Calcs'!$P$23,IF(AK1275="","",AK1275),IF(ISNUMBER(A1275),(IF(F1275="Short",G1275-H1275,H1275-G1275)*AZ1275-AX1275),"")))</f>
        <v/>
      </c>
      <c r="AO1275" s="401" t="str">
        <f>IF(Overview!$K$17='Internal Calcs'!$P$22,IF(AL1275="","",AL1275),IF(Overview!$K$17='Internal Calcs'!$P$23,IF(AL1275="","",AL1275),IF(ISNUMBER(A1275),IF(AL1275="",(IF(F1275="Short",G1275-H1275,H1275-G1275)*AZ1275-AX1275),(IF(F1275="Short",G1275-J1275,J1275-G1275)*AZ1275-AX1275)),"")))</f>
        <v/>
      </c>
      <c r="AP1275" s="359" t="str">
        <f>IF(Overview!$K$17='Internal Calcs'!$P$22,"",IF(Overview!$K$17='Internal Calcs'!$P$23,IF(AM1275="","",AM1275),IF(ISNUMBER(A1275),IF(AM1275="",(IF(F1275="Short",G1275-H1275,H1275-G1275)*AZ1275-AX1275),(IF(F1275="Short",G1275-L1275,L1275-G1275)*AZ1275-AX1275)),"")))</f>
        <v/>
      </c>
      <c r="AQ1275" s="176" t="str">
        <f t="shared" si="454"/>
        <v/>
      </c>
      <c r="AR1275" s="176" t="str">
        <f t="shared" si="455"/>
        <v/>
      </c>
      <c r="AS1275" s="176" t="str">
        <f t="shared" si="456"/>
        <v/>
      </c>
      <c r="AT1275" s="176" t="str">
        <f>IF(ISNUMBER(A1275),MAX($AS$2:AS1275)-AS1275,"")</f>
        <v/>
      </c>
      <c r="AU1275" s="177" t="str">
        <f t="shared" si="457"/>
        <v/>
      </c>
      <c r="AV1275" s="178" t="str">
        <f t="shared" si="458"/>
        <v/>
      </c>
      <c r="AW1275" s="178" t="str">
        <f t="shared" si="459"/>
        <v/>
      </c>
      <c r="AX1275" s="179" t="str">
        <f ca="1">IF(ISNUMBER($A1275),INDIRECT(CONCATENATE("'Instrument List'!B",(MATCH(E1275,'Instrument List'!A:A,0))-0)),"")</f>
        <v/>
      </c>
      <c r="AY1275" s="179" t="str">
        <f ca="1">IF(ISNUMBER($A1275),INDIRECT(CONCATENATE("'Instrument List'!D",(MATCH(E1275,'Instrument List'!A:A,0))-0)),"")</f>
        <v/>
      </c>
      <c r="AZ1275" s="179" t="str">
        <f ca="1">IF(ISNUMBER($A1275),INDIRECT(CONCATENATE("'Instrument List'!C",(MATCH(E1275,'Instrument List'!A:A,0))-0)),"")</f>
        <v/>
      </c>
      <c r="BA1275" s="180" t="str">
        <f ca="1">IF(ISNUMBER(A1275),INDIRECT(CONCATENATE("'Instrument List'!E",(MATCH(E1275,'Instrument List'!A:A,0))-0)),"")</f>
        <v/>
      </c>
      <c r="BB1275" s="181" t="str">
        <f t="shared" si="460"/>
        <v/>
      </c>
      <c r="BC1275" s="181" t="str">
        <f t="shared" si="461"/>
        <v/>
      </c>
      <c r="BD1275" s="181" t="str">
        <f ca="1">IF(ISNUMBER(A1275),INDIRECT(CONCATENATE("'Instrument List'!F",(MATCH(E1275,'Instrument List'!A:A,0))-0)),"")</f>
        <v/>
      </c>
    </row>
    <row r="1276" spans="1:56">
      <c r="A1276" s="223" t="str">
        <f t="shared" si="441"/>
        <v/>
      </c>
      <c r="B1276" s="224"/>
      <c r="C1276" s="225"/>
      <c r="D1276" s="182"/>
      <c r="E1276" s="182"/>
      <c r="F1276" s="182"/>
      <c r="G1276" s="203"/>
      <c r="H1276" s="218"/>
      <c r="I1276" s="213"/>
      <c r="J1276" s="207"/>
      <c r="K1276" s="213"/>
      <c r="L1276" s="207"/>
      <c r="M1276" s="213"/>
      <c r="N1276" s="207"/>
      <c r="O1276" s="183" t="str">
        <f t="shared" si="442"/>
        <v/>
      </c>
      <c r="P1276" s="184"/>
      <c r="Q1276" s="184"/>
      <c r="R1276" s="275"/>
      <c r="S1276" s="185" t="str">
        <f t="shared" si="443"/>
        <v/>
      </c>
      <c r="T1276" s="185" t="str">
        <f t="shared" si="444"/>
        <v/>
      </c>
      <c r="U1276" s="275"/>
      <c r="V1276" s="275"/>
      <c r="W1276" s="276" t="str">
        <f t="shared" si="445"/>
        <v/>
      </c>
      <c r="X1276" s="276" t="str">
        <f t="shared" si="446"/>
        <v/>
      </c>
      <c r="Y1276" s="276" t="str">
        <f t="shared" si="447"/>
        <v/>
      </c>
      <c r="Z1276" s="275"/>
      <c r="AA1276" s="184"/>
      <c r="AB1276" s="184"/>
      <c r="AC1276" s="185" t="str">
        <f t="shared" si="448"/>
        <v/>
      </c>
      <c r="AD1276" s="185" t="str">
        <f t="shared" si="449"/>
        <v/>
      </c>
      <c r="AE1276" s="186"/>
      <c r="AF1276" s="187" t="str">
        <f t="shared" si="450"/>
        <v/>
      </c>
      <c r="AG1276" s="182"/>
      <c r="AH1276" s="184"/>
      <c r="AI1276" s="184"/>
      <c r="AJ1276" s="182"/>
      <c r="AK1276" s="188" t="str">
        <f t="shared" si="451"/>
        <v/>
      </c>
      <c r="AL1276" s="188" t="str">
        <f t="shared" si="452"/>
        <v/>
      </c>
      <c r="AM1276" s="188" t="str">
        <f t="shared" si="453"/>
        <v/>
      </c>
      <c r="AN1276" s="359" t="str">
        <f>IF(Overview!$K$17='Internal Calcs'!$P$22,IF(AK1276="","",AK1276),IF(Overview!$K$17='Internal Calcs'!$P$23,IF(AK1276="","",AK1276),IF(ISNUMBER(A1276),(IF(F1276="Short",G1276-H1276,H1276-G1276)*AZ1276-AX1276),"")))</f>
        <v/>
      </c>
      <c r="AO1276" s="401" t="str">
        <f>IF(Overview!$K$17='Internal Calcs'!$P$22,IF(AL1276="","",AL1276),IF(Overview!$K$17='Internal Calcs'!$P$23,IF(AL1276="","",AL1276),IF(ISNUMBER(A1276),IF(AL1276="",(IF(F1276="Short",G1276-H1276,H1276-G1276)*AZ1276-AX1276),(IF(F1276="Short",G1276-J1276,J1276-G1276)*AZ1276-AX1276)),"")))</f>
        <v/>
      </c>
      <c r="AP1276" s="359" t="str">
        <f>IF(Overview!$K$17='Internal Calcs'!$P$22,"",IF(Overview!$K$17='Internal Calcs'!$P$23,IF(AM1276="","",AM1276),IF(ISNUMBER(A1276),IF(AM1276="",(IF(F1276="Short",G1276-H1276,H1276-G1276)*AZ1276-AX1276),(IF(F1276="Short",G1276-L1276,L1276-G1276)*AZ1276-AX1276)),"")))</f>
        <v/>
      </c>
      <c r="AQ1276" s="188" t="str">
        <f t="shared" si="454"/>
        <v/>
      </c>
      <c r="AR1276" s="188" t="str">
        <f t="shared" si="455"/>
        <v/>
      </c>
      <c r="AS1276" s="188" t="str">
        <f t="shared" si="456"/>
        <v/>
      </c>
      <c r="AT1276" s="188" t="str">
        <f>IF(ISNUMBER(A1276),MAX($AS$2:AS1276)-AS1276,"")</f>
        <v/>
      </c>
      <c r="AU1276" s="189" t="str">
        <f t="shared" si="457"/>
        <v/>
      </c>
      <c r="AV1276" s="190" t="str">
        <f t="shared" si="458"/>
        <v/>
      </c>
      <c r="AW1276" s="190" t="str">
        <f t="shared" si="459"/>
        <v/>
      </c>
      <c r="AX1276" s="191" t="str">
        <f ca="1">IF(ISNUMBER($A1276),INDIRECT(CONCATENATE("'Instrument List'!B",(MATCH(E1276,'Instrument List'!A:A,0))-0)),"")</f>
        <v/>
      </c>
      <c r="AY1276" s="191" t="str">
        <f ca="1">IF(ISNUMBER($A1276),INDIRECT(CONCATENATE("'Instrument List'!D",(MATCH(E1276,'Instrument List'!A:A,0))-0)),"")</f>
        <v/>
      </c>
      <c r="AZ1276" s="191" t="str">
        <f ca="1">IF(ISNUMBER($A1276),INDIRECT(CONCATENATE("'Instrument List'!C",(MATCH(E1276,'Instrument List'!A:A,0))-0)),"")</f>
        <v/>
      </c>
      <c r="BA1276" s="192" t="str">
        <f ca="1">IF(ISNUMBER(A1276),INDIRECT(CONCATENATE("'Instrument List'!E",(MATCH(E1276,'Instrument List'!A:A,0))-0)),"")</f>
        <v/>
      </c>
      <c r="BB1276" s="193" t="str">
        <f t="shared" si="460"/>
        <v/>
      </c>
      <c r="BC1276" s="193" t="str">
        <f t="shared" si="461"/>
        <v/>
      </c>
      <c r="BD1276" s="193" t="str">
        <f ca="1">IF(ISNUMBER(A1276),INDIRECT(CONCATENATE("'Instrument List'!F",(MATCH(E1276,'Instrument List'!A:A,0))-0)),"")</f>
        <v/>
      </c>
    </row>
    <row r="1277" spans="1:56">
      <c r="A1277" s="220" t="str">
        <f t="shared" si="441"/>
        <v/>
      </c>
      <c r="B1277" s="221"/>
      <c r="C1277" s="222"/>
      <c r="D1277" s="169"/>
      <c r="E1277" s="169"/>
      <c r="F1277" s="169"/>
      <c r="G1277" s="202"/>
      <c r="H1277" s="217"/>
      <c r="I1277" s="212"/>
      <c r="J1277" s="206"/>
      <c r="K1277" s="212"/>
      <c r="L1277" s="206"/>
      <c r="M1277" s="212"/>
      <c r="N1277" s="206"/>
      <c r="O1277" s="170" t="str">
        <f t="shared" si="442"/>
        <v/>
      </c>
      <c r="P1277" s="171"/>
      <c r="Q1277" s="171"/>
      <c r="R1277" s="171"/>
      <c r="S1277" s="172" t="str">
        <f t="shared" si="443"/>
        <v/>
      </c>
      <c r="T1277" s="172" t="str">
        <f t="shared" si="444"/>
        <v/>
      </c>
      <c r="U1277" s="171"/>
      <c r="V1277" s="171"/>
      <c r="W1277" s="173" t="str">
        <f t="shared" si="445"/>
        <v/>
      </c>
      <c r="X1277" s="173" t="str">
        <f t="shared" si="446"/>
        <v/>
      </c>
      <c r="Y1277" s="173" t="str">
        <f t="shared" si="447"/>
        <v/>
      </c>
      <c r="Z1277" s="171"/>
      <c r="AA1277" s="171"/>
      <c r="AB1277" s="171"/>
      <c r="AC1277" s="172" t="str">
        <f t="shared" si="448"/>
        <v/>
      </c>
      <c r="AD1277" s="172" t="str">
        <f t="shared" si="449"/>
        <v/>
      </c>
      <c r="AE1277" s="174"/>
      <c r="AF1277" s="175" t="str">
        <f t="shared" si="450"/>
        <v/>
      </c>
      <c r="AG1277" s="169"/>
      <c r="AH1277" s="171"/>
      <c r="AI1277" s="171"/>
      <c r="AJ1277" s="169"/>
      <c r="AK1277" s="176" t="str">
        <f t="shared" si="451"/>
        <v/>
      </c>
      <c r="AL1277" s="176" t="str">
        <f t="shared" si="452"/>
        <v/>
      </c>
      <c r="AM1277" s="176" t="str">
        <f t="shared" si="453"/>
        <v/>
      </c>
      <c r="AN1277" s="359" t="str">
        <f>IF(Overview!$K$17='Internal Calcs'!$P$22,IF(AK1277="","",AK1277),IF(Overview!$K$17='Internal Calcs'!$P$23,IF(AK1277="","",AK1277),IF(ISNUMBER(A1277),(IF(F1277="Short",G1277-H1277,H1277-G1277)*AZ1277-AX1277),"")))</f>
        <v/>
      </c>
      <c r="AO1277" s="401" t="str">
        <f>IF(Overview!$K$17='Internal Calcs'!$P$22,IF(AL1277="","",AL1277),IF(Overview!$K$17='Internal Calcs'!$P$23,IF(AL1277="","",AL1277),IF(ISNUMBER(A1277),IF(AL1277="",(IF(F1277="Short",G1277-H1277,H1277-G1277)*AZ1277-AX1277),(IF(F1277="Short",G1277-J1277,J1277-G1277)*AZ1277-AX1277)),"")))</f>
        <v/>
      </c>
      <c r="AP1277" s="359" t="str">
        <f>IF(Overview!$K$17='Internal Calcs'!$P$22,"",IF(Overview!$K$17='Internal Calcs'!$P$23,IF(AM1277="","",AM1277),IF(ISNUMBER(A1277),IF(AM1277="",(IF(F1277="Short",G1277-H1277,H1277-G1277)*AZ1277-AX1277),(IF(F1277="Short",G1277-L1277,L1277-G1277)*AZ1277-AX1277)),"")))</f>
        <v/>
      </c>
      <c r="AQ1277" s="176" t="str">
        <f t="shared" si="454"/>
        <v/>
      </c>
      <c r="AR1277" s="176" t="str">
        <f t="shared" si="455"/>
        <v/>
      </c>
      <c r="AS1277" s="176" t="str">
        <f t="shared" si="456"/>
        <v/>
      </c>
      <c r="AT1277" s="176" t="str">
        <f>IF(ISNUMBER(A1277),MAX($AS$2:AS1277)-AS1277,"")</f>
        <v/>
      </c>
      <c r="AU1277" s="177" t="str">
        <f t="shared" si="457"/>
        <v/>
      </c>
      <c r="AV1277" s="178" t="str">
        <f t="shared" si="458"/>
        <v/>
      </c>
      <c r="AW1277" s="178" t="str">
        <f t="shared" si="459"/>
        <v/>
      </c>
      <c r="AX1277" s="179" t="str">
        <f ca="1">IF(ISNUMBER($A1277),INDIRECT(CONCATENATE("'Instrument List'!B",(MATCH(E1277,'Instrument List'!A:A,0))-0)),"")</f>
        <v/>
      </c>
      <c r="AY1277" s="179" t="str">
        <f ca="1">IF(ISNUMBER($A1277),INDIRECT(CONCATENATE("'Instrument List'!D",(MATCH(E1277,'Instrument List'!A:A,0))-0)),"")</f>
        <v/>
      </c>
      <c r="AZ1277" s="179" t="str">
        <f ca="1">IF(ISNUMBER($A1277),INDIRECT(CONCATENATE("'Instrument List'!C",(MATCH(E1277,'Instrument List'!A:A,0))-0)),"")</f>
        <v/>
      </c>
      <c r="BA1277" s="180" t="str">
        <f ca="1">IF(ISNUMBER(A1277),INDIRECT(CONCATENATE("'Instrument List'!E",(MATCH(E1277,'Instrument List'!A:A,0))-0)),"")</f>
        <v/>
      </c>
      <c r="BB1277" s="181" t="str">
        <f t="shared" si="460"/>
        <v/>
      </c>
      <c r="BC1277" s="181" t="str">
        <f t="shared" si="461"/>
        <v/>
      </c>
      <c r="BD1277" s="181" t="str">
        <f ca="1">IF(ISNUMBER(A1277),INDIRECT(CONCATENATE("'Instrument List'!F",(MATCH(E1277,'Instrument List'!A:A,0))-0)),"")</f>
        <v/>
      </c>
    </row>
    <row r="1278" spans="1:56">
      <c r="A1278" s="223" t="str">
        <f t="shared" si="441"/>
        <v/>
      </c>
      <c r="B1278" s="224"/>
      <c r="C1278" s="225"/>
      <c r="D1278" s="182"/>
      <c r="E1278" s="182"/>
      <c r="F1278" s="182"/>
      <c r="G1278" s="203"/>
      <c r="H1278" s="218"/>
      <c r="I1278" s="213"/>
      <c r="J1278" s="207"/>
      <c r="K1278" s="213"/>
      <c r="L1278" s="207"/>
      <c r="M1278" s="213"/>
      <c r="N1278" s="207"/>
      <c r="O1278" s="183" t="str">
        <f t="shared" si="442"/>
        <v/>
      </c>
      <c r="P1278" s="184"/>
      <c r="Q1278" s="184"/>
      <c r="R1278" s="275"/>
      <c r="S1278" s="185" t="str">
        <f t="shared" si="443"/>
        <v/>
      </c>
      <c r="T1278" s="185" t="str">
        <f t="shared" si="444"/>
        <v/>
      </c>
      <c r="U1278" s="275"/>
      <c r="V1278" s="275"/>
      <c r="W1278" s="276" t="str">
        <f t="shared" si="445"/>
        <v/>
      </c>
      <c r="X1278" s="276" t="str">
        <f t="shared" si="446"/>
        <v/>
      </c>
      <c r="Y1278" s="276" t="str">
        <f t="shared" si="447"/>
        <v/>
      </c>
      <c r="Z1278" s="275"/>
      <c r="AA1278" s="184"/>
      <c r="AB1278" s="184"/>
      <c r="AC1278" s="185" t="str">
        <f t="shared" si="448"/>
        <v/>
      </c>
      <c r="AD1278" s="185" t="str">
        <f t="shared" si="449"/>
        <v/>
      </c>
      <c r="AE1278" s="186"/>
      <c r="AF1278" s="187" t="str">
        <f t="shared" si="450"/>
        <v/>
      </c>
      <c r="AG1278" s="182"/>
      <c r="AH1278" s="184"/>
      <c r="AI1278" s="184"/>
      <c r="AJ1278" s="182"/>
      <c r="AK1278" s="188" t="str">
        <f t="shared" si="451"/>
        <v/>
      </c>
      <c r="AL1278" s="188" t="str">
        <f t="shared" si="452"/>
        <v/>
      </c>
      <c r="AM1278" s="188" t="str">
        <f t="shared" si="453"/>
        <v/>
      </c>
      <c r="AN1278" s="359" t="str">
        <f>IF(Overview!$K$17='Internal Calcs'!$P$22,IF(AK1278="","",AK1278),IF(Overview!$K$17='Internal Calcs'!$P$23,IF(AK1278="","",AK1278),IF(ISNUMBER(A1278),(IF(F1278="Short",G1278-H1278,H1278-G1278)*AZ1278-AX1278),"")))</f>
        <v/>
      </c>
      <c r="AO1278" s="401" t="str">
        <f>IF(Overview!$K$17='Internal Calcs'!$P$22,IF(AL1278="","",AL1278),IF(Overview!$K$17='Internal Calcs'!$P$23,IF(AL1278="","",AL1278),IF(ISNUMBER(A1278),IF(AL1278="",(IF(F1278="Short",G1278-H1278,H1278-G1278)*AZ1278-AX1278),(IF(F1278="Short",G1278-J1278,J1278-G1278)*AZ1278-AX1278)),"")))</f>
        <v/>
      </c>
      <c r="AP1278" s="359" t="str">
        <f>IF(Overview!$K$17='Internal Calcs'!$P$22,"",IF(Overview!$K$17='Internal Calcs'!$P$23,IF(AM1278="","",AM1278),IF(ISNUMBER(A1278),IF(AM1278="",(IF(F1278="Short",G1278-H1278,H1278-G1278)*AZ1278-AX1278),(IF(F1278="Short",G1278-L1278,L1278-G1278)*AZ1278-AX1278)),"")))</f>
        <v/>
      </c>
      <c r="AQ1278" s="188" t="str">
        <f t="shared" si="454"/>
        <v/>
      </c>
      <c r="AR1278" s="188" t="str">
        <f t="shared" si="455"/>
        <v/>
      </c>
      <c r="AS1278" s="188" t="str">
        <f t="shared" si="456"/>
        <v/>
      </c>
      <c r="AT1278" s="188" t="str">
        <f>IF(ISNUMBER(A1278),MAX($AS$2:AS1278)-AS1278,"")</f>
        <v/>
      </c>
      <c r="AU1278" s="189" t="str">
        <f t="shared" si="457"/>
        <v/>
      </c>
      <c r="AV1278" s="190" t="str">
        <f t="shared" si="458"/>
        <v/>
      </c>
      <c r="AW1278" s="190" t="str">
        <f t="shared" si="459"/>
        <v/>
      </c>
      <c r="AX1278" s="191" t="str">
        <f ca="1">IF(ISNUMBER($A1278),INDIRECT(CONCATENATE("'Instrument List'!B",(MATCH(E1278,'Instrument List'!A:A,0))-0)),"")</f>
        <v/>
      </c>
      <c r="AY1278" s="191" t="str">
        <f ca="1">IF(ISNUMBER($A1278),INDIRECT(CONCATENATE("'Instrument List'!D",(MATCH(E1278,'Instrument List'!A:A,0))-0)),"")</f>
        <v/>
      </c>
      <c r="AZ1278" s="191" t="str">
        <f ca="1">IF(ISNUMBER($A1278),INDIRECT(CONCATENATE("'Instrument List'!C",(MATCH(E1278,'Instrument List'!A:A,0))-0)),"")</f>
        <v/>
      </c>
      <c r="BA1278" s="192" t="str">
        <f ca="1">IF(ISNUMBER(A1278),INDIRECT(CONCATENATE("'Instrument List'!E",(MATCH(E1278,'Instrument List'!A:A,0))-0)),"")</f>
        <v/>
      </c>
      <c r="BB1278" s="193" t="str">
        <f t="shared" si="460"/>
        <v/>
      </c>
      <c r="BC1278" s="193" t="str">
        <f t="shared" si="461"/>
        <v/>
      </c>
      <c r="BD1278" s="193" t="str">
        <f ca="1">IF(ISNUMBER(A1278),INDIRECT(CONCATENATE("'Instrument List'!F",(MATCH(E1278,'Instrument List'!A:A,0))-0)),"")</f>
        <v/>
      </c>
    </row>
    <row r="1279" spans="1:56">
      <c r="A1279" s="220" t="str">
        <f t="shared" si="441"/>
        <v/>
      </c>
      <c r="B1279" s="221"/>
      <c r="C1279" s="222"/>
      <c r="D1279" s="169"/>
      <c r="E1279" s="169"/>
      <c r="F1279" s="169"/>
      <c r="G1279" s="202"/>
      <c r="H1279" s="217"/>
      <c r="I1279" s="212"/>
      <c r="J1279" s="206"/>
      <c r="K1279" s="212"/>
      <c r="L1279" s="206"/>
      <c r="M1279" s="212"/>
      <c r="N1279" s="206"/>
      <c r="O1279" s="170" t="str">
        <f t="shared" si="442"/>
        <v/>
      </c>
      <c r="P1279" s="171"/>
      <c r="Q1279" s="171"/>
      <c r="R1279" s="171"/>
      <c r="S1279" s="172" t="str">
        <f t="shared" si="443"/>
        <v/>
      </c>
      <c r="T1279" s="172" t="str">
        <f t="shared" si="444"/>
        <v/>
      </c>
      <c r="U1279" s="171"/>
      <c r="V1279" s="171"/>
      <c r="W1279" s="173" t="str">
        <f t="shared" si="445"/>
        <v/>
      </c>
      <c r="X1279" s="173" t="str">
        <f t="shared" si="446"/>
        <v/>
      </c>
      <c r="Y1279" s="173" t="str">
        <f t="shared" si="447"/>
        <v/>
      </c>
      <c r="Z1279" s="171"/>
      <c r="AA1279" s="171"/>
      <c r="AB1279" s="171"/>
      <c r="AC1279" s="172" t="str">
        <f t="shared" si="448"/>
        <v/>
      </c>
      <c r="AD1279" s="172" t="str">
        <f t="shared" si="449"/>
        <v/>
      </c>
      <c r="AE1279" s="174"/>
      <c r="AF1279" s="175" t="str">
        <f t="shared" si="450"/>
        <v/>
      </c>
      <c r="AG1279" s="169"/>
      <c r="AH1279" s="171"/>
      <c r="AI1279" s="171"/>
      <c r="AJ1279" s="169"/>
      <c r="AK1279" s="176" t="str">
        <f t="shared" si="451"/>
        <v/>
      </c>
      <c r="AL1279" s="176" t="str">
        <f t="shared" si="452"/>
        <v/>
      </c>
      <c r="AM1279" s="176" t="str">
        <f t="shared" si="453"/>
        <v/>
      </c>
      <c r="AN1279" s="359" t="str">
        <f>IF(Overview!$K$17='Internal Calcs'!$P$22,IF(AK1279="","",AK1279),IF(Overview!$K$17='Internal Calcs'!$P$23,IF(AK1279="","",AK1279),IF(ISNUMBER(A1279),(IF(F1279="Short",G1279-H1279,H1279-G1279)*AZ1279-AX1279),"")))</f>
        <v/>
      </c>
      <c r="AO1279" s="401" t="str">
        <f>IF(Overview!$K$17='Internal Calcs'!$P$22,IF(AL1279="","",AL1279),IF(Overview!$K$17='Internal Calcs'!$P$23,IF(AL1279="","",AL1279),IF(ISNUMBER(A1279),IF(AL1279="",(IF(F1279="Short",G1279-H1279,H1279-G1279)*AZ1279-AX1279),(IF(F1279="Short",G1279-J1279,J1279-G1279)*AZ1279-AX1279)),"")))</f>
        <v/>
      </c>
      <c r="AP1279" s="359" t="str">
        <f>IF(Overview!$K$17='Internal Calcs'!$P$22,"",IF(Overview!$K$17='Internal Calcs'!$P$23,IF(AM1279="","",AM1279),IF(ISNUMBER(A1279),IF(AM1279="",(IF(F1279="Short",G1279-H1279,H1279-G1279)*AZ1279-AX1279),(IF(F1279="Short",G1279-L1279,L1279-G1279)*AZ1279-AX1279)),"")))</f>
        <v/>
      </c>
      <c r="AQ1279" s="176" t="str">
        <f t="shared" si="454"/>
        <v/>
      </c>
      <c r="AR1279" s="176" t="str">
        <f t="shared" si="455"/>
        <v/>
      </c>
      <c r="AS1279" s="176" t="str">
        <f t="shared" si="456"/>
        <v/>
      </c>
      <c r="AT1279" s="176" t="str">
        <f>IF(ISNUMBER(A1279),MAX($AS$2:AS1279)-AS1279,"")</f>
        <v/>
      </c>
      <c r="AU1279" s="177" t="str">
        <f t="shared" si="457"/>
        <v/>
      </c>
      <c r="AV1279" s="178" t="str">
        <f t="shared" si="458"/>
        <v/>
      </c>
      <c r="AW1279" s="178" t="str">
        <f t="shared" si="459"/>
        <v/>
      </c>
      <c r="AX1279" s="179" t="str">
        <f ca="1">IF(ISNUMBER($A1279),INDIRECT(CONCATENATE("'Instrument List'!B",(MATCH(E1279,'Instrument List'!A:A,0))-0)),"")</f>
        <v/>
      </c>
      <c r="AY1279" s="179" t="str">
        <f ca="1">IF(ISNUMBER($A1279),INDIRECT(CONCATENATE("'Instrument List'!D",(MATCH(E1279,'Instrument List'!A:A,0))-0)),"")</f>
        <v/>
      </c>
      <c r="AZ1279" s="179" t="str">
        <f ca="1">IF(ISNUMBER($A1279),INDIRECT(CONCATENATE("'Instrument List'!C",(MATCH(E1279,'Instrument List'!A:A,0))-0)),"")</f>
        <v/>
      </c>
      <c r="BA1279" s="180" t="str">
        <f ca="1">IF(ISNUMBER(A1279),INDIRECT(CONCATENATE("'Instrument List'!E",(MATCH(E1279,'Instrument List'!A:A,0))-0)),"")</f>
        <v/>
      </c>
      <c r="BB1279" s="181" t="str">
        <f t="shared" si="460"/>
        <v/>
      </c>
      <c r="BC1279" s="181" t="str">
        <f t="shared" si="461"/>
        <v/>
      </c>
      <c r="BD1279" s="181" t="str">
        <f ca="1">IF(ISNUMBER(A1279),INDIRECT(CONCATENATE("'Instrument List'!F",(MATCH(E1279,'Instrument List'!A:A,0))-0)),"")</f>
        <v/>
      </c>
    </row>
    <row r="1280" spans="1:56">
      <c r="A1280" s="223" t="str">
        <f t="shared" si="441"/>
        <v/>
      </c>
      <c r="B1280" s="224"/>
      <c r="C1280" s="225"/>
      <c r="D1280" s="182"/>
      <c r="E1280" s="182"/>
      <c r="F1280" s="182"/>
      <c r="G1280" s="203"/>
      <c r="H1280" s="218"/>
      <c r="I1280" s="213"/>
      <c r="J1280" s="207"/>
      <c r="K1280" s="213"/>
      <c r="L1280" s="207"/>
      <c r="M1280" s="213"/>
      <c r="N1280" s="207"/>
      <c r="O1280" s="183" t="str">
        <f t="shared" si="442"/>
        <v/>
      </c>
      <c r="P1280" s="184"/>
      <c r="Q1280" s="184"/>
      <c r="R1280" s="275"/>
      <c r="S1280" s="185" t="str">
        <f t="shared" si="443"/>
        <v/>
      </c>
      <c r="T1280" s="185" t="str">
        <f t="shared" si="444"/>
        <v/>
      </c>
      <c r="U1280" s="275"/>
      <c r="V1280" s="275"/>
      <c r="W1280" s="276" t="str">
        <f t="shared" si="445"/>
        <v/>
      </c>
      <c r="X1280" s="276" t="str">
        <f t="shared" si="446"/>
        <v/>
      </c>
      <c r="Y1280" s="276" t="str">
        <f t="shared" si="447"/>
        <v/>
      </c>
      <c r="Z1280" s="275"/>
      <c r="AA1280" s="184"/>
      <c r="AB1280" s="184"/>
      <c r="AC1280" s="185" t="str">
        <f t="shared" si="448"/>
        <v/>
      </c>
      <c r="AD1280" s="185" t="str">
        <f t="shared" si="449"/>
        <v/>
      </c>
      <c r="AE1280" s="186"/>
      <c r="AF1280" s="187" t="str">
        <f t="shared" si="450"/>
        <v/>
      </c>
      <c r="AG1280" s="182"/>
      <c r="AH1280" s="184"/>
      <c r="AI1280" s="184"/>
      <c r="AJ1280" s="182"/>
      <c r="AK1280" s="188" t="str">
        <f t="shared" si="451"/>
        <v/>
      </c>
      <c r="AL1280" s="188" t="str">
        <f t="shared" si="452"/>
        <v/>
      </c>
      <c r="AM1280" s="188" t="str">
        <f t="shared" si="453"/>
        <v/>
      </c>
      <c r="AN1280" s="359" t="str">
        <f>IF(Overview!$K$17='Internal Calcs'!$P$22,IF(AK1280="","",AK1280),IF(Overview!$K$17='Internal Calcs'!$P$23,IF(AK1280="","",AK1280),IF(ISNUMBER(A1280),(IF(F1280="Short",G1280-H1280,H1280-G1280)*AZ1280-AX1280),"")))</f>
        <v/>
      </c>
      <c r="AO1280" s="401" t="str">
        <f>IF(Overview!$K$17='Internal Calcs'!$P$22,IF(AL1280="","",AL1280),IF(Overview!$K$17='Internal Calcs'!$P$23,IF(AL1280="","",AL1280),IF(ISNUMBER(A1280),IF(AL1280="",(IF(F1280="Short",G1280-H1280,H1280-G1280)*AZ1280-AX1280),(IF(F1280="Short",G1280-J1280,J1280-G1280)*AZ1280-AX1280)),"")))</f>
        <v/>
      </c>
      <c r="AP1280" s="359" t="str">
        <f>IF(Overview!$K$17='Internal Calcs'!$P$22,"",IF(Overview!$K$17='Internal Calcs'!$P$23,IF(AM1280="","",AM1280),IF(ISNUMBER(A1280),IF(AM1280="",(IF(F1280="Short",G1280-H1280,H1280-G1280)*AZ1280-AX1280),(IF(F1280="Short",G1280-L1280,L1280-G1280)*AZ1280-AX1280)),"")))</f>
        <v/>
      </c>
      <c r="AQ1280" s="188" t="str">
        <f t="shared" si="454"/>
        <v/>
      </c>
      <c r="AR1280" s="188" t="str">
        <f t="shared" si="455"/>
        <v/>
      </c>
      <c r="AS1280" s="188" t="str">
        <f t="shared" si="456"/>
        <v/>
      </c>
      <c r="AT1280" s="188" t="str">
        <f>IF(ISNUMBER(A1280),MAX($AS$2:AS1280)-AS1280,"")</f>
        <v/>
      </c>
      <c r="AU1280" s="189" t="str">
        <f t="shared" si="457"/>
        <v/>
      </c>
      <c r="AV1280" s="190" t="str">
        <f t="shared" si="458"/>
        <v/>
      </c>
      <c r="AW1280" s="190" t="str">
        <f t="shared" si="459"/>
        <v/>
      </c>
      <c r="AX1280" s="191" t="str">
        <f ca="1">IF(ISNUMBER($A1280),INDIRECT(CONCATENATE("'Instrument List'!B",(MATCH(E1280,'Instrument List'!A:A,0))-0)),"")</f>
        <v/>
      </c>
      <c r="AY1280" s="191" t="str">
        <f ca="1">IF(ISNUMBER($A1280),INDIRECT(CONCATENATE("'Instrument List'!D",(MATCH(E1280,'Instrument List'!A:A,0))-0)),"")</f>
        <v/>
      </c>
      <c r="AZ1280" s="191" t="str">
        <f ca="1">IF(ISNUMBER($A1280),INDIRECT(CONCATENATE("'Instrument List'!C",(MATCH(E1280,'Instrument List'!A:A,0))-0)),"")</f>
        <v/>
      </c>
      <c r="BA1280" s="192" t="str">
        <f ca="1">IF(ISNUMBER(A1280),INDIRECT(CONCATENATE("'Instrument List'!E",(MATCH(E1280,'Instrument List'!A:A,0))-0)),"")</f>
        <v/>
      </c>
      <c r="BB1280" s="193" t="str">
        <f t="shared" si="460"/>
        <v/>
      </c>
      <c r="BC1280" s="193" t="str">
        <f t="shared" si="461"/>
        <v/>
      </c>
      <c r="BD1280" s="193" t="str">
        <f ca="1">IF(ISNUMBER(A1280),INDIRECT(CONCATENATE("'Instrument List'!F",(MATCH(E1280,'Instrument List'!A:A,0))-0)),"")</f>
        <v/>
      </c>
    </row>
    <row r="1281" spans="1:56">
      <c r="A1281" s="220" t="str">
        <f t="shared" si="441"/>
        <v/>
      </c>
      <c r="B1281" s="221"/>
      <c r="C1281" s="222"/>
      <c r="D1281" s="169"/>
      <c r="E1281" s="169"/>
      <c r="F1281" s="169"/>
      <c r="G1281" s="202"/>
      <c r="H1281" s="217"/>
      <c r="I1281" s="212"/>
      <c r="J1281" s="206"/>
      <c r="K1281" s="212"/>
      <c r="L1281" s="206"/>
      <c r="M1281" s="212"/>
      <c r="N1281" s="206"/>
      <c r="O1281" s="170" t="str">
        <f t="shared" si="442"/>
        <v/>
      </c>
      <c r="P1281" s="171"/>
      <c r="Q1281" s="171"/>
      <c r="R1281" s="171"/>
      <c r="S1281" s="172" t="str">
        <f t="shared" si="443"/>
        <v/>
      </c>
      <c r="T1281" s="172" t="str">
        <f t="shared" si="444"/>
        <v/>
      </c>
      <c r="U1281" s="171"/>
      <c r="V1281" s="171"/>
      <c r="W1281" s="173" t="str">
        <f t="shared" si="445"/>
        <v/>
      </c>
      <c r="X1281" s="173" t="str">
        <f t="shared" si="446"/>
        <v/>
      </c>
      <c r="Y1281" s="173" t="str">
        <f t="shared" si="447"/>
        <v/>
      </c>
      <c r="Z1281" s="171"/>
      <c r="AA1281" s="171"/>
      <c r="AB1281" s="171"/>
      <c r="AC1281" s="172" t="str">
        <f t="shared" si="448"/>
        <v/>
      </c>
      <c r="AD1281" s="172" t="str">
        <f t="shared" si="449"/>
        <v/>
      </c>
      <c r="AE1281" s="174"/>
      <c r="AF1281" s="175" t="str">
        <f t="shared" si="450"/>
        <v/>
      </c>
      <c r="AG1281" s="169"/>
      <c r="AH1281" s="171"/>
      <c r="AI1281" s="171"/>
      <c r="AJ1281" s="169"/>
      <c r="AK1281" s="176" t="str">
        <f t="shared" si="451"/>
        <v/>
      </c>
      <c r="AL1281" s="176" t="str">
        <f t="shared" si="452"/>
        <v/>
      </c>
      <c r="AM1281" s="176" t="str">
        <f t="shared" si="453"/>
        <v/>
      </c>
      <c r="AN1281" s="359" t="str">
        <f>IF(Overview!$K$17='Internal Calcs'!$P$22,IF(AK1281="","",AK1281),IF(Overview!$K$17='Internal Calcs'!$P$23,IF(AK1281="","",AK1281),IF(ISNUMBER(A1281),(IF(F1281="Short",G1281-H1281,H1281-G1281)*AZ1281-AX1281),"")))</f>
        <v/>
      </c>
      <c r="AO1281" s="401" t="str">
        <f>IF(Overview!$K$17='Internal Calcs'!$P$22,IF(AL1281="","",AL1281),IF(Overview!$K$17='Internal Calcs'!$P$23,IF(AL1281="","",AL1281),IF(ISNUMBER(A1281),IF(AL1281="",(IF(F1281="Short",G1281-H1281,H1281-G1281)*AZ1281-AX1281),(IF(F1281="Short",G1281-J1281,J1281-G1281)*AZ1281-AX1281)),"")))</f>
        <v/>
      </c>
      <c r="AP1281" s="359" t="str">
        <f>IF(Overview!$K$17='Internal Calcs'!$P$22,"",IF(Overview!$K$17='Internal Calcs'!$P$23,IF(AM1281="","",AM1281),IF(ISNUMBER(A1281),IF(AM1281="",(IF(F1281="Short",G1281-H1281,H1281-G1281)*AZ1281-AX1281),(IF(F1281="Short",G1281-L1281,L1281-G1281)*AZ1281-AX1281)),"")))</f>
        <v/>
      </c>
      <c r="AQ1281" s="176" t="str">
        <f t="shared" si="454"/>
        <v/>
      </c>
      <c r="AR1281" s="176" t="str">
        <f t="shared" si="455"/>
        <v/>
      </c>
      <c r="AS1281" s="176" t="str">
        <f t="shared" si="456"/>
        <v/>
      </c>
      <c r="AT1281" s="176" t="str">
        <f>IF(ISNUMBER(A1281),MAX($AS$2:AS1281)-AS1281,"")</f>
        <v/>
      </c>
      <c r="AU1281" s="177" t="str">
        <f t="shared" si="457"/>
        <v/>
      </c>
      <c r="AV1281" s="178" t="str">
        <f t="shared" si="458"/>
        <v/>
      </c>
      <c r="AW1281" s="178" t="str">
        <f t="shared" si="459"/>
        <v/>
      </c>
      <c r="AX1281" s="179" t="str">
        <f ca="1">IF(ISNUMBER($A1281),INDIRECT(CONCATENATE("'Instrument List'!B",(MATCH(E1281,'Instrument List'!A:A,0))-0)),"")</f>
        <v/>
      </c>
      <c r="AY1281" s="179" t="str">
        <f ca="1">IF(ISNUMBER($A1281),INDIRECT(CONCATENATE("'Instrument List'!D",(MATCH(E1281,'Instrument List'!A:A,0))-0)),"")</f>
        <v/>
      </c>
      <c r="AZ1281" s="179" t="str">
        <f ca="1">IF(ISNUMBER($A1281),INDIRECT(CONCATENATE("'Instrument List'!C",(MATCH(E1281,'Instrument List'!A:A,0))-0)),"")</f>
        <v/>
      </c>
      <c r="BA1281" s="180" t="str">
        <f ca="1">IF(ISNUMBER(A1281),INDIRECT(CONCATENATE("'Instrument List'!E",(MATCH(E1281,'Instrument List'!A:A,0))-0)),"")</f>
        <v/>
      </c>
      <c r="BB1281" s="181" t="str">
        <f t="shared" si="460"/>
        <v/>
      </c>
      <c r="BC1281" s="181" t="str">
        <f t="shared" si="461"/>
        <v/>
      </c>
      <c r="BD1281" s="181" t="str">
        <f ca="1">IF(ISNUMBER(A1281),INDIRECT(CONCATENATE("'Instrument List'!F",(MATCH(E1281,'Instrument List'!A:A,0))-0)),"")</f>
        <v/>
      </c>
    </row>
    <row r="1282" spans="1:56">
      <c r="A1282" s="223" t="str">
        <f t="shared" si="441"/>
        <v/>
      </c>
      <c r="B1282" s="224"/>
      <c r="C1282" s="225"/>
      <c r="D1282" s="182"/>
      <c r="E1282" s="182"/>
      <c r="F1282" s="182"/>
      <c r="G1282" s="203"/>
      <c r="H1282" s="218"/>
      <c r="I1282" s="213"/>
      <c r="J1282" s="207"/>
      <c r="K1282" s="213"/>
      <c r="L1282" s="207"/>
      <c r="M1282" s="213"/>
      <c r="N1282" s="207"/>
      <c r="O1282" s="183" t="str">
        <f t="shared" si="442"/>
        <v/>
      </c>
      <c r="P1282" s="184"/>
      <c r="Q1282" s="184"/>
      <c r="R1282" s="275"/>
      <c r="S1282" s="185" t="str">
        <f t="shared" si="443"/>
        <v/>
      </c>
      <c r="T1282" s="185" t="str">
        <f t="shared" si="444"/>
        <v/>
      </c>
      <c r="U1282" s="275"/>
      <c r="V1282" s="275"/>
      <c r="W1282" s="276" t="str">
        <f t="shared" si="445"/>
        <v/>
      </c>
      <c r="X1282" s="276" t="str">
        <f t="shared" si="446"/>
        <v/>
      </c>
      <c r="Y1282" s="276" t="str">
        <f t="shared" si="447"/>
        <v/>
      </c>
      <c r="Z1282" s="275"/>
      <c r="AA1282" s="184"/>
      <c r="AB1282" s="184"/>
      <c r="AC1282" s="185" t="str">
        <f t="shared" si="448"/>
        <v/>
      </c>
      <c r="AD1282" s="185" t="str">
        <f t="shared" si="449"/>
        <v/>
      </c>
      <c r="AE1282" s="186"/>
      <c r="AF1282" s="187" t="str">
        <f t="shared" si="450"/>
        <v/>
      </c>
      <c r="AG1282" s="182"/>
      <c r="AH1282" s="184"/>
      <c r="AI1282" s="184"/>
      <c r="AJ1282" s="182"/>
      <c r="AK1282" s="188" t="str">
        <f t="shared" si="451"/>
        <v/>
      </c>
      <c r="AL1282" s="188" t="str">
        <f t="shared" si="452"/>
        <v/>
      </c>
      <c r="AM1282" s="188" t="str">
        <f t="shared" si="453"/>
        <v/>
      </c>
      <c r="AN1282" s="359" t="str">
        <f>IF(Overview!$K$17='Internal Calcs'!$P$22,IF(AK1282="","",AK1282),IF(Overview!$K$17='Internal Calcs'!$P$23,IF(AK1282="","",AK1282),IF(ISNUMBER(A1282),(IF(F1282="Short",G1282-H1282,H1282-G1282)*AZ1282-AX1282),"")))</f>
        <v/>
      </c>
      <c r="AO1282" s="401" t="str">
        <f>IF(Overview!$K$17='Internal Calcs'!$P$22,IF(AL1282="","",AL1282),IF(Overview!$K$17='Internal Calcs'!$P$23,IF(AL1282="","",AL1282),IF(ISNUMBER(A1282),IF(AL1282="",(IF(F1282="Short",G1282-H1282,H1282-G1282)*AZ1282-AX1282),(IF(F1282="Short",G1282-J1282,J1282-G1282)*AZ1282-AX1282)),"")))</f>
        <v/>
      </c>
      <c r="AP1282" s="359" t="str">
        <f>IF(Overview!$K$17='Internal Calcs'!$P$22,"",IF(Overview!$K$17='Internal Calcs'!$P$23,IF(AM1282="","",AM1282),IF(ISNUMBER(A1282),IF(AM1282="",(IF(F1282="Short",G1282-H1282,H1282-G1282)*AZ1282-AX1282),(IF(F1282="Short",G1282-L1282,L1282-G1282)*AZ1282-AX1282)),"")))</f>
        <v/>
      </c>
      <c r="AQ1282" s="188" t="str">
        <f t="shared" si="454"/>
        <v/>
      </c>
      <c r="AR1282" s="188" t="str">
        <f t="shared" si="455"/>
        <v/>
      </c>
      <c r="AS1282" s="188" t="str">
        <f t="shared" si="456"/>
        <v/>
      </c>
      <c r="AT1282" s="188" t="str">
        <f>IF(ISNUMBER(A1282),MAX($AS$2:AS1282)-AS1282,"")</f>
        <v/>
      </c>
      <c r="AU1282" s="189" t="str">
        <f t="shared" si="457"/>
        <v/>
      </c>
      <c r="AV1282" s="190" t="str">
        <f t="shared" si="458"/>
        <v/>
      </c>
      <c r="AW1282" s="190" t="str">
        <f t="shared" si="459"/>
        <v/>
      </c>
      <c r="AX1282" s="191" t="str">
        <f ca="1">IF(ISNUMBER($A1282),INDIRECT(CONCATENATE("'Instrument List'!B",(MATCH(E1282,'Instrument List'!A:A,0))-0)),"")</f>
        <v/>
      </c>
      <c r="AY1282" s="191" t="str">
        <f ca="1">IF(ISNUMBER($A1282),INDIRECT(CONCATENATE("'Instrument List'!D",(MATCH(E1282,'Instrument List'!A:A,0))-0)),"")</f>
        <v/>
      </c>
      <c r="AZ1282" s="191" t="str">
        <f ca="1">IF(ISNUMBER($A1282),INDIRECT(CONCATENATE("'Instrument List'!C",(MATCH(E1282,'Instrument List'!A:A,0))-0)),"")</f>
        <v/>
      </c>
      <c r="BA1282" s="192" t="str">
        <f ca="1">IF(ISNUMBER(A1282),INDIRECT(CONCATENATE("'Instrument List'!E",(MATCH(E1282,'Instrument List'!A:A,0))-0)),"")</f>
        <v/>
      </c>
      <c r="BB1282" s="193" t="str">
        <f t="shared" si="460"/>
        <v/>
      </c>
      <c r="BC1282" s="193" t="str">
        <f t="shared" si="461"/>
        <v/>
      </c>
      <c r="BD1282" s="193" t="str">
        <f ca="1">IF(ISNUMBER(A1282),INDIRECT(CONCATENATE("'Instrument List'!F",(MATCH(E1282,'Instrument List'!A:A,0))-0)),"")</f>
        <v/>
      </c>
    </row>
    <row r="1283" spans="1:56">
      <c r="A1283" s="220" t="str">
        <f t="shared" si="441"/>
        <v/>
      </c>
      <c r="B1283" s="221"/>
      <c r="C1283" s="222"/>
      <c r="D1283" s="169"/>
      <c r="E1283" s="169"/>
      <c r="F1283" s="169"/>
      <c r="G1283" s="202"/>
      <c r="H1283" s="217"/>
      <c r="I1283" s="212"/>
      <c r="J1283" s="206"/>
      <c r="K1283" s="212"/>
      <c r="L1283" s="206"/>
      <c r="M1283" s="212"/>
      <c r="N1283" s="206"/>
      <c r="O1283" s="170" t="str">
        <f t="shared" si="442"/>
        <v/>
      </c>
      <c r="P1283" s="171"/>
      <c r="Q1283" s="171"/>
      <c r="R1283" s="171"/>
      <c r="S1283" s="172" t="str">
        <f t="shared" si="443"/>
        <v/>
      </c>
      <c r="T1283" s="172" t="str">
        <f t="shared" si="444"/>
        <v/>
      </c>
      <c r="U1283" s="171"/>
      <c r="V1283" s="171"/>
      <c r="W1283" s="173" t="str">
        <f t="shared" si="445"/>
        <v/>
      </c>
      <c r="X1283" s="173" t="str">
        <f t="shared" si="446"/>
        <v/>
      </c>
      <c r="Y1283" s="173" t="str">
        <f t="shared" si="447"/>
        <v/>
      </c>
      <c r="Z1283" s="171"/>
      <c r="AA1283" s="171"/>
      <c r="AB1283" s="171"/>
      <c r="AC1283" s="172" t="str">
        <f t="shared" si="448"/>
        <v/>
      </c>
      <c r="AD1283" s="172" t="str">
        <f t="shared" si="449"/>
        <v/>
      </c>
      <c r="AE1283" s="174"/>
      <c r="AF1283" s="175" t="str">
        <f t="shared" si="450"/>
        <v/>
      </c>
      <c r="AG1283" s="169"/>
      <c r="AH1283" s="171"/>
      <c r="AI1283" s="171"/>
      <c r="AJ1283" s="169"/>
      <c r="AK1283" s="176" t="str">
        <f t="shared" si="451"/>
        <v/>
      </c>
      <c r="AL1283" s="176" t="str">
        <f t="shared" si="452"/>
        <v/>
      </c>
      <c r="AM1283" s="176" t="str">
        <f t="shared" si="453"/>
        <v/>
      </c>
      <c r="AN1283" s="359" t="str">
        <f>IF(Overview!$K$17='Internal Calcs'!$P$22,IF(AK1283="","",AK1283),IF(Overview!$K$17='Internal Calcs'!$P$23,IF(AK1283="","",AK1283),IF(ISNUMBER(A1283),(IF(F1283="Short",G1283-H1283,H1283-G1283)*AZ1283-AX1283),"")))</f>
        <v/>
      </c>
      <c r="AO1283" s="401" t="str">
        <f>IF(Overview!$K$17='Internal Calcs'!$P$22,IF(AL1283="","",AL1283),IF(Overview!$K$17='Internal Calcs'!$P$23,IF(AL1283="","",AL1283),IF(ISNUMBER(A1283),IF(AL1283="",(IF(F1283="Short",G1283-H1283,H1283-G1283)*AZ1283-AX1283),(IF(F1283="Short",G1283-J1283,J1283-G1283)*AZ1283-AX1283)),"")))</f>
        <v/>
      </c>
      <c r="AP1283" s="359" t="str">
        <f>IF(Overview!$K$17='Internal Calcs'!$P$22,"",IF(Overview!$K$17='Internal Calcs'!$P$23,IF(AM1283="","",AM1283),IF(ISNUMBER(A1283),IF(AM1283="",(IF(F1283="Short",G1283-H1283,H1283-G1283)*AZ1283-AX1283),(IF(F1283="Short",G1283-L1283,L1283-G1283)*AZ1283-AX1283)),"")))</f>
        <v/>
      </c>
      <c r="AQ1283" s="176" t="str">
        <f t="shared" si="454"/>
        <v/>
      </c>
      <c r="AR1283" s="176" t="str">
        <f t="shared" si="455"/>
        <v/>
      </c>
      <c r="AS1283" s="176" t="str">
        <f t="shared" si="456"/>
        <v/>
      </c>
      <c r="AT1283" s="176" t="str">
        <f>IF(ISNUMBER(A1283),MAX($AS$2:AS1283)-AS1283,"")</f>
        <v/>
      </c>
      <c r="AU1283" s="177" t="str">
        <f t="shared" si="457"/>
        <v/>
      </c>
      <c r="AV1283" s="178" t="str">
        <f t="shared" si="458"/>
        <v/>
      </c>
      <c r="AW1283" s="178" t="str">
        <f t="shared" si="459"/>
        <v/>
      </c>
      <c r="AX1283" s="179" t="str">
        <f ca="1">IF(ISNUMBER($A1283),INDIRECT(CONCATENATE("'Instrument List'!B",(MATCH(E1283,'Instrument List'!A:A,0))-0)),"")</f>
        <v/>
      </c>
      <c r="AY1283" s="179" t="str">
        <f ca="1">IF(ISNUMBER($A1283),INDIRECT(CONCATENATE("'Instrument List'!D",(MATCH(E1283,'Instrument List'!A:A,0))-0)),"")</f>
        <v/>
      </c>
      <c r="AZ1283" s="179" t="str">
        <f ca="1">IF(ISNUMBER($A1283),INDIRECT(CONCATENATE("'Instrument List'!C",(MATCH(E1283,'Instrument List'!A:A,0))-0)),"")</f>
        <v/>
      </c>
      <c r="BA1283" s="180" t="str">
        <f ca="1">IF(ISNUMBER(A1283),INDIRECT(CONCATENATE("'Instrument List'!E",(MATCH(E1283,'Instrument List'!A:A,0))-0)),"")</f>
        <v/>
      </c>
      <c r="BB1283" s="181" t="str">
        <f t="shared" si="460"/>
        <v/>
      </c>
      <c r="BC1283" s="181" t="str">
        <f t="shared" si="461"/>
        <v/>
      </c>
      <c r="BD1283" s="181" t="str">
        <f ca="1">IF(ISNUMBER(A1283),INDIRECT(CONCATENATE("'Instrument List'!F",(MATCH(E1283,'Instrument List'!A:A,0))-0)),"")</f>
        <v/>
      </c>
    </row>
    <row r="1284" spans="1:56">
      <c r="A1284" s="223" t="str">
        <f t="shared" si="441"/>
        <v/>
      </c>
      <c r="B1284" s="224"/>
      <c r="C1284" s="225"/>
      <c r="D1284" s="182"/>
      <c r="E1284" s="182"/>
      <c r="F1284" s="182"/>
      <c r="G1284" s="203"/>
      <c r="H1284" s="218"/>
      <c r="I1284" s="213"/>
      <c r="J1284" s="207"/>
      <c r="K1284" s="213"/>
      <c r="L1284" s="207"/>
      <c r="M1284" s="213"/>
      <c r="N1284" s="207"/>
      <c r="O1284" s="183" t="str">
        <f t="shared" si="442"/>
        <v/>
      </c>
      <c r="P1284" s="184"/>
      <c r="Q1284" s="184"/>
      <c r="R1284" s="275"/>
      <c r="S1284" s="185" t="str">
        <f t="shared" si="443"/>
        <v/>
      </c>
      <c r="T1284" s="185" t="str">
        <f t="shared" si="444"/>
        <v/>
      </c>
      <c r="U1284" s="275"/>
      <c r="V1284" s="275"/>
      <c r="W1284" s="276" t="str">
        <f t="shared" si="445"/>
        <v/>
      </c>
      <c r="X1284" s="276" t="str">
        <f t="shared" si="446"/>
        <v/>
      </c>
      <c r="Y1284" s="276" t="str">
        <f t="shared" si="447"/>
        <v/>
      </c>
      <c r="Z1284" s="275"/>
      <c r="AA1284" s="184"/>
      <c r="AB1284" s="184"/>
      <c r="AC1284" s="185" t="str">
        <f t="shared" si="448"/>
        <v/>
      </c>
      <c r="AD1284" s="185" t="str">
        <f t="shared" si="449"/>
        <v/>
      </c>
      <c r="AE1284" s="186"/>
      <c r="AF1284" s="187" t="str">
        <f t="shared" si="450"/>
        <v/>
      </c>
      <c r="AG1284" s="182"/>
      <c r="AH1284" s="184"/>
      <c r="AI1284" s="184"/>
      <c r="AJ1284" s="182"/>
      <c r="AK1284" s="188" t="str">
        <f t="shared" si="451"/>
        <v/>
      </c>
      <c r="AL1284" s="188" t="str">
        <f t="shared" si="452"/>
        <v/>
      </c>
      <c r="AM1284" s="188" t="str">
        <f t="shared" si="453"/>
        <v/>
      </c>
      <c r="AN1284" s="359" t="str">
        <f>IF(Overview!$K$17='Internal Calcs'!$P$22,IF(AK1284="","",AK1284),IF(Overview!$K$17='Internal Calcs'!$P$23,IF(AK1284="","",AK1284),IF(ISNUMBER(A1284),(IF(F1284="Short",G1284-H1284,H1284-G1284)*AZ1284-AX1284),"")))</f>
        <v/>
      </c>
      <c r="AO1284" s="401" t="str">
        <f>IF(Overview!$K$17='Internal Calcs'!$P$22,IF(AL1284="","",AL1284),IF(Overview!$K$17='Internal Calcs'!$P$23,IF(AL1284="","",AL1284),IF(ISNUMBER(A1284),IF(AL1284="",(IF(F1284="Short",G1284-H1284,H1284-G1284)*AZ1284-AX1284),(IF(F1284="Short",G1284-J1284,J1284-G1284)*AZ1284-AX1284)),"")))</f>
        <v/>
      </c>
      <c r="AP1284" s="359" t="str">
        <f>IF(Overview!$K$17='Internal Calcs'!$P$22,"",IF(Overview!$K$17='Internal Calcs'!$P$23,IF(AM1284="","",AM1284),IF(ISNUMBER(A1284),IF(AM1284="",(IF(F1284="Short",G1284-H1284,H1284-G1284)*AZ1284-AX1284),(IF(F1284="Short",G1284-L1284,L1284-G1284)*AZ1284-AX1284)),"")))</f>
        <v/>
      </c>
      <c r="AQ1284" s="188" t="str">
        <f t="shared" si="454"/>
        <v/>
      </c>
      <c r="AR1284" s="188" t="str">
        <f t="shared" si="455"/>
        <v/>
      </c>
      <c r="AS1284" s="188" t="str">
        <f t="shared" si="456"/>
        <v/>
      </c>
      <c r="AT1284" s="188" t="str">
        <f>IF(ISNUMBER(A1284),MAX($AS$2:AS1284)-AS1284,"")</f>
        <v/>
      </c>
      <c r="AU1284" s="189" t="str">
        <f t="shared" si="457"/>
        <v/>
      </c>
      <c r="AV1284" s="190" t="str">
        <f t="shared" si="458"/>
        <v/>
      </c>
      <c r="AW1284" s="190" t="str">
        <f t="shared" si="459"/>
        <v/>
      </c>
      <c r="AX1284" s="191" t="str">
        <f ca="1">IF(ISNUMBER($A1284),INDIRECT(CONCATENATE("'Instrument List'!B",(MATCH(E1284,'Instrument List'!A:A,0))-0)),"")</f>
        <v/>
      </c>
      <c r="AY1284" s="191" t="str">
        <f ca="1">IF(ISNUMBER($A1284),INDIRECT(CONCATENATE("'Instrument List'!D",(MATCH(E1284,'Instrument List'!A:A,0))-0)),"")</f>
        <v/>
      </c>
      <c r="AZ1284" s="191" t="str">
        <f ca="1">IF(ISNUMBER($A1284),INDIRECT(CONCATENATE("'Instrument List'!C",(MATCH(E1284,'Instrument List'!A:A,0))-0)),"")</f>
        <v/>
      </c>
      <c r="BA1284" s="192" t="str">
        <f ca="1">IF(ISNUMBER(A1284),INDIRECT(CONCATENATE("'Instrument List'!E",(MATCH(E1284,'Instrument List'!A:A,0))-0)),"")</f>
        <v/>
      </c>
      <c r="BB1284" s="193" t="str">
        <f t="shared" si="460"/>
        <v/>
      </c>
      <c r="BC1284" s="193" t="str">
        <f t="shared" si="461"/>
        <v/>
      </c>
      <c r="BD1284" s="193" t="str">
        <f ca="1">IF(ISNUMBER(A1284),INDIRECT(CONCATENATE("'Instrument List'!F",(MATCH(E1284,'Instrument List'!A:A,0))-0)),"")</f>
        <v/>
      </c>
    </row>
    <row r="1285" spans="1:56">
      <c r="A1285" s="220" t="str">
        <f t="shared" si="441"/>
        <v/>
      </c>
      <c r="B1285" s="221"/>
      <c r="C1285" s="222"/>
      <c r="D1285" s="169"/>
      <c r="E1285" s="169"/>
      <c r="F1285" s="169"/>
      <c r="G1285" s="202"/>
      <c r="H1285" s="217"/>
      <c r="I1285" s="212"/>
      <c r="J1285" s="206"/>
      <c r="K1285" s="212"/>
      <c r="L1285" s="206"/>
      <c r="M1285" s="212"/>
      <c r="N1285" s="206"/>
      <c r="O1285" s="170" t="str">
        <f t="shared" si="442"/>
        <v/>
      </c>
      <c r="P1285" s="171"/>
      <c r="Q1285" s="171"/>
      <c r="R1285" s="171"/>
      <c r="S1285" s="172" t="str">
        <f t="shared" si="443"/>
        <v/>
      </c>
      <c r="T1285" s="172" t="str">
        <f t="shared" si="444"/>
        <v/>
      </c>
      <c r="U1285" s="171"/>
      <c r="V1285" s="171"/>
      <c r="W1285" s="173" t="str">
        <f t="shared" si="445"/>
        <v/>
      </c>
      <c r="X1285" s="173" t="str">
        <f t="shared" si="446"/>
        <v/>
      </c>
      <c r="Y1285" s="173" t="str">
        <f t="shared" si="447"/>
        <v/>
      </c>
      <c r="Z1285" s="171"/>
      <c r="AA1285" s="171"/>
      <c r="AB1285" s="171"/>
      <c r="AC1285" s="172" t="str">
        <f t="shared" si="448"/>
        <v/>
      </c>
      <c r="AD1285" s="172" t="str">
        <f t="shared" si="449"/>
        <v/>
      </c>
      <c r="AE1285" s="174"/>
      <c r="AF1285" s="175" t="str">
        <f t="shared" si="450"/>
        <v/>
      </c>
      <c r="AG1285" s="169"/>
      <c r="AH1285" s="171"/>
      <c r="AI1285" s="171"/>
      <c r="AJ1285" s="169"/>
      <c r="AK1285" s="176" t="str">
        <f t="shared" si="451"/>
        <v/>
      </c>
      <c r="AL1285" s="176" t="str">
        <f t="shared" si="452"/>
        <v/>
      </c>
      <c r="AM1285" s="176" t="str">
        <f t="shared" si="453"/>
        <v/>
      </c>
      <c r="AN1285" s="359" t="str">
        <f>IF(Overview!$K$17='Internal Calcs'!$P$22,IF(AK1285="","",AK1285),IF(Overview!$K$17='Internal Calcs'!$P$23,IF(AK1285="","",AK1285),IF(ISNUMBER(A1285),(IF(F1285="Short",G1285-H1285,H1285-G1285)*AZ1285-AX1285),"")))</f>
        <v/>
      </c>
      <c r="AO1285" s="401" t="str">
        <f>IF(Overview!$K$17='Internal Calcs'!$P$22,IF(AL1285="","",AL1285),IF(Overview!$K$17='Internal Calcs'!$P$23,IF(AL1285="","",AL1285),IF(ISNUMBER(A1285),IF(AL1285="",(IF(F1285="Short",G1285-H1285,H1285-G1285)*AZ1285-AX1285),(IF(F1285="Short",G1285-J1285,J1285-G1285)*AZ1285-AX1285)),"")))</f>
        <v/>
      </c>
      <c r="AP1285" s="359" t="str">
        <f>IF(Overview!$K$17='Internal Calcs'!$P$22,"",IF(Overview!$K$17='Internal Calcs'!$P$23,IF(AM1285="","",AM1285),IF(ISNUMBER(A1285),IF(AM1285="",(IF(F1285="Short",G1285-H1285,H1285-G1285)*AZ1285-AX1285),(IF(F1285="Short",G1285-L1285,L1285-G1285)*AZ1285-AX1285)),"")))</f>
        <v/>
      </c>
      <c r="AQ1285" s="176" t="str">
        <f t="shared" si="454"/>
        <v/>
      </c>
      <c r="AR1285" s="176" t="str">
        <f t="shared" si="455"/>
        <v/>
      </c>
      <c r="AS1285" s="176" t="str">
        <f t="shared" si="456"/>
        <v/>
      </c>
      <c r="AT1285" s="176" t="str">
        <f>IF(ISNUMBER(A1285),MAX($AS$2:AS1285)-AS1285,"")</f>
        <v/>
      </c>
      <c r="AU1285" s="177" t="str">
        <f t="shared" si="457"/>
        <v/>
      </c>
      <c r="AV1285" s="178" t="str">
        <f t="shared" si="458"/>
        <v/>
      </c>
      <c r="AW1285" s="178" t="str">
        <f t="shared" si="459"/>
        <v/>
      </c>
      <c r="AX1285" s="179" t="str">
        <f ca="1">IF(ISNUMBER($A1285),INDIRECT(CONCATENATE("'Instrument List'!B",(MATCH(E1285,'Instrument List'!A:A,0))-0)),"")</f>
        <v/>
      </c>
      <c r="AY1285" s="179" t="str">
        <f ca="1">IF(ISNUMBER($A1285),INDIRECT(CONCATENATE("'Instrument List'!D",(MATCH(E1285,'Instrument List'!A:A,0))-0)),"")</f>
        <v/>
      </c>
      <c r="AZ1285" s="179" t="str">
        <f ca="1">IF(ISNUMBER($A1285),INDIRECT(CONCATENATE("'Instrument List'!C",(MATCH(E1285,'Instrument List'!A:A,0))-0)),"")</f>
        <v/>
      </c>
      <c r="BA1285" s="180" t="str">
        <f ca="1">IF(ISNUMBER(A1285),INDIRECT(CONCATENATE("'Instrument List'!E",(MATCH(E1285,'Instrument List'!A:A,0))-0)),"")</f>
        <v/>
      </c>
      <c r="BB1285" s="181" t="str">
        <f t="shared" si="460"/>
        <v/>
      </c>
      <c r="BC1285" s="181" t="str">
        <f t="shared" si="461"/>
        <v/>
      </c>
      <c r="BD1285" s="181" t="str">
        <f ca="1">IF(ISNUMBER(A1285),INDIRECT(CONCATENATE("'Instrument List'!F",(MATCH(E1285,'Instrument List'!A:A,0))-0)),"")</f>
        <v/>
      </c>
    </row>
    <row r="1286" spans="1:56">
      <c r="A1286" s="223" t="str">
        <f t="shared" si="441"/>
        <v/>
      </c>
      <c r="B1286" s="224"/>
      <c r="C1286" s="225"/>
      <c r="D1286" s="182"/>
      <c r="E1286" s="182"/>
      <c r="F1286" s="182"/>
      <c r="G1286" s="203"/>
      <c r="H1286" s="218"/>
      <c r="I1286" s="213"/>
      <c r="J1286" s="207"/>
      <c r="K1286" s="213"/>
      <c r="L1286" s="207"/>
      <c r="M1286" s="213"/>
      <c r="N1286" s="207"/>
      <c r="O1286" s="183" t="str">
        <f t="shared" si="442"/>
        <v/>
      </c>
      <c r="P1286" s="184"/>
      <c r="Q1286" s="184"/>
      <c r="R1286" s="275"/>
      <c r="S1286" s="185" t="str">
        <f t="shared" si="443"/>
        <v/>
      </c>
      <c r="T1286" s="185" t="str">
        <f t="shared" si="444"/>
        <v/>
      </c>
      <c r="U1286" s="275"/>
      <c r="V1286" s="275"/>
      <c r="W1286" s="276" t="str">
        <f t="shared" si="445"/>
        <v/>
      </c>
      <c r="X1286" s="276" t="str">
        <f t="shared" si="446"/>
        <v/>
      </c>
      <c r="Y1286" s="276" t="str">
        <f t="shared" si="447"/>
        <v/>
      </c>
      <c r="Z1286" s="275"/>
      <c r="AA1286" s="184"/>
      <c r="AB1286" s="184"/>
      <c r="AC1286" s="185" t="str">
        <f t="shared" si="448"/>
        <v/>
      </c>
      <c r="AD1286" s="185" t="str">
        <f t="shared" si="449"/>
        <v/>
      </c>
      <c r="AE1286" s="186"/>
      <c r="AF1286" s="187" t="str">
        <f t="shared" si="450"/>
        <v/>
      </c>
      <c r="AG1286" s="182"/>
      <c r="AH1286" s="184"/>
      <c r="AI1286" s="184"/>
      <c r="AJ1286" s="182"/>
      <c r="AK1286" s="188" t="str">
        <f t="shared" si="451"/>
        <v/>
      </c>
      <c r="AL1286" s="188" t="str">
        <f t="shared" si="452"/>
        <v/>
      </c>
      <c r="AM1286" s="188" t="str">
        <f t="shared" si="453"/>
        <v/>
      </c>
      <c r="AN1286" s="359" t="str">
        <f>IF(Overview!$K$17='Internal Calcs'!$P$22,IF(AK1286="","",AK1286),IF(Overview!$K$17='Internal Calcs'!$P$23,IF(AK1286="","",AK1286),IF(ISNUMBER(A1286),(IF(F1286="Short",G1286-H1286,H1286-G1286)*AZ1286-AX1286),"")))</f>
        <v/>
      </c>
      <c r="AO1286" s="401" t="str">
        <f>IF(Overview!$K$17='Internal Calcs'!$P$22,IF(AL1286="","",AL1286),IF(Overview!$K$17='Internal Calcs'!$P$23,IF(AL1286="","",AL1286),IF(ISNUMBER(A1286),IF(AL1286="",(IF(F1286="Short",G1286-H1286,H1286-G1286)*AZ1286-AX1286),(IF(F1286="Short",G1286-J1286,J1286-G1286)*AZ1286-AX1286)),"")))</f>
        <v/>
      </c>
      <c r="AP1286" s="359" t="str">
        <f>IF(Overview!$K$17='Internal Calcs'!$P$22,"",IF(Overview!$K$17='Internal Calcs'!$P$23,IF(AM1286="","",AM1286),IF(ISNUMBER(A1286),IF(AM1286="",(IF(F1286="Short",G1286-H1286,H1286-G1286)*AZ1286-AX1286),(IF(F1286="Short",G1286-L1286,L1286-G1286)*AZ1286-AX1286)),"")))</f>
        <v/>
      </c>
      <c r="AQ1286" s="188" t="str">
        <f t="shared" si="454"/>
        <v/>
      </c>
      <c r="AR1286" s="188" t="str">
        <f t="shared" si="455"/>
        <v/>
      </c>
      <c r="AS1286" s="188" t="str">
        <f t="shared" si="456"/>
        <v/>
      </c>
      <c r="AT1286" s="188" t="str">
        <f>IF(ISNUMBER(A1286),MAX($AS$2:AS1286)-AS1286,"")</f>
        <v/>
      </c>
      <c r="AU1286" s="189" t="str">
        <f t="shared" si="457"/>
        <v/>
      </c>
      <c r="AV1286" s="190" t="str">
        <f t="shared" si="458"/>
        <v/>
      </c>
      <c r="AW1286" s="190" t="str">
        <f t="shared" si="459"/>
        <v/>
      </c>
      <c r="AX1286" s="191" t="str">
        <f ca="1">IF(ISNUMBER($A1286),INDIRECT(CONCATENATE("'Instrument List'!B",(MATCH(E1286,'Instrument List'!A:A,0))-0)),"")</f>
        <v/>
      </c>
      <c r="AY1286" s="191" t="str">
        <f ca="1">IF(ISNUMBER($A1286),INDIRECT(CONCATENATE("'Instrument List'!D",(MATCH(E1286,'Instrument List'!A:A,0))-0)),"")</f>
        <v/>
      </c>
      <c r="AZ1286" s="191" t="str">
        <f ca="1">IF(ISNUMBER($A1286),INDIRECT(CONCATENATE("'Instrument List'!C",(MATCH(E1286,'Instrument List'!A:A,0))-0)),"")</f>
        <v/>
      </c>
      <c r="BA1286" s="192" t="str">
        <f ca="1">IF(ISNUMBER(A1286),INDIRECT(CONCATENATE("'Instrument List'!E",(MATCH(E1286,'Instrument List'!A:A,0))-0)),"")</f>
        <v/>
      </c>
      <c r="BB1286" s="193" t="str">
        <f t="shared" si="460"/>
        <v/>
      </c>
      <c r="BC1286" s="193" t="str">
        <f t="shared" si="461"/>
        <v/>
      </c>
      <c r="BD1286" s="193" t="str">
        <f ca="1">IF(ISNUMBER(A1286),INDIRECT(CONCATENATE("'Instrument List'!F",(MATCH(E1286,'Instrument List'!A:A,0))-0)),"")</f>
        <v/>
      </c>
    </row>
    <row r="1287" spans="1:56">
      <c r="A1287" s="220" t="str">
        <f t="shared" si="441"/>
        <v/>
      </c>
      <c r="B1287" s="221"/>
      <c r="C1287" s="222"/>
      <c r="D1287" s="169"/>
      <c r="E1287" s="169"/>
      <c r="F1287" s="169"/>
      <c r="G1287" s="202"/>
      <c r="H1287" s="217"/>
      <c r="I1287" s="212"/>
      <c r="J1287" s="206"/>
      <c r="K1287" s="212"/>
      <c r="L1287" s="206"/>
      <c r="M1287" s="212"/>
      <c r="N1287" s="206"/>
      <c r="O1287" s="170" t="str">
        <f t="shared" si="442"/>
        <v/>
      </c>
      <c r="P1287" s="171"/>
      <c r="Q1287" s="171"/>
      <c r="R1287" s="171"/>
      <c r="S1287" s="172" t="str">
        <f t="shared" si="443"/>
        <v/>
      </c>
      <c r="T1287" s="172" t="str">
        <f t="shared" si="444"/>
        <v/>
      </c>
      <c r="U1287" s="171"/>
      <c r="V1287" s="171"/>
      <c r="W1287" s="173" t="str">
        <f t="shared" si="445"/>
        <v/>
      </c>
      <c r="X1287" s="173" t="str">
        <f t="shared" si="446"/>
        <v/>
      </c>
      <c r="Y1287" s="173" t="str">
        <f t="shared" si="447"/>
        <v/>
      </c>
      <c r="Z1287" s="171"/>
      <c r="AA1287" s="171"/>
      <c r="AB1287" s="171"/>
      <c r="AC1287" s="172" t="str">
        <f t="shared" si="448"/>
        <v/>
      </c>
      <c r="AD1287" s="172" t="str">
        <f t="shared" si="449"/>
        <v/>
      </c>
      <c r="AE1287" s="174"/>
      <c r="AF1287" s="175" t="str">
        <f t="shared" si="450"/>
        <v/>
      </c>
      <c r="AG1287" s="169"/>
      <c r="AH1287" s="171"/>
      <c r="AI1287" s="171"/>
      <c r="AJ1287" s="169"/>
      <c r="AK1287" s="176" t="str">
        <f t="shared" si="451"/>
        <v/>
      </c>
      <c r="AL1287" s="176" t="str">
        <f t="shared" si="452"/>
        <v/>
      </c>
      <c r="AM1287" s="176" t="str">
        <f t="shared" si="453"/>
        <v/>
      </c>
      <c r="AN1287" s="359" t="str">
        <f>IF(Overview!$K$17='Internal Calcs'!$P$22,IF(AK1287="","",AK1287),IF(Overview!$K$17='Internal Calcs'!$P$23,IF(AK1287="","",AK1287),IF(ISNUMBER(A1287),(IF(F1287="Short",G1287-H1287,H1287-G1287)*AZ1287-AX1287),"")))</f>
        <v/>
      </c>
      <c r="AO1287" s="401" t="str">
        <f>IF(Overview!$K$17='Internal Calcs'!$P$22,IF(AL1287="","",AL1287),IF(Overview!$K$17='Internal Calcs'!$P$23,IF(AL1287="","",AL1287),IF(ISNUMBER(A1287),IF(AL1287="",(IF(F1287="Short",G1287-H1287,H1287-G1287)*AZ1287-AX1287),(IF(F1287="Short",G1287-J1287,J1287-G1287)*AZ1287-AX1287)),"")))</f>
        <v/>
      </c>
      <c r="AP1287" s="359" t="str">
        <f>IF(Overview!$K$17='Internal Calcs'!$P$22,"",IF(Overview!$K$17='Internal Calcs'!$P$23,IF(AM1287="","",AM1287),IF(ISNUMBER(A1287),IF(AM1287="",(IF(F1287="Short",G1287-H1287,H1287-G1287)*AZ1287-AX1287),(IF(F1287="Short",G1287-L1287,L1287-G1287)*AZ1287-AX1287)),"")))</f>
        <v/>
      </c>
      <c r="AQ1287" s="176" t="str">
        <f t="shared" si="454"/>
        <v/>
      </c>
      <c r="AR1287" s="176" t="str">
        <f t="shared" si="455"/>
        <v/>
      </c>
      <c r="AS1287" s="176" t="str">
        <f t="shared" si="456"/>
        <v/>
      </c>
      <c r="AT1287" s="176" t="str">
        <f>IF(ISNUMBER(A1287),MAX($AS$2:AS1287)-AS1287,"")</f>
        <v/>
      </c>
      <c r="AU1287" s="177" t="str">
        <f t="shared" si="457"/>
        <v/>
      </c>
      <c r="AV1287" s="178" t="str">
        <f t="shared" si="458"/>
        <v/>
      </c>
      <c r="AW1287" s="178" t="str">
        <f t="shared" si="459"/>
        <v/>
      </c>
      <c r="AX1287" s="179" t="str">
        <f ca="1">IF(ISNUMBER($A1287),INDIRECT(CONCATENATE("'Instrument List'!B",(MATCH(E1287,'Instrument List'!A:A,0))-0)),"")</f>
        <v/>
      </c>
      <c r="AY1287" s="179" t="str">
        <f ca="1">IF(ISNUMBER($A1287),INDIRECT(CONCATENATE("'Instrument List'!D",(MATCH(E1287,'Instrument List'!A:A,0))-0)),"")</f>
        <v/>
      </c>
      <c r="AZ1287" s="179" t="str">
        <f ca="1">IF(ISNUMBER($A1287),INDIRECT(CONCATENATE("'Instrument List'!C",(MATCH(E1287,'Instrument List'!A:A,0))-0)),"")</f>
        <v/>
      </c>
      <c r="BA1287" s="180" t="str">
        <f ca="1">IF(ISNUMBER(A1287),INDIRECT(CONCATENATE("'Instrument List'!E",(MATCH(E1287,'Instrument List'!A:A,0))-0)),"")</f>
        <v/>
      </c>
      <c r="BB1287" s="181" t="str">
        <f t="shared" si="460"/>
        <v/>
      </c>
      <c r="BC1287" s="181" t="str">
        <f t="shared" si="461"/>
        <v/>
      </c>
      <c r="BD1287" s="181" t="str">
        <f ca="1">IF(ISNUMBER(A1287),INDIRECT(CONCATENATE("'Instrument List'!F",(MATCH(E1287,'Instrument List'!A:A,0))-0)),"")</f>
        <v/>
      </c>
    </row>
    <row r="1288" spans="1:56">
      <c r="A1288" s="223" t="str">
        <f t="shared" si="441"/>
        <v/>
      </c>
      <c r="B1288" s="224"/>
      <c r="C1288" s="225"/>
      <c r="D1288" s="182"/>
      <c r="E1288" s="182"/>
      <c r="F1288" s="182"/>
      <c r="G1288" s="203"/>
      <c r="H1288" s="218"/>
      <c r="I1288" s="213"/>
      <c r="J1288" s="207"/>
      <c r="K1288" s="213"/>
      <c r="L1288" s="207"/>
      <c r="M1288" s="213"/>
      <c r="N1288" s="207"/>
      <c r="O1288" s="183" t="str">
        <f t="shared" si="442"/>
        <v/>
      </c>
      <c r="P1288" s="184"/>
      <c r="Q1288" s="184"/>
      <c r="R1288" s="275"/>
      <c r="S1288" s="185" t="str">
        <f t="shared" si="443"/>
        <v/>
      </c>
      <c r="T1288" s="185" t="str">
        <f t="shared" si="444"/>
        <v/>
      </c>
      <c r="U1288" s="275"/>
      <c r="V1288" s="275"/>
      <c r="W1288" s="276" t="str">
        <f t="shared" si="445"/>
        <v/>
      </c>
      <c r="X1288" s="276" t="str">
        <f t="shared" si="446"/>
        <v/>
      </c>
      <c r="Y1288" s="276" t="str">
        <f t="shared" si="447"/>
        <v/>
      </c>
      <c r="Z1288" s="275"/>
      <c r="AA1288" s="184"/>
      <c r="AB1288" s="184"/>
      <c r="AC1288" s="185" t="str">
        <f t="shared" si="448"/>
        <v/>
      </c>
      <c r="AD1288" s="185" t="str">
        <f t="shared" si="449"/>
        <v/>
      </c>
      <c r="AE1288" s="186"/>
      <c r="AF1288" s="187" t="str">
        <f t="shared" si="450"/>
        <v/>
      </c>
      <c r="AG1288" s="182"/>
      <c r="AH1288" s="184"/>
      <c r="AI1288" s="184"/>
      <c r="AJ1288" s="182"/>
      <c r="AK1288" s="188" t="str">
        <f t="shared" si="451"/>
        <v/>
      </c>
      <c r="AL1288" s="188" t="str">
        <f t="shared" si="452"/>
        <v/>
      </c>
      <c r="AM1288" s="188" t="str">
        <f t="shared" si="453"/>
        <v/>
      </c>
      <c r="AN1288" s="359" t="str">
        <f>IF(Overview!$K$17='Internal Calcs'!$P$22,IF(AK1288="","",AK1288),IF(Overview!$K$17='Internal Calcs'!$P$23,IF(AK1288="","",AK1288),IF(ISNUMBER(A1288),(IF(F1288="Short",G1288-H1288,H1288-G1288)*AZ1288-AX1288),"")))</f>
        <v/>
      </c>
      <c r="AO1288" s="401" t="str">
        <f>IF(Overview!$K$17='Internal Calcs'!$P$22,IF(AL1288="","",AL1288),IF(Overview!$K$17='Internal Calcs'!$P$23,IF(AL1288="","",AL1288),IF(ISNUMBER(A1288),IF(AL1288="",(IF(F1288="Short",G1288-H1288,H1288-G1288)*AZ1288-AX1288),(IF(F1288="Short",G1288-J1288,J1288-G1288)*AZ1288-AX1288)),"")))</f>
        <v/>
      </c>
      <c r="AP1288" s="359" t="str">
        <f>IF(Overview!$K$17='Internal Calcs'!$P$22,"",IF(Overview!$K$17='Internal Calcs'!$P$23,IF(AM1288="","",AM1288),IF(ISNUMBER(A1288),IF(AM1288="",(IF(F1288="Short",G1288-H1288,H1288-G1288)*AZ1288-AX1288),(IF(F1288="Short",G1288-L1288,L1288-G1288)*AZ1288-AX1288)),"")))</f>
        <v/>
      </c>
      <c r="AQ1288" s="188" t="str">
        <f t="shared" si="454"/>
        <v/>
      </c>
      <c r="AR1288" s="188" t="str">
        <f t="shared" si="455"/>
        <v/>
      </c>
      <c r="AS1288" s="188" t="str">
        <f t="shared" si="456"/>
        <v/>
      </c>
      <c r="AT1288" s="188" t="str">
        <f>IF(ISNUMBER(A1288),MAX($AS$2:AS1288)-AS1288,"")</f>
        <v/>
      </c>
      <c r="AU1288" s="189" t="str">
        <f t="shared" si="457"/>
        <v/>
      </c>
      <c r="AV1288" s="190" t="str">
        <f t="shared" si="458"/>
        <v/>
      </c>
      <c r="AW1288" s="190" t="str">
        <f t="shared" si="459"/>
        <v/>
      </c>
      <c r="AX1288" s="191" t="str">
        <f ca="1">IF(ISNUMBER($A1288),INDIRECT(CONCATENATE("'Instrument List'!B",(MATCH(E1288,'Instrument List'!A:A,0))-0)),"")</f>
        <v/>
      </c>
      <c r="AY1288" s="191" t="str">
        <f ca="1">IF(ISNUMBER($A1288),INDIRECT(CONCATENATE("'Instrument List'!D",(MATCH(E1288,'Instrument List'!A:A,0))-0)),"")</f>
        <v/>
      </c>
      <c r="AZ1288" s="191" t="str">
        <f ca="1">IF(ISNUMBER($A1288),INDIRECT(CONCATENATE("'Instrument List'!C",(MATCH(E1288,'Instrument List'!A:A,0))-0)),"")</f>
        <v/>
      </c>
      <c r="BA1288" s="192" t="str">
        <f ca="1">IF(ISNUMBER(A1288),INDIRECT(CONCATENATE("'Instrument List'!E",(MATCH(E1288,'Instrument List'!A:A,0))-0)),"")</f>
        <v/>
      </c>
      <c r="BB1288" s="193" t="str">
        <f t="shared" si="460"/>
        <v/>
      </c>
      <c r="BC1288" s="193" t="str">
        <f t="shared" si="461"/>
        <v/>
      </c>
      <c r="BD1288" s="193" t="str">
        <f ca="1">IF(ISNUMBER(A1288),INDIRECT(CONCATENATE("'Instrument List'!F",(MATCH(E1288,'Instrument List'!A:A,0))-0)),"")</f>
        <v/>
      </c>
    </row>
    <row r="1289" spans="1:56">
      <c r="A1289" s="220" t="str">
        <f t="shared" si="441"/>
        <v/>
      </c>
      <c r="B1289" s="221"/>
      <c r="C1289" s="222"/>
      <c r="D1289" s="169"/>
      <c r="E1289" s="169"/>
      <c r="F1289" s="169"/>
      <c r="G1289" s="202"/>
      <c r="H1289" s="217"/>
      <c r="I1289" s="212"/>
      <c r="J1289" s="206"/>
      <c r="K1289" s="212"/>
      <c r="L1289" s="206"/>
      <c r="M1289" s="212"/>
      <c r="N1289" s="206"/>
      <c r="O1289" s="170" t="str">
        <f t="shared" si="442"/>
        <v/>
      </c>
      <c r="P1289" s="171"/>
      <c r="Q1289" s="171"/>
      <c r="R1289" s="171"/>
      <c r="S1289" s="172" t="str">
        <f t="shared" si="443"/>
        <v/>
      </c>
      <c r="T1289" s="172" t="str">
        <f t="shared" si="444"/>
        <v/>
      </c>
      <c r="U1289" s="171"/>
      <c r="V1289" s="171"/>
      <c r="W1289" s="173" t="str">
        <f t="shared" si="445"/>
        <v/>
      </c>
      <c r="X1289" s="173" t="str">
        <f t="shared" si="446"/>
        <v/>
      </c>
      <c r="Y1289" s="173" t="str">
        <f t="shared" si="447"/>
        <v/>
      </c>
      <c r="Z1289" s="171"/>
      <c r="AA1289" s="171"/>
      <c r="AB1289" s="171"/>
      <c r="AC1289" s="172" t="str">
        <f t="shared" si="448"/>
        <v/>
      </c>
      <c r="AD1289" s="172" t="str">
        <f t="shared" si="449"/>
        <v/>
      </c>
      <c r="AE1289" s="174"/>
      <c r="AF1289" s="175" t="str">
        <f t="shared" si="450"/>
        <v/>
      </c>
      <c r="AG1289" s="169"/>
      <c r="AH1289" s="171"/>
      <c r="AI1289" s="171"/>
      <c r="AJ1289" s="169"/>
      <c r="AK1289" s="176" t="str">
        <f t="shared" si="451"/>
        <v/>
      </c>
      <c r="AL1289" s="176" t="str">
        <f t="shared" si="452"/>
        <v/>
      </c>
      <c r="AM1289" s="176" t="str">
        <f t="shared" si="453"/>
        <v/>
      </c>
      <c r="AN1289" s="359" t="str">
        <f>IF(Overview!$K$17='Internal Calcs'!$P$22,IF(AK1289="","",AK1289),IF(Overview!$K$17='Internal Calcs'!$P$23,IF(AK1289="","",AK1289),IF(ISNUMBER(A1289),(IF(F1289="Short",G1289-H1289,H1289-G1289)*AZ1289-AX1289),"")))</f>
        <v/>
      </c>
      <c r="AO1289" s="401" t="str">
        <f>IF(Overview!$K$17='Internal Calcs'!$P$22,IF(AL1289="","",AL1289),IF(Overview!$K$17='Internal Calcs'!$P$23,IF(AL1289="","",AL1289),IF(ISNUMBER(A1289),IF(AL1289="",(IF(F1289="Short",G1289-H1289,H1289-G1289)*AZ1289-AX1289),(IF(F1289="Short",G1289-J1289,J1289-G1289)*AZ1289-AX1289)),"")))</f>
        <v/>
      </c>
      <c r="AP1289" s="359" t="str">
        <f>IF(Overview!$K$17='Internal Calcs'!$P$22,"",IF(Overview!$K$17='Internal Calcs'!$P$23,IF(AM1289="","",AM1289),IF(ISNUMBER(A1289),IF(AM1289="",(IF(F1289="Short",G1289-H1289,H1289-G1289)*AZ1289-AX1289),(IF(F1289="Short",G1289-L1289,L1289-G1289)*AZ1289-AX1289)),"")))</f>
        <v/>
      </c>
      <c r="AQ1289" s="176" t="str">
        <f t="shared" si="454"/>
        <v/>
      </c>
      <c r="AR1289" s="176" t="str">
        <f t="shared" si="455"/>
        <v/>
      </c>
      <c r="AS1289" s="176" t="str">
        <f t="shared" si="456"/>
        <v/>
      </c>
      <c r="AT1289" s="176" t="str">
        <f>IF(ISNUMBER(A1289),MAX($AS$2:AS1289)-AS1289,"")</f>
        <v/>
      </c>
      <c r="AU1289" s="177" t="str">
        <f t="shared" si="457"/>
        <v/>
      </c>
      <c r="AV1289" s="178" t="str">
        <f t="shared" si="458"/>
        <v/>
      </c>
      <c r="AW1289" s="178" t="str">
        <f t="shared" si="459"/>
        <v/>
      </c>
      <c r="AX1289" s="179" t="str">
        <f ca="1">IF(ISNUMBER($A1289),INDIRECT(CONCATENATE("'Instrument List'!B",(MATCH(E1289,'Instrument List'!A:A,0))-0)),"")</f>
        <v/>
      </c>
      <c r="AY1289" s="179" t="str">
        <f ca="1">IF(ISNUMBER($A1289),INDIRECT(CONCATENATE("'Instrument List'!D",(MATCH(E1289,'Instrument List'!A:A,0))-0)),"")</f>
        <v/>
      </c>
      <c r="AZ1289" s="179" t="str">
        <f ca="1">IF(ISNUMBER($A1289),INDIRECT(CONCATENATE("'Instrument List'!C",(MATCH(E1289,'Instrument List'!A:A,0))-0)),"")</f>
        <v/>
      </c>
      <c r="BA1289" s="180" t="str">
        <f ca="1">IF(ISNUMBER(A1289),INDIRECT(CONCATENATE("'Instrument List'!E",(MATCH(E1289,'Instrument List'!A:A,0))-0)),"")</f>
        <v/>
      </c>
      <c r="BB1289" s="181" t="str">
        <f t="shared" si="460"/>
        <v/>
      </c>
      <c r="BC1289" s="181" t="str">
        <f t="shared" si="461"/>
        <v/>
      </c>
      <c r="BD1289" s="181" t="str">
        <f ca="1">IF(ISNUMBER(A1289),INDIRECT(CONCATENATE("'Instrument List'!F",(MATCH(E1289,'Instrument List'!A:A,0))-0)),"")</f>
        <v/>
      </c>
    </row>
    <row r="1290" spans="1:56">
      <c r="A1290" s="223" t="str">
        <f t="shared" si="441"/>
        <v/>
      </c>
      <c r="B1290" s="224"/>
      <c r="C1290" s="225"/>
      <c r="D1290" s="182"/>
      <c r="E1290" s="182"/>
      <c r="F1290" s="182"/>
      <c r="G1290" s="203"/>
      <c r="H1290" s="218"/>
      <c r="I1290" s="213"/>
      <c r="J1290" s="207"/>
      <c r="K1290" s="213"/>
      <c r="L1290" s="207"/>
      <c r="M1290" s="213"/>
      <c r="N1290" s="207"/>
      <c r="O1290" s="183" t="str">
        <f t="shared" si="442"/>
        <v/>
      </c>
      <c r="P1290" s="184"/>
      <c r="Q1290" s="184"/>
      <c r="R1290" s="275"/>
      <c r="S1290" s="185" t="str">
        <f t="shared" si="443"/>
        <v/>
      </c>
      <c r="T1290" s="185" t="str">
        <f t="shared" si="444"/>
        <v/>
      </c>
      <c r="U1290" s="275"/>
      <c r="V1290" s="275"/>
      <c r="W1290" s="276" t="str">
        <f t="shared" si="445"/>
        <v/>
      </c>
      <c r="X1290" s="276" t="str">
        <f t="shared" si="446"/>
        <v/>
      </c>
      <c r="Y1290" s="276" t="str">
        <f t="shared" si="447"/>
        <v/>
      </c>
      <c r="Z1290" s="275"/>
      <c r="AA1290" s="184"/>
      <c r="AB1290" s="184"/>
      <c r="AC1290" s="185" t="str">
        <f t="shared" si="448"/>
        <v/>
      </c>
      <c r="AD1290" s="185" t="str">
        <f t="shared" si="449"/>
        <v/>
      </c>
      <c r="AE1290" s="186"/>
      <c r="AF1290" s="187" t="str">
        <f t="shared" si="450"/>
        <v/>
      </c>
      <c r="AG1290" s="182"/>
      <c r="AH1290" s="184"/>
      <c r="AI1290" s="184"/>
      <c r="AJ1290" s="182"/>
      <c r="AK1290" s="188" t="str">
        <f t="shared" si="451"/>
        <v/>
      </c>
      <c r="AL1290" s="188" t="str">
        <f t="shared" si="452"/>
        <v/>
      </c>
      <c r="AM1290" s="188" t="str">
        <f t="shared" si="453"/>
        <v/>
      </c>
      <c r="AN1290" s="359" t="str">
        <f>IF(Overview!$K$17='Internal Calcs'!$P$22,IF(AK1290="","",AK1290),IF(Overview!$K$17='Internal Calcs'!$P$23,IF(AK1290="","",AK1290),IF(ISNUMBER(A1290),(IF(F1290="Short",G1290-H1290,H1290-G1290)*AZ1290-AX1290),"")))</f>
        <v/>
      </c>
      <c r="AO1290" s="401" t="str">
        <f>IF(Overview!$K$17='Internal Calcs'!$P$22,IF(AL1290="","",AL1290),IF(Overview!$K$17='Internal Calcs'!$P$23,IF(AL1290="","",AL1290),IF(ISNUMBER(A1290),IF(AL1290="",(IF(F1290="Short",G1290-H1290,H1290-G1290)*AZ1290-AX1290),(IF(F1290="Short",G1290-J1290,J1290-G1290)*AZ1290-AX1290)),"")))</f>
        <v/>
      </c>
      <c r="AP1290" s="359" t="str">
        <f>IF(Overview!$K$17='Internal Calcs'!$P$22,"",IF(Overview!$K$17='Internal Calcs'!$P$23,IF(AM1290="","",AM1290),IF(ISNUMBER(A1290),IF(AM1290="",(IF(F1290="Short",G1290-H1290,H1290-G1290)*AZ1290-AX1290),(IF(F1290="Short",G1290-L1290,L1290-G1290)*AZ1290-AX1290)),"")))</f>
        <v/>
      </c>
      <c r="AQ1290" s="188" t="str">
        <f t="shared" si="454"/>
        <v/>
      </c>
      <c r="AR1290" s="188" t="str">
        <f t="shared" si="455"/>
        <v/>
      </c>
      <c r="AS1290" s="188" t="str">
        <f t="shared" si="456"/>
        <v/>
      </c>
      <c r="AT1290" s="188" t="str">
        <f>IF(ISNUMBER(A1290),MAX($AS$2:AS1290)-AS1290,"")</f>
        <v/>
      </c>
      <c r="AU1290" s="189" t="str">
        <f t="shared" si="457"/>
        <v/>
      </c>
      <c r="AV1290" s="190" t="str">
        <f t="shared" si="458"/>
        <v/>
      </c>
      <c r="AW1290" s="190" t="str">
        <f t="shared" si="459"/>
        <v/>
      </c>
      <c r="AX1290" s="191" t="str">
        <f ca="1">IF(ISNUMBER($A1290),INDIRECT(CONCATENATE("'Instrument List'!B",(MATCH(E1290,'Instrument List'!A:A,0))-0)),"")</f>
        <v/>
      </c>
      <c r="AY1290" s="191" t="str">
        <f ca="1">IF(ISNUMBER($A1290),INDIRECT(CONCATENATE("'Instrument List'!D",(MATCH(E1290,'Instrument List'!A:A,0))-0)),"")</f>
        <v/>
      </c>
      <c r="AZ1290" s="191" t="str">
        <f ca="1">IF(ISNUMBER($A1290),INDIRECT(CONCATENATE("'Instrument List'!C",(MATCH(E1290,'Instrument List'!A:A,0))-0)),"")</f>
        <v/>
      </c>
      <c r="BA1290" s="192" t="str">
        <f ca="1">IF(ISNUMBER(A1290),INDIRECT(CONCATENATE("'Instrument List'!E",(MATCH(E1290,'Instrument List'!A:A,0))-0)),"")</f>
        <v/>
      </c>
      <c r="BB1290" s="193" t="str">
        <f t="shared" si="460"/>
        <v/>
      </c>
      <c r="BC1290" s="193" t="str">
        <f t="shared" si="461"/>
        <v/>
      </c>
      <c r="BD1290" s="193" t="str">
        <f ca="1">IF(ISNUMBER(A1290),INDIRECT(CONCATENATE("'Instrument List'!F",(MATCH(E1290,'Instrument List'!A:A,0))-0)),"")</f>
        <v/>
      </c>
    </row>
    <row r="1291" spans="1:56">
      <c r="A1291" s="220" t="str">
        <f t="shared" ref="A1291:A1354" si="462">IF(B1291&gt;0,A1290+1,"")</f>
        <v/>
      </c>
      <c r="B1291" s="221"/>
      <c r="C1291" s="222"/>
      <c r="D1291" s="169"/>
      <c r="E1291" s="169"/>
      <c r="F1291" s="169"/>
      <c r="G1291" s="202"/>
      <c r="H1291" s="217"/>
      <c r="I1291" s="212"/>
      <c r="J1291" s="206"/>
      <c r="K1291" s="212"/>
      <c r="L1291" s="206"/>
      <c r="M1291" s="212"/>
      <c r="N1291" s="206"/>
      <c r="O1291" s="170" t="str">
        <f t="shared" ref="O1291:O1354" si="463">IF(ISNUMBER(A1291),IF(N1291&gt;G1291,1,-1),"")</f>
        <v/>
      </c>
      <c r="P1291" s="171"/>
      <c r="Q1291" s="171"/>
      <c r="R1291" s="171"/>
      <c r="S1291" s="172" t="str">
        <f t="shared" ref="S1291:S1354" si="464">IF(ISNUMBER(A1291),IF(Q1291="",P1291,Q1291),"")</f>
        <v/>
      </c>
      <c r="T1291" s="172" t="str">
        <f t="shared" ref="T1291:T1354" si="465">IF(ISNUMBER(A1291),IF(R1291="",P1291,R1291),"")</f>
        <v/>
      </c>
      <c r="U1291" s="171"/>
      <c r="V1291" s="171"/>
      <c r="W1291" s="173" t="str">
        <f t="shared" ref="W1291:W1354" si="466">IF(ISNUMBER(U1291),IF(IF(F1291="Short",G1291-H1291,H1291-G1291)*(AZ1291/AY1291)/U1291&gt;0,IF(F1291="Short",G1291-H1291,H1291-G1291)*(AZ1291/AY1291)/U1291,0),"")</f>
        <v/>
      </c>
      <c r="X1291" s="173" t="str">
        <f t="shared" ref="X1291:X1354" si="467">IF(ISNUMBER(U1291),IF(ISNUMBER(J1291),IF(IF(F1291="Short",G1291-J1291,J1291-G1291)*(AZ1291/AY1291)/U1291&gt;0,IF(F1291="Short",G1291-J1291,J1291-G1291)*(AZ1291/AY1291)/U1291,0),""),"")</f>
        <v/>
      </c>
      <c r="Y1291" s="173" t="str">
        <f t="shared" ref="Y1291:Y1354" si="468">IF(ISNUMBER(L1291),IF(ISNUMBER(L1291),IF(IF(F1291="Short",G1291-L1291,L1291-G1291)*(AZ1291/AY1291)/U1291&gt;0,IF(F1291="Short",G1291-L1291,L1291-G1291)*(AZ1291/AY1291)/U1291,0),""),"")</f>
        <v/>
      </c>
      <c r="Z1291" s="171"/>
      <c r="AA1291" s="171"/>
      <c r="AB1291" s="171"/>
      <c r="AC1291" s="172" t="str">
        <f t="shared" ref="AC1291:AC1354" si="469">IF(ISNUMBER(A1291),IF(AA1291="",Z1291,AA1291),"")</f>
        <v/>
      </c>
      <c r="AD1291" s="172" t="str">
        <f t="shared" ref="AD1291:AD1354" si="470">IF(ISNUMBER(A1291),IF(AB1291="",IF(AA1291="",Z1291,AA1291),AB1291),"")</f>
        <v/>
      </c>
      <c r="AE1291" s="174"/>
      <c r="AF1291" s="175" t="str">
        <f t="shared" ref="AF1291:AF1354" si="471">IF(ISNUMBER(A1291),((AE1291*AY1291*AV1291)+AX1291)/AS1291,"")</f>
        <v/>
      </c>
      <c r="AG1291" s="169"/>
      <c r="AH1291" s="171"/>
      <c r="AI1291" s="171"/>
      <c r="AJ1291" s="169"/>
      <c r="AK1291" s="176" t="str">
        <f t="shared" ref="AK1291:AK1354" si="472">IF(ISNUMBER(A1291),(IF(F1291="Short",G1291-H1291,H1291-G1291)*AZ1291-AX1291)*I1291,"")</f>
        <v/>
      </c>
      <c r="AL1291" s="176" t="str">
        <f t="shared" ref="AL1291:AL1354" si="473">IF(ISNUMBER(J1291),(IF(F1291="Short",G1291-J1291,J1291-G1291)*AZ1291-AX1291)*K1291,"")</f>
        <v/>
      </c>
      <c r="AM1291" s="176" t="str">
        <f t="shared" ref="AM1291:AM1354" si="474">IF(ISNUMBER(L1291),(IF(F1291="Short",G1291-L1291,L1291-G1291)*AZ1291-AX1291)*M1291,"")</f>
        <v/>
      </c>
      <c r="AN1291" s="359" t="str">
        <f>IF(Overview!$K$17='Internal Calcs'!$P$22,IF(AK1291="","",AK1291),IF(Overview!$K$17='Internal Calcs'!$P$23,IF(AK1291="","",AK1291),IF(ISNUMBER(A1291),(IF(F1291="Short",G1291-H1291,H1291-G1291)*AZ1291-AX1291),"")))</f>
        <v/>
      </c>
      <c r="AO1291" s="401" t="str">
        <f>IF(Overview!$K$17='Internal Calcs'!$P$22,IF(AL1291="","",AL1291),IF(Overview!$K$17='Internal Calcs'!$P$23,IF(AL1291="","",AL1291),IF(ISNUMBER(A1291),IF(AL1291="",(IF(F1291="Short",G1291-H1291,H1291-G1291)*AZ1291-AX1291),(IF(F1291="Short",G1291-J1291,J1291-G1291)*AZ1291-AX1291)),"")))</f>
        <v/>
      </c>
      <c r="AP1291" s="359" t="str">
        <f>IF(Overview!$K$17='Internal Calcs'!$P$22,"",IF(Overview!$K$17='Internal Calcs'!$P$23,IF(AM1291="","",AM1291),IF(ISNUMBER(A1291),IF(AM1291="",(IF(F1291="Short",G1291-H1291,H1291-G1291)*AZ1291-AX1291),(IF(F1291="Short",G1291-L1291,L1291-G1291)*AZ1291-AX1291)),"")))</f>
        <v/>
      </c>
      <c r="AQ1291" s="176" t="str">
        <f t="shared" ref="AQ1291:AQ1354" si="475">IF(ISNUMBER(A1291),SUM(AK1291:AM1291),"")</f>
        <v/>
      </c>
      <c r="AR1291" s="176" t="str">
        <f t="shared" ref="AR1291:AR1354" si="476">IF(ISNUMBER(A1291),IF(AQ1291&gt;0,"Winning","Losing"),"")</f>
        <v/>
      </c>
      <c r="AS1291" s="176" t="str">
        <f t="shared" ref="AS1291:AS1354" si="477">IF(ISNUMBER(A1291),AS1290+AQ1291,"")</f>
        <v/>
      </c>
      <c r="AT1291" s="176" t="str">
        <f>IF(ISNUMBER(A1291),MAX($AS$2:AS1291)-AS1291,"")</f>
        <v/>
      </c>
      <c r="AU1291" s="177" t="str">
        <f t="shared" ref="AU1291:AU1354" si="478">IF(ISNUMBER(A1291),AQ1291/AS1291,"")</f>
        <v/>
      </c>
      <c r="AV1291" s="178" t="str">
        <f t="shared" ref="AV1291:AV1354" si="479">IF(ISNUMBER(A1291),I1291+K1291+M1291,"")</f>
        <v/>
      </c>
      <c r="AW1291" s="178" t="str">
        <f t="shared" ref="AW1291:AW1354" si="480">IF(ISNUMBER(A1291),ROUNDDOWN(C1291/100,0),"")</f>
        <v/>
      </c>
      <c r="AX1291" s="179" t="str">
        <f ca="1">IF(ISNUMBER($A1291),INDIRECT(CONCATENATE("'Instrument List'!B",(MATCH(E1291,'Instrument List'!A:A,0))-0)),"")</f>
        <v/>
      </c>
      <c r="AY1291" s="179" t="str">
        <f ca="1">IF(ISNUMBER($A1291),INDIRECT(CONCATENATE("'Instrument List'!D",(MATCH(E1291,'Instrument List'!A:A,0))-0)),"")</f>
        <v/>
      </c>
      <c r="AZ1291" s="179" t="str">
        <f ca="1">IF(ISNUMBER($A1291),INDIRECT(CONCATENATE("'Instrument List'!C",(MATCH(E1291,'Instrument List'!A:A,0))-0)),"")</f>
        <v/>
      </c>
      <c r="BA1291" s="180" t="str">
        <f ca="1">IF(ISNUMBER(A1291),INDIRECT(CONCATENATE("'Instrument List'!E",(MATCH(E1291,'Instrument List'!A:A,0))-0)),"")</f>
        <v/>
      </c>
      <c r="BB1291" s="181" t="str">
        <f t="shared" ref="BB1291:BB1354" si="481">IF(ISNUMBER(A1291),AQ1291/AY1291,"")</f>
        <v/>
      </c>
      <c r="BC1291" s="181" t="str">
        <f t="shared" ref="BC1291:BC1354" si="482">IF(ISNUMBER(A1291),(AQ1291/AY1291)/(I1291+K1291+M1291),"")</f>
        <v/>
      </c>
      <c r="BD1291" s="181" t="str">
        <f ca="1">IF(ISNUMBER(A1291),INDIRECT(CONCATENATE("'Instrument List'!F",(MATCH(E1291,'Instrument List'!A:A,0))-0)),"")</f>
        <v/>
      </c>
    </row>
    <row r="1292" spans="1:56">
      <c r="A1292" s="223" t="str">
        <f t="shared" si="462"/>
        <v/>
      </c>
      <c r="B1292" s="224"/>
      <c r="C1292" s="225"/>
      <c r="D1292" s="182"/>
      <c r="E1292" s="182"/>
      <c r="F1292" s="182"/>
      <c r="G1292" s="203"/>
      <c r="H1292" s="218"/>
      <c r="I1292" s="213"/>
      <c r="J1292" s="207"/>
      <c r="K1292" s="213"/>
      <c r="L1292" s="207"/>
      <c r="M1292" s="213"/>
      <c r="N1292" s="207"/>
      <c r="O1292" s="183" t="str">
        <f t="shared" si="463"/>
        <v/>
      </c>
      <c r="P1292" s="184"/>
      <c r="Q1292" s="184"/>
      <c r="R1292" s="275"/>
      <c r="S1292" s="185" t="str">
        <f t="shared" si="464"/>
        <v/>
      </c>
      <c r="T1292" s="185" t="str">
        <f t="shared" si="465"/>
        <v/>
      </c>
      <c r="U1292" s="275"/>
      <c r="V1292" s="275"/>
      <c r="W1292" s="276" t="str">
        <f t="shared" si="466"/>
        <v/>
      </c>
      <c r="X1292" s="276" t="str">
        <f t="shared" si="467"/>
        <v/>
      </c>
      <c r="Y1292" s="276" t="str">
        <f t="shared" si="468"/>
        <v/>
      </c>
      <c r="Z1292" s="275"/>
      <c r="AA1292" s="184"/>
      <c r="AB1292" s="184"/>
      <c r="AC1292" s="185" t="str">
        <f t="shared" si="469"/>
        <v/>
      </c>
      <c r="AD1292" s="185" t="str">
        <f t="shared" si="470"/>
        <v/>
      </c>
      <c r="AE1292" s="186"/>
      <c r="AF1292" s="187" t="str">
        <f t="shared" si="471"/>
        <v/>
      </c>
      <c r="AG1292" s="182"/>
      <c r="AH1292" s="184"/>
      <c r="AI1292" s="184"/>
      <c r="AJ1292" s="182"/>
      <c r="AK1292" s="188" t="str">
        <f t="shared" si="472"/>
        <v/>
      </c>
      <c r="AL1292" s="188" t="str">
        <f t="shared" si="473"/>
        <v/>
      </c>
      <c r="AM1292" s="188" t="str">
        <f t="shared" si="474"/>
        <v/>
      </c>
      <c r="AN1292" s="359" t="str">
        <f>IF(Overview!$K$17='Internal Calcs'!$P$22,IF(AK1292="","",AK1292),IF(Overview!$K$17='Internal Calcs'!$P$23,IF(AK1292="","",AK1292),IF(ISNUMBER(A1292),(IF(F1292="Short",G1292-H1292,H1292-G1292)*AZ1292-AX1292),"")))</f>
        <v/>
      </c>
      <c r="AO1292" s="401" t="str">
        <f>IF(Overview!$K$17='Internal Calcs'!$P$22,IF(AL1292="","",AL1292),IF(Overview!$K$17='Internal Calcs'!$P$23,IF(AL1292="","",AL1292),IF(ISNUMBER(A1292),IF(AL1292="",(IF(F1292="Short",G1292-H1292,H1292-G1292)*AZ1292-AX1292),(IF(F1292="Short",G1292-J1292,J1292-G1292)*AZ1292-AX1292)),"")))</f>
        <v/>
      </c>
      <c r="AP1292" s="359" t="str">
        <f>IF(Overview!$K$17='Internal Calcs'!$P$22,"",IF(Overview!$K$17='Internal Calcs'!$P$23,IF(AM1292="","",AM1292),IF(ISNUMBER(A1292),IF(AM1292="",(IF(F1292="Short",G1292-H1292,H1292-G1292)*AZ1292-AX1292),(IF(F1292="Short",G1292-L1292,L1292-G1292)*AZ1292-AX1292)),"")))</f>
        <v/>
      </c>
      <c r="AQ1292" s="188" t="str">
        <f t="shared" si="475"/>
        <v/>
      </c>
      <c r="AR1292" s="188" t="str">
        <f t="shared" si="476"/>
        <v/>
      </c>
      <c r="AS1292" s="188" t="str">
        <f t="shared" si="477"/>
        <v/>
      </c>
      <c r="AT1292" s="188" t="str">
        <f>IF(ISNUMBER(A1292),MAX($AS$2:AS1292)-AS1292,"")</f>
        <v/>
      </c>
      <c r="AU1292" s="189" t="str">
        <f t="shared" si="478"/>
        <v/>
      </c>
      <c r="AV1292" s="190" t="str">
        <f t="shared" si="479"/>
        <v/>
      </c>
      <c r="AW1292" s="190" t="str">
        <f t="shared" si="480"/>
        <v/>
      </c>
      <c r="AX1292" s="191" t="str">
        <f ca="1">IF(ISNUMBER($A1292),INDIRECT(CONCATENATE("'Instrument List'!B",(MATCH(E1292,'Instrument List'!A:A,0))-0)),"")</f>
        <v/>
      </c>
      <c r="AY1292" s="191" t="str">
        <f ca="1">IF(ISNUMBER($A1292),INDIRECT(CONCATENATE("'Instrument List'!D",(MATCH(E1292,'Instrument List'!A:A,0))-0)),"")</f>
        <v/>
      </c>
      <c r="AZ1292" s="191" t="str">
        <f ca="1">IF(ISNUMBER($A1292),INDIRECT(CONCATENATE("'Instrument List'!C",(MATCH(E1292,'Instrument List'!A:A,0))-0)),"")</f>
        <v/>
      </c>
      <c r="BA1292" s="192" t="str">
        <f ca="1">IF(ISNUMBER(A1292),INDIRECT(CONCATENATE("'Instrument List'!E",(MATCH(E1292,'Instrument List'!A:A,0))-0)),"")</f>
        <v/>
      </c>
      <c r="BB1292" s="193" t="str">
        <f t="shared" si="481"/>
        <v/>
      </c>
      <c r="BC1292" s="193" t="str">
        <f t="shared" si="482"/>
        <v/>
      </c>
      <c r="BD1292" s="193" t="str">
        <f ca="1">IF(ISNUMBER(A1292),INDIRECT(CONCATENATE("'Instrument List'!F",(MATCH(E1292,'Instrument List'!A:A,0))-0)),"")</f>
        <v/>
      </c>
    </row>
    <row r="1293" spans="1:56">
      <c r="A1293" s="220" t="str">
        <f t="shared" si="462"/>
        <v/>
      </c>
      <c r="B1293" s="221"/>
      <c r="C1293" s="222"/>
      <c r="D1293" s="169"/>
      <c r="E1293" s="169"/>
      <c r="F1293" s="169"/>
      <c r="G1293" s="202"/>
      <c r="H1293" s="217"/>
      <c r="I1293" s="212"/>
      <c r="J1293" s="206"/>
      <c r="K1293" s="212"/>
      <c r="L1293" s="206"/>
      <c r="M1293" s="212"/>
      <c r="N1293" s="206"/>
      <c r="O1293" s="170" t="str">
        <f t="shared" si="463"/>
        <v/>
      </c>
      <c r="P1293" s="171"/>
      <c r="Q1293" s="171"/>
      <c r="R1293" s="171"/>
      <c r="S1293" s="172" t="str">
        <f t="shared" si="464"/>
        <v/>
      </c>
      <c r="T1293" s="172" t="str">
        <f t="shared" si="465"/>
        <v/>
      </c>
      <c r="U1293" s="171"/>
      <c r="V1293" s="171"/>
      <c r="W1293" s="173" t="str">
        <f t="shared" si="466"/>
        <v/>
      </c>
      <c r="X1293" s="173" t="str">
        <f t="shared" si="467"/>
        <v/>
      </c>
      <c r="Y1293" s="173" t="str">
        <f t="shared" si="468"/>
        <v/>
      </c>
      <c r="Z1293" s="171"/>
      <c r="AA1293" s="171"/>
      <c r="AB1293" s="171"/>
      <c r="AC1293" s="172" t="str">
        <f t="shared" si="469"/>
        <v/>
      </c>
      <c r="AD1293" s="172" t="str">
        <f t="shared" si="470"/>
        <v/>
      </c>
      <c r="AE1293" s="174"/>
      <c r="AF1293" s="175" t="str">
        <f t="shared" si="471"/>
        <v/>
      </c>
      <c r="AG1293" s="169"/>
      <c r="AH1293" s="171"/>
      <c r="AI1293" s="171"/>
      <c r="AJ1293" s="169"/>
      <c r="AK1293" s="176" t="str">
        <f t="shared" si="472"/>
        <v/>
      </c>
      <c r="AL1293" s="176" t="str">
        <f t="shared" si="473"/>
        <v/>
      </c>
      <c r="AM1293" s="176" t="str">
        <f t="shared" si="474"/>
        <v/>
      </c>
      <c r="AN1293" s="359" t="str">
        <f>IF(Overview!$K$17='Internal Calcs'!$P$22,IF(AK1293="","",AK1293),IF(Overview!$K$17='Internal Calcs'!$P$23,IF(AK1293="","",AK1293),IF(ISNUMBER(A1293),(IF(F1293="Short",G1293-H1293,H1293-G1293)*AZ1293-AX1293),"")))</f>
        <v/>
      </c>
      <c r="AO1293" s="401" t="str">
        <f>IF(Overview!$K$17='Internal Calcs'!$P$22,IF(AL1293="","",AL1293),IF(Overview!$K$17='Internal Calcs'!$P$23,IF(AL1293="","",AL1293),IF(ISNUMBER(A1293),IF(AL1293="",(IF(F1293="Short",G1293-H1293,H1293-G1293)*AZ1293-AX1293),(IF(F1293="Short",G1293-J1293,J1293-G1293)*AZ1293-AX1293)),"")))</f>
        <v/>
      </c>
      <c r="AP1293" s="359" t="str">
        <f>IF(Overview!$K$17='Internal Calcs'!$P$22,"",IF(Overview!$K$17='Internal Calcs'!$P$23,IF(AM1293="","",AM1293),IF(ISNUMBER(A1293),IF(AM1293="",(IF(F1293="Short",G1293-H1293,H1293-G1293)*AZ1293-AX1293),(IF(F1293="Short",G1293-L1293,L1293-G1293)*AZ1293-AX1293)),"")))</f>
        <v/>
      </c>
      <c r="AQ1293" s="176" t="str">
        <f t="shared" si="475"/>
        <v/>
      </c>
      <c r="AR1293" s="176" t="str">
        <f t="shared" si="476"/>
        <v/>
      </c>
      <c r="AS1293" s="176" t="str">
        <f t="shared" si="477"/>
        <v/>
      </c>
      <c r="AT1293" s="176" t="str">
        <f>IF(ISNUMBER(A1293),MAX($AS$2:AS1293)-AS1293,"")</f>
        <v/>
      </c>
      <c r="AU1293" s="177" t="str">
        <f t="shared" si="478"/>
        <v/>
      </c>
      <c r="AV1293" s="178" t="str">
        <f t="shared" si="479"/>
        <v/>
      </c>
      <c r="AW1293" s="178" t="str">
        <f t="shared" si="480"/>
        <v/>
      </c>
      <c r="AX1293" s="179" t="str">
        <f ca="1">IF(ISNUMBER($A1293),INDIRECT(CONCATENATE("'Instrument List'!B",(MATCH(E1293,'Instrument List'!A:A,0))-0)),"")</f>
        <v/>
      </c>
      <c r="AY1293" s="179" t="str">
        <f ca="1">IF(ISNUMBER($A1293),INDIRECT(CONCATENATE("'Instrument List'!D",(MATCH(E1293,'Instrument List'!A:A,0))-0)),"")</f>
        <v/>
      </c>
      <c r="AZ1293" s="179" t="str">
        <f ca="1">IF(ISNUMBER($A1293),INDIRECT(CONCATENATE("'Instrument List'!C",(MATCH(E1293,'Instrument List'!A:A,0))-0)),"")</f>
        <v/>
      </c>
      <c r="BA1293" s="180" t="str">
        <f ca="1">IF(ISNUMBER(A1293),INDIRECT(CONCATENATE("'Instrument List'!E",(MATCH(E1293,'Instrument List'!A:A,0))-0)),"")</f>
        <v/>
      </c>
      <c r="BB1293" s="181" t="str">
        <f t="shared" si="481"/>
        <v/>
      </c>
      <c r="BC1293" s="181" t="str">
        <f t="shared" si="482"/>
        <v/>
      </c>
      <c r="BD1293" s="181" t="str">
        <f ca="1">IF(ISNUMBER(A1293),INDIRECT(CONCATENATE("'Instrument List'!F",(MATCH(E1293,'Instrument List'!A:A,0))-0)),"")</f>
        <v/>
      </c>
    </row>
    <row r="1294" spans="1:56">
      <c r="A1294" s="223" t="str">
        <f t="shared" si="462"/>
        <v/>
      </c>
      <c r="B1294" s="224"/>
      <c r="C1294" s="225"/>
      <c r="D1294" s="182"/>
      <c r="E1294" s="182"/>
      <c r="F1294" s="182"/>
      <c r="G1294" s="203"/>
      <c r="H1294" s="218"/>
      <c r="I1294" s="213"/>
      <c r="J1294" s="207"/>
      <c r="K1294" s="213"/>
      <c r="L1294" s="207"/>
      <c r="M1294" s="213"/>
      <c r="N1294" s="207"/>
      <c r="O1294" s="183" t="str">
        <f t="shared" si="463"/>
        <v/>
      </c>
      <c r="P1294" s="184"/>
      <c r="Q1294" s="184"/>
      <c r="R1294" s="275"/>
      <c r="S1294" s="185" t="str">
        <f t="shared" si="464"/>
        <v/>
      </c>
      <c r="T1294" s="185" t="str">
        <f t="shared" si="465"/>
        <v/>
      </c>
      <c r="U1294" s="275"/>
      <c r="V1294" s="275"/>
      <c r="W1294" s="276" t="str">
        <f t="shared" si="466"/>
        <v/>
      </c>
      <c r="X1294" s="276" t="str">
        <f t="shared" si="467"/>
        <v/>
      </c>
      <c r="Y1294" s="276" t="str">
        <f t="shared" si="468"/>
        <v/>
      </c>
      <c r="Z1294" s="275"/>
      <c r="AA1294" s="184"/>
      <c r="AB1294" s="184"/>
      <c r="AC1294" s="185" t="str">
        <f t="shared" si="469"/>
        <v/>
      </c>
      <c r="AD1294" s="185" t="str">
        <f t="shared" si="470"/>
        <v/>
      </c>
      <c r="AE1294" s="186"/>
      <c r="AF1294" s="187" t="str">
        <f t="shared" si="471"/>
        <v/>
      </c>
      <c r="AG1294" s="182"/>
      <c r="AH1294" s="184"/>
      <c r="AI1294" s="184"/>
      <c r="AJ1294" s="182"/>
      <c r="AK1294" s="188" t="str">
        <f t="shared" si="472"/>
        <v/>
      </c>
      <c r="AL1294" s="188" t="str">
        <f t="shared" si="473"/>
        <v/>
      </c>
      <c r="AM1294" s="188" t="str">
        <f t="shared" si="474"/>
        <v/>
      </c>
      <c r="AN1294" s="359" t="str">
        <f>IF(Overview!$K$17='Internal Calcs'!$P$22,IF(AK1294="","",AK1294),IF(Overview!$K$17='Internal Calcs'!$P$23,IF(AK1294="","",AK1294),IF(ISNUMBER(A1294),(IF(F1294="Short",G1294-H1294,H1294-G1294)*AZ1294-AX1294),"")))</f>
        <v/>
      </c>
      <c r="AO1294" s="401" t="str">
        <f>IF(Overview!$K$17='Internal Calcs'!$P$22,IF(AL1294="","",AL1294),IF(Overview!$K$17='Internal Calcs'!$P$23,IF(AL1294="","",AL1294),IF(ISNUMBER(A1294),IF(AL1294="",(IF(F1294="Short",G1294-H1294,H1294-G1294)*AZ1294-AX1294),(IF(F1294="Short",G1294-J1294,J1294-G1294)*AZ1294-AX1294)),"")))</f>
        <v/>
      </c>
      <c r="AP1294" s="359" t="str">
        <f>IF(Overview!$K$17='Internal Calcs'!$P$22,"",IF(Overview!$K$17='Internal Calcs'!$P$23,IF(AM1294="","",AM1294),IF(ISNUMBER(A1294),IF(AM1294="",(IF(F1294="Short",G1294-H1294,H1294-G1294)*AZ1294-AX1294),(IF(F1294="Short",G1294-L1294,L1294-G1294)*AZ1294-AX1294)),"")))</f>
        <v/>
      </c>
      <c r="AQ1294" s="188" t="str">
        <f t="shared" si="475"/>
        <v/>
      </c>
      <c r="AR1294" s="188" t="str">
        <f t="shared" si="476"/>
        <v/>
      </c>
      <c r="AS1294" s="188" t="str">
        <f t="shared" si="477"/>
        <v/>
      </c>
      <c r="AT1294" s="188" t="str">
        <f>IF(ISNUMBER(A1294),MAX($AS$2:AS1294)-AS1294,"")</f>
        <v/>
      </c>
      <c r="AU1294" s="189" t="str">
        <f t="shared" si="478"/>
        <v/>
      </c>
      <c r="AV1294" s="190" t="str">
        <f t="shared" si="479"/>
        <v/>
      </c>
      <c r="AW1294" s="190" t="str">
        <f t="shared" si="480"/>
        <v/>
      </c>
      <c r="AX1294" s="191" t="str">
        <f ca="1">IF(ISNUMBER($A1294),INDIRECT(CONCATENATE("'Instrument List'!B",(MATCH(E1294,'Instrument List'!A:A,0))-0)),"")</f>
        <v/>
      </c>
      <c r="AY1294" s="191" t="str">
        <f ca="1">IF(ISNUMBER($A1294),INDIRECT(CONCATENATE("'Instrument List'!D",(MATCH(E1294,'Instrument List'!A:A,0))-0)),"")</f>
        <v/>
      </c>
      <c r="AZ1294" s="191" t="str">
        <f ca="1">IF(ISNUMBER($A1294),INDIRECT(CONCATENATE("'Instrument List'!C",(MATCH(E1294,'Instrument List'!A:A,0))-0)),"")</f>
        <v/>
      </c>
      <c r="BA1294" s="192" t="str">
        <f ca="1">IF(ISNUMBER(A1294),INDIRECT(CONCATENATE("'Instrument List'!E",(MATCH(E1294,'Instrument List'!A:A,0))-0)),"")</f>
        <v/>
      </c>
      <c r="BB1294" s="193" t="str">
        <f t="shared" si="481"/>
        <v/>
      </c>
      <c r="BC1294" s="193" t="str">
        <f t="shared" si="482"/>
        <v/>
      </c>
      <c r="BD1294" s="193" t="str">
        <f ca="1">IF(ISNUMBER(A1294),INDIRECT(CONCATENATE("'Instrument List'!F",(MATCH(E1294,'Instrument List'!A:A,0))-0)),"")</f>
        <v/>
      </c>
    </row>
    <row r="1295" spans="1:56">
      <c r="A1295" s="220" t="str">
        <f t="shared" si="462"/>
        <v/>
      </c>
      <c r="B1295" s="221"/>
      <c r="C1295" s="222"/>
      <c r="D1295" s="169"/>
      <c r="E1295" s="169"/>
      <c r="F1295" s="169"/>
      <c r="G1295" s="202"/>
      <c r="H1295" s="217"/>
      <c r="I1295" s="212"/>
      <c r="J1295" s="206"/>
      <c r="K1295" s="212"/>
      <c r="L1295" s="206"/>
      <c r="M1295" s="212"/>
      <c r="N1295" s="206"/>
      <c r="O1295" s="170" t="str">
        <f t="shared" si="463"/>
        <v/>
      </c>
      <c r="P1295" s="171"/>
      <c r="Q1295" s="171"/>
      <c r="R1295" s="171"/>
      <c r="S1295" s="172" t="str">
        <f t="shared" si="464"/>
        <v/>
      </c>
      <c r="T1295" s="172" t="str">
        <f t="shared" si="465"/>
        <v/>
      </c>
      <c r="U1295" s="171"/>
      <c r="V1295" s="171"/>
      <c r="W1295" s="173" t="str">
        <f t="shared" si="466"/>
        <v/>
      </c>
      <c r="X1295" s="173" t="str">
        <f t="shared" si="467"/>
        <v/>
      </c>
      <c r="Y1295" s="173" t="str">
        <f t="shared" si="468"/>
        <v/>
      </c>
      <c r="Z1295" s="171"/>
      <c r="AA1295" s="171"/>
      <c r="AB1295" s="171"/>
      <c r="AC1295" s="172" t="str">
        <f t="shared" si="469"/>
        <v/>
      </c>
      <c r="AD1295" s="172" t="str">
        <f t="shared" si="470"/>
        <v/>
      </c>
      <c r="AE1295" s="174"/>
      <c r="AF1295" s="175" t="str">
        <f t="shared" si="471"/>
        <v/>
      </c>
      <c r="AG1295" s="169"/>
      <c r="AH1295" s="171"/>
      <c r="AI1295" s="171"/>
      <c r="AJ1295" s="169"/>
      <c r="AK1295" s="176" t="str">
        <f t="shared" si="472"/>
        <v/>
      </c>
      <c r="AL1295" s="176" t="str">
        <f t="shared" si="473"/>
        <v/>
      </c>
      <c r="AM1295" s="176" t="str">
        <f t="shared" si="474"/>
        <v/>
      </c>
      <c r="AN1295" s="359" t="str">
        <f>IF(Overview!$K$17='Internal Calcs'!$P$22,IF(AK1295="","",AK1295),IF(Overview!$K$17='Internal Calcs'!$P$23,IF(AK1295="","",AK1295),IF(ISNUMBER(A1295),(IF(F1295="Short",G1295-H1295,H1295-G1295)*AZ1295-AX1295),"")))</f>
        <v/>
      </c>
      <c r="AO1295" s="401" t="str">
        <f>IF(Overview!$K$17='Internal Calcs'!$P$22,IF(AL1295="","",AL1295),IF(Overview!$K$17='Internal Calcs'!$P$23,IF(AL1295="","",AL1295),IF(ISNUMBER(A1295),IF(AL1295="",(IF(F1295="Short",G1295-H1295,H1295-G1295)*AZ1295-AX1295),(IF(F1295="Short",G1295-J1295,J1295-G1295)*AZ1295-AX1295)),"")))</f>
        <v/>
      </c>
      <c r="AP1295" s="359" t="str">
        <f>IF(Overview!$K$17='Internal Calcs'!$P$22,"",IF(Overview!$K$17='Internal Calcs'!$P$23,IF(AM1295="","",AM1295),IF(ISNUMBER(A1295),IF(AM1295="",(IF(F1295="Short",G1295-H1295,H1295-G1295)*AZ1295-AX1295),(IF(F1295="Short",G1295-L1295,L1295-G1295)*AZ1295-AX1295)),"")))</f>
        <v/>
      </c>
      <c r="AQ1295" s="176" t="str">
        <f t="shared" si="475"/>
        <v/>
      </c>
      <c r="AR1295" s="176" t="str">
        <f t="shared" si="476"/>
        <v/>
      </c>
      <c r="AS1295" s="176" t="str">
        <f t="shared" si="477"/>
        <v/>
      </c>
      <c r="AT1295" s="176" t="str">
        <f>IF(ISNUMBER(A1295),MAX($AS$2:AS1295)-AS1295,"")</f>
        <v/>
      </c>
      <c r="AU1295" s="177" t="str">
        <f t="shared" si="478"/>
        <v/>
      </c>
      <c r="AV1295" s="178" t="str">
        <f t="shared" si="479"/>
        <v/>
      </c>
      <c r="AW1295" s="178" t="str">
        <f t="shared" si="480"/>
        <v/>
      </c>
      <c r="AX1295" s="179" t="str">
        <f ca="1">IF(ISNUMBER($A1295),INDIRECT(CONCATENATE("'Instrument List'!B",(MATCH(E1295,'Instrument List'!A:A,0))-0)),"")</f>
        <v/>
      </c>
      <c r="AY1295" s="179" t="str">
        <f ca="1">IF(ISNUMBER($A1295),INDIRECT(CONCATENATE("'Instrument List'!D",(MATCH(E1295,'Instrument List'!A:A,0))-0)),"")</f>
        <v/>
      </c>
      <c r="AZ1295" s="179" t="str">
        <f ca="1">IF(ISNUMBER($A1295),INDIRECT(CONCATENATE("'Instrument List'!C",(MATCH(E1295,'Instrument List'!A:A,0))-0)),"")</f>
        <v/>
      </c>
      <c r="BA1295" s="180" t="str">
        <f ca="1">IF(ISNUMBER(A1295),INDIRECT(CONCATENATE("'Instrument List'!E",(MATCH(E1295,'Instrument List'!A:A,0))-0)),"")</f>
        <v/>
      </c>
      <c r="BB1295" s="181" t="str">
        <f t="shared" si="481"/>
        <v/>
      </c>
      <c r="BC1295" s="181" t="str">
        <f t="shared" si="482"/>
        <v/>
      </c>
      <c r="BD1295" s="181" t="str">
        <f ca="1">IF(ISNUMBER(A1295),INDIRECT(CONCATENATE("'Instrument List'!F",(MATCH(E1295,'Instrument List'!A:A,0))-0)),"")</f>
        <v/>
      </c>
    </row>
    <row r="1296" spans="1:56">
      <c r="A1296" s="223" t="str">
        <f t="shared" si="462"/>
        <v/>
      </c>
      <c r="B1296" s="224"/>
      <c r="C1296" s="225"/>
      <c r="D1296" s="182"/>
      <c r="E1296" s="182"/>
      <c r="F1296" s="182"/>
      <c r="G1296" s="203"/>
      <c r="H1296" s="218"/>
      <c r="I1296" s="213"/>
      <c r="J1296" s="207"/>
      <c r="K1296" s="213"/>
      <c r="L1296" s="207"/>
      <c r="M1296" s="213"/>
      <c r="N1296" s="207"/>
      <c r="O1296" s="183" t="str">
        <f t="shared" si="463"/>
        <v/>
      </c>
      <c r="P1296" s="184"/>
      <c r="Q1296" s="184"/>
      <c r="R1296" s="275"/>
      <c r="S1296" s="185" t="str">
        <f t="shared" si="464"/>
        <v/>
      </c>
      <c r="T1296" s="185" t="str">
        <f t="shared" si="465"/>
        <v/>
      </c>
      <c r="U1296" s="275"/>
      <c r="V1296" s="275"/>
      <c r="W1296" s="276" t="str">
        <f t="shared" si="466"/>
        <v/>
      </c>
      <c r="X1296" s="276" t="str">
        <f t="shared" si="467"/>
        <v/>
      </c>
      <c r="Y1296" s="276" t="str">
        <f t="shared" si="468"/>
        <v/>
      </c>
      <c r="Z1296" s="275"/>
      <c r="AA1296" s="184"/>
      <c r="AB1296" s="184"/>
      <c r="AC1296" s="185" t="str">
        <f t="shared" si="469"/>
        <v/>
      </c>
      <c r="AD1296" s="185" t="str">
        <f t="shared" si="470"/>
        <v/>
      </c>
      <c r="AE1296" s="186"/>
      <c r="AF1296" s="187" t="str">
        <f t="shared" si="471"/>
        <v/>
      </c>
      <c r="AG1296" s="182"/>
      <c r="AH1296" s="184"/>
      <c r="AI1296" s="184"/>
      <c r="AJ1296" s="182"/>
      <c r="AK1296" s="188" t="str">
        <f t="shared" si="472"/>
        <v/>
      </c>
      <c r="AL1296" s="188" t="str">
        <f t="shared" si="473"/>
        <v/>
      </c>
      <c r="AM1296" s="188" t="str">
        <f t="shared" si="474"/>
        <v/>
      </c>
      <c r="AN1296" s="359" t="str">
        <f>IF(Overview!$K$17='Internal Calcs'!$P$22,IF(AK1296="","",AK1296),IF(Overview!$K$17='Internal Calcs'!$P$23,IF(AK1296="","",AK1296),IF(ISNUMBER(A1296),(IF(F1296="Short",G1296-H1296,H1296-G1296)*AZ1296-AX1296),"")))</f>
        <v/>
      </c>
      <c r="AO1296" s="401" t="str">
        <f>IF(Overview!$K$17='Internal Calcs'!$P$22,IF(AL1296="","",AL1296),IF(Overview!$K$17='Internal Calcs'!$P$23,IF(AL1296="","",AL1296),IF(ISNUMBER(A1296),IF(AL1296="",(IF(F1296="Short",G1296-H1296,H1296-G1296)*AZ1296-AX1296),(IF(F1296="Short",G1296-J1296,J1296-G1296)*AZ1296-AX1296)),"")))</f>
        <v/>
      </c>
      <c r="AP1296" s="359" t="str">
        <f>IF(Overview!$K$17='Internal Calcs'!$P$22,"",IF(Overview!$K$17='Internal Calcs'!$P$23,IF(AM1296="","",AM1296),IF(ISNUMBER(A1296),IF(AM1296="",(IF(F1296="Short",G1296-H1296,H1296-G1296)*AZ1296-AX1296),(IF(F1296="Short",G1296-L1296,L1296-G1296)*AZ1296-AX1296)),"")))</f>
        <v/>
      </c>
      <c r="AQ1296" s="188" t="str">
        <f t="shared" si="475"/>
        <v/>
      </c>
      <c r="AR1296" s="188" t="str">
        <f t="shared" si="476"/>
        <v/>
      </c>
      <c r="AS1296" s="188" t="str">
        <f t="shared" si="477"/>
        <v/>
      </c>
      <c r="AT1296" s="188" t="str">
        <f>IF(ISNUMBER(A1296),MAX($AS$2:AS1296)-AS1296,"")</f>
        <v/>
      </c>
      <c r="AU1296" s="189" t="str">
        <f t="shared" si="478"/>
        <v/>
      </c>
      <c r="AV1296" s="190" t="str">
        <f t="shared" si="479"/>
        <v/>
      </c>
      <c r="AW1296" s="190" t="str">
        <f t="shared" si="480"/>
        <v/>
      </c>
      <c r="AX1296" s="191" t="str">
        <f ca="1">IF(ISNUMBER($A1296),INDIRECT(CONCATENATE("'Instrument List'!B",(MATCH(E1296,'Instrument List'!A:A,0))-0)),"")</f>
        <v/>
      </c>
      <c r="AY1296" s="191" t="str">
        <f ca="1">IF(ISNUMBER($A1296),INDIRECT(CONCATENATE("'Instrument List'!D",(MATCH(E1296,'Instrument List'!A:A,0))-0)),"")</f>
        <v/>
      </c>
      <c r="AZ1296" s="191" t="str">
        <f ca="1">IF(ISNUMBER($A1296),INDIRECT(CONCATENATE("'Instrument List'!C",(MATCH(E1296,'Instrument List'!A:A,0))-0)),"")</f>
        <v/>
      </c>
      <c r="BA1296" s="192" t="str">
        <f ca="1">IF(ISNUMBER(A1296),INDIRECT(CONCATENATE("'Instrument List'!E",(MATCH(E1296,'Instrument List'!A:A,0))-0)),"")</f>
        <v/>
      </c>
      <c r="BB1296" s="193" t="str">
        <f t="shared" si="481"/>
        <v/>
      </c>
      <c r="BC1296" s="193" t="str">
        <f t="shared" si="482"/>
        <v/>
      </c>
      <c r="BD1296" s="193" t="str">
        <f ca="1">IF(ISNUMBER(A1296),INDIRECT(CONCATENATE("'Instrument List'!F",(MATCH(E1296,'Instrument List'!A:A,0))-0)),"")</f>
        <v/>
      </c>
    </row>
    <row r="1297" spans="1:56">
      <c r="A1297" s="220" t="str">
        <f t="shared" si="462"/>
        <v/>
      </c>
      <c r="B1297" s="221"/>
      <c r="C1297" s="222"/>
      <c r="D1297" s="169"/>
      <c r="E1297" s="169"/>
      <c r="F1297" s="169"/>
      <c r="G1297" s="202"/>
      <c r="H1297" s="217"/>
      <c r="I1297" s="212"/>
      <c r="J1297" s="206"/>
      <c r="K1297" s="212"/>
      <c r="L1297" s="206"/>
      <c r="M1297" s="212"/>
      <c r="N1297" s="206"/>
      <c r="O1297" s="170" t="str">
        <f t="shared" si="463"/>
        <v/>
      </c>
      <c r="P1297" s="171"/>
      <c r="Q1297" s="171"/>
      <c r="R1297" s="171"/>
      <c r="S1297" s="172" t="str">
        <f t="shared" si="464"/>
        <v/>
      </c>
      <c r="T1297" s="172" t="str">
        <f t="shared" si="465"/>
        <v/>
      </c>
      <c r="U1297" s="171"/>
      <c r="V1297" s="171"/>
      <c r="W1297" s="173" t="str">
        <f t="shared" si="466"/>
        <v/>
      </c>
      <c r="X1297" s="173" t="str">
        <f t="shared" si="467"/>
        <v/>
      </c>
      <c r="Y1297" s="173" t="str">
        <f t="shared" si="468"/>
        <v/>
      </c>
      <c r="Z1297" s="171"/>
      <c r="AA1297" s="171"/>
      <c r="AB1297" s="171"/>
      <c r="AC1297" s="172" t="str">
        <f t="shared" si="469"/>
        <v/>
      </c>
      <c r="AD1297" s="172" t="str">
        <f t="shared" si="470"/>
        <v/>
      </c>
      <c r="AE1297" s="174"/>
      <c r="AF1297" s="175" t="str">
        <f t="shared" si="471"/>
        <v/>
      </c>
      <c r="AG1297" s="169"/>
      <c r="AH1297" s="171"/>
      <c r="AI1297" s="171"/>
      <c r="AJ1297" s="169"/>
      <c r="AK1297" s="176" t="str">
        <f t="shared" si="472"/>
        <v/>
      </c>
      <c r="AL1297" s="176" t="str">
        <f t="shared" si="473"/>
        <v/>
      </c>
      <c r="AM1297" s="176" t="str">
        <f t="shared" si="474"/>
        <v/>
      </c>
      <c r="AN1297" s="359" t="str">
        <f>IF(Overview!$K$17='Internal Calcs'!$P$22,IF(AK1297="","",AK1297),IF(Overview!$K$17='Internal Calcs'!$P$23,IF(AK1297="","",AK1297),IF(ISNUMBER(A1297),(IF(F1297="Short",G1297-H1297,H1297-G1297)*AZ1297-AX1297),"")))</f>
        <v/>
      </c>
      <c r="AO1297" s="401" t="str">
        <f>IF(Overview!$K$17='Internal Calcs'!$P$22,IF(AL1297="","",AL1297),IF(Overview!$K$17='Internal Calcs'!$P$23,IF(AL1297="","",AL1297),IF(ISNUMBER(A1297),IF(AL1297="",(IF(F1297="Short",G1297-H1297,H1297-G1297)*AZ1297-AX1297),(IF(F1297="Short",G1297-J1297,J1297-G1297)*AZ1297-AX1297)),"")))</f>
        <v/>
      </c>
      <c r="AP1297" s="359" t="str">
        <f>IF(Overview!$K$17='Internal Calcs'!$P$22,"",IF(Overview!$K$17='Internal Calcs'!$P$23,IF(AM1297="","",AM1297),IF(ISNUMBER(A1297),IF(AM1297="",(IF(F1297="Short",G1297-H1297,H1297-G1297)*AZ1297-AX1297),(IF(F1297="Short",G1297-L1297,L1297-G1297)*AZ1297-AX1297)),"")))</f>
        <v/>
      </c>
      <c r="AQ1297" s="176" t="str">
        <f t="shared" si="475"/>
        <v/>
      </c>
      <c r="AR1297" s="176" t="str">
        <f t="shared" si="476"/>
        <v/>
      </c>
      <c r="AS1297" s="176" t="str">
        <f t="shared" si="477"/>
        <v/>
      </c>
      <c r="AT1297" s="176" t="str">
        <f>IF(ISNUMBER(A1297),MAX($AS$2:AS1297)-AS1297,"")</f>
        <v/>
      </c>
      <c r="AU1297" s="177" t="str">
        <f t="shared" si="478"/>
        <v/>
      </c>
      <c r="AV1297" s="178" t="str">
        <f t="shared" si="479"/>
        <v/>
      </c>
      <c r="AW1297" s="178" t="str">
        <f t="shared" si="480"/>
        <v/>
      </c>
      <c r="AX1297" s="179" t="str">
        <f ca="1">IF(ISNUMBER($A1297),INDIRECT(CONCATENATE("'Instrument List'!B",(MATCH(E1297,'Instrument List'!A:A,0))-0)),"")</f>
        <v/>
      </c>
      <c r="AY1297" s="179" t="str">
        <f ca="1">IF(ISNUMBER($A1297),INDIRECT(CONCATENATE("'Instrument List'!D",(MATCH(E1297,'Instrument List'!A:A,0))-0)),"")</f>
        <v/>
      </c>
      <c r="AZ1297" s="179" t="str">
        <f ca="1">IF(ISNUMBER($A1297),INDIRECT(CONCATENATE("'Instrument List'!C",(MATCH(E1297,'Instrument List'!A:A,0))-0)),"")</f>
        <v/>
      </c>
      <c r="BA1297" s="180" t="str">
        <f ca="1">IF(ISNUMBER(A1297),INDIRECT(CONCATENATE("'Instrument List'!E",(MATCH(E1297,'Instrument List'!A:A,0))-0)),"")</f>
        <v/>
      </c>
      <c r="BB1297" s="181" t="str">
        <f t="shared" si="481"/>
        <v/>
      </c>
      <c r="BC1297" s="181" t="str">
        <f t="shared" si="482"/>
        <v/>
      </c>
      <c r="BD1297" s="181" t="str">
        <f ca="1">IF(ISNUMBER(A1297),INDIRECT(CONCATENATE("'Instrument List'!F",(MATCH(E1297,'Instrument List'!A:A,0))-0)),"")</f>
        <v/>
      </c>
    </row>
    <row r="1298" spans="1:56">
      <c r="A1298" s="223" t="str">
        <f t="shared" si="462"/>
        <v/>
      </c>
      <c r="B1298" s="224"/>
      <c r="C1298" s="225"/>
      <c r="D1298" s="182"/>
      <c r="E1298" s="182"/>
      <c r="F1298" s="182"/>
      <c r="G1298" s="203"/>
      <c r="H1298" s="218"/>
      <c r="I1298" s="213"/>
      <c r="J1298" s="207"/>
      <c r="K1298" s="213"/>
      <c r="L1298" s="207"/>
      <c r="M1298" s="213"/>
      <c r="N1298" s="207"/>
      <c r="O1298" s="183" t="str">
        <f t="shared" si="463"/>
        <v/>
      </c>
      <c r="P1298" s="184"/>
      <c r="Q1298" s="184"/>
      <c r="R1298" s="275"/>
      <c r="S1298" s="185" t="str">
        <f t="shared" si="464"/>
        <v/>
      </c>
      <c r="T1298" s="185" t="str">
        <f t="shared" si="465"/>
        <v/>
      </c>
      <c r="U1298" s="275"/>
      <c r="V1298" s="275"/>
      <c r="W1298" s="276" t="str">
        <f t="shared" si="466"/>
        <v/>
      </c>
      <c r="X1298" s="276" t="str">
        <f t="shared" si="467"/>
        <v/>
      </c>
      <c r="Y1298" s="276" t="str">
        <f t="shared" si="468"/>
        <v/>
      </c>
      <c r="Z1298" s="275"/>
      <c r="AA1298" s="184"/>
      <c r="AB1298" s="184"/>
      <c r="AC1298" s="185" t="str">
        <f t="shared" si="469"/>
        <v/>
      </c>
      <c r="AD1298" s="185" t="str">
        <f t="shared" si="470"/>
        <v/>
      </c>
      <c r="AE1298" s="186"/>
      <c r="AF1298" s="187" t="str">
        <f t="shared" si="471"/>
        <v/>
      </c>
      <c r="AG1298" s="182"/>
      <c r="AH1298" s="184"/>
      <c r="AI1298" s="184"/>
      <c r="AJ1298" s="182"/>
      <c r="AK1298" s="188" t="str">
        <f t="shared" si="472"/>
        <v/>
      </c>
      <c r="AL1298" s="188" t="str">
        <f t="shared" si="473"/>
        <v/>
      </c>
      <c r="AM1298" s="188" t="str">
        <f t="shared" si="474"/>
        <v/>
      </c>
      <c r="AN1298" s="359" t="str">
        <f>IF(Overview!$K$17='Internal Calcs'!$P$22,IF(AK1298="","",AK1298),IF(Overview!$K$17='Internal Calcs'!$P$23,IF(AK1298="","",AK1298),IF(ISNUMBER(A1298),(IF(F1298="Short",G1298-H1298,H1298-G1298)*AZ1298-AX1298),"")))</f>
        <v/>
      </c>
      <c r="AO1298" s="401" t="str">
        <f>IF(Overview!$K$17='Internal Calcs'!$P$22,IF(AL1298="","",AL1298),IF(Overview!$K$17='Internal Calcs'!$P$23,IF(AL1298="","",AL1298),IF(ISNUMBER(A1298),IF(AL1298="",(IF(F1298="Short",G1298-H1298,H1298-G1298)*AZ1298-AX1298),(IF(F1298="Short",G1298-J1298,J1298-G1298)*AZ1298-AX1298)),"")))</f>
        <v/>
      </c>
      <c r="AP1298" s="359" t="str">
        <f>IF(Overview!$K$17='Internal Calcs'!$P$22,"",IF(Overview!$K$17='Internal Calcs'!$P$23,IF(AM1298="","",AM1298),IF(ISNUMBER(A1298),IF(AM1298="",(IF(F1298="Short",G1298-H1298,H1298-G1298)*AZ1298-AX1298),(IF(F1298="Short",G1298-L1298,L1298-G1298)*AZ1298-AX1298)),"")))</f>
        <v/>
      </c>
      <c r="AQ1298" s="188" t="str">
        <f t="shared" si="475"/>
        <v/>
      </c>
      <c r="AR1298" s="188" t="str">
        <f t="shared" si="476"/>
        <v/>
      </c>
      <c r="AS1298" s="188" t="str">
        <f t="shared" si="477"/>
        <v/>
      </c>
      <c r="AT1298" s="188" t="str">
        <f>IF(ISNUMBER(A1298),MAX($AS$2:AS1298)-AS1298,"")</f>
        <v/>
      </c>
      <c r="AU1298" s="189" t="str">
        <f t="shared" si="478"/>
        <v/>
      </c>
      <c r="AV1298" s="190" t="str">
        <f t="shared" si="479"/>
        <v/>
      </c>
      <c r="AW1298" s="190" t="str">
        <f t="shared" si="480"/>
        <v/>
      </c>
      <c r="AX1298" s="191" t="str">
        <f ca="1">IF(ISNUMBER($A1298),INDIRECT(CONCATENATE("'Instrument List'!B",(MATCH(E1298,'Instrument List'!A:A,0))-0)),"")</f>
        <v/>
      </c>
      <c r="AY1298" s="191" t="str">
        <f ca="1">IF(ISNUMBER($A1298),INDIRECT(CONCATENATE("'Instrument List'!D",(MATCH(E1298,'Instrument List'!A:A,0))-0)),"")</f>
        <v/>
      </c>
      <c r="AZ1298" s="191" t="str">
        <f ca="1">IF(ISNUMBER($A1298),INDIRECT(CONCATENATE("'Instrument List'!C",(MATCH(E1298,'Instrument List'!A:A,0))-0)),"")</f>
        <v/>
      </c>
      <c r="BA1298" s="192" t="str">
        <f ca="1">IF(ISNUMBER(A1298),INDIRECT(CONCATENATE("'Instrument List'!E",(MATCH(E1298,'Instrument List'!A:A,0))-0)),"")</f>
        <v/>
      </c>
      <c r="BB1298" s="193" t="str">
        <f t="shared" si="481"/>
        <v/>
      </c>
      <c r="BC1298" s="193" t="str">
        <f t="shared" si="482"/>
        <v/>
      </c>
      <c r="BD1298" s="193" t="str">
        <f ca="1">IF(ISNUMBER(A1298),INDIRECT(CONCATENATE("'Instrument List'!F",(MATCH(E1298,'Instrument List'!A:A,0))-0)),"")</f>
        <v/>
      </c>
    </row>
    <row r="1299" spans="1:56">
      <c r="A1299" s="220" t="str">
        <f t="shared" si="462"/>
        <v/>
      </c>
      <c r="B1299" s="221"/>
      <c r="C1299" s="222"/>
      <c r="D1299" s="169"/>
      <c r="E1299" s="169"/>
      <c r="F1299" s="169"/>
      <c r="G1299" s="202"/>
      <c r="H1299" s="217"/>
      <c r="I1299" s="212"/>
      <c r="J1299" s="206"/>
      <c r="K1299" s="212"/>
      <c r="L1299" s="206"/>
      <c r="M1299" s="212"/>
      <c r="N1299" s="206"/>
      <c r="O1299" s="170" t="str">
        <f t="shared" si="463"/>
        <v/>
      </c>
      <c r="P1299" s="171"/>
      <c r="Q1299" s="171"/>
      <c r="R1299" s="171"/>
      <c r="S1299" s="172" t="str">
        <f t="shared" si="464"/>
        <v/>
      </c>
      <c r="T1299" s="172" t="str">
        <f t="shared" si="465"/>
        <v/>
      </c>
      <c r="U1299" s="171"/>
      <c r="V1299" s="171"/>
      <c r="W1299" s="173" t="str">
        <f t="shared" si="466"/>
        <v/>
      </c>
      <c r="X1299" s="173" t="str">
        <f t="shared" si="467"/>
        <v/>
      </c>
      <c r="Y1299" s="173" t="str">
        <f t="shared" si="468"/>
        <v/>
      </c>
      <c r="Z1299" s="171"/>
      <c r="AA1299" s="171"/>
      <c r="AB1299" s="171"/>
      <c r="AC1299" s="172" t="str">
        <f t="shared" si="469"/>
        <v/>
      </c>
      <c r="AD1299" s="172" t="str">
        <f t="shared" si="470"/>
        <v/>
      </c>
      <c r="AE1299" s="174"/>
      <c r="AF1299" s="175" t="str">
        <f t="shared" si="471"/>
        <v/>
      </c>
      <c r="AG1299" s="169"/>
      <c r="AH1299" s="171"/>
      <c r="AI1299" s="171"/>
      <c r="AJ1299" s="169"/>
      <c r="AK1299" s="176" t="str">
        <f t="shared" si="472"/>
        <v/>
      </c>
      <c r="AL1299" s="176" t="str">
        <f t="shared" si="473"/>
        <v/>
      </c>
      <c r="AM1299" s="176" t="str">
        <f t="shared" si="474"/>
        <v/>
      </c>
      <c r="AN1299" s="359" t="str">
        <f>IF(Overview!$K$17='Internal Calcs'!$P$22,IF(AK1299="","",AK1299),IF(Overview!$K$17='Internal Calcs'!$P$23,IF(AK1299="","",AK1299),IF(ISNUMBER(A1299),(IF(F1299="Short",G1299-H1299,H1299-G1299)*AZ1299-AX1299),"")))</f>
        <v/>
      </c>
      <c r="AO1299" s="401" t="str">
        <f>IF(Overview!$K$17='Internal Calcs'!$P$22,IF(AL1299="","",AL1299),IF(Overview!$K$17='Internal Calcs'!$P$23,IF(AL1299="","",AL1299),IF(ISNUMBER(A1299),IF(AL1299="",(IF(F1299="Short",G1299-H1299,H1299-G1299)*AZ1299-AX1299),(IF(F1299="Short",G1299-J1299,J1299-G1299)*AZ1299-AX1299)),"")))</f>
        <v/>
      </c>
      <c r="AP1299" s="359" t="str">
        <f>IF(Overview!$K$17='Internal Calcs'!$P$22,"",IF(Overview!$K$17='Internal Calcs'!$P$23,IF(AM1299="","",AM1299),IF(ISNUMBER(A1299),IF(AM1299="",(IF(F1299="Short",G1299-H1299,H1299-G1299)*AZ1299-AX1299),(IF(F1299="Short",G1299-L1299,L1299-G1299)*AZ1299-AX1299)),"")))</f>
        <v/>
      </c>
      <c r="AQ1299" s="176" t="str">
        <f t="shared" si="475"/>
        <v/>
      </c>
      <c r="AR1299" s="176" t="str">
        <f t="shared" si="476"/>
        <v/>
      </c>
      <c r="AS1299" s="176" t="str">
        <f t="shared" si="477"/>
        <v/>
      </c>
      <c r="AT1299" s="176" t="str">
        <f>IF(ISNUMBER(A1299),MAX($AS$2:AS1299)-AS1299,"")</f>
        <v/>
      </c>
      <c r="AU1299" s="177" t="str">
        <f t="shared" si="478"/>
        <v/>
      </c>
      <c r="AV1299" s="178" t="str">
        <f t="shared" si="479"/>
        <v/>
      </c>
      <c r="AW1299" s="178" t="str">
        <f t="shared" si="480"/>
        <v/>
      </c>
      <c r="AX1299" s="179" t="str">
        <f ca="1">IF(ISNUMBER($A1299),INDIRECT(CONCATENATE("'Instrument List'!B",(MATCH(E1299,'Instrument List'!A:A,0))-0)),"")</f>
        <v/>
      </c>
      <c r="AY1299" s="179" t="str">
        <f ca="1">IF(ISNUMBER($A1299),INDIRECT(CONCATENATE("'Instrument List'!D",(MATCH(E1299,'Instrument List'!A:A,0))-0)),"")</f>
        <v/>
      </c>
      <c r="AZ1299" s="179" t="str">
        <f ca="1">IF(ISNUMBER($A1299),INDIRECT(CONCATENATE("'Instrument List'!C",(MATCH(E1299,'Instrument List'!A:A,0))-0)),"")</f>
        <v/>
      </c>
      <c r="BA1299" s="180" t="str">
        <f ca="1">IF(ISNUMBER(A1299),INDIRECT(CONCATENATE("'Instrument List'!E",(MATCH(E1299,'Instrument List'!A:A,0))-0)),"")</f>
        <v/>
      </c>
      <c r="BB1299" s="181" t="str">
        <f t="shared" si="481"/>
        <v/>
      </c>
      <c r="BC1299" s="181" t="str">
        <f t="shared" si="482"/>
        <v/>
      </c>
      <c r="BD1299" s="181" t="str">
        <f ca="1">IF(ISNUMBER(A1299),INDIRECT(CONCATENATE("'Instrument List'!F",(MATCH(E1299,'Instrument List'!A:A,0))-0)),"")</f>
        <v/>
      </c>
    </row>
    <row r="1300" spans="1:56">
      <c r="A1300" s="223" t="str">
        <f t="shared" si="462"/>
        <v/>
      </c>
      <c r="B1300" s="224"/>
      <c r="C1300" s="225"/>
      <c r="D1300" s="182"/>
      <c r="E1300" s="182"/>
      <c r="F1300" s="182"/>
      <c r="G1300" s="203"/>
      <c r="H1300" s="218"/>
      <c r="I1300" s="213"/>
      <c r="J1300" s="207"/>
      <c r="K1300" s="213"/>
      <c r="L1300" s="207"/>
      <c r="M1300" s="213"/>
      <c r="N1300" s="207"/>
      <c r="O1300" s="183" t="str">
        <f t="shared" si="463"/>
        <v/>
      </c>
      <c r="P1300" s="184"/>
      <c r="Q1300" s="184"/>
      <c r="R1300" s="275"/>
      <c r="S1300" s="185" t="str">
        <f t="shared" si="464"/>
        <v/>
      </c>
      <c r="T1300" s="185" t="str">
        <f t="shared" si="465"/>
        <v/>
      </c>
      <c r="U1300" s="275"/>
      <c r="V1300" s="275"/>
      <c r="W1300" s="276" t="str">
        <f t="shared" si="466"/>
        <v/>
      </c>
      <c r="X1300" s="276" t="str">
        <f t="shared" si="467"/>
        <v/>
      </c>
      <c r="Y1300" s="276" t="str">
        <f t="shared" si="468"/>
        <v/>
      </c>
      <c r="Z1300" s="275"/>
      <c r="AA1300" s="184"/>
      <c r="AB1300" s="184"/>
      <c r="AC1300" s="185" t="str">
        <f t="shared" si="469"/>
        <v/>
      </c>
      <c r="AD1300" s="185" t="str">
        <f t="shared" si="470"/>
        <v/>
      </c>
      <c r="AE1300" s="186"/>
      <c r="AF1300" s="187" t="str">
        <f t="shared" si="471"/>
        <v/>
      </c>
      <c r="AG1300" s="182"/>
      <c r="AH1300" s="184"/>
      <c r="AI1300" s="184"/>
      <c r="AJ1300" s="182"/>
      <c r="AK1300" s="188" t="str">
        <f t="shared" si="472"/>
        <v/>
      </c>
      <c r="AL1300" s="188" t="str">
        <f t="shared" si="473"/>
        <v/>
      </c>
      <c r="AM1300" s="188" t="str">
        <f t="shared" si="474"/>
        <v/>
      </c>
      <c r="AN1300" s="359" t="str">
        <f>IF(Overview!$K$17='Internal Calcs'!$P$22,IF(AK1300="","",AK1300),IF(Overview!$K$17='Internal Calcs'!$P$23,IF(AK1300="","",AK1300),IF(ISNUMBER(A1300),(IF(F1300="Short",G1300-H1300,H1300-G1300)*AZ1300-AX1300),"")))</f>
        <v/>
      </c>
      <c r="AO1300" s="401" t="str">
        <f>IF(Overview!$K$17='Internal Calcs'!$P$22,IF(AL1300="","",AL1300),IF(Overview!$K$17='Internal Calcs'!$P$23,IF(AL1300="","",AL1300),IF(ISNUMBER(A1300),IF(AL1300="",(IF(F1300="Short",G1300-H1300,H1300-G1300)*AZ1300-AX1300),(IF(F1300="Short",G1300-J1300,J1300-G1300)*AZ1300-AX1300)),"")))</f>
        <v/>
      </c>
      <c r="AP1300" s="359" t="str">
        <f>IF(Overview!$K$17='Internal Calcs'!$P$22,"",IF(Overview!$K$17='Internal Calcs'!$P$23,IF(AM1300="","",AM1300),IF(ISNUMBER(A1300),IF(AM1300="",(IF(F1300="Short",G1300-H1300,H1300-G1300)*AZ1300-AX1300),(IF(F1300="Short",G1300-L1300,L1300-G1300)*AZ1300-AX1300)),"")))</f>
        <v/>
      </c>
      <c r="AQ1300" s="188" t="str">
        <f t="shared" si="475"/>
        <v/>
      </c>
      <c r="AR1300" s="188" t="str">
        <f t="shared" si="476"/>
        <v/>
      </c>
      <c r="AS1300" s="188" t="str">
        <f t="shared" si="477"/>
        <v/>
      </c>
      <c r="AT1300" s="188" t="str">
        <f>IF(ISNUMBER(A1300),MAX($AS$2:AS1300)-AS1300,"")</f>
        <v/>
      </c>
      <c r="AU1300" s="189" t="str">
        <f t="shared" si="478"/>
        <v/>
      </c>
      <c r="AV1300" s="190" t="str">
        <f t="shared" si="479"/>
        <v/>
      </c>
      <c r="AW1300" s="190" t="str">
        <f t="shared" si="480"/>
        <v/>
      </c>
      <c r="AX1300" s="191" t="str">
        <f ca="1">IF(ISNUMBER($A1300),INDIRECT(CONCATENATE("'Instrument List'!B",(MATCH(E1300,'Instrument List'!A:A,0))-0)),"")</f>
        <v/>
      </c>
      <c r="AY1300" s="191" t="str">
        <f ca="1">IF(ISNUMBER($A1300),INDIRECT(CONCATENATE("'Instrument List'!D",(MATCH(E1300,'Instrument List'!A:A,0))-0)),"")</f>
        <v/>
      </c>
      <c r="AZ1300" s="191" t="str">
        <f ca="1">IF(ISNUMBER($A1300),INDIRECT(CONCATENATE("'Instrument List'!C",(MATCH(E1300,'Instrument List'!A:A,0))-0)),"")</f>
        <v/>
      </c>
      <c r="BA1300" s="192" t="str">
        <f ca="1">IF(ISNUMBER(A1300),INDIRECT(CONCATENATE("'Instrument List'!E",(MATCH(E1300,'Instrument List'!A:A,0))-0)),"")</f>
        <v/>
      </c>
      <c r="BB1300" s="193" t="str">
        <f t="shared" si="481"/>
        <v/>
      </c>
      <c r="BC1300" s="193" t="str">
        <f t="shared" si="482"/>
        <v/>
      </c>
      <c r="BD1300" s="193" t="str">
        <f ca="1">IF(ISNUMBER(A1300),INDIRECT(CONCATENATE("'Instrument List'!F",(MATCH(E1300,'Instrument List'!A:A,0))-0)),"")</f>
        <v/>
      </c>
    </row>
    <row r="1301" spans="1:56">
      <c r="A1301" s="220" t="str">
        <f t="shared" si="462"/>
        <v/>
      </c>
      <c r="B1301" s="221"/>
      <c r="C1301" s="222"/>
      <c r="D1301" s="169"/>
      <c r="E1301" s="169"/>
      <c r="F1301" s="169"/>
      <c r="G1301" s="202"/>
      <c r="H1301" s="217"/>
      <c r="I1301" s="212"/>
      <c r="J1301" s="206"/>
      <c r="K1301" s="212"/>
      <c r="L1301" s="206"/>
      <c r="M1301" s="212"/>
      <c r="N1301" s="206"/>
      <c r="O1301" s="170" t="str">
        <f t="shared" si="463"/>
        <v/>
      </c>
      <c r="P1301" s="171"/>
      <c r="Q1301" s="171"/>
      <c r="R1301" s="171"/>
      <c r="S1301" s="172" t="str">
        <f t="shared" si="464"/>
        <v/>
      </c>
      <c r="T1301" s="172" t="str">
        <f t="shared" si="465"/>
        <v/>
      </c>
      <c r="U1301" s="171"/>
      <c r="V1301" s="171"/>
      <c r="W1301" s="173" t="str">
        <f t="shared" si="466"/>
        <v/>
      </c>
      <c r="X1301" s="173" t="str">
        <f t="shared" si="467"/>
        <v/>
      </c>
      <c r="Y1301" s="173" t="str">
        <f t="shared" si="468"/>
        <v/>
      </c>
      <c r="Z1301" s="171"/>
      <c r="AA1301" s="171"/>
      <c r="AB1301" s="171"/>
      <c r="AC1301" s="172" t="str">
        <f t="shared" si="469"/>
        <v/>
      </c>
      <c r="AD1301" s="172" t="str">
        <f t="shared" si="470"/>
        <v/>
      </c>
      <c r="AE1301" s="174"/>
      <c r="AF1301" s="175" t="str">
        <f t="shared" si="471"/>
        <v/>
      </c>
      <c r="AG1301" s="169"/>
      <c r="AH1301" s="171"/>
      <c r="AI1301" s="171"/>
      <c r="AJ1301" s="169"/>
      <c r="AK1301" s="176" t="str">
        <f t="shared" si="472"/>
        <v/>
      </c>
      <c r="AL1301" s="176" t="str">
        <f t="shared" si="473"/>
        <v/>
      </c>
      <c r="AM1301" s="176" t="str">
        <f t="shared" si="474"/>
        <v/>
      </c>
      <c r="AN1301" s="359" t="str">
        <f>IF(Overview!$K$17='Internal Calcs'!$P$22,IF(AK1301="","",AK1301),IF(Overview!$K$17='Internal Calcs'!$P$23,IF(AK1301="","",AK1301),IF(ISNUMBER(A1301),(IF(F1301="Short",G1301-H1301,H1301-G1301)*AZ1301-AX1301),"")))</f>
        <v/>
      </c>
      <c r="AO1301" s="401" t="str">
        <f>IF(Overview!$K$17='Internal Calcs'!$P$22,IF(AL1301="","",AL1301),IF(Overview!$K$17='Internal Calcs'!$P$23,IF(AL1301="","",AL1301),IF(ISNUMBER(A1301),IF(AL1301="",(IF(F1301="Short",G1301-H1301,H1301-G1301)*AZ1301-AX1301),(IF(F1301="Short",G1301-J1301,J1301-G1301)*AZ1301-AX1301)),"")))</f>
        <v/>
      </c>
      <c r="AP1301" s="359" t="str">
        <f>IF(Overview!$K$17='Internal Calcs'!$P$22,"",IF(Overview!$K$17='Internal Calcs'!$P$23,IF(AM1301="","",AM1301),IF(ISNUMBER(A1301),IF(AM1301="",(IF(F1301="Short",G1301-H1301,H1301-G1301)*AZ1301-AX1301),(IF(F1301="Short",G1301-L1301,L1301-G1301)*AZ1301-AX1301)),"")))</f>
        <v/>
      </c>
      <c r="AQ1301" s="176" t="str">
        <f t="shared" si="475"/>
        <v/>
      </c>
      <c r="AR1301" s="176" t="str">
        <f t="shared" si="476"/>
        <v/>
      </c>
      <c r="AS1301" s="176" t="str">
        <f t="shared" si="477"/>
        <v/>
      </c>
      <c r="AT1301" s="176" t="str">
        <f>IF(ISNUMBER(A1301),MAX($AS$2:AS1301)-AS1301,"")</f>
        <v/>
      </c>
      <c r="AU1301" s="177" t="str">
        <f t="shared" si="478"/>
        <v/>
      </c>
      <c r="AV1301" s="178" t="str">
        <f t="shared" si="479"/>
        <v/>
      </c>
      <c r="AW1301" s="178" t="str">
        <f t="shared" si="480"/>
        <v/>
      </c>
      <c r="AX1301" s="179" t="str">
        <f ca="1">IF(ISNUMBER($A1301),INDIRECT(CONCATENATE("'Instrument List'!B",(MATCH(E1301,'Instrument List'!A:A,0))-0)),"")</f>
        <v/>
      </c>
      <c r="AY1301" s="179" t="str">
        <f ca="1">IF(ISNUMBER($A1301),INDIRECT(CONCATENATE("'Instrument List'!D",(MATCH(E1301,'Instrument List'!A:A,0))-0)),"")</f>
        <v/>
      </c>
      <c r="AZ1301" s="179" t="str">
        <f ca="1">IF(ISNUMBER($A1301),INDIRECT(CONCATENATE("'Instrument List'!C",(MATCH(E1301,'Instrument List'!A:A,0))-0)),"")</f>
        <v/>
      </c>
      <c r="BA1301" s="180" t="str">
        <f ca="1">IF(ISNUMBER(A1301),INDIRECT(CONCATENATE("'Instrument List'!E",(MATCH(E1301,'Instrument List'!A:A,0))-0)),"")</f>
        <v/>
      </c>
      <c r="BB1301" s="181" t="str">
        <f t="shared" si="481"/>
        <v/>
      </c>
      <c r="BC1301" s="181" t="str">
        <f t="shared" si="482"/>
        <v/>
      </c>
      <c r="BD1301" s="181" t="str">
        <f ca="1">IF(ISNUMBER(A1301),INDIRECT(CONCATENATE("'Instrument List'!F",(MATCH(E1301,'Instrument List'!A:A,0))-0)),"")</f>
        <v/>
      </c>
    </row>
    <row r="1302" spans="1:56">
      <c r="A1302" s="223" t="str">
        <f t="shared" si="462"/>
        <v/>
      </c>
      <c r="B1302" s="224"/>
      <c r="C1302" s="225"/>
      <c r="D1302" s="182"/>
      <c r="E1302" s="182"/>
      <c r="F1302" s="182"/>
      <c r="G1302" s="203"/>
      <c r="H1302" s="218"/>
      <c r="I1302" s="213"/>
      <c r="J1302" s="207"/>
      <c r="K1302" s="213"/>
      <c r="L1302" s="207"/>
      <c r="M1302" s="213"/>
      <c r="N1302" s="207"/>
      <c r="O1302" s="183" t="str">
        <f t="shared" si="463"/>
        <v/>
      </c>
      <c r="P1302" s="184"/>
      <c r="Q1302" s="184"/>
      <c r="R1302" s="275"/>
      <c r="S1302" s="185" t="str">
        <f t="shared" si="464"/>
        <v/>
      </c>
      <c r="T1302" s="185" t="str">
        <f t="shared" si="465"/>
        <v/>
      </c>
      <c r="U1302" s="275"/>
      <c r="V1302" s="275"/>
      <c r="W1302" s="276" t="str">
        <f t="shared" si="466"/>
        <v/>
      </c>
      <c r="X1302" s="276" t="str">
        <f t="shared" si="467"/>
        <v/>
      </c>
      <c r="Y1302" s="276" t="str">
        <f t="shared" si="468"/>
        <v/>
      </c>
      <c r="Z1302" s="275"/>
      <c r="AA1302" s="184"/>
      <c r="AB1302" s="184"/>
      <c r="AC1302" s="185" t="str">
        <f t="shared" si="469"/>
        <v/>
      </c>
      <c r="AD1302" s="185" t="str">
        <f t="shared" si="470"/>
        <v/>
      </c>
      <c r="AE1302" s="186"/>
      <c r="AF1302" s="187" t="str">
        <f t="shared" si="471"/>
        <v/>
      </c>
      <c r="AG1302" s="182"/>
      <c r="AH1302" s="184"/>
      <c r="AI1302" s="184"/>
      <c r="AJ1302" s="182"/>
      <c r="AK1302" s="188" t="str">
        <f t="shared" si="472"/>
        <v/>
      </c>
      <c r="AL1302" s="188" t="str">
        <f t="shared" si="473"/>
        <v/>
      </c>
      <c r="AM1302" s="188" t="str">
        <f t="shared" si="474"/>
        <v/>
      </c>
      <c r="AN1302" s="359" t="str">
        <f>IF(Overview!$K$17='Internal Calcs'!$P$22,IF(AK1302="","",AK1302),IF(Overview!$K$17='Internal Calcs'!$P$23,IF(AK1302="","",AK1302),IF(ISNUMBER(A1302),(IF(F1302="Short",G1302-H1302,H1302-G1302)*AZ1302-AX1302),"")))</f>
        <v/>
      </c>
      <c r="AO1302" s="401" t="str">
        <f>IF(Overview!$K$17='Internal Calcs'!$P$22,IF(AL1302="","",AL1302),IF(Overview!$K$17='Internal Calcs'!$P$23,IF(AL1302="","",AL1302),IF(ISNUMBER(A1302),IF(AL1302="",(IF(F1302="Short",G1302-H1302,H1302-G1302)*AZ1302-AX1302),(IF(F1302="Short",G1302-J1302,J1302-G1302)*AZ1302-AX1302)),"")))</f>
        <v/>
      </c>
      <c r="AP1302" s="359" t="str">
        <f>IF(Overview!$K$17='Internal Calcs'!$P$22,"",IF(Overview!$K$17='Internal Calcs'!$P$23,IF(AM1302="","",AM1302),IF(ISNUMBER(A1302),IF(AM1302="",(IF(F1302="Short",G1302-H1302,H1302-G1302)*AZ1302-AX1302),(IF(F1302="Short",G1302-L1302,L1302-G1302)*AZ1302-AX1302)),"")))</f>
        <v/>
      </c>
      <c r="AQ1302" s="188" t="str">
        <f t="shared" si="475"/>
        <v/>
      </c>
      <c r="AR1302" s="188" t="str">
        <f t="shared" si="476"/>
        <v/>
      </c>
      <c r="AS1302" s="188" t="str">
        <f t="shared" si="477"/>
        <v/>
      </c>
      <c r="AT1302" s="188" t="str">
        <f>IF(ISNUMBER(A1302),MAX($AS$2:AS1302)-AS1302,"")</f>
        <v/>
      </c>
      <c r="AU1302" s="189" t="str">
        <f t="shared" si="478"/>
        <v/>
      </c>
      <c r="AV1302" s="190" t="str">
        <f t="shared" si="479"/>
        <v/>
      </c>
      <c r="AW1302" s="190" t="str">
        <f t="shared" si="480"/>
        <v/>
      </c>
      <c r="AX1302" s="191" t="str">
        <f ca="1">IF(ISNUMBER($A1302),INDIRECT(CONCATENATE("'Instrument List'!B",(MATCH(E1302,'Instrument List'!A:A,0))-0)),"")</f>
        <v/>
      </c>
      <c r="AY1302" s="191" t="str">
        <f ca="1">IF(ISNUMBER($A1302),INDIRECT(CONCATENATE("'Instrument List'!D",(MATCH(E1302,'Instrument List'!A:A,0))-0)),"")</f>
        <v/>
      </c>
      <c r="AZ1302" s="191" t="str">
        <f ca="1">IF(ISNUMBER($A1302),INDIRECT(CONCATENATE("'Instrument List'!C",(MATCH(E1302,'Instrument List'!A:A,0))-0)),"")</f>
        <v/>
      </c>
      <c r="BA1302" s="192" t="str">
        <f ca="1">IF(ISNUMBER(A1302),INDIRECT(CONCATENATE("'Instrument List'!E",(MATCH(E1302,'Instrument List'!A:A,0))-0)),"")</f>
        <v/>
      </c>
      <c r="BB1302" s="193" t="str">
        <f t="shared" si="481"/>
        <v/>
      </c>
      <c r="BC1302" s="193" t="str">
        <f t="shared" si="482"/>
        <v/>
      </c>
      <c r="BD1302" s="193" t="str">
        <f ca="1">IF(ISNUMBER(A1302),INDIRECT(CONCATENATE("'Instrument List'!F",(MATCH(E1302,'Instrument List'!A:A,0))-0)),"")</f>
        <v/>
      </c>
    </row>
    <row r="1303" spans="1:56">
      <c r="A1303" s="220" t="str">
        <f t="shared" si="462"/>
        <v/>
      </c>
      <c r="B1303" s="221"/>
      <c r="C1303" s="222"/>
      <c r="D1303" s="169"/>
      <c r="E1303" s="169"/>
      <c r="F1303" s="169"/>
      <c r="G1303" s="202"/>
      <c r="H1303" s="217"/>
      <c r="I1303" s="212"/>
      <c r="J1303" s="206"/>
      <c r="K1303" s="212"/>
      <c r="L1303" s="206"/>
      <c r="M1303" s="212"/>
      <c r="N1303" s="206"/>
      <c r="O1303" s="170" t="str">
        <f t="shared" si="463"/>
        <v/>
      </c>
      <c r="P1303" s="171"/>
      <c r="Q1303" s="171"/>
      <c r="R1303" s="171"/>
      <c r="S1303" s="172" t="str">
        <f t="shared" si="464"/>
        <v/>
      </c>
      <c r="T1303" s="172" t="str">
        <f t="shared" si="465"/>
        <v/>
      </c>
      <c r="U1303" s="171"/>
      <c r="V1303" s="171"/>
      <c r="W1303" s="173" t="str">
        <f t="shared" si="466"/>
        <v/>
      </c>
      <c r="X1303" s="173" t="str">
        <f t="shared" si="467"/>
        <v/>
      </c>
      <c r="Y1303" s="173" t="str">
        <f t="shared" si="468"/>
        <v/>
      </c>
      <c r="Z1303" s="171"/>
      <c r="AA1303" s="171"/>
      <c r="AB1303" s="171"/>
      <c r="AC1303" s="172" t="str">
        <f t="shared" si="469"/>
        <v/>
      </c>
      <c r="AD1303" s="172" t="str">
        <f t="shared" si="470"/>
        <v/>
      </c>
      <c r="AE1303" s="174"/>
      <c r="AF1303" s="175" t="str">
        <f t="shared" si="471"/>
        <v/>
      </c>
      <c r="AG1303" s="169"/>
      <c r="AH1303" s="171"/>
      <c r="AI1303" s="171"/>
      <c r="AJ1303" s="169"/>
      <c r="AK1303" s="176" t="str">
        <f t="shared" si="472"/>
        <v/>
      </c>
      <c r="AL1303" s="176" t="str">
        <f t="shared" si="473"/>
        <v/>
      </c>
      <c r="AM1303" s="176" t="str">
        <f t="shared" si="474"/>
        <v/>
      </c>
      <c r="AN1303" s="359" t="str">
        <f>IF(Overview!$K$17='Internal Calcs'!$P$22,IF(AK1303="","",AK1303),IF(Overview!$K$17='Internal Calcs'!$P$23,IF(AK1303="","",AK1303),IF(ISNUMBER(A1303),(IF(F1303="Short",G1303-H1303,H1303-G1303)*AZ1303-AX1303),"")))</f>
        <v/>
      </c>
      <c r="AO1303" s="401" t="str">
        <f>IF(Overview!$K$17='Internal Calcs'!$P$22,IF(AL1303="","",AL1303),IF(Overview!$K$17='Internal Calcs'!$P$23,IF(AL1303="","",AL1303),IF(ISNUMBER(A1303),IF(AL1303="",(IF(F1303="Short",G1303-H1303,H1303-G1303)*AZ1303-AX1303),(IF(F1303="Short",G1303-J1303,J1303-G1303)*AZ1303-AX1303)),"")))</f>
        <v/>
      </c>
      <c r="AP1303" s="359" t="str">
        <f>IF(Overview!$K$17='Internal Calcs'!$P$22,"",IF(Overview!$K$17='Internal Calcs'!$P$23,IF(AM1303="","",AM1303),IF(ISNUMBER(A1303),IF(AM1303="",(IF(F1303="Short",G1303-H1303,H1303-G1303)*AZ1303-AX1303),(IF(F1303="Short",G1303-L1303,L1303-G1303)*AZ1303-AX1303)),"")))</f>
        <v/>
      </c>
      <c r="AQ1303" s="176" t="str">
        <f t="shared" si="475"/>
        <v/>
      </c>
      <c r="AR1303" s="176" t="str">
        <f t="shared" si="476"/>
        <v/>
      </c>
      <c r="AS1303" s="176" t="str">
        <f t="shared" si="477"/>
        <v/>
      </c>
      <c r="AT1303" s="176" t="str">
        <f>IF(ISNUMBER(A1303),MAX($AS$2:AS1303)-AS1303,"")</f>
        <v/>
      </c>
      <c r="AU1303" s="177" t="str">
        <f t="shared" si="478"/>
        <v/>
      </c>
      <c r="AV1303" s="178" t="str">
        <f t="shared" si="479"/>
        <v/>
      </c>
      <c r="AW1303" s="178" t="str">
        <f t="shared" si="480"/>
        <v/>
      </c>
      <c r="AX1303" s="179" t="str">
        <f ca="1">IF(ISNUMBER($A1303),INDIRECT(CONCATENATE("'Instrument List'!B",(MATCH(E1303,'Instrument List'!A:A,0))-0)),"")</f>
        <v/>
      </c>
      <c r="AY1303" s="179" t="str">
        <f ca="1">IF(ISNUMBER($A1303),INDIRECT(CONCATENATE("'Instrument List'!D",(MATCH(E1303,'Instrument List'!A:A,0))-0)),"")</f>
        <v/>
      </c>
      <c r="AZ1303" s="179" t="str">
        <f ca="1">IF(ISNUMBER($A1303),INDIRECT(CONCATENATE("'Instrument List'!C",(MATCH(E1303,'Instrument List'!A:A,0))-0)),"")</f>
        <v/>
      </c>
      <c r="BA1303" s="180" t="str">
        <f ca="1">IF(ISNUMBER(A1303),INDIRECT(CONCATENATE("'Instrument List'!E",(MATCH(E1303,'Instrument List'!A:A,0))-0)),"")</f>
        <v/>
      </c>
      <c r="BB1303" s="181" t="str">
        <f t="shared" si="481"/>
        <v/>
      </c>
      <c r="BC1303" s="181" t="str">
        <f t="shared" si="482"/>
        <v/>
      </c>
      <c r="BD1303" s="181" t="str">
        <f ca="1">IF(ISNUMBER(A1303),INDIRECT(CONCATENATE("'Instrument List'!F",(MATCH(E1303,'Instrument List'!A:A,0))-0)),"")</f>
        <v/>
      </c>
    </row>
    <row r="1304" spans="1:56">
      <c r="A1304" s="223" t="str">
        <f t="shared" si="462"/>
        <v/>
      </c>
      <c r="B1304" s="224"/>
      <c r="C1304" s="225"/>
      <c r="D1304" s="182"/>
      <c r="E1304" s="182"/>
      <c r="F1304" s="182"/>
      <c r="G1304" s="203"/>
      <c r="H1304" s="218"/>
      <c r="I1304" s="213"/>
      <c r="J1304" s="207"/>
      <c r="K1304" s="213"/>
      <c r="L1304" s="207"/>
      <c r="M1304" s="213"/>
      <c r="N1304" s="207"/>
      <c r="O1304" s="183" t="str">
        <f t="shared" si="463"/>
        <v/>
      </c>
      <c r="P1304" s="184"/>
      <c r="Q1304" s="184"/>
      <c r="R1304" s="275"/>
      <c r="S1304" s="185" t="str">
        <f t="shared" si="464"/>
        <v/>
      </c>
      <c r="T1304" s="185" t="str">
        <f t="shared" si="465"/>
        <v/>
      </c>
      <c r="U1304" s="275"/>
      <c r="V1304" s="275"/>
      <c r="W1304" s="276" t="str">
        <f t="shared" si="466"/>
        <v/>
      </c>
      <c r="X1304" s="276" t="str">
        <f t="shared" si="467"/>
        <v/>
      </c>
      <c r="Y1304" s="276" t="str">
        <f t="shared" si="468"/>
        <v/>
      </c>
      <c r="Z1304" s="275"/>
      <c r="AA1304" s="184"/>
      <c r="AB1304" s="184"/>
      <c r="AC1304" s="185" t="str">
        <f t="shared" si="469"/>
        <v/>
      </c>
      <c r="AD1304" s="185" t="str">
        <f t="shared" si="470"/>
        <v/>
      </c>
      <c r="AE1304" s="186"/>
      <c r="AF1304" s="187" t="str">
        <f t="shared" si="471"/>
        <v/>
      </c>
      <c r="AG1304" s="182"/>
      <c r="AH1304" s="184"/>
      <c r="AI1304" s="184"/>
      <c r="AJ1304" s="182"/>
      <c r="AK1304" s="188" t="str">
        <f t="shared" si="472"/>
        <v/>
      </c>
      <c r="AL1304" s="188" t="str">
        <f t="shared" si="473"/>
        <v/>
      </c>
      <c r="AM1304" s="188" t="str">
        <f t="shared" si="474"/>
        <v/>
      </c>
      <c r="AN1304" s="359" t="str">
        <f>IF(Overview!$K$17='Internal Calcs'!$P$22,IF(AK1304="","",AK1304),IF(Overview!$K$17='Internal Calcs'!$P$23,IF(AK1304="","",AK1304),IF(ISNUMBER(A1304),(IF(F1304="Short",G1304-H1304,H1304-G1304)*AZ1304-AX1304),"")))</f>
        <v/>
      </c>
      <c r="AO1304" s="401" t="str">
        <f>IF(Overview!$K$17='Internal Calcs'!$P$22,IF(AL1304="","",AL1304),IF(Overview!$K$17='Internal Calcs'!$P$23,IF(AL1304="","",AL1304),IF(ISNUMBER(A1304),IF(AL1304="",(IF(F1304="Short",G1304-H1304,H1304-G1304)*AZ1304-AX1304),(IF(F1304="Short",G1304-J1304,J1304-G1304)*AZ1304-AX1304)),"")))</f>
        <v/>
      </c>
      <c r="AP1304" s="359" t="str">
        <f>IF(Overview!$K$17='Internal Calcs'!$P$22,"",IF(Overview!$K$17='Internal Calcs'!$P$23,IF(AM1304="","",AM1304),IF(ISNUMBER(A1304),IF(AM1304="",(IF(F1304="Short",G1304-H1304,H1304-G1304)*AZ1304-AX1304),(IF(F1304="Short",G1304-L1304,L1304-G1304)*AZ1304-AX1304)),"")))</f>
        <v/>
      </c>
      <c r="AQ1304" s="188" t="str">
        <f t="shared" si="475"/>
        <v/>
      </c>
      <c r="AR1304" s="188" t="str">
        <f t="shared" si="476"/>
        <v/>
      </c>
      <c r="AS1304" s="188" t="str">
        <f t="shared" si="477"/>
        <v/>
      </c>
      <c r="AT1304" s="188" t="str">
        <f>IF(ISNUMBER(A1304),MAX($AS$2:AS1304)-AS1304,"")</f>
        <v/>
      </c>
      <c r="AU1304" s="189" t="str">
        <f t="shared" si="478"/>
        <v/>
      </c>
      <c r="AV1304" s="190" t="str">
        <f t="shared" si="479"/>
        <v/>
      </c>
      <c r="AW1304" s="190" t="str">
        <f t="shared" si="480"/>
        <v/>
      </c>
      <c r="AX1304" s="191" t="str">
        <f ca="1">IF(ISNUMBER($A1304),INDIRECT(CONCATENATE("'Instrument List'!B",(MATCH(E1304,'Instrument List'!A:A,0))-0)),"")</f>
        <v/>
      </c>
      <c r="AY1304" s="191" t="str">
        <f ca="1">IF(ISNUMBER($A1304),INDIRECT(CONCATENATE("'Instrument List'!D",(MATCH(E1304,'Instrument List'!A:A,0))-0)),"")</f>
        <v/>
      </c>
      <c r="AZ1304" s="191" t="str">
        <f ca="1">IF(ISNUMBER($A1304),INDIRECT(CONCATENATE("'Instrument List'!C",(MATCH(E1304,'Instrument List'!A:A,0))-0)),"")</f>
        <v/>
      </c>
      <c r="BA1304" s="192" t="str">
        <f ca="1">IF(ISNUMBER(A1304),INDIRECT(CONCATENATE("'Instrument List'!E",(MATCH(E1304,'Instrument List'!A:A,0))-0)),"")</f>
        <v/>
      </c>
      <c r="BB1304" s="193" t="str">
        <f t="shared" si="481"/>
        <v/>
      </c>
      <c r="BC1304" s="193" t="str">
        <f t="shared" si="482"/>
        <v/>
      </c>
      <c r="BD1304" s="193" t="str">
        <f ca="1">IF(ISNUMBER(A1304),INDIRECT(CONCATENATE("'Instrument List'!F",(MATCH(E1304,'Instrument List'!A:A,0))-0)),"")</f>
        <v/>
      </c>
    </row>
    <row r="1305" spans="1:56">
      <c r="A1305" s="220" t="str">
        <f t="shared" si="462"/>
        <v/>
      </c>
      <c r="B1305" s="221"/>
      <c r="C1305" s="222"/>
      <c r="D1305" s="169"/>
      <c r="E1305" s="169"/>
      <c r="F1305" s="169"/>
      <c r="G1305" s="202"/>
      <c r="H1305" s="217"/>
      <c r="I1305" s="212"/>
      <c r="J1305" s="206"/>
      <c r="K1305" s="212"/>
      <c r="L1305" s="206"/>
      <c r="M1305" s="212"/>
      <c r="N1305" s="206"/>
      <c r="O1305" s="170" t="str">
        <f t="shared" si="463"/>
        <v/>
      </c>
      <c r="P1305" s="171"/>
      <c r="Q1305" s="171"/>
      <c r="R1305" s="171"/>
      <c r="S1305" s="172" t="str">
        <f t="shared" si="464"/>
        <v/>
      </c>
      <c r="T1305" s="172" t="str">
        <f t="shared" si="465"/>
        <v/>
      </c>
      <c r="U1305" s="171"/>
      <c r="V1305" s="171"/>
      <c r="W1305" s="173" t="str">
        <f t="shared" si="466"/>
        <v/>
      </c>
      <c r="X1305" s="173" t="str">
        <f t="shared" si="467"/>
        <v/>
      </c>
      <c r="Y1305" s="173" t="str">
        <f t="shared" si="468"/>
        <v/>
      </c>
      <c r="Z1305" s="171"/>
      <c r="AA1305" s="171"/>
      <c r="AB1305" s="171"/>
      <c r="AC1305" s="172" t="str">
        <f t="shared" si="469"/>
        <v/>
      </c>
      <c r="AD1305" s="172" t="str">
        <f t="shared" si="470"/>
        <v/>
      </c>
      <c r="AE1305" s="174"/>
      <c r="AF1305" s="175" t="str">
        <f t="shared" si="471"/>
        <v/>
      </c>
      <c r="AG1305" s="169"/>
      <c r="AH1305" s="171"/>
      <c r="AI1305" s="171"/>
      <c r="AJ1305" s="169"/>
      <c r="AK1305" s="176" t="str">
        <f t="shared" si="472"/>
        <v/>
      </c>
      <c r="AL1305" s="176" t="str">
        <f t="shared" si="473"/>
        <v/>
      </c>
      <c r="AM1305" s="176" t="str">
        <f t="shared" si="474"/>
        <v/>
      </c>
      <c r="AN1305" s="359" t="str">
        <f>IF(Overview!$K$17='Internal Calcs'!$P$22,IF(AK1305="","",AK1305),IF(Overview!$K$17='Internal Calcs'!$P$23,IF(AK1305="","",AK1305),IF(ISNUMBER(A1305),(IF(F1305="Short",G1305-H1305,H1305-G1305)*AZ1305-AX1305),"")))</f>
        <v/>
      </c>
      <c r="AO1305" s="401" t="str">
        <f>IF(Overview!$K$17='Internal Calcs'!$P$22,IF(AL1305="","",AL1305),IF(Overview!$K$17='Internal Calcs'!$P$23,IF(AL1305="","",AL1305),IF(ISNUMBER(A1305),IF(AL1305="",(IF(F1305="Short",G1305-H1305,H1305-G1305)*AZ1305-AX1305),(IF(F1305="Short",G1305-J1305,J1305-G1305)*AZ1305-AX1305)),"")))</f>
        <v/>
      </c>
      <c r="AP1305" s="359" t="str">
        <f>IF(Overview!$K$17='Internal Calcs'!$P$22,"",IF(Overview!$K$17='Internal Calcs'!$P$23,IF(AM1305="","",AM1305),IF(ISNUMBER(A1305),IF(AM1305="",(IF(F1305="Short",G1305-H1305,H1305-G1305)*AZ1305-AX1305),(IF(F1305="Short",G1305-L1305,L1305-G1305)*AZ1305-AX1305)),"")))</f>
        <v/>
      </c>
      <c r="AQ1305" s="176" t="str">
        <f t="shared" si="475"/>
        <v/>
      </c>
      <c r="AR1305" s="176" t="str">
        <f t="shared" si="476"/>
        <v/>
      </c>
      <c r="AS1305" s="176" t="str">
        <f t="shared" si="477"/>
        <v/>
      </c>
      <c r="AT1305" s="176" t="str">
        <f>IF(ISNUMBER(A1305),MAX($AS$2:AS1305)-AS1305,"")</f>
        <v/>
      </c>
      <c r="AU1305" s="177" t="str">
        <f t="shared" si="478"/>
        <v/>
      </c>
      <c r="AV1305" s="178" t="str">
        <f t="shared" si="479"/>
        <v/>
      </c>
      <c r="AW1305" s="178" t="str">
        <f t="shared" si="480"/>
        <v/>
      </c>
      <c r="AX1305" s="179" t="str">
        <f ca="1">IF(ISNUMBER($A1305),INDIRECT(CONCATENATE("'Instrument List'!B",(MATCH(E1305,'Instrument List'!A:A,0))-0)),"")</f>
        <v/>
      </c>
      <c r="AY1305" s="179" t="str">
        <f ca="1">IF(ISNUMBER($A1305),INDIRECT(CONCATENATE("'Instrument List'!D",(MATCH(E1305,'Instrument List'!A:A,0))-0)),"")</f>
        <v/>
      </c>
      <c r="AZ1305" s="179" t="str">
        <f ca="1">IF(ISNUMBER($A1305),INDIRECT(CONCATENATE("'Instrument List'!C",(MATCH(E1305,'Instrument List'!A:A,0))-0)),"")</f>
        <v/>
      </c>
      <c r="BA1305" s="180" t="str">
        <f ca="1">IF(ISNUMBER(A1305),INDIRECT(CONCATENATE("'Instrument List'!E",(MATCH(E1305,'Instrument List'!A:A,0))-0)),"")</f>
        <v/>
      </c>
      <c r="BB1305" s="181" t="str">
        <f t="shared" si="481"/>
        <v/>
      </c>
      <c r="BC1305" s="181" t="str">
        <f t="shared" si="482"/>
        <v/>
      </c>
      <c r="BD1305" s="181" t="str">
        <f ca="1">IF(ISNUMBER(A1305),INDIRECT(CONCATENATE("'Instrument List'!F",(MATCH(E1305,'Instrument List'!A:A,0))-0)),"")</f>
        <v/>
      </c>
    </row>
    <row r="1306" spans="1:56">
      <c r="A1306" s="223" t="str">
        <f t="shared" si="462"/>
        <v/>
      </c>
      <c r="B1306" s="224"/>
      <c r="C1306" s="225"/>
      <c r="D1306" s="182"/>
      <c r="E1306" s="182"/>
      <c r="F1306" s="182"/>
      <c r="G1306" s="203"/>
      <c r="H1306" s="218"/>
      <c r="I1306" s="213"/>
      <c r="J1306" s="207"/>
      <c r="K1306" s="213"/>
      <c r="L1306" s="207"/>
      <c r="M1306" s="213"/>
      <c r="N1306" s="207"/>
      <c r="O1306" s="183" t="str">
        <f t="shared" si="463"/>
        <v/>
      </c>
      <c r="P1306" s="184"/>
      <c r="Q1306" s="184"/>
      <c r="R1306" s="275"/>
      <c r="S1306" s="185" t="str">
        <f t="shared" si="464"/>
        <v/>
      </c>
      <c r="T1306" s="185" t="str">
        <f t="shared" si="465"/>
        <v/>
      </c>
      <c r="U1306" s="275"/>
      <c r="V1306" s="275"/>
      <c r="W1306" s="276" t="str">
        <f t="shared" si="466"/>
        <v/>
      </c>
      <c r="X1306" s="276" t="str">
        <f t="shared" si="467"/>
        <v/>
      </c>
      <c r="Y1306" s="276" t="str">
        <f t="shared" si="468"/>
        <v/>
      </c>
      <c r="Z1306" s="275"/>
      <c r="AA1306" s="184"/>
      <c r="AB1306" s="184"/>
      <c r="AC1306" s="185" t="str">
        <f t="shared" si="469"/>
        <v/>
      </c>
      <c r="AD1306" s="185" t="str">
        <f t="shared" si="470"/>
        <v/>
      </c>
      <c r="AE1306" s="186"/>
      <c r="AF1306" s="187" t="str">
        <f t="shared" si="471"/>
        <v/>
      </c>
      <c r="AG1306" s="182"/>
      <c r="AH1306" s="184"/>
      <c r="AI1306" s="184"/>
      <c r="AJ1306" s="182"/>
      <c r="AK1306" s="188" t="str">
        <f t="shared" si="472"/>
        <v/>
      </c>
      <c r="AL1306" s="188" t="str">
        <f t="shared" si="473"/>
        <v/>
      </c>
      <c r="AM1306" s="188" t="str">
        <f t="shared" si="474"/>
        <v/>
      </c>
      <c r="AN1306" s="359" t="str">
        <f>IF(Overview!$K$17='Internal Calcs'!$P$22,IF(AK1306="","",AK1306),IF(Overview!$K$17='Internal Calcs'!$P$23,IF(AK1306="","",AK1306),IF(ISNUMBER(A1306),(IF(F1306="Short",G1306-H1306,H1306-G1306)*AZ1306-AX1306),"")))</f>
        <v/>
      </c>
      <c r="AO1306" s="401" t="str">
        <f>IF(Overview!$K$17='Internal Calcs'!$P$22,IF(AL1306="","",AL1306),IF(Overview!$K$17='Internal Calcs'!$P$23,IF(AL1306="","",AL1306),IF(ISNUMBER(A1306),IF(AL1306="",(IF(F1306="Short",G1306-H1306,H1306-G1306)*AZ1306-AX1306),(IF(F1306="Short",G1306-J1306,J1306-G1306)*AZ1306-AX1306)),"")))</f>
        <v/>
      </c>
      <c r="AP1306" s="359" t="str">
        <f>IF(Overview!$K$17='Internal Calcs'!$P$22,"",IF(Overview!$K$17='Internal Calcs'!$P$23,IF(AM1306="","",AM1306),IF(ISNUMBER(A1306),IF(AM1306="",(IF(F1306="Short",G1306-H1306,H1306-G1306)*AZ1306-AX1306),(IF(F1306="Short",G1306-L1306,L1306-G1306)*AZ1306-AX1306)),"")))</f>
        <v/>
      </c>
      <c r="AQ1306" s="188" t="str">
        <f t="shared" si="475"/>
        <v/>
      </c>
      <c r="AR1306" s="188" t="str">
        <f t="shared" si="476"/>
        <v/>
      </c>
      <c r="AS1306" s="188" t="str">
        <f t="shared" si="477"/>
        <v/>
      </c>
      <c r="AT1306" s="188" t="str">
        <f>IF(ISNUMBER(A1306),MAX($AS$2:AS1306)-AS1306,"")</f>
        <v/>
      </c>
      <c r="AU1306" s="189" t="str">
        <f t="shared" si="478"/>
        <v/>
      </c>
      <c r="AV1306" s="190" t="str">
        <f t="shared" si="479"/>
        <v/>
      </c>
      <c r="AW1306" s="190" t="str">
        <f t="shared" si="480"/>
        <v/>
      </c>
      <c r="AX1306" s="191" t="str">
        <f ca="1">IF(ISNUMBER($A1306),INDIRECT(CONCATENATE("'Instrument List'!B",(MATCH(E1306,'Instrument List'!A:A,0))-0)),"")</f>
        <v/>
      </c>
      <c r="AY1306" s="191" t="str">
        <f ca="1">IF(ISNUMBER($A1306),INDIRECT(CONCATENATE("'Instrument List'!D",(MATCH(E1306,'Instrument List'!A:A,0))-0)),"")</f>
        <v/>
      </c>
      <c r="AZ1306" s="191" t="str">
        <f ca="1">IF(ISNUMBER($A1306),INDIRECT(CONCATENATE("'Instrument List'!C",(MATCH(E1306,'Instrument List'!A:A,0))-0)),"")</f>
        <v/>
      </c>
      <c r="BA1306" s="192" t="str">
        <f ca="1">IF(ISNUMBER(A1306),INDIRECT(CONCATENATE("'Instrument List'!E",(MATCH(E1306,'Instrument List'!A:A,0))-0)),"")</f>
        <v/>
      </c>
      <c r="BB1306" s="193" t="str">
        <f t="shared" si="481"/>
        <v/>
      </c>
      <c r="BC1306" s="193" t="str">
        <f t="shared" si="482"/>
        <v/>
      </c>
      <c r="BD1306" s="193" t="str">
        <f ca="1">IF(ISNUMBER(A1306),INDIRECT(CONCATENATE("'Instrument List'!F",(MATCH(E1306,'Instrument List'!A:A,0))-0)),"")</f>
        <v/>
      </c>
    </row>
    <row r="1307" spans="1:56">
      <c r="A1307" s="220" t="str">
        <f t="shared" si="462"/>
        <v/>
      </c>
      <c r="B1307" s="221"/>
      <c r="C1307" s="222"/>
      <c r="D1307" s="169"/>
      <c r="E1307" s="169"/>
      <c r="F1307" s="169"/>
      <c r="G1307" s="202"/>
      <c r="H1307" s="217"/>
      <c r="I1307" s="212"/>
      <c r="J1307" s="206"/>
      <c r="K1307" s="212"/>
      <c r="L1307" s="206"/>
      <c r="M1307" s="212"/>
      <c r="N1307" s="206"/>
      <c r="O1307" s="170" t="str">
        <f t="shared" si="463"/>
        <v/>
      </c>
      <c r="P1307" s="171"/>
      <c r="Q1307" s="171"/>
      <c r="R1307" s="171"/>
      <c r="S1307" s="172" t="str">
        <f t="shared" si="464"/>
        <v/>
      </c>
      <c r="T1307" s="172" t="str">
        <f t="shared" si="465"/>
        <v/>
      </c>
      <c r="U1307" s="171"/>
      <c r="V1307" s="171"/>
      <c r="W1307" s="173" t="str">
        <f t="shared" si="466"/>
        <v/>
      </c>
      <c r="X1307" s="173" t="str">
        <f t="shared" si="467"/>
        <v/>
      </c>
      <c r="Y1307" s="173" t="str">
        <f t="shared" si="468"/>
        <v/>
      </c>
      <c r="Z1307" s="171"/>
      <c r="AA1307" s="171"/>
      <c r="AB1307" s="171"/>
      <c r="AC1307" s="172" t="str">
        <f t="shared" si="469"/>
        <v/>
      </c>
      <c r="AD1307" s="172" t="str">
        <f t="shared" si="470"/>
        <v/>
      </c>
      <c r="AE1307" s="174"/>
      <c r="AF1307" s="175" t="str">
        <f t="shared" si="471"/>
        <v/>
      </c>
      <c r="AG1307" s="169"/>
      <c r="AH1307" s="171"/>
      <c r="AI1307" s="171"/>
      <c r="AJ1307" s="169"/>
      <c r="AK1307" s="176" t="str">
        <f t="shared" si="472"/>
        <v/>
      </c>
      <c r="AL1307" s="176" t="str">
        <f t="shared" si="473"/>
        <v/>
      </c>
      <c r="AM1307" s="176" t="str">
        <f t="shared" si="474"/>
        <v/>
      </c>
      <c r="AN1307" s="359" t="str">
        <f>IF(Overview!$K$17='Internal Calcs'!$P$22,IF(AK1307="","",AK1307),IF(Overview!$K$17='Internal Calcs'!$P$23,IF(AK1307="","",AK1307),IF(ISNUMBER(A1307),(IF(F1307="Short",G1307-H1307,H1307-G1307)*AZ1307-AX1307),"")))</f>
        <v/>
      </c>
      <c r="AO1307" s="401" t="str">
        <f>IF(Overview!$K$17='Internal Calcs'!$P$22,IF(AL1307="","",AL1307),IF(Overview!$K$17='Internal Calcs'!$P$23,IF(AL1307="","",AL1307),IF(ISNUMBER(A1307),IF(AL1307="",(IF(F1307="Short",G1307-H1307,H1307-G1307)*AZ1307-AX1307),(IF(F1307="Short",G1307-J1307,J1307-G1307)*AZ1307-AX1307)),"")))</f>
        <v/>
      </c>
      <c r="AP1307" s="359" t="str">
        <f>IF(Overview!$K$17='Internal Calcs'!$P$22,"",IF(Overview!$K$17='Internal Calcs'!$P$23,IF(AM1307="","",AM1307),IF(ISNUMBER(A1307),IF(AM1307="",(IF(F1307="Short",G1307-H1307,H1307-G1307)*AZ1307-AX1307),(IF(F1307="Short",G1307-L1307,L1307-G1307)*AZ1307-AX1307)),"")))</f>
        <v/>
      </c>
      <c r="AQ1307" s="176" t="str">
        <f t="shared" si="475"/>
        <v/>
      </c>
      <c r="AR1307" s="176" t="str">
        <f t="shared" si="476"/>
        <v/>
      </c>
      <c r="AS1307" s="176" t="str">
        <f t="shared" si="477"/>
        <v/>
      </c>
      <c r="AT1307" s="176" t="str">
        <f>IF(ISNUMBER(A1307),MAX($AS$2:AS1307)-AS1307,"")</f>
        <v/>
      </c>
      <c r="AU1307" s="177" t="str">
        <f t="shared" si="478"/>
        <v/>
      </c>
      <c r="AV1307" s="178" t="str">
        <f t="shared" si="479"/>
        <v/>
      </c>
      <c r="AW1307" s="178" t="str">
        <f t="shared" si="480"/>
        <v/>
      </c>
      <c r="AX1307" s="179" t="str">
        <f ca="1">IF(ISNUMBER($A1307),INDIRECT(CONCATENATE("'Instrument List'!B",(MATCH(E1307,'Instrument List'!A:A,0))-0)),"")</f>
        <v/>
      </c>
      <c r="AY1307" s="179" t="str">
        <f ca="1">IF(ISNUMBER($A1307),INDIRECT(CONCATENATE("'Instrument List'!D",(MATCH(E1307,'Instrument List'!A:A,0))-0)),"")</f>
        <v/>
      </c>
      <c r="AZ1307" s="179" t="str">
        <f ca="1">IF(ISNUMBER($A1307),INDIRECT(CONCATENATE("'Instrument List'!C",(MATCH(E1307,'Instrument List'!A:A,0))-0)),"")</f>
        <v/>
      </c>
      <c r="BA1307" s="180" t="str">
        <f ca="1">IF(ISNUMBER(A1307),INDIRECT(CONCATENATE("'Instrument List'!E",(MATCH(E1307,'Instrument List'!A:A,0))-0)),"")</f>
        <v/>
      </c>
      <c r="BB1307" s="181" t="str">
        <f t="shared" si="481"/>
        <v/>
      </c>
      <c r="BC1307" s="181" t="str">
        <f t="shared" si="482"/>
        <v/>
      </c>
      <c r="BD1307" s="181" t="str">
        <f ca="1">IF(ISNUMBER(A1307),INDIRECT(CONCATENATE("'Instrument List'!F",(MATCH(E1307,'Instrument List'!A:A,0))-0)),"")</f>
        <v/>
      </c>
    </row>
    <row r="1308" spans="1:56">
      <c r="A1308" s="223" t="str">
        <f t="shared" si="462"/>
        <v/>
      </c>
      <c r="B1308" s="224"/>
      <c r="C1308" s="225"/>
      <c r="D1308" s="182"/>
      <c r="E1308" s="182"/>
      <c r="F1308" s="182"/>
      <c r="G1308" s="203"/>
      <c r="H1308" s="218"/>
      <c r="I1308" s="213"/>
      <c r="J1308" s="207"/>
      <c r="K1308" s="213"/>
      <c r="L1308" s="207"/>
      <c r="M1308" s="213"/>
      <c r="N1308" s="207"/>
      <c r="O1308" s="183" t="str">
        <f t="shared" si="463"/>
        <v/>
      </c>
      <c r="P1308" s="184"/>
      <c r="Q1308" s="184"/>
      <c r="R1308" s="275"/>
      <c r="S1308" s="185" t="str">
        <f t="shared" si="464"/>
        <v/>
      </c>
      <c r="T1308" s="185" t="str">
        <f t="shared" si="465"/>
        <v/>
      </c>
      <c r="U1308" s="275"/>
      <c r="V1308" s="275"/>
      <c r="W1308" s="276" t="str">
        <f t="shared" si="466"/>
        <v/>
      </c>
      <c r="X1308" s="276" t="str">
        <f t="shared" si="467"/>
        <v/>
      </c>
      <c r="Y1308" s="276" t="str">
        <f t="shared" si="468"/>
        <v/>
      </c>
      <c r="Z1308" s="275"/>
      <c r="AA1308" s="184"/>
      <c r="AB1308" s="184"/>
      <c r="AC1308" s="185" t="str">
        <f t="shared" si="469"/>
        <v/>
      </c>
      <c r="AD1308" s="185" t="str">
        <f t="shared" si="470"/>
        <v/>
      </c>
      <c r="AE1308" s="186"/>
      <c r="AF1308" s="187" t="str">
        <f t="shared" si="471"/>
        <v/>
      </c>
      <c r="AG1308" s="182"/>
      <c r="AH1308" s="184"/>
      <c r="AI1308" s="184"/>
      <c r="AJ1308" s="182"/>
      <c r="AK1308" s="188" t="str">
        <f t="shared" si="472"/>
        <v/>
      </c>
      <c r="AL1308" s="188" t="str">
        <f t="shared" si="473"/>
        <v/>
      </c>
      <c r="AM1308" s="188" t="str">
        <f t="shared" si="474"/>
        <v/>
      </c>
      <c r="AN1308" s="359" t="str">
        <f>IF(Overview!$K$17='Internal Calcs'!$P$22,IF(AK1308="","",AK1308),IF(Overview!$K$17='Internal Calcs'!$P$23,IF(AK1308="","",AK1308),IF(ISNUMBER(A1308),(IF(F1308="Short",G1308-H1308,H1308-G1308)*AZ1308-AX1308),"")))</f>
        <v/>
      </c>
      <c r="AO1308" s="401" t="str">
        <f>IF(Overview!$K$17='Internal Calcs'!$P$22,IF(AL1308="","",AL1308),IF(Overview!$K$17='Internal Calcs'!$P$23,IF(AL1308="","",AL1308),IF(ISNUMBER(A1308),IF(AL1308="",(IF(F1308="Short",G1308-H1308,H1308-G1308)*AZ1308-AX1308),(IF(F1308="Short",G1308-J1308,J1308-G1308)*AZ1308-AX1308)),"")))</f>
        <v/>
      </c>
      <c r="AP1308" s="359" t="str">
        <f>IF(Overview!$K$17='Internal Calcs'!$P$22,"",IF(Overview!$K$17='Internal Calcs'!$P$23,IF(AM1308="","",AM1308),IF(ISNUMBER(A1308),IF(AM1308="",(IF(F1308="Short",G1308-H1308,H1308-G1308)*AZ1308-AX1308),(IF(F1308="Short",G1308-L1308,L1308-G1308)*AZ1308-AX1308)),"")))</f>
        <v/>
      </c>
      <c r="AQ1308" s="188" t="str">
        <f t="shared" si="475"/>
        <v/>
      </c>
      <c r="AR1308" s="188" t="str">
        <f t="shared" si="476"/>
        <v/>
      </c>
      <c r="AS1308" s="188" t="str">
        <f t="shared" si="477"/>
        <v/>
      </c>
      <c r="AT1308" s="188" t="str">
        <f>IF(ISNUMBER(A1308),MAX($AS$2:AS1308)-AS1308,"")</f>
        <v/>
      </c>
      <c r="AU1308" s="189" t="str">
        <f t="shared" si="478"/>
        <v/>
      </c>
      <c r="AV1308" s="190" t="str">
        <f t="shared" si="479"/>
        <v/>
      </c>
      <c r="AW1308" s="190" t="str">
        <f t="shared" si="480"/>
        <v/>
      </c>
      <c r="AX1308" s="191" t="str">
        <f ca="1">IF(ISNUMBER($A1308),INDIRECT(CONCATENATE("'Instrument List'!B",(MATCH(E1308,'Instrument List'!A:A,0))-0)),"")</f>
        <v/>
      </c>
      <c r="AY1308" s="191" t="str">
        <f ca="1">IF(ISNUMBER($A1308),INDIRECT(CONCATENATE("'Instrument List'!D",(MATCH(E1308,'Instrument List'!A:A,0))-0)),"")</f>
        <v/>
      </c>
      <c r="AZ1308" s="191" t="str">
        <f ca="1">IF(ISNUMBER($A1308),INDIRECT(CONCATENATE("'Instrument List'!C",(MATCH(E1308,'Instrument List'!A:A,0))-0)),"")</f>
        <v/>
      </c>
      <c r="BA1308" s="192" t="str">
        <f ca="1">IF(ISNUMBER(A1308),INDIRECT(CONCATENATE("'Instrument List'!E",(MATCH(E1308,'Instrument List'!A:A,0))-0)),"")</f>
        <v/>
      </c>
      <c r="BB1308" s="193" t="str">
        <f t="shared" si="481"/>
        <v/>
      </c>
      <c r="BC1308" s="193" t="str">
        <f t="shared" si="482"/>
        <v/>
      </c>
      <c r="BD1308" s="193" t="str">
        <f ca="1">IF(ISNUMBER(A1308),INDIRECT(CONCATENATE("'Instrument List'!F",(MATCH(E1308,'Instrument List'!A:A,0))-0)),"")</f>
        <v/>
      </c>
    </row>
    <row r="1309" spans="1:56">
      <c r="A1309" s="220" t="str">
        <f t="shared" si="462"/>
        <v/>
      </c>
      <c r="B1309" s="221"/>
      <c r="C1309" s="222"/>
      <c r="D1309" s="169"/>
      <c r="E1309" s="169"/>
      <c r="F1309" s="169"/>
      <c r="G1309" s="202"/>
      <c r="H1309" s="217"/>
      <c r="I1309" s="212"/>
      <c r="J1309" s="206"/>
      <c r="K1309" s="212"/>
      <c r="L1309" s="206"/>
      <c r="M1309" s="212"/>
      <c r="N1309" s="206"/>
      <c r="O1309" s="170" t="str">
        <f t="shared" si="463"/>
        <v/>
      </c>
      <c r="P1309" s="171"/>
      <c r="Q1309" s="171"/>
      <c r="R1309" s="171"/>
      <c r="S1309" s="172" t="str">
        <f t="shared" si="464"/>
        <v/>
      </c>
      <c r="T1309" s="172" t="str">
        <f t="shared" si="465"/>
        <v/>
      </c>
      <c r="U1309" s="171"/>
      <c r="V1309" s="171"/>
      <c r="W1309" s="173" t="str">
        <f t="shared" si="466"/>
        <v/>
      </c>
      <c r="X1309" s="173" t="str">
        <f t="shared" si="467"/>
        <v/>
      </c>
      <c r="Y1309" s="173" t="str">
        <f t="shared" si="468"/>
        <v/>
      </c>
      <c r="Z1309" s="171"/>
      <c r="AA1309" s="171"/>
      <c r="AB1309" s="171"/>
      <c r="AC1309" s="172" t="str">
        <f t="shared" si="469"/>
        <v/>
      </c>
      <c r="AD1309" s="172" t="str">
        <f t="shared" si="470"/>
        <v/>
      </c>
      <c r="AE1309" s="174"/>
      <c r="AF1309" s="175" t="str">
        <f t="shared" si="471"/>
        <v/>
      </c>
      <c r="AG1309" s="169"/>
      <c r="AH1309" s="171"/>
      <c r="AI1309" s="171"/>
      <c r="AJ1309" s="169"/>
      <c r="AK1309" s="176" t="str">
        <f t="shared" si="472"/>
        <v/>
      </c>
      <c r="AL1309" s="176" t="str">
        <f t="shared" si="473"/>
        <v/>
      </c>
      <c r="AM1309" s="176" t="str">
        <f t="shared" si="474"/>
        <v/>
      </c>
      <c r="AN1309" s="359" t="str">
        <f>IF(Overview!$K$17='Internal Calcs'!$P$22,IF(AK1309="","",AK1309),IF(Overview!$K$17='Internal Calcs'!$P$23,IF(AK1309="","",AK1309),IF(ISNUMBER(A1309),(IF(F1309="Short",G1309-H1309,H1309-G1309)*AZ1309-AX1309),"")))</f>
        <v/>
      </c>
      <c r="AO1309" s="401" t="str">
        <f>IF(Overview!$K$17='Internal Calcs'!$P$22,IF(AL1309="","",AL1309),IF(Overview!$K$17='Internal Calcs'!$P$23,IF(AL1309="","",AL1309),IF(ISNUMBER(A1309),IF(AL1309="",(IF(F1309="Short",G1309-H1309,H1309-G1309)*AZ1309-AX1309),(IF(F1309="Short",G1309-J1309,J1309-G1309)*AZ1309-AX1309)),"")))</f>
        <v/>
      </c>
      <c r="AP1309" s="359" t="str">
        <f>IF(Overview!$K$17='Internal Calcs'!$P$22,"",IF(Overview!$K$17='Internal Calcs'!$P$23,IF(AM1309="","",AM1309),IF(ISNUMBER(A1309),IF(AM1309="",(IF(F1309="Short",G1309-H1309,H1309-G1309)*AZ1309-AX1309),(IF(F1309="Short",G1309-L1309,L1309-G1309)*AZ1309-AX1309)),"")))</f>
        <v/>
      </c>
      <c r="AQ1309" s="176" t="str">
        <f t="shared" si="475"/>
        <v/>
      </c>
      <c r="AR1309" s="176" t="str">
        <f t="shared" si="476"/>
        <v/>
      </c>
      <c r="AS1309" s="176" t="str">
        <f t="shared" si="477"/>
        <v/>
      </c>
      <c r="AT1309" s="176" t="str">
        <f>IF(ISNUMBER(A1309),MAX($AS$2:AS1309)-AS1309,"")</f>
        <v/>
      </c>
      <c r="AU1309" s="177" t="str">
        <f t="shared" si="478"/>
        <v/>
      </c>
      <c r="AV1309" s="178" t="str">
        <f t="shared" si="479"/>
        <v/>
      </c>
      <c r="AW1309" s="178" t="str">
        <f t="shared" si="480"/>
        <v/>
      </c>
      <c r="AX1309" s="179" t="str">
        <f ca="1">IF(ISNUMBER($A1309),INDIRECT(CONCATENATE("'Instrument List'!B",(MATCH(E1309,'Instrument List'!A:A,0))-0)),"")</f>
        <v/>
      </c>
      <c r="AY1309" s="179" t="str">
        <f ca="1">IF(ISNUMBER($A1309),INDIRECT(CONCATENATE("'Instrument List'!D",(MATCH(E1309,'Instrument List'!A:A,0))-0)),"")</f>
        <v/>
      </c>
      <c r="AZ1309" s="179" t="str">
        <f ca="1">IF(ISNUMBER($A1309),INDIRECT(CONCATENATE("'Instrument List'!C",(MATCH(E1309,'Instrument List'!A:A,0))-0)),"")</f>
        <v/>
      </c>
      <c r="BA1309" s="180" t="str">
        <f ca="1">IF(ISNUMBER(A1309),INDIRECT(CONCATENATE("'Instrument List'!E",(MATCH(E1309,'Instrument List'!A:A,0))-0)),"")</f>
        <v/>
      </c>
      <c r="BB1309" s="181" t="str">
        <f t="shared" si="481"/>
        <v/>
      </c>
      <c r="BC1309" s="181" t="str">
        <f t="shared" si="482"/>
        <v/>
      </c>
      <c r="BD1309" s="181" t="str">
        <f ca="1">IF(ISNUMBER(A1309),INDIRECT(CONCATENATE("'Instrument List'!F",(MATCH(E1309,'Instrument List'!A:A,0))-0)),"")</f>
        <v/>
      </c>
    </row>
    <row r="1310" spans="1:56">
      <c r="A1310" s="223" t="str">
        <f t="shared" si="462"/>
        <v/>
      </c>
      <c r="B1310" s="224"/>
      <c r="C1310" s="225"/>
      <c r="D1310" s="182"/>
      <c r="E1310" s="182"/>
      <c r="F1310" s="182"/>
      <c r="G1310" s="203"/>
      <c r="H1310" s="218"/>
      <c r="I1310" s="213"/>
      <c r="J1310" s="207"/>
      <c r="K1310" s="213"/>
      <c r="L1310" s="207"/>
      <c r="M1310" s="213"/>
      <c r="N1310" s="207"/>
      <c r="O1310" s="183" t="str">
        <f t="shared" si="463"/>
        <v/>
      </c>
      <c r="P1310" s="184"/>
      <c r="Q1310" s="184"/>
      <c r="R1310" s="275"/>
      <c r="S1310" s="185" t="str">
        <f t="shared" si="464"/>
        <v/>
      </c>
      <c r="T1310" s="185" t="str">
        <f t="shared" si="465"/>
        <v/>
      </c>
      <c r="U1310" s="275"/>
      <c r="V1310" s="275"/>
      <c r="W1310" s="276" t="str">
        <f t="shared" si="466"/>
        <v/>
      </c>
      <c r="X1310" s="276" t="str">
        <f t="shared" si="467"/>
        <v/>
      </c>
      <c r="Y1310" s="276" t="str">
        <f t="shared" si="468"/>
        <v/>
      </c>
      <c r="Z1310" s="275"/>
      <c r="AA1310" s="184"/>
      <c r="AB1310" s="184"/>
      <c r="AC1310" s="185" t="str">
        <f t="shared" si="469"/>
        <v/>
      </c>
      <c r="AD1310" s="185" t="str">
        <f t="shared" si="470"/>
        <v/>
      </c>
      <c r="AE1310" s="186"/>
      <c r="AF1310" s="187" t="str">
        <f t="shared" si="471"/>
        <v/>
      </c>
      <c r="AG1310" s="182"/>
      <c r="AH1310" s="184"/>
      <c r="AI1310" s="184"/>
      <c r="AJ1310" s="182"/>
      <c r="AK1310" s="188" t="str">
        <f t="shared" si="472"/>
        <v/>
      </c>
      <c r="AL1310" s="188" t="str">
        <f t="shared" si="473"/>
        <v/>
      </c>
      <c r="AM1310" s="188" t="str">
        <f t="shared" si="474"/>
        <v/>
      </c>
      <c r="AN1310" s="359" t="str">
        <f>IF(Overview!$K$17='Internal Calcs'!$P$22,IF(AK1310="","",AK1310),IF(Overview!$K$17='Internal Calcs'!$P$23,IF(AK1310="","",AK1310),IF(ISNUMBER(A1310),(IF(F1310="Short",G1310-H1310,H1310-G1310)*AZ1310-AX1310),"")))</f>
        <v/>
      </c>
      <c r="AO1310" s="401" t="str">
        <f>IF(Overview!$K$17='Internal Calcs'!$P$22,IF(AL1310="","",AL1310),IF(Overview!$K$17='Internal Calcs'!$P$23,IF(AL1310="","",AL1310),IF(ISNUMBER(A1310),IF(AL1310="",(IF(F1310="Short",G1310-H1310,H1310-G1310)*AZ1310-AX1310),(IF(F1310="Short",G1310-J1310,J1310-G1310)*AZ1310-AX1310)),"")))</f>
        <v/>
      </c>
      <c r="AP1310" s="359" t="str">
        <f>IF(Overview!$K$17='Internal Calcs'!$P$22,"",IF(Overview!$K$17='Internal Calcs'!$P$23,IF(AM1310="","",AM1310),IF(ISNUMBER(A1310),IF(AM1310="",(IF(F1310="Short",G1310-H1310,H1310-G1310)*AZ1310-AX1310),(IF(F1310="Short",G1310-L1310,L1310-G1310)*AZ1310-AX1310)),"")))</f>
        <v/>
      </c>
      <c r="AQ1310" s="188" t="str">
        <f t="shared" si="475"/>
        <v/>
      </c>
      <c r="AR1310" s="188" t="str">
        <f t="shared" si="476"/>
        <v/>
      </c>
      <c r="AS1310" s="188" t="str">
        <f t="shared" si="477"/>
        <v/>
      </c>
      <c r="AT1310" s="188" t="str">
        <f>IF(ISNUMBER(A1310),MAX($AS$2:AS1310)-AS1310,"")</f>
        <v/>
      </c>
      <c r="AU1310" s="189" t="str">
        <f t="shared" si="478"/>
        <v/>
      </c>
      <c r="AV1310" s="190" t="str">
        <f t="shared" si="479"/>
        <v/>
      </c>
      <c r="AW1310" s="190" t="str">
        <f t="shared" si="480"/>
        <v/>
      </c>
      <c r="AX1310" s="191" t="str">
        <f ca="1">IF(ISNUMBER($A1310),INDIRECT(CONCATENATE("'Instrument List'!B",(MATCH(E1310,'Instrument List'!A:A,0))-0)),"")</f>
        <v/>
      </c>
      <c r="AY1310" s="191" t="str">
        <f ca="1">IF(ISNUMBER($A1310),INDIRECT(CONCATENATE("'Instrument List'!D",(MATCH(E1310,'Instrument List'!A:A,0))-0)),"")</f>
        <v/>
      </c>
      <c r="AZ1310" s="191" t="str">
        <f ca="1">IF(ISNUMBER($A1310),INDIRECT(CONCATENATE("'Instrument List'!C",(MATCH(E1310,'Instrument List'!A:A,0))-0)),"")</f>
        <v/>
      </c>
      <c r="BA1310" s="192" t="str">
        <f ca="1">IF(ISNUMBER(A1310),INDIRECT(CONCATENATE("'Instrument List'!E",(MATCH(E1310,'Instrument List'!A:A,0))-0)),"")</f>
        <v/>
      </c>
      <c r="BB1310" s="193" t="str">
        <f t="shared" si="481"/>
        <v/>
      </c>
      <c r="BC1310" s="193" t="str">
        <f t="shared" si="482"/>
        <v/>
      </c>
      <c r="BD1310" s="193" t="str">
        <f ca="1">IF(ISNUMBER(A1310),INDIRECT(CONCATENATE("'Instrument List'!F",(MATCH(E1310,'Instrument List'!A:A,0))-0)),"")</f>
        <v/>
      </c>
    </row>
    <row r="1311" spans="1:56">
      <c r="A1311" s="220" t="str">
        <f t="shared" si="462"/>
        <v/>
      </c>
      <c r="B1311" s="221"/>
      <c r="C1311" s="222"/>
      <c r="D1311" s="169"/>
      <c r="E1311" s="169"/>
      <c r="F1311" s="169"/>
      <c r="G1311" s="202"/>
      <c r="H1311" s="217"/>
      <c r="I1311" s="212"/>
      <c r="J1311" s="206"/>
      <c r="K1311" s="212"/>
      <c r="L1311" s="206"/>
      <c r="M1311" s="212"/>
      <c r="N1311" s="206"/>
      <c r="O1311" s="170" t="str">
        <f t="shared" si="463"/>
        <v/>
      </c>
      <c r="P1311" s="171"/>
      <c r="Q1311" s="171"/>
      <c r="R1311" s="171"/>
      <c r="S1311" s="172" t="str">
        <f t="shared" si="464"/>
        <v/>
      </c>
      <c r="T1311" s="172" t="str">
        <f t="shared" si="465"/>
        <v/>
      </c>
      <c r="U1311" s="171"/>
      <c r="V1311" s="171"/>
      <c r="W1311" s="173" t="str">
        <f t="shared" si="466"/>
        <v/>
      </c>
      <c r="X1311" s="173" t="str">
        <f t="shared" si="467"/>
        <v/>
      </c>
      <c r="Y1311" s="173" t="str">
        <f t="shared" si="468"/>
        <v/>
      </c>
      <c r="Z1311" s="171"/>
      <c r="AA1311" s="171"/>
      <c r="AB1311" s="171"/>
      <c r="AC1311" s="172" t="str">
        <f t="shared" si="469"/>
        <v/>
      </c>
      <c r="AD1311" s="172" t="str">
        <f t="shared" si="470"/>
        <v/>
      </c>
      <c r="AE1311" s="174"/>
      <c r="AF1311" s="175" t="str">
        <f t="shared" si="471"/>
        <v/>
      </c>
      <c r="AG1311" s="169"/>
      <c r="AH1311" s="171"/>
      <c r="AI1311" s="171"/>
      <c r="AJ1311" s="169"/>
      <c r="AK1311" s="176" t="str">
        <f t="shared" si="472"/>
        <v/>
      </c>
      <c r="AL1311" s="176" t="str">
        <f t="shared" si="473"/>
        <v/>
      </c>
      <c r="AM1311" s="176" t="str">
        <f t="shared" si="474"/>
        <v/>
      </c>
      <c r="AN1311" s="359" t="str">
        <f>IF(Overview!$K$17='Internal Calcs'!$P$22,IF(AK1311="","",AK1311),IF(Overview!$K$17='Internal Calcs'!$P$23,IF(AK1311="","",AK1311),IF(ISNUMBER(A1311),(IF(F1311="Short",G1311-H1311,H1311-G1311)*AZ1311-AX1311),"")))</f>
        <v/>
      </c>
      <c r="AO1311" s="401" t="str">
        <f>IF(Overview!$K$17='Internal Calcs'!$P$22,IF(AL1311="","",AL1311),IF(Overview!$K$17='Internal Calcs'!$P$23,IF(AL1311="","",AL1311),IF(ISNUMBER(A1311),IF(AL1311="",(IF(F1311="Short",G1311-H1311,H1311-G1311)*AZ1311-AX1311),(IF(F1311="Short",G1311-J1311,J1311-G1311)*AZ1311-AX1311)),"")))</f>
        <v/>
      </c>
      <c r="AP1311" s="359" t="str">
        <f>IF(Overview!$K$17='Internal Calcs'!$P$22,"",IF(Overview!$K$17='Internal Calcs'!$P$23,IF(AM1311="","",AM1311),IF(ISNUMBER(A1311),IF(AM1311="",(IF(F1311="Short",G1311-H1311,H1311-G1311)*AZ1311-AX1311),(IF(F1311="Short",G1311-L1311,L1311-G1311)*AZ1311-AX1311)),"")))</f>
        <v/>
      </c>
      <c r="AQ1311" s="176" t="str">
        <f t="shared" si="475"/>
        <v/>
      </c>
      <c r="AR1311" s="176" t="str">
        <f t="shared" si="476"/>
        <v/>
      </c>
      <c r="AS1311" s="176" t="str">
        <f t="shared" si="477"/>
        <v/>
      </c>
      <c r="AT1311" s="176" t="str">
        <f>IF(ISNUMBER(A1311),MAX($AS$2:AS1311)-AS1311,"")</f>
        <v/>
      </c>
      <c r="AU1311" s="177" t="str">
        <f t="shared" si="478"/>
        <v/>
      </c>
      <c r="AV1311" s="178" t="str">
        <f t="shared" si="479"/>
        <v/>
      </c>
      <c r="AW1311" s="178" t="str">
        <f t="shared" si="480"/>
        <v/>
      </c>
      <c r="AX1311" s="179" t="str">
        <f ca="1">IF(ISNUMBER($A1311),INDIRECT(CONCATENATE("'Instrument List'!B",(MATCH(E1311,'Instrument List'!A:A,0))-0)),"")</f>
        <v/>
      </c>
      <c r="AY1311" s="179" t="str">
        <f ca="1">IF(ISNUMBER($A1311),INDIRECT(CONCATENATE("'Instrument List'!D",(MATCH(E1311,'Instrument List'!A:A,0))-0)),"")</f>
        <v/>
      </c>
      <c r="AZ1311" s="179" t="str">
        <f ca="1">IF(ISNUMBER($A1311),INDIRECT(CONCATENATE("'Instrument List'!C",(MATCH(E1311,'Instrument List'!A:A,0))-0)),"")</f>
        <v/>
      </c>
      <c r="BA1311" s="180" t="str">
        <f ca="1">IF(ISNUMBER(A1311),INDIRECT(CONCATENATE("'Instrument List'!E",(MATCH(E1311,'Instrument List'!A:A,0))-0)),"")</f>
        <v/>
      </c>
      <c r="BB1311" s="181" t="str">
        <f t="shared" si="481"/>
        <v/>
      </c>
      <c r="BC1311" s="181" t="str">
        <f t="shared" si="482"/>
        <v/>
      </c>
      <c r="BD1311" s="181" t="str">
        <f ca="1">IF(ISNUMBER(A1311),INDIRECT(CONCATENATE("'Instrument List'!F",(MATCH(E1311,'Instrument List'!A:A,0))-0)),"")</f>
        <v/>
      </c>
    </row>
    <row r="1312" spans="1:56">
      <c r="A1312" s="223" t="str">
        <f t="shared" si="462"/>
        <v/>
      </c>
      <c r="B1312" s="224"/>
      <c r="C1312" s="225"/>
      <c r="D1312" s="182"/>
      <c r="E1312" s="182"/>
      <c r="F1312" s="182"/>
      <c r="G1312" s="203"/>
      <c r="H1312" s="218"/>
      <c r="I1312" s="213"/>
      <c r="J1312" s="207"/>
      <c r="K1312" s="213"/>
      <c r="L1312" s="207"/>
      <c r="M1312" s="213"/>
      <c r="N1312" s="207"/>
      <c r="O1312" s="183" t="str">
        <f t="shared" si="463"/>
        <v/>
      </c>
      <c r="P1312" s="184"/>
      <c r="Q1312" s="184"/>
      <c r="R1312" s="275"/>
      <c r="S1312" s="185" t="str">
        <f t="shared" si="464"/>
        <v/>
      </c>
      <c r="T1312" s="185" t="str">
        <f t="shared" si="465"/>
        <v/>
      </c>
      <c r="U1312" s="275"/>
      <c r="V1312" s="275"/>
      <c r="W1312" s="276" t="str">
        <f t="shared" si="466"/>
        <v/>
      </c>
      <c r="X1312" s="276" t="str">
        <f t="shared" si="467"/>
        <v/>
      </c>
      <c r="Y1312" s="276" t="str">
        <f t="shared" si="468"/>
        <v/>
      </c>
      <c r="Z1312" s="275"/>
      <c r="AA1312" s="184"/>
      <c r="AB1312" s="184"/>
      <c r="AC1312" s="185" t="str">
        <f t="shared" si="469"/>
        <v/>
      </c>
      <c r="AD1312" s="185" t="str">
        <f t="shared" si="470"/>
        <v/>
      </c>
      <c r="AE1312" s="186"/>
      <c r="AF1312" s="187" t="str">
        <f t="shared" si="471"/>
        <v/>
      </c>
      <c r="AG1312" s="182"/>
      <c r="AH1312" s="184"/>
      <c r="AI1312" s="184"/>
      <c r="AJ1312" s="182"/>
      <c r="AK1312" s="188" t="str">
        <f t="shared" si="472"/>
        <v/>
      </c>
      <c r="AL1312" s="188" t="str">
        <f t="shared" si="473"/>
        <v/>
      </c>
      <c r="AM1312" s="188" t="str">
        <f t="shared" si="474"/>
        <v/>
      </c>
      <c r="AN1312" s="359" t="str">
        <f>IF(Overview!$K$17='Internal Calcs'!$P$22,IF(AK1312="","",AK1312),IF(Overview!$K$17='Internal Calcs'!$P$23,IF(AK1312="","",AK1312),IF(ISNUMBER(A1312),(IF(F1312="Short",G1312-H1312,H1312-G1312)*AZ1312-AX1312),"")))</f>
        <v/>
      </c>
      <c r="AO1312" s="401" t="str">
        <f>IF(Overview!$K$17='Internal Calcs'!$P$22,IF(AL1312="","",AL1312),IF(Overview!$K$17='Internal Calcs'!$P$23,IF(AL1312="","",AL1312),IF(ISNUMBER(A1312),IF(AL1312="",(IF(F1312="Short",G1312-H1312,H1312-G1312)*AZ1312-AX1312),(IF(F1312="Short",G1312-J1312,J1312-G1312)*AZ1312-AX1312)),"")))</f>
        <v/>
      </c>
      <c r="AP1312" s="359" t="str">
        <f>IF(Overview!$K$17='Internal Calcs'!$P$22,"",IF(Overview!$K$17='Internal Calcs'!$P$23,IF(AM1312="","",AM1312),IF(ISNUMBER(A1312),IF(AM1312="",(IF(F1312="Short",G1312-H1312,H1312-G1312)*AZ1312-AX1312),(IF(F1312="Short",G1312-L1312,L1312-G1312)*AZ1312-AX1312)),"")))</f>
        <v/>
      </c>
      <c r="AQ1312" s="188" t="str">
        <f t="shared" si="475"/>
        <v/>
      </c>
      <c r="AR1312" s="188" t="str">
        <f t="shared" si="476"/>
        <v/>
      </c>
      <c r="AS1312" s="188" t="str">
        <f t="shared" si="477"/>
        <v/>
      </c>
      <c r="AT1312" s="188" t="str">
        <f>IF(ISNUMBER(A1312),MAX($AS$2:AS1312)-AS1312,"")</f>
        <v/>
      </c>
      <c r="AU1312" s="189" t="str">
        <f t="shared" si="478"/>
        <v/>
      </c>
      <c r="AV1312" s="190" t="str">
        <f t="shared" si="479"/>
        <v/>
      </c>
      <c r="AW1312" s="190" t="str">
        <f t="shared" si="480"/>
        <v/>
      </c>
      <c r="AX1312" s="191" t="str">
        <f ca="1">IF(ISNUMBER($A1312),INDIRECT(CONCATENATE("'Instrument List'!B",(MATCH(E1312,'Instrument List'!A:A,0))-0)),"")</f>
        <v/>
      </c>
      <c r="AY1312" s="191" t="str">
        <f ca="1">IF(ISNUMBER($A1312),INDIRECT(CONCATENATE("'Instrument List'!D",(MATCH(E1312,'Instrument List'!A:A,0))-0)),"")</f>
        <v/>
      </c>
      <c r="AZ1312" s="191" t="str">
        <f ca="1">IF(ISNUMBER($A1312),INDIRECT(CONCATENATE("'Instrument List'!C",(MATCH(E1312,'Instrument List'!A:A,0))-0)),"")</f>
        <v/>
      </c>
      <c r="BA1312" s="192" t="str">
        <f ca="1">IF(ISNUMBER(A1312),INDIRECT(CONCATENATE("'Instrument List'!E",(MATCH(E1312,'Instrument List'!A:A,0))-0)),"")</f>
        <v/>
      </c>
      <c r="BB1312" s="193" t="str">
        <f t="shared" si="481"/>
        <v/>
      </c>
      <c r="BC1312" s="193" t="str">
        <f t="shared" si="482"/>
        <v/>
      </c>
      <c r="BD1312" s="193" t="str">
        <f ca="1">IF(ISNUMBER(A1312),INDIRECT(CONCATENATE("'Instrument List'!F",(MATCH(E1312,'Instrument List'!A:A,0))-0)),"")</f>
        <v/>
      </c>
    </row>
    <row r="1313" spans="1:56">
      <c r="A1313" s="220" t="str">
        <f t="shared" si="462"/>
        <v/>
      </c>
      <c r="B1313" s="221"/>
      <c r="C1313" s="222"/>
      <c r="D1313" s="169"/>
      <c r="E1313" s="169"/>
      <c r="F1313" s="169"/>
      <c r="G1313" s="202"/>
      <c r="H1313" s="217"/>
      <c r="I1313" s="212"/>
      <c r="J1313" s="206"/>
      <c r="K1313" s="212"/>
      <c r="L1313" s="206"/>
      <c r="M1313" s="212"/>
      <c r="N1313" s="206"/>
      <c r="O1313" s="170" t="str">
        <f t="shared" si="463"/>
        <v/>
      </c>
      <c r="P1313" s="171"/>
      <c r="Q1313" s="171"/>
      <c r="R1313" s="171"/>
      <c r="S1313" s="172" t="str">
        <f t="shared" si="464"/>
        <v/>
      </c>
      <c r="T1313" s="172" t="str">
        <f t="shared" si="465"/>
        <v/>
      </c>
      <c r="U1313" s="171"/>
      <c r="V1313" s="171"/>
      <c r="W1313" s="173" t="str">
        <f t="shared" si="466"/>
        <v/>
      </c>
      <c r="X1313" s="173" t="str">
        <f t="shared" si="467"/>
        <v/>
      </c>
      <c r="Y1313" s="173" t="str">
        <f t="shared" si="468"/>
        <v/>
      </c>
      <c r="Z1313" s="171"/>
      <c r="AA1313" s="171"/>
      <c r="AB1313" s="171"/>
      <c r="AC1313" s="172" t="str">
        <f t="shared" si="469"/>
        <v/>
      </c>
      <c r="AD1313" s="172" t="str">
        <f t="shared" si="470"/>
        <v/>
      </c>
      <c r="AE1313" s="174"/>
      <c r="AF1313" s="175" t="str">
        <f t="shared" si="471"/>
        <v/>
      </c>
      <c r="AG1313" s="169"/>
      <c r="AH1313" s="171"/>
      <c r="AI1313" s="171"/>
      <c r="AJ1313" s="169"/>
      <c r="AK1313" s="176" t="str">
        <f t="shared" si="472"/>
        <v/>
      </c>
      <c r="AL1313" s="176" t="str">
        <f t="shared" si="473"/>
        <v/>
      </c>
      <c r="AM1313" s="176" t="str">
        <f t="shared" si="474"/>
        <v/>
      </c>
      <c r="AN1313" s="359" t="str">
        <f>IF(Overview!$K$17='Internal Calcs'!$P$22,IF(AK1313="","",AK1313),IF(Overview!$K$17='Internal Calcs'!$P$23,IF(AK1313="","",AK1313),IF(ISNUMBER(A1313),(IF(F1313="Short",G1313-H1313,H1313-G1313)*AZ1313-AX1313),"")))</f>
        <v/>
      </c>
      <c r="AO1313" s="401" t="str">
        <f>IF(Overview!$K$17='Internal Calcs'!$P$22,IF(AL1313="","",AL1313),IF(Overview!$K$17='Internal Calcs'!$P$23,IF(AL1313="","",AL1313),IF(ISNUMBER(A1313),IF(AL1313="",(IF(F1313="Short",G1313-H1313,H1313-G1313)*AZ1313-AX1313),(IF(F1313="Short",G1313-J1313,J1313-G1313)*AZ1313-AX1313)),"")))</f>
        <v/>
      </c>
      <c r="AP1313" s="359" t="str">
        <f>IF(Overview!$K$17='Internal Calcs'!$P$22,"",IF(Overview!$K$17='Internal Calcs'!$P$23,IF(AM1313="","",AM1313),IF(ISNUMBER(A1313),IF(AM1313="",(IF(F1313="Short",G1313-H1313,H1313-G1313)*AZ1313-AX1313),(IF(F1313="Short",G1313-L1313,L1313-G1313)*AZ1313-AX1313)),"")))</f>
        <v/>
      </c>
      <c r="AQ1313" s="176" t="str">
        <f t="shared" si="475"/>
        <v/>
      </c>
      <c r="AR1313" s="176" t="str">
        <f t="shared" si="476"/>
        <v/>
      </c>
      <c r="AS1313" s="176" t="str">
        <f t="shared" si="477"/>
        <v/>
      </c>
      <c r="AT1313" s="176" t="str">
        <f>IF(ISNUMBER(A1313),MAX($AS$2:AS1313)-AS1313,"")</f>
        <v/>
      </c>
      <c r="AU1313" s="177" t="str">
        <f t="shared" si="478"/>
        <v/>
      </c>
      <c r="AV1313" s="178" t="str">
        <f t="shared" si="479"/>
        <v/>
      </c>
      <c r="AW1313" s="178" t="str">
        <f t="shared" si="480"/>
        <v/>
      </c>
      <c r="AX1313" s="179" t="str">
        <f ca="1">IF(ISNUMBER($A1313),INDIRECT(CONCATENATE("'Instrument List'!B",(MATCH(E1313,'Instrument List'!A:A,0))-0)),"")</f>
        <v/>
      </c>
      <c r="AY1313" s="179" t="str">
        <f ca="1">IF(ISNUMBER($A1313),INDIRECT(CONCATENATE("'Instrument List'!D",(MATCH(E1313,'Instrument List'!A:A,0))-0)),"")</f>
        <v/>
      </c>
      <c r="AZ1313" s="179" t="str">
        <f ca="1">IF(ISNUMBER($A1313),INDIRECT(CONCATENATE("'Instrument List'!C",(MATCH(E1313,'Instrument List'!A:A,0))-0)),"")</f>
        <v/>
      </c>
      <c r="BA1313" s="180" t="str">
        <f ca="1">IF(ISNUMBER(A1313),INDIRECT(CONCATENATE("'Instrument List'!E",(MATCH(E1313,'Instrument List'!A:A,0))-0)),"")</f>
        <v/>
      </c>
      <c r="BB1313" s="181" t="str">
        <f t="shared" si="481"/>
        <v/>
      </c>
      <c r="BC1313" s="181" t="str">
        <f t="shared" si="482"/>
        <v/>
      </c>
      <c r="BD1313" s="181" t="str">
        <f ca="1">IF(ISNUMBER(A1313),INDIRECT(CONCATENATE("'Instrument List'!F",(MATCH(E1313,'Instrument List'!A:A,0))-0)),"")</f>
        <v/>
      </c>
    </row>
    <row r="1314" spans="1:56">
      <c r="A1314" s="223" t="str">
        <f t="shared" si="462"/>
        <v/>
      </c>
      <c r="B1314" s="224"/>
      <c r="C1314" s="225"/>
      <c r="D1314" s="182"/>
      <c r="E1314" s="182"/>
      <c r="F1314" s="182"/>
      <c r="G1314" s="203"/>
      <c r="H1314" s="218"/>
      <c r="I1314" s="213"/>
      <c r="J1314" s="207"/>
      <c r="K1314" s="213"/>
      <c r="L1314" s="207"/>
      <c r="M1314" s="213"/>
      <c r="N1314" s="207"/>
      <c r="O1314" s="183" t="str">
        <f t="shared" si="463"/>
        <v/>
      </c>
      <c r="P1314" s="184"/>
      <c r="Q1314" s="184"/>
      <c r="R1314" s="275"/>
      <c r="S1314" s="185" t="str">
        <f t="shared" si="464"/>
        <v/>
      </c>
      <c r="T1314" s="185" t="str">
        <f t="shared" si="465"/>
        <v/>
      </c>
      <c r="U1314" s="275"/>
      <c r="V1314" s="275"/>
      <c r="W1314" s="276" t="str">
        <f t="shared" si="466"/>
        <v/>
      </c>
      <c r="X1314" s="276" t="str">
        <f t="shared" si="467"/>
        <v/>
      </c>
      <c r="Y1314" s="276" t="str">
        <f t="shared" si="468"/>
        <v/>
      </c>
      <c r="Z1314" s="275"/>
      <c r="AA1314" s="184"/>
      <c r="AB1314" s="184"/>
      <c r="AC1314" s="185" t="str">
        <f t="shared" si="469"/>
        <v/>
      </c>
      <c r="AD1314" s="185" t="str">
        <f t="shared" si="470"/>
        <v/>
      </c>
      <c r="AE1314" s="186"/>
      <c r="AF1314" s="187" t="str">
        <f t="shared" si="471"/>
        <v/>
      </c>
      <c r="AG1314" s="182"/>
      <c r="AH1314" s="184"/>
      <c r="AI1314" s="184"/>
      <c r="AJ1314" s="182"/>
      <c r="AK1314" s="188" t="str">
        <f t="shared" si="472"/>
        <v/>
      </c>
      <c r="AL1314" s="188" t="str">
        <f t="shared" si="473"/>
        <v/>
      </c>
      <c r="AM1314" s="188" t="str">
        <f t="shared" si="474"/>
        <v/>
      </c>
      <c r="AN1314" s="359" t="str">
        <f>IF(Overview!$K$17='Internal Calcs'!$P$22,IF(AK1314="","",AK1314),IF(Overview!$K$17='Internal Calcs'!$P$23,IF(AK1314="","",AK1314),IF(ISNUMBER(A1314),(IF(F1314="Short",G1314-H1314,H1314-G1314)*AZ1314-AX1314),"")))</f>
        <v/>
      </c>
      <c r="AO1314" s="401" t="str">
        <f>IF(Overview!$K$17='Internal Calcs'!$P$22,IF(AL1314="","",AL1314),IF(Overview!$K$17='Internal Calcs'!$P$23,IF(AL1314="","",AL1314),IF(ISNUMBER(A1314),IF(AL1314="",(IF(F1314="Short",G1314-H1314,H1314-G1314)*AZ1314-AX1314),(IF(F1314="Short",G1314-J1314,J1314-G1314)*AZ1314-AX1314)),"")))</f>
        <v/>
      </c>
      <c r="AP1314" s="359" t="str">
        <f>IF(Overview!$K$17='Internal Calcs'!$P$22,"",IF(Overview!$K$17='Internal Calcs'!$P$23,IF(AM1314="","",AM1314),IF(ISNUMBER(A1314),IF(AM1314="",(IF(F1314="Short",G1314-H1314,H1314-G1314)*AZ1314-AX1314),(IF(F1314="Short",G1314-L1314,L1314-G1314)*AZ1314-AX1314)),"")))</f>
        <v/>
      </c>
      <c r="AQ1314" s="188" t="str">
        <f t="shared" si="475"/>
        <v/>
      </c>
      <c r="AR1314" s="188" t="str">
        <f t="shared" si="476"/>
        <v/>
      </c>
      <c r="AS1314" s="188" t="str">
        <f t="shared" si="477"/>
        <v/>
      </c>
      <c r="AT1314" s="188" t="str">
        <f>IF(ISNUMBER(A1314),MAX($AS$2:AS1314)-AS1314,"")</f>
        <v/>
      </c>
      <c r="AU1314" s="189" t="str">
        <f t="shared" si="478"/>
        <v/>
      </c>
      <c r="AV1314" s="190" t="str">
        <f t="shared" si="479"/>
        <v/>
      </c>
      <c r="AW1314" s="190" t="str">
        <f t="shared" si="480"/>
        <v/>
      </c>
      <c r="AX1314" s="191" t="str">
        <f ca="1">IF(ISNUMBER($A1314),INDIRECT(CONCATENATE("'Instrument List'!B",(MATCH(E1314,'Instrument List'!A:A,0))-0)),"")</f>
        <v/>
      </c>
      <c r="AY1314" s="191" t="str">
        <f ca="1">IF(ISNUMBER($A1314),INDIRECT(CONCATENATE("'Instrument List'!D",(MATCH(E1314,'Instrument List'!A:A,0))-0)),"")</f>
        <v/>
      </c>
      <c r="AZ1314" s="191" t="str">
        <f ca="1">IF(ISNUMBER($A1314),INDIRECT(CONCATENATE("'Instrument List'!C",(MATCH(E1314,'Instrument List'!A:A,0))-0)),"")</f>
        <v/>
      </c>
      <c r="BA1314" s="192" t="str">
        <f ca="1">IF(ISNUMBER(A1314),INDIRECT(CONCATENATE("'Instrument List'!E",(MATCH(E1314,'Instrument List'!A:A,0))-0)),"")</f>
        <v/>
      </c>
      <c r="BB1314" s="193" t="str">
        <f t="shared" si="481"/>
        <v/>
      </c>
      <c r="BC1314" s="193" t="str">
        <f t="shared" si="482"/>
        <v/>
      </c>
      <c r="BD1314" s="193" t="str">
        <f ca="1">IF(ISNUMBER(A1314),INDIRECT(CONCATENATE("'Instrument List'!F",(MATCH(E1314,'Instrument List'!A:A,0))-0)),"")</f>
        <v/>
      </c>
    </row>
    <row r="1315" spans="1:56">
      <c r="A1315" s="220" t="str">
        <f t="shared" si="462"/>
        <v/>
      </c>
      <c r="B1315" s="221"/>
      <c r="C1315" s="222"/>
      <c r="D1315" s="169"/>
      <c r="E1315" s="169"/>
      <c r="F1315" s="169"/>
      <c r="G1315" s="202"/>
      <c r="H1315" s="217"/>
      <c r="I1315" s="212"/>
      <c r="J1315" s="206"/>
      <c r="K1315" s="212"/>
      <c r="L1315" s="206"/>
      <c r="M1315" s="212"/>
      <c r="N1315" s="206"/>
      <c r="O1315" s="170" t="str">
        <f t="shared" si="463"/>
        <v/>
      </c>
      <c r="P1315" s="171"/>
      <c r="Q1315" s="171"/>
      <c r="R1315" s="171"/>
      <c r="S1315" s="172" t="str">
        <f t="shared" si="464"/>
        <v/>
      </c>
      <c r="T1315" s="172" t="str">
        <f t="shared" si="465"/>
        <v/>
      </c>
      <c r="U1315" s="171"/>
      <c r="V1315" s="171"/>
      <c r="W1315" s="173" t="str">
        <f t="shared" si="466"/>
        <v/>
      </c>
      <c r="X1315" s="173" t="str">
        <f t="shared" si="467"/>
        <v/>
      </c>
      <c r="Y1315" s="173" t="str">
        <f t="shared" si="468"/>
        <v/>
      </c>
      <c r="Z1315" s="171"/>
      <c r="AA1315" s="171"/>
      <c r="AB1315" s="171"/>
      <c r="AC1315" s="172" t="str">
        <f t="shared" si="469"/>
        <v/>
      </c>
      <c r="AD1315" s="172" t="str">
        <f t="shared" si="470"/>
        <v/>
      </c>
      <c r="AE1315" s="174"/>
      <c r="AF1315" s="175" t="str">
        <f t="shared" si="471"/>
        <v/>
      </c>
      <c r="AG1315" s="169"/>
      <c r="AH1315" s="171"/>
      <c r="AI1315" s="171"/>
      <c r="AJ1315" s="169"/>
      <c r="AK1315" s="176" t="str">
        <f t="shared" si="472"/>
        <v/>
      </c>
      <c r="AL1315" s="176" t="str">
        <f t="shared" si="473"/>
        <v/>
      </c>
      <c r="AM1315" s="176" t="str">
        <f t="shared" si="474"/>
        <v/>
      </c>
      <c r="AN1315" s="359" t="str">
        <f>IF(Overview!$K$17='Internal Calcs'!$P$22,IF(AK1315="","",AK1315),IF(Overview!$K$17='Internal Calcs'!$P$23,IF(AK1315="","",AK1315),IF(ISNUMBER(A1315),(IF(F1315="Short",G1315-H1315,H1315-G1315)*AZ1315-AX1315),"")))</f>
        <v/>
      </c>
      <c r="AO1315" s="401" t="str">
        <f>IF(Overview!$K$17='Internal Calcs'!$P$22,IF(AL1315="","",AL1315),IF(Overview!$K$17='Internal Calcs'!$P$23,IF(AL1315="","",AL1315),IF(ISNUMBER(A1315),IF(AL1315="",(IF(F1315="Short",G1315-H1315,H1315-G1315)*AZ1315-AX1315),(IF(F1315="Short",G1315-J1315,J1315-G1315)*AZ1315-AX1315)),"")))</f>
        <v/>
      </c>
      <c r="AP1315" s="359" t="str">
        <f>IF(Overview!$K$17='Internal Calcs'!$P$22,"",IF(Overview!$K$17='Internal Calcs'!$P$23,IF(AM1315="","",AM1315),IF(ISNUMBER(A1315),IF(AM1315="",(IF(F1315="Short",G1315-H1315,H1315-G1315)*AZ1315-AX1315),(IF(F1315="Short",G1315-L1315,L1315-G1315)*AZ1315-AX1315)),"")))</f>
        <v/>
      </c>
      <c r="AQ1315" s="176" t="str">
        <f t="shared" si="475"/>
        <v/>
      </c>
      <c r="AR1315" s="176" t="str">
        <f t="shared" si="476"/>
        <v/>
      </c>
      <c r="AS1315" s="176" t="str">
        <f t="shared" si="477"/>
        <v/>
      </c>
      <c r="AT1315" s="176" t="str">
        <f>IF(ISNUMBER(A1315),MAX($AS$2:AS1315)-AS1315,"")</f>
        <v/>
      </c>
      <c r="AU1315" s="177" t="str">
        <f t="shared" si="478"/>
        <v/>
      </c>
      <c r="AV1315" s="178" t="str">
        <f t="shared" si="479"/>
        <v/>
      </c>
      <c r="AW1315" s="178" t="str">
        <f t="shared" si="480"/>
        <v/>
      </c>
      <c r="AX1315" s="179" t="str">
        <f ca="1">IF(ISNUMBER($A1315),INDIRECT(CONCATENATE("'Instrument List'!B",(MATCH(E1315,'Instrument List'!A:A,0))-0)),"")</f>
        <v/>
      </c>
      <c r="AY1315" s="179" t="str">
        <f ca="1">IF(ISNUMBER($A1315),INDIRECT(CONCATENATE("'Instrument List'!D",(MATCH(E1315,'Instrument List'!A:A,0))-0)),"")</f>
        <v/>
      </c>
      <c r="AZ1315" s="179" t="str">
        <f ca="1">IF(ISNUMBER($A1315),INDIRECT(CONCATENATE("'Instrument List'!C",(MATCH(E1315,'Instrument List'!A:A,0))-0)),"")</f>
        <v/>
      </c>
      <c r="BA1315" s="180" t="str">
        <f ca="1">IF(ISNUMBER(A1315),INDIRECT(CONCATENATE("'Instrument List'!E",(MATCH(E1315,'Instrument List'!A:A,0))-0)),"")</f>
        <v/>
      </c>
      <c r="BB1315" s="181" t="str">
        <f t="shared" si="481"/>
        <v/>
      </c>
      <c r="BC1315" s="181" t="str">
        <f t="shared" si="482"/>
        <v/>
      </c>
      <c r="BD1315" s="181" t="str">
        <f ca="1">IF(ISNUMBER(A1315),INDIRECT(CONCATENATE("'Instrument List'!F",(MATCH(E1315,'Instrument List'!A:A,0))-0)),"")</f>
        <v/>
      </c>
    </row>
    <row r="1316" spans="1:56">
      <c r="A1316" s="223" t="str">
        <f t="shared" si="462"/>
        <v/>
      </c>
      <c r="B1316" s="224"/>
      <c r="C1316" s="225"/>
      <c r="D1316" s="182"/>
      <c r="E1316" s="182"/>
      <c r="F1316" s="182"/>
      <c r="G1316" s="203"/>
      <c r="H1316" s="218"/>
      <c r="I1316" s="213"/>
      <c r="J1316" s="207"/>
      <c r="K1316" s="213"/>
      <c r="L1316" s="207"/>
      <c r="M1316" s="213"/>
      <c r="N1316" s="207"/>
      <c r="O1316" s="183" t="str">
        <f t="shared" si="463"/>
        <v/>
      </c>
      <c r="P1316" s="184"/>
      <c r="Q1316" s="184"/>
      <c r="R1316" s="275"/>
      <c r="S1316" s="185" t="str">
        <f t="shared" si="464"/>
        <v/>
      </c>
      <c r="T1316" s="185" t="str">
        <f t="shared" si="465"/>
        <v/>
      </c>
      <c r="U1316" s="275"/>
      <c r="V1316" s="275"/>
      <c r="W1316" s="276" t="str">
        <f t="shared" si="466"/>
        <v/>
      </c>
      <c r="X1316" s="276" t="str">
        <f t="shared" si="467"/>
        <v/>
      </c>
      <c r="Y1316" s="276" t="str">
        <f t="shared" si="468"/>
        <v/>
      </c>
      <c r="Z1316" s="275"/>
      <c r="AA1316" s="184"/>
      <c r="AB1316" s="184"/>
      <c r="AC1316" s="185" t="str">
        <f t="shared" si="469"/>
        <v/>
      </c>
      <c r="AD1316" s="185" t="str">
        <f t="shared" si="470"/>
        <v/>
      </c>
      <c r="AE1316" s="186"/>
      <c r="AF1316" s="187" t="str">
        <f t="shared" si="471"/>
        <v/>
      </c>
      <c r="AG1316" s="182"/>
      <c r="AH1316" s="184"/>
      <c r="AI1316" s="184"/>
      <c r="AJ1316" s="182"/>
      <c r="AK1316" s="188" t="str">
        <f t="shared" si="472"/>
        <v/>
      </c>
      <c r="AL1316" s="188" t="str">
        <f t="shared" si="473"/>
        <v/>
      </c>
      <c r="AM1316" s="188" t="str">
        <f t="shared" si="474"/>
        <v/>
      </c>
      <c r="AN1316" s="359" t="str">
        <f>IF(Overview!$K$17='Internal Calcs'!$P$22,IF(AK1316="","",AK1316),IF(Overview!$K$17='Internal Calcs'!$P$23,IF(AK1316="","",AK1316),IF(ISNUMBER(A1316),(IF(F1316="Short",G1316-H1316,H1316-G1316)*AZ1316-AX1316),"")))</f>
        <v/>
      </c>
      <c r="AO1316" s="401" t="str">
        <f>IF(Overview!$K$17='Internal Calcs'!$P$22,IF(AL1316="","",AL1316),IF(Overview!$K$17='Internal Calcs'!$P$23,IF(AL1316="","",AL1316),IF(ISNUMBER(A1316),IF(AL1316="",(IF(F1316="Short",G1316-H1316,H1316-G1316)*AZ1316-AX1316),(IF(F1316="Short",G1316-J1316,J1316-G1316)*AZ1316-AX1316)),"")))</f>
        <v/>
      </c>
      <c r="AP1316" s="359" t="str">
        <f>IF(Overview!$K$17='Internal Calcs'!$P$22,"",IF(Overview!$K$17='Internal Calcs'!$P$23,IF(AM1316="","",AM1316),IF(ISNUMBER(A1316),IF(AM1316="",(IF(F1316="Short",G1316-H1316,H1316-G1316)*AZ1316-AX1316),(IF(F1316="Short",G1316-L1316,L1316-G1316)*AZ1316-AX1316)),"")))</f>
        <v/>
      </c>
      <c r="AQ1316" s="188" t="str">
        <f t="shared" si="475"/>
        <v/>
      </c>
      <c r="AR1316" s="188" t="str">
        <f t="shared" si="476"/>
        <v/>
      </c>
      <c r="AS1316" s="188" t="str">
        <f t="shared" si="477"/>
        <v/>
      </c>
      <c r="AT1316" s="188" t="str">
        <f>IF(ISNUMBER(A1316),MAX($AS$2:AS1316)-AS1316,"")</f>
        <v/>
      </c>
      <c r="AU1316" s="189" t="str">
        <f t="shared" si="478"/>
        <v/>
      </c>
      <c r="AV1316" s="190" t="str">
        <f t="shared" si="479"/>
        <v/>
      </c>
      <c r="AW1316" s="190" t="str">
        <f t="shared" si="480"/>
        <v/>
      </c>
      <c r="AX1316" s="191" t="str">
        <f ca="1">IF(ISNUMBER($A1316),INDIRECT(CONCATENATE("'Instrument List'!B",(MATCH(E1316,'Instrument List'!A:A,0))-0)),"")</f>
        <v/>
      </c>
      <c r="AY1316" s="191" t="str">
        <f ca="1">IF(ISNUMBER($A1316),INDIRECT(CONCATENATE("'Instrument List'!D",(MATCH(E1316,'Instrument List'!A:A,0))-0)),"")</f>
        <v/>
      </c>
      <c r="AZ1316" s="191" t="str">
        <f ca="1">IF(ISNUMBER($A1316),INDIRECT(CONCATENATE("'Instrument List'!C",(MATCH(E1316,'Instrument List'!A:A,0))-0)),"")</f>
        <v/>
      </c>
      <c r="BA1316" s="192" t="str">
        <f ca="1">IF(ISNUMBER(A1316),INDIRECT(CONCATENATE("'Instrument List'!E",(MATCH(E1316,'Instrument List'!A:A,0))-0)),"")</f>
        <v/>
      </c>
      <c r="BB1316" s="193" t="str">
        <f t="shared" si="481"/>
        <v/>
      </c>
      <c r="BC1316" s="193" t="str">
        <f t="shared" si="482"/>
        <v/>
      </c>
      <c r="BD1316" s="193" t="str">
        <f ca="1">IF(ISNUMBER(A1316),INDIRECT(CONCATENATE("'Instrument List'!F",(MATCH(E1316,'Instrument List'!A:A,0))-0)),"")</f>
        <v/>
      </c>
    </row>
    <row r="1317" spans="1:56">
      <c r="A1317" s="220" t="str">
        <f t="shared" si="462"/>
        <v/>
      </c>
      <c r="B1317" s="221"/>
      <c r="C1317" s="222"/>
      <c r="D1317" s="169"/>
      <c r="E1317" s="169"/>
      <c r="F1317" s="169"/>
      <c r="G1317" s="202"/>
      <c r="H1317" s="217"/>
      <c r="I1317" s="212"/>
      <c r="J1317" s="206"/>
      <c r="K1317" s="212"/>
      <c r="L1317" s="206"/>
      <c r="M1317" s="212"/>
      <c r="N1317" s="206"/>
      <c r="O1317" s="170" t="str">
        <f t="shared" si="463"/>
        <v/>
      </c>
      <c r="P1317" s="171"/>
      <c r="Q1317" s="171"/>
      <c r="R1317" s="171"/>
      <c r="S1317" s="172" t="str">
        <f t="shared" si="464"/>
        <v/>
      </c>
      <c r="T1317" s="172" t="str">
        <f t="shared" si="465"/>
        <v/>
      </c>
      <c r="U1317" s="171"/>
      <c r="V1317" s="171"/>
      <c r="W1317" s="173" t="str">
        <f t="shared" si="466"/>
        <v/>
      </c>
      <c r="X1317" s="173" t="str">
        <f t="shared" si="467"/>
        <v/>
      </c>
      <c r="Y1317" s="173" t="str">
        <f t="shared" si="468"/>
        <v/>
      </c>
      <c r="Z1317" s="171"/>
      <c r="AA1317" s="171"/>
      <c r="AB1317" s="171"/>
      <c r="AC1317" s="172" t="str">
        <f t="shared" si="469"/>
        <v/>
      </c>
      <c r="AD1317" s="172" t="str">
        <f t="shared" si="470"/>
        <v/>
      </c>
      <c r="AE1317" s="174"/>
      <c r="AF1317" s="175" t="str">
        <f t="shared" si="471"/>
        <v/>
      </c>
      <c r="AG1317" s="169"/>
      <c r="AH1317" s="171"/>
      <c r="AI1317" s="171"/>
      <c r="AJ1317" s="169"/>
      <c r="AK1317" s="176" t="str">
        <f t="shared" si="472"/>
        <v/>
      </c>
      <c r="AL1317" s="176" t="str">
        <f t="shared" si="473"/>
        <v/>
      </c>
      <c r="AM1317" s="176" t="str">
        <f t="shared" si="474"/>
        <v/>
      </c>
      <c r="AN1317" s="359" t="str">
        <f>IF(Overview!$K$17='Internal Calcs'!$P$22,IF(AK1317="","",AK1317),IF(Overview!$K$17='Internal Calcs'!$P$23,IF(AK1317="","",AK1317),IF(ISNUMBER(A1317),(IF(F1317="Short",G1317-H1317,H1317-G1317)*AZ1317-AX1317),"")))</f>
        <v/>
      </c>
      <c r="AO1317" s="401" t="str">
        <f>IF(Overview!$K$17='Internal Calcs'!$P$22,IF(AL1317="","",AL1317),IF(Overview!$K$17='Internal Calcs'!$P$23,IF(AL1317="","",AL1317),IF(ISNUMBER(A1317),IF(AL1317="",(IF(F1317="Short",G1317-H1317,H1317-G1317)*AZ1317-AX1317),(IF(F1317="Short",G1317-J1317,J1317-G1317)*AZ1317-AX1317)),"")))</f>
        <v/>
      </c>
      <c r="AP1317" s="359" t="str">
        <f>IF(Overview!$K$17='Internal Calcs'!$P$22,"",IF(Overview!$K$17='Internal Calcs'!$P$23,IF(AM1317="","",AM1317),IF(ISNUMBER(A1317),IF(AM1317="",(IF(F1317="Short",G1317-H1317,H1317-G1317)*AZ1317-AX1317),(IF(F1317="Short",G1317-L1317,L1317-G1317)*AZ1317-AX1317)),"")))</f>
        <v/>
      </c>
      <c r="AQ1317" s="176" t="str">
        <f t="shared" si="475"/>
        <v/>
      </c>
      <c r="AR1317" s="176" t="str">
        <f t="shared" si="476"/>
        <v/>
      </c>
      <c r="AS1317" s="176" t="str">
        <f t="shared" si="477"/>
        <v/>
      </c>
      <c r="AT1317" s="176" t="str">
        <f>IF(ISNUMBER(A1317),MAX($AS$2:AS1317)-AS1317,"")</f>
        <v/>
      </c>
      <c r="AU1317" s="177" t="str">
        <f t="shared" si="478"/>
        <v/>
      </c>
      <c r="AV1317" s="178" t="str">
        <f t="shared" si="479"/>
        <v/>
      </c>
      <c r="AW1317" s="178" t="str">
        <f t="shared" si="480"/>
        <v/>
      </c>
      <c r="AX1317" s="179" t="str">
        <f ca="1">IF(ISNUMBER($A1317),INDIRECT(CONCATENATE("'Instrument List'!B",(MATCH(E1317,'Instrument List'!A:A,0))-0)),"")</f>
        <v/>
      </c>
      <c r="AY1317" s="179" t="str">
        <f ca="1">IF(ISNUMBER($A1317),INDIRECT(CONCATENATE("'Instrument List'!D",(MATCH(E1317,'Instrument List'!A:A,0))-0)),"")</f>
        <v/>
      </c>
      <c r="AZ1317" s="179" t="str">
        <f ca="1">IF(ISNUMBER($A1317),INDIRECT(CONCATENATE("'Instrument List'!C",(MATCH(E1317,'Instrument List'!A:A,0))-0)),"")</f>
        <v/>
      </c>
      <c r="BA1317" s="180" t="str">
        <f ca="1">IF(ISNUMBER(A1317),INDIRECT(CONCATENATE("'Instrument List'!E",(MATCH(E1317,'Instrument List'!A:A,0))-0)),"")</f>
        <v/>
      </c>
      <c r="BB1317" s="181" t="str">
        <f t="shared" si="481"/>
        <v/>
      </c>
      <c r="BC1317" s="181" t="str">
        <f t="shared" si="482"/>
        <v/>
      </c>
      <c r="BD1317" s="181" t="str">
        <f ca="1">IF(ISNUMBER(A1317),INDIRECT(CONCATENATE("'Instrument List'!F",(MATCH(E1317,'Instrument List'!A:A,0))-0)),"")</f>
        <v/>
      </c>
    </row>
    <row r="1318" spans="1:56">
      <c r="A1318" s="223" t="str">
        <f t="shared" si="462"/>
        <v/>
      </c>
      <c r="B1318" s="224"/>
      <c r="C1318" s="225"/>
      <c r="D1318" s="182"/>
      <c r="E1318" s="182"/>
      <c r="F1318" s="182"/>
      <c r="G1318" s="203"/>
      <c r="H1318" s="218"/>
      <c r="I1318" s="213"/>
      <c r="J1318" s="207"/>
      <c r="K1318" s="213"/>
      <c r="L1318" s="207"/>
      <c r="M1318" s="213"/>
      <c r="N1318" s="207"/>
      <c r="O1318" s="183" t="str">
        <f t="shared" si="463"/>
        <v/>
      </c>
      <c r="P1318" s="184"/>
      <c r="Q1318" s="184"/>
      <c r="R1318" s="275"/>
      <c r="S1318" s="185" t="str">
        <f t="shared" si="464"/>
        <v/>
      </c>
      <c r="T1318" s="185" t="str">
        <f t="shared" si="465"/>
        <v/>
      </c>
      <c r="U1318" s="275"/>
      <c r="V1318" s="275"/>
      <c r="W1318" s="276" t="str">
        <f t="shared" si="466"/>
        <v/>
      </c>
      <c r="X1318" s="276" t="str">
        <f t="shared" si="467"/>
        <v/>
      </c>
      <c r="Y1318" s="276" t="str">
        <f t="shared" si="468"/>
        <v/>
      </c>
      <c r="Z1318" s="275"/>
      <c r="AA1318" s="184"/>
      <c r="AB1318" s="184"/>
      <c r="AC1318" s="185" t="str">
        <f t="shared" si="469"/>
        <v/>
      </c>
      <c r="AD1318" s="185" t="str">
        <f t="shared" si="470"/>
        <v/>
      </c>
      <c r="AE1318" s="186"/>
      <c r="AF1318" s="187" t="str">
        <f t="shared" si="471"/>
        <v/>
      </c>
      <c r="AG1318" s="182"/>
      <c r="AH1318" s="184"/>
      <c r="AI1318" s="184"/>
      <c r="AJ1318" s="182"/>
      <c r="AK1318" s="188" t="str">
        <f t="shared" si="472"/>
        <v/>
      </c>
      <c r="AL1318" s="188" t="str">
        <f t="shared" si="473"/>
        <v/>
      </c>
      <c r="AM1318" s="188" t="str">
        <f t="shared" si="474"/>
        <v/>
      </c>
      <c r="AN1318" s="359" t="str">
        <f>IF(Overview!$K$17='Internal Calcs'!$P$22,IF(AK1318="","",AK1318),IF(Overview!$K$17='Internal Calcs'!$P$23,IF(AK1318="","",AK1318),IF(ISNUMBER(A1318),(IF(F1318="Short",G1318-H1318,H1318-G1318)*AZ1318-AX1318),"")))</f>
        <v/>
      </c>
      <c r="AO1318" s="401" t="str">
        <f>IF(Overview!$K$17='Internal Calcs'!$P$22,IF(AL1318="","",AL1318),IF(Overview!$K$17='Internal Calcs'!$P$23,IF(AL1318="","",AL1318),IF(ISNUMBER(A1318),IF(AL1318="",(IF(F1318="Short",G1318-H1318,H1318-G1318)*AZ1318-AX1318),(IF(F1318="Short",G1318-J1318,J1318-G1318)*AZ1318-AX1318)),"")))</f>
        <v/>
      </c>
      <c r="AP1318" s="359" t="str">
        <f>IF(Overview!$K$17='Internal Calcs'!$P$22,"",IF(Overview!$K$17='Internal Calcs'!$P$23,IF(AM1318="","",AM1318),IF(ISNUMBER(A1318),IF(AM1318="",(IF(F1318="Short",G1318-H1318,H1318-G1318)*AZ1318-AX1318),(IF(F1318="Short",G1318-L1318,L1318-G1318)*AZ1318-AX1318)),"")))</f>
        <v/>
      </c>
      <c r="AQ1318" s="188" t="str">
        <f t="shared" si="475"/>
        <v/>
      </c>
      <c r="AR1318" s="188" t="str">
        <f t="shared" si="476"/>
        <v/>
      </c>
      <c r="AS1318" s="188" t="str">
        <f t="shared" si="477"/>
        <v/>
      </c>
      <c r="AT1318" s="188" t="str">
        <f>IF(ISNUMBER(A1318),MAX($AS$2:AS1318)-AS1318,"")</f>
        <v/>
      </c>
      <c r="AU1318" s="189" t="str">
        <f t="shared" si="478"/>
        <v/>
      </c>
      <c r="AV1318" s="190" t="str">
        <f t="shared" si="479"/>
        <v/>
      </c>
      <c r="AW1318" s="190" t="str">
        <f t="shared" si="480"/>
        <v/>
      </c>
      <c r="AX1318" s="191" t="str">
        <f ca="1">IF(ISNUMBER($A1318),INDIRECT(CONCATENATE("'Instrument List'!B",(MATCH(E1318,'Instrument List'!A:A,0))-0)),"")</f>
        <v/>
      </c>
      <c r="AY1318" s="191" t="str">
        <f ca="1">IF(ISNUMBER($A1318),INDIRECT(CONCATENATE("'Instrument List'!D",(MATCH(E1318,'Instrument List'!A:A,0))-0)),"")</f>
        <v/>
      </c>
      <c r="AZ1318" s="191" t="str">
        <f ca="1">IF(ISNUMBER($A1318),INDIRECT(CONCATENATE("'Instrument List'!C",(MATCH(E1318,'Instrument List'!A:A,0))-0)),"")</f>
        <v/>
      </c>
      <c r="BA1318" s="192" t="str">
        <f ca="1">IF(ISNUMBER(A1318),INDIRECT(CONCATENATE("'Instrument List'!E",(MATCH(E1318,'Instrument List'!A:A,0))-0)),"")</f>
        <v/>
      </c>
      <c r="BB1318" s="193" t="str">
        <f t="shared" si="481"/>
        <v/>
      </c>
      <c r="BC1318" s="193" t="str">
        <f t="shared" si="482"/>
        <v/>
      </c>
      <c r="BD1318" s="193" t="str">
        <f ca="1">IF(ISNUMBER(A1318),INDIRECT(CONCATENATE("'Instrument List'!F",(MATCH(E1318,'Instrument List'!A:A,0))-0)),"")</f>
        <v/>
      </c>
    </row>
    <row r="1319" spans="1:56">
      <c r="A1319" s="220" t="str">
        <f t="shared" si="462"/>
        <v/>
      </c>
      <c r="B1319" s="221"/>
      <c r="C1319" s="222"/>
      <c r="D1319" s="169"/>
      <c r="E1319" s="169"/>
      <c r="F1319" s="169"/>
      <c r="G1319" s="202"/>
      <c r="H1319" s="217"/>
      <c r="I1319" s="212"/>
      <c r="J1319" s="206"/>
      <c r="K1319" s="212"/>
      <c r="L1319" s="206"/>
      <c r="M1319" s="212"/>
      <c r="N1319" s="206"/>
      <c r="O1319" s="170" t="str">
        <f t="shared" si="463"/>
        <v/>
      </c>
      <c r="P1319" s="171"/>
      <c r="Q1319" s="171"/>
      <c r="R1319" s="171"/>
      <c r="S1319" s="172" t="str">
        <f t="shared" si="464"/>
        <v/>
      </c>
      <c r="T1319" s="172" t="str">
        <f t="shared" si="465"/>
        <v/>
      </c>
      <c r="U1319" s="171"/>
      <c r="V1319" s="171"/>
      <c r="W1319" s="173" t="str">
        <f t="shared" si="466"/>
        <v/>
      </c>
      <c r="X1319" s="173" t="str">
        <f t="shared" si="467"/>
        <v/>
      </c>
      <c r="Y1319" s="173" t="str">
        <f t="shared" si="468"/>
        <v/>
      </c>
      <c r="Z1319" s="171"/>
      <c r="AA1319" s="171"/>
      <c r="AB1319" s="171"/>
      <c r="AC1319" s="172" t="str">
        <f t="shared" si="469"/>
        <v/>
      </c>
      <c r="AD1319" s="172" t="str">
        <f t="shared" si="470"/>
        <v/>
      </c>
      <c r="AE1319" s="174"/>
      <c r="AF1319" s="175" t="str">
        <f t="shared" si="471"/>
        <v/>
      </c>
      <c r="AG1319" s="169"/>
      <c r="AH1319" s="171"/>
      <c r="AI1319" s="171"/>
      <c r="AJ1319" s="169"/>
      <c r="AK1319" s="176" t="str">
        <f t="shared" si="472"/>
        <v/>
      </c>
      <c r="AL1319" s="176" t="str">
        <f t="shared" si="473"/>
        <v/>
      </c>
      <c r="AM1319" s="176" t="str">
        <f t="shared" si="474"/>
        <v/>
      </c>
      <c r="AN1319" s="359" t="str">
        <f>IF(Overview!$K$17='Internal Calcs'!$P$22,IF(AK1319="","",AK1319),IF(Overview!$K$17='Internal Calcs'!$P$23,IF(AK1319="","",AK1319),IF(ISNUMBER(A1319),(IF(F1319="Short",G1319-H1319,H1319-G1319)*AZ1319-AX1319),"")))</f>
        <v/>
      </c>
      <c r="AO1319" s="401" t="str">
        <f>IF(Overview!$K$17='Internal Calcs'!$P$22,IF(AL1319="","",AL1319),IF(Overview!$K$17='Internal Calcs'!$P$23,IF(AL1319="","",AL1319),IF(ISNUMBER(A1319),IF(AL1319="",(IF(F1319="Short",G1319-H1319,H1319-G1319)*AZ1319-AX1319),(IF(F1319="Short",G1319-J1319,J1319-G1319)*AZ1319-AX1319)),"")))</f>
        <v/>
      </c>
      <c r="AP1319" s="359" t="str">
        <f>IF(Overview!$K$17='Internal Calcs'!$P$22,"",IF(Overview!$K$17='Internal Calcs'!$P$23,IF(AM1319="","",AM1319),IF(ISNUMBER(A1319),IF(AM1319="",(IF(F1319="Short",G1319-H1319,H1319-G1319)*AZ1319-AX1319),(IF(F1319="Short",G1319-L1319,L1319-G1319)*AZ1319-AX1319)),"")))</f>
        <v/>
      </c>
      <c r="AQ1319" s="176" t="str">
        <f t="shared" si="475"/>
        <v/>
      </c>
      <c r="AR1319" s="176" t="str">
        <f t="shared" si="476"/>
        <v/>
      </c>
      <c r="AS1319" s="176" t="str">
        <f t="shared" si="477"/>
        <v/>
      </c>
      <c r="AT1319" s="176" t="str">
        <f>IF(ISNUMBER(A1319),MAX($AS$2:AS1319)-AS1319,"")</f>
        <v/>
      </c>
      <c r="AU1319" s="177" t="str">
        <f t="shared" si="478"/>
        <v/>
      </c>
      <c r="AV1319" s="178" t="str">
        <f t="shared" si="479"/>
        <v/>
      </c>
      <c r="AW1319" s="178" t="str">
        <f t="shared" si="480"/>
        <v/>
      </c>
      <c r="AX1319" s="179" t="str">
        <f ca="1">IF(ISNUMBER($A1319),INDIRECT(CONCATENATE("'Instrument List'!B",(MATCH(E1319,'Instrument List'!A:A,0))-0)),"")</f>
        <v/>
      </c>
      <c r="AY1319" s="179" t="str">
        <f ca="1">IF(ISNUMBER($A1319),INDIRECT(CONCATENATE("'Instrument List'!D",(MATCH(E1319,'Instrument List'!A:A,0))-0)),"")</f>
        <v/>
      </c>
      <c r="AZ1319" s="179" t="str">
        <f ca="1">IF(ISNUMBER($A1319),INDIRECT(CONCATENATE("'Instrument List'!C",(MATCH(E1319,'Instrument List'!A:A,0))-0)),"")</f>
        <v/>
      </c>
      <c r="BA1319" s="180" t="str">
        <f ca="1">IF(ISNUMBER(A1319),INDIRECT(CONCATENATE("'Instrument List'!E",(MATCH(E1319,'Instrument List'!A:A,0))-0)),"")</f>
        <v/>
      </c>
      <c r="BB1319" s="181" t="str">
        <f t="shared" si="481"/>
        <v/>
      </c>
      <c r="BC1319" s="181" t="str">
        <f t="shared" si="482"/>
        <v/>
      </c>
      <c r="BD1319" s="181" t="str">
        <f ca="1">IF(ISNUMBER(A1319),INDIRECT(CONCATENATE("'Instrument List'!F",(MATCH(E1319,'Instrument List'!A:A,0))-0)),"")</f>
        <v/>
      </c>
    </row>
    <row r="1320" spans="1:56">
      <c r="A1320" s="223" t="str">
        <f t="shared" si="462"/>
        <v/>
      </c>
      <c r="B1320" s="224"/>
      <c r="C1320" s="225"/>
      <c r="D1320" s="182"/>
      <c r="E1320" s="182"/>
      <c r="F1320" s="182"/>
      <c r="G1320" s="203"/>
      <c r="H1320" s="218"/>
      <c r="I1320" s="213"/>
      <c r="J1320" s="207"/>
      <c r="K1320" s="213"/>
      <c r="L1320" s="207"/>
      <c r="M1320" s="213"/>
      <c r="N1320" s="207"/>
      <c r="O1320" s="183" t="str">
        <f t="shared" si="463"/>
        <v/>
      </c>
      <c r="P1320" s="184"/>
      <c r="Q1320" s="184"/>
      <c r="R1320" s="275"/>
      <c r="S1320" s="185" t="str">
        <f t="shared" si="464"/>
        <v/>
      </c>
      <c r="T1320" s="185" t="str">
        <f t="shared" si="465"/>
        <v/>
      </c>
      <c r="U1320" s="275"/>
      <c r="V1320" s="275"/>
      <c r="W1320" s="276" t="str">
        <f t="shared" si="466"/>
        <v/>
      </c>
      <c r="X1320" s="276" t="str">
        <f t="shared" si="467"/>
        <v/>
      </c>
      <c r="Y1320" s="276" t="str">
        <f t="shared" si="468"/>
        <v/>
      </c>
      <c r="Z1320" s="275"/>
      <c r="AA1320" s="184"/>
      <c r="AB1320" s="184"/>
      <c r="AC1320" s="185" t="str">
        <f t="shared" si="469"/>
        <v/>
      </c>
      <c r="AD1320" s="185" t="str">
        <f t="shared" si="470"/>
        <v/>
      </c>
      <c r="AE1320" s="186"/>
      <c r="AF1320" s="187" t="str">
        <f t="shared" si="471"/>
        <v/>
      </c>
      <c r="AG1320" s="182"/>
      <c r="AH1320" s="184"/>
      <c r="AI1320" s="184"/>
      <c r="AJ1320" s="182"/>
      <c r="AK1320" s="188" t="str">
        <f t="shared" si="472"/>
        <v/>
      </c>
      <c r="AL1320" s="188" t="str">
        <f t="shared" si="473"/>
        <v/>
      </c>
      <c r="AM1320" s="188" t="str">
        <f t="shared" si="474"/>
        <v/>
      </c>
      <c r="AN1320" s="359" t="str">
        <f>IF(Overview!$K$17='Internal Calcs'!$P$22,IF(AK1320="","",AK1320),IF(Overview!$K$17='Internal Calcs'!$P$23,IF(AK1320="","",AK1320),IF(ISNUMBER(A1320),(IF(F1320="Short",G1320-H1320,H1320-G1320)*AZ1320-AX1320),"")))</f>
        <v/>
      </c>
      <c r="AO1320" s="401" t="str">
        <f>IF(Overview!$K$17='Internal Calcs'!$P$22,IF(AL1320="","",AL1320),IF(Overview!$K$17='Internal Calcs'!$P$23,IF(AL1320="","",AL1320),IF(ISNUMBER(A1320),IF(AL1320="",(IF(F1320="Short",G1320-H1320,H1320-G1320)*AZ1320-AX1320),(IF(F1320="Short",G1320-J1320,J1320-G1320)*AZ1320-AX1320)),"")))</f>
        <v/>
      </c>
      <c r="AP1320" s="359" t="str">
        <f>IF(Overview!$K$17='Internal Calcs'!$P$22,"",IF(Overview!$K$17='Internal Calcs'!$P$23,IF(AM1320="","",AM1320),IF(ISNUMBER(A1320),IF(AM1320="",(IF(F1320="Short",G1320-H1320,H1320-G1320)*AZ1320-AX1320),(IF(F1320="Short",G1320-L1320,L1320-G1320)*AZ1320-AX1320)),"")))</f>
        <v/>
      </c>
      <c r="AQ1320" s="188" t="str">
        <f t="shared" si="475"/>
        <v/>
      </c>
      <c r="AR1320" s="188" t="str">
        <f t="shared" si="476"/>
        <v/>
      </c>
      <c r="AS1320" s="188" t="str">
        <f t="shared" si="477"/>
        <v/>
      </c>
      <c r="AT1320" s="188" t="str">
        <f>IF(ISNUMBER(A1320),MAX($AS$2:AS1320)-AS1320,"")</f>
        <v/>
      </c>
      <c r="AU1320" s="189" t="str">
        <f t="shared" si="478"/>
        <v/>
      </c>
      <c r="AV1320" s="190" t="str">
        <f t="shared" si="479"/>
        <v/>
      </c>
      <c r="AW1320" s="190" t="str">
        <f t="shared" si="480"/>
        <v/>
      </c>
      <c r="AX1320" s="191" t="str">
        <f ca="1">IF(ISNUMBER($A1320),INDIRECT(CONCATENATE("'Instrument List'!B",(MATCH(E1320,'Instrument List'!A:A,0))-0)),"")</f>
        <v/>
      </c>
      <c r="AY1320" s="191" t="str">
        <f ca="1">IF(ISNUMBER($A1320),INDIRECT(CONCATENATE("'Instrument List'!D",(MATCH(E1320,'Instrument List'!A:A,0))-0)),"")</f>
        <v/>
      </c>
      <c r="AZ1320" s="191" t="str">
        <f ca="1">IF(ISNUMBER($A1320),INDIRECT(CONCATENATE("'Instrument List'!C",(MATCH(E1320,'Instrument List'!A:A,0))-0)),"")</f>
        <v/>
      </c>
      <c r="BA1320" s="192" t="str">
        <f ca="1">IF(ISNUMBER(A1320),INDIRECT(CONCATENATE("'Instrument List'!E",(MATCH(E1320,'Instrument List'!A:A,0))-0)),"")</f>
        <v/>
      </c>
      <c r="BB1320" s="193" t="str">
        <f t="shared" si="481"/>
        <v/>
      </c>
      <c r="BC1320" s="193" t="str">
        <f t="shared" si="482"/>
        <v/>
      </c>
      <c r="BD1320" s="193" t="str">
        <f ca="1">IF(ISNUMBER(A1320),INDIRECT(CONCATENATE("'Instrument List'!F",(MATCH(E1320,'Instrument List'!A:A,0))-0)),"")</f>
        <v/>
      </c>
    </row>
    <row r="1321" spans="1:56">
      <c r="A1321" s="220" t="str">
        <f t="shared" si="462"/>
        <v/>
      </c>
      <c r="B1321" s="221"/>
      <c r="C1321" s="222"/>
      <c r="D1321" s="169"/>
      <c r="E1321" s="169"/>
      <c r="F1321" s="169"/>
      <c r="G1321" s="202"/>
      <c r="H1321" s="217"/>
      <c r="I1321" s="212"/>
      <c r="J1321" s="206"/>
      <c r="K1321" s="212"/>
      <c r="L1321" s="206"/>
      <c r="M1321" s="212"/>
      <c r="N1321" s="206"/>
      <c r="O1321" s="170" t="str">
        <f t="shared" si="463"/>
        <v/>
      </c>
      <c r="P1321" s="171"/>
      <c r="Q1321" s="171"/>
      <c r="R1321" s="171"/>
      <c r="S1321" s="172" t="str">
        <f t="shared" si="464"/>
        <v/>
      </c>
      <c r="T1321" s="172" t="str">
        <f t="shared" si="465"/>
        <v/>
      </c>
      <c r="U1321" s="171"/>
      <c r="V1321" s="171"/>
      <c r="W1321" s="173" t="str">
        <f t="shared" si="466"/>
        <v/>
      </c>
      <c r="X1321" s="173" t="str">
        <f t="shared" si="467"/>
        <v/>
      </c>
      <c r="Y1321" s="173" t="str">
        <f t="shared" si="468"/>
        <v/>
      </c>
      <c r="Z1321" s="171"/>
      <c r="AA1321" s="171"/>
      <c r="AB1321" s="171"/>
      <c r="AC1321" s="172" t="str">
        <f t="shared" si="469"/>
        <v/>
      </c>
      <c r="AD1321" s="172" t="str">
        <f t="shared" si="470"/>
        <v/>
      </c>
      <c r="AE1321" s="174"/>
      <c r="AF1321" s="175" t="str">
        <f t="shared" si="471"/>
        <v/>
      </c>
      <c r="AG1321" s="169"/>
      <c r="AH1321" s="171"/>
      <c r="AI1321" s="171"/>
      <c r="AJ1321" s="169"/>
      <c r="AK1321" s="176" t="str">
        <f t="shared" si="472"/>
        <v/>
      </c>
      <c r="AL1321" s="176" t="str">
        <f t="shared" si="473"/>
        <v/>
      </c>
      <c r="AM1321" s="176" t="str">
        <f t="shared" si="474"/>
        <v/>
      </c>
      <c r="AN1321" s="359" t="str">
        <f>IF(Overview!$K$17='Internal Calcs'!$P$22,IF(AK1321="","",AK1321),IF(Overview!$K$17='Internal Calcs'!$P$23,IF(AK1321="","",AK1321),IF(ISNUMBER(A1321),(IF(F1321="Short",G1321-H1321,H1321-G1321)*AZ1321-AX1321),"")))</f>
        <v/>
      </c>
      <c r="AO1321" s="401" t="str">
        <f>IF(Overview!$K$17='Internal Calcs'!$P$22,IF(AL1321="","",AL1321),IF(Overview!$K$17='Internal Calcs'!$P$23,IF(AL1321="","",AL1321),IF(ISNUMBER(A1321),IF(AL1321="",(IF(F1321="Short",G1321-H1321,H1321-G1321)*AZ1321-AX1321),(IF(F1321="Short",G1321-J1321,J1321-G1321)*AZ1321-AX1321)),"")))</f>
        <v/>
      </c>
      <c r="AP1321" s="359" t="str">
        <f>IF(Overview!$K$17='Internal Calcs'!$P$22,"",IF(Overview!$K$17='Internal Calcs'!$P$23,IF(AM1321="","",AM1321),IF(ISNUMBER(A1321),IF(AM1321="",(IF(F1321="Short",G1321-H1321,H1321-G1321)*AZ1321-AX1321),(IF(F1321="Short",G1321-L1321,L1321-G1321)*AZ1321-AX1321)),"")))</f>
        <v/>
      </c>
      <c r="AQ1321" s="176" t="str">
        <f t="shared" si="475"/>
        <v/>
      </c>
      <c r="AR1321" s="176" t="str">
        <f t="shared" si="476"/>
        <v/>
      </c>
      <c r="AS1321" s="176" t="str">
        <f t="shared" si="477"/>
        <v/>
      </c>
      <c r="AT1321" s="176" t="str">
        <f>IF(ISNUMBER(A1321),MAX($AS$2:AS1321)-AS1321,"")</f>
        <v/>
      </c>
      <c r="AU1321" s="177" t="str">
        <f t="shared" si="478"/>
        <v/>
      </c>
      <c r="AV1321" s="178" t="str">
        <f t="shared" si="479"/>
        <v/>
      </c>
      <c r="AW1321" s="178" t="str">
        <f t="shared" si="480"/>
        <v/>
      </c>
      <c r="AX1321" s="179" t="str">
        <f ca="1">IF(ISNUMBER($A1321),INDIRECT(CONCATENATE("'Instrument List'!B",(MATCH(E1321,'Instrument List'!A:A,0))-0)),"")</f>
        <v/>
      </c>
      <c r="AY1321" s="179" t="str">
        <f ca="1">IF(ISNUMBER($A1321),INDIRECT(CONCATENATE("'Instrument List'!D",(MATCH(E1321,'Instrument List'!A:A,0))-0)),"")</f>
        <v/>
      </c>
      <c r="AZ1321" s="179" t="str">
        <f ca="1">IF(ISNUMBER($A1321),INDIRECT(CONCATENATE("'Instrument List'!C",(MATCH(E1321,'Instrument List'!A:A,0))-0)),"")</f>
        <v/>
      </c>
      <c r="BA1321" s="180" t="str">
        <f ca="1">IF(ISNUMBER(A1321),INDIRECT(CONCATENATE("'Instrument List'!E",(MATCH(E1321,'Instrument List'!A:A,0))-0)),"")</f>
        <v/>
      </c>
      <c r="BB1321" s="181" t="str">
        <f t="shared" si="481"/>
        <v/>
      </c>
      <c r="BC1321" s="181" t="str">
        <f t="shared" si="482"/>
        <v/>
      </c>
      <c r="BD1321" s="181" t="str">
        <f ca="1">IF(ISNUMBER(A1321),INDIRECT(CONCATENATE("'Instrument List'!F",(MATCH(E1321,'Instrument List'!A:A,0))-0)),"")</f>
        <v/>
      </c>
    </row>
    <row r="1322" spans="1:56">
      <c r="A1322" s="223" t="str">
        <f t="shared" si="462"/>
        <v/>
      </c>
      <c r="B1322" s="224"/>
      <c r="C1322" s="225"/>
      <c r="D1322" s="182"/>
      <c r="E1322" s="182"/>
      <c r="F1322" s="182"/>
      <c r="G1322" s="203"/>
      <c r="H1322" s="218"/>
      <c r="I1322" s="213"/>
      <c r="J1322" s="207"/>
      <c r="K1322" s="213"/>
      <c r="L1322" s="207"/>
      <c r="M1322" s="213"/>
      <c r="N1322" s="207"/>
      <c r="O1322" s="183" t="str">
        <f t="shared" si="463"/>
        <v/>
      </c>
      <c r="P1322" s="184"/>
      <c r="Q1322" s="184"/>
      <c r="R1322" s="275"/>
      <c r="S1322" s="185" t="str">
        <f t="shared" si="464"/>
        <v/>
      </c>
      <c r="T1322" s="185" t="str">
        <f t="shared" si="465"/>
        <v/>
      </c>
      <c r="U1322" s="275"/>
      <c r="V1322" s="275"/>
      <c r="W1322" s="276" t="str">
        <f t="shared" si="466"/>
        <v/>
      </c>
      <c r="X1322" s="276" t="str">
        <f t="shared" si="467"/>
        <v/>
      </c>
      <c r="Y1322" s="276" t="str">
        <f t="shared" si="468"/>
        <v/>
      </c>
      <c r="Z1322" s="275"/>
      <c r="AA1322" s="184"/>
      <c r="AB1322" s="184"/>
      <c r="AC1322" s="185" t="str">
        <f t="shared" si="469"/>
        <v/>
      </c>
      <c r="AD1322" s="185" t="str">
        <f t="shared" si="470"/>
        <v/>
      </c>
      <c r="AE1322" s="186"/>
      <c r="AF1322" s="187" t="str">
        <f t="shared" si="471"/>
        <v/>
      </c>
      <c r="AG1322" s="182"/>
      <c r="AH1322" s="184"/>
      <c r="AI1322" s="184"/>
      <c r="AJ1322" s="182"/>
      <c r="AK1322" s="188" t="str">
        <f t="shared" si="472"/>
        <v/>
      </c>
      <c r="AL1322" s="188" t="str">
        <f t="shared" si="473"/>
        <v/>
      </c>
      <c r="AM1322" s="188" t="str">
        <f t="shared" si="474"/>
        <v/>
      </c>
      <c r="AN1322" s="359" t="str">
        <f>IF(Overview!$K$17='Internal Calcs'!$P$22,IF(AK1322="","",AK1322),IF(Overview!$K$17='Internal Calcs'!$P$23,IF(AK1322="","",AK1322),IF(ISNUMBER(A1322),(IF(F1322="Short",G1322-H1322,H1322-G1322)*AZ1322-AX1322),"")))</f>
        <v/>
      </c>
      <c r="AO1322" s="401" t="str">
        <f>IF(Overview!$K$17='Internal Calcs'!$P$22,IF(AL1322="","",AL1322),IF(Overview!$K$17='Internal Calcs'!$P$23,IF(AL1322="","",AL1322),IF(ISNUMBER(A1322),IF(AL1322="",(IF(F1322="Short",G1322-H1322,H1322-G1322)*AZ1322-AX1322),(IF(F1322="Short",G1322-J1322,J1322-G1322)*AZ1322-AX1322)),"")))</f>
        <v/>
      </c>
      <c r="AP1322" s="359" t="str">
        <f>IF(Overview!$K$17='Internal Calcs'!$P$22,"",IF(Overview!$K$17='Internal Calcs'!$P$23,IF(AM1322="","",AM1322),IF(ISNUMBER(A1322),IF(AM1322="",(IF(F1322="Short",G1322-H1322,H1322-G1322)*AZ1322-AX1322),(IF(F1322="Short",G1322-L1322,L1322-G1322)*AZ1322-AX1322)),"")))</f>
        <v/>
      </c>
      <c r="AQ1322" s="188" t="str">
        <f t="shared" si="475"/>
        <v/>
      </c>
      <c r="AR1322" s="188" t="str">
        <f t="shared" si="476"/>
        <v/>
      </c>
      <c r="AS1322" s="188" t="str">
        <f t="shared" si="477"/>
        <v/>
      </c>
      <c r="AT1322" s="188" t="str">
        <f>IF(ISNUMBER(A1322),MAX($AS$2:AS1322)-AS1322,"")</f>
        <v/>
      </c>
      <c r="AU1322" s="189" t="str">
        <f t="shared" si="478"/>
        <v/>
      </c>
      <c r="AV1322" s="190" t="str">
        <f t="shared" si="479"/>
        <v/>
      </c>
      <c r="AW1322" s="190" t="str">
        <f t="shared" si="480"/>
        <v/>
      </c>
      <c r="AX1322" s="191" t="str">
        <f ca="1">IF(ISNUMBER($A1322),INDIRECT(CONCATENATE("'Instrument List'!B",(MATCH(E1322,'Instrument List'!A:A,0))-0)),"")</f>
        <v/>
      </c>
      <c r="AY1322" s="191" t="str">
        <f ca="1">IF(ISNUMBER($A1322),INDIRECT(CONCATENATE("'Instrument List'!D",(MATCH(E1322,'Instrument List'!A:A,0))-0)),"")</f>
        <v/>
      </c>
      <c r="AZ1322" s="191" t="str">
        <f ca="1">IF(ISNUMBER($A1322),INDIRECT(CONCATENATE("'Instrument List'!C",(MATCH(E1322,'Instrument List'!A:A,0))-0)),"")</f>
        <v/>
      </c>
      <c r="BA1322" s="192" t="str">
        <f ca="1">IF(ISNUMBER(A1322),INDIRECT(CONCATENATE("'Instrument List'!E",(MATCH(E1322,'Instrument List'!A:A,0))-0)),"")</f>
        <v/>
      </c>
      <c r="BB1322" s="193" t="str">
        <f t="shared" si="481"/>
        <v/>
      </c>
      <c r="BC1322" s="193" t="str">
        <f t="shared" si="482"/>
        <v/>
      </c>
      <c r="BD1322" s="193" t="str">
        <f ca="1">IF(ISNUMBER(A1322),INDIRECT(CONCATENATE("'Instrument List'!F",(MATCH(E1322,'Instrument List'!A:A,0))-0)),"")</f>
        <v/>
      </c>
    </row>
    <row r="1323" spans="1:56">
      <c r="A1323" s="220" t="str">
        <f t="shared" si="462"/>
        <v/>
      </c>
      <c r="B1323" s="221"/>
      <c r="C1323" s="222"/>
      <c r="D1323" s="169"/>
      <c r="E1323" s="169"/>
      <c r="F1323" s="169"/>
      <c r="G1323" s="202"/>
      <c r="H1323" s="217"/>
      <c r="I1323" s="212"/>
      <c r="J1323" s="206"/>
      <c r="K1323" s="212"/>
      <c r="L1323" s="206"/>
      <c r="M1323" s="212"/>
      <c r="N1323" s="206"/>
      <c r="O1323" s="170" t="str">
        <f t="shared" si="463"/>
        <v/>
      </c>
      <c r="P1323" s="171"/>
      <c r="Q1323" s="171"/>
      <c r="R1323" s="171"/>
      <c r="S1323" s="172" t="str">
        <f t="shared" si="464"/>
        <v/>
      </c>
      <c r="T1323" s="172" t="str">
        <f t="shared" si="465"/>
        <v/>
      </c>
      <c r="U1323" s="171"/>
      <c r="V1323" s="171"/>
      <c r="W1323" s="173" t="str">
        <f t="shared" si="466"/>
        <v/>
      </c>
      <c r="X1323" s="173" t="str">
        <f t="shared" si="467"/>
        <v/>
      </c>
      <c r="Y1323" s="173" t="str">
        <f t="shared" si="468"/>
        <v/>
      </c>
      <c r="Z1323" s="171"/>
      <c r="AA1323" s="171"/>
      <c r="AB1323" s="171"/>
      <c r="AC1323" s="172" t="str">
        <f t="shared" si="469"/>
        <v/>
      </c>
      <c r="AD1323" s="172" t="str">
        <f t="shared" si="470"/>
        <v/>
      </c>
      <c r="AE1323" s="174"/>
      <c r="AF1323" s="175" t="str">
        <f t="shared" si="471"/>
        <v/>
      </c>
      <c r="AG1323" s="169"/>
      <c r="AH1323" s="171"/>
      <c r="AI1323" s="171"/>
      <c r="AJ1323" s="169"/>
      <c r="AK1323" s="176" t="str">
        <f t="shared" si="472"/>
        <v/>
      </c>
      <c r="AL1323" s="176" t="str">
        <f t="shared" si="473"/>
        <v/>
      </c>
      <c r="AM1323" s="176" t="str">
        <f t="shared" si="474"/>
        <v/>
      </c>
      <c r="AN1323" s="359" t="str">
        <f>IF(Overview!$K$17='Internal Calcs'!$P$22,IF(AK1323="","",AK1323),IF(Overview!$K$17='Internal Calcs'!$P$23,IF(AK1323="","",AK1323),IF(ISNUMBER(A1323),(IF(F1323="Short",G1323-H1323,H1323-G1323)*AZ1323-AX1323),"")))</f>
        <v/>
      </c>
      <c r="AO1323" s="401" t="str">
        <f>IF(Overview!$K$17='Internal Calcs'!$P$22,IF(AL1323="","",AL1323),IF(Overview!$K$17='Internal Calcs'!$P$23,IF(AL1323="","",AL1323),IF(ISNUMBER(A1323),IF(AL1323="",(IF(F1323="Short",G1323-H1323,H1323-G1323)*AZ1323-AX1323),(IF(F1323="Short",G1323-J1323,J1323-G1323)*AZ1323-AX1323)),"")))</f>
        <v/>
      </c>
      <c r="AP1323" s="359" t="str">
        <f>IF(Overview!$K$17='Internal Calcs'!$P$22,"",IF(Overview!$K$17='Internal Calcs'!$P$23,IF(AM1323="","",AM1323),IF(ISNUMBER(A1323),IF(AM1323="",(IF(F1323="Short",G1323-H1323,H1323-G1323)*AZ1323-AX1323),(IF(F1323="Short",G1323-L1323,L1323-G1323)*AZ1323-AX1323)),"")))</f>
        <v/>
      </c>
      <c r="AQ1323" s="176" t="str">
        <f t="shared" si="475"/>
        <v/>
      </c>
      <c r="AR1323" s="176" t="str">
        <f t="shared" si="476"/>
        <v/>
      </c>
      <c r="AS1323" s="176" t="str">
        <f t="shared" si="477"/>
        <v/>
      </c>
      <c r="AT1323" s="176" t="str">
        <f>IF(ISNUMBER(A1323),MAX($AS$2:AS1323)-AS1323,"")</f>
        <v/>
      </c>
      <c r="AU1323" s="177" t="str">
        <f t="shared" si="478"/>
        <v/>
      </c>
      <c r="AV1323" s="178" t="str">
        <f t="shared" si="479"/>
        <v/>
      </c>
      <c r="AW1323" s="178" t="str">
        <f t="shared" si="480"/>
        <v/>
      </c>
      <c r="AX1323" s="179" t="str">
        <f ca="1">IF(ISNUMBER($A1323),INDIRECT(CONCATENATE("'Instrument List'!B",(MATCH(E1323,'Instrument List'!A:A,0))-0)),"")</f>
        <v/>
      </c>
      <c r="AY1323" s="179" t="str">
        <f ca="1">IF(ISNUMBER($A1323),INDIRECT(CONCATENATE("'Instrument List'!D",(MATCH(E1323,'Instrument List'!A:A,0))-0)),"")</f>
        <v/>
      </c>
      <c r="AZ1323" s="179" t="str">
        <f ca="1">IF(ISNUMBER($A1323),INDIRECT(CONCATENATE("'Instrument List'!C",(MATCH(E1323,'Instrument List'!A:A,0))-0)),"")</f>
        <v/>
      </c>
      <c r="BA1323" s="180" t="str">
        <f ca="1">IF(ISNUMBER(A1323),INDIRECT(CONCATENATE("'Instrument List'!E",(MATCH(E1323,'Instrument List'!A:A,0))-0)),"")</f>
        <v/>
      </c>
      <c r="BB1323" s="181" t="str">
        <f t="shared" si="481"/>
        <v/>
      </c>
      <c r="BC1323" s="181" t="str">
        <f t="shared" si="482"/>
        <v/>
      </c>
      <c r="BD1323" s="181" t="str">
        <f ca="1">IF(ISNUMBER(A1323),INDIRECT(CONCATENATE("'Instrument List'!F",(MATCH(E1323,'Instrument List'!A:A,0))-0)),"")</f>
        <v/>
      </c>
    </row>
    <row r="1324" spans="1:56">
      <c r="A1324" s="223" t="str">
        <f t="shared" si="462"/>
        <v/>
      </c>
      <c r="B1324" s="224"/>
      <c r="C1324" s="225"/>
      <c r="D1324" s="182"/>
      <c r="E1324" s="182"/>
      <c r="F1324" s="182"/>
      <c r="G1324" s="203"/>
      <c r="H1324" s="218"/>
      <c r="I1324" s="213"/>
      <c r="J1324" s="207"/>
      <c r="K1324" s="213"/>
      <c r="L1324" s="207"/>
      <c r="M1324" s="213"/>
      <c r="N1324" s="207"/>
      <c r="O1324" s="183" t="str">
        <f t="shared" si="463"/>
        <v/>
      </c>
      <c r="P1324" s="184"/>
      <c r="Q1324" s="184"/>
      <c r="R1324" s="275"/>
      <c r="S1324" s="185" t="str">
        <f t="shared" si="464"/>
        <v/>
      </c>
      <c r="T1324" s="185" t="str">
        <f t="shared" si="465"/>
        <v/>
      </c>
      <c r="U1324" s="275"/>
      <c r="V1324" s="275"/>
      <c r="W1324" s="276" t="str">
        <f t="shared" si="466"/>
        <v/>
      </c>
      <c r="X1324" s="276" t="str">
        <f t="shared" si="467"/>
        <v/>
      </c>
      <c r="Y1324" s="276" t="str">
        <f t="shared" si="468"/>
        <v/>
      </c>
      <c r="Z1324" s="275"/>
      <c r="AA1324" s="184"/>
      <c r="AB1324" s="184"/>
      <c r="AC1324" s="185" t="str">
        <f t="shared" si="469"/>
        <v/>
      </c>
      <c r="AD1324" s="185" t="str">
        <f t="shared" si="470"/>
        <v/>
      </c>
      <c r="AE1324" s="186"/>
      <c r="AF1324" s="187" t="str">
        <f t="shared" si="471"/>
        <v/>
      </c>
      <c r="AG1324" s="182"/>
      <c r="AH1324" s="184"/>
      <c r="AI1324" s="184"/>
      <c r="AJ1324" s="182"/>
      <c r="AK1324" s="188" t="str">
        <f t="shared" si="472"/>
        <v/>
      </c>
      <c r="AL1324" s="188" t="str">
        <f t="shared" si="473"/>
        <v/>
      </c>
      <c r="AM1324" s="188" t="str">
        <f t="shared" si="474"/>
        <v/>
      </c>
      <c r="AN1324" s="359" t="str">
        <f>IF(Overview!$K$17='Internal Calcs'!$P$22,IF(AK1324="","",AK1324),IF(Overview!$K$17='Internal Calcs'!$P$23,IF(AK1324="","",AK1324),IF(ISNUMBER(A1324),(IF(F1324="Short",G1324-H1324,H1324-G1324)*AZ1324-AX1324),"")))</f>
        <v/>
      </c>
      <c r="AO1324" s="401" t="str">
        <f>IF(Overview!$K$17='Internal Calcs'!$P$22,IF(AL1324="","",AL1324),IF(Overview!$K$17='Internal Calcs'!$P$23,IF(AL1324="","",AL1324),IF(ISNUMBER(A1324),IF(AL1324="",(IF(F1324="Short",G1324-H1324,H1324-G1324)*AZ1324-AX1324),(IF(F1324="Short",G1324-J1324,J1324-G1324)*AZ1324-AX1324)),"")))</f>
        <v/>
      </c>
      <c r="AP1324" s="359" t="str">
        <f>IF(Overview!$K$17='Internal Calcs'!$P$22,"",IF(Overview!$K$17='Internal Calcs'!$P$23,IF(AM1324="","",AM1324),IF(ISNUMBER(A1324),IF(AM1324="",(IF(F1324="Short",G1324-H1324,H1324-G1324)*AZ1324-AX1324),(IF(F1324="Short",G1324-L1324,L1324-G1324)*AZ1324-AX1324)),"")))</f>
        <v/>
      </c>
      <c r="AQ1324" s="188" t="str">
        <f t="shared" si="475"/>
        <v/>
      </c>
      <c r="AR1324" s="188" t="str">
        <f t="shared" si="476"/>
        <v/>
      </c>
      <c r="AS1324" s="188" t="str">
        <f t="shared" si="477"/>
        <v/>
      </c>
      <c r="AT1324" s="188" t="str">
        <f>IF(ISNUMBER(A1324),MAX($AS$2:AS1324)-AS1324,"")</f>
        <v/>
      </c>
      <c r="AU1324" s="189" t="str">
        <f t="shared" si="478"/>
        <v/>
      </c>
      <c r="AV1324" s="190" t="str">
        <f t="shared" si="479"/>
        <v/>
      </c>
      <c r="AW1324" s="190" t="str">
        <f t="shared" si="480"/>
        <v/>
      </c>
      <c r="AX1324" s="191" t="str">
        <f ca="1">IF(ISNUMBER($A1324),INDIRECT(CONCATENATE("'Instrument List'!B",(MATCH(E1324,'Instrument List'!A:A,0))-0)),"")</f>
        <v/>
      </c>
      <c r="AY1324" s="191" t="str">
        <f ca="1">IF(ISNUMBER($A1324),INDIRECT(CONCATENATE("'Instrument List'!D",(MATCH(E1324,'Instrument List'!A:A,0))-0)),"")</f>
        <v/>
      </c>
      <c r="AZ1324" s="191" t="str">
        <f ca="1">IF(ISNUMBER($A1324),INDIRECT(CONCATENATE("'Instrument List'!C",(MATCH(E1324,'Instrument List'!A:A,0))-0)),"")</f>
        <v/>
      </c>
      <c r="BA1324" s="192" t="str">
        <f ca="1">IF(ISNUMBER(A1324),INDIRECT(CONCATENATE("'Instrument List'!E",(MATCH(E1324,'Instrument List'!A:A,0))-0)),"")</f>
        <v/>
      </c>
      <c r="BB1324" s="193" t="str">
        <f t="shared" si="481"/>
        <v/>
      </c>
      <c r="BC1324" s="193" t="str">
        <f t="shared" si="482"/>
        <v/>
      </c>
      <c r="BD1324" s="193" t="str">
        <f ca="1">IF(ISNUMBER(A1324),INDIRECT(CONCATENATE("'Instrument List'!F",(MATCH(E1324,'Instrument List'!A:A,0))-0)),"")</f>
        <v/>
      </c>
    </row>
    <row r="1325" spans="1:56">
      <c r="A1325" s="220" t="str">
        <f t="shared" si="462"/>
        <v/>
      </c>
      <c r="B1325" s="221"/>
      <c r="C1325" s="222"/>
      <c r="D1325" s="169"/>
      <c r="E1325" s="169"/>
      <c r="F1325" s="169"/>
      <c r="G1325" s="202"/>
      <c r="H1325" s="217"/>
      <c r="I1325" s="212"/>
      <c r="J1325" s="206"/>
      <c r="K1325" s="212"/>
      <c r="L1325" s="206"/>
      <c r="M1325" s="212"/>
      <c r="N1325" s="206"/>
      <c r="O1325" s="170" t="str">
        <f t="shared" si="463"/>
        <v/>
      </c>
      <c r="P1325" s="171"/>
      <c r="Q1325" s="171"/>
      <c r="R1325" s="171"/>
      <c r="S1325" s="172" t="str">
        <f t="shared" si="464"/>
        <v/>
      </c>
      <c r="T1325" s="172" t="str">
        <f t="shared" si="465"/>
        <v/>
      </c>
      <c r="U1325" s="171"/>
      <c r="V1325" s="171"/>
      <c r="W1325" s="173" t="str">
        <f t="shared" si="466"/>
        <v/>
      </c>
      <c r="X1325" s="173" t="str">
        <f t="shared" si="467"/>
        <v/>
      </c>
      <c r="Y1325" s="173" t="str">
        <f t="shared" si="468"/>
        <v/>
      </c>
      <c r="Z1325" s="171"/>
      <c r="AA1325" s="171"/>
      <c r="AB1325" s="171"/>
      <c r="AC1325" s="172" t="str">
        <f t="shared" si="469"/>
        <v/>
      </c>
      <c r="AD1325" s="172" t="str">
        <f t="shared" si="470"/>
        <v/>
      </c>
      <c r="AE1325" s="174"/>
      <c r="AF1325" s="175" t="str">
        <f t="shared" si="471"/>
        <v/>
      </c>
      <c r="AG1325" s="169"/>
      <c r="AH1325" s="171"/>
      <c r="AI1325" s="171"/>
      <c r="AJ1325" s="169"/>
      <c r="AK1325" s="176" t="str">
        <f t="shared" si="472"/>
        <v/>
      </c>
      <c r="AL1325" s="176" t="str">
        <f t="shared" si="473"/>
        <v/>
      </c>
      <c r="AM1325" s="176" t="str">
        <f t="shared" si="474"/>
        <v/>
      </c>
      <c r="AN1325" s="359" t="str">
        <f>IF(Overview!$K$17='Internal Calcs'!$P$22,IF(AK1325="","",AK1325),IF(Overview!$K$17='Internal Calcs'!$P$23,IF(AK1325="","",AK1325),IF(ISNUMBER(A1325),(IF(F1325="Short",G1325-H1325,H1325-G1325)*AZ1325-AX1325),"")))</f>
        <v/>
      </c>
      <c r="AO1325" s="401" t="str">
        <f>IF(Overview!$K$17='Internal Calcs'!$P$22,IF(AL1325="","",AL1325),IF(Overview!$K$17='Internal Calcs'!$P$23,IF(AL1325="","",AL1325),IF(ISNUMBER(A1325),IF(AL1325="",(IF(F1325="Short",G1325-H1325,H1325-G1325)*AZ1325-AX1325),(IF(F1325="Short",G1325-J1325,J1325-G1325)*AZ1325-AX1325)),"")))</f>
        <v/>
      </c>
      <c r="AP1325" s="359" t="str">
        <f>IF(Overview!$K$17='Internal Calcs'!$P$22,"",IF(Overview!$K$17='Internal Calcs'!$P$23,IF(AM1325="","",AM1325),IF(ISNUMBER(A1325),IF(AM1325="",(IF(F1325="Short",G1325-H1325,H1325-G1325)*AZ1325-AX1325),(IF(F1325="Short",G1325-L1325,L1325-G1325)*AZ1325-AX1325)),"")))</f>
        <v/>
      </c>
      <c r="AQ1325" s="176" t="str">
        <f t="shared" si="475"/>
        <v/>
      </c>
      <c r="AR1325" s="176" t="str">
        <f t="shared" si="476"/>
        <v/>
      </c>
      <c r="AS1325" s="176" t="str">
        <f t="shared" si="477"/>
        <v/>
      </c>
      <c r="AT1325" s="176" t="str">
        <f>IF(ISNUMBER(A1325),MAX($AS$2:AS1325)-AS1325,"")</f>
        <v/>
      </c>
      <c r="AU1325" s="177" t="str">
        <f t="shared" si="478"/>
        <v/>
      </c>
      <c r="AV1325" s="178" t="str">
        <f t="shared" si="479"/>
        <v/>
      </c>
      <c r="AW1325" s="178" t="str">
        <f t="shared" si="480"/>
        <v/>
      </c>
      <c r="AX1325" s="179" t="str">
        <f ca="1">IF(ISNUMBER($A1325),INDIRECT(CONCATENATE("'Instrument List'!B",(MATCH(E1325,'Instrument List'!A:A,0))-0)),"")</f>
        <v/>
      </c>
      <c r="AY1325" s="179" t="str">
        <f ca="1">IF(ISNUMBER($A1325),INDIRECT(CONCATENATE("'Instrument List'!D",(MATCH(E1325,'Instrument List'!A:A,0))-0)),"")</f>
        <v/>
      </c>
      <c r="AZ1325" s="179" t="str">
        <f ca="1">IF(ISNUMBER($A1325),INDIRECT(CONCATENATE("'Instrument List'!C",(MATCH(E1325,'Instrument List'!A:A,0))-0)),"")</f>
        <v/>
      </c>
      <c r="BA1325" s="180" t="str">
        <f ca="1">IF(ISNUMBER(A1325),INDIRECT(CONCATENATE("'Instrument List'!E",(MATCH(E1325,'Instrument List'!A:A,0))-0)),"")</f>
        <v/>
      </c>
      <c r="BB1325" s="181" t="str">
        <f t="shared" si="481"/>
        <v/>
      </c>
      <c r="BC1325" s="181" t="str">
        <f t="shared" si="482"/>
        <v/>
      </c>
      <c r="BD1325" s="181" t="str">
        <f ca="1">IF(ISNUMBER(A1325),INDIRECT(CONCATENATE("'Instrument List'!F",(MATCH(E1325,'Instrument List'!A:A,0))-0)),"")</f>
        <v/>
      </c>
    </row>
    <row r="1326" spans="1:56">
      <c r="A1326" s="223" t="str">
        <f t="shared" si="462"/>
        <v/>
      </c>
      <c r="B1326" s="224"/>
      <c r="C1326" s="225"/>
      <c r="D1326" s="182"/>
      <c r="E1326" s="182"/>
      <c r="F1326" s="182"/>
      <c r="G1326" s="203"/>
      <c r="H1326" s="218"/>
      <c r="I1326" s="213"/>
      <c r="J1326" s="207"/>
      <c r="K1326" s="213"/>
      <c r="L1326" s="207"/>
      <c r="M1326" s="213"/>
      <c r="N1326" s="207"/>
      <c r="O1326" s="183" t="str">
        <f t="shared" si="463"/>
        <v/>
      </c>
      <c r="P1326" s="184"/>
      <c r="Q1326" s="184"/>
      <c r="R1326" s="275"/>
      <c r="S1326" s="185" t="str">
        <f t="shared" si="464"/>
        <v/>
      </c>
      <c r="T1326" s="185" t="str">
        <f t="shared" si="465"/>
        <v/>
      </c>
      <c r="U1326" s="275"/>
      <c r="V1326" s="275"/>
      <c r="W1326" s="276" t="str">
        <f t="shared" si="466"/>
        <v/>
      </c>
      <c r="X1326" s="276" t="str">
        <f t="shared" si="467"/>
        <v/>
      </c>
      <c r="Y1326" s="276" t="str">
        <f t="shared" si="468"/>
        <v/>
      </c>
      <c r="Z1326" s="275"/>
      <c r="AA1326" s="184"/>
      <c r="AB1326" s="184"/>
      <c r="AC1326" s="185" t="str">
        <f t="shared" si="469"/>
        <v/>
      </c>
      <c r="AD1326" s="185" t="str">
        <f t="shared" si="470"/>
        <v/>
      </c>
      <c r="AE1326" s="186"/>
      <c r="AF1326" s="187" t="str">
        <f t="shared" si="471"/>
        <v/>
      </c>
      <c r="AG1326" s="182"/>
      <c r="AH1326" s="184"/>
      <c r="AI1326" s="184"/>
      <c r="AJ1326" s="182"/>
      <c r="AK1326" s="188" t="str">
        <f t="shared" si="472"/>
        <v/>
      </c>
      <c r="AL1326" s="188" t="str">
        <f t="shared" si="473"/>
        <v/>
      </c>
      <c r="AM1326" s="188" t="str">
        <f t="shared" si="474"/>
        <v/>
      </c>
      <c r="AN1326" s="359" t="str">
        <f>IF(Overview!$K$17='Internal Calcs'!$P$22,IF(AK1326="","",AK1326),IF(Overview!$K$17='Internal Calcs'!$P$23,IF(AK1326="","",AK1326),IF(ISNUMBER(A1326),(IF(F1326="Short",G1326-H1326,H1326-G1326)*AZ1326-AX1326),"")))</f>
        <v/>
      </c>
      <c r="AO1326" s="401" t="str">
        <f>IF(Overview!$K$17='Internal Calcs'!$P$22,IF(AL1326="","",AL1326),IF(Overview!$K$17='Internal Calcs'!$P$23,IF(AL1326="","",AL1326),IF(ISNUMBER(A1326),IF(AL1326="",(IF(F1326="Short",G1326-H1326,H1326-G1326)*AZ1326-AX1326),(IF(F1326="Short",G1326-J1326,J1326-G1326)*AZ1326-AX1326)),"")))</f>
        <v/>
      </c>
      <c r="AP1326" s="359" t="str">
        <f>IF(Overview!$K$17='Internal Calcs'!$P$22,"",IF(Overview!$K$17='Internal Calcs'!$P$23,IF(AM1326="","",AM1326),IF(ISNUMBER(A1326),IF(AM1326="",(IF(F1326="Short",G1326-H1326,H1326-G1326)*AZ1326-AX1326),(IF(F1326="Short",G1326-L1326,L1326-G1326)*AZ1326-AX1326)),"")))</f>
        <v/>
      </c>
      <c r="AQ1326" s="188" t="str">
        <f t="shared" si="475"/>
        <v/>
      </c>
      <c r="AR1326" s="188" t="str">
        <f t="shared" si="476"/>
        <v/>
      </c>
      <c r="AS1326" s="188" t="str">
        <f t="shared" si="477"/>
        <v/>
      </c>
      <c r="AT1326" s="188" t="str">
        <f>IF(ISNUMBER(A1326),MAX($AS$2:AS1326)-AS1326,"")</f>
        <v/>
      </c>
      <c r="AU1326" s="189" t="str">
        <f t="shared" si="478"/>
        <v/>
      </c>
      <c r="AV1326" s="190" t="str">
        <f t="shared" si="479"/>
        <v/>
      </c>
      <c r="AW1326" s="190" t="str">
        <f t="shared" si="480"/>
        <v/>
      </c>
      <c r="AX1326" s="191" t="str">
        <f ca="1">IF(ISNUMBER($A1326),INDIRECT(CONCATENATE("'Instrument List'!B",(MATCH(E1326,'Instrument List'!A:A,0))-0)),"")</f>
        <v/>
      </c>
      <c r="AY1326" s="191" t="str">
        <f ca="1">IF(ISNUMBER($A1326),INDIRECT(CONCATENATE("'Instrument List'!D",(MATCH(E1326,'Instrument List'!A:A,0))-0)),"")</f>
        <v/>
      </c>
      <c r="AZ1326" s="191" t="str">
        <f ca="1">IF(ISNUMBER($A1326),INDIRECT(CONCATENATE("'Instrument List'!C",(MATCH(E1326,'Instrument List'!A:A,0))-0)),"")</f>
        <v/>
      </c>
      <c r="BA1326" s="192" t="str">
        <f ca="1">IF(ISNUMBER(A1326),INDIRECT(CONCATENATE("'Instrument List'!E",(MATCH(E1326,'Instrument List'!A:A,0))-0)),"")</f>
        <v/>
      </c>
      <c r="BB1326" s="193" t="str">
        <f t="shared" si="481"/>
        <v/>
      </c>
      <c r="BC1326" s="193" t="str">
        <f t="shared" si="482"/>
        <v/>
      </c>
      <c r="BD1326" s="193" t="str">
        <f ca="1">IF(ISNUMBER(A1326),INDIRECT(CONCATENATE("'Instrument List'!F",(MATCH(E1326,'Instrument List'!A:A,0))-0)),"")</f>
        <v/>
      </c>
    </row>
    <row r="1327" spans="1:56">
      <c r="A1327" s="220" t="str">
        <f t="shared" si="462"/>
        <v/>
      </c>
      <c r="B1327" s="221"/>
      <c r="C1327" s="222"/>
      <c r="D1327" s="169"/>
      <c r="E1327" s="169"/>
      <c r="F1327" s="169"/>
      <c r="G1327" s="202"/>
      <c r="H1327" s="217"/>
      <c r="I1327" s="212"/>
      <c r="J1327" s="206"/>
      <c r="K1327" s="212"/>
      <c r="L1327" s="206"/>
      <c r="M1327" s="212"/>
      <c r="N1327" s="206"/>
      <c r="O1327" s="170" t="str">
        <f t="shared" si="463"/>
        <v/>
      </c>
      <c r="P1327" s="171"/>
      <c r="Q1327" s="171"/>
      <c r="R1327" s="171"/>
      <c r="S1327" s="172" t="str">
        <f t="shared" si="464"/>
        <v/>
      </c>
      <c r="T1327" s="172" t="str">
        <f t="shared" si="465"/>
        <v/>
      </c>
      <c r="U1327" s="171"/>
      <c r="V1327" s="171"/>
      <c r="W1327" s="173" t="str">
        <f t="shared" si="466"/>
        <v/>
      </c>
      <c r="X1327" s="173" t="str">
        <f t="shared" si="467"/>
        <v/>
      </c>
      <c r="Y1327" s="173" t="str">
        <f t="shared" si="468"/>
        <v/>
      </c>
      <c r="Z1327" s="171"/>
      <c r="AA1327" s="171"/>
      <c r="AB1327" s="171"/>
      <c r="AC1327" s="172" t="str">
        <f t="shared" si="469"/>
        <v/>
      </c>
      <c r="AD1327" s="172" t="str">
        <f t="shared" si="470"/>
        <v/>
      </c>
      <c r="AE1327" s="174"/>
      <c r="AF1327" s="175" t="str">
        <f t="shared" si="471"/>
        <v/>
      </c>
      <c r="AG1327" s="169"/>
      <c r="AH1327" s="171"/>
      <c r="AI1327" s="171"/>
      <c r="AJ1327" s="169"/>
      <c r="AK1327" s="176" t="str">
        <f t="shared" si="472"/>
        <v/>
      </c>
      <c r="AL1327" s="176" t="str">
        <f t="shared" si="473"/>
        <v/>
      </c>
      <c r="AM1327" s="176" t="str">
        <f t="shared" si="474"/>
        <v/>
      </c>
      <c r="AN1327" s="359" t="str">
        <f>IF(Overview!$K$17='Internal Calcs'!$P$22,IF(AK1327="","",AK1327),IF(Overview!$K$17='Internal Calcs'!$P$23,IF(AK1327="","",AK1327),IF(ISNUMBER(A1327),(IF(F1327="Short",G1327-H1327,H1327-G1327)*AZ1327-AX1327),"")))</f>
        <v/>
      </c>
      <c r="AO1327" s="401" t="str">
        <f>IF(Overview!$K$17='Internal Calcs'!$P$22,IF(AL1327="","",AL1327),IF(Overview!$K$17='Internal Calcs'!$P$23,IF(AL1327="","",AL1327),IF(ISNUMBER(A1327),IF(AL1327="",(IF(F1327="Short",G1327-H1327,H1327-G1327)*AZ1327-AX1327),(IF(F1327="Short",G1327-J1327,J1327-G1327)*AZ1327-AX1327)),"")))</f>
        <v/>
      </c>
      <c r="AP1327" s="359" t="str">
        <f>IF(Overview!$K$17='Internal Calcs'!$P$22,"",IF(Overview!$K$17='Internal Calcs'!$P$23,IF(AM1327="","",AM1327),IF(ISNUMBER(A1327),IF(AM1327="",(IF(F1327="Short",G1327-H1327,H1327-G1327)*AZ1327-AX1327),(IF(F1327="Short",G1327-L1327,L1327-G1327)*AZ1327-AX1327)),"")))</f>
        <v/>
      </c>
      <c r="AQ1327" s="176" t="str">
        <f t="shared" si="475"/>
        <v/>
      </c>
      <c r="AR1327" s="176" t="str">
        <f t="shared" si="476"/>
        <v/>
      </c>
      <c r="AS1327" s="176" t="str">
        <f t="shared" si="477"/>
        <v/>
      </c>
      <c r="AT1327" s="176" t="str">
        <f>IF(ISNUMBER(A1327),MAX($AS$2:AS1327)-AS1327,"")</f>
        <v/>
      </c>
      <c r="AU1327" s="177" t="str">
        <f t="shared" si="478"/>
        <v/>
      </c>
      <c r="AV1327" s="178" t="str">
        <f t="shared" si="479"/>
        <v/>
      </c>
      <c r="AW1327" s="178" t="str">
        <f t="shared" si="480"/>
        <v/>
      </c>
      <c r="AX1327" s="179" t="str">
        <f ca="1">IF(ISNUMBER($A1327),INDIRECT(CONCATENATE("'Instrument List'!B",(MATCH(E1327,'Instrument List'!A:A,0))-0)),"")</f>
        <v/>
      </c>
      <c r="AY1327" s="179" t="str">
        <f ca="1">IF(ISNUMBER($A1327),INDIRECT(CONCATENATE("'Instrument List'!D",(MATCH(E1327,'Instrument List'!A:A,0))-0)),"")</f>
        <v/>
      </c>
      <c r="AZ1327" s="179" t="str">
        <f ca="1">IF(ISNUMBER($A1327),INDIRECT(CONCATENATE("'Instrument List'!C",(MATCH(E1327,'Instrument List'!A:A,0))-0)),"")</f>
        <v/>
      </c>
      <c r="BA1327" s="180" t="str">
        <f ca="1">IF(ISNUMBER(A1327),INDIRECT(CONCATENATE("'Instrument List'!E",(MATCH(E1327,'Instrument List'!A:A,0))-0)),"")</f>
        <v/>
      </c>
      <c r="BB1327" s="181" t="str">
        <f t="shared" si="481"/>
        <v/>
      </c>
      <c r="BC1327" s="181" t="str">
        <f t="shared" si="482"/>
        <v/>
      </c>
      <c r="BD1327" s="181" t="str">
        <f ca="1">IF(ISNUMBER(A1327),INDIRECT(CONCATENATE("'Instrument List'!F",(MATCH(E1327,'Instrument List'!A:A,0))-0)),"")</f>
        <v/>
      </c>
    </row>
    <row r="1328" spans="1:56">
      <c r="A1328" s="223" t="str">
        <f t="shared" si="462"/>
        <v/>
      </c>
      <c r="B1328" s="224"/>
      <c r="C1328" s="225"/>
      <c r="D1328" s="182"/>
      <c r="E1328" s="182"/>
      <c r="F1328" s="182"/>
      <c r="G1328" s="203"/>
      <c r="H1328" s="218"/>
      <c r="I1328" s="213"/>
      <c r="J1328" s="207"/>
      <c r="K1328" s="213"/>
      <c r="L1328" s="207"/>
      <c r="M1328" s="213"/>
      <c r="N1328" s="207"/>
      <c r="O1328" s="183" t="str">
        <f t="shared" si="463"/>
        <v/>
      </c>
      <c r="P1328" s="184"/>
      <c r="Q1328" s="184"/>
      <c r="R1328" s="275"/>
      <c r="S1328" s="185" t="str">
        <f t="shared" si="464"/>
        <v/>
      </c>
      <c r="T1328" s="185" t="str">
        <f t="shared" si="465"/>
        <v/>
      </c>
      <c r="U1328" s="275"/>
      <c r="V1328" s="275"/>
      <c r="W1328" s="276" t="str">
        <f t="shared" si="466"/>
        <v/>
      </c>
      <c r="X1328" s="276" t="str">
        <f t="shared" si="467"/>
        <v/>
      </c>
      <c r="Y1328" s="276" t="str">
        <f t="shared" si="468"/>
        <v/>
      </c>
      <c r="Z1328" s="275"/>
      <c r="AA1328" s="184"/>
      <c r="AB1328" s="184"/>
      <c r="AC1328" s="185" t="str">
        <f t="shared" si="469"/>
        <v/>
      </c>
      <c r="AD1328" s="185" t="str">
        <f t="shared" si="470"/>
        <v/>
      </c>
      <c r="AE1328" s="186"/>
      <c r="AF1328" s="187" t="str">
        <f t="shared" si="471"/>
        <v/>
      </c>
      <c r="AG1328" s="182"/>
      <c r="AH1328" s="184"/>
      <c r="AI1328" s="184"/>
      <c r="AJ1328" s="182"/>
      <c r="AK1328" s="188" t="str">
        <f t="shared" si="472"/>
        <v/>
      </c>
      <c r="AL1328" s="188" t="str">
        <f t="shared" si="473"/>
        <v/>
      </c>
      <c r="AM1328" s="188" t="str">
        <f t="shared" si="474"/>
        <v/>
      </c>
      <c r="AN1328" s="359" t="str">
        <f>IF(Overview!$K$17='Internal Calcs'!$P$22,IF(AK1328="","",AK1328),IF(Overview!$K$17='Internal Calcs'!$P$23,IF(AK1328="","",AK1328),IF(ISNUMBER(A1328),(IF(F1328="Short",G1328-H1328,H1328-G1328)*AZ1328-AX1328),"")))</f>
        <v/>
      </c>
      <c r="AO1328" s="401" t="str">
        <f>IF(Overview!$K$17='Internal Calcs'!$P$22,IF(AL1328="","",AL1328),IF(Overview!$K$17='Internal Calcs'!$P$23,IF(AL1328="","",AL1328),IF(ISNUMBER(A1328),IF(AL1328="",(IF(F1328="Short",G1328-H1328,H1328-G1328)*AZ1328-AX1328),(IF(F1328="Short",G1328-J1328,J1328-G1328)*AZ1328-AX1328)),"")))</f>
        <v/>
      </c>
      <c r="AP1328" s="359" t="str">
        <f>IF(Overview!$K$17='Internal Calcs'!$P$22,"",IF(Overview!$K$17='Internal Calcs'!$P$23,IF(AM1328="","",AM1328),IF(ISNUMBER(A1328),IF(AM1328="",(IF(F1328="Short",G1328-H1328,H1328-G1328)*AZ1328-AX1328),(IF(F1328="Short",G1328-L1328,L1328-G1328)*AZ1328-AX1328)),"")))</f>
        <v/>
      </c>
      <c r="AQ1328" s="188" t="str">
        <f t="shared" si="475"/>
        <v/>
      </c>
      <c r="AR1328" s="188" t="str">
        <f t="shared" si="476"/>
        <v/>
      </c>
      <c r="AS1328" s="188" t="str">
        <f t="shared" si="477"/>
        <v/>
      </c>
      <c r="AT1328" s="188" t="str">
        <f>IF(ISNUMBER(A1328),MAX($AS$2:AS1328)-AS1328,"")</f>
        <v/>
      </c>
      <c r="AU1328" s="189" t="str">
        <f t="shared" si="478"/>
        <v/>
      </c>
      <c r="AV1328" s="190" t="str">
        <f t="shared" si="479"/>
        <v/>
      </c>
      <c r="AW1328" s="190" t="str">
        <f t="shared" si="480"/>
        <v/>
      </c>
      <c r="AX1328" s="191" t="str">
        <f ca="1">IF(ISNUMBER($A1328),INDIRECT(CONCATENATE("'Instrument List'!B",(MATCH(E1328,'Instrument List'!A:A,0))-0)),"")</f>
        <v/>
      </c>
      <c r="AY1328" s="191" t="str">
        <f ca="1">IF(ISNUMBER($A1328),INDIRECT(CONCATENATE("'Instrument List'!D",(MATCH(E1328,'Instrument List'!A:A,0))-0)),"")</f>
        <v/>
      </c>
      <c r="AZ1328" s="191" t="str">
        <f ca="1">IF(ISNUMBER($A1328),INDIRECT(CONCATENATE("'Instrument List'!C",(MATCH(E1328,'Instrument List'!A:A,0))-0)),"")</f>
        <v/>
      </c>
      <c r="BA1328" s="192" t="str">
        <f ca="1">IF(ISNUMBER(A1328),INDIRECT(CONCATENATE("'Instrument List'!E",(MATCH(E1328,'Instrument List'!A:A,0))-0)),"")</f>
        <v/>
      </c>
      <c r="BB1328" s="193" t="str">
        <f t="shared" si="481"/>
        <v/>
      </c>
      <c r="BC1328" s="193" t="str">
        <f t="shared" si="482"/>
        <v/>
      </c>
      <c r="BD1328" s="193" t="str">
        <f ca="1">IF(ISNUMBER(A1328),INDIRECT(CONCATENATE("'Instrument List'!F",(MATCH(E1328,'Instrument List'!A:A,0))-0)),"")</f>
        <v/>
      </c>
    </row>
    <row r="1329" spans="1:56">
      <c r="A1329" s="220" t="str">
        <f t="shared" si="462"/>
        <v/>
      </c>
      <c r="B1329" s="221"/>
      <c r="C1329" s="222"/>
      <c r="D1329" s="169"/>
      <c r="E1329" s="169"/>
      <c r="F1329" s="169"/>
      <c r="G1329" s="202"/>
      <c r="H1329" s="217"/>
      <c r="I1329" s="212"/>
      <c r="J1329" s="206"/>
      <c r="K1329" s="212"/>
      <c r="L1329" s="206"/>
      <c r="M1329" s="212"/>
      <c r="N1329" s="206"/>
      <c r="O1329" s="170" t="str">
        <f t="shared" si="463"/>
        <v/>
      </c>
      <c r="P1329" s="171"/>
      <c r="Q1329" s="171"/>
      <c r="R1329" s="171"/>
      <c r="S1329" s="172" t="str">
        <f t="shared" si="464"/>
        <v/>
      </c>
      <c r="T1329" s="172" t="str">
        <f t="shared" si="465"/>
        <v/>
      </c>
      <c r="U1329" s="171"/>
      <c r="V1329" s="171"/>
      <c r="W1329" s="173" t="str">
        <f t="shared" si="466"/>
        <v/>
      </c>
      <c r="X1329" s="173" t="str">
        <f t="shared" si="467"/>
        <v/>
      </c>
      <c r="Y1329" s="173" t="str">
        <f t="shared" si="468"/>
        <v/>
      </c>
      <c r="Z1329" s="171"/>
      <c r="AA1329" s="171"/>
      <c r="AB1329" s="171"/>
      <c r="AC1329" s="172" t="str">
        <f t="shared" si="469"/>
        <v/>
      </c>
      <c r="AD1329" s="172" t="str">
        <f t="shared" si="470"/>
        <v/>
      </c>
      <c r="AE1329" s="174"/>
      <c r="AF1329" s="175" t="str">
        <f t="shared" si="471"/>
        <v/>
      </c>
      <c r="AG1329" s="169"/>
      <c r="AH1329" s="171"/>
      <c r="AI1329" s="171"/>
      <c r="AJ1329" s="169"/>
      <c r="AK1329" s="176" t="str">
        <f t="shared" si="472"/>
        <v/>
      </c>
      <c r="AL1329" s="176" t="str">
        <f t="shared" si="473"/>
        <v/>
      </c>
      <c r="AM1329" s="176" t="str">
        <f t="shared" si="474"/>
        <v/>
      </c>
      <c r="AN1329" s="359" t="str">
        <f>IF(Overview!$K$17='Internal Calcs'!$P$22,IF(AK1329="","",AK1329),IF(Overview!$K$17='Internal Calcs'!$P$23,IF(AK1329="","",AK1329),IF(ISNUMBER(A1329),(IF(F1329="Short",G1329-H1329,H1329-G1329)*AZ1329-AX1329),"")))</f>
        <v/>
      </c>
      <c r="AO1329" s="401" t="str">
        <f>IF(Overview!$K$17='Internal Calcs'!$P$22,IF(AL1329="","",AL1329),IF(Overview!$K$17='Internal Calcs'!$P$23,IF(AL1329="","",AL1329),IF(ISNUMBER(A1329),IF(AL1329="",(IF(F1329="Short",G1329-H1329,H1329-G1329)*AZ1329-AX1329),(IF(F1329="Short",G1329-J1329,J1329-G1329)*AZ1329-AX1329)),"")))</f>
        <v/>
      </c>
      <c r="AP1329" s="359" t="str">
        <f>IF(Overview!$K$17='Internal Calcs'!$P$22,"",IF(Overview!$K$17='Internal Calcs'!$P$23,IF(AM1329="","",AM1329),IF(ISNUMBER(A1329),IF(AM1329="",(IF(F1329="Short",G1329-H1329,H1329-G1329)*AZ1329-AX1329),(IF(F1329="Short",G1329-L1329,L1329-G1329)*AZ1329-AX1329)),"")))</f>
        <v/>
      </c>
      <c r="AQ1329" s="176" t="str">
        <f t="shared" si="475"/>
        <v/>
      </c>
      <c r="AR1329" s="176" t="str">
        <f t="shared" si="476"/>
        <v/>
      </c>
      <c r="AS1329" s="176" t="str">
        <f t="shared" si="477"/>
        <v/>
      </c>
      <c r="AT1329" s="176" t="str">
        <f>IF(ISNUMBER(A1329),MAX($AS$2:AS1329)-AS1329,"")</f>
        <v/>
      </c>
      <c r="AU1329" s="177" t="str">
        <f t="shared" si="478"/>
        <v/>
      </c>
      <c r="AV1329" s="178" t="str">
        <f t="shared" si="479"/>
        <v/>
      </c>
      <c r="AW1329" s="178" t="str">
        <f t="shared" si="480"/>
        <v/>
      </c>
      <c r="AX1329" s="179" t="str">
        <f ca="1">IF(ISNUMBER($A1329),INDIRECT(CONCATENATE("'Instrument List'!B",(MATCH(E1329,'Instrument List'!A:A,0))-0)),"")</f>
        <v/>
      </c>
      <c r="AY1329" s="179" t="str">
        <f ca="1">IF(ISNUMBER($A1329),INDIRECT(CONCATENATE("'Instrument List'!D",(MATCH(E1329,'Instrument List'!A:A,0))-0)),"")</f>
        <v/>
      </c>
      <c r="AZ1329" s="179" t="str">
        <f ca="1">IF(ISNUMBER($A1329),INDIRECT(CONCATENATE("'Instrument List'!C",(MATCH(E1329,'Instrument List'!A:A,0))-0)),"")</f>
        <v/>
      </c>
      <c r="BA1329" s="180" t="str">
        <f ca="1">IF(ISNUMBER(A1329),INDIRECT(CONCATENATE("'Instrument List'!E",(MATCH(E1329,'Instrument List'!A:A,0))-0)),"")</f>
        <v/>
      </c>
      <c r="BB1329" s="181" t="str">
        <f t="shared" si="481"/>
        <v/>
      </c>
      <c r="BC1329" s="181" t="str">
        <f t="shared" si="482"/>
        <v/>
      </c>
      <c r="BD1329" s="181" t="str">
        <f ca="1">IF(ISNUMBER(A1329),INDIRECT(CONCATENATE("'Instrument List'!F",(MATCH(E1329,'Instrument List'!A:A,0))-0)),"")</f>
        <v/>
      </c>
    </row>
    <row r="1330" spans="1:56">
      <c r="A1330" s="223" t="str">
        <f t="shared" si="462"/>
        <v/>
      </c>
      <c r="B1330" s="224"/>
      <c r="C1330" s="225"/>
      <c r="D1330" s="182"/>
      <c r="E1330" s="182"/>
      <c r="F1330" s="182"/>
      <c r="G1330" s="203"/>
      <c r="H1330" s="218"/>
      <c r="I1330" s="213"/>
      <c r="J1330" s="207"/>
      <c r="K1330" s="213"/>
      <c r="L1330" s="207"/>
      <c r="M1330" s="213"/>
      <c r="N1330" s="207"/>
      <c r="O1330" s="183" t="str">
        <f t="shared" si="463"/>
        <v/>
      </c>
      <c r="P1330" s="184"/>
      <c r="Q1330" s="184"/>
      <c r="R1330" s="275"/>
      <c r="S1330" s="185" t="str">
        <f t="shared" si="464"/>
        <v/>
      </c>
      <c r="T1330" s="185" t="str">
        <f t="shared" si="465"/>
        <v/>
      </c>
      <c r="U1330" s="275"/>
      <c r="V1330" s="275"/>
      <c r="W1330" s="276" t="str">
        <f t="shared" si="466"/>
        <v/>
      </c>
      <c r="X1330" s="276" t="str">
        <f t="shared" si="467"/>
        <v/>
      </c>
      <c r="Y1330" s="276" t="str">
        <f t="shared" si="468"/>
        <v/>
      </c>
      <c r="Z1330" s="275"/>
      <c r="AA1330" s="184"/>
      <c r="AB1330" s="184"/>
      <c r="AC1330" s="185" t="str">
        <f t="shared" si="469"/>
        <v/>
      </c>
      <c r="AD1330" s="185" t="str">
        <f t="shared" si="470"/>
        <v/>
      </c>
      <c r="AE1330" s="186"/>
      <c r="AF1330" s="187" t="str">
        <f t="shared" si="471"/>
        <v/>
      </c>
      <c r="AG1330" s="182"/>
      <c r="AH1330" s="184"/>
      <c r="AI1330" s="184"/>
      <c r="AJ1330" s="182"/>
      <c r="AK1330" s="188" t="str">
        <f t="shared" si="472"/>
        <v/>
      </c>
      <c r="AL1330" s="188" t="str">
        <f t="shared" si="473"/>
        <v/>
      </c>
      <c r="AM1330" s="188" t="str">
        <f t="shared" si="474"/>
        <v/>
      </c>
      <c r="AN1330" s="359" t="str">
        <f>IF(Overview!$K$17='Internal Calcs'!$P$22,IF(AK1330="","",AK1330),IF(Overview!$K$17='Internal Calcs'!$P$23,IF(AK1330="","",AK1330),IF(ISNUMBER(A1330),(IF(F1330="Short",G1330-H1330,H1330-G1330)*AZ1330-AX1330),"")))</f>
        <v/>
      </c>
      <c r="AO1330" s="401" t="str">
        <f>IF(Overview!$K$17='Internal Calcs'!$P$22,IF(AL1330="","",AL1330),IF(Overview!$K$17='Internal Calcs'!$P$23,IF(AL1330="","",AL1330),IF(ISNUMBER(A1330),IF(AL1330="",(IF(F1330="Short",G1330-H1330,H1330-G1330)*AZ1330-AX1330),(IF(F1330="Short",G1330-J1330,J1330-G1330)*AZ1330-AX1330)),"")))</f>
        <v/>
      </c>
      <c r="AP1330" s="359" t="str">
        <f>IF(Overview!$K$17='Internal Calcs'!$P$22,"",IF(Overview!$K$17='Internal Calcs'!$P$23,IF(AM1330="","",AM1330),IF(ISNUMBER(A1330),IF(AM1330="",(IF(F1330="Short",G1330-H1330,H1330-G1330)*AZ1330-AX1330),(IF(F1330="Short",G1330-L1330,L1330-G1330)*AZ1330-AX1330)),"")))</f>
        <v/>
      </c>
      <c r="AQ1330" s="188" t="str">
        <f t="shared" si="475"/>
        <v/>
      </c>
      <c r="AR1330" s="188" t="str">
        <f t="shared" si="476"/>
        <v/>
      </c>
      <c r="AS1330" s="188" t="str">
        <f t="shared" si="477"/>
        <v/>
      </c>
      <c r="AT1330" s="188" t="str">
        <f>IF(ISNUMBER(A1330),MAX($AS$2:AS1330)-AS1330,"")</f>
        <v/>
      </c>
      <c r="AU1330" s="189" t="str">
        <f t="shared" si="478"/>
        <v/>
      </c>
      <c r="AV1330" s="190" t="str">
        <f t="shared" si="479"/>
        <v/>
      </c>
      <c r="AW1330" s="190" t="str">
        <f t="shared" si="480"/>
        <v/>
      </c>
      <c r="AX1330" s="191" t="str">
        <f ca="1">IF(ISNUMBER($A1330),INDIRECT(CONCATENATE("'Instrument List'!B",(MATCH(E1330,'Instrument List'!A:A,0))-0)),"")</f>
        <v/>
      </c>
      <c r="AY1330" s="191" t="str">
        <f ca="1">IF(ISNUMBER($A1330),INDIRECT(CONCATENATE("'Instrument List'!D",(MATCH(E1330,'Instrument List'!A:A,0))-0)),"")</f>
        <v/>
      </c>
      <c r="AZ1330" s="191" t="str">
        <f ca="1">IF(ISNUMBER($A1330),INDIRECT(CONCATENATE("'Instrument List'!C",(MATCH(E1330,'Instrument List'!A:A,0))-0)),"")</f>
        <v/>
      </c>
      <c r="BA1330" s="192" t="str">
        <f ca="1">IF(ISNUMBER(A1330),INDIRECT(CONCATENATE("'Instrument List'!E",(MATCH(E1330,'Instrument List'!A:A,0))-0)),"")</f>
        <v/>
      </c>
      <c r="BB1330" s="193" t="str">
        <f t="shared" si="481"/>
        <v/>
      </c>
      <c r="BC1330" s="193" t="str">
        <f t="shared" si="482"/>
        <v/>
      </c>
      <c r="BD1330" s="193" t="str">
        <f ca="1">IF(ISNUMBER(A1330),INDIRECT(CONCATENATE("'Instrument List'!F",(MATCH(E1330,'Instrument List'!A:A,0))-0)),"")</f>
        <v/>
      </c>
    </row>
    <row r="1331" spans="1:56">
      <c r="A1331" s="220" t="str">
        <f t="shared" si="462"/>
        <v/>
      </c>
      <c r="B1331" s="221"/>
      <c r="C1331" s="222"/>
      <c r="D1331" s="169"/>
      <c r="E1331" s="169"/>
      <c r="F1331" s="169"/>
      <c r="G1331" s="202"/>
      <c r="H1331" s="217"/>
      <c r="I1331" s="212"/>
      <c r="J1331" s="206"/>
      <c r="K1331" s="212"/>
      <c r="L1331" s="206"/>
      <c r="M1331" s="212"/>
      <c r="N1331" s="206"/>
      <c r="O1331" s="170" t="str">
        <f t="shared" si="463"/>
        <v/>
      </c>
      <c r="P1331" s="171"/>
      <c r="Q1331" s="171"/>
      <c r="R1331" s="171"/>
      <c r="S1331" s="172" t="str">
        <f t="shared" si="464"/>
        <v/>
      </c>
      <c r="T1331" s="172" t="str">
        <f t="shared" si="465"/>
        <v/>
      </c>
      <c r="U1331" s="171"/>
      <c r="V1331" s="171"/>
      <c r="W1331" s="173" t="str">
        <f t="shared" si="466"/>
        <v/>
      </c>
      <c r="X1331" s="173" t="str">
        <f t="shared" si="467"/>
        <v/>
      </c>
      <c r="Y1331" s="173" t="str">
        <f t="shared" si="468"/>
        <v/>
      </c>
      <c r="Z1331" s="171"/>
      <c r="AA1331" s="171"/>
      <c r="AB1331" s="171"/>
      <c r="AC1331" s="172" t="str">
        <f t="shared" si="469"/>
        <v/>
      </c>
      <c r="AD1331" s="172" t="str">
        <f t="shared" si="470"/>
        <v/>
      </c>
      <c r="AE1331" s="174"/>
      <c r="AF1331" s="175" t="str">
        <f t="shared" si="471"/>
        <v/>
      </c>
      <c r="AG1331" s="169"/>
      <c r="AH1331" s="171"/>
      <c r="AI1331" s="171"/>
      <c r="AJ1331" s="169"/>
      <c r="AK1331" s="176" t="str">
        <f t="shared" si="472"/>
        <v/>
      </c>
      <c r="AL1331" s="176" t="str">
        <f t="shared" si="473"/>
        <v/>
      </c>
      <c r="AM1331" s="176" t="str">
        <f t="shared" si="474"/>
        <v/>
      </c>
      <c r="AN1331" s="359" t="str">
        <f>IF(Overview!$K$17='Internal Calcs'!$P$22,IF(AK1331="","",AK1331),IF(Overview!$K$17='Internal Calcs'!$P$23,IF(AK1331="","",AK1331),IF(ISNUMBER(A1331),(IF(F1331="Short",G1331-H1331,H1331-G1331)*AZ1331-AX1331),"")))</f>
        <v/>
      </c>
      <c r="AO1331" s="401" t="str">
        <f>IF(Overview!$K$17='Internal Calcs'!$P$22,IF(AL1331="","",AL1331),IF(Overview!$K$17='Internal Calcs'!$P$23,IF(AL1331="","",AL1331),IF(ISNUMBER(A1331),IF(AL1331="",(IF(F1331="Short",G1331-H1331,H1331-G1331)*AZ1331-AX1331),(IF(F1331="Short",G1331-J1331,J1331-G1331)*AZ1331-AX1331)),"")))</f>
        <v/>
      </c>
      <c r="AP1331" s="359" t="str">
        <f>IF(Overview!$K$17='Internal Calcs'!$P$22,"",IF(Overview!$K$17='Internal Calcs'!$P$23,IF(AM1331="","",AM1331),IF(ISNUMBER(A1331),IF(AM1331="",(IF(F1331="Short",G1331-H1331,H1331-G1331)*AZ1331-AX1331),(IF(F1331="Short",G1331-L1331,L1331-G1331)*AZ1331-AX1331)),"")))</f>
        <v/>
      </c>
      <c r="AQ1331" s="176" t="str">
        <f t="shared" si="475"/>
        <v/>
      </c>
      <c r="AR1331" s="176" t="str">
        <f t="shared" si="476"/>
        <v/>
      </c>
      <c r="AS1331" s="176" t="str">
        <f t="shared" si="477"/>
        <v/>
      </c>
      <c r="AT1331" s="176" t="str">
        <f>IF(ISNUMBER(A1331),MAX($AS$2:AS1331)-AS1331,"")</f>
        <v/>
      </c>
      <c r="AU1331" s="177" t="str">
        <f t="shared" si="478"/>
        <v/>
      </c>
      <c r="AV1331" s="178" t="str">
        <f t="shared" si="479"/>
        <v/>
      </c>
      <c r="AW1331" s="178" t="str">
        <f t="shared" si="480"/>
        <v/>
      </c>
      <c r="AX1331" s="179" t="str">
        <f ca="1">IF(ISNUMBER($A1331),INDIRECT(CONCATENATE("'Instrument List'!B",(MATCH(E1331,'Instrument List'!A:A,0))-0)),"")</f>
        <v/>
      </c>
      <c r="AY1331" s="179" t="str">
        <f ca="1">IF(ISNUMBER($A1331),INDIRECT(CONCATENATE("'Instrument List'!D",(MATCH(E1331,'Instrument List'!A:A,0))-0)),"")</f>
        <v/>
      </c>
      <c r="AZ1331" s="179" t="str">
        <f ca="1">IF(ISNUMBER($A1331),INDIRECT(CONCATENATE("'Instrument List'!C",(MATCH(E1331,'Instrument List'!A:A,0))-0)),"")</f>
        <v/>
      </c>
      <c r="BA1331" s="180" t="str">
        <f ca="1">IF(ISNUMBER(A1331),INDIRECT(CONCATENATE("'Instrument List'!E",(MATCH(E1331,'Instrument List'!A:A,0))-0)),"")</f>
        <v/>
      </c>
      <c r="BB1331" s="181" t="str">
        <f t="shared" si="481"/>
        <v/>
      </c>
      <c r="BC1331" s="181" t="str">
        <f t="shared" si="482"/>
        <v/>
      </c>
      <c r="BD1331" s="181" t="str">
        <f ca="1">IF(ISNUMBER(A1331),INDIRECT(CONCATENATE("'Instrument List'!F",(MATCH(E1331,'Instrument List'!A:A,0))-0)),"")</f>
        <v/>
      </c>
    </row>
    <row r="1332" spans="1:56">
      <c r="A1332" s="223" t="str">
        <f t="shared" si="462"/>
        <v/>
      </c>
      <c r="B1332" s="224"/>
      <c r="C1332" s="225"/>
      <c r="D1332" s="182"/>
      <c r="E1332" s="182"/>
      <c r="F1332" s="182"/>
      <c r="G1332" s="203"/>
      <c r="H1332" s="218"/>
      <c r="I1332" s="213"/>
      <c r="J1332" s="207"/>
      <c r="K1332" s="213"/>
      <c r="L1332" s="207"/>
      <c r="M1332" s="213"/>
      <c r="N1332" s="207"/>
      <c r="O1332" s="183" t="str">
        <f t="shared" si="463"/>
        <v/>
      </c>
      <c r="P1332" s="184"/>
      <c r="Q1332" s="184"/>
      <c r="R1332" s="275"/>
      <c r="S1332" s="185" t="str">
        <f t="shared" si="464"/>
        <v/>
      </c>
      <c r="T1332" s="185" t="str">
        <f t="shared" si="465"/>
        <v/>
      </c>
      <c r="U1332" s="275"/>
      <c r="V1332" s="275"/>
      <c r="W1332" s="276" t="str">
        <f t="shared" si="466"/>
        <v/>
      </c>
      <c r="X1332" s="276" t="str">
        <f t="shared" si="467"/>
        <v/>
      </c>
      <c r="Y1332" s="276" t="str">
        <f t="shared" si="468"/>
        <v/>
      </c>
      <c r="Z1332" s="275"/>
      <c r="AA1332" s="184"/>
      <c r="AB1332" s="184"/>
      <c r="AC1332" s="185" t="str">
        <f t="shared" si="469"/>
        <v/>
      </c>
      <c r="AD1332" s="185" t="str">
        <f t="shared" si="470"/>
        <v/>
      </c>
      <c r="AE1332" s="186"/>
      <c r="AF1332" s="187" t="str">
        <f t="shared" si="471"/>
        <v/>
      </c>
      <c r="AG1332" s="182"/>
      <c r="AH1332" s="184"/>
      <c r="AI1332" s="184"/>
      <c r="AJ1332" s="182"/>
      <c r="AK1332" s="188" t="str">
        <f t="shared" si="472"/>
        <v/>
      </c>
      <c r="AL1332" s="188" t="str">
        <f t="shared" si="473"/>
        <v/>
      </c>
      <c r="AM1332" s="188" t="str">
        <f t="shared" si="474"/>
        <v/>
      </c>
      <c r="AN1332" s="359" t="str">
        <f>IF(Overview!$K$17='Internal Calcs'!$P$22,IF(AK1332="","",AK1332),IF(Overview!$K$17='Internal Calcs'!$P$23,IF(AK1332="","",AK1332),IF(ISNUMBER(A1332),(IF(F1332="Short",G1332-H1332,H1332-G1332)*AZ1332-AX1332),"")))</f>
        <v/>
      </c>
      <c r="AO1332" s="401" t="str">
        <f>IF(Overview!$K$17='Internal Calcs'!$P$22,IF(AL1332="","",AL1332),IF(Overview!$K$17='Internal Calcs'!$P$23,IF(AL1332="","",AL1332),IF(ISNUMBER(A1332),IF(AL1332="",(IF(F1332="Short",G1332-H1332,H1332-G1332)*AZ1332-AX1332),(IF(F1332="Short",G1332-J1332,J1332-G1332)*AZ1332-AX1332)),"")))</f>
        <v/>
      </c>
      <c r="AP1332" s="359" t="str">
        <f>IF(Overview!$K$17='Internal Calcs'!$P$22,"",IF(Overview!$K$17='Internal Calcs'!$P$23,IF(AM1332="","",AM1332),IF(ISNUMBER(A1332),IF(AM1332="",(IF(F1332="Short",G1332-H1332,H1332-G1332)*AZ1332-AX1332),(IF(F1332="Short",G1332-L1332,L1332-G1332)*AZ1332-AX1332)),"")))</f>
        <v/>
      </c>
      <c r="AQ1332" s="188" t="str">
        <f t="shared" si="475"/>
        <v/>
      </c>
      <c r="AR1332" s="188" t="str">
        <f t="shared" si="476"/>
        <v/>
      </c>
      <c r="AS1332" s="188" t="str">
        <f t="shared" si="477"/>
        <v/>
      </c>
      <c r="AT1332" s="188" t="str">
        <f>IF(ISNUMBER(A1332),MAX($AS$2:AS1332)-AS1332,"")</f>
        <v/>
      </c>
      <c r="AU1332" s="189" t="str">
        <f t="shared" si="478"/>
        <v/>
      </c>
      <c r="AV1332" s="190" t="str">
        <f t="shared" si="479"/>
        <v/>
      </c>
      <c r="AW1332" s="190" t="str">
        <f t="shared" si="480"/>
        <v/>
      </c>
      <c r="AX1332" s="191" t="str">
        <f ca="1">IF(ISNUMBER($A1332),INDIRECT(CONCATENATE("'Instrument List'!B",(MATCH(E1332,'Instrument List'!A:A,0))-0)),"")</f>
        <v/>
      </c>
      <c r="AY1332" s="191" t="str">
        <f ca="1">IF(ISNUMBER($A1332),INDIRECT(CONCATENATE("'Instrument List'!D",(MATCH(E1332,'Instrument List'!A:A,0))-0)),"")</f>
        <v/>
      </c>
      <c r="AZ1332" s="191" t="str">
        <f ca="1">IF(ISNUMBER($A1332),INDIRECT(CONCATENATE("'Instrument List'!C",(MATCH(E1332,'Instrument List'!A:A,0))-0)),"")</f>
        <v/>
      </c>
      <c r="BA1332" s="192" t="str">
        <f ca="1">IF(ISNUMBER(A1332),INDIRECT(CONCATENATE("'Instrument List'!E",(MATCH(E1332,'Instrument List'!A:A,0))-0)),"")</f>
        <v/>
      </c>
      <c r="BB1332" s="193" t="str">
        <f t="shared" si="481"/>
        <v/>
      </c>
      <c r="BC1332" s="193" t="str">
        <f t="shared" si="482"/>
        <v/>
      </c>
      <c r="BD1332" s="193" t="str">
        <f ca="1">IF(ISNUMBER(A1332),INDIRECT(CONCATENATE("'Instrument List'!F",(MATCH(E1332,'Instrument List'!A:A,0))-0)),"")</f>
        <v/>
      </c>
    </row>
    <row r="1333" spans="1:56">
      <c r="A1333" s="220" t="str">
        <f t="shared" si="462"/>
        <v/>
      </c>
      <c r="B1333" s="221"/>
      <c r="C1333" s="222"/>
      <c r="D1333" s="169"/>
      <c r="E1333" s="169"/>
      <c r="F1333" s="169"/>
      <c r="G1333" s="202"/>
      <c r="H1333" s="217"/>
      <c r="I1333" s="212"/>
      <c r="J1333" s="206"/>
      <c r="K1333" s="212"/>
      <c r="L1333" s="206"/>
      <c r="M1333" s="212"/>
      <c r="N1333" s="206"/>
      <c r="O1333" s="170" t="str">
        <f t="shared" si="463"/>
        <v/>
      </c>
      <c r="P1333" s="171"/>
      <c r="Q1333" s="171"/>
      <c r="R1333" s="171"/>
      <c r="S1333" s="172" t="str">
        <f t="shared" si="464"/>
        <v/>
      </c>
      <c r="T1333" s="172" t="str">
        <f t="shared" si="465"/>
        <v/>
      </c>
      <c r="U1333" s="171"/>
      <c r="V1333" s="171"/>
      <c r="W1333" s="173" t="str">
        <f t="shared" si="466"/>
        <v/>
      </c>
      <c r="X1333" s="173" t="str">
        <f t="shared" si="467"/>
        <v/>
      </c>
      <c r="Y1333" s="173" t="str">
        <f t="shared" si="468"/>
        <v/>
      </c>
      <c r="Z1333" s="171"/>
      <c r="AA1333" s="171"/>
      <c r="AB1333" s="171"/>
      <c r="AC1333" s="172" t="str">
        <f t="shared" si="469"/>
        <v/>
      </c>
      <c r="AD1333" s="172" t="str">
        <f t="shared" si="470"/>
        <v/>
      </c>
      <c r="AE1333" s="174"/>
      <c r="AF1333" s="175" t="str">
        <f t="shared" si="471"/>
        <v/>
      </c>
      <c r="AG1333" s="169"/>
      <c r="AH1333" s="171"/>
      <c r="AI1333" s="171"/>
      <c r="AJ1333" s="169"/>
      <c r="AK1333" s="176" t="str">
        <f t="shared" si="472"/>
        <v/>
      </c>
      <c r="AL1333" s="176" t="str">
        <f t="shared" si="473"/>
        <v/>
      </c>
      <c r="AM1333" s="176" t="str">
        <f t="shared" si="474"/>
        <v/>
      </c>
      <c r="AN1333" s="359" t="str">
        <f>IF(Overview!$K$17='Internal Calcs'!$P$22,IF(AK1333="","",AK1333),IF(Overview!$K$17='Internal Calcs'!$P$23,IF(AK1333="","",AK1333),IF(ISNUMBER(A1333),(IF(F1333="Short",G1333-H1333,H1333-G1333)*AZ1333-AX1333),"")))</f>
        <v/>
      </c>
      <c r="AO1333" s="401" t="str">
        <f>IF(Overview!$K$17='Internal Calcs'!$P$22,IF(AL1333="","",AL1333),IF(Overview!$K$17='Internal Calcs'!$P$23,IF(AL1333="","",AL1333),IF(ISNUMBER(A1333),IF(AL1333="",(IF(F1333="Short",G1333-H1333,H1333-G1333)*AZ1333-AX1333),(IF(F1333="Short",G1333-J1333,J1333-G1333)*AZ1333-AX1333)),"")))</f>
        <v/>
      </c>
      <c r="AP1333" s="359" t="str">
        <f>IF(Overview!$K$17='Internal Calcs'!$P$22,"",IF(Overview!$K$17='Internal Calcs'!$P$23,IF(AM1333="","",AM1333),IF(ISNUMBER(A1333),IF(AM1333="",(IF(F1333="Short",G1333-H1333,H1333-G1333)*AZ1333-AX1333),(IF(F1333="Short",G1333-L1333,L1333-G1333)*AZ1333-AX1333)),"")))</f>
        <v/>
      </c>
      <c r="AQ1333" s="176" t="str">
        <f t="shared" si="475"/>
        <v/>
      </c>
      <c r="AR1333" s="176" t="str">
        <f t="shared" si="476"/>
        <v/>
      </c>
      <c r="AS1333" s="176" t="str">
        <f t="shared" si="477"/>
        <v/>
      </c>
      <c r="AT1333" s="176" t="str">
        <f>IF(ISNUMBER(A1333),MAX($AS$2:AS1333)-AS1333,"")</f>
        <v/>
      </c>
      <c r="AU1333" s="177" t="str">
        <f t="shared" si="478"/>
        <v/>
      </c>
      <c r="AV1333" s="178" t="str">
        <f t="shared" si="479"/>
        <v/>
      </c>
      <c r="AW1333" s="178" t="str">
        <f t="shared" si="480"/>
        <v/>
      </c>
      <c r="AX1333" s="179" t="str">
        <f ca="1">IF(ISNUMBER($A1333),INDIRECT(CONCATENATE("'Instrument List'!B",(MATCH(E1333,'Instrument List'!A:A,0))-0)),"")</f>
        <v/>
      </c>
      <c r="AY1333" s="179" t="str">
        <f ca="1">IF(ISNUMBER($A1333),INDIRECT(CONCATENATE("'Instrument List'!D",(MATCH(E1333,'Instrument List'!A:A,0))-0)),"")</f>
        <v/>
      </c>
      <c r="AZ1333" s="179" t="str">
        <f ca="1">IF(ISNUMBER($A1333),INDIRECT(CONCATENATE("'Instrument List'!C",(MATCH(E1333,'Instrument List'!A:A,0))-0)),"")</f>
        <v/>
      </c>
      <c r="BA1333" s="180" t="str">
        <f ca="1">IF(ISNUMBER(A1333),INDIRECT(CONCATENATE("'Instrument List'!E",(MATCH(E1333,'Instrument List'!A:A,0))-0)),"")</f>
        <v/>
      </c>
      <c r="BB1333" s="181" t="str">
        <f t="shared" si="481"/>
        <v/>
      </c>
      <c r="BC1333" s="181" t="str">
        <f t="shared" si="482"/>
        <v/>
      </c>
      <c r="BD1333" s="181" t="str">
        <f ca="1">IF(ISNUMBER(A1333),INDIRECT(CONCATENATE("'Instrument List'!F",(MATCH(E1333,'Instrument List'!A:A,0))-0)),"")</f>
        <v/>
      </c>
    </row>
    <row r="1334" spans="1:56">
      <c r="A1334" s="223" t="str">
        <f t="shared" si="462"/>
        <v/>
      </c>
      <c r="B1334" s="224"/>
      <c r="C1334" s="225"/>
      <c r="D1334" s="182"/>
      <c r="E1334" s="182"/>
      <c r="F1334" s="182"/>
      <c r="G1334" s="203"/>
      <c r="H1334" s="218"/>
      <c r="I1334" s="213"/>
      <c r="J1334" s="207"/>
      <c r="K1334" s="213"/>
      <c r="L1334" s="207"/>
      <c r="M1334" s="213"/>
      <c r="N1334" s="207"/>
      <c r="O1334" s="183" t="str">
        <f t="shared" si="463"/>
        <v/>
      </c>
      <c r="P1334" s="184"/>
      <c r="Q1334" s="184"/>
      <c r="R1334" s="275"/>
      <c r="S1334" s="185" t="str">
        <f t="shared" si="464"/>
        <v/>
      </c>
      <c r="T1334" s="185" t="str">
        <f t="shared" si="465"/>
        <v/>
      </c>
      <c r="U1334" s="275"/>
      <c r="V1334" s="275"/>
      <c r="W1334" s="276" t="str">
        <f t="shared" si="466"/>
        <v/>
      </c>
      <c r="X1334" s="276" t="str">
        <f t="shared" si="467"/>
        <v/>
      </c>
      <c r="Y1334" s="276" t="str">
        <f t="shared" si="468"/>
        <v/>
      </c>
      <c r="Z1334" s="275"/>
      <c r="AA1334" s="184"/>
      <c r="AB1334" s="184"/>
      <c r="AC1334" s="185" t="str">
        <f t="shared" si="469"/>
        <v/>
      </c>
      <c r="AD1334" s="185" t="str">
        <f t="shared" si="470"/>
        <v/>
      </c>
      <c r="AE1334" s="186"/>
      <c r="AF1334" s="187" t="str">
        <f t="shared" si="471"/>
        <v/>
      </c>
      <c r="AG1334" s="182"/>
      <c r="AH1334" s="184"/>
      <c r="AI1334" s="184"/>
      <c r="AJ1334" s="182"/>
      <c r="AK1334" s="188" t="str">
        <f t="shared" si="472"/>
        <v/>
      </c>
      <c r="AL1334" s="188" t="str">
        <f t="shared" si="473"/>
        <v/>
      </c>
      <c r="AM1334" s="188" t="str">
        <f t="shared" si="474"/>
        <v/>
      </c>
      <c r="AN1334" s="359" t="str">
        <f>IF(Overview!$K$17='Internal Calcs'!$P$22,IF(AK1334="","",AK1334),IF(Overview!$K$17='Internal Calcs'!$P$23,IF(AK1334="","",AK1334),IF(ISNUMBER(A1334),(IF(F1334="Short",G1334-H1334,H1334-G1334)*AZ1334-AX1334),"")))</f>
        <v/>
      </c>
      <c r="AO1334" s="401" t="str">
        <f>IF(Overview!$K$17='Internal Calcs'!$P$22,IF(AL1334="","",AL1334),IF(Overview!$K$17='Internal Calcs'!$P$23,IF(AL1334="","",AL1334),IF(ISNUMBER(A1334),IF(AL1334="",(IF(F1334="Short",G1334-H1334,H1334-G1334)*AZ1334-AX1334),(IF(F1334="Short",G1334-J1334,J1334-G1334)*AZ1334-AX1334)),"")))</f>
        <v/>
      </c>
      <c r="AP1334" s="359" t="str">
        <f>IF(Overview!$K$17='Internal Calcs'!$P$22,"",IF(Overview!$K$17='Internal Calcs'!$P$23,IF(AM1334="","",AM1334),IF(ISNUMBER(A1334),IF(AM1334="",(IF(F1334="Short",G1334-H1334,H1334-G1334)*AZ1334-AX1334),(IF(F1334="Short",G1334-L1334,L1334-G1334)*AZ1334-AX1334)),"")))</f>
        <v/>
      </c>
      <c r="AQ1334" s="188" t="str">
        <f t="shared" si="475"/>
        <v/>
      </c>
      <c r="AR1334" s="188" t="str">
        <f t="shared" si="476"/>
        <v/>
      </c>
      <c r="AS1334" s="188" t="str">
        <f t="shared" si="477"/>
        <v/>
      </c>
      <c r="AT1334" s="188" t="str">
        <f>IF(ISNUMBER(A1334),MAX($AS$2:AS1334)-AS1334,"")</f>
        <v/>
      </c>
      <c r="AU1334" s="189" t="str">
        <f t="shared" si="478"/>
        <v/>
      </c>
      <c r="AV1334" s="190" t="str">
        <f t="shared" si="479"/>
        <v/>
      </c>
      <c r="AW1334" s="190" t="str">
        <f t="shared" si="480"/>
        <v/>
      </c>
      <c r="AX1334" s="191" t="str">
        <f ca="1">IF(ISNUMBER($A1334),INDIRECT(CONCATENATE("'Instrument List'!B",(MATCH(E1334,'Instrument List'!A:A,0))-0)),"")</f>
        <v/>
      </c>
      <c r="AY1334" s="191" t="str">
        <f ca="1">IF(ISNUMBER($A1334),INDIRECT(CONCATENATE("'Instrument List'!D",(MATCH(E1334,'Instrument List'!A:A,0))-0)),"")</f>
        <v/>
      </c>
      <c r="AZ1334" s="191" t="str">
        <f ca="1">IF(ISNUMBER($A1334),INDIRECT(CONCATENATE("'Instrument List'!C",(MATCH(E1334,'Instrument List'!A:A,0))-0)),"")</f>
        <v/>
      </c>
      <c r="BA1334" s="192" t="str">
        <f ca="1">IF(ISNUMBER(A1334),INDIRECT(CONCATENATE("'Instrument List'!E",(MATCH(E1334,'Instrument List'!A:A,0))-0)),"")</f>
        <v/>
      </c>
      <c r="BB1334" s="193" t="str">
        <f t="shared" si="481"/>
        <v/>
      </c>
      <c r="BC1334" s="193" t="str">
        <f t="shared" si="482"/>
        <v/>
      </c>
      <c r="BD1334" s="193" t="str">
        <f ca="1">IF(ISNUMBER(A1334),INDIRECT(CONCATENATE("'Instrument List'!F",(MATCH(E1334,'Instrument List'!A:A,0))-0)),"")</f>
        <v/>
      </c>
    </row>
    <row r="1335" spans="1:56">
      <c r="A1335" s="220" t="str">
        <f t="shared" si="462"/>
        <v/>
      </c>
      <c r="B1335" s="221"/>
      <c r="C1335" s="222"/>
      <c r="D1335" s="169"/>
      <c r="E1335" s="169"/>
      <c r="F1335" s="169"/>
      <c r="G1335" s="202"/>
      <c r="H1335" s="217"/>
      <c r="I1335" s="212"/>
      <c r="J1335" s="206"/>
      <c r="K1335" s="212"/>
      <c r="L1335" s="206"/>
      <c r="M1335" s="212"/>
      <c r="N1335" s="206"/>
      <c r="O1335" s="170" t="str">
        <f t="shared" si="463"/>
        <v/>
      </c>
      <c r="P1335" s="171"/>
      <c r="Q1335" s="171"/>
      <c r="R1335" s="171"/>
      <c r="S1335" s="172" t="str">
        <f t="shared" si="464"/>
        <v/>
      </c>
      <c r="T1335" s="172" t="str">
        <f t="shared" si="465"/>
        <v/>
      </c>
      <c r="U1335" s="171"/>
      <c r="V1335" s="171"/>
      <c r="W1335" s="173" t="str">
        <f t="shared" si="466"/>
        <v/>
      </c>
      <c r="X1335" s="173" t="str">
        <f t="shared" si="467"/>
        <v/>
      </c>
      <c r="Y1335" s="173" t="str">
        <f t="shared" si="468"/>
        <v/>
      </c>
      <c r="Z1335" s="171"/>
      <c r="AA1335" s="171"/>
      <c r="AB1335" s="171"/>
      <c r="AC1335" s="172" t="str">
        <f t="shared" si="469"/>
        <v/>
      </c>
      <c r="AD1335" s="172" t="str">
        <f t="shared" si="470"/>
        <v/>
      </c>
      <c r="AE1335" s="174"/>
      <c r="AF1335" s="175" t="str">
        <f t="shared" si="471"/>
        <v/>
      </c>
      <c r="AG1335" s="169"/>
      <c r="AH1335" s="171"/>
      <c r="AI1335" s="171"/>
      <c r="AJ1335" s="169"/>
      <c r="AK1335" s="176" t="str">
        <f t="shared" si="472"/>
        <v/>
      </c>
      <c r="AL1335" s="176" t="str">
        <f t="shared" si="473"/>
        <v/>
      </c>
      <c r="AM1335" s="176" t="str">
        <f t="shared" si="474"/>
        <v/>
      </c>
      <c r="AN1335" s="359" t="str">
        <f>IF(Overview!$K$17='Internal Calcs'!$P$22,IF(AK1335="","",AK1335),IF(Overview!$K$17='Internal Calcs'!$P$23,IF(AK1335="","",AK1335),IF(ISNUMBER(A1335),(IF(F1335="Short",G1335-H1335,H1335-G1335)*AZ1335-AX1335),"")))</f>
        <v/>
      </c>
      <c r="AO1335" s="401" t="str">
        <f>IF(Overview!$K$17='Internal Calcs'!$P$22,IF(AL1335="","",AL1335),IF(Overview!$K$17='Internal Calcs'!$P$23,IF(AL1335="","",AL1335),IF(ISNUMBER(A1335),IF(AL1335="",(IF(F1335="Short",G1335-H1335,H1335-G1335)*AZ1335-AX1335),(IF(F1335="Short",G1335-J1335,J1335-G1335)*AZ1335-AX1335)),"")))</f>
        <v/>
      </c>
      <c r="AP1335" s="359" t="str">
        <f>IF(Overview!$K$17='Internal Calcs'!$P$22,"",IF(Overview!$K$17='Internal Calcs'!$P$23,IF(AM1335="","",AM1335),IF(ISNUMBER(A1335),IF(AM1335="",(IF(F1335="Short",G1335-H1335,H1335-G1335)*AZ1335-AX1335),(IF(F1335="Short",G1335-L1335,L1335-G1335)*AZ1335-AX1335)),"")))</f>
        <v/>
      </c>
      <c r="AQ1335" s="176" t="str">
        <f t="shared" si="475"/>
        <v/>
      </c>
      <c r="AR1335" s="176" t="str">
        <f t="shared" si="476"/>
        <v/>
      </c>
      <c r="AS1335" s="176" t="str">
        <f t="shared" si="477"/>
        <v/>
      </c>
      <c r="AT1335" s="176" t="str">
        <f>IF(ISNUMBER(A1335),MAX($AS$2:AS1335)-AS1335,"")</f>
        <v/>
      </c>
      <c r="AU1335" s="177" t="str">
        <f t="shared" si="478"/>
        <v/>
      </c>
      <c r="AV1335" s="178" t="str">
        <f t="shared" si="479"/>
        <v/>
      </c>
      <c r="AW1335" s="178" t="str">
        <f t="shared" si="480"/>
        <v/>
      </c>
      <c r="AX1335" s="179" t="str">
        <f ca="1">IF(ISNUMBER($A1335),INDIRECT(CONCATENATE("'Instrument List'!B",(MATCH(E1335,'Instrument List'!A:A,0))-0)),"")</f>
        <v/>
      </c>
      <c r="AY1335" s="179" t="str">
        <f ca="1">IF(ISNUMBER($A1335),INDIRECT(CONCATENATE("'Instrument List'!D",(MATCH(E1335,'Instrument List'!A:A,0))-0)),"")</f>
        <v/>
      </c>
      <c r="AZ1335" s="179" t="str">
        <f ca="1">IF(ISNUMBER($A1335),INDIRECT(CONCATENATE("'Instrument List'!C",(MATCH(E1335,'Instrument List'!A:A,0))-0)),"")</f>
        <v/>
      </c>
      <c r="BA1335" s="180" t="str">
        <f ca="1">IF(ISNUMBER(A1335),INDIRECT(CONCATENATE("'Instrument List'!E",(MATCH(E1335,'Instrument List'!A:A,0))-0)),"")</f>
        <v/>
      </c>
      <c r="BB1335" s="181" t="str">
        <f t="shared" si="481"/>
        <v/>
      </c>
      <c r="BC1335" s="181" t="str">
        <f t="shared" si="482"/>
        <v/>
      </c>
      <c r="BD1335" s="181" t="str">
        <f ca="1">IF(ISNUMBER(A1335),INDIRECT(CONCATENATE("'Instrument List'!F",(MATCH(E1335,'Instrument List'!A:A,0))-0)),"")</f>
        <v/>
      </c>
    </row>
    <row r="1336" spans="1:56">
      <c r="A1336" s="223" t="str">
        <f t="shared" si="462"/>
        <v/>
      </c>
      <c r="B1336" s="224"/>
      <c r="C1336" s="225"/>
      <c r="D1336" s="182"/>
      <c r="E1336" s="182"/>
      <c r="F1336" s="182"/>
      <c r="G1336" s="203"/>
      <c r="H1336" s="218"/>
      <c r="I1336" s="213"/>
      <c r="J1336" s="207"/>
      <c r="K1336" s="213"/>
      <c r="L1336" s="207"/>
      <c r="M1336" s="213"/>
      <c r="N1336" s="207"/>
      <c r="O1336" s="183" t="str">
        <f t="shared" si="463"/>
        <v/>
      </c>
      <c r="P1336" s="184"/>
      <c r="Q1336" s="184"/>
      <c r="R1336" s="275"/>
      <c r="S1336" s="185" t="str">
        <f t="shared" si="464"/>
        <v/>
      </c>
      <c r="T1336" s="185" t="str">
        <f t="shared" si="465"/>
        <v/>
      </c>
      <c r="U1336" s="275"/>
      <c r="V1336" s="275"/>
      <c r="W1336" s="276" t="str">
        <f t="shared" si="466"/>
        <v/>
      </c>
      <c r="X1336" s="276" t="str">
        <f t="shared" si="467"/>
        <v/>
      </c>
      <c r="Y1336" s="276" t="str">
        <f t="shared" si="468"/>
        <v/>
      </c>
      <c r="Z1336" s="275"/>
      <c r="AA1336" s="184"/>
      <c r="AB1336" s="184"/>
      <c r="AC1336" s="185" t="str">
        <f t="shared" si="469"/>
        <v/>
      </c>
      <c r="AD1336" s="185" t="str">
        <f t="shared" si="470"/>
        <v/>
      </c>
      <c r="AE1336" s="186"/>
      <c r="AF1336" s="187" t="str">
        <f t="shared" si="471"/>
        <v/>
      </c>
      <c r="AG1336" s="182"/>
      <c r="AH1336" s="184"/>
      <c r="AI1336" s="184"/>
      <c r="AJ1336" s="182"/>
      <c r="AK1336" s="188" t="str">
        <f t="shared" si="472"/>
        <v/>
      </c>
      <c r="AL1336" s="188" t="str">
        <f t="shared" si="473"/>
        <v/>
      </c>
      <c r="AM1336" s="188" t="str">
        <f t="shared" si="474"/>
        <v/>
      </c>
      <c r="AN1336" s="359" t="str">
        <f>IF(Overview!$K$17='Internal Calcs'!$P$22,IF(AK1336="","",AK1336),IF(Overview!$K$17='Internal Calcs'!$P$23,IF(AK1336="","",AK1336),IF(ISNUMBER(A1336),(IF(F1336="Short",G1336-H1336,H1336-G1336)*AZ1336-AX1336),"")))</f>
        <v/>
      </c>
      <c r="AO1336" s="401" t="str">
        <f>IF(Overview!$K$17='Internal Calcs'!$P$22,IF(AL1336="","",AL1336),IF(Overview!$K$17='Internal Calcs'!$P$23,IF(AL1336="","",AL1336),IF(ISNUMBER(A1336),IF(AL1336="",(IF(F1336="Short",G1336-H1336,H1336-G1336)*AZ1336-AX1336),(IF(F1336="Short",G1336-J1336,J1336-G1336)*AZ1336-AX1336)),"")))</f>
        <v/>
      </c>
      <c r="AP1336" s="359" t="str">
        <f>IF(Overview!$K$17='Internal Calcs'!$P$22,"",IF(Overview!$K$17='Internal Calcs'!$P$23,IF(AM1336="","",AM1336),IF(ISNUMBER(A1336),IF(AM1336="",(IF(F1336="Short",G1336-H1336,H1336-G1336)*AZ1336-AX1336),(IF(F1336="Short",G1336-L1336,L1336-G1336)*AZ1336-AX1336)),"")))</f>
        <v/>
      </c>
      <c r="AQ1336" s="188" t="str">
        <f t="shared" si="475"/>
        <v/>
      </c>
      <c r="AR1336" s="188" t="str">
        <f t="shared" si="476"/>
        <v/>
      </c>
      <c r="AS1336" s="188" t="str">
        <f t="shared" si="477"/>
        <v/>
      </c>
      <c r="AT1336" s="188" t="str">
        <f>IF(ISNUMBER(A1336),MAX($AS$2:AS1336)-AS1336,"")</f>
        <v/>
      </c>
      <c r="AU1336" s="189" t="str">
        <f t="shared" si="478"/>
        <v/>
      </c>
      <c r="AV1336" s="190" t="str">
        <f t="shared" si="479"/>
        <v/>
      </c>
      <c r="AW1336" s="190" t="str">
        <f t="shared" si="480"/>
        <v/>
      </c>
      <c r="AX1336" s="191" t="str">
        <f ca="1">IF(ISNUMBER($A1336),INDIRECT(CONCATENATE("'Instrument List'!B",(MATCH(E1336,'Instrument List'!A:A,0))-0)),"")</f>
        <v/>
      </c>
      <c r="AY1336" s="191" t="str">
        <f ca="1">IF(ISNUMBER($A1336),INDIRECT(CONCATENATE("'Instrument List'!D",(MATCH(E1336,'Instrument List'!A:A,0))-0)),"")</f>
        <v/>
      </c>
      <c r="AZ1336" s="191" t="str">
        <f ca="1">IF(ISNUMBER($A1336),INDIRECT(CONCATENATE("'Instrument List'!C",(MATCH(E1336,'Instrument List'!A:A,0))-0)),"")</f>
        <v/>
      </c>
      <c r="BA1336" s="192" t="str">
        <f ca="1">IF(ISNUMBER(A1336),INDIRECT(CONCATENATE("'Instrument List'!E",(MATCH(E1336,'Instrument List'!A:A,0))-0)),"")</f>
        <v/>
      </c>
      <c r="BB1336" s="193" t="str">
        <f t="shared" si="481"/>
        <v/>
      </c>
      <c r="BC1336" s="193" t="str">
        <f t="shared" si="482"/>
        <v/>
      </c>
      <c r="BD1336" s="193" t="str">
        <f ca="1">IF(ISNUMBER(A1336),INDIRECT(CONCATENATE("'Instrument List'!F",(MATCH(E1336,'Instrument List'!A:A,0))-0)),"")</f>
        <v/>
      </c>
    </row>
    <row r="1337" spans="1:56">
      <c r="A1337" s="220" t="str">
        <f t="shared" si="462"/>
        <v/>
      </c>
      <c r="B1337" s="221"/>
      <c r="C1337" s="222"/>
      <c r="D1337" s="169"/>
      <c r="E1337" s="169"/>
      <c r="F1337" s="169"/>
      <c r="G1337" s="202"/>
      <c r="H1337" s="217"/>
      <c r="I1337" s="212"/>
      <c r="J1337" s="206"/>
      <c r="K1337" s="212"/>
      <c r="L1337" s="206"/>
      <c r="M1337" s="212"/>
      <c r="N1337" s="206"/>
      <c r="O1337" s="170" t="str">
        <f t="shared" si="463"/>
        <v/>
      </c>
      <c r="P1337" s="171"/>
      <c r="Q1337" s="171"/>
      <c r="R1337" s="171"/>
      <c r="S1337" s="172" t="str">
        <f t="shared" si="464"/>
        <v/>
      </c>
      <c r="T1337" s="172" t="str">
        <f t="shared" si="465"/>
        <v/>
      </c>
      <c r="U1337" s="171"/>
      <c r="V1337" s="171"/>
      <c r="W1337" s="173" t="str">
        <f t="shared" si="466"/>
        <v/>
      </c>
      <c r="X1337" s="173" t="str">
        <f t="shared" si="467"/>
        <v/>
      </c>
      <c r="Y1337" s="173" t="str">
        <f t="shared" si="468"/>
        <v/>
      </c>
      <c r="Z1337" s="171"/>
      <c r="AA1337" s="171"/>
      <c r="AB1337" s="171"/>
      <c r="AC1337" s="172" t="str">
        <f t="shared" si="469"/>
        <v/>
      </c>
      <c r="AD1337" s="172" t="str">
        <f t="shared" si="470"/>
        <v/>
      </c>
      <c r="AE1337" s="174"/>
      <c r="AF1337" s="175" t="str">
        <f t="shared" si="471"/>
        <v/>
      </c>
      <c r="AG1337" s="169"/>
      <c r="AH1337" s="171"/>
      <c r="AI1337" s="171"/>
      <c r="AJ1337" s="169"/>
      <c r="AK1337" s="176" t="str">
        <f t="shared" si="472"/>
        <v/>
      </c>
      <c r="AL1337" s="176" t="str">
        <f t="shared" si="473"/>
        <v/>
      </c>
      <c r="AM1337" s="176" t="str">
        <f t="shared" si="474"/>
        <v/>
      </c>
      <c r="AN1337" s="359" t="str">
        <f>IF(Overview!$K$17='Internal Calcs'!$P$22,IF(AK1337="","",AK1337),IF(Overview!$K$17='Internal Calcs'!$P$23,IF(AK1337="","",AK1337),IF(ISNUMBER(A1337),(IF(F1337="Short",G1337-H1337,H1337-G1337)*AZ1337-AX1337),"")))</f>
        <v/>
      </c>
      <c r="AO1337" s="401" t="str">
        <f>IF(Overview!$K$17='Internal Calcs'!$P$22,IF(AL1337="","",AL1337),IF(Overview!$K$17='Internal Calcs'!$P$23,IF(AL1337="","",AL1337),IF(ISNUMBER(A1337),IF(AL1337="",(IF(F1337="Short",G1337-H1337,H1337-G1337)*AZ1337-AX1337),(IF(F1337="Short",G1337-J1337,J1337-G1337)*AZ1337-AX1337)),"")))</f>
        <v/>
      </c>
      <c r="AP1337" s="359" t="str">
        <f>IF(Overview!$K$17='Internal Calcs'!$P$22,"",IF(Overview!$K$17='Internal Calcs'!$P$23,IF(AM1337="","",AM1337),IF(ISNUMBER(A1337),IF(AM1337="",(IF(F1337="Short",G1337-H1337,H1337-G1337)*AZ1337-AX1337),(IF(F1337="Short",G1337-L1337,L1337-G1337)*AZ1337-AX1337)),"")))</f>
        <v/>
      </c>
      <c r="AQ1337" s="176" t="str">
        <f t="shared" si="475"/>
        <v/>
      </c>
      <c r="AR1337" s="176" t="str">
        <f t="shared" si="476"/>
        <v/>
      </c>
      <c r="AS1337" s="176" t="str">
        <f t="shared" si="477"/>
        <v/>
      </c>
      <c r="AT1337" s="176" t="str">
        <f>IF(ISNUMBER(A1337),MAX($AS$2:AS1337)-AS1337,"")</f>
        <v/>
      </c>
      <c r="AU1337" s="177" t="str">
        <f t="shared" si="478"/>
        <v/>
      </c>
      <c r="AV1337" s="178" t="str">
        <f t="shared" si="479"/>
        <v/>
      </c>
      <c r="AW1337" s="178" t="str">
        <f t="shared" si="480"/>
        <v/>
      </c>
      <c r="AX1337" s="179" t="str">
        <f ca="1">IF(ISNUMBER($A1337),INDIRECT(CONCATENATE("'Instrument List'!B",(MATCH(E1337,'Instrument List'!A:A,0))-0)),"")</f>
        <v/>
      </c>
      <c r="AY1337" s="179" t="str">
        <f ca="1">IF(ISNUMBER($A1337),INDIRECT(CONCATENATE("'Instrument List'!D",(MATCH(E1337,'Instrument List'!A:A,0))-0)),"")</f>
        <v/>
      </c>
      <c r="AZ1337" s="179" t="str">
        <f ca="1">IF(ISNUMBER($A1337),INDIRECT(CONCATENATE("'Instrument List'!C",(MATCH(E1337,'Instrument List'!A:A,0))-0)),"")</f>
        <v/>
      </c>
      <c r="BA1337" s="180" t="str">
        <f ca="1">IF(ISNUMBER(A1337),INDIRECT(CONCATENATE("'Instrument List'!E",(MATCH(E1337,'Instrument List'!A:A,0))-0)),"")</f>
        <v/>
      </c>
      <c r="BB1337" s="181" t="str">
        <f t="shared" si="481"/>
        <v/>
      </c>
      <c r="BC1337" s="181" t="str">
        <f t="shared" si="482"/>
        <v/>
      </c>
      <c r="BD1337" s="181" t="str">
        <f ca="1">IF(ISNUMBER(A1337),INDIRECT(CONCATENATE("'Instrument List'!F",(MATCH(E1337,'Instrument List'!A:A,0))-0)),"")</f>
        <v/>
      </c>
    </row>
    <row r="1338" spans="1:56">
      <c r="A1338" s="223" t="str">
        <f t="shared" si="462"/>
        <v/>
      </c>
      <c r="B1338" s="224"/>
      <c r="C1338" s="225"/>
      <c r="D1338" s="182"/>
      <c r="E1338" s="182"/>
      <c r="F1338" s="182"/>
      <c r="G1338" s="203"/>
      <c r="H1338" s="218"/>
      <c r="I1338" s="213"/>
      <c r="J1338" s="207"/>
      <c r="K1338" s="213"/>
      <c r="L1338" s="207"/>
      <c r="M1338" s="213"/>
      <c r="N1338" s="207"/>
      <c r="O1338" s="183" t="str">
        <f t="shared" si="463"/>
        <v/>
      </c>
      <c r="P1338" s="184"/>
      <c r="Q1338" s="184"/>
      <c r="R1338" s="275"/>
      <c r="S1338" s="185" t="str">
        <f t="shared" si="464"/>
        <v/>
      </c>
      <c r="T1338" s="185" t="str">
        <f t="shared" si="465"/>
        <v/>
      </c>
      <c r="U1338" s="275"/>
      <c r="V1338" s="275"/>
      <c r="W1338" s="276" t="str">
        <f t="shared" si="466"/>
        <v/>
      </c>
      <c r="X1338" s="276" t="str">
        <f t="shared" si="467"/>
        <v/>
      </c>
      <c r="Y1338" s="276" t="str">
        <f t="shared" si="468"/>
        <v/>
      </c>
      <c r="Z1338" s="275"/>
      <c r="AA1338" s="184"/>
      <c r="AB1338" s="184"/>
      <c r="AC1338" s="185" t="str">
        <f t="shared" si="469"/>
        <v/>
      </c>
      <c r="AD1338" s="185" t="str">
        <f t="shared" si="470"/>
        <v/>
      </c>
      <c r="AE1338" s="186"/>
      <c r="AF1338" s="187" t="str">
        <f t="shared" si="471"/>
        <v/>
      </c>
      <c r="AG1338" s="182"/>
      <c r="AH1338" s="184"/>
      <c r="AI1338" s="184"/>
      <c r="AJ1338" s="182"/>
      <c r="AK1338" s="188" t="str">
        <f t="shared" si="472"/>
        <v/>
      </c>
      <c r="AL1338" s="188" t="str">
        <f t="shared" si="473"/>
        <v/>
      </c>
      <c r="AM1338" s="188" t="str">
        <f t="shared" si="474"/>
        <v/>
      </c>
      <c r="AN1338" s="359" t="str">
        <f>IF(Overview!$K$17='Internal Calcs'!$P$22,IF(AK1338="","",AK1338),IF(Overview!$K$17='Internal Calcs'!$P$23,IF(AK1338="","",AK1338),IF(ISNUMBER(A1338),(IF(F1338="Short",G1338-H1338,H1338-G1338)*AZ1338-AX1338),"")))</f>
        <v/>
      </c>
      <c r="AO1338" s="401" t="str">
        <f>IF(Overview!$K$17='Internal Calcs'!$P$22,IF(AL1338="","",AL1338),IF(Overview!$K$17='Internal Calcs'!$P$23,IF(AL1338="","",AL1338),IF(ISNUMBER(A1338),IF(AL1338="",(IF(F1338="Short",G1338-H1338,H1338-G1338)*AZ1338-AX1338),(IF(F1338="Short",G1338-J1338,J1338-G1338)*AZ1338-AX1338)),"")))</f>
        <v/>
      </c>
      <c r="AP1338" s="359" t="str">
        <f>IF(Overview!$K$17='Internal Calcs'!$P$22,"",IF(Overview!$K$17='Internal Calcs'!$P$23,IF(AM1338="","",AM1338),IF(ISNUMBER(A1338),IF(AM1338="",(IF(F1338="Short",G1338-H1338,H1338-G1338)*AZ1338-AX1338),(IF(F1338="Short",G1338-L1338,L1338-G1338)*AZ1338-AX1338)),"")))</f>
        <v/>
      </c>
      <c r="AQ1338" s="188" t="str">
        <f t="shared" si="475"/>
        <v/>
      </c>
      <c r="AR1338" s="188" t="str">
        <f t="shared" si="476"/>
        <v/>
      </c>
      <c r="AS1338" s="188" t="str">
        <f t="shared" si="477"/>
        <v/>
      </c>
      <c r="AT1338" s="188" t="str">
        <f>IF(ISNUMBER(A1338),MAX($AS$2:AS1338)-AS1338,"")</f>
        <v/>
      </c>
      <c r="AU1338" s="189" t="str">
        <f t="shared" si="478"/>
        <v/>
      </c>
      <c r="AV1338" s="190" t="str">
        <f t="shared" si="479"/>
        <v/>
      </c>
      <c r="AW1338" s="190" t="str">
        <f t="shared" si="480"/>
        <v/>
      </c>
      <c r="AX1338" s="191" t="str">
        <f ca="1">IF(ISNUMBER($A1338),INDIRECT(CONCATENATE("'Instrument List'!B",(MATCH(E1338,'Instrument List'!A:A,0))-0)),"")</f>
        <v/>
      </c>
      <c r="AY1338" s="191" t="str">
        <f ca="1">IF(ISNUMBER($A1338),INDIRECT(CONCATENATE("'Instrument List'!D",(MATCH(E1338,'Instrument List'!A:A,0))-0)),"")</f>
        <v/>
      </c>
      <c r="AZ1338" s="191" t="str">
        <f ca="1">IF(ISNUMBER($A1338),INDIRECT(CONCATENATE("'Instrument List'!C",(MATCH(E1338,'Instrument List'!A:A,0))-0)),"")</f>
        <v/>
      </c>
      <c r="BA1338" s="192" t="str">
        <f ca="1">IF(ISNUMBER(A1338),INDIRECT(CONCATENATE("'Instrument List'!E",(MATCH(E1338,'Instrument List'!A:A,0))-0)),"")</f>
        <v/>
      </c>
      <c r="BB1338" s="193" t="str">
        <f t="shared" si="481"/>
        <v/>
      </c>
      <c r="BC1338" s="193" t="str">
        <f t="shared" si="482"/>
        <v/>
      </c>
      <c r="BD1338" s="193" t="str">
        <f ca="1">IF(ISNUMBER(A1338),INDIRECT(CONCATENATE("'Instrument List'!F",(MATCH(E1338,'Instrument List'!A:A,0))-0)),"")</f>
        <v/>
      </c>
    </row>
    <row r="1339" spans="1:56">
      <c r="A1339" s="220" t="str">
        <f t="shared" si="462"/>
        <v/>
      </c>
      <c r="B1339" s="221"/>
      <c r="C1339" s="222"/>
      <c r="D1339" s="169"/>
      <c r="E1339" s="169"/>
      <c r="F1339" s="169"/>
      <c r="G1339" s="202"/>
      <c r="H1339" s="217"/>
      <c r="I1339" s="212"/>
      <c r="J1339" s="206"/>
      <c r="K1339" s="212"/>
      <c r="L1339" s="206"/>
      <c r="M1339" s="212"/>
      <c r="N1339" s="206"/>
      <c r="O1339" s="170" t="str">
        <f t="shared" si="463"/>
        <v/>
      </c>
      <c r="P1339" s="171"/>
      <c r="Q1339" s="171"/>
      <c r="R1339" s="171"/>
      <c r="S1339" s="172" t="str">
        <f t="shared" si="464"/>
        <v/>
      </c>
      <c r="T1339" s="172" t="str">
        <f t="shared" si="465"/>
        <v/>
      </c>
      <c r="U1339" s="171"/>
      <c r="V1339" s="171"/>
      <c r="W1339" s="173" t="str">
        <f t="shared" si="466"/>
        <v/>
      </c>
      <c r="X1339" s="173" t="str">
        <f t="shared" si="467"/>
        <v/>
      </c>
      <c r="Y1339" s="173" t="str">
        <f t="shared" si="468"/>
        <v/>
      </c>
      <c r="Z1339" s="171"/>
      <c r="AA1339" s="171"/>
      <c r="AB1339" s="171"/>
      <c r="AC1339" s="172" t="str">
        <f t="shared" si="469"/>
        <v/>
      </c>
      <c r="AD1339" s="172" t="str">
        <f t="shared" si="470"/>
        <v/>
      </c>
      <c r="AE1339" s="174"/>
      <c r="AF1339" s="175" t="str">
        <f t="shared" si="471"/>
        <v/>
      </c>
      <c r="AG1339" s="169"/>
      <c r="AH1339" s="171"/>
      <c r="AI1339" s="171"/>
      <c r="AJ1339" s="169"/>
      <c r="AK1339" s="176" t="str">
        <f t="shared" si="472"/>
        <v/>
      </c>
      <c r="AL1339" s="176" t="str">
        <f t="shared" si="473"/>
        <v/>
      </c>
      <c r="AM1339" s="176" t="str">
        <f t="shared" si="474"/>
        <v/>
      </c>
      <c r="AN1339" s="359" t="str">
        <f>IF(Overview!$K$17='Internal Calcs'!$P$22,IF(AK1339="","",AK1339),IF(Overview!$K$17='Internal Calcs'!$P$23,IF(AK1339="","",AK1339),IF(ISNUMBER(A1339),(IF(F1339="Short",G1339-H1339,H1339-G1339)*AZ1339-AX1339),"")))</f>
        <v/>
      </c>
      <c r="AO1339" s="401" t="str">
        <f>IF(Overview!$K$17='Internal Calcs'!$P$22,IF(AL1339="","",AL1339),IF(Overview!$K$17='Internal Calcs'!$P$23,IF(AL1339="","",AL1339),IF(ISNUMBER(A1339),IF(AL1339="",(IF(F1339="Short",G1339-H1339,H1339-G1339)*AZ1339-AX1339),(IF(F1339="Short",G1339-J1339,J1339-G1339)*AZ1339-AX1339)),"")))</f>
        <v/>
      </c>
      <c r="AP1339" s="359" t="str">
        <f>IF(Overview!$K$17='Internal Calcs'!$P$22,"",IF(Overview!$K$17='Internal Calcs'!$P$23,IF(AM1339="","",AM1339),IF(ISNUMBER(A1339),IF(AM1339="",(IF(F1339="Short",G1339-H1339,H1339-G1339)*AZ1339-AX1339),(IF(F1339="Short",G1339-L1339,L1339-G1339)*AZ1339-AX1339)),"")))</f>
        <v/>
      </c>
      <c r="AQ1339" s="176" t="str">
        <f t="shared" si="475"/>
        <v/>
      </c>
      <c r="AR1339" s="176" t="str">
        <f t="shared" si="476"/>
        <v/>
      </c>
      <c r="AS1339" s="176" t="str">
        <f t="shared" si="477"/>
        <v/>
      </c>
      <c r="AT1339" s="176" t="str">
        <f>IF(ISNUMBER(A1339),MAX($AS$2:AS1339)-AS1339,"")</f>
        <v/>
      </c>
      <c r="AU1339" s="177" t="str">
        <f t="shared" si="478"/>
        <v/>
      </c>
      <c r="AV1339" s="178" t="str">
        <f t="shared" si="479"/>
        <v/>
      </c>
      <c r="AW1339" s="178" t="str">
        <f t="shared" si="480"/>
        <v/>
      </c>
      <c r="AX1339" s="179" t="str">
        <f ca="1">IF(ISNUMBER($A1339),INDIRECT(CONCATENATE("'Instrument List'!B",(MATCH(E1339,'Instrument List'!A:A,0))-0)),"")</f>
        <v/>
      </c>
      <c r="AY1339" s="179" t="str">
        <f ca="1">IF(ISNUMBER($A1339),INDIRECT(CONCATENATE("'Instrument List'!D",(MATCH(E1339,'Instrument List'!A:A,0))-0)),"")</f>
        <v/>
      </c>
      <c r="AZ1339" s="179" t="str">
        <f ca="1">IF(ISNUMBER($A1339),INDIRECT(CONCATENATE("'Instrument List'!C",(MATCH(E1339,'Instrument List'!A:A,0))-0)),"")</f>
        <v/>
      </c>
      <c r="BA1339" s="180" t="str">
        <f ca="1">IF(ISNUMBER(A1339),INDIRECT(CONCATENATE("'Instrument List'!E",(MATCH(E1339,'Instrument List'!A:A,0))-0)),"")</f>
        <v/>
      </c>
      <c r="BB1339" s="181" t="str">
        <f t="shared" si="481"/>
        <v/>
      </c>
      <c r="BC1339" s="181" t="str">
        <f t="shared" si="482"/>
        <v/>
      </c>
      <c r="BD1339" s="181" t="str">
        <f ca="1">IF(ISNUMBER(A1339),INDIRECT(CONCATENATE("'Instrument List'!F",(MATCH(E1339,'Instrument List'!A:A,0))-0)),"")</f>
        <v/>
      </c>
    </row>
    <row r="1340" spans="1:56">
      <c r="A1340" s="223" t="str">
        <f t="shared" si="462"/>
        <v/>
      </c>
      <c r="B1340" s="224"/>
      <c r="C1340" s="225"/>
      <c r="D1340" s="182"/>
      <c r="E1340" s="182"/>
      <c r="F1340" s="182"/>
      <c r="G1340" s="203"/>
      <c r="H1340" s="218"/>
      <c r="I1340" s="213"/>
      <c r="J1340" s="207"/>
      <c r="K1340" s="213"/>
      <c r="L1340" s="207"/>
      <c r="M1340" s="213"/>
      <c r="N1340" s="207"/>
      <c r="O1340" s="183" t="str">
        <f t="shared" si="463"/>
        <v/>
      </c>
      <c r="P1340" s="184"/>
      <c r="Q1340" s="184"/>
      <c r="R1340" s="275"/>
      <c r="S1340" s="185" t="str">
        <f t="shared" si="464"/>
        <v/>
      </c>
      <c r="T1340" s="185" t="str">
        <f t="shared" si="465"/>
        <v/>
      </c>
      <c r="U1340" s="275"/>
      <c r="V1340" s="275"/>
      <c r="W1340" s="276" t="str">
        <f t="shared" si="466"/>
        <v/>
      </c>
      <c r="X1340" s="276" t="str">
        <f t="shared" si="467"/>
        <v/>
      </c>
      <c r="Y1340" s="276" t="str">
        <f t="shared" si="468"/>
        <v/>
      </c>
      <c r="Z1340" s="275"/>
      <c r="AA1340" s="184"/>
      <c r="AB1340" s="184"/>
      <c r="AC1340" s="185" t="str">
        <f t="shared" si="469"/>
        <v/>
      </c>
      <c r="AD1340" s="185" t="str">
        <f t="shared" si="470"/>
        <v/>
      </c>
      <c r="AE1340" s="186"/>
      <c r="AF1340" s="187" t="str">
        <f t="shared" si="471"/>
        <v/>
      </c>
      <c r="AG1340" s="182"/>
      <c r="AH1340" s="184"/>
      <c r="AI1340" s="184"/>
      <c r="AJ1340" s="182"/>
      <c r="AK1340" s="188" t="str">
        <f t="shared" si="472"/>
        <v/>
      </c>
      <c r="AL1340" s="188" t="str">
        <f t="shared" si="473"/>
        <v/>
      </c>
      <c r="AM1340" s="188" t="str">
        <f t="shared" si="474"/>
        <v/>
      </c>
      <c r="AN1340" s="359" t="str">
        <f>IF(Overview!$K$17='Internal Calcs'!$P$22,IF(AK1340="","",AK1340),IF(Overview!$K$17='Internal Calcs'!$P$23,IF(AK1340="","",AK1340),IF(ISNUMBER(A1340),(IF(F1340="Short",G1340-H1340,H1340-G1340)*AZ1340-AX1340),"")))</f>
        <v/>
      </c>
      <c r="AO1340" s="401" t="str">
        <f>IF(Overview!$K$17='Internal Calcs'!$P$22,IF(AL1340="","",AL1340),IF(Overview!$K$17='Internal Calcs'!$P$23,IF(AL1340="","",AL1340),IF(ISNUMBER(A1340),IF(AL1340="",(IF(F1340="Short",G1340-H1340,H1340-G1340)*AZ1340-AX1340),(IF(F1340="Short",G1340-J1340,J1340-G1340)*AZ1340-AX1340)),"")))</f>
        <v/>
      </c>
      <c r="AP1340" s="359" t="str">
        <f>IF(Overview!$K$17='Internal Calcs'!$P$22,"",IF(Overview!$K$17='Internal Calcs'!$P$23,IF(AM1340="","",AM1340),IF(ISNUMBER(A1340),IF(AM1340="",(IF(F1340="Short",G1340-H1340,H1340-G1340)*AZ1340-AX1340),(IF(F1340="Short",G1340-L1340,L1340-G1340)*AZ1340-AX1340)),"")))</f>
        <v/>
      </c>
      <c r="AQ1340" s="188" t="str">
        <f t="shared" si="475"/>
        <v/>
      </c>
      <c r="AR1340" s="188" t="str">
        <f t="shared" si="476"/>
        <v/>
      </c>
      <c r="AS1340" s="188" t="str">
        <f t="shared" si="477"/>
        <v/>
      </c>
      <c r="AT1340" s="188" t="str">
        <f>IF(ISNUMBER(A1340),MAX($AS$2:AS1340)-AS1340,"")</f>
        <v/>
      </c>
      <c r="AU1340" s="189" t="str">
        <f t="shared" si="478"/>
        <v/>
      </c>
      <c r="AV1340" s="190" t="str">
        <f t="shared" si="479"/>
        <v/>
      </c>
      <c r="AW1340" s="190" t="str">
        <f t="shared" si="480"/>
        <v/>
      </c>
      <c r="AX1340" s="191" t="str">
        <f ca="1">IF(ISNUMBER($A1340),INDIRECT(CONCATENATE("'Instrument List'!B",(MATCH(E1340,'Instrument List'!A:A,0))-0)),"")</f>
        <v/>
      </c>
      <c r="AY1340" s="191" t="str">
        <f ca="1">IF(ISNUMBER($A1340),INDIRECT(CONCATENATE("'Instrument List'!D",(MATCH(E1340,'Instrument List'!A:A,0))-0)),"")</f>
        <v/>
      </c>
      <c r="AZ1340" s="191" t="str">
        <f ca="1">IF(ISNUMBER($A1340),INDIRECT(CONCATENATE("'Instrument List'!C",(MATCH(E1340,'Instrument List'!A:A,0))-0)),"")</f>
        <v/>
      </c>
      <c r="BA1340" s="192" t="str">
        <f ca="1">IF(ISNUMBER(A1340),INDIRECT(CONCATENATE("'Instrument List'!E",(MATCH(E1340,'Instrument List'!A:A,0))-0)),"")</f>
        <v/>
      </c>
      <c r="BB1340" s="193" t="str">
        <f t="shared" si="481"/>
        <v/>
      </c>
      <c r="BC1340" s="193" t="str">
        <f t="shared" si="482"/>
        <v/>
      </c>
      <c r="BD1340" s="193" t="str">
        <f ca="1">IF(ISNUMBER(A1340),INDIRECT(CONCATENATE("'Instrument List'!F",(MATCH(E1340,'Instrument List'!A:A,0))-0)),"")</f>
        <v/>
      </c>
    </row>
    <row r="1341" spans="1:56">
      <c r="A1341" s="220" t="str">
        <f t="shared" si="462"/>
        <v/>
      </c>
      <c r="B1341" s="221"/>
      <c r="C1341" s="222"/>
      <c r="D1341" s="169"/>
      <c r="E1341" s="169"/>
      <c r="F1341" s="169"/>
      <c r="G1341" s="202"/>
      <c r="H1341" s="217"/>
      <c r="I1341" s="212"/>
      <c r="J1341" s="206"/>
      <c r="K1341" s="212"/>
      <c r="L1341" s="206"/>
      <c r="M1341" s="212"/>
      <c r="N1341" s="206"/>
      <c r="O1341" s="170" t="str">
        <f t="shared" si="463"/>
        <v/>
      </c>
      <c r="P1341" s="171"/>
      <c r="Q1341" s="171"/>
      <c r="R1341" s="171"/>
      <c r="S1341" s="172" t="str">
        <f t="shared" si="464"/>
        <v/>
      </c>
      <c r="T1341" s="172" t="str">
        <f t="shared" si="465"/>
        <v/>
      </c>
      <c r="U1341" s="171"/>
      <c r="V1341" s="171"/>
      <c r="W1341" s="173" t="str">
        <f t="shared" si="466"/>
        <v/>
      </c>
      <c r="X1341" s="173" t="str">
        <f t="shared" si="467"/>
        <v/>
      </c>
      <c r="Y1341" s="173" t="str">
        <f t="shared" si="468"/>
        <v/>
      </c>
      <c r="Z1341" s="171"/>
      <c r="AA1341" s="171"/>
      <c r="AB1341" s="171"/>
      <c r="AC1341" s="172" t="str">
        <f t="shared" si="469"/>
        <v/>
      </c>
      <c r="AD1341" s="172" t="str">
        <f t="shared" si="470"/>
        <v/>
      </c>
      <c r="AE1341" s="174"/>
      <c r="AF1341" s="175" t="str">
        <f t="shared" si="471"/>
        <v/>
      </c>
      <c r="AG1341" s="169"/>
      <c r="AH1341" s="171"/>
      <c r="AI1341" s="171"/>
      <c r="AJ1341" s="169"/>
      <c r="AK1341" s="176" t="str">
        <f t="shared" si="472"/>
        <v/>
      </c>
      <c r="AL1341" s="176" t="str">
        <f t="shared" si="473"/>
        <v/>
      </c>
      <c r="AM1341" s="176" t="str">
        <f t="shared" si="474"/>
        <v/>
      </c>
      <c r="AN1341" s="359" t="str">
        <f>IF(Overview!$K$17='Internal Calcs'!$P$22,IF(AK1341="","",AK1341),IF(Overview!$K$17='Internal Calcs'!$P$23,IF(AK1341="","",AK1341),IF(ISNUMBER(A1341),(IF(F1341="Short",G1341-H1341,H1341-G1341)*AZ1341-AX1341),"")))</f>
        <v/>
      </c>
      <c r="AO1341" s="401" t="str">
        <f>IF(Overview!$K$17='Internal Calcs'!$P$22,IF(AL1341="","",AL1341),IF(Overview!$K$17='Internal Calcs'!$P$23,IF(AL1341="","",AL1341),IF(ISNUMBER(A1341),IF(AL1341="",(IF(F1341="Short",G1341-H1341,H1341-G1341)*AZ1341-AX1341),(IF(F1341="Short",G1341-J1341,J1341-G1341)*AZ1341-AX1341)),"")))</f>
        <v/>
      </c>
      <c r="AP1341" s="359" t="str">
        <f>IF(Overview!$K$17='Internal Calcs'!$P$22,"",IF(Overview!$K$17='Internal Calcs'!$P$23,IF(AM1341="","",AM1341),IF(ISNUMBER(A1341),IF(AM1341="",(IF(F1341="Short",G1341-H1341,H1341-G1341)*AZ1341-AX1341),(IF(F1341="Short",G1341-L1341,L1341-G1341)*AZ1341-AX1341)),"")))</f>
        <v/>
      </c>
      <c r="AQ1341" s="176" t="str">
        <f t="shared" si="475"/>
        <v/>
      </c>
      <c r="AR1341" s="176" t="str">
        <f t="shared" si="476"/>
        <v/>
      </c>
      <c r="AS1341" s="176" t="str">
        <f t="shared" si="477"/>
        <v/>
      </c>
      <c r="AT1341" s="176" t="str">
        <f>IF(ISNUMBER(A1341),MAX($AS$2:AS1341)-AS1341,"")</f>
        <v/>
      </c>
      <c r="AU1341" s="177" t="str">
        <f t="shared" si="478"/>
        <v/>
      </c>
      <c r="AV1341" s="178" t="str">
        <f t="shared" si="479"/>
        <v/>
      </c>
      <c r="AW1341" s="178" t="str">
        <f t="shared" si="480"/>
        <v/>
      </c>
      <c r="AX1341" s="179" t="str">
        <f ca="1">IF(ISNUMBER($A1341),INDIRECT(CONCATENATE("'Instrument List'!B",(MATCH(E1341,'Instrument List'!A:A,0))-0)),"")</f>
        <v/>
      </c>
      <c r="AY1341" s="179" t="str">
        <f ca="1">IF(ISNUMBER($A1341),INDIRECT(CONCATENATE("'Instrument List'!D",(MATCH(E1341,'Instrument List'!A:A,0))-0)),"")</f>
        <v/>
      </c>
      <c r="AZ1341" s="179" t="str">
        <f ca="1">IF(ISNUMBER($A1341),INDIRECT(CONCATENATE("'Instrument List'!C",(MATCH(E1341,'Instrument List'!A:A,0))-0)),"")</f>
        <v/>
      </c>
      <c r="BA1341" s="180" t="str">
        <f ca="1">IF(ISNUMBER(A1341),INDIRECT(CONCATENATE("'Instrument List'!E",(MATCH(E1341,'Instrument List'!A:A,0))-0)),"")</f>
        <v/>
      </c>
      <c r="BB1341" s="181" t="str">
        <f t="shared" si="481"/>
        <v/>
      </c>
      <c r="BC1341" s="181" t="str">
        <f t="shared" si="482"/>
        <v/>
      </c>
      <c r="BD1341" s="181" t="str">
        <f ca="1">IF(ISNUMBER(A1341),INDIRECT(CONCATENATE("'Instrument List'!F",(MATCH(E1341,'Instrument List'!A:A,0))-0)),"")</f>
        <v/>
      </c>
    </row>
    <row r="1342" spans="1:56">
      <c r="A1342" s="223" t="str">
        <f t="shared" si="462"/>
        <v/>
      </c>
      <c r="B1342" s="224"/>
      <c r="C1342" s="225"/>
      <c r="D1342" s="182"/>
      <c r="E1342" s="182"/>
      <c r="F1342" s="182"/>
      <c r="G1342" s="203"/>
      <c r="H1342" s="218"/>
      <c r="I1342" s="213"/>
      <c r="J1342" s="207"/>
      <c r="K1342" s="213"/>
      <c r="L1342" s="207"/>
      <c r="M1342" s="213"/>
      <c r="N1342" s="207"/>
      <c r="O1342" s="183" t="str">
        <f t="shared" si="463"/>
        <v/>
      </c>
      <c r="P1342" s="184"/>
      <c r="Q1342" s="184"/>
      <c r="R1342" s="275"/>
      <c r="S1342" s="185" t="str">
        <f t="shared" si="464"/>
        <v/>
      </c>
      <c r="T1342" s="185" t="str">
        <f t="shared" si="465"/>
        <v/>
      </c>
      <c r="U1342" s="275"/>
      <c r="V1342" s="275"/>
      <c r="W1342" s="276" t="str">
        <f t="shared" si="466"/>
        <v/>
      </c>
      <c r="X1342" s="276" t="str">
        <f t="shared" si="467"/>
        <v/>
      </c>
      <c r="Y1342" s="276" t="str">
        <f t="shared" si="468"/>
        <v/>
      </c>
      <c r="Z1342" s="275"/>
      <c r="AA1342" s="184"/>
      <c r="AB1342" s="184"/>
      <c r="AC1342" s="185" t="str">
        <f t="shared" si="469"/>
        <v/>
      </c>
      <c r="AD1342" s="185" t="str">
        <f t="shared" si="470"/>
        <v/>
      </c>
      <c r="AE1342" s="186"/>
      <c r="AF1342" s="187" t="str">
        <f t="shared" si="471"/>
        <v/>
      </c>
      <c r="AG1342" s="182"/>
      <c r="AH1342" s="184"/>
      <c r="AI1342" s="184"/>
      <c r="AJ1342" s="182"/>
      <c r="AK1342" s="188" t="str">
        <f t="shared" si="472"/>
        <v/>
      </c>
      <c r="AL1342" s="188" t="str">
        <f t="shared" si="473"/>
        <v/>
      </c>
      <c r="AM1342" s="188" t="str">
        <f t="shared" si="474"/>
        <v/>
      </c>
      <c r="AN1342" s="359" t="str">
        <f>IF(Overview!$K$17='Internal Calcs'!$P$22,IF(AK1342="","",AK1342),IF(Overview!$K$17='Internal Calcs'!$P$23,IF(AK1342="","",AK1342),IF(ISNUMBER(A1342),(IF(F1342="Short",G1342-H1342,H1342-G1342)*AZ1342-AX1342),"")))</f>
        <v/>
      </c>
      <c r="AO1342" s="401" t="str">
        <f>IF(Overview!$K$17='Internal Calcs'!$P$22,IF(AL1342="","",AL1342),IF(Overview!$K$17='Internal Calcs'!$P$23,IF(AL1342="","",AL1342),IF(ISNUMBER(A1342),IF(AL1342="",(IF(F1342="Short",G1342-H1342,H1342-G1342)*AZ1342-AX1342),(IF(F1342="Short",G1342-J1342,J1342-G1342)*AZ1342-AX1342)),"")))</f>
        <v/>
      </c>
      <c r="AP1342" s="359" t="str">
        <f>IF(Overview!$K$17='Internal Calcs'!$P$22,"",IF(Overview!$K$17='Internal Calcs'!$P$23,IF(AM1342="","",AM1342),IF(ISNUMBER(A1342),IF(AM1342="",(IF(F1342="Short",G1342-H1342,H1342-G1342)*AZ1342-AX1342),(IF(F1342="Short",G1342-L1342,L1342-G1342)*AZ1342-AX1342)),"")))</f>
        <v/>
      </c>
      <c r="AQ1342" s="188" t="str">
        <f t="shared" si="475"/>
        <v/>
      </c>
      <c r="AR1342" s="188" t="str">
        <f t="shared" si="476"/>
        <v/>
      </c>
      <c r="AS1342" s="188" t="str">
        <f t="shared" si="477"/>
        <v/>
      </c>
      <c r="AT1342" s="188" t="str">
        <f>IF(ISNUMBER(A1342),MAX($AS$2:AS1342)-AS1342,"")</f>
        <v/>
      </c>
      <c r="AU1342" s="189" t="str">
        <f t="shared" si="478"/>
        <v/>
      </c>
      <c r="AV1342" s="190" t="str">
        <f t="shared" si="479"/>
        <v/>
      </c>
      <c r="AW1342" s="190" t="str">
        <f t="shared" si="480"/>
        <v/>
      </c>
      <c r="AX1342" s="191" t="str">
        <f ca="1">IF(ISNUMBER($A1342),INDIRECT(CONCATENATE("'Instrument List'!B",(MATCH(E1342,'Instrument List'!A:A,0))-0)),"")</f>
        <v/>
      </c>
      <c r="AY1342" s="191" t="str">
        <f ca="1">IF(ISNUMBER($A1342),INDIRECT(CONCATENATE("'Instrument List'!D",(MATCH(E1342,'Instrument List'!A:A,0))-0)),"")</f>
        <v/>
      </c>
      <c r="AZ1342" s="191" t="str">
        <f ca="1">IF(ISNUMBER($A1342),INDIRECT(CONCATENATE("'Instrument List'!C",(MATCH(E1342,'Instrument List'!A:A,0))-0)),"")</f>
        <v/>
      </c>
      <c r="BA1342" s="192" t="str">
        <f ca="1">IF(ISNUMBER(A1342),INDIRECT(CONCATENATE("'Instrument List'!E",(MATCH(E1342,'Instrument List'!A:A,0))-0)),"")</f>
        <v/>
      </c>
      <c r="BB1342" s="193" t="str">
        <f t="shared" si="481"/>
        <v/>
      </c>
      <c r="BC1342" s="193" t="str">
        <f t="shared" si="482"/>
        <v/>
      </c>
      <c r="BD1342" s="193" t="str">
        <f ca="1">IF(ISNUMBER(A1342),INDIRECT(CONCATENATE("'Instrument List'!F",(MATCH(E1342,'Instrument List'!A:A,0))-0)),"")</f>
        <v/>
      </c>
    </row>
    <row r="1343" spans="1:56">
      <c r="A1343" s="220" t="str">
        <f t="shared" si="462"/>
        <v/>
      </c>
      <c r="B1343" s="221"/>
      <c r="C1343" s="222"/>
      <c r="D1343" s="169"/>
      <c r="E1343" s="169"/>
      <c r="F1343" s="169"/>
      <c r="G1343" s="202"/>
      <c r="H1343" s="217"/>
      <c r="I1343" s="212"/>
      <c r="J1343" s="206"/>
      <c r="K1343" s="212"/>
      <c r="L1343" s="206"/>
      <c r="M1343" s="212"/>
      <c r="N1343" s="206"/>
      <c r="O1343" s="170" t="str">
        <f t="shared" si="463"/>
        <v/>
      </c>
      <c r="P1343" s="171"/>
      <c r="Q1343" s="171"/>
      <c r="R1343" s="171"/>
      <c r="S1343" s="172" t="str">
        <f t="shared" si="464"/>
        <v/>
      </c>
      <c r="T1343" s="172" t="str">
        <f t="shared" si="465"/>
        <v/>
      </c>
      <c r="U1343" s="171"/>
      <c r="V1343" s="171"/>
      <c r="W1343" s="173" t="str">
        <f t="shared" si="466"/>
        <v/>
      </c>
      <c r="X1343" s="173" t="str">
        <f t="shared" si="467"/>
        <v/>
      </c>
      <c r="Y1343" s="173" t="str">
        <f t="shared" si="468"/>
        <v/>
      </c>
      <c r="Z1343" s="171"/>
      <c r="AA1343" s="171"/>
      <c r="AB1343" s="171"/>
      <c r="AC1343" s="172" t="str">
        <f t="shared" si="469"/>
        <v/>
      </c>
      <c r="AD1343" s="172" t="str">
        <f t="shared" si="470"/>
        <v/>
      </c>
      <c r="AE1343" s="174"/>
      <c r="AF1343" s="175" t="str">
        <f t="shared" si="471"/>
        <v/>
      </c>
      <c r="AG1343" s="169"/>
      <c r="AH1343" s="171"/>
      <c r="AI1343" s="171"/>
      <c r="AJ1343" s="169"/>
      <c r="AK1343" s="176" t="str">
        <f t="shared" si="472"/>
        <v/>
      </c>
      <c r="AL1343" s="176" t="str">
        <f t="shared" si="473"/>
        <v/>
      </c>
      <c r="AM1343" s="176" t="str">
        <f t="shared" si="474"/>
        <v/>
      </c>
      <c r="AN1343" s="359" t="str">
        <f>IF(Overview!$K$17='Internal Calcs'!$P$22,IF(AK1343="","",AK1343),IF(Overview!$K$17='Internal Calcs'!$P$23,IF(AK1343="","",AK1343),IF(ISNUMBER(A1343),(IF(F1343="Short",G1343-H1343,H1343-G1343)*AZ1343-AX1343),"")))</f>
        <v/>
      </c>
      <c r="AO1343" s="401" t="str">
        <f>IF(Overview!$K$17='Internal Calcs'!$P$22,IF(AL1343="","",AL1343),IF(Overview!$K$17='Internal Calcs'!$P$23,IF(AL1343="","",AL1343),IF(ISNUMBER(A1343),IF(AL1343="",(IF(F1343="Short",G1343-H1343,H1343-G1343)*AZ1343-AX1343),(IF(F1343="Short",G1343-J1343,J1343-G1343)*AZ1343-AX1343)),"")))</f>
        <v/>
      </c>
      <c r="AP1343" s="359" t="str">
        <f>IF(Overview!$K$17='Internal Calcs'!$P$22,"",IF(Overview!$K$17='Internal Calcs'!$P$23,IF(AM1343="","",AM1343),IF(ISNUMBER(A1343),IF(AM1343="",(IF(F1343="Short",G1343-H1343,H1343-G1343)*AZ1343-AX1343),(IF(F1343="Short",G1343-L1343,L1343-G1343)*AZ1343-AX1343)),"")))</f>
        <v/>
      </c>
      <c r="AQ1343" s="176" t="str">
        <f t="shared" si="475"/>
        <v/>
      </c>
      <c r="AR1343" s="176" t="str">
        <f t="shared" si="476"/>
        <v/>
      </c>
      <c r="AS1343" s="176" t="str">
        <f t="shared" si="477"/>
        <v/>
      </c>
      <c r="AT1343" s="176" t="str">
        <f>IF(ISNUMBER(A1343),MAX($AS$2:AS1343)-AS1343,"")</f>
        <v/>
      </c>
      <c r="AU1343" s="177" t="str">
        <f t="shared" si="478"/>
        <v/>
      </c>
      <c r="AV1343" s="178" t="str">
        <f t="shared" si="479"/>
        <v/>
      </c>
      <c r="AW1343" s="178" t="str">
        <f t="shared" si="480"/>
        <v/>
      </c>
      <c r="AX1343" s="179" t="str">
        <f ca="1">IF(ISNUMBER($A1343),INDIRECT(CONCATENATE("'Instrument List'!B",(MATCH(E1343,'Instrument List'!A:A,0))-0)),"")</f>
        <v/>
      </c>
      <c r="AY1343" s="179" t="str">
        <f ca="1">IF(ISNUMBER($A1343),INDIRECT(CONCATENATE("'Instrument List'!D",(MATCH(E1343,'Instrument List'!A:A,0))-0)),"")</f>
        <v/>
      </c>
      <c r="AZ1343" s="179" t="str">
        <f ca="1">IF(ISNUMBER($A1343),INDIRECT(CONCATENATE("'Instrument List'!C",(MATCH(E1343,'Instrument List'!A:A,0))-0)),"")</f>
        <v/>
      </c>
      <c r="BA1343" s="180" t="str">
        <f ca="1">IF(ISNUMBER(A1343),INDIRECT(CONCATENATE("'Instrument List'!E",(MATCH(E1343,'Instrument List'!A:A,0))-0)),"")</f>
        <v/>
      </c>
      <c r="BB1343" s="181" t="str">
        <f t="shared" si="481"/>
        <v/>
      </c>
      <c r="BC1343" s="181" t="str">
        <f t="shared" si="482"/>
        <v/>
      </c>
      <c r="BD1343" s="181" t="str">
        <f ca="1">IF(ISNUMBER(A1343),INDIRECT(CONCATENATE("'Instrument List'!F",(MATCH(E1343,'Instrument List'!A:A,0))-0)),"")</f>
        <v/>
      </c>
    </row>
    <row r="1344" spans="1:56">
      <c r="A1344" s="223" t="str">
        <f t="shared" si="462"/>
        <v/>
      </c>
      <c r="B1344" s="224"/>
      <c r="C1344" s="225"/>
      <c r="D1344" s="182"/>
      <c r="E1344" s="182"/>
      <c r="F1344" s="182"/>
      <c r="G1344" s="203"/>
      <c r="H1344" s="218"/>
      <c r="I1344" s="213"/>
      <c r="J1344" s="207"/>
      <c r="K1344" s="213"/>
      <c r="L1344" s="207"/>
      <c r="M1344" s="213"/>
      <c r="N1344" s="207"/>
      <c r="O1344" s="183" t="str">
        <f t="shared" si="463"/>
        <v/>
      </c>
      <c r="P1344" s="184"/>
      <c r="Q1344" s="184"/>
      <c r="R1344" s="275"/>
      <c r="S1344" s="185" t="str">
        <f t="shared" si="464"/>
        <v/>
      </c>
      <c r="T1344" s="185" t="str">
        <f t="shared" si="465"/>
        <v/>
      </c>
      <c r="U1344" s="275"/>
      <c r="V1344" s="275"/>
      <c r="W1344" s="276" t="str">
        <f t="shared" si="466"/>
        <v/>
      </c>
      <c r="X1344" s="276" t="str">
        <f t="shared" si="467"/>
        <v/>
      </c>
      <c r="Y1344" s="276" t="str">
        <f t="shared" si="468"/>
        <v/>
      </c>
      <c r="Z1344" s="275"/>
      <c r="AA1344" s="184"/>
      <c r="AB1344" s="184"/>
      <c r="AC1344" s="185" t="str">
        <f t="shared" si="469"/>
        <v/>
      </c>
      <c r="AD1344" s="185" t="str">
        <f t="shared" si="470"/>
        <v/>
      </c>
      <c r="AE1344" s="186"/>
      <c r="AF1344" s="187" t="str">
        <f t="shared" si="471"/>
        <v/>
      </c>
      <c r="AG1344" s="182"/>
      <c r="AH1344" s="184"/>
      <c r="AI1344" s="184"/>
      <c r="AJ1344" s="182"/>
      <c r="AK1344" s="188" t="str">
        <f t="shared" si="472"/>
        <v/>
      </c>
      <c r="AL1344" s="188" t="str">
        <f t="shared" si="473"/>
        <v/>
      </c>
      <c r="AM1344" s="188" t="str">
        <f t="shared" si="474"/>
        <v/>
      </c>
      <c r="AN1344" s="359" t="str">
        <f>IF(Overview!$K$17='Internal Calcs'!$P$22,IF(AK1344="","",AK1344),IF(Overview!$K$17='Internal Calcs'!$P$23,IF(AK1344="","",AK1344),IF(ISNUMBER(A1344),(IF(F1344="Short",G1344-H1344,H1344-G1344)*AZ1344-AX1344),"")))</f>
        <v/>
      </c>
      <c r="AO1344" s="401" t="str">
        <f>IF(Overview!$K$17='Internal Calcs'!$P$22,IF(AL1344="","",AL1344),IF(Overview!$K$17='Internal Calcs'!$P$23,IF(AL1344="","",AL1344),IF(ISNUMBER(A1344),IF(AL1344="",(IF(F1344="Short",G1344-H1344,H1344-G1344)*AZ1344-AX1344),(IF(F1344="Short",G1344-J1344,J1344-G1344)*AZ1344-AX1344)),"")))</f>
        <v/>
      </c>
      <c r="AP1344" s="359" t="str">
        <f>IF(Overview!$K$17='Internal Calcs'!$P$22,"",IF(Overview!$K$17='Internal Calcs'!$P$23,IF(AM1344="","",AM1344),IF(ISNUMBER(A1344),IF(AM1344="",(IF(F1344="Short",G1344-H1344,H1344-G1344)*AZ1344-AX1344),(IF(F1344="Short",G1344-L1344,L1344-G1344)*AZ1344-AX1344)),"")))</f>
        <v/>
      </c>
      <c r="AQ1344" s="188" t="str">
        <f t="shared" si="475"/>
        <v/>
      </c>
      <c r="AR1344" s="188" t="str">
        <f t="shared" si="476"/>
        <v/>
      </c>
      <c r="AS1344" s="188" t="str">
        <f t="shared" si="477"/>
        <v/>
      </c>
      <c r="AT1344" s="188" t="str">
        <f>IF(ISNUMBER(A1344),MAX($AS$2:AS1344)-AS1344,"")</f>
        <v/>
      </c>
      <c r="AU1344" s="189" t="str">
        <f t="shared" si="478"/>
        <v/>
      </c>
      <c r="AV1344" s="190" t="str">
        <f t="shared" si="479"/>
        <v/>
      </c>
      <c r="AW1344" s="190" t="str">
        <f t="shared" si="480"/>
        <v/>
      </c>
      <c r="AX1344" s="191" t="str">
        <f ca="1">IF(ISNUMBER($A1344),INDIRECT(CONCATENATE("'Instrument List'!B",(MATCH(E1344,'Instrument List'!A:A,0))-0)),"")</f>
        <v/>
      </c>
      <c r="AY1344" s="191" t="str">
        <f ca="1">IF(ISNUMBER($A1344),INDIRECT(CONCATENATE("'Instrument List'!D",(MATCH(E1344,'Instrument List'!A:A,0))-0)),"")</f>
        <v/>
      </c>
      <c r="AZ1344" s="191" t="str">
        <f ca="1">IF(ISNUMBER($A1344),INDIRECT(CONCATENATE("'Instrument List'!C",(MATCH(E1344,'Instrument List'!A:A,0))-0)),"")</f>
        <v/>
      </c>
      <c r="BA1344" s="192" t="str">
        <f ca="1">IF(ISNUMBER(A1344),INDIRECT(CONCATENATE("'Instrument List'!E",(MATCH(E1344,'Instrument List'!A:A,0))-0)),"")</f>
        <v/>
      </c>
      <c r="BB1344" s="193" t="str">
        <f t="shared" si="481"/>
        <v/>
      </c>
      <c r="BC1344" s="193" t="str">
        <f t="shared" si="482"/>
        <v/>
      </c>
      <c r="BD1344" s="193" t="str">
        <f ca="1">IF(ISNUMBER(A1344),INDIRECT(CONCATENATE("'Instrument List'!F",(MATCH(E1344,'Instrument List'!A:A,0))-0)),"")</f>
        <v/>
      </c>
    </row>
    <row r="1345" spans="1:56">
      <c r="A1345" s="220" t="str">
        <f t="shared" si="462"/>
        <v/>
      </c>
      <c r="B1345" s="221"/>
      <c r="C1345" s="222"/>
      <c r="D1345" s="169"/>
      <c r="E1345" s="169"/>
      <c r="F1345" s="169"/>
      <c r="G1345" s="202"/>
      <c r="H1345" s="217"/>
      <c r="I1345" s="212"/>
      <c r="J1345" s="206"/>
      <c r="K1345" s="212"/>
      <c r="L1345" s="206"/>
      <c r="M1345" s="212"/>
      <c r="N1345" s="206"/>
      <c r="O1345" s="170" t="str">
        <f t="shared" si="463"/>
        <v/>
      </c>
      <c r="P1345" s="171"/>
      <c r="Q1345" s="171"/>
      <c r="R1345" s="171"/>
      <c r="S1345" s="172" t="str">
        <f t="shared" si="464"/>
        <v/>
      </c>
      <c r="T1345" s="172" t="str">
        <f t="shared" si="465"/>
        <v/>
      </c>
      <c r="U1345" s="171"/>
      <c r="V1345" s="171"/>
      <c r="W1345" s="173" t="str">
        <f t="shared" si="466"/>
        <v/>
      </c>
      <c r="X1345" s="173" t="str">
        <f t="shared" si="467"/>
        <v/>
      </c>
      <c r="Y1345" s="173" t="str">
        <f t="shared" si="468"/>
        <v/>
      </c>
      <c r="Z1345" s="171"/>
      <c r="AA1345" s="171"/>
      <c r="AB1345" s="171"/>
      <c r="AC1345" s="172" t="str">
        <f t="shared" si="469"/>
        <v/>
      </c>
      <c r="AD1345" s="172" t="str">
        <f t="shared" si="470"/>
        <v/>
      </c>
      <c r="AE1345" s="174"/>
      <c r="AF1345" s="175" t="str">
        <f t="shared" si="471"/>
        <v/>
      </c>
      <c r="AG1345" s="169"/>
      <c r="AH1345" s="171"/>
      <c r="AI1345" s="171"/>
      <c r="AJ1345" s="169"/>
      <c r="AK1345" s="176" t="str">
        <f t="shared" si="472"/>
        <v/>
      </c>
      <c r="AL1345" s="176" t="str">
        <f t="shared" si="473"/>
        <v/>
      </c>
      <c r="AM1345" s="176" t="str">
        <f t="shared" si="474"/>
        <v/>
      </c>
      <c r="AN1345" s="359" t="str">
        <f>IF(Overview!$K$17='Internal Calcs'!$P$22,IF(AK1345="","",AK1345),IF(Overview!$K$17='Internal Calcs'!$P$23,IF(AK1345="","",AK1345),IF(ISNUMBER(A1345),(IF(F1345="Short",G1345-H1345,H1345-G1345)*AZ1345-AX1345),"")))</f>
        <v/>
      </c>
      <c r="AO1345" s="401" t="str">
        <f>IF(Overview!$K$17='Internal Calcs'!$P$22,IF(AL1345="","",AL1345),IF(Overview!$K$17='Internal Calcs'!$P$23,IF(AL1345="","",AL1345),IF(ISNUMBER(A1345),IF(AL1345="",(IF(F1345="Short",G1345-H1345,H1345-G1345)*AZ1345-AX1345),(IF(F1345="Short",G1345-J1345,J1345-G1345)*AZ1345-AX1345)),"")))</f>
        <v/>
      </c>
      <c r="AP1345" s="359" t="str">
        <f>IF(Overview!$K$17='Internal Calcs'!$P$22,"",IF(Overview!$K$17='Internal Calcs'!$P$23,IF(AM1345="","",AM1345),IF(ISNUMBER(A1345),IF(AM1345="",(IF(F1345="Short",G1345-H1345,H1345-G1345)*AZ1345-AX1345),(IF(F1345="Short",G1345-L1345,L1345-G1345)*AZ1345-AX1345)),"")))</f>
        <v/>
      </c>
      <c r="AQ1345" s="176" t="str">
        <f t="shared" si="475"/>
        <v/>
      </c>
      <c r="AR1345" s="176" t="str">
        <f t="shared" si="476"/>
        <v/>
      </c>
      <c r="AS1345" s="176" t="str">
        <f t="shared" si="477"/>
        <v/>
      </c>
      <c r="AT1345" s="176" t="str">
        <f>IF(ISNUMBER(A1345),MAX($AS$2:AS1345)-AS1345,"")</f>
        <v/>
      </c>
      <c r="AU1345" s="177" t="str">
        <f t="shared" si="478"/>
        <v/>
      </c>
      <c r="AV1345" s="178" t="str">
        <f t="shared" si="479"/>
        <v/>
      </c>
      <c r="AW1345" s="178" t="str">
        <f t="shared" si="480"/>
        <v/>
      </c>
      <c r="AX1345" s="179" t="str">
        <f ca="1">IF(ISNUMBER($A1345),INDIRECT(CONCATENATE("'Instrument List'!B",(MATCH(E1345,'Instrument List'!A:A,0))-0)),"")</f>
        <v/>
      </c>
      <c r="AY1345" s="179" t="str">
        <f ca="1">IF(ISNUMBER($A1345),INDIRECT(CONCATENATE("'Instrument List'!D",(MATCH(E1345,'Instrument List'!A:A,0))-0)),"")</f>
        <v/>
      </c>
      <c r="AZ1345" s="179" t="str">
        <f ca="1">IF(ISNUMBER($A1345),INDIRECT(CONCATENATE("'Instrument List'!C",(MATCH(E1345,'Instrument List'!A:A,0))-0)),"")</f>
        <v/>
      </c>
      <c r="BA1345" s="180" t="str">
        <f ca="1">IF(ISNUMBER(A1345),INDIRECT(CONCATENATE("'Instrument List'!E",(MATCH(E1345,'Instrument List'!A:A,0))-0)),"")</f>
        <v/>
      </c>
      <c r="BB1345" s="181" t="str">
        <f t="shared" si="481"/>
        <v/>
      </c>
      <c r="BC1345" s="181" t="str">
        <f t="shared" si="482"/>
        <v/>
      </c>
      <c r="BD1345" s="181" t="str">
        <f ca="1">IF(ISNUMBER(A1345),INDIRECT(CONCATENATE("'Instrument List'!F",(MATCH(E1345,'Instrument List'!A:A,0))-0)),"")</f>
        <v/>
      </c>
    </row>
    <row r="1346" spans="1:56">
      <c r="A1346" s="223" t="str">
        <f t="shared" si="462"/>
        <v/>
      </c>
      <c r="B1346" s="224"/>
      <c r="C1346" s="225"/>
      <c r="D1346" s="182"/>
      <c r="E1346" s="182"/>
      <c r="F1346" s="182"/>
      <c r="G1346" s="203"/>
      <c r="H1346" s="218"/>
      <c r="I1346" s="213"/>
      <c r="J1346" s="207"/>
      <c r="K1346" s="213"/>
      <c r="L1346" s="207"/>
      <c r="M1346" s="213"/>
      <c r="N1346" s="207"/>
      <c r="O1346" s="183" t="str">
        <f t="shared" si="463"/>
        <v/>
      </c>
      <c r="P1346" s="184"/>
      <c r="Q1346" s="184"/>
      <c r="R1346" s="275"/>
      <c r="S1346" s="185" t="str">
        <f t="shared" si="464"/>
        <v/>
      </c>
      <c r="T1346" s="185" t="str">
        <f t="shared" si="465"/>
        <v/>
      </c>
      <c r="U1346" s="275"/>
      <c r="V1346" s="275"/>
      <c r="W1346" s="276" t="str">
        <f t="shared" si="466"/>
        <v/>
      </c>
      <c r="X1346" s="276" t="str">
        <f t="shared" si="467"/>
        <v/>
      </c>
      <c r="Y1346" s="276" t="str">
        <f t="shared" si="468"/>
        <v/>
      </c>
      <c r="Z1346" s="275"/>
      <c r="AA1346" s="184"/>
      <c r="AB1346" s="184"/>
      <c r="AC1346" s="185" t="str">
        <f t="shared" si="469"/>
        <v/>
      </c>
      <c r="AD1346" s="185" t="str">
        <f t="shared" si="470"/>
        <v/>
      </c>
      <c r="AE1346" s="186"/>
      <c r="AF1346" s="187" t="str">
        <f t="shared" si="471"/>
        <v/>
      </c>
      <c r="AG1346" s="182"/>
      <c r="AH1346" s="184"/>
      <c r="AI1346" s="184"/>
      <c r="AJ1346" s="182"/>
      <c r="AK1346" s="188" t="str">
        <f t="shared" si="472"/>
        <v/>
      </c>
      <c r="AL1346" s="188" t="str">
        <f t="shared" si="473"/>
        <v/>
      </c>
      <c r="AM1346" s="188" t="str">
        <f t="shared" si="474"/>
        <v/>
      </c>
      <c r="AN1346" s="359" t="str">
        <f>IF(Overview!$K$17='Internal Calcs'!$P$22,IF(AK1346="","",AK1346),IF(Overview!$K$17='Internal Calcs'!$P$23,IF(AK1346="","",AK1346),IF(ISNUMBER(A1346),(IF(F1346="Short",G1346-H1346,H1346-G1346)*AZ1346-AX1346),"")))</f>
        <v/>
      </c>
      <c r="AO1346" s="401" t="str">
        <f>IF(Overview!$K$17='Internal Calcs'!$P$22,IF(AL1346="","",AL1346),IF(Overview!$K$17='Internal Calcs'!$P$23,IF(AL1346="","",AL1346),IF(ISNUMBER(A1346),IF(AL1346="",(IF(F1346="Short",G1346-H1346,H1346-G1346)*AZ1346-AX1346),(IF(F1346="Short",G1346-J1346,J1346-G1346)*AZ1346-AX1346)),"")))</f>
        <v/>
      </c>
      <c r="AP1346" s="359" t="str">
        <f>IF(Overview!$K$17='Internal Calcs'!$P$22,"",IF(Overview!$K$17='Internal Calcs'!$P$23,IF(AM1346="","",AM1346),IF(ISNUMBER(A1346),IF(AM1346="",(IF(F1346="Short",G1346-H1346,H1346-G1346)*AZ1346-AX1346),(IF(F1346="Short",G1346-L1346,L1346-G1346)*AZ1346-AX1346)),"")))</f>
        <v/>
      </c>
      <c r="AQ1346" s="188" t="str">
        <f t="shared" si="475"/>
        <v/>
      </c>
      <c r="AR1346" s="188" t="str">
        <f t="shared" si="476"/>
        <v/>
      </c>
      <c r="AS1346" s="188" t="str">
        <f t="shared" si="477"/>
        <v/>
      </c>
      <c r="AT1346" s="188" t="str">
        <f>IF(ISNUMBER(A1346),MAX($AS$2:AS1346)-AS1346,"")</f>
        <v/>
      </c>
      <c r="AU1346" s="189" t="str">
        <f t="shared" si="478"/>
        <v/>
      </c>
      <c r="AV1346" s="190" t="str">
        <f t="shared" si="479"/>
        <v/>
      </c>
      <c r="AW1346" s="190" t="str">
        <f t="shared" si="480"/>
        <v/>
      </c>
      <c r="AX1346" s="191" t="str">
        <f ca="1">IF(ISNUMBER($A1346),INDIRECT(CONCATENATE("'Instrument List'!B",(MATCH(E1346,'Instrument List'!A:A,0))-0)),"")</f>
        <v/>
      </c>
      <c r="AY1346" s="191" t="str">
        <f ca="1">IF(ISNUMBER($A1346),INDIRECT(CONCATENATE("'Instrument List'!D",(MATCH(E1346,'Instrument List'!A:A,0))-0)),"")</f>
        <v/>
      </c>
      <c r="AZ1346" s="191" t="str">
        <f ca="1">IF(ISNUMBER($A1346),INDIRECT(CONCATENATE("'Instrument List'!C",(MATCH(E1346,'Instrument List'!A:A,0))-0)),"")</f>
        <v/>
      </c>
      <c r="BA1346" s="192" t="str">
        <f ca="1">IF(ISNUMBER(A1346),INDIRECT(CONCATENATE("'Instrument List'!E",(MATCH(E1346,'Instrument List'!A:A,0))-0)),"")</f>
        <v/>
      </c>
      <c r="BB1346" s="193" t="str">
        <f t="shared" si="481"/>
        <v/>
      </c>
      <c r="BC1346" s="193" t="str">
        <f t="shared" si="482"/>
        <v/>
      </c>
      <c r="BD1346" s="193" t="str">
        <f ca="1">IF(ISNUMBER(A1346),INDIRECT(CONCATENATE("'Instrument List'!F",(MATCH(E1346,'Instrument List'!A:A,0))-0)),"")</f>
        <v/>
      </c>
    </row>
    <row r="1347" spans="1:56">
      <c r="A1347" s="220" t="str">
        <f t="shared" si="462"/>
        <v/>
      </c>
      <c r="B1347" s="221"/>
      <c r="C1347" s="222"/>
      <c r="D1347" s="169"/>
      <c r="E1347" s="169"/>
      <c r="F1347" s="169"/>
      <c r="G1347" s="202"/>
      <c r="H1347" s="217"/>
      <c r="I1347" s="212"/>
      <c r="J1347" s="206"/>
      <c r="K1347" s="212"/>
      <c r="L1347" s="206"/>
      <c r="M1347" s="212"/>
      <c r="N1347" s="206"/>
      <c r="O1347" s="170" t="str">
        <f t="shared" si="463"/>
        <v/>
      </c>
      <c r="P1347" s="171"/>
      <c r="Q1347" s="171"/>
      <c r="R1347" s="171"/>
      <c r="S1347" s="172" t="str">
        <f t="shared" si="464"/>
        <v/>
      </c>
      <c r="T1347" s="172" t="str">
        <f t="shared" si="465"/>
        <v/>
      </c>
      <c r="U1347" s="171"/>
      <c r="V1347" s="171"/>
      <c r="W1347" s="173" t="str">
        <f t="shared" si="466"/>
        <v/>
      </c>
      <c r="X1347" s="173" t="str">
        <f t="shared" si="467"/>
        <v/>
      </c>
      <c r="Y1347" s="173" t="str">
        <f t="shared" si="468"/>
        <v/>
      </c>
      <c r="Z1347" s="171"/>
      <c r="AA1347" s="171"/>
      <c r="AB1347" s="171"/>
      <c r="AC1347" s="172" t="str">
        <f t="shared" si="469"/>
        <v/>
      </c>
      <c r="AD1347" s="172" t="str">
        <f t="shared" si="470"/>
        <v/>
      </c>
      <c r="AE1347" s="174"/>
      <c r="AF1347" s="175" t="str">
        <f t="shared" si="471"/>
        <v/>
      </c>
      <c r="AG1347" s="169"/>
      <c r="AH1347" s="171"/>
      <c r="AI1347" s="171"/>
      <c r="AJ1347" s="169"/>
      <c r="AK1347" s="176" t="str">
        <f t="shared" si="472"/>
        <v/>
      </c>
      <c r="AL1347" s="176" t="str">
        <f t="shared" si="473"/>
        <v/>
      </c>
      <c r="AM1347" s="176" t="str">
        <f t="shared" si="474"/>
        <v/>
      </c>
      <c r="AN1347" s="359" t="str">
        <f>IF(Overview!$K$17='Internal Calcs'!$P$22,IF(AK1347="","",AK1347),IF(Overview!$K$17='Internal Calcs'!$P$23,IF(AK1347="","",AK1347),IF(ISNUMBER(A1347),(IF(F1347="Short",G1347-H1347,H1347-G1347)*AZ1347-AX1347),"")))</f>
        <v/>
      </c>
      <c r="AO1347" s="401" t="str">
        <f>IF(Overview!$K$17='Internal Calcs'!$P$22,IF(AL1347="","",AL1347),IF(Overview!$K$17='Internal Calcs'!$P$23,IF(AL1347="","",AL1347),IF(ISNUMBER(A1347),IF(AL1347="",(IF(F1347="Short",G1347-H1347,H1347-G1347)*AZ1347-AX1347),(IF(F1347="Short",G1347-J1347,J1347-G1347)*AZ1347-AX1347)),"")))</f>
        <v/>
      </c>
      <c r="AP1347" s="359" t="str">
        <f>IF(Overview!$K$17='Internal Calcs'!$P$22,"",IF(Overview!$K$17='Internal Calcs'!$P$23,IF(AM1347="","",AM1347),IF(ISNUMBER(A1347),IF(AM1347="",(IF(F1347="Short",G1347-H1347,H1347-G1347)*AZ1347-AX1347),(IF(F1347="Short",G1347-L1347,L1347-G1347)*AZ1347-AX1347)),"")))</f>
        <v/>
      </c>
      <c r="AQ1347" s="176" t="str">
        <f t="shared" si="475"/>
        <v/>
      </c>
      <c r="AR1347" s="176" t="str">
        <f t="shared" si="476"/>
        <v/>
      </c>
      <c r="AS1347" s="176" t="str">
        <f t="shared" si="477"/>
        <v/>
      </c>
      <c r="AT1347" s="176" t="str">
        <f>IF(ISNUMBER(A1347),MAX($AS$2:AS1347)-AS1347,"")</f>
        <v/>
      </c>
      <c r="AU1347" s="177" t="str">
        <f t="shared" si="478"/>
        <v/>
      </c>
      <c r="AV1347" s="178" t="str">
        <f t="shared" si="479"/>
        <v/>
      </c>
      <c r="AW1347" s="178" t="str">
        <f t="shared" si="480"/>
        <v/>
      </c>
      <c r="AX1347" s="179" t="str">
        <f ca="1">IF(ISNUMBER($A1347),INDIRECT(CONCATENATE("'Instrument List'!B",(MATCH(E1347,'Instrument List'!A:A,0))-0)),"")</f>
        <v/>
      </c>
      <c r="AY1347" s="179" t="str">
        <f ca="1">IF(ISNUMBER($A1347),INDIRECT(CONCATENATE("'Instrument List'!D",(MATCH(E1347,'Instrument List'!A:A,0))-0)),"")</f>
        <v/>
      </c>
      <c r="AZ1347" s="179" t="str">
        <f ca="1">IF(ISNUMBER($A1347),INDIRECT(CONCATENATE("'Instrument List'!C",(MATCH(E1347,'Instrument List'!A:A,0))-0)),"")</f>
        <v/>
      </c>
      <c r="BA1347" s="180" t="str">
        <f ca="1">IF(ISNUMBER(A1347),INDIRECT(CONCATENATE("'Instrument List'!E",(MATCH(E1347,'Instrument List'!A:A,0))-0)),"")</f>
        <v/>
      </c>
      <c r="BB1347" s="181" t="str">
        <f t="shared" si="481"/>
        <v/>
      </c>
      <c r="BC1347" s="181" t="str">
        <f t="shared" si="482"/>
        <v/>
      </c>
      <c r="BD1347" s="181" t="str">
        <f ca="1">IF(ISNUMBER(A1347),INDIRECT(CONCATENATE("'Instrument List'!F",(MATCH(E1347,'Instrument List'!A:A,0))-0)),"")</f>
        <v/>
      </c>
    </row>
    <row r="1348" spans="1:56">
      <c r="A1348" s="223" t="str">
        <f t="shared" si="462"/>
        <v/>
      </c>
      <c r="B1348" s="224"/>
      <c r="C1348" s="225"/>
      <c r="D1348" s="182"/>
      <c r="E1348" s="182"/>
      <c r="F1348" s="182"/>
      <c r="G1348" s="203"/>
      <c r="H1348" s="218"/>
      <c r="I1348" s="213"/>
      <c r="J1348" s="207"/>
      <c r="K1348" s="213"/>
      <c r="L1348" s="207"/>
      <c r="M1348" s="213"/>
      <c r="N1348" s="207"/>
      <c r="O1348" s="183" t="str">
        <f t="shared" si="463"/>
        <v/>
      </c>
      <c r="P1348" s="184"/>
      <c r="Q1348" s="184"/>
      <c r="R1348" s="275"/>
      <c r="S1348" s="185" t="str">
        <f t="shared" si="464"/>
        <v/>
      </c>
      <c r="T1348" s="185" t="str">
        <f t="shared" si="465"/>
        <v/>
      </c>
      <c r="U1348" s="275"/>
      <c r="V1348" s="275"/>
      <c r="W1348" s="276" t="str">
        <f t="shared" si="466"/>
        <v/>
      </c>
      <c r="X1348" s="276" t="str">
        <f t="shared" si="467"/>
        <v/>
      </c>
      <c r="Y1348" s="276" t="str">
        <f t="shared" si="468"/>
        <v/>
      </c>
      <c r="Z1348" s="275"/>
      <c r="AA1348" s="184"/>
      <c r="AB1348" s="184"/>
      <c r="AC1348" s="185" t="str">
        <f t="shared" si="469"/>
        <v/>
      </c>
      <c r="AD1348" s="185" t="str">
        <f t="shared" si="470"/>
        <v/>
      </c>
      <c r="AE1348" s="186"/>
      <c r="AF1348" s="187" t="str">
        <f t="shared" si="471"/>
        <v/>
      </c>
      <c r="AG1348" s="182"/>
      <c r="AH1348" s="184"/>
      <c r="AI1348" s="184"/>
      <c r="AJ1348" s="182"/>
      <c r="AK1348" s="188" t="str">
        <f t="shared" si="472"/>
        <v/>
      </c>
      <c r="AL1348" s="188" t="str">
        <f t="shared" si="473"/>
        <v/>
      </c>
      <c r="AM1348" s="188" t="str">
        <f t="shared" si="474"/>
        <v/>
      </c>
      <c r="AN1348" s="359" t="str">
        <f>IF(Overview!$K$17='Internal Calcs'!$P$22,IF(AK1348="","",AK1348),IF(Overview!$K$17='Internal Calcs'!$P$23,IF(AK1348="","",AK1348),IF(ISNUMBER(A1348),(IF(F1348="Short",G1348-H1348,H1348-G1348)*AZ1348-AX1348),"")))</f>
        <v/>
      </c>
      <c r="AO1348" s="401" t="str">
        <f>IF(Overview!$K$17='Internal Calcs'!$P$22,IF(AL1348="","",AL1348),IF(Overview!$K$17='Internal Calcs'!$P$23,IF(AL1348="","",AL1348),IF(ISNUMBER(A1348),IF(AL1348="",(IF(F1348="Short",G1348-H1348,H1348-G1348)*AZ1348-AX1348),(IF(F1348="Short",G1348-J1348,J1348-G1348)*AZ1348-AX1348)),"")))</f>
        <v/>
      </c>
      <c r="AP1348" s="359" t="str">
        <f>IF(Overview!$K$17='Internal Calcs'!$P$22,"",IF(Overview!$K$17='Internal Calcs'!$P$23,IF(AM1348="","",AM1348),IF(ISNUMBER(A1348),IF(AM1348="",(IF(F1348="Short",G1348-H1348,H1348-G1348)*AZ1348-AX1348),(IF(F1348="Short",G1348-L1348,L1348-G1348)*AZ1348-AX1348)),"")))</f>
        <v/>
      </c>
      <c r="AQ1348" s="188" t="str">
        <f t="shared" si="475"/>
        <v/>
      </c>
      <c r="AR1348" s="188" t="str">
        <f t="shared" si="476"/>
        <v/>
      </c>
      <c r="AS1348" s="188" t="str">
        <f t="shared" si="477"/>
        <v/>
      </c>
      <c r="AT1348" s="188" t="str">
        <f>IF(ISNUMBER(A1348),MAX($AS$2:AS1348)-AS1348,"")</f>
        <v/>
      </c>
      <c r="AU1348" s="189" t="str">
        <f t="shared" si="478"/>
        <v/>
      </c>
      <c r="AV1348" s="190" t="str">
        <f t="shared" si="479"/>
        <v/>
      </c>
      <c r="AW1348" s="190" t="str">
        <f t="shared" si="480"/>
        <v/>
      </c>
      <c r="AX1348" s="191" t="str">
        <f ca="1">IF(ISNUMBER($A1348),INDIRECT(CONCATENATE("'Instrument List'!B",(MATCH(E1348,'Instrument List'!A:A,0))-0)),"")</f>
        <v/>
      </c>
      <c r="AY1348" s="191" t="str">
        <f ca="1">IF(ISNUMBER($A1348),INDIRECT(CONCATENATE("'Instrument List'!D",(MATCH(E1348,'Instrument List'!A:A,0))-0)),"")</f>
        <v/>
      </c>
      <c r="AZ1348" s="191" t="str">
        <f ca="1">IF(ISNUMBER($A1348),INDIRECT(CONCATENATE("'Instrument List'!C",(MATCH(E1348,'Instrument List'!A:A,0))-0)),"")</f>
        <v/>
      </c>
      <c r="BA1348" s="192" t="str">
        <f ca="1">IF(ISNUMBER(A1348),INDIRECT(CONCATENATE("'Instrument List'!E",(MATCH(E1348,'Instrument List'!A:A,0))-0)),"")</f>
        <v/>
      </c>
      <c r="BB1348" s="193" t="str">
        <f t="shared" si="481"/>
        <v/>
      </c>
      <c r="BC1348" s="193" t="str">
        <f t="shared" si="482"/>
        <v/>
      </c>
      <c r="BD1348" s="193" t="str">
        <f ca="1">IF(ISNUMBER(A1348),INDIRECT(CONCATENATE("'Instrument List'!F",(MATCH(E1348,'Instrument List'!A:A,0))-0)),"")</f>
        <v/>
      </c>
    </row>
    <row r="1349" spans="1:56">
      <c r="A1349" s="220" t="str">
        <f t="shared" si="462"/>
        <v/>
      </c>
      <c r="B1349" s="221"/>
      <c r="C1349" s="222"/>
      <c r="D1349" s="169"/>
      <c r="E1349" s="169"/>
      <c r="F1349" s="169"/>
      <c r="G1349" s="202"/>
      <c r="H1349" s="217"/>
      <c r="I1349" s="212"/>
      <c r="J1349" s="206"/>
      <c r="K1349" s="212"/>
      <c r="L1349" s="206"/>
      <c r="M1349" s="212"/>
      <c r="N1349" s="206"/>
      <c r="O1349" s="170" t="str">
        <f t="shared" si="463"/>
        <v/>
      </c>
      <c r="P1349" s="171"/>
      <c r="Q1349" s="171"/>
      <c r="R1349" s="171"/>
      <c r="S1349" s="172" t="str">
        <f t="shared" si="464"/>
        <v/>
      </c>
      <c r="T1349" s="172" t="str">
        <f t="shared" si="465"/>
        <v/>
      </c>
      <c r="U1349" s="171"/>
      <c r="V1349" s="171"/>
      <c r="W1349" s="173" t="str">
        <f t="shared" si="466"/>
        <v/>
      </c>
      <c r="X1349" s="173" t="str">
        <f t="shared" si="467"/>
        <v/>
      </c>
      <c r="Y1349" s="173" t="str">
        <f t="shared" si="468"/>
        <v/>
      </c>
      <c r="Z1349" s="171"/>
      <c r="AA1349" s="171"/>
      <c r="AB1349" s="171"/>
      <c r="AC1349" s="172" t="str">
        <f t="shared" si="469"/>
        <v/>
      </c>
      <c r="AD1349" s="172" t="str">
        <f t="shared" si="470"/>
        <v/>
      </c>
      <c r="AE1349" s="174"/>
      <c r="AF1349" s="175" t="str">
        <f t="shared" si="471"/>
        <v/>
      </c>
      <c r="AG1349" s="169"/>
      <c r="AH1349" s="171"/>
      <c r="AI1349" s="171"/>
      <c r="AJ1349" s="169"/>
      <c r="AK1349" s="176" t="str">
        <f t="shared" si="472"/>
        <v/>
      </c>
      <c r="AL1349" s="176" t="str">
        <f t="shared" si="473"/>
        <v/>
      </c>
      <c r="AM1349" s="176" t="str">
        <f t="shared" si="474"/>
        <v/>
      </c>
      <c r="AN1349" s="359" t="str">
        <f>IF(Overview!$K$17='Internal Calcs'!$P$22,IF(AK1349="","",AK1349),IF(Overview!$K$17='Internal Calcs'!$P$23,IF(AK1349="","",AK1349),IF(ISNUMBER(A1349),(IF(F1349="Short",G1349-H1349,H1349-G1349)*AZ1349-AX1349),"")))</f>
        <v/>
      </c>
      <c r="AO1349" s="401" t="str">
        <f>IF(Overview!$K$17='Internal Calcs'!$P$22,IF(AL1349="","",AL1349),IF(Overview!$K$17='Internal Calcs'!$P$23,IF(AL1349="","",AL1349),IF(ISNUMBER(A1349),IF(AL1349="",(IF(F1349="Short",G1349-H1349,H1349-G1349)*AZ1349-AX1349),(IF(F1349="Short",G1349-J1349,J1349-G1349)*AZ1349-AX1349)),"")))</f>
        <v/>
      </c>
      <c r="AP1349" s="359" t="str">
        <f>IF(Overview!$K$17='Internal Calcs'!$P$22,"",IF(Overview!$K$17='Internal Calcs'!$P$23,IF(AM1349="","",AM1349),IF(ISNUMBER(A1349),IF(AM1349="",(IF(F1349="Short",G1349-H1349,H1349-G1349)*AZ1349-AX1349),(IF(F1349="Short",G1349-L1349,L1349-G1349)*AZ1349-AX1349)),"")))</f>
        <v/>
      </c>
      <c r="AQ1349" s="176" t="str">
        <f t="shared" si="475"/>
        <v/>
      </c>
      <c r="AR1349" s="176" t="str">
        <f t="shared" si="476"/>
        <v/>
      </c>
      <c r="AS1349" s="176" t="str">
        <f t="shared" si="477"/>
        <v/>
      </c>
      <c r="AT1349" s="176" t="str">
        <f>IF(ISNUMBER(A1349),MAX($AS$2:AS1349)-AS1349,"")</f>
        <v/>
      </c>
      <c r="AU1349" s="177" t="str">
        <f t="shared" si="478"/>
        <v/>
      </c>
      <c r="AV1349" s="178" t="str">
        <f t="shared" si="479"/>
        <v/>
      </c>
      <c r="AW1349" s="178" t="str">
        <f t="shared" si="480"/>
        <v/>
      </c>
      <c r="AX1349" s="179" t="str">
        <f ca="1">IF(ISNUMBER($A1349),INDIRECT(CONCATENATE("'Instrument List'!B",(MATCH(E1349,'Instrument List'!A:A,0))-0)),"")</f>
        <v/>
      </c>
      <c r="AY1349" s="179" t="str">
        <f ca="1">IF(ISNUMBER($A1349),INDIRECT(CONCATENATE("'Instrument List'!D",(MATCH(E1349,'Instrument List'!A:A,0))-0)),"")</f>
        <v/>
      </c>
      <c r="AZ1349" s="179" t="str">
        <f ca="1">IF(ISNUMBER($A1349),INDIRECT(CONCATENATE("'Instrument List'!C",(MATCH(E1349,'Instrument List'!A:A,0))-0)),"")</f>
        <v/>
      </c>
      <c r="BA1349" s="180" t="str">
        <f ca="1">IF(ISNUMBER(A1349),INDIRECT(CONCATENATE("'Instrument List'!E",(MATCH(E1349,'Instrument List'!A:A,0))-0)),"")</f>
        <v/>
      </c>
      <c r="BB1349" s="181" t="str">
        <f t="shared" si="481"/>
        <v/>
      </c>
      <c r="BC1349" s="181" t="str">
        <f t="shared" si="482"/>
        <v/>
      </c>
      <c r="BD1349" s="181" t="str">
        <f ca="1">IF(ISNUMBER(A1349),INDIRECT(CONCATENATE("'Instrument List'!F",(MATCH(E1349,'Instrument List'!A:A,0))-0)),"")</f>
        <v/>
      </c>
    </row>
    <row r="1350" spans="1:56">
      <c r="A1350" s="223" t="str">
        <f t="shared" si="462"/>
        <v/>
      </c>
      <c r="B1350" s="224"/>
      <c r="C1350" s="225"/>
      <c r="D1350" s="182"/>
      <c r="E1350" s="182"/>
      <c r="F1350" s="182"/>
      <c r="G1350" s="203"/>
      <c r="H1350" s="218"/>
      <c r="I1350" s="213"/>
      <c r="J1350" s="207"/>
      <c r="K1350" s="213"/>
      <c r="L1350" s="207"/>
      <c r="M1350" s="213"/>
      <c r="N1350" s="207"/>
      <c r="O1350" s="183" t="str">
        <f t="shared" si="463"/>
        <v/>
      </c>
      <c r="P1350" s="184"/>
      <c r="Q1350" s="184"/>
      <c r="R1350" s="275"/>
      <c r="S1350" s="185" t="str">
        <f t="shared" si="464"/>
        <v/>
      </c>
      <c r="T1350" s="185" t="str">
        <f t="shared" si="465"/>
        <v/>
      </c>
      <c r="U1350" s="275"/>
      <c r="V1350" s="275"/>
      <c r="W1350" s="276" t="str">
        <f t="shared" si="466"/>
        <v/>
      </c>
      <c r="X1350" s="276" t="str">
        <f t="shared" si="467"/>
        <v/>
      </c>
      <c r="Y1350" s="276" t="str">
        <f t="shared" si="468"/>
        <v/>
      </c>
      <c r="Z1350" s="275"/>
      <c r="AA1350" s="184"/>
      <c r="AB1350" s="184"/>
      <c r="AC1350" s="185" t="str">
        <f t="shared" si="469"/>
        <v/>
      </c>
      <c r="AD1350" s="185" t="str">
        <f t="shared" si="470"/>
        <v/>
      </c>
      <c r="AE1350" s="186"/>
      <c r="AF1350" s="187" t="str">
        <f t="shared" si="471"/>
        <v/>
      </c>
      <c r="AG1350" s="182"/>
      <c r="AH1350" s="184"/>
      <c r="AI1350" s="184"/>
      <c r="AJ1350" s="182"/>
      <c r="AK1350" s="188" t="str">
        <f t="shared" si="472"/>
        <v/>
      </c>
      <c r="AL1350" s="188" t="str">
        <f t="shared" si="473"/>
        <v/>
      </c>
      <c r="AM1350" s="188" t="str">
        <f t="shared" si="474"/>
        <v/>
      </c>
      <c r="AN1350" s="359" t="str">
        <f>IF(Overview!$K$17='Internal Calcs'!$P$22,IF(AK1350="","",AK1350),IF(Overview!$K$17='Internal Calcs'!$P$23,IF(AK1350="","",AK1350),IF(ISNUMBER(A1350),(IF(F1350="Short",G1350-H1350,H1350-G1350)*AZ1350-AX1350),"")))</f>
        <v/>
      </c>
      <c r="AO1350" s="401" t="str">
        <f>IF(Overview!$K$17='Internal Calcs'!$P$22,IF(AL1350="","",AL1350),IF(Overview!$K$17='Internal Calcs'!$P$23,IF(AL1350="","",AL1350),IF(ISNUMBER(A1350),IF(AL1350="",(IF(F1350="Short",G1350-H1350,H1350-G1350)*AZ1350-AX1350),(IF(F1350="Short",G1350-J1350,J1350-G1350)*AZ1350-AX1350)),"")))</f>
        <v/>
      </c>
      <c r="AP1350" s="359" t="str">
        <f>IF(Overview!$K$17='Internal Calcs'!$P$22,"",IF(Overview!$K$17='Internal Calcs'!$P$23,IF(AM1350="","",AM1350),IF(ISNUMBER(A1350),IF(AM1350="",(IF(F1350="Short",G1350-H1350,H1350-G1350)*AZ1350-AX1350),(IF(F1350="Short",G1350-L1350,L1350-G1350)*AZ1350-AX1350)),"")))</f>
        <v/>
      </c>
      <c r="AQ1350" s="188" t="str">
        <f t="shared" si="475"/>
        <v/>
      </c>
      <c r="AR1350" s="188" t="str">
        <f t="shared" si="476"/>
        <v/>
      </c>
      <c r="AS1350" s="188" t="str">
        <f t="shared" si="477"/>
        <v/>
      </c>
      <c r="AT1350" s="188" t="str">
        <f>IF(ISNUMBER(A1350),MAX($AS$2:AS1350)-AS1350,"")</f>
        <v/>
      </c>
      <c r="AU1350" s="189" t="str">
        <f t="shared" si="478"/>
        <v/>
      </c>
      <c r="AV1350" s="190" t="str">
        <f t="shared" si="479"/>
        <v/>
      </c>
      <c r="AW1350" s="190" t="str">
        <f t="shared" si="480"/>
        <v/>
      </c>
      <c r="AX1350" s="191" t="str">
        <f ca="1">IF(ISNUMBER($A1350),INDIRECT(CONCATENATE("'Instrument List'!B",(MATCH(E1350,'Instrument List'!A:A,0))-0)),"")</f>
        <v/>
      </c>
      <c r="AY1350" s="191" t="str">
        <f ca="1">IF(ISNUMBER($A1350),INDIRECT(CONCATENATE("'Instrument List'!D",(MATCH(E1350,'Instrument List'!A:A,0))-0)),"")</f>
        <v/>
      </c>
      <c r="AZ1350" s="191" t="str">
        <f ca="1">IF(ISNUMBER($A1350),INDIRECT(CONCATENATE("'Instrument List'!C",(MATCH(E1350,'Instrument List'!A:A,0))-0)),"")</f>
        <v/>
      </c>
      <c r="BA1350" s="192" t="str">
        <f ca="1">IF(ISNUMBER(A1350),INDIRECT(CONCATENATE("'Instrument List'!E",(MATCH(E1350,'Instrument List'!A:A,0))-0)),"")</f>
        <v/>
      </c>
      <c r="BB1350" s="193" t="str">
        <f t="shared" si="481"/>
        <v/>
      </c>
      <c r="BC1350" s="193" t="str">
        <f t="shared" si="482"/>
        <v/>
      </c>
      <c r="BD1350" s="193" t="str">
        <f ca="1">IF(ISNUMBER(A1350),INDIRECT(CONCATENATE("'Instrument List'!F",(MATCH(E1350,'Instrument List'!A:A,0))-0)),"")</f>
        <v/>
      </c>
    </row>
    <row r="1351" spans="1:56">
      <c r="A1351" s="220" t="str">
        <f t="shared" si="462"/>
        <v/>
      </c>
      <c r="B1351" s="221"/>
      <c r="C1351" s="222"/>
      <c r="D1351" s="169"/>
      <c r="E1351" s="169"/>
      <c r="F1351" s="169"/>
      <c r="G1351" s="202"/>
      <c r="H1351" s="217"/>
      <c r="I1351" s="212"/>
      <c r="J1351" s="206"/>
      <c r="K1351" s="212"/>
      <c r="L1351" s="206"/>
      <c r="M1351" s="212"/>
      <c r="N1351" s="206"/>
      <c r="O1351" s="170" t="str">
        <f t="shared" si="463"/>
        <v/>
      </c>
      <c r="P1351" s="171"/>
      <c r="Q1351" s="171"/>
      <c r="R1351" s="171"/>
      <c r="S1351" s="172" t="str">
        <f t="shared" si="464"/>
        <v/>
      </c>
      <c r="T1351" s="172" t="str">
        <f t="shared" si="465"/>
        <v/>
      </c>
      <c r="U1351" s="171"/>
      <c r="V1351" s="171"/>
      <c r="W1351" s="173" t="str">
        <f t="shared" si="466"/>
        <v/>
      </c>
      <c r="X1351" s="173" t="str">
        <f t="shared" si="467"/>
        <v/>
      </c>
      <c r="Y1351" s="173" t="str">
        <f t="shared" si="468"/>
        <v/>
      </c>
      <c r="Z1351" s="171"/>
      <c r="AA1351" s="171"/>
      <c r="AB1351" s="171"/>
      <c r="AC1351" s="172" t="str">
        <f t="shared" si="469"/>
        <v/>
      </c>
      <c r="AD1351" s="172" t="str">
        <f t="shared" si="470"/>
        <v/>
      </c>
      <c r="AE1351" s="174"/>
      <c r="AF1351" s="175" t="str">
        <f t="shared" si="471"/>
        <v/>
      </c>
      <c r="AG1351" s="169"/>
      <c r="AH1351" s="171"/>
      <c r="AI1351" s="171"/>
      <c r="AJ1351" s="169"/>
      <c r="AK1351" s="176" t="str">
        <f t="shared" si="472"/>
        <v/>
      </c>
      <c r="AL1351" s="176" t="str">
        <f t="shared" si="473"/>
        <v/>
      </c>
      <c r="AM1351" s="176" t="str">
        <f t="shared" si="474"/>
        <v/>
      </c>
      <c r="AN1351" s="359" t="str">
        <f>IF(Overview!$K$17='Internal Calcs'!$P$22,IF(AK1351="","",AK1351),IF(Overview!$K$17='Internal Calcs'!$P$23,IF(AK1351="","",AK1351),IF(ISNUMBER(A1351),(IF(F1351="Short",G1351-H1351,H1351-G1351)*AZ1351-AX1351),"")))</f>
        <v/>
      </c>
      <c r="AO1351" s="401" t="str">
        <f>IF(Overview!$K$17='Internal Calcs'!$P$22,IF(AL1351="","",AL1351),IF(Overview!$K$17='Internal Calcs'!$P$23,IF(AL1351="","",AL1351),IF(ISNUMBER(A1351),IF(AL1351="",(IF(F1351="Short",G1351-H1351,H1351-G1351)*AZ1351-AX1351),(IF(F1351="Short",G1351-J1351,J1351-G1351)*AZ1351-AX1351)),"")))</f>
        <v/>
      </c>
      <c r="AP1351" s="359" t="str">
        <f>IF(Overview!$K$17='Internal Calcs'!$P$22,"",IF(Overview!$K$17='Internal Calcs'!$P$23,IF(AM1351="","",AM1351),IF(ISNUMBER(A1351),IF(AM1351="",(IF(F1351="Short",G1351-H1351,H1351-G1351)*AZ1351-AX1351),(IF(F1351="Short",G1351-L1351,L1351-G1351)*AZ1351-AX1351)),"")))</f>
        <v/>
      </c>
      <c r="AQ1351" s="176" t="str">
        <f t="shared" si="475"/>
        <v/>
      </c>
      <c r="AR1351" s="176" t="str">
        <f t="shared" si="476"/>
        <v/>
      </c>
      <c r="AS1351" s="176" t="str">
        <f t="shared" si="477"/>
        <v/>
      </c>
      <c r="AT1351" s="176" t="str">
        <f>IF(ISNUMBER(A1351),MAX($AS$2:AS1351)-AS1351,"")</f>
        <v/>
      </c>
      <c r="AU1351" s="177" t="str">
        <f t="shared" si="478"/>
        <v/>
      </c>
      <c r="AV1351" s="178" t="str">
        <f t="shared" si="479"/>
        <v/>
      </c>
      <c r="AW1351" s="178" t="str">
        <f t="shared" si="480"/>
        <v/>
      </c>
      <c r="AX1351" s="179" t="str">
        <f ca="1">IF(ISNUMBER($A1351),INDIRECT(CONCATENATE("'Instrument List'!B",(MATCH(E1351,'Instrument List'!A:A,0))-0)),"")</f>
        <v/>
      </c>
      <c r="AY1351" s="179" t="str">
        <f ca="1">IF(ISNUMBER($A1351),INDIRECT(CONCATENATE("'Instrument List'!D",(MATCH(E1351,'Instrument List'!A:A,0))-0)),"")</f>
        <v/>
      </c>
      <c r="AZ1351" s="179" t="str">
        <f ca="1">IF(ISNUMBER($A1351),INDIRECT(CONCATENATE("'Instrument List'!C",(MATCH(E1351,'Instrument List'!A:A,0))-0)),"")</f>
        <v/>
      </c>
      <c r="BA1351" s="180" t="str">
        <f ca="1">IF(ISNUMBER(A1351),INDIRECT(CONCATENATE("'Instrument List'!E",(MATCH(E1351,'Instrument List'!A:A,0))-0)),"")</f>
        <v/>
      </c>
      <c r="BB1351" s="181" t="str">
        <f t="shared" si="481"/>
        <v/>
      </c>
      <c r="BC1351" s="181" t="str">
        <f t="shared" si="482"/>
        <v/>
      </c>
      <c r="BD1351" s="181" t="str">
        <f ca="1">IF(ISNUMBER(A1351),INDIRECT(CONCATENATE("'Instrument List'!F",(MATCH(E1351,'Instrument List'!A:A,0))-0)),"")</f>
        <v/>
      </c>
    </row>
    <row r="1352" spans="1:56">
      <c r="A1352" s="223" t="str">
        <f t="shared" si="462"/>
        <v/>
      </c>
      <c r="B1352" s="224"/>
      <c r="C1352" s="225"/>
      <c r="D1352" s="182"/>
      <c r="E1352" s="182"/>
      <c r="F1352" s="182"/>
      <c r="G1352" s="203"/>
      <c r="H1352" s="218"/>
      <c r="I1352" s="213"/>
      <c r="J1352" s="207"/>
      <c r="K1352" s="213"/>
      <c r="L1352" s="207"/>
      <c r="M1352" s="213"/>
      <c r="N1352" s="207"/>
      <c r="O1352" s="183" t="str">
        <f t="shared" si="463"/>
        <v/>
      </c>
      <c r="P1352" s="184"/>
      <c r="Q1352" s="184"/>
      <c r="R1352" s="275"/>
      <c r="S1352" s="185" t="str">
        <f t="shared" si="464"/>
        <v/>
      </c>
      <c r="T1352" s="185" t="str">
        <f t="shared" si="465"/>
        <v/>
      </c>
      <c r="U1352" s="275"/>
      <c r="V1352" s="275"/>
      <c r="W1352" s="276" t="str">
        <f t="shared" si="466"/>
        <v/>
      </c>
      <c r="X1352" s="276" t="str">
        <f t="shared" si="467"/>
        <v/>
      </c>
      <c r="Y1352" s="276" t="str">
        <f t="shared" si="468"/>
        <v/>
      </c>
      <c r="Z1352" s="275"/>
      <c r="AA1352" s="184"/>
      <c r="AB1352" s="184"/>
      <c r="AC1352" s="185" t="str">
        <f t="shared" si="469"/>
        <v/>
      </c>
      <c r="AD1352" s="185" t="str">
        <f t="shared" si="470"/>
        <v/>
      </c>
      <c r="AE1352" s="186"/>
      <c r="AF1352" s="187" t="str">
        <f t="shared" si="471"/>
        <v/>
      </c>
      <c r="AG1352" s="182"/>
      <c r="AH1352" s="184"/>
      <c r="AI1352" s="184"/>
      <c r="AJ1352" s="182"/>
      <c r="AK1352" s="188" t="str">
        <f t="shared" si="472"/>
        <v/>
      </c>
      <c r="AL1352" s="188" t="str">
        <f t="shared" si="473"/>
        <v/>
      </c>
      <c r="AM1352" s="188" t="str">
        <f t="shared" si="474"/>
        <v/>
      </c>
      <c r="AN1352" s="359" t="str">
        <f>IF(Overview!$K$17='Internal Calcs'!$P$22,IF(AK1352="","",AK1352),IF(Overview!$K$17='Internal Calcs'!$P$23,IF(AK1352="","",AK1352),IF(ISNUMBER(A1352),(IF(F1352="Short",G1352-H1352,H1352-G1352)*AZ1352-AX1352),"")))</f>
        <v/>
      </c>
      <c r="AO1352" s="401" t="str">
        <f>IF(Overview!$K$17='Internal Calcs'!$P$22,IF(AL1352="","",AL1352),IF(Overview!$K$17='Internal Calcs'!$P$23,IF(AL1352="","",AL1352),IF(ISNUMBER(A1352),IF(AL1352="",(IF(F1352="Short",G1352-H1352,H1352-G1352)*AZ1352-AX1352),(IF(F1352="Short",G1352-J1352,J1352-G1352)*AZ1352-AX1352)),"")))</f>
        <v/>
      </c>
      <c r="AP1352" s="359" t="str">
        <f>IF(Overview!$K$17='Internal Calcs'!$P$22,"",IF(Overview!$K$17='Internal Calcs'!$P$23,IF(AM1352="","",AM1352),IF(ISNUMBER(A1352),IF(AM1352="",(IF(F1352="Short",G1352-H1352,H1352-G1352)*AZ1352-AX1352),(IF(F1352="Short",G1352-L1352,L1352-G1352)*AZ1352-AX1352)),"")))</f>
        <v/>
      </c>
      <c r="AQ1352" s="188" t="str">
        <f t="shared" si="475"/>
        <v/>
      </c>
      <c r="AR1352" s="188" t="str">
        <f t="shared" si="476"/>
        <v/>
      </c>
      <c r="AS1352" s="188" t="str">
        <f t="shared" si="477"/>
        <v/>
      </c>
      <c r="AT1352" s="188" t="str">
        <f>IF(ISNUMBER(A1352),MAX($AS$2:AS1352)-AS1352,"")</f>
        <v/>
      </c>
      <c r="AU1352" s="189" t="str">
        <f t="shared" si="478"/>
        <v/>
      </c>
      <c r="AV1352" s="190" t="str">
        <f t="shared" si="479"/>
        <v/>
      </c>
      <c r="AW1352" s="190" t="str">
        <f t="shared" si="480"/>
        <v/>
      </c>
      <c r="AX1352" s="191" t="str">
        <f ca="1">IF(ISNUMBER($A1352),INDIRECT(CONCATENATE("'Instrument List'!B",(MATCH(E1352,'Instrument List'!A:A,0))-0)),"")</f>
        <v/>
      </c>
      <c r="AY1352" s="191" t="str">
        <f ca="1">IF(ISNUMBER($A1352),INDIRECT(CONCATENATE("'Instrument List'!D",(MATCH(E1352,'Instrument List'!A:A,0))-0)),"")</f>
        <v/>
      </c>
      <c r="AZ1352" s="191" t="str">
        <f ca="1">IF(ISNUMBER($A1352),INDIRECT(CONCATENATE("'Instrument List'!C",(MATCH(E1352,'Instrument List'!A:A,0))-0)),"")</f>
        <v/>
      </c>
      <c r="BA1352" s="192" t="str">
        <f ca="1">IF(ISNUMBER(A1352),INDIRECT(CONCATENATE("'Instrument List'!E",(MATCH(E1352,'Instrument List'!A:A,0))-0)),"")</f>
        <v/>
      </c>
      <c r="BB1352" s="193" t="str">
        <f t="shared" si="481"/>
        <v/>
      </c>
      <c r="BC1352" s="193" t="str">
        <f t="shared" si="482"/>
        <v/>
      </c>
      <c r="BD1352" s="193" t="str">
        <f ca="1">IF(ISNUMBER(A1352),INDIRECT(CONCATENATE("'Instrument List'!F",(MATCH(E1352,'Instrument List'!A:A,0))-0)),"")</f>
        <v/>
      </c>
    </row>
    <row r="1353" spans="1:56">
      <c r="A1353" s="220" t="str">
        <f t="shared" si="462"/>
        <v/>
      </c>
      <c r="B1353" s="221"/>
      <c r="C1353" s="222"/>
      <c r="D1353" s="169"/>
      <c r="E1353" s="169"/>
      <c r="F1353" s="169"/>
      <c r="G1353" s="202"/>
      <c r="H1353" s="217"/>
      <c r="I1353" s="212"/>
      <c r="J1353" s="206"/>
      <c r="K1353" s="212"/>
      <c r="L1353" s="206"/>
      <c r="M1353" s="212"/>
      <c r="N1353" s="206"/>
      <c r="O1353" s="170" t="str">
        <f t="shared" si="463"/>
        <v/>
      </c>
      <c r="P1353" s="171"/>
      <c r="Q1353" s="171"/>
      <c r="R1353" s="171"/>
      <c r="S1353" s="172" t="str">
        <f t="shared" si="464"/>
        <v/>
      </c>
      <c r="T1353" s="172" t="str">
        <f t="shared" si="465"/>
        <v/>
      </c>
      <c r="U1353" s="171"/>
      <c r="V1353" s="171"/>
      <c r="W1353" s="173" t="str">
        <f t="shared" si="466"/>
        <v/>
      </c>
      <c r="X1353" s="173" t="str">
        <f t="shared" si="467"/>
        <v/>
      </c>
      <c r="Y1353" s="173" t="str">
        <f t="shared" si="468"/>
        <v/>
      </c>
      <c r="Z1353" s="171"/>
      <c r="AA1353" s="171"/>
      <c r="AB1353" s="171"/>
      <c r="AC1353" s="172" t="str">
        <f t="shared" si="469"/>
        <v/>
      </c>
      <c r="AD1353" s="172" t="str">
        <f t="shared" si="470"/>
        <v/>
      </c>
      <c r="AE1353" s="174"/>
      <c r="AF1353" s="175" t="str">
        <f t="shared" si="471"/>
        <v/>
      </c>
      <c r="AG1353" s="169"/>
      <c r="AH1353" s="171"/>
      <c r="AI1353" s="171"/>
      <c r="AJ1353" s="169"/>
      <c r="AK1353" s="176" t="str">
        <f t="shared" si="472"/>
        <v/>
      </c>
      <c r="AL1353" s="176" t="str">
        <f t="shared" si="473"/>
        <v/>
      </c>
      <c r="AM1353" s="176" t="str">
        <f t="shared" si="474"/>
        <v/>
      </c>
      <c r="AN1353" s="359" t="str">
        <f>IF(Overview!$K$17='Internal Calcs'!$P$22,IF(AK1353="","",AK1353),IF(Overview!$K$17='Internal Calcs'!$P$23,IF(AK1353="","",AK1353),IF(ISNUMBER(A1353),(IF(F1353="Short",G1353-H1353,H1353-G1353)*AZ1353-AX1353),"")))</f>
        <v/>
      </c>
      <c r="AO1353" s="401" t="str">
        <f>IF(Overview!$K$17='Internal Calcs'!$P$22,IF(AL1353="","",AL1353),IF(Overview!$K$17='Internal Calcs'!$P$23,IF(AL1353="","",AL1353),IF(ISNUMBER(A1353),IF(AL1353="",(IF(F1353="Short",G1353-H1353,H1353-G1353)*AZ1353-AX1353),(IF(F1353="Short",G1353-J1353,J1353-G1353)*AZ1353-AX1353)),"")))</f>
        <v/>
      </c>
      <c r="AP1353" s="359" t="str">
        <f>IF(Overview!$K$17='Internal Calcs'!$P$22,"",IF(Overview!$K$17='Internal Calcs'!$P$23,IF(AM1353="","",AM1353),IF(ISNUMBER(A1353),IF(AM1353="",(IF(F1353="Short",G1353-H1353,H1353-G1353)*AZ1353-AX1353),(IF(F1353="Short",G1353-L1353,L1353-G1353)*AZ1353-AX1353)),"")))</f>
        <v/>
      </c>
      <c r="AQ1353" s="176" t="str">
        <f t="shared" si="475"/>
        <v/>
      </c>
      <c r="AR1353" s="176" t="str">
        <f t="shared" si="476"/>
        <v/>
      </c>
      <c r="AS1353" s="176" t="str">
        <f t="shared" si="477"/>
        <v/>
      </c>
      <c r="AT1353" s="176" t="str">
        <f>IF(ISNUMBER(A1353),MAX($AS$2:AS1353)-AS1353,"")</f>
        <v/>
      </c>
      <c r="AU1353" s="177" t="str">
        <f t="shared" si="478"/>
        <v/>
      </c>
      <c r="AV1353" s="178" t="str">
        <f t="shared" si="479"/>
        <v/>
      </c>
      <c r="AW1353" s="178" t="str">
        <f t="shared" si="480"/>
        <v/>
      </c>
      <c r="AX1353" s="179" t="str">
        <f ca="1">IF(ISNUMBER($A1353),INDIRECT(CONCATENATE("'Instrument List'!B",(MATCH(E1353,'Instrument List'!A:A,0))-0)),"")</f>
        <v/>
      </c>
      <c r="AY1353" s="179" t="str">
        <f ca="1">IF(ISNUMBER($A1353),INDIRECT(CONCATENATE("'Instrument List'!D",(MATCH(E1353,'Instrument List'!A:A,0))-0)),"")</f>
        <v/>
      </c>
      <c r="AZ1353" s="179" t="str">
        <f ca="1">IF(ISNUMBER($A1353),INDIRECT(CONCATENATE("'Instrument List'!C",(MATCH(E1353,'Instrument List'!A:A,0))-0)),"")</f>
        <v/>
      </c>
      <c r="BA1353" s="180" t="str">
        <f ca="1">IF(ISNUMBER(A1353),INDIRECT(CONCATENATE("'Instrument List'!E",(MATCH(E1353,'Instrument List'!A:A,0))-0)),"")</f>
        <v/>
      </c>
      <c r="BB1353" s="181" t="str">
        <f t="shared" si="481"/>
        <v/>
      </c>
      <c r="BC1353" s="181" t="str">
        <f t="shared" si="482"/>
        <v/>
      </c>
      <c r="BD1353" s="181" t="str">
        <f ca="1">IF(ISNUMBER(A1353),INDIRECT(CONCATENATE("'Instrument List'!F",(MATCH(E1353,'Instrument List'!A:A,0))-0)),"")</f>
        <v/>
      </c>
    </row>
    <row r="1354" spans="1:56">
      <c r="A1354" s="223" t="str">
        <f t="shared" si="462"/>
        <v/>
      </c>
      <c r="B1354" s="224"/>
      <c r="C1354" s="225"/>
      <c r="D1354" s="182"/>
      <c r="E1354" s="182"/>
      <c r="F1354" s="182"/>
      <c r="G1354" s="203"/>
      <c r="H1354" s="218"/>
      <c r="I1354" s="213"/>
      <c r="J1354" s="207"/>
      <c r="K1354" s="213"/>
      <c r="L1354" s="207"/>
      <c r="M1354" s="213"/>
      <c r="N1354" s="207"/>
      <c r="O1354" s="183" t="str">
        <f t="shared" si="463"/>
        <v/>
      </c>
      <c r="P1354" s="184"/>
      <c r="Q1354" s="184"/>
      <c r="R1354" s="275"/>
      <c r="S1354" s="185" t="str">
        <f t="shared" si="464"/>
        <v/>
      </c>
      <c r="T1354" s="185" t="str">
        <f t="shared" si="465"/>
        <v/>
      </c>
      <c r="U1354" s="275"/>
      <c r="V1354" s="275"/>
      <c r="W1354" s="276" t="str">
        <f t="shared" si="466"/>
        <v/>
      </c>
      <c r="X1354" s="276" t="str">
        <f t="shared" si="467"/>
        <v/>
      </c>
      <c r="Y1354" s="276" t="str">
        <f t="shared" si="468"/>
        <v/>
      </c>
      <c r="Z1354" s="275"/>
      <c r="AA1354" s="184"/>
      <c r="AB1354" s="184"/>
      <c r="AC1354" s="185" t="str">
        <f t="shared" si="469"/>
        <v/>
      </c>
      <c r="AD1354" s="185" t="str">
        <f t="shared" si="470"/>
        <v/>
      </c>
      <c r="AE1354" s="186"/>
      <c r="AF1354" s="187" t="str">
        <f t="shared" si="471"/>
        <v/>
      </c>
      <c r="AG1354" s="182"/>
      <c r="AH1354" s="184"/>
      <c r="AI1354" s="184"/>
      <c r="AJ1354" s="182"/>
      <c r="AK1354" s="188" t="str">
        <f t="shared" si="472"/>
        <v/>
      </c>
      <c r="AL1354" s="188" t="str">
        <f t="shared" si="473"/>
        <v/>
      </c>
      <c r="AM1354" s="188" t="str">
        <f t="shared" si="474"/>
        <v/>
      </c>
      <c r="AN1354" s="359" t="str">
        <f>IF(Overview!$K$17='Internal Calcs'!$P$22,IF(AK1354="","",AK1354),IF(Overview!$K$17='Internal Calcs'!$P$23,IF(AK1354="","",AK1354),IF(ISNUMBER(A1354),(IF(F1354="Short",G1354-H1354,H1354-G1354)*AZ1354-AX1354),"")))</f>
        <v/>
      </c>
      <c r="AO1354" s="401" t="str">
        <f>IF(Overview!$K$17='Internal Calcs'!$P$22,IF(AL1354="","",AL1354),IF(Overview!$K$17='Internal Calcs'!$P$23,IF(AL1354="","",AL1354),IF(ISNUMBER(A1354),IF(AL1354="",(IF(F1354="Short",G1354-H1354,H1354-G1354)*AZ1354-AX1354),(IF(F1354="Short",G1354-J1354,J1354-G1354)*AZ1354-AX1354)),"")))</f>
        <v/>
      </c>
      <c r="AP1354" s="359" t="str">
        <f>IF(Overview!$K$17='Internal Calcs'!$P$22,"",IF(Overview!$K$17='Internal Calcs'!$P$23,IF(AM1354="","",AM1354),IF(ISNUMBER(A1354),IF(AM1354="",(IF(F1354="Short",G1354-H1354,H1354-G1354)*AZ1354-AX1354),(IF(F1354="Short",G1354-L1354,L1354-G1354)*AZ1354-AX1354)),"")))</f>
        <v/>
      </c>
      <c r="AQ1354" s="188" t="str">
        <f t="shared" si="475"/>
        <v/>
      </c>
      <c r="AR1354" s="188" t="str">
        <f t="shared" si="476"/>
        <v/>
      </c>
      <c r="AS1354" s="188" t="str">
        <f t="shared" si="477"/>
        <v/>
      </c>
      <c r="AT1354" s="188" t="str">
        <f>IF(ISNUMBER(A1354),MAX($AS$2:AS1354)-AS1354,"")</f>
        <v/>
      </c>
      <c r="AU1354" s="189" t="str">
        <f t="shared" si="478"/>
        <v/>
      </c>
      <c r="AV1354" s="190" t="str">
        <f t="shared" si="479"/>
        <v/>
      </c>
      <c r="AW1354" s="190" t="str">
        <f t="shared" si="480"/>
        <v/>
      </c>
      <c r="AX1354" s="191" t="str">
        <f ca="1">IF(ISNUMBER($A1354),INDIRECT(CONCATENATE("'Instrument List'!B",(MATCH(E1354,'Instrument List'!A:A,0))-0)),"")</f>
        <v/>
      </c>
      <c r="AY1354" s="191" t="str">
        <f ca="1">IF(ISNUMBER($A1354),INDIRECT(CONCATENATE("'Instrument List'!D",(MATCH(E1354,'Instrument List'!A:A,0))-0)),"")</f>
        <v/>
      </c>
      <c r="AZ1354" s="191" t="str">
        <f ca="1">IF(ISNUMBER($A1354),INDIRECT(CONCATENATE("'Instrument List'!C",(MATCH(E1354,'Instrument List'!A:A,0))-0)),"")</f>
        <v/>
      </c>
      <c r="BA1354" s="192" t="str">
        <f ca="1">IF(ISNUMBER(A1354),INDIRECT(CONCATENATE("'Instrument List'!E",(MATCH(E1354,'Instrument List'!A:A,0))-0)),"")</f>
        <v/>
      </c>
      <c r="BB1354" s="193" t="str">
        <f t="shared" si="481"/>
        <v/>
      </c>
      <c r="BC1354" s="193" t="str">
        <f t="shared" si="482"/>
        <v/>
      </c>
      <c r="BD1354" s="193" t="str">
        <f ca="1">IF(ISNUMBER(A1354),INDIRECT(CONCATENATE("'Instrument List'!F",(MATCH(E1354,'Instrument List'!A:A,0))-0)),"")</f>
        <v/>
      </c>
    </row>
    <row r="1355" spans="1:56">
      <c r="A1355" s="220" t="str">
        <f t="shared" ref="A1355:A1418" si="483">IF(B1355&gt;0,A1354+1,"")</f>
        <v/>
      </c>
      <c r="B1355" s="221"/>
      <c r="C1355" s="222"/>
      <c r="D1355" s="169"/>
      <c r="E1355" s="169"/>
      <c r="F1355" s="169"/>
      <c r="G1355" s="202"/>
      <c r="H1355" s="217"/>
      <c r="I1355" s="212"/>
      <c r="J1355" s="206"/>
      <c r="K1355" s="212"/>
      <c r="L1355" s="206"/>
      <c r="M1355" s="212"/>
      <c r="N1355" s="206"/>
      <c r="O1355" s="170" t="str">
        <f t="shared" ref="O1355:O1418" si="484">IF(ISNUMBER(A1355),IF(N1355&gt;G1355,1,-1),"")</f>
        <v/>
      </c>
      <c r="P1355" s="171"/>
      <c r="Q1355" s="171"/>
      <c r="R1355" s="171"/>
      <c r="S1355" s="172" t="str">
        <f t="shared" ref="S1355:S1418" si="485">IF(ISNUMBER(A1355),IF(Q1355="",P1355,Q1355),"")</f>
        <v/>
      </c>
      <c r="T1355" s="172" t="str">
        <f t="shared" ref="T1355:T1418" si="486">IF(ISNUMBER(A1355),IF(R1355="",P1355,R1355),"")</f>
        <v/>
      </c>
      <c r="U1355" s="171"/>
      <c r="V1355" s="171"/>
      <c r="W1355" s="173" t="str">
        <f t="shared" ref="W1355:W1418" si="487">IF(ISNUMBER(U1355),IF(IF(F1355="Short",G1355-H1355,H1355-G1355)*(AZ1355/AY1355)/U1355&gt;0,IF(F1355="Short",G1355-H1355,H1355-G1355)*(AZ1355/AY1355)/U1355,0),"")</f>
        <v/>
      </c>
      <c r="X1355" s="173" t="str">
        <f t="shared" ref="X1355:X1418" si="488">IF(ISNUMBER(U1355),IF(ISNUMBER(J1355),IF(IF(F1355="Short",G1355-J1355,J1355-G1355)*(AZ1355/AY1355)/U1355&gt;0,IF(F1355="Short",G1355-J1355,J1355-G1355)*(AZ1355/AY1355)/U1355,0),""),"")</f>
        <v/>
      </c>
      <c r="Y1355" s="173" t="str">
        <f t="shared" ref="Y1355:Y1418" si="489">IF(ISNUMBER(L1355),IF(ISNUMBER(L1355),IF(IF(F1355="Short",G1355-L1355,L1355-G1355)*(AZ1355/AY1355)/U1355&gt;0,IF(F1355="Short",G1355-L1355,L1355-G1355)*(AZ1355/AY1355)/U1355,0),""),"")</f>
        <v/>
      </c>
      <c r="Z1355" s="171"/>
      <c r="AA1355" s="171"/>
      <c r="AB1355" s="171"/>
      <c r="AC1355" s="172" t="str">
        <f t="shared" ref="AC1355:AC1418" si="490">IF(ISNUMBER(A1355),IF(AA1355="",Z1355,AA1355),"")</f>
        <v/>
      </c>
      <c r="AD1355" s="172" t="str">
        <f t="shared" ref="AD1355:AD1418" si="491">IF(ISNUMBER(A1355),IF(AB1355="",IF(AA1355="",Z1355,AA1355),AB1355),"")</f>
        <v/>
      </c>
      <c r="AE1355" s="174"/>
      <c r="AF1355" s="175" t="str">
        <f t="shared" ref="AF1355:AF1418" si="492">IF(ISNUMBER(A1355),((AE1355*AY1355*AV1355)+AX1355)/AS1355,"")</f>
        <v/>
      </c>
      <c r="AG1355" s="169"/>
      <c r="AH1355" s="171"/>
      <c r="AI1355" s="171"/>
      <c r="AJ1355" s="169"/>
      <c r="AK1355" s="176" t="str">
        <f t="shared" ref="AK1355:AK1418" si="493">IF(ISNUMBER(A1355),(IF(F1355="Short",G1355-H1355,H1355-G1355)*AZ1355-AX1355)*I1355,"")</f>
        <v/>
      </c>
      <c r="AL1355" s="176" t="str">
        <f t="shared" ref="AL1355:AL1418" si="494">IF(ISNUMBER(J1355),(IF(F1355="Short",G1355-J1355,J1355-G1355)*AZ1355-AX1355)*K1355,"")</f>
        <v/>
      </c>
      <c r="AM1355" s="176" t="str">
        <f t="shared" ref="AM1355:AM1418" si="495">IF(ISNUMBER(L1355),(IF(F1355="Short",G1355-L1355,L1355-G1355)*AZ1355-AX1355)*M1355,"")</f>
        <v/>
      </c>
      <c r="AN1355" s="359" t="str">
        <f>IF(Overview!$K$17='Internal Calcs'!$P$22,IF(AK1355="","",AK1355),IF(Overview!$K$17='Internal Calcs'!$P$23,IF(AK1355="","",AK1355),IF(ISNUMBER(A1355),(IF(F1355="Short",G1355-H1355,H1355-G1355)*AZ1355-AX1355),"")))</f>
        <v/>
      </c>
      <c r="AO1355" s="401" t="str">
        <f>IF(Overview!$K$17='Internal Calcs'!$P$22,IF(AL1355="","",AL1355),IF(Overview!$K$17='Internal Calcs'!$P$23,IF(AL1355="","",AL1355),IF(ISNUMBER(A1355),IF(AL1355="",(IF(F1355="Short",G1355-H1355,H1355-G1355)*AZ1355-AX1355),(IF(F1355="Short",G1355-J1355,J1355-G1355)*AZ1355-AX1355)),"")))</f>
        <v/>
      </c>
      <c r="AP1355" s="359" t="str">
        <f>IF(Overview!$K$17='Internal Calcs'!$P$22,"",IF(Overview!$K$17='Internal Calcs'!$P$23,IF(AM1355="","",AM1355),IF(ISNUMBER(A1355),IF(AM1355="",(IF(F1355="Short",G1355-H1355,H1355-G1355)*AZ1355-AX1355),(IF(F1355="Short",G1355-L1355,L1355-G1355)*AZ1355-AX1355)),"")))</f>
        <v/>
      </c>
      <c r="AQ1355" s="176" t="str">
        <f t="shared" ref="AQ1355:AQ1418" si="496">IF(ISNUMBER(A1355),SUM(AK1355:AM1355),"")</f>
        <v/>
      </c>
      <c r="AR1355" s="176" t="str">
        <f t="shared" ref="AR1355:AR1418" si="497">IF(ISNUMBER(A1355),IF(AQ1355&gt;0,"Winning","Losing"),"")</f>
        <v/>
      </c>
      <c r="AS1355" s="176" t="str">
        <f t="shared" ref="AS1355:AS1418" si="498">IF(ISNUMBER(A1355),AS1354+AQ1355,"")</f>
        <v/>
      </c>
      <c r="AT1355" s="176" t="str">
        <f>IF(ISNUMBER(A1355),MAX($AS$2:AS1355)-AS1355,"")</f>
        <v/>
      </c>
      <c r="AU1355" s="177" t="str">
        <f t="shared" ref="AU1355:AU1418" si="499">IF(ISNUMBER(A1355),AQ1355/AS1355,"")</f>
        <v/>
      </c>
      <c r="AV1355" s="178" t="str">
        <f t="shared" ref="AV1355:AV1418" si="500">IF(ISNUMBER(A1355),I1355+K1355+M1355,"")</f>
        <v/>
      </c>
      <c r="AW1355" s="178" t="str">
        <f t="shared" ref="AW1355:AW1418" si="501">IF(ISNUMBER(A1355),ROUNDDOWN(C1355/100,0),"")</f>
        <v/>
      </c>
      <c r="AX1355" s="179" t="str">
        <f ca="1">IF(ISNUMBER($A1355),INDIRECT(CONCATENATE("'Instrument List'!B",(MATCH(E1355,'Instrument List'!A:A,0))-0)),"")</f>
        <v/>
      </c>
      <c r="AY1355" s="179" t="str">
        <f ca="1">IF(ISNUMBER($A1355),INDIRECT(CONCATENATE("'Instrument List'!D",(MATCH(E1355,'Instrument List'!A:A,0))-0)),"")</f>
        <v/>
      </c>
      <c r="AZ1355" s="179" t="str">
        <f ca="1">IF(ISNUMBER($A1355),INDIRECT(CONCATENATE("'Instrument List'!C",(MATCH(E1355,'Instrument List'!A:A,0))-0)),"")</f>
        <v/>
      </c>
      <c r="BA1355" s="180" t="str">
        <f ca="1">IF(ISNUMBER(A1355),INDIRECT(CONCATENATE("'Instrument List'!E",(MATCH(E1355,'Instrument List'!A:A,0))-0)),"")</f>
        <v/>
      </c>
      <c r="BB1355" s="181" t="str">
        <f t="shared" ref="BB1355:BB1418" si="502">IF(ISNUMBER(A1355),AQ1355/AY1355,"")</f>
        <v/>
      </c>
      <c r="BC1355" s="181" t="str">
        <f t="shared" ref="BC1355:BC1418" si="503">IF(ISNUMBER(A1355),(AQ1355/AY1355)/(I1355+K1355+M1355),"")</f>
        <v/>
      </c>
      <c r="BD1355" s="181" t="str">
        <f ca="1">IF(ISNUMBER(A1355),INDIRECT(CONCATENATE("'Instrument List'!F",(MATCH(E1355,'Instrument List'!A:A,0))-0)),"")</f>
        <v/>
      </c>
    </row>
    <row r="1356" spans="1:56">
      <c r="A1356" s="223" t="str">
        <f t="shared" si="483"/>
        <v/>
      </c>
      <c r="B1356" s="224"/>
      <c r="C1356" s="225"/>
      <c r="D1356" s="182"/>
      <c r="E1356" s="182"/>
      <c r="F1356" s="182"/>
      <c r="G1356" s="203"/>
      <c r="H1356" s="218"/>
      <c r="I1356" s="213"/>
      <c r="J1356" s="207"/>
      <c r="K1356" s="213"/>
      <c r="L1356" s="207"/>
      <c r="M1356" s="213"/>
      <c r="N1356" s="207"/>
      <c r="O1356" s="183" t="str">
        <f t="shared" si="484"/>
        <v/>
      </c>
      <c r="P1356" s="184"/>
      <c r="Q1356" s="184"/>
      <c r="R1356" s="275"/>
      <c r="S1356" s="185" t="str">
        <f t="shared" si="485"/>
        <v/>
      </c>
      <c r="T1356" s="185" t="str">
        <f t="shared" si="486"/>
        <v/>
      </c>
      <c r="U1356" s="275"/>
      <c r="V1356" s="275"/>
      <c r="W1356" s="276" t="str">
        <f t="shared" si="487"/>
        <v/>
      </c>
      <c r="X1356" s="276" t="str">
        <f t="shared" si="488"/>
        <v/>
      </c>
      <c r="Y1356" s="276" t="str">
        <f t="shared" si="489"/>
        <v/>
      </c>
      <c r="Z1356" s="275"/>
      <c r="AA1356" s="184"/>
      <c r="AB1356" s="184"/>
      <c r="AC1356" s="185" t="str">
        <f t="shared" si="490"/>
        <v/>
      </c>
      <c r="AD1356" s="185" t="str">
        <f t="shared" si="491"/>
        <v/>
      </c>
      <c r="AE1356" s="186"/>
      <c r="AF1356" s="187" t="str">
        <f t="shared" si="492"/>
        <v/>
      </c>
      <c r="AG1356" s="182"/>
      <c r="AH1356" s="184"/>
      <c r="AI1356" s="184"/>
      <c r="AJ1356" s="182"/>
      <c r="AK1356" s="188" t="str">
        <f t="shared" si="493"/>
        <v/>
      </c>
      <c r="AL1356" s="188" t="str">
        <f t="shared" si="494"/>
        <v/>
      </c>
      <c r="AM1356" s="188" t="str">
        <f t="shared" si="495"/>
        <v/>
      </c>
      <c r="AN1356" s="359" t="str">
        <f>IF(Overview!$K$17='Internal Calcs'!$P$22,IF(AK1356="","",AK1356),IF(Overview!$K$17='Internal Calcs'!$P$23,IF(AK1356="","",AK1356),IF(ISNUMBER(A1356),(IF(F1356="Short",G1356-H1356,H1356-G1356)*AZ1356-AX1356),"")))</f>
        <v/>
      </c>
      <c r="AO1356" s="401" t="str">
        <f>IF(Overview!$K$17='Internal Calcs'!$P$22,IF(AL1356="","",AL1356),IF(Overview!$K$17='Internal Calcs'!$P$23,IF(AL1356="","",AL1356),IF(ISNUMBER(A1356),IF(AL1356="",(IF(F1356="Short",G1356-H1356,H1356-G1356)*AZ1356-AX1356),(IF(F1356="Short",G1356-J1356,J1356-G1356)*AZ1356-AX1356)),"")))</f>
        <v/>
      </c>
      <c r="AP1356" s="359" t="str">
        <f>IF(Overview!$K$17='Internal Calcs'!$P$22,"",IF(Overview!$K$17='Internal Calcs'!$P$23,IF(AM1356="","",AM1356),IF(ISNUMBER(A1356),IF(AM1356="",(IF(F1356="Short",G1356-H1356,H1356-G1356)*AZ1356-AX1356),(IF(F1356="Short",G1356-L1356,L1356-G1356)*AZ1356-AX1356)),"")))</f>
        <v/>
      </c>
      <c r="AQ1356" s="188" t="str">
        <f t="shared" si="496"/>
        <v/>
      </c>
      <c r="AR1356" s="188" t="str">
        <f t="shared" si="497"/>
        <v/>
      </c>
      <c r="AS1356" s="188" t="str">
        <f t="shared" si="498"/>
        <v/>
      </c>
      <c r="AT1356" s="188" t="str">
        <f>IF(ISNUMBER(A1356),MAX($AS$2:AS1356)-AS1356,"")</f>
        <v/>
      </c>
      <c r="AU1356" s="189" t="str">
        <f t="shared" si="499"/>
        <v/>
      </c>
      <c r="AV1356" s="190" t="str">
        <f t="shared" si="500"/>
        <v/>
      </c>
      <c r="AW1356" s="190" t="str">
        <f t="shared" si="501"/>
        <v/>
      </c>
      <c r="AX1356" s="191" t="str">
        <f ca="1">IF(ISNUMBER($A1356),INDIRECT(CONCATENATE("'Instrument List'!B",(MATCH(E1356,'Instrument List'!A:A,0))-0)),"")</f>
        <v/>
      </c>
      <c r="AY1356" s="191" t="str">
        <f ca="1">IF(ISNUMBER($A1356),INDIRECT(CONCATENATE("'Instrument List'!D",(MATCH(E1356,'Instrument List'!A:A,0))-0)),"")</f>
        <v/>
      </c>
      <c r="AZ1356" s="191" t="str">
        <f ca="1">IF(ISNUMBER($A1356),INDIRECT(CONCATENATE("'Instrument List'!C",(MATCH(E1356,'Instrument List'!A:A,0))-0)),"")</f>
        <v/>
      </c>
      <c r="BA1356" s="192" t="str">
        <f ca="1">IF(ISNUMBER(A1356),INDIRECT(CONCATENATE("'Instrument List'!E",(MATCH(E1356,'Instrument List'!A:A,0))-0)),"")</f>
        <v/>
      </c>
      <c r="BB1356" s="193" t="str">
        <f t="shared" si="502"/>
        <v/>
      </c>
      <c r="BC1356" s="193" t="str">
        <f t="shared" si="503"/>
        <v/>
      </c>
      <c r="BD1356" s="193" t="str">
        <f ca="1">IF(ISNUMBER(A1356),INDIRECT(CONCATENATE("'Instrument List'!F",(MATCH(E1356,'Instrument List'!A:A,0))-0)),"")</f>
        <v/>
      </c>
    </row>
    <row r="1357" spans="1:56">
      <c r="A1357" s="220" t="str">
        <f t="shared" si="483"/>
        <v/>
      </c>
      <c r="B1357" s="221"/>
      <c r="C1357" s="222"/>
      <c r="D1357" s="169"/>
      <c r="E1357" s="169"/>
      <c r="F1357" s="169"/>
      <c r="G1357" s="202"/>
      <c r="H1357" s="217"/>
      <c r="I1357" s="212"/>
      <c r="J1357" s="206"/>
      <c r="K1357" s="212"/>
      <c r="L1357" s="206"/>
      <c r="M1357" s="212"/>
      <c r="N1357" s="206"/>
      <c r="O1357" s="170" t="str">
        <f t="shared" si="484"/>
        <v/>
      </c>
      <c r="P1357" s="171"/>
      <c r="Q1357" s="171"/>
      <c r="R1357" s="171"/>
      <c r="S1357" s="172" t="str">
        <f t="shared" si="485"/>
        <v/>
      </c>
      <c r="T1357" s="172" t="str">
        <f t="shared" si="486"/>
        <v/>
      </c>
      <c r="U1357" s="171"/>
      <c r="V1357" s="171"/>
      <c r="W1357" s="173" t="str">
        <f t="shared" si="487"/>
        <v/>
      </c>
      <c r="X1357" s="173" t="str">
        <f t="shared" si="488"/>
        <v/>
      </c>
      <c r="Y1357" s="173" t="str">
        <f t="shared" si="489"/>
        <v/>
      </c>
      <c r="Z1357" s="171"/>
      <c r="AA1357" s="171"/>
      <c r="AB1357" s="171"/>
      <c r="AC1357" s="172" t="str">
        <f t="shared" si="490"/>
        <v/>
      </c>
      <c r="AD1357" s="172" t="str">
        <f t="shared" si="491"/>
        <v/>
      </c>
      <c r="AE1357" s="174"/>
      <c r="AF1357" s="175" t="str">
        <f t="shared" si="492"/>
        <v/>
      </c>
      <c r="AG1357" s="169"/>
      <c r="AH1357" s="171"/>
      <c r="AI1357" s="171"/>
      <c r="AJ1357" s="169"/>
      <c r="AK1357" s="176" t="str">
        <f t="shared" si="493"/>
        <v/>
      </c>
      <c r="AL1357" s="176" t="str">
        <f t="shared" si="494"/>
        <v/>
      </c>
      <c r="AM1357" s="176" t="str">
        <f t="shared" si="495"/>
        <v/>
      </c>
      <c r="AN1357" s="359" t="str">
        <f>IF(Overview!$K$17='Internal Calcs'!$P$22,IF(AK1357="","",AK1357),IF(Overview!$K$17='Internal Calcs'!$P$23,IF(AK1357="","",AK1357),IF(ISNUMBER(A1357),(IF(F1357="Short",G1357-H1357,H1357-G1357)*AZ1357-AX1357),"")))</f>
        <v/>
      </c>
      <c r="AO1357" s="401" t="str">
        <f>IF(Overview!$K$17='Internal Calcs'!$P$22,IF(AL1357="","",AL1357),IF(Overview!$K$17='Internal Calcs'!$P$23,IF(AL1357="","",AL1357),IF(ISNUMBER(A1357),IF(AL1357="",(IF(F1357="Short",G1357-H1357,H1357-G1357)*AZ1357-AX1357),(IF(F1357="Short",G1357-J1357,J1357-G1357)*AZ1357-AX1357)),"")))</f>
        <v/>
      </c>
      <c r="AP1357" s="359" t="str">
        <f>IF(Overview!$K$17='Internal Calcs'!$P$22,"",IF(Overview!$K$17='Internal Calcs'!$P$23,IF(AM1357="","",AM1357),IF(ISNUMBER(A1357),IF(AM1357="",(IF(F1357="Short",G1357-H1357,H1357-G1357)*AZ1357-AX1357),(IF(F1357="Short",G1357-L1357,L1357-G1357)*AZ1357-AX1357)),"")))</f>
        <v/>
      </c>
      <c r="AQ1357" s="176" t="str">
        <f t="shared" si="496"/>
        <v/>
      </c>
      <c r="AR1357" s="176" t="str">
        <f t="shared" si="497"/>
        <v/>
      </c>
      <c r="AS1357" s="176" t="str">
        <f t="shared" si="498"/>
        <v/>
      </c>
      <c r="AT1357" s="176" t="str">
        <f>IF(ISNUMBER(A1357),MAX($AS$2:AS1357)-AS1357,"")</f>
        <v/>
      </c>
      <c r="AU1357" s="177" t="str">
        <f t="shared" si="499"/>
        <v/>
      </c>
      <c r="AV1357" s="178" t="str">
        <f t="shared" si="500"/>
        <v/>
      </c>
      <c r="AW1357" s="178" t="str">
        <f t="shared" si="501"/>
        <v/>
      </c>
      <c r="AX1357" s="179" t="str">
        <f ca="1">IF(ISNUMBER($A1357),INDIRECT(CONCATENATE("'Instrument List'!B",(MATCH(E1357,'Instrument List'!A:A,0))-0)),"")</f>
        <v/>
      </c>
      <c r="AY1357" s="179" t="str">
        <f ca="1">IF(ISNUMBER($A1357),INDIRECT(CONCATENATE("'Instrument List'!D",(MATCH(E1357,'Instrument List'!A:A,0))-0)),"")</f>
        <v/>
      </c>
      <c r="AZ1357" s="179" t="str">
        <f ca="1">IF(ISNUMBER($A1357),INDIRECT(CONCATENATE("'Instrument List'!C",(MATCH(E1357,'Instrument List'!A:A,0))-0)),"")</f>
        <v/>
      </c>
      <c r="BA1357" s="180" t="str">
        <f ca="1">IF(ISNUMBER(A1357),INDIRECT(CONCATENATE("'Instrument List'!E",(MATCH(E1357,'Instrument List'!A:A,0))-0)),"")</f>
        <v/>
      </c>
      <c r="BB1357" s="181" t="str">
        <f t="shared" si="502"/>
        <v/>
      </c>
      <c r="BC1357" s="181" t="str">
        <f t="shared" si="503"/>
        <v/>
      </c>
      <c r="BD1357" s="181" t="str">
        <f ca="1">IF(ISNUMBER(A1357),INDIRECT(CONCATENATE("'Instrument List'!F",(MATCH(E1357,'Instrument List'!A:A,0))-0)),"")</f>
        <v/>
      </c>
    </row>
    <row r="1358" spans="1:56">
      <c r="A1358" s="223" t="str">
        <f t="shared" si="483"/>
        <v/>
      </c>
      <c r="B1358" s="224"/>
      <c r="C1358" s="225"/>
      <c r="D1358" s="182"/>
      <c r="E1358" s="182"/>
      <c r="F1358" s="182"/>
      <c r="G1358" s="203"/>
      <c r="H1358" s="218"/>
      <c r="I1358" s="213"/>
      <c r="J1358" s="207"/>
      <c r="K1358" s="213"/>
      <c r="L1358" s="207"/>
      <c r="M1358" s="213"/>
      <c r="N1358" s="207"/>
      <c r="O1358" s="183" t="str">
        <f t="shared" si="484"/>
        <v/>
      </c>
      <c r="P1358" s="184"/>
      <c r="Q1358" s="184"/>
      <c r="R1358" s="275"/>
      <c r="S1358" s="185" t="str">
        <f t="shared" si="485"/>
        <v/>
      </c>
      <c r="T1358" s="185" t="str">
        <f t="shared" si="486"/>
        <v/>
      </c>
      <c r="U1358" s="275"/>
      <c r="V1358" s="275"/>
      <c r="W1358" s="276" t="str">
        <f t="shared" si="487"/>
        <v/>
      </c>
      <c r="X1358" s="276" t="str">
        <f t="shared" si="488"/>
        <v/>
      </c>
      <c r="Y1358" s="276" t="str">
        <f t="shared" si="489"/>
        <v/>
      </c>
      <c r="Z1358" s="275"/>
      <c r="AA1358" s="184"/>
      <c r="AB1358" s="184"/>
      <c r="AC1358" s="185" t="str">
        <f t="shared" si="490"/>
        <v/>
      </c>
      <c r="AD1358" s="185" t="str">
        <f t="shared" si="491"/>
        <v/>
      </c>
      <c r="AE1358" s="186"/>
      <c r="AF1358" s="187" t="str">
        <f t="shared" si="492"/>
        <v/>
      </c>
      <c r="AG1358" s="182"/>
      <c r="AH1358" s="184"/>
      <c r="AI1358" s="184"/>
      <c r="AJ1358" s="182"/>
      <c r="AK1358" s="188" t="str">
        <f t="shared" si="493"/>
        <v/>
      </c>
      <c r="AL1358" s="188" t="str">
        <f t="shared" si="494"/>
        <v/>
      </c>
      <c r="AM1358" s="188" t="str">
        <f t="shared" si="495"/>
        <v/>
      </c>
      <c r="AN1358" s="359" t="str">
        <f>IF(Overview!$K$17='Internal Calcs'!$P$22,IF(AK1358="","",AK1358),IF(Overview!$K$17='Internal Calcs'!$P$23,IF(AK1358="","",AK1358),IF(ISNUMBER(A1358),(IF(F1358="Short",G1358-H1358,H1358-G1358)*AZ1358-AX1358),"")))</f>
        <v/>
      </c>
      <c r="AO1358" s="401" t="str">
        <f>IF(Overview!$K$17='Internal Calcs'!$P$22,IF(AL1358="","",AL1358),IF(Overview!$K$17='Internal Calcs'!$P$23,IF(AL1358="","",AL1358),IF(ISNUMBER(A1358),IF(AL1358="",(IF(F1358="Short",G1358-H1358,H1358-G1358)*AZ1358-AX1358),(IF(F1358="Short",G1358-J1358,J1358-G1358)*AZ1358-AX1358)),"")))</f>
        <v/>
      </c>
      <c r="AP1358" s="359" t="str">
        <f>IF(Overview!$K$17='Internal Calcs'!$P$22,"",IF(Overview!$K$17='Internal Calcs'!$P$23,IF(AM1358="","",AM1358),IF(ISNUMBER(A1358),IF(AM1358="",(IF(F1358="Short",G1358-H1358,H1358-G1358)*AZ1358-AX1358),(IF(F1358="Short",G1358-L1358,L1358-G1358)*AZ1358-AX1358)),"")))</f>
        <v/>
      </c>
      <c r="AQ1358" s="188" t="str">
        <f t="shared" si="496"/>
        <v/>
      </c>
      <c r="AR1358" s="188" t="str">
        <f t="shared" si="497"/>
        <v/>
      </c>
      <c r="AS1358" s="188" t="str">
        <f t="shared" si="498"/>
        <v/>
      </c>
      <c r="AT1358" s="188" t="str">
        <f>IF(ISNUMBER(A1358),MAX($AS$2:AS1358)-AS1358,"")</f>
        <v/>
      </c>
      <c r="AU1358" s="189" t="str">
        <f t="shared" si="499"/>
        <v/>
      </c>
      <c r="AV1358" s="190" t="str">
        <f t="shared" si="500"/>
        <v/>
      </c>
      <c r="AW1358" s="190" t="str">
        <f t="shared" si="501"/>
        <v/>
      </c>
      <c r="AX1358" s="191" t="str">
        <f ca="1">IF(ISNUMBER($A1358),INDIRECT(CONCATENATE("'Instrument List'!B",(MATCH(E1358,'Instrument List'!A:A,0))-0)),"")</f>
        <v/>
      </c>
      <c r="AY1358" s="191" t="str">
        <f ca="1">IF(ISNUMBER($A1358),INDIRECT(CONCATENATE("'Instrument List'!D",(MATCH(E1358,'Instrument List'!A:A,0))-0)),"")</f>
        <v/>
      </c>
      <c r="AZ1358" s="191" t="str">
        <f ca="1">IF(ISNUMBER($A1358),INDIRECT(CONCATENATE("'Instrument List'!C",(MATCH(E1358,'Instrument List'!A:A,0))-0)),"")</f>
        <v/>
      </c>
      <c r="BA1358" s="192" t="str">
        <f ca="1">IF(ISNUMBER(A1358),INDIRECT(CONCATENATE("'Instrument List'!E",(MATCH(E1358,'Instrument List'!A:A,0))-0)),"")</f>
        <v/>
      </c>
      <c r="BB1358" s="193" t="str">
        <f t="shared" si="502"/>
        <v/>
      </c>
      <c r="BC1358" s="193" t="str">
        <f t="shared" si="503"/>
        <v/>
      </c>
      <c r="BD1358" s="193" t="str">
        <f ca="1">IF(ISNUMBER(A1358),INDIRECT(CONCATENATE("'Instrument List'!F",(MATCH(E1358,'Instrument List'!A:A,0))-0)),"")</f>
        <v/>
      </c>
    </row>
    <row r="1359" spans="1:56">
      <c r="A1359" s="220" t="str">
        <f t="shared" si="483"/>
        <v/>
      </c>
      <c r="B1359" s="221"/>
      <c r="C1359" s="222"/>
      <c r="D1359" s="169"/>
      <c r="E1359" s="169"/>
      <c r="F1359" s="169"/>
      <c r="G1359" s="202"/>
      <c r="H1359" s="217"/>
      <c r="I1359" s="212"/>
      <c r="J1359" s="206"/>
      <c r="K1359" s="212"/>
      <c r="L1359" s="206"/>
      <c r="M1359" s="212"/>
      <c r="N1359" s="206"/>
      <c r="O1359" s="170" t="str">
        <f t="shared" si="484"/>
        <v/>
      </c>
      <c r="P1359" s="171"/>
      <c r="Q1359" s="171"/>
      <c r="R1359" s="171"/>
      <c r="S1359" s="172" t="str">
        <f t="shared" si="485"/>
        <v/>
      </c>
      <c r="T1359" s="172" t="str">
        <f t="shared" si="486"/>
        <v/>
      </c>
      <c r="U1359" s="171"/>
      <c r="V1359" s="171"/>
      <c r="W1359" s="173" t="str">
        <f t="shared" si="487"/>
        <v/>
      </c>
      <c r="X1359" s="173" t="str">
        <f t="shared" si="488"/>
        <v/>
      </c>
      <c r="Y1359" s="173" t="str">
        <f t="shared" si="489"/>
        <v/>
      </c>
      <c r="Z1359" s="171"/>
      <c r="AA1359" s="171"/>
      <c r="AB1359" s="171"/>
      <c r="AC1359" s="172" t="str">
        <f t="shared" si="490"/>
        <v/>
      </c>
      <c r="AD1359" s="172" t="str">
        <f t="shared" si="491"/>
        <v/>
      </c>
      <c r="AE1359" s="174"/>
      <c r="AF1359" s="175" t="str">
        <f t="shared" si="492"/>
        <v/>
      </c>
      <c r="AG1359" s="169"/>
      <c r="AH1359" s="171"/>
      <c r="AI1359" s="171"/>
      <c r="AJ1359" s="169"/>
      <c r="AK1359" s="176" t="str">
        <f t="shared" si="493"/>
        <v/>
      </c>
      <c r="AL1359" s="176" t="str">
        <f t="shared" si="494"/>
        <v/>
      </c>
      <c r="AM1359" s="176" t="str">
        <f t="shared" si="495"/>
        <v/>
      </c>
      <c r="AN1359" s="359" t="str">
        <f>IF(Overview!$K$17='Internal Calcs'!$P$22,IF(AK1359="","",AK1359),IF(Overview!$K$17='Internal Calcs'!$P$23,IF(AK1359="","",AK1359),IF(ISNUMBER(A1359),(IF(F1359="Short",G1359-H1359,H1359-G1359)*AZ1359-AX1359),"")))</f>
        <v/>
      </c>
      <c r="AO1359" s="401" t="str">
        <f>IF(Overview!$K$17='Internal Calcs'!$P$22,IF(AL1359="","",AL1359),IF(Overview!$K$17='Internal Calcs'!$P$23,IF(AL1359="","",AL1359),IF(ISNUMBER(A1359),IF(AL1359="",(IF(F1359="Short",G1359-H1359,H1359-G1359)*AZ1359-AX1359),(IF(F1359="Short",G1359-J1359,J1359-G1359)*AZ1359-AX1359)),"")))</f>
        <v/>
      </c>
      <c r="AP1359" s="359" t="str">
        <f>IF(Overview!$K$17='Internal Calcs'!$P$22,"",IF(Overview!$K$17='Internal Calcs'!$P$23,IF(AM1359="","",AM1359),IF(ISNUMBER(A1359),IF(AM1359="",(IF(F1359="Short",G1359-H1359,H1359-G1359)*AZ1359-AX1359),(IF(F1359="Short",G1359-L1359,L1359-G1359)*AZ1359-AX1359)),"")))</f>
        <v/>
      </c>
      <c r="AQ1359" s="176" t="str">
        <f t="shared" si="496"/>
        <v/>
      </c>
      <c r="AR1359" s="176" t="str">
        <f t="shared" si="497"/>
        <v/>
      </c>
      <c r="AS1359" s="176" t="str">
        <f t="shared" si="498"/>
        <v/>
      </c>
      <c r="AT1359" s="176" t="str">
        <f>IF(ISNUMBER(A1359),MAX($AS$2:AS1359)-AS1359,"")</f>
        <v/>
      </c>
      <c r="AU1359" s="177" t="str">
        <f t="shared" si="499"/>
        <v/>
      </c>
      <c r="AV1359" s="178" t="str">
        <f t="shared" si="500"/>
        <v/>
      </c>
      <c r="AW1359" s="178" t="str">
        <f t="shared" si="501"/>
        <v/>
      </c>
      <c r="AX1359" s="179" t="str">
        <f ca="1">IF(ISNUMBER($A1359),INDIRECT(CONCATENATE("'Instrument List'!B",(MATCH(E1359,'Instrument List'!A:A,0))-0)),"")</f>
        <v/>
      </c>
      <c r="AY1359" s="179" t="str">
        <f ca="1">IF(ISNUMBER($A1359),INDIRECT(CONCATENATE("'Instrument List'!D",(MATCH(E1359,'Instrument List'!A:A,0))-0)),"")</f>
        <v/>
      </c>
      <c r="AZ1359" s="179" t="str">
        <f ca="1">IF(ISNUMBER($A1359),INDIRECT(CONCATENATE("'Instrument List'!C",(MATCH(E1359,'Instrument List'!A:A,0))-0)),"")</f>
        <v/>
      </c>
      <c r="BA1359" s="180" t="str">
        <f ca="1">IF(ISNUMBER(A1359),INDIRECT(CONCATENATE("'Instrument List'!E",(MATCH(E1359,'Instrument List'!A:A,0))-0)),"")</f>
        <v/>
      </c>
      <c r="BB1359" s="181" t="str">
        <f t="shared" si="502"/>
        <v/>
      </c>
      <c r="BC1359" s="181" t="str">
        <f t="shared" si="503"/>
        <v/>
      </c>
      <c r="BD1359" s="181" t="str">
        <f ca="1">IF(ISNUMBER(A1359),INDIRECT(CONCATENATE("'Instrument List'!F",(MATCH(E1359,'Instrument List'!A:A,0))-0)),"")</f>
        <v/>
      </c>
    </row>
    <row r="1360" spans="1:56">
      <c r="A1360" s="223" t="str">
        <f t="shared" si="483"/>
        <v/>
      </c>
      <c r="B1360" s="224"/>
      <c r="C1360" s="225"/>
      <c r="D1360" s="182"/>
      <c r="E1360" s="182"/>
      <c r="F1360" s="182"/>
      <c r="G1360" s="203"/>
      <c r="H1360" s="218"/>
      <c r="I1360" s="213"/>
      <c r="J1360" s="207"/>
      <c r="K1360" s="213"/>
      <c r="L1360" s="207"/>
      <c r="M1360" s="213"/>
      <c r="N1360" s="207"/>
      <c r="O1360" s="183" t="str">
        <f t="shared" si="484"/>
        <v/>
      </c>
      <c r="P1360" s="184"/>
      <c r="Q1360" s="184"/>
      <c r="R1360" s="275"/>
      <c r="S1360" s="185" t="str">
        <f t="shared" si="485"/>
        <v/>
      </c>
      <c r="T1360" s="185" t="str">
        <f t="shared" si="486"/>
        <v/>
      </c>
      <c r="U1360" s="275"/>
      <c r="V1360" s="275"/>
      <c r="W1360" s="276" t="str">
        <f t="shared" si="487"/>
        <v/>
      </c>
      <c r="X1360" s="276" t="str">
        <f t="shared" si="488"/>
        <v/>
      </c>
      <c r="Y1360" s="276" t="str">
        <f t="shared" si="489"/>
        <v/>
      </c>
      <c r="Z1360" s="275"/>
      <c r="AA1360" s="184"/>
      <c r="AB1360" s="184"/>
      <c r="AC1360" s="185" t="str">
        <f t="shared" si="490"/>
        <v/>
      </c>
      <c r="AD1360" s="185" t="str">
        <f t="shared" si="491"/>
        <v/>
      </c>
      <c r="AE1360" s="186"/>
      <c r="AF1360" s="187" t="str">
        <f t="shared" si="492"/>
        <v/>
      </c>
      <c r="AG1360" s="182"/>
      <c r="AH1360" s="184"/>
      <c r="AI1360" s="184"/>
      <c r="AJ1360" s="182"/>
      <c r="AK1360" s="188" t="str">
        <f t="shared" si="493"/>
        <v/>
      </c>
      <c r="AL1360" s="188" t="str">
        <f t="shared" si="494"/>
        <v/>
      </c>
      <c r="AM1360" s="188" t="str">
        <f t="shared" si="495"/>
        <v/>
      </c>
      <c r="AN1360" s="359" t="str">
        <f>IF(Overview!$K$17='Internal Calcs'!$P$22,IF(AK1360="","",AK1360),IF(Overview!$K$17='Internal Calcs'!$P$23,IF(AK1360="","",AK1360),IF(ISNUMBER(A1360),(IF(F1360="Short",G1360-H1360,H1360-G1360)*AZ1360-AX1360),"")))</f>
        <v/>
      </c>
      <c r="AO1360" s="401" t="str">
        <f>IF(Overview!$K$17='Internal Calcs'!$P$22,IF(AL1360="","",AL1360),IF(Overview!$K$17='Internal Calcs'!$P$23,IF(AL1360="","",AL1360),IF(ISNUMBER(A1360),IF(AL1360="",(IF(F1360="Short",G1360-H1360,H1360-G1360)*AZ1360-AX1360),(IF(F1360="Short",G1360-J1360,J1360-G1360)*AZ1360-AX1360)),"")))</f>
        <v/>
      </c>
      <c r="AP1360" s="359" t="str">
        <f>IF(Overview!$K$17='Internal Calcs'!$P$22,"",IF(Overview!$K$17='Internal Calcs'!$P$23,IF(AM1360="","",AM1360),IF(ISNUMBER(A1360),IF(AM1360="",(IF(F1360="Short",G1360-H1360,H1360-G1360)*AZ1360-AX1360),(IF(F1360="Short",G1360-L1360,L1360-G1360)*AZ1360-AX1360)),"")))</f>
        <v/>
      </c>
      <c r="AQ1360" s="188" t="str">
        <f t="shared" si="496"/>
        <v/>
      </c>
      <c r="AR1360" s="188" t="str">
        <f t="shared" si="497"/>
        <v/>
      </c>
      <c r="AS1360" s="188" t="str">
        <f t="shared" si="498"/>
        <v/>
      </c>
      <c r="AT1360" s="188" t="str">
        <f>IF(ISNUMBER(A1360),MAX($AS$2:AS1360)-AS1360,"")</f>
        <v/>
      </c>
      <c r="AU1360" s="189" t="str">
        <f t="shared" si="499"/>
        <v/>
      </c>
      <c r="AV1360" s="190" t="str">
        <f t="shared" si="500"/>
        <v/>
      </c>
      <c r="AW1360" s="190" t="str">
        <f t="shared" si="501"/>
        <v/>
      </c>
      <c r="AX1360" s="191" t="str">
        <f ca="1">IF(ISNUMBER($A1360),INDIRECT(CONCATENATE("'Instrument List'!B",(MATCH(E1360,'Instrument List'!A:A,0))-0)),"")</f>
        <v/>
      </c>
      <c r="AY1360" s="191" t="str">
        <f ca="1">IF(ISNUMBER($A1360),INDIRECT(CONCATENATE("'Instrument List'!D",(MATCH(E1360,'Instrument List'!A:A,0))-0)),"")</f>
        <v/>
      </c>
      <c r="AZ1360" s="191" t="str">
        <f ca="1">IF(ISNUMBER($A1360),INDIRECT(CONCATENATE("'Instrument List'!C",(MATCH(E1360,'Instrument List'!A:A,0))-0)),"")</f>
        <v/>
      </c>
      <c r="BA1360" s="192" t="str">
        <f ca="1">IF(ISNUMBER(A1360),INDIRECT(CONCATENATE("'Instrument List'!E",(MATCH(E1360,'Instrument List'!A:A,0))-0)),"")</f>
        <v/>
      </c>
      <c r="BB1360" s="193" t="str">
        <f t="shared" si="502"/>
        <v/>
      </c>
      <c r="BC1360" s="193" t="str">
        <f t="shared" si="503"/>
        <v/>
      </c>
      <c r="BD1360" s="193" t="str">
        <f ca="1">IF(ISNUMBER(A1360),INDIRECT(CONCATENATE("'Instrument List'!F",(MATCH(E1360,'Instrument List'!A:A,0))-0)),"")</f>
        <v/>
      </c>
    </row>
    <row r="1361" spans="1:56">
      <c r="A1361" s="220" t="str">
        <f t="shared" si="483"/>
        <v/>
      </c>
      <c r="B1361" s="221"/>
      <c r="C1361" s="222"/>
      <c r="D1361" s="169"/>
      <c r="E1361" s="169"/>
      <c r="F1361" s="169"/>
      <c r="G1361" s="202"/>
      <c r="H1361" s="217"/>
      <c r="I1361" s="212"/>
      <c r="J1361" s="206"/>
      <c r="K1361" s="212"/>
      <c r="L1361" s="206"/>
      <c r="M1361" s="212"/>
      <c r="N1361" s="206"/>
      <c r="O1361" s="170" t="str">
        <f t="shared" si="484"/>
        <v/>
      </c>
      <c r="P1361" s="171"/>
      <c r="Q1361" s="171"/>
      <c r="R1361" s="171"/>
      <c r="S1361" s="172" t="str">
        <f t="shared" si="485"/>
        <v/>
      </c>
      <c r="T1361" s="172" t="str">
        <f t="shared" si="486"/>
        <v/>
      </c>
      <c r="U1361" s="171"/>
      <c r="V1361" s="171"/>
      <c r="W1361" s="173" t="str">
        <f t="shared" si="487"/>
        <v/>
      </c>
      <c r="X1361" s="173" t="str">
        <f t="shared" si="488"/>
        <v/>
      </c>
      <c r="Y1361" s="173" t="str">
        <f t="shared" si="489"/>
        <v/>
      </c>
      <c r="Z1361" s="171"/>
      <c r="AA1361" s="171"/>
      <c r="AB1361" s="171"/>
      <c r="AC1361" s="172" t="str">
        <f t="shared" si="490"/>
        <v/>
      </c>
      <c r="AD1361" s="172" t="str">
        <f t="shared" si="491"/>
        <v/>
      </c>
      <c r="AE1361" s="174"/>
      <c r="AF1361" s="175" t="str">
        <f t="shared" si="492"/>
        <v/>
      </c>
      <c r="AG1361" s="169"/>
      <c r="AH1361" s="171"/>
      <c r="AI1361" s="171"/>
      <c r="AJ1361" s="169"/>
      <c r="AK1361" s="176" t="str">
        <f t="shared" si="493"/>
        <v/>
      </c>
      <c r="AL1361" s="176" t="str">
        <f t="shared" si="494"/>
        <v/>
      </c>
      <c r="AM1361" s="176" t="str">
        <f t="shared" si="495"/>
        <v/>
      </c>
      <c r="AN1361" s="359" t="str">
        <f>IF(Overview!$K$17='Internal Calcs'!$P$22,IF(AK1361="","",AK1361),IF(Overview!$K$17='Internal Calcs'!$P$23,IF(AK1361="","",AK1361),IF(ISNUMBER(A1361),(IF(F1361="Short",G1361-H1361,H1361-G1361)*AZ1361-AX1361),"")))</f>
        <v/>
      </c>
      <c r="AO1361" s="401" t="str">
        <f>IF(Overview!$K$17='Internal Calcs'!$P$22,IF(AL1361="","",AL1361),IF(Overview!$K$17='Internal Calcs'!$P$23,IF(AL1361="","",AL1361),IF(ISNUMBER(A1361),IF(AL1361="",(IF(F1361="Short",G1361-H1361,H1361-G1361)*AZ1361-AX1361),(IF(F1361="Short",G1361-J1361,J1361-G1361)*AZ1361-AX1361)),"")))</f>
        <v/>
      </c>
      <c r="AP1361" s="359" t="str">
        <f>IF(Overview!$K$17='Internal Calcs'!$P$22,"",IF(Overview!$K$17='Internal Calcs'!$P$23,IF(AM1361="","",AM1361),IF(ISNUMBER(A1361),IF(AM1361="",(IF(F1361="Short",G1361-H1361,H1361-G1361)*AZ1361-AX1361),(IF(F1361="Short",G1361-L1361,L1361-G1361)*AZ1361-AX1361)),"")))</f>
        <v/>
      </c>
      <c r="AQ1361" s="176" t="str">
        <f t="shared" si="496"/>
        <v/>
      </c>
      <c r="AR1361" s="176" t="str">
        <f t="shared" si="497"/>
        <v/>
      </c>
      <c r="AS1361" s="176" t="str">
        <f t="shared" si="498"/>
        <v/>
      </c>
      <c r="AT1361" s="176" t="str">
        <f>IF(ISNUMBER(A1361),MAX($AS$2:AS1361)-AS1361,"")</f>
        <v/>
      </c>
      <c r="AU1361" s="177" t="str">
        <f t="shared" si="499"/>
        <v/>
      </c>
      <c r="AV1361" s="178" t="str">
        <f t="shared" si="500"/>
        <v/>
      </c>
      <c r="AW1361" s="178" t="str">
        <f t="shared" si="501"/>
        <v/>
      </c>
      <c r="AX1361" s="179" t="str">
        <f ca="1">IF(ISNUMBER($A1361),INDIRECT(CONCATENATE("'Instrument List'!B",(MATCH(E1361,'Instrument List'!A:A,0))-0)),"")</f>
        <v/>
      </c>
      <c r="AY1361" s="179" t="str">
        <f ca="1">IF(ISNUMBER($A1361),INDIRECT(CONCATENATE("'Instrument List'!D",(MATCH(E1361,'Instrument List'!A:A,0))-0)),"")</f>
        <v/>
      </c>
      <c r="AZ1361" s="179" t="str">
        <f ca="1">IF(ISNUMBER($A1361),INDIRECT(CONCATENATE("'Instrument List'!C",(MATCH(E1361,'Instrument List'!A:A,0))-0)),"")</f>
        <v/>
      </c>
      <c r="BA1361" s="180" t="str">
        <f ca="1">IF(ISNUMBER(A1361),INDIRECT(CONCATENATE("'Instrument List'!E",(MATCH(E1361,'Instrument List'!A:A,0))-0)),"")</f>
        <v/>
      </c>
      <c r="BB1361" s="181" t="str">
        <f t="shared" si="502"/>
        <v/>
      </c>
      <c r="BC1361" s="181" t="str">
        <f t="shared" si="503"/>
        <v/>
      </c>
      <c r="BD1361" s="181" t="str">
        <f ca="1">IF(ISNUMBER(A1361),INDIRECT(CONCATENATE("'Instrument List'!F",(MATCH(E1361,'Instrument List'!A:A,0))-0)),"")</f>
        <v/>
      </c>
    </row>
    <row r="1362" spans="1:56">
      <c r="A1362" s="223" t="str">
        <f t="shared" si="483"/>
        <v/>
      </c>
      <c r="B1362" s="224"/>
      <c r="C1362" s="225"/>
      <c r="D1362" s="182"/>
      <c r="E1362" s="182"/>
      <c r="F1362" s="182"/>
      <c r="G1362" s="203"/>
      <c r="H1362" s="218"/>
      <c r="I1362" s="213"/>
      <c r="J1362" s="207"/>
      <c r="K1362" s="213"/>
      <c r="L1362" s="207"/>
      <c r="M1362" s="213"/>
      <c r="N1362" s="207"/>
      <c r="O1362" s="183" t="str">
        <f t="shared" si="484"/>
        <v/>
      </c>
      <c r="P1362" s="184"/>
      <c r="Q1362" s="184"/>
      <c r="R1362" s="275"/>
      <c r="S1362" s="185" t="str">
        <f t="shared" si="485"/>
        <v/>
      </c>
      <c r="T1362" s="185" t="str">
        <f t="shared" si="486"/>
        <v/>
      </c>
      <c r="U1362" s="275"/>
      <c r="V1362" s="275"/>
      <c r="W1362" s="276" t="str">
        <f t="shared" si="487"/>
        <v/>
      </c>
      <c r="X1362" s="276" t="str">
        <f t="shared" si="488"/>
        <v/>
      </c>
      <c r="Y1362" s="276" t="str">
        <f t="shared" si="489"/>
        <v/>
      </c>
      <c r="Z1362" s="275"/>
      <c r="AA1362" s="184"/>
      <c r="AB1362" s="184"/>
      <c r="AC1362" s="185" t="str">
        <f t="shared" si="490"/>
        <v/>
      </c>
      <c r="AD1362" s="185" t="str">
        <f t="shared" si="491"/>
        <v/>
      </c>
      <c r="AE1362" s="186"/>
      <c r="AF1362" s="187" t="str">
        <f t="shared" si="492"/>
        <v/>
      </c>
      <c r="AG1362" s="182"/>
      <c r="AH1362" s="184"/>
      <c r="AI1362" s="184"/>
      <c r="AJ1362" s="182"/>
      <c r="AK1362" s="188" t="str">
        <f t="shared" si="493"/>
        <v/>
      </c>
      <c r="AL1362" s="188" t="str">
        <f t="shared" si="494"/>
        <v/>
      </c>
      <c r="AM1362" s="188" t="str">
        <f t="shared" si="495"/>
        <v/>
      </c>
      <c r="AN1362" s="359" t="str">
        <f>IF(Overview!$K$17='Internal Calcs'!$P$22,IF(AK1362="","",AK1362),IF(Overview!$K$17='Internal Calcs'!$P$23,IF(AK1362="","",AK1362),IF(ISNUMBER(A1362),(IF(F1362="Short",G1362-H1362,H1362-G1362)*AZ1362-AX1362),"")))</f>
        <v/>
      </c>
      <c r="AO1362" s="401" t="str">
        <f>IF(Overview!$K$17='Internal Calcs'!$P$22,IF(AL1362="","",AL1362),IF(Overview!$K$17='Internal Calcs'!$P$23,IF(AL1362="","",AL1362),IF(ISNUMBER(A1362),IF(AL1362="",(IF(F1362="Short",G1362-H1362,H1362-G1362)*AZ1362-AX1362),(IF(F1362="Short",G1362-J1362,J1362-G1362)*AZ1362-AX1362)),"")))</f>
        <v/>
      </c>
      <c r="AP1362" s="359" t="str">
        <f>IF(Overview!$K$17='Internal Calcs'!$P$22,"",IF(Overview!$K$17='Internal Calcs'!$P$23,IF(AM1362="","",AM1362),IF(ISNUMBER(A1362),IF(AM1362="",(IF(F1362="Short",G1362-H1362,H1362-G1362)*AZ1362-AX1362),(IF(F1362="Short",G1362-L1362,L1362-G1362)*AZ1362-AX1362)),"")))</f>
        <v/>
      </c>
      <c r="AQ1362" s="188" t="str">
        <f t="shared" si="496"/>
        <v/>
      </c>
      <c r="AR1362" s="188" t="str">
        <f t="shared" si="497"/>
        <v/>
      </c>
      <c r="AS1362" s="188" t="str">
        <f t="shared" si="498"/>
        <v/>
      </c>
      <c r="AT1362" s="188" t="str">
        <f>IF(ISNUMBER(A1362),MAX($AS$2:AS1362)-AS1362,"")</f>
        <v/>
      </c>
      <c r="AU1362" s="189" t="str">
        <f t="shared" si="499"/>
        <v/>
      </c>
      <c r="AV1362" s="190" t="str">
        <f t="shared" si="500"/>
        <v/>
      </c>
      <c r="AW1362" s="190" t="str">
        <f t="shared" si="501"/>
        <v/>
      </c>
      <c r="AX1362" s="191" t="str">
        <f ca="1">IF(ISNUMBER($A1362),INDIRECT(CONCATENATE("'Instrument List'!B",(MATCH(E1362,'Instrument List'!A:A,0))-0)),"")</f>
        <v/>
      </c>
      <c r="AY1362" s="191" t="str">
        <f ca="1">IF(ISNUMBER($A1362),INDIRECT(CONCATENATE("'Instrument List'!D",(MATCH(E1362,'Instrument List'!A:A,0))-0)),"")</f>
        <v/>
      </c>
      <c r="AZ1362" s="191" t="str">
        <f ca="1">IF(ISNUMBER($A1362),INDIRECT(CONCATENATE("'Instrument List'!C",(MATCH(E1362,'Instrument List'!A:A,0))-0)),"")</f>
        <v/>
      </c>
      <c r="BA1362" s="192" t="str">
        <f ca="1">IF(ISNUMBER(A1362),INDIRECT(CONCATENATE("'Instrument List'!E",(MATCH(E1362,'Instrument List'!A:A,0))-0)),"")</f>
        <v/>
      </c>
      <c r="BB1362" s="193" t="str">
        <f t="shared" si="502"/>
        <v/>
      </c>
      <c r="BC1362" s="193" t="str">
        <f t="shared" si="503"/>
        <v/>
      </c>
      <c r="BD1362" s="193" t="str">
        <f ca="1">IF(ISNUMBER(A1362),INDIRECT(CONCATENATE("'Instrument List'!F",(MATCH(E1362,'Instrument List'!A:A,0))-0)),"")</f>
        <v/>
      </c>
    </row>
    <row r="1363" spans="1:56">
      <c r="A1363" s="220" t="str">
        <f t="shared" si="483"/>
        <v/>
      </c>
      <c r="B1363" s="221"/>
      <c r="C1363" s="222"/>
      <c r="D1363" s="169"/>
      <c r="E1363" s="169"/>
      <c r="F1363" s="169"/>
      <c r="G1363" s="202"/>
      <c r="H1363" s="217"/>
      <c r="I1363" s="212"/>
      <c r="J1363" s="206"/>
      <c r="K1363" s="212"/>
      <c r="L1363" s="206"/>
      <c r="M1363" s="212"/>
      <c r="N1363" s="206"/>
      <c r="O1363" s="170" t="str">
        <f t="shared" si="484"/>
        <v/>
      </c>
      <c r="P1363" s="171"/>
      <c r="Q1363" s="171"/>
      <c r="R1363" s="171"/>
      <c r="S1363" s="172" t="str">
        <f t="shared" si="485"/>
        <v/>
      </c>
      <c r="T1363" s="172" t="str">
        <f t="shared" si="486"/>
        <v/>
      </c>
      <c r="U1363" s="171"/>
      <c r="V1363" s="171"/>
      <c r="W1363" s="173" t="str">
        <f t="shared" si="487"/>
        <v/>
      </c>
      <c r="X1363" s="173" t="str">
        <f t="shared" si="488"/>
        <v/>
      </c>
      <c r="Y1363" s="173" t="str">
        <f t="shared" si="489"/>
        <v/>
      </c>
      <c r="Z1363" s="171"/>
      <c r="AA1363" s="171"/>
      <c r="AB1363" s="171"/>
      <c r="AC1363" s="172" t="str">
        <f t="shared" si="490"/>
        <v/>
      </c>
      <c r="AD1363" s="172" t="str">
        <f t="shared" si="491"/>
        <v/>
      </c>
      <c r="AE1363" s="174"/>
      <c r="AF1363" s="175" t="str">
        <f t="shared" si="492"/>
        <v/>
      </c>
      <c r="AG1363" s="169"/>
      <c r="AH1363" s="171"/>
      <c r="AI1363" s="171"/>
      <c r="AJ1363" s="169"/>
      <c r="AK1363" s="176" t="str">
        <f t="shared" si="493"/>
        <v/>
      </c>
      <c r="AL1363" s="176" t="str">
        <f t="shared" si="494"/>
        <v/>
      </c>
      <c r="AM1363" s="176" t="str">
        <f t="shared" si="495"/>
        <v/>
      </c>
      <c r="AN1363" s="359" t="str">
        <f>IF(Overview!$K$17='Internal Calcs'!$P$22,IF(AK1363="","",AK1363),IF(Overview!$K$17='Internal Calcs'!$P$23,IF(AK1363="","",AK1363),IF(ISNUMBER(A1363),(IF(F1363="Short",G1363-H1363,H1363-G1363)*AZ1363-AX1363),"")))</f>
        <v/>
      </c>
      <c r="AO1363" s="401" t="str">
        <f>IF(Overview!$K$17='Internal Calcs'!$P$22,IF(AL1363="","",AL1363),IF(Overview!$K$17='Internal Calcs'!$P$23,IF(AL1363="","",AL1363),IF(ISNUMBER(A1363),IF(AL1363="",(IF(F1363="Short",G1363-H1363,H1363-G1363)*AZ1363-AX1363),(IF(F1363="Short",G1363-J1363,J1363-G1363)*AZ1363-AX1363)),"")))</f>
        <v/>
      </c>
      <c r="AP1363" s="359" t="str">
        <f>IF(Overview!$K$17='Internal Calcs'!$P$22,"",IF(Overview!$K$17='Internal Calcs'!$P$23,IF(AM1363="","",AM1363),IF(ISNUMBER(A1363),IF(AM1363="",(IF(F1363="Short",G1363-H1363,H1363-G1363)*AZ1363-AX1363),(IF(F1363="Short",G1363-L1363,L1363-G1363)*AZ1363-AX1363)),"")))</f>
        <v/>
      </c>
      <c r="AQ1363" s="176" t="str">
        <f t="shared" si="496"/>
        <v/>
      </c>
      <c r="AR1363" s="176" t="str">
        <f t="shared" si="497"/>
        <v/>
      </c>
      <c r="AS1363" s="176" t="str">
        <f t="shared" si="498"/>
        <v/>
      </c>
      <c r="AT1363" s="176" t="str">
        <f>IF(ISNUMBER(A1363),MAX($AS$2:AS1363)-AS1363,"")</f>
        <v/>
      </c>
      <c r="AU1363" s="177" t="str">
        <f t="shared" si="499"/>
        <v/>
      </c>
      <c r="AV1363" s="178" t="str">
        <f t="shared" si="500"/>
        <v/>
      </c>
      <c r="AW1363" s="178" t="str">
        <f t="shared" si="501"/>
        <v/>
      </c>
      <c r="AX1363" s="179" t="str">
        <f ca="1">IF(ISNUMBER($A1363),INDIRECT(CONCATENATE("'Instrument List'!B",(MATCH(E1363,'Instrument List'!A:A,0))-0)),"")</f>
        <v/>
      </c>
      <c r="AY1363" s="179" t="str">
        <f ca="1">IF(ISNUMBER($A1363),INDIRECT(CONCATENATE("'Instrument List'!D",(MATCH(E1363,'Instrument List'!A:A,0))-0)),"")</f>
        <v/>
      </c>
      <c r="AZ1363" s="179" t="str">
        <f ca="1">IF(ISNUMBER($A1363),INDIRECT(CONCATENATE("'Instrument List'!C",(MATCH(E1363,'Instrument List'!A:A,0))-0)),"")</f>
        <v/>
      </c>
      <c r="BA1363" s="180" t="str">
        <f ca="1">IF(ISNUMBER(A1363),INDIRECT(CONCATENATE("'Instrument List'!E",(MATCH(E1363,'Instrument List'!A:A,0))-0)),"")</f>
        <v/>
      </c>
      <c r="BB1363" s="181" t="str">
        <f t="shared" si="502"/>
        <v/>
      </c>
      <c r="BC1363" s="181" t="str">
        <f t="shared" si="503"/>
        <v/>
      </c>
      <c r="BD1363" s="181" t="str">
        <f ca="1">IF(ISNUMBER(A1363),INDIRECT(CONCATENATE("'Instrument List'!F",(MATCH(E1363,'Instrument List'!A:A,0))-0)),"")</f>
        <v/>
      </c>
    </row>
    <row r="1364" spans="1:56">
      <c r="A1364" s="223" t="str">
        <f t="shared" si="483"/>
        <v/>
      </c>
      <c r="B1364" s="224"/>
      <c r="C1364" s="225"/>
      <c r="D1364" s="182"/>
      <c r="E1364" s="182"/>
      <c r="F1364" s="182"/>
      <c r="G1364" s="203"/>
      <c r="H1364" s="218"/>
      <c r="I1364" s="213"/>
      <c r="J1364" s="207"/>
      <c r="K1364" s="213"/>
      <c r="L1364" s="207"/>
      <c r="M1364" s="213"/>
      <c r="N1364" s="207"/>
      <c r="O1364" s="183" t="str">
        <f t="shared" si="484"/>
        <v/>
      </c>
      <c r="P1364" s="184"/>
      <c r="Q1364" s="184"/>
      <c r="R1364" s="275"/>
      <c r="S1364" s="185" t="str">
        <f t="shared" si="485"/>
        <v/>
      </c>
      <c r="T1364" s="185" t="str">
        <f t="shared" si="486"/>
        <v/>
      </c>
      <c r="U1364" s="275"/>
      <c r="V1364" s="275"/>
      <c r="W1364" s="276" t="str">
        <f t="shared" si="487"/>
        <v/>
      </c>
      <c r="X1364" s="276" t="str">
        <f t="shared" si="488"/>
        <v/>
      </c>
      <c r="Y1364" s="276" t="str">
        <f t="shared" si="489"/>
        <v/>
      </c>
      <c r="Z1364" s="275"/>
      <c r="AA1364" s="184"/>
      <c r="AB1364" s="184"/>
      <c r="AC1364" s="185" t="str">
        <f t="shared" si="490"/>
        <v/>
      </c>
      <c r="AD1364" s="185" t="str">
        <f t="shared" si="491"/>
        <v/>
      </c>
      <c r="AE1364" s="186"/>
      <c r="AF1364" s="187" t="str">
        <f t="shared" si="492"/>
        <v/>
      </c>
      <c r="AG1364" s="182"/>
      <c r="AH1364" s="184"/>
      <c r="AI1364" s="184"/>
      <c r="AJ1364" s="182"/>
      <c r="AK1364" s="188" t="str">
        <f t="shared" si="493"/>
        <v/>
      </c>
      <c r="AL1364" s="188" t="str">
        <f t="shared" si="494"/>
        <v/>
      </c>
      <c r="AM1364" s="188" t="str">
        <f t="shared" si="495"/>
        <v/>
      </c>
      <c r="AN1364" s="359" t="str">
        <f>IF(Overview!$K$17='Internal Calcs'!$P$22,IF(AK1364="","",AK1364),IF(Overview!$K$17='Internal Calcs'!$P$23,IF(AK1364="","",AK1364),IF(ISNUMBER(A1364),(IF(F1364="Short",G1364-H1364,H1364-G1364)*AZ1364-AX1364),"")))</f>
        <v/>
      </c>
      <c r="AO1364" s="401" t="str">
        <f>IF(Overview!$K$17='Internal Calcs'!$P$22,IF(AL1364="","",AL1364),IF(Overview!$K$17='Internal Calcs'!$P$23,IF(AL1364="","",AL1364),IF(ISNUMBER(A1364),IF(AL1364="",(IF(F1364="Short",G1364-H1364,H1364-G1364)*AZ1364-AX1364),(IF(F1364="Short",G1364-J1364,J1364-G1364)*AZ1364-AX1364)),"")))</f>
        <v/>
      </c>
      <c r="AP1364" s="359" t="str">
        <f>IF(Overview!$K$17='Internal Calcs'!$P$22,"",IF(Overview!$K$17='Internal Calcs'!$P$23,IF(AM1364="","",AM1364),IF(ISNUMBER(A1364),IF(AM1364="",(IF(F1364="Short",G1364-H1364,H1364-G1364)*AZ1364-AX1364),(IF(F1364="Short",G1364-L1364,L1364-G1364)*AZ1364-AX1364)),"")))</f>
        <v/>
      </c>
      <c r="AQ1364" s="188" t="str">
        <f t="shared" si="496"/>
        <v/>
      </c>
      <c r="AR1364" s="188" t="str">
        <f t="shared" si="497"/>
        <v/>
      </c>
      <c r="AS1364" s="188" t="str">
        <f t="shared" si="498"/>
        <v/>
      </c>
      <c r="AT1364" s="188" t="str">
        <f>IF(ISNUMBER(A1364),MAX($AS$2:AS1364)-AS1364,"")</f>
        <v/>
      </c>
      <c r="AU1364" s="189" t="str">
        <f t="shared" si="499"/>
        <v/>
      </c>
      <c r="AV1364" s="190" t="str">
        <f t="shared" si="500"/>
        <v/>
      </c>
      <c r="AW1364" s="190" t="str">
        <f t="shared" si="501"/>
        <v/>
      </c>
      <c r="AX1364" s="191" t="str">
        <f ca="1">IF(ISNUMBER($A1364),INDIRECT(CONCATENATE("'Instrument List'!B",(MATCH(E1364,'Instrument List'!A:A,0))-0)),"")</f>
        <v/>
      </c>
      <c r="AY1364" s="191" t="str">
        <f ca="1">IF(ISNUMBER($A1364),INDIRECT(CONCATENATE("'Instrument List'!D",(MATCH(E1364,'Instrument List'!A:A,0))-0)),"")</f>
        <v/>
      </c>
      <c r="AZ1364" s="191" t="str">
        <f ca="1">IF(ISNUMBER($A1364),INDIRECT(CONCATENATE("'Instrument List'!C",(MATCH(E1364,'Instrument List'!A:A,0))-0)),"")</f>
        <v/>
      </c>
      <c r="BA1364" s="192" t="str">
        <f ca="1">IF(ISNUMBER(A1364),INDIRECT(CONCATENATE("'Instrument List'!E",(MATCH(E1364,'Instrument List'!A:A,0))-0)),"")</f>
        <v/>
      </c>
      <c r="BB1364" s="193" t="str">
        <f t="shared" si="502"/>
        <v/>
      </c>
      <c r="BC1364" s="193" t="str">
        <f t="shared" si="503"/>
        <v/>
      </c>
      <c r="BD1364" s="193" t="str">
        <f ca="1">IF(ISNUMBER(A1364),INDIRECT(CONCATENATE("'Instrument List'!F",(MATCH(E1364,'Instrument List'!A:A,0))-0)),"")</f>
        <v/>
      </c>
    </row>
    <row r="1365" spans="1:56">
      <c r="A1365" s="220" t="str">
        <f t="shared" si="483"/>
        <v/>
      </c>
      <c r="B1365" s="221"/>
      <c r="C1365" s="222"/>
      <c r="D1365" s="169"/>
      <c r="E1365" s="169"/>
      <c r="F1365" s="169"/>
      <c r="G1365" s="202"/>
      <c r="H1365" s="217"/>
      <c r="I1365" s="212"/>
      <c r="J1365" s="206"/>
      <c r="K1365" s="212"/>
      <c r="L1365" s="206"/>
      <c r="M1365" s="212"/>
      <c r="N1365" s="206"/>
      <c r="O1365" s="170" t="str">
        <f t="shared" si="484"/>
        <v/>
      </c>
      <c r="P1365" s="171"/>
      <c r="Q1365" s="171"/>
      <c r="R1365" s="171"/>
      <c r="S1365" s="172" t="str">
        <f t="shared" si="485"/>
        <v/>
      </c>
      <c r="T1365" s="172" t="str">
        <f t="shared" si="486"/>
        <v/>
      </c>
      <c r="U1365" s="171"/>
      <c r="V1365" s="171"/>
      <c r="W1365" s="173" t="str">
        <f t="shared" si="487"/>
        <v/>
      </c>
      <c r="X1365" s="173" t="str">
        <f t="shared" si="488"/>
        <v/>
      </c>
      <c r="Y1365" s="173" t="str">
        <f t="shared" si="489"/>
        <v/>
      </c>
      <c r="Z1365" s="171"/>
      <c r="AA1365" s="171"/>
      <c r="AB1365" s="171"/>
      <c r="AC1365" s="172" t="str">
        <f t="shared" si="490"/>
        <v/>
      </c>
      <c r="AD1365" s="172" t="str">
        <f t="shared" si="491"/>
        <v/>
      </c>
      <c r="AE1365" s="174"/>
      <c r="AF1365" s="175" t="str">
        <f t="shared" si="492"/>
        <v/>
      </c>
      <c r="AG1365" s="169"/>
      <c r="AH1365" s="171"/>
      <c r="AI1365" s="171"/>
      <c r="AJ1365" s="169"/>
      <c r="AK1365" s="176" t="str">
        <f t="shared" si="493"/>
        <v/>
      </c>
      <c r="AL1365" s="176" t="str">
        <f t="shared" si="494"/>
        <v/>
      </c>
      <c r="AM1365" s="176" t="str">
        <f t="shared" si="495"/>
        <v/>
      </c>
      <c r="AN1365" s="359" t="str">
        <f>IF(Overview!$K$17='Internal Calcs'!$P$22,IF(AK1365="","",AK1365),IF(Overview!$K$17='Internal Calcs'!$P$23,IF(AK1365="","",AK1365),IF(ISNUMBER(A1365),(IF(F1365="Short",G1365-H1365,H1365-G1365)*AZ1365-AX1365),"")))</f>
        <v/>
      </c>
      <c r="AO1365" s="401" t="str">
        <f>IF(Overview!$K$17='Internal Calcs'!$P$22,IF(AL1365="","",AL1365),IF(Overview!$K$17='Internal Calcs'!$P$23,IF(AL1365="","",AL1365),IF(ISNUMBER(A1365),IF(AL1365="",(IF(F1365="Short",G1365-H1365,H1365-G1365)*AZ1365-AX1365),(IF(F1365="Short",G1365-J1365,J1365-G1365)*AZ1365-AX1365)),"")))</f>
        <v/>
      </c>
      <c r="AP1365" s="359" t="str">
        <f>IF(Overview!$K$17='Internal Calcs'!$P$22,"",IF(Overview!$K$17='Internal Calcs'!$P$23,IF(AM1365="","",AM1365),IF(ISNUMBER(A1365),IF(AM1365="",(IF(F1365="Short",G1365-H1365,H1365-G1365)*AZ1365-AX1365),(IF(F1365="Short",G1365-L1365,L1365-G1365)*AZ1365-AX1365)),"")))</f>
        <v/>
      </c>
      <c r="AQ1365" s="176" t="str">
        <f t="shared" si="496"/>
        <v/>
      </c>
      <c r="AR1365" s="176" t="str">
        <f t="shared" si="497"/>
        <v/>
      </c>
      <c r="AS1365" s="176" t="str">
        <f t="shared" si="498"/>
        <v/>
      </c>
      <c r="AT1365" s="176" t="str">
        <f>IF(ISNUMBER(A1365),MAX($AS$2:AS1365)-AS1365,"")</f>
        <v/>
      </c>
      <c r="AU1365" s="177" t="str">
        <f t="shared" si="499"/>
        <v/>
      </c>
      <c r="AV1365" s="178" t="str">
        <f t="shared" si="500"/>
        <v/>
      </c>
      <c r="AW1365" s="178" t="str">
        <f t="shared" si="501"/>
        <v/>
      </c>
      <c r="AX1365" s="179" t="str">
        <f ca="1">IF(ISNUMBER($A1365),INDIRECT(CONCATENATE("'Instrument List'!B",(MATCH(E1365,'Instrument List'!A:A,0))-0)),"")</f>
        <v/>
      </c>
      <c r="AY1365" s="179" t="str">
        <f ca="1">IF(ISNUMBER($A1365),INDIRECT(CONCATENATE("'Instrument List'!D",(MATCH(E1365,'Instrument List'!A:A,0))-0)),"")</f>
        <v/>
      </c>
      <c r="AZ1365" s="179" t="str">
        <f ca="1">IF(ISNUMBER($A1365),INDIRECT(CONCATENATE("'Instrument List'!C",(MATCH(E1365,'Instrument List'!A:A,0))-0)),"")</f>
        <v/>
      </c>
      <c r="BA1365" s="180" t="str">
        <f ca="1">IF(ISNUMBER(A1365),INDIRECT(CONCATENATE("'Instrument List'!E",(MATCH(E1365,'Instrument List'!A:A,0))-0)),"")</f>
        <v/>
      </c>
      <c r="BB1365" s="181" t="str">
        <f t="shared" si="502"/>
        <v/>
      </c>
      <c r="BC1365" s="181" t="str">
        <f t="shared" si="503"/>
        <v/>
      </c>
      <c r="BD1365" s="181" t="str">
        <f ca="1">IF(ISNUMBER(A1365),INDIRECT(CONCATENATE("'Instrument List'!F",(MATCH(E1365,'Instrument List'!A:A,0))-0)),"")</f>
        <v/>
      </c>
    </row>
    <row r="1366" spans="1:56">
      <c r="A1366" s="223" t="str">
        <f t="shared" si="483"/>
        <v/>
      </c>
      <c r="B1366" s="224"/>
      <c r="C1366" s="225"/>
      <c r="D1366" s="182"/>
      <c r="E1366" s="182"/>
      <c r="F1366" s="182"/>
      <c r="G1366" s="203"/>
      <c r="H1366" s="218"/>
      <c r="I1366" s="213"/>
      <c r="J1366" s="207"/>
      <c r="K1366" s="213"/>
      <c r="L1366" s="207"/>
      <c r="M1366" s="213"/>
      <c r="N1366" s="207"/>
      <c r="O1366" s="183" t="str">
        <f t="shared" si="484"/>
        <v/>
      </c>
      <c r="P1366" s="184"/>
      <c r="Q1366" s="184"/>
      <c r="R1366" s="275"/>
      <c r="S1366" s="185" t="str">
        <f t="shared" si="485"/>
        <v/>
      </c>
      <c r="T1366" s="185" t="str">
        <f t="shared" si="486"/>
        <v/>
      </c>
      <c r="U1366" s="275"/>
      <c r="V1366" s="275"/>
      <c r="W1366" s="276" t="str">
        <f t="shared" si="487"/>
        <v/>
      </c>
      <c r="X1366" s="276" t="str">
        <f t="shared" si="488"/>
        <v/>
      </c>
      <c r="Y1366" s="276" t="str">
        <f t="shared" si="489"/>
        <v/>
      </c>
      <c r="Z1366" s="275"/>
      <c r="AA1366" s="184"/>
      <c r="AB1366" s="184"/>
      <c r="AC1366" s="185" t="str">
        <f t="shared" si="490"/>
        <v/>
      </c>
      <c r="AD1366" s="185" t="str">
        <f t="shared" si="491"/>
        <v/>
      </c>
      <c r="AE1366" s="186"/>
      <c r="AF1366" s="187" t="str">
        <f t="shared" si="492"/>
        <v/>
      </c>
      <c r="AG1366" s="182"/>
      <c r="AH1366" s="184"/>
      <c r="AI1366" s="184"/>
      <c r="AJ1366" s="182"/>
      <c r="AK1366" s="188" t="str">
        <f t="shared" si="493"/>
        <v/>
      </c>
      <c r="AL1366" s="188" t="str">
        <f t="shared" si="494"/>
        <v/>
      </c>
      <c r="AM1366" s="188" t="str">
        <f t="shared" si="495"/>
        <v/>
      </c>
      <c r="AN1366" s="359" t="str">
        <f>IF(Overview!$K$17='Internal Calcs'!$P$22,IF(AK1366="","",AK1366),IF(Overview!$K$17='Internal Calcs'!$P$23,IF(AK1366="","",AK1366),IF(ISNUMBER(A1366),(IF(F1366="Short",G1366-H1366,H1366-G1366)*AZ1366-AX1366),"")))</f>
        <v/>
      </c>
      <c r="AO1366" s="401" t="str">
        <f>IF(Overview!$K$17='Internal Calcs'!$P$22,IF(AL1366="","",AL1366),IF(Overview!$K$17='Internal Calcs'!$P$23,IF(AL1366="","",AL1366),IF(ISNUMBER(A1366),IF(AL1366="",(IF(F1366="Short",G1366-H1366,H1366-G1366)*AZ1366-AX1366),(IF(F1366="Short",G1366-J1366,J1366-G1366)*AZ1366-AX1366)),"")))</f>
        <v/>
      </c>
      <c r="AP1366" s="359" t="str">
        <f>IF(Overview!$K$17='Internal Calcs'!$P$22,"",IF(Overview!$K$17='Internal Calcs'!$P$23,IF(AM1366="","",AM1366),IF(ISNUMBER(A1366),IF(AM1366="",(IF(F1366="Short",G1366-H1366,H1366-G1366)*AZ1366-AX1366),(IF(F1366="Short",G1366-L1366,L1366-G1366)*AZ1366-AX1366)),"")))</f>
        <v/>
      </c>
      <c r="AQ1366" s="188" t="str">
        <f t="shared" si="496"/>
        <v/>
      </c>
      <c r="AR1366" s="188" t="str">
        <f t="shared" si="497"/>
        <v/>
      </c>
      <c r="AS1366" s="188" t="str">
        <f t="shared" si="498"/>
        <v/>
      </c>
      <c r="AT1366" s="188" t="str">
        <f>IF(ISNUMBER(A1366),MAX($AS$2:AS1366)-AS1366,"")</f>
        <v/>
      </c>
      <c r="AU1366" s="189" t="str">
        <f t="shared" si="499"/>
        <v/>
      </c>
      <c r="AV1366" s="190" t="str">
        <f t="shared" si="500"/>
        <v/>
      </c>
      <c r="AW1366" s="190" t="str">
        <f t="shared" si="501"/>
        <v/>
      </c>
      <c r="AX1366" s="191" t="str">
        <f ca="1">IF(ISNUMBER($A1366),INDIRECT(CONCATENATE("'Instrument List'!B",(MATCH(E1366,'Instrument List'!A:A,0))-0)),"")</f>
        <v/>
      </c>
      <c r="AY1366" s="191" t="str">
        <f ca="1">IF(ISNUMBER($A1366),INDIRECT(CONCATENATE("'Instrument List'!D",(MATCH(E1366,'Instrument List'!A:A,0))-0)),"")</f>
        <v/>
      </c>
      <c r="AZ1366" s="191" t="str">
        <f ca="1">IF(ISNUMBER($A1366),INDIRECT(CONCATENATE("'Instrument List'!C",(MATCH(E1366,'Instrument List'!A:A,0))-0)),"")</f>
        <v/>
      </c>
      <c r="BA1366" s="192" t="str">
        <f ca="1">IF(ISNUMBER(A1366),INDIRECT(CONCATENATE("'Instrument List'!E",(MATCH(E1366,'Instrument List'!A:A,0))-0)),"")</f>
        <v/>
      </c>
      <c r="BB1366" s="193" t="str">
        <f t="shared" si="502"/>
        <v/>
      </c>
      <c r="BC1366" s="193" t="str">
        <f t="shared" si="503"/>
        <v/>
      </c>
      <c r="BD1366" s="193" t="str">
        <f ca="1">IF(ISNUMBER(A1366),INDIRECT(CONCATENATE("'Instrument List'!F",(MATCH(E1366,'Instrument List'!A:A,0))-0)),"")</f>
        <v/>
      </c>
    </row>
    <row r="1367" spans="1:56">
      <c r="A1367" s="220" t="str">
        <f t="shared" si="483"/>
        <v/>
      </c>
      <c r="B1367" s="221"/>
      <c r="C1367" s="222"/>
      <c r="D1367" s="169"/>
      <c r="E1367" s="169"/>
      <c r="F1367" s="169"/>
      <c r="G1367" s="202"/>
      <c r="H1367" s="217"/>
      <c r="I1367" s="212"/>
      <c r="J1367" s="206"/>
      <c r="K1367" s="212"/>
      <c r="L1367" s="206"/>
      <c r="M1367" s="212"/>
      <c r="N1367" s="206"/>
      <c r="O1367" s="170" t="str">
        <f t="shared" si="484"/>
        <v/>
      </c>
      <c r="P1367" s="171"/>
      <c r="Q1367" s="171"/>
      <c r="R1367" s="171"/>
      <c r="S1367" s="172" t="str">
        <f t="shared" si="485"/>
        <v/>
      </c>
      <c r="T1367" s="172" t="str">
        <f t="shared" si="486"/>
        <v/>
      </c>
      <c r="U1367" s="171"/>
      <c r="V1367" s="171"/>
      <c r="W1367" s="173" t="str">
        <f t="shared" si="487"/>
        <v/>
      </c>
      <c r="X1367" s="173" t="str">
        <f t="shared" si="488"/>
        <v/>
      </c>
      <c r="Y1367" s="173" t="str">
        <f t="shared" si="489"/>
        <v/>
      </c>
      <c r="Z1367" s="171"/>
      <c r="AA1367" s="171"/>
      <c r="AB1367" s="171"/>
      <c r="AC1367" s="172" t="str">
        <f t="shared" si="490"/>
        <v/>
      </c>
      <c r="AD1367" s="172" t="str">
        <f t="shared" si="491"/>
        <v/>
      </c>
      <c r="AE1367" s="174"/>
      <c r="AF1367" s="175" t="str">
        <f t="shared" si="492"/>
        <v/>
      </c>
      <c r="AG1367" s="169"/>
      <c r="AH1367" s="171"/>
      <c r="AI1367" s="171"/>
      <c r="AJ1367" s="169"/>
      <c r="AK1367" s="176" t="str">
        <f t="shared" si="493"/>
        <v/>
      </c>
      <c r="AL1367" s="176" t="str">
        <f t="shared" si="494"/>
        <v/>
      </c>
      <c r="AM1367" s="176" t="str">
        <f t="shared" si="495"/>
        <v/>
      </c>
      <c r="AN1367" s="359" t="str">
        <f>IF(Overview!$K$17='Internal Calcs'!$P$22,IF(AK1367="","",AK1367),IF(Overview!$K$17='Internal Calcs'!$P$23,IF(AK1367="","",AK1367),IF(ISNUMBER(A1367),(IF(F1367="Short",G1367-H1367,H1367-G1367)*AZ1367-AX1367),"")))</f>
        <v/>
      </c>
      <c r="AO1367" s="401" t="str">
        <f>IF(Overview!$K$17='Internal Calcs'!$P$22,IF(AL1367="","",AL1367),IF(Overview!$K$17='Internal Calcs'!$P$23,IF(AL1367="","",AL1367),IF(ISNUMBER(A1367),IF(AL1367="",(IF(F1367="Short",G1367-H1367,H1367-G1367)*AZ1367-AX1367),(IF(F1367="Short",G1367-J1367,J1367-G1367)*AZ1367-AX1367)),"")))</f>
        <v/>
      </c>
      <c r="AP1367" s="359" t="str">
        <f>IF(Overview!$K$17='Internal Calcs'!$P$22,"",IF(Overview!$K$17='Internal Calcs'!$P$23,IF(AM1367="","",AM1367),IF(ISNUMBER(A1367),IF(AM1367="",(IF(F1367="Short",G1367-H1367,H1367-G1367)*AZ1367-AX1367),(IF(F1367="Short",G1367-L1367,L1367-G1367)*AZ1367-AX1367)),"")))</f>
        <v/>
      </c>
      <c r="AQ1367" s="176" t="str">
        <f t="shared" si="496"/>
        <v/>
      </c>
      <c r="AR1367" s="176" t="str">
        <f t="shared" si="497"/>
        <v/>
      </c>
      <c r="AS1367" s="176" t="str">
        <f t="shared" si="498"/>
        <v/>
      </c>
      <c r="AT1367" s="176" t="str">
        <f>IF(ISNUMBER(A1367),MAX($AS$2:AS1367)-AS1367,"")</f>
        <v/>
      </c>
      <c r="AU1367" s="177" t="str">
        <f t="shared" si="499"/>
        <v/>
      </c>
      <c r="AV1367" s="178" t="str">
        <f t="shared" si="500"/>
        <v/>
      </c>
      <c r="AW1367" s="178" t="str">
        <f t="shared" si="501"/>
        <v/>
      </c>
      <c r="AX1367" s="179" t="str">
        <f ca="1">IF(ISNUMBER($A1367),INDIRECT(CONCATENATE("'Instrument List'!B",(MATCH(E1367,'Instrument List'!A:A,0))-0)),"")</f>
        <v/>
      </c>
      <c r="AY1367" s="179" t="str">
        <f ca="1">IF(ISNUMBER($A1367),INDIRECT(CONCATENATE("'Instrument List'!D",(MATCH(E1367,'Instrument List'!A:A,0))-0)),"")</f>
        <v/>
      </c>
      <c r="AZ1367" s="179" t="str">
        <f ca="1">IF(ISNUMBER($A1367),INDIRECT(CONCATENATE("'Instrument List'!C",(MATCH(E1367,'Instrument List'!A:A,0))-0)),"")</f>
        <v/>
      </c>
      <c r="BA1367" s="180" t="str">
        <f ca="1">IF(ISNUMBER(A1367),INDIRECT(CONCATENATE("'Instrument List'!E",(MATCH(E1367,'Instrument List'!A:A,0))-0)),"")</f>
        <v/>
      </c>
      <c r="BB1367" s="181" t="str">
        <f t="shared" si="502"/>
        <v/>
      </c>
      <c r="BC1367" s="181" t="str">
        <f t="shared" si="503"/>
        <v/>
      </c>
      <c r="BD1367" s="181" t="str">
        <f ca="1">IF(ISNUMBER(A1367),INDIRECT(CONCATENATE("'Instrument List'!F",(MATCH(E1367,'Instrument List'!A:A,0))-0)),"")</f>
        <v/>
      </c>
    </row>
    <row r="1368" spans="1:56">
      <c r="A1368" s="223" t="str">
        <f t="shared" si="483"/>
        <v/>
      </c>
      <c r="B1368" s="224"/>
      <c r="C1368" s="225"/>
      <c r="D1368" s="182"/>
      <c r="E1368" s="182"/>
      <c r="F1368" s="182"/>
      <c r="G1368" s="203"/>
      <c r="H1368" s="218"/>
      <c r="I1368" s="213"/>
      <c r="J1368" s="207"/>
      <c r="K1368" s="213"/>
      <c r="L1368" s="207"/>
      <c r="M1368" s="213"/>
      <c r="N1368" s="207"/>
      <c r="O1368" s="183" t="str">
        <f t="shared" si="484"/>
        <v/>
      </c>
      <c r="P1368" s="184"/>
      <c r="Q1368" s="184"/>
      <c r="R1368" s="275"/>
      <c r="S1368" s="185" t="str">
        <f t="shared" si="485"/>
        <v/>
      </c>
      <c r="T1368" s="185" t="str">
        <f t="shared" si="486"/>
        <v/>
      </c>
      <c r="U1368" s="275"/>
      <c r="V1368" s="275"/>
      <c r="W1368" s="276" t="str">
        <f t="shared" si="487"/>
        <v/>
      </c>
      <c r="X1368" s="276" t="str">
        <f t="shared" si="488"/>
        <v/>
      </c>
      <c r="Y1368" s="276" t="str">
        <f t="shared" si="489"/>
        <v/>
      </c>
      <c r="Z1368" s="275"/>
      <c r="AA1368" s="184"/>
      <c r="AB1368" s="184"/>
      <c r="AC1368" s="185" t="str">
        <f t="shared" si="490"/>
        <v/>
      </c>
      <c r="AD1368" s="185" t="str">
        <f t="shared" si="491"/>
        <v/>
      </c>
      <c r="AE1368" s="186"/>
      <c r="AF1368" s="187" t="str">
        <f t="shared" si="492"/>
        <v/>
      </c>
      <c r="AG1368" s="182"/>
      <c r="AH1368" s="184"/>
      <c r="AI1368" s="184"/>
      <c r="AJ1368" s="182"/>
      <c r="AK1368" s="188" t="str">
        <f t="shared" si="493"/>
        <v/>
      </c>
      <c r="AL1368" s="188" t="str">
        <f t="shared" si="494"/>
        <v/>
      </c>
      <c r="AM1368" s="188" t="str">
        <f t="shared" si="495"/>
        <v/>
      </c>
      <c r="AN1368" s="359" t="str">
        <f>IF(Overview!$K$17='Internal Calcs'!$P$22,IF(AK1368="","",AK1368),IF(Overview!$K$17='Internal Calcs'!$P$23,IF(AK1368="","",AK1368),IF(ISNUMBER(A1368),(IF(F1368="Short",G1368-H1368,H1368-G1368)*AZ1368-AX1368),"")))</f>
        <v/>
      </c>
      <c r="AO1368" s="401" t="str">
        <f>IF(Overview!$K$17='Internal Calcs'!$P$22,IF(AL1368="","",AL1368),IF(Overview!$K$17='Internal Calcs'!$P$23,IF(AL1368="","",AL1368),IF(ISNUMBER(A1368),IF(AL1368="",(IF(F1368="Short",G1368-H1368,H1368-G1368)*AZ1368-AX1368),(IF(F1368="Short",G1368-J1368,J1368-G1368)*AZ1368-AX1368)),"")))</f>
        <v/>
      </c>
      <c r="AP1368" s="359" t="str">
        <f>IF(Overview!$K$17='Internal Calcs'!$P$22,"",IF(Overview!$K$17='Internal Calcs'!$P$23,IF(AM1368="","",AM1368),IF(ISNUMBER(A1368),IF(AM1368="",(IF(F1368="Short",G1368-H1368,H1368-G1368)*AZ1368-AX1368),(IF(F1368="Short",G1368-L1368,L1368-G1368)*AZ1368-AX1368)),"")))</f>
        <v/>
      </c>
      <c r="AQ1368" s="188" t="str">
        <f t="shared" si="496"/>
        <v/>
      </c>
      <c r="AR1368" s="188" t="str">
        <f t="shared" si="497"/>
        <v/>
      </c>
      <c r="AS1368" s="188" t="str">
        <f t="shared" si="498"/>
        <v/>
      </c>
      <c r="AT1368" s="188" t="str">
        <f>IF(ISNUMBER(A1368),MAX($AS$2:AS1368)-AS1368,"")</f>
        <v/>
      </c>
      <c r="AU1368" s="189" t="str">
        <f t="shared" si="499"/>
        <v/>
      </c>
      <c r="AV1368" s="190" t="str">
        <f t="shared" si="500"/>
        <v/>
      </c>
      <c r="AW1368" s="190" t="str">
        <f t="shared" si="501"/>
        <v/>
      </c>
      <c r="AX1368" s="191" t="str">
        <f ca="1">IF(ISNUMBER($A1368),INDIRECT(CONCATENATE("'Instrument List'!B",(MATCH(E1368,'Instrument List'!A:A,0))-0)),"")</f>
        <v/>
      </c>
      <c r="AY1368" s="191" t="str">
        <f ca="1">IF(ISNUMBER($A1368),INDIRECT(CONCATENATE("'Instrument List'!D",(MATCH(E1368,'Instrument List'!A:A,0))-0)),"")</f>
        <v/>
      </c>
      <c r="AZ1368" s="191" t="str">
        <f ca="1">IF(ISNUMBER($A1368),INDIRECT(CONCATENATE("'Instrument List'!C",(MATCH(E1368,'Instrument List'!A:A,0))-0)),"")</f>
        <v/>
      </c>
      <c r="BA1368" s="192" t="str">
        <f ca="1">IF(ISNUMBER(A1368),INDIRECT(CONCATENATE("'Instrument List'!E",(MATCH(E1368,'Instrument List'!A:A,0))-0)),"")</f>
        <v/>
      </c>
      <c r="BB1368" s="193" t="str">
        <f t="shared" si="502"/>
        <v/>
      </c>
      <c r="BC1368" s="193" t="str">
        <f t="shared" si="503"/>
        <v/>
      </c>
      <c r="BD1368" s="193" t="str">
        <f ca="1">IF(ISNUMBER(A1368),INDIRECT(CONCATENATE("'Instrument List'!F",(MATCH(E1368,'Instrument List'!A:A,0))-0)),"")</f>
        <v/>
      </c>
    </row>
    <row r="1369" spans="1:56">
      <c r="A1369" s="220" t="str">
        <f t="shared" si="483"/>
        <v/>
      </c>
      <c r="B1369" s="221"/>
      <c r="C1369" s="222"/>
      <c r="D1369" s="169"/>
      <c r="E1369" s="169"/>
      <c r="F1369" s="169"/>
      <c r="G1369" s="202"/>
      <c r="H1369" s="217"/>
      <c r="I1369" s="212"/>
      <c r="J1369" s="206"/>
      <c r="K1369" s="212"/>
      <c r="L1369" s="206"/>
      <c r="M1369" s="212"/>
      <c r="N1369" s="206"/>
      <c r="O1369" s="170" t="str">
        <f t="shared" si="484"/>
        <v/>
      </c>
      <c r="P1369" s="171"/>
      <c r="Q1369" s="171"/>
      <c r="R1369" s="171"/>
      <c r="S1369" s="172" t="str">
        <f t="shared" si="485"/>
        <v/>
      </c>
      <c r="T1369" s="172" t="str">
        <f t="shared" si="486"/>
        <v/>
      </c>
      <c r="U1369" s="171"/>
      <c r="V1369" s="171"/>
      <c r="W1369" s="173" t="str">
        <f t="shared" si="487"/>
        <v/>
      </c>
      <c r="X1369" s="173" t="str">
        <f t="shared" si="488"/>
        <v/>
      </c>
      <c r="Y1369" s="173" t="str">
        <f t="shared" si="489"/>
        <v/>
      </c>
      <c r="Z1369" s="171"/>
      <c r="AA1369" s="171"/>
      <c r="AB1369" s="171"/>
      <c r="AC1369" s="172" t="str">
        <f t="shared" si="490"/>
        <v/>
      </c>
      <c r="AD1369" s="172" t="str">
        <f t="shared" si="491"/>
        <v/>
      </c>
      <c r="AE1369" s="174"/>
      <c r="AF1369" s="175" t="str">
        <f t="shared" si="492"/>
        <v/>
      </c>
      <c r="AG1369" s="169"/>
      <c r="AH1369" s="171"/>
      <c r="AI1369" s="171"/>
      <c r="AJ1369" s="169"/>
      <c r="AK1369" s="176" t="str">
        <f t="shared" si="493"/>
        <v/>
      </c>
      <c r="AL1369" s="176" t="str">
        <f t="shared" si="494"/>
        <v/>
      </c>
      <c r="AM1369" s="176" t="str">
        <f t="shared" si="495"/>
        <v/>
      </c>
      <c r="AN1369" s="359" t="str">
        <f>IF(Overview!$K$17='Internal Calcs'!$P$22,IF(AK1369="","",AK1369),IF(Overview!$K$17='Internal Calcs'!$P$23,IF(AK1369="","",AK1369),IF(ISNUMBER(A1369),(IF(F1369="Short",G1369-H1369,H1369-G1369)*AZ1369-AX1369),"")))</f>
        <v/>
      </c>
      <c r="AO1369" s="401" t="str">
        <f>IF(Overview!$K$17='Internal Calcs'!$P$22,IF(AL1369="","",AL1369),IF(Overview!$K$17='Internal Calcs'!$P$23,IF(AL1369="","",AL1369),IF(ISNUMBER(A1369),IF(AL1369="",(IF(F1369="Short",G1369-H1369,H1369-G1369)*AZ1369-AX1369),(IF(F1369="Short",G1369-J1369,J1369-G1369)*AZ1369-AX1369)),"")))</f>
        <v/>
      </c>
      <c r="AP1369" s="359" t="str">
        <f>IF(Overview!$K$17='Internal Calcs'!$P$22,"",IF(Overview!$K$17='Internal Calcs'!$P$23,IF(AM1369="","",AM1369),IF(ISNUMBER(A1369),IF(AM1369="",(IF(F1369="Short",G1369-H1369,H1369-G1369)*AZ1369-AX1369),(IF(F1369="Short",G1369-L1369,L1369-G1369)*AZ1369-AX1369)),"")))</f>
        <v/>
      </c>
      <c r="AQ1369" s="176" t="str">
        <f t="shared" si="496"/>
        <v/>
      </c>
      <c r="AR1369" s="176" t="str">
        <f t="shared" si="497"/>
        <v/>
      </c>
      <c r="AS1369" s="176" t="str">
        <f t="shared" si="498"/>
        <v/>
      </c>
      <c r="AT1369" s="176" t="str">
        <f>IF(ISNUMBER(A1369),MAX($AS$2:AS1369)-AS1369,"")</f>
        <v/>
      </c>
      <c r="AU1369" s="177" t="str">
        <f t="shared" si="499"/>
        <v/>
      </c>
      <c r="AV1369" s="178" t="str">
        <f t="shared" si="500"/>
        <v/>
      </c>
      <c r="AW1369" s="178" t="str">
        <f t="shared" si="501"/>
        <v/>
      </c>
      <c r="AX1369" s="179" t="str">
        <f ca="1">IF(ISNUMBER($A1369),INDIRECT(CONCATENATE("'Instrument List'!B",(MATCH(E1369,'Instrument List'!A:A,0))-0)),"")</f>
        <v/>
      </c>
      <c r="AY1369" s="179" t="str">
        <f ca="1">IF(ISNUMBER($A1369),INDIRECT(CONCATENATE("'Instrument List'!D",(MATCH(E1369,'Instrument List'!A:A,0))-0)),"")</f>
        <v/>
      </c>
      <c r="AZ1369" s="179" t="str">
        <f ca="1">IF(ISNUMBER($A1369),INDIRECT(CONCATENATE("'Instrument List'!C",(MATCH(E1369,'Instrument List'!A:A,0))-0)),"")</f>
        <v/>
      </c>
      <c r="BA1369" s="180" t="str">
        <f ca="1">IF(ISNUMBER(A1369),INDIRECT(CONCATENATE("'Instrument List'!E",(MATCH(E1369,'Instrument List'!A:A,0))-0)),"")</f>
        <v/>
      </c>
      <c r="BB1369" s="181" t="str">
        <f t="shared" si="502"/>
        <v/>
      </c>
      <c r="BC1369" s="181" t="str">
        <f t="shared" si="503"/>
        <v/>
      </c>
      <c r="BD1369" s="181" t="str">
        <f ca="1">IF(ISNUMBER(A1369),INDIRECT(CONCATENATE("'Instrument List'!F",(MATCH(E1369,'Instrument List'!A:A,0))-0)),"")</f>
        <v/>
      </c>
    </row>
    <row r="1370" spans="1:56">
      <c r="A1370" s="223" t="str">
        <f t="shared" si="483"/>
        <v/>
      </c>
      <c r="B1370" s="224"/>
      <c r="C1370" s="225"/>
      <c r="D1370" s="182"/>
      <c r="E1370" s="182"/>
      <c r="F1370" s="182"/>
      <c r="G1370" s="203"/>
      <c r="H1370" s="218"/>
      <c r="I1370" s="213"/>
      <c r="J1370" s="207"/>
      <c r="K1370" s="213"/>
      <c r="L1370" s="207"/>
      <c r="M1370" s="213"/>
      <c r="N1370" s="207"/>
      <c r="O1370" s="183" t="str">
        <f t="shared" si="484"/>
        <v/>
      </c>
      <c r="P1370" s="184"/>
      <c r="Q1370" s="184"/>
      <c r="R1370" s="275"/>
      <c r="S1370" s="185" t="str">
        <f t="shared" si="485"/>
        <v/>
      </c>
      <c r="T1370" s="185" t="str">
        <f t="shared" si="486"/>
        <v/>
      </c>
      <c r="U1370" s="275"/>
      <c r="V1370" s="275"/>
      <c r="W1370" s="276" t="str">
        <f t="shared" si="487"/>
        <v/>
      </c>
      <c r="X1370" s="276" t="str">
        <f t="shared" si="488"/>
        <v/>
      </c>
      <c r="Y1370" s="276" t="str">
        <f t="shared" si="489"/>
        <v/>
      </c>
      <c r="Z1370" s="275"/>
      <c r="AA1370" s="184"/>
      <c r="AB1370" s="184"/>
      <c r="AC1370" s="185" t="str">
        <f t="shared" si="490"/>
        <v/>
      </c>
      <c r="AD1370" s="185" t="str">
        <f t="shared" si="491"/>
        <v/>
      </c>
      <c r="AE1370" s="186"/>
      <c r="AF1370" s="187" t="str">
        <f t="shared" si="492"/>
        <v/>
      </c>
      <c r="AG1370" s="182"/>
      <c r="AH1370" s="184"/>
      <c r="AI1370" s="184"/>
      <c r="AJ1370" s="182"/>
      <c r="AK1370" s="188" t="str">
        <f t="shared" si="493"/>
        <v/>
      </c>
      <c r="AL1370" s="188" t="str">
        <f t="shared" si="494"/>
        <v/>
      </c>
      <c r="AM1370" s="188" t="str">
        <f t="shared" si="495"/>
        <v/>
      </c>
      <c r="AN1370" s="359" t="str">
        <f>IF(Overview!$K$17='Internal Calcs'!$P$22,IF(AK1370="","",AK1370),IF(Overview!$K$17='Internal Calcs'!$P$23,IF(AK1370="","",AK1370),IF(ISNUMBER(A1370),(IF(F1370="Short",G1370-H1370,H1370-G1370)*AZ1370-AX1370),"")))</f>
        <v/>
      </c>
      <c r="AO1370" s="401" t="str">
        <f>IF(Overview!$K$17='Internal Calcs'!$P$22,IF(AL1370="","",AL1370),IF(Overview!$K$17='Internal Calcs'!$P$23,IF(AL1370="","",AL1370),IF(ISNUMBER(A1370),IF(AL1370="",(IF(F1370="Short",G1370-H1370,H1370-G1370)*AZ1370-AX1370),(IF(F1370="Short",G1370-J1370,J1370-G1370)*AZ1370-AX1370)),"")))</f>
        <v/>
      </c>
      <c r="AP1370" s="359" t="str">
        <f>IF(Overview!$K$17='Internal Calcs'!$P$22,"",IF(Overview!$K$17='Internal Calcs'!$P$23,IF(AM1370="","",AM1370),IF(ISNUMBER(A1370),IF(AM1370="",(IF(F1370="Short",G1370-H1370,H1370-G1370)*AZ1370-AX1370),(IF(F1370="Short",G1370-L1370,L1370-G1370)*AZ1370-AX1370)),"")))</f>
        <v/>
      </c>
      <c r="AQ1370" s="188" t="str">
        <f t="shared" si="496"/>
        <v/>
      </c>
      <c r="AR1370" s="188" t="str">
        <f t="shared" si="497"/>
        <v/>
      </c>
      <c r="AS1370" s="188" t="str">
        <f t="shared" si="498"/>
        <v/>
      </c>
      <c r="AT1370" s="188" t="str">
        <f>IF(ISNUMBER(A1370),MAX($AS$2:AS1370)-AS1370,"")</f>
        <v/>
      </c>
      <c r="AU1370" s="189" t="str">
        <f t="shared" si="499"/>
        <v/>
      </c>
      <c r="AV1370" s="190" t="str">
        <f t="shared" si="500"/>
        <v/>
      </c>
      <c r="AW1370" s="190" t="str">
        <f t="shared" si="501"/>
        <v/>
      </c>
      <c r="AX1370" s="191" t="str">
        <f ca="1">IF(ISNUMBER($A1370),INDIRECT(CONCATENATE("'Instrument List'!B",(MATCH(E1370,'Instrument List'!A:A,0))-0)),"")</f>
        <v/>
      </c>
      <c r="AY1370" s="191" t="str">
        <f ca="1">IF(ISNUMBER($A1370),INDIRECT(CONCATENATE("'Instrument List'!D",(MATCH(E1370,'Instrument List'!A:A,0))-0)),"")</f>
        <v/>
      </c>
      <c r="AZ1370" s="191" t="str">
        <f ca="1">IF(ISNUMBER($A1370),INDIRECT(CONCATENATE("'Instrument List'!C",(MATCH(E1370,'Instrument List'!A:A,0))-0)),"")</f>
        <v/>
      </c>
      <c r="BA1370" s="192" t="str">
        <f ca="1">IF(ISNUMBER(A1370),INDIRECT(CONCATENATE("'Instrument List'!E",(MATCH(E1370,'Instrument List'!A:A,0))-0)),"")</f>
        <v/>
      </c>
      <c r="BB1370" s="193" t="str">
        <f t="shared" si="502"/>
        <v/>
      </c>
      <c r="BC1370" s="193" t="str">
        <f t="shared" si="503"/>
        <v/>
      </c>
      <c r="BD1370" s="193" t="str">
        <f ca="1">IF(ISNUMBER(A1370),INDIRECT(CONCATENATE("'Instrument List'!F",(MATCH(E1370,'Instrument List'!A:A,0))-0)),"")</f>
        <v/>
      </c>
    </row>
    <row r="1371" spans="1:56">
      <c r="A1371" s="220" t="str">
        <f t="shared" si="483"/>
        <v/>
      </c>
      <c r="B1371" s="221"/>
      <c r="C1371" s="222"/>
      <c r="D1371" s="169"/>
      <c r="E1371" s="169"/>
      <c r="F1371" s="169"/>
      <c r="G1371" s="202"/>
      <c r="H1371" s="217"/>
      <c r="I1371" s="212"/>
      <c r="J1371" s="206"/>
      <c r="K1371" s="212"/>
      <c r="L1371" s="206"/>
      <c r="M1371" s="212"/>
      <c r="N1371" s="206"/>
      <c r="O1371" s="170" t="str">
        <f t="shared" si="484"/>
        <v/>
      </c>
      <c r="P1371" s="171"/>
      <c r="Q1371" s="171"/>
      <c r="R1371" s="171"/>
      <c r="S1371" s="172" t="str">
        <f t="shared" si="485"/>
        <v/>
      </c>
      <c r="T1371" s="172" t="str">
        <f t="shared" si="486"/>
        <v/>
      </c>
      <c r="U1371" s="171"/>
      <c r="V1371" s="171"/>
      <c r="W1371" s="173" t="str">
        <f t="shared" si="487"/>
        <v/>
      </c>
      <c r="X1371" s="173" t="str">
        <f t="shared" si="488"/>
        <v/>
      </c>
      <c r="Y1371" s="173" t="str">
        <f t="shared" si="489"/>
        <v/>
      </c>
      <c r="Z1371" s="171"/>
      <c r="AA1371" s="171"/>
      <c r="AB1371" s="171"/>
      <c r="AC1371" s="172" t="str">
        <f t="shared" si="490"/>
        <v/>
      </c>
      <c r="AD1371" s="172" t="str">
        <f t="shared" si="491"/>
        <v/>
      </c>
      <c r="AE1371" s="174"/>
      <c r="AF1371" s="175" t="str">
        <f t="shared" si="492"/>
        <v/>
      </c>
      <c r="AG1371" s="169"/>
      <c r="AH1371" s="171"/>
      <c r="AI1371" s="171"/>
      <c r="AJ1371" s="169"/>
      <c r="AK1371" s="176" t="str">
        <f t="shared" si="493"/>
        <v/>
      </c>
      <c r="AL1371" s="176" t="str">
        <f t="shared" si="494"/>
        <v/>
      </c>
      <c r="AM1371" s="176" t="str">
        <f t="shared" si="495"/>
        <v/>
      </c>
      <c r="AN1371" s="359" t="str">
        <f>IF(Overview!$K$17='Internal Calcs'!$P$22,IF(AK1371="","",AK1371),IF(Overview!$K$17='Internal Calcs'!$P$23,IF(AK1371="","",AK1371),IF(ISNUMBER(A1371),(IF(F1371="Short",G1371-H1371,H1371-G1371)*AZ1371-AX1371),"")))</f>
        <v/>
      </c>
      <c r="AO1371" s="401" t="str">
        <f>IF(Overview!$K$17='Internal Calcs'!$P$22,IF(AL1371="","",AL1371),IF(Overview!$K$17='Internal Calcs'!$P$23,IF(AL1371="","",AL1371),IF(ISNUMBER(A1371),IF(AL1371="",(IF(F1371="Short",G1371-H1371,H1371-G1371)*AZ1371-AX1371),(IF(F1371="Short",G1371-J1371,J1371-G1371)*AZ1371-AX1371)),"")))</f>
        <v/>
      </c>
      <c r="AP1371" s="359" t="str">
        <f>IF(Overview!$K$17='Internal Calcs'!$P$22,"",IF(Overview!$K$17='Internal Calcs'!$P$23,IF(AM1371="","",AM1371),IF(ISNUMBER(A1371),IF(AM1371="",(IF(F1371="Short",G1371-H1371,H1371-G1371)*AZ1371-AX1371),(IF(F1371="Short",G1371-L1371,L1371-G1371)*AZ1371-AX1371)),"")))</f>
        <v/>
      </c>
      <c r="AQ1371" s="176" t="str">
        <f t="shared" si="496"/>
        <v/>
      </c>
      <c r="AR1371" s="176" t="str">
        <f t="shared" si="497"/>
        <v/>
      </c>
      <c r="AS1371" s="176" t="str">
        <f t="shared" si="498"/>
        <v/>
      </c>
      <c r="AT1371" s="176" t="str">
        <f>IF(ISNUMBER(A1371),MAX($AS$2:AS1371)-AS1371,"")</f>
        <v/>
      </c>
      <c r="AU1371" s="177" t="str">
        <f t="shared" si="499"/>
        <v/>
      </c>
      <c r="AV1371" s="178" t="str">
        <f t="shared" si="500"/>
        <v/>
      </c>
      <c r="AW1371" s="178" t="str">
        <f t="shared" si="501"/>
        <v/>
      </c>
      <c r="AX1371" s="179" t="str">
        <f ca="1">IF(ISNUMBER($A1371),INDIRECT(CONCATENATE("'Instrument List'!B",(MATCH(E1371,'Instrument List'!A:A,0))-0)),"")</f>
        <v/>
      </c>
      <c r="AY1371" s="179" t="str">
        <f ca="1">IF(ISNUMBER($A1371),INDIRECT(CONCATENATE("'Instrument List'!D",(MATCH(E1371,'Instrument List'!A:A,0))-0)),"")</f>
        <v/>
      </c>
      <c r="AZ1371" s="179" t="str">
        <f ca="1">IF(ISNUMBER($A1371),INDIRECT(CONCATENATE("'Instrument List'!C",(MATCH(E1371,'Instrument List'!A:A,0))-0)),"")</f>
        <v/>
      </c>
      <c r="BA1371" s="180" t="str">
        <f ca="1">IF(ISNUMBER(A1371),INDIRECT(CONCATENATE("'Instrument List'!E",(MATCH(E1371,'Instrument List'!A:A,0))-0)),"")</f>
        <v/>
      </c>
      <c r="BB1371" s="181" t="str">
        <f t="shared" si="502"/>
        <v/>
      </c>
      <c r="BC1371" s="181" t="str">
        <f t="shared" si="503"/>
        <v/>
      </c>
      <c r="BD1371" s="181" t="str">
        <f ca="1">IF(ISNUMBER(A1371),INDIRECT(CONCATENATE("'Instrument List'!F",(MATCH(E1371,'Instrument List'!A:A,0))-0)),"")</f>
        <v/>
      </c>
    </row>
    <row r="1372" spans="1:56">
      <c r="A1372" s="223" t="str">
        <f t="shared" si="483"/>
        <v/>
      </c>
      <c r="B1372" s="224"/>
      <c r="C1372" s="225"/>
      <c r="D1372" s="182"/>
      <c r="E1372" s="182"/>
      <c r="F1372" s="182"/>
      <c r="G1372" s="203"/>
      <c r="H1372" s="218"/>
      <c r="I1372" s="213"/>
      <c r="J1372" s="207"/>
      <c r="K1372" s="213"/>
      <c r="L1372" s="207"/>
      <c r="M1372" s="213"/>
      <c r="N1372" s="207"/>
      <c r="O1372" s="183" t="str">
        <f t="shared" si="484"/>
        <v/>
      </c>
      <c r="P1372" s="184"/>
      <c r="Q1372" s="184"/>
      <c r="R1372" s="275"/>
      <c r="S1372" s="185" t="str">
        <f t="shared" si="485"/>
        <v/>
      </c>
      <c r="T1372" s="185" t="str">
        <f t="shared" si="486"/>
        <v/>
      </c>
      <c r="U1372" s="275"/>
      <c r="V1372" s="275"/>
      <c r="W1372" s="276" t="str">
        <f t="shared" si="487"/>
        <v/>
      </c>
      <c r="X1372" s="276" t="str">
        <f t="shared" si="488"/>
        <v/>
      </c>
      <c r="Y1372" s="276" t="str">
        <f t="shared" si="489"/>
        <v/>
      </c>
      <c r="Z1372" s="275"/>
      <c r="AA1372" s="184"/>
      <c r="AB1372" s="184"/>
      <c r="AC1372" s="185" t="str">
        <f t="shared" si="490"/>
        <v/>
      </c>
      <c r="AD1372" s="185" t="str">
        <f t="shared" si="491"/>
        <v/>
      </c>
      <c r="AE1372" s="186"/>
      <c r="AF1372" s="187" t="str">
        <f t="shared" si="492"/>
        <v/>
      </c>
      <c r="AG1372" s="182"/>
      <c r="AH1372" s="184"/>
      <c r="AI1372" s="184"/>
      <c r="AJ1372" s="182"/>
      <c r="AK1372" s="188" t="str">
        <f t="shared" si="493"/>
        <v/>
      </c>
      <c r="AL1372" s="188" t="str">
        <f t="shared" si="494"/>
        <v/>
      </c>
      <c r="AM1372" s="188" t="str">
        <f t="shared" si="495"/>
        <v/>
      </c>
      <c r="AN1372" s="359" t="str">
        <f>IF(Overview!$K$17='Internal Calcs'!$P$22,IF(AK1372="","",AK1372),IF(Overview!$K$17='Internal Calcs'!$P$23,IF(AK1372="","",AK1372),IF(ISNUMBER(A1372),(IF(F1372="Short",G1372-H1372,H1372-G1372)*AZ1372-AX1372),"")))</f>
        <v/>
      </c>
      <c r="AO1372" s="401" t="str">
        <f>IF(Overview!$K$17='Internal Calcs'!$P$22,IF(AL1372="","",AL1372),IF(Overview!$K$17='Internal Calcs'!$P$23,IF(AL1372="","",AL1372),IF(ISNUMBER(A1372),IF(AL1372="",(IF(F1372="Short",G1372-H1372,H1372-G1372)*AZ1372-AX1372),(IF(F1372="Short",G1372-J1372,J1372-G1372)*AZ1372-AX1372)),"")))</f>
        <v/>
      </c>
      <c r="AP1372" s="359" t="str">
        <f>IF(Overview!$K$17='Internal Calcs'!$P$22,"",IF(Overview!$K$17='Internal Calcs'!$P$23,IF(AM1372="","",AM1372),IF(ISNUMBER(A1372),IF(AM1372="",(IF(F1372="Short",G1372-H1372,H1372-G1372)*AZ1372-AX1372),(IF(F1372="Short",G1372-L1372,L1372-G1372)*AZ1372-AX1372)),"")))</f>
        <v/>
      </c>
      <c r="AQ1372" s="188" t="str">
        <f t="shared" si="496"/>
        <v/>
      </c>
      <c r="AR1372" s="188" t="str">
        <f t="shared" si="497"/>
        <v/>
      </c>
      <c r="AS1372" s="188" t="str">
        <f t="shared" si="498"/>
        <v/>
      </c>
      <c r="AT1372" s="188" t="str">
        <f>IF(ISNUMBER(A1372),MAX($AS$2:AS1372)-AS1372,"")</f>
        <v/>
      </c>
      <c r="AU1372" s="189" t="str">
        <f t="shared" si="499"/>
        <v/>
      </c>
      <c r="AV1372" s="190" t="str">
        <f t="shared" si="500"/>
        <v/>
      </c>
      <c r="AW1372" s="190" t="str">
        <f t="shared" si="501"/>
        <v/>
      </c>
      <c r="AX1372" s="191" t="str">
        <f ca="1">IF(ISNUMBER($A1372),INDIRECT(CONCATENATE("'Instrument List'!B",(MATCH(E1372,'Instrument List'!A:A,0))-0)),"")</f>
        <v/>
      </c>
      <c r="AY1372" s="191" t="str">
        <f ca="1">IF(ISNUMBER($A1372),INDIRECT(CONCATENATE("'Instrument List'!D",(MATCH(E1372,'Instrument List'!A:A,0))-0)),"")</f>
        <v/>
      </c>
      <c r="AZ1372" s="191" t="str">
        <f ca="1">IF(ISNUMBER($A1372),INDIRECT(CONCATENATE("'Instrument List'!C",(MATCH(E1372,'Instrument List'!A:A,0))-0)),"")</f>
        <v/>
      </c>
      <c r="BA1372" s="192" t="str">
        <f ca="1">IF(ISNUMBER(A1372),INDIRECT(CONCATENATE("'Instrument List'!E",(MATCH(E1372,'Instrument List'!A:A,0))-0)),"")</f>
        <v/>
      </c>
      <c r="BB1372" s="193" t="str">
        <f t="shared" si="502"/>
        <v/>
      </c>
      <c r="BC1372" s="193" t="str">
        <f t="shared" si="503"/>
        <v/>
      </c>
      <c r="BD1372" s="193" t="str">
        <f ca="1">IF(ISNUMBER(A1372),INDIRECT(CONCATENATE("'Instrument List'!F",(MATCH(E1372,'Instrument List'!A:A,0))-0)),"")</f>
        <v/>
      </c>
    </row>
    <row r="1373" spans="1:56">
      <c r="A1373" s="220" t="str">
        <f t="shared" si="483"/>
        <v/>
      </c>
      <c r="B1373" s="221"/>
      <c r="C1373" s="222"/>
      <c r="D1373" s="169"/>
      <c r="E1373" s="169"/>
      <c r="F1373" s="169"/>
      <c r="G1373" s="202"/>
      <c r="H1373" s="217"/>
      <c r="I1373" s="212"/>
      <c r="J1373" s="206"/>
      <c r="K1373" s="212"/>
      <c r="L1373" s="206"/>
      <c r="M1373" s="212"/>
      <c r="N1373" s="206"/>
      <c r="O1373" s="170" t="str">
        <f t="shared" si="484"/>
        <v/>
      </c>
      <c r="P1373" s="171"/>
      <c r="Q1373" s="171"/>
      <c r="R1373" s="171"/>
      <c r="S1373" s="172" t="str">
        <f t="shared" si="485"/>
        <v/>
      </c>
      <c r="T1373" s="172" t="str">
        <f t="shared" si="486"/>
        <v/>
      </c>
      <c r="U1373" s="171"/>
      <c r="V1373" s="171"/>
      <c r="W1373" s="173" t="str">
        <f t="shared" si="487"/>
        <v/>
      </c>
      <c r="X1373" s="173" t="str">
        <f t="shared" si="488"/>
        <v/>
      </c>
      <c r="Y1373" s="173" t="str">
        <f t="shared" si="489"/>
        <v/>
      </c>
      <c r="Z1373" s="171"/>
      <c r="AA1373" s="171"/>
      <c r="AB1373" s="171"/>
      <c r="AC1373" s="172" t="str">
        <f t="shared" si="490"/>
        <v/>
      </c>
      <c r="AD1373" s="172" t="str">
        <f t="shared" si="491"/>
        <v/>
      </c>
      <c r="AE1373" s="174"/>
      <c r="AF1373" s="175" t="str">
        <f t="shared" si="492"/>
        <v/>
      </c>
      <c r="AG1373" s="169"/>
      <c r="AH1373" s="171"/>
      <c r="AI1373" s="171"/>
      <c r="AJ1373" s="169"/>
      <c r="AK1373" s="176" t="str">
        <f t="shared" si="493"/>
        <v/>
      </c>
      <c r="AL1373" s="176" t="str">
        <f t="shared" si="494"/>
        <v/>
      </c>
      <c r="AM1373" s="176" t="str">
        <f t="shared" si="495"/>
        <v/>
      </c>
      <c r="AN1373" s="359" t="str">
        <f>IF(Overview!$K$17='Internal Calcs'!$P$22,IF(AK1373="","",AK1373),IF(Overview!$K$17='Internal Calcs'!$P$23,IF(AK1373="","",AK1373),IF(ISNUMBER(A1373),(IF(F1373="Short",G1373-H1373,H1373-G1373)*AZ1373-AX1373),"")))</f>
        <v/>
      </c>
      <c r="AO1373" s="401" t="str">
        <f>IF(Overview!$K$17='Internal Calcs'!$P$22,IF(AL1373="","",AL1373),IF(Overview!$K$17='Internal Calcs'!$P$23,IF(AL1373="","",AL1373),IF(ISNUMBER(A1373),IF(AL1373="",(IF(F1373="Short",G1373-H1373,H1373-G1373)*AZ1373-AX1373),(IF(F1373="Short",G1373-J1373,J1373-G1373)*AZ1373-AX1373)),"")))</f>
        <v/>
      </c>
      <c r="AP1373" s="359" t="str">
        <f>IF(Overview!$K$17='Internal Calcs'!$P$22,"",IF(Overview!$K$17='Internal Calcs'!$P$23,IF(AM1373="","",AM1373),IF(ISNUMBER(A1373),IF(AM1373="",(IF(F1373="Short",G1373-H1373,H1373-G1373)*AZ1373-AX1373),(IF(F1373="Short",G1373-L1373,L1373-G1373)*AZ1373-AX1373)),"")))</f>
        <v/>
      </c>
      <c r="AQ1373" s="176" t="str">
        <f t="shared" si="496"/>
        <v/>
      </c>
      <c r="AR1373" s="176" t="str">
        <f t="shared" si="497"/>
        <v/>
      </c>
      <c r="AS1373" s="176" t="str">
        <f t="shared" si="498"/>
        <v/>
      </c>
      <c r="AT1373" s="176" t="str">
        <f>IF(ISNUMBER(A1373),MAX($AS$2:AS1373)-AS1373,"")</f>
        <v/>
      </c>
      <c r="AU1373" s="177" t="str">
        <f t="shared" si="499"/>
        <v/>
      </c>
      <c r="AV1373" s="178" t="str">
        <f t="shared" si="500"/>
        <v/>
      </c>
      <c r="AW1373" s="178" t="str">
        <f t="shared" si="501"/>
        <v/>
      </c>
      <c r="AX1373" s="179" t="str">
        <f ca="1">IF(ISNUMBER($A1373),INDIRECT(CONCATENATE("'Instrument List'!B",(MATCH(E1373,'Instrument List'!A:A,0))-0)),"")</f>
        <v/>
      </c>
      <c r="AY1373" s="179" t="str">
        <f ca="1">IF(ISNUMBER($A1373),INDIRECT(CONCATENATE("'Instrument List'!D",(MATCH(E1373,'Instrument List'!A:A,0))-0)),"")</f>
        <v/>
      </c>
      <c r="AZ1373" s="179" t="str">
        <f ca="1">IF(ISNUMBER($A1373),INDIRECT(CONCATENATE("'Instrument List'!C",(MATCH(E1373,'Instrument List'!A:A,0))-0)),"")</f>
        <v/>
      </c>
      <c r="BA1373" s="180" t="str">
        <f ca="1">IF(ISNUMBER(A1373),INDIRECT(CONCATENATE("'Instrument List'!E",(MATCH(E1373,'Instrument List'!A:A,0))-0)),"")</f>
        <v/>
      </c>
      <c r="BB1373" s="181" t="str">
        <f t="shared" si="502"/>
        <v/>
      </c>
      <c r="BC1373" s="181" t="str">
        <f t="shared" si="503"/>
        <v/>
      </c>
      <c r="BD1373" s="181" t="str">
        <f ca="1">IF(ISNUMBER(A1373),INDIRECT(CONCATENATE("'Instrument List'!F",(MATCH(E1373,'Instrument List'!A:A,0))-0)),"")</f>
        <v/>
      </c>
    </row>
    <row r="1374" spans="1:56">
      <c r="A1374" s="223" t="str">
        <f t="shared" si="483"/>
        <v/>
      </c>
      <c r="B1374" s="224"/>
      <c r="C1374" s="225"/>
      <c r="D1374" s="182"/>
      <c r="E1374" s="182"/>
      <c r="F1374" s="182"/>
      <c r="G1374" s="203"/>
      <c r="H1374" s="218"/>
      <c r="I1374" s="213"/>
      <c r="J1374" s="207"/>
      <c r="K1374" s="213"/>
      <c r="L1374" s="207"/>
      <c r="M1374" s="213"/>
      <c r="N1374" s="207"/>
      <c r="O1374" s="183" t="str">
        <f t="shared" si="484"/>
        <v/>
      </c>
      <c r="P1374" s="184"/>
      <c r="Q1374" s="184"/>
      <c r="R1374" s="275"/>
      <c r="S1374" s="185" t="str">
        <f t="shared" si="485"/>
        <v/>
      </c>
      <c r="T1374" s="185" t="str">
        <f t="shared" si="486"/>
        <v/>
      </c>
      <c r="U1374" s="275"/>
      <c r="V1374" s="275"/>
      <c r="W1374" s="276" t="str">
        <f t="shared" si="487"/>
        <v/>
      </c>
      <c r="X1374" s="276" t="str">
        <f t="shared" si="488"/>
        <v/>
      </c>
      <c r="Y1374" s="276" t="str">
        <f t="shared" si="489"/>
        <v/>
      </c>
      <c r="Z1374" s="275"/>
      <c r="AA1374" s="184"/>
      <c r="AB1374" s="184"/>
      <c r="AC1374" s="185" t="str">
        <f t="shared" si="490"/>
        <v/>
      </c>
      <c r="AD1374" s="185" t="str">
        <f t="shared" si="491"/>
        <v/>
      </c>
      <c r="AE1374" s="186"/>
      <c r="AF1374" s="187" t="str">
        <f t="shared" si="492"/>
        <v/>
      </c>
      <c r="AG1374" s="182"/>
      <c r="AH1374" s="184"/>
      <c r="AI1374" s="184"/>
      <c r="AJ1374" s="182"/>
      <c r="AK1374" s="188" t="str">
        <f t="shared" si="493"/>
        <v/>
      </c>
      <c r="AL1374" s="188" t="str">
        <f t="shared" si="494"/>
        <v/>
      </c>
      <c r="AM1374" s="188" t="str">
        <f t="shared" si="495"/>
        <v/>
      </c>
      <c r="AN1374" s="359" t="str">
        <f>IF(Overview!$K$17='Internal Calcs'!$P$22,IF(AK1374="","",AK1374),IF(Overview!$K$17='Internal Calcs'!$P$23,IF(AK1374="","",AK1374),IF(ISNUMBER(A1374),(IF(F1374="Short",G1374-H1374,H1374-G1374)*AZ1374-AX1374),"")))</f>
        <v/>
      </c>
      <c r="AO1374" s="401" t="str">
        <f>IF(Overview!$K$17='Internal Calcs'!$P$22,IF(AL1374="","",AL1374),IF(Overview!$K$17='Internal Calcs'!$P$23,IF(AL1374="","",AL1374),IF(ISNUMBER(A1374),IF(AL1374="",(IF(F1374="Short",G1374-H1374,H1374-G1374)*AZ1374-AX1374),(IF(F1374="Short",G1374-J1374,J1374-G1374)*AZ1374-AX1374)),"")))</f>
        <v/>
      </c>
      <c r="AP1374" s="359" t="str">
        <f>IF(Overview!$K$17='Internal Calcs'!$P$22,"",IF(Overview!$K$17='Internal Calcs'!$P$23,IF(AM1374="","",AM1374),IF(ISNUMBER(A1374),IF(AM1374="",(IF(F1374="Short",G1374-H1374,H1374-G1374)*AZ1374-AX1374),(IF(F1374="Short",G1374-L1374,L1374-G1374)*AZ1374-AX1374)),"")))</f>
        <v/>
      </c>
      <c r="AQ1374" s="188" t="str">
        <f t="shared" si="496"/>
        <v/>
      </c>
      <c r="AR1374" s="188" t="str">
        <f t="shared" si="497"/>
        <v/>
      </c>
      <c r="AS1374" s="188" t="str">
        <f t="shared" si="498"/>
        <v/>
      </c>
      <c r="AT1374" s="188" t="str">
        <f>IF(ISNUMBER(A1374),MAX($AS$2:AS1374)-AS1374,"")</f>
        <v/>
      </c>
      <c r="AU1374" s="189" t="str">
        <f t="shared" si="499"/>
        <v/>
      </c>
      <c r="AV1374" s="190" t="str">
        <f t="shared" si="500"/>
        <v/>
      </c>
      <c r="AW1374" s="190" t="str">
        <f t="shared" si="501"/>
        <v/>
      </c>
      <c r="AX1374" s="191" t="str">
        <f ca="1">IF(ISNUMBER($A1374),INDIRECT(CONCATENATE("'Instrument List'!B",(MATCH(E1374,'Instrument List'!A:A,0))-0)),"")</f>
        <v/>
      </c>
      <c r="AY1374" s="191" t="str">
        <f ca="1">IF(ISNUMBER($A1374),INDIRECT(CONCATENATE("'Instrument List'!D",(MATCH(E1374,'Instrument List'!A:A,0))-0)),"")</f>
        <v/>
      </c>
      <c r="AZ1374" s="191" t="str">
        <f ca="1">IF(ISNUMBER($A1374),INDIRECT(CONCATENATE("'Instrument List'!C",(MATCH(E1374,'Instrument List'!A:A,0))-0)),"")</f>
        <v/>
      </c>
      <c r="BA1374" s="192" t="str">
        <f ca="1">IF(ISNUMBER(A1374),INDIRECT(CONCATENATE("'Instrument List'!E",(MATCH(E1374,'Instrument List'!A:A,0))-0)),"")</f>
        <v/>
      </c>
      <c r="BB1374" s="193" t="str">
        <f t="shared" si="502"/>
        <v/>
      </c>
      <c r="BC1374" s="193" t="str">
        <f t="shared" si="503"/>
        <v/>
      </c>
      <c r="BD1374" s="193" t="str">
        <f ca="1">IF(ISNUMBER(A1374),INDIRECT(CONCATENATE("'Instrument List'!F",(MATCH(E1374,'Instrument List'!A:A,0))-0)),"")</f>
        <v/>
      </c>
    </row>
    <row r="1375" spans="1:56">
      <c r="A1375" s="220" t="str">
        <f t="shared" si="483"/>
        <v/>
      </c>
      <c r="B1375" s="221"/>
      <c r="C1375" s="222"/>
      <c r="D1375" s="169"/>
      <c r="E1375" s="169"/>
      <c r="F1375" s="169"/>
      <c r="G1375" s="202"/>
      <c r="H1375" s="217"/>
      <c r="I1375" s="212"/>
      <c r="J1375" s="206"/>
      <c r="K1375" s="212"/>
      <c r="L1375" s="206"/>
      <c r="M1375" s="212"/>
      <c r="N1375" s="206"/>
      <c r="O1375" s="170" t="str">
        <f t="shared" si="484"/>
        <v/>
      </c>
      <c r="P1375" s="171"/>
      <c r="Q1375" s="171"/>
      <c r="R1375" s="171"/>
      <c r="S1375" s="172" t="str">
        <f t="shared" si="485"/>
        <v/>
      </c>
      <c r="T1375" s="172" t="str">
        <f t="shared" si="486"/>
        <v/>
      </c>
      <c r="U1375" s="171"/>
      <c r="V1375" s="171"/>
      <c r="W1375" s="173" t="str">
        <f t="shared" si="487"/>
        <v/>
      </c>
      <c r="X1375" s="173" t="str">
        <f t="shared" si="488"/>
        <v/>
      </c>
      <c r="Y1375" s="173" t="str">
        <f t="shared" si="489"/>
        <v/>
      </c>
      <c r="Z1375" s="171"/>
      <c r="AA1375" s="171"/>
      <c r="AB1375" s="171"/>
      <c r="AC1375" s="172" t="str">
        <f t="shared" si="490"/>
        <v/>
      </c>
      <c r="AD1375" s="172" t="str">
        <f t="shared" si="491"/>
        <v/>
      </c>
      <c r="AE1375" s="174"/>
      <c r="AF1375" s="175" t="str">
        <f t="shared" si="492"/>
        <v/>
      </c>
      <c r="AG1375" s="169"/>
      <c r="AH1375" s="171"/>
      <c r="AI1375" s="171"/>
      <c r="AJ1375" s="169"/>
      <c r="AK1375" s="176" t="str">
        <f t="shared" si="493"/>
        <v/>
      </c>
      <c r="AL1375" s="176" t="str">
        <f t="shared" si="494"/>
        <v/>
      </c>
      <c r="AM1375" s="176" t="str">
        <f t="shared" si="495"/>
        <v/>
      </c>
      <c r="AN1375" s="359" t="str">
        <f>IF(Overview!$K$17='Internal Calcs'!$P$22,IF(AK1375="","",AK1375),IF(Overview!$K$17='Internal Calcs'!$P$23,IF(AK1375="","",AK1375),IF(ISNUMBER(A1375),(IF(F1375="Short",G1375-H1375,H1375-G1375)*AZ1375-AX1375),"")))</f>
        <v/>
      </c>
      <c r="AO1375" s="401" t="str">
        <f>IF(Overview!$K$17='Internal Calcs'!$P$22,IF(AL1375="","",AL1375),IF(Overview!$K$17='Internal Calcs'!$P$23,IF(AL1375="","",AL1375),IF(ISNUMBER(A1375),IF(AL1375="",(IF(F1375="Short",G1375-H1375,H1375-G1375)*AZ1375-AX1375),(IF(F1375="Short",G1375-J1375,J1375-G1375)*AZ1375-AX1375)),"")))</f>
        <v/>
      </c>
      <c r="AP1375" s="359" t="str">
        <f>IF(Overview!$K$17='Internal Calcs'!$P$22,"",IF(Overview!$K$17='Internal Calcs'!$P$23,IF(AM1375="","",AM1375),IF(ISNUMBER(A1375),IF(AM1375="",(IF(F1375="Short",G1375-H1375,H1375-G1375)*AZ1375-AX1375),(IF(F1375="Short",G1375-L1375,L1375-G1375)*AZ1375-AX1375)),"")))</f>
        <v/>
      </c>
      <c r="AQ1375" s="176" t="str">
        <f t="shared" si="496"/>
        <v/>
      </c>
      <c r="AR1375" s="176" t="str">
        <f t="shared" si="497"/>
        <v/>
      </c>
      <c r="AS1375" s="176" t="str">
        <f t="shared" si="498"/>
        <v/>
      </c>
      <c r="AT1375" s="176" t="str">
        <f>IF(ISNUMBER(A1375),MAX($AS$2:AS1375)-AS1375,"")</f>
        <v/>
      </c>
      <c r="AU1375" s="177" t="str">
        <f t="shared" si="499"/>
        <v/>
      </c>
      <c r="AV1375" s="178" t="str">
        <f t="shared" si="500"/>
        <v/>
      </c>
      <c r="AW1375" s="178" t="str">
        <f t="shared" si="501"/>
        <v/>
      </c>
      <c r="AX1375" s="179" t="str">
        <f ca="1">IF(ISNUMBER($A1375),INDIRECT(CONCATENATE("'Instrument List'!B",(MATCH(E1375,'Instrument List'!A:A,0))-0)),"")</f>
        <v/>
      </c>
      <c r="AY1375" s="179" t="str">
        <f ca="1">IF(ISNUMBER($A1375),INDIRECT(CONCATENATE("'Instrument List'!D",(MATCH(E1375,'Instrument List'!A:A,0))-0)),"")</f>
        <v/>
      </c>
      <c r="AZ1375" s="179" t="str">
        <f ca="1">IF(ISNUMBER($A1375),INDIRECT(CONCATENATE("'Instrument List'!C",(MATCH(E1375,'Instrument List'!A:A,0))-0)),"")</f>
        <v/>
      </c>
      <c r="BA1375" s="180" t="str">
        <f ca="1">IF(ISNUMBER(A1375),INDIRECT(CONCATENATE("'Instrument List'!E",(MATCH(E1375,'Instrument List'!A:A,0))-0)),"")</f>
        <v/>
      </c>
      <c r="BB1375" s="181" t="str">
        <f t="shared" si="502"/>
        <v/>
      </c>
      <c r="BC1375" s="181" t="str">
        <f t="shared" si="503"/>
        <v/>
      </c>
      <c r="BD1375" s="181" t="str">
        <f ca="1">IF(ISNUMBER(A1375),INDIRECT(CONCATENATE("'Instrument List'!F",(MATCH(E1375,'Instrument List'!A:A,0))-0)),"")</f>
        <v/>
      </c>
    </row>
    <row r="1376" spans="1:56">
      <c r="A1376" s="223" t="str">
        <f t="shared" si="483"/>
        <v/>
      </c>
      <c r="B1376" s="224"/>
      <c r="C1376" s="225"/>
      <c r="D1376" s="182"/>
      <c r="E1376" s="182"/>
      <c r="F1376" s="182"/>
      <c r="G1376" s="203"/>
      <c r="H1376" s="218"/>
      <c r="I1376" s="213"/>
      <c r="J1376" s="207"/>
      <c r="K1376" s="213"/>
      <c r="L1376" s="207"/>
      <c r="M1376" s="213"/>
      <c r="N1376" s="207"/>
      <c r="O1376" s="183" t="str">
        <f t="shared" si="484"/>
        <v/>
      </c>
      <c r="P1376" s="184"/>
      <c r="Q1376" s="184"/>
      <c r="R1376" s="275"/>
      <c r="S1376" s="185" t="str">
        <f t="shared" si="485"/>
        <v/>
      </c>
      <c r="T1376" s="185" t="str">
        <f t="shared" si="486"/>
        <v/>
      </c>
      <c r="U1376" s="275"/>
      <c r="V1376" s="275"/>
      <c r="W1376" s="276" t="str">
        <f t="shared" si="487"/>
        <v/>
      </c>
      <c r="X1376" s="276" t="str">
        <f t="shared" si="488"/>
        <v/>
      </c>
      <c r="Y1376" s="276" t="str">
        <f t="shared" si="489"/>
        <v/>
      </c>
      <c r="Z1376" s="275"/>
      <c r="AA1376" s="184"/>
      <c r="AB1376" s="184"/>
      <c r="AC1376" s="185" t="str">
        <f t="shared" si="490"/>
        <v/>
      </c>
      <c r="AD1376" s="185" t="str">
        <f t="shared" si="491"/>
        <v/>
      </c>
      <c r="AE1376" s="186"/>
      <c r="AF1376" s="187" t="str">
        <f t="shared" si="492"/>
        <v/>
      </c>
      <c r="AG1376" s="182"/>
      <c r="AH1376" s="184"/>
      <c r="AI1376" s="184"/>
      <c r="AJ1376" s="182"/>
      <c r="AK1376" s="188" t="str">
        <f t="shared" si="493"/>
        <v/>
      </c>
      <c r="AL1376" s="188" t="str">
        <f t="shared" si="494"/>
        <v/>
      </c>
      <c r="AM1376" s="188" t="str">
        <f t="shared" si="495"/>
        <v/>
      </c>
      <c r="AN1376" s="359" t="str">
        <f>IF(Overview!$K$17='Internal Calcs'!$P$22,IF(AK1376="","",AK1376),IF(Overview!$K$17='Internal Calcs'!$P$23,IF(AK1376="","",AK1376),IF(ISNUMBER(A1376),(IF(F1376="Short",G1376-H1376,H1376-G1376)*AZ1376-AX1376),"")))</f>
        <v/>
      </c>
      <c r="AO1376" s="401" t="str">
        <f>IF(Overview!$K$17='Internal Calcs'!$P$22,IF(AL1376="","",AL1376),IF(Overview!$K$17='Internal Calcs'!$P$23,IF(AL1376="","",AL1376),IF(ISNUMBER(A1376),IF(AL1376="",(IF(F1376="Short",G1376-H1376,H1376-G1376)*AZ1376-AX1376),(IF(F1376="Short",G1376-J1376,J1376-G1376)*AZ1376-AX1376)),"")))</f>
        <v/>
      </c>
      <c r="AP1376" s="359" t="str">
        <f>IF(Overview!$K$17='Internal Calcs'!$P$22,"",IF(Overview!$K$17='Internal Calcs'!$P$23,IF(AM1376="","",AM1376),IF(ISNUMBER(A1376),IF(AM1376="",(IF(F1376="Short",G1376-H1376,H1376-G1376)*AZ1376-AX1376),(IF(F1376="Short",G1376-L1376,L1376-G1376)*AZ1376-AX1376)),"")))</f>
        <v/>
      </c>
      <c r="AQ1376" s="188" t="str">
        <f t="shared" si="496"/>
        <v/>
      </c>
      <c r="AR1376" s="188" t="str">
        <f t="shared" si="497"/>
        <v/>
      </c>
      <c r="AS1376" s="188" t="str">
        <f t="shared" si="498"/>
        <v/>
      </c>
      <c r="AT1376" s="188" t="str">
        <f>IF(ISNUMBER(A1376),MAX($AS$2:AS1376)-AS1376,"")</f>
        <v/>
      </c>
      <c r="AU1376" s="189" t="str">
        <f t="shared" si="499"/>
        <v/>
      </c>
      <c r="AV1376" s="190" t="str">
        <f t="shared" si="500"/>
        <v/>
      </c>
      <c r="AW1376" s="190" t="str">
        <f t="shared" si="501"/>
        <v/>
      </c>
      <c r="AX1376" s="191" t="str">
        <f ca="1">IF(ISNUMBER($A1376),INDIRECT(CONCATENATE("'Instrument List'!B",(MATCH(E1376,'Instrument List'!A:A,0))-0)),"")</f>
        <v/>
      </c>
      <c r="AY1376" s="191" t="str">
        <f ca="1">IF(ISNUMBER($A1376),INDIRECT(CONCATENATE("'Instrument List'!D",(MATCH(E1376,'Instrument List'!A:A,0))-0)),"")</f>
        <v/>
      </c>
      <c r="AZ1376" s="191" t="str">
        <f ca="1">IF(ISNUMBER($A1376),INDIRECT(CONCATENATE("'Instrument List'!C",(MATCH(E1376,'Instrument List'!A:A,0))-0)),"")</f>
        <v/>
      </c>
      <c r="BA1376" s="192" t="str">
        <f ca="1">IF(ISNUMBER(A1376),INDIRECT(CONCATENATE("'Instrument List'!E",(MATCH(E1376,'Instrument List'!A:A,0))-0)),"")</f>
        <v/>
      </c>
      <c r="BB1376" s="193" t="str">
        <f t="shared" si="502"/>
        <v/>
      </c>
      <c r="BC1376" s="193" t="str">
        <f t="shared" si="503"/>
        <v/>
      </c>
      <c r="BD1376" s="193" t="str">
        <f ca="1">IF(ISNUMBER(A1376),INDIRECT(CONCATENATE("'Instrument List'!F",(MATCH(E1376,'Instrument List'!A:A,0))-0)),"")</f>
        <v/>
      </c>
    </row>
    <row r="1377" spans="1:56">
      <c r="A1377" s="220" t="str">
        <f t="shared" si="483"/>
        <v/>
      </c>
      <c r="B1377" s="221"/>
      <c r="C1377" s="222"/>
      <c r="D1377" s="169"/>
      <c r="E1377" s="169"/>
      <c r="F1377" s="169"/>
      <c r="G1377" s="202"/>
      <c r="H1377" s="217"/>
      <c r="I1377" s="212"/>
      <c r="J1377" s="206"/>
      <c r="K1377" s="212"/>
      <c r="L1377" s="206"/>
      <c r="M1377" s="212"/>
      <c r="N1377" s="206"/>
      <c r="O1377" s="170" t="str">
        <f t="shared" si="484"/>
        <v/>
      </c>
      <c r="P1377" s="171"/>
      <c r="Q1377" s="171"/>
      <c r="R1377" s="171"/>
      <c r="S1377" s="172" t="str">
        <f t="shared" si="485"/>
        <v/>
      </c>
      <c r="T1377" s="172" t="str">
        <f t="shared" si="486"/>
        <v/>
      </c>
      <c r="U1377" s="171"/>
      <c r="V1377" s="171"/>
      <c r="W1377" s="173" t="str">
        <f t="shared" si="487"/>
        <v/>
      </c>
      <c r="X1377" s="173" t="str">
        <f t="shared" si="488"/>
        <v/>
      </c>
      <c r="Y1377" s="173" t="str">
        <f t="shared" si="489"/>
        <v/>
      </c>
      <c r="Z1377" s="171"/>
      <c r="AA1377" s="171"/>
      <c r="AB1377" s="171"/>
      <c r="AC1377" s="172" t="str">
        <f t="shared" si="490"/>
        <v/>
      </c>
      <c r="AD1377" s="172" t="str">
        <f t="shared" si="491"/>
        <v/>
      </c>
      <c r="AE1377" s="174"/>
      <c r="AF1377" s="175" t="str">
        <f t="shared" si="492"/>
        <v/>
      </c>
      <c r="AG1377" s="169"/>
      <c r="AH1377" s="171"/>
      <c r="AI1377" s="171"/>
      <c r="AJ1377" s="169"/>
      <c r="AK1377" s="176" t="str">
        <f t="shared" si="493"/>
        <v/>
      </c>
      <c r="AL1377" s="176" t="str">
        <f t="shared" si="494"/>
        <v/>
      </c>
      <c r="AM1377" s="176" t="str">
        <f t="shared" si="495"/>
        <v/>
      </c>
      <c r="AN1377" s="359" t="str">
        <f>IF(Overview!$K$17='Internal Calcs'!$P$22,IF(AK1377="","",AK1377),IF(Overview!$K$17='Internal Calcs'!$P$23,IF(AK1377="","",AK1377),IF(ISNUMBER(A1377),(IF(F1377="Short",G1377-H1377,H1377-G1377)*AZ1377-AX1377),"")))</f>
        <v/>
      </c>
      <c r="AO1377" s="401" t="str">
        <f>IF(Overview!$K$17='Internal Calcs'!$P$22,IF(AL1377="","",AL1377),IF(Overview!$K$17='Internal Calcs'!$P$23,IF(AL1377="","",AL1377),IF(ISNUMBER(A1377),IF(AL1377="",(IF(F1377="Short",G1377-H1377,H1377-G1377)*AZ1377-AX1377),(IF(F1377="Short",G1377-J1377,J1377-G1377)*AZ1377-AX1377)),"")))</f>
        <v/>
      </c>
      <c r="AP1377" s="359" t="str">
        <f>IF(Overview!$K$17='Internal Calcs'!$P$22,"",IF(Overview!$K$17='Internal Calcs'!$P$23,IF(AM1377="","",AM1377),IF(ISNUMBER(A1377),IF(AM1377="",(IF(F1377="Short",G1377-H1377,H1377-G1377)*AZ1377-AX1377),(IF(F1377="Short",G1377-L1377,L1377-G1377)*AZ1377-AX1377)),"")))</f>
        <v/>
      </c>
      <c r="AQ1377" s="176" t="str">
        <f t="shared" si="496"/>
        <v/>
      </c>
      <c r="AR1377" s="176" t="str">
        <f t="shared" si="497"/>
        <v/>
      </c>
      <c r="AS1377" s="176" t="str">
        <f t="shared" si="498"/>
        <v/>
      </c>
      <c r="AT1377" s="176" t="str">
        <f>IF(ISNUMBER(A1377),MAX($AS$2:AS1377)-AS1377,"")</f>
        <v/>
      </c>
      <c r="AU1377" s="177" t="str">
        <f t="shared" si="499"/>
        <v/>
      </c>
      <c r="AV1377" s="178" t="str">
        <f t="shared" si="500"/>
        <v/>
      </c>
      <c r="AW1377" s="178" t="str">
        <f t="shared" si="501"/>
        <v/>
      </c>
      <c r="AX1377" s="179" t="str">
        <f ca="1">IF(ISNUMBER($A1377),INDIRECT(CONCATENATE("'Instrument List'!B",(MATCH(E1377,'Instrument List'!A:A,0))-0)),"")</f>
        <v/>
      </c>
      <c r="AY1377" s="179" t="str">
        <f ca="1">IF(ISNUMBER($A1377),INDIRECT(CONCATENATE("'Instrument List'!D",(MATCH(E1377,'Instrument List'!A:A,0))-0)),"")</f>
        <v/>
      </c>
      <c r="AZ1377" s="179" t="str">
        <f ca="1">IF(ISNUMBER($A1377),INDIRECT(CONCATENATE("'Instrument List'!C",(MATCH(E1377,'Instrument List'!A:A,0))-0)),"")</f>
        <v/>
      </c>
      <c r="BA1377" s="180" t="str">
        <f ca="1">IF(ISNUMBER(A1377),INDIRECT(CONCATENATE("'Instrument List'!E",(MATCH(E1377,'Instrument List'!A:A,0))-0)),"")</f>
        <v/>
      </c>
      <c r="BB1377" s="181" t="str">
        <f t="shared" si="502"/>
        <v/>
      </c>
      <c r="BC1377" s="181" t="str">
        <f t="shared" si="503"/>
        <v/>
      </c>
      <c r="BD1377" s="181" t="str">
        <f ca="1">IF(ISNUMBER(A1377),INDIRECT(CONCATENATE("'Instrument List'!F",(MATCH(E1377,'Instrument List'!A:A,0))-0)),"")</f>
        <v/>
      </c>
    </row>
    <row r="1378" spans="1:56">
      <c r="A1378" s="223" t="str">
        <f t="shared" si="483"/>
        <v/>
      </c>
      <c r="B1378" s="224"/>
      <c r="C1378" s="225"/>
      <c r="D1378" s="182"/>
      <c r="E1378" s="182"/>
      <c r="F1378" s="182"/>
      <c r="G1378" s="203"/>
      <c r="H1378" s="218"/>
      <c r="I1378" s="213"/>
      <c r="J1378" s="207"/>
      <c r="K1378" s="213"/>
      <c r="L1378" s="207"/>
      <c r="M1378" s="213"/>
      <c r="N1378" s="207"/>
      <c r="O1378" s="183" t="str">
        <f t="shared" si="484"/>
        <v/>
      </c>
      <c r="P1378" s="184"/>
      <c r="Q1378" s="184"/>
      <c r="R1378" s="275"/>
      <c r="S1378" s="185" t="str">
        <f t="shared" si="485"/>
        <v/>
      </c>
      <c r="T1378" s="185" t="str">
        <f t="shared" si="486"/>
        <v/>
      </c>
      <c r="U1378" s="275"/>
      <c r="V1378" s="275"/>
      <c r="W1378" s="276" t="str">
        <f t="shared" si="487"/>
        <v/>
      </c>
      <c r="X1378" s="276" t="str">
        <f t="shared" si="488"/>
        <v/>
      </c>
      <c r="Y1378" s="276" t="str">
        <f t="shared" si="489"/>
        <v/>
      </c>
      <c r="Z1378" s="275"/>
      <c r="AA1378" s="184"/>
      <c r="AB1378" s="184"/>
      <c r="AC1378" s="185" t="str">
        <f t="shared" si="490"/>
        <v/>
      </c>
      <c r="AD1378" s="185" t="str">
        <f t="shared" si="491"/>
        <v/>
      </c>
      <c r="AE1378" s="186"/>
      <c r="AF1378" s="187" t="str">
        <f t="shared" si="492"/>
        <v/>
      </c>
      <c r="AG1378" s="182"/>
      <c r="AH1378" s="184"/>
      <c r="AI1378" s="184"/>
      <c r="AJ1378" s="182"/>
      <c r="AK1378" s="188" t="str">
        <f t="shared" si="493"/>
        <v/>
      </c>
      <c r="AL1378" s="188" t="str">
        <f t="shared" si="494"/>
        <v/>
      </c>
      <c r="AM1378" s="188" t="str">
        <f t="shared" si="495"/>
        <v/>
      </c>
      <c r="AN1378" s="359" t="str">
        <f>IF(Overview!$K$17='Internal Calcs'!$P$22,IF(AK1378="","",AK1378),IF(Overview!$K$17='Internal Calcs'!$P$23,IF(AK1378="","",AK1378),IF(ISNUMBER(A1378),(IF(F1378="Short",G1378-H1378,H1378-G1378)*AZ1378-AX1378),"")))</f>
        <v/>
      </c>
      <c r="AO1378" s="401" t="str">
        <f>IF(Overview!$K$17='Internal Calcs'!$P$22,IF(AL1378="","",AL1378),IF(Overview!$K$17='Internal Calcs'!$P$23,IF(AL1378="","",AL1378),IF(ISNUMBER(A1378),IF(AL1378="",(IF(F1378="Short",G1378-H1378,H1378-G1378)*AZ1378-AX1378),(IF(F1378="Short",G1378-J1378,J1378-G1378)*AZ1378-AX1378)),"")))</f>
        <v/>
      </c>
      <c r="AP1378" s="359" t="str">
        <f>IF(Overview!$K$17='Internal Calcs'!$P$22,"",IF(Overview!$K$17='Internal Calcs'!$P$23,IF(AM1378="","",AM1378),IF(ISNUMBER(A1378),IF(AM1378="",(IF(F1378="Short",G1378-H1378,H1378-G1378)*AZ1378-AX1378),(IF(F1378="Short",G1378-L1378,L1378-G1378)*AZ1378-AX1378)),"")))</f>
        <v/>
      </c>
      <c r="AQ1378" s="188" t="str">
        <f t="shared" si="496"/>
        <v/>
      </c>
      <c r="AR1378" s="188" t="str">
        <f t="shared" si="497"/>
        <v/>
      </c>
      <c r="AS1378" s="188" t="str">
        <f t="shared" si="498"/>
        <v/>
      </c>
      <c r="AT1378" s="188" t="str">
        <f>IF(ISNUMBER(A1378),MAX($AS$2:AS1378)-AS1378,"")</f>
        <v/>
      </c>
      <c r="AU1378" s="189" t="str">
        <f t="shared" si="499"/>
        <v/>
      </c>
      <c r="AV1378" s="190" t="str">
        <f t="shared" si="500"/>
        <v/>
      </c>
      <c r="AW1378" s="190" t="str">
        <f t="shared" si="501"/>
        <v/>
      </c>
      <c r="AX1378" s="191" t="str">
        <f ca="1">IF(ISNUMBER($A1378),INDIRECT(CONCATENATE("'Instrument List'!B",(MATCH(E1378,'Instrument List'!A:A,0))-0)),"")</f>
        <v/>
      </c>
      <c r="AY1378" s="191" t="str">
        <f ca="1">IF(ISNUMBER($A1378),INDIRECT(CONCATENATE("'Instrument List'!D",(MATCH(E1378,'Instrument List'!A:A,0))-0)),"")</f>
        <v/>
      </c>
      <c r="AZ1378" s="191" t="str">
        <f ca="1">IF(ISNUMBER($A1378),INDIRECT(CONCATENATE("'Instrument List'!C",(MATCH(E1378,'Instrument List'!A:A,0))-0)),"")</f>
        <v/>
      </c>
      <c r="BA1378" s="192" t="str">
        <f ca="1">IF(ISNUMBER(A1378),INDIRECT(CONCATENATE("'Instrument List'!E",(MATCH(E1378,'Instrument List'!A:A,0))-0)),"")</f>
        <v/>
      </c>
      <c r="BB1378" s="193" t="str">
        <f t="shared" si="502"/>
        <v/>
      </c>
      <c r="BC1378" s="193" t="str">
        <f t="shared" si="503"/>
        <v/>
      </c>
      <c r="BD1378" s="193" t="str">
        <f ca="1">IF(ISNUMBER(A1378),INDIRECT(CONCATENATE("'Instrument List'!F",(MATCH(E1378,'Instrument List'!A:A,0))-0)),"")</f>
        <v/>
      </c>
    </row>
    <row r="1379" spans="1:56">
      <c r="A1379" s="220" t="str">
        <f t="shared" si="483"/>
        <v/>
      </c>
      <c r="B1379" s="221"/>
      <c r="C1379" s="222"/>
      <c r="D1379" s="169"/>
      <c r="E1379" s="169"/>
      <c r="F1379" s="169"/>
      <c r="G1379" s="202"/>
      <c r="H1379" s="217"/>
      <c r="I1379" s="212"/>
      <c r="J1379" s="206"/>
      <c r="K1379" s="212"/>
      <c r="L1379" s="206"/>
      <c r="M1379" s="212"/>
      <c r="N1379" s="206"/>
      <c r="O1379" s="170" t="str">
        <f t="shared" si="484"/>
        <v/>
      </c>
      <c r="P1379" s="171"/>
      <c r="Q1379" s="171"/>
      <c r="R1379" s="171"/>
      <c r="S1379" s="172" t="str">
        <f t="shared" si="485"/>
        <v/>
      </c>
      <c r="T1379" s="172" t="str">
        <f t="shared" si="486"/>
        <v/>
      </c>
      <c r="U1379" s="171"/>
      <c r="V1379" s="171"/>
      <c r="W1379" s="173" t="str">
        <f t="shared" si="487"/>
        <v/>
      </c>
      <c r="X1379" s="173" t="str">
        <f t="shared" si="488"/>
        <v/>
      </c>
      <c r="Y1379" s="173" t="str">
        <f t="shared" si="489"/>
        <v/>
      </c>
      <c r="Z1379" s="171"/>
      <c r="AA1379" s="171"/>
      <c r="AB1379" s="171"/>
      <c r="AC1379" s="172" t="str">
        <f t="shared" si="490"/>
        <v/>
      </c>
      <c r="AD1379" s="172" t="str">
        <f t="shared" si="491"/>
        <v/>
      </c>
      <c r="AE1379" s="174"/>
      <c r="AF1379" s="175" t="str">
        <f t="shared" si="492"/>
        <v/>
      </c>
      <c r="AG1379" s="169"/>
      <c r="AH1379" s="171"/>
      <c r="AI1379" s="171"/>
      <c r="AJ1379" s="169"/>
      <c r="AK1379" s="176" t="str">
        <f t="shared" si="493"/>
        <v/>
      </c>
      <c r="AL1379" s="176" t="str">
        <f t="shared" si="494"/>
        <v/>
      </c>
      <c r="AM1379" s="176" t="str">
        <f t="shared" si="495"/>
        <v/>
      </c>
      <c r="AN1379" s="359" t="str">
        <f>IF(Overview!$K$17='Internal Calcs'!$P$22,IF(AK1379="","",AK1379),IF(Overview!$K$17='Internal Calcs'!$P$23,IF(AK1379="","",AK1379),IF(ISNUMBER(A1379),(IF(F1379="Short",G1379-H1379,H1379-G1379)*AZ1379-AX1379),"")))</f>
        <v/>
      </c>
      <c r="AO1379" s="401" t="str">
        <f>IF(Overview!$K$17='Internal Calcs'!$P$22,IF(AL1379="","",AL1379),IF(Overview!$K$17='Internal Calcs'!$P$23,IF(AL1379="","",AL1379),IF(ISNUMBER(A1379),IF(AL1379="",(IF(F1379="Short",G1379-H1379,H1379-G1379)*AZ1379-AX1379),(IF(F1379="Short",G1379-J1379,J1379-G1379)*AZ1379-AX1379)),"")))</f>
        <v/>
      </c>
      <c r="AP1379" s="359" t="str">
        <f>IF(Overview!$K$17='Internal Calcs'!$P$22,"",IF(Overview!$K$17='Internal Calcs'!$P$23,IF(AM1379="","",AM1379),IF(ISNUMBER(A1379),IF(AM1379="",(IF(F1379="Short",G1379-H1379,H1379-G1379)*AZ1379-AX1379),(IF(F1379="Short",G1379-L1379,L1379-G1379)*AZ1379-AX1379)),"")))</f>
        <v/>
      </c>
      <c r="AQ1379" s="176" t="str">
        <f t="shared" si="496"/>
        <v/>
      </c>
      <c r="AR1379" s="176" t="str">
        <f t="shared" si="497"/>
        <v/>
      </c>
      <c r="AS1379" s="176" t="str">
        <f t="shared" si="498"/>
        <v/>
      </c>
      <c r="AT1379" s="176" t="str">
        <f>IF(ISNUMBER(A1379),MAX($AS$2:AS1379)-AS1379,"")</f>
        <v/>
      </c>
      <c r="AU1379" s="177" t="str">
        <f t="shared" si="499"/>
        <v/>
      </c>
      <c r="AV1379" s="178" t="str">
        <f t="shared" si="500"/>
        <v/>
      </c>
      <c r="AW1379" s="178" t="str">
        <f t="shared" si="501"/>
        <v/>
      </c>
      <c r="AX1379" s="179" t="str">
        <f ca="1">IF(ISNUMBER($A1379),INDIRECT(CONCATENATE("'Instrument List'!B",(MATCH(E1379,'Instrument List'!A:A,0))-0)),"")</f>
        <v/>
      </c>
      <c r="AY1379" s="179" t="str">
        <f ca="1">IF(ISNUMBER($A1379),INDIRECT(CONCATENATE("'Instrument List'!D",(MATCH(E1379,'Instrument List'!A:A,0))-0)),"")</f>
        <v/>
      </c>
      <c r="AZ1379" s="179" t="str">
        <f ca="1">IF(ISNUMBER($A1379),INDIRECT(CONCATENATE("'Instrument List'!C",(MATCH(E1379,'Instrument List'!A:A,0))-0)),"")</f>
        <v/>
      </c>
      <c r="BA1379" s="180" t="str">
        <f ca="1">IF(ISNUMBER(A1379),INDIRECT(CONCATENATE("'Instrument List'!E",(MATCH(E1379,'Instrument List'!A:A,0))-0)),"")</f>
        <v/>
      </c>
      <c r="BB1379" s="181" t="str">
        <f t="shared" si="502"/>
        <v/>
      </c>
      <c r="BC1379" s="181" t="str">
        <f t="shared" si="503"/>
        <v/>
      </c>
      <c r="BD1379" s="181" t="str">
        <f ca="1">IF(ISNUMBER(A1379),INDIRECT(CONCATENATE("'Instrument List'!F",(MATCH(E1379,'Instrument List'!A:A,0))-0)),"")</f>
        <v/>
      </c>
    </row>
    <row r="1380" spans="1:56">
      <c r="A1380" s="223" t="str">
        <f t="shared" si="483"/>
        <v/>
      </c>
      <c r="B1380" s="224"/>
      <c r="C1380" s="225"/>
      <c r="D1380" s="182"/>
      <c r="E1380" s="182"/>
      <c r="F1380" s="182"/>
      <c r="G1380" s="203"/>
      <c r="H1380" s="218"/>
      <c r="I1380" s="213"/>
      <c r="J1380" s="207"/>
      <c r="K1380" s="213"/>
      <c r="L1380" s="207"/>
      <c r="M1380" s="213"/>
      <c r="N1380" s="207"/>
      <c r="O1380" s="183" t="str">
        <f t="shared" si="484"/>
        <v/>
      </c>
      <c r="P1380" s="184"/>
      <c r="Q1380" s="184"/>
      <c r="R1380" s="275"/>
      <c r="S1380" s="185" t="str">
        <f t="shared" si="485"/>
        <v/>
      </c>
      <c r="T1380" s="185" t="str">
        <f t="shared" si="486"/>
        <v/>
      </c>
      <c r="U1380" s="275"/>
      <c r="V1380" s="275"/>
      <c r="W1380" s="276" t="str">
        <f t="shared" si="487"/>
        <v/>
      </c>
      <c r="X1380" s="276" t="str">
        <f t="shared" si="488"/>
        <v/>
      </c>
      <c r="Y1380" s="276" t="str">
        <f t="shared" si="489"/>
        <v/>
      </c>
      <c r="Z1380" s="275"/>
      <c r="AA1380" s="184"/>
      <c r="AB1380" s="184"/>
      <c r="AC1380" s="185" t="str">
        <f t="shared" si="490"/>
        <v/>
      </c>
      <c r="AD1380" s="185" t="str">
        <f t="shared" si="491"/>
        <v/>
      </c>
      <c r="AE1380" s="186"/>
      <c r="AF1380" s="187" t="str">
        <f t="shared" si="492"/>
        <v/>
      </c>
      <c r="AG1380" s="182"/>
      <c r="AH1380" s="184"/>
      <c r="AI1380" s="184"/>
      <c r="AJ1380" s="182"/>
      <c r="AK1380" s="188" t="str">
        <f t="shared" si="493"/>
        <v/>
      </c>
      <c r="AL1380" s="188" t="str">
        <f t="shared" si="494"/>
        <v/>
      </c>
      <c r="AM1380" s="188" t="str">
        <f t="shared" si="495"/>
        <v/>
      </c>
      <c r="AN1380" s="359" t="str">
        <f>IF(Overview!$K$17='Internal Calcs'!$P$22,IF(AK1380="","",AK1380),IF(Overview!$K$17='Internal Calcs'!$P$23,IF(AK1380="","",AK1380),IF(ISNUMBER(A1380),(IF(F1380="Short",G1380-H1380,H1380-G1380)*AZ1380-AX1380),"")))</f>
        <v/>
      </c>
      <c r="AO1380" s="401" t="str">
        <f>IF(Overview!$K$17='Internal Calcs'!$P$22,IF(AL1380="","",AL1380),IF(Overview!$K$17='Internal Calcs'!$P$23,IF(AL1380="","",AL1380),IF(ISNUMBER(A1380),IF(AL1380="",(IF(F1380="Short",G1380-H1380,H1380-G1380)*AZ1380-AX1380),(IF(F1380="Short",G1380-J1380,J1380-G1380)*AZ1380-AX1380)),"")))</f>
        <v/>
      </c>
      <c r="AP1380" s="359" t="str">
        <f>IF(Overview!$K$17='Internal Calcs'!$P$22,"",IF(Overview!$K$17='Internal Calcs'!$P$23,IF(AM1380="","",AM1380),IF(ISNUMBER(A1380),IF(AM1380="",(IF(F1380="Short",G1380-H1380,H1380-G1380)*AZ1380-AX1380),(IF(F1380="Short",G1380-L1380,L1380-G1380)*AZ1380-AX1380)),"")))</f>
        <v/>
      </c>
      <c r="AQ1380" s="188" t="str">
        <f t="shared" si="496"/>
        <v/>
      </c>
      <c r="AR1380" s="188" t="str">
        <f t="shared" si="497"/>
        <v/>
      </c>
      <c r="AS1380" s="188" t="str">
        <f t="shared" si="498"/>
        <v/>
      </c>
      <c r="AT1380" s="188" t="str">
        <f>IF(ISNUMBER(A1380),MAX($AS$2:AS1380)-AS1380,"")</f>
        <v/>
      </c>
      <c r="AU1380" s="189" t="str">
        <f t="shared" si="499"/>
        <v/>
      </c>
      <c r="AV1380" s="190" t="str">
        <f t="shared" si="500"/>
        <v/>
      </c>
      <c r="AW1380" s="190" t="str">
        <f t="shared" si="501"/>
        <v/>
      </c>
      <c r="AX1380" s="191" t="str">
        <f ca="1">IF(ISNUMBER($A1380),INDIRECT(CONCATENATE("'Instrument List'!B",(MATCH(E1380,'Instrument List'!A:A,0))-0)),"")</f>
        <v/>
      </c>
      <c r="AY1380" s="191" t="str">
        <f ca="1">IF(ISNUMBER($A1380),INDIRECT(CONCATENATE("'Instrument List'!D",(MATCH(E1380,'Instrument List'!A:A,0))-0)),"")</f>
        <v/>
      </c>
      <c r="AZ1380" s="191" t="str">
        <f ca="1">IF(ISNUMBER($A1380),INDIRECT(CONCATENATE("'Instrument List'!C",(MATCH(E1380,'Instrument List'!A:A,0))-0)),"")</f>
        <v/>
      </c>
      <c r="BA1380" s="192" t="str">
        <f ca="1">IF(ISNUMBER(A1380),INDIRECT(CONCATENATE("'Instrument List'!E",(MATCH(E1380,'Instrument List'!A:A,0))-0)),"")</f>
        <v/>
      </c>
      <c r="BB1380" s="193" t="str">
        <f t="shared" si="502"/>
        <v/>
      </c>
      <c r="BC1380" s="193" t="str">
        <f t="shared" si="503"/>
        <v/>
      </c>
      <c r="BD1380" s="193" t="str">
        <f ca="1">IF(ISNUMBER(A1380),INDIRECT(CONCATENATE("'Instrument List'!F",(MATCH(E1380,'Instrument List'!A:A,0))-0)),"")</f>
        <v/>
      </c>
    </row>
    <row r="1381" spans="1:56">
      <c r="A1381" s="220" t="str">
        <f t="shared" si="483"/>
        <v/>
      </c>
      <c r="B1381" s="221"/>
      <c r="C1381" s="222"/>
      <c r="D1381" s="169"/>
      <c r="E1381" s="169"/>
      <c r="F1381" s="169"/>
      <c r="G1381" s="202"/>
      <c r="H1381" s="217"/>
      <c r="I1381" s="212"/>
      <c r="J1381" s="206"/>
      <c r="K1381" s="212"/>
      <c r="L1381" s="206"/>
      <c r="M1381" s="212"/>
      <c r="N1381" s="206"/>
      <c r="O1381" s="170" t="str">
        <f t="shared" si="484"/>
        <v/>
      </c>
      <c r="P1381" s="171"/>
      <c r="Q1381" s="171"/>
      <c r="R1381" s="171"/>
      <c r="S1381" s="172" t="str">
        <f t="shared" si="485"/>
        <v/>
      </c>
      <c r="T1381" s="172" t="str">
        <f t="shared" si="486"/>
        <v/>
      </c>
      <c r="U1381" s="171"/>
      <c r="V1381" s="171"/>
      <c r="W1381" s="173" t="str">
        <f t="shared" si="487"/>
        <v/>
      </c>
      <c r="X1381" s="173" t="str">
        <f t="shared" si="488"/>
        <v/>
      </c>
      <c r="Y1381" s="173" t="str">
        <f t="shared" si="489"/>
        <v/>
      </c>
      <c r="Z1381" s="171"/>
      <c r="AA1381" s="171"/>
      <c r="AB1381" s="171"/>
      <c r="AC1381" s="172" t="str">
        <f t="shared" si="490"/>
        <v/>
      </c>
      <c r="AD1381" s="172" t="str">
        <f t="shared" si="491"/>
        <v/>
      </c>
      <c r="AE1381" s="174"/>
      <c r="AF1381" s="175" t="str">
        <f t="shared" si="492"/>
        <v/>
      </c>
      <c r="AG1381" s="169"/>
      <c r="AH1381" s="171"/>
      <c r="AI1381" s="171"/>
      <c r="AJ1381" s="169"/>
      <c r="AK1381" s="176" t="str">
        <f t="shared" si="493"/>
        <v/>
      </c>
      <c r="AL1381" s="176" t="str">
        <f t="shared" si="494"/>
        <v/>
      </c>
      <c r="AM1381" s="176" t="str">
        <f t="shared" si="495"/>
        <v/>
      </c>
      <c r="AN1381" s="359" t="str">
        <f>IF(Overview!$K$17='Internal Calcs'!$P$22,IF(AK1381="","",AK1381),IF(Overview!$K$17='Internal Calcs'!$P$23,IF(AK1381="","",AK1381),IF(ISNUMBER(A1381),(IF(F1381="Short",G1381-H1381,H1381-G1381)*AZ1381-AX1381),"")))</f>
        <v/>
      </c>
      <c r="AO1381" s="401" t="str">
        <f>IF(Overview!$K$17='Internal Calcs'!$P$22,IF(AL1381="","",AL1381),IF(Overview!$K$17='Internal Calcs'!$P$23,IF(AL1381="","",AL1381),IF(ISNUMBER(A1381),IF(AL1381="",(IF(F1381="Short",G1381-H1381,H1381-G1381)*AZ1381-AX1381),(IF(F1381="Short",G1381-J1381,J1381-G1381)*AZ1381-AX1381)),"")))</f>
        <v/>
      </c>
      <c r="AP1381" s="359" t="str">
        <f>IF(Overview!$K$17='Internal Calcs'!$P$22,"",IF(Overview!$K$17='Internal Calcs'!$P$23,IF(AM1381="","",AM1381),IF(ISNUMBER(A1381),IF(AM1381="",(IF(F1381="Short",G1381-H1381,H1381-G1381)*AZ1381-AX1381),(IF(F1381="Short",G1381-L1381,L1381-G1381)*AZ1381-AX1381)),"")))</f>
        <v/>
      </c>
      <c r="AQ1381" s="176" t="str">
        <f t="shared" si="496"/>
        <v/>
      </c>
      <c r="AR1381" s="176" t="str">
        <f t="shared" si="497"/>
        <v/>
      </c>
      <c r="AS1381" s="176" t="str">
        <f t="shared" si="498"/>
        <v/>
      </c>
      <c r="AT1381" s="176" t="str">
        <f>IF(ISNUMBER(A1381),MAX($AS$2:AS1381)-AS1381,"")</f>
        <v/>
      </c>
      <c r="AU1381" s="177" t="str">
        <f t="shared" si="499"/>
        <v/>
      </c>
      <c r="AV1381" s="178" t="str">
        <f t="shared" si="500"/>
        <v/>
      </c>
      <c r="AW1381" s="178" t="str">
        <f t="shared" si="501"/>
        <v/>
      </c>
      <c r="AX1381" s="179" t="str">
        <f ca="1">IF(ISNUMBER($A1381),INDIRECT(CONCATENATE("'Instrument List'!B",(MATCH(E1381,'Instrument List'!A:A,0))-0)),"")</f>
        <v/>
      </c>
      <c r="AY1381" s="179" t="str">
        <f ca="1">IF(ISNUMBER($A1381),INDIRECT(CONCATENATE("'Instrument List'!D",(MATCH(E1381,'Instrument List'!A:A,0))-0)),"")</f>
        <v/>
      </c>
      <c r="AZ1381" s="179" t="str">
        <f ca="1">IF(ISNUMBER($A1381),INDIRECT(CONCATENATE("'Instrument List'!C",(MATCH(E1381,'Instrument List'!A:A,0))-0)),"")</f>
        <v/>
      </c>
      <c r="BA1381" s="180" t="str">
        <f ca="1">IF(ISNUMBER(A1381),INDIRECT(CONCATENATE("'Instrument List'!E",(MATCH(E1381,'Instrument List'!A:A,0))-0)),"")</f>
        <v/>
      </c>
      <c r="BB1381" s="181" t="str">
        <f t="shared" si="502"/>
        <v/>
      </c>
      <c r="BC1381" s="181" t="str">
        <f t="shared" si="503"/>
        <v/>
      </c>
      <c r="BD1381" s="181" t="str">
        <f ca="1">IF(ISNUMBER(A1381),INDIRECT(CONCATENATE("'Instrument List'!F",(MATCH(E1381,'Instrument List'!A:A,0))-0)),"")</f>
        <v/>
      </c>
    </row>
    <row r="1382" spans="1:56">
      <c r="A1382" s="223" t="str">
        <f t="shared" si="483"/>
        <v/>
      </c>
      <c r="B1382" s="224"/>
      <c r="C1382" s="225"/>
      <c r="D1382" s="182"/>
      <c r="E1382" s="182"/>
      <c r="F1382" s="182"/>
      <c r="G1382" s="203"/>
      <c r="H1382" s="218"/>
      <c r="I1382" s="213"/>
      <c r="J1382" s="207"/>
      <c r="K1382" s="213"/>
      <c r="L1382" s="207"/>
      <c r="M1382" s="213"/>
      <c r="N1382" s="207"/>
      <c r="O1382" s="183" t="str">
        <f t="shared" si="484"/>
        <v/>
      </c>
      <c r="P1382" s="184"/>
      <c r="Q1382" s="184"/>
      <c r="R1382" s="275"/>
      <c r="S1382" s="185" t="str">
        <f t="shared" si="485"/>
        <v/>
      </c>
      <c r="T1382" s="185" t="str">
        <f t="shared" si="486"/>
        <v/>
      </c>
      <c r="U1382" s="275"/>
      <c r="V1382" s="275"/>
      <c r="W1382" s="276" t="str">
        <f t="shared" si="487"/>
        <v/>
      </c>
      <c r="X1382" s="276" t="str">
        <f t="shared" si="488"/>
        <v/>
      </c>
      <c r="Y1382" s="276" t="str">
        <f t="shared" si="489"/>
        <v/>
      </c>
      <c r="Z1382" s="275"/>
      <c r="AA1382" s="184"/>
      <c r="AB1382" s="184"/>
      <c r="AC1382" s="185" t="str">
        <f t="shared" si="490"/>
        <v/>
      </c>
      <c r="AD1382" s="185" t="str">
        <f t="shared" si="491"/>
        <v/>
      </c>
      <c r="AE1382" s="186"/>
      <c r="AF1382" s="187" t="str">
        <f t="shared" si="492"/>
        <v/>
      </c>
      <c r="AG1382" s="182"/>
      <c r="AH1382" s="184"/>
      <c r="AI1382" s="184"/>
      <c r="AJ1382" s="182"/>
      <c r="AK1382" s="188" t="str">
        <f t="shared" si="493"/>
        <v/>
      </c>
      <c r="AL1382" s="188" t="str">
        <f t="shared" si="494"/>
        <v/>
      </c>
      <c r="AM1382" s="188" t="str">
        <f t="shared" si="495"/>
        <v/>
      </c>
      <c r="AN1382" s="359" t="str">
        <f>IF(Overview!$K$17='Internal Calcs'!$P$22,IF(AK1382="","",AK1382),IF(Overview!$K$17='Internal Calcs'!$P$23,IF(AK1382="","",AK1382),IF(ISNUMBER(A1382),(IF(F1382="Short",G1382-H1382,H1382-G1382)*AZ1382-AX1382),"")))</f>
        <v/>
      </c>
      <c r="AO1382" s="401" t="str">
        <f>IF(Overview!$K$17='Internal Calcs'!$P$22,IF(AL1382="","",AL1382),IF(Overview!$K$17='Internal Calcs'!$P$23,IF(AL1382="","",AL1382),IF(ISNUMBER(A1382),IF(AL1382="",(IF(F1382="Short",G1382-H1382,H1382-G1382)*AZ1382-AX1382),(IF(F1382="Short",G1382-J1382,J1382-G1382)*AZ1382-AX1382)),"")))</f>
        <v/>
      </c>
      <c r="AP1382" s="359" t="str">
        <f>IF(Overview!$K$17='Internal Calcs'!$P$22,"",IF(Overview!$K$17='Internal Calcs'!$P$23,IF(AM1382="","",AM1382),IF(ISNUMBER(A1382),IF(AM1382="",(IF(F1382="Short",G1382-H1382,H1382-G1382)*AZ1382-AX1382),(IF(F1382="Short",G1382-L1382,L1382-G1382)*AZ1382-AX1382)),"")))</f>
        <v/>
      </c>
      <c r="AQ1382" s="188" t="str">
        <f t="shared" si="496"/>
        <v/>
      </c>
      <c r="AR1382" s="188" t="str">
        <f t="shared" si="497"/>
        <v/>
      </c>
      <c r="AS1382" s="188" t="str">
        <f t="shared" si="498"/>
        <v/>
      </c>
      <c r="AT1382" s="188" t="str">
        <f>IF(ISNUMBER(A1382),MAX($AS$2:AS1382)-AS1382,"")</f>
        <v/>
      </c>
      <c r="AU1382" s="189" t="str">
        <f t="shared" si="499"/>
        <v/>
      </c>
      <c r="AV1382" s="190" t="str">
        <f t="shared" si="500"/>
        <v/>
      </c>
      <c r="AW1382" s="190" t="str">
        <f t="shared" si="501"/>
        <v/>
      </c>
      <c r="AX1382" s="191" t="str">
        <f ca="1">IF(ISNUMBER($A1382),INDIRECT(CONCATENATE("'Instrument List'!B",(MATCH(E1382,'Instrument List'!A:A,0))-0)),"")</f>
        <v/>
      </c>
      <c r="AY1382" s="191" t="str">
        <f ca="1">IF(ISNUMBER($A1382),INDIRECT(CONCATENATE("'Instrument List'!D",(MATCH(E1382,'Instrument List'!A:A,0))-0)),"")</f>
        <v/>
      </c>
      <c r="AZ1382" s="191" t="str">
        <f ca="1">IF(ISNUMBER($A1382),INDIRECT(CONCATENATE("'Instrument List'!C",(MATCH(E1382,'Instrument List'!A:A,0))-0)),"")</f>
        <v/>
      </c>
      <c r="BA1382" s="192" t="str">
        <f ca="1">IF(ISNUMBER(A1382),INDIRECT(CONCATENATE("'Instrument List'!E",(MATCH(E1382,'Instrument List'!A:A,0))-0)),"")</f>
        <v/>
      </c>
      <c r="BB1382" s="193" t="str">
        <f t="shared" si="502"/>
        <v/>
      </c>
      <c r="BC1382" s="193" t="str">
        <f t="shared" si="503"/>
        <v/>
      </c>
      <c r="BD1382" s="193" t="str">
        <f ca="1">IF(ISNUMBER(A1382),INDIRECT(CONCATENATE("'Instrument List'!F",(MATCH(E1382,'Instrument List'!A:A,0))-0)),"")</f>
        <v/>
      </c>
    </row>
    <row r="1383" spans="1:56">
      <c r="A1383" s="220" t="str">
        <f t="shared" si="483"/>
        <v/>
      </c>
      <c r="B1383" s="221"/>
      <c r="C1383" s="222"/>
      <c r="D1383" s="169"/>
      <c r="E1383" s="169"/>
      <c r="F1383" s="169"/>
      <c r="G1383" s="202"/>
      <c r="H1383" s="217"/>
      <c r="I1383" s="212"/>
      <c r="J1383" s="206"/>
      <c r="K1383" s="212"/>
      <c r="L1383" s="206"/>
      <c r="M1383" s="212"/>
      <c r="N1383" s="206"/>
      <c r="O1383" s="170" t="str">
        <f t="shared" si="484"/>
        <v/>
      </c>
      <c r="P1383" s="171"/>
      <c r="Q1383" s="171"/>
      <c r="R1383" s="171"/>
      <c r="S1383" s="172" t="str">
        <f t="shared" si="485"/>
        <v/>
      </c>
      <c r="T1383" s="172" t="str">
        <f t="shared" si="486"/>
        <v/>
      </c>
      <c r="U1383" s="171"/>
      <c r="V1383" s="171"/>
      <c r="W1383" s="173" t="str">
        <f t="shared" si="487"/>
        <v/>
      </c>
      <c r="X1383" s="173" t="str">
        <f t="shared" si="488"/>
        <v/>
      </c>
      <c r="Y1383" s="173" t="str">
        <f t="shared" si="489"/>
        <v/>
      </c>
      <c r="Z1383" s="171"/>
      <c r="AA1383" s="171"/>
      <c r="AB1383" s="171"/>
      <c r="AC1383" s="172" t="str">
        <f t="shared" si="490"/>
        <v/>
      </c>
      <c r="AD1383" s="172" t="str">
        <f t="shared" si="491"/>
        <v/>
      </c>
      <c r="AE1383" s="174"/>
      <c r="AF1383" s="175" t="str">
        <f t="shared" si="492"/>
        <v/>
      </c>
      <c r="AG1383" s="169"/>
      <c r="AH1383" s="171"/>
      <c r="AI1383" s="171"/>
      <c r="AJ1383" s="169"/>
      <c r="AK1383" s="176" t="str">
        <f t="shared" si="493"/>
        <v/>
      </c>
      <c r="AL1383" s="176" t="str">
        <f t="shared" si="494"/>
        <v/>
      </c>
      <c r="AM1383" s="176" t="str">
        <f t="shared" si="495"/>
        <v/>
      </c>
      <c r="AN1383" s="359" t="str">
        <f>IF(Overview!$K$17='Internal Calcs'!$P$22,IF(AK1383="","",AK1383),IF(Overview!$K$17='Internal Calcs'!$P$23,IF(AK1383="","",AK1383),IF(ISNUMBER(A1383),(IF(F1383="Short",G1383-H1383,H1383-G1383)*AZ1383-AX1383),"")))</f>
        <v/>
      </c>
      <c r="AO1383" s="401" t="str">
        <f>IF(Overview!$K$17='Internal Calcs'!$P$22,IF(AL1383="","",AL1383),IF(Overview!$K$17='Internal Calcs'!$P$23,IF(AL1383="","",AL1383),IF(ISNUMBER(A1383),IF(AL1383="",(IF(F1383="Short",G1383-H1383,H1383-G1383)*AZ1383-AX1383),(IF(F1383="Short",G1383-J1383,J1383-G1383)*AZ1383-AX1383)),"")))</f>
        <v/>
      </c>
      <c r="AP1383" s="359" t="str">
        <f>IF(Overview!$K$17='Internal Calcs'!$P$22,"",IF(Overview!$K$17='Internal Calcs'!$P$23,IF(AM1383="","",AM1383),IF(ISNUMBER(A1383),IF(AM1383="",(IF(F1383="Short",G1383-H1383,H1383-G1383)*AZ1383-AX1383),(IF(F1383="Short",G1383-L1383,L1383-G1383)*AZ1383-AX1383)),"")))</f>
        <v/>
      </c>
      <c r="AQ1383" s="176" t="str">
        <f t="shared" si="496"/>
        <v/>
      </c>
      <c r="AR1383" s="176" t="str">
        <f t="shared" si="497"/>
        <v/>
      </c>
      <c r="AS1383" s="176" t="str">
        <f t="shared" si="498"/>
        <v/>
      </c>
      <c r="AT1383" s="176" t="str">
        <f>IF(ISNUMBER(A1383),MAX($AS$2:AS1383)-AS1383,"")</f>
        <v/>
      </c>
      <c r="AU1383" s="177" t="str">
        <f t="shared" si="499"/>
        <v/>
      </c>
      <c r="AV1383" s="178" t="str">
        <f t="shared" si="500"/>
        <v/>
      </c>
      <c r="AW1383" s="178" t="str">
        <f t="shared" si="501"/>
        <v/>
      </c>
      <c r="AX1383" s="179" t="str">
        <f ca="1">IF(ISNUMBER($A1383),INDIRECT(CONCATENATE("'Instrument List'!B",(MATCH(E1383,'Instrument List'!A:A,0))-0)),"")</f>
        <v/>
      </c>
      <c r="AY1383" s="179" t="str">
        <f ca="1">IF(ISNUMBER($A1383),INDIRECT(CONCATENATE("'Instrument List'!D",(MATCH(E1383,'Instrument List'!A:A,0))-0)),"")</f>
        <v/>
      </c>
      <c r="AZ1383" s="179" t="str">
        <f ca="1">IF(ISNUMBER($A1383),INDIRECT(CONCATENATE("'Instrument List'!C",(MATCH(E1383,'Instrument List'!A:A,0))-0)),"")</f>
        <v/>
      </c>
      <c r="BA1383" s="180" t="str">
        <f ca="1">IF(ISNUMBER(A1383),INDIRECT(CONCATENATE("'Instrument List'!E",(MATCH(E1383,'Instrument List'!A:A,0))-0)),"")</f>
        <v/>
      </c>
      <c r="BB1383" s="181" t="str">
        <f t="shared" si="502"/>
        <v/>
      </c>
      <c r="BC1383" s="181" t="str">
        <f t="shared" si="503"/>
        <v/>
      </c>
      <c r="BD1383" s="181" t="str">
        <f ca="1">IF(ISNUMBER(A1383),INDIRECT(CONCATENATE("'Instrument List'!F",(MATCH(E1383,'Instrument List'!A:A,0))-0)),"")</f>
        <v/>
      </c>
    </row>
    <row r="1384" spans="1:56">
      <c r="A1384" s="223" t="str">
        <f t="shared" si="483"/>
        <v/>
      </c>
      <c r="B1384" s="224"/>
      <c r="C1384" s="225"/>
      <c r="D1384" s="182"/>
      <c r="E1384" s="182"/>
      <c r="F1384" s="182"/>
      <c r="G1384" s="203"/>
      <c r="H1384" s="218"/>
      <c r="I1384" s="213"/>
      <c r="J1384" s="207"/>
      <c r="K1384" s="213"/>
      <c r="L1384" s="207"/>
      <c r="M1384" s="213"/>
      <c r="N1384" s="207"/>
      <c r="O1384" s="183" t="str">
        <f t="shared" si="484"/>
        <v/>
      </c>
      <c r="P1384" s="184"/>
      <c r="Q1384" s="184"/>
      <c r="R1384" s="275"/>
      <c r="S1384" s="185" t="str">
        <f t="shared" si="485"/>
        <v/>
      </c>
      <c r="T1384" s="185" t="str">
        <f t="shared" si="486"/>
        <v/>
      </c>
      <c r="U1384" s="275"/>
      <c r="V1384" s="275"/>
      <c r="W1384" s="276" t="str">
        <f t="shared" si="487"/>
        <v/>
      </c>
      <c r="X1384" s="276" t="str">
        <f t="shared" si="488"/>
        <v/>
      </c>
      <c r="Y1384" s="276" t="str">
        <f t="shared" si="489"/>
        <v/>
      </c>
      <c r="Z1384" s="275"/>
      <c r="AA1384" s="184"/>
      <c r="AB1384" s="184"/>
      <c r="AC1384" s="185" t="str">
        <f t="shared" si="490"/>
        <v/>
      </c>
      <c r="AD1384" s="185" t="str">
        <f t="shared" si="491"/>
        <v/>
      </c>
      <c r="AE1384" s="186"/>
      <c r="AF1384" s="187" t="str">
        <f t="shared" si="492"/>
        <v/>
      </c>
      <c r="AG1384" s="182"/>
      <c r="AH1384" s="184"/>
      <c r="AI1384" s="184"/>
      <c r="AJ1384" s="182"/>
      <c r="AK1384" s="188" t="str">
        <f t="shared" si="493"/>
        <v/>
      </c>
      <c r="AL1384" s="188" t="str">
        <f t="shared" si="494"/>
        <v/>
      </c>
      <c r="AM1384" s="188" t="str">
        <f t="shared" si="495"/>
        <v/>
      </c>
      <c r="AN1384" s="359" t="str">
        <f>IF(Overview!$K$17='Internal Calcs'!$P$22,IF(AK1384="","",AK1384),IF(Overview!$K$17='Internal Calcs'!$P$23,IF(AK1384="","",AK1384),IF(ISNUMBER(A1384),(IF(F1384="Short",G1384-H1384,H1384-G1384)*AZ1384-AX1384),"")))</f>
        <v/>
      </c>
      <c r="AO1384" s="401" t="str">
        <f>IF(Overview!$K$17='Internal Calcs'!$P$22,IF(AL1384="","",AL1384),IF(Overview!$K$17='Internal Calcs'!$P$23,IF(AL1384="","",AL1384),IF(ISNUMBER(A1384),IF(AL1384="",(IF(F1384="Short",G1384-H1384,H1384-G1384)*AZ1384-AX1384),(IF(F1384="Short",G1384-J1384,J1384-G1384)*AZ1384-AX1384)),"")))</f>
        <v/>
      </c>
      <c r="AP1384" s="359" t="str">
        <f>IF(Overview!$K$17='Internal Calcs'!$P$22,"",IF(Overview!$K$17='Internal Calcs'!$P$23,IF(AM1384="","",AM1384),IF(ISNUMBER(A1384),IF(AM1384="",(IF(F1384="Short",G1384-H1384,H1384-G1384)*AZ1384-AX1384),(IF(F1384="Short",G1384-L1384,L1384-G1384)*AZ1384-AX1384)),"")))</f>
        <v/>
      </c>
      <c r="AQ1384" s="188" t="str">
        <f t="shared" si="496"/>
        <v/>
      </c>
      <c r="AR1384" s="188" t="str">
        <f t="shared" si="497"/>
        <v/>
      </c>
      <c r="AS1384" s="188" t="str">
        <f t="shared" si="498"/>
        <v/>
      </c>
      <c r="AT1384" s="188" t="str">
        <f>IF(ISNUMBER(A1384),MAX($AS$2:AS1384)-AS1384,"")</f>
        <v/>
      </c>
      <c r="AU1384" s="189" t="str">
        <f t="shared" si="499"/>
        <v/>
      </c>
      <c r="AV1384" s="190" t="str">
        <f t="shared" si="500"/>
        <v/>
      </c>
      <c r="AW1384" s="190" t="str">
        <f t="shared" si="501"/>
        <v/>
      </c>
      <c r="AX1384" s="191" t="str">
        <f ca="1">IF(ISNUMBER($A1384),INDIRECT(CONCATENATE("'Instrument List'!B",(MATCH(E1384,'Instrument List'!A:A,0))-0)),"")</f>
        <v/>
      </c>
      <c r="AY1384" s="191" t="str">
        <f ca="1">IF(ISNUMBER($A1384),INDIRECT(CONCATENATE("'Instrument List'!D",(MATCH(E1384,'Instrument List'!A:A,0))-0)),"")</f>
        <v/>
      </c>
      <c r="AZ1384" s="191" t="str">
        <f ca="1">IF(ISNUMBER($A1384),INDIRECT(CONCATENATE("'Instrument List'!C",(MATCH(E1384,'Instrument List'!A:A,0))-0)),"")</f>
        <v/>
      </c>
      <c r="BA1384" s="192" t="str">
        <f ca="1">IF(ISNUMBER(A1384),INDIRECT(CONCATENATE("'Instrument List'!E",(MATCH(E1384,'Instrument List'!A:A,0))-0)),"")</f>
        <v/>
      </c>
      <c r="BB1384" s="193" t="str">
        <f t="shared" si="502"/>
        <v/>
      </c>
      <c r="BC1384" s="193" t="str">
        <f t="shared" si="503"/>
        <v/>
      </c>
      <c r="BD1384" s="193" t="str">
        <f ca="1">IF(ISNUMBER(A1384),INDIRECT(CONCATENATE("'Instrument List'!F",(MATCH(E1384,'Instrument List'!A:A,0))-0)),"")</f>
        <v/>
      </c>
    </row>
    <row r="1385" spans="1:56">
      <c r="A1385" s="220" t="str">
        <f t="shared" si="483"/>
        <v/>
      </c>
      <c r="B1385" s="221"/>
      <c r="C1385" s="222"/>
      <c r="D1385" s="169"/>
      <c r="E1385" s="169"/>
      <c r="F1385" s="169"/>
      <c r="G1385" s="202"/>
      <c r="H1385" s="217"/>
      <c r="I1385" s="212"/>
      <c r="J1385" s="206"/>
      <c r="K1385" s="212"/>
      <c r="L1385" s="206"/>
      <c r="M1385" s="212"/>
      <c r="N1385" s="206"/>
      <c r="O1385" s="170" t="str">
        <f t="shared" si="484"/>
        <v/>
      </c>
      <c r="P1385" s="171"/>
      <c r="Q1385" s="171"/>
      <c r="R1385" s="171"/>
      <c r="S1385" s="172" t="str">
        <f t="shared" si="485"/>
        <v/>
      </c>
      <c r="T1385" s="172" t="str">
        <f t="shared" si="486"/>
        <v/>
      </c>
      <c r="U1385" s="171"/>
      <c r="V1385" s="171"/>
      <c r="W1385" s="173" t="str">
        <f t="shared" si="487"/>
        <v/>
      </c>
      <c r="X1385" s="173" t="str">
        <f t="shared" si="488"/>
        <v/>
      </c>
      <c r="Y1385" s="173" t="str">
        <f t="shared" si="489"/>
        <v/>
      </c>
      <c r="Z1385" s="171"/>
      <c r="AA1385" s="171"/>
      <c r="AB1385" s="171"/>
      <c r="AC1385" s="172" t="str">
        <f t="shared" si="490"/>
        <v/>
      </c>
      <c r="AD1385" s="172" t="str">
        <f t="shared" si="491"/>
        <v/>
      </c>
      <c r="AE1385" s="174"/>
      <c r="AF1385" s="175" t="str">
        <f t="shared" si="492"/>
        <v/>
      </c>
      <c r="AG1385" s="169"/>
      <c r="AH1385" s="171"/>
      <c r="AI1385" s="171"/>
      <c r="AJ1385" s="169"/>
      <c r="AK1385" s="176" t="str">
        <f t="shared" si="493"/>
        <v/>
      </c>
      <c r="AL1385" s="176" t="str">
        <f t="shared" si="494"/>
        <v/>
      </c>
      <c r="AM1385" s="176" t="str">
        <f t="shared" si="495"/>
        <v/>
      </c>
      <c r="AN1385" s="359" t="str">
        <f>IF(Overview!$K$17='Internal Calcs'!$P$22,IF(AK1385="","",AK1385),IF(Overview!$K$17='Internal Calcs'!$P$23,IF(AK1385="","",AK1385),IF(ISNUMBER(A1385),(IF(F1385="Short",G1385-H1385,H1385-G1385)*AZ1385-AX1385),"")))</f>
        <v/>
      </c>
      <c r="AO1385" s="401" t="str">
        <f>IF(Overview!$K$17='Internal Calcs'!$P$22,IF(AL1385="","",AL1385),IF(Overview!$K$17='Internal Calcs'!$P$23,IF(AL1385="","",AL1385),IF(ISNUMBER(A1385),IF(AL1385="",(IF(F1385="Short",G1385-H1385,H1385-G1385)*AZ1385-AX1385),(IF(F1385="Short",G1385-J1385,J1385-G1385)*AZ1385-AX1385)),"")))</f>
        <v/>
      </c>
      <c r="AP1385" s="359" t="str">
        <f>IF(Overview!$K$17='Internal Calcs'!$P$22,"",IF(Overview!$K$17='Internal Calcs'!$P$23,IF(AM1385="","",AM1385),IF(ISNUMBER(A1385),IF(AM1385="",(IF(F1385="Short",G1385-H1385,H1385-G1385)*AZ1385-AX1385),(IF(F1385="Short",G1385-L1385,L1385-G1385)*AZ1385-AX1385)),"")))</f>
        <v/>
      </c>
      <c r="AQ1385" s="176" t="str">
        <f t="shared" si="496"/>
        <v/>
      </c>
      <c r="AR1385" s="176" t="str">
        <f t="shared" si="497"/>
        <v/>
      </c>
      <c r="AS1385" s="176" t="str">
        <f t="shared" si="498"/>
        <v/>
      </c>
      <c r="AT1385" s="176" t="str">
        <f>IF(ISNUMBER(A1385),MAX($AS$2:AS1385)-AS1385,"")</f>
        <v/>
      </c>
      <c r="AU1385" s="177" t="str">
        <f t="shared" si="499"/>
        <v/>
      </c>
      <c r="AV1385" s="178" t="str">
        <f t="shared" si="500"/>
        <v/>
      </c>
      <c r="AW1385" s="178" t="str">
        <f t="shared" si="501"/>
        <v/>
      </c>
      <c r="AX1385" s="179" t="str">
        <f ca="1">IF(ISNUMBER($A1385),INDIRECT(CONCATENATE("'Instrument List'!B",(MATCH(E1385,'Instrument List'!A:A,0))-0)),"")</f>
        <v/>
      </c>
      <c r="AY1385" s="179" t="str">
        <f ca="1">IF(ISNUMBER($A1385),INDIRECT(CONCATENATE("'Instrument List'!D",(MATCH(E1385,'Instrument List'!A:A,0))-0)),"")</f>
        <v/>
      </c>
      <c r="AZ1385" s="179" t="str">
        <f ca="1">IF(ISNUMBER($A1385),INDIRECT(CONCATENATE("'Instrument List'!C",(MATCH(E1385,'Instrument List'!A:A,0))-0)),"")</f>
        <v/>
      </c>
      <c r="BA1385" s="180" t="str">
        <f ca="1">IF(ISNUMBER(A1385),INDIRECT(CONCATENATE("'Instrument List'!E",(MATCH(E1385,'Instrument List'!A:A,0))-0)),"")</f>
        <v/>
      </c>
      <c r="BB1385" s="181" t="str">
        <f t="shared" si="502"/>
        <v/>
      </c>
      <c r="BC1385" s="181" t="str">
        <f t="shared" si="503"/>
        <v/>
      </c>
      <c r="BD1385" s="181" t="str">
        <f ca="1">IF(ISNUMBER(A1385),INDIRECT(CONCATENATE("'Instrument List'!F",(MATCH(E1385,'Instrument List'!A:A,0))-0)),"")</f>
        <v/>
      </c>
    </row>
    <row r="1386" spans="1:56">
      <c r="A1386" s="223" t="str">
        <f t="shared" si="483"/>
        <v/>
      </c>
      <c r="B1386" s="224"/>
      <c r="C1386" s="225"/>
      <c r="D1386" s="182"/>
      <c r="E1386" s="182"/>
      <c r="F1386" s="182"/>
      <c r="G1386" s="203"/>
      <c r="H1386" s="218"/>
      <c r="I1386" s="213"/>
      <c r="J1386" s="207"/>
      <c r="K1386" s="213"/>
      <c r="L1386" s="207"/>
      <c r="M1386" s="213"/>
      <c r="N1386" s="207"/>
      <c r="O1386" s="183" t="str">
        <f t="shared" si="484"/>
        <v/>
      </c>
      <c r="P1386" s="184"/>
      <c r="Q1386" s="184"/>
      <c r="R1386" s="275"/>
      <c r="S1386" s="185" t="str">
        <f t="shared" si="485"/>
        <v/>
      </c>
      <c r="T1386" s="185" t="str">
        <f t="shared" si="486"/>
        <v/>
      </c>
      <c r="U1386" s="275"/>
      <c r="V1386" s="275"/>
      <c r="W1386" s="276" t="str">
        <f t="shared" si="487"/>
        <v/>
      </c>
      <c r="X1386" s="276" t="str">
        <f t="shared" si="488"/>
        <v/>
      </c>
      <c r="Y1386" s="276" t="str">
        <f t="shared" si="489"/>
        <v/>
      </c>
      <c r="Z1386" s="275"/>
      <c r="AA1386" s="184"/>
      <c r="AB1386" s="184"/>
      <c r="AC1386" s="185" t="str">
        <f t="shared" si="490"/>
        <v/>
      </c>
      <c r="AD1386" s="185" t="str">
        <f t="shared" si="491"/>
        <v/>
      </c>
      <c r="AE1386" s="186"/>
      <c r="AF1386" s="187" t="str">
        <f t="shared" si="492"/>
        <v/>
      </c>
      <c r="AG1386" s="182"/>
      <c r="AH1386" s="184"/>
      <c r="AI1386" s="184"/>
      <c r="AJ1386" s="182"/>
      <c r="AK1386" s="188" t="str">
        <f t="shared" si="493"/>
        <v/>
      </c>
      <c r="AL1386" s="188" t="str">
        <f t="shared" si="494"/>
        <v/>
      </c>
      <c r="AM1386" s="188" t="str">
        <f t="shared" si="495"/>
        <v/>
      </c>
      <c r="AN1386" s="359" t="str">
        <f>IF(Overview!$K$17='Internal Calcs'!$P$22,IF(AK1386="","",AK1386),IF(Overview!$K$17='Internal Calcs'!$P$23,IF(AK1386="","",AK1386),IF(ISNUMBER(A1386),(IF(F1386="Short",G1386-H1386,H1386-G1386)*AZ1386-AX1386),"")))</f>
        <v/>
      </c>
      <c r="AO1386" s="401" t="str">
        <f>IF(Overview!$K$17='Internal Calcs'!$P$22,IF(AL1386="","",AL1386),IF(Overview!$K$17='Internal Calcs'!$P$23,IF(AL1386="","",AL1386),IF(ISNUMBER(A1386),IF(AL1386="",(IF(F1386="Short",G1386-H1386,H1386-G1386)*AZ1386-AX1386),(IF(F1386="Short",G1386-J1386,J1386-G1386)*AZ1386-AX1386)),"")))</f>
        <v/>
      </c>
      <c r="AP1386" s="359" t="str">
        <f>IF(Overview!$K$17='Internal Calcs'!$P$22,"",IF(Overview!$K$17='Internal Calcs'!$P$23,IF(AM1386="","",AM1386),IF(ISNUMBER(A1386),IF(AM1386="",(IF(F1386="Short",G1386-H1386,H1386-G1386)*AZ1386-AX1386),(IF(F1386="Short",G1386-L1386,L1386-G1386)*AZ1386-AX1386)),"")))</f>
        <v/>
      </c>
      <c r="AQ1386" s="188" t="str">
        <f t="shared" si="496"/>
        <v/>
      </c>
      <c r="AR1386" s="188" t="str">
        <f t="shared" si="497"/>
        <v/>
      </c>
      <c r="AS1386" s="188" t="str">
        <f t="shared" si="498"/>
        <v/>
      </c>
      <c r="AT1386" s="188" t="str">
        <f>IF(ISNUMBER(A1386),MAX($AS$2:AS1386)-AS1386,"")</f>
        <v/>
      </c>
      <c r="AU1386" s="189" t="str">
        <f t="shared" si="499"/>
        <v/>
      </c>
      <c r="AV1386" s="190" t="str">
        <f t="shared" si="500"/>
        <v/>
      </c>
      <c r="AW1386" s="190" t="str">
        <f t="shared" si="501"/>
        <v/>
      </c>
      <c r="AX1386" s="191" t="str">
        <f ca="1">IF(ISNUMBER($A1386),INDIRECT(CONCATENATE("'Instrument List'!B",(MATCH(E1386,'Instrument List'!A:A,0))-0)),"")</f>
        <v/>
      </c>
      <c r="AY1386" s="191" t="str">
        <f ca="1">IF(ISNUMBER($A1386),INDIRECT(CONCATENATE("'Instrument List'!D",(MATCH(E1386,'Instrument List'!A:A,0))-0)),"")</f>
        <v/>
      </c>
      <c r="AZ1386" s="191" t="str">
        <f ca="1">IF(ISNUMBER($A1386),INDIRECT(CONCATENATE("'Instrument List'!C",(MATCH(E1386,'Instrument List'!A:A,0))-0)),"")</f>
        <v/>
      </c>
      <c r="BA1386" s="192" t="str">
        <f ca="1">IF(ISNUMBER(A1386),INDIRECT(CONCATENATE("'Instrument List'!E",(MATCH(E1386,'Instrument List'!A:A,0))-0)),"")</f>
        <v/>
      </c>
      <c r="BB1386" s="193" t="str">
        <f t="shared" si="502"/>
        <v/>
      </c>
      <c r="BC1386" s="193" t="str">
        <f t="shared" si="503"/>
        <v/>
      </c>
      <c r="BD1386" s="193" t="str">
        <f ca="1">IF(ISNUMBER(A1386),INDIRECT(CONCATENATE("'Instrument List'!F",(MATCH(E1386,'Instrument List'!A:A,0))-0)),"")</f>
        <v/>
      </c>
    </row>
    <row r="1387" spans="1:56">
      <c r="A1387" s="220" t="str">
        <f t="shared" si="483"/>
        <v/>
      </c>
      <c r="B1387" s="221"/>
      <c r="C1387" s="222"/>
      <c r="D1387" s="169"/>
      <c r="E1387" s="169"/>
      <c r="F1387" s="169"/>
      <c r="G1387" s="202"/>
      <c r="H1387" s="217"/>
      <c r="I1387" s="212"/>
      <c r="J1387" s="206"/>
      <c r="K1387" s="212"/>
      <c r="L1387" s="206"/>
      <c r="M1387" s="212"/>
      <c r="N1387" s="206"/>
      <c r="O1387" s="170" t="str">
        <f t="shared" si="484"/>
        <v/>
      </c>
      <c r="P1387" s="171"/>
      <c r="Q1387" s="171"/>
      <c r="R1387" s="171"/>
      <c r="S1387" s="172" t="str">
        <f t="shared" si="485"/>
        <v/>
      </c>
      <c r="T1387" s="172" t="str">
        <f t="shared" si="486"/>
        <v/>
      </c>
      <c r="U1387" s="171"/>
      <c r="V1387" s="171"/>
      <c r="W1387" s="173" t="str">
        <f t="shared" si="487"/>
        <v/>
      </c>
      <c r="X1387" s="173" t="str">
        <f t="shared" si="488"/>
        <v/>
      </c>
      <c r="Y1387" s="173" t="str">
        <f t="shared" si="489"/>
        <v/>
      </c>
      <c r="Z1387" s="171"/>
      <c r="AA1387" s="171"/>
      <c r="AB1387" s="171"/>
      <c r="AC1387" s="172" t="str">
        <f t="shared" si="490"/>
        <v/>
      </c>
      <c r="AD1387" s="172" t="str">
        <f t="shared" si="491"/>
        <v/>
      </c>
      <c r="AE1387" s="174"/>
      <c r="AF1387" s="175" t="str">
        <f t="shared" si="492"/>
        <v/>
      </c>
      <c r="AG1387" s="169"/>
      <c r="AH1387" s="171"/>
      <c r="AI1387" s="171"/>
      <c r="AJ1387" s="169"/>
      <c r="AK1387" s="176" t="str">
        <f t="shared" si="493"/>
        <v/>
      </c>
      <c r="AL1387" s="176" t="str">
        <f t="shared" si="494"/>
        <v/>
      </c>
      <c r="AM1387" s="176" t="str">
        <f t="shared" si="495"/>
        <v/>
      </c>
      <c r="AN1387" s="359" t="str">
        <f>IF(Overview!$K$17='Internal Calcs'!$P$22,IF(AK1387="","",AK1387),IF(Overview!$K$17='Internal Calcs'!$P$23,IF(AK1387="","",AK1387),IF(ISNUMBER(A1387),(IF(F1387="Short",G1387-H1387,H1387-G1387)*AZ1387-AX1387),"")))</f>
        <v/>
      </c>
      <c r="AO1387" s="401" t="str">
        <f>IF(Overview!$K$17='Internal Calcs'!$P$22,IF(AL1387="","",AL1387),IF(Overview!$K$17='Internal Calcs'!$P$23,IF(AL1387="","",AL1387),IF(ISNUMBER(A1387),IF(AL1387="",(IF(F1387="Short",G1387-H1387,H1387-G1387)*AZ1387-AX1387),(IF(F1387="Short",G1387-J1387,J1387-G1387)*AZ1387-AX1387)),"")))</f>
        <v/>
      </c>
      <c r="AP1387" s="359" t="str">
        <f>IF(Overview!$K$17='Internal Calcs'!$P$22,"",IF(Overview!$K$17='Internal Calcs'!$P$23,IF(AM1387="","",AM1387),IF(ISNUMBER(A1387),IF(AM1387="",(IF(F1387="Short",G1387-H1387,H1387-G1387)*AZ1387-AX1387),(IF(F1387="Short",G1387-L1387,L1387-G1387)*AZ1387-AX1387)),"")))</f>
        <v/>
      </c>
      <c r="AQ1387" s="176" t="str">
        <f t="shared" si="496"/>
        <v/>
      </c>
      <c r="AR1387" s="176" t="str">
        <f t="shared" si="497"/>
        <v/>
      </c>
      <c r="AS1387" s="176" t="str">
        <f t="shared" si="498"/>
        <v/>
      </c>
      <c r="AT1387" s="176" t="str">
        <f>IF(ISNUMBER(A1387),MAX($AS$2:AS1387)-AS1387,"")</f>
        <v/>
      </c>
      <c r="AU1387" s="177" t="str">
        <f t="shared" si="499"/>
        <v/>
      </c>
      <c r="AV1387" s="178" t="str">
        <f t="shared" si="500"/>
        <v/>
      </c>
      <c r="AW1387" s="178" t="str">
        <f t="shared" si="501"/>
        <v/>
      </c>
      <c r="AX1387" s="179" t="str">
        <f ca="1">IF(ISNUMBER($A1387),INDIRECT(CONCATENATE("'Instrument List'!B",(MATCH(E1387,'Instrument List'!A:A,0))-0)),"")</f>
        <v/>
      </c>
      <c r="AY1387" s="179" t="str">
        <f ca="1">IF(ISNUMBER($A1387),INDIRECT(CONCATENATE("'Instrument List'!D",(MATCH(E1387,'Instrument List'!A:A,0))-0)),"")</f>
        <v/>
      </c>
      <c r="AZ1387" s="179" t="str">
        <f ca="1">IF(ISNUMBER($A1387),INDIRECT(CONCATENATE("'Instrument List'!C",(MATCH(E1387,'Instrument List'!A:A,0))-0)),"")</f>
        <v/>
      </c>
      <c r="BA1387" s="180" t="str">
        <f ca="1">IF(ISNUMBER(A1387),INDIRECT(CONCATENATE("'Instrument List'!E",(MATCH(E1387,'Instrument List'!A:A,0))-0)),"")</f>
        <v/>
      </c>
      <c r="BB1387" s="181" t="str">
        <f t="shared" si="502"/>
        <v/>
      </c>
      <c r="BC1387" s="181" t="str">
        <f t="shared" si="503"/>
        <v/>
      </c>
      <c r="BD1387" s="181" t="str">
        <f ca="1">IF(ISNUMBER(A1387),INDIRECT(CONCATENATE("'Instrument List'!F",(MATCH(E1387,'Instrument List'!A:A,0))-0)),"")</f>
        <v/>
      </c>
    </row>
    <row r="1388" spans="1:56">
      <c r="A1388" s="223" t="str">
        <f t="shared" si="483"/>
        <v/>
      </c>
      <c r="B1388" s="224"/>
      <c r="C1388" s="225"/>
      <c r="D1388" s="182"/>
      <c r="E1388" s="182"/>
      <c r="F1388" s="182"/>
      <c r="G1388" s="203"/>
      <c r="H1388" s="218"/>
      <c r="I1388" s="213"/>
      <c r="J1388" s="207"/>
      <c r="K1388" s="213"/>
      <c r="L1388" s="207"/>
      <c r="M1388" s="213"/>
      <c r="N1388" s="207"/>
      <c r="O1388" s="183" t="str">
        <f t="shared" si="484"/>
        <v/>
      </c>
      <c r="P1388" s="184"/>
      <c r="Q1388" s="184"/>
      <c r="R1388" s="275"/>
      <c r="S1388" s="185" t="str">
        <f t="shared" si="485"/>
        <v/>
      </c>
      <c r="T1388" s="185" t="str">
        <f t="shared" si="486"/>
        <v/>
      </c>
      <c r="U1388" s="275"/>
      <c r="V1388" s="275"/>
      <c r="W1388" s="276" t="str">
        <f t="shared" si="487"/>
        <v/>
      </c>
      <c r="X1388" s="276" t="str">
        <f t="shared" si="488"/>
        <v/>
      </c>
      <c r="Y1388" s="276" t="str">
        <f t="shared" si="489"/>
        <v/>
      </c>
      <c r="Z1388" s="275"/>
      <c r="AA1388" s="184"/>
      <c r="AB1388" s="184"/>
      <c r="AC1388" s="185" t="str">
        <f t="shared" si="490"/>
        <v/>
      </c>
      <c r="AD1388" s="185" t="str">
        <f t="shared" si="491"/>
        <v/>
      </c>
      <c r="AE1388" s="186"/>
      <c r="AF1388" s="187" t="str">
        <f t="shared" si="492"/>
        <v/>
      </c>
      <c r="AG1388" s="182"/>
      <c r="AH1388" s="184"/>
      <c r="AI1388" s="184"/>
      <c r="AJ1388" s="182"/>
      <c r="AK1388" s="188" t="str">
        <f t="shared" si="493"/>
        <v/>
      </c>
      <c r="AL1388" s="188" t="str">
        <f t="shared" si="494"/>
        <v/>
      </c>
      <c r="AM1388" s="188" t="str">
        <f t="shared" si="495"/>
        <v/>
      </c>
      <c r="AN1388" s="359" t="str">
        <f>IF(Overview!$K$17='Internal Calcs'!$P$22,IF(AK1388="","",AK1388),IF(Overview!$K$17='Internal Calcs'!$P$23,IF(AK1388="","",AK1388),IF(ISNUMBER(A1388),(IF(F1388="Short",G1388-H1388,H1388-G1388)*AZ1388-AX1388),"")))</f>
        <v/>
      </c>
      <c r="AO1388" s="401" t="str">
        <f>IF(Overview!$K$17='Internal Calcs'!$P$22,IF(AL1388="","",AL1388),IF(Overview!$K$17='Internal Calcs'!$P$23,IF(AL1388="","",AL1388),IF(ISNUMBER(A1388),IF(AL1388="",(IF(F1388="Short",G1388-H1388,H1388-G1388)*AZ1388-AX1388),(IF(F1388="Short",G1388-J1388,J1388-G1388)*AZ1388-AX1388)),"")))</f>
        <v/>
      </c>
      <c r="AP1388" s="359" t="str">
        <f>IF(Overview!$K$17='Internal Calcs'!$P$22,"",IF(Overview!$K$17='Internal Calcs'!$P$23,IF(AM1388="","",AM1388),IF(ISNUMBER(A1388),IF(AM1388="",(IF(F1388="Short",G1388-H1388,H1388-G1388)*AZ1388-AX1388),(IF(F1388="Short",G1388-L1388,L1388-G1388)*AZ1388-AX1388)),"")))</f>
        <v/>
      </c>
      <c r="AQ1388" s="188" t="str">
        <f t="shared" si="496"/>
        <v/>
      </c>
      <c r="AR1388" s="188" t="str">
        <f t="shared" si="497"/>
        <v/>
      </c>
      <c r="AS1388" s="188" t="str">
        <f t="shared" si="498"/>
        <v/>
      </c>
      <c r="AT1388" s="188" t="str">
        <f>IF(ISNUMBER(A1388),MAX($AS$2:AS1388)-AS1388,"")</f>
        <v/>
      </c>
      <c r="AU1388" s="189" t="str">
        <f t="shared" si="499"/>
        <v/>
      </c>
      <c r="AV1388" s="190" t="str">
        <f t="shared" si="500"/>
        <v/>
      </c>
      <c r="AW1388" s="190" t="str">
        <f t="shared" si="501"/>
        <v/>
      </c>
      <c r="AX1388" s="191" t="str">
        <f ca="1">IF(ISNUMBER($A1388),INDIRECT(CONCATENATE("'Instrument List'!B",(MATCH(E1388,'Instrument List'!A:A,0))-0)),"")</f>
        <v/>
      </c>
      <c r="AY1388" s="191" t="str">
        <f ca="1">IF(ISNUMBER($A1388),INDIRECT(CONCATENATE("'Instrument List'!D",(MATCH(E1388,'Instrument List'!A:A,0))-0)),"")</f>
        <v/>
      </c>
      <c r="AZ1388" s="191" t="str">
        <f ca="1">IF(ISNUMBER($A1388),INDIRECT(CONCATENATE("'Instrument List'!C",(MATCH(E1388,'Instrument List'!A:A,0))-0)),"")</f>
        <v/>
      </c>
      <c r="BA1388" s="192" t="str">
        <f ca="1">IF(ISNUMBER(A1388),INDIRECT(CONCATENATE("'Instrument List'!E",(MATCH(E1388,'Instrument List'!A:A,0))-0)),"")</f>
        <v/>
      </c>
      <c r="BB1388" s="193" t="str">
        <f t="shared" si="502"/>
        <v/>
      </c>
      <c r="BC1388" s="193" t="str">
        <f t="shared" si="503"/>
        <v/>
      </c>
      <c r="BD1388" s="193" t="str">
        <f ca="1">IF(ISNUMBER(A1388),INDIRECT(CONCATENATE("'Instrument List'!F",(MATCH(E1388,'Instrument List'!A:A,0))-0)),"")</f>
        <v/>
      </c>
    </row>
    <row r="1389" spans="1:56">
      <c r="A1389" s="220" t="str">
        <f t="shared" si="483"/>
        <v/>
      </c>
      <c r="B1389" s="221"/>
      <c r="C1389" s="222"/>
      <c r="D1389" s="169"/>
      <c r="E1389" s="169"/>
      <c r="F1389" s="169"/>
      <c r="G1389" s="202"/>
      <c r="H1389" s="217"/>
      <c r="I1389" s="212"/>
      <c r="J1389" s="206"/>
      <c r="K1389" s="212"/>
      <c r="L1389" s="206"/>
      <c r="M1389" s="212"/>
      <c r="N1389" s="206"/>
      <c r="O1389" s="170" t="str">
        <f t="shared" si="484"/>
        <v/>
      </c>
      <c r="P1389" s="171"/>
      <c r="Q1389" s="171"/>
      <c r="R1389" s="171"/>
      <c r="S1389" s="172" t="str">
        <f t="shared" si="485"/>
        <v/>
      </c>
      <c r="T1389" s="172" t="str">
        <f t="shared" si="486"/>
        <v/>
      </c>
      <c r="U1389" s="171"/>
      <c r="V1389" s="171"/>
      <c r="W1389" s="173" t="str">
        <f t="shared" si="487"/>
        <v/>
      </c>
      <c r="X1389" s="173" t="str">
        <f t="shared" si="488"/>
        <v/>
      </c>
      <c r="Y1389" s="173" t="str">
        <f t="shared" si="489"/>
        <v/>
      </c>
      <c r="Z1389" s="171"/>
      <c r="AA1389" s="171"/>
      <c r="AB1389" s="171"/>
      <c r="AC1389" s="172" t="str">
        <f t="shared" si="490"/>
        <v/>
      </c>
      <c r="AD1389" s="172" t="str">
        <f t="shared" si="491"/>
        <v/>
      </c>
      <c r="AE1389" s="174"/>
      <c r="AF1389" s="175" t="str">
        <f t="shared" si="492"/>
        <v/>
      </c>
      <c r="AG1389" s="169"/>
      <c r="AH1389" s="171"/>
      <c r="AI1389" s="171"/>
      <c r="AJ1389" s="169"/>
      <c r="AK1389" s="176" t="str">
        <f t="shared" si="493"/>
        <v/>
      </c>
      <c r="AL1389" s="176" t="str">
        <f t="shared" si="494"/>
        <v/>
      </c>
      <c r="AM1389" s="176" t="str">
        <f t="shared" si="495"/>
        <v/>
      </c>
      <c r="AN1389" s="359" t="str">
        <f>IF(Overview!$K$17='Internal Calcs'!$P$22,IF(AK1389="","",AK1389),IF(Overview!$K$17='Internal Calcs'!$P$23,IF(AK1389="","",AK1389),IF(ISNUMBER(A1389),(IF(F1389="Short",G1389-H1389,H1389-G1389)*AZ1389-AX1389),"")))</f>
        <v/>
      </c>
      <c r="AO1389" s="401" t="str">
        <f>IF(Overview!$K$17='Internal Calcs'!$P$22,IF(AL1389="","",AL1389),IF(Overview!$K$17='Internal Calcs'!$P$23,IF(AL1389="","",AL1389),IF(ISNUMBER(A1389),IF(AL1389="",(IF(F1389="Short",G1389-H1389,H1389-G1389)*AZ1389-AX1389),(IF(F1389="Short",G1389-J1389,J1389-G1389)*AZ1389-AX1389)),"")))</f>
        <v/>
      </c>
      <c r="AP1389" s="359" t="str">
        <f>IF(Overview!$K$17='Internal Calcs'!$P$22,"",IF(Overview!$K$17='Internal Calcs'!$P$23,IF(AM1389="","",AM1389),IF(ISNUMBER(A1389),IF(AM1389="",(IF(F1389="Short",G1389-H1389,H1389-G1389)*AZ1389-AX1389),(IF(F1389="Short",G1389-L1389,L1389-G1389)*AZ1389-AX1389)),"")))</f>
        <v/>
      </c>
      <c r="AQ1389" s="176" t="str">
        <f t="shared" si="496"/>
        <v/>
      </c>
      <c r="AR1389" s="176" t="str">
        <f t="shared" si="497"/>
        <v/>
      </c>
      <c r="AS1389" s="176" t="str">
        <f t="shared" si="498"/>
        <v/>
      </c>
      <c r="AT1389" s="176" t="str">
        <f>IF(ISNUMBER(A1389),MAX($AS$2:AS1389)-AS1389,"")</f>
        <v/>
      </c>
      <c r="AU1389" s="177" t="str">
        <f t="shared" si="499"/>
        <v/>
      </c>
      <c r="AV1389" s="178" t="str">
        <f t="shared" si="500"/>
        <v/>
      </c>
      <c r="AW1389" s="178" t="str">
        <f t="shared" si="501"/>
        <v/>
      </c>
      <c r="AX1389" s="179" t="str">
        <f ca="1">IF(ISNUMBER($A1389),INDIRECT(CONCATENATE("'Instrument List'!B",(MATCH(E1389,'Instrument List'!A:A,0))-0)),"")</f>
        <v/>
      </c>
      <c r="AY1389" s="179" t="str">
        <f ca="1">IF(ISNUMBER($A1389),INDIRECT(CONCATENATE("'Instrument List'!D",(MATCH(E1389,'Instrument List'!A:A,0))-0)),"")</f>
        <v/>
      </c>
      <c r="AZ1389" s="179" t="str">
        <f ca="1">IF(ISNUMBER($A1389),INDIRECT(CONCATENATE("'Instrument List'!C",(MATCH(E1389,'Instrument List'!A:A,0))-0)),"")</f>
        <v/>
      </c>
      <c r="BA1389" s="180" t="str">
        <f ca="1">IF(ISNUMBER(A1389),INDIRECT(CONCATENATE("'Instrument List'!E",(MATCH(E1389,'Instrument List'!A:A,0))-0)),"")</f>
        <v/>
      </c>
      <c r="BB1389" s="181" t="str">
        <f t="shared" si="502"/>
        <v/>
      </c>
      <c r="BC1389" s="181" t="str">
        <f t="shared" si="503"/>
        <v/>
      </c>
      <c r="BD1389" s="181" t="str">
        <f ca="1">IF(ISNUMBER(A1389),INDIRECT(CONCATENATE("'Instrument List'!F",(MATCH(E1389,'Instrument List'!A:A,0))-0)),"")</f>
        <v/>
      </c>
    </row>
    <row r="1390" spans="1:56">
      <c r="A1390" s="223" t="str">
        <f t="shared" si="483"/>
        <v/>
      </c>
      <c r="B1390" s="224"/>
      <c r="C1390" s="225"/>
      <c r="D1390" s="182"/>
      <c r="E1390" s="182"/>
      <c r="F1390" s="182"/>
      <c r="G1390" s="203"/>
      <c r="H1390" s="218"/>
      <c r="I1390" s="213"/>
      <c r="J1390" s="207"/>
      <c r="K1390" s="213"/>
      <c r="L1390" s="207"/>
      <c r="M1390" s="213"/>
      <c r="N1390" s="207"/>
      <c r="O1390" s="183" t="str">
        <f t="shared" si="484"/>
        <v/>
      </c>
      <c r="P1390" s="184"/>
      <c r="Q1390" s="184"/>
      <c r="R1390" s="275"/>
      <c r="S1390" s="185" t="str">
        <f t="shared" si="485"/>
        <v/>
      </c>
      <c r="T1390" s="185" t="str">
        <f t="shared" si="486"/>
        <v/>
      </c>
      <c r="U1390" s="275"/>
      <c r="V1390" s="275"/>
      <c r="W1390" s="276" t="str">
        <f t="shared" si="487"/>
        <v/>
      </c>
      <c r="X1390" s="276" t="str">
        <f t="shared" si="488"/>
        <v/>
      </c>
      <c r="Y1390" s="276" t="str">
        <f t="shared" si="489"/>
        <v/>
      </c>
      <c r="Z1390" s="275"/>
      <c r="AA1390" s="184"/>
      <c r="AB1390" s="184"/>
      <c r="AC1390" s="185" t="str">
        <f t="shared" si="490"/>
        <v/>
      </c>
      <c r="AD1390" s="185" t="str">
        <f t="shared" si="491"/>
        <v/>
      </c>
      <c r="AE1390" s="186"/>
      <c r="AF1390" s="187" t="str">
        <f t="shared" si="492"/>
        <v/>
      </c>
      <c r="AG1390" s="182"/>
      <c r="AH1390" s="184"/>
      <c r="AI1390" s="184"/>
      <c r="AJ1390" s="182"/>
      <c r="AK1390" s="188" t="str">
        <f t="shared" si="493"/>
        <v/>
      </c>
      <c r="AL1390" s="188" t="str">
        <f t="shared" si="494"/>
        <v/>
      </c>
      <c r="AM1390" s="188" t="str">
        <f t="shared" si="495"/>
        <v/>
      </c>
      <c r="AN1390" s="359" t="str">
        <f>IF(Overview!$K$17='Internal Calcs'!$P$22,IF(AK1390="","",AK1390),IF(Overview!$K$17='Internal Calcs'!$P$23,IF(AK1390="","",AK1390),IF(ISNUMBER(A1390),(IF(F1390="Short",G1390-H1390,H1390-G1390)*AZ1390-AX1390),"")))</f>
        <v/>
      </c>
      <c r="AO1390" s="401" t="str">
        <f>IF(Overview!$K$17='Internal Calcs'!$P$22,IF(AL1390="","",AL1390),IF(Overview!$K$17='Internal Calcs'!$P$23,IF(AL1390="","",AL1390),IF(ISNUMBER(A1390),IF(AL1390="",(IF(F1390="Short",G1390-H1390,H1390-G1390)*AZ1390-AX1390),(IF(F1390="Short",G1390-J1390,J1390-G1390)*AZ1390-AX1390)),"")))</f>
        <v/>
      </c>
      <c r="AP1390" s="359" t="str">
        <f>IF(Overview!$K$17='Internal Calcs'!$P$22,"",IF(Overview!$K$17='Internal Calcs'!$P$23,IF(AM1390="","",AM1390),IF(ISNUMBER(A1390),IF(AM1390="",(IF(F1390="Short",G1390-H1390,H1390-G1390)*AZ1390-AX1390),(IF(F1390="Short",G1390-L1390,L1390-G1390)*AZ1390-AX1390)),"")))</f>
        <v/>
      </c>
      <c r="AQ1390" s="188" t="str">
        <f t="shared" si="496"/>
        <v/>
      </c>
      <c r="AR1390" s="188" t="str">
        <f t="shared" si="497"/>
        <v/>
      </c>
      <c r="AS1390" s="188" t="str">
        <f t="shared" si="498"/>
        <v/>
      </c>
      <c r="AT1390" s="188" t="str">
        <f>IF(ISNUMBER(A1390),MAX($AS$2:AS1390)-AS1390,"")</f>
        <v/>
      </c>
      <c r="AU1390" s="189" t="str">
        <f t="shared" si="499"/>
        <v/>
      </c>
      <c r="AV1390" s="190" t="str">
        <f t="shared" si="500"/>
        <v/>
      </c>
      <c r="AW1390" s="190" t="str">
        <f t="shared" si="501"/>
        <v/>
      </c>
      <c r="AX1390" s="191" t="str">
        <f ca="1">IF(ISNUMBER($A1390),INDIRECT(CONCATENATE("'Instrument List'!B",(MATCH(E1390,'Instrument List'!A:A,0))-0)),"")</f>
        <v/>
      </c>
      <c r="AY1390" s="191" t="str">
        <f ca="1">IF(ISNUMBER($A1390),INDIRECT(CONCATENATE("'Instrument List'!D",(MATCH(E1390,'Instrument List'!A:A,0))-0)),"")</f>
        <v/>
      </c>
      <c r="AZ1390" s="191" t="str">
        <f ca="1">IF(ISNUMBER($A1390),INDIRECT(CONCATENATE("'Instrument List'!C",(MATCH(E1390,'Instrument List'!A:A,0))-0)),"")</f>
        <v/>
      </c>
      <c r="BA1390" s="192" t="str">
        <f ca="1">IF(ISNUMBER(A1390),INDIRECT(CONCATENATE("'Instrument List'!E",(MATCH(E1390,'Instrument List'!A:A,0))-0)),"")</f>
        <v/>
      </c>
      <c r="BB1390" s="193" t="str">
        <f t="shared" si="502"/>
        <v/>
      </c>
      <c r="BC1390" s="193" t="str">
        <f t="shared" si="503"/>
        <v/>
      </c>
      <c r="BD1390" s="193" t="str">
        <f ca="1">IF(ISNUMBER(A1390),INDIRECT(CONCATENATE("'Instrument List'!F",(MATCH(E1390,'Instrument List'!A:A,0))-0)),"")</f>
        <v/>
      </c>
    </row>
    <row r="1391" spans="1:56">
      <c r="A1391" s="220" t="str">
        <f t="shared" si="483"/>
        <v/>
      </c>
      <c r="B1391" s="221"/>
      <c r="C1391" s="222"/>
      <c r="D1391" s="169"/>
      <c r="E1391" s="169"/>
      <c r="F1391" s="169"/>
      <c r="G1391" s="202"/>
      <c r="H1391" s="217"/>
      <c r="I1391" s="212"/>
      <c r="J1391" s="206"/>
      <c r="K1391" s="212"/>
      <c r="L1391" s="206"/>
      <c r="M1391" s="212"/>
      <c r="N1391" s="206"/>
      <c r="O1391" s="170" t="str">
        <f t="shared" si="484"/>
        <v/>
      </c>
      <c r="P1391" s="171"/>
      <c r="Q1391" s="171"/>
      <c r="R1391" s="171"/>
      <c r="S1391" s="172" t="str">
        <f t="shared" si="485"/>
        <v/>
      </c>
      <c r="T1391" s="172" t="str">
        <f t="shared" si="486"/>
        <v/>
      </c>
      <c r="U1391" s="171"/>
      <c r="V1391" s="171"/>
      <c r="W1391" s="173" t="str">
        <f t="shared" si="487"/>
        <v/>
      </c>
      <c r="X1391" s="173" t="str">
        <f t="shared" si="488"/>
        <v/>
      </c>
      <c r="Y1391" s="173" t="str">
        <f t="shared" si="489"/>
        <v/>
      </c>
      <c r="Z1391" s="171"/>
      <c r="AA1391" s="171"/>
      <c r="AB1391" s="171"/>
      <c r="AC1391" s="172" t="str">
        <f t="shared" si="490"/>
        <v/>
      </c>
      <c r="AD1391" s="172" t="str">
        <f t="shared" si="491"/>
        <v/>
      </c>
      <c r="AE1391" s="174"/>
      <c r="AF1391" s="175" t="str">
        <f t="shared" si="492"/>
        <v/>
      </c>
      <c r="AG1391" s="169"/>
      <c r="AH1391" s="171"/>
      <c r="AI1391" s="171"/>
      <c r="AJ1391" s="169"/>
      <c r="AK1391" s="176" t="str">
        <f t="shared" si="493"/>
        <v/>
      </c>
      <c r="AL1391" s="176" t="str">
        <f t="shared" si="494"/>
        <v/>
      </c>
      <c r="AM1391" s="176" t="str">
        <f t="shared" si="495"/>
        <v/>
      </c>
      <c r="AN1391" s="359" t="str">
        <f>IF(Overview!$K$17='Internal Calcs'!$P$22,IF(AK1391="","",AK1391),IF(Overview!$K$17='Internal Calcs'!$P$23,IF(AK1391="","",AK1391),IF(ISNUMBER(A1391),(IF(F1391="Short",G1391-H1391,H1391-G1391)*AZ1391-AX1391),"")))</f>
        <v/>
      </c>
      <c r="AO1391" s="401" t="str">
        <f>IF(Overview!$K$17='Internal Calcs'!$P$22,IF(AL1391="","",AL1391),IF(Overview!$K$17='Internal Calcs'!$P$23,IF(AL1391="","",AL1391),IF(ISNUMBER(A1391),IF(AL1391="",(IF(F1391="Short",G1391-H1391,H1391-G1391)*AZ1391-AX1391),(IF(F1391="Short",G1391-J1391,J1391-G1391)*AZ1391-AX1391)),"")))</f>
        <v/>
      </c>
      <c r="AP1391" s="359" t="str">
        <f>IF(Overview!$K$17='Internal Calcs'!$P$22,"",IF(Overview!$K$17='Internal Calcs'!$P$23,IF(AM1391="","",AM1391),IF(ISNUMBER(A1391),IF(AM1391="",(IF(F1391="Short",G1391-H1391,H1391-G1391)*AZ1391-AX1391),(IF(F1391="Short",G1391-L1391,L1391-G1391)*AZ1391-AX1391)),"")))</f>
        <v/>
      </c>
      <c r="AQ1391" s="176" t="str">
        <f t="shared" si="496"/>
        <v/>
      </c>
      <c r="AR1391" s="176" t="str">
        <f t="shared" si="497"/>
        <v/>
      </c>
      <c r="AS1391" s="176" t="str">
        <f t="shared" si="498"/>
        <v/>
      </c>
      <c r="AT1391" s="176" t="str">
        <f>IF(ISNUMBER(A1391),MAX($AS$2:AS1391)-AS1391,"")</f>
        <v/>
      </c>
      <c r="AU1391" s="177" t="str">
        <f t="shared" si="499"/>
        <v/>
      </c>
      <c r="AV1391" s="178" t="str">
        <f t="shared" si="500"/>
        <v/>
      </c>
      <c r="AW1391" s="178" t="str">
        <f t="shared" si="501"/>
        <v/>
      </c>
      <c r="AX1391" s="179" t="str">
        <f ca="1">IF(ISNUMBER($A1391),INDIRECT(CONCATENATE("'Instrument List'!B",(MATCH(E1391,'Instrument List'!A:A,0))-0)),"")</f>
        <v/>
      </c>
      <c r="AY1391" s="179" t="str">
        <f ca="1">IF(ISNUMBER($A1391),INDIRECT(CONCATENATE("'Instrument List'!D",(MATCH(E1391,'Instrument List'!A:A,0))-0)),"")</f>
        <v/>
      </c>
      <c r="AZ1391" s="179" t="str">
        <f ca="1">IF(ISNUMBER($A1391),INDIRECT(CONCATENATE("'Instrument List'!C",(MATCH(E1391,'Instrument List'!A:A,0))-0)),"")</f>
        <v/>
      </c>
      <c r="BA1391" s="180" t="str">
        <f ca="1">IF(ISNUMBER(A1391),INDIRECT(CONCATENATE("'Instrument List'!E",(MATCH(E1391,'Instrument List'!A:A,0))-0)),"")</f>
        <v/>
      </c>
      <c r="BB1391" s="181" t="str">
        <f t="shared" si="502"/>
        <v/>
      </c>
      <c r="BC1391" s="181" t="str">
        <f t="shared" si="503"/>
        <v/>
      </c>
      <c r="BD1391" s="181" t="str">
        <f ca="1">IF(ISNUMBER(A1391),INDIRECT(CONCATENATE("'Instrument List'!F",(MATCH(E1391,'Instrument List'!A:A,0))-0)),"")</f>
        <v/>
      </c>
    </row>
    <row r="1392" spans="1:56">
      <c r="A1392" s="223" t="str">
        <f t="shared" si="483"/>
        <v/>
      </c>
      <c r="B1392" s="224"/>
      <c r="C1392" s="225"/>
      <c r="D1392" s="182"/>
      <c r="E1392" s="182"/>
      <c r="F1392" s="182"/>
      <c r="G1392" s="203"/>
      <c r="H1392" s="218"/>
      <c r="I1392" s="213"/>
      <c r="J1392" s="207"/>
      <c r="K1392" s="213"/>
      <c r="L1392" s="207"/>
      <c r="M1392" s="213"/>
      <c r="N1392" s="207"/>
      <c r="O1392" s="183" t="str">
        <f t="shared" si="484"/>
        <v/>
      </c>
      <c r="P1392" s="184"/>
      <c r="Q1392" s="184"/>
      <c r="R1392" s="275"/>
      <c r="S1392" s="185" t="str">
        <f t="shared" si="485"/>
        <v/>
      </c>
      <c r="T1392" s="185" t="str">
        <f t="shared" si="486"/>
        <v/>
      </c>
      <c r="U1392" s="275"/>
      <c r="V1392" s="275"/>
      <c r="W1392" s="276" t="str">
        <f t="shared" si="487"/>
        <v/>
      </c>
      <c r="X1392" s="276" t="str">
        <f t="shared" si="488"/>
        <v/>
      </c>
      <c r="Y1392" s="276" t="str">
        <f t="shared" si="489"/>
        <v/>
      </c>
      <c r="Z1392" s="275"/>
      <c r="AA1392" s="184"/>
      <c r="AB1392" s="184"/>
      <c r="AC1392" s="185" t="str">
        <f t="shared" si="490"/>
        <v/>
      </c>
      <c r="AD1392" s="185" t="str">
        <f t="shared" si="491"/>
        <v/>
      </c>
      <c r="AE1392" s="186"/>
      <c r="AF1392" s="187" t="str">
        <f t="shared" si="492"/>
        <v/>
      </c>
      <c r="AG1392" s="182"/>
      <c r="AH1392" s="184"/>
      <c r="AI1392" s="184"/>
      <c r="AJ1392" s="182"/>
      <c r="AK1392" s="188" t="str">
        <f t="shared" si="493"/>
        <v/>
      </c>
      <c r="AL1392" s="188" t="str">
        <f t="shared" si="494"/>
        <v/>
      </c>
      <c r="AM1392" s="188" t="str">
        <f t="shared" si="495"/>
        <v/>
      </c>
      <c r="AN1392" s="359" t="str">
        <f>IF(Overview!$K$17='Internal Calcs'!$P$22,IF(AK1392="","",AK1392),IF(Overview!$K$17='Internal Calcs'!$P$23,IF(AK1392="","",AK1392),IF(ISNUMBER(A1392),(IF(F1392="Short",G1392-H1392,H1392-G1392)*AZ1392-AX1392),"")))</f>
        <v/>
      </c>
      <c r="AO1392" s="401" t="str">
        <f>IF(Overview!$K$17='Internal Calcs'!$P$22,IF(AL1392="","",AL1392),IF(Overview!$K$17='Internal Calcs'!$P$23,IF(AL1392="","",AL1392),IF(ISNUMBER(A1392),IF(AL1392="",(IF(F1392="Short",G1392-H1392,H1392-G1392)*AZ1392-AX1392),(IF(F1392="Short",G1392-J1392,J1392-G1392)*AZ1392-AX1392)),"")))</f>
        <v/>
      </c>
      <c r="AP1392" s="359" t="str">
        <f>IF(Overview!$K$17='Internal Calcs'!$P$22,"",IF(Overview!$K$17='Internal Calcs'!$P$23,IF(AM1392="","",AM1392),IF(ISNUMBER(A1392),IF(AM1392="",(IF(F1392="Short",G1392-H1392,H1392-G1392)*AZ1392-AX1392),(IF(F1392="Short",G1392-L1392,L1392-G1392)*AZ1392-AX1392)),"")))</f>
        <v/>
      </c>
      <c r="AQ1392" s="188" t="str">
        <f t="shared" si="496"/>
        <v/>
      </c>
      <c r="AR1392" s="188" t="str">
        <f t="shared" si="497"/>
        <v/>
      </c>
      <c r="AS1392" s="188" t="str">
        <f t="shared" si="498"/>
        <v/>
      </c>
      <c r="AT1392" s="188" t="str">
        <f>IF(ISNUMBER(A1392),MAX($AS$2:AS1392)-AS1392,"")</f>
        <v/>
      </c>
      <c r="AU1392" s="189" t="str">
        <f t="shared" si="499"/>
        <v/>
      </c>
      <c r="AV1392" s="190" t="str">
        <f t="shared" si="500"/>
        <v/>
      </c>
      <c r="AW1392" s="190" t="str">
        <f t="shared" si="501"/>
        <v/>
      </c>
      <c r="AX1392" s="191" t="str">
        <f ca="1">IF(ISNUMBER($A1392),INDIRECT(CONCATENATE("'Instrument List'!B",(MATCH(E1392,'Instrument List'!A:A,0))-0)),"")</f>
        <v/>
      </c>
      <c r="AY1392" s="191" t="str">
        <f ca="1">IF(ISNUMBER($A1392),INDIRECT(CONCATENATE("'Instrument List'!D",(MATCH(E1392,'Instrument List'!A:A,0))-0)),"")</f>
        <v/>
      </c>
      <c r="AZ1392" s="191" t="str">
        <f ca="1">IF(ISNUMBER($A1392),INDIRECT(CONCATENATE("'Instrument List'!C",(MATCH(E1392,'Instrument List'!A:A,0))-0)),"")</f>
        <v/>
      </c>
      <c r="BA1392" s="192" t="str">
        <f ca="1">IF(ISNUMBER(A1392),INDIRECT(CONCATENATE("'Instrument List'!E",(MATCH(E1392,'Instrument List'!A:A,0))-0)),"")</f>
        <v/>
      </c>
      <c r="BB1392" s="193" t="str">
        <f t="shared" si="502"/>
        <v/>
      </c>
      <c r="BC1392" s="193" t="str">
        <f t="shared" si="503"/>
        <v/>
      </c>
      <c r="BD1392" s="193" t="str">
        <f ca="1">IF(ISNUMBER(A1392),INDIRECT(CONCATENATE("'Instrument List'!F",(MATCH(E1392,'Instrument List'!A:A,0))-0)),"")</f>
        <v/>
      </c>
    </row>
    <row r="1393" spans="1:56">
      <c r="A1393" s="220" t="str">
        <f t="shared" si="483"/>
        <v/>
      </c>
      <c r="B1393" s="221"/>
      <c r="C1393" s="222"/>
      <c r="D1393" s="169"/>
      <c r="E1393" s="169"/>
      <c r="F1393" s="169"/>
      <c r="G1393" s="202"/>
      <c r="H1393" s="217"/>
      <c r="I1393" s="212"/>
      <c r="J1393" s="206"/>
      <c r="K1393" s="212"/>
      <c r="L1393" s="206"/>
      <c r="M1393" s="212"/>
      <c r="N1393" s="206"/>
      <c r="O1393" s="170" t="str">
        <f t="shared" si="484"/>
        <v/>
      </c>
      <c r="P1393" s="171"/>
      <c r="Q1393" s="171"/>
      <c r="R1393" s="171"/>
      <c r="S1393" s="172" t="str">
        <f t="shared" si="485"/>
        <v/>
      </c>
      <c r="T1393" s="172" t="str">
        <f t="shared" si="486"/>
        <v/>
      </c>
      <c r="U1393" s="171"/>
      <c r="V1393" s="171"/>
      <c r="W1393" s="173" t="str">
        <f t="shared" si="487"/>
        <v/>
      </c>
      <c r="X1393" s="173" t="str">
        <f t="shared" si="488"/>
        <v/>
      </c>
      <c r="Y1393" s="173" t="str">
        <f t="shared" si="489"/>
        <v/>
      </c>
      <c r="Z1393" s="171"/>
      <c r="AA1393" s="171"/>
      <c r="AB1393" s="171"/>
      <c r="AC1393" s="172" t="str">
        <f t="shared" si="490"/>
        <v/>
      </c>
      <c r="AD1393" s="172" t="str">
        <f t="shared" si="491"/>
        <v/>
      </c>
      <c r="AE1393" s="174"/>
      <c r="AF1393" s="175" t="str">
        <f t="shared" si="492"/>
        <v/>
      </c>
      <c r="AG1393" s="169"/>
      <c r="AH1393" s="171"/>
      <c r="AI1393" s="171"/>
      <c r="AJ1393" s="169"/>
      <c r="AK1393" s="176" t="str">
        <f t="shared" si="493"/>
        <v/>
      </c>
      <c r="AL1393" s="176" t="str">
        <f t="shared" si="494"/>
        <v/>
      </c>
      <c r="AM1393" s="176" t="str">
        <f t="shared" si="495"/>
        <v/>
      </c>
      <c r="AN1393" s="359" t="str">
        <f>IF(Overview!$K$17='Internal Calcs'!$P$22,IF(AK1393="","",AK1393),IF(Overview!$K$17='Internal Calcs'!$P$23,IF(AK1393="","",AK1393),IF(ISNUMBER(A1393),(IF(F1393="Short",G1393-H1393,H1393-G1393)*AZ1393-AX1393),"")))</f>
        <v/>
      </c>
      <c r="AO1393" s="401" t="str">
        <f>IF(Overview!$K$17='Internal Calcs'!$P$22,IF(AL1393="","",AL1393),IF(Overview!$K$17='Internal Calcs'!$P$23,IF(AL1393="","",AL1393),IF(ISNUMBER(A1393),IF(AL1393="",(IF(F1393="Short",G1393-H1393,H1393-G1393)*AZ1393-AX1393),(IF(F1393="Short",G1393-J1393,J1393-G1393)*AZ1393-AX1393)),"")))</f>
        <v/>
      </c>
      <c r="AP1393" s="359" t="str">
        <f>IF(Overview!$K$17='Internal Calcs'!$P$22,"",IF(Overview!$K$17='Internal Calcs'!$P$23,IF(AM1393="","",AM1393),IF(ISNUMBER(A1393),IF(AM1393="",(IF(F1393="Short",G1393-H1393,H1393-G1393)*AZ1393-AX1393),(IF(F1393="Short",G1393-L1393,L1393-G1393)*AZ1393-AX1393)),"")))</f>
        <v/>
      </c>
      <c r="AQ1393" s="176" t="str">
        <f t="shared" si="496"/>
        <v/>
      </c>
      <c r="AR1393" s="176" t="str">
        <f t="shared" si="497"/>
        <v/>
      </c>
      <c r="AS1393" s="176" t="str">
        <f t="shared" si="498"/>
        <v/>
      </c>
      <c r="AT1393" s="176" t="str">
        <f>IF(ISNUMBER(A1393),MAX($AS$2:AS1393)-AS1393,"")</f>
        <v/>
      </c>
      <c r="AU1393" s="177" t="str">
        <f t="shared" si="499"/>
        <v/>
      </c>
      <c r="AV1393" s="178" t="str">
        <f t="shared" si="500"/>
        <v/>
      </c>
      <c r="AW1393" s="178" t="str">
        <f t="shared" si="501"/>
        <v/>
      </c>
      <c r="AX1393" s="179" t="str">
        <f ca="1">IF(ISNUMBER($A1393),INDIRECT(CONCATENATE("'Instrument List'!B",(MATCH(E1393,'Instrument List'!A:A,0))-0)),"")</f>
        <v/>
      </c>
      <c r="AY1393" s="179" t="str">
        <f ca="1">IF(ISNUMBER($A1393),INDIRECT(CONCATENATE("'Instrument List'!D",(MATCH(E1393,'Instrument List'!A:A,0))-0)),"")</f>
        <v/>
      </c>
      <c r="AZ1393" s="179" t="str">
        <f ca="1">IF(ISNUMBER($A1393),INDIRECT(CONCATENATE("'Instrument List'!C",(MATCH(E1393,'Instrument List'!A:A,0))-0)),"")</f>
        <v/>
      </c>
      <c r="BA1393" s="180" t="str">
        <f ca="1">IF(ISNUMBER(A1393),INDIRECT(CONCATENATE("'Instrument List'!E",(MATCH(E1393,'Instrument List'!A:A,0))-0)),"")</f>
        <v/>
      </c>
      <c r="BB1393" s="181" t="str">
        <f t="shared" si="502"/>
        <v/>
      </c>
      <c r="BC1393" s="181" t="str">
        <f t="shared" si="503"/>
        <v/>
      </c>
      <c r="BD1393" s="181" t="str">
        <f ca="1">IF(ISNUMBER(A1393),INDIRECT(CONCATENATE("'Instrument List'!F",(MATCH(E1393,'Instrument List'!A:A,0))-0)),"")</f>
        <v/>
      </c>
    </row>
    <row r="1394" spans="1:56">
      <c r="A1394" s="223" t="str">
        <f t="shared" si="483"/>
        <v/>
      </c>
      <c r="B1394" s="224"/>
      <c r="C1394" s="225"/>
      <c r="D1394" s="182"/>
      <c r="E1394" s="182"/>
      <c r="F1394" s="182"/>
      <c r="G1394" s="203"/>
      <c r="H1394" s="218"/>
      <c r="I1394" s="213"/>
      <c r="J1394" s="207"/>
      <c r="K1394" s="213"/>
      <c r="L1394" s="207"/>
      <c r="M1394" s="213"/>
      <c r="N1394" s="207"/>
      <c r="O1394" s="183" t="str">
        <f t="shared" si="484"/>
        <v/>
      </c>
      <c r="P1394" s="184"/>
      <c r="Q1394" s="184"/>
      <c r="R1394" s="275"/>
      <c r="S1394" s="185" t="str">
        <f t="shared" si="485"/>
        <v/>
      </c>
      <c r="T1394" s="185" t="str">
        <f t="shared" si="486"/>
        <v/>
      </c>
      <c r="U1394" s="275"/>
      <c r="V1394" s="275"/>
      <c r="W1394" s="276" t="str">
        <f t="shared" si="487"/>
        <v/>
      </c>
      <c r="X1394" s="276" t="str">
        <f t="shared" si="488"/>
        <v/>
      </c>
      <c r="Y1394" s="276" t="str">
        <f t="shared" si="489"/>
        <v/>
      </c>
      <c r="Z1394" s="275"/>
      <c r="AA1394" s="184"/>
      <c r="AB1394" s="184"/>
      <c r="AC1394" s="185" t="str">
        <f t="shared" si="490"/>
        <v/>
      </c>
      <c r="AD1394" s="185" t="str">
        <f t="shared" si="491"/>
        <v/>
      </c>
      <c r="AE1394" s="186"/>
      <c r="AF1394" s="187" t="str">
        <f t="shared" si="492"/>
        <v/>
      </c>
      <c r="AG1394" s="182"/>
      <c r="AH1394" s="184"/>
      <c r="AI1394" s="184"/>
      <c r="AJ1394" s="182"/>
      <c r="AK1394" s="188" t="str">
        <f t="shared" si="493"/>
        <v/>
      </c>
      <c r="AL1394" s="188" t="str">
        <f t="shared" si="494"/>
        <v/>
      </c>
      <c r="AM1394" s="188" t="str">
        <f t="shared" si="495"/>
        <v/>
      </c>
      <c r="AN1394" s="359" t="str">
        <f>IF(Overview!$K$17='Internal Calcs'!$P$22,IF(AK1394="","",AK1394),IF(Overview!$K$17='Internal Calcs'!$P$23,IF(AK1394="","",AK1394),IF(ISNUMBER(A1394),(IF(F1394="Short",G1394-H1394,H1394-G1394)*AZ1394-AX1394),"")))</f>
        <v/>
      </c>
      <c r="AO1394" s="401" t="str">
        <f>IF(Overview!$K$17='Internal Calcs'!$P$22,IF(AL1394="","",AL1394),IF(Overview!$K$17='Internal Calcs'!$P$23,IF(AL1394="","",AL1394),IF(ISNUMBER(A1394),IF(AL1394="",(IF(F1394="Short",G1394-H1394,H1394-G1394)*AZ1394-AX1394),(IF(F1394="Short",G1394-J1394,J1394-G1394)*AZ1394-AX1394)),"")))</f>
        <v/>
      </c>
      <c r="AP1394" s="359" t="str">
        <f>IF(Overview!$K$17='Internal Calcs'!$P$22,"",IF(Overview!$K$17='Internal Calcs'!$P$23,IF(AM1394="","",AM1394),IF(ISNUMBER(A1394),IF(AM1394="",(IF(F1394="Short",G1394-H1394,H1394-G1394)*AZ1394-AX1394),(IF(F1394="Short",G1394-L1394,L1394-G1394)*AZ1394-AX1394)),"")))</f>
        <v/>
      </c>
      <c r="AQ1394" s="188" t="str">
        <f t="shared" si="496"/>
        <v/>
      </c>
      <c r="AR1394" s="188" t="str">
        <f t="shared" si="497"/>
        <v/>
      </c>
      <c r="AS1394" s="188" t="str">
        <f t="shared" si="498"/>
        <v/>
      </c>
      <c r="AT1394" s="188" t="str">
        <f>IF(ISNUMBER(A1394),MAX($AS$2:AS1394)-AS1394,"")</f>
        <v/>
      </c>
      <c r="AU1394" s="189" t="str">
        <f t="shared" si="499"/>
        <v/>
      </c>
      <c r="AV1394" s="190" t="str">
        <f t="shared" si="500"/>
        <v/>
      </c>
      <c r="AW1394" s="190" t="str">
        <f t="shared" si="501"/>
        <v/>
      </c>
      <c r="AX1394" s="191" t="str">
        <f ca="1">IF(ISNUMBER($A1394),INDIRECT(CONCATENATE("'Instrument List'!B",(MATCH(E1394,'Instrument List'!A:A,0))-0)),"")</f>
        <v/>
      </c>
      <c r="AY1394" s="191" t="str">
        <f ca="1">IF(ISNUMBER($A1394),INDIRECT(CONCATENATE("'Instrument List'!D",(MATCH(E1394,'Instrument List'!A:A,0))-0)),"")</f>
        <v/>
      </c>
      <c r="AZ1394" s="191" t="str">
        <f ca="1">IF(ISNUMBER($A1394),INDIRECT(CONCATENATE("'Instrument List'!C",(MATCH(E1394,'Instrument List'!A:A,0))-0)),"")</f>
        <v/>
      </c>
      <c r="BA1394" s="192" t="str">
        <f ca="1">IF(ISNUMBER(A1394),INDIRECT(CONCATENATE("'Instrument List'!E",(MATCH(E1394,'Instrument List'!A:A,0))-0)),"")</f>
        <v/>
      </c>
      <c r="BB1394" s="193" t="str">
        <f t="shared" si="502"/>
        <v/>
      </c>
      <c r="BC1394" s="193" t="str">
        <f t="shared" si="503"/>
        <v/>
      </c>
      <c r="BD1394" s="193" t="str">
        <f ca="1">IF(ISNUMBER(A1394),INDIRECT(CONCATENATE("'Instrument List'!F",(MATCH(E1394,'Instrument List'!A:A,0))-0)),"")</f>
        <v/>
      </c>
    </row>
    <row r="1395" spans="1:56">
      <c r="A1395" s="220" t="str">
        <f t="shared" si="483"/>
        <v/>
      </c>
      <c r="B1395" s="221"/>
      <c r="C1395" s="222"/>
      <c r="D1395" s="169"/>
      <c r="E1395" s="169"/>
      <c r="F1395" s="169"/>
      <c r="G1395" s="202"/>
      <c r="H1395" s="217"/>
      <c r="I1395" s="212"/>
      <c r="J1395" s="206"/>
      <c r="K1395" s="212"/>
      <c r="L1395" s="206"/>
      <c r="M1395" s="212"/>
      <c r="N1395" s="206"/>
      <c r="O1395" s="170" t="str">
        <f t="shared" si="484"/>
        <v/>
      </c>
      <c r="P1395" s="171"/>
      <c r="Q1395" s="171"/>
      <c r="R1395" s="171"/>
      <c r="S1395" s="172" t="str">
        <f t="shared" si="485"/>
        <v/>
      </c>
      <c r="T1395" s="172" t="str">
        <f t="shared" si="486"/>
        <v/>
      </c>
      <c r="U1395" s="171"/>
      <c r="V1395" s="171"/>
      <c r="W1395" s="173" t="str">
        <f t="shared" si="487"/>
        <v/>
      </c>
      <c r="X1395" s="173" t="str">
        <f t="shared" si="488"/>
        <v/>
      </c>
      <c r="Y1395" s="173" t="str">
        <f t="shared" si="489"/>
        <v/>
      </c>
      <c r="Z1395" s="171"/>
      <c r="AA1395" s="171"/>
      <c r="AB1395" s="171"/>
      <c r="AC1395" s="172" t="str">
        <f t="shared" si="490"/>
        <v/>
      </c>
      <c r="AD1395" s="172" t="str">
        <f t="shared" si="491"/>
        <v/>
      </c>
      <c r="AE1395" s="174"/>
      <c r="AF1395" s="175" t="str">
        <f t="shared" si="492"/>
        <v/>
      </c>
      <c r="AG1395" s="169"/>
      <c r="AH1395" s="171"/>
      <c r="AI1395" s="171"/>
      <c r="AJ1395" s="169"/>
      <c r="AK1395" s="176" t="str">
        <f t="shared" si="493"/>
        <v/>
      </c>
      <c r="AL1395" s="176" t="str">
        <f t="shared" si="494"/>
        <v/>
      </c>
      <c r="AM1395" s="176" t="str">
        <f t="shared" si="495"/>
        <v/>
      </c>
      <c r="AN1395" s="359" t="str">
        <f>IF(Overview!$K$17='Internal Calcs'!$P$22,IF(AK1395="","",AK1395),IF(Overview!$K$17='Internal Calcs'!$P$23,IF(AK1395="","",AK1395),IF(ISNUMBER(A1395),(IF(F1395="Short",G1395-H1395,H1395-G1395)*AZ1395-AX1395),"")))</f>
        <v/>
      </c>
      <c r="AO1395" s="401" t="str">
        <f>IF(Overview!$K$17='Internal Calcs'!$P$22,IF(AL1395="","",AL1395),IF(Overview!$K$17='Internal Calcs'!$P$23,IF(AL1395="","",AL1395),IF(ISNUMBER(A1395),IF(AL1395="",(IF(F1395="Short",G1395-H1395,H1395-G1395)*AZ1395-AX1395),(IF(F1395="Short",G1395-J1395,J1395-G1395)*AZ1395-AX1395)),"")))</f>
        <v/>
      </c>
      <c r="AP1395" s="359" t="str">
        <f>IF(Overview!$K$17='Internal Calcs'!$P$22,"",IF(Overview!$K$17='Internal Calcs'!$P$23,IF(AM1395="","",AM1395),IF(ISNUMBER(A1395),IF(AM1395="",(IF(F1395="Short",G1395-H1395,H1395-G1395)*AZ1395-AX1395),(IF(F1395="Short",G1395-L1395,L1395-G1395)*AZ1395-AX1395)),"")))</f>
        <v/>
      </c>
      <c r="AQ1395" s="176" t="str">
        <f t="shared" si="496"/>
        <v/>
      </c>
      <c r="AR1395" s="176" t="str">
        <f t="shared" si="497"/>
        <v/>
      </c>
      <c r="AS1395" s="176" t="str">
        <f t="shared" si="498"/>
        <v/>
      </c>
      <c r="AT1395" s="176" t="str">
        <f>IF(ISNUMBER(A1395),MAX($AS$2:AS1395)-AS1395,"")</f>
        <v/>
      </c>
      <c r="AU1395" s="177" t="str">
        <f t="shared" si="499"/>
        <v/>
      </c>
      <c r="AV1395" s="178" t="str">
        <f t="shared" si="500"/>
        <v/>
      </c>
      <c r="AW1395" s="178" t="str">
        <f t="shared" si="501"/>
        <v/>
      </c>
      <c r="AX1395" s="179" t="str">
        <f ca="1">IF(ISNUMBER($A1395),INDIRECT(CONCATENATE("'Instrument List'!B",(MATCH(E1395,'Instrument List'!A:A,0))-0)),"")</f>
        <v/>
      </c>
      <c r="AY1395" s="179" t="str">
        <f ca="1">IF(ISNUMBER($A1395),INDIRECT(CONCATENATE("'Instrument List'!D",(MATCH(E1395,'Instrument List'!A:A,0))-0)),"")</f>
        <v/>
      </c>
      <c r="AZ1395" s="179" t="str">
        <f ca="1">IF(ISNUMBER($A1395),INDIRECT(CONCATENATE("'Instrument List'!C",(MATCH(E1395,'Instrument List'!A:A,0))-0)),"")</f>
        <v/>
      </c>
      <c r="BA1395" s="180" t="str">
        <f ca="1">IF(ISNUMBER(A1395),INDIRECT(CONCATENATE("'Instrument List'!E",(MATCH(E1395,'Instrument List'!A:A,0))-0)),"")</f>
        <v/>
      </c>
      <c r="BB1395" s="181" t="str">
        <f t="shared" si="502"/>
        <v/>
      </c>
      <c r="BC1395" s="181" t="str">
        <f t="shared" si="503"/>
        <v/>
      </c>
      <c r="BD1395" s="181" t="str">
        <f ca="1">IF(ISNUMBER(A1395),INDIRECT(CONCATENATE("'Instrument List'!F",(MATCH(E1395,'Instrument List'!A:A,0))-0)),"")</f>
        <v/>
      </c>
    </row>
    <row r="1396" spans="1:56">
      <c r="A1396" s="223" t="str">
        <f t="shared" si="483"/>
        <v/>
      </c>
      <c r="B1396" s="224"/>
      <c r="C1396" s="225"/>
      <c r="D1396" s="182"/>
      <c r="E1396" s="182"/>
      <c r="F1396" s="182"/>
      <c r="G1396" s="203"/>
      <c r="H1396" s="218"/>
      <c r="I1396" s="213"/>
      <c r="J1396" s="207"/>
      <c r="K1396" s="213"/>
      <c r="L1396" s="207"/>
      <c r="M1396" s="213"/>
      <c r="N1396" s="207"/>
      <c r="O1396" s="183" t="str">
        <f t="shared" si="484"/>
        <v/>
      </c>
      <c r="P1396" s="184"/>
      <c r="Q1396" s="184"/>
      <c r="R1396" s="275"/>
      <c r="S1396" s="185" t="str">
        <f t="shared" si="485"/>
        <v/>
      </c>
      <c r="T1396" s="185" t="str">
        <f t="shared" si="486"/>
        <v/>
      </c>
      <c r="U1396" s="275"/>
      <c r="V1396" s="275"/>
      <c r="W1396" s="276" t="str">
        <f t="shared" si="487"/>
        <v/>
      </c>
      <c r="X1396" s="276" t="str">
        <f t="shared" si="488"/>
        <v/>
      </c>
      <c r="Y1396" s="276" t="str">
        <f t="shared" si="489"/>
        <v/>
      </c>
      <c r="Z1396" s="275"/>
      <c r="AA1396" s="184"/>
      <c r="AB1396" s="184"/>
      <c r="AC1396" s="185" t="str">
        <f t="shared" si="490"/>
        <v/>
      </c>
      <c r="AD1396" s="185" t="str">
        <f t="shared" si="491"/>
        <v/>
      </c>
      <c r="AE1396" s="186"/>
      <c r="AF1396" s="187" t="str">
        <f t="shared" si="492"/>
        <v/>
      </c>
      <c r="AG1396" s="182"/>
      <c r="AH1396" s="184"/>
      <c r="AI1396" s="184"/>
      <c r="AJ1396" s="182"/>
      <c r="AK1396" s="188" t="str">
        <f t="shared" si="493"/>
        <v/>
      </c>
      <c r="AL1396" s="188" t="str">
        <f t="shared" si="494"/>
        <v/>
      </c>
      <c r="AM1396" s="188" t="str">
        <f t="shared" si="495"/>
        <v/>
      </c>
      <c r="AN1396" s="359" t="str">
        <f>IF(Overview!$K$17='Internal Calcs'!$P$22,IF(AK1396="","",AK1396),IF(Overview!$K$17='Internal Calcs'!$P$23,IF(AK1396="","",AK1396),IF(ISNUMBER(A1396),(IF(F1396="Short",G1396-H1396,H1396-G1396)*AZ1396-AX1396),"")))</f>
        <v/>
      </c>
      <c r="AO1396" s="401" t="str">
        <f>IF(Overview!$K$17='Internal Calcs'!$P$22,IF(AL1396="","",AL1396),IF(Overview!$K$17='Internal Calcs'!$P$23,IF(AL1396="","",AL1396),IF(ISNUMBER(A1396),IF(AL1396="",(IF(F1396="Short",G1396-H1396,H1396-G1396)*AZ1396-AX1396),(IF(F1396="Short",G1396-J1396,J1396-G1396)*AZ1396-AX1396)),"")))</f>
        <v/>
      </c>
      <c r="AP1396" s="359" t="str">
        <f>IF(Overview!$K$17='Internal Calcs'!$P$22,"",IF(Overview!$K$17='Internal Calcs'!$P$23,IF(AM1396="","",AM1396),IF(ISNUMBER(A1396),IF(AM1396="",(IF(F1396="Short",G1396-H1396,H1396-G1396)*AZ1396-AX1396),(IF(F1396="Short",G1396-L1396,L1396-G1396)*AZ1396-AX1396)),"")))</f>
        <v/>
      </c>
      <c r="AQ1396" s="188" t="str">
        <f t="shared" si="496"/>
        <v/>
      </c>
      <c r="AR1396" s="188" t="str">
        <f t="shared" si="497"/>
        <v/>
      </c>
      <c r="AS1396" s="188" t="str">
        <f t="shared" si="498"/>
        <v/>
      </c>
      <c r="AT1396" s="188" t="str">
        <f>IF(ISNUMBER(A1396),MAX($AS$2:AS1396)-AS1396,"")</f>
        <v/>
      </c>
      <c r="AU1396" s="189" t="str">
        <f t="shared" si="499"/>
        <v/>
      </c>
      <c r="AV1396" s="190" t="str">
        <f t="shared" si="500"/>
        <v/>
      </c>
      <c r="AW1396" s="190" t="str">
        <f t="shared" si="501"/>
        <v/>
      </c>
      <c r="AX1396" s="191" t="str">
        <f ca="1">IF(ISNUMBER($A1396),INDIRECT(CONCATENATE("'Instrument List'!B",(MATCH(E1396,'Instrument List'!A:A,0))-0)),"")</f>
        <v/>
      </c>
      <c r="AY1396" s="191" t="str">
        <f ca="1">IF(ISNUMBER($A1396),INDIRECT(CONCATENATE("'Instrument List'!D",(MATCH(E1396,'Instrument List'!A:A,0))-0)),"")</f>
        <v/>
      </c>
      <c r="AZ1396" s="191" t="str">
        <f ca="1">IF(ISNUMBER($A1396),INDIRECT(CONCATENATE("'Instrument List'!C",(MATCH(E1396,'Instrument List'!A:A,0))-0)),"")</f>
        <v/>
      </c>
      <c r="BA1396" s="192" t="str">
        <f ca="1">IF(ISNUMBER(A1396),INDIRECT(CONCATENATE("'Instrument List'!E",(MATCH(E1396,'Instrument List'!A:A,0))-0)),"")</f>
        <v/>
      </c>
      <c r="BB1396" s="193" t="str">
        <f t="shared" si="502"/>
        <v/>
      </c>
      <c r="BC1396" s="193" t="str">
        <f t="shared" si="503"/>
        <v/>
      </c>
      <c r="BD1396" s="193" t="str">
        <f ca="1">IF(ISNUMBER(A1396),INDIRECT(CONCATENATE("'Instrument List'!F",(MATCH(E1396,'Instrument List'!A:A,0))-0)),"")</f>
        <v/>
      </c>
    </row>
    <row r="1397" spans="1:56">
      <c r="A1397" s="220" t="str">
        <f t="shared" si="483"/>
        <v/>
      </c>
      <c r="B1397" s="221"/>
      <c r="C1397" s="222"/>
      <c r="D1397" s="169"/>
      <c r="E1397" s="169"/>
      <c r="F1397" s="169"/>
      <c r="G1397" s="202"/>
      <c r="H1397" s="217"/>
      <c r="I1397" s="212"/>
      <c r="J1397" s="206"/>
      <c r="K1397" s="212"/>
      <c r="L1397" s="206"/>
      <c r="M1397" s="212"/>
      <c r="N1397" s="206"/>
      <c r="O1397" s="170" t="str">
        <f t="shared" si="484"/>
        <v/>
      </c>
      <c r="P1397" s="171"/>
      <c r="Q1397" s="171"/>
      <c r="R1397" s="171"/>
      <c r="S1397" s="172" t="str">
        <f t="shared" si="485"/>
        <v/>
      </c>
      <c r="T1397" s="172" t="str">
        <f t="shared" si="486"/>
        <v/>
      </c>
      <c r="U1397" s="171"/>
      <c r="V1397" s="171"/>
      <c r="W1397" s="173" t="str">
        <f t="shared" si="487"/>
        <v/>
      </c>
      <c r="X1397" s="173" t="str">
        <f t="shared" si="488"/>
        <v/>
      </c>
      <c r="Y1397" s="173" t="str">
        <f t="shared" si="489"/>
        <v/>
      </c>
      <c r="Z1397" s="171"/>
      <c r="AA1397" s="171"/>
      <c r="AB1397" s="171"/>
      <c r="AC1397" s="172" t="str">
        <f t="shared" si="490"/>
        <v/>
      </c>
      <c r="AD1397" s="172" t="str">
        <f t="shared" si="491"/>
        <v/>
      </c>
      <c r="AE1397" s="174"/>
      <c r="AF1397" s="175" t="str">
        <f t="shared" si="492"/>
        <v/>
      </c>
      <c r="AG1397" s="169"/>
      <c r="AH1397" s="171"/>
      <c r="AI1397" s="171"/>
      <c r="AJ1397" s="169"/>
      <c r="AK1397" s="176" t="str">
        <f t="shared" si="493"/>
        <v/>
      </c>
      <c r="AL1397" s="176" t="str">
        <f t="shared" si="494"/>
        <v/>
      </c>
      <c r="AM1397" s="176" t="str">
        <f t="shared" si="495"/>
        <v/>
      </c>
      <c r="AN1397" s="359" t="str">
        <f>IF(Overview!$K$17='Internal Calcs'!$P$22,IF(AK1397="","",AK1397),IF(Overview!$K$17='Internal Calcs'!$P$23,IF(AK1397="","",AK1397),IF(ISNUMBER(A1397),(IF(F1397="Short",G1397-H1397,H1397-G1397)*AZ1397-AX1397),"")))</f>
        <v/>
      </c>
      <c r="AO1397" s="401" t="str">
        <f>IF(Overview!$K$17='Internal Calcs'!$P$22,IF(AL1397="","",AL1397),IF(Overview!$K$17='Internal Calcs'!$P$23,IF(AL1397="","",AL1397),IF(ISNUMBER(A1397),IF(AL1397="",(IF(F1397="Short",G1397-H1397,H1397-G1397)*AZ1397-AX1397),(IF(F1397="Short",G1397-J1397,J1397-G1397)*AZ1397-AX1397)),"")))</f>
        <v/>
      </c>
      <c r="AP1397" s="359" t="str">
        <f>IF(Overview!$K$17='Internal Calcs'!$P$22,"",IF(Overview!$K$17='Internal Calcs'!$P$23,IF(AM1397="","",AM1397),IF(ISNUMBER(A1397),IF(AM1397="",(IF(F1397="Short",G1397-H1397,H1397-G1397)*AZ1397-AX1397),(IF(F1397="Short",G1397-L1397,L1397-G1397)*AZ1397-AX1397)),"")))</f>
        <v/>
      </c>
      <c r="AQ1397" s="176" t="str">
        <f t="shared" si="496"/>
        <v/>
      </c>
      <c r="AR1397" s="176" t="str">
        <f t="shared" si="497"/>
        <v/>
      </c>
      <c r="AS1397" s="176" t="str">
        <f t="shared" si="498"/>
        <v/>
      </c>
      <c r="AT1397" s="176" t="str">
        <f>IF(ISNUMBER(A1397),MAX($AS$2:AS1397)-AS1397,"")</f>
        <v/>
      </c>
      <c r="AU1397" s="177" t="str">
        <f t="shared" si="499"/>
        <v/>
      </c>
      <c r="AV1397" s="178" t="str">
        <f t="shared" si="500"/>
        <v/>
      </c>
      <c r="AW1397" s="178" t="str">
        <f t="shared" si="501"/>
        <v/>
      </c>
      <c r="AX1397" s="179" t="str">
        <f ca="1">IF(ISNUMBER($A1397),INDIRECT(CONCATENATE("'Instrument List'!B",(MATCH(E1397,'Instrument List'!A:A,0))-0)),"")</f>
        <v/>
      </c>
      <c r="AY1397" s="179" t="str">
        <f ca="1">IF(ISNUMBER($A1397),INDIRECT(CONCATENATE("'Instrument List'!D",(MATCH(E1397,'Instrument List'!A:A,0))-0)),"")</f>
        <v/>
      </c>
      <c r="AZ1397" s="179" t="str">
        <f ca="1">IF(ISNUMBER($A1397),INDIRECT(CONCATENATE("'Instrument List'!C",(MATCH(E1397,'Instrument List'!A:A,0))-0)),"")</f>
        <v/>
      </c>
      <c r="BA1397" s="180" t="str">
        <f ca="1">IF(ISNUMBER(A1397),INDIRECT(CONCATENATE("'Instrument List'!E",(MATCH(E1397,'Instrument List'!A:A,0))-0)),"")</f>
        <v/>
      </c>
      <c r="BB1397" s="181" t="str">
        <f t="shared" si="502"/>
        <v/>
      </c>
      <c r="BC1397" s="181" t="str">
        <f t="shared" si="503"/>
        <v/>
      </c>
      <c r="BD1397" s="181" t="str">
        <f ca="1">IF(ISNUMBER(A1397),INDIRECT(CONCATENATE("'Instrument List'!F",(MATCH(E1397,'Instrument List'!A:A,0))-0)),"")</f>
        <v/>
      </c>
    </row>
    <row r="1398" spans="1:56">
      <c r="A1398" s="223" t="str">
        <f t="shared" si="483"/>
        <v/>
      </c>
      <c r="B1398" s="224"/>
      <c r="C1398" s="225"/>
      <c r="D1398" s="182"/>
      <c r="E1398" s="182"/>
      <c r="F1398" s="182"/>
      <c r="G1398" s="203"/>
      <c r="H1398" s="218"/>
      <c r="I1398" s="213"/>
      <c r="J1398" s="207"/>
      <c r="K1398" s="213"/>
      <c r="L1398" s="207"/>
      <c r="M1398" s="213"/>
      <c r="N1398" s="207"/>
      <c r="O1398" s="183" t="str">
        <f t="shared" si="484"/>
        <v/>
      </c>
      <c r="P1398" s="184"/>
      <c r="Q1398" s="184"/>
      <c r="R1398" s="275"/>
      <c r="S1398" s="185" t="str">
        <f t="shared" si="485"/>
        <v/>
      </c>
      <c r="T1398" s="185" t="str">
        <f t="shared" si="486"/>
        <v/>
      </c>
      <c r="U1398" s="275"/>
      <c r="V1398" s="275"/>
      <c r="W1398" s="276" t="str">
        <f t="shared" si="487"/>
        <v/>
      </c>
      <c r="X1398" s="276" t="str">
        <f t="shared" si="488"/>
        <v/>
      </c>
      <c r="Y1398" s="276" t="str">
        <f t="shared" si="489"/>
        <v/>
      </c>
      <c r="Z1398" s="275"/>
      <c r="AA1398" s="184"/>
      <c r="AB1398" s="184"/>
      <c r="AC1398" s="185" t="str">
        <f t="shared" si="490"/>
        <v/>
      </c>
      <c r="AD1398" s="185" t="str">
        <f t="shared" si="491"/>
        <v/>
      </c>
      <c r="AE1398" s="186"/>
      <c r="AF1398" s="187" t="str">
        <f t="shared" si="492"/>
        <v/>
      </c>
      <c r="AG1398" s="182"/>
      <c r="AH1398" s="184"/>
      <c r="AI1398" s="184"/>
      <c r="AJ1398" s="182"/>
      <c r="AK1398" s="188" t="str">
        <f t="shared" si="493"/>
        <v/>
      </c>
      <c r="AL1398" s="188" t="str">
        <f t="shared" si="494"/>
        <v/>
      </c>
      <c r="AM1398" s="188" t="str">
        <f t="shared" si="495"/>
        <v/>
      </c>
      <c r="AN1398" s="359" t="str">
        <f>IF(Overview!$K$17='Internal Calcs'!$P$22,IF(AK1398="","",AK1398),IF(Overview!$K$17='Internal Calcs'!$P$23,IF(AK1398="","",AK1398),IF(ISNUMBER(A1398),(IF(F1398="Short",G1398-H1398,H1398-G1398)*AZ1398-AX1398),"")))</f>
        <v/>
      </c>
      <c r="AO1398" s="401" t="str">
        <f>IF(Overview!$K$17='Internal Calcs'!$P$22,IF(AL1398="","",AL1398),IF(Overview!$K$17='Internal Calcs'!$P$23,IF(AL1398="","",AL1398),IF(ISNUMBER(A1398),IF(AL1398="",(IF(F1398="Short",G1398-H1398,H1398-G1398)*AZ1398-AX1398),(IF(F1398="Short",G1398-J1398,J1398-G1398)*AZ1398-AX1398)),"")))</f>
        <v/>
      </c>
      <c r="AP1398" s="359" t="str">
        <f>IF(Overview!$K$17='Internal Calcs'!$P$22,"",IF(Overview!$K$17='Internal Calcs'!$P$23,IF(AM1398="","",AM1398),IF(ISNUMBER(A1398),IF(AM1398="",(IF(F1398="Short",G1398-H1398,H1398-G1398)*AZ1398-AX1398),(IF(F1398="Short",G1398-L1398,L1398-G1398)*AZ1398-AX1398)),"")))</f>
        <v/>
      </c>
      <c r="AQ1398" s="188" t="str">
        <f t="shared" si="496"/>
        <v/>
      </c>
      <c r="AR1398" s="188" t="str">
        <f t="shared" si="497"/>
        <v/>
      </c>
      <c r="AS1398" s="188" t="str">
        <f t="shared" si="498"/>
        <v/>
      </c>
      <c r="AT1398" s="188" t="str">
        <f>IF(ISNUMBER(A1398),MAX($AS$2:AS1398)-AS1398,"")</f>
        <v/>
      </c>
      <c r="AU1398" s="189" t="str">
        <f t="shared" si="499"/>
        <v/>
      </c>
      <c r="AV1398" s="190" t="str">
        <f t="shared" si="500"/>
        <v/>
      </c>
      <c r="AW1398" s="190" t="str">
        <f t="shared" si="501"/>
        <v/>
      </c>
      <c r="AX1398" s="191" t="str">
        <f ca="1">IF(ISNUMBER($A1398),INDIRECT(CONCATENATE("'Instrument List'!B",(MATCH(E1398,'Instrument List'!A:A,0))-0)),"")</f>
        <v/>
      </c>
      <c r="AY1398" s="191" t="str">
        <f ca="1">IF(ISNUMBER($A1398),INDIRECT(CONCATENATE("'Instrument List'!D",(MATCH(E1398,'Instrument List'!A:A,0))-0)),"")</f>
        <v/>
      </c>
      <c r="AZ1398" s="191" t="str">
        <f ca="1">IF(ISNUMBER($A1398),INDIRECT(CONCATENATE("'Instrument List'!C",(MATCH(E1398,'Instrument List'!A:A,0))-0)),"")</f>
        <v/>
      </c>
      <c r="BA1398" s="192" t="str">
        <f ca="1">IF(ISNUMBER(A1398),INDIRECT(CONCATENATE("'Instrument List'!E",(MATCH(E1398,'Instrument List'!A:A,0))-0)),"")</f>
        <v/>
      </c>
      <c r="BB1398" s="193" t="str">
        <f t="shared" si="502"/>
        <v/>
      </c>
      <c r="BC1398" s="193" t="str">
        <f t="shared" si="503"/>
        <v/>
      </c>
      <c r="BD1398" s="193" t="str">
        <f ca="1">IF(ISNUMBER(A1398),INDIRECT(CONCATENATE("'Instrument List'!F",(MATCH(E1398,'Instrument List'!A:A,0))-0)),"")</f>
        <v/>
      </c>
    </row>
    <row r="1399" spans="1:56">
      <c r="A1399" s="220" t="str">
        <f t="shared" si="483"/>
        <v/>
      </c>
      <c r="B1399" s="221"/>
      <c r="C1399" s="222"/>
      <c r="D1399" s="169"/>
      <c r="E1399" s="169"/>
      <c r="F1399" s="169"/>
      <c r="G1399" s="202"/>
      <c r="H1399" s="217"/>
      <c r="I1399" s="212"/>
      <c r="J1399" s="206"/>
      <c r="K1399" s="212"/>
      <c r="L1399" s="206"/>
      <c r="M1399" s="212"/>
      <c r="N1399" s="206"/>
      <c r="O1399" s="170" t="str">
        <f t="shared" si="484"/>
        <v/>
      </c>
      <c r="P1399" s="171"/>
      <c r="Q1399" s="171"/>
      <c r="R1399" s="171"/>
      <c r="S1399" s="172" t="str">
        <f t="shared" si="485"/>
        <v/>
      </c>
      <c r="T1399" s="172" t="str">
        <f t="shared" si="486"/>
        <v/>
      </c>
      <c r="U1399" s="171"/>
      <c r="V1399" s="171"/>
      <c r="W1399" s="173" t="str">
        <f t="shared" si="487"/>
        <v/>
      </c>
      <c r="X1399" s="173" t="str">
        <f t="shared" si="488"/>
        <v/>
      </c>
      <c r="Y1399" s="173" t="str">
        <f t="shared" si="489"/>
        <v/>
      </c>
      <c r="Z1399" s="171"/>
      <c r="AA1399" s="171"/>
      <c r="AB1399" s="171"/>
      <c r="AC1399" s="172" t="str">
        <f t="shared" si="490"/>
        <v/>
      </c>
      <c r="AD1399" s="172" t="str">
        <f t="shared" si="491"/>
        <v/>
      </c>
      <c r="AE1399" s="174"/>
      <c r="AF1399" s="175" t="str">
        <f t="shared" si="492"/>
        <v/>
      </c>
      <c r="AG1399" s="169"/>
      <c r="AH1399" s="171"/>
      <c r="AI1399" s="171"/>
      <c r="AJ1399" s="169"/>
      <c r="AK1399" s="176" t="str">
        <f t="shared" si="493"/>
        <v/>
      </c>
      <c r="AL1399" s="176" t="str">
        <f t="shared" si="494"/>
        <v/>
      </c>
      <c r="AM1399" s="176" t="str">
        <f t="shared" si="495"/>
        <v/>
      </c>
      <c r="AN1399" s="359" t="str">
        <f>IF(Overview!$K$17='Internal Calcs'!$P$22,IF(AK1399="","",AK1399),IF(Overview!$K$17='Internal Calcs'!$P$23,IF(AK1399="","",AK1399),IF(ISNUMBER(A1399),(IF(F1399="Short",G1399-H1399,H1399-G1399)*AZ1399-AX1399),"")))</f>
        <v/>
      </c>
      <c r="AO1399" s="401" t="str">
        <f>IF(Overview!$K$17='Internal Calcs'!$P$22,IF(AL1399="","",AL1399),IF(Overview!$K$17='Internal Calcs'!$P$23,IF(AL1399="","",AL1399),IF(ISNUMBER(A1399),IF(AL1399="",(IF(F1399="Short",G1399-H1399,H1399-G1399)*AZ1399-AX1399),(IF(F1399="Short",G1399-J1399,J1399-G1399)*AZ1399-AX1399)),"")))</f>
        <v/>
      </c>
      <c r="AP1399" s="359" t="str">
        <f>IF(Overview!$K$17='Internal Calcs'!$P$22,"",IF(Overview!$K$17='Internal Calcs'!$P$23,IF(AM1399="","",AM1399),IF(ISNUMBER(A1399),IF(AM1399="",(IF(F1399="Short",G1399-H1399,H1399-G1399)*AZ1399-AX1399),(IF(F1399="Short",G1399-L1399,L1399-G1399)*AZ1399-AX1399)),"")))</f>
        <v/>
      </c>
      <c r="AQ1399" s="176" t="str">
        <f t="shared" si="496"/>
        <v/>
      </c>
      <c r="AR1399" s="176" t="str">
        <f t="shared" si="497"/>
        <v/>
      </c>
      <c r="AS1399" s="176" t="str">
        <f t="shared" si="498"/>
        <v/>
      </c>
      <c r="AT1399" s="176" t="str">
        <f>IF(ISNUMBER(A1399),MAX($AS$2:AS1399)-AS1399,"")</f>
        <v/>
      </c>
      <c r="AU1399" s="177" t="str">
        <f t="shared" si="499"/>
        <v/>
      </c>
      <c r="AV1399" s="178" t="str">
        <f t="shared" si="500"/>
        <v/>
      </c>
      <c r="AW1399" s="178" t="str">
        <f t="shared" si="501"/>
        <v/>
      </c>
      <c r="AX1399" s="179" t="str">
        <f ca="1">IF(ISNUMBER($A1399),INDIRECT(CONCATENATE("'Instrument List'!B",(MATCH(E1399,'Instrument List'!A:A,0))-0)),"")</f>
        <v/>
      </c>
      <c r="AY1399" s="179" t="str">
        <f ca="1">IF(ISNUMBER($A1399),INDIRECT(CONCATENATE("'Instrument List'!D",(MATCH(E1399,'Instrument List'!A:A,0))-0)),"")</f>
        <v/>
      </c>
      <c r="AZ1399" s="179" t="str">
        <f ca="1">IF(ISNUMBER($A1399),INDIRECT(CONCATENATE("'Instrument List'!C",(MATCH(E1399,'Instrument List'!A:A,0))-0)),"")</f>
        <v/>
      </c>
      <c r="BA1399" s="180" t="str">
        <f ca="1">IF(ISNUMBER(A1399),INDIRECT(CONCATENATE("'Instrument List'!E",(MATCH(E1399,'Instrument List'!A:A,0))-0)),"")</f>
        <v/>
      </c>
      <c r="BB1399" s="181" t="str">
        <f t="shared" si="502"/>
        <v/>
      </c>
      <c r="BC1399" s="181" t="str">
        <f t="shared" si="503"/>
        <v/>
      </c>
      <c r="BD1399" s="181" t="str">
        <f ca="1">IF(ISNUMBER(A1399),INDIRECT(CONCATENATE("'Instrument List'!F",(MATCH(E1399,'Instrument List'!A:A,0))-0)),"")</f>
        <v/>
      </c>
    </row>
    <row r="1400" spans="1:56">
      <c r="A1400" s="223" t="str">
        <f t="shared" si="483"/>
        <v/>
      </c>
      <c r="B1400" s="224"/>
      <c r="C1400" s="225"/>
      <c r="D1400" s="182"/>
      <c r="E1400" s="182"/>
      <c r="F1400" s="182"/>
      <c r="G1400" s="203"/>
      <c r="H1400" s="218"/>
      <c r="I1400" s="213"/>
      <c r="J1400" s="207"/>
      <c r="K1400" s="213"/>
      <c r="L1400" s="207"/>
      <c r="M1400" s="213"/>
      <c r="N1400" s="207"/>
      <c r="O1400" s="183" t="str">
        <f t="shared" si="484"/>
        <v/>
      </c>
      <c r="P1400" s="184"/>
      <c r="Q1400" s="184"/>
      <c r="R1400" s="275"/>
      <c r="S1400" s="185" t="str">
        <f t="shared" si="485"/>
        <v/>
      </c>
      <c r="T1400" s="185" t="str">
        <f t="shared" si="486"/>
        <v/>
      </c>
      <c r="U1400" s="275"/>
      <c r="V1400" s="275"/>
      <c r="W1400" s="276" t="str">
        <f t="shared" si="487"/>
        <v/>
      </c>
      <c r="X1400" s="276" t="str">
        <f t="shared" si="488"/>
        <v/>
      </c>
      <c r="Y1400" s="276" t="str">
        <f t="shared" si="489"/>
        <v/>
      </c>
      <c r="Z1400" s="275"/>
      <c r="AA1400" s="184"/>
      <c r="AB1400" s="184"/>
      <c r="AC1400" s="185" t="str">
        <f t="shared" si="490"/>
        <v/>
      </c>
      <c r="AD1400" s="185" t="str">
        <f t="shared" si="491"/>
        <v/>
      </c>
      <c r="AE1400" s="186"/>
      <c r="AF1400" s="187" t="str">
        <f t="shared" si="492"/>
        <v/>
      </c>
      <c r="AG1400" s="182"/>
      <c r="AH1400" s="184"/>
      <c r="AI1400" s="184"/>
      <c r="AJ1400" s="182"/>
      <c r="AK1400" s="188" t="str">
        <f t="shared" si="493"/>
        <v/>
      </c>
      <c r="AL1400" s="188" t="str">
        <f t="shared" si="494"/>
        <v/>
      </c>
      <c r="AM1400" s="188" t="str">
        <f t="shared" si="495"/>
        <v/>
      </c>
      <c r="AN1400" s="359" t="str">
        <f>IF(Overview!$K$17='Internal Calcs'!$P$22,IF(AK1400="","",AK1400),IF(Overview!$K$17='Internal Calcs'!$P$23,IF(AK1400="","",AK1400),IF(ISNUMBER(A1400),(IF(F1400="Short",G1400-H1400,H1400-G1400)*AZ1400-AX1400),"")))</f>
        <v/>
      </c>
      <c r="AO1400" s="401" t="str">
        <f>IF(Overview!$K$17='Internal Calcs'!$P$22,IF(AL1400="","",AL1400),IF(Overview!$K$17='Internal Calcs'!$P$23,IF(AL1400="","",AL1400),IF(ISNUMBER(A1400),IF(AL1400="",(IF(F1400="Short",G1400-H1400,H1400-G1400)*AZ1400-AX1400),(IF(F1400="Short",G1400-J1400,J1400-G1400)*AZ1400-AX1400)),"")))</f>
        <v/>
      </c>
      <c r="AP1400" s="359" t="str">
        <f>IF(Overview!$K$17='Internal Calcs'!$P$22,"",IF(Overview!$K$17='Internal Calcs'!$P$23,IF(AM1400="","",AM1400),IF(ISNUMBER(A1400),IF(AM1400="",(IF(F1400="Short",G1400-H1400,H1400-G1400)*AZ1400-AX1400),(IF(F1400="Short",G1400-L1400,L1400-G1400)*AZ1400-AX1400)),"")))</f>
        <v/>
      </c>
      <c r="AQ1400" s="188" t="str">
        <f t="shared" si="496"/>
        <v/>
      </c>
      <c r="AR1400" s="188" t="str">
        <f t="shared" si="497"/>
        <v/>
      </c>
      <c r="AS1400" s="188" t="str">
        <f t="shared" si="498"/>
        <v/>
      </c>
      <c r="AT1400" s="188" t="str">
        <f>IF(ISNUMBER(A1400),MAX($AS$2:AS1400)-AS1400,"")</f>
        <v/>
      </c>
      <c r="AU1400" s="189" t="str">
        <f t="shared" si="499"/>
        <v/>
      </c>
      <c r="AV1400" s="190" t="str">
        <f t="shared" si="500"/>
        <v/>
      </c>
      <c r="AW1400" s="190" t="str">
        <f t="shared" si="501"/>
        <v/>
      </c>
      <c r="AX1400" s="191" t="str">
        <f ca="1">IF(ISNUMBER($A1400),INDIRECT(CONCATENATE("'Instrument List'!B",(MATCH(E1400,'Instrument List'!A:A,0))-0)),"")</f>
        <v/>
      </c>
      <c r="AY1400" s="191" t="str">
        <f ca="1">IF(ISNUMBER($A1400),INDIRECT(CONCATENATE("'Instrument List'!D",(MATCH(E1400,'Instrument List'!A:A,0))-0)),"")</f>
        <v/>
      </c>
      <c r="AZ1400" s="191" t="str">
        <f ca="1">IF(ISNUMBER($A1400),INDIRECT(CONCATENATE("'Instrument List'!C",(MATCH(E1400,'Instrument List'!A:A,0))-0)),"")</f>
        <v/>
      </c>
      <c r="BA1400" s="192" t="str">
        <f ca="1">IF(ISNUMBER(A1400),INDIRECT(CONCATENATE("'Instrument List'!E",(MATCH(E1400,'Instrument List'!A:A,0))-0)),"")</f>
        <v/>
      </c>
      <c r="BB1400" s="193" t="str">
        <f t="shared" si="502"/>
        <v/>
      </c>
      <c r="BC1400" s="193" t="str">
        <f t="shared" si="503"/>
        <v/>
      </c>
      <c r="BD1400" s="193" t="str">
        <f ca="1">IF(ISNUMBER(A1400),INDIRECT(CONCATENATE("'Instrument List'!F",(MATCH(E1400,'Instrument List'!A:A,0))-0)),"")</f>
        <v/>
      </c>
    </row>
    <row r="1401" spans="1:56">
      <c r="A1401" s="220" t="str">
        <f t="shared" si="483"/>
        <v/>
      </c>
      <c r="B1401" s="221"/>
      <c r="C1401" s="222"/>
      <c r="D1401" s="169"/>
      <c r="E1401" s="169"/>
      <c r="F1401" s="169"/>
      <c r="G1401" s="202"/>
      <c r="H1401" s="217"/>
      <c r="I1401" s="212"/>
      <c r="J1401" s="206"/>
      <c r="K1401" s="212"/>
      <c r="L1401" s="206"/>
      <c r="M1401" s="212"/>
      <c r="N1401" s="206"/>
      <c r="O1401" s="170" t="str">
        <f t="shared" si="484"/>
        <v/>
      </c>
      <c r="P1401" s="171"/>
      <c r="Q1401" s="171"/>
      <c r="R1401" s="171"/>
      <c r="S1401" s="172" t="str">
        <f t="shared" si="485"/>
        <v/>
      </c>
      <c r="T1401" s="172" t="str">
        <f t="shared" si="486"/>
        <v/>
      </c>
      <c r="U1401" s="171"/>
      <c r="V1401" s="171"/>
      <c r="W1401" s="173" t="str">
        <f t="shared" si="487"/>
        <v/>
      </c>
      <c r="X1401" s="173" t="str">
        <f t="shared" si="488"/>
        <v/>
      </c>
      <c r="Y1401" s="173" t="str">
        <f t="shared" si="489"/>
        <v/>
      </c>
      <c r="Z1401" s="171"/>
      <c r="AA1401" s="171"/>
      <c r="AB1401" s="171"/>
      <c r="AC1401" s="172" t="str">
        <f t="shared" si="490"/>
        <v/>
      </c>
      <c r="AD1401" s="172" t="str">
        <f t="shared" si="491"/>
        <v/>
      </c>
      <c r="AE1401" s="174"/>
      <c r="AF1401" s="175" t="str">
        <f t="shared" si="492"/>
        <v/>
      </c>
      <c r="AG1401" s="169"/>
      <c r="AH1401" s="171"/>
      <c r="AI1401" s="171"/>
      <c r="AJ1401" s="169"/>
      <c r="AK1401" s="176" t="str">
        <f t="shared" si="493"/>
        <v/>
      </c>
      <c r="AL1401" s="176" t="str">
        <f t="shared" si="494"/>
        <v/>
      </c>
      <c r="AM1401" s="176" t="str">
        <f t="shared" si="495"/>
        <v/>
      </c>
      <c r="AN1401" s="359" t="str">
        <f>IF(Overview!$K$17='Internal Calcs'!$P$22,IF(AK1401="","",AK1401),IF(Overview!$K$17='Internal Calcs'!$P$23,IF(AK1401="","",AK1401),IF(ISNUMBER(A1401),(IF(F1401="Short",G1401-H1401,H1401-G1401)*AZ1401-AX1401),"")))</f>
        <v/>
      </c>
      <c r="AO1401" s="401" t="str">
        <f>IF(Overview!$K$17='Internal Calcs'!$P$22,IF(AL1401="","",AL1401),IF(Overview!$K$17='Internal Calcs'!$P$23,IF(AL1401="","",AL1401),IF(ISNUMBER(A1401),IF(AL1401="",(IF(F1401="Short",G1401-H1401,H1401-G1401)*AZ1401-AX1401),(IF(F1401="Short",G1401-J1401,J1401-G1401)*AZ1401-AX1401)),"")))</f>
        <v/>
      </c>
      <c r="AP1401" s="359" t="str">
        <f>IF(Overview!$K$17='Internal Calcs'!$P$22,"",IF(Overview!$K$17='Internal Calcs'!$P$23,IF(AM1401="","",AM1401),IF(ISNUMBER(A1401),IF(AM1401="",(IF(F1401="Short",G1401-H1401,H1401-G1401)*AZ1401-AX1401),(IF(F1401="Short",G1401-L1401,L1401-G1401)*AZ1401-AX1401)),"")))</f>
        <v/>
      </c>
      <c r="AQ1401" s="176" t="str">
        <f t="shared" si="496"/>
        <v/>
      </c>
      <c r="AR1401" s="176" t="str">
        <f t="shared" si="497"/>
        <v/>
      </c>
      <c r="AS1401" s="176" t="str">
        <f t="shared" si="498"/>
        <v/>
      </c>
      <c r="AT1401" s="176" t="str">
        <f>IF(ISNUMBER(A1401),MAX($AS$2:AS1401)-AS1401,"")</f>
        <v/>
      </c>
      <c r="AU1401" s="177" t="str">
        <f t="shared" si="499"/>
        <v/>
      </c>
      <c r="AV1401" s="178" t="str">
        <f t="shared" si="500"/>
        <v/>
      </c>
      <c r="AW1401" s="178" t="str">
        <f t="shared" si="501"/>
        <v/>
      </c>
      <c r="AX1401" s="179" t="str">
        <f ca="1">IF(ISNUMBER($A1401),INDIRECT(CONCATENATE("'Instrument List'!B",(MATCH(E1401,'Instrument List'!A:A,0))-0)),"")</f>
        <v/>
      </c>
      <c r="AY1401" s="179" t="str">
        <f ca="1">IF(ISNUMBER($A1401),INDIRECT(CONCATENATE("'Instrument List'!D",(MATCH(E1401,'Instrument List'!A:A,0))-0)),"")</f>
        <v/>
      </c>
      <c r="AZ1401" s="179" t="str">
        <f ca="1">IF(ISNUMBER($A1401),INDIRECT(CONCATENATE("'Instrument List'!C",(MATCH(E1401,'Instrument List'!A:A,0))-0)),"")</f>
        <v/>
      </c>
      <c r="BA1401" s="180" t="str">
        <f ca="1">IF(ISNUMBER(A1401),INDIRECT(CONCATENATE("'Instrument List'!E",(MATCH(E1401,'Instrument List'!A:A,0))-0)),"")</f>
        <v/>
      </c>
      <c r="BB1401" s="181" t="str">
        <f t="shared" si="502"/>
        <v/>
      </c>
      <c r="BC1401" s="181" t="str">
        <f t="shared" si="503"/>
        <v/>
      </c>
      <c r="BD1401" s="181" t="str">
        <f ca="1">IF(ISNUMBER(A1401),INDIRECT(CONCATENATE("'Instrument List'!F",(MATCH(E1401,'Instrument List'!A:A,0))-0)),"")</f>
        <v/>
      </c>
    </row>
    <row r="1402" spans="1:56">
      <c r="A1402" s="223" t="str">
        <f t="shared" si="483"/>
        <v/>
      </c>
      <c r="B1402" s="224"/>
      <c r="C1402" s="225"/>
      <c r="D1402" s="182"/>
      <c r="E1402" s="182"/>
      <c r="F1402" s="182"/>
      <c r="G1402" s="203"/>
      <c r="H1402" s="218"/>
      <c r="I1402" s="213"/>
      <c r="J1402" s="207"/>
      <c r="K1402" s="213"/>
      <c r="L1402" s="207"/>
      <c r="M1402" s="213"/>
      <c r="N1402" s="207"/>
      <c r="O1402" s="183" t="str">
        <f t="shared" si="484"/>
        <v/>
      </c>
      <c r="P1402" s="184"/>
      <c r="Q1402" s="184"/>
      <c r="R1402" s="275"/>
      <c r="S1402" s="185" t="str">
        <f t="shared" si="485"/>
        <v/>
      </c>
      <c r="T1402" s="185" t="str">
        <f t="shared" si="486"/>
        <v/>
      </c>
      <c r="U1402" s="275"/>
      <c r="V1402" s="275"/>
      <c r="W1402" s="276" t="str">
        <f t="shared" si="487"/>
        <v/>
      </c>
      <c r="X1402" s="276" t="str">
        <f t="shared" si="488"/>
        <v/>
      </c>
      <c r="Y1402" s="276" t="str">
        <f t="shared" si="489"/>
        <v/>
      </c>
      <c r="Z1402" s="275"/>
      <c r="AA1402" s="184"/>
      <c r="AB1402" s="184"/>
      <c r="AC1402" s="185" t="str">
        <f t="shared" si="490"/>
        <v/>
      </c>
      <c r="AD1402" s="185" t="str">
        <f t="shared" si="491"/>
        <v/>
      </c>
      <c r="AE1402" s="186"/>
      <c r="AF1402" s="187" t="str">
        <f t="shared" si="492"/>
        <v/>
      </c>
      <c r="AG1402" s="182"/>
      <c r="AH1402" s="184"/>
      <c r="AI1402" s="184"/>
      <c r="AJ1402" s="182"/>
      <c r="AK1402" s="188" t="str">
        <f t="shared" si="493"/>
        <v/>
      </c>
      <c r="AL1402" s="188" t="str">
        <f t="shared" si="494"/>
        <v/>
      </c>
      <c r="AM1402" s="188" t="str">
        <f t="shared" si="495"/>
        <v/>
      </c>
      <c r="AN1402" s="359" t="str">
        <f>IF(Overview!$K$17='Internal Calcs'!$P$22,IF(AK1402="","",AK1402),IF(Overview!$K$17='Internal Calcs'!$P$23,IF(AK1402="","",AK1402),IF(ISNUMBER(A1402),(IF(F1402="Short",G1402-H1402,H1402-G1402)*AZ1402-AX1402),"")))</f>
        <v/>
      </c>
      <c r="AO1402" s="401" t="str">
        <f>IF(Overview!$K$17='Internal Calcs'!$P$22,IF(AL1402="","",AL1402),IF(Overview!$K$17='Internal Calcs'!$P$23,IF(AL1402="","",AL1402),IF(ISNUMBER(A1402),IF(AL1402="",(IF(F1402="Short",G1402-H1402,H1402-G1402)*AZ1402-AX1402),(IF(F1402="Short",G1402-J1402,J1402-G1402)*AZ1402-AX1402)),"")))</f>
        <v/>
      </c>
      <c r="AP1402" s="359" t="str">
        <f>IF(Overview!$K$17='Internal Calcs'!$P$22,"",IF(Overview!$K$17='Internal Calcs'!$P$23,IF(AM1402="","",AM1402),IF(ISNUMBER(A1402),IF(AM1402="",(IF(F1402="Short",G1402-H1402,H1402-G1402)*AZ1402-AX1402),(IF(F1402="Short",G1402-L1402,L1402-G1402)*AZ1402-AX1402)),"")))</f>
        <v/>
      </c>
      <c r="AQ1402" s="188" t="str">
        <f t="shared" si="496"/>
        <v/>
      </c>
      <c r="AR1402" s="188" t="str">
        <f t="shared" si="497"/>
        <v/>
      </c>
      <c r="AS1402" s="188" t="str">
        <f t="shared" si="498"/>
        <v/>
      </c>
      <c r="AT1402" s="188" t="str">
        <f>IF(ISNUMBER(A1402),MAX($AS$2:AS1402)-AS1402,"")</f>
        <v/>
      </c>
      <c r="AU1402" s="189" t="str">
        <f t="shared" si="499"/>
        <v/>
      </c>
      <c r="AV1402" s="190" t="str">
        <f t="shared" si="500"/>
        <v/>
      </c>
      <c r="AW1402" s="190" t="str">
        <f t="shared" si="501"/>
        <v/>
      </c>
      <c r="AX1402" s="191" t="str">
        <f ca="1">IF(ISNUMBER($A1402),INDIRECT(CONCATENATE("'Instrument List'!B",(MATCH(E1402,'Instrument List'!A:A,0))-0)),"")</f>
        <v/>
      </c>
      <c r="AY1402" s="191" t="str">
        <f ca="1">IF(ISNUMBER($A1402),INDIRECT(CONCATENATE("'Instrument List'!D",(MATCH(E1402,'Instrument List'!A:A,0))-0)),"")</f>
        <v/>
      </c>
      <c r="AZ1402" s="191" t="str">
        <f ca="1">IF(ISNUMBER($A1402),INDIRECT(CONCATENATE("'Instrument List'!C",(MATCH(E1402,'Instrument List'!A:A,0))-0)),"")</f>
        <v/>
      </c>
      <c r="BA1402" s="192" t="str">
        <f ca="1">IF(ISNUMBER(A1402),INDIRECT(CONCATENATE("'Instrument List'!E",(MATCH(E1402,'Instrument List'!A:A,0))-0)),"")</f>
        <v/>
      </c>
      <c r="BB1402" s="193" t="str">
        <f t="shared" si="502"/>
        <v/>
      </c>
      <c r="BC1402" s="193" t="str">
        <f t="shared" si="503"/>
        <v/>
      </c>
      <c r="BD1402" s="193" t="str">
        <f ca="1">IF(ISNUMBER(A1402),INDIRECT(CONCATENATE("'Instrument List'!F",(MATCH(E1402,'Instrument List'!A:A,0))-0)),"")</f>
        <v/>
      </c>
    </row>
    <row r="1403" spans="1:56">
      <c r="A1403" s="220" t="str">
        <f t="shared" si="483"/>
        <v/>
      </c>
      <c r="B1403" s="221"/>
      <c r="C1403" s="222"/>
      <c r="D1403" s="169"/>
      <c r="E1403" s="169"/>
      <c r="F1403" s="169"/>
      <c r="G1403" s="202"/>
      <c r="H1403" s="217"/>
      <c r="I1403" s="212"/>
      <c r="J1403" s="206"/>
      <c r="K1403" s="212"/>
      <c r="L1403" s="206"/>
      <c r="M1403" s="212"/>
      <c r="N1403" s="206"/>
      <c r="O1403" s="170" t="str">
        <f t="shared" si="484"/>
        <v/>
      </c>
      <c r="P1403" s="171"/>
      <c r="Q1403" s="171"/>
      <c r="R1403" s="171"/>
      <c r="S1403" s="172" t="str">
        <f t="shared" si="485"/>
        <v/>
      </c>
      <c r="T1403" s="172" t="str">
        <f t="shared" si="486"/>
        <v/>
      </c>
      <c r="U1403" s="171"/>
      <c r="V1403" s="171"/>
      <c r="W1403" s="173" t="str">
        <f t="shared" si="487"/>
        <v/>
      </c>
      <c r="X1403" s="173" t="str">
        <f t="shared" si="488"/>
        <v/>
      </c>
      <c r="Y1403" s="173" t="str">
        <f t="shared" si="489"/>
        <v/>
      </c>
      <c r="Z1403" s="171"/>
      <c r="AA1403" s="171"/>
      <c r="AB1403" s="171"/>
      <c r="AC1403" s="172" t="str">
        <f t="shared" si="490"/>
        <v/>
      </c>
      <c r="AD1403" s="172" t="str">
        <f t="shared" si="491"/>
        <v/>
      </c>
      <c r="AE1403" s="174"/>
      <c r="AF1403" s="175" t="str">
        <f t="shared" si="492"/>
        <v/>
      </c>
      <c r="AG1403" s="169"/>
      <c r="AH1403" s="171"/>
      <c r="AI1403" s="171"/>
      <c r="AJ1403" s="169"/>
      <c r="AK1403" s="176" t="str">
        <f t="shared" si="493"/>
        <v/>
      </c>
      <c r="AL1403" s="176" t="str">
        <f t="shared" si="494"/>
        <v/>
      </c>
      <c r="AM1403" s="176" t="str">
        <f t="shared" si="495"/>
        <v/>
      </c>
      <c r="AN1403" s="359" t="str">
        <f>IF(Overview!$K$17='Internal Calcs'!$P$22,IF(AK1403="","",AK1403),IF(Overview!$K$17='Internal Calcs'!$P$23,IF(AK1403="","",AK1403),IF(ISNUMBER(A1403),(IF(F1403="Short",G1403-H1403,H1403-G1403)*AZ1403-AX1403),"")))</f>
        <v/>
      </c>
      <c r="AO1403" s="401" t="str">
        <f>IF(Overview!$K$17='Internal Calcs'!$P$22,IF(AL1403="","",AL1403),IF(Overview!$K$17='Internal Calcs'!$P$23,IF(AL1403="","",AL1403),IF(ISNUMBER(A1403),IF(AL1403="",(IF(F1403="Short",G1403-H1403,H1403-G1403)*AZ1403-AX1403),(IF(F1403="Short",G1403-J1403,J1403-G1403)*AZ1403-AX1403)),"")))</f>
        <v/>
      </c>
      <c r="AP1403" s="359" t="str">
        <f>IF(Overview!$K$17='Internal Calcs'!$P$22,"",IF(Overview!$K$17='Internal Calcs'!$P$23,IF(AM1403="","",AM1403),IF(ISNUMBER(A1403),IF(AM1403="",(IF(F1403="Short",G1403-H1403,H1403-G1403)*AZ1403-AX1403),(IF(F1403="Short",G1403-L1403,L1403-G1403)*AZ1403-AX1403)),"")))</f>
        <v/>
      </c>
      <c r="AQ1403" s="176" t="str">
        <f t="shared" si="496"/>
        <v/>
      </c>
      <c r="AR1403" s="176" t="str">
        <f t="shared" si="497"/>
        <v/>
      </c>
      <c r="AS1403" s="176" t="str">
        <f t="shared" si="498"/>
        <v/>
      </c>
      <c r="AT1403" s="176" t="str">
        <f>IF(ISNUMBER(A1403),MAX($AS$2:AS1403)-AS1403,"")</f>
        <v/>
      </c>
      <c r="AU1403" s="177" t="str">
        <f t="shared" si="499"/>
        <v/>
      </c>
      <c r="AV1403" s="178" t="str">
        <f t="shared" si="500"/>
        <v/>
      </c>
      <c r="AW1403" s="178" t="str">
        <f t="shared" si="501"/>
        <v/>
      </c>
      <c r="AX1403" s="179" t="str">
        <f ca="1">IF(ISNUMBER($A1403),INDIRECT(CONCATENATE("'Instrument List'!B",(MATCH(E1403,'Instrument List'!A:A,0))-0)),"")</f>
        <v/>
      </c>
      <c r="AY1403" s="179" t="str">
        <f ca="1">IF(ISNUMBER($A1403),INDIRECT(CONCATENATE("'Instrument List'!D",(MATCH(E1403,'Instrument List'!A:A,0))-0)),"")</f>
        <v/>
      </c>
      <c r="AZ1403" s="179" t="str">
        <f ca="1">IF(ISNUMBER($A1403),INDIRECT(CONCATENATE("'Instrument List'!C",(MATCH(E1403,'Instrument List'!A:A,0))-0)),"")</f>
        <v/>
      </c>
      <c r="BA1403" s="180" t="str">
        <f ca="1">IF(ISNUMBER(A1403),INDIRECT(CONCATENATE("'Instrument List'!E",(MATCH(E1403,'Instrument List'!A:A,0))-0)),"")</f>
        <v/>
      </c>
      <c r="BB1403" s="181" t="str">
        <f t="shared" si="502"/>
        <v/>
      </c>
      <c r="BC1403" s="181" t="str">
        <f t="shared" si="503"/>
        <v/>
      </c>
      <c r="BD1403" s="181" t="str">
        <f ca="1">IF(ISNUMBER(A1403),INDIRECT(CONCATENATE("'Instrument List'!F",(MATCH(E1403,'Instrument List'!A:A,0))-0)),"")</f>
        <v/>
      </c>
    </row>
    <row r="1404" spans="1:56">
      <c r="A1404" s="223" t="str">
        <f t="shared" si="483"/>
        <v/>
      </c>
      <c r="B1404" s="224"/>
      <c r="C1404" s="225"/>
      <c r="D1404" s="182"/>
      <c r="E1404" s="182"/>
      <c r="F1404" s="182"/>
      <c r="G1404" s="203"/>
      <c r="H1404" s="218"/>
      <c r="I1404" s="213"/>
      <c r="J1404" s="207"/>
      <c r="K1404" s="213"/>
      <c r="L1404" s="207"/>
      <c r="M1404" s="213"/>
      <c r="N1404" s="207"/>
      <c r="O1404" s="183" t="str">
        <f t="shared" si="484"/>
        <v/>
      </c>
      <c r="P1404" s="184"/>
      <c r="Q1404" s="184"/>
      <c r="R1404" s="275"/>
      <c r="S1404" s="185" t="str">
        <f t="shared" si="485"/>
        <v/>
      </c>
      <c r="T1404" s="185" t="str">
        <f t="shared" si="486"/>
        <v/>
      </c>
      <c r="U1404" s="275"/>
      <c r="V1404" s="275"/>
      <c r="W1404" s="276" t="str">
        <f t="shared" si="487"/>
        <v/>
      </c>
      <c r="X1404" s="276" t="str">
        <f t="shared" si="488"/>
        <v/>
      </c>
      <c r="Y1404" s="276" t="str">
        <f t="shared" si="489"/>
        <v/>
      </c>
      <c r="Z1404" s="275"/>
      <c r="AA1404" s="184"/>
      <c r="AB1404" s="184"/>
      <c r="AC1404" s="185" t="str">
        <f t="shared" si="490"/>
        <v/>
      </c>
      <c r="AD1404" s="185" t="str">
        <f t="shared" si="491"/>
        <v/>
      </c>
      <c r="AE1404" s="186"/>
      <c r="AF1404" s="187" t="str">
        <f t="shared" si="492"/>
        <v/>
      </c>
      <c r="AG1404" s="182"/>
      <c r="AH1404" s="184"/>
      <c r="AI1404" s="184"/>
      <c r="AJ1404" s="182"/>
      <c r="AK1404" s="188" t="str">
        <f t="shared" si="493"/>
        <v/>
      </c>
      <c r="AL1404" s="188" t="str">
        <f t="shared" si="494"/>
        <v/>
      </c>
      <c r="AM1404" s="188" t="str">
        <f t="shared" si="495"/>
        <v/>
      </c>
      <c r="AN1404" s="359" t="str">
        <f>IF(Overview!$K$17='Internal Calcs'!$P$22,IF(AK1404="","",AK1404),IF(Overview!$K$17='Internal Calcs'!$P$23,IF(AK1404="","",AK1404),IF(ISNUMBER(A1404),(IF(F1404="Short",G1404-H1404,H1404-G1404)*AZ1404-AX1404),"")))</f>
        <v/>
      </c>
      <c r="AO1404" s="401" t="str">
        <f>IF(Overview!$K$17='Internal Calcs'!$P$22,IF(AL1404="","",AL1404),IF(Overview!$K$17='Internal Calcs'!$P$23,IF(AL1404="","",AL1404),IF(ISNUMBER(A1404),IF(AL1404="",(IF(F1404="Short",G1404-H1404,H1404-G1404)*AZ1404-AX1404),(IF(F1404="Short",G1404-J1404,J1404-G1404)*AZ1404-AX1404)),"")))</f>
        <v/>
      </c>
      <c r="AP1404" s="359" t="str">
        <f>IF(Overview!$K$17='Internal Calcs'!$P$22,"",IF(Overview!$K$17='Internal Calcs'!$P$23,IF(AM1404="","",AM1404),IF(ISNUMBER(A1404),IF(AM1404="",(IF(F1404="Short",G1404-H1404,H1404-G1404)*AZ1404-AX1404),(IF(F1404="Short",G1404-L1404,L1404-G1404)*AZ1404-AX1404)),"")))</f>
        <v/>
      </c>
      <c r="AQ1404" s="188" t="str">
        <f t="shared" si="496"/>
        <v/>
      </c>
      <c r="AR1404" s="188" t="str">
        <f t="shared" si="497"/>
        <v/>
      </c>
      <c r="AS1404" s="188" t="str">
        <f t="shared" si="498"/>
        <v/>
      </c>
      <c r="AT1404" s="188" t="str">
        <f>IF(ISNUMBER(A1404),MAX($AS$2:AS1404)-AS1404,"")</f>
        <v/>
      </c>
      <c r="AU1404" s="189" t="str">
        <f t="shared" si="499"/>
        <v/>
      </c>
      <c r="AV1404" s="190" t="str">
        <f t="shared" si="500"/>
        <v/>
      </c>
      <c r="AW1404" s="190" t="str">
        <f t="shared" si="501"/>
        <v/>
      </c>
      <c r="AX1404" s="191" t="str">
        <f ca="1">IF(ISNUMBER($A1404),INDIRECT(CONCATENATE("'Instrument List'!B",(MATCH(E1404,'Instrument List'!A:A,0))-0)),"")</f>
        <v/>
      </c>
      <c r="AY1404" s="191" t="str">
        <f ca="1">IF(ISNUMBER($A1404),INDIRECT(CONCATENATE("'Instrument List'!D",(MATCH(E1404,'Instrument List'!A:A,0))-0)),"")</f>
        <v/>
      </c>
      <c r="AZ1404" s="191" t="str">
        <f ca="1">IF(ISNUMBER($A1404),INDIRECT(CONCATENATE("'Instrument List'!C",(MATCH(E1404,'Instrument List'!A:A,0))-0)),"")</f>
        <v/>
      </c>
      <c r="BA1404" s="192" t="str">
        <f ca="1">IF(ISNUMBER(A1404),INDIRECT(CONCATENATE("'Instrument List'!E",(MATCH(E1404,'Instrument List'!A:A,0))-0)),"")</f>
        <v/>
      </c>
      <c r="BB1404" s="193" t="str">
        <f t="shared" si="502"/>
        <v/>
      </c>
      <c r="BC1404" s="193" t="str">
        <f t="shared" si="503"/>
        <v/>
      </c>
      <c r="BD1404" s="193" t="str">
        <f ca="1">IF(ISNUMBER(A1404),INDIRECT(CONCATENATE("'Instrument List'!F",(MATCH(E1404,'Instrument List'!A:A,0))-0)),"")</f>
        <v/>
      </c>
    </row>
    <row r="1405" spans="1:56">
      <c r="A1405" s="220" t="str">
        <f t="shared" si="483"/>
        <v/>
      </c>
      <c r="B1405" s="221"/>
      <c r="C1405" s="222"/>
      <c r="D1405" s="169"/>
      <c r="E1405" s="169"/>
      <c r="F1405" s="169"/>
      <c r="G1405" s="202"/>
      <c r="H1405" s="217"/>
      <c r="I1405" s="212"/>
      <c r="J1405" s="206"/>
      <c r="K1405" s="212"/>
      <c r="L1405" s="206"/>
      <c r="M1405" s="212"/>
      <c r="N1405" s="206"/>
      <c r="O1405" s="170" t="str">
        <f t="shared" si="484"/>
        <v/>
      </c>
      <c r="P1405" s="171"/>
      <c r="Q1405" s="171"/>
      <c r="R1405" s="171"/>
      <c r="S1405" s="172" t="str">
        <f t="shared" si="485"/>
        <v/>
      </c>
      <c r="T1405" s="172" t="str">
        <f t="shared" si="486"/>
        <v/>
      </c>
      <c r="U1405" s="171"/>
      <c r="V1405" s="171"/>
      <c r="W1405" s="173" t="str">
        <f t="shared" si="487"/>
        <v/>
      </c>
      <c r="X1405" s="173" t="str">
        <f t="shared" si="488"/>
        <v/>
      </c>
      <c r="Y1405" s="173" t="str">
        <f t="shared" si="489"/>
        <v/>
      </c>
      <c r="Z1405" s="171"/>
      <c r="AA1405" s="171"/>
      <c r="AB1405" s="171"/>
      <c r="AC1405" s="172" t="str">
        <f t="shared" si="490"/>
        <v/>
      </c>
      <c r="AD1405" s="172" t="str">
        <f t="shared" si="491"/>
        <v/>
      </c>
      <c r="AE1405" s="174"/>
      <c r="AF1405" s="175" t="str">
        <f t="shared" si="492"/>
        <v/>
      </c>
      <c r="AG1405" s="169"/>
      <c r="AH1405" s="171"/>
      <c r="AI1405" s="171"/>
      <c r="AJ1405" s="169"/>
      <c r="AK1405" s="176" t="str">
        <f t="shared" si="493"/>
        <v/>
      </c>
      <c r="AL1405" s="176" t="str">
        <f t="shared" si="494"/>
        <v/>
      </c>
      <c r="AM1405" s="176" t="str">
        <f t="shared" si="495"/>
        <v/>
      </c>
      <c r="AN1405" s="359" t="str">
        <f>IF(Overview!$K$17='Internal Calcs'!$P$22,IF(AK1405="","",AK1405),IF(Overview!$K$17='Internal Calcs'!$P$23,IF(AK1405="","",AK1405),IF(ISNUMBER(A1405),(IF(F1405="Short",G1405-H1405,H1405-G1405)*AZ1405-AX1405),"")))</f>
        <v/>
      </c>
      <c r="AO1405" s="401" t="str">
        <f>IF(Overview!$K$17='Internal Calcs'!$P$22,IF(AL1405="","",AL1405),IF(Overview!$K$17='Internal Calcs'!$P$23,IF(AL1405="","",AL1405),IF(ISNUMBER(A1405),IF(AL1405="",(IF(F1405="Short",G1405-H1405,H1405-G1405)*AZ1405-AX1405),(IF(F1405="Short",G1405-J1405,J1405-G1405)*AZ1405-AX1405)),"")))</f>
        <v/>
      </c>
      <c r="AP1405" s="359" t="str">
        <f>IF(Overview!$K$17='Internal Calcs'!$P$22,"",IF(Overview!$K$17='Internal Calcs'!$P$23,IF(AM1405="","",AM1405),IF(ISNUMBER(A1405),IF(AM1405="",(IF(F1405="Short",G1405-H1405,H1405-G1405)*AZ1405-AX1405),(IF(F1405="Short",G1405-L1405,L1405-G1405)*AZ1405-AX1405)),"")))</f>
        <v/>
      </c>
      <c r="AQ1405" s="176" t="str">
        <f t="shared" si="496"/>
        <v/>
      </c>
      <c r="AR1405" s="176" t="str">
        <f t="shared" si="497"/>
        <v/>
      </c>
      <c r="AS1405" s="176" t="str">
        <f t="shared" si="498"/>
        <v/>
      </c>
      <c r="AT1405" s="176" t="str">
        <f>IF(ISNUMBER(A1405),MAX($AS$2:AS1405)-AS1405,"")</f>
        <v/>
      </c>
      <c r="AU1405" s="177" t="str">
        <f t="shared" si="499"/>
        <v/>
      </c>
      <c r="AV1405" s="178" t="str">
        <f t="shared" si="500"/>
        <v/>
      </c>
      <c r="AW1405" s="178" t="str">
        <f t="shared" si="501"/>
        <v/>
      </c>
      <c r="AX1405" s="179" t="str">
        <f ca="1">IF(ISNUMBER($A1405),INDIRECT(CONCATENATE("'Instrument List'!B",(MATCH(E1405,'Instrument List'!A:A,0))-0)),"")</f>
        <v/>
      </c>
      <c r="AY1405" s="179" t="str">
        <f ca="1">IF(ISNUMBER($A1405),INDIRECT(CONCATENATE("'Instrument List'!D",(MATCH(E1405,'Instrument List'!A:A,0))-0)),"")</f>
        <v/>
      </c>
      <c r="AZ1405" s="179" t="str">
        <f ca="1">IF(ISNUMBER($A1405),INDIRECT(CONCATENATE("'Instrument List'!C",(MATCH(E1405,'Instrument List'!A:A,0))-0)),"")</f>
        <v/>
      </c>
      <c r="BA1405" s="180" t="str">
        <f ca="1">IF(ISNUMBER(A1405),INDIRECT(CONCATENATE("'Instrument List'!E",(MATCH(E1405,'Instrument List'!A:A,0))-0)),"")</f>
        <v/>
      </c>
      <c r="BB1405" s="181" t="str">
        <f t="shared" si="502"/>
        <v/>
      </c>
      <c r="BC1405" s="181" t="str">
        <f t="shared" si="503"/>
        <v/>
      </c>
      <c r="BD1405" s="181" t="str">
        <f ca="1">IF(ISNUMBER(A1405),INDIRECT(CONCATENATE("'Instrument List'!F",(MATCH(E1405,'Instrument List'!A:A,0))-0)),"")</f>
        <v/>
      </c>
    </row>
    <row r="1406" spans="1:56">
      <c r="A1406" s="223" t="str">
        <f t="shared" si="483"/>
        <v/>
      </c>
      <c r="B1406" s="224"/>
      <c r="C1406" s="225"/>
      <c r="D1406" s="182"/>
      <c r="E1406" s="182"/>
      <c r="F1406" s="182"/>
      <c r="G1406" s="203"/>
      <c r="H1406" s="218"/>
      <c r="I1406" s="213"/>
      <c r="J1406" s="207"/>
      <c r="K1406" s="213"/>
      <c r="L1406" s="207"/>
      <c r="M1406" s="213"/>
      <c r="N1406" s="207"/>
      <c r="O1406" s="183" t="str">
        <f t="shared" si="484"/>
        <v/>
      </c>
      <c r="P1406" s="184"/>
      <c r="Q1406" s="184"/>
      <c r="R1406" s="275"/>
      <c r="S1406" s="185" t="str">
        <f t="shared" si="485"/>
        <v/>
      </c>
      <c r="T1406" s="185" t="str">
        <f t="shared" si="486"/>
        <v/>
      </c>
      <c r="U1406" s="275"/>
      <c r="V1406" s="275"/>
      <c r="W1406" s="276" t="str">
        <f t="shared" si="487"/>
        <v/>
      </c>
      <c r="X1406" s="276" t="str">
        <f t="shared" si="488"/>
        <v/>
      </c>
      <c r="Y1406" s="276" t="str">
        <f t="shared" si="489"/>
        <v/>
      </c>
      <c r="Z1406" s="275"/>
      <c r="AA1406" s="184"/>
      <c r="AB1406" s="184"/>
      <c r="AC1406" s="185" t="str">
        <f t="shared" si="490"/>
        <v/>
      </c>
      <c r="AD1406" s="185" t="str">
        <f t="shared" si="491"/>
        <v/>
      </c>
      <c r="AE1406" s="186"/>
      <c r="AF1406" s="187" t="str">
        <f t="shared" si="492"/>
        <v/>
      </c>
      <c r="AG1406" s="182"/>
      <c r="AH1406" s="184"/>
      <c r="AI1406" s="184"/>
      <c r="AJ1406" s="182"/>
      <c r="AK1406" s="188" t="str">
        <f t="shared" si="493"/>
        <v/>
      </c>
      <c r="AL1406" s="188" t="str">
        <f t="shared" si="494"/>
        <v/>
      </c>
      <c r="AM1406" s="188" t="str">
        <f t="shared" si="495"/>
        <v/>
      </c>
      <c r="AN1406" s="359" t="str">
        <f>IF(Overview!$K$17='Internal Calcs'!$P$22,IF(AK1406="","",AK1406),IF(Overview!$K$17='Internal Calcs'!$P$23,IF(AK1406="","",AK1406),IF(ISNUMBER(A1406),(IF(F1406="Short",G1406-H1406,H1406-G1406)*AZ1406-AX1406),"")))</f>
        <v/>
      </c>
      <c r="AO1406" s="401" t="str">
        <f>IF(Overview!$K$17='Internal Calcs'!$P$22,IF(AL1406="","",AL1406),IF(Overview!$K$17='Internal Calcs'!$P$23,IF(AL1406="","",AL1406),IF(ISNUMBER(A1406),IF(AL1406="",(IF(F1406="Short",G1406-H1406,H1406-G1406)*AZ1406-AX1406),(IF(F1406="Short",G1406-J1406,J1406-G1406)*AZ1406-AX1406)),"")))</f>
        <v/>
      </c>
      <c r="AP1406" s="359" t="str">
        <f>IF(Overview!$K$17='Internal Calcs'!$P$22,"",IF(Overview!$K$17='Internal Calcs'!$P$23,IF(AM1406="","",AM1406),IF(ISNUMBER(A1406),IF(AM1406="",(IF(F1406="Short",G1406-H1406,H1406-G1406)*AZ1406-AX1406),(IF(F1406="Short",G1406-L1406,L1406-G1406)*AZ1406-AX1406)),"")))</f>
        <v/>
      </c>
      <c r="AQ1406" s="188" t="str">
        <f t="shared" si="496"/>
        <v/>
      </c>
      <c r="AR1406" s="188" t="str">
        <f t="shared" si="497"/>
        <v/>
      </c>
      <c r="AS1406" s="188" t="str">
        <f t="shared" si="498"/>
        <v/>
      </c>
      <c r="AT1406" s="188" t="str">
        <f>IF(ISNUMBER(A1406),MAX($AS$2:AS1406)-AS1406,"")</f>
        <v/>
      </c>
      <c r="AU1406" s="189" t="str">
        <f t="shared" si="499"/>
        <v/>
      </c>
      <c r="AV1406" s="190" t="str">
        <f t="shared" si="500"/>
        <v/>
      </c>
      <c r="AW1406" s="190" t="str">
        <f t="shared" si="501"/>
        <v/>
      </c>
      <c r="AX1406" s="191" t="str">
        <f ca="1">IF(ISNUMBER($A1406),INDIRECT(CONCATENATE("'Instrument List'!B",(MATCH(E1406,'Instrument List'!A:A,0))-0)),"")</f>
        <v/>
      </c>
      <c r="AY1406" s="191" t="str">
        <f ca="1">IF(ISNUMBER($A1406),INDIRECT(CONCATENATE("'Instrument List'!D",(MATCH(E1406,'Instrument List'!A:A,0))-0)),"")</f>
        <v/>
      </c>
      <c r="AZ1406" s="191" t="str">
        <f ca="1">IF(ISNUMBER($A1406),INDIRECT(CONCATENATE("'Instrument List'!C",(MATCH(E1406,'Instrument List'!A:A,0))-0)),"")</f>
        <v/>
      </c>
      <c r="BA1406" s="192" t="str">
        <f ca="1">IF(ISNUMBER(A1406),INDIRECT(CONCATENATE("'Instrument List'!E",(MATCH(E1406,'Instrument List'!A:A,0))-0)),"")</f>
        <v/>
      </c>
      <c r="BB1406" s="193" t="str">
        <f t="shared" si="502"/>
        <v/>
      </c>
      <c r="BC1406" s="193" t="str">
        <f t="shared" si="503"/>
        <v/>
      </c>
      <c r="BD1406" s="193" t="str">
        <f ca="1">IF(ISNUMBER(A1406),INDIRECT(CONCATENATE("'Instrument List'!F",(MATCH(E1406,'Instrument List'!A:A,0))-0)),"")</f>
        <v/>
      </c>
    </row>
    <row r="1407" spans="1:56">
      <c r="A1407" s="220" t="str">
        <f t="shared" si="483"/>
        <v/>
      </c>
      <c r="B1407" s="221"/>
      <c r="C1407" s="222"/>
      <c r="D1407" s="169"/>
      <c r="E1407" s="169"/>
      <c r="F1407" s="169"/>
      <c r="G1407" s="202"/>
      <c r="H1407" s="217"/>
      <c r="I1407" s="212"/>
      <c r="J1407" s="206"/>
      <c r="K1407" s="212"/>
      <c r="L1407" s="206"/>
      <c r="M1407" s="212"/>
      <c r="N1407" s="206"/>
      <c r="O1407" s="170" t="str">
        <f t="shared" si="484"/>
        <v/>
      </c>
      <c r="P1407" s="171"/>
      <c r="Q1407" s="171"/>
      <c r="R1407" s="171"/>
      <c r="S1407" s="172" t="str">
        <f t="shared" si="485"/>
        <v/>
      </c>
      <c r="T1407" s="172" t="str">
        <f t="shared" si="486"/>
        <v/>
      </c>
      <c r="U1407" s="171"/>
      <c r="V1407" s="171"/>
      <c r="W1407" s="173" t="str">
        <f t="shared" si="487"/>
        <v/>
      </c>
      <c r="X1407" s="173" t="str">
        <f t="shared" si="488"/>
        <v/>
      </c>
      <c r="Y1407" s="173" t="str">
        <f t="shared" si="489"/>
        <v/>
      </c>
      <c r="Z1407" s="171"/>
      <c r="AA1407" s="171"/>
      <c r="AB1407" s="171"/>
      <c r="AC1407" s="172" t="str">
        <f t="shared" si="490"/>
        <v/>
      </c>
      <c r="AD1407" s="172" t="str">
        <f t="shared" si="491"/>
        <v/>
      </c>
      <c r="AE1407" s="174"/>
      <c r="AF1407" s="175" t="str">
        <f t="shared" si="492"/>
        <v/>
      </c>
      <c r="AG1407" s="169"/>
      <c r="AH1407" s="171"/>
      <c r="AI1407" s="171"/>
      <c r="AJ1407" s="169"/>
      <c r="AK1407" s="176" t="str">
        <f t="shared" si="493"/>
        <v/>
      </c>
      <c r="AL1407" s="176" t="str">
        <f t="shared" si="494"/>
        <v/>
      </c>
      <c r="AM1407" s="176" t="str">
        <f t="shared" si="495"/>
        <v/>
      </c>
      <c r="AN1407" s="359" t="str">
        <f>IF(Overview!$K$17='Internal Calcs'!$P$22,IF(AK1407="","",AK1407),IF(Overview!$K$17='Internal Calcs'!$P$23,IF(AK1407="","",AK1407),IF(ISNUMBER(A1407),(IF(F1407="Short",G1407-H1407,H1407-G1407)*AZ1407-AX1407),"")))</f>
        <v/>
      </c>
      <c r="AO1407" s="401" t="str">
        <f>IF(Overview!$K$17='Internal Calcs'!$P$22,IF(AL1407="","",AL1407),IF(Overview!$K$17='Internal Calcs'!$P$23,IF(AL1407="","",AL1407),IF(ISNUMBER(A1407),IF(AL1407="",(IF(F1407="Short",G1407-H1407,H1407-G1407)*AZ1407-AX1407),(IF(F1407="Short",G1407-J1407,J1407-G1407)*AZ1407-AX1407)),"")))</f>
        <v/>
      </c>
      <c r="AP1407" s="359" t="str">
        <f>IF(Overview!$K$17='Internal Calcs'!$P$22,"",IF(Overview!$K$17='Internal Calcs'!$P$23,IF(AM1407="","",AM1407),IF(ISNUMBER(A1407),IF(AM1407="",(IF(F1407="Short",G1407-H1407,H1407-G1407)*AZ1407-AX1407),(IF(F1407="Short",G1407-L1407,L1407-G1407)*AZ1407-AX1407)),"")))</f>
        <v/>
      </c>
      <c r="AQ1407" s="176" t="str">
        <f t="shared" si="496"/>
        <v/>
      </c>
      <c r="AR1407" s="176" t="str">
        <f t="shared" si="497"/>
        <v/>
      </c>
      <c r="AS1407" s="176" t="str">
        <f t="shared" si="498"/>
        <v/>
      </c>
      <c r="AT1407" s="176" t="str">
        <f>IF(ISNUMBER(A1407),MAX($AS$2:AS1407)-AS1407,"")</f>
        <v/>
      </c>
      <c r="AU1407" s="177" t="str">
        <f t="shared" si="499"/>
        <v/>
      </c>
      <c r="AV1407" s="178" t="str">
        <f t="shared" si="500"/>
        <v/>
      </c>
      <c r="AW1407" s="178" t="str">
        <f t="shared" si="501"/>
        <v/>
      </c>
      <c r="AX1407" s="179" t="str">
        <f ca="1">IF(ISNUMBER($A1407),INDIRECT(CONCATENATE("'Instrument List'!B",(MATCH(E1407,'Instrument List'!A:A,0))-0)),"")</f>
        <v/>
      </c>
      <c r="AY1407" s="179" t="str">
        <f ca="1">IF(ISNUMBER($A1407),INDIRECT(CONCATENATE("'Instrument List'!D",(MATCH(E1407,'Instrument List'!A:A,0))-0)),"")</f>
        <v/>
      </c>
      <c r="AZ1407" s="179" t="str">
        <f ca="1">IF(ISNUMBER($A1407),INDIRECT(CONCATENATE("'Instrument List'!C",(MATCH(E1407,'Instrument List'!A:A,0))-0)),"")</f>
        <v/>
      </c>
      <c r="BA1407" s="180" t="str">
        <f ca="1">IF(ISNUMBER(A1407),INDIRECT(CONCATENATE("'Instrument List'!E",(MATCH(E1407,'Instrument List'!A:A,0))-0)),"")</f>
        <v/>
      </c>
      <c r="BB1407" s="181" t="str">
        <f t="shared" si="502"/>
        <v/>
      </c>
      <c r="BC1407" s="181" t="str">
        <f t="shared" si="503"/>
        <v/>
      </c>
      <c r="BD1407" s="181" t="str">
        <f ca="1">IF(ISNUMBER(A1407),INDIRECT(CONCATENATE("'Instrument List'!F",(MATCH(E1407,'Instrument List'!A:A,0))-0)),"")</f>
        <v/>
      </c>
    </row>
    <row r="1408" spans="1:56">
      <c r="A1408" s="223" t="str">
        <f t="shared" si="483"/>
        <v/>
      </c>
      <c r="B1408" s="224"/>
      <c r="C1408" s="225"/>
      <c r="D1408" s="182"/>
      <c r="E1408" s="182"/>
      <c r="F1408" s="182"/>
      <c r="G1408" s="203"/>
      <c r="H1408" s="218"/>
      <c r="I1408" s="213"/>
      <c r="J1408" s="207"/>
      <c r="K1408" s="213"/>
      <c r="L1408" s="207"/>
      <c r="M1408" s="213"/>
      <c r="N1408" s="207"/>
      <c r="O1408" s="183" t="str">
        <f t="shared" si="484"/>
        <v/>
      </c>
      <c r="P1408" s="184"/>
      <c r="Q1408" s="184"/>
      <c r="R1408" s="275"/>
      <c r="S1408" s="185" t="str">
        <f t="shared" si="485"/>
        <v/>
      </c>
      <c r="T1408" s="185" t="str">
        <f t="shared" si="486"/>
        <v/>
      </c>
      <c r="U1408" s="275"/>
      <c r="V1408" s="275"/>
      <c r="W1408" s="276" t="str">
        <f t="shared" si="487"/>
        <v/>
      </c>
      <c r="X1408" s="276" t="str">
        <f t="shared" si="488"/>
        <v/>
      </c>
      <c r="Y1408" s="276" t="str">
        <f t="shared" si="489"/>
        <v/>
      </c>
      <c r="Z1408" s="275"/>
      <c r="AA1408" s="184"/>
      <c r="AB1408" s="184"/>
      <c r="AC1408" s="185" t="str">
        <f t="shared" si="490"/>
        <v/>
      </c>
      <c r="AD1408" s="185" t="str">
        <f t="shared" si="491"/>
        <v/>
      </c>
      <c r="AE1408" s="186"/>
      <c r="AF1408" s="187" t="str">
        <f t="shared" si="492"/>
        <v/>
      </c>
      <c r="AG1408" s="182"/>
      <c r="AH1408" s="184"/>
      <c r="AI1408" s="184"/>
      <c r="AJ1408" s="182"/>
      <c r="AK1408" s="188" t="str">
        <f t="shared" si="493"/>
        <v/>
      </c>
      <c r="AL1408" s="188" t="str">
        <f t="shared" si="494"/>
        <v/>
      </c>
      <c r="AM1408" s="188" t="str">
        <f t="shared" si="495"/>
        <v/>
      </c>
      <c r="AN1408" s="359" t="str">
        <f>IF(Overview!$K$17='Internal Calcs'!$P$22,IF(AK1408="","",AK1408),IF(Overview!$K$17='Internal Calcs'!$P$23,IF(AK1408="","",AK1408),IF(ISNUMBER(A1408),(IF(F1408="Short",G1408-H1408,H1408-G1408)*AZ1408-AX1408),"")))</f>
        <v/>
      </c>
      <c r="AO1408" s="401" t="str">
        <f>IF(Overview!$K$17='Internal Calcs'!$P$22,IF(AL1408="","",AL1408),IF(Overview!$K$17='Internal Calcs'!$P$23,IF(AL1408="","",AL1408),IF(ISNUMBER(A1408),IF(AL1408="",(IF(F1408="Short",G1408-H1408,H1408-G1408)*AZ1408-AX1408),(IF(F1408="Short",G1408-J1408,J1408-G1408)*AZ1408-AX1408)),"")))</f>
        <v/>
      </c>
      <c r="AP1408" s="359" t="str">
        <f>IF(Overview!$K$17='Internal Calcs'!$P$22,"",IF(Overview!$K$17='Internal Calcs'!$P$23,IF(AM1408="","",AM1408),IF(ISNUMBER(A1408),IF(AM1408="",(IF(F1408="Short",G1408-H1408,H1408-G1408)*AZ1408-AX1408),(IF(F1408="Short",G1408-L1408,L1408-G1408)*AZ1408-AX1408)),"")))</f>
        <v/>
      </c>
      <c r="AQ1408" s="188" t="str">
        <f t="shared" si="496"/>
        <v/>
      </c>
      <c r="AR1408" s="188" t="str">
        <f t="shared" si="497"/>
        <v/>
      </c>
      <c r="AS1408" s="188" t="str">
        <f t="shared" si="498"/>
        <v/>
      </c>
      <c r="AT1408" s="188" t="str">
        <f>IF(ISNUMBER(A1408),MAX($AS$2:AS1408)-AS1408,"")</f>
        <v/>
      </c>
      <c r="AU1408" s="189" t="str">
        <f t="shared" si="499"/>
        <v/>
      </c>
      <c r="AV1408" s="190" t="str">
        <f t="shared" si="500"/>
        <v/>
      </c>
      <c r="AW1408" s="190" t="str">
        <f t="shared" si="501"/>
        <v/>
      </c>
      <c r="AX1408" s="191" t="str">
        <f ca="1">IF(ISNUMBER($A1408),INDIRECT(CONCATENATE("'Instrument List'!B",(MATCH(E1408,'Instrument List'!A:A,0))-0)),"")</f>
        <v/>
      </c>
      <c r="AY1408" s="191" t="str">
        <f ca="1">IF(ISNUMBER($A1408),INDIRECT(CONCATENATE("'Instrument List'!D",(MATCH(E1408,'Instrument List'!A:A,0))-0)),"")</f>
        <v/>
      </c>
      <c r="AZ1408" s="191" t="str">
        <f ca="1">IF(ISNUMBER($A1408),INDIRECT(CONCATENATE("'Instrument List'!C",(MATCH(E1408,'Instrument List'!A:A,0))-0)),"")</f>
        <v/>
      </c>
      <c r="BA1408" s="192" t="str">
        <f ca="1">IF(ISNUMBER(A1408),INDIRECT(CONCATENATE("'Instrument List'!E",(MATCH(E1408,'Instrument List'!A:A,0))-0)),"")</f>
        <v/>
      </c>
      <c r="BB1408" s="193" t="str">
        <f t="shared" si="502"/>
        <v/>
      </c>
      <c r="BC1408" s="193" t="str">
        <f t="shared" si="503"/>
        <v/>
      </c>
      <c r="BD1408" s="193" t="str">
        <f ca="1">IF(ISNUMBER(A1408),INDIRECT(CONCATENATE("'Instrument List'!F",(MATCH(E1408,'Instrument List'!A:A,0))-0)),"")</f>
        <v/>
      </c>
    </row>
    <row r="1409" spans="1:56">
      <c r="A1409" s="220" t="str">
        <f t="shared" si="483"/>
        <v/>
      </c>
      <c r="B1409" s="221"/>
      <c r="C1409" s="222"/>
      <c r="D1409" s="169"/>
      <c r="E1409" s="169"/>
      <c r="F1409" s="169"/>
      <c r="G1409" s="202"/>
      <c r="H1409" s="217"/>
      <c r="I1409" s="212"/>
      <c r="J1409" s="206"/>
      <c r="K1409" s="212"/>
      <c r="L1409" s="206"/>
      <c r="M1409" s="212"/>
      <c r="N1409" s="206"/>
      <c r="O1409" s="170" t="str">
        <f t="shared" si="484"/>
        <v/>
      </c>
      <c r="P1409" s="171"/>
      <c r="Q1409" s="171"/>
      <c r="R1409" s="171"/>
      <c r="S1409" s="172" t="str">
        <f t="shared" si="485"/>
        <v/>
      </c>
      <c r="T1409" s="172" t="str">
        <f t="shared" si="486"/>
        <v/>
      </c>
      <c r="U1409" s="171"/>
      <c r="V1409" s="171"/>
      <c r="W1409" s="173" t="str">
        <f t="shared" si="487"/>
        <v/>
      </c>
      <c r="X1409" s="173" t="str">
        <f t="shared" si="488"/>
        <v/>
      </c>
      <c r="Y1409" s="173" t="str">
        <f t="shared" si="489"/>
        <v/>
      </c>
      <c r="Z1409" s="171"/>
      <c r="AA1409" s="171"/>
      <c r="AB1409" s="171"/>
      <c r="AC1409" s="172" t="str">
        <f t="shared" si="490"/>
        <v/>
      </c>
      <c r="AD1409" s="172" t="str">
        <f t="shared" si="491"/>
        <v/>
      </c>
      <c r="AE1409" s="174"/>
      <c r="AF1409" s="175" t="str">
        <f t="shared" si="492"/>
        <v/>
      </c>
      <c r="AG1409" s="169"/>
      <c r="AH1409" s="171"/>
      <c r="AI1409" s="171"/>
      <c r="AJ1409" s="169"/>
      <c r="AK1409" s="176" t="str">
        <f t="shared" si="493"/>
        <v/>
      </c>
      <c r="AL1409" s="176" t="str">
        <f t="shared" si="494"/>
        <v/>
      </c>
      <c r="AM1409" s="176" t="str">
        <f t="shared" si="495"/>
        <v/>
      </c>
      <c r="AN1409" s="359" t="str">
        <f>IF(Overview!$K$17='Internal Calcs'!$P$22,IF(AK1409="","",AK1409),IF(Overview!$K$17='Internal Calcs'!$P$23,IF(AK1409="","",AK1409),IF(ISNUMBER(A1409),(IF(F1409="Short",G1409-H1409,H1409-G1409)*AZ1409-AX1409),"")))</f>
        <v/>
      </c>
      <c r="AO1409" s="401" t="str">
        <f>IF(Overview!$K$17='Internal Calcs'!$P$22,IF(AL1409="","",AL1409),IF(Overview!$K$17='Internal Calcs'!$P$23,IF(AL1409="","",AL1409),IF(ISNUMBER(A1409),IF(AL1409="",(IF(F1409="Short",G1409-H1409,H1409-G1409)*AZ1409-AX1409),(IF(F1409="Short",G1409-J1409,J1409-G1409)*AZ1409-AX1409)),"")))</f>
        <v/>
      </c>
      <c r="AP1409" s="359" t="str">
        <f>IF(Overview!$K$17='Internal Calcs'!$P$22,"",IF(Overview!$K$17='Internal Calcs'!$P$23,IF(AM1409="","",AM1409),IF(ISNUMBER(A1409),IF(AM1409="",(IF(F1409="Short",G1409-H1409,H1409-G1409)*AZ1409-AX1409),(IF(F1409="Short",G1409-L1409,L1409-G1409)*AZ1409-AX1409)),"")))</f>
        <v/>
      </c>
      <c r="AQ1409" s="176" t="str">
        <f t="shared" si="496"/>
        <v/>
      </c>
      <c r="AR1409" s="176" t="str">
        <f t="shared" si="497"/>
        <v/>
      </c>
      <c r="AS1409" s="176" t="str">
        <f t="shared" si="498"/>
        <v/>
      </c>
      <c r="AT1409" s="176" t="str">
        <f>IF(ISNUMBER(A1409),MAX($AS$2:AS1409)-AS1409,"")</f>
        <v/>
      </c>
      <c r="AU1409" s="177" t="str">
        <f t="shared" si="499"/>
        <v/>
      </c>
      <c r="AV1409" s="178" t="str">
        <f t="shared" si="500"/>
        <v/>
      </c>
      <c r="AW1409" s="178" t="str">
        <f t="shared" si="501"/>
        <v/>
      </c>
      <c r="AX1409" s="179" t="str">
        <f ca="1">IF(ISNUMBER($A1409),INDIRECT(CONCATENATE("'Instrument List'!B",(MATCH(E1409,'Instrument List'!A:A,0))-0)),"")</f>
        <v/>
      </c>
      <c r="AY1409" s="179" t="str">
        <f ca="1">IF(ISNUMBER($A1409),INDIRECT(CONCATENATE("'Instrument List'!D",(MATCH(E1409,'Instrument List'!A:A,0))-0)),"")</f>
        <v/>
      </c>
      <c r="AZ1409" s="179" t="str">
        <f ca="1">IF(ISNUMBER($A1409),INDIRECT(CONCATENATE("'Instrument List'!C",(MATCH(E1409,'Instrument List'!A:A,0))-0)),"")</f>
        <v/>
      </c>
      <c r="BA1409" s="180" t="str">
        <f ca="1">IF(ISNUMBER(A1409),INDIRECT(CONCATENATE("'Instrument List'!E",(MATCH(E1409,'Instrument List'!A:A,0))-0)),"")</f>
        <v/>
      </c>
      <c r="BB1409" s="181" t="str">
        <f t="shared" si="502"/>
        <v/>
      </c>
      <c r="BC1409" s="181" t="str">
        <f t="shared" si="503"/>
        <v/>
      </c>
      <c r="BD1409" s="181" t="str">
        <f ca="1">IF(ISNUMBER(A1409),INDIRECT(CONCATENATE("'Instrument List'!F",(MATCH(E1409,'Instrument List'!A:A,0))-0)),"")</f>
        <v/>
      </c>
    </row>
    <row r="1410" spans="1:56">
      <c r="A1410" s="223" t="str">
        <f t="shared" si="483"/>
        <v/>
      </c>
      <c r="B1410" s="224"/>
      <c r="C1410" s="225"/>
      <c r="D1410" s="182"/>
      <c r="E1410" s="182"/>
      <c r="F1410" s="182"/>
      <c r="G1410" s="203"/>
      <c r="H1410" s="218"/>
      <c r="I1410" s="213"/>
      <c r="J1410" s="207"/>
      <c r="K1410" s="213"/>
      <c r="L1410" s="207"/>
      <c r="M1410" s="213"/>
      <c r="N1410" s="207"/>
      <c r="O1410" s="183" t="str">
        <f t="shared" si="484"/>
        <v/>
      </c>
      <c r="P1410" s="184"/>
      <c r="Q1410" s="184"/>
      <c r="R1410" s="275"/>
      <c r="S1410" s="185" t="str">
        <f t="shared" si="485"/>
        <v/>
      </c>
      <c r="T1410" s="185" t="str">
        <f t="shared" si="486"/>
        <v/>
      </c>
      <c r="U1410" s="275"/>
      <c r="V1410" s="275"/>
      <c r="W1410" s="276" t="str">
        <f t="shared" si="487"/>
        <v/>
      </c>
      <c r="X1410" s="276" t="str">
        <f t="shared" si="488"/>
        <v/>
      </c>
      <c r="Y1410" s="276" t="str">
        <f t="shared" si="489"/>
        <v/>
      </c>
      <c r="Z1410" s="275"/>
      <c r="AA1410" s="184"/>
      <c r="AB1410" s="184"/>
      <c r="AC1410" s="185" t="str">
        <f t="shared" si="490"/>
        <v/>
      </c>
      <c r="AD1410" s="185" t="str">
        <f t="shared" si="491"/>
        <v/>
      </c>
      <c r="AE1410" s="186"/>
      <c r="AF1410" s="187" t="str">
        <f t="shared" si="492"/>
        <v/>
      </c>
      <c r="AG1410" s="182"/>
      <c r="AH1410" s="184"/>
      <c r="AI1410" s="184"/>
      <c r="AJ1410" s="182"/>
      <c r="AK1410" s="188" t="str">
        <f t="shared" si="493"/>
        <v/>
      </c>
      <c r="AL1410" s="188" t="str">
        <f t="shared" si="494"/>
        <v/>
      </c>
      <c r="AM1410" s="188" t="str">
        <f t="shared" si="495"/>
        <v/>
      </c>
      <c r="AN1410" s="359" t="str">
        <f>IF(Overview!$K$17='Internal Calcs'!$P$22,IF(AK1410="","",AK1410),IF(Overview!$K$17='Internal Calcs'!$P$23,IF(AK1410="","",AK1410),IF(ISNUMBER(A1410),(IF(F1410="Short",G1410-H1410,H1410-G1410)*AZ1410-AX1410),"")))</f>
        <v/>
      </c>
      <c r="AO1410" s="401" t="str">
        <f>IF(Overview!$K$17='Internal Calcs'!$P$22,IF(AL1410="","",AL1410),IF(Overview!$K$17='Internal Calcs'!$P$23,IF(AL1410="","",AL1410),IF(ISNUMBER(A1410),IF(AL1410="",(IF(F1410="Short",G1410-H1410,H1410-G1410)*AZ1410-AX1410),(IF(F1410="Short",G1410-J1410,J1410-G1410)*AZ1410-AX1410)),"")))</f>
        <v/>
      </c>
      <c r="AP1410" s="359" t="str">
        <f>IF(Overview!$K$17='Internal Calcs'!$P$22,"",IF(Overview!$K$17='Internal Calcs'!$P$23,IF(AM1410="","",AM1410),IF(ISNUMBER(A1410),IF(AM1410="",(IF(F1410="Short",G1410-H1410,H1410-G1410)*AZ1410-AX1410),(IF(F1410="Short",G1410-L1410,L1410-G1410)*AZ1410-AX1410)),"")))</f>
        <v/>
      </c>
      <c r="AQ1410" s="188" t="str">
        <f t="shared" si="496"/>
        <v/>
      </c>
      <c r="AR1410" s="188" t="str">
        <f t="shared" si="497"/>
        <v/>
      </c>
      <c r="AS1410" s="188" t="str">
        <f t="shared" si="498"/>
        <v/>
      </c>
      <c r="AT1410" s="188" t="str">
        <f>IF(ISNUMBER(A1410),MAX($AS$2:AS1410)-AS1410,"")</f>
        <v/>
      </c>
      <c r="AU1410" s="189" t="str">
        <f t="shared" si="499"/>
        <v/>
      </c>
      <c r="AV1410" s="190" t="str">
        <f t="shared" si="500"/>
        <v/>
      </c>
      <c r="AW1410" s="190" t="str">
        <f t="shared" si="501"/>
        <v/>
      </c>
      <c r="AX1410" s="191" t="str">
        <f ca="1">IF(ISNUMBER($A1410),INDIRECT(CONCATENATE("'Instrument List'!B",(MATCH(E1410,'Instrument List'!A:A,0))-0)),"")</f>
        <v/>
      </c>
      <c r="AY1410" s="191" t="str">
        <f ca="1">IF(ISNUMBER($A1410),INDIRECT(CONCATENATE("'Instrument List'!D",(MATCH(E1410,'Instrument List'!A:A,0))-0)),"")</f>
        <v/>
      </c>
      <c r="AZ1410" s="191" t="str">
        <f ca="1">IF(ISNUMBER($A1410),INDIRECT(CONCATENATE("'Instrument List'!C",(MATCH(E1410,'Instrument List'!A:A,0))-0)),"")</f>
        <v/>
      </c>
      <c r="BA1410" s="192" t="str">
        <f ca="1">IF(ISNUMBER(A1410),INDIRECT(CONCATENATE("'Instrument List'!E",(MATCH(E1410,'Instrument List'!A:A,0))-0)),"")</f>
        <v/>
      </c>
      <c r="BB1410" s="193" t="str">
        <f t="shared" si="502"/>
        <v/>
      </c>
      <c r="BC1410" s="193" t="str">
        <f t="shared" si="503"/>
        <v/>
      </c>
      <c r="BD1410" s="193" t="str">
        <f ca="1">IF(ISNUMBER(A1410),INDIRECT(CONCATENATE("'Instrument List'!F",(MATCH(E1410,'Instrument List'!A:A,0))-0)),"")</f>
        <v/>
      </c>
    </row>
    <row r="1411" spans="1:56">
      <c r="A1411" s="220" t="str">
        <f t="shared" si="483"/>
        <v/>
      </c>
      <c r="B1411" s="221"/>
      <c r="C1411" s="222"/>
      <c r="D1411" s="169"/>
      <c r="E1411" s="169"/>
      <c r="F1411" s="169"/>
      <c r="G1411" s="202"/>
      <c r="H1411" s="217"/>
      <c r="I1411" s="212"/>
      <c r="J1411" s="206"/>
      <c r="K1411" s="212"/>
      <c r="L1411" s="206"/>
      <c r="M1411" s="212"/>
      <c r="N1411" s="206"/>
      <c r="O1411" s="170" t="str">
        <f t="shared" si="484"/>
        <v/>
      </c>
      <c r="P1411" s="171"/>
      <c r="Q1411" s="171"/>
      <c r="R1411" s="171"/>
      <c r="S1411" s="172" t="str">
        <f t="shared" si="485"/>
        <v/>
      </c>
      <c r="T1411" s="172" t="str">
        <f t="shared" si="486"/>
        <v/>
      </c>
      <c r="U1411" s="171"/>
      <c r="V1411" s="171"/>
      <c r="W1411" s="173" t="str">
        <f t="shared" si="487"/>
        <v/>
      </c>
      <c r="X1411" s="173" t="str">
        <f t="shared" si="488"/>
        <v/>
      </c>
      <c r="Y1411" s="173" t="str">
        <f t="shared" si="489"/>
        <v/>
      </c>
      <c r="Z1411" s="171"/>
      <c r="AA1411" s="171"/>
      <c r="AB1411" s="171"/>
      <c r="AC1411" s="172" t="str">
        <f t="shared" si="490"/>
        <v/>
      </c>
      <c r="AD1411" s="172" t="str">
        <f t="shared" si="491"/>
        <v/>
      </c>
      <c r="AE1411" s="174"/>
      <c r="AF1411" s="175" t="str">
        <f t="shared" si="492"/>
        <v/>
      </c>
      <c r="AG1411" s="169"/>
      <c r="AH1411" s="171"/>
      <c r="AI1411" s="171"/>
      <c r="AJ1411" s="169"/>
      <c r="AK1411" s="176" t="str">
        <f t="shared" si="493"/>
        <v/>
      </c>
      <c r="AL1411" s="176" t="str">
        <f t="shared" si="494"/>
        <v/>
      </c>
      <c r="AM1411" s="176" t="str">
        <f t="shared" si="495"/>
        <v/>
      </c>
      <c r="AN1411" s="359" t="str">
        <f>IF(Overview!$K$17='Internal Calcs'!$P$22,IF(AK1411="","",AK1411),IF(Overview!$K$17='Internal Calcs'!$P$23,IF(AK1411="","",AK1411),IF(ISNUMBER(A1411),(IF(F1411="Short",G1411-H1411,H1411-G1411)*AZ1411-AX1411),"")))</f>
        <v/>
      </c>
      <c r="AO1411" s="401" t="str">
        <f>IF(Overview!$K$17='Internal Calcs'!$P$22,IF(AL1411="","",AL1411),IF(Overview!$K$17='Internal Calcs'!$P$23,IF(AL1411="","",AL1411),IF(ISNUMBER(A1411),IF(AL1411="",(IF(F1411="Short",G1411-H1411,H1411-G1411)*AZ1411-AX1411),(IF(F1411="Short",G1411-J1411,J1411-G1411)*AZ1411-AX1411)),"")))</f>
        <v/>
      </c>
      <c r="AP1411" s="359" t="str">
        <f>IF(Overview!$K$17='Internal Calcs'!$P$22,"",IF(Overview!$K$17='Internal Calcs'!$P$23,IF(AM1411="","",AM1411),IF(ISNUMBER(A1411),IF(AM1411="",(IF(F1411="Short",G1411-H1411,H1411-G1411)*AZ1411-AX1411),(IF(F1411="Short",G1411-L1411,L1411-G1411)*AZ1411-AX1411)),"")))</f>
        <v/>
      </c>
      <c r="AQ1411" s="176" t="str">
        <f t="shared" si="496"/>
        <v/>
      </c>
      <c r="AR1411" s="176" t="str">
        <f t="shared" si="497"/>
        <v/>
      </c>
      <c r="AS1411" s="176" t="str">
        <f t="shared" si="498"/>
        <v/>
      </c>
      <c r="AT1411" s="176" t="str">
        <f>IF(ISNUMBER(A1411),MAX($AS$2:AS1411)-AS1411,"")</f>
        <v/>
      </c>
      <c r="AU1411" s="177" t="str">
        <f t="shared" si="499"/>
        <v/>
      </c>
      <c r="AV1411" s="178" t="str">
        <f t="shared" si="500"/>
        <v/>
      </c>
      <c r="AW1411" s="178" t="str">
        <f t="shared" si="501"/>
        <v/>
      </c>
      <c r="AX1411" s="179" t="str">
        <f ca="1">IF(ISNUMBER($A1411),INDIRECT(CONCATENATE("'Instrument List'!B",(MATCH(E1411,'Instrument List'!A:A,0))-0)),"")</f>
        <v/>
      </c>
      <c r="AY1411" s="179" t="str">
        <f ca="1">IF(ISNUMBER($A1411),INDIRECT(CONCATENATE("'Instrument List'!D",(MATCH(E1411,'Instrument List'!A:A,0))-0)),"")</f>
        <v/>
      </c>
      <c r="AZ1411" s="179" t="str">
        <f ca="1">IF(ISNUMBER($A1411),INDIRECT(CONCATENATE("'Instrument List'!C",(MATCH(E1411,'Instrument List'!A:A,0))-0)),"")</f>
        <v/>
      </c>
      <c r="BA1411" s="180" t="str">
        <f ca="1">IF(ISNUMBER(A1411),INDIRECT(CONCATENATE("'Instrument List'!E",(MATCH(E1411,'Instrument List'!A:A,0))-0)),"")</f>
        <v/>
      </c>
      <c r="BB1411" s="181" t="str">
        <f t="shared" si="502"/>
        <v/>
      </c>
      <c r="BC1411" s="181" t="str">
        <f t="shared" si="503"/>
        <v/>
      </c>
      <c r="BD1411" s="181" t="str">
        <f ca="1">IF(ISNUMBER(A1411),INDIRECT(CONCATENATE("'Instrument List'!F",(MATCH(E1411,'Instrument List'!A:A,0))-0)),"")</f>
        <v/>
      </c>
    </row>
    <row r="1412" spans="1:56">
      <c r="A1412" s="223" t="str">
        <f t="shared" si="483"/>
        <v/>
      </c>
      <c r="B1412" s="224"/>
      <c r="C1412" s="225"/>
      <c r="D1412" s="182"/>
      <c r="E1412" s="182"/>
      <c r="F1412" s="182"/>
      <c r="G1412" s="203"/>
      <c r="H1412" s="218"/>
      <c r="I1412" s="213"/>
      <c r="J1412" s="207"/>
      <c r="K1412" s="213"/>
      <c r="L1412" s="207"/>
      <c r="M1412" s="213"/>
      <c r="N1412" s="207"/>
      <c r="O1412" s="183" t="str">
        <f t="shared" si="484"/>
        <v/>
      </c>
      <c r="P1412" s="184"/>
      <c r="Q1412" s="184"/>
      <c r="R1412" s="275"/>
      <c r="S1412" s="185" t="str">
        <f t="shared" si="485"/>
        <v/>
      </c>
      <c r="T1412" s="185" t="str">
        <f t="shared" si="486"/>
        <v/>
      </c>
      <c r="U1412" s="275"/>
      <c r="V1412" s="275"/>
      <c r="W1412" s="276" t="str">
        <f t="shared" si="487"/>
        <v/>
      </c>
      <c r="X1412" s="276" t="str">
        <f t="shared" si="488"/>
        <v/>
      </c>
      <c r="Y1412" s="276" t="str">
        <f t="shared" si="489"/>
        <v/>
      </c>
      <c r="Z1412" s="275"/>
      <c r="AA1412" s="184"/>
      <c r="AB1412" s="184"/>
      <c r="AC1412" s="185" t="str">
        <f t="shared" si="490"/>
        <v/>
      </c>
      <c r="AD1412" s="185" t="str">
        <f t="shared" si="491"/>
        <v/>
      </c>
      <c r="AE1412" s="186"/>
      <c r="AF1412" s="187" t="str">
        <f t="shared" si="492"/>
        <v/>
      </c>
      <c r="AG1412" s="182"/>
      <c r="AH1412" s="184"/>
      <c r="AI1412" s="184"/>
      <c r="AJ1412" s="182"/>
      <c r="AK1412" s="188" t="str">
        <f t="shared" si="493"/>
        <v/>
      </c>
      <c r="AL1412" s="188" t="str">
        <f t="shared" si="494"/>
        <v/>
      </c>
      <c r="AM1412" s="188" t="str">
        <f t="shared" si="495"/>
        <v/>
      </c>
      <c r="AN1412" s="359" t="str">
        <f>IF(Overview!$K$17='Internal Calcs'!$P$22,IF(AK1412="","",AK1412),IF(Overview!$K$17='Internal Calcs'!$P$23,IF(AK1412="","",AK1412),IF(ISNUMBER(A1412),(IF(F1412="Short",G1412-H1412,H1412-G1412)*AZ1412-AX1412),"")))</f>
        <v/>
      </c>
      <c r="AO1412" s="401" t="str">
        <f>IF(Overview!$K$17='Internal Calcs'!$P$22,IF(AL1412="","",AL1412),IF(Overview!$K$17='Internal Calcs'!$P$23,IF(AL1412="","",AL1412),IF(ISNUMBER(A1412),IF(AL1412="",(IF(F1412="Short",G1412-H1412,H1412-G1412)*AZ1412-AX1412),(IF(F1412="Short",G1412-J1412,J1412-G1412)*AZ1412-AX1412)),"")))</f>
        <v/>
      </c>
      <c r="AP1412" s="359" t="str">
        <f>IF(Overview!$K$17='Internal Calcs'!$P$22,"",IF(Overview!$K$17='Internal Calcs'!$P$23,IF(AM1412="","",AM1412),IF(ISNUMBER(A1412),IF(AM1412="",(IF(F1412="Short",G1412-H1412,H1412-G1412)*AZ1412-AX1412),(IF(F1412="Short",G1412-L1412,L1412-G1412)*AZ1412-AX1412)),"")))</f>
        <v/>
      </c>
      <c r="AQ1412" s="188" t="str">
        <f t="shared" si="496"/>
        <v/>
      </c>
      <c r="AR1412" s="188" t="str">
        <f t="shared" si="497"/>
        <v/>
      </c>
      <c r="AS1412" s="188" t="str">
        <f t="shared" si="498"/>
        <v/>
      </c>
      <c r="AT1412" s="188" t="str">
        <f>IF(ISNUMBER(A1412),MAX($AS$2:AS1412)-AS1412,"")</f>
        <v/>
      </c>
      <c r="AU1412" s="189" t="str">
        <f t="shared" si="499"/>
        <v/>
      </c>
      <c r="AV1412" s="190" t="str">
        <f t="shared" si="500"/>
        <v/>
      </c>
      <c r="AW1412" s="190" t="str">
        <f t="shared" si="501"/>
        <v/>
      </c>
      <c r="AX1412" s="191" t="str">
        <f ca="1">IF(ISNUMBER($A1412),INDIRECT(CONCATENATE("'Instrument List'!B",(MATCH(E1412,'Instrument List'!A:A,0))-0)),"")</f>
        <v/>
      </c>
      <c r="AY1412" s="191" t="str">
        <f ca="1">IF(ISNUMBER($A1412),INDIRECT(CONCATENATE("'Instrument List'!D",(MATCH(E1412,'Instrument List'!A:A,0))-0)),"")</f>
        <v/>
      </c>
      <c r="AZ1412" s="191" t="str">
        <f ca="1">IF(ISNUMBER($A1412),INDIRECT(CONCATENATE("'Instrument List'!C",(MATCH(E1412,'Instrument List'!A:A,0))-0)),"")</f>
        <v/>
      </c>
      <c r="BA1412" s="192" t="str">
        <f ca="1">IF(ISNUMBER(A1412),INDIRECT(CONCATENATE("'Instrument List'!E",(MATCH(E1412,'Instrument List'!A:A,0))-0)),"")</f>
        <v/>
      </c>
      <c r="BB1412" s="193" t="str">
        <f t="shared" si="502"/>
        <v/>
      </c>
      <c r="BC1412" s="193" t="str">
        <f t="shared" si="503"/>
        <v/>
      </c>
      <c r="BD1412" s="193" t="str">
        <f ca="1">IF(ISNUMBER(A1412),INDIRECT(CONCATENATE("'Instrument List'!F",(MATCH(E1412,'Instrument List'!A:A,0))-0)),"")</f>
        <v/>
      </c>
    </row>
    <row r="1413" spans="1:56">
      <c r="A1413" s="220" t="str">
        <f t="shared" si="483"/>
        <v/>
      </c>
      <c r="B1413" s="221"/>
      <c r="C1413" s="222"/>
      <c r="D1413" s="169"/>
      <c r="E1413" s="169"/>
      <c r="F1413" s="169"/>
      <c r="G1413" s="202"/>
      <c r="H1413" s="217"/>
      <c r="I1413" s="212"/>
      <c r="J1413" s="206"/>
      <c r="K1413" s="212"/>
      <c r="L1413" s="206"/>
      <c r="M1413" s="212"/>
      <c r="N1413" s="206"/>
      <c r="O1413" s="170" t="str">
        <f t="shared" si="484"/>
        <v/>
      </c>
      <c r="P1413" s="171"/>
      <c r="Q1413" s="171"/>
      <c r="R1413" s="171"/>
      <c r="S1413" s="172" t="str">
        <f t="shared" si="485"/>
        <v/>
      </c>
      <c r="T1413" s="172" t="str">
        <f t="shared" si="486"/>
        <v/>
      </c>
      <c r="U1413" s="171"/>
      <c r="V1413" s="171"/>
      <c r="W1413" s="173" t="str">
        <f t="shared" si="487"/>
        <v/>
      </c>
      <c r="X1413" s="173" t="str">
        <f t="shared" si="488"/>
        <v/>
      </c>
      <c r="Y1413" s="173" t="str">
        <f t="shared" si="489"/>
        <v/>
      </c>
      <c r="Z1413" s="171"/>
      <c r="AA1413" s="171"/>
      <c r="AB1413" s="171"/>
      <c r="AC1413" s="172" t="str">
        <f t="shared" si="490"/>
        <v/>
      </c>
      <c r="AD1413" s="172" t="str">
        <f t="shared" si="491"/>
        <v/>
      </c>
      <c r="AE1413" s="174"/>
      <c r="AF1413" s="175" t="str">
        <f t="shared" si="492"/>
        <v/>
      </c>
      <c r="AG1413" s="169"/>
      <c r="AH1413" s="171"/>
      <c r="AI1413" s="171"/>
      <c r="AJ1413" s="169"/>
      <c r="AK1413" s="176" t="str">
        <f t="shared" si="493"/>
        <v/>
      </c>
      <c r="AL1413" s="176" t="str">
        <f t="shared" si="494"/>
        <v/>
      </c>
      <c r="AM1413" s="176" t="str">
        <f t="shared" si="495"/>
        <v/>
      </c>
      <c r="AN1413" s="359" t="str">
        <f>IF(Overview!$K$17='Internal Calcs'!$P$22,IF(AK1413="","",AK1413),IF(Overview!$K$17='Internal Calcs'!$P$23,IF(AK1413="","",AK1413),IF(ISNUMBER(A1413),(IF(F1413="Short",G1413-H1413,H1413-G1413)*AZ1413-AX1413),"")))</f>
        <v/>
      </c>
      <c r="AO1413" s="401" t="str">
        <f>IF(Overview!$K$17='Internal Calcs'!$P$22,IF(AL1413="","",AL1413),IF(Overview!$K$17='Internal Calcs'!$P$23,IF(AL1413="","",AL1413),IF(ISNUMBER(A1413),IF(AL1413="",(IF(F1413="Short",G1413-H1413,H1413-G1413)*AZ1413-AX1413),(IF(F1413="Short",G1413-J1413,J1413-G1413)*AZ1413-AX1413)),"")))</f>
        <v/>
      </c>
      <c r="AP1413" s="359" t="str">
        <f>IF(Overview!$K$17='Internal Calcs'!$P$22,"",IF(Overview!$K$17='Internal Calcs'!$P$23,IF(AM1413="","",AM1413),IF(ISNUMBER(A1413),IF(AM1413="",(IF(F1413="Short",G1413-H1413,H1413-G1413)*AZ1413-AX1413),(IF(F1413="Short",G1413-L1413,L1413-G1413)*AZ1413-AX1413)),"")))</f>
        <v/>
      </c>
      <c r="AQ1413" s="176" t="str">
        <f t="shared" si="496"/>
        <v/>
      </c>
      <c r="AR1413" s="176" t="str">
        <f t="shared" si="497"/>
        <v/>
      </c>
      <c r="AS1413" s="176" t="str">
        <f t="shared" si="498"/>
        <v/>
      </c>
      <c r="AT1413" s="176" t="str">
        <f>IF(ISNUMBER(A1413),MAX($AS$2:AS1413)-AS1413,"")</f>
        <v/>
      </c>
      <c r="AU1413" s="177" t="str">
        <f t="shared" si="499"/>
        <v/>
      </c>
      <c r="AV1413" s="178" t="str">
        <f t="shared" si="500"/>
        <v/>
      </c>
      <c r="AW1413" s="178" t="str">
        <f t="shared" si="501"/>
        <v/>
      </c>
      <c r="AX1413" s="179" t="str">
        <f ca="1">IF(ISNUMBER($A1413),INDIRECT(CONCATENATE("'Instrument List'!B",(MATCH(E1413,'Instrument List'!A:A,0))-0)),"")</f>
        <v/>
      </c>
      <c r="AY1413" s="179" t="str">
        <f ca="1">IF(ISNUMBER($A1413),INDIRECT(CONCATENATE("'Instrument List'!D",(MATCH(E1413,'Instrument List'!A:A,0))-0)),"")</f>
        <v/>
      </c>
      <c r="AZ1413" s="179" t="str">
        <f ca="1">IF(ISNUMBER($A1413),INDIRECT(CONCATENATE("'Instrument List'!C",(MATCH(E1413,'Instrument List'!A:A,0))-0)),"")</f>
        <v/>
      </c>
      <c r="BA1413" s="180" t="str">
        <f ca="1">IF(ISNUMBER(A1413),INDIRECT(CONCATENATE("'Instrument List'!E",(MATCH(E1413,'Instrument List'!A:A,0))-0)),"")</f>
        <v/>
      </c>
      <c r="BB1413" s="181" t="str">
        <f t="shared" si="502"/>
        <v/>
      </c>
      <c r="BC1413" s="181" t="str">
        <f t="shared" si="503"/>
        <v/>
      </c>
      <c r="BD1413" s="181" t="str">
        <f ca="1">IF(ISNUMBER(A1413),INDIRECT(CONCATENATE("'Instrument List'!F",(MATCH(E1413,'Instrument List'!A:A,0))-0)),"")</f>
        <v/>
      </c>
    </row>
    <row r="1414" spans="1:56">
      <c r="A1414" s="223" t="str">
        <f t="shared" si="483"/>
        <v/>
      </c>
      <c r="B1414" s="224"/>
      <c r="C1414" s="225"/>
      <c r="D1414" s="182"/>
      <c r="E1414" s="182"/>
      <c r="F1414" s="182"/>
      <c r="G1414" s="203"/>
      <c r="H1414" s="218"/>
      <c r="I1414" s="213"/>
      <c r="J1414" s="207"/>
      <c r="K1414" s="213"/>
      <c r="L1414" s="207"/>
      <c r="M1414" s="213"/>
      <c r="N1414" s="207"/>
      <c r="O1414" s="183" t="str">
        <f t="shared" si="484"/>
        <v/>
      </c>
      <c r="P1414" s="184"/>
      <c r="Q1414" s="184"/>
      <c r="R1414" s="275"/>
      <c r="S1414" s="185" t="str">
        <f t="shared" si="485"/>
        <v/>
      </c>
      <c r="T1414" s="185" t="str">
        <f t="shared" si="486"/>
        <v/>
      </c>
      <c r="U1414" s="275"/>
      <c r="V1414" s="275"/>
      <c r="W1414" s="276" t="str">
        <f t="shared" si="487"/>
        <v/>
      </c>
      <c r="X1414" s="276" t="str">
        <f t="shared" si="488"/>
        <v/>
      </c>
      <c r="Y1414" s="276" t="str">
        <f t="shared" si="489"/>
        <v/>
      </c>
      <c r="Z1414" s="275"/>
      <c r="AA1414" s="184"/>
      <c r="AB1414" s="184"/>
      <c r="AC1414" s="185" t="str">
        <f t="shared" si="490"/>
        <v/>
      </c>
      <c r="AD1414" s="185" t="str">
        <f t="shared" si="491"/>
        <v/>
      </c>
      <c r="AE1414" s="186"/>
      <c r="AF1414" s="187" t="str">
        <f t="shared" si="492"/>
        <v/>
      </c>
      <c r="AG1414" s="182"/>
      <c r="AH1414" s="184"/>
      <c r="AI1414" s="184"/>
      <c r="AJ1414" s="182"/>
      <c r="AK1414" s="188" t="str">
        <f t="shared" si="493"/>
        <v/>
      </c>
      <c r="AL1414" s="188" t="str">
        <f t="shared" si="494"/>
        <v/>
      </c>
      <c r="AM1414" s="188" t="str">
        <f t="shared" si="495"/>
        <v/>
      </c>
      <c r="AN1414" s="359" t="str">
        <f>IF(Overview!$K$17='Internal Calcs'!$P$22,IF(AK1414="","",AK1414),IF(Overview!$K$17='Internal Calcs'!$P$23,IF(AK1414="","",AK1414),IF(ISNUMBER(A1414),(IF(F1414="Short",G1414-H1414,H1414-G1414)*AZ1414-AX1414),"")))</f>
        <v/>
      </c>
      <c r="AO1414" s="401" t="str">
        <f>IF(Overview!$K$17='Internal Calcs'!$P$22,IF(AL1414="","",AL1414),IF(Overview!$K$17='Internal Calcs'!$P$23,IF(AL1414="","",AL1414),IF(ISNUMBER(A1414),IF(AL1414="",(IF(F1414="Short",G1414-H1414,H1414-G1414)*AZ1414-AX1414),(IF(F1414="Short",G1414-J1414,J1414-G1414)*AZ1414-AX1414)),"")))</f>
        <v/>
      </c>
      <c r="AP1414" s="359" t="str">
        <f>IF(Overview!$K$17='Internal Calcs'!$P$22,"",IF(Overview!$K$17='Internal Calcs'!$P$23,IF(AM1414="","",AM1414),IF(ISNUMBER(A1414),IF(AM1414="",(IF(F1414="Short",G1414-H1414,H1414-G1414)*AZ1414-AX1414),(IF(F1414="Short",G1414-L1414,L1414-G1414)*AZ1414-AX1414)),"")))</f>
        <v/>
      </c>
      <c r="AQ1414" s="188" t="str">
        <f t="shared" si="496"/>
        <v/>
      </c>
      <c r="AR1414" s="188" t="str">
        <f t="shared" si="497"/>
        <v/>
      </c>
      <c r="AS1414" s="188" t="str">
        <f t="shared" si="498"/>
        <v/>
      </c>
      <c r="AT1414" s="188" t="str">
        <f>IF(ISNUMBER(A1414),MAX($AS$2:AS1414)-AS1414,"")</f>
        <v/>
      </c>
      <c r="AU1414" s="189" t="str">
        <f t="shared" si="499"/>
        <v/>
      </c>
      <c r="AV1414" s="190" t="str">
        <f t="shared" si="500"/>
        <v/>
      </c>
      <c r="AW1414" s="190" t="str">
        <f t="shared" si="501"/>
        <v/>
      </c>
      <c r="AX1414" s="191" t="str">
        <f ca="1">IF(ISNUMBER($A1414),INDIRECT(CONCATENATE("'Instrument List'!B",(MATCH(E1414,'Instrument List'!A:A,0))-0)),"")</f>
        <v/>
      </c>
      <c r="AY1414" s="191" t="str">
        <f ca="1">IF(ISNUMBER($A1414),INDIRECT(CONCATENATE("'Instrument List'!D",(MATCH(E1414,'Instrument List'!A:A,0))-0)),"")</f>
        <v/>
      </c>
      <c r="AZ1414" s="191" t="str">
        <f ca="1">IF(ISNUMBER($A1414),INDIRECT(CONCATENATE("'Instrument List'!C",(MATCH(E1414,'Instrument List'!A:A,0))-0)),"")</f>
        <v/>
      </c>
      <c r="BA1414" s="192" t="str">
        <f ca="1">IF(ISNUMBER(A1414),INDIRECT(CONCATENATE("'Instrument List'!E",(MATCH(E1414,'Instrument List'!A:A,0))-0)),"")</f>
        <v/>
      </c>
      <c r="BB1414" s="193" t="str">
        <f t="shared" si="502"/>
        <v/>
      </c>
      <c r="BC1414" s="193" t="str">
        <f t="shared" si="503"/>
        <v/>
      </c>
      <c r="BD1414" s="193" t="str">
        <f ca="1">IF(ISNUMBER(A1414),INDIRECT(CONCATENATE("'Instrument List'!F",(MATCH(E1414,'Instrument List'!A:A,0))-0)),"")</f>
        <v/>
      </c>
    </row>
    <row r="1415" spans="1:56">
      <c r="A1415" s="220" t="str">
        <f t="shared" si="483"/>
        <v/>
      </c>
      <c r="B1415" s="221"/>
      <c r="C1415" s="222"/>
      <c r="D1415" s="169"/>
      <c r="E1415" s="169"/>
      <c r="F1415" s="169"/>
      <c r="G1415" s="202"/>
      <c r="H1415" s="217"/>
      <c r="I1415" s="212"/>
      <c r="J1415" s="206"/>
      <c r="K1415" s="212"/>
      <c r="L1415" s="206"/>
      <c r="M1415" s="212"/>
      <c r="N1415" s="206"/>
      <c r="O1415" s="170" t="str">
        <f t="shared" si="484"/>
        <v/>
      </c>
      <c r="P1415" s="171"/>
      <c r="Q1415" s="171"/>
      <c r="R1415" s="171"/>
      <c r="S1415" s="172" t="str">
        <f t="shared" si="485"/>
        <v/>
      </c>
      <c r="T1415" s="172" t="str">
        <f t="shared" si="486"/>
        <v/>
      </c>
      <c r="U1415" s="171"/>
      <c r="V1415" s="171"/>
      <c r="W1415" s="173" t="str">
        <f t="shared" si="487"/>
        <v/>
      </c>
      <c r="X1415" s="173" t="str">
        <f t="shared" si="488"/>
        <v/>
      </c>
      <c r="Y1415" s="173" t="str">
        <f t="shared" si="489"/>
        <v/>
      </c>
      <c r="Z1415" s="171"/>
      <c r="AA1415" s="171"/>
      <c r="AB1415" s="171"/>
      <c r="AC1415" s="172" t="str">
        <f t="shared" si="490"/>
        <v/>
      </c>
      <c r="AD1415" s="172" t="str">
        <f t="shared" si="491"/>
        <v/>
      </c>
      <c r="AE1415" s="174"/>
      <c r="AF1415" s="175" t="str">
        <f t="shared" si="492"/>
        <v/>
      </c>
      <c r="AG1415" s="169"/>
      <c r="AH1415" s="171"/>
      <c r="AI1415" s="171"/>
      <c r="AJ1415" s="169"/>
      <c r="AK1415" s="176" t="str">
        <f t="shared" si="493"/>
        <v/>
      </c>
      <c r="AL1415" s="176" t="str">
        <f t="shared" si="494"/>
        <v/>
      </c>
      <c r="AM1415" s="176" t="str">
        <f t="shared" si="495"/>
        <v/>
      </c>
      <c r="AN1415" s="359" t="str">
        <f>IF(Overview!$K$17='Internal Calcs'!$P$22,IF(AK1415="","",AK1415),IF(Overview!$K$17='Internal Calcs'!$P$23,IF(AK1415="","",AK1415),IF(ISNUMBER(A1415),(IF(F1415="Short",G1415-H1415,H1415-G1415)*AZ1415-AX1415),"")))</f>
        <v/>
      </c>
      <c r="AO1415" s="401" t="str">
        <f>IF(Overview!$K$17='Internal Calcs'!$P$22,IF(AL1415="","",AL1415),IF(Overview!$K$17='Internal Calcs'!$P$23,IF(AL1415="","",AL1415),IF(ISNUMBER(A1415),IF(AL1415="",(IF(F1415="Short",G1415-H1415,H1415-G1415)*AZ1415-AX1415),(IF(F1415="Short",G1415-J1415,J1415-G1415)*AZ1415-AX1415)),"")))</f>
        <v/>
      </c>
      <c r="AP1415" s="359" t="str">
        <f>IF(Overview!$K$17='Internal Calcs'!$P$22,"",IF(Overview!$K$17='Internal Calcs'!$P$23,IF(AM1415="","",AM1415),IF(ISNUMBER(A1415),IF(AM1415="",(IF(F1415="Short",G1415-H1415,H1415-G1415)*AZ1415-AX1415),(IF(F1415="Short",G1415-L1415,L1415-G1415)*AZ1415-AX1415)),"")))</f>
        <v/>
      </c>
      <c r="AQ1415" s="176" t="str">
        <f t="shared" si="496"/>
        <v/>
      </c>
      <c r="AR1415" s="176" t="str">
        <f t="shared" si="497"/>
        <v/>
      </c>
      <c r="AS1415" s="176" t="str">
        <f t="shared" si="498"/>
        <v/>
      </c>
      <c r="AT1415" s="176" t="str">
        <f>IF(ISNUMBER(A1415),MAX($AS$2:AS1415)-AS1415,"")</f>
        <v/>
      </c>
      <c r="AU1415" s="177" t="str">
        <f t="shared" si="499"/>
        <v/>
      </c>
      <c r="AV1415" s="178" t="str">
        <f t="shared" si="500"/>
        <v/>
      </c>
      <c r="AW1415" s="178" t="str">
        <f t="shared" si="501"/>
        <v/>
      </c>
      <c r="AX1415" s="179" t="str">
        <f ca="1">IF(ISNUMBER($A1415),INDIRECT(CONCATENATE("'Instrument List'!B",(MATCH(E1415,'Instrument List'!A:A,0))-0)),"")</f>
        <v/>
      </c>
      <c r="AY1415" s="179" t="str">
        <f ca="1">IF(ISNUMBER($A1415),INDIRECT(CONCATENATE("'Instrument List'!D",(MATCH(E1415,'Instrument List'!A:A,0))-0)),"")</f>
        <v/>
      </c>
      <c r="AZ1415" s="179" t="str">
        <f ca="1">IF(ISNUMBER($A1415),INDIRECT(CONCATENATE("'Instrument List'!C",(MATCH(E1415,'Instrument List'!A:A,0))-0)),"")</f>
        <v/>
      </c>
      <c r="BA1415" s="180" t="str">
        <f ca="1">IF(ISNUMBER(A1415),INDIRECT(CONCATENATE("'Instrument List'!E",(MATCH(E1415,'Instrument List'!A:A,0))-0)),"")</f>
        <v/>
      </c>
      <c r="BB1415" s="181" t="str">
        <f t="shared" si="502"/>
        <v/>
      </c>
      <c r="BC1415" s="181" t="str">
        <f t="shared" si="503"/>
        <v/>
      </c>
      <c r="BD1415" s="181" t="str">
        <f ca="1">IF(ISNUMBER(A1415),INDIRECT(CONCATENATE("'Instrument List'!F",(MATCH(E1415,'Instrument List'!A:A,0))-0)),"")</f>
        <v/>
      </c>
    </row>
    <row r="1416" spans="1:56">
      <c r="A1416" s="223" t="str">
        <f t="shared" si="483"/>
        <v/>
      </c>
      <c r="B1416" s="224"/>
      <c r="C1416" s="225"/>
      <c r="D1416" s="182"/>
      <c r="E1416" s="182"/>
      <c r="F1416" s="182"/>
      <c r="G1416" s="203"/>
      <c r="H1416" s="218"/>
      <c r="I1416" s="213"/>
      <c r="J1416" s="207"/>
      <c r="K1416" s="213"/>
      <c r="L1416" s="207"/>
      <c r="M1416" s="213"/>
      <c r="N1416" s="207"/>
      <c r="O1416" s="183" t="str">
        <f t="shared" si="484"/>
        <v/>
      </c>
      <c r="P1416" s="184"/>
      <c r="Q1416" s="184"/>
      <c r="R1416" s="275"/>
      <c r="S1416" s="185" t="str">
        <f t="shared" si="485"/>
        <v/>
      </c>
      <c r="T1416" s="185" t="str">
        <f t="shared" si="486"/>
        <v/>
      </c>
      <c r="U1416" s="275"/>
      <c r="V1416" s="275"/>
      <c r="W1416" s="276" t="str">
        <f t="shared" si="487"/>
        <v/>
      </c>
      <c r="X1416" s="276" t="str">
        <f t="shared" si="488"/>
        <v/>
      </c>
      <c r="Y1416" s="276" t="str">
        <f t="shared" si="489"/>
        <v/>
      </c>
      <c r="Z1416" s="275"/>
      <c r="AA1416" s="184"/>
      <c r="AB1416" s="184"/>
      <c r="AC1416" s="185" t="str">
        <f t="shared" si="490"/>
        <v/>
      </c>
      <c r="AD1416" s="185" t="str">
        <f t="shared" si="491"/>
        <v/>
      </c>
      <c r="AE1416" s="186"/>
      <c r="AF1416" s="187" t="str">
        <f t="shared" si="492"/>
        <v/>
      </c>
      <c r="AG1416" s="182"/>
      <c r="AH1416" s="184"/>
      <c r="AI1416" s="184"/>
      <c r="AJ1416" s="182"/>
      <c r="AK1416" s="188" t="str">
        <f t="shared" si="493"/>
        <v/>
      </c>
      <c r="AL1416" s="188" t="str">
        <f t="shared" si="494"/>
        <v/>
      </c>
      <c r="AM1416" s="188" t="str">
        <f t="shared" si="495"/>
        <v/>
      </c>
      <c r="AN1416" s="359" t="str">
        <f>IF(Overview!$K$17='Internal Calcs'!$P$22,IF(AK1416="","",AK1416),IF(Overview!$K$17='Internal Calcs'!$P$23,IF(AK1416="","",AK1416),IF(ISNUMBER(A1416),(IF(F1416="Short",G1416-H1416,H1416-G1416)*AZ1416-AX1416),"")))</f>
        <v/>
      </c>
      <c r="AO1416" s="401" t="str">
        <f>IF(Overview!$K$17='Internal Calcs'!$P$22,IF(AL1416="","",AL1416),IF(Overview!$K$17='Internal Calcs'!$P$23,IF(AL1416="","",AL1416),IF(ISNUMBER(A1416),IF(AL1416="",(IF(F1416="Short",G1416-H1416,H1416-G1416)*AZ1416-AX1416),(IF(F1416="Short",G1416-J1416,J1416-G1416)*AZ1416-AX1416)),"")))</f>
        <v/>
      </c>
      <c r="AP1416" s="359" t="str">
        <f>IF(Overview!$K$17='Internal Calcs'!$P$22,"",IF(Overview!$K$17='Internal Calcs'!$P$23,IF(AM1416="","",AM1416),IF(ISNUMBER(A1416),IF(AM1416="",(IF(F1416="Short",G1416-H1416,H1416-G1416)*AZ1416-AX1416),(IF(F1416="Short",G1416-L1416,L1416-G1416)*AZ1416-AX1416)),"")))</f>
        <v/>
      </c>
      <c r="AQ1416" s="188" t="str">
        <f t="shared" si="496"/>
        <v/>
      </c>
      <c r="AR1416" s="188" t="str">
        <f t="shared" si="497"/>
        <v/>
      </c>
      <c r="AS1416" s="188" t="str">
        <f t="shared" si="498"/>
        <v/>
      </c>
      <c r="AT1416" s="188" t="str">
        <f>IF(ISNUMBER(A1416),MAX($AS$2:AS1416)-AS1416,"")</f>
        <v/>
      </c>
      <c r="AU1416" s="189" t="str">
        <f t="shared" si="499"/>
        <v/>
      </c>
      <c r="AV1416" s="190" t="str">
        <f t="shared" si="500"/>
        <v/>
      </c>
      <c r="AW1416" s="190" t="str">
        <f t="shared" si="501"/>
        <v/>
      </c>
      <c r="AX1416" s="191" t="str">
        <f ca="1">IF(ISNUMBER($A1416),INDIRECT(CONCATENATE("'Instrument List'!B",(MATCH(E1416,'Instrument List'!A:A,0))-0)),"")</f>
        <v/>
      </c>
      <c r="AY1416" s="191" t="str">
        <f ca="1">IF(ISNUMBER($A1416),INDIRECT(CONCATENATE("'Instrument List'!D",(MATCH(E1416,'Instrument List'!A:A,0))-0)),"")</f>
        <v/>
      </c>
      <c r="AZ1416" s="191" t="str">
        <f ca="1">IF(ISNUMBER($A1416),INDIRECT(CONCATENATE("'Instrument List'!C",(MATCH(E1416,'Instrument List'!A:A,0))-0)),"")</f>
        <v/>
      </c>
      <c r="BA1416" s="192" t="str">
        <f ca="1">IF(ISNUMBER(A1416),INDIRECT(CONCATENATE("'Instrument List'!E",(MATCH(E1416,'Instrument List'!A:A,0))-0)),"")</f>
        <v/>
      </c>
      <c r="BB1416" s="193" t="str">
        <f t="shared" si="502"/>
        <v/>
      </c>
      <c r="BC1416" s="193" t="str">
        <f t="shared" si="503"/>
        <v/>
      </c>
      <c r="BD1416" s="193" t="str">
        <f ca="1">IF(ISNUMBER(A1416),INDIRECT(CONCATENATE("'Instrument List'!F",(MATCH(E1416,'Instrument List'!A:A,0))-0)),"")</f>
        <v/>
      </c>
    </row>
    <row r="1417" spans="1:56">
      <c r="A1417" s="220" t="str">
        <f t="shared" si="483"/>
        <v/>
      </c>
      <c r="B1417" s="221"/>
      <c r="C1417" s="222"/>
      <c r="D1417" s="169"/>
      <c r="E1417" s="169"/>
      <c r="F1417" s="169"/>
      <c r="G1417" s="202"/>
      <c r="H1417" s="217"/>
      <c r="I1417" s="212"/>
      <c r="J1417" s="206"/>
      <c r="K1417" s="212"/>
      <c r="L1417" s="206"/>
      <c r="M1417" s="212"/>
      <c r="N1417" s="206"/>
      <c r="O1417" s="170" t="str">
        <f t="shared" si="484"/>
        <v/>
      </c>
      <c r="P1417" s="171"/>
      <c r="Q1417" s="171"/>
      <c r="R1417" s="171"/>
      <c r="S1417" s="172" t="str">
        <f t="shared" si="485"/>
        <v/>
      </c>
      <c r="T1417" s="172" t="str">
        <f t="shared" si="486"/>
        <v/>
      </c>
      <c r="U1417" s="171"/>
      <c r="V1417" s="171"/>
      <c r="W1417" s="173" t="str">
        <f t="shared" si="487"/>
        <v/>
      </c>
      <c r="X1417" s="173" t="str">
        <f t="shared" si="488"/>
        <v/>
      </c>
      <c r="Y1417" s="173" t="str">
        <f t="shared" si="489"/>
        <v/>
      </c>
      <c r="Z1417" s="171"/>
      <c r="AA1417" s="171"/>
      <c r="AB1417" s="171"/>
      <c r="AC1417" s="172" t="str">
        <f t="shared" si="490"/>
        <v/>
      </c>
      <c r="AD1417" s="172" t="str">
        <f t="shared" si="491"/>
        <v/>
      </c>
      <c r="AE1417" s="174"/>
      <c r="AF1417" s="175" t="str">
        <f t="shared" si="492"/>
        <v/>
      </c>
      <c r="AG1417" s="169"/>
      <c r="AH1417" s="171"/>
      <c r="AI1417" s="171"/>
      <c r="AJ1417" s="169"/>
      <c r="AK1417" s="176" t="str">
        <f t="shared" si="493"/>
        <v/>
      </c>
      <c r="AL1417" s="176" t="str">
        <f t="shared" si="494"/>
        <v/>
      </c>
      <c r="AM1417" s="176" t="str">
        <f t="shared" si="495"/>
        <v/>
      </c>
      <c r="AN1417" s="359" t="str">
        <f>IF(Overview!$K$17='Internal Calcs'!$P$22,IF(AK1417="","",AK1417),IF(Overview!$K$17='Internal Calcs'!$P$23,IF(AK1417="","",AK1417),IF(ISNUMBER(A1417),(IF(F1417="Short",G1417-H1417,H1417-G1417)*AZ1417-AX1417),"")))</f>
        <v/>
      </c>
      <c r="AO1417" s="401" t="str">
        <f>IF(Overview!$K$17='Internal Calcs'!$P$22,IF(AL1417="","",AL1417),IF(Overview!$K$17='Internal Calcs'!$P$23,IF(AL1417="","",AL1417),IF(ISNUMBER(A1417),IF(AL1417="",(IF(F1417="Short",G1417-H1417,H1417-G1417)*AZ1417-AX1417),(IF(F1417="Short",G1417-J1417,J1417-G1417)*AZ1417-AX1417)),"")))</f>
        <v/>
      </c>
      <c r="AP1417" s="359" t="str">
        <f>IF(Overview!$K$17='Internal Calcs'!$P$22,"",IF(Overview!$K$17='Internal Calcs'!$P$23,IF(AM1417="","",AM1417),IF(ISNUMBER(A1417),IF(AM1417="",(IF(F1417="Short",G1417-H1417,H1417-G1417)*AZ1417-AX1417),(IF(F1417="Short",G1417-L1417,L1417-G1417)*AZ1417-AX1417)),"")))</f>
        <v/>
      </c>
      <c r="AQ1417" s="176" t="str">
        <f t="shared" si="496"/>
        <v/>
      </c>
      <c r="AR1417" s="176" t="str">
        <f t="shared" si="497"/>
        <v/>
      </c>
      <c r="AS1417" s="176" t="str">
        <f t="shared" si="498"/>
        <v/>
      </c>
      <c r="AT1417" s="176" t="str">
        <f>IF(ISNUMBER(A1417),MAX($AS$2:AS1417)-AS1417,"")</f>
        <v/>
      </c>
      <c r="AU1417" s="177" t="str">
        <f t="shared" si="499"/>
        <v/>
      </c>
      <c r="AV1417" s="178" t="str">
        <f t="shared" si="500"/>
        <v/>
      </c>
      <c r="AW1417" s="178" t="str">
        <f t="shared" si="501"/>
        <v/>
      </c>
      <c r="AX1417" s="179" t="str">
        <f ca="1">IF(ISNUMBER($A1417),INDIRECT(CONCATENATE("'Instrument List'!B",(MATCH(E1417,'Instrument List'!A:A,0))-0)),"")</f>
        <v/>
      </c>
      <c r="AY1417" s="179" t="str">
        <f ca="1">IF(ISNUMBER($A1417),INDIRECT(CONCATENATE("'Instrument List'!D",(MATCH(E1417,'Instrument List'!A:A,0))-0)),"")</f>
        <v/>
      </c>
      <c r="AZ1417" s="179" t="str">
        <f ca="1">IF(ISNUMBER($A1417),INDIRECT(CONCATENATE("'Instrument List'!C",(MATCH(E1417,'Instrument List'!A:A,0))-0)),"")</f>
        <v/>
      </c>
      <c r="BA1417" s="180" t="str">
        <f ca="1">IF(ISNUMBER(A1417),INDIRECT(CONCATENATE("'Instrument List'!E",(MATCH(E1417,'Instrument List'!A:A,0))-0)),"")</f>
        <v/>
      </c>
      <c r="BB1417" s="181" t="str">
        <f t="shared" si="502"/>
        <v/>
      </c>
      <c r="BC1417" s="181" t="str">
        <f t="shared" si="503"/>
        <v/>
      </c>
      <c r="BD1417" s="181" t="str">
        <f ca="1">IF(ISNUMBER(A1417),INDIRECT(CONCATENATE("'Instrument List'!F",(MATCH(E1417,'Instrument List'!A:A,0))-0)),"")</f>
        <v/>
      </c>
    </row>
    <row r="1418" spans="1:56">
      <c r="A1418" s="223" t="str">
        <f t="shared" si="483"/>
        <v/>
      </c>
      <c r="B1418" s="224"/>
      <c r="C1418" s="225"/>
      <c r="D1418" s="182"/>
      <c r="E1418" s="182"/>
      <c r="F1418" s="182"/>
      <c r="G1418" s="203"/>
      <c r="H1418" s="218"/>
      <c r="I1418" s="213"/>
      <c r="J1418" s="207"/>
      <c r="K1418" s="213"/>
      <c r="L1418" s="207"/>
      <c r="M1418" s="213"/>
      <c r="N1418" s="207"/>
      <c r="O1418" s="183" t="str">
        <f t="shared" si="484"/>
        <v/>
      </c>
      <c r="P1418" s="184"/>
      <c r="Q1418" s="184"/>
      <c r="R1418" s="275"/>
      <c r="S1418" s="185" t="str">
        <f t="shared" si="485"/>
        <v/>
      </c>
      <c r="T1418" s="185" t="str">
        <f t="shared" si="486"/>
        <v/>
      </c>
      <c r="U1418" s="275"/>
      <c r="V1418" s="275"/>
      <c r="W1418" s="276" t="str">
        <f t="shared" si="487"/>
        <v/>
      </c>
      <c r="X1418" s="276" t="str">
        <f t="shared" si="488"/>
        <v/>
      </c>
      <c r="Y1418" s="276" t="str">
        <f t="shared" si="489"/>
        <v/>
      </c>
      <c r="Z1418" s="275"/>
      <c r="AA1418" s="184"/>
      <c r="AB1418" s="184"/>
      <c r="AC1418" s="185" t="str">
        <f t="shared" si="490"/>
        <v/>
      </c>
      <c r="AD1418" s="185" t="str">
        <f t="shared" si="491"/>
        <v/>
      </c>
      <c r="AE1418" s="186"/>
      <c r="AF1418" s="187" t="str">
        <f t="shared" si="492"/>
        <v/>
      </c>
      <c r="AG1418" s="182"/>
      <c r="AH1418" s="184"/>
      <c r="AI1418" s="184"/>
      <c r="AJ1418" s="182"/>
      <c r="AK1418" s="188" t="str">
        <f t="shared" si="493"/>
        <v/>
      </c>
      <c r="AL1418" s="188" t="str">
        <f t="shared" si="494"/>
        <v/>
      </c>
      <c r="AM1418" s="188" t="str">
        <f t="shared" si="495"/>
        <v/>
      </c>
      <c r="AN1418" s="359" t="str">
        <f>IF(Overview!$K$17='Internal Calcs'!$P$22,IF(AK1418="","",AK1418),IF(Overview!$K$17='Internal Calcs'!$P$23,IF(AK1418="","",AK1418),IF(ISNUMBER(A1418),(IF(F1418="Short",G1418-H1418,H1418-G1418)*AZ1418-AX1418),"")))</f>
        <v/>
      </c>
      <c r="AO1418" s="401" t="str">
        <f>IF(Overview!$K$17='Internal Calcs'!$P$22,IF(AL1418="","",AL1418),IF(Overview!$K$17='Internal Calcs'!$P$23,IF(AL1418="","",AL1418),IF(ISNUMBER(A1418),IF(AL1418="",(IF(F1418="Short",G1418-H1418,H1418-G1418)*AZ1418-AX1418),(IF(F1418="Short",G1418-J1418,J1418-G1418)*AZ1418-AX1418)),"")))</f>
        <v/>
      </c>
      <c r="AP1418" s="359" t="str">
        <f>IF(Overview!$K$17='Internal Calcs'!$P$22,"",IF(Overview!$K$17='Internal Calcs'!$P$23,IF(AM1418="","",AM1418),IF(ISNUMBER(A1418),IF(AM1418="",(IF(F1418="Short",G1418-H1418,H1418-G1418)*AZ1418-AX1418),(IF(F1418="Short",G1418-L1418,L1418-G1418)*AZ1418-AX1418)),"")))</f>
        <v/>
      </c>
      <c r="AQ1418" s="188" t="str">
        <f t="shared" si="496"/>
        <v/>
      </c>
      <c r="AR1418" s="188" t="str">
        <f t="shared" si="497"/>
        <v/>
      </c>
      <c r="AS1418" s="188" t="str">
        <f t="shared" si="498"/>
        <v/>
      </c>
      <c r="AT1418" s="188" t="str">
        <f>IF(ISNUMBER(A1418),MAX($AS$2:AS1418)-AS1418,"")</f>
        <v/>
      </c>
      <c r="AU1418" s="189" t="str">
        <f t="shared" si="499"/>
        <v/>
      </c>
      <c r="AV1418" s="190" t="str">
        <f t="shared" si="500"/>
        <v/>
      </c>
      <c r="AW1418" s="190" t="str">
        <f t="shared" si="501"/>
        <v/>
      </c>
      <c r="AX1418" s="191" t="str">
        <f ca="1">IF(ISNUMBER($A1418),INDIRECT(CONCATENATE("'Instrument List'!B",(MATCH(E1418,'Instrument List'!A:A,0))-0)),"")</f>
        <v/>
      </c>
      <c r="AY1418" s="191" t="str">
        <f ca="1">IF(ISNUMBER($A1418),INDIRECT(CONCATENATE("'Instrument List'!D",(MATCH(E1418,'Instrument List'!A:A,0))-0)),"")</f>
        <v/>
      </c>
      <c r="AZ1418" s="191" t="str">
        <f ca="1">IF(ISNUMBER($A1418),INDIRECT(CONCATENATE("'Instrument List'!C",(MATCH(E1418,'Instrument List'!A:A,0))-0)),"")</f>
        <v/>
      </c>
      <c r="BA1418" s="192" t="str">
        <f ca="1">IF(ISNUMBER(A1418),INDIRECT(CONCATENATE("'Instrument List'!E",(MATCH(E1418,'Instrument List'!A:A,0))-0)),"")</f>
        <v/>
      </c>
      <c r="BB1418" s="193" t="str">
        <f t="shared" si="502"/>
        <v/>
      </c>
      <c r="BC1418" s="193" t="str">
        <f t="shared" si="503"/>
        <v/>
      </c>
      <c r="BD1418" s="193" t="str">
        <f ca="1">IF(ISNUMBER(A1418),INDIRECT(CONCATENATE("'Instrument List'!F",(MATCH(E1418,'Instrument List'!A:A,0))-0)),"")</f>
        <v/>
      </c>
    </row>
    <row r="1419" spans="1:56">
      <c r="A1419" s="220" t="str">
        <f t="shared" ref="A1419:A1482" si="504">IF(B1419&gt;0,A1418+1,"")</f>
        <v/>
      </c>
      <c r="B1419" s="221"/>
      <c r="C1419" s="222"/>
      <c r="D1419" s="169"/>
      <c r="E1419" s="169"/>
      <c r="F1419" s="169"/>
      <c r="G1419" s="202"/>
      <c r="H1419" s="217"/>
      <c r="I1419" s="212"/>
      <c r="J1419" s="206"/>
      <c r="K1419" s="212"/>
      <c r="L1419" s="206"/>
      <c r="M1419" s="212"/>
      <c r="N1419" s="206"/>
      <c r="O1419" s="170" t="str">
        <f t="shared" ref="O1419:O1482" si="505">IF(ISNUMBER(A1419),IF(N1419&gt;G1419,1,-1),"")</f>
        <v/>
      </c>
      <c r="P1419" s="171"/>
      <c r="Q1419" s="171"/>
      <c r="R1419" s="171"/>
      <c r="S1419" s="172" t="str">
        <f t="shared" ref="S1419:S1482" si="506">IF(ISNUMBER(A1419),IF(Q1419="",P1419,Q1419),"")</f>
        <v/>
      </c>
      <c r="T1419" s="172" t="str">
        <f t="shared" ref="T1419:T1482" si="507">IF(ISNUMBER(A1419),IF(R1419="",P1419,R1419),"")</f>
        <v/>
      </c>
      <c r="U1419" s="171"/>
      <c r="V1419" s="171"/>
      <c r="W1419" s="173" t="str">
        <f t="shared" ref="W1419:W1482" si="508">IF(ISNUMBER(U1419),IF(IF(F1419="Short",G1419-H1419,H1419-G1419)*(AZ1419/AY1419)/U1419&gt;0,IF(F1419="Short",G1419-H1419,H1419-G1419)*(AZ1419/AY1419)/U1419,0),"")</f>
        <v/>
      </c>
      <c r="X1419" s="173" t="str">
        <f t="shared" ref="X1419:X1482" si="509">IF(ISNUMBER(U1419),IF(ISNUMBER(J1419),IF(IF(F1419="Short",G1419-J1419,J1419-G1419)*(AZ1419/AY1419)/U1419&gt;0,IF(F1419="Short",G1419-J1419,J1419-G1419)*(AZ1419/AY1419)/U1419,0),""),"")</f>
        <v/>
      </c>
      <c r="Y1419" s="173" t="str">
        <f t="shared" ref="Y1419:Y1482" si="510">IF(ISNUMBER(L1419),IF(ISNUMBER(L1419),IF(IF(F1419="Short",G1419-L1419,L1419-G1419)*(AZ1419/AY1419)/U1419&gt;0,IF(F1419="Short",G1419-L1419,L1419-G1419)*(AZ1419/AY1419)/U1419,0),""),"")</f>
        <v/>
      </c>
      <c r="Z1419" s="171"/>
      <c r="AA1419" s="171"/>
      <c r="AB1419" s="171"/>
      <c r="AC1419" s="172" t="str">
        <f t="shared" ref="AC1419:AC1482" si="511">IF(ISNUMBER(A1419),IF(AA1419="",Z1419,AA1419),"")</f>
        <v/>
      </c>
      <c r="AD1419" s="172" t="str">
        <f t="shared" ref="AD1419:AD1482" si="512">IF(ISNUMBER(A1419),IF(AB1419="",IF(AA1419="",Z1419,AA1419),AB1419),"")</f>
        <v/>
      </c>
      <c r="AE1419" s="174"/>
      <c r="AF1419" s="175" t="str">
        <f t="shared" ref="AF1419:AF1482" si="513">IF(ISNUMBER(A1419),((AE1419*AY1419*AV1419)+AX1419)/AS1419,"")</f>
        <v/>
      </c>
      <c r="AG1419" s="169"/>
      <c r="AH1419" s="171"/>
      <c r="AI1419" s="171"/>
      <c r="AJ1419" s="169"/>
      <c r="AK1419" s="176" t="str">
        <f t="shared" ref="AK1419:AK1482" si="514">IF(ISNUMBER(A1419),(IF(F1419="Short",G1419-H1419,H1419-G1419)*AZ1419-AX1419)*I1419,"")</f>
        <v/>
      </c>
      <c r="AL1419" s="176" t="str">
        <f t="shared" ref="AL1419:AL1482" si="515">IF(ISNUMBER(J1419),(IF(F1419="Short",G1419-J1419,J1419-G1419)*AZ1419-AX1419)*K1419,"")</f>
        <v/>
      </c>
      <c r="AM1419" s="176" t="str">
        <f t="shared" ref="AM1419:AM1482" si="516">IF(ISNUMBER(L1419),(IF(F1419="Short",G1419-L1419,L1419-G1419)*AZ1419-AX1419)*M1419,"")</f>
        <v/>
      </c>
      <c r="AN1419" s="359" t="str">
        <f>IF(Overview!$K$17='Internal Calcs'!$P$22,IF(AK1419="","",AK1419),IF(Overview!$K$17='Internal Calcs'!$P$23,IF(AK1419="","",AK1419),IF(ISNUMBER(A1419),(IF(F1419="Short",G1419-H1419,H1419-G1419)*AZ1419-AX1419),"")))</f>
        <v/>
      </c>
      <c r="AO1419" s="401" t="str">
        <f>IF(Overview!$K$17='Internal Calcs'!$P$22,IF(AL1419="","",AL1419),IF(Overview!$K$17='Internal Calcs'!$P$23,IF(AL1419="","",AL1419),IF(ISNUMBER(A1419),IF(AL1419="",(IF(F1419="Short",G1419-H1419,H1419-G1419)*AZ1419-AX1419),(IF(F1419="Short",G1419-J1419,J1419-G1419)*AZ1419-AX1419)),"")))</f>
        <v/>
      </c>
      <c r="AP1419" s="359" t="str">
        <f>IF(Overview!$K$17='Internal Calcs'!$P$22,"",IF(Overview!$K$17='Internal Calcs'!$P$23,IF(AM1419="","",AM1419),IF(ISNUMBER(A1419),IF(AM1419="",(IF(F1419="Short",G1419-H1419,H1419-G1419)*AZ1419-AX1419),(IF(F1419="Short",G1419-L1419,L1419-G1419)*AZ1419-AX1419)),"")))</f>
        <v/>
      </c>
      <c r="AQ1419" s="176" t="str">
        <f t="shared" ref="AQ1419:AQ1482" si="517">IF(ISNUMBER(A1419),SUM(AK1419:AM1419),"")</f>
        <v/>
      </c>
      <c r="AR1419" s="176" t="str">
        <f t="shared" ref="AR1419:AR1482" si="518">IF(ISNUMBER(A1419),IF(AQ1419&gt;0,"Winning","Losing"),"")</f>
        <v/>
      </c>
      <c r="AS1419" s="176" t="str">
        <f t="shared" ref="AS1419:AS1482" si="519">IF(ISNUMBER(A1419),AS1418+AQ1419,"")</f>
        <v/>
      </c>
      <c r="AT1419" s="176" t="str">
        <f>IF(ISNUMBER(A1419),MAX($AS$2:AS1419)-AS1419,"")</f>
        <v/>
      </c>
      <c r="AU1419" s="177" t="str">
        <f t="shared" ref="AU1419:AU1482" si="520">IF(ISNUMBER(A1419),AQ1419/AS1419,"")</f>
        <v/>
      </c>
      <c r="AV1419" s="178" t="str">
        <f t="shared" ref="AV1419:AV1482" si="521">IF(ISNUMBER(A1419),I1419+K1419+M1419,"")</f>
        <v/>
      </c>
      <c r="AW1419" s="178" t="str">
        <f t="shared" ref="AW1419:AW1482" si="522">IF(ISNUMBER(A1419),ROUNDDOWN(C1419/100,0),"")</f>
        <v/>
      </c>
      <c r="AX1419" s="179" t="str">
        <f ca="1">IF(ISNUMBER($A1419),INDIRECT(CONCATENATE("'Instrument List'!B",(MATCH(E1419,'Instrument List'!A:A,0))-0)),"")</f>
        <v/>
      </c>
      <c r="AY1419" s="179" t="str">
        <f ca="1">IF(ISNUMBER($A1419),INDIRECT(CONCATENATE("'Instrument List'!D",(MATCH(E1419,'Instrument List'!A:A,0))-0)),"")</f>
        <v/>
      </c>
      <c r="AZ1419" s="179" t="str">
        <f ca="1">IF(ISNUMBER($A1419),INDIRECT(CONCATENATE("'Instrument List'!C",(MATCH(E1419,'Instrument List'!A:A,0))-0)),"")</f>
        <v/>
      </c>
      <c r="BA1419" s="180" t="str">
        <f ca="1">IF(ISNUMBER(A1419),INDIRECT(CONCATENATE("'Instrument List'!E",(MATCH(E1419,'Instrument List'!A:A,0))-0)),"")</f>
        <v/>
      </c>
      <c r="BB1419" s="181" t="str">
        <f t="shared" ref="BB1419:BB1482" si="523">IF(ISNUMBER(A1419),AQ1419/AY1419,"")</f>
        <v/>
      </c>
      <c r="BC1419" s="181" t="str">
        <f t="shared" ref="BC1419:BC1482" si="524">IF(ISNUMBER(A1419),(AQ1419/AY1419)/(I1419+K1419+M1419),"")</f>
        <v/>
      </c>
      <c r="BD1419" s="181" t="str">
        <f ca="1">IF(ISNUMBER(A1419),INDIRECT(CONCATENATE("'Instrument List'!F",(MATCH(E1419,'Instrument List'!A:A,0))-0)),"")</f>
        <v/>
      </c>
    </row>
    <row r="1420" spans="1:56">
      <c r="A1420" s="223" t="str">
        <f t="shared" si="504"/>
        <v/>
      </c>
      <c r="B1420" s="224"/>
      <c r="C1420" s="225"/>
      <c r="D1420" s="182"/>
      <c r="E1420" s="182"/>
      <c r="F1420" s="182"/>
      <c r="G1420" s="203"/>
      <c r="H1420" s="218"/>
      <c r="I1420" s="213"/>
      <c r="J1420" s="207"/>
      <c r="K1420" s="213"/>
      <c r="L1420" s="207"/>
      <c r="M1420" s="213"/>
      <c r="N1420" s="207"/>
      <c r="O1420" s="183" t="str">
        <f t="shared" si="505"/>
        <v/>
      </c>
      <c r="P1420" s="184"/>
      <c r="Q1420" s="184"/>
      <c r="R1420" s="275"/>
      <c r="S1420" s="185" t="str">
        <f t="shared" si="506"/>
        <v/>
      </c>
      <c r="T1420" s="185" t="str">
        <f t="shared" si="507"/>
        <v/>
      </c>
      <c r="U1420" s="275"/>
      <c r="V1420" s="275"/>
      <c r="W1420" s="276" t="str">
        <f t="shared" si="508"/>
        <v/>
      </c>
      <c r="X1420" s="276" t="str">
        <f t="shared" si="509"/>
        <v/>
      </c>
      <c r="Y1420" s="276" t="str">
        <f t="shared" si="510"/>
        <v/>
      </c>
      <c r="Z1420" s="275"/>
      <c r="AA1420" s="184"/>
      <c r="AB1420" s="184"/>
      <c r="AC1420" s="185" t="str">
        <f t="shared" si="511"/>
        <v/>
      </c>
      <c r="AD1420" s="185" t="str">
        <f t="shared" si="512"/>
        <v/>
      </c>
      <c r="AE1420" s="186"/>
      <c r="AF1420" s="187" t="str">
        <f t="shared" si="513"/>
        <v/>
      </c>
      <c r="AG1420" s="182"/>
      <c r="AH1420" s="184"/>
      <c r="AI1420" s="184"/>
      <c r="AJ1420" s="182"/>
      <c r="AK1420" s="188" t="str">
        <f t="shared" si="514"/>
        <v/>
      </c>
      <c r="AL1420" s="188" t="str">
        <f t="shared" si="515"/>
        <v/>
      </c>
      <c r="AM1420" s="188" t="str">
        <f t="shared" si="516"/>
        <v/>
      </c>
      <c r="AN1420" s="359" t="str">
        <f>IF(Overview!$K$17='Internal Calcs'!$P$22,IF(AK1420="","",AK1420),IF(Overview!$K$17='Internal Calcs'!$P$23,IF(AK1420="","",AK1420),IF(ISNUMBER(A1420),(IF(F1420="Short",G1420-H1420,H1420-G1420)*AZ1420-AX1420),"")))</f>
        <v/>
      </c>
      <c r="AO1420" s="401" t="str">
        <f>IF(Overview!$K$17='Internal Calcs'!$P$22,IF(AL1420="","",AL1420),IF(Overview!$K$17='Internal Calcs'!$P$23,IF(AL1420="","",AL1420),IF(ISNUMBER(A1420),IF(AL1420="",(IF(F1420="Short",G1420-H1420,H1420-G1420)*AZ1420-AX1420),(IF(F1420="Short",G1420-J1420,J1420-G1420)*AZ1420-AX1420)),"")))</f>
        <v/>
      </c>
      <c r="AP1420" s="359" t="str">
        <f>IF(Overview!$K$17='Internal Calcs'!$P$22,"",IF(Overview!$K$17='Internal Calcs'!$P$23,IF(AM1420="","",AM1420),IF(ISNUMBER(A1420),IF(AM1420="",(IF(F1420="Short",G1420-H1420,H1420-G1420)*AZ1420-AX1420),(IF(F1420="Short",G1420-L1420,L1420-G1420)*AZ1420-AX1420)),"")))</f>
        <v/>
      </c>
      <c r="AQ1420" s="188" t="str">
        <f t="shared" si="517"/>
        <v/>
      </c>
      <c r="AR1420" s="188" t="str">
        <f t="shared" si="518"/>
        <v/>
      </c>
      <c r="AS1420" s="188" t="str">
        <f t="shared" si="519"/>
        <v/>
      </c>
      <c r="AT1420" s="188" t="str">
        <f>IF(ISNUMBER(A1420),MAX($AS$2:AS1420)-AS1420,"")</f>
        <v/>
      </c>
      <c r="AU1420" s="189" t="str">
        <f t="shared" si="520"/>
        <v/>
      </c>
      <c r="AV1420" s="190" t="str">
        <f t="shared" si="521"/>
        <v/>
      </c>
      <c r="AW1420" s="190" t="str">
        <f t="shared" si="522"/>
        <v/>
      </c>
      <c r="AX1420" s="191" t="str">
        <f ca="1">IF(ISNUMBER($A1420),INDIRECT(CONCATENATE("'Instrument List'!B",(MATCH(E1420,'Instrument List'!A:A,0))-0)),"")</f>
        <v/>
      </c>
      <c r="AY1420" s="191" t="str">
        <f ca="1">IF(ISNUMBER($A1420),INDIRECT(CONCATENATE("'Instrument List'!D",(MATCH(E1420,'Instrument List'!A:A,0))-0)),"")</f>
        <v/>
      </c>
      <c r="AZ1420" s="191" t="str">
        <f ca="1">IF(ISNUMBER($A1420),INDIRECT(CONCATENATE("'Instrument List'!C",(MATCH(E1420,'Instrument List'!A:A,0))-0)),"")</f>
        <v/>
      </c>
      <c r="BA1420" s="192" t="str">
        <f ca="1">IF(ISNUMBER(A1420),INDIRECT(CONCATENATE("'Instrument List'!E",(MATCH(E1420,'Instrument List'!A:A,0))-0)),"")</f>
        <v/>
      </c>
      <c r="BB1420" s="193" t="str">
        <f t="shared" si="523"/>
        <v/>
      </c>
      <c r="BC1420" s="193" t="str">
        <f t="shared" si="524"/>
        <v/>
      </c>
      <c r="BD1420" s="193" t="str">
        <f ca="1">IF(ISNUMBER(A1420),INDIRECT(CONCATENATE("'Instrument List'!F",(MATCH(E1420,'Instrument List'!A:A,0))-0)),"")</f>
        <v/>
      </c>
    </row>
    <row r="1421" spans="1:56">
      <c r="A1421" s="220" t="str">
        <f t="shared" si="504"/>
        <v/>
      </c>
      <c r="B1421" s="221"/>
      <c r="C1421" s="222"/>
      <c r="D1421" s="169"/>
      <c r="E1421" s="169"/>
      <c r="F1421" s="169"/>
      <c r="G1421" s="202"/>
      <c r="H1421" s="217"/>
      <c r="I1421" s="212"/>
      <c r="J1421" s="206"/>
      <c r="K1421" s="212"/>
      <c r="L1421" s="206"/>
      <c r="M1421" s="212"/>
      <c r="N1421" s="206"/>
      <c r="O1421" s="170" t="str">
        <f t="shared" si="505"/>
        <v/>
      </c>
      <c r="P1421" s="171"/>
      <c r="Q1421" s="171"/>
      <c r="R1421" s="171"/>
      <c r="S1421" s="172" t="str">
        <f t="shared" si="506"/>
        <v/>
      </c>
      <c r="T1421" s="172" t="str">
        <f t="shared" si="507"/>
        <v/>
      </c>
      <c r="U1421" s="171"/>
      <c r="V1421" s="171"/>
      <c r="W1421" s="173" t="str">
        <f t="shared" si="508"/>
        <v/>
      </c>
      <c r="X1421" s="173" t="str">
        <f t="shared" si="509"/>
        <v/>
      </c>
      <c r="Y1421" s="173" t="str">
        <f t="shared" si="510"/>
        <v/>
      </c>
      <c r="Z1421" s="171"/>
      <c r="AA1421" s="171"/>
      <c r="AB1421" s="171"/>
      <c r="AC1421" s="172" t="str">
        <f t="shared" si="511"/>
        <v/>
      </c>
      <c r="AD1421" s="172" t="str">
        <f t="shared" si="512"/>
        <v/>
      </c>
      <c r="AE1421" s="174"/>
      <c r="AF1421" s="175" t="str">
        <f t="shared" si="513"/>
        <v/>
      </c>
      <c r="AG1421" s="169"/>
      <c r="AH1421" s="171"/>
      <c r="AI1421" s="171"/>
      <c r="AJ1421" s="169"/>
      <c r="AK1421" s="176" t="str">
        <f t="shared" si="514"/>
        <v/>
      </c>
      <c r="AL1421" s="176" t="str">
        <f t="shared" si="515"/>
        <v/>
      </c>
      <c r="AM1421" s="176" t="str">
        <f t="shared" si="516"/>
        <v/>
      </c>
      <c r="AN1421" s="359" t="str">
        <f>IF(Overview!$K$17='Internal Calcs'!$P$22,IF(AK1421="","",AK1421),IF(Overview!$K$17='Internal Calcs'!$P$23,IF(AK1421="","",AK1421),IF(ISNUMBER(A1421),(IF(F1421="Short",G1421-H1421,H1421-G1421)*AZ1421-AX1421),"")))</f>
        <v/>
      </c>
      <c r="AO1421" s="401" t="str">
        <f>IF(Overview!$K$17='Internal Calcs'!$P$22,IF(AL1421="","",AL1421),IF(Overview!$K$17='Internal Calcs'!$P$23,IF(AL1421="","",AL1421),IF(ISNUMBER(A1421),IF(AL1421="",(IF(F1421="Short",G1421-H1421,H1421-G1421)*AZ1421-AX1421),(IF(F1421="Short",G1421-J1421,J1421-G1421)*AZ1421-AX1421)),"")))</f>
        <v/>
      </c>
      <c r="AP1421" s="359" t="str">
        <f>IF(Overview!$K$17='Internal Calcs'!$P$22,"",IF(Overview!$K$17='Internal Calcs'!$P$23,IF(AM1421="","",AM1421),IF(ISNUMBER(A1421),IF(AM1421="",(IF(F1421="Short",G1421-H1421,H1421-G1421)*AZ1421-AX1421),(IF(F1421="Short",G1421-L1421,L1421-G1421)*AZ1421-AX1421)),"")))</f>
        <v/>
      </c>
      <c r="AQ1421" s="176" t="str">
        <f t="shared" si="517"/>
        <v/>
      </c>
      <c r="AR1421" s="176" t="str">
        <f t="shared" si="518"/>
        <v/>
      </c>
      <c r="AS1421" s="176" t="str">
        <f t="shared" si="519"/>
        <v/>
      </c>
      <c r="AT1421" s="176" t="str">
        <f>IF(ISNUMBER(A1421),MAX($AS$2:AS1421)-AS1421,"")</f>
        <v/>
      </c>
      <c r="AU1421" s="177" t="str">
        <f t="shared" si="520"/>
        <v/>
      </c>
      <c r="AV1421" s="178" t="str">
        <f t="shared" si="521"/>
        <v/>
      </c>
      <c r="AW1421" s="178" t="str">
        <f t="shared" si="522"/>
        <v/>
      </c>
      <c r="AX1421" s="179" t="str">
        <f ca="1">IF(ISNUMBER($A1421),INDIRECT(CONCATENATE("'Instrument List'!B",(MATCH(E1421,'Instrument List'!A:A,0))-0)),"")</f>
        <v/>
      </c>
      <c r="AY1421" s="179" t="str">
        <f ca="1">IF(ISNUMBER($A1421),INDIRECT(CONCATENATE("'Instrument List'!D",(MATCH(E1421,'Instrument List'!A:A,0))-0)),"")</f>
        <v/>
      </c>
      <c r="AZ1421" s="179" t="str">
        <f ca="1">IF(ISNUMBER($A1421),INDIRECT(CONCATENATE("'Instrument List'!C",(MATCH(E1421,'Instrument List'!A:A,0))-0)),"")</f>
        <v/>
      </c>
      <c r="BA1421" s="180" t="str">
        <f ca="1">IF(ISNUMBER(A1421),INDIRECT(CONCATENATE("'Instrument List'!E",(MATCH(E1421,'Instrument List'!A:A,0))-0)),"")</f>
        <v/>
      </c>
      <c r="BB1421" s="181" t="str">
        <f t="shared" si="523"/>
        <v/>
      </c>
      <c r="BC1421" s="181" t="str">
        <f t="shared" si="524"/>
        <v/>
      </c>
      <c r="BD1421" s="181" t="str">
        <f ca="1">IF(ISNUMBER(A1421),INDIRECT(CONCATENATE("'Instrument List'!F",(MATCH(E1421,'Instrument List'!A:A,0))-0)),"")</f>
        <v/>
      </c>
    </row>
    <row r="1422" spans="1:56">
      <c r="A1422" s="223" t="str">
        <f t="shared" si="504"/>
        <v/>
      </c>
      <c r="B1422" s="224"/>
      <c r="C1422" s="225"/>
      <c r="D1422" s="182"/>
      <c r="E1422" s="182"/>
      <c r="F1422" s="182"/>
      <c r="G1422" s="203"/>
      <c r="H1422" s="218"/>
      <c r="I1422" s="213"/>
      <c r="J1422" s="207"/>
      <c r="K1422" s="213"/>
      <c r="L1422" s="207"/>
      <c r="M1422" s="213"/>
      <c r="N1422" s="207"/>
      <c r="O1422" s="183" t="str">
        <f t="shared" si="505"/>
        <v/>
      </c>
      <c r="P1422" s="184"/>
      <c r="Q1422" s="184"/>
      <c r="R1422" s="275"/>
      <c r="S1422" s="185" t="str">
        <f t="shared" si="506"/>
        <v/>
      </c>
      <c r="T1422" s="185" t="str">
        <f t="shared" si="507"/>
        <v/>
      </c>
      <c r="U1422" s="275"/>
      <c r="V1422" s="275"/>
      <c r="W1422" s="276" t="str">
        <f t="shared" si="508"/>
        <v/>
      </c>
      <c r="X1422" s="276" t="str">
        <f t="shared" si="509"/>
        <v/>
      </c>
      <c r="Y1422" s="276" t="str">
        <f t="shared" si="510"/>
        <v/>
      </c>
      <c r="Z1422" s="275"/>
      <c r="AA1422" s="184"/>
      <c r="AB1422" s="184"/>
      <c r="AC1422" s="185" t="str">
        <f t="shared" si="511"/>
        <v/>
      </c>
      <c r="AD1422" s="185" t="str">
        <f t="shared" si="512"/>
        <v/>
      </c>
      <c r="AE1422" s="186"/>
      <c r="AF1422" s="187" t="str">
        <f t="shared" si="513"/>
        <v/>
      </c>
      <c r="AG1422" s="182"/>
      <c r="AH1422" s="184"/>
      <c r="AI1422" s="184"/>
      <c r="AJ1422" s="182"/>
      <c r="AK1422" s="188" t="str">
        <f t="shared" si="514"/>
        <v/>
      </c>
      <c r="AL1422" s="188" t="str">
        <f t="shared" si="515"/>
        <v/>
      </c>
      <c r="AM1422" s="188" t="str">
        <f t="shared" si="516"/>
        <v/>
      </c>
      <c r="AN1422" s="359" t="str">
        <f>IF(Overview!$K$17='Internal Calcs'!$P$22,IF(AK1422="","",AK1422),IF(Overview!$K$17='Internal Calcs'!$P$23,IF(AK1422="","",AK1422),IF(ISNUMBER(A1422),(IF(F1422="Short",G1422-H1422,H1422-G1422)*AZ1422-AX1422),"")))</f>
        <v/>
      </c>
      <c r="AO1422" s="401" t="str">
        <f>IF(Overview!$K$17='Internal Calcs'!$P$22,IF(AL1422="","",AL1422),IF(Overview!$K$17='Internal Calcs'!$P$23,IF(AL1422="","",AL1422),IF(ISNUMBER(A1422),IF(AL1422="",(IF(F1422="Short",G1422-H1422,H1422-G1422)*AZ1422-AX1422),(IF(F1422="Short",G1422-J1422,J1422-G1422)*AZ1422-AX1422)),"")))</f>
        <v/>
      </c>
      <c r="AP1422" s="359" t="str">
        <f>IF(Overview!$K$17='Internal Calcs'!$P$22,"",IF(Overview!$K$17='Internal Calcs'!$P$23,IF(AM1422="","",AM1422),IF(ISNUMBER(A1422),IF(AM1422="",(IF(F1422="Short",G1422-H1422,H1422-G1422)*AZ1422-AX1422),(IF(F1422="Short",G1422-L1422,L1422-G1422)*AZ1422-AX1422)),"")))</f>
        <v/>
      </c>
      <c r="AQ1422" s="188" t="str">
        <f t="shared" si="517"/>
        <v/>
      </c>
      <c r="AR1422" s="188" t="str">
        <f t="shared" si="518"/>
        <v/>
      </c>
      <c r="AS1422" s="188" t="str">
        <f t="shared" si="519"/>
        <v/>
      </c>
      <c r="AT1422" s="188" t="str">
        <f>IF(ISNUMBER(A1422),MAX($AS$2:AS1422)-AS1422,"")</f>
        <v/>
      </c>
      <c r="AU1422" s="189" t="str">
        <f t="shared" si="520"/>
        <v/>
      </c>
      <c r="AV1422" s="190" t="str">
        <f t="shared" si="521"/>
        <v/>
      </c>
      <c r="AW1422" s="190" t="str">
        <f t="shared" si="522"/>
        <v/>
      </c>
      <c r="AX1422" s="191" t="str">
        <f ca="1">IF(ISNUMBER($A1422),INDIRECT(CONCATENATE("'Instrument List'!B",(MATCH(E1422,'Instrument List'!A:A,0))-0)),"")</f>
        <v/>
      </c>
      <c r="AY1422" s="191" t="str">
        <f ca="1">IF(ISNUMBER($A1422),INDIRECT(CONCATENATE("'Instrument List'!D",(MATCH(E1422,'Instrument List'!A:A,0))-0)),"")</f>
        <v/>
      </c>
      <c r="AZ1422" s="191" t="str">
        <f ca="1">IF(ISNUMBER($A1422),INDIRECT(CONCATENATE("'Instrument List'!C",(MATCH(E1422,'Instrument List'!A:A,0))-0)),"")</f>
        <v/>
      </c>
      <c r="BA1422" s="192" t="str">
        <f ca="1">IF(ISNUMBER(A1422),INDIRECT(CONCATENATE("'Instrument List'!E",(MATCH(E1422,'Instrument List'!A:A,0))-0)),"")</f>
        <v/>
      </c>
      <c r="BB1422" s="193" t="str">
        <f t="shared" si="523"/>
        <v/>
      </c>
      <c r="BC1422" s="193" t="str">
        <f t="shared" si="524"/>
        <v/>
      </c>
      <c r="BD1422" s="193" t="str">
        <f ca="1">IF(ISNUMBER(A1422),INDIRECT(CONCATENATE("'Instrument List'!F",(MATCH(E1422,'Instrument List'!A:A,0))-0)),"")</f>
        <v/>
      </c>
    </row>
    <row r="1423" spans="1:56">
      <c r="A1423" s="220" t="str">
        <f t="shared" si="504"/>
        <v/>
      </c>
      <c r="B1423" s="221"/>
      <c r="C1423" s="222"/>
      <c r="D1423" s="169"/>
      <c r="E1423" s="169"/>
      <c r="F1423" s="169"/>
      <c r="G1423" s="202"/>
      <c r="H1423" s="217"/>
      <c r="I1423" s="212"/>
      <c r="J1423" s="206"/>
      <c r="K1423" s="212"/>
      <c r="L1423" s="206"/>
      <c r="M1423" s="212"/>
      <c r="N1423" s="206"/>
      <c r="O1423" s="170" t="str">
        <f t="shared" si="505"/>
        <v/>
      </c>
      <c r="P1423" s="171"/>
      <c r="Q1423" s="171"/>
      <c r="R1423" s="171"/>
      <c r="S1423" s="172" t="str">
        <f t="shared" si="506"/>
        <v/>
      </c>
      <c r="T1423" s="172" t="str">
        <f t="shared" si="507"/>
        <v/>
      </c>
      <c r="U1423" s="171"/>
      <c r="V1423" s="171"/>
      <c r="W1423" s="173" t="str">
        <f t="shared" si="508"/>
        <v/>
      </c>
      <c r="X1423" s="173" t="str">
        <f t="shared" si="509"/>
        <v/>
      </c>
      <c r="Y1423" s="173" t="str">
        <f t="shared" si="510"/>
        <v/>
      </c>
      <c r="Z1423" s="171"/>
      <c r="AA1423" s="171"/>
      <c r="AB1423" s="171"/>
      <c r="AC1423" s="172" t="str">
        <f t="shared" si="511"/>
        <v/>
      </c>
      <c r="AD1423" s="172" t="str">
        <f t="shared" si="512"/>
        <v/>
      </c>
      <c r="AE1423" s="174"/>
      <c r="AF1423" s="175" t="str">
        <f t="shared" si="513"/>
        <v/>
      </c>
      <c r="AG1423" s="169"/>
      <c r="AH1423" s="171"/>
      <c r="AI1423" s="171"/>
      <c r="AJ1423" s="169"/>
      <c r="AK1423" s="176" t="str">
        <f t="shared" si="514"/>
        <v/>
      </c>
      <c r="AL1423" s="176" t="str">
        <f t="shared" si="515"/>
        <v/>
      </c>
      <c r="AM1423" s="176" t="str">
        <f t="shared" si="516"/>
        <v/>
      </c>
      <c r="AN1423" s="359" t="str">
        <f>IF(Overview!$K$17='Internal Calcs'!$P$22,IF(AK1423="","",AK1423),IF(Overview!$K$17='Internal Calcs'!$P$23,IF(AK1423="","",AK1423),IF(ISNUMBER(A1423),(IF(F1423="Short",G1423-H1423,H1423-G1423)*AZ1423-AX1423),"")))</f>
        <v/>
      </c>
      <c r="AO1423" s="401" t="str">
        <f>IF(Overview!$K$17='Internal Calcs'!$P$22,IF(AL1423="","",AL1423),IF(Overview!$K$17='Internal Calcs'!$P$23,IF(AL1423="","",AL1423),IF(ISNUMBER(A1423),IF(AL1423="",(IF(F1423="Short",G1423-H1423,H1423-G1423)*AZ1423-AX1423),(IF(F1423="Short",G1423-J1423,J1423-G1423)*AZ1423-AX1423)),"")))</f>
        <v/>
      </c>
      <c r="AP1423" s="359" t="str">
        <f>IF(Overview!$K$17='Internal Calcs'!$P$22,"",IF(Overview!$K$17='Internal Calcs'!$P$23,IF(AM1423="","",AM1423),IF(ISNUMBER(A1423),IF(AM1423="",(IF(F1423="Short",G1423-H1423,H1423-G1423)*AZ1423-AX1423),(IF(F1423="Short",G1423-L1423,L1423-G1423)*AZ1423-AX1423)),"")))</f>
        <v/>
      </c>
      <c r="AQ1423" s="176" t="str">
        <f t="shared" si="517"/>
        <v/>
      </c>
      <c r="AR1423" s="176" t="str">
        <f t="shared" si="518"/>
        <v/>
      </c>
      <c r="AS1423" s="176" t="str">
        <f t="shared" si="519"/>
        <v/>
      </c>
      <c r="AT1423" s="176" t="str">
        <f>IF(ISNUMBER(A1423),MAX($AS$2:AS1423)-AS1423,"")</f>
        <v/>
      </c>
      <c r="AU1423" s="177" t="str">
        <f t="shared" si="520"/>
        <v/>
      </c>
      <c r="AV1423" s="178" t="str">
        <f t="shared" si="521"/>
        <v/>
      </c>
      <c r="AW1423" s="178" t="str">
        <f t="shared" si="522"/>
        <v/>
      </c>
      <c r="AX1423" s="179" t="str">
        <f ca="1">IF(ISNUMBER($A1423),INDIRECT(CONCATENATE("'Instrument List'!B",(MATCH(E1423,'Instrument List'!A:A,0))-0)),"")</f>
        <v/>
      </c>
      <c r="AY1423" s="179" t="str">
        <f ca="1">IF(ISNUMBER($A1423),INDIRECT(CONCATENATE("'Instrument List'!D",(MATCH(E1423,'Instrument List'!A:A,0))-0)),"")</f>
        <v/>
      </c>
      <c r="AZ1423" s="179" t="str">
        <f ca="1">IF(ISNUMBER($A1423),INDIRECT(CONCATENATE("'Instrument List'!C",(MATCH(E1423,'Instrument List'!A:A,0))-0)),"")</f>
        <v/>
      </c>
      <c r="BA1423" s="180" t="str">
        <f ca="1">IF(ISNUMBER(A1423),INDIRECT(CONCATENATE("'Instrument List'!E",(MATCH(E1423,'Instrument List'!A:A,0))-0)),"")</f>
        <v/>
      </c>
      <c r="BB1423" s="181" t="str">
        <f t="shared" si="523"/>
        <v/>
      </c>
      <c r="BC1423" s="181" t="str">
        <f t="shared" si="524"/>
        <v/>
      </c>
      <c r="BD1423" s="181" t="str">
        <f ca="1">IF(ISNUMBER(A1423),INDIRECT(CONCATENATE("'Instrument List'!F",(MATCH(E1423,'Instrument List'!A:A,0))-0)),"")</f>
        <v/>
      </c>
    </row>
    <row r="1424" spans="1:56">
      <c r="A1424" s="223" t="str">
        <f t="shared" si="504"/>
        <v/>
      </c>
      <c r="B1424" s="224"/>
      <c r="C1424" s="225"/>
      <c r="D1424" s="182"/>
      <c r="E1424" s="182"/>
      <c r="F1424" s="182"/>
      <c r="G1424" s="203"/>
      <c r="H1424" s="218"/>
      <c r="I1424" s="213"/>
      <c r="J1424" s="207"/>
      <c r="K1424" s="213"/>
      <c r="L1424" s="207"/>
      <c r="M1424" s="213"/>
      <c r="N1424" s="207"/>
      <c r="O1424" s="183" t="str">
        <f t="shared" si="505"/>
        <v/>
      </c>
      <c r="P1424" s="184"/>
      <c r="Q1424" s="184"/>
      <c r="R1424" s="275"/>
      <c r="S1424" s="185" t="str">
        <f t="shared" si="506"/>
        <v/>
      </c>
      <c r="T1424" s="185" t="str">
        <f t="shared" si="507"/>
        <v/>
      </c>
      <c r="U1424" s="275"/>
      <c r="V1424" s="275"/>
      <c r="W1424" s="276" t="str">
        <f t="shared" si="508"/>
        <v/>
      </c>
      <c r="X1424" s="276" t="str">
        <f t="shared" si="509"/>
        <v/>
      </c>
      <c r="Y1424" s="276" t="str">
        <f t="shared" si="510"/>
        <v/>
      </c>
      <c r="Z1424" s="275"/>
      <c r="AA1424" s="184"/>
      <c r="AB1424" s="184"/>
      <c r="AC1424" s="185" t="str">
        <f t="shared" si="511"/>
        <v/>
      </c>
      <c r="AD1424" s="185" t="str">
        <f t="shared" si="512"/>
        <v/>
      </c>
      <c r="AE1424" s="186"/>
      <c r="AF1424" s="187" t="str">
        <f t="shared" si="513"/>
        <v/>
      </c>
      <c r="AG1424" s="182"/>
      <c r="AH1424" s="184"/>
      <c r="AI1424" s="184"/>
      <c r="AJ1424" s="182"/>
      <c r="AK1424" s="188" t="str">
        <f t="shared" si="514"/>
        <v/>
      </c>
      <c r="AL1424" s="188" t="str">
        <f t="shared" si="515"/>
        <v/>
      </c>
      <c r="AM1424" s="188" t="str">
        <f t="shared" si="516"/>
        <v/>
      </c>
      <c r="AN1424" s="359" t="str">
        <f>IF(Overview!$K$17='Internal Calcs'!$P$22,IF(AK1424="","",AK1424),IF(Overview!$K$17='Internal Calcs'!$P$23,IF(AK1424="","",AK1424),IF(ISNUMBER(A1424),(IF(F1424="Short",G1424-H1424,H1424-G1424)*AZ1424-AX1424),"")))</f>
        <v/>
      </c>
      <c r="AO1424" s="401" t="str">
        <f>IF(Overview!$K$17='Internal Calcs'!$P$22,IF(AL1424="","",AL1424),IF(Overview!$K$17='Internal Calcs'!$P$23,IF(AL1424="","",AL1424),IF(ISNUMBER(A1424),IF(AL1424="",(IF(F1424="Short",G1424-H1424,H1424-G1424)*AZ1424-AX1424),(IF(F1424="Short",G1424-J1424,J1424-G1424)*AZ1424-AX1424)),"")))</f>
        <v/>
      </c>
      <c r="AP1424" s="359" t="str">
        <f>IF(Overview!$K$17='Internal Calcs'!$P$22,"",IF(Overview!$K$17='Internal Calcs'!$P$23,IF(AM1424="","",AM1424),IF(ISNUMBER(A1424),IF(AM1424="",(IF(F1424="Short",G1424-H1424,H1424-G1424)*AZ1424-AX1424),(IF(F1424="Short",G1424-L1424,L1424-G1424)*AZ1424-AX1424)),"")))</f>
        <v/>
      </c>
      <c r="AQ1424" s="188" t="str">
        <f t="shared" si="517"/>
        <v/>
      </c>
      <c r="AR1424" s="188" t="str">
        <f t="shared" si="518"/>
        <v/>
      </c>
      <c r="AS1424" s="188" t="str">
        <f t="shared" si="519"/>
        <v/>
      </c>
      <c r="AT1424" s="188" t="str">
        <f>IF(ISNUMBER(A1424),MAX($AS$2:AS1424)-AS1424,"")</f>
        <v/>
      </c>
      <c r="AU1424" s="189" t="str">
        <f t="shared" si="520"/>
        <v/>
      </c>
      <c r="AV1424" s="190" t="str">
        <f t="shared" si="521"/>
        <v/>
      </c>
      <c r="AW1424" s="190" t="str">
        <f t="shared" si="522"/>
        <v/>
      </c>
      <c r="AX1424" s="191" t="str">
        <f ca="1">IF(ISNUMBER($A1424),INDIRECT(CONCATENATE("'Instrument List'!B",(MATCH(E1424,'Instrument List'!A:A,0))-0)),"")</f>
        <v/>
      </c>
      <c r="AY1424" s="191" t="str">
        <f ca="1">IF(ISNUMBER($A1424),INDIRECT(CONCATENATE("'Instrument List'!D",(MATCH(E1424,'Instrument List'!A:A,0))-0)),"")</f>
        <v/>
      </c>
      <c r="AZ1424" s="191" t="str">
        <f ca="1">IF(ISNUMBER($A1424),INDIRECT(CONCATENATE("'Instrument List'!C",(MATCH(E1424,'Instrument List'!A:A,0))-0)),"")</f>
        <v/>
      </c>
      <c r="BA1424" s="192" t="str">
        <f ca="1">IF(ISNUMBER(A1424),INDIRECT(CONCATENATE("'Instrument List'!E",(MATCH(E1424,'Instrument List'!A:A,0))-0)),"")</f>
        <v/>
      </c>
      <c r="BB1424" s="193" t="str">
        <f t="shared" si="523"/>
        <v/>
      </c>
      <c r="BC1424" s="193" t="str">
        <f t="shared" si="524"/>
        <v/>
      </c>
      <c r="BD1424" s="193" t="str">
        <f ca="1">IF(ISNUMBER(A1424),INDIRECT(CONCATENATE("'Instrument List'!F",(MATCH(E1424,'Instrument List'!A:A,0))-0)),"")</f>
        <v/>
      </c>
    </row>
    <row r="1425" spans="1:56">
      <c r="A1425" s="220" t="str">
        <f t="shared" si="504"/>
        <v/>
      </c>
      <c r="B1425" s="221"/>
      <c r="C1425" s="222"/>
      <c r="D1425" s="169"/>
      <c r="E1425" s="169"/>
      <c r="F1425" s="169"/>
      <c r="G1425" s="202"/>
      <c r="H1425" s="217"/>
      <c r="I1425" s="212"/>
      <c r="J1425" s="206"/>
      <c r="K1425" s="212"/>
      <c r="L1425" s="206"/>
      <c r="M1425" s="212"/>
      <c r="N1425" s="206"/>
      <c r="O1425" s="170" t="str">
        <f t="shared" si="505"/>
        <v/>
      </c>
      <c r="P1425" s="171"/>
      <c r="Q1425" s="171"/>
      <c r="R1425" s="171"/>
      <c r="S1425" s="172" t="str">
        <f t="shared" si="506"/>
        <v/>
      </c>
      <c r="T1425" s="172" t="str">
        <f t="shared" si="507"/>
        <v/>
      </c>
      <c r="U1425" s="171"/>
      <c r="V1425" s="171"/>
      <c r="W1425" s="173" t="str">
        <f t="shared" si="508"/>
        <v/>
      </c>
      <c r="X1425" s="173" t="str">
        <f t="shared" si="509"/>
        <v/>
      </c>
      <c r="Y1425" s="173" t="str">
        <f t="shared" si="510"/>
        <v/>
      </c>
      <c r="Z1425" s="171"/>
      <c r="AA1425" s="171"/>
      <c r="AB1425" s="171"/>
      <c r="AC1425" s="172" t="str">
        <f t="shared" si="511"/>
        <v/>
      </c>
      <c r="AD1425" s="172" t="str">
        <f t="shared" si="512"/>
        <v/>
      </c>
      <c r="AE1425" s="174"/>
      <c r="AF1425" s="175" t="str">
        <f t="shared" si="513"/>
        <v/>
      </c>
      <c r="AG1425" s="169"/>
      <c r="AH1425" s="171"/>
      <c r="AI1425" s="171"/>
      <c r="AJ1425" s="169"/>
      <c r="AK1425" s="176" t="str">
        <f t="shared" si="514"/>
        <v/>
      </c>
      <c r="AL1425" s="176" t="str">
        <f t="shared" si="515"/>
        <v/>
      </c>
      <c r="AM1425" s="176" t="str">
        <f t="shared" si="516"/>
        <v/>
      </c>
      <c r="AN1425" s="359" t="str">
        <f>IF(Overview!$K$17='Internal Calcs'!$P$22,IF(AK1425="","",AK1425),IF(Overview!$K$17='Internal Calcs'!$P$23,IF(AK1425="","",AK1425),IF(ISNUMBER(A1425),(IF(F1425="Short",G1425-H1425,H1425-G1425)*AZ1425-AX1425),"")))</f>
        <v/>
      </c>
      <c r="AO1425" s="401" t="str">
        <f>IF(Overview!$K$17='Internal Calcs'!$P$22,IF(AL1425="","",AL1425),IF(Overview!$K$17='Internal Calcs'!$P$23,IF(AL1425="","",AL1425),IF(ISNUMBER(A1425),IF(AL1425="",(IF(F1425="Short",G1425-H1425,H1425-G1425)*AZ1425-AX1425),(IF(F1425="Short",G1425-J1425,J1425-G1425)*AZ1425-AX1425)),"")))</f>
        <v/>
      </c>
      <c r="AP1425" s="359" t="str">
        <f>IF(Overview!$K$17='Internal Calcs'!$P$22,"",IF(Overview!$K$17='Internal Calcs'!$P$23,IF(AM1425="","",AM1425),IF(ISNUMBER(A1425),IF(AM1425="",(IF(F1425="Short",G1425-H1425,H1425-G1425)*AZ1425-AX1425),(IF(F1425="Short",G1425-L1425,L1425-G1425)*AZ1425-AX1425)),"")))</f>
        <v/>
      </c>
      <c r="AQ1425" s="176" t="str">
        <f t="shared" si="517"/>
        <v/>
      </c>
      <c r="AR1425" s="176" t="str">
        <f t="shared" si="518"/>
        <v/>
      </c>
      <c r="AS1425" s="176" t="str">
        <f t="shared" si="519"/>
        <v/>
      </c>
      <c r="AT1425" s="176" t="str">
        <f>IF(ISNUMBER(A1425),MAX($AS$2:AS1425)-AS1425,"")</f>
        <v/>
      </c>
      <c r="AU1425" s="177" t="str">
        <f t="shared" si="520"/>
        <v/>
      </c>
      <c r="AV1425" s="178" t="str">
        <f t="shared" si="521"/>
        <v/>
      </c>
      <c r="AW1425" s="178" t="str">
        <f t="shared" si="522"/>
        <v/>
      </c>
      <c r="AX1425" s="179" t="str">
        <f ca="1">IF(ISNUMBER($A1425),INDIRECT(CONCATENATE("'Instrument List'!B",(MATCH(E1425,'Instrument List'!A:A,0))-0)),"")</f>
        <v/>
      </c>
      <c r="AY1425" s="179" t="str">
        <f ca="1">IF(ISNUMBER($A1425),INDIRECT(CONCATENATE("'Instrument List'!D",(MATCH(E1425,'Instrument List'!A:A,0))-0)),"")</f>
        <v/>
      </c>
      <c r="AZ1425" s="179" t="str">
        <f ca="1">IF(ISNUMBER($A1425),INDIRECT(CONCATENATE("'Instrument List'!C",(MATCH(E1425,'Instrument List'!A:A,0))-0)),"")</f>
        <v/>
      </c>
      <c r="BA1425" s="180" t="str">
        <f ca="1">IF(ISNUMBER(A1425),INDIRECT(CONCATENATE("'Instrument List'!E",(MATCH(E1425,'Instrument List'!A:A,0))-0)),"")</f>
        <v/>
      </c>
      <c r="BB1425" s="181" t="str">
        <f t="shared" si="523"/>
        <v/>
      </c>
      <c r="BC1425" s="181" t="str">
        <f t="shared" si="524"/>
        <v/>
      </c>
      <c r="BD1425" s="181" t="str">
        <f ca="1">IF(ISNUMBER(A1425),INDIRECT(CONCATENATE("'Instrument List'!F",(MATCH(E1425,'Instrument List'!A:A,0))-0)),"")</f>
        <v/>
      </c>
    </row>
    <row r="1426" spans="1:56">
      <c r="A1426" s="223" t="str">
        <f t="shared" si="504"/>
        <v/>
      </c>
      <c r="B1426" s="224"/>
      <c r="C1426" s="225"/>
      <c r="D1426" s="182"/>
      <c r="E1426" s="182"/>
      <c r="F1426" s="182"/>
      <c r="G1426" s="203"/>
      <c r="H1426" s="218"/>
      <c r="I1426" s="213"/>
      <c r="J1426" s="207"/>
      <c r="K1426" s="213"/>
      <c r="L1426" s="207"/>
      <c r="M1426" s="213"/>
      <c r="N1426" s="207"/>
      <c r="O1426" s="183" t="str">
        <f t="shared" si="505"/>
        <v/>
      </c>
      <c r="P1426" s="184"/>
      <c r="Q1426" s="184"/>
      <c r="R1426" s="275"/>
      <c r="S1426" s="185" t="str">
        <f t="shared" si="506"/>
        <v/>
      </c>
      <c r="T1426" s="185" t="str">
        <f t="shared" si="507"/>
        <v/>
      </c>
      <c r="U1426" s="275"/>
      <c r="V1426" s="275"/>
      <c r="W1426" s="276" t="str">
        <f t="shared" si="508"/>
        <v/>
      </c>
      <c r="X1426" s="276" t="str">
        <f t="shared" si="509"/>
        <v/>
      </c>
      <c r="Y1426" s="276" t="str">
        <f t="shared" si="510"/>
        <v/>
      </c>
      <c r="Z1426" s="275"/>
      <c r="AA1426" s="184"/>
      <c r="AB1426" s="184"/>
      <c r="AC1426" s="185" t="str">
        <f t="shared" si="511"/>
        <v/>
      </c>
      <c r="AD1426" s="185" t="str">
        <f t="shared" si="512"/>
        <v/>
      </c>
      <c r="AE1426" s="186"/>
      <c r="AF1426" s="187" t="str">
        <f t="shared" si="513"/>
        <v/>
      </c>
      <c r="AG1426" s="182"/>
      <c r="AH1426" s="184"/>
      <c r="AI1426" s="184"/>
      <c r="AJ1426" s="182"/>
      <c r="AK1426" s="188" t="str">
        <f t="shared" si="514"/>
        <v/>
      </c>
      <c r="AL1426" s="188" t="str">
        <f t="shared" si="515"/>
        <v/>
      </c>
      <c r="AM1426" s="188" t="str">
        <f t="shared" si="516"/>
        <v/>
      </c>
      <c r="AN1426" s="359" t="str">
        <f>IF(Overview!$K$17='Internal Calcs'!$P$22,IF(AK1426="","",AK1426),IF(Overview!$K$17='Internal Calcs'!$P$23,IF(AK1426="","",AK1426),IF(ISNUMBER(A1426),(IF(F1426="Short",G1426-H1426,H1426-G1426)*AZ1426-AX1426),"")))</f>
        <v/>
      </c>
      <c r="AO1426" s="401" t="str">
        <f>IF(Overview!$K$17='Internal Calcs'!$P$22,IF(AL1426="","",AL1426),IF(Overview!$K$17='Internal Calcs'!$P$23,IF(AL1426="","",AL1426),IF(ISNUMBER(A1426),IF(AL1426="",(IF(F1426="Short",G1426-H1426,H1426-G1426)*AZ1426-AX1426),(IF(F1426="Short",G1426-J1426,J1426-G1426)*AZ1426-AX1426)),"")))</f>
        <v/>
      </c>
      <c r="AP1426" s="359" t="str">
        <f>IF(Overview!$K$17='Internal Calcs'!$P$22,"",IF(Overview!$K$17='Internal Calcs'!$P$23,IF(AM1426="","",AM1426),IF(ISNUMBER(A1426),IF(AM1426="",(IF(F1426="Short",G1426-H1426,H1426-G1426)*AZ1426-AX1426),(IF(F1426="Short",G1426-L1426,L1426-G1426)*AZ1426-AX1426)),"")))</f>
        <v/>
      </c>
      <c r="AQ1426" s="188" t="str">
        <f t="shared" si="517"/>
        <v/>
      </c>
      <c r="AR1426" s="188" t="str">
        <f t="shared" si="518"/>
        <v/>
      </c>
      <c r="AS1426" s="188" t="str">
        <f t="shared" si="519"/>
        <v/>
      </c>
      <c r="AT1426" s="188" t="str">
        <f>IF(ISNUMBER(A1426),MAX($AS$2:AS1426)-AS1426,"")</f>
        <v/>
      </c>
      <c r="AU1426" s="189" t="str">
        <f t="shared" si="520"/>
        <v/>
      </c>
      <c r="AV1426" s="190" t="str">
        <f t="shared" si="521"/>
        <v/>
      </c>
      <c r="AW1426" s="190" t="str">
        <f t="shared" si="522"/>
        <v/>
      </c>
      <c r="AX1426" s="191" t="str">
        <f ca="1">IF(ISNUMBER($A1426),INDIRECT(CONCATENATE("'Instrument List'!B",(MATCH(E1426,'Instrument List'!A:A,0))-0)),"")</f>
        <v/>
      </c>
      <c r="AY1426" s="191" t="str">
        <f ca="1">IF(ISNUMBER($A1426),INDIRECT(CONCATENATE("'Instrument List'!D",(MATCH(E1426,'Instrument List'!A:A,0))-0)),"")</f>
        <v/>
      </c>
      <c r="AZ1426" s="191" t="str">
        <f ca="1">IF(ISNUMBER($A1426),INDIRECT(CONCATENATE("'Instrument List'!C",(MATCH(E1426,'Instrument List'!A:A,0))-0)),"")</f>
        <v/>
      </c>
      <c r="BA1426" s="192" t="str">
        <f ca="1">IF(ISNUMBER(A1426),INDIRECT(CONCATENATE("'Instrument List'!E",(MATCH(E1426,'Instrument List'!A:A,0))-0)),"")</f>
        <v/>
      </c>
      <c r="BB1426" s="193" t="str">
        <f t="shared" si="523"/>
        <v/>
      </c>
      <c r="BC1426" s="193" t="str">
        <f t="shared" si="524"/>
        <v/>
      </c>
      <c r="BD1426" s="193" t="str">
        <f ca="1">IF(ISNUMBER(A1426),INDIRECT(CONCATENATE("'Instrument List'!F",(MATCH(E1426,'Instrument List'!A:A,0))-0)),"")</f>
        <v/>
      </c>
    </row>
    <row r="1427" spans="1:56">
      <c r="A1427" s="220" t="str">
        <f t="shared" si="504"/>
        <v/>
      </c>
      <c r="B1427" s="221"/>
      <c r="C1427" s="222"/>
      <c r="D1427" s="169"/>
      <c r="E1427" s="169"/>
      <c r="F1427" s="169"/>
      <c r="G1427" s="202"/>
      <c r="H1427" s="217"/>
      <c r="I1427" s="212"/>
      <c r="J1427" s="206"/>
      <c r="K1427" s="212"/>
      <c r="L1427" s="206"/>
      <c r="M1427" s="212"/>
      <c r="N1427" s="206"/>
      <c r="O1427" s="170" t="str">
        <f t="shared" si="505"/>
        <v/>
      </c>
      <c r="P1427" s="171"/>
      <c r="Q1427" s="171"/>
      <c r="R1427" s="171"/>
      <c r="S1427" s="172" t="str">
        <f t="shared" si="506"/>
        <v/>
      </c>
      <c r="T1427" s="172" t="str">
        <f t="shared" si="507"/>
        <v/>
      </c>
      <c r="U1427" s="171"/>
      <c r="V1427" s="171"/>
      <c r="W1427" s="173" t="str">
        <f t="shared" si="508"/>
        <v/>
      </c>
      <c r="X1427" s="173" t="str">
        <f t="shared" si="509"/>
        <v/>
      </c>
      <c r="Y1427" s="173" t="str">
        <f t="shared" si="510"/>
        <v/>
      </c>
      <c r="Z1427" s="171"/>
      <c r="AA1427" s="171"/>
      <c r="AB1427" s="171"/>
      <c r="AC1427" s="172" t="str">
        <f t="shared" si="511"/>
        <v/>
      </c>
      <c r="AD1427" s="172" t="str">
        <f t="shared" si="512"/>
        <v/>
      </c>
      <c r="AE1427" s="174"/>
      <c r="AF1427" s="175" t="str">
        <f t="shared" si="513"/>
        <v/>
      </c>
      <c r="AG1427" s="169"/>
      <c r="AH1427" s="171"/>
      <c r="AI1427" s="171"/>
      <c r="AJ1427" s="169"/>
      <c r="AK1427" s="176" t="str">
        <f t="shared" si="514"/>
        <v/>
      </c>
      <c r="AL1427" s="176" t="str">
        <f t="shared" si="515"/>
        <v/>
      </c>
      <c r="AM1427" s="176" t="str">
        <f t="shared" si="516"/>
        <v/>
      </c>
      <c r="AN1427" s="359" t="str">
        <f>IF(Overview!$K$17='Internal Calcs'!$P$22,IF(AK1427="","",AK1427),IF(Overview!$K$17='Internal Calcs'!$P$23,IF(AK1427="","",AK1427),IF(ISNUMBER(A1427),(IF(F1427="Short",G1427-H1427,H1427-G1427)*AZ1427-AX1427),"")))</f>
        <v/>
      </c>
      <c r="AO1427" s="401" t="str">
        <f>IF(Overview!$K$17='Internal Calcs'!$P$22,IF(AL1427="","",AL1427),IF(Overview!$K$17='Internal Calcs'!$P$23,IF(AL1427="","",AL1427),IF(ISNUMBER(A1427),IF(AL1427="",(IF(F1427="Short",G1427-H1427,H1427-G1427)*AZ1427-AX1427),(IF(F1427="Short",G1427-J1427,J1427-G1427)*AZ1427-AX1427)),"")))</f>
        <v/>
      </c>
      <c r="AP1427" s="359" t="str">
        <f>IF(Overview!$K$17='Internal Calcs'!$P$22,"",IF(Overview!$K$17='Internal Calcs'!$P$23,IF(AM1427="","",AM1427),IF(ISNUMBER(A1427),IF(AM1427="",(IF(F1427="Short",G1427-H1427,H1427-G1427)*AZ1427-AX1427),(IF(F1427="Short",G1427-L1427,L1427-G1427)*AZ1427-AX1427)),"")))</f>
        <v/>
      </c>
      <c r="AQ1427" s="176" t="str">
        <f t="shared" si="517"/>
        <v/>
      </c>
      <c r="AR1427" s="176" t="str">
        <f t="shared" si="518"/>
        <v/>
      </c>
      <c r="AS1427" s="176" t="str">
        <f t="shared" si="519"/>
        <v/>
      </c>
      <c r="AT1427" s="176" t="str">
        <f>IF(ISNUMBER(A1427),MAX($AS$2:AS1427)-AS1427,"")</f>
        <v/>
      </c>
      <c r="AU1427" s="177" t="str">
        <f t="shared" si="520"/>
        <v/>
      </c>
      <c r="AV1427" s="178" t="str">
        <f t="shared" si="521"/>
        <v/>
      </c>
      <c r="AW1427" s="178" t="str">
        <f t="shared" si="522"/>
        <v/>
      </c>
      <c r="AX1427" s="179" t="str">
        <f ca="1">IF(ISNUMBER($A1427),INDIRECT(CONCATENATE("'Instrument List'!B",(MATCH(E1427,'Instrument List'!A:A,0))-0)),"")</f>
        <v/>
      </c>
      <c r="AY1427" s="179" t="str">
        <f ca="1">IF(ISNUMBER($A1427),INDIRECT(CONCATENATE("'Instrument List'!D",(MATCH(E1427,'Instrument List'!A:A,0))-0)),"")</f>
        <v/>
      </c>
      <c r="AZ1427" s="179" t="str">
        <f ca="1">IF(ISNUMBER($A1427),INDIRECT(CONCATENATE("'Instrument List'!C",(MATCH(E1427,'Instrument List'!A:A,0))-0)),"")</f>
        <v/>
      </c>
      <c r="BA1427" s="180" t="str">
        <f ca="1">IF(ISNUMBER(A1427),INDIRECT(CONCATENATE("'Instrument List'!E",(MATCH(E1427,'Instrument List'!A:A,0))-0)),"")</f>
        <v/>
      </c>
      <c r="BB1427" s="181" t="str">
        <f t="shared" si="523"/>
        <v/>
      </c>
      <c r="BC1427" s="181" t="str">
        <f t="shared" si="524"/>
        <v/>
      </c>
      <c r="BD1427" s="181" t="str">
        <f ca="1">IF(ISNUMBER(A1427),INDIRECT(CONCATENATE("'Instrument List'!F",(MATCH(E1427,'Instrument List'!A:A,0))-0)),"")</f>
        <v/>
      </c>
    </row>
    <row r="1428" spans="1:56">
      <c r="A1428" s="223" t="str">
        <f t="shared" si="504"/>
        <v/>
      </c>
      <c r="B1428" s="224"/>
      <c r="C1428" s="225"/>
      <c r="D1428" s="182"/>
      <c r="E1428" s="182"/>
      <c r="F1428" s="182"/>
      <c r="G1428" s="203"/>
      <c r="H1428" s="218"/>
      <c r="I1428" s="213"/>
      <c r="J1428" s="207"/>
      <c r="K1428" s="213"/>
      <c r="L1428" s="207"/>
      <c r="M1428" s="213"/>
      <c r="N1428" s="207"/>
      <c r="O1428" s="183" t="str">
        <f t="shared" si="505"/>
        <v/>
      </c>
      <c r="P1428" s="184"/>
      <c r="Q1428" s="184"/>
      <c r="R1428" s="275"/>
      <c r="S1428" s="185" t="str">
        <f t="shared" si="506"/>
        <v/>
      </c>
      <c r="T1428" s="185" t="str">
        <f t="shared" si="507"/>
        <v/>
      </c>
      <c r="U1428" s="275"/>
      <c r="V1428" s="275"/>
      <c r="W1428" s="276" t="str">
        <f t="shared" si="508"/>
        <v/>
      </c>
      <c r="X1428" s="276" t="str">
        <f t="shared" si="509"/>
        <v/>
      </c>
      <c r="Y1428" s="276" t="str">
        <f t="shared" si="510"/>
        <v/>
      </c>
      <c r="Z1428" s="275"/>
      <c r="AA1428" s="184"/>
      <c r="AB1428" s="184"/>
      <c r="AC1428" s="185" t="str">
        <f t="shared" si="511"/>
        <v/>
      </c>
      <c r="AD1428" s="185" t="str">
        <f t="shared" si="512"/>
        <v/>
      </c>
      <c r="AE1428" s="186"/>
      <c r="AF1428" s="187" t="str">
        <f t="shared" si="513"/>
        <v/>
      </c>
      <c r="AG1428" s="182"/>
      <c r="AH1428" s="184"/>
      <c r="AI1428" s="184"/>
      <c r="AJ1428" s="182"/>
      <c r="AK1428" s="188" t="str">
        <f t="shared" si="514"/>
        <v/>
      </c>
      <c r="AL1428" s="188" t="str">
        <f t="shared" si="515"/>
        <v/>
      </c>
      <c r="AM1428" s="188" t="str">
        <f t="shared" si="516"/>
        <v/>
      </c>
      <c r="AN1428" s="359" t="str">
        <f>IF(Overview!$K$17='Internal Calcs'!$P$22,IF(AK1428="","",AK1428),IF(Overview!$K$17='Internal Calcs'!$P$23,IF(AK1428="","",AK1428),IF(ISNUMBER(A1428),(IF(F1428="Short",G1428-H1428,H1428-G1428)*AZ1428-AX1428),"")))</f>
        <v/>
      </c>
      <c r="AO1428" s="401" t="str">
        <f>IF(Overview!$K$17='Internal Calcs'!$P$22,IF(AL1428="","",AL1428),IF(Overview!$K$17='Internal Calcs'!$P$23,IF(AL1428="","",AL1428),IF(ISNUMBER(A1428),IF(AL1428="",(IF(F1428="Short",G1428-H1428,H1428-G1428)*AZ1428-AX1428),(IF(F1428="Short",G1428-J1428,J1428-G1428)*AZ1428-AX1428)),"")))</f>
        <v/>
      </c>
      <c r="AP1428" s="359" t="str">
        <f>IF(Overview!$K$17='Internal Calcs'!$P$22,"",IF(Overview!$K$17='Internal Calcs'!$P$23,IF(AM1428="","",AM1428),IF(ISNUMBER(A1428),IF(AM1428="",(IF(F1428="Short",G1428-H1428,H1428-G1428)*AZ1428-AX1428),(IF(F1428="Short",G1428-L1428,L1428-G1428)*AZ1428-AX1428)),"")))</f>
        <v/>
      </c>
      <c r="AQ1428" s="188" t="str">
        <f t="shared" si="517"/>
        <v/>
      </c>
      <c r="AR1428" s="188" t="str">
        <f t="shared" si="518"/>
        <v/>
      </c>
      <c r="AS1428" s="188" t="str">
        <f t="shared" si="519"/>
        <v/>
      </c>
      <c r="AT1428" s="188" t="str">
        <f>IF(ISNUMBER(A1428),MAX($AS$2:AS1428)-AS1428,"")</f>
        <v/>
      </c>
      <c r="AU1428" s="189" t="str">
        <f t="shared" si="520"/>
        <v/>
      </c>
      <c r="AV1428" s="190" t="str">
        <f t="shared" si="521"/>
        <v/>
      </c>
      <c r="AW1428" s="190" t="str">
        <f t="shared" si="522"/>
        <v/>
      </c>
      <c r="AX1428" s="191" t="str">
        <f ca="1">IF(ISNUMBER($A1428),INDIRECT(CONCATENATE("'Instrument List'!B",(MATCH(E1428,'Instrument List'!A:A,0))-0)),"")</f>
        <v/>
      </c>
      <c r="AY1428" s="191" t="str">
        <f ca="1">IF(ISNUMBER($A1428),INDIRECT(CONCATENATE("'Instrument List'!D",(MATCH(E1428,'Instrument List'!A:A,0))-0)),"")</f>
        <v/>
      </c>
      <c r="AZ1428" s="191" t="str">
        <f ca="1">IF(ISNUMBER($A1428),INDIRECT(CONCATENATE("'Instrument List'!C",(MATCH(E1428,'Instrument List'!A:A,0))-0)),"")</f>
        <v/>
      </c>
      <c r="BA1428" s="192" t="str">
        <f ca="1">IF(ISNUMBER(A1428),INDIRECT(CONCATENATE("'Instrument List'!E",(MATCH(E1428,'Instrument List'!A:A,0))-0)),"")</f>
        <v/>
      </c>
      <c r="BB1428" s="193" t="str">
        <f t="shared" si="523"/>
        <v/>
      </c>
      <c r="BC1428" s="193" t="str">
        <f t="shared" si="524"/>
        <v/>
      </c>
      <c r="BD1428" s="193" t="str">
        <f ca="1">IF(ISNUMBER(A1428),INDIRECT(CONCATENATE("'Instrument List'!F",(MATCH(E1428,'Instrument List'!A:A,0))-0)),"")</f>
        <v/>
      </c>
    </row>
    <row r="1429" spans="1:56">
      <c r="A1429" s="220" t="str">
        <f t="shared" si="504"/>
        <v/>
      </c>
      <c r="B1429" s="221"/>
      <c r="C1429" s="222"/>
      <c r="D1429" s="169"/>
      <c r="E1429" s="169"/>
      <c r="F1429" s="169"/>
      <c r="G1429" s="202"/>
      <c r="H1429" s="217"/>
      <c r="I1429" s="212"/>
      <c r="J1429" s="206"/>
      <c r="K1429" s="212"/>
      <c r="L1429" s="206"/>
      <c r="M1429" s="212"/>
      <c r="N1429" s="206"/>
      <c r="O1429" s="170" t="str">
        <f t="shared" si="505"/>
        <v/>
      </c>
      <c r="P1429" s="171"/>
      <c r="Q1429" s="171"/>
      <c r="R1429" s="171"/>
      <c r="S1429" s="172" t="str">
        <f t="shared" si="506"/>
        <v/>
      </c>
      <c r="T1429" s="172" t="str">
        <f t="shared" si="507"/>
        <v/>
      </c>
      <c r="U1429" s="171"/>
      <c r="V1429" s="171"/>
      <c r="W1429" s="173" t="str">
        <f t="shared" si="508"/>
        <v/>
      </c>
      <c r="X1429" s="173" t="str">
        <f t="shared" si="509"/>
        <v/>
      </c>
      <c r="Y1429" s="173" t="str">
        <f t="shared" si="510"/>
        <v/>
      </c>
      <c r="Z1429" s="171"/>
      <c r="AA1429" s="171"/>
      <c r="AB1429" s="171"/>
      <c r="AC1429" s="172" t="str">
        <f t="shared" si="511"/>
        <v/>
      </c>
      <c r="AD1429" s="172" t="str">
        <f t="shared" si="512"/>
        <v/>
      </c>
      <c r="AE1429" s="174"/>
      <c r="AF1429" s="175" t="str">
        <f t="shared" si="513"/>
        <v/>
      </c>
      <c r="AG1429" s="169"/>
      <c r="AH1429" s="171"/>
      <c r="AI1429" s="171"/>
      <c r="AJ1429" s="169"/>
      <c r="AK1429" s="176" t="str">
        <f t="shared" si="514"/>
        <v/>
      </c>
      <c r="AL1429" s="176" t="str">
        <f t="shared" si="515"/>
        <v/>
      </c>
      <c r="AM1429" s="176" t="str">
        <f t="shared" si="516"/>
        <v/>
      </c>
      <c r="AN1429" s="359" t="str">
        <f>IF(Overview!$K$17='Internal Calcs'!$P$22,IF(AK1429="","",AK1429),IF(Overview!$K$17='Internal Calcs'!$P$23,IF(AK1429="","",AK1429),IF(ISNUMBER(A1429),(IF(F1429="Short",G1429-H1429,H1429-G1429)*AZ1429-AX1429),"")))</f>
        <v/>
      </c>
      <c r="AO1429" s="401" t="str">
        <f>IF(Overview!$K$17='Internal Calcs'!$P$22,IF(AL1429="","",AL1429),IF(Overview!$K$17='Internal Calcs'!$P$23,IF(AL1429="","",AL1429),IF(ISNUMBER(A1429),IF(AL1429="",(IF(F1429="Short",G1429-H1429,H1429-G1429)*AZ1429-AX1429),(IF(F1429="Short",G1429-J1429,J1429-G1429)*AZ1429-AX1429)),"")))</f>
        <v/>
      </c>
      <c r="AP1429" s="359" t="str">
        <f>IF(Overview!$K$17='Internal Calcs'!$P$22,"",IF(Overview!$K$17='Internal Calcs'!$P$23,IF(AM1429="","",AM1429),IF(ISNUMBER(A1429),IF(AM1429="",(IF(F1429="Short",G1429-H1429,H1429-G1429)*AZ1429-AX1429),(IF(F1429="Short",G1429-L1429,L1429-G1429)*AZ1429-AX1429)),"")))</f>
        <v/>
      </c>
      <c r="AQ1429" s="176" t="str">
        <f t="shared" si="517"/>
        <v/>
      </c>
      <c r="AR1429" s="176" t="str">
        <f t="shared" si="518"/>
        <v/>
      </c>
      <c r="AS1429" s="176" t="str">
        <f t="shared" si="519"/>
        <v/>
      </c>
      <c r="AT1429" s="176" t="str">
        <f>IF(ISNUMBER(A1429),MAX($AS$2:AS1429)-AS1429,"")</f>
        <v/>
      </c>
      <c r="AU1429" s="177" t="str">
        <f t="shared" si="520"/>
        <v/>
      </c>
      <c r="AV1429" s="178" t="str">
        <f t="shared" si="521"/>
        <v/>
      </c>
      <c r="AW1429" s="178" t="str">
        <f t="shared" si="522"/>
        <v/>
      </c>
      <c r="AX1429" s="179" t="str">
        <f ca="1">IF(ISNUMBER($A1429),INDIRECT(CONCATENATE("'Instrument List'!B",(MATCH(E1429,'Instrument List'!A:A,0))-0)),"")</f>
        <v/>
      </c>
      <c r="AY1429" s="179" t="str">
        <f ca="1">IF(ISNUMBER($A1429),INDIRECT(CONCATENATE("'Instrument List'!D",(MATCH(E1429,'Instrument List'!A:A,0))-0)),"")</f>
        <v/>
      </c>
      <c r="AZ1429" s="179" t="str">
        <f ca="1">IF(ISNUMBER($A1429),INDIRECT(CONCATENATE("'Instrument List'!C",(MATCH(E1429,'Instrument List'!A:A,0))-0)),"")</f>
        <v/>
      </c>
      <c r="BA1429" s="180" t="str">
        <f ca="1">IF(ISNUMBER(A1429),INDIRECT(CONCATENATE("'Instrument List'!E",(MATCH(E1429,'Instrument List'!A:A,0))-0)),"")</f>
        <v/>
      </c>
      <c r="BB1429" s="181" t="str">
        <f t="shared" si="523"/>
        <v/>
      </c>
      <c r="BC1429" s="181" t="str">
        <f t="shared" si="524"/>
        <v/>
      </c>
      <c r="BD1429" s="181" t="str">
        <f ca="1">IF(ISNUMBER(A1429),INDIRECT(CONCATENATE("'Instrument List'!F",(MATCH(E1429,'Instrument List'!A:A,0))-0)),"")</f>
        <v/>
      </c>
    </row>
    <row r="1430" spans="1:56">
      <c r="A1430" s="223" t="str">
        <f t="shared" si="504"/>
        <v/>
      </c>
      <c r="B1430" s="224"/>
      <c r="C1430" s="225"/>
      <c r="D1430" s="182"/>
      <c r="E1430" s="182"/>
      <c r="F1430" s="182"/>
      <c r="G1430" s="203"/>
      <c r="H1430" s="218"/>
      <c r="I1430" s="213"/>
      <c r="J1430" s="207"/>
      <c r="K1430" s="213"/>
      <c r="L1430" s="207"/>
      <c r="M1430" s="213"/>
      <c r="N1430" s="207"/>
      <c r="O1430" s="183" t="str">
        <f t="shared" si="505"/>
        <v/>
      </c>
      <c r="P1430" s="184"/>
      <c r="Q1430" s="184"/>
      <c r="R1430" s="275"/>
      <c r="S1430" s="185" t="str">
        <f t="shared" si="506"/>
        <v/>
      </c>
      <c r="T1430" s="185" t="str">
        <f t="shared" si="507"/>
        <v/>
      </c>
      <c r="U1430" s="275"/>
      <c r="V1430" s="275"/>
      <c r="W1430" s="276" t="str">
        <f t="shared" si="508"/>
        <v/>
      </c>
      <c r="X1430" s="276" t="str">
        <f t="shared" si="509"/>
        <v/>
      </c>
      <c r="Y1430" s="276" t="str">
        <f t="shared" si="510"/>
        <v/>
      </c>
      <c r="Z1430" s="275"/>
      <c r="AA1430" s="184"/>
      <c r="AB1430" s="184"/>
      <c r="AC1430" s="185" t="str">
        <f t="shared" si="511"/>
        <v/>
      </c>
      <c r="AD1430" s="185" t="str">
        <f t="shared" si="512"/>
        <v/>
      </c>
      <c r="AE1430" s="186"/>
      <c r="AF1430" s="187" t="str">
        <f t="shared" si="513"/>
        <v/>
      </c>
      <c r="AG1430" s="182"/>
      <c r="AH1430" s="184"/>
      <c r="AI1430" s="184"/>
      <c r="AJ1430" s="182"/>
      <c r="AK1430" s="188" t="str">
        <f t="shared" si="514"/>
        <v/>
      </c>
      <c r="AL1430" s="188" t="str">
        <f t="shared" si="515"/>
        <v/>
      </c>
      <c r="AM1430" s="188" t="str">
        <f t="shared" si="516"/>
        <v/>
      </c>
      <c r="AN1430" s="359" t="str">
        <f>IF(Overview!$K$17='Internal Calcs'!$P$22,IF(AK1430="","",AK1430),IF(Overview!$K$17='Internal Calcs'!$P$23,IF(AK1430="","",AK1430),IF(ISNUMBER(A1430),(IF(F1430="Short",G1430-H1430,H1430-G1430)*AZ1430-AX1430),"")))</f>
        <v/>
      </c>
      <c r="AO1430" s="401" t="str">
        <f>IF(Overview!$K$17='Internal Calcs'!$P$22,IF(AL1430="","",AL1430),IF(Overview!$K$17='Internal Calcs'!$P$23,IF(AL1430="","",AL1430),IF(ISNUMBER(A1430),IF(AL1430="",(IF(F1430="Short",G1430-H1430,H1430-G1430)*AZ1430-AX1430),(IF(F1430="Short",G1430-J1430,J1430-G1430)*AZ1430-AX1430)),"")))</f>
        <v/>
      </c>
      <c r="AP1430" s="359" t="str">
        <f>IF(Overview!$K$17='Internal Calcs'!$P$22,"",IF(Overview!$K$17='Internal Calcs'!$P$23,IF(AM1430="","",AM1430),IF(ISNUMBER(A1430),IF(AM1430="",(IF(F1430="Short",G1430-H1430,H1430-G1430)*AZ1430-AX1430),(IF(F1430="Short",G1430-L1430,L1430-G1430)*AZ1430-AX1430)),"")))</f>
        <v/>
      </c>
      <c r="AQ1430" s="188" t="str">
        <f t="shared" si="517"/>
        <v/>
      </c>
      <c r="AR1430" s="188" t="str">
        <f t="shared" si="518"/>
        <v/>
      </c>
      <c r="AS1430" s="188" t="str">
        <f t="shared" si="519"/>
        <v/>
      </c>
      <c r="AT1430" s="188" t="str">
        <f>IF(ISNUMBER(A1430),MAX($AS$2:AS1430)-AS1430,"")</f>
        <v/>
      </c>
      <c r="AU1430" s="189" t="str">
        <f t="shared" si="520"/>
        <v/>
      </c>
      <c r="AV1430" s="190" t="str">
        <f t="shared" si="521"/>
        <v/>
      </c>
      <c r="AW1430" s="190" t="str">
        <f t="shared" si="522"/>
        <v/>
      </c>
      <c r="AX1430" s="191" t="str">
        <f ca="1">IF(ISNUMBER($A1430),INDIRECT(CONCATENATE("'Instrument List'!B",(MATCH(E1430,'Instrument List'!A:A,0))-0)),"")</f>
        <v/>
      </c>
      <c r="AY1430" s="191" t="str">
        <f ca="1">IF(ISNUMBER($A1430),INDIRECT(CONCATENATE("'Instrument List'!D",(MATCH(E1430,'Instrument List'!A:A,0))-0)),"")</f>
        <v/>
      </c>
      <c r="AZ1430" s="191" t="str">
        <f ca="1">IF(ISNUMBER($A1430),INDIRECT(CONCATENATE("'Instrument List'!C",(MATCH(E1430,'Instrument List'!A:A,0))-0)),"")</f>
        <v/>
      </c>
      <c r="BA1430" s="192" t="str">
        <f ca="1">IF(ISNUMBER(A1430),INDIRECT(CONCATENATE("'Instrument List'!E",(MATCH(E1430,'Instrument List'!A:A,0))-0)),"")</f>
        <v/>
      </c>
      <c r="BB1430" s="193" t="str">
        <f t="shared" si="523"/>
        <v/>
      </c>
      <c r="BC1430" s="193" t="str">
        <f t="shared" si="524"/>
        <v/>
      </c>
      <c r="BD1430" s="193" t="str">
        <f ca="1">IF(ISNUMBER(A1430),INDIRECT(CONCATENATE("'Instrument List'!F",(MATCH(E1430,'Instrument List'!A:A,0))-0)),"")</f>
        <v/>
      </c>
    </row>
    <row r="1431" spans="1:56">
      <c r="A1431" s="220" t="str">
        <f t="shared" si="504"/>
        <v/>
      </c>
      <c r="B1431" s="221"/>
      <c r="C1431" s="222"/>
      <c r="D1431" s="169"/>
      <c r="E1431" s="169"/>
      <c r="F1431" s="169"/>
      <c r="G1431" s="202"/>
      <c r="H1431" s="217"/>
      <c r="I1431" s="212"/>
      <c r="J1431" s="206"/>
      <c r="K1431" s="212"/>
      <c r="L1431" s="206"/>
      <c r="M1431" s="212"/>
      <c r="N1431" s="206"/>
      <c r="O1431" s="170" t="str">
        <f t="shared" si="505"/>
        <v/>
      </c>
      <c r="P1431" s="171"/>
      <c r="Q1431" s="171"/>
      <c r="R1431" s="171"/>
      <c r="S1431" s="172" t="str">
        <f t="shared" si="506"/>
        <v/>
      </c>
      <c r="T1431" s="172" t="str">
        <f t="shared" si="507"/>
        <v/>
      </c>
      <c r="U1431" s="171"/>
      <c r="V1431" s="171"/>
      <c r="W1431" s="173" t="str">
        <f t="shared" si="508"/>
        <v/>
      </c>
      <c r="X1431" s="173" t="str">
        <f t="shared" si="509"/>
        <v/>
      </c>
      <c r="Y1431" s="173" t="str">
        <f t="shared" si="510"/>
        <v/>
      </c>
      <c r="Z1431" s="171"/>
      <c r="AA1431" s="171"/>
      <c r="AB1431" s="171"/>
      <c r="AC1431" s="172" t="str">
        <f t="shared" si="511"/>
        <v/>
      </c>
      <c r="AD1431" s="172" t="str">
        <f t="shared" si="512"/>
        <v/>
      </c>
      <c r="AE1431" s="174"/>
      <c r="AF1431" s="175" t="str">
        <f t="shared" si="513"/>
        <v/>
      </c>
      <c r="AG1431" s="169"/>
      <c r="AH1431" s="171"/>
      <c r="AI1431" s="171"/>
      <c r="AJ1431" s="169"/>
      <c r="AK1431" s="176" t="str">
        <f t="shared" si="514"/>
        <v/>
      </c>
      <c r="AL1431" s="176" t="str">
        <f t="shared" si="515"/>
        <v/>
      </c>
      <c r="AM1431" s="176" t="str">
        <f t="shared" si="516"/>
        <v/>
      </c>
      <c r="AN1431" s="359" t="str">
        <f>IF(Overview!$K$17='Internal Calcs'!$P$22,IF(AK1431="","",AK1431),IF(Overview!$K$17='Internal Calcs'!$P$23,IF(AK1431="","",AK1431),IF(ISNUMBER(A1431),(IF(F1431="Short",G1431-H1431,H1431-G1431)*AZ1431-AX1431),"")))</f>
        <v/>
      </c>
      <c r="AO1431" s="401" t="str">
        <f>IF(Overview!$K$17='Internal Calcs'!$P$22,IF(AL1431="","",AL1431),IF(Overview!$K$17='Internal Calcs'!$P$23,IF(AL1431="","",AL1431),IF(ISNUMBER(A1431),IF(AL1431="",(IF(F1431="Short",G1431-H1431,H1431-G1431)*AZ1431-AX1431),(IF(F1431="Short",G1431-J1431,J1431-G1431)*AZ1431-AX1431)),"")))</f>
        <v/>
      </c>
      <c r="AP1431" s="359" t="str">
        <f>IF(Overview!$K$17='Internal Calcs'!$P$22,"",IF(Overview!$K$17='Internal Calcs'!$P$23,IF(AM1431="","",AM1431),IF(ISNUMBER(A1431),IF(AM1431="",(IF(F1431="Short",G1431-H1431,H1431-G1431)*AZ1431-AX1431),(IF(F1431="Short",G1431-L1431,L1431-G1431)*AZ1431-AX1431)),"")))</f>
        <v/>
      </c>
      <c r="AQ1431" s="176" t="str">
        <f t="shared" si="517"/>
        <v/>
      </c>
      <c r="AR1431" s="176" t="str">
        <f t="shared" si="518"/>
        <v/>
      </c>
      <c r="AS1431" s="176" t="str">
        <f t="shared" si="519"/>
        <v/>
      </c>
      <c r="AT1431" s="176" t="str">
        <f>IF(ISNUMBER(A1431),MAX($AS$2:AS1431)-AS1431,"")</f>
        <v/>
      </c>
      <c r="AU1431" s="177" t="str">
        <f t="shared" si="520"/>
        <v/>
      </c>
      <c r="AV1431" s="178" t="str">
        <f t="shared" si="521"/>
        <v/>
      </c>
      <c r="AW1431" s="178" t="str">
        <f t="shared" si="522"/>
        <v/>
      </c>
      <c r="AX1431" s="179" t="str">
        <f ca="1">IF(ISNUMBER($A1431),INDIRECT(CONCATENATE("'Instrument List'!B",(MATCH(E1431,'Instrument List'!A:A,0))-0)),"")</f>
        <v/>
      </c>
      <c r="AY1431" s="179" t="str">
        <f ca="1">IF(ISNUMBER($A1431),INDIRECT(CONCATENATE("'Instrument List'!D",(MATCH(E1431,'Instrument List'!A:A,0))-0)),"")</f>
        <v/>
      </c>
      <c r="AZ1431" s="179" t="str">
        <f ca="1">IF(ISNUMBER($A1431),INDIRECT(CONCATENATE("'Instrument List'!C",(MATCH(E1431,'Instrument List'!A:A,0))-0)),"")</f>
        <v/>
      </c>
      <c r="BA1431" s="180" t="str">
        <f ca="1">IF(ISNUMBER(A1431),INDIRECT(CONCATENATE("'Instrument List'!E",(MATCH(E1431,'Instrument List'!A:A,0))-0)),"")</f>
        <v/>
      </c>
      <c r="BB1431" s="181" t="str">
        <f t="shared" si="523"/>
        <v/>
      </c>
      <c r="BC1431" s="181" t="str">
        <f t="shared" si="524"/>
        <v/>
      </c>
      <c r="BD1431" s="181" t="str">
        <f ca="1">IF(ISNUMBER(A1431),INDIRECT(CONCATENATE("'Instrument List'!F",(MATCH(E1431,'Instrument List'!A:A,0))-0)),"")</f>
        <v/>
      </c>
    </row>
    <row r="1432" spans="1:56">
      <c r="A1432" s="223" t="str">
        <f t="shared" si="504"/>
        <v/>
      </c>
      <c r="B1432" s="224"/>
      <c r="C1432" s="225"/>
      <c r="D1432" s="182"/>
      <c r="E1432" s="182"/>
      <c r="F1432" s="182"/>
      <c r="G1432" s="203"/>
      <c r="H1432" s="218"/>
      <c r="I1432" s="213"/>
      <c r="J1432" s="207"/>
      <c r="K1432" s="213"/>
      <c r="L1432" s="207"/>
      <c r="M1432" s="213"/>
      <c r="N1432" s="207"/>
      <c r="O1432" s="183" t="str">
        <f t="shared" si="505"/>
        <v/>
      </c>
      <c r="P1432" s="184"/>
      <c r="Q1432" s="184"/>
      <c r="R1432" s="275"/>
      <c r="S1432" s="185" t="str">
        <f t="shared" si="506"/>
        <v/>
      </c>
      <c r="T1432" s="185" t="str">
        <f t="shared" si="507"/>
        <v/>
      </c>
      <c r="U1432" s="275"/>
      <c r="V1432" s="275"/>
      <c r="W1432" s="276" t="str">
        <f t="shared" si="508"/>
        <v/>
      </c>
      <c r="X1432" s="276" t="str">
        <f t="shared" si="509"/>
        <v/>
      </c>
      <c r="Y1432" s="276" t="str">
        <f t="shared" si="510"/>
        <v/>
      </c>
      <c r="Z1432" s="275"/>
      <c r="AA1432" s="184"/>
      <c r="AB1432" s="184"/>
      <c r="AC1432" s="185" t="str">
        <f t="shared" si="511"/>
        <v/>
      </c>
      <c r="AD1432" s="185" t="str">
        <f t="shared" si="512"/>
        <v/>
      </c>
      <c r="AE1432" s="186"/>
      <c r="AF1432" s="187" t="str">
        <f t="shared" si="513"/>
        <v/>
      </c>
      <c r="AG1432" s="182"/>
      <c r="AH1432" s="184"/>
      <c r="AI1432" s="184"/>
      <c r="AJ1432" s="182"/>
      <c r="AK1432" s="188" t="str">
        <f t="shared" si="514"/>
        <v/>
      </c>
      <c r="AL1432" s="188" t="str">
        <f t="shared" si="515"/>
        <v/>
      </c>
      <c r="AM1432" s="188" t="str">
        <f t="shared" si="516"/>
        <v/>
      </c>
      <c r="AN1432" s="359" t="str">
        <f>IF(Overview!$K$17='Internal Calcs'!$P$22,IF(AK1432="","",AK1432),IF(Overview!$K$17='Internal Calcs'!$P$23,IF(AK1432="","",AK1432),IF(ISNUMBER(A1432),(IF(F1432="Short",G1432-H1432,H1432-G1432)*AZ1432-AX1432),"")))</f>
        <v/>
      </c>
      <c r="AO1432" s="401" t="str">
        <f>IF(Overview!$K$17='Internal Calcs'!$P$22,IF(AL1432="","",AL1432),IF(Overview!$K$17='Internal Calcs'!$P$23,IF(AL1432="","",AL1432),IF(ISNUMBER(A1432),IF(AL1432="",(IF(F1432="Short",G1432-H1432,H1432-G1432)*AZ1432-AX1432),(IF(F1432="Short",G1432-J1432,J1432-G1432)*AZ1432-AX1432)),"")))</f>
        <v/>
      </c>
      <c r="AP1432" s="359" t="str">
        <f>IF(Overview!$K$17='Internal Calcs'!$P$22,"",IF(Overview!$K$17='Internal Calcs'!$P$23,IF(AM1432="","",AM1432),IF(ISNUMBER(A1432),IF(AM1432="",(IF(F1432="Short",G1432-H1432,H1432-G1432)*AZ1432-AX1432),(IF(F1432="Short",G1432-L1432,L1432-G1432)*AZ1432-AX1432)),"")))</f>
        <v/>
      </c>
      <c r="AQ1432" s="188" t="str">
        <f t="shared" si="517"/>
        <v/>
      </c>
      <c r="AR1432" s="188" t="str">
        <f t="shared" si="518"/>
        <v/>
      </c>
      <c r="AS1432" s="188" t="str">
        <f t="shared" si="519"/>
        <v/>
      </c>
      <c r="AT1432" s="188" t="str">
        <f>IF(ISNUMBER(A1432),MAX($AS$2:AS1432)-AS1432,"")</f>
        <v/>
      </c>
      <c r="AU1432" s="189" t="str">
        <f t="shared" si="520"/>
        <v/>
      </c>
      <c r="AV1432" s="190" t="str">
        <f t="shared" si="521"/>
        <v/>
      </c>
      <c r="AW1432" s="190" t="str">
        <f t="shared" si="522"/>
        <v/>
      </c>
      <c r="AX1432" s="191" t="str">
        <f ca="1">IF(ISNUMBER($A1432),INDIRECT(CONCATENATE("'Instrument List'!B",(MATCH(E1432,'Instrument List'!A:A,0))-0)),"")</f>
        <v/>
      </c>
      <c r="AY1432" s="191" t="str">
        <f ca="1">IF(ISNUMBER($A1432),INDIRECT(CONCATENATE("'Instrument List'!D",(MATCH(E1432,'Instrument List'!A:A,0))-0)),"")</f>
        <v/>
      </c>
      <c r="AZ1432" s="191" t="str">
        <f ca="1">IF(ISNUMBER($A1432),INDIRECT(CONCATENATE("'Instrument List'!C",(MATCH(E1432,'Instrument List'!A:A,0))-0)),"")</f>
        <v/>
      </c>
      <c r="BA1432" s="192" t="str">
        <f ca="1">IF(ISNUMBER(A1432),INDIRECT(CONCATENATE("'Instrument List'!E",(MATCH(E1432,'Instrument List'!A:A,0))-0)),"")</f>
        <v/>
      </c>
      <c r="BB1432" s="193" t="str">
        <f t="shared" si="523"/>
        <v/>
      </c>
      <c r="BC1432" s="193" t="str">
        <f t="shared" si="524"/>
        <v/>
      </c>
      <c r="BD1432" s="193" t="str">
        <f ca="1">IF(ISNUMBER(A1432),INDIRECT(CONCATENATE("'Instrument List'!F",(MATCH(E1432,'Instrument List'!A:A,0))-0)),"")</f>
        <v/>
      </c>
    </row>
    <row r="1433" spans="1:56">
      <c r="A1433" s="220" t="str">
        <f t="shared" si="504"/>
        <v/>
      </c>
      <c r="B1433" s="221"/>
      <c r="C1433" s="222"/>
      <c r="D1433" s="169"/>
      <c r="E1433" s="169"/>
      <c r="F1433" s="169"/>
      <c r="G1433" s="202"/>
      <c r="H1433" s="217"/>
      <c r="I1433" s="212"/>
      <c r="J1433" s="206"/>
      <c r="K1433" s="212"/>
      <c r="L1433" s="206"/>
      <c r="M1433" s="212"/>
      <c r="N1433" s="206"/>
      <c r="O1433" s="170" t="str">
        <f t="shared" si="505"/>
        <v/>
      </c>
      <c r="P1433" s="171"/>
      <c r="Q1433" s="171"/>
      <c r="R1433" s="171"/>
      <c r="S1433" s="172" t="str">
        <f t="shared" si="506"/>
        <v/>
      </c>
      <c r="T1433" s="172" t="str">
        <f t="shared" si="507"/>
        <v/>
      </c>
      <c r="U1433" s="171"/>
      <c r="V1433" s="171"/>
      <c r="W1433" s="173" t="str">
        <f t="shared" si="508"/>
        <v/>
      </c>
      <c r="X1433" s="173" t="str">
        <f t="shared" si="509"/>
        <v/>
      </c>
      <c r="Y1433" s="173" t="str">
        <f t="shared" si="510"/>
        <v/>
      </c>
      <c r="Z1433" s="171"/>
      <c r="AA1433" s="171"/>
      <c r="AB1433" s="171"/>
      <c r="AC1433" s="172" t="str">
        <f t="shared" si="511"/>
        <v/>
      </c>
      <c r="AD1433" s="172" t="str">
        <f t="shared" si="512"/>
        <v/>
      </c>
      <c r="AE1433" s="174"/>
      <c r="AF1433" s="175" t="str">
        <f t="shared" si="513"/>
        <v/>
      </c>
      <c r="AG1433" s="169"/>
      <c r="AH1433" s="171"/>
      <c r="AI1433" s="171"/>
      <c r="AJ1433" s="169"/>
      <c r="AK1433" s="176" t="str">
        <f t="shared" si="514"/>
        <v/>
      </c>
      <c r="AL1433" s="176" t="str">
        <f t="shared" si="515"/>
        <v/>
      </c>
      <c r="AM1433" s="176" t="str">
        <f t="shared" si="516"/>
        <v/>
      </c>
      <c r="AN1433" s="359" t="str">
        <f>IF(Overview!$K$17='Internal Calcs'!$P$22,IF(AK1433="","",AK1433),IF(Overview!$K$17='Internal Calcs'!$P$23,IF(AK1433="","",AK1433),IF(ISNUMBER(A1433),(IF(F1433="Short",G1433-H1433,H1433-G1433)*AZ1433-AX1433),"")))</f>
        <v/>
      </c>
      <c r="AO1433" s="401" t="str">
        <f>IF(Overview!$K$17='Internal Calcs'!$P$22,IF(AL1433="","",AL1433),IF(Overview!$K$17='Internal Calcs'!$P$23,IF(AL1433="","",AL1433),IF(ISNUMBER(A1433),IF(AL1433="",(IF(F1433="Short",G1433-H1433,H1433-G1433)*AZ1433-AX1433),(IF(F1433="Short",G1433-J1433,J1433-G1433)*AZ1433-AX1433)),"")))</f>
        <v/>
      </c>
      <c r="AP1433" s="359" t="str">
        <f>IF(Overview!$K$17='Internal Calcs'!$P$22,"",IF(Overview!$K$17='Internal Calcs'!$P$23,IF(AM1433="","",AM1433),IF(ISNUMBER(A1433),IF(AM1433="",(IF(F1433="Short",G1433-H1433,H1433-G1433)*AZ1433-AX1433),(IF(F1433="Short",G1433-L1433,L1433-G1433)*AZ1433-AX1433)),"")))</f>
        <v/>
      </c>
      <c r="AQ1433" s="176" t="str">
        <f t="shared" si="517"/>
        <v/>
      </c>
      <c r="AR1433" s="176" t="str">
        <f t="shared" si="518"/>
        <v/>
      </c>
      <c r="AS1433" s="176" t="str">
        <f t="shared" si="519"/>
        <v/>
      </c>
      <c r="AT1433" s="176" t="str">
        <f>IF(ISNUMBER(A1433),MAX($AS$2:AS1433)-AS1433,"")</f>
        <v/>
      </c>
      <c r="AU1433" s="177" t="str">
        <f t="shared" si="520"/>
        <v/>
      </c>
      <c r="AV1433" s="178" t="str">
        <f t="shared" si="521"/>
        <v/>
      </c>
      <c r="AW1433" s="178" t="str">
        <f t="shared" si="522"/>
        <v/>
      </c>
      <c r="AX1433" s="179" t="str">
        <f ca="1">IF(ISNUMBER($A1433),INDIRECT(CONCATENATE("'Instrument List'!B",(MATCH(E1433,'Instrument List'!A:A,0))-0)),"")</f>
        <v/>
      </c>
      <c r="AY1433" s="179" t="str">
        <f ca="1">IF(ISNUMBER($A1433),INDIRECT(CONCATENATE("'Instrument List'!D",(MATCH(E1433,'Instrument List'!A:A,0))-0)),"")</f>
        <v/>
      </c>
      <c r="AZ1433" s="179" t="str">
        <f ca="1">IF(ISNUMBER($A1433),INDIRECT(CONCATENATE("'Instrument List'!C",(MATCH(E1433,'Instrument List'!A:A,0))-0)),"")</f>
        <v/>
      </c>
      <c r="BA1433" s="180" t="str">
        <f ca="1">IF(ISNUMBER(A1433),INDIRECT(CONCATENATE("'Instrument List'!E",(MATCH(E1433,'Instrument List'!A:A,0))-0)),"")</f>
        <v/>
      </c>
      <c r="BB1433" s="181" t="str">
        <f t="shared" si="523"/>
        <v/>
      </c>
      <c r="BC1433" s="181" t="str">
        <f t="shared" si="524"/>
        <v/>
      </c>
      <c r="BD1433" s="181" t="str">
        <f ca="1">IF(ISNUMBER(A1433),INDIRECT(CONCATENATE("'Instrument List'!F",(MATCH(E1433,'Instrument List'!A:A,0))-0)),"")</f>
        <v/>
      </c>
    </row>
    <row r="1434" spans="1:56">
      <c r="A1434" s="223" t="str">
        <f t="shared" si="504"/>
        <v/>
      </c>
      <c r="B1434" s="224"/>
      <c r="C1434" s="225"/>
      <c r="D1434" s="182"/>
      <c r="E1434" s="182"/>
      <c r="F1434" s="182"/>
      <c r="G1434" s="203"/>
      <c r="H1434" s="218"/>
      <c r="I1434" s="213"/>
      <c r="J1434" s="207"/>
      <c r="K1434" s="213"/>
      <c r="L1434" s="207"/>
      <c r="M1434" s="213"/>
      <c r="N1434" s="207"/>
      <c r="O1434" s="183" t="str">
        <f t="shared" si="505"/>
        <v/>
      </c>
      <c r="P1434" s="184"/>
      <c r="Q1434" s="184"/>
      <c r="R1434" s="275"/>
      <c r="S1434" s="185" t="str">
        <f t="shared" si="506"/>
        <v/>
      </c>
      <c r="T1434" s="185" t="str">
        <f t="shared" si="507"/>
        <v/>
      </c>
      <c r="U1434" s="275"/>
      <c r="V1434" s="275"/>
      <c r="W1434" s="276" t="str">
        <f t="shared" si="508"/>
        <v/>
      </c>
      <c r="X1434" s="276" t="str">
        <f t="shared" si="509"/>
        <v/>
      </c>
      <c r="Y1434" s="276" t="str">
        <f t="shared" si="510"/>
        <v/>
      </c>
      <c r="Z1434" s="275"/>
      <c r="AA1434" s="184"/>
      <c r="AB1434" s="184"/>
      <c r="AC1434" s="185" t="str">
        <f t="shared" si="511"/>
        <v/>
      </c>
      <c r="AD1434" s="185" t="str">
        <f t="shared" si="512"/>
        <v/>
      </c>
      <c r="AE1434" s="186"/>
      <c r="AF1434" s="187" t="str">
        <f t="shared" si="513"/>
        <v/>
      </c>
      <c r="AG1434" s="182"/>
      <c r="AH1434" s="184"/>
      <c r="AI1434" s="184"/>
      <c r="AJ1434" s="182"/>
      <c r="AK1434" s="188" t="str">
        <f t="shared" si="514"/>
        <v/>
      </c>
      <c r="AL1434" s="188" t="str">
        <f t="shared" si="515"/>
        <v/>
      </c>
      <c r="AM1434" s="188" t="str">
        <f t="shared" si="516"/>
        <v/>
      </c>
      <c r="AN1434" s="359" t="str">
        <f>IF(Overview!$K$17='Internal Calcs'!$P$22,IF(AK1434="","",AK1434),IF(Overview!$K$17='Internal Calcs'!$P$23,IF(AK1434="","",AK1434),IF(ISNUMBER(A1434),(IF(F1434="Short",G1434-H1434,H1434-G1434)*AZ1434-AX1434),"")))</f>
        <v/>
      </c>
      <c r="AO1434" s="401" t="str">
        <f>IF(Overview!$K$17='Internal Calcs'!$P$22,IF(AL1434="","",AL1434),IF(Overview!$K$17='Internal Calcs'!$P$23,IF(AL1434="","",AL1434),IF(ISNUMBER(A1434),IF(AL1434="",(IF(F1434="Short",G1434-H1434,H1434-G1434)*AZ1434-AX1434),(IF(F1434="Short",G1434-J1434,J1434-G1434)*AZ1434-AX1434)),"")))</f>
        <v/>
      </c>
      <c r="AP1434" s="359" t="str">
        <f>IF(Overview!$K$17='Internal Calcs'!$P$22,"",IF(Overview!$K$17='Internal Calcs'!$P$23,IF(AM1434="","",AM1434),IF(ISNUMBER(A1434),IF(AM1434="",(IF(F1434="Short",G1434-H1434,H1434-G1434)*AZ1434-AX1434),(IF(F1434="Short",G1434-L1434,L1434-G1434)*AZ1434-AX1434)),"")))</f>
        <v/>
      </c>
      <c r="AQ1434" s="188" t="str">
        <f t="shared" si="517"/>
        <v/>
      </c>
      <c r="AR1434" s="188" t="str">
        <f t="shared" si="518"/>
        <v/>
      </c>
      <c r="AS1434" s="188" t="str">
        <f t="shared" si="519"/>
        <v/>
      </c>
      <c r="AT1434" s="188" t="str">
        <f>IF(ISNUMBER(A1434),MAX($AS$2:AS1434)-AS1434,"")</f>
        <v/>
      </c>
      <c r="AU1434" s="189" t="str">
        <f t="shared" si="520"/>
        <v/>
      </c>
      <c r="AV1434" s="190" t="str">
        <f t="shared" si="521"/>
        <v/>
      </c>
      <c r="AW1434" s="190" t="str">
        <f t="shared" si="522"/>
        <v/>
      </c>
      <c r="AX1434" s="191" t="str">
        <f ca="1">IF(ISNUMBER($A1434),INDIRECT(CONCATENATE("'Instrument List'!B",(MATCH(E1434,'Instrument List'!A:A,0))-0)),"")</f>
        <v/>
      </c>
      <c r="AY1434" s="191" t="str">
        <f ca="1">IF(ISNUMBER($A1434),INDIRECT(CONCATENATE("'Instrument List'!D",(MATCH(E1434,'Instrument List'!A:A,0))-0)),"")</f>
        <v/>
      </c>
      <c r="AZ1434" s="191" t="str">
        <f ca="1">IF(ISNUMBER($A1434),INDIRECT(CONCATENATE("'Instrument List'!C",(MATCH(E1434,'Instrument List'!A:A,0))-0)),"")</f>
        <v/>
      </c>
      <c r="BA1434" s="192" t="str">
        <f ca="1">IF(ISNUMBER(A1434),INDIRECT(CONCATENATE("'Instrument List'!E",(MATCH(E1434,'Instrument List'!A:A,0))-0)),"")</f>
        <v/>
      </c>
      <c r="BB1434" s="193" t="str">
        <f t="shared" si="523"/>
        <v/>
      </c>
      <c r="BC1434" s="193" t="str">
        <f t="shared" si="524"/>
        <v/>
      </c>
      <c r="BD1434" s="193" t="str">
        <f ca="1">IF(ISNUMBER(A1434),INDIRECT(CONCATENATE("'Instrument List'!F",(MATCH(E1434,'Instrument List'!A:A,0))-0)),"")</f>
        <v/>
      </c>
    </row>
    <row r="1435" spans="1:56">
      <c r="A1435" s="220" t="str">
        <f t="shared" si="504"/>
        <v/>
      </c>
      <c r="B1435" s="221"/>
      <c r="C1435" s="222"/>
      <c r="D1435" s="169"/>
      <c r="E1435" s="169"/>
      <c r="F1435" s="169"/>
      <c r="G1435" s="202"/>
      <c r="H1435" s="217"/>
      <c r="I1435" s="212"/>
      <c r="J1435" s="206"/>
      <c r="K1435" s="212"/>
      <c r="L1435" s="206"/>
      <c r="M1435" s="212"/>
      <c r="N1435" s="206"/>
      <c r="O1435" s="170" t="str">
        <f t="shared" si="505"/>
        <v/>
      </c>
      <c r="P1435" s="171"/>
      <c r="Q1435" s="171"/>
      <c r="R1435" s="171"/>
      <c r="S1435" s="172" t="str">
        <f t="shared" si="506"/>
        <v/>
      </c>
      <c r="T1435" s="172" t="str">
        <f t="shared" si="507"/>
        <v/>
      </c>
      <c r="U1435" s="171"/>
      <c r="V1435" s="171"/>
      <c r="W1435" s="173" t="str">
        <f t="shared" si="508"/>
        <v/>
      </c>
      <c r="X1435" s="173" t="str">
        <f t="shared" si="509"/>
        <v/>
      </c>
      <c r="Y1435" s="173" t="str">
        <f t="shared" si="510"/>
        <v/>
      </c>
      <c r="Z1435" s="171"/>
      <c r="AA1435" s="171"/>
      <c r="AB1435" s="171"/>
      <c r="AC1435" s="172" t="str">
        <f t="shared" si="511"/>
        <v/>
      </c>
      <c r="AD1435" s="172" t="str">
        <f t="shared" si="512"/>
        <v/>
      </c>
      <c r="AE1435" s="174"/>
      <c r="AF1435" s="175" t="str">
        <f t="shared" si="513"/>
        <v/>
      </c>
      <c r="AG1435" s="169"/>
      <c r="AH1435" s="171"/>
      <c r="AI1435" s="171"/>
      <c r="AJ1435" s="169"/>
      <c r="AK1435" s="176" t="str">
        <f t="shared" si="514"/>
        <v/>
      </c>
      <c r="AL1435" s="176" t="str">
        <f t="shared" si="515"/>
        <v/>
      </c>
      <c r="AM1435" s="176" t="str">
        <f t="shared" si="516"/>
        <v/>
      </c>
      <c r="AN1435" s="359" t="str">
        <f>IF(Overview!$K$17='Internal Calcs'!$P$22,IF(AK1435="","",AK1435),IF(Overview!$K$17='Internal Calcs'!$P$23,IF(AK1435="","",AK1435),IF(ISNUMBER(A1435),(IF(F1435="Short",G1435-H1435,H1435-G1435)*AZ1435-AX1435),"")))</f>
        <v/>
      </c>
      <c r="AO1435" s="401" t="str">
        <f>IF(Overview!$K$17='Internal Calcs'!$P$22,IF(AL1435="","",AL1435),IF(Overview!$K$17='Internal Calcs'!$P$23,IF(AL1435="","",AL1435),IF(ISNUMBER(A1435),IF(AL1435="",(IF(F1435="Short",G1435-H1435,H1435-G1435)*AZ1435-AX1435),(IF(F1435="Short",G1435-J1435,J1435-G1435)*AZ1435-AX1435)),"")))</f>
        <v/>
      </c>
      <c r="AP1435" s="359" t="str">
        <f>IF(Overview!$K$17='Internal Calcs'!$P$22,"",IF(Overview!$K$17='Internal Calcs'!$P$23,IF(AM1435="","",AM1435),IF(ISNUMBER(A1435),IF(AM1435="",(IF(F1435="Short",G1435-H1435,H1435-G1435)*AZ1435-AX1435),(IF(F1435="Short",G1435-L1435,L1435-G1435)*AZ1435-AX1435)),"")))</f>
        <v/>
      </c>
      <c r="AQ1435" s="176" t="str">
        <f t="shared" si="517"/>
        <v/>
      </c>
      <c r="AR1435" s="176" t="str">
        <f t="shared" si="518"/>
        <v/>
      </c>
      <c r="AS1435" s="176" t="str">
        <f t="shared" si="519"/>
        <v/>
      </c>
      <c r="AT1435" s="176" t="str">
        <f>IF(ISNUMBER(A1435),MAX($AS$2:AS1435)-AS1435,"")</f>
        <v/>
      </c>
      <c r="AU1435" s="177" t="str">
        <f t="shared" si="520"/>
        <v/>
      </c>
      <c r="AV1435" s="178" t="str">
        <f t="shared" si="521"/>
        <v/>
      </c>
      <c r="AW1435" s="178" t="str">
        <f t="shared" si="522"/>
        <v/>
      </c>
      <c r="AX1435" s="179" t="str">
        <f ca="1">IF(ISNUMBER($A1435),INDIRECT(CONCATENATE("'Instrument List'!B",(MATCH(E1435,'Instrument List'!A:A,0))-0)),"")</f>
        <v/>
      </c>
      <c r="AY1435" s="179" t="str">
        <f ca="1">IF(ISNUMBER($A1435),INDIRECT(CONCATENATE("'Instrument List'!D",(MATCH(E1435,'Instrument List'!A:A,0))-0)),"")</f>
        <v/>
      </c>
      <c r="AZ1435" s="179" t="str">
        <f ca="1">IF(ISNUMBER($A1435),INDIRECT(CONCATENATE("'Instrument List'!C",(MATCH(E1435,'Instrument List'!A:A,0))-0)),"")</f>
        <v/>
      </c>
      <c r="BA1435" s="180" t="str">
        <f ca="1">IF(ISNUMBER(A1435),INDIRECT(CONCATENATE("'Instrument List'!E",(MATCH(E1435,'Instrument List'!A:A,0))-0)),"")</f>
        <v/>
      </c>
      <c r="BB1435" s="181" t="str">
        <f t="shared" si="523"/>
        <v/>
      </c>
      <c r="BC1435" s="181" t="str">
        <f t="shared" si="524"/>
        <v/>
      </c>
      <c r="BD1435" s="181" t="str">
        <f ca="1">IF(ISNUMBER(A1435),INDIRECT(CONCATENATE("'Instrument List'!F",(MATCH(E1435,'Instrument List'!A:A,0))-0)),"")</f>
        <v/>
      </c>
    </row>
    <row r="1436" spans="1:56">
      <c r="A1436" s="223" t="str">
        <f t="shared" si="504"/>
        <v/>
      </c>
      <c r="B1436" s="224"/>
      <c r="C1436" s="225"/>
      <c r="D1436" s="182"/>
      <c r="E1436" s="182"/>
      <c r="F1436" s="182"/>
      <c r="G1436" s="203"/>
      <c r="H1436" s="218"/>
      <c r="I1436" s="213"/>
      <c r="J1436" s="207"/>
      <c r="K1436" s="213"/>
      <c r="L1436" s="207"/>
      <c r="M1436" s="213"/>
      <c r="N1436" s="207"/>
      <c r="O1436" s="183" t="str">
        <f t="shared" si="505"/>
        <v/>
      </c>
      <c r="P1436" s="184"/>
      <c r="Q1436" s="184"/>
      <c r="R1436" s="275"/>
      <c r="S1436" s="185" t="str">
        <f t="shared" si="506"/>
        <v/>
      </c>
      <c r="T1436" s="185" t="str">
        <f t="shared" si="507"/>
        <v/>
      </c>
      <c r="U1436" s="275"/>
      <c r="V1436" s="275"/>
      <c r="W1436" s="276" t="str">
        <f t="shared" si="508"/>
        <v/>
      </c>
      <c r="X1436" s="276" t="str">
        <f t="shared" si="509"/>
        <v/>
      </c>
      <c r="Y1436" s="276" t="str">
        <f t="shared" si="510"/>
        <v/>
      </c>
      <c r="Z1436" s="275"/>
      <c r="AA1436" s="184"/>
      <c r="AB1436" s="184"/>
      <c r="AC1436" s="185" t="str">
        <f t="shared" si="511"/>
        <v/>
      </c>
      <c r="AD1436" s="185" t="str">
        <f t="shared" si="512"/>
        <v/>
      </c>
      <c r="AE1436" s="186"/>
      <c r="AF1436" s="187" t="str">
        <f t="shared" si="513"/>
        <v/>
      </c>
      <c r="AG1436" s="182"/>
      <c r="AH1436" s="184"/>
      <c r="AI1436" s="184"/>
      <c r="AJ1436" s="182"/>
      <c r="AK1436" s="188" t="str">
        <f t="shared" si="514"/>
        <v/>
      </c>
      <c r="AL1436" s="188" t="str">
        <f t="shared" si="515"/>
        <v/>
      </c>
      <c r="AM1436" s="188" t="str">
        <f t="shared" si="516"/>
        <v/>
      </c>
      <c r="AN1436" s="359" t="str">
        <f>IF(Overview!$K$17='Internal Calcs'!$P$22,IF(AK1436="","",AK1436),IF(Overview!$K$17='Internal Calcs'!$P$23,IF(AK1436="","",AK1436),IF(ISNUMBER(A1436),(IF(F1436="Short",G1436-H1436,H1436-G1436)*AZ1436-AX1436),"")))</f>
        <v/>
      </c>
      <c r="AO1436" s="401" t="str">
        <f>IF(Overview!$K$17='Internal Calcs'!$P$22,IF(AL1436="","",AL1436),IF(Overview!$K$17='Internal Calcs'!$P$23,IF(AL1436="","",AL1436),IF(ISNUMBER(A1436),IF(AL1436="",(IF(F1436="Short",G1436-H1436,H1436-G1436)*AZ1436-AX1436),(IF(F1436="Short",G1436-J1436,J1436-G1436)*AZ1436-AX1436)),"")))</f>
        <v/>
      </c>
      <c r="AP1436" s="359" t="str">
        <f>IF(Overview!$K$17='Internal Calcs'!$P$22,"",IF(Overview!$K$17='Internal Calcs'!$P$23,IF(AM1436="","",AM1436),IF(ISNUMBER(A1436),IF(AM1436="",(IF(F1436="Short",G1436-H1436,H1436-G1436)*AZ1436-AX1436),(IF(F1436="Short",G1436-L1436,L1436-G1436)*AZ1436-AX1436)),"")))</f>
        <v/>
      </c>
      <c r="AQ1436" s="188" t="str">
        <f t="shared" si="517"/>
        <v/>
      </c>
      <c r="AR1436" s="188" t="str">
        <f t="shared" si="518"/>
        <v/>
      </c>
      <c r="AS1436" s="188" t="str">
        <f t="shared" si="519"/>
        <v/>
      </c>
      <c r="AT1436" s="188" t="str">
        <f>IF(ISNUMBER(A1436),MAX($AS$2:AS1436)-AS1436,"")</f>
        <v/>
      </c>
      <c r="AU1436" s="189" t="str">
        <f t="shared" si="520"/>
        <v/>
      </c>
      <c r="AV1436" s="190" t="str">
        <f t="shared" si="521"/>
        <v/>
      </c>
      <c r="AW1436" s="190" t="str">
        <f t="shared" si="522"/>
        <v/>
      </c>
      <c r="AX1436" s="191" t="str">
        <f ca="1">IF(ISNUMBER($A1436),INDIRECT(CONCATENATE("'Instrument List'!B",(MATCH(E1436,'Instrument List'!A:A,0))-0)),"")</f>
        <v/>
      </c>
      <c r="AY1436" s="191" t="str">
        <f ca="1">IF(ISNUMBER($A1436),INDIRECT(CONCATENATE("'Instrument List'!D",(MATCH(E1436,'Instrument List'!A:A,0))-0)),"")</f>
        <v/>
      </c>
      <c r="AZ1436" s="191" t="str">
        <f ca="1">IF(ISNUMBER($A1436),INDIRECT(CONCATENATE("'Instrument List'!C",(MATCH(E1436,'Instrument List'!A:A,0))-0)),"")</f>
        <v/>
      </c>
      <c r="BA1436" s="192" t="str">
        <f ca="1">IF(ISNUMBER(A1436),INDIRECT(CONCATENATE("'Instrument List'!E",(MATCH(E1436,'Instrument List'!A:A,0))-0)),"")</f>
        <v/>
      </c>
      <c r="BB1436" s="193" t="str">
        <f t="shared" si="523"/>
        <v/>
      </c>
      <c r="BC1436" s="193" t="str">
        <f t="shared" si="524"/>
        <v/>
      </c>
      <c r="BD1436" s="193" t="str">
        <f ca="1">IF(ISNUMBER(A1436),INDIRECT(CONCATENATE("'Instrument List'!F",(MATCH(E1436,'Instrument List'!A:A,0))-0)),"")</f>
        <v/>
      </c>
    </row>
    <row r="1437" spans="1:56">
      <c r="A1437" s="220" t="str">
        <f t="shared" si="504"/>
        <v/>
      </c>
      <c r="B1437" s="221"/>
      <c r="C1437" s="222"/>
      <c r="D1437" s="169"/>
      <c r="E1437" s="169"/>
      <c r="F1437" s="169"/>
      <c r="G1437" s="202"/>
      <c r="H1437" s="217"/>
      <c r="I1437" s="212"/>
      <c r="J1437" s="206"/>
      <c r="K1437" s="212"/>
      <c r="L1437" s="206"/>
      <c r="M1437" s="212"/>
      <c r="N1437" s="206"/>
      <c r="O1437" s="170" t="str">
        <f t="shared" si="505"/>
        <v/>
      </c>
      <c r="P1437" s="171"/>
      <c r="Q1437" s="171"/>
      <c r="R1437" s="171"/>
      <c r="S1437" s="172" t="str">
        <f t="shared" si="506"/>
        <v/>
      </c>
      <c r="T1437" s="172" t="str">
        <f t="shared" si="507"/>
        <v/>
      </c>
      <c r="U1437" s="171"/>
      <c r="V1437" s="171"/>
      <c r="W1437" s="173" t="str">
        <f t="shared" si="508"/>
        <v/>
      </c>
      <c r="X1437" s="173" t="str">
        <f t="shared" si="509"/>
        <v/>
      </c>
      <c r="Y1437" s="173" t="str">
        <f t="shared" si="510"/>
        <v/>
      </c>
      <c r="Z1437" s="171"/>
      <c r="AA1437" s="171"/>
      <c r="AB1437" s="171"/>
      <c r="AC1437" s="172" t="str">
        <f t="shared" si="511"/>
        <v/>
      </c>
      <c r="AD1437" s="172" t="str">
        <f t="shared" si="512"/>
        <v/>
      </c>
      <c r="AE1437" s="174"/>
      <c r="AF1437" s="175" t="str">
        <f t="shared" si="513"/>
        <v/>
      </c>
      <c r="AG1437" s="169"/>
      <c r="AH1437" s="171"/>
      <c r="AI1437" s="171"/>
      <c r="AJ1437" s="169"/>
      <c r="AK1437" s="176" t="str">
        <f t="shared" si="514"/>
        <v/>
      </c>
      <c r="AL1437" s="176" t="str">
        <f t="shared" si="515"/>
        <v/>
      </c>
      <c r="AM1437" s="176" t="str">
        <f t="shared" si="516"/>
        <v/>
      </c>
      <c r="AN1437" s="359" t="str">
        <f>IF(Overview!$K$17='Internal Calcs'!$P$22,IF(AK1437="","",AK1437),IF(Overview!$K$17='Internal Calcs'!$P$23,IF(AK1437="","",AK1437),IF(ISNUMBER(A1437),(IF(F1437="Short",G1437-H1437,H1437-G1437)*AZ1437-AX1437),"")))</f>
        <v/>
      </c>
      <c r="AO1437" s="401" t="str">
        <f>IF(Overview!$K$17='Internal Calcs'!$P$22,IF(AL1437="","",AL1437),IF(Overview!$K$17='Internal Calcs'!$P$23,IF(AL1437="","",AL1437),IF(ISNUMBER(A1437),IF(AL1437="",(IF(F1437="Short",G1437-H1437,H1437-G1437)*AZ1437-AX1437),(IF(F1437="Short",G1437-J1437,J1437-G1437)*AZ1437-AX1437)),"")))</f>
        <v/>
      </c>
      <c r="AP1437" s="359" t="str">
        <f>IF(Overview!$K$17='Internal Calcs'!$P$22,"",IF(Overview!$K$17='Internal Calcs'!$P$23,IF(AM1437="","",AM1437),IF(ISNUMBER(A1437),IF(AM1437="",(IF(F1437="Short",G1437-H1437,H1437-G1437)*AZ1437-AX1437),(IF(F1437="Short",G1437-L1437,L1437-G1437)*AZ1437-AX1437)),"")))</f>
        <v/>
      </c>
      <c r="AQ1437" s="176" t="str">
        <f t="shared" si="517"/>
        <v/>
      </c>
      <c r="AR1437" s="176" t="str">
        <f t="shared" si="518"/>
        <v/>
      </c>
      <c r="AS1437" s="176" t="str">
        <f t="shared" si="519"/>
        <v/>
      </c>
      <c r="AT1437" s="176" t="str">
        <f>IF(ISNUMBER(A1437),MAX($AS$2:AS1437)-AS1437,"")</f>
        <v/>
      </c>
      <c r="AU1437" s="177" t="str">
        <f t="shared" si="520"/>
        <v/>
      </c>
      <c r="AV1437" s="178" t="str">
        <f t="shared" si="521"/>
        <v/>
      </c>
      <c r="AW1437" s="178" t="str">
        <f t="shared" si="522"/>
        <v/>
      </c>
      <c r="AX1437" s="179" t="str">
        <f ca="1">IF(ISNUMBER($A1437),INDIRECT(CONCATENATE("'Instrument List'!B",(MATCH(E1437,'Instrument List'!A:A,0))-0)),"")</f>
        <v/>
      </c>
      <c r="AY1437" s="179" t="str">
        <f ca="1">IF(ISNUMBER($A1437),INDIRECT(CONCATENATE("'Instrument List'!D",(MATCH(E1437,'Instrument List'!A:A,0))-0)),"")</f>
        <v/>
      </c>
      <c r="AZ1437" s="179" t="str">
        <f ca="1">IF(ISNUMBER($A1437),INDIRECT(CONCATENATE("'Instrument List'!C",(MATCH(E1437,'Instrument List'!A:A,0))-0)),"")</f>
        <v/>
      </c>
      <c r="BA1437" s="180" t="str">
        <f ca="1">IF(ISNUMBER(A1437),INDIRECT(CONCATENATE("'Instrument List'!E",(MATCH(E1437,'Instrument List'!A:A,0))-0)),"")</f>
        <v/>
      </c>
      <c r="BB1437" s="181" t="str">
        <f t="shared" si="523"/>
        <v/>
      </c>
      <c r="BC1437" s="181" t="str">
        <f t="shared" si="524"/>
        <v/>
      </c>
      <c r="BD1437" s="181" t="str">
        <f ca="1">IF(ISNUMBER(A1437),INDIRECT(CONCATENATE("'Instrument List'!F",(MATCH(E1437,'Instrument List'!A:A,0))-0)),"")</f>
        <v/>
      </c>
    </row>
    <row r="1438" spans="1:56">
      <c r="A1438" s="223" t="str">
        <f t="shared" si="504"/>
        <v/>
      </c>
      <c r="B1438" s="224"/>
      <c r="C1438" s="225"/>
      <c r="D1438" s="182"/>
      <c r="E1438" s="182"/>
      <c r="F1438" s="182"/>
      <c r="G1438" s="203"/>
      <c r="H1438" s="218"/>
      <c r="I1438" s="213"/>
      <c r="J1438" s="207"/>
      <c r="K1438" s="213"/>
      <c r="L1438" s="207"/>
      <c r="M1438" s="213"/>
      <c r="N1438" s="207"/>
      <c r="O1438" s="183" t="str">
        <f t="shared" si="505"/>
        <v/>
      </c>
      <c r="P1438" s="184"/>
      <c r="Q1438" s="184"/>
      <c r="R1438" s="275"/>
      <c r="S1438" s="185" t="str">
        <f t="shared" si="506"/>
        <v/>
      </c>
      <c r="T1438" s="185" t="str">
        <f t="shared" si="507"/>
        <v/>
      </c>
      <c r="U1438" s="275"/>
      <c r="V1438" s="275"/>
      <c r="W1438" s="276" t="str">
        <f t="shared" si="508"/>
        <v/>
      </c>
      <c r="X1438" s="276" t="str">
        <f t="shared" si="509"/>
        <v/>
      </c>
      <c r="Y1438" s="276" t="str">
        <f t="shared" si="510"/>
        <v/>
      </c>
      <c r="Z1438" s="275"/>
      <c r="AA1438" s="184"/>
      <c r="AB1438" s="184"/>
      <c r="AC1438" s="185" t="str">
        <f t="shared" si="511"/>
        <v/>
      </c>
      <c r="AD1438" s="185" t="str">
        <f t="shared" si="512"/>
        <v/>
      </c>
      <c r="AE1438" s="186"/>
      <c r="AF1438" s="187" t="str">
        <f t="shared" si="513"/>
        <v/>
      </c>
      <c r="AG1438" s="182"/>
      <c r="AH1438" s="184"/>
      <c r="AI1438" s="184"/>
      <c r="AJ1438" s="182"/>
      <c r="AK1438" s="188" t="str">
        <f t="shared" si="514"/>
        <v/>
      </c>
      <c r="AL1438" s="188" t="str">
        <f t="shared" si="515"/>
        <v/>
      </c>
      <c r="AM1438" s="188" t="str">
        <f t="shared" si="516"/>
        <v/>
      </c>
      <c r="AN1438" s="359" t="str">
        <f>IF(Overview!$K$17='Internal Calcs'!$P$22,IF(AK1438="","",AK1438),IF(Overview!$K$17='Internal Calcs'!$P$23,IF(AK1438="","",AK1438),IF(ISNUMBER(A1438),(IF(F1438="Short",G1438-H1438,H1438-G1438)*AZ1438-AX1438),"")))</f>
        <v/>
      </c>
      <c r="AO1438" s="401" t="str">
        <f>IF(Overview!$K$17='Internal Calcs'!$P$22,IF(AL1438="","",AL1438),IF(Overview!$K$17='Internal Calcs'!$P$23,IF(AL1438="","",AL1438),IF(ISNUMBER(A1438),IF(AL1438="",(IF(F1438="Short",G1438-H1438,H1438-G1438)*AZ1438-AX1438),(IF(F1438="Short",G1438-J1438,J1438-G1438)*AZ1438-AX1438)),"")))</f>
        <v/>
      </c>
      <c r="AP1438" s="359" t="str">
        <f>IF(Overview!$K$17='Internal Calcs'!$P$22,"",IF(Overview!$K$17='Internal Calcs'!$P$23,IF(AM1438="","",AM1438),IF(ISNUMBER(A1438),IF(AM1438="",(IF(F1438="Short",G1438-H1438,H1438-G1438)*AZ1438-AX1438),(IF(F1438="Short",G1438-L1438,L1438-G1438)*AZ1438-AX1438)),"")))</f>
        <v/>
      </c>
      <c r="AQ1438" s="188" t="str">
        <f t="shared" si="517"/>
        <v/>
      </c>
      <c r="AR1438" s="188" t="str">
        <f t="shared" si="518"/>
        <v/>
      </c>
      <c r="AS1438" s="188" t="str">
        <f t="shared" si="519"/>
        <v/>
      </c>
      <c r="AT1438" s="188" t="str">
        <f>IF(ISNUMBER(A1438),MAX($AS$2:AS1438)-AS1438,"")</f>
        <v/>
      </c>
      <c r="AU1438" s="189" t="str">
        <f t="shared" si="520"/>
        <v/>
      </c>
      <c r="AV1438" s="190" t="str">
        <f t="shared" si="521"/>
        <v/>
      </c>
      <c r="AW1438" s="190" t="str">
        <f t="shared" si="522"/>
        <v/>
      </c>
      <c r="AX1438" s="191" t="str">
        <f ca="1">IF(ISNUMBER($A1438),INDIRECT(CONCATENATE("'Instrument List'!B",(MATCH(E1438,'Instrument List'!A:A,0))-0)),"")</f>
        <v/>
      </c>
      <c r="AY1438" s="191" t="str">
        <f ca="1">IF(ISNUMBER($A1438),INDIRECT(CONCATENATE("'Instrument List'!D",(MATCH(E1438,'Instrument List'!A:A,0))-0)),"")</f>
        <v/>
      </c>
      <c r="AZ1438" s="191" t="str">
        <f ca="1">IF(ISNUMBER($A1438),INDIRECT(CONCATENATE("'Instrument List'!C",(MATCH(E1438,'Instrument List'!A:A,0))-0)),"")</f>
        <v/>
      </c>
      <c r="BA1438" s="192" t="str">
        <f ca="1">IF(ISNUMBER(A1438),INDIRECT(CONCATENATE("'Instrument List'!E",(MATCH(E1438,'Instrument List'!A:A,0))-0)),"")</f>
        <v/>
      </c>
      <c r="BB1438" s="193" t="str">
        <f t="shared" si="523"/>
        <v/>
      </c>
      <c r="BC1438" s="193" t="str">
        <f t="shared" si="524"/>
        <v/>
      </c>
      <c r="BD1438" s="193" t="str">
        <f ca="1">IF(ISNUMBER(A1438),INDIRECT(CONCATENATE("'Instrument List'!F",(MATCH(E1438,'Instrument List'!A:A,0))-0)),"")</f>
        <v/>
      </c>
    </row>
    <row r="1439" spans="1:56">
      <c r="A1439" s="220" t="str">
        <f t="shared" si="504"/>
        <v/>
      </c>
      <c r="B1439" s="221"/>
      <c r="C1439" s="222"/>
      <c r="D1439" s="169"/>
      <c r="E1439" s="169"/>
      <c r="F1439" s="169"/>
      <c r="G1439" s="202"/>
      <c r="H1439" s="217"/>
      <c r="I1439" s="212"/>
      <c r="J1439" s="206"/>
      <c r="K1439" s="212"/>
      <c r="L1439" s="206"/>
      <c r="M1439" s="212"/>
      <c r="N1439" s="206"/>
      <c r="O1439" s="170" t="str">
        <f t="shared" si="505"/>
        <v/>
      </c>
      <c r="P1439" s="171"/>
      <c r="Q1439" s="171"/>
      <c r="R1439" s="171"/>
      <c r="S1439" s="172" t="str">
        <f t="shared" si="506"/>
        <v/>
      </c>
      <c r="T1439" s="172" t="str">
        <f t="shared" si="507"/>
        <v/>
      </c>
      <c r="U1439" s="171"/>
      <c r="V1439" s="171"/>
      <c r="W1439" s="173" t="str">
        <f t="shared" si="508"/>
        <v/>
      </c>
      <c r="X1439" s="173" t="str">
        <f t="shared" si="509"/>
        <v/>
      </c>
      <c r="Y1439" s="173" t="str">
        <f t="shared" si="510"/>
        <v/>
      </c>
      <c r="Z1439" s="171"/>
      <c r="AA1439" s="171"/>
      <c r="AB1439" s="171"/>
      <c r="AC1439" s="172" t="str">
        <f t="shared" si="511"/>
        <v/>
      </c>
      <c r="AD1439" s="172" t="str">
        <f t="shared" si="512"/>
        <v/>
      </c>
      <c r="AE1439" s="174"/>
      <c r="AF1439" s="175" t="str">
        <f t="shared" si="513"/>
        <v/>
      </c>
      <c r="AG1439" s="169"/>
      <c r="AH1439" s="171"/>
      <c r="AI1439" s="171"/>
      <c r="AJ1439" s="169"/>
      <c r="AK1439" s="176" t="str">
        <f t="shared" si="514"/>
        <v/>
      </c>
      <c r="AL1439" s="176" t="str">
        <f t="shared" si="515"/>
        <v/>
      </c>
      <c r="AM1439" s="176" t="str">
        <f t="shared" si="516"/>
        <v/>
      </c>
      <c r="AN1439" s="359" t="str">
        <f>IF(Overview!$K$17='Internal Calcs'!$P$22,IF(AK1439="","",AK1439),IF(Overview!$K$17='Internal Calcs'!$P$23,IF(AK1439="","",AK1439),IF(ISNUMBER(A1439),(IF(F1439="Short",G1439-H1439,H1439-G1439)*AZ1439-AX1439),"")))</f>
        <v/>
      </c>
      <c r="AO1439" s="401" t="str">
        <f>IF(Overview!$K$17='Internal Calcs'!$P$22,IF(AL1439="","",AL1439),IF(Overview!$K$17='Internal Calcs'!$P$23,IF(AL1439="","",AL1439),IF(ISNUMBER(A1439),IF(AL1439="",(IF(F1439="Short",G1439-H1439,H1439-G1439)*AZ1439-AX1439),(IF(F1439="Short",G1439-J1439,J1439-G1439)*AZ1439-AX1439)),"")))</f>
        <v/>
      </c>
      <c r="AP1439" s="359" t="str">
        <f>IF(Overview!$K$17='Internal Calcs'!$P$22,"",IF(Overview!$K$17='Internal Calcs'!$P$23,IF(AM1439="","",AM1439),IF(ISNUMBER(A1439),IF(AM1439="",(IF(F1439="Short",G1439-H1439,H1439-G1439)*AZ1439-AX1439),(IF(F1439="Short",G1439-L1439,L1439-G1439)*AZ1439-AX1439)),"")))</f>
        <v/>
      </c>
      <c r="AQ1439" s="176" t="str">
        <f t="shared" si="517"/>
        <v/>
      </c>
      <c r="AR1439" s="176" t="str">
        <f t="shared" si="518"/>
        <v/>
      </c>
      <c r="AS1439" s="176" t="str">
        <f t="shared" si="519"/>
        <v/>
      </c>
      <c r="AT1439" s="176" t="str">
        <f>IF(ISNUMBER(A1439),MAX($AS$2:AS1439)-AS1439,"")</f>
        <v/>
      </c>
      <c r="AU1439" s="177" t="str">
        <f t="shared" si="520"/>
        <v/>
      </c>
      <c r="AV1439" s="178" t="str">
        <f t="shared" si="521"/>
        <v/>
      </c>
      <c r="AW1439" s="178" t="str">
        <f t="shared" si="522"/>
        <v/>
      </c>
      <c r="AX1439" s="179" t="str">
        <f ca="1">IF(ISNUMBER($A1439),INDIRECT(CONCATENATE("'Instrument List'!B",(MATCH(E1439,'Instrument List'!A:A,0))-0)),"")</f>
        <v/>
      </c>
      <c r="AY1439" s="179" t="str">
        <f ca="1">IF(ISNUMBER($A1439),INDIRECT(CONCATENATE("'Instrument List'!D",(MATCH(E1439,'Instrument List'!A:A,0))-0)),"")</f>
        <v/>
      </c>
      <c r="AZ1439" s="179" t="str">
        <f ca="1">IF(ISNUMBER($A1439),INDIRECT(CONCATENATE("'Instrument List'!C",(MATCH(E1439,'Instrument List'!A:A,0))-0)),"")</f>
        <v/>
      </c>
      <c r="BA1439" s="180" t="str">
        <f ca="1">IF(ISNUMBER(A1439),INDIRECT(CONCATENATE("'Instrument List'!E",(MATCH(E1439,'Instrument List'!A:A,0))-0)),"")</f>
        <v/>
      </c>
      <c r="BB1439" s="181" t="str">
        <f t="shared" si="523"/>
        <v/>
      </c>
      <c r="BC1439" s="181" t="str">
        <f t="shared" si="524"/>
        <v/>
      </c>
      <c r="BD1439" s="181" t="str">
        <f ca="1">IF(ISNUMBER(A1439),INDIRECT(CONCATENATE("'Instrument List'!F",(MATCH(E1439,'Instrument List'!A:A,0))-0)),"")</f>
        <v/>
      </c>
    </row>
    <row r="1440" spans="1:56">
      <c r="A1440" s="223" t="str">
        <f t="shared" si="504"/>
        <v/>
      </c>
      <c r="B1440" s="224"/>
      <c r="C1440" s="225"/>
      <c r="D1440" s="182"/>
      <c r="E1440" s="182"/>
      <c r="F1440" s="182"/>
      <c r="G1440" s="203"/>
      <c r="H1440" s="218"/>
      <c r="I1440" s="213"/>
      <c r="J1440" s="207"/>
      <c r="K1440" s="213"/>
      <c r="L1440" s="207"/>
      <c r="M1440" s="213"/>
      <c r="N1440" s="207"/>
      <c r="O1440" s="183" t="str">
        <f t="shared" si="505"/>
        <v/>
      </c>
      <c r="P1440" s="184"/>
      <c r="Q1440" s="184"/>
      <c r="R1440" s="275"/>
      <c r="S1440" s="185" t="str">
        <f t="shared" si="506"/>
        <v/>
      </c>
      <c r="T1440" s="185" t="str">
        <f t="shared" si="507"/>
        <v/>
      </c>
      <c r="U1440" s="275"/>
      <c r="V1440" s="275"/>
      <c r="W1440" s="276" t="str">
        <f t="shared" si="508"/>
        <v/>
      </c>
      <c r="X1440" s="276" t="str">
        <f t="shared" si="509"/>
        <v/>
      </c>
      <c r="Y1440" s="276" t="str">
        <f t="shared" si="510"/>
        <v/>
      </c>
      <c r="Z1440" s="275"/>
      <c r="AA1440" s="184"/>
      <c r="AB1440" s="184"/>
      <c r="AC1440" s="185" t="str">
        <f t="shared" si="511"/>
        <v/>
      </c>
      <c r="AD1440" s="185" t="str">
        <f t="shared" si="512"/>
        <v/>
      </c>
      <c r="AE1440" s="186"/>
      <c r="AF1440" s="187" t="str">
        <f t="shared" si="513"/>
        <v/>
      </c>
      <c r="AG1440" s="182"/>
      <c r="AH1440" s="184"/>
      <c r="AI1440" s="184"/>
      <c r="AJ1440" s="182"/>
      <c r="AK1440" s="188" t="str">
        <f t="shared" si="514"/>
        <v/>
      </c>
      <c r="AL1440" s="188" t="str">
        <f t="shared" si="515"/>
        <v/>
      </c>
      <c r="AM1440" s="188" t="str">
        <f t="shared" si="516"/>
        <v/>
      </c>
      <c r="AN1440" s="359" t="str">
        <f>IF(Overview!$K$17='Internal Calcs'!$P$22,IF(AK1440="","",AK1440),IF(Overview!$K$17='Internal Calcs'!$P$23,IF(AK1440="","",AK1440),IF(ISNUMBER(A1440),(IF(F1440="Short",G1440-H1440,H1440-G1440)*AZ1440-AX1440),"")))</f>
        <v/>
      </c>
      <c r="AO1440" s="401" t="str">
        <f>IF(Overview!$K$17='Internal Calcs'!$P$22,IF(AL1440="","",AL1440),IF(Overview!$K$17='Internal Calcs'!$P$23,IF(AL1440="","",AL1440),IF(ISNUMBER(A1440),IF(AL1440="",(IF(F1440="Short",G1440-H1440,H1440-G1440)*AZ1440-AX1440),(IF(F1440="Short",G1440-J1440,J1440-G1440)*AZ1440-AX1440)),"")))</f>
        <v/>
      </c>
      <c r="AP1440" s="359" t="str">
        <f>IF(Overview!$K$17='Internal Calcs'!$P$22,"",IF(Overview!$K$17='Internal Calcs'!$P$23,IF(AM1440="","",AM1440),IF(ISNUMBER(A1440),IF(AM1440="",(IF(F1440="Short",G1440-H1440,H1440-G1440)*AZ1440-AX1440),(IF(F1440="Short",G1440-L1440,L1440-G1440)*AZ1440-AX1440)),"")))</f>
        <v/>
      </c>
      <c r="AQ1440" s="188" t="str">
        <f t="shared" si="517"/>
        <v/>
      </c>
      <c r="AR1440" s="188" t="str">
        <f t="shared" si="518"/>
        <v/>
      </c>
      <c r="AS1440" s="188" t="str">
        <f t="shared" si="519"/>
        <v/>
      </c>
      <c r="AT1440" s="188" t="str">
        <f>IF(ISNUMBER(A1440),MAX($AS$2:AS1440)-AS1440,"")</f>
        <v/>
      </c>
      <c r="AU1440" s="189" t="str">
        <f t="shared" si="520"/>
        <v/>
      </c>
      <c r="AV1440" s="190" t="str">
        <f t="shared" si="521"/>
        <v/>
      </c>
      <c r="AW1440" s="190" t="str">
        <f t="shared" si="522"/>
        <v/>
      </c>
      <c r="AX1440" s="191" t="str">
        <f ca="1">IF(ISNUMBER($A1440),INDIRECT(CONCATENATE("'Instrument List'!B",(MATCH(E1440,'Instrument List'!A:A,0))-0)),"")</f>
        <v/>
      </c>
      <c r="AY1440" s="191" t="str">
        <f ca="1">IF(ISNUMBER($A1440),INDIRECT(CONCATENATE("'Instrument List'!D",(MATCH(E1440,'Instrument List'!A:A,0))-0)),"")</f>
        <v/>
      </c>
      <c r="AZ1440" s="191" t="str">
        <f ca="1">IF(ISNUMBER($A1440),INDIRECT(CONCATENATE("'Instrument List'!C",(MATCH(E1440,'Instrument List'!A:A,0))-0)),"")</f>
        <v/>
      </c>
      <c r="BA1440" s="192" t="str">
        <f ca="1">IF(ISNUMBER(A1440),INDIRECT(CONCATENATE("'Instrument List'!E",(MATCH(E1440,'Instrument List'!A:A,0))-0)),"")</f>
        <v/>
      </c>
      <c r="BB1440" s="193" t="str">
        <f t="shared" si="523"/>
        <v/>
      </c>
      <c r="BC1440" s="193" t="str">
        <f t="shared" si="524"/>
        <v/>
      </c>
      <c r="BD1440" s="193" t="str">
        <f ca="1">IF(ISNUMBER(A1440),INDIRECT(CONCATENATE("'Instrument List'!F",(MATCH(E1440,'Instrument List'!A:A,0))-0)),"")</f>
        <v/>
      </c>
    </row>
    <row r="1441" spans="1:56">
      <c r="A1441" s="220" t="str">
        <f t="shared" si="504"/>
        <v/>
      </c>
      <c r="B1441" s="221"/>
      <c r="C1441" s="222"/>
      <c r="D1441" s="169"/>
      <c r="E1441" s="169"/>
      <c r="F1441" s="169"/>
      <c r="G1441" s="202"/>
      <c r="H1441" s="217"/>
      <c r="I1441" s="212"/>
      <c r="J1441" s="206"/>
      <c r="K1441" s="212"/>
      <c r="L1441" s="206"/>
      <c r="M1441" s="212"/>
      <c r="N1441" s="206"/>
      <c r="O1441" s="170" t="str">
        <f t="shared" si="505"/>
        <v/>
      </c>
      <c r="P1441" s="171"/>
      <c r="Q1441" s="171"/>
      <c r="R1441" s="171"/>
      <c r="S1441" s="172" t="str">
        <f t="shared" si="506"/>
        <v/>
      </c>
      <c r="T1441" s="172" t="str">
        <f t="shared" si="507"/>
        <v/>
      </c>
      <c r="U1441" s="171"/>
      <c r="V1441" s="171"/>
      <c r="W1441" s="173" t="str">
        <f t="shared" si="508"/>
        <v/>
      </c>
      <c r="X1441" s="173" t="str">
        <f t="shared" si="509"/>
        <v/>
      </c>
      <c r="Y1441" s="173" t="str">
        <f t="shared" si="510"/>
        <v/>
      </c>
      <c r="Z1441" s="171"/>
      <c r="AA1441" s="171"/>
      <c r="AB1441" s="171"/>
      <c r="AC1441" s="172" t="str">
        <f t="shared" si="511"/>
        <v/>
      </c>
      <c r="AD1441" s="172" t="str">
        <f t="shared" si="512"/>
        <v/>
      </c>
      <c r="AE1441" s="174"/>
      <c r="AF1441" s="175" t="str">
        <f t="shared" si="513"/>
        <v/>
      </c>
      <c r="AG1441" s="169"/>
      <c r="AH1441" s="171"/>
      <c r="AI1441" s="171"/>
      <c r="AJ1441" s="169"/>
      <c r="AK1441" s="176" t="str">
        <f t="shared" si="514"/>
        <v/>
      </c>
      <c r="AL1441" s="176" t="str">
        <f t="shared" si="515"/>
        <v/>
      </c>
      <c r="AM1441" s="176" t="str">
        <f t="shared" si="516"/>
        <v/>
      </c>
      <c r="AN1441" s="359" t="str">
        <f>IF(Overview!$K$17='Internal Calcs'!$P$22,IF(AK1441="","",AK1441),IF(Overview!$K$17='Internal Calcs'!$P$23,IF(AK1441="","",AK1441),IF(ISNUMBER(A1441),(IF(F1441="Short",G1441-H1441,H1441-G1441)*AZ1441-AX1441),"")))</f>
        <v/>
      </c>
      <c r="AO1441" s="401" t="str">
        <f>IF(Overview!$K$17='Internal Calcs'!$P$22,IF(AL1441="","",AL1441),IF(Overview!$K$17='Internal Calcs'!$P$23,IF(AL1441="","",AL1441),IF(ISNUMBER(A1441),IF(AL1441="",(IF(F1441="Short",G1441-H1441,H1441-G1441)*AZ1441-AX1441),(IF(F1441="Short",G1441-J1441,J1441-G1441)*AZ1441-AX1441)),"")))</f>
        <v/>
      </c>
      <c r="AP1441" s="359" t="str">
        <f>IF(Overview!$K$17='Internal Calcs'!$P$22,"",IF(Overview!$K$17='Internal Calcs'!$P$23,IF(AM1441="","",AM1441),IF(ISNUMBER(A1441),IF(AM1441="",(IF(F1441="Short",G1441-H1441,H1441-G1441)*AZ1441-AX1441),(IF(F1441="Short",G1441-L1441,L1441-G1441)*AZ1441-AX1441)),"")))</f>
        <v/>
      </c>
      <c r="AQ1441" s="176" t="str">
        <f t="shared" si="517"/>
        <v/>
      </c>
      <c r="AR1441" s="176" t="str">
        <f t="shared" si="518"/>
        <v/>
      </c>
      <c r="AS1441" s="176" t="str">
        <f t="shared" si="519"/>
        <v/>
      </c>
      <c r="AT1441" s="176" t="str">
        <f>IF(ISNUMBER(A1441),MAX($AS$2:AS1441)-AS1441,"")</f>
        <v/>
      </c>
      <c r="AU1441" s="177" t="str">
        <f t="shared" si="520"/>
        <v/>
      </c>
      <c r="AV1441" s="178" t="str">
        <f t="shared" si="521"/>
        <v/>
      </c>
      <c r="AW1441" s="178" t="str">
        <f t="shared" si="522"/>
        <v/>
      </c>
      <c r="AX1441" s="179" t="str">
        <f ca="1">IF(ISNUMBER($A1441),INDIRECT(CONCATENATE("'Instrument List'!B",(MATCH(E1441,'Instrument List'!A:A,0))-0)),"")</f>
        <v/>
      </c>
      <c r="AY1441" s="179" t="str">
        <f ca="1">IF(ISNUMBER($A1441),INDIRECT(CONCATENATE("'Instrument List'!D",(MATCH(E1441,'Instrument List'!A:A,0))-0)),"")</f>
        <v/>
      </c>
      <c r="AZ1441" s="179" t="str">
        <f ca="1">IF(ISNUMBER($A1441),INDIRECT(CONCATENATE("'Instrument List'!C",(MATCH(E1441,'Instrument List'!A:A,0))-0)),"")</f>
        <v/>
      </c>
      <c r="BA1441" s="180" t="str">
        <f ca="1">IF(ISNUMBER(A1441),INDIRECT(CONCATENATE("'Instrument List'!E",(MATCH(E1441,'Instrument List'!A:A,0))-0)),"")</f>
        <v/>
      </c>
      <c r="BB1441" s="181" t="str">
        <f t="shared" si="523"/>
        <v/>
      </c>
      <c r="BC1441" s="181" t="str">
        <f t="shared" si="524"/>
        <v/>
      </c>
      <c r="BD1441" s="181" t="str">
        <f ca="1">IF(ISNUMBER(A1441),INDIRECT(CONCATENATE("'Instrument List'!F",(MATCH(E1441,'Instrument List'!A:A,0))-0)),"")</f>
        <v/>
      </c>
    </row>
    <row r="1442" spans="1:56">
      <c r="A1442" s="223" t="str">
        <f t="shared" si="504"/>
        <v/>
      </c>
      <c r="B1442" s="224"/>
      <c r="C1442" s="225"/>
      <c r="D1442" s="182"/>
      <c r="E1442" s="182"/>
      <c r="F1442" s="182"/>
      <c r="G1442" s="203"/>
      <c r="H1442" s="218"/>
      <c r="I1442" s="213"/>
      <c r="J1442" s="207"/>
      <c r="K1442" s="213"/>
      <c r="L1442" s="207"/>
      <c r="M1442" s="213"/>
      <c r="N1442" s="207"/>
      <c r="O1442" s="183" t="str">
        <f t="shared" si="505"/>
        <v/>
      </c>
      <c r="P1442" s="184"/>
      <c r="Q1442" s="184"/>
      <c r="R1442" s="275"/>
      <c r="S1442" s="185" t="str">
        <f t="shared" si="506"/>
        <v/>
      </c>
      <c r="T1442" s="185" t="str">
        <f t="shared" si="507"/>
        <v/>
      </c>
      <c r="U1442" s="275"/>
      <c r="V1442" s="275"/>
      <c r="W1442" s="276" t="str">
        <f t="shared" si="508"/>
        <v/>
      </c>
      <c r="X1442" s="276" t="str">
        <f t="shared" si="509"/>
        <v/>
      </c>
      <c r="Y1442" s="276" t="str">
        <f t="shared" si="510"/>
        <v/>
      </c>
      <c r="Z1442" s="275"/>
      <c r="AA1442" s="184"/>
      <c r="AB1442" s="184"/>
      <c r="AC1442" s="185" t="str">
        <f t="shared" si="511"/>
        <v/>
      </c>
      <c r="AD1442" s="185" t="str">
        <f t="shared" si="512"/>
        <v/>
      </c>
      <c r="AE1442" s="186"/>
      <c r="AF1442" s="187" t="str">
        <f t="shared" si="513"/>
        <v/>
      </c>
      <c r="AG1442" s="182"/>
      <c r="AH1442" s="184"/>
      <c r="AI1442" s="184"/>
      <c r="AJ1442" s="182"/>
      <c r="AK1442" s="188" t="str">
        <f t="shared" si="514"/>
        <v/>
      </c>
      <c r="AL1442" s="188" t="str">
        <f t="shared" si="515"/>
        <v/>
      </c>
      <c r="AM1442" s="188" t="str">
        <f t="shared" si="516"/>
        <v/>
      </c>
      <c r="AN1442" s="359" t="str">
        <f>IF(Overview!$K$17='Internal Calcs'!$P$22,IF(AK1442="","",AK1442),IF(Overview!$K$17='Internal Calcs'!$P$23,IF(AK1442="","",AK1442),IF(ISNUMBER(A1442),(IF(F1442="Short",G1442-H1442,H1442-G1442)*AZ1442-AX1442),"")))</f>
        <v/>
      </c>
      <c r="AO1442" s="401" t="str">
        <f>IF(Overview!$K$17='Internal Calcs'!$P$22,IF(AL1442="","",AL1442),IF(Overview!$K$17='Internal Calcs'!$P$23,IF(AL1442="","",AL1442),IF(ISNUMBER(A1442),IF(AL1442="",(IF(F1442="Short",G1442-H1442,H1442-G1442)*AZ1442-AX1442),(IF(F1442="Short",G1442-J1442,J1442-G1442)*AZ1442-AX1442)),"")))</f>
        <v/>
      </c>
      <c r="AP1442" s="359" t="str">
        <f>IF(Overview!$K$17='Internal Calcs'!$P$22,"",IF(Overview!$K$17='Internal Calcs'!$P$23,IF(AM1442="","",AM1442),IF(ISNUMBER(A1442),IF(AM1442="",(IF(F1442="Short",G1442-H1442,H1442-G1442)*AZ1442-AX1442),(IF(F1442="Short",G1442-L1442,L1442-G1442)*AZ1442-AX1442)),"")))</f>
        <v/>
      </c>
      <c r="AQ1442" s="188" t="str">
        <f t="shared" si="517"/>
        <v/>
      </c>
      <c r="AR1442" s="188" t="str">
        <f t="shared" si="518"/>
        <v/>
      </c>
      <c r="AS1442" s="188" t="str">
        <f t="shared" si="519"/>
        <v/>
      </c>
      <c r="AT1442" s="188" t="str">
        <f>IF(ISNUMBER(A1442),MAX($AS$2:AS1442)-AS1442,"")</f>
        <v/>
      </c>
      <c r="AU1442" s="189" t="str">
        <f t="shared" si="520"/>
        <v/>
      </c>
      <c r="AV1442" s="190" t="str">
        <f t="shared" si="521"/>
        <v/>
      </c>
      <c r="AW1442" s="190" t="str">
        <f t="shared" si="522"/>
        <v/>
      </c>
      <c r="AX1442" s="191" t="str">
        <f ca="1">IF(ISNUMBER($A1442),INDIRECT(CONCATENATE("'Instrument List'!B",(MATCH(E1442,'Instrument List'!A:A,0))-0)),"")</f>
        <v/>
      </c>
      <c r="AY1442" s="191" t="str">
        <f ca="1">IF(ISNUMBER($A1442),INDIRECT(CONCATENATE("'Instrument List'!D",(MATCH(E1442,'Instrument List'!A:A,0))-0)),"")</f>
        <v/>
      </c>
      <c r="AZ1442" s="191" t="str">
        <f ca="1">IF(ISNUMBER($A1442),INDIRECT(CONCATENATE("'Instrument List'!C",(MATCH(E1442,'Instrument List'!A:A,0))-0)),"")</f>
        <v/>
      </c>
      <c r="BA1442" s="192" t="str">
        <f ca="1">IF(ISNUMBER(A1442),INDIRECT(CONCATENATE("'Instrument List'!E",(MATCH(E1442,'Instrument List'!A:A,0))-0)),"")</f>
        <v/>
      </c>
      <c r="BB1442" s="193" t="str">
        <f t="shared" si="523"/>
        <v/>
      </c>
      <c r="BC1442" s="193" t="str">
        <f t="shared" si="524"/>
        <v/>
      </c>
      <c r="BD1442" s="193" t="str">
        <f ca="1">IF(ISNUMBER(A1442),INDIRECT(CONCATENATE("'Instrument List'!F",(MATCH(E1442,'Instrument List'!A:A,0))-0)),"")</f>
        <v/>
      </c>
    </row>
    <row r="1443" spans="1:56">
      <c r="A1443" s="220" t="str">
        <f t="shared" si="504"/>
        <v/>
      </c>
      <c r="B1443" s="221"/>
      <c r="C1443" s="222"/>
      <c r="D1443" s="169"/>
      <c r="E1443" s="169"/>
      <c r="F1443" s="169"/>
      <c r="G1443" s="202"/>
      <c r="H1443" s="217"/>
      <c r="I1443" s="212"/>
      <c r="J1443" s="206"/>
      <c r="K1443" s="212"/>
      <c r="L1443" s="206"/>
      <c r="M1443" s="212"/>
      <c r="N1443" s="206"/>
      <c r="O1443" s="170" t="str">
        <f t="shared" si="505"/>
        <v/>
      </c>
      <c r="P1443" s="171"/>
      <c r="Q1443" s="171"/>
      <c r="R1443" s="171"/>
      <c r="S1443" s="172" t="str">
        <f t="shared" si="506"/>
        <v/>
      </c>
      <c r="T1443" s="172" t="str">
        <f t="shared" si="507"/>
        <v/>
      </c>
      <c r="U1443" s="171"/>
      <c r="V1443" s="171"/>
      <c r="W1443" s="173" t="str">
        <f t="shared" si="508"/>
        <v/>
      </c>
      <c r="X1443" s="173" t="str">
        <f t="shared" si="509"/>
        <v/>
      </c>
      <c r="Y1443" s="173" t="str">
        <f t="shared" si="510"/>
        <v/>
      </c>
      <c r="Z1443" s="171"/>
      <c r="AA1443" s="171"/>
      <c r="AB1443" s="171"/>
      <c r="AC1443" s="172" t="str">
        <f t="shared" si="511"/>
        <v/>
      </c>
      <c r="AD1443" s="172" t="str">
        <f t="shared" si="512"/>
        <v/>
      </c>
      <c r="AE1443" s="174"/>
      <c r="AF1443" s="175" t="str">
        <f t="shared" si="513"/>
        <v/>
      </c>
      <c r="AG1443" s="169"/>
      <c r="AH1443" s="171"/>
      <c r="AI1443" s="171"/>
      <c r="AJ1443" s="169"/>
      <c r="AK1443" s="176" t="str">
        <f t="shared" si="514"/>
        <v/>
      </c>
      <c r="AL1443" s="176" t="str">
        <f t="shared" si="515"/>
        <v/>
      </c>
      <c r="AM1443" s="176" t="str">
        <f t="shared" si="516"/>
        <v/>
      </c>
      <c r="AN1443" s="359" t="str">
        <f>IF(Overview!$K$17='Internal Calcs'!$P$22,IF(AK1443="","",AK1443),IF(Overview!$K$17='Internal Calcs'!$P$23,IF(AK1443="","",AK1443),IF(ISNUMBER(A1443),(IF(F1443="Short",G1443-H1443,H1443-G1443)*AZ1443-AX1443),"")))</f>
        <v/>
      </c>
      <c r="AO1443" s="401" t="str">
        <f>IF(Overview!$K$17='Internal Calcs'!$P$22,IF(AL1443="","",AL1443),IF(Overview!$K$17='Internal Calcs'!$P$23,IF(AL1443="","",AL1443),IF(ISNUMBER(A1443),IF(AL1443="",(IF(F1443="Short",G1443-H1443,H1443-G1443)*AZ1443-AX1443),(IF(F1443="Short",G1443-J1443,J1443-G1443)*AZ1443-AX1443)),"")))</f>
        <v/>
      </c>
      <c r="AP1443" s="359" t="str">
        <f>IF(Overview!$K$17='Internal Calcs'!$P$22,"",IF(Overview!$K$17='Internal Calcs'!$P$23,IF(AM1443="","",AM1443),IF(ISNUMBER(A1443),IF(AM1443="",(IF(F1443="Short",G1443-H1443,H1443-G1443)*AZ1443-AX1443),(IF(F1443="Short",G1443-L1443,L1443-G1443)*AZ1443-AX1443)),"")))</f>
        <v/>
      </c>
      <c r="AQ1443" s="176" t="str">
        <f t="shared" si="517"/>
        <v/>
      </c>
      <c r="AR1443" s="176" t="str">
        <f t="shared" si="518"/>
        <v/>
      </c>
      <c r="AS1443" s="176" t="str">
        <f t="shared" si="519"/>
        <v/>
      </c>
      <c r="AT1443" s="176" t="str">
        <f>IF(ISNUMBER(A1443),MAX($AS$2:AS1443)-AS1443,"")</f>
        <v/>
      </c>
      <c r="AU1443" s="177" t="str">
        <f t="shared" si="520"/>
        <v/>
      </c>
      <c r="AV1443" s="178" t="str">
        <f t="shared" si="521"/>
        <v/>
      </c>
      <c r="AW1443" s="178" t="str">
        <f t="shared" si="522"/>
        <v/>
      </c>
      <c r="AX1443" s="179" t="str">
        <f ca="1">IF(ISNUMBER($A1443),INDIRECT(CONCATENATE("'Instrument List'!B",(MATCH(E1443,'Instrument List'!A:A,0))-0)),"")</f>
        <v/>
      </c>
      <c r="AY1443" s="179" t="str">
        <f ca="1">IF(ISNUMBER($A1443),INDIRECT(CONCATENATE("'Instrument List'!D",(MATCH(E1443,'Instrument List'!A:A,0))-0)),"")</f>
        <v/>
      </c>
      <c r="AZ1443" s="179" t="str">
        <f ca="1">IF(ISNUMBER($A1443),INDIRECT(CONCATENATE("'Instrument List'!C",(MATCH(E1443,'Instrument List'!A:A,0))-0)),"")</f>
        <v/>
      </c>
      <c r="BA1443" s="180" t="str">
        <f ca="1">IF(ISNUMBER(A1443),INDIRECT(CONCATENATE("'Instrument List'!E",(MATCH(E1443,'Instrument List'!A:A,0))-0)),"")</f>
        <v/>
      </c>
      <c r="BB1443" s="181" t="str">
        <f t="shared" si="523"/>
        <v/>
      </c>
      <c r="BC1443" s="181" t="str">
        <f t="shared" si="524"/>
        <v/>
      </c>
      <c r="BD1443" s="181" t="str">
        <f ca="1">IF(ISNUMBER(A1443),INDIRECT(CONCATENATE("'Instrument List'!F",(MATCH(E1443,'Instrument List'!A:A,0))-0)),"")</f>
        <v/>
      </c>
    </row>
    <row r="1444" spans="1:56">
      <c r="A1444" s="223" t="str">
        <f t="shared" si="504"/>
        <v/>
      </c>
      <c r="B1444" s="224"/>
      <c r="C1444" s="225"/>
      <c r="D1444" s="182"/>
      <c r="E1444" s="182"/>
      <c r="F1444" s="182"/>
      <c r="G1444" s="203"/>
      <c r="H1444" s="218"/>
      <c r="I1444" s="213"/>
      <c r="J1444" s="207"/>
      <c r="K1444" s="213"/>
      <c r="L1444" s="207"/>
      <c r="M1444" s="213"/>
      <c r="N1444" s="207"/>
      <c r="O1444" s="183" t="str">
        <f t="shared" si="505"/>
        <v/>
      </c>
      <c r="P1444" s="184"/>
      <c r="Q1444" s="184"/>
      <c r="R1444" s="275"/>
      <c r="S1444" s="185" t="str">
        <f t="shared" si="506"/>
        <v/>
      </c>
      <c r="T1444" s="185" t="str">
        <f t="shared" si="507"/>
        <v/>
      </c>
      <c r="U1444" s="275"/>
      <c r="V1444" s="275"/>
      <c r="W1444" s="276" t="str">
        <f t="shared" si="508"/>
        <v/>
      </c>
      <c r="X1444" s="276" t="str">
        <f t="shared" si="509"/>
        <v/>
      </c>
      <c r="Y1444" s="276" t="str">
        <f t="shared" si="510"/>
        <v/>
      </c>
      <c r="Z1444" s="275"/>
      <c r="AA1444" s="184"/>
      <c r="AB1444" s="184"/>
      <c r="AC1444" s="185" t="str">
        <f t="shared" si="511"/>
        <v/>
      </c>
      <c r="AD1444" s="185" t="str">
        <f t="shared" si="512"/>
        <v/>
      </c>
      <c r="AE1444" s="186"/>
      <c r="AF1444" s="187" t="str">
        <f t="shared" si="513"/>
        <v/>
      </c>
      <c r="AG1444" s="182"/>
      <c r="AH1444" s="184"/>
      <c r="AI1444" s="184"/>
      <c r="AJ1444" s="182"/>
      <c r="AK1444" s="188" t="str">
        <f t="shared" si="514"/>
        <v/>
      </c>
      <c r="AL1444" s="188" t="str">
        <f t="shared" si="515"/>
        <v/>
      </c>
      <c r="AM1444" s="188" t="str">
        <f t="shared" si="516"/>
        <v/>
      </c>
      <c r="AN1444" s="359" t="str">
        <f>IF(Overview!$K$17='Internal Calcs'!$P$22,IF(AK1444="","",AK1444),IF(Overview!$K$17='Internal Calcs'!$P$23,IF(AK1444="","",AK1444),IF(ISNUMBER(A1444),(IF(F1444="Short",G1444-H1444,H1444-G1444)*AZ1444-AX1444),"")))</f>
        <v/>
      </c>
      <c r="AO1444" s="401" t="str">
        <f>IF(Overview!$K$17='Internal Calcs'!$P$22,IF(AL1444="","",AL1444),IF(Overview!$K$17='Internal Calcs'!$P$23,IF(AL1444="","",AL1444),IF(ISNUMBER(A1444),IF(AL1444="",(IF(F1444="Short",G1444-H1444,H1444-G1444)*AZ1444-AX1444),(IF(F1444="Short",G1444-J1444,J1444-G1444)*AZ1444-AX1444)),"")))</f>
        <v/>
      </c>
      <c r="AP1444" s="359" t="str">
        <f>IF(Overview!$K$17='Internal Calcs'!$P$22,"",IF(Overview!$K$17='Internal Calcs'!$P$23,IF(AM1444="","",AM1444),IF(ISNUMBER(A1444),IF(AM1444="",(IF(F1444="Short",G1444-H1444,H1444-G1444)*AZ1444-AX1444),(IF(F1444="Short",G1444-L1444,L1444-G1444)*AZ1444-AX1444)),"")))</f>
        <v/>
      </c>
      <c r="AQ1444" s="188" t="str">
        <f t="shared" si="517"/>
        <v/>
      </c>
      <c r="AR1444" s="188" t="str">
        <f t="shared" si="518"/>
        <v/>
      </c>
      <c r="AS1444" s="188" t="str">
        <f t="shared" si="519"/>
        <v/>
      </c>
      <c r="AT1444" s="188" t="str">
        <f>IF(ISNUMBER(A1444),MAX($AS$2:AS1444)-AS1444,"")</f>
        <v/>
      </c>
      <c r="AU1444" s="189" t="str">
        <f t="shared" si="520"/>
        <v/>
      </c>
      <c r="AV1444" s="190" t="str">
        <f t="shared" si="521"/>
        <v/>
      </c>
      <c r="AW1444" s="190" t="str">
        <f t="shared" si="522"/>
        <v/>
      </c>
      <c r="AX1444" s="191" t="str">
        <f ca="1">IF(ISNUMBER($A1444),INDIRECT(CONCATENATE("'Instrument List'!B",(MATCH(E1444,'Instrument List'!A:A,0))-0)),"")</f>
        <v/>
      </c>
      <c r="AY1444" s="191" t="str">
        <f ca="1">IF(ISNUMBER($A1444),INDIRECT(CONCATENATE("'Instrument List'!D",(MATCH(E1444,'Instrument List'!A:A,0))-0)),"")</f>
        <v/>
      </c>
      <c r="AZ1444" s="191" t="str">
        <f ca="1">IF(ISNUMBER($A1444),INDIRECT(CONCATENATE("'Instrument List'!C",(MATCH(E1444,'Instrument List'!A:A,0))-0)),"")</f>
        <v/>
      </c>
      <c r="BA1444" s="192" t="str">
        <f ca="1">IF(ISNUMBER(A1444),INDIRECT(CONCATENATE("'Instrument List'!E",(MATCH(E1444,'Instrument List'!A:A,0))-0)),"")</f>
        <v/>
      </c>
      <c r="BB1444" s="193" t="str">
        <f t="shared" si="523"/>
        <v/>
      </c>
      <c r="BC1444" s="193" t="str">
        <f t="shared" si="524"/>
        <v/>
      </c>
      <c r="BD1444" s="193" t="str">
        <f ca="1">IF(ISNUMBER(A1444),INDIRECT(CONCATENATE("'Instrument List'!F",(MATCH(E1444,'Instrument List'!A:A,0))-0)),"")</f>
        <v/>
      </c>
    </row>
    <row r="1445" spans="1:56">
      <c r="A1445" s="220" t="str">
        <f t="shared" si="504"/>
        <v/>
      </c>
      <c r="B1445" s="221"/>
      <c r="C1445" s="222"/>
      <c r="D1445" s="169"/>
      <c r="E1445" s="169"/>
      <c r="F1445" s="169"/>
      <c r="G1445" s="202"/>
      <c r="H1445" s="217"/>
      <c r="I1445" s="212"/>
      <c r="J1445" s="206"/>
      <c r="K1445" s="212"/>
      <c r="L1445" s="206"/>
      <c r="M1445" s="212"/>
      <c r="N1445" s="206"/>
      <c r="O1445" s="170" t="str">
        <f t="shared" si="505"/>
        <v/>
      </c>
      <c r="P1445" s="171"/>
      <c r="Q1445" s="171"/>
      <c r="R1445" s="171"/>
      <c r="S1445" s="172" t="str">
        <f t="shared" si="506"/>
        <v/>
      </c>
      <c r="T1445" s="172" t="str">
        <f t="shared" si="507"/>
        <v/>
      </c>
      <c r="U1445" s="171"/>
      <c r="V1445" s="171"/>
      <c r="W1445" s="173" t="str">
        <f t="shared" si="508"/>
        <v/>
      </c>
      <c r="X1445" s="173" t="str">
        <f t="shared" si="509"/>
        <v/>
      </c>
      <c r="Y1445" s="173" t="str">
        <f t="shared" si="510"/>
        <v/>
      </c>
      <c r="Z1445" s="171"/>
      <c r="AA1445" s="171"/>
      <c r="AB1445" s="171"/>
      <c r="AC1445" s="172" t="str">
        <f t="shared" si="511"/>
        <v/>
      </c>
      <c r="AD1445" s="172" t="str">
        <f t="shared" si="512"/>
        <v/>
      </c>
      <c r="AE1445" s="174"/>
      <c r="AF1445" s="175" t="str">
        <f t="shared" si="513"/>
        <v/>
      </c>
      <c r="AG1445" s="169"/>
      <c r="AH1445" s="171"/>
      <c r="AI1445" s="171"/>
      <c r="AJ1445" s="169"/>
      <c r="AK1445" s="176" t="str">
        <f t="shared" si="514"/>
        <v/>
      </c>
      <c r="AL1445" s="176" t="str">
        <f t="shared" si="515"/>
        <v/>
      </c>
      <c r="AM1445" s="176" t="str">
        <f t="shared" si="516"/>
        <v/>
      </c>
      <c r="AN1445" s="359" t="str">
        <f>IF(Overview!$K$17='Internal Calcs'!$P$22,IF(AK1445="","",AK1445),IF(Overview!$K$17='Internal Calcs'!$P$23,IF(AK1445="","",AK1445),IF(ISNUMBER(A1445),(IF(F1445="Short",G1445-H1445,H1445-G1445)*AZ1445-AX1445),"")))</f>
        <v/>
      </c>
      <c r="AO1445" s="401" t="str">
        <f>IF(Overview!$K$17='Internal Calcs'!$P$22,IF(AL1445="","",AL1445),IF(Overview!$K$17='Internal Calcs'!$P$23,IF(AL1445="","",AL1445),IF(ISNUMBER(A1445),IF(AL1445="",(IF(F1445="Short",G1445-H1445,H1445-G1445)*AZ1445-AX1445),(IF(F1445="Short",G1445-J1445,J1445-G1445)*AZ1445-AX1445)),"")))</f>
        <v/>
      </c>
      <c r="AP1445" s="359" t="str">
        <f>IF(Overview!$K$17='Internal Calcs'!$P$22,"",IF(Overview!$K$17='Internal Calcs'!$P$23,IF(AM1445="","",AM1445),IF(ISNUMBER(A1445),IF(AM1445="",(IF(F1445="Short",G1445-H1445,H1445-G1445)*AZ1445-AX1445),(IF(F1445="Short",G1445-L1445,L1445-G1445)*AZ1445-AX1445)),"")))</f>
        <v/>
      </c>
      <c r="AQ1445" s="176" t="str">
        <f t="shared" si="517"/>
        <v/>
      </c>
      <c r="AR1445" s="176" t="str">
        <f t="shared" si="518"/>
        <v/>
      </c>
      <c r="AS1445" s="176" t="str">
        <f t="shared" si="519"/>
        <v/>
      </c>
      <c r="AT1445" s="176" t="str">
        <f>IF(ISNUMBER(A1445),MAX($AS$2:AS1445)-AS1445,"")</f>
        <v/>
      </c>
      <c r="AU1445" s="177" t="str">
        <f t="shared" si="520"/>
        <v/>
      </c>
      <c r="AV1445" s="178" t="str">
        <f t="shared" si="521"/>
        <v/>
      </c>
      <c r="AW1445" s="178" t="str">
        <f t="shared" si="522"/>
        <v/>
      </c>
      <c r="AX1445" s="179" t="str">
        <f ca="1">IF(ISNUMBER($A1445),INDIRECT(CONCATENATE("'Instrument List'!B",(MATCH(E1445,'Instrument List'!A:A,0))-0)),"")</f>
        <v/>
      </c>
      <c r="AY1445" s="179" t="str">
        <f ca="1">IF(ISNUMBER($A1445),INDIRECT(CONCATENATE("'Instrument List'!D",(MATCH(E1445,'Instrument List'!A:A,0))-0)),"")</f>
        <v/>
      </c>
      <c r="AZ1445" s="179" t="str">
        <f ca="1">IF(ISNUMBER($A1445),INDIRECT(CONCATENATE("'Instrument List'!C",(MATCH(E1445,'Instrument List'!A:A,0))-0)),"")</f>
        <v/>
      </c>
      <c r="BA1445" s="180" t="str">
        <f ca="1">IF(ISNUMBER(A1445),INDIRECT(CONCATENATE("'Instrument List'!E",(MATCH(E1445,'Instrument List'!A:A,0))-0)),"")</f>
        <v/>
      </c>
      <c r="BB1445" s="181" t="str">
        <f t="shared" si="523"/>
        <v/>
      </c>
      <c r="BC1445" s="181" t="str">
        <f t="shared" si="524"/>
        <v/>
      </c>
      <c r="BD1445" s="181" t="str">
        <f ca="1">IF(ISNUMBER(A1445),INDIRECT(CONCATENATE("'Instrument List'!F",(MATCH(E1445,'Instrument List'!A:A,0))-0)),"")</f>
        <v/>
      </c>
    </row>
    <row r="1446" spans="1:56">
      <c r="A1446" s="223" t="str">
        <f t="shared" si="504"/>
        <v/>
      </c>
      <c r="B1446" s="224"/>
      <c r="C1446" s="225"/>
      <c r="D1446" s="182"/>
      <c r="E1446" s="182"/>
      <c r="F1446" s="182"/>
      <c r="G1446" s="203"/>
      <c r="H1446" s="218"/>
      <c r="I1446" s="213"/>
      <c r="J1446" s="207"/>
      <c r="K1446" s="213"/>
      <c r="L1446" s="207"/>
      <c r="M1446" s="213"/>
      <c r="N1446" s="207"/>
      <c r="O1446" s="183" t="str">
        <f t="shared" si="505"/>
        <v/>
      </c>
      <c r="P1446" s="184"/>
      <c r="Q1446" s="184"/>
      <c r="R1446" s="275"/>
      <c r="S1446" s="185" t="str">
        <f t="shared" si="506"/>
        <v/>
      </c>
      <c r="T1446" s="185" t="str">
        <f t="shared" si="507"/>
        <v/>
      </c>
      <c r="U1446" s="275"/>
      <c r="V1446" s="275"/>
      <c r="W1446" s="276" t="str">
        <f t="shared" si="508"/>
        <v/>
      </c>
      <c r="X1446" s="276" t="str">
        <f t="shared" si="509"/>
        <v/>
      </c>
      <c r="Y1446" s="276" t="str">
        <f t="shared" si="510"/>
        <v/>
      </c>
      <c r="Z1446" s="275"/>
      <c r="AA1446" s="184"/>
      <c r="AB1446" s="184"/>
      <c r="AC1446" s="185" t="str">
        <f t="shared" si="511"/>
        <v/>
      </c>
      <c r="AD1446" s="185" t="str">
        <f t="shared" si="512"/>
        <v/>
      </c>
      <c r="AE1446" s="186"/>
      <c r="AF1446" s="187" t="str">
        <f t="shared" si="513"/>
        <v/>
      </c>
      <c r="AG1446" s="182"/>
      <c r="AH1446" s="184"/>
      <c r="AI1446" s="184"/>
      <c r="AJ1446" s="182"/>
      <c r="AK1446" s="188" t="str">
        <f t="shared" si="514"/>
        <v/>
      </c>
      <c r="AL1446" s="188" t="str">
        <f t="shared" si="515"/>
        <v/>
      </c>
      <c r="AM1446" s="188" t="str">
        <f t="shared" si="516"/>
        <v/>
      </c>
      <c r="AN1446" s="359" t="str">
        <f>IF(Overview!$K$17='Internal Calcs'!$P$22,IF(AK1446="","",AK1446),IF(Overview!$K$17='Internal Calcs'!$P$23,IF(AK1446="","",AK1446),IF(ISNUMBER(A1446),(IF(F1446="Short",G1446-H1446,H1446-G1446)*AZ1446-AX1446),"")))</f>
        <v/>
      </c>
      <c r="AO1446" s="401" t="str">
        <f>IF(Overview!$K$17='Internal Calcs'!$P$22,IF(AL1446="","",AL1446),IF(Overview!$K$17='Internal Calcs'!$P$23,IF(AL1446="","",AL1446),IF(ISNUMBER(A1446),IF(AL1446="",(IF(F1446="Short",G1446-H1446,H1446-G1446)*AZ1446-AX1446),(IF(F1446="Short",G1446-J1446,J1446-G1446)*AZ1446-AX1446)),"")))</f>
        <v/>
      </c>
      <c r="AP1446" s="359" t="str">
        <f>IF(Overview!$K$17='Internal Calcs'!$P$22,"",IF(Overview!$K$17='Internal Calcs'!$P$23,IF(AM1446="","",AM1446),IF(ISNUMBER(A1446),IF(AM1446="",(IF(F1446="Short",G1446-H1446,H1446-G1446)*AZ1446-AX1446),(IF(F1446="Short",G1446-L1446,L1446-G1446)*AZ1446-AX1446)),"")))</f>
        <v/>
      </c>
      <c r="AQ1446" s="188" t="str">
        <f t="shared" si="517"/>
        <v/>
      </c>
      <c r="AR1446" s="188" t="str">
        <f t="shared" si="518"/>
        <v/>
      </c>
      <c r="AS1446" s="188" t="str">
        <f t="shared" si="519"/>
        <v/>
      </c>
      <c r="AT1446" s="188" t="str">
        <f>IF(ISNUMBER(A1446),MAX($AS$2:AS1446)-AS1446,"")</f>
        <v/>
      </c>
      <c r="AU1446" s="189" t="str">
        <f t="shared" si="520"/>
        <v/>
      </c>
      <c r="AV1446" s="190" t="str">
        <f t="shared" si="521"/>
        <v/>
      </c>
      <c r="AW1446" s="190" t="str">
        <f t="shared" si="522"/>
        <v/>
      </c>
      <c r="AX1446" s="191" t="str">
        <f ca="1">IF(ISNUMBER($A1446),INDIRECT(CONCATENATE("'Instrument List'!B",(MATCH(E1446,'Instrument List'!A:A,0))-0)),"")</f>
        <v/>
      </c>
      <c r="AY1446" s="191" t="str">
        <f ca="1">IF(ISNUMBER($A1446),INDIRECT(CONCATENATE("'Instrument List'!D",(MATCH(E1446,'Instrument List'!A:A,0))-0)),"")</f>
        <v/>
      </c>
      <c r="AZ1446" s="191" t="str">
        <f ca="1">IF(ISNUMBER($A1446),INDIRECT(CONCATENATE("'Instrument List'!C",(MATCH(E1446,'Instrument List'!A:A,0))-0)),"")</f>
        <v/>
      </c>
      <c r="BA1446" s="192" t="str">
        <f ca="1">IF(ISNUMBER(A1446),INDIRECT(CONCATENATE("'Instrument List'!E",(MATCH(E1446,'Instrument List'!A:A,0))-0)),"")</f>
        <v/>
      </c>
      <c r="BB1446" s="193" t="str">
        <f t="shared" si="523"/>
        <v/>
      </c>
      <c r="BC1446" s="193" t="str">
        <f t="shared" si="524"/>
        <v/>
      </c>
      <c r="BD1446" s="193" t="str">
        <f ca="1">IF(ISNUMBER(A1446),INDIRECT(CONCATENATE("'Instrument List'!F",(MATCH(E1446,'Instrument List'!A:A,0))-0)),"")</f>
        <v/>
      </c>
    </row>
    <row r="1447" spans="1:56">
      <c r="A1447" s="220" t="str">
        <f t="shared" si="504"/>
        <v/>
      </c>
      <c r="B1447" s="221"/>
      <c r="C1447" s="222"/>
      <c r="D1447" s="169"/>
      <c r="E1447" s="169"/>
      <c r="F1447" s="169"/>
      <c r="G1447" s="202"/>
      <c r="H1447" s="217"/>
      <c r="I1447" s="212"/>
      <c r="J1447" s="206"/>
      <c r="K1447" s="212"/>
      <c r="L1447" s="206"/>
      <c r="M1447" s="212"/>
      <c r="N1447" s="206"/>
      <c r="O1447" s="170" t="str">
        <f t="shared" si="505"/>
        <v/>
      </c>
      <c r="P1447" s="171"/>
      <c r="Q1447" s="171"/>
      <c r="R1447" s="171"/>
      <c r="S1447" s="172" t="str">
        <f t="shared" si="506"/>
        <v/>
      </c>
      <c r="T1447" s="172" t="str">
        <f t="shared" si="507"/>
        <v/>
      </c>
      <c r="U1447" s="171"/>
      <c r="V1447" s="171"/>
      <c r="W1447" s="173" t="str">
        <f t="shared" si="508"/>
        <v/>
      </c>
      <c r="X1447" s="173" t="str">
        <f t="shared" si="509"/>
        <v/>
      </c>
      <c r="Y1447" s="173" t="str">
        <f t="shared" si="510"/>
        <v/>
      </c>
      <c r="Z1447" s="171"/>
      <c r="AA1447" s="171"/>
      <c r="AB1447" s="171"/>
      <c r="AC1447" s="172" t="str">
        <f t="shared" si="511"/>
        <v/>
      </c>
      <c r="AD1447" s="172" t="str">
        <f t="shared" si="512"/>
        <v/>
      </c>
      <c r="AE1447" s="174"/>
      <c r="AF1447" s="175" t="str">
        <f t="shared" si="513"/>
        <v/>
      </c>
      <c r="AG1447" s="169"/>
      <c r="AH1447" s="171"/>
      <c r="AI1447" s="171"/>
      <c r="AJ1447" s="169"/>
      <c r="AK1447" s="176" t="str">
        <f t="shared" si="514"/>
        <v/>
      </c>
      <c r="AL1447" s="176" t="str">
        <f t="shared" si="515"/>
        <v/>
      </c>
      <c r="AM1447" s="176" t="str">
        <f t="shared" si="516"/>
        <v/>
      </c>
      <c r="AN1447" s="359" t="str">
        <f>IF(Overview!$K$17='Internal Calcs'!$P$22,IF(AK1447="","",AK1447),IF(Overview!$K$17='Internal Calcs'!$P$23,IF(AK1447="","",AK1447),IF(ISNUMBER(A1447),(IF(F1447="Short",G1447-H1447,H1447-G1447)*AZ1447-AX1447),"")))</f>
        <v/>
      </c>
      <c r="AO1447" s="401" t="str">
        <f>IF(Overview!$K$17='Internal Calcs'!$P$22,IF(AL1447="","",AL1447),IF(Overview!$K$17='Internal Calcs'!$P$23,IF(AL1447="","",AL1447),IF(ISNUMBER(A1447),IF(AL1447="",(IF(F1447="Short",G1447-H1447,H1447-G1447)*AZ1447-AX1447),(IF(F1447="Short",G1447-J1447,J1447-G1447)*AZ1447-AX1447)),"")))</f>
        <v/>
      </c>
      <c r="AP1447" s="359" t="str">
        <f>IF(Overview!$K$17='Internal Calcs'!$P$22,"",IF(Overview!$K$17='Internal Calcs'!$P$23,IF(AM1447="","",AM1447),IF(ISNUMBER(A1447),IF(AM1447="",(IF(F1447="Short",G1447-H1447,H1447-G1447)*AZ1447-AX1447),(IF(F1447="Short",G1447-L1447,L1447-G1447)*AZ1447-AX1447)),"")))</f>
        <v/>
      </c>
      <c r="AQ1447" s="176" t="str">
        <f t="shared" si="517"/>
        <v/>
      </c>
      <c r="AR1447" s="176" t="str">
        <f t="shared" si="518"/>
        <v/>
      </c>
      <c r="AS1447" s="176" t="str">
        <f t="shared" si="519"/>
        <v/>
      </c>
      <c r="AT1447" s="176" t="str">
        <f>IF(ISNUMBER(A1447),MAX($AS$2:AS1447)-AS1447,"")</f>
        <v/>
      </c>
      <c r="AU1447" s="177" t="str">
        <f t="shared" si="520"/>
        <v/>
      </c>
      <c r="AV1447" s="178" t="str">
        <f t="shared" si="521"/>
        <v/>
      </c>
      <c r="AW1447" s="178" t="str">
        <f t="shared" si="522"/>
        <v/>
      </c>
      <c r="AX1447" s="179" t="str">
        <f ca="1">IF(ISNUMBER($A1447),INDIRECT(CONCATENATE("'Instrument List'!B",(MATCH(E1447,'Instrument List'!A:A,0))-0)),"")</f>
        <v/>
      </c>
      <c r="AY1447" s="179" t="str">
        <f ca="1">IF(ISNUMBER($A1447),INDIRECT(CONCATENATE("'Instrument List'!D",(MATCH(E1447,'Instrument List'!A:A,0))-0)),"")</f>
        <v/>
      </c>
      <c r="AZ1447" s="179" t="str">
        <f ca="1">IF(ISNUMBER($A1447),INDIRECT(CONCATENATE("'Instrument List'!C",(MATCH(E1447,'Instrument List'!A:A,0))-0)),"")</f>
        <v/>
      </c>
      <c r="BA1447" s="180" t="str">
        <f ca="1">IF(ISNUMBER(A1447),INDIRECT(CONCATENATE("'Instrument List'!E",(MATCH(E1447,'Instrument List'!A:A,0))-0)),"")</f>
        <v/>
      </c>
      <c r="BB1447" s="181" t="str">
        <f t="shared" si="523"/>
        <v/>
      </c>
      <c r="BC1447" s="181" t="str">
        <f t="shared" si="524"/>
        <v/>
      </c>
      <c r="BD1447" s="181" t="str">
        <f ca="1">IF(ISNUMBER(A1447),INDIRECT(CONCATENATE("'Instrument List'!F",(MATCH(E1447,'Instrument List'!A:A,0))-0)),"")</f>
        <v/>
      </c>
    </row>
    <row r="1448" spans="1:56">
      <c r="A1448" s="223" t="str">
        <f t="shared" si="504"/>
        <v/>
      </c>
      <c r="B1448" s="224"/>
      <c r="C1448" s="225"/>
      <c r="D1448" s="182"/>
      <c r="E1448" s="182"/>
      <c r="F1448" s="182"/>
      <c r="G1448" s="203"/>
      <c r="H1448" s="218"/>
      <c r="I1448" s="213"/>
      <c r="J1448" s="207"/>
      <c r="K1448" s="213"/>
      <c r="L1448" s="207"/>
      <c r="M1448" s="213"/>
      <c r="N1448" s="207"/>
      <c r="O1448" s="183" t="str">
        <f t="shared" si="505"/>
        <v/>
      </c>
      <c r="P1448" s="184"/>
      <c r="Q1448" s="184"/>
      <c r="R1448" s="275"/>
      <c r="S1448" s="185" t="str">
        <f t="shared" si="506"/>
        <v/>
      </c>
      <c r="T1448" s="185" t="str">
        <f t="shared" si="507"/>
        <v/>
      </c>
      <c r="U1448" s="275"/>
      <c r="V1448" s="275"/>
      <c r="W1448" s="276" t="str">
        <f t="shared" si="508"/>
        <v/>
      </c>
      <c r="X1448" s="276" t="str">
        <f t="shared" si="509"/>
        <v/>
      </c>
      <c r="Y1448" s="276" t="str">
        <f t="shared" si="510"/>
        <v/>
      </c>
      <c r="Z1448" s="275"/>
      <c r="AA1448" s="184"/>
      <c r="AB1448" s="184"/>
      <c r="AC1448" s="185" t="str">
        <f t="shared" si="511"/>
        <v/>
      </c>
      <c r="AD1448" s="185" t="str">
        <f t="shared" si="512"/>
        <v/>
      </c>
      <c r="AE1448" s="186"/>
      <c r="AF1448" s="187" t="str">
        <f t="shared" si="513"/>
        <v/>
      </c>
      <c r="AG1448" s="182"/>
      <c r="AH1448" s="184"/>
      <c r="AI1448" s="184"/>
      <c r="AJ1448" s="182"/>
      <c r="AK1448" s="188" t="str">
        <f t="shared" si="514"/>
        <v/>
      </c>
      <c r="AL1448" s="188" t="str">
        <f t="shared" si="515"/>
        <v/>
      </c>
      <c r="AM1448" s="188" t="str">
        <f t="shared" si="516"/>
        <v/>
      </c>
      <c r="AN1448" s="359" t="str">
        <f>IF(Overview!$K$17='Internal Calcs'!$P$22,IF(AK1448="","",AK1448),IF(Overview!$K$17='Internal Calcs'!$P$23,IF(AK1448="","",AK1448),IF(ISNUMBER(A1448),(IF(F1448="Short",G1448-H1448,H1448-G1448)*AZ1448-AX1448),"")))</f>
        <v/>
      </c>
      <c r="AO1448" s="401" t="str">
        <f>IF(Overview!$K$17='Internal Calcs'!$P$22,IF(AL1448="","",AL1448),IF(Overview!$K$17='Internal Calcs'!$P$23,IF(AL1448="","",AL1448),IF(ISNUMBER(A1448),IF(AL1448="",(IF(F1448="Short",G1448-H1448,H1448-G1448)*AZ1448-AX1448),(IF(F1448="Short",G1448-J1448,J1448-G1448)*AZ1448-AX1448)),"")))</f>
        <v/>
      </c>
      <c r="AP1448" s="359" t="str">
        <f>IF(Overview!$K$17='Internal Calcs'!$P$22,"",IF(Overview!$K$17='Internal Calcs'!$P$23,IF(AM1448="","",AM1448),IF(ISNUMBER(A1448),IF(AM1448="",(IF(F1448="Short",G1448-H1448,H1448-G1448)*AZ1448-AX1448),(IF(F1448="Short",G1448-L1448,L1448-G1448)*AZ1448-AX1448)),"")))</f>
        <v/>
      </c>
      <c r="AQ1448" s="188" t="str">
        <f t="shared" si="517"/>
        <v/>
      </c>
      <c r="AR1448" s="188" t="str">
        <f t="shared" si="518"/>
        <v/>
      </c>
      <c r="AS1448" s="188" t="str">
        <f t="shared" si="519"/>
        <v/>
      </c>
      <c r="AT1448" s="188" t="str">
        <f>IF(ISNUMBER(A1448),MAX($AS$2:AS1448)-AS1448,"")</f>
        <v/>
      </c>
      <c r="AU1448" s="189" t="str">
        <f t="shared" si="520"/>
        <v/>
      </c>
      <c r="AV1448" s="190" t="str">
        <f t="shared" si="521"/>
        <v/>
      </c>
      <c r="AW1448" s="190" t="str">
        <f t="shared" si="522"/>
        <v/>
      </c>
      <c r="AX1448" s="191" t="str">
        <f ca="1">IF(ISNUMBER($A1448),INDIRECT(CONCATENATE("'Instrument List'!B",(MATCH(E1448,'Instrument List'!A:A,0))-0)),"")</f>
        <v/>
      </c>
      <c r="AY1448" s="191" t="str">
        <f ca="1">IF(ISNUMBER($A1448),INDIRECT(CONCATENATE("'Instrument List'!D",(MATCH(E1448,'Instrument List'!A:A,0))-0)),"")</f>
        <v/>
      </c>
      <c r="AZ1448" s="191" t="str">
        <f ca="1">IF(ISNUMBER($A1448),INDIRECT(CONCATENATE("'Instrument List'!C",(MATCH(E1448,'Instrument List'!A:A,0))-0)),"")</f>
        <v/>
      </c>
      <c r="BA1448" s="192" t="str">
        <f ca="1">IF(ISNUMBER(A1448),INDIRECT(CONCATENATE("'Instrument List'!E",(MATCH(E1448,'Instrument List'!A:A,0))-0)),"")</f>
        <v/>
      </c>
      <c r="BB1448" s="193" t="str">
        <f t="shared" si="523"/>
        <v/>
      </c>
      <c r="BC1448" s="193" t="str">
        <f t="shared" si="524"/>
        <v/>
      </c>
      <c r="BD1448" s="193" t="str">
        <f ca="1">IF(ISNUMBER(A1448),INDIRECT(CONCATENATE("'Instrument List'!F",(MATCH(E1448,'Instrument List'!A:A,0))-0)),"")</f>
        <v/>
      </c>
    </row>
    <row r="1449" spans="1:56">
      <c r="A1449" s="220" t="str">
        <f t="shared" si="504"/>
        <v/>
      </c>
      <c r="B1449" s="221"/>
      <c r="C1449" s="222"/>
      <c r="D1449" s="169"/>
      <c r="E1449" s="169"/>
      <c r="F1449" s="169"/>
      <c r="G1449" s="202"/>
      <c r="H1449" s="217"/>
      <c r="I1449" s="212"/>
      <c r="J1449" s="206"/>
      <c r="K1449" s="212"/>
      <c r="L1449" s="206"/>
      <c r="M1449" s="212"/>
      <c r="N1449" s="206"/>
      <c r="O1449" s="170" t="str">
        <f t="shared" si="505"/>
        <v/>
      </c>
      <c r="P1449" s="171"/>
      <c r="Q1449" s="171"/>
      <c r="R1449" s="171"/>
      <c r="S1449" s="172" t="str">
        <f t="shared" si="506"/>
        <v/>
      </c>
      <c r="T1449" s="172" t="str">
        <f t="shared" si="507"/>
        <v/>
      </c>
      <c r="U1449" s="171"/>
      <c r="V1449" s="171"/>
      <c r="W1449" s="173" t="str">
        <f t="shared" si="508"/>
        <v/>
      </c>
      <c r="X1449" s="173" t="str">
        <f t="shared" si="509"/>
        <v/>
      </c>
      <c r="Y1449" s="173" t="str">
        <f t="shared" si="510"/>
        <v/>
      </c>
      <c r="Z1449" s="171"/>
      <c r="AA1449" s="171"/>
      <c r="AB1449" s="171"/>
      <c r="AC1449" s="172" t="str">
        <f t="shared" si="511"/>
        <v/>
      </c>
      <c r="AD1449" s="172" t="str">
        <f t="shared" si="512"/>
        <v/>
      </c>
      <c r="AE1449" s="174"/>
      <c r="AF1449" s="175" t="str">
        <f t="shared" si="513"/>
        <v/>
      </c>
      <c r="AG1449" s="169"/>
      <c r="AH1449" s="171"/>
      <c r="AI1449" s="171"/>
      <c r="AJ1449" s="169"/>
      <c r="AK1449" s="176" t="str">
        <f t="shared" si="514"/>
        <v/>
      </c>
      <c r="AL1449" s="176" t="str">
        <f t="shared" si="515"/>
        <v/>
      </c>
      <c r="AM1449" s="176" t="str">
        <f t="shared" si="516"/>
        <v/>
      </c>
      <c r="AN1449" s="359" t="str">
        <f>IF(Overview!$K$17='Internal Calcs'!$P$22,IF(AK1449="","",AK1449),IF(Overview!$K$17='Internal Calcs'!$P$23,IF(AK1449="","",AK1449),IF(ISNUMBER(A1449),(IF(F1449="Short",G1449-H1449,H1449-G1449)*AZ1449-AX1449),"")))</f>
        <v/>
      </c>
      <c r="AO1449" s="401" t="str">
        <f>IF(Overview!$K$17='Internal Calcs'!$P$22,IF(AL1449="","",AL1449),IF(Overview!$K$17='Internal Calcs'!$P$23,IF(AL1449="","",AL1449),IF(ISNUMBER(A1449),IF(AL1449="",(IF(F1449="Short",G1449-H1449,H1449-G1449)*AZ1449-AX1449),(IF(F1449="Short",G1449-J1449,J1449-G1449)*AZ1449-AX1449)),"")))</f>
        <v/>
      </c>
      <c r="AP1449" s="359" t="str">
        <f>IF(Overview!$K$17='Internal Calcs'!$P$22,"",IF(Overview!$K$17='Internal Calcs'!$P$23,IF(AM1449="","",AM1449),IF(ISNUMBER(A1449),IF(AM1449="",(IF(F1449="Short",G1449-H1449,H1449-G1449)*AZ1449-AX1449),(IF(F1449="Short",G1449-L1449,L1449-G1449)*AZ1449-AX1449)),"")))</f>
        <v/>
      </c>
      <c r="AQ1449" s="176" t="str">
        <f t="shared" si="517"/>
        <v/>
      </c>
      <c r="AR1449" s="176" t="str">
        <f t="shared" si="518"/>
        <v/>
      </c>
      <c r="AS1449" s="176" t="str">
        <f t="shared" si="519"/>
        <v/>
      </c>
      <c r="AT1449" s="176" t="str">
        <f>IF(ISNUMBER(A1449),MAX($AS$2:AS1449)-AS1449,"")</f>
        <v/>
      </c>
      <c r="AU1449" s="177" t="str">
        <f t="shared" si="520"/>
        <v/>
      </c>
      <c r="AV1449" s="178" t="str">
        <f t="shared" si="521"/>
        <v/>
      </c>
      <c r="AW1449" s="178" t="str">
        <f t="shared" si="522"/>
        <v/>
      </c>
      <c r="AX1449" s="179" t="str">
        <f ca="1">IF(ISNUMBER($A1449),INDIRECT(CONCATENATE("'Instrument List'!B",(MATCH(E1449,'Instrument List'!A:A,0))-0)),"")</f>
        <v/>
      </c>
      <c r="AY1449" s="179" t="str">
        <f ca="1">IF(ISNUMBER($A1449),INDIRECT(CONCATENATE("'Instrument List'!D",(MATCH(E1449,'Instrument List'!A:A,0))-0)),"")</f>
        <v/>
      </c>
      <c r="AZ1449" s="179" t="str">
        <f ca="1">IF(ISNUMBER($A1449),INDIRECT(CONCATENATE("'Instrument List'!C",(MATCH(E1449,'Instrument List'!A:A,0))-0)),"")</f>
        <v/>
      </c>
      <c r="BA1449" s="180" t="str">
        <f ca="1">IF(ISNUMBER(A1449),INDIRECT(CONCATENATE("'Instrument List'!E",(MATCH(E1449,'Instrument List'!A:A,0))-0)),"")</f>
        <v/>
      </c>
      <c r="BB1449" s="181" t="str">
        <f t="shared" si="523"/>
        <v/>
      </c>
      <c r="BC1449" s="181" t="str">
        <f t="shared" si="524"/>
        <v/>
      </c>
      <c r="BD1449" s="181" t="str">
        <f ca="1">IF(ISNUMBER(A1449),INDIRECT(CONCATENATE("'Instrument List'!F",(MATCH(E1449,'Instrument List'!A:A,0))-0)),"")</f>
        <v/>
      </c>
    </row>
    <row r="1450" spans="1:56">
      <c r="A1450" s="223" t="str">
        <f t="shared" si="504"/>
        <v/>
      </c>
      <c r="B1450" s="224"/>
      <c r="C1450" s="225"/>
      <c r="D1450" s="182"/>
      <c r="E1450" s="182"/>
      <c r="F1450" s="182"/>
      <c r="G1450" s="203"/>
      <c r="H1450" s="218"/>
      <c r="I1450" s="213"/>
      <c r="J1450" s="207"/>
      <c r="K1450" s="213"/>
      <c r="L1450" s="207"/>
      <c r="M1450" s="213"/>
      <c r="N1450" s="207"/>
      <c r="O1450" s="183" t="str">
        <f t="shared" si="505"/>
        <v/>
      </c>
      <c r="P1450" s="184"/>
      <c r="Q1450" s="184"/>
      <c r="R1450" s="275"/>
      <c r="S1450" s="185" t="str">
        <f t="shared" si="506"/>
        <v/>
      </c>
      <c r="T1450" s="185" t="str">
        <f t="shared" si="507"/>
        <v/>
      </c>
      <c r="U1450" s="275"/>
      <c r="V1450" s="275"/>
      <c r="W1450" s="276" t="str">
        <f t="shared" si="508"/>
        <v/>
      </c>
      <c r="X1450" s="276" t="str">
        <f t="shared" si="509"/>
        <v/>
      </c>
      <c r="Y1450" s="276" t="str">
        <f t="shared" si="510"/>
        <v/>
      </c>
      <c r="Z1450" s="275"/>
      <c r="AA1450" s="184"/>
      <c r="AB1450" s="184"/>
      <c r="AC1450" s="185" t="str">
        <f t="shared" si="511"/>
        <v/>
      </c>
      <c r="AD1450" s="185" t="str">
        <f t="shared" si="512"/>
        <v/>
      </c>
      <c r="AE1450" s="186"/>
      <c r="AF1450" s="187" t="str">
        <f t="shared" si="513"/>
        <v/>
      </c>
      <c r="AG1450" s="182"/>
      <c r="AH1450" s="184"/>
      <c r="AI1450" s="184"/>
      <c r="AJ1450" s="182"/>
      <c r="AK1450" s="188" t="str">
        <f t="shared" si="514"/>
        <v/>
      </c>
      <c r="AL1450" s="188" t="str">
        <f t="shared" si="515"/>
        <v/>
      </c>
      <c r="AM1450" s="188" t="str">
        <f t="shared" si="516"/>
        <v/>
      </c>
      <c r="AN1450" s="359" t="str">
        <f>IF(Overview!$K$17='Internal Calcs'!$P$22,IF(AK1450="","",AK1450),IF(Overview!$K$17='Internal Calcs'!$P$23,IF(AK1450="","",AK1450),IF(ISNUMBER(A1450),(IF(F1450="Short",G1450-H1450,H1450-G1450)*AZ1450-AX1450),"")))</f>
        <v/>
      </c>
      <c r="AO1450" s="401" t="str">
        <f>IF(Overview!$K$17='Internal Calcs'!$P$22,IF(AL1450="","",AL1450),IF(Overview!$K$17='Internal Calcs'!$P$23,IF(AL1450="","",AL1450),IF(ISNUMBER(A1450),IF(AL1450="",(IF(F1450="Short",G1450-H1450,H1450-G1450)*AZ1450-AX1450),(IF(F1450="Short",G1450-J1450,J1450-G1450)*AZ1450-AX1450)),"")))</f>
        <v/>
      </c>
      <c r="AP1450" s="359" t="str">
        <f>IF(Overview!$K$17='Internal Calcs'!$P$22,"",IF(Overview!$K$17='Internal Calcs'!$P$23,IF(AM1450="","",AM1450),IF(ISNUMBER(A1450),IF(AM1450="",(IF(F1450="Short",G1450-H1450,H1450-G1450)*AZ1450-AX1450),(IF(F1450="Short",G1450-L1450,L1450-G1450)*AZ1450-AX1450)),"")))</f>
        <v/>
      </c>
      <c r="AQ1450" s="188" t="str">
        <f t="shared" si="517"/>
        <v/>
      </c>
      <c r="AR1450" s="188" t="str">
        <f t="shared" si="518"/>
        <v/>
      </c>
      <c r="AS1450" s="188" t="str">
        <f t="shared" si="519"/>
        <v/>
      </c>
      <c r="AT1450" s="188" t="str">
        <f>IF(ISNUMBER(A1450),MAX($AS$2:AS1450)-AS1450,"")</f>
        <v/>
      </c>
      <c r="AU1450" s="189" t="str">
        <f t="shared" si="520"/>
        <v/>
      </c>
      <c r="AV1450" s="190" t="str">
        <f t="shared" si="521"/>
        <v/>
      </c>
      <c r="AW1450" s="190" t="str">
        <f t="shared" si="522"/>
        <v/>
      </c>
      <c r="AX1450" s="191" t="str">
        <f ca="1">IF(ISNUMBER($A1450),INDIRECT(CONCATENATE("'Instrument List'!B",(MATCH(E1450,'Instrument List'!A:A,0))-0)),"")</f>
        <v/>
      </c>
      <c r="AY1450" s="191" t="str">
        <f ca="1">IF(ISNUMBER($A1450),INDIRECT(CONCATENATE("'Instrument List'!D",(MATCH(E1450,'Instrument List'!A:A,0))-0)),"")</f>
        <v/>
      </c>
      <c r="AZ1450" s="191" t="str">
        <f ca="1">IF(ISNUMBER($A1450),INDIRECT(CONCATENATE("'Instrument List'!C",(MATCH(E1450,'Instrument List'!A:A,0))-0)),"")</f>
        <v/>
      </c>
      <c r="BA1450" s="192" t="str">
        <f ca="1">IF(ISNUMBER(A1450),INDIRECT(CONCATENATE("'Instrument List'!E",(MATCH(E1450,'Instrument List'!A:A,0))-0)),"")</f>
        <v/>
      </c>
      <c r="BB1450" s="193" t="str">
        <f t="shared" si="523"/>
        <v/>
      </c>
      <c r="BC1450" s="193" t="str">
        <f t="shared" si="524"/>
        <v/>
      </c>
      <c r="BD1450" s="193" t="str">
        <f ca="1">IF(ISNUMBER(A1450),INDIRECT(CONCATENATE("'Instrument List'!F",(MATCH(E1450,'Instrument List'!A:A,0))-0)),"")</f>
        <v/>
      </c>
    </row>
    <row r="1451" spans="1:56">
      <c r="A1451" s="220" t="str">
        <f t="shared" si="504"/>
        <v/>
      </c>
      <c r="B1451" s="221"/>
      <c r="C1451" s="222"/>
      <c r="D1451" s="169"/>
      <c r="E1451" s="169"/>
      <c r="F1451" s="169"/>
      <c r="G1451" s="202"/>
      <c r="H1451" s="217"/>
      <c r="I1451" s="212"/>
      <c r="J1451" s="206"/>
      <c r="K1451" s="212"/>
      <c r="L1451" s="206"/>
      <c r="M1451" s="212"/>
      <c r="N1451" s="206"/>
      <c r="O1451" s="170" t="str">
        <f t="shared" si="505"/>
        <v/>
      </c>
      <c r="P1451" s="171"/>
      <c r="Q1451" s="171"/>
      <c r="R1451" s="171"/>
      <c r="S1451" s="172" t="str">
        <f t="shared" si="506"/>
        <v/>
      </c>
      <c r="T1451" s="172" t="str">
        <f t="shared" si="507"/>
        <v/>
      </c>
      <c r="U1451" s="171"/>
      <c r="V1451" s="171"/>
      <c r="W1451" s="173" t="str">
        <f t="shared" si="508"/>
        <v/>
      </c>
      <c r="X1451" s="173" t="str">
        <f t="shared" si="509"/>
        <v/>
      </c>
      <c r="Y1451" s="173" t="str">
        <f t="shared" si="510"/>
        <v/>
      </c>
      <c r="Z1451" s="171"/>
      <c r="AA1451" s="171"/>
      <c r="AB1451" s="171"/>
      <c r="AC1451" s="172" t="str">
        <f t="shared" si="511"/>
        <v/>
      </c>
      <c r="AD1451" s="172" t="str">
        <f t="shared" si="512"/>
        <v/>
      </c>
      <c r="AE1451" s="174"/>
      <c r="AF1451" s="175" t="str">
        <f t="shared" si="513"/>
        <v/>
      </c>
      <c r="AG1451" s="169"/>
      <c r="AH1451" s="171"/>
      <c r="AI1451" s="171"/>
      <c r="AJ1451" s="169"/>
      <c r="AK1451" s="176" t="str">
        <f t="shared" si="514"/>
        <v/>
      </c>
      <c r="AL1451" s="176" t="str">
        <f t="shared" si="515"/>
        <v/>
      </c>
      <c r="AM1451" s="176" t="str">
        <f t="shared" si="516"/>
        <v/>
      </c>
      <c r="AN1451" s="359" t="str">
        <f>IF(Overview!$K$17='Internal Calcs'!$P$22,IF(AK1451="","",AK1451),IF(Overview!$K$17='Internal Calcs'!$P$23,IF(AK1451="","",AK1451),IF(ISNUMBER(A1451),(IF(F1451="Short",G1451-H1451,H1451-G1451)*AZ1451-AX1451),"")))</f>
        <v/>
      </c>
      <c r="AO1451" s="401" t="str">
        <f>IF(Overview!$K$17='Internal Calcs'!$P$22,IF(AL1451="","",AL1451),IF(Overview!$K$17='Internal Calcs'!$P$23,IF(AL1451="","",AL1451),IF(ISNUMBER(A1451),IF(AL1451="",(IF(F1451="Short",G1451-H1451,H1451-G1451)*AZ1451-AX1451),(IF(F1451="Short",G1451-J1451,J1451-G1451)*AZ1451-AX1451)),"")))</f>
        <v/>
      </c>
      <c r="AP1451" s="359" t="str">
        <f>IF(Overview!$K$17='Internal Calcs'!$P$22,"",IF(Overview!$K$17='Internal Calcs'!$P$23,IF(AM1451="","",AM1451),IF(ISNUMBER(A1451),IF(AM1451="",(IF(F1451="Short",G1451-H1451,H1451-G1451)*AZ1451-AX1451),(IF(F1451="Short",G1451-L1451,L1451-G1451)*AZ1451-AX1451)),"")))</f>
        <v/>
      </c>
      <c r="AQ1451" s="176" t="str">
        <f t="shared" si="517"/>
        <v/>
      </c>
      <c r="AR1451" s="176" t="str">
        <f t="shared" si="518"/>
        <v/>
      </c>
      <c r="AS1451" s="176" t="str">
        <f t="shared" si="519"/>
        <v/>
      </c>
      <c r="AT1451" s="176" t="str">
        <f>IF(ISNUMBER(A1451),MAX($AS$2:AS1451)-AS1451,"")</f>
        <v/>
      </c>
      <c r="AU1451" s="177" t="str">
        <f t="shared" si="520"/>
        <v/>
      </c>
      <c r="AV1451" s="178" t="str">
        <f t="shared" si="521"/>
        <v/>
      </c>
      <c r="AW1451" s="178" t="str">
        <f t="shared" si="522"/>
        <v/>
      </c>
      <c r="AX1451" s="179" t="str">
        <f ca="1">IF(ISNUMBER($A1451),INDIRECT(CONCATENATE("'Instrument List'!B",(MATCH(E1451,'Instrument List'!A:A,0))-0)),"")</f>
        <v/>
      </c>
      <c r="AY1451" s="179" t="str">
        <f ca="1">IF(ISNUMBER($A1451),INDIRECT(CONCATENATE("'Instrument List'!D",(MATCH(E1451,'Instrument List'!A:A,0))-0)),"")</f>
        <v/>
      </c>
      <c r="AZ1451" s="179" t="str">
        <f ca="1">IF(ISNUMBER($A1451),INDIRECT(CONCATENATE("'Instrument List'!C",(MATCH(E1451,'Instrument List'!A:A,0))-0)),"")</f>
        <v/>
      </c>
      <c r="BA1451" s="180" t="str">
        <f ca="1">IF(ISNUMBER(A1451),INDIRECT(CONCATENATE("'Instrument List'!E",(MATCH(E1451,'Instrument List'!A:A,0))-0)),"")</f>
        <v/>
      </c>
      <c r="BB1451" s="181" t="str">
        <f t="shared" si="523"/>
        <v/>
      </c>
      <c r="BC1451" s="181" t="str">
        <f t="shared" si="524"/>
        <v/>
      </c>
      <c r="BD1451" s="181" t="str">
        <f ca="1">IF(ISNUMBER(A1451),INDIRECT(CONCATENATE("'Instrument List'!F",(MATCH(E1451,'Instrument List'!A:A,0))-0)),"")</f>
        <v/>
      </c>
    </row>
    <row r="1452" spans="1:56">
      <c r="A1452" s="223" t="str">
        <f t="shared" si="504"/>
        <v/>
      </c>
      <c r="B1452" s="224"/>
      <c r="C1452" s="225"/>
      <c r="D1452" s="182"/>
      <c r="E1452" s="182"/>
      <c r="F1452" s="182"/>
      <c r="G1452" s="203"/>
      <c r="H1452" s="218"/>
      <c r="I1452" s="213"/>
      <c r="J1452" s="207"/>
      <c r="K1452" s="213"/>
      <c r="L1452" s="207"/>
      <c r="M1452" s="213"/>
      <c r="N1452" s="207"/>
      <c r="O1452" s="183" t="str">
        <f t="shared" si="505"/>
        <v/>
      </c>
      <c r="P1452" s="184"/>
      <c r="Q1452" s="184"/>
      <c r="R1452" s="275"/>
      <c r="S1452" s="185" t="str">
        <f t="shared" si="506"/>
        <v/>
      </c>
      <c r="T1452" s="185" t="str">
        <f t="shared" si="507"/>
        <v/>
      </c>
      <c r="U1452" s="275"/>
      <c r="V1452" s="275"/>
      <c r="W1452" s="276" t="str">
        <f t="shared" si="508"/>
        <v/>
      </c>
      <c r="X1452" s="276" t="str">
        <f t="shared" si="509"/>
        <v/>
      </c>
      <c r="Y1452" s="276" t="str">
        <f t="shared" si="510"/>
        <v/>
      </c>
      <c r="Z1452" s="275"/>
      <c r="AA1452" s="184"/>
      <c r="AB1452" s="184"/>
      <c r="AC1452" s="185" t="str">
        <f t="shared" si="511"/>
        <v/>
      </c>
      <c r="AD1452" s="185" t="str">
        <f t="shared" si="512"/>
        <v/>
      </c>
      <c r="AE1452" s="186"/>
      <c r="AF1452" s="187" t="str">
        <f t="shared" si="513"/>
        <v/>
      </c>
      <c r="AG1452" s="182"/>
      <c r="AH1452" s="184"/>
      <c r="AI1452" s="184"/>
      <c r="AJ1452" s="182"/>
      <c r="AK1452" s="188" t="str">
        <f t="shared" si="514"/>
        <v/>
      </c>
      <c r="AL1452" s="188" t="str">
        <f t="shared" si="515"/>
        <v/>
      </c>
      <c r="AM1452" s="188" t="str">
        <f t="shared" si="516"/>
        <v/>
      </c>
      <c r="AN1452" s="359" t="str">
        <f>IF(Overview!$K$17='Internal Calcs'!$P$22,IF(AK1452="","",AK1452),IF(Overview!$K$17='Internal Calcs'!$P$23,IF(AK1452="","",AK1452),IF(ISNUMBER(A1452),(IF(F1452="Short",G1452-H1452,H1452-G1452)*AZ1452-AX1452),"")))</f>
        <v/>
      </c>
      <c r="AO1452" s="401" t="str">
        <f>IF(Overview!$K$17='Internal Calcs'!$P$22,IF(AL1452="","",AL1452),IF(Overview!$K$17='Internal Calcs'!$P$23,IF(AL1452="","",AL1452),IF(ISNUMBER(A1452),IF(AL1452="",(IF(F1452="Short",G1452-H1452,H1452-G1452)*AZ1452-AX1452),(IF(F1452="Short",G1452-J1452,J1452-G1452)*AZ1452-AX1452)),"")))</f>
        <v/>
      </c>
      <c r="AP1452" s="359" t="str">
        <f>IF(Overview!$K$17='Internal Calcs'!$P$22,"",IF(Overview!$K$17='Internal Calcs'!$P$23,IF(AM1452="","",AM1452),IF(ISNUMBER(A1452),IF(AM1452="",(IF(F1452="Short",G1452-H1452,H1452-G1452)*AZ1452-AX1452),(IF(F1452="Short",G1452-L1452,L1452-G1452)*AZ1452-AX1452)),"")))</f>
        <v/>
      </c>
      <c r="AQ1452" s="188" t="str">
        <f t="shared" si="517"/>
        <v/>
      </c>
      <c r="AR1452" s="188" t="str">
        <f t="shared" si="518"/>
        <v/>
      </c>
      <c r="AS1452" s="188" t="str">
        <f t="shared" si="519"/>
        <v/>
      </c>
      <c r="AT1452" s="188" t="str">
        <f>IF(ISNUMBER(A1452),MAX($AS$2:AS1452)-AS1452,"")</f>
        <v/>
      </c>
      <c r="AU1452" s="189" t="str">
        <f t="shared" si="520"/>
        <v/>
      </c>
      <c r="AV1452" s="190" t="str">
        <f t="shared" si="521"/>
        <v/>
      </c>
      <c r="AW1452" s="190" t="str">
        <f t="shared" si="522"/>
        <v/>
      </c>
      <c r="AX1452" s="191" t="str">
        <f ca="1">IF(ISNUMBER($A1452),INDIRECT(CONCATENATE("'Instrument List'!B",(MATCH(E1452,'Instrument List'!A:A,0))-0)),"")</f>
        <v/>
      </c>
      <c r="AY1452" s="191" t="str">
        <f ca="1">IF(ISNUMBER($A1452),INDIRECT(CONCATENATE("'Instrument List'!D",(MATCH(E1452,'Instrument List'!A:A,0))-0)),"")</f>
        <v/>
      </c>
      <c r="AZ1452" s="191" t="str">
        <f ca="1">IF(ISNUMBER($A1452),INDIRECT(CONCATENATE("'Instrument List'!C",(MATCH(E1452,'Instrument List'!A:A,0))-0)),"")</f>
        <v/>
      </c>
      <c r="BA1452" s="192" t="str">
        <f ca="1">IF(ISNUMBER(A1452),INDIRECT(CONCATENATE("'Instrument List'!E",(MATCH(E1452,'Instrument List'!A:A,0))-0)),"")</f>
        <v/>
      </c>
      <c r="BB1452" s="193" t="str">
        <f t="shared" si="523"/>
        <v/>
      </c>
      <c r="BC1452" s="193" t="str">
        <f t="shared" si="524"/>
        <v/>
      </c>
      <c r="BD1452" s="193" t="str">
        <f ca="1">IF(ISNUMBER(A1452),INDIRECT(CONCATENATE("'Instrument List'!F",(MATCH(E1452,'Instrument List'!A:A,0))-0)),"")</f>
        <v/>
      </c>
    </row>
    <row r="1453" spans="1:56">
      <c r="A1453" s="220" t="str">
        <f t="shared" si="504"/>
        <v/>
      </c>
      <c r="B1453" s="221"/>
      <c r="C1453" s="222"/>
      <c r="D1453" s="169"/>
      <c r="E1453" s="169"/>
      <c r="F1453" s="169"/>
      <c r="G1453" s="202"/>
      <c r="H1453" s="217"/>
      <c r="I1453" s="212"/>
      <c r="J1453" s="206"/>
      <c r="K1453" s="212"/>
      <c r="L1453" s="206"/>
      <c r="M1453" s="212"/>
      <c r="N1453" s="206"/>
      <c r="O1453" s="170" t="str">
        <f t="shared" si="505"/>
        <v/>
      </c>
      <c r="P1453" s="171"/>
      <c r="Q1453" s="171"/>
      <c r="R1453" s="171"/>
      <c r="S1453" s="172" t="str">
        <f t="shared" si="506"/>
        <v/>
      </c>
      <c r="T1453" s="172" t="str">
        <f t="shared" si="507"/>
        <v/>
      </c>
      <c r="U1453" s="171"/>
      <c r="V1453" s="171"/>
      <c r="W1453" s="173" t="str">
        <f t="shared" si="508"/>
        <v/>
      </c>
      <c r="X1453" s="173" t="str">
        <f t="shared" si="509"/>
        <v/>
      </c>
      <c r="Y1453" s="173" t="str">
        <f t="shared" si="510"/>
        <v/>
      </c>
      <c r="Z1453" s="171"/>
      <c r="AA1453" s="171"/>
      <c r="AB1453" s="171"/>
      <c r="AC1453" s="172" t="str">
        <f t="shared" si="511"/>
        <v/>
      </c>
      <c r="AD1453" s="172" t="str">
        <f t="shared" si="512"/>
        <v/>
      </c>
      <c r="AE1453" s="174"/>
      <c r="AF1453" s="175" t="str">
        <f t="shared" si="513"/>
        <v/>
      </c>
      <c r="AG1453" s="169"/>
      <c r="AH1453" s="171"/>
      <c r="AI1453" s="171"/>
      <c r="AJ1453" s="169"/>
      <c r="AK1453" s="176" t="str">
        <f t="shared" si="514"/>
        <v/>
      </c>
      <c r="AL1453" s="176" t="str">
        <f t="shared" si="515"/>
        <v/>
      </c>
      <c r="AM1453" s="176" t="str">
        <f t="shared" si="516"/>
        <v/>
      </c>
      <c r="AN1453" s="359" t="str">
        <f>IF(Overview!$K$17='Internal Calcs'!$P$22,IF(AK1453="","",AK1453),IF(Overview!$K$17='Internal Calcs'!$P$23,IF(AK1453="","",AK1453),IF(ISNUMBER(A1453),(IF(F1453="Short",G1453-H1453,H1453-G1453)*AZ1453-AX1453),"")))</f>
        <v/>
      </c>
      <c r="AO1453" s="401" t="str">
        <f>IF(Overview!$K$17='Internal Calcs'!$P$22,IF(AL1453="","",AL1453),IF(Overview!$K$17='Internal Calcs'!$P$23,IF(AL1453="","",AL1453),IF(ISNUMBER(A1453),IF(AL1453="",(IF(F1453="Short",G1453-H1453,H1453-G1453)*AZ1453-AX1453),(IF(F1453="Short",G1453-J1453,J1453-G1453)*AZ1453-AX1453)),"")))</f>
        <v/>
      </c>
      <c r="AP1453" s="359" t="str">
        <f>IF(Overview!$K$17='Internal Calcs'!$P$22,"",IF(Overview!$K$17='Internal Calcs'!$P$23,IF(AM1453="","",AM1453),IF(ISNUMBER(A1453),IF(AM1453="",(IF(F1453="Short",G1453-H1453,H1453-G1453)*AZ1453-AX1453),(IF(F1453="Short",G1453-L1453,L1453-G1453)*AZ1453-AX1453)),"")))</f>
        <v/>
      </c>
      <c r="AQ1453" s="176" t="str">
        <f t="shared" si="517"/>
        <v/>
      </c>
      <c r="AR1453" s="176" t="str">
        <f t="shared" si="518"/>
        <v/>
      </c>
      <c r="AS1453" s="176" t="str">
        <f t="shared" si="519"/>
        <v/>
      </c>
      <c r="AT1453" s="176" t="str">
        <f>IF(ISNUMBER(A1453),MAX($AS$2:AS1453)-AS1453,"")</f>
        <v/>
      </c>
      <c r="AU1453" s="177" t="str">
        <f t="shared" si="520"/>
        <v/>
      </c>
      <c r="AV1453" s="178" t="str">
        <f t="shared" si="521"/>
        <v/>
      </c>
      <c r="AW1453" s="178" t="str">
        <f t="shared" si="522"/>
        <v/>
      </c>
      <c r="AX1453" s="179" t="str">
        <f ca="1">IF(ISNUMBER($A1453),INDIRECT(CONCATENATE("'Instrument List'!B",(MATCH(E1453,'Instrument List'!A:A,0))-0)),"")</f>
        <v/>
      </c>
      <c r="AY1453" s="179" t="str">
        <f ca="1">IF(ISNUMBER($A1453),INDIRECT(CONCATENATE("'Instrument List'!D",(MATCH(E1453,'Instrument List'!A:A,0))-0)),"")</f>
        <v/>
      </c>
      <c r="AZ1453" s="179" t="str">
        <f ca="1">IF(ISNUMBER($A1453),INDIRECT(CONCATENATE("'Instrument List'!C",(MATCH(E1453,'Instrument List'!A:A,0))-0)),"")</f>
        <v/>
      </c>
      <c r="BA1453" s="180" t="str">
        <f ca="1">IF(ISNUMBER(A1453),INDIRECT(CONCATENATE("'Instrument List'!E",(MATCH(E1453,'Instrument List'!A:A,0))-0)),"")</f>
        <v/>
      </c>
      <c r="BB1453" s="181" t="str">
        <f t="shared" si="523"/>
        <v/>
      </c>
      <c r="BC1453" s="181" t="str">
        <f t="shared" si="524"/>
        <v/>
      </c>
      <c r="BD1453" s="181" t="str">
        <f ca="1">IF(ISNUMBER(A1453),INDIRECT(CONCATENATE("'Instrument List'!F",(MATCH(E1453,'Instrument List'!A:A,0))-0)),"")</f>
        <v/>
      </c>
    </row>
    <row r="1454" spans="1:56">
      <c r="A1454" s="223" t="str">
        <f t="shared" si="504"/>
        <v/>
      </c>
      <c r="B1454" s="224"/>
      <c r="C1454" s="225"/>
      <c r="D1454" s="182"/>
      <c r="E1454" s="182"/>
      <c r="F1454" s="182"/>
      <c r="G1454" s="203"/>
      <c r="H1454" s="218"/>
      <c r="I1454" s="213"/>
      <c r="J1454" s="207"/>
      <c r="K1454" s="213"/>
      <c r="L1454" s="207"/>
      <c r="M1454" s="213"/>
      <c r="N1454" s="207"/>
      <c r="O1454" s="183" t="str">
        <f t="shared" si="505"/>
        <v/>
      </c>
      <c r="P1454" s="184"/>
      <c r="Q1454" s="184"/>
      <c r="R1454" s="275"/>
      <c r="S1454" s="185" t="str">
        <f t="shared" si="506"/>
        <v/>
      </c>
      <c r="T1454" s="185" t="str">
        <f t="shared" si="507"/>
        <v/>
      </c>
      <c r="U1454" s="275"/>
      <c r="V1454" s="275"/>
      <c r="W1454" s="276" t="str">
        <f t="shared" si="508"/>
        <v/>
      </c>
      <c r="X1454" s="276" t="str">
        <f t="shared" si="509"/>
        <v/>
      </c>
      <c r="Y1454" s="276" t="str">
        <f t="shared" si="510"/>
        <v/>
      </c>
      <c r="Z1454" s="275"/>
      <c r="AA1454" s="184"/>
      <c r="AB1454" s="184"/>
      <c r="AC1454" s="185" t="str">
        <f t="shared" si="511"/>
        <v/>
      </c>
      <c r="AD1454" s="185" t="str">
        <f t="shared" si="512"/>
        <v/>
      </c>
      <c r="AE1454" s="186"/>
      <c r="AF1454" s="187" t="str">
        <f t="shared" si="513"/>
        <v/>
      </c>
      <c r="AG1454" s="182"/>
      <c r="AH1454" s="184"/>
      <c r="AI1454" s="184"/>
      <c r="AJ1454" s="182"/>
      <c r="AK1454" s="188" t="str">
        <f t="shared" si="514"/>
        <v/>
      </c>
      <c r="AL1454" s="188" t="str">
        <f t="shared" si="515"/>
        <v/>
      </c>
      <c r="AM1454" s="188" t="str">
        <f t="shared" si="516"/>
        <v/>
      </c>
      <c r="AN1454" s="359" t="str">
        <f>IF(Overview!$K$17='Internal Calcs'!$P$22,IF(AK1454="","",AK1454),IF(Overview!$K$17='Internal Calcs'!$P$23,IF(AK1454="","",AK1454),IF(ISNUMBER(A1454),(IF(F1454="Short",G1454-H1454,H1454-G1454)*AZ1454-AX1454),"")))</f>
        <v/>
      </c>
      <c r="AO1454" s="401" t="str">
        <f>IF(Overview!$K$17='Internal Calcs'!$P$22,IF(AL1454="","",AL1454),IF(Overview!$K$17='Internal Calcs'!$P$23,IF(AL1454="","",AL1454),IF(ISNUMBER(A1454),IF(AL1454="",(IF(F1454="Short",G1454-H1454,H1454-G1454)*AZ1454-AX1454),(IF(F1454="Short",G1454-J1454,J1454-G1454)*AZ1454-AX1454)),"")))</f>
        <v/>
      </c>
      <c r="AP1454" s="359" t="str">
        <f>IF(Overview!$K$17='Internal Calcs'!$P$22,"",IF(Overview!$K$17='Internal Calcs'!$P$23,IF(AM1454="","",AM1454),IF(ISNUMBER(A1454),IF(AM1454="",(IF(F1454="Short",G1454-H1454,H1454-G1454)*AZ1454-AX1454),(IF(F1454="Short",G1454-L1454,L1454-G1454)*AZ1454-AX1454)),"")))</f>
        <v/>
      </c>
      <c r="AQ1454" s="188" t="str">
        <f t="shared" si="517"/>
        <v/>
      </c>
      <c r="AR1454" s="188" t="str">
        <f t="shared" si="518"/>
        <v/>
      </c>
      <c r="AS1454" s="188" t="str">
        <f t="shared" si="519"/>
        <v/>
      </c>
      <c r="AT1454" s="188" t="str">
        <f>IF(ISNUMBER(A1454),MAX($AS$2:AS1454)-AS1454,"")</f>
        <v/>
      </c>
      <c r="AU1454" s="189" t="str">
        <f t="shared" si="520"/>
        <v/>
      </c>
      <c r="AV1454" s="190" t="str">
        <f t="shared" si="521"/>
        <v/>
      </c>
      <c r="AW1454" s="190" t="str">
        <f t="shared" si="522"/>
        <v/>
      </c>
      <c r="AX1454" s="191" t="str">
        <f ca="1">IF(ISNUMBER($A1454),INDIRECT(CONCATENATE("'Instrument List'!B",(MATCH(E1454,'Instrument List'!A:A,0))-0)),"")</f>
        <v/>
      </c>
      <c r="AY1454" s="191" t="str">
        <f ca="1">IF(ISNUMBER($A1454),INDIRECT(CONCATENATE("'Instrument List'!D",(MATCH(E1454,'Instrument List'!A:A,0))-0)),"")</f>
        <v/>
      </c>
      <c r="AZ1454" s="191" t="str">
        <f ca="1">IF(ISNUMBER($A1454),INDIRECT(CONCATENATE("'Instrument List'!C",(MATCH(E1454,'Instrument List'!A:A,0))-0)),"")</f>
        <v/>
      </c>
      <c r="BA1454" s="192" t="str">
        <f ca="1">IF(ISNUMBER(A1454),INDIRECT(CONCATENATE("'Instrument List'!E",(MATCH(E1454,'Instrument List'!A:A,0))-0)),"")</f>
        <v/>
      </c>
      <c r="BB1454" s="193" t="str">
        <f t="shared" si="523"/>
        <v/>
      </c>
      <c r="BC1454" s="193" t="str">
        <f t="shared" si="524"/>
        <v/>
      </c>
      <c r="BD1454" s="193" t="str">
        <f ca="1">IF(ISNUMBER(A1454),INDIRECT(CONCATENATE("'Instrument List'!F",(MATCH(E1454,'Instrument List'!A:A,0))-0)),"")</f>
        <v/>
      </c>
    </row>
    <row r="1455" spans="1:56">
      <c r="A1455" s="220" t="str">
        <f t="shared" si="504"/>
        <v/>
      </c>
      <c r="B1455" s="221"/>
      <c r="C1455" s="222"/>
      <c r="D1455" s="169"/>
      <c r="E1455" s="169"/>
      <c r="F1455" s="169"/>
      <c r="G1455" s="202"/>
      <c r="H1455" s="217"/>
      <c r="I1455" s="212"/>
      <c r="J1455" s="206"/>
      <c r="K1455" s="212"/>
      <c r="L1455" s="206"/>
      <c r="M1455" s="212"/>
      <c r="N1455" s="206"/>
      <c r="O1455" s="170" t="str">
        <f t="shared" si="505"/>
        <v/>
      </c>
      <c r="P1455" s="171"/>
      <c r="Q1455" s="171"/>
      <c r="R1455" s="171"/>
      <c r="S1455" s="172" t="str">
        <f t="shared" si="506"/>
        <v/>
      </c>
      <c r="T1455" s="172" t="str">
        <f t="shared" si="507"/>
        <v/>
      </c>
      <c r="U1455" s="171"/>
      <c r="V1455" s="171"/>
      <c r="W1455" s="173" t="str">
        <f t="shared" si="508"/>
        <v/>
      </c>
      <c r="X1455" s="173" t="str">
        <f t="shared" si="509"/>
        <v/>
      </c>
      <c r="Y1455" s="173" t="str">
        <f t="shared" si="510"/>
        <v/>
      </c>
      <c r="Z1455" s="171"/>
      <c r="AA1455" s="171"/>
      <c r="AB1455" s="171"/>
      <c r="AC1455" s="172" t="str">
        <f t="shared" si="511"/>
        <v/>
      </c>
      <c r="AD1455" s="172" t="str">
        <f t="shared" si="512"/>
        <v/>
      </c>
      <c r="AE1455" s="174"/>
      <c r="AF1455" s="175" t="str">
        <f t="shared" si="513"/>
        <v/>
      </c>
      <c r="AG1455" s="169"/>
      <c r="AH1455" s="171"/>
      <c r="AI1455" s="171"/>
      <c r="AJ1455" s="169"/>
      <c r="AK1455" s="176" t="str">
        <f t="shared" si="514"/>
        <v/>
      </c>
      <c r="AL1455" s="176" t="str">
        <f t="shared" si="515"/>
        <v/>
      </c>
      <c r="AM1455" s="176" t="str">
        <f t="shared" si="516"/>
        <v/>
      </c>
      <c r="AN1455" s="359" t="str">
        <f>IF(Overview!$K$17='Internal Calcs'!$P$22,IF(AK1455="","",AK1455),IF(Overview!$K$17='Internal Calcs'!$P$23,IF(AK1455="","",AK1455),IF(ISNUMBER(A1455),(IF(F1455="Short",G1455-H1455,H1455-G1455)*AZ1455-AX1455),"")))</f>
        <v/>
      </c>
      <c r="AO1455" s="401" t="str">
        <f>IF(Overview!$K$17='Internal Calcs'!$P$22,IF(AL1455="","",AL1455),IF(Overview!$K$17='Internal Calcs'!$P$23,IF(AL1455="","",AL1455),IF(ISNUMBER(A1455),IF(AL1455="",(IF(F1455="Short",G1455-H1455,H1455-G1455)*AZ1455-AX1455),(IF(F1455="Short",G1455-J1455,J1455-G1455)*AZ1455-AX1455)),"")))</f>
        <v/>
      </c>
      <c r="AP1455" s="359" t="str">
        <f>IF(Overview!$K$17='Internal Calcs'!$P$22,"",IF(Overview!$K$17='Internal Calcs'!$P$23,IF(AM1455="","",AM1455),IF(ISNUMBER(A1455),IF(AM1455="",(IF(F1455="Short",G1455-H1455,H1455-G1455)*AZ1455-AX1455),(IF(F1455="Short",G1455-L1455,L1455-G1455)*AZ1455-AX1455)),"")))</f>
        <v/>
      </c>
      <c r="AQ1455" s="176" t="str">
        <f t="shared" si="517"/>
        <v/>
      </c>
      <c r="AR1455" s="176" t="str">
        <f t="shared" si="518"/>
        <v/>
      </c>
      <c r="AS1455" s="176" t="str">
        <f t="shared" si="519"/>
        <v/>
      </c>
      <c r="AT1455" s="176" t="str">
        <f>IF(ISNUMBER(A1455),MAX($AS$2:AS1455)-AS1455,"")</f>
        <v/>
      </c>
      <c r="AU1455" s="177" t="str">
        <f t="shared" si="520"/>
        <v/>
      </c>
      <c r="AV1455" s="178" t="str">
        <f t="shared" si="521"/>
        <v/>
      </c>
      <c r="AW1455" s="178" t="str">
        <f t="shared" si="522"/>
        <v/>
      </c>
      <c r="AX1455" s="179" t="str">
        <f ca="1">IF(ISNUMBER($A1455),INDIRECT(CONCATENATE("'Instrument List'!B",(MATCH(E1455,'Instrument List'!A:A,0))-0)),"")</f>
        <v/>
      </c>
      <c r="AY1455" s="179" t="str">
        <f ca="1">IF(ISNUMBER($A1455),INDIRECT(CONCATENATE("'Instrument List'!D",(MATCH(E1455,'Instrument List'!A:A,0))-0)),"")</f>
        <v/>
      </c>
      <c r="AZ1455" s="179" t="str">
        <f ca="1">IF(ISNUMBER($A1455),INDIRECT(CONCATENATE("'Instrument List'!C",(MATCH(E1455,'Instrument List'!A:A,0))-0)),"")</f>
        <v/>
      </c>
      <c r="BA1455" s="180" t="str">
        <f ca="1">IF(ISNUMBER(A1455),INDIRECT(CONCATENATE("'Instrument List'!E",(MATCH(E1455,'Instrument List'!A:A,0))-0)),"")</f>
        <v/>
      </c>
      <c r="BB1455" s="181" t="str">
        <f t="shared" si="523"/>
        <v/>
      </c>
      <c r="BC1455" s="181" t="str">
        <f t="shared" si="524"/>
        <v/>
      </c>
      <c r="BD1455" s="181" t="str">
        <f ca="1">IF(ISNUMBER(A1455),INDIRECT(CONCATENATE("'Instrument List'!F",(MATCH(E1455,'Instrument List'!A:A,0))-0)),"")</f>
        <v/>
      </c>
    </row>
    <row r="1456" spans="1:56">
      <c r="A1456" s="223" t="str">
        <f t="shared" si="504"/>
        <v/>
      </c>
      <c r="B1456" s="224"/>
      <c r="C1456" s="225"/>
      <c r="D1456" s="182"/>
      <c r="E1456" s="182"/>
      <c r="F1456" s="182"/>
      <c r="G1456" s="203"/>
      <c r="H1456" s="218"/>
      <c r="I1456" s="213"/>
      <c r="J1456" s="207"/>
      <c r="K1456" s="213"/>
      <c r="L1456" s="207"/>
      <c r="M1456" s="213"/>
      <c r="N1456" s="207"/>
      <c r="O1456" s="183" t="str">
        <f t="shared" si="505"/>
        <v/>
      </c>
      <c r="P1456" s="184"/>
      <c r="Q1456" s="184"/>
      <c r="R1456" s="275"/>
      <c r="S1456" s="185" t="str">
        <f t="shared" si="506"/>
        <v/>
      </c>
      <c r="T1456" s="185" t="str">
        <f t="shared" si="507"/>
        <v/>
      </c>
      <c r="U1456" s="275"/>
      <c r="V1456" s="275"/>
      <c r="W1456" s="276" t="str">
        <f t="shared" si="508"/>
        <v/>
      </c>
      <c r="X1456" s="276" t="str">
        <f t="shared" si="509"/>
        <v/>
      </c>
      <c r="Y1456" s="276" t="str">
        <f t="shared" si="510"/>
        <v/>
      </c>
      <c r="Z1456" s="275"/>
      <c r="AA1456" s="184"/>
      <c r="AB1456" s="184"/>
      <c r="AC1456" s="185" t="str">
        <f t="shared" si="511"/>
        <v/>
      </c>
      <c r="AD1456" s="185" t="str">
        <f t="shared" si="512"/>
        <v/>
      </c>
      <c r="AE1456" s="186"/>
      <c r="AF1456" s="187" t="str">
        <f t="shared" si="513"/>
        <v/>
      </c>
      <c r="AG1456" s="182"/>
      <c r="AH1456" s="184"/>
      <c r="AI1456" s="184"/>
      <c r="AJ1456" s="182"/>
      <c r="AK1456" s="188" t="str">
        <f t="shared" si="514"/>
        <v/>
      </c>
      <c r="AL1456" s="188" t="str">
        <f t="shared" si="515"/>
        <v/>
      </c>
      <c r="AM1456" s="188" t="str">
        <f t="shared" si="516"/>
        <v/>
      </c>
      <c r="AN1456" s="359" t="str">
        <f>IF(Overview!$K$17='Internal Calcs'!$P$22,IF(AK1456="","",AK1456),IF(Overview!$K$17='Internal Calcs'!$P$23,IF(AK1456="","",AK1456),IF(ISNUMBER(A1456),(IF(F1456="Short",G1456-H1456,H1456-G1456)*AZ1456-AX1456),"")))</f>
        <v/>
      </c>
      <c r="AO1456" s="401" t="str">
        <f>IF(Overview!$K$17='Internal Calcs'!$P$22,IF(AL1456="","",AL1456),IF(Overview!$K$17='Internal Calcs'!$P$23,IF(AL1456="","",AL1456),IF(ISNUMBER(A1456),IF(AL1456="",(IF(F1456="Short",G1456-H1456,H1456-G1456)*AZ1456-AX1456),(IF(F1456="Short",G1456-J1456,J1456-G1456)*AZ1456-AX1456)),"")))</f>
        <v/>
      </c>
      <c r="AP1456" s="359" t="str">
        <f>IF(Overview!$K$17='Internal Calcs'!$P$22,"",IF(Overview!$K$17='Internal Calcs'!$P$23,IF(AM1456="","",AM1456),IF(ISNUMBER(A1456),IF(AM1456="",(IF(F1456="Short",G1456-H1456,H1456-G1456)*AZ1456-AX1456),(IF(F1456="Short",G1456-L1456,L1456-G1456)*AZ1456-AX1456)),"")))</f>
        <v/>
      </c>
      <c r="AQ1456" s="188" t="str">
        <f t="shared" si="517"/>
        <v/>
      </c>
      <c r="AR1456" s="188" t="str">
        <f t="shared" si="518"/>
        <v/>
      </c>
      <c r="AS1456" s="188" t="str">
        <f t="shared" si="519"/>
        <v/>
      </c>
      <c r="AT1456" s="188" t="str">
        <f>IF(ISNUMBER(A1456),MAX($AS$2:AS1456)-AS1456,"")</f>
        <v/>
      </c>
      <c r="AU1456" s="189" t="str">
        <f t="shared" si="520"/>
        <v/>
      </c>
      <c r="AV1456" s="190" t="str">
        <f t="shared" si="521"/>
        <v/>
      </c>
      <c r="AW1456" s="190" t="str">
        <f t="shared" si="522"/>
        <v/>
      </c>
      <c r="AX1456" s="191" t="str">
        <f ca="1">IF(ISNUMBER($A1456),INDIRECT(CONCATENATE("'Instrument List'!B",(MATCH(E1456,'Instrument List'!A:A,0))-0)),"")</f>
        <v/>
      </c>
      <c r="AY1456" s="191" t="str">
        <f ca="1">IF(ISNUMBER($A1456),INDIRECT(CONCATENATE("'Instrument List'!D",(MATCH(E1456,'Instrument List'!A:A,0))-0)),"")</f>
        <v/>
      </c>
      <c r="AZ1456" s="191" t="str">
        <f ca="1">IF(ISNUMBER($A1456),INDIRECT(CONCATENATE("'Instrument List'!C",(MATCH(E1456,'Instrument List'!A:A,0))-0)),"")</f>
        <v/>
      </c>
      <c r="BA1456" s="192" t="str">
        <f ca="1">IF(ISNUMBER(A1456),INDIRECT(CONCATENATE("'Instrument List'!E",(MATCH(E1456,'Instrument List'!A:A,0))-0)),"")</f>
        <v/>
      </c>
      <c r="BB1456" s="193" t="str">
        <f t="shared" si="523"/>
        <v/>
      </c>
      <c r="BC1456" s="193" t="str">
        <f t="shared" si="524"/>
        <v/>
      </c>
      <c r="BD1456" s="193" t="str">
        <f ca="1">IF(ISNUMBER(A1456),INDIRECT(CONCATENATE("'Instrument List'!F",(MATCH(E1456,'Instrument List'!A:A,0))-0)),"")</f>
        <v/>
      </c>
    </row>
    <row r="1457" spans="1:56">
      <c r="A1457" s="220" t="str">
        <f t="shared" si="504"/>
        <v/>
      </c>
      <c r="B1457" s="221"/>
      <c r="C1457" s="222"/>
      <c r="D1457" s="169"/>
      <c r="E1457" s="169"/>
      <c r="F1457" s="169"/>
      <c r="G1457" s="202"/>
      <c r="H1457" s="217"/>
      <c r="I1457" s="212"/>
      <c r="J1457" s="206"/>
      <c r="K1457" s="212"/>
      <c r="L1457" s="206"/>
      <c r="M1457" s="212"/>
      <c r="N1457" s="206"/>
      <c r="O1457" s="170" t="str">
        <f t="shared" si="505"/>
        <v/>
      </c>
      <c r="P1457" s="171"/>
      <c r="Q1457" s="171"/>
      <c r="R1457" s="171"/>
      <c r="S1457" s="172" t="str">
        <f t="shared" si="506"/>
        <v/>
      </c>
      <c r="T1457" s="172" t="str">
        <f t="shared" si="507"/>
        <v/>
      </c>
      <c r="U1457" s="171"/>
      <c r="V1457" s="171"/>
      <c r="W1457" s="173" t="str">
        <f t="shared" si="508"/>
        <v/>
      </c>
      <c r="X1457" s="173" t="str">
        <f t="shared" si="509"/>
        <v/>
      </c>
      <c r="Y1457" s="173" t="str">
        <f t="shared" si="510"/>
        <v/>
      </c>
      <c r="Z1457" s="171"/>
      <c r="AA1457" s="171"/>
      <c r="AB1457" s="171"/>
      <c r="AC1457" s="172" t="str">
        <f t="shared" si="511"/>
        <v/>
      </c>
      <c r="AD1457" s="172" t="str">
        <f t="shared" si="512"/>
        <v/>
      </c>
      <c r="AE1457" s="174"/>
      <c r="AF1457" s="175" t="str">
        <f t="shared" si="513"/>
        <v/>
      </c>
      <c r="AG1457" s="169"/>
      <c r="AH1457" s="171"/>
      <c r="AI1457" s="171"/>
      <c r="AJ1457" s="169"/>
      <c r="AK1457" s="176" t="str">
        <f t="shared" si="514"/>
        <v/>
      </c>
      <c r="AL1457" s="176" t="str">
        <f t="shared" si="515"/>
        <v/>
      </c>
      <c r="AM1457" s="176" t="str">
        <f t="shared" si="516"/>
        <v/>
      </c>
      <c r="AN1457" s="359" t="str">
        <f>IF(Overview!$K$17='Internal Calcs'!$P$22,IF(AK1457="","",AK1457),IF(Overview!$K$17='Internal Calcs'!$P$23,IF(AK1457="","",AK1457),IF(ISNUMBER(A1457),(IF(F1457="Short",G1457-H1457,H1457-G1457)*AZ1457-AX1457),"")))</f>
        <v/>
      </c>
      <c r="AO1457" s="401" t="str">
        <f>IF(Overview!$K$17='Internal Calcs'!$P$22,IF(AL1457="","",AL1457),IF(Overview!$K$17='Internal Calcs'!$P$23,IF(AL1457="","",AL1457),IF(ISNUMBER(A1457),IF(AL1457="",(IF(F1457="Short",G1457-H1457,H1457-G1457)*AZ1457-AX1457),(IF(F1457="Short",G1457-J1457,J1457-G1457)*AZ1457-AX1457)),"")))</f>
        <v/>
      </c>
      <c r="AP1457" s="359" t="str">
        <f>IF(Overview!$K$17='Internal Calcs'!$P$22,"",IF(Overview!$K$17='Internal Calcs'!$P$23,IF(AM1457="","",AM1457),IF(ISNUMBER(A1457),IF(AM1457="",(IF(F1457="Short",G1457-H1457,H1457-G1457)*AZ1457-AX1457),(IF(F1457="Short",G1457-L1457,L1457-G1457)*AZ1457-AX1457)),"")))</f>
        <v/>
      </c>
      <c r="AQ1457" s="176" t="str">
        <f t="shared" si="517"/>
        <v/>
      </c>
      <c r="AR1457" s="176" t="str">
        <f t="shared" si="518"/>
        <v/>
      </c>
      <c r="AS1457" s="176" t="str">
        <f t="shared" si="519"/>
        <v/>
      </c>
      <c r="AT1457" s="176" t="str">
        <f>IF(ISNUMBER(A1457),MAX($AS$2:AS1457)-AS1457,"")</f>
        <v/>
      </c>
      <c r="AU1457" s="177" t="str">
        <f t="shared" si="520"/>
        <v/>
      </c>
      <c r="AV1457" s="178" t="str">
        <f t="shared" si="521"/>
        <v/>
      </c>
      <c r="AW1457" s="178" t="str">
        <f t="shared" si="522"/>
        <v/>
      </c>
      <c r="AX1457" s="179" t="str">
        <f ca="1">IF(ISNUMBER($A1457),INDIRECT(CONCATENATE("'Instrument List'!B",(MATCH(E1457,'Instrument List'!A:A,0))-0)),"")</f>
        <v/>
      </c>
      <c r="AY1457" s="179" t="str">
        <f ca="1">IF(ISNUMBER($A1457),INDIRECT(CONCATENATE("'Instrument List'!D",(MATCH(E1457,'Instrument List'!A:A,0))-0)),"")</f>
        <v/>
      </c>
      <c r="AZ1457" s="179" t="str">
        <f ca="1">IF(ISNUMBER($A1457),INDIRECT(CONCATENATE("'Instrument List'!C",(MATCH(E1457,'Instrument List'!A:A,0))-0)),"")</f>
        <v/>
      </c>
      <c r="BA1457" s="180" t="str">
        <f ca="1">IF(ISNUMBER(A1457),INDIRECT(CONCATENATE("'Instrument List'!E",(MATCH(E1457,'Instrument List'!A:A,0))-0)),"")</f>
        <v/>
      </c>
      <c r="BB1457" s="181" t="str">
        <f t="shared" si="523"/>
        <v/>
      </c>
      <c r="BC1457" s="181" t="str">
        <f t="shared" si="524"/>
        <v/>
      </c>
      <c r="BD1457" s="181" t="str">
        <f ca="1">IF(ISNUMBER(A1457),INDIRECT(CONCATENATE("'Instrument List'!F",(MATCH(E1457,'Instrument List'!A:A,0))-0)),"")</f>
        <v/>
      </c>
    </row>
    <row r="1458" spans="1:56">
      <c r="A1458" s="223" t="str">
        <f t="shared" si="504"/>
        <v/>
      </c>
      <c r="B1458" s="224"/>
      <c r="C1458" s="225"/>
      <c r="D1458" s="182"/>
      <c r="E1458" s="182"/>
      <c r="F1458" s="182"/>
      <c r="G1458" s="203"/>
      <c r="H1458" s="218"/>
      <c r="I1458" s="213"/>
      <c r="J1458" s="207"/>
      <c r="K1458" s="213"/>
      <c r="L1458" s="207"/>
      <c r="M1458" s="213"/>
      <c r="N1458" s="207"/>
      <c r="O1458" s="183" t="str">
        <f t="shared" si="505"/>
        <v/>
      </c>
      <c r="P1458" s="184"/>
      <c r="Q1458" s="184"/>
      <c r="R1458" s="275"/>
      <c r="S1458" s="185" t="str">
        <f t="shared" si="506"/>
        <v/>
      </c>
      <c r="T1458" s="185" t="str">
        <f t="shared" si="507"/>
        <v/>
      </c>
      <c r="U1458" s="275"/>
      <c r="V1458" s="275"/>
      <c r="W1458" s="276" t="str">
        <f t="shared" si="508"/>
        <v/>
      </c>
      <c r="X1458" s="276" t="str">
        <f t="shared" si="509"/>
        <v/>
      </c>
      <c r="Y1458" s="276" t="str">
        <f t="shared" si="510"/>
        <v/>
      </c>
      <c r="Z1458" s="275"/>
      <c r="AA1458" s="184"/>
      <c r="AB1458" s="184"/>
      <c r="AC1458" s="185" t="str">
        <f t="shared" si="511"/>
        <v/>
      </c>
      <c r="AD1458" s="185" t="str">
        <f t="shared" si="512"/>
        <v/>
      </c>
      <c r="AE1458" s="186"/>
      <c r="AF1458" s="187" t="str">
        <f t="shared" si="513"/>
        <v/>
      </c>
      <c r="AG1458" s="182"/>
      <c r="AH1458" s="184"/>
      <c r="AI1458" s="184"/>
      <c r="AJ1458" s="182"/>
      <c r="AK1458" s="188" t="str">
        <f t="shared" si="514"/>
        <v/>
      </c>
      <c r="AL1458" s="188" t="str">
        <f t="shared" si="515"/>
        <v/>
      </c>
      <c r="AM1458" s="188" t="str">
        <f t="shared" si="516"/>
        <v/>
      </c>
      <c r="AN1458" s="359" t="str">
        <f>IF(Overview!$K$17='Internal Calcs'!$P$22,IF(AK1458="","",AK1458),IF(Overview!$K$17='Internal Calcs'!$P$23,IF(AK1458="","",AK1458),IF(ISNUMBER(A1458),(IF(F1458="Short",G1458-H1458,H1458-G1458)*AZ1458-AX1458),"")))</f>
        <v/>
      </c>
      <c r="AO1458" s="401" t="str">
        <f>IF(Overview!$K$17='Internal Calcs'!$P$22,IF(AL1458="","",AL1458),IF(Overview!$K$17='Internal Calcs'!$P$23,IF(AL1458="","",AL1458),IF(ISNUMBER(A1458),IF(AL1458="",(IF(F1458="Short",G1458-H1458,H1458-G1458)*AZ1458-AX1458),(IF(F1458="Short",G1458-J1458,J1458-G1458)*AZ1458-AX1458)),"")))</f>
        <v/>
      </c>
      <c r="AP1458" s="359" t="str">
        <f>IF(Overview!$K$17='Internal Calcs'!$P$22,"",IF(Overview!$K$17='Internal Calcs'!$P$23,IF(AM1458="","",AM1458),IF(ISNUMBER(A1458),IF(AM1458="",(IF(F1458="Short",G1458-H1458,H1458-G1458)*AZ1458-AX1458),(IF(F1458="Short",G1458-L1458,L1458-G1458)*AZ1458-AX1458)),"")))</f>
        <v/>
      </c>
      <c r="AQ1458" s="188" t="str">
        <f t="shared" si="517"/>
        <v/>
      </c>
      <c r="AR1458" s="188" t="str">
        <f t="shared" si="518"/>
        <v/>
      </c>
      <c r="AS1458" s="188" t="str">
        <f t="shared" si="519"/>
        <v/>
      </c>
      <c r="AT1458" s="188" t="str">
        <f>IF(ISNUMBER(A1458),MAX($AS$2:AS1458)-AS1458,"")</f>
        <v/>
      </c>
      <c r="AU1458" s="189" t="str">
        <f t="shared" si="520"/>
        <v/>
      </c>
      <c r="AV1458" s="190" t="str">
        <f t="shared" si="521"/>
        <v/>
      </c>
      <c r="AW1458" s="190" t="str">
        <f t="shared" si="522"/>
        <v/>
      </c>
      <c r="AX1458" s="191" t="str">
        <f ca="1">IF(ISNUMBER($A1458),INDIRECT(CONCATENATE("'Instrument List'!B",(MATCH(E1458,'Instrument List'!A:A,0))-0)),"")</f>
        <v/>
      </c>
      <c r="AY1458" s="191" t="str">
        <f ca="1">IF(ISNUMBER($A1458),INDIRECT(CONCATENATE("'Instrument List'!D",(MATCH(E1458,'Instrument List'!A:A,0))-0)),"")</f>
        <v/>
      </c>
      <c r="AZ1458" s="191" t="str">
        <f ca="1">IF(ISNUMBER($A1458),INDIRECT(CONCATENATE("'Instrument List'!C",(MATCH(E1458,'Instrument List'!A:A,0))-0)),"")</f>
        <v/>
      </c>
      <c r="BA1458" s="192" t="str">
        <f ca="1">IF(ISNUMBER(A1458),INDIRECT(CONCATENATE("'Instrument List'!E",(MATCH(E1458,'Instrument List'!A:A,0))-0)),"")</f>
        <v/>
      </c>
      <c r="BB1458" s="193" t="str">
        <f t="shared" si="523"/>
        <v/>
      </c>
      <c r="BC1458" s="193" t="str">
        <f t="shared" si="524"/>
        <v/>
      </c>
      <c r="BD1458" s="193" t="str">
        <f ca="1">IF(ISNUMBER(A1458),INDIRECT(CONCATENATE("'Instrument List'!F",(MATCH(E1458,'Instrument List'!A:A,0))-0)),"")</f>
        <v/>
      </c>
    </row>
    <row r="1459" spans="1:56">
      <c r="A1459" s="220" t="str">
        <f t="shared" si="504"/>
        <v/>
      </c>
      <c r="B1459" s="221"/>
      <c r="C1459" s="222"/>
      <c r="D1459" s="169"/>
      <c r="E1459" s="169"/>
      <c r="F1459" s="169"/>
      <c r="G1459" s="202"/>
      <c r="H1459" s="217"/>
      <c r="I1459" s="212"/>
      <c r="J1459" s="206"/>
      <c r="K1459" s="212"/>
      <c r="L1459" s="206"/>
      <c r="M1459" s="212"/>
      <c r="N1459" s="206"/>
      <c r="O1459" s="170" t="str">
        <f t="shared" si="505"/>
        <v/>
      </c>
      <c r="P1459" s="171"/>
      <c r="Q1459" s="171"/>
      <c r="R1459" s="171"/>
      <c r="S1459" s="172" t="str">
        <f t="shared" si="506"/>
        <v/>
      </c>
      <c r="T1459" s="172" t="str">
        <f t="shared" si="507"/>
        <v/>
      </c>
      <c r="U1459" s="171"/>
      <c r="V1459" s="171"/>
      <c r="W1459" s="173" t="str">
        <f t="shared" si="508"/>
        <v/>
      </c>
      <c r="X1459" s="173" t="str">
        <f t="shared" si="509"/>
        <v/>
      </c>
      <c r="Y1459" s="173" t="str">
        <f t="shared" si="510"/>
        <v/>
      </c>
      <c r="Z1459" s="171"/>
      <c r="AA1459" s="171"/>
      <c r="AB1459" s="171"/>
      <c r="AC1459" s="172" t="str">
        <f t="shared" si="511"/>
        <v/>
      </c>
      <c r="AD1459" s="172" t="str">
        <f t="shared" si="512"/>
        <v/>
      </c>
      <c r="AE1459" s="174"/>
      <c r="AF1459" s="175" t="str">
        <f t="shared" si="513"/>
        <v/>
      </c>
      <c r="AG1459" s="169"/>
      <c r="AH1459" s="171"/>
      <c r="AI1459" s="171"/>
      <c r="AJ1459" s="169"/>
      <c r="AK1459" s="176" t="str">
        <f t="shared" si="514"/>
        <v/>
      </c>
      <c r="AL1459" s="176" t="str">
        <f t="shared" si="515"/>
        <v/>
      </c>
      <c r="AM1459" s="176" t="str">
        <f t="shared" si="516"/>
        <v/>
      </c>
      <c r="AN1459" s="359" t="str">
        <f>IF(Overview!$K$17='Internal Calcs'!$P$22,IF(AK1459="","",AK1459),IF(Overview!$K$17='Internal Calcs'!$P$23,IF(AK1459="","",AK1459),IF(ISNUMBER(A1459),(IF(F1459="Short",G1459-H1459,H1459-G1459)*AZ1459-AX1459),"")))</f>
        <v/>
      </c>
      <c r="AO1459" s="401" t="str">
        <f>IF(Overview!$K$17='Internal Calcs'!$P$22,IF(AL1459="","",AL1459),IF(Overview!$K$17='Internal Calcs'!$P$23,IF(AL1459="","",AL1459),IF(ISNUMBER(A1459),IF(AL1459="",(IF(F1459="Short",G1459-H1459,H1459-G1459)*AZ1459-AX1459),(IF(F1459="Short",G1459-J1459,J1459-G1459)*AZ1459-AX1459)),"")))</f>
        <v/>
      </c>
      <c r="AP1459" s="359" t="str">
        <f>IF(Overview!$K$17='Internal Calcs'!$P$22,"",IF(Overview!$K$17='Internal Calcs'!$P$23,IF(AM1459="","",AM1459),IF(ISNUMBER(A1459),IF(AM1459="",(IF(F1459="Short",G1459-H1459,H1459-G1459)*AZ1459-AX1459),(IF(F1459="Short",G1459-L1459,L1459-G1459)*AZ1459-AX1459)),"")))</f>
        <v/>
      </c>
      <c r="AQ1459" s="176" t="str">
        <f t="shared" si="517"/>
        <v/>
      </c>
      <c r="AR1459" s="176" t="str">
        <f t="shared" si="518"/>
        <v/>
      </c>
      <c r="AS1459" s="176" t="str">
        <f t="shared" si="519"/>
        <v/>
      </c>
      <c r="AT1459" s="176" t="str">
        <f>IF(ISNUMBER(A1459),MAX($AS$2:AS1459)-AS1459,"")</f>
        <v/>
      </c>
      <c r="AU1459" s="177" t="str">
        <f t="shared" si="520"/>
        <v/>
      </c>
      <c r="AV1459" s="178" t="str">
        <f t="shared" si="521"/>
        <v/>
      </c>
      <c r="AW1459" s="178" t="str">
        <f t="shared" si="522"/>
        <v/>
      </c>
      <c r="AX1459" s="179" t="str">
        <f ca="1">IF(ISNUMBER($A1459),INDIRECT(CONCATENATE("'Instrument List'!B",(MATCH(E1459,'Instrument List'!A:A,0))-0)),"")</f>
        <v/>
      </c>
      <c r="AY1459" s="179" t="str">
        <f ca="1">IF(ISNUMBER($A1459),INDIRECT(CONCATENATE("'Instrument List'!D",(MATCH(E1459,'Instrument List'!A:A,0))-0)),"")</f>
        <v/>
      </c>
      <c r="AZ1459" s="179" t="str">
        <f ca="1">IF(ISNUMBER($A1459),INDIRECT(CONCATENATE("'Instrument List'!C",(MATCH(E1459,'Instrument List'!A:A,0))-0)),"")</f>
        <v/>
      </c>
      <c r="BA1459" s="180" t="str">
        <f ca="1">IF(ISNUMBER(A1459),INDIRECT(CONCATENATE("'Instrument List'!E",(MATCH(E1459,'Instrument List'!A:A,0))-0)),"")</f>
        <v/>
      </c>
      <c r="BB1459" s="181" t="str">
        <f t="shared" si="523"/>
        <v/>
      </c>
      <c r="BC1459" s="181" t="str">
        <f t="shared" si="524"/>
        <v/>
      </c>
      <c r="BD1459" s="181" t="str">
        <f ca="1">IF(ISNUMBER(A1459),INDIRECT(CONCATENATE("'Instrument List'!F",(MATCH(E1459,'Instrument List'!A:A,0))-0)),"")</f>
        <v/>
      </c>
    </row>
    <row r="1460" spans="1:56">
      <c r="A1460" s="223" t="str">
        <f t="shared" si="504"/>
        <v/>
      </c>
      <c r="B1460" s="224"/>
      <c r="C1460" s="225"/>
      <c r="D1460" s="182"/>
      <c r="E1460" s="182"/>
      <c r="F1460" s="182"/>
      <c r="G1460" s="203"/>
      <c r="H1460" s="218"/>
      <c r="I1460" s="213"/>
      <c r="J1460" s="207"/>
      <c r="K1460" s="213"/>
      <c r="L1460" s="207"/>
      <c r="M1460" s="213"/>
      <c r="N1460" s="207"/>
      <c r="O1460" s="183" t="str">
        <f t="shared" si="505"/>
        <v/>
      </c>
      <c r="P1460" s="184"/>
      <c r="Q1460" s="184"/>
      <c r="R1460" s="275"/>
      <c r="S1460" s="185" t="str">
        <f t="shared" si="506"/>
        <v/>
      </c>
      <c r="T1460" s="185" t="str">
        <f t="shared" si="507"/>
        <v/>
      </c>
      <c r="U1460" s="275"/>
      <c r="V1460" s="275"/>
      <c r="W1460" s="276" t="str">
        <f t="shared" si="508"/>
        <v/>
      </c>
      <c r="X1460" s="276" t="str">
        <f t="shared" si="509"/>
        <v/>
      </c>
      <c r="Y1460" s="276" t="str">
        <f t="shared" si="510"/>
        <v/>
      </c>
      <c r="Z1460" s="275"/>
      <c r="AA1460" s="184"/>
      <c r="AB1460" s="184"/>
      <c r="AC1460" s="185" t="str">
        <f t="shared" si="511"/>
        <v/>
      </c>
      <c r="AD1460" s="185" t="str">
        <f t="shared" si="512"/>
        <v/>
      </c>
      <c r="AE1460" s="186"/>
      <c r="AF1460" s="187" t="str">
        <f t="shared" si="513"/>
        <v/>
      </c>
      <c r="AG1460" s="182"/>
      <c r="AH1460" s="184"/>
      <c r="AI1460" s="184"/>
      <c r="AJ1460" s="182"/>
      <c r="AK1460" s="188" t="str">
        <f t="shared" si="514"/>
        <v/>
      </c>
      <c r="AL1460" s="188" t="str">
        <f t="shared" si="515"/>
        <v/>
      </c>
      <c r="AM1460" s="188" t="str">
        <f t="shared" si="516"/>
        <v/>
      </c>
      <c r="AN1460" s="359" t="str">
        <f>IF(Overview!$K$17='Internal Calcs'!$P$22,IF(AK1460="","",AK1460),IF(Overview!$K$17='Internal Calcs'!$P$23,IF(AK1460="","",AK1460),IF(ISNUMBER(A1460),(IF(F1460="Short",G1460-H1460,H1460-G1460)*AZ1460-AX1460),"")))</f>
        <v/>
      </c>
      <c r="AO1460" s="401" t="str">
        <f>IF(Overview!$K$17='Internal Calcs'!$P$22,IF(AL1460="","",AL1460),IF(Overview!$K$17='Internal Calcs'!$P$23,IF(AL1460="","",AL1460),IF(ISNUMBER(A1460),IF(AL1460="",(IF(F1460="Short",G1460-H1460,H1460-G1460)*AZ1460-AX1460),(IF(F1460="Short",G1460-J1460,J1460-G1460)*AZ1460-AX1460)),"")))</f>
        <v/>
      </c>
      <c r="AP1460" s="359" t="str">
        <f>IF(Overview!$K$17='Internal Calcs'!$P$22,"",IF(Overview!$K$17='Internal Calcs'!$P$23,IF(AM1460="","",AM1460),IF(ISNUMBER(A1460),IF(AM1460="",(IF(F1460="Short",G1460-H1460,H1460-G1460)*AZ1460-AX1460),(IF(F1460="Short",G1460-L1460,L1460-G1460)*AZ1460-AX1460)),"")))</f>
        <v/>
      </c>
      <c r="AQ1460" s="188" t="str">
        <f t="shared" si="517"/>
        <v/>
      </c>
      <c r="AR1460" s="188" t="str">
        <f t="shared" si="518"/>
        <v/>
      </c>
      <c r="AS1460" s="188" t="str">
        <f t="shared" si="519"/>
        <v/>
      </c>
      <c r="AT1460" s="188" t="str">
        <f>IF(ISNUMBER(A1460),MAX($AS$2:AS1460)-AS1460,"")</f>
        <v/>
      </c>
      <c r="AU1460" s="189" t="str">
        <f t="shared" si="520"/>
        <v/>
      </c>
      <c r="AV1460" s="190" t="str">
        <f t="shared" si="521"/>
        <v/>
      </c>
      <c r="AW1460" s="190" t="str">
        <f t="shared" si="522"/>
        <v/>
      </c>
      <c r="AX1460" s="191" t="str">
        <f ca="1">IF(ISNUMBER($A1460),INDIRECT(CONCATENATE("'Instrument List'!B",(MATCH(E1460,'Instrument List'!A:A,0))-0)),"")</f>
        <v/>
      </c>
      <c r="AY1460" s="191" t="str">
        <f ca="1">IF(ISNUMBER($A1460),INDIRECT(CONCATENATE("'Instrument List'!D",(MATCH(E1460,'Instrument List'!A:A,0))-0)),"")</f>
        <v/>
      </c>
      <c r="AZ1460" s="191" t="str">
        <f ca="1">IF(ISNUMBER($A1460),INDIRECT(CONCATENATE("'Instrument List'!C",(MATCH(E1460,'Instrument List'!A:A,0))-0)),"")</f>
        <v/>
      </c>
      <c r="BA1460" s="192" t="str">
        <f ca="1">IF(ISNUMBER(A1460),INDIRECT(CONCATENATE("'Instrument List'!E",(MATCH(E1460,'Instrument List'!A:A,0))-0)),"")</f>
        <v/>
      </c>
      <c r="BB1460" s="193" t="str">
        <f t="shared" si="523"/>
        <v/>
      </c>
      <c r="BC1460" s="193" t="str">
        <f t="shared" si="524"/>
        <v/>
      </c>
      <c r="BD1460" s="193" t="str">
        <f ca="1">IF(ISNUMBER(A1460),INDIRECT(CONCATENATE("'Instrument List'!F",(MATCH(E1460,'Instrument List'!A:A,0))-0)),"")</f>
        <v/>
      </c>
    </row>
    <row r="1461" spans="1:56">
      <c r="A1461" s="220" t="str">
        <f t="shared" si="504"/>
        <v/>
      </c>
      <c r="B1461" s="221"/>
      <c r="C1461" s="222"/>
      <c r="D1461" s="169"/>
      <c r="E1461" s="169"/>
      <c r="F1461" s="169"/>
      <c r="G1461" s="202"/>
      <c r="H1461" s="217"/>
      <c r="I1461" s="212"/>
      <c r="J1461" s="206"/>
      <c r="K1461" s="212"/>
      <c r="L1461" s="206"/>
      <c r="M1461" s="212"/>
      <c r="N1461" s="206"/>
      <c r="O1461" s="170" t="str">
        <f t="shared" si="505"/>
        <v/>
      </c>
      <c r="P1461" s="171"/>
      <c r="Q1461" s="171"/>
      <c r="R1461" s="171"/>
      <c r="S1461" s="172" t="str">
        <f t="shared" si="506"/>
        <v/>
      </c>
      <c r="T1461" s="172" t="str">
        <f t="shared" si="507"/>
        <v/>
      </c>
      <c r="U1461" s="171"/>
      <c r="V1461" s="171"/>
      <c r="W1461" s="173" t="str">
        <f t="shared" si="508"/>
        <v/>
      </c>
      <c r="X1461" s="173" t="str">
        <f t="shared" si="509"/>
        <v/>
      </c>
      <c r="Y1461" s="173" t="str">
        <f t="shared" si="510"/>
        <v/>
      </c>
      <c r="Z1461" s="171"/>
      <c r="AA1461" s="171"/>
      <c r="AB1461" s="171"/>
      <c r="AC1461" s="172" t="str">
        <f t="shared" si="511"/>
        <v/>
      </c>
      <c r="AD1461" s="172" t="str">
        <f t="shared" si="512"/>
        <v/>
      </c>
      <c r="AE1461" s="174"/>
      <c r="AF1461" s="175" t="str">
        <f t="shared" si="513"/>
        <v/>
      </c>
      <c r="AG1461" s="169"/>
      <c r="AH1461" s="171"/>
      <c r="AI1461" s="171"/>
      <c r="AJ1461" s="169"/>
      <c r="AK1461" s="176" t="str">
        <f t="shared" si="514"/>
        <v/>
      </c>
      <c r="AL1461" s="176" t="str">
        <f t="shared" si="515"/>
        <v/>
      </c>
      <c r="AM1461" s="176" t="str">
        <f t="shared" si="516"/>
        <v/>
      </c>
      <c r="AN1461" s="359" t="str">
        <f>IF(Overview!$K$17='Internal Calcs'!$P$22,IF(AK1461="","",AK1461),IF(Overview!$K$17='Internal Calcs'!$P$23,IF(AK1461="","",AK1461),IF(ISNUMBER(A1461),(IF(F1461="Short",G1461-H1461,H1461-G1461)*AZ1461-AX1461),"")))</f>
        <v/>
      </c>
      <c r="AO1461" s="401" t="str">
        <f>IF(Overview!$K$17='Internal Calcs'!$P$22,IF(AL1461="","",AL1461),IF(Overview!$K$17='Internal Calcs'!$P$23,IF(AL1461="","",AL1461),IF(ISNUMBER(A1461),IF(AL1461="",(IF(F1461="Short",G1461-H1461,H1461-G1461)*AZ1461-AX1461),(IF(F1461="Short",G1461-J1461,J1461-G1461)*AZ1461-AX1461)),"")))</f>
        <v/>
      </c>
      <c r="AP1461" s="359" t="str">
        <f>IF(Overview!$K$17='Internal Calcs'!$P$22,"",IF(Overview!$K$17='Internal Calcs'!$P$23,IF(AM1461="","",AM1461),IF(ISNUMBER(A1461),IF(AM1461="",(IF(F1461="Short",G1461-H1461,H1461-G1461)*AZ1461-AX1461),(IF(F1461="Short",G1461-L1461,L1461-G1461)*AZ1461-AX1461)),"")))</f>
        <v/>
      </c>
      <c r="AQ1461" s="176" t="str">
        <f t="shared" si="517"/>
        <v/>
      </c>
      <c r="AR1461" s="176" t="str">
        <f t="shared" si="518"/>
        <v/>
      </c>
      <c r="AS1461" s="176" t="str">
        <f t="shared" si="519"/>
        <v/>
      </c>
      <c r="AT1461" s="176" t="str">
        <f>IF(ISNUMBER(A1461),MAX($AS$2:AS1461)-AS1461,"")</f>
        <v/>
      </c>
      <c r="AU1461" s="177" t="str">
        <f t="shared" si="520"/>
        <v/>
      </c>
      <c r="AV1461" s="178" t="str">
        <f t="shared" si="521"/>
        <v/>
      </c>
      <c r="AW1461" s="178" t="str">
        <f t="shared" si="522"/>
        <v/>
      </c>
      <c r="AX1461" s="179" t="str">
        <f ca="1">IF(ISNUMBER($A1461),INDIRECT(CONCATENATE("'Instrument List'!B",(MATCH(E1461,'Instrument List'!A:A,0))-0)),"")</f>
        <v/>
      </c>
      <c r="AY1461" s="179" t="str">
        <f ca="1">IF(ISNUMBER($A1461),INDIRECT(CONCATENATE("'Instrument List'!D",(MATCH(E1461,'Instrument List'!A:A,0))-0)),"")</f>
        <v/>
      </c>
      <c r="AZ1461" s="179" t="str">
        <f ca="1">IF(ISNUMBER($A1461),INDIRECT(CONCATENATE("'Instrument List'!C",(MATCH(E1461,'Instrument List'!A:A,0))-0)),"")</f>
        <v/>
      </c>
      <c r="BA1461" s="180" t="str">
        <f ca="1">IF(ISNUMBER(A1461),INDIRECT(CONCATENATE("'Instrument List'!E",(MATCH(E1461,'Instrument List'!A:A,0))-0)),"")</f>
        <v/>
      </c>
      <c r="BB1461" s="181" t="str">
        <f t="shared" si="523"/>
        <v/>
      </c>
      <c r="BC1461" s="181" t="str">
        <f t="shared" si="524"/>
        <v/>
      </c>
      <c r="BD1461" s="181" t="str">
        <f ca="1">IF(ISNUMBER(A1461),INDIRECT(CONCATENATE("'Instrument List'!F",(MATCH(E1461,'Instrument List'!A:A,0))-0)),"")</f>
        <v/>
      </c>
    </row>
    <row r="1462" spans="1:56">
      <c r="A1462" s="223" t="str">
        <f t="shared" si="504"/>
        <v/>
      </c>
      <c r="B1462" s="224"/>
      <c r="C1462" s="225"/>
      <c r="D1462" s="182"/>
      <c r="E1462" s="182"/>
      <c r="F1462" s="182"/>
      <c r="G1462" s="203"/>
      <c r="H1462" s="218"/>
      <c r="I1462" s="213"/>
      <c r="J1462" s="207"/>
      <c r="K1462" s="213"/>
      <c r="L1462" s="207"/>
      <c r="M1462" s="213"/>
      <c r="N1462" s="207"/>
      <c r="O1462" s="183" t="str">
        <f t="shared" si="505"/>
        <v/>
      </c>
      <c r="P1462" s="184"/>
      <c r="Q1462" s="184"/>
      <c r="R1462" s="275"/>
      <c r="S1462" s="185" t="str">
        <f t="shared" si="506"/>
        <v/>
      </c>
      <c r="T1462" s="185" t="str">
        <f t="shared" si="507"/>
        <v/>
      </c>
      <c r="U1462" s="275"/>
      <c r="V1462" s="275"/>
      <c r="W1462" s="276" t="str">
        <f t="shared" si="508"/>
        <v/>
      </c>
      <c r="X1462" s="276" t="str">
        <f t="shared" si="509"/>
        <v/>
      </c>
      <c r="Y1462" s="276" t="str">
        <f t="shared" si="510"/>
        <v/>
      </c>
      <c r="Z1462" s="275"/>
      <c r="AA1462" s="184"/>
      <c r="AB1462" s="184"/>
      <c r="AC1462" s="185" t="str">
        <f t="shared" si="511"/>
        <v/>
      </c>
      <c r="AD1462" s="185" t="str">
        <f t="shared" si="512"/>
        <v/>
      </c>
      <c r="AE1462" s="186"/>
      <c r="AF1462" s="187" t="str">
        <f t="shared" si="513"/>
        <v/>
      </c>
      <c r="AG1462" s="182"/>
      <c r="AH1462" s="184"/>
      <c r="AI1462" s="184"/>
      <c r="AJ1462" s="182"/>
      <c r="AK1462" s="188" t="str">
        <f t="shared" si="514"/>
        <v/>
      </c>
      <c r="AL1462" s="188" t="str">
        <f t="shared" si="515"/>
        <v/>
      </c>
      <c r="AM1462" s="188" t="str">
        <f t="shared" si="516"/>
        <v/>
      </c>
      <c r="AN1462" s="359" t="str">
        <f>IF(Overview!$K$17='Internal Calcs'!$P$22,IF(AK1462="","",AK1462),IF(Overview!$K$17='Internal Calcs'!$P$23,IF(AK1462="","",AK1462),IF(ISNUMBER(A1462),(IF(F1462="Short",G1462-H1462,H1462-G1462)*AZ1462-AX1462),"")))</f>
        <v/>
      </c>
      <c r="AO1462" s="401" t="str">
        <f>IF(Overview!$K$17='Internal Calcs'!$P$22,IF(AL1462="","",AL1462),IF(Overview!$K$17='Internal Calcs'!$P$23,IF(AL1462="","",AL1462),IF(ISNUMBER(A1462),IF(AL1462="",(IF(F1462="Short",G1462-H1462,H1462-G1462)*AZ1462-AX1462),(IF(F1462="Short",G1462-J1462,J1462-G1462)*AZ1462-AX1462)),"")))</f>
        <v/>
      </c>
      <c r="AP1462" s="359" t="str">
        <f>IF(Overview!$K$17='Internal Calcs'!$P$22,"",IF(Overview!$K$17='Internal Calcs'!$P$23,IF(AM1462="","",AM1462),IF(ISNUMBER(A1462),IF(AM1462="",(IF(F1462="Short",G1462-H1462,H1462-G1462)*AZ1462-AX1462),(IF(F1462="Short",G1462-L1462,L1462-G1462)*AZ1462-AX1462)),"")))</f>
        <v/>
      </c>
      <c r="AQ1462" s="188" t="str">
        <f t="shared" si="517"/>
        <v/>
      </c>
      <c r="AR1462" s="188" t="str">
        <f t="shared" si="518"/>
        <v/>
      </c>
      <c r="AS1462" s="188" t="str">
        <f t="shared" si="519"/>
        <v/>
      </c>
      <c r="AT1462" s="188" t="str">
        <f>IF(ISNUMBER(A1462),MAX($AS$2:AS1462)-AS1462,"")</f>
        <v/>
      </c>
      <c r="AU1462" s="189" t="str">
        <f t="shared" si="520"/>
        <v/>
      </c>
      <c r="AV1462" s="190" t="str">
        <f t="shared" si="521"/>
        <v/>
      </c>
      <c r="AW1462" s="190" t="str">
        <f t="shared" si="522"/>
        <v/>
      </c>
      <c r="AX1462" s="191" t="str">
        <f ca="1">IF(ISNUMBER($A1462),INDIRECT(CONCATENATE("'Instrument List'!B",(MATCH(E1462,'Instrument List'!A:A,0))-0)),"")</f>
        <v/>
      </c>
      <c r="AY1462" s="191" t="str">
        <f ca="1">IF(ISNUMBER($A1462),INDIRECT(CONCATENATE("'Instrument List'!D",(MATCH(E1462,'Instrument List'!A:A,0))-0)),"")</f>
        <v/>
      </c>
      <c r="AZ1462" s="191" t="str">
        <f ca="1">IF(ISNUMBER($A1462),INDIRECT(CONCATENATE("'Instrument List'!C",(MATCH(E1462,'Instrument List'!A:A,0))-0)),"")</f>
        <v/>
      </c>
      <c r="BA1462" s="192" t="str">
        <f ca="1">IF(ISNUMBER(A1462),INDIRECT(CONCATENATE("'Instrument List'!E",(MATCH(E1462,'Instrument List'!A:A,0))-0)),"")</f>
        <v/>
      </c>
      <c r="BB1462" s="193" t="str">
        <f t="shared" si="523"/>
        <v/>
      </c>
      <c r="BC1462" s="193" t="str">
        <f t="shared" si="524"/>
        <v/>
      </c>
      <c r="BD1462" s="193" t="str">
        <f ca="1">IF(ISNUMBER(A1462),INDIRECT(CONCATENATE("'Instrument List'!F",(MATCH(E1462,'Instrument List'!A:A,0))-0)),"")</f>
        <v/>
      </c>
    </row>
    <row r="1463" spans="1:56">
      <c r="A1463" s="220" t="str">
        <f t="shared" si="504"/>
        <v/>
      </c>
      <c r="B1463" s="221"/>
      <c r="C1463" s="222"/>
      <c r="D1463" s="169"/>
      <c r="E1463" s="169"/>
      <c r="F1463" s="169"/>
      <c r="G1463" s="202"/>
      <c r="H1463" s="217"/>
      <c r="I1463" s="212"/>
      <c r="J1463" s="206"/>
      <c r="K1463" s="212"/>
      <c r="L1463" s="206"/>
      <c r="M1463" s="212"/>
      <c r="N1463" s="206"/>
      <c r="O1463" s="170" t="str">
        <f t="shared" si="505"/>
        <v/>
      </c>
      <c r="P1463" s="171"/>
      <c r="Q1463" s="171"/>
      <c r="R1463" s="171"/>
      <c r="S1463" s="172" t="str">
        <f t="shared" si="506"/>
        <v/>
      </c>
      <c r="T1463" s="172" t="str">
        <f t="shared" si="507"/>
        <v/>
      </c>
      <c r="U1463" s="171"/>
      <c r="V1463" s="171"/>
      <c r="W1463" s="173" t="str">
        <f t="shared" si="508"/>
        <v/>
      </c>
      <c r="X1463" s="173" t="str">
        <f t="shared" si="509"/>
        <v/>
      </c>
      <c r="Y1463" s="173" t="str">
        <f t="shared" si="510"/>
        <v/>
      </c>
      <c r="Z1463" s="171"/>
      <c r="AA1463" s="171"/>
      <c r="AB1463" s="171"/>
      <c r="AC1463" s="172" t="str">
        <f t="shared" si="511"/>
        <v/>
      </c>
      <c r="AD1463" s="172" t="str">
        <f t="shared" si="512"/>
        <v/>
      </c>
      <c r="AE1463" s="174"/>
      <c r="AF1463" s="175" t="str">
        <f t="shared" si="513"/>
        <v/>
      </c>
      <c r="AG1463" s="169"/>
      <c r="AH1463" s="171"/>
      <c r="AI1463" s="171"/>
      <c r="AJ1463" s="169"/>
      <c r="AK1463" s="176" t="str">
        <f t="shared" si="514"/>
        <v/>
      </c>
      <c r="AL1463" s="176" t="str">
        <f t="shared" si="515"/>
        <v/>
      </c>
      <c r="AM1463" s="176" t="str">
        <f t="shared" si="516"/>
        <v/>
      </c>
      <c r="AN1463" s="359" t="str">
        <f>IF(Overview!$K$17='Internal Calcs'!$P$22,IF(AK1463="","",AK1463),IF(Overview!$K$17='Internal Calcs'!$P$23,IF(AK1463="","",AK1463),IF(ISNUMBER(A1463),(IF(F1463="Short",G1463-H1463,H1463-G1463)*AZ1463-AX1463),"")))</f>
        <v/>
      </c>
      <c r="AO1463" s="401" t="str">
        <f>IF(Overview!$K$17='Internal Calcs'!$P$22,IF(AL1463="","",AL1463),IF(Overview!$K$17='Internal Calcs'!$P$23,IF(AL1463="","",AL1463),IF(ISNUMBER(A1463),IF(AL1463="",(IF(F1463="Short",G1463-H1463,H1463-G1463)*AZ1463-AX1463),(IF(F1463="Short",G1463-J1463,J1463-G1463)*AZ1463-AX1463)),"")))</f>
        <v/>
      </c>
      <c r="AP1463" s="359" t="str">
        <f>IF(Overview!$K$17='Internal Calcs'!$P$22,"",IF(Overview!$K$17='Internal Calcs'!$P$23,IF(AM1463="","",AM1463),IF(ISNUMBER(A1463),IF(AM1463="",(IF(F1463="Short",G1463-H1463,H1463-G1463)*AZ1463-AX1463),(IF(F1463="Short",G1463-L1463,L1463-G1463)*AZ1463-AX1463)),"")))</f>
        <v/>
      </c>
      <c r="AQ1463" s="176" t="str">
        <f t="shared" si="517"/>
        <v/>
      </c>
      <c r="AR1463" s="176" t="str">
        <f t="shared" si="518"/>
        <v/>
      </c>
      <c r="AS1463" s="176" t="str">
        <f t="shared" si="519"/>
        <v/>
      </c>
      <c r="AT1463" s="176" t="str">
        <f>IF(ISNUMBER(A1463),MAX($AS$2:AS1463)-AS1463,"")</f>
        <v/>
      </c>
      <c r="AU1463" s="177" t="str">
        <f t="shared" si="520"/>
        <v/>
      </c>
      <c r="AV1463" s="178" t="str">
        <f t="shared" si="521"/>
        <v/>
      </c>
      <c r="AW1463" s="178" t="str">
        <f t="shared" si="522"/>
        <v/>
      </c>
      <c r="AX1463" s="179" t="str">
        <f ca="1">IF(ISNUMBER($A1463),INDIRECT(CONCATENATE("'Instrument List'!B",(MATCH(E1463,'Instrument List'!A:A,0))-0)),"")</f>
        <v/>
      </c>
      <c r="AY1463" s="179" t="str">
        <f ca="1">IF(ISNUMBER($A1463),INDIRECT(CONCATENATE("'Instrument List'!D",(MATCH(E1463,'Instrument List'!A:A,0))-0)),"")</f>
        <v/>
      </c>
      <c r="AZ1463" s="179" t="str">
        <f ca="1">IF(ISNUMBER($A1463),INDIRECT(CONCATENATE("'Instrument List'!C",(MATCH(E1463,'Instrument List'!A:A,0))-0)),"")</f>
        <v/>
      </c>
      <c r="BA1463" s="180" t="str">
        <f ca="1">IF(ISNUMBER(A1463),INDIRECT(CONCATENATE("'Instrument List'!E",(MATCH(E1463,'Instrument List'!A:A,0))-0)),"")</f>
        <v/>
      </c>
      <c r="BB1463" s="181" t="str">
        <f t="shared" si="523"/>
        <v/>
      </c>
      <c r="BC1463" s="181" t="str">
        <f t="shared" si="524"/>
        <v/>
      </c>
      <c r="BD1463" s="181" t="str">
        <f ca="1">IF(ISNUMBER(A1463),INDIRECT(CONCATENATE("'Instrument List'!F",(MATCH(E1463,'Instrument List'!A:A,0))-0)),"")</f>
        <v/>
      </c>
    </row>
    <row r="1464" spans="1:56">
      <c r="A1464" s="223" t="str">
        <f t="shared" si="504"/>
        <v/>
      </c>
      <c r="B1464" s="224"/>
      <c r="C1464" s="225"/>
      <c r="D1464" s="182"/>
      <c r="E1464" s="182"/>
      <c r="F1464" s="182"/>
      <c r="G1464" s="203"/>
      <c r="H1464" s="218"/>
      <c r="I1464" s="213"/>
      <c r="J1464" s="207"/>
      <c r="K1464" s="213"/>
      <c r="L1464" s="207"/>
      <c r="M1464" s="213"/>
      <c r="N1464" s="207"/>
      <c r="O1464" s="183" t="str">
        <f t="shared" si="505"/>
        <v/>
      </c>
      <c r="P1464" s="184"/>
      <c r="Q1464" s="184"/>
      <c r="R1464" s="275"/>
      <c r="S1464" s="185" t="str">
        <f t="shared" si="506"/>
        <v/>
      </c>
      <c r="T1464" s="185" t="str">
        <f t="shared" si="507"/>
        <v/>
      </c>
      <c r="U1464" s="275"/>
      <c r="V1464" s="275"/>
      <c r="W1464" s="276" t="str">
        <f t="shared" si="508"/>
        <v/>
      </c>
      <c r="X1464" s="276" t="str">
        <f t="shared" si="509"/>
        <v/>
      </c>
      <c r="Y1464" s="276" t="str">
        <f t="shared" si="510"/>
        <v/>
      </c>
      <c r="Z1464" s="275"/>
      <c r="AA1464" s="184"/>
      <c r="AB1464" s="184"/>
      <c r="AC1464" s="185" t="str">
        <f t="shared" si="511"/>
        <v/>
      </c>
      <c r="AD1464" s="185" t="str">
        <f t="shared" si="512"/>
        <v/>
      </c>
      <c r="AE1464" s="186"/>
      <c r="AF1464" s="187" t="str">
        <f t="shared" si="513"/>
        <v/>
      </c>
      <c r="AG1464" s="182"/>
      <c r="AH1464" s="184"/>
      <c r="AI1464" s="184"/>
      <c r="AJ1464" s="182"/>
      <c r="AK1464" s="188" t="str">
        <f t="shared" si="514"/>
        <v/>
      </c>
      <c r="AL1464" s="188" t="str">
        <f t="shared" si="515"/>
        <v/>
      </c>
      <c r="AM1464" s="188" t="str">
        <f t="shared" si="516"/>
        <v/>
      </c>
      <c r="AN1464" s="359" t="str">
        <f>IF(Overview!$K$17='Internal Calcs'!$P$22,IF(AK1464="","",AK1464),IF(Overview!$K$17='Internal Calcs'!$P$23,IF(AK1464="","",AK1464),IF(ISNUMBER(A1464),(IF(F1464="Short",G1464-H1464,H1464-G1464)*AZ1464-AX1464),"")))</f>
        <v/>
      </c>
      <c r="AO1464" s="401" t="str">
        <f>IF(Overview!$K$17='Internal Calcs'!$P$22,IF(AL1464="","",AL1464),IF(Overview!$K$17='Internal Calcs'!$P$23,IF(AL1464="","",AL1464),IF(ISNUMBER(A1464),IF(AL1464="",(IF(F1464="Short",G1464-H1464,H1464-G1464)*AZ1464-AX1464),(IF(F1464="Short",G1464-J1464,J1464-G1464)*AZ1464-AX1464)),"")))</f>
        <v/>
      </c>
      <c r="AP1464" s="359" t="str">
        <f>IF(Overview!$K$17='Internal Calcs'!$P$22,"",IF(Overview!$K$17='Internal Calcs'!$P$23,IF(AM1464="","",AM1464),IF(ISNUMBER(A1464),IF(AM1464="",(IF(F1464="Short",G1464-H1464,H1464-G1464)*AZ1464-AX1464),(IF(F1464="Short",G1464-L1464,L1464-G1464)*AZ1464-AX1464)),"")))</f>
        <v/>
      </c>
      <c r="AQ1464" s="188" t="str">
        <f t="shared" si="517"/>
        <v/>
      </c>
      <c r="AR1464" s="188" t="str">
        <f t="shared" si="518"/>
        <v/>
      </c>
      <c r="AS1464" s="188" t="str">
        <f t="shared" si="519"/>
        <v/>
      </c>
      <c r="AT1464" s="188" t="str">
        <f>IF(ISNUMBER(A1464),MAX($AS$2:AS1464)-AS1464,"")</f>
        <v/>
      </c>
      <c r="AU1464" s="189" t="str">
        <f t="shared" si="520"/>
        <v/>
      </c>
      <c r="AV1464" s="190" t="str">
        <f t="shared" si="521"/>
        <v/>
      </c>
      <c r="AW1464" s="190" t="str">
        <f t="shared" si="522"/>
        <v/>
      </c>
      <c r="AX1464" s="191" t="str">
        <f ca="1">IF(ISNUMBER($A1464),INDIRECT(CONCATENATE("'Instrument List'!B",(MATCH(E1464,'Instrument List'!A:A,0))-0)),"")</f>
        <v/>
      </c>
      <c r="AY1464" s="191" t="str">
        <f ca="1">IF(ISNUMBER($A1464),INDIRECT(CONCATENATE("'Instrument List'!D",(MATCH(E1464,'Instrument List'!A:A,0))-0)),"")</f>
        <v/>
      </c>
      <c r="AZ1464" s="191" t="str">
        <f ca="1">IF(ISNUMBER($A1464),INDIRECT(CONCATENATE("'Instrument List'!C",(MATCH(E1464,'Instrument List'!A:A,0))-0)),"")</f>
        <v/>
      </c>
      <c r="BA1464" s="192" t="str">
        <f ca="1">IF(ISNUMBER(A1464),INDIRECT(CONCATENATE("'Instrument List'!E",(MATCH(E1464,'Instrument List'!A:A,0))-0)),"")</f>
        <v/>
      </c>
      <c r="BB1464" s="193" t="str">
        <f t="shared" si="523"/>
        <v/>
      </c>
      <c r="BC1464" s="193" t="str">
        <f t="shared" si="524"/>
        <v/>
      </c>
      <c r="BD1464" s="193" t="str">
        <f ca="1">IF(ISNUMBER(A1464),INDIRECT(CONCATENATE("'Instrument List'!F",(MATCH(E1464,'Instrument List'!A:A,0))-0)),"")</f>
        <v/>
      </c>
    </row>
    <row r="1465" spans="1:56">
      <c r="A1465" s="220" t="str">
        <f t="shared" si="504"/>
        <v/>
      </c>
      <c r="B1465" s="221"/>
      <c r="C1465" s="222"/>
      <c r="D1465" s="169"/>
      <c r="E1465" s="169"/>
      <c r="F1465" s="169"/>
      <c r="G1465" s="202"/>
      <c r="H1465" s="217"/>
      <c r="I1465" s="212"/>
      <c r="J1465" s="206"/>
      <c r="K1465" s="212"/>
      <c r="L1465" s="206"/>
      <c r="M1465" s="212"/>
      <c r="N1465" s="206"/>
      <c r="O1465" s="170" t="str">
        <f t="shared" si="505"/>
        <v/>
      </c>
      <c r="P1465" s="171"/>
      <c r="Q1465" s="171"/>
      <c r="R1465" s="171"/>
      <c r="S1465" s="172" t="str">
        <f t="shared" si="506"/>
        <v/>
      </c>
      <c r="T1465" s="172" t="str">
        <f t="shared" si="507"/>
        <v/>
      </c>
      <c r="U1465" s="171"/>
      <c r="V1465" s="171"/>
      <c r="W1465" s="173" t="str">
        <f t="shared" si="508"/>
        <v/>
      </c>
      <c r="X1465" s="173" t="str">
        <f t="shared" si="509"/>
        <v/>
      </c>
      <c r="Y1465" s="173" t="str">
        <f t="shared" si="510"/>
        <v/>
      </c>
      <c r="Z1465" s="171"/>
      <c r="AA1465" s="171"/>
      <c r="AB1465" s="171"/>
      <c r="AC1465" s="172" t="str">
        <f t="shared" si="511"/>
        <v/>
      </c>
      <c r="AD1465" s="172" t="str">
        <f t="shared" si="512"/>
        <v/>
      </c>
      <c r="AE1465" s="174"/>
      <c r="AF1465" s="175" t="str">
        <f t="shared" si="513"/>
        <v/>
      </c>
      <c r="AG1465" s="169"/>
      <c r="AH1465" s="171"/>
      <c r="AI1465" s="171"/>
      <c r="AJ1465" s="169"/>
      <c r="AK1465" s="176" t="str">
        <f t="shared" si="514"/>
        <v/>
      </c>
      <c r="AL1465" s="176" t="str">
        <f t="shared" si="515"/>
        <v/>
      </c>
      <c r="AM1465" s="176" t="str">
        <f t="shared" si="516"/>
        <v/>
      </c>
      <c r="AN1465" s="359" t="str">
        <f>IF(Overview!$K$17='Internal Calcs'!$P$22,IF(AK1465="","",AK1465),IF(Overview!$K$17='Internal Calcs'!$P$23,IF(AK1465="","",AK1465),IF(ISNUMBER(A1465),(IF(F1465="Short",G1465-H1465,H1465-G1465)*AZ1465-AX1465),"")))</f>
        <v/>
      </c>
      <c r="AO1465" s="401" t="str">
        <f>IF(Overview!$K$17='Internal Calcs'!$P$22,IF(AL1465="","",AL1465),IF(Overview!$K$17='Internal Calcs'!$P$23,IF(AL1465="","",AL1465),IF(ISNUMBER(A1465),IF(AL1465="",(IF(F1465="Short",G1465-H1465,H1465-G1465)*AZ1465-AX1465),(IF(F1465="Short",G1465-J1465,J1465-G1465)*AZ1465-AX1465)),"")))</f>
        <v/>
      </c>
      <c r="AP1465" s="359" t="str">
        <f>IF(Overview!$K$17='Internal Calcs'!$P$22,"",IF(Overview!$K$17='Internal Calcs'!$P$23,IF(AM1465="","",AM1465),IF(ISNUMBER(A1465),IF(AM1465="",(IF(F1465="Short",G1465-H1465,H1465-G1465)*AZ1465-AX1465),(IF(F1465="Short",G1465-L1465,L1465-G1465)*AZ1465-AX1465)),"")))</f>
        <v/>
      </c>
      <c r="AQ1465" s="176" t="str">
        <f t="shared" si="517"/>
        <v/>
      </c>
      <c r="AR1465" s="176" t="str">
        <f t="shared" si="518"/>
        <v/>
      </c>
      <c r="AS1465" s="176" t="str">
        <f t="shared" si="519"/>
        <v/>
      </c>
      <c r="AT1465" s="176" t="str">
        <f>IF(ISNUMBER(A1465),MAX($AS$2:AS1465)-AS1465,"")</f>
        <v/>
      </c>
      <c r="AU1465" s="177" t="str">
        <f t="shared" si="520"/>
        <v/>
      </c>
      <c r="AV1465" s="178" t="str">
        <f t="shared" si="521"/>
        <v/>
      </c>
      <c r="AW1465" s="178" t="str">
        <f t="shared" si="522"/>
        <v/>
      </c>
      <c r="AX1465" s="179" t="str">
        <f ca="1">IF(ISNUMBER($A1465),INDIRECT(CONCATENATE("'Instrument List'!B",(MATCH(E1465,'Instrument List'!A:A,0))-0)),"")</f>
        <v/>
      </c>
      <c r="AY1465" s="179" t="str">
        <f ca="1">IF(ISNUMBER($A1465),INDIRECT(CONCATENATE("'Instrument List'!D",(MATCH(E1465,'Instrument List'!A:A,0))-0)),"")</f>
        <v/>
      </c>
      <c r="AZ1465" s="179" t="str">
        <f ca="1">IF(ISNUMBER($A1465),INDIRECT(CONCATENATE("'Instrument List'!C",(MATCH(E1465,'Instrument List'!A:A,0))-0)),"")</f>
        <v/>
      </c>
      <c r="BA1465" s="180" t="str">
        <f ca="1">IF(ISNUMBER(A1465),INDIRECT(CONCATENATE("'Instrument List'!E",(MATCH(E1465,'Instrument List'!A:A,0))-0)),"")</f>
        <v/>
      </c>
      <c r="BB1465" s="181" t="str">
        <f t="shared" si="523"/>
        <v/>
      </c>
      <c r="BC1465" s="181" t="str">
        <f t="shared" si="524"/>
        <v/>
      </c>
      <c r="BD1465" s="181" t="str">
        <f ca="1">IF(ISNUMBER(A1465),INDIRECT(CONCATENATE("'Instrument List'!F",(MATCH(E1465,'Instrument List'!A:A,0))-0)),"")</f>
        <v/>
      </c>
    </row>
    <row r="1466" spans="1:56">
      <c r="A1466" s="223" t="str">
        <f t="shared" si="504"/>
        <v/>
      </c>
      <c r="B1466" s="224"/>
      <c r="C1466" s="225"/>
      <c r="D1466" s="182"/>
      <c r="E1466" s="182"/>
      <c r="F1466" s="182"/>
      <c r="G1466" s="203"/>
      <c r="H1466" s="218"/>
      <c r="I1466" s="213"/>
      <c r="J1466" s="207"/>
      <c r="K1466" s="213"/>
      <c r="L1466" s="207"/>
      <c r="M1466" s="213"/>
      <c r="N1466" s="207"/>
      <c r="O1466" s="183" t="str">
        <f t="shared" si="505"/>
        <v/>
      </c>
      <c r="P1466" s="184"/>
      <c r="Q1466" s="184"/>
      <c r="R1466" s="275"/>
      <c r="S1466" s="185" t="str">
        <f t="shared" si="506"/>
        <v/>
      </c>
      <c r="T1466" s="185" t="str">
        <f t="shared" si="507"/>
        <v/>
      </c>
      <c r="U1466" s="275"/>
      <c r="V1466" s="275"/>
      <c r="W1466" s="276" t="str">
        <f t="shared" si="508"/>
        <v/>
      </c>
      <c r="X1466" s="276" t="str">
        <f t="shared" si="509"/>
        <v/>
      </c>
      <c r="Y1466" s="276" t="str">
        <f t="shared" si="510"/>
        <v/>
      </c>
      <c r="Z1466" s="275"/>
      <c r="AA1466" s="184"/>
      <c r="AB1466" s="184"/>
      <c r="AC1466" s="185" t="str">
        <f t="shared" si="511"/>
        <v/>
      </c>
      <c r="AD1466" s="185" t="str">
        <f t="shared" si="512"/>
        <v/>
      </c>
      <c r="AE1466" s="186"/>
      <c r="AF1466" s="187" t="str">
        <f t="shared" si="513"/>
        <v/>
      </c>
      <c r="AG1466" s="182"/>
      <c r="AH1466" s="184"/>
      <c r="AI1466" s="184"/>
      <c r="AJ1466" s="182"/>
      <c r="AK1466" s="188" t="str">
        <f t="shared" si="514"/>
        <v/>
      </c>
      <c r="AL1466" s="188" t="str">
        <f t="shared" si="515"/>
        <v/>
      </c>
      <c r="AM1466" s="188" t="str">
        <f t="shared" si="516"/>
        <v/>
      </c>
      <c r="AN1466" s="359" t="str">
        <f>IF(Overview!$K$17='Internal Calcs'!$P$22,IF(AK1466="","",AK1466),IF(Overview!$K$17='Internal Calcs'!$P$23,IF(AK1466="","",AK1466),IF(ISNUMBER(A1466),(IF(F1466="Short",G1466-H1466,H1466-G1466)*AZ1466-AX1466),"")))</f>
        <v/>
      </c>
      <c r="AO1466" s="401" t="str">
        <f>IF(Overview!$K$17='Internal Calcs'!$P$22,IF(AL1466="","",AL1466),IF(Overview!$K$17='Internal Calcs'!$P$23,IF(AL1466="","",AL1466),IF(ISNUMBER(A1466),IF(AL1466="",(IF(F1466="Short",G1466-H1466,H1466-G1466)*AZ1466-AX1466),(IF(F1466="Short",G1466-J1466,J1466-G1466)*AZ1466-AX1466)),"")))</f>
        <v/>
      </c>
      <c r="AP1466" s="359" t="str">
        <f>IF(Overview!$K$17='Internal Calcs'!$P$22,"",IF(Overview!$K$17='Internal Calcs'!$P$23,IF(AM1466="","",AM1466),IF(ISNUMBER(A1466),IF(AM1466="",(IF(F1466="Short",G1466-H1466,H1466-G1466)*AZ1466-AX1466),(IF(F1466="Short",G1466-L1466,L1466-G1466)*AZ1466-AX1466)),"")))</f>
        <v/>
      </c>
      <c r="AQ1466" s="188" t="str">
        <f t="shared" si="517"/>
        <v/>
      </c>
      <c r="AR1466" s="188" t="str">
        <f t="shared" si="518"/>
        <v/>
      </c>
      <c r="AS1466" s="188" t="str">
        <f t="shared" si="519"/>
        <v/>
      </c>
      <c r="AT1466" s="188" t="str">
        <f>IF(ISNUMBER(A1466),MAX($AS$2:AS1466)-AS1466,"")</f>
        <v/>
      </c>
      <c r="AU1466" s="189" t="str">
        <f t="shared" si="520"/>
        <v/>
      </c>
      <c r="AV1466" s="190" t="str">
        <f t="shared" si="521"/>
        <v/>
      </c>
      <c r="AW1466" s="190" t="str">
        <f t="shared" si="522"/>
        <v/>
      </c>
      <c r="AX1466" s="191" t="str">
        <f ca="1">IF(ISNUMBER($A1466),INDIRECT(CONCATENATE("'Instrument List'!B",(MATCH(E1466,'Instrument List'!A:A,0))-0)),"")</f>
        <v/>
      </c>
      <c r="AY1466" s="191" t="str">
        <f ca="1">IF(ISNUMBER($A1466),INDIRECT(CONCATENATE("'Instrument List'!D",(MATCH(E1466,'Instrument List'!A:A,0))-0)),"")</f>
        <v/>
      </c>
      <c r="AZ1466" s="191" t="str">
        <f ca="1">IF(ISNUMBER($A1466),INDIRECT(CONCATENATE("'Instrument List'!C",(MATCH(E1466,'Instrument List'!A:A,0))-0)),"")</f>
        <v/>
      </c>
      <c r="BA1466" s="192" t="str">
        <f ca="1">IF(ISNUMBER(A1466),INDIRECT(CONCATENATE("'Instrument List'!E",(MATCH(E1466,'Instrument List'!A:A,0))-0)),"")</f>
        <v/>
      </c>
      <c r="BB1466" s="193" t="str">
        <f t="shared" si="523"/>
        <v/>
      </c>
      <c r="BC1466" s="193" t="str">
        <f t="shared" si="524"/>
        <v/>
      </c>
      <c r="BD1466" s="193" t="str">
        <f ca="1">IF(ISNUMBER(A1466),INDIRECT(CONCATENATE("'Instrument List'!F",(MATCH(E1466,'Instrument List'!A:A,0))-0)),"")</f>
        <v/>
      </c>
    </row>
    <row r="1467" spans="1:56">
      <c r="A1467" s="220" t="str">
        <f t="shared" si="504"/>
        <v/>
      </c>
      <c r="B1467" s="221"/>
      <c r="C1467" s="222"/>
      <c r="D1467" s="169"/>
      <c r="E1467" s="169"/>
      <c r="F1467" s="169"/>
      <c r="G1467" s="202"/>
      <c r="H1467" s="217"/>
      <c r="I1467" s="212"/>
      <c r="J1467" s="206"/>
      <c r="K1467" s="212"/>
      <c r="L1467" s="206"/>
      <c r="M1467" s="212"/>
      <c r="N1467" s="206"/>
      <c r="O1467" s="170" t="str">
        <f t="shared" si="505"/>
        <v/>
      </c>
      <c r="P1467" s="171"/>
      <c r="Q1467" s="171"/>
      <c r="R1467" s="171"/>
      <c r="S1467" s="172" t="str">
        <f t="shared" si="506"/>
        <v/>
      </c>
      <c r="T1467" s="172" t="str">
        <f t="shared" si="507"/>
        <v/>
      </c>
      <c r="U1467" s="171"/>
      <c r="V1467" s="171"/>
      <c r="W1467" s="173" t="str">
        <f t="shared" si="508"/>
        <v/>
      </c>
      <c r="X1467" s="173" t="str">
        <f t="shared" si="509"/>
        <v/>
      </c>
      <c r="Y1467" s="173" t="str">
        <f t="shared" si="510"/>
        <v/>
      </c>
      <c r="Z1467" s="171"/>
      <c r="AA1467" s="171"/>
      <c r="AB1467" s="171"/>
      <c r="AC1467" s="172" t="str">
        <f t="shared" si="511"/>
        <v/>
      </c>
      <c r="AD1467" s="172" t="str">
        <f t="shared" si="512"/>
        <v/>
      </c>
      <c r="AE1467" s="174"/>
      <c r="AF1467" s="175" t="str">
        <f t="shared" si="513"/>
        <v/>
      </c>
      <c r="AG1467" s="169"/>
      <c r="AH1467" s="171"/>
      <c r="AI1467" s="171"/>
      <c r="AJ1467" s="169"/>
      <c r="AK1467" s="176" t="str">
        <f t="shared" si="514"/>
        <v/>
      </c>
      <c r="AL1467" s="176" t="str">
        <f t="shared" si="515"/>
        <v/>
      </c>
      <c r="AM1467" s="176" t="str">
        <f t="shared" si="516"/>
        <v/>
      </c>
      <c r="AN1467" s="359" t="str">
        <f>IF(Overview!$K$17='Internal Calcs'!$P$22,IF(AK1467="","",AK1467),IF(Overview!$K$17='Internal Calcs'!$P$23,IF(AK1467="","",AK1467),IF(ISNUMBER(A1467),(IF(F1467="Short",G1467-H1467,H1467-G1467)*AZ1467-AX1467),"")))</f>
        <v/>
      </c>
      <c r="AO1467" s="401" t="str">
        <f>IF(Overview!$K$17='Internal Calcs'!$P$22,IF(AL1467="","",AL1467),IF(Overview!$K$17='Internal Calcs'!$P$23,IF(AL1467="","",AL1467),IF(ISNUMBER(A1467),IF(AL1467="",(IF(F1467="Short",G1467-H1467,H1467-G1467)*AZ1467-AX1467),(IF(F1467="Short",G1467-J1467,J1467-G1467)*AZ1467-AX1467)),"")))</f>
        <v/>
      </c>
      <c r="AP1467" s="359" t="str">
        <f>IF(Overview!$K$17='Internal Calcs'!$P$22,"",IF(Overview!$K$17='Internal Calcs'!$P$23,IF(AM1467="","",AM1467),IF(ISNUMBER(A1467),IF(AM1467="",(IF(F1467="Short",G1467-H1467,H1467-G1467)*AZ1467-AX1467),(IF(F1467="Short",G1467-L1467,L1467-G1467)*AZ1467-AX1467)),"")))</f>
        <v/>
      </c>
      <c r="AQ1467" s="176" t="str">
        <f t="shared" si="517"/>
        <v/>
      </c>
      <c r="AR1467" s="176" t="str">
        <f t="shared" si="518"/>
        <v/>
      </c>
      <c r="AS1467" s="176" t="str">
        <f t="shared" si="519"/>
        <v/>
      </c>
      <c r="AT1467" s="176" t="str">
        <f>IF(ISNUMBER(A1467),MAX($AS$2:AS1467)-AS1467,"")</f>
        <v/>
      </c>
      <c r="AU1467" s="177" t="str">
        <f t="shared" si="520"/>
        <v/>
      </c>
      <c r="AV1467" s="178" t="str">
        <f t="shared" si="521"/>
        <v/>
      </c>
      <c r="AW1467" s="178" t="str">
        <f t="shared" si="522"/>
        <v/>
      </c>
      <c r="AX1467" s="179" t="str">
        <f ca="1">IF(ISNUMBER($A1467),INDIRECT(CONCATENATE("'Instrument List'!B",(MATCH(E1467,'Instrument List'!A:A,0))-0)),"")</f>
        <v/>
      </c>
      <c r="AY1467" s="179" t="str">
        <f ca="1">IF(ISNUMBER($A1467),INDIRECT(CONCATENATE("'Instrument List'!D",(MATCH(E1467,'Instrument List'!A:A,0))-0)),"")</f>
        <v/>
      </c>
      <c r="AZ1467" s="179" t="str">
        <f ca="1">IF(ISNUMBER($A1467),INDIRECT(CONCATENATE("'Instrument List'!C",(MATCH(E1467,'Instrument List'!A:A,0))-0)),"")</f>
        <v/>
      </c>
      <c r="BA1467" s="180" t="str">
        <f ca="1">IF(ISNUMBER(A1467),INDIRECT(CONCATENATE("'Instrument List'!E",(MATCH(E1467,'Instrument List'!A:A,0))-0)),"")</f>
        <v/>
      </c>
      <c r="BB1467" s="181" t="str">
        <f t="shared" si="523"/>
        <v/>
      </c>
      <c r="BC1467" s="181" t="str">
        <f t="shared" si="524"/>
        <v/>
      </c>
      <c r="BD1467" s="181" t="str">
        <f ca="1">IF(ISNUMBER(A1467),INDIRECT(CONCATENATE("'Instrument List'!F",(MATCH(E1467,'Instrument List'!A:A,0))-0)),"")</f>
        <v/>
      </c>
    </row>
    <row r="1468" spans="1:56">
      <c r="A1468" s="223" t="str">
        <f t="shared" si="504"/>
        <v/>
      </c>
      <c r="B1468" s="224"/>
      <c r="C1468" s="225"/>
      <c r="D1468" s="182"/>
      <c r="E1468" s="182"/>
      <c r="F1468" s="182"/>
      <c r="G1468" s="203"/>
      <c r="H1468" s="218"/>
      <c r="I1468" s="213"/>
      <c r="J1468" s="207"/>
      <c r="K1468" s="213"/>
      <c r="L1468" s="207"/>
      <c r="M1468" s="213"/>
      <c r="N1468" s="207"/>
      <c r="O1468" s="183" t="str">
        <f t="shared" si="505"/>
        <v/>
      </c>
      <c r="P1468" s="184"/>
      <c r="Q1468" s="184"/>
      <c r="R1468" s="275"/>
      <c r="S1468" s="185" t="str">
        <f t="shared" si="506"/>
        <v/>
      </c>
      <c r="T1468" s="185" t="str">
        <f t="shared" si="507"/>
        <v/>
      </c>
      <c r="U1468" s="275"/>
      <c r="V1468" s="275"/>
      <c r="W1468" s="276" t="str">
        <f t="shared" si="508"/>
        <v/>
      </c>
      <c r="X1468" s="276" t="str">
        <f t="shared" si="509"/>
        <v/>
      </c>
      <c r="Y1468" s="276" t="str">
        <f t="shared" si="510"/>
        <v/>
      </c>
      <c r="Z1468" s="275"/>
      <c r="AA1468" s="184"/>
      <c r="AB1468" s="184"/>
      <c r="AC1468" s="185" t="str">
        <f t="shared" si="511"/>
        <v/>
      </c>
      <c r="AD1468" s="185" t="str">
        <f t="shared" si="512"/>
        <v/>
      </c>
      <c r="AE1468" s="186"/>
      <c r="AF1468" s="187" t="str">
        <f t="shared" si="513"/>
        <v/>
      </c>
      <c r="AG1468" s="182"/>
      <c r="AH1468" s="184"/>
      <c r="AI1468" s="184"/>
      <c r="AJ1468" s="182"/>
      <c r="AK1468" s="188" t="str">
        <f t="shared" si="514"/>
        <v/>
      </c>
      <c r="AL1468" s="188" t="str">
        <f t="shared" si="515"/>
        <v/>
      </c>
      <c r="AM1468" s="188" t="str">
        <f t="shared" si="516"/>
        <v/>
      </c>
      <c r="AN1468" s="359" t="str">
        <f>IF(Overview!$K$17='Internal Calcs'!$P$22,IF(AK1468="","",AK1468),IF(Overview!$K$17='Internal Calcs'!$P$23,IF(AK1468="","",AK1468),IF(ISNUMBER(A1468),(IF(F1468="Short",G1468-H1468,H1468-G1468)*AZ1468-AX1468),"")))</f>
        <v/>
      </c>
      <c r="AO1468" s="401" t="str">
        <f>IF(Overview!$K$17='Internal Calcs'!$P$22,IF(AL1468="","",AL1468),IF(Overview!$K$17='Internal Calcs'!$P$23,IF(AL1468="","",AL1468),IF(ISNUMBER(A1468),IF(AL1468="",(IF(F1468="Short",G1468-H1468,H1468-G1468)*AZ1468-AX1468),(IF(F1468="Short",G1468-J1468,J1468-G1468)*AZ1468-AX1468)),"")))</f>
        <v/>
      </c>
      <c r="AP1468" s="359" t="str">
        <f>IF(Overview!$K$17='Internal Calcs'!$P$22,"",IF(Overview!$K$17='Internal Calcs'!$P$23,IF(AM1468="","",AM1468),IF(ISNUMBER(A1468),IF(AM1468="",(IF(F1468="Short",G1468-H1468,H1468-G1468)*AZ1468-AX1468),(IF(F1468="Short",G1468-L1468,L1468-G1468)*AZ1468-AX1468)),"")))</f>
        <v/>
      </c>
      <c r="AQ1468" s="188" t="str">
        <f t="shared" si="517"/>
        <v/>
      </c>
      <c r="AR1468" s="188" t="str">
        <f t="shared" si="518"/>
        <v/>
      </c>
      <c r="AS1468" s="188" t="str">
        <f t="shared" si="519"/>
        <v/>
      </c>
      <c r="AT1468" s="188" t="str">
        <f>IF(ISNUMBER(A1468),MAX($AS$2:AS1468)-AS1468,"")</f>
        <v/>
      </c>
      <c r="AU1468" s="189" t="str">
        <f t="shared" si="520"/>
        <v/>
      </c>
      <c r="AV1468" s="190" t="str">
        <f t="shared" si="521"/>
        <v/>
      </c>
      <c r="AW1468" s="190" t="str">
        <f t="shared" si="522"/>
        <v/>
      </c>
      <c r="AX1468" s="191" t="str">
        <f ca="1">IF(ISNUMBER($A1468),INDIRECT(CONCATENATE("'Instrument List'!B",(MATCH(E1468,'Instrument List'!A:A,0))-0)),"")</f>
        <v/>
      </c>
      <c r="AY1468" s="191" t="str">
        <f ca="1">IF(ISNUMBER($A1468),INDIRECT(CONCATENATE("'Instrument List'!D",(MATCH(E1468,'Instrument List'!A:A,0))-0)),"")</f>
        <v/>
      </c>
      <c r="AZ1468" s="191" t="str">
        <f ca="1">IF(ISNUMBER($A1468),INDIRECT(CONCATENATE("'Instrument List'!C",(MATCH(E1468,'Instrument List'!A:A,0))-0)),"")</f>
        <v/>
      </c>
      <c r="BA1468" s="192" t="str">
        <f ca="1">IF(ISNUMBER(A1468),INDIRECT(CONCATENATE("'Instrument List'!E",(MATCH(E1468,'Instrument List'!A:A,0))-0)),"")</f>
        <v/>
      </c>
      <c r="BB1468" s="193" t="str">
        <f t="shared" si="523"/>
        <v/>
      </c>
      <c r="BC1468" s="193" t="str">
        <f t="shared" si="524"/>
        <v/>
      </c>
      <c r="BD1468" s="193" t="str">
        <f ca="1">IF(ISNUMBER(A1468),INDIRECT(CONCATENATE("'Instrument List'!F",(MATCH(E1468,'Instrument List'!A:A,0))-0)),"")</f>
        <v/>
      </c>
    </row>
    <row r="1469" spans="1:56">
      <c r="A1469" s="220" t="str">
        <f t="shared" si="504"/>
        <v/>
      </c>
      <c r="B1469" s="221"/>
      <c r="C1469" s="222"/>
      <c r="D1469" s="169"/>
      <c r="E1469" s="169"/>
      <c r="F1469" s="169"/>
      <c r="G1469" s="202"/>
      <c r="H1469" s="217"/>
      <c r="I1469" s="212"/>
      <c r="J1469" s="206"/>
      <c r="K1469" s="212"/>
      <c r="L1469" s="206"/>
      <c r="M1469" s="212"/>
      <c r="N1469" s="206"/>
      <c r="O1469" s="170" t="str">
        <f t="shared" si="505"/>
        <v/>
      </c>
      <c r="P1469" s="171"/>
      <c r="Q1469" s="171"/>
      <c r="R1469" s="171"/>
      <c r="S1469" s="172" t="str">
        <f t="shared" si="506"/>
        <v/>
      </c>
      <c r="T1469" s="172" t="str">
        <f t="shared" si="507"/>
        <v/>
      </c>
      <c r="U1469" s="171"/>
      <c r="V1469" s="171"/>
      <c r="W1469" s="173" t="str">
        <f t="shared" si="508"/>
        <v/>
      </c>
      <c r="X1469" s="173" t="str">
        <f t="shared" si="509"/>
        <v/>
      </c>
      <c r="Y1469" s="173" t="str">
        <f t="shared" si="510"/>
        <v/>
      </c>
      <c r="Z1469" s="171"/>
      <c r="AA1469" s="171"/>
      <c r="AB1469" s="171"/>
      <c r="AC1469" s="172" t="str">
        <f t="shared" si="511"/>
        <v/>
      </c>
      <c r="AD1469" s="172" t="str">
        <f t="shared" si="512"/>
        <v/>
      </c>
      <c r="AE1469" s="174"/>
      <c r="AF1469" s="175" t="str">
        <f t="shared" si="513"/>
        <v/>
      </c>
      <c r="AG1469" s="169"/>
      <c r="AH1469" s="171"/>
      <c r="AI1469" s="171"/>
      <c r="AJ1469" s="169"/>
      <c r="AK1469" s="176" t="str">
        <f t="shared" si="514"/>
        <v/>
      </c>
      <c r="AL1469" s="176" t="str">
        <f t="shared" si="515"/>
        <v/>
      </c>
      <c r="AM1469" s="176" t="str">
        <f t="shared" si="516"/>
        <v/>
      </c>
      <c r="AN1469" s="359" t="str">
        <f>IF(Overview!$K$17='Internal Calcs'!$P$22,IF(AK1469="","",AK1469),IF(Overview!$K$17='Internal Calcs'!$P$23,IF(AK1469="","",AK1469),IF(ISNUMBER(A1469),(IF(F1469="Short",G1469-H1469,H1469-G1469)*AZ1469-AX1469),"")))</f>
        <v/>
      </c>
      <c r="AO1469" s="401" t="str">
        <f>IF(Overview!$K$17='Internal Calcs'!$P$22,IF(AL1469="","",AL1469),IF(Overview!$K$17='Internal Calcs'!$P$23,IF(AL1469="","",AL1469),IF(ISNUMBER(A1469),IF(AL1469="",(IF(F1469="Short",G1469-H1469,H1469-G1469)*AZ1469-AX1469),(IF(F1469="Short",G1469-J1469,J1469-G1469)*AZ1469-AX1469)),"")))</f>
        <v/>
      </c>
      <c r="AP1469" s="359" t="str">
        <f>IF(Overview!$K$17='Internal Calcs'!$P$22,"",IF(Overview!$K$17='Internal Calcs'!$P$23,IF(AM1469="","",AM1469),IF(ISNUMBER(A1469),IF(AM1469="",(IF(F1469="Short",G1469-H1469,H1469-G1469)*AZ1469-AX1469),(IF(F1469="Short",G1469-L1469,L1469-G1469)*AZ1469-AX1469)),"")))</f>
        <v/>
      </c>
      <c r="AQ1469" s="176" t="str">
        <f t="shared" si="517"/>
        <v/>
      </c>
      <c r="AR1469" s="176" t="str">
        <f t="shared" si="518"/>
        <v/>
      </c>
      <c r="AS1469" s="176" t="str">
        <f t="shared" si="519"/>
        <v/>
      </c>
      <c r="AT1469" s="176" t="str">
        <f>IF(ISNUMBER(A1469),MAX($AS$2:AS1469)-AS1469,"")</f>
        <v/>
      </c>
      <c r="AU1469" s="177" t="str">
        <f t="shared" si="520"/>
        <v/>
      </c>
      <c r="AV1469" s="178" t="str">
        <f t="shared" si="521"/>
        <v/>
      </c>
      <c r="AW1469" s="178" t="str">
        <f t="shared" si="522"/>
        <v/>
      </c>
      <c r="AX1469" s="179" t="str">
        <f ca="1">IF(ISNUMBER($A1469),INDIRECT(CONCATENATE("'Instrument List'!B",(MATCH(E1469,'Instrument List'!A:A,0))-0)),"")</f>
        <v/>
      </c>
      <c r="AY1469" s="179" t="str">
        <f ca="1">IF(ISNUMBER($A1469),INDIRECT(CONCATENATE("'Instrument List'!D",(MATCH(E1469,'Instrument List'!A:A,0))-0)),"")</f>
        <v/>
      </c>
      <c r="AZ1469" s="179" t="str">
        <f ca="1">IF(ISNUMBER($A1469),INDIRECT(CONCATENATE("'Instrument List'!C",(MATCH(E1469,'Instrument List'!A:A,0))-0)),"")</f>
        <v/>
      </c>
      <c r="BA1469" s="180" t="str">
        <f ca="1">IF(ISNUMBER(A1469),INDIRECT(CONCATENATE("'Instrument List'!E",(MATCH(E1469,'Instrument List'!A:A,0))-0)),"")</f>
        <v/>
      </c>
      <c r="BB1469" s="181" t="str">
        <f t="shared" si="523"/>
        <v/>
      </c>
      <c r="BC1469" s="181" t="str">
        <f t="shared" si="524"/>
        <v/>
      </c>
      <c r="BD1469" s="181" t="str">
        <f ca="1">IF(ISNUMBER(A1469),INDIRECT(CONCATENATE("'Instrument List'!F",(MATCH(E1469,'Instrument List'!A:A,0))-0)),"")</f>
        <v/>
      </c>
    </row>
    <row r="1470" spans="1:56">
      <c r="A1470" s="223" t="str">
        <f t="shared" si="504"/>
        <v/>
      </c>
      <c r="B1470" s="224"/>
      <c r="C1470" s="225"/>
      <c r="D1470" s="182"/>
      <c r="E1470" s="182"/>
      <c r="F1470" s="182"/>
      <c r="G1470" s="203"/>
      <c r="H1470" s="218"/>
      <c r="I1470" s="213"/>
      <c r="J1470" s="207"/>
      <c r="K1470" s="213"/>
      <c r="L1470" s="207"/>
      <c r="M1470" s="213"/>
      <c r="N1470" s="207"/>
      <c r="O1470" s="183" t="str">
        <f t="shared" si="505"/>
        <v/>
      </c>
      <c r="P1470" s="184"/>
      <c r="Q1470" s="184"/>
      <c r="R1470" s="275"/>
      <c r="S1470" s="185" t="str">
        <f t="shared" si="506"/>
        <v/>
      </c>
      <c r="T1470" s="185" t="str">
        <f t="shared" si="507"/>
        <v/>
      </c>
      <c r="U1470" s="275"/>
      <c r="V1470" s="275"/>
      <c r="W1470" s="276" t="str">
        <f t="shared" si="508"/>
        <v/>
      </c>
      <c r="X1470" s="276" t="str">
        <f t="shared" si="509"/>
        <v/>
      </c>
      <c r="Y1470" s="276" t="str">
        <f t="shared" si="510"/>
        <v/>
      </c>
      <c r="Z1470" s="275"/>
      <c r="AA1470" s="184"/>
      <c r="AB1470" s="184"/>
      <c r="AC1470" s="185" t="str">
        <f t="shared" si="511"/>
        <v/>
      </c>
      <c r="AD1470" s="185" t="str">
        <f t="shared" si="512"/>
        <v/>
      </c>
      <c r="AE1470" s="186"/>
      <c r="AF1470" s="187" t="str">
        <f t="shared" si="513"/>
        <v/>
      </c>
      <c r="AG1470" s="182"/>
      <c r="AH1470" s="184"/>
      <c r="AI1470" s="184"/>
      <c r="AJ1470" s="182"/>
      <c r="AK1470" s="188" t="str">
        <f t="shared" si="514"/>
        <v/>
      </c>
      <c r="AL1470" s="188" t="str">
        <f t="shared" si="515"/>
        <v/>
      </c>
      <c r="AM1470" s="188" t="str">
        <f t="shared" si="516"/>
        <v/>
      </c>
      <c r="AN1470" s="359" t="str">
        <f>IF(Overview!$K$17='Internal Calcs'!$P$22,IF(AK1470="","",AK1470),IF(Overview!$K$17='Internal Calcs'!$P$23,IF(AK1470="","",AK1470),IF(ISNUMBER(A1470),(IF(F1470="Short",G1470-H1470,H1470-G1470)*AZ1470-AX1470),"")))</f>
        <v/>
      </c>
      <c r="AO1470" s="401" t="str">
        <f>IF(Overview!$K$17='Internal Calcs'!$P$22,IF(AL1470="","",AL1470),IF(Overview!$K$17='Internal Calcs'!$P$23,IF(AL1470="","",AL1470),IF(ISNUMBER(A1470),IF(AL1470="",(IF(F1470="Short",G1470-H1470,H1470-G1470)*AZ1470-AX1470),(IF(F1470="Short",G1470-J1470,J1470-G1470)*AZ1470-AX1470)),"")))</f>
        <v/>
      </c>
      <c r="AP1470" s="359" t="str">
        <f>IF(Overview!$K$17='Internal Calcs'!$P$22,"",IF(Overview!$K$17='Internal Calcs'!$P$23,IF(AM1470="","",AM1470),IF(ISNUMBER(A1470),IF(AM1470="",(IF(F1470="Short",G1470-H1470,H1470-G1470)*AZ1470-AX1470),(IF(F1470="Short",G1470-L1470,L1470-G1470)*AZ1470-AX1470)),"")))</f>
        <v/>
      </c>
      <c r="AQ1470" s="188" t="str">
        <f t="shared" si="517"/>
        <v/>
      </c>
      <c r="AR1470" s="188" t="str">
        <f t="shared" si="518"/>
        <v/>
      </c>
      <c r="AS1470" s="188" t="str">
        <f t="shared" si="519"/>
        <v/>
      </c>
      <c r="AT1470" s="188" t="str">
        <f>IF(ISNUMBER(A1470),MAX($AS$2:AS1470)-AS1470,"")</f>
        <v/>
      </c>
      <c r="AU1470" s="189" t="str">
        <f t="shared" si="520"/>
        <v/>
      </c>
      <c r="AV1470" s="190" t="str">
        <f t="shared" si="521"/>
        <v/>
      </c>
      <c r="AW1470" s="190" t="str">
        <f t="shared" si="522"/>
        <v/>
      </c>
      <c r="AX1470" s="191" t="str">
        <f ca="1">IF(ISNUMBER($A1470),INDIRECT(CONCATENATE("'Instrument List'!B",(MATCH(E1470,'Instrument List'!A:A,0))-0)),"")</f>
        <v/>
      </c>
      <c r="AY1470" s="191" t="str">
        <f ca="1">IF(ISNUMBER($A1470),INDIRECT(CONCATENATE("'Instrument List'!D",(MATCH(E1470,'Instrument List'!A:A,0))-0)),"")</f>
        <v/>
      </c>
      <c r="AZ1470" s="191" t="str">
        <f ca="1">IF(ISNUMBER($A1470),INDIRECT(CONCATENATE("'Instrument List'!C",(MATCH(E1470,'Instrument List'!A:A,0))-0)),"")</f>
        <v/>
      </c>
      <c r="BA1470" s="192" t="str">
        <f ca="1">IF(ISNUMBER(A1470),INDIRECT(CONCATENATE("'Instrument List'!E",(MATCH(E1470,'Instrument List'!A:A,0))-0)),"")</f>
        <v/>
      </c>
      <c r="BB1470" s="193" t="str">
        <f t="shared" si="523"/>
        <v/>
      </c>
      <c r="BC1470" s="193" t="str">
        <f t="shared" si="524"/>
        <v/>
      </c>
      <c r="BD1470" s="193" t="str">
        <f ca="1">IF(ISNUMBER(A1470),INDIRECT(CONCATENATE("'Instrument List'!F",(MATCH(E1470,'Instrument List'!A:A,0))-0)),"")</f>
        <v/>
      </c>
    </row>
    <row r="1471" spans="1:56">
      <c r="A1471" s="220" t="str">
        <f t="shared" si="504"/>
        <v/>
      </c>
      <c r="B1471" s="221"/>
      <c r="C1471" s="222"/>
      <c r="D1471" s="169"/>
      <c r="E1471" s="169"/>
      <c r="F1471" s="169"/>
      <c r="G1471" s="202"/>
      <c r="H1471" s="217"/>
      <c r="I1471" s="212"/>
      <c r="J1471" s="206"/>
      <c r="K1471" s="212"/>
      <c r="L1471" s="206"/>
      <c r="M1471" s="212"/>
      <c r="N1471" s="206"/>
      <c r="O1471" s="170" t="str">
        <f t="shared" si="505"/>
        <v/>
      </c>
      <c r="P1471" s="171"/>
      <c r="Q1471" s="171"/>
      <c r="R1471" s="171"/>
      <c r="S1471" s="172" t="str">
        <f t="shared" si="506"/>
        <v/>
      </c>
      <c r="T1471" s="172" t="str">
        <f t="shared" si="507"/>
        <v/>
      </c>
      <c r="U1471" s="171"/>
      <c r="V1471" s="171"/>
      <c r="W1471" s="173" t="str">
        <f t="shared" si="508"/>
        <v/>
      </c>
      <c r="X1471" s="173" t="str">
        <f t="shared" si="509"/>
        <v/>
      </c>
      <c r="Y1471" s="173" t="str">
        <f t="shared" si="510"/>
        <v/>
      </c>
      <c r="Z1471" s="171"/>
      <c r="AA1471" s="171"/>
      <c r="AB1471" s="171"/>
      <c r="AC1471" s="172" t="str">
        <f t="shared" si="511"/>
        <v/>
      </c>
      <c r="AD1471" s="172" t="str">
        <f t="shared" si="512"/>
        <v/>
      </c>
      <c r="AE1471" s="174"/>
      <c r="AF1471" s="175" t="str">
        <f t="shared" si="513"/>
        <v/>
      </c>
      <c r="AG1471" s="169"/>
      <c r="AH1471" s="171"/>
      <c r="AI1471" s="171"/>
      <c r="AJ1471" s="169"/>
      <c r="AK1471" s="176" t="str">
        <f t="shared" si="514"/>
        <v/>
      </c>
      <c r="AL1471" s="176" t="str">
        <f t="shared" si="515"/>
        <v/>
      </c>
      <c r="AM1471" s="176" t="str">
        <f t="shared" si="516"/>
        <v/>
      </c>
      <c r="AN1471" s="359" t="str">
        <f>IF(Overview!$K$17='Internal Calcs'!$P$22,IF(AK1471="","",AK1471),IF(Overview!$K$17='Internal Calcs'!$P$23,IF(AK1471="","",AK1471),IF(ISNUMBER(A1471),(IF(F1471="Short",G1471-H1471,H1471-G1471)*AZ1471-AX1471),"")))</f>
        <v/>
      </c>
      <c r="AO1471" s="401" t="str">
        <f>IF(Overview!$K$17='Internal Calcs'!$P$22,IF(AL1471="","",AL1471),IF(Overview!$K$17='Internal Calcs'!$P$23,IF(AL1471="","",AL1471),IF(ISNUMBER(A1471),IF(AL1471="",(IF(F1471="Short",G1471-H1471,H1471-G1471)*AZ1471-AX1471),(IF(F1471="Short",G1471-J1471,J1471-G1471)*AZ1471-AX1471)),"")))</f>
        <v/>
      </c>
      <c r="AP1471" s="359" t="str">
        <f>IF(Overview!$K$17='Internal Calcs'!$P$22,"",IF(Overview!$K$17='Internal Calcs'!$P$23,IF(AM1471="","",AM1471),IF(ISNUMBER(A1471),IF(AM1471="",(IF(F1471="Short",G1471-H1471,H1471-G1471)*AZ1471-AX1471),(IF(F1471="Short",G1471-L1471,L1471-G1471)*AZ1471-AX1471)),"")))</f>
        <v/>
      </c>
      <c r="AQ1471" s="176" t="str">
        <f t="shared" si="517"/>
        <v/>
      </c>
      <c r="AR1471" s="176" t="str">
        <f t="shared" si="518"/>
        <v/>
      </c>
      <c r="AS1471" s="176" t="str">
        <f t="shared" si="519"/>
        <v/>
      </c>
      <c r="AT1471" s="176" t="str">
        <f>IF(ISNUMBER(A1471),MAX($AS$2:AS1471)-AS1471,"")</f>
        <v/>
      </c>
      <c r="AU1471" s="177" t="str">
        <f t="shared" si="520"/>
        <v/>
      </c>
      <c r="AV1471" s="178" t="str">
        <f t="shared" si="521"/>
        <v/>
      </c>
      <c r="AW1471" s="178" t="str">
        <f t="shared" si="522"/>
        <v/>
      </c>
      <c r="AX1471" s="179" t="str">
        <f ca="1">IF(ISNUMBER($A1471),INDIRECT(CONCATENATE("'Instrument List'!B",(MATCH(E1471,'Instrument List'!A:A,0))-0)),"")</f>
        <v/>
      </c>
      <c r="AY1471" s="179" t="str">
        <f ca="1">IF(ISNUMBER($A1471),INDIRECT(CONCATENATE("'Instrument List'!D",(MATCH(E1471,'Instrument List'!A:A,0))-0)),"")</f>
        <v/>
      </c>
      <c r="AZ1471" s="179" t="str">
        <f ca="1">IF(ISNUMBER($A1471),INDIRECT(CONCATENATE("'Instrument List'!C",(MATCH(E1471,'Instrument List'!A:A,0))-0)),"")</f>
        <v/>
      </c>
      <c r="BA1471" s="180" t="str">
        <f ca="1">IF(ISNUMBER(A1471),INDIRECT(CONCATENATE("'Instrument List'!E",(MATCH(E1471,'Instrument List'!A:A,0))-0)),"")</f>
        <v/>
      </c>
      <c r="BB1471" s="181" t="str">
        <f t="shared" si="523"/>
        <v/>
      </c>
      <c r="BC1471" s="181" t="str">
        <f t="shared" si="524"/>
        <v/>
      </c>
      <c r="BD1471" s="181" t="str">
        <f ca="1">IF(ISNUMBER(A1471),INDIRECT(CONCATENATE("'Instrument List'!F",(MATCH(E1471,'Instrument List'!A:A,0))-0)),"")</f>
        <v/>
      </c>
    </row>
    <row r="1472" spans="1:56">
      <c r="A1472" s="223" t="str">
        <f t="shared" si="504"/>
        <v/>
      </c>
      <c r="B1472" s="224"/>
      <c r="C1472" s="225"/>
      <c r="D1472" s="182"/>
      <c r="E1472" s="182"/>
      <c r="F1472" s="182"/>
      <c r="G1472" s="203"/>
      <c r="H1472" s="218"/>
      <c r="I1472" s="213"/>
      <c r="J1472" s="207"/>
      <c r="K1472" s="213"/>
      <c r="L1472" s="207"/>
      <c r="M1472" s="213"/>
      <c r="N1472" s="207"/>
      <c r="O1472" s="183" t="str">
        <f t="shared" si="505"/>
        <v/>
      </c>
      <c r="P1472" s="184"/>
      <c r="Q1472" s="184"/>
      <c r="R1472" s="275"/>
      <c r="S1472" s="185" t="str">
        <f t="shared" si="506"/>
        <v/>
      </c>
      <c r="T1472" s="185" t="str">
        <f t="shared" si="507"/>
        <v/>
      </c>
      <c r="U1472" s="275"/>
      <c r="V1472" s="275"/>
      <c r="W1472" s="276" t="str">
        <f t="shared" si="508"/>
        <v/>
      </c>
      <c r="X1472" s="276" t="str">
        <f t="shared" si="509"/>
        <v/>
      </c>
      <c r="Y1472" s="276" t="str">
        <f t="shared" si="510"/>
        <v/>
      </c>
      <c r="Z1472" s="275"/>
      <c r="AA1472" s="184"/>
      <c r="AB1472" s="184"/>
      <c r="AC1472" s="185" t="str">
        <f t="shared" si="511"/>
        <v/>
      </c>
      <c r="AD1472" s="185" t="str">
        <f t="shared" si="512"/>
        <v/>
      </c>
      <c r="AE1472" s="186"/>
      <c r="AF1472" s="187" t="str">
        <f t="shared" si="513"/>
        <v/>
      </c>
      <c r="AG1472" s="182"/>
      <c r="AH1472" s="184"/>
      <c r="AI1472" s="184"/>
      <c r="AJ1472" s="182"/>
      <c r="AK1472" s="188" t="str">
        <f t="shared" si="514"/>
        <v/>
      </c>
      <c r="AL1472" s="188" t="str">
        <f t="shared" si="515"/>
        <v/>
      </c>
      <c r="AM1472" s="188" t="str">
        <f t="shared" si="516"/>
        <v/>
      </c>
      <c r="AN1472" s="359" t="str">
        <f>IF(Overview!$K$17='Internal Calcs'!$P$22,IF(AK1472="","",AK1472),IF(Overview!$K$17='Internal Calcs'!$P$23,IF(AK1472="","",AK1472),IF(ISNUMBER(A1472),(IF(F1472="Short",G1472-H1472,H1472-G1472)*AZ1472-AX1472),"")))</f>
        <v/>
      </c>
      <c r="AO1472" s="401" t="str">
        <f>IF(Overview!$K$17='Internal Calcs'!$P$22,IF(AL1472="","",AL1472),IF(Overview!$K$17='Internal Calcs'!$P$23,IF(AL1472="","",AL1472),IF(ISNUMBER(A1472),IF(AL1472="",(IF(F1472="Short",G1472-H1472,H1472-G1472)*AZ1472-AX1472),(IF(F1472="Short",G1472-J1472,J1472-G1472)*AZ1472-AX1472)),"")))</f>
        <v/>
      </c>
      <c r="AP1472" s="359" t="str">
        <f>IF(Overview!$K$17='Internal Calcs'!$P$22,"",IF(Overview!$K$17='Internal Calcs'!$P$23,IF(AM1472="","",AM1472),IF(ISNUMBER(A1472),IF(AM1472="",(IF(F1472="Short",G1472-H1472,H1472-G1472)*AZ1472-AX1472),(IF(F1472="Short",G1472-L1472,L1472-G1472)*AZ1472-AX1472)),"")))</f>
        <v/>
      </c>
      <c r="AQ1472" s="188" t="str">
        <f t="shared" si="517"/>
        <v/>
      </c>
      <c r="AR1472" s="188" t="str">
        <f t="shared" si="518"/>
        <v/>
      </c>
      <c r="AS1472" s="188" t="str">
        <f t="shared" si="519"/>
        <v/>
      </c>
      <c r="AT1472" s="188" t="str">
        <f>IF(ISNUMBER(A1472),MAX($AS$2:AS1472)-AS1472,"")</f>
        <v/>
      </c>
      <c r="AU1472" s="189" t="str">
        <f t="shared" si="520"/>
        <v/>
      </c>
      <c r="AV1472" s="190" t="str">
        <f t="shared" si="521"/>
        <v/>
      </c>
      <c r="AW1472" s="190" t="str">
        <f t="shared" si="522"/>
        <v/>
      </c>
      <c r="AX1472" s="191" t="str">
        <f ca="1">IF(ISNUMBER($A1472),INDIRECT(CONCATENATE("'Instrument List'!B",(MATCH(E1472,'Instrument List'!A:A,0))-0)),"")</f>
        <v/>
      </c>
      <c r="AY1472" s="191" t="str">
        <f ca="1">IF(ISNUMBER($A1472),INDIRECT(CONCATENATE("'Instrument List'!D",(MATCH(E1472,'Instrument List'!A:A,0))-0)),"")</f>
        <v/>
      </c>
      <c r="AZ1472" s="191" t="str">
        <f ca="1">IF(ISNUMBER($A1472),INDIRECT(CONCATENATE("'Instrument List'!C",(MATCH(E1472,'Instrument List'!A:A,0))-0)),"")</f>
        <v/>
      </c>
      <c r="BA1472" s="192" t="str">
        <f ca="1">IF(ISNUMBER(A1472),INDIRECT(CONCATENATE("'Instrument List'!E",(MATCH(E1472,'Instrument List'!A:A,0))-0)),"")</f>
        <v/>
      </c>
      <c r="BB1472" s="193" t="str">
        <f t="shared" si="523"/>
        <v/>
      </c>
      <c r="BC1472" s="193" t="str">
        <f t="shared" si="524"/>
        <v/>
      </c>
      <c r="BD1472" s="193" t="str">
        <f ca="1">IF(ISNUMBER(A1472),INDIRECT(CONCATENATE("'Instrument List'!F",(MATCH(E1472,'Instrument List'!A:A,0))-0)),"")</f>
        <v/>
      </c>
    </row>
    <row r="1473" spans="1:56">
      <c r="A1473" s="220" t="str">
        <f t="shared" si="504"/>
        <v/>
      </c>
      <c r="B1473" s="221"/>
      <c r="C1473" s="222"/>
      <c r="D1473" s="169"/>
      <c r="E1473" s="169"/>
      <c r="F1473" s="169"/>
      <c r="G1473" s="202"/>
      <c r="H1473" s="217"/>
      <c r="I1473" s="212"/>
      <c r="J1473" s="206"/>
      <c r="K1473" s="212"/>
      <c r="L1473" s="206"/>
      <c r="M1473" s="212"/>
      <c r="N1473" s="206"/>
      <c r="O1473" s="170" t="str">
        <f t="shared" si="505"/>
        <v/>
      </c>
      <c r="P1473" s="171"/>
      <c r="Q1473" s="171"/>
      <c r="R1473" s="171"/>
      <c r="S1473" s="172" t="str">
        <f t="shared" si="506"/>
        <v/>
      </c>
      <c r="T1473" s="172" t="str">
        <f t="shared" si="507"/>
        <v/>
      </c>
      <c r="U1473" s="171"/>
      <c r="V1473" s="171"/>
      <c r="W1473" s="173" t="str">
        <f t="shared" si="508"/>
        <v/>
      </c>
      <c r="X1473" s="173" t="str">
        <f t="shared" si="509"/>
        <v/>
      </c>
      <c r="Y1473" s="173" t="str">
        <f t="shared" si="510"/>
        <v/>
      </c>
      <c r="Z1473" s="171"/>
      <c r="AA1473" s="171"/>
      <c r="AB1473" s="171"/>
      <c r="AC1473" s="172" t="str">
        <f t="shared" si="511"/>
        <v/>
      </c>
      <c r="AD1473" s="172" t="str">
        <f t="shared" si="512"/>
        <v/>
      </c>
      <c r="AE1473" s="174"/>
      <c r="AF1473" s="175" t="str">
        <f t="shared" si="513"/>
        <v/>
      </c>
      <c r="AG1473" s="169"/>
      <c r="AH1473" s="171"/>
      <c r="AI1473" s="171"/>
      <c r="AJ1473" s="169"/>
      <c r="AK1473" s="176" t="str">
        <f t="shared" si="514"/>
        <v/>
      </c>
      <c r="AL1473" s="176" t="str">
        <f t="shared" si="515"/>
        <v/>
      </c>
      <c r="AM1473" s="176" t="str">
        <f t="shared" si="516"/>
        <v/>
      </c>
      <c r="AN1473" s="359" t="str">
        <f>IF(Overview!$K$17='Internal Calcs'!$P$22,IF(AK1473="","",AK1473),IF(Overview!$K$17='Internal Calcs'!$P$23,IF(AK1473="","",AK1473),IF(ISNUMBER(A1473),(IF(F1473="Short",G1473-H1473,H1473-G1473)*AZ1473-AX1473),"")))</f>
        <v/>
      </c>
      <c r="AO1473" s="401" t="str">
        <f>IF(Overview!$K$17='Internal Calcs'!$P$22,IF(AL1473="","",AL1473),IF(Overview!$K$17='Internal Calcs'!$P$23,IF(AL1473="","",AL1473),IF(ISNUMBER(A1473),IF(AL1473="",(IF(F1473="Short",G1473-H1473,H1473-G1473)*AZ1473-AX1473),(IF(F1473="Short",G1473-J1473,J1473-G1473)*AZ1473-AX1473)),"")))</f>
        <v/>
      </c>
      <c r="AP1473" s="359" t="str">
        <f>IF(Overview!$K$17='Internal Calcs'!$P$22,"",IF(Overview!$K$17='Internal Calcs'!$P$23,IF(AM1473="","",AM1473),IF(ISNUMBER(A1473),IF(AM1473="",(IF(F1473="Short",G1473-H1473,H1473-G1473)*AZ1473-AX1473),(IF(F1473="Short",G1473-L1473,L1473-G1473)*AZ1473-AX1473)),"")))</f>
        <v/>
      </c>
      <c r="AQ1473" s="176" t="str">
        <f t="shared" si="517"/>
        <v/>
      </c>
      <c r="AR1473" s="176" t="str">
        <f t="shared" si="518"/>
        <v/>
      </c>
      <c r="AS1473" s="176" t="str">
        <f t="shared" si="519"/>
        <v/>
      </c>
      <c r="AT1473" s="176" t="str">
        <f>IF(ISNUMBER(A1473),MAX($AS$2:AS1473)-AS1473,"")</f>
        <v/>
      </c>
      <c r="AU1473" s="177" t="str">
        <f t="shared" si="520"/>
        <v/>
      </c>
      <c r="AV1473" s="178" t="str">
        <f t="shared" si="521"/>
        <v/>
      </c>
      <c r="AW1473" s="178" t="str">
        <f t="shared" si="522"/>
        <v/>
      </c>
      <c r="AX1473" s="179" t="str">
        <f ca="1">IF(ISNUMBER($A1473),INDIRECT(CONCATENATE("'Instrument List'!B",(MATCH(E1473,'Instrument List'!A:A,0))-0)),"")</f>
        <v/>
      </c>
      <c r="AY1473" s="179" t="str">
        <f ca="1">IF(ISNUMBER($A1473),INDIRECT(CONCATENATE("'Instrument List'!D",(MATCH(E1473,'Instrument List'!A:A,0))-0)),"")</f>
        <v/>
      </c>
      <c r="AZ1473" s="179" t="str">
        <f ca="1">IF(ISNUMBER($A1473),INDIRECT(CONCATENATE("'Instrument List'!C",(MATCH(E1473,'Instrument List'!A:A,0))-0)),"")</f>
        <v/>
      </c>
      <c r="BA1473" s="180" t="str">
        <f ca="1">IF(ISNUMBER(A1473),INDIRECT(CONCATENATE("'Instrument List'!E",(MATCH(E1473,'Instrument List'!A:A,0))-0)),"")</f>
        <v/>
      </c>
      <c r="BB1473" s="181" t="str">
        <f t="shared" si="523"/>
        <v/>
      </c>
      <c r="BC1473" s="181" t="str">
        <f t="shared" si="524"/>
        <v/>
      </c>
      <c r="BD1473" s="181" t="str">
        <f ca="1">IF(ISNUMBER(A1473),INDIRECT(CONCATENATE("'Instrument List'!F",(MATCH(E1473,'Instrument List'!A:A,0))-0)),"")</f>
        <v/>
      </c>
    </row>
    <row r="1474" spans="1:56">
      <c r="A1474" s="223" t="str">
        <f t="shared" si="504"/>
        <v/>
      </c>
      <c r="B1474" s="224"/>
      <c r="C1474" s="225"/>
      <c r="D1474" s="182"/>
      <c r="E1474" s="182"/>
      <c r="F1474" s="182"/>
      <c r="G1474" s="203"/>
      <c r="H1474" s="218"/>
      <c r="I1474" s="213"/>
      <c r="J1474" s="207"/>
      <c r="K1474" s="213"/>
      <c r="L1474" s="207"/>
      <c r="M1474" s="213"/>
      <c r="N1474" s="207"/>
      <c r="O1474" s="183" t="str">
        <f t="shared" si="505"/>
        <v/>
      </c>
      <c r="P1474" s="184"/>
      <c r="Q1474" s="184"/>
      <c r="R1474" s="275"/>
      <c r="S1474" s="185" t="str">
        <f t="shared" si="506"/>
        <v/>
      </c>
      <c r="T1474" s="185" t="str">
        <f t="shared" si="507"/>
        <v/>
      </c>
      <c r="U1474" s="275"/>
      <c r="V1474" s="275"/>
      <c r="W1474" s="276" t="str">
        <f t="shared" si="508"/>
        <v/>
      </c>
      <c r="X1474" s="276" t="str">
        <f t="shared" si="509"/>
        <v/>
      </c>
      <c r="Y1474" s="276" t="str">
        <f t="shared" si="510"/>
        <v/>
      </c>
      <c r="Z1474" s="275"/>
      <c r="AA1474" s="184"/>
      <c r="AB1474" s="184"/>
      <c r="AC1474" s="185" t="str">
        <f t="shared" si="511"/>
        <v/>
      </c>
      <c r="AD1474" s="185" t="str">
        <f t="shared" si="512"/>
        <v/>
      </c>
      <c r="AE1474" s="186"/>
      <c r="AF1474" s="187" t="str">
        <f t="shared" si="513"/>
        <v/>
      </c>
      <c r="AG1474" s="182"/>
      <c r="AH1474" s="184"/>
      <c r="AI1474" s="184"/>
      <c r="AJ1474" s="182"/>
      <c r="AK1474" s="188" t="str">
        <f t="shared" si="514"/>
        <v/>
      </c>
      <c r="AL1474" s="188" t="str">
        <f t="shared" si="515"/>
        <v/>
      </c>
      <c r="AM1474" s="188" t="str">
        <f t="shared" si="516"/>
        <v/>
      </c>
      <c r="AN1474" s="359" t="str">
        <f>IF(Overview!$K$17='Internal Calcs'!$P$22,IF(AK1474="","",AK1474),IF(Overview!$K$17='Internal Calcs'!$P$23,IF(AK1474="","",AK1474),IF(ISNUMBER(A1474),(IF(F1474="Short",G1474-H1474,H1474-G1474)*AZ1474-AX1474),"")))</f>
        <v/>
      </c>
      <c r="AO1474" s="401" t="str">
        <f>IF(Overview!$K$17='Internal Calcs'!$P$22,IF(AL1474="","",AL1474),IF(Overview!$K$17='Internal Calcs'!$P$23,IF(AL1474="","",AL1474),IF(ISNUMBER(A1474),IF(AL1474="",(IF(F1474="Short",G1474-H1474,H1474-G1474)*AZ1474-AX1474),(IF(F1474="Short",G1474-J1474,J1474-G1474)*AZ1474-AX1474)),"")))</f>
        <v/>
      </c>
      <c r="AP1474" s="359" t="str">
        <f>IF(Overview!$K$17='Internal Calcs'!$P$22,"",IF(Overview!$K$17='Internal Calcs'!$P$23,IF(AM1474="","",AM1474),IF(ISNUMBER(A1474),IF(AM1474="",(IF(F1474="Short",G1474-H1474,H1474-G1474)*AZ1474-AX1474),(IF(F1474="Short",G1474-L1474,L1474-G1474)*AZ1474-AX1474)),"")))</f>
        <v/>
      </c>
      <c r="AQ1474" s="188" t="str">
        <f t="shared" si="517"/>
        <v/>
      </c>
      <c r="AR1474" s="188" t="str">
        <f t="shared" si="518"/>
        <v/>
      </c>
      <c r="AS1474" s="188" t="str">
        <f t="shared" si="519"/>
        <v/>
      </c>
      <c r="AT1474" s="188" t="str">
        <f>IF(ISNUMBER(A1474),MAX($AS$2:AS1474)-AS1474,"")</f>
        <v/>
      </c>
      <c r="AU1474" s="189" t="str">
        <f t="shared" si="520"/>
        <v/>
      </c>
      <c r="AV1474" s="190" t="str">
        <f t="shared" si="521"/>
        <v/>
      </c>
      <c r="AW1474" s="190" t="str">
        <f t="shared" si="522"/>
        <v/>
      </c>
      <c r="AX1474" s="191" t="str">
        <f ca="1">IF(ISNUMBER($A1474),INDIRECT(CONCATENATE("'Instrument List'!B",(MATCH(E1474,'Instrument List'!A:A,0))-0)),"")</f>
        <v/>
      </c>
      <c r="AY1474" s="191" t="str">
        <f ca="1">IF(ISNUMBER($A1474),INDIRECT(CONCATENATE("'Instrument List'!D",(MATCH(E1474,'Instrument List'!A:A,0))-0)),"")</f>
        <v/>
      </c>
      <c r="AZ1474" s="191" t="str">
        <f ca="1">IF(ISNUMBER($A1474),INDIRECT(CONCATENATE("'Instrument List'!C",(MATCH(E1474,'Instrument List'!A:A,0))-0)),"")</f>
        <v/>
      </c>
      <c r="BA1474" s="192" t="str">
        <f ca="1">IF(ISNUMBER(A1474),INDIRECT(CONCATENATE("'Instrument List'!E",(MATCH(E1474,'Instrument List'!A:A,0))-0)),"")</f>
        <v/>
      </c>
      <c r="BB1474" s="193" t="str">
        <f t="shared" si="523"/>
        <v/>
      </c>
      <c r="BC1474" s="193" t="str">
        <f t="shared" si="524"/>
        <v/>
      </c>
      <c r="BD1474" s="193" t="str">
        <f ca="1">IF(ISNUMBER(A1474),INDIRECT(CONCATENATE("'Instrument List'!F",(MATCH(E1474,'Instrument List'!A:A,0))-0)),"")</f>
        <v/>
      </c>
    </row>
    <row r="1475" spans="1:56">
      <c r="A1475" s="220" t="str">
        <f t="shared" si="504"/>
        <v/>
      </c>
      <c r="B1475" s="221"/>
      <c r="C1475" s="222"/>
      <c r="D1475" s="169"/>
      <c r="E1475" s="169"/>
      <c r="F1475" s="169"/>
      <c r="G1475" s="202"/>
      <c r="H1475" s="217"/>
      <c r="I1475" s="212"/>
      <c r="J1475" s="206"/>
      <c r="K1475" s="212"/>
      <c r="L1475" s="206"/>
      <c r="M1475" s="212"/>
      <c r="N1475" s="206"/>
      <c r="O1475" s="170" t="str">
        <f t="shared" si="505"/>
        <v/>
      </c>
      <c r="P1475" s="171"/>
      <c r="Q1475" s="171"/>
      <c r="R1475" s="171"/>
      <c r="S1475" s="172" t="str">
        <f t="shared" si="506"/>
        <v/>
      </c>
      <c r="T1475" s="172" t="str">
        <f t="shared" si="507"/>
        <v/>
      </c>
      <c r="U1475" s="171"/>
      <c r="V1475" s="171"/>
      <c r="W1475" s="173" t="str">
        <f t="shared" si="508"/>
        <v/>
      </c>
      <c r="X1475" s="173" t="str">
        <f t="shared" si="509"/>
        <v/>
      </c>
      <c r="Y1475" s="173" t="str">
        <f t="shared" si="510"/>
        <v/>
      </c>
      <c r="Z1475" s="171"/>
      <c r="AA1475" s="171"/>
      <c r="AB1475" s="171"/>
      <c r="AC1475" s="172" t="str">
        <f t="shared" si="511"/>
        <v/>
      </c>
      <c r="AD1475" s="172" t="str">
        <f t="shared" si="512"/>
        <v/>
      </c>
      <c r="AE1475" s="174"/>
      <c r="AF1475" s="175" t="str">
        <f t="shared" si="513"/>
        <v/>
      </c>
      <c r="AG1475" s="169"/>
      <c r="AH1475" s="171"/>
      <c r="AI1475" s="171"/>
      <c r="AJ1475" s="169"/>
      <c r="AK1475" s="176" t="str">
        <f t="shared" si="514"/>
        <v/>
      </c>
      <c r="AL1475" s="176" t="str">
        <f t="shared" si="515"/>
        <v/>
      </c>
      <c r="AM1475" s="176" t="str">
        <f t="shared" si="516"/>
        <v/>
      </c>
      <c r="AN1475" s="359" t="str">
        <f>IF(Overview!$K$17='Internal Calcs'!$P$22,IF(AK1475="","",AK1475),IF(Overview!$K$17='Internal Calcs'!$P$23,IF(AK1475="","",AK1475),IF(ISNUMBER(A1475),(IF(F1475="Short",G1475-H1475,H1475-G1475)*AZ1475-AX1475),"")))</f>
        <v/>
      </c>
      <c r="AO1475" s="401" t="str">
        <f>IF(Overview!$K$17='Internal Calcs'!$P$22,IF(AL1475="","",AL1475),IF(Overview!$K$17='Internal Calcs'!$P$23,IF(AL1475="","",AL1475),IF(ISNUMBER(A1475),IF(AL1475="",(IF(F1475="Short",G1475-H1475,H1475-G1475)*AZ1475-AX1475),(IF(F1475="Short",G1475-J1475,J1475-G1475)*AZ1475-AX1475)),"")))</f>
        <v/>
      </c>
      <c r="AP1475" s="359" t="str">
        <f>IF(Overview!$K$17='Internal Calcs'!$P$22,"",IF(Overview!$K$17='Internal Calcs'!$P$23,IF(AM1475="","",AM1475),IF(ISNUMBER(A1475),IF(AM1475="",(IF(F1475="Short",G1475-H1475,H1475-G1475)*AZ1475-AX1475),(IF(F1475="Short",G1475-L1475,L1475-G1475)*AZ1475-AX1475)),"")))</f>
        <v/>
      </c>
      <c r="AQ1475" s="176" t="str">
        <f t="shared" si="517"/>
        <v/>
      </c>
      <c r="AR1475" s="176" t="str">
        <f t="shared" si="518"/>
        <v/>
      </c>
      <c r="AS1475" s="176" t="str">
        <f t="shared" si="519"/>
        <v/>
      </c>
      <c r="AT1475" s="176" t="str">
        <f>IF(ISNUMBER(A1475),MAX($AS$2:AS1475)-AS1475,"")</f>
        <v/>
      </c>
      <c r="AU1475" s="177" t="str">
        <f t="shared" si="520"/>
        <v/>
      </c>
      <c r="AV1475" s="178" t="str">
        <f t="shared" si="521"/>
        <v/>
      </c>
      <c r="AW1475" s="178" t="str">
        <f t="shared" si="522"/>
        <v/>
      </c>
      <c r="AX1475" s="179" t="str">
        <f ca="1">IF(ISNUMBER($A1475),INDIRECT(CONCATENATE("'Instrument List'!B",(MATCH(E1475,'Instrument List'!A:A,0))-0)),"")</f>
        <v/>
      </c>
      <c r="AY1475" s="179" t="str">
        <f ca="1">IF(ISNUMBER($A1475),INDIRECT(CONCATENATE("'Instrument List'!D",(MATCH(E1475,'Instrument List'!A:A,0))-0)),"")</f>
        <v/>
      </c>
      <c r="AZ1475" s="179" t="str">
        <f ca="1">IF(ISNUMBER($A1475),INDIRECT(CONCATENATE("'Instrument List'!C",(MATCH(E1475,'Instrument List'!A:A,0))-0)),"")</f>
        <v/>
      </c>
      <c r="BA1475" s="180" t="str">
        <f ca="1">IF(ISNUMBER(A1475),INDIRECT(CONCATENATE("'Instrument List'!E",(MATCH(E1475,'Instrument List'!A:A,0))-0)),"")</f>
        <v/>
      </c>
      <c r="BB1475" s="181" t="str">
        <f t="shared" si="523"/>
        <v/>
      </c>
      <c r="BC1475" s="181" t="str">
        <f t="shared" si="524"/>
        <v/>
      </c>
      <c r="BD1475" s="181" t="str">
        <f ca="1">IF(ISNUMBER(A1475),INDIRECT(CONCATENATE("'Instrument List'!F",(MATCH(E1475,'Instrument List'!A:A,0))-0)),"")</f>
        <v/>
      </c>
    </row>
    <row r="1476" spans="1:56">
      <c r="A1476" s="223" t="str">
        <f t="shared" si="504"/>
        <v/>
      </c>
      <c r="B1476" s="224"/>
      <c r="C1476" s="225"/>
      <c r="D1476" s="182"/>
      <c r="E1476" s="182"/>
      <c r="F1476" s="182"/>
      <c r="G1476" s="203"/>
      <c r="H1476" s="218"/>
      <c r="I1476" s="213"/>
      <c r="J1476" s="207"/>
      <c r="K1476" s="213"/>
      <c r="L1476" s="207"/>
      <c r="M1476" s="213"/>
      <c r="N1476" s="207"/>
      <c r="O1476" s="183" t="str">
        <f t="shared" si="505"/>
        <v/>
      </c>
      <c r="P1476" s="184"/>
      <c r="Q1476" s="184"/>
      <c r="R1476" s="275"/>
      <c r="S1476" s="185" t="str">
        <f t="shared" si="506"/>
        <v/>
      </c>
      <c r="T1476" s="185" t="str">
        <f t="shared" si="507"/>
        <v/>
      </c>
      <c r="U1476" s="275"/>
      <c r="V1476" s="275"/>
      <c r="W1476" s="276" t="str">
        <f t="shared" si="508"/>
        <v/>
      </c>
      <c r="X1476" s="276" t="str">
        <f t="shared" si="509"/>
        <v/>
      </c>
      <c r="Y1476" s="276" t="str">
        <f t="shared" si="510"/>
        <v/>
      </c>
      <c r="Z1476" s="275"/>
      <c r="AA1476" s="184"/>
      <c r="AB1476" s="184"/>
      <c r="AC1476" s="185" t="str">
        <f t="shared" si="511"/>
        <v/>
      </c>
      <c r="AD1476" s="185" t="str">
        <f t="shared" si="512"/>
        <v/>
      </c>
      <c r="AE1476" s="186"/>
      <c r="AF1476" s="187" t="str">
        <f t="shared" si="513"/>
        <v/>
      </c>
      <c r="AG1476" s="182"/>
      <c r="AH1476" s="184"/>
      <c r="AI1476" s="184"/>
      <c r="AJ1476" s="182"/>
      <c r="AK1476" s="188" t="str">
        <f t="shared" si="514"/>
        <v/>
      </c>
      <c r="AL1476" s="188" t="str">
        <f t="shared" si="515"/>
        <v/>
      </c>
      <c r="AM1476" s="188" t="str">
        <f t="shared" si="516"/>
        <v/>
      </c>
      <c r="AN1476" s="359" t="str">
        <f>IF(Overview!$K$17='Internal Calcs'!$P$22,IF(AK1476="","",AK1476),IF(Overview!$K$17='Internal Calcs'!$P$23,IF(AK1476="","",AK1476),IF(ISNUMBER(A1476),(IF(F1476="Short",G1476-H1476,H1476-G1476)*AZ1476-AX1476),"")))</f>
        <v/>
      </c>
      <c r="AO1476" s="401" t="str">
        <f>IF(Overview!$K$17='Internal Calcs'!$P$22,IF(AL1476="","",AL1476),IF(Overview!$K$17='Internal Calcs'!$P$23,IF(AL1476="","",AL1476),IF(ISNUMBER(A1476),IF(AL1476="",(IF(F1476="Short",G1476-H1476,H1476-G1476)*AZ1476-AX1476),(IF(F1476="Short",G1476-J1476,J1476-G1476)*AZ1476-AX1476)),"")))</f>
        <v/>
      </c>
      <c r="AP1476" s="359" t="str">
        <f>IF(Overview!$K$17='Internal Calcs'!$P$22,"",IF(Overview!$K$17='Internal Calcs'!$P$23,IF(AM1476="","",AM1476),IF(ISNUMBER(A1476),IF(AM1476="",(IF(F1476="Short",G1476-H1476,H1476-G1476)*AZ1476-AX1476),(IF(F1476="Short",G1476-L1476,L1476-G1476)*AZ1476-AX1476)),"")))</f>
        <v/>
      </c>
      <c r="AQ1476" s="188" t="str">
        <f t="shared" si="517"/>
        <v/>
      </c>
      <c r="AR1476" s="188" t="str">
        <f t="shared" si="518"/>
        <v/>
      </c>
      <c r="AS1476" s="188" t="str">
        <f t="shared" si="519"/>
        <v/>
      </c>
      <c r="AT1476" s="188" t="str">
        <f>IF(ISNUMBER(A1476),MAX($AS$2:AS1476)-AS1476,"")</f>
        <v/>
      </c>
      <c r="AU1476" s="189" t="str">
        <f t="shared" si="520"/>
        <v/>
      </c>
      <c r="AV1476" s="190" t="str">
        <f t="shared" si="521"/>
        <v/>
      </c>
      <c r="AW1476" s="190" t="str">
        <f t="shared" si="522"/>
        <v/>
      </c>
      <c r="AX1476" s="191" t="str">
        <f ca="1">IF(ISNUMBER($A1476),INDIRECT(CONCATENATE("'Instrument List'!B",(MATCH(E1476,'Instrument List'!A:A,0))-0)),"")</f>
        <v/>
      </c>
      <c r="AY1476" s="191" t="str">
        <f ca="1">IF(ISNUMBER($A1476),INDIRECT(CONCATENATE("'Instrument List'!D",(MATCH(E1476,'Instrument List'!A:A,0))-0)),"")</f>
        <v/>
      </c>
      <c r="AZ1476" s="191" t="str">
        <f ca="1">IF(ISNUMBER($A1476),INDIRECT(CONCATENATE("'Instrument List'!C",(MATCH(E1476,'Instrument List'!A:A,0))-0)),"")</f>
        <v/>
      </c>
      <c r="BA1476" s="192" t="str">
        <f ca="1">IF(ISNUMBER(A1476),INDIRECT(CONCATENATE("'Instrument List'!E",(MATCH(E1476,'Instrument List'!A:A,0))-0)),"")</f>
        <v/>
      </c>
      <c r="BB1476" s="193" t="str">
        <f t="shared" si="523"/>
        <v/>
      </c>
      <c r="BC1476" s="193" t="str">
        <f t="shared" si="524"/>
        <v/>
      </c>
      <c r="BD1476" s="193" t="str">
        <f ca="1">IF(ISNUMBER(A1476),INDIRECT(CONCATENATE("'Instrument List'!F",(MATCH(E1476,'Instrument List'!A:A,0))-0)),"")</f>
        <v/>
      </c>
    </row>
    <row r="1477" spans="1:56">
      <c r="A1477" s="220" t="str">
        <f t="shared" si="504"/>
        <v/>
      </c>
      <c r="B1477" s="221"/>
      <c r="C1477" s="222"/>
      <c r="D1477" s="169"/>
      <c r="E1477" s="169"/>
      <c r="F1477" s="169"/>
      <c r="G1477" s="202"/>
      <c r="H1477" s="217"/>
      <c r="I1477" s="212"/>
      <c r="J1477" s="206"/>
      <c r="K1477" s="212"/>
      <c r="L1477" s="206"/>
      <c r="M1477" s="212"/>
      <c r="N1477" s="206"/>
      <c r="O1477" s="170" t="str">
        <f t="shared" si="505"/>
        <v/>
      </c>
      <c r="P1477" s="171"/>
      <c r="Q1477" s="171"/>
      <c r="R1477" s="171"/>
      <c r="S1477" s="172" t="str">
        <f t="shared" si="506"/>
        <v/>
      </c>
      <c r="T1477" s="172" t="str">
        <f t="shared" si="507"/>
        <v/>
      </c>
      <c r="U1477" s="171"/>
      <c r="V1477" s="171"/>
      <c r="W1477" s="173" t="str">
        <f t="shared" si="508"/>
        <v/>
      </c>
      <c r="X1477" s="173" t="str">
        <f t="shared" si="509"/>
        <v/>
      </c>
      <c r="Y1477" s="173" t="str">
        <f t="shared" si="510"/>
        <v/>
      </c>
      <c r="Z1477" s="171"/>
      <c r="AA1477" s="171"/>
      <c r="AB1477" s="171"/>
      <c r="AC1477" s="172" t="str">
        <f t="shared" si="511"/>
        <v/>
      </c>
      <c r="AD1477" s="172" t="str">
        <f t="shared" si="512"/>
        <v/>
      </c>
      <c r="AE1477" s="174"/>
      <c r="AF1477" s="175" t="str">
        <f t="shared" si="513"/>
        <v/>
      </c>
      <c r="AG1477" s="169"/>
      <c r="AH1477" s="171"/>
      <c r="AI1477" s="171"/>
      <c r="AJ1477" s="169"/>
      <c r="AK1477" s="176" t="str">
        <f t="shared" si="514"/>
        <v/>
      </c>
      <c r="AL1477" s="176" t="str">
        <f t="shared" si="515"/>
        <v/>
      </c>
      <c r="AM1477" s="176" t="str">
        <f t="shared" si="516"/>
        <v/>
      </c>
      <c r="AN1477" s="359" t="str">
        <f>IF(Overview!$K$17='Internal Calcs'!$P$22,IF(AK1477="","",AK1477),IF(Overview!$K$17='Internal Calcs'!$P$23,IF(AK1477="","",AK1477),IF(ISNUMBER(A1477),(IF(F1477="Short",G1477-H1477,H1477-G1477)*AZ1477-AX1477),"")))</f>
        <v/>
      </c>
      <c r="AO1477" s="401" t="str">
        <f>IF(Overview!$K$17='Internal Calcs'!$P$22,IF(AL1477="","",AL1477),IF(Overview!$K$17='Internal Calcs'!$P$23,IF(AL1477="","",AL1477),IF(ISNUMBER(A1477),IF(AL1477="",(IF(F1477="Short",G1477-H1477,H1477-G1477)*AZ1477-AX1477),(IF(F1477="Short",G1477-J1477,J1477-G1477)*AZ1477-AX1477)),"")))</f>
        <v/>
      </c>
      <c r="AP1477" s="359" t="str">
        <f>IF(Overview!$K$17='Internal Calcs'!$P$22,"",IF(Overview!$K$17='Internal Calcs'!$P$23,IF(AM1477="","",AM1477),IF(ISNUMBER(A1477),IF(AM1477="",(IF(F1477="Short",G1477-H1477,H1477-G1477)*AZ1477-AX1477),(IF(F1477="Short",G1477-L1477,L1477-G1477)*AZ1477-AX1477)),"")))</f>
        <v/>
      </c>
      <c r="AQ1477" s="176" t="str">
        <f t="shared" si="517"/>
        <v/>
      </c>
      <c r="AR1477" s="176" t="str">
        <f t="shared" si="518"/>
        <v/>
      </c>
      <c r="AS1477" s="176" t="str">
        <f t="shared" si="519"/>
        <v/>
      </c>
      <c r="AT1477" s="176" t="str">
        <f>IF(ISNUMBER(A1477),MAX($AS$2:AS1477)-AS1477,"")</f>
        <v/>
      </c>
      <c r="AU1477" s="177" t="str">
        <f t="shared" si="520"/>
        <v/>
      </c>
      <c r="AV1477" s="178" t="str">
        <f t="shared" si="521"/>
        <v/>
      </c>
      <c r="AW1477" s="178" t="str">
        <f t="shared" si="522"/>
        <v/>
      </c>
      <c r="AX1477" s="179" t="str">
        <f ca="1">IF(ISNUMBER($A1477),INDIRECT(CONCATENATE("'Instrument List'!B",(MATCH(E1477,'Instrument List'!A:A,0))-0)),"")</f>
        <v/>
      </c>
      <c r="AY1477" s="179" t="str">
        <f ca="1">IF(ISNUMBER($A1477),INDIRECT(CONCATENATE("'Instrument List'!D",(MATCH(E1477,'Instrument List'!A:A,0))-0)),"")</f>
        <v/>
      </c>
      <c r="AZ1477" s="179" t="str">
        <f ca="1">IF(ISNUMBER($A1477),INDIRECT(CONCATENATE("'Instrument List'!C",(MATCH(E1477,'Instrument List'!A:A,0))-0)),"")</f>
        <v/>
      </c>
      <c r="BA1477" s="180" t="str">
        <f ca="1">IF(ISNUMBER(A1477),INDIRECT(CONCATENATE("'Instrument List'!E",(MATCH(E1477,'Instrument List'!A:A,0))-0)),"")</f>
        <v/>
      </c>
      <c r="BB1477" s="181" t="str">
        <f t="shared" si="523"/>
        <v/>
      </c>
      <c r="BC1477" s="181" t="str">
        <f t="shared" si="524"/>
        <v/>
      </c>
      <c r="BD1477" s="181" t="str">
        <f ca="1">IF(ISNUMBER(A1477),INDIRECT(CONCATENATE("'Instrument List'!F",(MATCH(E1477,'Instrument List'!A:A,0))-0)),"")</f>
        <v/>
      </c>
    </row>
    <row r="1478" spans="1:56">
      <c r="A1478" s="223" t="str">
        <f t="shared" si="504"/>
        <v/>
      </c>
      <c r="B1478" s="224"/>
      <c r="C1478" s="225"/>
      <c r="D1478" s="182"/>
      <c r="E1478" s="182"/>
      <c r="F1478" s="182"/>
      <c r="G1478" s="203"/>
      <c r="H1478" s="218"/>
      <c r="I1478" s="213"/>
      <c r="J1478" s="207"/>
      <c r="K1478" s="213"/>
      <c r="L1478" s="207"/>
      <c r="M1478" s="213"/>
      <c r="N1478" s="207"/>
      <c r="O1478" s="183" t="str">
        <f t="shared" si="505"/>
        <v/>
      </c>
      <c r="P1478" s="184"/>
      <c r="Q1478" s="184"/>
      <c r="R1478" s="275"/>
      <c r="S1478" s="185" t="str">
        <f t="shared" si="506"/>
        <v/>
      </c>
      <c r="T1478" s="185" t="str">
        <f t="shared" si="507"/>
        <v/>
      </c>
      <c r="U1478" s="275"/>
      <c r="V1478" s="275"/>
      <c r="W1478" s="276" t="str">
        <f t="shared" si="508"/>
        <v/>
      </c>
      <c r="X1478" s="276" t="str">
        <f t="shared" si="509"/>
        <v/>
      </c>
      <c r="Y1478" s="276" t="str">
        <f t="shared" si="510"/>
        <v/>
      </c>
      <c r="Z1478" s="275"/>
      <c r="AA1478" s="184"/>
      <c r="AB1478" s="184"/>
      <c r="AC1478" s="185" t="str">
        <f t="shared" si="511"/>
        <v/>
      </c>
      <c r="AD1478" s="185" t="str">
        <f t="shared" si="512"/>
        <v/>
      </c>
      <c r="AE1478" s="186"/>
      <c r="AF1478" s="187" t="str">
        <f t="shared" si="513"/>
        <v/>
      </c>
      <c r="AG1478" s="182"/>
      <c r="AH1478" s="184"/>
      <c r="AI1478" s="184"/>
      <c r="AJ1478" s="182"/>
      <c r="AK1478" s="188" t="str">
        <f t="shared" si="514"/>
        <v/>
      </c>
      <c r="AL1478" s="188" t="str">
        <f t="shared" si="515"/>
        <v/>
      </c>
      <c r="AM1478" s="188" t="str">
        <f t="shared" si="516"/>
        <v/>
      </c>
      <c r="AN1478" s="359" t="str">
        <f>IF(Overview!$K$17='Internal Calcs'!$P$22,IF(AK1478="","",AK1478),IF(Overview!$K$17='Internal Calcs'!$P$23,IF(AK1478="","",AK1478),IF(ISNUMBER(A1478),(IF(F1478="Short",G1478-H1478,H1478-G1478)*AZ1478-AX1478),"")))</f>
        <v/>
      </c>
      <c r="AO1478" s="401" t="str">
        <f>IF(Overview!$K$17='Internal Calcs'!$P$22,IF(AL1478="","",AL1478),IF(Overview!$K$17='Internal Calcs'!$P$23,IF(AL1478="","",AL1478),IF(ISNUMBER(A1478),IF(AL1478="",(IF(F1478="Short",G1478-H1478,H1478-G1478)*AZ1478-AX1478),(IF(F1478="Short",G1478-J1478,J1478-G1478)*AZ1478-AX1478)),"")))</f>
        <v/>
      </c>
      <c r="AP1478" s="359" t="str">
        <f>IF(Overview!$K$17='Internal Calcs'!$P$22,"",IF(Overview!$K$17='Internal Calcs'!$P$23,IF(AM1478="","",AM1478),IF(ISNUMBER(A1478),IF(AM1478="",(IF(F1478="Short",G1478-H1478,H1478-G1478)*AZ1478-AX1478),(IF(F1478="Short",G1478-L1478,L1478-G1478)*AZ1478-AX1478)),"")))</f>
        <v/>
      </c>
      <c r="AQ1478" s="188" t="str">
        <f t="shared" si="517"/>
        <v/>
      </c>
      <c r="AR1478" s="188" t="str">
        <f t="shared" si="518"/>
        <v/>
      </c>
      <c r="AS1478" s="188" t="str">
        <f t="shared" si="519"/>
        <v/>
      </c>
      <c r="AT1478" s="188" t="str">
        <f>IF(ISNUMBER(A1478),MAX($AS$2:AS1478)-AS1478,"")</f>
        <v/>
      </c>
      <c r="AU1478" s="189" t="str">
        <f t="shared" si="520"/>
        <v/>
      </c>
      <c r="AV1478" s="190" t="str">
        <f t="shared" si="521"/>
        <v/>
      </c>
      <c r="AW1478" s="190" t="str">
        <f t="shared" si="522"/>
        <v/>
      </c>
      <c r="AX1478" s="191" t="str">
        <f ca="1">IF(ISNUMBER($A1478),INDIRECT(CONCATENATE("'Instrument List'!B",(MATCH(E1478,'Instrument List'!A:A,0))-0)),"")</f>
        <v/>
      </c>
      <c r="AY1478" s="191" t="str">
        <f ca="1">IF(ISNUMBER($A1478),INDIRECT(CONCATENATE("'Instrument List'!D",(MATCH(E1478,'Instrument List'!A:A,0))-0)),"")</f>
        <v/>
      </c>
      <c r="AZ1478" s="191" t="str">
        <f ca="1">IF(ISNUMBER($A1478),INDIRECT(CONCATENATE("'Instrument List'!C",(MATCH(E1478,'Instrument List'!A:A,0))-0)),"")</f>
        <v/>
      </c>
      <c r="BA1478" s="192" t="str">
        <f ca="1">IF(ISNUMBER(A1478),INDIRECT(CONCATENATE("'Instrument List'!E",(MATCH(E1478,'Instrument List'!A:A,0))-0)),"")</f>
        <v/>
      </c>
      <c r="BB1478" s="193" t="str">
        <f t="shared" si="523"/>
        <v/>
      </c>
      <c r="BC1478" s="193" t="str">
        <f t="shared" si="524"/>
        <v/>
      </c>
      <c r="BD1478" s="193" t="str">
        <f ca="1">IF(ISNUMBER(A1478),INDIRECT(CONCATENATE("'Instrument List'!F",(MATCH(E1478,'Instrument List'!A:A,0))-0)),"")</f>
        <v/>
      </c>
    </row>
    <row r="1479" spans="1:56">
      <c r="A1479" s="220" t="str">
        <f t="shared" si="504"/>
        <v/>
      </c>
      <c r="B1479" s="221"/>
      <c r="C1479" s="222"/>
      <c r="D1479" s="169"/>
      <c r="E1479" s="169"/>
      <c r="F1479" s="169"/>
      <c r="G1479" s="202"/>
      <c r="H1479" s="217"/>
      <c r="I1479" s="212"/>
      <c r="J1479" s="206"/>
      <c r="K1479" s="212"/>
      <c r="L1479" s="206"/>
      <c r="M1479" s="212"/>
      <c r="N1479" s="206"/>
      <c r="O1479" s="170" t="str">
        <f t="shared" si="505"/>
        <v/>
      </c>
      <c r="P1479" s="171"/>
      <c r="Q1479" s="171"/>
      <c r="R1479" s="171"/>
      <c r="S1479" s="172" t="str">
        <f t="shared" si="506"/>
        <v/>
      </c>
      <c r="T1479" s="172" t="str">
        <f t="shared" si="507"/>
        <v/>
      </c>
      <c r="U1479" s="171"/>
      <c r="V1479" s="171"/>
      <c r="W1479" s="173" t="str">
        <f t="shared" si="508"/>
        <v/>
      </c>
      <c r="X1479" s="173" t="str">
        <f t="shared" si="509"/>
        <v/>
      </c>
      <c r="Y1479" s="173" t="str">
        <f t="shared" si="510"/>
        <v/>
      </c>
      <c r="Z1479" s="171"/>
      <c r="AA1479" s="171"/>
      <c r="AB1479" s="171"/>
      <c r="AC1479" s="172" t="str">
        <f t="shared" si="511"/>
        <v/>
      </c>
      <c r="AD1479" s="172" t="str">
        <f t="shared" si="512"/>
        <v/>
      </c>
      <c r="AE1479" s="174"/>
      <c r="AF1479" s="175" t="str">
        <f t="shared" si="513"/>
        <v/>
      </c>
      <c r="AG1479" s="169"/>
      <c r="AH1479" s="171"/>
      <c r="AI1479" s="171"/>
      <c r="AJ1479" s="169"/>
      <c r="AK1479" s="176" t="str">
        <f t="shared" si="514"/>
        <v/>
      </c>
      <c r="AL1479" s="176" t="str">
        <f t="shared" si="515"/>
        <v/>
      </c>
      <c r="AM1479" s="176" t="str">
        <f t="shared" si="516"/>
        <v/>
      </c>
      <c r="AN1479" s="359" t="str">
        <f>IF(Overview!$K$17='Internal Calcs'!$P$22,IF(AK1479="","",AK1479),IF(Overview!$K$17='Internal Calcs'!$P$23,IF(AK1479="","",AK1479),IF(ISNUMBER(A1479),(IF(F1479="Short",G1479-H1479,H1479-G1479)*AZ1479-AX1479),"")))</f>
        <v/>
      </c>
      <c r="AO1479" s="401" t="str">
        <f>IF(Overview!$K$17='Internal Calcs'!$P$22,IF(AL1479="","",AL1479),IF(Overview!$K$17='Internal Calcs'!$P$23,IF(AL1479="","",AL1479),IF(ISNUMBER(A1479),IF(AL1479="",(IF(F1479="Short",G1479-H1479,H1479-G1479)*AZ1479-AX1479),(IF(F1479="Short",G1479-J1479,J1479-G1479)*AZ1479-AX1479)),"")))</f>
        <v/>
      </c>
      <c r="AP1479" s="359" t="str">
        <f>IF(Overview!$K$17='Internal Calcs'!$P$22,"",IF(Overview!$K$17='Internal Calcs'!$P$23,IF(AM1479="","",AM1479),IF(ISNUMBER(A1479),IF(AM1479="",(IF(F1479="Short",G1479-H1479,H1479-G1479)*AZ1479-AX1479),(IF(F1479="Short",G1479-L1479,L1479-G1479)*AZ1479-AX1479)),"")))</f>
        <v/>
      </c>
      <c r="AQ1479" s="176" t="str">
        <f t="shared" si="517"/>
        <v/>
      </c>
      <c r="AR1479" s="176" t="str">
        <f t="shared" si="518"/>
        <v/>
      </c>
      <c r="AS1479" s="176" t="str">
        <f t="shared" si="519"/>
        <v/>
      </c>
      <c r="AT1479" s="176" t="str">
        <f>IF(ISNUMBER(A1479),MAX($AS$2:AS1479)-AS1479,"")</f>
        <v/>
      </c>
      <c r="AU1479" s="177" t="str">
        <f t="shared" si="520"/>
        <v/>
      </c>
      <c r="AV1479" s="178" t="str">
        <f t="shared" si="521"/>
        <v/>
      </c>
      <c r="AW1479" s="178" t="str">
        <f t="shared" si="522"/>
        <v/>
      </c>
      <c r="AX1479" s="179" t="str">
        <f ca="1">IF(ISNUMBER($A1479),INDIRECT(CONCATENATE("'Instrument List'!B",(MATCH(E1479,'Instrument List'!A:A,0))-0)),"")</f>
        <v/>
      </c>
      <c r="AY1479" s="179" t="str">
        <f ca="1">IF(ISNUMBER($A1479),INDIRECT(CONCATENATE("'Instrument List'!D",(MATCH(E1479,'Instrument List'!A:A,0))-0)),"")</f>
        <v/>
      </c>
      <c r="AZ1479" s="179" t="str">
        <f ca="1">IF(ISNUMBER($A1479),INDIRECT(CONCATENATE("'Instrument List'!C",(MATCH(E1479,'Instrument List'!A:A,0))-0)),"")</f>
        <v/>
      </c>
      <c r="BA1479" s="180" t="str">
        <f ca="1">IF(ISNUMBER(A1479),INDIRECT(CONCATENATE("'Instrument List'!E",(MATCH(E1479,'Instrument List'!A:A,0))-0)),"")</f>
        <v/>
      </c>
      <c r="BB1479" s="181" t="str">
        <f t="shared" si="523"/>
        <v/>
      </c>
      <c r="BC1479" s="181" t="str">
        <f t="shared" si="524"/>
        <v/>
      </c>
      <c r="BD1479" s="181" t="str">
        <f ca="1">IF(ISNUMBER(A1479),INDIRECT(CONCATENATE("'Instrument List'!F",(MATCH(E1479,'Instrument List'!A:A,0))-0)),"")</f>
        <v/>
      </c>
    </row>
    <row r="1480" spans="1:56">
      <c r="A1480" s="223" t="str">
        <f t="shared" si="504"/>
        <v/>
      </c>
      <c r="B1480" s="224"/>
      <c r="C1480" s="225"/>
      <c r="D1480" s="182"/>
      <c r="E1480" s="182"/>
      <c r="F1480" s="182"/>
      <c r="G1480" s="203"/>
      <c r="H1480" s="218"/>
      <c r="I1480" s="213"/>
      <c r="J1480" s="207"/>
      <c r="K1480" s="213"/>
      <c r="L1480" s="207"/>
      <c r="M1480" s="213"/>
      <c r="N1480" s="207"/>
      <c r="O1480" s="183" t="str">
        <f t="shared" si="505"/>
        <v/>
      </c>
      <c r="P1480" s="184"/>
      <c r="Q1480" s="184"/>
      <c r="R1480" s="275"/>
      <c r="S1480" s="185" t="str">
        <f t="shared" si="506"/>
        <v/>
      </c>
      <c r="T1480" s="185" t="str">
        <f t="shared" si="507"/>
        <v/>
      </c>
      <c r="U1480" s="275"/>
      <c r="V1480" s="275"/>
      <c r="W1480" s="276" t="str">
        <f t="shared" si="508"/>
        <v/>
      </c>
      <c r="X1480" s="276" t="str">
        <f t="shared" si="509"/>
        <v/>
      </c>
      <c r="Y1480" s="276" t="str">
        <f t="shared" si="510"/>
        <v/>
      </c>
      <c r="Z1480" s="275"/>
      <c r="AA1480" s="184"/>
      <c r="AB1480" s="184"/>
      <c r="AC1480" s="185" t="str">
        <f t="shared" si="511"/>
        <v/>
      </c>
      <c r="AD1480" s="185" t="str">
        <f t="shared" si="512"/>
        <v/>
      </c>
      <c r="AE1480" s="186"/>
      <c r="AF1480" s="187" t="str">
        <f t="shared" si="513"/>
        <v/>
      </c>
      <c r="AG1480" s="182"/>
      <c r="AH1480" s="184"/>
      <c r="AI1480" s="184"/>
      <c r="AJ1480" s="182"/>
      <c r="AK1480" s="188" t="str">
        <f t="shared" si="514"/>
        <v/>
      </c>
      <c r="AL1480" s="188" t="str">
        <f t="shared" si="515"/>
        <v/>
      </c>
      <c r="AM1480" s="188" t="str">
        <f t="shared" si="516"/>
        <v/>
      </c>
      <c r="AN1480" s="359" t="str">
        <f>IF(Overview!$K$17='Internal Calcs'!$P$22,IF(AK1480="","",AK1480),IF(Overview!$K$17='Internal Calcs'!$P$23,IF(AK1480="","",AK1480),IF(ISNUMBER(A1480),(IF(F1480="Short",G1480-H1480,H1480-G1480)*AZ1480-AX1480),"")))</f>
        <v/>
      </c>
      <c r="AO1480" s="401" t="str">
        <f>IF(Overview!$K$17='Internal Calcs'!$P$22,IF(AL1480="","",AL1480),IF(Overview!$K$17='Internal Calcs'!$P$23,IF(AL1480="","",AL1480),IF(ISNUMBER(A1480),IF(AL1480="",(IF(F1480="Short",G1480-H1480,H1480-G1480)*AZ1480-AX1480),(IF(F1480="Short",G1480-J1480,J1480-G1480)*AZ1480-AX1480)),"")))</f>
        <v/>
      </c>
      <c r="AP1480" s="359" t="str">
        <f>IF(Overview!$K$17='Internal Calcs'!$P$22,"",IF(Overview!$K$17='Internal Calcs'!$P$23,IF(AM1480="","",AM1480),IF(ISNUMBER(A1480),IF(AM1480="",(IF(F1480="Short",G1480-H1480,H1480-G1480)*AZ1480-AX1480),(IF(F1480="Short",G1480-L1480,L1480-G1480)*AZ1480-AX1480)),"")))</f>
        <v/>
      </c>
      <c r="AQ1480" s="188" t="str">
        <f t="shared" si="517"/>
        <v/>
      </c>
      <c r="AR1480" s="188" t="str">
        <f t="shared" si="518"/>
        <v/>
      </c>
      <c r="AS1480" s="188" t="str">
        <f t="shared" si="519"/>
        <v/>
      </c>
      <c r="AT1480" s="188" t="str">
        <f>IF(ISNUMBER(A1480),MAX($AS$2:AS1480)-AS1480,"")</f>
        <v/>
      </c>
      <c r="AU1480" s="189" t="str">
        <f t="shared" si="520"/>
        <v/>
      </c>
      <c r="AV1480" s="190" t="str">
        <f t="shared" si="521"/>
        <v/>
      </c>
      <c r="AW1480" s="190" t="str">
        <f t="shared" si="522"/>
        <v/>
      </c>
      <c r="AX1480" s="191" t="str">
        <f ca="1">IF(ISNUMBER($A1480),INDIRECT(CONCATENATE("'Instrument List'!B",(MATCH(E1480,'Instrument List'!A:A,0))-0)),"")</f>
        <v/>
      </c>
      <c r="AY1480" s="191" t="str">
        <f ca="1">IF(ISNUMBER($A1480),INDIRECT(CONCATENATE("'Instrument List'!D",(MATCH(E1480,'Instrument List'!A:A,0))-0)),"")</f>
        <v/>
      </c>
      <c r="AZ1480" s="191" t="str">
        <f ca="1">IF(ISNUMBER($A1480),INDIRECT(CONCATENATE("'Instrument List'!C",(MATCH(E1480,'Instrument List'!A:A,0))-0)),"")</f>
        <v/>
      </c>
      <c r="BA1480" s="192" t="str">
        <f ca="1">IF(ISNUMBER(A1480),INDIRECT(CONCATENATE("'Instrument List'!E",(MATCH(E1480,'Instrument List'!A:A,0))-0)),"")</f>
        <v/>
      </c>
      <c r="BB1480" s="193" t="str">
        <f t="shared" si="523"/>
        <v/>
      </c>
      <c r="BC1480" s="193" t="str">
        <f t="shared" si="524"/>
        <v/>
      </c>
      <c r="BD1480" s="193" t="str">
        <f ca="1">IF(ISNUMBER(A1480),INDIRECT(CONCATENATE("'Instrument List'!F",(MATCH(E1480,'Instrument List'!A:A,0))-0)),"")</f>
        <v/>
      </c>
    </row>
    <row r="1481" spans="1:56">
      <c r="A1481" s="220" t="str">
        <f t="shared" si="504"/>
        <v/>
      </c>
      <c r="B1481" s="221"/>
      <c r="C1481" s="222"/>
      <c r="D1481" s="169"/>
      <c r="E1481" s="169"/>
      <c r="F1481" s="169"/>
      <c r="G1481" s="202"/>
      <c r="H1481" s="217"/>
      <c r="I1481" s="212"/>
      <c r="J1481" s="206"/>
      <c r="K1481" s="212"/>
      <c r="L1481" s="206"/>
      <c r="M1481" s="212"/>
      <c r="N1481" s="206"/>
      <c r="O1481" s="170" t="str">
        <f t="shared" si="505"/>
        <v/>
      </c>
      <c r="P1481" s="171"/>
      <c r="Q1481" s="171"/>
      <c r="R1481" s="171"/>
      <c r="S1481" s="172" t="str">
        <f t="shared" si="506"/>
        <v/>
      </c>
      <c r="T1481" s="172" t="str">
        <f t="shared" si="507"/>
        <v/>
      </c>
      <c r="U1481" s="171"/>
      <c r="V1481" s="171"/>
      <c r="W1481" s="173" t="str">
        <f t="shared" si="508"/>
        <v/>
      </c>
      <c r="X1481" s="173" t="str">
        <f t="shared" si="509"/>
        <v/>
      </c>
      <c r="Y1481" s="173" t="str">
        <f t="shared" si="510"/>
        <v/>
      </c>
      <c r="Z1481" s="171"/>
      <c r="AA1481" s="171"/>
      <c r="AB1481" s="171"/>
      <c r="AC1481" s="172" t="str">
        <f t="shared" si="511"/>
        <v/>
      </c>
      <c r="AD1481" s="172" t="str">
        <f t="shared" si="512"/>
        <v/>
      </c>
      <c r="AE1481" s="174"/>
      <c r="AF1481" s="175" t="str">
        <f t="shared" si="513"/>
        <v/>
      </c>
      <c r="AG1481" s="169"/>
      <c r="AH1481" s="171"/>
      <c r="AI1481" s="171"/>
      <c r="AJ1481" s="169"/>
      <c r="AK1481" s="176" t="str">
        <f t="shared" si="514"/>
        <v/>
      </c>
      <c r="AL1481" s="176" t="str">
        <f t="shared" si="515"/>
        <v/>
      </c>
      <c r="AM1481" s="176" t="str">
        <f t="shared" si="516"/>
        <v/>
      </c>
      <c r="AN1481" s="359" t="str">
        <f>IF(Overview!$K$17='Internal Calcs'!$P$22,IF(AK1481="","",AK1481),IF(Overview!$K$17='Internal Calcs'!$P$23,IF(AK1481="","",AK1481),IF(ISNUMBER(A1481),(IF(F1481="Short",G1481-H1481,H1481-G1481)*AZ1481-AX1481),"")))</f>
        <v/>
      </c>
      <c r="AO1481" s="401" t="str">
        <f>IF(Overview!$K$17='Internal Calcs'!$P$22,IF(AL1481="","",AL1481),IF(Overview!$K$17='Internal Calcs'!$P$23,IF(AL1481="","",AL1481),IF(ISNUMBER(A1481),IF(AL1481="",(IF(F1481="Short",G1481-H1481,H1481-G1481)*AZ1481-AX1481),(IF(F1481="Short",G1481-J1481,J1481-G1481)*AZ1481-AX1481)),"")))</f>
        <v/>
      </c>
      <c r="AP1481" s="359" t="str">
        <f>IF(Overview!$K$17='Internal Calcs'!$P$22,"",IF(Overview!$K$17='Internal Calcs'!$P$23,IF(AM1481="","",AM1481),IF(ISNUMBER(A1481),IF(AM1481="",(IF(F1481="Short",G1481-H1481,H1481-G1481)*AZ1481-AX1481),(IF(F1481="Short",G1481-L1481,L1481-G1481)*AZ1481-AX1481)),"")))</f>
        <v/>
      </c>
      <c r="AQ1481" s="176" t="str">
        <f t="shared" si="517"/>
        <v/>
      </c>
      <c r="AR1481" s="176" t="str">
        <f t="shared" si="518"/>
        <v/>
      </c>
      <c r="AS1481" s="176" t="str">
        <f t="shared" si="519"/>
        <v/>
      </c>
      <c r="AT1481" s="176" t="str">
        <f>IF(ISNUMBER(A1481),MAX($AS$2:AS1481)-AS1481,"")</f>
        <v/>
      </c>
      <c r="AU1481" s="177" t="str">
        <f t="shared" si="520"/>
        <v/>
      </c>
      <c r="AV1481" s="178" t="str">
        <f t="shared" si="521"/>
        <v/>
      </c>
      <c r="AW1481" s="178" t="str">
        <f t="shared" si="522"/>
        <v/>
      </c>
      <c r="AX1481" s="179" t="str">
        <f ca="1">IF(ISNUMBER($A1481),INDIRECT(CONCATENATE("'Instrument List'!B",(MATCH(E1481,'Instrument List'!A:A,0))-0)),"")</f>
        <v/>
      </c>
      <c r="AY1481" s="179" t="str">
        <f ca="1">IF(ISNUMBER($A1481),INDIRECT(CONCATENATE("'Instrument List'!D",(MATCH(E1481,'Instrument List'!A:A,0))-0)),"")</f>
        <v/>
      </c>
      <c r="AZ1481" s="179" t="str">
        <f ca="1">IF(ISNUMBER($A1481),INDIRECT(CONCATENATE("'Instrument List'!C",(MATCH(E1481,'Instrument List'!A:A,0))-0)),"")</f>
        <v/>
      </c>
      <c r="BA1481" s="180" t="str">
        <f ca="1">IF(ISNUMBER(A1481),INDIRECT(CONCATENATE("'Instrument List'!E",(MATCH(E1481,'Instrument List'!A:A,0))-0)),"")</f>
        <v/>
      </c>
      <c r="BB1481" s="181" t="str">
        <f t="shared" si="523"/>
        <v/>
      </c>
      <c r="BC1481" s="181" t="str">
        <f t="shared" si="524"/>
        <v/>
      </c>
      <c r="BD1481" s="181" t="str">
        <f ca="1">IF(ISNUMBER(A1481),INDIRECT(CONCATENATE("'Instrument List'!F",(MATCH(E1481,'Instrument List'!A:A,0))-0)),"")</f>
        <v/>
      </c>
    </row>
    <row r="1482" spans="1:56">
      <c r="A1482" s="223" t="str">
        <f t="shared" si="504"/>
        <v/>
      </c>
      <c r="B1482" s="224"/>
      <c r="C1482" s="225"/>
      <c r="D1482" s="182"/>
      <c r="E1482" s="182"/>
      <c r="F1482" s="182"/>
      <c r="G1482" s="203"/>
      <c r="H1482" s="218"/>
      <c r="I1482" s="213"/>
      <c r="J1482" s="207"/>
      <c r="K1482" s="213"/>
      <c r="L1482" s="207"/>
      <c r="M1482" s="213"/>
      <c r="N1482" s="207"/>
      <c r="O1482" s="183" t="str">
        <f t="shared" si="505"/>
        <v/>
      </c>
      <c r="P1482" s="184"/>
      <c r="Q1482" s="184"/>
      <c r="R1482" s="275"/>
      <c r="S1482" s="185" t="str">
        <f t="shared" si="506"/>
        <v/>
      </c>
      <c r="T1482" s="185" t="str">
        <f t="shared" si="507"/>
        <v/>
      </c>
      <c r="U1482" s="275"/>
      <c r="V1482" s="275"/>
      <c r="W1482" s="276" t="str">
        <f t="shared" si="508"/>
        <v/>
      </c>
      <c r="X1482" s="276" t="str">
        <f t="shared" si="509"/>
        <v/>
      </c>
      <c r="Y1482" s="276" t="str">
        <f t="shared" si="510"/>
        <v/>
      </c>
      <c r="Z1482" s="275"/>
      <c r="AA1482" s="184"/>
      <c r="AB1482" s="184"/>
      <c r="AC1482" s="185" t="str">
        <f t="shared" si="511"/>
        <v/>
      </c>
      <c r="AD1482" s="185" t="str">
        <f t="shared" si="512"/>
        <v/>
      </c>
      <c r="AE1482" s="186"/>
      <c r="AF1482" s="187" t="str">
        <f t="shared" si="513"/>
        <v/>
      </c>
      <c r="AG1482" s="182"/>
      <c r="AH1482" s="184"/>
      <c r="AI1482" s="184"/>
      <c r="AJ1482" s="182"/>
      <c r="AK1482" s="188" t="str">
        <f t="shared" si="514"/>
        <v/>
      </c>
      <c r="AL1482" s="188" t="str">
        <f t="shared" si="515"/>
        <v/>
      </c>
      <c r="AM1482" s="188" t="str">
        <f t="shared" si="516"/>
        <v/>
      </c>
      <c r="AN1482" s="359" t="str">
        <f>IF(Overview!$K$17='Internal Calcs'!$P$22,IF(AK1482="","",AK1482),IF(Overview!$K$17='Internal Calcs'!$P$23,IF(AK1482="","",AK1482),IF(ISNUMBER(A1482),(IF(F1482="Short",G1482-H1482,H1482-G1482)*AZ1482-AX1482),"")))</f>
        <v/>
      </c>
      <c r="AO1482" s="401" t="str">
        <f>IF(Overview!$K$17='Internal Calcs'!$P$22,IF(AL1482="","",AL1482),IF(Overview!$K$17='Internal Calcs'!$P$23,IF(AL1482="","",AL1482),IF(ISNUMBER(A1482),IF(AL1482="",(IF(F1482="Short",G1482-H1482,H1482-G1482)*AZ1482-AX1482),(IF(F1482="Short",G1482-J1482,J1482-G1482)*AZ1482-AX1482)),"")))</f>
        <v/>
      </c>
      <c r="AP1482" s="359" t="str">
        <f>IF(Overview!$K$17='Internal Calcs'!$P$22,"",IF(Overview!$K$17='Internal Calcs'!$P$23,IF(AM1482="","",AM1482),IF(ISNUMBER(A1482),IF(AM1482="",(IF(F1482="Short",G1482-H1482,H1482-G1482)*AZ1482-AX1482),(IF(F1482="Short",G1482-L1482,L1482-G1482)*AZ1482-AX1482)),"")))</f>
        <v/>
      </c>
      <c r="AQ1482" s="188" t="str">
        <f t="shared" si="517"/>
        <v/>
      </c>
      <c r="AR1482" s="188" t="str">
        <f t="shared" si="518"/>
        <v/>
      </c>
      <c r="AS1482" s="188" t="str">
        <f t="shared" si="519"/>
        <v/>
      </c>
      <c r="AT1482" s="188" t="str">
        <f>IF(ISNUMBER(A1482),MAX($AS$2:AS1482)-AS1482,"")</f>
        <v/>
      </c>
      <c r="AU1482" s="189" t="str">
        <f t="shared" si="520"/>
        <v/>
      </c>
      <c r="AV1482" s="190" t="str">
        <f t="shared" si="521"/>
        <v/>
      </c>
      <c r="AW1482" s="190" t="str">
        <f t="shared" si="522"/>
        <v/>
      </c>
      <c r="AX1482" s="191" t="str">
        <f ca="1">IF(ISNUMBER($A1482),INDIRECT(CONCATENATE("'Instrument List'!B",(MATCH(E1482,'Instrument List'!A:A,0))-0)),"")</f>
        <v/>
      </c>
      <c r="AY1482" s="191" t="str">
        <f ca="1">IF(ISNUMBER($A1482),INDIRECT(CONCATENATE("'Instrument List'!D",(MATCH(E1482,'Instrument List'!A:A,0))-0)),"")</f>
        <v/>
      </c>
      <c r="AZ1482" s="191" t="str">
        <f ca="1">IF(ISNUMBER($A1482),INDIRECT(CONCATENATE("'Instrument List'!C",(MATCH(E1482,'Instrument List'!A:A,0))-0)),"")</f>
        <v/>
      </c>
      <c r="BA1482" s="192" t="str">
        <f ca="1">IF(ISNUMBER(A1482),INDIRECT(CONCATENATE("'Instrument List'!E",(MATCH(E1482,'Instrument List'!A:A,0))-0)),"")</f>
        <v/>
      </c>
      <c r="BB1482" s="193" t="str">
        <f t="shared" si="523"/>
        <v/>
      </c>
      <c r="BC1482" s="193" t="str">
        <f t="shared" si="524"/>
        <v/>
      </c>
      <c r="BD1482" s="193" t="str">
        <f ca="1">IF(ISNUMBER(A1482),INDIRECT(CONCATENATE("'Instrument List'!F",(MATCH(E1482,'Instrument List'!A:A,0))-0)),"")</f>
        <v/>
      </c>
    </row>
    <row r="1483" spans="1:56">
      <c r="A1483" s="220" t="str">
        <f t="shared" ref="A1483:A1546" si="525">IF(B1483&gt;0,A1482+1,"")</f>
        <v/>
      </c>
      <c r="B1483" s="221"/>
      <c r="C1483" s="222"/>
      <c r="D1483" s="169"/>
      <c r="E1483" s="169"/>
      <c r="F1483" s="169"/>
      <c r="G1483" s="202"/>
      <c r="H1483" s="217"/>
      <c r="I1483" s="212"/>
      <c r="J1483" s="206"/>
      <c r="K1483" s="212"/>
      <c r="L1483" s="206"/>
      <c r="M1483" s="212"/>
      <c r="N1483" s="206"/>
      <c r="O1483" s="170" t="str">
        <f t="shared" ref="O1483:O1546" si="526">IF(ISNUMBER(A1483),IF(N1483&gt;G1483,1,-1),"")</f>
        <v/>
      </c>
      <c r="P1483" s="171"/>
      <c r="Q1483" s="171"/>
      <c r="R1483" s="171"/>
      <c r="S1483" s="172" t="str">
        <f t="shared" ref="S1483:S1546" si="527">IF(ISNUMBER(A1483),IF(Q1483="",P1483,Q1483),"")</f>
        <v/>
      </c>
      <c r="T1483" s="172" t="str">
        <f t="shared" ref="T1483:T1546" si="528">IF(ISNUMBER(A1483),IF(R1483="",P1483,R1483),"")</f>
        <v/>
      </c>
      <c r="U1483" s="171"/>
      <c r="V1483" s="171"/>
      <c r="W1483" s="173" t="str">
        <f t="shared" ref="W1483:W1546" si="529">IF(ISNUMBER(U1483),IF(IF(F1483="Short",G1483-H1483,H1483-G1483)*(AZ1483/AY1483)/U1483&gt;0,IF(F1483="Short",G1483-H1483,H1483-G1483)*(AZ1483/AY1483)/U1483,0),"")</f>
        <v/>
      </c>
      <c r="X1483" s="173" t="str">
        <f t="shared" ref="X1483:X1546" si="530">IF(ISNUMBER(U1483),IF(ISNUMBER(J1483),IF(IF(F1483="Short",G1483-J1483,J1483-G1483)*(AZ1483/AY1483)/U1483&gt;0,IF(F1483="Short",G1483-J1483,J1483-G1483)*(AZ1483/AY1483)/U1483,0),""),"")</f>
        <v/>
      </c>
      <c r="Y1483" s="173" t="str">
        <f t="shared" ref="Y1483:Y1546" si="531">IF(ISNUMBER(L1483),IF(ISNUMBER(L1483),IF(IF(F1483="Short",G1483-L1483,L1483-G1483)*(AZ1483/AY1483)/U1483&gt;0,IF(F1483="Short",G1483-L1483,L1483-G1483)*(AZ1483/AY1483)/U1483,0),""),"")</f>
        <v/>
      </c>
      <c r="Z1483" s="171"/>
      <c r="AA1483" s="171"/>
      <c r="AB1483" s="171"/>
      <c r="AC1483" s="172" t="str">
        <f t="shared" ref="AC1483:AC1546" si="532">IF(ISNUMBER(A1483),IF(AA1483="",Z1483,AA1483),"")</f>
        <v/>
      </c>
      <c r="AD1483" s="172" t="str">
        <f t="shared" ref="AD1483:AD1546" si="533">IF(ISNUMBER(A1483),IF(AB1483="",IF(AA1483="",Z1483,AA1483),AB1483),"")</f>
        <v/>
      </c>
      <c r="AE1483" s="174"/>
      <c r="AF1483" s="175" t="str">
        <f t="shared" ref="AF1483:AF1546" si="534">IF(ISNUMBER(A1483),((AE1483*AY1483*AV1483)+AX1483)/AS1483,"")</f>
        <v/>
      </c>
      <c r="AG1483" s="169"/>
      <c r="AH1483" s="171"/>
      <c r="AI1483" s="171"/>
      <c r="AJ1483" s="169"/>
      <c r="AK1483" s="176" t="str">
        <f t="shared" ref="AK1483:AK1546" si="535">IF(ISNUMBER(A1483),(IF(F1483="Short",G1483-H1483,H1483-G1483)*AZ1483-AX1483)*I1483,"")</f>
        <v/>
      </c>
      <c r="AL1483" s="176" t="str">
        <f t="shared" ref="AL1483:AL1546" si="536">IF(ISNUMBER(J1483),(IF(F1483="Short",G1483-J1483,J1483-G1483)*AZ1483-AX1483)*K1483,"")</f>
        <v/>
      </c>
      <c r="AM1483" s="176" t="str">
        <f t="shared" ref="AM1483:AM1546" si="537">IF(ISNUMBER(L1483),(IF(F1483="Short",G1483-L1483,L1483-G1483)*AZ1483-AX1483)*M1483,"")</f>
        <v/>
      </c>
      <c r="AN1483" s="359" t="str">
        <f>IF(Overview!$K$17='Internal Calcs'!$P$22,IF(AK1483="","",AK1483),IF(Overview!$K$17='Internal Calcs'!$P$23,IF(AK1483="","",AK1483),IF(ISNUMBER(A1483),(IF(F1483="Short",G1483-H1483,H1483-G1483)*AZ1483-AX1483),"")))</f>
        <v/>
      </c>
      <c r="AO1483" s="401" t="str">
        <f>IF(Overview!$K$17='Internal Calcs'!$P$22,IF(AL1483="","",AL1483),IF(Overview!$K$17='Internal Calcs'!$P$23,IF(AL1483="","",AL1483),IF(ISNUMBER(A1483),IF(AL1483="",(IF(F1483="Short",G1483-H1483,H1483-G1483)*AZ1483-AX1483),(IF(F1483="Short",G1483-J1483,J1483-G1483)*AZ1483-AX1483)),"")))</f>
        <v/>
      </c>
      <c r="AP1483" s="359" t="str">
        <f>IF(Overview!$K$17='Internal Calcs'!$P$22,"",IF(Overview!$K$17='Internal Calcs'!$P$23,IF(AM1483="","",AM1483),IF(ISNUMBER(A1483),IF(AM1483="",(IF(F1483="Short",G1483-H1483,H1483-G1483)*AZ1483-AX1483),(IF(F1483="Short",G1483-L1483,L1483-G1483)*AZ1483-AX1483)),"")))</f>
        <v/>
      </c>
      <c r="AQ1483" s="176" t="str">
        <f t="shared" ref="AQ1483:AQ1546" si="538">IF(ISNUMBER(A1483),SUM(AK1483:AM1483),"")</f>
        <v/>
      </c>
      <c r="AR1483" s="176" t="str">
        <f t="shared" ref="AR1483:AR1546" si="539">IF(ISNUMBER(A1483),IF(AQ1483&gt;0,"Winning","Losing"),"")</f>
        <v/>
      </c>
      <c r="AS1483" s="176" t="str">
        <f t="shared" ref="AS1483:AS1546" si="540">IF(ISNUMBER(A1483),AS1482+AQ1483,"")</f>
        <v/>
      </c>
      <c r="AT1483" s="176" t="str">
        <f>IF(ISNUMBER(A1483),MAX($AS$2:AS1483)-AS1483,"")</f>
        <v/>
      </c>
      <c r="AU1483" s="177" t="str">
        <f t="shared" ref="AU1483:AU1546" si="541">IF(ISNUMBER(A1483),AQ1483/AS1483,"")</f>
        <v/>
      </c>
      <c r="AV1483" s="178" t="str">
        <f t="shared" ref="AV1483:AV1546" si="542">IF(ISNUMBER(A1483),I1483+K1483+M1483,"")</f>
        <v/>
      </c>
      <c r="AW1483" s="178" t="str">
        <f t="shared" ref="AW1483:AW1546" si="543">IF(ISNUMBER(A1483),ROUNDDOWN(C1483/100,0),"")</f>
        <v/>
      </c>
      <c r="AX1483" s="179" t="str">
        <f ca="1">IF(ISNUMBER($A1483),INDIRECT(CONCATENATE("'Instrument List'!B",(MATCH(E1483,'Instrument List'!A:A,0))-0)),"")</f>
        <v/>
      </c>
      <c r="AY1483" s="179" t="str">
        <f ca="1">IF(ISNUMBER($A1483),INDIRECT(CONCATENATE("'Instrument List'!D",(MATCH(E1483,'Instrument List'!A:A,0))-0)),"")</f>
        <v/>
      </c>
      <c r="AZ1483" s="179" t="str">
        <f ca="1">IF(ISNUMBER($A1483),INDIRECT(CONCATENATE("'Instrument List'!C",(MATCH(E1483,'Instrument List'!A:A,0))-0)),"")</f>
        <v/>
      </c>
      <c r="BA1483" s="180" t="str">
        <f ca="1">IF(ISNUMBER(A1483),INDIRECT(CONCATENATE("'Instrument List'!E",(MATCH(E1483,'Instrument List'!A:A,0))-0)),"")</f>
        <v/>
      </c>
      <c r="BB1483" s="181" t="str">
        <f t="shared" ref="BB1483:BB1546" si="544">IF(ISNUMBER(A1483),AQ1483/AY1483,"")</f>
        <v/>
      </c>
      <c r="BC1483" s="181" t="str">
        <f t="shared" ref="BC1483:BC1546" si="545">IF(ISNUMBER(A1483),(AQ1483/AY1483)/(I1483+K1483+M1483),"")</f>
        <v/>
      </c>
      <c r="BD1483" s="181" t="str">
        <f ca="1">IF(ISNUMBER(A1483),INDIRECT(CONCATENATE("'Instrument List'!F",(MATCH(E1483,'Instrument List'!A:A,0))-0)),"")</f>
        <v/>
      </c>
    </row>
    <row r="1484" spans="1:56">
      <c r="A1484" s="223" t="str">
        <f t="shared" si="525"/>
        <v/>
      </c>
      <c r="B1484" s="224"/>
      <c r="C1484" s="225"/>
      <c r="D1484" s="182"/>
      <c r="E1484" s="182"/>
      <c r="F1484" s="182"/>
      <c r="G1484" s="203"/>
      <c r="H1484" s="218"/>
      <c r="I1484" s="213"/>
      <c r="J1484" s="207"/>
      <c r="K1484" s="213"/>
      <c r="L1484" s="207"/>
      <c r="M1484" s="213"/>
      <c r="N1484" s="207"/>
      <c r="O1484" s="183" t="str">
        <f t="shared" si="526"/>
        <v/>
      </c>
      <c r="P1484" s="184"/>
      <c r="Q1484" s="184"/>
      <c r="R1484" s="275"/>
      <c r="S1484" s="185" t="str">
        <f t="shared" si="527"/>
        <v/>
      </c>
      <c r="T1484" s="185" t="str">
        <f t="shared" si="528"/>
        <v/>
      </c>
      <c r="U1484" s="275"/>
      <c r="V1484" s="275"/>
      <c r="W1484" s="276" t="str">
        <f t="shared" si="529"/>
        <v/>
      </c>
      <c r="X1484" s="276" t="str">
        <f t="shared" si="530"/>
        <v/>
      </c>
      <c r="Y1484" s="276" t="str">
        <f t="shared" si="531"/>
        <v/>
      </c>
      <c r="Z1484" s="275"/>
      <c r="AA1484" s="184"/>
      <c r="AB1484" s="184"/>
      <c r="AC1484" s="185" t="str">
        <f t="shared" si="532"/>
        <v/>
      </c>
      <c r="AD1484" s="185" t="str">
        <f t="shared" si="533"/>
        <v/>
      </c>
      <c r="AE1484" s="186"/>
      <c r="AF1484" s="187" t="str">
        <f t="shared" si="534"/>
        <v/>
      </c>
      <c r="AG1484" s="182"/>
      <c r="AH1484" s="184"/>
      <c r="AI1484" s="184"/>
      <c r="AJ1484" s="182"/>
      <c r="AK1484" s="188" t="str">
        <f t="shared" si="535"/>
        <v/>
      </c>
      <c r="AL1484" s="188" t="str">
        <f t="shared" si="536"/>
        <v/>
      </c>
      <c r="AM1484" s="188" t="str">
        <f t="shared" si="537"/>
        <v/>
      </c>
      <c r="AN1484" s="359" t="str">
        <f>IF(Overview!$K$17='Internal Calcs'!$P$22,IF(AK1484="","",AK1484),IF(Overview!$K$17='Internal Calcs'!$P$23,IF(AK1484="","",AK1484),IF(ISNUMBER(A1484),(IF(F1484="Short",G1484-H1484,H1484-G1484)*AZ1484-AX1484),"")))</f>
        <v/>
      </c>
      <c r="AO1484" s="401" t="str">
        <f>IF(Overview!$K$17='Internal Calcs'!$P$22,IF(AL1484="","",AL1484),IF(Overview!$K$17='Internal Calcs'!$P$23,IF(AL1484="","",AL1484),IF(ISNUMBER(A1484),IF(AL1484="",(IF(F1484="Short",G1484-H1484,H1484-G1484)*AZ1484-AX1484),(IF(F1484="Short",G1484-J1484,J1484-G1484)*AZ1484-AX1484)),"")))</f>
        <v/>
      </c>
      <c r="AP1484" s="359" t="str">
        <f>IF(Overview!$K$17='Internal Calcs'!$P$22,"",IF(Overview!$K$17='Internal Calcs'!$P$23,IF(AM1484="","",AM1484),IF(ISNUMBER(A1484),IF(AM1484="",(IF(F1484="Short",G1484-H1484,H1484-G1484)*AZ1484-AX1484),(IF(F1484="Short",G1484-L1484,L1484-G1484)*AZ1484-AX1484)),"")))</f>
        <v/>
      </c>
      <c r="AQ1484" s="188" t="str">
        <f t="shared" si="538"/>
        <v/>
      </c>
      <c r="AR1484" s="188" t="str">
        <f t="shared" si="539"/>
        <v/>
      </c>
      <c r="AS1484" s="188" t="str">
        <f t="shared" si="540"/>
        <v/>
      </c>
      <c r="AT1484" s="188" t="str">
        <f>IF(ISNUMBER(A1484),MAX($AS$2:AS1484)-AS1484,"")</f>
        <v/>
      </c>
      <c r="AU1484" s="189" t="str">
        <f t="shared" si="541"/>
        <v/>
      </c>
      <c r="AV1484" s="190" t="str">
        <f t="shared" si="542"/>
        <v/>
      </c>
      <c r="AW1484" s="190" t="str">
        <f t="shared" si="543"/>
        <v/>
      </c>
      <c r="AX1484" s="191" t="str">
        <f ca="1">IF(ISNUMBER($A1484),INDIRECT(CONCATENATE("'Instrument List'!B",(MATCH(E1484,'Instrument List'!A:A,0))-0)),"")</f>
        <v/>
      </c>
      <c r="AY1484" s="191" t="str">
        <f ca="1">IF(ISNUMBER($A1484),INDIRECT(CONCATENATE("'Instrument List'!D",(MATCH(E1484,'Instrument List'!A:A,0))-0)),"")</f>
        <v/>
      </c>
      <c r="AZ1484" s="191" t="str">
        <f ca="1">IF(ISNUMBER($A1484),INDIRECT(CONCATENATE("'Instrument List'!C",(MATCH(E1484,'Instrument List'!A:A,0))-0)),"")</f>
        <v/>
      </c>
      <c r="BA1484" s="192" t="str">
        <f ca="1">IF(ISNUMBER(A1484),INDIRECT(CONCATENATE("'Instrument List'!E",(MATCH(E1484,'Instrument List'!A:A,0))-0)),"")</f>
        <v/>
      </c>
      <c r="BB1484" s="193" t="str">
        <f t="shared" si="544"/>
        <v/>
      </c>
      <c r="BC1484" s="193" t="str">
        <f t="shared" si="545"/>
        <v/>
      </c>
      <c r="BD1484" s="193" t="str">
        <f ca="1">IF(ISNUMBER(A1484),INDIRECT(CONCATENATE("'Instrument List'!F",(MATCH(E1484,'Instrument List'!A:A,0))-0)),"")</f>
        <v/>
      </c>
    </row>
    <row r="1485" spans="1:56">
      <c r="A1485" s="220" t="str">
        <f t="shared" si="525"/>
        <v/>
      </c>
      <c r="B1485" s="221"/>
      <c r="C1485" s="222"/>
      <c r="D1485" s="169"/>
      <c r="E1485" s="169"/>
      <c r="F1485" s="169"/>
      <c r="G1485" s="202"/>
      <c r="H1485" s="217"/>
      <c r="I1485" s="212"/>
      <c r="J1485" s="206"/>
      <c r="K1485" s="212"/>
      <c r="L1485" s="206"/>
      <c r="M1485" s="212"/>
      <c r="N1485" s="206"/>
      <c r="O1485" s="170" t="str">
        <f t="shared" si="526"/>
        <v/>
      </c>
      <c r="P1485" s="171"/>
      <c r="Q1485" s="171"/>
      <c r="R1485" s="171"/>
      <c r="S1485" s="172" t="str">
        <f t="shared" si="527"/>
        <v/>
      </c>
      <c r="T1485" s="172" t="str">
        <f t="shared" si="528"/>
        <v/>
      </c>
      <c r="U1485" s="171"/>
      <c r="V1485" s="171"/>
      <c r="W1485" s="173" t="str">
        <f t="shared" si="529"/>
        <v/>
      </c>
      <c r="X1485" s="173" t="str">
        <f t="shared" si="530"/>
        <v/>
      </c>
      <c r="Y1485" s="173" t="str">
        <f t="shared" si="531"/>
        <v/>
      </c>
      <c r="Z1485" s="171"/>
      <c r="AA1485" s="171"/>
      <c r="AB1485" s="171"/>
      <c r="AC1485" s="172" t="str">
        <f t="shared" si="532"/>
        <v/>
      </c>
      <c r="AD1485" s="172" t="str">
        <f t="shared" si="533"/>
        <v/>
      </c>
      <c r="AE1485" s="174"/>
      <c r="AF1485" s="175" t="str">
        <f t="shared" si="534"/>
        <v/>
      </c>
      <c r="AG1485" s="169"/>
      <c r="AH1485" s="171"/>
      <c r="AI1485" s="171"/>
      <c r="AJ1485" s="169"/>
      <c r="AK1485" s="176" t="str">
        <f t="shared" si="535"/>
        <v/>
      </c>
      <c r="AL1485" s="176" t="str">
        <f t="shared" si="536"/>
        <v/>
      </c>
      <c r="AM1485" s="176" t="str">
        <f t="shared" si="537"/>
        <v/>
      </c>
      <c r="AN1485" s="359" t="str">
        <f>IF(Overview!$K$17='Internal Calcs'!$P$22,IF(AK1485="","",AK1485),IF(Overview!$K$17='Internal Calcs'!$P$23,IF(AK1485="","",AK1485),IF(ISNUMBER(A1485),(IF(F1485="Short",G1485-H1485,H1485-G1485)*AZ1485-AX1485),"")))</f>
        <v/>
      </c>
      <c r="AO1485" s="401" t="str">
        <f>IF(Overview!$K$17='Internal Calcs'!$P$22,IF(AL1485="","",AL1485),IF(Overview!$K$17='Internal Calcs'!$P$23,IF(AL1485="","",AL1485),IF(ISNUMBER(A1485),IF(AL1485="",(IF(F1485="Short",G1485-H1485,H1485-G1485)*AZ1485-AX1485),(IF(F1485="Short",G1485-J1485,J1485-G1485)*AZ1485-AX1485)),"")))</f>
        <v/>
      </c>
      <c r="AP1485" s="359" t="str">
        <f>IF(Overview!$K$17='Internal Calcs'!$P$22,"",IF(Overview!$K$17='Internal Calcs'!$P$23,IF(AM1485="","",AM1485),IF(ISNUMBER(A1485),IF(AM1485="",(IF(F1485="Short",G1485-H1485,H1485-G1485)*AZ1485-AX1485),(IF(F1485="Short",G1485-L1485,L1485-G1485)*AZ1485-AX1485)),"")))</f>
        <v/>
      </c>
      <c r="AQ1485" s="176" t="str">
        <f t="shared" si="538"/>
        <v/>
      </c>
      <c r="AR1485" s="176" t="str">
        <f t="shared" si="539"/>
        <v/>
      </c>
      <c r="AS1485" s="176" t="str">
        <f t="shared" si="540"/>
        <v/>
      </c>
      <c r="AT1485" s="176" t="str">
        <f>IF(ISNUMBER(A1485),MAX($AS$2:AS1485)-AS1485,"")</f>
        <v/>
      </c>
      <c r="AU1485" s="177" t="str">
        <f t="shared" si="541"/>
        <v/>
      </c>
      <c r="AV1485" s="178" t="str">
        <f t="shared" si="542"/>
        <v/>
      </c>
      <c r="AW1485" s="178" t="str">
        <f t="shared" si="543"/>
        <v/>
      </c>
      <c r="AX1485" s="179" t="str">
        <f ca="1">IF(ISNUMBER($A1485),INDIRECT(CONCATENATE("'Instrument List'!B",(MATCH(E1485,'Instrument List'!A:A,0))-0)),"")</f>
        <v/>
      </c>
      <c r="AY1485" s="179" t="str">
        <f ca="1">IF(ISNUMBER($A1485),INDIRECT(CONCATENATE("'Instrument List'!D",(MATCH(E1485,'Instrument List'!A:A,0))-0)),"")</f>
        <v/>
      </c>
      <c r="AZ1485" s="179" t="str">
        <f ca="1">IF(ISNUMBER($A1485),INDIRECT(CONCATENATE("'Instrument List'!C",(MATCH(E1485,'Instrument List'!A:A,0))-0)),"")</f>
        <v/>
      </c>
      <c r="BA1485" s="180" t="str">
        <f ca="1">IF(ISNUMBER(A1485),INDIRECT(CONCATENATE("'Instrument List'!E",(MATCH(E1485,'Instrument List'!A:A,0))-0)),"")</f>
        <v/>
      </c>
      <c r="BB1485" s="181" t="str">
        <f t="shared" si="544"/>
        <v/>
      </c>
      <c r="BC1485" s="181" t="str">
        <f t="shared" si="545"/>
        <v/>
      </c>
      <c r="BD1485" s="181" t="str">
        <f ca="1">IF(ISNUMBER(A1485),INDIRECT(CONCATENATE("'Instrument List'!F",(MATCH(E1485,'Instrument List'!A:A,0))-0)),"")</f>
        <v/>
      </c>
    </row>
    <row r="1486" spans="1:56">
      <c r="A1486" s="223" t="str">
        <f t="shared" si="525"/>
        <v/>
      </c>
      <c r="B1486" s="224"/>
      <c r="C1486" s="225"/>
      <c r="D1486" s="182"/>
      <c r="E1486" s="182"/>
      <c r="F1486" s="182"/>
      <c r="G1486" s="203"/>
      <c r="H1486" s="218"/>
      <c r="I1486" s="213"/>
      <c r="J1486" s="207"/>
      <c r="K1486" s="213"/>
      <c r="L1486" s="207"/>
      <c r="M1486" s="213"/>
      <c r="N1486" s="207"/>
      <c r="O1486" s="183" t="str">
        <f t="shared" si="526"/>
        <v/>
      </c>
      <c r="P1486" s="184"/>
      <c r="Q1486" s="184"/>
      <c r="R1486" s="275"/>
      <c r="S1486" s="185" t="str">
        <f t="shared" si="527"/>
        <v/>
      </c>
      <c r="T1486" s="185" t="str">
        <f t="shared" si="528"/>
        <v/>
      </c>
      <c r="U1486" s="275"/>
      <c r="V1486" s="275"/>
      <c r="W1486" s="276" t="str">
        <f t="shared" si="529"/>
        <v/>
      </c>
      <c r="X1486" s="276" t="str">
        <f t="shared" si="530"/>
        <v/>
      </c>
      <c r="Y1486" s="276" t="str">
        <f t="shared" si="531"/>
        <v/>
      </c>
      <c r="Z1486" s="275"/>
      <c r="AA1486" s="184"/>
      <c r="AB1486" s="184"/>
      <c r="AC1486" s="185" t="str">
        <f t="shared" si="532"/>
        <v/>
      </c>
      <c r="AD1486" s="185" t="str">
        <f t="shared" si="533"/>
        <v/>
      </c>
      <c r="AE1486" s="186"/>
      <c r="AF1486" s="187" t="str">
        <f t="shared" si="534"/>
        <v/>
      </c>
      <c r="AG1486" s="182"/>
      <c r="AH1486" s="184"/>
      <c r="AI1486" s="184"/>
      <c r="AJ1486" s="182"/>
      <c r="AK1486" s="188" t="str">
        <f t="shared" si="535"/>
        <v/>
      </c>
      <c r="AL1486" s="188" t="str">
        <f t="shared" si="536"/>
        <v/>
      </c>
      <c r="AM1486" s="188" t="str">
        <f t="shared" si="537"/>
        <v/>
      </c>
      <c r="AN1486" s="359" t="str">
        <f>IF(Overview!$K$17='Internal Calcs'!$P$22,IF(AK1486="","",AK1486),IF(Overview!$K$17='Internal Calcs'!$P$23,IF(AK1486="","",AK1486),IF(ISNUMBER(A1486),(IF(F1486="Short",G1486-H1486,H1486-G1486)*AZ1486-AX1486),"")))</f>
        <v/>
      </c>
      <c r="AO1486" s="401" t="str">
        <f>IF(Overview!$K$17='Internal Calcs'!$P$22,IF(AL1486="","",AL1486),IF(Overview!$K$17='Internal Calcs'!$P$23,IF(AL1486="","",AL1486),IF(ISNUMBER(A1486),IF(AL1486="",(IF(F1486="Short",G1486-H1486,H1486-G1486)*AZ1486-AX1486),(IF(F1486="Short",G1486-J1486,J1486-G1486)*AZ1486-AX1486)),"")))</f>
        <v/>
      </c>
      <c r="AP1486" s="359" t="str">
        <f>IF(Overview!$K$17='Internal Calcs'!$P$22,"",IF(Overview!$K$17='Internal Calcs'!$P$23,IF(AM1486="","",AM1486),IF(ISNUMBER(A1486),IF(AM1486="",(IF(F1486="Short",G1486-H1486,H1486-G1486)*AZ1486-AX1486),(IF(F1486="Short",G1486-L1486,L1486-G1486)*AZ1486-AX1486)),"")))</f>
        <v/>
      </c>
      <c r="AQ1486" s="188" t="str">
        <f t="shared" si="538"/>
        <v/>
      </c>
      <c r="AR1486" s="188" t="str">
        <f t="shared" si="539"/>
        <v/>
      </c>
      <c r="AS1486" s="188" t="str">
        <f t="shared" si="540"/>
        <v/>
      </c>
      <c r="AT1486" s="188" t="str">
        <f>IF(ISNUMBER(A1486),MAX($AS$2:AS1486)-AS1486,"")</f>
        <v/>
      </c>
      <c r="AU1486" s="189" t="str">
        <f t="shared" si="541"/>
        <v/>
      </c>
      <c r="AV1486" s="190" t="str">
        <f t="shared" si="542"/>
        <v/>
      </c>
      <c r="AW1486" s="190" t="str">
        <f t="shared" si="543"/>
        <v/>
      </c>
      <c r="AX1486" s="191" t="str">
        <f ca="1">IF(ISNUMBER($A1486),INDIRECT(CONCATENATE("'Instrument List'!B",(MATCH(E1486,'Instrument List'!A:A,0))-0)),"")</f>
        <v/>
      </c>
      <c r="AY1486" s="191" t="str">
        <f ca="1">IF(ISNUMBER($A1486),INDIRECT(CONCATENATE("'Instrument List'!D",(MATCH(E1486,'Instrument List'!A:A,0))-0)),"")</f>
        <v/>
      </c>
      <c r="AZ1486" s="191" t="str">
        <f ca="1">IF(ISNUMBER($A1486),INDIRECT(CONCATENATE("'Instrument List'!C",(MATCH(E1486,'Instrument List'!A:A,0))-0)),"")</f>
        <v/>
      </c>
      <c r="BA1486" s="192" t="str">
        <f ca="1">IF(ISNUMBER(A1486),INDIRECT(CONCATENATE("'Instrument List'!E",(MATCH(E1486,'Instrument List'!A:A,0))-0)),"")</f>
        <v/>
      </c>
      <c r="BB1486" s="193" t="str">
        <f t="shared" si="544"/>
        <v/>
      </c>
      <c r="BC1486" s="193" t="str">
        <f t="shared" si="545"/>
        <v/>
      </c>
      <c r="BD1486" s="193" t="str">
        <f ca="1">IF(ISNUMBER(A1486),INDIRECT(CONCATENATE("'Instrument List'!F",(MATCH(E1486,'Instrument List'!A:A,0))-0)),"")</f>
        <v/>
      </c>
    </row>
    <row r="1487" spans="1:56">
      <c r="A1487" s="220" t="str">
        <f t="shared" si="525"/>
        <v/>
      </c>
      <c r="B1487" s="221"/>
      <c r="C1487" s="222"/>
      <c r="D1487" s="169"/>
      <c r="E1487" s="169"/>
      <c r="F1487" s="169"/>
      <c r="G1487" s="202"/>
      <c r="H1487" s="217"/>
      <c r="I1487" s="212"/>
      <c r="J1487" s="206"/>
      <c r="K1487" s="212"/>
      <c r="L1487" s="206"/>
      <c r="M1487" s="212"/>
      <c r="N1487" s="206"/>
      <c r="O1487" s="170" t="str">
        <f t="shared" si="526"/>
        <v/>
      </c>
      <c r="P1487" s="171"/>
      <c r="Q1487" s="171"/>
      <c r="R1487" s="171"/>
      <c r="S1487" s="172" t="str">
        <f t="shared" si="527"/>
        <v/>
      </c>
      <c r="T1487" s="172" t="str">
        <f t="shared" si="528"/>
        <v/>
      </c>
      <c r="U1487" s="171"/>
      <c r="V1487" s="171"/>
      <c r="W1487" s="173" t="str">
        <f t="shared" si="529"/>
        <v/>
      </c>
      <c r="X1487" s="173" t="str">
        <f t="shared" si="530"/>
        <v/>
      </c>
      <c r="Y1487" s="173" t="str">
        <f t="shared" si="531"/>
        <v/>
      </c>
      <c r="Z1487" s="171"/>
      <c r="AA1487" s="171"/>
      <c r="AB1487" s="171"/>
      <c r="AC1487" s="172" t="str">
        <f t="shared" si="532"/>
        <v/>
      </c>
      <c r="AD1487" s="172" t="str">
        <f t="shared" si="533"/>
        <v/>
      </c>
      <c r="AE1487" s="174"/>
      <c r="AF1487" s="175" t="str">
        <f t="shared" si="534"/>
        <v/>
      </c>
      <c r="AG1487" s="169"/>
      <c r="AH1487" s="171"/>
      <c r="AI1487" s="171"/>
      <c r="AJ1487" s="169"/>
      <c r="AK1487" s="176" t="str">
        <f t="shared" si="535"/>
        <v/>
      </c>
      <c r="AL1487" s="176" t="str">
        <f t="shared" si="536"/>
        <v/>
      </c>
      <c r="AM1487" s="176" t="str">
        <f t="shared" si="537"/>
        <v/>
      </c>
      <c r="AN1487" s="359" t="str">
        <f>IF(Overview!$K$17='Internal Calcs'!$P$22,IF(AK1487="","",AK1487),IF(Overview!$K$17='Internal Calcs'!$P$23,IF(AK1487="","",AK1487),IF(ISNUMBER(A1487),(IF(F1487="Short",G1487-H1487,H1487-G1487)*AZ1487-AX1487),"")))</f>
        <v/>
      </c>
      <c r="AO1487" s="401" t="str">
        <f>IF(Overview!$K$17='Internal Calcs'!$P$22,IF(AL1487="","",AL1487),IF(Overview!$K$17='Internal Calcs'!$P$23,IF(AL1487="","",AL1487),IF(ISNUMBER(A1487),IF(AL1487="",(IF(F1487="Short",G1487-H1487,H1487-G1487)*AZ1487-AX1487),(IF(F1487="Short",G1487-J1487,J1487-G1487)*AZ1487-AX1487)),"")))</f>
        <v/>
      </c>
      <c r="AP1487" s="359" t="str">
        <f>IF(Overview!$K$17='Internal Calcs'!$P$22,"",IF(Overview!$K$17='Internal Calcs'!$P$23,IF(AM1487="","",AM1487),IF(ISNUMBER(A1487),IF(AM1487="",(IF(F1487="Short",G1487-H1487,H1487-G1487)*AZ1487-AX1487),(IF(F1487="Short",G1487-L1487,L1487-G1487)*AZ1487-AX1487)),"")))</f>
        <v/>
      </c>
      <c r="AQ1487" s="176" t="str">
        <f t="shared" si="538"/>
        <v/>
      </c>
      <c r="AR1487" s="176" t="str">
        <f t="shared" si="539"/>
        <v/>
      </c>
      <c r="AS1487" s="176" t="str">
        <f t="shared" si="540"/>
        <v/>
      </c>
      <c r="AT1487" s="176" t="str">
        <f>IF(ISNUMBER(A1487),MAX($AS$2:AS1487)-AS1487,"")</f>
        <v/>
      </c>
      <c r="AU1487" s="177" t="str">
        <f t="shared" si="541"/>
        <v/>
      </c>
      <c r="AV1487" s="178" t="str">
        <f t="shared" si="542"/>
        <v/>
      </c>
      <c r="AW1487" s="178" t="str">
        <f t="shared" si="543"/>
        <v/>
      </c>
      <c r="AX1487" s="179" t="str">
        <f ca="1">IF(ISNUMBER($A1487),INDIRECT(CONCATENATE("'Instrument List'!B",(MATCH(E1487,'Instrument List'!A:A,0))-0)),"")</f>
        <v/>
      </c>
      <c r="AY1487" s="179" t="str">
        <f ca="1">IF(ISNUMBER($A1487),INDIRECT(CONCATENATE("'Instrument List'!D",(MATCH(E1487,'Instrument List'!A:A,0))-0)),"")</f>
        <v/>
      </c>
      <c r="AZ1487" s="179" t="str">
        <f ca="1">IF(ISNUMBER($A1487),INDIRECT(CONCATENATE("'Instrument List'!C",(MATCH(E1487,'Instrument List'!A:A,0))-0)),"")</f>
        <v/>
      </c>
      <c r="BA1487" s="180" t="str">
        <f ca="1">IF(ISNUMBER(A1487),INDIRECT(CONCATENATE("'Instrument List'!E",(MATCH(E1487,'Instrument List'!A:A,0))-0)),"")</f>
        <v/>
      </c>
      <c r="BB1487" s="181" t="str">
        <f t="shared" si="544"/>
        <v/>
      </c>
      <c r="BC1487" s="181" t="str">
        <f t="shared" si="545"/>
        <v/>
      </c>
      <c r="BD1487" s="181" t="str">
        <f ca="1">IF(ISNUMBER(A1487),INDIRECT(CONCATENATE("'Instrument List'!F",(MATCH(E1487,'Instrument List'!A:A,0))-0)),"")</f>
        <v/>
      </c>
    </row>
    <row r="1488" spans="1:56">
      <c r="A1488" s="223" t="str">
        <f t="shared" si="525"/>
        <v/>
      </c>
      <c r="B1488" s="224"/>
      <c r="C1488" s="225"/>
      <c r="D1488" s="182"/>
      <c r="E1488" s="182"/>
      <c r="F1488" s="182"/>
      <c r="G1488" s="203"/>
      <c r="H1488" s="218"/>
      <c r="I1488" s="213"/>
      <c r="J1488" s="207"/>
      <c r="K1488" s="213"/>
      <c r="L1488" s="207"/>
      <c r="M1488" s="213"/>
      <c r="N1488" s="207"/>
      <c r="O1488" s="183" t="str">
        <f t="shared" si="526"/>
        <v/>
      </c>
      <c r="P1488" s="184"/>
      <c r="Q1488" s="184"/>
      <c r="R1488" s="275"/>
      <c r="S1488" s="185" t="str">
        <f t="shared" si="527"/>
        <v/>
      </c>
      <c r="T1488" s="185" t="str">
        <f t="shared" si="528"/>
        <v/>
      </c>
      <c r="U1488" s="275"/>
      <c r="V1488" s="275"/>
      <c r="W1488" s="276" t="str">
        <f t="shared" si="529"/>
        <v/>
      </c>
      <c r="X1488" s="276" t="str">
        <f t="shared" si="530"/>
        <v/>
      </c>
      <c r="Y1488" s="276" t="str">
        <f t="shared" si="531"/>
        <v/>
      </c>
      <c r="Z1488" s="275"/>
      <c r="AA1488" s="184"/>
      <c r="AB1488" s="184"/>
      <c r="AC1488" s="185" t="str">
        <f t="shared" si="532"/>
        <v/>
      </c>
      <c r="AD1488" s="185" t="str">
        <f t="shared" si="533"/>
        <v/>
      </c>
      <c r="AE1488" s="186"/>
      <c r="AF1488" s="187" t="str">
        <f t="shared" si="534"/>
        <v/>
      </c>
      <c r="AG1488" s="182"/>
      <c r="AH1488" s="184"/>
      <c r="AI1488" s="184"/>
      <c r="AJ1488" s="182"/>
      <c r="AK1488" s="188" t="str">
        <f t="shared" si="535"/>
        <v/>
      </c>
      <c r="AL1488" s="188" t="str">
        <f t="shared" si="536"/>
        <v/>
      </c>
      <c r="AM1488" s="188" t="str">
        <f t="shared" si="537"/>
        <v/>
      </c>
      <c r="AN1488" s="359" t="str">
        <f>IF(Overview!$K$17='Internal Calcs'!$P$22,IF(AK1488="","",AK1488),IF(Overview!$K$17='Internal Calcs'!$P$23,IF(AK1488="","",AK1488),IF(ISNUMBER(A1488),(IF(F1488="Short",G1488-H1488,H1488-G1488)*AZ1488-AX1488),"")))</f>
        <v/>
      </c>
      <c r="AO1488" s="401" t="str">
        <f>IF(Overview!$K$17='Internal Calcs'!$P$22,IF(AL1488="","",AL1488),IF(Overview!$K$17='Internal Calcs'!$P$23,IF(AL1488="","",AL1488),IF(ISNUMBER(A1488),IF(AL1488="",(IF(F1488="Short",G1488-H1488,H1488-G1488)*AZ1488-AX1488),(IF(F1488="Short",G1488-J1488,J1488-G1488)*AZ1488-AX1488)),"")))</f>
        <v/>
      </c>
      <c r="AP1488" s="359" t="str">
        <f>IF(Overview!$K$17='Internal Calcs'!$P$22,"",IF(Overview!$K$17='Internal Calcs'!$P$23,IF(AM1488="","",AM1488),IF(ISNUMBER(A1488),IF(AM1488="",(IF(F1488="Short",G1488-H1488,H1488-G1488)*AZ1488-AX1488),(IF(F1488="Short",G1488-L1488,L1488-G1488)*AZ1488-AX1488)),"")))</f>
        <v/>
      </c>
      <c r="AQ1488" s="188" t="str">
        <f t="shared" si="538"/>
        <v/>
      </c>
      <c r="AR1488" s="188" t="str">
        <f t="shared" si="539"/>
        <v/>
      </c>
      <c r="AS1488" s="188" t="str">
        <f t="shared" si="540"/>
        <v/>
      </c>
      <c r="AT1488" s="188" t="str">
        <f>IF(ISNUMBER(A1488),MAX($AS$2:AS1488)-AS1488,"")</f>
        <v/>
      </c>
      <c r="AU1488" s="189" t="str">
        <f t="shared" si="541"/>
        <v/>
      </c>
      <c r="AV1488" s="190" t="str">
        <f t="shared" si="542"/>
        <v/>
      </c>
      <c r="AW1488" s="190" t="str">
        <f t="shared" si="543"/>
        <v/>
      </c>
      <c r="AX1488" s="191" t="str">
        <f ca="1">IF(ISNUMBER($A1488),INDIRECT(CONCATENATE("'Instrument List'!B",(MATCH(E1488,'Instrument List'!A:A,0))-0)),"")</f>
        <v/>
      </c>
      <c r="AY1488" s="191" t="str">
        <f ca="1">IF(ISNUMBER($A1488),INDIRECT(CONCATENATE("'Instrument List'!D",(MATCH(E1488,'Instrument List'!A:A,0))-0)),"")</f>
        <v/>
      </c>
      <c r="AZ1488" s="191" t="str">
        <f ca="1">IF(ISNUMBER($A1488),INDIRECT(CONCATENATE("'Instrument List'!C",(MATCH(E1488,'Instrument List'!A:A,0))-0)),"")</f>
        <v/>
      </c>
      <c r="BA1488" s="192" t="str">
        <f ca="1">IF(ISNUMBER(A1488),INDIRECT(CONCATENATE("'Instrument List'!E",(MATCH(E1488,'Instrument List'!A:A,0))-0)),"")</f>
        <v/>
      </c>
      <c r="BB1488" s="193" t="str">
        <f t="shared" si="544"/>
        <v/>
      </c>
      <c r="BC1488" s="193" t="str">
        <f t="shared" si="545"/>
        <v/>
      </c>
      <c r="BD1488" s="193" t="str">
        <f ca="1">IF(ISNUMBER(A1488),INDIRECT(CONCATENATE("'Instrument List'!F",(MATCH(E1488,'Instrument List'!A:A,0))-0)),"")</f>
        <v/>
      </c>
    </row>
    <row r="1489" spans="1:56">
      <c r="A1489" s="220" t="str">
        <f t="shared" si="525"/>
        <v/>
      </c>
      <c r="B1489" s="221"/>
      <c r="C1489" s="222"/>
      <c r="D1489" s="169"/>
      <c r="E1489" s="169"/>
      <c r="F1489" s="169"/>
      <c r="G1489" s="202"/>
      <c r="H1489" s="217"/>
      <c r="I1489" s="212"/>
      <c r="J1489" s="206"/>
      <c r="K1489" s="212"/>
      <c r="L1489" s="206"/>
      <c r="M1489" s="212"/>
      <c r="N1489" s="206"/>
      <c r="O1489" s="170" t="str">
        <f t="shared" si="526"/>
        <v/>
      </c>
      <c r="P1489" s="171"/>
      <c r="Q1489" s="171"/>
      <c r="R1489" s="171"/>
      <c r="S1489" s="172" t="str">
        <f t="shared" si="527"/>
        <v/>
      </c>
      <c r="T1489" s="172" t="str">
        <f t="shared" si="528"/>
        <v/>
      </c>
      <c r="U1489" s="171"/>
      <c r="V1489" s="171"/>
      <c r="W1489" s="173" t="str">
        <f t="shared" si="529"/>
        <v/>
      </c>
      <c r="X1489" s="173" t="str">
        <f t="shared" si="530"/>
        <v/>
      </c>
      <c r="Y1489" s="173" t="str">
        <f t="shared" si="531"/>
        <v/>
      </c>
      <c r="Z1489" s="171"/>
      <c r="AA1489" s="171"/>
      <c r="AB1489" s="171"/>
      <c r="AC1489" s="172" t="str">
        <f t="shared" si="532"/>
        <v/>
      </c>
      <c r="AD1489" s="172" t="str">
        <f t="shared" si="533"/>
        <v/>
      </c>
      <c r="AE1489" s="174"/>
      <c r="AF1489" s="175" t="str">
        <f t="shared" si="534"/>
        <v/>
      </c>
      <c r="AG1489" s="169"/>
      <c r="AH1489" s="171"/>
      <c r="AI1489" s="171"/>
      <c r="AJ1489" s="169"/>
      <c r="AK1489" s="176" t="str">
        <f t="shared" si="535"/>
        <v/>
      </c>
      <c r="AL1489" s="176" t="str">
        <f t="shared" si="536"/>
        <v/>
      </c>
      <c r="AM1489" s="176" t="str">
        <f t="shared" si="537"/>
        <v/>
      </c>
      <c r="AN1489" s="359" t="str">
        <f>IF(Overview!$K$17='Internal Calcs'!$P$22,IF(AK1489="","",AK1489),IF(Overview!$K$17='Internal Calcs'!$P$23,IF(AK1489="","",AK1489),IF(ISNUMBER(A1489),(IF(F1489="Short",G1489-H1489,H1489-G1489)*AZ1489-AX1489),"")))</f>
        <v/>
      </c>
      <c r="AO1489" s="401" t="str">
        <f>IF(Overview!$K$17='Internal Calcs'!$P$22,IF(AL1489="","",AL1489),IF(Overview!$K$17='Internal Calcs'!$P$23,IF(AL1489="","",AL1489),IF(ISNUMBER(A1489),IF(AL1489="",(IF(F1489="Short",G1489-H1489,H1489-G1489)*AZ1489-AX1489),(IF(F1489="Short",G1489-J1489,J1489-G1489)*AZ1489-AX1489)),"")))</f>
        <v/>
      </c>
      <c r="AP1489" s="359" t="str">
        <f>IF(Overview!$K$17='Internal Calcs'!$P$22,"",IF(Overview!$K$17='Internal Calcs'!$P$23,IF(AM1489="","",AM1489),IF(ISNUMBER(A1489),IF(AM1489="",(IF(F1489="Short",G1489-H1489,H1489-G1489)*AZ1489-AX1489),(IF(F1489="Short",G1489-L1489,L1489-G1489)*AZ1489-AX1489)),"")))</f>
        <v/>
      </c>
      <c r="AQ1489" s="176" t="str">
        <f t="shared" si="538"/>
        <v/>
      </c>
      <c r="AR1489" s="176" t="str">
        <f t="shared" si="539"/>
        <v/>
      </c>
      <c r="AS1489" s="176" t="str">
        <f t="shared" si="540"/>
        <v/>
      </c>
      <c r="AT1489" s="176" t="str">
        <f>IF(ISNUMBER(A1489),MAX($AS$2:AS1489)-AS1489,"")</f>
        <v/>
      </c>
      <c r="AU1489" s="177" t="str">
        <f t="shared" si="541"/>
        <v/>
      </c>
      <c r="AV1489" s="178" t="str">
        <f t="shared" si="542"/>
        <v/>
      </c>
      <c r="AW1489" s="178" t="str">
        <f t="shared" si="543"/>
        <v/>
      </c>
      <c r="AX1489" s="179" t="str">
        <f ca="1">IF(ISNUMBER($A1489),INDIRECT(CONCATENATE("'Instrument List'!B",(MATCH(E1489,'Instrument List'!A:A,0))-0)),"")</f>
        <v/>
      </c>
      <c r="AY1489" s="179" t="str">
        <f ca="1">IF(ISNUMBER($A1489),INDIRECT(CONCATENATE("'Instrument List'!D",(MATCH(E1489,'Instrument List'!A:A,0))-0)),"")</f>
        <v/>
      </c>
      <c r="AZ1489" s="179" t="str">
        <f ca="1">IF(ISNUMBER($A1489),INDIRECT(CONCATENATE("'Instrument List'!C",(MATCH(E1489,'Instrument List'!A:A,0))-0)),"")</f>
        <v/>
      </c>
      <c r="BA1489" s="180" t="str">
        <f ca="1">IF(ISNUMBER(A1489),INDIRECT(CONCATENATE("'Instrument List'!E",(MATCH(E1489,'Instrument List'!A:A,0))-0)),"")</f>
        <v/>
      </c>
      <c r="BB1489" s="181" t="str">
        <f t="shared" si="544"/>
        <v/>
      </c>
      <c r="BC1489" s="181" t="str">
        <f t="shared" si="545"/>
        <v/>
      </c>
      <c r="BD1489" s="181" t="str">
        <f ca="1">IF(ISNUMBER(A1489),INDIRECT(CONCATENATE("'Instrument List'!F",(MATCH(E1489,'Instrument List'!A:A,0))-0)),"")</f>
        <v/>
      </c>
    </row>
    <row r="1490" spans="1:56">
      <c r="A1490" s="223" t="str">
        <f t="shared" si="525"/>
        <v/>
      </c>
      <c r="B1490" s="224"/>
      <c r="C1490" s="225"/>
      <c r="D1490" s="182"/>
      <c r="E1490" s="182"/>
      <c r="F1490" s="182"/>
      <c r="G1490" s="203"/>
      <c r="H1490" s="218"/>
      <c r="I1490" s="213"/>
      <c r="J1490" s="207"/>
      <c r="K1490" s="213"/>
      <c r="L1490" s="207"/>
      <c r="M1490" s="213"/>
      <c r="N1490" s="207"/>
      <c r="O1490" s="183" t="str">
        <f t="shared" si="526"/>
        <v/>
      </c>
      <c r="P1490" s="184"/>
      <c r="Q1490" s="184"/>
      <c r="R1490" s="275"/>
      <c r="S1490" s="185" t="str">
        <f t="shared" si="527"/>
        <v/>
      </c>
      <c r="T1490" s="185" t="str">
        <f t="shared" si="528"/>
        <v/>
      </c>
      <c r="U1490" s="275"/>
      <c r="V1490" s="275"/>
      <c r="W1490" s="276" t="str">
        <f t="shared" si="529"/>
        <v/>
      </c>
      <c r="X1490" s="276" t="str">
        <f t="shared" si="530"/>
        <v/>
      </c>
      <c r="Y1490" s="276" t="str">
        <f t="shared" si="531"/>
        <v/>
      </c>
      <c r="Z1490" s="275"/>
      <c r="AA1490" s="184"/>
      <c r="AB1490" s="184"/>
      <c r="AC1490" s="185" t="str">
        <f t="shared" si="532"/>
        <v/>
      </c>
      <c r="AD1490" s="185" t="str">
        <f t="shared" si="533"/>
        <v/>
      </c>
      <c r="AE1490" s="186"/>
      <c r="AF1490" s="187" t="str">
        <f t="shared" si="534"/>
        <v/>
      </c>
      <c r="AG1490" s="182"/>
      <c r="AH1490" s="184"/>
      <c r="AI1490" s="184"/>
      <c r="AJ1490" s="182"/>
      <c r="AK1490" s="188" t="str">
        <f t="shared" si="535"/>
        <v/>
      </c>
      <c r="AL1490" s="188" t="str">
        <f t="shared" si="536"/>
        <v/>
      </c>
      <c r="AM1490" s="188" t="str">
        <f t="shared" si="537"/>
        <v/>
      </c>
      <c r="AN1490" s="359" t="str">
        <f>IF(Overview!$K$17='Internal Calcs'!$P$22,IF(AK1490="","",AK1490),IF(Overview!$K$17='Internal Calcs'!$P$23,IF(AK1490="","",AK1490),IF(ISNUMBER(A1490),(IF(F1490="Short",G1490-H1490,H1490-G1490)*AZ1490-AX1490),"")))</f>
        <v/>
      </c>
      <c r="AO1490" s="401" t="str">
        <f>IF(Overview!$K$17='Internal Calcs'!$P$22,IF(AL1490="","",AL1490),IF(Overview!$K$17='Internal Calcs'!$P$23,IF(AL1490="","",AL1490),IF(ISNUMBER(A1490),IF(AL1490="",(IF(F1490="Short",G1490-H1490,H1490-G1490)*AZ1490-AX1490),(IF(F1490="Short",G1490-J1490,J1490-G1490)*AZ1490-AX1490)),"")))</f>
        <v/>
      </c>
      <c r="AP1490" s="359" t="str">
        <f>IF(Overview!$K$17='Internal Calcs'!$P$22,"",IF(Overview!$K$17='Internal Calcs'!$P$23,IF(AM1490="","",AM1490),IF(ISNUMBER(A1490),IF(AM1490="",(IF(F1490="Short",G1490-H1490,H1490-G1490)*AZ1490-AX1490),(IF(F1490="Short",G1490-L1490,L1490-G1490)*AZ1490-AX1490)),"")))</f>
        <v/>
      </c>
      <c r="AQ1490" s="188" t="str">
        <f t="shared" si="538"/>
        <v/>
      </c>
      <c r="AR1490" s="188" t="str">
        <f t="shared" si="539"/>
        <v/>
      </c>
      <c r="AS1490" s="188" t="str">
        <f t="shared" si="540"/>
        <v/>
      </c>
      <c r="AT1490" s="188" t="str">
        <f>IF(ISNUMBER(A1490),MAX($AS$2:AS1490)-AS1490,"")</f>
        <v/>
      </c>
      <c r="AU1490" s="189" t="str">
        <f t="shared" si="541"/>
        <v/>
      </c>
      <c r="AV1490" s="190" t="str">
        <f t="shared" si="542"/>
        <v/>
      </c>
      <c r="AW1490" s="190" t="str">
        <f t="shared" si="543"/>
        <v/>
      </c>
      <c r="AX1490" s="191" t="str">
        <f ca="1">IF(ISNUMBER($A1490),INDIRECT(CONCATENATE("'Instrument List'!B",(MATCH(E1490,'Instrument List'!A:A,0))-0)),"")</f>
        <v/>
      </c>
      <c r="AY1490" s="191" t="str">
        <f ca="1">IF(ISNUMBER($A1490),INDIRECT(CONCATENATE("'Instrument List'!D",(MATCH(E1490,'Instrument List'!A:A,0))-0)),"")</f>
        <v/>
      </c>
      <c r="AZ1490" s="191" t="str">
        <f ca="1">IF(ISNUMBER($A1490),INDIRECT(CONCATENATE("'Instrument List'!C",(MATCH(E1490,'Instrument List'!A:A,0))-0)),"")</f>
        <v/>
      </c>
      <c r="BA1490" s="192" t="str">
        <f ca="1">IF(ISNUMBER(A1490),INDIRECT(CONCATENATE("'Instrument List'!E",(MATCH(E1490,'Instrument List'!A:A,0))-0)),"")</f>
        <v/>
      </c>
      <c r="BB1490" s="193" t="str">
        <f t="shared" si="544"/>
        <v/>
      </c>
      <c r="BC1490" s="193" t="str">
        <f t="shared" si="545"/>
        <v/>
      </c>
      <c r="BD1490" s="193" t="str">
        <f ca="1">IF(ISNUMBER(A1490),INDIRECT(CONCATENATE("'Instrument List'!F",(MATCH(E1490,'Instrument List'!A:A,0))-0)),"")</f>
        <v/>
      </c>
    </row>
    <row r="1491" spans="1:56">
      <c r="A1491" s="220" t="str">
        <f t="shared" si="525"/>
        <v/>
      </c>
      <c r="B1491" s="221"/>
      <c r="C1491" s="222"/>
      <c r="D1491" s="169"/>
      <c r="E1491" s="169"/>
      <c r="F1491" s="169"/>
      <c r="G1491" s="202"/>
      <c r="H1491" s="217"/>
      <c r="I1491" s="212"/>
      <c r="J1491" s="206"/>
      <c r="K1491" s="212"/>
      <c r="L1491" s="206"/>
      <c r="M1491" s="212"/>
      <c r="N1491" s="206"/>
      <c r="O1491" s="170" t="str">
        <f t="shared" si="526"/>
        <v/>
      </c>
      <c r="P1491" s="171"/>
      <c r="Q1491" s="171"/>
      <c r="R1491" s="171"/>
      <c r="S1491" s="172" t="str">
        <f t="shared" si="527"/>
        <v/>
      </c>
      <c r="T1491" s="172" t="str">
        <f t="shared" si="528"/>
        <v/>
      </c>
      <c r="U1491" s="171"/>
      <c r="V1491" s="171"/>
      <c r="W1491" s="173" t="str">
        <f t="shared" si="529"/>
        <v/>
      </c>
      <c r="X1491" s="173" t="str">
        <f t="shared" si="530"/>
        <v/>
      </c>
      <c r="Y1491" s="173" t="str">
        <f t="shared" si="531"/>
        <v/>
      </c>
      <c r="Z1491" s="171"/>
      <c r="AA1491" s="171"/>
      <c r="AB1491" s="171"/>
      <c r="AC1491" s="172" t="str">
        <f t="shared" si="532"/>
        <v/>
      </c>
      <c r="AD1491" s="172" t="str">
        <f t="shared" si="533"/>
        <v/>
      </c>
      <c r="AE1491" s="174"/>
      <c r="AF1491" s="175" t="str">
        <f t="shared" si="534"/>
        <v/>
      </c>
      <c r="AG1491" s="169"/>
      <c r="AH1491" s="171"/>
      <c r="AI1491" s="171"/>
      <c r="AJ1491" s="169"/>
      <c r="AK1491" s="176" t="str">
        <f t="shared" si="535"/>
        <v/>
      </c>
      <c r="AL1491" s="176" t="str">
        <f t="shared" si="536"/>
        <v/>
      </c>
      <c r="AM1491" s="176" t="str">
        <f t="shared" si="537"/>
        <v/>
      </c>
      <c r="AN1491" s="359" t="str">
        <f>IF(Overview!$K$17='Internal Calcs'!$P$22,IF(AK1491="","",AK1491),IF(Overview!$K$17='Internal Calcs'!$P$23,IF(AK1491="","",AK1491),IF(ISNUMBER(A1491),(IF(F1491="Short",G1491-H1491,H1491-G1491)*AZ1491-AX1491),"")))</f>
        <v/>
      </c>
      <c r="AO1491" s="401" t="str">
        <f>IF(Overview!$K$17='Internal Calcs'!$P$22,IF(AL1491="","",AL1491),IF(Overview!$K$17='Internal Calcs'!$P$23,IF(AL1491="","",AL1491),IF(ISNUMBER(A1491),IF(AL1491="",(IF(F1491="Short",G1491-H1491,H1491-G1491)*AZ1491-AX1491),(IF(F1491="Short",G1491-J1491,J1491-G1491)*AZ1491-AX1491)),"")))</f>
        <v/>
      </c>
      <c r="AP1491" s="359" t="str">
        <f>IF(Overview!$K$17='Internal Calcs'!$P$22,"",IF(Overview!$K$17='Internal Calcs'!$P$23,IF(AM1491="","",AM1491),IF(ISNUMBER(A1491),IF(AM1491="",(IF(F1491="Short",G1491-H1491,H1491-G1491)*AZ1491-AX1491),(IF(F1491="Short",G1491-L1491,L1491-G1491)*AZ1491-AX1491)),"")))</f>
        <v/>
      </c>
      <c r="AQ1491" s="176" t="str">
        <f t="shared" si="538"/>
        <v/>
      </c>
      <c r="AR1491" s="176" t="str">
        <f t="shared" si="539"/>
        <v/>
      </c>
      <c r="AS1491" s="176" t="str">
        <f t="shared" si="540"/>
        <v/>
      </c>
      <c r="AT1491" s="176" t="str">
        <f>IF(ISNUMBER(A1491),MAX($AS$2:AS1491)-AS1491,"")</f>
        <v/>
      </c>
      <c r="AU1491" s="177" t="str">
        <f t="shared" si="541"/>
        <v/>
      </c>
      <c r="AV1491" s="178" t="str">
        <f t="shared" si="542"/>
        <v/>
      </c>
      <c r="AW1491" s="178" t="str">
        <f t="shared" si="543"/>
        <v/>
      </c>
      <c r="AX1491" s="179" t="str">
        <f ca="1">IF(ISNUMBER($A1491),INDIRECT(CONCATENATE("'Instrument List'!B",(MATCH(E1491,'Instrument List'!A:A,0))-0)),"")</f>
        <v/>
      </c>
      <c r="AY1491" s="179" t="str">
        <f ca="1">IF(ISNUMBER($A1491),INDIRECT(CONCATENATE("'Instrument List'!D",(MATCH(E1491,'Instrument List'!A:A,0))-0)),"")</f>
        <v/>
      </c>
      <c r="AZ1491" s="179" t="str">
        <f ca="1">IF(ISNUMBER($A1491),INDIRECT(CONCATENATE("'Instrument List'!C",(MATCH(E1491,'Instrument List'!A:A,0))-0)),"")</f>
        <v/>
      </c>
      <c r="BA1491" s="180" t="str">
        <f ca="1">IF(ISNUMBER(A1491),INDIRECT(CONCATENATE("'Instrument List'!E",(MATCH(E1491,'Instrument List'!A:A,0))-0)),"")</f>
        <v/>
      </c>
      <c r="BB1491" s="181" t="str">
        <f t="shared" si="544"/>
        <v/>
      </c>
      <c r="BC1491" s="181" t="str">
        <f t="shared" si="545"/>
        <v/>
      </c>
      <c r="BD1491" s="181" t="str">
        <f ca="1">IF(ISNUMBER(A1491),INDIRECT(CONCATENATE("'Instrument List'!F",(MATCH(E1491,'Instrument List'!A:A,0))-0)),"")</f>
        <v/>
      </c>
    </row>
    <row r="1492" spans="1:56">
      <c r="A1492" s="223" t="str">
        <f t="shared" si="525"/>
        <v/>
      </c>
      <c r="B1492" s="224"/>
      <c r="C1492" s="225"/>
      <c r="D1492" s="182"/>
      <c r="E1492" s="182"/>
      <c r="F1492" s="182"/>
      <c r="G1492" s="203"/>
      <c r="H1492" s="218"/>
      <c r="I1492" s="213"/>
      <c r="J1492" s="207"/>
      <c r="K1492" s="213"/>
      <c r="L1492" s="207"/>
      <c r="M1492" s="213"/>
      <c r="N1492" s="207"/>
      <c r="O1492" s="183" t="str">
        <f t="shared" si="526"/>
        <v/>
      </c>
      <c r="P1492" s="184"/>
      <c r="Q1492" s="184"/>
      <c r="R1492" s="275"/>
      <c r="S1492" s="185" t="str">
        <f t="shared" si="527"/>
        <v/>
      </c>
      <c r="T1492" s="185" t="str">
        <f t="shared" si="528"/>
        <v/>
      </c>
      <c r="U1492" s="275"/>
      <c r="V1492" s="275"/>
      <c r="W1492" s="276" t="str">
        <f t="shared" si="529"/>
        <v/>
      </c>
      <c r="X1492" s="276" t="str">
        <f t="shared" si="530"/>
        <v/>
      </c>
      <c r="Y1492" s="276" t="str">
        <f t="shared" si="531"/>
        <v/>
      </c>
      <c r="Z1492" s="275"/>
      <c r="AA1492" s="184"/>
      <c r="AB1492" s="184"/>
      <c r="AC1492" s="185" t="str">
        <f t="shared" si="532"/>
        <v/>
      </c>
      <c r="AD1492" s="185" t="str">
        <f t="shared" si="533"/>
        <v/>
      </c>
      <c r="AE1492" s="186"/>
      <c r="AF1492" s="187" t="str">
        <f t="shared" si="534"/>
        <v/>
      </c>
      <c r="AG1492" s="182"/>
      <c r="AH1492" s="184"/>
      <c r="AI1492" s="184"/>
      <c r="AJ1492" s="182"/>
      <c r="AK1492" s="188" t="str">
        <f t="shared" si="535"/>
        <v/>
      </c>
      <c r="AL1492" s="188" t="str">
        <f t="shared" si="536"/>
        <v/>
      </c>
      <c r="AM1492" s="188" t="str">
        <f t="shared" si="537"/>
        <v/>
      </c>
      <c r="AN1492" s="359" t="str">
        <f>IF(Overview!$K$17='Internal Calcs'!$P$22,IF(AK1492="","",AK1492),IF(Overview!$K$17='Internal Calcs'!$P$23,IF(AK1492="","",AK1492),IF(ISNUMBER(A1492),(IF(F1492="Short",G1492-H1492,H1492-G1492)*AZ1492-AX1492),"")))</f>
        <v/>
      </c>
      <c r="AO1492" s="401" t="str">
        <f>IF(Overview!$K$17='Internal Calcs'!$P$22,IF(AL1492="","",AL1492),IF(Overview!$K$17='Internal Calcs'!$P$23,IF(AL1492="","",AL1492),IF(ISNUMBER(A1492),IF(AL1492="",(IF(F1492="Short",G1492-H1492,H1492-G1492)*AZ1492-AX1492),(IF(F1492="Short",G1492-J1492,J1492-G1492)*AZ1492-AX1492)),"")))</f>
        <v/>
      </c>
      <c r="AP1492" s="359" t="str">
        <f>IF(Overview!$K$17='Internal Calcs'!$P$22,"",IF(Overview!$K$17='Internal Calcs'!$P$23,IF(AM1492="","",AM1492),IF(ISNUMBER(A1492),IF(AM1492="",(IF(F1492="Short",G1492-H1492,H1492-G1492)*AZ1492-AX1492),(IF(F1492="Short",G1492-L1492,L1492-G1492)*AZ1492-AX1492)),"")))</f>
        <v/>
      </c>
      <c r="AQ1492" s="188" t="str">
        <f t="shared" si="538"/>
        <v/>
      </c>
      <c r="AR1492" s="188" t="str">
        <f t="shared" si="539"/>
        <v/>
      </c>
      <c r="AS1492" s="188" t="str">
        <f t="shared" si="540"/>
        <v/>
      </c>
      <c r="AT1492" s="188" t="str">
        <f>IF(ISNUMBER(A1492),MAX($AS$2:AS1492)-AS1492,"")</f>
        <v/>
      </c>
      <c r="AU1492" s="189" t="str">
        <f t="shared" si="541"/>
        <v/>
      </c>
      <c r="AV1492" s="190" t="str">
        <f t="shared" si="542"/>
        <v/>
      </c>
      <c r="AW1492" s="190" t="str">
        <f t="shared" si="543"/>
        <v/>
      </c>
      <c r="AX1492" s="191" t="str">
        <f ca="1">IF(ISNUMBER($A1492),INDIRECT(CONCATENATE("'Instrument List'!B",(MATCH(E1492,'Instrument List'!A:A,0))-0)),"")</f>
        <v/>
      </c>
      <c r="AY1492" s="191" t="str">
        <f ca="1">IF(ISNUMBER($A1492),INDIRECT(CONCATENATE("'Instrument List'!D",(MATCH(E1492,'Instrument List'!A:A,0))-0)),"")</f>
        <v/>
      </c>
      <c r="AZ1492" s="191" t="str">
        <f ca="1">IF(ISNUMBER($A1492),INDIRECT(CONCATENATE("'Instrument List'!C",(MATCH(E1492,'Instrument List'!A:A,0))-0)),"")</f>
        <v/>
      </c>
      <c r="BA1492" s="192" t="str">
        <f ca="1">IF(ISNUMBER(A1492),INDIRECT(CONCATENATE("'Instrument List'!E",(MATCH(E1492,'Instrument List'!A:A,0))-0)),"")</f>
        <v/>
      </c>
      <c r="BB1492" s="193" t="str">
        <f t="shared" si="544"/>
        <v/>
      </c>
      <c r="BC1492" s="193" t="str">
        <f t="shared" si="545"/>
        <v/>
      </c>
      <c r="BD1492" s="193" t="str">
        <f ca="1">IF(ISNUMBER(A1492),INDIRECT(CONCATENATE("'Instrument List'!F",(MATCH(E1492,'Instrument List'!A:A,0))-0)),"")</f>
        <v/>
      </c>
    </row>
    <row r="1493" spans="1:56">
      <c r="A1493" s="220" t="str">
        <f t="shared" si="525"/>
        <v/>
      </c>
      <c r="B1493" s="221"/>
      <c r="C1493" s="222"/>
      <c r="D1493" s="169"/>
      <c r="E1493" s="169"/>
      <c r="F1493" s="169"/>
      <c r="G1493" s="202"/>
      <c r="H1493" s="217"/>
      <c r="I1493" s="212"/>
      <c r="J1493" s="206"/>
      <c r="K1493" s="212"/>
      <c r="L1493" s="206"/>
      <c r="M1493" s="212"/>
      <c r="N1493" s="206"/>
      <c r="O1493" s="170" t="str">
        <f t="shared" si="526"/>
        <v/>
      </c>
      <c r="P1493" s="171"/>
      <c r="Q1493" s="171"/>
      <c r="R1493" s="171"/>
      <c r="S1493" s="172" t="str">
        <f t="shared" si="527"/>
        <v/>
      </c>
      <c r="T1493" s="172" t="str">
        <f t="shared" si="528"/>
        <v/>
      </c>
      <c r="U1493" s="171"/>
      <c r="V1493" s="171"/>
      <c r="W1493" s="173" t="str">
        <f t="shared" si="529"/>
        <v/>
      </c>
      <c r="X1493" s="173" t="str">
        <f t="shared" si="530"/>
        <v/>
      </c>
      <c r="Y1493" s="173" t="str">
        <f t="shared" si="531"/>
        <v/>
      </c>
      <c r="Z1493" s="171"/>
      <c r="AA1493" s="171"/>
      <c r="AB1493" s="171"/>
      <c r="AC1493" s="172" t="str">
        <f t="shared" si="532"/>
        <v/>
      </c>
      <c r="AD1493" s="172" t="str">
        <f t="shared" si="533"/>
        <v/>
      </c>
      <c r="AE1493" s="174"/>
      <c r="AF1493" s="175" t="str">
        <f t="shared" si="534"/>
        <v/>
      </c>
      <c r="AG1493" s="169"/>
      <c r="AH1493" s="171"/>
      <c r="AI1493" s="171"/>
      <c r="AJ1493" s="169"/>
      <c r="AK1493" s="176" t="str">
        <f t="shared" si="535"/>
        <v/>
      </c>
      <c r="AL1493" s="176" t="str">
        <f t="shared" si="536"/>
        <v/>
      </c>
      <c r="AM1493" s="176" t="str">
        <f t="shared" si="537"/>
        <v/>
      </c>
      <c r="AN1493" s="359" t="str">
        <f>IF(Overview!$K$17='Internal Calcs'!$P$22,IF(AK1493="","",AK1493),IF(Overview!$K$17='Internal Calcs'!$P$23,IF(AK1493="","",AK1493),IF(ISNUMBER(A1493),(IF(F1493="Short",G1493-H1493,H1493-G1493)*AZ1493-AX1493),"")))</f>
        <v/>
      </c>
      <c r="AO1493" s="401" t="str">
        <f>IF(Overview!$K$17='Internal Calcs'!$P$22,IF(AL1493="","",AL1493),IF(Overview!$K$17='Internal Calcs'!$P$23,IF(AL1493="","",AL1493),IF(ISNUMBER(A1493),IF(AL1493="",(IF(F1493="Short",G1493-H1493,H1493-G1493)*AZ1493-AX1493),(IF(F1493="Short",G1493-J1493,J1493-G1493)*AZ1493-AX1493)),"")))</f>
        <v/>
      </c>
      <c r="AP1493" s="359" t="str">
        <f>IF(Overview!$K$17='Internal Calcs'!$P$22,"",IF(Overview!$K$17='Internal Calcs'!$P$23,IF(AM1493="","",AM1493),IF(ISNUMBER(A1493),IF(AM1493="",(IF(F1493="Short",G1493-H1493,H1493-G1493)*AZ1493-AX1493),(IF(F1493="Short",G1493-L1493,L1493-G1493)*AZ1493-AX1493)),"")))</f>
        <v/>
      </c>
      <c r="AQ1493" s="176" t="str">
        <f t="shared" si="538"/>
        <v/>
      </c>
      <c r="AR1493" s="176" t="str">
        <f t="shared" si="539"/>
        <v/>
      </c>
      <c r="AS1493" s="176" t="str">
        <f t="shared" si="540"/>
        <v/>
      </c>
      <c r="AT1493" s="176" t="str">
        <f>IF(ISNUMBER(A1493),MAX($AS$2:AS1493)-AS1493,"")</f>
        <v/>
      </c>
      <c r="AU1493" s="177" t="str">
        <f t="shared" si="541"/>
        <v/>
      </c>
      <c r="AV1493" s="178" t="str">
        <f t="shared" si="542"/>
        <v/>
      </c>
      <c r="AW1493" s="178" t="str">
        <f t="shared" si="543"/>
        <v/>
      </c>
      <c r="AX1493" s="179" t="str">
        <f ca="1">IF(ISNUMBER($A1493),INDIRECT(CONCATENATE("'Instrument List'!B",(MATCH(E1493,'Instrument List'!A:A,0))-0)),"")</f>
        <v/>
      </c>
      <c r="AY1493" s="179" t="str">
        <f ca="1">IF(ISNUMBER($A1493),INDIRECT(CONCATENATE("'Instrument List'!D",(MATCH(E1493,'Instrument List'!A:A,0))-0)),"")</f>
        <v/>
      </c>
      <c r="AZ1493" s="179" t="str">
        <f ca="1">IF(ISNUMBER($A1493),INDIRECT(CONCATENATE("'Instrument List'!C",(MATCH(E1493,'Instrument List'!A:A,0))-0)),"")</f>
        <v/>
      </c>
      <c r="BA1493" s="180" t="str">
        <f ca="1">IF(ISNUMBER(A1493),INDIRECT(CONCATENATE("'Instrument List'!E",(MATCH(E1493,'Instrument List'!A:A,0))-0)),"")</f>
        <v/>
      </c>
      <c r="BB1493" s="181" t="str">
        <f t="shared" si="544"/>
        <v/>
      </c>
      <c r="BC1493" s="181" t="str">
        <f t="shared" si="545"/>
        <v/>
      </c>
      <c r="BD1493" s="181" t="str">
        <f ca="1">IF(ISNUMBER(A1493),INDIRECT(CONCATENATE("'Instrument List'!F",(MATCH(E1493,'Instrument List'!A:A,0))-0)),"")</f>
        <v/>
      </c>
    </row>
    <row r="1494" spans="1:56">
      <c r="A1494" s="223" t="str">
        <f t="shared" si="525"/>
        <v/>
      </c>
      <c r="B1494" s="224"/>
      <c r="C1494" s="225"/>
      <c r="D1494" s="182"/>
      <c r="E1494" s="182"/>
      <c r="F1494" s="182"/>
      <c r="G1494" s="203"/>
      <c r="H1494" s="218"/>
      <c r="I1494" s="213"/>
      <c r="J1494" s="207"/>
      <c r="K1494" s="213"/>
      <c r="L1494" s="207"/>
      <c r="M1494" s="213"/>
      <c r="N1494" s="207"/>
      <c r="O1494" s="183" t="str">
        <f t="shared" si="526"/>
        <v/>
      </c>
      <c r="P1494" s="184"/>
      <c r="Q1494" s="184"/>
      <c r="R1494" s="275"/>
      <c r="S1494" s="185" t="str">
        <f t="shared" si="527"/>
        <v/>
      </c>
      <c r="T1494" s="185" t="str">
        <f t="shared" si="528"/>
        <v/>
      </c>
      <c r="U1494" s="275"/>
      <c r="V1494" s="275"/>
      <c r="W1494" s="276" t="str">
        <f t="shared" si="529"/>
        <v/>
      </c>
      <c r="X1494" s="276" t="str">
        <f t="shared" si="530"/>
        <v/>
      </c>
      <c r="Y1494" s="276" t="str">
        <f t="shared" si="531"/>
        <v/>
      </c>
      <c r="Z1494" s="275"/>
      <c r="AA1494" s="184"/>
      <c r="AB1494" s="184"/>
      <c r="AC1494" s="185" t="str">
        <f t="shared" si="532"/>
        <v/>
      </c>
      <c r="AD1494" s="185" t="str">
        <f t="shared" si="533"/>
        <v/>
      </c>
      <c r="AE1494" s="186"/>
      <c r="AF1494" s="187" t="str">
        <f t="shared" si="534"/>
        <v/>
      </c>
      <c r="AG1494" s="182"/>
      <c r="AH1494" s="184"/>
      <c r="AI1494" s="184"/>
      <c r="AJ1494" s="182"/>
      <c r="AK1494" s="188" t="str">
        <f t="shared" si="535"/>
        <v/>
      </c>
      <c r="AL1494" s="188" t="str">
        <f t="shared" si="536"/>
        <v/>
      </c>
      <c r="AM1494" s="188" t="str">
        <f t="shared" si="537"/>
        <v/>
      </c>
      <c r="AN1494" s="359" t="str">
        <f>IF(Overview!$K$17='Internal Calcs'!$P$22,IF(AK1494="","",AK1494),IF(Overview!$K$17='Internal Calcs'!$P$23,IF(AK1494="","",AK1494),IF(ISNUMBER(A1494),(IF(F1494="Short",G1494-H1494,H1494-G1494)*AZ1494-AX1494),"")))</f>
        <v/>
      </c>
      <c r="AO1494" s="401" t="str">
        <f>IF(Overview!$K$17='Internal Calcs'!$P$22,IF(AL1494="","",AL1494),IF(Overview!$K$17='Internal Calcs'!$P$23,IF(AL1494="","",AL1494),IF(ISNUMBER(A1494),IF(AL1494="",(IF(F1494="Short",G1494-H1494,H1494-G1494)*AZ1494-AX1494),(IF(F1494="Short",G1494-J1494,J1494-G1494)*AZ1494-AX1494)),"")))</f>
        <v/>
      </c>
      <c r="AP1494" s="359" t="str">
        <f>IF(Overview!$K$17='Internal Calcs'!$P$22,"",IF(Overview!$K$17='Internal Calcs'!$P$23,IF(AM1494="","",AM1494),IF(ISNUMBER(A1494),IF(AM1494="",(IF(F1494="Short",G1494-H1494,H1494-G1494)*AZ1494-AX1494),(IF(F1494="Short",G1494-L1494,L1494-G1494)*AZ1494-AX1494)),"")))</f>
        <v/>
      </c>
      <c r="AQ1494" s="188" t="str">
        <f t="shared" si="538"/>
        <v/>
      </c>
      <c r="AR1494" s="188" t="str">
        <f t="shared" si="539"/>
        <v/>
      </c>
      <c r="AS1494" s="188" t="str">
        <f t="shared" si="540"/>
        <v/>
      </c>
      <c r="AT1494" s="188" t="str">
        <f>IF(ISNUMBER(A1494),MAX($AS$2:AS1494)-AS1494,"")</f>
        <v/>
      </c>
      <c r="AU1494" s="189" t="str">
        <f t="shared" si="541"/>
        <v/>
      </c>
      <c r="AV1494" s="190" t="str">
        <f t="shared" si="542"/>
        <v/>
      </c>
      <c r="AW1494" s="190" t="str">
        <f t="shared" si="543"/>
        <v/>
      </c>
      <c r="AX1494" s="191" t="str">
        <f ca="1">IF(ISNUMBER($A1494),INDIRECT(CONCATENATE("'Instrument List'!B",(MATCH(E1494,'Instrument List'!A:A,0))-0)),"")</f>
        <v/>
      </c>
      <c r="AY1494" s="191" t="str">
        <f ca="1">IF(ISNUMBER($A1494),INDIRECT(CONCATENATE("'Instrument List'!D",(MATCH(E1494,'Instrument List'!A:A,0))-0)),"")</f>
        <v/>
      </c>
      <c r="AZ1494" s="191" t="str">
        <f ca="1">IF(ISNUMBER($A1494),INDIRECT(CONCATENATE("'Instrument List'!C",(MATCH(E1494,'Instrument List'!A:A,0))-0)),"")</f>
        <v/>
      </c>
      <c r="BA1494" s="192" t="str">
        <f ca="1">IF(ISNUMBER(A1494),INDIRECT(CONCATENATE("'Instrument List'!E",(MATCH(E1494,'Instrument List'!A:A,0))-0)),"")</f>
        <v/>
      </c>
      <c r="BB1494" s="193" t="str">
        <f t="shared" si="544"/>
        <v/>
      </c>
      <c r="BC1494" s="193" t="str">
        <f t="shared" si="545"/>
        <v/>
      </c>
      <c r="BD1494" s="193" t="str">
        <f ca="1">IF(ISNUMBER(A1494),INDIRECT(CONCATENATE("'Instrument List'!F",(MATCH(E1494,'Instrument List'!A:A,0))-0)),"")</f>
        <v/>
      </c>
    </row>
    <row r="1495" spans="1:56">
      <c r="A1495" s="220" t="str">
        <f t="shared" si="525"/>
        <v/>
      </c>
      <c r="B1495" s="221"/>
      <c r="C1495" s="222"/>
      <c r="D1495" s="169"/>
      <c r="E1495" s="169"/>
      <c r="F1495" s="169"/>
      <c r="G1495" s="202"/>
      <c r="H1495" s="217"/>
      <c r="I1495" s="212"/>
      <c r="J1495" s="206"/>
      <c r="K1495" s="212"/>
      <c r="L1495" s="206"/>
      <c r="M1495" s="212"/>
      <c r="N1495" s="206"/>
      <c r="O1495" s="170" t="str">
        <f t="shared" si="526"/>
        <v/>
      </c>
      <c r="P1495" s="171"/>
      <c r="Q1495" s="171"/>
      <c r="R1495" s="171"/>
      <c r="S1495" s="172" t="str">
        <f t="shared" si="527"/>
        <v/>
      </c>
      <c r="T1495" s="172" t="str">
        <f t="shared" si="528"/>
        <v/>
      </c>
      <c r="U1495" s="171"/>
      <c r="V1495" s="171"/>
      <c r="W1495" s="173" t="str">
        <f t="shared" si="529"/>
        <v/>
      </c>
      <c r="X1495" s="173" t="str">
        <f t="shared" si="530"/>
        <v/>
      </c>
      <c r="Y1495" s="173" t="str">
        <f t="shared" si="531"/>
        <v/>
      </c>
      <c r="Z1495" s="171"/>
      <c r="AA1495" s="171"/>
      <c r="AB1495" s="171"/>
      <c r="AC1495" s="172" t="str">
        <f t="shared" si="532"/>
        <v/>
      </c>
      <c r="AD1495" s="172" t="str">
        <f t="shared" si="533"/>
        <v/>
      </c>
      <c r="AE1495" s="174"/>
      <c r="AF1495" s="175" t="str">
        <f t="shared" si="534"/>
        <v/>
      </c>
      <c r="AG1495" s="169"/>
      <c r="AH1495" s="171"/>
      <c r="AI1495" s="171"/>
      <c r="AJ1495" s="169"/>
      <c r="AK1495" s="176" t="str">
        <f t="shared" si="535"/>
        <v/>
      </c>
      <c r="AL1495" s="176" t="str">
        <f t="shared" si="536"/>
        <v/>
      </c>
      <c r="AM1495" s="176" t="str">
        <f t="shared" si="537"/>
        <v/>
      </c>
      <c r="AN1495" s="359" t="str">
        <f>IF(Overview!$K$17='Internal Calcs'!$P$22,IF(AK1495="","",AK1495),IF(Overview!$K$17='Internal Calcs'!$P$23,IF(AK1495="","",AK1495),IF(ISNUMBER(A1495),(IF(F1495="Short",G1495-H1495,H1495-G1495)*AZ1495-AX1495),"")))</f>
        <v/>
      </c>
      <c r="AO1495" s="401" t="str">
        <f>IF(Overview!$K$17='Internal Calcs'!$P$22,IF(AL1495="","",AL1495),IF(Overview!$K$17='Internal Calcs'!$P$23,IF(AL1495="","",AL1495),IF(ISNUMBER(A1495),IF(AL1495="",(IF(F1495="Short",G1495-H1495,H1495-G1495)*AZ1495-AX1495),(IF(F1495="Short",G1495-J1495,J1495-G1495)*AZ1495-AX1495)),"")))</f>
        <v/>
      </c>
      <c r="AP1495" s="359" t="str">
        <f>IF(Overview!$K$17='Internal Calcs'!$P$22,"",IF(Overview!$K$17='Internal Calcs'!$P$23,IF(AM1495="","",AM1495),IF(ISNUMBER(A1495),IF(AM1495="",(IF(F1495="Short",G1495-H1495,H1495-G1495)*AZ1495-AX1495),(IF(F1495="Short",G1495-L1495,L1495-G1495)*AZ1495-AX1495)),"")))</f>
        <v/>
      </c>
      <c r="AQ1495" s="176" t="str">
        <f t="shared" si="538"/>
        <v/>
      </c>
      <c r="AR1495" s="176" t="str">
        <f t="shared" si="539"/>
        <v/>
      </c>
      <c r="AS1495" s="176" t="str">
        <f t="shared" si="540"/>
        <v/>
      </c>
      <c r="AT1495" s="176" t="str">
        <f>IF(ISNUMBER(A1495),MAX($AS$2:AS1495)-AS1495,"")</f>
        <v/>
      </c>
      <c r="AU1495" s="177" t="str">
        <f t="shared" si="541"/>
        <v/>
      </c>
      <c r="AV1495" s="178" t="str">
        <f t="shared" si="542"/>
        <v/>
      </c>
      <c r="AW1495" s="178" t="str">
        <f t="shared" si="543"/>
        <v/>
      </c>
      <c r="AX1495" s="179" t="str">
        <f ca="1">IF(ISNUMBER($A1495),INDIRECT(CONCATENATE("'Instrument List'!B",(MATCH(E1495,'Instrument List'!A:A,0))-0)),"")</f>
        <v/>
      </c>
      <c r="AY1495" s="179" t="str">
        <f ca="1">IF(ISNUMBER($A1495),INDIRECT(CONCATENATE("'Instrument List'!D",(MATCH(E1495,'Instrument List'!A:A,0))-0)),"")</f>
        <v/>
      </c>
      <c r="AZ1495" s="179" t="str">
        <f ca="1">IF(ISNUMBER($A1495),INDIRECT(CONCATENATE("'Instrument List'!C",(MATCH(E1495,'Instrument List'!A:A,0))-0)),"")</f>
        <v/>
      </c>
      <c r="BA1495" s="180" t="str">
        <f ca="1">IF(ISNUMBER(A1495),INDIRECT(CONCATENATE("'Instrument List'!E",(MATCH(E1495,'Instrument List'!A:A,0))-0)),"")</f>
        <v/>
      </c>
      <c r="BB1495" s="181" t="str">
        <f t="shared" si="544"/>
        <v/>
      </c>
      <c r="BC1495" s="181" t="str">
        <f t="shared" si="545"/>
        <v/>
      </c>
      <c r="BD1495" s="181" t="str">
        <f ca="1">IF(ISNUMBER(A1495),INDIRECT(CONCATENATE("'Instrument List'!F",(MATCH(E1495,'Instrument List'!A:A,0))-0)),"")</f>
        <v/>
      </c>
    </row>
    <row r="1496" spans="1:56">
      <c r="A1496" s="223" t="str">
        <f t="shared" si="525"/>
        <v/>
      </c>
      <c r="B1496" s="224"/>
      <c r="C1496" s="225"/>
      <c r="D1496" s="182"/>
      <c r="E1496" s="182"/>
      <c r="F1496" s="182"/>
      <c r="G1496" s="203"/>
      <c r="H1496" s="218"/>
      <c r="I1496" s="213"/>
      <c r="J1496" s="207"/>
      <c r="K1496" s="213"/>
      <c r="L1496" s="207"/>
      <c r="M1496" s="213"/>
      <c r="N1496" s="207"/>
      <c r="O1496" s="183" t="str">
        <f t="shared" si="526"/>
        <v/>
      </c>
      <c r="P1496" s="184"/>
      <c r="Q1496" s="184"/>
      <c r="R1496" s="275"/>
      <c r="S1496" s="185" t="str">
        <f t="shared" si="527"/>
        <v/>
      </c>
      <c r="T1496" s="185" t="str">
        <f t="shared" si="528"/>
        <v/>
      </c>
      <c r="U1496" s="275"/>
      <c r="V1496" s="275"/>
      <c r="W1496" s="276" t="str">
        <f t="shared" si="529"/>
        <v/>
      </c>
      <c r="X1496" s="276" t="str">
        <f t="shared" si="530"/>
        <v/>
      </c>
      <c r="Y1496" s="276" t="str">
        <f t="shared" si="531"/>
        <v/>
      </c>
      <c r="Z1496" s="275"/>
      <c r="AA1496" s="184"/>
      <c r="AB1496" s="184"/>
      <c r="AC1496" s="185" t="str">
        <f t="shared" si="532"/>
        <v/>
      </c>
      <c r="AD1496" s="185" t="str">
        <f t="shared" si="533"/>
        <v/>
      </c>
      <c r="AE1496" s="186"/>
      <c r="AF1496" s="187" t="str">
        <f t="shared" si="534"/>
        <v/>
      </c>
      <c r="AG1496" s="182"/>
      <c r="AH1496" s="184"/>
      <c r="AI1496" s="184"/>
      <c r="AJ1496" s="182"/>
      <c r="AK1496" s="188" t="str">
        <f t="shared" si="535"/>
        <v/>
      </c>
      <c r="AL1496" s="188" t="str">
        <f t="shared" si="536"/>
        <v/>
      </c>
      <c r="AM1496" s="188" t="str">
        <f t="shared" si="537"/>
        <v/>
      </c>
      <c r="AN1496" s="359" t="str">
        <f>IF(Overview!$K$17='Internal Calcs'!$P$22,IF(AK1496="","",AK1496),IF(Overview!$K$17='Internal Calcs'!$P$23,IF(AK1496="","",AK1496),IF(ISNUMBER(A1496),(IF(F1496="Short",G1496-H1496,H1496-G1496)*AZ1496-AX1496),"")))</f>
        <v/>
      </c>
      <c r="AO1496" s="401" t="str">
        <f>IF(Overview!$K$17='Internal Calcs'!$P$22,IF(AL1496="","",AL1496),IF(Overview!$K$17='Internal Calcs'!$P$23,IF(AL1496="","",AL1496),IF(ISNUMBER(A1496),IF(AL1496="",(IF(F1496="Short",G1496-H1496,H1496-G1496)*AZ1496-AX1496),(IF(F1496="Short",G1496-J1496,J1496-G1496)*AZ1496-AX1496)),"")))</f>
        <v/>
      </c>
      <c r="AP1496" s="359" t="str">
        <f>IF(Overview!$K$17='Internal Calcs'!$P$22,"",IF(Overview!$K$17='Internal Calcs'!$P$23,IF(AM1496="","",AM1496),IF(ISNUMBER(A1496),IF(AM1496="",(IF(F1496="Short",G1496-H1496,H1496-G1496)*AZ1496-AX1496),(IF(F1496="Short",G1496-L1496,L1496-G1496)*AZ1496-AX1496)),"")))</f>
        <v/>
      </c>
      <c r="AQ1496" s="188" t="str">
        <f t="shared" si="538"/>
        <v/>
      </c>
      <c r="AR1496" s="188" t="str">
        <f t="shared" si="539"/>
        <v/>
      </c>
      <c r="AS1496" s="188" t="str">
        <f t="shared" si="540"/>
        <v/>
      </c>
      <c r="AT1496" s="188" t="str">
        <f>IF(ISNUMBER(A1496),MAX($AS$2:AS1496)-AS1496,"")</f>
        <v/>
      </c>
      <c r="AU1496" s="189" t="str">
        <f t="shared" si="541"/>
        <v/>
      </c>
      <c r="AV1496" s="190" t="str">
        <f t="shared" si="542"/>
        <v/>
      </c>
      <c r="AW1496" s="190" t="str">
        <f t="shared" si="543"/>
        <v/>
      </c>
      <c r="AX1496" s="191" t="str">
        <f ca="1">IF(ISNUMBER($A1496),INDIRECT(CONCATENATE("'Instrument List'!B",(MATCH(E1496,'Instrument List'!A:A,0))-0)),"")</f>
        <v/>
      </c>
      <c r="AY1496" s="191" t="str">
        <f ca="1">IF(ISNUMBER($A1496),INDIRECT(CONCATENATE("'Instrument List'!D",(MATCH(E1496,'Instrument List'!A:A,0))-0)),"")</f>
        <v/>
      </c>
      <c r="AZ1496" s="191" t="str">
        <f ca="1">IF(ISNUMBER($A1496),INDIRECT(CONCATENATE("'Instrument List'!C",(MATCH(E1496,'Instrument List'!A:A,0))-0)),"")</f>
        <v/>
      </c>
      <c r="BA1496" s="192" t="str">
        <f ca="1">IF(ISNUMBER(A1496),INDIRECT(CONCATENATE("'Instrument List'!E",(MATCH(E1496,'Instrument List'!A:A,0))-0)),"")</f>
        <v/>
      </c>
      <c r="BB1496" s="193" t="str">
        <f t="shared" si="544"/>
        <v/>
      </c>
      <c r="BC1496" s="193" t="str">
        <f t="shared" si="545"/>
        <v/>
      </c>
      <c r="BD1496" s="193" t="str">
        <f ca="1">IF(ISNUMBER(A1496),INDIRECT(CONCATENATE("'Instrument List'!F",(MATCH(E1496,'Instrument List'!A:A,0))-0)),"")</f>
        <v/>
      </c>
    </row>
    <row r="1497" spans="1:56">
      <c r="A1497" s="220" t="str">
        <f t="shared" si="525"/>
        <v/>
      </c>
      <c r="B1497" s="221"/>
      <c r="C1497" s="222"/>
      <c r="D1497" s="169"/>
      <c r="E1497" s="169"/>
      <c r="F1497" s="169"/>
      <c r="G1497" s="202"/>
      <c r="H1497" s="217"/>
      <c r="I1497" s="212"/>
      <c r="J1497" s="206"/>
      <c r="K1497" s="212"/>
      <c r="L1497" s="206"/>
      <c r="M1497" s="212"/>
      <c r="N1497" s="206"/>
      <c r="O1497" s="170" t="str">
        <f t="shared" si="526"/>
        <v/>
      </c>
      <c r="P1497" s="171"/>
      <c r="Q1497" s="171"/>
      <c r="R1497" s="171"/>
      <c r="S1497" s="172" t="str">
        <f t="shared" si="527"/>
        <v/>
      </c>
      <c r="T1497" s="172" t="str">
        <f t="shared" si="528"/>
        <v/>
      </c>
      <c r="U1497" s="171"/>
      <c r="V1497" s="171"/>
      <c r="W1497" s="173" t="str">
        <f t="shared" si="529"/>
        <v/>
      </c>
      <c r="X1497" s="173" t="str">
        <f t="shared" si="530"/>
        <v/>
      </c>
      <c r="Y1497" s="173" t="str">
        <f t="shared" si="531"/>
        <v/>
      </c>
      <c r="Z1497" s="171"/>
      <c r="AA1497" s="171"/>
      <c r="AB1497" s="171"/>
      <c r="AC1497" s="172" t="str">
        <f t="shared" si="532"/>
        <v/>
      </c>
      <c r="AD1497" s="172" t="str">
        <f t="shared" si="533"/>
        <v/>
      </c>
      <c r="AE1497" s="174"/>
      <c r="AF1497" s="175" t="str">
        <f t="shared" si="534"/>
        <v/>
      </c>
      <c r="AG1497" s="169"/>
      <c r="AH1497" s="171"/>
      <c r="AI1497" s="171"/>
      <c r="AJ1497" s="169"/>
      <c r="AK1497" s="176" t="str">
        <f t="shared" si="535"/>
        <v/>
      </c>
      <c r="AL1497" s="176" t="str">
        <f t="shared" si="536"/>
        <v/>
      </c>
      <c r="AM1497" s="176" t="str">
        <f t="shared" si="537"/>
        <v/>
      </c>
      <c r="AN1497" s="359" t="str">
        <f>IF(Overview!$K$17='Internal Calcs'!$P$22,IF(AK1497="","",AK1497),IF(Overview!$K$17='Internal Calcs'!$P$23,IF(AK1497="","",AK1497),IF(ISNUMBER(A1497),(IF(F1497="Short",G1497-H1497,H1497-G1497)*AZ1497-AX1497),"")))</f>
        <v/>
      </c>
      <c r="AO1497" s="401" t="str">
        <f>IF(Overview!$K$17='Internal Calcs'!$P$22,IF(AL1497="","",AL1497),IF(Overview!$K$17='Internal Calcs'!$P$23,IF(AL1497="","",AL1497),IF(ISNUMBER(A1497),IF(AL1497="",(IF(F1497="Short",G1497-H1497,H1497-G1497)*AZ1497-AX1497),(IF(F1497="Short",G1497-J1497,J1497-G1497)*AZ1497-AX1497)),"")))</f>
        <v/>
      </c>
      <c r="AP1497" s="359" t="str">
        <f>IF(Overview!$K$17='Internal Calcs'!$P$22,"",IF(Overview!$K$17='Internal Calcs'!$P$23,IF(AM1497="","",AM1497),IF(ISNUMBER(A1497),IF(AM1497="",(IF(F1497="Short",G1497-H1497,H1497-G1497)*AZ1497-AX1497),(IF(F1497="Short",G1497-L1497,L1497-G1497)*AZ1497-AX1497)),"")))</f>
        <v/>
      </c>
      <c r="AQ1497" s="176" t="str">
        <f t="shared" si="538"/>
        <v/>
      </c>
      <c r="AR1497" s="176" t="str">
        <f t="shared" si="539"/>
        <v/>
      </c>
      <c r="AS1497" s="176" t="str">
        <f t="shared" si="540"/>
        <v/>
      </c>
      <c r="AT1497" s="176" t="str">
        <f>IF(ISNUMBER(A1497),MAX($AS$2:AS1497)-AS1497,"")</f>
        <v/>
      </c>
      <c r="AU1497" s="177" t="str">
        <f t="shared" si="541"/>
        <v/>
      </c>
      <c r="AV1497" s="178" t="str">
        <f t="shared" si="542"/>
        <v/>
      </c>
      <c r="AW1497" s="178" t="str">
        <f t="shared" si="543"/>
        <v/>
      </c>
      <c r="AX1497" s="179" t="str">
        <f ca="1">IF(ISNUMBER($A1497),INDIRECT(CONCATENATE("'Instrument List'!B",(MATCH(E1497,'Instrument List'!A:A,0))-0)),"")</f>
        <v/>
      </c>
      <c r="AY1497" s="179" t="str">
        <f ca="1">IF(ISNUMBER($A1497),INDIRECT(CONCATENATE("'Instrument List'!D",(MATCH(E1497,'Instrument List'!A:A,0))-0)),"")</f>
        <v/>
      </c>
      <c r="AZ1497" s="179" t="str">
        <f ca="1">IF(ISNUMBER($A1497),INDIRECT(CONCATENATE("'Instrument List'!C",(MATCH(E1497,'Instrument List'!A:A,0))-0)),"")</f>
        <v/>
      </c>
      <c r="BA1497" s="180" t="str">
        <f ca="1">IF(ISNUMBER(A1497),INDIRECT(CONCATENATE("'Instrument List'!E",(MATCH(E1497,'Instrument List'!A:A,0))-0)),"")</f>
        <v/>
      </c>
      <c r="BB1497" s="181" t="str">
        <f t="shared" si="544"/>
        <v/>
      </c>
      <c r="BC1497" s="181" t="str">
        <f t="shared" si="545"/>
        <v/>
      </c>
      <c r="BD1497" s="181" t="str">
        <f ca="1">IF(ISNUMBER(A1497),INDIRECT(CONCATENATE("'Instrument List'!F",(MATCH(E1497,'Instrument List'!A:A,0))-0)),"")</f>
        <v/>
      </c>
    </row>
    <row r="1498" spans="1:56">
      <c r="A1498" s="223" t="str">
        <f t="shared" si="525"/>
        <v/>
      </c>
      <c r="B1498" s="224"/>
      <c r="C1498" s="225"/>
      <c r="D1498" s="182"/>
      <c r="E1498" s="182"/>
      <c r="F1498" s="182"/>
      <c r="G1498" s="203"/>
      <c r="H1498" s="218"/>
      <c r="I1498" s="213"/>
      <c r="J1498" s="207"/>
      <c r="K1498" s="213"/>
      <c r="L1498" s="207"/>
      <c r="M1498" s="213"/>
      <c r="N1498" s="207"/>
      <c r="O1498" s="183" t="str">
        <f t="shared" si="526"/>
        <v/>
      </c>
      <c r="P1498" s="184"/>
      <c r="Q1498" s="184"/>
      <c r="R1498" s="275"/>
      <c r="S1498" s="185" t="str">
        <f t="shared" si="527"/>
        <v/>
      </c>
      <c r="T1498" s="185" t="str">
        <f t="shared" si="528"/>
        <v/>
      </c>
      <c r="U1498" s="275"/>
      <c r="V1498" s="275"/>
      <c r="W1498" s="276" t="str">
        <f t="shared" si="529"/>
        <v/>
      </c>
      <c r="X1498" s="276" t="str">
        <f t="shared" si="530"/>
        <v/>
      </c>
      <c r="Y1498" s="276" t="str">
        <f t="shared" si="531"/>
        <v/>
      </c>
      <c r="Z1498" s="275"/>
      <c r="AA1498" s="184"/>
      <c r="AB1498" s="184"/>
      <c r="AC1498" s="185" t="str">
        <f t="shared" si="532"/>
        <v/>
      </c>
      <c r="AD1498" s="185" t="str">
        <f t="shared" si="533"/>
        <v/>
      </c>
      <c r="AE1498" s="186"/>
      <c r="AF1498" s="187" t="str">
        <f t="shared" si="534"/>
        <v/>
      </c>
      <c r="AG1498" s="182"/>
      <c r="AH1498" s="184"/>
      <c r="AI1498" s="184"/>
      <c r="AJ1498" s="182"/>
      <c r="AK1498" s="188" t="str">
        <f t="shared" si="535"/>
        <v/>
      </c>
      <c r="AL1498" s="188" t="str">
        <f t="shared" si="536"/>
        <v/>
      </c>
      <c r="AM1498" s="188" t="str">
        <f t="shared" si="537"/>
        <v/>
      </c>
      <c r="AN1498" s="359" t="str">
        <f>IF(Overview!$K$17='Internal Calcs'!$P$22,IF(AK1498="","",AK1498),IF(Overview!$K$17='Internal Calcs'!$P$23,IF(AK1498="","",AK1498),IF(ISNUMBER(A1498),(IF(F1498="Short",G1498-H1498,H1498-G1498)*AZ1498-AX1498),"")))</f>
        <v/>
      </c>
      <c r="AO1498" s="401" t="str">
        <f>IF(Overview!$K$17='Internal Calcs'!$P$22,IF(AL1498="","",AL1498),IF(Overview!$K$17='Internal Calcs'!$P$23,IF(AL1498="","",AL1498),IF(ISNUMBER(A1498),IF(AL1498="",(IF(F1498="Short",G1498-H1498,H1498-G1498)*AZ1498-AX1498),(IF(F1498="Short",G1498-J1498,J1498-G1498)*AZ1498-AX1498)),"")))</f>
        <v/>
      </c>
      <c r="AP1498" s="359" t="str">
        <f>IF(Overview!$K$17='Internal Calcs'!$P$22,"",IF(Overview!$K$17='Internal Calcs'!$P$23,IF(AM1498="","",AM1498),IF(ISNUMBER(A1498),IF(AM1498="",(IF(F1498="Short",G1498-H1498,H1498-G1498)*AZ1498-AX1498),(IF(F1498="Short",G1498-L1498,L1498-G1498)*AZ1498-AX1498)),"")))</f>
        <v/>
      </c>
      <c r="AQ1498" s="188" t="str">
        <f t="shared" si="538"/>
        <v/>
      </c>
      <c r="AR1498" s="188" t="str">
        <f t="shared" si="539"/>
        <v/>
      </c>
      <c r="AS1498" s="188" t="str">
        <f t="shared" si="540"/>
        <v/>
      </c>
      <c r="AT1498" s="188" t="str">
        <f>IF(ISNUMBER(A1498),MAX($AS$2:AS1498)-AS1498,"")</f>
        <v/>
      </c>
      <c r="AU1498" s="189" t="str">
        <f t="shared" si="541"/>
        <v/>
      </c>
      <c r="AV1498" s="190" t="str">
        <f t="shared" si="542"/>
        <v/>
      </c>
      <c r="AW1498" s="190" t="str">
        <f t="shared" si="543"/>
        <v/>
      </c>
      <c r="AX1498" s="191" t="str">
        <f ca="1">IF(ISNUMBER($A1498),INDIRECT(CONCATENATE("'Instrument List'!B",(MATCH(E1498,'Instrument List'!A:A,0))-0)),"")</f>
        <v/>
      </c>
      <c r="AY1498" s="191" t="str">
        <f ca="1">IF(ISNUMBER($A1498),INDIRECT(CONCATENATE("'Instrument List'!D",(MATCH(E1498,'Instrument List'!A:A,0))-0)),"")</f>
        <v/>
      </c>
      <c r="AZ1498" s="191" t="str">
        <f ca="1">IF(ISNUMBER($A1498),INDIRECT(CONCATENATE("'Instrument List'!C",(MATCH(E1498,'Instrument List'!A:A,0))-0)),"")</f>
        <v/>
      </c>
      <c r="BA1498" s="192" t="str">
        <f ca="1">IF(ISNUMBER(A1498),INDIRECT(CONCATENATE("'Instrument List'!E",(MATCH(E1498,'Instrument List'!A:A,0))-0)),"")</f>
        <v/>
      </c>
      <c r="BB1498" s="193" t="str">
        <f t="shared" si="544"/>
        <v/>
      </c>
      <c r="BC1498" s="193" t="str">
        <f t="shared" si="545"/>
        <v/>
      </c>
      <c r="BD1498" s="193" t="str">
        <f ca="1">IF(ISNUMBER(A1498),INDIRECT(CONCATENATE("'Instrument List'!F",(MATCH(E1498,'Instrument List'!A:A,0))-0)),"")</f>
        <v/>
      </c>
    </row>
    <row r="1499" spans="1:56">
      <c r="A1499" s="220" t="str">
        <f t="shared" si="525"/>
        <v/>
      </c>
      <c r="B1499" s="221"/>
      <c r="C1499" s="222"/>
      <c r="D1499" s="169"/>
      <c r="E1499" s="169"/>
      <c r="F1499" s="169"/>
      <c r="G1499" s="202"/>
      <c r="H1499" s="217"/>
      <c r="I1499" s="212"/>
      <c r="J1499" s="206"/>
      <c r="K1499" s="212"/>
      <c r="L1499" s="206"/>
      <c r="M1499" s="212"/>
      <c r="N1499" s="206"/>
      <c r="O1499" s="170" t="str">
        <f t="shared" si="526"/>
        <v/>
      </c>
      <c r="P1499" s="171"/>
      <c r="Q1499" s="171"/>
      <c r="R1499" s="171"/>
      <c r="S1499" s="172" t="str">
        <f t="shared" si="527"/>
        <v/>
      </c>
      <c r="T1499" s="172" t="str">
        <f t="shared" si="528"/>
        <v/>
      </c>
      <c r="U1499" s="171"/>
      <c r="V1499" s="171"/>
      <c r="W1499" s="173" t="str">
        <f t="shared" si="529"/>
        <v/>
      </c>
      <c r="X1499" s="173" t="str">
        <f t="shared" si="530"/>
        <v/>
      </c>
      <c r="Y1499" s="173" t="str">
        <f t="shared" si="531"/>
        <v/>
      </c>
      <c r="Z1499" s="171"/>
      <c r="AA1499" s="171"/>
      <c r="AB1499" s="171"/>
      <c r="AC1499" s="172" t="str">
        <f t="shared" si="532"/>
        <v/>
      </c>
      <c r="AD1499" s="172" t="str">
        <f t="shared" si="533"/>
        <v/>
      </c>
      <c r="AE1499" s="174"/>
      <c r="AF1499" s="175" t="str">
        <f t="shared" si="534"/>
        <v/>
      </c>
      <c r="AG1499" s="169"/>
      <c r="AH1499" s="171"/>
      <c r="AI1499" s="171"/>
      <c r="AJ1499" s="169"/>
      <c r="AK1499" s="176" t="str">
        <f t="shared" si="535"/>
        <v/>
      </c>
      <c r="AL1499" s="176" t="str">
        <f t="shared" si="536"/>
        <v/>
      </c>
      <c r="AM1499" s="176" t="str">
        <f t="shared" si="537"/>
        <v/>
      </c>
      <c r="AN1499" s="359" t="str">
        <f>IF(Overview!$K$17='Internal Calcs'!$P$22,IF(AK1499="","",AK1499),IF(Overview!$K$17='Internal Calcs'!$P$23,IF(AK1499="","",AK1499),IF(ISNUMBER(A1499),(IF(F1499="Short",G1499-H1499,H1499-G1499)*AZ1499-AX1499),"")))</f>
        <v/>
      </c>
      <c r="AO1499" s="401" t="str">
        <f>IF(Overview!$K$17='Internal Calcs'!$P$22,IF(AL1499="","",AL1499),IF(Overview!$K$17='Internal Calcs'!$P$23,IF(AL1499="","",AL1499),IF(ISNUMBER(A1499),IF(AL1499="",(IF(F1499="Short",G1499-H1499,H1499-G1499)*AZ1499-AX1499),(IF(F1499="Short",G1499-J1499,J1499-G1499)*AZ1499-AX1499)),"")))</f>
        <v/>
      </c>
      <c r="AP1499" s="359" t="str">
        <f>IF(Overview!$K$17='Internal Calcs'!$P$22,"",IF(Overview!$K$17='Internal Calcs'!$P$23,IF(AM1499="","",AM1499),IF(ISNUMBER(A1499),IF(AM1499="",(IF(F1499="Short",G1499-H1499,H1499-G1499)*AZ1499-AX1499),(IF(F1499="Short",G1499-L1499,L1499-G1499)*AZ1499-AX1499)),"")))</f>
        <v/>
      </c>
      <c r="AQ1499" s="176" t="str">
        <f t="shared" si="538"/>
        <v/>
      </c>
      <c r="AR1499" s="176" t="str">
        <f t="shared" si="539"/>
        <v/>
      </c>
      <c r="AS1499" s="176" t="str">
        <f t="shared" si="540"/>
        <v/>
      </c>
      <c r="AT1499" s="176" t="str">
        <f>IF(ISNUMBER(A1499),MAX($AS$2:AS1499)-AS1499,"")</f>
        <v/>
      </c>
      <c r="AU1499" s="177" t="str">
        <f t="shared" si="541"/>
        <v/>
      </c>
      <c r="AV1499" s="178" t="str">
        <f t="shared" si="542"/>
        <v/>
      </c>
      <c r="AW1499" s="178" t="str">
        <f t="shared" si="543"/>
        <v/>
      </c>
      <c r="AX1499" s="179" t="str">
        <f ca="1">IF(ISNUMBER($A1499),INDIRECT(CONCATENATE("'Instrument List'!B",(MATCH(E1499,'Instrument List'!A:A,0))-0)),"")</f>
        <v/>
      </c>
      <c r="AY1499" s="179" t="str">
        <f ca="1">IF(ISNUMBER($A1499),INDIRECT(CONCATENATE("'Instrument List'!D",(MATCH(E1499,'Instrument List'!A:A,0))-0)),"")</f>
        <v/>
      </c>
      <c r="AZ1499" s="179" t="str">
        <f ca="1">IF(ISNUMBER($A1499),INDIRECT(CONCATENATE("'Instrument List'!C",(MATCH(E1499,'Instrument List'!A:A,0))-0)),"")</f>
        <v/>
      </c>
      <c r="BA1499" s="180" t="str">
        <f ca="1">IF(ISNUMBER(A1499),INDIRECT(CONCATENATE("'Instrument List'!E",(MATCH(E1499,'Instrument List'!A:A,0))-0)),"")</f>
        <v/>
      </c>
      <c r="BB1499" s="181" t="str">
        <f t="shared" si="544"/>
        <v/>
      </c>
      <c r="BC1499" s="181" t="str">
        <f t="shared" si="545"/>
        <v/>
      </c>
      <c r="BD1499" s="181" t="str">
        <f ca="1">IF(ISNUMBER(A1499),INDIRECT(CONCATENATE("'Instrument List'!F",(MATCH(E1499,'Instrument List'!A:A,0))-0)),"")</f>
        <v/>
      </c>
    </row>
    <row r="1500" spans="1:56">
      <c r="A1500" s="223" t="str">
        <f t="shared" si="525"/>
        <v/>
      </c>
      <c r="B1500" s="224"/>
      <c r="C1500" s="225"/>
      <c r="D1500" s="182"/>
      <c r="E1500" s="182"/>
      <c r="F1500" s="182"/>
      <c r="G1500" s="203"/>
      <c r="H1500" s="218"/>
      <c r="I1500" s="213"/>
      <c r="J1500" s="207"/>
      <c r="K1500" s="213"/>
      <c r="L1500" s="207"/>
      <c r="M1500" s="213"/>
      <c r="N1500" s="207"/>
      <c r="O1500" s="183" t="str">
        <f t="shared" si="526"/>
        <v/>
      </c>
      <c r="P1500" s="184"/>
      <c r="Q1500" s="184"/>
      <c r="R1500" s="275"/>
      <c r="S1500" s="185" t="str">
        <f t="shared" si="527"/>
        <v/>
      </c>
      <c r="T1500" s="185" t="str">
        <f t="shared" si="528"/>
        <v/>
      </c>
      <c r="U1500" s="275"/>
      <c r="V1500" s="275"/>
      <c r="W1500" s="276" t="str">
        <f t="shared" si="529"/>
        <v/>
      </c>
      <c r="X1500" s="276" t="str">
        <f t="shared" si="530"/>
        <v/>
      </c>
      <c r="Y1500" s="276" t="str">
        <f t="shared" si="531"/>
        <v/>
      </c>
      <c r="Z1500" s="275"/>
      <c r="AA1500" s="184"/>
      <c r="AB1500" s="184"/>
      <c r="AC1500" s="185" t="str">
        <f t="shared" si="532"/>
        <v/>
      </c>
      <c r="AD1500" s="185" t="str">
        <f t="shared" si="533"/>
        <v/>
      </c>
      <c r="AE1500" s="186"/>
      <c r="AF1500" s="187" t="str">
        <f t="shared" si="534"/>
        <v/>
      </c>
      <c r="AG1500" s="182"/>
      <c r="AH1500" s="184"/>
      <c r="AI1500" s="184"/>
      <c r="AJ1500" s="182"/>
      <c r="AK1500" s="188" t="str">
        <f t="shared" si="535"/>
        <v/>
      </c>
      <c r="AL1500" s="188" t="str">
        <f t="shared" si="536"/>
        <v/>
      </c>
      <c r="AM1500" s="188" t="str">
        <f t="shared" si="537"/>
        <v/>
      </c>
      <c r="AN1500" s="359" t="str">
        <f>IF(Overview!$K$17='Internal Calcs'!$P$22,IF(AK1500="","",AK1500),IF(Overview!$K$17='Internal Calcs'!$P$23,IF(AK1500="","",AK1500),IF(ISNUMBER(A1500),(IF(F1500="Short",G1500-H1500,H1500-G1500)*AZ1500-AX1500),"")))</f>
        <v/>
      </c>
      <c r="AO1500" s="401" t="str">
        <f>IF(Overview!$K$17='Internal Calcs'!$P$22,IF(AL1500="","",AL1500),IF(Overview!$K$17='Internal Calcs'!$P$23,IF(AL1500="","",AL1500),IF(ISNUMBER(A1500),IF(AL1500="",(IF(F1500="Short",G1500-H1500,H1500-G1500)*AZ1500-AX1500),(IF(F1500="Short",G1500-J1500,J1500-G1500)*AZ1500-AX1500)),"")))</f>
        <v/>
      </c>
      <c r="AP1500" s="359" t="str">
        <f>IF(Overview!$K$17='Internal Calcs'!$P$22,"",IF(Overview!$K$17='Internal Calcs'!$P$23,IF(AM1500="","",AM1500),IF(ISNUMBER(A1500),IF(AM1500="",(IF(F1500="Short",G1500-H1500,H1500-G1500)*AZ1500-AX1500),(IF(F1500="Short",G1500-L1500,L1500-G1500)*AZ1500-AX1500)),"")))</f>
        <v/>
      </c>
      <c r="AQ1500" s="188" t="str">
        <f t="shared" si="538"/>
        <v/>
      </c>
      <c r="AR1500" s="188" t="str">
        <f t="shared" si="539"/>
        <v/>
      </c>
      <c r="AS1500" s="188" t="str">
        <f t="shared" si="540"/>
        <v/>
      </c>
      <c r="AT1500" s="188" t="str">
        <f>IF(ISNUMBER(A1500),MAX($AS$2:AS1500)-AS1500,"")</f>
        <v/>
      </c>
      <c r="AU1500" s="189" t="str">
        <f t="shared" si="541"/>
        <v/>
      </c>
      <c r="AV1500" s="190" t="str">
        <f t="shared" si="542"/>
        <v/>
      </c>
      <c r="AW1500" s="190" t="str">
        <f t="shared" si="543"/>
        <v/>
      </c>
      <c r="AX1500" s="191" t="str">
        <f ca="1">IF(ISNUMBER($A1500),INDIRECT(CONCATENATE("'Instrument List'!B",(MATCH(E1500,'Instrument List'!A:A,0))-0)),"")</f>
        <v/>
      </c>
      <c r="AY1500" s="191" t="str">
        <f ca="1">IF(ISNUMBER($A1500),INDIRECT(CONCATENATE("'Instrument List'!D",(MATCH(E1500,'Instrument List'!A:A,0))-0)),"")</f>
        <v/>
      </c>
      <c r="AZ1500" s="191" t="str">
        <f ca="1">IF(ISNUMBER($A1500),INDIRECT(CONCATENATE("'Instrument List'!C",(MATCH(E1500,'Instrument List'!A:A,0))-0)),"")</f>
        <v/>
      </c>
      <c r="BA1500" s="192" t="str">
        <f ca="1">IF(ISNUMBER(A1500),INDIRECT(CONCATENATE("'Instrument List'!E",(MATCH(E1500,'Instrument List'!A:A,0))-0)),"")</f>
        <v/>
      </c>
      <c r="BB1500" s="193" t="str">
        <f t="shared" si="544"/>
        <v/>
      </c>
      <c r="BC1500" s="193" t="str">
        <f t="shared" si="545"/>
        <v/>
      </c>
      <c r="BD1500" s="193" t="str">
        <f ca="1">IF(ISNUMBER(A1500),INDIRECT(CONCATENATE("'Instrument List'!F",(MATCH(E1500,'Instrument List'!A:A,0))-0)),"")</f>
        <v/>
      </c>
    </row>
    <row r="1501" spans="1:56">
      <c r="A1501" s="220" t="str">
        <f t="shared" si="525"/>
        <v/>
      </c>
      <c r="B1501" s="221"/>
      <c r="C1501" s="222"/>
      <c r="D1501" s="169"/>
      <c r="E1501" s="169"/>
      <c r="F1501" s="169"/>
      <c r="G1501" s="202"/>
      <c r="H1501" s="217"/>
      <c r="I1501" s="212"/>
      <c r="J1501" s="206"/>
      <c r="K1501" s="212"/>
      <c r="L1501" s="206"/>
      <c r="M1501" s="212"/>
      <c r="N1501" s="206"/>
      <c r="O1501" s="170" t="str">
        <f t="shared" si="526"/>
        <v/>
      </c>
      <c r="P1501" s="171"/>
      <c r="Q1501" s="171"/>
      <c r="R1501" s="171"/>
      <c r="S1501" s="172" t="str">
        <f t="shared" si="527"/>
        <v/>
      </c>
      <c r="T1501" s="172" t="str">
        <f t="shared" si="528"/>
        <v/>
      </c>
      <c r="U1501" s="171"/>
      <c r="V1501" s="171"/>
      <c r="W1501" s="173" t="str">
        <f t="shared" si="529"/>
        <v/>
      </c>
      <c r="X1501" s="173" t="str">
        <f t="shared" si="530"/>
        <v/>
      </c>
      <c r="Y1501" s="173" t="str">
        <f t="shared" si="531"/>
        <v/>
      </c>
      <c r="Z1501" s="171"/>
      <c r="AA1501" s="171"/>
      <c r="AB1501" s="171"/>
      <c r="AC1501" s="172" t="str">
        <f t="shared" si="532"/>
        <v/>
      </c>
      <c r="AD1501" s="172" t="str">
        <f t="shared" si="533"/>
        <v/>
      </c>
      <c r="AE1501" s="174"/>
      <c r="AF1501" s="175" t="str">
        <f t="shared" si="534"/>
        <v/>
      </c>
      <c r="AG1501" s="169"/>
      <c r="AH1501" s="171"/>
      <c r="AI1501" s="171"/>
      <c r="AJ1501" s="169"/>
      <c r="AK1501" s="176" t="str">
        <f t="shared" si="535"/>
        <v/>
      </c>
      <c r="AL1501" s="176" t="str">
        <f t="shared" si="536"/>
        <v/>
      </c>
      <c r="AM1501" s="176" t="str">
        <f t="shared" si="537"/>
        <v/>
      </c>
      <c r="AN1501" s="359" t="str">
        <f>IF(Overview!$K$17='Internal Calcs'!$P$22,IF(AK1501="","",AK1501),IF(Overview!$K$17='Internal Calcs'!$P$23,IF(AK1501="","",AK1501),IF(ISNUMBER(A1501),(IF(F1501="Short",G1501-H1501,H1501-G1501)*AZ1501-AX1501),"")))</f>
        <v/>
      </c>
      <c r="AO1501" s="401" t="str">
        <f>IF(Overview!$K$17='Internal Calcs'!$P$22,IF(AL1501="","",AL1501),IF(Overview!$K$17='Internal Calcs'!$P$23,IF(AL1501="","",AL1501),IF(ISNUMBER(A1501),IF(AL1501="",(IF(F1501="Short",G1501-H1501,H1501-G1501)*AZ1501-AX1501),(IF(F1501="Short",G1501-J1501,J1501-G1501)*AZ1501-AX1501)),"")))</f>
        <v/>
      </c>
      <c r="AP1501" s="359" t="str">
        <f>IF(Overview!$K$17='Internal Calcs'!$P$22,"",IF(Overview!$K$17='Internal Calcs'!$P$23,IF(AM1501="","",AM1501),IF(ISNUMBER(A1501),IF(AM1501="",(IF(F1501="Short",G1501-H1501,H1501-G1501)*AZ1501-AX1501),(IF(F1501="Short",G1501-L1501,L1501-G1501)*AZ1501-AX1501)),"")))</f>
        <v/>
      </c>
      <c r="AQ1501" s="176" t="str">
        <f t="shared" si="538"/>
        <v/>
      </c>
      <c r="AR1501" s="176" t="str">
        <f t="shared" si="539"/>
        <v/>
      </c>
      <c r="AS1501" s="176" t="str">
        <f t="shared" si="540"/>
        <v/>
      </c>
      <c r="AT1501" s="176" t="str">
        <f>IF(ISNUMBER(A1501),MAX($AS$2:AS1501)-AS1501,"")</f>
        <v/>
      </c>
      <c r="AU1501" s="177" t="str">
        <f t="shared" si="541"/>
        <v/>
      </c>
      <c r="AV1501" s="178" t="str">
        <f t="shared" si="542"/>
        <v/>
      </c>
      <c r="AW1501" s="178" t="str">
        <f t="shared" si="543"/>
        <v/>
      </c>
      <c r="AX1501" s="179" t="str">
        <f ca="1">IF(ISNUMBER($A1501),INDIRECT(CONCATENATE("'Instrument List'!B",(MATCH(E1501,'Instrument List'!A:A,0))-0)),"")</f>
        <v/>
      </c>
      <c r="AY1501" s="179" t="str">
        <f ca="1">IF(ISNUMBER($A1501),INDIRECT(CONCATENATE("'Instrument List'!D",(MATCH(E1501,'Instrument List'!A:A,0))-0)),"")</f>
        <v/>
      </c>
      <c r="AZ1501" s="179" t="str">
        <f ca="1">IF(ISNUMBER($A1501),INDIRECT(CONCATENATE("'Instrument List'!C",(MATCH(E1501,'Instrument List'!A:A,0))-0)),"")</f>
        <v/>
      </c>
      <c r="BA1501" s="180" t="str">
        <f ca="1">IF(ISNUMBER(A1501),INDIRECT(CONCATENATE("'Instrument List'!E",(MATCH(E1501,'Instrument List'!A:A,0))-0)),"")</f>
        <v/>
      </c>
      <c r="BB1501" s="181" t="str">
        <f t="shared" si="544"/>
        <v/>
      </c>
      <c r="BC1501" s="181" t="str">
        <f t="shared" si="545"/>
        <v/>
      </c>
      <c r="BD1501" s="181" t="str">
        <f ca="1">IF(ISNUMBER(A1501),INDIRECT(CONCATENATE("'Instrument List'!F",(MATCH(E1501,'Instrument List'!A:A,0))-0)),"")</f>
        <v/>
      </c>
    </row>
    <row r="1502" spans="1:56">
      <c r="A1502" s="223" t="str">
        <f t="shared" si="525"/>
        <v/>
      </c>
      <c r="B1502" s="224"/>
      <c r="C1502" s="225"/>
      <c r="D1502" s="182"/>
      <c r="E1502" s="182"/>
      <c r="F1502" s="182"/>
      <c r="G1502" s="203"/>
      <c r="H1502" s="218"/>
      <c r="I1502" s="213"/>
      <c r="J1502" s="207"/>
      <c r="K1502" s="213"/>
      <c r="L1502" s="207"/>
      <c r="M1502" s="213"/>
      <c r="N1502" s="207"/>
      <c r="O1502" s="183" t="str">
        <f t="shared" si="526"/>
        <v/>
      </c>
      <c r="P1502" s="184"/>
      <c r="Q1502" s="184"/>
      <c r="R1502" s="275"/>
      <c r="S1502" s="185" t="str">
        <f t="shared" si="527"/>
        <v/>
      </c>
      <c r="T1502" s="185" t="str">
        <f t="shared" si="528"/>
        <v/>
      </c>
      <c r="U1502" s="275"/>
      <c r="V1502" s="275"/>
      <c r="W1502" s="276" t="str">
        <f t="shared" si="529"/>
        <v/>
      </c>
      <c r="X1502" s="276" t="str">
        <f t="shared" si="530"/>
        <v/>
      </c>
      <c r="Y1502" s="276" t="str">
        <f t="shared" si="531"/>
        <v/>
      </c>
      <c r="Z1502" s="275"/>
      <c r="AA1502" s="184"/>
      <c r="AB1502" s="184"/>
      <c r="AC1502" s="185" t="str">
        <f t="shared" si="532"/>
        <v/>
      </c>
      <c r="AD1502" s="185" t="str">
        <f t="shared" si="533"/>
        <v/>
      </c>
      <c r="AE1502" s="186"/>
      <c r="AF1502" s="187" t="str">
        <f t="shared" si="534"/>
        <v/>
      </c>
      <c r="AG1502" s="182"/>
      <c r="AH1502" s="184"/>
      <c r="AI1502" s="184"/>
      <c r="AJ1502" s="182"/>
      <c r="AK1502" s="188" t="str">
        <f t="shared" si="535"/>
        <v/>
      </c>
      <c r="AL1502" s="188" t="str">
        <f t="shared" si="536"/>
        <v/>
      </c>
      <c r="AM1502" s="188" t="str">
        <f t="shared" si="537"/>
        <v/>
      </c>
      <c r="AN1502" s="359" t="str">
        <f>IF(Overview!$K$17='Internal Calcs'!$P$22,IF(AK1502="","",AK1502),IF(Overview!$K$17='Internal Calcs'!$P$23,IF(AK1502="","",AK1502),IF(ISNUMBER(A1502),(IF(F1502="Short",G1502-H1502,H1502-G1502)*AZ1502-AX1502),"")))</f>
        <v/>
      </c>
      <c r="AO1502" s="401" t="str">
        <f>IF(Overview!$K$17='Internal Calcs'!$P$22,IF(AL1502="","",AL1502),IF(Overview!$K$17='Internal Calcs'!$P$23,IF(AL1502="","",AL1502),IF(ISNUMBER(A1502),IF(AL1502="",(IF(F1502="Short",G1502-H1502,H1502-G1502)*AZ1502-AX1502),(IF(F1502="Short",G1502-J1502,J1502-G1502)*AZ1502-AX1502)),"")))</f>
        <v/>
      </c>
      <c r="AP1502" s="359" t="str">
        <f>IF(Overview!$K$17='Internal Calcs'!$P$22,"",IF(Overview!$K$17='Internal Calcs'!$P$23,IF(AM1502="","",AM1502),IF(ISNUMBER(A1502),IF(AM1502="",(IF(F1502="Short",G1502-H1502,H1502-G1502)*AZ1502-AX1502),(IF(F1502="Short",G1502-L1502,L1502-G1502)*AZ1502-AX1502)),"")))</f>
        <v/>
      </c>
      <c r="AQ1502" s="188" t="str">
        <f t="shared" si="538"/>
        <v/>
      </c>
      <c r="AR1502" s="188" t="str">
        <f t="shared" si="539"/>
        <v/>
      </c>
      <c r="AS1502" s="188" t="str">
        <f t="shared" si="540"/>
        <v/>
      </c>
      <c r="AT1502" s="188" t="str">
        <f>IF(ISNUMBER(A1502),MAX($AS$2:AS1502)-AS1502,"")</f>
        <v/>
      </c>
      <c r="AU1502" s="189" t="str">
        <f t="shared" si="541"/>
        <v/>
      </c>
      <c r="AV1502" s="190" t="str">
        <f t="shared" si="542"/>
        <v/>
      </c>
      <c r="AW1502" s="190" t="str">
        <f t="shared" si="543"/>
        <v/>
      </c>
      <c r="AX1502" s="191" t="str">
        <f ca="1">IF(ISNUMBER($A1502),INDIRECT(CONCATENATE("'Instrument List'!B",(MATCH(E1502,'Instrument List'!A:A,0))-0)),"")</f>
        <v/>
      </c>
      <c r="AY1502" s="191" t="str">
        <f ca="1">IF(ISNUMBER($A1502),INDIRECT(CONCATENATE("'Instrument List'!D",(MATCH(E1502,'Instrument List'!A:A,0))-0)),"")</f>
        <v/>
      </c>
      <c r="AZ1502" s="191" t="str">
        <f ca="1">IF(ISNUMBER($A1502),INDIRECT(CONCATENATE("'Instrument List'!C",(MATCH(E1502,'Instrument List'!A:A,0))-0)),"")</f>
        <v/>
      </c>
      <c r="BA1502" s="192" t="str">
        <f ca="1">IF(ISNUMBER(A1502),INDIRECT(CONCATENATE("'Instrument List'!E",(MATCH(E1502,'Instrument List'!A:A,0))-0)),"")</f>
        <v/>
      </c>
      <c r="BB1502" s="193" t="str">
        <f t="shared" si="544"/>
        <v/>
      </c>
      <c r="BC1502" s="193" t="str">
        <f t="shared" si="545"/>
        <v/>
      </c>
      <c r="BD1502" s="193" t="str">
        <f ca="1">IF(ISNUMBER(A1502),INDIRECT(CONCATENATE("'Instrument List'!F",(MATCH(E1502,'Instrument List'!A:A,0))-0)),"")</f>
        <v/>
      </c>
    </row>
    <row r="1503" spans="1:56">
      <c r="A1503" s="220" t="str">
        <f t="shared" si="525"/>
        <v/>
      </c>
      <c r="B1503" s="221"/>
      <c r="C1503" s="222"/>
      <c r="D1503" s="169"/>
      <c r="E1503" s="169"/>
      <c r="F1503" s="169"/>
      <c r="G1503" s="202"/>
      <c r="H1503" s="217"/>
      <c r="I1503" s="212"/>
      <c r="J1503" s="206"/>
      <c r="K1503" s="212"/>
      <c r="L1503" s="206"/>
      <c r="M1503" s="212"/>
      <c r="N1503" s="206"/>
      <c r="O1503" s="170" t="str">
        <f t="shared" si="526"/>
        <v/>
      </c>
      <c r="P1503" s="171"/>
      <c r="Q1503" s="171"/>
      <c r="R1503" s="171"/>
      <c r="S1503" s="172" t="str">
        <f t="shared" si="527"/>
        <v/>
      </c>
      <c r="T1503" s="172" t="str">
        <f t="shared" si="528"/>
        <v/>
      </c>
      <c r="U1503" s="171"/>
      <c r="V1503" s="171"/>
      <c r="W1503" s="173" t="str">
        <f t="shared" si="529"/>
        <v/>
      </c>
      <c r="X1503" s="173" t="str">
        <f t="shared" si="530"/>
        <v/>
      </c>
      <c r="Y1503" s="173" t="str">
        <f t="shared" si="531"/>
        <v/>
      </c>
      <c r="Z1503" s="171"/>
      <c r="AA1503" s="171"/>
      <c r="AB1503" s="171"/>
      <c r="AC1503" s="172" t="str">
        <f t="shared" si="532"/>
        <v/>
      </c>
      <c r="AD1503" s="172" t="str">
        <f t="shared" si="533"/>
        <v/>
      </c>
      <c r="AE1503" s="174"/>
      <c r="AF1503" s="175" t="str">
        <f t="shared" si="534"/>
        <v/>
      </c>
      <c r="AG1503" s="169"/>
      <c r="AH1503" s="171"/>
      <c r="AI1503" s="171"/>
      <c r="AJ1503" s="169"/>
      <c r="AK1503" s="176" t="str">
        <f t="shared" si="535"/>
        <v/>
      </c>
      <c r="AL1503" s="176" t="str">
        <f t="shared" si="536"/>
        <v/>
      </c>
      <c r="AM1503" s="176" t="str">
        <f t="shared" si="537"/>
        <v/>
      </c>
      <c r="AN1503" s="359" t="str">
        <f>IF(Overview!$K$17='Internal Calcs'!$P$22,IF(AK1503="","",AK1503),IF(Overview!$K$17='Internal Calcs'!$P$23,IF(AK1503="","",AK1503),IF(ISNUMBER(A1503),(IF(F1503="Short",G1503-H1503,H1503-G1503)*AZ1503-AX1503),"")))</f>
        <v/>
      </c>
      <c r="AO1503" s="401" t="str">
        <f>IF(Overview!$K$17='Internal Calcs'!$P$22,IF(AL1503="","",AL1503),IF(Overview!$K$17='Internal Calcs'!$P$23,IF(AL1503="","",AL1503),IF(ISNUMBER(A1503),IF(AL1503="",(IF(F1503="Short",G1503-H1503,H1503-G1503)*AZ1503-AX1503),(IF(F1503="Short",G1503-J1503,J1503-G1503)*AZ1503-AX1503)),"")))</f>
        <v/>
      </c>
      <c r="AP1503" s="359" t="str">
        <f>IF(Overview!$K$17='Internal Calcs'!$P$22,"",IF(Overview!$K$17='Internal Calcs'!$P$23,IF(AM1503="","",AM1503),IF(ISNUMBER(A1503),IF(AM1503="",(IF(F1503="Short",G1503-H1503,H1503-G1503)*AZ1503-AX1503),(IF(F1503="Short",G1503-L1503,L1503-G1503)*AZ1503-AX1503)),"")))</f>
        <v/>
      </c>
      <c r="AQ1503" s="176" t="str">
        <f t="shared" si="538"/>
        <v/>
      </c>
      <c r="AR1503" s="176" t="str">
        <f t="shared" si="539"/>
        <v/>
      </c>
      <c r="AS1503" s="176" t="str">
        <f t="shared" si="540"/>
        <v/>
      </c>
      <c r="AT1503" s="176" t="str">
        <f>IF(ISNUMBER(A1503),MAX($AS$2:AS1503)-AS1503,"")</f>
        <v/>
      </c>
      <c r="AU1503" s="177" t="str">
        <f t="shared" si="541"/>
        <v/>
      </c>
      <c r="AV1503" s="178" t="str">
        <f t="shared" si="542"/>
        <v/>
      </c>
      <c r="AW1503" s="178" t="str">
        <f t="shared" si="543"/>
        <v/>
      </c>
      <c r="AX1503" s="179" t="str">
        <f ca="1">IF(ISNUMBER($A1503),INDIRECT(CONCATENATE("'Instrument List'!B",(MATCH(E1503,'Instrument List'!A:A,0))-0)),"")</f>
        <v/>
      </c>
      <c r="AY1503" s="179" t="str">
        <f ca="1">IF(ISNUMBER($A1503),INDIRECT(CONCATENATE("'Instrument List'!D",(MATCH(E1503,'Instrument List'!A:A,0))-0)),"")</f>
        <v/>
      </c>
      <c r="AZ1503" s="179" t="str">
        <f ca="1">IF(ISNUMBER($A1503),INDIRECT(CONCATENATE("'Instrument List'!C",(MATCH(E1503,'Instrument List'!A:A,0))-0)),"")</f>
        <v/>
      </c>
      <c r="BA1503" s="180" t="str">
        <f ca="1">IF(ISNUMBER(A1503),INDIRECT(CONCATENATE("'Instrument List'!E",(MATCH(E1503,'Instrument List'!A:A,0))-0)),"")</f>
        <v/>
      </c>
      <c r="BB1503" s="181" t="str">
        <f t="shared" si="544"/>
        <v/>
      </c>
      <c r="BC1503" s="181" t="str">
        <f t="shared" si="545"/>
        <v/>
      </c>
      <c r="BD1503" s="181" t="str">
        <f ca="1">IF(ISNUMBER(A1503),INDIRECT(CONCATENATE("'Instrument List'!F",(MATCH(E1503,'Instrument List'!A:A,0))-0)),"")</f>
        <v/>
      </c>
    </row>
    <row r="1504" spans="1:56">
      <c r="A1504" s="223" t="str">
        <f t="shared" si="525"/>
        <v/>
      </c>
      <c r="B1504" s="224"/>
      <c r="C1504" s="225"/>
      <c r="D1504" s="182"/>
      <c r="E1504" s="182"/>
      <c r="F1504" s="182"/>
      <c r="G1504" s="203"/>
      <c r="H1504" s="218"/>
      <c r="I1504" s="213"/>
      <c r="J1504" s="207"/>
      <c r="K1504" s="213"/>
      <c r="L1504" s="207"/>
      <c r="M1504" s="213"/>
      <c r="N1504" s="207"/>
      <c r="O1504" s="183" t="str">
        <f t="shared" si="526"/>
        <v/>
      </c>
      <c r="P1504" s="184"/>
      <c r="Q1504" s="184"/>
      <c r="R1504" s="275"/>
      <c r="S1504" s="185" t="str">
        <f t="shared" si="527"/>
        <v/>
      </c>
      <c r="T1504" s="185" t="str">
        <f t="shared" si="528"/>
        <v/>
      </c>
      <c r="U1504" s="275"/>
      <c r="V1504" s="275"/>
      <c r="W1504" s="276" t="str">
        <f t="shared" si="529"/>
        <v/>
      </c>
      <c r="X1504" s="276" t="str">
        <f t="shared" si="530"/>
        <v/>
      </c>
      <c r="Y1504" s="276" t="str">
        <f t="shared" si="531"/>
        <v/>
      </c>
      <c r="Z1504" s="275"/>
      <c r="AA1504" s="184"/>
      <c r="AB1504" s="184"/>
      <c r="AC1504" s="185" t="str">
        <f t="shared" si="532"/>
        <v/>
      </c>
      <c r="AD1504" s="185" t="str">
        <f t="shared" si="533"/>
        <v/>
      </c>
      <c r="AE1504" s="186"/>
      <c r="AF1504" s="187" t="str">
        <f t="shared" si="534"/>
        <v/>
      </c>
      <c r="AG1504" s="182"/>
      <c r="AH1504" s="184"/>
      <c r="AI1504" s="184"/>
      <c r="AJ1504" s="182"/>
      <c r="AK1504" s="188" t="str">
        <f t="shared" si="535"/>
        <v/>
      </c>
      <c r="AL1504" s="188" t="str">
        <f t="shared" si="536"/>
        <v/>
      </c>
      <c r="AM1504" s="188" t="str">
        <f t="shared" si="537"/>
        <v/>
      </c>
      <c r="AN1504" s="359" t="str">
        <f>IF(Overview!$K$17='Internal Calcs'!$P$22,IF(AK1504="","",AK1504),IF(Overview!$K$17='Internal Calcs'!$P$23,IF(AK1504="","",AK1504),IF(ISNUMBER(A1504),(IF(F1504="Short",G1504-H1504,H1504-G1504)*AZ1504-AX1504),"")))</f>
        <v/>
      </c>
      <c r="AO1504" s="401" t="str">
        <f>IF(Overview!$K$17='Internal Calcs'!$P$22,IF(AL1504="","",AL1504),IF(Overview!$K$17='Internal Calcs'!$P$23,IF(AL1504="","",AL1504),IF(ISNUMBER(A1504),IF(AL1504="",(IF(F1504="Short",G1504-H1504,H1504-G1504)*AZ1504-AX1504),(IF(F1504="Short",G1504-J1504,J1504-G1504)*AZ1504-AX1504)),"")))</f>
        <v/>
      </c>
      <c r="AP1504" s="359" t="str">
        <f>IF(Overview!$K$17='Internal Calcs'!$P$22,"",IF(Overview!$K$17='Internal Calcs'!$P$23,IF(AM1504="","",AM1504),IF(ISNUMBER(A1504),IF(AM1504="",(IF(F1504="Short",G1504-H1504,H1504-G1504)*AZ1504-AX1504),(IF(F1504="Short",G1504-L1504,L1504-G1504)*AZ1504-AX1504)),"")))</f>
        <v/>
      </c>
      <c r="AQ1504" s="188" t="str">
        <f t="shared" si="538"/>
        <v/>
      </c>
      <c r="AR1504" s="188" t="str">
        <f t="shared" si="539"/>
        <v/>
      </c>
      <c r="AS1504" s="188" t="str">
        <f t="shared" si="540"/>
        <v/>
      </c>
      <c r="AT1504" s="188" t="str">
        <f>IF(ISNUMBER(A1504),MAX($AS$2:AS1504)-AS1504,"")</f>
        <v/>
      </c>
      <c r="AU1504" s="189" t="str">
        <f t="shared" si="541"/>
        <v/>
      </c>
      <c r="AV1504" s="190" t="str">
        <f t="shared" si="542"/>
        <v/>
      </c>
      <c r="AW1504" s="190" t="str">
        <f t="shared" si="543"/>
        <v/>
      </c>
      <c r="AX1504" s="191" t="str">
        <f ca="1">IF(ISNUMBER($A1504),INDIRECT(CONCATENATE("'Instrument List'!B",(MATCH(E1504,'Instrument List'!A:A,0))-0)),"")</f>
        <v/>
      </c>
      <c r="AY1504" s="191" t="str">
        <f ca="1">IF(ISNUMBER($A1504),INDIRECT(CONCATENATE("'Instrument List'!D",(MATCH(E1504,'Instrument List'!A:A,0))-0)),"")</f>
        <v/>
      </c>
      <c r="AZ1504" s="191" t="str">
        <f ca="1">IF(ISNUMBER($A1504),INDIRECT(CONCATENATE("'Instrument List'!C",(MATCH(E1504,'Instrument List'!A:A,0))-0)),"")</f>
        <v/>
      </c>
      <c r="BA1504" s="192" t="str">
        <f ca="1">IF(ISNUMBER(A1504),INDIRECT(CONCATENATE("'Instrument List'!E",(MATCH(E1504,'Instrument List'!A:A,0))-0)),"")</f>
        <v/>
      </c>
      <c r="BB1504" s="193" t="str">
        <f t="shared" si="544"/>
        <v/>
      </c>
      <c r="BC1504" s="193" t="str">
        <f t="shared" si="545"/>
        <v/>
      </c>
      <c r="BD1504" s="193" t="str">
        <f ca="1">IF(ISNUMBER(A1504),INDIRECT(CONCATENATE("'Instrument List'!F",(MATCH(E1504,'Instrument List'!A:A,0))-0)),"")</f>
        <v/>
      </c>
    </row>
    <row r="1505" spans="1:56">
      <c r="A1505" s="220" t="str">
        <f t="shared" si="525"/>
        <v/>
      </c>
      <c r="B1505" s="221"/>
      <c r="C1505" s="222"/>
      <c r="D1505" s="169"/>
      <c r="E1505" s="169"/>
      <c r="F1505" s="169"/>
      <c r="G1505" s="202"/>
      <c r="H1505" s="217"/>
      <c r="I1505" s="212"/>
      <c r="J1505" s="206"/>
      <c r="K1505" s="212"/>
      <c r="L1505" s="206"/>
      <c r="M1505" s="212"/>
      <c r="N1505" s="206"/>
      <c r="O1505" s="170" t="str">
        <f t="shared" si="526"/>
        <v/>
      </c>
      <c r="P1505" s="171"/>
      <c r="Q1505" s="171"/>
      <c r="R1505" s="171"/>
      <c r="S1505" s="172" t="str">
        <f t="shared" si="527"/>
        <v/>
      </c>
      <c r="T1505" s="172" t="str">
        <f t="shared" si="528"/>
        <v/>
      </c>
      <c r="U1505" s="171"/>
      <c r="V1505" s="171"/>
      <c r="W1505" s="173" t="str">
        <f t="shared" si="529"/>
        <v/>
      </c>
      <c r="X1505" s="173" t="str">
        <f t="shared" si="530"/>
        <v/>
      </c>
      <c r="Y1505" s="173" t="str">
        <f t="shared" si="531"/>
        <v/>
      </c>
      <c r="Z1505" s="171"/>
      <c r="AA1505" s="171"/>
      <c r="AB1505" s="171"/>
      <c r="AC1505" s="172" t="str">
        <f t="shared" si="532"/>
        <v/>
      </c>
      <c r="AD1505" s="172" t="str">
        <f t="shared" si="533"/>
        <v/>
      </c>
      <c r="AE1505" s="174"/>
      <c r="AF1505" s="175" t="str">
        <f t="shared" si="534"/>
        <v/>
      </c>
      <c r="AG1505" s="169"/>
      <c r="AH1505" s="171"/>
      <c r="AI1505" s="171"/>
      <c r="AJ1505" s="169"/>
      <c r="AK1505" s="176" t="str">
        <f t="shared" si="535"/>
        <v/>
      </c>
      <c r="AL1505" s="176" t="str">
        <f t="shared" si="536"/>
        <v/>
      </c>
      <c r="AM1505" s="176" t="str">
        <f t="shared" si="537"/>
        <v/>
      </c>
      <c r="AN1505" s="359" t="str">
        <f>IF(Overview!$K$17='Internal Calcs'!$P$22,IF(AK1505="","",AK1505),IF(Overview!$K$17='Internal Calcs'!$P$23,IF(AK1505="","",AK1505),IF(ISNUMBER(A1505),(IF(F1505="Short",G1505-H1505,H1505-G1505)*AZ1505-AX1505),"")))</f>
        <v/>
      </c>
      <c r="AO1505" s="401" t="str">
        <f>IF(Overview!$K$17='Internal Calcs'!$P$22,IF(AL1505="","",AL1505),IF(Overview!$K$17='Internal Calcs'!$P$23,IF(AL1505="","",AL1505),IF(ISNUMBER(A1505),IF(AL1505="",(IF(F1505="Short",G1505-H1505,H1505-G1505)*AZ1505-AX1505),(IF(F1505="Short",G1505-J1505,J1505-G1505)*AZ1505-AX1505)),"")))</f>
        <v/>
      </c>
      <c r="AP1505" s="359" t="str">
        <f>IF(Overview!$K$17='Internal Calcs'!$P$22,"",IF(Overview!$K$17='Internal Calcs'!$P$23,IF(AM1505="","",AM1505),IF(ISNUMBER(A1505),IF(AM1505="",(IF(F1505="Short",G1505-H1505,H1505-G1505)*AZ1505-AX1505),(IF(F1505="Short",G1505-L1505,L1505-G1505)*AZ1505-AX1505)),"")))</f>
        <v/>
      </c>
      <c r="AQ1505" s="176" t="str">
        <f t="shared" si="538"/>
        <v/>
      </c>
      <c r="AR1505" s="176" t="str">
        <f t="shared" si="539"/>
        <v/>
      </c>
      <c r="AS1505" s="176" t="str">
        <f t="shared" si="540"/>
        <v/>
      </c>
      <c r="AT1505" s="176" t="str">
        <f>IF(ISNUMBER(A1505),MAX($AS$2:AS1505)-AS1505,"")</f>
        <v/>
      </c>
      <c r="AU1505" s="177" t="str">
        <f t="shared" si="541"/>
        <v/>
      </c>
      <c r="AV1505" s="178" t="str">
        <f t="shared" si="542"/>
        <v/>
      </c>
      <c r="AW1505" s="178" t="str">
        <f t="shared" si="543"/>
        <v/>
      </c>
      <c r="AX1505" s="179" t="str">
        <f ca="1">IF(ISNUMBER($A1505),INDIRECT(CONCATENATE("'Instrument List'!B",(MATCH(E1505,'Instrument List'!A:A,0))-0)),"")</f>
        <v/>
      </c>
      <c r="AY1505" s="179" t="str">
        <f ca="1">IF(ISNUMBER($A1505),INDIRECT(CONCATENATE("'Instrument List'!D",(MATCH(E1505,'Instrument List'!A:A,0))-0)),"")</f>
        <v/>
      </c>
      <c r="AZ1505" s="179" t="str">
        <f ca="1">IF(ISNUMBER($A1505),INDIRECT(CONCATENATE("'Instrument List'!C",(MATCH(E1505,'Instrument List'!A:A,0))-0)),"")</f>
        <v/>
      </c>
      <c r="BA1505" s="180" t="str">
        <f ca="1">IF(ISNUMBER(A1505),INDIRECT(CONCATENATE("'Instrument List'!E",(MATCH(E1505,'Instrument List'!A:A,0))-0)),"")</f>
        <v/>
      </c>
      <c r="BB1505" s="181" t="str">
        <f t="shared" si="544"/>
        <v/>
      </c>
      <c r="BC1505" s="181" t="str">
        <f t="shared" si="545"/>
        <v/>
      </c>
      <c r="BD1505" s="181" t="str">
        <f ca="1">IF(ISNUMBER(A1505),INDIRECT(CONCATENATE("'Instrument List'!F",(MATCH(E1505,'Instrument List'!A:A,0))-0)),"")</f>
        <v/>
      </c>
    </row>
    <row r="1506" spans="1:56">
      <c r="A1506" s="223" t="str">
        <f t="shared" si="525"/>
        <v/>
      </c>
      <c r="B1506" s="224"/>
      <c r="C1506" s="225"/>
      <c r="D1506" s="182"/>
      <c r="E1506" s="182"/>
      <c r="F1506" s="182"/>
      <c r="G1506" s="203"/>
      <c r="H1506" s="218"/>
      <c r="I1506" s="213"/>
      <c r="J1506" s="207"/>
      <c r="K1506" s="213"/>
      <c r="L1506" s="207"/>
      <c r="M1506" s="213"/>
      <c r="N1506" s="207"/>
      <c r="O1506" s="183" t="str">
        <f t="shared" si="526"/>
        <v/>
      </c>
      <c r="P1506" s="184"/>
      <c r="Q1506" s="184"/>
      <c r="R1506" s="275"/>
      <c r="S1506" s="185" t="str">
        <f t="shared" si="527"/>
        <v/>
      </c>
      <c r="T1506" s="185" t="str">
        <f t="shared" si="528"/>
        <v/>
      </c>
      <c r="U1506" s="275"/>
      <c r="V1506" s="275"/>
      <c r="W1506" s="276" t="str">
        <f t="shared" si="529"/>
        <v/>
      </c>
      <c r="X1506" s="276" t="str">
        <f t="shared" si="530"/>
        <v/>
      </c>
      <c r="Y1506" s="276" t="str">
        <f t="shared" si="531"/>
        <v/>
      </c>
      <c r="Z1506" s="275"/>
      <c r="AA1506" s="184"/>
      <c r="AB1506" s="184"/>
      <c r="AC1506" s="185" t="str">
        <f t="shared" si="532"/>
        <v/>
      </c>
      <c r="AD1506" s="185" t="str">
        <f t="shared" si="533"/>
        <v/>
      </c>
      <c r="AE1506" s="186"/>
      <c r="AF1506" s="187" t="str">
        <f t="shared" si="534"/>
        <v/>
      </c>
      <c r="AG1506" s="182"/>
      <c r="AH1506" s="184"/>
      <c r="AI1506" s="184"/>
      <c r="AJ1506" s="182"/>
      <c r="AK1506" s="188" t="str">
        <f t="shared" si="535"/>
        <v/>
      </c>
      <c r="AL1506" s="188" t="str">
        <f t="shared" si="536"/>
        <v/>
      </c>
      <c r="AM1506" s="188" t="str">
        <f t="shared" si="537"/>
        <v/>
      </c>
      <c r="AN1506" s="359" t="str">
        <f>IF(Overview!$K$17='Internal Calcs'!$P$22,IF(AK1506="","",AK1506),IF(Overview!$K$17='Internal Calcs'!$P$23,IF(AK1506="","",AK1506),IF(ISNUMBER(A1506),(IF(F1506="Short",G1506-H1506,H1506-G1506)*AZ1506-AX1506),"")))</f>
        <v/>
      </c>
      <c r="AO1506" s="401" t="str">
        <f>IF(Overview!$K$17='Internal Calcs'!$P$22,IF(AL1506="","",AL1506),IF(Overview!$K$17='Internal Calcs'!$P$23,IF(AL1506="","",AL1506),IF(ISNUMBER(A1506),IF(AL1506="",(IF(F1506="Short",G1506-H1506,H1506-G1506)*AZ1506-AX1506),(IF(F1506="Short",G1506-J1506,J1506-G1506)*AZ1506-AX1506)),"")))</f>
        <v/>
      </c>
      <c r="AP1506" s="359" t="str">
        <f>IF(Overview!$K$17='Internal Calcs'!$P$22,"",IF(Overview!$K$17='Internal Calcs'!$P$23,IF(AM1506="","",AM1506),IF(ISNUMBER(A1506),IF(AM1506="",(IF(F1506="Short",G1506-H1506,H1506-G1506)*AZ1506-AX1506),(IF(F1506="Short",G1506-L1506,L1506-G1506)*AZ1506-AX1506)),"")))</f>
        <v/>
      </c>
      <c r="AQ1506" s="188" t="str">
        <f t="shared" si="538"/>
        <v/>
      </c>
      <c r="AR1506" s="188" t="str">
        <f t="shared" si="539"/>
        <v/>
      </c>
      <c r="AS1506" s="188" t="str">
        <f t="shared" si="540"/>
        <v/>
      </c>
      <c r="AT1506" s="188" t="str">
        <f>IF(ISNUMBER(A1506),MAX($AS$2:AS1506)-AS1506,"")</f>
        <v/>
      </c>
      <c r="AU1506" s="189" t="str">
        <f t="shared" si="541"/>
        <v/>
      </c>
      <c r="AV1506" s="190" t="str">
        <f t="shared" si="542"/>
        <v/>
      </c>
      <c r="AW1506" s="190" t="str">
        <f t="shared" si="543"/>
        <v/>
      </c>
      <c r="AX1506" s="191" t="str">
        <f ca="1">IF(ISNUMBER($A1506),INDIRECT(CONCATENATE("'Instrument List'!B",(MATCH(E1506,'Instrument List'!A:A,0))-0)),"")</f>
        <v/>
      </c>
      <c r="AY1506" s="191" t="str">
        <f ca="1">IF(ISNUMBER($A1506),INDIRECT(CONCATENATE("'Instrument List'!D",(MATCH(E1506,'Instrument List'!A:A,0))-0)),"")</f>
        <v/>
      </c>
      <c r="AZ1506" s="191" t="str">
        <f ca="1">IF(ISNUMBER($A1506),INDIRECT(CONCATENATE("'Instrument List'!C",(MATCH(E1506,'Instrument List'!A:A,0))-0)),"")</f>
        <v/>
      </c>
      <c r="BA1506" s="192" t="str">
        <f ca="1">IF(ISNUMBER(A1506),INDIRECT(CONCATENATE("'Instrument List'!E",(MATCH(E1506,'Instrument List'!A:A,0))-0)),"")</f>
        <v/>
      </c>
      <c r="BB1506" s="193" t="str">
        <f t="shared" si="544"/>
        <v/>
      </c>
      <c r="BC1506" s="193" t="str">
        <f t="shared" si="545"/>
        <v/>
      </c>
      <c r="BD1506" s="193" t="str">
        <f ca="1">IF(ISNUMBER(A1506),INDIRECT(CONCATENATE("'Instrument List'!F",(MATCH(E1506,'Instrument List'!A:A,0))-0)),"")</f>
        <v/>
      </c>
    </row>
    <row r="1507" spans="1:56">
      <c r="A1507" s="220" t="str">
        <f t="shared" si="525"/>
        <v/>
      </c>
      <c r="B1507" s="221"/>
      <c r="C1507" s="222"/>
      <c r="D1507" s="169"/>
      <c r="E1507" s="169"/>
      <c r="F1507" s="169"/>
      <c r="G1507" s="202"/>
      <c r="H1507" s="217"/>
      <c r="I1507" s="212"/>
      <c r="J1507" s="206"/>
      <c r="K1507" s="212"/>
      <c r="L1507" s="206"/>
      <c r="M1507" s="212"/>
      <c r="N1507" s="206"/>
      <c r="O1507" s="170" t="str">
        <f t="shared" si="526"/>
        <v/>
      </c>
      <c r="P1507" s="171"/>
      <c r="Q1507" s="171"/>
      <c r="R1507" s="171"/>
      <c r="S1507" s="172" t="str">
        <f t="shared" si="527"/>
        <v/>
      </c>
      <c r="T1507" s="172" t="str">
        <f t="shared" si="528"/>
        <v/>
      </c>
      <c r="U1507" s="171"/>
      <c r="V1507" s="171"/>
      <c r="W1507" s="173" t="str">
        <f t="shared" si="529"/>
        <v/>
      </c>
      <c r="X1507" s="173" t="str">
        <f t="shared" si="530"/>
        <v/>
      </c>
      <c r="Y1507" s="173" t="str">
        <f t="shared" si="531"/>
        <v/>
      </c>
      <c r="Z1507" s="171"/>
      <c r="AA1507" s="171"/>
      <c r="AB1507" s="171"/>
      <c r="AC1507" s="172" t="str">
        <f t="shared" si="532"/>
        <v/>
      </c>
      <c r="AD1507" s="172" t="str">
        <f t="shared" si="533"/>
        <v/>
      </c>
      <c r="AE1507" s="174"/>
      <c r="AF1507" s="175" t="str">
        <f t="shared" si="534"/>
        <v/>
      </c>
      <c r="AG1507" s="169"/>
      <c r="AH1507" s="171"/>
      <c r="AI1507" s="171"/>
      <c r="AJ1507" s="169"/>
      <c r="AK1507" s="176" t="str">
        <f t="shared" si="535"/>
        <v/>
      </c>
      <c r="AL1507" s="176" t="str">
        <f t="shared" si="536"/>
        <v/>
      </c>
      <c r="AM1507" s="176" t="str">
        <f t="shared" si="537"/>
        <v/>
      </c>
      <c r="AN1507" s="359" t="str">
        <f>IF(Overview!$K$17='Internal Calcs'!$P$22,IF(AK1507="","",AK1507),IF(Overview!$K$17='Internal Calcs'!$P$23,IF(AK1507="","",AK1507),IF(ISNUMBER(A1507),(IF(F1507="Short",G1507-H1507,H1507-G1507)*AZ1507-AX1507),"")))</f>
        <v/>
      </c>
      <c r="AO1507" s="401" t="str">
        <f>IF(Overview!$K$17='Internal Calcs'!$P$22,IF(AL1507="","",AL1507),IF(Overview!$K$17='Internal Calcs'!$P$23,IF(AL1507="","",AL1507),IF(ISNUMBER(A1507),IF(AL1507="",(IF(F1507="Short",G1507-H1507,H1507-G1507)*AZ1507-AX1507),(IF(F1507="Short",G1507-J1507,J1507-G1507)*AZ1507-AX1507)),"")))</f>
        <v/>
      </c>
      <c r="AP1507" s="359" t="str">
        <f>IF(Overview!$K$17='Internal Calcs'!$P$22,"",IF(Overview!$K$17='Internal Calcs'!$P$23,IF(AM1507="","",AM1507),IF(ISNUMBER(A1507),IF(AM1507="",(IF(F1507="Short",G1507-H1507,H1507-G1507)*AZ1507-AX1507),(IF(F1507="Short",G1507-L1507,L1507-G1507)*AZ1507-AX1507)),"")))</f>
        <v/>
      </c>
      <c r="AQ1507" s="176" t="str">
        <f t="shared" si="538"/>
        <v/>
      </c>
      <c r="AR1507" s="176" t="str">
        <f t="shared" si="539"/>
        <v/>
      </c>
      <c r="AS1507" s="176" t="str">
        <f t="shared" si="540"/>
        <v/>
      </c>
      <c r="AT1507" s="176" t="str">
        <f>IF(ISNUMBER(A1507),MAX($AS$2:AS1507)-AS1507,"")</f>
        <v/>
      </c>
      <c r="AU1507" s="177" t="str">
        <f t="shared" si="541"/>
        <v/>
      </c>
      <c r="AV1507" s="178" t="str">
        <f t="shared" si="542"/>
        <v/>
      </c>
      <c r="AW1507" s="178" t="str">
        <f t="shared" si="543"/>
        <v/>
      </c>
      <c r="AX1507" s="179" t="str">
        <f ca="1">IF(ISNUMBER($A1507),INDIRECT(CONCATENATE("'Instrument List'!B",(MATCH(E1507,'Instrument List'!A:A,0))-0)),"")</f>
        <v/>
      </c>
      <c r="AY1507" s="179" t="str">
        <f ca="1">IF(ISNUMBER($A1507),INDIRECT(CONCATENATE("'Instrument List'!D",(MATCH(E1507,'Instrument List'!A:A,0))-0)),"")</f>
        <v/>
      </c>
      <c r="AZ1507" s="179" t="str">
        <f ca="1">IF(ISNUMBER($A1507),INDIRECT(CONCATENATE("'Instrument List'!C",(MATCH(E1507,'Instrument List'!A:A,0))-0)),"")</f>
        <v/>
      </c>
      <c r="BA1507" s="180" t="str">
        <f ca="1">IF(ISNUMBER(A1507),INDIRECT(CONCATENATE("'Instrument List'!E",(MATCH(E1507,'Instrument List'!A:A,0))-0)),"")</f>
        <v/>
      </c>
      <c r="BB1507" s="181" t="str">
        <f t="shared" si="544"/>
        <v/>
      </c>
      <c r="BC1507" s="181" t="str">
        <f t="shared" si="545"/>
        <v/>
      </c>
      <c r="BD1507" s="181" t="str">
        <f ca="1">IF(ISNUMBER(A1507),INDIRECT(CONCATENATE("'Instrument List'!F",(MATCH(E1507,'Instrument List'!A:A,0))-0)),"")</f>
        <v/>
      </c>
    </row>
    <row r="1508" spans="1:56">
      <c r="A1508" s="223" t="str">
        <f t="shared" si="525"/>
        <v/>
      </c>
      <c r="B1508" s="224"/>
      <c r="C1508" s="225"/>
      <c r="D1508" s="182"/>
      <c r="E1508" s="182"/>
      <c r="F1508" s="182"/>
      <c r="G1508" s="203"/>
      <c r="H1508" s="218"/>
      <c r="I1508" s="213"/>
      <c r="J1508" s="207"/>
      <c r="K1508" s="213"/>
      <c r="L1508" s="207"/>
      <c r="M1508" s="213"/>
      <c r="N1508" s="207"/>
      <c r="O1508" s="183" t="str">
        <f t="shared" si="526"/>
        <v/>
      </c>
      <c r="P1508" s="184"/>
      <c r="Q1508" s="184"/>
      <c r="R1508" s="275"/>
      <c r="S1508" s="185" t="str">
        <f t="shared" si="527"/>
        <v/>
      </c>
      <c r="T1508" s="185" t="str">
        <f t="shared" si="528"/>
        <v/>
      </c>
      <c r="U1508" s="275"/>
      <c r="V1508" s="275"/>
      <c r="W1508" s="276" t="str">
        <f t="shared" si="529"/>
        <v/>
      </c>
      <c r="X1508" s="276" t="str">
        <f t="shared" si="530"/>
        <v/>
      </c>
      <c r="Y1508" s="276" t="str">
        <f t="shared" si="531"/>
        <v/>
      </c>
      <c r="Z1508" s="275"/>
      <c r="AA1508" s="184"/>
      <c r="AB1508" s="184"/>
      <c r="AC1508" s="185" t="str">
        <f t="shared" si="532"/>
        <v/>
      </c>
      <c r="AD1508" s="185" t="str">
        <f t="shared" si="533"/>
        <v/>
      </c>
      <c r="AE1508" s="186"/>
      <c r="AF1508" s="187" t="str">
        <f t="shared" si="534"/>
        <v/>
      </c>
      <c r="AG1508" s="182"/>
      <c r="AH1508" s="184"/>
      <c r="AI1508" s="184"/>
      <c r="AJ1508" s="182"/>
      <c r="AK1508" s="188" t="str">
        <f t="shared" si="535"/>
        <v/>
      </c>
      <c r="AL1508" s="188" t="str">
        <f t="shared" si="536"/>
        <v/>
      </c>
      <c r="AM1508" s="188" t="str">
        <f t="shared" si="537"/>
        <v/>
      </c>
      <c r="AN1508" s="359" t="str">
        <f>IF(Overview!$K$17='Internal Calcs'!$P$22,IF(AK1508="","",AK1508),IF(Overview!$K$17='Internal Calcs'!$P$23,IF(AK1508="","",AK1508),IF(ISNUMBER(A1508),(IF(F1508="Short",G1508-H1508,H1508-G1508)*AZ1508-AX1508),"")))</f>
        <v/>
      </c>
      <c r="AO1508" s="401" t="str">
        <f>IF(Overview!$K$17='Internal Calcs'!$P$22,IF(AL1508="","",AL1508),IF(Overview!$K$17='Internal Calcs'!$P$23,IF(AL1508="","",AL1508),IF(ISNUMBER(A1508),IF(AL1508="",(IF(F1508="Short",G1508-H1508,H1508-G1508)*AZ1508-AX1508),(IF(F1508="Short",G1508-J1508,J1508-G1508)*AZ1508-AX1508)),"")))</f>
        <v/>
      </c>
      <c r="AP1508" s="359" t="str">
        <f>IF(Overview!$K$17='Internal Calcs'!$P$22,"",IF(Overview!$K$17='Internal Calcs'!$P$23,IF(AM1508="","",AM1508),IF(ISNUMBER(A1508),IF(AM1508="",(IF(F1508="Short",G1508-H1508,H1508-G1508)*AZ1508-AX1508),(IF(F1508="Short",G1508-L1508,L1508-G1508)*AZ1508-AX1508)),"")))</f>
        <v/>
      </c>
      <c r="AQ1508" s="188" t="str">
        <f t="shared" si="538"/>
        <v/>
      </c>
      <c r="AR1508" s="188" t="str">
        <f t="shared" si="539"/>
        <v/>
      </c>
      <c r="AS1508" s="188" t="str">
        <f t="shared" si="540"/>
        <v/>
      </c>
      <c r="AT1508" s="188" t="str">
        <f>IF(ISNUMBER(A1508),MAX($AS$2:AS1508)-AS1508,"")</f>
        <v/>
      </c>
      <c r="AU1508" s="189" t="str">
        <f t="shared" si="541"/>
        <v/>
      </c>
      <c r="AV1508" s="190" t="str">
        <f t="shared" si="542"/>
        <v/>
      </c>
      <c r="AW1508" s="190" t="str">
        <f t="shared" si="543"/>
        <v/>
      </c>
      <c r="AX1508" s="191" t="str">
        <f ca="1">IF(ISNUMBER($A1508),INDIRECT(CONCATENATE("'Instrument List'!B",(MATCH(E1508,'Instrument List'!A:A,0))-0)),"")</f>
        <v/>
      </c>
      <c r="AY1508" s="191" t="str">
        <f ca="1">IF(ISNUMBER($A1508),INDIRECT(CONCATENATE("'Instrument List'!D",(MATCH(E1508,'Instrument List'!A:A,0))-0)),"")</f>
        <v/>
      </c>
      <c r="AZ1508" s="191" t="str">
        <f ca="1">IF(ISNUMBER($A1508),INDIRECT(CONCATENATE("'Instrument List'!C",(MATCH(E1508,'Instrument List'!A:A,0))-0)),"")</f>
        <v/>
      </c>
      <c r="BA1508" s="192" t="str">
        <f ca="1">IF(ISNUMBER(A1508),INDIRECT(CONCATENATE("'Instrument List'!E",(MATCH(E1508,'Instrument List'!A:A,0))-0)),"")</f>
        <v/>
      </c>
      <c r="BB1508" s="193" t="str">
        <f t="shared" si="544"/>
        <v/>
      </c>
      <c r="BC1508" s="193" t="str">
        <f t="shared" si="545"/>
        <v/>
      </c>
      <c r="BD1508" s="193" t="str">
        <f ca="1">IF(ISNUMBER(A1508),INDIRECT(CONCATENATE("'Instrument List'!F",(MATCH(E1508,'Instrument List'!A:A,0))-0)),"")</f>
        <v/>
      </c>
    </row>
    <row r="1509" spans="1:56">
      <c r="A1509" s="220" t="str">
        <f t="shared" si="525"/>
        <v/>
      </c>
      <c r="B1509" s="221"/>
      <c r="C1509" s="222"/>
      <c r="D1509" s="169"/>
      <c r="E1509" s="169"/>
      <c r="F1509" s="169"/>
      <c r="G1509" s="202"/>
      <c r="H1509" s="217"/>
      <c r="I1509" s="212"/>
      <c r="J1509" s="206"/>
      <c r="K1509" s="212"/>
      <c r="L1509" s="206"/>
      <c r="M1509" s="212"/>
      <c r="N1509" s="206"/>
      <c r="O1509" s="170" t="str">
        <f t="shared" si="526"/>
        <v/>
      </c>
      <c r="P1509" s="171"/>
      <c r="Q1509" s="171"/>
      <c r="R1509" s="171"/>
      <c r="S1509" s="172" t="str">
        <f t="shared" si="527"/>
        <v/>
      </c>
      <c r="T1509" s="172" t="str">
        <f t="shared" si="528"/>
        <v/>
      </c>
      <c r="U1509" s="171"/>
      <c r="V1509" s="171"/>
      <c r="W1509" s="173" t="str">
        <f t="shared" si="529"/>
        <v/>
      </c>
      <c r="X1509" s="173" t="str">
        <f t="shared" si="530"/>
        <v/>
      </c>
      <c r="Y1509" s="173" t="str">
        <f t="shared" si="531"/>
        <v/>
      </c>
      <c r="Z1509" s="171"/>
      <c r="AA1509" s="171"/>
      <c r="AB1509" s="171"/>
      <c r="AC1509" s="172" t="str">
        <f t="shared" si="532"/>
        <v/>
      </c>
      <c r="AD1509" s="172" t="str">
        <f t="shared" si="533"/>
        <v/>
      </c>
      <c r="AE1509" s="174"/>
      <c r="AF1509" s="175" t="str">
        <f t="shared" si="534"/>
        <v/>
      </c>
      <c r="AG1509" s="169"/>
      <c r="AH1509" s="171"/>
      <c r="AI1509" s="171"/>
      <c r="AJ1509" s="169"/>
      <c r="AK1509" s="176" t="str">
        <f t="shared" si="535"/>
        <v/>
      </c>
      <c r="AL1509" s="176" t="str">
        <f t="shared" si="536"/>
        <v/>
      </c>
      <c r="AM1509" s="176" t="str">
        <f t="shared" si="537"/>
        <v/>
      </c>
      <c r="AN1509" s="359" t="str">
        <f>IF(Overview!$K$17='Internal Calcs'!$P$22,IF(AK1509="","",AK1509),IF(Overview!$K$17='Internal Calcs'!$P$23,IF(AK1509="","",AK1509),IF(ISNUMBER(A1509),(IF(F1509="Short",G1509-H1509,H1509-G1509)*AZ1509-AX1509),"")))</f>
        <v/>
      </c>
      <c r="AO1509" s="401" t="str">
        <f>IF(Overview!$K$17='Internal Calcs'!$P$22,IF(AL1509="","",AL1509),IF(Overview!$K$17='Internal Calcs'!$P$23,IF(AL1509="","",AL1509),IF(ISNUMBER(A1509),IF(AL1509="",(IF(F1509="Short",G1509-H1509,H1509-G1509)*AZ1509-AX1509),(IF(F1509="Short",G1509-J1509,J1509-G1509)*AZ1509-AX1509)),"")))</f>
        <v/>
      </c>
      <c r="AP1509" s="359" t="str">
        <f>IF(Overview!$K$17='Internal Calcs'!$P$22,"",IF(Overview!$K$17='Internal Calcs'!$P$23,IF(AM1509="","",AM1509),IF(ISNUMBER(A1509),IF(AM1509="",(IF(F1509="Short",G1509-H1509,H1509-G1509)*AZ1509-AX1509),(IF(F1509="Short",G1509-L1509,L1509-G1509)*AZ1509-AX1509)),"")))</f>
        <v/>
      </c>
      <c r="AQ1509" s="176" t="str">
        <f t="shared" si="538"/>
        <v/>
      </c>
      <c r="AR1509" s="176" t="str">
        <f t="shared" si="539"/>
        <v/>
      </c>
      <c r="AS1509" s="176" t="str">
        <f t="shared" si="540"/>
        <v/>
      </c>
      <c r="AT1509" s="176" t="str">
        <f>IF(ISNUMBER(A1509),MAX($AS$2:AS1509)-AS1509,"")</f>
        <v/>
      </c>
      <c r="AU1509" s="177" t="str">
        <f t="shared" si="541"/>
        <v/>
      </c>
      <c r="AV1509" s="178" t="str">
        <f t="shared" si="542"/>
        <v/>
      </c>
      <c r="AW1509" s="178" t="str">
        <f t="shared" si="543"/>
        <v/>
      </c>
      <c r="AX1509" s="179" t="str">
        <f ca="1">IF(ISNUMBER($A1509),INDIRECT(CONCATENATE("'Instrument List'!B",(MATCH(E1509,'Instrument List'!A:A,0))-0)),"")</f>
        <v/>
      </c>
      <c r="AY1509" s="179" t="str">
        <f ca="1">IF(ISNUMBER($A1509),INDIRECT(CONCATENATE("'Instrument List'!D",(MATCH(E1509,'Instrument List'!A:A,0))-0)),"")</f>
        <v/>
      </c>
      <c r="AZ1509" s="179" t="str">
        <f ca="1">IF(ISNUMBER($A1509),INDIRECT(CONCATENATE("'Instrument List'!C",(MATCH(E1509,'Instrument List'!A:A,0))-0)),"")</f>
        <v/>
      </c>
      <c r="BA1509" s="180" t="str">
        <f ca="1">IF(ISNUMBER(A1509),INDIRECT(CONCATENATE("'Instrument List'!E",(MATCH(E1509,'Instrument List'!A:A,0))-0)),"")</f>
        <v/>
      </c>
      <c r="BB1509" s="181" t="str">
        <f t="shared" si="544"/>
        <v/>
      </c>
      <c r="BC1509" s="181" t="str">
        <f t="shared" si="545"/>
        <v/>
      </c>
      <c r="BD1509" s="181" t="str">
        <f ca="1">IF(ISNUMBER(A1509),INDIRECT(CONCATENATE("'Instrument List'!F",(MATCH(E1509,'Instrument List'!A:A,0))-0)),"")</f>
        <v/>
      </c>
    </row>
    <row r="1510" spans="1:56">
      <c r="A1510" s="223" t="str">
        <f t="shared" si="525"/>
        <v/>
      </c>
      <c r="B1510" s="224"/>
      <c r="C1510" s="225"/>
      <c r="D1510" s="182"/>
      <c r="E1510" s="182"/>
      <c r="F1510" s="182"/>
      <c r="G1510" s="203"/>
      <c r="H1510" s="218"/>
      <c r="I1510" s="213"/>
      <c r="J1510" s="207"/>
      <c r="K1510" s="213"/>
      <c r="L1510" s="207"/>
      <c r="M1510" s="213"/>
      <c r="N1510" s="207"/>
      <c r="O1510" s="183" t="str">
        <f t="shared" si="526"/>
        <v/>
      </c>
      <c r="P1510" s="184"/>
      <c r="Q1510" s="184"/>
      <c r="R1510" s="275"/>
      <c r="S1510" s="185" t="str">
        <f t="shared" si="527"/>
        <v/>
      </c>
      <c r="T1510" s="185" t="str">
        <f t="shared" si="528"/>
        <v/>
      </c>
      <c r="U1510" s="275"/>
      <c r="V1510" s="275"/>
      <c r="W1510" s="276" t="str">
        <f t="shared" si="529"/>
        <v/>
      </c>
      <c r="X1510" s="276" t="str">
        <f t="shared" si="530"/>
        <v/>
      </c>
      <c r="Y1510" s="276" t="str">
        <f t="shared" si="531"/>
        <v/>
      </c>
      <c r="Z1510" s="275"/>
      <c r="AA1510" s="184"/>
      <c r="AB1510" s="184"/>
      <c r="AC1510" s="185" t="str">
        <f t="shared" si="532"/>
        <v/>
      </c>
      <c r="AD1510" s="185" t="str">
        <f t="shared" si="533"/>
        <v/>
      </c>
      <c r="AE1510" s="186"/>
      <c r="AF1510" s="187" t="str">
        <f t="shared" si="534"/>
        <v/>
      </c>
      <c r="AG1510" s="182"/>
      <c r="AH1510" s="184"/>
      <c r="AI1510" s="184"/>
      <c r="AJ1510" s="182"/>
      <c r="AK1510" s="188" t="str">
        <f t="shared" si="535"/>
        <v/>
      </c>
      <c r="AL1510" s="188" t="str">
        <f t="shared" si="536"/>
        <v/>
      </c>
      <c r="AM1510" s="188" t="str">
        <f t="shared" si="537"/>
        <v/>
      </c>
      <c r="AN1510" s="359" t="str">
        <f>IF(Overview!$K$17='Internal Calcs'!$P$22,IF(AK1510="","",AK1510),IF(Overview!$K$17='Internal Calcs'!$P$23,IF(AK1510="","",AK1510),IF(ISNUMBER(A1510),(IF(F1510="Short",G1510-H1510,H1510-G1510)*AZ1510-AX1510),"")))</f>
        <v/>
      </c>
      <c r="AO1510" s="401" t="str">
        <f>IF(Overview!$K$17='Internal Calcs'!$P$22,IF(AL1510="","",AL1510),IF(Overview!$K$17='Internal Calcs'!$P$23,IF(AL1510="","",AL1510),IF(ISNUMBER(A1510),IF(AL1510="",(IF(F1510="Short",G1510-H1510,H1510-G1510)*AZ1510-AX1510),(IF(F1510="Short",G1510-J1510,J1510-G1510)*AZ1510-AX1510)),"")))</f>
        <v/>
      </c>
      <c r="AP1510" s="359" t="str">
        <f>IF(Overview!$K$17='Internal Calcs'!$P$22,"",IF(Overview!$K$17='Internal Calcs'!$P$23,IF(AM1510="","",AM1510),IF(ISNUMBER(A1510),IF(AM1510="",(IF(F1510="Short",G1510-H1510,H1510-G1510)*AZ1510-AX1510),(IF(F1510="Short",G1510-L1510,L1510-G1510)*AZ1510-AX1510)),"")))</f>
        <v/>
      </c>
      <c r="AQ1510" s="188" t="str">
        <f t="shared" si="538"/>
        <v/>
      </c>
      <c r="AR1510" s="188" t="str">
        <f t="shared" si="539"/>
        <v/>
      </c>
      <c r="AS1510" s="188" t="str">
        <f t="shared" si="540"/>
        <v/>
      </c>
      <c r="AT1510" s="188" t="str">
        <f>IF(ISNUMBER(A1510),MAX($AS$2:AS1510)-AS1510,"")</f>
        <v/>
      </c>
      <c r="AU1510" s="189" t="str">
        <f t="shared" si="541"/>
        <v/>
      </c>
      <c r="AV1510" s="190" t="str">
        <f t="shared" si="542"/>
        <v/>
      </c>
      <c r="AW1510" s="190" t="str">
        <f t="shared" si="543"/>
        <v/>
      </c>
      <c r="AX1510" s="191" t="str">
        <f ca="1">IF(ISNUMBER($A1510),INDIRECT(CONCATENATE("'Instrument List'!B",(MATCH(E1510,'Instrument List'!A:A,0))-0)),"")</f>
        <v/>
      </c>
      <c r="AY1510" s="191" t="str">
        <f ca="1">IF(ISNUMBER($A1510),INDIRECT(CONCATENATE("'Instrument List'!D",(MATCH(E1510,'Instrument List'!A:A,0))-0)),"")</f>
        <v/>
      </c>
      <c r="AZ1510" s="191" t="str">
        <f ca="1">IF(ISNUMBER($A1510),INDIRECT(CONCATENATE("'Instrument List'!C",(MATCH(E1510,'Instrument List'!A:A,0))-0)),"")</f>
        <v/>
      </c>
      <c r="BA1510" s="192" t="str">
        <f ca="1">IF(ISNUMBER(A1510),INDIRECT(CONCATENATE("'Instrument List'!E",(MATCH(E1510,'Instrument List'!A:A,0))-0)),"")</f>
        <v/>
      </c>
      <c r="BB1510" s="193" t="str">
        <f t="shared" si="544"/>
        <v/>
      </c>
      <c r="BC1510" s="193" t="str">
        <f t="shared" si="545"/>
        <v/>
      </c>
      <c r="BD1510" s="193" t="str">
        <f ca="1">IF(ISNUMBER(A1510),INDIRECT(CONCATENATE("'Instrument List'!F",(MATCH(E1510,'Instrument List'!A:A,0))-0)),"")</f>
        <v/>
      </c>
    </row>
    <row r="1511" spans="1:56">
      <c r="A1511" s="220" t="str">
        <f t="shared" si="525"/>
        <v/>
      </c>
      <c r="B1511" s="221"/>
      <c r="C1511" s="222"/>
      <c r="D1511" s="169"/>
      <c r="E1511" s="169"/>
      <c r="F1511" s="169"/>
      <c r="G1511" s="202"/>
      <c r="H1511" s="217"/>
      <c r="I1511" s="212"/>
      <c r="J1511" s="206"/>
      <c r="K1511" s="212"/>
      <c r="L1511" s="206"/>
      <c r="M1511" s="212"/>
      <c r="N1511" s="206"/>
      <c r="O1511" s="170" t="str">
        <f t="shared" si="526"/>
        <v/>
      </c>
      <c r="P1511" s="171"/>
      <c r="Q1511" s="171"/>
      <c r="R1511" s="171"/>
      <c r="S1511" s="172" t="str">
        <f t="shared" si="527"/>
        <v/>
      </c>
      <c r="T1511" s="172" t="str">
        <f t="shared" si="528"/>
        <v/>
      </c>
      <c r="U1511" s="171"/>
      <c r="V1511" s="171"/>
      <c r="W1511" s="173" t="str">
        <f t="shared" si="529"/>
        <v/>
      </c>
      <c r="X1511" s="173" t="str">
        <f t="shared" si="530"/>
        <v/>
      </c>
      <c r="Y1511" s="173" t="str">
        <f t="shared" si="531"/>
        <v/>
      </c>
      <c r="Z1511" s="171"/>
      <c r="AA1511" s="171"/>
      <c r="AB1511" s="171"/>
      <c r="AC1511" s="172" t="str">
        <f t="shared" si="532"/>
        <v/>
      </c>
      <c r="AD1511" s="172" t="str">
        <f t="shared" si="533"/>
        <v/>
      </c>
      <c r="AE1511" s="174"/>
      <c r="AF1511" s="175" t="str">
        <f t="shared" si="534"/>
        <v/>
      </c>
      <c r="AG1511" s="169"/>
      <c r="AH1511" s="171"/>
      <c r="AI1511" s="171"/>
      <c r="AJ1511" s="169"/>
      <c r="AK1511" s="176" t="str">
        <f t="shared" si="535"/>
        <v/>
      </c>
      <c r="AL1511" s="176" t="str">
        <f t="shared" si="536"/>
        <v/>
      </c>
      <c r="AM1511" s="176" t="str">
        <f t="shared" si="537"/>
        <v/>
      </c>
      <c r="AN1511" s="359" t="str">
        <f>IF(Overview!$K$17='Internal Calcs'!$P$22,IF(AK1511="","",AK1511),IF(Overview!$K$17='Internal Calcs'!$P$23,IF(AK1511="","",AK1511),IF(ISNUMBER(A1511),(IF(F1511="Short",G1511-H1511,H1511-G1511)*AZ1511-AX1511),"")))</f>
        <v/>
      </c>
      <c r="AO1511" s="401" t="str">
        <f>IF(Overview!$K$17='Internal Calcs'!$P$22,IF(AL1511="","",AL1511),IF(Overview!$K$17='Internal Calcs'!$P$23,IF(AL1511="","",AL1511),IF(ISNUMBER(A1511),IF(AL1511="",(IF(F1511="Short",G1511-H1511,H1511-G1511)*AZ1511-AX1511),(IF(F1511="Short",G1511-J1511,J1511-G1511)*AZ1511-AX1511)),"")))</f>
        <v/>
      </c>
      <c r="AP1511" s="359" t="str">
        <f>IF(Overview!$K$17='Internal Calcs'!$P$22,"",IF(Overview!$K$17='Internal Calcs'!$P$23,IF(AM1511="","",AM1511),IF(ISNUMBER(A1511),IF(AM1511="",(IF(F1511="Short",G1511-H1511,H1511-G1511)*AZ1511-AX1511),(IF(F1511="Short",G1511-L1511,L1511-G1511)*AZ1511-AX1511)),"")))</f>
        <v/>
      </c>
      <c r="AQ1511" s="176" t="str">
        <f t="shared" si="538"/>
        <v/>
      </c>
      <c r="AR1511" s="176" t="str">
        <f t="shared" si="539"/>
        <v/>
      </c>
      <c r="AS1511" s="176" t="str">
        <f t="shared" si="540"/>
        <v/>
      </c>
      <c r="AT1511" s="176" t="str">
        <f>IF(ISNUMBER(A1511),MAX($AS$2:AS1511)-AS1511,"")</f>
        <v/>
      </c>
      <c r="AU1511" s="177" t="str">
        <f t="shared" si="541"/>
        <v/>
      </c>
      <c r="AV1511" s="178" t="str">
        <f t="shared" si="542"/>
        <v/>
      </c>
      <c r="AW1511" s="178" t="str">
        <f t="shared" si="543"/>
        <v/>
      </c>
      <c r="AX1511" s="179" t="str">
        <f ca="1">IF(ISNUMBER($A1511),INDIRECT(CONCATENATE("'Instrument List'!B",(MATCH(E1511,'Instrument List'!A:A,0))-0)),"")</f>
        <v/>
      </c>
      <c r="AY1511" s="179" t="str">
        <f ca="1">IF(ISNUMBER($A1511),INDIRECT(CONCATENATE("'Instrument List'!D",(MATCH(E1511,'Instrument List'!A:A,0))-0)),"")</f>
        <v/>
      </c>
      <c r="AZ1511" s="179" t="str">
        <f ca="1">IF(ISNUMBER($A1511),INDIRECT(CONCATENATE("'Instrument List'!C",(MATCH(E1511,'Instrument List'!A:A,0))-0)),"")</f>
        <v/>
      </c>
      <c r="BA1511" s="180" t="str">
        <f ca="1">IF(ISNUMBER(A1511),INDIRECT(CONCATENATE("'Instrument List'!E",(MATCH(E1511,'Instrument List'!A:A,0))-0)),"")</f>
        <v/>
      </c>
      <c r="BB1511" s="181" t="str">
        <f t="shared" si="544"/>
        <v/>
      </c>
      <c r="BC1511" s="181" t="str">
        <f t="shared" si="545"/>
        <v/>
      </c>
      <c r="BD1511" s="181" t="str">
        <f ca="1">IF(ISNUMBER(A1511),INDIRECT(CONCATENATE("'Instrument List'!F",(MATCH(E1511,'Instrument List'!A:A,0))-0)),"")</f>
        <v/>
      </c>
    </row>
    <row r="1512" spans="1:56">
      <c r="A1512" s="223" t="str">
        <f t="shared" si="525"/>
        <v/>
      </c>
      <c r="B1512" s="224"/>
      <c r="C1512" s="225"/>
      <c r="D1512" s="182"/>
      <c r="E1512" s="182"/>
      <c r="F1512" s="182"/>
      <c r="G1512" s="203"/>
      <c r="H1512" s="218"/>
      <c r="I1512" s="213"/>
      <c r="J1512" s="207"/>
      <c r="K1512" s="213"/>
      <c r="L1512" s="207"/>
      <c r="M1512" s="213"/>
      <c r="N1512" s="207"/>
      <c r="O1512" s="183" t="str">
        <f t="shared" si="526"/>
        <v/>
      </c>
      <c r="P1512" s="184"/>
      <c r="Q1512" s="184"/>
      <c r="R1512" s="275"/>
      <c r="S1512" s="185" t="str">
        <f t="shared" si="527"/>
        <v/>
      </c>
      <c r="T1512" s="185" t="str">
        <f t="shared" si="528"/>
        <v/>
      </c>
      <c r="U1512" s="275"/>
      <c r="V1512" s="275"/>
      <c r="W1512" s="276" t="str">
        <f t="shared" si="529"/>
        <v/>
      </c>
      <c r="X1512" s="276" t="str">
        <f t="shared" si="530"/>
        <v/>
      </c>
      <c r="Y1512" s="276" t="str">
        <f t="shared" si="531"/>
        <v/>
      </c>
      <c r="Z1512" s="275"/>
      <c r="AA1512" s="184"/>
      <c r="AB1512" s="184"/>
      <c r="AC1512" s="185" t="str">
        <f t="shared" si="532"/>
        <v/>
      </c>
      <c r="AD1512" s="185" t="str">
        <f t="shared" si="533"/>
        <v/>
      </c>
      <c r="AE1512" s="186"/>
      <c r="AF1512" s="187" t="str">
        <f t="shared" si="534"/>
        <v/>
      </c>
      <c r="AG1512" s="182"/>
      <c r="AH1512" s="184"/>
      <c r="AI1512" s="184"/>
      <c r="AJ1512" s="182"/>
      <c r="AK1512" s="188" t="str">
        <f t="shared" si="535"/>
        <v/>
      </c>
      <c r="AL1512" s="188" t="str">
        <f t="shared" si="536"/>
        <v/>
      </c>
      <c r="AM1512" s="188" t="str">
        <f t="shared" si="537"/>
        <v/>
      </c>
      <c r="AN1512" s="359" t="str">
        <f>IF(Overview!$K$17='Internal Calcs'!$P$22,IF(AK1512="","",AK1512),IF(Overview!$K$17='Internal Calcs'!$P$23,IF(AK1512="","",AK1512),IF(ISNUMBER(A1512),(IF(F1512="Short",G1512-H1512,H1512-G1512)*AZ1512-AX1512),"")))</f>
        <v/>
      </c>
      <c r="AO1512" s="401" t="str">
        <f>IF(Overview!$K$17='Internal Calcs'!$P$22,IF(AL1512="","",AL1512),IF(Overview!$K$17='Internal Calcs'!$P$23,IF(AL1512="","",AL1512),IF(ISNUMBER(A1512),IF(AL1512="",(IF(F1512="Short",G1512-H1512,H1512-G1512)*AZ1512-AX1512),(IF(F1512="Short",G1512-J1512,J1512-G1512)*AZ1512-AX1512)),"")))</f>
        <v/>
      </c>
      <c r="AP1512" s="359" t="str">
        <f>IF(Overview!$K$17='Internal Calcs'!$P$22,"",IF(Overview!$K$17='Internal Calcs'!$P$23,IF(AM1512="","",AM1512),IF(ISNUMBER(A1512),IF(AM1512="",(IF(F1512="Short",G1512-H1512,H1512-G1512)*AZ1512-AX1512),(IF(F1512="Short",G1512-L1512,L1512-G1512)*AZ1512-AX1512)),"")))</f>
        <v/>
      </c>
      <c r="AQ1512" s="188" t="str">
        <f t="shared" si="538"/>
        <v/>
      </c>
      <c r="AR1512" s="188" t="str">
        <f t="shared" si="539"/>
        <v/>
      </c>
      <c r="AS1512" s="188" t="str">
        <f t="shared" si="540"/>
        <v/>
      </c>
      <c r="AT1512" s="188" t="str">
        <f>IF(ISNUMBER(A1512),MAX($AS$2:AS1512)-AS1512,"")</f>
        <v/>
      </c>
      <c r="AU1512" s="189" t="str">
        <f t="shared" si="541"/>
        <v/>
      </c>
      <c r="AV1512" s="190" t="str">
        <f t="shared" si="542"/>
        <v/>
      </c>
      <c r="AW1512" s="190" t="str">
        <f t="shared" si="543"/>
        <v/>
      </c>
      <c r="AX1512" s="191" t="str">
        <f ca="1">IF(ISNUMBER($A1512),INDIRECT(CONCATENATE("'Instrument List'!B",(MATCH(E1512,'Instrument List'!A:A,0))-0)),"")</f>
        <v/>
      </c>
      <c r="AY1512" s="191" t="str">
        <f ca="1">IF(ISNUMBER($A1512),INDIRECT(CONCATENATE("'Instrument List'!D",(MATCH(E1512,'Instrument List'!A:A,0))-0)),"")</f>
        <v/>
      </c>
      <c r="AZ1512" s="191" t="str">
        <f ca="1">IF(ISNUMBER($A1512),INDIRECT(CONCATENATE("'Instrument List'!C",(MATCH(E1512,'Instrument List'!A:A,0))-0)),"")</f>
        <v/>
      </c>
      <c r="BA1512" s="192" t="str">
        <f ca="1">IF(ISNUMBER(A1512),INDIRECT(CONCATENATE("'Instrument List'!E",(MATCH(E1512,'Instrument List'!A:A,0))-0)),"")</f>
        <v/>
      </c>
      <c r="BB1512" s="193" t="str">
        <f t="shared" si="544"/>
        <v/>
      </c>
      <c r="BC1512" s="193" t="str">
        <f t="shared" si="545"/>
        <v/>
      </c>
      <c r="BD1512" s="193" t="str">
        <f ca="1">IF(ISNUMBER(A1512),INDIRECT(CONCATENATE("'Instrument List'!F",(MATCH(E1512,'Instrument List'!A:A,0))-0)),"")</f>
        <v/>
      </c>
    </row>
    <row r="1513" spans="1:56">
      <c r="A1513" s="220" t="str">
        <f t="shared" si="525"/>
        <v/>
      </c>
      <c r="B1513" s="221"/>
      <c r="C1513" s="222"/>
      <c r="D1513" s="169"/>
      <c r="E1513" s="169"/>
      <c r="F1513" s="169"/>
      <c r="G1513" s="202"/>
      <c r="H1513" s="217"/>
      <c r="I1513" s="212"/>
      <c r="J1513" s="206"/>
      <c r="K1513" s="212"/>
      <c r="L1513" s="206"/>
      <c r="M1513" s="212"/>
      <c r="N1513" s="206"/>
      <c r="O1513" s="170" t="str">
        <f t="shared" si="526"/>
        <v/>
      </c>
      <c r="P1513" s="171"/>
      <c r="Q1513" s="171"/>
      <c r="R1513" s="171"/>
      <c r="S1513" s="172" t="str">
        <f t="shared" si="527"/>
        <v/>
      </c>
      <c r="T1513" s="172" t="str">
        <f t="shared" si="528"/>
        <v/>
      </c>
      <c r="U1513" s="171"/>
      <c r="V1513" s="171"/>
      <c r="W1513" s="173" t="str">
        <f t="shared" si="529"/>
        <v/>
      </c>
      <c r="X1513" s="173" t="str">
        <f t="shared" si="530"/>
        <v/>
      </c>
      <c r="Y1513" s="173" t="str">
        <f t="shared" si="531"/>
        <v/>
      </c>
      <c r="Z1513" s="171"/>
      <c r="AA1513" s="171"/>
      <c r="AB1513" s="171"/>
      <c r="AC1513" s="172" t="str">
        <f t="shared" si="532"/>
        <v/>
      </c>
      <c r="AD1513" s="172" t="str">
        <f t="shared" si="533"/>
        <v/>
      </c>
      <c r="AE1513" s="174"/>
      <c r="AF1513" s="175" t="str">
        <f t="shared" si="534"/>
        <v/>
      </c>
      <c r="AG1513" s="169"/>
      <c r="AH1513" s="171"/>
      <c r="AI1513" s="171"/>
      <c r="AJ1513" s="169"/>
      <c r="AK1513" s="176" t="str">
        <f t="shared" si="535"/>
        <v/>
      </c>
      <c r="AL1513" s="176" t="str">
        <f t="shared" si="536"/>
        <v/>
      </c>
      <c r="AM1513" s="176" t="str">
        <f t="shared" si="537"/>
        <v/>
      </c>
      <c r="AN1513" s="359" t="str">
        <f>IF(Overview!$K$17='Internal Calcs'!$P$22,IF(AK1513="","",AK1513),IF(Overview!$K$17='Internal Calcs'!$P$23,IF(AK1513="","",AK1513),IF(ISNUMBER(A1513),(IF(F1513="Short",G1513-H1513,H1513-G1513)*AZ1513-AX1513),"")))</f>
        <v/>
      </c>
      <c r="AO1513" s="401" t="str">
        <f>IF(Overview!$K$17='Internal Calcs'!$P$22,IF(AL1513="","",AL1513),IF(Overview!$K$17='Internal Calcs'!$P$23,IF(AL1513="","",AL1513),IF(ISNUMBER(A1513),IF(AL1513="",(IF(F1513="Short",G1513-H1513,H1513-G1513)*AZ1513-AX1513),(IF(F1513="Short",G1513-J1513,J1513-G1513)*AZ1513-AX1513)),"")))</f>
        <v/>
      </c>
      <c r="AP1513" s="359" t="str">
        <f>IF(Overview!$K$17='Internal Calcs'!$P$22,"",IF(Overview!$K$17='Internal Calcs'!$P$23,IF(AM1513="","",AM1513),IF(ISNUMBER(A1513),IF(AM1513="",(IF(F1513="Short",G1513-H1513,H1513-G1513)*AZ1513-AX1513),(IF(F1513="Short",G1513-L1513,L1513-G1513)*AZ1513-AX1513)),"")))</f>
        <v/>
      </c>
      <c r="AQ1513" s="176" t="str">
        <f t="shared" si="538"/>
        <v/>
      </c>
      <c r="AR1513" s="176" t="str">
        <f t="shared" si="539"/>
        <v/>
      </c>
      <c r="AS1513" s="176" t="str">
        <f t="shared" si="540"/>
        <v/>
      </c>
      <c r="AT1513" s="176" t="str">
        <f>IF(ISNUMBER(A1513),MAX($AS$2:AS1513)-AS1513,"")</f>
        <v/>
      </c>
      <c r="AU1513" s="177" t="str">
        <f t="shared" si="541"/>
        <v/>
      </c>
      <c r="AV1513" s="178" t="str">
        <f t="shared" si="542"/>
        <v/>
      </c>
      <c r="AW1513" s="178" t="str">
        <f t="shared" si="543"/>
        <v/>
      </c>
      <c r="AX1513" s="179" t="str">
        <f ca="1">IF(ISNUMBER($A1513),INDIRECT(CONCATENATE("'Instrument List'!B",(MATCH(E1513,'Instrument List'!A:A,0))-0)),"")</f>
        <v/>
      </c>
      <c r="AY1513" s="179" t="str">
        <f ca="1">IF(ISNUMBER($A1513),INDIRECT(CONCATENATE("'Instrument List'!D",(MATCH(E1513,'Instrument List'!A:A,0))-0)),"")</f>
        <v/>
      </c>
      <c r="AZ1513" s="179" t="str">
        <f ca="1">IF(ISNUMBER($A1513),INDIRECT(CONCATENATE("'Instrument List'!C",(MATCH(E1513,'Instrument List'!A:A,0))-0)),"")</f>
        <v/>
      </c>
      <c r="BA1513" s="180" t="str">
        <f ca="1">IF(ISNUMBER(A1513),INDIRECT(CONCATENATE("'Instrument List'!E",(MATCH(E1513,'Instrument List'!A:A,0))-0)),"")</f>
        <v/>
      </c>
      <c r="BB1513" s="181" t="str">
        <f t="shared" si="544"/>
        <v/>
      </c>
      <c r="BC1513" s="181" t="str">
        <f t="shared" si="545"/>
        <v/>
      </c>
      <c r="BD1513" s="181" t="str">
        <f ca="1">IF(ISNUMBER(A1513),INDIRECT(CONCATENATE("'Instrument List'!F",(MATCH(E1513,'Instrument List'!A:A,0))-0)),"")</f>
        <v/>
      </c>
    </row>
    <row r="1514" spans="1:56">
      <c r="A1514" s="223" t="str">
        <f t="shared" si="525"/>
        <v/>
      </c>
      <c r="B1514" s="224"/>
      <c r="C1514" s="225"/>
      <c r="D1514" s="182"/>
      <c r="E1514" s="182"/>
      <c r="F1514" s="182"/>
      <c r="G1514" s="203"/>
      <c r="H1514" s="218"/>
      <c r="I1514" s="213"/>
      <c r="J1514" s="207"/>
      <c r="K1514" s="213"/>
      <c r="L1514" s="207"/>
      <c r="M1514" s="213"/>
      <c r="N1514" s="207"/>
      <c r="O1514" s="183" t="str">
        <f t="shared" si="526"/>
        <v/>
      </c>
      <c r="P1514" s="184"/>
      <c r="Q1514" s="184"/>
      <c r="R1514" s="275"/>
      <c r="S1514" s="185" t="str">
        <f t="shared" si="527"/>
        <v/>
      </c>
      <c r="T1514" s="185" t="str">
        <f t="shared" si="528"/>
        <v/>
      </c>
      <c r="U1514" s="275"/>
      <c r="V1514" s="275"/>
      <c r="W1514" s="276" t="str">
        <f t="shared" si="529"/>
        <v/>
      </c>
      <c r="X1514" s="276" t="str">
        <f t="shared" si="530"/>
        <v/>
      </c>
      <c r="Y1514" s="276" t="str">
        <f t="shared" si="531"/>
        <v/>
      </c>
      <c r="Z1514" s="275"/>
      <c r="AA1514" s="184"/>
      <c r="AB1514" s="184"/>
      <c r="AC1514" s="185" t="str">
        <f t="shared" si="532"/>
        <v/>
      </c>
      <c r="AD1514" s="185" t="str">
        <f t="shared" si="533"/>
        <v/>
      </c>
      <c r="AE1514" s="186"/>
      <c r="AF1514" s="187" t="str">
        <f t="shared" si="534"/>
        <v/>
      </c>
      <c r="AG1514" s="182"/>
      <c r="AH1514" s="184"/>
      <c r="AI1514" s="184"/>
      <c r="AJ1514" s="182"/>
      <c r="AK1514" s="188" t="str">
        <f t="shared" si="535"/>
        <v/>
      </c>
      <c r="AL1514" s="188" t="str">
        <f t="shared" si="536"/>
        <v/>
      </c>
      <c r="AM1514" s="188" t="str">
        <f t="shared" si="537"/>
        <v/>
      </c>
      <c r="AN1514" s="359" t="str">
        <f>IF(Overview!$K$17='Internal Calcs'!$P$22,IF(AK1514="","",AK1514),IF(Overview!$K$17='Internal Calcs'!$P$23,IF(AK1514="","",AK1514),IF(ISNUMBER(A1514),(IF(F1514="Short",G1514-H1514,H1514-G1514)*AZ1514-AX1514),"")))</f>
        <v/>
      </c>
      <c r="AO1514" s="401" t="str">
        <f>IF(Overview!$K$17='Internal Calcs'!$P$22,IF(AL1514="","",AL1514),IF(Overview!$K$17='Internal Calcs'!$P$23,IF(AL1514="","",AL1514),IF(ISNUMBER(A1514),IF(AL1514="",(IF(F1514="Short",G1514-H1514,H1514-G1514)*AZ1514-AX1514),(IF(F1514="Short",G1514-J1514,J1514-G1514)*AZ1514-AX1514)),"")))</f>
        <v/>
      </c>
      <c r="AP1514" s="359" t="str">
        <f>IF(Overview!$K$17='Internal Calcs'!$P$22,"",IF(Overview!$K$17='Internal Calcs'!$P$23,IF(AM1514="","",AM1514),IF(ISNUMBER(A1514),IF(AM1514="",(IF(F1514="Short",G1514-H1514,H1514-G1514)*AZ1514-AX1514),(IF(F1514="Short",G1514-L1514,L1514-G1514)*AZ1514-AX1514)),"")))</f>
        <v/>
      </c>
      <c r="AQ1514" s="188" t="str">
        <f t="shared" si="538"/>
        <v/>
      </c>
      <c r="AR1514" s="188" t="str">
        <f t="shared" si="539"/>
        <v/>
      </c>
      <c r="AS1514" s="188" t="str">
        <f t="shared" si="540"/>
        <v/>
      </c>
      <c r="AT1514" s="188" t="str">
        <f>IF(ISNUMBER(A1514),MAX($AS$2:AS1514)-AS1514,"")</f>
        <v/>
      </c>
      <c r="AU1514" s="189" t="str">
        <f t="shared" si="541"/>
        <v/>
      </c>
      <c r="AV1514" s="190" t="str">
        <f t="shared" si="542"/>
        <v/>
      </c>
      <c r="AW1514" s="190" t="str">
        <f t="shared" si="543"/>
        <v/>
      </c>
      <c r="AX1514" s="191" t="str">
        <f ca="1">IF(ISNUMBER($A1514),INDIRECT(CONCATENATE("'Instrument List'!B",(MATCH(E1514,'Instrument List'!A:A,0))-0)),"")</f>
        <v/>
      </c>
      <c r="AY1514" s="191" t="str">
        <f ca="1">IF(ISNUMBER($A1514),INDIRECT(CONCATENATE("'Instrument List'!D",(MATCH(E1514,'Instrument List'!A:A,0))-0)),"")</f>
        <v/>
      </c>
      <c r="AZ1514" s="191" t="str">
        <f ca="1">IF(ISNUMBER($A1514),INDIRECT(CONCATENATE("'Instrument List'!C",(MATCH(E1514,'Instrument List'!A:A,0))-0)),"")</f>
        <v/>
      </c>
      <c r="BA1514" s="192" t="str">
        <f ca="1">IF(ISNUMBER(A1514),INDIRECT(CONCATENATE("'Instrument List'!E",(MATCH(E1514,'Instrument List'!A:A,0))-0)),"")</f>
        <v/>
      </c>
      <c r="BB1514" s="193" t="str">
        <f t="shared" si="544"/>
        <v/>
      </c>
      <c r="BC1514" s="193" t="str">
        <f t="shared" si="545"/>
        <v/>
      </c>
      <c r="BD1514" s="193" t="str">
        <f ca="1">IF(ISNUMBER(A1514),INDIRECT(CONCATENATE("'Instrument List'!F",(MATCH(E1514,'Instrument List'!A:A,0))-0)),"")</f>
        <v/>
      </c>
    </row>
    <row r="1515" spans="1:56">
      <c r="A1515" s="220" t="str">
        <f t="shared" si="525"/>
        <v/>
      </c>
      <c r="B1515" s="221"/>
      <c r="C1515" s="222"/>
      <c r="D1515" s="169"/>
      <c r="E1515" s="169"/>
      <c r="F1515" s="169"/>
      <c r="G1515" s="202"/>
      <c r="H1515" s="217"/>
      <c r="I1515" s="212"/>
      <c r="J1515" s="206"/>
      <c r="K1515" s="212"/>
      <c r="L1515" s="206"/>
      <c r="M1515" s="212"/>
      <c r="N1515" s="206"/>
      <c r="O1515" s="170" t="str">
        <f t="shared" si="526"/>
        <v/>
      </c>
      <c r="P1515" s="171"/>
      <c r="Q1515" s="171"/>
      <c r="R1515" s="171"/>
      <c r="S1515" s="172" t="str">
        <f t="shared" si="527"/>
        <v/>
      </c>
      <c r="T1515" s="172" t="str">
        <f t="shared" si="528"/>
        <v/>
      </c>
      <c r="U1515" s="171"/>
      <c r="V1515" s="171"/>
      <c r="W1515" s="173" t="str">
        <f t="shared" si="529"/>
        <v/>
      </c>
      <c r="X1515" s="173" t="str">
        <f t="shared" si="530"/>
        <v/>
      </c>
      <c r="Y1515" s="173" t="str">
        <f t="shared" si="531"/>
        <v/>
      </c>
      <c r="Z1515" s="171"/>
      <c r="AA1515" s="171"/>
      <c r="AB1515" s="171"/>
      <c r="AC1515" s="172" t="str">
        <f t="shared" si="532"/>
        <v/>
      </c>
      <c r="AD1515" s="172" t="str">
        <f t="shared" si="533"/>
        <v/>
      </c>
      <c r="AE1515" s="174"/>
      <c r="AF1515" s="175" t="str">
        <f t="shared" si="534"/>
        <v/>
      </c>
      <c r="AG1515" s="169"/>
      <c r="AH1515" s="171"/>
      <c r="AI1515" s="171"/>
      <c r="AJ1515" s="169"/>
      <c r="AK1515" s="176" t="str">
        <f t="shared" si="535"/>
        <v/>
      </c>
      <c r="AL1515" s="176" t="str">
        <f t="shared" si="536"/>
        <v/>
      </c>
      <c r="AM1515" s="176" t="str">
        <f t="shared" si="537"/>
        <v/>
      </c>
      <c r="AN1515" s="359" t="str">
        <f>IF(Overview!$K$17='Internal Calcs'!$P$22,IF(AK1515="","",AK1515),IF(Overview!$K$17='Internal Calcs'!$P$23,IF(AK1515="","",AK1515),IF(ISNUMBER(A1515),(IF(F1515="Short",G1515-H1515,H1515-G1515)*AZ1515-AX1515),"")))</f>
        <v/>
      </c>
      <c r="AO1515" s="401" t="str">
        <f>IF(Overview!$K$17='Internal Calcs'!$P$22,IF(AL1515="","",AL1515),IF(Overview!$K$17='Internal Calcs'!$P$23,IF(AL1515="","",AL1515),IF(ISNUMBER(A1515),IF(AL1515="",(IF(F1515="Short",G1515-H1515,H1515-G1515)*AZ1515-AX1515),(IF(F1515="Short",G1515-J1515,J1515-G1515)*AZ1515-AX1515)),"")))</f>
        <v/>
      </c>
      <c r="AP1515" s="359" t="str">
        <f>IF(Overview!$K$17='Internal Calcs'!$P$22,"",IF(Overview!$K$17='Internal Calcs'!$P$23,IF(AM1515="","",AM1515),IF(ISNUMBER(A1515),IF(AM1515="",(IF(F1515="Short",G1515-H1515,H1515-G1515)*AZ1515-AX1515),(IF(F1515="Short",G1515-L1515,L1515-G1515)*AZ1515-AX1515)),"")))</f>
        <v/>
      </c>
      <c r="AQ1515" s="176" t="str">
        <f t="shared" si="538"/>
        <v/>
      </c>
      <c r="AR1515" s="176" t="str">
        <f t="shared" si="539"/>
        <v/>
      </c>
      <c r="AS1515" s="176" t="str">
        <f t="shared" si="540"/>
        <v/>
      </c>
      <c r="AT1515" s="176" t="str">
        <f>IF(ISNUMBER(A1515),MAX($AS$2:AS1515)-AS1515,"")</f>
        <v/>
      </c>
      <c r="AU1515" s="177" t="str">
        <f t="shared" si="541"/>
        <v/>
      </c>
      <c r="AV1515" s="178" t="str">
        <f t="shared" si="542"/>
        <v/>
      </c>
      <c r="AW1515" s="178" t="str">
        <f t="shared" si="543"/>
        <v/>
      </c>
      <c r="AX1515" s="179" t="str">
        <f ca="1">IF(ISNUMBER($A1515),INDIRECT(CONCATENATE("'Instrument List'!B",(MATCH(E1515,'Instrument List'!A:A,0))-0)),"")</f>
        <v/>
      </c>
      <c r="AY1515" s="179" t="str">
        <f ca="1">IF(ISNUMBER($A1515),INDIRECT(CONCATENATE("'Instrument List'!D",(MATCH(E1515,'Instrument List'!A:A,0))-0)),"")</f>
        <v/>
      </c>
      <c r="AZ1515" s="179" t="str">
        <f ca="1">IF(ISNUMBER($A1515),INDIRECT(CONCATENATE("'Instrument List'!C",(MATCH(E1515,'Instrument List'!A:A,0))-0)),"")</f>
        <v/>
      </c>
      <c r="BA1515" s="180" t="str">
        <f ca="1">IF(ISNUMBER(A1515),INDIRECT(CONCATENATE("'Instrument List'!E",(MATCH(E1515,'Instrument List'!A:A,0))-0)),"")</f>
        <v/>
      </c>
      <c r="BB1515" s="181" t="str">
        <f t="shared" si="544"/>
        <v/>
      </c>
      <c r="BC1515" s="181" t="str">
        <f t="shared" si="545"/>
        <v/>
      </c>
      <c r="BD1515" s="181" t="str">
        <f ca="1">IF(ISNUMBER(A1515),INDIRECT(CONCATENATE("'Instrument List'!F",(MATCH(E1515,'Instrument List'!A:A,0))-0)),"")</f>
        <v/>
      </c>
    </row>
    <row r="1516" spans="1:56">
      <c r="A1516" s="223" t="str">
        <f t="shared" si="525"/>
        <v/>
      </c>
      <c r="B1516" s="224"/>
      <c r="C1516" s="225"/>
      <c r="D1516" s="182"/>
      <c r="E1516" s="182"/>
      <c r="F1516" s="182"/>
      <c r="G1516" s="203"/>
      <c r="H1516" s="218"/>
      <c r="I1516" s="213"/>
      <c r="J1516" s="207"/>
      <c r="K1516" s="213"/>
      <c r="L1516" s="207"/>
      <c r="M1516" s="213"/>
      <c r="N1516" s="207"/>
      <c r="O1516" s="183" t="str">
        <f t="shared" si="526"/>
        <v/>
      </c>
      <c r="P1516" s="184"/>
      <c r="Q1516" s="184"/>
      <c r="R1516" s="275"/>
      <c r="S1516" s="185" t="str">
        <f t="shared" si="527"/>
        <v/>
      </c>
      <c r="T1516" s="185" t="str">
        <f t="shared" si="528"/>
        <v/>
      </c>
      <c r="U1516" s="275"/>
      <c r="V1516" s="275"/>
      <c r="W1516" s="276" t="str">
        <f t="shared" si="529"/>
        <v/>
      </c>
      <c r="X1516" s="276" t="str">
        <f t="shared" si="530"/>
        <v/>
      </c>
      <c r="Y1516" s="276" t="str">
        <f t="shared" si="531"/>
        <v/>
      </c>
      <c r="Z1516" s="275"/>
      <c r="AA1516" s="184"/>
      <c r="AB1516" s="184"/>
      <c r="AC1516" s="185" t="str">
        <f t="shared" si="532"/>
        <v/>
      </c>
      <c r="AD1516" s="185" t="str">
        <f t="shared" si="533"/>
        <v/>
      </c>
      <c r="AE1516" s="186"/>
      <c r="AF1516" s="187" t="str">
        <f t="shared" si="534"/>
        <v/>
      </c>
      <c r="AG1516" s="182"/>
      <c r="AH1516" s="184"/>
      <c r="AI1516" s="184"/>
      <c r="AJ1516" s="182"/>
      <c r="AK1516" s="188" t="str">
        <f t="shared" si="535"/>
        <v/>
      </c>
      <c r="AL1516" s="188" t="str">
        <f t="shared" si="536"/>
        <v/>
      </c>
      <c r="AM1516" s="188" t="str">
        <f t="shared" si="537"/>
        <v/>
      </c>
      <c r="AN1516" s="359" t="str">
        <f>IF(Overview!$K$17='Internal Calcs'!$P$22,IF(AK1516="","",AK1516),IF(Overview!$K$17='Internal Calcs'!$P$23,IF(AK1516="","",AK1516),IF(ISNUMBER(A1516),(IF(F1516="Short",G1516-H1516,H1516-G1516)*AZ1516-AX1516),"")))</f>
        <v/>
      </c>
      <c r="AO1516" s="401" t="str">
        <f>IF(Overview!$K$17='Internal Calcs'!$P$22,IF(AL1516="","",AL1516),IF(Overview!$K$17='Internal Calcs'!$P$23,IF(AL1516="","",AL1516),IF(ISNUMBER(A1516),IF(AL1516="",(IF(F1516="Short",G1516-H1516,H1516-G1516)*AZ1516-AX1516),(IF(F1516="Short",G1516-J1516,J1516-G1516)*AZ1516-AX1516)),"")))</f>
        <v/>
      </c>
      <c r="AP1516" s="359" t="str">
        <f>IF(Overview!$K$17='Internal Calcs'!$P$22,"",IF(Overview!$K$17='Internal Calcs'!$P$23,IF(AM1516="","",AM1516),IF(ISNUMBER(A1516),IF(AM1516="",(IF(F1516="Short",G1516-H1516,H1516-G1516)*AZ1516-AX1516),(IF(F1516="Short",G1516-L1516,L1516-G1516)*AZ1516-AX1516)),"")))</f>
        <v/>
      </c>
      <c r="AQ1516" s="188" t="str">
        <f t="shared" si="538"/>
        <v/>
      </c>
      <c r="AR1516" s="188" t="str">
        <f t="shared" si="539"/>
        <v/>
      </c>
      <c r="AS1516" s="188" t="str">
        <f t="shared" si="540"/>
        <v/>
      </c>
      <c r="AT1516" s="188" t="str">
        <f>IF(ISNUMBER(A1516),MAX($AS$2:AS1516)-AS1516,"")</f>
        <v/>
      </c>
      <c r="AU1516" s="189" t="str">
        <f t="shared" si="541"/>
        <v/>
      </c>
      <c r="AV1516" s="190" t="str">
        <f t="shared" si="542"/>
        <v/>
      </c>
      <c r="AW1516" s="190" t="str">
        <f t="shared" si="543"/>
        <v/>
      </c>
      <c r="AX1516" s="191" t="str">
        <f ca="1">IF(ISNUMBER($A1516),INDIRECT(CONCATENATE("'Instrument List'!B",(MATCH(E1516,'Instrument List'!A:A,0))-0)),"")</f>
        <v/>
      </c>
      <c r="AY1516" s="191" t="str">
        <f ca="1">IF(ISNUMBER($A1516),INDIRECT(CONCATENATE("'Instrument List'!D",(MATCH(E1516,'Instrument List'!A:A,0))-0)),"")</f>
        <v/>
      </c>
      <c r="AZ1516" s="191" t="str">
        <f ca="1">IF(ISNUMBER($A1516),INDIRECT(CONCATENATE("'Instrument List'!C",(MATCH(E1516,'Instrument List'!A:A,0))-0)),"")</f>
        <v/>
      </c>
      <c r="BA1516" s="192" t="str">
        <f ca="1">IF(ISNUMBER(A1516),INDIRECT(CONCATENATE("'Instrument List'!E",(MATCH(E1516,'Instrument List'!A:A,0))-0)),"")</f>
        <v/>
      </c>
      <c r="BB1516" s="193" t="str">
        <f t="shared" si="544"/>
        <v/>
      </c>
      <c r="BC1516" s="193" t="str">
        <f t="shared" si="545"/>
        <v/>
      </c>
      <c r="BD1516" s="193" t="str">
        <f ca="1">IF(ISNUMBER(A1516),INDIRECT(CONCATENATE("'Instrument List'!F",(MATCH(E1516,'Instrument List'!A:A,0))-0)),"")</f>
        <v/>
      </c>
    </row>
    <row r="1517" spans="1:56">
      <c r="A1517" s="220" t="str">
        <f t="shared" si="525"/>
        <v/>
      </c>
      <c r="B1517" s="221"/>
      <c r="C1517" s="222"/>
      <c r="D1517" s="169"/>
      <c r="E1517" s="169"/>
      <c r="F1517" s="169"/>
      <c r="G1517" s="202"/>
      <c r="H1517" s="217"/>
      <c r="I1517" s="212"/>
      <c r="J1517" s="206"/>
      <c r="K1517" s="212"/>
      <c r="L1517" s="206"/>
      <c r="M1517" s="212"/>
      <c r="N1517" s="206"/>
      <c r="O1517" s="170" t="str">
        <f t="shared" si="526"/>
        <v/>
      </c>
      <c r="P1517" s="171"/>
      <c r="Q1517" s="171"/>
      <c r="R1517" s="171"/>
      <c r="S1517" s="172" t="str">
        <f t="shared" si="527"/>
        <v/>
      </c>
      <c r="T1517" s="172" t="str">
        <f t="shared" si="528"/>
        <v/>
      </c>
      <c r="U1517" s="171"/>
      <c r="V1517" s="171"/>
      <c r="W1517" s="173" t="str">
        <f t="shared" si="529"/>
        <v/>
      </c>
      <c r="X1517" s="173" t="str">
        <f t="shared" si="530"/>
        <v/>
      </c>
      <c r="Y1517" s="173" t="str">
        <f t="shared" si="531"/>
        <v/>
      </c>
      <c r="Z1517" s="171"/>
      <c r="AA1517" s="171"/>
      <c r="AB1517" s="171"/>
      <c r="AC1517" s="172" t="str">
        <f t="shared" si="532"/>
        <v/>
      </c>
      <c r="AD1517" s="172" t="str">
        <f t="shared" si="533"/>
        <v/>
      </c>
      <c r="AE1517" s="174"/>
      <c r="AF1517" s="175" t="str">
        <f t="shared" si="534"/>
        <v/>
      </c>
      <c r="AG1517" s="169"/>
      <c r="AH1517" s="171"/>
      <c r="AI1517" s="171"/>
      <c r="AJ1517" s="169"/>
      <c r="AK1517" s="176" t="str">
        <f t="shared" si="535"/>
        <v/>
      </c>
      <c r="AL1517" s="176" t="str">
        <f t="shared" si="536"/>
        <v/>
      </c>
      <c r="AM1517" s="176" t="str">
        <f t="shared" si="537"/>
        <v/>
      </c>
      <c r="AN1517" s="359" t="str">
        <f>IF(Overview!$K$17='Internal Calcs'!$P$22,IF(AK1517="","",AK1517),IF(Overview!$K$17='Internal Calcs'!$P$23,IF(AK1517="","",AK1517),IF(ISNUMBER(A1517),(IF(F1517="Short",G1517-H1517,H1517-G1517)*AZ1517-AX1517),"")))</f>
        <v/>
      </c>
      <c r="AO1517" s="401" t="str">
        <f>IF(Overview!$K$17='Internal Calcs'!$P$22,IF(AL1517="","",AL1517),IF(Overview!$K$17='Internal Calcs'!$P$23,IF(AL1517="","",AL1517),IF(ISNUMBER(A1517),IF(AL1517="",(IF(F1517="Short",G1517-H1517,H1517-G1517)*AZ1517-AX1517),(IF(F1517="Short",G1517-J1517,J1517-G1517)*AZ1517-AX1517)),"")))</f>
        <v/>
      </c>
      <c r="AP1517" s="359" t="str">
        <f>IF(Overview!$K$17='Internal Calcs'!$P$22,"",IF(Overview!$K$17='Internal Calcs'!$P$23,IF(AM1517="","",AM1517),IF(ISNUMBER(A1517),IF(AM1517="",(IF(F1517="Short",G1517-H1517,H1517-G1517)*AZ1517-AX1517),(IF(F1517="Short",G1517-L1517,L1517-G1517)*AZ1517-AX1517)),"")))</f>
        <v/>
      </c>
      <c r="AQ1517" s="176" t="str">
        <f t="shared" si="538"/>
        <v/>
      </c>
      <c r="AR1517" s="176" t="str">
        <f t="shared" si="539"/>
        <v/>
      </c>
      <c r="AS1517" s="176" t="str">
        <f t="shared" si="540"/>
        <v/>
      </c>
      <c r="AT1517" s="176" t="str">
        <f>IF(ISNUMBER(A1517),MAX($AS$2:AS1517)-AS1517,"")</f>
        <v/>
      </c>
      <c r="AU1517" s="177" t="str">
        <f t="shared" si="541"/>
        <v/>
      </c>
      <c r="AV1517" s="178" t="str">
        <f t="shared" si="542"/>
        <v/>
      </c>
      <c r="AW1517" s="178" t="str">
        <f t="shared" si="543"/>
        <v/>
      </c>
      <c r="AX1517" s="179" t="str">
        <f ca="1">IF(ISNUMBER($A1517),INDIRECT(CONCATENATE("'Instrument List'!B",(MATCH(E1517,'Instrument List'!A:A,0))-0)),"")</f>
        <v/>
      </c>
      <c r="AY1517" s="179" t="str">
        <f ca="1">IF(ISNUMBER($A1517),INDIRECT(CONCATENATE("'Instrument List'!D",(MATCH(E1517,'Instrument List'!A:A,0))-0)),"")</f>
        <v/>
      </c>
      <c r="AZ1517" s="179" t="str">
        <f ca="1">IF(ISNUMBER($A1517),INDIRECT(CONCATENATE("'Instrument List'!C",(MATCH(E1517,'Instrument List'!A:A,0))-0)),"")</f>
        <v/>
      </c>
      <c r="BA1517" s="180" t="str">
        <f ca="1">IF(ISNUMBER(A1517),INDIRECT(CONCATENATE("'Instrument List'!E",(MATCH(E1517,'Instrument List'!A:A,0))-0)),"")</f>
        <v/>
      </c>
      <c r="BB1517" s="181" t="str">
        <f t="shared" si="544"/>
        <v/>
      </c>
      <c r="BC1517" s="181" t="str">
        <f t="shared" si="545"/>
        <v/>
      </c>
      <c r="BD1517" s="181" t="str">
        <f ca="1">IF(ISNUMBER(A1517),INDIRECT(CONCATENATE("'Instrument List'!F",(MATCH(E1517,'Instrument List'!A:A,0))-0)),"")</f>
        <v/>
      </c>
    </row>
    <row r="1518" spans="1:56">
      <c r="A1518" s="223" t="str">
        <f t="shared" si="525"/>
        <v/>
      </c>
      <c r="B1518" s="224"/>
      <c r="C1518" s="225"/>
      <c r="D1518" s="182"/>
      <c r="E1518" s="182"/>
      <c r="F1518" s="182"/>
      <c r="G1518" s="203"/>
      <c r="H1518" s="218"/>
      <c r="I1518" s="213"/>
      <c r="J1518" s="207"/>
      <c r="K1518" s="213"/>
      <c r="L1518" s="207"/>
      <c r="M1518" s="213"/>
      <c r="N1518" s="207"/>
      <c r="O1518" s="183" t="str">
        <f t="shared" si="526"/>
        <v/>
      </c>
      <c r="P1518" s="184"/>
      <c r="Q1518" s="184"/>
      <c r="R1518" s="275"/>
      <c r="S1518" s="185" t="str">
        <f t="shared" si="527"/>
        <v/>
      </c>
      <c r="T1518" s="185" t="str">
        <f t="shared" si="528"/>
        <v/>
      </c>
      <c r="U1518" s="275"/>
      <c r="V1518" s="275"/>
      <c r="W1518" s="276" t="str">
        <f t="shared" si="529"/>
        <v/>
      </c>
      <c r="X1518" s="276" t="str">
        <f t="shared" si="530"/>
        <v/>
      </c>
      <c r="Y1518" s="276" t="str">
        <f t="shared" si="531"/>
        <v/>
      </c>
      <c r="Z1518" s="275"/>
      <c r="AA1518" s="184"/>
      <c r="AB1518" s="184"/>
      <c r="AC1518" s="185" t="str">
        <f t="shared" si="532"/>
        <v/>
      </c>
      <c r="AD1518" s="185" t="str">
        <f t="shared" si="533"/>
        <v/>
      </c>
      <c r="AE1518" s="186"/>
      <c r="AF1518" s="187" t="str">
        <f t="shared" si="534"/>
        <v/>
      </c>
      <c r="AG1518" s="182"/>
      <c r="AH1518" s="184"/>
      <c r="AI1518" s="184"/>
      <c r="AJ1518" s="182"/>
      <c r="AK1518" s="188" t="str">
        <f t="shared" si="535"/>
        <v/>
      </c>
      <c r="AL1518" s="188" t="str">
        <f t="shared" si="536"/>
        <v/>
      </c>
      <c r="AM1518" s="188" t="str">
        <f t="shared" si="537"/>
        <v/>
      </c>
      <c r="AN1518" s="359" t="str">
        <f>IF(Overview!$K$17='Internal Calcs'!$P$22,IF(AK1518="","",AK1518),IF(Overview!$K$17='Internal Calcs'!$P$23,IF(AK1518="","",AK1518),IF(ISNUMBER(A1518),(IF(F1518="Short",G1518-H1518,H1518-G1518)*AZ1518-AX1518),"")))</f>
        <v/>
      </c>
      <c r="AO1518" s="401" t="str">
        <f>IF(Overview!$K$17='Internal Calcs'!$P$22,IF(AL1518="","",AL1518),IF(Overview!$K$17='Internal Calcs'!$P$23,IF(AL1518="","",AL1518),IF(ISNUMBER(A1518),IF(AL1518="",(IF(F1518="Short",G1518-H1518,H1518-G1518)*AZ1518-AX1518),(IF(F1518="Short",G1518-J1518,J1518-G1518)*AZ1518-AX1518)),"")))</f>
        <v/>
      </c>
      <c r="AP1518" s="359" t="str">
        <f>IF(Overview!$K$17='Internal Calcs'!$P$22,"",IF(Overview!$K$17='Internal Calcs'!$P$23,IF(AM1518="","",AM1518),IF(ISNUMBER(A1518),IF(AM1518="",(IF(F1518="Short",G1518-H1518,H1518-G1518)*AZ1518-AX1518),(IF(F1518="Short",G1518-L1518,L1518-G1518)*AZ1518-AX1518)),"")))</f>
        <v/>
      </c>
      <c r="AQ1518" s="188" t="str">
        <f t="shared" si="538"/>
        <v/>
      </c>
      <c r="AR1518" s="188" t="str">
        <f t="shared" si="539"/>
        <v/>
      </c>
      <c r="AS1518" s="188" t="str">
        <f t="shared" si="540"/>
        <v/>
      </c>
      <c r="AT1518" s="188" t="str">
        <f>IF(ISNUMBER(A1518),MAX($AS$2:AS1518)-AS1518,"")</f>
        <v/>
      </c>
      <c r="AU1518" s="189" t="str">
        <f t="shared" si="541"/>
        <v/>
      </c>
      <c r="AV1518" s="190" t="str">
        <f t="shared" si="542"/>
        <v/>
      </c>
      <c r="AW1518" s="190" t="str">
        <f t="shared" si="543"/>
        <v/>
      </c>
      <c r="AX1518" s="191" t="str">
        <f ca="1">IF(ISNUMBER($A1518),INDIRECT(CONCATENATE("'Instrument List'!B",(MATCH(E1518,'Instrument List'!A:A,0))-0)),"")</f>
        <v/>
      </c>
      <c r="AY1518" s="191" t="str">
        <f ca="1">IF(ISNUMBER($A1518),INDIRECT(CONCATENATE("'Instrument List'!D",(MATCH(E1518,'Instrument List'!A:A,0))-0)),"")</f>
        <v/>
      </c>
      <c r="AZ1518" s="191" t="str">
        <f ca="1">IF(ISNUMBER($A1518),INDIRECT(CONCATENATE("'Instrument List'!C",(MATCH(E1518,'Instrument List'!A:A,0))-0)),"")</f>
        <v/>
      </c>
      <c r="BA1518" s="192" t="str">
        <f ca="1">IF(ISNUMBER(A1518),INDIRECT(CONCATENATE("'Instrument List'!E",(MATCH(E1518,'Instrument List'!A:A,0))-0)),"")</f>
        <v/>
      </c>
      <c r="BB1518" s="193" t="str">
        <f t="shared" si="544"/>
        <v/>
      </c>
      <c r="BC1518" s="193" t="str">
        <f t="shared" si="545"/>
        <v/>
      </c>
      <c r="BD1518" s="193" t="str">
        <f ca="1">IF(ISNUMBER(A1518),INDIRECT(CONCATENATE("'Instrument List'!F",(MATCH(E1518,'Instrument List'!A:A,0))-0)),"")</f>
        <v/>
      </c>
    </row>
    <row r="1519" spans="1:56">
      <c r="A1519" s="220" t="str">
        <f t="shared" si="525"/>
        <v/>
      </c>
      <c r="B1519" s="221"/>
      <c r="C1519" s="222"/>
      <c r="D1519" s="169"/>
      <c r="E1519" s="169"/>
      <c r="F1519" s="169"/>
      <c r="G1519" s="202"/>
      <c r="H1519" s="217"/>
      <c r="I1519" s="212"/>
      <c r="J1519" s="206"/>
      <c r="K1519" s="212"/>
      <c r="L1519" s="206"/>
      <c r="M1519" s="212"/>
      <c r="N1519" s="206"/>
      <c r="O1519" s="170" t="str">
        <f t="shared" si="526"/>
        <v/>
      </c>
      <c r="P1519" s="171"/>
      <c r="Q1519" s="171"/>
      <c r="R1519" s="171"/>
      <c r="S1519" s="172" t="str">
        <f t="shared" si="527"/>
        <v/>
      </c>
      <c r="T1519" s="172" t="str">
        <f t="shared" si="528"/>
        <v/>
      </c>
      <c r="U1519" s="171"/>
      <c r="V1519" s="171"/>
      <c r="W1519" s="173" t="str">
        <f t="shared" si="529"/>
        <v/>
      </c>
      <c r="X1519" s="173" t="str">
        <f t="shared" si="530"/>
        <v/>
      </c>
      <c r="Y1519" s="173" t="str">
        <f t="shared" si="531"/>
        <v/>
      </c>
      <c r="Z1519" s="171"/>
      <c r="AA1519" s="171"/>
      <c r="AB1519" s="171"/>
      <c r="AC1519" s="172" t="str">
        <f t="shared" si="532"/>
        <v/>
      </c>
      <c r="AD1519" s="172" t="str">
        <f t="shared" si="533"/>
        <v/>
      </c>
      <c r="AE1519" s="174"/>
      <c r="AF1519" s="175" t="str">
        <f t="shared" si="534"/>
        <v/>
      </c>
      <c r="AG1519" s="169"/>
      <c r="AH1519" s="171"/>
      <c r="AI1519" s="171"/>
      <c r="AJ1519" s="169"/>
      <c r="AK1519" s="176" t="str">
        <f t="shared" si="535"/>
        <v/>
      </c>
      <c r="AL1519" s="176" t="str">
        <f t="shared" si="536"/>
        <v/>
      </c>
      <c r="AM1519" s="176" t="str">
        <f t="shared" si="537"/>
        <v/>
      </c>
      <c r="AN1519" s="359" t="str">
        <f>IF(Overview!$K$17='Internal Calcs'!$P$22,IF(AK1519="","",AK1519),IF(Overview!$K$17='Internal Calcs'!$P$23,IF(AK1519="","",AK1519),IF(ISNUMBER(A1519),(IF(F1519="Short",G1519-H1519,H1519-G1519)*AZ1519-AX1519),"")))</f>
        <v/>
      </c>
      <c r="AO1519" s="401" t="str">
        <f>IF(Overview!$K$17='Internal Calcs'!$P$22,IF(AL1519="","",AL1519),IF(Overview!$K$17='Internal Calcs'!$P$23,IF(AL1519="","",AL1519),IF(ISNUMBER(A1519),IF(AL1519="",(IF(F1519="Short",G1519-H1519,H1519-G1519)*AZ1519-AX1519),(IF(F1519="Short",G1519-J1519,J1519-G1519)*AZ1519-AX1519)),"")))</f>
        <v/>
      </c>
      <c r="AP1519" s="359" t="str">
        <f>IF(Overview!$K$17='Internal Calcs'!$P$22,"",IF(Overview!$K$17='Internal Calcs'!$P$23,IF(AM1519="","",AM1519),IF(ISNUMBER(A1519),IF(AM1519="",(IF(F1519="Short",G1519-H1519,H1519-G1519)*AZ1519-AX1519),(IF(F1519="Short",G1519-L1519,L1519-G1519)*AZ1519-AX1519)),"")))</f>
        <v/>
      </c>
      <c r="AQ1519" s="176" t="str">
        <f t="shared" si="538"/>
        <v/>
      </c>
      <c r="AR1519" s="176" t="str">
        <f t="shared" si="539"/>
        <v/>
      </c>
      <c r="AS1519" s="176" t="str">
        <f t="shared" si="540"/>
        <v/>
      </c>
      <c r="AT1519" s="176" t="str">
        <f>IF(ISNUMBER(A1519),MAX($AS$2:AS1519)-AS1519,"")</f>
        <v/>
      </c>
      <c r="AU1519" s="177" t="str">
        <f t="shared" si="541"/>
        <v/>
      </c>
      <c r="AV1519" s="178" t="str">
        <f t="shared" si="542"/>
        <v/>
      </c>
      <c r="AW1519" s="178" t="str">
        <f t="shared" si="543"/>
        <v/>
      </c>
      <c r="AX1519" s="179" t="str">
        <f ca="1">IF(ISNUMBER($A1519),INDIRECT(CONCATENATE("'Instrument List'!B",(MATCH(E1519,'Instrument List'!A:A,0))-0)),"")</f>
        <v/>
      </c>
      <c r="AY1519" s="179" t="str">
        <f ca="1">IF(ISNUMBER($A1519),INDIRECT(CONCATENATE("'Instrument List'!D",(MATCH(E1519,'Instrument List'!A:A,0))-0)),"")</f>
        <v/>
      </c>
      <c r="AZ1519" s="179" t="str">
        <f ca="1">IF(ISNUMBER($A1519),INDIRECT(CONCATENATE("'Instrument List'!C",(MATCH(E1519,'Instrument List'!A:A,0))-0)),"")</f>
        <v/>
      </c>
      <c r="BA1519" s="180" t="str">
        <f ca="1">IF(ISNUMBER(A1519),INDIRECT(CONCATENATE("'Instrument List'!E",(MATCH(E1519,'Instrument List'!A:A,0))-0)),"")</f>
        <v/>
      </c>
      <c r="BB1519" s="181" t="str">
        <f t="shared" si="544"/>
        <v/>
      </c>
      <c r="BC1519" s="181" t="str">
        <f t="shared" si="545"/>
        <v/>
      </c>
      <c r="BD1519" s="181" t="str">
        <f ca="1">IF(ISNUMBER(A1519),INDIRECT(CONCATENATE("'Instrument List'!F",(MATCH(E1519,'Instrument List'!A:A,0))-0)),"")</f>
        <v/>
      </c>
    </row>
    <row r="1520" spans="1:56">
      <c r="A1520" s="223" t="str">
        <f t="shared" si="525"/>
        <v/>
      </c>
      <c r="B1520" s="224"/>
      <c r="C1520" s="225"/>
      <c r="D1520" s="182"/>
      <c r="E1520" s="182"/>
      <c r="F1520" s="182"/>
      <c r="G1520" s="203"/>
      <c r="H1520" s="218"/>
      <c r="I1520" s="213"/>
      <c r="J1520" s="207"/>
      <c r="K1520" s="213"/>
      <c r="L1520" s="207"/>
      <c r="M1520" s="213"/>
      <c r="N1520" s="207"/>
      <c r="O1520" s="183" t="str">
        <f t="shared" si="526"/>
        <v/>
      </c>
      <c r="P1520" s="184"/>
      <c r="Q1520" s="184"/>
      <c r="R1520" s="275"/>
      <c r="S1520" s="185" t="str">
        <f t="shared" si="527"/>
        <v/>
      </c>
      <c r="T1520" s="185" t="str">
        <f t="shared" si="528"/>
        <v/>
      </c>
      <c r="U1520" s="275"/>
      <c r="V1520" s="275"/>
      <c r="W1520" s="276" t="str">
        <f t="shared" si="529"/>
        <v/>
      </c>
      <c r="X1520" s="276" t="str">
        <f t="shared" si="530"/>
        <v/>
      </c>
      <c r="Y1520" s="276" t="str">
        <f t="shared" si="531"/>
        <v/>
      </c>
      <c r="Z1520" s="275"/>
      <c r="AA1520" s="184"/>
      <c r="AB1520" s="184"/>
      <c r="AC1520" s="185" t="str">
        <f t="shared" si="532"/>
        <v/>
      </c>
      <c r="AD1520" s="185" t="str">
        <f t="shared" si="533"/>
        <v/>
      </c>
      <c r="AE1520" s="186"/>
      <c r="AF1520" s="187" t="str">
        <f t="shared" si="534"/>
        <v/>
      </c>
      <c r="AG1520" s="182"/>
      <c r="AH1520" s="184"/>
      <c r="AI1520" s="184"/>
      <c r="AJ1520" s="182"/>
      <c r="AK1520" s="188" t="str">
        <f t="shared" si="535"/>
        <v/>
      </c>
      <c r="AL1520" s="188" t="str">
        <f t="shared" si="536"/>
        <v/>
      </c>
      <c r="AM1520" s="188" t="str">
        <f t="shared" si="537"/>
        <v/>
      </c>
      <c r="AN1520" s="359" t="str">
        <f>IF(Overview!$K$17='Internal Calcs'!$P$22,IF(AK1520="","",AK1520),IF(Overview!$K$17='Internal Calcs'!$P$23,IF(AK1520="","",AK1520),IF(ISNUMBER(A1520),(IF(F1520="Short",G1520-H1520,H1520-G1520)*AZ1520-AX1520),"")))</f>
        <v/>
      </c>
      <c r="AO1520" s="401" t="str">
        <f>IF(Overview!$K$17='Internal Calcs'!$P$22,IF(AL1520="","",AL1520),IF(Overview!$K$17='Internal Calcs'!$P$23,IF(AL1520="","",AL1520),IF(ISNUMBER(A1520),IF(AL1520="",(IF(F1520="Short",G1520-H1520,H1520-G1520)*AZ1520-AX1520),(IF(F1520="Short",G1520-J1520,J1520-G1520)*AZ1520-AX1520)),"")))</f>
        <v/>
      </c>
      <c r="AP1520" s="359" t="str">
        <f>IF(Overview!$K$17='Internal Calcs'!$P$22,"",IF(Overview!$K$17='Internal Calcs'!$P$23,IF(AM1520="","",AM1520),IF(ISNUMBER(A1520),IF(AM1520="",(IF(F1520="Short",G1520-H1520,H1520-G1520)*AZ1520-AX1520),(IF(F1520="Short",G1520-L1520,L1520-G1520)*AZ1520-AX1520)),"")))</f>
        <v/>
      </c>
      <c r="AQ1520" s="188" t="str">
        <f t="shared" si="538"/>
        <v/>
      </c>
      <c r="AR1520" s="188" t="str">
        <f t="shared" si="539"/>
        <v/>
      </c>
      <c r="AS1520" s="188" t="str">
        <f t="shared" si="540"/>
        <v/>
      </c>
      <c r="AT1520" s="188" t="str">
        <f>IF(ISNUMBER(A1520),MAX($AS$2:AS1520)-AS1520,"")</f>
        <v/>
      </c>
      <c r="AU1520" s="189" t="str">
        <f t="shared" si="541"/>
        <v/>
      </c>
      <c r="AV1520" s="190" t="str">
        <f t="shared" si="542"/>
        <v/>
      </c>
      <c r="AW1520" s="190" t="str">
        <f t="shared" si="543"/>
        <v/>
      </c>
      <c r="AX1520" s="191" t="str">
        <f ca="1">IF(ISNUMBER($A1520),INDIRECT(CONCATENATE("'Instrument List'!B",(MATCH(E1520,'Instrument List'!A:A,0))-0)),"")</f>
        <v/>
      </c>
      <c r="AY1520" s="191" t="str">
        <f ca="1">IF(ISNUMBER($A1520),INDIRECT(CONCATENATE("'Instrument List'!D",(MATCH(E1520,'Instrument List'!A:A,0))-0)),"")</f>
        <v/>
      </c>
      <c r="AZ1520" s="191" t="str">
        <f ca="1">IF(ISNUMBER($A1520),INDIRECT(CONCATENATE("'Instrument List'!C",(MATCH(E1520,'Instrument List'!A:A,0))-0)),"")</f>
        <v/>
      </c>
      <c r="BA1520" s="192" t="str">
        <f ca="1">IF(ISNUMBER(A1520),INDIRECT(CONCATENATE("'Instrument List'!E",(MATCH(E1520,'Instrument List'!A:A,0))-0)),"")</f>
        <v/>
      </c>
      <c r="BB1520" s="193" t="str">
        <f t="shared" si="544"/>
        <v/>
      </c>
      <c r="BC1520" s="193" t="str">
        <f t="shared" si="545"/>
        <v/>
      </c>
      <c r="BD1520" s="193" t="str">
        <f ca="1">IF(ISNUMBER(A1520),INDIRECT(CONCATENATE("'Instrument List'!F",(MATCH(E1520,'Instrument List'!A:A,0))-0)),"")</f>
        <v/>
      </c>
    </row>
    <row r="1521" spans="1:56">
      <c r="A1521" s="220" t="str">
        <f t="shared" si="525"/>
        <v/>
      </c>
      <c r="B1521" s="221"/>
      <c r="C1521" s="222"/>
      <c r="D1521" s="169"/>
      <c r="E1521" s="169"/>
      <c r="F1521" s="169"/>
      <c r="G1521" s="202"/>
      <c r="H1521" s="217"/>
      <c r="I1521" s="212"/>
      <c r="J1521" s="206"/>
      <c r="K1521" s="212"/>
      <c r="L1521" s="206"/>
      <c r="M1521" s="212"/>
      <c r="N1521" s="206"/>
      <c r="O1521" s="170" t="str">
        <f t="shared" si="526"/>
        <v/>
      </c>
      <c r="P1521" s="171"/>
      <c r="Q1521" s="171"/>
      <c r="R1521" s="171"/>
      <c r="S1521" s="172" t="str">
        <f t="shared" si="527"/>
        <v/>
      </c>
      <c r="T1521" s="172" t="str">
        <f t="shared" si="528"/>
        <v/>
      </c>
      <c r="U1521" s="171"/>
      <c r="V1521" s="171"/>
      <c r="W1521" s="173" t="str">
        <f t="shared" si="529"/>
        <v/>
      </c>
      <c r="X1521" s="173" t="str">
        <f t="shared" si="530"/>
        <v/>
      </c>
      <c r="Y1521" s="173" t="str">
        <f t="shared" si="531"/>
        <v/>
      </c>
      <c r="Z1521" s="171"/>
      <c r="AA1521" s="171"/>
      <c r="AB1521" s="171"/>
      <c r="AC1521" s="172" t="str">
        <f t="shared" si="532"/>
        <v/>
      </c>
      <c r="AD1521" s="172" t="str">
        <f t="shared" si="533"/>
        <v/>
      </c>
      <c r="AE1521" s="174"/>
      <c r="AF1521" s="175" t="str">
        <f t="shared" si="534"/>
        <v/>
      </c>
      <c r="AG1521" s="169"/>
      <c r="AH1521" s="171"/>
      <c r="AI1521" s="171"/>
      <c r="AJ1521" s="169"/>
      <c r="AK1521" s="176" t="str">
        <f t="shared" si="535"/>
        <v/>
      </c>
      <c r="AL1521" s="176" t="str">
        <f t="shared" si="536"/>
        <v/>
      </c>
      <c r="AM1521" s="176" t="str">
        <f t="shared" si="537"/>
        <v/>
      </c>
      <c r="AN1521" s="359" t="str">
        <f>IF(Overview!$K$17='Internal Calcs'!$P$22,IF(AK1521="","",AK1521),IF(Overview!$K$17='Internal Calcs'!$P$23,IF(AK1521="","",AK1521),IF(ISNUMBER(A1521),(IF(F1521="Short",G1521-H1521,H1521-G1521)*AZ1521-AX1521),"")))</f>
        <v/>
      </c>
      <c r="AO1521" s="401" t="str">
        <f>IF(Overview!$K$17='Internal Calcs'!$P$22,IF(AL1521="","",AL1521),IF(Overview!$K$17='Internal Calcs'!$P$23,IF(AL1521="","",AL1521),IF(ISNUMBER(A1521),IF(AL1521="",(IF(F1521="Short",G1521-H1521,H1521-G1521)*AZ1521-AX1521),(IF(F1521="Short",G1521-J1521,J1521-G1521)*AZ1521-AX1521)),"")))</f>
        <v/>
      </c>
      <c r="AP1521" s="359" t="str">
        <f>IF(Overview!$K$17='Internal Calcs'!$P$22,"",IF(Overview!$K$17='Internal Calcs'!$P$23,IF(AM1521="","",AM1521),IF(ISNUMBER(A1521),IF(AM1521="",(IF(F1521="Short",G1521-H1521,H1521-G1521)*AZ1521-AX1521),(IF(F1521="Short",G1521-L1521,L1521-G1521)*AZ1521-AX1521)),"")))</f>
        <v/>
      </c>
      <c r="AQ1521" s="176" t="str">
        <f t="shared" si="538"/>
        <v/>
      </c>
      <c r="AR1521" s="176" t="str">
        <f t="shared" si="539"/>
        <v/>
      </c>
      <c r="AS1521" s="176" t="str">
        <f t="shared" si="540"/>
        <v/>
      </c>
      <c r="AT1521" s="176" t="str">
        <f>IF(ISNUMBER(A1521),MAX($AS$2:AS1521)-AS1521,"")</f>
        <v/>
      </c>
      <c r="AU1521" s="177" t="str">
        <f t="shared" si="541"/>
        <v/>
      </c>
      <c r="AV1521" s="178" t="str">
        <f t="shared" si="542"/>
        <v/>
      </c>
      <c r="AW1521" s="178" t="str">
        <f t="shared" si="543"/>
        <v/>
      </c>
      <c r="AX1521" s="179" t="str">
        <f ca="1">IF(ISNUMBER($A1521),INDIRECT(CONCATENATE("'Instrument List'!B",(MATCH(E1521,'Instrument List'!A:A,0))-0)),"")</f>
        <v/>
      </c>
      <c r="AY1521" s="179" t="str">
        <f ca="1">IF(ISNUMBER($A1521),INDIRECT(CONCATENATE("'Instrument List'!D",(MATCH(E1521,'Instrument List'!A:A,0))-0)),"")</f>
        <v/>
      </c>
      <c r="AZ1521" s="179" t="str">
        <f ca="1">IF(ISNUMBER($A1521),INDIRECT(CONCATENATE("'Instrument List'!C",(MATCH(E1521,'Instrument List'!A:A,0))-0)),"")</f>
        <v/>
      </c>
      <c r="BA1521" s="180" t="str">
        <f ca="1">IF(ISNUMBER(A1521),INDIRECT(CONCATENATE("'Instrument List'!E",(MATCH(E1521,'Instrument List'!A:A,0))-0)),"")</f>
        <v/>
      </c>
      <c r="BB1521" s="181" t="str">
        <f t="shared" si="544"/>
        <v/>
      </c>
      <c r="BC1521" s="181" t="str">
        <f t="shared" si="545"/>
        <v/>
      </c>
      <c r="BD1521" s="181" t="str">
        <f ca="1">IF(ISNUMBER(A1521),INDIRECT(CONCATENATE("'Instrument List'!F",(MATCH(E1521,'Instrument List'!A:A,0))-0)),"")</f>
        <v/>
      </c>
    </row>
    <row r="1522" spans="1:56">
      <c r="A1522" s="223" t="str">
        <f t="shared" si="525"/>
        <v/>
      </c>
      <c r="B1522" s="224"/>
      <c r="C1522" s="225"/>
      <c r="D1522" s="182"/>
      <c r="E1522" s="182"/>
      <c r="F1522" s="182"/>
      <c r="G1522" s="203"/>
      <c r="H1522" s="218"/>
      <c r="I1522" s="213"/>
      <c r="J1522" s="207"/>
      <c r="K1522" s="213"/>
      <c r="L1522" s="207"/>
      <c r="M1522" s="213"/>
      <c r="N1522" s="207"/>
      <c r="O1522" s="183" t="str">
        <f t="shared" si="526"/>
        <v/>
      </c>
      <c r="P1522" s="184"/>
      <c r="Q1522" s="184"/>
      <c r="R1522" s="275"/>
      <c r="S1522" s="185" t="str">
        <f t="shared" si="527"/>
        <v/>
      </c>
      <c r="T1522" s="185" t="str">
        <f t="shared" si="528"/>
        <v/>
      </c>
      <c r="U1522" s="275"/>
      <c r="V1522" s="275"/>
      <c r="W1522" s="276" t="str">
        <f t="shared" si="529"/>
        <v/>
      </c>
      <c r="X1522" s="276" t="str">
        <f t="shared" si="530"/>
        <v/>
      </c>
      <c r="Y1522" s="276" t="str">
        <f t="shared" si="531"/>
        <v/>
      </c>
      <c r="Z1522" s="275"/>
      <c r="AA1522" s="184"/>
      <c r="AB1522" s="184"/>
      <c r="AC1522" s="185" t="str">
        <f t="shared" si="532"/>
        <v/>
      </c>
      <c r="AD1522" s="185" t="str">
        <f t="shared" si="533"/>
        <v/>
      </c>
      <c r="AE1522" s="186"/>
      <c r="AF1522" s="187" t="str">
        <f t="shared" si="534"/>
        <v/>
      </c>
      <c r="AG1522" s="182"/>
      <c r="AH1522" s="184"/>
      <c r="AI1522" s="184"/>
      <c r="AJ1522" s="182"/>
      <c r="AK1522" s="188" t="str">
        <f t="shared" si="535"/>
        <v/>
      </c>
      <c r="AL1522" s="188" t="str">
        <f t="shared" si="536"/>
        <v/>
      </c>
      <c r="AM1522" s="188" t="str">
        <f t="shared" si="537"/>
        <v/>
      </c>
      <c r="AN1522" s="359" t="str">
        <f>IF(Overview!$K$17='Internal Calcs'!$P$22,IF(AK1522="","",AK1522),IF(Overview!$K$17='Internal Calcs'!$P$23,IF(AK1522="","",AK1522),IF(ISNUMBER(A1522),(IF(F1522="Short",G1522-H1522,H1522-G1522)*AZ1522-AX1522),"")))</f>
        <v/>
      </c>
      <c r="AO1522" s="401" t="str">
        <f>IF(Overview!$K$17='Internal Calcs'!$P$22,IF(AL1522="","",AL1522),IF(Overview!$K$17='Internal Calcs'!$P$23,IF(AL1522="","",AL1522),IF(ISNUMBER(A1522),IF(AL1522="",(IF(F1522="Short",G1522-H1522,H1522-G1522)*AZ1522-AX1522),(IF(F1522="Short",G1522-J1522,J1522-G1522)*AZ1522-AX1522)),"")))</f>
        <v/>
      </c>
      <c r="AP1522" s="359" t="str">
        <f>IF(Overview!$K$17='Internal Calcs'!$P$22,"",IF(Overview!$K$17='Internal Calcs'!$P$23,IF(AM1522="","",AM1522),IF(ISNUMBER(A1522),IF(AM1522="",(IF(F1522="Short",G1522-H1522,H1522-G1522)*AZ1522-AX1522),(IF(F1522="Short",G1522-L1522,L1522-G1522)*AZ1522-AX1522)),"")))</f>
        <v/>
      </c>
      <c r="AQ1522" s="188" t="str">
        <f t="shared" si="538"/>
        <v/>
      </c>
      <c r="AR1522" s="188" t="str">
        <f t="shared" si="539"/>
        <v/>
      </c>
      <c r="AS1522" s="188" t="str">
        <f t="shared" si="540"/>
        <v/>
      </c>
      <c r="AT1522" s="188" t="str">
        <f>IF(ISNUMBER(A1522),MAX($AS$2:AS1522)-AS1522,"")</f>
        <v/>
      </c>
      <c r="AU1522" s="189" t="str">
        <f t="shared" si="541"/>
        <v/>
      </c>
      <c r="AV1522" s="190" t="str">
        <f t="shared" si="542"/>
        <v/>
      </c>
      <c r="AW1522" s="190" t="str">
        <f t="shared" si="543"/>
        <v/>
      </c>
      <c r="AX1522" s="191" t="str">
        <f ca="1">IF(ISNUMBER($A1522),INDIRECT(CONCATENATE("'Instrument List'!B",(MATCH(E1522,'Instrument List'!A:A,0))-0)),"")</f>
        <v/>
      </c>
      <c r="AY1522" s="191" t="str">
        <f ca="1">IF(ISNUMBER($A1522),INDIRECT(CONCATENATE("'Instrument List'!D",(MATCH(E1522,'Instrument List'!A:A,0))-0)),"")</f>
        <v/>
      </c>
      <c r="AZ1522" s="191" t="str">
        <f ca="1">IF(ISNUMBER($A1522),INDIRECT(CONCATENATE("'Instrument List'!C",(MATCH(E1522,'Instrument List'!A:A,0))-0)),"")</f>
        <v/>
      </c>
      <c r="BA1522" s="192" t="str">
        <f ca="1">IF(ISNUMBER(A1522),INDIRECT(CONCATENATE("'Instrument List'!E",(MATCH(E1522,'Instrument List'!A:A,0))-0)),"")</f>
        <v/>
      </c>
      <c r="BB1522" s="193" t="str">
        <f t="shared" si="544"/>
        <v/>
      </c>
      <c r="BC1522" s="193" t="str">
        <f t="shared" si="545"/>
        <v/>
      </c>
      <c r="BD1522" s="193" t="str">
        <f ca="1">IF(ISNUMBER(A1522),INDIRECT(CONCATENATE("'Instrument List'!F",(MATCH(E1522,'Instrument List'!A:A,0))-0)),"")</f>
        <v/>
      </c>
    </row>
    <row r="1523" spans="1:56">
      <c r="A1523" s="220" t="str">
        <f t="shared" si="525"/>
        <v/>
      </c>
      <c r="B1523" s="221"/>
      <c r="C1523" s="222"/>
      <c r="D1523" s="169"/>
      <c r="E1523" s="169"/>
      <c r="F1523" s="169"/>
      <c r="G1523" s="202"/>
      <c r="H1523" s="217"/>
      <c r="I1523" s="212"/>
      <c r="J1523" s="206"/>
      <c r="K1523" s="212"/>
      <c r="L1523" s="206"/>
      <c r="M1523" s="212"/>
      <c r="N1523" s="206"/>
      <c r="O1523" s="170" t="str">
        <f t="shared" si="526"/>
        <v/>
      </c>
      <c r="P1523" s="171"/>
      <c r="Q1523" s="171"/>
      <c r="R1523" s="171"/>
      <c r="S1523" s="172" t="str">
        <f t="shared" si="527"/>
        <v/>
      </c>
      <c r="T1523" s="172" t="str">
        <f t="shared" si="528"/>
        <v/>
      </c>
      <c r="U1523" s="171"/>
      <c r="V1523" s="171"/>
      <c r="W1523" s="173" t="str">
        <f t="shared" si="529"/>
        <v/>
      </c>
      <c r="X1523" s="173" t="str">
        <f t="shared" si="530"/>
        <v/>
      </c>
      <c r="Y1523" s="173" t="str">
        <f t="shared" si="531"/>
        <v/>
      </c>
      <c r="Z1523" s="171"/>
      <c r="AA1523" s="171"/>
      <c r="AB1523" s="171"/>
      <c r="AC1523" s="172" t="str">
        <f t="shared" si="532"/>
        <v/>
      </c>
      <c r="AD1523" s="172" t="str">
        <f t="shared" si="533"/>
        <v/>
      </c>
      <c r="AE1523" s="174"/>
      <c r="AF1523" s="175" t="str">
        <f t="shared" si="534"/>
        <v/>
      </c>
      <c r="AG1523" s="169"/>
      <c r="AH1523" s="171"/>
      <c r="AI1523" s="171"/>
      <c r="AJ1523" s="169"/>
      <c r="AK1523" s="176" t="str">
        <f t="shared" si="535"/>
        <v/>
      </c>
      <c r="AL1523" s="176" t="str">
        <f t="shared" si="536"/>
        <v/>
      </c>
      <c r="AM1523" s="176" t="str">
        <f t="shared" si="537"/>
        <v/>
      </c>
      <c r="AN1523" s="359" t="str">
        <f>IF(Overview!$K$17='Internal Calcs'!$P$22,IF(AK1523="","",AK1523),IF(Overview!$K$17='Internal Calcs'!$P$23,IF(AK1523="","",AK1523),IF(ISNUMBER(A1523),(IF(F1523="Short",G1523-H1523,H1523-G1523)*AZ1523-AX1523),"")))</f>
        <v/>
      </c>
      <c r="AO1523" s="401" t="str">
        <f>IF(Overview!$K$17='Internal Calcs'!$P$22,IF(AL1523="","",AL1523),IF(Overview!$K$17='Internal Calcs'!$P$23,IF(AL1523="","",AL1523),IF(ISNUMBER(A1523),IF(AL1523="",(IF(F1523="Short",G1523-H1523,H1523-G1523)*AZ1523-AX1523),(IF(F1523="Short",G1523-J1523,J1523-G1523)*AZ1523-AX1523)),"")))</f>
        <v/>
      </c>
      <c r="AP1523" s="359" t="str">
        <f>IF(Overview!$K$17='Internal Calcs'!$P$22,"",IF(Overview!$K$17='Internal Calcs'!$P$23,IF(AM1523="","",AM1523),IF(ISNUMBER(A1523),IF(AM1523="",(IF(F1523="Short",G1523-H1523,H1523-G1523)*AZ1523-AX1523),(IF(F1523="Short",G1523-L1523,L1523-G1523)*AZ1523-AX1523)),"")))</f>
        <v/>
      </c>
      <c r="AQ1523" s="176" t="str">
        <f t="shared" si="538"/>
        <v/>
      </c>
      <c r="AR1523" s="176" t="str">
        <f t="shared" si="539"/>
        <v/>
      </c>
      <c r="AS1523" s="176" t="str">
        <f t="shared" si="540"/>
        <v/>
      </c>
      <c r="AT1523" s="176" t="str">
        <f>IF(ISNUMBER(A1523),MAX($AS$2:AS1523)-AS1523,"")</f>
        <v/>
      </c>
      <c r="AU1523" s="177" t="str">
        <f t="shared" si="541"/>
        <v/>
      </c>
      <c r="AV1523" s="178" t="str">
        <f t="shared" si="542"/>
        <v/>
      </c>
      <c r="AW1523" s="178" t="str">
        <f t="shared" si="543"/>
        <v/>
      </c>
      <c r="AX1523" s="179" t="str">
        <f ca="1">IF(ISNUMBER($A1523),INDIRECT(CONCATENATE("'Instrument List'!B",(MATCH(E1523,'Instrument List'!A:A,0))-0)),"")</f>
        <v/>
      </c>
      <c r="AY1523" s="179" t="str">
        <f ca="1">IF(ISNUMBER($A1523),INDIRECT(CONCATENATE("'Instrument List'!D",(MATCH(E1523,'Instrument List'!A:A,0))-0)),"")</f>
        <v/>
      </c>
      <c r="AZ1523" s="179" t="str">
        <f ca="1">IF(ISNUMBER($A1523),INDIRECT(CONCATENATE("'Instrument List'!C",(MATCH(E1523,'Instrument List'!A:A,0))-0)),"")</f>
        <v/>
      </c>
      <c r="BA1523" s="180" t="str">
        <f ca="1">IF(ISNUMBER(A1523),INDIRECT(CONCATENATE("'Instrument List'!E",(MATCH(E1523,'Instrument List'!A:A,0))-0)),"")</f>
        <v/>
      </c>
      <c r="BB1523" s="181" t="str">
        <f t="shared" si="544"/>
        <v/>
      </c>
      <c r="BC1523" s="181" t="str">
        <f t="shared" si="545"/>
        <v/>
      </c>
      <c r="BD1523" s="181" t="str">
        <f ca="1">IF(ISNUMBER(A1523),INDIRECT(CONCATENATE("'Instrument List'!F",(MATCH(E1523,'Instrument List'!A:A,0))-0)),"")</f>
        <v/>
      </c>
    </row>
    <row r="1524" spans="1:56">
      <c r="A1524" s="223" t="str">
        <f t="shared" si="525"/>
        <v/>
      </c>
      <c r="B1524" s="224"/>
      <c r="C1524" s="225"/>
      <c r="D1524" s="182"/>
      <c r="E1524" s="182"/>
      <c r="F1524" s="182"/>
      <c r="G1524" s="203"/>
      <c r="H1524" s="218"/>
      <c r="I1524" s="213"/>
      <c r="J1524" s="207"/>
      <c r="K1524" s="213"/>
      <c r="L1524" s="207"/>
      <c r="M1524" s="213"/>
      <c r="N1524" s="207"/>
      <c r="O1524" s="183" t="str">
        <f t="shared" si="526"/>
        <v/>
      </c>
      <c r="P1524" s="184"/>
      <c r="Q1524" s="184"/>
      <c r="R1524" s="275"/>
      <c r="S1524" s="185" t="str">
        <f t="shared" si="527"/>
        <v/>
      </c>
      <c r="T1524" s="185" t="str">
        <f t="shared" si="528"/>
        <v/>
      </c>
      <c r="U1524" s="275"/>
      <c r="V1524" s="275"/>
      <c r="W1524" s="276" t="str">
        <f t="shared" si="529"/>
        <v/>
      </c>
      <c r="X1524" s="276" t="str">
        <f t="shared" si="530"/>
        <v/>
      </c>
      <c r="Y1524" s="276" t="str">
        <f t="shared" si="531"/>
        <v/>
      </c>
      <c r="Z1524" s="275"/>
      <c r="AA1524" s="184"/>
      <c r="AB1524" s="184"/>
      <c r="AC1524" s="185" t="str">
        <f t="shared" si="532"/>
        <v/>
      </c>
      <c r="AD1524" s="185" t="str">
        <f t="shared" si="533"/>
        <v/>
      </c>
      <c r="AE1524" s="186"/>
      <c r="AF1524" s="187" t="str">
        <f t="shared" si="534"/>
        <v/>
      </c>
      <c r="AG1524" s="182"/>
      <c r="AH1524" s="184"/>
      <c r="AI1524" s="184"/>
      <c r="AJ1524" s="182"/>
      <c r="AK1524" s="188" t="str">
        <f t="shared" si="535"/>
        <v/>
      </c>
      <c r="AL1524" s="188" t="str">
        <f t="shared" si="536"/>
        <v/>
      </c>
      <c r="AM1524" s="188" t="str">
        <f t="shared" si="537"/>
        <v/>
      </c>
      <c r="AN1524" s="359" t="str">
        <f>IF(Overview!$K$17='Internal Calcs'!$P$22,IF(AK1524="","",AK1524),IF(Overview!$K$17='Internal Calcs'!$P$23,IF(AK1524="","",AK1524),IF(ISNUMBER(A1524),(IF(F1524="Short",G1524-H1524,H1524-G1524)*AZ1524-AX1524),"")))</f>
        <v/>
      </c>
      <c r="AO1524" s="401" t="str">
        <f>IF(Overview!$K$17='Internal Calcs'!$P$22,IF(AL1524="","",AL1524),IF(Overview!$K$17='Internal Calcs'!$P$23,IF(AL1524="","",AL1524),IF(ISNUMBER(A1524),IF(AL1524="",(IF(F1524="Short",G1524-H1524,H1524-G1524)*AZ1524-AX1524),(IF(F1524="Short",G1524-J1524,J1524-G1524)*AZ1524-AX1524)),"")))</f>
        <v/>
      </c>
      <c r="AP1524" s="359" t="str">
        <f>IF(Overview!$K$17='Internal Calcs'!$P$22,"",IF(Overview!$K$17='Internal Calcs'!$P$23,IF(AM1524="","",AM1524),IF(ISNUMBER(A1524),IF(AM1524="",(IF(F1524="Short",G1524-H1524,H1524-G1524)*AZ1524-AX1524),(IF(F1524="Short",G1524-L1524,L1524-G1524)*AZ1524-AX1524)),"")))</f>
        <v/>
      </c>
      <c r="AQ1524" s="188" t="str">
        <f t="shared" si="538"/>
        <v/>
      </c>
      <c r="AR1524" s="188" t="str">
        <f t="shared" si="539"/>
        <v/>
      </c>
      <c r="AS1524" s="188" t="str">
        <f t="shared" si="540"/>
        <v/>
      </c>
      <c r="AT1524" s="188" t="str">
        <f>IF(ISNUMBER(A1524),MAX($AS$2:AS1524)-AS1524,"")</f>
        <v/>
      </c>
      <c r="AU1524" s="189" t="str">
        <f t="shared" si="541"/>
        <v/>
      </c>
      <c r="AV1524" s="190" t="str">
        <f t="shared" si="542"/>
        <v/>
      </c>
      <c r="AW1524" s="190" t="str">
        <f t="shared" si="543"/>
        <v/>
      </c>
      <c r="AX1524" s="191" t="str">
        <f ca="1">IF(ISNUMBER($A1524),INDIRECT(CONCATENATE("'Instrument List'!B",(MATCH(E1524,'Instrument List'!A:A,0))-0)),"")</f>
        <v/>
      </c>
      <c r="AY1524" s="191" t="str">
        <f ca="1">IF(ISNUMBER($A1524),INDIRECT(CONCATENATE("'Instrument List'!D",(MATCH(E1524,'Instrument List'!A:A,0))-0)),"")</f>
        <v/>
      </c>
      <c r="AZ1524" s="191" t="str">
        <f ca="1">IF(ISNUMBER($A1524),INDIRECT(CONCATENATE("'Instrument List'!C",(MATCH(E1524,'Instrument List'!A:A,0))-0)),"")</f>
        <v/>
      </c>
      <c r="BA1524" s="192" t="str">
        <f ca="1">IF(ISNUMBER(A1524),INDIRECT(CONCATENATE("'Instrument List'!E",(MATCH(E1524,'Instrument List'!A:A,0))-0)),"")</f>
        <v/>
      </c>
      <c r="BB1524" s="193" t="str">
        <f t="shared" si="544"/>
        <v/>
      </c>
      <c r="BC1524" s="193" t="str">
        <f t="shared" si="545"/>
        <v/>
      </c>
      <c r="BD1524" s="193" t="str">
        <f ca="1">IF(ISNUMBER(A1524),INDIRECT(CONCATENATE("'Instrument List'!F",(MATCH(E1524,'Instrument List'!A:A,0))-0)),"")</f>
        <v/>
      </c>
    </row>
    <row r="1525" spans="1:56">
      <c r="A1525" s="220" t="str">
        <f t="shared" si="525"/>
        <v/>
      </c>
      <c r="B1525" s="221"/>
      <c r="C1525" s="222"/>
      <c r="D1525" s="169"/>
      <c r="E1525" s="169"/>
      <c r="F1525" s="169"/>
      <c r="G1525" s="202"/>
      <c r="H1525" s="217"/>
      <c r="I1525" s="212"/>
      <c r="J1525" s="206"/>
      <c r="K1525" s="212"/>
      <c r="L1525" s="206"/>
      <c r="M1525" s="212"/>
      <c r="N1525" s="206"/>
      <c r="O1525" s="170" t="str">
        <f t="shared" si="526"/>
        <v/>
      </c>
      <c r="P1525" s="171"/>
      <c r="Q1525" s="171"/>
      <c r="R1525" s="171"/>
      <c r="S1525" s="172" t="str">
        <f t="shared" si="527"/>
        <v/>
      </c>
      <c r="T1525" s="172" t="str">
        <f t="shared" si="528"/>
        <v/>
      </c>
      <c r="U1525" s="171"/>
      <c r="V1525" s="171"/>
      <c r="W1525" s="173" t="str">
        <f t="shared" si="529"/>
        <v/>
      </c>
      <c r="X1525" s="173" t="str">
        <f t="shared" si="530"/>
        <v/>
      </c>
      <c r="Y1525" s="173" t="str">
        <f t="shared" si="531"/>
        <v/>
      </c>
      <c r="Z1525" s="171"/>
      <c r="AA1525" s="171"/>
      <c r="AB1525" s="171"/>
      <c r="AC1525" s="172" t="str">
        <f t="shared" si="532"/>
        <v/>
      </c>
      <c r="AD1525" s="172" t="str">
        <f t="shared" si="533"/>
        <v/>
      </c>
      <c r="AE1525" s="174"/>
      <c r="AF1525" s="175" t="str">
        <f t="shared" si="534"/>
        <v/>
      </c>
      <c r="AG1525" s="169"/>
      <c r="AH1525" s="171"/>
      <c r="AI1525" s="171"/>
      <c r="AJ1525" s="169"/>
      <c r="AK1525" s="176" t="str">
        <f t="shared" si="535"/>
        <v/>
      </c>
      <c r="AL1525" s="176" t="str">
        <f t="shared" si="536"/>
        <v/>
      </c>
      <c r="AM1525" s="176" t="str">
        <f t="shared" si="537"/>
        <v/>
      </c>
      <c r="AN1525" s="359" t="str">
        <f>IF(Overview!$K$17='Internal Calcs'!$P$22,IF(AK1525="","",AK1525),IF(Overview!$K$17='Internal Calcs'!$P$23,IF(AK1525="","",AK1525),IF(ISNUMBER(A1525),(IF(F1525="Short",G1525-H1525,H1525-G1525)*AZ1525-AX1525),"")))</f>
        <v/>
      </c>
      <c r="AO1525" s="401" t="str">
        <f>IF(Overview!$K$17='Internal Calcs'!$P$22,IF(AL1525="","",AL1525),IF(Overview!$K$17='Internal Calcs'!$P$23,IF(AL1525="","",AL1525),IF(ISNUMBER(A1525),IF(AL1525="",(IF(F1525="Short",G1525-H1525,H1525-G1525)*AZ1525-AX1525),(IF(F1525="Short",G1525-J1525,J1525-G1525)*AZ1525-AX1525)),"")))</f>
        <v/>
      </c>
      <c r="AP1525" s="359" t="str">
        <f>IF(Overview!$K$17='Internal Calcs'!$P$22,"",IF(Overview!$K$17='Internal Calcs'!$P$23,IF(AM1525="","",AM1525),IF(ISNUMBER(A1525),IF(AM1525="",(IF(F1525="Short",G1525-H1525,H1525-G1525)*AZ1525-AX1525),(IF(F1525="Short",G1525-L1525,L1525-G1525)*AZ1525-AX1525)),"")))</f>
        <v/>
      </c>
      <c r="AQ1525" s="176" t="str">
        <f t="shared" si="538"/>
        <v/>
      </c>
      <c r="AR1525" s="176" t="str">
        <f t="shared" si="539"/>
        <v/>
      </c>
      <c r="AS1525" s="176" t="str">
        <f t="shared" si="540"/>
        <v/>
      </c>
      <c r="AT1525" s="176" t="str">
        <f>IF(ISNUMBER(A1525),MAX($AS$2:AS1525)-AS1525,"")</f>
        <v/>
      </c>
      <c r="AU1525" s="177" t="str">
        <f t="shared" si="541"/>
        <v/>
      </c>
      <c r="AV1525" s="178" t="str">
        <f t="shared" si="542"/>
        <v/>
      </c>
      <c r="AW1525" s="178" t="str">
        <f t="shared" si="543"/>
        <v/>
      </c>
      <c r="AX1525" s="179" t="str">
        <f ca="1">IF(ISNUMBER($A1525),INDIRECT(CONCATENATE("'Instrument List'!B",(MATCH(E1525,'Instrument List'!A:A,0))-0)),"")</f>
        <v/>
      </c>
      <c r="AY1525" s="179" t="str">
        <f ca="1">IF(ISNUMBER($A1525),INDIRECT(CONCATENATE("'Instrument List'!D",(MATCH(E1525,'Instrument List'!A:A,0))-0)),"")</f>
        <v/>
      </c>
      <c r="AZ1525" s="179" t="str">
        <f ca="1">IF(ISNUMBER($A1525),INDIRECT(CONCATENATE("'Instrument List'!C",(MATCH(E1525,'Instrument List'!A:A,0))-0)),"")</f>
        <v/>
      </c>
      <c r="BA1525" s="180" t="str">
        <f ca="1">IF(ISNUMBER(A1525),INDIRECT(CONCATENATE("'Instrument List'!E",(MATCH(E1525,'Instrument List'!A:A,0))-0)),"")</f>
        <v/>
      </c>
      <c r="BB1525" s="181" t="str">
        <f t="shared" si="544"/>
        <v/>
      </c>
      <c r="BC1525" s="181" t="str">
        <f t="shared" si="545"/>
        <v/>
      </c>
      <c r="BD1525" s="181" t="str">
        <f ca="1">IF(ISNUMBER(A1525),INDIRECT(CONCATENATE("'Instrument List'!F",(MATCH(E1525,'Instrument List'!A:A,0))-0)),"")</f>
        <v/>
      </c>
    </row>
    <row r="1526" spans="1:56">
      <c r="A1526" s="223" t="str">
        <f t="shared" si="525"/>
        <v/>
      </c>
      <c r="B1526" s="224"/>
      <c r="C1526" s="225"/>
      <c r="D1526" s="182"/>
      <c r="E1526" s="182"/>
      <c r="F1526" s="182"/>
      <c r="G1526" s="203"/>
      <c r="H1526" s="218"/>
      <c r="I1526" s="213"/>
      <c r="J1526" s="207"/>
      <c r="K1526" s="213"/>
      <c r="L1526" s="207"/>
      <c r="M1526" s="213"/>
      <c r="N1526" s="207"/>
      <c r="O1526" s="183" t="str">
        <f t="shared" si="526"/>
        <v/>
      </c>
      <c r="P1526" s="184"/>
      <c r="Q1526" s="184"/>
      <c r="R1526" s="275"/>
      <c r="S1526" s="185" t="str">
        <f t="shared" si="527"/>
        <v/>
      </c>
      <c r="T1526" s="185" t="str">
        <f t="shared" si="528"/>
        <v/>
      </c>
      <c r="U1526" s="275"/>
      <c r="V1526" s="275"/>
      <c r="W1526" s="276" t="str">
        <f t="shared" si="529"/>
        <v/>
      </c>
      <c r="X1526" s="276" t="str">
        <f t="shared" si="530"/>
        <v/>
      </c>
      <c r="Y1526" s="276" t="str">
        <f t="shared" si="531"/>
        <v/>
      </c>
      <c r="Z1526" s="275"/>
      <c r="AA1526" s="184"/>
      <c r="AB1526" s="184"/>
      <c r="AC1526" s="185" t="str">
        <f t="shared" si="532"/>
        <v/>
      </c>
      <c r="AD1526" s="185" t="str">
        <f t="shared" si="533"/>
        <v/>
      </c>
      <c r="AE1526" s="186"/>
      <c r="AF1526" s="187" t="str">
        <f t="shared" si="534"/>
        <v/>
      </c>
      <c r="AG1526" s="182"/>
      <c r="AH1526" s="184"/>
      <c r="AI1526" s="184"/>
      <c r="AJ1526" s="182"/>
      <c r="AK1526" s="188" t="str">
        <f t="shared" si="535"/>
        <v/>
      </c>
      <c r="AL1526" s="188" t="str">
        <f t="shared" si="536"/>
        <v/>
      </c>
      <c r="AM1526" s="188" t="str">
        <f t="shared" si="537"/>
        <v/>
      </c>
      <c r="AN1526" s="359" t="str">
        <f>IF(Overview!$K$17='Internal Calcs'!$P$22,IF(AK1526="","",AK1526),IF(Overview!$K$17='Internal Calcs'!$P$23,IF(AK1526="","",AK1526),IF(ISNUMBER(A1526),(IF(F1526="Short",G1526-H1526,H1526-G1526)*AZ1526-AX1526),"")))</f>
        <v/>
      </c>
      <c r="AO1526" s="401" t="str">
        <f>IF(Overview!$K$17='Internal Calcs'!$P$22,IF(AL1526="","",AL1526),IF(Overview!$K$17='Internal Calcs'!$P$23,IF(AL1526="","",AL1526),IF(ISNUMBER(A1526),IF(AL1526="",(IF(F1526="Short",G1526-H1526,H1526-G1526)*AZ1526-AX1526),(IF(F1526="Short",G1526-J1526,J1526-G1526)*AZ1526-AX1526)),"")))</f>
        <v/>
      </c>
      <c r="AP1526" s="359" t="str">
        <f>IF(Overview!$K$17='Internal Calcs'!$P$22,"",IF(Overview!$K$17='Internal Calcs'!$P$23,IF(AM1526="","",AM1526),IF(ISNUMBER(A1526),IF(AM1526="",(IF(F1526="Short",G1526-H1526,H1526-G1526)*AZ1526-AX1526),(IF(F1526="Short",G1526-L1526,L1526-G1526)*AZ1526-AX1526)),"")))</f>
        <v/>
      </c>
      <c r="AQ1526" s="188" t="str">
        <f t="shared" si="538"/>
        <v/>
      </c>
      <c r="AR1526" s="188" t="str">
        <f t="shared" si="539"/>
        <v/>
      </c>
      <c r="AS1526" s="188" t="str">
        <f t="shared" si="540"/>
        <v/>
      </c>
      <c r="AT1526" s="188" t="str">
        <f>IF(ISNUMBER(A1526),MAX($AS$2:AS1526)-AS1526,"")</f>
        <v/>
      </c>
      <c r="AU1526" s="189" t="str">
        <f t="shared" si="541"/>
        <v/>
      </c>
      <c r="AV1526" s="190" t="str">
        <f t="shared" si="542"/>
        <v/>
      </c>
      <c r="AW1526" s="190" t="str">
        <f t="shared" si="543"/>
        <v/>
      </c>
      <c r="AX1526" s="191" t="str">
        <f ca="1">IF(ISNUMBER($A1526),INDIRECT(CONCATENATE("'Instrument List'!B",(MATCH(E1526,'Instrument List'!A:A,0))-0)),"")</f>
        <v/>
      </c>
      <c r="AY1526" s="191" t="str">
        <f ca="1">IF(ISNUMBER($A1526),INDIRECT(CONCATENATE("'Instrument List'!D",(MATCH(E1526,'Instrument List'!A:A,0))-0)),"")</f>
        <v/>
      </c>
      <c r="AZ1526" s="191" t="str">
        <f ca="1">IF(ISNUMBER($A1526),INDIRECT(CONCATENATE("'Instrument List'!C",(MATCH(E1526,'Instrument List'!A:A,0))-0)),"")</f>
        <v/>
      </c>
      <c r="BA1526" s="192" t="str">
        <f ca="1">IF(ISNUMBER(A1526),INDIRECT(CONCATENATE("'Instrument List'!E",(MATCH(E1526,'Instrument List'!A:A,0))-0)),"")</f>
        <v/>
      </c>
      <c r="BB1526" s="193" t="str">
        <f t="shared" si="544"/>
        <v/>
      </c>
      <c r="BC1526" s="193" t="str">
        <f t="shared" si="545"/>
        <v/>
      </c>
      <c r="BD1526" s="193" t="str">
        <f ca="1">IF(ISNUMBER(A1526),INDIRECT(CONCATENATE("'Instrument List'!F",(MATCH(E1526,'Instrument List'!A:A,0))-0)),"")</f>
        <v/>
      </c>
    </row>
    <row r="1527" spans="1:56">
      <c r="A1527" s="220" t="str">
        <f t="shared" si="525"/>
        <v/>
      </c>
      <c r="B1527" s="221"/>
      <c r="C1527" s="222"/>
      <c r="D1527" s="169"/>
      <c r="E1527" s="169"/>
      <c r="F1527" s="169"/>
      <c r="G1527" s="202"/>
      <c r="H1527" s="217"/>
      <c r="I1527" s="212"/>
      <c r="J1527" s="206"/>
      <c r="K1527" s="212"/>
      <c r="L1527" s="206"/>
      <c r="M1527" s="212"/>
      <c r="N1527" s="206"/>
      <c r="O1527" s="170" t="str">
        <f t="shared" si="526"/>
        <v/>
      </c>
      <c r="P1527" s="171"/>
      <c r="Q1527" s="171"/>
      <c r="R1527" s="171"/>
      <c r="S1527" s="172" t="str">
        <f t="shared" si="527"/>
        <v/>
      </c>
      <c r="T1527" s="172" t="str">
        <f t="shared" si="528"/>
        <v/>
      </c>
      <c r="U1527" s="171"/>
      <c r="V1527" s="171"/>
      <c r="W1527" s="173" t="str">
        <f t="shared" si="529"/>
        <v/>
      </c>
      <c r="X1527" s="173" t="str">
        <f t="shared" si="530"/>
        <v/>
      </c>
      <c r="Y1527" s="173" t="str">
        <f t="shared" si="531"/>
        <v/>
      </c>
      <c r="Z1527" s="171"/>
      <c r="AA1527" s="171"/>
      <c r="AB1527" s="171"/>
      <c r="AC1527" s="172" t="str">
        <f t="shared" si="532"/>
        <v/>
      </c>
      <c r="AD1527" s="172" t="str">
        <f t="shared" si="533"/>
        <v/>
      </c>
      <c r="AE1527" s="174"/>
      <c r="AF1527" s="175" t="str">
        <f t="shared" si="534"/>
        <v/>
      </c>
      <c r="AG1527" s="169"/>
      <c r="AH1527" s="171"/>
      <c r="AI1527" s="171"/>
      <c r="AJ1527" s="169"/>
      <c r="AK1527" s="176" t="str">
        <f t="shared" si="535"/>
        <v/>
      </c>
      <c r="AL1527" s="176" t="str">
        <f t="shared" si="536"/>
        <v/>
      </c>
      <c r="AM1527" s="176" t="str">
        <f t="shared" si="537"/>
        <v/>
      </c>
      <c r="AN1527" s="359" t="str">
        <f>IF(Overview!$K$17='Internal Calcs'!$P$22,IF(AK1527="","",AK1527),IF(Overview!$K$17='Internal Calcs'!$P$23,IF(AK1527="","",AK1527),IF(ISNUMBER(A1527),(IF(F1527="Short",G1527-H1527,H1527-G1527)*AZ1527-AX1527),"")))</f>
        <v/>
      </c>
      <c r="AO1527" s="401" t="str">
        <f>IF(Overview!$K$17='Internal Calcs'!$P$22,IF(AL1527="","",AL1527),IF(Overview!$K$17='Internal Calcs'!$P$23,IF(AL1527="","",AL1527),IF(ISNUMBER(A1527),IF(AL1527="",(IF(F1527="Short",G1527-H1527,H1527-G1527)*AZ1527-AX1527),(IF(F1527="Short",G1527-J1527,J1527-G1527)*AZ1527-AX1527)),"")))</f>
        <v/>
      </c>
      <c r="AP1527" s="359" t="str">
        <f>IF(Overview!$K$17='Internal Calcs'!$P$22,"",IF(Overview!$K$17='Internal Calcs'!$P$23,IF(AM1527="","",AM1527),IF(ISNUMBER(A1527),IF(AM1527="",(IF(F1527="Short",G1527-H1527,H1527-G1527)*AZ1527-AX1527),(IF(F1527="Short",G1527-L1527,L1527-G1527)*AZ1527-AX1527)),"")))</f>
        <v/>
      </c>
      <c r="AQ1527" s="176" t="str">
        <f t="shared" si="538"/>
        <v/>
      </c>
      <c r="AR1527" s="176" t="str">
        <f t="shared" si="539"/>
        <v/>
      </c>
      <c r="AS1527" s="176" t="str">
        <f t="shared" si="540"/>
        <v/>
      </c>
      <c r="AT1527" s="176" t="str">
        <f>IF(ISNUMBER(A1527),MAX($AS$2:AS1527)-AS1527,"")</f>
        <v/>
      </c>
      <c r="AU1527" s="177" t="str">
        <f t="shared" si="541"/>
        <v/>
      </c>
      <c r="AV1527" s="178" t="str">
        <f t="shared" si="542"/>
        <v/>
      </c>
      <c r="AW1527" s="178" t="str">
        <f t="shared" si="543"/>
        <v/>
      </c>
      <c r="AX1527" s="179" t="str">
        <f ca="1">IF(ISNUMBER($A1527),INDIRECT(CONCATENATE("'Instrument List'!B",(MATCH(E1527,'Instrument List'!A:A,0))-0)),"")</f>
        <v/>
      </c>
      <c r="AY1527" s="179" t="str">
        <f ca="1">IF(ISNUMBER($A1527),INDIRECT(CONCATENATE("'Instrument List'!D",(MATCH(E1527,'Instrument List'!A:A,0))-0)),"")</f>
        <v/>
      </c>
      <c r="AZ1527" s="179" t="str">
        <f ca="1">IF(ISNUMBER($A1527),INDIRECT(CONCATENATE("'Instrument List'!C",(MATCH(E1527,'Instrument List'!A:A,0))-0)),"")</f>
        <v/>
      </c>
      <c r="BA1527" s="180" t="str">
        <f ca="1">IF(ISNUMBER(A1527),INDIRECT(CONCATENATE("'Instrument List'!E",(MATCH(E1527,'Instrument List'!A:A,0))-0)),"")</f>
        <v/>
      </c>
      <c r="BB1527" s="181" t="str">
        <f t="shared" si="544"/>
        <v/>
      </c>
      <c r="BC1527" s="181" t="str">
        <f t="shared" si="545"/>
        <v/>
      </c>
      <c r="BD1527" s="181" t="str">
        <f ca="1">IF(ISNUMBER(A1527),INDIRECT(CONCATENATE("'Instrument List'!F",(MATCH(E1527,'Instrument List'!A:A,0))-0)),"")</f>
        <v/>
      </c>
    </row>
    <row r="1528" spans="1:56">
      <c r="A1528" s="223" t="str">
        <f t="shared" si="525"/>
        <v/>
      </c>
      <c r="B1528" s="224"/>
      <c r="C1528" s="225"/>
      <c r="D1528" s="182"/>
      <c r="E1528" s="182"/>
      <c r="F1528" s="182"/>
      <c r="G1528" s="203"/>
      <c r="H1528" s="218"/>
      <c r="I1528" s="213"/>
      <c r="J1528" s="207"/>
      <c r="K1528" s="213"/>
      <c r="L1528" s="207"/>
      <c r="M1528" s="213"/>
      <c r="N1528" s="207"/>
      <c r="O1528" s="183" t="str">
        <f t="shared" si="526"/>
        <v/>
      </c>
      <c r="P1528" s="184"/>
      <c r="Q1528" s="184"/>
      <c r="R1528" s="275"/>
      <c r="S1528" s="185" t="str">
        <f t="shared" si="527"/>
        <v/>
      </c>
      <c r="T1528" s="185" t="str">
        <f t="shared" si="528"/>
        <v/>
      </c>
      <c r="U1528" s="275"/>
      <c r="V1528" s="275"/>
      <c r="W1528" s="276" t="str">
        <f t="shared" si="529"/>
        <v/>
      </c>
      <c r="X1528" s="276" t="str">
        <f t="shared" si="530"/>
        <v/>
      </c>
      <c r="Y1528" s="276" t="str">
        <f t="shared" si="531"/>
        <v/>
      </c>
      <c r="Z1528" s="275"/>
      <c r="AA1528" s="184"/>
      <c r="AB1528" s="184"/>
      <c r="AC1528" s="185" t="str">
        <f t="shared" si="532"/>
        <v/>
      </c>
      <c r="AD1528" s="185" t="str">
        <f t="shared" si="533"/>
        <v/>
      </c>
      <c r="AE1528" s="186"/>
      <c r="AF1528" s="187" t="str">
        <f t="shared" si="534"/>
        <v/>
      </c>
      <c r="AG1528" s="182"/>
      <c r="AH1528" s="184"/>
      <c r="AI1528" s="184"/>
      <c r="AJ1528" s="182"/>
      <c r="AK1528" s="188" t="str">
        <f t="shared" si="535"/>
        <v/>
      </c>
      <c r="AL1528" s="188" t="str">
        <f t="shared" si="536"/>
        <v/>
      </c>
      <c r="AM1528" s="188" t="str">
        <f t="shared" si="537"/>
        <v/>
      </c>
      <c r="AN1528" s="359" t="str">
        <f>IF(Overview!$K$17='Internal Calcs'!$P$22,IF(AK1528="","",AK1528),IF(Overview!$K$17='Internal Calcs'!$P$23,IF(AK1528="","",AK1528),IF(ISNUMBER(A1528),(IF(F1528="Short",G1528-H1528,H1528-G1528)*AZ1528-AX1528),"")))</f>
        <v/>
      </c>
      <c r="AO1528" s="401" t="str">
        <f>IF(Overview!$K$17='Internal Calcs'!$P$22,IF(AL1528="","",AL1528),IF(Overview!$K$17='Internal Calcs'!$P$23,IF(AL1528="","",AL1528),IF(ISNUMBER(A1528),IF(AL1528="",(IF(F1528="Short",G1528-H1528,H1528-G1528)*AZ1528-AX1528),(IF(F1528="Short",G1528-J1528,J1528-G1528)*AZ1528-AX1528)),"")))</f>
        <v/>
      </c>
      <c r="AP1528" s="359" t="str">
        <f>IF(Overview!$K$17='Internal Calcs'!$P$22,"",IF(Overview!$K$17='Internal Calcs'!$P$23,IF(AM1528="","",AM1528),IF(ISNUMBER(A1528),IF(AM1528="",(IF(F1528="Short",G1528-H1528,H1528-G1528)*AZ1528-AX1528),(IF(F1528="Short",G1528-L1528,L1528-G1528)*AZ1528-AX1528)),"")))</f>
        <v/>
      </c>
      <c r="AQ1528" s="188" t="str">
        <f t="shared" si="538"/>
        <v/>
      </c>
      <c r="AR1528" s="188" t="str">
        <f t="shared" si="539"/>
        <v/>
      </c>
      <c r="AS1528" s="188" t="str">
        <f t="shared" si="540"/>
        <v/>
      </c>
      <c r="AT1528" s="188" t="str">
        <f>IF(ISNUMBER(A1528),MAX($AS$2:AS1528)-AS1528,"")</f>
        <v/>
      </c>
      <c r="AU1528" s="189" t="str">
        <f t="shared" si="541"/>
        <v/>
      </c>
      <c r="AV1528" s="190" t="str">
        <f t="shared" si="542"/>
        <v/>
      </c>
      <c r="AW1528" s="190" t="str">
        <f t="shared" si="543"/>
        <v/>
      </c>
      <c r="AX1528" s="191" t="str">
        <f ca="1">IF(ISNUMBER($A1528),INDIRECT(CONCATENATE("'Instrument List'!B",(MATCH(E1528,'Instrument List'!A:A,0))-0)),"")</f>
        <v/>
      </c>
      <c r="AY1528" s="191" t="str">
        <f ca="1">IF(ISNUMBER($A1528),INDIRECT(CONCATENATE("'Instrument List'!D",(MATCH(E1528,'Instrument List'!A:A,0))-0)),"")</f>
        <v/>
      </c>
      <c r="AZ1528" s="191" t="str">
        <f ca="1">IF(ISNUMBER($A1528),INDIRECT(CONCATENATE("'Instrument List'!C",(MATCH(E1528,'Instrument List'!A:A,0))-0)),"")</f>
        <v/>
      </c>
      <c r="BA1528" s="192" t="str">
        <f ca="1">IF(ISNUMBER(A1528),INDIRECT(CONCATENATE("'Instrument List'!E",(MATCH(E1528,'Instrument List'!A:A,0))-0)),"")</f>
        <v/>
      </c>
      <c r="BB1528" s="193" t="str">
        <f t="shared" si="544"/>
        <v/>
      </c>
      <c r="BC1528" s="193" t="str">
        <f t="shared" si="545"/>
        <v/>
      </c>
      <c r="BD1528" s="193" t="str">
        <f ca="1">IF(ISNUMBER(A1528),INDIRECT(CONCATENATE("'Instrument List'!F",(MATCH(E1528,'Instrument List'!A:A,0))-0)),"")</f>
        <v/>
      </c>
    </row>
    <row r="1529" spans="1:56">
      <c r="A1529" s="220" t="str">
        <f t="shared" si="525"/>
        <v/>
      </c>
      <c r="B1529" s="221"/>
      <c r="C1529" s="222"/>
      <c r="D1529" s="169"/>
      <c r="E1529" s="169"/>
      <c r="F1529" s="169"/>
      <c r="G1529" s="202"/>
      <c r="H1529" s="217"/>
      <c r="I1529" s="212"/>
      <c r="J1529" s="206"/>
      <c r="K1529" s="212"/>
      <c r="L1529" s="206"/>
      <c r="M1529" s="212"/>
      <c r="N1529" s="206"/>
      <c r="O1529" s="170" t="str">
        <f t="shared" si="526"/>
        <v/>
      </c>
      <c r="P1529" s="171"/>
      <c r="Q1529" s="171"/>
      <c r="R1529" s="171"/>
      <c r="S1529" s="172" t="str">
        <f t="shared" si="527"/>
        <v/>
      </c>
      <c r="T1529" s="172" t="str">
        <f t="shared" si="528"/>
        <v/>
      </c>
      <c r="U1529" s="171"/>
      <c r="V1529" s="171"/>
      <c r="W1529" s="173" t="str">
        <f t="shared" si="529"/>
        <v/>
      </c>
      <c r="X1529" s="173" t="str">
        <f t="shared" si="530"/>
        <v/>
      </c>
      <c r="Y1529" s="173" t="str">
        <f t="shared" si="531"/>
        <v/>
      </c>
      <c r="Z1529" s="171"/>
      <c r="AA1529" s="171"/>
      <c r="AB1529" s="171"/>
      <c r="AC1529" s="172" t="str">
        <f t="shared" si="532"/>
        <v/>
      </c>
      <c r="AD1529" s="172" t="str">
        <f t="shared" si="533"/>
        <v/>
      </c>
      <c r="AE1529" s="174"/>
      <c r="AF1529" s="175" t="str">
        <f t="shared" si="534"/>
        <v/>
      </c>
      <c r="AG1529" s="169"/>
      <c r="AH1529" s="171"/>
      <c r="AI1529" s="171"/>
      <c r="AJ1529" s="169"/>
      <c r="AK1529" s="176" t="str">
        <f t="shared" si="535"/>
        <v/>
      </c>
      <c r="AL1529" s="176" t="str">
        <f t="shared" si="536"/>
        <v/>
      </c>
      <c r="AM1529" s="176" t="str">
        <f t="shared" si="537"/>
        <v/>
      </c>
      <c r="AN1529" s="359" t="str">
        <f>IF(Overview!$K$17='Internal Calcs'!$P$22,IF(AK1529="","",AK1529),IF(Overview!$K$17='Internal Calcs'!$P$23,IF(AK1529="","",AK1529),IF(ISNUMBER(A1529),(IF(F1529="Short",G1529-H1529,H1529-G1529)*AZ1529-AX1529),"")))</f>
        <v/>
      </c>
      <c r="AO1529" s="401" t="str">
        <f>IF(Overview!$K$17='Internal Calcs'!$P$22,IF(AL1529="","",AL1529),IF(Overview!$K$17='Internal Calcs'!$P$23,IF(AL1529="","",AL1529),IF(ISNUMBER(A1529),IF(AL1529="",(IF(F1529="Short",G1529-H1529,H1529-G1529)*AZ1529-AX1529),(IF(F1529="Short",G1529-J1529,J1529-G1529)*AZ1529-AX1529)),"")))</f>
        <v/>
      </c>
      <c r="AP1529" s="359" t="str">
        <f>IF(Overview!$K$17='Internal Calcs'!$P$22,"",IF(Overview!$K$17='Internal Calcs'!$P$23,IF(AM1529="","",AM1529),IF(ISNUMBER(A1529),IF(AM1529="",(IF(F1529="Short",G1529-H1529,H1529-G1529)*AZ1529-AX1529),(IF(F1529="Short",G1529-L1529,L1529-G1529)*AZ1529-AX1529)),"")))</f>
        <v/>
      </c>
      <c r="AQ1529" s="176" t="str">
        <f t="shared" si="538"/>
        <v/>
      </c>
      <c r="AR1529" s="176" t="str">
        <f t="shared" si="539"/>
        <v/>
      </c>
      <c r="AS1529" s="176" t="str">
        <f t="shared" si="540"/>
        <v/>
      </c>
      <c r="AT1529" s="176" t="str">
        <f>IF(ISNUMBER(A1529),MAX($AS$2:AS1529)-AS1529,"")</f>
        <v/>
      </c>
      <c r="AU1529" s="177" t="str">
        <f t="shared" si="541"/>
        <v/>
      </c>
      <c r="AV1529" s="178" t="str">
        <f t="shared" si="542"/>
        <v/>
      </c>
      <c r="AW1529" s="178" t="str">
        <f t="shared" si="543"/>
        <v/>
      </c>
      <c r="AX1529" s="179" t="str">
        <f ca="1">IF(ISNUMBER($A1529),INDIRECT(CONCATENATE("'Instrument List'!B",(MATCH(E1529,'Instrument List'!A:A,0))-0)),"")</f>
        <v/>
      </c>
      <c r="AY1529" s="179" t="str">
        <f ca="1">IF(ISNUMBER($A1529),INDIRECT(CONCATENATE("'Instrument List'!D",(MATCH(E1529,'Instrument List'!A:A,0))-0)),"")</f>
        <v/>
      </c>
      <c r="AZ1529" s="179" t="str">
        <f ca="1">IF(ISNUMBER($A1529),INDIRECT(CONCATENATE("'Instrument List'!C",(MATCH(E1529,'Instrument List'!A:A,0))-0)),"")</f>
        <v/>
      </c>
      <c r="BA1529" s="180" t="str">
        <f ca="1">IF(ISNUMBER(A1529),INDIRECT(CONCATENATE("'Instrument List'!E",(MATCH(E1529,'Instrument List'!A:A,0))-0)),"")</f>
        <v/>
      </c>
      <c r="BB1529" s="181" t="str">
        <f t="shared" si="544"/>
        <v/>
      </c>
      <c r="BC1529" s="181" t="str">
        <f t="shared" si="545"/>
        <v/>
      </c>
      <c r="BD1529" s="181" t="str">
        <f ca="1">IF(ISNUMBER(A1529),INDIRECT(CONCATENATE("'Instrument List'!F",(MATCH(E1529,'Instrument List'!A:A,0))-0)),"")</f>
        <v/>
      </c>
    </row>
    <row r="1530" spans="1:56">
      <c r="A1530" s="223" t="str">
        <f t="shared" si="525"/>
        <v/>
      </c>
      <c r="B1530" s="224"/>
      <c r="C1530" s="225"/>
      <c r="D1530" s="182"/>
      <c r="E1530" s="182"/>
      <c r="F1530" s="182"/>
      <c r="G1530" s="203"/>
      <c r="H1530" s="218"/>
      <c r="I1530" s="213"/>
      <c r="J1530" s="207"/>
      <c r="K1530" s="213"/>
      <c r="L1530" s="207"/>
      <c r="M1530" s="213"/>
      <c r="N1530" s="207"/>
      <c r="O1530" s="183" t="str">
        <f t="shared" si="526"/>
        <v/>
      </c>
      <c r="P1530" s="184"/>
      <c r="Q1530" s="184"/>
      <c r="R1530" s="275"/>
      <c r="S1530" s="185" t="str">
        <f t="shared" si="527"/>
        <v/>
      </c>
      <c r="T1530" s="185" t="str">
        <f t="shared" si="528"/>
        <v/>
      </c>
      <c r="U1530" s="275"/>
      <c r="V1530" s="275"/>
      <c r="W1530" s="276" t="str">
        <f t="shared" si="529"/>
        <v/>
      </c>
      <c r="X1530" s="276" t="str">
        <f t="shared" si="530"/>
        <v/>
      </c>
      <c r="Y1530" s="276" t="str">
        <f t="shared" si="531"/>
        <v/>
      </c>
      <c r="Z1530" s="275"/>
      <c r="AA1530" s="184"/>
      <c r="AB1530" s="184"/>
      <c r="AC1530" s="185" t="str">
        <f t="shared" si="532"/>
        <v/>
      </c>
      <c r="AD1530" s="185" t="str">
        <f t="shared" si="533"/>
        <v/>
      </c>
      <c r="AE1530" s="186"/>
      <c r="AF1530" s="187" t="str">
        <f t="shared" si="534"/>
        <v/>
      </c>
      <c r="AG1530" s="182"/>
      <c r="AH1530" s="184"/>
      <c r="AI1530" s="184"/>
      <c r="AJ1530" s="182"/>
      <c r="AK1530" s="188" t="str">
        <f t="shared" si="535"/>
        <v/>
      </c>
      <c r="AL1530" s="188" t="str">
        <f t="shared" si="536"/>
        <v/>
      </c>
      <c r="AM1530" s="188" t="str">
        <f t="shared" si="537"/>
        <v/>
      </c>
      <c r="AN1530" s="359" t="str">
        <f>IF(Overview!$K$17='Internal Calcs'!$P$22,IF(AK1530="","",AK1530),IF(Overview!$K$17='Internal Calcs'!$P$23,IF(AK1530="","",AK1530),IF(ISNUMBER(A1530),(IF(F1530="Short",G1530-H1530,H1530-G1530)*AZ1530-AX1530),"")))</f>
        <v/>
      </c>
      <c r="AO1530" s="401" t="str">
        <f>IF(Overview!$K$17='Internal Calcs'!$P$22,IF(AL1530="","",AL1530),IF(Overview!$K$17='Internal Calcs'!$P$23,IF(AL1530="","",AL1530),IF(ISNUMBER(A1530),IF(AL1530="",(IF(F1530="Short",G1530-H1530,H1530-G1530)*AZ1530-AX1530),(IF(F1530="Short",G1530-J1530,J1530-G1530)*AZ1530-AX1530)),"")))</f>
        <v/>
      </c>
      <c r="AP1530" s="359" t="str">
        <f>IF(Overview!$K$17='Internal Calcs'!$P$22,"",IF(Overview!$K$17='Internal Calcs'!$P$23,IF(AM1530="","",AM1530),IF(ISNUMBER(A1530),IF(AM1530="",(IF(F1530="Short",G1530-H1530,H1530-G1530)*AZ1530-AX1530),(IF(F1530="Short",G1530-L1530,L1530-G1530)*AZ1530-AX1530)),"")))</f>
        <v/>
      </c>
      <c r="AQ1530" s="188" t="str">
        <f t="shared" si="538"/>
        <v/>
      </c>
      <c r="AR1530" s="188" t="str">
        <f t="shared" si="539"/>
        <v/>
      </c>
      <c r="AS1530" s="188" t="str">
        <f t="shared" si="540"/>
        <v/>
      </c>
      <c r="AT1530" s="188" t="str">
        <f>IF(ISNUMBER(A1530),MAX($AS$2:AS1530)-AS1530,"")</f>
        <v/>
      </c>
      <c r="AU1530" s="189" t="str">
        <f t="shared" si="541"/>
        <v/>
      </c>
      <c r="AV1530" s="190" t="str">
        <f t="shared" si="542"/>
        <v/>
      </c>
      <c r="AW1530" s="190" t="str">
        <f t="shared" si="543"/>
        <v/>
      </c>
      <c r="AX1530" s="191" t="str">
        <f ca="1">IF(ISNUMBER($A1530),INDIRECT(CONCATENATE("'Instrument List'!B",(MATCH(E1530,'Instrument List'!A:A,0))-0)),"")</f>
        <v/>
      </c>
      <c r="AY1530" s="191" t="str">
        <f ca="1">IF(ISNUMBER($A1530),INDIRECT(CONCATENATE("'Instrument List'!D",(MATCH(E1530,'Instrument List'!A:A,0))-0)),"")</f>
        <v/>
      </c>
      <c r="AZ1530" s="191" t="str">
        <f ca="1">IF(ISNUMBER($A1530),INDIRECT(CONCATENATE("'Instrument List'!C",(MATCH(E1530,'Instrument List'!A:A,0))-0)),"")</f>
        <v/>
      </c>
      <c r="BA1530" s="192" t="str">
        <f ca="1">IF(ISNUMBER(A1530),INDIRECT(CONCATENATE("'Instrument List'!E",(MATCH(E1530,'Instrument List'!A:A,0))-0)),"")</f>
        <v/>
      </c>
      <c r="BB1530" s="193" t="str">
        <f t="shared" si="544"/>
        <v/>
      </c>
      <c r="BC1530" s="193" t="str">
        <f t="shared" si="545"/>
        <v/>
      </c>
      <c r="BD1530" s="193" t="str">
        <f ca="1">IF(ISNUMBER(A1530),INDIRECT(CONCATENATE("'Instrument List'!F",(MATCH(E1530,'Instrument List'!A:A,0))-0)),"")</f>
        <v/>
      </c>
    </row>
    <row r="1531" spans="1:56">
      <c r="A1531" s="220" t="str">
        <f t="shared" si="525"/>
        <v/>
      </c>
      <c r="B1531" s="221"/>
      <c r="C1531" s="222"/>
      <c r="D1531" s="169"/>
      <c r="E1531" s="169"/>
      <c r="F1531" s="169"/>
      <c r="G1531" s="202"/>
      <c r="H1531" s="217"/>
      <c r="I1531" s="212"/>
      <c r="J1531" s="206"/>
      <c r="K1531" s="212"/>
      <c r="L1531" s="206"/>
      <c r="M1531" s="212"/>
      <c r="N1531" s="206"/>
      <c r="O1531" s="170" t="str">
        <f t="shared" si="526"/>
        <v/>
      </c>
      <c r="P1531" s="171"/>
      <c r="Q1531" s="171"/>
      <c r="R1531" s="171"/>
      <c r="S1531" s="172" t="str">
        <f t="shared" si="527"/>
        <v/>
      </c>
      <c r="T1531" s="172" t="str">
        <f t="shared" si="528"/>
        <v/>
      </c>
      <c r="U1531" s="171"/>
      <c r="V1531" s="171"/>
      <c r="W1531" s="173" t="str">
        <f t="shared" si="529"/>
        <v/>
      </c>
      <c r="X1531" s="173" t="str">
        <f t="shared" si="530"/>
        <v/>
      </c>
      <c r="Y1531" s="173" t="str">
        <f t="shared" si="531"/>
        <v/>
      </c>
      <c r="Z1531" s="171"/>
      <c r="AA1531" s="171"/>
      <c r="AB1531" s="171"/>
      <c r="AC1531" s="172" t="str">
        <f t="shared" si="532"/>
        <v/>
      </c>
      <c r="AD1531" s="172" t="str">
        <f t="shared" si="533"/>
        <v/>
      </c>
      <c r="AE1531" s="174"/>
      <c r="AF1531" s="175" t="str">
        <f t="shared" si="534"/>
        <v/>
      </c>
      <c r="AG1531" s="169"/>
      <c r="AH1531" s="171"/>
      <c r="AI1531" s="171"/>
      <c r="AJ1531" s="169"/>
      <c r="AK1531" s="176" t="str">
        <f t="shared" si="535"/>
        <v/>
      </c>
      <c r="AL1531" s="176" t="str">
        <f t="shared" si="536"/>
        <v/>
      </c>
      <c r="AM1531" s="176" t="str">
        <f t="shared" si="537"/>
        <v/>
      </c>
      <c r="AN1531" s="359" t="str">
        <f>IF(Overview!$K$17='Internal Calcs'!$P$22,IF(AK1531="","",AK1531),IF(Overview!$K$17='Internal Calcs'!$P$23,IF(AK1531="","",AK1531),IF(ISNUMBER(A1531),(IF(F1531="Short",G1531-H1531,H1531-G1531)*AZ1531-AX1531),"")))</f>
        <v/>
      </c>
      <c r="AO1531" s="401" t="str">
        <f>IF(Overview!$K$17='Internal Calcs'!$P$22,IF(AL1531="","",AL1531),IF(Overview!$K$17='Internal Calcs'!$P$23,IF(AL1531="","",AL1531),IF(ISNUMBER(A1531),IF(AL1531="",(IF(F1531="Short",G1531-H1531,H1531-G1531)*AZ1531-AX1531),(IF(F1531="Short",G1531-J1531,J1531-G1531)*AZ1531-AX1531)),"")))</f>
        <v/>
      </c>
      <c r="AP1531" s="359" t="str">
        <f>IF(Overview!$K$17='Internal Calcs'!$P$22,"",IF(Overview!$K$17='Internal Calcs'!$P$23,IF(AM1531="","",AM1531),IF(ISNUMBER(A1531),IF(AM1531="",(IF(F1531="Short",G1531-H1531,H1531-G1531)*AZ1531-AX1531),(IF(F1531="Short",G1531-L1531,L1531-G1531)*AZ1531-AX1531)),"")))</f>
        <v/>
      </c>
      <c r="AQ1531" s="176" t="str">
        <f t="shared" si="538"/>
        <v/>
      </c>
      <c r="AR1531" s="176" t="str">
        <f t="shared" si="539"/>
        <v/>
      </c>
      <c r="AS1531" s="176" t="str">
        <f t="shared" si="540"/>
        <v/>
      </c>
      <c r="AT1531" s="176" t="str">
        <f>IF(ISNUMBER(A1531),MAX($AS$2:AS1531)-AS1531,"")</f>
        <v/>
      </c>
      <c r="AU1531" s="177" t="str">
        <f t="shared" si="541"/>
        <v/>
      </c>
      <c r="AV1531" s="178" t="str">
        <f t="shared" si="542"/>
        <v/>
      </c>
      <c r="AW1531" s="178" t="str">
        <f t="shared" si="543"/>
        <v/>
      </c>
      <c r="AX1531" s="179" t="str">
        <f ca="1">IF(ISNUMBER($A1531),INDIRECT(CONCATENATE("'Instrument List'!B",(MATCH(E1531,'Instrument List'!A:A,0))-0)),"")</f>
        <v/>
      </c>
      <c r="AY1531" s="179" t="str">
        <f ca="1">IF(ISNUMBER($A1531),INDIRECT(CONCATENATE("'Instrument List'!D",(MATCH(E1531,'Instrument List'!A:A,0))-0)),"")</f>
        <v/>
      </c>
      <c r="AZ1531" s="179" t="str">
        <f ca="1">IF(ISNUMBER($A1531),INDIRECT(CONCATENATE("'Instrument List'!C",(MATCH(E1531,'Instrument List'!A:A,0))-0)),"")</f>
        <v/>
      </c>
      <c r="BA1531" s="180" t="str">
        <f ca="1">IF(ISNUMBER(A1531),INDIRECT(CONCATENATE("'Instrument List'!E",(MATCH(E1531,'Instrument List'!A:A,0))-0)),"")</f>
        <v/>
      </c>
      <c r="BB1531" s="181" t="str">
        <f t="shared" si="544"/>
        <v/>
      </c>
      <c r="BC1531" s="181" t="str">
        <f t="shared" si="545"/>
        <v/>
      </c>
      <c r="BD1531" s="181" t="str">
        <f ca="1">IF(ISNUMBER(A1531),INDIRECT(CONCATENATE("'Instrument List'!F",(MATCH(E1531,'Instrument List'!A:A,0))-0)),"")</f>
        <v/>
      </c>
    </row>
    <row r="1532" spans="1:56">
      <c r="A1532" s="223" t="str">
        <f t="shared" si="525"/>
        <v/>
      </c>
      <c r="B1532" s="224"/>
      <c r="C1532" s="225"/>
      <c r="D1532" s="182"/>
      <c r="E1532" s="182"/>
      <c r="F1532" s="182"/>
      <c r="G1532" s="203"/>
      <c r="H1532" s="218"/>
      <c r="I1532" s="213"/>
      <c r="J1532" s="207"/>
      <c r="K1532" s="213"/>
      <c r="L1532" s="207"/>
      <c r="M1532" s="213"/>
      <c r="N1532" s="207"/>
      <c r="O1532" s="183" t="str">
        <f t="shared" si="526"/>
        <v/>
      </c>
      <c r="P1532" s="184"/>
      <c r="Q1532" s="184"/>
      <c r="R1532" s="275"/>
      <c r="S1532" s="185" t="str">
        <f t="shared" si="527"/>
        <v/>
      </c>
      <c r="T1532" s="185" t="str">
        <f t="shared" si="528"/>
        <v/>
      </c>
      <c r="U1532" s="275"/>
      <c r="V1532" s="275"/>
      <c r="W1532" s="276" t="str">
        <f t="shared" si="529"/>
        <v/>
      </c>
      <c r="X1532" s="276" t="str">
        <f t="shared" si="530"/>
        <v/>
      </c>
      <c r="Y1532" s="276" t="str">
        <f t="shared" si="531"/>
        <v/>
      </c>
      <c r="Z1532" s="275"/>
      <c r="AA1532" s="184"/>
      <c r="AB1532" s="184"/>
      <c r="AC1532" s="185" t="str">
        <f t="shared" si="532"/>
        <v/>
      </c>
      <c r="AD1532" s="185" t="str">
        <f t="shared" si="533"/>
        <v/>
      </c>
      <c r="AE1532" s="186"/>
      <c r="AF1532" s="187" t="str">
        <f t="shared" si="534"/>
        <v/>
      </c>
      <c r="AG1532" s="182"/>
      <c r="AH1532" s="184"/>
      <c r="AI1532" s="184"/>
      <c r="AJ1532" s="182"/>
      <c r="AK1532" s="188" t="str">
        <f t="shared" si="535"/>
        <v/>
      </c>
      <c r="AL1532" s="188" t="str">
        <f t="shared" si="536"/>
        <v/>
      </c>
      <c r="AM1532" s="188" t="str">
        <f t="shared" si="537"/>
        <v/>
      </c>
      <c r="AN1532" s="359" t="str">
        <f>IF(Overview!$K$17='Internal Calcs'!$P$22,IF(AK1532="","",AK1532),IF(Overview!$K$17='Internal Calcs'!$P$23,IF(AK1532="","",AK1532),IF(ISNUMBER(A1532),(IF(F1532="Short",G1532-H1532,H1532-G1532)*AZ1532-AX1532),"")))</f>
        <v/>
      </c>
      <c r="AO1532" s="401" t="str">
        <f>IF(Overview!$K$17='Internal Calcs'!$P$22,IF(AL1532="","",AL1532),IF(Overview!$K$17='Internal Calcs'!$P$23,IF(AL1532="","",AL1532),IF(ISNUMBER(A1532),IF(AL1532="",(IF(F1532="Short",G1532-H1532,H1532-G1532)*AZ1532-AX1532),(IF(F1532="Short",G1532-J1532,J1532-G1532)*AZ1532-AX1532)),"")))</f>
        <v/>
      </c>
      <c r="AP1532" s="359" t="str">
        <f>IF(Overview!$K$17='Internal Calcs'!$P$22,"",IF(Overview!$K$17='Internal Calcs'!$P$23,IF(AM1532="","",AM1532),IF(ISNUMBER(A1532),IF(AM1532="",(IF(F1532="Short",G1532-H1532,H1532-G1532)*AZ1532-AX1532),(IF(F1532="Short",G1532-L1532,L1532-G1532)*AZ1532-AX1532)),"")))</f>
        <v/>
      </c>
      <c r="AQ1532" s="188" t="str">
        <f t="shared" si="538"/>
        <v/>
      </c>
      <c r="AR1532" s="188" t="str">
        <f t="shared" si="539"/>
        <v/>
      </c>
      <c r="AS1532" s="188" t="str">
        <f t="shared" si="540"/>
        <v/>
      </c>
      <c r="AT1532" s="188" t="str">
        <f>IF(ISNUMBER(A1532),MAX($AS$2:AS1532)-AS1532,"")</f>
        <v/>
      </c>
      <c r="AU1532" s="189" t="str">
        <f t="shared" si="541"/>
        <v/>
      </c>
      <c r="AV1532" s="190" t="str">
        <f t="shared" si="542"/>
        <v/>
      </c>
      <c r="AW1532" s="190" t="str">
        <f t="shared" si="543"/>
        <v/>
      </c>
      <c r="AX1532" s="191" t="str">
        <f ca="1">IF(ISNUMBER($A1532),INDIRECT(CONCATENATE("'Instrument List'!B",(MATCH(E1532,'Instrument List'!A:A,0))-0)),"")</f>
        <v/>
      </c>
      <c r="AY1532" s="191" t="str">
        <f ca="1">IF(ISNUMBER($A1532),INDIRECT(CONCATENATE("'Instrument List'!D",(MATCH(E1532,'Instrument List'!A:A,0))-0)),"")</f>
        <v/>
      </c>
      <c r="AZ1532" s="191" t="str">
        <f ca="1">IF(ISNUMBER($A1532),INDIRECT(CONCATENATE("'Instrument List'!C",(MATCH(E1532,'Instrument List'!A:A,0))-0)),"")</f>
        <v/>
      </c>
      <c r="BA1532" s="192" t="str">
        <f ca="1">IF(ISNUMBER(A1532),INDIRECT(CONCATENATE("'Instrument List'!E",(MATCH(E1532,'Instrument List'!A:A,0))-0)),"")</f>
        <v/>
      </c>
      <c r="BB1532" s="193" t="str">
        <f t="shared" si="544"/>
        <v/>
      </c>
      <c r="BC1532" s="193" t="str">
        <f t="shared" si="545"/>
        <v/>
      </c>
      <c r="BD1532" s="193" t="str">
        <f ca="1">IF(ISNUMBER(A1532),INDIRECT(CONCATENATE("'Instrument List'!F",(MATCH(E1532,'Instrument List'!A:A,0))-0)),"")</f>
        <v/>
      </c>
    </row>
    <row r="1533" spans="1:56">
      <c r="A1533" s="220" t="str">
        <f t="shared" si="525"/>
        <v/>
      </c>
      <c r="B1533" s="221"/>
      <c r="C1533" s="222"/>
      <c r="D1533" s="169"/>
      <c r="E1533" s="169"/>
      <c r="F1533" s="169"/>
      <c r="G1533" s="202"/>
      <c r="H1533" s="217"/>
      <c r="I1533" s="212"/>
      <c r="J1533" s="206"/>
      <c r="K1533" s="212"/>
      <c r="L1533" s="206"/>
      <c r="M1533" s="212"/>
      <c r="N1533" s="206"/>
      <c r="O1533" s="170" t="str">
        <f t="shared" si="526"/>
        <v/>
      </c>
      <c r="P1533" s="171"/>
      <c r="Q1533" s="171"/>
      <c r="R1533" s="171"/>
      <c r="S1533" s="172" t="str">
        <f t="shared" si="527"/>
        <v/>
      </c>
      <c r="T1533" s="172" t="str">
        <f t="shared" si="528"/>
        <v/>
      </c>
      <c r="U1533" s="171"/>
      <c r="V1533" s="171"/>
      <c r="W1533" s="173" t="str">
        <f t="shared" si="529"/>
        <v/>
      </c>
      <c r="X1533" s="173" t="str">
        <f t="shared" si="530"/>
        <v/>
      </c>
      <c r="Y1533" s="173" t="str">
        <f t="shared" si="531"/>
        <v/>
      </c>
      <c r="Z1533" s="171"/>
      <c r="AA1533" s="171"/>
      <c r="AB1533" s="171"/>
      <c r="AC1533" s="172" t="str">
        <f t="shared" si="532"/>
        <v/>
      </c>
      <c r="AD1533" s="172" t="str">
        <f t="shared" si="533"/>
        <v/>
      </c>
      <c r="AE1533" s="174"/>
      <c r="AF1533" s="175" t="str">
        <f t="shared" si="534"/>
        <v/>
      </c>
      <c r="AG1533" s="169"/>
      <c r="AH1533" s="171"/>
      <c r="AI1533" s="171"/>
      <c r="AJ1533" s="169"/>
      <c r="AK1533" s="176" t="str">
        <f t="shared" si="535"/>
        <v/>
      </c>
      <c r="AL1533" s="176" t="str">
        <f t="shared" si="536"/>
        <v/>
      </c>
      <c r="AM1533" s="176" t="str">
        <f t="shared" si="537"/>
        <v/>
      </c>
      <c r="AN1533" s="359" t="str">
        <f>IF(Overview!$K$17='Internal Calcs'!$P$22,IF(AK1533="","",AK1533),IF(Overview!$K$17='Internal Calcs'!$P$23,IF(AK1533="","",AK1533),IF(ISNUMBER(A1533),(IF(F1533="Short",G1533-H1533,H1533-G1533)*AZ1533-AX1533),"")))</f>
        <v/>
      </c>
      <c r="AO1533" s="401" t="str">
        <f>IF(Overview!$K$17='Internal Calcs'!$P$22,IF(AL1533="","",AL1533),IF(Overview!$K$17='Internal Calcs'!$P$23,IF(AL1533="","",AL1533),IF(ISNUMBER(A1533),IF(AL1533="",(IF(F1533="Short",G1533-H1533,H1533-G1533)*AZ1533-AX1533),(IF(F1533="Short",G1533-J1533,J1533-G1533)*AZ1533-AX1533)),"")))</f>
        <v/>
      </c>
      <c r="AP1533" s="359" t="str">
        <f>IF(Overview!$K$17='Internal Calcs'!$P$22,"",IF(Overview!$K$17='Internal Calcs'!$P$23,IF(AM1533="","",AM1533),IF(ISNUMBER(A1533),IF(AM1533="",(IF(F1533="Short",G1533-H1533,H1533-G1533)*AZ1533-AX1533),(IF(F1533="Short",G1533-L1533,L1533-G1533)*AZ1533-AX1533)),"")))</f>
        <v/>
      </c>
      <c r="AQ1533" s="176" t="str">
        <f t="shared" si="538"/>
        <v/>
      </c>
      <c r="AR1533" s="176" t="str">
        <f t="shared" si="539"/>
        <v/>
      </c>
      <c r="AS1533" s="176" t="str">
        <f t="shared" si="540"/>
        <v/>
      </c>
      <c r="AT1533" s="176" t="str">
        <f>IF(ISNUMBER(A1533),MAX($AS$2:AS1533)-AS1533,"")</f>
        <v/>
      </c>
      <c r="AU1533" s="177" t="str">
        <f t="shared" si="541"/>
        <v/>
      </c>
      <c r="AV1533" s="178" t="str">
        <f t="shared" si="542"/>
        <v/>
      </c>
      <c r="AW1533" s="178" t="str">
        <f t="shared" si="543"/>
        <v/>
      </c>
      <c r="AX1533" s="179" t="str">
        <f ca="1">IF(ISNUMBER($A1533),INDIRECT(CONCATENATE("'Instrument List'!B",(MATCH(E1533,'Instrument List'!A:A,0))-0)),"")</f>
        <v/>
      </c>
      <c r="AY1533" s="179" t="str">
        <f ca="1">IF(ISNUMBER($A1533),INDIRECT(CONCATENATE("'Instrument List'!D",(MATCH(E1533,'Instrument List'!A:A,0))-0)),"")</f>
        <v/>
      </c>
      <c r="AZ1533" s="179" t="str">
        <f ca="1">IF(ISNUMBER($A1533),INDIRECT(CONCATENATE("'Instrument List'!C",(MATCH(E1533,'Instrument List'!A:A,0))-0)),"")</f>
        <v/>
      </c>
      <c r="BA1533" s="180" t="str">
        <f ca="1">IF(ISNUMBER(A1533),INDIRECT(CONCATENATE("'Instrument List'!E",(MATCH(E1533,'Instrument List'!A:A,0))-0)),"")</f>
        <v/>
      </c>
      <c r="BB1533" s="181" t="str">
        <f t="shared" si="544"/>
        <v/>
      </c>
      <c r="BC1533" s="181" t="str">
        <f t="shared" si="545"/>
        <v/>
      </c>
      <c r="BD1533" s="181" t="str">
        <f ca="1">IF(ISNUMBER(A1533),INDIRECT(CONCATENATE("'Instrument List'!F",(MATCH(E1533,'Instrument List'!A:A,0))-0)),"")</f>
        <v/>
      </c>
    </row>
    <row r="1534" spans="1:56">
      <c r="A1534" s="223" t="str">
        <f t="shared" si="525"/>
        <v/>
      </c>
      <c r="B1534" s="224"/>
      <c r="C1534" s="225"/>
      <c r="D1534" s="182"/>
      <c r="E1534" s="182"/>
      <c r="F1534" s="182"/>
      <c r="G1534" s="203"/>
      <c r="H1534" s="218"/>
      <c r="I1534" s="213"/>
      <c r="J1534" s="207"/>
      <c r="K1534" s="213"/>
      <c r="L1534" s="207"/>
      <c r="M1534" s="213"/>
      <c r="N1534" s="207"/>
      <c r="O1534" s="183" t="str">
        <f t="shared" si="526"/>
        <v/>
      </c>
      <c r="P1534" s="184"/>
      <c r="Q1534" s="184"/>
      <c r="R1534" s="275"/>
      <c r="S1534" s="185" t="str">
        <f t="shared" si="527"/>
        <v/>
      </c>
      <c r="T1534" s="185" t="str">
        <f t="shared" si="528"/>
        <v/>
      </c>
      <c r="U1534" s="275"/>
      <c r="V1534" s="275"/>
      <c r="W1534" s="276" t="str">
        <f t="shared" si="529"/>
        <v/>
      </c>
      <c r="X1534" s="276" t="str">
        <f t="shared" si="530"/>
        <v/>
      </c>
      <c r="Y1534" s="276" t="str">
        <f t="shared" si="531"/>
        <v/>
      </c>
      <c r="Z1534" s="275"/>
      <c r="AA1534" s="184"/>
      <c r="AB1534" s="184"/>
      <c r="AC1534" s="185" t="str">
        <f t="shared" si="532"/>
        <v/>
      </c>
      <c r="AD1534" s="185" t="str">
        <f t="shared" si="533"/>
        <v/>
      </c>
      <c r="AE1534" s="186"/>
      <c r="AF1534" s="187" t="str">
        <f t="shared" si="534"/>
        <v/>
      </c>
      <c r="AG1534" s="182"/>
      <c r="AH1534" s="184"/>
      <c r="AI1534" s="184"/>
      <c r="AJ1534" s="182"/>
      <c r="AK1534" s="188" t="str">
        <f t="shared" si="535"/>
        <v/>
      </c>
      <c r="AL1534" s="188" t="str">
        <f t="shared" si="536"/>
        <v/>
      </c>
      <c r="AM1534" s="188" t="str">
        <f t="shared" si="537"/>
        <v/>
      </c>
      <c r="AN1534" s="359" t="str">
        <f>IF(Overview!$K$17='Internal Calcs'!$P$22,IF(AK1534="","",AK1534),IF(Overview!$K$17='Internal Calcs'!$P$23,IF(AK1534="","",AK1534),IF(ISNUMBER(A1534),(IF(F1534="Short",G1534-H1534,H1534-G1534)*AZ1534-AX1534),"")))</f>
        <v/>
      </c>
      <c r="AO1534" s="401" t="str">
        <f>IF(Overview!$K$17='Internal Calcs'!$P$22,IF(AL1534="","",AL1534),IF(Overview!$K$17='Internal Calcs'!$P$23,IF(AL1534="","",AL1534),IF(ISNUMBER(A1534),IF(AL1534="",(IF(F1534="Short",G1534-H1534,H1534-G1534)*AZ1534-AX1534),(IF(F1534="Short",G1534-J1534,J1534-G1534)*AZ1534-AX1534)),"")))</f>
        <v/>
      </c>
      <c r="AP1534" s="359" t="str">
        <f>IF(Overview!$K$17='Internal Calcs'!$P$22,"",IF(Overview!$K$17='Internal Calcs'!$P$23,IF(AM1534="","",AM1534),IF(ISNUMBER(A1534),IF(AM1534="",(IF(F1534="Short",G1534-H1534,H1534-G1534)*AZ1534-AX1534),(IF(F1534="Short",G1534-L1534,L1534-G1534)*AZ1534-AX1534)),"")))</f>
        <v/>
      </c>
      <c r="AQ1534" s="188" t="str">
        <f t="shared" si="538"/>
        <v/>
      </c>
      <c r="AR1534" s="188" t="str">
        <f t="shared" si="539"/>
        <v/>
      </c>
      <c r="AS1534" s="188" t="str">
        <f t="shared" si="540"/>
        <v/>
      </c>
      <c r="AT1534" s="188" t="str">
        <f>IF(ISNUMBER(A1534),MAX($AS$2:AS1534)-AS1534,"")</f>
        <v/>
      </c>
      <c r="AU1534" s="189" t="str">
        <f t="shared" si="541"/>
        <v/>
      </c>
      <c r="AV1534" s="190" t="str">
        <f t="shared" si="542"/>
        <v/>
      </c>
      <c r="AW1534" s="190" t="str">
        <f t="shared" si="543"/>
        <v/>
      </c>
      <c r="AX1534" s="191" t="str">
        <f ca="1">IF(ISNUMBER($A1534),INDIRECT(CONCATENATE("'Instrument List'!B",(MATCH(E1534,'Instrument List'!A:A,0))-0)),"")</f>
        <v/>
      </c>
      <c r="AY1534" s="191" t="str">
        <f ca="1">IF(ISNUMBER($A1534),INDIRECT(CONCATENATE("'Instrument List'!D",(MATCH(E1534,'Instrument List'!A:A,0))-0)),"")</f>
        <v/>
      </c>
      <c r="AZ1534" s="191" t="str">
        <f ca="1">IF(ISNUMBER($A1534),INDIRECT(CONCATENATE("'Instrument List'!C",(MATCH(E1534,'Instrument List'!A:A,0))-0)),"")</f>
        <v/>
      </c>
      <c r="BA1534" s="192" t="str">
        <f ca="1">IF(ISNUMBER(A1534),INDIRECT(CONCATENATE("'Instrument List'!E",(MATCH(E1534,'Instrument List'!A:A,0))-0)),"")</f>
        <v/>
      </c>
      <c r="BB1534" s="193" t="str">
        <f t="shared" si="544"/>
        <v/>
      </c>
      <c r="BC1534" s="193" t="str">
        <f t="shared" si="545"/>
        <v/>
      </c>
      <c r="BD1534" s="193" t="str">
        <f ca="1">IF(ISNUMBER(A1534),INDIRECT(CONCATENATE("'Instrument List'!F",(MATCH(E1534,'Instrument List'!A:A,0))-0)),"")</f>
        <v/>
      </c>
    </row>
    <row r="1535" spans="1:56">
      <c r="A1535" s="220" t="str">
        <f t="shared" si="525"/>
        <v/>
      </c>
      <c r="B1535" s="221"/>
      <c r="C1535" s="222"/>
      <c r="D1535" s="169"/>
      <c r="E1535" s="169"/>
      <c r="F1535" s="169"/>
      <c r="G1535" s="202"/>
      <c r="H1535" s="217"/>
      <c r="I1535" s="212"/>
      <c r="J1535" s="206"/>
      <c r="K1535" s="212"/>
      <c r="L1535" s="206"/>
      <c r="M1535" s="212"/>
      <c r="N1535" s="206"/>
      <c r="O1535" s="170" t="str">
        <f t="shared" si="526"/>
        <v/>
      </c>
      <c r="P1535" s="171"/>
      <c r="Q1535" s="171"/>
      <c r="R1535" s="171"/>
      <c r="S1535" s="172" t="str">
        <f t="shared" si="527"/>
        <v/>
      </c>
      <c r="T1535" s="172" t="str">
        <f t="shared" si="528"/>
        <v/>
      </c>
      <c r="U1535" s="171"/>
      <c r="V1535" s="171"/>
      <c r="W1535" s="173" t="str">
        <f t="shared" si="529"/>
        <v/>
      </c>
      <c r="X1535" s="173" t="str">
        <f t="shared" si="530"/>
        <v/>
      </c>
      <c r="Y1535" s="173" t="str">
        <f t="shared" si="531"/>
        <v/>
      </c>
      <c r="Z1535" s="171"/>
      <c r="AA1535" s="171"/>
      <c r="AB1535" s="171"/>
      <c r="AC1535" s="172" t="str">
        <f t="shared" si="532"/>
        <v/>
      </c>
      <c r="AD1535" s="172" t="str">
        <f t="shared" si="533"/>
        <v/>
      </c>
      <c r="AE1535" s="174"/>
      <c r="AF1535" s="175" t="str">
        <f t="shared" si="534"/>
        <v/>
      </c>
      <c r="AG1535" s="169"/>
      <c r="AH1535" s="171"/>
      <c r="AI1535" s="171"/>
      <c r="AJ1535" s="169"/>
      <c r="AK1535" s="176" t="str">
        <f t="shared" si="535"/>
        <v/>
      </c>
      <c r="AL1535" s="176" t="str">
        <f t="shared" si="536"/>
        <v/>
      </c>
      <c r="AM1535" s="176" t="str">
        <f t="shared" si="537"/>
        <v/>
      </c>
      <c r="AN1535" s="359" t="str">
        <f>IF(Overview!$K$17='Internal Calcs'!$P$22,IF(AK1535="","",AK1535),IF(Overview!$K$17='Internal Calcs'!$P$23,IF(AK1535="","",AK1535),IF(ISNUMBER(A1535),(IF(F1535="Short",G1535-H1535,H1535-G1535)*AZ1535-AX1535),"")))</f>
        <v/>
      </c>
      <c r="AO1535" s="401" t="str">
        <f>IF(Overview!$K$17='Internal Calcs'!$P$22,IF(AL1535="","",AL1535),IF(Overview!$K$17='Internal Calcs'!$P$23,IF(AL1535="","",AL1535),IF(ISNUMBER(A1535),IF(AL1535="",(IF(F1535="Short",G1535-H1535,H1535-G1535)*AZ1535-AX1535),(IF(F1535="Short",G1535-J1535,J1535-G1535)*AZ1535-AX1535)),"")))</f>
        <v/>
      </c>
      <c r="AP1535" s="359" t="str">
        <f>IF(Overview!$K$17='Internal Calcs'!$P$22,"",IF(Overview!$K$17='Internal Calcs'!$P$23,IF(AM1535="","",AM1535),IF(ISNUMBER(A1535),IF(AM1535="",(IF(F1535="Short",G1535-H1535,H1535-G1535)*AZ1535-AX1535),(IF(F1535="Short",G1535-L1535,L1535-G1535)*AZ1535-AX1535)),"")))</f>
        <v/>
      </c>
      <c r="AQ1535" s="176" t="str">
        <f t="shared" si="538"/>
        <v/>
      </c>
      <c r="AR1535" s="176" t="str">
        <f t="shared" si="539"/>
        <v/>
      </c>
      <c r="AS1535" s="176" t="str">
        <f t="shared" si="540"/>
        <v/>
      </c>
      <c r="AT1535" s="176" t="str">
        <f>IF(ISNUMBER(A1535),MAX($AS$2:AS1535)-AS1535,"")</f>
        <v/>
      </c>
      <c r="AU1535" s="177" t="str">
        <f t="shared" si="541"/>
        <v/>
      </c>
      <c r="AV1535" s="178" t="str">
        <f t="shared" si="542"/>
        <v/>
      </c>
      <c r="AW1535" s="178" t="str">
        <f t="shared" si="543"/>
        <v/>
      </c>
      <c r="AX1535" s="179" t="str">
        <f ca="1">IF(ISNUMBER($A1535),INDIRECT(CONCATENATE("'Instrument List'!B",(MATCH(E1535,'Instrument List'!A:A,0))-0)),"")</f>
        <v/>
      </c>
      <c r="AY1535" s="179" t="str">
        <f ca="1">IF(ISNUMBER($A1535),INDIRECT(CONCATENATE("'Instrument List'!D",(MATCH(E1535,'Instrument List'!A:A,0))-0)),"")</f>
        <v/>
      </c>
      <c r="AZ1535" s="179" t="str">
        <f ca="1">IF(ISNUMBER($A1535),INDIRECT(CONCATENATE("'Instrument List'!C",(MATCH(E1535,'Instrument List'!A:A,0))-0)),"")</f>
        <v/>
      </c>
      <c r="BA1535" s="180" t="str">
        <f ca="1">IF(ISNUMBER(A1535),INDIRECT(CONCATENATE("'Instrument List'!E",(MATCH(E1535,'Instrument List'!A:A,0))-0)),"")</f>
        <v/>
      </c>
      <c r="BB1535" s="181" t="str">
        <f t="shared" si="544"/>
        <v/>
      </c>
      <c r="BC1535" s="181" t="str">
        <f t="shared" si="545"/>
        <v/>
      </c>
      <c r="BD1535" s="181" t="str">
        <f ca="1">IF(ISNUMBER(A1535),INDIRECT(CONCATENATE("'Instrument List'!F",(MATCH(E1535,'Instrument List'!A:A,0))-0)),"")</f>
        <v/>
      </c>
    </row>
    <row r="1536" spans="1:56">
      <c r="A1536" s="223" t="str">
        <f t="shared" si="525"/>
        <v/>
      </c>
      <c r="B1536" s="224"/>
      <c r="C1536" s="225"/>
      <c r="D1536" s="182"/>
      <c r="E1536" s="182"/>
      <c r="F1536" s="182"/>
      <c r="G1536" s="203"/>
      <c r="H1536" s="218"/>
      <c r="I1536" s="213"/>
      <c r="J1536" s="207"/>
      <c r="K1536" s="213"/>
      <c r="L1536" s="207"/>
      <c r="M1536" s="213"/>
      <c r="N1536" s="207"/>
      <c r="O1536" s="183" t="str">
        <f t="shared" si="526"/>
        <v/>
      </c>
      <c r="P1536" s="184"/>
      <c r="Q1536" s="184"/>
      <c r="R1536" s="275"/>
      <c r="S1536" s="185" t="str">
        <f t="shared" si="527"/>
        <v/>
      </c>
      <c r="T1536" s="185" t="str">
        <f t="shared" si="528"/>
        <v/>
      </c>
      <c r="U1536" s="275"/>
      <c r="V1536" s="275"/>
      <c r="W1536" s="276" t="str">
        <f t="shared" si="529"/>
        <v/>
      </c>
      <c r="X1536" s="276" t="str">
        <f t="shared" si="530"/>
        <v/>
      </c>
      <c r="Y1536" s="276" t="str">
        <f t="shared" si="531"/>
        <v/>
      </c>
      <c r="Z1536" s="275"/>
      <c r="AA1536" s="184"/>
      <c r="AB1536" s="184"/>
      <c r="AC1536" s="185" t="str">
        <f t="shared" si="532"/>
        <v/>
      </c>
      <c r="AD1536" s="185" t="str">
        <f t="shared" si="533"/>
        <v/>
      </c>
      <c r="AE1536" s="186"/>
      <c r="AF1536" s="187" t="str">
        <f t="shared" si="534"/>
        <v/>
      </c>
      <c r="AG1536" s="182"/>
      <c r="AH1536" s="184"/>
      <c r="AI1536" s="184"/>
      <c r="AJ1536" s="182"/>
      <c r="AK1536" s="188" t="str">
        <f t="shared" si="535"/>
        <v/>
      </c>
      <c r="AL1536" s="188" t="str">
        <f t="shared" si="536"/>
        <v/>
      </c>
      <c r="AM1536" s="188" t="str">
        <f t="shared" si="537"/>
        <v/>
      </c>
      <c r="AN1536" s="359" t="str">
        <f>IF(Overview!$K$17='Internal Calcs'!$P$22,IF(AK1536="","",AK1536),IF(Overview!$K$17='Internal Calcs'!$P$23,IF(AK1536="","",AK1536),IF(ISNUMBER(A1536),(IF(F1536="Short",G1536-H1536,H1536-G1536)*AZ1536-AX1536),"")))</f>
        <v/>
      </c>
      <c r="AO1536" s="401" t="str">
        <f>IF(Overview!$K$17='Internal Calcs'!$P$22,IF(AL1536="","",AL1536),IF(Overview!$K$17='Internal Calcs'!$P$23,IF(AL1536="","",AL1536),IF(ISNUMBER(A1536),IF(AL1536="",(IF(F1536="Short",G1536-H1536,H1536-G1536)*AZ1536-AX1536),(IF(F1536="Short",G1536-J1536,J1536-G1536)*AZ1536-AX1536)),"")))</f>
        <v/>
      </c>
      <c r="AP1536" s="359" t="str">
        <f>IF(Overview!$K$17='Internal Calcs'!$P$22,"",IF(Overview!$K$17='Internal Calcs'!$P$23,IF(AM1536="","",AM1536),IF(ISNUMBER(A1536),IF(AM1536="",(IF(F1536="Short",G1536-H1536,H1536-G1536)*AZ1536-AX1536),(IF(F1536="Short",G1536-L1536,L1536-G1536)*AZ1536-AX1536)),"")))</f>
        <v/>
      </c>
      <c r="AQ1536" s="188" t="str">
        <f t="shared" si="538"/>
        <v/>
      </c>
      <c r="AR1536" s="188" t="str">
        <f t="shared" si="539"/>
        <v/>
      </c>
      <c r="AS1536" s="188" t="str">
        <f t="shared" si="540"/>
        <v/>
      </c>
      <c r="AT1536" s="188" t="str">
        <f>IF(ISNUMBER(A1536),MAX($AS$2:AS1536)-AS1536,"")</f>
        <v/>
      </c>
      <c r="AU1536" s="189" t="str">
        <f t="shared" si="541"/>
        <v/>
      </c>
      <c r="AV1536" s="190" t="str">
        <f t="shared" si="542"/>
        <v/>
      </c>
      <c r="AW1536" s="190" t="str">
        <f t="shared" si="543"/>
        <v/>
      </c>
      <c r="AX1536" s="191" t="str">
        <f ca="1">IF(ISNUMBER($A1536),INDIRECT(CONCATENATE("'Instrument List'!B",(MATCH(E1536,'Instrument List'!A:A,0))-0)),"")</f>
        <v/>
      </c>
      <c r="AY1536" s="191" t="str">
        <f ca="1">IF(ISNUMBER($A1536),INDIRECT(CONCATENATE("'Instrument List'!D",(MATCH(E1536,'Instrument List'!A:A,0))-0)),"")</f>
        <v/>
      </c>
      <c r="AZ1536" s="191" t="str">
        <f ca="1">IF(ISNUMBER($A1536),INDIRECT(CONCATENATE("'Instrument List'!C",(MATCH(E1536,'Instrument List'!A:A,0))-0)),"")</f>
        <v/>
      </c>
      <c r="BA1536" s="192" t="str">
        <f ca="1">IF(ISNUMBER(A1536),INDIRECT(CONCATENATE("'Instrument List'!E",(MATCH(E1536,'Instrument List'!A:A,0))-0)),"")</f>
        <v/>
      </c>
      <c r="BB1536" s="193" t="str">
        <f t="shared" si="544"/>
        <v/>
      </c>
      <c r="BC1536" s="193" t="str">
        <f t="shared" si="545"/>
        <v/>
      </c>
      <c r="BD1536" s="193" t="str">
        <f ca="1">IF(ISNUMBER(A1536),INDIRECT(CONCATENATE("'Instrument List'!F",(MATCH(E1536,'Instrument List'!A:A,0))-0)),"")</f>
        <v/>
      </c>
    </row>
    <row r="1537" spans="1:56">
      <c r="A1537" s="220" t="str">
        <f t="shared" si="525"/>
        <v/>
      </c>
      <c r="B1537" s="221"/>
      <c r="C1537" s="222"/>
      <c r="D1537" s="169"/>
      <c r="E1537" s="169"/>
      <c r="F1537" s="169"/>
      <c r="G1537" s="202"/>
      <c r="H1537" s="217"/>
      <c r="I1537" s="212"/>
      <c r="J1537" s="206"/>
      <c r="K1537" s="212"/>
      <c r="L1537" s="206"/>
      <c r="M1537" s="212"/>
      <c r="N1537" s="206"/>
      <c r="O1537" s="170" t="str">
        <f t="shared" si="526"/>
        <v/>
      </c>
      <c r="P1537" s="171"/>
      <c r="Q1537" s="171"/>
      <c r="R1537" s="171"/>
      <c r="S1537" s="172" t="str">
        <f t="shared" si="527"/>
        <v/>
      </c>
      <c r="T1537" s="172" t="str">
        <f t="shared" si="528"/>
        <v/>
      </c>
      <c r="U1537" s="171"/>
      <c r="V1537" s="171"/>
      <c r="W1537" s="173" t="str">
        <f t="shared" si="529"/>
        <v/>
      </c>
      <c r="X1537" s="173" t="str">
        <f t="shared" si="530"/>
        <v/>
      </c>
      <c r="Y1537" s="173" t="str">
        <f t="shared" si="531"/>
        <v/>
      </c>
      <c r="Z1537" s="171"/>
      <c r="AA1537" s="171"/>
      <c r="AB1537" s="171"/>
      <c r="AC1537" s="172" t="str">
        <f t="shared" si="532"/>
        <v/>
      </c>
      <c r="AD1537" s="172" t="str">
        <f t="shared" si="533"/>
        <v/>
      </c>
      <c r="AE1537" s="174"/>
      <c r="AF1537" s="175" t="str">
        <f t="shared" si="534"/>
        <v/>
      </c>
      <c r="AG1537" s="169"/>
      <c r="AH1537" s="171"/>
      <c r="AI1537" s="171"/>
      <c r="AJ1537" s="169"/>
      <c r="AK1537" s="176" t="str">
        <f t="shared" si="535"/>
        <v/>
      </c>
      <c r="AL1537" s="176" t="str">
        <f t="shared" si="536"/>
        <v/>
      </c>
      <c r="AM1537" s="176" t="str">
        <f t="shared" si="537"/>
        <v/>
      </c>
      <c r="AN1537" s="359" t="str">
        <f>IF(Overview!$K$17='Internal Calcs'!$P$22,IF(AK1537="","",AK1537),IF(Overview!$K$17='Internal Calcs'!$P$23,IF(AK1537="","",AK1537),IF(ISNUMBER(A1537),(IF(F1537="Short",G1537-H1537,H1537-G1537)*AZ1537-AX1537),"")))</f>
        <v/>
      </c>
      <c r="AO1537" s="401" t="str">
        <f>IF(Overview!$K$17='Internal Calcs'!$P$22,IF(AL1537="","",AL1537),IF(Overview!$K$17='Internal Calcs'!$P$23,IF(AL1537="","",AL1537),IF(ISNUMBER(A1537),IF(AL1537="",(IF(F1537="Short",G1537-H1537,H1537-G1537)*AZ1537-AX1537),(IF(F1537="Short",G1537-J1537,J1537-G1537)*AZ1537-AX1537)),"")))</f>
        <v/>
      </c>
      <c r="AP1537" s="359" t="str">
        <f>IF(Overview!$K$17='Internal Calcs'!$P$22,"",IF(Overview!$K$17='Internal Calcs'!$P$23,IF(AM1537="","",AM1537),IF(ISNUMBER(A1537),IF(AM1537="",(IF(F1537="Short",G1537-H1537,H1537-G1537)*AZ1537-AX1537),(IF(F1537="Short",G1537-L1537,L1537-G1537)*AZ1537-AX1537)),"")))</f>
        <v/>
      </c>
      <c r="AQ1537" s="176" t="str">
        <f t="shared" si="538"/>
        <v/>
      </c>
      <c r="AR1537" s="176" t="str">
        <f t="shared" si="539"/>
        <v/>
      </c>
      <c r="AS1537" s="176" t="str">
        <f t="shared" si="540"/>
        <v/>
      </c>
      <c r="AT1537" s="176" t="str">
        <f>IF(ISNUMBER(A1537),MAX($AS$2:AS1537)-AS1537,"")</f>
        <v/>
      </c>
      <c r="AU1537" s="177" t="str">
        <f t="shared" si="541"/>
        <v/>
      </c>
      <c r="AV1537" s="178" t="str">
        <f t="shared" si="542"/>
        <v/>
      </c>
      <c r="AW1537" s="178" t="str">
        <f t="shared" si="543"/>
        <v/>
      </c>
      <c r="AX1537" s="179" t="str">
        <f ca="1">IF(ISNUMBER($A1537),INDIRECT(CONCATENATE("'Instrument List'!B",(MATCH(E1537,'Instrument List'!A:A,0))-0)),"")</f>
        <v/>
      </c>
      <c r="AY1537" s="179" t="str">
        <f ca="1">IF(ISNUMBER($A1537),INDIRECT(CONCATENATE("'Instrument List'!D",(MATCH(E1537,'Instrument List'!A:A,0))-0)),"")</f>
        <v/>
      </c>
      <c r="AZ1537" s="179" t="str">
        <f ca="1">IF(ISNUMBER($A1537),INDIRECT(CONCATENATE("'Instrument List'!C",(MATCH(E1537,'Instrument List'!A:A,0))-0)),"")</f>
        <v/>
      </c>
      <c r="BA1537" s="180" t="str">
        <f ca="1">IF(ISNUMBER(A1537),INDIRECT(CONCATENATE("'Instrument List'!E",(MATCH(E1537,'Instrument List'!A:A,0))-0)),"")</f>
        <v/>
      </c>
      <c r="BB1537" s="181" t="str">
        <f t="shared" si="544"/>
        <v/>
      </c>
      <c r="BC1537" s="181" t="str">
        <f t="shared" si="545"/>
        <v/>
      </c>
      <c r="BD1537" s="181" t="str">
        <f ca="1">IF(ISNUMBER(A1537),INDIRECT(CONCATENATE("'Instrument List'!F",(MATCH(E1537,'Instrument List'!A:A,0))-0)),"")</f>
        <v/>
      </c>
    </row>
    <row r="1538" spans="1:56">
      <c r="A1538" s="223" t="str">
        <f t="shared" si="525"/>
        <v/>
      </c>
      <c r="B1538" s="224"/>
      <c r="C1538" s="225"/>
      <c r="D1538" s="182"/>
      <c r="E1538" s="182"/>
      <c r="F1538" s="182"/>
      <c r="G1538" s="203"/>
      <c r="H1538" s="218"/>
      <c r="I1538" s="213"/>
      <c r="J1538" s="207"/>
      <c r="K1538" s="213"/>
      <c r="L1538" s="207"/>
      <c r="M1538" s="213"/>
      <c r="N1538" s="207"/>
      <c r="O1538" s="183" t="str">
        <f t="shared" si="526"/>
        <v/>
      </c>
      <c r="P1538" s="184"/>
      <c r="Q1538" s="184"/>
      <c r="R1538" s="275"/>
      <c r="S1538" s="185" t="str">
        <f t="shared" si="527"/>
        <v/>
      </c>
      <c r="T1538" s="185" t="str">
        <f t="shared" si="528"/>
        <v/>
      </c>
      <c r="U1538" s="275"/>
      <c r="V1538" s="275"/>
      <c r="W1538" s="276" t="str">
        <f t="shared" si="529"/>
        <v/>
      </c>
      <c r="X1538" s="276" t="str">
        <f t="shared" si="530"/>
        <v/>
      </c>
      <c r="Y1538" s="276" t="str">
        <f t="shared" si="531"/>
        <v/>
      </c>
      <c r="Z1538" s="275"/>
      <c r="AA1538" s="184"/>
      <c r="AB1538" s="184"/>
      <c r="AC1538" s="185" t="str">
        <f t="shared" si="532"/>
        <v/>
      </c>
      <c r="AD1538" s="185" t="str">
        <f t="shared" si="533"/>
        <v/>
      </c>
      <c r="AE1538" s="186"/>
      <c r="AF1538" s="187" t="str">
        <f t="shared" si="534"/>
        <v/>
      </c>
      <c r="AG1538" s="182"/>
      <c r="AH1538" s="184"/>
      <c r="AI1538" s="184"/>
      <c r="AJ1538" s="182"/>
      <c r="AK1538" s="188" t="str">
        <f t="shared" si="535"/>
        <v/>
      </c>
      <c r="AL1538" s="188" t="str">
        <f t="shared" si="536"/>
        <v/>
      </c>
      <c r="AM1538" s="188" t="str">
        <f t="shared" si="537"/>
        <v/>
      </c>
      <c r="AN1538" s="359" t="str">
        <f>IF(Overview!$K$17='Internal Calcs'!$P$22,IF(AK1538="","",AK1538),IF(Overview!$K$17='Internal Calcs'!$P$23,IF(AK1538="","",AK1538),IF(ISNUMBER(A1538),(IF(F1538="Short",G1538-H1538,H1538-G1538)*AZ1538-AX1538),"")))</f>
        <v/>
      </c>
      <c r="AO1538" s="401" t="str">
        <f>IF(Overview!$K$17='Internal Calcs'!$P$22,IF(AL1538="","",AL1538),IF(Overview!$K$17='Internal Calcs'!$P$23,IF(AL1538="","",AL1538),IF(ISNUMBER(A1538),IF(AL1538="",(IF(F1538="Short",G1538-H1538,H1538-G1538)*AZ1538-AX1538),(IF(F1538="Short",G1538-J1538,J1538-G1538)*AZ1538-AX1538)),"")))</f>
        <v/>
      </c>
      <c r="AP1538" s="359" t="str">
        <f>IF(Overview!$K$17='Internal Calcs'!$P$22,"",IF(Overview!$K$17='Internal Calcs'!$P$23,IF(AM1538="","",AM1538),IF(ISNUMBER(A1538),IF(AM1538="",(IF(F1538="Short",G1538-H1538,H1538-G1538)*AZ1538-AX1538),(IF(F1538="Short",G1538-L1538,L1538-G1538)*AZ1538-AX1538)),"")))</f>
        <v/>
      </c>
      <c r="AQ1538" s="188" t="str">
        <f t="shared" si="538"/>
        <v/>
      </c>
      <c r="AR1538" s="188" t="str">
        <f t="shared" si="539"/>
        <v/>
      </c>
      <c r="AS1538" s="188" t="str">
        <f t="shared" si="540"/>
        <v/>
      </c>
      <c r="AT1538" s="188" t="str">
        <f>IF(ISNUMBER(A1538),MAX($AS$2:AS1538)-AS1538,"")</f>
        <v/>
      </c>
      <c r="AU1538" s="189" t="str">
        <f t="shared" si="541"/>
        <v/>
      </c>
      <c r="AV1538" s="190" t="str">
        <f t="shared" si="542"/>
        <v/>
      </c>
      <c r="AW1538" s="190" t="str">
        <f t="shared" si="543"/>
        <v/>
      </c>
      <c r="AX1538" s="191" t="str">
        <f ca="1">IF(ISNUMBER($A1538),INDIRECT(CONCATENATE("'Instrument List'!B",(MATCH(E1538,'Instrument List'!A:A,0))-0)),"")</f>
        <v/>
      </c>
      <c r="AY1538" s="191" t="str">
        <f ca="1">IF(ISNUMBER($A1538),INDIRECT(CONCATENATE("'Instrument List'!D",(MATCH(E1538,'Instrument List'!A:A,0))-0)),"")</f>
        <v/>
      </c>
      <c r="AZ1538" s="191" t="str">
        <f ca="1">IF(ISNUMBER($A1538),INDIRECT(CONCATENATE("'Instrument List'!C",(MATCH(E1538,'Instrument List'!A:A,0))-0)),"")</f>
        <v/>
      </c>
      <c r="BA1538" s="192" t="str">
        <f ca="1">IF(ISNUMBER(A1538),INDIRECT(CONCATENATE("'Instrument List'!E",(MATCH(E1538,'Instrument List'!A:A,0))-0)),"")</f>
        <v/>
      </c>
      <c r="BB1538" s="193" t="str">
        <f t="shared" si="544"/>
        <v/>
      </c>
      <c r="BC1538" s="193" t="str">
        <f t="shared" si="545"/>
        <v/>
      </c>
      <c r="BD1538" s="193" t="str">
        <f ca="1">IF(ISNUMBER(A1538),INDIRECT(CONCATENATE("'Instrument List'!F",(MATCH(E1538,'Instrument List'!A:A,0))-0)),"")</f>
        <v/>
      </c>
    </row>
    <row r="1539" spans="1:56">
      <c r="A1539" s="220" t="str">
        <f t="shared" si="525"/>
        <v/>
      </c>
      <c r="B1539" s="221"/>
      <c r="C1539" s="222"/>
      <c r="D1539" s="169"/>
      <c r="E1539" s="169"/>
      <c r="F1539" s="169"/>
      <c r="G1539" s="202"/>
      <c r="H1539" s="217"/>
      <c r="I1539" s="212"/>
      <c r="J1539" s="206"/>
      <c r="K1539" s="212"/>
      <c r="L1539" s="206"/>
      <c r="M1539" s="212"/>
      <c r="N1539" s="206"/>
      <c r="O1539" s="170" t="str">
        <f t="shared" si="526"/>
        <v/>
      </c>
      <c r="P1539" s="171"/>
      <c r="Q1539" s="171"/>
      <c r="R1539" s="171"/>
      <c r="S1539" s="172" t="str">
        <f t="shared" si="527"/>
        <v/>
      </c>
      <c r="T1539" s="172" t="str">
        <f t="shared" si="528"/>
        <v/>
      </c>
      <c r="U1539" s="171"/>
      <c r="V1539" s="171"/>
      <c r="W1539" s="173" t="str">
        <f t="shared" si="529"/>
        <v/>
      </c>
      <c r="X1539" s="173" t="str">
        <f t="shared" si="530"/>
        <v/>
      </c>
      <c r="Y1539" s="173" t="str">
        <f t="shared" si="531"/>
        <v/>
      </c>
      <c r="Z1539" s="171"/>
      <c r="AA1539" s="171"/>
      <c r="AB1539" s="171"/>
      <c r="AC1539" s="172" t="str">
        <f t="shared" si="532"/>
        <v/>
      </c>
      <c r="AD1539" s="172" t="str">
        <f t="shared" si="533"/>
        <v/>
      </c>
      <c r="AE1539" s="174"/>
      <c r="AF1539" s="175" t="str">
        <f t="shared" si="534"/>
        <v/>
      </c>
      <c r="AG1539" s="169"/>
      <c r="AH1539" s="171"/>
      <c r="AI1539" s="171"/>
      <c r="AJ1539" s="169"/>
      <c r="AK1539" s="176" t="str">
        <f t="shared" si="535"/>
        <v/>
      </c>
      <c r="AL1539" s="176" t="str">
        <f t="shared" si="536"/>
        <v/>
      </c>
      <c r="AM1539" s="176" t="str">
        <f t="shared" si="537"/>
        <v/>
      </c>
      <c r="AN1539" s="359" t="str">
        <f>IF(Overview!$K$17='Internal Calcs'!$P$22,IF(AK1539="","",AK1539),IF(Overview!$K$17='Internal Calcs'!$P$23,IF(AK1539="","",AK1539),IF(ISNUMBER(A1539),(IF(F1539="Short",G1539-H1539,H1539-G1539)*AZ1539-AX1539),"")))</f>
        <v/>
      </c>
      <c r="AO1539" s="401" t="str">
        <f>IF(Overview!$K$17='Internal Calcs'!$P$22,IF(AL1539="","",AL1539),IF(Overview!$K$17='Internal Calcs'!$P$23,IF(AL1539="","",AL1539),IF(ISNUMBER(A1539),IF(AL1539="",(IF(F1539="Short",G1539-H1539,H1539-G1539)*AZ1539-AX1539),(IF(F1539="Short",G1539-J1539,J1539-G1539)*AZ1539-AX1539)),"")))</f>
        <v/>
      </c>
      <c r="AP1539" s="359" t="str">
        <f>IF(Overview!$K$17='Internal Calcs'!$P$22,"",IF(Overview!$K$17='Internal Calcs'!$P$23,IF(AM1539="","",AM1539),IF(ISNUMBER(A1539),IF(AM1539="",(IF(F1539="Short",G1539-H1539,H1539-G1539)*AZ1539-AX1539),(IF(F1539="Short",G1539-L1539,L1539-G1539)*AZ1539-AX1539)),"")))</f>
        <v/>
      </c>
      <c r="AQ1539" s="176" t="str">
        <f t="shared" si="538"/>
        <v/>
      </c>
      <c r="AR1539" s="176" t="str">
        <f t="shared" si="539"/>
        <v/>
      </c>
      <c r="AS1539" s="176" t="str">
        <f t="shared" si="540"/>
        <v/>
      </c>
      <c r="AT1539" s="176" t="str">
        <f>IF(ISNUMBER(A1539),MAX($AS$2:AS1539)-AS1539,"")</f>
        <v/>
      </c>
      <c r="AU1539" s="177" t="str">
        <f t="shared" si="541"/>
        <v/>
      </c>
      <c r="AV1539" s="178" t="str">
        <f t="shared" si="542"/>
        <v/>
      </c>
      <c r="AW1539" s="178" t="str">
        <f t="shared" si="543"/>
        <v/>
      </c>
      <c r="AX1539" s="179" t="str">
        <f ca="1">IF(ISNUMBER($A1539),INDIRECT(CONCATENATE("'Instrument List'!B",(MATCH(E1539,'Instrument List'!A:A,0))-0)),"")</f>
        <v/>
      </c>
      <c r="AY1539" s="179" t="str">
        <f ca="1">IF(ISNUMBER($A1539),INDIRECT(CONCATENATE("'Instrument List'!D",(MATCH(E1539,'Instrument List'!A:A,0))-0)),"")</f>
        <v/>
      </c>
      <c r="AZ1539" s="179" t="str">
        <f ca="1">IF(ISNUMBER($A1539),INDIRECT(CONCATENATE("'Instrument List'!C",(MATCH(E1539,'Instrument List'!A:A,0))-0)),"")</f>
        <v/>
      </c>
      <c r="BA1539" s="180" t="str">
        <f ca="1">IF(ISNUMBER(A1539),INDIRECT(CONCATENATE("'Instrument List'!E",(MATCH(E1539,'Instrument List'!A:A,0))-0)),"")</f>
        <v/>
      </c>
      <c r="BB1539" s="181" t="str">
        <f t="shared" si="544"/>
        <v/>
      </c>
      <c r="BC1539" s="181" t="str">
        <f t="shared" si="545"/>
        <v/>
      </c>
      <c r="BD1539" s="181" t="str">
        <f ca="1">IF(ISNUMBER(A1539),INDIRECT(CONCATENATE("'Instrument List'!F",(MATCH(E1539,'Instrument List'!A:A,0))-0)),"")</f>
        <v/>
      </c>
    </row>
    <row r="1540" spans="1:56">
      <c r="A1540" s="223" t="str">
        <f t="shared" si="525"/>
        <v/>
      </c>
      <c r="B1540" s="224"/>
      <c r="C1540" s="225"/>
      <c r="D1540" s="182"/>
      <c r="E1540" s="182"/>
      <c r="F1540" s="182"/>
      <c r="G1540" s="203"/>
      <c r="H1540" s="218"/>
      <c r="I1540" s="213"/>
      <c r="J1540" s="207"/>
      <c r="K1540" s="213"/>
      <c r="L1540" s="207"/>
      <c r="M1540" s="213"/>
      <c r="N1540" s="207"/>
      <c r="O1540" s="183" t="str">
        <f t="shared" si="526"/>
        <v/>
      </c>
      <c r="P1540" s="184"/>
      <c r="Q1540" s="184"/>
      <c r="R1540" s="275"/>
      <c r="S1540" s="185" t="str">
        <f t="shared" si="527"/>
        <v/>
      </c>
      <c r="T1540" s="185" t="str">
        <f t="shared" si="528"/>
        <v/>
      </c>
      <c r="U1540" s="275"/>
      <c r="V1540" s="275"/>
      <c r="W1540" s="276" t="str">
        <f t="shared" si="529"/>
        <v/>
      </c>
      <c r="X1540" s="276" t="str">
        <f t="shared" si="530"/>
        <v/>
      </c>
      <c r="Y1540" s="276" t="str">
        <f t="shared" si="531"/>
        <v/>
      </c>
      <c r="Z1540" s="275"/>
      <c r="AA1540" s="184"/>
      <c r="AB1540" s="184"/>
      <c r="AC1540" s="185" t="str">
        <f t="shared" si="532"/>
        <v/>
      </c>
      <c r="AD1540" s="185" t="str">
        <f t="shared" si="533"/>
        <v/>
      </c>
      <c r="AE1540" s="186"/>
      <c r="AF1540" s="187" t="str">
        <f t="shared" si="534"/>
        <v/>
      </c>
      <c r="AG1540" s="182"/>
      <c r="AH1540" s="184"/>
      <c r="AI1540" s="184"/>
      <c r="AJ1540" s="182"/>
      <c r="AK1540" s="188" t="str">
        <f t="shared" si="535"/>
        <v/>
      </c>
      <c r="AL1540" s="188" t="str">
        <f t="shared" si="536"/>
        <v/>
      </c>
      <c r="AM1540" s="188" t="str">
        <f t="shared" si="537"/>
        <v/>
      </c>
      <c r="AN1540" s="359" t="str">
        <f>IF(Overview!$K$17='Internal Calcs'!$P$22,IF(AK1540="","",AK1540),IF(Overview!$K$17='Internal Calcs'!$P$23,IF(AK1540="","",AK1540),IF(ISNUMBER(A1540),(IF(F1540="Short",G1540-H1540,H1540-G1540)*AZ1540-AX1540),"")))</f>
        <v/>
      </c>
      <c r="AO1540" s="401" t="str">
        <f>IF(Overview!$K$17='Internal Calcs'!$P$22,IF(AL1540="","",AL1540),IF(Overview!$K$17='Internal Calcs'!$P$23,IF(AL1540="","",AL1540),IF(ISNUMBER(A1540),IF(AL1540="",(IF(F1540="Short",G1540-H1540,H1540-G1540)*AZ1540-AX1540),(IF(F1540="Short",G1540-J1540,J1540-G1540)*AZ1540-AX1540)),"")))</f>
        <v/>
      </c>
      <c r="AP1540" s="359" t="str">
        <f>IF(Overview!$K$17='Internal Calcs'!$P$22,"",IF(Overview!$K$17='Internal Calcs'!$P$23,IF(AM1540="","",AM1540),IF(ISNUMBER(A1540),IF(AM1540="",(IF(F1540="Short",G1540-H1540,H1540-G1540)*AZ1540-AX1540),(IF(F1540="Short",G1540-L1540,L1540-G1540)*AZ1540-AX1540)),"")))</f>
        <v/>
      </c>
      <c r="AQ1540" s="188" t="str">
        <f t="shared" si="538"/>
        <v/>
      </c>
      <c r="AR1540" s="188" t="str">
        <f t="shared" si="539"/>
        <v/>
      </c>
      <c r="AS1540" s="188" t="str">
        <f t="shared" si="540"/>
        <v/>
      </c>
      <c r="AT1540" s="188" t="str">
        <f>IF(ISNUMBER(A1540),MAX($AS$2:AS1540)-AS1540,"")</f>
        <v/>
      </c>
      <c r="AU1540" s="189" t="str">
        <f t="shared" si="541"/>
        <v/>
      </c>
      <c r="AV1540" s="190" t="str">
        <f t="shared" si="542"/>
        <v/>
      </c>
      <c r="AW1540" s="190" t="str">
        <f t="shared" si="543"/>
        <v/>
      </c>
      <c r="AX1540" s="191" t="str">
        <f ca="1">IF(ISNUMBER($A1540),INDIRECT(CONCATENATE("'Instrument List'!B",(MATCH(E1540,'Instrument List'!A:A,0))-0)),"")</f>
        <v/>
      </c>
      <c r="AY1540" s="191" t="str">
        <f ca="1">IF(ISNUMBER($A1540),INDIRECT(CONCATENATE("'Instrument List'!D",(MATCH(E1540,'Instrument List'!A:A,0))-0)),"")</f>
        <v/>
      </c>
      <c r="AZ1540" s="191" t="str">
        <f ca="1">IF(ISNUMBER($A1540),INDIRECT(CONCATENATE("'Instrument List'!C",(MATCH(E1540,'Instrument List'!A:A,0))-0)),"")</f>
        <v/>
      </c>
      <c r="BA1540" s="192" t="str">
        <f ca="1">IF(ISNUMBER(A1540),INDIRECT(CONCATENATE("'Instrument List'!E",(MATCH(E1540,'Instrument List'!A:A,0))-0)),"")</f>
        <v/>
      </c>
      <c r="BB1540" s="193" t="str">
        <f t="shared" si="544"/>
        <v/>
      </c>
      <c r="BC1540" s="193" t="str">
        <f t="shared" si="545"/>
        <v/>
      </c>
      <c r="BD1540" s="193" t="str">
        <f ca="1">IF(ISNUMBER(A1540),INDIRECT(CONCATENATE("'Instrument List'!F",(MATCH(E1540,'Instrument List'!A:A,0))-0)),"")</f>
        <v/>
      </c>
    </row>
    <row r="1541" spans="1:56">
      <c r="A1541" s="220" t="str">
        <f t="shared" si="525"/>
        <v/>
      </c>
      <c r="B1541" s="221"/>
      <c r="C1541" s="222"/>
      <c r="D1541" s="169"/>
      <c r="E1541" s="169"/>
      <c r="F1541" s="169"/>
      <c r="G1541" s="202"/>
      <c r="H1541" s="217"/>
      <c r="I1541" s="212"/>
      <c r="J1541" s="206"/>
      <c r="K1541" s="212"/>
      <c r="L1541" s="206"/>
      <c r="M1541" s="212"/>
      <c r="N1541" s="206"/>
      <c r="O1541" s="170" t="str">
        <f t="shared" si="526"/>
        <v/>
      </c>
      <c r="P1541" s="171"/>
      <c r="Q1541" s="171"/>
      <c r="R1541" s="171"/>
      <c r="S1541" s="172" t="str">
        <f t="shared" si="527"/>
        <v/>
      </c>
      <c r="T1541" s="172" t="str">
        <f t="shared" si="528"/>
        <v/>
      </c>
      <c r="U1541" s="171"/>
      <c r="V1541" s="171"/>
      <c r="W1541" s="173" t="str">
        <f t="shared" si="529"/>
        <v/>
      </c>
      <c r="X1541" s="173" t="str">
        <f t="shared" si="530"/>
        <v/>
      </c>
      <c r="Y1541" s="173" t="str">
        <f t="shared" si="531"/>
        <v/>
      </c>
      <c r="Z1541" s="171"/>
      <c r="AA1541" s="171"/>
      <c r="AB1541" s="171"/>
      <c r="AC1541" s="172" t="str">
        <f t="shared" si="532"/>
        <v/>
      </c>
      <c r="AD1541" s="172" t="str">
        <f t="shared" si="533"/>
        <v/>
      </c>
      <c r="AE1541" s="174"/>
      <c r="AF1541" s="175" t="str">
        <f t="shared" si="534"/>
        <v/>
      </c>
      <c r="AG1541" s="169"/>
      <c r="AH1541" s="171"/>
      <c r="AI1541" s="171"/>
      <c r="AJ1541" s="169"/>
      <c r="AK1541" s="176" t="str">
        <f t="shared" si="535"/>
        <v/>
      </c>
      <c r="AL1541" s="176" t="str">
        <f t="shared" si="536"/>
        <v/>
      </c>
      <c r="AM1541" s="176" t="str">
        <f t="shared" si="537"/>
        <v/>
      </c>
      <c r="AN1541" s="359" t="str">
        <f>IF(Overview!$K$17='Internal Calcs'!$P$22,IF(AK1541="","",AK1541),IF(Overview!$K$17='Internal Calcs'!$P$23,IF(AK1541="","",AK1541),IF(ISNUMBER(A1541),(IF(F1541="Short",G1541-H1541,H1541-G1541)*AZ1541-AX1541),"")))</f>
        <v/>
      </c>
      <c r="AO1541" s="401" t="str">
        <f>IF(Overview!$K$17='Internal Calcs'!$P$22,IF(AL1541="","",AL1541),IF(Overview!$K$17='Internal Calcs'!$P$23,IF(AL1541="","",AL1541),IF(ISNUMBER(A1541),IF(AL1541="",(IF(F1541="Short",G1541-H1541,H1541-G1541)*AZ1541-AX1541),(IF(F1541="Short",G1541-J1541,J1541-G1541)*AZ1541-AX1541)),"")))</f>
        <v/>
      </c>
      <c r="AP1541" s="359" t="str">
        <f>IF(Overview!$K$17='Internal Calcs'!$P$22,"",IF(Overview!$K$17='Internal Calcs'!$P$23,IF(AM1541="","",AM1541),IF(ISNUMBER(A1541),IF(AM1541="",(IF(F1541="Short",G1541-H1541,H1541-G1541)*AZ1541-AX1541),(IF(F1541="Short",G1541-L1541,L1541-G1541)*AZ1541-AX1541)),"")))</f>
        <v/>
      </c>
      <c r="AQ1541" s="176" t="str">
        <f t="shared" si="538"/>
        <v/>
      </c>
      <c r="AR1541" s="176" t="str">
        <f t="shared" si="539"/>
        <v/>
      </c>
      <c r="AS1541" s="176" t="str">
        <f t="shared" si="540"/>
        <v/>
      </c>
      <c r="AT1541" s="176" t="str">
        <f>IF(ISNUMBER(A1541),MAX($AS$2:AS1541)-AS1541,"")</f>
        <v/>
      </c>
      <c r="AU1541" s="177" t="str">
        <f t="shared" si="541"/>
        <v/>
      </c>
      <c r="AV1541" s="178" t="str">
        <f t="shared" si="542"/>
        <v/>
      </c>
      <c r="AW1541" s="178" t="str">
        <f t="shared" si="543"/>
        <v/>
      </c>
      <c r="AX1541" s="179" t="str">
        <f ca="1">IF(ISNUMBER($A1541),INDIRECT(CONCATENATE("'Instrument List'!B",(MATCH(E1541,'Instrument List'!A:A,0))-0)),"")</f>
        <v/>
      </c>
      <c r="AY1541" s="179" t="str">
        <f ca="1">IF(ISNUMBER($A1541),INDIRECT(CONCATENATE("'Instrument List'!D",(MATCH(E1541,'Instrument List'!A:A,0))-0)),"")</f>
        <v/>
      </c>
      <c r="AZ1541" s="179" t="str">
        <f ca="1">IF(ISNUMBER($A1541),INDIRECT(CONCATENATE("'Instrument List'!C",(MATCH(E1541,'Instrument List'!A:A,0))-0)),"")</f>
        <v/>
      </c>
      <c r="BA1541" s="180" t="str">
        <f ca="1">IF(ISNUMBER(A1541),INDIRECT(CONCATENATE("'Instrument List'!E",(MATCH(E1541,'Instrument List'!A:A,0))-0)),"")</f>
        <v/>
      </c>
      <c r="BB1541" s="181" t="str">
        <f t="shared" si="544"/>
        <v/>
      </c>
      <c r="BC1541" s="181" t="str">
        <f t="shared" si="545"/>
        <v/>
      </c>
      <c r="BD1541" s="181" t="str">
        <f ca="1">IF(ISNUMBER(A1541),INDIRECT(CONCATENATE("'Instrument List'!F",(MATCH(E1541,'Instrument List'!A:A,0))-0)),"")</f>
        <v/>
      </c>
    </row>
    <row r="1542" spans="1:56">
      <c r="A1542" s="223" t="str">
        <f t="shared" si="525"/>
        <v/>
      </c>
      <c r="B1542" s="224"/>
      <c r="C1542" s="225"/>
      <c r="D1542" s="182"/>
      <c r="E1542" s="182"/>
      <c r="F1542" s="182"/>
      <c r="G1542" s="203"/>
      <c r="H1542" s="218"/>
      <c r="I1542" s="213"/>
      <c r="J1542" s="207"/>
      <c r="K1542" s="213"/>
      <c r="L1542" s="207"/>
      <c r="M1542" s="213"/>
      <c r="N1542" s="207"/>
      <c r="O1542" s="183" t="str">
        <f t="shared" si="526"/>
        <v/>
      </c>
      <c r="P1542" s="184"/>
      <c r="Q1542" s="184"/>
      <c r="R1542" s="275"/>
      <c r="S1542" s="185" t="str">
        <f t="shared" si="527"/>
        <v/>
      </c>
      <c r="T1542" s="185" t="str">
        <f t="shared" si="528"/>
        <v/>
      </c>
      <c r="U1542" s="275"/>
      <c r="V1542" s="275"/>
      <c r="W1542" s="276" t="str">
        <f t="shared" si="529"/>
        <v/>
      </c>
      <c r="X1542" s="276" t="str">
        <f t="shared" si="530"/>
        <v/>
      </c>
      <c r="Y1542" s="276" t="str">
        <f t="shared" si="531"/>
        <v/>
      </c>
      <c r="Z1542" s="275"/>
      <c r="AA1542" s="184"/>
      <c r="AB1542" s="184"/>
      <c r="AC1542" s="185" t="str">
        <f t="shared" si="532"/>
        <v/>
      </c>
      <c r="AD1542" s="185" t="str">
        <f t="shared" si="533"/>
        <v/>
      </c>
      <c r="AE1542" s="186"/>
      <c r="AF1542" s="187" t="str">
        <f t="shared" si="534"/>
        <v/>
      </c>
      <c r="AG1542" s="182"/>
      <c r="AH1542" s="184"/>
      <c r="AI1542" s="184"/>
      <c r="AJ1542" s="182"/>
      <c r="AK1542" s="188" t="str">
        <f t="shared" si="535"/>
        <v/>
      </c>
      <c r="AL1542" s="188" t="str">
        <f t="shared" si="536"/>
        <v/>
      </c>
      <c r="AM1542" s="188" t="str">
        <f t="shared" si="537"/>
        <v/>
      </c>
      <c r="AN1542" s="359" t="str">
        <f>IF(Overview!$K$17='Internal Calcs'!$P$22,IF(AK1542="","",AK1542),IF(Overview!$K$17='Internal Calcs'!$P$23,IF(AK1542="","",AK1542),IF(ISNUMBER(A1542),(IF(F1542="Short",G1542-H1542,H1542-G1542)*AZ1542-AX1542),"")))</f>
        <v/>
      </c>
      <c r="AO1542" s="401" t="str">
        <f>IF(Overview!$K$17='Internal Calcs'!$P$22,IF(AL1542="","",AL1542),IF(Overview!$K$17='Internal Calcs'!$P$23,IF(AL1542="","",AL1542),IF(ISNUMBER(A1542),IF(AL1542="",(IF(F1542="Short",G1542-H1542,H1542-G1542)*AZ1542-AX1542),(IF(F1542="Short",G1542-J1542,J1542-G1542)*AZ1542-AX1542)),"")))</f>
        <v/>
      </c>
      <c r="AP1542" s="359" t="str">
        <f>IF(Overview!$K$17='Internal Calcs'!$P$22,"",IF(Overview!$K$17='Internal Calcs'!$P$23,IF(AM1542="","",AM1542),IF(ISNUMBER(A1542),IF(AM1542="",(IF(F1542="Short",G1542-H1542,H1542-G1542)*AZ1542-AX1542),(IF(F1542="Short",G1542-L1542,L1542-G1542)*AZ1542-AX1542)),"")))</f>
        <v/>
      </c>
      <c r="AQ1542" s="188" t="str">
        <f t="shared" si="538"/>
        <v/>
      </c>
      <c r="AR1542" s="188" t="str">
        <f t="shared" si="539"/>
        <v/>
      </c>
      <c r="AS1542" s="188" t="str">
        <f t="shared" si="540"/>
        <v/>
      </c>
      <c r="AT1542" s="188" t="str">
        <f>IF(ISNUMBER(A1542),MAX($AS$2:AS1542)-AS1542,"")</f>
        <v/>
      </c>
      <c r="AU1542" s="189" t="str">
        <f t="shared" si="541"/>
        <v/>
      </c>
      <c r="AV1542" s="190" t="str">
        <f t="shared" si="542"/>
        <v/>
      </c>
      <c r="AW1542" s="190" t="str">
        <f t="shared" si="543"/>
        <v/>
      </c>
      <c r="AX1542" s="191" t="str">
        <f ca="1">IF(ISNUMBER($A1542),INDIRECT(CONCATENATE("'Instrument List'!B",(MATCH(E1542,'Instrument List'!A:A,0))-0)),"")</f>
        <v/>
      </c>
      <c r="AY1542" s="191" t="str">
        <f ca="1">IF(ISNUMBER($A1542),INDIRECT(CONCATENATE("'Instrument List'!D",(MATCH(E1542,'Instrument List'!A:A,0))-0)),"")</f>
        <v/>
      </c>
      <c r="AZ1542" s="191" t="str">
        <f ca="1">IF(ISNUMBER($A1542),INDIRECT(CONCATENATE("'Instrument List'!C",(MATCH(E1542,'Instrument List'!A:A,0))-0)),"")</f>
        <v/>
      </c>
      <c r="BA1542" s="192" t="str">
        <f ca="1">IF(ISNUMBER(A1542),INDIRECT(CONCATENATE("'Instrument List'!E",(MATCH(E1542,'Instrument List'!A:A,0))-0)),"")</f>
        <v/>
      </c>
      <c r="BB1542" s="193" t="str">
        <f t="shared" si="544"/>
        <v/>
      </c>
      <c r="BC1542" s="193" t="str">
        <f t="shared" si="545"/>
        <v/>
      </c>
      <c r="BD1542" s="193" t="str">
        <f ca="1">IF(ISNUMBER(A1542),INDIRECT(CONCATENATE("'Instrument List'!F",(MATCH(E1542,'Instrument List'!A:A,0))-0)),"")</f>
        <v/>
      </c>
    </row>
    <row r="1543" spans="1:56">
      <c r="A1543" s="220" t="str">
        <f t="shared" si="525"/>
        <v/>
      </c>
      <c r="B1543" s="221"/>
      <c r="C1543" s="222"/>
      <c r="D1543" s="169"/>
      <c r="E1543" s="169"/>
      <c r="F1543" s="169"/>
      <c r="G1543" s="202"/>
      <c r="H1543" s="217"/>
      <c r="I1543" s="212"/>
      <c r="J1543" s="206"/>
      <c r="K1543" s="212"/>
      <c r="L1543" s="206"/>
      <c r="M1543" s="212"/>
      <c r="N1543" s="206"/>
      <c r="O1543" s="170" t="str">
        <f t="shared" si="526"/>
        <v/>
      </c>
      <c r="P1543" s="171"/>
      <c r="Q1543" s="171"/>
      <c r="R1543" s="171"/>
      <c r="S1543" s="172" t="str">
        <f t="shared" si="527"/>
        <v/>
      </c>
      <c r="T1543" s="172" t="str">
        <f t="shared" si="528"/>
        <v/>
      </c>
      <c r="U1543" s="171"/>
      <c r="V1543" s="171"/>
      <c r="W1543" s="173" t="str">
        <f t="shared" si="529"/>
        <v/>
      </c>
      <c r="X1543" s="173" t="str">
        <f t="shared" si="530"/>
        <v/>
      </c>
      <c r="Y1543" s="173" t="str">
        <f t="shared" si="531"/>
        <v/>
      </c>
      <c r="Z1543" s="171"/>
      <c r="AA1543" s="171"/>
      <c r="AB1543" s="171"/>
      <c r="AC1543" s="172" t="str">
        <f t="shared" si="532"/>
        <v/>
      </c>
      <c r="AD1543" s="172" t="str">
        <f t="shared" si="533"/>
        <v/>
      </c>
      <c r="AE1543" s="174"/>
      <c r="AF1543" s="175" t="str">
        <f t="shared" si="534"/>
        <v/>
      </c>
      <c r="AG1543" s="169"/>
      <c r="AH1543" s="171"/>
      <c r="AI1543" s="171"/>
      <c r="AJ1543" s="169"/>
      <c r="AK1543" s="176" t="str">
        <f t="shared" si="535"/>
        <v/>
      </c>
      <c r="AL1543" s="176" t="str">
        <f t="shared" si="536"/>
        <v/>
      </c>
      <c r="AM1543" s="176" t="str">
        <f t="shared" si="537"/>
        <v/>
      </c>
      <c r="AN1543" s="359" t="str">
        <f>IF(Overview!$K$17='Internal Calcs'!$P$22,IF(AK1543="","",AK1543),IF(Overview!$K$17='Internal Calcs'!$P$23,IF(AK1543="","",AK1543),IF(ISNUMBER(A1543),(IF(F1543="Short",G1543-H1543,H1543-G1543)*AZ1543-AX1543),"")))</f>
        <v/>
      </c>
      <c r="AO1543" s="401" t="str">
        <f>IF(Overview!$K$17='Internal Calcs'!$P$22,IF(AL1543="","",AL1543),IF(Overview!$K$17='Internal Calcs'!$P$23,IF(AL1543="","",AL1543),IF(ISNUMBER(A1543),IF(AL1543="",(IF(F1543="Short",G1543-H1543,H1543-G1543)*AZ1543-AX1543),(IF(F1543="Short",G1543-J1543,J1543-G1543)*AZ1543-AX1543)),"")))</f>
        <v/>
      </c>
      <c r="AP1543" s="359" t="str">
        <f>IF(Overview!$K$17='Internal Calcs'!$P$22,"",IF(Overview!$K$17='Internal Calcs'!$P$23,IF(AM1543="","",AM1543),IF(ISNUMBER(A1543),IF(AM1543="",(IF(F1543="Short",G1543-H1543,H1543-G1543)*AZ1543-AX1543),(IF(F1543="Short",G1543-L1543,L1543-G1543)*AZ1543-AX1543)),"")))</f>
        <v/>
      </c>
      <c r="AQ1543" s="176" t="str">
        <f t="shared" si="538"/>
        <v/>
      </c>
      <c r="AR1543" s="176" t="str">
        <f t="shared" si="539"/>
        <v/>
      </c>
      <c r="AS1543" s="176" t="str">
        <f t="shared" si="540"/>
        <v/>
      </c>
      <c r="AT1543" s="176" t="str">
        <f>IF(ISNUMBER(A1543),MAX($AS$2:AS1543)-AS1543,"")</f>
        <v/>
      </c>
      <c r="AU1543" s="177" t="str">
        <f t="shared" si="541"/>
        <v/>
      </c>
      <c r="AV1543" s="178" t="str">
        <f t="shared" si="542"/>
        <v/>
      </c>
      <c r="AW1543" s="178" t="str">
        <f t="shared" si="543"/>
        <v/>
      </c>
      <c r="AX1543" s="179" t="str">
        <f ca="1">IF(ISNUMBER($A1543),INDIRECT(CONCATENATE("'Instrument List'!B",(MATCH(E1543,'Instrument List'!A:A,0))-0)),"")</f>
        <v/>
      </c>
      <c r="AY1543" s="179" t="str">
        <f ca="1">IF(ISNUMBER($A1543),INDIRECT(CONCATENATE("'Instrument List'!D",(MATCH(E1543,'Instrument List'!A:A,0))-0)),"")</f>
        <v/>
      </c>
      <c r="AZ1543" s="179" t="str">
        <f ca="1">IF(ISNUMBER($A1543),INDIRECT(CONCATENATE("'Instrument List'!C",(MATCH(E1543,'Instrument List'!A:A,0))-0)),"")</f>
        <v/>
      </c>
      <c r="BA1543" s="180" t="str">
        <f ca="1">IF(ISNUMBER(A1543),INDIRECT(CONCATENATE("'Instrument List'!E",(MATCH(E1543,'Instrument List'!A:A,0))-0)),"")</f>
        <v/>
      </c>
      <c r="BB1543" s="181" t="str">
        <f t="shared" si="544"/>
        <v/>
      </c>
      <c r="BC1543" s="181" t="str">
        <f t="shared" si="545"/>
        <v/>
      </c>
      <c r="BD1543" s="181" t="str">
        <f ca="1">IF(ISNUMBER(A1543),INDIRECT(CONCATENATE("'Instrument List'!F",(MATCH(E1543,'Instrument List'!A:A,0))-0)),"")</f>
        <v/>
      </c>
    </row>
    <row r="1544" spans="1:56">
      <c r="A1544" s="223" t="str">
        <f t="shared" si="525"/>
        <v/>
      </c>
      <c r="B1544" s="224"/>
      <c r="C1544" s="225"/>
      <c r="D1544" s="182"/>
      <c r="E1544" s="182"/>
      <c r="F1544" s="182"/>
      <c r="G1544" s="203"/>
      <c r="H1544" s="218"/>
      <c r="I1544" s="213"/>
      <c r="J1544" s="207"/>
      <c r="K1544" s="213"/>
      <c r="L1544" s="207"/>
      <c r="M1544" s="213"/>
      <c r="N1544" s="207"/>
      <c r="O1544" s="183" t="str">
        <f t="shared" si="526"/>
        <v/>
      </c>
      <c r="P1544" s="184"/>
      <c r="Q1544" s="184"/>
      <c r="R1544" s="275"/>
      <c r="S1544" s="185" t="str">
        <f t="shared" si="527"/>
        <v/>
      </c>
      <c r="T1544" s="185" t="str">
        <f t="shared" si="528"/>
        <v/>
      </c>
      <c r="U1544" s="275"/>
      <c r="V1544" s="275"/>
      <c r="W1544" s="276" t="str">
        <f t="shared" si="529"/>
        <v/>
      </c>
      <c r="X1544" s="276" t="str">
        <f t="shared" si="530"/>
        <v/>
      </c>
      <c r="Y1544" s="276" t="str">
        <f t="shared" si="531"/>
        <v/>
      </c>
      <c r="Z1544" s="275"/>
      <c r="AA1544" s="184"/>
      <c r="AB1544" s="184"/>
      <c r="AC1544" s="185" t="str">
        <f t="shared" si="532"/>
        <v/>
      </c>
      <c r="AD1544" s="185" t="str">
        <f t="shared" si="533"/>
        <v/>
      </c>
      <c r="AE1544" s="186"/>
      <c r="AF1544" s="187" t="str">
        <f t="shared" si="534"/>
        <v/>
      </c>
      <c r="AG1544" s="182"/>
      <c r="AH1544" s="184"/>
      <c r="AI1544" s="184"/>
      <c r="AJ1544" s="182"/>
      <c r="AK1544" s="188" t="str">
        <f t="shared" si="535"/>
        <v/>
      </c>
      <c r="AL1544" s="188" t="str">
        <f t="shared" si="536"/>
        <v/>
      </c>
      <c r="AM1544" s="188" t="str">
        <f t="shared" si="537"/>
        <v/>
      </c>
      <c r="AN1544" s="359" t="str">
        <f>IF(Overview!$K$17='Internal Calcs'!$P$22,IF(AK1544="","",AK1544),IF(Overview!$K$17='Internal Calcs'!$P$23,IF(AK1544="","",AK1544),IF(ISNUMBER(A1544),(IF(F1544="Short",G1544-H1544,H1544-G1544)*AZ1544-AX1544),"")))</f>
        <v/>
      </c>
      <c r="AO1544" s="401" t="str">
        <f>IF(Overview!$K$17='Internal Calcs'!$P$22,IF(AL1544="","",AL1544),IF(Overview!$K$17='Internal Calcs'!$P$23,IF(AL1544="","",AL1544),IF(ISNUMBER(A1544),IF(AL1544="",(IF(F1544="Short",G1544-H1544,H1544-G1544)*AZ1544-AX1544),(IF(F1544="Short",G1544-J1544,J1544-G1544)*AZ1544-AX1544)),"")))</f>
        <v/>
      </c>
      <c r="AP1544" s="359" t="str">
        <f>IF(Overview!$K$17='Internal Calcs'!$P$22,"",IF(Overview!$K$17='Internal Calcs'!$P$23,IF(AM1544="","",AM1544),IF(ISNUMBER(A1544),IF(AM1544="",(IF(F1544="Short",G1544-H1544,H1544-G1544)*AZ1544-AX1544),(IF(F1544="Short",G1544-L1544,L1544-G1544)*AZ1544-AX1544)),"")))</f>
        <v/>
      </c>
      <c r="AQ1544" s="188" t="str">
        <f t="shared" si="538"/>
        <v/>
      </c>
      <c r="AR1544" s="188" t="str">
        <f t="shared" si="539"/>
        <v/>
      </c>
      <c r="AS1544" s="188" t="str">
        <f t="shared" si="540"/>
        <v/>
      </c>
      <c r="AT1544" s="188" t="str">
        <f>IF(ISNUMBER(A1544),MAX($AS$2:AS1544)-AS1544,"")</f>
        <v/>
      </c>
      <c r="AU1544" s="189" t="str">
        <f t="shared" si="541"/>
        <v/>
      </c>
      <c r="AV1544" s="190" t="str">
        <f t="shared" si="542"/>
        <v/>
      </c>
      <c r="AW1544" s="190" t="str">
        <f t="shared" si="543"/>
        <v/>
      </c>
      <c r="AX1544" s="191" t="str">
        <f ca="1">IF(ISNUMBER($A1544),INDIRECT(CONCATENATE("'Instrument List'!B",(MATCH(E1544,'Instrument List'!A:A,0))-0)),"")</f>
        <v/>
      </c>
      <c r="AY1544" s="191" t="str">
        <f ca="1">IF(ISNUMBER($A1544),INDIRECT(CONCATENATE("'Instrument List'!D",(MATCH(E1544,'Instrument List'!A:A,0))-0)),"")</f>
        <v/>
      </c>
      <c r="AZ1544" s="191" t="str">
        <f ca="1">IF(ISNUMBER($A1544),INDIRECT(CONCATENATE("'Instrument List'!C",(MATCH(E1544,'Instrument List'!A:A,0))-0)),"")</f>
        <v/>
      </c>
      <c r="BA1544" s="192" t="str">
        <f ca="1">IF(ISNUMBER(A1544),INDIRECT(CONCATENATE("'Instrument List'!E",(MATCH(E1544,'Instrument List'!A:A,0))-0)),"")</f>
        <v/>
      </c>
      <c r="BB1544" s="193" t="str">
        <f t="shared" si="544"/>
        <v/>
      </c>
      <c r="BC1544" s="193" t="str">
        <f t="shared" si="545"/>
        <v/>
      </c>
      <c r="BD1544" s="193" t="str">
        <f ca="1">IF(ISNUMBER(A1544),INDIRECT(CONCATENATE("'Instrument List'!F",(MATCH(E1544,'Instrument List'!A:A,0))-0)),"")</f>
        <v/>
      </c>
    </row>
    <row r="1545" spans="1:56">
      <c r="A1545" s="220" t="str">
        <f t="shared" si="525"/>
        <v/>
      </c>
      <c r="B1545" s="221"/>
      <c r="C1545" s="222"/>
      <c r="D1545" s="169"/>
      <c r="E1545" s="169"/>
      <c r="F1545" s="169"/>
      <c r="G1545" s="202"/>
      <c r="H1545" s="217"/>
      <c r="I1545" s="212"/>
      <c r="J1545" s="206"/>
      <c r="K1545" s="212"/>
      <c r="L1545" s="206"/>
      <c r="M1545" s="212"/>
      <c r="N1545" s="206"/>
      <c r="O1545" s="170" t="str">
        <f t="shared" si="526"/>
        <v/>
      </c>
      <c r="P1545" s="171"/>
      <c r="Q1545" s="171"/>
      <c r="R1545" s="171"/>
      <c r="S1545" s="172" t="str">
        <f t="shared" si="527"/>
        <v/>
      </c>
      <c r="T1545" s="172" t="str">
        <f t="shared" si="528"/>
        <v/>
      </c>
      <c r="U1545" s="171"/>
      <c r="V1545" s="171"/>
      <c r="W1545" s="173" t="str">
        <f t="shared" si="529"/>
        <v/>
      </c>
      <c r="X1545" s="173" t="str">
        <f t="shared" si="530"/>
        <v/>
      </c>
      <c r="Y1545" s="173" t="str">
        <f t="shared" si="531"/>
        <v/>
      </c>
      <c r="Z1545" s="171"/>
      <c r="AA1545" s="171"/>
      <c r="AB1545" s="171"/>
      <c r="AC1545" s="172" t="str">
        <f t="shared" si="532"/>
        <v/>
      </c>
      <c r="AD1545" s="172" t="str">
        <f t="shared" si="533"/>
        <v/>
      </c>
      <c r="AE1545" s="174"/>
      <c r="AF1545" s="175" t="str">
        <f t="shared" si="534"/>
        <v/>
      </c>
      <c r="AG1545" s="169"/>
      <c r="AH1545" s="171"/>
      <c r="AI1545" s="171"/>
      <c r="AJ1545" s="169"/>
      <c r="AK1545" s="176" t="str">
        <f t="shared" si="535"/>
        <v/>
      </c>
      <c r="AL1545" s="176" t="str">
        <f t="shared" si="536"/>
        <v/>
      </c>
      <c r="AM1545" s="176" t="str">
        <f t="shared" si="537"/>
        <v/>
      </c>
      <c r="AN1545" s="359" t="str">
        <f>IF(Overview!$K$17='Internal Calcs'!$P$22,IF(AK1545="","",AK1545),IF(Overview!$K$17='Internal Calcs'!$P$23,IF(AK1545="","",AK1545),IF(ISNUMBER(A1545),(IF(F1545="Short",G1545-H1545,H1545-G1545)*AZ1545-AX1545),"")))</f>
        <v/>
      </c>
      <c r="AO1545" s="401" t="str">
        <f>IF(Overview!$K$17='Internal Calcs'!$P$22,IF(AL1545="","",AL1545),IF(Overview!$K$17='Internal Calcs'!$P$23,IF(AL1545="","",AL1545),IF(ISNUMBER(A1545),IF(AL1545="",(IF(F1545="Short",G1545-H1545,H1545-G1545)*AZ1545-AX1545),(IF(F1545="Short",G1545-J1545,J1545-G1545)*AZ1545-AX1545)),"")))</f>
        <v/>
      </c>
      <c r="AP1545" s="359" t="str">
        <f>IF(Overview!$K$17='Internal Calcs'!$P$22,"",IF(Overview!$K$17='Internal Calcs'!$P$23,IF(AM1545="","",AM1545),IF(ISNUMBER(A1545),IF(AM1545="",(IF(F1545="Short",G1545-H1545,H1545-G1545)*AZ1545-AX1545),(IF(F1545="Short",G1545-L1545,L1545-G1545)*AZ1545-AX1545)),"")))</f>
        <v/>
      </c>
      <c r="AQ1545" s="176" t="str">
        <f t="shared" si="538"/>
        <v/>
      </c>
      <c r="AR1545" s="176" t="str">
        <f t="shared" si="539"/>
        <v/>
      </c>
      <c r="AS1545" s="176" t="str">
        <f t="shared" si="540"/>
        <v/>
      </c>
      <c r="AT1545" s="176" t="str">
        <f>IF(ISNUMBER(A1545),MAX($AS$2:AS1545)-AS1545,"")</f>
        <v/>
      </c>
      <c r="AU1545" s="177" t="str">
        <f t="shared" si="541"/>
        <v/>
      </c>
      <c r="AV1545" s="178" t="str">
        <f t="shared" si="542"/>
        <v/>
      </c>
      <c r="AW1545" s="178" t="str">
        <f t="shared" si="543"/>
        <v/>
      </c>
      <c r="AX1545" s="179" t="str">
        <f ca="1">IF(ISNUMBER($A1545),INDIRECT(CONCATENATE("'Instrument List'!B",(MATCH(E1545,'Instrument List'!A:A,0))-0)),"")</f>
        <v/>
      </c>
      <c r="AY1545" s="179" t="str">
        <f ca="1">IF(ISNUMBER($A1545),INDIRECT(CONCATENATE("'Instrument List'!D",(MATCH(E1545,'Instrument List'!A:A,0))-0)),"")</f>
        <v/>
      </c>
      <c r="AZ1545" s="179" t="str">
        <f ca="1">IF(ISNUMBER($A1545),INDIRECT(CONCATENATE("'Instrument List'!C",(MATCH(E1545,'Instrument List'!A:A,0))-0)),"")</f>
        <v/>
      </c>
      <c r="BA1545" s="180" t="str">
        <f ca="1">IF(ISNUMBER(A1545),INDIRECT(CONCATENATE("'Instrument List'!E",(MATCH(E1545,'Instrument List'!A:A,0))-0)),"")</f>
        <v/>
      </c>
      <c r="BB1545" s="181" t="str">
        <f t="shared" si="544"/>
        <v/>
      </c>
      <c r="BC1545" s="181" t="str">
        <f t="shared" si="545"/>
        <v/>
      </c>
      <c r="BD1545" s="181" t="str">
        <f ca="1">IF(ISNUMBER(A1545),INDIRECT(CONCATENATE("'Instrument List'!F",(MATCH(E1545,'Instrument List'!A:A,0))-0)),"")</f>
        <v/>
      </c>
    </row>
    <row r="1546" spans="1:56">
      <c r="A1546" s="223" t="str">
        <f t="shared" si="525"/>
        <v/>
      </c>
      <c r="B1546" s="224"/>
      <c r="C1546" s="225"/>
      <c r="D1546" s="182"/>
      <c r="E1546" s="182"/>
      <c r="F1546" s="182"/>
      <c r="G1546" s="203"/>
      <c r="H1546" s="218"/>
      <c r="I1546" s="213"/>
      <c r="J1546" s="207"/>
      <c r="K1546" s="213"/>
      <c r="L1546" s="207"/>
      <c r="M1546" s="213"/>
      <c r="N1546" s="207"/>
      <c r="O1546" s="183" t="str">
        <f t="shared" si="526"/>
        <v/>
      </c>
      <c r="P1546" s="184"/>
      <c r="Q1546" s="184"/>
      <c r="R1546" s="275"/>
      <c r="S1546" s="185" t="str">
        <f t="shared" si="527"/>
        <v/>
      </c>
      <c r="T1546" s="185" t="str">
        <f t="shared" si="528"/>
        <v/>
      </c>
      <c r="U1546" s="275"/>
      <c r="V1546" s="275"/>
      <c r="W1546" s="276" t="str">
        <f t="shared" si="529"/>
        <v/>
      </c>
      <c r="X1546" s="276" t="str">
        <f t="shared" si="530"/>
        <v/>
      </c>
      <c r="Y1546" s="276" t="str">
        <f t="shared" si="531"/>
        <v/>
      </c>
      <c r="Z1546" s="275"/>
      <c r="AA1546" s="184"/>
      <c r="AB1546" s="184"/>
      <c r="AC1546" s="185" t="str">
        <f t="shared" si="532"/>
        <v/>
      </c>
      <c r="AD1546" s="185" t="str">
        <f t="shared" si="533"/>
        <v/>
      </c>
      <c r="AE1546" s="186"/>
      <c r="AF1546" s="187" t="str">
        <f t="shared" si="534"/>
        <v/>
      </c>
      <c r="AG1546" s="182"/>
      <c r="AH1546" s="184"/>
      <c r="AI1546" s="184"/>
      <c r="AJ1546" s="182"/>
      <c r="AK1546" s="188" t="str">
        <f t="shared" si="535"/>
        <v/>
      </c>
      <c r="AL1546" s="188" t="str">
        <f t="shared" si="536"/>
        <v/>
      </c>
      <c r="AM1546" s="188" t="str">
        <f t="shared" si="537"/>
        <v/>
      </c>
      <c r="AN1546" s="359" t="str">
        <f>IF(Overview!$K$17='Internal Calcs'!$P$22,IF(AK1546="","",AK1546),IF(Overview!$K$17='Internal Calcs'!$P$23,IF(AK1546="","",AK1546),IF(ISNUMBER(A1546),(IF(F1546="Short",G1546-H1546,H1546-G1546)*AZ1546-AX1546),"")))</f>
        <v/>
      </c>
      <c r="AO1546" s="401" t="str">
        <f>IF(Overview!$K$17='Internal Calcs'!$P$22,IF(AL1546="","",AL1546),IF(Overview!$K$17='Internal Calcs'!$P$23,IF(AL1546="","",AL1546),IF(ISNUMBER(A1546),IF(AL1546="",(IF(F1546="Short",G1546-H1546,H1546-G1546)*AZ1546-AX1546),(IF(F1546="Short",G1546-J1546,J1546-G1546)*AZ1546-AX1546)),"")))</f>
        <v/>
      </c>
      <c r="AP1546" s="359" t="str">
        <f>IF(Overview!$K$17='Internal Calcs'!$P$22,"",IF(Overview!$K$17='Internal Calcs'!$P$23,IF(AM1546="","",AM1546),IF(ISNUMBER(A1546),IF(AM1546="",(IF(F1546="Short",G1546-H1546,H1546-G1546)*AZ1546-AX1546),(IF(F1546="Short",G1546-L1546,L1546-G1546)*AZ1546-AX1546)),"")))</f>
        <v/>
      </c>
      <c r="AQ1546" s="188" t="str">
        <f t="shared" si="538"/>
        <v/>
      </c>
      <c r="AR1546" s="188" t="str">
        <f t="shared" si="539"/>
        <v/>
      </c>
      <c r="AS1546" s="188" t="str">
        <f t="shared" si="540"/>
        <v/>
      </c>
      <c r="AT1546" s="188" t="str">
        <f>IF(ISNUMBER(A1546),MAX($AS$2:AS1546)-AS1546,"")</f>
        <v/>
      </c>
      <c r="AU1546" s="189" t="str">
        <f t="shared" si="541"/>
        <v/>
      </c>
      <c r="AV1546" s="190" t="str">
        <f t="shared" si="542"/>
        <v/>
      </c>
      <c r="AW1546" s="190" t="str">
        <f t="shared" si="543"/>
        <v/>
      </c>
      <c r="AX1546" s="191" t="str">
        <f ca="1">IF(ISNUMBER($A1546),INDIRECT(CONCATENATE("'Instrument List'!B",(MATCH(E1546,'Instrument List'!A:A,0))-0)),"")</f>
        <v/>
      </c>
      <c r="AY1546" s="191" t="str">
        <f ca="1">IF(ISNUMBER($A1546),INDIRECT(CONCATENATE("'Instrument List'!D",(MATCH(E1546,'Instrument List'!A:A,0))-0)),"")</f>
        <v/>
      </c>
      <c r="AZ1546" s="191" t="str">
        <f ca="1">IF(ISNUMBER($A1546),INDIRECT(CONCATENATE("'Instrument List'!C",(MATCH(E1546,'Instrument List'!A:A,0))-0)),"")</f>
        <v/>
      </c>
      <c r="BA1546" s="192" t="str">
        <f ca="1">IF(ISNUMBER(A1546),INDIRECT(CONCATENATE("'Instrument List'!E",(MATCH(E1546,'Instrument List'!A:A,0))-0)),"")</f>
        <v/>
      </c>
      <c r="BB1546" s="193" t="str">
        <f t="shared" si="544"/>
        <v/>
      </c>
      <c r="BC1546" s="193" t="str">
        <f t="shared" si="545"/>
        <v/>
      </c>
      <c r="BD1546" s="193" t="str">
        <f ca="1">IF(ISNUMBER(A1546),INDIRECT(CONCATENATE("'Instrument List'!F",(MATCH(E1546,'Instrument List'!A:A,0))-0)),"")</f>
        <v/>
      </c>
    </row>
    <row r="1547" spans="1:56">
      <c r="A1547" s="220" t="str">
        <f t="shared" ref="A1547:A1610" si="546">IF(B1547&gt;0,A1546+1,"")</f>
        <v/>
      </c>
      <c r="B1547" s="221"/>
      <c r="C1547" s="222"/>
      <c r="D1547" s="169"/>
      <c r="E1547" s="169"/>
      <c r="F1547" s="169"/>
      <c r="G1547" s="202"/>
      <c r="H1547" s="217"/>
      <c r="I1547" s="212"/>
      <c r="J1547" s="206"/>
      <c r="K1547" s="212"/>
      <c r="L1547" s="206"/>
      <c r="M1547" s="212"/>
      <c r="N1547" s="206"/>
      <c r="O1547" s="170" t="str">
        <f t="shared" ref="O1547:O1610" si="547">IF(ISNUMBER(A1547),IF(N1547&gt;G1547,1,-1),"")</f>
        <v/>
      </c>
      <c r="P1547" s="171"/>
      <c r="Q1547" s="171"/>
      <c r="R1547" s="171"/>
      <c r="S1547" s="172" t="str">
        <f t="shared" ref="S1547:S1610" si="548">IF(ISNUMBER(A1547),IF(Q1547="",P1547,Q1547),"")</f>
        <v/>
      </c>
      <c r="T1547" s="172" t="str">
        <f t="shared" ref="T1547:T1610" si="549">IF(ISNUMBER(A1547),IF(R1547="",P1547,R1547),"")</f>
        <v/>
      </c>
      <c r="U1547" s="171"/>
      <c r="V1547" s="171"/>
      <c r="W1547" s="173" t="str">
        <f t="shared" ref="W1547:W1610" si="550">IF(ISNUMBER(U1547),IF(IF(F1547="Short",G1547-H1547,H1547-G1547)*(AZ1547/AY1547)/U1547&gt;0,IF(F1547="Short",G1547-H1547,H1547-G1547)*(AZ1547/AY1547)/U1547,0),"")</f>
        <v/>
      </c>
      <c r="X1547" s="173" t="str">
        <f t="shared" ref="X1547:X1610" si="551">IF(ISNUMBER(U1547),IF(ISNUMBER(J1547),IF(IF(F1547="Short",G1547-J1547,J1547-G1547)*(AZ1547/AY1547)/U1547&gt;0,IF(F1547="Short",G1547-J1547,J1547-G1547)*(AZ1547/AY1547)/U1547,0),""),"")</f>
        <v/>
      </c>
      <c r="Y1547" s="173" t="str">
        <f t="shared" ref="Y1547:Y1610" si="552">IF(ISNUMBER(L1547),IF(ISNUMBER(L1547),IF(IF(F1547="Short",G1547-L1547,L1547-G1547)*(AZ1547/AY1547)/U1547&gt;0,IF(F1547="Short",G1547-L1547,L1547-G1547)*(AZ1547/AY1547)/U1547,0),""),"")</f>
        <v/>
      </c>
      <c r="Z1547" s="171"/>
      <c r="AA1547" s="171"/>
      <c r="AB1547" s="171"/>
      <c r="AC1547" s="172" t="str">
        <f t="shared" ref="AC1547:AC1610" si="553">IF(ISNUMBER(A1547),IF(AA1547="",Z1547,AA1547),"")</f>
        <v/>
      </c>
      <c r="AD1547" s="172" t="str">
        <f t="shared" ref="AD1547:AD1610" si="554">IF(ISNUMBER(A1547),IF(AB1547="",IF(AA1547="",Z1547,AA1547),AB1547),"")</f>
        <v/>
      </c>
      <c r="AE1547" s="174"/>
      <c r="AF1547" s="175" t="str">
        <f t="shared" ref="AF1547:AF1610" si="555">IF(ISNUMBER(A1547),((AE1547*AY1547*AV1547)+AX1547)/AS1547,"")</f>
        <v/>
      </c>
      <c r="AG1547" s="169"/>
      <c r="AH1547" s="171"/>
      <c r="AI1547" s="171"/>
      <c r="AJ1547" s="169"/>
      <c r="AK1547" s="176" t="str">
        <f t="shared" ref="AK1547:AK1610" si="556">IF(ISNUMBER(A1547),(IF(F1547="Short",G1547-H1547,H1547-G1547)*AZ1547-AX1547)*I1547,"")</f>
        <v/>
      </c>
      <c r="AL1547" s="176" t="str">
        <f t="shared" ref="AL1547:AL1610" si="557">IF(ISNUMBER(J1547),(IF(F1547="Short",G1547-J1547,J1547-G1547)*AZ1547-AX1547)*K1547,"")</f>
        <v/>
      </c>
      <c r="AM1547" s="176" t="str">
        <f t="shared" ref="AM1547:AM1610" si="558">IF(ISNUMBER(L1547),(IF(F1547="Short",G1547-L1547,L1547-G1547)*AZ1547-AX1547)*M1547,"")</f>
        <v/>
      </c>
      <c r="AN1547" s="359" t="str">
        <f>IF(Overview!$K$17='Internal Calcs'!$P$22,IF(AK1547="","",AK1547),IF(Overview!$K$17='Internal Calcs'!$P$23,IF(AK1547="","",AK1547),IF(ISNUMBER(A1547),(IF(F1547="Short",G1547-H1547,H1547-G1547)*AZ1547-AX1547),"")))</f>
        <v/>
      </c>
      <c r="AO1547" s="401" t="str">
        <f>IF(Overview!$K$17='Internal Calcs'!$P$22,IF(AL1547="","",AL1547),IF(Overview!$K$17='Internal Calcs'!$P$23,IF(AL1547="","",AL1547),IF(ISNUMBER(A1547),IF(AL1547="",(IF(F1547="Short",G1547-H1547,H1547-G1547)*AZ1547-AX1547),(IF(F1547="Short",G1547-J1547,J1547-G1547)*AZ1547-AX1547)),"")))</f>
        <v/>
      </c>
      <c r="AP1547" s="359" t="str">
        <f>IF(Overview!$K$17='Internal Calcs'!$P$22,"",IF(Overview!$K$17='Internal Calcs'!$P$23,IF(AM1547="","",AM1547),IF(ISNUMBER(A1547),IF(AM1547="",(IF(F1547="Short",G1547-H1547,H1547-G1547)*AZ1547-AX1547),(IF(F1547="Short",G1547-L1547,L1547-G1547)*AZ1547-AX1547)),"")))</f>
        <v/>
      </c>
      <c r="AQ1547" s="176" t="str">
        <f t="shared" ref="AQ1547:AQ1610" si="559">IF(ISNUMBER(A1547),SUM(AK1547:AM1547),"")</f>
        <v/>
      </c>
      <c r="AR1547" s="176" t="str">
        <f t="shared" ref="AR1547:AR1610" si="560">IF(ISNUMBER(A1547),IF(AQ1547&gt;0,"Winning","Losing"),"")</f>
        <v/>
      </c>
      <c r="AS1547" s="176" t="str">
        <f t="shared" ref="AS1547:AS1610" si="561">IF(ISNUMBER(A1547),AS1546+AQ1547,"")</f>
        <v/>
      </c>
      <c r="AT1547" s="176" t="str">
        <f>IF(ISNUMBER(A1547),MAX($AS$2:AS1547)-AS1547,"")</f>
        <v/>
      </c>
      <c r="AU1547" s="177" t="str">
        <f t="shared" ref="AU1547:AU1610" si="562">IF(ISNUMBER(A1547),AQ1547/AS1547,"")</f>
        <v/>
      </c>
      <c r="AV1547" s="178" t="str">
        <f t="shared" ref="AV1547:AV1610" si="563">IF(ISNUMBER(A1547),I1547+K1547+M1547,"")</f>
        <v/>
      </c>
      <c r="AW1547" s="178" t="str">
        <f t="shared" ref="AW1547:AW1610" si="564">IF(ISNUMBER(A1547),ROUNDDOWN(C1547/100,0),"")</f>
        <v/>
      </c>
      <c r="AX1547" s="179" t="str">
        <f ca="1">IF(ISNUMBER($A1547),INDIRECT(CONCATENATE("'Instrument List'!B",(MATCH(E1547,'Instrument List'!A:A,0))-0)),"")</f>
        <v/>
      </c>
      <c r="AY1547" s="179" t="str">
        <f ca="1">IF(ISNUMBER($A1547),INDIRECT(CONCATENATE("'Instrument List'!D",(MATCH(E1547,'Instrument List'!A:A,0))-0)),"")</f>
        <v/>
      </c>
      <c r="AZ1547" s="179" t="str">
        <f ca="1">IF(ISNUMBER($A1547),INDIRECT(CONCATENATE("'Instrument List'!C",(MATCH(E1547,'Instrument List'!A:A,0))-0)),"")</f>
        <v/>
      </c>
      <c r="BA1547" s="180" t="str">
        <f ca="1">IF(ISNUMBER(A1547),INDIRECT(CONCATENATE("'Instrument List'!E",(MATCH(E1547,'Instrument List'!A:A,0))-0)),"")</f>
        <v/>
      </c>
      <c r="BB1547" s="181" t="str">
        <f t="shared" ref="BB1547:BB1610" si="565">IF(ISNUMBER(A1547),AQ1547/AY1547,"")</f>
        <v/>
      </c>
      <c r="BC1547" s="181" t="str">
        <f t="shared" ref="BC1547:BC1610" si="566">IF(ISNUMBER(A1547),(AQ1547/AY1547)/(I1547+K1547+M1547),"")</f>
        <v/>
      </c>
      <c r="BD1547" s="181" t="str">
        <f ca="1">IF(ISNUMBER(A1547),INDIRECT(CONCATENATE("'Instrument List'!F",(MATCH(E1547,'Instrument List'!A:A,0))-0)),"")</f>
        <v/>
      </c>
    </row>
    <row r="1548" spans="1:56">
      <c r="A1548" s="223" t="str">
        <f t="shared" si="546"/>
        <v/>
      </c>
      <c r="B1548" s="224"/>
      <c r="C1548" s="225"/>
      <c r="D1548" s="182"/>
      <c r="E1548" s="182"/>
      <c r="F1548" s="182"/>
      <c r="G1548" s="203"/>
      <c r="H1548" s="218"/>
      <c r="I1548" s="213"/>
      <c r="J1548" s="207"/>
      <c r="K1548" s="213"/>
      <c r="L1548" s="207"/>
      <c r="M1548" s="213"/>
      <c r="N1548" s="207"/>
      <c r="O1548" s="183" t="str">
        <f t="shared" si="547"/>
        <v/>
      </c>
      <c r="P1548" s="184"/>
      <c r="Q1548" s="184"/>
      <c r="R1548" s="275"/>
      <c r="S1548" s="185" t="str">
        <f t="shared" si="548"/>
        <v/>
      </c>
      <c r="T1548" s="185" t="str">
        <f t="shared" si="549"/>
        <v/>
      </c>
      <c r="U1548" s="275"/>
      <c r="V1548" s="275"/>
      <c r="W1548" s="276" t="str">
        <f t="shared" si="550"/>
        <v/>
      </c>
      <c r="X1548" s="276" t="str">
        <f t="shared" si="551"/>
        <v/>
      </c>
      <c r="Y1548" s="276" t="str">
        <f t="shared" si="552"/>
        <v/>
      </c>
      <c r="Z1548" s="275"/>
      <c r="AA1548" s="184"/>
      <c r="AB1548" s="184"/>
      <c r="AC1548" s="185" t="str">
        <f t="shared" si="553"/>
        <v/>
      </c>
      <c r="AD1548" s="185" t="str">
        <f t="shared" si="554"/>
        <v/>
      </c>
      <c r="AE1548" s="186"/>
      <c r="AF1548" s="187" t="str">
        <f t="shared" si="555"/>
        <v/>
      </c>
      <c r="AG1548" s="182"/>
      <c r="AH1548" s="184"/>
      <c r="AI1548" s="184"/>
      <c r="AJ1548" s="182"/>
      <c r="AK1548" s="188" t="str">
        <f t="shared" si="556"/>
        <v/>
      </c>
      <c r="AL1548" s="188" t="str">
        <f t="shared" si="557"/>
        <v/>
      </c>
      <c r="AM1548" s="188" t="str">
        <f t="shared" si="558"/>
        <v/>
      </c>
      <c r="AN1548" s="359" t="str">
        <f>IF(Overview!$K$17='Internal Calcs'!$P$22,IF(AK1548="","",AK1548),IF(Overview!$K$17='Internal Calcs'!$P$23,IF(AK1548="","",AK1548),IF(ISNUMBER(A1548),(IF(F1548="Short",G1548-H1548,H1548-G1548)*AZ1548-AX1548),"")))</f>
        <v/>
      </c>
      <c r="AO1548" s="401" t="str">
        <f>IF(Overview!$K$17='Internal Calcs'!$P$22,IF(AL1548="","",AL1548),IF(Overview!$K$17='Internal Calcs'!$P$23,IF(AL1548="","",AL1548),IF(ISNUMBER(A1548),IF(AL1548="",(IF(F1548="Short",G1548-H1548,H1548-G1548)*AZ1548-AX1548),(IF(F1548="Short",G1548-J1548,J1548-G1548)*AZ1548-AX1548)),"")))</f>
        <v/>
      </c>
      <c r="AP1548" s="359" t="str">
        <f>IF(Overview!$K$17='Internal Calcs'!$P$22,"",IF(Overview!$K$17='Internal Calcs'!$P$23,IF(AM1548="","",AM1548),IF(ISNUMBER(A1548),IF(AM1548="",(IF(F1548="Short",G1548-H1548,H1548-G1548)*AZ1548-AX1548),(IF(F1548="Short",G1548-L1548,L1548-G1548)*AZ1548-AX1548)),"")))</f>
        <v/>
      </c>
      <c r="AQ1548" s="188" t="str">
        <f t="shared" si="559"/>
        <v/>
      </c>
      <c r="AR1548" s="188" t="str">
        <f t="shared" si="560"/>
        <v/>
      </c>
      <c r="AS1548" s="188" t="str">
        <f t="shared" si="561"/>
        <v/>
      </c>
      <c r="AT1548" s="188" t="str">
        <f>IF(ISNUMBER(A1548),MAX($AS$2:AS1548)-AS1548,"")</f>
        <v/>
      </c>
      <c r="AU1548" s="189" t="str">
        <f t="shared" si="562"/>
        <v/>
      </c>
      <c r="AV1548" s="190" t="str">
        <f t="shared" si="563"/>
        <v/>
      </c>
      <c r="AW1548" s="190" t="str">
        <f t="shared" si="564"/>
        <v/>
      </c>
      <c r="AX1548" s="191" t="str">
        <f ca="1">IF(ISNUMBER($A1548),INDIRECT(CONCATENATE("'Instrument List'!B",(MATCH(E1548,'Instrument List'!A:A,0))-0)),"")</f>
        <v/>
      </c>
      <c r="AY1548" s="191" t="str">
        <f ca="1">IF(ISNUMBER($A1548),INDIRECT(CONCATENATE("'Instrument List'!D",(MATCH(E1548,'Instrument List'!A:A,0))-0)),"")</f>
        <v/>
      </c>
      <c r="AZ1548" s="191" t="str">
        <f ca="1">IF(ISNUMBER($A1548),INDIRECT(CONCATENATE("'Instrument List'!C",(MATCH(E1548,'Instrument List'!A:A,0))-0)),"")</f>
        <v/>
      </c>
      <c r="BA1548" s="192" t="str">
        <f ca="1">IF(ISNUMBER(A1548),INDIRECT(CONCATENATE("'Instrument List'!E",(MATCH(E1548,'Instrument List'!A:A,0))-0)),"")</f>
        <v/>
      </c>
      <c r="BB1548" s="193" t="str">
        <f t="shared" si="565"/>
        <v/>
      </c>
      <c r="BC1548" s="193" t="str">
        <f t="shared" si="566"/>
        <v/>
      </c>
      <c r="BD1548" s="193" t="str">
        <f ca="1">IF(ISNUMBER(A1548),INDIRECT(CONCATENATE("'Instrument List'!F",(MATCH(E1548,'Instrument List'!A:A,0))-0)),"")</f>
        <v/>
      </c>
    </row>
    <row r="1549" spans="1:56">
      <c r="A1549" s="220" t="str">
        <f t="shared" si="546"/>
        <v/>
      </c>
      <c r="B1549" s="221"/>
      <c r="C1549" s="222"/>
      <c r="D1549" s="169"/>
      <c r="E1549" s="169"/>
      <c r="F1549" s="169"/>
      <c r="G1549" s="202"/>
      <c r="H1549" s="217"/>
      <c r="I1549" s="212"/>
      <c r="J1549" s="206"/>
      <c r="K1549" s="212"/>
      <c r="L1549" s="206"/>
      <c r="M1549" s="212"/>
      <c r="N1549" s="206"/>
      <c r="O1549" s="170" t="str">
        <f t="shared" si="547"/>
        <v/>
      </c>
      <c r="P1549" s="171"/>
      <c r="Q1549" s="171"/>
      <c r="R1549" s="171"/>
      <c r="S1549" s="172" t="str">
        <f t="shared" si="548"/>
        <v/>
      </c>
      <c r="T1549" s="172" t="str">
        <f t="shared" si="549"/>
        <v/>
      </c>
      <c r="U1549" s="171"/>
      <c r="V1549" s="171"/>
      <c r="W1549" s="173" t="str">
        <f t="shared" si="550"/>
        <v/>
      </c>
      <c r="X1549" s="173" t="str">
        <f t="shared" si="551"/>
        <v/>
      </c>
      <c r="Y1549" s="173" t="str">
        <f t="shared" si="552"/>
        <v/>
      </c>
      <c r="Z1549" s="171"/>
      <c r="AA1549" s="171"/>
      <c r="AB1549" s="171"/>
      <c r="AC1549" s="172" t="str">
        <f t="shared" si="553"/>
        <v/>
      </c>
      <c r="AD1549" s="172" t="str">
        <f t="shared" si="554"/>
        <v/>
      </c>
      <c r="AE1549" s="174"/>
      <c r="AF1549" s="175" t="str">
        <f t="shared" si="555"/>
        <v/>
      </c>
      <c r="AG1549" s="169"/>
      <c r="AH1549" s="171"/>
      <c r="AI1549" s="171"/>
      <c r="AJ1549" s="169"/>
      <c r="AK1549" s="176" t="str">
        <f t="shared" si="556"/>
        <v/>
      </c>
      <c r="AL1549" s="176" t="str">
        <f t="shared" si="557"/>
        <v/>
      </c>
      <c r="AM1549" s="176" t="str">
        <f t="shared" si="558"/>
        <v/>
      </c>
      <c r="AN1549" s="359" t="str">
        <f>IF(Overview!$K$17='Internal Calcs'!$P$22,IF(AK1549="","",AK1549),IF(Overview!$K$17='Internal Calcs'!$P$23,IF(AK1549="","",AK1549),IF(ISNUMBER(A1549),(IF(F1549="Short",G1549-H1549,H1549-G1549)*AZ1549-AX1549),"")))</f>
        <v/>
      </c>
      <c r="AO1549" s="401" t="str">
        <f>IF(Overview!$K$17='Internal Calcs'!$P$22,IF(AL1549="","",AL1549),IF(Overview!$K$17='Internal Calcs'!$P$23,IF(AL1549="","",AL1549),IF(ISNUMBER(A1549),IF(AL1549="",(IF(F1549="Short",G1549-H1549,H1549-G1549)*AZ1549-AX1549),(IF(F1549="Short",G1549-J1549,J1549-G1549)*AZ1549-AX1549)),"")))</f>
        <v/>
      </c>
      <c r="AP1549" s="359" t="str">
        <f>IF(Overview!$K$17='Internal Calcs'!$P$22,"",IF(Overview!$K$17='Internal Calcs'!$P$23,IF(AM1549="","",AM1549),IF(ISNUMBER(A1549),IF(AM1549="",(IF(F1549="Short",G1549-H1549,H1549-G1549)*AZ1549-AX1549),(IF(F1549="Short",G1549-L1549,L1549-G1549)*AZ1549-AX1549)),"")))</f>
        <v/>
      </c>
      <c r="AQ1549" s="176" t="str">
        <f t="shared" si="559"/>
        <v/>
      </c>
      <c r="AR1549" s="176" t="str">
        <f t="shared" si="560"/>
        <v/>
      </c>
      <c r="AS1549" s="176" t="str">
        <f t="shared" si="561"/>
        <v/>
      </c>
      <c r="AT1549" s="176" t="str">
        <f>IF(ISNUMBER(A1549),MAX($AS$2:AS1549)-AS1549,"")</f>
        <v/>
      </c>
      <c r="AU1549" s="177" t="str">
        <f t="shared" si="562"/>
        <v/>
      </c>
      <c r="AV1549" s="178" t="str">
        <f t="shared" si="563"/>
        <v/>
      </c>
      <c r="AW1549" s="178" t="str">
        <f t="shared" si="564"/>
        <v/>
      </c>
      <c r="AX1549" s="179" t="str">
        <f ca="1">IF(ISNUMBER($A1549),INDIRECT(CONCATENATE("'Instrument List'!B",(MATCH(E1549,'Instrument List'!A:A,0))-0)),"")</f>
        <v/>
      </c>
      <c r="AY1549" s="179" t="str">
        <f ca="1">IF(ISNUMBER($A1549),INDIRECT(CONCATENATE("'Instrument List'!D",(MATCH(E1549,'Instrument List'!A:A,0))-0)),"")</f>
        <v/>
      </c>
      <c r="AZ1549" s="179" t="str">
        <f ca="1">IF(ISNUMBER($A1549),INDIRECT(CONCATENATE("'Instrument List'!C",(MATCH(E1549,'Instrument List'!A:A,0))-0)),"")</f>
        <v/>
      </c>
      <c r="BA1549" s="180" t="str">
        <f ca="1">IF(ISNUMBER(A1549),INDIRECT(CONCATENATE("'Instrument List'!E",(MATCH(E1549,'Instrument List'!A:A,0))-0)),"")</f>
        <v/>
      </c>
      <c r="BB1549" s="181" t="str">
        <f t="shared" si="565"/>
        <v/>
      </c>
      <c r="BC1549" s="181" t="str">
        <f t="shared" si="566"/>
        <v/>
      </c>
      <c r="BD1549" s="181" t="str">
        <f ca="1">IF(ISNUMBER(A1549),INDIRECT(CONCATENATE("'Instrument List'!F",(MATCH(E1549,'Instrument List'!A:A,0))-0)),"")</f>
        <v/>
      </c>
    </row>
    <row r="1550" spans="1:56">
      <c r="A1550" s="223" t="str">
        <f t="shared" si="546"/>
        <v/>
      </c>
      <c r="B1550" s="224"/>
      <c r="C1550" s="225"/>
      <c r="D1550" s="182"/>
      <c r="E1550" s="182"/>
      <c r="F1550" s="182"/>
      <c r="G1550" s="203"/>
      <c r="H1550" s="218"/>
      <c r="I1550" s="213"/>
      <c r="J1550" s="207"/>
      <c r="K1550" s="213"/>
      <c r="L1550" s="207"/>
      <c r="M1550" s="213"/>
      <c r="N1550" s="207"/>
      <c r="O1550" s="183" t="str">
        <f t="shared" si="547"/>
        <v/>
      </c>
      <c r="P1550" s="184"/>
      <c r="Q1550" s="184"/>
      <c r="R1550" s="275"/>
      <c r="S1550" s="185" t="str">
        <f t="shared" si="548"/>
        <v/>
      </c>
      <c r="T1550" s="185" t="str">
        <f t="shared" si="549"/>
        <v/>
      </c>
      <c r="U1550" s="275"/>
      <c r="V1550" s="275"/>
      <c r="W1550" s="276" t="str">
        <f t="shared" si="550"/>
        <v/>
      </c>
      <c r="X1550" s="276" t="str">
        <f t="shared" si="551"/>
        <v/>
      </c>
      <c r="Y1550" s="276" t="str">
        <f t="shared" si="552"/>
        <v/>
      </c>
      <c r="Z1550" s="275"/>
      <c r="AA1550" s="184"/>
      <c r="AB1550" s="184"/>
      <c r="AC1550" s="185" t="str">
        <f t="shared" si="553"/>
        <v/>
      </c>
      <c r="AD1550" s="185" t="str">
        <f t="shared" si="554"/>
        <v/>
      </c>
      <c r="AE1550" s="186"/>
      <c r="AF1550" s="187" t="str">
        <f t="shared" si="555"/>
        <v/>
      </c>
      <c r="AG1550" s="182"/>
      <c r="AH1550" s="184"/>
      <c r="AI1550" s="184"/>
      <c r="AJ1550" s="182"/>
      <c r="AK1550" s="188" t="str">
        <f t="shared" si="556"/>
        <v/>
      </c>
      <c r="AL1550" s="188" t="str">
        <f t="shared" si="557"/>
        <v/>
      </c>
      <c r="AM1550" s="188" t="str">
        <f t="shared" si="558"/>
        <v/>
      </c>
      <c r="AN1550" s="359" t="str">
        <f>IF(Overview!$K$17='Internal Calcs'!$P$22,IF(AK1550="","",AK1550),IF(Overview!$K$17='Internal Calcs'!$P$23,IF(AK1550="","",AK1550),IF(ISNUMBER(A1550),(IF(F1550="Short",G1550-H1550,H1550-G1550)*AZ1550-AX1550),"")))</f>
        <v/>
      </c>
      <c r="AO1550" s="401" t="str">
        <f>IF(Overview!$K$17='Internal Calcs'!$P$22,IF(AL1550="","",AL1550),IF(Overview!$K$17='Internal Calcs'!$P$23,IF(AL1550="","",AL1550),IF(ISNUMBER(A1550),IF(AL1550="",(IF(F1550="Short",G1550-H1550,H1550-G1550)*AZ1550-AX1550),(IF(F1550="Short",G1550-J1550,J1550-G1550)*AZ1550-AX1550)),"")))</f>
        <v/>
      </c>
      <c r="AP1550" s="359" t="str">
        <f>IF(Overview!$K$17='Internal Calcs'!$P$22,"",IF(Overview!$K$17='Internal Calcs'!$P$23,IF(AM1550="","",AM1550),IF(ISNUMBER(A1550),IF(AM1550="",(IF(F1550="Short",G1550-H1550,H1550-G1550)*AZ1550-AX1550),(IF(F1550="Short",G1550-L1550,L1550-G1550)*AZ1550-AX1550)),"")))</f>
        <v/>
      </c>
      <c r="AQ1550" s="188" t="str">
        <f t="shared" si="559"/>
        <v/>
      </c>
      <c r="AR1550" s="188" t="str">
        <f t="shared" si="560"/>
        <v/>
      </c>
      <c r="AS1550" s="188" t="str">
        <f t="shared" si="561"/>
        <v/>
      </c>
      <c r="AT1550" s="188" t="str">
        <f>IF(ISNUMBER(A1550),MAX($AS$2:AS1550)-AS1550,"")</f>
        <v/>
      </c>
      <c r="AU1550" s="189" t="str">
        <f t="shared" si="562"/>
        <v/>
      </c>
      <c r="AV1550" s="190" t="str">
        <f t="shared" si="563"/>
        <v/>
      </c>
      <c r="AW1550" s="190" t="str">
        <f t="shared" si="564"/>
        <v/>
      </c>
      <c r="AX1550" s="191" t="str">
        <f ca="1">IF(ISNUMBER($A1550),INDIRECT(CONCATENATE("'Instrument List'!B",(MATCH(E1550,'Instrument List'!A:A,0))-0)),"")</f>
        <v/>
      </c>
      <c r="AY1550" s="191" t="str">
        <f ca="1">IF(ISNUMBER($A1550),INDIRECT(CONCATENATE("'Instrument List'!D",(MATCH(E1550,'Instrument List'!A:A,0))-0)),"")</f>
        <v/>
      </c>
      <c r="AZ1550" s="191" t="str">
        <f ca="1">IF(ISNUMBER($A1550),INDIRECT(CONCATENATE("'Instrument List'!C",(MATCH(E1550,'Instrument List'!A:A,0))-0)),"")</f>
        <v/>
      </c>
      <c r="BA1550" s="192" t="str">
        <f ca="1">IF(ISNUMBER(A1550),INDIRECT(CONCATENATE("'Instrument List'!E",(MATCH(E1550,'Instrument List'!A:A,0))-0)),"")</f>
        <v/>
      </c>
      <c r="BB1550" s="193" t="str">
        <f t="shared" si="565"/>
        <v/>
      </c>
      <c r="BC1550" s="193" t="str">
        <f t="shared" si="566"/>
        <v/>
      </c>
      <c r="BD1550" s="193" t="str">
        <f ca="1">IF(ISNUMBER(A1550),INDIRECT(CONCATENATE("'Instrument List'!F",(MATCH(E1550,'Instrument List'!A:A,0))-0)),"")</f>
        <v/>
      </c>
    </row>
    <row r="1551" spans="1:56">
      <c r="A1551" s="220" t="str">
        <f t="shared" si="546"/>
        <v/>
      </c>
      <c r="B1551" s="221"/>
      <c r="C1551" s="222"/>
      <c r="D1551" s="169"/>
      <c r="E1551" s="169"/>
      <c r="F1551" s="169"/>
      <c r="G1551" s="202"/>
      <c r="H1551" s="217"/>
      <c r="I1551" s="212"/>
      <c r="J1551" s="206"/>
      <c r="K1551" s="212"/>
      <c r="L1551" s="206"/>
      <c r="M1551" s="212"/>
      <c r="N1551" s="206"/>
      <c r="O1551" s="170" t="str">
        <f t="shared" si="547"/>
        <v/>
      </c>
      <c r="P1551" s="171"/>
      <c r="Q1551" s="171"/>
      <c r="R1551" s="171"/>
      <c r="S1551" s="172" t="str">
        <f t="shared" si="548"/>
        <v/>
      </c>
      <c r="T1551" s="172" t="str">
        <f t="shared" si="549"/>
        <v/>
      </c>
      <c r="U1551" s="171"/>
      <c r="V1551" s="171"/>
      <c r="W1551" s="173" t="str">
        <f t="shared" si="550"/>
        <v/>
      </c>
      <c r="X1551" s="173" t="str">
        <f t="shared" si="551"/>
        <v/>
      </c>
      <c r="Y1551" s="173" t="str">
        <f t="shared" si="552"/>
        <v/>
      </c>
      <c r="Z1551" s="171"/>
      <c r="AA1551" s="171"/>
      <c r="AB1551" s="171"/>
      <c r="AC1551" s="172" t="str">
        <f t="shared" si="553"/>
        <v/>
      </c>
      <c r="AD1551" s="172" t="str">
        <f t="shared" si="554"/>
        <v/>
      </c>
      <c r="AE1551" s="174"/>
      <c r="AF1551" s="175" t="str">
        <f t="shared" si="555"/>
        <v/>
      </c>
      <c r="AG1551" s="169"/>
      <c r="AH1551" s="171"/>
      <c r="AI1551" s="171"/>
      <c r="AJ1551" s="169"/>
      <c r="AK1551" s="176" t="str">
        <f t="shared" si="556"/>
        <v/>
      </c>
      <c r="AL1551" s="176" t="str">
        <f t="shared" si="557"/>
        <v/>
      </c>
      <c r="AM1551" s="176" t="str">
        <f t="shared" si="558"/>
        <v/>
      </c>
      <c r="AN1551" s="359" t="str">
        <f>IF(Overview!$K$17='Internal Calcs'!$P$22,IF(AK1551="","",AK1551),IF(Overview!$K$17='Internal Calcs'!$P$23,IF(AK1551="","",AK1551),IF(ISNUMBER(A1551),(IF(F1551="Short",G1551-H1551,H1551-G1551)*AZ1551-AX1551),"")))</f>
        <v/>
      </c>
      <c r="AO1551" s="401" t="str">
        <f>IF(Overview!$K$17='Internal Calcs'!$P$22,IF(AL1551="","",AL1551),IF(Overview!$K$17='Internal Calcs'!$P$23,IF(AL1551="","",AL1551),IF(ISNUMBER(A1551),IF(AL1551="",(IF(F1551="Short",G1551-H1551,H1551-G1551)*AZ1551-AX1551),(IF(F1551="Short",G1551-J1551,J1551-G1551)*AZ1551-AX1551)),"")))</f>
        <v/>
      </c>
      <c r="AP1551" s="359" t="str">
        <f>IF(Overview!$K$17='Internal Calcs'!$P$22,"",IF(Overview!$K$17='Internal Calcs'!$P$23,IF(AM1551="","",AM1551),IF(ISNUMBER(A1551),IF(AM1551="",(IF(F1551="Short",G1551-H1551,H1551-G1551)*AZ1551-AX1551),(IF(F1551="Short",G1551-L1551,L1551-G1551)*AZ1551-AX1551)),"")))</f>
        <v/>
      </c>
      <c r="AQ1551" s="176" t="str">
        <f t="shared" si="559"/>
        <v/>
      </c>
      <c r="AR1551" s="176" t="str">
        <f t="shared" si="560"/>
        <v/>
      </c>
      <c r="AS1551" s="176" t="str">
        <f t="shared" si="561"/>
        <v/>
      </c>
      <c r="AT1551" s="176" t="str">
        <f>IF(ISNUMBER(A1551),MAX($AS$2:AS1551)-AS1551,"")</f>
        <v/>
      </c>
      <c r="AU1551" s="177" t="str">
        <f t="shared" si="562"/>
        <v/>
      </c>
      <c r="AV1551" s="178" t="str">
        <f t="shared" si="563"/>
        <v/>
      </c>
      <c r="AW1551" s="178" t="str">
        <f t="shared" si="564"/>
        <v/>
      </c>
      <c r="AX1551" s="179" t="str">
        <f ca="1">IF(ISNUMBER($A1551),INDIRECT(CONCATENATE("'Instrument List'!B",(MATCH(E1551,'Instrument List'!A:A,0))-0)),"")</f>
        <v/>
      </c>
      <c r="AY1551" s="179" t="str">
        <f ca="1">IF(ISNUMBER($A1551),INDIRECT(CONCATENATE("'Instrument List'!D",(MATCH(E1551,'Instrument List'!A:A,0))-0)),"")</f>
        <v/>
      </c>
      <c r="AZ1551" s="179" t="str">
        <f ca="1">IF(ISNUMBER($A1551),INDIRECT(CONCATENATE("'Instrument List'!C",(MATCH(E1551,'Instrument List'!A:A,0))-0)),"")</f>
        <v/>
      </c>
      <c r="BA1551" s="180" t="str">
        <f ca="1">IF(ISNUMBER(A1551),INDIRECT(CONCATENATE("'Instrument List'!E",(MATCH(E1551,'Instrument List'!A:A,0))-0)),"")</f>
        <v/>
      </c>
      <c r="BB1551" s="181" t="str">
        <f t="shared" si="565"/>
        <v/>
      </c>
      <c r="BC1551" s="181" t="str">
        <f t="shared" si="566"/>
        <v/>
      </c>
      <c r="BD1551" s="181" t="str">
        <f ca="1">IF(ISNUMBER(A1551),INDIRECT(CONCATENATE("'Instrument List'!F",(MATCH(E1551,'Instrument List'!A:A,0))-0)),"")</f>
        <v/>
      </c>
    </row>
    <row r="1552" spans="1:56">
      <c r="A1552" s="223" t="str">
        <f t="shared" si="546"/>
        <v/>
      </c>
      <c r="B1552" s="224"/>
      <c r="C1552" s="225"/>
      <c r="D1552" s="182"/>
      <c r="E1552" s="182"/>
      <c r="F1552" s="182"/>
      <c r="G1552" s="203"/>
      <c r="H1552" s="218"/>
      <c r="I1552" s="213"/>
      <c r="J1552" s="207"/>
      <c r="K1552" s="213"/>
      <c r="L1552" s="207"/>
      <c r="M1552" s="213"/>
      <c r="N1552" s="207"/>
      <c r="O1552" s="183" t="str">
        <f t="shared" si="547"/>
        <v/>
      </c>
      <c r="P1552" s="184"/>
      <c r="Q1552" s="184"/>
      <c r="R1552" s="275"/>
      <c r="S1552" s="185" t="str">
        <f t="shared" si="548"/>
        <v/>
      </c>
      <c r="T1552" s="185" t="str">
        <f t="shared" si="549"/>
        <v/>
      </c>
      <c r="U1552" s="275"/>
      <c r="V1552" s="275"/>
      <c r="W1552" s="276" t="str">
        <f t="shared" si="550"/>
        <v/>
      </c>
      <c r="X1552" s="276" t="str">
        <f t="shared" si="551"/>
        <v/>
      </c>
      <c r="Y1552" s="276" t="str">
        <f t="shared" si="552"/>
        <v/>
      </c>
      <c r="Z1552" s="275"/>
      <c r="AA1552" s="184"/>
      <c r="AB1552" s="184"/>
      <c r="AC1552" s="185" t="str">
        <f t="shared" si="553"/>
        <v/>
      </c>
      <c r="AD1552" s="185" t="str">
        <f t="shared" si="554"/>
        <v/>
      </c>
      <c r="AE1552" s="186"/>
      <c r="AF1552" s="187" t="str">
        <f t="shared" si="555"/>
        <v/>
      </c>
      <c r="AG1552" s="182"/>
      <c r="AH1552" s="184"/>
      <c r="AI1552" s="184"/>
      <c r="AJ1552" s="182"/>
      <c r="AK1552" s="188" t="str">
        <f t="shared" si="556"/>
        <v/>
      </c>
      <c r="AL1552" s="188" t="str">
        <f t="shared" si="557"/>
        <v/>
      </c>
      <c r="AM1552" s="188" t="str">
        <f t="shared" si="558"/>
        <v/>
      </c>
      <c r="AN1552" s="359" t="str">
        <f>IF(Overview!$K$17='Internal Calcs'!$P$22,IF(AK1552="","",AK1552),IF(Overview!$K$17='Internal Calcs'!$P$23,IF(AK1552="","",AK1552),IF(ISNUMBER(A1552),(IF(F1552="Short",G1552-H1552,H1552-G1552)*AZ1552-AX1552),"")))</f>
        <v/>
      </c>
      <c r="AO1552" s="401" t="str">
        <f>IF(Overview!$K$17='Internal Calcs'!$P$22,IF(AL1552="","",AL1552),IF(Overview!$K$17='Internal Calcs'!$P$23,IF(AL1552="","",AL1552),IF(ISNUMBER(A1552),IF(AL1552="",(IF(F1552="Short",G1552-H1552,H1552-G1552)*AZ1552-AX1552),(IF(F1552="Short",G1552-J1552,J1552-G1552)*AZ1552-AX1552)),"")))</f>
        <v/>
      </c>
      <c r="AP1552" s="359" t="str">
        <f>IF(Overview!$K$17='Internal Calcs'!$P$22,"",IF(Overview!$K$17='Internal Calcs'!$P$23,IF(AM1552="","",AM1552),IF(ISNUMBER(A1552),IF(AM1552="",(IF(F1552="Short",G1552-H1552,H1552-G1552)*AZ1552-AX1552),(IF(F1552="Short",G1552-L1552,L1552-G1552)*AZ1552-AX1552)),"")))</f>
        <v/>
      </c>
      <c r="AQ1552" s="188" t="str">
        <f t="shared" si="559"/>
        <v/>
      </c>
      <c r="AR1552" s="188" t="str">
        <f t="shared" si="560"/>
        <v/>
      </c>
      <c r="AS1552" s="188" t="str">
        <f t="shared" si="561"/>
        <v/>
      </c>
      <c r="AT1552" s="188" t="str">
        <f>IF(ISNUMBER(A1552),MAX($AS$2:AS1552)-AS1552,"")</f>
        <v/>
      </c>
      <c r="AU1552" s="189" t="str">
        <f t="shared" si="562"/>
        <v/>
      </c>
      <c r="AV1552" s="190" t="str">
        <f t="shared" si="563"/>
        <v/>
      </c>
      <c r="AW1552" s="190" t="str">
        <f t="shared" si="564"/>
        <v/>
      </c>
      <c r="AX1552" s="191" t="str">
        <f ca="1">IF(ISNUMBER($A1552),INDIRECT(CONCATENATE("'Instrument List'!B",(MATCH(E1552,'Instrument List'!A:A,0))-0)),"")</f>
        <v/>
      </c>
      <c r="AY1552" s="191" t="str">
        <f ca="1">IF(ISNUMBER($A1552),INDIRECT(CONCATENATE("'Instrument List'!D",(MATCH(E1552,'Instrument List'!A:A,0))-0)),"")</f>
        <v/>
      </c>
      <c r="AZ1552" s="191" t="str">
        <f ca="1">IF(ISNUMBER($A1552),INDIRECT(CONCATENATE("'Instrument List'!C",(MATCH(E1552,'Instrument List'!A:A,0))-0)),"")</f>
        <v/>
      </c>
      <c r="BA1552" s="192" t="str">
        <f ca="1">IF(ISNUMBER(A1552),INDIRECT(CONCATENATE("'Instrument List'!E",(MATCH(E1552,'Instrument List'!A:A,0))-0)),"")</f>
        <v/>
      </c>
      <c r="BB1552" s="193" t="str">
        <f t="shared" si="565"/>
        <v/>
      </c>
      <c r="BC1552" s="193" t="str">
        <f t="shared" si="566"/>
        <v/>
      </c>
      <c r="BD1552" s="193" t="str">
        <f ca="1">IF(ISNUMBER(A1552),INDIRECT(CONCATENATE("'Instrument List'!F",(MATCH(E1552,'Instrument List'!A:A,0))-0)),"")</f>
        <v/>
      </c>
    </row>
    <row r="1553" spans="1:56">
      <c r="A1553" s="220" t="str">
        <f t="shared" si="546"/>
        <v/>
      </c>
      <c r="B1553" s="221"/>
      <c r="C1553" s="222"/>
      <c r="D1553" s="169"/>
      <c r="E1553" s="169"/>
      <c r="F1553" s="169"/>
      <c r="G1553" s="202"/>
      <c r="H1553" s="217"/>
      <c r="I1553" s="212"/>
      <c r="J1553" s="206"/>
      <c r="K1553" s="212"/>
      <c r="L1553" s="206"/>
      <c r="M1553" s="212"/>
      <c r="N1553" s="206"/>
      <c r="O1553" s="170" t="str">
        <f t="shared" si="547"/>
        <v/>
      </c>
      <c r="P1553" s="171"/>
      <c r="Q1553" s="171"/>
      <c r="R1553" s="171"/>
      <c r="S1553" s="172" t="str">
        <f t="shared" si="548"/>
        <v/>
      </c>
      <c r="T1553" s="172" t="str">
        <f t="shared" si="549"/>
        <v/>
      </c>
      <c r="U1553" s="171"/>
      <c r="V1553" s="171"/>
      <c r="W1553" s="173" t="str">
        <f t="shared" si="550"/>
        <v/>
      </c>
      <c r="X1553" s="173" t="str">
        <f t="shared" si="551"/>
        <v/>
      </c>
      <c r="Y1553" s="173" t="str">
        <f t="shared" si="552"/>
        <v/>
      </c>
      <c r="Z1553" s="171"/>
      <c r="AA1553" s="171"/>
      <c r="AB1553" s="171"/>
      <c r="AC1553" s="172" t="str">
        <f t="shared" si="553"/>
        <v/>
      </c>
      <c r="AD1553" s="172" t="str">
        <f t="shared" si="554"/>
        <v/>
      </c>
      <c r="AE1553" s="174"/>
      <c r="AF1553" s="175" t="str">
        <f t="shared" si="555"/>
        <v/>
      </c>
      <c r="AG1553" s="169"/>
      <c r="AH1553" s="171"/>
      <c r="AI1553" s="171"/>
      <c r="AJ1553" s="169"/>
      <c r="AK1553" s="176" t="str">
        <f t="shared" si="556"/>
        <v/>
      </c>
      <c r="AL1553" s="176" t="str">
        <f t="shared" si="557"/>
        <v/>
      </c>
      <c r="AM1553" s="176" t="str">
        <f t="shared" si="558"/>
        <v/>
      </c>
      <c r="AN1553" s="359" t="str">
        <f>IF(Overview!$K$17='Internal Calcs'!$P$22,IF(AK1553="","",AK1553),IF(Overview!$K$17='Internal Calcs'!$P$23,IF(AK1553="","",AK1553),IF(ISNUMBER(A1553),(IF(F1553="Short",G1553-H1553,H1553-G1553)*AZ1553-AX1553),"")))</f>
        <v/>
      </c>
      <c r="AO1553" s="401" t="str">
        <f>IF(Overview!$K$17='Internal Calcs'!$P$22,IF(AL1553="","",AL1553),IF(Overview!$K$17='Internal Calcs'!$P$23,IF(AL1553="","",AL1553),IF(ISNUMBER(A1553),IF(AL1553="",(IF(F1553="Short",G1553-H1553,H1553-G1553)*AZ1553-AX1553),(IF(F1553="Short",G1553-J1553,J1553-G1553)*AZ1553-AX1553)),"")))</f>
        <v/>
      </c>
      <c r="AP1553" s="359" t="str">
        <f>IF(Overview!$K$17='Internal Calcs'!$P$22,"",IF(Overview!$K$17='Internal Calcs'!$P$23,IF(AM1553="","",AM1553),IF(ISNUMBER(A1553),IF(AM1553="",(IF(F1553="Short",G1553-H1553,H1553-G1553)*AZ1553-AX1553),(IF(F1553="Short",G1553-L1553,L1553-G1553)*AZ1553-AX1553)),"")))</f>
        <v/>
      </c>
      <c r="AQ1553" s="176" t="str">
        <f t="shared" si="559"/>
        <v/>
      </c>
      <c r="AR1553" s="176" t="str">
        <f t="shared" si="560"/>
        <v/>
      </c>
      <c r="AS1553" s="176" t="str">
        <f t="shared" si="561"/>
        <v/>
      </c>
      <c r="AT1553" s="176" t="str">
        <f>IF(ISNUMBER(A1553),MAX($AS$2:AS1553)-AS1553,"")</f>
        <v/>
      </c>
      <c r="AU1553" s="177" t="str">
        <f t="shared" si="562"/>
        <v/>
      </c>
      <c r="AV1553" s="178" t="str">
        <f t="shared" si="563"/>
        <v/>
      </c>
      <c r="AW1553" s="178" t="str">
        <f t="shared" si="564"/>
        <v/>
      </c>
      <c r="AX1553" s="179" t="str">
        <f ca="1">IF(ISNUMBER($A1553),INDIRECT(CONCATENATE("'Instrument List'!B",(MATCH(E1553,'Instrument List'!A:A,0))-0)),"")</f>
        <v/>
      </c>
      <c r="AY1553" s="179" t="str">
        <f ca="1">IF(ISNUMBER($A1553),INDIRECT(CONCATENATE("'Instrument List'!D",(MATCH(E1553,'Instrument List'!A:A,0))-0)),"")</f>
        <v/>
      </c>
      <c r="AZ1553" s="179" t="str">
        <f ca="1">IF(ISNUMBER($A1553),INDIRECT(CONCATENATE("'Instrument List'!C",(MATCH(E1553,'Instrument List'!A:A,0))-0)),"")</f>
        <v/>
      </c>
      <c r="BA1553" s="180" t="str">
        <f ca="1">IF(ISNUMBER(A1553),INDIRECT(CONCATENATE("'Instrument List'!E",(MATCH(E1553,'Instrument List'!A:A,0))-0)),"")</f>
        <v/>
      </c>
      <c r="BB1553" s="181" t="str">
        <f t="shared" si="565"/>
        <v/>
      </c>
      <c r="BC1553" s="181" t="str">
        <f t="shared" si="566"/>
        <v/>
      </c>
      <c r="BD1553" s="181" t="str">
        <f ca="1">IF(ISNUMBER(A1553),INDIRECT(CONCATENATE("'Instrument List'!F",(MATCH(E1553,'Instrument List'!A:A,0))-0)),"")</f>
        <v/>
      </c>
    </row>
    <row r="1554" spans="1:56">
      <c r="A1554" s="223" t="str">
        <f t="shared" si="546"/>
        <v/>
      </c>
      <c r="B1554" s="224"/>
      <c r="C1554" s="225"/>
      <c r="D1554" s="182"/>
      <c r="E1554" s="182"/>
      <c r="F1554" s="182"/>
      <c r="G1554" s="203"/>
      <c r="H1554" s="218"/>
      <c r="I1554" s="213"/>
      <c r="J1554" s="207"/>
      <c r="K1554" s="213"/>
      <c r="L1554" s="207"/>
      <c r="M1554" s="213"/>
      <c r="N1554" s="207"/>
      <c r="O1554" s="183" t="str">
        <f t="shared" si="547"/>
        <v/>
      </c>
      <c r="P1554" s="184"/>
      <c r="Q1554" s="184"/>
      <c r="R1554" s="275"/>
      <c r="S1554" s="185" t="str">
        <f t="shared" si="548"/>
        <v/>
      </c>
      <c r="T1554" s="185" t="str">
        <f t="shared" si="549"/>
        <v/>
      </c>
      <c r="U1554" s="275"/>
      <c r="V1554" s="275"/>
      <c r="W1554" s="276" t="str">
        <f t="shared" si="550"/>
        <v/>
      </c>
      <c r="X1554" s="276" t="str">
        <f t="shared" si="551"/>
        <v/>
      </c>
      <c r="Y1554" s="276" t="str">
        <f t="shared" si="552"/>
        <v/>
      </c>
      <c r="Z1554" s="275"/>
      <c r="AA1554" s="184"/>
      <c r="AB1554" s="184"/>
      <c r="AC1554" s="185" t="str">
        <f t="shared" si="553"/>
        <v/>
      </c>
      <c r="AD1554" s="185" t="str">
        <f t="shared" si="554"/>
        <v/>
      </c>
      <c r="AE1554" s="186"/>
      <c r="AF1554" s="187" t="str">
        <f t="shared" si="555"/>
        <v/>
      </c>
      <c r="AG1554" s="182"/>
      <c r="AH1554" s="184"/>
      <c r="AI1554" s="184"/>
      <c r="AJ1554" s="182"/>
      <c r="AK1554" s="188" t="str">
        <f t="shared" si="556"/>
        <v/>
      </c>
      <c r="AL1554" s="188" t="str">
        <f t="shared" si="557"/>
        <v/>
      </c>
      <c r="AM1554" s="188" t="str">
        <f t="shared" si="558"/>
        <v/>
      </c>
      <c r="AN1554" s="359" t="str">
        <f>IF(Overview!$K$17='Internal Calcs'!$P$22,IF(AK1554="","",AK1554),IF(Overview!$K$17='Internal Calcs'!$P$23,IF(AK1554="","",AK1554),IF(ISNUMBER(A1554),(IF(F1554="Short",G1554-H1554,H1554-G1554)*AZ1554-AX1554),"")))</f>
        <v/>
      </c>
      <c r="AO1554" s="401" t="str">
        <f>IF(Overview!$K$17='Internal Calcs'!$P$22,IF(AL1554="","",AL1554),IF(Overview!$K$17='Internal Calcs'!$P$23,IF(AL1554="","",AL1554),IF(ISNUMBER(A1554),IF(AL1554="",(IF(F1554="Short",G1554-H1554,H1554-G1554)*AZ1554-AX1554),(IF(F1554="Short",G1554-J1554,J1554-G1554)*AZ1554-AX1554)),"")))</f>
        <v/>
      </c>
      <c r="AP1554" s="359" t="str">
        <f>IF(Overview!$K$17='Internal Calcs'!$P$22,"",IF(Overview!$K$17='Internal Calcs'!$P$23,IF(AM1554="","",AM1554),IF(ISNUMBER(A1554),IF(AM1554="",(IF(F1554="Short",G1554-H1554,H1554-G1554)*AZ1554-AX1554),(IF(F1554="Short",G1554-L1554,L1554-G1554)*AZ1554-AX1554)),"")))</f>
        <v/>
      </c>
      <c r="AQ1554" s="188" t="str">
        <f t="shared" si="559"/>
        <v/>
      </c>
      <c r="AR1554" s="188" t="str">
        <f t="shared" si="560"/>
        <v/>
      </c>
      <c r="AS1554" s="188" t="str">
        <f t="shared" si="561"/>
        <v/>
      </c>
      <c r="AT1554" s="188" t="str">
        <f>IF(ISNUMBER(A1554),MAX($AS$2:AS1554)-AS1554,"")</f>
        <v/>
      </c>
      <c r="AU1554" s="189" t="str">
        <f t="shared" si="562"/>
        <v/>
      </c>
      <c r="AV1554" s="190" t="str">
        <f t="shared" si="563"/>
        <v/>
      </c>
      <c r="AW1554" s="190" t="str">
        <f t="shared" si="564"/>
        <v/>
      </c>
      <c r="AX1554" s="191" t="str">
        <f ca="1">IF(ISNUMBER($A1554),INDIRECT(CONCATENATE("'Instrument List'!B",(MATCH(E1554,'Instrument List'!A:A,0))-0)),"")</f>
        <v/>
      </c>
      <c r="AY1554" s="191" t="str">
        <f ca="1">IF(ISNUMBER($A1554),INDIRECT(CONCATENATE("'Instrument List'!D",(MATCH(E1554,'Instrument List'!A:A,0))-0)),"")</f>
        <v/>
      </c>
      <c r="AZ1554" s="191" t="str">
        <f ca="1">IF(ISNUMBER($A1554),INDIRECT(CONCATENATE("'Instrument List'!C",(MATCH(E1554,'Instrument List'!A:A,0))-0)),"")</f>
        <v/>
      </c>
      <c r="BA1554" s="192" t="str">
        <f ca="1">IF(ISNUMBER(A1554),INDIRECT(CONCATENATE("'Instrument List'!E",(MATCH(E1554,'Instrument List'!A:A,0))-0)),"")</f>
        <v/>
      </c>
      <c r="BB1554" s="193" t="str">
        <f t="shared" si="565"/>
        <v/>
      </c>
      <c r="BC1554" s="193" t="str">
        <f t="shared" si="566"/>
        <v/>
      </c>
      <c r="BD1554" s="193" t="str">
        <f ca="1">IF(ISNUMBER(A1554),INDIRECT(CONCATENATE("'Instrument List'!F",(MATCH(E1554,'Instrument List'!A:A,0))-0)),"")</f>
        <v/>
      </c>
    </row>
    <row r="1555" spans="1:56">
      <c r="A1555" s="220" t="str">
        <f t="shared" si="546"/>
        <v/>
      </c>
      <c r="B1555" s="221"/>
      <c r="C1555" s="222"/>
      <c r="D1555" s="169"/>
      <c r="E1555" s="169"/>
      <c r="F1555" s="169"/>
      <c r="G1555" s="202"/>
      <c r="H1555" s="217"/>
      <c r="I1555" s="212"/>
      <c r="J1555" s="206"/>
      <c r="K1555" s="212"/>
      <c r="L1555" s="206"/>
      <c r="M1555" s="212"/>
      <c r="N1555" s="206"/>
      <c r="O1555" s="170" t="str">
        <f t="shared" si="547"/>
        <v/>
      </c>
      <c r="P1555" s="171"/>
      <c r="Q1555" s="171"/>
      <c r="R1555" s="171"/>
      <c r="S1555" s="172" t="str">
        <f t="shared" si="548"/>
        <v/>
      </c>
      <c r="T1555" s="172" t="str">
        <f t="shared" si="549"/>
        <v/>
      </c>
      <c r="U1555" s="171"/>
      <c r="V1555" s="171"/>
      <c r="W1555" s="173" t="str">
        <f t="shared" si="550"/>
        <v/>
      </c>
      <c r="X1555" s="173" t="str">
        <f t="shared" si="551"/>
        <v/>
      </c>
      <c r="Y1555" s="173" t="str">
        <f t="shared" si="552"/>
        <v/>
      </c>
      <c r="Z1555" s="171"/>
      <c r="AA1555" s="171"/>
      <c r="AB1555" s="171"/>
      <c r="AC1555" s="172" t="str">
        <f t="shared" si="553"/>
        <v/>
      </c>
      <c r="AD1555" s="172" t="str">
        <f t="shared" si="554"/>
        <v/>
      </c>
      <c r="AE1555" s="174"/>
      <c r="AF1555" s="175" t="str">
        <f t="shared" si="555"/>
        <v/>
      </c>
      <c r="AG1555" s="169"/>
      <c r="AH1555" s="171"/>
      <c r="AI1555" s="171"/>
      <c r="AJ1555" s="169"/>
      <c r="AK1555" s="176" t="str">
        <f t="shared" si="556"/>
        <v/>
      </c>
      <c r="AL1555" s="176" t="str">
        <f t="shared" si="557"/>
        <v/>
      </c>
      <c r="AM1555" s="176" t="str">
        <f t="shared" si="558"/>
        <v/>
      </c>
      <c r="AN1555" s="359" t="str">
        <f>IF(Overview!$K$17='Internal Calcs'!$P$22,IF(AK1555="","",AK1555),IF(Overview!$K$17='Internal Calcs'!$P$23,IF(AK1555="","",AK1555),IF(ISNUMBER(A1555),(IF(F1555="Short",G1555-H1555,H1555-G1555)*AZ1555-AX1555),"")))</f>
        <v/>
      </c>
      <c r="AO1555" s="401" t="str">
        <f>IF(Overview!$K$17='Internal Calcs'!$P$22,IF(AL1555="","",AL1555),IF(Overview!$K$17='Internal Calcs'!$P$23,IF(AL1555="","",AL1555),IF(ISNUMBER(A1555),IF(AL1555="",(IF(F1555="Short",G1555-H1555,H1555-G1555)*AZ1555-AX1555),(IF(F1555="Short",G1555-J1555,J1555-G1555)*AZ1555-AX1555)),"")))</f>
        <v/>
      </c>
      <c r="AP1555" s="359" t="str">
        <f>IF(Overview!$K$17='Internal Calcs'!$P$22,"",IF(Overview!$K$17='Internal Calcs'!$P$23,IF(AM1555="","",AM1555),IF(ISNUMBER(A1555),IF(AM1555="",(IF(F1555="Short",G1555-H1555,H1555-G1555)*AZ1555-AX1555),(IF(F1555="Short",G1555-L1555,L1555-G1555)*AZ1555-AX1555)),"")))</f>
        <v/>
      </c>
      <c r="AQ1555" s="176" t="str">
        <f t="shared" si="559"/>
        <v/>
      </c>
      <c r="AR1555" s="176" t="str">
        <f t="shared" si="560"/>
        <v/>
      </c>
      <c r="AS1555" s="176" t="str">
        <f t="shared" si="561"/>
        <v/>
      </c>
      <c r="AT1555" s="176" t="str">
        <f>IF(ISNUMBER(A1555),MAX($AS$2:AS1555)-AS1555,"")</f>
        <v/>
      </c>
      <c r="AU1555" s="177" t="str">
        <f t="shared" si="562"/>
        <v/>
      </c>
      <c r="AV1555" s="178" t="str">
        <f t="shared" si="563"/>
        <v/>
      </c>
      <c r="AW1555" s="178" t="str">
        <f t="shared" si="564"/>
        <v/>
      </c>
      <c r="AX1555" s="179" t="str">
        <f ca="1">IF(ISNUMBER($A1555),INDIRECT(CONCATENATE("'Instrument List'!B",(MATCH(E1555,'Instrument List'!A:A,0))-0)),"")</f>
        <v/>
      </c>
      <c r="AY1555" s="179" t="str">
        <f ca="1">IF(ISNUMBER($A1555),INDIRECT(CONCATENATE("'Instrument List'!D",(MATCH(E1555,'Instrument List'!A:A,0))-0)),"")</f>
        <v/>
      </c>
      <c r="AZ1555" s="179" t="str">
        <f ca="1">IF(ISNUMBER($A1555),INDIRECT(CONCATENATE("'Instrument List'!C",(MATCH(E1555,'Instrument List'!A:A,0))-0)),"")</f>
        <v/>
      </c>
      <c r="BA1555" s="180" t="str">
        <f ca="1">IF(ISNUMBER(A1555),INDIRECT(CONCATENATE("'Instrument List'!E",(MATCH(E1555,'Instrument List'!A:A,0))-0)),"")</f>
        <v/>
      </c>
      <c r="BB1555" s="181" t="str">
        <f t="shared" si="565"/>
        <v/>
      </c>
      <c r="BC1555" s="181" t="str">
        <f t="shared" si="566"/>
        <v/>
      </c>
      <c r="BD1555" s="181" t="str">
        <f ca="1">IF(ISNUMBER(A1555),INDIRECT(CONCATENATE("'Instrument List'!F",(MATCH(E1555,'Instrument List'!A:A,0))-0)),"")</f>
        <v/>
      </c>
    </row>
    <row r="1556" spans="1:56">
      <c r="A1556" s="223" t="str">
        <f t="shared" si="546"/>
        <v/>
      </c>
      <c r="B1556" s="224"/>
      <c r="C1556" s="225"/>
      <c r="D1556" s="182"/>
      <c r="E1556" s="182"/>
      <c r="F1556" s="182"/>
      <c r="G1556" s="203"/>
      <c r="H1556" s="218"/>
      <c r="I1556" s="213"/>
      <c r="J1556" s="207"/>
      <c r="K1556" s="213"/>
      <c r="L1556" s="207"/>
      <c r="M1556" s="213"/>
      <c r="N1556" s="207"/>
      <c r="O1556" s="183" t="str">
        <f t="shared" si="547"/>
        <v/>
      </c>
      <c r="P1556" s="184"/>
      <c r="Q1556" s="184"/>
      <c r="R1556" s="275"/>
      <c r="S1556" s="185" t="str">
        <f t="shared" si="548"/>
        <v/>
      </c>
      <c r="T1556" s="185" t="str">
        <f t="shared" si="549"/>
        <v/>
      </c>
      <c r="U1556" s="275"/>
      <c r="V1556" s="275"/>
      <c r="W1556" s="276" t="str">
        <f t="shared" si="550"/>
        <v/>
      </c>
      <c r="X1556" s="276" t="str">
        <f t="shared" si="551"/>
        <v/>
      </c>
      <c r="Y1556" s="276" t="str">
        <f t="shared" si="552"/>
        <v/>
      </c>
      <c r="Z1556" s="275"/>
      <c r="AA1556" s="184"/>
      <c r="AB1556" s="184"/>
      <c r="AC1556" s="185" t="str">
        <f t="shared" si="553"/>
        <v/>
      </c>
      <c r="AD1556" s="185" t="str">
        <f t="shared" si="554"/>
        <v/>
      </c>
      <c r="AE1556" s="186"/>
      <c r="AF1556" s="187" t="str">
        <f t="shared" si="555"/>
        <v/>
      </c>
      <c r="AG1556" s="182"/>
      <c r="AH1556" s="184"/>
      <c r="AI1556" s="184"/>
      <c r="AJ1556" s="182"/>
      <c r="AK1556" s="188" t="str">
        <f t="shared" si="556"/>
        <v/>
      </c>
      <c r="AL1556" s="188" t="str">
        <f t="shared" si="557"/>
        <v/>
      </c>
      <c r="AM1556" s="188" t="str">
        <f t="shared" si="558"/>
        <v/>
      </c>
      <c r="AN1556" s="359" t="str">
        <f>IF(Overview!$K$17='Internal Calcs'!$P$22,IF(AK1556="","",AK1556),IF(Overview!$K$17='Internal Calcs'!$P$23,IF(AK1556="","",AK1556),IF(ISNUMBER(A1556),(IF(F1556="Short",G1556-H1556,H1556-G1556)*AZ1556-AX1556),"")))</f>
        <v/>
      </c>
      <c r="AO1556" s="401" t="str">
        <f>IF(Overview!$K$17='Internal Calcs'!$P$22,IF(AL1556="","",AL1556),IF(Overview!$K$17='Internal Calcs'!$P$23,IF(AL1556="","",AL1556),IF(ISNUMBER(A1556),IF(AL1556="",(IF(F1556="Short",G1556-H1556,H1556-G1556)*AZ1556-AX1556),(IF(F1556="Short",G1556-J1556,J1556-G1556)*AZ1556-AX1556)),"")))</f>
        <v/>
      </c>
      <c r="AP1556" s="359" t="str">
        <f>IF(Overview!$K$17='Internal Calcs'!$P$22,"",IF(Overview!$K$17='Internal Calcs'!$P$23,IF(AM1556="","",AM1556),IF(ISNUMBER(A1556),IF(AM1556="",(IF(F1556="Short",G1556-H1556,H1556-G1556)*AZ1556-AX1556),(IF(F1556="Short",G1556-L1556,L1556-G1556)*AZ1556-AX1556)),"")))</f>
        <v/>
      </c>
      <c r="AQ1556" s="188" t="str">
        <f t="shared" si="559"/>
        <v/>
      </c>
      <c r="AR1556" s="188" t="str">
        <f t="shared" si="560"/>
        <v/>
      </c>
      <c r="AS1556" s="188" t="str">
        <f t="shared" si="561"/>
        <v/>
      </c>
      <c r="AT1556" s="188" t="str">
        <f>IF(ISNUMBER(A1556),MAX($AS$2:AS1556)-AS1556,"")</f>
        <v/>
      </c>
      <c r="AU1556" s="189" t="str">
        <f t="shared" si="562"/>
        <v/>
      </c>
      <c r="AV1556" s="190" t="str">
        <f t="shared" si="563"/>
        <v/>
      </c>
      <c r="AW1556" s="190" t="str">
        <f t="shared" si="564"/>
        <v/>
      </c>
      <c r="AX1556" s="191" t="str">
        <f ca="1">IF(ISNUMBER($A1556),INDIRECT(CONCATENATE("'Instrument List'!B",(MATCH(E1556,'Instrument List'!A:A,0))-0)),"")</f>
        <v/>
      </c>
      <c r="AY1556" s="191" t="str">
        <f ca="1">IF(ISNUMBER($A1556),INDIRECT(CONCATENATE("'Instrument List'!D",(MATCH(E1556,'Instrument List'!A:A,0))-0)),"")</f>
        <v/>
      </c>
      <c r="AZ1556" s="191" t="str">
        <f ca="1">IF(ISNUMBER($A1556),INDIRECT(CONCATENATE("'Instrument List'!C",(MATCH(E1556,'Instrument List'!A:A,0))-0)),"")</f>
        <v/>
      </c>
      <c r="BA1556" s="192" t="str">
        <f ca="1">IF(ISNUMBER(A1556),INDIRECT(CONCATENATE("'Instrument List'!E",(MATCH(E1556,'Instrument List'!A:A,0))-0)),"")</f>
        <v/>
      </c>
      <c r="BB1556" s="193" t="str">
        <f t="shared" si="565"/>
        <v/>
      </c>
      <c r="BC1556" s="193" t="str">
        <f t="shared" si="566"/>
        <v/>
      </c>
      <c r="BD1556" s="193" t="str">
        <f ca="1">IF(ISNUMBER(A1556),INDIRECT(CONCATENATE("'Instrument List'!F",(MATCH(E1556,'Instrument List'!A:A,0))-0)),"")</f>
        <v/>
      </c>
    </row>
    <row r="1557" spans="1:56">
      <c r="A1557" s="220" t="str">
        <f t="shared" si="546"/>
        <v/>
      </c>
      <c r="B1557" s="221"/>
      <c r="C1557" s="222"/>
      <c r="D1557" s="169"/>
      <c r="E1557" s="169"/>
      <c r="F1557" s="169"/>
      <c r="G1557" s="202"/>
      <c r="H1557" s="217"/>
      <c r="I1557" s="212"/>
      <c r="J1557" s="206"/>
      <c r="K1557" s="212"/>
      <c r="L1557" s="206"/>
      <c r="M1557" s="212"/>
      <c r="N1557" s="206"/>
      <c r="O1557" s="170" t="str">
        <f t="shared" si="547"/>
        <v/>
      </c>
      <c r="P1557" s="171"/>
      <c r="Q1557" s="171"/>
      <c r="R1557" s="171"/>
      <c r="S1557" s="172" t="str">
        <f t="shared" si="548"/>
        <v/>
      </c>
      <c r="T1557" s="172" t="str">
        <f t="shared" si="549"/>
        <v/>
      </c>
      <c r="U1557" s="171"/>
      <c r="V1557" s="171"/>
      <c r="W1557" s="173" t="str">
        <f t="shared" si="550"/>
        <v/>
      </c>
      <c r="X1557" s="173" t="str">
        <f t="shared" si="551"/>
        <v/>
      </c>
      <c r="Y1557" s="173" t="str">
        <f t="shared" si="552"/>
        <v/>
      </c>
      <c r="Z1557" s="171"/>
      <c r="AA1557" s="171"/>
      <c r="AB1557" s="171"/>
      <c r="AC1557" s="172" t="str">
        <f t="shared" si="553"/>
        <v/>
      </c>
      <c r="AD1557" s="172" t="str">
        <f t="shared" si="554"/>
        <v/>
      </c>
      <c r="AE1557" s="174"/>
      <c r="AF1557" s="175" t="str">
        <f t="shared" si="555"/>
        <v/>
      </c>
      <c r="AG1557" s="169"/>
      <c r="AH1557" s="171"/>
      <c r="AI1557" s="171"/>
      <c r="AJ1557" s="169"/>
      <c r="AK1557" s="176" t="str">
        <f t="shared" si="556"/>
        <v/>
      </c>
      <c r="AL1557" s="176" t="str">
        <f t="shared" si="557"/>
        <v/>
      </c>
      <c r="AM1557" s="176" t="str">
        <f t="shared" si="558"/>
        <v/>
      </c>
      <c r="AN1557" s="359" t="str">
        <f>IF(Overview!$K$17='Internal Calcs'!$P$22,IF(AK1557="","",AK1557),IF(Overview!$K$17='Internal Calcs'!$P$23,IF(AK1557="","",AK1557),IF(ISNUMBER(A1557),(IF(F1557="Short",G1557-H1557,H1557-G1557)*AZ1557-AX1557),"")))</f>
        <v/>
      </c>
      <c r="AO1557" s="401" t="str">
        <f>IF(Overview!$K$17='Internal Calcs'!$P$22,IF(AL1557="","",AL1557),IF(Overview!$K$17='Internal Calcs'!$P$23,IF(AL1557="","",AL1557),IF(ISNUMBER(A1557),IF(AL1557="",(IF(F1557="Short",G1557-H1557,H1557-G1557)*AZ1557-AX1557),(IF(F1557="Short",G1557-J1557,J1557-G1557)*AZ1557-AX1557)),"")))</f>
        <v/>
      </c>
      <c r="AP1557" s="359" t="str">
        <f>IF(Overview!$K$17='Internal Calcs'!$P$22,"",IF(Overview!$K$17='Internal Calcs'!$P$23,IF(AM1557="","",AM1557),IF(ISNUMBER(A1557),IF(AM1557="",(IF(F1557="Short",G1557-H1557,H1557-G1557)*AZ1557-AX1557),(IF(F1557="Short",G1557-L1557,L1557-G1557)*AZ1557-AX1557)),"")))</f>
        <v/>
      </c>
      <c r="AQ1557" s="176" t="str">
        <f t="shared" si="559"/>
        <v/>
      </c>
      <c r="AR1557" s="176" t="str">
        <f t="shared" si="560"/>
        <v/>
      </c>
      <c r="AS1557" s="176" t="str">
        <f t="shared" si="561"/>
        <v/>
      </c>
      <c r="AT1557" s="176" t="str">
        <f>IF(ISNUMBER(A1557),MAX($AS$2:AS1557)-AS1557,"")</f>
        <v/>
      </c>
      <c r="AU1557" s="177" t="str">
        <f t="shared" si="562"/>
        <v/>
      </c>
      <c r="AV1557" s="178" t="str">
        <f t="shared" si="563"/>
        <v/>
      </c>
      <c r="AW1557" s="178" t="str">
        <f t="shared" si="564"/>
        <v/>
      </c>
      <c r="AX1557" s="179" t="str">
        <f ca="1">IF(ISNUMBER($A1557),INDIRECT(CONCATENATE("'Instrument List'!B",(MATCH(E1557,'Instrument List'!A:A,0))-0)),"")</f>
        <v/>
      </c>
      <c r="AY1557" s="179" t="str">
        <f ca="1">IF(ISNUMBER($A1557),INDIRECT(CONCATENATE("'Instrument List'!D",(MATCH(E1557,'Instrument List'!A:A,0))-0)),"")</f>
        <v/>
      </c>
      <c r="AZ1557" s="179" t="str">
        <f ca="1">IF(ISNUMBER($A1557),INDIRECT(CONCATENATE("'Instrument List'!C",(MATCH(E1557,'Instrument List'!A:A,0))-0)),"")</f>
        <v/>
      </c>
      <c r="BA1557" s="180" t="str">
        <f ca="1">IF(ISNUMBER(A1557),INDIRECT(CONCATENATE("'Instrument List'!E",(MATCH(E1557,'Instrument List'!A:A,0))-0)),"")</f>
        <v/>
      </c>
      <c r="BB1557" s="181" t="str">
        <f t="shared" si="565"/>
        <v/>
      </c>
      <c r="BC1557" s="181" t="str">
        <f t="shared" si="566"/>
        <v/>
      </c>
      <c r="BD1557" s="181" t="str">
        <f ca="1">IF(ISNUMBER(A1557),INDIRECT(CONCATENATE("'Instrument List'!F",(MATCH(E1557,'Instrument List'!A:A,0))-0)),"")</f>
        <v/>
      </c>
    </row>
    <row r="1558" spans="1:56">
      <c r="A1558" s="223" t="str">
        <f t="shared" si="546"/>
        <v/>
      </c>
      <c r="B1558" s="224"/>
      <c r="C1558" s="225"/>
      <c r="D1558" s="182"/>
      <c r="E1558" s="182"/>
      <c r="F1558" s="182"/>
      <c r="G1558" s="203"/>
      <c r="H1558" s="218"/>
      <c r="I1558" s="213"/>
      <c r="J1558" s="207"/>
      <c r="K1558" s="213"/>
      <c r="L1558" s="207"/>
      <c r="M1558" s="213"/>
      <c r="N1558" s="207"/>
      <c r="O1558" s="183" t="str">
        <f t="shared" si="547"/>
        <v/>
      </c>
      <c r="P1558" s="184"/>
      <c r="Q1558" s="184"/>
      <c r="R1558" s="275"/>
      <c r="S1558" s="185" t="str">
        <f t="shared" si="548"/>
        <v/>
      </c>
      <c r="T1558" s="185" t="str">
        <f t="shared" si="549"/>
        <v/>
      </c>
      <c r="U1558" s="275"/>
      <c r="V1558" s="275"/>
      <c r="W1558" s="276" t="str">
        <f t="shared" si="550"/>
        <v/>
      </c>
      <c r="X1558" s="276" t="str">
        <f t="shared" si="551"/>
        <v/>
      </c>
      <c r="Y1558" s="276" t="str">
        <f t="shared" si="552"/>
        <v/>
      </c>
      <c r="Z1558" s="275"/>
      <c r="AA1558" s="184"/>
      <c r="AB1558" s="184"/>
      <c r="AC1558" s="185" t="str">
        <f t="shared" si="553"/>
        <v/>
      </c>
      <c r="AD1558" s="185" t="str">
        <f t="shared" si="554"/>
        <v/>
      </c>
      <c r="AE1558" s="186"/>
      <c r="AF1558" s="187" t="str">
        <f t="shared" si="555"/>
        <v/>
      </c>
      <c r="AG1558" s="182"/>
      <c r="AH1558" s="184"/>
      <c r="AI1558" s="184"/>
      <c r="AJ1558" s="182"/>
      <c r="AK1558" s="188" t="str">
        <f t="shared" si="556"/>
        <v/>
      </c>
      <c r="AL1558" s="188" t="str">
        <f t="shared" si="557"/>
        <v/>
      </c>
      <c r="AM1558" s="188" t="str">
        <f t="shared" si="558"/>
        <v/>
      </c>
      <c r="AN1558" s="359" t="str">
        <f>IF(Overview!$K$17='Internal Calcs'!$P$22,IF(AK1558="","",AK1558),IF(Overview!$K$17='Internal Calcs'!$P$23,IF(AK1558="","",AK1558),IF(ISNUMBER(A1558),(IF(F1558="Short",G1558-H1558,H1558-G1558)*AZ1558-AX1558),"")))</f>
        <v/>
      </c>
      <c r="AO1558" s="401" t="str">
        <f>IF(Overview!$K$17='Internal Calcs'!$P$22,IF(AL1558="","",AL1558),IF(Overview!$K$17='Internal Calcs'!$P$23,IF(AL1558="","",AL1558),IF(ISNUMBER(A1558),IF(AL1558="",(IF(F1558="Short",G1558-H1558,H1558-G1558)*AZ1558-AX1558),(IF(F1558="Short",G1558-J1558,J1558-G1558)*AZ1558-AX1558)),"")))</f>
        <v/>
      </c>
      <c r="AP1558" s="359" t="str">
        <f>IF(Overview!$K$17='Internal Calcs'!$P$22,"",IF(Overview!$K$17='Internal Calcs'!$P$23,IF(AM1558="","",AM1558),IF(ISNUMBER(A1558),IF(AM1558="",(IF(F1558="Short",G1558-H1558,H1558-G1558)*AZ1558-AX1558),(IF(F1558="Short",G1558-L1558,L1558-G1558)*AZ1558-AX1558)),"")))</f>
        <v/>
      </c>
      <c r="AQ1558" s="188" t="str">
        <f t="shared" si="559"/>
        <v/>
      </c>
      <c r="AR1558" s="188" t="str">
        <f t="shared" si="560"/>
        <v/>
      </c>
      <c r="AS1558" s="188" t="str">
        <f t="shared" si="561"/>
        <v/>
      </c>
      <c r="AT1558" s="188" t="str">
        <f>IF(ISNUMBER(A1558),MAX($AS$2:AS1558)-AS1558,"")</f>
        <v/>
      </c>
      <c r="AU1558" s="189" t="str">
        <f t="shared" si="562"/>
        <v/>
      </c>
      <c r="AV1558" s="190" t="str">
        <f t="shared" si="563"/>
        <v/>
      </c>
      <c r="AW1558" s="190" t="str">
        <f t="shared" si="564"/>
        <v/>
      </c>
      <c r="AX1558" s="191" t="str">
        <f ca="1">IF(ISNUMBER($A1558),INDIRECT(CONCATENATE("'Instrument List'!B",(MATCH(E1558,'Instrument List'!A:A,0))-0)),"")</f>
        <v/>
      </c>
      <c r="AY1558" s="191" t="str">
        <f ca="1">IF(ISNUMBER($A1558),INDIRECT(CONCATENATE("'Instrument List'!D",(MATCH(E1558,'Instrument List'!A:A,0))-0)),"")</f>
        <v/>
      </c>
      <c r="AZ1558" s="191" t="str">
        <f ca="1">IF(ISNUMBER($A1558),INDIRECT(CONCATENATE("'Instrument List'!C",(MATCH(E1558,'Instrument List'!A:A,0))-0)),"")</f>
        <v/>
      </c>
      <c r="BA1558" s="192" t="str">
        <f ca="1">IF(ISNUMBER(A1558),INDIRECT(CONCATENATE("'Instrument List'!E",(MATCH(E1558,'Instrument List'!A:A,0))-0)),"")</f>
        <v/>
      </c>
      <c r="BB1558" s="193" t="str">
        <f t="shared" si="565"/>
        <v/>
      </c>
      <c r="BC1558" s="193" t="str">
        <f t="shared" si="566"/>
        <v/>
      </c>
      <c r="BD1558" s="193" t="str">
        <f ca="1">IF(ISNUMBER(A1558),INDIRECT(CONCATENATE("'Instrument List'!F",(MATCH(E1558,'Instrument List'!A:A,0))-0)),"")</f>
        <v/>
      </c>
    </row>
    <row r="1559" spans="1:56">
      <c r="A1559" s="220" t="str">
        <f t="shared" si="546"/>
        <v/>
      </c>
      <c r="B1559" s="221"/>
      <c r="C1559" s="222"/>
      <c r="D1559" s="169"/>
      <c r="E1559" s="169"/>
      <c r="F1559" s="169"/>
      <c r="G1559" s="202"/>
      <c r="H1559" s="217"/>
      <c r="I1559" s="212"/>
      <c r="J1559" s="206"/>
      <c r="K1559" s="212"/>
      <c r="L1559" s="206"/>
      <c r="M1559" s="212"/>
      <c r="N1559" s="206"/>
      <c r="O1559" s="170" t="str">
        <f t="shared" si="547"/>
        <v/>
      </c>
      <c r="P1559" s="171"/>
      <c r="Q1559" s="171"/>
      <c r="R1559" s="171"/>
      <c r="S1559" s="172" t="str">
        <f t="shared" si="548"/>
        <v/>
      </c>
      <c r="T1559" s="172" t="str">
        <f t="shared" si="549"/>
        <v/>
      </c>
      <c r="U1559" s="171"/>
      <c r="V1559" s="171"/>
      <c r="W1559" s="173" t="str">
        <f t="shared" si="550"/>
        <v/>
      </c>
      <c r="X1559" s="173" t="str">
        <f t="shared" si="551"/>
        <v/>
      </c>
      <c r="Y1559" s="173" t="str">
        <f t="shared" si="552"/>
        <v/>
      </c>
      <c r="Z1559" s="171"/>
      <c r="AA1559" s="171"/>
      <c r="AB1559" s="171"/>
      <c r="AC1559" s="172" t="str">
        <f t="shared" si="553"/>
        <v/>
      </c>
      <c r="AD1559" s="172" t="str">
        <f t="shared" si="554"/>
        <v/>
      </c>
      <c r="AE1559" s="174"/>
      <c r="AF1559" s="175" t="str">
        <f t="shared" si="555"/>
        <v/>
      </c>
      <c r="AG1559" s="169"/>
      <c r="AH1559" s="171"/>
      <c r="AI1559" s="171"/>
      <c r="AJ1559" s="169"/>
      <c r="AK1559" s="176" t="str">
        <f t="shared" si="556"/>
        <v/>
      </c>
      <c r="AL1559" s="176" t="str">
        <f t="shared" si="557"/>
        <v/>
      </c>
      <c r="AM1559" s="176" t="str">
        <f t="shared" si="558"/>
        <v/>
      </c>
      <c r="AN1559" s="359" t="str">
        <f>IF(Overview!$K$17='Internal Calcs'!$P$22,IF(AK1559="","",AK1559),IF(Overview!$K$17='Internal Calcs'!$P$23,IF(AK1559="","",AK1559),IF(ISNUMBER(A1559),(IF(F1559="Short",G1559-H1559,H1559-G1559)*AZ1559-AX1559),"")))</f>
        <v/>
      </c>
      <c r="AO1559" s="401" t="str">
        <f>IF(Overview!$K$17='Internal Calcs'!$P$22,IF(AL1559="","",AL1559),IF(Overview!$K$17='Internal Calcs'!$P$23,IF(AL1559="","",AL1559),IF(ISNUMBER(A1559),IF(AL1559="",(IF(F1559="Short",G1559-H1559,H1559-G1559)*AZ1559-AX1559),(IF(F1559="Short",G1559-J1559,J1559-G1559)*AZ1559-AX1559)),"")))</f>
        <v/>
      </c>
      <c r="AP1559" s="359" t="str">
        <f>IF(Overview!$K$17='Internal Calcs'!$P$22,"",IF(Overview!$K$17='Internal Calcs'!$P$23,IF(AM1559="","",AM1559),IF(ISNUMBER(A1559),IF(AM1559="",(IF(F1559="Short",G1559-H1559,H1559-G1559)*AZ1559-AX1559),(IF(F1559="Short",G1559-L1559,L1559-G1559)*AZ1559-AX1559)),"")))</f>
        <v/>
      </c>
      <c r="AQ1559" s="176" t="str">
        <f t="shared" si="559"/>
        <v/>
      </c>
      <c r="AR1559" s="176" t="str">
        <f t="shared" si="560"/>
        <v/>
      </c>
      <c r="AS1559" s="176" t="str">
        <f t="shared" si="561"/>
        <v/>
      </c>
      <c r="AT1559" s="176" t="str">
        <f>IF(ISNUMBER(A1559),MAX($AS$2:AS1559)-AS1559,"")</f>
        <v/>
      </c>
      <c r="AU1559" s="177" t="str">
        <f t="shared" si="562"/>
        <v/>
      </c>
      <c r="AV1559" s="178" t="str">
        <f t="shared" si="563"/>
        <v/>
      </c>
      <c r="AW1559" s="178" t="str">
        <f t="shared" si="564"/>
        <v/>
      </c>
      <c r="AX1559" s="179" t="str">
        <f ca="1">IF(ISNUMBER($A1559),INDIRECT(CONCATENATE("'Instrument List'!B",(MATCH(E1559,'Instrument List'!A:A,0))-0)),"")</f>
        <v/>
      </c>
      <c r="AY1559" s="179" t="str">
        <f ca="1">IF(ISNUMBER($A1559),INDIRECT(CONCATENATE("'Instrument List'!D",(MATCH(E1559,'Instrument List'!A:A,0))-0)),"")</f>
        <v/>
      </c>
      <c r="AZ1559" s="179" t="str">
        <f ca="1">IF(ISNUMBER($A1559),INDIRECT(CONCATENATE("'Instrument List'!C",(MATCH(E1559,'Instrument List'!A:A,0))-0)),"")</f>
        <v/>
      </c>
      <c r="BA1559" s="180" t="str">
        <f ca="1">IF(ISNUMBER(A1559),INDIRECT(CONCATENATE("'Instrument List'!E",(MATCH(E1559,'Instrument List'!A:A,0))-0)),"")</f>
        <v/>
      </c>
      <c r="BB1559" s="181" t="str">
        <f t="shared" si="565"/>
        <v/>
      </c>
      <c r="BC1559" s="181" t="str">
        <f t="shared" si="566"/>
        <v/>
      </c>
      <c r="BD1559" s="181" t="str">
        <f ca="1">IF(ISNUMBER(A1559),INDIRECT(CONCATENATE("'Instrument List'!F",(MATCH(E1559,'Instrument List'!A:A,0))-0)),"")</f>
        <v/>
      </c>
    </row>
    <row r="1560" spans="1:56">
      <c r="A1560" s="223" t="str">
        <f t="shared" si="546"/>
        <v/>
      </c>
      <c r="B1560" s="224"/>
      <c r="C1560" s="225"/>
      <c r="D1560" s="182"/>
      <c r="E1560" s="182"/>
      <c r="F1560" s="182"/>
      <c r="G1560" s="203"/>
      <c r="H1560" s="218"/>
      <c r="I1560" s="213"/>
      <c r="J1560" s="207"/>
      <c r="K1560" s="213"/>
      <c r="L1560" s="207"/>
      <c r="M1560" s="213"/>
      <c r="N1560" s="207"/>
      <c r="O1560" s="183" t="str">
        <f t="shared" si="547"/>
        <v/>
      </c>
      <c r="P1560" s="184"/>
      <c r="Q1560" s="184"/>
      <c r="R1560" s="275"/>
      <c r="S1560" s="185" t="str">
        <f t="shared" si="548"/>
        <v/>
      </c>
      <c r="T1560" s="185" t="str">
        <f t="shared" si="549"/>
        <v/>
      </c>
      <c r="U1560" s="275"/>
      <c r="V1560" s="275"/>
      <c r="W1560" s="276" t="str">
        <f t="shared" si="550"/>
        <v/>
      </c>
      <c r="X1560" s="276" t="str">
        <f t="shared" si="551"/>
        <v/>
      </c>
      <c r="Y1560" s="276" t="str">
        <f t="shared" si="552"/>
        <v/>
      </c>
      <c r="Z1560" s="275"/>
      <c r="AA1560" s="184"/>
      <c r="AB1560" s="184"/>
      <c r="AC1560" s="185" t="str">
        <f t="shared" si="553"/>
        <v/>
      </c>
      <c r="AD1560" s="185" t="str">
        <f t="shared" si="554"/>
        <v/>
      </c>
      <c r="AE1560" s="186"/>
      <c r="AF1560" s="187" t="str">
        <f t="shared" si="555"/>
        <v/>
      </c>
      <c r="AG1560" s="182"/>
      <c r="AH1560" s="184"/>
      <c r="AI1560" s="184"/>
      <c r="AJ1560" s="182"/>
      <c r="AK1560" s="188" t="str">
        <f t="shared" si="556"/>
        <v/>
      </c>
      <c r="AL1560" s="188" t="str">
        <f t="shared" si="557"/>
        <v/>
      </c>
      <c r="AM1560" s="188" t="str">
        <f t="shared" si="558"/>
        <v/>
      </c>
      <c r="AN1560" s="359" t="str">
        <f>IF(Overview!$K$17='Internal Calcs'!$P$22,IF(AK1560="","",AK1560),IF(Overview!$K$17='Internal Calcs'!$P$23,IF(AK1560="","",AK1560),IF(ISNUMBER(A1560),(IF(F1560="Short",G1560-H1560,H1560-G1560)*AZ1560-AX1560),"")))</f>
        <v/>
      </c>
      <c r="AO1560" s="401" t="str">
        <f>IF(Overview!$K$17='Internal Calcs'!$P$22,IF(AL1560="","",AL1560),IF(Overview!$K$17='Internal Calcs'!$P$23,IF(AL1560="","",AL1560),IF(ISNUMBER(A1560),IF(AL1560="",(IF(F1560="Short",G1560-H1560,H1560-G1560)*AZ1560-AX1560),(IF(F1560="Short",G1560-J1560,J1560-G1560)*AZ1560-AX1560)),"")))</f>
        <v/>
      </c>
      <c r="AP1560" s="359" t="str">
        <f>IF(Overview!$K$17='Internal Calcs'!$P$22,"",IF(Overview!$K$17='Internal Calcs'!$P$23,IF(AM1560="","",AM1560),IF(ISNUMBER(A1560),IF(AM1560="",(IF(F1560="Short",G1560-H1560,H1560-G1560)*AZ1560-AX1560),(IF(F1560="Short",G1560-L1560,L1560-G1560)*AZ1560-AX1560)),"")))</f>
        <v/>
      </c>
      <c r="AQ1560" s="188" t="str">
        <f t="shared" si="559"/>
        <v/>
      </c>
      <c r="AR1560" s="188" t="str">
        <f t="shared" si="560"/>
        <v/>
      </c>
      <c r="AS1560" s="188" t="str">
        <f t="shared" si="561"/>
        <v/>
      </c>
      <c r="AT1560" s="188" t="str">
        <f>IF(ISNUMBER(A1560),MAX($AS$2:AS1560)-AS1560,"")</f>
        <v/>
      </c>
      <c r="AU1560" s="189" t="str">
        <f t="shared" si="562"/>
        <v/>
      </c>
      <c r="AV1560" s="190" t="str">
        <f t="shared" si="563"/>
        <v/>
      </c>
      <c r="AW1560" s="190" t="str">
        <f t="shared" si="564"/>
        <v/>
      </c>
      <c r="AX1560" s="191" t="str">
        <f ca="1">IF(ISNUMBER($A1560),INDIRECT(CONCATENATE("'Instrument List'!B",(MATCH(E1560,'Instrument List'!A:A,0))-0)),"")</f>
        <v/>
      </c>
      <c r="AY1560" s="191" t="str">
        <f ca="1">IF(ISNUMBER($A1560),INDIRECT(CONCATENATE("'Instrument List'!D",(MATCH(E1560,'Instrument List'!A:A,0))-0)),"")</f>
        <v/>
      </c>
      <c r="AZ1560" s="191" t="str">
        <f ca="1">IF(ISNUMBER($A1560),INDIRECT(CONCATENATE("'Instrument List'!C",(MATCH(E1560,'Instrument List'!A:A,0))-0)),"")</f>
        <v/>
      </c>
      <c r="BA1560" s="192" t="str">
        <f ca="1">IF(ISNUMBER(A1560),INDIRECT(CONCATENATE("'Instrument List'!E",(MATCH(E1560,'Instrument List'!A:A,0))-0)),"")</f>
        <v/>
      </c>
      <c r="BB1560" s="193" t="str">
        <f t="shared" si="565"/>
        <v/>
      </c>
      <c r="BC1560" s="193" t="str">
        <f t="shared" si="566"/>
        <v/>
      </c>
      <c r="BD1560" s="193" t="str">
        <f ca="1">IF(ISNUMBER(A1560),INDIRECT(CONCATENATE("'Instrument List'!F",(MATCH(E1560,'Instrument List'!A:A,0))-0)),"")</f>
        <v/>
      </c>
    </row>
    <row r="1561" spans="1:56">
      <c r="A1561" s="220" t="str">
        <f t="shared" si="546"/>
        <v/>
      </c>
      <c r="B1561" s="221"/>
      <c r="C1561" s="222"/>
      <c r="D1561" s="169"/>
      <c r="E1561" s="169"/>
      <c r="F1561" s="169"/>
      <c r="G1561" s="202"/>
      <c r="H1561" s="217"/>
      <c r="I1561" s="212"/>
      <c r="J1561" s="206"/>
      <c r="K1561" s="212"/>
      <c r="L1561" s="206"/>
      <c r="M1561" s="212"/>
      <c r="N1561" s="206"/>
      <c r="O1561" s="170" t="str">
        <f t="shared" si="547"/>
        <v/>
      </c>
      <c r="P1561" s="171"/>
      <c r="Q1561" s="171"/>
      <c r="R1561" s="171"/>
      <c r="S1561" s="172" t="str">
        <f t="shared" si="548"/>
        <v/>
      </c>
      <c r="T1561" s="172" t="str">
        <f t="shared" si="549"/>
        <v/>
      </c>
      <c r="U1561" s="171"/>
      <c r="V1561" s="171"/>
      <c r="W1561" s="173" t="str">
        <f t="shared" si="550"/>
        <v/>
      </c>
      <c r="X1561" s="173" t="str">
        <f t="shared" si="551"/>
        <v/>
      </c>
      <c r="Y1561" s="173" t="str">
        <f t="shared" si="552"/>
        <v/>
      </c>
      <c r="Z1561" s="171"/>
      <c r="AA1561" s="171"/>
      <c r="AB1561" s="171"/>
      <c r="AC1561" s="172" t="str">
        <f t="shared" si="553"/>
        <v/>
      </c>
      <c r="AD1561" s="172" t="str">
        <f t="shared" si="554"/>
        <v/>
      </c>
      <c r="AE1561" s="174"/>
      <c r="AF1561" s="175" t="str">
        <f t="shared" si="555"/>
        <v/>
      </c>
      <c r="AG1561" s="169"/>
      <c r="AH1561" s="171"/>
      <c r="AI1561" s="171"/>
      <c r="AJ1561" s="169"/>
      <c r="AK1561" s="176" t="str">
        <f t="shared" si="556"/>
        <v/>
      </c>
      <c r="AL1561" s="176" t="str">
        <f t="shared" si="557"/>
        <v/>
      </c>
      <c r="AM1561" s="176" t="str">
        <f t="shared" si="558"/>
        <v/>
      </c>
      <c r="AN1561" s="359" t="str">
        <f>IF(Overview!$K$17='Internal Calcs'!$P$22,IF(AK1561="","",AK1561),IF(Overview!$K$17='Internal Calcs'!$P$23,IF(AK1561="","",AK1561),IF(ISNUMBER(A1561),(IF(F1561="Short",G1561-H1561,H1561-G1561)*AZ1561-AX1561),"")))</f>
        <v/>
      </c>
      <c r="AO1561" s="401" t="str">
        <f>IF(Overview!$K$17='Internal Calcs'!$P$22,IF(AL1561="","",AL1561),IF(Overview!$K$17='Internal Calcs'!$P$23,IF(AL1561="","",AL1561),IF(ISNUMBER(A1561),IF(AL1561="",(IF(F1561="Short",G1561-H1561,H1561-G1561)*AZ1561-AX1561),(IF(F1561="Short",G1561-J1561,J1561-G1561)*AZ1561-AX1561)),"")))</f>
        <v/>
      </c>
      <c r="AP1561" s="359" t="str">
        <f>IF(Overview!$K$17='Internal Calcs'!$P$22,"",IF(Overview!$K$17='Internal Calcs'!$P$23,IF(AM1561="","",AM1561),IF(ISNUMBER(A1561),IF(AM1561="",(IF(F1561="Short",G1561-H1561,H1561-G1561)*AZ1561-AX1561),(IF(F1561="Short",G1561-L1561,L1561-G1561)*AZ1561-AX1561)),"")))</f>
        <v/>
      </c>
      <c r="AQ1561" s="176" t="str">
        <f t="shared" si="559"/>
        <v/>
      </c>
      <c r="AR1561" s="176" t="str">
        <f t="shared" si="560"/>
        <v/>
      </c>
      <c r="AS1561" s="176" t="str">
        <f t="shared" si="561"/>
        <v/>
      </c>
      <c r="AT1561" s="176" t="str">
        <f>IF(ISNUMBER(A1561),MAX($AS$2:AS1561)-AS1561,"")</f>
        <v/>
      </c>
      <c r="AU1561" s="177" t="str">
        <f t="shared" si="562"/>
        <v/>
      </c>
      <c r="AV1561" s="178" t="str">
        <f t="shared" si="563"/>
        <v/>
      </c>
      <c r="AW1561" s="178" t="str">
        <f t="shared" si="564"/>
        <v/>
      </c>
      <c r="AX1561" s="179" t="str">
        <f ca="1">IF(ISNUMBER($A1561),INDIRECT(CONCATENATE("'Instrument List'!B",(MATCH(E1561,'Instrument List'!A:A,0))-0)),"")</f>
        <v/>
      </c>
      <c r="AY1561" s="179" t="str">
        <f ca="1">IF(ISNUMBER($A1561),INDIRECT(CONCATENATE("'Instrument List'!D",(MATCH(E1561,'Instrument List'!A:A,0))-0)),"")</f>
        <v/>
      </c>
      <c r="AZ1561" s="179" t="str">
        <f ca="1">IF(ISNUMBER($A1561),INDIRECT(CONCATENATE("'Instrument List'!C",(MATCH(E1561,'Instrument List'!A:A,0))-0)),"")</f>
        <v/>
      </c>
      <c r="BA1561" s="180" t="str">
        <f ca="1">IF(ISNUMBER(A1561),INDIRECT(CONCATENATE("'Instrument List'!E",(MATCH(E1561,'Instrument List'!A:A,0))-0)),"")</f>
        <v/>
      </c>
      <c r="BB1561" s="181" t="str">
        <f t="shared" si="565"/>
        <v/>
      </c>
      <c r="BC1561" s="181" t="str">
        <f t="shared" si="566"/>
        <v/>
      </c>
      <c r="BD1561" s="181" t="str">
        <f ca="1">IF(ISNUMBER(A1561),INDIRECT(CONCATENATE("'Instrument List'!F",(MATCH(E1561,'Instrument List'!A:A,0))-0)),"")</f>
        <v/>
      </c>
    </row>
    <row r="1562" spans="1:56">
      <c r="A1562" s="223" t="str">
        <f t="shared" si="546"/>
        <v/>
      </c>
      <c r="B1562" s="224"/>
      <c r="C1562" s="225"/>
      <c r="D1562" s="182"/>
      <c r="E1562" s="182"/>
      <c r="F1562" s="182"/>
      <c r="G1562" s="203"/>
      <c r="H1562" s="218"/>
      <c r="I1562" s="213"/>
      <c r="J1562" s="207"/>
      <c r="K1562" s="213"/>
      <c r="L1562" s="207"/>
      <c r="M1562" s="213"/>
      <c r="N1562" s="207"/>
      <c r="O1562" s="183" t="str">
        <f t="shared" si="547"/>
        <v/>
      </c>
      <c r="P1562" s="184"/>
      <c r="Q1562" s="184"/>
      <c r="R1562" s="275"/>
      <c r="S1562" s="185" t="str">
        <f t="shared" si="548"/>
        <v/>
      </c>
      <c r="T1562" s="185" t="str">
        <f t="shared" si="549"/>
        <v/>
      </c>
      <c r="U1562" s="275"/>
      <c r="V1562" s="275"/>
      <c r="W1562" s="276" t="str">
        <f t="shared" si="550"/>
        <v/>
      </c>
      <c r="X1562" s="276" t="str">
        <f t="shared" si="551"/>
        <v/>
      </c>
      <c r="Y1562" s="276" t="str">
        <f t="shared" si="552"/>
        <v/>
      </c>
      <c r="Z1562" s="275"/>
      <c r="AA1562" s="184"/>
      <c r="AB1562" s="184"/>
      <c r="AC1562" s="185" t="str">
        <f t="shared" si="553"/>
        <v/>
      </c>
      <c r="AD1562" s="185" t="str">
        <f t="shared" si="554"/>
        <v/>
      </c>
      <c r="AE1562" s="186"/>
      <c r="AF1562" s="187" t="str">
        <f t="shared" si="555"/>
        <v/>
      </c>
      <c r="AG1562" s="182"/>
      <c r="AH1562" s="184"/>
      <c r="AI1562" s="184"/>
      <c r="AJ1562" s="182"/>
      <c r="AK1562" s="188" t="str">
        <f t="shared" si="556"/>
        <v/>
      </c>
      <c r="AL1562" s="188" t="str">
        <f t="shared" si="557"/>
        <v/>
      </c>
      <c r="AM1562" s="188" t="str">
        <f t="shared" si="558"/>
        <v/>
      </c>
      <c r="AN1562" s="359" t="str">
        <f>IF(Overview!$K$17='Internal Calcs'!$P$22,IF(AK1562="","",AK1562),IF(Overview!$K$17='Internal Calcs'!$P$23,IF(AK1562="","",AK1562),IF(ISNUMBER(A1562),(IF(F1562="Short",G1562-H1562,H1562-G1562)*AZ1562-AX1562),"")))</f>
        <v/>
      </c>
      <c r="AO1562" s="401" t="str">
        <f>IF(Overview!$K$17='Internal Calcs'!$P$22,IF(AL1562="","",AL1562),IF(Overview!$K$17='Internal Calcs'!$P$23,IF(AL1562="","",AL1562),IF(ISNUMBER(A1562),IF(AL1562="",(IF(F1562="Short",G1562-H1562,H1562-G1562)*AZ1562-AX1562),(IF(F1562="Short",G1562-J1562,J1562-G1562)*AZ1562-AX1562)),"")))</f>
        <v/>
      </c>
      <c r="AP1562" s="359" t="str">
        <f>IF(Overview!$K$17='Internal Calcs'!$P$22,"",IF(Overview!$K$17='Internal Calcs'!$P$23,IF(AM1562="","",AM1562),IF(ISNUMBER(A1562),IF(AM1562="",(IF(F1562="Short",G1562-H1562,H1562-G1562)*AZ1562-AX1562),(IF(F1562="Short",G1562-L1562,L1562-G1562)*AZ1562-AX1562)),"")))</f>
        <v/>
      </c>
      <c r="AQ1562" s="188" t="str">
        <f t="shared" si="559"/>
        <v/>
      </c>
      <c r="AR1562" s="188" t="str">
        <f t="shared" si="560"/>
        <v/>
      </c>
      <c r="AS1562" s="188" t="str">
        <f t="shared" si="561"/>
        <v/>
      </c>
      <c r="AT1562" s="188" t="str">
        <f>IF(ISNUMBER(A1562),MAX($AS$2:AS1562)-AS1562,"")</f>
        <v/>
      </c>
      <c r="AU1562" s="189" t="str">
        <f t="shared" si="562"/>
        <v/>
      </c>
      <c r="AV1562" s="190" t="str">
        <f t="shared" si="563"/>
        <v/>
      </c>
      <c r="AW1562" s="190" t="str">
        <f t="shared" si="564"/>
        <v/>
      </c>
      <c r="AX1562" s="191" t="str">
        <f ca="1">IF(ISNUMBER($A1562),INDIRECT(CONCATENATE("'Instrument List'!B",(MATCH(E1562,'Instrument List'!A:A,0))-0)),"")</f>
        <v/>
      </c>
      <c r="AY1562" s="191" t="str">
        <f ca="1">IF(ISNUMBER($A1562),INDIRECT(CONCATENATE("'Instrument List'!D",(MATCH(E1562,'Instrument List'!A:A,0))-0)),"")</f>
        <v/>
      </c>
      <c r="AZ1562" s="191" t="str">
        <f ca="1">IF(ISNUMBER($A1562),INDIRECT(CONCATENATE("'Instrument List'!C",(MATCH(E1562,'Instrument List'!A:A,0))-0)),"")</f>
        <v/>
      </c>
      <c r="BA1562" s="192" t="str">
        <f ca="1">IF(ISNUMBER(A1562),INDIRECT(CONCATENATE("'Instrument List'!E",(MATCH(E1562,'Instrument List'!A:A,0))-0)),"")</f>
        <v/>
      </c>
      <c r="BB1562" s="193" t="str">
        <f t="shared" si="565"/>
        <v/>
      </c>
      <c r="BC1562" s="193" t="str">
        <f t="shared" si="566"/>
        <v/>
      </c>
      <c r="BD1562" s="193" t="str">
        <f ca="1">IF(ISNUMBER(A1562),INDIRECT(CONCATENATE("'Instrument List'!F",(MATCH(E1562,'Instrument List'!A:A,0))-0)),"")</f>
        <v/>
      </c>
    </row>
    <row r="1563" spans="1:56">
      <c r="A1563" s="220" t="str">
        <f t="shared" si="546"/>
        <v/>
      </c>
      <c r="B1563" s="221"/>
      <c r="C1563" s="222"/>
      <c r="D1563" s="169"/>
      <c r="E1563" s="169"/>
      <c r="F1563" s="169"/>
      <c r="G1563" s="202"/>
      <c r="H1563" s="217"/>
      <c r="I1563" s="212"/>
      <c r="J1563" s="206"/>
      <c r="K1563" s="212"/>
      <c r="L1563" s="206"/>
      <c r="M1563" s="212"/>
      <c r="N1563" s="206"/>
      <c r="O1563" s="170" t="str">
        <f t="shared" si="547"/>
        <v/>
      </c>
      <c r="P1563" s="171"/>
      <c r="Q1563" s="171"/>
      <c r="R1563" s="171"/>
      <c r="S1563" s="172" t="str">
        <f t="shared" si="548"/>
        <v/>
      </c>
      <c r="T1563" s="172" t="str">
        <f t="shared" si="549"/>
        <v/>
      </c>
      <c r="U1563" s="171"/>
      <c r="V1563" s="171"/>
      <c r="W1563" s="173" t="str">
        <f t="shared" si="550"/>
        <v/>
      </c>
      <c r="X1563" s="173" t="str">
        <f t="shared" si="551"/>
        <v/>
      </c>
      <c r="Y1563" s="173" t="str">
        <f t="shared" si="552"/>
        <v/>
      </c>
      <c r="Z1563" s="171"/>
      <c r="AA1563" s="171"/>
      <c r="AB1563" s="171"/>
      <c r="AC1563" s="172" t="str">
        <f t="shared" si="553"/>
        <v/>
      </c>
      <c r="AD1563" s="172" t="str">
        <f t="shared" si="554"/>
        <v/>
      </c>
      <c r="AE1563" s="174"/>
      <c r="AF1563" s="175" t="str">
        <f t="shared" si="555"/>
        <v/>
      </c>
      <c r="AG1563" s="169"/>
      <c r="AH1563" s="171"/>
      <c r="AI1563" s="171"/>
      <c r="AJ1563" s="169"/>
      <c r="AK1563" s="176" t="str">
        <f t="shared" si="556"/>
        <v/>
      </c>
      <c r="AL1563" s="176" t="str">
        <f t="shared" si="557"/>
        <v/>
      </c>
      <c r="AM1563" s="176" t="str">
        <f t="shared" si="558"/>
        <v/>
      </c>
      <c r="AN1563" s="359" t="str">
        <f>IF(Overview!$K$17='Internal Calcs'!$P$22,IF(AK1563="","",AK1563),IF(Overview!$K$17='Internal Calcs'!$P$23,IF(AK1563="","",AK1563),IF(ISNUMBER(A1563),(IF(F1563="Short",G1563-H1563,H1563-G1563)*AZ1563-AX1563),"")))</f>
        <v/>
      </c>
      <c r="AO1563" s="401" t="str">
        <f>IF(Overview!$K$17='Internal Calcs'!$P$22,IF(AL1563="","",AL1563),IF(Overview!$K$17='Internal Calcs'!$P$23,IF(AL1563="","",AL1563),IF(ISNUMBER(A1563),IF(AL1563="",(IF(F1563="Short",G1563-H1563,H1563-G1563)*AZ1563-AX1563),(IF(F1563="Short",G1563-J1563,J1563-G1563)*AZ1563-AX1563)),"")))</f>
        <v/>
      </c>
      <c r="AP1563" s="359" t="str">
        <f>IF(Overview!$K$17='Internal Calcs'!$P$22,"",IF(Overview!$K$17='Internal Calcs'!$P$23,IF(AM1563="","",AM1563),IF(ISNUMBER(A1563),IF(AM1563="",(IF(F1563="Short",G1563-H1563,H1563-G1563)*AZ1563-AX1563),(IF(F1563="Short",G1563-L1563,L1563-G1563)*AZ1563-AX1563)),"")))</f>
        <v/>
      </c>
      <c r="AQ1563" s="176" t="str">
        <f t="shared" si="559"/>
        <v/>
      </c>
      <c r="AR1563" s="176" t="str">
        <f t="shared" si="560"/>
        <v/>
      </c>
      <c r="AS1563" s="176" t="str">
        <f t="shared" si="561"/>
        <v/>
      </c>
      <c r="AT1563" s="176" t="str">
        <f>IF(ISNUMBER(A1563),MAX($AS$2:AS1563)-AS1563,"")</f>
        <v/>
      </c>
      <c r="AU1563" s="177" t="str">
        <f t="shared" si="562"/>
        <v/>
      </c>
      <c r="AV1563" s="178" t="str">
        <f t="shared" si="563"/>
        <v/>
      </c>
      <c r="AW1563" s="178" t="str">
        <f t="shared" si="564"/>
        <v/>
      </c>
      <c r="AX1563" s="179" t="str">
        <f ca="1">IF(ISNUMBER($A1563),INDIRECT(CONCATENATE("'Instrument List'!B",(MATCH(E1563,'Instrument List'!A:A,0))-0)),"")</f>
        <v/>
      </c>
      <c r="AY1563" s="179" t="str">
        <f ca="1">IF(ISNUMBER($A1563),INDIRECT(CONCATENATE("'Instrument List'!D",(MATCH(E1563,'Instrument List'!A:A,0))-0)),"")</f>
        <v/>
      </c>
      <c r="AZ1563" s="179" t="str">
        <f ca="1">IF(ISNUMBER($A1563),INDIRECT(CONCATENATE("'Instrument List'!C",(MATCH(E1563,'Instrument List'!A:A,0))-0)),"")</f>
        <v/>
      </c>
      <c r="BA1563" s="180" t="str">
        <f ca="1">IF(ISNUMBER(A1563),INDIRECT(CONCATENATE("'Instrument List'!E",(MATCH(E1563,'Instrument List'!A:A,0))-0)),"")</f>
        <v/>
      </c>
      <c r="BB1563" s="181" t="str">
        <f t="shared" si="565"/>
        <v/>
      </c>
      <c r="BC1563" s="181" t="str">
        <f t="shared" si="566"/>
        <v/>
      </c>
      <c r="BD1563" s="181" t="str">
        <f ca="1">IF(ISNUMBER(A1563),INDIRECT(CONCATENATE("'Instrument List'!F",(MATCH(E1563,'Instrument List'!A:A,0))-0)),"")</f>
        <v/>
      </c>
    </row>
    <row r="1564" spans="1:56">
      <c r="A1564" s="223" t="str">
        <f t="shared" si="546"/>
        <v/>
      </c>
      <c r="B1564" s="224"/>
      <c r="C1564" s="225"/>
      <c r="D1564" s="182"/>
      <c r="E1564" s="182"/>
      <c r="F1564" s="182"/>
      <c r="G1564" s="203"/>
      <c r="H1564" s="218"/>
      <c r="I1564" s="213"/>
      <c r="J1564" s="207"/>
      <c r="K1564" s="213"/>
      <c r="L1564" s="207"/>
      <c r="M1564" s="213"/>
      <c r="N1564" s="207"/>
      <c r="O1564" s="183" t="str">
        <f t="shared" si="547"/>
        <v/>
      </c>
      <c r="P1564" s="184"/>
      <c r="Q1564" s="184"/>
      <c r="R1564" s="275"/>
      <c r="S1564" s="185" t="str">
        <f t="shared" si="548"/>
        <v/>
      </c>
      <c r="T1564" s="185" t="str">
        <f t="shared" si="549"/>
        <v/>
      </c>
      <c r="U1564" s="275"/>
      <c r="V1564" s="275"/>
      <c r="W1564" s="276" t="str">
        <f t="shared" si="550"/>
        <v/>
      </c>
      <c r="X1564" s="276" t="str">
        <f t="shared" si="551"/>
        <v/>
      </c>
      <c r="Y1564" s="276" t="str">
        <f t="shared" si="552"/>
        <v/>
      </c>
      <c r="Z1564" s="275"/>
      <c r="AA1564" s="184"/>
      <c r="AB1564" s="184"/>
      <c r="AC1564" s="185" t="str">
        <f t="shared" si="553"/>
        <v/>
      </c>
      <c r="AD1564" s="185" t="str">
        <f t="shared" si="554"/>
        <v/>
      </c>
      <c r="AE1564" s="186"/>
      <c r="AF1564" s="187" t="str">
        <f t="shared" si="555"/>
        <v/>
      </c>
      <c r="AG1564" s="182"/>
      <c r="AH1564" s="184"/>
      <c r="AI1564" s="184"/>
      <c r="AJ1564" s="182"/>
      <c r="AK1564" s="188" t="str">
        <f t="shared" si="556"/>
        <v/>
      </c>
      <c r="AL1564" s="188" t="str">
        <f t="shared" si="557"/>
        <v/>
      </c>
      <c r="AM1564" s="188" t="str">
        <f t="shared" si="558"/>
        <v/>
      </c>
      <c r="AN1564" s="359" t="str">
        <f>IF(Overview!$K$17='Internal Calcs'!$P$22,IF(AK1564="","",AK1564),IF(Overview!$K$17='Internal Calcs'!$P$23,IF(AK1564="","",AK1564),IF(ISNUMBER(A1564),(IF(F1564="Short",G1564-H1564,H1564-G1564)*AZ1564-AX1564),"")))</f>
        <v/>
      </c>
      <c r="AO1564" s="401" t="str">
        <f>IF(Overview!$K$17='Internal Calcs'!$P$22,IF(AL1564="","",AL1564),IF(Overview!$K$17='Internal Calcs'!$P$23,IF(AL1564="","",AL1564),IF(ISNUMBER(A1564),IF(AL1564="",(IF(F1564="Short",G1564-H1564,H1564-G1564)*AZ1564-AX1564),(IF(F1564="Short",G1564-J1564,J1564-G1564)*AZ1564-AX1564)),"")))</f>
        <v/>
      </c>
      <c r="AP1564" s="359" t="str">
        <f>IF(Overview!$K$17='Internal Calcs'!$P$22,"",IF(Overview!$K$17='Internal Calcs'!$P$23,IF(AM1564="","",AM1564),IF(ISNUMBER(A1564),IF(AM1564="",(IF(F1564="Short",G1564-H1564,H1564-G1564)*AZ1564-AX1564),(IF(F1564="Short",G1564-L1564,L1564-G1564)*AZ1564-AX1564)),"")))</f>
        <v/>
      </c>
      <c r="AQ1564" s="188" t="str">
        <f t="shared" si="559"/>
        <v/>
      </c>
      <c r="AR1564" s="188" t="str">
        <f t="shared" si="560"/>
        <v/>
      </c>
      <c r="AS1564" s="188" t="str">
        <f t="shared" si="561"/>
        <v/>
      </c>
      <c r="AT1564" s="188" t="str">
        <f>IF(ISNUMBER(A1564),MAX($AS$2:AS1564)-AS1564,"")</f>
        <v/>
      </c>
      <c r="AU1564" s="189" t="str">
        <f t="shared" si="562"/>
        <v/>
      </c>
      <c r="AV1564" s="190" t="str">
        <f t="shared" si="563"/>
        <v/>
      </c>
      <c r="AW1564" s="190" t="str">
        <f t="shared" si="564"/>
        <v/>
      </c>
      <c r="AX1564" s="191" t="str">
        <f ca="1">IF(ISNUMBER($A1564),INDIRECT(CONCATENATE("'Instrument List'!B",(MATCH(E1564,'Instrument List'!A:A,0))-0)),"")</f>
        <v/>
      </c>
      <c r="AY1564" s="191" t="str">
        <f ca="1">IF(ISNUMBER($A1564),INDIRECT(CONCATENATE("'Instrument List'!D",(MATCH(E1564,'Instrument List'!A:A,0))-0)),"")</f>
        <v/>
      </c>
      <c r="AZ1564" s="191" t="str">
        <f ca="1">IF(ISNUMBER($A1564),INDIRECT(CONCATENATE("'Instrument List'!C",(MATCH(E1564,'Instrument List'!A:A,0))-0)),"")</f>
        <v/>
      </c>
      <c r="BA1564" s="192" t="str">
        <f ca="1">IF(ISNUMBER(A1564),INDIRECT(CONCATENATE("'Instrument List'!E",(MATCH(E1564,'Instrument List'!A:A,0))-0)),"")</f>
        <v/>
      </c>
      <c r="BB1564" s="193" t="str">
        <f t="shared" si="565"/>
        <v/>
      </c>
      <c r="BC1564" s="193" t="str">
        <f t="shared" si="566"/>
        <v/>
      </c>
      <c r="BD1564" s="193" t="str">
        <f ca="1">IF(ISNUMBER(A1564),INDIRECT(CONCATENATE("'Instrument List'!F",(MATCH(E1564,'Instrument List'!A:A,0))-0)),"")</f>
        <v/>
      </c>
    </row>
    <row r="1565" spans="1:56">
      <c r="A1565" s="220" t="str">
        <f t="shared" si="546"/>
        <v/>
      </c>
      <c r="B1565" s="221"/>
      <c r="C1565" s="222"/>
      <c r="D1565" s="169"/>
      <c r="E1565" s="169"/>
      <c r="F1565" s="169"/>
      <c r="G1565" s="202"/>
      <c r="H1565" s="217"/>
      <c r="I1565" s="212"/>
      <c r="J1565" s="206"/>
      <c r="K1565" s="212"/>
      <c r="L1565" s="206"/>
      <c r="M1565" s="212"/>
      <c r="N1565" s="206"/>
      <c r="O1565" s="170" t="str">
        <f t="shared" si="547"/>
        <v/>
      </c>
      <c r="P1565" s="171"/>
      <c r="Q1565" s="171"/>
      <c r="R1565" s="171"/>
      <c r="S1565" s="172" t="str">
        <f t="shared" si="548"/>
        <v/>
      </c>
      <c r="T1565" s="172" t="str">
        <f t="shared" si="549"/>
        <v/>
      </c>
      <c r="U1565" s="171"/>
      <c r="V1565" s="171"/>
      <c r="W1565" s="173" t="str">
        <f t="shared" si="550"/>
        <v/>
      </c>
      <c r="X1565" s="173" t="str">
        <f t="shared" si="551"/>
        <v/>
      </c>
      <c r="Y1565" s="173" t="str">
        <f t="shared" si="552"/>
        <v/>
      </c>
      <c r="Z1565" s="171"/>
      <c r="AA1565" s="171"/>
      <c r="AB1565" s="171"/>
      <c r="AC1565" s="172" t="str">
        <f t="shared" si="553"/>
        <v/>
      </c>
      <c r="AD1565" s="172" t="str">
        <f t="shared" si="554"/>
        <v/>
      </c>
      <c r="AE1565" s="174"/>
      <c r="AF1565" s="175" t="str">
        <f t="shared" si="555"/>
        <v/>
      </c>
      <c r="AG1565" s="169"/>
      <c r="AH1565" s="171"/>
      <c r="AI1565" s="171"/>
      <c r="AJ1565" s="169"/>
      <c r="AK1565" s="176" t="str">
        <f t="shared" si="556"/>
        <v/>
      </c>
      <c r="AL1565" s="176" t="str">
        <f t="shared" si="557"/>
        <v/>
      </c>
      <c r="AM1565" s="176" t="str">
        <f t="shared" si="558"/>
        <v/>
      </c>
      <c r="AN1565" s="359" t="str">
        <f>IF(Overview!$K$17='Internal Calcs'!$P$22,IF(AK1565="","",AK1565),IF(Overview!$K$17='Internal Calcs'!$P$23,IF(AK1565="","",AK1565),IF(ISNUMBER(A1565),(IF(F1565="Short",G1565-H1565,H1565-G1565)*AZ1565-AX1565),"")))</f>
        <v/>
      </c>
      <c r="AO1565" s="401" t="str">
        <f>IF(Overview!$K$17='Internal Calcs'!$P$22,IF(AL1565="","",AL1565),IF(Overview!$K$17='Internal Calcs'!$P$23,IF(AL1565="","",AL1565),IF(ISNUMBER(A1565),IF(AL1565="",(IF(F1565="Short",G1565-H1565,H1565-G1565)*AZ1565-AX1565),(IF(F1565="Short",G1565-J1565,J1565-G1565)*AZ1565-AX1565)),"")))</f>
        <v/>
      </c>
      <c r="AP1565" s="359" t="str">
        <f>IF(Overview!$K$17='Internal Calcs'!$P$22,"",IF(Overview!$K$17='Internal Calcs'!$P$23,IF(AM1565="","",AM1565),IF(ISNUMBER(A1565),IF(AM1565="",(IF(F1565="Short",G1565-H1565,H1565-G1565)*AZ1565-AX1565),(IF(F1565="Short",G1565-L1565,L1565-G1565)*AZ1565-AX1565)),"")))</f>
        <v/>
      </c>
      <c r="AQ1565" s="176" t="str">
        <f t="shared" si="559"/>
        <v/>
      </c>
      <c r="AR1565" s="176" t="str">
        <f t="shared" si="560"/>
        <v/>
      </c>
      <c r="AS1565" s="176" t="str">
        <f t="shared" si="561"/>
        <v/>
      </c>
      <c r="AT1565" s="176" t="str">
        <f>IF(ISNUMBER(A1565),MAX($AS$2:AS1565)-AS1565,"")</f>
        <v/>
      </c>
      <c r="AU1565" s="177" t="str">
        <f t="shared" si="562"/>
        <v/>
      </c>
      <c r="AV1565" s="178" t="str">
        <f t="shared" si="563"/>
        <v/>
      </c>
      <c r="AW1565" s="178" t="str">
        <f t="shared" si="564"/>
        <v/>
      </c>
      <c r="AX1565" s="179" t="str">
        <f ca="1">IF(ISNUMBER($A1565),INDIRECT(CONCATENATE("'Instrument List'!B",(MATCH(E1565,'Instrument List'!A:A,0))-0)),"")</f>
        <v/>
      </c>
      <c r="AY1565" s="179" t="str">
        <f ca="1">IF(ISNUMBER($A1565),INDIRECT(CONCATENATE("'Instrument List'!D",(MATCH(E1565,'Instrument List'!A:A,0))-0)),"")</f>
        <v/>
      </c>
      <c r="AZ1565" s="179" t="str">
        <f ca="1">IF(ISNUMBER($A1565),INDIRECT(CONCATENATE("'Instrument List'!C",(MATCH(E1565,'Instrument List'!A:A,0))-0)),"")</f>
        <v/>
      </c>
      <c r="BA1565" s="180" t="str">
        <f ca="1">IF(ISNUMBER(A1565),INDIRECT(CONCATENATE("'Instrument List'!E",(MATCH(E1565,'Instrument List'!A:A,0))-0)),"")</f>
        <v/>
      </c>
      <c r="BB1565" s="181" t="str">
        <f t="shared" si="565"/>
        <v/>
      </c>
      <c r="BC1565" s="181" t="str">
        <f t="shared" si="566"/>
        <v/>
      </c>
      <c r="BD1565" s="181" t="str">
        <f ca="1">IF(ISNUMBER(A1565),INDIRECT(CONCATENATE("'Instrument List'!F",(MATCH(E1565,'Instrument List'!A:A,0))-0)),"")</f>
        <v/>
      </c>
    </row>
    <row r="1566" spans="1:56">
      <c r="A1566" s="223" t="str">
        <f t="shared" si="546"/>
        <v/>
      </c>
      <c r="B1566" s="224"/>
      <c r="C1566" s="225"/>
      <c r="D1566" s="182"/>
      <c r="E1566" s="182"/>
      <c r="F1566" s="182"/>
      <c r="G1566" s="203"/>
      <c r="H1566" s="218"/>
      <c r="I1566" s="213"/>
      <c r="J1566" s="207"/>
      <c r="K1566" s="213"/>
      <c r="L1566" s="207"/>
      <c r="M1566" s="213"/>
      <c r="N1566" s="207"/>
      <c r="O1566" s="183" t="str">
        <f t="shared" si="547"/>
        <v/>
      </c>
      <c r="P1566" s="184"/>
      <c r="Q1566" s="184"/>
      <c r="R1566" s="275"/>
      <c r="S1566" s="185" t="str">
        <f t="shared" si="548"/>
        <v/>
      </c>
      <c r="T1566" s="185" t="str">
        <f t="shared" si="549"/>
        <v/>
      </c>
      <c r="U1566" s="275"/>
      <c r="V1566" s="275"/>
      <c r="W1566" s="276" t="str">
        <f t="shared" si="550"/>
        <v/>
      </c>
      <c r="X1566" s="276" t="str">
        <f t="shared" si="551"/>
        <v/>
      </c>
      <c r="Y1566" s="276" t="str">
        <f t="shared" si="552"/>
        <v/>
      </c>
      <c r="Z1566" s="275"/>
      <c r="AA1566" s="184"/>
      <c r="AB1566" s="184"/>
      <c r="AC1566" s="185" t="str">
        <f t="shared" si="553"/>
        <v/>
      </c>
      <c r="AD1566" s="185" t="str">
        <f t="shared" si="554"/>
        <v/>
      </c>
      <c r="AE1566" s="186"/>
      <c r="AF1566" s="187" t="str">
        <f t="shared" si="555"/>
        <v/>
      </c>
      <c r="AG1566" s="182"/>
      <c r="AH1566" s="184"/>
      <c r="AI1566" s="184"/>
      <c r="AJ1566" s="182"/>
      <c r="AK1566" s="188" t="str">
        <f t="shared" si="556"/>
        <v/>
      </c>
      <c r="AL1566" s="188" t="str">
        <f t="shared" si="557"/>
        <v/>
      </c>
      <c r="AM1566" s="188" t="str">
        <f t="shared" si="558"/>
        <v/>
      </c>
      <c r="AN1566" s="359" t="str">
        <f>IF(Overview!$K$17='Internal Calcs'!$P$22,IF(AK1566="","",AK1566),IF(Overview!$K$17='Internal Calcs'!$P$23,IF(AK1566="","",AK1566),IF(ISNUMBER(A1566),(IF(F1566="Short",G1566-H1566,H1566-G1566)*AZ1566-AX1566),"")))</f>
        <v/>
      </c>
      <c r="AO1566" s="401" t="str">
        <f>IF(Overview!$K$17='Internal Calcs'!$P$22,IF(AL1566="","",AL1566),IF(Overview!$K$17='Internal Calcs'!$P$23,IF(AL1566="","",AL1566),IF(ISNUMBER(A1566),IF(AL1566="",(IF(F1566="Short",G1566-H1566,H1566-G1566)*AZ1566-AX1566),(IF(F1566="Short",G1566-J1566,J1566-G1566)*AZ1566-AX1566)),"")))</f>
        <v/>
      </c>
      <c r="AP1566" s="359" t="str">
        <f>IF(Overview!$K$17='Internal Calcs'!$P$22,"",IF(Overview!$K$17='Internal Calcs'!$P$23,IF(AM1566="","",AM1566),IF(ISNUMBER(A1566),IF(AM1566="",(IF(F1566="Short",G1566-H1566,H1566-G1566)*AZ1566-AX1566),(IF(F1566="Short",G1566-L1566,L1566-G1566)*AZ1566-AX1566)),"")))</f>
        <v/>
      </c>
      <c r="AQ1566" s="188" t="str">
        <f t="shared" si="559"/>
        <v/>
      </c>
      <c r="AR1566" s="188" t="str">
        <f t="shared" si="560"/>
        <v/>
      </c>
      <c r="AS1566" s="188" t="str">
        <f t="shared" si="561"/>
        <v/>
      </c>
      <c r="AT1566" s="188" t="str">
        <f>IF(ISNUMBER(A1566),MAX($AS$2:AS1566)-AS1566,"")</f>
        <v/>
      </c>
      <c r="AU1566" s="189" t="str">
        <f t="shared" si="562"/>
        <v/>
      </c>
      <c r="AV1566" s="190" t="str">
        <f t="shared" si="563"/>
        <v/>
      </c>
      <c r="AW1566" s="190" t="str">
        <f t="shared" si="564"/>
        <v/>
      </c>
      <c r="AX1566" s="191" t="str">
        <f ca="1">IF(ISNUMBER($A1566),INDIRECT(CONCATENATE("'Instrument List'!B",(MATCH(E1566,'Instrument List'!A:A,0))-0)),"")</f>
        <v/>
      </c>
      <c r="AY1566" s="191" t="str">
        <f ca="1">IF(ISNUMBER($A1566),INDIRECT(CONCATENATE("'Instrument List'!D",(MATCH(E1566,'Instrument List'!A:A,0))-0)),"")</f>
        <v/>
      </c>
      <c r="AZ1566" s="191" t="str">
        <f ca="1">IF(ISNUMBER($A1566),INDIRECT(CONCATENATE("'Instrument List'!C",(MATCH(E1566,'Instrument List'!A:A,0))-0)),"")</f>
        <v/>
      </c>
      <c r="BA1566" s="192" t="str">
        <f ca="1">IF(ISNUMBER(A1566),INDIRECT(CONCATENATE("'Instrument List'!E",(MATCH(E1566,'Instrument List'!A:A,0))-0)),"")</f>
        <v/>
      </c>
      <c r="BB1566" s="193" t="str">
        <f t="shared" si="565"/>
        <v/>
      </c>
      <c r="BC1566" s="193" t="str">
        <f t="shared" si="566"/>
        <v/>
      </c>
      <c r="BD1566" s="193" t="str">
        <f ca="1">IF(ISNUMBER(A1566),INDIRECT(CONCATENATE("'Instrument List'!F",(MATCH(E1566,'Instrument List'!A:A,0))-0)),"")</f>
        <v/>
      </c>
    </row>
    <row r="1567" spans="1:56">
      <c r="A1567" s="220" t="str">
        <f t="shared" si="546"/>
        <v/>
      </c>
      <c r="B1567" s="221"/>
      <c r="C1567" s="222"/>
      <c r="D1567" s="169"/>
      <c r="E1567" s="169"/>
      <c r="F1567" s="169"/>
      <c r="G1567" s="202"/>
      <c r="H1567" s="217"/>
      <c r="I1567" s="212"/>
      <c r="J1567" s="206"/>
      <c r="K1567" s="212"/>
      <c r="L1567" s="206"/>
      <c r="M1567" s="212"/>
      <c r="N1567" s="206"/>
      <c r="O1567" s="170" t="str">
        <f t="shared" si="547"/>
        <v/>
      </c>
      <c r="P1567" s="171"/>
      <c r="Q1567" s="171"/>
      <c r="R1567" s="171"/>
      <c r="S1567" s="172" t="str">
        <f t="shared" si="548"/>
        <v/>
      </c>
      <c r="T1567" s="172" t="str">
        <f t="shared" si="549"/>
        <v/>
      </c>
      <c r="U1567" s="171"/>
      <c r="V1567" s="171"/>
      <c r="W1567" s="173" t="str">
        <f t="shared" si="550"/>
        <v/>
      </c>
      <c r="X1567" s="173" t="str">
        <f t="shared" si="551"/>
        <v/>
      </c>
      <c r="Y1567" s="173" t="str">
        <f t="shared" si="552"/>
        <v/>
      </c>
      <c r="Z1567" s="171"/>
      <c r="AA1567" s="171"/>
      <c r="AB1567" s="171"/>
      <c r="AC1567" s="172" t="str">
        <f t="shared" si="553"/>
        <v/>
      </c>
      <c r="AD1567" s="172" t="str">
        <f t="shared" si="554"/>
        <v/>
      </c>
      <c r="AE1567" s="174"/>
      <c r="AF1567" s="175" t="str">
        <f t="shared" si="555"/>
        <v/>
      </c>
      <c r="AG1567" s="169"/>
      <c r="AH1567" s="171"/>
      <c r="AI1567" s="171"/>
      <c r="AJ1567" s="169"/>
      <c r="AK1567" s="176" t="str">
        <f t="shared" si="556"/>
        <v/>
      </c>
      <c r="AL1567" s="176" t="str">
        <f t="shared" si="557"/>
        <v/>
      </c>
      <c r="AM1567" s="176" t="str">
        <f t="shared" si="558"/>
        <v/>
      </c>
      <c r="AN1567" s="359" t="str">
        <f>IF(Overview!$K$17='Internal Calcs'!$P$22,IF(AK1567="","",AK1567),IF(Overview!$K$17='Internal Calcs'!$P$23,IF(AK1567="","",AK1567),IF(ISNUMBER(A1567),(IF(F1567="Short",G1567-H1567,H1567-G1567)*AZ1567-AX1567),"")))</f>
        <v/>
      </c>
      <c r="AO1567" s="401" t="str">
        <f>IF(Overview!$K$17='Internal Calcs'!$P$22,IF(AL1567="","",AL1567),IF(Overview!$K$17='Internal Calcs'!$P$23,IF(AL1567="","",AL1567),IF(ISNUMBER(A1567),IF(AL1567="",(IF(F1567="Short",G1567-H1567,H1567-G1567)*AZ1567-AX1567),(IF(F1567="Short",G1567-J1567,J1567-G1567)*AZ1567-AX1567)),"")))</f>
        <v/>
      </c>
      <c r="AP1567" s="359" t="str">
        <f>IF(Overview!$K$17='Internal Calcs'!$P$22,"",IF(Overview!$K$17='Internal Calcs'!$P$23,IF(AM1567="","",AM1567),IF(ISNUMBER(A1567),IF(AM1567="",(IF(F1567="Short",G1567-H1567,H1567-G1567)*AZ1567-AX1567),(IF(F1567="Short",G1567-L1567,L1567-G1567)*AZ1567-AX1567)),"")))</f>
        <v/>
      </c>
      <c r="AQ1567" s="176" t="str">
        <f t="shared" si="559"/>
        <v/>
      </c>
      <c r="AR1567" s="176" t="str">
        <f t="shared" si="560"/>
        <v/>
      </c>
      <c r="AS1567" s="176" t="str">
        <f t="shared" si="561"/>
        <v/>
      </c>
      <c r="AT1567" s="176" t="str">
        <f>IF(ISNUMBER(A1567),MAX($AS$2:AS1567)-AS1567,"")</f>
        <v/>
      </c>
      <c r="AU1567" s="177" t="str">
        <f t="shared" si="562"/>
        <v/>
      </c>
      <c r="AV1567" s="178" t="str">
        <f t="shared" si="563"/>
        <v/>
      </c>
      <c r="AW1567" s="178" t="str">
        <f t="shared" si="564"/>
        <v/>
      </c>
      <c r="AX1567" s="179" t="str">
        <f ca="1">IF(ISNUMBER($A1567),INDIRECT(CONCATENATE("'Instrument List'!B",(MATCH(E1567,'Instrument List'!A:A,0))-0)),"")</f>
        <v/>
      </c>
      <c r="AY1567" s="179" t="str">
        <f ca="1">IF(ISNUMBER($A1567),INDIRECT(CONCATENATE("'Instrument List'!D",(MATCH(E1567,'Instrument List'!A:A,0))-0)),"")</f>
        <v/>
      </c>
      <c r="AZ1567" s="179" t="str">
        <f ca="1">IF(ISNUMBER($A1567),INDIRECT(CONCATENATE("'Instrument List'!C",(MATCH(E1567,'Instrument List'!A:A,0))-0)),"")</f>
        <v/>
      </c>
      <c r="BA1567" s="180" t="str">
        <f ca="1">IF(ISNUMBER(A1567),INDIRECT(CONCATENATE("'Instrument List'!E",(MATCH(E1567,'Instrument List'!A:A,0))-0)),"")</f>
        <v/>
      </c>
      <c r="BB1567" s="181" t="str">
        <f t="shared" si="565"/>
        <v/>
      </c>
      <c r="BC1567" s="181" t="str">
        <f t="shared" si="566"/>
        <v/>
      </c>
      <c r="BD1567" s="181" t="str">
        <f ca="1">IF(ISNUMBER(A1567),INDIRECT(CONCATENATE("'Instrument List'!F",(MATCH(E1567,'Instrument List'!A:A,0))-0)),"")</f>
        <v/>
      </c>
    </row>
    <row r="1568" spans="1:56">
      <c r="A1568" s="223" t="str">
        <f t="shared" si="546"/>
        <v/>
      </c>
      <c r="B1568" s="224"/>
      <c r="C1568" s="225"/>
      <c r="D1568" s="182"/>
      <c r="E1568" s="182"/>
      <c r="F1568" s="182"/>
      <c r="G1568" s="203"/>
      <c r="H1568" s="218"/>
      <c r="I1568" s="213"/>
      <c r="J1568" s="207"/>
      <c r="K1568" s="213"/>
      <c r="L1568" s="207"/>
      <c r="M1568" s="213"/>
      <c r="N1568" s="207"/>
      <c r="O1568" s="183" t="str">
        <f t="shared" si="547"/>
        <v/>
      </c>
      <c r="P1568" s="184"/>
      <c r="Q1568" s="184"/>
      <c r="R1568" s="275"/>
      <c r="S1568" s="185" t="str">
        <f t="shared" si="548"/>
        <v/>
      </c>
      <c r="T1568" s="185" t="str">
        <f t="shared" si="549"/>
        <v/>
      </c>
      <c r="U1568" s="275"/>
      <c r="V1568" s="275"/>
      <c r="W1568" s="276" t="str">
        <f t="shared" si="550"/>
        <v/>
      </c>
      <c r="X1568" s="276" t="str">
        <f t="shared" si="551"/>
        <v/>
      </c>
      <c r="Y1568" s="276" t="str">
        <f t="shared" si="552"/>
        <v/>
      </c>
      <c r="Z1568" s="275"/>
      <c r="AA1568" s="184"/>
      <c r="AB1568" s="184"/>
      <c r="AC1568" s="185" t="str">
        <f t="shared" si="553"/>
        <v/>
      </c>
      <c r="AD1568" s="185" t="str">
        <f t="shared" si="554"/>
        <v/>
      </c>
      <c r="AE1568" s="186"/>
      <c r="AF1568" s="187" t="str">
        <f t="shared" si="555"/>
        <v/>
      </c>
      <c r="AG1568" s="182"/>
      <c r="AH1568" s="184"/>
      <c r="AI1568" s="184"/>
      <c r="AJ1568" s="182"/>
      <c r="AK1568" s="188" t="str">
        <f t="shared" si="556"/>
        <v/>
      </c>
      <c r="AL1568" s="188" t="str">
        <f t="shared" si="557"/>
        <v/>
      </c>
      <c r="AM1568" s="188" t="str">
        <f t="shared" si="558"/>
        <v/>
      </c>
      <c r="AN1568" s="359" t="str">
        <f>IF(Overview!$K$17='Internal Calcs'!$P$22,IF(AK1568="","",AK1568),IF(Overview!$K$17='Internal Calcs'!$P$23,IF(AK1568="","",AK1568),IF(ISNUMBER(A1568),(IF(F1568="Short",G1568-H1568,H1568-G1568)*AZ1568-AX1568),"")))</f>
        <v/>
      </c>
      <c r="AO1568" s="401" t="str">
        <f>IF(Overview!$K$17='Internal Calcs'!$P$22,IF(AL1568="","",AL1568),IF(Overview!$K$17='Internal Calcs'!$P$23,IF(AL1568="","",AL1568),IF(ISNUMBER(A1568),IF(AL1568="",(IF(F1568="Short",G1568-H1568,H1568-G1568)*AZ1568-AX1568),(IF(F1568="Short",G1568-J1568,J1568-G1568)*AZ1568-AX1568)),"")))</f>
        <v/>
      </c>
      <c r="AP1568" s="359" t="str">
        <f>IF(Overview!$K$17='Internal Calcs'!$P$22,"",IF(Overview!$K$17='Internal Calcs'!$P$23,IF(AM1568="","",AM1568),IF(ISNUMBER(A1568),IF(AM1568="",(IF(F1568="Short",G1568-H1568,H1568-G1568)*AZ1568-AX1568),(IF(F1568="Short",G1568-L1568,L1568-G1568)*AZ1568-AX1568)),"")))</f>
        <v/>
      </c>
      <c r="AQ1568" s="188" t="str">
        <f t="shared" si="559"/>
        <v/>
      </c>
      <c r="AR1568" s="188" t="str">
        <f t="shared" si="560"/>
        <v/>
      </c>
      <c r="AS1568" s="188" t="str">
        <f t="shared" si="561"/>
        <v/>
      </c>
      <c r="AT1568" s="188" t="str">
        <f>IF(ISNUMBER(A1568),MAX($AS$2:AS1568)-AS1568,"")</f>
        <v/>
      </c>
      <c r="AU1568" s="189" t="str">
        <f t="shared" si="562"/>
        <v/>
      </c>
      <c r="AV1568" s="190" t="str">
        <f t="shared" si="563"/>
        <v/>
      </c>
      <c r="AW1568" s="190" t="str">
        <f t="shared" si="564"/>
        <v/>
      </c>
      <c r="AX1568" s="191" t="str">
        <f ca="1">IF(ISNUMBER($A1568),INDIRECT(CONCATENATE("'Instrument List'!B",(MATCH(E1568,'Instrument List'!A:A,0))-0)),"")</f>
        <v/>
      </c>
      <c r="AY1568" s="191" t="str">
        <f ca="1">IF(ISNUMBER($A1568),INDIRECT(CONCATENATE("'Instrument List'!D",(MATCH(E1568,'Instrument List'!A:A,0))-0)),"")</f>
        <v/>
      </c>
      <c r="AZ1568" s="191" t="str">
        <f ca="1">IF(ISNUMBER($A1568),INDIRECT(CONCATENATE("'Instrument List'!C",(MATCH(E1568,'Instrument List'!A:A,0))-0)),"")</f>
        <v/>
      </c>
      <c r="BA1568" s="192" t="str">
        <f ca="1">IF(ISNUMBER(A1568),INDIRECT(CONCATENATE("'Instrument List'!E",(MATCH(E1568,'Instrument List'!A:A,0))-0)),"")</f>
        <v/>
      </c>
      <c r="BB1568" s="193" t="str">
        <f t="shared" si="565"/>
        <v/>
      </c>
      <c r="BC1568" s="193" t="str">
        <f t="shared" si="566"/>
        <v/>
      </c>
      <c r="BD1568" s="193" t="str">
        <f ca="1">IF(ISNUMBER(A1568),INDIRECT(CONCATENATE("'Instrument List'!F",(MATCH(E1568,'Instrument List'!A:A,0))-0)),"")</f>
        <v/>
      </c>
    </row>
    <row r="1569" spans="1:56">
      <c r="A1569" s="220" t="str">
        <f t="shared" si="546"/>
        <v/>
      </c>
      <c r="B1569" s="221"/>
      <c r="C1569" s="222"/>
      <c r="D1569" s="169"/>
      <c r="E1569" s="169"/>
      <c r="F1569" s="169"/>
      <c r="G1569" s="202"/>
      <c r="H1569" s="217"/>
      <c r="I1569" s="212"/>
      <c r="J1569" s="206"/>
      <c r="K1569" s="212"/>
      <c r="L1569" s="206"/>
      <c r="M1569" s="212"/>
      <c r="N1569" s="206"/>
      <c r="O1569" s="170" t="str">
        <f t="shared" si="547"/>
        <v/>
      </c>
      <c r="P1569" s="171"/>
      <c r="Q1569" s="171"/>
      <c r="R1569" s="171"/>
      <c r="S1569" s="172" t="str">
        <f t="shared" si="548"/>
        <v/>
      </c>
      <c r="T1569" s="172" t="str">
        <f t="shared" si="549"/>
        <v/>
      </c>
      <c r="U1569" s="171"/>
      <c r="V1569" s="171"/>
      <c r="W1569" s="173" t="str">
        <f t="shared" si="550"/>
        <v/>
      </c>
      <c r="X1569" s="173" t="str">
        <f t="shared" si="551"/>
        <v/>
      </c>
      <c r="Y1569" s="173" t="str">
        <f t="shared" si="552"/>
        <v/>
      </c>
      <c r="Z1569" s="171"/>
      <c r="AA1569" s="171"/>
      <c r="AB1569" s="171"/>
      <c r="AC1569" s="172" t="str">
        <f t="shared" si="553"/>
        <v/>
      </c>
      <c r="AD1569" s="172" t="str">
        <f t="shared" si="554"/>
        <v/>
      </c>
      <c r="AE1569" s="174"/>
      <c r="AF1569" s="175" t="str">
        <f t="shared" si="555"/>
        <v/>
      </c>
      <c r="AG1569" s="169"/>
      <c r="AH1569" s="171"/>
      <c r="AI1569" s="171"/>
      <c r="AJ1569" s="169"/>
      <c r="AK1569" s="176" t="str">
        <f t="shared" si="556"/>
        <v/>
      </c>
      <c r="AL1569" s="176" t="str">
        <f t="shared" si="557"/>
        <v/>
      </c>
      <c r="AM1569" s="176" t="str">
        <f t="shared" si="558"/>
        <v/>
      </c>
      <c r="AN1569" s="359" t="str">
        <f>IF(Overview!$K$17='Internal Calcs'!$P$22,IF(AK1569="","",AK1569),IF(Overview!$K$17='Internal Calcs'!$P$23,IF(AK1569="","",AK1569),IF(ISNUMBER(A1569),(IF(F1569="Short",G1569-H1569,H1569-G1569)*AZ1569-AX1569),"")))</f>
        <v/>
      </c>
      <c r="AO1569" s="401" t="str">
        <f>IF(Overview!$K$17='Internal Calcs'!$P$22,IF(AL1569="","",AL1569),IF(Overview!$K$17='Internal Calcs'!$P$23,IF(AL1569="","",AL1569),IF(ISNUMBER(A1569),IF(AL1569="",(IF(F1569="Short",G1569-H1569,H1569-G1569)*AZ1569-AX1569),(IF(F1569="Short",G1569-J1569,J1569-G1569)*AZ1569-AX1569)),"")))</f>
        <v/>
      </c>
      <c r="AP1569" s="359" t="str">
        <f>IF(Overview!$K$17='Internal Calcs'!$P$22,"",IF(Overview!$K$17='Internal Calcs'!$P$23,IF(AM1569="","",AM1569),IF(ISNUMBER(A1569),IF(AM1569="",(IF(F1569="Short",G1569-H1569,H1569-G1569)*AZ1569-AX1569),(IF(F1569="Short",G1569-L1569,L1569-G1569)*AZ1569-AX1569)),"")))</f>
        <v/>
      </c>
      <c r="AQ1569" s="176" t="str">
        <f t="shared" si="559"/>
        <v/>
      </c>
      <c r="AR1569" s="176" t="str">
        <f t="shared" si="560"/>
        <v/>
      </c>
      <c r="AS1569" s="176" t="str">
        <f t="shared" si="561"/>
        <v/>
      </c>
      <c r="AT1569" s="176" t="str">
        <f>IF(ISNUMBER(A1569),MAX($AS$2:AS1569)-AS1569,"")</f>
        <v/>
      </c>
      <c r="AU1569" s="177" t="str">
        <f t="shared" si="562"/>
        <v/>
      </c>
      <c r="AV1569" s="178" t="str">
        <f t="shared" si="563"/>
        <v/>
      </c>
      <c r="AW1569" s="178" t="str">
        <f t="shared" si="564"/>
        <v/>
      </c>
      <c r="AX1569" s="179" t="str">
        <f ca="1">IF(ISNUMBER($A1569),INDIRECT(CONCATENATE("'Instrument List'!B",(MATCH(E1569,'Instrument List'!A:A,0))-0)),"")</f>
        <v/>
      </c>
      <c r="AY1569" s="179" t="str">
        <f ca="1">IF(ISNUMBER($A1569),INDIRECT(CONCATENATE("'Instrument List'!D",(MATCH(E1569,'Instrument List'!A:A,0))-0)),"")</f>
        <v/>
      </c>
      <c r="AZ1569" s="179" t="str">
        <f ca="1">IF(ISNUMBER($A1569),INDIRECT(CONCATENATE("'Instrument List'!C",(MATCH(E1569,'Instrument List'!A:A,0))-0)),"")</f>
        <v/>
      </c>
      <c r="BA1569" s="180" t="str">
        <f ca="1">IF(ISNUMBER(A1569),INDIRECT(CONCATENATE("'Instrument List'!E",(MATCH(E1569,'Instrument List'!A:A,0))-0)),"")</f>
        <v/>
      </c>
      <c r="BB1569" s="181" t="str">
        <f t="shared" si="565"/>
        <v/>
      </c>
      <c r="BC1569" s="181" t="str">
        <f t="shared" si="566"/>
        <v/>
      </c>
      <c r="BD1569" s="181" t="str">
        <f ca="1">IF(ISNUMBER(A1569),INDIRECT(CONCATENATE("'Instrument List'!F",(MATCH(E1569,'Instrument List'!A:A,0))-0)),"")</f>
        <v/>
      </c>
    </row>
    <row r="1570" spans="1:56">
      <c r="A1570" s="223" t="str">
        <f t="shared" si="546"/>
        <v/>
      </c>
      <c r="B1570" s="224"/>
      <c r="C1570" s="225"/>
      <c r="D1570" s="182"/>
      <c r="E1570" s="182"/>
      <c r="F1570" s="182"/>
      <c r="G1570" s="203"/>
      <c r="H1570" s="218"/>
      <c r="I1570" s="213"/>
      <c r="J1570" s="207"/>
      <c r="K1570" s="213"/>
      <c r="L1570" s="207"/>
      <c r="M1570" s="213"/>
      <c r="N1570" s="207"/>
      <c r="O1570" s="183" t="str">
        <f t="shared" si="547"/>
        <v/>
      </c>
      <c r="P1570" s="184"/>
      <c r="Q1570" s="184"/>
      <c r="R1570" s="275"/>
      <c r="S1570" s="185" t="str">
        <f t="shared" si="548"/>
        <v/>
      </c>
      <c r="T1570" s="185" t="str">
        <f t="shared" si="549"/>
        <v/>
      </c>
      <c r="U1570" s="275"/>
      <c r="V1570" s="275"/>
      <c r="W1570" s="276" t="str">
        <f t="shared" si="550"/>
        <v/>
      </c>
      <c r="X1570" s="276" t="str">
        <f t="shared" si="551"/>
        <v/>
      </c>
      <c r="Y1570" s="276" t="str">
        <f t="shared" si="552"/>
        <v/>
      </c>
      <c r="Z1570" s="275"/>
      <c r="AA1570" s="184"/>
      <c r="AB1570" s="184"/>
      <c r="AC1570" s="185" t="str">
        <f t="shared" si="553"/>
        <v/>
      </c>
      <c r="AD1570" s="185" t="str">
        <f t="shared" si="554"/>
        <v/>
      </c>
      <c r="AE1570" s="186"/>
      <c r="AF1570" s="187" t="str">
        <f t="shared" si="555"/>
        <v/>
      </c>
      <c r="AG1570" s="182"/>
      <c r="AH1570" s="184"/>
      <c r="AI1570" s="184"/>
      <c r="AJ1570" s="182"/>
      <c r="AK1570" s="188" t="str">
        <f t="shared" si="556"/>
        <v/>
      </c>
      <c r="AL1570" s="188" t="str">
        <f t="shared" si="557"/>
        <v/>
      </c>
      <c r="AM1570" s="188" t="str">
        <f t="shared" si="558"/>
        <v/>
      </c>
      <c r="AN1570" s="359" t="str">
        <f>IF(Overview!$K$17='Internal Calcs'!$P$22,IF(AK1570="","",AK1570),IF(Overview!$K$17='Internal Calcs'!$P$23,IF(AK1570="","",AK1570),IF(ISNUMBER(A1570),(IF(F1570="Short",G1570-H1570,H1570-G1570)*AZ1570-AX1570),"")))</f>
        <v/>
      </c>
      <c r="AO1570" s="401" t="str">
        <f>IF(Overview!$K$17='Internal Calcs'!$P$22,IF(AL1570="","",AL1570),IF(Overview!$K$17='Internal Calcs'!$P$23,IF(AL1570="","",AL1570),IF(ISNUMBER(A1570),IF(AL1570="",(IF(F1570="Short",G1570-H1570,H1570-G1570)*AZ1570-AX1570),(IF(F1570="Short",G1570-J1570,J1570-G1570)*AZ1570-AX1570)),"")))</f>
        <v/>
      </c>
      <c r="AP1570" s="359" t="str">
        <f>IF(Overview!$K$17='Internal Calcs'!$P$22,"",IF(Overview!$K$17='Internal Calcs'!$P$23,IF(AM1570="","",AM1570),IF(ISNUMBER(A1570),IF(AM1570="",(IF(F1570="Short",G1570-H1570,H1570-G1570)*AZ1570-AX1570),(IF(F1570="Short",G1570-L1570,L1570-G1570)*AZ1570-AX1570)),"")))</f>
        <v/>
      </c>
      <c r="AQ1570" s="188" t="str">
        <f t="shared" si="559"/>
        <v/>
      </c>
      <c r="AR1570" s="188" t="str">
        <f t="shared" si="560"/>
        <v/>
      </c>
      <c r="AS1570" s="188" t="str">
        <f t="shared" si="561"/>
        <v/>
      </c>
      <c r="AT1570" s="188" t="str">
        <f>IF(ISNUMBER(A1570),MAX($AS$2:AS1570)-AS1570,"")</f>
        <v/>
      </c>
      <c r="AU1570" s="189" t="str">
        <f t="shared" si="562"/>
        <v/>
      </c>
      <c r="AV1570" s="190" t="str">
        <f t="shared" si="563"/>
        <v/>
      </c>
      <c r="AW1570" s="190" t="str">
        <f t="shared" si="564"/>
        <v/>
      </c>
      <c r="AX1570" s="191" t="str">
        <f ca="1">IF(ISNUMBER($A1570),INDIRECT(CONCATENATE("'Instrument List'!B",(MATCH(E1570,'Instrument List'!A:A,0))-0)),"")</f>
        <v/>
      </c>
      <c r="AY1570" s="191" t="str">
        <f ca="1">IF(ISNUMBER($A1570),INDIRECT(CONCATENATE("'Instrument List'!D",(MATCH(E1570,'Instrument List'!A:A,0))-0)),"")</f>
        <v/>
      </c>
      <c r="AZ1570" s="191" t="str">
        <f ca="1">IF(ISNUMBER($A1570),INDIRECT(CONCATENATE("'Instrument List'!C",(MATCH(E1570,'Instrument List'!A:A,0))-0)),"")</f>
        <v/>
      </c>
      <c r="BA1570" s="192" t="str">
        <f ca="1">IF(ISNUMBER(A1570),INDIRECT(CONCATENATE("'Instrument List'!E",(MATCH(E1570,'Instrument List'!A:A,0))-0)),"")</f>
        <v/>
      </c>
      <c r="BB1570" s="193" t="str">
        <f t="shared" si="565"/>
        <v/>
      </c>
      <c r="BC1570" s="193" t="str">
        <f t="shared" si="566"/>
        <v/>
      </c>
      <c r="BD1570" s="193" t="str">
        <f ca="1">IF(ISNUMBER(A1570),INDIRECT(CONCATENATE("'Instrument List'!F",(MATCH(E1570,'Instrument List'!A:A,0))-0)),"")</f>
        <v/>
      </c>
    </row>
    <row r="1571" spans="1:56">
      <c r="A1571" s="220" t="str">
        <f t="shared" si="546"/>
        <v/>
      </c>
      <c r="B1571" s="221"/>
      <c r="C1571" s="222"/>
      <c r="D1571" s="169"/>
      <c r="E1571" s="169"/>
      <c r="F1571" s="169"/>
      <c r="G1571" s="202"/>
      <c r="H1571" s="217"/>
      <c r="I1571" s="212"/>
      <c r="J1571" s="206"/>
      <c r="K1571" s="212"/>
      <c r="L1571" s="206"/>
      <c r="M1571" s="212"/>
      <c r="N1571" s="206"/>
      <c r="O1571" s="170" t="str">
        <f t="shared" si="547"/>
        <v/>
      </c>
      <c r="P1571" s="171"/>
      <c r="Q1571" s="171"/>
      <c r="R1571" s="171"/>
      <c r="S1571" s="172" t="str">
        <f t="shared" si="548"/>
        <v/>
      </c>
      <c r="T1571" s="172" t="str">
        <f t="shared" si="549"/>
        <v/>
      </c>
      <c r="U1571" s="171"/>
      <c r="V1571" s="171"/>
      <c r="W1571" s="173" t="str">
        <f t="shared" si="550"/>
        <v/>
      </c>
      <c r="X1571" s="173" t="str">
        <f t="shared" si="551"/>
        <v/>
      </c>
      <c r="Y1571" s="173" t="str">
        <f t="shared" si="552"/>
        <v/>
      </c>
      <c r="Z1571" s="171"/>
      <c r="AA1571" s="171"/>
      <c r="AB1571" s="171"/>
      <c r="AC1571" s="172" t="str">
        <f t="shared" si="553"/>
        <v/>
      </c>
      <c r="AD1571" s="172" t="str">
        <f t="shared" si="554"/>
        <v/>
      </c>
      <c r="AE1571" s="174"/>
      <c r="AF1571" s="175" t="str">
        <f t="shared" si="555"/>
        <v/>
      </c>
      <c r="AG1571" s="169"/>
      <c r="AH1571" s="171"/>
      <c r="AI1571" s="171"/>
      <c r="AJ1571" s="169"/>
      <c r="AK1571" s="176" t="str">
        <f t="shared" si="556"/>
        <v/>
      </c>
      <c r="AL1571" s="176" t="str">
        <f t="shared" si="557"/>
        <v/>
      </c>
      <c r="AM1571" s="176" t="str">
        <f t="shared" si="558"/>
        <v/>
      </c>
      <c r="AN1571" s="359" t="str">
        <f>IF(Overview!$K$17='Internal Calcs'!$P$22,IF(AK1571="","",AK1571),IF(Overview!$K$17='Internal Calcs'!$P$23,IF(AK1571="","",AK1571),IF(ISNUMBER(A1571),(IF(F1571="Short",G1571-H1571,H1571-G1571)*AZ1571-AX1571),"")))</f>
        <v/>
      </c>
      <c r="AO1571" s="401" t="str">
        <f>IF(Overview!$K$17='Internal Calcs'!$P$22,IF(AL1571="","",AL1571),IF(Overview!$K$17='Internal Calcs'!$P$23,IF(AL1571="","",AL1571),IF(ISNUMBER(A1571),IF(AL1571="",(IF(F1571="Short",G1571-H1571,H1571-G1571)*AZ1571-AX1571),(IF(F1571="Short",G1571-J1571,J1571-G1571)*AZ1571-AX1571)),"")))</f>
        <v/>
      </c>
      <c r="AP1571" s="359" t="str">
        <f>IF(Overview!$K$17='Internal Calcs'!$P$22,"",IF(Overview!$K$17='Internal Calcs'!$P$23,IF(AM1571="","",AM1571),IF(ISNUMBER(A1571),IF(AM1571="",(IF(F1571="Short",G1571-H1571,H1571-G1571)*AZ1571-AX1571),(IF(F1571="Short",G1571-L1571,L1571-G1571)*AZ1571-AX1571)),"")))</f>
        <v/>
      </c>
      <c r="AQ1571" s="176" t="str">
        <f t="shared" si="559"/>
        <v/>
      </c>
      <c r="AR1571" s="176" t="str">
        <f t="shared" si="560"/>
        <v/>
      </c>
      <c r="AS1571" s="176" t="str">
        <f t="shared" si="561"/>
        <v/>
      </c>
      <c r="AT1571" s="176" t="str">
        <f>IF(ISNUMBER(A1571),MAX($AS$2:AS1571)-AS1571,"")</f>
        <v/>
      </c>
      <c r="AU1571" s="177" t="str">
        <f t="shared" si="562"/>
        <v/>
      </c>
      <c r="AV1571" s="178" t="str">
        <f t="shared" si="563"/>
        <v/>
      </c>
      <c r="AW1571" s="178" t="str">
        <f t="shared" si="564"/>
        <v/>
      </c>
      <c r="AX1571" s="179" t="str">
        <f ca="1">IF(ISNUMBER($A1571),INDIRECT(CONCATENATE("'Instrument List'!B",(MATCH(E1571,'Instrument List'!A:A,0))-0)),"")</f>
        <v/>
      </c>
      <c r="AY1571" s="179" t="str">
        <f ca="1">IF(ISNUMBER($A1571),INDIRECT(CONCATENATE("'Instrument List'!D",(MATCH(E1571,'Instrument List'!A:A,0))-0)),"")</f>
        <v/>
      </c>
      <c r="AZ1571" s="179" t="str">
        <f ca="1">IF(ISNUMBER($A1571),INDIRECT(CONCATENATE("'Instrument List'!C",(MATCH(E1571,'Instrument List'!A:A,0))-0)),"")</f>
        <v/>
      </c>
      <c r="BA1571" s="180" t="str">
        <f ca="1">IF(ISNUMBER(A1571),INDIRECT(CONCATENATE("'Instrument List'!E",(MATCH(E1571,'Instrument List'!A:A,0))-0)),"")</f>
        <v/>
      </c>
      <c r="BB1571" s="181" t="str">
        <f t="shared" si="565"/>
        <v/>
      </c>
      <c r="BC1571" s="181" t="str">
        <f t="shared" si="566"/>
        <v/>
      </c>
      <c r="BD1571" s="181" t="str">
        <f ca="1">IF(ISNUMBER(A1571),INDIRECT(CONCATENATE("'Instrument List'!F",(MATCH(E1571,'Instrument List'!A:A,0))-0)),"")</f>
        <v/>
      </c>
    </row>
    <row r="1572" spans="1:56">
      <c r="A1572" s="223" t="str">
        <f t="shared" si="546"/>
        <v/>
      </c>
      <c r="B1572" s="224"/>
      <c r="C1572" s="225"/>
      <c r="D1572" s="182"/>
      <c r="E1572" s="182"/>
      <c r="F1572" s="182"/>
      <c r="G1572" s="203"/>
      <c r="H1572" s="218"/>
      <c r="I1572" s="213"/>
      <c r="J1572" s="207"/>
      <c r="K1572" s="213"/>
      <c r="L1572" s="207"/>
      <c r="M1572" s="213"/>
      <c r="N1572" s="207"/>
      <c r="O1572" s="183" t="str">
        <f t="shared" si="547"/>
        <v/>
      </c>
      <c r="P1572" s="184"/>
      <c r="Q1572" s="184"/>
      <c r="R1572" s="275"/>
      <c r="S1572" s="185" t="str">
        <f t="shared" si="548"/>
        <v/>
      </c>
      <c r="T1572" s="185" t="str">
        <f t="shared" si="549"/>
        <v/>
      </c>
      <c r="U1572" s="275"/>
      <c r="V1572" s="275"/>
      <c r="W1572" s="276" t="str">
        <f t="shared" si="550"/>
        <v/>
      </c>
      <c r="X1572" s="276" t="str">
        <f t="shared" si="551"/>
        <v/>
      </c>
      <c r="Y1572" s="276" t="str">
        <f t="shared" si="552"/>
        <v/>
      </c>
      <c r="Z1572" s="275"/>
      <c r="AA1572" s="184"/>
      <c r="AB1572" s="184"/>
      <c r="AC1572" s="185" t="str">
        <f t="shared" si="553"/>
        <v/>
      </c>
      <c r="AD1572" s="185" t="str">
        <f t="shared" si="554"/>
        <v/>
      </c>
      <c r="AE1572" s="186"/>
      <c r="AF1572" s="187" t="str">
        <f t="shared" si="555"/>
        <v/>
      </c>
      <c r="AG1572" s="182"/>
      <c r="AH1572" s="184"/>
      <c r="AI1572" s="184"/>
      <c r="AJ1572" s="182"/>
      <c r="AK1572" s="188" t="str">
        <f t="shared" si="556"/>
        <v/>
      </c>
      <c r="AL1572" s="188" t="str">
        <f t="shared" si="557"/>
        <v/>
      </c>
      <c r="AM1572" s="188" t="str">
        <f t="shared" si="558"/>
        <v/>
      </c>
      <c r="AN1572" s="359" t="str">
        <f>IF(Overview!$K$17='Internal Calcs'!$P$22,IF(AK1572="","",AK1572),IF(Overview!$K$17='Internal Calcs'!$P$23,IF(AK1572="","",AK1572),IF(ISNUMBER(A1572),(IF(F1572="Short",G1572-H1572,H1572-G1572)*AZ1572-AX1572),"")))</f>
        <v/>
      </c>
      <c r="AO1572" s="401" t="str">
        <f>IF(Overview!$K$17='Internal Calcs'!$P$22,IF(AL1572="","",AL1572),IF(Overview!$K$17='Internal Calcs'!$P$23,IF(AL1572="","",AL1572),IF(ISNUMBER(A1572),IF(AL1572="",(IF(F1572="Short",G1572-H1572,H1572-G1572)*AZ1572-AX1572),(IF(F1572="Short",G1572-J1572,J1572-G1572)*AZ1572-AX1572)),"")))</f>
        <v/>
      </c>
      <c r="AP1572" s="359" t="str">
        <f>IF(Overview!$K$17='Internal Calcs'!$P$22,"",IF(Overview!$K$17='Internal Calcs'!$P$23,IF(AM1572="","",AM1572),IF(ISNUMBER(A1572),IF(AM1572="",(IF(F1572="Short",G1572-H1572,H1572-G1572)*AZ1572-AX1572),(IF(F1572="Short",G1572-L1572,L1572-G1572)*AZ1572-AX1572)),"")))</f>
        <v/>
      </c>
      <c r="AQ1572" s="188" t="str">
        <f t="shared" si="559"/>
        <v/>
      </c>
      <c r="AR1572" s="188" t="str">
        <f t="shared" si="560"/>
        <v/>
      </c>
      <c r="AS1572" s="188" t="str">
        <f t="shared" si="561"/>
        <v/>
      </c>
      <c r="AT1572" s="188" t="str">
        <f>IF(ISNUMBER(A1572),MAX($AS$2:AS1572)-AS1572,"")</f>
        <v/>
      </c>
      <c r="AU1572" s="189" t="str">
        <f t="shared" si="562"/>
        <v/>
      </c>
      <c r="AV1572" s="190" t="str">
        <f t="shared" si="563"/>
        <v/>
      </c>
      <c r="AW1572" s="190" t="str">
        <f t="shared" si="564"/>
        <v/>
      </c>
      <c r="AX1572" s="191" t="str">
        <f ca="1">IF(ISNUMBER($A1572),INDIRECT(CONCATENATE("'Instrument List'!B",(MATCH(E1572,'Instrument List'!A:A,0))-0)),"")</f>
        <v/>
      </c>
      <c r="AY1572" s="191" t="str">
        <f ca="1">IF(ISNUMBER($A1572),INDIRECT(CONCATENATE("'Instrument List'!D",(MATCH(E1572,'Instrument List'!A:A,0))-0)),"")</f>
        <v/>
      </c>
      <c r="AZ1572" s="191" t="str">
        <f ca="1">IF(ISNUMBER($A1572),INDIRECT(CONCATENATE("'Instrument List'!C",(MATCH(E1572,'Instrument List'!A:A,0))-0)),"")</f>
        <v/>
      </c>
      <c r="BA1572" s="192" t="str">
        <f ca="1">IF(ISNUMBER(A1572),INDIRECT(CONCATENATE("'Instrument List'!E",(MATCH(E1572,'Instrument List'!A:A,0))-0)),"")</f>
        <v/>
      </c>
      <c r="BB1572" s="193" t="str">
        <f t="shared" si="565"/>
        <v/>
      </c>
      <c r="BC1572" s="193" t="str">
        <f t="shared" si="566"/>
        <v/>
      </c>
      <c r="BD1572" s="193" t="str">
        <f ca="1">IF(ISNUMBER(A1572),INDIRECT(CONCATENATE("'Instrument List'!F",(MATCH(E1572,'Instrument List'!A:A,0))-0)),"")</f>
        <v/>
      </c>
    </row>
    <row r="1573" spans="1:56">
      <c r="A1573" s="220" t="str">
        <f t="shared" si="546"/>
        <v/>
      </c>
      <c r="B1573" s="221"/>
      <c r="C1573" s="222"/>
      <c r="D1573" s="169"/>
      <c r="E1573" s="169"/>
      <c r="F1573" s="169"/>
      <c r="G1573" s="202"/>
      <c r="H1573" s="217"/>
      <c r="I1573" s="212"/>
      <c r="J1573" s="206"/>
      <c r="K1573" s="212"/>
      <c r="L1573" s="206"/>
      <c r="M1573" s="212"/>
      <c r="N1573" s="206"/>
      <c r="O1573" s="170" t="str">
        <f t="shared" si="547"/>
        <v/>
      </c>
      <c r="P1573" s="171"/>
      <c r="Q1573" s="171"/>
      <c r="R1573" s="171"/>
      <c r="S1573" s="172" t="str">
        <f t="shared" si="548"/>
        <v/>
      </c>
      <c r="T1573" s="172" t="str">
        <f t="shared" si="549"/>
        <v/>
      </c>
      <c r="U1573" s="171"/>
      <c r="V1573" s="171"/>
      <c r="W1573" s="173" t="str">
        <f t="shared" si="550"/>
        <v/>
      </c>
      <c r="X1573" s="173" t="str">
        <f t="shared" si="551"/>
        <v/>
      </c>
      <c r="Y1573" s="173" t="str">
        <f t="shared" si="552"/>
        <v/>
      </c>
      <c r="Z1573" s="171"/>
      <c r="AA1573" s="171"/>
      <c r="AB1573" s="171"/>
      <c r="AC1573" s="172" t="str">
        <f t="shared" si="553"/>
        <v/>
      </c>
      <c r="AD1573" s="172" t="str">
        <f t="shared" si="554"/>
        <v/>
      </c>
      <c r="AE1573" s="174"/>
      <c r="AF1573" s="175" t="str">
        <f t="shared" si="555"/>
        <v/>
      </c>
      <c r="AG1573" s="169"/>
      <c r="AH1573" s="171"/>
      <c r="AI1573" s="171"/>
      <c r="AJ1573" s="169"/>
      <c r="AK1573" s="176" t="str">
        <f t="shared" si="556"/>
        <v/>
      </c>
      <c r="AL1573" s="176" t="str">
        <f t="shared" si="557"/>
        <v/>
      </c>
      <c r="AM1573" s="176" t="str">
        <f t="shared" si="558"/>
        <v/>
      </c>
      <c r="AN1573" s="359" t="str">
        <f>IF(Overview!$K$17='Internal Calcs'!$P$22,IF(AK1573="","",AK1573),IF(Overview!$K$17='Internal Calcs'!$P$23,IF(AK1573="","",AK1573),IF(ISNUMBER(A1573),(IF(F1573="Short",G1573-H1573,H1573-G1573)*AZ1573-AX1573),"")))</f>
        <v/>
      </c>
      <c r="AO1573" s="401" t="str">
        <f>IF(Overview!$K$17='Internal Calcs'!$P$22,IF(AL1573="","",AL1573),IF(Overview!$K$17='Internal Calcs'!$P$23,IF(AL1573="","",AL1573),IF(ISNUMBER(A1573),IF(AL1573="",(IF(F1573="Short",G1573-H1573,H1573-G1573)*AZ1573-AX1573),(IF(F1573="Short",G1573-J1573,J1573-G1573)*AZ1573-AX1573)),"")))</f>
        <v/>
      </c>
      <c r="AP1573" s="359" t="str">
        <f>IF(Overview!$K$17='Internal Calcs'!$P$22,"",IF(Overview!$K$17='Internal Calcs'!$P$23,IF(AM1573="","",AM1573),IF(ISNUMBER(A1573),IF(AM1573="",(IF(F1573="Short",G1573-H1573,H1573-G1573)*AZ1573-AX1573),(IF(F1573="Short",G1573-L1573,L1573-G1573)*AZ1573-AX1573)),"")))</f>
        <v/>
      </c>
      <c r="AQ1573" s="176" t="str">
        <f t="shared" si="559"/>
        <v/>
      </c>
      <c r="AR1573" s="176" t="str">
        <f t="shared" si="560"/>
        <v/>
      </c>
      <c r="AS1573" s="176" t="str">
        <f t="shared" si="561"/>
        <v/>
      </c>
      <c r="AT1573" s="176" t="str">
        <f>IF(ISNUMBER(A1573),MAX($AS$2:AS1573)-AS1573,"")</f>
        <v/>
      </c>
      <c r="AU1573" s="177" t="str">
        <f t="shared" si="562"/>
        <v/>
      </c>
      <c r="AV1573" s="178" t="str">
        <f t="shared" si="563"/>
        <v/>
      </c>
      <c r="AW1573" s="178" t="str">
        <f t="shared" si="564"/>
        <v/>
      </c>
      <c r="AX1573" s="179" t="str">
        <f ca="1">IF(ISNUMBER($A1573),INDIRECT(CONCATENATE("'Instrument List'!B",(MATCH(E1573,'Instrument List'!A:A,0))-0)),"")</f>
        <v/>
      </c>
      <c r="AY1573" s="179" t="str">
        <f ca="1">IF(ISNUMBER($A1573),INDIRECT(CONCATENATE("'Instrument List'!D",(MATCH(E1573,'Instrument List'!A:A,0))-0)),"")</f>
        <v/>
      </c>
      <c r="AZ1573" s="179" t="str">
        <f ca="1">IF(ISNUMBER($A1573),INDIRECT(CONCATENATE("'Instrument List'!C",(MATCH(E1573,'Instrument List'!A:A,0))-0)),"")</f>
        <v/>
      </c>
      <c r="BA1573" s="180" t="str">
        <f ca="1">IF(ISNUMBER(A1573),INDIRECT(CONCATENATE("'Instrument List'!E",(MATCH(E1573,'Instrument List'!A:A,0))-0)),"")</f>
        <v/>
      </c>
      <c r="BB1573" s="181" t="str">
        <f t="shared" si="565"/>
        <v/>
      </c>
      <c r="BC1573" s="181" t="str">
        <f t="shared" si="566"/>
        <v/>
      </c>
      <c r="BD1573" s="181" t="str">
        <f ca="1">IF(ISNUMBER(A1573),INDIRECT(CONCATENATE("'Instrument List'!F",(MATCH(E1573,'Instrument List'!A:A,0))-0)),"")</f>
        <v/>
      </c>
    </row>
    <row r="1574" spans="1:56">
      <c r="A1574" s="223" t="str">
        <f t="shared" si="546"/>
        <v/>
      </c>
      <c r="B1574" s="224"/>
      <c r="C1574" s="225"/>
      <c r="D1574" s="182"/>
      <c r="E1574" s="182"/>
      <c r="F1574" s="182"/>
      <c r="G1574" s="203"/>
      <c r="H1574" s="218"/>
      <c r="I1574" s="213"/>
      <c r="J1574" s="207"/>
      <c r="K1574" s="213"/>
      <c r="L1574" s="207"/>
      <c r="M1574" s="213"/>
      <c r="N1574" s="207"/>
      <c r="O1574" s="183" t="str">
        <f t="shared" si="547"/>
        <v/>
      </c>
      <c r="P1574" s="184"/>
      <c r="Q1574" s="184"/>
      <c r="R1574" s="275"/>
      <c r="S1574" s="185" t="str">
        <f t="shared" si="548"/>
        <v/>
      </c>
      <c r="T1574" s="185" t="str">
        <f t="shared" si="549"/>
        <v/>
      </c>
      <c r="U1574" s="275"/>
      <c r="V1574" s="275"/>
      <c r="W1574" s="276" t="str">
        <f t="shared" si="550"/>
        <v/>
      </c>
      <c r="X1574" s="276" t="str">
        <f t="shared" si="551"/>
        <v/>
      </c>
      <c r="Y1574" s="276" t="str">
        <f t="shared" si="552"/>
        <v/>
      </c>
      <c r="Z1574" s="275"/>
      <c r="AA1574" s="184"/>
      <c r="AB1574" s="184"/>
      <c r="AC1574" s="185" t="str">
        <f t="shared" si="553"/>
        <v/>
      </c>
      <c r="AD1574" s="185" t="str">
        <f t="shared" si="554"/>
        <v/>
      </c>
      <c r="AE1574" s="186"/>
      <c r="AF1574" s="187" t="str">
        <f t="shared" si="555"/>
        <v/>
      </c>
      <c r="AG1574" s="182"/>
      <c r="AH1574" s="184"/>
      <c r="AI1574" s="184"/>
      <c r="AJ1574" s="182"/>
      <c r="AK1574" s="188" t="str">
        <f t="shared" si="556"/>
        <v/>
      </c>
      <c r="AL1574" s="188" t="str">
        <f t="shared" si="557"/>
        <v/>
      </c>
      <c r="AM1574" s="188" t="str">
        <f t="shared" si="558"/>
        <v/>
      </c>
      <c r="AN1574" s="359" t="str">
        <f>IF(Overview!$K$17='Internal Calcs'!$P$22,IF(AK1574="","",AK1574),IF(Overview!$K$17='Internal Calcs'!$P$23,IF(AK1574="","",AK1574),IF(ISNUMBER(A1574),(IF(F1574="Short",G1574-H1574,H1574-G1574)*AZ1574-AX1574),"")))</f>
        <v/>
      </c>
      <c r="AO1574" s="401" t="str">
        <f>IF(Overview!$K$17='Internal Calcs'!$P$22,IF(AL1574="","",AL1574),IF(Overview!$K$17='Internal Calcs'!$P$23,IF(AL1574="","",AL1574),IF(ISNUMBER(A1574),IF(AL1574="",(IF(F1574="Short",G1574-H1574,H1574-G1574)*AZ1574-AX1574),(IF(F1574="Short",G1574-J1574,J1574-G1574)*AZ1574-AX1574)),"")))</f>
        <v/>
      </c>
      <c r="AP1574" s="359" t="str">
        <f>IF(Overview!$K$17='Internal Calcs'!$P$22,"",IF(Overview!$K$17='Internal Calcs'!$P$23,IF(AM1574="","",AM1574),IF(ISNUMBER(A1574),IF(AM1574="",(IF(F1574="Short",G1574-H1574,H1574-G1574)*AZ1574-AX1574),(IF(F1574="Short",G1574-L1574,L1574-G1574)*AZ1574-AX1574)),"")))</f>
        <v/>
      </c>
      <c r="AQ1574" s="188" t="str">
        <f t="shared" si="559"/>
        <v/>
      </c>
      <c r="AR1574" s="188" t="str">
        <f t="shared" si="560"/>
        <v/>
      </c>
      <c r="AS1574" s="188" t="str">
        <f t="shared" si="561"/>
        <v/>
      </c>
      <c r="AT1574" s="188" t="str">
        <f>IF(ISNUMBER(A1574),MAX($AS$2:AS1574)-AS1574,"")</f>
        <v/>
      </c>
      <c r="AU1574" s="189" t="str">
        <f t="shared" si="562"/>
        <v/>
      </c>
      <c r="AV1574" s="190" t="str">
        <f t="shared" si="563"/>
        <v/>
      </c>
      <c r="AW1574" s="190" t="str">
        <f t="shared" si="564"/>
        <v/>
      </c>
      <c r="AX1574" s="191" t="str">
        <f ca="1">IF(ISNUMBER($A1574),INDIRECT(CONCATENATE("'Instrument List'!B",(MATCH(E1574,'Instrument List'!A:A,0))-0)),"")</f>
        <v/>
      </c>
      <c r="AY1574" s="191" t="str">
        <f ca="1">IF(ISNUMBER($A1574),INDIRECT(CONCATENATE("'Instrument List'!D",(MATCH(E1574,'Instrument List'!A:A,0))-0)),"")</f>
        <v/>
      </c>
      <c r="AZ1574" s="191" t="str">
        <f ca="1">IF(ISNUMBER($A1574),INDIRECT(CONCATENATE("'Instrument List'!C",(MATCH(E1574,'Instrument List'!A:A,0))-0)),"")</f>
        <v/>
      </c>
      <c r="BA1574" s="192" t="str">
        <f ca="1">IF(ISNUMBER(A1574),INDIRECT(CONCATENATE("'Instrument List'!E",(MATCH(E1574,'Instrument List'!A:A,0))-0)),"")</f>
        <v/>
      </c>
      <c r="BB1574" s="193" t="str">
        <f t="shared" si="565"/>
        <v/>
      </c>
      <c r="BC1574" s="193" t="str">
        <f t="shared" si="566"/>
        <v/>
      </c>
      <c r="BD1574" s="193" t="str">
        <f ca="1">IF(ISNUMBER(A1574),INDIRECT(CONCATENATE("'Instrument List'!F",(MATCH(E1574,'Instrument List'!A:A,0))-0)),"")</f>
        <v/>
      </c>
    </row>
    <row r="1575" spans="1:56">
      <c r="A1575" s="220" t="str">
        <f t="shared" si="546"/>
        <v/>
      </c>
      <c r="B1575" s="221"/>
      <c r="C1575" s="222"/>
      <c r="D1575" s="169"/>
      <c r="E1575" s="169"/>
      <c r="F1575" s="169"/>
      <c r="G1575" s="202"/>
      <c r="H1575" s="217"/>
      <c r="I1575" s="212"/>
      <c r="J1575" s="206"/>
      <c r="K1575" s="212"/>
      <c r="L1575" s="206"/>
      <c r="M1575" s="212"/>
      <c r="N1575" s="206"/>
      <c r="O1575" s="170" t="str">
        <f t="shared" si="547"/>
        <v/>
      </c>
      <c r="P1575" s="171"/>
      <c r="Q1575" s="171"/>
      <c r="R1575" s="171"/>
      <c r="S1575" s="172" t="str">
        <f t="shared" si="548"/>
        <v/>
      </c>
      <c r="T1575" s="172" t="str">
        <f t="shared" si="549"/>
        <v/>
      </c>
      <c r="U1575" s="171"/>
      <c r="V1575" s="171"/>
      <c r="W1575" s="173" t="str">
        <f t="shared" si="550"/>
        <v/>
      </c>
      <c r="X1575" s="173" t="str">
        <f t="shared" si="551"/>
        <v/>
      </c>
      <c r="Y1575" s="173" t="str">
        <f t="shared" si="552"/>
        <v/>
      </c>
      <c r="Z1575" s="171"/>
      <c r="AA1575" s="171"/>
      <c r="AB1575" s="171"/>
      <c r="AC1575" s="172" t="str">
        <f t="shared" si="553"/>
        <v/>
      </c>
      <c r="AD1575" s="172" t="str">
        <f t="shared" si="554"/>
        <v/>
      </c>
      <c r="AE1575" s="174"/>
      <c r="AF1575" s="175" t="str">
        <f t="shared" si="555"/>
        <v/>
      </c>
      <c r="AG1575" s="169"/>
      <c r="AH1575" s="171"/>
      <c r="AI1575" s="171"/>
      <c r="AJ1575" s="169"/>
      <c r="AK1575" s="176" t="str">
        <f t="shared" si="556"/>
        <v/>
      </c>
      <c r="AL1575" s="176" t="str">
        <f t="shared" si="557"/>
        <v/>
      </c>
      <c r="AM1575" s="176" t="str">
        <f t="shared" si="558"/>
        <v/>
      </c>
      <c r="AN1575" s="359" t="str">
        <f>IF(Overview!$K$17='Internal Calcs'!$P$22,IF(AK1575="","",AK1575),IF(Overview!$K$17='Internal Calcs'!$P$23,IF(AK1575="","",AK1575),IF(ISNUMBER(A1575),(IF(F1575="Short",G1575-H1575,H1575-G1575)*AZ1575-AX1575),"")))</f>
        <v/>
      </c>
      <c r="AO1575" s="401" t="str">
        <f>IF(Overview!$K$17='Internal Calcs'!$P$22,IF(AL1575="","",AL1575),IF(Overview!$K$17='Internal Calcs'!$P$23,IF(AL1575="","",AL1575),IF(ISNUMBER(A1575),IF(AL1575="",(IF(F1575="Short",G1575-H1575,H1575-G1575)*AZ1575-AX1575),(IF(F1575="Short",G1575-J1575,J1575-G1575)*AZ1575-AX1575)),"")))</f>
        <v/>
      </c>
      <c r="AP1575" s="359" t="str">
        <f>IF(Overview!$K$17='Internal Calcs'!$P$22,"",IF(Overview!$K$17='Internal Calcs'!$P$23,IF(AM1575="","",AM1575),IF(ISNUMBER(A1575),IF(AM1575="",(IF(F1575="Short",G1575-H1575,H1575-G1575)*AZ1575-AX1575),(IF(F1575="Short",G1575-L1575,L1575-G1575)*AZ1575-AX1575)),"")))</f>
        <v/>
      </c>
      <c r="AQ1575" s="176" t="str">
        <f t="shared" si="559"/>
        <v/>
      </c>
      <c r="AR1575" s="176" t="str">
        <f t="shared" si="560"/>
        <v/>
      </c>
      <c r="AS1575" s="176" t="str">
        <f t="shared" si="561"/>
        <v/>
      </c>
      <c r="AT1575" s="176" t="str">
        <f>IF(ISNUMBER(A1575),MAX($AS$2:AS1575)-AS1575,"")</f>
        <v/>
      </c>
      <c r="AU1575" s="177" t="str">
        <f t="shared" si="562"/>
        <v/>
      </c>
      <c r="AV1575" s="178" t="str">
        <f t="shared" si="563"/>
        <v/>
      </c>
      <c r="AW1575" s="178" t="str">
        <f t="shared" si="564"/>
        <v/>
      </c>
      <c r="AX1575" s="179" t="str">
        <f ca="1">IF(ISNUMBER($A1575),INDIRECT(CONCATENATE("'Instrument List'!B",(MATCH(E1575,'Instrument List'!A:A,0))-0)),"")</f>
        <v/>
      </c>
      <c r="AY1575" s="179" t="str">
        <f ca="1">IF(ISNUMBER($A1575),INDIRECT(CONCATENATE("'Instrument List'!D",(MATCH(E1575,'Instrument List'!A:A,0))-0)),"")</f>
        <v/>
      </c>
      <c r="AZ1575" s="179" t="str">
        <f ca="1">IF(ISNUMBER($A1575),INDIRECT(CONCATENATE("'Instrument List'!C",(MATCH(E1575,'Instrument List'!A:A,0))-0)),"")</f>
        <v/>
      </c>
      <c r="BA1575" s="180" t="str">
        <f ca="1">IF(ISNUMBER(A1575),INDIRECT(CONCATENATE("'Instrument List'!E",(MATCH(E1575,'Instrument List'!A:A,0))-0)),"")</f>
        <v/>
      </c>
      <c r="BB1575" s="181" t="str">
        <f t="shared" si="565"/>
        <v/>
      </c>
      <c r="BC1575" s="181" t="str">
        <f t="shared" si="566"/>
        <v/>
      </c>
      <c r="BD1575" s="181" t="str">
        <f ca="1">IF(ISNUMBER(A1575),INDIRECT(CONCATENATE("'Instrument List'!F",(MATCH(E1575,'Instrument List'!A:A,0))-0)),"")</f>
        <v/>
      </c>
    </row>
    <row r="1576" spans="1:56">
      <c r="A1576" s="223" t="str">
        <f t="shared" si="546"/>
        <v/>
      </c>
      <c r="B1576" s="224"/>
      <c r="C1576" s="225"/>
      <c r="D1576" s="182"/>
      <c r="E1576" s="182"/>
      <c r="F1576" s="182"/>
      <c r="G1576" s="203"/>
      <c r="H1576" s="218"/>
      <c r="I1576" s="213"/>
      <c r="J1576" s="207"/>
      <c r="K1576" s="213"/>
      <c r="L1576" s="207"/>
      <c r="M1576" s="213"/>
      <c r="N1576" s="207"/>
      <c r="O1576" s="183" t="str">
        <f t="shared" si="547"/>
        <v/>
      </c>
      <c r="P1576" s="184"/>
      <c r="Q1576" s="184"/>
      <c r="R1576" s="275"/>
      <c r="S1576" s="185" t="str">
        <f t="shared" si="548"/>
        <v/>
      </c>
      <c r="T1576" s="185" t="str">
        <f t="shared" si="549"/>
        <v/>
      </c>
      <c r="U1576" s="275"/>
      <c r="V1576" s="275"/>
      <c r="W1576" s="276" t="str">
        <f t="shared" si="550"/>
        <v/>
      </c>
      <c r="X1576" s="276" t="str">
        <f t="shared" si="551"/>
        <v/>
      </c>
      <c r="Y1576" s="276" t="str">
        <f t="shared" si="552"/>
        <v/>
      </c>
      <c r="Z1576" s="275"/>
      <c r="AA1576" s="184"/>
      <c r="AB1576" s="184"/>
      <c r="AC1576" s="185" t="str">
        <f t="shared" si="553"/>
        <v/>
      </c>
      <c r="AD1576" s="185" t="str">
        <f t="shared" si="554"/>
        <v/>
      </c>
      <c r="AE1576" s="186"/>
      <c r="AF1576" s="187" t="str">
        <f t="shared" si="555"/>
        <v/>
      </c>
      <c r="AG1576" s="182"/>
      <c r="AH1576" s="184"/>
      <c r="AI1576" s="184"/>
      <c r="AJ1576" s="182"/>
      <c r="AK1576" s="188" t="str">
        <f t="shared" si="556"/>
        <v/>
      </c>
      <c r="AL1576" s="188" t="str">
        <f t="shared" si="557"/>
        <v/>
      </c>
      <c r="AM1576" s="188" t="str">
        <f t="shared" si="558"/>
        <v/>
      </c>
      <c r="AN1576" s="359" t="str">
        <f>IF(Overview!$K$17='Internal Calcs'!$P$22,IF(AK1576="","",AK1576),IF(Overview!$K$17='Internal Calcs'!$P$23,IF(AK1576="","",AK1576),IF(ISNUMBER(A1576),(IF(F1576="Short",G1576-H1576,H1576-G1576)*AZ1576-AX1576),"")))</f>
        <v/>
      </c>
      <c r="AO1576" s="401" t="str">
        <f>IF(Overview!$K$17='Internal Calcs'!$P$22,IF(AL1576="","",AL1576),IF(Overview!$K$17='Internal Calcs'!$P$23,IF(AL1576="","",AL1576),IF(ISNUMBER(A1576),IF(AL1576="",(IF(F1576="Short",G1576-H1576,H1576-G1576)*AZ1576-AX1576),(IF(F1576="Short",G1576-J1576,J1576-G1576)*AZ1576-AX1576)),"")))</f>
        <v/>
      </c>
      <c r="AP1576" s="359" t="str">
        <f>IF(Overview!$K$17='Internal Calcs'!$P$22,"",IF(Overview!$K$17='Internal Calcs'!$P$23,IF(AM1576="","",AM1576),IF(ISNUMBER(A1576),IF(AM1576="",(IF(F1576="Short",G1576-H1576,H1576-G1576)*AZ1576-AX1576),(IF(F1576="Short",G1576-L1576,L1576-G1576)*AZ1576-AX1576)),"")))</f>
        <v/>
      </c>
      <c r="AQ1576" s="188" t="str">
        <f t="shared" si="559"/>
        <v/>
      </c>
      <c r="AR1576" s="188" t="str">
        <f t="shared" si="560"/>
        <v/>
      </c>
      <c r="AS1576" s="188" t="str">
        <f t="shared" si="561"/>
        <v/>
      </c>
      <c r="AT1576" s="188" t="str">
        <f>IF(ISNUMBER(A1576),MAX($AS$2:AS1576)-AS1576,"")</f>
        <v/>
      </c>
      <c r="AU1576" s="189" t="str">
        <f t="shared" si="562"/>
        <v/>
      </c>
      <c r="AV1576" s="190" t="str">
        <f t="shared" si="563"/>
        <v/>
      </c>
      <c r="AW1576" s="190" t="str">
        <f t="shared" si="564"/>
        <v/>
      </c>
      <c r="AX1576" s="191" t="str">
        <f ca="1">IF(ISNUMBER($A1576),INDIRECT(CONCATENATE("'Instrument List'!B",(MATCH(E1576,'Instrument List'!A:A,0))-0)),"")</f>
        <v/>
      </c>
      <c r="AY1576" s="191" t="str">
        <f ca="1">IF(ISNUMBER($A1576),INDIRECT(CONCATENATE("'Instrument List'!D",(MATCH(E1576,'Instrument List'!A:A,0))-0)),"")</f>
        <v/>
      </c>
      <c r="AZ1576" s="191" t="str">
        <f ca="1">IF(ISNUMBER($A1576),INDIRECT(CONCATENATE("'Instrument List'!C",(MATCH(E1576,'Instrument List'!A:A,0))-0)),"")</f>
        <v/>
      </c>
      <c r="BA1576" s="192" t="str">
        <f ca="1">IF(ISNUMBER(A1576),INDIRECT(CONCATENATE("'Instrument List'!E",(MATCH(E1576,'Instrument List'!A:A,0))-0)),"")</f>
        <v/>
      </c>
      <c r="BB1576" s="193" t="str">
        <f t="shared" si="565"/>
        <v/>
      </c>
      <c r="BC1576" s="193" t="str">
        <f t="shared" si="566"/>
        <v/>
      </c>
      <c r="BD1576" s="193" t="str">
        <f ca="1">IF(ISNUMBER(A1576),INDIRECT(CONCATENATE("'Instrument List'!F",(MATCH(E1576,'Instrument List'!A:A,0))-0)),"")</f>
        <v/>
      </c>
    </row>
    <row r="1577" spans="1:56">
      <c r="A1577" s="220" t="str">
        <f t="shared" si="546"/>
        <v/>
      </c>
      <c r="B1577" s="221"/>
      <c r="C1577" s="222"/>
      <c r="D1577" s="169"/>
      <c r="E1577" s="169"/>
      <c r="F1577" s="169"/>
      <c r="G1577" s="202"/>
      <c r="H1577" s="217"/>
      <c r="I1577" s="212"/>
      <c r="J1577" s="206"/>
      <c r="K1577" s="212"/>
      <c r="L1577" s="206"/>
      <c r="M1577" s="212"/>
      <c r="N1577" s="206"/>
      <c r="O1577" s="170" t="str">
        <f t="shared" si="547"/>
        <v/>
      </c>
      <c r="P1577" s="171"/>
      <c r="Q1577" s="171"/>
      <c r="R1577" s="171"/>
      <c r="S1577" s="172" t="str">
        <f t="shared" si="548"/>
        <v/>
      </c>
      <c r="T1577" s="172" t="str">
        <f t="shared" si="549"/>
        <v/>
      </c>
      <c r="U1577" s="171"/>
      <c r="V1577" s="171"/>
      <c r="W1577" s="173" t="str">
        <f t="shared" si="550"/>
        <v/>
      </c>
      <c r="X1577" s="173" t="str">
        <f t="shared" si="551"/>
        <v/>
      </c>
      <c r="Y1577" s="173" t="str">
        <f t="shared" si="552"/>
        <v/>
      </c>
      <c r="Z1577" s="171"/>
      <c r="AA1577" s="171"/>
      <c r="AB1577" s="171"/>
      <c r="AC1577" s="172" t="str">
        <f t="shared" si="553"/>
        <v/>
      </c>
      <c r="AD1577" s="172" t="str">
        <f t="shared" si="554"/>
        <v/>
      </c>
      <c r="AE1577" s="174"/>
      <c r="AF1577" s="175" t="str">
        <f t="shared" si="555"/>
        <v/>
      </c>
      <c r="AG1577" s="169"/>
      <c r="AH1577" s="171"/>
      <c r="AI1577" s="171"/>
      <c r="AJ1577" s="169"/>
      <c r="AK1577" s="176" t="str">
        <f t="shared" si="556"/>
        <v/>
      </c>
      <c r="AL1577" s="176" t="str">
        <f t="shared" si="557"/>
        <v/>
      </c>
      <c r="AM1577" s="176" t="str">
        <f t="shared" si="558"/>
        <v/>
      </c>
      <c r="AN1577" s="359" t="str">
        <f>IF(Overview!$K$17='Internal Calcs'!$P$22,IF(AK1577="","",AK1577),IF(Overview!$K$17='Internal Calcs'!$P$23,IF(AK1577="","",AK1577),IF(ISNUMBER(A1577),(IF(F1577="Short",G1577-H1577,H1577-G1577)*AZ1577-AX1577),"")))</f>
        <v/>
      </c>
      <c r="AO1577" s="401" t="str">
        <f>IF(Overview!$K$17='Internal Calcs'!$P$22,IF(AL1577="","",AL1577),IF(Overview!$K$17='Internal Calcs'!$P$23,IF(AL1577="","",AL1577),IF(ISNUMBER(A1577),IF(AL1577="",(IF(F1577="Short",G1577-H1577,H1577-G1577)*AZ1577-AX1577),(IF(F1577="Short",G1577-J1577,J1577-G1577)*AZ1577-AX1577)),"")))</f>
        <v/>
      </c>
      <c r="AP1577" s="359" t="str">
        <f>IF(Overview!$K$17='Internal Calcs'!$P$22,"",IF(Overview!$K$17='Internal Calcs'!$P$23,IF(AM1577="","",AM1577),IF(ISNUMBER(A1577),IF(AM1577="",(IF(F1577="Short",G1577-H1577,H1577-G1577)*AZ1577-AX1577),(IF(F1577="Short",G1577-L1577,L1577-G1577)*AZ1577-AX1577)),"")))</f>
        <v/>
      </c>
      <c r="AQ1577" s="176" t="str">
        <f t="shared" si="559"/>
        <v/>
      </c>
      <c r="AR1577" s="176" t="str">
        <f t="shared" si="560"/>
        <v/>
      </c>
      <c r="AS1577" s="176" t="str">
        <f t="shared" si="561"/>
        <v/>
      </c>
      <c r="AT1577" s="176" t="str">
        <f>IF(ISNUMBER(A1577),MAX($AS$2:AS1577)-AS1577,"")</f>
        <v/>
      </c>
      <c r="AU1577" s="177" t="str">
        <f t="shared" si="562"/>
        <v/>
      </c>
      <c r="AV1577" s="178" t="str">
        <f t="shared" si="563"/>
        <v/>
      </c>
      <c r="AW1577" s="178" t="str">
        <f t="shared" si="564"/>
        <v/>
      </c>
      <c r="AX1577" s="179" t="str">
        <f ca="1">IF(ISNUMBER($A1577),INDIRECT(CONCATENATE("'Instrument List'!B",(MATCH(E1577,'Instrument List'!A:A,0))-0)),"")</f>
        <v/>
      </c>
      <c r="AY1577" s="179" t="str">
        <f ca="1">IF(ISNUMBER($A1577),INDIRECT(CONCATENATE("'Instrument List'!D",(MATCH(E1577,'Instrument List'!A:A,0))-0)),"")</f>
        <v/>
      </c>
      <c r="AZ1577" s="179" t="str">
        <f ca="1">IF(ISNUMBER($A1577),INDIRECT(CONCATENATE("'Instrument List'!C",(MATCH(E1577,'Instrument List'!A:A,0))-0)),"")</f>
        <v/>
      </c>
      <c r="BA1577" s="180" t="str">
        <f ca="1">IF(ISNUMBER(A1577),INDIRECT(CONCATENATE("'Instrument List'!E",(MATCH(E1577,'Instrument List'!A:A,0))-0)),"")</f>
        <v/>
      </c>
      <c r="BB1577" s="181" t="str">
        <f t="shared" si="565"/>
        <v/>
      </c>
      <c r="BC1577" s="181" t="str">
        <f t="shared" si="566"/>
        <v/>
      </c>
      <c r="BD1577" s="181" t="str">
        <f ca="1">IF(ISNUMBER(A1577),INDIRECT(CONCATENATE("'Instrument List'!F",(MATCH(E1577,'Instrument List'!A:A,0))-0)),"")</f>
        <v/>
      </c>
    </row>
    <row r="1578" spans="1:56">
      <c r="A1578" s="223" t="str">
        <f t="shared" si="546"/>
        <v/>
      </c>
      <c r="B1578" s="224"/>
      <c r="C1578" s="225"/>
      <c r="D1578" s="182"/>
      <c r="E1578" s="182"/>
      <c r="F1578" s="182"/>
      <c r="G1578" s="203"/>
      <c r="H1578" s="218"/>
      <c r="I1578" s="213"/>
      <c r="J1578" s="207"/>
      <c r="K1578" s="213"/>
      <c r="L1578" s="207"/>
      <c r="M1578" s="213"/>
      <c r="N1578" s="207"/>
      <c r="O1578" s="183" t="str">
        <f t="shared" si="547"/>
        <v/>
      </c>
      <c r="P1578" s="184"/>
      <c r="Q1578" s="184"/>
      <c r="R1578" s="275"/>
      <c r="S1578" s="185" t="str">
        <f t="shared" si="548"/>
        <v/>
      </c>
      <c r="T1578" s="185" t="str">
        <f t="shared" si="549"/>
        <v/>
      </c>
      <c r="U1578" s="275"/>
      <c r="V1578" s="275"/>
      <c r="W1578" s="276" t="str">
        <f t="shared" si="550"/>
        <v/>
      </c>
      <c r="X1578" s="276" t="str">
        <f t="shared" si="551"/>
        <v/>
      </c>
      <c r="Y1578" s="276" t="str">
        <f t="shared" si="552"/>
        <v/>
      </c>
      <c r="Z1578" s="275"/>
      <c r="AA1578" s="184"/>
      <c r="AB1578" s="184"/>
      <c r="AC1578" s="185" t="str">
        <f t="shared" si="553"/>
        <v/>
      </c>
      <c r="AD1578" s="185" t="str">
        <f t="shared" si="554"/>
        <v/>
      </c>
      <c r="AE1578" s="186"/>
      <c r="AF1578" s="187" t="str">
        <f t="shared" si="555"/>
        <v/>
      </c>
      <c r="AG1578" s="182"/>
      <c r="AH1578" s="184"/>
      <c r="AI1578" s="184"/>
      <c r="AJ1578" s="182"/>
      <c r="AK1578" s="188" t="str">
        <f t="shared" si="556"/>
        <v/>
      </c>
      <c r="AL1578" s="188" t="str">
        <f t="shared" si="557"/>
        <v/>
      </c>
      <c r="AM1578" s="188" t="str">
        <f t="shared" si="558"/>
        <v/>
      </c>
      <c r="AN1578" s="359" t="str">
        <f>IF(Overview!$K$17='Internal Calcs'!$P$22,IF(AK1578="","",AK1578),IF(Overview!$K$17='Internal Calcs'!$P$23,IF(AK1578="","",AK1578),IF(ISNUMBER(A1578),(IF(F1578="Short",G1578-H1578,H1578-G1578)*AZ1578-AX1578),"")))</f>
        <v/>
      </c>
      <c r="AO1578" s="401" t="str">
        <f>IF(Overview!$K$17='Internal Calcs'!$P$22,IF(AL1578="","",AL1578),IF(Overview!$K$17='Internal Calcs'!$P$23,IF(AL1578="","",AL1578),IF(ISNUMBER(A1578),IF(AL1578="",(IF(F1578="Short",G1578-H1578,H1578-G1578)*AZ1578-AX1578),(IF(F1578="Short",G1578-J1578,J1578-G1578)*AZ1578-AX1578)),"")))</f>
        <v/>
      </c>
      <c r="AP1578" s="359" t="str">
        <f>IF(Overview!$K$17='Internal Calcs'!$P$22,"",IF(Overview!$K$17='Internal Calcs'!$P$23,IF(AM1578="","",AM1578),IF(ISNUMBER(A1578),IF(AM1578="",(IF(F1578="Short",G1578-H1578,H1578-G1578)*AZ1578-AX1578),(IF(F1578="Short",G1578-L1578,L1578-G1578)*AZ1578-AX1578)),"")))</f>
        <v/>
      </c>
      <c r="AQ1578" s="188" t="str">
        <f t="shared" si="559"/>
        <v/>
      </c>
      <c r="AR1578" s="188" t="str">
        <f t="shared" si="560"/>
        <v/>
      </c>
      <c r="AS1578" s="188" t="str">
        <f t="shared" si="561"/>
        <v/>
      </c>
      <c r="AT1578" s="188" t="str">
        <f>IF(ISNUMBER(A1578),MAX($AS$2:AS1578)-AS1578,"")</f>
        <v/>
      </c>
      <c r="AU1578" s="189" t="str">
        <f t="shared" si="562"/>
        <v/>
      </c>
      <c r="AV1578" s="190" t="str">
        <f t="shared" si="563"/>
        <v/>
      </c>
      <c r="AW1578" s="190" t="str">
        <f t="shared" si="564"/>
        <v/>
      </c>
      <c r="AX1578" s="191" t="str">
        <f ca="1">IF(ISNUMBER($A1578),INDIRECT(CONCATENATE("'Instrument List'!B",(MATCH(E1578,'Instrument List'!A:A,0))-0)),"")</f>
        <v/>
      </c>
      <c r="AY1578" s="191" t="str">
        <f ca="1">IF(ISNUMBER($A1578),INDIRECT(CONCATENATE("'Instrument List'!D",(MATCH(E1578,'Instrument List'!A:A,0))-0)),"")</f>
        <v/>
      </c>
      <c r="AZ1578" s="191" t="str">
        <f ca="1">IF(ISNUMBER($A1578),INDIRECT(CONCATENATE("'Instrument List'!C",(MATCH(E1578,'Instrument List'!A:A,0))-0)),"")</f>
        <v/>
      </c>
      <c r="BA1578" s="192" t="str">
        <f ca="1">IF(ISNUMBER(A1578),INDIRECT(CONCATENATE("'Instrument List'!E",(MATCH(E1578,'Instrument List'!A:A,0))-0)),"")</f>
        <v/>
      </c>
      <c r="BB1578" s="193" t="str">
        <f t="shared" si="565"/>
        <v/>
      </c>
      <c r="BC1578" s="193" t="str">
        <f t="shared" si="566"/>
        <v/>
      </c>
      <c r="BD1578" s="193" t="str">
        <f ca="1">IF(ISNUMBER(A1578),INDIRECT(CONCATENATE("'Instrument List'!F",(MATCH(E1578,'Instrument List'!A:A,0))-0)),"")</f>
        <v/>
      </c>
    </row>
    <row r="1579" spans="1:56">
      <c r="A1579" s="220" t="str">
        <f t="shared" si="546"/>
        <v/>
      </c>
      <c r="B1579" s="221"/>
      <c r="C1579" s="222"/>
      <c r="D1579" s="169"/>
      <c r="E1579" s="169"/>
      <c r="F1579" s="169"/>
      <c r="G1579" s="202"/>
      <c r="H1579" s="217"/>
      <c r="I1579" s="212"/>
      <c r="J1579" s="206"/>
      <c r="K1579" s="212"/>
      <c r="L1579" s="206"/>
      <c r="M1579" s="212"/>
      <c r="N1579" s="206"/>
      <c r="O1579" s="170" t="str">
        <f t="shared" si="547"/>
        <v/>
      </c>
      <c r="P1579" s="171"/>
      <c r="Q1579" s="171"/>
      <c r="R1579" s="171"/>
      <c r="S1579" s="172" t="str">
        <f t="shared" si="548"/>
        <v/>
      </c>
      <c r="T1579" s="172" t="str">
        <f t="shared" si="549"/>
        <v/>
      </c>
      <c r="U1579" s="171"/>
      <c r="V1579" s="171"/>
      <c r="W1579" s="173" t="str">
        <f t="shared" si="550"/>
        <v/>
      </c>
      <c r="X1579" s="173" t="str">
        <f t="shared" si="551"/>
        <v/>
      </c>
      <c r="Y1579" s="173" t="str">
        <f t="shared" si="552"/>
        <v/>
      </c>
      <c r="Z1579" s="171"/>
      <c r="AA1579" s="171"/>
      <c r="AB1579" s="171"/>
      <c r="AC1579" s="172" t="str">
        <f t="shared" si="553"/>
        <v/>
      </c>
      <c r="AD1579" s="172" t="str">
        <f t="shared" si="554"/>
        <v/>
      </c>
      <c r="AE1579" s="174"/>
      <c r="AF1579" s="175" t="str">
        <f t="shared" si="555"/>
        <v/>
      </c>
      <c r="AG1579" s="169"/>
      <c r="AH1579" s="171"/>
      <c r="AI1579" s="171"/>
      <c r="AJ1579" s="169"/>
      <c r="AK1579" s="176" t="str">
        <f t="shared" si="556"/>
        <v/>
      </c>
      <c r="AL1579" s="176" t="str">
        <f t="shared" si="557"/>
        <v/>
      </c>
      <c r="AM1579" s="176" t="str">
        <f t="shared" si="558"/>
        <v/>
      </c>
      <c r="AN1579" s="359" t="str">
        <f>IF(Overview!$K$17='Internal Calcs'!$P$22,IF(AK1579="","",AK1579),IF(Overview!$K$17='Internal Calcs'!$P$23,IF(AK1579="","",AK1579),IF(ISNUMBER(A1579),(IF(F1579="Short",G1579-H1579,H1579-G1579)*AZ1579-AX1579),"")))</f>
        <v/>
      </c>
      <c r="AO1579" s="401" t="str">
        <f>IF(Overview!$K$17='Internal Calcs'!$P$22,IF(AL1579="","",AL1579),IF(Overview!$K$17='Internal Calcs'!$P$23,IF(AL1579="","",AL1579),IF(ISNUMBER(A1579),IF(AL1579="",(IF(F1579="Short",G1579-H1579,H1579-G1579)*AZ1579-AX1579),(IF(F1579="Short",G1579-J1579,J1579-G1579)*AZ1579-AX1579)),"")))</f>
        <v/>
      </c>
      <c r="AP1579" s="359" t="str">
        <f>IF(Overview!$K$17='Internal Calcs'!$P$22,"",IF(Overview!$K$17='Internal Calcs'!$P$23,IF(AM1579="","",AM1579),IF(ISNUMBER(A1579),IF(AM1579="",(IF(F1579="Short",G1579-H1579,H1579-G1579)*AZ1579-AX1579),(IF(F1579="Short",G1579-L1579,L1579-G1579)*AZ1579-AX1579)),"")))</f>
        <v/>
      </c>
      <c r="AQ1579" s="176" t="str">
        <f t="shared" si="559"/>
        <v/>
      </c>
      <c r="AR1579" s="176" t="str">
        <f t="shared" si="560"/>
        <v/>
      </c>
      <c r="AS1579" s="176" t="str">
        <f t="shared" si="561"/>
        <v/>
      </c>
      <c r="AT1579" s="176" t="str">
        <f>IF(ISNUMBER(A1579),MAX($AS$2:AS1579)-AS1579,"")</f>
        <v/>
      </c>
      <c r="AU1579" s="177" t="str">
        <f t="shared" si="562"/>
        <v/>
      </c>
      <c r="AV1579" s="178" t="str">
        <f t="shared" si="563"/>
        <v/>
      </c>
      <c r="AW1579" s="178" t="str">
        <f t="shared" si="564"/>
        <v/>
      </c>
      <c r="AX1579" s="179" t="str">
        <f ca="1">IF(ISNUMBER($A1579),INDIRECT(CONCATENATE("'Instrument List'!B",(MATCH(E1579,'Instrument List'!A:A,0))-0)),"")</f>
        <v/>
      </c>
      <c r="AY1579" s="179" t="str">
        <f ca="1">IF(ISNUMBER($A1579),INDIRECT(CONCATENATE("'Instrument List'!D",(MATCH(E1579,'Instrument List'!A:A,0))-0)),"")</f>
        <v/>
      </c>
      <c r="AZ1579" s="179" t="str">
        <f ca="1">IF(ISNUMBER($A1579),INDIRECT(CONCATENATE("'Instrument List'!C",(MATCH(E1579,'Instrument List'!A:A,0))-0)),"")</f>
        <v/>
      </c>
      <c r="BA1579" s="180" t="str">
        <f ca="1">IF(ISNUMBER(A1579),INDIRECT(CONCATENATE("'Instrument List'!E",(MATCH(E1579,'Instrument List'!A:A,0))-0)),"")</f>
        <v/>
      </c>
      <c r="BB1579" s="181" t="str">
        <f t="shared" si="565"/>
        <v/>
      </c>
      <c r="BC1579" s="181" t="str">
        <f t="shared" si="566"/>
        <v/>
      </c>
      <c r="BD1579" s="181" t="str">
        <f ca="1">IF(ISNUMBER(A1579),INDIRECT(CONCATENATE("'Instrument List'!F",(MATCH(E1579,'Instrument List'!A:A,0))-0)),"")</f>
        <v/>
      </c>
    </row>
    <row r="1580" spans="1:56">
      <c r="A1580" s="223" t="str">
        <f t="shared" si="546"/>
        <v/>
      </c>
      <c r="B1580" s="224"/>
      <c r="C1580" s="225"/>
      <c r="D1580" s="182"/>
      <c r="E1580" s="182"/>
      <c r="F1580" s="182"/>
      <c r="G1580" s="203"/>
      <c r="H1580" s="218"/>
      <c r="I1580" s="213"/>
      <c r="J1580" s="207"/>
      <c r="K1580" s="213"/>
      <c r="L1580" s="207"/>
      <c r="M1580" s="213"/>
      <c r="N1580" s="207"/>
      <c r="O1580" s="183" t="str">
        <f t="shared" si="547"/>
        <v/>
      </c>
      <c r="P1580" s="184"/>
      <c r="Q1580" s="184"/>
      <c r="R1580" s="275"/>
      <c r="S1580" s="185" t="str">
        <f t="shared" si="548"/>
        <v/>
      </c>
      <c r="T1580" s="185" t="str">
        <f t="shared" si="549"/>
        <v/>
      </c>
      <c r="U1580" s="275"/>
      <c r="V1580" s="275"/>
      <c r="W1580" s="276" t="str">
        <f t="shared" si="550"/>
        <v/>
      </c>
      <c r="X1580" s="276" t="str">
        <f t="shared" si="551"/>
        <v/>
      </c>
      <c r="Y1580" s="276" t="str">
        <f t="shared" si="552"/>
        <v/>
      </c>
      <c r="Z1580" s="275"/>
      <c r="AA1580" s="184"/>
      <c r="AB1580" s="184"/>
      <c r="AC1580" s="185" t="str">
        <f t="shared" si="553"/>
        <v/>
      </c>
      <c r="AD1580" s="185" t="str">
        <f t="shared" si="554"/>
        <v/>
      </c>
      <c r="AE1580" s="186"/>
      <c r="AF1580" s="187" t="str">
        <f t="shared" si="555"/>
        <v/>
      </c>
      <c r="AG1580" s="182"/>
      <c r="AH1580" s="184"/>
      <c r="AI1580" s="184"/>
      <c r="AJ1580" s="182"/>
      <c r="AK1580" s="188" t="str">
        <f t="shared" si="556"/>
        <v/>
      </c>
      <c r="AL1580" s="188" t="str">
        <f t="shared" si="557"/>
        <v/>
      </c>
      <c r="AM1580" s="188" t="str">
        <f t="shared" si="558"/>
        <v/>
      </c>
      <c r="AN1580" s="359" t="str">
        <f>IF(Overview!$K$17='Internal Calcs'!$P$22,IF(AK1580="","",AK1580),IF(Overview!$K$17='Internal Calcs'!$P$23,IF(AK1580="","",AK1580),IF(ISNUMBER(A1580),(IF(F1580="Short",G1580-H1580,H1580-G1580)*AZ1580-AX1580),"")))</f>
        <v/>
      </c>
      <c r="AO1580" s="401" t="str">
        <f>IF(Overview!$K$17='Internal Calcs'!$P$22,IF(AL1580="","",AL1580),IF(Overview!$K$17='Internal Calcs'!$P$23,IF(AL1580="","",AL1580),IF(ISNUMBER(A1580),IF(AL1580="",(IF(F1580="Short",G1580-H1580,H1580-G1580)*AZ1580-AX1580),(IF(F1580="Short",G1580-J1580,J1580-G1580)*AZ1580-AX1580)),"")))</f>
        <v/>
      </c>
      <c r="AP1580" s="359" t="str">
        <f>IF(Overview!$K$17='Internal Calcs'!$P$22,"",IF(Overview!$K$17='Internal Calcs'!$P$23,IF(AM1580="","",AM1580),IF(ISNUMBER(A1580),IF(AM1580="",(IF(F1580="Short",G1580-H1580,H1580-G1580)*AZ1580-AX1580),(IF(F1580="Short",G1580-L1580,L1580-G1580)*AZ1580-AX1580)),"")))</f>
        <v/>
      </c>
      <c r="AQ1580" s="188" t="str">
        <f t="shared" si="559"/>
        <v/>
      </c>
      <c r="AR1580" s="188" t="str">
        <f t="shared" si="560"/>
        <v/>
      </c>
      <c r="AS1580" s="188" t="str">
        <f t="shared" si="561"/>
        <v/>
      </c>
      <c r="AT1580" s="188" t="str">
        <f>IF(ISNUMBER(A1580),MAX($AS$2:AS1580)-AS1580,"")</f>
        <v/>
      </c>
      <c r="AU1580" s="189" t="str">
        <f t="shared" si="562"/>
        <v/>
      </c>
      <c r="AV1580" s="190" t="str">
        <f t="shared" si="563"/>
        <v/>
      </c>
      <c r="AW1580" s="190" t="str">
        <f t="shared" si="564"/>
        <v/>
      </c>
      <c r="AX1580" s="191" t="str">
        <f ca="1">IF(ISNUMBER($A1580),INDIRECT(CONCATENATE("'Instrument List'!B",(MATCH(E1580,'Instrument List'!A:A,0))-0)),"")</f>
        <v/>
      </c>
      <c r="AY1580" s="191" t="str">
        <f ca="1">IF(ISNUMBER($A1580),INDIRECT(CONCATENATE("'Instrument List'!D",(MATCH(E1580,'Instrument List'!A:A,0))-0)),"")</f>
        <v/>
      </c>
      <c r="AZ1580" s="191" t="str">
        <f ca="1">IF(ISNUMBER($A1580),INDIRECT(CONCATENATE("'Instrument List'!C",(MATCH(E1580,'Instrument List'!A:A,0))-0)),"")</f>
        <v/>
      </c>
      <c r="BA1580" s="192" t="str">
        <f ca="1">IF(ISNUMBER(A1580),INDIRECT(CONCATENATE("'Instrument List'!E",(MATCH(E1580,'Instrument List'!A:A,0))-0)),"")</f>
        <v/>
      </c>
      <c r="BB1580" s="193" t="str">
        <f t="shared" si="565"/>
        <v/>
      </c>
      <c r="BC1580" s="193" t="str">
        <f t="shared" si="566"/>
        <v/>
      </c>
      <c r="BD1580" s="193" t="str">
        <f ca="1">IF(ISNUMBER(A1580),INDIRECT(CONCATENATE("'Instrument List'!F",(MATCH(E1580,'Instrument List'!A:A,0))-0)),"")</f>
        <v/>
      </c>
    </row>
    <row r="1581" spans="1:56">
      <c r="A1581" s="220" t="str">
        <f t="shared" si="546"/>
        <v/>
      </c>
      <c r="B1581" s="221"/>
      <c r="C1581" s="222"/>
      <c r="D1581" s="169"/>
      <c r="E1581" s="169"/>
      <c r="F1581" s="169"/>
      <c r="G1581" s="202"/>
      <c r="H1581" s="217"/>
      <c r="I1581" s="212"/>
      <c r="J1581" s="206"/>
      <c r="K1581" s="212"/>
      <c r="L1581" s="206"/>
      <c r="M1581" s="212"/>
      <c r="N1581" s="206"/>
      <c r="O1581" s="170" t="str">
        <f t="shared" si="547"/>
        <v/>
      </c>
      <c r="P1581" s="171"/>
      <c r="Q1581" s="171"/>
      <c r="R1581" s="171"/>
      <c r="S1581" s="172" t="str">
        <f t="shared" si="548"/>
        <v/>
      </c>
      <c r="T1581" s="172" t="str">
        <f t="shared" si="549"/>
        <v/>
      </c>
      <c r="U1581" s="171"/>
      <c r="V1581" s="171"/>
      <c r="W1581" s="173" t="str">
        <f t="shared" si="550"/>
        <v/>
      </c>
      <c r="X1581" s="173" t="str">
        <f t="shared" si="551"/>
        <v/>
      </c>
      <c r="Y1581" s="173" t="str">
        <f t="shared" si="552"/>
        <v/>
      </c>
      <c r="Z1581" s="171"/>
      <c r="AA1581" s="171"/>
      <c r="AB1581" s="171"/>
      <c r="AC1581" s="172" t="str">
        <f t="shared" si="553"/>
        <v/>
      </c>
      <c r="AD1581" s="172" t="str">
        <f t="shared" si="554"/>
        <v/>
      </c>
      <c r="AE1581" s="174"/>
      <c r="AF1581" s="175" t="str">
        <f t="shared" si="555"/>
        <v/>
      </c>
      <c r="AG1581" s="169"/>
      <c r="AH1581" s="171"/>
      <c r="AI1581" s="171"/>
      <c r="AJ1581" s="169"/>
      <c r="AK1581" s="176" t="str">
        <f t="shared" si="556"/>
        <v/>
      </c>
      <c r="AL1581" s="176" t="str">
        <f t="shared" si="557"/>
        <v/>
      </c>
      <c r="AM1581" s="176" t="str">
        <f t="shared" si="558"/>
        <v/>
      </c>
      <c r="AN1581" s="359" t="str">
        <f>IF(Overview!$K$17='Internal Calcs'!$P$22,IF(AK1581="","",AK1581),IF(Overview!$K$17='Internal Calcs'!$P$23,IF(AK1581="","",AK1581),IF(ISNUMBER(A1581),(IF(F1581="Short",G1581-H1581,H1581-G1581)*AZ1581-AX1581),"")))</f>
        <v/>
      </c>
      <c r="AO1581" s="401" t="str">
        <f>IF(Overview!$K$17='Internal Calcs'!$P$22,IF(AL1581="","",AL1581),IF(Overview!$K$17='Internal Calcs'!$P$23,IF(AL1581="","",AL1581),IF(ISNUMBER(A1581),IF(AL1581="",(IF(F1581="Short",G1581-H1581,H1581-G1581)*AZ1581-AX1581),(IF(F1581="Short",G1581-J1581,J1581-G1581)*AZ1581-AX1581)),"")))</f>
        <v/>
      </c>
      <c r="AP1581" s="359" t="str">
        <f>IF(Overview!$K$17='Internal Calcs'!$P$22,"",IF(Overview!$K$17='Internal Calcs'!$P$23,IF(AM1581="","",AM1581),IF(ISNUMBER(A1581),IF(AM1581="",(IF(F1581="Short",G1581-H1581,H1581-G1581)*AZ1581-AX1581),(IF(F1581="Short",G1581-L1581,L1581-G1581)*AZ1581-AX1581)),"")))</f>
        <v/>
      </c>
      <c r="AQ1581" s="176" t="str">
        <f t="shared" si="559"/>
        <v/>
      </c>
      <c r="AR1581" s="176" t="str">
        <f t="shared" si="560"/>
        <v/>
      </c>
      <c r="AS1581" s="176" t="str">
        <f t="shared" si="561"/>
        <v/>
      </c>
      <c r="AT1581" s="176" t="str">
        <f>IF(ISNUMBER(A1581),MAX($AS$2:AS1581)-AS1581,"")</f>
        <v/>
      </c>
      <c r="AU1581" s="177" t="str">
        <f t="shared" si="562"/>
        <v/>
      </c>
      <c r="AV1581" s="178" t="str">
        <f t="shared" si="563"/>
        <v/>
      </c>
      <c r="AW1581" s="178" t="str">
        <f t="shared" si="564"/>
        <v/>
      </c>
      <c r="AX1581" s="179" t="str">
        <f ca="1">IF(ISNUMBER($A1581),INDIRECT(CONCATENATE("'Instrument List'!B",(MATCH(E1581,'Instrument List'!A:A,0))-0)),"")</f>
        <v/>
      </c>
      <c r="AY1581" s="179" t="str">
        <f ca="1">IF(ISNUMBER($A1581),INDIRECT(CONCATENATE("'Instrument List'!D",(MATCH(E1581,'Instrument List'!A:A,0))-0)),"")</f>
        <v/>
      </c>
      <c r="AZ1581" s="179" t="str">
        <f ca="1">IF(ISNUMBER($A1581),INDIRECT(CONCATENATE("'Instrument List'!C",(MATCH(E1581,'Instrument List'!A:A,0))-0)),"")</f>
        <v/>
      </c>
      <c r="BA1581" s="180" t="str">
        <f ca="1">IF(ISNUMBER(A1581),INDIRECT(CONCATENATE("'Instrument List'!E",(MATCH(E1581,'Instrument List'!A:A,0))-0)),"")</f>
        <v/>
      </c>
      <c r="BB1581" s="181" t="str">
        <f t="shared" si="565"/>
        <v/>
      </c>
      <c r="BC1581" s="181" t="str">
        <f t="shared" si="566"/>
        <v/>
      </c>
      <c r="BD1581" s="181" t="str">
        <f ca="1">IF(ISNUMBER(A1581),INDIRECT(CONCATENATE("'Instrument List'!F",(MATCH(E1581,'Instrument List'!A:A,0))-0)),"")</f>
        <v/>
      </c>
    </row>
    <row r="1582" spans="1:56">
      <c r="A1582" s="223" t="str">
        <f t="shared" si="546"/>
        <v/>
      </c>
      <c r="B1582" s="224"/>
      <c r="C1582" s="225"/>
      <c r="D1582" s="182"/>
      <c r="E1582" s="182"/>
      <c r="F1582" s="182"/>
      <c r="G1582" s="203"/>
      <c r="H1582" s="218"/>
      <c r="I1582" s="213"/>
      <c r="J1582" s="207"/>
      <c r="K1582" s="213"/>
      <c r="L1582" s="207"/>
      <c r="M1582" s="213"/>
      <c r="N1582" s="207"/>
      <c r="O1582" s="183" t="str">
        <f t="shared" si="547"/>
        <v/>
      </c>
      <c r="P1582" s="184"/>
      <c r="Q1582" s="184"/>
      <c r="R1582" s="275"/>
      <c r="S1582" s="185" t="str">
        <f t="shared" si="548"/>
        <v/>
      </c>
      <c r="T1582" s="185" t="str">
        <f t="shared" si="549"/>
        <v/>
      </c>
      <c r="U1582" s="275"/>
      <c r="V1582" s="275"/>
      <c r="W1582" s="276" t="str">
        <f t="shared" si="550"/>
        <v/>
      </c>
      <c r="X1582" s="276" t="str">
        <f t="shared" si="551"/>
        <v/>
      </c>
      <c r="Y1582" s="276" t="str">
        <f t="shared" si="552"/>
        <v/>
      </c>
      <c r="Z1582" s="275"/>
      <c r="AA1582" s="184"/>
      <c r="AB1582" s="184"/>
      <c r="AC1582" s="185" t="str">
        <f t="shared" si="553"/>
        <v/>
      </c>
      <c r="AD1582" s="185" t="str">
        <f t="shared" si="554"/>
        <v/>
      </c>
      <c r="AE1582" s="186"/>
      <c r="AF1582" s="187" t="str">
        <f t="shared" si="555"/>
        <v/>
      </c>
      <c r="AG1582" s="182"/>
      <c r="AH1582" s="184"/>
      <c r="AI1582" s="184"/>
      <c r="AJ1582" s="182"/>
      <c r="AK1582" s="188" t="str">
        <f t="shared" si="556"/>
        <v/>
      </c>
      <c r="AL1582" s="188" t="str">
        <f t="shared" si="557"/>
        <v/>
      </c>
      <c r="AM1582" s="188" t="str">
        <f t="shared" si="558"/>
        <v/>
      </c>
      <c r="AN1582" s="359" t="str">
        <f>IF(Overview!$K$17='Internal Calcs'!$P$22,IF(AK1582="","",AK1582),IF(Overview!$K$17='Internal Calcs'!$P$23,IF(AK1582="","",AK1582),IF(ISNUMBER(A1582),(IF(F1582="Short",G1582-H1582,H1582-G1582)*AZ1582-AX1582),"")))</f>
        <v/>
      </c>
      <c r="AO1582" s="401" t="str">
        <f>IF(Overview!$K$17='Internal Calcs'!$P$22,IF(AL1582="","",AL1582),IF(Overview!$K$17='Internal Calcs'!$P$23,IF(AL1582="","",AL1582),IF(ISNUMBER(A1582),IF(AL1582="",(IF(F1582="Short",G1582-H1582,H1582-G1582)*AZ1582-AX1582),(IF(F1582="Short",G1582-J1582,J1582-G1582)*AZ1582-AX1582)),"")))</f>
        <v/>
      </c>
      <c r="AP1582" s="359" t="str">
        <f>IF(Overview!$K$17='Internal Calcs'!$P$22,"",IF(Overview!$K$17='Internal Calcs'!$P$23,IF(AM1582="","",AM1582),IF(ISNUMBER(A1582),IF(AM1582="",(IF(F1582="Short",G1582-H1582,H1582-G1582)*AZ1582-AX1582),(IF(F1582="Short",G1582-L1582,L1582-G1582)*AZ1582-AX1582)),"")))</f>
        <v/>
      </c>
      <c r="AQ1582" s="188" t="str">
        <f t="shared" si="559"/>
        <v/>
      </c>
      <c r="AR1582" s="188" t="str">
        <f t="shared" si="560"/>
        <v/>
      </c>
      <c r="AS1582" s="188" t="str">
        <f t="shared" si="561"/>
        <v/>
      </c>
      <c r="AT1582" s="188" t="str">
        <f>IF(ISNUMBER(A1582),MAX($AS$2:AS1582)-AS1582,"")</f>
        <v/>
      </c>
      <c r="AU1582" s="189" t="str">
        <f t="shared" si="562"/>
        <v/>
      </c>
      <c r="AV1582" s="190" t="str">
        <f t="shared" si="563"/>
        <v/>
      </c>
      <c r="AW1582" s="190" t="str">
        <f t="shared" si="564"/>
        <v/>
      </c>
      <c r="AX1582" s="191" t="str">
        <f ca="1">IF(ISNUMBER($A1582),INDIRECT(CONCATENATE("'Instrument List'!B",(MATCH(E1582,'Instrument List'!A:A,0))-0)),"")</f>
        <v/>
      </c>
      <c r="AY1582" s="191" t="str">
        <f ca="1">IF(ISNUMBER($A1582),INDIRECT(CONCATENATE("'Instrument List'!D",(MATCH(E1582,'Instrument List'!A:A,0))-0)),"")</f>
        <v/>
      </c>
      <c r="AZ1582" s="191" t="str">
        <f ca="1">IF(ISNUMBER($A1582),INDIRECT(CONCATENATE("'Instrument List'!C",(MATCH(E1582,'Instrument List'!A:A,0))-0)),"")</f>
        <v/>
      </c>
      <c r="BA1582" s="192" t="str">
        <f ca="1">IF(ISNUMBER(A1582),INDIRECT(CONCATENATE("'Instrument List'!E",(MATCH(E1582,'Instrument List'!A:A,0))-0)),"")</f>
        <v/>
      </c>
      <c r="BB1582" s="193" t="str">
        <f t="shared" si="565"/>
        <v/>
      </c>
      <c r="BC1582" s="193" t="str">
        <f t="shared" si="566"/>
        <v/>
      </c>
      <c r="BD1582" s="193" t="str">
        <f ca="1">IF(ISNUMBER(A1582),INDIRECT(CONCATENATE("'Instrument List'!F",(MATCH(E1582,'Instrument List'!A:A,0))-0)),"")</f>
        <v/>
      </c>
    </row>
    <row r="1583" spans="1:56">
      <c r="A1583" s="220" t="str">
        <f t="shared" si="546"/>
        <v/>
      </c>
      <c r="B1583" s="221"/>
      <c r="C1583" s="222"/>
      <c r="D1583" s="169"/>
      <c r="E1583" s="169"/>
      <c r="F1583" s="169"/>
      <c r="G1583" s="202"/>
      <c r="H1583" s="217"/>
      <c r="I1583" s="212"/>
      <c r="J1583" s="206"/>
      <c r="K1583" s="212"/>
      <c r="L1583" s="206"/>
      <c r="M1583" s="212"/>
      <c r="N1583" s="206"/>
      <c r="O1583" s="170" t="str">
        <f t="shared" si="547"/>
        <v/>
      </c>
      <c r="P1583" s="171"/>
      <c r="Q1583" s="171"/>
      <c r="R1583" s="171"/>
      <c r="S1583" s="172" t="str">
        <f t="shared" si="548"/>
        <v/>
      </c>
      <c r="T1583" s="172" t="str">
        <f t="shared" si="549"/>
        <v/>
      </c>
      <c r="U1583" s="171"/>
      <c r="V1583" s="171"/>
      <c r="W1583" s="173" t="str">
        <f t="shared" si="550"/>
        <v/>
      </c>
      <c r="X1583" s="173" t="str">
        <f t="shared" si="551"/>
        <v/>
      </c>
      <c r="Y1583" s="173" t="str">
        <f t="shared" si="552"/>
        <v/>
      </c>
      <c r="Z1583" s="171"/>
      <c r="AA1583" s="171"/>
      <c r="AB1583" s="171"/>
      <c r="AC1583" s="172" t="str">
        <f t="shared" si="553"/>
        <v/>
      </c>
      <c r="AD1583" s="172" t="str">
        <f t="shared" si="554"/>
        <v/>
      </c>
      <c r="AE1583" s="174"/>
      <c r="AF1583" s="175" t="str">
        <f t="shared" si="555"/>
        <v/>
      </c>
      <c r="AG1583" s="169"/>
      <c r="AH1583" s="171"/>
      <c r="AI1583" s="171"/>
      <c r="AJ1583" s="169"/>
      <c r="AK1583" s="176" t="str">
        <f t="shared" si="556"/>
        <v/>
      </c>
      <c r="AL1583" s="176" t="str">
        <f t="shared" si="557"/>
        <v/>
      </c>
      <c r="AM1583" s="176" t="str">
        <f t="shared" si="558"/>
        <v/>
      </c>
      <c r="AN1583" s="359" t="str">
        <f>IF(Overview!$K$17='Internal Calcs'!$P$22,IF(AK1583="","",AK1583),IF(Overview!$K$17='Internal Calcs'!$P$23,IF(AK1583="","",AK1583),IF(ISNUMBER(A1583),(IF(F1583="Short",G1583-H1583,H1583-G1583)*AZ1583-AX1583),"")))</f>
        <v/>
      </c>
      <c r="AO1583" s="401" t="str">
        <f>IF(Overview!$K$17='Internal Calcs'!$P$22,IF(AL1583="","",AL1583),IF(Overview!$K$17='Internal Calcs'!$P$23,IF(AL1583="","",AL1583),IF(ISNUMBER(A1583),IF(AL1583="",(IF(F1583="Short",G1583-H1583,H1583-G1583)*AZ1583-AX1583),(IF(F1583="Short",G1583-J1583,J1583-G1583)*AZ1583-AX1583)),"")))</f>
        <v/>
      </c>
      <c r="AP1583" s="359" t="str">
        <f>IF(Overview!$K$17='Internal Calcs'!$P$22,"",IF(Overview!$K$17='Internal Calcs'!$P$23,IF(AM1583="","",AM1583),IF(ISNUMBER(A1583),IF(AM1583="",(IF(F1583="Short",G1583-H1583,H1583-G1583)*AZ1583-AX1583),(IF(F1583="Short",G1583-L1583,L1583-G1583)*AZ1583-AX1583)),"")))</f>
        <v/>
      </c>
      <c r="AQ1583" s="176" t="str">
        <f t="shared" si="559"/>
        <v/>
      </c>
      <c r="AR1583" s="176" t="str">
        <f t="shared" si="560"/>
        <v/>
      </c>
      <c r="AS1583" s="176" t="str">
        <f t="shared" si="561"/>
        <v/>
      </c>
      <c r="AT1583" s="176" t="str">
        <f>IF(ISNUMBER(A1583),MAX($AS$2:AS1583)-AS1583,"")</f>
        <v/>
      </c>
      <c r="AU1583" s="177" t="str">
        <f t="shared" si="562"/>
        <v/>
      </c>
      <c r="AV1583" s="178" t="str">
        <f t="shared" si="563"/>
        <v/>
      </c>
      <c r="AW1583" s="178" t="str">
        <f t="shared" si="564"/>
        <v/>
      </c>
      <c r="AX1583" s="179" t="str">
        <f ca="1">IF(ISNUMBER($A1583),INDIRECT(CONCATENATE("'Instrument List'!B",(MATCH(E1583,'Instrument List'!A:A,0))-0)),"")</f>
        <v/>
      </c>
      <c r="AY1583" s="179" t="str">
        <f ca="1">IF(ISNUMBER($A1583),INDIRECT(CONCATENATE("'Instrument List'!D",(MATCH(E1583,'Instrument List'!A:A,0))-0)),"")</f>
        <v/>
      </c>
      <c r="AZ1583" s="179" t="str">
        <f ca="1">IF(ISNUMBER($A1583),INDIRECT(CONCATENATE("'Instrument List'!C",(MATCH(E1583,'Instrument List'!A:A,0))-0)),"")</f>
        <v/>
      </c>
      <c r="BA1583" s="180" t="str">
        <f ca="1">IF(ISNUMBER(A1583),INDIRECT(CONCATENATE("'Instrument List'!E",(MATCH(E1583,'Instrument List'!A:A,0))-0)),"")</f>
        <v/>
      </c>
      <c r="BB1583" s="181" t="str">
        <f t="shared" si="565"/>
        <v/>
      </c>
      <c r="BC1583" s="181" t="str">
        <f t="shared" si="566"/>
        <v/>
      </c>
      <c r="BD1583" s="181" t="str">
        <f ca="1">IF(ISNUMBER(A1583),INDIRECT(CONCATENATE("'Instrument List'!F",(MATCH(E1583,'Instrument List'!A:A,0))-0)),"")</f>
        <v/>
      </c>
    </row>
    <row r="1584" spans="1:56">
      <c r="A1584" s="223" t="str">
        <f t="shared" si="546"/>
        <v/>
      </c>
      <c r="B1584" s="224"/>
      <c r="C1584" s="225"/>
      <c r="D1584" s="182"/>
      <c r="E1584" s="182"/>
      <c r="F1584" s="182"/>
      <c r="G1584" s="203"/>
      <c r="H1584" s="218"/>
      <c r="I1584" s="213"/>
      <c r="J1584" s="207"/>
      <c r="K1584" s="213"/>
      <c r="L1584" s="207"/>
      <c r="M1584" s="213"/>
      <c r="N1584" s="207"/>
      <c r="O1584" s="183" t="str">
        <f t="shared" si="547"/>
        <v/>
      </c>
      <c r="P1584" s="184"/>
      <c r="Q1584" s="184"/>
      <c r="R1584" s="275"/>
      <c r="S1584" s="185" t="str">
        <f t="shared" si="548"/>
        <v/>
      </c>
      <c r="T1584" s="185" t="str">
        <f t="shared" si="549"/>
        <v/>
      </c>
      <c r="U1584" s="275"/>
      <c r="V1584" s="275"/>
      <c r="W1584" s="276" t="str">
        <f t="shared" si="550"/>
        <v/>
      </c>
      <c r="X1584" s="276" t="str">
        <f t="shared" si="551"/>
        <v/>
      </c>
      <c r="Y1584" s="276" t="str">
        <f t="shared" si="552"/>
        <v/>
      </c>
      <c r="Z1584" s="275"/>
      <c r="AA1584" s="184"/>
      <c r="AB1584" s="184"/>
      <c r="AC1584" s="185" t="str">
        <f t="shared" si="553"/>
        <v/>
      </c>
      <c r="AD1584" s="185" t="str">
        <f t="shared" si="554"/>
        <v/>
      </c>
      <c r="AE1584" s="186"/>
      <c r="AF1584" s="187" t="str">
        <f t="shared" si="555"/>
        <v/>
      </c>
      <c r="AG1584" s="182"/>
      <c r="AH1584" s="184"/>
      <c r="AI1584" s="184"/>
      <c r="AJ1584" s="182"/>
      <c r="AK1584" s="188" t="str">
        <f t="shared" si="556"/>
        <v/>
      </c>
      <c r="AL1584" s="188" t="str">
        <f t="shared" si="557"/>
        <v/>
      </c>
      <c r="AM1584" s="188" t="str">
        <f t="shared" si="558"/>
        <v/>
      </c>
      <c r="AN1584" s="359" t="str">
        <f>IF(Overview!$K$17='Internal Calcs'!$P$22,IF(AK1584="","",AK1584),IF(Overview!$K$17='Internal Calcs'!$P$23,IF(AK1584="","",AK1584),IF(ISNUMBER(A1584),(IF(F1584="Short",G1584-H1584,H1584-G1584)*AZ1584-AX1584),"")))</f>
        <v/>
      </c>
      <c r="AO1584" s="401" t="str">
        <f>IF(Overview!$K$17='Internal Calcs'!$P$22,IF(AL1584="","",AL1584),IF(Overview!$K$17='Internal Calcs'!$P$23,IF(AL1584="","",AL1584),IF(ISNUMBER(A1584),IF(AL1584="",(IF(F1584="Short",G1584-H1584,H1584-G1584)*AZ1584-AX1584),(IF(F1584="Short",G1584-J1584,J1584-G1584)*AZ1584-AX1584)),"")))</f>
        <v/>
      </c>
      <c r="AP1584" s="359" t="str">
        <f>IF(Overview!$K$17='Internal Calcs'!$P$22,"",IF(Overview!$K$17='Internal Calcs'!$P$23,IF(AM1584="","",AM1584),IF(ISNUMBER(A1584),IF(AM1584="",(IF(F1584="Short",G1584-H1584,H1584-G1584)*AZ1584-AX1584),(IF(F1584="Short",G1584-L1584,L1584-G1584)*AZ1584-AX1584)),"")))</f>
        <v/>
      </c>
      <c r="AQ1584" s="188" t="str">
        <f t="shared" si="559"/>
        <v/>
      </c>
      <c r="AR1584" s="188" t="str">
        <f t="shared" si="560"/>
        <v/>
      </c>
      <c r="AS1584" s="188" t="str">
        <f t="shared" si="561"/>
        <v/>
      </c>
      <c r="AT1584" s="188" t="str">
        <f>IF(ISNUMBER(A1584),MAX($AS$2:AS1584)-AS1584,"")</f>
        <v/>
      </c>
      <c r="AU1584" s="189" t="str">
        <f t="shared" si="562"/>
        <v/>
      </c>
      <c r="AV1584" s="190" t="str">
        <f t="shared" si="563"/>
        <v/>
      </c>
      <c r="AW1584" s="190" t="str">
        <f t="shared" si="564"/>
        <v/>
      </c>
      <c r="AX1584" s="191" t="str">
        <f ca="1">IF(ISNUMBER($A1584),INDIRECT(CONCATENATE("'Instrument List'!B",(MATCH(E1584,'Instrument List'!A:A,0))-0)),"")</f>
        <v/>
      </c>
      <c r="AY1584" s="191" t="str">
        <f ca="1">IF(ISNUMBER($A1584),INDIRECT(CONCATENATE("'Instrument List'!D",(MATCH(E1584,'Instrument List'!A:A,0))-0)),"")</f>
        <v/>
      </c>
      <c r="AZ1584" s="191" t="str">
        <f ca="1">IF(ISNUMBER($A1584),INDIRECT(CONCATENATE("'Instrument List'!C",(MATCH(E1584,'Instrument List'!A:A,0))-0)),"")</f>
        <v/>
      </c>
      <c r="BA1584" s="192" t="str">
        <f ca="1">IF(ISNUMBER(A1584),INDIRECT(CONCATENATE("'Instrument List'!E",(MATCH(E1584,'Instrument List'!A:A,0))-0)),"")</f>
        <v/>
      </c>
      <c r="BB1584" s="193" t="str">
        <f t="shared" si="565"/>
        <v/>
      </c>
      <c r="BC1584" s="193" t="str">
        <f t="shared" si="566"/>
        <v/>
      </c>
      <c r="BD1584" s="193" t="str">
        <f ca="1">IF(ISNUMBER(A1584),INDIRECT(CONCATENATE("'Instrument List'!F",(MATCH(E1584,'Instrument List'!A:A,0))-0)),"")</f>
        <v/>
      </c>
    </row>
    <row r="1585" spans="1:56">
      <c r="A1585" s="220" t="str">
        <f t="shared" si="546"/>
        <v/>
      </c>
      <c r="B1585" s="221"/>
      <c r="C1585" s="222"/>
      <c r="D1585" s="169"/>
      <c r="E1585" s="169"/>
      <c r="F1585" s="169"/>
      <c r="G1585" s="202"/>
      <c r="H1585" s="217"/>
      <c r="I1585" s="212"/>
      <c r="J1585" s="206"/>
      <c r="K1585" s="212"/>
      <c r="L1585" s="206"/>
      <c r="M1585" s="212"/>
      <c r="N1585" s="206"/>
      <c r="O1585" s="170" t="str">
        <f t="shared" si="547"/>
        <v/>
      </c>
      <c r="P1585" s="171"/>
      <c r="Q1585" s="171"/>
      <c r="R1585" s="171"/>
      <c r="S1585" s="172" t="str">
        <f t="shared" si="548"/>
        <v/>
      </c>
      <c r="T1585" s="172" t="str">
        <f t="shared" si="549"/>
        <v/>
      </c>
      <c r="U1585" s="171"/>
      <c r="V1585" s="171"/>
      <c r="W1585" s="173" t="str">
        <f t="shared" si="550"/>
        <v/>
      </c>
      <c r="X1585" s="173" t="str">
        <f t="shared" si="551"/>
        <v/>
      </c>
      <c r="Y1585" s="173" t="str">
        <f t="shared" si="552"/>
        <v/>
      </c>
      <c r="Z1585" s="171"/>
      <c r="AA1585" s="171"/>
      <c r="AB1585" s="171"/>
      <c r="AC1585" s="172" t="str">
        <f t="shared" si="553"/>
        <v/>
      </c>
      <c r="AD1585" s="172" t="str">
        <f t="shared" si="554"/>
        <v/>
      </c>
      <c r="AE1585" s="174"/>
      <c r="AF1585" s="175" t="str">
        <f t="shared" si="555"/>
        <v/>
      </c>
      <c r="AG1585" s="169"/>
      <c r="AH1585" s="171"/>
      <c r="AI1585" s="171"/>
      <c r="AJ1585" s="169"/>
      <c r="AK1585" s="176" t="str">
        <f t="shared" si="556"/>
        <v/>
      </c>
      <c r="AL1585" s="176" t="str">
        <f t="shared" si="557"/>
        <v/>
      </c>
      <c r="AM1585" s="176" t="str">
        <f t="shared" si="558"/>
        <v/>
      </c>
      <c r="AN1585" s="359" t="str">
        <f>IF(Overview!$K$17='Internal Calcs'!$P$22,IF(AK1585="","",AK1585),IF(Overview!$K$17='Internal Calcs'!$P$23,IF(AK1585="","",AK1585),IF(ISNUMBER(A1585),(IF(F1585="Short",G1585-H1585,H1585-G1585)*AZ1585-AX1585),"")))</f>
        <v/>
      </c>
      <c r="AO1585" s="401" t="str">
        <f>IF(Overview!$K$17='Internal Calcs'!$P$22,IF(AL1585="","",AL1585),IF(Overview!$K$17='Internal Calcs'!$P$23,IF(AL1585="","",AL1585),IF(ISNUMBER(A1585),IF(AL1585="",(IF(F1585="Short",G1585-H1585,H1585-G1585)*AZ1585-AX1585),(IF(F1585="Short",G1585-J1585,J1585-G1585)*AZ1585-AX1585)),"")))</f>
        <v/>
      </c>
      <c r="AP1585" s="359" t="str">
        <f>IF(Overview!$K$17='Internal Calcs'!$P$22,"",IF(Overview!$K$17='Internal Calcs'!$P$23,IF(AM1585="","",AM1585),IF(ISNUMBER(A1585),IF(AM1585="",(IF(F1585="Short",G1585-H1585,H1585-G1585)*AZ1585-AX1585),(IF(F1585="Short",G1585-L1585,L1585-G1585)*AZ1585-AX1585)),"")))</f>
        <v/>
      </c>
      <c r="AQ1585" s="176" t="str">
        <f t="shared" si="559"/>
        <v/>
      </c>
      <c r="AR1585" s="176" t="str">
        <f t="shared" si="560"/>
        <v/>
      </c>
      <c r="AS1585" s="176" t="str">
        <f t="shared" si="561"/>
        <v/>
      </c>
      <c r="AT1585" s="176" t="str">
        <f>IF(ISNUMBER(A1585),MAX($AS$2:AS1585)-AS1585,"")</f>
        <v/>
      </c>
      <c r="AU1585" s="177" t="str">
        <f t="shared" si="562"/>
        <v/>
      </c>
      <c r="AV1585" s="178" t="str">
        <f t="shared" si="563"/>
        <v/>
      </c>
      <c r="AW1585" s="178" t="str">
        <f t="shared" si="564"/>
        <v/>
      </c>
      <c r="AX1585" s="179" t="str">
        <f ca="1">IF(ISNUMBER($A1585),INDIRECT(CONCATENATE("'Instrument List'!B",(MATCH(E1585,'Instrument List'!A:A,0))-0)),"")</f>
        <v/>
      </c>
      <c r="AY1585" s="179" t="str">
        <f ca="1">IF(ISNUMBER($A1585),INDIRECT(CONCATENATE("'Instrument List'!D",(MATCH(E1585,'Instrument List'!A:A,0))-0)),"")</f>
        <v/>
      </c>
      <c r="AZ1585" s="179" t="str">
        <f ca="1">IF(ISNUMBER($A1585),INDIRECT(CONCATENATE("'Instrument List'!C",(MATCH(E1585,'Instrument List'!A:A,0))-0)),"")</f>
        <v/>
      </c>
      <c r="BA1585" s="180" t="str">
        <f ca="1">IF(ISNUMBER(A1585),INDIRECT(CONCATENATE("'Instrument List'!E",(MATCH(E1585,'Instrument List'!A:A,0))-0)),"")</f>
        <v/>
      </c>
      <c r="BB1585" s="181" t="str">
        <f t="shared" si="565"/>
        <v/>
      </c>
      <c r="BC1585" s="181" t="str">
        <f t="shared" si="566"/>
        <v/>
      </c>
      <c r="BD1585" s="181" t="str">
        <f ca="1">IF(ISNUMBER(A1585),INDIRECT(CONCATENATE("'Instrument List'!F",(MATCH(E1585,'Instrument List'!A:A,0))-0)),"")</f>
        <v/>
      </c>
    </row>
    <row r="1586" spans="1:56">
      <c r="A1586" s="223" t="str">
        <f t="shared" si="546"/>
        <v/>
      </c>
      <c r="B1586" s="224"/>
      <c r="C1586" s="225"/>
      <c r="D1586" s="182"/>
      <c r="E1586" s="182"/>
      <c r="F1586" s="182"/>
      <c r="G1586" s="203"/>
      <c r="H1586" s="218"/>
      <c r="I1586" s="213"/>
      <c r="J1586" s="207"/>
      <c r="K1586" s="213"/>
      <c r="L1586" s="207"/>
      <c r="M1586" s="213"/>
      <c r="N1586" s="207"/>
      <c r="O1586" s="183" t="str">
        <f t="shared" si="547"/>
        <v/>
      </c>
      <c r="P1586" s="184"/>
      <c r="Q1586" s="184"/>
      <c r="R1586" s="275"/>
      <c r="S1586" s="185" t="str">
        <f t="shared" si="548"/>
        <v/>
      </c>
      <c r="T1586" s="185" t="str">
        <f t="shared" si="549"/>
        <v/>
      </c>
      <c r="U1586" s="275"/>
      <c r="V1586" s="275"/>
      <c r="W1586" s="276" t="str">
        <f t="shared" si="550"/>
        <v/>
      </c>
      <c r="X1586" s="276" t="str">
        <f t="shared" si="551"/>
        <v/>
      </c>
      <c r="Y1586" s="276" t="str">
        <f t="shared" si="552"/>
        <v/>
      </c>
      <c r="Z1586" s="275"/>
      <c r="AA1586" s="184"/>
      <c r="AB1586" s="184"/>
      <c r="AC1586" s="185" t="str">
        <f t="shared" si="553"/>
        <v/>
      </c>
      <c r="AD1586" s="185" t="str">
        <f t="shared" si="554"/>
        <v/>
      </c>
      <c r="AE1586" s="186"/>
      <c r="AF1586" s="187" t="str">
        <f t="shared" si="555"/>
        <v/>
      </c>
      <c r="AG1586" s="182"/>
      <c r="AH1586" s="184"/>
      <c r="AI1586" s="184"/>
      <c r="AJ1586" s="182"/>
      <c r="AK1586" s="188" t="str">
        <f t="shared" si="556"/>
        <v/>
      </c>
      <c r="AL1586" s="188" t="str">
        <f t="shared" si="557"/>
        <v/>
      </c>
      <c r="AM1586" s="188" t="str">
        <f t="shared" si="558"/>
        <v/>
      </c>
      <c r="AN1586" s="359" t="str">
        <f>IF(Overview!$K$17='Internal Calcs'!$P$22,IF(AK1586="","",AK1586),IF(Overview!$K$17='Internal Calcs'!$P$23,IF(AK1586="","",AK1586),IF(ISNUMBER(A1586),(IF(F1586="Short",G1586-H1586,H1586-G1586)*AZ1586-AX1586),"")))</f>
        <v/>
      </c>
      <c r="AO1586" s="401" t="str">
        <f>IF(Overview!$K$17='Internal Calcs'!$P$22,IF(AL1586="","",AL1586),IF(Overview!$K$17='Internal Calcs'!$P$23,IF(AL1586="","",AL1586),IF(ISNUMBER(A1586),IF(AL1586="",(IF(F1586="Short",G1586-H1586,H1586-G1586)*AZ1586-AX1586),(IF(F1586="Short",G1586-J1586,J1586-G1586)*AZ1586-AX1586)),"")))</f>
        <v/>
      </c>
      <c r="AP1586" s="359" t="str">
        <f>IF(Overview!$K$17='Internal Calcs'!$P$22,"",IF(Overview!$K$17='Internal Calcs'!$P$23,IF(AM1586="","",AM1586),IF(ISNUMBER(A1586),IF(AM1586="",(IF(F1586="Short",G1586-H1586,H1586-G1586)*AZ1586-AX1586),(IF(F1586="Short",G1586-L1586,L1586-G1586)*AZ1586-AX1586)),"")))</f>
        <v/>
      </c>
      <c r="AQ1586" s="188" t="str">
        <f t="shared" si="559"/>
        <v/>
      </c>
      <c r="AR1586" s="188" t="str">
        <f t="shared" si="560"/>
        <v/>
      </c>
      <c r="AS1586" s="188" t="str">
        <f t="shared" si="561"/>
        <v/>
      </c>
      <c r="AT1586" s="188" t="str">
        <f>IF(ISNUMBER(A1586),MAX($AS$2:AS1586)-AS1586,"")</f>
        <v/>
      </c>
      <c r="AU1586" s="189" t="str">
        <f t="shared" si="562"/>
        <v/>
      </c>
      <c r="AV1586" s="190" t="str">
        <f t="shared" si="563"/>
        <v/>
      </c>
      <c r="AW1586" s="190" t="str">
        <f t="shared" si="564"/>
        <v/>
      </c>
      <c r="AX1586" s="191" t="str">
        <f ca="1">IF(ISNUMBER($A1586),INDIRECT(CONCATENATE("'Instrument List'!B",(MATCH(E1586,'Instrument List'!A:A,0))-0)),"")</f>
        <v/>
      </c>
      <c r="AY1586" s="191" t="str">
        <f ca="1">IF(ISNUMBER($A1586),INDIRECT(CONCATENATE("'Instrument List'!D",(MATCH(E1586,'Instrument List'!A:A,0))-0)),"")</f>
        <v/>
      </c>
      <c r="AZ1586" s="191" t="str">
        <f ca="1">IF(ISNUMBER($A1586),INDIRECT(CONCATENATE("'Instrument List'!C",(MATCH(E1586,'Instrument List'!A:A,0))-0)),"")</f>
        <v/>
      </c>
      <c r="BA1586" s="192" t="str">
        <f ca="1">IF(ISNUMBER(A1586),INDIRECT(CONCATENATE("'Instrument List'!E",(MATCH(E1586,'Instrument List'!A:A,0))-0)),"")</f>
        <v/>
      </c>
      <c r="BB1586" s="193" t="str">
        <f t="shared" si="565"/>
        <v/>
      </c>
      <c r="BC1586" s="193" t="str">
        <f t="shared" si="566"/>
        <v/>
      </c>
      <c r="BD1586" s="193" t="str">
        <f ca="1">IF(ISNUMBER(A1586),INDIRECT(CONCATENATE("'Instrument List'!F",(MATCH(E1586,'Instrument List'!A:A,0))-0)),"")</f>
        <v/>
      </c>
    </row>
    <row r="1587" spans="1:56">
      <c r="A1587" s="220" t="str">
        <f t="shared" si="546"/>
        <v/>
      </c>
      <c r="B1587" s="221"/>
      <c r="C1587" s="222"/>
      <c r="D1587" s="169"/>
      <c r="E1587" s="169"/>
      <c r="F1587" s="169"/>
      <c r="G1587" s="202"/>
      <c r="H1587" s="217"/>
      <c r="I1587" s="212"/>
      <c r="J1587" s="206"/>
      <c r="K1587" s="212"/>
      <c r="L1587" s="206"/>
      <c r="M1587" s="212"/>
      <c r="N1587" s="206"/>
      <c r="O1587" s="170" t="str">
        <f t="shared" si="547"/>
        <v/>
      </c>
      <c r="P1587" s="171"/>
      <c r="Q1587" s="171"/>
      <c r="R1587" s="171"/>
      <c r="S1587" s="172" t="str">
        <f t="shared" si="548"/>
        <v/>
      </c>
      <c r="T1587" s="172" t="str">
        <f t="shared" si="549"/>
        <v/>
      </c>
      <c r="U1587" s="171"/>
      <c r="V1587" s="171"/>
      <c r="W1587" s="173" t="str">
        <f t="shared" si="550"/>
        <v/>
      </c>
      <c r="X1587" s="173" t="str">
        <f t="shared" si="551"/>
        <v/>
      </c>
      <c r="Y1587" s="173" t="str">
        <f t="shared" si="552"/>
        <v/>
      </c>
      <c r="Z1587" s="171"/>
      <c r="AA1587" s="171"/>
      <c r="AB1587" s="171"/>
      <c r="AC1587" s="172" t="str">
        <f t="shared" si="553"/>
        <v/>
      </c>
      <c r="AD1587" s="172" t="str">
        <f t="shared" si="554"/>
        <v/>
      </c>
      <c r="AE1587" s="174"/>
      <c r="AF1587" s="175" t="str">
        <f t="shared" si="555"/>
        <v/>
      </c>
      <c r="AG1587" s="169"/>
      <c r="AH1587" s="171"/>
      <c r="AI1587" s="171"/>
      <c r="AJ1587" s="169"/>
      <c r="AK1587" s="176" t="str">
        <f t="shared" si="556"/>
        <v/>
      </c>
      <c r="AL1587" s="176" t="str">
        <f t="shared" si="557"/>
        <v/>
      </c>
      <c r="AM1587" s="176" t="str">
        <f t="shared" si="558"/>
        <v/>
      </c>
      <c r="AN1587" s="359" t="str">
        <f>IF(Overview!$K$17='Internal Calcs'!$P$22,IF(AK1587="","",AK1587),IF(Overview!$K$17='Internal Calcs'!$P$23,IF(AK1587="","",AK1587),IF(ISNUMBER(A1587),(IF(F1587="Short",G1587-H1587,H1587-G1587)*AZ1587-AX1587),"")))</f>
        <v/>
      </c>
      <c r="AO1587" s="401" t="str">
        <f>IF(Overview!$K$17='Internal Calcs'!$P$22,IF(AL1587="","",AL1587),IF(Overview!$K$17='Internal Calcs'!$P$23,IF(AL1587="","",AL1587),IF(ISNUMBER(A1587),IF(AL1587="",(IF(F1587="Short",G1587-H1587,H1587-G1587)*AZ1587-AX1587),(IF(F1587="Short",G1587-J1587,J1587-G1587)*AZ1587-AX1587)),"")))</f>
        <v/>
      </c>
      <c r="AP1587" s="359" t="str">
        <f>IF(Overview!$K$17='Internal Calcs'!$P$22,"",IF(Overview!$K$17='Internal Calcs'!$P$23,IF(AM1587="","",AM1587),IF(ISNUMBER(A1587),IF(AM1587="",(IF(F1587="Short",G1587-H1587,H1587-G1587)*AZ1587-AX1587),(IF(F1587="Short",G1587-L1587,L1587-G1587)*AZ1587-AX1587)),"")))</f>
        <v/>
      </c>
      <c r="AQ1587" s="176" t="str">
        <f t="shared" si="559"/>
        <v/>
      </c>
      <c r="AR1587" s="176" t="str">
        <f t="shared" si="560"/>
        <v/>
      </c>
      <c r="AS1587" s="176" t="str">
        <f t="shared" si="561"/>
        <v/>
      </c>
      <c r="AT1587" s="176" t="str">
        <f>IF(ISNUMBER(A1587),MAX($AS$2:AS1587)-AS1587,"")</f>
        <v/>
      </c>
      <c r="AU1587" s="177" t="str">
        <f t="shared" si="562"/>
        <v/>
      </c>
      <c r="AV1587" s="178" t="str">
        <f t="shared" si="563"/>
        <v/>
      </c>
      <c r="AW1587" s="178" t="str">
        <f t="shared" si="564"/>
        <v/>
      </c>
      <c r="AX1587" s="179" t="str">
        <f ca="1">IF(ISNUMBER($A1587),INDIRECT(CONCATENATE("'Instrument List'!B",(MATCH(E1587,'Instrument List'!A:A,0))-0)),"")</f>
        <v/>
      </c>
      <c r="AY1587" s="179" t="str">
        <f ca="1">IF(ISNUMBER($A1587),INDIRECT(CONCATENATE("'Instrument List'!D",(MATCH(E1587,'Instrument List'!A:A,0))-0)),"")</f>
        <v/>
      </c>
      <c r="AZ1587" s="179" t="str">
        <f ca="1">IF(ISNUMBER($A1587),INDIRECT(CONCATENATE("'Instrument List'!C",(MATCH(E1587,'Instrument List'!A:A,0))-0)),"")</f>
        <v/>
      </c>
      <c r="BA1587" s="180" t="str">
        <f ca="1">IF(ISNUMBER(A1587),INDIRECT(CONCATENATE("'Instrument List'!E",(MATCH(E1587,'Instrument List'!A:A,0))-0)),"")</f>
        <v/>
      </c>
      <c r="BB1587" s="181" t="str">
        <f t="shared" si="565"/>
        <v/>
      </c>
      <c r="BC1587" s="181" t="str">
        <f t="shared" si="566"/>
        <v/>
      </c>
      <c r="BD1587" s="181" t="str">
        <f ca="1">IF(ISNUMBER(A1587),INDIRECT(CONCATENATE("'Instrument List'!F",(MATCH(E1587,'Instrument List'!A:A,0))-0)),"")</f>
        <v/>
      </c>
    </row>
    <row r="1588" spans="1:56">
      <c r="A1588" s="223" t="str">
        <f t="shared" si="546"/>
        <v/>
      </c>
      <c r="B1588" s="224"/>
      <c r="C1588" s="225"/>
      <c r="D1588" s="182"/>
      <c r="E1588" s="182"/>
      <c r="F1588" s="182"/>
      <c r="G1588" s="203"/>
      <c r="H1588" s="218"/>
      <c r="I1588" s="213"/>
      <c r="J1588" s="207"/>
      <c r="K1588" s="213"/>
      <c r="L1588" s="207"/>
      <c r="M1588" s="213"/>
      <c r="N1588" s="207"/>
      <c r="O1588" s="183" t="str">
        <f t="shared" si="547"/>
        <v/>
      </c>
      <c r="P1588" s="184"/>
      <c r="Q1588" s="184"/>
      <c r="R1588" s="275"/>
      <c r="S1588" s="185" t="str">
        <f t="shared" si="548"/>
        <v/>
      </c>
      <c r="T1588" s="185" t="str">
        <f t="shared" si="549"/>
        <v/>
      </c>
      <c r="U1588" s="275"/>
      <c r="V1588" s="275"/>
      <c r="W1588" s="276" t="str">
        <f t="shared" si="550"/>
        <v/>
      </c>
      <c r="X1588" s="276" t="str">
        <f t="shared" si="551"/>
        <v/>
      </c>
      <c r="Y1588" s="276" t="str">
        <f t="shared" si="552"/>
        <v/>
      </c>
      <c r="Z1588" s="275"/>
      <c r="AA1588" s="184"/>
      <c r="AB1588" s="184"/>
      <c r="AC1588" s="185" t="str">
        <f t="shared" si="553"/>
        <v/>
      </c>
      <c r="AD1588" s="185" t="str">
        <f t="shared" si="554"/>
        <v/>
      </c>
      <c r="AE1588" s="186"/>
      <c r="AF1588" s="187" t="str">
        <f t="shared" si="555"/>
        <v/>
      </c>
      <c r="AG1588" s="182"/>
      <c r="AH1588" s="184"/>
      <c r="AI1588" s="184"/>
      <c r="AJ1588" s="182"/>
      <c r="AK1588" s="188" t="str">
        <f t="shared" si="556"/>
        <v/>
      </c>
      <c r="AL1588" s="188" t="str">
        <f t="shared" si="557"/>
        <v/>
      </c>
      <c r="AM1588" s="188" t="str">
        <f t="shared" si="558"/>
        <v/>
      </c>
      <c r="AN1588" s="359" t="str">
        <f>IF(Overview!$K$17='Internal Calcs'!$P$22,IF(AK1588="","",AK1588),IF(Overview!$K$17='Internal Calcs'!$P$23,IF(AK1588="","",AK1588),IF(ISNUMBER(A1588),(IF(F1588="Short",G1588-H1588,H1588-G1588)*AZ1588-AX1588),"")))</f>
        <v/>
      </c>
      <c r="AO1588" s="401" t="str">
        <f>IF(Overview!$K$17='Internal Calcs'!$P$22,IF(AL1588="","",AL1588),IF(Overview!$K$17='Internal Calcs'!$P$23,IF(AL1588="","",AL1588),IF(ISNUMBER(A1588),IF(AL1588="",(IF(F1588="Short",G1588-H1588,H1588-G1588)*AZ1588-AX1588),(IF(F1588="Short",G1588-J1588,J1588-G1588)*AZ1588-AX1588)),"")))</f>
        <v/>
      </c>
      <c r="AP1588" s="359" t="str">
        <f>IF(Overview!$K$17='Internal Calcs'!$P$22,"",IF(Overview!$K$17='Internal Calcs'!$P$23,IF(AM1588="","",AM1588),IF(ISNUMBER(A1588),IF(AM1588="",(IF(F1588="Short",G1588-H1588,H1588-G1588)*AZ1588-AX1588),(IF(F1588="Short",G1588-L1588,L1588-G1588)*AZ1588-AX1588)),"")))</f>
        <v/>
      </c>
      <c r="AQ1588" s="188" t="str">
        <f t="shared" si="559"/>
        <v/>
      </c>
      <c r="AR1588" s="188" t="str">
        <f t="shared" si="560"/>
        <v/>
      </c>
      <c r="AS1588" s="188" t="str">
        <f t="shared" si="561"/>
        <v/>
      </c>
      <c r="AT1588" s="188" t="str">
        <f>IF(ISNUMBER(A1588),MAX($AS$2:AS1588)-AS1588,"")</f>
        <v/>
      </c>
      <c r="AU1588" s="189" t="str">
        <f t="shared" si="562"/>
        <v/>
      </c>
      <c r="AV1588" s="190" t="str">
        <f t="shared" si="563"/>
        <v/>
      </c>
      <c r="AW1588" s="190" t="str">
        <f t="shared" si="564"/>
        <v/>
      </c>
      <c r="AX1588" s="191" t="str">
        <f ca="1">IF(ISNUMBER($A1588),INDIRECT(CONCATENATE("'Instrument List'!B",(MATCH(E1588,'Instrument List'!A:A,0))-0)),"")</f>
        <v/>
      </c>
      <c r="AY1588" s="191" t="str">
        <f ca="1">IF(ISNUMBER($A1588),INDIRECT(CONCATENATE("'Instrument List'!D",(MATCH(E1588,'Instrument List'!A:A,0))-0)),"")</f>
        <v/>
      </c>
      <c r="AZ1588" s="191" t="str">
        <f ca="1">IF(ISNUMBER($A1588),INDIRECT(CONCATENATE("'Instrument List'!C",(MATCH(E1588,'Instrument List'!A:A,0))-0)),"")</f>
        <v/>
      </c>
      <c r="BA1588" s="192" t="str">
        <f ca="1">IF(ISNUMBER(A1588),INDIRECT(CONCATENATE("'Instrument List'!E",(MATCH(E1588,'Instrument List'!A:A,0))-0)),"")</f>
        <v/>
      </c>
      <c r="BB1588" s="193" t="str">
        <f t="shared" si="565"/>
        <v/>
      </c>
      <c r="BC1588" s="193" t="str">
        <f t="shared" si="566"/>
        <v/>
      </c>
      <c r="BD1588" s="193" t="str">
        <f ca="1">IF(ISNUMBER(A1588),INDIRECT(CONCATENATE("'Instrument List'!F",(MATCH(E1588,'Instrument List'!A:A,0))-0)),"")</f>
        <v/>
      </c>
    </row>
    <row r="1589" spans="1:56">
      <c r="A1589" s="220" t="str">
        <f t="shared" si="546"/>
        <v/>
      </c>
      <c r="B1589" s="221"/>
      <c r="C1589" s="222"/>
      <c r="D1589" s="169"/>
      <c r="E1589" s="169"/>
      <c r="F1589" s="169"/>
      <c r="G1589" s="202"/>
      <c r="H1589" s="217"/>
      <c r="I1589" s="212"/>
      <c r="J1589" s="206"/>
      <c r="K1589" s="212"/>
      <c r="L1589" s="206"/>
      <c r="M1589" s="212"/>
      <c r="N1589" s="206"/>
      <c r="O1589" s="170" t="str">
        <f t="shared" si="547"/>
        <v/>
      </c>
      <c r="P1589" s="171"/>
      <c r="Q1589" s="171"/>
      <c r="R1589" s="171"/>
      <c r="S1589" s="172" t="str">
        <f t="shared" si="548"/>
        <v/>
      </c>
      <c r="T1589" s="172" t="str">
        <f t="shared" si="549"/>
        <v/>
      </c>
      <c r="U1589" s="171"/>
      <c r="V1589" s="171"/>
      <c r="W1589" s="173" t="str">
        <f t="shared" si="550"/>
        <v/>
      </c>
      <c r="X1589" s="173" t="str">
        <f t="shared" si="551"/>
        <v/>
      </c>
      <c r="Y1589" s="173" t="str">
        <f t="shared" si="552"/>
        <v/>
      </c>
      <c r="Z1589" s="171"/>
      <c r="AA1589" s="171"/>
      <c r="AB1589" s="171"/>
      <c r="AC1589" s="172" t="str">
        <f t="shared" si="553"/>
        <v/>
      </c>
      <c r="AD1589" s="172" t="str">
        <f t="shared" si="554"/>
        <v/>
      </c>
      <c r="AE1589" s="174"/>
      <c r="AF1589" s="175" t="str">
        <f t="shared" si="555"/>
        <v/>
      </c>
      <c r="AG1589" s="169"/>
      <c r="AH1589" s="171"/>
      <c r="AI1589" s="171"/>
      <c r="AJ1589" s="169"/>
      <c r="AK1589" s="176" t="str">
        <f t="shared" si="556"/>
        <v/>
      </c>
      <c r="AL1589" s="176" t="str">
        <f t="shared" si="557"/>
        <v/>
      </c>
      <c r="AM1589" s="176" t="str">
        <f t="shared" si="558"/>
        <v/>
      </c>
      <c r="AN1589" s="359" t="str">
        <f>IF(Overview!$K$17='Internal Calcs'!$P$22,IF(AK1589="","",AK1589),IF(Overview!$K$17='Internal Calcs'!$P$23,IF(AK1589="","",AK1589),IF(ISNUMBER(A1589),(IF(F1589="Short",G1589-H1589,H1589-G1589)*AZ1589-AX1589),"")))</f>
        <v/>
      </c>
      <c r="AO1589" s="401" t="str">
        <f>IF(Overview!$K$17='Internal Calcs'!$P$22,IF(AL1589="","",AL1589),IF(Overview!$K$17='Internal Calcs'!$P$23,IF(AL1589="","",AL1589),IF(ISNUMBER(A1589),IF(AL1589="",(IF(F1589="Short",G1589-H1589,H1589-G1589)*AZ1589-AX1589),(IF(F1589="Short",G1589-J1589,J1589-G1589)*AZ1589-AX1589)),"")))</f>
        <v/>
      </c>
      <c r="AP1589" s="359" t="str">
        <f>IF(Overview!$K$17='Internal Calcs'!$P$22,"",IF(Overview!$K$17='Internal Calcs'!$P$23,IF(AM1589="","",AM1589),IF(ISNUMBER(A1589),IF(AM1589="",(IF(F1589="Short",G1589-H1589,H1589-G1589)*AZ1589-AX1589),(IF(F1589="Short",G1589-L1589,L1589-G1589)*AZ1589-AX1589)),"")))</f>
        <v/>
      </c>
      <c r="AQ1589" s="176" t="str">
        <f t="shared" si="559"/>
        <v/>
      </c>
      <c r="AR1589" s="176" t="str">
        <f t="shared" si="560"/>
        <v/>
      </c>
      <c r="AS1589" s="176" t="str">
        <f t="shared" si="561"/>
        <v/>
      </c>
      <c r="AT1589" s="176" t="str">
        <f>IF(ISNUMBER(A1589),MAX($AS$2:AS1589)-AS1589,"")</f>
        <v/>
      </c>
      <c r="AU1589" s="177" t="str">
        <f t="shared" si="562"/>
        <v/>
      </c>
      <c r="AV1589" s="178" t="str">
        <f t="shared" si="563"/>
        <v/>
      </c>
      <c r="AW1589" s="178" t="str">
        <f t="shared" si="564"/>
        <v/>
      </c>
      <c r="AX1589" s="179" t="str">
        <f ca="1">IF(ISNUMBER($A1589),INDIRECT(CONCATENATE("'Instrument List'!B",(MATCH(E1589,'Instrument List'!A:A,0))-0)),"")</f>
        <v/>
      </c>
      <c r="AY1589" s="179" t="str">
        <f ca="1">IF(ISNUMBER($A1589),INDIRECT(CONCATENATE("'Instrument List'!D",(MATCH(E1589,'Instrument List'!A:A,0))-0)),"")</f>
        <v/>
      </c>
      <c r="AZ1589" s="179" t="str">
        <f ca="1">IF(ISNUMBER($A1589),INDIRECT(CONCATENATE("'Instrument List'!C",(MATCH(E1589,'Instrument List'!A:A,0))-0)),"")</f>
        <v/>
      </c>
      <c r="BA1589" s="180" t="str">
        <f ca="1">IF(ISNUMBER(A1589),INDIRECT(CONCATENATE("'Instrument List'!E",(MATCH(E1589,'Instrument List'!A:A,0))-0)),"")</f>
        <v/>
      </c>
      <c r="BB1589" s="181" t="str">
        <f t="shared" si="565"/>
        <v/>
      </c>
      <c r="BC1589" s="181" t="str">
        <f t="shared" si="566"/>
        <v/>
      </c>
      <c r="BD1589" s="181" t="str">
        <f ca="1">IF(ISNUMBER(A1589),INDIRECT(CONCATENATE("'Instrument List'!F",(MATCH(E1589,'Instrument List'!A:A,0))-0)),"")</f>
        <v/>
      </c>
    </row>
    <row r="1590" spans="1:56">
      <c r="A1590" s="223" t="str">
        <f t="shared" si="546"/>
        <v/>
      </c>
      <c r="B1590" s="224"/>
      <c r="C1590" s="225"/>
      <c r="D1590" s="182"/>
      <c r="E1590" s="182"/>
      <c r="F1590" s="182"/>
      <c r="G1590" s="203"/>
      <c r="H1590" s="218"/>
      <c r="I1590" s="213"/>
      <c r="J1590" s="207"/>
      <c r="K1590" s="213"/>
      <c r="L1590" s="207"/>
      <c r="M1590" s="213"/>
      <c r="N1590" s="207"/>
      <c r="O1590" s="183" t="str">
        <f t="shared" si="547"/>
        <v/>
      </c>
      <c r="P1590" s="184"/>
      <c r="Q1590" s="184"/>
      <c r="R1590" s="275"/>
      <c r="S1590" s="185" t="str">
        <f t="shared" si="548"/>
        <v/>
      </c>
      <c r="T1590" s="185" t="str">
        <f t="shared" si="549"/>
        <v/>
      </c>
      <c r="U1590" s="275"/>
      <c r="V1590" s="275"/>
      <c r="W1590" s="276" t="str">
        <f t="shared" si="550"/>
        <v/>
      </c>
      <c r="X1590" s="276" t="str">
        <f t="shared" si="551"/>
        <v/>
      </c>
      <c r="Y1590" s="276" t="str">
        <f t="shared" si="552"/>
        <v/>
      </c>
      <c r="Z1590" s="275"/>
      <c r="AA1590" s="184"/>
      <c r="AB1590" s="184"/>
      <c r="AC1590" s="185" t="str">
        <f t="shared" si="553"/>
        <v/>
      </c>
      <c r="AD1590" s="185" t="str">
        <f t="shared" si="554"/>
        <v/>
      </c>
      <c r="AE1590" s="186"/>
      <c r="AF1590" s="187" t="str">
        <f t="shared" si="555"/>
        <v/>
      </c>
      <c r="AG1590" s="182"/>
      <c r="AH1590" s="184"/>
      <c r="AI1590" s="184"/>
      <c r="AJ1590" s="182"/>
      <c r="AK1590" s="188" t="str">
        <f t="shared" si="556"/>
        <v/>
      </c>
      <c r="AL1590" s="188" t="str">
        <f t="shared" si="557"/>
        <v/>
      </c>
      <c r="AM1590" s="188" t="str">
        <f t="shared" si="558"/>
        <v/>
      </c>
      <c r="AN1590" s="359" t="str">
        <f>IF(Overview!$K$17='Internal Calcs'!$P$22,IF(AK1590="","",AK1590),IF(Overview!$K$17='Internal Calcs'!$P$23,IF(AK1590="","",AK1590),IF(ISNUMBER(A1590),(IF(F1590="Short",G1590-H1590,H1590-G1590)*AZ1590-AX1590),"")))</f>
        <v/>
      </c>
      <c r="AO1590" s="401" t="str">
        <f>IF(Overview!$K$17='Internal Calcs'!$P$22,IF(AL1590="","",AL1590),IF(Overview!$K$17='Internal Calcs'!$P$23,IF(AL1590="","",AL1590),IF(ISNUMBER(A1590),IF(AL1590="",(IF(F1590="Short",G1590-H1590,H1590-G1590)*AZ1590-AX1590),(IF(F1590="Short",G1590-J1590,J1590-G1590)*AZ1590-AX1590)),"")))</f>
        <v/>
      </c>
      <c r="AP1590" s="359" t="str">
        <f>IF(Overview!$K$17='Internal Calcs'!$P$22,"",IF(Overview!$K$17='Internal Calcs'!$P$23,IF(AM1590="","",AM1590),IF(ISNUMBER(A1590),IF(AM1590="",(IF(F1590="Short",G1590-H1590,H1590-G1590)*AZ1590-AX1590),(IF(F1590="Short",G1590-L1590,L1590-G1590)*AZ1590-AX1590)),"")))</f>
        <v/>
      </c>
      <c r="AQ1590" s="188" t="str">
        <f t="shared" si="559"/>
        <v/>
      </c>
      <c r="AR1590" s="188" t="str">
        <f t="shared" si="560"/>
        <v/>
      </c>
      <c r="AS1590" s="188" t="str">
        <f t="shared" si="561"/>
        <v/>
      </c>
      <c r="AT1590" s="188" t="str">
        <f>IF(ISNUMBER(A1590),MAX($AS$2:AS1590)-AS1590,"")</f>
        <v/>
      </c>
      <c r="AU1590" s="189" t="str">
        <f t="shared" si="562"/>
        <v/>
      </c>
      <c r="AV1590" s="190" t="str">
        <f t="shared" si="563"/>
        <v/>
      </c>
      <c r="AW1590" s="190" t="str">
        <f t="shared" si="564"/>
        <v/>
      </c>
      <c r="AX1590" s="191" t="str">
        <f ca="1">IF(ISNUMBER($A1590),INDIRECT(CONCATENATE("'Instrument List'!B",(MATCH(E1590,'Instrument List'!A:A,0))-0)),"")</f>
        <v/>
      </c>
      <c r="AY1590" s="191" t="str">
        <f ca="1">IF(ISNUMBER($A1590),INDIRECT(CONCATENATE("'Instrument List'!D",(MATCH(E1590,'Instrument List'!A:A,0))-0)),"")</f>
        <v/>
      </c>
      <c r="AZ1590" s="191" t="str">
        <f ca="1">IF(ISNUMBER($A1590),INDIRECT(CONCATENATE("'Instrument List'!C",(MATCH(E1590,'Instrument List'!A:A,0))-0)),"")</f>
        <v/>
      </c>
      <c r="BA1590" s="192" t="str">
        <f ca="1">IF(ISNUMBER(A1590),INDIRECT(CONCATENATE("'Instrument List'!E",(MATCH(E1590,'Instrument List'!A:A,0))-0)),"")</f>
        <v/>
      </c>
      <c r="BB1590" s="193" t="str">
        <f t="shared" si="565"/>
        <v/>
      </c>
      <c r="BC1590" s="193" t="str">
        <f t="shared" si="566"/>
        <v/>
      </c>
      <c r="BD1590" s="193" t="str">
        <f ca="1">IF(ISNUMBER(A1590),INDIRECT(CONCATENATE("'Instrument List'!F",(MATCH(E1590,'Instrument List'!A:A,0))-0)),"")</f>
        <v/>
      </c>
    </row>
    <row r="1591" spans="1:56">
      <c r="A1591" s="220" t="str">
        <f t="shared" si="546"/>
        <v/>
      </c>
      <c r="B1591" s="221"/>
      <c r="C1591" s="222"/>
      <c r="D1591" s="169"/>
      <c r="E1591" s="169"/>
      <c r="F1591" s="169"/>
      <c r="G1591" s="202"/>
      <c r="H1591" s="217"/>
      <c r="I1591" s="212"/>
      <c r="J1591" s="206"/>
      <c r="K1591" s="212"/>
      <c r="L1591" s="206"/>
      <c r="M1591" s="212"/>
      <c r="N1591" s="206"/>
      <c r="O1591" s="170" t="str">
        <f t="shared" si="547"/>
        <v/>
      </c>
      <c r="P1591" s="171"/>
      <c r="Q1591" s="171"/>
      <c r="R1591" s="171"/>
      <c r="S1591" s="172" t="str">
        <f t="shared" si="548"/>
        <v/>
      </c>
      <c r="T1591" s="172" t="str">
        <f t="shared" si="549"/>
        <v/>
      </c>
      <c r="U1591" s="171"/>
      <c r="V1591" s="171"/>
      <c r="W1591" s="173" t="str">
        <f t="shared" si="550"/>
        <v/>
      </c>
      <c r="X1591" s="173" t="str">
        <f t="shared" si="551"/>
        <v/>
      </c>
      <c r="Y1591" s="173" t="str">
        <f t="shared" si="552"/>
        <v/>
      </c>
      <c r="Z1591" s="171"/>
      <c r="AA1591" s="171"/>
      <c r="AB1591" s="171"/>
      <c r="AC1591" s="172" t="str">
        <f t="shared" si="553"/>
        <v/>
      </c>
      <c r="AD1591" s="172" t="str">
        <f t="shared" si="554"/>
        <v/>
      </c>
      <c r="AE1591" s="174"/>
      <c r="AF1591" s="175" t="str">
        <f t="shared" si="555"/>
        <v/>
      </c>
      <c r="AG1591" s="169"/>
      <c r="AH1591" s="171"/>
      <c r="AI1591" s="171"/>
      <c r="AJ1591" s="169"/>
      <c r="AK1591" s="176" t="str">
        <f t="shared" si="556"/>
        <v/>
      </c>
      <c r="AL1591" s="176" t="str">
        <f t="shared" si="557"/>
        <v/>
      </c>
      <c r="AM1591" s="176" t="str">
        <f t="shared" si="558"/>
        <v/>
      </c>
      <c r="AN1591" s="359" t="str">
        <f>IF(Overview!$K$17='Internal Calcs'!$P$22,IF(AK1591="","",AK1591),IF(Overview!$K$17='Internal Calcs'!$P$23,IF(AK1591="","",AK1591),IF(ISNUMBER(A1591),(IF(F1591="Short",G1591-H1591,H1591-G1591)*AZ1591-AX1591),"")))</f>
        <v/>
      </c>
      <c r="AO1591" s="401" t="str">
        <f>IF(Overview!$K$17='Internal Calcs'!$P$22,IF(AL1591="","",AL1591),IF(Overview!$K$17='Internal Calcs'!$P$23,IF(AL1591="","",AL1591),IF(ISNUMBER(A1591),IF(AL1591="",(IF(F1591="Short",G1591-H1591,H1591-G1591)*AZ1591-AX1591),(IF(F1591="Short",G1591-J1591,J1591-G1591)*AZ1591-AX1591)),"")))</f>
        <v/>
      </c>
      <c r="AP1591" s="359" t="str">
        <f>IF(Overview!$K$17='Internal Calcs'!$P$22,"",IF(Overview!$K$17='Internal Calcs'!$P$23,IF(AM1591="","",AM1591),IF(ISNUMBER(A1591),IF(AM1591="",(IF(F1591="Short",G1591-H1591,H1591-G1591)*AZ1591-AX1591),(IF(F1591="Short",G1591-L1591,L1591-G1591)*AZ1591-AX1591)),"")))</f>
        <v/>
      </c>
      <c r="AQ1591" s="176" t="str">
        <f t="shared" si="559"/>
        <v/>
      </c>
      <c r="AR1591" s="176" t="str">
        <f t="shared" si="560"/>
        <v/>
      </c>
      <c r="AS1591" s="176" t="str">
        <f t="shared" si="561"/>
        <v/>
      </c>
      <c r="AT1591" s="176" t="str">
        <f>IF(ISNUMBER(A1591),MAX($AS$2:AS1591)-AS1591,"")</f>
        <v/>
      </c>
      <c r="AU1591" s="177" t="str">
        <f t="shared" si="562"/>
        <v/>
      </c>
      <c r="AV1591" s="178" t="str">
        <f t="shared" si="563"/>
        <v/>
      </c>
      <c r="AW1591" s="178" t="str">
        <f t="shared" si="564"/>
        <v/>
      </c>
      <c r="AX1591" s="179" t="str">
        <f ca="1">IF(ISNUMBER($A1591),INDIRECT(CONCATENATE("'Instrument List'!B",(MATCH(E1591,'Instrument List'!A:A,0))-0)),"")</f>
        <v/>
      </c>
      <c r="AY1591" s="179" t="str">
        <f ca="1">IF(ISNUMBER($A1591),INDIRECT(CONCATENATE("'Instrument List'!D",(MATCH(E1591,'Instrument List'!A:A,0))-0)),"")</f>
        <v/>
      </c>
      <c r="AZ1591" s="179" t="str">
        <f ca="1">IF(ISNUMBER($A1591),INDIRECT(CONCATENATE("'Instrument List'!C",(MATCH(E1591,'Instrument List'!A:A,0))-0)),"")</f>
        <v/>
      </c>
      <c r="BA1591" s="180" t="str">
        <f ca="1">IF(ISNUMBER(A1591),INDIRECT(CONCATENATE("'Instrument List'!E",(MATCH(E1591,'Instrument List'!A:A,0))-0)),"")</f>
        <v/>
      </c>
      <c r="BB1591" s="181" t="str">
        <f t="shared" si="565"/>
        <v/>
      </c>
      <c r="BC1591" s="181" t="str">
        <f t="shared" si="566"/>
        <v/>
      </c>
      <c r="BD1591" s="181" t="str">
        <f ca="1">IF(ISNUMBER(A1591),INDIRECT(CONCATENATE("'Instrument List'!F",(MATCH(E1591,'Instrument List'!A:A,0))-0)),"")</f>
        <v/>
      </c>
    </row>
    <row r="1592" spans="1:56">
      <c r="A1592" s="223" t="str">
        <f t="shared" si="546"/>
        <v/>
      </c>
      <c r="B1592" s="224"/>
      <c r="C1592" s="225"/>
      <c r="D1592" s="182"/>
      <c r="E1592" s="182"/>
      <c r="F1592" s="182"/>
      <c r="G1592" s="203"/>
      <c r="H1592" s="218"/>
      <c r="I1592" s="213"/>
      <c r="J1592" s="207"/>
      <c r="K1592" s="213"/>
      <c r="L1592" s="207"/>
      <c r="M1592" s="213"/>
      <c r="N1592" s="207"/>
      <c r="O1592" s="183" t="str">
        <f t="shared" si="547"/>
        <v/>
      </c>
      <c r="P1592" s="184"/>
      <c r="Q1592" s="184"/>
      <c r="R1592" s="275"/>
      <c r="S1592" s="185" t="str">
        <f t="shared" si="548"/>
        <v/>
      </c>
      <c r="T1592" s="185" t="str">
        <f t="shared" si="549"/>
        <v/>
      </c>
      <c r="U1592" s="275"/>
      <c r="V1592" s="275"/>
      <c r="W1592" s="276" t="str">
        <f t="shared" si="550"/>
        <v/>
      </c>
      <c r="X1592" s="276" t="str">
        <f t="shared" si="551"/>
        <v/>
      </c>
      <c r="Y1592" s="276" t="str">
        <f t="shared" si="552"/>
        <v/>
      </c>
      <c r="Z1592" s="275"/>
      <c r="AA1592" s="184"/>
      <c r="AB1592" s="184"/>
      <c r="AC1592" s="185" t="str">
        <f t="shared" si="553"/>
        <v/>
      </c>
      <c r="AD1592" s="185" t="str">
        <f t="shared" si="554"/>
        <v/>
      </c>
      <c r="AE1592" s="186"/>
      <c r="AF1592" s="187" t="str">
        <f t="shared" si="555"/>
        <v/>
      </c>
      <c r="AG1592" s="182"/>
      <c r="AH1592" s="184"/>
      <c r="AI1592" s="184"/>
      <c r="AJ1592" s="182"/>
      <c r="AK1592" s="188" t="str">
        <f t="shared" si="556"/>
        <v/>
      </c>
      <c r="AL1592" s="188" t="str">
        <f t="shared" si="557"/>
        <v/>
      </c>
      <c r="AM1592" s="188" t="str">
        <f t="shared" si="558"/>
        <v/>
      </c>
      <c r="AN1592" s="359" t="str">
        <f>IF(Overview!$K$17='Internal Calcs'!$P$22,IF(AK1592="","",AK1592),IF(Overview!$K$17='Internal Calcs'!$P$23,IF(AK1592="","",AK1592),IF(ISNUMBER(A1592),(IF(F1592="Short",G1592-H1592,H1592-G1592)*AZ1592-AX1592),"")))</f>
        <v/>
      </c>
      <c r="AO1592" s="401" t="str">
        <f>IF(Overview!$K$17='Internal Calcs'!$P$22,IF(AL1592="","",AL1592),IF(Overview!$K$17='Internal Calcs'!$P$23,IF(AL1592="","",AL1592),IF(ISNUMBER(A1592),IF(AL1592="",(IF(F1592="Short",G1592-H1592,H1592-G1592)*AZ1592-AX1592),(IF(F1592="Short",G1592-J1592,J1592-G1592)*AZ1592-AX1592)),"")))</f>
        <v/>
      </c>
      <c r="AP1592" s="359" t="str">
        <f>IF(Overview!$K$17='Internal Calcs'!$P$22,"",IF(Overview!$K$17='Internal Calcs'!$P$23,IF(AM1592="","",AM1592),IF(ISNUMBER(A1592),IF(AM1592="",(IF(F1592="Short",G1592-H1592,H1592-G1592)*AZ1592-AX1592),(IF(F1592="Short",G1592-L1592,L1592-G1592)*AZ1592-AX1592)),"")))</f>
        <v/>
      </c>
      <c r="AQ1592" s="188" t="str">
        <f t="shared" si="559"/>
        <v/>
      </c>
      <c r="AR1592" s="188" t="str">
        <f t="shared" si="560"/>
        <v/>
      </c>
      <c r="AS1592" s="188" t="str">
        <f t="shared" si="561"/>
        <v/>
      </c>
      <c r="AT1592" s="188" t="str">
        <f>IF(ISNUMBER(A1592),MAX($AS$2:AS1592)-AS1592,"")</f>
        <v/>
      </c>
      <c r="AU1592" s="189" t="str">
        <f t="shared" si="562"/>
        <v/>
      </c>
      <c r="AV1592" s="190" t="str">
        <f t="shared" si="563"/>
        <v/>
      </c>
      <c r="AW1592" s="190" t="str">
        <f t="shared" si="564"/>
        <v/>
      </c>
      <c r="AX1592" s="191" t="str">
        <f ca="1">IF(ISNUMBER($A1592),INDIRECT(CONCATENATE("'Instrument List'!B",(MATCH(E1592,'Instrument List'!A:A,0))-0)),"")</f>
        <v/>
      </c>
      <c r="AY1592" s="191" t="str">
        <f ca="1">IF(ISNUMBER($A1592),INDIRECT(CONCATENATE("'Instrument List'!D",(MATCH(E1592,'Instrument List'!A:A,0))-0)),"")</f>
        <v/>
      </c>
      <c r="AZ1592" s="191" t="str">
        <f ca="1">IF(ISNUMBER($A1592),INDIRECT(CONCATENATE("'Instrument List'!C",(MATCH(E1592,'Instrument List'!A:A,0))-0)),"")</f>
        <v/>
      </c>
      <c r="BA1592" s="192" t="str">
        <f ca="1">IF(ISNUMBER(A1592),INDIRECT(CONCATENATE("'Instrument List'!E",(MATCH(E1592,'Instrument List'!A:A,0))-0)),"")</f>
        <v/>
      </c>
      <c r="BB1592" s="193" t="str">
        <f t="shared" si="565"/>
        <v/>
      </c>
      <c r="BC1592" s="193" t="str">
        <f t="shared" si="566"/>
        <v/>
      </c>
      <c r="BD1592" s="193" t="str">
        <f ca="1">IF(ISNUMBER(A1592),INDIRECT(CONCATENATE("'Instrument List'!F",(MATCH(E1592,'Instrument List'!A:A,0))-0)),"")</f>
        <v/>
      </c>
    </row>
    <row r="1593" spans="1:56">
      <c r="A1593" s="220" t="str">
        <f t="shared" si="546"/>
        <v/>
      </c>
      <c r="B1593" s="221"/>
      <c r="C1593" s="222"/>
      <c r="D1593" s="169"/>
      <c r="E1593" s="169"/>
      <c r="F1593" s="169"/>
      <c r="G1593" s="202"/>
      <c r="H1593" s="217"/>
      <c r="I1593" s="212"/>
      <c r="J1593" s="206"/>
      <c r="K1593" s="212"/>
      <c r="L1593" s="206"/>
      <c r="M1593" s="212"/>
      <c r="N1593" s="206"/>
      <c r="O1593" s="170" t="str">
        <f t="shared" si="547"/>
        <v/>
      </c>
      <c r="P1593" s="171"/>
      <c r="Q1593" s="171"/>
      <c r="R1593" s="171"/>
      <c r="S1593" s="172" t="str">
        <f t="shared" si="548"/>
        <v/>
      </c>
      <c r="T1593" s="172" t="str">
        <f t="shared" si="549"/>
        <v/>
      </c>
      <c r="U1593" s="171"/>
      <c r="V1593" s="171"/>
      <c r="W1593" s="173" t="str">
        <f t="shared" si="550"/>
        <v/>
      </c>
      <c r="X1593" s="173" t="str">
        <f t="shared" si="551"/>
        <v/>
      </c>
      <c r="Y1593" s="173" t="str">
        <f t="shared" si="552"/>
        <v/>
      </c>
      <c r="Z1593" s="171"/>
      <c r="AA1593" s="171"/>
      <c r="AB1593" s="171"/>
      <c r="AC1593" s="172" t="str">
        <f t="shared" si="553"/>
        <v/>
      </c>
      <c r="AD1593" s="172" t="str">
        <f t="shared" si="554"/>
        <v/>
      </c>
      <c r="AE1593" s="174"/>
      <c r="AF1593" s="175" t="str">
        <f t="shared" si="555"/>
        <v/>
      </c>
      <c r="AG1593" s="169"/>
      <c r="AH1593" s="171"/>
      <c r="AI1593" s="171"/>
      <c r="AJ1593" s="169"/>
      <c r="AK1593" s="176" t="str">
        <f t="shared" si="556"/>
        <v/>
      </c>
      <c r="AL1593" s="176" t="str">
        <f t="shared" si="557"/>
        <v/>
      </c>
      <c r="AM1593" s="176" t="str">
        <f t="shared" si="558"/>
        <v/>
      </c>
      <c r="AN1593" s="359" t="str">
        <f>IF(Overview!$K$17='Internal Calcs'!$P$22,IF(AK1593="","",AK1593),IF(Overview!$K$17='Internal Calcs'!$P$23,IF(AK1593="","",AK1593),IF(ISNUMBER(A1593),(IF(F1593="Short",G1593-H1593,H1593-G1593)*AZ1593-AX1593),"")))</f>
        <v/>
      </c>
      <c r="AO1593" s="401" t="str">
        <f>IF(Overview!$K$17='Internal Calcs'!$P$22,IF(AL1593="","",AL1593),IF(Overview!$K$17='Internal Calcs'!$P$23,IF(AL1593="","",AL1593),IF(ISNUMBER(A1593),IF(AL1593="",(IF(F1593="Short",G1593-H1593,H1593-G1593)*AZ1593-AX1593),(IF(F1593="Short",G1593-J1593,J1593-G1593)*AZ1593-AX1593)),"")))</f>
        <v/>
      </c>
      <c r="AP1593" s="359" t="str">
        <f>IF(Overview!$K$17='Internal Calcs'!$P$22,"",IF(Overview!$K$17='Internal Calcs'!$P$23,IF(AM1593="","",AM1593),IF(ISNUMBER(A1593),IF(AM1593="",(IF(F1593="Short",G1593-H1593,H1593-G1593)*AZ1593-AX1593),(IF(F1593="Short",G1593-L1593,L1593-G1593)*AZ1593-AX1593)),"")))</f>
        <v/>
      </c>
      <c r="AQ1593" s="176" t="str">
        <f t="shared" si="559"/>
        <v/>
      </c>
      <c r="AR1593" s="176" t="str">
        <f t="shared" si="560"/>
        <v/>
      </c>
      <c r="AS1593" s="176" t="str">
        <f t="shared" si="561"/>
        <v/>
      </c>
      <c r="AT1593" s="176" t="str">
        <f>IF(ISNUMBER(A1593),MAX($AS$2:AS1593)-AS1593,"")</f>
        <v/>
      </c>
      <c r="AU1593" s="177" t="str">
        <f t="shared" si="562"/>
        <v/>
      </c>
      <c r="AV1593" s="178" t="str">
        <f t="shared" si="563"/>
        <v/>
      </c>
      <c r="AW1593" s="178" t="str">
        <f t="shared" si="564"/>
        <v/>
      </c>
      <c r="AX1593" s="179" t="str">
        <f ca="1">IF(ISNUMBER($A1593),INDIRECT(CONCATENATE("'Instrument List'!B",(MATCH(E1593,'Instrument List'!A:A,0))-0)),"")</f>
        <v/>
      </c>
      <c r="AY1593" s="179" t="str">
        <f ca="1">IF(ISNUMBER($A1593),INDIRECT(CONCATENATE("'Instrument List'!D",(MATCH(E1593,'Instrument List'!A:A,0))-0)),"")</f>
        <v/>
      </c>
      <c r="AZ1593" s="179" t="str">
        <f ca="1">IF(ISNUMBER($A1593),INDIRECT(CONCATENATE("'Instrument List'!C",(MATCH(E1593,'Instrument List'!A:A,0))-0)),"")</f>
        <v/>
      </c>
      <c r="BA1593" s="180" t="str">
        <f ca="1">IF(ISNUMBER(A1593),INDIRECT(CONCATENATE("'Instrument List'!E",(MATCH(E1593,'Instrument List'!A:A,0))-0)),"")</f>
        <v/>
      </c>
      <c r="BB1593" s="181" t="str">
        <f t="shared" si="565"/>
        <v/>
      </c>
      <c r="BC1593" s="181" t="str">
        <f t="shared" si="566"/>
        <v/>
      </c>
      <c r="BD1593" s="181" t="str">
        <f ca="1">IF(ISNUMBER(A1593),INDIRECT(CONCATENATE("'Instrument List'!F",(MATCH(E1593,'Instrument List'!A:A,0))-0)),"")</f>
        <v/>
      </c>
    </row>
    <row r="1594" spans="1:56">
      <c r="A1594" s="223" t="str">
        <f t="shared" si="546"/>
        <v/>
      </c>
      <c r="B1594" s="224"/>
      <c r="C1594" s="225"/>
      <c r="D1594" s="182"/>
      <c r="E1594" s="182"/>
      <c r="F1594" s="182"/>
      <c r="G1594" s="203"/>
      <c r="H1594" s="218"/>
      <c r="I1594" s="213"/>
      <c r="J1594" s="207"/>
      <c r="K1594" s="213"/>
      <c r="L1594" s="207"/>
      <c r="M1594" s="213"/>
      <c r="N1594" s="207"/>
      <c r="O1594" s="183" t="str">
        <f t="shared" si="547"/>
        <v/>
      </c>
      <c r="P1594" s="184"/>
      <c r="Q1594" s="184"/>
      <c r="R1594" s="275"/>
      <c r="S1594" s="185" t="str">
        <f t="shared" si="548"/>
        <v/>
      </c>
      <c r="T1594" s="185" t="str">
        <f t="shared" si="549"/>
        <v/>
      </c>
      <c r="U1594" s="275"/>
      <c r="V1594" s="275"/>
      <c r="W1594" s="276" t="str">
        <f t="shared" si="550"/>
        <v/>
      </c>
      <c r="X1594" s="276" t="str">
        <f t="shared" si="551"/>
        <v/>
      </c>
      <c r="Y1594" s="276" t="str">
        <f t="shared" si="552"/>
        <v/>
      </c>
      <c r="Z1594" s="275"/>
      <c r="AA1594" s="184"/>
      <c r="AB1594" s="184"/>
      <c r="AC1594" s="185" t="str">
        <f t="shared" si="553"/>
        <v/>
      </c>
      <c r="AD1594" s="185" t="str">
        <f t="shared" si="554"/>
        <v/>
      </c>
      <c r="AE1594" s="186"/>
      <c r="AF1594" s="187" t="str">
        <f t="shared" si="555"/>
        <v/>
      </c>
      <c r="AG1594" s="182"/>
      <c r="AH1594" s="184"/>
      <c r="AI1594" s="184"/>
      <c r="AJ1594" s="182"/>
      <c r="AK1594" s="188" t="str">
        <f t="shared" si="556"/>
        <v/>
      </c>
      <c r="AL1594" s="188" t="str">
        <f t="shared" si="557"/>
        <v/>
      </c>
      <c r="AM1594" s="188" t="str">
        <f t="shared" si="558"/>
        <v/>
      </c>
      <c r="AN1594" s="359" t="str">
        <f>IF(Overview!$K$17='Internal Calcs'!$P$22,IF(AK1594="","",AK1594),IF(Overview!$K$17='Internal Calcs'!$P$23,IF(AK1594="","",AK1594),IF(ISNUMBER(A1594),(IF(F1594="Short",G1594-H1594,H1594-G1594)*AZ1594-AX1594),"")))</f>
        <v/>
      </c>
      <c r="AO1594" s="401" t="str">
        <f>IF(Overview!$K$17='Internal Calcs'!$P$22,IF(AL1594="","",AL1594),IF(Overview!$K$17='Internal Calcs'!$P$23,IF(AL1594="","",AL1594),IF(ISNUMBER(A1594),IF(AL1594="",(IF(F1594="Short",G1594-H1594,H1594-G1594)*AZ1594-AX1594),(IF(F1594="Short",G1594-J1594,J1594-G1594)*AZ1594-AX1594)),"")))</f>
        <v/>
      </c>
      <c r="AP1594" s="359" t="str">
        <f>IF(Overview!$K$17='Internal Calcs'!$P$22,"",IF(Overview!$K$17='Internal Calcs'!$P$23,IF(AM1594="","",AM1594),IF(ISNUMBER(A1594),IF(AM1594="",(IF(F1594="Short",G1594-H1594,H1594-G1594)*AZ1594-AX1594),(IF(F1594="Short",G1594-L1594,L1594-G1594)*AZ1594-AX1594)),"")))</f>
        <v/>
      </c>
      <c r="AQ1594" s="188" t="str">
        <f t="shared" si="559"/>
        <v/>
      </c>
      <c r="AR1594" s="188" t="str">
        <f t="shared" si="560"/>
        <v/>
      </c>
      <c r="AS1594" s="188" t="str">
        <f t="shared" si="561"/>
        <v/>
      </c>
      <c r="AT1594" s="188" t="str">
        <f>IF(ISNUMBER(A1594),MAX($AS$2:AS1594)-AS1594,"")</f>
        <v/>
      </c>
      <c r="AU1594" s="189" t="str">
        <f t="shared" si="562"/>
        <v/>
      </c>
      <c r="AV1594" s="190" t="str">
        <f t="shared" si="563"/>
        <v/>
      </c>
      <c r="AW1594" s="190" t="str">
        <f t="shared" si="564"/>
        <v/>
      </c>
      <c r="AX1594" s="191" t="str">
        <f ca="1">IF(ISNUMBER($A1594),INDIRECT(CONCATENATE("'Instrument List'!B",(MATCH(E1594,'Instrument List'!A:A,0))-0)),"")</f>
        <v/>
      </c>
      <c r="AY1594" s="191" t="str">
        <f ca="1">IF(ISNUMBER($A1594),INDIRECT(CONCATENATE("'Instrument List'!D",(MATCH(E1594,'Instrument List'!A:A,0))-0)),"")</f>
        <v/>
      </c>
      <c r="AZ1594" s="191" t="str">
        <f ca="1">IF(ISNUMBER($A1594),INDIRECT(CONCATENATE("'Instrument List'!C",(MATCH(E1594,'Instrument List'!A:A,0))-0)),"")</f>
        <v/>
      </c>
      <c r="BA1594" s="192" t="str">
        <f ca="1">IF(ISNUMBER(A1594),INDIRECT(CONCATENATE("'Instrument List'!E",(MATCH(E1594,'Instrument List'!A:A,0))-0)),"")</f>
        <v/>
      </c>
      <c r="BB1594" s="193" t="str">
        <f t="shared" si="565"/>
        <v/>
      </c>
      <c r="BC1594" s="193" t="str">
        <f t="shared" si="566"/>
        <v/>
      </c>
      <c r="BD1594" s="193" t="str">
        <f ca="1">IF(ISNUMBER(A1594),INDIRECT(CONCATENATE("'Instrument List'!F",(MATCH(E1594,'Instrument List'!A:A,0))-0)),"")</f>
        <v/>
      </c>
    </row>
    <row r="1595" spans="1:56">
      <c r="A1595" s="220" t="str">
        <f t="shared" si="546"/>
        <v/>
      </c>
      <c r="B1595" s="221"/>
      <c r="C1595" s="222"/>
      <c r="D1595" s="169"/>
      <c r="E1595" s="169"/>
      <c r="F1595" s="169"/>
      <c r="G1595" s="202"/>
      <c r="H1595" s="217"/>
      <c r="I1595" s="212"/>
      <c r="J1595" s="206"/>
      <c r="K1595" s="212"/>
      <c r="L1595" s="206"/>
      <c r="M1595" s="212"/>
      <c r="N1595" s="206"/>
      <c r="O1595" s="170" t="str">
        <f t="shared" si="547"/>
        <v/>
      </c>
      <c r="P1595" s="171"/>
      <c r="Q1595" s="171"/>
      <c r="R1595" s="171"/>
      <c r="S1595" s="172" t="str">
        <f t="shared" si="548"/>
        <v/>
      </c>
      <c r="T1595" s="172" t="str">
        <f t="shared" si="549"/>
        <v/>
      </c>
      <c r="U1595" s="171"/>
      <c r="V1595" s="171"/>
      <c r="W1595" s="173" t="str">
        <f t="shared" si="550"/>
        <v/>
      </c>
      <c r="X1595" s="173" t="str">
        <f t="shared" si="551"/>
        <v/>
      </c>
      <c r="Y1595" s="173" t="str">
        <f t="shared" si="552"/>
        <v/>
      </c>
      <c r="Z1595" s="171"/>
      <c r="AA1595" s="171"/>
      <c r="AB1595" s="171"/>
      <c r="AC1595" s="172" t="str">
        <f t="shared" si="553"/>
        <v/>
      </c>
      <c r="AD1595" s="172" t="str">
        <f t="shared" si="554"/>
        <v/>
      </c>
      <c r="AE1595" s="174"/>
      <c r="AF1595" s="175" t="str">
        <f t="shared" si="555"/>
        <v/>
      </c>
      <c r="AG1595" s="169"/>
      <c r="AH1595" s="171"/>
      <c r="AI1595" s="171"/>
      <c r="AJ1595" s="169"/>
      <c r="AK1595" s="176" t="str">
        <f t="shared" si="556"/>
        <v/>
      </c>
      <c r="AL1595" s="176" t="str">
        <f t="shared" si="557"/>
        <v/>
      </c>
      <c r="AM1595" s="176" t="str">
        <f t="shared" si="558"/>
        <v/>
      </c>
      <c r="AN1595" s="359" t="str">
        <f>IF(Overview!$K$17='Internal Calcs'!$P$22,IF(AK1595="","",AK1595),IF(Overview!$K$17='Internal Calcs'!$P$23,IF(AK1595="","",AK1595),IF(ISNUMBER(A1595),(IF(F1595="Short",G1595-H1595,H1595-G1595)*AZ1595-AX1595),"")))</f>
        <v/>
      </c>
      <c r="AO1595" s="401" t="str">
        <f>IF(Overview!$K$17='Internal Calcs'!$P$22,IF(AL1595="","",AL1595),IF(Overview!$K$17='Internal Calcs'!$P$23,IF(AL1595="","",AL1595),IF(ISNUMBER(A1595),IF(AL1595="",(IF(F1595="Short",G1595-H1595,H1595-G1595)*AZ1595-AX1595),(IF(F1595="Short",G1595-J1595,J1595-G1595)*AZ1595-AX1595)),"")))</f>
        <v/>
      </c>
      <c r="AP1595" s="359" t="str">
        <f>IF(Overview!$K$17='Internal Calcs'!$P$22,"",IF(Overview!$K$17='Internal Calcs'!$P$23,IF(AM1595="","",AM1595),IF(ISNUMBER(A1595),IF(AM1595="",(IF(F1595="Short",G1595-H1595,H1595-G1595)*AZ1595-AX1595),(IF(F1595="Short",G1595-L1595,L1595-G1595)*AZ1595-AX1595)),"")))</f>
        <v/>
      </c>
      <c r="AQ1595" s="176" t="str">
        <f t="shared" si="559"/>
        <v/>
      </c>
      <c r="AR1595" s="176" t="str">
        <f t="shared" si="560"/>
        <v/>
      </c>
      <c r="AS1595" s="176" t="str">
        <f t="shared" si="561"/>
        <v/>
      </c>
      <c r="AT1595" s="176" t="str">
        <f>IF(ISNUMBER(A1595),MAX($AS$2:AS1595)-AS1595,"")</f>
        <v/>
      </c>
      <c r="AU1595" s="177" t="str">
        <f t="shared" si="562"/>
        <v/>
      </c>
      <c r="AV1595" s="178" t="str">
        <f t="shared" si="563"/>
        <v/>
      </c>
      <c r="AW1595" s="178" t="str">
        <f t="shared" si="564"/>
        <v/>
      </c>
      <c r="AX1595" s="179" t="str">
        <f ca="1">IF(ISNUMBER($A1595),INDIRECT(CONCATENATE("'Instrument List'!B",(MATCH(E1595,'Instrument List'!A:A,0))-0)),"")</f>
        <v/>
      </c>
      <c r="AY1595" s="179" t="str">
        <f ca="1">IF(ISNUMBER($A1595),INDIRECT(CONCATENATE("'Instrument List'!D",(MATCH(E1595,'Instrument List'!A:A,0))-0)),"")</f>
        <v/>
      </c>
      <c r="AZ1595" s="179" t="str">
        <f ca="1">IF(ISNUMBER($A1595),INDIRECT(CONCATENATE("'Instrument List'!C",(MATCH(E1595,'Instrument List'!A:A,0))-0)),"")</f>
        <v/>
      </c>
      <c r="BA1595" s="180" t="str">
        <f ca="1">IF(ISNUMBER(A1595),INDIRECT(CONCATENATE("'Instrument List'!E",(MATCH(E1595,'Instrument List'!A:A,0))-0)),"")</f>
        <v/>
      </c>
      <c r="BB1595" s="181" t="str">
        <f t="shared" si="565"/>
        <v/>
      </c>
      <c r="BC1595" s="181" t="str">
        <f t="shared" si="566"/>
        <v/>
      </c>
      <c r="BD1595" s="181" t="str">
        <f ca="1">IF(ISNUMBER(A1595),INDIRECT(CONCATENATE("'Instrument List'!F",(MATCH(E1595,'Instrument List'!A:A,0))-0)),"")</f>
        <v/>
      </c>
    </row>
    <row r="1596" spans="1:56">
      <c r="A1596" s="223" t="str">
        <f t="shared" si="546"/>
        <v/>
      </c>
      <c r="B1596" s="224"/>
      <c r="C1596" s="225"/>
      <c r="D1596" s="182"/>
      <c r="E1596" s="182"/>
      <c r="F1596" s="182"/>
      <c r="G1596" s="203"/>
      <c r="H1596" s="218"/>
      <c r="I1596" s="213"/>
      <c r="J1596" s="207"/>
      <c r="K1596" s="213"/>
      <c r="L1596" s="207"/>
      <c r="M1596" s="213"/>
      <c r="N1596" s="207"/>
      <c r="O1596" s="183" t="str">
        <f t="shared" si="547"/>
        <v/>
      </c>
      <c r="P1596" s="184"/>
      <c r="Q1596" s="184"/>
      <c r="R1596" s="275"/>
      <c r="S1596" s="185" t="str">
        <f t="shared" si="548"/>
        <v/>
      </c>
      <c r="T1596" s="185" t="str">
        <f t="shared" si="549"/>
        <v/>
      </c>
      <c r="U1596" s="275"/>
      <c r="V1596" s="275"/>
      <c r="W1596" s="276" t="str">
        <f t="shared" si="550"/>
        <v/>
      </c>
      <c r="X1596" s="276" t="str">
        <f t="shared" si="551"/>
        <v/>
      </c>
      <c r="Y1596" s="276" t="str">
        <f t="shared" si="552"/>
        <v/>
      </c>
      <c r="Z1596" s="275"/>
      <c r="AA1596" s="184"/>
      <c r="AB1596" s="184"/>
      <c r="AC1596" s="185" t="str">
        <f t="shared" si="553"/>
        <v/>
      </c>
      <c r="AD1596" s="185" t="str">
        <f t="shared" si="554"/>
        <v/>
      </c>
      <c r="AE1596" s="186"/>
      <c r="AF1596" s="187" t="str">
        <f t="shared" si="555"/>
        <v/>
      </c>
      <c r="AG1596" s="182"/>
      <c r="AH1596" s="184"/>
      <c r="AI1596" s="184"/>
      <c r="AJ1596" s="182"/>
      <c r="AK1596" s="188" t="str">
        <f t="shared" si="556"/>
        <v/>
      </c>
      <c r="AL1596" s="188" t="str">
        <f t="shared" si="557"/>
        <v/>
      </c>
      <c r="AM1596" s="188" t="str">
        <f t="shared" si="558"/>
        <v/>
      </c>
      <c r="AN1596" s="359" t="str">
        <f>IF(Overview!$K$17='Internal Calcs'!$P$22,IF(AK1596="","",AK1596),IF(Overview!$K$17='Internal Calcs'!$P$23,IF(AK1596="","",AK1596),IF(ISNUMBER(A1596),(IF(F1596="Short",G1596-H1596,H1596-G1596)*AZ1596-AX1596),"")))</f>
        <v/>
      </c>
      <c r="AO1596" s="401" t="str">
        <f>IF(Overview!$K$17='Internal Calcs'!$P$22,IF(AL1596="","",AL1596),IF(Overview!$K$17='Internal Calcs'!$P$23,IF(AL1596="","",AL1596),IF(ISNUMBER(A1596),IF(AL1596="",(IF(F1596="Short",G1596-H1596,H1596-G1596)*AZ1596-AX1596),(IF(F1596="Short",G1596-J1596,J1596-G1596)*AZ1596-AX1596)),"")))</f>
        <v/>
      </c>
      <c r="AP1596" s="359" t="str">
        <f>IF(Overview!$K$17='Internal Calcs'!$P$22,"",IF(Overview!$K$17='Internal Calcs'!$P$23,IF(AM1596="","",AM1596),IF(ISNUMBER(A1596),IF(AM1596="",(IF(F1596="Short",G1596-H1596,H1596-G1596)*AZ1596-AX1596),(IF(F1596="Short",G1596-L1596,L1596-G1596)*AZ1596-AX1596)),"")))</f>
        <v/>
      </c>
      <c r="AQ1596" s="188" t="str">
        <f t="shared" si="559"/>
        <v/>
      </c>
      <c r="AR1596" s="188" t="str">
        <f t="shared" si="560"/>
        <v/>
      </c>
      <c r="AS1596" s="188" t="str">
        <f t="shared" si="561"/>
        <v/>
      </c>
      <c r="AT1596" s="188" t="str">
        <f>IF(ISNUMBER(A1596),MAX($AS$2:AS1596)-AS1596,"")</f>
        <v/>
      </c>
      <c r="AU1596" s="189" t="str">
        <f t="shared" si="562"/>
        <v/>
      </c>
      <c r="AV1596" s="190" t="str">
        <f t="shared" si="563"/>
        <v/>
      </c>
      <c r="AW1596" s="190" t="str">
        <f t="shared" si="564"/>
        <v/>
      </c>
      <c r="AX1596" s="191" t="str">
        <f ca="1">IF(ISNUMBER($A1596),INDIRECT(CONCATENATE("'Instrument List'!B",(MATCH(E1596,'Instrument List'!A:A,0))-0)),"")</f>
        <v/>
      </c>
      <c r="AY1596" s="191" t="str">
        <f ca="1">IF(ISNUMBER($A1596),INDIRECT(CONCATENATE("'Instrument List'!D",(MATCH(E1596,'Instrument List'!A:A,0))-0)),"")</f>
        <v/>
      </c>
      <c r="AZ1596" s="191" t="str">
        <f ca="1">IF(ISNUMBER($A1596),INDIRECT(CONCATENATE("'Instrument List'!C",(MATCH(E1596,'Instrument List'!A:A,0))-0)),"")</f>
        <v/>
      </c>
      <c r="BA1596" s="192" t="str">
        <f ca="1">IF(ISNUMBER(A1596),INDIRECT(CONCATENATE("'Instrument List'!E",(MATCH(E1596,'Instrument List'!A:A,0))-0)),"")</f>
        <v/>
      </c>
      <c r="BB1596" s="193" t="str">
        <f t="shared" si="565"/>
        <v/>
      </c>
      <c r="BC1596" s="193" t="str">
        <f t="shared" si="566"/>
        <v/>
      </c>
      <c r="BD1596" s="193" t="str">
        <f ca="1">IF(ISNUMBER(A1596),INDIRECT(CONCATENATE("'Instrument List'!F",(MATCH(E1596,'Instrument List'!A:A,0))-0)),"")</f>
        <v/>
      </c>
    </row>
    <row r="1597" spans="1:56">
      <c r="A1597" s="220" t="str">
        <f t="shared" si="546"/>
        <v/>
      </c>
      <c r="B1597" s="221"/>
      <c r="C1597" s="222"/>
      <c r="D1597" s="169"/>
      <c r="E1597" s="169"/>
      <c r="F1597" s="169"/>
      <c r="G1597" s="202"/>
      <c r="H1597" s="217"/>
      <c r="I1597" s="212"/>
      <c r="J1597" s="206"/>
      <c r="K1597" s="212"/>
      <c r="L1597" s="206"/>
      <c r="M1597" s="212"/>
      <c r="N1597" s="206"/>
      <c r="O1597" s="170" t="str">
        <f t="shared" si="547"/>
        <v/>
      </c>
      <c r="P1597" s="171"/>
      <c r="Q1597" s="171"/>
      <c r="R1597" s="171"/>
      <c r="S1597" s="172" t="str">
        <f t="shared" si="548"/>
        <v/>
      </c>
      <c r="T1597" s="172" t="str">
        <f t="shared" si="549"/>
        <v/>
      </c>
      <c r="U1597" s="171"/>
      <c r="V1597" s="171"/>
      <c r="W1597" s="173" t="str">
        <f t="shared" si="550"/>
        <v/>
      </c>
      <c r="X1597" s="173" t="str">
        <f t="shared" si="551"/>
        <v/>
      </c>
      <c r="Y1597" s="173" t="str">
        <f t="shared" si="552"/>
        <v/>
      </c>
      <c r="Z1597" s="171"/>
      <c r="AA1597" s="171"/>
      <c r="AB1597" s="171"/>
      <c r="AC1597" s="172" t="str">
        <f t="shared" si="553"/>
        <v/>
      </c>
      <c r="AD1597" s="172" t="str">
        <f t="shared" si="554"/>
        <v/>
      </c>
      <c r="AE1597" s="174"/>
      <c r="AF1597" s="175" t="str">
        <f t="shared" si="555"/>
        <v/>
      </c>
      <c r="AG1597" s="169"/>
      <c r="AH1597" s="171"/>
      <c r="AI1597" s="171"/>
      <c r="AJ1597" s="169"/>
      <c r="AK1597" s="176" t="str">
        <f t="shared" si="556"/>
        <v/>
      </c>
      <c r="AL1597" s="176" t="str">
        <f t="shared" si="557"/>
        <v/>
      </c>
      <c r="AM1597" s="176" t="str">
        <f t="shared" si="558"/>
        <v/>
      </c>
      <c r="AN1597" s="359" t="str">
        <f>IF(Overview!$K$17='Internal Calcs'!$P$22,IF(AK1597="","",AK1597),IF(Overview!$K$17='Internal Calcs'!$P$23,IF(AK1597="","",AK1597),IF(ISNUMBER(A1597),(IF(F1597="Short",G1597-H1597,H1597-G1597)*AZ1597-AX1597),"")))</f>
        <v/>
      </c>
      <c r="AO1597" s="401" t="str">
        <f>IF(Overview!$K$17='Internal Calcs'!$P$22,IF(AL1597="","",AL1597),IF(Overview!$K$17='Internal Calcs'!$P$23,IF(AL1597="","",AL1597),IF(ISNUMBER(A1597),IF(AL1597="",(IF(F1597="Short",G1597-H1597,H1597-G1597)*AZ1597-AX1597),(IF(F1597="Short",G1597-J1597,J1597-G1597)*AZ1597-AX1597)),"")))</f>
        <v/>
      </c>
      <c r="AP1597" s="359" t="str">
        <f>IF(Overview!$K$17='Internal Calcs'!$P$22,"",IF(Overview!$K$17='Internal Calcs'!$P$23,IF(AM1597="","",AM1597),IF(ISNUMBER(A1597),IF(AM1597="",(IF(F1597="Short",G1597-H1597,H1597-G1597)*AZ1597-AX1597),(IF(F1597="Short",G1597-L1597,L1597-G1597)*AZ1597-AX1597)),"")))</f>
        <v/>
      </c>
      <c r="AQ1597" s="176" t="str">
        <f t="shared" si="559"/>
        <v/>
      </c>
      <c r="AR1597" s="176" t="str">
        <f t="shared" si="560"/>
        <v/>
      </c>
      <c r="AS1597" s="176" t="str">
        <f t="shared" si="561"/>
        <v/>
      </c>
      <c r="AT1597" s="176" t="str">
        <f>IF(ISNUMBER(A1597),MAX($AS$2:AS1597)-AS1597,"")</f>
        <v/>
      </c>
      <c r="AU1597" s="177" t="str">
        <f t="shared" si="562"/>
        <v/>
      </c>
      <c r="AV1597" s="178" t="str">
        <f t="shared" si="563"/>
        <v/>
      </c>
      <c r="AW1597" s="178" t="str">
        <f t="shared" si="564"/>
        <v/>
      </c>
      <c r="AX1597" s="179" t="str">
        <f ca="1">IF(ISNUMBER($A1597),INDIRECT(CONCATENATE("'Instrument List'!B",(MATCH(E1597,'Instrument List'!A:A,0))-0)),"")</f>
        <v/>
      </c>
      <c r="AY1597" s="179" t="str">
        <f ca="1">IF(ISNUMBER($A1597),INDIRECT(CONCATENATE("'Instrument List'!D",(MATCH(E1597,'Instrument List'!A:A,0))-0)),"")</f>
        <v/>
      </c>
      <c r="AZ1597" s="179" t="str">
        <f ca="1">IF(ISNUMBER($A1597),INDIRECT(CONCATENATE("'Instrument List'!C",(MATCH(E1597,'Instrument List'!A:A,0))-0)),"")</f>
        <v/>
      </c>
      <c r="BA1597" s="180" t="str">
        <f ca="1">IF(ISNUMBER(A1597),INDIRECT(CONCATENATE("'Instrument List'!E",(MATCH(E1597,'Instrument List'!A:A,0))-0)),"")</f>
        <v/>
      </c>
      <c r="BB1597" s="181" t="str">
        <f t="shared" si="565"/>
        <v/>
      </c>
      <c r="BC1597" s="181" t="str">
        <f t="shared" si="566"/>
        <v/>
      </c>
      <c r="BD1597" s="181" t="str">
        <f ca="1">IF(ISNUMBER(A1597),INDIRECT(CONCATENATE("'Instrument List'!F",(MATCH(E1597,'Instrument List'!A:A,0))-0)),"")</f>
        <v/>
      </c>
    </row>
    <row r="1598" spans="1:56">
      <c r="A1598" s="223" t="str">
        <f t="shared" si="546"/>
        <v/>
      </c>
      <c r="B1598" s="224"/>
      <c r="C1598" s="225"/>
      <c r="D1598" s="182"/>
      <c r="E1598" s="182"/>
      <c r="F1598" s="182"/>
      <c r="G1598" s="203"/>
      <c r="H1598" s="218"/>
      <c r="I1598" s="213"/>
      <c r="J1598" s="207"/>
      <c r="K1598" s="213"/>
      <c r="L1598" s="207"/>
      <c r="M1598" s="213"/>
      <c r="N1598" s="207"/>
      <c r="O1598" s="183" t="str">
        <f t="shared" si="547"/>
        <v/>
      </c>
      <c r="P1598" s="184"/>
      <c r="Q1598" s="184"/>
      <c r="R1598" s="275"/>
      <c r="S1598" s="185" t="str">
        <f t="shared" si="548"/>
        <v/>
      </c>
      <c r="T1598" s="185" t="str">
        <f t="shared" si="549"/>
        <v/>
      </c>
      <c r="U1598" s="275"/>
      <c r="V1598" s="275"/>
      <c r="W1598" s="276" t="str">
        <f t="shared" si="550"/>
        <v/>
      </c>
      <c r="X1598" s="276" t="str">
        <f t="shared" si="551"/>
        <v/>
      </c>
      <c r="Y1598" s="276" t="str">
        <f t="shared" si="552"/>
        <v/>
      </c>
      <c r="Z1598" s="275"/>
      <c r="AA1598" s="184"/>
      <c r="AB1598" s="184"/>
      <c r="AC1598" s="185" t="str">
        <f t="shared" si="553"/>
        <v/>
      </c>
      <c r="AD1598" s="185" t="str">
        <f t="shared" si="554"/>
        <v/>
      </c>
      <c r="AE1598" s="186"/>
      <c r="AF1598" s="187" t="str">
        <f t="shared" si="555"/>
        <v/>
      </c>
      <c r="AG1598" s="182"/>
      <c r="AH1598" s="184"/>
      <c r="AI1598" s="184"/>
      <c r="AJ1598" s="182"/>
      <c r="AK1598" s="188" t="str">
        <f t="shared" si="556"/>
        <v/>
      </c>
      <c r="AL1598" s="188" t="str">
        <f t="shared" si="557"/>
        <v/>
      </c>
      <c r="AM1598" s="188" t="str">
        <f t="shared" si="558"/>
        <v/>
      </c>
      <c r="AN1598" s="359" t="str">
        <f>IF(Overview!$K$17='Internal Calcs'!$P$22,IF(AK1598="","",AK1598),IF(Overview!$K$17='Internal Calcs'!$P$23,IF(AK1598="","",AK1598),IF(ISNUMBER(A1598),(IF(F1598="Short",G1598-H1598,H1598-G1598)*AZ1598-AX1598),"")))</f>
        <v/>
      </c>
      <c r="AO1598" s="401" t="str">
        <f>IF(Overview!$K$17='Internal Calcs'!$P$22,IF(AL1598="","",AL1598),IF(Overview!$K$17='Internal Calcs'!$P$23,IF(AL1598="","",AL1598),IF(ISNUMBER(A1598),IF(AL1598="",(IF(F1598="Short",G1598-H1598,H1598-G1598)*AZ1598-AX1598),(IF(F1598="Short",G1598-J1598,J1598-G1598)*AZ1598-AX1598)),"")))</f>
        <v/>
      </c>
      <c r="AP1598" s="359" t="str">
        <f>IF(Overview!$K$17='Internal Calcs'!$P$22,"",IF(Overview!$K$17='Internal Calcs'!$P$23,IF(AM1598="","",AM1598),IF(ISNUMBER(A1598),IF(AM1598="",(IF(F1598="Short",G1598-H1598,H1598-G1598)*AZ1598-AX1598),(IF(F1598="Short",G1598-L1598,L1598-G1598)*AZ1598-AX1598)),"")))</f>
        <v/>
      </c>
      <c r="AQ1598" s="188" t="str">
        <f t="shared" si="559"/>
        <v/>
      </c>
      <c r="AR1598" s="188" t="str">
        <f t="shared" si="560"/>
        <v/>
      </c>
      <c r="AS1598" s="188" t="str">
        <f t="shared" si="561"/>
        <v/>
      </c>
      <c r="AT1598" s="188" t="str">
        <f>IF(ISNUMBER(A1598),MAX($AS$2:AS1598)-AS1598,"")</f>
        <v/>
      </c>
      <c r="AU1598" s="189" t="str">
        <f t="shared" si="562"/>
        <v/>
      </c>
      <c r="AV1598" s="190" t="str">
        <f t="shared" si="563"/>
        <v/>
      </c>
      <c r="AW1598" s="190" t="str">
        <f t="shared" si="564"/>
        <v/>
      </c>
      <c r="AX1598" s="191" t="str">
        <f ca="1">IF(ISNUMBER($A1598),INDIRECT(CONCATENATE("'Instrument List'!B",(MATCH(E1598,'Instrument List'!A:A,0))-0)),"")</f>
        <v/>
      </c>
      <c r="AY1598" s="191" t="str">
        <f ca="1">IF(ISNUMBER($A1598),INDIRECT(CONCATENATE("'Instrument List'!D",(MATCH(E1598,'Instrument List'!A:A,0))-0)),"")</f>
        <v/>
      </c>
      <c r="AZ1598" s="191" t="str">
        <f ca="1">IF(ISNUMBER($A1598),INDIRECT(CONCATENATE("'Instrument List'!C",(MATCH(E1598,'Instrument List'!A:A,0))-0)),"")</f>
        <v/>
      </c>
      <c r="BA1598" s="192" t="str">
        <f ca="1">IF(ISNUMBER(A1598),INDIRECT(CONCATENATE("'Instrument List'!E",(MATCH(E1598,'Instrument List'!A:A,0))-0)),"")</f>
        <v/>
      </c>
      <c r="BB1598" s="193" t="str">
        <f t="shared" si="565"/>
        <v/>
      </c>
      <c r="BC1598" s="193" t="str">
        <f t="shared" si="566"/>
        <v/>
      </c>
      <c r="BD1598" s="193" t="str">
        <f ca="1">IF(ISNUMBER(A1598),INDIRECT(CONCATENATE("'Instrument List'!F",(MATCH(E1598,'Instrument List'!A:A,0))-0)),"")</f>
        <v/>
      </c>
    </row>
    <row r="1599" spans="1:56">
      <c r="A1599" s="220" t="str">
        <f t="shared" si="546"/>
        <v/>
      </c>
      <c r="B1599" s="221"/>
      <c r="C1599" s="222"/>
      <c r="D1599" s="169"/>
      <c r="E1599" s="169"/>
      <c r="F1599" s="169"/>
      <c r="G1599" s="202"/>
      <c r="H1599" s="217"/>
      <c r="I1599" s="212"/>
      <c r="J1599" s="206"/>
      <c r="K1599" s="212"/>
      <c r="L1599" s="206"/>
      <c r="M1599" s="212"/>
      <c r="N1599" s="206"/>
      <c r="O1599" s="170" t="str">
        <f t="shared" si="547"/>
        <v/>
      </c>
      <c r="P1599" s="171"/>
      <c r="Q1599" s="171"/>
      <c r="R1599" s="171"/>
      <c r="S1599" s="172" t="str">
        <f t="shared" si="548"/>
        <v/>
      </c>
      <c r="T1599" s="172" t="str">
        <f t="shared" si="549"/>
        <v/>
      </c>
      <c r="U1599" s="171"/>
      <c r="V1599" s="171"/>
      <c r="W1599" s="173" t="str">
        <f t="shared" si="550"/>
        <v/>
      </c>
      <c r="X1599" s="173" t="str">
        <f t="shared" si="551"/>
        <v/>
      </c>
      <c r="Y1599" s="173" t="str">
        <f t="shared" si="552"/>
        <v/>
      </c>
      <c r="Z1599" s="171"/>
      <c r="AA1599" s="171"/>
      <c r="AB1599" s="171"/>
      <c r="AC1599" s="172" t="str">
        <f t="shared" si="553"/>
        <v/>
      </c>
      <c r="AD1599" s="172" t="str">
        <f t="shared" si="554"/>
        <v/>
      </c>
      <c r="AE1599" s="174"/>
      <c r="AF1599" s="175" t="str">
        <f t="shared" si="555"/>
        <v/>
      </c>
      <c r="AG1599" s="169"/>
      <c r="AH1599" s="171"/>
      <c r="AI1599" s="171"/>
      <c r="AJ1599" s="169"/>
      <c r="AK1599" s="176" t="str">
        <f t="shared" si="556"/>
        <v/>
      </c>
      <c r="AL1599" s="176" t="str">
        <f t="shared" si="557"/>
        <v/>
      </c>
      <c r="AM1599" s="176" t="str">
        <f t="shared" si="558"/>
        <v/>
      </c>
      <c r="AN1599" s="359" t="str">
        <f>IF(Overview!$K$17='Internal Calcs'!$P$22,IF(AK1599="","",AK1599),IF(Overview!$K$17='Internal Calcs'!$P$23,IF(AK1599="","",AK1599),IF(ISNUMBER(A1599),(IF(F1599="Short",G1599-H1599,H1599-G1599)*AZ1599-AX1599),"")))</f>
        <v/>
      </c>
      <c r="AO1599" s="401" t="str">
        <f>IF(Overview!$K$17='Internal Calcs'!$P$22,IF(AL1599="","",AL1599),IF(Overview!$K$17='Internal Calcs'!$P$23,IF(AL1599="","",AL1599),IF(ISNUMBER(A1599),IF(AL1599="",(IF(F1599="Short",G1599-H1599,H1599-G1599)*AZ1599-AX1599),(IF(F1599="Short",G1599-J1599,J1599-G1599)*AZ1599-AX1599)),"")))</f>
        <v/>
      </c>
      <c r="AP1599" s="359" t="str">
        <f>IF(Overview!$K$17='Internal Calcs'!$P$22,"",IF(Overview!$K$17='Internal Calcs'!$P$23,IF(AM1599="","",AM1599),IF(ISNUMBER(A1599),IF(AM1599="",(IF(F1599="Short",G1599-H1599,H1599-G1599)*AZ1599-AX1599),(IF(F1599="Short",G1599-L1599,L1599-G1599)*AZ1599-AX1599)),"")))</f>
        <v/>
      </c>
      <c r="AQ1599" s="176" t="str">
        <f t="shared" si="559"/>
        <v/>
      </c>
      <c r="AR1599" s="176" t="str">
        <f t="shared" si="560"/>
        <v/>
      </c>
      <c r="AS1599" s="176" t="str">
        <f t="shared" si="561"/>
        <v/>
      </c>
      <c r="AT1599" s="176" t="str">
        <f>IF(ISNUMBER(A1599),MAX($AS$2:AS1599)-AS1599,"")</f>
        <v/>
      </c>
      <c r="AU1599" s="177" t="str">
        <f t="shared" si="562"/>
        <v/>
      </c>
      <c r="AV1599" s="178" t="str">
        <f t="shared" si="563"/>
        <v/>
      </c>
      <c r="AW1599" s="178" t="str">
        <f t="shared" si="564"/>
        <v/>
      </c>
      <c r="AX1599" s="179" t="str">
        <f ca="1">IF(ISNUMBER($A1599),INDIRECT(CONCATENATE("'Instrument List'!B",(MATCH(E1599,'Instrument List'!A:A,0))-0)),"")</f>
        <v/>
      </c>
      <c r="AY1599" s="179" t="str">
        <f ca="1">IF(ISNUMBER($A1599),INDIRECT(CONCATENATE("'Instrument List'!D",(MATCH(E1599,'Instrument List'!A:A,0))-0)),"")</f>
        <v/>
      </c>
      <c r="AZ1599" s="179" t="str">
        <f ca="1">IF(ISNUMBER($A1599),INDIRECT(CONCATENATE("'Instrument List'!C",(MATCH(E1599,'Instrument List'!A:A,0))-0)),"")</f>
        <v/>
      </c>
      <c r="BA1599" s="180" t="str">
        <f ca="1">IF(ISNUMBER(A1599),INDIRECT(CONCATENATE("'Instrument List'!E",(MATCH(E1599,'Instrument List'!A:A,0))-0)),"")</f>
        <v/>
      </c>
      <c r="BB1599" s="181" t="str">
        <f t="shared" si="565"/>
        <v/>
      </c>
      <c r="BC1599" s="181" t="str">
        <f t="shared" si="566"/>
        <v/>
      </c>
      <c r="BD1599" s="181" t="str">
        <f ca="1">IF(ISNUMBER(A1599),INDIRECT(CONCATENATE("'Instrument List'!F",(MATCH(E1599,'Instrument List'!A:A,0))-0)),"")</f>
        <v/>
      </c>
    </row>
    <row r="1600" spans="1:56">
      <c r="A1600" s="223" t="str">
        <f t="shared" si="546"/>
        <v/>
      </c>
      <c r="B1600" s="224"/>
      <c r="C1600" s="225"/>
      <c r="D1600" s="182"/>
      <c r="E1600" s="182"/>
      <c r="F1600" s="182"/>
      <c r="G1600" s="203"/>
      <c r="H1600" s="218"/>
      <c r="I1600" s="213"/>
      <c r="J1600" s="207"/>
      <c r="K1600" s="213"/>
      <c r="L1600" s="207"/>
      <c r="M1600" s="213"/>
      <c r="N1600" s="207"/>
      <c r="O1600" s="183" t="str">
        <f t="shared" si="547"/>
        <v/>
      </c>
      <c r="P1600" s="184"/>
      <c r="Q1600" s="184"/>
      <c r="R1600" s="275"/>
      <c r="S1600" s="185" t="str">
        <f t="shared" si="548"/>
        <v/>
      </c>
      <c r="T1600" s="185" t="str">
        <f t="shared" si="549"/>
        <v/>
      </c>
      <c r="U1600" s="275"/>
      <c r="V1600" s="275"/>
      <c r="W1600" s="276" t="str">
        <f t="shared" si="550"/>
        <v/>
      </c>
      <c r="X1600" s="276" t="str">
        <f t="shared" si="551"/>
        <v/>
      </c>
      <c r="Y1600" s="276" t="str">
        <f t="shared" si="552"/>
        <v/>
      </c>
      <c r="Z1600" s="275"/>
      <c r="AA1600" s="184"/>
      <c r="AB1600" s="184"/>
      <c r="AC1600" s="185" t="str">
        <f t="shared" si="553"/>
        <v/>
      </c>
      <c r="AD1600" s="185" t="str">
        <f t="shared" si="554"/>
        <v/>
      </c>
      <c r="AE1600" s="186"/>
      <c r="AF1600" s="187" t="str">
        <f t="shared" si="555"/>
        <v/>
      </c>
      <c r="AG1600" s="182"/>
      <c r="AH1600" s="184"/>
      <c r="AI1600" s="184"/>
      <c r="AJ1600" s="182"/>
      <c r="AK1600" s="188" t="str">
        <f t="shared" si="556"/>
        <v/>
      </c>
      <c r="AL1600" s="188" t="str">
        <f t="shared" si="557"/>
        <v/>
      </c>
      <c r="AM1600" s="188" t="str">
        <f t="shared" si="558"/>
        <v/>
      </c>
      <c r="AN1600" s="359" t="str">
        <f>IF(Overview!$K$17='Internal Calcs'!$P$22,IF(AK1600="","",AK1600),IF(Overview!$K$17='Internal Calcs'!$P$23,IF(AK1600="","",AK1600),IF(ISNUMBER(A1600),(IF(F1600="Short",G1600-H1600,H1600-G1600)*AZ1600-AX1600),"")))</f>
        <v/>
      </c>
      <c r="AO1600" s="401" t="str">
        <f>IF(Overview!$K$17='Internal Calcs'!$P$22,IF(AL1600="","",AL1600),IF(Overview!$K$17='Internal Calcs'!$P$23,IF(AL1600="","",AL1600),IF(ISNUMBER(A1600),IF(AL1600="",(IF(F1600="Short",G1600-H1600,H1600-G1600)*AZ1600-AX1600),(IF(F1600="Short",G1600-J1600,J1600-G1600)*AZ1600-AX1600)),"")))</f>
        <v/>
      </c>
      <c r="AP1600" s="359" t="str">
        <f>IF(Overview!$K$17='Internal Calcs'!$P$22,"",IF(Overview!$K$17='Internal Calcs'!$P$23,IF(AM1600="","",AM1600),IF(ISNUMBER(A1600),IF(AM1600="",(IF(F1600="Short",G1600-H1600,H1600-G1600)*AZ1600-AX1600),(IF(F1600="Short",G1600-L1600,L1600-G1600)*AZ1600-AX1600)),"")))</f>
        <v/>
      </c>
      <c r="AQ1600" s="188" t="str">
        <f t="shared" si="559"/>
        <v/>
      </c>
      <c r="AR1600" s="188" t="str">
        <f t="shared" si="560"/>
        <v/>
      </c>
      <c r="AS1600" s="188" t="str">
        <f t="shared" si="561"/>
        <v/>
      </c>
      <c r="AT1600" s="188" t="str">
        <f>IF(ISNUMBER(A1600),MAX($AS$2:AS1600)-AS1600,"")</f>
        <v/>
      </c>
      <c r="AU1600" s="189" t="str">
        <f t="shared" si="562"/>
        <v/>
      </c>
      <c r="AV1600" s="190" t="str">
        <f t="shared" si="563"/>
        <v/>
      </c>
      <c r="AW1600" s="190" t="str">
        <f t="shared" si="564"/>
        <v/>
      </c>
      <c r="AX1600" s="191" t="str">
        <f ca="1">IF(ISNUMBER($A1600),INDIRECT(CONCATENATE("'Instrument List'!B",(MATCH(E1600,'Instrument List'!A:A,0))-0)),"")</f>
        <v/>
      </c>
      <c r="AY1600" s="191" t="str">
        <f ca="1">IF(ISNUMBER($A1600),INDIRECT(CONCATENATE("'Instrument List'!D",(MATCH(E1600,'Instrument List'!A:A,0))-0)),"")</f>
        <v/>
      </c>
      <c r="AZ1600" s="191" t="str">
        <f ca="1">IF(ISNUMBER($A1600),INDIRECT(CONCATENATE("'Instrument List'!C",(MATCH(E1600,'Instrument List'!A:A,0))-0)),"")</f>
        <v/>
      </c>
      <c r="BA1600" s="192" t="str">
        <f ca="1">IF(ISNUMBER(A1600),INDIRECT(CONCATENATE("'Instrument List'!E",(MATCH(E1600,'Instrument List'!A:A,0))-0)),"")</f>
        <v/>
      </c>
      <c r="BB1600" s="193" t="str">
        <f t="shared" si="565"/>
        <v/>
      </c>
      <c r="BC1600" s="193" t="str">
        <f t="shared" si="566"/>
        <v/>
      </c>
      <c r="BD1600" s="193" t="str">
        <f ca="1">IF(ISNUMBER(A1600),INDIRECT(CONCATENATE("'Instrument List'!F",(MATCH(E1600,'Instrument List'!A:A,0))-0)),"")</f>
        <v/>
      </c>
    </row>
    <row r="1601" spans="1:56">
      <c r="A1601" s="220" t="str">
        <f t="shared" si="546"/>
        <v/>
      </c>
      <c r="B1601" s="221"/>
      <c r="C1601" s="222"/>
      <c r="D1601" s="169"/>
      <c r="E1601" s="169"/>
      <c r="F1601" s="169"/>
      <c r="G1601" s="202"/>
      <c r="H1601" s="217"/>
      <c r="I1601" s="212"/>
      <c r="J1601" s="206"/>
      <c r="K1601" s="212"/>
      <c r="L1601" s="206"/>
      <c r="M1601" s="212"/>
      <c r="N1601" s="206"/>
      <c r="O1601" s="170" t="str">
        <f t="shared" si="547"/>
        <v/>
      </c>
      <c r="P1601" s="171"/>
      <c r="Q1601" s="171"/>
      <c r="R1601" s="171"/>
      <c r="S1601" s="172" t="str">
        <f t="shared" si="548"/>
        <v/>
      </c>
      <c r="T1601" s="172" t="str">
        <f t="shared" si="549"/>
        <v/>
      </c>
      <c r="U1601" s="171"/>
      <c r="V1601" s="171"/>
      <c r="W1601" s="173" t="str">
        <f t="shared" si="550"/>
        <v/>
      </c>
      <c r="X1601" s="173" t="str">
        <f t="shared" si="551"/>
        <v/>
      </c>
      <c r="Y1601" s="173" t="str">
        <f t="shared" si="552"/>
        <v/>
      </c>
      <c r="Z1601" s="171"/>
      <c r="AA1601" s="171"/>
      <c r="AB1601" s="171"/>
      <c r="AC1601" s="172" t="str">
        <f t="shared" si="553"/>
        <v/>
      </c>
      <c r="AD1601" s="172" t="str">
        <f t="shared" si="554"/>
        <v/>
      </c>
      <c r="AE1601" s="174"/>
      <c r="AF1601" s="175" t="str">
        <f t="shared" si="555"/>
        <v/>
      </c>
      <c r="AG1601" s="169"/>
      <c r="AH1601" s="171"/>
      <c r="AI1601" s="171"/>
      <c r="AJ1601" s="169"/>
      <c r="AK1601" s="176" t="str">
        <f t="shared" si="556"/>
        <v/>
      </c>
      <c r="AL1601" s="176" t="str">
        <f t="shared" si="557"/>
        <v/>
      </c>
      <c r="AM1601" s="176" t="str">
        <f t="shared" si="558"/>
        <v/>
      </c>
      <c r="AN1601" s="359" t="str">
        <f>IF(Overview!$K$17='Internal Calcs'!$P$22,IF(AK1601="","",AK1601),IF(Overview!$K$17='Internal Calcs'!$P$23,IF(AK1601="","",AK1601),IF(ISNUMBER(A1601),(IF(F1601="Short",G1601-H1601,H1601-G1601)*AZ1601-AX1601),"")))</f>
        <v/>
      </c>
      <c r="AO1601" s="401" t="str">
        <f>IF(Overview!$K$17='Internal Calcs'!$P$22,IF(AL1601="","",AL1601),IF(Overview!$K$17='Internal Calcs'!$P$23,IF(AL1601="","",AL1601),IF(ISNUMBER(A1601),IF(AL1601="",(IF(F1601="Short",G1601-H1601,H1601-G1601)*AZ1601-AX1601),(IF(F1601="Short",G1601-J1601,J1601-G1601)*AZ1601-AX1601)),"")))</f>
        <v/>
      </c>
      <c r="AP1601" s="359" t="str">
        <f>IF(Overview!$K$17='Internal Calcs'!$P$22,"",IF(Overview!$K$17='Internal Calcs'!$P$23,IF(AM1601="","",AM1601),IF(ISNUMBER(A1601),IF(AM1601="",(IF(F1601="Short",G1601-H1601,H1601-G1601)*AZ1601-AX1601),(IF(F1601="Short",G1601-L1601,L1601-G1601)*AZ1601-AX1601)),"")))</f>
        <v/>
      </c>
      <c r="AQ1601" s="176" t="str">
        <f t="shared" si="559"/>
        <v/>
      </c>
      <c r="AR1601" s="176" t="str">
        <f t="shared" si="560"/>
        <v/>
      </c>
      <c r="AS1601" s="176" t="str">
        <f t="shared" si="561"/>
        <v/>
      </c>
      <c r="AT1601" s="176" t="str">
        <f>IF(ISNUMBER(A1601),MAX($AS$2:AS1601)-AS1601,"")</f>
        <v/>
      </c>
      <c r="AU1601" s="177" t="str">
        <f t="shared" si="562"/>
        <v/>
      </c>
      <c r="AV1601" s="178" t="str">
        <f t="shared" si="563"/>
        <v/>
      </c>
      <c r="AW1601" s="178" t="str">
        <f t="shared" si="564"/>
        <v/>
      </c>
      <c r="AX1601" s="179" t="str">
        <f ca="1">IF(ISNUMBER($A1601),INDIRECT(CONCATENATE("'Instrument List'!B",(MATCH(E1601,'Instrument List'!A:A,0))-0)),"")</f>
        <v/>
      </c>
      <c r="AY1601" s="179" t="str">
        <f ca="1">IF(ISNUMBER($A1601),INDIRECT(CONCATENATE("'Instrument List'!D",(MATCH(E1601,'Instrument List'!A:A,0))-0)),"")</f>
        <v/>
      </c>
      <c r="AZ1601" s="179" t="str">
        <f ca="1">IF(ISNUMBER($A1601),INDIRECT(CONCATENATE("'Instrument List'!C",(MATCH(E1601,'Instrument List'!A:A,0))-0)),"")</f>
        <v/>
      </c>
      <c r="BA1601" s="180" t="str">
        <f ca="1">IF(ISNUMBER(A1601),INDIRECT(CONCATENATE("'Instrument List'!E",(MATCH(E1601,'Instrument List'!A:A,0))-0)),"")</f>
        <v/>
      </c>
      <c r="BB1601" s="181" t="str">
        <f t="shared" si="565"/>
        <v/>
      </c>
      <c r="BC1601" s="181" t="str">
        <f t="shared" si="566"/>
        <v/>
      </c>
      <c r="BD1601" s="181" t="str">
        <f ca="1">IF(ISNUMBER(A1601),INDIRECT(CONCATENATE("'Instrument List'!F",(MATCH(E1601,'Instrument List'!A:A,0))-0)),"")</f>
        <v/>
      </c>
    </row>
    <row r="1602" spans="1:56">
      <c r="A1602" s="223" t="str">
        <f t="shared" si="546"/>
        <v/>
      </c>
      <c r="B1602" s="224"/>
      <c r="C1602" s="225"/>
      <c r="D1602" s="182"/>
      <c r="E1602" s="182"/>
      <c r="F1602" s="182"/>
      <c r="G1602" s="203"/>
      <c r="H1602" s="218"/>
      <c r="I1602" s="213"/>
      <c r="J1602" s="207"/>
      <c r="K1602" s="213"/>
      <c r="L1602" s="207"/>
      <c r="M1602" s="213"/>
      <c r="N1602" s="207"/>
      <c r="O1602" s="183" t="str">
        <f t="shared" si="547"/>
        <v/>
      </c>
      <c r="P1602" s="184"/>
      <c r="Q1602" s="184"/>
      <c r="R1602" s="275"/>
      <c r="S1602" s="185" t="str">
        <f t="shared" si="548"/>
        <v/>
      </c>
      <c r="T1602" s="185" t="str">
        <f t="shared" si="549"/>
        <v/>
      </c>
      <c r="U1602" s="275"/>
      <c r="V1602" s="275"/>
      <c r="W1602" s="276" t="str">
        <f t="shared" si="550"/>
        <v/>
      </c>
      <c r="X1602" s="276" t="str">
        <f t="shared" si="551"/>
        <v/>
      </c>
      <c r="Y1602" s="276" t="str">
        <f t="shared" si="552"/>
        <v/>
      </c>
      <c r="Z1602" s="275"/>
      <c r="AA1602" s="184"/>
      <c r="AB1602" s="184"/>
      <c r="AC1602" s="185" t="str">
        <f t="shared" si="553"/>
        <v/>
      </c>
      <c r="AD1602" s="185" t="str">
        <f t="shared" si="554"/>
        <v/>
      </c>
      <c r="AE1602" s="186"/>
      <c r="AF1602" s="187" t="str">
        <f t="shared" si="555"/>
        <v/>
      </c>
      <c r="AG1602" s="182"/>
      <c r="AH1602" s="184"/>
      <c r="AI1602" s="184"/>
      <c r="AJ1602" s="182"/>
      <c r="AK1602" s="188" t="str">
        <f t="shared" si="556"/>
        <v/>
      </c>
      <c r="AL1602" s="188" t="str">
        <f t="shared" si="557"/>
        <v/>
      </c>
      <c r="AM1602" s="188" t="str">
        <f t="shared" si="558"/>
        <v/>
      </c>
      <c r="AN1602" s="359" t="str">
        <f>IF(Overview!$K$17='Internal Calcs'!$P$22,IF(AK1602="","",AK1602),IF(Overview!$K$17='Internal Calcs'!$P$23,IF(AK1602="","",AK1602),IF(ISNUMBER(A1602),(IF(F1602="Short",G1602-H1602,H1602-G1602)*AZ1602-AX1602),"")))</f>
        <v/>
      </c>
      <c r="AO1602" s="401" t="str">
        <f>IF(Overview!$K$17='Internal Calcs'!$P$22,IF(AL1602="","",AL1602),IF(Overview!$K$17='Internal Calcs'!$P$23,IF(AL1602="","",AL1602),IF(ISNUMBER(A1602),IF(AL1602="",(IF(F1602="Short",G1602-H1602,H1602-G1602)*AZ1602-AX1602),(IF(F1602="Short",G1602-J1602,J1602-G1602)*AZ1602-AX1602)),"")))</f>
        <v/>
      </c>
      <c r="AP1602" s="359" t="str">
        <f>IF(Overview!$K$17='Internal Calcs'!$P$22,"",IF(Overview!$K$17='Internal Calcs'!$P$23,IF(AM1602="","",AM1602),IF(ISNUMBER(A1602),IF(AM1602="",(IF(F1602="Short",G1602-H1602,H1602-G1602)*AZ1602-AX1602),(IF(F1602="Short",G1602-L1602,L1602-G1602)*AZ1602-AX1602)),"")))</f>
        <v/>
      </c>
      <c r="AQ1602" s="188" t="str">
        <f t="shared" si="559"/>
        <v/>
      </c>
      <c r="AR1602" s="188" t="str">
        <f t="shared" si="560"/>
        <v/>
      </c>
      <c r="AS1602" s="188" t="str">
        <f t="shared" si="561"/>
        <v/>
      </c>
      <c r="AT1602" s="188" t="str">
        <f>IF(ISNUMBER(A1602),MAX($AS$2:AS1602)-AS1602,"")</f>
        <v/>
      </c>
      <c r="AU1602" s="189" t="str">
        <f t="shared" si="562"/>
        <v/>
      </c>
      <c r="AV1602" s="190" t="str">
        <f t="shared" si="563"/>
        <v/>
      </c>
      <c r="AW1602" s="190" t="str">
        <f t="shared" si="564"/>
        <v/>
      </c>
      <c r="AX1602" s="191" t="str">
        <f ca="1">IF(ISNUMBER($A1602),INDIRECT(CONCATENATE("'Instrument List'!B",(MATCH(E1602,'Instrument List'!A:A,0))-0)),"")</f>
        <v/>
      </c>
      <c r="AY1602" s="191" t="str">
        <f ca="1">IF(ISNUMBER($A1602),INDIRECT(CONCATENATE("'Instrument List'!D",(MATCH(E1602,'Instrument List'!A:A,0))-0)),"")</f>
        <v/>
      </c>
      <c r="AZ1602" s="191" t="str">
        <f ca="1">IF(ISNUMBER($A1602),INDIRECT(CONCATENATE("'Instrument List'!C",(MATCH(E1602,'Instrument List'!A:A,0))-0)),"")</f>
        <v/>
      </c>
      <c r="BA1602" s="192" t="str">
        <f ca="1">IF(ISNUMBER(A1602),INDIRECT(CONCATENATE("'Instrument List'!E",(MATCH(E1602,'Instrument List'!A:A,0))-0)),"")</f>
        <v/>
      </c>
      <c r="BB1602" s="193" t="str">
        <f t="shared" si="565"/>
        <v/>
      </c>
      <c r="BC1602" s="193" t="str">
        <f t="shared" si="566"/>
        <v/>
      </c>
      <c r="BD1602" s="193" t="str">
        <f ca="1">IF(ISNUMBER(A1602),INDIRECT(CONCATENATE("'Instrument List'!F",(MATCH(E1602,'Instrument List'!A:A,0))-0)),"")</f>
        <v/>
      </c>
    </row>
    <row r="1603" spans="1:56">
      <c r="A1603" s="220" t="str">
        <f t="shared" si="546"/>
        <v/>
      </c>
      <c r="B1603" s="221"/>
      <c r="C1603" s="222"/>
      <c r="D1603" s="169"/>
      <c r="E1603" s="169"/>
      <c r="F1603" s="169"/>
      <c r="G1603" s="202"/>
      <c r="H1603" s="217"/>
      <c r="I1603" s="212"/>
      <c r="J1603" s="206"/>
      <c r="K1603" s="212"/>
      <c r="L1603" s="206"/>
      <c r="M1603" s="212"/>
      <c r="N1603" s="206"/>
      <c r="O1603" s="170" t="str">
        <f t="shared" si="547"/>
        <v/>
      </c>
      <c r="P1603" s="171"/>
      <c r="Q1603" s="171"/>
      <c r="R1603" s="171"/>
      <c r="S1603" s="172" t="str">
        <f t="shared" si="548"/>
        <v/>
      </c>
      <c r="T1603" s="172" t="str">
        <f t="shared" si="549"/>
        <v/>
      </c>
      <c r="U1603" s="171"/>
      <c r="V1603" s="171"/>
      <c r="W1603" s="173" t="str">
        <f t="shared" si="550"/>
        <v/>
      </c>
      <c r="X1603" s="173" t="str">
        <f t="shared" si="551"/>
        <v/>
      </c>
      <c r="Y1603" s="173" t="str">
        <f t="shared" si="552"/>
        <v/>
      </c>
      <c r="Z1603" s="171"/>
      <c r="AA1603" s="171"/>
      <c r="AB1603" s="171"/>
      <c r="AC1603" s="172" t="str">
        <f t="shared" si="553"/>
        <v/>
      </c>
      <c r="AD1603" s="172" t="str">
        <f t="shared" si="554"/>
        <v/>
      </c>
      <c r="AE1603" s="174"/>
      <c r="AF1603" s="175" t="str">
        <f t="shared" si="555"/>
        <v/>
      </c>
      <c r="AG1603" s="169"/>
      <c r="AH1603" s="171"/>
      <c r="AI1603" s="171"/>
      <c r="AJ1603" s="169"/>
      <c r="AK1603" s="176" t="str">
        <f t="shared" si="556"/>
        <v/>
      </c>
      <c r="AL1603" s="176" t="str">
        <f t="shared" si="557"/>
        <v/>
      </c>
      <c r="AM1603" s="176" t="str">
        <f t="shared" si="558"/>
        <v/>
      </c>
      <c r="AN1603" s="359" t="str">
        <f>IF(Overview!$K$17='Internal Calcs'!$P$22,IF(AK1603="","",AK1603),IF(Overview!$K$17='Internal Calcs'!$P$23,IF(AK1603="","",AK1603),IF(ISNUMBER(A1603),(IF(F1603="Short",G1603-H1603,H1603-G1603)*AZ1603-AX1603),"")))</f>
        <v/>
      </c>
      <c r="AO1603" s="401" t="str">
        <f>IF(Overview!$K$17='Internal Calcs'!$P$22,IF(AL1603="","",AL1603),IF(Overview!$K$17='Internal Calcs'!$P$23,IF(AL1603="","",AL1603),IF(ISNUMBER(A1603),IF(AL1603="",(IF(F1603="Short",G1603-H1603,H1603-G1603)*AZ1603-AX1603),(IF(F1603="Short",G1603-J1603,J1603-G1603)*AZ1603-AX1603)),"")))</f>
        <v/>
      </c>
      <c r="AP1603" s="359" t="str">
        <f>IF(Overview!$K$17='Internal Calcs'!$P$22,"",IF(Overview!$K$17='Internal Calcs'!$P$23,IF(AM1603="","",AM1603),IF(ISNUMBER(A1603),IF(AM1603="",(IF(F1603="Short",G1603-H1603,H1603-G1603)*AZ1603-AX1603),(IF(F1603="Short",G1603-L1603,L1603-G1603)*AZ1603-AX1603)),"")))</f>
        <v/>
      </c>
      <c r="AQ1603" s="176" t="str">
        <f t="shared" si="559"/>
        <v/>
      </c>
      <c r="AR1603" s="176" t="str">
        <f t="shared" si="560"/>
        <v/>
      </c>
      <c r="AS1603" s="176" t="str">
        <f t="shared" si="561"/>
        <v/>
      </c>
      <c r="AT1603" s="176" t="str">
        <f>IF(ISNUMBER(A1603),MAX($AS$2:AS1603)-AS1603,"")</f>
        <v/>
      </c>
      <c r="AU1603" s="177" t="str">
        <f t="shared" si="562"/>
        <v/>
      </c>
      <c r="AV1603" s="178" t="str">
        <f t="shared" si="563"/>
        <v/>
      </c>
      <c r="AW1603" s="178" t="str">
        <f t="shared" si="564"/>
        <v/>
      </c>
      <c r="AX1603" s="179" t="str">
        <f ca="1">IF(ISNUMBER($A1603),INDIRECT(CONCATENATE("'Instrument List'!B",(MATCH(E1603,'Instrument List'!A:A,0))-0)),"")</f>
        <v/>
      </c>
      <c r="AY1603" s="179" t="str">
        <f ca="1">IF(ISNUMBER($A1603),INDIRECT(CONCATENATE("'Instrument List'!D",(MATCH(E1603,'Instrument List'!A:A,0))-0)),"")</f>
        <v/>
      </c>
      <c r="AZ1603" s="179" t="str">
        <f ca="1">IF(ISNUMBER($A1603),INDIRECT(CONCATENATE("'Instrument List'!C",(MATCH(E1603,'Instrument List'!A:A,0))-0)),"")</f>
        <v/>
      </c>
      <c r="BA1603" s="180" t="str">
        <f ca="1">IF(ISNUMBER(A1603),INDIRECT(CONCATENATE("'Instrument List'!E",(MATCH(E1603,'Instrument List'!A:A,0))-0)),"")</f>
        <v/>
      </c>
      <c r="BB1603" s="181" t="str">
        <f t="shared" si="565"/>
        <v/>
      </c>
      <c r="BC1603" s="181" t="str">
        <f t="shared" si="566"/>
        <v/>
      </c>
      <c r="BD1603" s="181" t="str">
        <f ca="1">IF(ISNUMBER(A1603),INDIRECT(CONCATENATE("'Instrument List'!F",(MATCH(E1603,'Instrument List'!A:A,0))-0)),"")</f>
        <v/>
      </c>
    </row>
    <row r="1604" spans="1:56">
      <c r="A1604" s="223" t="str">
        <f t="shared" si="546"/>
        <v/>
      </c>
      <c r="B1604" s="224"/>
      <c r="C1604" s="225"/>
      <c r="D1604" s="182"/>
      <c r="E1604" s="182"/>
      <c r="F1604" s="182"/>
      <c r="G1604" s="203"/>
      <c r="H1604" s="218"/>
      <c r="I1604" s="213"/>
      <c r="J1604" s="207"/>
      <c r="K1604" s="213"/>
      <c r="L1604" s="207"/>
      <c r="M1604" s="213"/>
      <c r="N1604" s="207"/>
      <c r="O1604" s="183" t="str">
        <f t="shared" si="547"/>
        <v/>
      </c>
      <c r="P1604" s="184"/>
      <c r="Q1604" s="184"/>
      <c r="R1604" s="275"/>
      <c r="S1604" s="185" t="str">
        <f t="shared" si="548"/>
        <v/>
      </c>
      <c r="T1604" s="185" t="str">
        <f t="shared" si="549"/>
        <v/>
      </c>
      <c r="U1604" s="275"/>
      <c r="V1604" s="275"/>
      <c r="W1604" s="276" t="str">
        <f t="shared" si="550"/>
        <v/>
      </c>
      <c r="X1604" s="276" t="str">
        <f t="shared" si="551"/>
        <v/>
      </c>
      <c r="Y1604" s="276" t="str">
        <f t="shared" si="552"/>
        <v/>
      </c>
      <c r="Z1604" s="275"/>
      <c r="AA1604" s="184"/>
      <c r="AB1604" s="184"/>
      <c r="AC1604" s="185" t="str">
        <f t="shared" si="553"/>
        <v/>
      </c>
      <c r="AD1604" s="185" t="str">
        <f t="shared" si="554"/>
        <v/>
      </c>
      <c r="AE1604" s="186"/>
      <c r="AF1604" s="187" t="str">
        <f t="shared" si="555"/>
        <v/>
      </c>
      <c r="AG1604" s="182"/>
      <c r="AH1604" s="184"/>
      <c r="AI1604" s="184"/>
      <c r="AJ1604" s="182"/>
      <c r="AK1604" s="188" t="str">
        <f t="shared" si="556"/>
        <v/>
      </c>
      <c r="AL1604" s="188" t="str">
        <f t="shared" si="557"/>
        <v/>
      </c>
      <c r="AM1604" s="188" t="str">
        <f t="shared" si="558"/>
        <v/>
      </c>
      <c r="AN1604" s="359" t="str">
        <f>IF(Overview!$K$17='Internal Calcs'!$P$22,IF(AK1604="","",AK1604),IF(Overview!$K$17='Internal Calcs'!$P$23,IF(AK1604="","",AK1604),IF(ISNUMBER(A1604),(IF(F1604="Short",G1604-H1604,H1604-G1604)*AZ1604-AX1604),"")))</f>
        <v/>
      </c>
      <c r="AO1604" s="401" t="str">
        <f>IF(Overview!$K$17='Internal Calcs'!$P$22,IF(AL1604="","",AL1604),IF(Overview!$K$17='Internal Calcs'!$P$23,IF(AL1604="","",AL1604),IF(ISNUMBER(A1604),IF(AL1604="",(IF(F1604="Short",G1604-H1604,H1604-G1604)*AZ1604-AX1604),(IF(F1604="Short",G1604-J1604,J1604-G1604)*AZ1604-AX1604)),"")))</f>
        <v/>
      </c>
      <c r="AP1604" s="359" t="str">
        <f>IF(Overview!$K$17='Internal Calcs'!$P$22,"",IF(Overview!$K$17='Internal Calcs'!$P$23,IF(AM1604="","",AM1604),IF(ISNUMBER(A1604),IF(AM1604="",(IF(F1604="Short",G1604-H1604,H1604-G1604)*AZ1604-AX1604),(IF(F1604="Short",G1604-L1604,L1604-G1604)*AZ1604-AX1604)),"")))</f>
        <v/>
      </c>
      <c r="AQ1604" s="188" t="str">
        <f t="shared" si="559"/>
        <v/>
      </c>
      <c r="AR1604" s="188" t="str">
        <f t="shared" si="560"/>
        <v/>
      </c>
      <c r="AS1604" s="188" t="str">
        <f t="shared" si="561"/>
        <v/>
      </c>
      <c r="AT1604" s="188" t="str">
        <f>IF(ISNUMBER(A1604),MAX($AS$2:AS1604)-AS1604,"")</f>
        <v/>
      </c>
      <c r="AU1604" s="189" t="str">
        <f t="shared" si="562"/>
        <v/>
      </c>
      <c r="AV1604" s="190" t="str">
        <f t="shared" si="563"/>
        <v/>
      </c>
      <c r="AW1604" s="190" t="str">
        <f t="shared" si="564"/>
        <v/>
      </c>
      <c r="AX1604" s="191" t="str">
        <f ca="1">IF(ISNUMBER($A1604),INDIRECT(CONCATENATE("'Instrument List'!B",(MATCH(E1604,'Instrument List'!A:A,0))-0)),"")</f>
        <v/>
      </c>
      <c r="AY1604" s="191" t="str">
        <f ca="1">IF(ISNUMBER($A1604),INDIRECT(CONCATENATE("'Instrument List'!D",(MATCH(E1604,'Instrument List'!A:A,0))-0)),"")</f>
        <v/>
      </c>
      <c r="AZ1604" s="191" t="str">
        <f ca="1">IF(ISNUMBER($A1604),INDIRECT(CONCATENATE("'Instrument List'!C",(MATCH(E1604,'Instrument List'!A:A,0))-0)),"")</f>
        <v/>
      </c>
      <c r="BA1604" s="192" t="str">
        <f ca="1">IF(ISNUMBER(A1604),INDIRECT(CONCATENATE("'Instrument List'!E",(MATCH(E1604,'Instrument List'!A:A,0))-0)),"")</f>
        <v/>
      </c>
      <c r="BB1604" s="193" t="str">
        <f t="shared" si="565"/>
        <v/>
      </c>
      <c r="BC1604" s="193" t="str">
        <f t="shared" si="566"/>
        <v/>
      </c>
      <c r="BD1604" s="193" t="str">
        <f ca="1">IF(ISNUMBER(A1604),INDIRECT(CONCATENATE("'Instrument List'!F",(MATCH(E1604,'Instrument List'!A:A,0))-0)),"")</f>
        <v/>
      </c>
    </row>
    <row r="1605" spans="1:56">
      <c r="A1605" s="220" t="str">
        <f t="shared" si="546"/>
        <v/>
      </c>
      <c r="B1605" s="221"/>
      <c r="C1605" s="222"/>
      <c r="D1605" s="169"/>
      <c r="E1605" s="169"/>
      <c r="F1605" s="169"/>
      <c r="G1605" s="202"/>
      <c r="H1605" s="217"/>
      <c r="I1605" s="212"/>
      <c r="J1605" s="206"/>
      <c r="K1605" s="212"/>
      <c r="L1605" s="206"/>
      <c r="M1605" s="212"/>
      <c r="N1605" s="206"/>
      <c r="O1605" s="170" t="str">
        <f t="shared" si="547"/>
        <v/>
      </c>
      <c r="P1605" s="171"/>
      <c r="Q1605" s="171"/>
      <c r="R1605" s="171"/>
      <c r="S1605" s="172" t="str">
        <f t="shared" si="548"/>
        <v/>
      </c>
      <c r="T1605" s="172" t="str">
        <f t="shared" si="549"/>
        <v/>
      </c>
      <c r="U1605" s="171"/>
      <c r="V1605" s="171"/>
      <c r="W1605" s="173" t="str">
        <f t="shared" si="550"/>
        <v/>
      </c>
      <c r="X1605" s="173" t="str">
        <f t="shared" si="551"/>
        <v/>
      </c>
      <c r="Y1605" s="173" t="str">
        <f t="shared" si="552"/>
        <v/>
      </c>
      <c r="Z1605" s="171"/>
      <c r="AA1605" s="171"/>
      <c r="AB1605" s="171"/>
      <c r="AC1605" s="172" t="str">
        <f t="shared" si="553"/>
        <v/>
      </c>
      <c r="AD1605" s="172" t="str">
        <f t="shared" si="554"/>
        <v/>
      </c>
      <c r="AE1605" s="174"/>
      <c r="AF1605" s="175" t="str">
        <f t="shared" si="555"/>
        <v/>
      </c>
      <c r="AG1605" s="169"/>
      <c r="AH1605" s="171"/>
      <c r="AI1605" s="171"/>
      <c r="AJ1605" s="169"/>
      <c r="AK1605" s="176" t="str">
        <f t="shared" si="556"/>
        <v/>
      </c>
      <c r="AL1605" s="176" t="str">
        <f t="shared" si="557"/>
        <v/>
      </c>
      <c r="AM1605" s="176" t="str">
        <f t="shared" si="558"/>
        <v/>
      </c>
      <c r="AN1605" s="359" t="str">
        <f>IF(Overview!$K$17='Internal Calcs'!$P$22,IF(AK1605="","",AK1605),IF(Overview!$K$17='Internal Calcs'!$P$23,IF(AK1605="","",AK1605),IF(ISNUMBER(A1605),(IF(F1605="Short",G1605-H1605,H1605-G1605)*AZ1605-AX1605),"")))</f>
        <v/>
      </c>
      <c r="AO1605" s="401" t="str">
        <f>IF(Overview!$K$17='Internal Calcs'!$P$22,IF(AL1605="","",AL1605),IF(Overview!$K$17='Internal Calcs'!$P$23,IF(AL1605="","",AL1605),IF(ISNUMBER(A1605),IF(AL1605="",(IF(F1605="Short",G1605-H1605,H1605-G1605)*AZ1605-AX1605),(IF(F1605="Short",G1605-J1605,J1605-G1605)*AZ1605-AX1605)),"")))</f>
        <v/>
      </c>
      <c r="AP1605" s="359" t="str">
        <f>IF(Overview!$K$17='Internal Calcs'!$P$22,"",IF(Overview!$K$17='Internal Calcs'!$P$23,IF(AM1605="","",AM1605),IF(ISNUMBER(A1605),IF(AM1605="",(IF(F1605="Short",G1605-H1605,H1605-G1605)*AZ1605-AX1605),(IF(F1605="Short",G1605-L1605,L1605-G1605)*AZ1605-AX1605)),"")))</f>
        <v/>
      </c>
      <c r="AQ1605" s="176" t="str">
        <f t="shared" si="559"/>
        <v/>
      </c>
      <c r="AR1605" s="176" t="str">
        <f t="shared" si="560"/>
        <v/>
      </c>
      <c r="AS1605" s="176" t="str">
        <f t="shared" si="561"/>
        <v/>
      </c>
      <c r="AT1605" s="176" t="str">
        <f>IF(ISNUMBER(A1605),MAX($AS$2:AS1605)-AS1605,"")</f>
        <v/>
      </c>
      <c r="AU1605" s="177" t="str">
        <f t="shared" si="562"/>
        <v/>
      </c>
      <c r="AV1605" s="178" t="str">
        <f t="shared" si="563"/>
        <v/>
      </c>
      <c r="AW1605" s="178" t="str">
        <f t="shared" si="564"/>
        <v/>
      </c>
      <c r="AX1605" s="179" t="str">
        <f ca="1">IF(ISNUMBER($A1605),INDIRECT(CONCATENATE("'Instrument List'!B",(MATCH(E1605,'Instrument List'!A:A,0))-0)),"")</f>
        <v/>
      </c>
      <c r="AY1605" s="179" t="str">
        <f ca="1">IF(ISNUMBER($A1605),INDIRECT(CONCATENATE("'Instrument List'!D",(MATCH(E1605,'Instrument List'!A:A,0))-0)),"")</f>
        <v/>
      </c>
      <c r="AZ1605" s="179" t="str">
        <f ca="1">IF(ISNUMBER($A1605),INDIRECT(CONCATENATE("'Instrument List'!C",(MATCH(E1605,'Instrument List'!A:A,0))-0)),"")</f>
        <v/>
      </c>
      <c r="BA1605" s="180" t="str">
        <f ca="1">IF(ISNUMBER(A1605),INDIRECT(CONCATENATE("'Instrument List'!E",(MATCH(E1605,'Instrument List'!A:A,0))-0)),"")</f>
        <v/>
      </c>
      <c r="BB1605" s="181" t="str">
        <f t="shared" si="565"/>
        <v/>
      </c>
      <c r="BC1605" s="181" t="str">
        <f t="shared" si="566"/>
        <v/>
      </c>
      <c r="BD1605" s="181" t="str">
        <f ca="1">IF(ISNUMBER(A1605),INDIRECT(CONCATENATE("'Instrument List'!F",(MATCH(E1605,'Instrument List'!A:A,0))-0)),"")</f>
        <v/>
      </c>
    </row>
    <row r="1606" spans="1:56">
      <c r="A1606" s="223" t="str">
        <f t="shared" si="546"/>
        <v/>
      </c>
      <c r="B1606" s="224"/>
      <c r="C1606" s="225"/>
      <c r="D1606" s="182"/>
      <c r="E1606" s="182"/>
      <c r="F1606" s="182"/>
      <c r="G1606" s="203"/>
      <c r="H1606" s="218"/>
      <c r="I1606" s="213"/>
      <c r="J1606" s="207"/>
      <c r="K1606" s="213"/>
      <c r="L1606" s="207"/>
      <c r="M1606" s="213"/>
      <c r="N1606" s="207"/>
      <c r="O1606" s="183" t="str">
        <f t="shared" si="547"/>
        <v/>
      </c>
      <c r="P1606" s="184"/>
      <c r="Q1606" s="184"/>
      <c r="R1606" s="275"/>
      <c r="S1606" s="185" t="str">
        <f t="shared" si="548"/>
        <v/>
      </c>
      <c r="T1606" s="185" t="str">
        <f t="shared" si="549"/>
        <v/>
      </c>
      <c r="U1606" s="275"/>
      <c r="V1606" s="275"/>
      <c r="W1606" s="276" t="str">
        <f t="shared" si="550"/>
        <v/>
      </c>
      <c r="X1606" s="276" t="str">
        <f t="shared" si="551"/>
        <v/>
      </c>
      <c r="Y1606" s="276" t="str">
        <f t="shared" si="552"/>
        <v/>
      </c>
      <c r="Z1606" s="275"/>
      <c r="AA1606" s="184"/>
      <c r="AB1606" s="184"/>
      <c r="AC1606" s="185" t="str">
        <f t="shared" si="553"/>
        <v/>
      </c>
      <c r="AD1606" s="185" t="str">
        <f t="shared" si="554"/>
        <v/>
      </c>
      <c r="AE1606" s="186"/>
      <c r="AF1606" s="187" t="str">
        <f t="shared" si="555"/>
        <v/>
      </c>
      <c r="AG1606" s="182"/>
      <c r="AH1606" s="184"/>
      <c r="AI1606" s="184"/>
      <c r="AJ1606" s="182"/>
      <c r="AK1606" s="188" t="str">
        <f t="shared" si="556"/>
        <v/>
      </c>
      <c r="AL1606" s="188" t="str">
        <f t="shared" si="557"/>
        <v/>
      </c>
      <c r="AM1606" s="188" t="str">
        <f t="shared" si="558"/>
        <v/>
      </c>
      <c r="AN1606" s="359" t="str">
        <f>IF(Overview!$K$17='Internal Calcs'!$P$22,IF(AK1606="","",AK1606),IF(Overview!$K$17='Internal Calcs'!$P$23,IF(AK1606="","",AK1606),IF(ISNUMBER(A1606),(IF(F1606="Short",G1606-H1606,H1606-G1606)*AZ1606-AX1606),"")))</f>
        <v/>
      </c>
      <c r="AO1606" s="401" t="str">
        <f>IF(Overview!$K$17='Internal Calcs'!$P$22,IF(AL1606="","",AL1606),IF(Overview!$K$17='Internal Calcs'!$P$23,IF(AL1606="","",AL1606),IF(ISNUMBER(A1606),IF(AL1606="",(IF(F1606="Short",G1606-H1606,H1606-G1606)*AZ1606-AX1606),(IF(F1606="Short",G1606-J1606,J1606-G1606)*AZ1606-AX1606)),"")))</f>
        <v/>
      </c>
      <c r="AP1606" s="359" t="str">
        <f>IF(Overview!$K$17='Internal Calcs'!$P$22,"",IF(Overview!$K$17='Internal Calcs'!$P$23,IF(AM1606="","",AM1606),IF(ISNUMBER(A1606),IF(AM1606="",(IF(F1606="Short",G1606-H1606,H1606-G1606)*AZ1606-AX1606),(IF(F1606="Short",G1606-L1606,L1606-G1606)*AZ1606-AX1606)),"")))</f>
        <v/>
      </c>
      <c r="AQ1606" s="188" t="str">
        <f t="shared" si="559"/>
        <v/>
      </c>
      <c r="AR1606" s="188" t="str">
        <f t="shared" si="560"/>
        <v/>
      </c>
      <c r="AS1606" s="188" t="str">
        <f t="shared" si="561"/>
        <v/>
      </c>
      <c r="AT1606" s="188" t="str">
        <f>IF(ISNUMBER(A1606),MAX($AS$2:AS1606)-AS1606,"")</f>
        <v/>
      </c>
      <c r="AU1606" s="189" t="str">
        <f t="shared" si="562"/>
        <v/>
      </c>
      <c r="AV1606" s="190" t="str">
        <f t="shared" si="563"/>
        <v/>
      </c>
      <c r="AW1606" s="190" t="str">
        <f t="shared" si="564"/>
        <v/>
      </c>
      <c r="AX1606" s="191" t="str">
        <f ca="1">IF(ISNUMBER($A1606),INDIRECT(CONCATENATE("'Instrument List'!B",(MATCH(E1606,'Instrument List'!A:A,0))-0)),"")</f>
        <v/>
      </c>
      <c r="AY1606" s="191" t="str">
        <f ca="1">IF(ISNUMBER($A1606),INDIRECT(CONCATENATE("'Instrument List'!D",(MATCH(E1606,'Instrument List'!A:A,0))-0)),"")</f>
        <v/>
      </c>
      <c r="AZ1606" s="191" t="str">
        <f ca="1">IF(ISNUMBER($A1606),INDIRECT(CONCATENATE("'Instrument List'!C",(MATCH(E1606,'Instrument List'!A:A,0))-0)),"")</f>
        <v/>
      </c>
      <c r="BA1606" s="192" t="str">
        <f ca="1">IF(ISNUMBER(A1606),INDIRECT(CONCATENATE("'Instrument List'!E",(MATCH(E1606,'Instrument List'!A:A,0))-0)),"")</f>
        <v/>
      </c>
      <c r="BB1606" s="193" t="str">
        <f t="shared" si="565"/>
        <v/>
      </c>
      <c r="BC1606" s="193" t="str">
        <f t="shared" si="566"/>
        <v/>
      </c>
      <c r="BD1606" s="193" t="str">
        <f ca="1">IF(ISNUMBER(A1606),INDIRECT(CONCATENATE("'Instrument List'!F",(MATCH(E1606,'Instrument List'!A:A,0))-0)),"")</f>
        <v/>
      </c>
    </row>
    <row r="1607" spans="1:56">
      <c r="A1607" s="220" t="str">
        <f t="shared" si="546"/>
        <v/>
      </c>
      <c r="B1607" s="221"/>
      <c r="C1607" s="222"/>
      <c r="D1607" s="169"/>
      <c r="E1607" s="169"/>
      <c r="F1607" s="169"/>
      <c r="G1607" s="202"/>
      <c r="H1607" s="217"/>
      <c r="I1607" s="212"/>
      <c r="J1607" s="206"/>
      <c r="K1607" s="212"/>
      <c r="L1607" s="206"/>
      <c r="M1607" s="212"/>
      <c r="N1607" s="206"/>
      <c r="O1607" s="170" t="str">
        <f t="shared" si="547"/>
        <v/>
      </c>
      <c r="P1607" s="171"/>
      <c r="Q1607" s="171"/>
      <c r="R1607" s="171"/>
      <c r="S1607" s="172" t="str">
        <f t="shared" si="548"/>
        <v/>
      </c>
      <c r="T1607" s="172" t="str">
        <f t="shared" si="549"/>
        <v/>
      </c>
      <c r="U1607" s="171"/>
      <c r="V1607" s="171"/>
      <c r="W1607" s="173" t="str">
        <f t="shared" si="550"/>
        <v/>
      </c>
      <c r="X1607" s="173" t="str">
        <f t="shared" si="551"/>
        <v/>
      </c>
      <c r="Y1607" s="173" t="str">
        <f t="shared" si="552"/>
        <v/>
      </c>
      <c r="Z1607" s="171"/>
      <c r="AA1607" s="171"/>
      <c r="AB1607" s="171"/>
      <c r="AC1607" s="172" t="str">
        <f t="shared" si="553"/>
        <v/>
      </c>
      <c r="AD1607" s="172" t="str">
        <f t="shared" si="554"/>
        <v/>
      </c>
      <c r="AE1607" s="174"/>
      <c r="AF1607" s="175" t="str">
        <f t="shared" si="555"/>
        <v/>
      </c>
      <c r="AG1607" s="169"/>
      <c r="AH1607" s="171"/>
      <c r="AI1607" s="171"/>
      <c r="AJ1607" s="169"/>
      <c r="AK1607" s="176" t="str">
        <f t="shared" si="556"/>
        <v/>
      </c>
      <c r="AL1607" s="176" t="str">
        <f t="shared" si="557"/>
        <v/>
      </c>
      <c r="AM1607" s="176" t="str">
        <f t="shared" si="558"/>
        <v/>
      </c>
      <c r="AN1607" s="359" t="str">
        <f>IF(Overview!$K$17='Internal Calcs'!$P$22,IF(AK1607="","",AK1607),IF(Overview!$K$17='Internal Calcs'!$P$23,IF(AK1607="","",AK1607),IF(ISNUMBER(A1607),(IF(F1607="Short",G1607-H1607,H1607-G1607)*AZ1607-AX1607),"")))</f>
        <v/>
      </c>
      <c r="AO1607" s="401" t="str">
        <f>IF(Overview!$K$17='Internal Calcs'!$P$22,IF(AL1607="","",AL1607),IF(Overview!$K$17='Internal Calcs'!$P$23,IF(AL1607="","",AL1607),IF(ISNUMBER(A1607),IF(AL1607="",(IF(F1607="Short",G1607-H1607,H1607-G1607)*AZ1607-AX1607),(IF(F1607="Short",G1607-J1607,J1607-G1607)*AZ1607-AX1607)),"")))</f>
        <v/>
      </c>
      <c r="AP1607" s="359" t="str">
        <f>IF(Overview!$K$17='Internal Calcs'!$P$22,"",IF(Overview!$K$17='Internal Calcs'!$P$23,IF(AM1607="","",AM1607),IF(ISNUMBER(A1607),IF(AM1607="",(IF(F1607="Short",G1607-H1607,H1607-G1607)*AZ1607-AX1607),(IF(F1607="Short",G1607-L1607,L1607-G1607)*AZ1607-AX1607)),"")))</f>
        <v/>
      </c>
      <c r="AQ1607" s="176" t="str">
        <f t="shared" si="559"/>
        <v/>
      </c>
      <c r="AR1607" s="176" t="str">
        <f t="shared" si="560"/>
        <v/>
      </c>
      <c r="AS1607" s="176" t="str">
        <f t="shared" si="561"/>
        <v/>
      </c>
      <c r="AT1607" s="176" t="str">
        <f>IF(ISNUMBER(A1607),MAX($AS$2:AS1607)-AS1607,"")</f>
        <v/>
      </c>
      <c r="AU1607" s="177" t="str">
        <f t="shared" si="562"/>
        <v/>
      </c>
      <c r="AV1607" s="178" t="str">
        <f t="shared" si="563"/>
        <v/>
      </c>
      <c r="AW1607" s="178" t="str">
        <f t="shared" si="564"/>
        <v/>
      </c>
      <c r="AX1607" s="179" t="str">
        <f ca="1">IF(ISNUMBER($A1607),INDIRECT(CONCATENATE("'Instrument List'!B",(MATCH(E1607,'Instrument List'!A:A,0))-0)),"")</f>
        <v/>
      </c>
      <c r="AY1607" s="179" t="str">
        <f ca="1">IF(ISNUMBER($A1607),INDIRECT(CONCATENATE("'Instrument List'!D",(MATCH(E1607,'Instrument List'!A:A,0))-0)),"")</f>
        <v/>
      </c>
      <c r="AZ1607" s="179" t="str">
        <f ca="1">IF(ISNUMBER($A1607),INDIRECT(CONCATENATE("'Instrument List'!C",(MATCH(E1607,'Instrument List'!A:A,0))-0)),"")</f>
        <v/>
      </c>
      <c r="BA1607" s="180" t="str">
        <f ca="1">IF(ISNUMBER(A1607),INDIRECT(CONCATENATE("'Instrument List'!E",(MATCH(E1607,'Instrument List'!A:A,0))-0)),"")</f>
        <v/>
      </c>
      <c r="BB1607" s="181" t="str">
        <f t="shared" si="565"/>
        <v/>
      </c>
      <c r="BC1607" s="181" t="str">
        <f t="shared" si="566"/>
        <v/>
      </c>
      <c r="BD1607" s="181" t="str">
        <f ca="1">IF(ISNUMBER(A1607),INDIRECT(CONCATENATE("'Instrument List'!F",(MATCH(E1607,'Instrument List'!A:A,0))-0)),"")</f>
        <v/>
      </c>
    </row>
    <row r="1608" spans="1:56">
      <c r="A1608" s="223" t="str">
        <f t="shared" si="546"/>
        <v/>
      </c>
      <c r="B1608" s="224"/>
      <c r="C1608" s="225"/>
      <c r="D1608" s="182"/>
      <c r="E1608" s="182"/>
      <c r="F1608" s="182"/>
      <c r="G1608" s="203"/>
      <c r="H1608" s="218"/>
      <c r="I1608" s="213"/>
      <c r="J1608" s="207"/>
      <c r="K1608" s="213"/>
      <c r="L1608" s="207"/>
      <c r="M1608" s="213"/>
      <c r="N1608" s="207"/>
      <c r="O1608" s="183" t="str">
        <f t="shared" si="547"/>
        <v/>
      </c>
      <c r="P1608" s="184"/>
      <c r="Q1608" s="184"/>
      <c r="R1608" s="275"/>
      <c r="S1608" s="185" t="str">
        <f t="shared" si="548"/>
        <v/>
      </c>
      <c r="T1608" s="185" t="str">
        <f t="shared" si="549"/>
        <v/>
      </c>
      <c r="U1608" s="275"/>
      <c r="V1608" s="275"/>
      <c r="W1608" s="276" t="str">
        <f t="shared" si="550"/>
        <v/>
      </c>
      <c r="X1608" s="276" t="str">
        <f t="shared" si="551"/>
        <v/>
      </c>
      <c r="Y1608" s="276" t="str">
        <f t="shared" si="552"/>
        <v/>
      </c>
      <c r="Z1608" s="275"/>
      <c r="AA1608" s="184"/>
      <c r="AB1608" s="184"/>
      <c r="AC1608" s="185" t="str">
        <f t="shared" si="553"/>
        <v/>
      </c>
      <c r="AD1608" s="185" t="str">
        <f t="shared" si="554"/>
        <v/>
      </c>
      <c r="AE1608" s="186"/>
      <c r="AF1608" s="187" t="str">
        <f t="shared" si="555"/>
        <v/>
      </c>
      <c r="AG1608" s="182"/>
      <c r="AH1608" s="184"/>
      <c r="AI1608" s="184"/>
      <c r="AJ1608" s="182"/>
      <c r="AK1608" s="188" t="str">
        <f t="shared" si="556"/>
        <v/>
      </c>
      <c r="AL1608" s="188" t="str">
        <f t="shared" si="557"/>
        <v/>
      </c>
      <c r="AM1608" s="188" t="str">
        <f t="shared" si="558"/>
        <v/>
      </c>
      <c r="AN1608" s="359" t="str">
        <f>IF(Overview!$K$17='Internal Calcs'!$P$22,IF(AK1608="","",AK1608),IF(Overview!$K$17='Internal Calcs'!$P$23,IF(AK1608="","",AK1608),IF(ISNUMBER(A1608),(IF(F1608="Short",G1608-H1608,H1608-G1608)*AZ1608-AX1608),"")))</f>
        <v/>
      </c>
      <c r="AO1608" s="401" t="str">
        <f>IF(Overview!$K$17='Internal Calcs'!$P$22,IF(AL1608="","",AL1608),IF(Overview!$K$17='Internal Calcs'!$P$23,IF(AL1608="","",AL1608),IF(ISNUMBER(A1608),IF(AL1608="",(IF(F1608="Short",G1608-H1608,H1608-G1608)*AZ1608-AX1608),(IF(F1608="Short",G1608-J1608,J1608-G1608)*AZ1608-AX1608)),"")))</f>
        <v/>
      </c>
      <c r="AP1608" s="359" t="str">
        <f>IF(Overview!$K$17='Internal Calcs'!$P$22,"",IF(Overview!$K$17='Internal Calcs'!$P$23,IF(AM1608="","",AM1608),IF(ISNUMBER(A1608),IF(AM1608="",(IF(F1608="Short",G1608-H1608,H1608-G1608)*AZ1608-AX1608),(IF(F1608="Short",G1608-L1608,L1608-G1608)*AZ1608-AX1608)),"")))</f>
        <v/>
      </c>
      <c r="AQ1608" s="188" t="str">
        <f t="shared" si="559"/>
        <v/>
      </c>
      <c r="AR1608" s="188" t="str">
        <f t="shared" si="560"/>
        <v/>
      </c>
      <c r="AS1608" s="188" t="str">
        <f t="shared" si="561"/>
        <v/>
      </c>
      <c r="AT1608" s="188" t="str">
        <f>IF(ISNUMBER(A1608),MAX($AS$2:AS1608)-AS1608,"")</f>
        <v/>
      </c>
      <c r="AU1608" s="189" t="str">
        <f t="shared" si="562"/>
        <v/>
      </c>
      <c r="AV1608" s="190" t="str">
        <f t="shared" si="563"/>
        <v/>
      </c>
      <c r="AW1608" s="190" t="str">
        <f t="shared" si="564"/>
        <v/>
      </c>
      <c r="AX1608" s="191" t="str">
        <f ca="1">IF(ISNUMBER($A1608),INDIRECT(CONCATENATE("'Instrument List'!B",(MATCH(E1608,'Instrument List'!A:A,0))-0)),"")</f>
        <v/>
      </c>
      <c r="AY1608" s="191" t="str">
        <f ca="1">IF(ISNUMBER($A1608),INDIRECT(CONCATENATE("'Instrument List'!D",(MATCH(E1608,'Instrument List'!A:A,0))-0)),"")</f>
        <v/>
      </c>
      <c r="AZ1608" s="191" t="str">
        <f ca="1">IF(ISNUMBER($A1608),INDIRECT(CONCATENATE("'Instrument List'!C",(MATCH(E1608,'Instrument List'!A:A,0))-0)),"")</f>
        <v/>
      </c>
      <c r="BA1608" s="192" t="str">
        <f ca="1">IF(ISNUMBER(A1608),INDIRECT(CONCATENATE("'Instrument List'!E",(MATCH(E1608,'Instrument List'!A:A,0))-0)),"")</f>
        <v/>
      </c>
      <c r="BB1608" s="193" t="str">
        <f t="shared" si="565"/>
        <v/>
      </c>
      <c r="BC1608" s="193" t="str">
        <f t="shared" si="566"/>
        <v/>
      </c>
      <c r="BD1608" s="193" t="str">
        <f ca="1">IF(ISNUMBER(A1608),INDIRECT(CONCATENATE("'Instrument List'!F",(MATCH(E1608,'Instrument List'!A:A,0))-0)),"")</f>
        <v/>
      </c>
    </row>
    <row r="1609" spans="1:56">
      <c r="A1609" s="220" t="str">
        <f t="shared" si="546"/>
        <v/>
      </c>
      <c r="B1609" s="221"/>
      <c r="C1609" s="222"/>
      <c r="D1609" s="169"/>
      <c r="E1609" s="169"/>
      <c r="F1609" s="169"/>
      <c r="G1609" s="202"/>
      <c r="H1609" s="217"/>
      <c r="I1609" s="212"/>
      <c r="J1609" s="206"/>
      <c r="K1609" s="212"/>
      <c r="L1609" s="206"/>
      <c r="M1609" s="212"/>
      <c r="N1609" s="206"/>
      <c r="O1609" s="170" t="str">
        <f t="shared" si="547"/>
        <v/>
      </c>
      <c r="P1609" s="171"/>
      <c r="Q1609" s="171"/>
      <c r="R1609" s="171"/>
      <c r="S1609" s="172" t="str">
        <f t="shared" si="548"/>
        <v/>
      </c>
      <c r="T1609" s="172" t="str">
        <f t="shared" si="549"/>
        <v/>
      </c>
      <c r="U1609" s="171"/>
      <c r="V1609" s="171"/>
      <c r="W1609" s="173" t="str">
        <f t="shared" si="550"/>
        <v/>
      </c>
      <c r="X1609" s="173" t="str">
        <f t="shared" si="551"/>
        <v/>
      </c>
      <c r="Y1609" s="173" t="str">
        <f t="shared" si="552"/>
        <v/>
      </c>
      <c r="Z1609" s="171"/>
      <c r="AA1609" s="171"/>
      <c r="AB1609" s="171"/>
      <c r="AC1609" s="172" t="str">
        <f t="shared" si="553"/>
        <v/>
      </c>
      <c r="AD1609" s="172" t="str">
        <f t="shared" si="554"/>
        <v/>
      </c>
      <c r="AE1609" s="174"/>
      <c r="AF1609" s="175" t="str">
        <f t="shared" si="555"/>
        <v/>
      </c>
      <c r="AG1609" s="169"/>
      <c r="AH1609" s="171"/>
      <c r="AI1609" s="171"/>
      <c r="AJ1609" s="169"/>
      <c r="AK1609" s="176" t="str">
        <f t="shared" si="556"/>
        <v/>
      </c>
      <c r="AL1609" s="176" t="str">
        <f t="shared" si="557"/>
        <v/>
      </c>
      <c r="AM1609" s="176" t="str">
        <f t="shared" si="558"/>
        <v/>
      </c>
      <c r="AN1609" s="359" t="str">
        <f>IF(Overview!$K$17='Internal Calcs'!$P$22,IF(AK1609="","",AK1609),IF(Overview!$K$17='Internal Calcs'!$P$23,IF(AK1609="","",AK1609),IF(ISNUMBER(A1609),(IF(F1609="Short",G1609-H1609,H1609-G1609)*AZ1609-AX1609),"")))</f>
        <v/>
      </c>
      <c r="AO1609" s="401" t="str">
        <f>IF(Overview!$K$17='Internal Calcs'!$P$22,IF(AL1609="","",AL1609),IF(Overview!$K$17='Internal Calcs'!$P$23,IF(AL1609="","",AL1609),IF(ISNUMBER(A1609),IF(AL1609="",(IF(F1609="Short",G1609-H1609,H1609-G1609)*AZ1609-AX1609),(IF(F1609="Short",G1609-J1609,J1609-G1609)*AZ1609-AX1609)),"")))</f>
        <v/>
      </c>
      <c r="AP1609" s="359" t="str">
        <f>IF(Overview!$K$17='Internal Calcs'!$P$22,"",IF(Overview!$K$17='Internal Calcs'!$P$23,IF(AM1609="","",AM1609),IF(ISNUMBER(A1609),IF(AM1609="",(IF(F1609="Short",G1609-H1609,H1609-G1609)*AZ1609-AX1609),(IF(F1609="Short",G1609-L1609,L1609-G1609)*AZ1609-AX1609)),"")))</f>
        <v/>
      </c>
      <c r="AQ1609" s="176" t="str">
        <f t="shared" si="559"/>
        <v/>
      </c>
      <c r="AR1609" s="176" t="str">
        <f t="shared" si="560"/>
        <v/>
      </c>
      <c r="AS1609" s="176" t="str">
        <f t="shared" si="561"/>
        <v/>
      </c>
      <c r="AT1609" s="176" t="str">
        <f>IF(ISNUMBER(A1609),MAX($AS$2:AS1609)-AS1609,"")</f>
        <v/>
      </c>
      <c r="AU1609" s="177" t="str">
        <f t="shared" si="562"/>
        <v/>
      </c>
      <c r="AV1609" s="178" t="str">
        <f t="shared" si="563"/>
        <v/>
      </c>
      <c r="AW1609" s="178" t="str">
        <f t="shared" si="564"/>
        <v/>
      </c>
      <c r="AX1609" s="179" t="str">
        <f ca="1">IF(ISNUMBER($A1609),INDIRECT(CONCATENATE("'Instrument List'!B",(MATCH(E1609,'Instrument List'!A:A,0))-0)),"")</f>
        <v/>
      </c>
      <c r="AY1609" s="179" t="str">
        <f ca="1">IF(ISNUMBER($A1609),INDIRECT(CONCATENATE("'Instrument List'!D",(MATCH(E1609,'Instrument List'!A:A,0))-0)),"")</f>
        <v/>
      </c>
      <c r="AZ1609" s="179" t="str">
        <f ca="1">IF(ISNUMBER($A1609),INDIRECT(CONCATENATE("'Instrument List'!C",(MATCH(E1609,'Instrument List'!A:A,0))-0)),"")</f>
        <v/>
      </c>
      <c r="BA1609" s="180" t="str">
        <f ca="1">IF(ISNUMBER(A1609),INDIRECT(CONCATENATE("'Instrument List'!E",(MATCH(E1609,'Instrument List'!A:A,0))-0)),"")</f>
        <v/>
      </c>
      <c r="BB1609" s="181" t="str">
        <f t="shared" si="565"/>
        <v/>
      </c>
      <c r="BC1609" s="181" t="str">
        <f t="shared" si="566"/>
        <v/>
      </c>
      <c r="BD1609" s="181" t="str">
        <f ca="1">IF(ISNUMBER(A1609),INDIRECT(CONCATENATE("'Instrument List'!F",(MATCH(E1609,'Instrument List'!A:A,0))-0)),"")</f>
        <v/>
      </c>
    </row>
    <row r="1610" spans="1:56">
      <c r="A1610" s="223" t="str">
        <f t="shared" si="546"/>
        <v/>
      </c>
      <c r="B1610" s="224"/>
      <c r="C1610" s="225"/>
      <c r="D1610" s="182"/>
      <c r="E1610" s="182"/>
      <c r="F1610" s="182"/>
      <c r="G1610" s="203"/>
      <c r="H1610" s="218"/>
      <c r="I1610" s="213"/>
      <c r="J1610" s="207"/>
      <c r="K1610" s="213"/>
      <c r="L1610" s="207"/>
      <c r="M1610" s="213"/>
      <c r="N1610" s="207"/>
      <c r="O1610" s="183" t="str">
        <f t="shared" si="547"/>
        <v/>
      </c>
      <c r="P1610" s="184"/>
      <c r="Q1610" s="184"/>
      <c r="R1610" s="275"/>
      <c r="S1610" s="185" t="str">
        <f t="shared" si="548"/>
        <v/>
      </c>
      <c r="T1610" s="185" t="str">
        <f t="shared" si="549"/>
        <v/>
      </c>
      <c r="U1610" s="275"/>
      <c r="V1610" s="275"/>
      <c r="W1610" s="276" t="str">
        <f t="shared" si="550"/>
        <v/>
      </c>
      <c r="X1610" s="276" t="str">
        <f t="shared" si="551"/>
        <v/>
      </c>
      <c r="Y1610" s="276" t="str">
        <f t="shared" si="552"/>
        <v/>
      </c>
      <c r="Z1610" s="275"/>
      <c r="AA1610" s="184"/>
      <c r="AB1610" s="184"/>
      <c r="AC1610" s="185" t="str">
        <f t="shared" si="553"/>
        <v/>
      </c>
      <c r="AD1610" s="185" t="str">
        <f t="shared" si="554"/>
        <v/>
      </c>
      <c r="AE1610" s="186"/>
      <c r="AF1610" s="187" t="str">
        <f t="shared" si="555"/>
        <v/>
      </c>
      <c r="AG1610" s="182"/>
      <c r="AH1610" s="184"/>
      <c r="AI1610" s="184"/>
      <c r="AJ1610" s="182"/>
      <c r="AK1610" s="188" t="str">
        <f t="shared" si="556"/>
        <v/>
      </c>
      <c r="AL1610" s="188" t="str">
        <f t="shared" si="557"/>
        <v/>
      </c>
      <c r="AM1610" s="188" t="str">
        <f t="shared" si="558"/>
        <v/>
      </c>
      <c r="AN1610" s="359" t="str">
        <f>IF(Overview!$K$17='Internal Calcs'!$P$22,IF(AK1610="","",AK1610),IF(Overview!$K$17='Internal Calcs'!$P$23,IF(AK1610="","",AK1610),IF(ISNUMBER(A1610),(IF(F1610="Short",G1610-H1610,H1610-G1610)*AZ1610-AX1610),"")))</f>
        <v/>
      </c>
      <c r="AO1610" s="401" t="str">
        <f>IF(Overview!$K$17='Internal Calcs'!$P$22,IF(AL1610="","",AL1610),IF(Overview!$K$17='Internal Calcs'!$P$23,IF(AL1610="","",AL1610),IF(ISNUMBER(A1610),IF(AL1610="",(IF(F1610="Short",G1610-H1610,H1610-G1610)*AZ1610-AX1610),(IF(F1610="Short",G1610-J1610,J1610-G1610)*AZ1610-AX1610)),"")))</f>
        <v/>
      </c>
      <c r="AP1610" s="359" t="str">
        <f>IF(Overview!$K$17='Internal Calcs'!$P$22,"",IF(Overview!$K$17='Internal Calcs'!$P$23,IF(AM1610="","",AM1610),IF(ISNUMBER(A1610),IF(AM1610="",(IF(F1610="Short",G1610-H1610,H1610-G1610)*AZ1610-AX1610),(IF(F1610="Short",G1610-L1610,L1610-G1610)*AZ1610-AX1610)),"")))</f>
        <v/>
      </c>
      <c r="AQ1610" s="188" t="str">
        <f t="shared" si="559"/>
        <v/>
      </c>
      <c r="AR1610" s="188" t="str">
        <f t="shared" si="560"/>
        <v/>
      </c>
      <c r="AS1610" s="188" t="str">
        <f t="shared" si="561"/>
        <v/>
      </c>
      <c r="AT1610" s="188" t="str">
        <f>IF(ISNUMBER(A1610),MAX($AS$2:AS1610)-AS1610,"")</f>
        <v/>
      </c>
      <c r="AU1610" s="189" t="str">
        <f t="shared" si="562"/>
        <v/>
      </c>
      <c r="AV1610" s="190" t="str">
        <f t="shared" si="563"/>
        <v/>
      </c>
      <c r="AW1610" s="190" t="str">
        <f t="shared" si="564"/>
        <v/>
      </c>
      <c r="AX1610" s="191" t="str">
        <f ca="1">IF(ISNUMBER($A1610),INDIRECT(CONCATENATE("'Instrument List'!B",(MATCH(E1610,'Instrument List'!A:A,0))-0)),"")</f>
        <v/>
      </c>
      <c r="AY1610" s="191" t="str">
        <f ca="1">IF(ISNUMBER($A1610),INDIRECT(CONCATENATE("'Instrument List'!D",(MATCH(E1610,'Instrument List'!A:A,0))-0)),"")</f>
        <v/>
      </c>
      <c r="AZ1610" s="191" t="str">
        <f ca="1">IF(ISNUMBER($A1610),INDIRECT(CONCATENATE("'Instrument List'!C",(MATCH(E1610,'Instrument List'!A:A,0))-0)),"")</f>
        <v/>
      </c>
      <c r="BA1610" s="192" t="str">
        <f ca="1">IF(ISNUMBER(A1610),INDIRECT(CONCATENATE("'Instrument List'!E",(MATCH(E1610,'Instrument List'!A:A,0))-0)),"")</f>
        <v/>
      </c>
      <c r="BB1610" s="193" t="str">
        <f t="shared" si="565"/>
        <v/>
      </c>
      <c r="BC1610" s="193" t="str">
        <f t="shared" si="566"/>
        <v/>
      </c>
      <c r="BD1610" s="193" t="str">
        <f ca="1">IF(ISNUMBER(A1610),INDIRECT(CONCATENATE("'Instrument List'!F",(MATCH(E1610,'Instrument List'!A:A,0))-0)),"")</f>
        <v/>
      </c>
    </row>
    <row r="1611" spans="1:56">
      <c r="A1611" s="220" t="str">
        <f t="shared" ref="A1611:A1674" si="567">IF(B1611&gt;0,A1610+1,"")</f>
        <v/>
      </c>
      <c r="B1611" s="221"/>
      <c r="C1611" s="222"/>
      <c r="D1611" s="169"/>
      <c r="E1611" s="169"/>
      <c r="F1611" s="169"/>
      <c r="G1611" s="202"/>
      <c r="H1611" s="217"/>
      <c r="I1611" s="212"/>
      <c r="J1611" s="206"/>
      <c r="K1611" s="212"/>
      <c r="L1611" s="206"/>
      <c r="M1611" s="212"/>
      <c r="N1611" s="206"/>
      <c r="O1611" s="170" t="str">
        <f t="shared" ref="O1611:O1674" si="568">IF(ISNUMBER(A1611),IF(N1611&gt;G1611,1,-1),"")</f>
        <v/>
      </c>
      <c r="P1611" s="171"/>
      <c r="Q1611" s="171"/>
      <c r="R1611" s="171"/>
      <c r="S1611" s="172" t="str">
        <f t="shared" ref="S1611:S1674" si="569">IF(ISNUMBER(A1611),IF(Q1611="",P1611,Q1611),"")</f>
        <v/>
      </c>
      <c r="T1611" s="172" t="str">
        <f t="shared" ref="T1611:T1674" si="570">IF(ISNUMBER(A1611),IF(R1611="",P1611,R1611),"")</f>
        <v/>
      </c>
      <c r="U1611" s="171"/>
      <c r="V1611" s="171"/>
      <c r="W1611" s="173" t="str">
        <f t="shared" ref="W1611:W1674" si="571">IF(ISNUMBER(U1611),IF(IF(F1611="Short",G1611-H1611,H1611-G1611)*(AZ1611/AY1611)/U1611&gt;0,IF(F1611="Short",G1611-H1611,H1611-G1611)*(AZ1611/AY1611)/U1611,0),"")</f>
        <v/>
      </c>
      <c r="X1611" s="173" t="str">
        <f t="shared" ref="X1611:X1674" si="572">IF(ISNUMBER(U1611),IF(ISNUMBER(J1611),IF(IF(F1611="Short",G1611-J1611,J1611-G1611)*(AZ1611/AY1611)/U1611&gt;0,IF(F1611="Short",G1611-J1611,J1611-G1611)*(AZ1611/AY1611)/U1611,0),""),"")</f>
        <v/>
      </c>
      <c r="Y1611" s="173" t="str">
        <f t="shared" ref="Y1611:Y1674" si="573">IF(ISNUMBER(L1611),IF(ISNUMBER(L1611),IF(IF(F1611="Short",G1611-L1611,L1611-G1611)*(AZ1611/AY1611)/U1611&gt;0,IF(F1611="Short",G1611-L1611,L1611-G1611)*(AZ1611/AY1611)/U1611,0),""),"")</f>
        <v/>
      </c>
      <c r="Z1611" s="171"/>
      <c r="AA1611" s="171"/>
      <c r="AB1611" s="171"/>
      <c r="AC1611" s="172" t="str">
        <f t="shared" ref="AC1611:AC1674" si="574">IF(ISNUMBER(A1611),IF(AA1611="",Z1611,AA1611),"")</f>
        <v/>
      </c>
      <c r="AD1611" s="172" t="str">
        <f t="shared" ref="AD1611:AD1674" si="575">IF(ISNUMBER(A1611),IF(AB1611="",IF(AA1611="",Z1611,AA1611),AB1611),"")</f>
        <v/>
      </c>
      <c r="AE1611" s="174"/>
      <c r="AF1611" s="175" t="str">
        <f t="shared" ref="AF1611:AF1674" si="576">IF(ISNUMBER(A1611),((AE1611*AY1611*AV1611)+AX1611)/AS1611,"")</f>
        <v/>
      </c>
      <c r="AG1611" s="169"/>
      <c r="AH1611" s="171"/>
      <c r="AI1611" s="171"/>
      <c r="AJ1611" s="169"/>
      <c r="AK1611" s="176" t="str">
        <f t="shared" ref="AK1611:AK1674" si="577">IF(ISNUMBER(A1611),(IF(F1611="Short",G1611-H1611,H1611-G1611)*AZ1611-AX1611)*I1611,"")</f>
        <v/>
      </c>
      <c r="AL1611" s="176" t="str">
        <f t="shared" ref="AL1611:AL1674" si="578">IF(ISNUMBER(J1611),(IF(F1611="Short",G1611-J1611,J1611-G1611)*AZ1611-AX1611)*K1611,"")</f>
        <v/>
      </c>
      <c r="AM1611" s="176" t="str">
        <f t="shared" ref="AM1611:AM1674" si="579">IF(ISNUMBER(L1611),(IF(F1611="Short",G1611-L1611,L1611-G1611)*AZ1611-AX1611)*M1611,"")</f>
        <v/>
      </c>
      <c r="AN1611" s="359" t="str">
        <f>IF(Overview!$K$17='Internal Calcs'!$P$22,IF(AK1611="","",AK1611),IF(Overview!$K$17='Internal Calcs'!$P$23,IF(AK1611="","",AK1611),IF(ISNUMBER(A1611),(IF(F1611="Short",G1611-H1611,H1611-G1611)*AZ1611-AX1611),"")))</f>
        <v/>
      </c>
      <c r="AO1611" s="401" t="str">
        <f>IF(Overview!$K$17='Internal Calcs'!$P$22,IF(AL1611="","",AL1611),IF(Overview!$K$17='Internal Calcs'!$P$23,IF(AL1611="","",AL1611),IF(ISNUMBER(A1611),IF(AL1611="",(IF(F1611="Short",G1611-H1611,H1611-G1611)*AZ1611-AX1611),(IF(F1611="Short",G1611-J1611,J1611-G1611)*AZ1611-AX1611)),"")))</f>
        <v/>
      </c>
      <c r="AP1611" s="359" t="str">
        <f>IF(Overview!$K$17='Internal Calcs'!$P$22,"",IF(Overview!$K$17='Internal Calcs'!$P$23,IF(AM1611="","",AM1611),IF(ISNUMBER(A1611),IF(AM1611="",(IF(F1611="Short",G1611-H1611,H1611-G1611)*AZ1611-AX1611),(IF(F1611="Short",G1611-L1611,L1611-G1611)*AZ1611-AX1611)),"")))</f>
        <v/>
      </c>
      <c r="AQ1611" s="176" t="str">
        <f t="shared" ref="AQ1611:AQ1674" si="580">IF(ISNUMBER(A1611),SUM(AK1611:AM1611),"")</f>
        <v/>
      </c>
      <c r="AR1611" s="176" t="str">
        <f t="shared" ref="AR1611:AR1674" si="581">IF(ISNUMBER(A1611),IF(AQ1611&gt;0,"Winning","Losing"),"")</f>
        <v/>
      </c>
      <c r="AS1611" s="176" t="str">
        <f t="shared" ref="AS1611:AS1674" si="582">IF(ISNUMBER(A1611),AS1610+AQ1611,"")</f>
        <v/>
      </c>
      <c r="AT1611" s="176" t="str">
        <f>IF(ISNUMBER(A1611),MAX($AS$2:AS1611)-AS1611,"")</f>
        <v/>
      </c>
      <c r="AU1611" s="177" t="str">
        <f t="shared" ref="AU1611:AU1674" si="583">IF(ISNUMBER(A1611),AQ1611/AS1611,"")</f>
        <v/>
      </c>
      <c r="AV1611" s="178" t="str">
        <f t="shared" ref="AV1611:AV1674" si="584">IF(ISNUMBER(A1611),I1611+K1611+M1611,"")</f>
        <v/>
      </c>
      <c r="AW1611" s="178" t="str">
        <f t="shared" ref="AW1611:AW1674" si="585">IF(ISNUMBER(A1611),ROUNDDOWN(C1611/100,0),"")</f>
        <v/>
      </c>
      <c r="AX1611" s="179" t="str">
        <f ca="1">IF(ISNUMBER($A1611),INDIRECT(CONCATENATE("'Instrument List'!B",(MATCH(E1611,'Instrument List'!A:A,0))-0)),"")</f>
        <v/>
      </c>
      <c r="AY1611" s="179" t="str">
        <f ca="1">IF(ISNUMBER($A1611),INDIRECT(CONCATENATE("'Instrument List'!D",(MATCH(E1611,'Instrument List'!A:A,0))-0)),"")</f>
        <v/>
      </c>
      <c r="AZ1611" s="179" t="str">
        <f ca="1">IF(ISNUMBER($A1611),INDIRECT(CONCATENATE("'Instrument List'!C",(MATCH(E1611,'Instrument List'!A:A,0))-0)),"")</f>
        <v/>
      </c>
      <c r="BA1611" s="180" t="str">
        <f ca="1">IF(ISNUMBER(A1611),INDIRECT(CONCATENATE("'Instrument List'!E",(MATCH(E1611,'Instrument List'!A:A,0))-0)),"")</f>
        <v/>
      </c>
      <c r="BB1611" s="181" t="str">
        <f t="shared" ref="BB1611:BB1674" si="586">IF(ISNUMBER(A1611),AQ1611/AY1611,"")</f>
        <v/>
      </c>
      <c r="BC1611" s="181" t="str">
        <f t="shared" ref="BC1611:BC1674" si="587">IF(ISNUMBER(A1611),(AQ1611/AY1611)/(I1611+K1611+M1611),"")</f>
        <v/>
      </c>
      <c r="BD1611" s="181" t="str">
        <f ca="1">IF(ISNUMBER(A1611),INDIRECT(CONCATENATE("'Instrument List'!F",(MATCH(E1611,'Instrument List'!A:A,0))-0)),"")</f>
        <v/>
      </c>
    </row>
    <row r="1612" spans="1:56">
      <c r="A1612" s="223" t="str">
        <f t="shared" si="567"/>
        <v/>
      </c>
      <c r="B1612" s="224"/>
      <c r="C1612" s="225"/>
      <c r="D1612" s="182"/>
      <c r="E1612" s="182"/>
      <c r="F1612" s="182"/>
      <c r="G1612" s="203"/>
      <c r="H1612" s="218"/>
      <c r="I1612" s="213"/>
      <c r="J1612" s="207"/>
      <c r="K1612" s="213"/>
      <c r="L1612" s="207"/>
      <c r="M1612" s="213"/>
      <c r="N1612" s="207"/>
      <c r="O1612" s="183" t="str">
        <f t="shared" si="568"/>
        <v/>
      </c>
      <c r="P1612" s="184"/>
      <c r="Q1612" s="184"/>
      <c r="R1612" s="275"/>
      <c r="S1612" s="185" t="str">
        <f t="shared" si="569"/>
        <v/>
      </c>
      <c r="T1612" s="185" t="str">
        <f t="shared" si="570"/>
        <v/>
      </c>
      <c r="U1612" s="275"/>
      <c r="V1612" s="275"/>
      <c r="W1612" s="276" t="str">
        <f t="shared" si="571"/>
        <v/>
      </c>
      <c r="X1612" s="276" t="str">
        <f t="shared" si="572"/>
        <v/>
      </c>
      <c r="Y1612" s="276" t="str">
        <f t="shared" si="573"/>
        <v/>
      </c>
      <c r="Z1612" s="275"/>
      <c r="AA1612" s="184"/>
      <c r="AB1612" s="184"/>
      <c r="AC1612" s="185" t="str">
        <f t="shared" si="574"/>
        <v/>
      </c>
      <c r="AD1612" s="185" t="str">
        <f t="shared" si="575"/>
        <v/>
      </c>
      <c r="AE1612" s="186"/>
      <c r="AF1612" s="187" t="str">
        <f t="shared" si="576"/>
        <v/>
      </c>
      <c r="AG1612" s="182"/>
      <c r="AH1612" s="184"/>
      <c r="AI1612" s="184"/>
      <c r="AJ1612" s="182"/>
      <c r="AK1612" s="188" t="str">
        <f t="shared" si="577"/>
        <v/>
      </c>
      <c r="AL1612" s="188" t="str">
        <f t="shared" si="578"/>
        <v/>
      </c>
      <c r="AM1612" s="188" t="str">
        <f t="shared" si="579"/>
        <v/>
      </c>
      <c r="AN1612" s="359" t="str">
        <f>IF(Overview!$K$17='Internal Calcs'!$P$22,IF(AK1612="","",AK1612),IF(Overview!$K$17='Internal Calcs'!$P$23,IF(AK1612="","",AK1612),IF(ISNUMBER(A1612),(IF(F1612="Short",G1612-H1612,H1612-G1612)*AZ1612-AX1612),"")))</f>
        <v/>
      </c>
      <c r="AO1612" s="401" t="str">
        <f>IF(Overview!$K$17='Internal Calcs'!$P$22,IF(AL1612="","",AL1612),IF(Overview!$K$17='Internal Calcs'!$P$23,IF(AL1612="","",AL1612),IF(ISNUMBER(A1612),IF(AL1612="",(IF(F1612="Short",G1612-H1612,H1612-G1612)*AZ1612-AX1612),(IF(F1612="Short",G1612-J1612,J1612-G1612)*AZ1612-AX1612)),"")))</f>
        <v/>
      </c>
      <c r="AP1612" s="359" t="str">
        <f>IF(Overview!$K$17='Internal Calcs'!$P$22,"",IF(Overview!$K$17='Internal Calcs'!$P$23,IF(AM1612="","",AM1612),IF(ISNUMBER(A1612),IF(AM1612="",(IF(F1612="Short",G1612-H1612,H1612-G1612)*AZ1612-AX1612),(IF(F1612="Short",G1612-L1612,L1612-G1612)*AZ1612-AX1612)),"")))</f>
        <v/>
      </c>
      <c r="AQ1612" s="188" t="str">
        <f t="shared" si="580"/>
        <v/>
      </c>
      <c r="AR1612" s="188" t="str">
        <f t="shared" si="581"/>
        <v/>
      </c>
      <c r="AS1612" s="188" t="str">
        <f t="shared" si="582"/>
        <v/>
      </c>
      <c r="AT1612" s="188" t="str">
        <f>IF(ISNUMBER(A1612),MAX($AS$2:AS1612)-AS1612,"")</f>
        <v/>
      </c>
      <c r="AU1612" s="189" t="str">
        <f t="shared" si="583"/>
        <v/>
      </c>
      <c r="AV1612" s="190" t="str">
        <f t="shared" si="584"/>
        <v/>
      </c>
      <c r="AW1612" s="190" t="str">
        <f t="shared" si="585"/>
        <v/>
      </c>
      <c r="AX1612" s="191" t="str">
        <f ca="1">IF(ISNUMBER($A1612),INDIRECT(CONCATENATE("'Instrument List'!B",(MATCH(E1612,'Instrument List'!A:A,0))-0)),"")</f>
        <v/>
      </c>
      <c r="AY1612" s="191" t="str">
        <f ca="1">IF(ISNUMBER($A1612),INDIRECT(CONCATENATE("'Instrument List'!D",(MATCH(E1612,'Instrument List'!A:A,0))-0)),"")</f>
        <v/>
      </c>
      <c r="AZ1612" s="191" t="str">
        <f ca="1">IF(ISNUMBER($A1612),INDIRECT(CONCATENATE("'Instrument List'!C",(MATCH(E1612,'Instrument List'!A:A,0))-0)),"")</f>
        <v/>
      </c>
      <c r="BA1612" s="192" t="str">
        <f ca="1">IF(ISNUMBER(A1612),INDIRECT(CONCATENATE("'Instrument List'!E",(MATCH(E1612,'Instrument List'!A:A,0))-0)),"")</f>
        <v/>
      </c>
      <c r="BB1612" s="193" t="str">
        <f t="shared" si="586"/>
        <v/>
      </c>
      <c r="BC1612" s="193" t="str">
        <f t="shared" si="587"/>
        <v/>
      </c>
      <c r="BD1612" s="193" t="str">
        <f ca="1">IF(ISNUMBER(A1612),INDIRECT(CONCATENATE("'Instrument List'!F",(MATCH(E1612,'Instrument List'!A:A,0))-0)),"")</f>
        <v/>
      </c>
    </row>
    <row r="1613" spans="1:56">
      <c r="A1613" s="220" t="str">
        <f t="shared" si="567"/>
        <v/>
      </c>
      <c r="B1613" s="221"/>
      <c r="C1613" s="222"/>
      <c r="D1613" s="169"/>
      <c r="E1613" s="169"/>
      <c r="F1613" s="169"/>
      <c r="G1613" s="202"/>
      <c r="H1613" s="217"/>
      <c r="I1613" s="212"/>
      <c r="J1613" s="206"/>
      <c r="K1613" s="212"/>
      <c r="L1613" s="206"/>
      <c r="M1613" s="212"/>
      <c r="N1613" s="206"/>
      <c r="O1613" s="170" t="str">
        <f t="shared" si="568"/>
        <v/>
      </c>
      <c r="P1613" s="171"/>
      <c r="Q1613" s="171"/>
      <c r="R1613" s="171"/>
      <c r="S1613" s="172" t="str">
        <f t="shared" si="569"/>
        <v/>
      </c>
      <c r="T1613" s="172" t="str">
        <f t="shared" si="570"/>
        <v/>
      </c>
      <c r="U1613" s="171"/>
      <c r="V1613" s="171"/>
      <c r="W1613" s="173" t="str">
        <f t="shared" si="571"/>
        <v/>
      </c>
      <c r="X1613" s="173" t="str">
        <f t="shared" si="572"/>
        <v/>
      </c>
      <c r="Y1613" s="173" t="str">
        <f t="shared" si="573"/>
        <v/>
      </c>
      <c r="Z1613" s="171"/>
      <c r="AA1613" s="171"/>
      <c r="AB1613" s="171"/>
      <c r="AC1613" s="172" t="str">
        <f t="shared" si="574"/>
        <v/>
      </c>
      <c r="AD1613" s="172" t="str">
        <f t="shared" si="575"/>
        <v/>
      </c>
      <c r="AE1613" s="174"/>
      <c r="AF1613" s="175" t="str">
        <f t="shared" si="576"/>
        <v/>
      </c>
      <c r="AG1613" s="169"/>
      <c r="AH1613" s="171"/>
      <c r="AI1613" s="171"/>
      <c r="AJ1613" s="169"/>
      <c r="AK1613" s="176" t="str">
        <f t="shared" si="577"/>
        <v/>
      </c>
      <c r="AL1613" s="176" t="str">
        <f t="shared" si="578"/>
        <v/>
      </c>
      <c r="AM1613" s="176" t="str">
        <f t="shared" si="579"/>
        <v/>
      </c>
      <c r="AN1613" s="359" t="str">
        <f>IF(Overview!$K$17='Internal Calcs'!$P$22,IF(AK1613="","",AK1613),IF(Overview!$K$17='Internal Calcs'!$P$23,IF(AK1613="","",AK1613),IF(ISNUMBER(A1613),(IF(F1613="Short",G1613-H1613,H1613-G1613)*AZ1613-AX1613),"")))</f>
        <v/>
      </c>
      <c r="AO1613" s="401" t="str">
        <f>IF(Overview!$K$17='Internal Calcs'!$P$22,IF(AL1613="","",AL1613),IF(Overview!$K$17='Internal Calcs'!$P$23,IF(AL1613="","",AL1613),IF(ISNUMBER(A1613),IF(AL1613="",(IF(F1613="Short",G1613-H1613,H1613-G1613)*AZ1613-AX1613),(IF(F1613="Short",G1613-J1613,J1613-G1613)*AZ1613-AX1613)),"")))</f>
        <v/>
      </c>
      <c r="AP1613" s="359" t="str">
        <f>IF(Overview!$K$17='Internal Calcs'!$P$22,"",IF(Overview!$K$17='Internal Calcs'!$P$23,IF(AM1613="","",AM1613),IF(ISNUMBER(A1613),IF(AM1613="",(IF(F1613="Short",G1613-H1613,H1613-G1613)*AZ1613-AX1613),(IF(F1613="Short",G1613-L1613,L1613-G1613)*AZ1613-AX1613)),"")))</f>
        <v/>
      </c>
      <c r="AQ1613" s="176" t="str">
        <f t="shared" si="580"/>
        <v/>
      </c>
      <c r="AR1613" s="176" t="str">
        <f t="shared" si="581"/>
        <v/>
      </c>
      <c r="AS1613" s="176" t="str">
        <f t="shared" si="582"/>
        <v/>
      </c>
      <c r="AT1613" s="176" t="str">
        <f>IF(ISNUMBER(A1613),MAX($AS$2:AS1613)-AS1613,"")</f>
        <v/>
      </c>
      <c r="AU1613" s="177" t="str">
        <f t="shared" si="583"/>
        <v/>
      </c>
      <c r="AV1613" s="178" t="str">
        <f t="shared" si="584"/>
        <v/>
      </c>
      <c r="AW1613" s="178" t="str">
        <f t="shared" si="585"/>
        <v/>
      </c>
      <c r="AX1613" s="179" t="str">
        <f ca="1">IF(ISNUMBER($A1613),INDIRECT(CONCATENATE("'Instrument List'!B",(MATCH(E1613,'Instrument List'!A:A,0))-0)),"")</f>
        <v/>
      </c>
      <c r="AY1613" s="179" t="str">
        <f ca="1">IF(ISNUMBER($A1613),INDIRECT(CONCATENATE("'Instrument List'!D",(MATCH(E1613,'Instrument List'!A:A,0))-0)),"")</f>
        <v/>
      </c>
      <c r="AZ1613" s="179" t="str">
        <f ca="1">IF(ISNUMBER($A1613),INDIRECT(CONCATENATE("'Instrument List'!C",(MATCH(E1613,'Instrument List'!A:A,0))-0)),"")</f>
        <v/>
      </c>
      <c r="BA1613" s="180" t="str">
        <f ca="1">IF(ISNUMBER(A1613),INDIRECT(CONCATENATE("'Instrument List'!E",(MATCH(E1613,'Instrument List'!A:A,0))-0)),"")</f>
        <v/>
      </c>
      <c r="BB1613" s="181" t="str">
        <f t="shared" si="586"/>
        <v/>
      </c>
      <c r="BC1613" s="181" t="str">
        <f t="shared" si="587"/>
        <v/>
      </c>
      <c r="BD1613" s="181" t="str">
        <f ca="1">IF(ISNUMBER(A1613),INDIRECT(CONCATENATE("'Instrument List'!F",(MATCH(E1613,'Instrument List'!A:A,0))-0)),"")</f>
        <v/>
      </c>
    </row>
    <row r="1614" spans="1:56">
      <c r="A1614" s="223" t="str">
        <f t="shared" si="567"/>
        <v/>
      </c>
      <c r="B1614" s="224"/>
      <c r="C1614" s="225"/>
      <c r="D1614" s="182"/>
      <c r="E1614" s="182"/>
      <c r="F1614" s="182"/>
      <c r="G1614" s="203"/>
      <c r="H1614" s="218"/>
      <c r="I1614" s="213"/>
      <c r="J1614" s="207"/>
      <c r="K1614" s="213"/>
      <c r="L1614" s="207"/>
      <c r="M1614" s="213"/>
      <c r="N1614" s="207"/>
      <c r="O1614" s="183" t="str">
        <f t="shared" si="568"/>
        <v/>
      </c>
      <c r="P1614" s="184"/>
      <c r="Q1614" s="184"/>
      <c r="R1614" s="275"/>
      <c r="S1614" s="185" t="str">
        <f t="shared" si="569"/>
        <v/>
      </c>
      <c r="T1614" s="185" t="str">
        <f t="shared" si="570"/>
        <v/>
      </c>
      <c r="U1614" s="275"/>
      <c r="V1614" s="275"/>
      <c r="W1614" s="276" t="str">
        <f t="shared" si="571"/>
        <v/>
      </c>
      <c r="X1614" s="276" t="str">
        <f t="shared" si="572"/>
        <v/>
      </c>
      <c r="Y1614" s="276" t="str">
        <f t="shared" si="573"/>
        <v/>
      </c>
      <c r="Z1614" s="275"/>
      <c r="AA1614" s="184"/>
      <c r="AB1614" s="184"/>
      <c r="AC1614" s="185" t="str">
        <f t="shared" si="574"/>
        <v/>
      </c>
      <c r="AD1614" s="185" t="str">
        <f t="shared" si="575"/>
        <v/>
      </c>
      <c r="AE1614" s="186"/>
      <c r="AF1614" s="187" t="str">
        <f t="shared" si="576"/>
        <v/>
      </c>
      <c r="AG1614" s="182"/>
      <c r="AH1614" s="184"/>
      <c r="AI1614" s="184"/>
      <c r="AJ1614" s="182"/>
      <c r="AK1614" s="188" t="str">
        <f t="shared" si="577"/>
        <v/>
      </c>
      <c r="AL1614" s="188" t="str">
        <f t="shared" si="578"/>
        <v/>
      </c>
      <c r="AM1614" s="188" t="str">
        <f t="shared" si="579"/>
        <v/>
      </c>
      <c r="AN1614" s="359" t="str">
        <f>IF(Overview!$K$17='Internal Calcs'!$P$22,IF(AK1614="","",AK1614),IF(Overview!$K$17='Internal Calcs'!$P$23,IF(AK1614="","",AK1614),IF(ISNUMBER(A1614),(IF(F1614="Short",G1614-H1614,H1614-G1614)*AZ1614-AX1614),"")))</f>
        <v/>
      </c>
      <c r="AO1614" s="401" t="str">
        <f>IF(Overview!$K$17='Internal Calcs'!$P$22,IF(AL1614="","",AL1614),IF(Overview!$K$17='Internal Calcs'!$P$23,IF(AL1614="","",AL1614),IF(ISNUMBER(A1614),IF(AL1614="",(IF(F1614="Short",G1614-H1614,H1614-G1614)*AZ1614-AX1614),(IF(F1614="Short",G1614-J1614,J1614-G1614)*AZ1614-AX1614)),"")))</f>
        <v/>
      </c>
      <c r="AP1614" s="359" t="str">
        <f>IF(Overview!$K$17='Internal Calcs'!$P$22,"",IF(Overview!$K$17='Internal Calcs'!$P$23,IF(AM1614="","",AM1614),IF(ISNUMBER(A1614),IF(AM1614="",(IF(F1614="Short",G1614-H1614,H1614-G1614)*AZ1614-AX1614),(IF(F1614="Short",G1614-L1614,L1614-G1614)*AZ1614-AX1614)),"")))</f>
        <v/>
      </c>
      <c r="AQ1614" s="188" t="str">
        <f t="shared" si="580"/>
        <v/>
      </c>
      <c r="AR1614" s="188" t="str">
        <f t="shared" si="581"/>
        <v/>
      </c>
      <c r="AS1614" s="188" t="str">
        <f t="shared" si="582"/>
        <v/>
      </c>
      <c r="AT1614" s="188" t="str">
        <f>IF(ISNUMBER(A1614),MAX($AS$2:AS1614)-AS1614,"")</f>
        <v/>
      </c>
      <c r="AU1614" s="189" t="str">
        <f t="shared" si="583"/>
        <v/>
      </c>
      <c r="AV1614" s="190" t="str">
        <f t="shared" si="584"/>
        <v/>
      </c>
      <c r="AW1614" s="190" t="str">
        <f t="shared" si="585"/>
        <v/>
      </c>
      <c r="AX1614" s="191" t="str">
        <f ca="1">IF(ISNUMBER($A1614),INDIRECT(CONCATENATE("'Instrument List'!B",(MATCH(E1614,'Instrument List'!A:A,0))-0)),"")</f>
        <v/>
      </c>
      <c r="AY1614" s="191" t="str">
        <f ca="1">IF(ISNUMBER($A1614),INDIRECT(CONCATENATE("'Instrument List'!D",(MATCH(E1614,'Instrument List'!A:A,0))-0)),"")</f>
        <v/>
      </c>
      <c r="AZ1614" s="191" t="str">
        <f ca="1">IF(ISNUMBER($A1614),INDIRECT(CONCATENATE("'Instrument List'!C",(MATCH(E1614,'Instrument List'!A:A,0))-0)),"")</f>
        <v/>
      </c>
      <c r="BA1614" s="192" t="str">
        <f ca="1">IF(ISNUMBER(A1614),INDIRECT(CONCATENATE("'Instrument List'!E",(MATCH(E1614,'Instrument List'!A:A,0))-0)),"")</f>
        <v/>
      </c>
      <c r="BB1614" s="193" t="str">
        <f t="shared" si="586"/>
        <v/>
      </c>
      <c r="BC1614" s="193" t="str">
        <f t="shared" si="587"/>
        <v/>
      </c>
      <c r="BD1614" s="193" t="str">
        <f ca="1">IF(ISNUMBER(A1614),INDIRECT(CONCATENATE("'Instrument List'!F",(MATCH(E1614,'Instrument List'!A:A,0))-0)),"")</f>
        <v/>
      </c>
    </row>
    <row r="1615" spans="1:56">
      <c r="A1615" s="220" t="str">
        <f t="shared" si="567"/>
        <v/>
      </c>
      <c r="B1615" s="221"/>
      <c r="C1615" s="222"/>
      <c r="D1615" s="169"/>
      <c r="E1615" s="169"/>
      <c r="F1615" s="169"/>
      <c r="G1615" s="202"/>
      <c r="H1615" s="217"/>
      <c r="I1615" s="212"/>
      <c r="J1615" s="206"/>
      <c r="K1615" s="212"/>
      <c r="L1615" s="206"/>
      <c r="M1615" s="212"/>
      <c r="N1615" s="206"/>
      <c r="O1615" s="170" t="str">
        <f t="shared" si="568"/>
        <v/>
      </c>
      <c r="P1615" s="171"/>
      <c r="Q1615" s="171"/>
      <c r="R1615" s="171"/>
      <c r="S1615" s="172" t="str">
        <f t="shared" si="569"/>
        <v/>
      </c>
      <c r="T1615" s="172" t="str">
        <f t="shared" si="570"/>
        <v/>
      </c>
      <c r="U1615" s="171"/>
      <c r="V1615" s="171"/>
      <c r="W1615" s="173" t="str">
        <f t="shared" si="571"/>
        <v/>
      </c>
      <c r="X1615" s="173" t="str">
        <f t="shared" si="572"/>
        <v/>
      </c>
      <c r="Y1615" s="173" t="str">
        <f t="shared" si="573"/>
        <v/>
      </c>
      <c r="Z1615" s="171"/>
      <c r="AA1615" s="171"/>
      <c r="AB1615" s="171"/>
      <c r="AC1615" s="172" t="str">
        <f t="shared" si="574"/>
        <v/>
      </c>
      <c r="AD1615" s="172" t="str">
        <f t="shared" si="575"/>
        <v/>
      </c>
      <c r="AE1615" s="174"/>
      <c r="AF1615" s="175" t="str">
        <f t="shared" si="576"/>
        <v/>
      </c>
      <c r="AG1615" s="169"/>
      <c r="AH1615" s="171"/>
      <c r="AI1615" s="171"/>
      <c r="AJ1615" s="169"/>
      <c r="AK1615" s="176" t="str">
        <f t="shared" si="577"/>
        <v/>
      </c>
      <c r="AL1615" s="176" t="str">
        <f t="shared" si="578"/>
        <v/>
      </c>
      <c r="AM1615" s="176" t="str">
        <f t="shared" si="579"/>
        <v/>
      </c>
      <c r="AN1615" s="359" t="str">
        <f>IF(Overview!$K$17='Internal Calcs'!$P$22,IF(AK1615="","",AK1615),IF(Overview!$K$17='Internal Calcs'!$P$23,IF(AK1615="","",AK1615),IF(ISNUMBER(A1615),(IF(F1615="Short",G1615-H1615,H1615-G1615)*AZ1615-AX1615),"")))</f>
        <v/>
      </c>
      <c r="AO1615" s="401" t="str">
        <f>IF(Overview!$K$17='Internal Calcs'!$P$22,IF(AL1615="","",AL1615),IF(Overview!$K$17='Internal Calcs'!$P$23,IF(AL1615="","",AL1615),IF(ISNUMBER(A1615),IF(AL1615="",(IF(F1615="Short",G1615-H1615,H1615-G1615)*AZ1615-AX1615),(IF(F1615="Short",G1615-J1615,J1615-G1615)*AZ1615-AX1615)),"")))</f>
        <v/>
      </c>
      <c r="AP1615" s="359" t="str">
        <f>IF(Overview!$K$17='Internal Calcs'!$P$22,"",IF(Overview!$K$17='Internal Calcs'!$P$23,IF(AM1615="","",AM1615),IF(ISNUMBER(A1615),IF(AM1615="",(IF(F1615="Short",G1615-H1615,H1615-G1615)*AZ1615-AX1615),(IF(F1615="Short",G1615-L1615,L1615-G1615)*AZ1615-AX1615)),"")))</f>
        <v/>
      </c>
      <c r="AQ1615" s="176" t="str">
        <f t="shared" si="580"/>
        <v/>
      </c>
      <c r="AR1615" s="176" t="str">
        <f t="shared" si="581"/>
        <v/>
      </c>
      <c r="AS1615" s="176" t="str">
        <f t="shared" si="582"/>
        <v/>
      </c>
      <c r="AT1615" s="176" t="str">
        <f>IF(ISNUMBER(A1615),MAX($AS$2:AS1615)-AS1615,"")</f>
        <v/>
      </c>
      <c r="AU1615" s="177" t="str">
        <f t="shared" si="583"/>
        <v/>
      </c>
      <c r="AV1615" s="178" t="str">
        <f t="shared" si="584"/>
        <v/>
      </c>
      <c r="AW1615" s="178" t="str">
        <f t="shared" si="585"/>
        <v/>
      </c>
      <c r="AX1615" s="179" t="str">
        <f ca="1">IF(ISNUMBER($A1615),INDIRECT(CONCATENATE("'Instrument List'!B",(MATCH(E1615,'Instrument List'!A:A,0))-0)),"")</f>
        <v/>
      </c>
      <c r="AY1615" s="179" t="str">
        <f ca="1">IF(ISNUMBER($A1615),INDIRECT(CONCATENATE("'Instrument List'!D",(MATCH(E1615,'Instrument List'!A:A,0))-0)),"")</f>
        <v/>
      </c>
      <c r="AZ1615" s="179" t="str">
        <f ca="1">IF(ISNUMBER($A1615),INDIRECT(CONCATENATE("'Instrument List'!C",(MATCH(E1615,'Instrument List'!A:A,0))-0)),"")</f>
        <v/>
      </c>
      <c r="BA1615" s="180" t="str">
        <f ca="1">IF(ISNUMBER(A1615),INDIRECT(CONCATENATE("'Instrument List'!E",(MATCH(E1615,'Instrument List'!A:A,0))-0)),"")</f>
        <v/>
      </c>
      <c r="BB1615" s="181" t="str">
        <f t="shared" si="586"/>
        <v/>
      </c>
      <c r="BC1615" s="181" t="str">
        <f t="shared" si="587"/>
        <v/>
      </c>
      <c r="BD1615" s="181" t="str">
        <f ca="1">IF(ISNUMBER(A1615),INDIRECT(CONCATENATE("'Instrument List'!F",(MATCH(E1615,'Instrument List'!A:A,0))-0)),"")</f>
        <v/>
      </c>
    </row>
    <row r="1616" spans="1:56">
      <c r="A1616" s="223" t="str">
        <f t="shared" si="567"/>
        <v/>
      </c>
      <c r="B1616" s="224"/>
      <c r="C1616" s="225"/>
      <c r="D1616" s="182"/>
      <c r="E1616" s="182"/>
      <c r="F1616" s="182"/>
      <c r="G1616" s="203"/>
      <c r="H1616" s="218"/>
      <c r="I1616" s="213"/>
      <c r="J1616" s="207"/>
      <c r="K1616" s="213"/>
      <c r="L1616" s="207"/>
      <c r="M1616" s="213"/>
      <c r="N1616" s="207"/>
      <c r="O1616" s="183" t="str">
        <f t="shared" si="568"/>
        <v/>
      </c>
      <c r="P1616" s="184"/>
      <c r="Q1616" s="184"/>
      <c r="R1616" s="275"/>
      <c r="S1616" s="185" t="str">
        <f t="shared" si="569"/>
        <v/>
      </c>
      <c r="T1616" s="185" t="str">
        <f t="shared" si="570"/>
        <v/>
      </c>
      <c r="U1616" s="275"/>
      <c r="V1616" s="275"/>
      <c r="W1616" s="276" t="str">
        <f t="shared" si="571"/>
        <v/>
      </c>
      <c r="X1616" s="276" t="str">
        <f t="shared" si="572"/>
        <v/>
      </c>
      <c r="Y1616" s="276" t="str">
        <f t="shared" si="573"/>
        <v/>
      </c>
      <c r="Z1616" s="275"/>
      <c r="AA1616" s="184"/>
      <c r="AB1616" s="184"/>
      <c r="AC1616" s="185" t="str">
        <f t="shared" si="574"/>
        <v/>
      </c>
      <c r="AD1616" s="185" t="str">
        <f t="shared" si="575"/>
        <v/>
      </c>
      <c r="AE1616" s="186"/>
      <c r="AF1616" s="187" t="str">
        <f t="shared" si="576"/>
        <v/>
      </c>
      <c r="AG1616" s="182"/>
      <c r="AH1616" s="184"/>
      <c r="AI1616" s="184"/>
      <c r="AJ1616" s="182"/>
      <c r="AK1616" s="188" t="str">
        <f t="shared" si="577"/>
        <v/>
      </c>
      <c r="AL1616" s="188" t="str">
        <f t="shared" si="578"/>
        <v/>
      </c>
      <c r="AM1616" s="188" t="str">
        <f t="shared" si="579"/>
        <v/>
      </c>
      <c r="AN1616" s="359" t="str">
        <f>IF(Overview!$K$17='Internal Calcs'!$P$22,IF(AK1616="","",AK1616),IF(Overview!$K$17='Internal Calcs'!$P$23,IF(AK1616="","",AK1616),IF(ISNUMBER(A1616),(IF(F1616="Short",G1616-H1616,H1616-G1616)*AZ1616-AX1616),"")))</f>
        <v/>
      </c>
      <c r="AO1616" s="401" t="str">
        <f>IF(Overview!$K$17='Internal Calcs'!$P$22,IF(AL1616="","",AL1616),IF(Overview!$K$17='Internal Calcs'!$P$23,IF(AL1616="","",AL1616),IF(ISNUMBER(A1616),IF(AL1616="",(IF(F1616="Short",G1616-H1616,H1616-G1616)*AZ1616-AX1616),(IF(F1616="Short",G1616-J1616,J1616-G1616)*AZ1616-AX1616)),"")))</f>
        <v/>
      </c>
      <c r="AP1616" s="359" t="str">
        <f>IF(Overview!$K$17='Internal Calcs'!$P$22,"",IF(Overview!$K$17='Internal Calcs'!$P$23,IF(AM1616="","",AM1616),IF(ISNUMBER(A1616),IF(AM1616="",(IF(F1616="Short",G1616-H1616,H1616-G1616)*AZ1616-AX1616),(IF(F1616="Short",G1616-L1616,L1616-G1616)*AZ1616-AX1616)),"")))</f>
        <v/>
      </c>
      <c r="AQ1616" s="188" t="str">
        <f t="shared" si="580"/>
        <v/>
      </c>
      <c r="AR1616" s="188" t="str">
        <f t="shared" si="581"/>
        <v/>
      </c>
      <c r="AS1616" s="188" t="str">
        <f t="shared" si="582"/>
        <v/>
      </c>
      <c r="AT1616" s="188" t="str">
        <f>IF(ISNUMBER(A1616),MAX($AS$2:AS1616)-AS1616,"")</f>
        <v/>
      </c>
      <c r="AU1616" s="189" t="str">
        <f t="shared" si="583"/>
        <v/>
      </c>
      <c r="AV1616" s="190" t="str">
        <f t="shared" si="584"/>
        <v/>
      </c>
      <c r="AW1616" s="190" t="str">
        <f t="shared" si="585"/>
        <v/>
      </c>
      <c r="AX1616" s="191" t="str">
        <f ca="1">IF(ISNUMBER($A1616),INDIRECT(CONCATENATE("'Instrument List'!B",(MATCH(E1616,'Instrument List'!A:A,0))-0)),"")</f>
        <v/>
      </c>
      <c r="AY1616" s="191" t="str">
        <f ca="1">IF(ISNUMBER($A1616),INDIRECT(CONCATENATE("'Instrument List'!D",(MATCH(E1616,'Instrument List'!A:A,0))-0)),"")</f>
        <v/>
      </c>
      <c r="AZ1616" s="191" t="str">
        <f ca="1">IF(ISNUMBER($A1616),INDIRECT(CONCATENATE("'Instrument List'!C",(MATCH(E1616,'Instrument List'!A:A,0))-0)),"")</f>
        <v/>
      </c>
      <c r="BA1616" s="192" t="str">
        <f ca="1">IF(ISNUMBER(A1616),INDIRECT(CONCATENATE("'Instrument List'!E",(MATCH(E1616,'Instrument List'!A:A,0))-0)),"")</f>
        <v/>
      </c>
      <c r="BB1616" s="193" t="str">
        <f t="shared" si="586"/>
        <v/>
      </c>
      <c r="BC1616" s="193" t="str">
        <f t="shared" si="587"/>
        <v/>
      </c>
      <c r="BD1616" s="193" t="str">
        <f ca="1">IF(ISNUMBER(A1616),INDIRECT(CONCATENATE("'Instrument List'!F",(MATCH(E1616,'Instrument List'!A:A,0))-0)),"")</f>
        <v/>
      </c>
    </row>
    <row r="1617" spans="1:56">
      <c r="A1617" s="220" t="str">
        <f t="shared" si="567"/>
        <v/>
      </c>
      <c r="B1617" s="221"/>
      <c r="C1617" s="222"/>
      <c r="D1617" s="169"/>
      <c r="E1617" s="169"/>
      <c r="F1617" s="169"/>
      <c r="G1617" s="202"/>
      <c r="H1617" s="217"/>
      <c r="I1617" s="212"/>
      <c r="J1617" s="206"/>
      <c r="K1617" s="212"/>
      <c r="L1617" s="206"/>
      <c r="M1617" s="212"/>
      <c r="N1617" s="206"/>
      <c r="O1617" s="170" t="str">
        <f t="shared" si="568"/>
        <v/>
      </c>
      <c r="P1617" s="171"/>
      <c r="Q1617" s="171"/>
      <c r="R1617" s="171"/>
      <c r="S1617" s="172" t="str">
        <f t="shared" si="569"/>
        <v/>
      </c>
      <c r="T1617" s="172" t="str">
        <f t="shared" si="570"/>
        <v/>
      </c>
      <c r="U1617" s="171"/>
      <c r="V1617" s="171"/>
      <c r="W1617" s="173" t="str">
        <f t="shared" si="571"/>
        <v/>
      </c>
      <c r="X1617" s="173" t="str">
        <f t="shared" si="572"/>
        <v/>
      </c>
      <c r="Y1617" s="173" t="str">
        <f t="shared" si="573"/>
        <v/>
      </c>
      <c r="Z1617" s="171"/>
      <c r="AA1617" s="171"/>
      <c r="AB1617" s="171"/>
      <c r="AC1617" s="172" t="str">
        <f t="shared" si="574"/>
        <v/>
      </c>
      <c r="AD1617" s="172" t="str">
        <f t="shared" si="575"/>
        <v/>
      </c>
      <c r="AE1617" s="174"/>
      <c r="AF1617" s="175" t="str">
        <f t="shared" si="576"/>
        <v/>
      </c>
      <c r="AG1617" s="169"/>
      <c r="AH1617" s="171"/>
      <c r="AI1617" s="171"/>
      <c r="AJ1617" s="169"/>
      <c r="AK1617" s="176" t="str">
        <f t="shared" si="577"/>
        <v/>
      </c>
      <c r="AL1617" s="176" t="str">
        <f t="shared" si="578"/>
        <v/>
      </c>
      <c r="AM1617" s="176" t="str">
        <f t="shared" si="579"/>
        <v/>
      </c>
      <c r="AN1617" s="359" t="str">
        <f>IF(Overview!$K$17='Internal Calcs'!$P$22,IF(AK1617="","",AK1617),IF(Overview!$K$17='Internal Calcs'!$P$23,IF(AK1617="","",AK1617),IF(ISNUMBER(A1617),(IF(F1617="Short",G1617-H1617,H1617-G1617)*AZ1617-AX1617),"")))</f>
        <v/>
      </c>
      <c r="AO1617" s="401" t="str">
        <f>IF(Overview!$K$17='Internal Calcs'!$P$22,IF(AL1617="","",AL1617),IF(Overview!$K$17='Internal Calcs'!$P$23,IF(AL1617="","",AL1617),IF(ISNUMBER(A1617),IF(AL1617="",(IF(F1617="Short",G1617-H1617,H1617-G1617)*AZ1617-AX1617),(IF(F1617="Short",G1617-J1617,J1617-G1617)*AZ1617-AX1617)),"")))</f>
        <v/>
      </c>
      <c r="AP1617" s="359" t="str">
        <f>IF(Overview!$K$17='Internal Calcs'!$P$22,"",IF(Overview!$K$17='Internal Calcs'!$P$23,IF(AM1617="","",AM1617),IF(ISNUMBER(A1617),IF(AM1617="",(IF(F1617="Short",G1617-H1617,H1617-G1617)*AZ1617-AX1617),(IF(F1617="Short",G1617-L1617,L1617-G1617)*AZ1617-AX1617)),"")))</f>
        <v/>
      </c>
      <c r="AQ1617" s="176" t="str">
        <f t="shared" si="580"/>
        <v/>
      </c>
      <c r="AR1617" s="176" t="str">
        <f t="shared" si="581"/>
        <v/>
      </c>
      <c r="AS1617" s="176" t="str">
        <f t="shared" si="582"/>
        <v/>
      </c>
      <c r="AT1617" s="176" t="str">
        <f>IF(ISNUMBER(A1617),MAX($AS$2:AS1617)-AS1617,"")</f>
        <v/>
      </c>
      <c r="AU1617" s="177" t="str">
        <f t="shared" si="583"/>
        <v/>
      </c>
      <c r="AV1617" s="178" t="str">
        <f t="shared" si="584"/>
        <v/>
      </c>
      <c r="AW1617" s="178" t="str">
        <f t="shared" si="585"/>
        <v/>
      </c>
      <c r="AX1617" s="179" t="str">
        <f ca="1">IF(ISNUMBER($A1617),INDIRECT(CONCATENATE("'Instrument List'!B",(MATCH(E1617,'Instrument List'!A:A,0))-0)),"")</f>
        <v/>
      </c>
      <c r="AY1617" s="179" t="str">
        <f ca="1">IF(ISNUMBER($A1617),INDIRECT(CONCATENATE("'Instrument List'!D",(MATCH(E1617,'Instrument List'!A:A,0))-0)),"")</f>
        <v/>
      </c>
      <c r="AZ1617" s="179" t="str">
        <f ca="1">IF(ISNUMBER($A1617),INDIRECT(CONCATENATE("'Instrument List'!C",(MATCH(E1617,'Instrument List'!A:A,0))-0)),"")</f>
        <v/>
      </c>
      <c r="BA1617" s="180" t="str">
        <f ca="1">IF(ISNUMBER(A1617),INDIRECT(CONCATENATE("'Instrument List'!E",(MATCH(E1617,'Instrument List'!A:A,0))-0)),"")</f>
        <v/>
      </c>
      <c r="BB1617" s="181" t="str">
        <f t="shared" si="586"/>
        <v/>
      </c>
      <c r="BC1617" s="181" t="str">
        <f t="shared" si="587"/>
        <v/>
      </c>
      <c r="BD1617" s="181" t="str">
        <f ca="1">IF(ISNUMBER(A1617),INDIRECT(CONCATENATE("'Instrument List'!F",(MATCH(E1617,'Instrument List'!A:A,0))-0)),"")</f>
        <v/>
      </c>
    </row>
    <row r="1618" spans="1:56">
      <c r="A1618" s="223" t="str">
        <f t="shared" si="567"/>
        <v/>
      </c>
      <c r="B1618" s="224"/>
      <c r="C1618" s="225"/>
      <c r="D1618" s="182"/>
      <c r="E1618" s="182"/>
      <c r="F1618" s="182"/>
      <c r="G1618" s="203"/>
      <c r="H1618" s="218"/>
      <c r="I1618" s="213"/>
      <c r="J1618" s="207"/>
      <c r="K1618" s="213"/>
      <c r="L1618" s="207"/>
      <c r="M1618" s="213"/>
      <c r="N1618" s="207"/>
      <c r="O1618" s="183" t="str">
        <f t="shared" si="568"/>
        <v/>
      </c>
      <c r="P1618" s="184"/>
      <c r="Q1618" s="184"/>
      <c r="R1618" s="275"/>
      <c r="S1618" s="185" t="str">
        <f t="shared" si="569"/>
        <v/>
      </c>
      <c r="T1618" s="185" t="str">
        <f t="shared" si="570"/>
        <v/>
      </c>
      <c r="U1618" s="275"/>
      <c r="V1618" s="275"/>
      <c r="W1618" s="276" t="str">
        <f t="shared" si="571"/>
        <v/>
      </c>
      <c r="X1618" s="276" t="str">
        <f t="shared" si="572"/>
        <v/>
      </c>
      <c r="Y1618" s="276" t="str">
        <f t="shared" si="573"/>
        <v/>
      </c>
      <c r="Z1618" s="275"/>
      <c r="AA1618" s="184"/>
      <c r="AB1618" s="184"/>
      <c r="AC1618" s="185" t="str">
        <f t="shared" si="574"/>
        <v/>
      </c>
      <c r="AD1618" s="185" t="str">
        <f t="shared" si="575"/>
        <v/>
      </c>
      <c r="AE1618" s="186"/>
      <c r="AF1618" s="187" t="str">
        <f t="shared" si="576"/>
        <v/>
      </c>
      <c r="AG1618" s="182"/>
      <c r="AH1618" s="184"/>
      <c r="AI1618" s="184"/>
      <c r="AJ1618" s="182"/>
      <c r="AK1618" s="188" t="str">
        <f t="shared" si="577"/>
        <v/>
      </c>
      <c r="AL1618" s="188" t="str">
        <f t="shared" si="578"/>
        <v/>
      </c>
      <c r="AM1618" s="188" t="str">
        <f t="shared" si="579"/>
        <v/>
      </c>
      <c r="AN1618" s="359" t="str">
        <f>IF(Overview!$K$17='Internal Calcs'!$P$22,IF(AK1618="","",AK1618),IF(Overview!$K$17='Internal Calcs'!$P$23,IF(AK1618="","",AK1618),IF(ISNUMBER(A1618),(IF(F1618="Short",G1618-H1618,H1618-G1618)*AZ1618-AX1618),"")))</f>
        <v/>
      </c>
      <c r="AO1618" s="401" t="str">
        <f>IF(Overview!$K$17='Internal Calcs'!$P$22,IF(AL1618="","",AL1618),IF(Overview!$K$17='Internal Calcs'!$P$23,IF(AL1618="","",AL1618),IF(ISNUMBER(A1618),IF(AL1618="",(IF(F1618="Short",G1618-H1618,H1618-G1618)*AZ1618-AX1618),(IF(F1618="Short",G1618-J1618,J1618-G1618)*AZ1618-AX1618)),"")))</f>
        <v/>
      </c>
      <c r="AP1618" s="359" t="str">
        <f>IF(Overview!$K$17='Internal Calcs'!$P$22,"",IF(Overview!$K$17='Internal Calcs'!$P$23,IF(AM1618="","",AM1618),IF(ISNUMBER(A1618),IF(AM1618="",(IF(F1618="Short",G1618-H1618,H1618-G1618)*AZ1618-AX1618),(IF(F1618="Short",G1618-L1618,L1618-G1618)*AZ1618-AX1618)),"")))</f>
        <v/>
      </c>
      <c r="AQ1618" s="188" t="str">
        <f t="shared" si="580"/>
        <v/>
      </c>
      <c r="AR1618" s="188" t="str">
        <f t="shared" si="581"/>
        <v/>
      </c>
      <c r="AS1618" s="188" t="str">
        <f t="shared" si="582"/>
        <v/>
      </c>
      <c r="AT1618" s="188" t="str">
        <f>IF(ISNUMBER(A1618),MAX($AS$2:AS1618)-AS1618,"")</f>
        <v/>
      </c>
      <c r="AU1618" s="189" t="str">
        <f t="shared" si="583"/>
        <v/>
      </c>
      <c r="AV1618" s="190" t="str">
        <f t="shared" si="584"/>
        <v/>
      </c>
      <c r="AW1618" s="190" t="str">
        <f t="shared" si="585"/>
        <v/>
      </c>
      <c r="AX1618" s="191" t="str">
        <f ca="1">IF(ISNUMBER($A1618),INDIRECT(CONCATENATE("'Instrument List'!B",(MATCH(E1618,'Instrument List'!A:A,0))-0)),"")</f>
        <v/>
      </c>
      <c r="AY1618" s="191" t="str">
        <f ca="1">IF(ISNUMBER($A1618),INDIRECT(CONCATENATE("'Instrument List'!D",(MATCH(E1618,'Instrument List'!A:A,0))-0)),"")</f>
        <v/>
      </c>
      <c r="AZ1618" s="191" t="str">
        <f ca="1">IF(ISNUMBER($A1618),INDIRECT(CONCATENATE("'Instrument List'!C",(MATCH(E1618,'Instrument List'!A:A,0))-0)),"")</f>
        <v/>
      </c>
      <c r="BA1618" s="192" t="str">
        <f ca="1">IF(ISNUMBER(A1618),INDIRECT(CONCATENATE("'Instrument List'!E",(MATCH(E1618,'Instrument List'!A:A,0))-0)),"")</f>
        <v/>
      </c>
      <c r="BB1618" s="193" t="str">
        <f t="shared" si="586"/>
        <v/>
      </c>
      <c r="BC1618" s="193" t="str">
        <f t="shared" si="587"/>
        <v/>
      </c>
      <c r="BD1618" s="193" t="str">
        <f ca="1">IF(ISNUMBER(A1618),INDIRECT(CONCATENATE("'Instrument List'!F",(MATCH(E1618,'Instrument List'!A:A,0))-0)),"")</f>
        <v/>
      </c>
    </row>
    <row r="1619" spans="1:56">
      <c r="A1619" s="220" t="str">
        <f t="shared" si="567"/>
        <v/>
      </c>
      <c r="B1619" s="221"/>
      <c r="C1619" s="222"/>
      <c r="D1619" s="169"/>
      <c r="E1619" s="169"/>
      <c r="F1619" s="169"/>
      <c r="G1619" s="202"/>
      <c r="H1619" s="217"/>
      <c r="I1619" s="212"/>
      <c r="J1619" s="206"/>
      <c r="K1619" s="212"/>
      <c r="L1619" s="206"/>
      <c r="M1619" s="212"/>
      <c r="N1619" s="206"/>
      <c r="O1619" s="170" t="str">
        <f t="shared" si="568"/>
        <v/>
      </c>
      <c r="P1619" s="171"/>
      <c r="Q1619" s="171"/>
      <c r="R1619" s="171"/>
      <c r="S1619" s="172" t="str">
        <f t="shared" si="569"/>
        <v/>
      </c>
      <c r="T1619" s="172" t="str">
        <f t="shared" si="570"/>
        <v/>
      </c>
      <c r="U1619" s="171"/>
      <c r="V1619" s="171"/>
      <c r="W1619" s="173" t="str">
        <f t="shared" si="571"/>
        <v/>
      </c>
      <c r="X1619" s="173" t="str">
        <f t="shared" si="572"/>
        <v/>
      </c>
      <c r="Y1619" s="173" t="str">
        <f t="shared" si="573"/>
        <v/>
      </c>
      <c r="Z1619" s="171"/>
      <c r="AA1619" s="171"/>
      <c r="AB1619" s="171"/>
      <c r="AC1619" s="172" t="str">
        <f t="shared" si="574"/>
        <v/>
      </c>
      <c r="AD1619" s="172" t="str">
        <f t="shared" si="575"/>
        <v/>
      </c>
      <c r="AE1619" s="174"/>
      <c r="AF1619" s="175" t="str">
        <f t="shared" si="576"/>
        <v/>
      </c>
      <c r="AG1619" s="169"/>
      <c r="AH1619" s="171"/>
      <c r="AI1619" s="171"/>
      <c r="AJ1619" s="169"/>
      <c r="AK1619" s="176" t="str">
        <f t="shared" si="577"/>
        <v/>
      </c>
      <c r="AL1619" s="176" t="str">
        <f t="shared" si="578"/>
        <v/>
      </c>
      <c r="AM1619" s="176" t="str">
        <f t="shared" si="579"/>
        <v/>
      </c>
      <c r="AN1619" s="359" t="str">
        <f>IF(Overview!$K$17='Internal Calcs'!$P$22,IF(AK1619="","",AK1619),IF(Overview!$K$17='Internal Calcs'!$P$23,IF(AK1619="","",AK1619),IF(ISNUMBER(A1619),(IF(F1619="Short",G1619-H1619,H1619-G1619)*AZ1619-AX1619),"")))</f>
        <v/>
      </c>
      <c r="AO1619" s="401" t="str">
        <f>IF(Overview!$K$17='Internal Calcs'!$P$22,IF(AL1619="","",AL1619),IF(Overview!$K$17='Internal Calcs'!$P$23,IF(AL1619="","",AL1619),IF(ISNUMBER(A1619),IF(AL1619="",(IF(F1619="Short",G1619-H1619,H1619-G1619)*AZ1619-AX1619),(IF(F1619="Short",G1619-J1619,J1619-G1619)*AZ1619-AX1619)),"")))</f>
        <v/>
      </c>
      <c r="AP1619" s="359" t="str">
        <f>IF(Overview!$K$17='Internal Calcs'!$P$22,"",IF(Overview!$K$17='Internal Calcs'!$P$23,IF(AM1619="","",AM1619),IF(ISNUMBER(A1619),IF(AM1619="",(IF(F1619="Short",G1619-H1619,H1619-G1619)*AZ1619-AX1619),(IF(F1619="Short",G1619-L1619,L1619-G1619)*AZ1619-AX1619)),"")))</f>
        <v/>
      </c>
      <c r="AQ1619" s="176" t="str">
        <f t="shared" si="580"/>
        <v/>
      </c>
      <c r="AR1619" s="176" t="str">
        <f t="shared" si="581"/>
        <v/>
      </c>
      <c r="AS1619" s="176" t="str">
        <f t="shared" si="582"/>
        <v/>
      </c>
      <c r="AT1619" s="176" t="str">
        <f>IF(ISNUMBER(A1619),MAX($AS$2:AS1619)-AS1619,"")</f>
        <v/>
      </c>
      <c r="AU1619" s="177" t="str">
        <f t="shared" si="583"/>
        <v/>
      </c>
      <c r="AV1619" s="178" t="str">
        <f t="shared" si="584"/>
        <v/>
      </c>
      <c r="AW1619" s="178" t="str">
        <f t="shared" si="585"/>
        <v/>
      </c>
      <c r="AX1619" s="179" t="str">
        <f ca="1">IF(ISNUMBER($A1619),INDIRECT(CONCATENATE("'Instrument List'!B",(MATCH(E1619,'Instrument List'!A:A,0))-0)),"")</f>
        <v/>
      </c>
      <c r="AY1619" s="179" t="str">
        <f ca="1">IF(ISNUMBER($A1619),INDIRECT(CONCATENATE("'Instrument List'!D",(MATCH(E1619,'Instrument List'!A:A,0))-0)),"")</f>
        <v/>
      </c>
      <c r="AZ1619" s="179" t="str">
        <f ca="1">IF(ISNUMBER($A1619),INDIRECT(CONCATENATE("'Instrument List'!C",(MATCH(E1619,'Instrument List'!A:A,0))-0)),"")</f>
        <v/>
      </c>
      <c r="BA1619" s="180" t="str">
        <f ca="1">IF(ISNUMBER(A1619),INDIRECT(CONCATENATE("'Instrument List'!E",(MATCH(E1619,'Instrument List'!A:A,0))-0)),"")</f>
        <v/>
      </c>
      <c r="BB1619" s="181" t="str">
        <f t="shared" si="586"/>
        <v/>
      </c>
      <c r="BC1619" s="181" t="str">
        <f t="shared" si="587"/>
        <v/>
      </c>
      <c r="BD1619" s="181" t="str">
        <f ca="1">IF(ISNUMBER(A1619),INDIRECT(CONCATENATE("'Instrument List'!F",(MATCH(E1619,'Instrument List'!A:A,0))-0)),"")</f>
        <v/>
      </c>
    </row>
    <row r="1620" spans="1:56">
      <c r="A1620" s="223" t="str">
        <f t="shared" si="567"/>
        <v/>
      </c>
      <c r="B1620" s="224"/>
      <c r="C1620" s="225"/>
      <c r="D1620" s="182"/>
      <c r="E1620" s="182"/>
      <c r="F1620" s="182"/>
      <c r="G1620" s="203"/>
      <c r="H1620" s="218"/>
      <c r="I1620" s="213"/>
      <c r="J1620" s="207"/>
      <c r="K1620" s="213"/>
      <c r="L1620" s="207"/>
      <c r="M1620" s="213"/>
      <c r="N1620" s="207"/>
      <c r="O1620" s="183" t="str">
        <f t="shared" si="568"/>
        <v/>
      </c>
      <c r="P1620" s="184"/>
      <c r="Q1620" s="184"/>
      <c r="R1620" s="275"/>
      <c r="S1620" s="185" t="str">
        <f t="shared" si="569"/>
        <v/>
      </c>
      <c r="T1620" s="185" t="str">
        <f t="shared" si="570"/>
        <v/>
      </c>
      <c r="U1620" s="275"/>
      <c r="V1620" s="275"/>
      <c r="W1620" s="276" t="str">
        <f t="shared" si="571"/>
        <v/>
      </c>
      <c r="X1620" s="276" t="str">
        <f t="shared" si="572"/>
        <v/>
      </c>
      <c r="Y1620" s="276" t="str">
        <f t="shared" si="573"/>
        <v/>
      </c>
      <c r="Z1620" s="275"/>
      <c r="AA1620" s="184"/>
      <c r="AB1620" s="184"/>
      <c r="AC1620" s="185" t="str">
        <f t="shared" si="574"/>
        <v/>
      </c>
      <c r="AD1620" s="185" t="str">
        <f t="shared" si="575"/>
        <v/>
      </c>
      <c r="AE1620" s="186"/>
      <c r="AF1620" s="187" t="str">
        <f t="shared" si="576"/>
        <v/>
      </c>
      <c r="AG1620" s="182"/>
      <c r="AH1620" s="184"/>
      <c r="AI1620" s="184"/>
      <c r="AJ1620" s="182"/>
      <c r="AK1620" s="188" t="str">
        <f t="shared" si="577"/>
        <v/>
      </c>
      <c r="AL1620" s="188" t="str">
        <f t="shared" si="578"/>
        <v/>
      </c>
      <c r="AM1620" s="188" t="str">
        <f t="shared" si="579"/>
        <v/>
      </c>
      <c r="AN1620" s="359" t="str">
        <f>IF(Overview!$K$17='Internal Calcs'!$P$22,IF(AK1620="","",AK1620),IF(Overview!$K$17='Internal Calcs'!$P$23,IF(AK1620="","",AK1620),IF(ISNUMBER(A1620),(IF(F1620="Short",G1620-H1620,H1620-G1620)*AZ1620-AX1620),"")))</f>
        <v/>
      </c>
      <c r="AO1620" s="401" t="str">
        <f>IF(Overview!$K$17='Internal Calcs'!$P$22,IF(AL1620="","",AL1620),IF(Overview!$K$17='Internal Calcs'!$P$23,IF(AL1620="","",AL1620),IF(ISNUMBER(A1620),IF(AL1620="",(IF(F1620="Short",G1620-H1620,H1620-G1620)*AZ1620-AX1620),(IF(F1620="Short",G1620-J1620,J1620-G1620)*AZ1620-AX1620)),"")))</f>
        <v/>
      </c>
      <c r="AP1620" s="359" t="str">
        <f>IF(Overview!$K$17='Internal Calcs'!$P$22,"",IF(Overview!$K$17='Internal Calcs'!$P$23,IF(AM1620="","",AM1620),IF(ISNUMBER(A1620),IF(AM1620="",(IF(F1620="Short",G1620-H1620,H1620-G1620)*AZ1620-AX1620),(IF(F1620="Short",G1620-L1620,L1620-G1620)*AZ1620-AX1620)),"")))</f>
        <v/>
      </c>
      <c r="AQ1620" s="188" t="str">
        <f t="shared" si="580"/>
        <v/>
      </c>
      <c r="AR1620" s="188" t="str">
        <f t="shared" si="581"/>
        <v/>
      </c>
      <c r="AS1620" s="188" t="str">
        <f t="shared" si="582"/>
        <v/>
      </c>
      <c r="AT1620" s="188" t="str">
        <f>IF(ISNUMBER(A1620),MAX($AS$2:AS1620)-AS1620,"")</f>
        <v/>
      </c>
      <c r="AU1620" s="189" t="str">
        <f t="shared" si="583"/>
        <v/>
      </c>
      <c r="AV1620" s="190" t="str">
        <f t="shared" si="584"/>
        <v/>
      </c>
      <c r="AW1620" s="190" t="str">
        <f t="shared" si="585"/>
        <v/>
      </c>
      <c r="AX1620" s="191" t="str">
        <f ca="1">IF(ISNUMBER($A1620),INDIRECT(CONCATENATE("'Instrument List'!B",(MATCH(E1620,'Instrument List'!A:A,0))-0)),"")</f>
        <v/>
      </c>
      <c r="AY1620" s="191" t="str">
        <f ca="1">IF(ISNUMBER($A1620),INDIRECT(CONCATENATE("'Instrument List'!D",(MATCH(E1620,'Instrument List'!A:A,0))-0)),"")</f>
        <v/>
      </c>
      <c r="AZ1620" s="191" t="str">
        <f ca="1">IF(ISNUMBER($A1620),INDIRECT(CONCATENATE("'Instrument List'!C",(MATCH(E1620,'Instrument List'!A:A,0))-0)),"")</f>
        <v/>
      </c>
      <c r="BA1620" s="192" t="str">
        <f ca="1">IF(ISNUMBER(A1620),INDIRECT(CONCATENATE("'Instrument List'!E",(MATCH(E1620,'Instrument List'!A:A,0))-0)),"")</f>
        <v/>
      </c>
      <c r="BB1620" s="193" t="str">
        <f t="shared" si="586"/>
        <v/>
      </c>
      <c r="BC1620" s="193" t="str">
        <f t="shared" si="587"/>
        <v/>
      </c>
      <c r="BD1620" s="193" t="str">
        <f ca="1">IF(ISNUMBER(A1620),INDIRECT(CONCATENATE("'Instrument List'!F",(MATCH(E1620,'Instrument List'!A:A,0))-0)),"")</f>
        <v/>
      </c>
    </row>
    <row r="1621" spans="1:56">
      <c r="A1621" s="220" t="str">
        <f t="shared" si="567"/>
        <v/>
      </c>
      <c r="B1621" s="221"/>
      <c r="C1621" s="222"/>
      <c r="D1621" s="169"/>
      <c r="E1621" s="169"/>
      <c r="F1621" s="169"/>
      <c r="G1621" s="202"/>
      <c r="H1621" s="217"/>
      <c r="I1621" s="212"/>
      <c r="J1621" s="206"/>
      <c r="K1621" s="212"/>
      <c r="L1621" s="206"/>
      <c r="M1621" s="212"/>
      <c r="N1621" s="206"/>
      <c r="O1621" s="170" t="str">
        <f t="shared" si="568"/>
        <v/>
      </c>
      <c r="P1621" s="171"/>
      <c r="Q1621" s="171"/>
      <c r="R1621" s="171"/>
      <c r="S1621" s="172" t="str">
        <f t="shared" si="569"/>
        <v/>
      </c>
      <c r="T1621" s="172" t="str">
        <f t="shared" si="570"/>
        <v/>
      </c>
      <c r="U1621" s="171"/>
      <c r="V1621" s="171"/>
      <c r="W1621" s="173" t="str">
        <f t="shared" si="571"/>
        <v/>
      </c>
      <c r="X1621" s="173" t="str">
        <f t="shared" si="572"/>
        <v/>
      </c>
      <c r="Y1621" s="173" t="str">
        <f t="shared" si="573"/>
        <v/>
      </c>
      <c r="Z1621" s="171"/>
      <c r="AA1621" s="171"/>
      <c r="AB1621" s="171"/>
      <c r="AC1621" s="172" t="str">
        <f t="shared" si="574"/>
        <v/>
      </c>
      <c r="AD1621" s="172" t="str">
        <f t="shared" si="575"/>
        <v/>
      </c>
      <c r="AE1621" s="174"/>
      <c r="AF1621" s="175" t="str">
        <f t="shared" si="576"/>
        <v/>
      </c>
      <c r="AG1621" s="169"/>
      <c r="AH1621" s="171"/>
      <c r="AI1621" s="171"/>
      <c r="AJ1621" s="169"/>
      <c r="AK1621" s="176" t="str">
        <f t="shared" si="577"/>
        <v/>
      </c>
      <c r="AL1621" s="176" t="str">
        <f t="shared" si="578"/>
        <v/>
      </c>
      <c r="AM1621" s="176" t="str">
        <f t="shared" si="579"/>
        <v/>
      </c>
      <c r="AN1621" s="359" t="str">
        <f>IF(Overview!$K$17='Internal Calcs'!$P$22,IF(AK1621="","",AK1621),IF(Overview!$K$17='Internal Calcs'!$P$23,IF(AK1621="","",AK1621),IF(ISNUMBER(A1621),(IF(F1621="Short",G1621-H1621,H1621-G1621)*AZ1621-AX1621),"")))</f>
        <v/>
      </c>
      <c r="AO1621" s="401" t="str">
        <f>IF(Overview!$K$17='Internal Calcs'!$P$22,IF(AL1621="","",AL1621),IF(Overview!$K$17='Internal Calcs'!$P$23,IF(AL1621="","",AL1621),IF(ISNUMBER(A1621),IF(AL1621="",(IF(F1621="Short",G1621-H1621,H1621-G1621)*AZ1621-AX1621),(IF(F1621="Short",G1621-J1621,J1621-G1621)*AZ1621-AX1621)),"")))</f>
        <v/>
      </c>
      <c r="AP1621" s="359" t="str">
        <f>IF(Overview!$K$17='Internal Calcs'!$P$22,"",IF(Overview!$K$17='Internal Calcs'!$P$23,IF(AM1621="","",AM1621),IF(ISNUMBER(A1621),IF(AM1621="",(IF(F1621="Short",G1621-H1621,H1621-G1621)*AZ1621-AX1621),(IF(F1621="Short",G1621-L1621,L1621-G1621)*AZ1621-AX1621)),"")))</f>
        <v/>
      </c>
      <c r="AQ1621" s="176" t="str">
        <f t="shared" si="580"/>
        <v/>
      </c>
      <c r="AR1621" s="176" t="str">
        <f t="shared" si="581"/>
        <v/>
      </c>
      <c r="AS1621" s="176" t="str">
        <f t="shared" si="582"/>
        <v/>
      </c>
      <c r="AT1621" s="176" t="str">
        <f>IF(ISNUMBER(A1621),MAX($AS$2:AS1621)-AS1621,"")</f>
        <v/>
      </c>
      <c r="AU1621" s="177" t="str">
        <f t="shared" si="583"/>
        <v/>
      </c>
      <c r="AV1621" s="178" t="str">
        <f t="shared" si="584"/>
        <v/>
      </c>
      <c r="AW1621" s="178" t="str">
        <f t="shared" si="585"/>
        <v/>
      </c>
      <c r="AX1621" s="179" t="str">
        <f ca="1">IF(ISNUMBER($A1621),INDIRECT(CONCATENATE("'Instrument List'!B",(MATCH(E1621,'Instrument List'!A:A,0))-0)),"")</f>
        <v/>
      </c>
      <c r="AY1621" s="179" t="str">
        <f ca="1">IF(ISNUMBER($A1621),INDIRECT(CONCATENATE("'Instrument List'!D",(MATCH(E1621,'Instrument List'!A:A,0))-0)),"")</f>
        <v/>
      </c>
      <c r="AZ1621" s="179" t="str">
        <f ca="1">IF(ISNUMBER($A1621),INDIRECT(CONCATENATE("'Instrument List'!C",(MATCH(E1621,'Instrument List'!A:A,0))-0)),"")</f>
        <v/>
      </c>
      <c r="BA1621" s="180" t="str">
        <f ca="1">IF(ISNUMBER(A1621),INDIRECT(CONCATENATE("'Instrument List'!E",(MATCH(E1621,'Instrument List'!A:A,0))-0)),"")</f>
        <v/>
      </c>
      <c r="BB1621" s="181" t="str">
        <f t="shared" si="586"/>
        <v/>
      </c>
      <c r="BC1621" s="181" t="str">
        <f t="shared" si="587"/>
        <v/>
      </c>
      <c r="BD1621" s="181" t="str">
        <f ca="1">IF(ISNUMBER(A1621),INDIRECT(CONCATENATE("'Instrument List'!F",(MATCH(E1621,'Instrument List'!A:A,0))-0)),"")</f>
        <v/>
      </c>
    </row>
    <row r="1622" spans="1:56">
      <c r="A1622" s="223" t="str">
        <f t="shared" si="567"/>
        <v/>
      </c>
      <c r="B1622" s="224"/>
      <c r="C1622" s="225"/>
      <c r="D1622" s="182"/>
      <c r="E1622" s="182"/>
      <c r="F1622" s="182"/>
      <c r="G1622" s="203"/>
      <c r="H1622" s="218"/>
      <c r="I1622" s="213"/>
      <c r="J1622" s="207"/>
      <c r="K1622" s="213"/>
      <c r="L1622" s="207"/>
      <c r="M1622" s="213"/>
      <c r="N1622" s="207"/>
      <c r="O1622" s="183" t="str">
        <f t="shared" si="568"/>
        <v/>
      </c>
      <c r="P1622" s="184"/>
      <c r="Q1622" s="184"/>
      <c r="R1622" s="275"/>
      <c r="S1622" s="185" t="str">
        <f t="shared" si="569"/>
        <v/>
      </c>
      <c r="T1622" s="185" t="str">
        <f t="shared" si="570"/>
        <v/>
      </c>
      <c r="U1622" s="275"/>
      <c r="V1622" s="275"/>
      <c r="W1622" s="276" t="str">
        <f t="shared" si="571"/>
        <v/>
      </c>
      <c r="X1622" s="276" t="str">
        <f t="shared" si="572"/>
        <v/>
      </c>
      <c r="Y1622" s="276" t="str">
        <f t="shared" si="573"/>
        <v/>
      </c>
      <c r="Z1622" s="275"/>
      <c r="AA1622" s="184"/>
      <c r="AB1622" s="184"/>
      <c r="AC1622" s="185" t="str">
        <f t="shared" si="574"/>
        <v/>
      </c>
      <c r="AD1622" s="185" t="str">
        <f t="shared" si="575"/>
        <v/>
      </c>
      <c r="AE1622" s="186"/>
      <c r="AF1622" s="187" t="str">
        <f t="shared" si="576"/>
        <v/>
      </c>
      <c r="AG1622" s="182"/>
      <c r="AH1622" s="184"/>
      <c r="AI1622" s="184"/>
      <c r="AJ1622" s="182"/>
      <c r="AK1622" s="188" t="str">
        <f t="shared" si="577"/>
        <v/>
      </c>
      <c r="AL1622" s="188" t="str">
        <f t="shared" si="578"/>
        <v/>
      </c>
      <c r="AM1622" s="188" t="str">
        <f t="shared" si="579"/>
        <v/>
      </c>
      <c r="AN1622" s="359" t="str">
        <f>IF(Overview!$K$17='Internal Calcs'!$P$22,IF(AK1622="","",AK1622),IF(Overview!$K$17='Internal Calcs'!$P$23,IF(AK1622="","",AK1622),IF(ISNUMBER(A1622),(IF(F1622="Short",G1622-H1622,H1622-G1622)*AZ1622-AX1622),"")))</f>
        <v/>
      </c>
      <c r="AO1622" s="401" t="str">
        <f>IF(Overview!$K$17='Internal Calcs'!$P$22,IF(AL1622="","",AL1622),IF(Overview!$K$17='Internal Calcs'!$P$23,IF(AL1622="","",AL1622),IF(ISNUMBER(A1622),IF(AL1622="",(IF(F1622="Short",G1622-H1622,H1622-G1622)*AZ1622-AX1622),(IF(F1622="Short",G1622-J1622,J1622-G1622)*AZ1622-AX1622)),"")))</f>
        <v/>
      </c>
      <c r="AP1622" s="359" t="str">
        <f>IF(Overview!$K$17='Internal Calcs'!$P$22,"",IF(Overview!$K$17='Internal Calcs'!$P$23,IF(AM1622="","",AM1622),IF(ISNUMBER(A1622),IF(AM1622="",(IF(F1622="Short",G1622-H1622,H1622-G1622)*AZ1622-AX1622),(IF(F1622="Short",G1622-L1622,L1622-G1622)*AZ1622-AX1622)),"")))</f>
        <v/>
      </c>
      <c r="AQ1622" s="188" t="str">
        <f t="shared" si="580"/>
        <v/>
      </c>
      <c r="AR1622" s="188" t="str">
        <f t="shared" si="581"/>
        <v/>
      </c>
      <c r="AS1622" s="188" t="str">
        <f t="shared" si="582"/>
        <v/>
      </c>
      <c r="AT1622" s="188" t="str">
        <f>IF(ISNUMBER(A1622),MAX($AS$2:AS1622)-AS1622,"")</f>
        <v/>
      </c>
      <c r="AU1622" s="189" t="str">
        <f t="shared" si="583"/>
        <v/>
      </c>
      <c r="AV1622" s="190" t="str">
        <f t="shared" si="584"/>
        <v/>
      </c>
      <c r="AW1622" s="190" t="str">
        <f t="shared" si="585"/>
        <v/>
      </c>
      <c r="AX1622" s="191" t="str">
        <f ca="1">IF(ISNUMBER($A1622),INDIRECT(CONCATENATE("'Instrument List'!B",(MATCH(E1622,'Instrument List'!A:A,0))-0)),"")</f>
        <v/>
      </c>
      <c r="AY1622" s="191" t="str">
        <f ca="1">IF(ISNUMBER($A1622),INDIRECT(CONCATENATE("'Instrument List'!D",(MATCH(E1622,'Instrument List'!A:A,0))-0)),"")</f>
        <v/>
      </c>
      <c r="AZ1622" s="191" t="str">
        <f ca="1">IF(ISNUMBER($A1622),INDIRECT(CONCATENATE("'Instrument List'!C",(MATCH(E1622,'Instrument List'!A:A,0))-0)),"")</f>
        <v/>
      </c>
      <c r="BA1622" s="192" t="str">
        <f ca="1">IF(ISNUMBER(A1622),INDIRECT(CONCATENATE("'Instrument List'!E",(MATCH(E1622,'Instrument List'!A:A,0))-0)),"")</f>
        <v/>
      </c>
      <c r="BB1622" s="193" t="str">
        <f t="shared" si="586"/>
        <v/>
      </c>
      <c r="BC1622" s="193" t="str">
        <f t="shared" si="587"/>
        <v/>
      </c>
      <c r="BD1622" s="193" t="str">
        <f ca="1">IF(ISNUMBER(A1622),INDIRECT(CONCATENATE("'Instrument List'!F",(MATCH(E1622,'Instrument List'!A:A,0))-0)),"")</f>
        <v/>
      </c>
    </row>
    <row r="1623" spans="1:56">
      <c r="A1623" s="220" t="str">
        <f t="shared" si="567"/>
        <v/>
      </c>
      <c r="B1623" s="221"/>
      <c r="C1623" s="222"/>
      <c r="D1623" s="169"/>
      <c r="E1623" s="169"/>
      <c r="F1623" s="169"/>
      <c r="G1623" s="202"/>
      <c r="H1623" s="217"/>
      <c r="I1623" s="212"/>
      <c r="J1623" s="206"/>
      <c r="K1623" s="212"/>
      <c r="L1623" s="206"/>
      <c r="M1623" s="212"/>
      <c r="N1623" s="206"/>
      <c r="O1623" s="170" t="str">
        <f t="shared" si="568"/>
        <v/>
      </c>
      <c r="P1623" s="171"/>
      <c r="Q1623" s="171"/>
      <c r="R1623" s="171"/>
      <c r="S1623" s="172" t="str">
        <f t="shared" si="569"/>
        <v/>
      </c>
      <c r="T1623" s="172" t="str">
        <f t="shared" si="570"/>
        <v/>
      </c>
      <c r="U1623" s="171"/>
      <c r="V1623" s="171"/>
      <c r="W1623" s="173" t="str">
        <f t="shared" si="571"/>
        <v/>
      </c>
      <c r="X1623" s="173" t="str">
        <f t="shared" si="572"/>
        <v/>
      </c>
      <c r="Y1623" s="173" t="str">
        <f t="shared" si="573"/>
        <v/>
      </c>
      <c r="Z1623" s="171"/>
      <c r="AA1623" s="171"/>
      <c r="AB1623" s="171"/>
      <c r="AC1623" s="172" t="str">
        <f t="shared" si="574"/>
        <v/>
      </c>
      <c r="AD1623" s="172" t="str">
        <f t="shared" si="575"/>
        <v/>
      </c>
      <c r="AE1623" s="174"/>
      <c r="AF1623" s="175" t="str">
        <f t="shared" si="576"/>
        <v/>
      </c>
      <c r="AG1623" s="169"/>
      <c r="AH1623" s="171"/>
      <c r="AI1623" s="171"/>
      <c r="AJ1623" s="169"/>
      <c r="AK1623" s="176" t="str">
        <f t="shared" si="577"/>
        <v/>
      </c>
      <c r="AL1623" s="176" t="str">
        <f t="shared" si="578"/>
        <v/>
      </c>
      <c r="AM1623" s="176" t="str">
        <f t="shared" si="579"/>
        <v/>
      </c>
      <c r="AN1623" s="359" t="str">
        <f>IF(Overview!$K$17='Internal Calcs'!$P$22,IF(AK1623="","",AK1623),IF(Overview!$K$17='Internal Calcs'!$P$23,IF(AK1623="","",AK1623),IF(ISNUMBER(A1623),(IF(F1623="Short",G1623-H1623,H1623-G1623)*AZ1623-AX1623),"")))</f>
        <v/>
      </c>
      <c r="AO1623" s="401" t="str">
        <f>IF(Overview!$K$17='Internal Calcs'!$P$22,IF(AL1623="","",AL1623),IF(Overview!$K$17='Internal Calcs'!$P$23,IF(AL1623="","",AL1623),IF(ISNUMBER(A1623),IF(AL1623="",(IF(F1623="Short",G1623-H1623,H1623-G1623)*AZ1623-AX1623),(IF(F1623="Short",G1623-J1623,J1623-G1623)*AZ1623-AX1623)),"")))</f>
        <v/>
      </c>
      <c r="AP1623" s="359" t="str">
        <f>IF(Overview!$K$17='Internal Calcs'!$P$22,"",IF(Overview!$K$17='Internal Calcs'!$P$23,IF(AM1623="","",AM1623),IF(ISNUMBER(A1623),IF(AM1623="",(IF(F1623="Short",G1623-H1623,H1623-G1623)*AZ1623-AX1623),(IF(F1623="Short",G1623-L1623,L1623-G1623)*AZ1623-AX1623)),"")))</f>
        <v/>
      </c>
      <c r="AQ1623" s="176" t="str">
        <f t="shared" si="580"/>
        <v/>
      </c>
      <c r="AR1623" s="176" t="str">
        <f t="shared" si="581"/>
        <v/>
      </c>
      <c r="AS1623" s="176" t="str">
        <f t="shared" si="582"/>
        <v/>
      </c>
      <c r="AT1623" s="176" t="str">
        <f>IF(ISNUMBER(A1623),MAX($AS$2:AS1623)-AS1623,"")</f>
        <v/>
      </c>
      <c r="AU1623" s="177" t="str">
        <f t="shared" si="583"/>
        <v/>
      </c>
      <c r="AV1623" s="178" t="str">
        <f t="shared" si="584"/>
        <v/>
      </c>
      <c r="AW1623" s="178" t="str">
        <f t="shared" si="585"/>
        <v/>
      </c>
      <c r="AX1623" s="179" t="str">
        <f ca="1">IF(ISNUMBER($A1623),INDIRECT(CONCATENATE("'Instrument List'!B",(MATCH(E1623,'Instrument List'!A:A,0))-0)),"")</f>
        <v/>
      </c>
      <c r="AY1623" s="179" t="str">
        <f ca="1">IF(ISNUMBER($A1623),INDIRECT(CONCATENATE("'Instrument List'!D",(MATCH(E1623,'Instrument List'!A:A,0))-0)),"")</f>
        <v/>
      </c>
      <c r="AZ1623" s="179" t="str">
        <f ca="1">IF(ISNUMBER($A1623),INDIRECT(CONCATENATE("'Instrument List'!C",(MATCH(E1623,'Instrument List'!A:A,0))-0)),"")</f>
        <v/>
      </c>
      <c r="BA1623" s="180" t="str">
        <f ca="1">IF(ISNUMBER(A1623),INDIRECT(CONCATENATE("'Instrument List'!E",(MATCH(E1623,'Instrument List'!A:A,0))-0)),"")</f>
        <v/>
      </c>
      <c r="BB1623" s="181" t="str">
        <f t="shared" si="586"/>
        <v/>
      </c>
      <c r="BC1623" s="181" t="str">
        <f t="shared" si="587"/>
        <v/>
      </c>
      <c r="BD1623" s="181" t="str">
        <f ca="1">IF(ISNUMBER(A1623),INDIRECT(CONCATENATE("'Instrument List'!F",(MATCH(E1623,'Instrument List'!A:A,0))-0)),"")</f>
        <v/>
      </c>
    </row>
    <row r="1624" spans="1:56">
      <c r="A1624" s="223" t="str">
        <f t="shared" si="567"/>
        <v/>
      </c>
      <c r="B1624" s="224"/>
      <c r="C1624" s="225"/>
      <c r="D1624" s="182"/>
      <c r="E1624" s="182"/>
      <c r="F1624" s="182"/>
      <c r="G1624" s="203"/>
      <c r="H1624" s="218"/>
      <c r="I1624" s="213"/>
      <c r="J1624" s="207"/>
      <c r="K1624" s="213"/>
      <c r="L1624" s="207"/>
      <c r="M1624" s="213"/>
      <c r="N1624" s="207"/>
      <c r="O1624" s="183" t="str">
        <f t="shared" si="568"/>
        <v/>
      </c>
      <c r="P1624" s="184"/>
      <c r="Q1624" s="184"/>
      <c r="R1624" s="275"/>
      <c r="S1624" s="185" t="str">
        <f t="shared" si="569"/>
        <v/>
      </c>
      <c r="T1624" s="185" t="str">
        <f t="shared" si="570"/>
        <v/>
      </c>
      <c r="U1624" s="275"/>
      <c r="V1624" s="275"/>
      <c r="W1624" s="276" t="str">
        <f t="shared" si="571"/>
        <v/>
      </c>
      <c r="X1624" s="276" t="str">
        <f t="shared" si="572"/>
        <v/>
      </c>
      <c r="Y1624" s="276" t="str">
        <f t="shared" si="573"/>
        <v/>
      </c>
      <c r="Z1624" s="275"/>
      <c r="AA1624" s="184"/>
      <c r="AB1624" s="184"/>
      <c r="AC1624" s="185" t="str">
        <f t="shared" si="574"/>
        <v/>
      </c>
      <c r="AD1624" s="185" t="str">
        <f t="shared" si="575"/>
        <v/>
      </c>
      <c r="AE1624" s="186"/>
      <c r="AF1624" s="187" t="str">
        <f t="shared" si="576"/>
        <v/>
      </c>
      <c r="AG1624" s="182"/>
      <c r="AH1624" s="184"/>
      <c r="AI1624" s="184"/>
      <c r="AJ1624" s="182"/>
      <c r="AK1624" s="188" t="str">
        <f t="shared" si="577"/>
        <v/>
      </c>
      <c r="AL1624" s="188" t="str">
        <f t="shared" si="578"/>
        <v/>
      </c>
      <c r="AM1624" s="188" t="str">
        <f t="shared" si="579"/>
        <v/>
      </c>
      <c r="AN1624" s="359" t="str">
        <f>IF(Overview!$K$17='Internal Calcs'!$P$22,IF(AK1624="","",AK1624),IF(Overview!$K$17='Internal Calcs'!$P$23,IF(AK1624="","",AK1624),IF(ISNUMBER(A1624),(IF(F1624="Short",G1624-H1624,H1624-G1624)*AZ1624-AX1624),"")))</f>
        <v/>
      </c>
      <c r="AO1624" s="401" t="str">
        <f>IF(Overview!$K$17='Internal Calcs'!$P$22,IF(AL1624="","",AL1624),IF(Overview!$K$17='Internal Calcs'!$P$23,IF(AL1624="","",AL1624),IF(ISNUMBER(A1624),IF(AL1624="",(IF(F1624="Short",G1624-H1624,H1624-G1624)*AZ1624-AX1624),(IF(F1624="Short",G1624-J1624,J1624-G1624)*AZ1624-AX1624)),"")))</f>
        <v/>
      </c>
      <c r="AP1624" s="359" t="str">
        <f>IF(Overview!$K$17='Internal Calcs'!$P$22,"",IF(Overview!$K$17='Internal Calcs'!$P$23,IF(AM1624="","",AM1624),IF(ISNUMBER(A1624),IF(AM1624="",(IF(F1624="Short",G1624-H1624,H1624-G1624)*AZ1624-AX1624),(IF(F1624="Short",G1624-L1624,L1624-G1624)*AZ1624-AX1624)),"")))</f>
        <v/>
      </c>
      <c r="AQ1624" s="188" t="str">
        <f t="shared" si="580"/>
        <v/>
      </c>
      <c r="AR1624" s="188" t="str">
        <f t="shared" si="581"/>
        <v/>
      </c>
      <c r="AS1624" s="188" t="str">
        <f t="shared" si="582"/>
        <v/>
      </c>
      <c r="AT1624" s="188" t="str">
        <f>IF(ISNUMBER(A1624),MAX($AS$2:AS1624)-AS1624,"")</f>
        <v/>
      </c>
      <c r="AU1624" s="189" t="str">
        <f t="shared" si="583"/>
        <v/>
      </c>
      <c r="AV1624" s="190" t="str">
        <f t="shared" si="584"/>
        <v/>
      </c>
      <c r="AW1624" s="190" t="str">
        <f t="shared" si="585"/>
        <v/>
      </c>
      <c r="AX1624" s="191" t="str">
        <f ca="1">IF(ISNUMBER($A1624),INDIRECT(CONCATENATE("'Instrument List'!B",(MATCH(E1624,'Instrument List'!A:A,0))-0)),"")</f>
        <v/>
      </c>
      <c r="AY1624" s="191" t="str">
        <f ca="1">IF(ISNUMBER($A1624),INDIRECT(CONCATENATE("'Instrument List'!D",(MATCH(E1624,'Instrument List'!A:A,0))-0)),"")</f>
        <v/>
      </c>
      <c r="AZ1624" s="191" t="str">
        <f ca="1">IF(ISNUMBER($A1624),INDIRECT(CONCATENATE("'Instrument List'!C",(MATCH(E1624,'Instrument List'!A:A,0))-0)),"")</f>
        <v/>
      </c>
      <c r="BA1624" s="192" t="str">
        <f ca="1">IF(ISNUMBER(A1624),INDIRECT(CONCATENATE("'Instrument List'!E",(MATCH(E1624,'Instrument List'!A:A,0))-0)),"")</f>
        <v/>
      </c>
      <c r="BB1624" s="193" t="str">
        <f t="shared" si="586"/>
        <v/>
      </c>
      <c r="BC1624" s="193" t="str">
        <f t="shared" si="587"/>
        <v/>
      </c>
      <c r="BD1624" s="193" t="str">
        <f ca="1">IF(ISNUMBER(A1624),INDIRECT(CONCATENATE("'Instrument List'!F",(MATCH(E1624,'Instrument List'!A:A,0))-0)),"")</f>
        <v/>
      </c>
    </row>
    <row r="1625" spans="1:56">
      <c r="A1625" s="220" t="str">
        <f t="shared" si="567"/>
        <v/>
      </c>
      <c r="B1625" s="221"/>
      <c r="C1625" s="222"/>
      <c r="D1625" s="169"/>
      <c r="E1625" s="169"/>
      <c r="F1625" s="169"/>
      <c r="G1625" s="202"/>
      <c r="H1625" s="217"/>
      <c r="I1625" s="212"/>
      <c r="J1625" s="206"/>
      <c r="K1625" s="212"/>
      <c r="L1625" s="206"/>
      <c r="M1625" s="212"/>
      <c r="N1625" s="206"/>
      <c r="O1625" s="170" t="str">
        <f t="shared" si="568"/>
        <v/>
      </c>
      <c r="P1625" s="171"/>
      <c r="Q1625" s="171"/>
      <c r="R1625" s="171"/>
      <c r="S1625" s="172" t="str">
        <f t="shared" si="569"/>
        <v/>
      </c>
      <c r="T1625" s="172" t="str">
        <f t="shared" si="570"/>
        <v/>
      </c>
      <c r="U1625" s="171"/>
      <c r="V1625" s="171"/>
      <c r="W1625" s="173" t="str">
        <f t="shared" si="571"/>
        <v/>
      </c>
      <c r="X1625" s="173" t="str">
        <f t="shared" si="572"/>
        <v/>
      </c>
      <c r="Y1625" s="173" t="str">
        <f t="shared" si="573"/>
        <v/>
      </c>
      <c r="Z1625" s="171"/>
      <c r="AA1625" s="171"/>
      <c r="AB1625" s="171"/>
      <c r="AC1625" s="172" t="str">
        <f t="shared" si="574"/>
        <v/>
      </c>
      <c r="AD1625" s="172" t="str">
        <f t="shared" si="575"/>
        <v/>
      </c>
      <c r="AE1625" s="174"/>
      <c r="AF1625" s="175" t="str">
        <f t="shared" si="576"/>
        <v/>
      </c>
      <c r="AG1625" s="169"/>
      <c r="AH1625" s="171"/>
      <c r="AI1625" s="171"/>
      <c r="AJ1625" s="169"/>
      <c r="AK1625" s="176" t="str">
        <f t="shared" si="577"/>
        <v/>
      </c>
      <c r="AL1625" s="176" t="str">
        <f t="shared" si="578"/>
        <v/>
      </c>
      <c r="AM1625" s="176" t="str">
        <f t="shared" si="579"/>
        <v/>
      </c>
      <c r="AN1625" s="359" t="str">
        <f>IF(Overview!$K$17='Internal Calcs'!$P$22,IF(AK1625="","",AK1625),IF(Overview!$K$17='Internal Calcs'!$P$23,IF(AK1625="","",AK1625),IF(ISNUMBER(A1625),(IF(F1625="Short",G1625-H1625,H1625-G1625)*AZ1625-AX1625),"")))</f>
        <v/>
      </c>
      <c r="AO1625" s="401" t="str">
        <f>IF(Overview!$K$17='Internal Calcs'!$P$22,IF(AL1625="","",AL1625),IF(Overview!$K$17='Internal Calcs'!$P$23,IF(AL1625="","",AL1625),IF(ISNUMBER(A1625),IF(AL1625="",(IF(F1625="Short",G1625-H1625,H1625-G1625)*AZ1625-AX1625),(IF(F1625="Short",G1625-J1625,J1625-G1625)*AZ1625-AX1625)),"")))</f>
        <v/>
      </c>
      <c r="AP1625" s="359" t="str">
        <f>IF(Overview!$K$17='Internal Calcs'!$P$22,"",IF(Overview!$K$17='Internal Calcs'!$P$23,IF(AM1625="","",AM1625),IF(ISNUMBER(A1625),IF(AM1625="",(IF(F1625="Short",G1625-H1625,H1625-G1625)*AZ1625-AX1625),(IF(F1625="Short",G1625-L1625,L1625-G1625)*AZ1625-AX1625)),"")))</f>
        <v/>
      </c>
      <c r="AQ1625" s="176" t="str">
        <f t="shared" si="580"/>
        <v/>
      </c>
      <c r="AR1625" s="176" t="str">
        <f t="shared" si="581"/>
        <v/>
      </c>
      <c r="AS1625" s="176" t="str">
        <f t="shared" si="582"/>
        <v/>
      </c>
      <c r="AT1625" s="176" t="str">
        <f>IF(ISNUMBER(A1625),MAX($AS$2:AS1625)-AS1625,"")</f>
        <v/>
      </c>
      <c r="AU1625" s="177" t="str">
        <f t="shared" si="583"/>
        <v/>
      </c>
      <c r="AV1625" s="178" t="str">
        <f t="shared" si="584"/>
        <v/>
      </c>
      <c r="AW1625" s="178" t="str">
        <f t="shared" si="585"/>
        <v/>
      </c>
      <c r="AX1625" s="179" t="str">
        <f ca="1">IF(ISNUMBER($A1625),INDIRECT(CONCATENATE("'Instrument List'!B",(MATCH(E1625,'Instrument List'!A:A,0))-0)),"")</f>
        <v/>
      </c>
      <c r="AY1625" s="179" t="str">
        <f ca="1">IF(ISNUMBER($A1625),INDIRECT(CONCATENATE("'Instrument List'!D",(MATCH(E1625,'Instrument List'!A:A,0))-0)),"")</f>
        <v/>
      </c>
      <c r="AZ1625" s="179" t="str">
        <f ca="1">IF(ISNUMBER($A1625),INDIRECT(CONCATENATE("'Instrument List'!C",(MATCH(E1625,'Instrument List'!A:A,0))-0)),"")</f>
        <v/>
      </c>
      <c r="BA1625" s="180" t="str">
        <f ca="1">IF(ISNUMBER(A1625),INDIRECT(CONCATENATE("'Instrument List'!E",(MATCH(E1625,'Instrument List'!A:A,0))-0)),"")</f>
        <v/>
      </c>
      <c r="BB1625" s="181" t="str">
        <f t="shared" si="586"/>
        <v/>
      </c>
      <c r="BC1625" s="181" t="str">
        <f t="shared" si="587"/>
        <v/>
      </c>
      <c r="BD1625" s="181" t="str">
        <f ca="1">IF(ISNUMBER(A1625),INDIRECT(CONCATENATE("'Instrument List'!F",(MATCH(E1625,'Instrument List'!A:A,0))-0)),"")</f>
        <v/>
      </c>
    </row>
    <row r="1626" spans="1:56">
      <c r="A1626" s="223" t="str">
        <f t="shared" si="567"/>
        <v/>
      </c>
      <c r="B1626" s="224"/>
      <c r="C1626" s="225"/>
      <c r="D1626" s="182"/>
      <c r="E1626" s="182"/>
      <c r="F1626" s="182"/>
      <c r="G1626" s="203"/>
      <c r="H1626" s="218"/>
      <c r="I1626" s="213"/>
      <c r="J1626" s="207"/>
      <c r="K1626" s="213"/>
      <c r="L1626" s="207"/>
      <c r="M1626" s="213"/>
      <c r="N1626" s="207"/>
      <c r="O1626" s="183" t="str">
        <f t="shared" si="568"/>
        <v/>
      </c>
      <c r="P1626" s="184"/>
      <c r="Q1626" s="184"/>
      <c r="R1626" s="275"/>
      <c r="S1626" s="185" t="str">
        <f t="shared" si="569"/>
        <v/>
      </c>
      <c r="T1626" s="185" t="str">
        <f t="shared" si="570"/>
        <v/>
      </c>
      <c r="U1626" s="275"/>
      <c r="V1626" s="275"/>
      <c r="W1626" s="276" t="str">
        <f t="shared" si="571"/>
        <v/>
      </c>
      <c r="X1626" s="276" t="str">
        <f t="shared" si="572"/>
        <v/>
      </c>
      <c r="Y1626" s="276" t="str">
        <f t="shared" si="573"/>
        <v/>
      </c>
      <c r="Z1626" s="275"/>
      <c r="AA1626" s="184"/>
      <c r="AB1626" s="184"/>
      <c r="AC1626" s="185" t="str">
        <f t="shared" si="574"/>
        <v/>
      </c>
      <c r="AD1626" s="185" t="str">
        <f t="shared" si="575"/>
        <v/>
      </c>
      <c r="AE1626" s="186"/>
      <c r="AF1626" s="187" t="str">
        <f t="shared" si="576"/>
        <v/>
      </c>
      <c r="AG1626" s="182"/>
      <c r="AH1626" s="184"/>
      <c r="AI1626" s="184"/>
      <c r="AJ1626" s="182"/>
      <c r="AK1626" s="188" t="str">
        <f t="shared" si="577"/>
        <v/>
      </c>
      <c r="AL1626" s="188" t="str">
        <f t="shared" si="578"/>
        <v/>
      </c>
      <c r="AM1626" s="188" t="str">
        <f t="shared" si="579"/>
        <v/>
      </c>
      <c r="AN1626" s="359" t="str">
        <f>IF(Overview!$K$17='Internal Calcs'!$P$22,IF(AK1626="","",AK1626),IF(Overview!$K$17='Internal Calcs'!$P$23,IF(AK1626="","",AK1626),IF(ISNUMBER(A1626),(IF(F1626="Short",G1626-H1626,H1626-G1626)*AZ1626-AX1626),"")))</f>
        <v/>
      </c>
      <c r="AO1626" s="401" t="str">
        <f>IF(Overview!$K$17='Internal Calcs'!$P$22,IF(AL1626="","",AL1626),IF(Overview!$K$17='Internal Calcs'!$P$23,IF(AL1626="","",AL1626),IF(ISNUMBER(A1626),IF(AL1626="",(IF(F1626="Short",G1626-H1626,H1626-G1626)*AZ1626-AX1626),(IF(F1626="Short",G1626-J1626,J1626-G1626)*AZ1626-AX1626)),"")))</f>
        <v/>
      </c>
      <c r="AP1626" s="359" t="str">
        <f>IF(Overview!$K$17='Internal Calcs'!$P$22,"",IF(Overview!$K$17='Internal Calcs'!$P$23,IF(AM1626="","",AM1626),IF(ISNUMBER(A1626),IF(AM1626="",(IF(F1626="Short",G1626-H1626,H1626-G1626)*AZ1626-AX1626),(IF(F1626="Short",G1626-L1626,L1626-G1626)*AZ1626-AX1626)),"")))</f>
        <v/>
      </c>
      <c r="AQ1626" s="188" t="str">
        <f t="shared" si="580"/>
        <v/>
      </c>
      <c r="AR1626" s="188" t="str">
        <f t="shared" si="581"/>
        <v/>
      </c>
      <c r="AS1626" s="188" t="str">
        <f t="shared" si="582"/>
        <v/>
      </c>
      <c r="AT1626" s="188" t="str">
        <f>IF(ISNUMBER(A1626),MAX($AS$2:AS1626)-AS1626,"")</f>
        <v/>
      </c>
      <c r="AU1626" s="189" t="str">
        <f t="shared" si="583"/>
        <v/>
      </c>
      <c r="AV1626" s="190" t="str">
        <f t="shared" si="584"/>
        <v/>
      </c>
      <c r="AW1626" s="190" t="str">
        <f t="shared" si="585"/>
        <v/>
      </c>
      <c r="AX1626" s="191" t="str">
        <f ca="1">IF(ISNUMBER($A1626),INDIRECT(CONCATENATE("'Instrument List'!B",(MATCH(E1626,'Instrument List'!A:A,0))-0)),"")</f>
        <v/>
      </c>
      <c r="AY1626" s="191" t="str">
        <f ca="1">IF(ISNUMBER($A1626),INDIRECT(CONCATENATE("'Instrument List'!D",(MATCH(E1626,'Instrument List'!A:A,0))-0)),"")</f>
        <v/>
      </c>
      <c r="AZ1626" s="191" t="str">
        <f ca="1">IF(ISNUMBER($A1626),INDIRECT(CONCATENATE("'Instrument List'!C",(MATCH(E1626,'Instrument List'!A:A,0))-0)),"")</f>
        <v/>
      </c>
      <c r="BA1626" s="192" t="str">
        <f ca="1">IF(ISNUMBER(A1626),INDIRECT(CONCATENATE("'Instrument List'!E",(MATCH(E1626,'Instrument List'!A:A,0))-0)),"")</f>
        <v/>
      </c>
      <c r="BB1626" s="193" t="str">
        <f t="shared" si="586"/>
        <v/>
      </c>
      <c r="BC1626" s="193" t="str">
        <f t="shared" si="587"/>
        <v/>
      </c>
      <c r="BD1626" s="193" t="str">
        <f ca="1">IF(ISNUMBER(A1626),INDIRECT(CONCATENATE("'Instrument List'!F",(MATCH(E1626,'Instrument List'!A:A,0))-0)),"")</f>
        <v/>
      </c>
    </row>
    <row r="1627" spans="1:56">
      <c r="A1627" s="220" t="str">
        <f t="shared" si="567"/>
        <v/>
      </c>
      <c r="B1627" s="221"/>
      <c r="C1627" s="222"/>
      <c r="D1627" s="169"/>
      <c r="E1627" s="169"/>
      <c r="F1627" s="169"/>
      <c r="G1627" s="202"/>
      <c r="H1627" s="217"/>
      <c r="I1627" s="212"/>
      <c r="J1627" s="206"/>
      <c r="K1627" s="212"/>
      <c r="L1627" s="206"/>
      <c r="M1627" s="212"/>
      <c r="N1627" s="206"/>
      <c r="O1627" s="170" t="str">
        <f t="shared" si="568"/>
        <v/>
      </c>
      <c r="P1627" s="171"/>
      <c r="Q1627" s="171"/>
      <c r="R1627" s="171"/>
      <c r="S1627" s="172" t="str">
        <f t="shared" si="569"/>
        <v/>
      </c>
      <c r="T1627" s="172" t="str">
        <f t="shared" si="570"/>
        <v/>
      </c>
      <c r="U1627" s="171"/>
      <c r="V1627" s="171"/>
      <c r="W1627" s="173" t="str">
        <f t="shared" si="571"/>
        <v/>
      </c>
      <c r="X1627" s="173" t="str">
        <f t="shared" si="572"/>
        <v/>
      </c>
      <c r="Y1627" s="173" t="str">
        <f t="shared" si="573"/>
        <v/>
      </c>
      <c r="Z1627" s="171"/>
      <c r="AA1627" s="171"/>
      <c r="AB1627" s="171"/>
      <c r="AC1627" s="172" t="str">
        <f t="shared" si="574"/>
        <v/>
      </c>
      <c r="AD1627" s="172" t="str">
        <f t="shared" si="575"/>
        <v/>
      </c>
      <c r="AE1627" s="174"/>
      <c r="AF1627" s="175" t="str">
        <f t="shared" si="576"/>
        <v/>
      </c>
      <c r="AG1627" s="169"/>
      <c r="AH1627" s="171"/>
      <c r="AI1627" s="171"/>
      <c r="AJ1627" s="169"/>
      <c r="AK1627" s="176" t="str">
        <f t="shared" si="577"/>
        <v/>
      </c>
      <c r="AL1627" s="176" t="str">
        <f t="shared" si="578"/>
        <v/>
      </c>
      <c r="AM1627" s="176" t="str">
        <f t="shared" si="579"/>
        <v/>
      </c>
      <c r="AN1627" s="359" t="str">
        <f>IF(Overview!$K$17='Internal Calcs'!$P$22,IF(AK1627="","",AK1627),IF(Overview!$K$17='Internal Calcs'!$P$23,IF(AK1627="","",AK1627),IF(ISNUMBER(A1627),(IF(F1627="Short",G1627-H1627,H1627-G1627)*AZ1627-AX1627),"")))</f>
        <v/>
      </c>
      <c r="AO1627" s="401" t="str">
        <f>IF(Overview!$K$17='Internal Calcs'!$P$22,IF(AL1627="","",AL1627),IF(Overview!$K$17='Internal Calcs'!$P$23,IF(AL1627="","",AL1627),IF(ISNUMBER(A1627),IF(AL1627="",(IF(F1627="Short",G1627-H1627,H1627-G1627)*AZ1627-AX1627),(IF(F1627="Short",G1627-J1627,J1627-G1627)*AZ1627-AX1627)),"")))</f>
        <v/>
      </c>
      <c r="AP1627" s="359" t="str">
        <f>IF(Overview!$K$17='Internal Calcs'!$P$22,"",IF(Overview!$K$17='Internal Calcs'!$P$23,IF(AM1627="","",AM1627),IF(ISNUMBER(A1627),IF(AM1627="",(IF(F1627="Short",G1627-H1627,H1627-G1627)*AZ1627-AX1627),(IF(F1627="Short",G1627-L1627,L1627-G1627)*AZ1627-AX1627)),"")))</f>
        <v/>
      </c>
      <c r="AQ1627" s="176" t="str">
        <f t="shared" si="580"/>
        <v/>
      </c>
      <c r="AR1627" s="176" t="str">
        <f t="shared" si="581"/>
        <v/>
      </c>
      <c r="AS1627" s="176" t="str">
        <f t="shared" si="582"/>
        <v/>
      </c>
      <c r="AT1627" s="176" t="str">
        <f>IF(ISNUMBER(A1627),MAX($AS$2:AS1627)-AS1627,"")</f>
        <v/>
      </c>
      <c r="AU1627" s="177" t="str">
        <f t="shared" si="583"/>
        <v/>
      </c>
      <c r="AV1627" s="178" t="str">
        <f t="shared" si="584"/>
        <v/>
      </c>
      <c r="AW1627" s="178" t="str">
        <f t="shared" si="585"/>
        <v/>
      </c>
      <c r="AX1627" s="179" t="str">
        <f ca="1">IF(ISNUMBER($A1627),INDIRECT(CONCATENATE("'Instrument List'!B",(MATCH(E1627,'Instrument List'!A:A,0))-0)),"")</f>
        <v/>
      </c>
      <c r="AY1627" s="179" t="str">
        <f ca="1">IF(ISNUMBER($A1627),INDIRECT(CONCATENATE("'Instrument List'!D",(MATCH(E1627,'Instrument List'!A:A,0))-0)),"")</f>
        <v/>
      </c>
      <c r="AZ1627" s="179" t="str">
        <f ca="1">IF(ISNUMBER($A1627),INDIRECT(CONCATENATE("'Instrument List'!C",(MATCH(E1627,'Instrument List'!A:A,0))-0)),"")</f>
        <v/>
      </c>
      <c r="BA1627" s="180" t="str">
        <f ca="1">IF(ISNUMBER(A1627),INDIRECT(CONCATENATE("'Instrument List'!E",(MATCH(E1627,'Instrument List'!A:A,0))-0)),"")</f>
        <v/>
      </c>
      <c r="BB1627" s="181" t="str">
        <f t="shared" si="586"/>
        <v/>
      </c>
      <c r="BC1627" s="181" t="str">
        <f t="shared" si="587"/>
        <v/>
      </c>
      <c r="BD1627" s="181" t="str">
        <f ca="1">IF(ISNUMBER(A1627),INDIRECT(CONCATENATE("'Instrument List'!F",(MATCH(E1627,'Instrument List'!A:A,0))-0)),"")</f>
        <v/>
      </c>
    </row>
    <row r="1628" spans="1:56">
      <c r="A1628" s="223" t="str">
        <f t="shared" si="567"/>
        <v/>
      </c>
      <c r="B1628" s="224"/>
      <c r="C1628" s="225"/>
      <c r="D1628" s="182"/>
      <c r="E1628" s="182"/>
      <c r="F1628" s="182"/>
      <c r="G1628" s="203"/>
      <c r="H1628" s="218"/>
      <c r="I1628" s="213"/>
      <c r="J1628" s="207"/>
      <c r="K1628" s="213"/>
      <c r="L1628" s="207"/>
      <c r="M1628" s="213"/>
      <c r="N1628" s="207"/>
      <c r="O1628" s="183" t="str">
        <f t="shared" si="568"/>
        <v/>
      </c>
      <c r="P1628" s="184"/>
      <c r="Q1628" s="184"/>
      <c r="R1628" s="275"/>
      <c r="S1628" s="185" t="str">
        <f t="shared" si="569"/>
        <v/>
      </c>
      <c r="T1628" s="185" t="str">
        <f t="shared" si="570"/>
        <v/>
      </c>
      <c r="U1628" s="275"/>
      <c r="V1628" s="275"/>
      <c r="W1628" s="276" t="str">
        <f t="shared" si="571"/>
        <v/>
      </c>
      <c r="X1628" s="276" t="str">
        <f t="shared" si="572"/>
        <v/>
      </c>
      <c r="Y1628" s="276" t="str">
        <f t="shared" si="573"/>
        <v/>
      </c>
      <c r="Z1628" s="275"/>
      <c r="AA1628" s="184"/>
      <c r="AB1628" s="184"/>
      <c r="AC1628" s="185" t="str">
        <f t="shared" si="574"/>
        <v/>
      </c>
      <c r="AD1628" s="185" t="str">
        <f t="shared" si="575"/>
        <v/>
      </c>
      <c r="AE1628" s="186"/>
      <c r="AF1628" s="187" t="str">
        <f t="shared" si="576"/>
        <v/>
      </c>
      <c r="AG1628" s="182"/>
      <c r="AH1628" s="184"/>
      <c r="AI1628" s="184"/>
      <c r="AJ1628" s="182"/>
      <c r="AK1628" s="188" t="str">
        <f t="shared" si="577"/>
        <v/>
      </c>
      <c r="AL1628" s="188" t="str">
        <f t="shared" si="578"/>
        <v/>
      </c>
      <c r="AM1628" s="188" t="str">
        <f t="shared" si="579"/>
        <v/>
      </c>
      <c r="AN1628" s="359" t="str">
        <f>IF(Overview!$K$17='Internal Calcs'!$P$22,IF(AK1628="","",AK1628),IF(Overview!$K$17='Internal Calcs'!$P$23,IF(AK1628="","",AK1628),IF(ISNUMBER(A1628),(IF(F1628="Short",G1628-H1628,H1628-G1628)*AZ1628-AX1628),"")))</f>
        <v/>
      </c>
      <c r="AO1628" s="401" t="str">
        <f>IF(Overview!$K$17='Internal Calcs'!$P$22,IF(AL1628="","",AL1628),IF(Overview!$K$17='Internal Calcs'!$P$23,IF(AL1628="","",AL1628),IF(ISNUMBER(A1628),IF(AL1628="",(IF(F1628="Short",G1628-H1628,H1628-G1628)*AZ1628-AX1628),(IF(F1628="Short",G1628-J1628,J1628-G1628)*AZ1628-AX1628)),"")))</f>
        <v/>
      </c>
      <c r="AP1628" s="359" t="str">
        <f>IF(Overview!$K$17='Internal Calcs'!$P$22,"",IF(Overview!$K$17='Internal Calcs'!$P$23,IF(AM1628="","",AM1628),IF(ISNUMBER(A1628),IF(AM1628="",(IF(F1628="Short",G1628-H1628,H1628-G1628)*AZ1628-AX1628),(IF(F1628="Short",G1628-L1628,L1628-G1628)*AZ1628-AX1628)),"")))</f>
        <v/>
      </c>
      <c r="AQ1628" s="188" t="str">
        <f t="shared" si="580"/>
        <v/>
      </c>
      <c r="AR1628" s="188" t="str">
        <f t="shared" si="581"/>
        <v/>
      </c>
      <c r="AS1628" s="188" t="str">
        <f t="shared" si="582"/>
        <v/>
      </c>
      <c r="AT1628" s="188" t="str">
        <f>IF(ISNUMBER(A1628),MAX($AS$2:AS1628)-AS1628,"")</f>
        <v/>
      </c>
      <c r="AU1628" s="189" t="str">
        <f t="shared" si="583"/>
        <v/>
      </c>
      <c r="AV1628" s="190" t="str">
        <f t="shared" si="584"/>
        <v/>
      </c>
      <c r="AW1628" s="190" t="str">
        <f t="shared" si="585"/>
        <v/>
      </c>
      <c r="AX1628" s="191" t="str">
        <f ca="1">IF(ISNUMBER($A1628),INDIRECT(CONCATENATE("'Instrument List'!B",(MATCH(E1628,'Instrument List'!A:A,0))-0)),"")</f>
        <v/>
      </c>
      <c r="AY1628" s="191" t="str">
        <f ca="1">IF(ISNUMBER($A1628),INDIRECT(CONCATENATE("'Instrument List'!D",(MATCH(E1628,'Instrument List'!A:A,0))-0)),"")</f>
        <v/>
      </c>
      <c r="AZ1628" s="191" t="str">
        <f ca="1">IF(ISNUMBER($A1628),INDIRECT(CONCATENATE("'Instrument List'!C",(MATCH(E1628,'Instrument List'!A:A,0))-0)),"")</f>
        <v/>
      </c>
      <c r="BA1628" s="192" t="str">
        <f ca="1">IF(ISNUMBER(A1628),INDIRECT(CONCATENATE("'Instrument List'!E",(MATCH(E1628,'Instrument List'!A:A,0))-0)),"")</f>
        <v/>
      </c>
      <c r="BB1628" s="193" t="str">
        <f t="shared" si="586"/>
        <v/>
      </c>
      <c r="BC1628" s="193" t="str">
        <f t="shared" si="587"/>
        <v/>
      </c>
      <c r="BD1628" s="193" t="str">
        <f ca="1">IF(ISNUMBER(A1628),INDIRECT(CONCATENATE("'Instrument List'!F",(MATCH(E1628,'Instrument List'!A:A,0))-0)),"")</f>
        <v/>
      </c>
    </row>
    <row r="1629" spans="1:56">
      <c r="A1629" s="220" t="str">
        <f t="shared" si="567"/>
        <v/>
      </c>
      <c r="B1629" s="221"/>
      <c r="C1629" s="222"/>
      <c r="D1629" s="169"/>
      <c r="E1629" s="169"/>
      <c r="F1629" s="169"/>
      <c r="G1629" s="202"/>
      <c r="H1629" s="217"/>
      <c r="I1629" s="212"/>
      <c r="J1629" s="206"/>
      <c r="K1629" s="212"/>
      <c r="L1629" s="206"/>
      <c r="M1629" s="212"/>
      <c r="N1629" s="206"/>
      <c r="O1629" s="170" t="str">
        <f t="shared" si="568"/>
        <v/>
      </c>
      <c r="P1629" s="171"/>
      <c r="Q1629" s="171"/>
      <c r="R1629" s="171"/>
      <c r="S1629" s="172" t="str">
        <f t="shared" si="569"/>
        <v/>
      </c>
      <c r="T1629" s="172" t="str">
        <f t="shared" si="570"/>
        <v/>
      </c>
      <c r="U1629" s="171"/>
      <c r="V1629" s="171"/>
      <c r="W1629" s="173" t="str">
        <f t="shared" si="571"/>
        <v/>
      </c>
      <c r="X1629" s="173" t="str">
        <f t="shared" si="572"/>
        <v/>
      </c>
      <c r="Y1629" s="173" t="str">
        <f t="shared" si="573"/>
        <v/>
      </c>
      <c r="Z1629" s="171"/>
      <c r="AA1629" s="171"/>
      <c r="AB1629" s="171"/>
      <c r="AC1629" s="172" t="str">
        <f t="shared" si="574"/>
        <v/>
      </c>
      <c r="AD1629" s="172" t="str">
        <f t="shared" si="575"/>
        <v/>
      </c>
      <c r="AE1629" s="174"/>
      <c r="AF1629" s="175" t="str">
        <f t="shared" si="576"/>
        <v/>
      </c>
      <c r="AG1629" s="169"/>
      <c r="AH1629" s="171"/>
      <c r="AI1629" s="171"/>
      <c r="AJ1629" s="169"/>
      <c r="AK1629" s="176" t="str">
        <f t="shared" si="577"/>
        <v/>
      </c>
      <c r="AL1629" s="176" t="str">
        <f t="shared" si="578"/>
        <v/>
      </c>
      <c r="AM1629" s="176" t="str">
        <f t="shared" si="579"/>
        <v/>
      </c>
      <c r="AN1629" s="359" t="str">
        <f>IF(Overview!$K$17='Internal Calcs'!$P$22,IF(AK1629="","",AK1629),IF(Overview!$K$17='Internal Calcs'!$P$23,IF(AK1629="","",AK1629),IF(ISNUMBER(A1629),(IF(F1629="Short",G1629-H1629,H1629-G1629)*AZ1629-AX1629),"")))</f>
        <v/>
      </c>
      <c r="AO1629" s="401" t="str">
        <f>IF(Overview!$K$17='Internal Calcs'!$P$22,IF(AL1629="","",AL1629),IF(Overview!$K$17='Internal Calcs'!$P$23,IF(AL1629="","",AL1629),IF(ISNUMBER(A1629),IF(AL1629="",(IF(F1629="Short",G1629-H1629,H1629-G1629)*AZ1629-AX1629),(IF(F1629="Short",G1629-J1629,J1629-G1629)*AZ1629-AX1629)),"")))</f>
        <v/>
      </c>
      <c r="AP1629" s="359" t="str">
        <f>IF(Overview!$K$17='Internal Calcs'!$P$22,"",IF(Overview!$K$17='Internal Calcs'!$P$23,IF(AM1629="","",AM1629),IF(ISNUMBER(A1629),IF(AM1629="",(IF(F1629="Short",G1629-H1629,H1629-G1629)*AZ1629-AX1629),(IF(F1629="Short",G1629-L1629,L1629-G1629)*AZ1629-AX1629)),"")))</f>
        <v/>
      </c>
      <c r="AQ1629" s="176" t="str">
        <f t="shared" si="580"/>
        <v/>
      </c>
      <c r="AR1629" s="176" t="str">
        <f t="shared" si="581"/>
        <v/>
      </c>
      <c r="AS1629" s="176" t="str">
        <f t="shared" si="582"/>
        <v/>
      </c>
      <c r="AT1629" s="176" t="str">
        <f>IF(ISNUMBER(A1629),MAX($AS$2:AS1629)-AS1629,"")</f>
        <v/>
      </c>
      <c r="AU1629" s="177" t="str">
        <f t="shared" si="583"/>
        <v/>
      </c>
      <c r="AV1629" s="178" t="str">
        <f t="shared" si="584"/>
        <v/>
      </c>
      <c r="AW1629" s="178" t="str">
        <f t="shared" si="585"/>
        <v/>
      </c>
      <c r="AX1629" s="179" t="str">
        <f ca="1">IF(ISNUMBER($A1629),INDIRECT(CONCATENATE("'Instrument List'!B",(MATCH(E1629,'Instrument List'!A:A,0))-0)),"")</f>
        <v/>
      </c>
      <c r="AY1629" s="179" t="str">
        <f ca="1">IF(ISNUMBER($A1629),INDIRECT(CONCATENATE("'Instrument List'!D",(MATCH(E1629,'Instrument List'!A:A,0))-0)),"")</f>
        <v/>
      </c>
      <c r="AZ1629" s="179" t="str">
        <f ca="1">IF(ISNUMBER($A1629),INDIRECT(CONCATENATE("'Instrument List'!C",(MATCH(E1629,'Instrument List'!A:A,0))-0)),"")</f>
        <v/>
      </c>
      <c r="BA1629" s="180" t="str">
        <f ca="1">IF(ISNUMBER(A1629),INDIRECT(CONCATENATE("'Instrument List'!E",(MATCH(E1629,'Instrument List'!A:A,0))-0)),"")</f>
        <v/>
      </c>
      <c r="BB1629" s="181" t="str">
        <f t="shared" si="586"/>
        <v/>
      </c>
      <c r="BC1629" s="181" t="str">
        <f t="shared" si="587"/>
        <v/>
      </c>
      <c r="BD1629" s="181" t="str">
        <f ca="1">IF(ISNUMBER(A1629),INDIRECT(CONCATENATE("'Instrument List'!F",(MATCH(E1629,'Instrument List'!A:A,0))-0)),"")</f>
        <v/>
      </c>
    </row>
    <row r="1630" spans="1:56">
      <c r="A1630" s="223" t="str">
        <f t="shared" si="567"/>
        <v/>
      </c>
      <c r="B1630" s="224"/>
      <c r="C1630" s="225"/>
      <c r="D1630" s="182"/>
      <c r="E1630" s="182"/>
      <c r="F1630" s="182"/>
      <c r="G1630" s="203"/>
      <c r="H1630" s="218"/>
      <c r="I1630" s="213"/>
      <c r="J1630" s="207"/>
      <c r="K1630" s="213"/>
      <c r="L1630" s="207"/>
      <c r="M1630" s="213"/>
      <c r="N1630" s="207"/>
      <c r="O1630" s="183" t="str">
        <f t="shared" si="568"/>
        <v/>
      </c>
      <c r="P1630" s="184"/>
      <c r="Q1630" s="184"/>
      <c r="R1630" s="275"/>
      <c r="S1630" s="185" t="str">
        <f t="shared" si="569"/>
        <v/>
      </c>
      <c r="T1630" s="185" t="str">
        <f t="shared" si="570"/>
        <v/>
      </c>
      <c r="U1630" s="275"/>
      <c r="V1630" s="275"/>
      <c r="W1630" s="276" t="str">
        <f t="shared" si="571"/>
        <v/>
      </c>
      <c r="X1630" s="276" t="str">
        <f t="shared" si="572"/>
        <v/>
      </c>
      <c r="Y1630" s="276" t="str">
        <f t="shared" si="573"/>
        <v/>
      </c>
      <c r="Z1630" s="275"/>
      <c r="AA1630" s="184"/>
      <c r="AB1630" s="184"/>
      <c r="AC1630" s="185" t="str">
        <f t="shared" si="574"/>
        <v/>
      </c>
      <c r="AD1630" s="185" t="str">
        <f t="shared" si="575"/>
        <v/>
      </c>
      <c r="AE1630" s="186"/>
      <c r="AF1630" s="187" t="str">
        <f t="shared" si="576"/>
        <v/>
      </c>
      <c r="AG1630" s="182"/>
      <c r="AH1630" s="184"/>
      <c r="AI1630" s="184"/>
      <c r="AJ1630" s="182"/>
      <c r="AK1630" s="188" t="str">
        <f t="shared" si="577"/>
        <v/>
      </c>
      <c r="AL1630" s="188" t="str">
        <f t="shared" si="578"/>
        <v/>
      </c>
      <c r="AM1630" s="188" t="str">
        <f t="shared" si="579"/>
        <v/>
      </c>
      <c r="AN1630" s="359" t="str">
        <f>IF(Overview!$K$17='Internal Calcs'!$P$22,IF(AK1630="","",AK1630),IF(Overview!$K$17='Internal Calcs'!$P$23,IF(AK1630="","",AK1630),IF(ISNUMBER(A1630),(IF(F1630="Short",G1630-H1630,H1630-G1630)*AZ1630-AX1630),"")))</f>
        <v/>
      </c>
      <c r="AO1630" s="401" t="str">
        <f>IF(Overview!$K$17='Internal Calcs'!$P$22,IF(AL1630="","",AL1630),IF(Overview!$K$17='Internal Calcs'!$P$23,IF(AL1630="","",AL1630),IF(ISNUMBER(A1630),IF(AL1630="",(IF(F1630="Short",G1630-H1630,H1630-G1630)*AZ1630-AX1630),(IF(F1630="Short",G1630-J1630,J1630-G1630)*AZ1630-AX1630)),"")))</f>
        <v/>
      </c>
      <c r="AP1630" s="359" t="str">
        <f>IF(Overview!$K$17='Internal Calcs'!$P$22,"",IF(Overview!$K$17='Internal Calcs'!$P$23,IF(AM1630="","",AM1630),IF(ISNUMBER(A1630),IF(AM1630="",(IF(F1630="Short",G1630-H1630,H1630-G1630)*AZ1630-AX1630),(IF(F1630="Short",G1630-L1630,L1630-G1630)*AZ1630-AX1630)),"")))</f>
        <v/>
      </c>
      <c r="AQ1630" s="188" t="str">
        <f t="shared" si="580"/>
        <v/>
      </c>
      <c r="AR1630" s="188" t="str">
        <f t="shared" si="581"/>
        <v/>
      </c>
      <c r="AS1630" s="188" t="str">
        <f t="shared" si="582"/>
        <v/>
      </c>
      <c r="AT1630" s="188" t="str">
        <f>IF(ISNUMBER(A1630),MAX($AS$2:AS1630)-AS1630,"")</f>
        <v/>
      </c>
      <c r="AU1630" s="189" t="str">
        <f t="shared" si="583"/>
        <v/>
      </c>
      <c r="AV1630" s="190" t="str">
        <f t="shared" si="584"/>
        <v/>
      </c>
      <c r="AW1630" s="190" t="str">
        <f t="shared" si="585"/>
        <v/>
      </c>
      <c r="AX1630" s="191" t="str">
        <f ca="1">IF(ISNUMBER($A1630),INDIRECT(CONCATENATE("'Instrument List'!B",(MATCH(E1630,'Instrument List'!A:A,0))-0)),"")</f>
        <v/>
      </c>
      <c r="AY1630" s="191" t="str">
        <f ca="1">IF(ISNUMBER($A1630),INDIRECT(CONCATENATE("'Instrument List'!D",(MATCH(E1630,'Instrument List'!A:A,0))-0)),"")</f>
        <v/>
      </c>
      <c r="AZ1630" s="191" t="str">
        <f ca="1">IF(ISNUMBER($A1630),INDIRECT(CONCATENATE("'Instrument List'!C",(MATCH(E1630,'Instrument List'!A:A,0))-0)),"")</f>
        <v/>
      </c>
      <c r="BA1630" s="192" t="str">
        <f ca="1">IF(ISNUMBER(A1630),INDIRECT(CONCATENATE("'Instrument List'!E",(MATCH(E1630,'Instrument List'!A:A,0))-0)),"")</f>
        <v/>
      </c>
      <c r="BB1630" s="193" t="str">
        <f t="shared" si="586"/>
        <v/>
      </c>
      <c r="BC1630" s="193" t="str">
        <f t="shared" si="587"/>
        <v/>
      </c>
      <c r="BD1630" s="193" t="str">
        <f ca="1">IF(ISNUMBER(A1630),INDIRECT(CONCATENATE("'Instrument List'!F",(MATCH(E1630,'Instrument List'!A:A,0))-0)),"")</f>
        <v/>
      </c>
    </row>
    <row r="1631" spans="1:56">
      <c r="A1631" s="220" t="str">
        <f t="shared" si="567"/>
        <v/>
      </c>
      <c r="B1631" s="221"/>
      <c r="C1631" s="222"/>
      <c r="D1631" s="169"/>
      <c r="E1631" s="169"/>
      <c r="F1631" s="169"/>
      <c r="G1631" s="202"/>
      <c r="H1631" s="217"/>
      <c r="I1631" s="212"/>
      <c r="J1631" s="206"/>
      <c r="K1631" s="212"/>
      <c r="L1631" s="206"/>
      <c r="M1631" s="212"/>
      <c r="N1631" s="206"/>
      <c r="O1631" s="170" t="str">
        <f t="shared" si="568"/>
        <v/>
      </c>
      <c r="P1631" s="171"/>
      <c r="Q1631" s="171"/>
      <c r="R1631" s="171"/>
      <c r="S1631" s="172" t="str">
        <f t="shared" si="569"/>
        <v/>
      </c>
      <c r="T1631" s="172" t="str">
        <f t="shared" si="570"/>
        <v/>
      </c>
      <c r="U1631" s="171"/>
      <c r="V1631" s="171"/>
      <c r="W1631" s="173" t="str">
        <f t="shared" si="571"/>
        <v/>
      </c>
      <c r="X1631" s="173" t="str">
        <f t="shared" si="572"/>
        <v/>
      </c>
      <c r="Y1631" s="173" t="str">
        <f t="shared" si="573"/>
        <v/>
      </c>
      <c r="Z1631" s="171"/>
      <c r="AA1631" s="171"/>
      <c r="AB1631" s="171"/>
      <c r="AC1631" s="172" t="str">
        <f t="shared" si="574"/>
        <v/>
      </c>
      <c r="AD1631" s="172" t="str">
        <f t="shared" si="575"/>
        <v/>
      </c>
      <c r="AE1631" s="174"/>
      <c r="AF1631" s="175" t="str">
        <f t="shared" si="576"/>
        <v/>
      </c>
      <c r="AG1631" s="169"/>
      <c r="AH1631" s="171"/>
      <c r="AI1631" s="171"/>
      <c r="AJ1631" s="169"/>
      <c r="AK1631" s="176" t="str">
        <f t="shared" si="577"/>
        <v/>
      </c>
      <c r="AL1631" s="176" t="str">
        <f t="shared" si="578"/>
        <v/>
      </c>
      <c r="AM1631" s="176" t="str">
        <f t="shared" si="579"/>
        <v/>
      </c>
      <c r="AN1631" s="359" t="str">
        <f>IF(Overview!$K$17='Internal Calcs'!$P$22,IF(AK1631="","",AK1631),IF(Overview!$K$17='Internal Calcs'!$P$23,IF(AK1631="","",AK1631),IF(ISNUMBER(A1631),(IF(F1631="Short",G1631-H1631,H1631-G1631)*AZ1631-AX1631),"")))</f>
        <v/>
      </c>
      <c r="AO1631" s="401" t="str">
        <f>IF(Overview!$K$17='Internal Calcs'!$P$22,IF(AL1631="","",AL1631),IF(Overview!$K$17='Internal Calcs'!$P$23,IF(AL1631="","",AL1631),IF(ISNUMBER(A1631),IF(AL1631="",(IF(F1631="Short",G1631-H1631,H1631-G1631)*AZ1631-AX1631),(IF(F1631="Short",G1631-J1631,J1631-G1631)*AZ1631-AX1631)),"")))</f>
        <v/>
      </c>
      <c r="AP1631" s="359" t="str">
        <f>IF(Overview!$K$17='Internal Calcs'!$P$22,"",IF(Overview!$K$17='Internal Calcs'!$P$23,IF(AM1631="","",AM1631),IF(ISNUMBER(A1631),IF(AM1631="",(IF(F1631="Short",G1631-H1631,H1631-G1631)*AZ1631-AX1631),(IF(F1631="Short",G1631-L1631,L1631-G1631)*AZ1631-AX1631)),"")))</f>
        <v/>
      </c>
      <c r="AQ1631" s="176" t="str">
        <f t="shared" si="580"/>
        <v/>
      </c>
      <c r="AR1631" s="176" t="str">
        <f t="shared" si="581"/>
        <v/>
      </c>
      <c r="AS1631" s="176" t="str">
        <f t="shared" si="582"/>
        <v/>
      </c>
      <c r="AT1631" s="176" t="str">
        <f>IF(ISNUMBER(A1631),MAX($AS$2:AS1631)-AS1631,"")</f>
        <v/>
      </c>
      <c r="AU1631" s="177" t="str">
        <f t="shared" si="583"/>
        <v/>
      </c>
      <c r="AV1631" s="178" t="str">
        <f t="shared" si="584"/>
        <v/>
      </c>
      <c r="AW1631" s="178" t="str">
        <f t="shared" si="585"/>
        <v/>
      </c>
      <c r="AX1631" s="179" t="str">
        <f ca="1">IF(ISNUMBER($A1631),INDIRECT(CONCATENATE("'Instrument List'!B",(MATCH(E1631,'Instrument List'!A:A,0))-0)),"")</f>
        <v/>
      </c>
      <c r="AY1631" s="179" t="str">
        <f ca="1">IF(ISNUMBER($A1631),INDIRECT(CONCATENATE("'Instrument List'!D",(MATCH(E1631,'Instrument List'!A:A,0))-0)),"")</f>
        <v/>
      </c>
      <c r="AZ1631" s="179" t="str">
        <f ca="1">IF(ISNUMBER($A1631),INDIRECT(CONCATENATE("'Instrument List'!C",(MATCH(E1631,'Instrument List'!A:A,0))-0)),"")</f>
        <v/>
      </c>
      <c r="BA1631" s="180" t="str">
        <f ca="1">IF(ISNUMBER(A1631),INDIRECT(CONCATENATE("'Instrument List'!E",(MATCH(E1631,'Instrument List'!A:A,0))-0)),"")</f>
        <v/>
      </c>
      <c r="BB1631" s="181" t="str">
        <f t="shared" si="586"/>
        <v/>
      </c>
      <c r="BC1631" s="181" t="str">
        <f t="shared" si="587"/>
        <v/>
      </c>
      <c r="BD1631" s="181" t="str">
        <f ca="1">IF(ISNUMBER(A1631),INDIRECT(CONCATENATE("'Instrument List'!F",(MATCH(E1631,'Instrument List'!A:A,0))-0)),"")</f>
        <v/>
      </c>
    </row>
    <row r="1632" spans="1:56">
      <c r="A1632" s="223" t="str">
        <f t="shared" si="567"/>
        <v/>
      </c>
      <c r="B1632" s="224"/>
      <c r="C1632" s="225"/>
      <c r="D1632" s="182"/>
      <c r="E1632" s="182"/>
      <c r="F1632" s="182"/>
      <c r="G1632" s="203"/>
      <c r="H1632" s="218"/>
      <c r="I1632" s="213"/>
      <c r="J1632" s="207"/>
      <c r="K1632" s="213"/>
      <c r="L1632" s="207"/>
      <c r="M1632" s="213"/>
      <c r="N1632" s="207"/>
      <c r="O1632" s="183" t="str">
        <f t="shared" si="568"/>
        <v/>
      </c>
      <c r="P1632" s="184"/>
      <c r="Q1632" s="184"/>
      <c r="R1632" s="275"/>
      <c r="S1632" s="185" t="str">
        <f t="shared" si="569"/>
        <v/>
      </c>
      <c r="T1632" s="185" t="str">
        <f t="shared" si="570"/>
        <v/>
      </c>
      <c r="U1632" s="275"/>
      <c r="V1632" s="275"/>
      <c r="W1632" s="276" t="str">
        <f t="shared" si="571"/>
        <v/>
      </c>
      <c r="X1632" s="276" t="str">
        <f t="shared" si="572"/>
        <v/>
      </c>
      <c r="Y1632" s="276" t="str">
        <f t="shared" si="573"/>
        <v/>
      </c>
      <c r="Z1632" s="275"/>
      <c r="AA1632" s="184"/>
      <c r="AB1632" s="184"/>
      <c r="AC1632" s="185" t="str">
        <f t="shared" si="574"/>
        <v/>
      </c>
      <c r="AD1632" s="185" t="str">
        <f t="shared" si="575"/>
        <v/>
      </c>
      <c r="AE1632" s="186"/>
      <c r="AF1632" s="187" t="str">
        <f t="shared" si="576"/>
        <v/>
      </c>
      <c r="AG1632" s="182"/>
      <c r="AH1632" s="184"/>
      <c r="AI1632" s="184"/>
      <c r="AJ1632" s="182"/>
      <c r="AK1632" s="188" t="str">
        <f t="shared" si="577"/>
        <v/>
      </c>
      <c r="AL1632" s="188" t="str">
        <f t="shared" si="578"/>
        <v/>
      </c>
      <c r="AM1632" s="188" t="str">
        <f t="shared" si="579"/>
        <v/>
      </c>
      <c r="AN1632" s="359" t="str">
        <f>IF(Overview!$K$17='Internal Calcs'!$P$22,IF(AK1632="","",AK1632),IF(Overview!$K$17='Internal Calcs'!$P$23,IF(AK1632="","",AK1632),IF(ISNUMBER(A1632),(IF(F1632="Short",G1632-H1632,H1632-G1632)*AZ1632-AX1632),"")))</f>
        <v/>
      </c>
      <c r="AO1632" s="401" t="str">
        <f>IF(Overview!$K$17='Internal Calcs'!$P$22,IF(AL1632="","",AL1632),IF(Overview!$K$17='Internal Calcs'!$P$23,IF(AL1632="","",AL1632),IF(ISNUMBER(A1632),IF(AL1632="",(IF(F1632="Short",G1632-H1632,H1632-G1632)*AZ1632-AX1632),(IF(F1632="Short",G1632-J1632,J1632-G1632)*AZ1632-AX1632)),"")))</f>
        <v/>
      </c>
      <c r="AP1632" s="359" t="str">
        <f>IF(Overview!$K$17='Internal Calcs'!$P$22,"",IF(Overview!$K$17='Internal Calcs'!$P$23,IF(AM1632="","",AM1632),IF(ISNUMBER(A1632),IF(AM1632="",(IF(F1632="Short",G1632-H1632,H1632-G1632)*AZ1632-AX1632),(IF(F1632="Short",G1632-L1632,L1632-G1632)*AZ1632-AX1632)),"")))</f>
        <v/>
      </c>
      <c r="AQ1632" s="188" t="str">
        <f t="shared" si="580"/>
        <v/>
      </c>
      <c r="AR1632" s="188" t="str">
        <f t="shared" si="581"/>
        <v/>
      </c>
      <c r="AS1632" s="188" t="str">
        <f t="shared" si="582"/>
        <v/>
      </c>
      <c r="AT1632" s="188" t="str">
        <f>IF(ISNUMBER(A1632),MAX($AS$2:AS1632)-AS1632,"")</f>
        <v/>
      </c>
      <c r="AU1632" s="189" t="str">
        <f t="shared" si="583"/>
        <v/>
      </c>
      <c r="AV1632" s="190" t="str">
        <f t="shared" si="584"/>
        <v/>
      </c>
      <c r="AW1632" s="190" t="str">
        <f t="shared" si="585"/>
        <v/>
      </c>
      <c r="AX1632" s="191" t="str">
        <f ca="1">IF(ISNUMBER($A1632),INDIRECT(CONCATENATE("'Instrument List'!B",(MATCH(E1632,'Instrument List'!A:A,0))-0)),"")</f>
        <v/>
      </c>
      <c r="AY1632" s="191" t="str">
        <f ca="1">IF(ISNUMBER($A1632),INDIRECT(CONCATENATE("'Instrument List'!D",(MATCH(E1632,'Instrument List'!A:A,0))-0)),"")</f>
        <v/>
      </c>
      <c r="AZ1632" s="191" t="str">
        <f ca="1">IF(ISNUMBER($A1632),INDIRECT(CONCATENATE("'Instrument List'!C",(MATCH(E1632,'Instrument List'!A:A,0))-0)),"")</f>
        <v/>
      </c>
      <c r="BA1632" s="192" t="str">
        <f ca="1">IF(ISNUMBER(A1632),INDIRECT(CONCATENATE("'Instrument List'!E",(MATCH(E1632,'Instrument List'!A:A,0))-0)),"")</f>
        <v/>
      </c>
      <c r="BB1632" s="193" t="str">
        <f t="shared" si="586"/>
        <v/>
      </c>
      <c r="BC1632" s="193" t="str">
        <f t="shared" si="587"/>
        <v/>
      </c>
      <c r="BD1632" s="193" t="str">
        <f ca="1">IF(ISNUMBER(A1632),INDIRECT(CONCATENATE("'Instrument List'!F",(MATCH(E1632,'Instrument List'!A:A,0))-0)),"")</f>
        <v/>
      </c>
    </row>
    <row r="1633" spans="1:56">
      <c r="A1633" s="220" t="str">
        <f t="shared" si="567"/>
        <v/>
      </c>
      <c r="B1633" s="221"/>
      <c r="C1633" s="222"/>
      <c r="D1633" s="169"/>
      <c r="E1633" s="169"/>
      <c r="F1633" s="169"/>
      <c r="G1633" s="202"/>
      <c r="H1633" s="217"/>
      <c r="I1633" s="212"/>
      <c r="J1633" s="206"/>
      <c r="K1633" s="212"/>
      <c r="L1633" s="206"/>
      <c r="M1633" s="212"/>
      <c r="N1633" s="206"/>
      <c r="O1633" s="170" t="str">
        <f t="shared" si="568"/>
        <v/>
      </c>
      <c r="P1633" s="171"/>
      <c r="Q1633" s="171"/>
      <c r="R1633" s="171"/>
      <c r="S1633" s="172" t="str">
        <f t="shared" si="569"/>
        <v/>
      </c>
      <c r="T1633" s="172" t="str">
        <f t="shared" si="570"/>
        <v/>
      </c>
      <c r="U1633" s="171"/>
      <c r="V1633" s="171"/>
      <c r="W1633" s="173" t="str">
        <f t="shared" si="571"/>
        <v/>
      </c>
      <c r="X1633" s="173" t="str">
        <f t="shared" si="572"/>
        <v/>
      </c>
      <c r="Y1633" s="173" t="str">
        <f t="shared" si="573"/>
        <v/>
      </c>
      <c r="Z1633" s="171"/>
      <c r="AA1633" s="171"/>
      <c r="AB1633" s="171"/>
      <c r="AC1633" s="172" t="str">
        <f t="shared" si="574"/>
        <v/>
      </c>
      <c r="AD1633" s="172" t="str">
        <f t="shared" si="575"/>
        <v/>
      </c>
      <c r="AE1633" s="174"/>
      <c r="AF1633" s="175" t="str">
        <f t="shared" si="576"/>
        <v/>
      </c>
      <c r="AG1633" s="169"/>
      <c r="AH1633" s="171"/>
      <c r="AI1633" s="171"/>
      <c r="AJ1633" s="169"/>
      <c r="AK1633" s="176" t="str">
        <f t="shared" si="577"/>
        <v/>
      </c>
      <c r="AL1633" s="176" t="str">
        <f t="shared" si="578"/>
        <v/>
      </c>
      <c r="AM1633" s="176" t="str">
        <f t="shared" si="579"/>
        <v/>
      </c>
      <c r="AN1633" s="359" t="str">
        <f>IF(Overview!$K$17='Internal Calcs'!$P$22,IF(AK1633="","",AK1633),IF(Overview!$K$17='Internal Calcs'!$P$23,IF(AK1633="","",AK1633),IF(ISNUMBER(A1633),(IF(F1633="Short",G1633-H1633,H1633-G1633)*AZ1633-AX1633),"")))</f>
        <v/>
      </c>
      <c r="AO1633" s="401" t="str">
        <f>IF(Overview!$K$17='Internal Calcs'!$P$22,IF(AL1633="","",AL1633),IF(Overview!$K$17='Internal Calcs'!$P$23,IF(AL1633="","",AL1633),IF(ISNUMBER(A1633),IF(AL1633="",(IF(F1633="Short",G1633-H1633,H1633-G1633)*AZ1633-AX1633),(IF(F1633="Short",G1633-J1633,J1633-G1633)*AZ1633-AX1633)),"")))</f>
        <v/>
      </c>
      <c r="AP1633" s="359" t="str">
        <f>IF(Overview!$K$17='Internal Calcs'!$P$22,"",IF(Overview!$K$17='Internal Calcs'!$P$23,IF(AM1633="","",AM1633),IF(ISNUMBER(A1633),IF(AM1633="",(IF(F1633="Short",G1633-H1633,H1633-G1633)*AZ1633-AX1633),(IF(F1633="Short",G1633-L1633,L1633-G1633)*AZ1633-AX1633)),"")))</f>
        <v/>
      </c>
      <c r="AQ1633" s="176" t="str">
        <f t="shared" si="580"/>
        <v/>
      </c>
      <c r="AR1633" s="176" t="str">
        <f t="shared" si="581"/>
        <v/>
      </c>
      <c r="AS1633" s="176" t="str">
        <f t="shared" si="582"/>
        <v/>
      </c>
      <c r="AT1633" s="176" t="str">
        <f>IF(ISNUMBER(A1633),MAX($AS$2:AS1633)-AS1633,"")</f>
        <v/>
      </c>
      <c r="AU1633" s="177" t="str">
        <f t="shared" si="583"/>
        <v/>
      </c>
      <c r="AV1633" s="178" t="str">
        <f t="shared" si="584"/>
        <v/>
      </c>
      <c r="AW1633" s="178" t="str">
        <f t="shared" si="585"/>
        <v/>
      </c>
      <c r="AX1633" s="179" t="str">
        <f ca="1">IF(ISNUMBER($A1633),INDIRECT(CONCATENATE("'Instrument List'!B",(MATCH(E1633,'Instrument List'!A:A,0))-0)),"")</f>
        <v/>
      </c>
      <c r="AY1633" s="179" t="str">
        <f ca="1">IF(ISNUMBER($A1633),INDIRECT(CONCATENATE("'Instrument List'!D",(MATCH(E1633,'Instrument List'!A:A,0))-0)),"")</f>
        <v/>
      </c>
      <c r="AZ1633" s="179" t="str">
        <f ca="1">IF(ISNUMBER($A1633),INDIRECT(CONCATENATE("'Instrument List'!C",(MATCH(E1633,'Instrument List'!A:A,0))-0)),"")</f>
        <v/>
      </c>
      <c r="BA1633" s="180" t="str">
        <f ca="1">IF(ISNUMBER(A1633),INDIRECT(CONCATENATE("'Instrument List'!E",(MATCH(E1633,'Instrument List'!A:A,0))-0)),"")</f>
        <v/>
      </c>
      <c r="BB1633" s="181" t="str">
        <f t="shared" si="586"/>
        <v/>
      </c>
      <c r="BC1633" s="181" t="str">
        <f t="shared" si="587"/>
        <v/>
      </c>
      <c r="BD1633" s="181" t="str">
        <f ca="1">IF(ISNUMBER(A1633),INDIRECT(CONCATENATE("'Instrument List'!F",(MATCH(E1633,'Instrument List'!A:A,0))-0)),"")</f>
        <v/>
      </c>
    </row>
    <row r="1634" spans="1:56">
      <c r="A1634" s="223" t="str">
        <f t="shared" si="567"/>
        <v/>
      </c>
      <c r="B1634" s="224"/>
      <c r="C1634" s="225"/>
      <c r="D1634" s="182"/>
      <c r="E1634" s="182"/>
      <c r="F1634" s="182"/>
      <c r="G1634" s="203"/>
      <c r="H1634" s="218"/>
      <c r="I1634" s="213"/>
      <c r="J1634" s="207"/>
      <c r="K1634" s="213"/>
      <c r="L1634" s="207"/>
      <c r="M1634" s="213"/>
      <c r="N1634" s="207"/>
      <c r="O1634" s="183" t="str">
        <f t="shared" si="568"/>
        <v/>
      </c>
      <c r="P1634" s="184"/>
      <c r="Q1634" s="184"/>
      <c r="R1634" s="275"/>
      <c r="S1634" s="185" t="str">
        <f t="shared" si="569"/>
        <v/>
      </c>
      <c r="T1634" s="185" t="str">
        <f t="shared" si="570"/>
        <v/>
      </c>
      <c r="U1634" s="275"/>
      <c r="V1634" s="275"/>
      <c r="W1634" s="276" t="str">
        <f t="shared" si="571"/>
        <v/>
      </c>
      <c r="X1634" s="276" t="str">
        <f t="shared" si="572"/>
        <v/>
      </c>
      <c r="Y1634" s="276" t="str">
        <f t="shared" si="573"/>
        <v/>
      </c>
      <c r="Z1634" s="275"/>
      <c r="AA1634" s="184"/>
      <c r="AB1634" s="184"/>
      <c r="AC1634" s="185" t="str">
        <f t="shared" si="574"/>
        <v/>
      </c>
      <c r="AD1634" s="185" t="str">
        <f t="shared" si="575"/>
        <v/>
      </c>
      <c r="AE1634" s="186"/>
      <c r="AF1634" s="187" t="str">
        <f t="shared" si="576"/>
        <v/>
      </c>
      <c r="AG1634" s="182"/>
      <c r="AH1634" s="184"/>
      <c r="AI1634" s="184"/>
      <c r="AJ1634" s="182"/>
      <c r="AK1634" s="188" t="str">
        <f t="shared" si="577"/>
        <v/>
      </c>
      <c r="AL1634" s="188" t="str">
        <f t="shared" si="578"/>
        <v/>
      </c>
      <c r="AM1634" s="188" t="str">
        <f t="shared" si="579"/>
        <v/>
      </c>
      <c r="AN1634" s="359" t="str">
        <f>IF(Overview!$K$17='Internal Calcs'!$P$22,IF(AK1634="","",AK1634),IF(Overview!$K$17='Internal Calcs'!$P$23,IF(AK1634="","",AK1634),IF(ISNUMBER(A1634),(IF(F1634="Short",G1634-H1634,H1634-G1634)*AZ1634-AX1634),"")))</f>
        <v/>
      </c>
      <c r="AO1634" s="401" t="str">
        <f>IF(Overview!$K$17='Internal Calcs'!$P$22,IF(AL1634="","",AL1634),IF(Overview!$K$17='Internal Calcs'!$P$23,IF(AL1634="","",AL1634),IF(ISNUMBER(A1634),IF(AL1634="",(IF(F1634="Short",G1634-H1634,H1634-G1634)*AZ1634-AX1634),(IF(F1634="Short",G1634-J1634,J1634-G1634)*AZ1634-AX1634)),"")))</f>
        <v/>
      </c>
      <c r="AP1634" s="359" t="str">
        <f>IF(Overview!$K$17='Internal Calcs'!$P$22,"",IF(Overview!$K$17='Internal Calcs'!$P$23,IF(AM1634="","",AM1634),IF(ISNUMBER(A1634),IF(AM1634="",(IF(F1634="Short",G1634-H1634,H1634-G1634)*AZ1634-AX1634),(IF(F1634="Short",G1634-L1634,L1634-G1634)*AZ1634-AX1634)),"")))</f>
        <v/>
      </c>
      <c r="AQ1634" s="188" t="str">
        <f t="shared" si="580"/>
        <v/>
      </c>
      <c r="AR1634" s="188" t="str">
        <f t="shared" si="581"/>
        <v/>
      </c>
      <c r="AS1634" s="188" t="str">
        <f t="shared" si="582"/>
        <v/>
      </c>
      <c r="AT1634" s="188" t="str">
        <f>IF(ISNUMBER(A1634),MAX($AS$2:AS1634)-AS1634,"")</f>
        <v/>
      </c>
      <c r="AU1634" s="189" t="str">
        <f t="shared" si="583"/>
        <v/>
      </c>
      <c r="AV1634" s="190" t="str">
        <f t="shared" si="584"/>
        <v/>
      </c>
      <c r="AW1634" s="190" t="str">
        <f t="shared" si="585"/>
        <v/>
      </c>
      <c r="AX1634" s="191" t="str">
        <f ca="1">IF(ISNUMBER($A1634),INDIRECT(CONCATENATE("'Instrument List'!B",(MATCH(E1634,'Instrument List'!A:A,0))-0)),"")</f>
        <v/>
      </c>
      <c r="AY1634" s="191" t="str">
        <f ca="1">IF(ISNUMBER($A1634),INDIRECT(CONCATENATE("'Instrument List'!D",(MATCH(E1634,'Instrument List'!A:A,0))-0)),"")</f>
        <v/>
      </c>
      <c r="AZ1634" s="191" t="str">
        <f ca="1">IF(ISNUMBER($A1634),INDIRECT(CONCATENATE("'Instrument List'!C",(MATCH(E1634,'Instrument List'!A:A,0))-0)),"")</f>
        <v/>
      </c>
      <c r="BA1634" s="192" t="str">
        <f ca="1">IF(ISNUMBER(A1634),INDIRECT(CONCATENATE("'Instrument List'!E",(MATCH(E1634,'Instrument List'!A:A,0))-0)),"")</f>
        <v/>
      </c>
      <c r="BB1634" s="193" t="str">
        <f t="shared" si="586"/>
        <v/>
      </c>
      <c r="BC1634" s="193" t="str">
        <f t="shared" si="587"/>
        <v/>
      </c>
      <c r="BD1634" s="193" t="str">
        <f ca="1">IF(ISNUMBER(A1634),INDIRECT(CONCATENATE("'Instrument List'!F",(MATCH(E1634,'Instrument List'!A:A,0))-0)),"")</f>
        <v/>
      </c>
    </row>
    <row r="1635" spans="1:56">
      <c r="A1635" s="220" t="str">
        <f t="shared" si="567"/>
        <v/>
      </c>
      <c r="B1635" s="221"/>
      <c r="C1635" s="222"/>
      <c r="D1635" s="169"/>
      <c r="E1635" s="169"/>
      <c r="F1635" s="169"/>
      <c r="G1635" s="202"/>
      <c r="H1635" s="217"/>
      <c r="I1635" s="212"/>
      <c r="J1635" s="206"/>
      <c r="K1635" s="212"/>
      <c r="L1635" s="206"/>
      <c r="M1635" s="212"/>
      <c r="N1635" s="206"/>
      <c r="O1635" s="170" t="str">
        <f t="shared" si="568"/>
        <v/>
      </c>
      <c r="P1635" s="171"/>
      <c r="Q1635" s="171"/>
      <c r="R1635" s="171"/>
      <c r="S1635" s="172" t="str">
        <f t="shared" si="569"/>
        <v/>
      </c>
      <c r="T1635" s="172" t="str">
        <f t="shared" si="570"/>
        <v/>
      </c>
      <c r="U1635" s="171"/>
      <c r="V1635" s="171"/>
      <c r="W1635" s="173" t="str">
        <f t="shared" si="571"/>
        <v/>
      </c>
      <c r="X1635" s="173" t="str">
        <f t="shared" si="572"/>
        <v/>
      </c>
      <c r="Y1635" s="173" t="str">
        <f t="shared" si="573"/>
        <v/>
      </c>
      <c r="Z1635" s="171"/>
      <c r="AA1635" s="171"/>
      <c r="AB1635" s="171"/>
      <c r="AC1635" s="172" t="str">
        <f t="shared" si="574"/>
        <v/>
      </c>
      <c r="AD1635" s="172" t="str">
        <f t="shared" si="575"/>
        <v/>
      </c>
      <c r="AE1635" s="174"/>
      <c r="AF1635" s="175" t="str">
        <f t="shared" si="576"/>
        <v/>
      </c>
      <c r="AG1635" s="169"/>
      <c r="AH1635" s="171"/>
      <c r="AI1635" s="171"/>
      <c r="AJ1635" s="169"/>
      <c r="AK1635" s="176" t="str">
        <f t="shared" si="577"/>
        <v/>
      </c>
      <c r="AL1635" s="176" t="str">
        <f t="shared" si="578"/>
        <v/>
      </c>
      <c r="AM1635" s="176" t="str">
        <f t="shared" si="579"/>
        <v/>
      </c>
      <c r="AN1635" s="359" t="str">
        <f>IF(Overview!$K$17='Internal Calcs'!$P$22,IF(AK1635="","",AK1635),IF(Overview!$K$17='Internal Calcs'!$P$23,IF(AK1635="","",AK1635),IF(ISNUMBER(A1635),(IF(F1635="Short",G1635-H1635,H1635-G1635)*AZ1635-AX1635),"")))</f>
        <v/>
      </c>
      <c r="AO1635" s="401" t="str">
        <f>IF(Overview!$K$17='Internal Calcs'!$P$22,IF(AL1635="","",AL1635),IF(Overview!$K$17='Internal Calcs'!$P$23,IF(AL1635="","",AL1635),IF(ISNUMBER(A1635),IF(AL1635="",(IF(F1635="Short",G1635-H1635,H1635-G1635)*AZ1635-AX1635),(IF(F1635="Short",G1635-J1635,J1635-G1635)*AZ1635-AX1635)),"")))</f>
        <v/>
      </c>
      <c r="AP1635" s="359" t="str">
        <f>IF(Overview!$K$17='Internal Calcs'!$P$22,"",IF(Overview!$K$17='Internal Calcs'!$P$23,IF(AM1635="","",AM1635),IF(ISNUMBER(A1635),IF(AM1635="",(IF(F1635="Short",G1635-H1635,H1635-G1635)*AZ1635-AX1635),(IF(F1635="Short",G1635-L1635,L1635-G1635)*AZ1635-AX1635)),"")))</f>
        <v/>
      </c>
      <c r="AQ1635" s="176" t="str">
        <f t="shared" si="580"/>
        <v/>
      </c>
      <c r="AR1635" s="176" t="str">
        <f t="shared" si="581"/>
        <v/>
      </c>
      <c r="AS1635" s="176" t="str">
        <f t="shared" si="582"/>
        <v/>
      </c>
      <c r="AT1635" s="176" t="str">
        <f>IF(ISNUMBER(A1635),MAX($AS$2:AS1635)-AS1635,"")</f>
        <v/>
      </c>
      <c r="AU1635" s="177" t="str">
        <f t="shared" si="583"/>
        <v/>
      </c>
      <c r="AV1635" s="178" t="str">
        <f t="shared" si="584"/>
        <v/>
      </c>
      <c r="AW1635" s="178" t="str">
        <f t="shared" si="585"/>
        <v/>
      </c>
      <c r="AX1635" s="179" t="str">
        <f ca="1">IF(ISNUMBER($A1635),INDIRECT(CONCATENATE("'Instrument List'!B",(MATCH(E1635,'Instrument List'!A:A,0))-0)),"")</f>
        <v/>
      </c>
      <c r="AY1635" s="179" t="str">
        <f ca="1">IF(ISNUMBER($A1635),INDIRECT(CONCATENATE("'Instrument List'!D",(MATCH(E1635,'Instrument List'!A:A,0))-0)),"")</f>
        <v/>
      </c>
      <c r="AZ1635" s="179" t="str">
        <f ca="1">IF(ISNUMBER($A1635),INDIRECT(CONCATENATE("'Instrument List'!C",(MATCH(E1635,'Instrument List'!A:A,0))-0)),"")</f>
        <v/>
      </c>
      <c r="BA1635" s="180" t="str">
        <f ca="1">IF(ISNUMBER(A1635),INDIRECT(CONCATENATE("'Instrument List'!E",(MATCH(E1635,'Instrument List'!A:A,0))-0)),"")</f>
        <v/>
      </c>
      <c r="BB1635" s="181" t="str">
        <f t="shared" si="586"/>
        <v/>
      </c>
      <c r="BC1635" s="181" t="str">
        <f t="shared" si="587"/>
        <v/>
      </c>
      <c r="BD1635" s="181" t="str">
        <f ca="1">IF(ISNUMBER(A1635),INDIRECT(CONCATENATE("'Instrument List'!F",(MATCH(E1635,'Instrument List'!A:A,0))-0)),"")</f>
        <v/>
      </c>
    </row>
    <row r="1636" spans="1:56">
      <c r="A1636" s="223" t="str">
        <f t="shared" si="567"/>
        <v/>
      </c>
      <c r="B1636" s="224"/>
      <c r="C1636" s="225"/>
      <c r="D1636" s="182"/>
      <c r="E1636" s="182"/>
      <c r="F1636" s="182"/>
      <c r="G1636" s="203"/>
      <c r="H1636" s="218"/>
      <c r="I1636" s="213"/>
      <c r="J1636" s="207"/>
      <c r="K1636" s="213"/>
      <c r="L1636" s="207"/>
      <c r="M1636" s="213"/>
      <c r="N1636" s="207"/>
      <c r="O1636" s="183" t="str">
        <f t="shared" si="568"/>
        <v/>
      </c>
      <c r="P1636" s="184"/>
      <c r="Q1636" s="184"/>
      <c r="R1636" s="275"/>
      <c r="S1636" s="185" t="str">
        <f t="shared" si="569"/>
        <v/>
      </c>
      <c r="T1636" s="185" t="str">
        <f t="shared" si="570"/>
        <v/>
      </c>
      <c r="U1636" s="275"/>
      <c r="V1636" s="275"/>
      <c r="W1636" s="276" t="str">
        <f t="shared" si="571"/>
        <v/>
      </c>
      <c r="X1636" s="276" t="str">
        <f t="shared" si="572"/>
        <v/>
      </c>
      <c r="Y1636" s="276" t="str">
        <f t="shared" si="573"/>
        <v/>
      </c>
      <c r="Z1636" s="275"/>
      <c r="AA1636" s="184"/>
      <c r="AB1636" s="184"/>
      <c r="AC1636" s="185" t="str">
        <f t="shared" si="574"/>
        <v/>
      </c>
      <c r="AD1636" s="185" t="str">
        <f t="shared" si="575"/>
        <v/>
      </c>
      <c r="AE1636" s="186"/>
      <c r="AF1636" s="187" t="str">
        <f t="shared" si="576"/>
        <v/>
      </c>
      <c r="AG1636" s="182"/>
      <c r="AH1636" s="184"/>
      <c r="AI1636" s="184"/>
      <c r="AJ1636" s="182"/>
      <c r="AK1636" s="188" t="str">
        <f t="shared" si="577"/>
        <v/>
      </c>
      <c r="AL1636" s="188" t="str">
        <f t="shared" si="578"/>
        <v/>
      </c>
      <c r="AM1636" s="188" t="str">
        <f t="shared" si="579"/>
        <v/>
      </c>
      <c r="AN1636" s="359" t="str">
        <f>IF(Overview!$K$17='Internal Calcs'!$P$22,IF(AK1636="","",AK1636),IF(Overview!$K$17='Internal Calcs'!$P$23,IF(AK1636="","",AK1636),IF(ISNUMBER(A1636),(IF(F1636="Short",G1636-H1636,H1636-G1636)*AZ1636-AX1636),"")))</f>
        <v/>
      </c>
      <c r="AO1636" s="401" t="str">
        <f>IF(Overview!$K$17='Internal Calcs'!$P$22,IF(AL1636="","",AL1636),IF(Overview!$K$17='Internal Calcs'!$P$23,IF(AL1636="","",AL1636),IF(ISNUMBER(A1636),IF(AL1636="",(IF(F1636="Short",G1636-H1636,H1636-G1636)*AZ1636-AX1636),(IF(F1636="Short",G1636-J1636,J1636-G1636)*AZ1636-AX1636)),"")))</f>
        <v/>
      </c>
      <c r="AP1636" s="359" t="str">
        <f>IF(Overview!$K$17='Internal Calcs'!$P$22,"",IF(Overview!$K$17='Internal Calcs'!$P$23,IF(AM1636="","",AM1636),IF(ISNUMBER(A1636),IF(AM1636="",(IF(F1636="Short",G1636-H1636,H1636-G1636)*AZ1636-AX1636),(IF(F1636="Short",G1636-L1636,L1636-G1636)*AZ1636-AX1636)),"")))</f>
        <v/>
      </c>
      <c r="AQ1636" s="188" t="str">
        <f t="shared" si="580"/>
        <v/>
      </c>
      <c r="AR1636" s="188" t="str">
        <f t="shared" si="581"/>
        <v/>
      </c>
      <c r="AS1636" s="188" t="str">
        <f t="shared" si="582"/>
        <v/>
      </c>
      <c r="AT1636" s="188" t="str">
        <f>IF(ISNUMBER(A1636),MAX($AS$2:AS1636)-AS1636,"")</f>
        <v/>
      </c>
      <c r="AU1636" s="189" t="str">
        <f t="shared" si="583"/>
        <v/>
      </c>
      <c r="AV1636" s="190" t="str">
        <f t="shared" si="584"/>
        <v/>
      </c>
      <c r="AW1636" s="190" t="str">
        <f t="shared" si="585"/>
        <v/>
      </c>
      <c r="AX1636" s="191" t="str">
        <f ca="1">IF(ISNUMBER($A1636),INDIRECT(CONCATENATE("'Instrument List'!B",(MATCH(E1636,'Instrument List'!A:A,0))-0)),"")</f>
        <v/>
      </c>
      <c r="AY1636" s="191" t="str">
        <f ca="1">IF(ISNUMBER($A1636),INDIRECT(CONCATENATE("'Instrument List'!D",(MATCH(E1636,'Instrument List'!A:A,0))-0)),"")</f>
        <v/>
      </c>
      <c r="AZ1636" s="191" t="str">
        <f ca="1">IF(ISNUMBER($A1636),INDIRECT(CONCATENATE("'Instrument List'!C",(MATCH(E1636,'Instrument List'!A:A,0))-0)),"")</f>
        <v/>
      </c>
      <c r="BA1636" s="192" t="str">
        <f ca="1">IF(ISNUMBER(A1636),INDIRECT(CONCATENATE("'Instrument List'!E",(MATCH(E1636,'Instrument List'!A:A,0))-0)),"")</f>
        <v/>
      </c>
      <c r="BB1636" s="193" t="str">
        <f t="shared" si="586"/>
        <v/>
      </c>
      <c r="BC1636" s="193" t="str">
        <f t="shared" si="587"/>
        <v/>
      </c>
      <c r="BD1636" s="193" t="str">
        <f ca="1">IF(ISNUMBER(A1636),INDIRECT(CONCATENATE("'Instrument List'!F",(MATCH(E1636,'Instrument List'!A:A,0))-0)),"")</f>
        <v/>
      </c>
    </row>
    <row r="1637" spans="1:56">
      <c r="A1637" s="220" t="str">
        <f t="shared" si="567"/>
        <v/>
      </c>
      <c r="B1637" s="221"/>
      <c r="C1637" s="222"/>
      <c r="D1637" s="169"/>
      <c r="E1637" s="169"/>
      <c r="F1637" s="169"/>
      <c r="G1637" s="202"/>
      <c r="H1637" s="217"/>
      <c r="I1637" s="212"/>
      <c r="J1637" s="206"/>
      <c r="K1637" s="212"/>
      <c r="L1637" s="206"/>
      <c r="M1637" s="212"/>
      <c r="N1637" s="206"/>
      <c r="O1637" s="170" t="str">
        <f t="shared" si="568"/>
        <v/>
      </c>
      <c r="P1637" s="171"/>
      <c r="Q1637" s="171"/>
      <c r="R1637" s="171"/>
      <c r="S1637" s="172" t="str">
        <f t="shared" si="569"/>
        <v/>
      </c>
      <c r="T1637" s="172" t="str">
        <f t="shared" si="570"/>
        <v/>
      </c>
      <c r="U1637" s="171"/>
      <c r="V1637" s="171"/>
      <c r="W1637" s="173" t="str">
        <f t="shared" si="571"/>
        <v/>
      </c>
      <c r="X1637" s="173" t="str">
        <f t="shared" si="572"/>
        <v/>
      </c>
      <c r="Y1637" s="173" t="str">
        <f t="shared" si="573"/>
        <v/>
      </c>
      <c r="Z1637" s="171"/>
      <c r="AA1637" s="171"/>
      <c r="AB1637" s="171"/>
      <c r="AC1637" s="172" t="str">
        <f t="shared" si="574"/>
        <v/>
      </c>
      <c r="AD1637" s="172" t="str">
        <f t="shared" si="575"/>
        <v/>
      </c>
      <c r="AE1637" s="174"/>
      <c r="AF1637" s="175" t="str">
        <f t="shared" si="576"/>
        <v/>
      </c>
      <c r="AG1637" s="169"/>
      <c r="AH1637" s="171"/>
      <c r="AI1637" s="171"/>
      <c r="AJ1637" s="169"/>
      <c r="AK1637" s="176" t="str">
        <f t="shared" si="577"/>
        <v/>
      </c>
      <c r="AL1637" s="176" t="str">
        <f t="shared" si="578"/>
        <v/>
      </c>
      <c r="AM1637" s="176" t="str">
        <f t="shared" si="579"/>
        <v/>
      </c>
      <c r="AN1637" s="359" t="str">
        <f>IF(Overview!$K$17='Internal Calcs'!$P$22,IF(AK1637="","",AK1637),IF(Overview!$K$17='Internal Calcs'!$P$23,IF(AK1637="","",AK1637),IF(ISNUMBER(A1637),(IF(F1637="Short",G1637-H1637,H1637-G1637)*AZ1637-AX1637),"")))</f>
        <v/>
      </c>
      <c r="AO1637" s="401" t="str">
        <f>IF(Overview!$K$17='Internal Calcs'!$P$22,IF(AL1637="","",AL1637),IF(Overview!$K$17='Internal Calcs'!$P$23,IF(AL1637="","",AL1637),IF(ISNUMBER(A1637),IF(AL1637="",(IF(F1637="Short",G1637-H1637,H1637-G1637)*AZ1637-AX1637),(IF(F1637="Short",G1637-J1637,J1637-G1637)*AZ1637-AX1637)),"")))</f>
        <v/>
      </c>
      <c r="AP1637" s="359" t="str">
        <f>IF(Overview!$K$17='Internal Calcs'!$P$22,"",IF(Overview!$K$17='Internal Calcs'!$P$23,IF(AM1637="","",AM1637),IF(ISNUMBER(A1637),IF(AM1637="",(IF(F1637="Short",G1637-H1637,H1637-G1637)*AZ1637-AX1637),(IF(F1637="Short",G1637-L1637,L1637-G1637)*AZ1637-AX1637)),"")))</f>
        <v/>
      </c>
      <c r="AQ1637" s="176" t="str">
        <f t="shared" si="580"/>
        <v/>
      </c>
      <c r="AR1637" s="176" t="str">
        <f t="shared" si="581"/>
        <v/>
      </c>
      <c r="AS1637" s="176" t="str">
        <f t="shared" si="582"/>
        <v/>
      </c>
      <c r="AT1637" s="176" t="str">
        <f>IF(ISNUMBER(A1637),MAX($AS$2:AS1637)-AS1637,"")</f>
        <v/>
      </c>
      <c r="AU1637" s="177" t="str">
        <f t="shared" si="583"/>
        <v/>
      </c>
      <c r="AV1637" s="178" t="str">
        <f t="shared" si="584"/>
        <v/>
      </c>
      <c r="AW1637" s="178" t="str">
        <f t="shared" si="585"/>
        <v/>
      </c>
      <c r="AX1637" s="179" t="str">
        <f ca="1">IF(ISNUMBER($A1637),INDIRECT(CONCATENATE("'Instrument List'!B",(MATCH(E1637,'Instrument List'!A:A,0))-0)),"")</f>
        <v/>
      </c>
      <c r="AY1637" s="179" t="str">
        <f ca="1">IF(ISNUMBER($A1637),INDIRECT(CONCATENATE("'Instrument List'!D",(MATCH(E1637,'Instrument List'!A:A,0))-0)),"")</f>
        <v/>
      </c>
      <c r="AZ1637" s="179" t="str">
        <f ca="1">IF(ISNUMBER($A1637),INDIRECT(CONCATENATE("'Instrument List'!C",(MATCH(E1637,'Instrument List'!A:A,0))-0)),"")</f>
        <v/>
      </c>
      <c r="BA1637" s="180" t="str">
        <f ca="1">IF(ISNUMBER(A1637),INDIRECT(CONCATENATE("'Instrument List'!E",(MATCH(E1637,'Instrument List'!A:A,0))-0)),"")</f>
        <v/>
      </c>
      <c r="BB1637" s="181" t="str">
        <f t="shared" si="586"/>
        <v/>
      </c>
      <c r="BC1637" s="181" t="str">
        <f t="shared" si="587"/>
        <v/>
      </c>
      <c r="BD1637" s="181" t="str">
        <f ca="1">IF(ISNUMBER(A1637),INDIRECT(CONCATENATE("'Instrument List'!F",(MATCH(E1637,'Instrument List'!A:A,0))-0)),"")</f>
        <v/>
      </c>
    </row>
    <row r="1638" spans="1:56">
      <c r="A1638" s="223" t="str">
        <f t="shared" si="567"/>
        <v/>
      </c>
      <c r="B1638" s="224"/>
      <c r="C1638" s="225"/>
      <c r="D1638" s="182"/>
      <c r="E1638" s="182"/>
      <c r="F1638" s="182"/>
      <c r="G1638" s="203"/>
      <c r="H1638" s="218"/>
      <c r="I1638" s="213"/>
      <c r="J1638" s="207"/>
      <c r="K1638" s="213"/>
      <c r="L1638" s="207"/>
      <c r="M1638" s="213"/>
      <c r="N1638" s="207"/>
      <c r="O1638" s="183" t="str">
        <f t="shared" si="568"/>
        <v/>
      </c>
      <c r="P1638" s="184"/>
      <c r="Q1638" s="184"/>
      <c r="R1638" s="275"/>
      <c r="S1638" s="185" t="str">
        <f t="shared" si="569"/>
        <v/>
      </c>
      <c r="T1638" s="185" t="str">
        <f t="shared" si="570"/>
        <v/>
      </c>
      <c r="U1638" s="275"/>
      <c r="V1638" s="275"/>
      <c r="W1638" s="276" t="str">
        <f t="shared" si="571"/>
        <v/>
      </c>
      <c r="X1638" s="276" t="str">
        <f t="shared" si="572"/>
        <v/>
      </c>
      <c r="Y1638" s="276" t="str">
        <f t="shared" si="573"/>
        <v/>
      </c>
      <c r="Z1638" s="275"/>
      <c r="AA1638" s="184"/>
      <c r="AB1638" s="184"/>
      <c r="AC1638" s="185" t="str">
        <f t="shared" si="574"/>
        <v/>
      </c>
      <c r="AD1638" s="185" t="str">
        <f t="shared" si="575"/>
        <v/>
      </c>
      <c r="AE1638" s="186"/>
      <c r="AF1638" s="187" t="str">
        <f t="shared" si="576"/>
        <v/>
      </c>
      <c r="AG1638" s="182"/>
      <c r="AH1638" s="184"/>
      <c r="AI1638" s="184"/>
      <c r="AJ1638" s="182"/>
      <c r="AK1638" s="188" t="str">
        <f t="shared" si="577"/>
        <v/>
      </c>
      <c r="AL1638" s="188" t="str">
        <f t="shared" si="578"/>
        <v/>
      </c>
      <c r="AM1638" s="188" t="str">
        <f t="shared" si="579"/>
        <v/>
      </c>
      <c r="AN1638" s="359" t="str">
        <f>IF(Overview!$K$17='Internal Calcs'!$P$22,IF(AK1638="","",AK1638),IF(Overview!$K$17='Internal Calcs'!$P$23,IF(AK1638="","",AK1638),IF(ISNUMBER(A1638),(IF(F1638="Short",G1638-H1638,H1638-G1638)*AZ1638-AX1638),"")))</f>
        <v/>
      </c>
      <c r="AO1638" s="401" t="str">
        <f>IF(Overview!$K$17='Internal Calcs'!$P$22,IF(AL1638="","",AL1638),IF(Overview!$K$17='Internal Calcs'!$P$23,IF(AL1638="","",AL1638),IF(ISNUMBER(A1638),IF(AL1638="",(IF(F1638="Short",G1638-H1638,H1638-G1638)*AZ1638-AX1638),(IF(F1638="Short",G1638-J1638,J1638-G1638)*AZ1638-AX1638)),"")))</f>
        <v/>
      </c>
      <c r="AP1638" s="359" t="str">
        <f>IF(Overview!$K$17='Internal Calcs'!$P$22,"",IF(Overview!$K$17='Internal Calcs'!$P$23,IF(AM1638="","",AM1638),IF(ISNUMBER(A1638),IF(AM1638="",(IF(F1638="Short",G1638-H1638,H1638-G1638)*AZ1638-AX1638),(IF(F1638="Short",G1638-L1638,L1638-G1638)*AZ1638-AX1638)),"")))</f>
        <v/>
      </c>
      <c r="AQ1638" s="188" t="str">
        <f t="shared" si="580"/>
        <v/>
      </c>
      <c r="AR1638" s="188" t="str">
        <f t="shared" si="581"/>
        <v/>
      </c>
      <c r="AS1638" s="188" t="str">
        <f t="shared" si="582"/>
        <v/>
      </c>
      <c r="AT1638" s="188" t="str">
        <f>IF(ISNUMBER(A1638),MAX($AS$2:AS1638)-AS1638,"")</f>
        <v/>
      </c>
      <c r="AU1638" s="189" t="str">
        <f t="shared" si="583"/>
        <v/>
      </c>
      <c r="AV1638" s="190" t="str">
        <f t="shared" si="584"/>
        <v/>
      </c>
      <c r="AW1638" s="190" t="str">
        <f t="shared" si="585"/>
        <v/>
      </c>
      <c r="AX1638" s="191" t="str">
        <f ca="1">IF(ISNUMBER($A1638),INDIRECT(CONCATENATE("'Instrument List'!B",(MATCH(E1638,'Instrument List'!A:A,0))-0)),"")</f>
        <v/>
      </c>
      <c r="AY1638" s="191" t="str">
        <f ca="1">IF(ISNUMBER($A1638),INDIRECT(CONCATENATE("'Instrument List'!D",(MATCH(E1638,'Instrument List'!A:A,0))-0)),"")</f>
        <v/>
      </c>
      <c r="AZ1638" s="191" t="str">
        <f ca="1">IF(ISNUMBER($A1638),INDIRECT(CONCATENATE("'Instrument List'!C",(MATCH(E1638,'Instrument List'!A:A,0))-0)),"")</f>
        <v/>
      </c>
      <c r="BA1638" s="192" t="str">
        <f ca="1">IF(ISNUMBER(A1638),INDIRECT(CONCATENATE("'Instrument List'!E",(MATCH(E1638,'Instrument List'!A:A,0))-0)),"")</f>
        <v/>
      </c>
      <c r="BB1638" s="193" t="str">
        <f t="shared" si="586"/>
        <v/>
      </c>
      <c r="BC1638" s="193" t="str">
        <f t="shared" si="587"/>
        <v/>
      </c>
      <c r="BD1638" s="193" t="str">
        <f ca="1">IF(ISNUMBER(A1638),INDIRECT(CONCATENATE("'Instrument List'!F",(MATCH(E1638,'Instrument List'!A:A,0))-0)),"")</f>
        <v/>
      </c>
    </row>
    <row r="1639" spans="1:56">
      <c r="A1639" s="220" t="str">
        <f t="shared" si="567"/>
        <v/>
      </c>
      <c r="B1639" s="221"/>
      <c r="C1639" s="222"/>
      <c r="D1639" s="169"/>
      <c r="E1639" s="169"/>
      <c r="F1639" s="169"/>
      <c r="G1639" s="202"/>
      <c r="H1639" s="217"/>
      <c r="I1639" s="212"/>
      <c r="J1639" s="206"/>
      <c r="K1639" s="212"/>
      <c r="L1639" s="206"/>
      <c r="M1639" s="212"/>
      <c r="N1639" s="206"/>
      <c r="O1639" s="170" t="str">
        <f t="shared" si="568"/>
        <v/>
      </c>
      <c r="P1639" s="171"/>
      <c r="Q1639" s="171"/>
      <c r="R1639" s="171"/>
      <c r="S1639" s="172" t="str">
        <f t="shared" si="569"/>
        <v/>
      </c>
      <c r="T1639" s="172" t="str">
        <f t="shared" si="570"/>
        <v/>
      </c>
      <c r="U1639" s="171"/>
      <c r="V1639" s="171"/>
      <c r="W1639" s="173" t="str">
        <f t="shared" si="571"/>
        <v/>
      </c>
      <c r="X1639" s="173" t="str">
        <f t="shared" si="572"/>
        <v/>
      </c>
      <c r="Y1639" s="173" t="str">
        <f t="shared" si="573"/>
        <v/>
      </c>
      <c r="Z1639" s="171"/>
      <c r="AA1639" s="171"/>
      <c r="AB1639" s="171"/>
      <c r="AC1639" s="172" t="str">
        <f t="shared" si="574"/>
        <v/>
      </c>
      <c r="AD1639" s="172" t="str">
        <f t="shared" si="575"/>
        <v/>
      </c>
      <c r="AE1639" s="174"/>
      <c r="AF1639" s="175" t="str">
        <f t="shared" si="576"/>
        <v/>
      </c>
      <c r="AG1639" s="169"/>
      <c r="AH1639" s="171"/>
      <c r="AI1639" s="171"/>
      <c r="AJ1639" s="169"/>
      <c r="AK1639" s="176" t="str">
        <f t="shared" si="577"/>
        <v/>
      </c>
      <c r="AL1639" s="176" t="str">
        <f t="shared" si="578"/>
        <v/>
      </c>
      <c r="AM1639" s="176" t="str">
        <f t="shared" si="579"/>
        <v/>
      </c>
      <c r="AN1639" s="359" t="str">
        <f>IF(Overview!$K$17='Internal Calcs'!$P$22,IF(AK1639="","",AK1639),IF(Overview!$K$17='Internal Calcs'!$P$23,IF(AK1639="","",AK1639),IF(ISNUMBER(A1639),(IF(F1639="Short",G1639-H1639,H1639-G1639)*AZ1639-AX1639),"")))</f>
        <v/>
      </c>
      <c r="AO1639" s="401" t="str">
        <f>IF(Overview!$K$17='Internal Calcs'!$P$22,IF(AL1639="","",AL1639),IF(Overview!$K$17='Internal Calcs'!$P$23,IF(AL1639="","",AL1639),IF(ISNUMBER(A1639),IF(AL1639="",(IF(F1639="Short",G1639-H1639,H1639-G1639)*AZ1639-AX1639),(IF(F1639="Short",G1639-J1639,J1639-G1639)*AZ1639-AX1639)),"")))</f>
        <v/>
      </c>
      <c r="AP1639" s="359" t="str">
        <f>IF(Overview!$K$17='Internal Calcs'!$P$22,"",IF(Overview!$K$17='Internal Calcs'!$P$23,IF(AM1639="","",AM1639),IF(ISNUMBER(A1639),IF(AM1639="",(IF(F1639="Short",G1639-H1639,H1639-G1639)*AZ1639-AX1639),(IF(F1639="Short",G1639-L1639,L1639-G1639)*AZ1639-AX1639)),"")))</f>
        <v/>
      </c>
      <c r="AQ1639" s="176" t="str">
        <f t="shared" si="580"/>
        <v/>
      </c>
      <c r="AR1639" s="176" t="str">
        <f t="shared" si="581"/>
        <v/>
      </c>
      <c r="AS1639" s="176" t="str">
        <f t="shared" si="582"/>
        <v/>
      </c>
      <c r="AT1639" s="176" t="str">
        <f>IF(ISNUMBER(A1639),MAX($AS$2:AS1639)-AS1639,"")</f>
        <v/>
      </c>
      <c r="AU1639" s="177" t="str">
        <f t="shared" si="583"/>
        <v/>
      </c>
      <c r="AV1639" s="178" t="str">
        <f t="shared" si="584"/>
        <v/>
      </c>
      <c r="AW1639" s="178" t="str">
        <f t="shared" si="585"/>
        <v/>
      </c>
      <c r="AX1639" s="179" t="str">
        <f ca="1">IF(ISNUMBER($A1639),INDIRECT(CONCATENATE("'Instrument List'!B",(MATCH(E1639,'Instrument List'!A:A,0))-0)),"")</f>
        <v/>
      </c>
      <c r="AY1639" s="179" t="str">
        <f ca="1">IF(ISNUMBER($A1639),INDIRECT(CONCATENATE("'Instrument List'!D",(MATCH(E1639,'Instrument List'!A:A,0))-0)),"")</f>
        <v/>
      </c>
      <c r="AZ1639" s="179" t="str">
        <f ca="1">IF(ISNUMBER($A1639),INDIRECT(CONCATENATE("'Instrument List'!C",(MATCH(E1639,'Instrument List'!A:A,0))-0)),"")</f>
        <v/>
      </c>
      <c r="BA1639" s="180" t="str">
        <f ca="1">IF(ISNUMBER(A1639),INDIRECT(CONCATENATE("'Instrument List'!E",(MATCH(E1639,'Instrument List'!A:A,0))-0)),"")</f>
        <v/>
      </c>
      <c r="BB1639" s="181" t="str">
        <f t="shared" si="586"/>
        <v/>
      </c>
      <c r="BC1639" s="181" t="str">
        <f t="shared" si="587"/>
        <v/>
      </c>
      <c r="BD1639" s="181" t="str">
        <f ca="1">IF(ISNUMBER(A1639),INDIRECT(CONCATENATE("'Instrument List'!F",(MATCH(E1639,'Instrument List'!A:A,0))-0)),"")</f>
        <v/>
      </c>
    </row>
    <row r="1640" spans="1:56">
      <c r="A1640" s="223" t="str">
        <f t="shared" si="567"/>
        <v/>
      </c>
      <c r="B1640" s="224"/>
      <c r="C1640" s="225"/>
      <c r="D1640" s="182"/>
      <c r="E1640" s="182"/>
      <c r="F1640" s="182"/>
      <c r="G1640" s="203"/>
      <c r="H1640" s="218"/>
      <c r="I1640" s="213"/>
      <c r="J1640" s="207"/>
      <c r="K1640" s="213"/>
      <c r="L1640" s="207"/>
      <c r="M1640" s="213"/>
      <c r="N1640" s="207"/>
      <c r="O1640" s="183" t="str">
        <f t="shared" si="568"/>
        <v/>
      </c>
      <c r="P1640" s="184"/>
      <c r="Q1640" s="184"/>
      <c r="R1640" s="275"/>
      <c r="S1640" s="185" t="str">
        <f t="shared" si="569"/>
        <v/>
      </c>
      <c r="T1640" s="185" t="str">
        <f t="shared" si="570"/>
        <v/>
      </c>
      <c r="U1640" s="275"/>
      <c r="V1640" s="275"/>
      <c r="W1640" s="276" t="str">
        <f t="shared" si="571"/>
        <v/>
      </c>
      <c r="X1640" s="276" t="str">
        <f t="shared" si="572"/>
        <v/>
      </c>
      <c r="Y1640" s="276" t="str">
        <f t="shared" si="573"/>
        <v/>
      </c>
      <c r="Z1640" s="275"/>
      <c r="AA1640" s="184"/>
      <c r="AB1640" s="184"/>
      <c r="AC1640" s="185" t="str">
        <f t="shared" si="574"/>
        <v/>
      </c>
      <c r="AD1640" s="185" t="str">
        <f t="shared" si="575"/>
        <v/>
      </c>
      <c r="AE1640" s="186"/>
      <c r="AF1640" s="187" t="str">
        <f t="shared" si="576"/>
        <v/>
      </c>
      <c r="AG1640" s="182"/>
      <c r="AH1640" s="184"/>
      <c r="AI1640" s="184"/>
      <c r="AJ1640" s="182"/>
      <c r="AK1640" s="188" t="str">
        <f t="shared" si="577"/>
        <v/>
      </c>
      <c r="AL1640" s="188" t="str">
        <f t="shared" si="578"/>
        <v/>
      </c>
      <c r="AM1640" s="188" t="str">
        <f t="shared" si="579"/>
        <v/>
      </c>
      <c r="AN1640" s="359" t="str">
        <f>IF(Overview!$K$17='Internal Calcs'!$P$22,IF(AK1640="","",AK1640),IF(Overview!$K$17='Internal Calcs'!$P$23,IF(AK1640="","",AK1640),IF(ISNUMBER(A1640),(IF(F1640="Short",G1640-H1640,H1640-G1640)*AZ1640-AX1640),"")))</f>
        <v/>
      </c>
      <c r="AO1640" s="401" t="str">
        <f>IF(Overview!$K$17='Internal Calcs'!$P$22,IF(AL1640="","",AL1640),IF(Overview!$K$17='Internal Calcs'!$P$23,IF(AL1640="","",AL1640),IF(ISNUMBER(A1640),IF(AL1640="",(IF(F1640="Short",G1640-H1640,H1640-G1640)*AZ1640-AX1640),(IF(F1640="Short",G1640-J1640,J1640-G1640)*AZ1640-AX1640)),"")))</f>
        <v/>
      </c>
      <c r="AP1640" s="359" t="str">
        <f>IF(Overview!$K$17='Internal Calcs'!$P$22,"",IF(Overview!$K$17='Internal Calcs'!$P$23,IF(AM1640="","",AM1640),IF(ISNUMBER(A1640),IF(AM1640="",(IF(F1640="Short",G1640-H1640,H1640-G1640)*AZ1640-AX1640),(IF(F1640="Short",G1640-L1640,L1640-G1640)*AZ1640-AX1640)),"")))</f>
        <v/>
      </c>
      <c r="AQ1640" s="188" t="str">
        <f t="shared" si="580"/>
        <v/>
      </c>
      <c r="AR1640" s="188" t="str">
        <f t="shared" si="581"/>
        <v/>
      </c>
      <c r="AS1640" s="188" t="str">
        <f t="shared" si="582"/>
        <v/>
      </c>
      <c r="AT1640" s="188" t="str">
        <f>IF(ISNUMBER(A1640),MAX($AS$2:AS1640)-AS1640,"")</f>
        <v/>
      </c>
      <c r="AU1640" s="189" t="str">
        <f t="shared" si="583"/>
        <v/>
      </c>
      <c r="AV1640" s="190" t="str">
        <f t="shared" si="584"/>
        <v/>
      </c>
      <c r="AW1640" s="190" t="str">
        <f t="shared" si="585"/>
        <v/>
      </c>
      <c r="AX1640" s="191" t="str">
        <f ca="1">IF(ISNUMBER($A1640),INDIRECT(CONCATENATE("'Instrument List'!B",(MATCH(E1640,'Instrument List'!A:A,0))-0)),"")</f>
        <v/>
      </c>
      <c r="AY1640" s="191" t="str">
        <f ca="1">IF(ISNUMBER($A1640),INDIRECT(CONCATENATE("'Instrument List'!D",(MATCH(E1640,'Instrument List'!A:A,0))-0)),"")</f>
        <v/>
      </c>
      <c r="AZ1640" s="191" t="str">
        <f ca="1">IF(ISNUMBER($A1640),INDIRECT(CONCATENATE("'Instrument List'!C",(MATCH(E1640,'Instrument List'!A:A,0))-0)),"")</f>
        <v/>
      </c>
      <c r="BA1640" s="192" t="str">
        <f ca="1">IF(ISNUMBER(A1640),INDIRECT(CONCATENATE("'Instrument List'!E",(MATCH(E1640,'Instrument List'!A:A,0))-0)),"")</f>
        <v/>
      </c>
      <c r="BB1640" s="193" t="str">
        <f t="shared" si="586"/>
        <v/>
      </c>
      <c r="BC1640" s="193" t="str">
        <f t="shared" si="587"/>
        <v/>
      </c>
      <c r="BD1640" s="193" t="str">
        <f ca="1">IF(ISNUMBER(A1640),INDIRECT(CONCATENATE("'Instrument List'!F",(MATCH(E1640,'Instrument List'!A:A,0))-0)),"")</f>
        <v/>
      </c>
    </row>
    <row r="1641" spans="1:56">
      <c r="A1641" s="220" t="str">
        <f t="shared" si="567"/>
        <v/>
      </c>
      <c r="B1641" s="221"/>
      <c r="C1641" s="222"/>
      <c r="D1641" s="169"/>
      <c r="E1641" s="169"/>
      <c r="F1641" s="169"/>
      <c r="G1641" s="202"/>
      <c r="H1641" s="217"/>
      <c r="I1641" s="212"/>
      <c r="J1641" s="206"/>
      <c r="K1641" s="212"/>
      <c r="L1641" s="206"/>
      <c r="M1641" s="212"/>
      <c r="N1641" s="206"/>
      <c r="O1641" s="170" t="str">
        <f t="shared" si="568"/>
        <v/>
      </c>
      <c r="P1641" s="171"/>
      <c r="Q1641" s="171"/>
      <c r="R1641" s="171"/>
      <c r="S1641" s="172" t="str">
        <f t="shared" si="569"/>
        <v/>
      </c>
      <c r="T1641" s="172" t="str">
        <f t="shared" si="570"/>
        <v/>
      </c>
      <c r="U1641" s="171"/>
      <c r="V1641" s="171"/>
      <c r="W1641" s="173" t="str">
        <f t="shared" si="571"/>
        <v/>
      </c>
      <c r="X1641" s="173" t="str">
        <f t="shared" si="572"/>
        <v/>
      </c>
      <c r="Y1641" s="173" t="str">
        <f t="shared" si="573"/>
        <v/>
      </c>
      <c r="Z1641" s="171"/>
      <c r="AA1641" s="171"/>
      <c r="AB1641" s="171"/>
      <c r="AC1641" s="172" t="str">
        <f t="shared" si="574"/>
        <v/>
      </c>
      <c r="AD1641" s="172" t="str">
        <f t="shared" si="575"/>
        <v/>
      </c>
      <c r="AE1641" s="174"/>
      <c r="AF1641" s="175" t="str">
        <f t="shared" si="576"/>
        <v/>
      </c>
      <c r="AG1641" s="169"/>
      <c r="AH1641" s="171"/>
      <c r="AI1641" s="171"/>
      <c r="AJ1641" s="169"/>
      <c r="AK1641" s="176" t="str">
        <f t="shared" si="577"/>
        <v/>
      </c>
      <c r="AL1641" s="176" t="str">
        <f t="shared" si="578"/>
        <v/>
      </c>
      <c r="AM1641" s="176" t="str">
        <f t="shared" si="579"/>
        <v/>
      </c>
      <c r="AN1641" s="359" t="str">
        <f>IF(Overview!$K$17='Internal Calcs'!$P$22,IF(AK1641="","",AK1641),IF(Overview!$K$17='Internal Calcs'!$P$23,IF(AK1641="","",AK1641),IF(ISNUMBER(A1641),(IF(F1641="Short",G1641-H1641,H1641-G1641)*AZ1641-AX1641),"")))</f>
        <v/>
      </c>
      <c r="AO1641" s="401" t="str">
        <f>IF(Overview!$K$17='Internal Calcs'!$P$22,IF(AL1641="","",AL1641),IF(Overview!$K$17='Internal Calcs'!$P$23,IF(AL1641="","",AL1641),IF(ISNUMBER(A1641),IF(AL1641="",(IF(F1641="Short",G1641-H1641,H1641-G1641)*AZ1641-AX1641),(IF(F1641="Short",G1641-J1641,J1641-G1641)*AZ1641-AX1641)),"")))</f>
        <v/>
      </c>
      <c r="AP1641" s="359" t="str">
        <f>IF(Overview!$K$17='Internal Calcs'!$P$22,"",IF(Overview!$K$17='Internal Calcs'!$P$23,IF(AM1641="","",AM1641),IF(ISNUMBER(A1641),IF(AM1641="",(IF(F1641="Short",G1641-H1641,H1641-G1641)*AZ1641-AX1641),(IF(F1641="Short",G1641-L1641,L1641-G1641)*AZ1641-AX1641)),"")))</f>
        <v/>
      </c>
      <c r="AQ1641" s="176" t="str">
        <f t="shared" si="580"/>
        <v/>
      </c>
      <c r="AR1641" s="176" t="str">
        <f t="shared" si="581"/>
        <v/>
      </c>
      <c r="AS1641" s="176" t="str">
        <f t="shared" si="582"/>
        <v/>
      </c>
      <c r="AT1641" s="176" t="str">
        <f>IF(ISNUMBER(A1641),MAX($AS$2:AS1641)-AS1641,"")</f>
        <v/>
      </c>
      <c r="AU1641" s="177" t="str">
        <f t="shared" si="583"/>
        <v/>
      </c>
      <c r="AV1641" s="178" t="str">
        <f t="shared" si="584"/>
        <v/>
      </c>
      <c r="AW1641" s="178" t="str">
        <f t="shared" si="585"/>
        <v/>
      </c>
      <c r="AX1641" s="179" t="str">
        <f ca="1">IF(ISNUMBER($A1641),INDIRECT(CONCATENATE("'Instrument List'!B",(MATCH(E1641,'Instrument List'!A:A,0))-0)),"")</f>
        <v/>
      </c>
      <c r="AY1641" s="179" t="str">
        <f ca="1">IF(ISNUMBER($A1641),INDIRECT(CONCATENATE("'Instrument List'!D",(MATCH(E1641,'Instrument List'!A:A,0))-0)),"")</f>
        <v/>
      </c>
      <c r="AZ1641" s="179" t="str">
        <f ca="1">IF(ISNUMBER($A1641),INDIRECT(CONCATENATE("'Instrument List'!C",(MATCH(E1641,'Instrument List'!A:A,0))-0)),"")</f>
        <v/>
      </c>
      <c r="BA1641" s="180" t="str">
        <f ca="1">IF(ISNUMBER(A1641),INDIRECT(CONCATENATE("'Instrument List'!E",(MATCH(E1641,'Instrument List'!A:A,0))-0)),"")</f>
        <v/>
      </c>
      <c r="BB1641" s="181" t="str">
        <f t="shared" si="586"/>
        <v/>
      </c>
      <c r="BC1641" s="181" t="str">
        <f t="shared" si="587"/>
        <v/>
      </c>
      <c r="BD1641" s="181" t="str">
        <f ca="1">IF(ISNUMBER(A1641),INDIRECT(CONCATENATE("'Instrument List'!F",(MATCH(E1641,'Instrument List'!A:A,0))-0)),"")</f>
        <v/>
      </c>
    </row>
    <row r="1642" spans="1:56">
      <c r="A1642" s="223" t="str">
        <f t="shared" si="567"/>
        <v/>
      </c>
      <c r="B1642" s="224"/>
      <c r="C1642" s="225"/>
      <c r="D1642" s="182"/>
      <c r="E1642" s="182"/>
      <c r="F1642" s="182"/>
      <c r="G1642" s="203"/>
      <c r="H1642" s="218"/>
      <c r="I1642" s="213"/>
      <c r="J1642" s="207"/>
      <c r="K1642" s="213"/>
      <c r="L1642" s="207"/>
      <c r="M1642" s="213"/>
      <c r="N1642" s="207"/>
      <c r="O1642" s="183" t="str">
        <f t="shared" si="568"/>
        <v/>
      </c>
      <c r="P1642" s="184"/>
      <c r="Q1642" s="184"/>
      <c r="R1642" s="275"/>
      <c r="S1642" s="185" t="str">
        <f t="shared" si="569"/>
        <v/>
      </c>
      <c r="T1642" s="185" t="str">
        <f t="shared" si="570"/>
        <v/>
      </c>
      <c r="U1642" s="275"/>
      <c r="V1642" s="275"/>
      <c r="W1642" s="276" t="str">
        <f t="shared" si="571"/>
        <v/>
      </c>
      <c r="X1642" s="276" t="str">
        <f t="shared" si="572"/>
        <v/>
      </c>
      <c r="Y1642" s="276" t="str">
        <f t="shared" si="573"/>
        <v/>
      </c>
      <c r="Z1642" s="275"/>
      <c r="AA1642" s="184"/>
      <c r="AB1642" s="184"/>
      <c r="AC1642" s="185" t="str">
        <f t="shared" si="574"/>
        <v/>
      </c>
      <c r="AD1642" s="185" t="str">
        <f t="shared" si="575"/>
        <v/>
      </c>
      <c r="AE1642" s="186"/>
      <c r="AF1642" s="187" t="str">
        <f t="shared" si="576"/>
        <v/>
      </c>
      <c r="AG1642" s="182"/>
      <c r="AH1642" s="184"/>
      <c r="AI1642" s="184"/>
      <c r="AJ1642" s="182"/>
      <c r="AK1642" s="188" t="str">
        <f t="shared" si="577"/>
        <v/>
      </c>
      <c r="AL1642" s="188" t="str">
        <f t="shared" si="578"/>
        <v/>
      </c>
      <c r="AM1642" s="188" t="str">
        <f t="shared" si="579"/>
        <v/>
      </c>
      <c r="AN1642" s="359" t="str">
        <f>IF(Overview!$K$17='Internal Calcs'!$P$22,IF(AK1642="","",AK1642),IF(Overview!$K$17='Internal Calcs'!$P$23,IF(AK1642="","",AK1642),IF(ISNUMBER(A1642),(IF(F1642="Short",G1642-H1642,H1642-G1642)*AZ1642-AX1642),"")))</f>
        <v/>
      </c>
      <c r="AO1642" s="401" t="str">
        <f>IF(Overview!$K$17='Internal Calcs'!$P$22,IF(AL1642="","",AL1642),IF(Overview!$K$17='Internal Calcs'!$P$23,IF(AL1642="","",AL1642),IF(ISNUMBER(A1642),IF(AL1642="",(IF(F1642="Short",G1642-H1642,H1642-G1642)*AZ1642-AX1642),(IF(F1642="Short",G1642-J1642,J1642-G1642)*AZ1642-AX1642)),"")))</f>
        <v/>
      </c>
      <c r="AP1642" s="359" t="str">
        <f>IF(Overview!$K$17='Internal Calcs'!$P$22,"",IF(Overview!$K$17='Internal Calcs'!$P$23,IF(AM1642="","",AM1642),IF(ISNUMBER(A1642),IF(AM1642="",(IF(F1642="Short",G1642-H1642,H1642-G1642)*AZ1642-AX1642),(IF(F1642="Short",G1642-L1642,L1642-G1642)*AZ1642-AX1642)),"")))</f>
        <v/>
      </c>
      <c r="AQ1642" s="188" t="str">
        <f t="shared" si="580"/>
        <v/>
      </c>
      <c r="AR1642" s="188" t="str">
        <f t="shared" si="581"/>
        <v/>
      </c>
      <c r="AS1642" s="188" t="str">
        <f t="shared" si="582"/>
        <v/>
      </c>
      <c r="AT1642" s="188" t="str">
        <f>IF(ISNUMBER(A1642),MAX($AS$2:AS1642)-AS1642,"")</f>
        <v/>
      </c>
      <c r="AU1642" s="189" t="str">
        <f t="shared" si="583"/>
        <v/>
      </c>
      <c r="AV1642" s="190" t="str">
        <f t="shared" si="584"/>
        <v/>
      </c>
      <c r="AW1642" s="190" t="str">
        <f t="shared" si="585"/>
        <v/>
      </c>
      <c r="AX1642" s="191" t="str">
        <f ca="1">IF(ISNUMBER($A1642),INDIRECT(CONCATENATE("'Instrument List'!B",(MATCH(E1642,'Instrument List'!A:A,0))-0)),"")</f>
        <v/>
      </c>
      <c r="AY1642" s="191" t="str">
        <f ca="1">IF(ISNUMBER($A1642),INDIRECT(CONCATENATE("'Instrument List'!D",(MATCH(E1642,'Instrument List'!A:A,0))-0)),"")</f>
        <v/>
      </c>
      <c r="AZ1642" s="191" t="str">
        <f ca="1">IF(ISNUMBER($A1642),INDIRECT(CONCATENATE("'Instrument List'!C",(MATCH(E1642,'Instrument List'!A:A,0))-0)),"")</f>
        <v/>
      </c>
      <c r="BA1642" s="192" t="str">
        <f ca="1">IF(ISNUMBER(A1642),INDIRECT(CONCATENATE("'Instrument List'!E",(MATCH(E1642,'Instrument List'!A:A,0))-0)),"")</f>
        <v/>
      </c>
      <c r="BB1642" s="193" t="str">
        <f t="shared" si="586"/>
        <v/>
      </c>
      <c r="BC1642" s="193" t="str">
        <f t="shared" si="587"/>
        <v/>
      </c>
      <c r="BD1642" s="193" t="str">
        <f ca="1">IF(ISNUMBER(A1642),INDIRECT(CONCATENATE("'Instrument List'!F",(MATCH(E1642,'Instrument List'!A:A,0))-0)),"")</f>
        <v/>
      </c>
    </row>
    <row r="1643" spans="1:56">
      <c r="A1643" s="220" t="str">
        <f t="shared" si="567"/>
        <v/>
      </c>
      <c r="B1643" s="221"/>
      <c r="C1643" s="222"/>
      <c r="D1643" s="169"/>
      <c r="E1643" s="169"/>
      <c r="F1643" s="169"/>
      <c r="G1643" s="202"/>
      <c r="H1643" s="217"/>
      <c r="I1643" s="212"/>
      <c r="J1643" s="206"/>
      <c r="K1643" s="212"/>
      <c r="L1643" s="206"/>
      <c r="M1643" s="212"/>
      <c r="N1643" s="206"/>
      <c r="O1643" s="170" t="str">
        <f t="shared" si="568"/>
        <v/>
      </c>
      <c r="P1643" s="171"/>
      <c r="Q1643" s="171"/>
      <c r="R1643" s="171"/>
      <c r="S1643" s="172" t="str">
        <f t="shared" si="569"/>
        <v/>
      </c>
      <c r="T1643" s="172" t="str">
        <f t="shared" si="570"/>
        <v/>
      </c>
      <c r="U1643" s="171"/>
      <c r="V1643" s="171"/>
      <c r="W1643" s="173" t="str">
        <f t="shared" si="571"/>
        <v/>
      </c>
      <c r="X1643" s="173" t="str">
        <f t="shared" si="572"/>
        <v/>
      </c>
      <c r="Y1643" s="173" t="str">
        <f t="shared" si="573"/>
        <v/>
      </c>
      <c r="Z1643" s="171"/>
      <c r="AA1643" s="171"/>
      <c r="AB1643" s="171"/>
      <c r="AC1643" s="172" t="str">
        <f t="shared" si="574"/>
        <v/>
      </c>
      <c r="AD1643" s="172" t="str">
        <f t="shared" si="575"/>
        <v/>
      </c>
      <c r="AE1643" s="174"/>
      <c r="AF1643" s="175" t="str">
        <f t="shared" si="576"/>
        <v/>
      </c>
      <c r="AG1643" s="169"/>
      <c r="AH1643" s="171"/>
      <c r="AI1643" s="171"/>
      <c r="AJ1643" s="169"/>
      <c r="AK1643" s="176" t="str">
        <f t="shared" si="577"/>
        <v/>
      </c>
      <c r="AL1643" s="176" t="str">
        <f t="shared" si="578"/>
        <v/>
      </c>
      <c r="AM1643" s="176" t="str">
        <f t="shared" si="579"/>
        <v/>
      </c>
      <c r="AN1643" s="359" t="str">
        <f>IF(Overview!$K$17='Internal Calcs'!$P$22,IF(AK1643="","",AK1643),IF(Overview!$K$17='Internal Calcs'!$P$23,IF(AK1643="","",AK1643),IF(ISNUMBER(A1643),(IF(F1643="Short",G1643-H1643,H1643-G1643)*AZ1643-AX1643),"")))</f>
        <v/>
      </c>
      <c r="AO1643" s="401" t="str">
        <f>IF(Overview!$K$17='Internal Calcs'!$P$22,IF(AL1643="","",AL1643),IF(Overview!$K$17='Internal Calcs'!$P$23,IF(AL1643="","",AL1643),IF(ISNUMBER(A1643),IF(AL1643="",(IF(F1643="Short",G1643-H1643,H1643-G1643)*AZ1643-AX1643),(IF(F1643="Short",G1643-J1643,J1643-G1643)*AZ1643-AX1643)),"")))</f>
        <v/>
      </c>
      <c r="AP1643" s="359" t="str">
        <f>IF(Overview!$K$17='Internal Calcs'!$P$22,"",IF(Overview!$K$17='Internal Calcs'!$P$23,IF(AM1643="","",AM1643),IF(ISNUMBER(A1643),IF(AM1643="",(IF(F1643="Short",G1643-H1643,H1643-G1643)*AZ1643-AX1643),(IF(F1643="Short",G1643-L1643,L1643-G1643)*AZ1643-AX1643)),"")))</f>
        <v/>
      </c>
      <c r="AQ1643" s="176" t="str">
        <f t="shared" si="580"/>
        <v/>
      </c>
      <c r="AR1643" s="176" t="str">
        <f t="shared" si="581"/>
        <v/>
      </c>
      <c r="AS1643" s="176" t="str">
        <f t="shared" si="582"/>
        <v/>
      </c>
      <c r="AT1643" s="176" t="str">
        <f>IF(ISNUMBER(A1643),MAX($AS$2:AS1643)-AS1643,"")</f>
        <v/>
      </c>
      <c r="AU1643" s="177" t="str">
        <f t="shared" si="583"/>
        <v/>
      </c>
      <c r="AV1643" s="178" t="str">
        <f t="shared" si="584"/>
        <v/>
      </c>
      <c r="AW1643" s="178" t="str">
        <f t="shared" si="585"/>
        <v/>
      </c>
      <c r="AX1643" s="179" t="str">
        <f ca="1">IF(ISNUMBER($A1643),INDIRECT(CONCATENATE("'Instrument List'!B",(MATCH(E1643,'Instrument List'!A:A,0))-0)),"")</f>
        <v/>
      </c>
      <c r="AY1643" s="179" t="str">
        <f ca="1">IF(ISNUMBER($A1643),INDIRECT(CONCATENATE("'Instrument List'!D",(MATCH(E1643,'Instrument List'!A:A,0))-0)),"")</f>
        <v/>
      </c>
      <c r="AZ1643" s="179" t="str">
        <f ca="1">IF(ISNUMBER($A1643),INDIRECT(CONCATENATE("'Instrument List'!C",(MATCH(E1643,'Instrument List'!A:A,0))-0)),"")</f>
        <v/>
      </c>
      <c r="BA1643" s="180" t="str">
        <f ca="1">IF(ISNUMBER(A1643),INDIRECT(CONCATENATE("'Instrument List'!E",(MATCH(E1643,'Instrument List'!A:A,0))-0)),"")</f>
        <v/>
      </c>
      <c r="BB1643" s="181" t="str">
        <f t="shared" si="586"/>
        <v/>
      </c>
      <c r="BC1643" s="181" t="str">
        <f t="shared" si="587"/>
        <v/>
      </c>
      <c r="BD1643" s="181" t="str">
        <f ca="1">IF(ISNUMBER(A1643),INDIRECT(CONCATENATE("'Instrument List'!F",(MATCH(E1643,'Instrument List'!A:A,0))-0)),"")</f>
        <v/>
      </c>
    </row>
    <row r="1644" spans="1:56">
      <c r="A1644" s="223" t="str">
        <f t="shared" si="567"/>
        <v/>
      </c>
      <c r="B1644" s="224"/>
      <c r="C1644" s="225"/>
      <c r="D1644" s="182"/>
      <c r="E1644" s="182"/>
      <c r="F1644" s="182"/>
      <c r="G1644" s="203"/>
      <c r="H1644" s="218"/>
      <c r="I1644" s="213"/>
      <c r="J1644" s="207"/>
      <c r="K1644" s="213"/>
      <c r="L1644" s="207"/>
      <c r="M1644" s="213"/>
      <c r="N1644" s="207"/>
      <c r="O1644" s="183" t="str">
        <f t="shared" si="568"/>
        <v/>
      </c>
      <c r="P1644" s="184"/>
      <c r="Q1644" s="184"/>
      <c r="R1644" s="275"/>
      <c r="S1644" s="185" t="str">
        <f t="shared" si="569"/>
        <v/>
      </c>
      <c r="T1644" s="185" t="str">
        <f t="shared" si="570"/>
        <v/>
      </c>
      <c r="U1644" s="275"/>
      <c r="V1644" s="275"/>
      <c r="W1644" s="276" t="str">
        <f t="shared" si="571"/>
        <v/>
      </c>
      <c r="X1644" s="276" t="str">
        <f t="shared" si="572"/>
        <v/>
      </c>
      <c r="Y1644" s="276" t="str">
        <f t="shared" si="573"/>
        <v/>
      </c>
      <c r="Z1644" s="275"/>
      <c r="AA1644" s="184"/>
      <c r="AB1644" s="184"/>
      <c r="AC1644" s="185" t="str">
        <f t="shared" si="574"/>
        <v/>
      </c>
      <c r="AD1644" s="185" t="str">
        <f t="shared" si="575"/>
        <v/>
      </c>
      <c r="AE1644" s="186"/>
      <c r="AF1644" s="187" t="str">
        <f t="shared" si="576"/>
        <v/>
      </c>
      <c r="AG1644" s="182"/>
      <c r="AH1644" s="184"/>
      <c r="AI1644" s="184"/>
      <c r="AJ1644" s="182"/>
      <c r="AK1644" s="188" t="str">
        <f t="shared" si="577"/>
        <v/>
      </c>
      <c r="AL1644" s="188" t="str">
        <f t="shared" si="578"/>
        <v/>
      </c>
      <c r="AM1644" s="188" t="str">
        <f t="shared" si="579"/>
        <v/>
      </c>
      <c r="AN1644" s="359" t="str">
        <f>IF(Overview!$K$17='Internal Calcs'!$P$22,IF(AK1644="","",AK1644),IF(Overview!$K$17='Internal Calcs'!$P$23,IF(AK1644="","",AK1644),IF(ISNUMBER(A1644),(IF(F1644="Short",G1644-H1644,H1644-G1644)*AZ1644-AX1644),"")))</f>
        <v/>
      </c>
      <c r="AO1644" s="401" t="str">
        <f>IF(Overview!$K$17='Internal Calcs'!$P$22,IF(AL1644="","",AL1644),IF(Overview!$K$17='Internal Calcs'!$P$23,IF(AL1644="","",AL1644),IF(ISNUMBER(A1644),IF(AL1644="",(IF(F1644="Short",G1644-H1644,H1644-G1644)*AZ1644-AX1644),(IF(F1644="Short",G1644-J1644,J1644-G1644)*AZ1644-AX1644)),"")))</f>
        <v/>
      </c>
      <c r="AP1644" s="359" t="str">
        <f>IF(Overview!$K$17='Internal Calcs'!$P$22,"",IF(Overview!$K$17='Internal Calcs'!$P$23,IF(AM1644="","",AM1644),IF(ISNUMBER(A1644),IF(AM1644="",(IF(F1644="Short",G1644-H1644,H1644-G1644)*AZ1644-AX1644),(IF(F1644="Short",G1644-L1644,L1644-G1644)*AZ1644-AX1644)),"")))</f>
        <v/>
      </c>
      <c r="AQ1644" s="188" t="str">
        <f t="shared" si="580"/>
        <v/>
      </c>
      <c r="AR1644" s="188" t="str">
        <f t="shared" si="581"/>
        <v/>
      </c>
      <c r="AS1644" s="188" t="str">
        <f t="shared" si="582"/>
        <v/>
      </c>
      <c r="AT1644" s="188" t="str">
        <f>IF(ISNUMBER(A1644),MAX($AS$2:AS1644)-AS1644,"")</f>
        <v/>
      </c>
      <c r="AU1644" s="189" t="str">
        <f t="shared" si="583"/>
        <v/>
      </c>
      <c r="AV1644" s="190" t="str">
        <f t="shared" si="584"/>
        <v/>
      </c>
      <c r="AW1644" s="190" t="str">
        <f t="shared" si="585"/>
        <v/>
      </c>
      <c r="AX1644" s="191" t="str">
        <f ca="1">IF(ISNUMBER($A1644),INDIRECT(CONCATENATE("'Instrument List'!B",(MATCH(E1644,'Instrument List'!A:A,0))-0)),"")</f>
        <v/>
      </c>
      <c r="AY1644" s="191" t="str">
        <f ca="1">IF(ISNUMBER($A1644),INDIRECT(CONCATENATE("'Instrument List'!D",(MATCH(E1644,'Instrument List'!A:A,0))-0)),"")</f>
        <v/>
      </c>
      <c r="AZ1644" s="191" t="str">
        <f ca="1">IF(ISNUMBER($A1644),INDIRECT(CONCATENATE("'Instrument List'!C",(MATCH(E1644,'Instrument List'!A:A,0))-0)),"")</f>
        <v/>
      </c>
      <c r="BA1644" s="192" t="str">
        <f ca="1">IF(ISNUMBER(A1644),INDIRECT(CONCATENATE("'Instrument List'!E",(MATCH(E1644,'Instrument List'!A:A,0))-0)),"")</f>
        <v/>
      </c>
      <c r="BB1644" s="193" t="str">
        <f t="shared" si="586"/>
        <v/>
      </c>
      <c r="BC1644" s="193" t="str">
        <f t="shared" si="587"/>
        <v/>
      </c>
      <c r="BD1644" s="193" t="str">
        <f ca="1">IF(ISNUMBER(A1644),INDIRECT(CONCATENATE("'Instrument List'!F",(MATCH(E1644,'Instrument List'!A:A,0))-0)),"")</f>
        <v/>
      </c>
    </row>
    <row r="1645" spans="1:56">
      <c r="A1645" s="220" t="str">
        <f t="shared" si="567"/>
        <v/>
      </c>
      <c r="B1645" s="221"/>
      <c r="C1645" s="222"/>
      <c r="D1645" s="169"/>
      <c r="E1645" s="169"/>
      <c r="F1645" s="169"/>
      <c r="G1645" s="202"/>
      <c r="H1645" s="217"/>
      <c r="I1645" s="212"/>
      <c r="J1645" s="206"/>
      <c r="K1645" s="212"/>
      <c r="L1645" s="206"/>
      <c r="M1645" s="212"/>
      <c r="N1645" s="206"/>
      <c r="O1645" s="170" t="str">
        <f t="shared" si="568"/>
        <v/>
      </c>
      <c r="P1645" s="171"/>
      <c r="Q1645" s="171"/>
      <c r="R1645" s="171"/>
      <c r="S1645" s="172" t="str">
        <f t="shared" si="569"/>
        <v/>
      </c>
      <c r="T1645" s="172" t="str">
        <f t="shared" si="570"/>
        <v/>
      </c>
      <c r="U1645" s="171"/>
      <c r="V1645" s="171"/>
      <c r="W1645" s="173" t="str">
        <f t="shared" si="571"/>
        <v/>
      </c>
      <c r="X1645" s="173" t="str">
        <f t="shared" si="572"/>
        <v/>
      </c>
      <c r="Y1645" s="173" t="str">
        <f t="shared" si="573"/>
        <v/>
      </c>
      <c r="Z1645" s="171"/>
      <c r="AA1645" s="171"/>
      <c r="AB1645" s="171"/>
      <c r="AC1645" s="172" t="str">
        <f t="shared" si="574"/>
        <v/>
      </c>
      <c r="AD1645" s="172" t="str">
        <f t="shared" si="575"/>
        <v/>
      </c>
      <c r="AE1645" s="174"/>
      <c r="AF1645" s="175" t="str">
        <f t="shared" si="576"/>
        <v/>
      </c>
      <c r="AG1645" s="169"/>
      <c r="AH1645" s="171"/>
      <c r="AI1645" s="171"/>
      <c r="AJ1645" s="169"/>
      <c r="AK1645" s="176" t="str">
        <f t="shared" si="577"/>
        <v/>
      </c>
      <c r="AL1645" s="176" t="str">
        <f t="shared" si="578"/>
        <v/>
      </c>
      <c r="AM1645" s="176" t="str">
        <f t="shared" si="579"/>
        <v/>
      </c>
      <c r="AN1645" s="359" t="str">
        <f>IF(Overview!$K$17='Internal Calcs'!$P$22,IF(AK1645="","",AK1645),IF(Overview!$K$17='Internal Calcs'!$P$23,IF(AK1645="","",AK1645),IF(ISNUMBER(A1645),(IF(F1645="Short",G1645-H1645,H1645-G1645)*AZ1645-AX1645),"")))</f>
        <v/>
      </c>
      <c r="AO1645" s="401" t="str">
        <f>IF(Overview!$K$17='Internal Calcs'!$P$22,IF(AL1645="","",AL1645),IF(Overview!$K$17='Internal Calcs'!$P$23,IF(AL1645="","",AL1645),IF(ISNUMBER(A1645),IF(AL1645="",(IF(F1645="Short",G1645-H1645,H1645-G1645)*AZ1645-AX1645),(IF(F1645="Short",G1645-J1645,J1645-G1645)*AZ1645-AX1645)),"")))</f>
        <v/>
      </c>
      <c r="AP1645" s="359" t="str">
        <f>IF(Overview!$K$17='Internal Calcs'!$P$22,"",IF(Overview!$K$17='Internal Calcs'!$P$23,IF(AM1645="","",AM1645),IF(ISNUMBER(A1645),IF(AM1645="",(IF(F1645="Short",G1645-H1645,H1645-G1645)*AZ1645-AX1645),(IF(F1645="Short",G1645-L1645,L1645-G1645)*AZ1645-AX1645)),"")))</f>
        <v/>
      </c>
      <c r="AQ1645" s="176" t="str">
        <f t="shared" si="580"/>
        <v/>
      </c>
      <c r="AR1645" s="176" t="str">
        <f t="shared" si="581"/>
        <v/>
      </c>
      <c r="AS1645" s="176" t="str">
        <f t="shared" si="582"/>
        <v/>
      </c>
      <c r="AT1645" s="176" t="str">
        <f>IF(ISNUMBER(A1645),MAX($AS$2:AS1645)-AS1645,"")</f>
        <v/>
      </c>
      <c r="AU1645" s="177" t="str">
        <f t="shared" si="583"/>
        <v/>
      </c>
      <c r="AV1645" s="178" t="str">
        <f t="shared" si="584"/>
        <v/>
      </c>
      <c r="AW1645" s="178" t="str">
        <f t="shared" si="585"/>
        <v/>
      </c>
      <c r="AX1645" s="179" t="str">
        <f ca="1">IF(ISNUMBER($A1645),INDIRECT(CONCATENATE("'Instrument List'!B",(MATCH(E1645,'Instrument List'!A:A,0))-0)),"")</f>
        <v/>
      </c>
      <c r="AY1645" s="179" t="str">
        <f ca="1">IF(ISNUMBER($A1645),INDIRECT(CONCATENATE("'Instrument List'!D",(MATCH(E1645,'Instrument List'!A:A,0))-0)),"")</f>
        <v/>
      </c>
      <c r="AZ1645" s="179" t="str">
        <f ca="1">IF(ISNUMBER($A1645),INDIRECT(CONCATENATE("'Instrument List'!C",(MATCH(E1645,'Instrument List'!A:A,0))-0)),"")</f>
        <v/>
      </c>
      <c r="BA1645" s="180" t="str">
        <f ca="1">IF(ISNUMBER(A1645),INDIRECT(CONCATENATE("'Instrument List'!E",(MATCH(E1645,'Instrument List'!A:A,0))-0)),"")</f>
        <v/>
      </c>
      <c r="BB1645" s="181" t="str">
        <f t="shared" si="586"/>
        <v/>
      </c>
      <c r="BC1645" s="181" t="str">
        <f t="shared" si="587"/>
        <v/>
      </c>
      <c r="BD1645" s="181" t="str">
        <f ca="1">IF(ISNUMBER(A1645),INDIRECT(CONCATENATE("'Instrument List'!F",(MATCH(E1645,'Instrument List'!A:A,0))-0)),"")</f>
        <v/>
      </c>
    </row>
    <row r="1646" spans="1:56">
      <c r="A1646" s="223" t="str">
        <f t="shared" si="567"/>
        <v/>
      </c>
      <c r="B1646" s="224"/>
      <c r="C1646" s="225"/>
      <c r="D1646" s="182"/>
      <c r="E1646" s="182"/>
      <c r="F1646" s="182"/>
      <c r="G1646" s="203"/>
      <c r="H1646" s="218"/>
      <c r="I1646" s="213"/>
      <c r="J1646" s="207"/>
      <c r="K1646" s="213"/>
      <c r="L1646" s="207"/>
      <c r="M1646" s="213"/>
      <c r="N1646" s="207"/>
      <c r="O1646" s="183" t="str">
        <f t="shared" si="568"/>
        <v/>
      </c>
      <c r="P1646" s="184"/>
      <c r="Q1646" s="184"/>
      <c r="R1646" s="275"/>
      <c r="S1646" s="185" t="str">
        <f t="shared" si="569"/>
        <v/>
      </c>
      <c r="T1646" s="185" t="str">
        <f t="shared" si="570"/>
        <v/>
      </c>
      <c r="U1646" s="275"/>
      <c r="V1646" s="275"/>
      <c r="W1646" s="276" t="str">
        <f t="shared" si="571"/>
        <v/>
      </c>
      <c r="X1646" s="276" t="str">
        <f t="shared" si="572"/>
        <v/>
      </c>
      <c r="Y1646" s="276" t="str">
        <f t="shared" si="573"/>
        <v/>
      </c>
      <c r="Z1646" s="275"/>
      <c r="AA1646" s="184"/>
      <c r="AB1646" s="184"/>
      <c r="AC1646" s="185" t="str">
        <f t="shared" si="574"/>
        <v/>
      </c>
      <c r="AD1646" s="185" t="str">
        <f t="shared" si="575"/>
        <v/>
      </c>
      <c r="AE1646" s="186"/>
      <c r="AF1646" s="187" t="str">
        <f t="shared" si="576"/>
        <v/>
      </c>
      <c r="AG1646" s="182"/>
      <c r="AH1646" s="184"/>
      <c r="AI1646" s="184"/>
      <c r="AJ1646" s="182"/>
      <c r="AK1646" s="188" t="str">
        <f t="shared" si="577"/>
        <v/>
      </c>
      <c r="AL1646" s="188" t="str">
        <f t="shared" si="578"/>
        <v/>
      </c>
      <c r="AM1646" s="188" t="str">
        <f t="shared" si="579"/>
        <v/>
      </c>
      <c r="AN1646" s="359" t="str">
        <f>IF(Overview!$K$17='Internal Calcs'!$P$22,IF(AK1646="","",AK1646),IF(Overview!$K$17='Internal Calcs'!$P$23,IF(AK1646="","",AK1646),IF(ISNUMBER(A1646),(IF(F1646="Short",G1646-H1646,H1646-G1646)*AZ1646-AX1646),"")))</f>
        <v/>
      </c>
      <c r="AO1646" s="401" t="str">
        <f>IF(Overview!$K$17='Internal Calcs'!$P$22,IF(AL1646="","",AL1646),IF(Overview!$K$17='Internal Calcs'!$P$23,IF(AL1646="","",AL1646),IF(ISNUMBER(A1646),IF(AL1646="",(IF(F1646="Short",G1646-H1646,H1646-G1646)*AZ1646-AX1646),(IF(F1646="Short",G1646-J1646,J1646-G1646)*AZ1646-AX1646)),"")))</f>
        <v/>
      </c>
      <c r="AP1646" s="359" t="str">
        <f>IF(Overview!$K$17='Internal Calcs'!$P$22,"",IF(Overview!$K$17='Internal Calcs'!$P$23,IF(AM1646="","",AM1646),IF(ISNUMBER(A1646),IF(AM1646="",(IF(F1646="Short",G1646-H1646,H1646-G1646)*AZ1646-AX1646),(IF(F1646="Short",G1646-L1646,L1646-G1646)*AZ1646-AX1646)),"")))</f>
        <v/>
      </c>
      <c r="AQ1646" s="188" t="str">
        <f t="shared" si="580"/>
        <v/>
      </c>
      <c r="AR1646" s="188" t="str">
        <f t="shared" si="581"/>
        <v/>
      </c>
      <c r="AS1646" s="188" t="str">
        <f t="shared" si="582"/>
        <v/>
      </c>
      <c r="AT1646" s="188" t="str">
        <f>IF(ISNUMBER(A1646),MAX($AS$2:AS1646)-AS1646,"")</f>
        <v/>
      </c>
      <c r="AU1646" s="189" t="str">
        <f t="shared" si="583"/>
        <v/>
      </c>
      <c r="AV1646" s="190" t="str">
        <f t="shared" si="584"/>
        <v/>
      </c>
      <c r="AW1646" s="190" t="str">
        <f t="shared" si="585"/>
        <v/>
      </c>
      <c r="AX1646" s="191" t="str">
        <f ca="1">IF(ISNUMBER($A1646),INDIRECT(CONCATENATE("'Instrument List'!B",(MATCH(E1646,'Instrument List'!A:A,0))-0)),"")</f>
        <v/>
      </c>
      <c r="AY1646" s="191" t="str">
        <f ca="1">IF(ISNUMBER($A1646),INDIRECT(CONCATENATE("'Instrument List'!D",(MATCH(E1646,'Instrument List'!A:A,0))-0)),"")</f>
        <v/>
      </c>
      <c r="AZ1646" s="191" t="str">
        <f ca="1">IF(ISNUMBER($A1646),INDIRECT(CONCATENATE("'Instrument List'!C",(MATCH(E1646,'Instrument List'!A:A,0))-0)),"")</f>
        <v/>
      </c>
      <c r="BA1646" s="192" t="str">
        <f ca="1">IF(ISNUMBER(A1646),INDIRECT(CONCATENATE("'Instrument List'!E",(MATCH(E1646,'Instrument List'!A:A,0))-0)),"")</f>
        <v/>
      </c>
      <c r="BB1646" s="193" t="str">
        <f t="shared" si="586"/>
        <v/>
      </c>
      <c r="BC1646" s="193" t="str">
        <f t="shared" si="587"/>
        <v/>
      </c>
      <c r="BD1646" s="193" t="str">
        <f ca="1">IF(ISNUMBER(A1646),INDIRECT(CONCATENATE("'Instrument List'!F",(MATCH(E1646,'Instrument List'!A:A,0))-0)),"")</f>
        <v/>
      </c>
    </row>
    <row r="1647" spans="1:56">
      <c r="A1647" s="220" t="str">
        <f t="shared" si="567"/>
        <v/>
      </c>
      <c r="B1647" s="221"/>
      <c r="C1647" s="222"/>
      <c r="D1647" s="169"/>
      <c r="E1647" s="169"/>
      <c r="F1647" s="169"/>
      <c r="G1647" s="202"/>
      <c r="H1647" s="217"/>
      <c r="I1647" s="212"/>
      <c r="J1647" s="206"/>
      <c r="K1647" s="212"/>
      <c r="L1647" s="206"/>
      <c r="M1647" s="212"/>
      <c r="N1647" s="206"/>
      <c r="O1647" s="170" t="str">
        <f t="shared" si="568"/>
        <v/>
      </c>
      <c r="P1647" s="171"/>
      <c r="Q1647" s="171"/>
      <c r="R1647" s="171"/>
      <c r="S1647" s="172" t="str">
        <f t="shared" si="569"/>
        <v/>
      </c>
      <c r="T1647" s="172" t="str">
        <f t="shared" si="570"/>
        <v/>
      </c>
      <c r="U1647" s="171"/>
      <c r="V1647" s="171"/>
      <c r="W1647" s="173" t="str">
        <f t="shared" si="571"/>
        <v/>
      </c>
      <c r="X1647" s="173" t="str">
        <f t="shared" si="572"/>
        <v/>
      </c>
      <c r="Y1647" s="173" t="str">
        <f t="shared" si="573"/>
        <v/>
      </c>
      <c r="Z1647" s="171"/>
      <c r="AA1647" s="171"/>
      <c r="AB1647" s="171"/>
      <c r="AC1647" s="172" t="str">
        <f t="shared" si="574"/>
        <v/>
      </c>
      <c r="AD1647" s="172" t="str">
        <f t="shared" si="575"/>
        <v/>
      </c>
      <c r="AE1647" s="174"/>
      <c r="AF1647" s="175" t="str">
        <f t="shared" si="576"/>
        <v/>
      </c>
      <c r="AG1647" s="169"/>
      <c r="AH1647" s="171"/>
      <c r="AI1647" s="171"/>
      <c r="AJ1647" s="169"/>
      <c r="AK1647" s="176" t="str">
        <f t="shared" si="577"/>
        <v/>
      </c>
      <c r="AL1647" s="176" t="str">
        <f t="shared" si="578"/>
        <v/>
      </c>
      <c r="AM1647" s="176" t="str">
        <f t="shared" si="579"/>
        <v/>
      </c>
      <c r="AN1647" s="359" t="str">
        <f>IF(Overview!$K$17='Internal Calcs'!$P$22,IF(AK1647="","",AK1647),IF(Overview!$K$17='Internal Calcs'!$P$23,IF(AK1647="","",AK1647),IF(ISNUMBER(A1647),(IF(F1647="Short",G1647-H1647,H1647-G1647)*AZ1647-AX1647),"")))</f>
        <v/>
      </c>
      <c r="AO1647" s="401" t="str">
        <f>IF(Overview!$K$17='Internal Calcs'!$P$22,IF(AL1647="","",AL1647),IF(Overview!$K$17='Internal Calcs'!$P$23,IF(AL1647="","",AL1647),IF(ISNUMBER(A1647),IF(AL1647="",(IF(F1647="Short",G1647-H1647,H1647-G1647)*AZ1647-AX1647),(IF(F1647="Short",G1647-J1647,J1647-G1647)*AZ1647-AX1647)),"")))</f>
        <v/>
      </c>
      <c r="AP1647" s="359" t="str">
        <f>IF(Overview!$K$17='Internal Calcs'!$P$22,"",IF(Overview!$K$17='Internal Calcs'!$P$23,IF(AM1647="","",AM1647),IF(ISNUMBER(A1647),IF(AM1647="",(IF(F1647="Short",G1647-H1647,H1647-G1647)*AZ1647-AX1647),(IF(F1647="Short",G1647-L1647,L1647-G1647)*AZ1647-AX1647)),"")))</f>
        <v/>
      </c>
      <c r="AQ1647" s="176" t="str">
        <f t="shared" si="580"/>
        <v/>
      </c>
      <c r="AR1647" s="176" t="str">
        <f t="shared" si="581"/>
        <v/>
      </c>
      <c r="AS1647" s="176" t="str">
        <f t="shared" si="582"/>
        <v/>
      </c>
      <c r="AT1647" s="176" t="str">
        <f>IF(ISNUMBER(A1647),MAX($AS$2:AS1647)-AS1647,"")</f>
        <v/>
      </c>
      <c r="AU1647" s="177" t="str">
        <f t="shared" si="583"/>
        <v/>
      </c>
      <c r="AV1647" s="178" t="str">
        <f t="shared" si="584"/>
        <v/>
      </c>
      <c r="AW1647" s="178" t="str">
        <f t="shared" si="585"/>
        <v/>
      </c>
      <c r="AX1647" s="179" t="str">
        <f ca="1">IF(ISNUMBER($A1647),INDIRECT(CONCATENATE("'Instrument List'!B",(MATCH(E1647,'Instrument List'!A:A,0))-0)),"")</f>
        <v/>
      </c>
      <c r="AY1647" s="179" t="str">
        <f ca="1">IF(ISNUMBER($A1647),INDIRECT(CONCATENATE("'Instrument List'!D",(MATCH(E1647,'Instrument List'!A:A,0))-0)),"")</f>
        <v/>
      </c>
      <c r="AZ1647" s="179" t="str">
        <f ca="1">IF(ISNUMBER($A1647),INDIRECT(CONCATENATE("'Instrument List'!C",(MATCH(E1647,'Instrument List'!A:A,0))-0)),"")</f>
        <v/>
      </c>
      <c r="BA1647" s="180" t="str">
        <f ca="1">IF(ISNUMBER(A1647),INDIRECT(CONCATENATE("'Instrument List'!E",(MATCH(E1647,'Instrument List'!A:A,0))-0)),"")</f>
        <v/>
      </c>
      <c r="BB1647" s="181" t="str">
        <f t="shared" si="586"/>
        <v/>
      </c>
      <c r="BC1647" s="181" t="str">
        <f t="shared" si="587"/>
        <v/>
      </c>
      <c r="BD1647" s="181" t="str">
        <f ca="1">IF(ISNUMBER(A1647),INDIRECT(CONCATENATE("'Instrument List'!F",(MATCH(E1647,'Instrument List'!A:A,0))-0)),"")</f>
        <v/>
      </c>
    </row>
    <row r="1648" spans="1:56">
      <c r="A1648" s="223" t="str">
        <f t="shared" si="567"/>
        <v/>
      </c>
      <c r="B1648" s="224"/>
      <c r="C1648" s="225"/>
      <c r="D1648" s="182"/>
      <c r="E1648" s="182"/>
      <c r="F1648" s="182"/>
      <c r="G1648" s="203"/>
      <c r="H1648" s="218"/>
      <c r="I1648" s="213"/>
      <c r="J1648" s="207"/>
      <c r="K1648" s="213"/>
      <c r="L1648" s="207"/>
      <c r="M1648" s="213"/>
      <c r="N1648" s="207"/>
      <c r="O1648" s="183" t="str">
        <f t="shared" si="568"/>
        <v/>
      </c>
      <c r="P1648" s="184"/>
      <c r="Q1648" s="184"/>
      <c r="R1648" s="275"/>
      <c r="S1648" s="185" t="str">
        <f t="shared" si="569"/>
        <v/>
      </c>
      <c r="T1648" s="185" t="str">
        <f t="shared" si="570"/>
        <v/>
      </c>
      <c r="U1648" s="275"/>
      <c r="V1648" s="275"/>
      <c r="W1648" s="276" t="str">
        <f t="shared" si="571"/>
        <v/>
      </c>
      <c r="X1648" s="276" t="str">
        <f t="shared" si="572"/>
        <v/>
      </c>
      <c r="Y1648" s="276" t="str">
        <f t="shared" si="573"/>
        <v/>
      </c>
      <c r="Z1648" s="275"/>
      <c r="AA1648" s="184"/>
      <c r="AB1648" s="184"/>
      <c r="AC1648" s="185" t="str">
        <f t="shared" si="574"/>
        <v/>
      </c>
      <c r="AD1648" s="185" t="str">
        <f t="shared" si="575"/>
        <v/>
      </c>
      <c r="AE1648" s="186"/>
      <c r="AF1648" s="187" t="str">
        <f t="shared" si="576"/>
        <v/>
      </c>
      <c r="AG1648" s="182"/>
      <c r="AH1648" s="184"/>
      <c r="AI1648" s="184"/>
      <c r="AJ1648" s="182"/>
      <c r="AK1648" s="188" t="str">
        <f t="shared" si="577"/>
        <v/>
      </c>
      <c r="AL1648" s="188" t="str">
        <f t="shared" si="578"/>
        <v/>
      </c>
      <c r="AM1648" s="188" t="str">
        <f t="shared" si="579"/>
        <v/>
      </c>
      <c r="AN1648" s="359" t="str">
        <f>IF(Overview!$K$17='Internal Calcs'!$P$22,IF(AK1648="","",AK1648),IF(Overview!$K$17='Internal Calcs'!$P$23,IF(AK1648="","",AK1648),IF(ISNUMBER(A1648),(IF(F1648="Short",G1648-H1648,H1648-G1648)*AZ1648-AX1648),"")))</f>
        <v/>
      </c>
      <c r="AO1648" s="401" t="str">
        <f>IF(Overview!$K$17='Internal Calcs'!$P$22,IF(AL1648="","",AL1648),IF(Overview!$K$17='Internal Calcs'!$P$23,IF(AL1648="","",AL1648),IF(ISNUMBER(A1648),IF(AL1648="",(IF(F1648="Short",G1648-H1648,H1648-G1648)*AZ1648-AX1648),(IF(F1648="Short",G1648-J1648,J1648-G1648)*AZ1648-AX1648)),"")))</f>
        <v/>
      </c>
      <c r="AP1648" s="359" t="str">
        <f>IF(Overview!$K$17='Internal Calcs'!$P$22,"",IF(Overview!$K$17='Internal Calcs'!$P$23,IF(AM1648="","",AM1648),IF(ISNUMBER(A1648),IF(AM1648="",(IF(F1648="Short",G1648-H1648,H1648-G1648)*AZ1648-AX1648),(IF(F1648="Short",G1648-L1648,L1648-G1648)*AZ1648-AX1648)),"")))</f>
        <v/>
      </c>
      <c r="AQ1648" s="188" t="str">
        <f t="shared" si="580"/>
        <v/>
      </c>
      <c r="AR1648" s="188" t="str">
        <f t="shared" si="581"/>
        <v/>
      </c>
      <c r="AS1648" s="188" t="str">
        <f t="shared" si="582"/>
        <v/>
      </c>
      <c r="AT1648" s="188" t="str">
        <f>IF(ISNUMBER(A1648),MAX($AS$2:AS1648)-AS1648,"")</f>
        <v/>
      </c>
      <c r="AU1648" s="189" t="str">
        <f t="shared" si="583"/>
        <v/>
      </c>
      <c r="AV1648" s="190" t="str">
        <f t="shared" si="584"/>
        <v/>
      </c>
      <c r="AW1648" s="190" t="str">
        <f t="shared" si="585"/>
        <v/>
      </c>
      <c r="AX1648" s="191" t="str">
        <f ca="1">IF(ISNUMBER($A1648),INDIRECT(CONCATENATE("'Instrument List'!B",(MATCH(E1648,'Instrument List'!A:A,0))-0)),"")</f>
        <v/>
      </c>
      <c r="AY1648" s="191" t="str">
        <f ca="1">IF(ISNUMBER($A1648),INDIRECT(CONCATENATE("'Instrument List'!D",(MATCH(E1648,'Instrument List'!A:A,0))-0)),"")</f>
        <v/>
      </c>
      <c r="AZ1648" s="191" t="str">
        <f ca="1">IF(ISNUMBER($A1648),INDIRECT(CONCATENATE("'Instrument List'!C",(MATCH(E1648,'Instrument List'!A:A,0))-0)),"")</f>
        <v/>
      </c>
      <c r="BA1648" s="192" t="str">
        <f ca="1">IF(ISNUMBER(A1648),INDIRECT(CONCATENATE("'Instrument List'!E",(MATCH(E1648,'Instrument List'!A:A,0))-0)),"")</f>
        <v/>
      </c>
      <c r="BB1648" s="193" t="str">
        <f t="shared" si="586"/>
        <v/>
      </c>
      <c r="BC1648" s="193" t="str">
        <f t="shared" si="587"/>
        <v/>
      </c>
      <c r="BD1648" s="193" t="str">
        <f ca="1">IF(ISNUMBER(A1648),INDIRECT(CONCATENATE("'Instrument List'!F",(MATCH(E1648,'Instrument List'!A:A,0))-0)),"")</f>
        <v/>
      </c>
    </row>
    <row r="1649" spans="1:56">
      <c r="A1649" s="220" t="str">
        <f t="shared" si="567"/>
        <v/>
      </c>
      <c r="B1649" s="221"/>
      <c r="C1649" s="222"/>
      <c r="D1649" s="169"/>
      <c r="E1649" s="169"/>
      <c r="F1649" s="169"/>
      <c r="G1649" s="202"/>
      <c r="H1649" s="217"/>
      <c r="I1649" s="212"/>
      <c r="J1649" s="206"/>
      <c r="K1649" s="212"/>
      <c r="L1649" s="206"/>
      <c r="M1649" s="212"/>
      <c r="N1649" s="206"/>
      <c r="O1649" s="170" t="str">
        <f t="shared" si="568"/>
        <v/>
      </c>
      <c r="P1649" s="171"/>
      <c r="Q1649" s="171"/>
      <c r="R1649" s="171"/>
      <c r="S1649" s="172" t="str">
        <f t="shared" si="569"/>
        <v/>
      </c>
      <c r="T1649" s="172" t="str">
        <f t="shared" si="570"/>
        <v/>
      </c>
      <c r="U1649" s="171"/>
      <c r="V1649" s="171"/>
      <c r="W1649" s="173" t="str">
        <f t="shared" si="571"/>
        <v/>
      </c>
      <c r="X1649" s="173" t="str">
        <f t="shared" si="572"/>
        <v/>
      </c>
      <c r="Y1649" s="173" t="str">
        <f t="shared" si="573"/>
        <v/>
      </c>
      <c r="Z1649" s="171"/>
      <c r="AA1649" s="171"/>
      <c r="AB1649" s="171"/>
      <c r="AC1649" s="172" t="str">
        <f t="shared" si="574"/>
        <v/>
      </c>
      <c r="AD1649" s="172" t="str">
        <f t="shared" si="575"/>
        <v/>
      </c>
      <c r="AE1649" s="174"/>
      <c r="AF1649" s="175" t="str">
        <f t="shared" si="576"/>
        <v/>
      </c>
      <c r="AG1649" s="169"/>
      <c r="AH1649" s="171"/>
      <c r="AI1649" s="171"/>
      <c r="AJ1649" s="169"/>
      <c r="AK1649" s="176" t="str">
        <f t="shared" si="577"/>
        <v/>
      </c>
      <c r="AL1649" s="176" t="str">
        <f t="shared" si="578"/>
        <v/>
      </c>
      <c r="AM1649" s="176" t="str">
        <f t="shared" si="579"/>
        <v/>
      </c>
      <c r="AN1649" s="359" t="str">
        <f>IF(Overview!$K$17='Internal Calcs'!$P$22,IF(AK1649="","",AK1649),IF(Overview!$K$17='Internal Calcs'!$P$23,IF(AK1649="","",AK1649),IF(ISNUMBER(A1649),(IF(F1649="Short",G1649-H1649,H1649-G1649)*AZ1649-AX1649),"")))</f>
        <v/>
      </c>
      <c r="AO1649" s="401" t="str">
        <f>IF(Overview!$K$17='Internal Calcs'!$P$22,IF(AL1649="","",AL1649),IF(Overview!$K$17='Internal Calcs'!$P$23,IF(AL1649="","",AL1649),IF(ISNUMBER(A1649),IF(AL1649="",(IF(F1649="Short",G1649-H1649,H1649-G1649)*AZ1649-AX1649),(IF(F1649="Short",G1649-J1649,J1649-G1649)*AZ1649-AX1649)),"")))</f>
        <v/>
      </c>
      <c r="AP1649" s="359" t="str">
        <f>IF(Overview!$K$17='Internal Calcs'!$P$22,"",IF(Overview!$K$17='Internal Calcs'!$P$23,IF(AM1649="","",AM1649),IF(ISNUMBER(A1649),IF(AM1649="",(IF(F1649="Short",G1649-H1649,H1649-G1649)*AZ1649-AX1649),(IF(F1649="Short",G1649-L1649,L1649-G1649)*AZ1649-AX1649)),"")))</f>
        <v/>
      </c>
      <c r="AQ1649" s="176" t="str">
        <f t="shared" si="580"/>
        <v/>
      </c>
      <c r="AR1649" s="176" t="str">
        <f t="shared" si="581"/>
        <v/>
      </c>
      <c r="AS1649" s="176" t="str">
        <f t="shared" si="582"/>
        <v/>
      </c>
      <c r="AT1649" s="176" t="str">
        <f>IF(ISNUMBER(A1649),MAX($AS$2:AS1649)-AS1649,"")</f>
        <v/>
      </c>
      <c r="AU1649" s="177" t="str">
        <f t="shared" si="583"/>
        <v/>
      </c>
      <c r="AV1649" s="178" t="str">
        <f t="shared" si="584"/>
        <v/>
      </c>
      <c r="AW1649" s="178" t="str">
        <f t="shared" si="585"/>
        <v/>
      </c>
      <c r="AX1649" s="179" t="str">
        <f ca="1">IF(ISNUMBER($A1649),INDIRECT(CONCATENATE("'Instrument List'!B",(MATCH(E1649,'Instrument List'!A:A,0))-0)),"")</f>
        <v/>
      </c>
      <c r="AY1649" s="179" t="str">
        <f ca="1">IF(ISNUMBER($A1649),INDIRECT(CONCATENATE("'Instrument List'!D",(MATCH(E1649,'Instrument List'!A:A,0))-0)),"")</f>
        <v/>
      </c>
      <c r="AZ1649" s="179" t="str">
        <f ca="1">IF(ISNUMBER($A1649),INDIRECT(CONCATENATE("'Instrument List'!C",(MATCH(E1649,'Instrument List'!A:A,0))-0)),"")</f>
        <v/>
      </c>
      <c r="BA1649" s="180" t="str">
        <f ca="1">IF(ISNUMBER(A1649),INDIRECT(CONCATENATE("'Instrument List'!E",(MATCH(E1649,'Instrument List'!A:A,0))-0)),"")</f>
        <v/>
      </c>
      <c r="BB1649" s="181" t="str">
        <f t="shared" si="586"/>
        <v/>
      </c>
      <c r="BC1649" s="181" t="str">
        <f t="shared" si="587"/>
        <v/>
      </c>
      <c r="BD1649" s="181" t="str">
        <f ca="1">IF(ISNUMBER(A1649),INDIRECT(CONCATENATE("'Instrument List'!F",(MATCH(E1649,'Instrument List'!A:A,0))-0)),"")</f>
        <v/>
      </c>
    </row>
    <row r="1650" spans="1:56">
      <c r="A1650" s="223" t="str">
        <f t="shared" si="567"/>
        <v/>
      </c>
      <c r="B1650" s="224"/>
      <c r="C1650" s="225"/>
      <c r="D1650" s="182"/>
      <c r="E1650" s="182"/>
      <c r="F1650" s="182"/>
      <c r="G1650" s="203"/>
      <c r="H1650" s="218"/>
      <c r="I1650" s="213"/>
      <c r="J1650" s="207"/>
      <c r="K1650" s="213"/>
      <c r="L1650" s="207"/>
      <c r="M1650" s="213"/>
      <c r="N1650" s="207"/>
      <c r="O1650" s="183" t="str">
        <f t="shared" si="568"/>
        <v/>
      </c>
      <c r="P1650" s="184"/>
      <c r="Q1650" s="184"/>
      <c r="R1650" s="275"/>
      <c r="S1650" s="185" t="str">
        <f t="shared" si="569"/>
        <v/>
      </c>
      <c r="T1650" s="185" t="str">
        <f t="shared" si="570"/>
        <v/>
      </c>
      <c r="U1650" s="275"/>
      <c r="V1650" s="275"/>
      <c r="W1650" s="276" t="str">
        <f t="shared" si="571"/>
        <v/>
      </c>
      <c r="X1650" s="276" t="str">
        <f t="shared" si="572"/>
        <v/>
      </c>
      <c r="Y1650" s="276" t="str">
        <f t="shared" si="573"/>
        <v/>
      </c>
      <c r="Z1650" s="275"/>
      <c r="AA1650" s="184"/>
      <c r="AB1650" s="184"/>
      <c r="AC1650" s="185" t="str">
        <f t="shared" si="574"/>
        <v/>
      </c>
      <c r="AD1650" s="185" t="str">
        <f t="shared" si="575"/>
        <v/>
      </c>
      <c r="AE1650" s="186"/>
      <c r="AF1650" s="187" t="str">
        <f t="shared" si="576"/>
        <v/>
      </c>
      <c r="AG1650" s="182"/>
      <c r="AH1650" s="184"/>
      <c r="AI1650" s="184"/>
      <c r="AJ1650" s="182"/>
      <c r="AK1650" s="188" t="str">
        <f t="shared" si="577"/>
        <v/>
      </c>
      <c r="AL1650" s="188" t="str">
        <f t="shared" si="578"/>
        <v/>
      </c>
      <c r="AM1650" s="188" t="str">
        <f t="shared" si="579"/>
        <v/>
      </c>
      <c r="AN1650" s="359" t="str">
        <f>IF(Overview!$K$17='Internal Calcs'!$P$22,IF(AK1650="","",AK1650),IF(Overview!$K$17='Internal Calcs'!$P$23,IF(AK1650="","",AK1650),IF(ISNUMBER(A1650),(IF(F1650="Short",G1650-H1650,H1650-G1650)*AZ1650-AX1650),"")))</f>
        <v/>
      </c>
      <c r="AO1650" s="401" t="str">
        <f>IF(Overview!$K$17='Internal Calcs'!$P$22,IF(AL1650="","",AL1650),IF(Overview!$K$17='Internal Calcs'!$P$23,IF(AL1650="","",AL1650),IF(ISNUMBER(A1650),IF(AL1650="",(IF(F1650="Short",G1650-H1650,H1650-G1650)*AZ1650-AX1650),(IF(F1650="Short",G1650-J1650,J1650-G1650)*AZ1650-AX1650)),"")))</f>
        <v/>
      </c>
      <c r="AP1650" s="359" t="str">
        <f>IF(Overview!$K$17='Internal Calcs'!$P$22,"",IF(Overview!$K$17='Internal Calcs'!$P$23,IF(AM1650="","",AM1650),IF(ISNUMBER(A1650),IF(AM1650="",(IF(F1650="Short",G1650-H1650,H1650-G1650)*AZ1650-AX1650),(IF(F1650="Short",G1650-L1650,L1650-G1650)*AZ1650-AX1650)),"")))</f>
        <v/>
      </c>
      <c r="AQ1650" s="188" t="str">
        <f t="shared" si="580"/>
        <v/>
      </c>
      <c r="AR1650" s="188" t="str">
        <f t="shared" si="581"/>
        <v/>
      </c>
      <c r="AS1650" s="188" t="str">
        <f t="shared" si="582"/>
        <v/>
      </c>
      <c r="AT1650" s="188" t="str">
        <f>IF(ISNUMBER(A1650),MAX($AS$2:AS1650)-AS1650,"")</f>
        <v/>
      </c>
      <c r="AU1650" s="189" t="str">
        <f t="shared" si="583"/>
        <v/>
      </c>
      <c r="AV1650" s="190" t="str">
        <f t="shared" si="584"/>
        <v/>
      </c>
      <c r="AW1650" s="190" t="str">
        <f t="shared" si="585"/>
        <v/>
      </c>
      <c r="AX1650" s="191" t="str">
        <f ca="1">IF(ISNUMBER($A1650),INDIRECT(CONCATENATE("'Instrument List'!B",(MATCH(E1650,'Instrument List'!A:A,0))-0)),"")</f>
        <v/>
      </c>
      <c r="AY1650" s="191" t="str">
        <f ca="1">IF(ISNUMBER($A1650),INDIRECT(CONCATENATE("'Instrument List'!D",(MATCH(E1650,'Instrument List'!A:A,0))-0)),"")</f>
        <v/>
      </c>
      <c r="AZ1650" s="191" t="str">
        <f ca="1">IF(ISNUMBER($A1650),INDIRECT(CONCATENATE("'Instrument List'!C",(MATCH(E1650,'Instrument List'!A:A,0))-0)),"")</f>
        <v/>
      </c>
      <c r="BA1650" s="192" t="str">
        <f ca="1">IF(ISNUMBER(A1650),INDIRECT(CONCATENATE("'Instrument List'!E",(MATCH(E1650,'Instrument List'!A:A,0))-0)),"")</f>
        <v/>
      </c>
      <c r="BB1650" s="193" t="str">
        <f t="shared" si="586"/>
        <v/>
      </c>
      <c r="BC1650" s="193" t="str">
        <f t="shared" si="587"/>
        <v/>
      </c>
      <c r="BD1650" s="193" t="str">
        <f ca="1">IF(ISNUMBER(A1650),INDIRECT(CONCATENATE("'Instrument List'!F",(MATCH(E1650,'Instrument List'!A:A,0))-0)),"")</f>
        <v/>
      </c>
    </row>
    <row r="1651" spans="1:56">
      <c r="A1651" s="220" t="str">
        <f t="shared" si="567"/>
        <v/>
      </c>
      <c r="B1651" s="221"/>
      <c r="C1651" s="222"/>
      <c r="D1651" s="169"/>
      <c r="E1651" s="169"/>
      <c r="F1651" s="169"/>
      <c r="G1651" s="202"/>
      <c r="H1651" s="217"/>
      <c r="I1651" s="212"/>
      <c r="J1651" s="206"/>
      <c r="K1651" s="212"/>
      <c r="L1651" s="206"/>
      <c r="M1651" s="212"/>
      <c r="N1651" s="206"/>
      <c r="O1651" s="170" t="str">
        <f t="shared" si="568"/>
        <v/>
      </c>
      <c r="P1651" s="171"/>
      <c r="Q1651" s="171"/>
      <c r="R1651" s="171"/>
      <c r="S1651" s="172" t="str">
        <f t="shared" si="569"/>
        <v/>
      </c>
      <c r="T1651" s="172" t="str">
        <f t="shared" si="570"/>
        <v/>
      </c>
      <c r="U1651" s="171"/>
      <c r="V1651" s="171"/>
      <c r="W1651" s="173" t="str">
        <f t="shared" si="571"/>
        <v/>
      </c>
      <c r="X1651" s="173" t="str">
        <f t="shared" si="572"/>
        <v/>
      </c>
      <c r="Y1651" s="173" t="str">
        <f t="shared" si="573"/>
        <v/>
      </c>
      <c r="Z1651" s="171"/>
      <c r="AA1651" s="171"/>
      <c r="AB1651" s="171"/>
      <c r="AC1651" s="172" t="str">
        <f t="shared" si="574"/>
        <v/>
      </c>
      <c r="AD1651" s="172" t="str">
        <f t="shared" si="575"/>
        <v/>
      </c>
      <c r="AE1651" s="174"/>
      <c r="AF1651" s="175" t="str">
        <f t="shared" si="576"/>
        <v/>
      </c>
      <c r="AG1651" s="169"/>
      <c r="AH1651" s="171"/>
      <c r="AI1651" s="171"/>
      <c r="AJ1651" s="169"/>
      <c r="AK1651" s="176" t="str">
        <f t="shared" si="577"/>
        <v/>
      </c>
      <c r="AL1651" s="176" t="str">
        <f t="shared" si="578"/>
        <v/>
      </c>
      <c r="AM1651" s="176" t="str">
        <f t="shared" si="579"/>
        <v/>
      </c>
      <c r="AN1651" s="359" t="str">
        <f>IF(Overview!$K$17='Internal Calcs'!$P$22,IF(AK1651="","",AK1651),IF(Overview!$K$17='Internal Calcs'!$P$23,IF(AK1651="","",AK1651),IF(ISNUMBER(A1651),(IF(F1651="Short",G1651-H1651,H1651-G1651)*AZ1651-AX1651),"")))</f>
        <v/>
      </c>
      <c r="AO1651" s="401" t="str">
        <f>IF(Overview!$K$17='Internal Calcs'!$P$22,IF(AL1651="","",AL1651),IF(Overview!$K$17='Internal Calcs'!$P$23,IF(AL1651="","",AL1651),IF(ISNUMBER(A1651),IF(AL1651="",(IF(F1651="Short",G1651-H1651,H1651-G1651)*AZ1651-AX1651),(IF(F1651="Short",G1651-J1651,J1651-G1651)*AZ1651-AX1651)),"")))</f>
        <v/>
      </c>
      <c r="AP1651" s="359" t="str">
        <f>IF(Overview!$K$17='Internal Calcs'!$P$22,"",IF(Overview!$K$17='Internal Calcs'!$P$23,IF(AM1651="","",AM1651),IF(ISNUMBER(A1651),IF(AM1651="",(IF(F1651="Short",G1651-H1651,H1651-G1651)*AZ1651-AX1651),(IF(F1651="Short",G1651-L1651,L1651-G1651)*AZ1651-AX1651)),"")))</f>
        <v/>
      </c>
      <c r="AQ1651" s="176" t="str">
        <f t="shared" si="580"/>
        <v/>
      </c>
      <c r="AR1651" s="176" t="str">
        <f t="shared" si="581"/>
        <v/>
      </c>
      <c r="AS1651" s="176" t="str">
        <f t="shared" si="582"/>
        <v/>
      </c>
      <c r="AT1651" s="176" t="str">
        <f>IF(ISNUMBER(A1651),MAX($AS$2:AS1651)-AS1651,"")</f>
        <v/>
      </c>
      <c r="AU1651" s="177" t="str">
        <f t="shared" si="583"/>
        <v/>
      </c>
      <c r="AV1651" s="178" t="str">
        <f t="shared" si="584"/>
        <v/>
      </c>
      <c r="AW1651" s="178" t="str">
        <f t="shared" si="585"/>
        <v/>
      </c>
      <c r="AX1651" s="179" t="str">
        <f ca="1">IF(ISNUMBER($A1651),INDIRECT(CONCATENATE("'Instrument List'!B",(MATCH(E1651,'Instrument List'!A:A,0))-0)),"")</f>
        <v/>
      </c>
      <c r="AY1651" s="179" t="str">
        <f ca="1">IF(ISNUMBER($A1651),INDIRECT(CONCATENATE("'Instrument List'!D",(MATCH(E1651,'Instrument List'!A:A,0))-0)),"")</f>
        <v/>
      </c>
      <c r="AZ1651" s="179" t="str">
        <f ca="1">IF(ISNUMBER($A1651),INDIRECT(CONCATENATE("'Instrument List'!C",(MATCH(E1651,'Instrument List'!A:A,0))-0)),"")</f>
        <v/>
      </c>
      <c r="BA1651" s="180" t="str">
        <f ca="1">IF(ISNUMBER(A1651),INDIRECT(CONCATENATE("'Instrument List'!E",(MATCH(E1651,'Instrument List'!A:A,0))-0)),"")</f>
        <v/>
      </c>
      <c r="BB1651" s="181" t="str">
        <f t="shared" si="586"/>
        <v/>
      </c>
      <c r="BC1651" s="181" t="str">
        <f t="shared" si="587"/>
        <v/>
      </c>
      <c r="BD1651" s="181" t="str">
        <f ca="1">IF(ISNUMBER(A1651),INDIRECT(CONCATENATE("'Instrument List'!F",(MATCH(E1651,'Instrument List'!A:A,0))-0)),"")</f>
        <v/>
      </c>
    </row>
    <row r="1652" spans="1:56">
      <c r="A1652" s="223" t="str">
        <f t="shared" si="567"/>
        <v/>
      </c>
      <c r="B1652" s="224"/>
      <c r="C1652" s="225"/>
      <c r="D1652" s="182"/>
      <c r="E1652" s="182"/>
      <c r="F1652" s="182"/>
      <c r="G1652" s="203"/>
      <c r="H1652" s="218"/>
      <c r="I1652" s="213"/>
      <c r="J1652" s="207"/>
      <c r="K1652" s="213"/>
      <c r="L1652" s="207"/>
      <c r="M1652" s="213"/>
      <c r="N1652" s="207"/>
      <c r="O1652" s="183" t="str">
        <f t="shared" si="568"/>
        <v/>
      </c>
      <c r="P1652" s="184"/>
      <c r="Q1652" s="184"/>
      <c r="R1652" s="275"/>
      <c r="S1652" s="185" t="str">
        <f t="shared" si="569"/>
        <v/>
      </c>
      <c r="T1652" s="185" t="str">
        <f t="shared" si="570"/>
        <v/>
      </c>
      <c r="U1652" s="275"/>
      <c r="V1652" s="275"/>
      <c r="W1652" s="276" t="str">
        <f t="shared" si="571"/>
        <v/>
      </c>
      <c r="X1652" s="276" t="str">
        <f t="shared" si="572"/>
        <v/>
      </c>
      <c r="Y1652" s="276" t="str">
        <f t="shared" si="573"/>
        <v/>
      </c>
      <c r="Z1652" s="275"/>
      <c r="AA1652" s="184"/>
      <c r="AB1652" s="184"/>
      <c r="AC1652" s="185" t="str">
        <f t="shared" si="574"/>
        <v/>
      </c>
      <c r="AD1652" s="185" t="str">
        <f t="shared" si="575"/>
        <v/>
      </c>
      <c r="AE1652" s="186"/>
      <c r="AF1652" s="187" t="str">
        <f t="shared" si="576"/>
        <v/>
      </c>
      <c r="AG1652" s="182"/>
      <c r="AH1652" s="184"/>
      <c r="AI1652" s="184"/>
      <c r="AJ1652" s="182"/>
      <c r="AK1652" s="188" t="str">
        <f t="shared" si="577"/>
        <v/>
      </c>
      <c r="AL1652" s="188" t="str">
        <f t="shared" si="578"/>
        <v/>
      </c>
      <c r="AM1652" s="188" t="str">
        <f t="shared" si="579"/>
        <v/>
      </c>
      <c r="AN1652" s="359" t="str">
        <f>IF(Overview!$K$17='Internal Calcs'!$P$22,IF(AK1652="","",AK1652),IF(Overview!$K$17='Internal Calcs'!$P$23,IF(AK1652="","",AK1652),IF(ISNUMBER(A1652),(IF(F1652="Short",G1652-H1652,H1652-G1652)*AZ1652-AX1652),"")))</f>
        <v/>
      </c>
      <c r="AO1652" s="401" t="str">
        <f>IF(Overview!$K$17='Internal Calcs'!$P$22,IF(AL1652="","",AL1652),IF(Overview!$K$17='Internal Calcs'!$P$23,IF(AL1652="","",AL1652),IF(ISNUMBER(A1652),IF(AL1652="",(IF(F1652="Short",G1652-H1652,H1652-G1652)*AZ1652-AX1652),(IF(F1652="Short",G1652-J1652,J1652-G1652)*AZ1652-AX1652)),"")))</f>
        <v/>
      </c>
      <c r="AP1652" s="359" t="str">
        <f>IF(Overview!$K$17='Internal Calcs'!$P$22,"",IF(Overview!$K$17='Internal Calcs'!$P$23,IF(AM1652="","",AM1652),IF(ISNUMBER(A1652),IF(AM1652="",(IF(F1652="Short",G1652-H1652,H1652-G1652)*AZ1652-AX1652),(IF(F1652="Short",G1652-L1652,L1652-G1652)*AZ1652-AX1652)),"")))</f>
        <v/>
      </c>
      <c r="AQ1652" s="188" t="str">
        <f t="shared" si="580"/>
        <v/>
      </c>
      <c r="AR1652" s="188" t="str">
        <f t="shared" si="581"/>
        <v/>
      </c>
      <c r="AS1652" s="188" t="str">
        <f t="shared" si="582"/>
        <v/>
      </c>
      <c r="AT1652" s="188" t="str">
        <f>IF(ISNUMBER(A1652),MAX($AS$2:AS1652)-AS1652,"")</f>
        <v/>
      </c>
      <c r="AU1652" s="189" t="str">
        <f t="shared" si="583"/>
        <v/>
      </c>
      <c r="AV1652" s="190" t="str">
        <f t="shared" si="584"/>
        <v/>
      </c>
      <c r="AW1652" s="190" t="str">
        <f t="shared" si="585"/>
        <v/>
      </c>
      <c r="AX1652" s="191" t="str">
        <f ca="1">IF(ISNUMBER($A1652),INDIRECT(CONCATENATE("'Instrument List'!B",(MATCH(E1652,'Instrument List'!A:A,0))-0)),"")</f>
        <v/>
      </c>
      <c r="AY1652" s="191" t="str">
        <f ca="1">IF(ISNUMBER($A1652),INDIRECT(CONCATENATE("'Instrument List'!D",(MATCH(E1652,'Instrument List'!A:A,0))-0)),"")</f>
        <v/>
      </c>
      <c r="AZ1652" s="191" t="str">
        <f ca="1">IF(ISNUMBER($A1652),INDIRECT(CONCATENATE("'Instrument List'!C",(MATCH(E1652,'Instrument List'!A:A,0))-0)),"")</f>
        <v/>
      </c>
      <c r="BA1652" s="192" t="str">
        <f ca="1">IF(ISNUMBER(A1652),INDIRECT(CONCATENATE("'Instrument List'!E",(MATCH(E1652,'Instrument List'!A:A,0))-0)),"")</f>
        <v/>
      </c>
      <c r="BB1652" s="193" t="str">
        <f t="shared" si="586"/>
        <v/>
      </c>
      <c r="BC1652" s="193" t="str">
        <f t="shared" si="587"/>
        <v/>
      </c>
      <c r="BD1652" s="193" t="str">
        <f ca="1">IF(ISNUMBER(A1652),INDIRECT(CONCATENATE("'Instrument List'!F",(MATCH(E1652,'Instrument List'!A:A,0))-0)),"")</f>
        <v/>
      </c>
    </row>
    <row r="1653" spans="1:56">
      <c r="A1653" s="220" t="str">
        <f t="shared" si="567"/>
        <v/>
      </c>
      <c r="B1653" s="221"/>
      <c r="C1653" s="222"/>
      <c r="D1653" s="169"/>
      <c r="E1653" s="169"/>
      <c r="F1653" s="169"/>
      <c r="G1653" s="202"/>
      <c r="H1653" s="217"/>
      <c r="I1653" s="212"/>
      <c r="J1653" s="206"/>
      <c r="K1653" s="212"/>
      <c r="L1653" s="206"/>
      <c r="M1653" s="212"/>
      <c r="N1653" s="206"/>
      <c r="O1653" s="170" t="str">
        <f t="shared" si="568"/>
        <v/>
      </c>
      <c r="P1653" s="171"/>
      <c r="Q1653" s="171"/>
      <c r="R1653" s="171"/>
      <c r="S1653" s="172" t="str">
        <f t="shared" si="569"/>
        <v/>
      </c>
      <c r="T1653" s="172" t="str">
        <f t="shared" si="570"/>
        <v/>
      </c>
      <c r="U1653" s="171"/>
      <c r="V1653" s="171"/>
      <c r="W1653" s="173" t="str">
        <f t="shared" si="571"/>
        <v/>
      </c>
      <c r="X1653" s="173" t="str">
        <f t="shared" si="572"/>
        <v/>
      </c>
      <c r="Y1653" s="173" t="str">
        <f t="shared" si="573"/>
        <v/>
      </c>
      <c r="Z1653" s="171"/>
      <c r="AA1653" s="171"/>
      <c r="AB1653" s="171"/>
      <c r="AC1653" s="172" t="str">
        <f t="shared" si="574"/>
        <v/>
      </c>
      <c r="AD1653" s="172" t="str">
        <f t="shared" si="575"/>
        <v/>
      </c>
      <c r="AE1653" s="174"/>
      <c r="AF1653" s="175" t="str">
        <f t="shared" si="576"/>
        <v/>
      </c>
      <c r="AG1653" s="169"/>
      <c r="AH1653" s="171"/>
      <c r="AI1653" s="171"/>
      <c r="AJ1653" s="169"/>
      <c r="AK1653" s="176" t="str">
        <f t="shared" si="577"/>
        <v/>
      </c>
      <c r="AL1653" s="176" t="str">
        <f t="shared" si="578"/>
        <v/>
      </c>
      <c r="AM1653" s="176" t="str">
        <f t="shared" si="579"/>
        <v/>
      </c>
      <c r="AN1653" s="359" t="str">
        <f>IF(Overview!$K$17='Internal Calcs'!$P$22,IF(AK1653="","",AK1653),IF(Overview!$K$17='Internal Calcs'!$P$23,IF(AK1653="","",AK1653),IF(ISNUMBER(A1653),(IF(F1653="Short",G1653-H1653,H1653-G1653)*AZ1653-AX1653),"")))</f>
        <v/>
      </c>
      <c r="AO1653" s="401" t="str">
        <f>IF(Overview!$K$17='Internal Calcs'!$P$22,IF(AL1653="","",AL1653),IF(Overview!$K$17='Internal Calcs'!$P$23,IF(AL1653="","",AL1653),IF(ISNUMBER(A1653),IF(AL1653="",(IF(F1653="Short",G1653-H1653,H1653-G1653)*AZ1653-AX1653),(IF(F1653="Short",G1653-J1653,J1653-G1653)*AZ1653-AX1653)),"")))</f>
        <v/>
      </c>
      <c r="AP1653" s="359" t="str">
        <f>IF(Overview!$K$17='Internal Calcs'!$P$22,"",IF(Overview!$K$17='Internal Calcs'!$P$23,IF(AM1653="","",AM1653),IF(ISNUMBER(A1653),IF(AM1653="",(IF(F1653="Short",G1653-H1653,H1653-G1653)*AZ1653-AX1653),(IF(F1653="Short",G1653-L1653,L1653-G1653)*AZ1653-AX1653)),"")))</f>
        <v/>
      </c>
      <c r="AQ1653" s="176" t="str">
        <f t="shared" si="580"/>
        <v/>
      </c>
      <c r="AR1653" s="176" t="str">
        <f t="shared" si="581"/>
        <v/>
      </c>
      <c r="AS1653" s="176" t="str">
        <f t="shared" si="582"/>
        <v/>
      </c>
      <c r="AT1653" s="176" t="str">
        <f>IF(ISNUMBER(A1653),MAX($AS$2:AS1653)-AS1653,"")</f>
        <v/>
      </c>
      <c r="AU1653" s="177" t="str">
        <f t="shared" si="583"/>
        <v/>
      </c>
      <c r="AV1653" s="178" t="str">
        <f t="shared" si="584"/>
        <v/>
      </c>
      <c r="AW1653" s="178" t="str">
        <f t="shared" si="585"/>
        <v/>
      </c>
      <c r="AX1653" s="179" t="str">
        <f ca="1">IF(ISNUMBER($A1653),INDIRECT(CONCATENATE("'Instrument List'!B",(MATCH(E1653,'Instrument List'!A:A,0))-0)),"")</f>
        <v/>
      </c>
      <c r="AY1653" s="179" t="str">
        <f ca="1">IF(ISNUMBER($A1653),INDIRECT(CONCATENATE("'Instrument List'!D",(MATCH(E1653,'Instrument List'!A:A,0))-0)),"")</f>
        <v/>
      </c>
      <c r="AZ1653" s="179" t="str">
        <f ca="1">IF(ISNUMBER($A1653),INDIRECT(CONCATENATE("'Instrument List'!C",(MATCH(E1653,'Instrument List'!A:A,0))-0)),"")</f>
        <v/>
      </c>
      <c r="BA1653" s="180" t="str">
        <f ca="1">IF(ISNUMBER(A1653),INDIRECT(CONCATENATE("'Instrument List'!E",(MATCH(E1653,'Instrument List'!A:A,0))-0)),"")</f>
        <v/>
      </c>
      <c r="BB1653" s="181" t="str">
        <f t="shared" si="586"/>
        <v/>
      </c>
      <c r="BC1653" s="181" t="str">
        <f t="shared" si="587"/>
        <v/>
      </c>
      <c r="BD1653" s="181" t="str">
        <f ca="1">IF(ISNUMBER(A1653),INDIRECT(CONCATENATE("'Instrument List'!F",(MATCH(E1653,'Instrument List'!A:A,0))-0)),"")</f>
        <v/>
      </c>
    </row>
    <row r="1654" spans="1:56">
      <c r="A1654" s="223" t="str">
        <f t="shared" si="567"/>
        <v/>
      </c>
      <c r="B1654" s="224"/>
      <c r="C1654" s="225"/>
      <c r="D1654" s="182"/>
      <c r="E1654" s="182"/>
      <c r="F1654" s="182"/>
      <c r="G1654" s="203"/>
      <c r="H1654" s="218"/>
      <c r="I1654" s="213"/>
      <c r="J1654" s="207"/>
      <c r="K1654" s="213"/>
      <c r="L1654" s="207"/>
      <c r="M1654" s="213"/>
      <c r="N1654" s="207"/>
      <c r="O1654" s="183" t="str">
        <f t="shared" si="568"/>
        <v/>
      </c>
      <c r="P1654" s="184"/>
      <c r="Q1654" s="184"/>
      <c r="R1654" s="275"/>
      <c r="S1654" s="185" t="str">
        <f t="shared" si="569"/>
        <v/>
      </c>
      <c r="T1654" s="185" t="str">
        <f t="shared" si="570"/>
        <v/>
      </c>
      <c r="U1654" s="275"/>
      <c r="V1654" s="275"/>
      <c r="W1654" s="276" t="str">
        <f t="shared" si="571"/>
        <v/>
      </c>
      <c r="X1654" s="276" t="str">
        <f t="shared" si="572"/>
        <v/>
      </c>
      <c r="Y1654" s="276" t="str">
        <f t="shared" si="573"/>
        <v/>
      </c>
      <c r="Z1654" s="275"/>
      <c r="AA1654" s="184"/>
      <c r="AB1654" s="184"/>
      <c r="AC1654" s="185" t="str">
        <f t="shared" si="574"/>
        <v/>
      </c>
      <c r="AD1654" s="185" t="str">
        <f t="shared" si="575"/>
        <v/>
      </c>
      <c r="AE1654" s="186"/>
      <c r="AF1654" s="187" t="str">
        <f t="shared" si="576"/>
        <v/>
      </c>
      <c r="AG1654" s="182"/>
      <c r="AH1654" s="184"/>
      <c r="AI1654" s="184"/>
      <c r="AJ1654" s="182"/>
      <c r="AK1654" s="188" t="str">
        <f t="shared" si="577"/>
        <v/>
      </c>
      <c r="AL1654" s="188" t="str">
        <f t="shared" si="578"/>
        <v/>
      </c>
      <c r="AM1654" s="188" t="str">
        <f t="shared" si="579"/>
        <v/>
      </c>
      <c r="AN1654" s="359" t="str">
        <f>IF(Overview!$K$17='Internal Calcs'!$P$22,IF(AK1654="","",AK1654),IF(Overview!$K$17='Internal Calcs'!$P$23,IF(AK1654="","",AK1654),IF(ISNUMBER(A1654),(IF(F1654="Short",G1654-H1654,H1654-G1654)*AZ1654-AX1654),"")))</f>
        <v/>
      </c>
      <c r="AO1654" s="401" t="str">
        <f>IF(Overview!$K$17='Internal Calcs'!$P$22,IF(AL1654="","",AL1654),IF(Overview!$K$17='Internal Calcs'!$P$23,IF(AL1654="","",AL1654),IF(ISNUMBER(A1654),IF(AL1654="",(IF(F1654="Short",G1654-H1654,H1654-G1654)*AZ1654-AX1654),(IF(F1654="Short",G1654-J1654,J1654-G1654)*AZ1654-AX1654)),"")))</f>
        <v/>
      </c>
      <c r="AP1654" s="359" t="str">
        <f>IF(Overview!$K$17='Internal Calcs'!$P$22,"",IF(Overview!$K$17='Internal Calcs'!$P$23,IF(AM1654="","",AM1654),IF(ISNUMBER(A1654),IF(AM1654="",(IF(F1654="Short",G1654-H1654,H1654-G1654)*AZ1654-AX1654),(IF(F1654="Short",G1654-L1654,L1654-G1654)*AZ1654-AX1654)),"")))</f>
        <v/>
      </c>
      <c r="AQ1654" s="188" t="str">
        <f t="shared" si="580"/>
        <v/>
      </c>
      <c r="AR1654" s="188" t="str">
        <f t="shared" si="581"/>
        <v/>
      </c>
      <c r="AS1654" s="188" t="str">
        <f t="shared" si="582"/>
        <v/>
      </c>
      <c r="AT1654" s="188" t="str">
        <f>IF(ISNUMBER(A1654),MAX($AS$2:AS1654)-AS1654,"")</f>
        <v/>
      </c>
      <c r="AU1654" s="189" t="str">
        <f t="shared" si="583"/>
        <v/>
      </c>
      <c r="AV1654" s="190" t="str">
        <f t="shared" si="584"/>
        <v/>
      </c>
      <c r="AW1654" s="190" t="str">
        <f t="shared" si="585"/>
        <v/>
      </c>
      <c r="AX1654" s="191" t="str">
        <f ca="1">IF(ISNUMBER($A1654),INDIRECT(CONCATENATE("'Instrument List'!B",(MATCH(E1654,'Instrument List'!A:A,0))-0)),"")</f>
        <v/>
      </c>
      <c r="AY1654" s="191" t="str">
        <f ca="1">IF(ISNUMBER($A1654),INDIRECT(CONCATENATE("'Instrument List'!D",(MATCH(E1654,'Instrument List'!A:A,0))-0)),"")</f>
        <v/>
      </c>
      <c r="AZ1654" s="191" t="str">
        <f ca="1">IF(ISNUMBER($A1654),INDIRECT(CONCATENATE("'Instrument List'!C",(MATCH(E1654,'Instrument List'!A:A,0))-0)),"")</f>
        <v/>
      </c>
      <c r="BA1654" s="192" t="str">
        <f ca="1">IF(ISNUMBER(A1654),INDIRECT(CONCATENATE("'Instrument List'!E",(MATCH(E1654,'Instrument List'!A:A,0))-0)),"")</f>
        <v/>
      </c>
      <c r="BB1654" s="193" t="str">
        <f t="shared" si="586"/>
        <v/>
      </c>
      <c r="BC1654" s="193" t="str">
        <f t="shared" si="587"/>
        <v/>
      </c>
      <c r="BD1654" s="193" t="str">
        <f ca="1">IF(ISNUMBER(A1654),INDIRECT(CONCATENATE("'Instrument List'!F",(MATCH(E1654,'Instrument List'!A:A,0))-0)),"")</f>
        <v/>
      </c>
    </row>
    <row r="1655" spans="1:56">
      <c r="A1655" s="220" t="str">
        <f t="shared" si="567"/>
        <v/>
      </c>
      <c r="B1655" s="221"/>
      <c r="C1655" s="222"/>
      <c r="D1655" s="169"/>
      <c r="E1655" s="169"/>
      <c r="F1655" s="169"/>
      <c r="G1655" s="202"/>
      <c r="H1655" s="217"/>
      <c r="I1655" s="212"/>
      <c r="J1655" s="206"/>
      <c r="K1655" s="212"/>
      <c r="L1655" s="206"/>
      <c r="M1655" s="212"/>
      <c r="N1655" s="206"/>
      <c r="O1655" s="170" t="str">
        <f t="shared" si="568"/>
        <v/>
      </c>
      <c r="P1655" s="171"/>
      <c r="Q1655" s="171"/>
      <c r="R1655" s="171"/>
      <c r="S1655" s="172" t="str">
        <f t="shared" si="569"/>
        <v/>
      </c>
      <c r="T1655" s="172" t="str">
        <f t="shared" si="570"/>
        <v/>
      </c>
      <c r="U1655" s="171"/>
      <c r="V1655" s="171"/>
      <c r="W1655" s="173" t="str">
        <f t="shared" si="571"/>
        <v/>
      </c>
      <c r="X1655" s="173" t="str">
        <f t="shared" si="572"/>
        <v/>
      </c>
      <c r="Y1655" s="173" t="str">
        <f t="shared" si="573"/>
        <v/>
      </c>
      <c r="Z1655" s="171"/>
      <c r="AA1655" s="171"/>
      <c r="AB1655" s="171"/>
      <c r="AC1655" s="172" t="str">
        <f t="shared" si="574"/>
        <v/>
      </c>
      <c r="AD1655" s="172" t="str">
        <f t="shared" si="575"/>
        <v/>
      </c>
      <c r="AE1655" s="174"/>
      <c r="AF1655" s="175" t="str">
        <f t="shared" si="576"/>
        <v/>
      </c>
      <c r="AG1655" s="169"/>
      <c r="AH1655" s="171"/>
      <c r="AI1655" s="171"/>
      <c r="AJ1655" s="169"/>
      <c r="AK1655" s="176" t="str">
        <f t="shared" si="577"/>
        <v/>
      </c>
      <c r="AL1655" s="176" t="str">
        <f t="shared" si="578"/>
        <v/>
      </c>
      <c r="AM1655" s="176" t="str">
        <f t="shared" si="579"/>
        <v/>
      </c>
      <c r="AN1655" s="359" t="str">
        <f>IF(Overview!$K$17='Internal Calcs'!$P$22,IF(AK1655="","",AK1655),IF(Overview!$K$17='Internal Calcs'!$P$23,IF(AK1655="","",AK1655),IF(ISNUMBER(A1655),(IF(F1655="Short",G1655-H1655,H1655-G1655)*AZ1655-AX1655),"")))</f>
        <v/>
      </c>
      <c r="AO1655" s="401" t="str">
        <f>IF(Overview!$K$17='Internal Calcs'!$P$22,IF(AL1655="","",AL1655),IF(Overview!$K$17='Internal Calcs'!$P$23,IF(AL1655="","",AL1655),IF(ISNUMBER(A1655),IF(AL1655="",(IF(F1655="Short",G1655-H1655,H1655-G1655)*AZ1655-AX1655),(IF(F1655="Short",G1655-J1655,J1655-G1655)*AZ1655-AX1655)),"")))</f>
        <v/>
      </c>
      <c r="AP1655" s="359" t="str">
        <f>IF(Overview!$K$17='Internal Calcs'!$P$22,"",IF(Overview!$K$17='Internal Calcs'!$P$23,IF(AM1655="","",AM1655),IF(ISNUMBER(A1655),IF(AM1655="",(IF(F1655="Short",G1655-H1655,H1655-G1655)*AZ1655-AX1655),(IF(F1655="Short",G1655-L1655,L1655-G1655)*AZ1655-AX1655)),"")))</f>
        <v/>
      </c>
      <c r="AQ1655" s="176" t="str">
        <f t="shared" si="580"/>
        <v/>
      </c>
      <c r="AR1655" s="176" t="str">
        <f t="shared" si="581"/>
        <v/>
      </c>
      <c r="AS1655" s="176" t="str">
        <f t="shared" si="582"/>
        <v/>
      </c>
      <c r="AT1655" s="176" t="str">
        <f>IF(ISNUMBER(A1655),MAX($AS$2:AS1655)-AS1655,"")</f>
        <v/>
      </c>
      <c r="AU1655" s="177" t="str">
        <f t="shared" si="583"/>
        <v/>
      </c>
      <c r="AV1655" s="178" t="str">
        <f t="shared" si="584"/>
        <v/>
      </c>
      <c r="AW1655" s="178" t="str">
        <f t="shared" si="585"/>
        <v/>
      </c>
      <c r="AX1655" s="179" t="str">
        <f ca="1">IF(ISNUMBER($A1655),INDIRECT(CONCATENATE("'Instrument List'!B",(MATCH(E1655,'Instrument List'!A:A,0))-0)),"")</f>
        <v/>
      </c>
      <c r="AY1655" s="179" t="str">
        <f ca="1">IF(ISNUMBER($A1655),INDIRECT(CONCATENATE("'Instrument List'!D",(MATCH(E1655,'Instrument List'!A:A,0))-0)),"")</f>
        <v/>
      </c>
      <c r="AZ1655" s="179" t="str">
        <f ca="1">IF(ISNUMBER($A1655),INDIRECT(CONCATENATE("'Instrument List'!C",(MATCH(E1655,'Instrument List'!A:A,0))-0)),"")</f>
        <v/>
      </c>
      <c r="BA1655" s="180" t="str">
        <f ca="1">IF(ISNUMBER(A1655),INDIRECT(CONCATENATE("'Instrument List'!E",(MATCH(E1655,'Instrument List'!A:A,0))-0)),"")</f>
        <v/>
      </c>
      <c r="BB1655" s="181" t="str">
        <f t="shared" si="586"/>
        <v/>
      </c>
      <c r="BC1655" s="181" t="str">
        <f t="shared" si="587"/>
        <v/>
      </c>
      <c r="BD1655" s="181" t="str">
        <f ca="1">IF(ISNUMBER(A1655),INDIRECT(CONCATENATE("'Instrument List'!F",(MATCH(E1655,'Instrument List'!A:A,0))-0)),"")</f>
        <v/>
      </c>
    </row>
    <row r="1656" spans="1:56">
      <c r="A1656" s="223" t="str">
        <f t="shared" si="567"/>
        <v/>
      </c>
      <c r="B1656" s="224"/>
      <c r="C1656" s="225"/>
      <c r="D1656" s="182"/>
      <c r="E1656" s="182"/>
      <c r="F1656" s="182"/>
      <c r="G1656" s="203"/>
      <c r="H1656" s="218"/>
      <c r="I1656" s="213"/>
      <c r="J1656" s="207"/>
      <c r="K1656" s="213"/>
      <c r="L1656" s="207"/>
      <c r="M1656" s="213"/>
      <c r="N1656" s="207"/>
      <c r="O1656" s="183" t="str">
        <f t="shared" si="568"/>
        <v/>
      </c>
      <c r="P1656" s="184"/>
      <c r="Q1656" s="184"/>
      <c r="R1656" s="275"/>
      <c r="S1656" s="185" t="str">
        <f t="shared" si="569"/>
        <v/>
      </c>
      <c r="T1656" s="185" t="str">
        <f t="shared" si="570"/>
        <v/>
      </c>
      <c r="U1656" s="275"/>
      <c r="V1656" s="275"/>
      <c r="W1656" s="276" t="str">
        <f t="shared" si="571"/>
        <v/>
      </c>
      <c r="X1656" s="276" t="str">
        <f t="shared" si="572"/>
        <v/>
      </c>
      <c r="Y1656" s="276" t="str">
        <f t="shared" si="573"/>
        <v/>
      </c>
      <c r="Z1656" s="275"/>
      <c r="AA1656" s="184"/>
      <c r="AB1656" s="184"/>
      <c r="AC1656" s="185" t="str">
        <f t="shared" si="574"/>
        <v/>
      </c>
      <c r="AD1656" s="185" t="str">
        <f t="shared" si="575"/>
        <v/>
      </c>
      <c r="AE1656" s="186"/>
      <c r="AF1656" s="187" t="str">
        <f t="shared" si="576"/>
        <v/>
      </c>
      <c r="AG1656" s="182"/>
      <c r="AH1656" s="184"/>
      <c r="AI1656" s="184"/>
      <c r="AJ1656" s="182"/>
      <c r="AK1656" s="188" t="str">
        <f t="shared" si="577"/>
        <v/>
      </c>
      <c r="AL1656" s="188" t="str">
        <f t="shared" si="578"/>
        <v/>
      </c>
      <c r="AM1656" s="188" t="str">
        <f t="shared" si="579"/>
        <v/>
      </c>
      <c r="AN1656" s="359" t="str">
        <f>IF(Overview!$K$17='Internal Calcs'!$P$22,IF(AK1656="","",AK1656),IF(Overview!$K$17='Internal Calcs'!$P$23,IF(AK1656="","",AK1656),IF(ISNUMBER(A1656),(IF(F1656="Short",G1656-H1656,H1656-G1656)*AZ1656-AX1656),"")))</f>
        <v/>
      </c>
      <c r="AO1656" s="401" t="str">
        <f>IF(Overview!$K$17='Internal Calcs'!$P$22,IF(AL1656="","",AL1656),IF(Overview!$K$17='Internal Calcs'!$P$23,IF(AL1656="","",AL1656),IF(ISNUMBER(A1656),IF(AL1656="",(IF(F1656="Short",G1656-H1656,H1656-G1656)*AZ1656-AX1656),(IF(F1656="Short",G1656-J1656,J1656-G1656)*AZ1656-AX1656)),"")))</f>
        <v/>
      </c>
      <c r="AP1656" s="359" t="str">
        <f>IF(Overview!$K$17='Internal Calcs'!$P$22,"",IF(Overview!$K$17='Internal Calcs'!$P$23,IF(AM1656="","",AM1656),IF(ISNUMBER(A1656),IF(AM1656="",(IF(F1656="Short",G1656-H1656,H1656-G1656)*AZ1656-AX1656),(IF(F1656="Short",G1656-L1656,L1656-G1656)*AZ1656-AX1656)),"")))</f>
        <v/>
      </c>
      <c r="AQ1656" s="188" t="str">
        <f t="shared" si="580"/>
        <v/>
      </c>
      <c r="AR1656" s="188" t="str">
        <f t="shared" si="581"/>
        <v/>
      </c>
      <c r="AS1656" s="188" t="str">
        <f t="shared" si="582"/>
        <v/>
      </c>
      <c r="AT1656" s="188" t="str">
        <f>IF(ISNUMBER(A1656),MAX($AS$2:AS1656)-AS1656,"")</f>
        <v/>
      </c>
      <c r="AU1656" s="189" t="str">
        <f t="shared" si="583"/>
        <v/>
      </c>
      <c r="AV1656" s="190" t="str">
        <f t="shared" si="584"/>
        <v/>
      </c>
      <c r="AW1656" s="190" t="str">
        <f t="shared" si="585"/>
        <v/>
      </c>
      <c r="AX1656" s="191" t="str">
        <f ca="1">IF(ISNUMBER($A1656),INDIRECT(CONCATENATE("'Instrument List'!B",(MATCH(E1656,'Instrument List'!A:A,0))-0)),"")</f>
        <v/>
      </c>
      <c r="AY1656" s="191" t="str">
        <f ca="1">IF(ISNUMBER($A1656),INDIRECT(CONCATENATE("'Instrument List'!D",(MATCH(E1656,'Instrument List'!A:A,0))-0)),"")</f>
        <v/>
      </c>
      <c r="AZ1656" s="191" t="str">
        <f ca="1">IF(ISNUMBER($A1656),INDIRECT(CONCATENATE("'Instrument List'!C",(MATCH(E1656,'Instrument List'!A:A,0))-0)),"")</f>
        <v/>
      </c>
      <c r="BA1656" s="192" t="str">
        <f ca="1">IF(ISNUMBER(A1656),INDIRECT(CONCATENATE("'Instrument List'!E",(MATCH(E1656,'Instrument List'!A:A,0))-0)),"")</f>
        <v/>
      </c>
      <c r="BB1656" s="193" t="str">
        <f t="shared" si="586"/>
        <v/>
      </c>
      <c r="BC1656" s="193" t="str">
        <f t="shared" si="587"/>
        <v/>
      </c>
      <c r="BD1656" s="193" t="str">
        <f ca="1">IF(ISNUMBER(A1656),INDIRECT(CONCATENATE("'Instrument List'!F",(MATCH(E1656,'Instrument List'!A:A,0))-0)),"")</f>
        <v/>
      </c>
    </row>
    <row r="1657" spans="1:56">
      <c r="A1657" s="220" t="str">
        <f t="shared" si="567"/>
        <v/>
      </c>
      <c r="B1657" s="221"/>
      <c r="C1657" s="222"/>
      <c r="D1657" s="169"/>
      <c r="E1657" s="169"/>
      <c r="F1657" s="169"/>
      <c r="G1657" s="202"/>
      <c r="H1657" s="217"/>
      <c r="I1657" s="212"/>
      <c r="J1657" s="206"/>
      <c r="K1657" s="212"/>
      <c r="L1657" s="206"/>
      <c r="M1657" s="212"/>
      <c r="N1657" s="206"/>
      <c r="O1657" s="170" t="str">
        <f t="shared" si="568"/>
        <v/>
      </c>
      <c r="P1657" s="171"/>
      <c r="Q1657" s="171"/>
      <c r="R1657" s="171"/>
      <c r="S1657" s="172" t="str">
        <f t="shared" si="569"/>
        <v/>
      </c>
      <c r="T1657" s="172" t="str">
        <f t="shared" si="570"/>
        <v/>
      </c>
      <c r="U1657" s="171"/>
      <c r="V1657" s="171"/>
      <c r="W1657" s="173" t="str">
        <f t="shared" si="571"/>
        <v/>
      </c>
      <c r="X1657" s="173" t="str">
        <f t="shared" si="572"/>
        <v/>
      </c>
      <c r="Y1657" s="173" t="str">
        <f t="shared" si="573"/>
        <v/>
      </c>
      <c r="Z1657" s="171"/>
      <c r="AA1657" s="171"/>
      <c r="AB1657" s="171"/>
      <c r="AC1657" s="172" t="str">
        <f t="shared" si="574"/>
        <v/>
      </c>
      <c r="AD1657" s="172" t="str">
        <f t="shared" si="575"/>
        <v/>
      </c>
      <c r="AE1657" s="174"/>
      <c r="AF1657" s="175" t="str">
        <f t="shared" si="576"/>
        <v/>
      </c>
      <c r="AG1657" s="169"/>
      <c r="AH1657" s="171"/>
      <c r="AI1657" s="171"/>
      <c r="AJ1657" s="169"/>
      <c r="AK1657" s="176" t="str">
        <f t="shared" si="577"/>
        <v/>
      </c>
      <c r="AL1657" s="176" t="str">
        <f t="shared" si="578"/>
        <v/>
      </c>
      <c r="AM1657" s="176" t="str">
        <f t="shared" si="579"/>
        <v/>
      </c>
      <c r="AN1657" s="359" t="str">
        <f>IF(Overview!$K$17='Internal Calcs'!$P$22,IF(AK1657="","",AK1657),IF(Overview!$K$17='Internal Calcs'!$P$23,IF(AK1657="","",AK1657),IF(ISNUMBER(A1657),(IF(F1657="Short",G1657-H1657,H1657-G1657)*AZ1657-AX1657),"")))</f>
        <v/>
      </c>
      <c r="AO1657" s="401" t="str">
        <f>IF(Overview!$K$17='Internal Calcs'!$P$22,IF(AL1657="","",AL1657),IF(Overview!$K$17='Internal Calcs'!$P$23,IF(AL1657="","",AL1657),IF(ISNUMBER(A1657),IF(AL1657="",(IF(F1657="Short",G1657-H1657,H1657-G1657)*AZ1657-AX1657),(IF(F1657="Short",G1657-J1657,J1657-G1657)*AZ1657-AX1657)),"")))</f>
        <v/>
      </c>
      <c r="AP1657" s="359" t="str">
        <f>IF(Overview!$K$17='Internal Calcs'!$P$22,"",IF(Overview!$K$17='Internal Calcs'!$P$23,IF(AM1657="","",AM1657),IF(ISNUMBER(A1657),IF(AM1657="",(IF(F1657="Short",G1657-H1657,H1657-G1657)*AZ1657-AX1657),(IF(F1657="Short",G1657-L1657,L1657-G1657)*AZ1657-AX1657)),"")))</f>
        <v/>
      </c>
      <c r="AQ1657" s="176" t="str">
        <f t="shared" si="580"/>
        <v/>
      </c>
      <c r="AR1657" s="176" t="str">
        <f t="shared" si="581"/>
        <v/>
      </c>
      <c r="AS1657" s="176" t="str">
        <f t="shared" si="582"/>
        <v/>
      </c>
      <c r="AT1657" s="176" t="str">
        <f>IF(ISNUMBER(A1657),MAX($AS$2:AS1657)-AS1657,"")</f>
        <v/>
      </c>
      <c r="AU1657" s="177" t="str">
        <f t="shared" si="583"/>
        <v/>
      </c>
      <c r="AV1657" s="178" t="str">
        <f t="shared" si="584"/>
        <v/>
      </c>
      <c r="AW1657" s="178" t="str">
        <f t="shared" si="585"/>
        <v/>
      </c>
      <c r="AX1657" s="179" t="str">
        <f ca="1">IF(ISNUMBER($A1657),INDIRECT(CONCATENATE("'Instrument List'!B",(MATCH(E1657,'Instrument List'!A:A,0))-0)),"")</f>
        <v/>
      </c>
      <c r="AY1657" s="179" t="str">
        <f ca="1">IF(ISNUMBER($A1657),INDIRECT(CONCATENATE("'Instrument List'!D",(MATCH(E1657,'Instrument List'!A:A,0))-0)),"")</f>
        <v/>
      </c>
      <c r="AZ1657" s="179" t="str">
        <f ca="1">IF(ISNUMBER($A1657),INDIRECT(CONCATENATE("'Instrument List'!C",(MATCH(E1657,'Instrument List'!A:A,0))-0)),"")</f>
        <v/>
      </c>
      <c r="BA1657" s="180" t="str">
        <f ca="1">IF(ISNUMBER(A1657),INDIRECT(CONCATENATE("'Instrument List'!E",(MATCH(E1657,'Instrument List'!A:A,0))-0)),"")</f>
        <v/>
      </c>
      <c r="BB1657" s="181" t="str">
        <f t="shared" si="586"/>
        <v/>
      </c>
      <c r="BC1657" s="181" t="str">
        <f t="shared" si="587"/>
        <v/>
      </c>
      <c r="BD1657" s="181" t="str">
        <f ca="1">IF(ISNUMBER(A1657),INDIRECT(CONCATENATE("'Instrument List'!F",(MATCH(E1657,'Instrument List'!A:A,0))-0)),"")</f>
        <v/>
      </c>
    </row>
    <row r="1658" spans="1:56">
      <c r="A1658" s="223" t="str">
        <f t="shared" si="567"/>
        <v/>
      </c>
      <c r="B1658" s="224"/>
      <c r="C1658" s="225"/>
      <c r="D1658" s="182"/>
      <c r="E1658" s="182"/>
      <c r="F1658" s="182"/>
      <c r="G1658" s="203"/>
      <c r="H1658" s="218"/>
      <c r="I1658" s="213"/>
      <c r="J1658" s="207"/>
      <c r="K1658" s="213"/>
      <c r="L1658" s="207"/>
      <c r="M1658" s="213"/>
      <c r="N1658" s="207"/>
      <c r="O1658" s="183" t="str">
        <f t="shared" si="568"/>
        <v/>
      </c>
      <c r="P1658" s="184"/>
      <c r="Q1658" s="184"/>
      <c r="R1658" s="275"/>
      <c r="S1658" s="185" t="str">
        <f t="shared" si="569"/>
        <v/>
      </c>
      <c r="T1658" s="185" t="str">
        <f t="shared" si="570"/>
        <v/>
      </c>
      <c r="U1658" s="275"/>
      <c r="V1658" s="275"/>
      <c r="W1658" s="276" t="str">
        <f t="shared" si="571"/>
        <v/>
      </c>
      <c r="X1658" s="276" t="str">
        <f t="shared" si="572"/>
        <v/>
      </c>
      <c r="Y1658" s="276" t="str">
        <f t="shared" si="573"/>
        <v/>
      </c>
      <c r="Z1658" s="275"/>
      <c r="AA1658" s="184"/>
      <c r="AB1658" s="184"/>
      <c r="AC1658" s="185" t="str">
        <f t="shared" si="574"/>
        <v/>
      </c>
      <c r="AD1658" s="185" t="str">
        <f t="shared" si="575"/>
        <v/>
      </c>
      <c r="AE1658" s="186"/>
      <c r="AF1658" s="187" t="str">
        <f t="shared" si="576"/>
        <v/>
      </c>
      <c r="AG1658" s="182"/>
      <c r="AH1658" s="184"/>
      <c r="AI1658" s="184"/>
      <c r="AJ1658" s="182"/>
      <c r="AK1658" s="188" t="str">
        <f t="shared" si="577"/>
        <v/>
      </c>
      <c r="AL1658" s="188" t="str">
        <f t="shared" si="578"/>
        <v/>
      </c>
      <c r="AM1658" s="188" t="str">
        <f t="shared" si="579"/>
        <v/>
      </c>
      <c r="AN1658" s="359" t="str">
        <f>IF(Overview!$K$17='Internal Calcs'!$P$22,IF(AK1658="","",AK1658),IF(Overview!$K$17='Internal Calcs'!$P$23,IF(AK1658="","",AK1658),IF(ISNUMBER(A1658),(IF(F1658="Short",G1658-H1658,H1658-G1658)*AZ1658-AX1658),"")))</f>
        <v/>
      </c>
      <c r="AO1658" s="401" t="str">
        <f>IF(Overview!$K$17='Internal Calcs'!$P$22,IF(AL1658="","",AL1658),IF(Overview!$K$17='Internal Calcs'!$P$23,IF(AL1658="","",AL1658),IF(ISNUMBER(A1658),IF(AL1658="",(IF(F1658="Short",G1658-H1658,H1658-G1658)*AZ1658-AX1658),(IF(F1658="Short",G1658-J1658,J1658-G1658)*AZ1658-AX1658)),"")))</f>
        <v/>
      </c>
      <c r="AP1658" s="359" t="str">
        <f>IF(Overview!$K$17='Internal Calcs'!$P$22,"",IF(Overview!$K$17='Internal Calcs'!$P$23,IF(AM1658="","",AM1658),IF(ISNUMBER(A1658),IF(AM1658="",(IF(F1658="Short",G1658-H1658,H1658-G1658)*AZ1658-AX1658),(IF(F1658="Short",G1658-L1658,L1658-G1658)*AZ1658-AX1658)),"")))</f>
        <v/>
      </c>
      <c r="AQ1658" s="188" t="str">
        <f t="shared" si="580"/>
        <v/>
      </c>
      <c r="AR1658" s="188" t="str">
        <f t="shared" si="581"/>
        <v/>
      </c>
      <c r="AS1658" s="188" t="str">
        <f t="shared" si="582"/>
        <v/>
      </c>
      <c r="AT1658" s="188" t="str">
        <f>IF(ISNUMBER(A1658),MAX($AS$2:AS1658)-AS1658,"")</f>
        <v/>
      </c>
      <c r="AU1658" s="189" t="str">
        <f t="shared" si="583"/>
        <v/>
      </c>
      <c r="AV1658" s="190" t="str">
        <f t="shared" si="584"/>
        <v/>
      </c>
      <c r="AW1658" s="190" t="str">
        <f t="shared" si="585"/>
        <v/>
      </c>
      <c r="AX1658" s="191" t="str">
        <f ca="1">IF(ISNUMBER($A1658),INDIRECT(CONCATENATE("'Instrument List'!B",(MATCH(E1658,'Instrument List'!A:A,0))-0)),"")</f>
        <v/>
      </c>
      <c r="AY1658" s="191" t="str">
        <f ca="1">IF(ISNUMBER($A1658),INDIRECT(CONCATENATE("'Instrument List'!D",(MATCH(E1658,'Instrument List'!A:A,0))-0)),"")</f>
        <v/>
      </c>
      <c r="AZ1658" s="191" t="str">
        <f ca="1">IF(ISNUMBER($A1658),INDIRECT(CONCATENATE("'Instrument List'!C",(MATCH(E1658,'Instrument List'!A:A,0))-0)),"")</f>
        <v/>
      </c>
      <c r="BA1658" s="192" t="str">
        <f ca="1">IF(ISNUMBER(A1658),INDIRECT(CONCATENATE("'Instrument List'!E",(MATCH(E1658,'Instrument List'!A:A,0))-0)),"")</f>
        <v/>
      </c>
      <c r="BB1658" s="193" t="str">
        <f t="shared" si="586"/>
        <v/>
      </c>
      <c r="BC1658" s="193" t="str">
        <f t="shared" si="587"/>
        <v/>
      </c>
      <c r="BD1658" s="193" t="str">
        <f ca="1">IF(ISNUMBER(A1658),INDIRECT(CONCATENATE("'Instrument List'!F",(MATCH(E1658,'Instrument List'!A:A,0))-0)),"")</f>
        <v/>
      </c>
    </row>
    <row r="1659" spans="1:56">
      <c r="A1659" s="220" t="str">
        <f t="shared" si="567"/>
        <v/>
      </c>
      <c r="B1659" s="221"/>
      <c r="C1659" s="222"/>
      <c r="D1659" s="169"/>
      <c r="E1659" s="169"/>
      <c r="F1659" s="169"/>
      <c r="G1659" s="202"/>
      <c r="H1659" s="217"/>
      <c r="I1659" s="212"/>
      <c r="J1659" s="206"/>
      <c r="K1659" s="212"/>
      <c r="L1659" s="206"/>
      <c r="M1659" s="212"/>
      <c r="N1659" s="206"/>
      <c r="O1659" s="170" t="str">
        <f t="shared" si="568"/>
        <v/>
      </c>
      <c r="P1659" s="171"/>
      <c r="Q1659" s="171"/>
      <c r="R1659" s="171"/>
      <c r="S1659" s="172" t="str">
        <f t="shared" si="569"/>
        <v/>
      </c>
      <c r="T1659" s="172" t="str">
        <f t="shared" si="570"/>
        <v/>
      </c>
      <c r="U1659" s="171"/>
      <c r="V1659" s="171"/>
      <c r="W1659" s="173" t="str">
        <f t="shared" si="571"/>
        <v/>
      </c>
      <c r="X1659" s="173" t="str">
        <f t="shared" si="572"/>
        <v/>
      </c>
      <c r="Y1659" s="173" t="str">
        <f t="shared" si="573"/>
        <v/>
      </c>
      <c r="Z1659" s="171"/>
      <c r="AA1659" s="171"/>
      <c r="AB1659" s="171"/>
      <c r="AC1659" s="172" t="str">
        <f t="shared" si="574"/>
        <v/>
      </c>
      <c r="AD1659" s="172" t="str">
        <f t="shared" si="575"/>
        <v/>
      </c>
      <c r="AE1659" s="174"/>
      <c r="AF1659" s="175" t="str">
        <f t="shared" si="576"/>
        <v/>
      </c>
      <c r="AG1659" s="169"/>
      <c r="AH1659" s="171"/>
      <c r="AI1659" s="171"/>
      <c r="AJ1659" s="169"/>
      <c r="AK1659" s="176" t="str">
        <f t="shared" si="577"/>
        <v/>
      </c>
      <c r="AL1659" s="176" t="str">
        <f t="shared" si="578"/>
        <v/>
      </c>
      <c r="AM1659" s="176" t="str">
        <f t="shared" si="579"/>
        <v/>
      </c>
      <c r="AN1659" s="359" t="str">
        <f>IF(Overview!$K$17='Internal Calcs'!$P$22,IF(AK1659="","",AK1659),IF(Overview!$K$17='Internal Calcs'!$P$23,IF(AK1659="","",AK1659),IF(ISNUMBER(A1659),(IF(F1659="Short",G1659-H1659,H1659-G1659)*AZ1659-AX1659),"")))</f>
        <v/>
      </c>
      <c r="AO1659" s="401" t="str">
        <f>IF(Overview!$K$17='Internal Calcs'!$P$22,IF(AL1659="","",AL1659),IF(Overview!$K$17='Internal Calcs'!$P$23,IF(AL1659="","",AL1659),IF(ISNUMBER(A1659),IF(AL1659="",(IF(F1659="Short",G1659-H1659,H1659-G1659)*AZ1659-AX1659),(IF(F1659="Short",G1659-J1659,J1659-G1659)*AZ1659-AX1659)),"")))</f>
        <v/>
      </c>
      <c r="AP1659" s="359" t="str">
        <f>IF(Overview!$K$17='Internal Calcs'!$P$22,"",IF(Overview!$K$17='Internal Calcs'!$P$23,IF(AM1659="","",AM1659),IF(ISNUMBER(A1659),IF(AM1659="",(IF(F1659="Short",G1659-H1659,H1659-G1659)*AZ1659-AX1659),(IF(F1659="Short",G1659-L1659,L1659-G1659)*AZ1659-AX1659)),"")))</f>
        <v/>
      </c>
      <c r="AQ1659" s="176" t="str">
        <f t="shared" si="580"/>
        <v/>
      </c>
      <c r="AR1659" s="176" t="str">
        <f t="shared" si="581"/>
        <v/>
      </c>
      <c r="AS1659" s="176" t="str">
        <f t="shared" si="582"/>
        <v/>
      </c>
      <c r="AT1659" s="176" t="str">
        <f>IF(ISNUMBER(A1659),MAX($AS$2:AS1659)-AS1659,"")</f>
        <v/>
      </c>
      <c r="AU1659" s="177" t="str">
        <f t="shared" si="583"/>
        <v/>
      </c>
      <c r="AV1659" s="178" t="str">
        <f t="shared" si="584"/>
        <v/>
      </c>
      <c r="AW1659" s="178" t="str">
        <f t="shared" si="585"/>
        <v/>
      </c>
      <c r="AX1659" s="179" t="str">
        <f ca="1">IF(ISNUMBER($A1659),INDIRECT(CONCATENATE("'Instrument List'!B",(MATCH(E1659,'Instrument List'!A:A,0))-0)),"")</f>
        <v/>
      </c>
      <c r="AY1659" s="179" t="str">
        <f ca="1">IF(ISNUMBER($A1659),INDIRECT(CONCATENATE("'Instrument List'!D",(MATCH(E1659,'Instrument List'!A:A,0))-0)),"")</f>
        <v/>
      </c>
      <c r="AZ1659" s="179" t="str">
        <f ca="1">IF(ISNUMBER($A1659),INDIRECT(CONCATENATE("'Instrument List'!C",(MATCH(E1659,'Instrument List'!A:A,0))-0)),"")</f>
        <v/>
      </c>
      <c r="BA1659" s="180" t="str">
        <f ca="1">IF(ISNUMBER(A1659),INDIRECT(CONCATENATE("'Instrument List'!E",(MATCH(E1659,'Instrument List'!A:A,0))-0)),"")</f>
        <v/>
      </c>
      <c r="BB1659" s="181" t="str">
        <f t="shared" si="586"/>
        <v/>
      </c>
      <c r="BC1659" s="181" t="str">
        <f t="shared" si="587"/>
        <v/>
      </c>
      <c r="BD1659" s="181" t="str">
        <f ca="1">IF(ISNUMBER(A1659),INDIRECT(CONCATENATE("'Instrument List'!F",(MATCH(E1659,'Instrument List'!A:A,0))-0)),"")</f>
        <v/>
      </c>
    </row>
    <row r="1660" spans="1:56">
      <c r="A1660" s="223" t="str">
        <f t="shared" si="567"/>
        <v/>
      </c>
      <c r="B1660" s="224"/>
      <c r="C1660" s="225"/>
      <c r="D1660" s="182"/>
      <c r="E1660" s="182"/>
      <c r="F1660" s="182"/>
      <c r="G1660" s="203"/>
      <c r="H1660" s="218"/>
      <c r="I1660" s="213"/>
      <c r="J1660" s="207"/>
      <c r="K1660" s="213"/>
      <c r="L1660" s="207"/>
      <c r="M1660" s="213"/>
      <c r="N1660" s="207"/>
      <c r="O1660" s="183" t="str">
        <f t="shared" si="568"/>
        <v/>
      </c>
      <c r="P1660" s="184"/>
      <c r="Q1660" s="184"/>
      <c r="R1660" s="275"/>
      <c r="S1660" s="185" t="str">
        <f t="shared" si="569"/>
        <v/>
      </c>
      <c r="T1660" s="185" t="str">
        <f t="shared" si="570"/>
        <v/>
      </c>
      <c r="U1660" s="275"/>
      <c r="V1660" s="275"/>
      <c r="W1660" s="276" t="str">
        <f t="shared" si="571"/>
        <v/>
      </c>
      <c r="X1660" s="276" t="str">
        <f t="shared" si="572"/>
        <v/>
      </c>
      <c r="Y1660" s="276" t="str">
        <f t="shared" si="573"/>
        <v/>
      </c>
      <c r="Z1660" s="275"/>
      <c r="AA1660" s="184"/>
      <c r="AB1660" s="184"/>
      <c r="AC1660" s="185" t="str">
        <f t="shared" si="574"/>
        <v/>
      </c>
      <c r="AD1660" s="185" t="str">
        <f t="shared" si="575"/>
        <v/>
      </c>
      <c r="AE1660" s="186"/>
      <c r="AF1660" s="187" t="str">
        <f t="shared" si="576"/>
        <v/>
      </c>
      <c r="AG1660" s="182"/>
      <c r="AH1660" s="184"/>
      <c r="AI1660" s="184"/>
      <c r="AJ1660" s="182"/>
      <c r="AK1660" s="188" t="str">
        <f t="shared" si="577"/>
        <v/>
      </c>
      <c r="AL1660" s="188" t="str">
        <f t="shared" si="578"/>
        <v/>
      </c>
      <c r="AM1660" s="188" t="str">
        <f t="shared" si="579"/>
        <v/>
      </c>
      <c r="AN1660" s="359" t="str">
        <f>IF(Overview!$K$17='Internal Calcs'!$P$22,IF(AK1660="","",AK1660),IF(Overview!$K$17='Internal Calcs'!$P$23,IF(AK1660="","",AK1660),IF(ISNUMBER(A1660),(IF(F1660="Short",G1660-H1660,H1660-G1660)*AZ1660-AX1660),"")))</f>
        <v/>
      </c>
      <c r="AO1660" s="401" t="str">
        <f>IF(Overview!$K$17='Internal Calcs'!$P$22,IF(AL1660="","",AL1660),IF(Overview!$K$17='Internal Calcs'!$P$23,IF(AL1660="","",AL1660),IF(ISNUMBER(A1660),IF(AL1660="",(IF(F1660="Short",G1660-H1660,H1660-G1660)*AZ1660-AX1660),(IF(F1660="Short",G1660-J1660,J1660-G1660)*AZ1660-AX1660)),"")))</f>
        <v/>
      </c>
      <c r="AP1660" s="359" t="str">
        <f>IF(Overview!$K$17='Internal Calcs'!$P$22,"",IF(Overview!$K$17='Internal Calcs'!$P$23,IF(AM1660="","",AM1660),IF(ISNUMBER(A1660),IF(AM1660="",(IF(F1660="Short",G1660-H1660,H1660-G1660)*AZ1660-AX1660),(IF(F1660="Short",G1660-L1660,L1660-G1660)*AZ1660-AX1660)),"")))</f>
        <v/>
      </c>
      <c r="AQ1660" s="188" t="str">
        <f t="shared" si="580"/>
        <v/>
      </c>
      <c r="AR1660" s="188" t="str">
        <f t="shared" si="581"/>
        <v/>
      </c>
      <c r="AS1660" s="188" t="str">
        <f t="shared" si="582"/>
        <v/>
      </c>
      <c r="AT1660" s="188" t="str">
        <f>IF(ISNUMBER(A1660),MAX($AS$2:AS1660)-AS1660,"")</f>
        <v/>
      </c>
      <c r="AU1660" s="189" t="str">
        <f t="shared" si="583"/>
        <v/>
      </c>
      <c r="AV1660" s="190" t="str">
        <f t="shared" si="584"/>
        <v/>
      </c>
      <c r="AW1660" s="190" t="str">
        <f t="shared" si="585"/>
        <v/>
      </c>
      <c r="AX1660" s="191" t="str">
        <f ca="1">IF(ISNUMBER($A1660),INDIRECT(CONCATENATE("'Instrument List'!B",(MATCH(E1660,'Instrument List'!A:A,0))-0)),"")</f>
        <v/>
      </c>
      <c r="AY1660" s="191" t="str">
        <f ca="1">IF(ISNUMBER($A1660),INDIRECT(CONCATENATE("'Instrument List'!D",(MATCH(E1660,'Instrument List'!A:A,0))-0)),"")</f>
        <v/>
      </c>
      <c r="AZ1660" s="191" t="str">
        <f ca="1">IF(ISNUMBER($A1660),INDIRECT(CONCATENATE("'Instrument List'!C",(MATCH(E1660,'Instrument List'!A:A,0))-0)),"")</f>
        <v/>
      </c>
      <c r="BA1660" s="192" t="str">
        <f ca="1">IF(ISNUMBER(A1660),INDIRECT(CONCATENATE("'Instrument List'!E",(MATCH(E1660,'Instrument List'!A:A,0))-0)),"")</f>
        <v/>
      </c>
      <c r="BB1660" s="193" t="str">
        <f t="shared" si="586"/>
        <v/>
      </c>
      <c r="BC1660" s="193" t="str">
        <f t="shared" si="587"/>
        <v/>
      </c>
      <c r="BD1660" s="193" t="str">
        <f ca="1">IF(ISNUMBER(A1660),INDIRECT(CONCATENATE("'Instrument List'!F",(MATCH(E1660,'Instrument List'!A:A,0))-0)),"")</f>
        <v/>
      </c>
    </row>
    <row r="1661" spans="1:56">
      <c r="A1661" s="220" t="str">
        <f t="shared" si="567"/>
        <v/>
      </c>
      <c r="B1661" s="221"/>
      <c r="C1661" s="222"/>
      <c r="D1661" s="169"/>
      <c r="E1661" s="169"/>
      <c r="F1661" s="169"/>
      <c r="G1661" s="202"/>
      <c r="H1661" s="217"/>
      <c r="I1661" s="212"/>
      <c r="J1661" s="206"/>
      <c r="K1661" s="212"/>
      <c r="L1661" s="206"/>
      <c r="M1661" s="212"/>
      <c r="N1661" s="206"/>
      <c r="O1661" s="170" t="str">
        <f t="shared" si="568"/>
        <v/>
      </c>
      <c r="P1661" s="171"/>
      <c r="Q1661" s="171"/>
      <c r="R1661" s="171"/>
      <c r="S1661" s="172" t="str">
        <f t="shared" si="569"/>
        <v/>
      </c>
      <c r="T1661" s="172" t="str">
        <f t="shared" si="570"/>
        <v/>
      </c>
      <c r="U1661" s="171"/>
      <c r="V1661" s="171"/>
      <c r="W1661" s="173" t="str">
        <f t="shared" si="571"/>
        <v/>
      </c>
      <c r="X1661" s="173" t="str">
        <f t="shared" si="572"/>
        <v/>
      </c>
      <c r="Y1661" s="173" t="str">
        <f t="shared" si="573"/>
        <v/>
      </c>
      <c r="Z1661" s="171"/>
      <c r="AA1661" s="171"/>
      <c r="AB1661" s="171"/>
      <c r="AC1661" s="172" t="str">
        <f t="shared" si="574"/>
        <v/>
      </c>
      <c r="AD1661" s="172" t="str">
        <f t="shared" si="575"/>
        <v/>
      </c>
      <c r="AE1661" s="174"/>
      <c r="AF1661" s="175" t="str">
        <f t="shared" si="576"/>
        <v/>
      </c>
      <c r="AG1661" s="169"/>
      <c r="AH1661" s="171"/>
      <c r="AI1661" s="171"/>
      <c r="AJ1661" s="169"/>
      <c r="AK1661" s="176" t="str">
        <f t="shared" si="577"/>
        <v/>
      </c>
      <c r="AL1661" s="176" t="str">
        <f t="shared" si="578"/>
        <v/>
      </c>
      <c r="AM1661" s="176" t="str">
        <f t="shared" si="579"/>
        <v/>
      </c>
      <c r="AN1661" s="359" t="str">
        <f>IF(Overview!$K$17='Internal Calcs'!$P$22,IF(AK1661="","",AK1661),IF(Overview!$K$17='Internal Calcs'!$P$23,IF(AK1661="","",AK1661),IF(ISNUMBER(A1661),(IF(F1661="Short",G1661-H1661,H1661-G1661)*AZ1661-AX1661),"")))</f>
        <v/>
      </c>
      <c r="AO1661" s="401" t="str">
        <f>IF(Overview!$K$17='Internal Calcs'!$P$22,IF(AL1661="","",AL1661),IF(Overview!$K$17='Internal Calcs'!$P$23,IF(AL1661="","",AL1661),IF(ISNUMBER(A1661),IF(AL1661="",(IF(F1661="Short",G1661-H1661,H1661-G1661)*AZ1661-AX1661),(IF(F1661="Short",G1661-J1661,J1661-G1661)*AZ1661-AX1661)),"")))</f>
        <v/>
      </c>
      <c r="AP1661" s="359" t="str">
        <f>IF(Overview!$K$17='Internal Calcs'!$P$22,"",IF(Overview!$K$17='Internal Calcs'!$P$23,IF(AM1661="","",AM1661),IF(ISNUMBER(A1661),IF(AM1661="",(IF(F1661="Short",G1661-H1661,H1661-G1661)*AZ1661-AX1661),(IF(F1661="Short",G1661-L1661,L1661-G1661)*AZ1661-AX1661)),"")))</f>
        <v/>
      </c>
      <c r="AQ1661" s="176" t="str">
        <f t="shared" si="580"/>
        <v/>
      </c>
      <c r="AR1661" s="176" t="str">
        <f t="shared" si="581"/>
        <v/>
      </c>
      <c r="AS1661" s="176" t="str">
        <f t="shared" si="582"/>
        <v/>
      </c>
      <c r="AT1661" s="176" t="str">
        <f>IF(ISNUMBER(A1661),MAX($AS$2:AS1661)-AS1661,"")</f>
        <v/>
      </c>
      <c r="AU1661" s="177" t="str">
        <f t="shared" si="583"/>
        <v/>
      </c>
      <c r="AV1661" s="178" t="str">
        <f t="shared" si="584"/>
        <v/>
      </c>
      <c r="AW1661" s="178" t="str">
        <f t="shared" si="585"/>
        <v/>
      </c>
      <c r="AX1661" s="179" t="str">
        <f ca="1">IF(ISNUMBER($A1661),INDIRECT(CONCATENATE("'Instrument List'!B",(MATCH(E1661,'Instrument List'!A:A,0))-0)),"")</f>
        <v/>
      </c>
      <c r="AY1661" s="179" t="str">
        <f ca="1">IF(ISNUMBER($A1661),INDIRECT(CONCATENATE("'Instrument List'!D",(MATCH(E1661,'Instrument List'!A:A,0))-0)),"")</f>
        <v/>
      </c>
      <c r="AZ1661" s="179" t="str">
        <f ca="1">IF(ISNUMBER($A1661),INDIRECT(CONCATENATE("'Instrument List'!C",(MATCH(E1661,'Instrument List'!A:A,0))-0)),"")</f>
        <v/>
      </c>
      <c r="BA1661" s="180" t="str">
        <f ca="1">IF(ISNUMBER(A1661),INDIRECT(CONCATENATE("'Instrument List'!E",(MATCH(E1661,'Instrument List'!A:A,0))-0)),"")</f>
        <v/>
      </c>
      <c r="BB1661" s="181" t="str">
        <f t="shared" si="586"/>
        <v/>
      </c>
      <c r="BC1661" s="181" t="str">
        <f t="shared" si="587"/>
        <v/>
      </c>
      <c r="BD1661" s="181" t="str">
        <f ca="1">IF(ISNUMBER(A1661),INDIRECT(CONCATENATE("'Instrument List'!F",(MATCH(E1661,'Instrument List'!A:A,0))-0)),"")</f>
        <v/>
      </c>
    </row>
    <row r="1662" spans="1:56">
      <c r="A1662" s="223" t="str">
        <f t="shared" si="567"/>
        <v/>
      </c>
      <c r="B1662" s="224"/>
      <c r="C1662" s="225"/>
      <c r="D1662" s="182"/>
      <c r="E1662" s="182"/>
      <c r="F1662" s="182"/>
      <c r="G1662" s="203"/>
      <c r="H1662" s="218"/>
      <c r="I1662" s="213"/>
      <c r="J1662" s="207"/>
      <c r="K1662" s="213"/>
      <c r="L1662" s="207"/>
      <c r="M1662" s="213"/>
      <c r="N1662" s="207"/>
      <c r="O1662" s="183" t="str">
        <f t="shared" si="568"/>
        <v/>
      </c>
      <c r="P1662" s="184"/>
      <c r="Q1662" s="184"/>
      <c r="R1662" s="275"/>
      <c r="S1662" s="185" t="str">
        <f t="shared" si="569"/>
        <v/>
      </c>
      <c r="T1662" s="185" t="str">
        <f t="shared" si="570"/>
        <v/>
      </c>
      <c r="U1662" s="275"/>
      <c r="V1662" s="275"/>
      <c r="W1662" s="276" t="str">
        <f t="shared" si="571"/>
        <v/>
      </c>
      <c r="X1662" s="276" t="str">
        <f t="shared" si="572"/>
        <v/>
      </c>
      <c r="Y1662" s="276" t="str">
        <f t="shared" si="573"/>
        <v/>
      </c>
      <c r="Z1662" s="275"/>
      <c r="AA1662" s="184"/>
      <c r="AB1662" s="184"/>
      <c r="AC1662" s="185" t="str">
        <f t="shared" si="574"/>
        <v/>
      </c>
      <c r="AD1662" s="185" t="str">
        <f t="shared" si="575"/>
        <v/>
      </c>
      <c r="AE1662" s="186"/>
      <c r="AF1662" s="187" t="str">
        <f t="shared" si="576"/>
        <v/>
      </c>
      <c r="AG1662" s="182"/>
      <c r="AH1662" s="184"/>
      <c r="AI1662" s="184"/>
      <c r="AJ1662" s="182"/>
      <c r="AK1662" s="188" t="str">
        <f t="shared" si="577"/>
        <v/>
      </c>
      <c r="AL1662" s="188" t="str">
        <f t="shared" si="578"/>
        <v/>
      </c>
      <c r="AM1662" s="188" t="str">
        <f t="shared" si="579"/>
        <v/>
      </c>
      <c r="AN1662" s="359" t="str">
        <f>IF(Overview!$K$17='Internal Calcs'!$P$22,IF(AK1662="","",AK1662),IF(Overview!$K$17='Internal Calcs'!$P$23,IF(AK1662="","",AK1662),IF(ISNUMBER(A1662),(IF(F1662="Short",G1662-H1662,H1662-G1662)*AZ1662-AX1662),"")))</f>
        <v/>
      </c>
      <c r="AO1662" s="401" t="str">
        <f>IF(Overview!$K$17='Internal Calcs'!$P$22,IF(AL1662="","",AL1662),IF(Overview!$K$17='Internal Calcs'!$P$23,IF(AL1662="","",AL1662),IF(ISNUMBER(A1662),IF(AL1662="",(IF(F1662="Short",G1662-H1662,H1662-G1662)*AZ1662-AX1662),(IF(F1662="Short",G1662-J1662,J1662-G1662)*AZ1662-AX1662)),"")))</f>
        <v/>
      </c>
      <c r="AP1662" s="359" t="str">
        <f>IF(Overview!$K$17='Internal Calcs'!$P$22,"",IF(Overview!$K$17='Internal Calcs'!$P$23,IF(AM1662="","",AM1662),IF(ISNUMBER(A1662),IF(AM1662="",(IF(F1662="Short",G1662-H1662,H1662-G1662)*AZ1662-AX1662),(IF(F1662="Short",G1662-L1662,L1662-G1662)*AZ1662-AX1662)),"")))</f>
        <v/>
      </c>
      <c r="AQ1662" s="188" t="str">
        <f t="shared" si="580"/>
        <v/>
      </c>
      <c r="AR1662" s="188" t="str">
        <f t="shared" si="581"/>
        <v/>
      </c>
      <c r="AS1662" s="188" t="str">
        <f t="shared" si="582"/>
        <v/>
      </c>
      <c r="AT1662" s="188" t="str">
        <f>IF(ISNUMBER(A1662),MAX($AS$2:AS1662)-AS1662,"")</f>
        <v/>
      </c>
      <c r="AU1662" s="189" t="str">
        <f t="shared" si="583"/>
        <v/>
      </c>
      <c r="AV1662" s="190" t="str">
        <f t="shared" si="584"/>
        <v/>
      </c>
      <c r="AW1662" s="190" t="str">
        <f t="shared" si="585"/>
        <v/>
      </c>
      <c r="AX1662" s="191" t="str">
        <f ca="1">IF(ISNUMBER($A1662),INDIRECT(CONCATENATE("'Instrument List'!B",(MATCH(E1662,'Instrument List'!A:A,0))-0)),"")</f>
        <v/>
      </c>
      <c r="AY1662" s="191" t="str">
        <f ca="1">IF(ISNUMBER($A1662),INDIRECT(CONCATENATE("'Instrument List'!D",(MATCH(E1662,'Instrument List'!A:A,0))-0)),"")</f>
        <v/>
      </c>
      <c r="AZ1662" s="191" t="str">
        <f ca="1">IF(ISNUMBER($A1662),INDIRECT(CONCATENATE("'Instrument List'!C",(MATCH(E1662,'Instrument List'!A:A,0))-0)),"")</f>
        <v/>
      </c>
      <c r="BA1662" s="192" t="str">
        <f ca="1">IF(ISNUMBER(A1662),INDIRECT(CONCATENATE("'Instrument List'!E",(MATCH(E1662,'Instrument List'!A:A,0))-0)),"")</f>
        <v/>
      </c>
      <c r="BB1662" s="193" t="str">
        <f t="shared" si="586"/>
        <v/>
      </c>
      <c r="BC1662" s="193" t="str">
        <f t="shared" si="587"/>
        <v/>
      </c>
      <c r="BD1662" s="193" t="str">
        <f ca="1">IF(ISNUMBER(A1662),INDIRECT(CONCATENATE("'Instrument List'!F",(MATCH(E1662,'Instrument List'!A:A,0))-0)),"")</f>
        <v/>
      </c>
    </row>
    <row r="1663" spans="1:56">
      <c r="A1663" s="220" t="str">
        <f t="shared" si="567"/>
        <v/>
      </c>
      <c r="B1663" s="221"/>
      <c r="C1663" s="222"/>
      <c r="D1663" s="169"/>
      <c r="E1663" s="169"/>
      <c r="F1663" s="169"/>
      <c r="G1663" s="202"/>
      <c r="H1663" s="217"/>
      <c r="I1663" s="212"/>
      <c r="J1663" s="206"/>
      <c r="K1663" s="212"/>
      <c r="L1663" s="206"/>
      <c r="M1663" s="212"/>
      <c r="N1663" s="206"/>
      <c r="O1663" s="170" t="str">
        <f t="shared" si="568"/>
        <v/>
      </c>
      <c r="P1663" s="171"/>
      <c r="Q1663" s="171"/>
      <c r="R1663" s="171"/>
      <c r="S1663" s="172" t="str">
        <f t="shared" si="569"/>
        <v/>
      </c>
      <c r="T1663" s="172" t="str">
        <f t="shared" si="570"/>
        <v/>
      </c>
      <c r="U1663" s="171"/>
      <c r="V1663" s="171"/>
      <c r="W1663" s="173" t="str">
        <f t="shared" si="571"/>
        <v/>
      </c>
      <c r="X1663" s="173" t="str">
        <f t="shared" si="572"/>
        <v/>
      </c>
      <c r="Y1663" s="173" t="str">
        <f t="shared" si="573"/>
        <v/>
      </c>
      <c r="Z1663" s="171"/>
      <c r="AA1663" s="171"/>
      <c r="AB1663" s="171"/>
      <c r="AC1663" s="172" t="str">
        <f t="shared" si="574"/>
        <v/>
      </c>
      <c r="AD1663" s="172" t="str">
        <f t="shared" si="575"/>
        <v/>
      </c>
      <c r="AE1663" s="174"/>
      <c r="AF1663" s="175" t="str">
        <f t="shared" si="576"/>
        <v/>
      </c>
      <c r="AG1663" s="169"/>
      <c r="AH1663" s="171"/>
      <c r="AI1663" s="171"/>
      <c r="AJ1663" s="169"/>
      <c r="AK1663" s="176" t="str">
        <f t="shared" si="577"/>
        <v/>
      </c>
      <c r="AL1663" s="176" t="str">
        <f t="shared" si="578"/>
        <v/>
      </c>
      <c r="AM1663" s="176" t="str">
        <f t="shared" si="579"/>
        <v/>
      </c>
      <c r="AN1663" s="359" t="str">
        <f>IF(Overview!$K$17='Internal Calcs'!$P$22,IF(AK1663="","",AK1663),IF(Overview!$K$17='Internal Calcs'!$P$23,IF(AK1663="","",AK1663),IF(ISNUMBER(A1663),(IF(F1663="Short",G1663-H1663,H1663-G1663)*AZ1663-AX1663),"")))</f>
        <v/>
      </c>
      <c r="AO1663" s="401" t="str">
        <f>IF(Overview!$K$17='Internal Calcs'!$P$22,IF(AL1663="","",AL1663),IF(Overview!$K$17='Internal Calcs'!$P$23,IF(AL1663="","",AL1663),IF(ISNUMBER(A1663),IF(AL1663="",(IF(F1663="Short",G1663-H1663,H1663-G1663)*AZ1663-AX1663),(IF(F1663="Short",G1663-J1663,J1663-G1663)*AZ1663-AX1663)),"")))</f>
        <v/>
      </c>
      <c r="AP1663" s="359" t="str">
        <f>IF(Overview!$K$17='Internal Calcs'!$P$22,"",IF(Overview!$K$17='Internal Calcs'!$P$23,IF(AM1663="","",AM1663),IF(ISNUMBER(A1663),IF(AM1663="",(IF(F1663="Short",G1663-H1663,H1663-G1663)*AZ1663-AX1663),(IF(F1663="Short",G1663-L1663,L1663-G1663)*AZ1663-AX1663)),"")))</f>
        <v/>
      </c>
      <c r="AQ1663" s="176" t="str">
        <f t="shared" si="580"/>
        <v/>
      </c>
      <c r="AR1663" s="176" t="str">
        <f t="shared" si="581"/>
        <v/>
      </c>
      <c r="AS1663" s="176" t="str">
        <f t="shared" si="582"/>
        <v/>
      </c>
      <c r="AT1663" s="176" t="str">
        <f>IF(ISNUMBER(A1663),MAX($AS$2:AS1663)-AS1663,"")</f>
        <v/>
      </c>
      <c r="AU1663" s="177" t="str">
        <f t="shared" si="583"/>
        <v/>
      </c>
      <c r="AV1663" s="178" t="str">
        <f t="shared" si="584"/>
        <v/>
      </c>
      <c r="AW1663" s="178" t="str">
        <f t="shared" si="585"/>
        <v/>
      </c>
      <c r="AX1663" s="179" t="str">
        <f ca="1">IF(ISNUMBER($A1663),INDIRECT(CONCATENATE("'Instrument List'!B",(MATCH(E1663,'Instrument List'!A:A,0))-0)),"")</f>
        <v/>
      </c>
      <c r="AY1663" s="179" t="str">
        <f ca="1">IF(ISNUMBER($A1663),INDIRECT(CONCATENATE("'Instrument List'!D",(MATCH(E1663,'Instrument List'!A:A,0))-0)),"")</f>
        <v/>
      </c>
      <c r="AZ1663" s="179" t="str">
        <f ca="1">IF(ISNUMBER($A1663),INDIRECT(CONCATENATE("'Instrument List'!C",(MATCH(E1663,'Instrument List'!A:A,0))-0)),"")</f>
        <v/>
      </c>
      <c r="BA1663" s="180" t="str">
        <f ca="1">IF(ISNUMBER(A1663),INDIRECT(CONCATENATE("'Instrument List'!E",(MATCH(E1663,'Instrument List'!A:A,0))-0)),"")</f>
        <v/>
      </c>
      <c r="BB1663" s="181" t="str">
        <f t="shared" si="586"/>
        <v/>
      </c>
      <c r="BC1663" s="181" t="str">
        <f t="shared" si="587"/>
        <v/>
      </c>
      <c r="BD1663" s="181" t="str">
        <f ca="1">IF(ISNUMBER(A1663),INDIRECT(CONCATENATE("'Instrument List'!F",(MATCH(E1663,'Instrument List'!A:A,0))-0)),"")</f>
        <v/>
      </c>
    </row>
    <row r="1664" spans="1:56">
      <c r="A1664" s="223" t="str">
        <f t="shared" si="567"/>
        <v/>
      </c>
      <c r="B1664" s="224"/>
      <c r="C1664" s="225"/>
      <c r="D1664" s="182"/>
      <c r="E1664" s="182"/>
      <c r="F1664" s="182"/>
      <c r="G1664" s="203"/>
      <c r="H1664" s="218"/>
      <c r="I1664" s="213"/>
      <c r="J1664" s="207"/>
      <c r="K1664" s="213"/>
      <c r="L1664" s="207"/>
      <c r="M1664" s="213"/>
      <c r="N1664" s="207"/>
      <c r="O1664" s="183" t="str">
        <f t="shared" si="568"/>
        <v/>
      </c>
      <c r="P1664" s="184"/>
      <c r="Q1664" s="184"/>
      <c r="R1664" s="275"/>
      <c r="S1664" s="185" t="str">
        <f t="shared" si="569"/>
        <v/>
      </c>
      <c r="T1664" s="185" t="str">
        <f t="shared" si="570"/>
        <v/>
      </c>
      <c r="U1664" s="275"/>
      <c r="V1664" s="275"/>
      <c r="W1664" s="276" t="str">
        <f t="shared" si="571"/>
        <v/>
      </c>
      <c r="X1664" s="276" t="str">
        <f t="shared" si="572"/>
        <v/>
      </c>
      <c r="Y1664" s="276" t="str">
        <f t="shared" si="573"/>
        <v/>
      </c>
      <c r="Z1664" s="275"/>
      <c r="AA1664" s="184"/>
      <c r="AB1664" s="184"/>
      <c r="AC1664" s="185" t="str">
        <f t="shared" si="574"/>
        <v/>
      </c>
      <c r="AD1664" s="185" t="str">
        <f t="shared" si="575"/>
        <v/>
      </c>
      <c r="AE1664" s="186"/>
      <c r="AF1664" s="187" t="str">
        <f t="shared" si="576"/>
        <v/>
      </c>
      <c r="AG1664" s="182"/>
      <c r="AH1664" s="184"/>
      <c r="AI1664" s="184"/>
      <c r="AJ1664" s="182"/>
      <c r="AK1664" s="188" t="str">
        <f t="shared" si="577"/>
        <v/>
      </c>
      <c r="AL1664" s="188" t="str">
        <f t="shared" si="578"/>
        <v/>
      </c>
      <c r="AM1664" s="188" t="str">
        <f t="shared" si="579"/>
        <v/>
      </c>
      <c r="AN1664" s="359" t="str">
        <f>IF(Overview!$K$17='Internal Calcs'!$P$22,IF(AK1664="","",AK1664),IF(Overview!$K$17='Internal Calcs'!$P$23,IF(AK1664="","",AK1664),IF(ISNUMBER(A1664),(IF(F1664="Short",G1664-H1664,H1664-G1664)*AZ1664-AX1664),"")))</f>
        <v/>
      </c>
      <c r="AO1664" s="401" t="str">
        <f>IF(Overview!$K$17='Internal Calcs'!$P$22,IF(AL1664="","",AL1664),IF(Overview!$K$17='Internal Calcs'!$P$23,IF(AL1664="","",AL1664),IF(ISNUMBER(A1664),IF(AL1664="",(IF(F1664="Short",G1664-H1664,H1664-G1664)*AZ1664-AX1664),(IF(F1664="Short",G1664-J1664,J1664-G1664)*AZ1664-AX1664)),"")))</f>
        <v/>
      </c>
      <c r="AP1664" s="359" t="str">
        <f>IF(Overview!$K$17='Internal Calcs'!$P$22,"",IF(Overview!$K$17='Internal Calcs'!$P$23,IF(AM1664="","",AM1664),IF(ISNUMBER(A1664),IF(AM1664="",(IF(F1664="Short",G1664-H1664,H1664-G1664)*AZ1664-AX1664),(IF(F1664="Short",G1664-L1664,L1664-G1664)*AZ1664-AX1664)),"")))</f>
        <v/>
      </c>
      <c r="AQ1664" s="188" t="str">
        <f t="shared" si="580"/>
        <v/>
      </c>
      <c r="AR1664" s="188" t="str">
        <f t="shared" si="581"/>
        <v/>
      </c>
      <c r="AS1664" s="188" t="str">
        <f t="shared" si="582"/>
        <v/>
      </c>
      <c r="AT1664" s="188" t="str">
        <f>IF(ISNUMBER(A1664),MAX($AS$2:AS1664)-AS1664,"")</f>
        <v/>
      </c>
      <c r="AU1664" s="189" t="str">
        <f t="shared" si="583"/>
        <v/>
      </c>
      <c r="AV1664" s="190" t="str">
        <f t="shared" si="584"/>
        <v/>
      </c>
      <c r="AW1664" s="190" t="str">
        <f t="shared" si="585"/>
        <v/>
      </c>
      <c r="AX1664" s="191" t="str">
        <f ca="1">IF(ISNUMBER($A1664),INDIRECT(CONCATENATE("'Instrument List'!B",(MATCH(E1664,'Instrument List'!A:A,0))-0)),"")</f>
        <v/>
      </c>
      <c r="AY1664" s="191" t="str">
        <f ca="1">IF(ISNUMBER($A1664),INDIRECT(CONCATENATE("'Instrument List'!D",(MATCH(E1664,'Instrument List'!A:A,0))-0)),"")</f>
        <v/>
      </c>
      <c r="AZ1664" s="191" t="str">
        <f ca="1">IF(ISNUMBER($A1664),INDIRECT(CONCATENATE("'Instrument List'!C",(MATCH(E1664,'Instrument List'!A:A,0))-0)),"")</f>
        <v/>
      </c>
      <c r="BA1664" s="192" t="str">
        <f ca="1">IF(ISNUMBER(A1664),INDIRECT(CONCATENATE("'Instrument List'!E",(MATCH(E1664,'Instrument List'!A:A,0))-0)),"")</f>
        <v/>
      </c>
      <c r="BB1664" s="193" t="str">
        <f t="shared" si="586"/>
        <v/>
      </c>
      <c r="BC1664" s="193" t="str">
        <f t="shared" si="587"/>
        <v/>
      </c>
      <c r="BD1664" s="193" t="str">
        <f ca="1">IF(ISNUMBER(A1664),INDIRECT(CONCATENATE("'Instrument List'!F",(MATCH(E1664,'Instrument List'!A:A,0))-0)),"")</f>
        <v/>
      </c>
    </row>
    <row r="1665" spans="1:56">
      <c r="A1665" s="220" t="str">
        <f t="shared" si="567"/>
        <v/>
      </c>
      <c r="B1665" s="221"/>
      <c r="C1665" s="222"/>
      <c r="D1665" s="169"/>
      <c r="E1665" s="169"/>
      <c r="F1665" s="169"/>
      <c r="G1665" s="202"/>
      <c r="H1665" s="217"/>
      <c r="I1665" s="212"/>
      <c r="J1665" s="206"/>
      <c r="K1665" s="212"/>
      <c r="L1665" s="206"/>
      <c r="M1665" s="212"/>
      <c r="N1665" s="206"/>
      <c r="O1665" s="170" t="str">
        <f t="shared" si="568"/>
        <v/>
      </c>
      <c r="P1665" s="171"/>
      <c r="Q1665" s="171"/>
      <c r="R1665" s="171"/>
      <c r="S1665" s="172" t="str">
        <f t="shared" si="569"/>
        <v/>
      </c>
      <c r="T1665" s="172" t="str">
        <f t="shared" si="570"/>
        <v/>
      </c>
      <c r="U1665" s="171"/>
      <c r="V1665" s="171"/>
      <c r="W1665" s="173" t="str">
        <f t="shared" si="571"/>
        <v/>
      </c>
      <c r="X1665" s="173" t="str">
        <f t="shared" si="572"/>
        <v/>
      </c>
      <c r="Y1665" s="173" t="str">
        <f t="shared" si="573"/>
        <v/>
      </c>
      <c r="Z1665" s="171"/>
      <c r="AA1665" s="171"/>
      <c r="AB1665" s="171"/>
      <c r="AC1665" s="172" t="str">
        <f t="shared" si="574"/>
        <v/>
      </c>
      <c r="AD1665" s="172" t="str">
        <f t="shared" si="575"/>
        <v/>
      </c>
      <c r="AE1665" s="174"/>
      <c r="AF1665" s="175" t="str">
        <f t="shared" si="576"/>
        <v/>
      </c>
      <c r="AG1665" s="169"/>
      <c r="AH1665" s="171"/>
      <c r="AI1665" s="171"/>
      <c r="AJ1665" s="169"/>
      <c r="AK1665" s="176" t="str">
        <f t="shared" si="577"/>
        <v/>
      </c>
      <c r="AL1665" s="176" t="str">
        <f t="shared" si="578"/>
        <v/>
      </c>
      <c r="AM1665" s="176" t="str">
        <f t="shared" si="579"/>
        <v/>
      </c>
      <c r="AN1665" s="359" t="str">
        <f>IF(Overview!$K$17='Internal Calcs'!$P$22,IF(AK1665="","",AK1665),IF(Overview!$K$17='Internal Calcs'!$P$23,IF(AK1665="","",AK1665),IF(ISNUMBER(A1665),(IF(F1665="Short",G1665-H1665,H1665-G1665)*AZ1665-AX1665),"")))</f>
        <v/>
      </c>
      <c r="AO1665" s="401" t="str">
        <f>IF(Overview!$K$17='Internal Calcs'!$P$22,IF(AL1665="","",AL1665),IF(Overview!$K$17='Internal Calcs'!$P$23,IF(AL1665="","",AL1665),IF(ISNUMBER(A1665),IF(AL1665="",(IF(F1665="Short",G1665-H1665,H1665-G1665)*AZ1665-AX1665),(IF(F1665="Short",G1665-J1665,J1665-G1665)*AZ1665-AX1665)),"")))</f>
        <v/>
      </c>
      <c r="AP1665" s="359" t="str">
        <f>IF(Overview!$K$17='Internal Calcs'!$P$22,"",IF(Overview!$K$17='Internal Calcs'!$P$23,IF(AM1665="","",AM1665),IF(ISNUMBER(A1665),IF(AM1665="",(IF(F1665="Short",G1665-H1665,H1665-G1665)*AZ1665-AX1665),(IF(F1665="Short",G1665-L1665,L1665-G1665)*AZ1665-AX1665)),"")))</f>
        <v/>
      </c>
      <c r="AQ1665" s="176" t="str">
        <f t="shared" si="580"/>
        <v/>
      </c>
      <c r="AR1665" s="176" t="str">
        <f t="shared" si="581"/>
        <v/>
      </c>
      <c r="AS1665" s="176" t="str">
        <f t="shared" si="582"/>
        <v/>
      </c>
      <c r="AT1665" s="176" t="str">
        <f>IF(ISNUMBER(A1665),MAX($AS$2:AS1665)-AS1665,"")</f>
        <v/>
      </c>
      <c r="AU1665" s="177" t="str">
        <f t="shared" si="583"/>
        <v/>
      </c>
      <c r="AV1665" s="178" t="str">
        <f t="shared" si="584"/>
        <v/>
      </c>
      <c r="AW1665" s="178" t="str">
        <f t="shared" si="585"/>
        <v/>
      </c>
      <c r="AX1665" s="179" t="str">
        <f ca="1">IF(ISNUMBER($A1665),INDIRECT(CONCATENATE("'Instrument List'!B",(MATCH(E1665,'Instrument List'!A:A,0))-0)),"")</f>
        <v/>
      </c>
      <c r="AY1665" s="179" t="str">
        <f ca="1">IF(ISNUMBER($A1665),INDIRECT(CONCATENATE("'Instrument List'!D",(MATCH(E1665,'Instrument List'!A:A,0))-0)),"")</f>
        <v/>
      </c>
      <c r="AZ1665" s="179" t="str">
        <f ca="1">IF(ISNUMBER($A1665),INDIRECT(CONCATENATE("'Instrument List'!C",(MATCH(E1665,'Instrument List'!A:A,0))-0)),"")</f>
        <v/>
      </c>
      <c r="BA1665" s="180" t="str">
        <f ca="1">IF(ISNUMBER(A1665),INDIRECT(CONCATENATE("'Instrument List'!E",(MATCH(E1665,'Instrument List'!A:A,0))-0)),"")</f>
        <v/>
      </c>
      <c r="BB1665" s="181" t="str">
        <f t="shared" si="586"/>
        <v/>
      </c>
      <c r="BC1665" s="181" t="str">
        <f t="shared" si="587"/>
        <v/>
      </c>
      <c r="BD1665" s="181" t="str">
        <f ca="1">IF(ISNUMBER(A1665),INDIRECT(CONCATENATE("'Instrument List'!F",(MATCH(E1665,'Instrument List'!A:A,0))-0)),"")</f>
        <v/>
      </c>
    </row>
    <row r="1666" spans="1:56">
      <c r="A1666" s="223" t="str">
        <f t="shared" si="567"/>
        <v/>
      </c>
      <c r="B1666" s="224"/>
      <c r="C1666" s="225"/>
      <c r="D1666" s="182"/>
      <c r="E1666" s="182"/>
      <c r="F1666" s="182"/>
      <c r="G1666" s="203"/>
      <c r="H1666" s="218"/>
      <c r="I1666" s="213"/>
      <c r="J1666" s="207"/>
      <c r="K1666" s="213"/>
      <c r="L1666" s="207"/>
      <c r="M1666" s="213"/>
      <c r="N1666" s="207"/>
      <c r="O1666" s="183" t="str">
        <f t="shared" si="568"/>
        <v/>
      </c>
      <c r="P1666" s="184"/>
      <c r="Q1666" s="184"/>
      <c r="R1666" s="275"/>
      <c r="S1666" s="185" t="str">
        <f t="shared" si="569"/>
        <v/>
      </c>
      <c r="T1666" s="185" t="str">
        <f t="shared" si="570"/>
        <v/>
      </c>
      <c r="U1666" s="275"/>
      <c r="V1666" s="275"/>
      <c r="W1666" s="276" t="str">
        <f t="shared" si="571"/>
        <v/>
      </c>
      <c r="X1666" s="276" t="str">
        <f t="shared" si="572"/>
        <v/>
      </c>
      <c r="Y1666" s="276" t="str">
        <f t="shared" si="573"/>
        <v/>
      </c>
      <c r="Z1666" s="275"/>
      <c r="AA1666" s="184"/>
      <c r="AB1666" s="184"/>
      <c r="AC1666" s="185" t="str">
        <f t="shared" si="574"/>
        <v/>
      </c>
      <c r="AD1666" s="185" t="str">
        <f t="shared" si="575"/>
        <v/>
      </c>
      <c r="AE1666" s="186"/>
      <c r="AF1666" s="187" t="str">
        <f t="shared" si="576"/>
        <v/>
      </c>
      <c r="AG1666" s="182"/>
      <c r="AH1666" s="184"/>
      <c r="AI1666" s="184"/>
      <c r="AJ1666" s="182"/>
      <c r="AK1666" s="188" t="str">
        <f t="shared" si="577"/>
        <v/>
      </c>
      <c r="AL1666" s="188" t="str">
        <f t="shared" si="578"/>
        <v/>
      </c>
      <c r="AM1666" s="188" t="str">
        <f t="shared" si="579"/>
        <v/>
      </c>
      <c r="AN1666" s="359" t="str">
        <f>IF(Overview!$K$17='Internal Calcs'!$P$22,IF(AK1666="","",AK1666),IF(Overview!$K$17='Internal Calcs'!$P$23,IF(AK1666="","",AK1666),IF(ISNUMBER(A1666),(IF(F1666="Short",G1666-H1666,H1666-G1666)*AZ1666-AX1666),"")))</f>
        <v/>
      </c>
      <c r="AO1666" s="401" t="str">
        <f>IF(Overview!$K$17='Internal Calcs'!$P$22,IF(AL1666="","",AL1666),IF(Overview!$K$17='Internal Calcs'!$P$23,IF(AL1666="","",AL1666),IF(ISNUMBER(A1666),IF(AL1666="",(IF(F1666="Short",G1666-H1666,H1666-G1666)*AZ1666-AX1666),(IF(F1666="Short",G1666-J1666,J1666-G1666)*AZ1666-AX1666)),"")))</f>
        <v/>
      </c>
      <c r="AP1666" s="359" t="str">
        <f>IF(Overview!$K$17='Internal Calcs'!$P$22,"",IF(Overview!$K$17='Internal Calcs'!$P$23,IF(AM1666="","",AM1666),IF(ISNUMBER(A1666),IF(AM1666="",(IF(F1666="Short",G1666-H1666,H1666-G1666)*AZ1666-AX1666),(IF(F1666="Short",G1666-L1666,L1666-G1666)*AZ1666-AX1666)),"")))</f>
        <v/>
      </c>
      <c r="AQ1666" s="188" t="str">
        <f t="shared" si="580"/>
        <v/>
      </c>
      <c r="AR1666" s="188" t="str">
        <f t="shared" si="581"/>
        <v/>
      </c>
      <c r="AS1666" s="188" t="str">
        <f t="shared" si="582"/>
        <v/>
      </c>
      <c r="AT1666" s="188" t="str">
        <f>IF(ISNUMBER(A1666),MAX($AS$2:AS1666)-AS1666,"")</f>
        <v/>
      </c>
      <c r="AU1666" s="189" t="str">
        <f t="shared" si="583"/>
        <v/>
      </c>
      <c r="AV1666" s="190" t="str">
        <f t="shared" si="584"/>
        <v/>
      </c>
      <c r="AW1666" s="190" t="str">
        <f t="shared" si="585"/>
        <v/>
      </c>
      <c r="AX1666" s="191" t="str">
        <f ca="1">IF(ISNUMBER($A1666),INDIRECT(CONCATENATE("'Instrument List'!B",(MATCH(E1666,'Instrument List'!A:A,0))-0)),"")</f>
        <v/>
      </c>
      <c r="AY1666" s="191" t="str">
        <f ca="1">IF(ISNUMBER($A1666),INDIRECT(CONCATENATE("'Instrument List'!D",(MATCH(E1666,'Instrument List'!A:A,0))-0)),"")</f>
        <v/>
      </c>
      <c r="AZ1666" s="191" t="str">
        <f ca="1">IF(ISNUMBER($A1666),INDIRECT(CONCATENATE("'Instrument List'!C",(MATCH(E1666,'Instrument List'!A:A,0))-0)),"")</f>
        <v/>
      </c>
      <c r="BA1666" s="192" t="str">
        <f ca="1">IF(ISNUMBER(A1666),INDIRECT(CONCATENATE("'Instrument List'!E",(MATCH(E1666,'Instrument List'!A:A,0))-0)),"")</f>
        <v/>
      </c>
      <c r="BB1666" s="193" t="str">
        <f t="shared" si="586"/>
        <v/>
      </c>
      <c r="BC1666" s="193" t="str">
        <f t="shared" si="587"/>
        <v/>
      </c>
      <c r="BD1666" s="193" t="str">
        <f ca="1">IF(ISNUMBER(A1666),INDIRECT(CONCATENATE("'Instrument List'!F",(MATCH(E1666,'Instrument List'!A:A,0))-0)),"")</f>
        <v/>
      </c>
    </row>
    <row r="1667" spans="1:56">
      <c r="A1667" s="220" t="str">
        <f t="shared" si="567"/>
        <v/>
      </c>
      <c r="B1667" s="221"/>
      <c r="C1667" s="222"/>
      <c r="D1667" s="169"/>
      <c r="E1667" s="169"/>
      <c r="F1667" s="169"/>
      <c r="G1667" s="202"/>
      <c r="H1667" s="217"/>
      <c r="I1667" s="212"/>
      <c r="J1667" s="206"/>
      <c r="K1667" s="212"/>
      <c r="L1667" s="206"/>
      <c r="M1667" s="212"/>
      <c r="N1667" s="206"/>
      <c r="O1667" s="170" t="str">
        <f t="shared" si="568"/>
        <v/>
      </c>
      <c r="P1667" s="171"/>
      <c r="Q1667" s="171"/>
      <c r="R1667" s="171"/>
      <c r="S1667" s="172" t="str">
        <f t="shared" si="569"/>
        <v/>
      </c>
      <c r="T1667" s="172" t="str">
        <f t="shared" si="570"/>
        <v/>
      </c>
      <c r="U1667" s="171"/>
      <c r="V1667" s="171"/>
      <c r="W1667" s="173" t="str">
        <f t="shared" si="571"/>
        <v/>
      </c>
      <c r="X1667" s="173" t="str">
        <f t="shared" si="572"/>
        <v/>
      </c>
      <c r="Y1667" s="173" t="str">
        <f t="shared" si="573"/>
        <v/>
      </c>
      <c r="Z1667" s="171"/>
      <c r="AA1667" s="171"/>
      <c r="AB1667" s="171"/>
      <c r="AC1667" s="172" t="str">
        <f t="shared" si="574"/>
        <v/>
      </c>
      <c r="AD1667" s="172" t="str">
        <f t="shared" si="575"/>
        <v/>
      </c>
      <c r="AE1667" s="174"/>
      <c r="AF1667" s="175" t="str">
        <f t="shared" si="576"/>
        <v/>
      </c>
      <c r="AG1667" s="169"/>
      <c r="AH1667" s="171"/>
      <c r="AI1667" s="171"/>
      <c r="AJ1667" s="169"/>
      <c r="AK1667" s="176" t="str">
        <f t="shared" si="577"/>
        <v/>
      </c>
      <c r="AL1667" s="176" t="str">
        <f t="shared" si="578"/>
        <v/>
      </c>
      <c r="AM1667" s="176" t="str">
        <f t="shared" si="579"/>
        <v/>
      </c>
      <c r="AN1667" s="359" t="str">
        <f>IF(Overview!$K$17='Internal Calcs'!$P$22,IF(AK1667="","",AK1667),IF(Overview!$K$17='Internal Calcs'!$P$23,IF(AK1667="","",AK1667),IF(ISNUMBER(A1667),(IF(F1667="Short",G1667-H1667,H1667-G1667)*AZ1667-AX1667),"")))</f>
        <v/>
      </c>
      <c r="AO1667" s="401" t="str">
        <f>IF(Overview!$K$17='Internal Calcs'!$P$22,IF(AL1667="","",AL1667),IF(Overview!$K$17='Internal Calcs'!$P$23,IF(AL1667="","",AL1667),IF(ISNUMBER(A1667),IF(AL1667="",(IF(F1667="Short",G1667-H1667,H1667-G1667)*AZ1667-AX1667),(IF(F1667="Short",G1667-J1667,J1667-G1667)*AZ1667-AX1667)),"")))</f>
        <v/>
      </c>
      <c r="AP1667" s="359" t="str">
        <f>IF(Overview!$K$17='Internal Calcs'!$P$22,"",IF(Overview!$K$17='Internal Calcs'!$P$23,IF(AM1667="","",AM1667),IF(ISNUMBER(A1667),IF(AM1667="",(IF(F1667="Short",G1667-H1667,H1667-G1667)*AZ1667-AX1667),(IF(F1667="Short",G1667-L1667,L1667-G1667)*AZ1667-AX1667)),"")))</f>
        <v/>
      </c>
      <c r="AQ1667" s="176" t="str">
        <f t="shared" si="580"/>
        <v/>
      </c>
      <c r="AR1667" s="176" t="str">
        <f t="shared" si="581"/>
        <v/>
      </c>
      <c r="AS1667" s="176" t="str">
        <f t="shared" si="582"/>
        <v/>
      </c>
      <c r="AT1667" s="176" t="str">
        <f>IF(ISNUMBER(A1667),MAX($AS$2:AS1667)-AS1667,"")</f>
        <v/>
      </c>
      <c r="AU1667" s="177" t="str">
        <f t="shared" si="583"/>
        <v/>
      </c>
      <c r="AV1667" s="178" t="str">
        <f t="shared" si="584"/>
        <v/>
      </c>
      <c r="AW1667" s="178" t="str">
        <f t="shared" si="585"/>
        <v/>
      </c>
      <c r="AX1667" s="179" t="str">
        <f ca="1">IF(ISNUMBER($A1667),INDIRECT(CONCATENATE("'Instrument List'!B",(MATCH(E1667,'Instrument List'!A:A,0))-0)),"")</f>
        <v/>
      </c>
      <c r="AY1667" s="179" t="str">
        <f ca="1">IF(ISNUMBER($A1667),INDIRECT(CONCATENATE("'Instrument List'!D",(MATCH(E1667,'Instrument List'!A:A,0))-0)),"")</f>
        <v/>
      </c>
      <c r="AZ1667" s="179" t="str">
        <f ca="1">IF(ISNUMBER($A1667),INDIRECT(CONCATENATE("'Instrument List'!C",(MATCH(E1667,'Instrument List'!A:A,0))-0)),"")</f>
        <v/>
      </c>
      <c r="BA1667" s="180" t="str">
        <f ca="1">IF(ISNUMBER(A1667),INDIRECT(CONCATENATE("'Instrument List'!E",(MATCH(E1667,'Instrument List'!A:A,0))-0)),"")</f>
        <v/>
      </c>
      <c r="BB1667" s="181" t="str">
        <f t="shared" si="586"/>
        <v/>
      </c>
      <c r="BC1667" s="181" t="str">
        <f t="shared" si="587"/>
        <v/>
      </c>
      <c r="BD1667" s="181" t="str">
        <f ca="1">IF(ISNUMBER(A1667),INDIRECT(CONCATENATE("'Instrument List'!F",(MATCH(E1667,'Instrument List'!A:A,0))-0)),"")</f>
        <v/>
      </c>
    </row>
    <row r="1668" spans="1:56">
      <c r="A1668" s="223" t="str">
        <f t="shared" si="567"/>
        <v/>
      </c>
      <c r="B1668" s="224"/>
      <c r="C1668" s="225"/>
      <c r="D1668" s="182"/>
      <c r="E1668" s="182"/>
      <c r="F1668" s="182"/>
      <c r="G1668" s="203"/>
      <c r="H1668" s="218"/>
      <c r="I1668" s="213"/>
      <c r="J1668" s="207"/>
      <c r="K1668" s="213"/>
      <c r="L1668" s="207"/>
      <c r="M1668" s="213"/>
      <c r="N1668" s="207"/>
      <c r="O1668" s="183" t="str">
        <f t="shared" si="568"/>
        <v/>
      </c>
      <c r="P1668" s="184"/>
      <c r="Q1668" s="184"/>
      <c r="R1668" s="275"/>
      <c r="S1668" s="185" t="str">
        <f t="shared" si="569"/>
        <v/>
      </c>
      <c r="T1668" s="185" t="str">
        <f t="shared" si="570"/>
        <v/>
      </c>
      <c r="U1668" s="275"/>
      <c r="V1668" s="275"/>
      <c r="W1668" s="276" t="str">
        <f t="shared" si="571"/>
        <v/>
      </c>
      <c r="X1668" s="276" t="str">
        <f t="shared" si="572"/>
        <v/>
      </c>
      <c r="Y1668" s="276" t="str">
        <f t="shared" si="573"/>
        <v/>
      </c>
      <c r="Z1668" s="275"/>
      <c r="AA1668" s="184"/>
      <c r="AB1668" s="184"/>
      <c r="AC1668" s="185" t="str">
        <f t="shared" si="574"/>
        <v/>
      </c>
      <c r="AD1668" s="185" t="str">
        <f t="shared" si="575"/>
        <v/>
      </c>
      <c r="AE1668" s="186"/>
      <c r="AF1668" s="187" t="str">
        <f t="shared" si="576"/>
        <v/>
      </c>
      <c r="AG1668" s="182"/>
      <c r="AH1668" s="184"/>
      <c r="AI1668" s="184"/>
      <c r="AJ1668" s="182"/>
      <c r="AK1668" s="188" t="str">
        <f t="shared" si="577"/>
        <v/>
      </c>
      <c r="AL1668" s="188" t="str">
        <f t="shared" si="578"/>
        <v/>
      </c>
      <c r="AM1668" s="188" t="str">
        <f t="shared" si="579"/>
        <v/>
      </c>
      <c r="AN1668" s="359" t="str">
        <f>IF(Overview!$K$17='Internal Calcs'!$P$22,IF(AK1668="","",AK1668),IF(Overview!$K$17='Internal Calcs'!$P$23,IF(AK1668="","",AK1668),IF(ISNUMBER(A1668),(IF(F1668="Short",G1668-H1668,H1668-G1668)*AZ1668-AX1668),"")))</f>
        <v/>
      </c>
      <c r="AO1668" s="401" t="str">
        <f>IF(Overview!$K$17='Internal Calcs'!$P$22,IF(AL1668="","",AL1668),IF(Overview!$K$17='Internal Calcs'!$P$23,IF(AL1668="","",AL1668),IF(ISNUMBER(A1668),IF(AL1668="",(IF(F1668="Short",G1668-H1668,H1668-G1668)*AZ1668-AX1668),(IF(F1668="Short",G1668-J1668,J1668-G1668)*AZ1668-AX1668)),"")))</f>
        <v/>
      </c>
      <c r="AP1668" s="359" t="str">
        <f>IF(Overview!$K$17='Internal Calcs'!$P$22,"",IF(Overview!$K$17='Internal Calcs'!$P$23,IF(AM1668="","",AM1668),IF(ISNUMBER(A1668),IF(AM1668="",(IF(F1668="Short",G1668-H1668,H1668-G1668)*AZ1668-AX1668),(IF(F1668="Short",G1668-L1668,L1668-G1668)*AZ1668-AX1668)),"")))</f>
        <v/>
      </c>
      <c r="AQ1668" s="188" t="str">
        <f t="shared" si="580"/>
        <v/>
      </c>
      <c r="AR1668" s="188" t="str">
        <f t="shared" si="581"/>
        <v/>
      </c>
      <c r="AS1668" s="188" t="str">
        <f t="shared" si="582"/>
        <v/>
      </c>
      <c r="AT1668" s="188" t="str">
        <f>IF(ISNUMBER(A1668),MAX($AS$2:AS1668)-AS1668,"")</f>
        <v/>
      </c>
      <c r="AU1668" s="189" t="str">
        <f t="shared" si="583"/>
        <v/>
      </c>
      <c r="AV1668" s="190" t="str">
        <f t="shared" si="584"/>
        <v/>
      </c>
      <c r="AW1668" s="190" t="str">
        <f t="shared" si="585"/>
        <v/>
      </c>
      <c r="AX1668" s="191" t="str">
        <f ca="1">IF(ISNUMBER($A1668),INDIRECT(CONCATENATE("'Instrument List'!B",(MATCH(E1668,'Instrument List'!A:A,0))-0)),"")</f>
        <v/>
      </c>
      <c r="AY1668" s="191" t="str">
        <f ca="1">IF(ISNUMBER($A1668),INDIRECT(CONCATENATE("'Instrument List'!D",(MATCH(E1668,'Instrument List'!A:A,0))-0)),"")</f>
        <v/>
      </c>
      <c r="AZ1668" s="191" t="str">
        <f ca="1">IF(ISNUMBER($A1668),INDIRECT(CONCATENATE("'Instrument List'!C",(MATCH(E1668,'Instrument List'!A:A,0))-0)),"")</f>
        <v/>
      </c>
      <c r="BA1668" s="192" t="str">
        <f ca="1">IF(ISNUMBER(A1668),INDIRECT(CONCATENATE("'Instrument List'!E",(MATCH(E1668,'Instrument List'!A:A,0))-0)),"")</f>
        <v/>
      </c>
      <c r="BB1668" s="193" t="str">
        <f t="shared" si="586"/>
        <v/>
      </c>
      <c r="BC1668" s="193" t="str">
        <f t="shared" si="587"/>
        <v/>
      </c>
      <c r="BD1668" s="193" t="str">
        <f ca="1">IF(ISNUMBER(A1668),INDIRECT(CONCATENATE("'Instrument List'!F",(MATCH(E1668,'Instrument List'!A:A,0))-0)),"")</f>
        <v/>
      </c>
    </row>
    <row r="1669" spans="1:56">
      <c r="A1669" s="220" t="str">
        <f t="shared" si="567"/>
        <v/>
      </c>
      <c r="B1669" s="221"/>
      <c r="C1669" s="222"/>
      <c r="D1669" s="169"/>
      <c r="E1669" s="169"/>
      <c r="F1669" s="169"/>
      <c r="G1669" s="202"/>
      <c r="H1669" s="217"/>
      <c r="I1669" s="212"/>
      <c r="J1669" s="206"/>
      <c r="K1669" s="212"/>
      <c r="L1669" s="206"/>
      <c r="M1669" s="212"/>
      <c r="N1669" s="206"/>
      <c r="O1669" s="170" t="str">
        <f t="shared" si="568"/>
        <v/>
      </c>
      <c r="P1669" s="171"/>
      <c r="Q1669" s="171"/>
      <c r="R1669" s="171"/>
      <c r="S1669" s="172" t="str">
        <f t="shared" si="569"/>
        <v/>
      </c>
      <c r="T1669" s="172" t="str">
        <f t="shared" si="570"/>
        <v/>
      </c>
      <c r="U1669" s="171"/>
      <c r="V1669" s="171"/>
      <c r="W1669" s="173" t="str">
        <f t="shared" si="571"/>
        <v/>
      </c>
      <c r="X1669" s="173" t="str">
        <f t="shared" si="572"/>
        <v/>
      </c>
      <c r="Y1669" s="173" t="str">
        <f t="shared" si="573"/>
        <v/>
      </c>
      <c r="Z1669" s="171"/>
      <c r="AA1669" s="171"/>
      <c r="AB1669" s="171"/>
      <c r="AC1669" s="172" t="str">
        <f t="shared" si="574"/>
        <v/>
      </c>
      <c r="AD1669" s="172" t="str">
        <f t="shared" si="575"/>
        <v/>
      </c>
      <c r="AE1669" s="174"/>
      <c r="AF1669" s="175" t="str">
        <f t="shared" si="576"/>
        <v/>
      </c>
      <c r="AG1669" s="169"/>
      <c r="AH1669" s="171"/>
      <c r="AI1669" s="171"/>
      <c r="AJ1669" s="169"/>
      <c r="AK1669" s="176" t="str">
        <f t="shared" si="577"/>
        <v/>
      </c>
      <c r="AL1669" s="176" t="str">
        <f t="shared" si="578"/>
        <v/>
      </c>
      <c r="AM1669" s="176" t="str">
        <f t="shared" si="579"/>
        <v/>
      </c>
      <c r="AN1669" s="359" t="str">
        <f>IF(Overview!$K$17='Internal Calcs'!$P$22,IF(AK1669="","",AK1669),IF(Overview!$K$17='Internal Calcs'!$P$23,IF(AK1669="","",AK1669),IF(ISNUMBER(A1669),(IF(F1669="Short",G1669-H1669,H1669-G1669)*AZ1669-AX1669),"")))</f>
        <v/>
      </c>
      <c r="AO1669" s="401" t="str">
        <f>IF(Overview!$K$17='Internal Calcs'!$P$22,IF(AL1669="","",AL1669),IF(Overview!$K$17='Internal Calcs'!$P$23,IF(AL1669="","",AL1669),IF(ISNUMBER(A1669),IF(AL1669="",(IF(F1669="Short",G1669-H1669,H1669-G1669)*AZ1669-AX1669),(IF(F1669="Short",G1669-J1669,J1669-G1669)*AZ1669-AX1669)),"")))</f>
        <v/>
      </c>
      <c r="AP1669" s="359" t="str">
        <f>IF(Overview!$K$17='Internal Calcs'!$P$22,"",IF(Overview!$K$17='Internal Calcs'!$P$23,IF(AM1669="","",AM1669),IF(ISNUMBER(A1669),IF(AM1669="",(IF(F1669="Short",G1669-H1669,H1669-G1669)*AZ1669-AX1669),(IF(F1669="Short",G1669-L1669,L1669-G1669)*AZ1669-AX1669)),"")))</f>
        <v/>
      </c>
      <c r="AQ1669" s="176" t="str">
        <f t="shared" si="580"/>
        <v/>
      </c>
      <c r="AR1669" s="176" t="str">
        <f t="shared" si="581"/>
        <v/>
      </c>
      <c r="AS1669" s="176" t="str">
        <f t="shared" si="582"/>
        <v/>
      </c>
      <c r="AT1669" s="176" t="str">
        <f>IF(ISNUMBER(A1669),MAX($AS$2:AS1669)-AS1669,"")</f>
        <v/>
      </c>
      <c r="AU1669" s="177" t="str">
        <f t="shared" si="583"/>
        <v/>
      </c>
      <c r="AV1669" s="178" t="str">
        <f t="shared" si="584"/>
        <v/>
      </c>
      <c r="AW1669" s="178" t="str">
        <f t="shared" si="585"/>
        <v/>
      </c>
      <c r="AX1669" s="179" t="str">
        <f ca="1">IF(ISNUMBER($A1669),INDIRECT(CONCATENATE("'Instrument List'!B",(MATCH(E1669,'Instrument List'!A:A,0))-0)),"")</f>
        <v/>
      </c>
      <c r="AY1669" s="179" t="str">
        <f ca="1">IF(ISNUMBER($A1669),INDIRECT(CONCATENATE("'Instrument List'!D",(MATCH(E1669,'Instrument List'!A:A,0))-0)),"")</f>
        <v/>
      </c>
      <c r="AZ1669" s="179" t="str">
        <f ca="1">IF(ISNUMBER($A1669),INDIRECT(CONCATENATE("'Instrument List'!C",(MATCH(E1669,'Instrument List'!A:A,0))-0)),"")</f>
        <v/>
      </c>
      <c r="BA1669" s="180" t="str">
        <f ca="1">IF(ISNUMBER(A1669),INDIRECT(CONCATENATE("'Instrument List'!E",(MATCH(E1669,'Instrument List'!A:A,0))-0)),"")</f>
        <v/>
      </c>
      <c r="BB1669" s="181" t="str">
        <f t="shared" si="586"/>
        <v/>
      </c>
      <c r="BC1669" s="181" t="str">
        <f t="shared" si="587"/>
        <v/>
      </c>
      <c r="BD1669" s="181" t="str">
        <f ca="1">IF(ISNUMBER(A1669),INDIRECT(CONCATENATE("'Instrument List'!F",(MATCH(E1669,'Instrument List'!A:A,0))-0)),"")</f>
        <v/>
      </c>
    </row>
    <row r="1670" spans="1:56">
      <c r="A1670" s="223" t="str">
        <f t="shared" si="567"/>
        <v/>
      </c>
      <c r="B1670" s="224"/>
      <c r="C1670" s="225"/>
      <c r="D1670" s="182"/>
      <c r="E1670" s="182"/>
      <c r="F1670" s="182"/>
      <c r="G1670" s="203"/>
      <c r="H1670" s="218"/>
      <c r="I1670" s="213"/>
      <c r="J1670" s="207"/>
      <c r="K1670" s="213"/>
      <c r="L1670" s="207"/>
      <c r="M1670" s="213"/>
      <c r="N1670" s="207"/>
      <c r="O1670" s="183" t="str">
        <f t="shared" si="568"/>
        <v/>
      </c>
      <c r="P1670" s="184"/>
      <c r="Q1670" s="184"/>
      <c r="R1670" s="275"/>
      <c r="S1670" s="185" t="str">
        <f t="shared" si="569"/>
        <v/>
      </c>
      <c r="T1670" s="185" t="str">
        <f t="shared" si="570"/>
        <v/>
      </c>
      <c r="U1670" s="275"/>
      <c r="V1670" s="275"/>
      <c r="W1670" s="276" t="str">
        <f t="shared" si="571"/>
        <v/>
      </c>
      <c r="X1670" s="276" t="str">
        <f t="shared" si="572"/>
        <v/>
      </c>
      <c r="Y1670" s="276" t="str">
        <f t="shared" si="573"/>
        <v/>
      </c>
      <c r="Z1670" s="275"/>
      <c r="AA1670" s="184"/>
      <c r="AB1670" s="184"/>
      <c r="AC1670" s="185" t="str">
        <f t="shared" si="574"/>
        <v/>
      </c>
      <c r="AD1670" s="185" t="str">
        <f t="shared" si="575"/>
        <v/>
      </c>
      <c r="AE1670" s="186"/>
      <c r="AF1670" s="187" t="str">
        <f t="shared" si="576"/>
        <v/>
      </c>
      <c r="AG1670" s="182"/>
      <c r="AH1670" s="184"/>
      <c r="AI1670" s="184"/>
      <c r="AJ1670" s="182"/>
      <c r="AK1670" s="188" t="str">
        <f t="shared" si="577"/>
        <v/>
      </c>
      <c r="AL1670" s="188" t="str">
        <f t="shared" si="578"/>
        <v/>
      </c>
      <c r="AM1670" s="188" t="str">
        <f t="shared" si="579"/>
        <v/>
      </c>
      <c r="AN1670" s="359" t="str">
        <f>IF(Overview!$K$17='Internal Calcs'!$P$22,IF(AK1670="","",AK1670),IF(Overview!$K$17='Internal Calcs'!$P$23,IF(AK1670="","",AK1670),IF(ISNUMBER(A1670),(IF(F1670="Short",G1670-H1670,H1670-G1670)*AZ1670-AX1670),"")))</f>
        <v/>
      </c>
      <c r="AO1670" s="401" t="str">
        <f>IF(Overview!$K$17='Internal Calcs'!$P$22,IF(AL1670="","",AL1670),IF(Overview!$K$17='Internal Calcs'!$P$23,IF(AL1670="","",AL1670),IF(ISNUMBER(A1670),IF(AL1670="",(IF(F1670="Short",G1670-H1670,H1670-G1670)*AZ1670-AX1670),(IF(F1670="Short",G1670-J1670,J1670-G1670)*AZ1670-AX1670)),"")))</f>
        <v/>
      </c>
      <c r="AP1670" s="359" t="str">
        <f>IF(Overview!$K$17='Internal Calcs'!$P$22,"",IF(Overview!$K$17='Internal Calcs'!$P$23,IF(AM1670="","",AM1670),IF(ISNUMBER(A1670),IF(AM1670="",(IF(F1670="Short",G1670-H1670,H1670-G1670)*AZ1670-AX1670),(IF(F1670="Short",G1670-L1670,L1670-G1670)*AZ1670-AX1670)),"")))</f>
        <v/>
      </c>
      <c r="AQ1670" s="188" t="str">
        <f t="shared" si="580"/>
        <v/>
      </c>
      <c r="AR1670" s="188" t="str">
        <f t="shared" si="581"/>
        <v/>
      </c>
      <c r="AS1670" s="188" t="str">
        <f t="shared" si="582"/>
        <v/>
      </c>
      <c r="AT1670" s="188" t="str">
        <f>IF(ISNUMBER(A1670),MAX($AS$2:AS1670)-AS1670,"")</f>
        <v/>
      </c>
      <c r="AU1670" s="189" t="str">
        <f t="shared" si="583"/>
        <v/>
      </c>
      <c r="AV1670" s="190" t="str">
        <f t="shared" si="584"/>
        <v/>
      </c>
      <c r="AW1670" s="190" t="str">
        <f t="shared" si="585"/>
        <v/>
      </c>
      <c r="AX1670" s="191" t="str">
        <f ca="1">IF(ISNUMBER($A1670),INDIRECT(CONCATENATE("'Instrument List'!B",(MATCH(E1670,'Instrument List'!A:A,0))-0)),"")</f>
        <v/>
      </c>
      <c r="AY1670" s="191" t="str">
        <f ca="1">IF(ISNUMBER($A1670),INDIRECT(CONCATENATE("'Instrument List'!D",(MATCH(E1670,'Instrument List'!A:A,0))-0)),"")</f>
        <v/>
      </c>
      <c r="AZ1670" s="191" t="str">
        <f ca="1">IF(ISNUMBER($A1670),INDIRECT(CONCATENATE("'Instrument List'!C",(MATCH(E1670,'Instrument List'!A:A,0))-0)),"")</f>
        <v/>
      </c>
      <c r="BA1670" s="192" t="str">
        <f ca="1">IF(ISNUMBER(A1670),INDIRECT(CONCATENATE("'Instrument List'!E",(MATCH(E1670,'Instrument List'!A:A,0))-0)),"")</f>
        <v/>
      </c>
      <c r="BB1670" s="193" t="str">
        <f t="shared" si="586"/>
        <v/>
      </c>
      <c r="BC1670" s="193" t="str">
        <f t="shared" si="587"/>
        <v/>
      </c>
      <c r="BD1670" s="193" t="str">
        <f ca="1">IF(ISNUMBER(A1670),INDIRECT(CONCATENATE("'Instrument List'!F",(MATCH(E1670,'Instrument List'!A:A,0))-0)),"")</f>
        <v/>
      </c>
    </row>
    <row r="1671" spans="1:56">
      <c r="A1671" s="220" t="str">
        <f t="shared" si="567"/>
        <v/>
      </c>
      <c r="B1671" s="221"/>
      <c r="C1671" s="222"/>
      <c r="D1671" s="169"/>
      <c r="E1671" s="169"/>
      <c r="F1671" s="169"/>
      <c r="G1671" s="202"/>
      <c r="H1671" s="217"/>
      <c r="I1671" s="212"/>
      <c r="J1671" s="206"/>
      <c r="K1671" s="212"/>
      <c r="L1671" s="206"/>
      <c r="M1671" s="212"/>
      <c r="N1671" s="206"/>
      <c r="O1671" s="170" t="str">
        <f t="shared" si="568"/>
        <v/>
      </c>
      <c r="P1671" s="171"/>
      <c r="Q1671" s="171"/>
      <c r="R1671" s="171"/>
      <c r="S1671" s="172" t="str">
        <f t="shared" si="569"/>
        <v/>
      </c>
      <c r="T1671" s="172" t="str">
        <f t="shared" si="570"/>
        <v/>
      </c>
      <c r="U1671" s="171"/>
      <c r="V1671" s="171"/>
      <c r="W1671" s="173" t="str">
        <f t="shared" si="571"/>
        <v/>
      </c>
      <c r="X1671" s="173" t="str">
        <f t="shared" si="572"/>
        <v/>
      </c>
      <c r="Y1671" s="173" t="str">
        <f t="shared" si="573"/>
        <v/>
      </c>
      <c r="Z1671" s="171"/>
      <c r="AA1671" s="171"/>
      <c r="AB1671" s="171"/>
      <c r="AC1671" s="172" t="str">
        <f t="shared" si="574"/>
        <v/>
      </c>
      <c r="AD1671" s="172" t="str">
        <f t="shared" si="575"/>
        <v/>
      </c>
      <c r="AE1671" s="174"/>
      <c r="AF1671" s="175" t="str">
        <f t="shared" si="576"/>
        <v/>
      </c>
      <c r="AG1671" s="169"/>
      <c r="AH1671" s="171"/>
      <c r="AI1671" s="171"/>
      <c r="AJ1671" s="169"/>
      <c r="AK1671" s="176" t="str">
        <f t="shared" si="577"/>
        <v/>
      </c>
      <c r="AL1671" s="176" t="str">
        <f t="shared" si="578"/>
        <v/>
      </c>
      <c r="AM1671" s="176" t="str">
        <f t="shared" si="579"/>
        <v/>
      </c>
      <c r="AN1671" s="359" t="str">
        <f>IF(Overview!$K$17='Internal Calcs'!$P$22,IF(AK1671="","",AK1671),IF(Overview!$K$17='Internal Calcs'!$P$23,IF(AK1671="","",AK1671),IF(ISNUMBER(A1671),(IF(F1671="Short",G1671-H1671,H1671-G1671)*AZ1671-AX1671),"")))</f>
        <v/>
      </c>
      <c r="AO1671" s="401" t="str">
        <f>IF(Overview!$K$17='Internal Calcs'!$P$22,IF(AL1671="","",AL1671),IF(Overview!$K$17='Internal Calcs'!$P$23,IF(AL1671="","",AL1671),IF(ISNUMBER(A1671),IF(AL1671="",(IF(F1671="Short",G1671-H1671,H1671-G1671)*AZ1671-AX1671),(IF(F1671="Short",G1671-J1671,J1671-G1671)*AZ1671-AX1671)),"")))</f>
        <v/>
      </c>
      <c r="AP1671" s="359" t="str">
        <f>IF(Overview!$K$17='Internal Calcs'!$P$22,"",IF(Overview!$K$17='Internal Calcs'!$P$23,IF(AM1671="","",AM1671),IF(ISNUMBER(A1671),IF(AM1671="",(IF(F1671="Short",G1671-H1671,H1671-G1671)*AZ1671-AX1671),(IF(F1671="Short",G1671-L1671,L1671-G1671)*AZ1671-AX1671)),"")))</f>
        <v/>
      </c>
      <c r="AQ1671" s="176" t="str">
        <f t="shared" si="580"/>
        <v/>
      </c>
      <c r="AR1671" s="176" t="str">
        <f t="shared" si="581"/>
        <v/>
      </c>
      <c r="AS1671" s="176" t="str">
        <f t="shared" si="582"/>
        <v/>
      </c>
      <c r="AT1671" s="176" t="str">
        <f>IF(ISNUMBER(A1671),MAX($AS$2:AS1671)-AS1671,"")</f>
        <v/>
      </c>
      <c r="AU1671" s="177" t="str">
        <f t="shared" si="583"/>
        <v/>
      </c>
      <c r="AV1671" s="178" t="str">
        <f t="shared" si="584"/>
        <v/>
      </c>
      <c r="AW1671" s="178" t="str">
        <f t="shared" si="585"/>
        <v/>
      </c>
      <c r="AX1671" s="179" t="str">
        <f ca="1">IF(ISNUMBER($A1671),INDIRECT(CONCATENATE("'Instrument List'!B",(MATCH(E1671,'Instrument List'!A:A,0))-0)),"")</f>
        <v/>
      </c>
      <c r="AY1671" s="179" t="str">
        <f ca="1">IF(ISNUMBER($A1671),INDIRECT(CONCATENATE("'Instrument List'!D",(MATCH(E1671,'Instrument List'!A:A,0))-0)),"")</f>
        <v/>
      </c>
      <c r="AZ1671" s="179" t="str">
        <f ca="1">IF(ISNUMBER($A1671),INDIRECT(CONCATENATE("'Instrument List'!C",(MATCH(E1671,'Instrument List'!A:A,0))-0)),"")</f>
        <v/>
      </c>
      <c r="BA1671" s="180" t="str">
        <f ca="1">IF(ISNUMBER(A1671),INDIRECT(CONCATENATE("'Instrument List'!E",(MATCH(E1671,'Instrument List'!A:A,0))-0)),"")</f>
        <v/>
      </c>
      <c r="BB1671" s="181" t="str">
        <f t="shared" si="586"/>
        <v/>
      </c>
      <c r="BC1671" s="181" t="str">
        <f t="shared" si="587"/>
        <v/>
      </c>
      <c r="BD1671" s="181" t="str">
        <f ca="1">IF(ISNUMBER(A1671),INDIRECT(CONCATENATE("'Instrument List'!F",(MATCH(E1671,'Instrument List'!A:A,0))-0)),"")</f>
        <v/>
      </c>
    </row>
    <row r="1672" spans="1:56">
      <c r="A1672" s="223" t="str">
        <f t="shared" si="567"/>
        <v/>
      </c>
      <c r="B1672" s="224"/>
      <c r="C1672" s="225"/>
      <c r="D1672" s="182"/>
      <c r="E1672" s="182"/>
      <c r="F1672" s="182"/>
      <c r="G1672" s="203"/>
      <c r="H1672" s="218"/>
      <c r="I1672" s="213"/>
      <c r="J1672" s="207"/>
      <c r="K1672" s="213"/>
      <c r="L1672" s="207"/>
      <c r="M1672" s="213"/>
      <c r="N1672" s="207"/>
      <c r="O1672" s="183" t="str">
        <f t="shared" si="568"/>
        <v/>
      </c>
      <c r="P1672" s="184"/>
      <c r="Q1672" s="184"/>
      <c r="R1672" s="275"/>
      <c r="S1672" s="185" t="str">
        <f t="shared" si="569"/>
        <v/>
      </c>
      <c r="T1672" s="185" t="str">
        <f t="shared" si="570"/>
        <v/>
      </c>
      <c r="U1672" s="275"/>
      <c r="V1672" s="275"/>
      <c r="W1672" s="276" t="str">
        <f t="shared" si="571"/>
        <v/>
      </c>
      <c r="X1672" s="276" t="str">
        <f t="shared" si="572"/>
        <v/>
      </c>
      <c r="Y1672" s="276" t="str">
        <f t="shared" si="573"/>
        <v/>
      </c>
      <c r="Z1672" s="275"/>
      <c r="AA1672" s="184"/>
      <c r="AB1672" s="184"/>
      <c r="AC1672" s="185" t="str">
        <f t="shared" si="574"/>
        <v/>
      </c>
      <c r="AD1672" s="185" t="str">
        <f t="shared" si="575"/>
        <v/>
      </c>
      <c r="AE1672" s="186"/>
      <c r="AF1672" s="187" t="str">
        <f t="shared" si="576"/>
        <v/>
      </c>
      <c r="AG1672" s="182"/>
      <c r="AH1672" s="184"/>
      <c r="AI1672" s="184"/>
      <c r="AJ1672" s="182"/>
      <c r="AK1672" s="188" t="str">
        <f t="shared" si="577"/>
        <v/>
      </c>
      <c r="AL1672" s="188" t="str">
        <f t="shared" si="578"/>
        <v/>
      </c>
      <c r="AM1672" s="188" t="str">
        <f t="shared" si="579"/>
        <v/>
      </c>
      <c r="AN1672" s="359" t="str">
        <f>IF(Overview!$K$17='Internal Calcs'!$P$22,IF(AK1672="","",AK1672),IF(Overview!$K$17='Internal Calcs'!$P$23,IF(AK1672="","",AK1672),IF(ISNUMBER(A1672),(IF(F1672="Short",G1672-H1672,H1672-G1672)*AZ1672-AX1672),"")))</f>
        <v/>
      </c>
      <c r="AO1672" s="401" t="str">
        <f>IF(Overview!$K$17='Internal Calcs'!$P$22,IF(AL1672="","",AL1672),IF(Overview!$K$17='Internal Calcs'!$P$23,IF(AL1672="","",AL1672),IF(ISNUMBER(A1672),IF(AL1672="",(IF(F1672="Short",G1672-H1672,H1672-G1672)*AZ1672-AX1672),(IF(F1672="Short",G1672-J1672,J1672-G1672)*AZ1672-AX1672)),"")))</f>
        <v/>
      </c>
      <c r="AP1672" s="359" t="str">
        <f>IF(Overview!$K$17='Internal Calcs'!$P$22,"",IF(Overview!$K$17='Internal Calcs'!$P$23,IF(AM1672="","",AM1672),IF(ISNUMBER(A1672),IF(AM1672="",(IF(F1672="Short",G1672-H1672,H1672-G1672)*AZ1672-AX1672),(IF(F1672="Short",G1672-L1672,L1672-G1672)*AZ1672-AX1672)),"")))</f>
        <v/>
      </c>
      <c r="AQ1672" s="188" t="str">
        <f t="shared" si="580"/>
        <v/>
      </c>
      <c r="AR1672" s="188" t="str">
        <f t="shared" si="581"/>
        <v/>
      </c>
      <c r="AS1672" s="188" t="str">
        <f t="shared" si="582"/>
        <v/>
      </c>
      <c r="AT1672" s="188" t="str">
        <f>IF(ISNUMBER(A1672),MAX($AS$2:AS1672)-AS1672,"")</f>
        <v/>
      </c>
      <c r="AU1672" s="189" t="str">
        <f t="shared" si="583"/>
        <v/>
      </c>
      <c r="AV1672" s="190" t="str">
        <f t="shared" si="584"/>
        <v/>
      </c>
      <c r="AW1672" s="190" t="str">
        <f t="shared" si="585"/>
        <v/>
      </c>
      <c r="AX1672" s="191" t="str">
        <f ca="1">IF(ISNUMBER($A1672),INDIRECT(CONCATENATE("'Instrument List'!B",(MATCH(E1672,'Instrument List'!A:A,0))-0)),"")</f>
        <v/>
      </c>
      <c r="AY1672" s="191" t="str">
        <f ca="1">IF(ISNUMBER($A1672),INDIRECT(CONCATENATE("'Instrument List'!D",(MATCH(E1672,'Instrument List'!A:A,0))-0)),"")</f>
        <v/>
      </c>
      <c r="AZ1672" s="191" t="str">
        <f ca="1">IF(ISNUMBER($A1672),INDIRECT(CONCATENATE("'Instrument List'!C",(MATCH(E1672,'Instrument List'!A:A,0))-0)),"")</f>
        <v/>
      </c>
      <c r="BA1672" s="192" t="str">
        <f ca="1">IF(ISNUMBER(A1672),INDIRECT(CONCATENATE("'Instrument List'!E",(MATCH(E1672,'Instrument List'!A:A,0))-0)),"")</f>
        <v/>
      </c>
      <c r="BB1672" s="193" t="str">
        <f t="shared" si="586"/>
        <v/>
      </c>
      <c r="BC1672" s="193" t="str">
        <f t="shared" si="587"/>
        <v/>
      </c>
      <c r="BD1672" s="193" t="str">
        <f ca="1">IF(ISNUMBER(A1672),INDIRECT(CONCATENATE("'Instrument List'!F",(MATCH(E1672,'Instrument List'!A:A,0))-0)),"")</f>
        <v/>
      </c>
    </row>
    <row r="1673" spans="1:56">
      <c r="A1673" s="220" t="str">
        <f t="shared" si="567"/>
        <v/>
      </c>
      <c r="B1673" s="221"/>
      <c r="C1673" s="222"/>
      <c r="D1673" s="169"/>
      <c r="E1673" s="169"/>
      <c r="F1673" s="169"/>
      <c r="G1673" s="202"/>
      <c r="H1673" s="217"/>
      <c r="I1673" s="212"/>
      <c r="J1673" s="206"/>
      <c r="K1673" s="212"/>
      <c r="L1673" s="206"/>
      <c r="M1673" s="212"/>
      <c r="N1673" s="206"/>
      <c r="O1673" s="170" t="str">
        <f t="shared" si="568"/>
        <v/>
      </c>
      <c r="P1673" s="171"/>
      <c r="Q1673" s="171"/>
      <c r="R1673" s="171"/>
      <c r="S1673" s="172" t="str">
        <f t="shared" si="569"/>
        <v/>
      </c>
      <c r="T1673" s="172" t="str">
        <f t="shared" si="570"/>
        <v/>
      </c>
      <c r="U1673" s="171"/>
      <c r="V1673" s="171"/>
      <c r="W1673" s="173" t="str">
        <f t="shared" si="571"/>
        <v/>
      </c>
      <c r="X1673" s="173" t="str">
        <f t="shared" si="572"/>
        <v/>
      </c>
      <c r="Y1673" s="173" t="str">
        <f t="shared" si="573"/>
        <v/>
      </c>
      <c r="Z1673" s="171"/>
      <c r="AA1673" s="171"/>
      <c r="AB1673" s="171"/>
      <c r="AC1673" s="172" t="str">
        <f t="shared" si="574"/>
        <v/>
      </c>
      <c r="AD1673" s="172" t="str">
        <f t="shared" si="575"/>
        <v/>
      </c>
      <c r="AE1673" s="174"/>
      <c r="AF1673" s="175" t="str">
        <f t="shared" si="576"/>
        <v/>
      </c>
      <c r="AG1673" s="169"/>
      <c r="AH1673" s="171"/>
      <c r="AI1673" s="171"/>
      <c r="AJ1673" s="169"/>
      <c r="AK1673" s="176" t="str">
        <f t="shared" si="577"/>
        <v/>
      </c>
      <c r="AL1673" s="176" t="str">
        <f t="shared" si="578"/>
        <v/>
      </c>
      <c r="AM1673" s="176" t="str">
        <f t="shared" si="579"/>
        <v/>
      </c>
      <c r="AN1673" s="359" t="str">
        <f>IF(Overview!$K$17='Internal Calcs'!$P$22,IF(AK1673="","",AK1673),IF(Overview!$K$17='Internal Calcs'!$P$23,IF(AK1673="","",AK1673),IF(ISNUMBER(A1673),(IF(F1673="Short",G1673-H1673,H1673-G1673)*AZ1673-AX1673),"")))</f>
        <v/>
      </c>
      <c r="AO1673" s="401" t="str">
        <f>IF(Overview!$K$17='Internal Calcs'!$P$22,IF(AL1673="","",AL1673),IF(Overview!$K$17='Internal Calcs'!$P$23,IF(AL1673="","",AL1673),IF(ISNUMBER(A1673),IF(AL1673="",(IF(F1673="Short",G1673-H1673,H1673-G1673)*AZ1673-AX1673),(IF(F1673="Short",G1673-J1673,J1673-G1673)*AZ1673-AX1673)),"")))</f>
        <v/>
      </c>
      <c r="AP1673" s="359" t="str">
        <f>IF(Overview!$K$17='Internal Calcs'!$P$22,"",IF(Overview!$K$17='Internal Calcs'!$P$23,IF(AM1673="","",AM1673),IF(ISNUMBER(A1673),IF(AM1673="",(IF(F1673="Short",G1673-H1673,H1673-G1673)*AZ1673-AX1673),(IF(F1673="Short",G1673-L1673,L1673-G1673)*AZ1673-AX1673)),"")))</f>
        <v/>
      </c>
      <c r="AQ1673" s="176" t="str">
        <f t="shared" si="580"/>
        <v/>
      </c>
      <c r="AR1673" s="176" t="str">
        <f t="shared" si="581"/>
        <v/>
      </c>
      <c r="AS1673" s="176" t="str">
        <f t="shared" si="582"/>
        <v/>
      </c>
      <c r="AT1673" s="176" t="str">
        <f>IF(ISNUMBER(A1673),MAX($AS$2:AS1673)-AS1673,"")</f>
        <v/>
      </c>
      <c r="AU1673" s="177" t="str">
        <f t="shared" si="583"/>
        <v/>
      </c>
      <c r="AV1673" s="178" t="str">
        <f t="shared" si="584"/>
        <v/>
      </c>
      <c r="AW1673" s="178" t="str">
        <f t="shared" si="585"/>
        <v/>
      </c>
      <c r="AX1673" s="179" t="str">
        <f ca="1">IF(ISNUMBER($A1673),INDIRECT(CONCATENATE("'Instrument List'!B",(MATCH(E1673,'Instrument List'!A:A,0))-0)),"")</f>
        <v/>
      </c>
      <c r="AY1673" s="179" t="str">
        <f ca="1">IF(ISNUMBER($A1673),INDIRECT(CONCATENATE("'Instrument List'!D",(MATCH(E1673,'Instrument List'!A:A,0))-0)),"")</f>
        <v/>
      </c>
      <c r="AZ1673" s="179" t="str">
        <f ca="1">IF(ISNUMBER($A1673),INDIRECT(CONCATENATE("'Instrument List'!C",(MATCH(E1673,'Instrument List'!A:A,0))-0)),"")</f>
        <v/>
      </c>
      <c r="BA1673" s="180" t="str">
        <f ca="1">IF(ISNUMBER(A1673),INDIRECT(CONCATENATE("'Instrument List'!E",(MATCH(E1673,'Instrument List'!A:A,0))-0)),"")</f>
        <v/>
      </c>
      <c r="BB1673" s="181" t="str">
        <f t="shared" si="586"/>
        <v/>
      </c>
      <c r="BC1673" s="181" t="str">
        <f t="shared" si="587"/>
        <v/>
      </c>
      <c r="BD1673" s="181" t="str">
        <f ca="1">IF(ISNUMBER(A1673),INDIRECT(CONCATENATE("'Instrument List'!F",(MATCH(E1673,'Instrument List'!A:A,0))-0)),"")</f>
        <v/>
      </c>
    </row>
    <row r="1674" spans="1:56">
      <c r="A1674" s="223" t="str">
        <f t="shared" si="567"/>
        <v/>
      </c>
      <c r="B1674" s="224"/>
      <c r="C1674" s="225"/>
      <c r="D1674" s="182"/>
      <c r="E1674" s="182"/>
      <c r="F1674" s="182"/>
      <c r="G1674" s="203"/>
      <c r="H1674" s="218"/>
      <c r="I1674" s="213"/>
      <c r="J1674" s="207"/>
      <c r="K1674" s="213"/>
      <c r="L1674" s="207"/>
      <c r="M1674" s="213"/>
      <c r="N1674" s="207"/>
      <c r="O1674" s="183" t="str">
        <f t="shared" si="568"/>
        <v/>
      </c>
      <c r="P1674" s="184"/>
      <c r="Q1674" s="184"/>
      <c r="R1674" s="275"/>
      <c r="S1674" s="185" t="str">
        <f t="shared" si="569"/>
        <v/>
      </c>
      <c r="T1674" s="185" t="str">
        <f t="shared" si="570"/>
        <v/>
      </c>
      <c r="U1674" s="275"/>
      <c r="V1674" s="275"/>
      <c r="W1674" s="276" t="str">
        <f t="shared" si="571"/>
        <v/>
      </c>
      <c r="X1674" s="276" t="str">
        <f t="shared" si="572"/>
        <v/>
      </c>
      <c r="Y1674" s="276" t="str">
        <f t="shared" si="573"/>
        <v/>
      </c>
      <c r="Z1674" s="275"/>
      <c r="AA1674" s="184"/>
      <c r="AB1674" s="184"/>
      <c r="AC1674" s="185" t="str">
        <f t="shared" si="574"/>
        <v/>
      </c>
      <c r="AD1674" s="185" t="str">
        <f t="shared" si="575"/>
        <v/>
      </c>
      <c r="AE1674" s="186"/>
      <c r="AF1674" s="187" t="str">
        <f t="shared" si="576"/>
        <v/>
      </c>
      <c r="AG1674" s="182"/>
      <c r="AH1674" s="184"/>
      <c r="AI1674" s="184"/>
      <c r="AJ1674" s="182"/>
      <c r="AK1674" s="188" t="str">
        <f t="shared" si="577"/>
        <v/>
      </c>
      <c r="AL1674" s="188" t="str">
        <f t="shared" si="578"/>
        <v/>
      </c>
      <c r="AM1674" s="188" t="str">
        <f t="shared" si="579"/>
        <v/>
      </c>
      <c r="AN1674" s="359" t="str">
        <f>IF(Overview!$K$17='Internal Calcs'!$P$22,IF(AK1674="","",AK1674),IF(Overview!$K$17='Internal Calcs'!$P$23,IF(AK1674="","",AK1674),IF(ISNUMBER(A1674),(IF(F1674="Short",G1674-H1674,H1674-G1674)*AZ1674-AX1674),"")))</f>
        <v/>
      </c>
      <c r="AO1674" s="401" t="str">
        <f>IF(Overview!$K$17='Internal Calcs'!$P$22,IF(AL1674="","",AL1674),IF(Overview!$K$17='Internal Calcs'!$P$23,IF(AL1674="","",AL1674),IF(ISNUMBER(A1674),IF(AL1674="",(IF(F1674="Short",G1674-H1674,H1674-G1674)*AZ1674-AX1674),(IF(F1674="Short",G1674-J1674,J1674-G1674)*AZ1674-AX1674)),"")))</f>
        <v/>
      </c>
      <c r="AP1674" s="359" t="str">
        <f>IF(Overview!$K$17='Internal Calcs'!$P$22,"",IF(Overview!$K$17='Internal Calcs'!$P$23,IF(AM1674="","",AM1674),IF(ISNUMBER(A1674),IF(AM1674="",(IF(F1674="Short",G1674-H1674,H1674-G1674)*AZ1674-AX1674),(IF(F1674="Short",G1674-L1674,L1674-G1674)*AZ1674-AX1674)),"")))</f>
        <v/>
      </c>
      <c r="AQ1674" s="188" t="str">
        <f t="shared" si="580"/>
        <v/>
      </c>
      <c r="AR1674" s="188" t="str">
        <f t="shared" si="581"/>
        <v/>
      </c>
      <c r="AS1674" s="188" t="str">
        <f t="shared" si="582"/>
        <v/>
      </c>
      <c r="AT1674" s="188" t="str">
        <f>IF(ISNUMBER(A1674),MAX($AS$2:AS1674)-AS1674,"")</f>
        <v/>
      </c>
      <c r="AU1674" s="189" t="str">
        <f t="shared" si="583"/>
        <v/>
      </c>
      <c r="AV1674" s="190" t="str">
        <f t="shared" si="584"/>
        <v/>
      </c>
      <c r="AW1674" s="190" t="str">
        <f t="shared" si="585"/>
        <v/>
      </c>
      <c r="AX1674" s="191" t="str">
        <f ca="1">IF(ISNUMBER($A1674),INDIRECT(CONCATENATE("'Instrument List'!B",(MATCH(E1674,'Instrument List'!A:A,0))-0)),"")</f>
        <v/>
      </c>
      <c r="AY1674" s="191" t="str">
        <f ca="1">IF(ISNUMBER($A1674),INDIRECT(CONCATENATE("'Instrument List'!D",(MATCH(E1674,'Instrument List'!A:A,0))-0)),"")</f>
        <v/>
      </c>
      <c r="AZ1674" s="191" t="str">
        <f ca="1">IF(ISNUMBER($A1674),INDIRECT(CONCATENATE("'Instrument List'!C",(MATCH(E1674,'Instrument List'!A:A,0))-0)),"")</f>
        <v/>
      </c>
      <c r="BA1674" s="192" t="str">
        <f ca="1">IF(ISNUMBER(A1674),INDIRECT(CONCATENATE("'Instrument List'!E",(MATCH(E1674,'Instrument List'!A:A,0))-0)),"")</f>
        <v/>
      </c>
      <c r="BB1674" s="193" t="str">
        <f t="shared" si="586"/>
        <v/>
      </c>
      <c r="BC1674" s="193" t="str">
        <f t="shared" si="587"/>
        <v/>
      </c>
      <c r="BD1674" s="193" t="str">
        <f ca="1">IF(ISNUMBER(A1674),INDIRECT(CONCATENATE("'Instrument List'!F",(MATCH(E1674,'Instrument List'!A:A,0))-0)),"")</f>
        <v/>
      </c>
    </row>
    <row r="1675" spans="1:56">
      <c r="A1675" s="220" t="str">
        <f t="shared" ref="A1675:A1738" si="588">IF(B1675&gt;0,A1674+1,"")</f>
        <v/>
      </c>
      <c r="B1675" s="221"/>
      <c r="C1675" s="222"/>
      <c r="D1675" s="169"/>
      <c r="E1675" s="169"/>
      <c r="F1675" s="169"/>
      <c r="G1675" s="202"/>
      <c r="H1675" s="217"/>
      <c r="I1675" s="212"/>
      <c r="J1675" s="206"/>
      <c r="K1675" s="212"/>
      <c r="L1675" s="206"/>
      <c r="M1675" s="212"/>
      <c r="N1675" s="206"/>
      <c r="O1675" s="170" t="str">
        <f t="shared" ref="O1675:O1738" si="589">IF(ISNUMBER(A1675),IF(N1675&gt;G1675,1,-1),"")</f>
        <v/>
      </c>
      <c r="P1675" s="171"/>
      <c r="Q1675" s="171"/>
      <c r="R1675" s="171"/>
      <c r="S1675" s="172" t="str">
        <f t="shared" ref="S1675:S1738" si="590">IF(ISNUMBER(A1675),IF(Q1675="",P1675,Q1675),"")</f>
        <v/>
      </c>
      <c r="T1675" s="172" t="str">
        <f t="shared" ref="T1675:T1738" si="591">IF(ISNUMBER(A1675),IF(R1675="",P1675,R1675),"")</f>
        <v/>
      </c>
      <c r="U1675" s="171"/>
      <c r="V1675" s="171"/>
      <c r="W1675" s="173" t="str">
        <f t="shared" ref="W1675:W1738" si="592">IF(ISNUMBER(U1675),IF(IF(F1675="Short",G1675-H1675,H1675-G1675)*(AZ1675/AY1675)/U1675&gt;0,IF(F1675="Short",G1675-H1675,H1675-G1675)*(AZ1675/AY1675)/U1675,0),"")</f>
        <v/>
      </c>
      <c r="X1675" s="173" t="str">
        <f t="shared" ref="X1675:X1738" si="593">IF(ISNUMBER(U1675),IF(ISNUMBER(J1675),IF(IF(F1675="Short",G1675-J1675,J1675-G1675)*(AZ1675/AY1675)/U1675&gt;0,IF(F1675="Short",G1675-J1675,J1675-G1675)*(AZ1675/AY1675)/U1675,0),""),"")</f>
        <v/>
      </c>
      <c r="Y1675" s="173" t="str">
        <f t="shared" ref="Y1675:Y1738" si="594">IF(ISNUMBER(L1675),IF(ISNUMBER(L1675),IF(IF(F1675="Short",G1675-L1675,L1675-G1675)*(AZ1675/AY1675)/U1675&gt;0,IF(F1675="Short",G1675-L1675,L1675-G1675)*(AZ1675/AY1675)/U1675,0),""),"")</f>
        <v/>
      </c>
      <c r="Z1675" s="171"/>
      <c r="AA1675" s="171"/>
      <c r="AB1675" s="171"/>
      <c r="AC1675" s="172" t="str">
        <f t="shared" ref="AC1675:AC1738" si="595">IF(ISNUMBER(A1675),IF(AA1675="",Z1675,AA1675),"")</f>
        <v/>
      </c>
      <c r="AD1675" s="172" t="str">
        <f t="shared" ref="AD1675:AD1738" si="596">IF(ISNUMBER(A1675),IF(AB1675="",IF(AA1675="",Z1675,AA1675),AB1675),"")</f>
        <v/>
      </c>
      <c r="AE1675" s="174"/>
      <c r="AF1675" s="175" t="str">
        <f t="shared" ref="AF1675:AF1738" si="597">IF(ISNUMBER(A1675),((AE1675*AY1675*AV1675)+AX1675)/AS1675,"")</f>
        <v/>
      </c>
      <c r="AG1675" s="169"/>
      <c r="AH1675" s="171"/>
      <c r="AI1675" s="171"/>
      <c r="AJ1675" s="169"/>
      <c r="AK1675" s="176" t="str">
        <f t="shared" ref="AK1675:AK1738" si="598">IF(ISNUMBER(A1675),(IF(F1675="Short",G1675-H1675,H1675-G1675)*AZ1675-AX1675)*I1675,"")</f>
        <v/>
      </c>
      <c r="AL1675" s="176" t="str">
        <f t="shared" ref="AL1675:AL1738" si="599">IF(ISNUMBER(J1675),(IF(F1675="Short",G1675-J1675,J1675-G1675)*AZ1675-AX1675)*K1675,"")</f>
        <v/>
      </c>
      <c r="AM1675" s="176" t="str">
        <f t="shared" ref="AM1675:AM1738" si="600">IF(ISNUMBER(L1675),(IF(F1675="Short",G1675-L1675,L1675-G1675)*AZ1675-AX1675)*M1675,"")</f>
        <v/>
      </c>
      <c r="AN1675" s="359" t="str">
        <f>IF(Overview!$K$17='Internal Calcs'!$P$22,IF(AK1675="","",AK1675),IF(Overview!$K$17='Internal Calcs'!$P$23,IF(AK1675="","",AK1675),IF(ISNUMBER(A1675),(IF(F1675="Short",G1675-H1675,H1675-G1675)*AZ1675-AX1675),"")))</f>
        <v/>
      </c>
      <c r="AO1675" s="401" t="str">
        <f>IF(Overview!$K$17='Internal Calcs'!$P$22,IF(AL1675="","",AL1675),IF(Overview!$K$17='Internal Calcs'!$P$23,IF(AL1675="","",AL1675),IF(ISNUMBER(A1675),IF(AL1675="",(IF(F1675="Short",G1675-H1675,H1675-G1675)*AZ1675-AX1675),(IF(F1675="Short",G1675-J1675,J1675-G1675)*AZ1675-AX1675)),"")))</f>
        <v/>
      </c>
      <c r="AP1675" s="359" t="str">
        <f>IF(Overview!$K$17='Internal Calcs'!$P$22,"",IF(Overview!$K$17='Internal Calcs'!$P$23,IF(AM1675="","",AM1675),IF(ISNUMBER(A1675),IF(AM1675="",(IF(F1675="Short",G1675-H1675,H1675-G1675)*AZ1675-AX1675),(IF(F1675="Short",G1675-L1675,L1675-G1675)*AZ1675-AX1675)),"")))</f>
        <v/>
      </c>
      <c r="AQ1675" s="176" t="str">
        <f t="shared" ref="AQ1675:AQ1738" si="601">IF(ISNUMBER(A1675),SUM(AK1675:AM1675),"")</f>
        <v/>
      </c>
      <c r="AR1675" s="176" t="str">
        <f t="shared" ref="AR1675:AR1738" si="602">IF(ISNUMBER(A1675),IF(AQ1675&gt;0,"Winning","Losing"),"")</f>
        <v/>
      </c>
      <c r="AS1675" s="176" t="str">
        <f t="shared" ref="AS1675:AS1738" si="603">IF(ISNUMBER(A1675),AS1674+AQ1675,"")</f>
        <v/>
      </c>
      <c r="AT1675" s="176" t="str">
        <f>IF(ISNUMBER(A1675),MAX($AS$2:AS1675)-AS1675,"")</f>
        <v/>
      </c>
      <c r="AU1675" s="177" t="str">
        <f t="shared" ref="AU1675:AU1738" si="604">IF(ISNUMBER(A1675),AQ1675/AS1675,"")</f>
        <v/>
      </c>
      <c r="AV1675" s="178" t="str">
        <f t="shared" ref="AV1675:AV1738" si="605">IF(ISNUMBER(A1675),I1675+K1675+M1675,"")</f>
        <v/>
      </c>
      <c r="AW1675" s="178" t="str">
        <f t="shared" ref="AW1675:AW1738" si="606">IF(ISNUMBER(A1675),ROUNDDOWN(C1675/100,0),"")</f>
        <v/>
      </c>
      <c r="AX1675" s="179" t="str">
        <f ca="1">IF(ISNUMBER($A1675),INDIRECT(CONCATENATE("'Instrument List'!B",(MATCH(E1675,'Instrument List'!A:A,0))-0)),"")</f>
        <v/>
      </c>
      <c r="AY1675" s="179" t="str">
        <f ca="1">IF(ISNUMBER($A1675),INDIRECT(CONCATENATE("'Instrument List'!D",(MATCH(E1675,'Instrument List'!A:A,0))-0)),"")</f>
        <v/>
      </c>
      <c r="AZ1675" s="179" t="str">
        <f ca="1">IF(ISNUMBER($A1675),INDIRECT(CONCATENATE("'Instrument List'!C",(MATCH(E1675,'Instrument List'!A:A,0))-0)),"")</f>
        <v/>
      </c>
      <c r="BA1675" s="180" t="str">
        <f ca="1">IF(ISNUMBER(A1675),INDIRECT(CONCATENATE("'Instrument List'!E",(MATCH(E1675,'Instrument List'!A:A,0))-0)),"")</f>
        <v/>
      </c>
      <c r="BB1675" s="181" t="str">
        <f t="shared" ref="BB1675:BB1738" si="607">IF(ISNUMBER(A1675),AQ1675/AY1675,"")</f>
        <v/>
      </c>
      <c r="BC1675" s="181" t="str">
        <f t="shared" ref="BC1675:BC1738" si="608">IF(ISNUMBER(A1675),(AQ1675/AY1675)/(I1675+K1675+M1675),"")</f>
        <v/>
      </c>
      <c r="BD1675" s="181" t="str">
        <f ca="1">IF(ISNUMBER(A1675),INDIRECT(CONCATENATE("'Instrument List'!F",(MATCH(E1675,'Instrument List'!A:A,0))-0)),"")</f>
        <v/>
      </c>
    </row>
    <row r="1676" spans="1:56">
      <c r="A1676" s="223" t="str">
        <f t="shared" si="588"/>
        <v/>
      </c>
      <c r="B1676" s="224"/>
      <c r="C1676" s="225"/>
      <c r="D1676" s="182"/>
      <c r="E1676" s="182"/>
      <c r="F1676" s="182"/>
      <c r="G1676" s="203"/>
      <c r="H1676" s="218"/>
      <c r="I1676" s="213"/>
      <c r="J1676" s="207"/>
      <c r="K1676" s="213"/>
      <c r="L1676" s="207"/>
      <c r="M1676" s="213"/>
      <c r="N1676" s="207"/>
      <c r="O1676" s="183" t="str">
        <f t="shared" si="589"/>
        <v/>
      </c>
      <c r="P1676" s="184"/>
      <c r="Q1676" s="184"/>
      <c r="R1676" s="275"/>
      <c r="S1676" s="185" t="str">
        <f t="shared" si="590"/>
        <v/>
      </c>
      <c r="T1676" s="185" t="str">
        <f t="shared" si="591"/>
        <v/>
      </c>
      <c r="U1676" s="275"/>
      <c r="V1676" s="275"/>
      <c r="W1676" s="276" t="str">
        <f t="shared" si="592"/>
        <v/>
      </c>
      <c r="X1676" s="276" t="str">
        <f t="shared" si="593"/>
        <v/>
      </c>
      <c r="Y1676" s="276" t="str">
        <f t="shared" si="594"/>
        <v/>
      </c>
      <c r="Z1676" s="275"/>
      <c r="AA1676" s="184"/>
      <c r="AB1676" s="184"/>
      <c r="AC1676" s="185" t="str">
        <f t="shared" si="595"/>
        <v/>
      </c>
      <c r="AD1676" s="185" t="str">
        <f t="shared" si="596"/>
        <v/>
      </c>
      <c r="AE1676" s="186"/>
      <c r="AF1676" s="187" t="str">
        <f t="shared" si="597"/>
        <v/>
      </c>
      <c r="AG1676" s="182"/>
      <c r="AH1676" s="184"/>
      <c r="AI1676" s="184"/>
      <c r="AJ1676" s="182"/>
      <c r="AK1676" s="188" t="str">
        <f t="shared" si="598"/>
        <v/>
      </c>
      <c r="AL1676" s="188" t="str">
        <f t="shared" si="599"/>
        <v/>
      </c>
      <c r="AM1676" s="188" t="str">
        <f t="shared" si="600"/>
        <v/>
      </c>
      <c r="AN1676" s="359" t="str">
        <f>IF(Overview!$K$17='Internal Calcs'!$P$22,IF(AK1676="","",AK1676),IF(Overview!$K$17='Internal Calcs'!$P$23,IF(AK1676="","",AK1676),IF(ISNUMBER(A1676),(IF(F1676="Short",G1676-H1676,H1676-G1676)*AZ1676-AX1676),"")))</f>
        <v/>
      </c>
      <c r="AO1676" s="401" t="str">
        <f>IF(Overview!$K$17='Internal Calcs'!$P$22,IF(AL1676="","",AL1676),IF(Overview!$K$17='Internal Calcs'!$P$23,IF(AL1676="","",AL1676),IF(ISNUMBER(A1676),IF(AL1676="",(IF(F1676="Short",G1676-H1676,H1676-G1676)*AZ1676-AX1676),(IF(F1676="Short",G1676-J1676,J1676-G1676)*AZ1676-AX1676)),"")))</f>
        <v/>
      </c>
      <c r="AP1676" s="359" t="str">
        <f>IF(Overview!$K$17='Internal Calcs'!$P$22,"",IF(Overview!$K$17='Internal Calcs'!$P$23,IF(AM1676="","",AM1676),IF(ISNUMBER(A1676),IF(AM1676="",(IF(F1676="Short",G1676-H1676,H1676-G1676)*AZ1676-AX1676),(IF(F1676="Short",G1676-L1676,L1676-G1676)*AZ1676-AX1676)),"")))</f>
        <v/>
      </c>
      <c r="AQ1676" s="188" t="str">
        <f t="shared" si="601"/>
        <v/>
      </c>
      <c r="AR1676" s="188" t="str">
        <f t="shared" si="602"/>
        <v/>
      </c>
      <c r="AS1676" s="188" t="str">
        <f t="shared" si="603"/>
        <v/>
      </c>
      <c r="AT1676" s="188" t="str">
        <f>IF(ISNUMBER(A1676),MAX($AS$2:AS1676)-AS1676,"")</f>
        <v/>
      </c>
      <c r="AU1676" s="189" t="str">
        <f t="shared" si="604"/>
        <v/>
      </c>
      <c r="AV1676" s="190" t="str">
        <f t="shared" si="605"/>
        <v/>
      </c>
      <c r="AW1676" s="190" t="str">
        <f t="shared" si="606"/>
        <v/>
      </c>
      <c r="AX1676" s="191" t="str">
        <f ca="1">IF(ISNUMBER($A1676),INDIRECT(CONCATENATE("'Instrument List'!B",(MATCH(E1676,'Instrument List'!A:A,0))-0)),"")</f>
        <v/>
      </c>
      <c r="AY1676" s="191" t="str">
        <f ca="1">IF(ISNUMBER($A1676),INDIRECT(CONCATENATE("'Instrument List'!D",(MATCH(E1676,'Instrument List'!A:A,0))-0)),"")</f>
        <v/>
      </c>
      <c r="AZ1676" s="191" t="str">
        <f ca="1">IF(ISNUMBER($A1676),INDIRECT(CONCATENATE("'Instrument List'!C",(MATCH(E1676,'Instrument List'!A:A,0))-0)),"")</f>
        <v/>
      </c>
      <c r="BA1676" s="192" t="str">
        <f ca="1">IF(ISNUMBER(A1676),INDIRECT(CONCATENATE("'Instrument List'!E",(MATCH(E1676,'Instrument List'!A:A,0))-0)),"")</f>
        <v/>
      </c>
      <c r="BB1676" s="193" t="str">
        <f t="shared" si="607"/>
        <v/>
      </c>
      <c r="BC1676" s="193" t="str">
        <f t="shared" si="608"/>
        <v/>
      </c>
      <c r="BD1676" s="193" t="str">
        <f ca="1">IF(ISNUMBER(A1676),INDIRECT(CONCATENATE("'Instrument List'!F",(MATCH(E1676,'Instrument List'!A:A,0))-0)),"")</f>
        <v/>
      </c>
    </row>
    <row r="1677" spans="1:56">
      <c r="A1677" s="220" t="str">
        <f t="shared" si="588"/>
        <v/>
      </c>
      <c r="B1677" s="221"/>
      <c r="C1677" s="222"/>
      <c r="D1677" s="169"/>
      <c r="E1677" s="169"/>
      <c r="F1677" s="169"/>
      <c r="G1677" s="202"/>
      <c r="H1677" s="217"/>
      <c r="I1677" s="212"/>
      <c r="J1677" s="206"/>
      <c r="K1677" s="212"/>
      <c r="L1677" s="206"/>
      <c r="M1677" s="212"/>
      <c r="N1677" s="206"/>
      <c r="O1677" s="170" t="str">
        <f t="shared" si="589"/>
        <v/>
      </c>
      <c r="P1677" s="171"/>
      <c r="Q1677" s="171"/>
      <c r="R1677" s="171"/>
      <c r="S1677" s="172" t="str">
        <f t="shared" si="590"/>
        <v/>
      </c>
      <c r="T1677" s="172" t="str">
        <f t="shared" si="591"/>
        <v/>
      </c>
      <c r="U1677" s="171"/>
      <c r="V1677" s="171"/>
      <c r="W1677" s="173" t="str">
        <f t="shared" si="592"/>
        <v/>
      </c>
      <c r="X1677" s="173" t="str">
        <f t="shared" si="593"/>
        <v/>
      </c>
      <c r="Y1677" s="173" t="str">
        <f t="shared" si="594"/>
        <v/>
      </c>
      <c r="Z1677" s="171"/>
      <c r="AA1677" s="171"/>
      <c r="AB1677" s="171"/>
      <c r="AC1677" s="172" t="str">
        <f t="shared" si="595"/>
        <v/>
      </c>
      <c r="AD1677" s="172" t="str">
        <f t="shared" si="596"/>
        <v/>
      </c>
      <c r="AE1677" s="174"/>
      <c r="AF1677" s="175" t="str">
        <f t="shared" si="597"/>
        <v/>
      </c>
      <c r="AG1677" s="169"/>
      <c r="AH1677" s="171"/>
      <c r="AI1677" s="171"/>
      <c r="AJ1677" s="169"/>
      <c r="AK1677" s="176" t="str">
        <f t="shared" si="598"/>
        <v/>
      </c>
      <c r="AL1677" s="176" t="str">
        <f t="shared" si="599"/>
        <v/>
      </c>
      <c r="AM1677" s="176" t="str">
        <f t="shared" si="600"/>
        <v/>
      </c>
      <c r="AN1677" s="359" t="str">
        <f>IF(Overview!$K$17='Internal Calcs'!$P$22,IF(AK1677="","",AK1677),IF(Overview!$K$17='Internal Calcs'!$P$23,IF(AK1677="","",AK1677),IF(ISNUMBER(A1677),(IF(F1677="Short",G1677-H1677,H1677-G1677)*AZ1677-AX1677),"")))</f>
        <v/>
      </c>
      <c r="AO1677" s="401" t="str">
        <f>IF(Overview!$K$17='Internal Calcs'!$P$22,IF(AL1677="","",AL1677),IF(Overview!$K$17='Internal Calcs'!$P$23,IF(AL1677="","",AL1677),IF(ISNUMBER(A1677),IF(AL1677="",(IF(F1677="Short",G1677-H1677,H1677-G1677)*AZ1677-AX1677),(IF(F1677="Short",G1677-J1677,J1677-G1677)*AZ1677-AX1677)),"")))</f>
        <v/>
      </c>
      <c r="AP1677" s="359" t="str">
        <f>IF(Overview!$K$17='Internal Calcs'!$P$22,"",IF(Overview!$K$17='Internal Calcs'!$P$23,IF(AM1677="","",AM1677),IF(ISNUMBER(A1677),IF(AM1677="",(IF(F1677="Short",G1677-H1677,H1677-G1677)*AZ1677-AX1677),(IF(F1677="Short",G1677-L1677,L1677-G1677)*AZ1677-AX1677)),"")))</f>
        <v/>
      </c>
      <c r="AQ1677" s="176" t="str">
        <f t="shared" si="601"/>
        <v/>
      </c>
      <c r="AR1677" s="176" t="str">
        <f t="shared" si="602"/>
        <v/>
      </c>
      <c r="AS1677" s="176" t="str">
        <f t="shared" si="603"/>
        <v/>
      </c>
      <c r="AT1677" s="176" t="str">
        <f>IF(ISNUMBER(A1677),MAX($AS$2:AS1677)-AS1677,"")</f>
        <v/>
      </c>
      <c r="AU1677" s="177" t="str">
        <f t="shared" si="604"/>
        <v/>
      </c>
      <c r="AV1677" s="178" t="str">
        <f t="shared" si="605"/>
        <v/>
      </c>
      <c r="AW1677" s="178" t="str">
        <f t="shared" si="606"/>
        <v/>
      </c>
      <c r="AX1677" s="179" t="str">
        <f ca="1">IF(ISNUMBER($A1677),INDIRECT(CONCATENATE("'Instrument List'!B",(MATCH(E1677,'Instrument List'!A:A,0))-0)),"")</f>
        <v/>
      </c>
      <c r="AY1677" s="179" t="str">
        <f ca="1">IF(ISNUMBER($A1677),INDIRECT(CONCATENATE("'Instrument List'!D",(MATCH(E1677,'Instrument List'!A:A,0))-0)),"")</f>
        <v/>
      </c>
      <c r="AZ1677" s="179" t="str">
        <f ca="1">IF(ISNUMBER($A1677),INDIRECT(CONCATENATE("'Instrument List'!C",(MATCH(E1677,'Instrument List'!A:A,0))-0)),"")</f>
        <v/>
      </c>
      <c r="BA1677" s="180" t="str">
        <f ca="1">IF(ISNUMBER(A1677),INDIRECT(CONCATENATE("'Instrument List'!E",(MATCH(E1677,'Instrument List'!A:A,0))-0)),"")</f>
        <v/>
      </c>
      <c r="BB1677" s="181" t="str">
        <f t="shared" si="607"/>
        <v/>
      </c>
      <c r="BC1677" s="181" t="str">
        <f t="shared" si="608"/>
        <v/>
      </c>
      <c r="BD1677" s="181" t="str">
        <f ca="1">IF(ISNUMBER(A1677),INDIRECT(CONCATENATE("'Instrument List'!F",(MATCH(E1677,'Instrument List'!A:A,0))-0)),"")</f>
        <v/>
      </c>
    </row>
    <row r="1678" spans="1:56">
      <c r="A1678" s="223" t="str">
        <f t="shared" si="588"/>
        <v/>
      </c>
      <c r="B1678" s="224"/>
      <c r="C1678" s="225"/>
      <c r="D1678" s="182"/>
      <c r="E1678" s="182"/>
      <c r="F1678" s="182"/>
      <c r="G1678" s="203"/>
      <c r="H1678" s="218"/>
      <c r="I1678" s="213"/>
      <c r="J1678" s="207"/>
      <c r="K1678" s="213"/>
      <c r="L1678" s="207"/>
      <c r="M1678" s="213"/>
      <c r="N1678" s="207"/>
      <c r="O1678" s="183" t="str">
        <f t="shared" si="589"/>
        <v/>
      </c>
      <c r="P1678" s="184"/>
      <c r="Q1678" s="184"/>
      <c r="R1678" s="275"/>
      <c r="S1678" s="185" t="str">
        <f t="shared" si="590"/>
        <v/>
      </c>
      <c r="T1678" s="185" t="str">
        <f t="shared" si="591"/>
        <v/>
      </c>
      <c r="U1678" s="275"/>
      <c r="V1678" s="275"/>
      <c r="W1678" s="276" t="str">
        <f t="shared" si="592"/>
        <v/>
      </c>
      <c r="X1678" s="276" t="str">
        <f t="shared" si="593"/>
        <v/>
      </c>
      <c r="Y1678" s="276" t="str">
        <f t="shared" si="594"/>
        <v/>
      </c>
      <c r="Z1678" s="275"/>
      <c r="AA1678" s="184"/>
      <c r="AB1678" s="184"/>
      <c r="AC1678" s="185" t="str">
        <f t="shared" si="595"/>
        <v/>
      </c>
      <c r="AD1678" s="185" t="str">
        <f t="shared" si="596"/>
        <v/>
      </c>
      <c r="AE1678" s="186"/>
      <c r="AF1678" s="187" t="str">
        <f t="shared" si="597"/>
        <v/>
      </c>
      <c r="AG1678" s="182"/>
      <c r="AH1678" s="184"/>
      <c r="AI1678" s="184"/>
      <c r="AJ1678" s="182"/>
      <c r="AK1678" s="188" t="str">
        <f t="shared" si="598"/>
        <v/>
      </c>
      <c r="AL1678" s="188" t="str">
        <f t="shared" si="599"/>
        <v/>
      </c>
      <c r="AM1678" s="188" t="str">
        <f t="shared" si="600"/>
        <v/>
      </c>
      <c r="AN1678" s="359" t="str">
        <f>IF(Overview!$K$17='Internal Calcs'!$P$22,IF(AK1678="","",AK1678),IF(Overview!$K$17='Internal Calcs'!$P$23,IF(AK1678="","",AK1678),IF(ISNUMBER(A1678),(IF(F1678="Short",G1678-H1678,H1678-G1678)*AZ1678-AX1678),"")))</f>
        <v/>
      </c>
      <c r="AO1678" s="401" t="str">
        <f>IF(Overview!$K$17='Internal Calcs'!$P$22,IF(AL1678="","",AL1678),IF(Overview!$K$17='Internal Calcs'!$P$23,IF(AL1678="","",AL1678),IF(ISNUMBER(A1678),IF(AL1678="",(IF(F1678="Short",G1678-H1678,H1678-G1678)*AZ1678-AX1678),(IF(F1678="Short",G1678-J1678,J1678-G1678)*AZ1678-AX1678)),"")))</f>
        <v/>
      </c>
      <c r="AP1678" s="359" t="str">
        <f>IF(Overview!$K$17='Internal Calcs'!$P$22,"",IF(Overview!$K$17='Internal Calcs'!$P$23,IF(AM1678="","",AM1678),IF(ISNUMBER(A1678),IF(AM1678="",(IF(F1678="Short",G1678-H1678,H1678-G1678)*AZ1678-AX1678),(IF(F1678="Short",G1678-L1678,L1678-G1678)*AZ1678-AX1678)),"")))</f>
        <v/>
      </c>
      <c r="AQ1678" s="188" t="str">
        <f t="shared" si="601"/>
        <v/>
      </c>
      <c r="AR1678" s="188" t="str">
        <f t="shared" si="602"/>
        <v/>
      </c>
      <c r="AS1678" s="188" t="str">
        <f t="shared" si="603"/>
        <v/>
      </c>
      <c r="AT1678" s="188" t="str">
        <f>IF(ISNUMBER(A1678),MAX($AS$2:AS1678)-AS1678,"")</f>
        <v/>
      </c>
      <c r="AU1678" s="189" t="str">
        <f t="shared" si="604"/>
        <v/>
      </c>
      <c r="AV1678" s="190" t="str">
        <f t="shared" si="605"/>
        <v/>
      </c>
      <c r="AW1678" s="190" t="str">
        <f t="shared" si="606"/>
        <v/>
      </c>
      <c r="AX1678" s="191" t="str">
        <f ca="1">IF(ISNUMBER($A1678),INDIRECT(CONCATENATE("'Instrument List'!B",(MATCH(E1678,'Instrument List'!A:A,0))-0)),"")</f>
        <v/>
      </c>
      <c r="AY1678" s="191" t="str">
        <f ca="1">IF(ISNUMBER($A1678),INDIRECT(CONCATENATE("'Instrument List'!D",(MATCH(E1678,'Instrument List'!A:A,0))-0)),"")</f>
        <v/>
      </c>
      <c r="AZ1678" s="191" t="str">
        <f ca="1">IF(ISNUMBER($A1678),INDIRECT(CONCATENATE("'Instrument List'!C",(MATCH(E1678,'Instrument List'!A:A,0))-0)),"")</f>
        <v/>
      </c>
      <c r="BA1678" s="192" t="str">
        <f ca="1">IF(ISNUMBER(A1678),INDIRECT(CONCATENATE("'Instrument List'!E",(MATCH(E1678,'Instrument List'!A:A,0))-0)),"")</f>
        <v/>
      </c>
      <c r="BB1678" s="193" t="str">
        <f t="shared" si="607"/>
        <v/>
      </c>
      <c r="BC1678" s="193" t="str">
        <f t="shared" si="608"/>
        <v/>
      </c>
      <c r="BD1678" s="193" t="str">
        <f ca="1">IF(ISNUMBER(A1678),INDIRECT(CONCATENATE("'Instrument List'!F",(MATCH(E1678,'Instrument List'!A:A,0))-0)),"")</f>
        <v/>
      </c>
    </row>
    <row r="1679" spans="1:56">
      <c r="A1679" s="220" t="str">
        <f t="shared" si="588"/>
        <v/>
      </c>
      <c r="B1679" s="221"/>
      <c r="C1679" s="222"/>
      <c r="D1679" s="169"/>
      <c r="E1679" s="169"/>
      <c r="F1679" s="169"/>
      <c r="G1679" s="202"/>
      <c r="H1679" s="217"/>
      <c r="I1679" s="212"/>
      <c r="J1679" s="206"/>
      <c r="K1679" s="212"/>
      <c r="L1679" s="206"/>
      <c r="M1679" s="212"/>
      <c r="N1679" s="206"/>
      <c r="O1679" s="170" t="str">
        <f t="shared" si="589"/>
        <v/>
      </c>
      <c r="P1679" s="171"/>
      <c r="Q1679" s="171"/>
      <c r="R1679" s="171"/>
      <c r="S1679" s="172" t="str">
        <f t="shared" si="590"/>
        <v/>
      </c>
      <c r="T1679" s="172" t="str">
        <f t="shared" si="591"/>
        <v/>
      </c>
      <c r="U1679" s="171"/>
      <c r="V1679" s="171"/>
      <c r="W1679" s="173" t="str">
        <f t="shared" si="592"/>
        <v/>
      </c>
      <c r="X1679" s="173" t="str">
        <f t="shared" si="593"/>
        <v/>
      </c>
      <c r="Y1679" s="173" t="str">
        <f t="shared" si="594"/>
        <v/>
      </c>
      <c r="Z1679" s="171"/>
      <c r="AA1679" s="171"/>
      <c r="AB1679" s="171"/>
      <c r="AC1679" s="172" t="str">
        <f t="shared" si="595"/>
        <v/>
      </c>
      <c r="AD1679" s="172" t="str">
        <f t="shared" si="596"/>
        <v/>
      </c>
      <c r="AE1679" s="174"/>
      <c r="AF1679" s="175" t="str">
        <f t="shared" si="597"/>
        <v/>
      </c>
      <c r="AG1679" s="169"/>
      <c r="AH1679" s="171"/>
      <c r="AI1679" s="171"/>
      <c r="AJ1679" s="169"/>
      <c r="AK1679" s="176" t="str">
        <f t="shared" si="598"/>
        <v/>
      </c>
      <c r="AL1679" s="176" t="str">
        <f t="shared" si="599"/>
        <v/>
      </c>
      <c r="AM1679" s="176" t="str">
        <f t="shared" si="600"/>
        <v/>
      </c>
      <c r="AN1679" s="359" t="str">
        <f>IF(Overview!$K$17='Internal Calcs'!$P$22,IF(AK1679="","",AK1679),IF(Overview!$K$17='Internal Calcs'!$P$23,IF(AK1679="","",AK1679),IF(ISNUMBER(A1679),(IF(F1679="Short",G1679-H1679,H1679-G1679)*AZ1679-AX1679),"")))</f>
        <v/>
      </c>
      <c r="AO1679" s="401" t="str">
        <f>IF(Overview!$K$17='Internal Calcs'!$P$22,IF(AL1679="","",AL1679),IF(Overview!$K$17='Internal Calcs'!$P$23,IF(AL1679="","",AL1679),IF(ISNUMBER(A1679),IF(AL1679="",(IF(F1679="Short",G1679-H1679,H1679-G1679)*AZ1679-AX1679),(IF(F1679="Short",G1679-J1679,J1679-G1679)*AZ1679-AX1679)),"")))</f>
        <v/>
      </c>
      <c r="AP1679" s="359" t="str">
        <f>IF(Overview!$K$17='Internal Calcs'!$P$22,"",IF(Overview!$K$17='Internal Calcs'!$P$23,IF(AM1679="","",AM1679),IF(ISNUMBER(A1679),IF(AM1679="",(IF(F1679="Short",G1679-H1679,H1679-G1679)*AZ1679-AX1679),(IF(F1679="Short",G1679-L1679,L1679-G1679)*AZ1679-AX1679)),"")))</f>
        <v/>
      </c>
      <c r="AQ1679" s="176" t="str">
        <f t="shared" si="601"/>
        <v/>
      </c>
      <c r="AR1679" s="176" t="str">
        <f t="shared" si="602"/>
        <v/>
      </c>
      <c r="AS1679" s="176" t="str">
        <f t="shared" si="603"/>
        <v/>
      </c>
      <c r="AT1679" s="176" t="str">
        <f>IF(ISNUMBER(A1679),MAX($AS$2:AS1679)-AS1679,"")</f>
        <v/>
      </c>
      <c r="AU1679" s="177" t="str">
        <f t="shared" si="604"/>
        <v/>
      </c>
      <c r="AV1679" s="178" t="str">
        <f t="shared" si="605"/>
        <v/>
      </c>
      <c r="AW1679" s="178" t="str">
        <f t="shared" si="606"/>
        <v/>
      </c>
      <c r="AX1679" s="179" t="str">
        <f ca="1">IF(ISNUMBER($A1679),INDIRECT(CONCATENATE("'Instrument List'!B",(MATCH(E1679,'Instrument List'!A:A,0))-0)),"")</f>
        <v/>
      </c>
      <c r="AY1679" s="179" t="str">
        <f ca="1">IF(ISNUMBER($A1679),INDIRECT(CONCATENATE("'Instrument List'!D",(MATCH(E1679,'Instrument List'!A:A,0))-0)),"")</f>
        <v/>
      </c>
      <c r="AZ1679" s="179" t="str">
        <f ca="1">IF(ISNUMBER($A1679),INDIRECT(CONCATENATE("'Instrument List'!C",(MATCH(E1679,'Instrument List'!A:A,0))-0)),"")</f>
        <v/>
      </c>
      <c r="BA1679" s="180" t="str">
        <f ca="1">IF(ISNUMBER(A1679),INDIRECT(CONCATENATE("'Instrument List'!E",(MATCH(E1679,'Instrument List'!A:A,0))-0)),"")</f>
        <v/>
      </c>
      <c r="BB1679" s="181" t="str">
        <f t="shared" si="607"/>
        <v/>
      </c>
      <c r="BC1679" s="181" t="str">
        <f t="shared" si="608"/>
        <v/>
      </c>
      <c r="BD1679" s="181" t="str">
        <f ca="1">IF(ISNUMBER(A1679),INDIRECT(CONCATENATE("'Instrument List'!F",(MATCH(E1679,'Instrument List'!A:A,0))-0)),"")</f>
        <v/>
      </c>
    </row>
    <row r="1680" spans="1:56">
      <c r="A1680" s="223" t="str">
        <f t="shared" si="588"/>
        <v/>
      </c>
      <c r="B1680" s="224"/>
      <c r="C1680" s="225"/>
      <c r="D1680" s="182"/>
      <c r="E1680" s="182"/>
      <c r="F1680" s="182"/>
      <c r="G1680" s="203"/>
      <c r="H1680" s="218"/>
      <c r="I1680" s="213"/>
      <c r="J1680" s="207"/>
      <c r="K1680" s="213"/>
      <c r="L1680" s="207"/>
      <c r="M1680" s="213"/>
      <c r="N1680" s="207"/>
      <c r="O1680" s="183" t="str">
        <f t="shared" si="589"/>
        <v/>
      </c>
      <c r="P1680" s="184"/>
      <c r="Q1680" s="184"/>
      <c r="R1680" s="275"/>
      <c r="S1680" s="185" t="str">
        <f t="shared" si="590"/>
        <v/>
      </c>
      <c r="T1680" s="185" t="str">
        <f t="shared" si="591"/>
        <v/>
      </c>
      <c r="U1680" s="275"/>
      <c r="V1680" s="275"/>
      <c r="W1680" s="276" t="str">
        <f t="shared" si="592"/>
        <v/>
      </c>
      <c r="X1680" s="276" t="str">
        <f t="shared" si="593"/>
        <v/>
      </c>
      <c r="Y1680" s="276" t="str">
        <f t="shared" si="594"/>
        <v/>
      </c>
      <c r="Z1680" s="275"/>
      <c r="AA1680" s="184"/>
      <c r="AB1680" s="184"/>
      <c r="AC1680" s="185" t="str">
        <f t="shared" si="595"/>
        <v/>
      </c>
      <c r="AD1680" s="185" t="str">
        <f t="shared" si="596"/>
        <v/>
      </c>
      <c r="AE1680" s="186"/>
      <c r="AF1680" s="187" t="str">
        <f t="shared" si="597"/>
        <v/>
      </c>
      <c r="AG1680" s="182"/>
      <c r="AH1680" s="184"/>
      <c r="AI1680" s="184"/>
      <c r="AJ1680" s="182"/>
      <c r="AK1680" s="188" t="str">
        <f t="shared" si="598"/>
        <v/>
      </c>
      <c r="AL1680" s="188" t="str">
        <f t="shared" si="599"/>
        <v/>
      </c>
      <c r="AM1680" s="188" t="str">
        <f t="shared" si="600"/>
        <v/>
      </c>
      <c r="AN1680" s="359" t="str">
        <f>IF(Overview!$K$17='Internal Calcs'!$P$22,IF(AK1680="","",AK1680),IF(Overview!$K$17='Internal Calcs'!$P$23,IF(AK1680="","",AK1680),IF(ISNUMBER(A1680),(IF(F1680="Short",G1680-H1680,H1680-G1680)*AZ1680-AX1680),"")))</f>
        <v/>
      </c>
      <c r="AO1680" s="401" t="str">
        <f>IF(Overview!$K$17='Internal Calcs'!$P$22,IF(AL1680="","",AL1680),IF(Overview!$K$17='Internal Calcs'!$P$23,IF(AL1680="","",AL1680),IF(ISNUMBER(A1680),IF(AL1680="",(IF(F1680="Short",G1680-H1680,H1680-G1680)*AZ1680-AX1680),(IF(F1680="Short",G1680-J1680,J1680-G1680)*AZ1680-AX1680)),"")))</f>
        <v/>
      </c>
      <c r="AP1680" s="359" t="str">
        <f>IF(Overview!$K$17='Internal Calcs'!$P$22,"",IF(Overview!$K$17='Internal Calcs'!$P$23,IF(AM1680="","",AM1680),IF(ISNUMBER(A1680),IF(AM1680="",(IF(F1680="Short",G1680-H1680,H1680-G1680)*AZ1680-AX1680),(IF(F1680="Short",G1680-L1680,L1680-G1680)*AZ1680-AX1680)),"")))</f>
        <v/>
      </c>
      <c r="AQ1680" s="188" t="str">
        <f t="shared" si="601"/>
        <v/>
      </c>
      <c r="AR1680" s="188" t="str">
        <f t="shared" si="602"/>
        <v/>
      </c>
      <c r="AS1680" s="188" t="str">
        <f t="shared" si="603"/>
        <v/>
      </c>
      <c r="AT1680" s="188" t="str">
        <f>IF(ISNUMBER(A1680),MAX($AS$2:AS1680)-AS1680,"")</f>
        <v/>
      </c>
      <c r="AU1680" s="189" t="str">
        <f t="shared" si="604"/>
        <v/>
      </c>
      <c r="AV1680" s="190" t="str">
        <f t="shared" si="605"/>
        <v/>
      </c>
      <c r="AW1680" s="190" t="str">
        <f t="shared" si="606"/>
        <v/>
      </c>
      <c r="AX1680" s="191" t="str">
        <f ca="1">IF(ISNUMBER($A1680),INDIRECT(CONCATENATE("'Instrument List'!B",(MATCH(E1680,'Instrument List'!A:A,0))-0)),"")</f>
        <v/>
      </c>
      <c r="AY1680" s="191" t="str">
        <f ca="1">IF(ISNUMBER($A1680),INDIRECT(CONCATENATE("'Instrument List'!D",(MATCH(E1680,'Instrument List'!A:A,0))-0)),"")</f>
        <v/>
      </c>
      <c r="AZ1680" s="191" t="str">
        <f ca="1">IF(ISNUMBER($A1680),INDIRECT(CONCATENATE("'Instrument List'!C",(MATCH(E1680,'Instrument List'!A:A,0))-0)),"")</f>
        <v/>
      </c>
      <c r="BA1680" s="192" t="str">
        <f ca="1">IF(ISNUMBER(A1680),INDIRECT(CONCATENATE("'Instrument List'!E",(MATCH(E1680,'Instrument List'!A:A,0))-0)),"")</f>
        <v/>
      </c>
      <c r="BB1680" s="193" t="str">
        <f t="shared" si="607"/>
        <v/>
      </c>
      <c r="BC1680" s="193" t="str">
        <f t="shared" si="608"/>
        <v/>
      </c>
      <c r="BD1680" s="193" t="str">
        <f ca="1">IF(ISNUMBER(A1680),INDIRECT(CONCATENATE("'Instrument List'!F",(MATCH(E1680,'Instrument List'!A:A,0))-0)),"")</f>
        <v/>
      </c>
    </row>
    <row r="1681" spans="1:56">
      <c r="A1681" s="220" t="str">
        <f t="shared" si="588"/>
        <v/>
      </c>
      <c r="B1681" s="221"/>
      <c r="C1681" s="222"/>
      <c r="D1681" s="169"/>
      <c r="E1681" s="169"/>
      <c r="F1681" s="169"/>
      <c r="G1681" s="202"/>
      <c r="H1681" s="217"/>
      <c r="I1681" s="212"/>
      <c r="J1681" s="206"/>
      <c r="K1681" s="212"/>
      <c r="L1681" s="206"/>
      <c r="M1681" s="212"/>
      <c r="N1681" s="206"/>
      <c r="O1681" s="170" t="str">
        <f t="shared" si="589"/>
        <v/>
      </c>
      <c r="P1681" s="171"/>
      <c r="Q1681" s="171"/>
      <c r="R1681" s="171"/>
      <c r="S1681" s="172" t="str">
        <f t="shared" si="590"/>
        <v/>
      </c>
      <c r="T1681" s="172" t="str">
        <f t="shared" si="591"/>
        <v/>
      </c>
      <c r="U1681" s="171"/>
      <c r="V1681" s="171"/>
      <c r="W1681" s="173" t="str">
        <f t="shared" si="592"/>
        <v/>
      </c>
      <c r="X1681" s="173" t="str">
        <f t="shared" si="593"/>
        <v/>
      </c>
      <c r="Y1681" s="173" t="str">
        <f t="shared" si="594"/>
        <v/>
      </c>
      <c r="Z1681" s="171"/>
      <c r="AA1681" s="171"/>
      <c r="AB1681" s="171"/>
      <c r="AC1681" s="172" t="str">
        <f t="shared" si="595"/>
        <v/>
      </c>
      <c r="AD1681" s="172" t="str">
        <f t="shared" si="596"/>
        <v/>
      </c>
      <c r="AE1681" s="174"/>
      <c r="AF1681" s="175" t="str">
        <f t="shared" si="597"/>
        <v/>
      </c>
      <c r="AG1681" s="169"/>
      <c r="AH1681" s="171"/>
      <c r="AI1681" s="171"/>
      <c r="AJ1681" s="169"/>
      <c r="AK1681" s="176" t="str">
        <f t="shared" si="598"/>
        <v/>
      </c>
      <c r="AL1681" s="176" t="str">
        <f t="shared" si="599"/>
        <v/>
      </c>
      <c r="AM1681" s="176" t="str">
        <f t="shared" si="600"/>
        <v/>
      </c>
      <c r="AN1681" s="359" t="str">
        <f>IF(Overview!$K$17='Internal Calcs'!$P$22,IF(AK1681="","",AK1681),IF(Overview!$K$17='Internal Calcs'!$P$23,IF(AK1681="","",AK1681),IF(ISNUMBER(A1681),(IF(F1681="Short",G1681-H1681,H1681-G1681)*AZ1681-AX1681),"")))</f>
        <v/>
      </c>
      <c r="AO1681" s="401" t="str">
        <f>IF(Overview!$K$17='Internal Calcs'!$P$22,IF(AL1681="","",AL1681),IF(Overview!$K$17='Internal Calcs'!$P$23,IF(AL1681="","",AL1681),IF(ISNUMBER(A1681),IF(AL1681="",(IF(F1681="Short",G1681-H1681,H1681-G1681)*AZ1681-AX1681),(IF(F1681="Short",G1681-J1681,J1681-G1681)*AZ1681-AX1681)),"")))</f>
        <v/>
      </c>
      <c r="AP1681" s="359" t="str">
        <f>IF(Overview!$K$17='Internal Calcs'!$P$22,"",IF(Overview!$K$17='Internal Calcs'!$P$23,IF(AM1681="","",AM1681),IF(ISNUMBER(A1681),IF(AM1681="",(IF(F1681="Short",G1681-H1681,H1681-G1681)*AZ1681-AX1681),(IF(F1681="Short",G1681-L1681,L1681-G1681)*AZ1681-AX1681)),"")))</f>
        <v/>
      </c>
      <c r="AQ1681" s="176" t="str">
        <f t="shared" si="601"/>
        <v/>
      </c>
      <c r="AR1681" s="176" t="str">
        <f t="shared" si="602"/>
        <v/>
      </c>
      <c r="AS1681" s="176" t="str">
        <f t="shared" si="603"/>
        <v/>
      </c>
      <c r="AT1681" s="176" t="str">
        <f>IF(ISNUMBER(A1681),MAX($AS$2:AS1681)-AS1681,"")</f>
        <v/>
      </c>
      <c r="AU1681" s="177" t="str">
        <f t="shared" si="604"/>
        <v/>
      </c>
      <c r="AV1681" s="178" t="str">
        <f t="shared" si="605"/>
        <v/>
      </c>
      <c r="AW1681" s="178" t="str">
        <f t="shared" si="606"/>
        <v/>
      </c>
      <c r="AX1681" s="179" t="str">
        <f ca="1">IF(ISNUMBER($A1681),INDIRECT(CONCATENATE("'Instrument List'!B",(MATCH(E1681,'Instrument List'!A:A,0))-0)),"")</f>
        <v/>
      </c>
      <c r="AY1681" s="179" t="str">
        <f ca="1">IF(ISNUMBER($A1681),INDIRECT(CONCATENATE("'Instrument List'!D",(MATCH(E1681,'Instrument List'!A:A,0))-0)),"")</f>
        <v/>
      </c>
      <c r="AZ1681" s="179" t="str">
        <f ca="1">IF(ISNUMBER($A1681),INDIRECT(CONCATENATE("'Instrument List'!C",(MATCH(E1681,'Instrument List'!A:A,0))-0)),"")</f>
        <v/>
      </c>
      <c r="BA1681" s="180" t="str">
        <f ca="1">IF(ISNUMBER(A1681),INDIRECT(CONCATENATE("'Instrument List'!E",(MATCH(E1681,'Instrument List'!A:A,0))-0)),"")</f>
        <v/>
      </c>
      <c r="BB1681" s="181" t="str">
        <f t="shared" si="607"/>
        <v/>
      </c>
      <c r="BC1681" s="181" t="str">
        <f t="shared" si="608"/>
        <v/>
      </c>
      <c r="BD1681" s="181" t="str">
        <f ca="1">IF(ISNUMBER(A1681),INDIRECT(CONCATENATE("'Instrument List'!F",(MATCH(E1681,'Instrument List'!A:A,0))-0)),"")</f>
        <v/>
      </c>
    </row>
    <row r="1682" spans="1:56">
      <c r="A1682" s="223" t="str">
        <f t="shared" si="588"/>
        <v/>
      </c>
      <c r="B1682" s="224"/>
      <c r="C1682" s="225"/>
      <c r="D1682" s="182"/>
      <c r="E1682" s="182"/>
      <c r="F1682" s="182"/>
      <c r="G1682" s="203"/>
      <c r="H1682" s="218"/>
      <c r="I1682" s="213"/>
      <c r="J1682" s="207"/>
      <c r="K1682" s="213"/>
      <c r="L1682" s="207"/>
      <c r="M1682" s="213"/>
      <c r="N1682" s="207"/>
      <c r="O1682" s="183" t="str">
        <f t="shared" si="589"/>
        <v/>
      </c>
      <c r="P1682" s="184"/>
      <c r="Q1682" s="184"/>
      <c r="R1682" s="275"/>
      <c r="S1682" s="185" t="str">
        <f t="shared" si="590"/>
        <v/>
      </c>
      <c r="T1682" s="185" t="str">
        <f t="shared" si="591"/>
        <v/>
      </c>
      <c r="U1682" s="275"/>
      <c r="V1682" s="275"/>
      <c r="W1682" s="276" t="str">
        <f t="shared" si="592"/>
        <v/>
      </c>
      <c r="X1682" s="276" t="str">
        <f t="shared" si="593"/>
        <v/>
      </c>
      <c r="Y1682" s="276" t="str">
        <f t="shared" si="594"/>
        <v/>
      </c>
      <c r="Z1682" s="275"/>
      <c r="AA1682" s="184"/>
      <c r="AB1682" s="184"/>
      <c r="AC1682" s="185" t="str">
        <f t="shared" si="595"/>
        <v/>
      </c>
      <c r="AD1682" s="185" t="str">
        <f t="shared" si="596"/>
        <v/>
      </c>
      <c r="AE1682" s="186"/>
      <c r="AF1682" s="187" t="str">
        <f t="shared" si="597"/>
        <v/>
      </c>
      <c r="AG1682" s="182"/>
      <c r="AH1682" s="184"/>
      <c r="AI1682" s="184"/>
      <c r="AJ1682" s="182"/>
      <c r="AK1682" s="188" t="str">
        <f t="shared" si="598"/>
        <v/>
      </c>
      <c r="AL1682" s="188" t="str">
        <f t="shared" si="599"/>
        <v/>
      </c>
      <c r="AM1682" s="188" t="str">
        <f t="shared" si="600"/>
        <v/>
      </c>
      <c r="AN1682" s="359" t="str">
        <f>IF(Overview!$K$17='Internal Calcs'!$P$22,IF(AK1682="","",AK1682),IF(Overview!$K$17='Internal Calcs'!$P$23,IF(AK1682="","",AK1682),IF(ISNUMBER(A1682),(IF(F1682="Short",G1682-H1682,H1682-G1682)*AZ1682-AX1682),"")))</f>
        <v/>
      </c>
      <c r="AO1682" s="401" t="str">
        <f>IF(Overview!$K$17='Internal Calcs'!$P$22,IF(AL1682="","",AL1682),IF(Overview!$K$17='Internal Calcs'!$P$23,IF(AL1682="","",AL1682),IF(ISNUMBER(A1682),IF(AL1682="",(IF(F1682="Short",G1682-H1682,H1682-G1682)*AZ1682-AX1682),(IF(F1682="Short",G1682-J1682,J1682-G1682)*AZ1682-AX1682)),"")))</f>
        <v/>
      </c>
      <c r="AP1682" s="359" t="str">
        <f>IF(Overview!$K$17='Internal Calcs'!$P$22,"",IF(Overview!$K$17='Internal Calcs'!$P$23,IF(AM1682="","",AM1682),IF(ISNUMBER(A1682),IF(AM1682="",(IF(F1682="Short",G1682-H1682,H1682-G1682)*AZ1682-AX1682),(IF(F1682="Short",G1682-L1682,L1682-G1682)*AZ1682-AX1682)),"")))</f>
        <v/>
      </c>
      <c r="AQ1682" s="188" t="str">
        <f t="shared" si="601"/>
        <v/>
      </c>
      <c r="AR1682" s="188" t="str">
        <f t="shared" si="602"/>
        <v/>
      </c>
      <c r="AS1682" s="188" t="str">
        <f t="shared" si="603"/>
        <v/>
      </c>
      <c r="AT1682" s="188" t="str">
        <f>IF(ISNUMBER(A1682),MAX($AS$2:AS1682)-AS1682,"")</f>
        <v/>
      </c>
      <c r="AU1682" s="189" t="str">
        <f t="shared" si="604"/>
        <v/>
      </c>
      <c r="AV1682" s="190" t="str">
        <f t="shared" si="605"/>
        <v/>
      </c>
      <c r="AW1682" s="190" t="str">
        <f t="shared" si="606"/>
        <v/>
      </c>
      <c r="AX1682" s="191" t="str">
        <f ca="1">IF(ISNUMBER($A1682),INDIRECT(CONCATENATE("'Instrument List'!B",(MATCH(E1682,'Instrument List'!A:A,0))-0)),"")</f>
        <v/>
      </c>
      <c r="AY1682" s="191" t="str">
        <f ca="1">IF(ISNUMBER($A1682),INDIRECT(CONCATENATE("'Instrument List'!D",(MATCH(E1682,'Instrument List'!A:A,0))-0)),"")</f>
        <v/>
      </c>
      <c r="AZ1682" s="191" t="str">
        <f ca="1">IF(ISNUMBER($A1682),INDIRECT(CONCATENATE("'Instrument List'!C",(MATCH(E1682,'Instrument List'!A:A,0))-0)),"")</f>
        <v/>
      </c>
      <c r="BA1682" s="192" t="str">
        <f ca="1">IF(ISNUMBER(A1682),INDIRECT(CONCATENATE("'Instrument List'!E",(MATCH(E1682,'Instrument List'!A:A,0))-0)),"")</f>
        <v/>
      </c>
      <c r="BB1682" s="193" t="str">
        <f t="shared" si="607"/>
        <v/>
      </c>
      <c r="BC1682" s="193" t="str">
        <f t="shared" si="608"/>
        <v/>
      </c>
      <c r="BD1682" s="193" t="str">
        <f ca="1">IF(ISNUMBER(A1682),INDIRECT(CONCATENATE("'Instrument List'!F",(MATCH(E1682,'Instrument List'!A:A,0))-0)),"")</f>
        <v/>
      </c>
    </row>
    <row r="1683" spans="1:56">
      <c r="A1683" s="220" t="str">
        <f t="shared" si="588"/>
        <v/>
      </c>
      <c r="B1683" s="221"/>
      <c r="C1683" s="222"/>
      <c r="D1683" s="169"/>
      <c r="E1683" s="169"/>
      <c r="F1683" s="169"/>
      <c r="G1683" s="202"/>
      <c r="H1683" s="217"/>
      <c r="I1683" s="212"/>
      <c r="J1683" s="206"/>
      <c r="K1683" s="212"/>
      <c r="L1683" s="206"/>
      <c r="M1683" s="212"/>
      <c r="N1683" s="206"/>
      <c r="O1683" s="170" t="str">
        <f t="shared" si="589"/>
        <v/>
      </c>
      <c r="P1683" s="171"/>
      <c r="Q1683" s="171"/>
      <c r="R1683" s="171"/>
      <c r="S1683" s="172" t="str">
        <f t="shared" si="590"/>
        <v/>
      </c>
      <c r="T1683" s="172" t="str">
        <f t="shared" si="591"/>
        <v/>
      </c>
      <c r="U1683" s="171"/>
      <c r="V1683" s="171"/>
      <c r="W1683" s="173" t="str">
        <f t="shared" si="592"/>
        <v/>
      </c>
      <c r="X1683" s="173" t="str">
        <f t="shared" si="593"/>
        <v/>
      </c>
      <c r="Y1683" s="173" t="str">
        <f t="shared" si="594"/>
        <v/>
      </c>
      <c r="Z1683" s="171"/>
      <c r="AA1683" s="171"/>
      <c r="AB1683" s="171"/>
      <c r="AC1683" s="172" t="str">
        <f t="shared" si="595"/>
        <v/>
      </c>
      <c r="AD1683" s="172" t="str">
        <f t="shared" si="596"/>
        <v/>
      </c>
      <c r="AE1683" s="174"/>
      <c r="AF1683" s="175" t="str">
        <f t="shared" si="597"/>
        <v/>
      </c>
      <c r="AG1683" s="169"/>
      <c r="AH1683" s="171"/>
      <c r="AI1683" s="171"/>
      <c r="AJ1683" s="169"/>
      <c r="AK1683" s="176" t="str">
        <f t="shared" si="598"/>
        <v/>
      </c>
      <c r="AL1683" s="176" t="str">
        <f t="shared" si="599"/>
        <v/>
      </c>
      <c r="AM1683" s="176" t="str">
        <f t="shared" si="600"/>
        <v/>
      </c>
      <c r="AN1683" s="359" t="str">
        <f>IF(Overview!$K$17='Internal Calcs'!$P$22,IF(AK1683="","",AK1683),IF(Overview!$K$17='Internal Calcs'!$P$23,IF(AK1683="","",AK1683),IF(ISNUMBER(A1683),(IF(F1683="Short",G1683-H1683,H1683-G1683)*AZ1683-AX1683),"")))</f>
        <v/>
      </c>
      <c r="AO1683" s="401" t="str">
        <f>IF(Overview!$K$17='Internal Calcs'!$P$22,IF(AL1683="","",AL1683),IF(Overview!$K$17='Internal Calcs'!$P$23,IF(AL1683="","",AL1683),IF(ISNUMBER(A1683),IF(AL1683="",(IF(F1683="Short",G1683-H1683,H1683-G1683)*AZ1683-AX1683),(IF(F1683="Short",G1683-J1683,J1683-G1683)*AZ1683-AX1683)),"")))</f>
        <v/>
      </c>
      <c r="AP1683" s="359" t="str">
        <f>IF(Overview!$K$17='Internal Calcs'!$P$22,"",IF(Overview!$K$17='Internal Calcs'!$P$23,IF(AM1683="","",AM1683),IF(ISNUMBER(A1683),IF(AM1683="",(IF(F1683="Short",G1683-H1683,H1683-G1683)*AZ1683-AX1683),(IF(F1683="Short",G1683-L1683,L1683-G1683)*AZ1683-AX1683)),"")))</f>
        <v/>
      </c>
      <c r="AQ1683" s="176" t="str">
        <f t="shared" si="601"/>
        <v/>
      </c>
      <c r="AR1683" s="176" t="str">
        <f t="shared" si="602"/>
        <v/>
      </c>
      <c r="AS1683" s="176" t="str">
        <f t="shared" si="603"/>
        <v/>
      </c>
      <c r="AT1683" s="176" t="str">
        <f>IF(ISNUMBER(A1683),MAX($AS$2:AS1683)-AS1683,"")</f>
        <v/>
      </c>
      <c r="AU1683" s="177" t="str">
        <f t="shared" si="604"/>
        <v/>
      </c>
      <c r="AV1683" s="178" t="str">
        <f t="shared" si="605"/>
        <v/>
      </c>
      <c r="AW1683" s="178" t="str">
        <f t="shared" si="606"/>
        <v/>
      </c>
      <c r="AX1683" s="179" t="str">
        <f ca="1">IF(ISNUMBER($A1683),INDIRECT(CONCATENATE("'Instrument List'!B",(MATCH(E1683,'Instrument List'!A:A,0))-0)),"")</f>
        <v/>
      </c>
      <c r="AY1683" s="179" t="str">
        <f ca="1">IF(ISNUMBER($A1683),INDIRECT(CONCATENATE("'Instrument List'!D",(MATCH(E1683,'Instrument List'!A:A,0))-0)),"")</f>
        <v/>
      </c>
      <c r="AZ1683" s="179" t="str">
        <f ca="1">IF(ISNUMBER($A1683),INDIRECT(CONCATENATE("'Instrument List'!C",(MATCH(E1683,'Instrument List'!A:A,0))-0)),"")</f>
        <v/>
      </c>
      <c r="BA1683" s="180" t="str">
        <f ca="1">IF(ISNUMBER(A1683),INDIRECT(CONCATENATE("'Instrument List'!E",(MATCH(E1683,'Instrument List'!A:A,0))-0)),"")</f>
        <v/>
      </c>
      <c r="BB1683" s="181" t="str">
        <f t="shared" si="607"/>
        <v/>
      </c>
      <c r="BC1683" s="181" t="str">
        <f t="shared" si="608"/>
        <v/>
      </c>
      <c r="BD1683" s="181" t="str">
        <f ca="1">IF(ISNUMBER(A1683),INDIRECT(CONCATENATE("'Instrument List'!F",(MATCH(E1683,'Instrument List'!A:A,0))-0)),"")</f>
        <v/>
      </c>
    </row>
    <row r="1684" spans="1:56">
      <c r="A1684" s="223" t="str">
        <f t="shared" si="588"/>
        <v/>
      </c>
      <c r="B1684" s="224"/>
      <c r="C1684" s="225"/>
      <c r="D1684" s="182"/>
      <c r="E1684" s="182"/>
      <c r="F1684" s="182"/>
      <c r="G1684" s="203"/>
      <c r="H1684" s="218"/>
      <c r="I1684" s="213"/>
      <c r="J1684" s="207"/>
      <c r="K1684" s="213"/>
      <c r="L1684" s="207"/>
      <c r="M1684" s="213"/>
      <c r="N1684" s="207"/>
      <c r="O1684" s="183" t="str">
        <f t="shared" si="589"/>
        <v/>
      </c>
      <c r="P1684" s="184"/>
      <c r="Q1684" s="184"/>
      <c r="R1684" s="275"/>
      <c r="S1684" s="185" t="str">
        <f t="shared" si="590"/>
        <v/>
      </c>
      <c r="T1684" s="185" t="str">
        <f t="shared" si="591"/>
        <v/>
      </c>
      <c r="U1684" s="275"/>
      <c r="V1684" s="275"/>
      <c r="W1684" s="276" t="str">
        <f t="shared" si="592"/>
        <v/>
      </c>
      <c r="X1684" s="276" t="str">
        <f t="shared" si="593"/>
        <v/>
      </c>
      <c r="Y1684" s="276" t="str">
        <f t="shared" si="594"/>
        <v/>
      </c>
      <c r="Z1684" s="275"/>
      <c r="AA1684" s="184"/>
      <c r="AB1684" s="184"/>
      <c r="AC1684" s="185" t="str">
        <f t="shared" si="595"/>
        <v/>
      </c>
      <c r="AD1684" s="185" t="str">
        <f t="shared" si="596"/>
        <v/>
      </c>
      <c r="AE1684" s="186"/>
      <c r="AF1684" s="187" t="str">
        <f t="shared" si="597"/>
        <v/>
      </c>
      <c r="AG1684" s="182"/>
      <c r="AH1684" s="184"/>
      <c r="AI1684" s="184"/>
      <c r="AJ1684" s="182"/>
      <c r="AK1684" s="188" t="str">
        <f t="shared" si="598"/>
        <v/>
      </c>
      <c r="AL1684" s="188" t="str">
        <f t="shared" si="599"/>
        <v/>
      </c>
      <c r="AM1684" s="188" t="str">
        <f t="shared" si="600"/>
        <v/>
      </c>
      <c r="AN1684" s="359" t="str">
        <f>IF(Overview!$K$17='Internal Calcs'!$P$22,IF(AK1684="","",AK1684),IF(Overview!$K$17='Internal Calcs'!$P$23,IF(AK1684="","",AK1684),IF(ISNUMBER(A1684),(IF(F1684="Short",G1684-H1684,H1684-G1684)*AZ1684-AX1684),"")))</f>
        <v/>
      </c>
      <c r="AO1684" s="401" t="str">
        <f>IF(Overview!$K$17='Internal Calcs'!$P$22,IF(AL1684="","",AL1684),IF(Overview!$K$17='Internal Calcs'!$P$23,IF(AL1684="","",AL1684),IF(ISNUMBER(A1684),IF(AL1684="",(IF(F1684="Short",G1684-H1684,H1684-G1684)*AZ1684-AX1684),(IF(F1684="Short",G1684-J1684,J1684-G1684)*AZ1684-AX1684)),"")))</f>
        <v/>
      </c>
      <c r="AP1684" s="359" t="str">
        <f>IF(Overview!$K$17='Internal Calcs'!$P$22,"",IF(Overview!$K$17='Internal Calcs'!$P$23,IF(AM1684="","",AM1684),IF(ISNUMBER(A1684),IF(AM1684="",(IF(F1684="Short",G1684-H1684,H1684-G1684)*AZ1684-AX1684),(IF(F1684="Short",G1684-L1684,L1684-G1684)*AZ1684-AX1684)),"")))</f>
        <v/>
      </c>
      <c r="AQ1684" s="188" t="str">
        <f t="shared" si="601"/>
        <v/>
      </c>
      <c r="AR1684" s="188" t="str">
        <f t="shared" si="602"/>
        <v/>
      </c>
      <c r="AS1684" s="188" t="str">
        <f t="shared" si="603"/>
        <v/>
      </c>
      <c r="AT1684" s="188" t="str">
        <f>IF(ISNUMBER(A1684),MAX($AS$2:AS1684)-AS1684,"")</f>
        <v/>
      </c>
      <c r="AU1684" s="189" t="str">
        <f t="shared" si="604"/>
        <v/>
      </c>
      <c r="AV1684" s="190" t="str">
        <f t="shared" si="605"/>
        <v/>
      </c>
      <c r="AW1684" s="190" t="str">
        <f t="shared" si="606"/>
        <v/>
      </c>
      <c r="AX1684" s="191" t="str">
        <f ca="1">IF(ISNUMBER($A1684),INDIRECT(CONCATENATE("'Instrument List'!B",(MATCH(E1684,'Instrument List'!A:A,0))-0)),"")</f>
        <v/>
      </c>
      <c r="AY1684" s="191" t="str">
        <f ca="1">IF(ISNUMBER($A1684),INDIRECT(CONCATENATE("'Instrument List'!D",(MATCH(E1684,'Instrument List'!A:A,0))-0)),"")</f>
        <v/>
      </c>
      <c r="AZ1684" s="191" t="str">
        <f ca="1">IF(ISNUMBER($A1684),INDIRECT(CONCATENATE("'Instrument List'!C",(MATCH(E1684,'Instrument List'!A:A,0))-0)),"")</f>
        <v/>
      </c>
      <c r="BA1684" s="192" t="str">
        <f ca="1">IF(ISNUMBER(A1684),INDIRECT(CONCATENATE("'Instrument List'!E",(MATCH(E1684,'Instrument List'!A:A,0))-0)),"")</f>
        <v/>
      </c>
      <c r="BB1684" s="193" t="str">
        <f t="shared" si="607"/>
        <v/>
      </c>
      <c r="BC1684" s="193" t="str">
        <f t="shared" si="608"/>
        <v/>
      </c>
      <c r="BD1684" s="193" t="str">
        <f ca="1">IF(ISNUMBER(A1684),INDIRECT(CONCATENATE("'Instrument List'!F",(MATCH(E1684,'Instrument List'!A:A,0))-0)),"")</f>
        <v/>
      </c>
    </row>
    <row r="1685" spans="1:56">
      <c r="A1685" s="220" t="str">
        <f t="shared" si="588"/>
        <v/>
      </c>
      <c r="B1685" s="221"/>
      <c r="C1685" s="222"/>
      <c r="D1685" s="169"/>
      <c r="E1685" s="169"/>
      <c r="F1685" s="169"/>
      <c r="G1685" s="202"/>
      <c r="H1685" s="217"/>
      <c r="I1685" s="212"/>
      <c r="J1685" s="206"/>
      <c r="K1685" s="212"/>
      <c r="L1685" s="206"/>
      <c r="M1685" s="212"/>
      <c r="N1685" s="206"/>
      <c r="O1685" s="170" t="str">
        <f t="shared" si="589"/>
        <v/>
      </c>
      <c r="P1685" s="171"/>
      <c r="Q1685" s="171"/>
      <c r="R1685" s="171"/>
      <c r="S1685" s="172" t="str">
        <f t="shared" si="590"/>
        <v/>
      </c>
      <c r="T1685" s="172" t="str">
        <f t="shared" si="591"/>
        <v/>
      </c>
      <c r="U1685" s="171"/>
      <c r="V1685" s="171"/>
      <c r="W1685" s="173" t="str">
        <f t="shared" si="592"/>
        <v/>
      </c>
      <c r="X1685" s="173" t="str">
        <f t="shared" si="593"/>
        <v/>
      </c>
      <c r="Y1685" s="173" t="str">
        <f t="shared" si="594"/>
        <v/>
      </c>
      <c r="Z1685" s="171"/>
      <c r="AA1685" s="171"/>
      <c r="AB1685" s="171"/>
      <c r="AC1685" s="172" t="str">
        <f t="shared" si="595"/>
        <v/>
      </c>
      <c r="AD1685" s="172" t="str">
        <f t="shared" si="596"/>
        <v/>
      </c>
      <c r="AE1685" s="174"/>
      <c r="AF1685" s="175" t="str">
        <f t="shared" si="597"/>
        <v/>
      </c>
      <c r="AG1685" s="169"/>
      <c r="AH1685" s="171"/>
      <c r="AI1685" s="171"/>
      <c r="AJ1685" s="169"/>
      <c r="AK1685" s="176" t="str">
        <f t="shared" si="598"/>
        <v/>
      </c>
      <c r="AL1685" s="176" t="str">
        <f t="shared" si="599"/>
        <v/>
      </c>
      <c r="AM1685" s="176" t="str">
        <f t="shared" si="600"/>
        <v/>
      </c>
      <c r="AN1685" s="359" t="str">
        <f>IF(Overview!$K$17='Internal Calcs'!$P$22,IF(AK1685="","",AK1685),IF(Overview!$K$17='Internal Calcs'!$P$23,IF(AK1685="","",AK1685),IF(ISNUMBER(A1685),(IF(F1685="Short",G1685-H1685,H1685-G1685)*AZ1685-AX1685),"")))</f>
        <v/>
      </c>
      <c r="AO1685" s="401" t="str">
        <f>IF(Overview!$K$17='Internal Calcs'!$P$22,IF(AL1685="","",AL1685),IF(Overview!$K$17='Internal Calcs'!$P$23,IF(AL1685="","",AL1685),IF(ISNUMBER(A1685),IF(AL1685="",(IF(F1685="Short",G1685-H1685,H1685-G1685)*AZ1685-AX1685),(IF(F1685="Short",G1685-J1685,J1685-G1685)*AZ1685-AX1685)),"")))</f>
        <v/>
      </c>
      <c r="AP1685" s="359" t="str">
        <f>IF(Overview!$K$17='Internal Calcs'!$P$22,"",IF(Overview!$K$17='Internal Calcs'!$P$23,IF(AM1685="","",AM1685),IF(ISNUMBER(A1685),IF(AM1685="",(IF(F1685="Short",G1685-H1685,H1685-G1685)*AZ1685-AX1685),(IF(F1685="Short",G1685-L1685,L1685-G1685)*AZ1685-AX1685)),"")))</f>
        <v/>
      </c>
      <c r="AQ1685" s="176" t="str">
        <f t="shared" si="601"/>
        <v/>
      </c>
      <c r="AR1685" s="176" t="str">
        <f t="shared" si="602"/>
        <v/>
      </c>
      <c r="AS1685" s="176" t="str">
        <f t="shared" si="603"/>
        <v/>
      </c>
      <c r="AT1685" s="176" t="str">
        <f>IF(ISNUMBER(A1685),MAX($AS$2:AS1685)-AS1685,"")</f>
        <v/>
      </c>
      <c r="AU1685" s="177" t="str">
        <f t="shared" si="604"/>
        <v/>
      </c>
      <c r="AV1685" s="178" t="str">
        <f t="shared" si="605"/>
        <v/>
      </c>
      <c r="AW1685" s="178" t="str">
        <f t="shared" si="606"/>
        <v/>
      </c>
      <c r="AX1685" s="179" t="str">
        <f ca="1">IF(ISNUMBER($A1685),INDIRECT(CONCATENATE("'Instrument List'!B",(MATCH(E1685,'Instrument List'!A:A,0))-0)),"")</f>
        <v/>
      </c>
      <c r="AY1685" s="179" t="str">
        <f ca="1">IF(ISNUMBER($A1685),INDIRECT(CONCATENATE("'Instrument List'!D",(MATCH(E1685,'Instrument List'!A:A,0))-0)),"")</f>
        <v/>
      </c>
      <c r="AZ1685" s="179" t="str">
        <f ca="1">IF(ISNUMBER($A1685),INDIRECT(CONCATENATE("'Instrument List'!C",(MATCH(E1685,'Instrument List'!A:A,0))-0)),"")</f>
        <v/>
      </c>
      <c r="BA1685" s="180" t="str">
        <f ca="1">IF(ISNUMBER(A1685),INDIRECT(CONCATENATE("'Instrument List'!E",(MATCH(E1685,'Instrument List'!A:A,0))-0)),"")</f>
        <v/>
      </c>
      <c r="BB1685" s="181" t="str">
        <f t="shared" si="607"/>
        <v/>
      </c>
      <c r="BC1685" s="181" t="str">
        <f t="shared" si="608"/>
        <v/>
      </c>
      <c r="BD1685" s="181" t="str">
        <f ca="1">IF(ISNUMBER(A1685),INDIRECT(CONCATENATE("'Instrument List'!F",(MATCH(E1685,'Instrument List'!A:A,0))-0)),"")</f>
        <v/>
      </c>
    </row>
    <row r="1686" spans="1:56">
      <c r="A1686" s="223" t="str">
        <f t="shared" si="588"/>
        <v/>
      </c>
      <c r="B1686" s="224"/>
      <c r="C1686" s="225"/>
      <c r="D1686" s="182"/>
      <c r="E1686" s="182"/>
      <c r="F1686" s="182"/>
      <c r="G1686" s="203"/>
      <c r="H1686" s="218"/>
      <c r="I1686" s="213"/>
      <c r="J1686" s="207"/>
      <c r="K1686" s="213"/>
      <c r="L1686" s="207"/>
      <c r="M1686" s="213"/>
      <c r="N1686" s="207"/>
      <c r="O1686" s="183" t="str">
        <f t="shared" si="589"/>
        <v/>
      </c>
      <c r="P1686" s="184"/>
      <c r="Q1686" s="184"/>
      <c r="R1686" s="275"/>
      <c r="S1686" s="185" t="str">
        <f t="shared" si="590"/>
        <v/>
      </c>
      <c r="T1686" s="185" t="str">
        <f t="shared" si="591"/>
        <v/>
      </c>
      <c r="U1686" s="275"/>
      <c r="V1686" s="275"/>
      <c r="W1686" s="276" t="str">
        <f t="shared" si="592"/>
        <v/>
      </c>
      <c r="X1686" s="276" t="str">
        <f t="shared" si="593"/>
        <v/>
      </c>
      <c r="Y1686" s="276" t="str">
        <f t="shared" si="594"/>
        <v/>
      </c>
      <c r="Z1686" s="275"/>
      <c r="AA1686" s="184"/>
      <c r="AB1686" s="184"/>
      <c r="AC1686" s="185" t="str">
        <f t="shared" si="595"/>
        <v/>
      </c>
      <c r="AD1686" s="185" t="str">
        <f t="shared" si="596"/>
        <v/>
      </c>
      <c r="AE1686" s="186"/>
      <c r="AF1686" s="187" t="str">
        <f t="shared" si="597"/>
        <v/>
      </c>
      <c r="AG1686" s="182"/>
      <c r="AH1686" s="184"/>
      <c r="AI1686" s="184"/>
      <c r="AJ1686" s="182"/>
      <c r="AK1686" s="188" t="str">
        <f t="shared" si="598"/>
        <v/>
      </c>
      <c r="AL1686" s="188" t="str">
        <f t="shared" si="599"/>
        <v/>
      </c>
      <c r="AM1686" s="188" t="str">
        <f t="shared" si="600"/>
        <v/>
      </c>
      <c r="AN1686" s="359" t="str">
        <f>IF(Overview!$K$17='Internal Calcs'!$P$22,IF(AK1686="","",AK1686),IF(Overview!$K$17='Internal Calcs'!$P$23,IF(AK1686="","",AK1686),IF(ISNUMBER(A1686),(IF(F1686="Short",G1686-H1686,H1686-G1686)*AZ1686-AX1686),"")))</f>
        <v/>
      </c>
      <c r="AO1686" s="401" t="str">
        <f>IF(Overview!$K$17='Internal Calcs'!$P$22,IF(AL1686="","",AL1686),IF(Overview!$K$17='Internal Calcs'!$P$23,IF(AL1686="","",AL1686),IF(ISNUMBER(A1686),IF(AL1686="",(IF(F1686="Short",G1686-H1686,H1686-G1686)*AZ1686-AX1686),(IF(F1686="Short",G1686-J1686,J1686-G1686)*AZ1686-AX1686)),"")))</f>
        <v/>
      </c>
      <c r="AP1686" s="359" t="str">
        <f>IF(Overview!$K$17='Internal Calcs'!$P$22,"",IF(Overview!$K$17='Internal Calcs'!$P$23,IF(AM1686="","",AM1686),IF(ISNUMBER(A1686),IF(AM1686="",(IF(F1686="Short",G1686-H1686,H1686-G1686)*AZ1686-AX1686),(IF(F1686="Short",G1686-L1686,L1686-G1686)*AZ1686-AX1686)),"")))</f>
        <v/>
      </c>
      <c r="AQ1686" s="188" t="str">
        <f t="shared" si="601"/>
        <v/>
      </c>
      <c r="AR1686" s="188" t="str">
        <f t="shared" si="602"/>
        <v/>
      </c>
      <c r="AS1686" s="188" t="str">
        <f t="shared" si="603"/>
        <v/>
      </c>
      <c r="AT1686" s="188" t="str">
        <f>IF(ISNUMBER(A1686),MAX($AS$2:AS1686)-AS1686,"")</f>
        <v/>
      </c>
      <c r="AU1686" s="189" t="str">
        <f t="shared" si="604"/>
        <v/>
      </c>
      <c r="AV1686" s="190" t="str">
        <f t="shared" si="605"/>
        <v/>
      </c>
      <c r="AW1686" s="190" t="str">
        <f t="shared" si="606"/>
        <v/>
      </c>
      <c r="AX1686" s="191" t="str">
        <f ca="1">IF(ISNUMBER($A1686),INDIRECT(CONCATENATE("'Instrument List'!B",(MATCH(E1686,'Instrument List'!A:A,0))-0)),"")</f>
        <v/>
      </c>
      <c r="AY1686" s="191" t="str">
        <f ca="1">IF(ISNUMBER($A1686),INDIRECT(CONCATENATE("'Instrument List'!D",(MATCH(E1686,'Instrument List'!A:A,0))-0)),"")</f>
        <v/>
      </c>
      <c r="AZ1686" s="191" t="str">
        <f ca="1">IF(ISNUMBER($A1686),INDIRECT(CONCATENATE("'Instrument List'!C",(MATCH(E1686,'Instrument List'!A:A,0))-0)),"")</f>
        <v/>
      </c>
      <c r="BA1686" s="192" t="str">
        <f ca="1">IF(ISNUMBER(A1686),INDIRECT(CONCATENATE("'Instrument List'!E",(MATCH(E1686,'Instrument List'!A:A,0))-0)),"")</f>
        <v/>
      </c>
      <c r="BB1686" s="193" t="str">
        <f t="shared" si="607"/>
        <v/>
      </c>
      <c r="BC1686" s="193" t="str">
        <f t="shared" si="608"/>
        <v/>
      </c>
      <c r="BD1686" s="193" t="str">
        <f ca="1">IF(ISNUMBER(A1686),INDIRECT(CONCATENATE("'Instrument List'!F",(MATCH(E1686,'Instrument List'!A:A,0))-0)),"")</f>
        <v/>
      </c>
    </row>
    <row r="1687" spans="1:56">
      <c r="A1687" s="220" t="str">
        <f t="shared" si="588"/>
        <v/>
      </c>
      <c r="B1687" s="221"/>
      <c r="C1687" s="222"/>
      <c r="D1687" s="169"/>
      <c r="E1687" s="169"/>
      <c r="F1687" s="169"/>
      <c r="G1687" s="202"/>
      <c r="H1687" s="217"/>
      <c r="I1687" s="212"/>
      <c r="J1687" s="206"/>
      <c r="K1687" s="212"/>
      <c r="L1687" s="206"/>
      <c r="M1687" s="212"/>
      <c r="N1687" s="206"/>
      <c r="O1687" s="170" t="str">
        <f t="shared" si="589"/>
        <v/>
      </c>
      <c r="P1687" s="171"/>
      <c r="Q1687" s="171"/>
      <c r="R1687" s="171"/>
      <c r="S1687" s="172" t="str">
        <f t="shared" si="590"/>
        <v/>
      </c>
      <c r="T1687" s="172" t="str">
        <f t="shared" si="591"/>
        <v/>
      </c>
      <c r="U1687" s="171"/>
      <c r="V1687" s="171"/>
      <c r="W1687" s="173" t="str">
        <f t="shared" si="592"/>
        <v/>
      </c>
      <c r="X1687" s="173" t="str">
        <f t="shared" si="593"/>
        <v/>
      </c>
      <c r="Y1687" s="173" t="str">
        <f t="shared" si="594"/>
        <v/>
      </c>
      <c r="Z1687" s="171"/>
      <c r="AA1687" s="171"/>
      <c r="AB1687" s="171"/>
      <c r="AC1687" s="172" t="str">
        <f t="shared" si="595"/>
        <v/>
      </c>
      <c r="AD1687" s="172" t="str">
        <f t="shared" si="596"/>
        <v/>
      </c>
      <c r="AE1687" s="174"/>
      <c r="AF1687" s="175" t="str">
        <f t="shared" si="597"/>
        <v/>
      </c>
      <c r="AG1687" s="169"/>
      <c r="AH1687" s="171"/>
      <c r="AI1687" s="171"/>
      <c r="AJ1687" s="169"/>
      <c r="AK1687" s="176" t="str">
        <f t="shared" si="598"/>
        <v/>
      </c>
      <c r="AL1687" s="176" t="str">
        <f t="shared" si="599"/>
        <v/>
      </c>
      <c r="AM1687" s="176" t="str">
        <f t="shared" si="600"/>
        <v/>
      </c>
      <c r="AN1687" s="359" t="str">
        <f>IF(Overview!$K$17='Internal Calcs'!$P$22,IF(AK1687="","",AK1687),IF(Overview!$K$17='Internal Calcs'!$P$23,IF(AK1687="","",AK1687),IF(ISNUMBER(A1687),(IF(F1687="Short",G1687-H1687,H1687-G1687)*AZ1687-AX1687),"")))</f>
        <v/>
      </c>
      <c r="AO1687" s="401" t="str">
        <f>IF(Overview!$K$17='Internal Calcs'!$P$22,IF(AL1687="","",AL1687),IF(Overview!$K$17='Internal Calcs'!$P$23,IF(AL1687="","",AL1687),IF(ISNUMBER(A1687),IF(AL1687="",(IF(F1687="Short",G1687-H1687,H1687-G1687)*AZ1687-AX1687),(IF(F1687="Short",G1687-J1687,J1687-G1687)*AZ1687-AX1687)),"")))</f>
        <v/>
      </c>
      <c r="AP1687" s="359" t="str">
        <f>IF(Overview!$K$17='Internal Calcs'!$P$22,"",IF(Overview!$K$17='Internal Calcs'!$P$23,IF(AM1687="","",AM1687),IF(ISNUMBER(A1687),IF(AM1687="",(IF(F1687="Short",G1687-H1687,H1687-G1687)*AZ1687-AX1687),(IF(F1687="Short",G1687-L1687,L1687-G1687)*AZ1687-AX1687)),"")))</f>
        <v/>
      </c>
      <c r="AQ1687" s="176" t="str">
        <f t="shared" si="601"/>
        <v/>
      </c>
      <c r="AR1687" s="176" t="str">
        <f t="shared" si="602"/>
        <v/>
      </c>
      <c r="AS1687" s="176" t="str">
        <f t="shared" si="603"/>
        <v/>
      </c>
      <c r="AT1687" s="176" t="str">
        <f>IF(ISNUMBER(A1687),MAX($AS$2:AS1687)-AS1687,"")</f>
        <v/>
      </c>
      <c r="AU1687" s="177" t="str">
        <f t="shared" si="604"/>
        <v/>
      </c>
      <c r="AV1687" s="178" t="str">
        <f t="shared" si="605"/>
        <v/>
      </c>
      <c r="AW1687" s="178" t="str">
        <f t="shared" si="606"/>
        <v/>
      </c>
      <c r="AX1687" s="179" t="str">
        <f ca="1">IF(ISNUMBER($A1687),INDIRECT(CONCATENATE("'Instrument List'!B",(MATCH(E1687,'Instrument List'!A:A,0))-0)),"")</f>
        <v/>
      </c>
      <c r="AY1687" s="179" t="str">
        <f ca="1">IF(ISNUMBER($A1687),INDIRECT(CONCATENATE("'Instrument List'!D",(MATCH(E1687,'Instrument List'!A:A,0))-0)),"")</f>
        <v/>
      </c>
      <c r="AZ1687" s="179" t="str">
        <f ca="1">IF(ISNUMBER($A1687),INDIRECT(CONCATENATE("'Instrument List'!C",(MATCH(E1687,'Instrument List'!A:A,0))-0)),"")</f>
        <v/>
      </c>
      <c r="BA1687" s="180" t="str">
        <f ca="1">IF(ISNUMBER(A1687),INDIRECT(CONCATENATE("'Instrument List'!E",(MATCH(E1687,'Instrument List'!A:A,0))-0)),"")</f>
        <v/>
      </c>
      <c r="BB1687" s="181" t="str">
        <f t="shared" si="607"/>
        <v/>
      </c>
      <c r="BC1687" s="181" t="str">
        <f t="shared" si="608"/>
        <v/>
      </c>
      <c r="BD1687" s="181" t="str">
        <f ca="1">IF(ISNUMBER(A1687),INDIRECT(CONCATENATE("'Instrument List'!F",(MATCH(E1687,'Instrument List'!A:A,0))-0)),"")</f>
        <v/>
      </c>
    </row>
    <row r="1688" spans="1:56">
      <c r="A1688" s="223" t="str">
        <f t="shared" si="588"/>
        <v/>
      </c>
      <c r="B1688" s="224"/>
      <c r="C1688" s="225"/>
      <c r="D1688" s="182"/>
      <c r="E1688" s="182"/>
      <c r="F1688" s="182"/>
      <c r="G1688" s="203"/>
      <c r="H1688" s="218"/>
      <c r="I1688" s="213"/>
      <c r="J1688" s="207"/>
      <c r="K1688" s="213"/>
      <c r="L1688" s="207"/>
      <c r="M1688" s="213"/>
      <c r="N1688" s="207"/>
      <c r="O1688" s="183" t="str">
        <f t="shared" si="589"/>
        <v/>
      </c>
      <c r="P1688" s="184"/>
      <c r="Q1688" s="184"/>
      <c r="R1688" s="275"/>
      <c r="S1688" s="185" t="str">
        <f t="shared" si="590"/>
        <v/>
      </c>
      <c r="T1688" s="185" t="str">
        <f t="shared" si="591"/>
        <v/>
      </c>
      <c r="U1688" s="275"/>
      <c r="V1688" s="275"/>
      <c r="W1688" s="276" t="str">
        <f t="shared" si="592"/>
        <v/>
      </c>
      <c r="X1688" s="276" t="str">
        <f t="shared" si="593"/>
        <v/>
      </c>
      <c r="Y1688" s="276" t="str">
        <f t="shared" si="594"/>
        <v/>
      </c>
      <c r="Z1688" s="275"/>
      <c r="AA1688" s="184"/>
      <c r="AB1688" s="184"/>
      <c r="AC1688" s="185" t="str">
        <f t="shared" si="595"/>
        <v/>
      </c>
      <c r="AD1688" s="185" t="str">
        <f t="shared" si="596"/>
        <v/>
      </c>
      <c r="AE1688" s="186"/>
      <c r="AF1688" s="187" t="str">
        <f t="shared" si="597"/>
        <v/>
      </c>
      <c r="AG1688" s="182"/>
      <c r="AH1688" s="184"/>
      <c r="AI1688" s="184"/>
      <c r="AJ1688" s="182"/>
      <c r="AK1688" s="188" t="str">
        <f t="shared" si="598"/>
        <v/>
      </c>
      <c r="AL1688" s="188" t="str">
        <f t="shared" si="599"/>
        <v/>
      </c>
      <c r="AM1688" s="188" t="str">
        <f t="shared" si="600"/>
        <v/>
      </c>
      <c r="AN1688" s="359" t="str">
        <f>IF(Overview!$K$17='Internal Calcs'!$P$22,IF(AK1688="","",AK1688),IF(Overview!$K$17='Internal Calcs'!$P$23,IF(AK1688="","",AK1688),IF(ISNUMBER(A1688),(IF(F1688="Short",G1688-H1688,H1688-G1688)*AZ1688-AX1688),"")))</f>
        <v/>
      </c>
      <c r="AO1688" s="401" t="str">
        <f>IF(Overview!$K$17='Internal Calcs'!$P$22,IF(AL1688="","",AL1688),IF(Overview!$K$17='Internal Calcs'!$P$23,IF(AL1688="","",AL1688),IF(ISNUMBER(A1688),IF(AL1688="",(IF(F1688="Short",G1688-H1688,H1688-G1688)*AZ1688-AX1688),(IF(F1688="Short",G1688-J1688,J1688-G1688)*AZ1688-AX1688)),"")))</f>
        <v/>
      </c>
      <c r="AP1688" s="359" t="str">
        <f>IF(Overview!$K$17='Internal Calcs'!$P$22,"",IF(Overview!$K$17='Internal Calcs'!$P$23,IF(AM1688="","",AM1688),IF(ISNUMBER(A1688),IF(AM1688="",(IF(F1688="Short",G1688-H1688,H1688-G1688)*AZ1688-AX1688),(IF(F1688="Short",G1688-L1688,L1688-G1688)*AZ1688-AX1688)),"")))</f>
        <v/>
      </c>
      <c r="AQ1688" s="188" t="str">
        <f t="shared" si="601"/>
        <v/>
      </c>
      <c r="AR1688" s="188" t="str">
        <f t="shared" si="602"/>
        <v/>
      </c>
      <c r="AS1688" s="188" t="str">
        <f t="shared" si="603"/>
        <v/>
      </c>
      <c r="AT1688" s="188" t="str">
        <f>IF(ISNUMBER(A1688),MAX($AS$2:AS1688)-AS1688,"")</f>
        <v/>
      </c>
      <c r="AU1688" s="189" t="str">
        <f t="shared" si="604"/>
        <v/>
      </c>
      <c r="AV1688" s="190" t="str">
        <f t="shared" si="605"/>
        <v/>
      </c>
      <c r="AW1688" s="190" t="str">
        <f t="shared" si="606"/>
        <v/>
      </c>
      <c r="AX1688" s="191" t="str">
        <f ca="1">IF(ISNUMBER($A1688),INDIRECT(CONCATENATE("'Instrument List'!B",(MATCH(E1688,'Instrument List'!A:A,0))-0)),"")</f>
        <v/>
      </c>
      <c r="AY1688" s="191" t="str">
        <f ca="1">IF(ISNUMBER($A1688),INDIRECT(CONCATENATE("'Instrument List'!D",(MATCH(E1688,'Instrument List'!A:A,0))-0)),"")</f>
        <v/>
      </c>
      <c r="AZ1688" s="191" t="str">
        <f ca="1">IF(ISNUMBER($A1688),INDIRECT(CONCATENATE("'Instrument List'!C",(MATCH(E1688,'Instrument List'!A:A,0))-0)),"")</f>
        <v/>
      </c>
      <c r="BA1688" s="192" t="str">
        <f ca="1">IF(ISNUMBER(A1688),INDIRECT(CONCATENATE("'Instrument List'!E",(MATCH(E1688,'Instrument List'!A:A,0))-0)),"")</f>
        <v/>
      </c>
      <c r="BB1688" s="193" t="str">
        <f t="shared" si="607"/>
        <v/>
      </c>
      <c r="BC1688" s="193" t="str">
        <f t="shared" si="608"/>
        <v/>
      </c>
      <c r="BD1688" s="193" t="str">
        <f ca="1">IF(ISNUMBER(A1688),INDIRECT(CONCATENATE("'Instrument List'!F",(MATCH(E1688,'Instrument List'!A:A,0))-0)),"")</f>
        <v/>
      </c>
    </row>
    <row r="1689" spans="1:56">
      <c r="A1689" s="220" t="str">
        <f t="shared" si="588"/>
        <v/>
      </c>
      <c r="B1689" s="221"/>
      <c r="C1689" s="222"/>
      <c r="D1689" s="169"/>
      <c r="E1689" s="169"/>
      <c r="F1689" s="169"/>
      <c r="G1689" s="202"/>
      <c r="H1689" s="217"/>
      <c r="I1689" s="212"/>
      <c r="J1689" s="206"/>
      <c r="K1689" s="212"/>
      <c r="L1689" s="206"/>
      <c r="M1689" s="212"/>
      <c r="N1689" s="206"/>
      <c r="O1689" s="170" t="str">
        <f t="shared" si="589"/>
        <v/>
      </c>
      <c r="P1689" s="171"/>
      <c r="Q1689" s="171"/>
      <c r="R1689" s="171"/>
      <c r="S1689" s="172" t="str">
        <f t="shared" si="590"/>
        <v/>
      </c>
      <c r="T1689" s="172" t="str">
        <f t="shared" si="591"/>
        <v/>
      </c>
      <c r="U1689" s="171"/>
      <c r="V1689" s="171"/>
      <c r="W1689" s="173" t="str">
        <f t="shared" si="592"/>
        <v/>
      </c>
      <c r="X1689" s="173" t="str">
        <f t="shared" si="593"/>
        <v/>
      </c>
      <c r="Y1689" s="173" t="str">
        <f t="shared" si="594"/>
        <v/>
      </c>
      <c r="Z1689" s="171"/>
      <c r="AA1689" s="171"/>
      <c r="AB1689" s="171"/>
      <c r="AC1689" s="172" t="str">
        <f t="shared" si="595"/>
        <v/>
      </c>
      <c r="AD1689" s="172" t="str">
        <f t="shared" si="596"/>
        <v/>
      </c>
      <c r="AE1689" s="174"/>
      <c r="AF1689" s="175" t="str">
        <f t="shared" si="597"/>
        <v/>
      </c>
      <c r="AG1689" s="169"/>
      <c r="AH1689" s="171"/>
      <c r="AI1689" s="171"/>
      <c r="AJ1689" s="169"/>
      <c r="AK1689" s="176" t="str">
        <f t="shared" si="598"/>
        <v/>
      </c>
      <c r="AL1689" s="176" t="str">
        <f t="shared" si="599"/>
        <v/>
      </c>
      <c r="AM1689" s="176" t="str">
        <f t="shared" si="600"/>
        <v/>
      </c>
      <c r="AN1689" s="359" t="str">
        <f>IF(Overview!$K$17='Internal Calcs'!$P$22,IF(AK1689="","",AK1689),IF(Overview!$K$17='Internal Calcs'!$P$23,IF(AK1689="","",AK1689),IF(ISNUMBER(A1689),(IF(F1689="Short",G1689-H1689,H1689-G1689)*AZ1689-AX1689),"")))</f>
        <v/>
      </c>
      <c r="AO1689" s="401" t="str">
        <f>IF(Overview!$K$17='Internal Calcs'!$P$22,IF(AL1689="","",AL1689),IF(Overview!$K$17='Internal Calcs'!$P$23,IF(AL1689="","",AL1689),IF(ISNUMBER(A1689),IF(AL1689="",(IF(F1689="Short",G1689-H1689,H1689-G1689)*AZ1689-AX1689),(IF(F1689="Short",G1689-J1689,J1689-G1689)*AZ1689-AX1689)),"")))</f>
        <v/>
      </c>
      <c r="AP1689" s="359" t="str">
        <f>IF(Overview!$K$17='Internal Calcs'!$P$22,"",IF(Overview!$K$17='Internal Calcs'!$P$23,IF(AM1689="","",AM1689),IF(ISNUMBER(A1689),IF(AM1689="",(IF(F1689="Short",G1689-H1689,H1689-G1689)*AZ1689-AX1689),(IF(F1689="Short",G1689-L1689,L1689-G1689)*AZ1689-AX1689)),"")))</f>
        <v/>
      </c>
      <c r="AQ1689" s="176" t="str">
        <f t="shared" si="601"/>
        <v/>
      </c>
      <c r="AR1689" s="176" t="str">
        <f t="shared" si="602"/>
        <v/>
      </c>
      <c r="AS1689" s="176" t="str">
        <f t="shared" si="603"/>
        <v/>
      </c>
      <c r="AT1689" s="176" t="str">
        <f>IF(ISNUMBER(A1689),MAX($AS$2:AS1689)-AS1689,"")</f>
        <v/>
      </c>
      <c r="AU1689" s="177" t="str">
        <f t="shared" si="604"/>
        <v/>
      </c>
      <c r="AV1689" s="178" t="str">
        <f t="shared" si="605"/>
        <v/>
      </c>
      <c r="AW1689" s="178" t="str">
        <f t="shared" si="606"/>
        <v/>
      </c>
      <c r="AX1689" s="179" t="str">
        <f ca="1">IF(ISNUMBER($A1689),INDIRECT(CONCATENATE("'Instrument List'!B",(MATCH(E1689,'Instrument List'!A:A,0))-0)),"")</f>
        <v/>
      </c>
      <c r="AY1689" s="179" t="str">
        <f ca="1">IF(ISNUMBER($A1689),INDIRECT(CONCATENATE("'Instrument List'!D",(MATCH(E1689,'Instrument List'!A:A,0))-0)),"")</f>
        <v/>
      </c>
      <c r="AZ1689" s="179" t="str">
        <f ca="1">IF(ISNUMBER($A1689),INDIRECT(CONCATENATE("'Instrument List'!C",(MATCH(E1689,'Instrument List'!A:A,0))-0)),"")</f>
        <v/>
      </c>
      <c r="BA1689" s="180" t="str">
        <f ca="1">IF(ISNUMBER(A1689),INDIRECT(CONCATENATE("'Instrument List'!E",(MATCH(E1689,'Instrument List'!A:A,0))-0)),"")</f>
        <v/>
      </c>
      <c r="BB1689" s="181" t="str">
        <f t="shared" si="607"/>
        <v/>
      </c>
      <c r="BC1689" s="181" t="str">
        <f t="shared" si="608"/>
        <v/>
      </c>
      <c r="BD1689" s="181" t="str">
        <f ca="1">IF(ISNUMBER(A1689),INDIRECT(CONCATENATE("'Instrument List'!F",(MATCH(E1689,'Instrument List'!A:A,0))-0)),"")</f>
        <v/>
      </c>
    </row>
    <row r="1690" spans="1:56">
      <c r="A1690" s="223" t="str">
        <f t="shared" si="588"/>
        <v/>
      </c>
      <c r="B1690" s="224"/>
      <c r="C1690" s="225"/>
      <c r="D1690" s="182"/>
      <c r="E1690" s="182"/>
      <c r="F1690" s="182"/>
      <c r="G1690" s="203"/>
      <c r="H1690" s="218"/>
      <c r="I1690" s="213"/>
      <c r="J1690" s="207"/>
      <c r="K1690" s="213"/>
      <c r="L1690" s="207"/>
      <c r="M1690" s="213"/>
      <c r="N1690" s="207"/>
      <c r="O1690" s="183" t="str">
        <f t="shared" si="589"/>
        <v/>
      </c>
      <c r="P1690" s="184"/>
      <c r="Q1690" s="184"/>
      <c r="R1690" s="275"/>
      <c r="S1690" s="185" t="str">
        <f t="shared" si="590"/>
        <v/>
      </c>
      <c r="T1690" s="185" t="str">
        <f t="shared" si="591"/>
        <v/>
      </c>
      <c r="U1690" s="275"/>
      <c r="V1690" s="275"/>
      <c r="W1690" s="276" t="str">
        <f t="shared" si="592"/>
        <v/>
      </c>
      <c r="X1690" s="276" t="str">
        <f t="shared" si="593"/>
        <v/>
      </c>
      <c r="Y1690" s="276" t="str">
        <f t="shared" si="594"/>
        <v/>
      </c>
      <c r="Z1690" s="275"/>
      <c r="AA1690" s="184"/>
      <c r="AB1690" s="184"/>
      <c r="AC1690" s="185" t="str">
        <f t="shared" si="595"/>
        <v/>
      </c>
      <c r="AD1690" s="185" t="str">
        <f t="shared" si="596"/>
        <v/>
      </c>
      <c r="AE1690" s="186"/>
      <c r="AF1690" s="187" t="str">
        <f t="shared" si="597"/>
        <v/>
      </c>
      <c r="AG1690" s="182"/>
      <c r="AH1690" s="184"/>
      <c r="AI1690" s="184"/>
      <c r="AJ1690" s="182"/>
      <c r="AK1690" s="188" t="str">
        <f t="shared" si="598"/>
        <v/>
      </c>
      <c r="AL1690" s="188" t="str">
        <f t="shared" si="599"/>
        <v/>
      </c>
      <c r="AM1690" s="188" t="str">
        <f t="shared" si="600"/>
        <v/>
      </c>
      <c r="AN1690" s="359" t="str">
        <f>IF(Overview!$K$17='Internal Calcs'!$P$22,IF(AK1690="","",AK1690),IF(Overview!$K$17='Internal Calcs'!$P$23,IF(AK1690="","",AK1690),IF(ISNUMBER(A1690),(IF(F1690="Short",G1690-H1690,H1690-G1690)*AZ1690-AX1690),"")))</f>
        <v/>
      </c>
      <c r="AO1690" s="401" t="str">
        <f>IF(Overview!$K$17='Internal Calcs'!$P$22,IF(AL1690="","",AL1690),IF(Overview!$K$17='Internal Calcs'!$P$23,IF(AL1690="","",AL1690),IF(ISNUMBER(A1690),IF(AL1690="",(IF(F1690="Short",G1690-H1690,H1690-G1690)*AZ1690-AX1690),(IF(F1690="Short",G1690-J1690,J1690-G1690)*AZ1690-AX1690)),"")))</f>
        <v/>
      </c>
      <c r="AP1690" s="359" t="str">
        <f>IF(Overview!$K$17='Internal Calcs'!$P$22,"",IF(Overview!$K$17='Internal Calcs'!$P$23,IF(AM1690="","",AM1690),IF(ISNUMBER(A1690),IF(AM1690="",(IF(F1690="Short",G1690-H1690,H1690-G1690)*AZ1690-AX1690),(IF(F1690="Short",G1690-L1690,L1690-G1690)*AZ1690-AX1690)),"")))</f>
        <v/>
      </c>
      <c r="AQ1690" s="188" t="str">
        <f t="shared" si="601"/>
        <v/>
      </c>
      <c r="AR1690" s="188" t="str">
        <f t="shared" si="602"/>
        <v/>
      </c>
      <c r="AS1690" s="188" t="str">
        <f t="shared" si="603"/>
        <v/>
      </c>
      <c r="AT1690" s="188" t="str">
        <f>IF(ISNUMBER(A1690),MAX($AS$2:AS1690)-AS1690,"")</f>
        <v/>
      </c>
      <c r="AU1690" s="189" t="str">
        <f t="shared" si="604"/>
        <v/>
      </c>
      <c r="AV1690" s="190" t="str">
        <f t="shared" si="605"/>
        <v/>
      </c>
      <c r="AW1690" s="190" t="str">
        <f t="shared" si="606"/>
        <v/>
      </c>
      <c r="AX1690" s="191" t="str">
        <f ca="1">IF(ISNUMBER($A1690),INDIRECT(CONCATENATE("'Instrument List'!B",(MATCH(E1690,'Instrument List'!A:A,0))-0)),"")</f>
        <v/>
      </c>
      <c r="AY1690" s="191" t="str">
        <f ca="1">IF(ISNUMBER($A1690),INDIRECT(CONCATENATE("'Instrument List'!D",(MATCH(E1690,'Instrument List'!A:A,0))-0)),"")</f>
        <v/>
      </c>
      <c r="AZ1690" s="191" t="str">
        <f ca="1">IF(ISNUMBER($A1690),INDIRECT(CONCATENATE("'Instrument List'!C",(MATCH(E1690,'Instrument List'!A:A,0))-0)),"")</f>
        <v/>
      </c>
      <c r="BA1690" s="192" t="str">
        <f ca="1">IF(ISNUMBER(A1690),INDIRECT(CONCATENATE("'Instrument List'!E",(MATCH(E1690,'Instrument List'!A:A,0))-0)),"")</f>
        <v/>
      </c>
      <c r="BB1690" s="193" t="str">
        <f t="shared" si="607"/>
        <v/>
      </c>
      <c r="BC1690" s="193" t="str">
        <f t="shared" si="608"/>
        <v/>
      </c>
      <c r="BD1690" s="193" t="str">
        <f ca="1">IF(ISNUMBER(A1690),INDIRECT(CONCATENATE("'Instrument List'!F",(MATCH(E1690,'Instrument List'!A:A,0))-0)),"")</f>
        <v/>
      </c>
    </row>
    <row r="1691" spans="1:56">
      <c r="A1691" s="220" t="str">
        <f t="shared" si="588"/>
        <v/>
      </c>
      <c r="B1691" s="221"/>
      <c r="C1691" s="222"/>
      <c r="D1691" s="169"/>
      <c r="E1691" s="169"/>
      <c r="F1691" s="169"/>
      <c r="G1691" s="202"/>
      <c r="H1691" s="217"/>
      <c r="I1691" s="212"/>
      <c r="J1691" s="206"/>
      <c r="K1691" s="212"/>
      <c r="L1691" s="206"/>
      <c r="M1691" s="212"/>
      <c r="N1691" s="206"/>
      <c r="O1691" s="170" t="str">
        <f t="shared" si="589"/>
        <v/>
      </c>
      <c r="P1691" s="171"/>
      <c r="Q1691" s="171"/>
      <c r="R1691" s="171"/>
      <c r="S1691" s="172" t="str">
        <f t="shared" si="590"/>
        <v/>
      </c>
      <c r="T1691" s="172" t="str">
        <f t="shared" si="591"/>
        <v/>
      </c>
      <c r="U1691" s="171"/>
      <c r="V1691" s="171"/>
      <c r="W1691" s="173" t="str">
        <f t="shared" si="592"/>
        <v/>
      </c>
      <c r="X1691" s="173" t="str">
        <f t="shared" si="593"/>
        <v/>
      </c>
      <c r="Y1691" s="173" t="str">
        <f t="shared" si="594"/>
        <v/>
      </c>
      <c r="Z1691" s="171"/>
      <c r="AA1691" s="171"/>
      <c r="AB1691" s="171"/>
      <c r="AC1691" s="172" t="str">
        <f t="shared" si="595"/>
        <v/>
      </c>
      <c r="AD1691" s="172" t="str">
        <f t="shared" si="596"/>
        <v/>
      </c>
      <c r="AE1691" s="174"/>
      <c r="AF1691" s="175" t="str">
        <f t="shared" si="597"/>
        <v/>
      </c>
      <c r="AG1691" s="169"/>
      <c r="AH1691" s="171"/>
      <c r="AI1691" s="171"/>
      <c r="AJ1691" s="169"/>
      <c r="AK1691" s="176" t="str">
        <f t="shared" si="598"/>
        <v/>
      </c>
      <c r="AL1691" s="176" t="str">
        <f t="shared" si="599"/>
        <v/>
      </c>
      <c r="AM1691" s="176" t="str">
        <f t="shared" si="600"/>
        <v/>
      </c>
      <c r="AN1691" s="359" t="str">
        <f>IF(Overview!$K$17='Internal Calcs'!$P$22,IF(AK1691="","",AK1691),IF(Overview!$K$17='Internal Calcs'!$P$23,IF(AK1691="","",AK1691),IF(ISNUMBER(A1691),(IF(F1691="Short",G1691-H1691,H1691-G1691)*AZ1691-AX1691),"")))</f>
        <v/>
      </c>
      <c r="AO1691" s="401" t="str">
        <f>IF(Overview!$K$17='Internal Calcs'!$P$22,IF(AL1691="","",AL1691),IF(Overview!$K$17='Internal Calcs'!$P$23,IF(AL1691="","",AL1691),IF(ISNUMBER(A1691),IF(AL1691="",(IF(F1691="Short",G1691-H1691,H1691-G1691)*AZ1691-AX1691),(IF(F1691="Short",G1691-J1691,J1691-G1691)*AZ1691-AX1691)),"")))</f>
        <v/>
      </c>
      <c r="AP1691" s="359" t="str">
        <f>IF(Overview!$K$17='Internal Calcs'!$P$22,"",IF(Overview!$K$17='Internal Calcs'!$P$23,IF(AM1691="","",AM1691),IF(ISNUMBER(A1691),IF(AM1691="",(IF(F1691="Short",G1691-H1691,H1691-G1691)*AZ1691-AX1691),(IF(F1691="Short",G1691-L1691,L1691-G1691)*AZ1691-AX1691)),"")))</f>
        <v/>
      </c>
      <c r="AQ1691" s="176" t="str">
        <f t="shared" si="601"/>
        <v/>
      </c>
      <c r="AR1691" s="176" t="str">
        <f t="shared" si="602"/>
        <v/>
      </c>
      <c r="AS1691" s="176" t="str">
        <f t="shared" si="603"/>
        <v/>
      </c>
      <c r="AT1691" s="176" t="str">
        <f>IF(ISNUMBER(A1691),MAX($AS$2:AS1691)-AS1691,"")</f>
        <v/>
      </c>
      <c r="AU1691" s="177" t="str">
        <f t="shared" si="604"/>
        <v/>
      </c>
      <c r="AV1691" s="178" t="str">
        <f t="shared" si="605"/>
        <v/>
      </c>
      <c r="AW1691" s="178" t="str">
        <f t="shared" si="606"/>
        <v/>
      </c>
      <c r="AX1691" s="179" t="str">
        <f ca="1">IF(ISNUMBER($A1691),INDIRECT(CONCATENATE("'Instrument List'!B",(MATCH(E1691,'Instrument List'!A:A,0))-0)),"")</f>
        <v/>
      </c>
      <c r="AY1691" s="179" t="str">
        <f ca="1">IF(ISNUMBER($A1691),INDIRECT(CONCATENATE("'Instrument List'!D",(MATCH(E1691,'Instrument List'!A:A,0))-0)),"")</f>
        <v/>
      </c>
      <c r="AZ1691" s="179" t="str">
        <f ca="1">IF(ISNUMBER($A1691),INDIRECT(CONCATENATE("'Instrument List'!C",(MATCH(E1691,'Instrument List'!A:A,0))-0)),"")</f>
        <v/>
      </c>
      <c r="BA1691" s="180" t="str">
        <f ca="1">IF(ISNUMBER(A1691),INDIRECT(CONCATENATE("'Instrument List'!E",(MATCH(E1691,'Instrument List'!A:A,0))-0)),"")</f>
        <v/>
      </c>
      <c r="BB1691" s="181" t="str">
        <f t="shared" si="607"/>
        <v/>
      </c>
      <c r="BC1691" s="181" t="str">
        <f t="shared" si="608"/>
        <v/>
      </c>
      <c r="BD1691" s="181" t="str">
        <f ca="1">IF(ISNUMBER(A1691),INDIRECT(CONCATENATE("'Instrument List'!F",(MATCH(E1691,'Instrument List'!A:A,0))-0)),"")</f>
        <v/>
      </c>
    </row>
    <row r="1692" spans="1:56">
      <c r="A1692" s="223" t="str">
        <f t="shared" si="588"/>
        <v/>
      </c>
      <c r="B1692" s="224"/>
      <c r="C1692" s="225"/>
      <c r="D1692" s="182"/>
      <c r="E1692" s="182"/>
      <c r="F1692" s="182"/>
      <c r="G1692" s="203"/>
      <c r="H1692" s="218"/>
      <c r="I1692" s="213"/>
      <c r="J1692" s="207"/>
      <c r="K1692" s="213"/>
      <c r="L1692" s="207"/>
      <c r="M1692" s="213"/>
      <c r="N1692" s="207"/>
      <c r="O1692" s="183" t="str">
        <f t="shared" si="589"/>
        <v/>
      </c>
      <c r="P1692" s="184"/>
      <c r="Q1692" s="184"/>
      <c r="R1692" s="275"/>
      <c r="S1692" s="185" t="str">
        <f t="shared" si="590"/>
        <v/>
      </c>
      <c r="T1692" s="185" t="str">
        <f t="shared" si="591"/>
        <v/>
      </c>
      <c r="U1692" s="275"/>
      <c r="V1692" s="275"/>
      <c r="W1692" s="276" t="str">
        <f t="shared" si="592"/>
        <v/>
      </c>
      <c r="X1692" s="276" t="str">
        <f t="shared" si="593"/>
        <v/>
      </c>
      <c r="Y1692" s="276" t="str">
        <f t="shared" si="594"/>
        <v/>
      </c>
      <c r="Z1692" s="275"/>
      <c r="AA1692" s="184"/>
      <c r="AB1692" s="184"/>
      <c r="AC1692" s="185" t="str">
        <f t="shared" si="595"/>
        <v/>
      </c>
      <c r="AD1692" s="185" t="str">
        <f t="shared" si="596"/>
        <v/>
      </c>
      <c r="AE1692" s="186"/>
      <c r="AF1692" s="187" t="str">
        <f t="shared" si="597"/>
        <v/>
      </c>
      <c r="AG1692" s="182"/>
      <c r="AH1692" s="184"/>
      <c r="AI1692" s="184"/>
      <c r="AJ1692" s="182"/>
      <c r="AK1692" s="188" t="str">
        <f t="shared" si="598"/>
        <v/>
      </c>
      <c r="AL1692" s="188" t="str">
        <f t="shared" si="599"/>
        <v/>
      </c>
      <c r="AM1692" s="188" t="str">
        <f t="shared" si="600"/>
        <v/>
      </c>
      <c r="AN1692" s="359" t="str">
        <f>IF(Overview!$K$17='Internal Calcs'!$P$22,IF(AK1692="","",AK1692),IF(Overview!$K$17='Internal Calcs'!$P$23,IF(AK1692="","",AK1692),IF(ISNUMBER(A1692),(IF(F1692="Short",G1692-H1692,H1692-G1692)*AZ1692-AX1692),"")))</f>
        <v/>
      </c>
      <c r="AO1692" s="401" t="str">
        <f>IF(Overview!$K$17='Internal Calcs'!$P$22,IF(AL1692="","",AL1692),IF(Overview!$K$17='Internal Calcs'!$P$23,IF(AL1692="","",AL1692),IF(ISNUMBER(A1692),IF(AL1692="",(IF(F1692="Short",G1692-H1692,H1692-G1692)*AZ1692-AX1692),(IF(F1692="Short",G1692-J1692,J1692-G1692)*AZ1692-AX1692)),"")))</f>
        <v/>
      </c>
      <c r="AP1692" s="359" t="str">
        <f>IF(Overview!$K$17='Internal Calcs'!$P$22,"",IF(Overview!$K$17='Internal Calcs'!$P$23,IF(AM1692="","",AM1692),IF(ISNUMBER(A1692),IF(AM1692="",(IF(F1692="Short",G1692-H1692,H1692-G1692)*AZ1692-AX1692),(IF(F1692="Short",G1692-L1692,L1692-G1692)*AZ1692-AX1692)),"")))</f>
        <v/>
      </c>
      <c r="AQ1692" s="188" t="str">
        <f t="shared" si="601"/>
        <v/>
      </c>
      <c r="AR1692" s="188" t="str">
        <f t="shared" si="602"/>
        <v/>
      </c>
      <c r="AS1692" s="188" t="str">
        <f t="shared" si="603"/>
        <v/>
      </c>
      <c r="AT1692" s="188" t="str">
        <f>IF(ISNUMBER(A1692),MAX($AS$2:AS1692)-AS1692,"")</f>
        <v/>
      </c>
      <c r="AU1692" s="189" t="str">
        <f t="shared" si="604"/>
        <v/>
      </c>
      <c r="AV1692" s="190" t="str">
        <f t="shared" si="605"/>
        <v/>
      </c>
      <c r="AW1692" s="190" t="str">
        <f t="shared" si="606"/>
        <v/>
      </c>
      <c r="AX1692" s="191" t="str">
        <f ca="1">IF(ISNUMBER($A1692),INDIRECT(CONCATENATE("'Instrument List'!B",(MATCH(E1692,'Instrument List'!A:A,0))-0)),"")</f>
        <v/>
      </c>
      <c r="AY1692" s="191" t="str">
        <f ca="1">IF(ISNUMBER($A1692),INDIRECT(CONCATENATE("'Instrument List'!D",(MATCH(E1692,'Instrument List'!A:A,0))-0)),"")</f>
        <v/>
      </c>
      <c r="AZ1692" s="191" t="str">
        <f ca="1">IF(ISNUMBER($A1692),INDIRECT(CONCATENATE("'Instrument List'!C",(MATCH(E1692,'Instrument List'!A:A,0))-0)),"")</f>
        <v/>
      </c>
      <c r="BA1692" s="192" t="str">
        <f ca="1">IF(ISNUMBER(A1692),INDIRECT(CONCATENATE("'Instrument List'!E",(MATCH(E1692,'Instrument List'!A:A,0))-0)),"")</f>
        <v/>
      </c>
      <c r="BB1692" s="193" t="str">
        <f t="shared" si="607"/>
        <v/>
      </c>
      <c r="BC1692" s="193" t="str">
        <f t="shared" si="608"/>
        <v/>
      </c>
      <c r="BD1692" s="193" t="str">
        <f ca="1">IF(ISNUMBER(A1692),INDIRECT(CONCATENATE("'Instrument List'!F",(MATCH(E1692,'Instrument List'!A:A,0))-0)),"")</f>
        <v/>
      </c>
    </row>
    <row r="1693" spans="1:56">
      <c r="A1693" s="220" t="str">
        <f t="shared" si="588"/>
        <v/>
      </c>
      <c r="B1693" s="221"/>
      <c r="C1693" s="222"/>
      <c r="D1693" s="169"/>
      <c r="E1693" s="169"/>
      <c r="F1693" s="169"/>
      <c r="G1693" s="202"/>
      <c r="H1693" s="217"/>
      <c r="I1693" s="212"/>
      <c r="J1693" s="206"/>
      <c r="K1693" s="212"/>
      <c r="L1693" s="206"/>
      <c r="M1693" s="212"/>
      <c r="N1693" s="206"/>
      <c r="O1693" s="170" t="str">
        <f t="shared" si="589"/>
        <v/>
      </c>
      <c r="P1693" s="171"/>
      <c r="Q1693" s="171"/>
      <c r="R1693" s="171"/>
      <c r="S1693" s="172" t="str">
        <f t="shared" si="590"/>
        <v/>
      </c>
      <c r="T1693" s="172" t="str">
        <f t="shared" si="591"/>
        <v/>
      </c>
      <c r="U1693" s="171"/>
      <c r="V1693" s="171"/>
      <c r="W1693" s="173" t="str">
        <f t="shared" si="592"/>
        <v/>
      </c>
      <c r="X1693" s="173" t="str">
        <f t="shared" si="593"/>
        <v/>
      </c>
      <c r="Y1693" s="173" t="str">
        <f t="shared" si="594"/>
        <v/>
      </c>
      <c r="Z1693" s="171"/>
      <c r="AA1693" s="171"/>
      <c r="AB1693" s="171"/>
      <c r="AC1693" s="172" t="str">
        <f t="shared" si="595"/>
        <v/>
      </c>
      <c r="AD1693" s="172" t="str">
        <f t="shared" si="596"/>
        <v/>
      </c>
      <c r="AE1693" s="174"/>
      <c r="AF1693" s="175" t="str">
        <f t="shared" si="597"/>
        <v/>
      </c>
      <c r="AG1693" s="169"/>
      <c r="AH1693" s="171"/>
      <c r="AI1693" s="171"/>
      <c r="AJ1693" s="169"/>
      <c r="AK1693" s="176" t="str">
        <f t="shared" si="598"/>
        <v/>
      </c>
      <c r="AL1693" s="176" t="str">
        <f t="shared" si="599"/>
        <v/>
      </c>
      <c r="AM1693" s="176" t="str">
        <f t="shared" si="600"/>
        <v/>
      </c>
      <c r="AN1693" s="359" t="str">
        <f>IF(Overview!$K$17='Internal Calcs'!$P$22,IF(AK1693="","",AK1693),IF(Overview!$K$17='Internal Calcs'!$P$23,IF(AK1693="","",AK1693),IF(ISNUMBER(A1693),(IF(F1693="Short",G1693-H1693,H1693-G1693)*AZ1693-AX1693),"")))</f>
        <v/>
      </c>
      <c r="AO1693" s="401" t="str">
        <f>IF(Overview!$K$17='Internal Calcs'!$P$22,IF(AL1693="","",AL1693),IF(Overview!$K$17='Internal Calcs'!$P$23,IF(AL1693="","",AL1693),IF(ISNUMBER(A1693),IF(AL1693="",(IF(F1693="Short",G1693-H1693,H1693-G1693)*AZ1693-AX1693),(IF(F1693="Short",G1693-J1693,J1693-G1693)*AZ1693-AX1693)),"")))</f>
        <v/>
      </c>
      <c r="AP1693" s="359" t="str">
        <f>IF(Overview!$K$17='Internal Calcs'!$P$22,"",IF(Overview!$K$17='Internal Calcs'!$P$23,IF(AM1693="","",AM1693),IF(ISNUMBER(A1693),IF(AM1693="",(IF(F1693="Short",G1693-H1693,H1693-G1693)*AZ1693-AX1693),(IF(F1693="Short",G1693-L1693,L1693-G1693)*AZ1693-AX1693)),"")))</f>
        <v/>
      </c>
      <c r="AQ1693" s="176" t="str">
        <f t="shared" si="601"/>
        <v/>
      </c>
      <c r="AR1693" s="176" t="str">
        <f t="shared" si="602"/>
        <v/>
      </c>
      <c r="AS1693" s="176" t="str">
        <f t="shared" si="603"/>
        <v/>
      </c>
      <c r="AT1693" s="176" t="str">
        <f>IF(ISNUMBER(A1693),MAX($AS$2:AS1693)-AS1693,"")</f>
        <v/>
      </c>
      <c r="AU1693" s="177" t="str">
        <f t="shared" si="604"/>
        <v/>
      </c>
      <c r="AV1693" s="178" t="str">
        <f t="shared" si="605"/>
        <v/>
      </c>
      <c r="AW1693" s="178" t="str">
        <f t="shared" si="606"/>
        <v/>
      </c>
      <c r="AX1693" s="179" t="str">
        <f ca="1">IF(ISNUMBER($A1693),INDIRECT(CONCATENATE("'Instrument List'!B",(MATCH(E1693,'Instrument List'!A:A,0))-0)),"")</f>
        <v/>
      </c>
      <c r="AY1693" s="179" t="str">
        <f ca="1">IF(ISNUMBER($A1693),INDIRECT(CONCATENATE("'Instrument List'!D",(MATCH(E1693,'Instrument List'!A:A,0))-0)),"")</f>
        <v/>
      </c>
      <c r="AZ1693" s="179" t="str">
        <f ca="1">IF(ISNUMBER($A1693),INDIRECT(CONCATENATE("'Instrument List'!C",(MATCH(E1693,'Instrument List'!A:A,0))-0)),"")</f>
        <v/>
      </c>
      <c r="BA1693" s="180" t="str">
        <f ca="1">IF(ISNUMBER(A1693),INDIRECT(CONCATENATE("'Instrument List'!E",(MATCH(E1693,'Instrument List'!A:A,0))-0)),"")</f>
        <v/>
      </c>
      <c r="BB1693" s="181" t="str">
        <f t="shared" si="607"/>
        <v/>
      </c>
      <c r="BC1693" s="181" t="str">
        <f t="shared" si="608"/>
        <v/>
      </c>
      <c r="BD1693" s="181" t="str">
        <f ca="1">IF(ISNUMBER(A1693),INDIRECT(CONCATENATE("'Instrument List'!F",(MATCH(E1693,'Instrument List'!A:A,0))-0)),"")</f>
        <v/>
      </c>
    </row>
    <row r="1694" spans="1:56">
      <c r="A1694" s="223" t="str">
        <f t="shared" si="588"/>
        <v/>
      </c>
      <c r="B1694" s="224"/>
      <c r="C1694" s="225"/>
      <c r="D1694" s="182"/>
      <c r="E1694" s="182"/>
      <c r="F1694" s="182"/>
      <c r="G1694" s="203"/>
      <c r="H1694" s="218"/>
      <c r="I1694" s="213"/>
      <c r="J1694" s="207"/>
      <c r="K1694" s="213"/>
      <c r="L1694" s="207"/>
      <c r="M1694" s="213"/>
      <c r="N1694" s="207"/>
      <c r="O1694" s="183" t="str">
        <f t="shared" si="589"/>
        <v/>
      </c>
      <c r="P1694" s="184"/>
      <c r="Q1694" s="184"/>
      <c r="R1694" s="275"/>
      <c r="S1694" s="185" t="str">
        <f t="shared" si="590"/>
        <v/>
      </c>
      <c r="T1694" s="185" t="str">
        <f t="shared" si="591"/>
        <v/>
      </c>
      <c r="U1694" s="275"/>
      <c r="V1694" s="275"/>
      <c r="W1694" s="276" t="str">
        <f t="shared" si="592"/>
        <v/>
      </c>
      <c r="X1694" s="276" t="str">
        <f t="shared" si="593"/>
        <v/>
      </c>
      <c r="Y1694" s="276" t="str">
        <f t="shared" si="594"/>
        <v/>
      </c>
      <c r="Z1694" s="275"/>
      <c r="AA1694" s="184"/>
      <c r="AB1694" s="184"/>
      <c r="AC1694" s="185" t="str">
        <f t="shared" si="595"/>
        <v/>
      </c>
      <c r="AD1694" s="185" t="str">
        <f t="shared" si="596"/>
        <v/>
      </c>
      <c r="AE1694" s="186"/>
      <c r="AF1694" s="187" t="str">
        <f t="shared" si="597"/>
        <v/>
      </c>
      <c r="AG1694" s="182"/>
      <c r="AH1694" s="184"/>
      <c r="AI1694" s="184"/>
      <c r="AJ1694" s="182"/>
      <c r="AK1694" s="188" t="str">
        <f t="shared" si="598"/>
        <v/>
      </c>
      <c r="AL1694" s="188" t="str">
        <f t="shared" si="599"/>
        <v/>
      </c>
      <c r="AM1694" s="188" t="str">
        <f t="shared" si="600"/>
        <v/>
      </c>
      <c r="AN1694" s="359" t="str">
        <f>IF(Overview!$K$17='Internal Calcs'!$P$22,IF(AK1694="","",AK1694),IF(Overview!$K$17='Internal Calcs'!$P$23,IF(AK1694="","",AK1694),IF(ISNUMBER(A1694),(IF(F1694="Short",G1694-H1694,H1694-G1694)*AZ1694-AX1694),"")))</f>
        <v/>
      </c>
      <c r="AO1694" s="401" t="str">
        <f>IF(Overview!$K$17='Internal Calcs'!$P$22,IF(AL1694="","",AL1694),IF(Overview!$K$17='Internal Calcs'!$P$23,IF(AL1694="","",AL1694),IF(ISNUMBER(A1694),IF(AL1694="",(IF(F1694="Short",G1694-H1694,H1694-G1694)*AZ1694-AX1694),(IF(F1694="Short",G1694-J1694,J1694-G1694)*AZ1694-AX1694)),"")))</f>
        <v/>
      </c>
      <c r="AP1694" s="359" t="str">
        <f>IF(Overview!$K$17='Internal Calcs'!$P$22,"",IF(Overview!$K$17='Internal Calcs'!$P$23,IF(AM1694="","",AM1694),IF(ISNUMBER(A1694),IF(AM1694="",(IF(F1694="Short",G1694-H1694,H1694-G1694)*AZ1694-AX1694),(IF(F1694="Short",G1694-L1694,L1694-G1694)*AZ1694-AX1694)),"")))</f>
        <v/>
      </c>
      <c r="AQ1694" s="188" t="str">
        <f t="shared" si="601"/>
        <v/>
      </c>
      <c r="AR1694" s="188" t="str">
        <f t="shared" si="602"/>
        <v/>
      </c>
      <c r="AS1694" s="188" t="str">
        <f t="shared" si="603"/>
        <v/>
      </c>
      <c r="AT1694" s="188" t="str">
        <f>IF(ISNUMBER(A1694),MAX($AS$2:AS1694)-AS1694,"")</f>
        <v/>
      </c>
      <c r="AU1694" s="189" t="str">
        <f t="shared" si="604"/>
        <v/>
      </c>
      <c r="AV1694" s="190" t="str">
        <f t="shared" si="605"/>
        <v/>
      </c>
      <c r="AW1694" s="190" t="str">
        <f t="shared" si="606"/>
        <v/>
      </c>
      <c r="AX1694" s="191" t="str">
        <f ca="1">IF(ISNUMBER($A1694),INDIRECT(CONCATENATE("'Instrument List'!B",(MATCH(E1694,'Instrument List'!A:A,0))-0)),"")</f>
        <v/>
      </c>
      <c r="AY1694" s="191" t="str">
        <f ca="1">IF(ISNUMBER($A1694),INDIRECT(CONCATENATE("'Instrument List'!D",(MATCH(E1694,'Instrument List'!A:A,0))-0)),"")</f>
        <v/>
      </c>
      <c r="AZ1694" s="191" t="str">
        <f ca="1">IF(ISNUMBER($A1694),INDIRECT(CONCATENATE("'Instrument List'!C",(MATCH(E1694,'Instrument List'!A:A,0))-0)),"")</f>
        <v/>
      </c>
      <c r="BA1694" s="192" t="str">
        <f ca="1">IF(ISNUMBER(A1694),INDIRECT(CONCATENATE("'Instrument List'!E",(MATCH(E1694,'Instrument List'!A:A,0))-0)),"")</f>
        <v/>
      </c>
      <c r="BB1694" s="193" t="str">
        <f t="shared" si="607"/>
        <v/>
      </c>
      <c r="BC1694" s="193" t="str">
        <f t="shared" si="608"/>
        <v/>
      </c>
      <c r="BD1694" s="193" t="str">
        <f ca="1">IF(ISNUMBER(A1694),INDIRECT(CONCATENATE("'Instrument List'!F",(MATCH(E1694,'Instrument List'!A:A,0))-0)),"")</f>
        <v/>
      </c>
    </row>
    <row r="1695" spans="1:56">
      <c r="A1695" s="220" t="str">
        <f t="shared" si="588"/>
        <v/>
      </c>
      <c r="B1695" s="221"/>
      <c r="C1695" s="222"/>
      <c r="D1695" s="169"/>
      <c r="E1695" s="169"/>
      <c r="F1695" s="169"/>
      <c r="G1695" s="202"/>
      <c r="H1695" s="217"/>
      <c r="I1695" s="212"/>
      <c r="J1695" s="206"/>
      <c r="K1695" s="212"/>
      <c r="L1695" s="206"/>
      <c r="M1695" s="212"/>
      <c r="N1695" s="206"/>
      <c r="O1695" s="170" t="str">
        <f t="shared" si="589"/>
        <v/>
      </c>
      <c r="P1695" s="171"/>
      <c r="Q1695" s="171"/>
      <c r="R1695" s="171"/>
      <c r="S1695" s="172" t="str">
        <f t="shared" si="590"/>
        <v/>
      </c>
      <c r="T1695" s="172" t="str">
        <f t="shared" si="591"/>
        <v/>
      </c>
      <c r="U1695" s="171"/>
      <c r="V1695" s="171"/>
      <c r="W1695" s="173" t="str">
        <f t="shared" si="592"/>
        <v/>
      </c>
      <c r="X1695" s="173" t="str">
        <f t="shared" si="593"/>
        <v/>
      </c>
      <c r="Y1695" s="173" t="str">
        <f t="shared" si="594"/>
        <v/>
      </c>
      <c r="Z1695" s="171"/>
      <c r="AA1695" s="171"/>
      <c r="AB1695" s="171"/>
      <c r="AC1695" s="172" t="str">
        <f t="shared" si="595"/>
        <v/>
      </c>
      <c r="AD1695" s="172" t="str">
        <f t="shared" si="596"/>
        <v/>
      </c>
      <c r="AE1695" s="174"/>
      <c r="AF1695" s="175" t="str">
        <f t="shared" si="597"/>
        <v/>
      </c>
      <c r="AG1695" s="169"/>
      <c r="AH1695" s="171"/>
      <c r="AI1695" s="171"/>
      <c r="AJ1695" s="169"/>
      <c r="AK1695" s="176" t="str">
        <f t="shared" si="598"/>
        <v/>
      </c>
      <c r="AL1695" s="176" t="str">
        <f t="shared" si="599"/>
        <v/>
      </c>
      <c r="AM1695" s="176" t="str">
        <f t="shared" si="600"/>
        <v/>
      </c>
      <c r="AN1695" s="359" t="str">
        <f>IF(Overview!$K$17='Internal Calcs'!$P$22,IF(AK1695="","",AK1695),IF(Overview!$K$17='Internal Calcs'!$P$23,IF(AK1695="","",AK1695),IF(ISNUMBER(A1695),(IF(F1695="Short",G1695-H1695,H1695-G1695)*AZ1695-AX1695),"")))</f>
        <v/>
      </c>
      <c r="AO1695" s="401" t="str">
        <f>IF(Overview!$K$17='Internal Calcs'!$P$22,IF(AL1695="","",AL1695),IF(Overview!$K$17='Internal Calcs'!$P$23,IF(AL1695="","",AL1695),IF(ISNUMBER(A1695),IF(AL1695="",(IF(F1695="Short",G1695-H1695,H1695-G1695)*AZ1695-AX1695),(IF(F1695="Short",G1695-J1695,J1695-G1695)*AZ1695-AX1695)),"")))</f>
        <v/>
      </c>
      <c r="AP1695" s="359" t="str">
        <f>IF(Overview!$K$17='Internal Calcs'!$P$22,"",IF(Overview!$K$17='Internal Calcs'!$P$23,IF(AM1695="","",AM1695),IF(ISNUMBER(A1695),IF(AM1695="",(IF(F1695="Short",G1695-H1695,H1695-G1695)*AZ1695-AX1695),(IF(F1695="Short",G1695-L1695,L1695-G1695)*AZ1695-AX1695)),"")))</f>
        <v/>
      </c>
      <c r="AQ1695" s="176" t="str">
        <f t="shared" si="601"/>
        <v/>
      </c>
      <c r="AR1695" s="176" t="str">
        <f t="shared" si="602"/>
        <v/>
      </c>
      <c r="AS1695" s="176" t="str">
        <f t="shared" si="603"/>
        <v/>
      </c>
      <c r="AT1695" s="176" t="str">
        <f>IF(ISNUMBER(A1695),MAX($AS$2:AS1695)-AS1695,"")</f>
        <v/>
      </c>
      <c r="AU1695" s="177" t="str">
        <f t="shared" si="604"/>
        <v/>
      </c>
      <c r="AV1695" s="178" t="str">
        <f t="shared" si="605"/>
        <v/>
      </c>
      <c r="AW1695" s="178" t="str">
        <f t="shared" si="606"/>
        <v/>
      </c>
      <c r="AX1695" s="179" t="str">
        <f ca="1">IF(ISNUMBER($A1695),INDIRECT(CONCATENATE("'Instrument List'!B",(MATCH(E1695,'Instrument List'!A:A,0))-0)),"")</f>
        <v/>
      </c>
      <c r="AY1695" s="179" t="str">
        <f ca="1">IF(ISNUMBER($A1695),INDIRECT(CONCATENATE("'Instrument List'!D",(MATCH(E1695,'Instrument List'!A:A,0))-0)),"")</f>
        <v/>
      </c>
      <c r="AZ1695" s="179" t="str">
        <f ca="1">IF(ISNUMBER($A1695),INDIRECT(CONCATENATE("'Instrument List'!C",(MATCH(E1695,'Instrument List'!A:A,0))-0)),"")</f>
        <v/>
      </c>
      <c r="BA1695" s="180" t="str">
        <f ca="1">IF(ISNUMBER(A1695),INDIRECT(CONCATENATE("'Instrument List'!E",(MATCH(E1695,'Instrument List'!A:A,0))-0)),"")</f>
        <v/>
      </c>
      <c r="BB1695" s="181" t="str">
        <f t="shared" si="607"/>
        <v/>
      </c>
      <c r="BC1695" s="181" t="str">
        <f t="shared" si="608"/>
        <v/>
      </c>
      <c r="BD1695" s="181" t="str">
        <f ca="1">IF(ISNUMBER(A1695),INDIRECT(CONCATENATE("'Instrument List'!F",(MATCH(E1695,'Instrument List'!A:A,0))-0)),"")</f>
        <v/>
      </c>
    </row>
    <row r="1696" spans="1:56">
      <c r="A1696" s="223" t="str">
        <f t="shared" si="588"/>
        <v/>
      </c>
      <c r="B1696" s="224"/>
      <c r="C1696" s="225"/>
      <c r="D1696" s="182"/>
      <c r="E1696" s="182"/>
      <c r="F1696" s="182"/>
      <c r="G1696" s="203"/>
      <c r="H1696" s="218"/>
      <c r="I1696" s="213"/>
      <c r="J1696" s="207"/>
      <c r="K1696" s="213"/>
      <c r="L1696" s="207"/>
      <c r="M1696" s="213"/>
      <c r="N1696" s="207"/>
      <c r="O1696" s="183" t="str">
        <f t="shared" si="589"/>
        <v/>
      </c>
      <c r="P1696" s="184"/>
      <c r="Q1696" s="184"/>
      <c r="R1696" s="275"/>
      <c r="S1696" s="185" t="str">
        <f t="shared" si="590"/>
        <v/>
      </c>
      <c r="T1696" s="185" t="str">
        <f t="shared" si="591"/>
        <v/>
      </c>
      <c r="U1696" s="275"/>
      <c r="V1696" s="275"/>
      <c r="W1696" s="276" t="str">
        <f t="shared" si="592"/>
        <v/>
      </c>
      <c r="X1696" s="276" t="str">
        <f t="shared" si="593"/>
        <v/>
      </c>
      <c r="Y1696" s="276" t="str">
        <f t="shared" si="594"/>
        <v/>
      </c>
      <c r="Z1696" s="275"/>
      <c r="AA1696" s="184"/>
      <c r="AB1696" s="184"/>
      <c r="AC1696" s="185" t="str">
        <f t="shared" si="595"/>
        <v/>
      </c>
      <c r="AD1696" s="185" t="str">
        <f t="shared" si="596"/>
        <v/>
      </c>
      <c r="AE1696" s="186"/>
      <c r="AF1696" s="187" t="str">
        <f t="shared" si="597"/>
        <v/>
      </c>
      <c r="AG1696" s="182"/>
      <c r="AH1696" s="184"/>
      <c r="AI1696" s="184"/>
      <c r="AJ1696" s="182"/>
      <c r="AK1696" s="188" t="str">
        <f t="shared" si="598"/>
        <v/>
      </c>
      <c r="AL1696" s="188" t="str">
        <f t="shared" si="599"/>
        <v/>
      </c>
      <c r="AM1696" s="188" t="str">
        <f t="shared" si="600"/>
        <v/>
      </c>
      <c r="AN1696" s="359" t="str">
        <f>IF(Overview!$K$17='Internal Calcs'!$P$22,IF(AK1696="","",AK1696),IF(Overview!$K$17='Internal Calcs'!$P$23,IF(AK1696="","",AK1696),IF(ISNUMBER(A1696),(IF(F1696="Short",G1696-H1696,H1696-G1696)*AZ1696-AX1696),"")))</f>
        <v/>
      </c>
      <c r="AO1696" s="401" t="str">
        <f>IF(Overview!$K$17='Internal Calcs'!$P$22,IF(AL1696="","",AL1696),IF(Overview!$K$17='Internal Calcs'!$P$23,IF(AL1696="","",AL1696),IF(ISNUMBER(A1696),IF(AL1696="",(IF(F1696="Short",G1696-H1696,H1696-G1696)*AZ1696-AX1696),(IF(F1696="Short",G1696-J1696,J1696-G1696)*AZ1696-AX1696)),"")))</f>
        <v/>
      </c>
      <c r="AP1696" s="359" t="str">
        <f>IF(Overview!$K$17='Internal Calcs'!$P$22,"",IF(Overview!$K$17='Internal Calcs'!$P$23,IF(AM1696="","",AM1696),IF(ISNUMBER(A1696),IF(AM1696="",(IF(F1696="Short",G1696-H1696,H1696-G1696)*AZ1696-AX1696),(IF(F1696="Short",G1696-L1696,L1696-G1696)*AZ1696-AX1696)),"")))</f>
        <v/>
      </c>
      <c r="AQ1696" s="188" t="str">
        <f t="shared" si="601"/>
        <v/>
      </c>
      <c r="AR1696" s="188" t="str">
        <f t="shared" si="602"/>
        <v/>
      </c>
      <c r="AS1696" s="188" t="str">
        <f t="shared" si="603"/>
        <v/>
      </c>
      <c r="AT1696" s="188" t="str">
        <f>IF(ISNUMBER(A1696),MAX($AS$2:AS1696)-AS1696,"")</f>
        <v/>
      </c>
      <c r="AU1696" s="189" t="str">
        <f t="shared" si="604"/>
        <v/>
      </c>
      <c r="AV1696" s="190" t="str">
        <f t="shared" si="605"/>
        <v/>
      </c>
      <c r="AW1696" s="190" t="str">
        <f t="shared" si="606"/>
        <v/>
      </c>
      <c r="AX1696" s="191" t="str">
        <f ca="1">IF(ISNUMBER($A1696),INDIRECT(CONCATENATE("'Instrument List'!B",(MATCH(E1696,'Instrument List'!A:A,0))-0)),"")</f>
        <v/>
      </c>
      <c r="AY1696" s="191" t="str">
        <f ca="1">IF(ISNUMBER($A1696),INDIRECT(CONCATENATE("'Instrument List'!D",(MATCH(E1696,'Instrument List'!A:A,0))-0)),"")</f>
        <v/>
      </c>
      <c r="AZ1696" s="191" t="str">
        <f ca="1">IF(ISNUMBER($A1696),INDIRECT(CONCATENATE("'Instrument List'!C",(MATCH(E1696,'Instrument List'!A:A,0))-0)),"")</f>
        <v/>
      </c>
      <c r="BA1696" s="192" t="str">
        <f ca="1">IF(ISNUMBER(A1696),INDIRECT(CONCATENATE("'Instrument List'!E",(MATCH(E1696,'Instrument List'!A:A,0))-0)),"")</f>
        <v/>
      </c>
      <c r="BB1696" s="193" t="str">
        <f t="shared" si="607"/>
        <v/>
      </c>
      <c r="BC1696" s="193" t="str">
        <f t="shared" si="608"/>
        <v/>
      </c>
      <c r="BD1696" s="193" t="str">
        <f ca="1">IF(ISNUMBER(A1696),INDIRECT(CONCATENATE("'Instrument List'!F",(MATCH(E1696,'Instrument List'!A:A,0))-0)),"")</f>
        <v/>
      </c>
    </row>
    <row r="1697" spans="1:56">
      <c r="A1697" s="220" t="str">
        <f t="shared" si="588"/>
        <v/>
      </c>
      <c r="B1697" s="221"/>
      <c r="C1697" s="222"/>
      <c r="D1697" s="169"/>
      <c r="E1697" s="169"/>
      <c r="F1697" s="169"/>
      <c r="G1697" s="202"/>
      <c r="H1697" s="217"/>
      <c r="I1697" s="212"/>
      <c r="J1697" s="206"/>
      <c r="K1697" s="212"/>
      <c r="L1697" s="206"/>
      <c r="M1697" s="212"/>
      <c r="N1697" s="206"/>
      <c r="O1697" s="170" t="str">
        <f t="shared" si="589"/>
        <v/>
      </c>
      <c r="P1697" s="171"/>
      <c r="Q1697" s="171"/>
      <c r="R1697" s="171"/>
      <c r="S1697" s="172" t="str">
        <f t="shared" si="590"/>
        <v/>
      </c>
      <c r="T1697" s="172" t="str">
        <f t="shared" si="591"/>
        <v/>
      </c>
      <c r="U1697" s="171"/>
      <c r="V1697" s="171"/>
      <c r="W1697" s="173" t="str">
        <f t="shared" si="592"/>
        <v/>
      </c>
      <c r="X1697" s="173" t="str">
        <f t="shared" si="593"/>
        <v/>
      </c>
      <c r="Y1697" s="173" t="str">
        <f t="shared" si="594"/>
        <v/>
      </c>
      <c r="Z1697" s="171"/>
      <c r="AA1697" s="171"/>
      <c r="AB1697" s="171"/>
      <c r="AC1697" s="172" t="str">
        <f t="shared" si="595"/>
        <v/>
      </c>
      <c r="AD1697" s="172" t="str">
        <f t="shared" si="596"/>
        <v/>
      </c>
      <c r="AE1697" s="174"/>
      <c r="AF1697" s="175" t="str">
        <f t="shared" si="597"/>
        <v/>
      </c>
      <c r="AG1697" s="169"/>
      <c r="AH1697" s="171"/>
      <c r="AI1697" s="171"/>
      <c r="AJ1697" s="169"/>
      <c r="AK1697" s="176" t="str">
        <f t="shared" si="598"/>
        <v/>
      </c>
      <c r="AL1697" s="176" t="str">
        <f t="shared" si="599"/>
        <v/>
      </c>
      <c r="AM1697" s="176" t="str">
        <f t="shared" si="600"/>
        <v/>
      </c>
      <c r="AN1697" s="359" t="str">
        <f>IF(Overview!$K$17='Internal Calcs'!$P$22,IF(AK1697="","",AK1697),IF(Overview!$K$17='Internal Calcs'!$P$23,IF(AK1697="","",AK1697),IF(ISNUMBER(A1697),(IF(F1697="Short",G1697-H1697,H1697-G1697)*AZ1697-AX1697),"")))</f>
        <v/>
      </c>
      <c r="AO1697" s="401" t="str">
        <f>IF(Overview!$K$17='Internal Calcs'!$P$22,IF(AL1697="","",AL1697),IF(Overview!$K$17='Internal Calcs'!$P$23,IF(AL1697="","",AL1697),IF(ISNUMBER(A1697),IF(AL1697="",(IF(F1697="Short",G1697-H1697,H1697-G1697)*AZ1697-AX1697),(IF(F1697="Short",G1697-J1697,J1697-G1697)*AZ1697-AX1697)),"")))</f>
        <v/>
      </c>
      <c r="AP1697" s="359" t="str">
        <f>IF(Overview!$K$17='Internal Calcs'!$P$22,"",IF(Overview!$K$17='Internal Calcs'!$P$23,IF(AM1697="","",AM1697),IF(ISNUMBER(A1697),IF(AM1697="",(IF(F1697="Short",G1697-H1697,H1697-G1697)*AZ1697-AX1697),(IF(F1697="Short",G1697-L1697,L1697-G1697)*AZ1697-AX1697)),"")))</f>
        <v/>
      </c>
      <c r="AQ1697" s="176" t="str">
        <f t="shared" si="601"/>
        <v/>
      </c>
      <c r="AR1697" s="176" t="str">
        <f t="shared" si="602"/>
        <v/>
      </c>
      <c r="AS1697" s="176" t="str">
        <f t="shared" si="603"/>
        <v/>
      </c>
      <c r="AT1697" s="176" t="str">
        <f>IF(ISNUMBER(A1697),MAX($AS$2:AS1697)-AS1697,"")</f>
        <v/>
      </c>
      <c r="AU1697" s="177" t="str">
        <f t="shared" si="604"/>
        <v/>
      </c>
      <c r="AV1697" s="178" t="str">
        <f t="shared" si="605"/>
        <v/>
      </c>
      <c r="AW1697" s="178" t="str">
        <f t="shared" si="606"/>
        <v/>
      </c>
      <c r="AX1697" s="179" t="str">
        <f ca="1">IF(ISNUMBER($A1697),INDIRECT(CONCATENATE("'Instrument List'!B",(MATCH(E1697,'Instrument List'!A:A,0))-0)),"")</f>
        <v/>
      </c>
      <c r="AY1697" s="179" t="str">
        <f ca="1">IF(ISNUMBER($A1697),INDIRECT(CONCATENATE("'Instrument List'!D",(MATCH(E1697,'Instrument List'!A:A,0))-0)),"")</f>
        <v/>
      </c>
      <c r="AZ1697" s="179" t="str">
        <f ca="1">IF(ISNUMBER($A1697),INDIRECT(CONCATENATE("'Instrument List'!C",(MATCH(E1697,'Instrument List'!A:A,0))-0)),"")</f>
        <v/>
      </c>
      <c r="BA1697" s="180" t="str">
        <f ca="1">IF(ISNUMBER(A1697),INDIRECT(CONCATENATE("'Instrument List'!E",(MATCH(E1697,'Instrument List'!A:A,0))-0)),"")</f>
        <v/>
      </c>
      <c r="BB1697" s="181" t="str">
        <f t="shared" si="607"/>
        <v/>
      </c>
      <c r="BC1697" s="181" t="str">
        <f t="shared" si="608"/>
        <v/>
      </c>
      <c r="BD1697" s="181" t="str">
        <f ca="1">IF(ISNUMBER(A1697),INDIRECT(CONCATENATE("'Instrument List'!F",(MATCH(E1697,'Instrument List'!A:A,0))-0)),"")</f>
        <v/>
      </c>
    </row>
    <row r="1698" spans="1:56">
      <c r="A1698" s="223" t="str">
        <f t="shared" si="588"/>
        <v/>
      </c>
      <c r="B1698" s="224"/>
      <c r="C1698" s="225"/>
      <c r="D1698" s="182"/>
      <c r="E1698" s="182"/>
      <c r="F1698" s="182"/>
      <c r="G1698" s="203"/>
      <c r="H1698" s="218"/>
      <c r="I1698" s="213"/>
      <c r="J1698" s="207"/>
      <c r="K1698" s="213"/>
      <c r="L1698" s="207"/>
      <c r="M1698" s="213"/>
      <c r="N1698" s="207"/>
      <c r="O1698" s="183" t="str">
        <f t="shared" si="589"/>
        <v/>
      </c>
      <c r="P1698" s="184"/>
      <c r="Q1698" s="184"/>
      <c r="R1698" s="275"/>
      <c r="S1698" s="185" t="str">
        <f t="shared" si="590"/>
        <v/>
      </c>
      <c r="T1698" s="185" t="str">
        <f t="shared" si="591"/>
        <v/>
      </c>
      <c r="U1698" s="275"/>
      <c r="V1698" s="275"/>
      <c r="W1698" s="276" t="str">
        <f t="shared" si="592"/>
        <v/>
      </c>
      <c r="X1698" s="276" t="str">
        <f t="shared" si="593"/>
        <v/>
      </c>
      <c r="Y1698" s="276" t="str">
        <f t="shared" si="594"/>
        <v/>
      </c>
      <c r="Z1698" s="275"/>
      <c r="AA1698" s="184"/>
      <c r="AB1698" s="184"/>
      <c r="AC1698" s="185" t="str">
        <f t="shared" si="595"/>
        <v/>
      </c>
      <c r="AD1698" s="185" t="str">
        <f t="shared" si="596"/>
        <v/>
      </c>
      <c r="AE1698" s="186"/>
      <c r="AF1698" s="187" t="str">
        <f t="shared" si="597"/>
        <v/>
      </c>
      <c r="AG1698" s="182"/>
      <c r="AH1698" s="184"/>
      <c r="AI1698" s="184"/>
      <c r="AJ1698" s="182"/>
      <c r="AK1698" s="188" t="str">
        <f t="shared" si="598"/>
        <v/>
      </c>
      <c r="AL1698" s="188" t="str">
        <f t="shared" si="599"/>
        <v/>
      </c>
      <c r="AM1698" s="188" t="str">
        <f t="shared" si="600"/>
        <v/>
      </c>
      <c r="AN1698" s="359" t="str">
        <f>IF(Overview!$K$17='Internal Calcs'!$P$22,IF(AK1698="","",AK1698),IF(Overview!$K$17='Internal Calcs'!$P$23,IF(AK1698="","",AK1698),IF(ISNUMBER(A1698),(IF(F1698="Short",G1698-H1698,H1698-G1698)*AZ1698-AX1698),"")))</f>
        <v/>
      </c>
      <c r="AO1698" s="401" t="str">
        <f>IF(Overview!$K$17='Internal Calcs'!$P$22,IF(AL1698="","",AL1698),IF(Overview!$K$17='Internal Calcs'!$P$23,IF(AL1698="","",AL1698),IF(ISNUMBER(A1698),IF(AL1698="",(IF(F1698="Short",G1698-H1698,H1698-G1698)*AZ1698-AX1698),(IF(F1698="Short",G1698-J1698,J1698-G1698)*AZ1698-AX1698)),"")))</f>
        <v/>
      </c>
      <c r="AP1698" s="359" t="str">
        <f>IF(Overview!$K$17='Internal Calcs'!$P$22,"",IF(Overview!$K$17='Internal Calcs'!$P$23,IF(AM1698="","",AM1698),IF(ISNUMBER(A1698),IF(AM1698="",(IF(F1698="Short",G1698-H1698,H1698-G1698)*AZ1698-AX1698),(IF(F1698="Short",G1698-L1698,L1698-G1698)*AZ1698-AX1698)),"")))</f>
        <v/>
      </c>
      <c r="AQ1698" s="188" t="str">
        <f t="shared" si="601"/>
        <v/>
      </c>
      <c r="AR1698" s="188" t="str">
        <f t="shared" si="602"/>
        <v/>
      </c>
      <c r="AS1698" s="188" t="str">
        <f t="shared" si="603"/>
        <v/>
      </c>
      <c r="AT1698" s="188" t="str">
        <f>IF(ISNUMBER(A1698),MAX($AS$2:AS1698)-AS1698,"")</f>
        <v/>
      </c>
      <c r="AU1698" s="189" t="str">
        <f t="shared" si="604"/>
        <v/>
      </c>
      <c r="AV1698" s="190" t="str">
        <f t="shared" si="605"/>
        <v/>
      </c>
      <c r="AW1698" s="190" t="str">
        <f t="shared" si="606"/>
        <v/>
      </c>
      <c r="AX1698" s="191" t="str">
        <f ca="1">IF(ISNUMBER($A1698),INDIRECT(CONCATENATE("'Instrument List'!B",(MATCH(E1698,'Instrument List'!A:A,0))-0)),"")</f>
        <v/>
      </c>
      <c r="AY1698" s="191" t="str">
        <f ca="1">IF(ISNUMBER($A1698),INDIRECT(CONCATENATE("'Instrument List'!D",(MATCH(E1698,'Instrument List'!A:A,0))-0)),"")</f>
        <v/>
      </c>
      <c r="AZ1698" s="191" t="str">
        <f ca="1">IF(ISNUMBER($A1698),INDIRECT(CONCATENATE("'Instrument List'!C",(MATCH(E1698,'Instrument List'!A:A,0))-0)),"")</f>
        <v/>
      </c>
      <c r="BA1698" s="192" t="str">
        <f ca="1">IF(ISNUMBER(A1698),INDIRECT(CONCATENATE("'Instrument List'!E",(MATCH(E1698,'Instrument List'!A:A,0))-0)),"")</f>
        <v/>
      </c>
      <c r="BB1698" s="193" t="str">
        <f t="shared" si="607"/>
        <v/>
      </c>
      <c r="BC1698" s="193" t="str">
        <f t="shared" si="608"/>
        <v/>
      </c>
      <c r="BD1698" s="193" t="str">
        <f ca="1">IF(ISNUMBER(A1698),INDIRECT(CONCATENATE("'Instrument List'!F",(MATCH(E1698,'Instrument List'!A:A,0))-0)),"")</f>
        <v/>
      </c>
    </row>
    <row r="1699" spans="1:56">
      <c r="A1699" s="220" t="str">
        <f t="shared" si="588"/>
        <v/>
      </c>
      <c r="B1699" s="221"/>
      <c r="C1699" s="222"/>
      <c r="D1699" s="169"/>
      <c r="E1699" s="169"/>
      <c r="F1699" s="169"/>
      <c r="G1699" s="202"/>
      <c r="H1699" s="217"/>
      <c r="I1699" s="212"/>
      <c r="J1699" s="206"/>
      <c r="K1699" s="212"/>
      <c r="L1699" s="206"/>
      <c r="M1699" s="212"/>
      <c r="N1699" s="206"/>
      <c r="O1699" s="170" t="str">
        <f t="shared" si="589"/>
        <v/>
      </c>
      <c r="P1699" s="171"/>
      <c r="Q1699" s="171"/>
      <c r="R1699" s="171"/>
      <c r="S1699" s="172" t="str">
        <f t="shared" si="590"/>
        <v/>
      </c>
      <c r="T1699" s="172" t="str">
        <f t="shared" si="591"/>
        <v/>
      </c>
      <c r="U1699" s="171"/>
      <c r="V1699" s="171"/>
      <c r="W1699" s="173" t="str">
        <f t="shared" si="592"/>
        <v/>
      </c>
      <c r="X1699" s="173" t="str">
        <f t="shared" si="593"/>
        <v/>
      </c>
      <c r="Y1699" s="173" t="str">
        <f t="shared" si="594"/>
        <v/>
      </c>
      <c r="Z1699" s="171"/>
      <c r="AA1699" s="171"/>
      <c r="AB1699" s="171"/>
      <c r="AC1699" s="172" t="str">
        <f t="shared" si="595"/>
        <v/>
      </c>
      <c r="AD1699" s="172" t="str">
        <f t="shared" si="596"/>
        <v/>
      </c>
      <c r="AE1699" s="174"/>
      <c r="AF1699" s="175" t="str">
        <f t="shared" si="597"/>
        <v/>
      </c>
      <c r="AG1699" s="169"/>
      <c r="AH1699" s="171"/>
      <c r="AI1699" s="171"/>
      <c r="AJ1699" s="169"/>
      <c r="AK1699" s="176" t="str">
        <f t="shared" si="598"/>
        <v/>
      </c>
      <c r="AL1699" s="176" t="str">
        <f t="shared" si="599"/>
        <v/>
      </c>
      <c r="AM1699" s="176" t="str">
        <f t="shared" si="600"/>
        <v/>
      </c>
      <c r="AN1699" s="359" t="str">
        <f>IF(Overview!$K$17='Internal Calcs'!$P$22,IF(AK1699="","",AK1699),IF(Overview!$K$17='Internal Calcs'!$P$23,IF(AK1699="","",AK1699),IF(ISNUMBER(A1699),(IF(F1699="Short",G1699-H1699,H1699-G1699)*AZ1699-AX1699),"")))</f>
        <v/>
      </c>
      <c r="AO1699" s="401" t="str">
        <f>IF(Overview!$K$17='Internal Calcs'!$P$22,IF(AL1699="","",AL1699),IF(Overview!$K$17='Internal Calcs'!$P$23,IF(AL1699="","",AL1699),IF(ISNUMBER(A1699),IF(AL1699="",(IF(F1699="Short",G1699-H1699,H1699-G1699)*AZ1699-AX1699),(IF(F1699="Short",G1699-J1699,J1699-G1699)*AZ1699-AX1699)),"")))</f>
        <v/>
      </c>
      <c r="AP1699" s="359" t="str">
        <f>IF(Overview!$K$17='Internal Calcs'!$P$22,"",IF(Overview!$K$17='Internal Calcs'!$P$23,IF(AM1699="","",AM1699),IF(ISNUMBER(A1699),IF(AM1699="",(IF(F1699="Short",G1699-H1699,H1699-G1699)*AZ1699-AX1699),(IF(F1699="Short",G1699-L1699,L1699-G1699)*AZ1699-AX1699)),"")))</f>
        <v/>
      </c>
      <c r="AQ1699" s="176" t="str">
        <f t="shared" si="601"/>
        <v/>
      </c>
      <c r="AR1699" s="176" t="str">
        <f t="shared" si="602"/>
        <v/>
      </c>
      <c r="AS1699" s="176" t="str">
        <f t="shared" si="603"/>
        <v/>
      </c>
      <c r="AT1699" s="176" t="str">
        <f>IF(ISNUMBER(A1699),MAX($AS$2:AS1699)-AS1699,"")</f>
        <v/>
      </c>
      <c r="AU1699" s="177" t="str">
        <f t="shared" si="604"/>
        <v/>
      </c>
      <c r="AV1699" s="178" t="str">
        <f t="shared" si="605"/>
        <v/>
      </c>
      <c r="AW1699" s="178" t="str">
        <f t="shared" si="606"/>
        <v/>
      </c>
      <c r="AX1699" s="179" t="str">
        <f ca="1">IF(ISNUMBER($A1699),INDIRECT(CONCATENATE("'Instrument List'!B",(MATCH(E1699,'Instrument List'!A:A,0))-0)),"")</f>
        <v/>
      </c>
      <c r="AY1699" s="179" t="str">
        <f ca="1">IF(ISNUMBER($A1699),INDIRECT(CONCATENATE("'Instrument List'!D",(MATCH(E1699,'Instrument List'!A:A,0))-0)),"")</f>
        <v/>
      </c>
      <c r="AZ1699" s="179" t="str">
        <f ca="1">IF(ISNUMBER($A1699),INDIRECT(CONCATENATE("'Instrument List'!C",(MATCH(E1699,'Instrument List'!A:A,0))-0)),"")</f>
        <v/>
      </c>
      <c r="BA1699" s="180" t="str">
        <f ca="1">IF(ISNUMBER(A1699),INDIRECT(CONCATENATE("'Instrument List'!E",(MATCH(E1699,'Instrument List'!A:A,0))-0)),"")</f>
        <v/>
      </c>
      <c r="BB1699" s="181" t="str">
        <f t="shared" si="607"/>
        <v/>
      </c>
      <c r="BC1699" s="181" t="str">
        <f t="shared" si="608"/>
        <v/>
      </c>
      <c r="BD1699" s="181" t="str">
        <f ca="1">IF(ISNUMBER(A1699),INDIRECT(CONCATENATE("'Instrument List'!F",(MATCH(E1699,'Instrument List'!A:A,0))-0)),"")</f>
        <v/>
      </c>
    </row>
    <row r="1700" spans="1:56">
      <c r="A1700" s="223" t="str">
        <f t="shared" si="588"/>
        <v/>
      </c>
      <c r="B1700" s="224"/>
      <c r="C1700" s="225"/>
      <c r="D1700" s="182"/>
      <c r="E1700" s="182"/>
      <c r="F1700" s="182"/>
      <c r="G1700" s="203"/>
      <c r="H1700" s="218"/>
      <c r="I1700" s="213"/>
      <c r="J1700" s="207"/>
      <c r="K1700" s="213"/>
      <c r="L1700" s="207"/>
      <c r="M1700" s="213"/>
      <c r="N1700" s="207"/>
      <c r="O1700" s="183" t="str">
        <f t="shared" si="589"/>
        <v/>
      </c>
      <c r="P1700" s="184"/>
      <c r="Q1700" s="184"/>
      <c r="R1700" s="275"/>
      <c r="S1700" s="185" t="str">
        <f t="shared" si="590"/>
        <v/>
      </c>
      <c r="T1700" s="185" t="str">
        <f t="shared" si="591"/>
        <v/>
      </c>
      <c r="U1700" s="275"/>
      <c r="V1700" s="275"/>
      <c r="W1700" s="276" t="str">
        <f t="shared" si="592"/>
        <v/>
      </c>
      <c r="X1700" s="276" t="str">
        <f t="shared" si="593"/>
        <v/>
      </c>
      <c r="Y1700" s="276" t="str">
        <f t="shared" si="594"/>
        <v/>
      </c>
      <c r="Z1700" s="275"/>
      <c r="AA1700" s="184"/>
      <c r="AB1700" s="184"/>
      <c r="AC1700" s="185" t="str">
        <f t="shared" si="595"/>
        <v/>
      </c>
      <c r="AD1700" s="185" t="str">
        <f t="shared" si="596"/>
        <v/>
      </c>
      <c r="AE1700" s="186"/>
      <c r="AF1700" s="187" t="str">
        <f t="shared" si="597"/>
        <v/>
      </c>
      <c r="AG1700" s="182"/>
      <c r="AH1700" s="184"/>
      <c r="AI1700" s="184"/>
      <c r="AJ1700" s="182"/>
      <c r="AK1700" s="188" t="str">
        <f t="shared" si="598"/>
        <v/>
      </c>
      <c r="AL1700" s="188" t="str">
        <f t="shared" si="599"/>
        <v/>
      </c>
      <c r="AM1700" s="188" t="str">
        <f t="shared" si="600"/>
        <v/>
      </c>
      <c r="AN1700" s="359" t="str">
        <f>IF(Overview!$K$17='Internal Calcs'!$P$22,IF(AK1700="","",AK1700),IF(Overview!$K$17='Internal Calcs'!$P$23,IF(AK1700="","",AK1700),IF(ISNUMBER(A1700),(IF(F1700="Short",G1700-H1700,H1700-G1700)*AZ1700-AX1700),"")))</f>
        <v/>
      </c>
      <c r="AO1700" s="401" t="str">
        <f>IF(Overview!$K$17='Internal Calcs'!$P$22,IF(AL1700="","",AL1700),IF(Overview!$K$17='Internal Calcs'!$P$23,IF(AL1700="","",AL1700),IF(ISNUMBER(A1700),IF(AL1700="",(IF(F1700="Short",G1700-H1700,H1700-G1700)*AZ1700-AX1700),(IF(F1700="Short",G1700-J1700,J1700-G1700)*AZ1700-AX1700)),"")))</f>
        <v/>
      </c>
      <c r="AP1700" s="359" t="str">
        <f>IF(Overview!$K$17='Internal Calcs'!$P$22,"",IF(Overview!$K$17='Internal Calcs'!$P$23,IF(AM1700="","",AM1700),IF(ISNUMBER(A1700),IF(AM1700="",(IF(F1700="Short",G1700-H1700,H1700-G1700)*AZ1700-AX1700),(IF(F1700="Short",G1700-L1700,L1700-G1700)*AZ1700-AX1700)),"")))</f>
        <v/>
      </c>
      <c r="AQ1700" s="188" t="str">
        <f t="shared" si="601"/>
        <v/>
      </c>
      <c r="AR1700" s="188" t="str">
        <f t="shared" si="602"/>
        <v/>
      </c>
      <c r="AS1700" s="188" t="str">
        <f t="shared" si="603"/>
        <v/>
      </c>
      <c r="AT1700" s="188" t="str">
        <f>IF(ISNUMBER(A1700),MAX($AS$2:AS1700)-AS1700,"")</f>
        <v/>
      </c>
      <c r="AU1700" s="189" t="str">
        <f t="shared" si="604"/>
        <v/>
      </c>
      <c r="AV1700" s="190" t="str">
        <f t="shared" si="605"/>
        <v/>
      </c>
      <c r="AW1700" s="190" t="str">
        <f t="shared" si="606"/>
        <v/>
      </c>
      <c r="AX1700" s="191" t="str">
        <f ca="1">IF(ISNUMBER($A1700),INDIRECT(CONCATENATE("'Instrument List'!B",(MATCH(E1700,'Instrument List'!A:A,0))-0)),"")</f>
        <v/>
      </c>
      <c r="AY1700" s="191" t="str">
        <f ca="1">IF(ISNUMBER($A1700),INDIRECT(CONCATENATE("'Instrument List'!D",(MATCH(E1700,'Instrument List'!A:A,0))-0)),"")</f>
        <v/>
      </c>
      <c r="AZ1700" s="191" t="str">
        <f ca="1">IF(ISNUMBER($A1700),INDIRECT(CONCATENATE("'Instrument List'!C",(MATCH(E1700,'Instrument List'!A:A,0))-0)),"")</f>
        <v/>
      </c>
      <c r="BA1700" s="192" t="str">
        <f ca="1">IF(ISNUMBER(A1700),INDIRECT(CONCATENATE("'Instrument List'!E",(MATCH(E1700,'Instrument List'!A:A,0))-0)),"")</f>
        <v/>
      </c>
      <c r="BB1700" s="193" t="str">
        <f t="shared" si="607"/>
        <v/>
      </c>
      <c r="BC1700" s="193" t="str">
        <f t="shared" si="608"/>
        <v/>
      </c>
      <c r="BD1700" s="193" t="str">
        <f ca="1">IF(ISNUMBER(A1700),INDIRECT(CONCATENATE("'Instrument List'!F",(MATCH(E1700,'Instrument List'!A:A,0))-0)),"")</f>
        <v/>
      </c>
    </row>
    <row r="1701" spans="1:56">
      <c r="A1701" s="220" t="str">
        <f t="shared" si="588"/>
        <v/>
      </c>
      <c r="B1701" s="221"/>
      <c r="C1701" s="222"/>
      <c r="D1701" s="169"/>
      <c r="E1701" s="169"/>
      <c r="F1701" s="169"/>
      <c r="G1701" s="202"/>
      <c r="H1701" s="217"/>
      <c r="I1701" s="212"/>
      <c r="J1701" s="206"/>
      <c r="K1701" s="212"/>
      <c r="L1701" s="206"/>
      <c r="M1701" s="212"/>
      <c r="N1701" s="206"/>
      <c r="O1701" s="170" t="str">
        <f t="shared" si="589"/>
        <v/>
      </c>
      <c r="P1701" s="171"/>
      <c r="Q1701" s="171"/>
      <c r="R1701" s="171"/>
      <c r="S1701" s="172" t="str">
        <f t="shared" si="590"/>
        <v/>
      </c>
      <c r="T1701" s="172" t="str">
        <f t="shared" si="591"/>
        <v/>
      </c>
      <c r="U1701" s="171"/>
      <c r="V1701" s="171"/>
      <c r="W1701" s="173" t="str">
        <f t="shared" si="592"/>
        <v/>
      </c>
      <c r="X1701" s="173" t="str">
        <f t="shared" si="593"/>
        <v/>
      </c>
      <c r="Y1701" s="173" t="str">
        <f t="shared" si="594"/>
        <v/>
      </c>
      <c r="Z1701" s="171"/>
      <c r="AA1701" s="171"/>
      <c r="AB1701" s="171"/>
      <c r="AC1701" s="172" t="str">
        <f t="shared" si="595"/>
        <v/>
      </c>
      <c r="AD1701" s="172" t="str">
        <f t="shared" si="596"/>
        <v/>
      </c>
      <c r="AE1701" s="174"/>
      <c r="AF1701" s="175" t="str">
        <f t="shared" si="597"/>
        <v/>
      </c>
      <c r="AG1701" s="169"/>
      <c r="AH1701" s="171"/>
      <c r="AI1701" s="171"/>
      <c r="AJ1701" s="169"/>
      <c r="AK1701" s="176" t="str">
        <f t="shared" si="598"/>
        <v/>
      </c>
      <c r="AL1701" s="176" t="str">
        <f t="shared" si="599"/>
        <v/>
      </c>
      <c r="AM1701" s="176" t="str">
        <f t="shared" si="600"/>
        <v/>
      </c>
      <c r="AN1701" s="359" t="str">
        <f>IF(Overview!$K$17='Internal Calcs'!$P$22,IF(AK1701="","",AK1701),IF(Overview!$K$17='Internal Calcs'!$P$23,IF(AK1701="","",AK1701),IF(ISNUMBER(A1701),(IF(F1701="Short",G1701-H1701,H1701-G1701)*AZ1701-AX1701),"")))</f>
        <v/>
      </c>
      <c r="AO1701" s="401" t="str">
        <f>IF(Overview!$K$17='Internal Calcs'!$P$22,IF(AL1701="","",AL1701),IF(Overview!$K$17='Internal Calcs'!$P$23,IF(AL1701="","",AL1701),IF(ISNUMBER(A1701),IF(AL1701="",(IF(F1701="Short",G1701-H1701,H1701-G1701)*AZ1701-AX1701),(IF(F1701="Short",G1701-J1701,J1701-G1701)*AZ1701-AX1701)),"")))</f>
        <v/>
      </c>
      <c r="AP1701" s="359" t="str">
        <f>IF(Overview!$K$17='Internal Calcs'!$P$22,"",IF(Overview!$K$17='Internal Calcs'!$P$23,IF(AM1701="","",AM1701),IF(ISNUMBER(A1701),IF(AM1701="",(IF(F1701="Short",G1701-H1701,H1701-G1701)*AZ1701-AX1701),(IF(F1701="Short",G1701-L1701,L1701-G1701)*AZ1701-AX1701)),"")))</f>
        <v/>
      </c>
      <c r="AQ1701" s="176" t="str">
        <f t="shared" si="601"/>
        <v/>
      </c>
      <c r="AR1701" s="176" t="str">
        <f t="shared" si="602"/>
        <v/>
      </c>
      <c r="AS1701" s="176" t="str">
        <f t="shared" si="603"/>
        <v/>
      </c>
      <c r="AT1701" s="176" t="str">
        <f>IF(ISNUMBER(A1701),MAX($AS$2:AS1701)-AS1701,"")</f>
        <v/>
      </c>
      <c r="AU1701" s="177" t="str">
        <f t="shared" si="604"/>
        <v/>
      </c>
      <c r="AV1701" s="178" t="str">
        <f t="shared" si="605"/>
        <v/>
      </c>
      <c r="AW1701" s="178" t="str">
        <f t="shared" si="606"/>
        <v/>
      </c>
      <c r="AX1701" s="179" t="str">
        <f ca="1">IF(ISNUMBER($A1701),INDIRECT(CONCATENATE("'Instrument List'!B",(MATCH(E1701,'Instrument List'!A:A,0))-0)),"")</f>
        <v/>
      </c>
      <c r="AY1701" s="179" t="str">
        <f ca="1">IF(ISNUMBER($A1701),INDIRECT(CONCATENATE("'Instrument List'!D",(MATCH(E1701,'Instrument List'!A:A,0))-0)),"")</f>
        <v/>
      </c>
      <c r="AZ1701" s="179" t="str">
        <f ca="1">IF(ISNUMBER($A1701),INDIRECT(CONCATENATE("'Instrument List'!C",(MATCH(E1701,'Instrument List'!A:A,0))-0)),"")</f>
        <v/>
      </c>
      <c r="BA1701" s="180" t="str">
        <f ca="1">IF(ISNUMBER(A1701),INDIRECT(CONCATENATE("'Instrument List'!E",(MATCH(E1701,'Instrument List'!A:A,0))-0)),"")</f>
        <v/>
      </c>
      <c r="BB1701" s="181" t="str">
        <f t="shared" si="607"/>
        <v/>
      </c>
      <c r="BC1701" s="181" t="str">
        <f t="shared" si="608"/>
        <v/>
      </c>
      <c r="BD1701" s="181" t="str">
        <f ca="1">IF(ISNUMBER(A1701),INDIRECT(CONCATENATE("'Instrument List'!F",(MATCH(E1701,'Instrument List'!A:A,0))-0)),"")</f>
        <v/>
      </c>
    </row>
    <row r="1702" spans="1:56">
      <c r="A1702" s="223" t="str">
        <f t="shared" si="588"/>
        <v/>
      </c>
      <c r="B1702" s="224"/>
      <c r="C1702" s="225"/>
      <c r="D1702" s="182"/>
      <c r="E1702" s="182"/>
      <c r="F1702" s="182"/>
      <c r="G1702" s="203"/>
      <c r="H1702" s="218"/>
      <c r="I1702" s="213"/>
      <c r="J1702" s="207"/>
      <c r="K1702" s="213"/>
      <c r="L1702" s="207"/>
      <c r="M1702" s="213"/>
      <c r="N1702" s="207"/>
      <c r="O1702" s="183" t="str">
        <f t="shared" si="589"/>
        <v/>
      </c>
      <c r="P1702" s="184"/>
      <c r="Q1702" s="184"/>
      <c r="R1702" s="275"/>
      <c r="S1702" s="185" t="str">
        <f t="shared" si="590"/>
        <v/>
      </c>
      <c r="T1702" s="185" t="str">
        <f t="shared" si="591"/>
        <v/>
      </c>
      <c r="U1702" s="275"/>
      <c r="V1702" s="275"/>
      <c r="W1702" s="276" t="str">
        <f t="shared" si="592"/>
        <v/>
      </c>
      <c r="X1702" s="276" t="str">
        <f t="shared" si="593"/>
        <v/>
      </c>
      <c r="Y1702" s="276" t="str">
        <f t="shared" si="594"/>
        <v/>
      </c>
      <c r="Z1702" s="275"/>
      <c r="AA1702" s="184"/>
      <c r="AB1702" s="184"/>
      <c r="AC1702" s="185" t="str">
        <f t="shared" si="595"/>
        <v/>
      </c>
      <c r="AD1702" s="185" t="str">
        <f t="shared" si="596"/>
        <v/>
      </c>
      <c r="AE1702" s="186"/>
      <c r="AF1702" s="187" t="str">
        <f t="shared" si="597"/>
        <v/>
      </c>
      <c r="AG1702" s="182"/>
      <c r="AH1702" s="184"/>
      <c r="AI1702" s="184"/>
      <c r="AJ1702" s="182"/>
      <c r="AK1702" s="188" t="str">
        <f t="shared" si="598"/>
        <v/>
      </c>
      <c r="AL1702" s="188" t="str">
        <f t="shared" si="599"/>
        <v/>
      </c>
      <c r="AM1702" s="188" t="str">
        <f t="shared" si="600"/>
        <v/>
      </c>
      <c r="AN1702" s="359" t="str">
        <f>IF(Overview!$K$17='Internal Calcs'!$P$22,IF(AK1702="","",AK1702),IF(Overview!$K$17='Internal Calcs'!$P$23,IF(AK1702="","",AK1702),IF(ISNUMBER(A1702),(IF(F1702="Short",G1702-H1702,H1702-G1702)*AZ1702-AX1702),"")))</f>
        <v/>
      </c>
      <c r="AO1702" s="401" t="str">
        <f>IF(Overview!$K$17='Internal Calcs'!$P$22,IF(AL1702="","",AL1702),IF(Overview!$K$17='Internal Calcs'!$P$23,IF(AL1702="","",AL1702),IF(ISNUMBER(A1702),IF(AL1702="",(IF(F1702="Short",G1702-H1702,H1702-G1702)*AZ1702-AX1702),(IF(F1702="Short",G1702-J1702,J1702-G1702)*AZ1702-AX1702)),"")))</f>
        <v/>
      </c>
      <c r="AP1702" s="359" t="str">
        <f>IF(Overview!$K$17='Internal Calcs'!$P$22,"",IF(Overview!$K$17='Internal Calcs'!$P$23,IF(AM1702="","",AM1702),IF(ISNUMBER(A1702),IF(AM1702="",(IF(F1702="Short",G1702-H1702,H1702-G1702)*AZ1702-AX1702),(IF(F1702="Short",G1702-L1702,L1702-G1702)*AZ1702-AX1702)),"")))</f>
        <v/>
      </c>
      <c r="AQ1702" s="188" t="str">
        <f t="shared" si="601"/>
        <v/>
      </c>
      <c r="AR1702" s="188" t="str">
        <f t="shared" si="602"/>
        <v/>
      </c>
      <c r="AS1702" s="188" t="str">
        <f t="shared" si="603"/>
        <v/>
      </c>
      <c r="AT1702" s="188" t="str">
        <f>IF(ISNUMBER(A1702),MAX($AS$2:AS1702)-AS1702,"")</f>
        <v/>
      </c>
      <c r="AU1702" s="189" t="str">
        <f t="shared" si="604"/>
        <v/>
      </c>
      <c r="AV1702" s="190" t="str">
        <f t="shared" si="605"/>
        <v/>
      </c>
      <c r="AW1702" s="190" t="str">
        <f t="shared" si="606"/>
        <v/>
      </c>
      <c r="AX1702" s="191" t="str">
        <f ca="1">IF(ISNUMBER($A1702),INDIRECT(CONCATENATE("'Instrument List'!B",(MATCH(E1702,'Instrument List'!A:A,0))-0)),"")</f>
        <v/>
      </c>
      <c r="AY1702" s="191" t="str">
        <f ca="1">IF(ISNUMBER($A1702),INDIRECT(CONCATENATE("'Instrument List'!D",(MATCH(E1702,'Instrument List'!A:A,0))-0)),"")</f>
        <v/>
      </c>
      <c r="AZ1702" s="191" t="str">
        <f ca="1">IF(ISNUMBER($A1702),INDIRECT(CONCATENATE("'Instrument List'!C",(MATCH(E1702,'Instrument List'!A:A,0))-0)),"")</f>
        <v/>
      </c>
      <c r="BA1702" s="192" t="str">
        <f ca="1">IF(ISNUMBER(A1702),INDIRECT(CONCATENATE("'Instrument List'!E",(MATCH(E1702,'Instrument List'!A:A,0))-0)),"")</f>
        <v/>
      </c>
      <c r="BB1702" s="193" t="str">
        <f t="shared" si="607"/>
        <v/>
      </c>
      <c r="BC1702" s="193" t="str">
        <f t="shared" si="608"/>
        <v/>
      </c>
      <c r="BD1702" s="193" t="str">
        <f ca="1">IF(ISNUMBER(A1702),INDIRECT(CONCATENATE("'Instrument List'!F",(MATCH(E1702,'Instrument List'!A:A,0))-0)),"")</f>
        <v/>
      </c>
    </row>
    <row r="1703" spans="1:56">
      <c r="A1703" s="220" t="str">
        <f t="shared" si="588"/>
        <v/>
      </c>
      <c r="B1703" s="221"/>
      <c r="C1703" s="222"/>
      <c r="D1703" s="169"/>
      <c r="E1703" s="169"/>
      <c r="F1703" s="169"/>
      <c r="G1703" s="202"/>
      <c r="H1703" s="217"/>
      <c r="I1703" s="212"/>
      <c r="J1703" s="206"/>
      <c r="K1703" s="212"/>
      <c r="L1703" s="206"/>
      <c r="M1703" s="212"/>
      <c r="N1703" s="206"/>
      <c r="O1703" s="170" t="str">
        <f t="shared" si="589"/>
        <v/>
      </c>
      <c r="P1703" s="171"/>
      <c r="Q1703" s="171"/>
      <c r="R1703" s="171"/>
      <c r="S1703" s="172" t="str">
        <f t="shared" si="590"/>
        <v/>
      </c>
      <c r="T1703" s="172" t="str">
        <f t="shared" si="591"/>
        <v/>
      </c>
      <c r="U1703" s="171"/>
      <c r="V1703" s="171"/>
      <c r="W1703" s="173" t="str">
        <f t="shared" si="592"/>
        <v/>
      </c>
      <c r="X1703" s="173" t="str">
        <f t="shared" si="593"/>
        <v/>
      </c>
      <c r="Y1703" s="173" t="str">
        <f t="shared" si="594"/>
        <v/>
      </c>
      <c r="Z1703" s="171"/>
      <c r="AA1703" s="171"/>
      <c r="AB1703" s="171"/>
      <c r="AC1703" s="172" t="str">
        <f t="shared" si="595"/>
        <v/>
      </c>
      <c r="AD1703" s="172" t="str">
        <f t="shared" si="596"/>
        <v/>
      </c>
      <c r="AE1703" s="174"/>
      <c r="AF1703" s="175" t="str">
        <f t="shared" si="597"/>
        <v/>
      </c>
      <c r="AG1703" s="169"/>
      <c r="AH1703" s="171"/>
      <c r="AI1703" s="171"/>
      <c r="AJ1703" s="169"/>
      <c r="AK1703" s="176" t="str">
        <f t="shared" si="598"/>
        <v/>
      </c>
      <c r="AL1703" s="176" t="str">
        <f t="shared" si="599"/>
        <v/>
      </c>
      <c r="AM1703" s="176" t="str">
        <f t="shared" si="600"/>
        <v/>
      </c>
      <c r="AN1703" s="359" t="str">
        <f>IF(Overview!$K$17='Internal Calcs'!$P$22,IF(AK1703="","",AK1703),IF(Overview!$K$17='Internal Calcs'!$P$23,IF(AK1703="","",AK1703),IF(ISNUMBER(A1703),(IF(F1703="Short",G1703-H1703,H1703-G1703)*AZ1703-AX1703),"")))</f>
        <v/>
      </c>
      <c r="AO1703" s="401" t="str">
        <f>IF(Overview!$K$17='Internal Calcs'!$P$22,IF(AL1703="","",AL1703),IF(Overview!$K$17='Internal Calcs'!$P$23,IF(AL1703="","",AL1703),IF(ISNUMBER(A1703),IF(AL1703="",(IF(F1703="Short",G1703-H1703,H1703-G1703)*AZ1703-AX1703),(IF(F1703="Short",G1703-J1703,J1703-G1703)*AZ1703-AX1703)),"")))</f>
        <v/>
      </c>
      <c r="AP1703" s="359" t="str">
        <f>IF(Overview!$K$17='Internal Calcs'!$P$22,"",IF(Overview!$K$17='Internal Calcs'!$P$23,IF(AM1703="","",AM1703),IF(ISNUMBER(A1703),IF(AM1703="",(IF(F1703="Short",G1703-H1703,H1703-G1703)*AZ1703-AX1703),(IF(F1703="Short",G1703-L1703,L1703-G1703)*AZ1703-AX1703)),"")))</f>
        <v/>
      </c>
      <c r="AQ1703" s="176" t="str">
        <f t="shared" si="601"/>
        <v/>
      </c>
      <c r="AR1703" s="176" t="str">
        <f t="shared" si="602"/>
        <v/>
      </c>
      <c r="AS1703" s="176" t="str">
        <f t="shared" si="603"/>
        <v/>
      </c>
      <c r="AT1703" s="176" t="str">
        <f>IF(ISNUMBER(A1703),MAX($AS$2:AS1703)-AS1703,"")</f>
        <v/>
      </c>
      <c r="AU1703" s="177" t="str">
        <f t="shared" si="604"/>
        <v/>
      </c>
      <c r="AV1703" s="178" t="str">
        <f t="shared" si="605"/>
        <v/>
      </c>
      <c r="AW1703" s="178" t="str">
        <f t="shared" si="606"/>
        <v/>
      </c>
      <c r="AX1703" s="179" t="str">
        <f ca="1">IF(ISNUMBER($A1703),INDIRECT(CONCATENATE("'Instrument List'!B",(MATCH(E1703,'Instrument List'!A:A,0))-0)),"")</f>
        <v/>
      </c>
      <c r="AY1703" s="179" t="str">
        <f ca="1">IF(ISNUMBER($A1703),INDIRECT(CONCATENATE("'Instrument List'!D",(MATCH(E1703,'Instrument List'!A:A,0))-0)),"")</f>
        <v/>
      </c>
      <c r="AZ1703" s="179" t="str">
        <f ca="1">IF(ISNUMBER($A1703),INDIRECT(CONCATENATE("'Instrument List'!C",(MATCH(E1703,'Instrument List'!A:A,0))-0)),"")</f>
        <v/>
      </c>
      <c r="BA1703" s="180" t="str">
        <f ca="1">IF(ISNUMBER(A1703),INDIRECT(CONCATENATE("'Instrument List'!E",(MATCH(E1703,'Instrument List'!A:A,0))-0)),"")</f>
        <v/>
      </c>
      <c r="BB1703" s="181" t="str">
        <f t="shared" si="607"/>
        <v/>
      </c>
      <c r="BC1703" s="181" t="str">
        <f t="shared" si="608"/>
        <v/>
      </c>
      <c r="BD1703" s="181" t="str">
        <f ca="1">IF(ISNUMBER(A1703),INDIRECT(CONCATENATE("'Instrument List'!F",(MATCH(E1703,'Instrument List'!A:A,0))-0)),"")</f>
        <v/>
      </c>
    </row>
    <row r="1704" spans="1:56">
      <c r="A1704" s="223" t="str">
        <f t="shared" si="588"/>
        <v/>
      </c>
      <c r="B1704" s="224"/>
      <c r="C1704" s="225"/>
      <c r="D1704" s="182"/>
      <c r="E1704" s="182"/>
      <c r="F1704" s="182"/>
      <c r="G1704" s="203"/>
      <c r="H1704" s="218"/>
      <c r="I1704" s="213"/>
      <c r="J1704" s="207"/>
      <c r="K1704" s="213"/>
      <c r="L1704" s="207"/>
      <c r="M1704" s="213"/>
      <c r="N1704" s="207"/>
      <c r="O1704" s="183" t="str">
        <f t="shared" si="589"/>
        <v/>
      </c>
      <c r="P1704" s="184"/>
      <c r="Q1704" s="184"/>
      <c r="R1704" s="275"/>
      <c r="S1704" s="185" t="str">
        <f t="shared" si="590"/>
        <v/>
      </c>
      <c r="T1704" s="185" t="str">
        <f t="shared" si="591"/>
        <v/>
      </c>
      <c r="U1704" s="275"/>
      <c r="V1704" s="275"/>
      <c r="W1704" s="276" t="str">
        <f t="shared" si="592"/>
        <v/>
      </c>
      <c r="X1704" s="276" t="str">
        <f t="shared" si="593"/>
        <v/>
      </c>
      <c r="Y1704" s="276" t="str">
        <f t="shared" si="594"/>
        <v/>
      </c>
      <c r="Z1704" s="275"/>
      <c r="AA1704" s="184"/>
      <c r="AB1704" s="184"/>
      <c r="AC1704" s="185" t="str">
        <f t="shared" si="595"/>
        <v/>
      </c>
      <c r="AD1704" s="185" t="str">
        <f t="shared" si="596"/>
        <v/>
      </c>
      <c r="AE1704" s="186"/>
      <c r="AF1704" s="187" t="str">
        <f t="shared" si="597"/>
        <v/>
      </c>
      <c r="AG1704" s="182"/>
      <c r="AH1704" s="184"/>
      <c r="AI1704" s="184"/>
      <c r="AJ1704" s="182"/>
      <c r="AK1704" s="188" t="str">
        <f t="shared" si="598"/>
        <v/>
      </c>
      <c r="AL1704" s="188" t="str">
        <f t="shared" si="599"/>
        <v/>
      </c>
      <c r="AM1704" s="188" t="str">
        <f t="shared" si="600"/>
        <v/>
      </c>
      <c r="AN1704" s="359" t="str">
        <f>IF(Overview!$K$17='Internal Calcs'!$P$22,IF(AK1704="","",AK1704),IF(Overview!$K$17='Internal Calcs'!$P$23,IF(AK1704="","",AK1704),IF(ISNUMBER(A1704),(IF(F1704="Short",G1704-H1704,H1704-G1704)*AZ1704-AX1704),"")))</f>
        <v/>
      </c>
      <c r="AO1704" s="401" t="str">
        <f>IF(Overview!$K$17='Internal Calcs'!$P$22,IF(AL1704="","",AL1704),IF(Overview!$K$17='Internal Calcs'!$P$23,IF(AL1704="","",AL1704),IF(ISNUMBER(A1704),IF(AL1704="",(IF(F1704="Short",G1704-H1704,H1704-G1704)*AZ1704-AX1704),(IF(F1704="Short",G1704-J1704,J1704-G1704)*AZ1704-AX1704)),"")))</f>
        <v/>
      </c>
      <c r="AP1704" s="359" t="str">
        <f>IF(Overview!$K$17='Internal Calcs'!$P$22,"",IF(Overview!$K$17='Internal Calcs'!$P$23,IF(AM1704="","",AM1704),IF(ISNUMBER(A1704),IF(AM1704="",(IF(F1704="Short",G1704-H1704,H1704-G1704)*AZ1704-AX1704),(IF(F1704="Short",G1704-L1704,L1704-G1704)*AZ1704-AX1704)),"")))</f>
        <v/>
      </c>
      <c r="AQ1704" s="188" t="str">
        <f t="shared" si="601"/>
        <v/>
      </c>
      <c r="AR1704" s="188" t="str">
        <f t="shared" si="602"/>
        <v/>
      </c>
      <c r="AS1704" s="188" t="str">
        <f t="shared" si="603"/>
        <v/>
      </c>
      <c r="AT1704" s="188" t="str">
        <f>IF(ISNUMBER(A1704),MAX($AS$2:AS1704)-AS1704,"")</f>
        <v/>
      </c>
      <c r="AU1704" s="189" t="str">
        <f t="shared" si="604"/>
        <v/>
      </c>
      <c r="AV1704" s="190" t="str">
        <f t="shared" si="605"/>
        <v/>
      </c>
      <c r="AW1704" s="190" t="str">
        <f t="shared" si="606"/>
        <v/>
      </c>
      <c r="AX1704" s="191" t="str">
        <f ca="1">IF(ISNUMBER($A1704),INDIRECT(CONCATENATE("'Instrument List'!B",(MATCH(E1704,'Instrument List'!A:A,0))-0)),"")</f>
        <v/>
      </c>
      <c r="AY1704" s="191" t="str">
        <f ca="1">IF(ISNUMBER($A1704),INDIRECT(CONCATENATE("'Instrument List'!D",(MATCH(E1704,'Instrument List'!A:A,0))-0)),"")</f>
        <v/>
      </c>
      <c r="AZ1704" s="191" t="str">
        <f ca="1">IF(ISNUMBER($A1704),INDIRECT(CONCATENATE("'Instrument List'!C",(MATCH(E1704,'Instrument List'!A:A,0))-0)),"")</f>
        <v/>
      </c>
      <c r="BA1704" s="192" t="str">
        <f ca="1">IF(ISNUMBER(A1704),INDIRECT(CONCATENATE("'Instrument List'!E",(MATCH(E1704,'Instrument List'!A:A,0))-0)),"")</f>
        <v/>
      </c>
      <c r="BB1704" s="193" t="str">
        <f t="shared" si="607"/>
        <v/>
      </c>
      <c r="BC1704" s="193" t="str">
        <f t="shared" si="608"/>
        <v/>
      </c>
      <c r="BD1704" s="193" t="str">
        <f ca="1">IF(ISNUMBER(A1704),INDIRECT(CONCATENATE("'Instrument List'!F",(MATCH(E1704,'Instrument List'!A:A,0))-0)),"")</f>
        <v/>
      </c>
    </row>
    <row r="1705" spans="1:56">
      <c r="A1705" s="220" t="str">
        <f t="shared" si="588"/>
        <v/>
      </c>
      <c r="B1705" s="221"/>
      <c r="C1705" s="222"/>
      <c r="D1705" s="169"/>
      <c r="E1705" s="169"/>
      <c r="F1705" s="169"/>
      <c r="G1705" s="202"/>
      <c r="H1705" s="217"/>
      <c r="I1705" s="212"/>
      <c r="J1705" s="206"/>
      <c r="K1705" s="212"/>
      <c r="L1705" s="206"/>
      <c r="M1705" s="212"/>
      <c r="N1705" s="206"/>
      <c r="O1705" s="170" t="str">
        <f t="shared" si="589"/>
        <v/>
      </c>
      <c r="P1705" s="171"/>
      <c r="Q1705" s="171"/>
      <c r="R1705" s="171"/>
      <c r="S1705" s="172" t="str">
        <f t="shared" si="590"/>
        <v/>
      </c>
      <c r="T1705" s="172" t="str">
        <f t="shared" si="591"/>
        <v/>
      </c>
      <c r="U1705" s="171"/>
      <c r="V1705" s="171"/>
      <c r="W1705" s="173" t="str">
        <f t="shared" si="592"/>
        <v/>
      </c>
      <c r="X1705" s="173" t="str">
        <f t="shared" si="593"/>
        <v/>
      </c>
      <c r="Y1705" s="173" t="str">
        <f t="shared" si="594"/>
        <v/>
      </c>
      <c r="Z1705" s="171"/>
      <c r="AA1705" s="171"/>
      <c r="AB1705" s="171"/>
      <c r="AC1705" s="172" t="str">
        <f t="shared" si="595"/>
        <v/>
      </c>
      <c r="AD1705" s="172" t="str">
        <f t="shared" si="596"/>
        <v/>
      </c>
      <c r="AE1705" s="174"/>
      <c r="AF1705" s="175" t="str">
        <f t="shared" si="597"/>
        <v/>
      </c>
      <c r="AG1705" s="169"/>
      <c r="AH1705" s="171"/>
      <c r="AI1705" s="171"/>
      <c r="AJ1705" s="169"/>
      <c r="AK1705" s="176" t="str">
        <f t="shared" si="598"/>
        <v/>
      </c>
      <c r="AL1705" s="176" t="str">
        <f t="shared" si="599"/>
        <v/>
      </c>
      <c r="AM1705" s="176" t="str">
        <f t="shared" si="600"/>
        <v/>
      </c>
      <c r="AN1705" s="359" t="str">
        <f>IF(Overview!$K$17='Internal Calcs'!$P$22,IF(AK1705="","",AK1705),IF(Overview!$K$17='Internal Calcs'!$P$23,IF(AK1705="","",AK1705),IF(ISNUMBER(A1705),(IF(F1705="Short",G1705-H1705,H1705-G1705)*AZ1705-AX1705),"")))</f>
        <v/>
      </c>
      <c r="AO1705" s="401" t="str">
        <f>IF(Overview!$K$17='Internal Calcs'!$P$22,IF(AL1705="","",AL1705),IF(Overview!$K$17='Internal Calcs'!$P$23,IF(AL1705="","",AL1705),IF(ISNUMBER(A1705),IF(AL1705="",(IF(F1705="Short",G1705-H1705,H1705-G1705)*AZ1705-AX1705),(IF(F1705="Short",G1705-J1705,J1705-G1705)*AZ1705-AX1705)),"")))</f>
        <v/>
      </c>
      <c r="AP1705" s="359" t="str">
        <f>IF(Overview!$K$17='Internal Calcs'!$P$22,"",IF(Overview!$K$17='Internal Calcs'!$P$23,IF(AM1705="","",AM1705),IF(ISNUMBER(A1705),IF(AM1705="",(IF(F1705="Short",G1705-H1705,H1705-G1705)*AZ1705-AX1705),(IF(F1705="Short",G1705-L1705,L1705-G1705)*AZ1705-AX1705)),"")))</f>
        <v/>
      </c>
      <c r="AQ1705" s="176" t="str">
        <f t="shared" si="601"/>
        <v/>
      </c>
      <c r="AR1705" s="176" t="str">
        <f t="shared" si="602"/>
        <v/>
      </c>
      <c r="AS1705" s="176" t="str">
        <f t="shared" si="603"/>
        <v/>
      </c>
      <c r="AT1705" s="176" t="str">
        <f>IF(ISNUMBER(A1705),MAX($AS$2:AS1705)-AS1705,"")</f>
        <v/>
      </c>
      <c r="AU1705" s="177" t="str">
        <f t="shared" si="604"/>
        <v/>
      </c>
      <c r="AV1705" s="178" t="str">
        <f t="shared" si="605"/>
        <v/>
      </c>
      <c r="AW1705" s="178" t="str">
        <f t="shared" si="606"/>
        <v/>
      </c>
      <c r="AX1705" s="179" t="str">
        <f ca="1">IF(ISNUMBER($A1705),INDIRECT(CONCATENATE("'Instrument List'!B",(MATCH(E1705,'Instrument List'!A:A,0))-0)),"")</f>
        <v/>
      </c>
      <c r="AY1705" s="179" t="str">
        <f ca="1">IF(ISNUMBER($A1705),INDIRECT(CONCATENATE("'Instrument List'!D",(MATCH(E1705,'Instrument List'!A:A,0))-0)),"")</f>
        <v/>
      </c>
      <c r="AZ1705" s="179" t="str">
        <f ca="1">IF(ISNUMBER($A1705),INDIRECT(CONCATENATE("'Instrument List'!C",(MATCH(E1705,'Instrument List'!A:A,0))-0)),"")</f>
        <v/>
      </c>
      <c r="BA1705" s="180" t="str">
        <f ca="1">IF(ISNUMBER(A1705),INDIRECT(CONCATENATE("'Instrument List'!E",(MATCH(E1705,'Instrument List'!A:A,0))-0)),"")</f>
        <v/>
      </c>
      <c r="BB1705" s="181" t="str">
        <f t="shared" si="607"/>
        <v/>
      </c>
      <c r="BC1705" s="181" t="str">
        <f t="shared" si="608"/>
        <v/>
      </c>
      <c r="BD1705" s="181" t="str">
        <f ca="1">IF(ISNUMBER(A1705),INDIRECT(CONCATENATE("'Instrument List'!F",(MATCH(E1705,'Instrument List'!A:A,0))-0)),"")</f>
        <v/>
      </c>
    </row>
    <row r="1706" spans="1:56">
      <c r="A1706" s="223" t="str">
        <f t="shared" si="588"/>
        <v/>
      </c>
      <c r="B1706" s="224"/>
      <c r="C1706" s="225"/>
      <c r="D1706" s="182"/>
      <c r="E1706" s="182"/>
      <c r="F1706" s="182"/>
      <c r="G1706" s="203"/>
      <c r="H1706" s="218"/>
      <c r="I1706" s="213"/>
      <c r="J1706" s="207"/>
      <c r="K1706" s="213"/>
      <c r="L1706" s="207"/>
      <c r="M1706" s="213"/>
      <c r="N1706" s="207"/>
      <c r="O1706" s="183" t="str">
        <f t="shared" si="589"/>
        <v/>
      </c>
      <c r="P1706" s="184"/>
      <c r="Q1706" s="184"/>
      <c r="R1706" s="275"/>
      <c r="S1706" s="185" t="str">
        <f t="shared" si="590"/>
        <v/>
      </c>
      <c r="T1706" s="185" t="str">
        <f t="shared" si="591"/>
        <v/>
      </c>
      <c r="U1706" s="275"/>
      <c r="V1706" s="275"/>
      <c r="W1706" s="276" t="str">
        <f t="shared" si="592"/>
        <v/>
      </c>
      <c r="X1706" s="276" t="str">
        <f t="shared" si="593"/>
        <v/>
      </c>
      <c r="Y1706" s="276" t="str">
        <f t="shared" si="594"/>
        <v/>
      </c>
      <c r="Z1706" s="275"/>
      <c r="AA1706" s="184"/>
      <c r="AB1706" s="184"/>
      <c r="AC1706" s="185" t="str">
        <f t="shared" si="595"/>
        <v/>
      </c>
      <c r="AD1706" s="185" t="str">
        <f t="shared" si="596"/>
        <v/>
      </c>
      <c r="AE1706" s="186"/>
      <c r="AF1706" s="187" t="str">
        <f t="shared" si="597"/>
        <v/>
      </c>
      <c r="AG1706" s="182"/>
      <c r="AH1706" s="184"/>
      <c r="AI1706" s="184"/>
      <c r="AJ1706" s="182"/>
      <c r="AK1706" s="188" t="str">
        <f t="shared" si="598"/>
        <v/>
      </c>
      <c r="AL1706" s="188" t="str">
        <f t="shared" si="599"/>
        <v/>
      </c>
      <c r="AM1706" s="188" t="str">
        <f t="shared" si="600"/>
        <v/>
      </c>
      <c r="AN1706" s="359" t="str">
        <f>IF(Overview!$K$17='Internal Calcs'!$P$22,IF(AK1706="","",AK1706),IF(Overview!$K$17='Internal Calcs'!$P$23,IF(AK1706="","",AK1706),IF(ISNUMBER(A1706),(IF(F1706="Short",G1706-H1706,H1706-G1706)*AZ1706-AX1706),"")))</f>
        <v/>
      </c>
      <c r="AO1706" s="401" t="str">
        <f>IF(Overview!$K$17='Internal Calcs'!$P$22,IF(AL1706="","",AL1706),IF(Overview!$K$17='Internal Calcs'!$P$23,IF(AL1706="","",AL1706),IF(ISNUMBER(A1706),IF(AL1706="",(IF(F1706="Short",G1706-H1706,H1706-G1706)*AZ1706-AX1706),(IF(F1706="Short",G1706-J1706,J1706-G1706)*AZ1706-AX1706)),"")))</f>
        <v/>
      </c>
      <c r="AP1706" s="359" t="str">
        <f>IF(Overview!$K$17='Internal Calcs'!$P$22,"",IF(Overview!$K$17='Internal Calcs'!$P$23,IF(AM1706="","",AM1706),IF(ISNUMBER(A1706),IF(AM1706="",(IF(F1706="Short",G1706-H1706,H1706-G1706)*AZ1706-AX1706),(IF(F1706="Short",G1706-L1706,L1706-G1706)*AZ1706-AX1706)),"")))</f>
        <v/>
      </c>
      <c r="AQ1706" s="188" t="str">
        <f t="shared" si="601"/>
        <v/>
      </c>
      <c r="AR1706" s="188" t="str">
        <f t="shared" si="602"/>
        <v/>
      </c>
      <c r="AS1706" s="188" t="str">
        <f t="shared" si="603"/>
        <v/>
      </c>
      <c r="AT1706" s="188" t="str">
        <f>IF(ISNUMBER(A1706),MAX($AS$2:AS1706)-AS1706,"")</f>
        <v/>
      </c>
      <c r="AU1706" s="189" t="str">
        <f t="shared" si="604"/>
        <v/>
      </c>
      <c r="AV1706" s="190" t="str">
        <f t="shared" si="605"/>
        <v/>
      </c>
      <c r="AW1706" s="190" t="str">
        <f t="shared" si="606"/>
        <v/>
      </c>
      <c r="AX1706" s="191" t="str">
        <f ca="1">IF(ISNUMBER($A1706),INDIRECT(CONCATENATE("'Instrument List'!B",(MATCH(E1706,'Instrument List'!A:A,0))-0)),"")</f>
        <v/>
      </c>
      <c r="AY1706" s="191" t="str">
        <f ca="1">IF(ISNUMBER($A1706),INDIRECT(CONCATENATE("'Instrument List'!D",(MATCH(E1706,'Instrument List'!A:A,0))-0)),"")</f>
        <v/>
      </c>
      <c r="AZ1706" s="191" t="str">
        <f ca="1">IF(ISNUMBER($A1706),INDIRECT(CONCATENATE("'Instrument List'!C",(MATCH(E1706,'Instrument List'!A:A,0))-0)),"")</f>
        <v/>
      </c>
      <c r="BA1706" s="192" t="str">
        <f ca="1">IF(ISNUMBER(A1706),INDIRECT(CONCATENATE("'Instrument List'!E",(MATCH(E1706,'Instrument List'!A:A,0))-0)),"")</f>
        <v/>
      </c>
      <c r="BB1706" s="193" t="str">
        <f t="shared" si="607"/>
        <v/>
      </c>
      <c r="BC1706" s="193" t="str">
        <f t="shared" si="608"/>
        <v/>
      </c>
      <c r="BD1706" s="193" t="str">
        <f ca="1">IF(ISNUMBER(A1706),INDIRECT(CONCATENATE("'Instrument List'!F",(MATCH(E1706,'Instrument List'!A:A,0))-0)),"")</f>
        <v/>
      </c>
    </row>
    <row r="1707" spans="1:56">
      <c r="A1707" s="220" t="str">
        <f t="shared" si="588"/>
        <v/>
      </c>
      <c r="B1707" s="221"/>
      <c r="C1707" s="222"/>
      <c r="D1707" s="169"/>
      <c r="E1707" s="169"/>
      <c r="F1707" s="169"/>
      <c r="G1707" s="202"/>
      <c r="H1707" s="217"/>
      <c r="I1707" s="212"/>
      <c r="J1707" s="206"/>
      <c r="K1707" s="212"/>
      <c r="L1707" s="206"/>
      <c r="M1707" s="212"/>
      <c r="N1707" s="206"/>
      <c r="O1707" s="170" t="str">
        <f t="shared" si="589"/>
        <v/>
      </c>
      <c r="P1707" s="171"/>
      <c r="Q1707" s="171"/>
      <c r="R1707" s="171"/>
      <c r="S1707" s="172" t="str">
        <f t="shared" si="590"/>
        <v/>
      </c>
      <c r="T1707" s="172" t="str">
        <f t="shared" si="591"/>
        <v/>
      </c>
      <c r="U1707" s="171"/>
      <c r="V1707" s="171"/>
      <c r="W1707" s="173" t="str">
        <f t="shared" si="592"/>
        <v/>
      </c>
      <c r="X1707" s="173" t="str">
        <f t="shared" si="593"/>
        <v/>
      </c>
      <c r="Y1707" s="173" t="str">
        <f t="shared" si="594"/>
        <v/>
      </c>
      <c r="Z1707" s="171"/>
      <c r="AA1707" s="171"/>
      <c r="AB1707" s="171"/>
      <c r="AC1707" s="172" t="str">
        <f t="shared" si="595"/>
        <v/>
      </c>
      <c r="AD1707" s="172" t="str">
        <f t="shared" si="596"/>
        <v/>
      </c>
      <c r="AE1707" s="174"/>
      <c r="AF1707" s="175" t="str">
        <f t="shared" si="597"/>
        <v/>
      </c>
      <c r="AG1707" s="169"/>
      <c r="AH1707" s="171"/>
      <c r="AI1707" s="171"/>
      <c r="AJ1707" s="169"/>
      <c r="AK1707" s="176" t="str">
        <f t="shared" si="598"/>
        <v/>
      </c>
      <c r="AL1707" s="176" t="str">
        <f t="shared" si="599"/>
        <v/>
      </c>
      <c r="AM1707" s="176" t="str">
        <f t="shared" si="600"/>
        <v/>
      </c>
      <c r="AN1707" s="359" t="str">
        <f>IF(Overview!$K$17='Internal Calcs'!$P$22,IF(AK1707="","",AK1707),IF(Overview!$K$17='Internal Calcs'!$P$23,IF(AK1707="","",AK1707),IF(ISNUMBER(A1707),(IF(F1707="Short",G1707-H1707,H1707-G1707)*AZ1707-AX1707),"")))</f>
        <v/>
      </c>
      <c r="AO1707" s="401" t="str">
        <f>IF(Overview!$K$17='Internal Calcs'!$P$22,IF(AL1707="","",AL1707),IF(Overview!$K$17='Internal Calcs'!$P$23,IF(AL1707="","",AL1707),IF(ISNUMBER(A1707),IF(AL1707="",(IF(F1707="Short",G1707-H1707,H1707-G1707)*AZ1707-AX1707),(IF(F1707="Short",G1707-J1707,J1707-G1707)*AZ1707-AX1707)),"")))</f>
        <v/>
      </c>
      <c r="AP1707" s="359" t="str">
        <f>IF(Overview!$K$17='Internal Calcs'!$P$22,"",IF(Overview!$K$17='Internal Calcs'!$P$23,IF(AM1707="","",AM1707),IF(ISNUMBER(A1707),IF(AM1707="",(IF(F1707="Short",G1707-H1707,H1707-G1707)*AZ1707-AX1707),(IF(F1707="Short",G1707-L1707,L1707-G1707)*AZ1707-AX1707)),"")))</f>
        <v/>
      </c>
      <c r="AQ1707" s="176" t="str">
        <f t="shared" si="601"/>
        <v/>
      </c>
      <c r="AR1707" s="176" t="str">
        <f t="shared" si="602"/>
        <v/>
      </c>
      <c r="AS1707" s="176" t="str">
        <f t="shared" si="603"/>
        <v/>
      </c>
      <c r="AT1707" s="176" t="str">
        <f>IF(ISNUMBER(A1707),MAX($AS$2:AS1707)-AS1707,"")</f>
        <v/>
      </c>
      <c r="AU1707" s="177" t="str">
        <f t="shared" si="604"/>
        <v/>
      </c>
      <c r="AV1707" s="178" t="str">
        <f t="shared" si="605"/>
        <v/>
      </c>
      <c r="AW1707" s="178" t="str">
        <f t="shared" si="606"/>
        <v/>
      </c>
      <c r="AX1707" s="179" t="str">
        <f ca="1">IF(ISNUMBER($A1707),INDIRECT(CONCATENATE("'Instrument List'!B",(MATCH(E1707,'Instrument List'!A:A,0))-0)),"")</f>
        <v/>
      </c>
      <c r="AY1707" s="179" t="str">
        <f ca="1">IF(ISNUMBER($A1707),INDIRECT(CONCATENATE("'Instrument List'!D",(MATCH(E1707,'Instrument List'!A:A,0))-0)),"")</f>
        <v/>
      </c>
      <c r="AZ1707" s="179" t="str">
        <f ca="1">IF(ISNUMBER($A1707),INDIRECT(CONCATENATE("'Instrument List'!C",(MATCH(E1707,'Instrument List'!A:A,0))-0)),"")</f>
        <v/>
      </c>
      <c r="BA1707" s="180" t="str">
        <f ca="1">IF(ISNUMBER(A1707),INDIRECT(CONCATENATE("'Instrument List'!E",(MATCH(E1707,'Instrument List'!A:A,0))-0)),"")</f>
        <v/>
      </c>
      <c r="BB1707" s="181" t="str">
        <f t="shared" si="607"/>
        <v/>
      </c>
      <c r="BC1707" s="181" t="str">
        <f t="shared" si="608"/>
        <v/>
      </c>
      <c r="BD1707" s="181" t="str">
        <f ca="1">IF(ISNUMBER(A1707),INDIRECT(CONCATENATE("'Instrument List'!F",(MATCH(E1707,'Instrument List'!A:A,0))-0)),"")</f>
        <v/>
      </c>
    </row>
    <row r="1708" spans="1:56">
      <c r="A1708" s="223" t="str">
        <f t="shared" si="588"/>
        <v/>
      </c>
      <c r="B1708" s="224"/>
      <c r="C1708" s="225"/>
      <c r="D1708" s="182"/>
      <c r="E1708" s="182"/>
      <c r="F1708" s="182"/>
      <c r="G1708" s="203"/>
      <c r="H1708" s="218"/>
      <c r="I1708" s="213"/>
      <c r="J1708" s="207"/>
      <c r="K1708" s="213"/>
      <c r="L1708" s="207"/>
      <c r="M1708" s="213"/>
      <c r="N1708" s="207"/>
      <c r="O1708" s="183" t="str">
        <f t="shared" si="589"/>
        <v/>
      </c>
      <c r="P1708" s="184"/>
      <c r="Q1708" s="184"/>
      <c r="R1708" s="275"/>
      <c r="S1708" s="185" t="str">
        <f t="shared" si="590"/>
        <v/>
      </c>
      <c r="T1708" s="185" t="str">
        <f t="shared" si="591"/>
        <v/>
      </c>
      <c r="U1708" s="275"/>
      <c r="V1708" s="275"/>
      <c r="W1708" s="276" t="str">
        <f t="shared" si="592"/>
        <v/>
      </c>
      <c r="X1708" s="276" t="str">
        <f t="shared" si="593"/>
        <v/>
      </c>
      <c r="Y1708" s="276" t="str">
        <f t="shared" si="594"/>
        <v/>
      </c>
      <c r="Z1708" s="275"/>
      <c r="AA1708" s="184"/>
      <c r="AB1708" s="184"/>
      <c r="AC1708" s="185" t="str">
        <f t="shared" si="595"/>
        <v/>
      </c>
      <c r="AD1708" s="185" t="str">
        <f t="shared" si="596"/>
        <v/>
      </c>
      <c r="AE1708" s="186"/>
      <c r="AF1708" s="187" t="str">
        <f t="shared" si="597"/>
        <v/>
      </c>
      <c r="AG1708" s="182"/>
      <c r="AH1708" s="184"/>
      <c r="AI1708" s="184"/>
      <c r="AJ1708" s="182"/>
      <c r="AK1708" s="188" t="str">
        <f t="shared" si="598"/>
        <v/>
      </c>
      <c r="AL1708" s="188" t="str">
        <f t="shared" si="599"/>
        <v/>
      </c>
      <c r="AM1708" s="188" t="str">
        <f t="shared" si="600"/>
        <v/>
      </c>
      <c r="AN1708" s="359" t="str">
        <f>IF(Overview!$K$17='Internal Calcs'!$P$22,IF(AK1708="","",AK1708),IF(Overview!$K$17='Internal Calcs'!$P$23,IF(AK1708="","",AK1708),IF(ISNUMBER(A1708),(IF(F1708="Short",G1708-H1708,H1708-G1708)*AZ1708-AX1708),"")))</f>
        <v/>
      </c>
      <c r="AO1708" s="401" t="str">
        <f>IF(Overview!$K$17='Internal Calcs'!$P$22,IF(AL1708="","",AL1708),IF(Overview!$K$17='Internal Calcs'!$P$23,IF(AL1708="","",AL1708),IF(ISNUMBER(A1708),IF(AL1708="",(IF(F1708="Short",G1708-H1708,H1708-G1708)*AZ1708-AX1708),(IF(F1708="Short",G1708-J1708,J1708-G1708)*AZ1708-AX1708)),"")))</f>
        <v/>
      </c>
      <c r="AP1708" s="359" t="str">
        <f>IF(Overview!$K$17='Internal Calcs'!$P$22,"",IF(Overview!$K$17='Internal Calcs'!$P$23,IF(AM1708="","",AM1708),IF(ISNUMBER(A1708),IF(AM1708="",(IF(F1708="Short",G1708-H1708,H1708-G1708)*AZ1708-AX1708),(IF(F1708="Short",G1708-L1708,L1708-G1708)*AZ1708-AX1708)),"")))</f>
        <v/>
      </c>
      <c r="AQ1708" s="188" t="str">
        <f t="shared" si="601"/>
        <v/>
      </c>
      <c r="AR1708" s="188" t="str">
        <f t="shared" si="602"/>
        <v/>
      </c>
      <c r="AS1708" s="188" t="str">
        <f t="shared" si="603"/>
        <v/>
      </c>
      <c r="AT1708" s="188" t="str">
        <f>IF(ISNUMBER(A1708),MAX($AS$2:AS1708)-AS1708,"")</f>
        <v/>
      </c>
      <c r="AU1708" s="189" t="str">
        <f t="shared" si="604"/>
        <v/>
      </c>
      <c r="AV1708" s="190" t="str">
        <f t="shared" si="605"/>
        <v/>
      </c>
      <c r="AW1708" s="190" t="str">
        <f t="shared" si="606"/>
        <v/>
      </c>
      <c r="AX1708" s="191" t="str">
        <f ca="1">IF(ISNUMBER($A1708),INDIRECT(CONCATENATE("'Instrument List'!B",(MATCH(E1708,'Instrument List'!A:A,0))-0)),"")</f>
        <v/>
      </c>
      <c r="AY1708" s="191" t="str">
        <f ca="1">IF(ISNUMBER($A1708),INDIRECT(CONCATENATE("'Instrument List'!D",(MATCH(E1708,'Instrument List'!A:A,0))-0)),"")</f>
        <v/>
      </c>
      <c r="AZ1708" s="191" t="str">
        <f ca="1">IF(ISNUMBER($A1708),INDIRECT(CONCATENATE("'Instrument List'!C",(MATCH(E1708,'Instrument List'!A:A,0))-0)),"")</f>
        <v/>
      </c>
      <c r="BA1708" s="192" t="str">
        <f ca="1">IF(ISNUMBER(A1708),INDIRECT(CONCATENATE("'Instrument List'!E",(MATCH(E1708,'Instrument List'!A:A,0))-0)),"")</f>
        <v/>
      </c>
      <c r="BB1708" s="193" t="str">
        <f t="shared" si="607"/>
        <v/>
      </c>
      <c r="BC1708" s="193" t="str">
        <f t="shared" si="608"/>
        <v/>
      </c>
      <c r="BD1708" s="193" t="str">
        <f ca="1">IF(ISNUMBER(A1708),INDIRECT(CONCATENATE("'Instrument List'!F",(MATCH(E1708,'Instrument List'!A:A,0))-0)),"")</f>
        <v/>
      </c>
    </row>
    <row r="1709" spans="1:56">
      <c r="A1709" s="220" t="str">
        <f t="shared" si="588"/>
        <v/>
      </c>
      <c r="B1709" s="221"/>
      <c r="C1709" s="222"/>
      <c r="D1709" s="169"/>
      <c r="E1709" s="169"/>
      <c r="F1709" s="169"/>
      <c r="G1709" s="202"/>
      <c r="H1709" s="217"/>
      <c r="I1709" s="212"/>
      <c r="J1709" s="206"/>
      <c r="K1709" s="212"/>
      <c r="L1709" s="206"/>
      <c r="M1709" s="212"/>
      <c r="N1709" s="206"/>
      <c r="O1709" s="170" t="str">
        <f t="shared" si="589"/>
        <v/>
      </c>
      <c r="P1709" s="171"/>
      <c r="Q1709" s="171"/>
      <c r="R1709" s="171"/>
      <c r="S1709" s="172" t="str">
        <f t="shared" si="590"/>
        <v/>
      </c>
      <c r="T1709" s="172" t="str">
        <f t="shared" si="591"/>
        <v/>
      </c>
      <c r="U1709" s="171"/>
      <c r="V1709" s="171"/>
      <c r="W1709" s="173" t="str">
        <f t="shared" si="592"/>
        <v/>
      </c>
      <c r="X1709" s="173" t="str">
        <f t="shared" si="593"/>
        <v/>
      </c>
      <c r="Y1709" s="173" t="str">
        <f t="shared" si="594"/>
        <v/>
      </c>
      <c r="Z1709" s="171"/>
      <c r="AA1709" s="171"/>
      <c r="AB1709" s="171"/>
      <c r="AC1709" s="172" t="str">
        <f t="shared" si="595"/>
        <v/>
      </c>
      <c r="AD1709" s="172" t="str">
        <f t="shared" si="596"/>
        <v/>
      </c>
      <c r="AE1709" s="174"/>
      <c r="AF1709" s="175" t="str">
        <f t="shared" si="597"/>
        <v/>
      </c>
      <c r="AG1709" s="169"/>
      <c r="AH1709" s="171"/>
      <c r="AI1709" s="171"/>
      <c r="AJ1709" s="169"/>
      <c r="AK1709" s="176" t="str">
        <f t="shared" si="598"/>
        <v/>
      </c>
      <c r="AL1709" s="176" t="str">
        <f t="shared" si="599"/>
        <v/>
      </c>
      <c r="AM1709" s="176" t="str">
        <f t="shared" si="600"/>
        <v/>
      </c>
      <c r="AN1709" s="359" t="str">
        <f>IF(Overview!$K$17='Internal Calcs'!$P$22,IF(AK1709="","",AK1709),IF(Overview!$K$17='Internal Calcs'!$P$23,IF(AK1709="","",AK1709),IF(ISNUMBER(A1709),(IF(F1709="Short",G1709-H1709,H1709-G1709)*AZ1709-AX1709),"")))</f>
        <v/>
      </c>
      <c r="AO1709" s="401" t="str">
        <f>IF(Overview!$K$17='Internal Calcs'!$P$22,IF(AL1709="","",AL1709),IF(Overview!$K$17='Internal Calcs'!$P$23,IF(AL1709="","",AL1709),IF(ISNUMBER(A1709),IF(AL1709="",(IF(F1709="Short",G1709-H1709,H1709-G1709)*AZ1709-AX1709),(IF(F1709="Short",G1709-J1709,J1709-G1709)*AZ1709-AX1709)),"")))</f>
        <v/>
      </c>
      <c r="AP1709" s="359" t="str">
        <f>IF(Overview!$K$17='Internal Calcs'!$P$22,"",IF(Overview!$K$17='Internal Calcs'!$P$23,IF(AM1709="","",AM1709),IF(ISNUMBER(A1709),IF(AM1709="",(IF(F1709="Short",G1709-H1709,H1709-G1709)*AZ1709-AX1709),(IF(F1709="Short",G1709-L1709,L1709-G1709)*AZ1709-AX1709)),"")))</f>
        <v/>
      </c>
      <c r="AQ1709" s="176" t="str">
        <f t="shared" si="601"/>
        <v/>
      </c>
      <c r="AR1709" s="176" t="str">
        <f t="shared" si="602"/>
        <v/>
      </c>
      <c r="AS1709" s="176" t="str">
        <f t="shared" si="603"/>
        <v/>
      </c>
      <c r="AT1709" s="176" t="str">
        <f>IF(ISNUMBER(A1709),MAX($AS$2:AS1709)-AS1709,"")</f>
        <v/>
      </c>
      <c r="AU1709" s="177" t="str">
        <f t="shared" si="604"/>
        <v/>
      </c>
      <c r="AV1709" s="178" t="str">
        <f t="shared" si="605"/>
        <v/>
      </c>
      <c r="AW1709" s="178" t="str">
        <f t="shared" si="606"/>
        <v/>
      </c>
      <c r="AX1709" s="179" t="str">
        <f ca="1">IF(ISNUMBER($A1709),INDIRECT(CONCATENATE("'Instrument List'!B",(MATCH(E1709,'Instrument List'!A:A,0))-0)),"")</f>
        <v/>
      </c>
      <c r="AY1709" s="179" t="str">
        <f ca="1">IF(ISNUMBER($A1709),INDIRECT(CONCATENATE("'Instrument List'!D",(MATCH(E1709,'Instrument List'!A:A,0))-0)),"")</f>
        <v/>
      </c>
      <c r="AZ1709" s="179" t="str">
        <f ca="1">IF(ISNUMBER($A1709),INDIRECT(CONCATENATE("'Instrument List'!C",(MATCH(E1709,'Instrument List'!A:A,0))-0)),"")</f>
        <v/>
      </c>
      <c r="BA1709" s="180" t="str">
        <f ca="1">IF(ISNUMBER(A1709),INDIRECT(CONCATENATE("'Instrument List'!E",(MATCH(E1709,'Instrument List'!A:A,0))-0)),"")</f>
        <v/>
      </c>
      <c r="BB1709" s="181" t="str">
        <f t="shared" si="607"/>
        <v/>
      </c>
      <c r="BC1709" s="181" t="str">
        <f t="shared" si="608"/>
        <v/>
      </c>
      <c r="BD1709" s="181" t="str">
        <f ca="1">IF(ISNUMBER(A1709),INDIRECT(CONCATENATE("'Instrument List'!F",(MATCH(E1709,'Instrument List'!A:A,0))-0)),"")</f>
        <v/>
      </c>
    </row>
    <row r="1710" spans="1:56">
      <c r="A1710" s="223" t="str">
        <f t="shared" si="588"/>
        <v/>
      </c>
      <c r="B1710" s="224"/>
      <c r="C1710" s="225"/>
      <c r="D1710" s="182"/>
      <c r="E1710" s="182"/>
      <c r="F1710" s="182"/>
      <c r="G1710" s="203"/>
      <c r="H1710" s="218"/>
      <c r="I1710" s="213"/>
      <c r="J1710" s="207"/>
      <c r="K1710" s="213"/>
      <c r="L1710" s="207"/>
      <c r="M1710" s="213"/>
      <c r="N1710" s="207"/>
      <c r="O1710" s="183" t="str">
        <f t="shared" si="589"/>
        <v/>
      </c>
      <c r="P1710" s="184"/>
      <c r="Q1710" s="184"/>
      <c r="R1710" s="275"/>
      <c r="S1710" s="185" t="str">
        <f t="shared" si="590"/>
        <v/>
      </c>
      <c r="T1710" s="185" t="str">
        <f t="shared" si="591"/>
        <v/>
      </c>
      <c r="U1710" s="275"/>
      <c r="V1710" s="275"/>
      <c r="W1710" s="276" t="str">
        <f t="shared" si="592"/>
        <v/>
      </c>
      <c r="X1710" s="276" t="str">
        <f t="shared" si="593"/>
        <v/>
      </c>
      <c r="Y1710" s="276" t="str">
        <f t="shared" si="594"/>
        <v/>
      </c>
      <c r="Z1710" s="275"/>
      <c r="AA1710" s="184"/>
      <c r="AB1710" s="184"/>
      <c r="AC1710" s="185" t="str">
        <f t="shared" si="595"/>
        <v/>
      </c>
      <c r="AD1710" s="185" t="str">
        <f t="shared" si="596"/>
        <v/>
      </c>
      <c r="AE1710" s="186"/>
      <c r="AF1710" s="187" t="str">
        <f t="shared" si="597"/>
        <v/>
      </c>
      <c r="AG1710" s="182"/>
      <c r="AH1710" s="184"/>
      <c r="AI1710" s="184"/>
      <c r="AJ1710" s="182"/>
      <c r="AK1710" s="188" t="str">
        <f t="shared" si="598"/>
        <v/>
      </c>
      <c r="AL1710" s="188" t="str">
        <f t="shared" si="599"/>
        <v/>
      </c>
      <c r="AM1710" s="188" t="str">
        <f t="shared" si="600"/>
        <v/>
      </c>
      <c r="AN1710" s="359" t="str">
        <f>IF(Overview!$K$17='Internal Calcs'!$P$22,IF(AK1710="","",AK1710),IF(Overview!$K$17='Internal Calcs'!$P$23,IF(AK1710="","",AK1710),IF(ISNUMBER(A1710),(IF(F1710="Short",G1710-H1710,H1710-G1710)*AZ1710-AX1710),"")))</f>
        <v/>
      </c>
      <c r="AO1710" s="401" t="str">
        <f>IF(Overview!$K$17='Internal Calcs'!$P$22,IF(AL1710="","",AL1710),IF(Overview!$K$17='Internal Calcs'!$P$23,IF(AL1710="","",AL1710),IF(ISNUMBER(A1710),IF(AL1710="",(IF(F1710="Short",G1710-H1710,H1710-G1710)*AZ1710-AX1710),(IF(F1710="Short",G1710-J1710,J1710-G1710)*AZ1710-AX1710)),"")))</f>
        <v/>
      </c>
      <c r="AP1710" s="359" t="str">
        <f>IF(Overview!$K$17='Internal Calcs'!$P$22,"",IF(Overview!$K$17='Internal Calcs'!$P$23,IF(AM1710="","",AM1710),IF(ISNUMBER(A1710),IF(AM1710="",(IF(F1710="Short",G1710-H1710,H1710-G1710)*AZ1710-AX1710),(IF(F1710="Short",G1710-L1710,L1710-G1710)*AZ1710-AX1710)),"")))</f>
        <v/>
      </c>
      <c r="AQ1710" s="188" t="str">
        <f t="shared" si="601"/>
        <v/>
      </c>
      <c r="AR1710" s="188" t="str">
        <f t="shared" si="602"/>
        <v/>
      </c>
      <c r="AS1710" s="188" t="str">
        <f t="shared" si="603"/>
        <v/>
      </c>
      <c r="AT1710" s="188" t="str">
        <f>IF(ISNUMBER(A1710),MAX($AS$2:AS1710)-AS1710,"")</f>
        <v/>
      </c>
      <c r="AU1710" s="189" t="str">
        <f t="shared" si="604"/>
        <v/>
      </c>
      <c r="AV1710" s="190" t="str">
        <f t="shared" si="605"/>
        <v/>
      </c>
      <c r="AW1710" s="190" t="str">
        <f t="shared" si="606"/>
        <v/>
      </c>
      <c r="AX1710" s="191" t="str">
        <f ca="1">IF(ISNUMBER($A1710),INDIRECT(CONCATENATE("'Instrument List'!B",(MATCH(E1710,'Instrument List'!A:A,0))-0)),"")</f>
        <v/>
      </c>
      <c r="AY1710" s="191" t="str">
        <f ca="1">IF(ISNUMBER($A1710),INDIRECT(CONCATENATE("'Instrument List'!D",(MATCH(E1710,'Instrument List'!A:A,0))-0)),"")</f>
        <v/>
      </c>
      <c r="AZ1710" s="191" t="str">
        <f ca="1">IF(ISNUMBER($A1710),INDIRECT(CONCATENATE("'Instrument List'!C",(MATCH(E1710,'Instrument List'!A:A,0))-0)),"")</f>
        <v/>
      </c>
      <c r="BA1710" s="192" t="str">
        <f ca="1">IF(ISNUMBER(A1710),INDIRECT(CONCATENATE("'Instrument List'!E",(MATCH(E1710,'Instrument List'!A:A,0))-0)),"")</f>
        <v/>
      </c>
      <c r="BB1710" s="193" t="str">
        <f t="shared" si="607"/>
        <v/>
      </c>
      <c r="BC1710" s="193" t="str">
        <f t="shared" si="608"/>
        <v/>
      </c>
      <c r="BD1710" s="193" t="str">
        <f ca="1">IF(ISNUMBER(A1710),INDIRECT(CONCATENATE("'Instrument List'!F",(MATCH(E1710,'Instrument List'!A:A,0))-0)),"")</f>
        <v/>
      </c>
    </row>
    <row r="1711" spans="1:56">
      <c r="A1711" s="220" t="str">
        <f t="shared" si="588"/>
        <v/>
      </c>
      <c r="B1711" s="221"/>
      <c r="C1711" s="222"/>
      <c r="D1711" s="169"/>
      <c r="E1711" s="169"/>
      <c r="F1711" s="169"/>
      <c r="G1711" s="202"/>
      <c r="H1711" s="217"/>
      <c r="I1711" s="212"/>
      <c r="J1711" s="206"/>
      <c r="K1711" s="212"/>
      <c r="L1711" s="206"/>
      <c r="M1711" s="212"/>
      <c r="N1711" s="206"/>
      <c r="O1711" s="170" t="str">
        <f t="shared" si="589"/>
        <v/>
      </c>
      <c r="P1711" s="171"/>
      <c r="Q1711" s="171"/>
      <c r="R1711" s="171"/>
      <c r="S1711" s="172" t="str">
        <f t="shared" si="590"/>
        <v/>
      </c>
      <c r="T1711" s="172" t="str">
        <f t="shared" si="591"/>
        <v/>
      </c>
      <c r="U1711" s="171"/>
      <c r="V1711" s="171"/>
      <c r="W1711" s="173" t="str">
        <f t="shared" si="592"/>
        <v/>
      </c>
      <c r="X1711" s="173" t="str">
        <f t="shared" si="593"/>
        <v/>
      </c>
      <c r="Y1711" s="173" t="str">
        <f t="shared" si="594"/>
        <v/>
      </c>
      <c r="Z1711" s="171"/>
      <c r="AA1711" s="171"/>
      <c r="AB1711" s="171"/>
      <c r="AC1711" s="172" t="str">
        <f t="shared" si="595"/>
        <v/>
      </c>
      <c r="AD1711" s="172" t="str">
        <f t="shared" si="596"/>
        <v/>
      </c>
      <c r="AE1711" s="174"/>
      <c r="AF1711" s="175" t="str">
        <f t="shared" si="597"/>
        <v/>
      </c>
      <c r="AG1711" s="169"/>
      <c r="AH1711" s="171"/>
      <c r="AI1711" s="171"/>
      <c r="AJ1711" s="169"/>
      <c r="AK1711" s="176" t="str">
        <f t="shared" si="598"/>
        <v/>
      </c>
      <c r="AL1711" s="176" t="str">
        <f t="shared" si="599"/>
        <v/>
      </c>
      <c r="AM1711" s="176" t="str">
        <f t="shared" si="600"/>
        <v/>
      </c>
      <c r="AN1711" s="359" t="str">
        <f>IF(Overview!$K$17='Internal Calcs'!$P$22,IF(AK1711="","",AK1711),IF(Overview!$K$17='Internal Calcs'!$P$23,IF(AK1711="","",AK1711),IF(ISNUMBER(A1711),(IF(F1711="Short",G1711-H1711,H1711-G1711)*AZ1711-AX1711),"")))</f>
        <v/>
      </c>
      <c r="AO1711" s="401" t="str">
        <f>IF(Overview!$K$17='Internal Calcs'!$P$22,IF(AL1711="","",AL1711),IF(Overview!$K$17='Internal Calcs'!$P$23,IF(AL1711="","",AL1711),IF(ISNUMBER(A1711),IF(AL1711="",(IF(F1711="Short",G1711-H1711,H1711-G1711)*AZ1711-AX1711),(IF(F1711="Short",G1711-J1711,J1711-G1711)*AZ1711-AX1711)),"")))</f>
        <v/>
      </c>
      <c r="AP1711" s="359" t="str">
        <f>IF(Overview!$K$17='Internal Calcs'!$P$22,"",IF(Overview!$K$17='Internal Calcs'!$P$23,IF(AM1711="","",AM1711),IF(ISNUMBER(A1711),IF(AM1711="",(IF(F1711="Short",G1711-H1711,H1711-G1711)*AZ1711-AX1711),(IF(F1711="Short",G1711-L1711,L1711-G1711)*AZ1711-AX1711)),"")))</f>
        <v/>
      </c>
      <c r="AQ1711" s="176" t="str">
        <f t="shared" si="601"/>
        <v/>
      </c>
      <c r="AR1711" s="176" t="str">
        <f t="shared" si="602"/>
        <v/>
      </c>
      <c r="AS1711" s="176" t="str">
        <f t="shared" si="603"/>
        <v/>
      </c>
      <c r="AT1711" s="176" t="str">
        <f>IF(ISNUMBER(A1711),MAX($AS$2:AS1711)-AS1711,"")</f>
        <v/>
      </c>
      <c r="AU1711" s="177" t="str">
        <f t="shared" si="604"/>
        <v/>
      </c>
      <c r="AV1711" s="178" t="str">
        <f t="shared" si="605"/>
        <v/>
      </c>
      <c r="AW1711" s="178" t="str">
        <f t="shared" si="606"/>
        <v/>
      </c>
      <c r="AX1711" s="179" t="str">
        <f ca="1">IF(ISNUMBER($A1711),INDIRECT(CONCATENATE("'Instrument List'!B",(MATCH(E1711,'Instrument List'!A:A,0))-0)),"")</f>
        <v/>
      </c>
      <c r="AY1711" s="179" t="str">
        <f ca="1">IF(ISNUMBER($A1711),INDIRECT(CONCATENATE("'Instrument List'!D",(MATCH(E1711,'Instrument List'!A:A,0))-0)),"")</f>
        <v/>
      </c>
      <c r="AZ1711" s="179" t="str">
        <f ca="1">IF(ISNUMBER($A1711),INDIRECT(CONCATENATE("'Instrument List'!C",(MATCH(E1711,'Instrument List'!A:A,0))-0)),"")</f>
        <v/>
      </c>
      <c r="BA1711" s="180" t="str">
        <f ca="1">IF(ISNUMBER(A1711),INDIRECT(CONCATENATE("'Instrument List'!E",(MATCH(E1711,'Instrument List'!A:A,0))-0)),"")</f>
        <v/>
      </c>
      <c r="BB1711" s="181" t="str">
        <f t="shared" si="607"/>
        <v/>
      </c>
      <c r="BC1711" s="181" t="str">
        <f t="shared" si="608"/>
        <v/>
      </c>
      <c r="BD1711" s="181" t="str">
        <f ca="1">IF(ISNUMBER(A1711),INDIRECT(CONCATENATE("'Instrument List'!F",(MATCH(E1711,'Instrument List'!A:A,0))-0)),"")</f>
        <v/>
      </c>
    </row>
    <row r="1712" spans="1:56">
      <c r="A1712" s="223" t="str">
        <f t="shared" si="588"/>
        <v/>
      </c>
      <c r="B1712" s="224"/>
      <c r="C1712" s="225"/>
      <c r="D1712" s="182"/>
      <c r="E1712" s="182"/>
      <c r="F1712" s="182"/>
      <c r="G1712" s="203"/>
      <c r="H1712" s="218"/>
      <c r="I1712" s="213"/>
      <c r="J1712" s="207"/>
      <c r="K1712" s="213"/>
      <c r="L1712" s="207"/>
      <c r="M1712" s="213"/>
      <c r="N1712" s="207"/>
      <c r="O1712" s="183" t="str">
        <f t="shared" si="589"/>
        <v/>
      </c>
      <c r="P1712" s="184"/>
      <c r="Q1712" s="184"/>
      <c r="R1712" s="275"/>
      <c r="S1712" s="185" t="str">
        <f t="shared" si="590"/>
        <v/>
      </c>
      <c r="T1712" s="185" t="str">
        <f t="shared" si="591"/>
        <v/>
      </c>
      <c r="U1712" s="275"/>
      <c r="V1712" s="275"/>
      <c r="W1712" s="276" t="str">
        <f t="shared" si="592"/>
        <v/>
      </c>
      <c r="X1712" s="276" t="str">
        <f t="shared" si="593"/>
        <v/>
      </c>
      <c r="Y1712" s="276" t="str">
        <f t="shared" si="594"/>
        <v/>
      </c>
      <c r="Z1712" s="275"/>
      <c r="AA1712" s="184"/>
      <c r="AB1712" s="184"/>
      <c r="AC1712" s="185" t="str">
        <f t="shared" si="595"/>
        <v/>
      </c>
      <c r="AD1712" s="185" t="str">
        <f t="shared" si="596"/>
        <v/>
      </c>
      <c r="AE1712" s="186"/>
      <c r="AF1712" s="187" t="str">
        <f t="shared" si="597"/>
        <v/>
      </c>
      <c r="AG1712" s="182"/>
      <c r="AH1712" s="184"/>
      <c r="AI1712" s="184"/>
      <c r="AJ1712" s="182"/>
      <c r="AK1712" s="188" t="str">
        <f t="shared" si="598"/>
        <v/>
      </c>
      <c r="AL1712" s="188" t="str">
        <f t="shared" si="599"/>
        <v/>
      </c>
      <c r="AM1712" s="188" t="str">
        <f t="shared" si="600"/>
        <v/>
      </c>
      <c r="AN1712" s="359" t="str">
        <f>IF(Overview!$K$17='Internal Calcs'!$P$22,IF(AK1712="","",AK1712),IF(Overview!$K$17='Internal Calcs'!$P$23,IF(AK1712="","",AK1712),IF(ISNUMBER(A1712),(IF(F1712="Short",G1712-H1712,H1712-G1712)*AZ1712-AX1712),"")))</f>
        <v/>
      </c>
      <c r="AO1712" s="401" t="str">
        <f>IF(Overview!$K$17='Internal Calcs'!$P$22,IF(AL1712="","",AL1712),IF(Overview!$K$17='Internal Calcs'!$P$23,IF(AL1712="","",AL1712),IF(ISNUMBER(A1712),IF(AL1712="",(IF(F1712="Short",G1712-H1712,H1712-G1712)*AZ1712-AX1712),(IF(F1712="Short",G1712-J1712,J1712-G1712)*AZ1712-AX1712)),"")))</f>
        <v/>
      </c>
      <c r="AP1712" s="359" t="str">
        <f>IF(Overview!$K$17='Internal Calcs'!$P$22,"",IF(Overview!$K$17='Internal Calcs'!$P$23,IF(AM1712="","",AM1712),IF(ISNUMBER(A1712),IF(AM1712="",(IF(F1712="Short",G1712-H1712,H1712-G1712)*AZ1712-AX1712),(IF(F1712="Short",G1712-L1712,L1712-G1712)*AZ1712-AX1712)),"")))</f>
        <v/>
      </c>
      <c r="AQ1712" s="188" t="str">
        <f t="shared" si="601"/>
        <v/>
      </c>
      <c r="AR1712" s="188" t="str">
        <f t="shared" si="602"/>
        <v/>
      </c>
      <c r="AS1712" s="188" t="str">
        <f t="shared" si="603"/>
        <v/>
      </c>
      <c r="AT1712" s="188" t="str">
        <f>IF(ISNUMBER(A1712),MAX($AS$2:AS1712)-AS1712,"")</f>
        <v/>
      </c>
      <c r="AU1712" s="189" t="str">
        <f t="shared" si="604"/>
        <v/>
      </c>
      <c r="AV1712" s="190" t="str">
        <f t="shared" si="605"/>
        <v/>
      </c>
      <c r="AW1712" s="190" t="str">
        <f t="shared" si="606"/>
        <v/>
      </c>
      <c r="AX1712" s="191" t="str">
        <f ca="1">IF(ISNUMBER($A1712),INDIRECT(CONCATENATE("'Instrument List'!B",(MATCH(E1712,'Instrument List'!A:A,0))-0)),"")</f>
        <v/>
      </c>
      <c r="AY1712" s="191" t="str">
        <f ca="1">IF(ISNUMBER($A1712),INDIRECT(CONCATENATE("'Instrument List'!D",(MATCH(E1712,'Instrument List'!A:A,0))-0)),"")</f>
        <v/>
      </c>
      <c r="AZ1712" s="191" t="str">
        <f ca="1">IF(ISNUMBER($A1712),INDIRECT(CONCATENATE("'Instrument List'!C",(MATCH(E1712,'Instrument List'!A:A,0))-0)),"")</f>
        <v/>
      </c>
      <c r="BA1712" s="192" t="str">
        <f ca="1">IF(ISNUMBER(A1712),INDIRECT(CONCATENATE("'Instrument List'!E",(MATCH(E1712,'Instrument List'!A:A,0))-0)),"")</f>
        <v/>
      </c>
      <c r="BB1712" s="193" t="str">
        <f t="shared" si="607"/>
        <v/>
      </c>
      <c r="BC1712" s="193" t="str">
        <f t="shared" si="608"/>
        <v/>
      </c>
      <c r="BD1712" s="193" t="str">
        <f ca="1">IF(ISNUMBER(A1712),INDIRECT(CONCATENATE("'Instrument List'!F",(MATCH(E1712,'Instrument List'!A:A,0))-0)),"")</f>
        <v/>
      </c>
    </row>
    <row r="1713" spans="1:56">
      <c r="A1713" s="220" t="str">
        <f t="shared" si="588"/>
        <v/>
      </c>
      <c r="B1713" s="221"/>
      <c r="C1713" s="222"/>
      <c r="D1713" s="169"/>
      <c r="E1713" s="169"/>
      <c r="F1713" s="169"/>
      <c r="G1713" s="202"/>
      <c r="H1713" s="217"/>
      <c r="I1713" s="212"/>
      <c r="J1713" s="206"/>
      <c r="K1713" s="212"/>
      <c r="L1713" s="206"/>
      <c r="M1713" s="212"/>
      <c r="N1713" s="206"/>
      <c r="O1713" s="170" t="str">
        <f t="shared" si="589"/>
        <v/>
      </c>
      <c r="P1713" s="171"/>
      <c r="Q1713" s="171"/>
      <c r="R1713" s="171"/>
      <c r="S1713" s="172" t="str">
        <f t="shared" si="590"/>
        <v/>
      </c>
      <c r="T1713" s="172" t="str">
        <f t="shared" si="591"/>
        <v/>
      </c>
      <c r="U1713" s="171"/>
      <c r="V1713" s="171"/>
      <c r="W1713" s="173" t="str">
        <f t="shared" si="592"/>
        <v/>
      </c>
      <c r="X1713" s="173" t="str">
        <f t="shared" si="593"/>
        <v/>
      </c>
      <c r="Y1713" s="173" t="str">
        <f t="shared" si="594"/>
        <v/>
      </c>
      <c r="Z1713" s="171"/>
      <c r="AA1713" s="171"/>
      <c r="AB1713" s="171"/>
      <c r="AC1713" s="172" t="str">
        <f t="shared" si="595"/>
        <v/>
      </c>
      <c r="AD1713" s="172" t="str">
        <f t="shared" si="596"/>
        <v/>
      </c>
      <c r="AE1713" s="174"/>
      <c r="AF1713" s="175" t="str">
        <f t="shared" si="597"/>
        <v/>
      </c>
      <c r="AG1713" s="169"/>
      <c r="AH1713" s="171"/>
      <c r="AI1713" s="171"/>
      <c r="AJ1713" s="169"/>
      <c r="AK1713" s="176" t="str">
        <f t="shared" si="598"/>
        <v/>
      </c>
      <c r="AL1713" s="176" t="str">
        <f t="shared" si="599"/>
        <v/>
      </c>
      <c r="AM1713" s="176" t="str">
        <f t="shared" si="600"/>
        <v/>
      </c>
      <c r="AN1713" s="359" t="str">
        <f>IF(Overview!$K$17='Internal Calcs'!$P$22,IF(AK1713="","",AK1713),IF(Overview!$K$17='Internal Calcs'!$P$23,IF(AK1713="","",AK1713),IF(ISNUMBER(A1713),(IF(F1713="Short",G1713-H1713,H1713-G1713)*AZ1713-AX1713),"")))</f>
        <v/>
      </c>
      <c r="AO1713" s="401" t="str">
        <f>IF(Overview!$K$17='Internal Calcs'!$P$22,IF(AL1713="","",AL1713),IF(Overview!$K$17='Internal Calcs'!$P$23,IF(AL1713="","",AL1713),IF(ISNUMBER(A1713),IF(AL1713="",(IF(F1713="Short",G1713-H1713,H1713-G1713)*AZ1713-AX1713),(IF(F1713="Short",G1713-J1713,J1713-G1713)*AZ1713-AX1713)),"")))</f>
        <v/>
      </c>
      <c r="AP1713" s="359" t="str">
        <f>IF(Overview!$K$17='Internal Calcs'!$P$22,"",IF(Overview!$K$17='Internal Calcs'!$P$23,IF(AM1713="","",AM1713),IF(ISNUMBER(A1713),IF(AM1713="",(IF(F1713="Short",G1713-H1713,H1713-G1713)*AZ1713-AX1713),(IF(F1713="Short",G1713-L1713,L1713-G1713)*AZ1713-AX1713)),"")))</f>
        <v/>
      </c>
      <c r="AQ1713" s="176" t="str">
        <f t="shared" si="601"/>
        <v/>
      </c>
      <c r="AR1713" s="176" t="str">
        <f t="shared" si="602"/>
        <v/>
      </c>
      <c r="AS1713" s="176" t="str">
        <f t="shared" si="603"/>
        <v/>
      </c>
      <c r="AT1713" s="176" t="str">
        <f>IF(ISNUMBER(A1713),MAX($AS$2:AS1713)-AS1713,"")</f>
        <v/>
      </c>
      <c r="AU1713" s="177" t="str">
        <f t="shared" si="604"/>
        <v/>
      </c>
      <c r="AV1713" s="178" t="str">
        <f t="shared" si="605"/>
        <v/>
      </c>
      <c r="AW1713" s="178" t="str">
        <f t="shared" si="606"/>
        <v/>
      </c>
      <c r="AX1713" s="179" t="str">
        <f ca="1">IF(ISNUMBER($A1713),INDIRECT(CONCATENATE("'Instrument List'!B",(MATCH(E1713,'Instrument List'!A:A,0))-0)),"")</f>
        <v/>
      </c>
      <c r="AY1713" s="179" t="str">
        <f ca="1">IF(ISNUMBER($A1713),INDIRECT(CONCATENATE("'Instrument List'!D",(MATCH(E1713,'Instrument List'!A:A,0))-0)),"")</f>
        <v/>
      </c>
      <c r="AZ1713" s="179" t="str">
        <f ca="1">IF(ISNUMBER($A1713),INDIRECT(CONCATENATE("'Instrument List'!C",(MATCH(E1713,'Instrument List'!A:A,0))-0)),"")</f>
        <v/>
      </c>
      <c r="BA1713" s="180" t="str">
        <f ca="1">IF(ISNUMBER(A1713),INDIRECT(CONCATENATE("'Instrument List'!E",(MATCH(E1713,'Instrument List'!A:A,0))-0)),"")</f>
        <v/>
      </c>
      <c r="BB1713" s="181" t="str">
        <f t="shared" si="607"/>
        <v/>
      </c>
      <c r="BC1713" s="181" t="str">
        <f t="shared" si="608"/>
        <v/>
      </c>
      <c r="BD1713" s="181" t="str">
        <f ca="1">IF(ISNUMBER(A1713),INDIRECT(CONCATENATE("'Instrument List'!F",(MATCH(E1713,'Instrument List'!A:A,0))-0)),"")</f>
        <v/>
      </c>
    </row>
    <row r="1714" spans="1:56">
      <c r="A1714" s="223" t="str">
        <f t="shared" si="588"/>
        <v/>
      </c>
      <c r="B1714" s="224"/>
      <c r="C1714" s="225"/>
      <c r="D1714" s="182"/>
      <c r="E1714" s="182"/>
      <c r="F1714" s="182"/>
      <c r="G1714" s="203"/>
      <c r="H1714" s="218"/>
      <c r="I1714" s="213"/>
      <c r="J1714" s="207"/>
      <c r="K1714" s="213"/>
      <c r="L1714" s="207"/>
      <c r="M1714" s="213"/>
      <c r="N1714" s="207"/>
      <c r="O1714" s="183" t="str">
        <f t="shared" si="589"/>
        <v/>
      </c>
      <c r="P1714" s="184"/>
      <c r="Q1714" s="184"/>
      <c r="R1714" s="275"/>
      <c r="S1714" s="185" t="str">
        <f t="shared" si="590"/>
        <v/>
      </c>
      <c r="T1714" s="185" t="str">
        <f t="shared" si="591"/>
        <v/>
      </c>
      <c r="U1714" s="275"/>
      <c r="V1714" s="275"/>
      <c r="W1714" s="276" t="str">
        <f t="shared" si="592"/>
        <v/>
      </c>
      <c r="X1714" s="276" t="str">
        <f t="shared" si="593"/>
        <v/>
      </c>
      <c r="Y1714" s="276" t="str">
        <f t="shared" si="594"/>
        <v/>
      </c>
      <c r="Z1714" s="275"/>
      <c r="AA1714" s="184"/>
      <c r="AB1714" s="184"/>
      <c r="AC1714" s="185" t="str">
        <f t="shared" si="595"/>
        <v/>
      </c>
      <c r="AD1714" s="185" t="str">
        <f t="shared" si="596"/>
        <v/>
      </c>
      <c r="AE1714" s="186"/>
      <c r="AF1714" s="187" t="str">
        <f t="shared" si="597"/>
        <v/>
      </c>
      <c r="AG1714" s="182"/>
      <c r="AH1714" s="184"/>
      <c r="AI1714" s="184"/>
      <c r="AJ1714" s="182"/>
      <c r="AK1714" s="188" t="str">
        <f t="shared" si="598"/>
        <v/>
      </c>
      <c r="AL1714" s="188" t="str">
        <f t="shared" si="599"/>
        <v/>
      </c>
      <c r="AM1714" s="188" t="str">
        <f t="shared" si="600"/>
        <v/>
      </c>
      <c r="AN1714" s="359" t="str">
        <f>IF(Overview!$K$17='Internal Calcs'!$P$22,IF(AK1714="","",AK1714),IF(Overview!$K$17='Internal Calcs'!$P$23,IF(AK1714="","",AK1714),IF(ISNUMBER(A1714),(IF(F1714="Short",G1714-H1714,H1714-G1714)*AZ1714-AX1714),"")))</f>
        <v/>
      </c>
      <c r="AO1714" s="401" t="str">
        <f>IF(Overview!$K$17='Internal Calcs'!$P$22,IF(AL1714="","",AL1714),IF(Overview!$K$17='Internal Calcs'!$P$23,IF(AL1714="","",AL1714),IF(ISNUMBER(A1714),IF(AL1714="",(IF(F1714="Short",G1714-H1714,H1714-G1714)*AZ1714-AX1714),(IF(F1714="Short",G1714-J1714,J1714-G1714)*AZ1714-AX1714)),"")))</f>
        <v/>
      </c>
      <c r="AP1714" s="359" t="str">
        <f>IF(Overview!$K$17='Internal Calcs'!$P$22,"",IF(Overview!$K$17='Internal Calcs'!$P$23,IF(AM1714="","",AM1714),IF(ISNUMBER(A1714),IF(AM1714="",(IF(F1714="Short",G1714-H1714,H1714-G1714)*AZ1714-AX1714),(IF(F1714="Short",G1714-L1714,L1714-G1714)*AZ1714-AX1714)),"")))</f>
        <v/>
      </c>
      <c r="AQ1714" s="188" t="str">
        <f t="shared" si="601"/>
        <v/>
      </c>
      <c r="AR1714" s="188" t="str">
        <f t="shared" si="602"/>
        <v/>
      </c>
      <c r="AS1714" s="188" t="str">
        <f t="shared" si="603"/>
        <v/>
      </c>
      <c r="AT1714" s="188" t="str">
        <f>IF(ISNUMBER(A1714),MAX($AS$2:AS1714)-AS1714,"")</f>
        <v/>
      </c>
      <c r="AU1714" s="189" t="str">
        <f t="shared" si="604"/>
        <v/>
      </c>
      <c r="AV1714" s="190" t="str">
        <f t="shared" si="605"/>
        <v/>
      </c>
      <c r="AW1714" s="190" t="str">
        <f t="shared" si="606"/>
        <v/>
      </c>
      <c r="AX1714" s="191" t="str">
        <f ca="1">IF(ISNUMBER($A1714),INDIRECT(CONCATENATE("'Instrument List'!B",(MATCH(E1714,'Instrument List'!A:A,0))-0)),"")</f>
        <v/>
      </c>
      <c r="AY1714" s="191" t="str">
        <f ca="1">IF(ISNUMBER($A1714),INDIRECT(CONCATENATE("'Instrument List'!D",(MATCH(E1714,'Instrument List'!A:A,0))-0)),"")</f>
        <v/>
      </c>
      <c r="AZ1714" s="191" t="str">
        <f ca="1">IF(ISNUMBER($A1714),INDIRECT(CONCATENATE("'Instrument List'!C",(MATCH(E1714,'Instrument List'!A:A,0))-0)),"")</f>
        <v/>
      </c>
      <c r="BA1714" s="192" t="str">
        <f ca="1">IF(ISNUMBER(A1714),INDIRECT(CONCATENATE("'Instrument List'!E",(MATCH(E1714,'Instrument List'!A:A,0))-0)),"")</f>
        <v/>
      </c>
      <c r="BB1714" s="193" t="str">
        <f t="shared" si="607"/>
        <v/>
      </c>
      <c r="BC1714" s="193" t="str">
        <f t="shared" si="608"/>
        <v/>
      </c>
      <c r="BD1714" s="193" t="str">
        <f ca="1">IF(ISNUMBER(A1714),INDIRECT(CONCATENATE("'Instrument List'!F",(MATCH(E1714,'Instrument List'!A:A,0))-0)),"")</f>
        <v/>
      </c>
    </row>
    <row r="1715" spans="1:56">
      <c r="A1715" s="220" t="str">
        <f t="shared" si="588"/>
        <v/>
      </c>
      <c r="B1715" s="221"/>
      <c r="C1715" s="222"/>
      <c r="D1715" s="169"/>
      <c r="E1715" s="169"/>
      <c r="F1715" s="169"/>
      <c r="G1715" s="202"/>
      <c r="H1715" s="217"/>
      <c r="I1715" s="212"/>
      <c r="J1715" s="206"/>
      <c r="K1715" s="212"/>
      <c r="L1715" s="206"/>
      <c r="M1715" s="212"/>
      <c r="N1715" s="206"/>
      <c r="O1715" s="170" t="str">
        <f t="shared" si="589"/>
        <v/>
      </c>
      <c r="P1715" s="171"/>
      <c r="Q1715" s="171"/>
      <c r="R1715" s="171"/>
      <c r="S1715" s="172" t="str">
        <f t="shared" si="590"/>
        <v/>
      </c>
      <c r="T1715" s="172" t="str">
        <f t="shared" si="591"/>
        <v/>
      </c>
      <c r="U1715" s="171"/>
      <c r="V1715" s="171"/>
      <c r="W1715" s="173" t="str">
        <f t="shared" si="592"/>
        <v/>
      </c>
      <c r="X1715" s="173" t="str">
        <f t="shared" si="593"/>
        <v/>
      </c>
      <c r="Y1715" s="173" t="str">
        <f t="shared" si="594"/>
        <v/>
      </c>
      <c r="Z1715" s="171"/>
      <c r="AA1715" s="171"/>
      <c r="AB1715" s="171"/>
      <c r="AC1715" s="172" t="str">
        <f t="shared" si="595"/>
        <v/>
      </c>
      <c r="AD1715" s="172" t="str">
        <f t="shared" si="596"/>
        <v/>
      </c>
      <c r="AE1715" s="174"/>
      <c r="AF1715" s="175" t="str">
        <f t="shared" si="597"/>
        <v/>
      </c>
      <c r="AG1715" s="169"/>
      <c r="AH1715" s="171"/>
      <c r="AI1715" s="171"/>
      <c r="AJ1715" s="169"/>
      <c r="AK1715" s="176" t="str">
        <f t="shared" si="598"/>
        <v/>
      </c>
      <c r="AL1715" s="176" t="str">
        <f t="shared" si="599"/>
        <v/>
      </c>
      <c r="AM1715" s="176" t="str">
        <f t="shared" si="600"/>
        <v/>
      </c>
      <c r="AN1715" s="359" t="str">
        <f>IF(Overview!$K$17='Internal Calcs'!$P$22,IF(AK1715="","",AK1715),IF(Overview!$K$17='Internal Calcs'!$P$23,IF(AK1715="","",AK1715),IF(ISNUMBER(A1715),(IF(F1715="Short",G1715-H1715,H1715-G1715)*AZ1715-AX1715),"")))</f>
        <v/>
      </c>
      <c r="AO1715" s="401" t="str">
        <f>IF(Overview!$K$17='Internal Calcs'!$P$22,IF(AL1715="","",AL1715),IF(Overview!$K$17='Internal Calcs'!$P$23,IF(AL1715="","",AL1715),IF(ISNUMBER(A1715),IF(AL1715="",(IF(F1715="Short",G1715-H1715,H1715-G1715)*AZ1715-AX1715),(IF(F1715="Short",G1715-J1715,J1715-G1715)*AZ1715-AX1715)),"")))</f>
        <v/>
      </c>
      <c r="AP1715" s="359" t="str">
        <f>IF(Overview!$K$17='Internal Calcs'!$P$22,"",IF(Overview!$K$17='Internal Calcs'!$P$23,IF(AM1715="","",AM1715),IF(ISNUMBER(A1715),IF(AM1715="",(IF(F1715="Short",G1715-H1715,H1715-G1715)*AZ1715-AX1715),(IF(F1715="Short",G1715-L1715,L1715-G1715)*AZ1715-AX1715)),"")))</f>
        <v/>
      </c>
      <c r="AQ1715" s="176" t="str">
        <f t="shared" si="601"/>
        <v/>
      </c>
      <c r="AR1715" s="176" t="str">
        <f t="shared" si="602"/>
        <v/>
      </c>
      <c r="AS1715" s="176" t="str">
        <f t="shared" si="603"/>
        <v/>
      </c>
      <c r="AT1715" s="176" t="str">
        <f>IF(ISNUMBER(A1715),MAX($AS$2:AS1715)-AS1715,"")</f>
        <v/>
      </c>
      <c r="AU1715" s="177" t="str">
        <f t="shared" si="604"/>
        <v/>
      </c>
      <c r="AV1715" s="178" t="str">
        <f t="shared" si="605"/>
        <v/>
      </c>
      <c r="AW1715" s="178" t="str">
        <f t="shared" si="606"/>
        <v/>
      </c>
      <c r="AX1715" s="179" t="str">
        <f ca="1">IF(ISNUMBER($A1715),INDIRECT(CONCATENATE("'Instrument List'!B",(MATCH(E1715,'Instrument List'!A:A,0))-0)),"")</f>
        <v/>
      </c>
      <c r="AY1715" s="179" t="str">
        <f ca="1">IF(ISNUMBER($A1715),INDIRECT(CONCATENATE("'Instrument List'!D",(MATCH(E1715,'Instrument List'!A:A,0))-0)),"")</f>
        <v/>
      </c>
      <c r="AZ1715" s="179" t="str">
        <f ca="1">IF(ISNUMBER($A1715),INDIRECT(CONCATENATE("'Instrument List'!C",(MATCH(E1715,'Instrument List'!A:A,0))-0)),"")</f>
        <v/>
      </c>
      <c r="BA1715" s="180" t="str">
        <f ca="1">IF(ISNUMBER(A1715),INDIRECT(CONCATENATE("'Instrument List'!E",(MATCH(E1715,'Instrument List'!A:A,0))-0)),"")</f>
        <v/>
      </c>
      <c r="BB1715" s="181" t="str">
        <f t="shared" si="607"/>
        <v/>
      </c>
      <c r="BC1715" s="181" t="str">
        <f t="shared" si="608"/>
        <v/>
      </c>
      <c r="BD1715" s="181" t="str">
        <f ca="1">IF(ISNUMBER(A1715),INDIRECT(CONCATENATE("'Instrument List'!F",(MATCH(E1715,'Instrument List'!A:A,0))-0)),"")</f>
        <v/>
      </c>
    </row>
    <row r="1716" spans="1:56">
      <c r="A1716" s="223" t="str">
        <f t="shared" si="588"/>
        <v/>
      </c>
      <c r="B1716" s="224"/>
      <c r="C1716" s="225"/>
      <c r="D1716" s="182"/>
      <c r="E1716" s="182"/>
      <c r="F1716" s="182"/>
      <c r="G1716" s="203"/>
      <c r="H1716" s="218"/>
      <c r="I1716" s="213"/>
      <c r="J1716" s="207"/>
      <c r="K1716" s="213"/>
      <c r="L1716" s="207"/>
      <c r="M1716" s="213"/>
      <c r="N1716" s="207"/>
      <c r="O1716" s="183" t="str">
        <f t="shared" si="589"/>
        <v/>
      </c>
      <c r="P1716" s="184"/>
      <c r="Q1716" s="184"/>
      <c r="R1716" s="275"/>
      <c r="S1716" s="185" t="str">
        <f t="shared" si="590"/>
        <v/>
      </c>
      <c r="T1716" s="185" t="str">
        <f t="shared" si="591"/>
        <v/>
      </c>
      <c r="U1716" s="275"/>
      <c r="V1716" s="275"/>
      <c r="W1716" s="276" t="str">
        <f t="shared" si="592"/>
        <v/>
      </c>
      <c r="X1716" s="276" t="str">
        <f t="shared" si="593"/>
        <v/>
      </c>
      <c r="Y1716" s="276" t="str">
        <f t="shared" si="594"/>
        <v/>
      </c>
      <c r="Z1716" s="275"/>
      <c r="AA1716" s="184"/>
      <c r="AB1716" s="184"/>
      <c r="AC1716" s="185" t="str">
        <f t="shared" si="595"/>
        <v/>
      </c>
      <c r="AD1716" s="185" t="str">
        <f t="shared" si="596"/>
        <v/>
      </c>
      <c r="AE1716" s="186"/>
      <c r="AF1716" s="187" t="str">
        <f t="shared" si="597"/>
        <v/>
      </c>
      <c r="AG1716" s="182"/>
      <c r="AH1716" s="184"/>
      <c r="AI1716" s="184"/>
      <c r="AJ1716" s="182"/>
      <c r="AK1716" s="188" t="str">
        <f t="shared" si="598"/>
        <v/>
      </c>
      <c r="AL1716" s="188" t="str">
        <f t="shared" si="599"/>
        <v/>
      </c>
      <c r="AM1716" s="188" t="str">
        <f t="shared" si="600"/>
        <v/>
      </c>
      <c r="AN1716" s="359" t="str">
        <f>IF(Overview!$K$17='Internal Calcs'!$P$22,IF(AK1716="","",AK1716),IF(Overview!$K$17='Internal Calcs'!$P$23,IF(AK1716="","",AK1716),IF(ISNUMBER(A1716),(IF(F1716="Short",G1716-H1716,H1716-G1716)*AZ1716-AX1716),"")))</f>
        <v/>
      </c>
      <c r="AO1716" s="401" t="str">
        <f>IF(Overview!$K$17='Internal Calcs'!$P$22,IF(AL1716="","",AL1716),IF(Overview!$K$17='Internal Calcs'!$P$23,IF(AL1716="","",AL1716),IF(ISNUMBER(A1716),IF(AL1716="",(IF(F1716="Short",G1716-H1716,H1716-G1716)*AZ1716-AX1716),(IF(F1716="Short",G1716-J1716,J1716-G1716)*AZ1716-AX1716)),"")))</f>
        <v/>
      </c>
      <c r="AP1716" s="359" t="str">
        <f>IF(Overview!$K$17='Internal Calcs'!$P$22,"",IF(Overview!$K$17='Internal Calcs'!$P$23,IF(AM1716="","",AM1716),IF(ISNUMBER(A1716),IF(AM1716="",(IF(F1716="Short",G1716-H1716,H1716-G1716)*AZ1716-AX1716),(IF(F1716="Short",G1716-L1716,L1716-G1716)*AZ1716-AX1716)),"")))</f>
        <v/>
      </c>
      <c r="AQ1716" s="188" t="str">
        <f t="shared" si="601"/>
        <v/>
      </c>
      <c r="AR1716" s="188" t="str">
        <f t="shared" si="602"/>
        <v/>
      </c>
      <c r="AS1716" s="188" t="str">
        <f t="shared" si="603"/>
        <v/>
      </c>
      <c r="AT1716" s="188" t="str">
        <f>IF(ISNUMBER(A1716),MAX($AS$2:AS1716)-AS1716,"")</f>
        <v/>
      </c>
      <c r="AU1716" s="189" t="str">
        <f t="shared" si="604"/>
        <v/>
      </c>
      <c r="AV1716" s="190" t="str">
        <f t="shared" si="605"/>
        <v/>
      </c>
      <c r="AW1716" s="190" t="str">
        <f t="shared" si="606"/>
        <v/>
      </c>
      <c r="AX1716" s="191" t="str">
        <f ca="1">IF(ISNUMBER($A1716),INDIRECT(CONCATENATE("'Instrument List'!B",(MATCH(E1716,'Instrument List'!A:A,0))-0)),"")</f>
        <v/>
      </c>
      <c r="AY1716" s="191" t="str">
        <f ca="1">IF(ISNUMBER($A1716),INDIRECT(CONCATENATE("'Instrument List'!D",(MATCH(E1716,'Instrument List'!A:A,0))-0)),"")</f>
        <v/>
      </c>
      <c r="AZ1716" s="191" t="str">
        <f ca="1">IF(ISNUMBER($A1716),INDIRECT(CONCATENATE("'Instrument List'!C",(MATCH(E1716,'Instrument List'!A:A,0))-0)),"")</f>
        <v/>
      </c>
      <c r="BA1716" s="192" t="str">
        <f ca="1">IF(ISNUMBER(A1716),INDIRECT(CONCATENATE("'Instrument List'!E",(MATCH(E1716,'Instrument List'!A:A,0))-0)),"")</f>
        <v/>
      </c>
      <c r="BB1716" s="193" t="str">
        <f t="shared" si="607"/>
        <v/>
      </c>
      <c r="BC1716" s="193" t="str">
        <f t="shared" si="608"/>
        <v/>
      </c>
      <c r="BD1716" s="193" t="str">
        <f ca="1">IF(ISNUMBER(A1716),INDIRECT(CONCATENATE("'Instrument List'!F",(MATCH(E1716,'Instrument List'!A:A,0))-0)),"")</f>
        <v/>
      </c>
    </row>
    <row r="1717" spans="1:56">
      <c r="A1717" s="220" t="str">
        <f t="shared" si="588"/>
        <v/>
      </c>
      <c r="B1717" s="221"/>
      <c r="C1717" s="222"/>
      <c r="D1717" s="169"/>
      <c r="E1717" s="169"/>
      <c r="F1717" s="169"/>
      <c r="G1717" s="202"/>
      <c r="H1717" s="217"/>
      <c r="I1717" s="212"/>
      <c r="J1717" s="206"/>
      <c r="K1717" s="212"/>
      <c r="L1717" s="206"/>
      <c r="M1717" s="212"/>
      <c r="N1717" s="206"/>
      <c r="O1717" s="170" t="str">
        <f t="shared" si="589"/>
        <v/>
      </c>
      <c r="P1717" s="171"/>
      <c r="Q1717" s="171"/>
      <c r="R1717" s="171"/>
      <c r="S1717" s="172" t="str">
        <f t="shared" si="590"/>
        <v/>
      </c>
      <c r="T1717" s="172" t="str">
        <f t="shared" si="591"/>
        <v/>
      </c>
      <c r="U1717" s="171"/>
      <c r="V1717" s="171"/>
      <c r="W1717" s="173" t="str">
        <f t="shared" si="592"/>
        <v/>
      </c>
      <c r="X1717" s="173" t="str">
        <f t="shared" si="593"/>
        <v/>
      </c>
      <c r="Y1717" s="173" t="str">
        <f t="shared" si="594"/>
        <v/>
      </c>
      <c r="Z1717" s="171"/>
      <c r="AA1717" s="171"/>
      <c r="AB1717" s="171"/>
      <c r="AC1717" s="172" t="str">
        <f t="shared" si="595"/>
        <v/>
      </c>
      <c r="AD1717" s="172" t="str">
        <f t="shared" si="596"/>
        <v/>
      </c>
      <c r="AE1717" s="174"/>
      <c r="AF1717" s="175" t="str">
        <f t="shared" si="597"/>
        <v/>
      </c>
      <c r="AG1717" s="169"/>
      <c r="AH1717" s="171"/>
      <c r="AI1717" s="171"/>
      <c r="AJ1717" s="169"/>
      <c r="AK1717" s="176" t="str">
        <f t="shared" si="598"/>
        <v/>
      </c>
      <c r="AL1717" s="176" t="str">
        <f t="shared" si="599"/>
        <v/>
      </c>
      <c r="AM1717" s="176" t="str">
        <f t="shared" si="600"/>
        <v/>
      </c>
      <c r="AN1717" s="359" t="str">
        <f>IF(Overview!$K$17='Internal Calcs'!$P$22,IF(AK1717="","",AK1717),IF(Overview!$K$17='Internal Calcs'!$P$23,IF(AK1717="","",AK1717),IF(ISNUMBER(A1717),(IF(F1717="Short",G1717-H1717,H1717-G1717)*AZ1717-AX1717),"")))</f>
        <v/>
      </c>
      <c r="AO1717" s="401" t="str">
        <f>IF(Overview!$K$17='Internal Calcs'!$P$22,IF(AL1717="","",AL1717),IF(Overview!$K$17='Internal Calcs'!$P$23,IF(AL1717="","",AL1717),IF(ISNUMBER(A1717),IF(AL1717="",(IF(F1717="Short",G1717-H1717,H1717-G1717)*AZ1717-AX1717),(IF(F1717="Short",G1717-J1717,J1717-G1717)*AZ1717-AX1717)),"")))</f>
        <v/>
      </c>
      <c r="AP1717" s="359" t="str">
        <f>IF(Overview!$K$17='Internal Calcs'!$P$22,"",IF(Overview!$K$17='Internal Calcs'!$P$23,IF(AM1717="","",AM1717),IF(ISNUMBER(A1717),IF(AM1717="",(IF(F1717="Short",G1717-H1717,H1717-G1717)*AZ1717-AX1717),(IF(F1717="Short",G1717-L1717,L1717-G1717)*AZ1717-AX1717)),"")))</f>
        <v/>
      </c>
      <c r="AQ1717" s="176" t="str">
        <f t="shared" si="601"/>
        <v/>
      </c>
      <c r="AR1717" s="176" t="str">
        <f t="shared" si="602"/>
        <v/>
      </c>
      <c r="AS1717" s="176" t="str">
        <f t="shared" si="603"/>
        <v/>
      </c>
      <c r="AT1717" s="176" t="str">
        <f>IF(ISNUMBER(A1717),MAX($AS$2:AS1717)-AS1717,"")</f>
        <v/>
      </c>
      <c r="AU1717" s="177" t="str">
        <f t="shared" si="604"/>
        <v/>
      </c>
      <c r="AV1717" s="178" t="str">
        <f t="shared" si="605"/>
        <v/>
      </c>
      <c r="AW1717" s="178" t="str">
        <f t="shared" si="606"/>
        <v/>
      </c>
      <c r="AX1717" s="179" t="str">
        <f ca="1">IF(ISNUMBER($A1717),INDIRECT(CONCATENATE("'Instrument List'!B",(MATCH(E1717,'Instrument List'!A:A,0))-0)),"")</f>
        <v/>
      </c>
      <c r="AY1717" s="179" t="str">
        <f ca="1">IF(ISNUMBER($A1717),INDIRECT(CONCATENATE("'Instrument List'!D",(MATCH(E1717,'Instrument List'!A:A,0))-0)),"")</f>
        <v/>
      </c>
      <c r="AZ1717" s="179" t="str">
        <f ca="1">IF(ISNUMBER($A1717),INDIRECT(CONCATENATE("'Instrument List'!C",(MATCH(E1717,'Instrument List'!A:A,0))-0)),"")</f>
        <v/>
      </c>
      <c r="BA1717" s="180" t="str">
        <f ca="1">IF(ISNUMBER(A1717),INDIRECT(CONCATENATE("'Instrument List'!E",(MATCH(E1717,'Instrument List'!A:A,0))-0)),"")</f>
        <v/>
      </c>
      <c r="BB1717" s="181" t="str">
        <f t="shared" si="607"/>
        <v/>
      </c>
      <c r="BC1717" s="181" t="str">
        <f t="shared" si="608"/>
        <v/>
      </c>
      <c r="BD1717" s="181" t="str">
        <f ca="1">IF(ISNUMBER(A1717),INDIRECT(CONCATENATE("'Instrument List'!F",(MATCH(E1717,'Instrument List'!A:A,0))-0)),"")</f>
        <v/>
      </c>
    </row>
    <row r="1718" spans="1:56">
      <c r="A1718" s="223" t="str">
        <f t="shared" si="588"/>
        <v/>
      </c>
      <c r="B1718" s="224"/>
      <c r="C1718" s="225"/>
      <c r="D1718" s="182"/>
      <c r="E1718" s="182"/>
      <c r="F1718" s="182"/>
      <c r="G1718" s="203"/>
      <c r="H1718" s="218"/>
      <c r="I1718" s="213"/>
      <c r="J1718" s="207"/>
      <c r="K1718" s="213"/>
      <c r="L1718" s="207"/>
      <c r="M1718" s="213"/>
      <c r="N1718" s="207"/>
      <c r="O1718" s="183" t="str">
        <f t="shared" si="589"/>
        <v/>
      </c>
      <c r="P1718" s="184"/>
      <c r="Q1718" s="184"/>
      <c r="R1718" s="275"/>
      <c r="S1718" s="185" t="str">
        <f t="shared" si="590"/>
        <v/>
      </c>
      <c r="T1718" s="185" t="str">
        <f t="shared" si="591"/>
        <v/>
      </c>
      <c r="U1718" s="275"/>
      <c r="V1718" s="275"/>
      <c r="W1718" s="276" t="str">
        <f t="shared" si="592"/>
        <v/>
      </c>
      <c r="X1718" s="276" t="str">
        <f t="shared" si="593"/>
        <v/>
      </c>
      <c r="Y1718" s="276" t="str">
        <f t="shared" si="594"/>
        <v/>
      </c>
      <c r="Z1718" s="275"/>
      <c r="AA1718" s="184"/>
      <c r="AB1718" s="184"/>
      <c r="AC1718" s="185" t="str">
        <f t="shared" si="595"/>
        <v/>
      </c>
      <c r="AD1718" s="185" t="str">
        <f t="shared" si="596"/>
        <v/>
      </c>
      <c r="AE1718" s="186"/>
      <c r="AF1718" s="187" t="str">
        <f t="shared" si="597"/>
        <v/>
      </c>
      <c r="AG1718" s="182"/>
      <c r="AH1718" s="184"/>
      <c r="AI1718" s="184"/>
      <c r="AJ1718" s="182"/>
      <c r="AK1718" s="188" t="str">
        <f t="shared" si="598"/>
        <v/>
      </c>
      <c r="AL1718" s="188" t="str">
        <f t="shared" si="599"/>
        <v/>
      </c>
      <c r="AM1718" s="188" t="str">
        <f t="shared" si="600"/>
        <v/>
      </c>
      <c r="AN1718" s="359" t="str">
        <f>IF(Overview!$K$17='Internal Calcs'!$P$22,IF(AK1718="","",AK1718),IF(Overview!$K$17='Internal Calcs'!$P$23,IF(AK1718="","",AK1718),IF(ISNUMBER(A1718),(IF(F1718="Short",G1718-H1718,H1718-G1718)*AZ1718-AX1718),"")))</f>
        <v/>
      </c>
      <c r="AO1718" s="401" t="str">
        <f>IF(Overview!$K$17='Internal Calcs'!$P$22,IF(AL1718="","",AL1718),IF(Overview!$K$17='Internal Calcs'!$P$23,IF(AL1718="","",AL1718),IF(ISNUMBER(A1718),IF(AL1718="",(IF(F1718="Short",G1718-H1718,H1718-G1718)*AZ1718-AX1718),(IF(F1718="Short",G1718-J1718,J1718-G1718)*AZ1718-AX1718)),"")))</f>
        <v/>
      </c>
      <c r="AP1718" s="359" t="str">
        <f>IF(Overview!$K$17='Internal Calcs'!$P$22,"",IF(Overview!$K$17='Internal Calcs'!$P$23,IF(AM1718="","",AM1718),IF(ISNUMBER(A1718),IF(AM1718="",(IF(F1718="Short",G1718-H1718,H1718-G1718)*AZ1718-AX1718),(IF(F1718="Short",G1718-L1718,L1718-G1718)*AZ1718-AX1718)),"")))</f>
        <v/>
      </c>
      <c r="AQ1718" s="188" t="str">
        <f t="shared" si="601"/>
        <v/>
      </c>
      <c r="AR1718" s="188" t="str">
        <f t="shared" si="602"/>
        <v/>
      </c>
      <c r="AS1718" s="188" t="str">
        <f t="shared" si="603"/>
        <v/>
      </c>
      <c r="AT1718" s="188" t="str">
        <f>IF(ISNUMBER(A1718),MAX($AS$2:AS1718)-AS1718,"")</f>
        <v/>
      </c>
      <c r="AU1718" s="189" t="str">
        <f t="shared" si="604"/>
        <v/>
      </c>
      <c r="AV1718" s="190" t="str">
        <f t="shared" si="605"/>
        <v/>
      </c>
      <c r="AW1718" s="190" t="str">
        <f t="shared" si="606"/>
        <v/>
      </c>
      <c r="AX1718" s="191" t="str">
        <f ca="1">IF(ISNUMBER($A1718),INDIRECT(CONCATENATE("'Instrument List'!B",(MATCH(E1718,'Instrument List'!A:A,0))-0)),"")</f>
        <v/>
      </c>
      <c r="AY1718" s="191" t="str">
        <f ca="1">IF(ISNUMBER($A1718),INDIRECT(CONCATENATE("'Instrument List'!D",(MATCH(E1718,'Instrument List'!A:A,0))-0)),"")</f>
        <v/>
      </c>
      <c r="AZ1718" s="191" t="str">
        <f ca="1">IF(ISNUMBER($A1718),INDIRECT(CONCATENATE("'Instrument List'!C",(MATCH(E1718,'Instrument List'!A:A,0))-0)),"")</f>
        <v/>
      </c>
      <c r="BA1718" s="192" t="str">
        <f ca="1">IF(ISNUMBER(A1718),INDIRECT(CONCATENATE("'Instrument List'!E",(MATCH(E1718,'Instrument List'!A:A,0))-0)),"")</f>
        <v/>
      </c>
      <c r="BB1718" s="193" t="str">
        <f t="shared" si="607"/>
        <v/>
      </c>
      <c r="BC1718" s="193" t="str">
        <f t="shared" si="608"/>
        <v/>
      </c>
      <c r="BD1718" s="193" t="str">
        <f ca="1">IF(ISNUMBER(A1718),INDIRECT(CONCATENATE("'Instrument List'!F",(MATCH(E1718,'Instrument List'!A:A,0))-0)),"")</f>
        <v/>
      </c>
    </row>
    <row r="1719" spans="1:56">
      <c r="A1719" s="220" t="str">
        <f t="shared" si="588"/>
        <v/>
      </c>
      <c r="B1719" s="221"/>
      <c r="C1719" s="222"/>
      <c r="D1719" s="169"/>
      <c r="E1719" s="169"/>
      <c r="F1719" s="169"/>
      <c r="G1719" s="202"/>
      <c r="H1719" s="217"/>
      <c r="I1719" s="212"/>
      <c r="J1719" s="206"/>
      <c r="K1719" s="212"/>
      <c r="L1719" s="206"/>
      <c r="M1719" s="212"/>
      <c r="N1719" s="206"/>
      <c r="O1719" s="170" t="str">
        <f t="shared" si="589"/>
        <v/>
      </c>
      <c r="P1719" s="171"/>
      <c r="Q1719" s="171"/>
      <c r="R1719" s="171"/>
      <c r="S1719" s="172" t="str">
        <f t="shared" si="590"/>
        <v/>
      </c>
      <c r="T1719" s="172" t="str">
        <f t="shared" si="591"/>
        <v/>
      </c>
      <c r="U1719" s="171"/>
      <c r="V1719" s="171"/>
      <c r="W1719" s="173" t="str">
        <f t="shared" si="592"/>
        <v/>
      </c>
      <c r="X1719" s="173" t="str">
        <f t="shared" si="593"/>
        <v/>
      </c>
      <c r="Y1719" s="173" t="str">
        <f t="shared" si="594"/>
        <v/>
      </c>
      <c r="Z1719" s="171"/>
      <c r="AA1719" s="171"/>
      <c r="AB1719" s="171"/>
      <c r="AC1719" s="172" t="str">
        <f t="shared" si="595"/>
        <v/>
      </c>
      <c r="AD1719" s="172" t="str">
        <f t="shared" si="596"/>
        <v/>
      </c>
      <c r="AE1719" s="174"/>
      <c r="AF1719" s="175" t="str">
        <f t="shared" si="597"/>
        <v/>
      </c>
      <c r="AG1719" s="169"/>
      <c r="AH1719" s="171"/>
      <c r="AI1719" s="171"/>
      <c r="AJ1719" s="169"/>
      <c r="AK1719" s="176" t="str">
        <f t="shared" si="598"/>
        <v/>
      </c>
      <c r="AL1719" s="176" t="str">
        <f t="shared" si="599"/>
        <v/>
      </c>
      <c r="AM1719" s="176" t="str">
        <f t="shared" si="600"/>
        <v/>
      </c>
      <c r="AN1719" s="359" t="str">
        <f>IF(Overview!$K$17='Internal Calcs'!$P$22,IF(AK1719="","",AK1719),IF(Overview!$K$17='Internal Calcs'!$P$23,IF(AK1719="","",AK1719),IF(ISNUMBER(A1719),(IF(F1719="Short",G1719-H1719,H1719-G1719)*AZ1719-AX1719),"")))</f>
        <v/>
      </c>
      <c r="AO1719" s="401" t="str">
        <f>IF(Overview!$K$17='Internal Calcs'!$P$22,IF(AL1719="","",AL1719),IF(Overview!$K$17='Internal Calcs'!$P$23,IF(AL1719="","",AL1719),IF(ISNUMBER(A1719),IF(AL1719="",(IF(F1719="Short",G1719-H1719,H1719-G1719)*AZ1719-AX1719),(IF(F1719="Short",G1719-J1719,J1719-G1719)*AZ1719-AX1719)),"")))</f>
        <v/>
      </c>
      <c r="AP1719" s="359" t="str">
        <f>IF(Overview!$K$17='Internal Calcs'!$P$22,"",IF(Overview!$K$17='Internal Calcs'!$P$23,IF(AM1719="","",AM1719),IF(ISNUMBER(A1719),IF(AM1719="",(IF(F1719="Short",G1719-H1719,H1719-G1719)*AZ1719-AX1719),(IF(F1719="Short",G1719-L1719,L1719-G1719)*AZ1719-AX1719)),"")))</f>
        <v/>
      </c>
      <c r="AQ1719" s="176" t="str">
        <f t="shared" si="601"/>
        <v/>
      </c>
      <c r="AR1719" s="176" t="str">
        <f t="shared" si="602"/>
        <v/>
      </c>
      <c r="AS1719" s="176" t="str">
        <f t="shared" si="603"/>
        <v/>
      </c>
      <c r="AT1719" s="176" t="str">
        <f>IF(ISNUMBER(A1719),MAX($AS$2:AS1719)-AS1719,"")</f>
        <v/>
      </c>
      <c r="AU1719" s="177" t="str">
        <f t="shared" si="604"/>
        <v/>
      </c>
      <c r="AV1719" s="178" t="str">
        <f t="shared" si="605"/>
        <v/>
      </c>
      <c r="AW1719" s="178" t="str">
        <f t="shared" si="606"/>
        <v/>
      </c>
      <c r="AX1719" s="179" t="str">
        <f ca="1">IF(ISNUMBER($A1719),INDIRECT(CONCATENATE("'Instrument List'!B",(MATCH(E1719,'Instrument List'!A:A,0))-0)),"")</f>
        <v/>
      </c>
      <c r="AY1719" s="179" t="str">
        <f ca="1">IF(ISNUMBER($A1719),INDIRECT(CONCATENATE("'Instrument List'!D",(MATCH(E1719,'Instrument List'!A:A,0))-0)),"")</f>
        <v/>
      </c>
      <c r="AZ1719" s="179" t="str">
        <f ca="1">IF(ISNUMBER($A1719),INDIRECT(CONCATENATE("'Instrument List'!C",(MATCH(E1719,'Instrument List'!A:A,0))-0)),"")</f>
        <v/>
      </c>
      <c r="BA1719" s="180" t="str">
        <f ca="1">IF(ISNUMBER(A1719),INDIRECT(CONCATENATE("'Instrument List'!E",(MATCH(E1719,'Instrument List'!A:A,0))-0)),"")</f>
        <v/>
      </c>
      <c r="BB1719" s="181" t="str">
        <f t="shared" si="607"/>
        <v/>
      </c>
      <c r="BC1719" s="181" t="str">
        <f t="shared" si="608"/>
        <v/>
      </c>
      <c r="BD1719" s="181" t="str">
        <f ca="1">IF(ISNUMBER(A1719),INDIRECT(CONCATENATE("'Instrument List'!F",(MATCH(E1719,'Instrument List'!A:A,0))-0)),"")</f>
        <v/>
      </c>
    </row>
    <row r="1720" spans="1:56">
      <c r="A1720" s="223" t="str">
        <f t="shared" si="588"/>
        <v/>
      </c>
      <c r="B1720" s="224"/>
      <c r="C1720" s="225"/>
      <c r="D1720" s="182"/>
      <c r="E1720" s="182"/>
      <c r="F1720" s="182"/>
      <c r="G1720" s="203"/>
      <c r="H1720" s="218"/>
      <c r="I1720" s="213"/>
      <c r="J1720" s="207"/>
      <c r="K1720" s="213"/>
      <c r="L1720" s="207"/>
      <c r="M1720" s="213"/>
      <c r="N1720" s="207"/>
      <c r="O1720" s="183" t="str">
        <f t="shared" si="589"/>
        <v/>
      </c>
      <c r="P1720" s="184"/>
      <c r="Q1720" s="184"/>
      <c r="R1720" s="275"/>
      <c r="S1720" s="185" t="str">
        <f t="shared" si="590"/>
        <v/>
      </c>
      <c r="T1720" s="185" t="str">
        <f t="shared" si="591"/>
        <v/>
      </c>
      <c r="U1720" s="275"/>
      <c r="V1720" s="275"/>
      <c r="W1720" s="276" t="str">
        <f t="shared" si="592"/>
        <v/>
      </c>
      <c r="X1720" s="276" t="str">
        <f t="shared" si="593"/>
        <v/>
      </c>
      <c r="Y1720" s="276" t="str">
        <f t="shared" si="594"/>
        <v/>
      </c>
      <c r="Z1720" s="275"/>
      <c r="AA1720" s="184"/>
      <c r="AB1720" s="184"/>
      <c r="AC1720" s="185" t="str">
        <f t="shared" si="595"/>
        <v/>
      </c>
      <c r="AD1720" s="185" t="str">
        <f t="shared" si="596"/>
        <v/>
      </c>
      <c r="AE1720" s="186"/>
      <c r="AF1720" s="187" t="str">
        <f t="shared" si="597"/>
        <v/>
      </c>
      <c r="AG1720" s="182"/>
      <c r="AH1720" s="184"/>
      <c r="AI1720" s="184"/>
      <c r="AJ1720" s="182"/>
      <c r="AK1720" s="188" t="str">
        <f t="shared" si="598"/>
        <v/>
      </c>
      <c r="AL1720" s="188" t="str">
        <f t="shared" si="599"/>
        <v/>
      </c>
      <c r="AM1720" s="188" t="str">
        <f t="shared" si="600"/>
        <v/>
      </c>
      <c r="AN1720" s="359" t="str">
        <f>IF(Overview!$K$17='Internal Calcs'!$P$22,IF(AK1720="","",AK1720),IF(Overview!$K$17='Internal Calcs'!$P$23,IF(AK1720="","",AK1720),IF(ISNUMBER(A1720),(IF(F1720="Short",G1720-H1720,H1720-G1720)*AZ1720-AX1720),"")))</f>
        <v/>
      </c>
      <c r="AO1720" s="401" t="str">
        <f>IF(Overview!$K$17='Internal Calcs'!$P$22,IF(AL1720="","",AL1720),IF(Overview!$K$17='Internal Calcs'!$P$23,IF(AL1720="","",AL1720),IF(ISNUMBER(A1720),IF(AL1720="",(IF(F1720="Short",G1720-H1720,H1720-G1720)*AZ1720-AX1720),(IF(F1720="Short",G1720-J1720,J1720-G1720)*AZ1720-AX1720)),"")))</f>
        <v/>
      </c>
      <c r="AP1720" s="359" t="str">
        <f>IF(Overview!$K$17='Internal Calcs'!$P$22,"",IF(Overview!$K$17='Internal Calcs'!$P$23,IF(AM1720="","",AM1720),IF(ISNUMBER(A1720),IF(AM1720="",(IF(F1720="Short",G1720-H1720,H1720-G1720)*AZ1720-AX1720),(IF(F1720="Short",G1720-L1720,L1720-G1720)*AZ1720-AX1720)),"")))</f>
        <v/>
      </c>
      <c r="AQ1720" s="188" t="str">
        <f t="shared" si="601"/>
        <v/>
      </c>
      <c r="AR1720" s="188" t="str">
        <f t="shared" si="602"/>
        <v/>
      </c>
      <c r="AS1720" s="188" t="str">
        <f t="shared" si="603"/>
        <v/>
      </c>
      <c r="AT1720" s="188" t="str">
        <f>IF(ISNUMBER(A1720),MAX($AS$2:AS1720)-AS1720,"")</f>
        <v/>
      </c>
      <c r="AU1720" s="189" t="str">
        <f t="shared" si="604"/>
        <v/>
      </c>
      <c r="AV1720" s="190" t="str">
        <f t="shared" si="605"/>
        <v/>
      </c>
      <c r="AW1720" s="190" t="str">
        <f t="shared" si="606"/>
        <v/>
      </c>
      <c r="AX1720" s="191" t="str">
        <f ca="1">IF(ISNUMBER($A1720),INDIRECT(CONCATENATE("'Instrument List'!B",(MATCH(E1720,'Instrument List'!A:A,0))-0)),"")</f>
        <v/>
      </c>
      <c r="AY1720" s="191" t="str">
        <f ca="1">IF(ISNUMBER($A1720),INDIRECT(CONCATENATE("'Instrument List'!D",(MATCH(E1720,'Instrument List'!A:A,0))-0)),"")</f>
        <v/>
      </c>
      <c r="AZ1720" s="191" t="str">
        <f ca="1">IF(ISNUMBER($A1720),INDIRECT(CONCATENATE("'Instrument List'!C",(MATCH(E1720,'Instrument List'!A:A,0))-0)),"")</f>
        <v/>
      </c>
      <c r="BA1720" s="192" t="str">
        <f ca="1">IF(ISNUMBER(A1720),INDIRECT(CONCATENATE("'Instrument List'!E",(MATCH(E1720,'Instrument List'!A:A,0))-0)),"")</f>
        <v/>
      </c>
      <c r="BB1720" s="193" t="str">
        <f t="shared" si="607"/>
        <v/>
      </c>
      <c r="BC1720" s="193" t="str">
        <f t="shared" si="608"/>
        <v/>
      </c>
      <c r="BD1720" s="193" t="str">
        <f ca="1">IF(ISNUMBER(A1720),INDIRECT(CONCATENATE("'Instrument List'!F",(MATCH(E1720,'Instrument List'!A:A,0))-0)),"")</f>
        <v/>
      </c>
    </row>
    <row r="1721" spans="1:56">
      <c r="A1721" s="220" t="str">
        <f t="shared" si="588"/>
        <v/>
      </c>
      <c r="B1721" s="221"/>
      <c r="C1721" s="222"/>
      <c r="D1721" s="169"/>
      <c r="E1721" s="169"/>
      <c r="F1721" s="169"/>
      <c r="G1721" s="202"/>
      <c r="H1721" s="217"/>
      <c r="I1721" s="212"/>
      <c r="J1721" s="206"/>
      <c r="K1721" s="212"/>
      <c r="L1721" s="206"/>
      <c r="M1721" s="212"/>
      <c r="N1721" s="206"/>
      <c r="O1721" s="170" t="str">
        <f t="shared" si="589"/>
        <v/>
      </c>
      <c r="P1721" s="171"/>
      <c r="Q1721" s="171"/>
      <c r="R1721" s="171"/>
      <c r="S1721" s="172" t="str">
        <f t="shared" si="590"/>
        <v/>
      </c>
      <c r="T1721" s="172" t="str">
        <f t="shared" si="591"/>
        <v/>
      </c>
      <c r="U1721" s="171"/>
      <c r="V1721" s="171"/>
      <c r="W1721" s="173" t="str">
        <f t="shared" si="592"/>
        <v/>
      </c>
      <c r="X1721" s="173" t="str">
        <f t="shared" si="593"/>
        <v/>
      </c>
      <c r="Y1721" s="173" t="str">
        <f t="shared" si="594"/>
        <v/>
      </c>
      <c r="Z1721" s="171"/>
      <c r="AA1721" s="171"/>
      <c r="AB1721" s="171"/>
      <c r="AC1721" s="172" t="str">
        <f t="shared" si="595"/>
        <v/>
      </c>
      <c r="AD1721" s="172" t="str">
        <f t="shared" si="596"/>
        <v/>
      </c>
      <c r="AE1721" s="174"/>
      <c r="AF1721" s="175" t="str">
        <f t="shared" si="597"/>
        <v/>
      </c>
      <c r="AG1721" s="169"/>
      <c r="AH1721" s="171"/>
      <c r="AI1721" s="171"/>
      <c r="AJ1721" s="169"/>
      <c r="AK1721" s="176" t="str">
        <f t="shared" si="598"/>
        <v/>
      </c>
      <c r="AL1721" s="176" t="str">
        <f t="shared" si="599"/>
        <v/>
      </c>
      <c r="AM1721" s="176" t="str">
        <f t="shared" si="600"/>
        <v/>
      </c>
      <c r="AN1721" s="359" t="str">
        <f>IF(Overview!$K$17='Internal Calcs'!$P$22,IF(AK1721="","",AK1721),IF(Overview!$K$17='Internal Calcs'!$P$23,IF(AK1721="","",AK1721),IF(ISNUMBER(A1721),(IF(F1721="Short",G1721-H1721,H1721-G1721)*AZ1721-AX1721),"")))</f>
        <v/>
      </c>
      <c r="AO1721" s="401" t="str">
        <f>IF(Overview!$K$17='Internal Calcs'!$P$22,IF(AL1721="","",AL1721),IF(Overview!$K$17='Internal Calcs'!$P$23,IF(AL1721="","",AL1721),IF(ISNUMBER(A1721),IF(AL1721="",(IF(F1721="Short",G1721-H1721,H1721-G1721)*AZ1721-AX1721),(IF(F1721="Short",G1721-J1721,J1721-G1721)*AZ1721-AX1721)),"")))</f>
        <v/>
      </c>
      <c r="AP1721" s="359" t="str">
        <f>IF(Overview!$K$17='Internal Calcs'!$P$22,"",IF(Overview!$K$17='Internal Calcs'!$P$23,IF(AM1721="","",AM1721),IF(ISNUMBER(A1721),IF(AM1721="",(IF(F1721="Short",G1721-H1721,H1721-G1721)*AZ1721-AX1721),(IF(F1721="Short",G1721-L1721,L1721-G1721)*AZ1721-AX1721)),"")))</f>
        <v/>
      </c>
      <c r="AQ1721" s="176" t="str">
        <f t="shared" si="601"/>
        <v/>
      </c>
      <c r="AR1721" s="176" t="str">
        <f t="shared" si="602"/>
        <v/>
      </c>
      <c r="AS1721" s="176" t="str">
        <f t="shared" si="603"/>
        <v/>
      </c>
      <c r="AT1721" s="176" t="str">
        <f>IF(ISNUMBER(A1721),MAX($AS$2:AS1721)-AS1721,"")</f>
        <v/>
      </c>
      <c r="AU1721" s="177" t="str">
        <f t="shared" si="604"/>
        <v/>
      </c>
      <c r="AV1721" s="178" t="str">
        <f t="shared" si="605"/>
        <v/>
      </c>
      <c r="AW1721" s="178" t="str">
        <f t="shared" si="606"/>
        <v/>
      </c>
      <c r="AX1721" s="179" t="str">
        <f ca="1">IF(ISNUMBER($A1721),INDIRECT(CONCATENATE("'Instrument List'!B",(MATCH(E1721,'Instrument List'!A:A,0))-0)),"")</f>
        <v/>
      </c>
      <c r="AY1721" s="179" t="str">
        <f ca="1">IF(ISNUMBER($A1721),INDIRECT(CONCATENATE("'Instrument List'!D",(MATCH(E1721,'Instrument List'!A:A,0))-0)),"")</f>
        <v/>
      </c>
      <c r="AZ1721" s="179" t="str">
        <f ca="1">IF(ISNUMBER($A1721),INDIRECT(CONCATENATE("'Instrument List'!C",(MATCH(E1721,'Instrument List'!A:A,0))-0)),"")</f>
        <v/>
      </c>
      <c r="BA1721" s="180" t="str">
        <f ca="1">IF(ISNUMBER(A1721),INDIRECT(CONCATENATE("'Instrument List'!E",(MATCH(E1721,'Instrument List'!A:A,0))-0)),"")</f>
        <v/>
      </c>
      <c r="BB1721" s="181" t="str">
        <f t="shared" si="607"/>
        <v/>
      </c>
      <c r="BC1721" s="181" t="str">
        <f t="shared" si="608"/>
        <v/>
      </c>
      <c r="BD1721" s="181" t="str">
        <f ca="1">IF(ISNUMBER(A1721),INDIRECT(CONCATENATE("'Instrument List'!F",(MATCH(E1721,'Instrument List'!A:A,0))-0)),"")</f>
        <v/>
      </c>
    </row>
    <row r="1722" spans="1:56">
      <c r="A1722" s="223" t="str">
        <f t="shared" si="588"/>
        <v/>
      </c>
      <c r="B1722" s="224"/>
      <c r="C1722" s="225"/>
      <c r="D1722" s="182"/>
      <c r="E1722" s="182"/>
      <c r="F1722" s="182"/>
      <c r="G1722" s="203"/>
      <c r="H1722" s="218"/>
      <c r="I1722" s="213"/>
      <c r="J1722" s="207"/>
      <c r="K1722" s="213"/>
      <c r="L1722" s="207"/>
      <c r="M1722" s="213"/>
      <c r="N1722" s="207"/>
      <c r="O1722" s="183" t="str">
        <f t="shared" si="589"/>
        <v/>
      </c>
      <c r="P1722" s="184"/>
      <c r="Q1722" s="184"/>
      <c r="R1722" s="275"/>
      <c r="S1722" s="185" t="str">
        <f t="shared" si="590"/>
        <v/>
      </c>
      <c r="T1722" s="185" t="str">
        <f t="shared" si="591"/>
        <v/>
      </c>
      <c r="U1722" s="275"/>
      <c r="V1722" s="275"/>
      <c r="W1722" s="276" t="str">
        <f t="shared" si="592"/>
        <v/>
      </c>
      <c r="X1722" s="276" t="str">
        <f t="shared" si="593"/>
        <v/>
      </c>
      <c r="Y1722" s="276" t="str">
        <f t="shared" si="594"/>
        <v/>
      </c>
      <c r="Z1722" s="275"/>
      <c r="AA1722" s="184"/>
      <c r="AB1722" s="184"/>
      <c r="AC1722" s="185" t="str">
        <f t="shared" si="595"/>
        <v/>
      </c>
      <c r="AD1722" s="185" t="str">
        <f t="shared" si="596"/>
        <v/>
      </c>
      <c r="AE1722" s="186"/>
      <c r="AF1722" s="187" t="str">
        <f t="shared" si="597"/>
        <v/>
      </c>
      <c r="AG1722" s="182"/>
      <c r="AH1722" s="184"/>
      <c r="AI1722" s="184"/>
      <c r="AJ1722" s="182"/>
      <c r="AK1722" s="188" t="str">
        <f t="shared" si="598"/>
        <v/>
      </c>
      <c r="AL1722" s="188" t="str">
        <f t="shared" si="599"/>
        <v/>
      </c>
      <c r="AM1722" s="188" t="str">
        <f t="shared" si="600"/>
        <v/>
      </c>
      <c r="AN1722" s="359" t="str">
        <f>IF(Overview!$K$17='Internal Calcs'!$P$22,IF(AK1722="","",AK1722),IF(Overview!$K$17='Internal Calcs'!$P$23,IF(AK1722="","",AK1722),IF(ISNUMBER(A1722),(IF(F1722="Short",G1722-H1722,H1722-G1722)*AZ1722-AX1722),"")))</f>
        <v/>
      </c>
      <c r="AO1722" s="401" t="str">
        <f>IF(Overview!$K$17='Internal Calcs'!$P$22,IF(AL1722="","",AL1722),IF(Overview!$K$17='Internal Calcs'!$P$23,IF(AL1722="","",AL1722),IF(ISNUMBER(A1722),IF(AL1722="",(IF(F1722="Short",G1722-H1722,H1722-G1722)*AZ1722-AX1722),(IF(F1722="Short",G1722-J1722,J1722-G1722)*AZ1722-AX1722)),"")))</f>
        <v/>
      </c>
      <c r="AP1722" s="359" t="str">
        <f>IF(Overview!$K$17='Internal Calcs'!$P$22,"",IF(Overview!$K$17='Internal Calcs'!$P$23,IF(AM1722="","",AM1722),IF(ISNUMBER(A1722),IF(AM1722="",(IF(F1722="Short",G1722-H1722,H1722-G1722)*AZ1722-AX1722),(IF(F1722="Short",G1722-L1722,L1722-G1722)*AZ1722-AX1722)),"")))</f>
        <v/>
      </c>
      <c r="AQ1722" s="188" t="str">
        <f t="shared" si="601"/>
        <v/>
      </c>
      <c r="AR1722" s="188" t="str">
        <f t="shared" si="602"/>
        <v/>
      </c>
      <c r="AS1722" s="188" t="str">
        <f t="shared" si="603"/>
        <v/>
      </c>
      <c r="AT1722" s="188" t="str">
        <f>IF(ISNUMBER(A1722),MAX($AS$2:AS1722)-AS1722,"")</f>
        <v/>
      </c>
      <c r="AU1722" s="189" t="str">
        <f t="shared" si="604"/>
        <v/>
      </c>
      <c r="AV1722" s="190" t="str">
        <f t="shared" si="605"/>
        <v/>
      </c>
      <c r="AW1722" s="190" t="str">
        <f t="shared" si="606"/>
        <v/>
      </c>
      <c r="AX1722" s="191" t="str">
        <f ca="1">IF(ISNUMBER($A1722),INDIRECT(CONCATENATE("'Instrument List'!B",(MATCH(E1722,'Instrument List'!A:A,0))-0)),"")</f>
        <v/>
      </c>
      <c r="AY1722" s="191" t="str">
        <f ca="1">IF(ISNUMBER($A1722),INDIRECT(CONCATENATE("'Instrument List'!D",(MATCH(E1722,'Instrument List'!A:A,0))-0)),"")</f>
        <v/>
      </c>
      <c r="AZ1722" s="191" t="str">
        <f ca="1">IF(ISNUMBER($A1722),INDIRECT(CONCATENATE("'Instrument List'!C",(MATCH(E1722,'Instrument List'!A:A,0))-0)),"")</f>
        <v/>
      </c>
      <c r="BA1722" s="192" t="str">
        <f ca="1">IF(ISNUMBER(A1722),INDIRECT(CONCATENATE("'Instrument List'!E",(MATCH(E1722,'Instrument List'!A:A,0))-0)),"")</f>
        <v/>
      </c>
      <c r="BB1722" s="193" t="str">
        <f t="shared" si="607"/>
        <v/>
      </c>
      <c r="BC1722" s="193" t="str">
        <f t="shared" si="608"/>
        <v/>
      </c>
      <c r="BD1722" s="193" t="str">
        <f ca="1">IF(ISNUMBER(A1722),INDIRECT(CONCATENATE("'Instrument List'!F",(MATCH(E1722,'Instrument List'!A:A,0))-0)),"")</f>
        <v/>
      </c>
    </row>
    <row r="1723" spans="1:56">
      <c r="A1723" s="220" t="str">
        <f t="shared" si="588"/>
        <v/>
      </c>
      <c r="B1723" s="221"/>
      <c r="C1723" s="222"/>
      <c r="D1723" s="169"/>
      <c r="E1723" s="169"/>
      <c r="F1723" s="169"/>
      <c r="G1723" s="202"/>
      <c r="H1723" s="217"/>
      <c r="I1723" s="212"/>
      <c r="J1723" s="206"/>
      <c r="K1723" s="212"/>
      <c r="L1723" s="206"/>
      <c r="M1723" s="212"/>
      <c r="N1723" s="206"/>
      <c r="O1723" s="170" t="str">
        <f t="shared" si="589"/>
        <v/>
      </c>
      <c r="P1723" s="171"/>
      <c r="Q1723" s="171"/>
      <c r="R1723" s="171"/>
      <c r="S1723" s="172" t="str">
        <f t="shared" si="590"/>
        <v/>
      </c>
      <c r="T1723" s="172" t="str">
        <f t="shared" si="591"/>
        <v/>
      </c>
      <c r="U1723" s="171"/>
      <c r="V1723" s="171"/>
      <c r="W1723" s="173" t="str">
        <f t="shared" si="592"/>
        <v/>
      </c>
      <c r="X1723" s="173" t="str">
        <f t="shared" si="593"/>
        <v/>
      </c>
      <c r="Y1723" s="173" t="str">
        <f t="shared" si="594"/>
        <v/>
      </c>
      <c r="Z1723" s="171"/>
      <c r="AA1723" s="171"/>
      <c r="AB1723" s="171"/>
      <c r="AC1723" s="172" t="str">
        <f t="shared" si="595"/>
        <v/>
      </c>
      <c r="AD1723" s="172" t="str">
        <f t="shared" si="596"/>
        <v/>
      </c>
      <c r="AE1723" s="174"/>
      <c r="AF1723" s="175" t="str">
        <f t="shared" si="597"/>
        <v/>
      </c>
      <c r="AG1723" s="169"/>
      <c r="AH1723" s="171"/>
      <c r="AI1723" s="171"/>
      <c r="AJ1723" s="169"/>
      <c r="AK1723" s="176" t="str">
        <f t="shared" si="598"/>
        <v/>
      </c>
      <c r="AL1723" s="176" t="str">
        <f t="shared" si="599"/>
        <v/>
      </c>
      <c r="AM1723" s="176" t="str">
        <f t="shared" si="600"/>
        <v/>
      </c>
      <c r="AN1723" s="359" t="str">
        <f>IF(Overview!$K$17='Internal Calcs'!$P$22,IF(AK1723="","",AK1723),IF(Overview!$K$17='Internal Calcs'!$P$23,IF(AK1723="","",AK1723),IF(ISNUMBER(A1723),(IF(F1723="Short",G1723-H1723,H1723-G1723)*AZ1723-AX1723),"")))</f>
        <v/>
      </c>
      <c r="AO1723" s="401" t="str">
        <f>IF(Overview!$K$17='Internal Calcs'!$P$22,IF(AL1723="","",AL1723),IF(Overview!$K$17='Internal Calcs'!$P$23,IF(AL1723="","",AL1723),IF(ISNUMBER(A1723),IF(AL1723="",(IF(F1723="Short",G1723-H1723,H1723-G1723)*AZ1723-AX1723),(IF(F1723="Short",G1723-J1723,J1723-G1723)*AZ1723-AX1723)),"")))</f>
        <v/>
      </c>
      <c r="AP1723" s="359" t="str">
        <f>IF(Overview!$K$17='Internal Calcs'!$P$22,"",IF(Overview!$K$17='Internal Calcs'!$P$23,IF(AM1723="","",AM1723),IF(ISNUMBER(A1723),IF(AM1723="",(IF(F1723="Short",G1723-H1723,H1723-G1723)*AZ1723-AX1723),(IF(F1723="Short",G1723-L1723,L1723-G1723)*AZ1723-AX1723)),"")))</f>
        <v/>
      </c>
      <c r="AQ1723" s="176" t="str">
        <f t="shared" si="601"/>
        <v/>
      </c>
      <c r="AR1723" s="176" t="str">
        <f t="shared" si="602"/>
        <v/>
      </c>
      <c r="AS1723" s="176" t="str">
        <f t="shared" si="603"/>
        <v/>
      </c>
      <c r="AT1723" s="176" t="str">
        <f>IF(ISNUMBER(A1723),MAX($AS$2:AS1723)-AS1723,"")</f>
        <v/>
      </c>
      <c r="AU1723" s="177" t="str">
        <f t="shared" si="604"/>
        <v/>
      </c>
      <c r="AV1723" s="178" t="str">
        <f t="shared" si="605"/>
        <v/>
      </c>
      <c r="AW1723" s="178" t="str">
        <f t="shared" si="606"/>
        <v/>
      </c>
      <c r="AX1723" s="179" t="str">
        <f ca="1">IF(ISNUMBER($A1723),INDIRECT(CONCATENATE("'Instrument List'!B",(MATCH(E1723,'Instrument List'!A:A,0))-0)),"")</f>
        <v/>
      </c>
      <c r="AY1723" s="179" t="str">
        <f ca="1">IF(ISNUMBER($A1723),INDIRECT(CONCATENATE("'Instrument List'!D",(MATCH(E1723,'Instrument List'!A:A,0))-0)),"")</f>
        <v/>
      </c>
      <c r="AZ1723" s="179" t="str">
        <f ca="1">IF(ISNUMBER($A1723),INDIRECT(CONCATENATE("'Instrument List'!C",(MATCH(E1723,'Instrument List'!A:A,0))-0)),"")</f>
        <v/>
      </c>
      <c r="BA1723" s="180" t="str">
        <f ca="1">IF(ISNUMBER(A1723),INDIRECT(CONCATENATE("'Instrument List'!E",(MATCH(E1723,'Instrument List'!A:A,0))-0)),"")</f>
        <v/>
      </c>
      <c r="BB1723" s="181" t="str">
        <f t="shared" si="607"/>
        <v/>
      </c>
      <c r="BC1723" s="181" t="str">
        <f t="shared" si="608"/>
        <v/>
      </c>
      <c r="BD1723" s="181" t="str">
        <f ca="1">IF(ISNUMBER(A1723),INDIRECT(CONCATENATE("'Instrument List'!F",(MATCH(E1723,'Instrument List'!A:A,0))-0)),"")</f>
        <v/>
      </c>
    </row>
    <row r="1724" spans="1:56">
      <c r="A1724" s="223" t="str">
        <f t="shared" si="588"/>
        <v/>
      </c>
      <c r="B1724" s="224"/>
      <c r="C1724" s="225"/>
      <c r="D1724" s="182"/>
      <c r="E1724" s="182"/>
      <c r="F1724" s="182"/>
      <c r="G1724" s="203"/>
      <c r="H1724" s="218"/>
      <c r="I1724" s="213"/>
      <c r="J1724" s="207"/>
      <c r="K1724" s="213"/>
      <c r="L1724" s="207"/>
      <c r="M1724" s="213"/>
      <c r="N1724" s="207"/>
      <c r="O1724" s="183" t="str">
        <f t="shared" si="589"/>
        <v/>
      </c>
      <c r="P1724" s="184"/>
      <c r="Q1724" s="184"/>
      <c r="R1724" s="275"/>
      <c r="S1724" s="185" t="str">
        <f t="shared" si="590"/>
        <v/>
      </c>
      <c r="T1724" s="185" t="str">
        <f t="shared" si="591"/>
        <v/>
      </c>
      <c r="U1724" s="275"/>
      <c r="V1724" s="275"/>
      <c r="W1724" s="276" t="str">
        <f t="shared" si="592"/>
        <v/>
      </c>
      <c r="X1724" s="276" t="str">
        <f t="shared" si="593"/>
        <v/>
      </c>
      <c r="Y1724" s="276" t="str">
        <f t="shared" si="594"/>
        <v/>
      </c>
      <c r="Z1724" s="275"/>
      <c r="AA1724" s="184"/>
      <c r="AB1724" s="184"/>
      <c r="AC1724" s="185" t="str">
        <f t="shared" si="595"/>
        <v/>
      </c>
      <c r="AD1724" s="185" t="str">
        <f t="shared" si="596"/>
        <v/>
      </c>
      <c r="AE1724" s="186"/>
      <c r="AF1724" s="187" t="str">
        <f t="shared" si="597"/>
        <v/>
      </c>
      <c r="AG1724" s="182"/>
      <c r="AH1724" s="184"/>
      <c r="AI1724" s="184"/>
      <c r="AJ1724" s="182"/>
      <c r="AK1724" s="188" t="str">
        <f t="shared" si="598"/>
        <v/>
      </c>
      <c r="AL1724" s="188" t="str">
        <f t="shared" si="599"/>
        <v/>
      </c>
      <c r="AM1724" s="188" t="str">
        <f t="shared" si="600"/>
        <v/>
      </c>
      <c r="AN1724" s="359" t="str">
        <f>IF(Overview!$K$17='Internal Calcs'!$P$22,IF(AK1724="","",AK1724),IF(Overview!$K$17='Internal Calcs'!$P$23,IF(AK1724="","",AK1724),IF(ISNUMBER(A1724),(IF(F1724="Short",G1724-H1724,H1724-G1724)*AZ1724-AX1724),"")))</f>
        <v/>
      </c>
      <c r="AO1724" s="401" t="str">
        <f>IF(Overview!$K$17='Internal Calcs'!$P$22,IF(AL1724="","",AL1724),IF(Overview!$K$17='Internal Calcs'!$P$23,IF(AL1724="","",AL1724),IF(ISNUMBER(A1724),IF(AL1724="",(IF(F1724="Short",G1724-H1724,H1724-G1724)*AZ1724-AX1724),(IF(F1724="Short",G1724-J1724,J1724-G1724)*AZ1724-AX1724)),"")))</f>
        <v/>
      </c>
      <c r="AP1724" s="359" t="str">
        <f>IF(Overview!$K$17='Internal Calcs'!$P$22,"",IF(Overview!$K$17='Internal Calcs'!$P$23,IF(AM1724="","",AM1724),IF(ISNUMBER(A1724),IF(AM1724="",(IF(F1724="Short",G1724-H1724,H1724-G1724)*AZ1724-AX1724),(IF(F1724="Short",G1724-L1724,L1724-G1724)*AZ1724-AX1724)),"")))</f>
        <v/>
      </c>
      <c r="AQ1724" s="188" t="str">
        <f t="shared" si="601"/>
        <v/>
      </c>
      <c r="AR1724" s="188" t="str">
        <f t="shared" si="602"/>
        <v/>
      </c>
      <c r="AS1724" s="188" t="str">
        <f t="shared" si="603"/>
        <v/>
      </c>
      <c r="AT1724" s="188" t="str">
        <f>IF(ISNUMBER(A1724),MAX($AS$2:AS1724)-AS1724,"")</f>
        <v/>
      </c>
      <c r="AU1724" s="189" t="str">
        <f t="shared" si="604"/>
        <v/>
      </c>
      <c r="AV1724" s="190" t="str">
        <f t="shared" si="605"/>
        <v/>
      </c>
      <c r="AW1724" s="190" t="str">
        <f t="shared" si="606"/>
        <v/>
      </c>
      <c r="AX1724" s="191" t="str">
        <f ca="1">IF(ISNUMBER($A1724),INDIRECT(CONCATENATE("'Instrument List'!B",(MATCH(E1724,'Instrument List'!A:A,0))-0)),"")</f>
        <v/>
      </c>
      <c r="AY1724" s="191" t="str">
        <f ca="1">IF(ISNUMBER($A1724),INDIRECT(CONCATENATE("'Instrument List'!D",(MATCH(E1724,'Instrument List'!A:A,0))-0)),"")</f>
        <v/>
      </c>
      <c r="AZ1724" s="191" t="str">
        <f ca="1">IF(ISNUMBER($A1724),INDIRECT(CONCATENATE("'Instrument List'!C",(MATCH(E1724,'Instrument List'!A:A,0))-0)),"")</f>
        <v/>
      </c>
      <c r="BA1724" s="192" t="str">
        <f ca="1">IF(ISNUMBER(A1724),INDIRECT(CONCATENATE("'Instrument List'!E",(MATCH(E1724,'Instrument List'!A:A,0))-0)),"")</f>
        <v/>
      </c>
      <c r="BB1724" s="193" t="str">
        <f t="shared" si="607"/>
        <v/>
      </c>
      <c r="BC1724" s="193" t="str">
        <f t="shared" si="608"/>
        <v/>
      </c>
      <c r="BD1724" s="193" t="str">
        <f ca="1">IF(ISNUMBER(A1724),INDIRECT(CONCATENATE("'Instrument List'!F",(MATCH(E1724,'Instrument List'!A:A,0))-0)),"")</f>
        <v/>
      </c>
    </row>
    <row r="1725" spans="1:56">
      <c r="A1725" s="220" t="str">
        <f t="shared" si="588"/>
        <v/>
      </c>
      <c r="B1725" s="221"/>
      <c r="C1725" s="222"/>
      <c r="D1725" s="169"/>
      <c r="E1725" s="169"/>
      <c r="F1725" s="169"/>
      <c r="G1725" s="202"/>
      <c r="H1725" s="217"/>
      <c r="I1725" s="212"/>
      <c r="J1725" s="206"/>
      <c r="K1725" s="212"/>
      <c r="L1725" s="206"/>
      <c r="M1725" s="212"/>
      <c r="N1725" s="206"/>
      <c r="O1725" s="170" t="str">
        <f t="shared" si="589"/>
        <v/>
      </c>
      <c r="P1725" s="171"/>
      <c r="Q1725" s="171"/>
      <c r="R1725" s="171"/>
      <c r="S1725" s="172" t="str">
        <f t="shared" si="590"/>
        <v/>
      </c>
      <c r="T1725" s="172" t="str">
        <f t="shared" si="591"/>
        <v/>
      </c>
      <c r="U1725" s="171"/>
      <c r="V1725" s="171"/>
      <c r="W1725" s="173" t="str">
        <f t="shared" si="592"/>
        <v/>
      </c>
      <c r="X1725" s="173" t="str">
        <f t="shared" si="593"/>
        <v/>
      </c>
      <c r="Y1725" s="173" t="str">
        <f t="shared" si="594"/>
        <v/>
      </c>
      <c r="Z1725" s="171"/>
      <c r="AA1725" s="171"/>
      <c r="AB1725" s="171"/>
      <c r="AC1725" s="172" t="str">
        <f t="shared" si="595"/>
        <v/>
      </c>
      <c r="AD1725" s="172" t="str">
        <f t="shared" si="596"/>
        <v/>
      </c>
      <c r="AE1725" s="174"/>
      <c r="AF1725" s="175" t="str">
        <f t="shared" si="597"/>
        <v/>
      </c>
      <c r="AG1725" s="169"/>
      <c r="AH1725" s="171"/>
      <c r="AI1725" s="171"/>
      <c r="AJ1725" s="169"/>
      <c r="AK1725" s="176" t="str">
        <f t="shared" si="598"/>
        <v/>
      </c>
      <c r="AL1725" s="176" t="str">
        <f t="shared" si="599"/>
        <v/>
      </c>
      <c r="AM1725" s="176" t="str">
        <f t="shared" si="600"/>
        <v/>
      </c>
      <c r="AN1725" s="359" t="str">
        <f>IF(Overview!$K$17='Internal Calcs'!$P$22,IF(AK1725="","",AK1725),IF(Overview!$K$17='Internal Calcs'!$P$23,IF(AK1725="","",AK1725),IF(ISNUMBER(A1725),(IF(F1725="Short",G1725-H1725,H1725-G1725)*AZ1725-AX1725),"")))</f>
        <v/>
      </c>
      <c r="AO1725" s="401" t="str">
        <f>IF(Overview!$K$17='Internal Calcs'!$P$22,IF(AL1725="","",AL1725),IF(Overview!$K$17='Internal Calcs'!$P$23,IF(AL1725="","",AL1725),IF(ISNUMBER(A1725),IF(AL1725="",(IF(F1725="Short",G1725-H1725,H1725-G1725)*AZ1725-AX1725),(IF(F1725="Short",G1725-J1725,J1725-G1725)*AZ1725-AX1725)),"")))</f>
        <v/>
      </c>
      <c r="AP1725" s="359" t="str">
        <f>IF(Overview!$K$17='Internal Calcs'!$P$22,"",IF(Overview!$K$17='Internal Calcs'!$P$23,IF(AM1725="","",AM1725),IF(ISNUMBER(A1725),IF(AM1725="",(IF(F1725="Short",G1725-H1725,H1725-G1725)*AZ1725-AX1725),(IF(F1725="Short",G1725-L1725,L1725-G1725)*AZ1725-AX1725)),"")))</f>
        <v/>
      </c>
      <c r="AQ1725" s="176" t="str">
        <f t="shared" si="601"/>
        <v/>
      </c>
      <c r="AR1725" s="176" t="str">
        <f t="shared" si="602"/>
        <v/>
      </c>
      <c r="AS1725" s="176" t="str">
        <f t="shared" si="603"/>
        <v/>
      </c>
      <c r="AT1725" s="176" t="str">
        <f>IF(ISNUMBER(A1725),MAX($AS$2:AS1725)-AS1725,"")</f>
        <v/>
      </c>
      <c r="AU1725" s="177" t="str">
        <f t="shared" si="604"/>
        <v/>
      </c>
      <c r="AV1725" s="178" t="str">
        <f t="shared" si="605"/>
        <v/>
      </c>
      <c r="AW1725" s="178" t="str">
        <f t="shared" si="606"/>
        <v/>
      </c>
      <c r="AX1725" s="179" t="str">
        <f ca="1">IF(ISNUMBER($A1725),INDIRECT(CONCATENATE("'Instrument List'!B",(MATCH(E1725,'Instrument List'!A:A,0))-0)),"")</f>
        <v/>
      </c>
      <c r="AY1725" s="179" t="str">
        <f ca="1">IF(ISNUMBER($A1725),INDIRECT(CONCATENATE("'Instrument List'!D",(MATCH(E1725,'Instrument List'!A:A,0))-0)),"")</f>
        <v/>
      </c>
      <c r="AZ1725" s="179" t="str">
        <f ca="1">IF(ISNUMBER($A1725),INDIRECT(CONCATENATE("'Instrument List'!C",(MATCH(E1725,'Instrument List'!A:A,0))-0)),"")</f>
        <v/>
      </c>
      <c r="BA1725" s="180" t="str">
        <f ca="1">IF(ISNUMBER(A1725),INDIRECT(CONCATENATE("'Instrument List'!E",(MATCH(E1725,'Instrument List'!A:A,0))-0)),"")</f>
        <v/>
      </c>
      <c r="BB1725" s="181" t="str">
        <f t="shared" si="607"/>
        <v/>
      </c>
      <c r="BC1725" s="181" t="str">
        <f t="shared" si="608"/>
        <v/>
      </c>
      <c r="BD1725" s="181" t="str">
        <f ca="1">IF(ISNUMBER(A1725),INDIRECT(CONCATENATE("'Instrument List'!F",(MATCH(E1725,'Instrument List'!A:A,0))-0)),"")</f>
        <v/>
      </c>
    </row>
    <row r="1726" spans="1:56">
      <c r="A1726" s="223" t="str">
        <f t="shared" si="588"/>
        <v/>
      </c>
      <c r="B1726" s="224"/>
      <c r="C1726" s="225"/>
      <c r="D1726" s="182"/>
      <c r="E1726" s="182"/>
      <c r="F1726" s="182"/>
      <c r="G1726" s="203"/>
      <c r="H1726" s="218"/>
      <c r="I1726" s="213"/>
      <c r="J1726" s="207"/>
      <c r="K1726" s="213"/>
      <c r="L1726" s="207"/>
      <c r="M1726" s="213"/>
      <c r="N1726" s="207"/>
      <c r="O1726" s="183" t="str">
        <f t="shared" si="589"/>
        <v/>
      </c>
      <c r="P1726" s="184"/>
      <c r="Q1726" s="184"/>
      <c r="R1726" s="275"/>
      <c r="S1726" s="185" t="str">
        <f t="shared" si="590"/>
        <v/>
      </c>
      <c r="T1726" s="185" t="str">
        <f t="shared" si="591"/>
        <v/>
      </c>
      <c r="U1726" s="275"/>
      <c r="V1726" s="275"/>
      <c r="W1726" s="276" t="str">
        <f t="shared" si="592"/>
        <v/>
      </c>
      <c r="X1726" s="276" t="str">
        <f t="shared" si="593"/>
        <v/>
      </c>
      <c r="Y1726" s="276" t="str">
        <f t="shared" si="594"/>
        <v/>
      </c>
      <c r="Z1726" s="275"/>
      <c r="AA1726" s="184"/>
      <c r="AB1726" s="184"/>
      <c r="AC1726" s="185" t="str">
        <f t="shared" si="595"/>
        <v/>
      </c>
      <c r="AD1726" s="185" t="str">
        <f t="shared" si="596"/>
        <v/>
      </c>
      <c r="AE1726" s="186"/>
      <c r="AF1726" s="187" t="str">
        <f t="shared" si="597"/>
        <v/>
      </c>
      <c r="AG1726" s="182"/>
      <c r="AH1726" s="184"/>
      <c r="AI1726" s="184"/>
      <c r="AJ1726" s="182"/>
      <c r="AK1726" s="188" t="str">
        <f t="shared" si="598"/>
        <v/>
      </c>
      <c r="AL1726" s="188" t="str">
        <f t="shared" si="599"/>
        <v/>
      </c>
      <c r="AM1726" s="188" t="str">
        <f t="shared" si="600"/>
        <v/>
      </c>
      <c r="AN1726" s="359" t="str">
        <f>IF(Overview!$K$17='Internal Calcs'!$P$22,IF(AK1726="","",AK1726),IF(Overview!$K$17='Internal Calcs'!$P$23,IF(AK1726="","",AK1726),IF(ISNUMBER(A1726),(IF(F1726="Short",G1726-H1726,H1726-G1726)*AZ1726-AX1726),"")))</f>
        <v/>
      </c>
      <c r="AO1726" s="401" t="str">
        <f>IF(Overview!$K$17='Internal Calcs'!$P$22,IF(AL1726="","",AL1726),IF(Overview!$K$17='Internal Calcs'!$P$23,IF(AL1726="","",AL1726),IF(ISNUMBER(A1726),IF(AL1726="",(IF(F1726="Short",G1726-H1726,H1726-G1726)*AZ1726-AX1726),(IF(F1726="Short",G1726-J1726,J1726-G1726)*AZ1726-AX1726)),"")))</f>
        <v/>
      </c>
      <c r="AP1726" s="359" t="str">
        <f>IF(Overview!$K$17='Internal Calcs'!$P$22,"",IF(Overview!$K$17='Internal Calcs'!$P$23,IF(AM1726="","",AM1726),IF(ISNUMBER(A1726),IF(AM1726="",(IF(F1726="Short",G1726-H1726,H1726-G1726)*AZ1726-AX1726),(IF(F1726="Short",G1726-L1726,L1726-G1726)*AZ1726-AX1726)),"")))</f>
        <v/>
      </c>
      <c r="AQ1726" s="188" t="str">
        <f t="shared" si="601"/>
        <v/>
      </c>
      <c r="AR1726" s="188" t="str">
        <f t="shared" si="602"/>
        <v/>
      </c>
      <c r="AS1726" s="188" t="str">
        <f t="shared" si="603"/>
        <v/>
      </c>
      <c r="AT1726" s="188" t="str">
        <f>IF(ISNUMBER(A1726),MAX($AS$2:AS1726)-AS1726,"")</f>
        <v/>
      </c>
      <c r="AU1726" s="189" t="str">
        <f t="shared" si="604"/>
        <v/>
      </c>
      <c r="AV1726" s="190" t="str">
        <f t="shared" si="605"/>
        <v/>
      </c>
      <c r="AW1726" s="190" t="str">
        <f t="shared" si="606"/>
        <v/>
      </c>
      <c r="AX1726" s="191" t="str">
        <f ca="1">IF(ISNUMBER($A1726),INDIRECT(CONCATENATE("'Instrument List'!B",(MATCH(E1726,'Instrument List'!A:A,0))-0)),"")</f>
        <v/>
      </c>
      <c r="AY1726" s="191" t="str">
        <f ca="1">IF(ISNUMBER($A1726),INDIRECT(CONCATENATE("'Instrument List'!D",(MATCH(E1726,'Instrument List'!A:A,0))-0)),"")</f>
        <v/>
      </c>
      <c r="AZ1726" s="191" t="str">
        <f ca="1">IF(ISNUMBER($A1726),INDIRECT(CONCATENATE("'Instrument List'!C",(MATCH(E1726,'Instrument List'!A:A,0))-0)),"")</f>
        <v/>
      </c>
      <c r="BA1726" s="192" t="str">
        <f ca="1">IF(ISNUMBER(A1726),INDIRECT(CONCATENATE("'Instrument List'!E",(MATCH(E1726,'Instrument List'!A:A,0))-0)),"")</f>
        <v/>
      </c>
      <c r="BB1726" s="193" t="str">
        <f t="shared" si="607"/>
        <v/>
      </c>
      <c r="BC1726" s="193" t="str">
        <f t="shared" si="608"/>
        <v/>
      </c>
      <c r="BD1726" s="193" t="str">
        <f ca="1">IF(ISNUMBER(A1726),INDIRECT(CONCATENATE("'Instrument List'!F",(MATCH(E1726,'Instrument List'!A:A,0))-0)),"")</f>
        <v/>
      </c>
    </row>
    <row r="1727" spans="1:56">
      <c r="A1727" s="220" t="str">
        <f t="shared" si="588"/>
        <v/>
      </c>
      <c r="B1727" s="221"/>
      <c r="C1727" s="222"/>
      <c r="D1727" s="169"/>
      <c r="E1727" s="169"/>
      <c r="F1727" s="169"/>
      <c r="G1727" s="202"/>
      <c r="H1727" s="217"/>
      <c r="I1727" s="212"/>
      <c r="J1727" s="206"/>
      <c r="K1727" s="212"/>
      <c r="L1727" s="206"/>
      <c r="M1727" s="212"/>
      <c r="N1727" s="206"/>
      <c r="O1727" s="170" t="str">
        <f t="shared" si="589"/>
        <v/>
      </c>
      <c r="P1727" s="171"/>
      <c r="Q1727" s="171"/>
      <c r="R1727" s="171"/>
      <c r="S1727" s="172" t="str">
        <f t="shared" si="590"/>
        <v/>
      </c>
      <c r="T1727" s="172" t="str">
        <f t="shared" si="591"/>
        <v/>
      </c>
      <c r="U1727" s="171"/>
      <c r="V1727" s="171"/>
      <c r="W1727" s="173" t="str">
        <f t="shared" si="592"/>
        <v/>
      </c>
      <c r="X1727" s="173" t="str">
        <f t="shared" si="593"/>
        <v/>
      </c>
      <c r="Y1727" s="173" t="str">
        <f t="shared" si="594"/>
        <v/>
      </c>
      <c r="Z1727" s="171"/>
      <c r="AA1727" s="171"/>
      <c r="AB1727" s="171"/>
      <c r="AC1727" s="172" t="str">
        <f t="shared" si="595"/>
        <v/>
      </c>
      <c r="AD1727" s="172" t="str">
        <f t="shared" si="596"/>
        <v/>
      </c>
      <c r="AE1727" s="174"/>
      <c r="AF1727" s="175" t="str">
        <f t="shared" si="597"/>
        <v/>
      </c>
      <c r="AG1727" s="169"/>
      <c r="AH1727" s="171"/>
      <c r="AI1727" s="171"/>
      <c r="AJ1727" s="169"/>
      <c r="AK1727" s="176" t="str">
        <f t="shared" si="598"/>
        <v/>
      </c>
      <c r="AL1727" s="176" t="str">
        <f t="shared" si="599"/>
        <v/>
      </c>
      <c r="AM1727" s="176" t="str">
        <f t="shared" si="600"/>
        <v/>
      </c>
      <c r="AN1727" s="359" t="str">
        <f>IF(Overview!$K$17='Internal Calcs'!$P$22,IF(AK1727="","",AK1727),IF(Overview!$K$17='Internal Calcs'!$P$23,IF(AK1727="","",AK1727),IF(ISNUMBER(A1727),(IF(F1727="Short",G1727-H1727,H1727-G1727)*AZ1727-AX1727),"")))</f>
        <v/>
      </c>
      <c r="AO1727" s="401" t="str">
        <f>IF(Overview!$K$17='Internal Calcs'!$P$22,IF(AL1727="","",AL1727),IF(Overview!$K$17='Internal Calcs'!$P$23,IF(AL1727="","",AL1727),IF(ISNUMBER(A1727),IF(AL1727="",(IF(F1727="Short",G1727-H1727,H1727-G1727)*AZ1727-AX1727),(IF(F1727="Short",G1727-J1727,J1727-G1727)*AZ1727-AX1727)),"")))</f>
        <v/>
      </c>
      <c r="AP1727" s="359" t="str">
        <f>IF(Overview!$K$17='Internal Calcs'!$P$22,"",IF(Overview!$K$17='Internal Calcs'!$P$23,IF(AM1727="","",AM1727),IF(ISNUMBER(A1727),IF(AM1727="",(IF(F1727="Short",G1727-H1727,H1727-G1727)*AZ1727-AX1727),(IF(F1727="Short",G1727-L1727,L1727-G1727)*AZ1727-AX1727)),"")))</f>
        <v/>
      </c>
      <c r="AQ1727" s="176" t="str">
        <f t="shared" si="601"/>
        <v/>
      </c>
      <c r="AR1727" s="176" t="str">
        <f t="shared" si="602"/>
        <v/>
      </c>
      <c r="AS1727" s="176" t="str">
        <f t="shared" si="603"/>
        <v/>
      </c>
      <c r="AT1727" s="176" t="str">
        <f>IF(ISNUMBER(A1727),MAX($AS$2:AS1727)-AS1727,"")</f>
        <v/>
      </c>
      <c r="AU1727" s="177" t="str">
        <f t="shared" si="604"/>
        <v/>
      </c>
      <c r="AV1727" s="178" t="str">
        <f t="shared" si="605"/>
        <v/>
      </c>
      <c r="AW1727" s="178" t="str">
        <f t="shared" si="606"/>
        <v/>
      </c>
      <c r="AX1727" s="179" t="str">
        <f ca="1">IF(ISNUMBER($A1727),INDIRECT(CONCATENATE("'Instrument List'!B",(MATCH(E1727,'Instrument List'!A:A,0))-0)),"")</f>
        <v/>
      </c>
      <c r="AY1727" s="179" t="str">
        <f ca="1">IF(ISNUMBER($A1727),INDIRECT(CONCATENATE("'Instrument List'!D",(MATCH(E1727,'Instrument List'!A:A,0))-0)),"")</f>
        <v/>
      </c>
      <c r="AZ1727" s="179" t="str">
        <f ca="1">IF(ISNUMBER($A1727),INDIRECT(CONCATENATE("'Instrument List'!C",(MATCH(E1727,'Instrument List'!A:A,0))-0)),"")</f>
        <v/>
      </c>
      <c r="BA1727" s="180" t="str">
        <f ca="1">IF(ISNUMBER(A1727),INDIRECT(CONCATENATE("'Instrument List'!E",(MATCH(E1727,'Instrument List'!A:A,0))-0)),"")</f>
        <v/>
      </c>
      <c r="BB1727" s="181" t="str">
        <f t="shared" si="607"/>
        <v/>
      </c>
      <c r="BC1727" s="181" t="str">
        <f t="shared" si="608"/>
        <v/>
      </c>
      <c r="BD1727" s="181" t="str">
        <f ca="1">IF(ISNUMBER(A1727),INDIRECT(CONCATENATE("'Instrument List'!F",(MATCH(E1727,'Instrument List'!A:A,0))-0)),"")</f>
        <v/>
      </c>
    </row>
    <row r="1728" spans="1:56">
      <c r="A1728" s="223" t="str">
        <f t="shared" si="588"/>
        <v/>
      </c>
      <c r="B1728" s="224"/>
      <c r="C1728" s="225"/>
      <c r="D1728" s="182"/>
      <c r="E1728" s="182"/>
      <c r="F1728" s="182"/>
      <c r="G1728" s="203"/>
      <c r="H1728" s="218"/>
      <c r="I1728" s="213"/>
      <c r="J1728" s="207"/>
      <c r="K1728" s="213"/>
      <c r="L1728" s="207"/>
      <c r="M1728" s="213"/>
      <c r="N1728" s="207"/>
      <c r="O1728" s="183" t="str">
        <f t="shared" si="589"/>
        <v/>
      </c>
      <c r="P1728" s="184"/>
      <c r="Q1728" s="184"/>
      <c r="R1728" s="275"/>
      <c r="S1728" s="185" t="str">
        <f t="shared" si="590"/>
        <v/>
      </c>
      <c r="T1728" s="185" t="str">
        <f t="shared" si="591"/>
        <v/>
      </c>
      <c r="U1728" s="275"/>
      <c r="V1728" s="275"/>
      <c r="W1728" s="276" t="str">
        <f t="shared" si="592"/>
        <v/>
      </c>
      <c r="X1728" s="276" t="str">
        <f t="shared" si="593"/>
        <v/>
      </c>
      <c r="Y1728" s="276" t="str">
        <f t="shared" si="594"/>
        <v/>
      </c>
      <c r="Z1728" s="275"/>
      <c r="AA1728" s="184"/>
      <c r="AB1728" s="184"/>
      <c r="AC1728" s="185" t="str">
        <f t="shared" si="595"/>
        <v/>
      </c>
      <c r="AD1728" s="185" t="str">
        <f t="shared" si="596"/>
        <v/>
      </c>
      <c r="AE1728" s="186"/>
      <c r="AF1728" s="187" t="str">
        <f t="shared" si="597"/>
        <v/>
      </c>
      <c r="AG1728" s="182"/>
      <c r="AH1728" s="184"/>
      <c r="AI1728" s="184"/>
      <c r="AJ1728" s="182"/>
      <c r="AK1728" s="188" t="str">
        <f t="shared" si="598"/>
        <v/>
      </c>
      <c r="AL1728" s="188" t="str">
        <f t="shared" si="599"/>
        <v/>
      </c>
      <c r="AM1728" s="188" t="str">
        <f t="shared" si="600"/>
        <v/>
      </c>
      <c r="AN1728" s="359" t="str">
        <f>IF(Overview!$K$17='Internal Calcs'!$P$22,IF(AK1728="","",AK1728),IF(Overview!$K$17='Internal Calcs'!$P$23,IF(AK1728="","",AK1728),IF(ISNUMBER(A1728),(IF(F1728="Short",G1728-H1728,H1728-G1728)*AZ1728-AX1728),"")))</f>
        <v/>
      </c>
      <c r="AO1728" s="401" t="str">
        <f>IF(Overview!$K$17='Internal Calcs'!$P$22,IF(AL1728="","",AL1728),IF(Overview!$K$17='Internal Calcs'!$P$23,IF(AL1728="","",AL1728),IF(ISNUMBER(A1728),IF(AL1728="",(IF(F1728="Short",G1728-H1728,H1728-G1728)*AZ1728-AX1728),(IF(F1728="Short",G1728-J1728,J1728-G1728)*AZ1728-AX1728)),"")))</f>
        <v/>
      </c>
      <c r="AP1728" s="359" t="str">
        <f>IF(Overview!$K$17='Internal Calcs'!$P$22,"",IF(Overview!$K$17='Internal Calcs'!$P$23,IF(AM1728="","",AM1728),IF(ISNUMBER(A1728),IF(AM1728="",(IF(F1728="Short",G1728-H1728,H1728-G1728)*AZ1728-AX1728),(IF(F1728="Short",G1728-L1728,L1728-G1728)*AZ1728-AX1728)),"")))</f>
        <v/>
      </c>
      <c r="AQ1728" s="188" t="str">
        <f t="shared" si="601"/>
        <v/>
      </c>
      <c r="AR1728" s="188" t="str">
        <f t="shared" si="602"/>
        <v/>
      </c>
      <c r="AS1728" s="188" t="str">
        <f t="shared" si="603"/>
        <v/>
      </c>
      <c r="AT1728" s="188" t="str">
        <f>IF(ISNUMBER(A1728),MAX($AS$2:AS1728)-AS1728,"")</f>
        <v/>
      </c>
      <c r="AU1728" s="189" t="str">
        <f t="shared" si="604"/>
        <v/>
      </c>
      <c r="AV1728" s="190" t="str">
        <f t="shared" si="605"/>
        <v/>
      </c>
      <c r="AW1728" s="190" t="str">
        <f t="shared" si="606"/>
        <v/>
      </c>
      <c r="AX1728" s="191" t="str">
        <f ca="1">IF(ISNUMBER($A1728),INDIRECT(CONCATENATE("'Instrument List'!B",(MATCH(E1728,'Instrument List'!A:A,0))-0)),"")</f>
        <v/>
      </c>
      <c r="AY1728" s="191" t="str">
        <f ca="1">IF(ISNUMBER($A1728),INDIRECT(CONCATENATE("'Instrument List'!D",(MATCH(E1728,'Instrument List'!A:A,0))-0)),"")</f>
        <v/>
      </c>
      <c r="AZ1728" s="191" t="str">
        <f ca="1">IF(ISNUMBER($A1728),INDIRECT(CONCATENATE("'Instrument List'!C",(MATCH(E1728,'Instrument List'!A:A,0))-0)),"")</f>
        <v/>
      </c>
      <c r="BA1728" s="192" t="str">
        <f ca="1">IF(ISNUMBER(A1728),INDIRECT(CONCATENATE("'Instrument List'!E",(MATCH(E1728,'Instrument List'!A:A,0))-0)),"")</f>
        <v/>
      </c>
      <c r="BB1728" s="193" t="str">
        <f t="shared" si="607"/>
        <v/>
      </c>
      <c r="BC1728" s="193" t="str">
        <f t="shared" si="608"/>
        <v/>
      </c>
      <c r="BD1728" s="193" t="str">
        <f ca="1">IF(ISNUMBER(A1728),INDIRECT(CONCATENATE("'Instrument List'!F",(MATCH(E1728,'Instrument List'!A:A,0))-0)),"")</f>
        <v/>
      </c>
    </row>
    <row r="1729" spans="1:56">
      <c r="A1729" s="220" t="str">
        <f t="shared" si="588"/>
        <v/>
      </c>
      <c r="B1729" s="221"/>
      <c r="C1729" s="222"/>
      <c r="D1729" s="169"/>
      <c r="E1729" s="169"/>
      <c r="F1729" s="169"/>
      <c r="G1729" s="202"/>
      <c r="H1729" s="217"/>
      <c r="I1729" s="212"/>
      <c r="J1729" s="206"/>
      <c r="K1729" s="212"/>
      <c r="L1729" s="206"/>
      <c r="M1729" s="212"/>
      <c r="N1729" s="206"/>
      <c r="O1729" s="170" t="str">
        <f t="shared" si="589"/>
        <v/>
      </c>
      <c r="P1729" s="171"/>
      <c r="Q1729" s="171"/>
      <c r="R1729" s="171"/>
      <c r="S1729" s="172" t="str">
        <f t="shared" si="590"/>
        <v/>
      </c>
      <c r="T1729" s="172" t="str">
        <f t="shared" si="591"/>
        <v/>
      </c>
      <c r="U1729" s="171"/>
      <c r="V1729" s="171"/>
      <c r="W1729" s="173" t="str">
        <f t="shared" si="592"/>
        <v/>
      </c>
      <c r="X1729" s="173" t="str">
        <f t="shared" si="593"/>
        <v/>
      </c>
      <c r="Y1729" s="173" t="str">
        <f t="shared" si="594"/>
        <v/>
      </c>
      <c r="Z1729" s="171"/>
      <c r="AA1729" s="171"/>
      <c r="AB1729" s="171"/>
      <c r="AC1729" s="172" t="str">
        <f t="shared" si="595"/>
        <v/>
      </c>
      <c r="AD1729" s="172" t="str">
        <f t="shared" si="596"/>
        <v/>
      </c>
      <c r="AE1729" s="174"/>
      <c r="AF1729" s="175" t="str">
        <f t="shared" si="597"/>
        <v/>
      </c>
      <c r="AG1729" s="169"/>
      <c r="AH1729" s="171"/>
      <c r="AI1729" s="171"/>
      <c r="AJ1729" s="169"/>
      <c r="AK1729" s="176" t="str">
        <f t="shared" si="598"/>
        <v/>
      </c>
      <c r="AL1729" s="176" t="str">
        <f t="shared" si="599"/>
        <v/>
      </c>
      <c r="AM1729" s="176" t="str">
        <f t="shared" si="600"/>
        <v/>
      </c>
      <c r="AN1729" s="359" t="str">
        <f>IF(Overview!$K$17='Internal Calcs'!$P$22,IF(AK1729="","",AK1729),IF(Overview!$K$17='Internal Calcs'!$P$23,IF(AK1729="","",AK1729),IF(ISNUMBER(A1729),(IF(F1729="Short",G1729-H1729,H1729-G1729)*AZ1729-AX1729),"")))</f>
        <v/>
      </c>
      <c r="AO1729" s="401" t="str">
        <f>IF(Overview!$K$17='Internal Calcs'!$P$22,IF(AL1729="","",AL1729),IF(Overview!$K$17='Internal Calcs'!$P$23,IF(AL1729="","",AL1729),IF(ISNUMBER(A1729),IF(AL1729="",(IF(F1729="Short",G1729-H1729,H1729-G1729)*AZ1729-AX1729),(IF(F1729="Short",G1729-J1729,J1729-G1729)*AZ1729-AX1729)),"")))</f>
        <v/>
      </c>
      <c r="AP1729" s="359" t="str">
        <f>IF(Overview!$K$17='Internal Calcs'!$P$22,"",IF(Overview!$K$17='Internal Calcs'!$P$23,IF(AM1729="","",AM1729),IF(ISNUMBER(A1729),IF(AM1729="",(IF(F1729="Short",G1729-H1729,H1729-G1729)*AZ1729-AX1729),(IF(F1729="Short",G1729-L1729,L1729-G1729)*AZ1729-AX1729)),"")))</f>
        <v/>
      </c>
      <c r="AQ1729" s="176" t="str">
        <f t="shared" si="601"/>
        <v/>
      </c>
      <c r="AR1729" s="176" t="str">
        <f t="shared" si="602"/>
        <v/>
      </c>
      <c r="AS1729" s="176" t="str">
        <f t="shared" si="603"/>
        <v/>
      </c>
      <c r="AT1729" s="176" t="str">
        <f>IF(ISNUMBER(A1729),MAX($AS$2:AS1729)-AS1729,"")</f>
        <v/>
      </c>
      <c r="AU1729" s="177" t="str">
        <f t="shared" si="604"/>
        <v/>
      </c>
      <c r="AV1729" s="178" t="str">
        <f t="shared" si="605"/>
        <v/>
      </c>
      <c r="AW1729" s="178" t="str">
        <f t="shared" si="606"/>
        <v/>
      </c>
      <c r="AX1729" s="179" t="str">
        <f ca="1">IF(ISNUMBER($A1729),INDIRECT(CONCATENATE("'Instrument List'!B",(MATCH(E1729,'Instrument List'!A:A,0))-0)),"")</f>
        <v/>
      </c>
      <c r="AY1729" s="179" t="str">
        <f ca="1">IF(ISNUMBER($A1729),INDIRECT(CONCATENATE("'Instrument List'!D",(MATCH(E1729,'Instrument List'!A:A,0))-0)),"")</f>
        <v/>
      </c>
      <c r="AZ1729" s="179" t="str">
        <f ca="1">IF(ISNUMBER($A1729),INDIRECT(CONCATENATE("'Instrument List'!C",(MATCH(E1729,'Instrument List'!A:A,0))-0)),"")</f>
        <v/>
      </c>
      <c r="BA1729" s="180" t="str">
        <f ca="1">IF(ISNUMBER(A1729),INDIRECT(CONCATENATE("'Instrument List'!E",(MATCH(E1729,'Instrument List'!A:A,0))-0)),"")</f>
        <v/>
      </c>
      <c r="BB1729" s="181" t="str">
        <f t="shared" si="607"/>
        <v/>
      </c>
      <c r="BC1729" s="181" t="str">
        <f t="shared" si="608"/>
        <v/>
      </c>
      <c r="BD1729" s="181" t="str">
        <f ca="1">IF(ISNUMBER(A1729),INDIRECT(CONCATENATE("'Instrument List'!F",(MATCH(E1729,'Instrument List'!A:A,0))-0)),"")</f>
        <v/>
      </c>
    </row>
    <row r="1730" spans="1:56">
      <c r="A1730" s="223" t="str">
        <f t="shared" si="588"/>
        <v/>
      </c>
      <c r="B1730" s="224"/>
      <c r="C1730" s="225"/>
      <c r="D1730" s="182"/>
      <c r="E1730" s="182"/>
      <c r="F1730" s="182"/>
      <c r="G1730" s="203"/>
      <c r="H1730" s="218"/>
      <c r="I1730" s="213"/>
      <c r="J1730" s="207"/>
      <c r="K1730" s="213"/>
      <c r="L1730" s="207"/>
      <c r="M1730" s="213"/>
      <c r="N1730" s="207"/>
      <c r="O1730" s="183" t="str">
        <f t="shared" si="589"/>
        <v/>
      </c>
      <c r="P1730" s="184"/>
      <c r="Q1730" s="184"/>
      <c r="R1730" s="275"/>
      <c r="S1730" s="185" t="str">
        <f t="shared" si="590"/>
        <v/>
      </c>
      <c r="T1730" s="185" t="str">
        <f t="shared" si="591"/>
        <v/>
      </c>
      <c r="U1730" s="275"/>
      <c r="V1730" s="275"/>
      <c r="W1730" s="276" t="str">
        <f t="shared" si="592"/>
        <v/>
      </c>
      <c r="X1730" s="276" t="str">
        <f t="shared" si="593"/>
        <v/>
      </c>
      <c r="Y1730" s="276" t="str">
        <f t="shared" si="594"/>
        <v/>
      </c>
      <c r="Z1730" s="275"/>
      <c r="AA1730" s="184"/>
      <c r="AB1730" s="184"/>
      <c r="AC1730" s="185" t="str">
        <f t="shared" si="595"/>
        <v/>
      </c>
      <c r="AD1730" s="185" t="str">
        <f t="shared" si="596"/>
        <v/>
      </c>
      <c r="AE1730" s="186"/>
      <c r="AF1730" s="187" t="str">
        <f t="shared" si="597"/>
        <v/>
      </c>
      <c r="AG1730" s="182"/>
      <c r="AH1730" s="184"/>
      <c r="AI1730" s="184"/>
      <c r="AJ1730" s="182"/>
      <c r="AK1730" s="188" t="str">
        <f t="shared" si="598"/>
        <v/>
      </c>
      <c r="AL1730" s="188" t="str">
        <f t="shared" si="599"/>
        <v/>
      </c>
      <c r="AM1730" s="188" t="str">
        <f t="shared" si="600"/>
        <v/>
      </c>
      <c r="AN1730" s="359" t="str">
        <f>IF(Overview!$K$17='Internal Calcs'!$P$22,IF(AK1730="","",AK1730),IF(Overview!$K$17='Internal Calcs'!$P$23,IF(AK1730="","",AK1730),IF(ISNUMBER(A1730),(IF(F1730="Short",G1730-H1730,H1730-G1730)*AZ1730-AX1730),"")))</f>
        <v/>
      </c>
      <c r="AO1730" s="401" t="str">
        <f>IF(Overview!$K$17='Internal Calcs'!$P$22,IF(AL1730="","",AL1730),IF(Overview!$K$17='Internal Calcs'!$P$23,IF(AL1730="","",AL1730),IF(ISNUMBER(A1730),IF(AL1730="",(IF(F1730="Short",G1730-H1730,H1730-G1730)*AZ1730-AX1730),(IF(F1730="Short",G1730-J1730,J1730-G1730)*AZ1730-AX1730)),"")))</f>
        <v/>
      </c>
      <c r="AP1730" s="359" t="str">
        <f>IF(Overview!$K$17='Internal Calcs'!$P$22,"",IF(Overview!$K$17='Internal Calcs'!$P$23,IF(AM1730="","",AM1730),IF(ISNUMBER(A1730),IF(AM1730="",(IF(F1730="Short",G1730-H1730,H1730-G1730)*AZ1730-AX1730),(IF(F1730="Short",G1730-L1730,L1730-G1730)*AZ1730-AX1730)),"")))</f>
        <v/>
      </c>
      <c r="AQ1730" s="188" t="str">
        <f t="shared" si="601"/>
        <v/>
      </c>
      <c r="AR1730" s="188" t="str">
        <f t="shared" si="602"/>
        <v/>
      </c>
      <c r="AS1730" s="188" t="str">
        <f t="shared" si="603"/>
        <v/>
      </c>
      <c r="AT1730" s="188" t="str">
        <f>IF(ISNUMBER(A1730),MAX($AS$2:AS1730)-AS1730,"")</f>
        <v/>
      </c>
      <c r="AU1730" s="189" t="str">
        <f t="shared" si="604"/>
        <v/>
      </c>
      <c r="AV1730" s="190" t="str">
        <f t="shared" si="605"/>
        <v/>
      </c>
      <c r="AW1730" s="190" t="str">
        <f t="shared" si="606"/>
        <v/>
      </c>
      <c r="AX1730" s="191" t="str">
        <f ca="1">IF(ISNUMBER($A1730),INDIRECT(CONCATENATE("'Instrument List'!B",(MATCH(E1730,'Instrument List'!A:A,0))-0)),"")</f>
        <v/>
      </c>
      <c r="AY1730" s="191" t="str">
        <f ca="1">IF(ISNUMBER($A1730),INDIRECT(CONCATENATE("'Instrument List'!D",(MATCH(E1730,'Instrument List'!A:A,0))-0)),"")</f>
        <v/>
      </c>
      <c r="AZ1730" s="191" t="str">
        <f ca="1">IF(ISNUMBER($A1730),INDIRECT(CONCATENATE("'Instrument List'!C",(MATCH(E1730,'Instrument List'!A:A,0))-0)),"")</f>
        <v/>
      </c>
      <c r="BA1730" s="192" t="str">
        <f ca="1">IF(ISNUMBER(A1730),INDIRECT(CONCATENATE("'Instrument List'!E",(MATCH(E1730,'Instrument List'!A:A,0))-0)),"")</f>
        <v/>
      </c>
      <c r="BB1730" s="193" t="str">
        <f t="shared" si="607"/>
        <v/>
      </c>
      <c r="BC1730" s="193" t="str">
        <f t="shared" si="608"/>
        <v/>
      </c>
      <c r="BD1730" s="193" t="str">
        <f ca="1">IF(ISNUMBER(A1730),INDIRECT(CONCATENATE("'Instrument List'!F",(MATCH(E1730,'Instrument List'!A:A,0))-0)),"")</f>
        <v/>
      </c>
    </row>
    <row r="1731" spans="1:56">
      <c r="A1731" s="220" t="str">
        <f t="shared" si="588"/>
        <v/>
      </c>
      <c r="B1731" s="221"/>
      <c r="C1731" s="222"/>
      <c r="D1731" s="169"/>
      <c r="E1731" s="169"/>
      <c r="F1731" s="169"/>
      <c r="G1731" s="202"/>
      <c r="H1731" s="217"/>
      <c r="I1731" s="212"/>
      <c r="J1731" s="206"/>
      <c r="K1731" s="212"/>
      <c r="L1731" s="206"/>
      <c r="M1731" s="212"/>
      <c r="N1731" s="206"/>
      <c r="O1731" s="170" t="str">
        <f t="shared" si="589"/>
        <v/>
      </c>
      <c r="P1731" s="171"/>
      <c r="Q1731" s="171"/>
      <c r="R1731" s="171"/>
      <c r="S1731" s="172" t="str">
        <f t="shared" si="590"/>
        <v/>
      </c>
      <c r="T1731" s="172" t="str">
        <f t="shared" si="591"/>
        <v/>
      </c>
      <c r="U1731" s="171"/>
      <c r="V1731" s="171"/>
      <c r="W1731" s="173" t="str">
        <f t="shared" si="592"/>
        <v/>
      </c>
      <c r="X1731" s="173" t="str">
        <f t="shared" si="593"/>
        <v/>
      </c>
      <c r="Y1731" s="173" t="str">
        <f t="shared" si="594"/>
        <v/>
      </c>
      <c r="Z1731" s="171"/>
      <c r="AA1731" s="171"/>
      <c r="AB1731" s="171"/>
      <c r="AC1731" s="172" t="str">
        <f t="shared" si="595"/>
        <v/>
      </c>
      <c r="AD1731" s="172" t="str">
        <f t="shared" si="596"/>
        <v/>
      </c>
      <c r="AE1731" s="174"/>
      <c r="AF1731" s="175" t="str">
        <f t="shared" si="597"/>
        <v/>
      </c>
      <c r="AG1731" s="169"/>
      <c r="AH1731" s="171"/>
      <c r="AI1731" s="171"/>
      <c r="AJ1731" s="169"/>
      <c r="AK1731" s="176" t="str">
        <f t="shared" si="598"/>
        <v/>
      </c>
      <c r="AL1731" s="176" t="str">
        <f t="shared" si="599"/>
        <v/>
      </c>
      <c r="AM1731" s="176" t="str">
        <f t="shared" si="600"/>
        <v/>
      </c>
      <c r="AN1731" s="359" t="str">
        <f>IF(Overview!$K$17='Internal Calcs'!$P$22,IF(AK1731="","",AK1731),IF(Overview!$K$17='Internal Calcs'!$P$23,IF(AK1731="","",AK1731),IF(ISNUMBER(A1731),(IF(F1731="Short",G1731-H1731,H1731-G1731)*AZ1731-AX1731),"")))</f>
        <v/>
      </c>
      <c r="AO1731" s="401" t="str">
        <f>IF(Overview!$K$17='Internal Calcs'!$P$22,IF(AL1731="","",AL1731),IF(Overview!$K$17='Internal Calcs'!$P$23,IF(AL1731="","",AL1731),IF(ISNUMBER(A1731),IF(AL1731="",(IF(F1731="Short",G1731-H1731,H1731-G1731)*AZ1731-AX1731),(IF(F1731="Short",G1731-J1731,J1731-G1731)*AZ1731-AX1731)),"")))</f>
        <v/>
      </c>
      <c r="AP1731" s="359" t="str">
        <f>IF(Overview!$K$17='Internal Calcs'!$P$22,"",IF(Overview!$K$17='Internal Calcs'!$P$23,IF(AM1731="","",AM1731),IF(ISNUMBER(A1731),IF(AM1731="",(IF(F1731="Short",G1731-H1731,H1731-G1731)*AZ1731-AX1731),(IF(F1731="Short",G1731-L1731,L1731-G1731)*AZ1731-AX1731)),"")))</f>
        <v/>
      </c>
      <c r="AQ1731" s="176" t="str">
        <f t="shared" si="601"/>
        <v/>
      </c>
      <c r="AR1731" s="176" t="str">
        <f t="shared" si="602"/>
        <v/>
      </c>
      <c r="AS1731" s="176" t="str">
        <f t="shared" si="603"/>
        <v/>
      </c>
      <c r="AT1731" s="176" t="str">
        <f>IF(ISNUMBER(A1731),MAX($AS$2:AS1731)-AS1731,"")</f>
        <v/>
      </c>
      <c r="AU1731" s="177" t="str">
        <f t="shared" si="604"/>
        <v/>
      </c>
      <c r="AV1731" s="178" t="str">
        <f t="shared" si="605"/>
        <v/>
      </c>
      <c r="AW1731" s="178" t="str">
        <f t="shared" si="606"/>
        <v/>
      </c>
      <c r="AX1731" s="179" t="str">
        <f ca="1">IF(ISNUMBER($A1731),INDIRECT(CONCATENATE("'Instrument List'!B",(MATCH(E1731,'Instrument List'!A:A,0))-0)),"")</f>
        <v/>
      </c>
      <c r="AY1731" s="179" t="str">
        <f ca="1">IF(ISNUMBER($A1731),INDIRECT(CONCATENATE("'Instrument List'!D",(MATCH(E1731,'Instrument List'!A:A,0))-0)),"")</f>
        <v/>
      </c>
      <c r="AZ1731" s="179" t="str">
        <f ca="1">IF(ISNUMBER($A1731),INDIRECT(CONCATENATE("'Instrument List'!C",(MATCH(E1731,'Instrument List'!A:A,0))-0)),"")</f>
        <v/>
      </c>
      <c r="BA1731" s="180" t="str">
        <f ca="1">IF(ISNUMBER(A1731),INDIRECT(CONCATENATE("'Instrument List'!E",(MATCH(E1731,'Instrument List'!A:A,0))-0)),"")</f>
        <v/>
      </c>
      <c r="BB1731" s="181" t="str">
        <f t="shared" si="607"/>
        <v/>
      </c>
      <c r="BC1731" s="181" t="str">
        <f t="shared" si="608"/>
        <v/>
      </c>
      <c r="BD1731" s="181" t="str">
        <f ca="1">IF(ISNUMBER(A1731),INDIRECT(CONCATENATE("'Instrument List'!F",(MATCH(E1731,'Instrument List'!A:A,0))-0)),"")</f>
        <v/>
      </c>
    </row>
    <row r="1732" spans="1:56">
      <c r="A1732" s="223" t="str">
        <f t="shared" si="588"/>
        <v/>
      </c>
      <c r="B1732" s="224"/>
      <c r="C1732" s="225"/>
      <c r="D1732" s="182"/>
      <c r="E1732" s="182"/>
      <c r="F1732" s="182"/>
      <c r="G1732" s="203"/>
      <c r="H1732" s="218"/>
      <c r="I1732" s="213"/>
      <c r="J1732" s="207"/>
      <c r="K1732" s="213"/>
      <c r="L1732" s="207"/>
      <c r="M1732" s="213"/>
      <c r="N1732" s="207"/>
      <c r="O1732" s="183" t="str">
        <f t="shared" si="589"/>
        <v/>
      </c>
      <c r="P1732" s="184"/>
      <c r="Q1732" s="184"/>
      <c r="R1732" s="275"/>
      <c r="S1732" s="185" t="str">
        <f t="shared" si="590"/>
        <v/>
      </c>
      <c r="T1732" s="185" t="str">
        <f t="shared" si="591"/>
        <v/>
      </c>
      <c r="U1732" s="275"/>
      <c r="V1732" s="275"/>
      <c r="W1732" s="276" t="str">
        <f t="shared" si="592"/>
        <v/>
      </c>
      <c r="X1732" s="276" t="str">
        <f t="shared" si="593"/>
        <v/>
      </c>
      <c r="Y1732" s="276" t="str">
        <f t="shared" si="594"/>
        <v/>
      </c>
      <c r="Z1732" s="275"/>
      <c r="AA1732" s="184"/>
      <c r="AB1732" s="184"/>
      <c r="AC1732" s="185" t="str">
        <f t="shared" si="595"/>
        <v/>
      </c>
      <c r="AD1732" s="185" t="str">
        <f t="shared" si="596"/>
        <v/>
      </c>
      <c r="AE1732" s="186"/>
      <c r="AF1732" s="187" t="str">
        <f t="shared" si="597"/>
        <v/>
      </c>
      <c r="AG1732" s="182"/>
      <c r="AH1732" s="184"/>
      <c r="AI1732" s="184"/>
      <c r="AJ1732" s="182"/>
      <c r="AK1732" s="188" t="str">
        <f t="shared" si="598"/>
        <v/>
      </c>
      <c r="AL1732" s="188" t="str">
        <f t="shared" si="599"/>
        <v/>
      </c>
      <c r="AM1732" s="188" t="str">
        <f t="shared" si="600"/>
        <v/>
      </c>
      <c r="AN1732" s="359" t="str">
        <f>IF(Overview!$K$17='Internal Calcs'!$P$22,IF(AK1732="","",AK1732),IF(Overview!$K$17='Internal Calcs'!$P$23,IF(AK1732="","",AK1732),IF(ISNUMBER(A1732),(IF(F1732="Short",G1732-H1732,H1732-G1732)*AZ1732-AX1732),"")))</f>
        <v/>
      </c>
      <c r="AO1732" s="401" t="str">
        <f>IF(Overview!$K$17='Internal Calcs'!$P$22,IF(AL1732="","",AL1732),IF(Overview!$K$17='Internal Calcs'!$P$23,IF(AL1732="","",AL1732),IF(ISNUMBER(A1732),IF(AL1732="",(IF(F1732="Short",G1732-H1732,H1732-G1732)*AZ1732-AX1732),(IF(F1732="Short",G1732-J1732,J1732-G1732)*AZ1732-AX1732)),"")))</f>
        <v/>
      </c>
      <c r="AP1732" s="359" t="str">
        <f>IF(Overview!$K$17='Internal Calcs'!$P$22,"",IF(Overview!$K$17='Internal Calcs'!$P$23,IF(AM1732="","",AM1732),IF(ISNUMBER(A1732),IF(AM1732="",(IF(F1732="Short",G1732-H1732,H1732-G1732)*AZ1732-AX1732),(IF(F1732="Short",G1732-L1732,L1732-G1732)*AZ1732-AX1732)),"")))</f>
        <v/>
      </c>
      <c r="AQ1732" s="188" t="str">
        <f t="shared" si="601"/>
        <v/>
      </c>
      <c r="AR1732" s="188" t="str">
        <f t="shared" si="602"/>
        <v/>
      </c>
      <c r="AS1732" s="188" t="str">
        <f t="shared" si="603"/>
        <v/>
      </c>
      <c r="AT1732" s="188" t="str">
        <f>IF(ISNUMBER(A1732),MAX($AS$2:AS1732)-AS1732,"")</f>
        <v/>
      </c>
      <c r="AU1732" s="189" t="str">
        <f t="shared" si="604"/>
        <v/>
      </c>
      <c r="AV1732" s="190" t="str">
        <f t="shared" si="605"/>
        <v/>
      </c>
      <c r="AW1732" s="190" t="str">
        <f t="shared" si="606"/>
        <v/>
      </c>
      <c r="AX1732" s="191" t="str">
        <f ca="1">IF(ISNUMBER($A1732),INDIRECT(CONCATENATE("'Instrument List'!B",(MATCH(E1732,'Instrument List'!A:A,0))-0)),"")</f>
        <v/>
      </c>
      <c r="AY1732" s="191" t="str">
        <f ca="1">IF(ISNUMBER($A1732),INDIRECT(CONCATENATE("'Instrument List'!D",(MATCH(E1732,'Instrument List'!A:A,0))-0)),"")</f>
        <v/>
      </c>
      <c r="AZ1732" s="191" t="str">
        <f ca="1">IF(ISNUMBER($A1732),INDIRECT(CONCATENATE("'Instrument List'!C",(MATCH(E1732,'Instrument List'!A:A,0))-0)),"")</f>
        <v/>
      </c>
      <c r="BA1732" s="192" t="str">
        <f ca="1">IF(ISNUMBER(A1732),INDIRECT(CONCATENATE("'Instrument List'!E",(MATCH(E1732,'Instrument List'!A:A,0))-0)),"")</f>
        <v/>
      </c>
      <c r="BB1732" s="193" t="str">
        <f t="shared" si="607"/>
        <v/>
      </c>
      <c r="BC1732" s="193" t="str">
        <f t="shared" si="608"/>
        <v/>
      </c>
      <c r="BD1732" s="193" t="str">
        <f ca="1">IF(ISNUMBER(A1732),INDIRECT(CONCATENATE("'Instrument List'!F",(MATCH(E1732,'Instrument List'!A:A,0))-0)),"")</f>
        <v/>
      </c>
    </row>
    <row r="1733" spans="1:56">
      <c r="A1733" s="220" t="str">
        <f t="shared" si="588"/>
        <v/>
      </c>
      <c r="B1733" s="221"/>
      <c r="C1733" s="222"/>
      <c r="D1733" s="169"/>
      <c r="E1733" s="169"/>
      <c r="F1733" s="169"/>
      <c r="G1733" s="202"/>
      <c r="H1733" s="217"/>
      <c r="I1733" s="212"/>
      <c r="J1733" s="206"/>
      <c r="K1733" s="212"/>
      <c r="L1733" s="206"/>
      <c r="M1733" s="212"/>
      <c r="N1733" s="206"/>
      <c r="O1733" s="170" t="str">
        <f t="shared" si="589"/>
        <v/>
      </c>
      <c r="P1733" s="171"/>
      <c r="Q1733" s="171"/>
      <c r="R1733" s="171"/>
      <c r="S1733" s="172" t="str">
        <f t="shared" si="590"/>
        <v/>
      </c>
      <c r="T1733" s="172" t="str">
        <f t="shared" si="591"/>
        <v/>
      </c>
      <c r="U1733" s="171"/>
      <c r="V1733" s="171"/>
      <c r="W1733" s="173" t="str">
        <f t="shared" si="592"/>
        <v/>
      </c>
      <c r="X1733" s="173" t="str">
        <f t="shared" si="593"/>
        <v/>
      </c>
      <c r="Y1733" s="173" t="str">
        <f t="shared" si="594"/>
        <v/>
      </c>
      <c r="Z1733" s="171"/>
      <c r="AA1733" s="171"/>
      <c r="AB1733" s="171"/>
      <c r="AC1733" s="172" t="str">
        <f t="shared" si="595"/>
        <v/>
      </c>
      <c r="AD1733" s="172" t="str">
        <f t="shared" si="596"/>
        <v/>
      </c>
      <c r="AE1733" s="174"/>
      <c r="AF1733" s="175" t="str">
        <f t="shared" si="597"/>
        <v/>
      </c>
      <c r="AG1733" s="169"/>
      <c r="AH1733" s="171"/>
      <c r="AI1733" s="171"/>
      <c r="AJ1733" s="169"/>
      <c r="AK1733" s="176" t="str">
        <f t="shared" si="598"/>
        <v/>
      </c>
      <c r="AL1733" s="176" t="str">
        <f t="shared" si="599"/>
        <v/>
      </c>
      <c r="AM1733" s="176" t="str">
        <f t="shared" si="600"/>
        <v/>
      </c>
      <c r="AN1733" s="359" t="str">
        <f>IF(Overview!$K$17='Internal Calcs'!$P$22,IF(AK1733="","",AK1733),IF(Overview!$K$17='Internal Calcs'!$P$23,IF(AK1733="","",AK1733),IF(ISNUMBER(A1733),(IF(F1733="Short",G1733-H1733,H1733-G1733)*AZ1733-AX1733),"")))</f>
        <v/>
      </c>
      <c r="AO1733" s="401" t="str">
        <f>IF(Overview!$K$17='Internal Calcs'!$P$22,IF(AL1733="","",AL1733),IF(Overview!$K$17='Internal Calcs'!$P$23,IF(AL1733="","",AL1733),IF(ISNUMBER(A1733),IF(AL1733="",(IF(F1733="Short",G1733-H1733,H1733-G1733)*AZ1733-AX1733),(IF(F1733="Short",G1733-J1733,J1733-G1733)*AZ1733-AX1733)),"")))</f>
        <v/>
      </c>
      <c r="AP1733" s="359" t="str">
        <f>IF(Overview!$K$17='Internal Calcs'!$P$22,"",IF(Overview!$K$17='Internal Calcs'!$P$23,IF(AM1733="","",AM1733),IF(ISNUMBER(A1733),IF(AM1733="",(IF(F1733="Short",G1733-H1733,H1733-G1733)*AZ1733-AX1733),(IF(F1733="Short",G1733-L1733,L1733-G1733)*AZ1733-AX1733)),"")))</f>
        <v/>
      </c>
      <c r="AQ1733" s="176" t="str">
        <f t="shared" si="601"/>
        <v/>
      </c>
      <c r="AR1733" s="176" t="str">
        <f t="shared" si="602"/>
        <v/>
      </c>
      <c r="AS1733" s="176" t="str">
        <f t="shared" si="603"/>
        <v/>
      </c>
      <c r="AT1733" s="176" t="str">
        <f>IF(ISNUMBER(A1733),MAX($AS$2:AS1733)-AS1733,"")</f>
        <v/>
      </c>
      <c r="AU1733" s="177" t="str">
        <f t="shared" si="604"/>
        <v/>
      </c>
      <c r="AV1733" s="178" t="str">
        <f t="shared" si="605"/>
        <v/>
      </c>
      <c r="AW1733" s="178" t="str">
        <f t="shared" si="606"/>
        <v/>
      </c>
      <c r="AX1733" s="179" t="str">
        <f ca="1">IF(ISNUMBER($A1733),INDIRECT(CONCATENATE("'Instrument List'!B",(MATCH(E1733,'Instrument List'!A:A,0))-0)),"")</f>
        <v/>
      </c>
      <c r="AY1733" s="179" t="str">
        <f ca="1">IF(ISNUMBER($A1733),INDIRECT(CONCATENATE("'Instrument List'!D",(MATCH(E1733,'Instrument List'!A:A,0))-0)),"")</f>
        <v/>
      </c>
      <c r="AZ1733" s="179" t="str">
        <f ca="1">IF(ISNUMBER($A1733),INDIRECT(CONCATENATE("'Instrument List'!C",(MATCH(E1733,'Instrument List'!A:A,0))-0)),"")</f>
        <v/>
      </c>
      <c r="BA1733" s="180" t="str">
        <f ca="1">IF(ISNUMBER(A1733),INDIRECT(CONCATENATE("'Instrument List'!E",(MATCH(E1733,'Instrument List'!A:A,0))-0)),"")</f>
        <v/>
      </c>
      <c r="BB1733" s="181" t="str">
        <f t="shared" si="607"/>
        <v/>
      </c>
      <c r="BC1733" s="181" t="str">
        <f t="shared" si="608"/>
        <v/>
      </c>
      <c r="BD1733" s="181" t="str">
        <f ca="1">IF(ISNUMBER(A1733),INDIRECT(CONCATENATE("'Instrument List'!F",(MATCH(E1733,'Instrument List'!A:A,0))-0)),"")</f>
        <v/>
      </c>
    </row>
    <row r="1734" spans="1:56">
      <c r="A1734" s="223" t="str">
        <f t="shared" si="588"/>
        <v/>
      </c>
      <c r="B1734" s="224"/>
      <c r="C1734" s="225"/>
      <c r="D1734" s="182"/>
      <c r="E1734" s="182"/>
      <c r="F1734" s="182"/>
      <c r="G1734" s="203"/>
      <c r="H1734" s="218"/>
      <c r="I1734" s="213"/>
      <c r="J1734" s="207"/>
      <c r="K1734" s="213"/>
      <c r="L1734" s="207"/>
      <c r="M1734" s="213"/>
      <c r="N1734" s="207"/>
      <c r="O1734" s="183" t="str">
        <f t="shared" si="589"/>
        <v/>
      </c>
      <c r="P1734" s="184"/>
      <c r="Q1734" s="184"/>
      <c r="R1734" s="275"/>
      <c r="S1734" s="185" t="str">
        <f t="shared" si="590"/>
        <v/>
      </c>
      <c r="T1734" s="185" t="str">
        <f t="shared" si="591"/>
        <v/>
      </c>
      <c r="U1734" s="275"/>
      <c r="V1734" s="275"/>
      <c r="W1734" s="276" t="str">
        <f t="shared" si="592"/>
        <v/>
      </c>
      <c r="X1734" s="276" t="str">
        <f t="shared" si="593"/>
        <v/>
      </c>
      <c r="Y1734" s="276" t="str">
        <f t="shared" si="594"/>
        <v/>
      </c>
      <c r="Z1734" s="275"/>
      <c r="AA1734" s="184"/>
      <c r="AB1734" s="184"/>
      <c r="AC1734" s="185" t="str">
        <f t="shared" si="595"/>
        <v/>
      </c>
      <c r="AD1734" s="185" t="str">
        <f t="shared" si="596"/>
        <v/>
      </c>
      <c r="AE1734" s="186"/>
      <c r="AF1734" s="187" t="str">
        <f t="shared" si="597"/>
        <v/>
      </c>
      <c r="AG1734" s="182"/>
      <c r="AH1734" s="184"/>
      <c r="AI1734" s="184"/>
      <c r="AJ1734" s="182"/>
      <c r="AK1734" s="188" t="str">
        <f t="shared" si="598"/>
        <v/>
      </c>
      <c r="AL1734" s="188" t="str">
        <f t="shared" si="599"/>
        <v/>
      </c>
      <c r="AM1734" s="188" t="str">
        <f t="shared" si="600"/>
        <v/>
      </c>
      <c r="AN1734" s="359" t="str">
        <f>IF(Overview!$K$17='Internal Calcs'!$P$22,IF(AK1734="","",AK1734),IF(Overview!$K$17='Internal Calcs'!$P$23,IF(AK1734="","",AK1734),IF(ISNUMBER(A1734),(IF(F1734="Short",G1734-H1734,H1734-G1734)*AZ1734-AX1734),"")))</f>
        <v/>
      </c>
      <c r="AO1734" s="401" t="str">
        <f>IF(Overview!$K$17='Internal Calcs'!$P$22,IF(AL1734="","",AL1734),IF(Overview!$K$17='Internal Calcs'!$P$23,IF(AL1734="","",AL1734),IF(ISNUMBER(A1734),IF(AL1734="",(IF(F1734="Short",G1734-H1734,H1734-G1734)*AZ1734-AX1734),(IF(F1734="Short",G1734-J1734,J1734-G1734)*AZ1734-AX1734)),"")))</f>
        <v/>
      </c>
      <c r="AP1734" s="359" t="str">
        <f>IF(Overview!$K$17='Internal Calcs'!$P$22,"",IF(Overview!$K$17='Internal Calcs'!$P$23,IF(AM1734="","",AM1734),IF(ISNUMBER(A1734),IF(AM1734="",(IF(F1734="Short",G1734-H1734,H1734-G1734)*AZ1734-AX1734),(IF(F1734="Short",G1734-L1734,L1734-G1734)*AZ1734-AX1734)),"")))</f>
        <v/>
      </c>
      <c r="AQ1734" s="188" t="str">
        <f t="shared" si="601"/>
        <v/>
      </c>
      <c r="AR1734" s="188" t="str">
        <f t="shared" si="602"/>
        <v/>
      </c>
      <c r="AS1734" s="188" t="str">
        <f t="shared" si="603"/>
        <v/>
      </c>
      <c r="AT1734" s="188" t="str">
        <f>IF(ISNUMBER(A1734),MAX($AS$2:AS1734)-AS1734,"")</f>
        <v/>
      </c>
      <c r="AU1734" s="189" t="str">
        <f t="shared" si="604"/>
        <v/>
      </c>
      <c r="AV1734" s="190" t="str">
        <f t="shared" si="605"/>
        <v/>
      </c>
      <c r="AW1734" s="190" t="str">
        <f t="shared" si="606"/>
        <v/>
      </c>
      <c r="AX1734" s="191" t="str">
        <f ca="1">IF(ISNUMBER($A1734),INDIRECT(CONCATENATE("'Instrument List'!B",(MATCH(E1734,'Instrument List'!A:A,0))-0)),"")</f>
        <v/>
      </c>
      <c r="AY1734" s="191" t="str">
        <f ca="1">IF(ISNUMBER($A1734),INDIRECT(CONCATENATE("'Instrument List'!D",(MATCH(E1734,'Instrument List'!A:A,0))-0)),"")</f>
        <v/>
      </c>
      <c r="AZ1734" s="191" t="str">
        <f ca="1">IF(ISNUMBER($A1734),INDIRECT(CONCATENATE("'Instrument List'!C",(MATCH(E1734,'Instrument List'!A:A,0))-0)),"")</f>
        <v/>
      </c>
      <c r="BA1734" s="192" t="str">
        <f ca="1">IF(ISNUMBER(A1734),INDIRECT(CONCATENATE("'Instrument List'!E",(MATCH(E1734,'Instrument List'!A:A,0))-0)),"")</f>
        <v/>
      </c>
      <c r="BB1734" s="193" t="str">
        <f t="shared" si="607"/>
        <v/>
      </c>
      <c r="BC1734" s="193" t="str">
        <f t="shared" si="608"/>
        <v/>
      </c>
      <c r="BD1734" s="193" t="str">
        <f ca="1">IF(ISNUMBER(A1734),INDIRECT(CONCATENATE("'Instrument List'!F",(MATCH(E1734,'Instrument List'!A:A,0))-0)),"")</f>
        <v/>
      </c>
    </row>
    <row r="1735" spans="1:56">
      <c r="A1735" s="220" t="str">
        <f t="shared" si="588"/>
        <v/>
      </c>
      <c r="B1735" s="221"/>
      <c r="C1735" s="222"/>
      <c r="D1735" s="169"/>
      <c r="E1735" s="169"/>
      <c r="F1735" s="169"/>
      <c r="G1735" s="202"/>
      <c r="H1735" s="217"/>
      <c r="I1735" s="212"/>
      <c r="J1735" s="206"/>
      <c r="K1735" s="212"/>
      <c r="L1735" s="206"/>
      <c r="M1735" s="212"/>
      <c r="N1735" s="206"/>
      <c r="O1735" s="170" t="str">
        <f t="shared" si="589"/>
        <v/>
      </c>
      <c r="P1735" s="171"/>
      <c r="Q1735" s="171"/>
      <c r="R1735" s="171"/>
      <c r="S1735" s="172" t="str">
        <f t="shared" si="590"/>
        <v/>
      </c>
      <c r="T1735" s="172" t="str">
        <f t="shared" si="591"/>
        <v/>
      </c>
      <c r="U1735" s="171"/>
      <c r="V1735" s="171"/>
      <c r="W1735" s="173" t="str">
        <f t="shared" si="592"/>
        <v/>
      </c>
      <c r="X1735" s="173" t="str">
        <f t="shared" si="593"/>
        <v/>
      </c>
      <c r="Y1735" s="173" t="str">
        <f t="shared" si="594"/>
        <v/>
      </c>
      <c r="Z1735" s="171"/>
      <c r="AA1735" s="171"/>
      <c r="AB1735" s="171"/>
      <c r="AC1735" s="172" t="str">
        <f t="shared" si="595"/>
        <v/>
      </c>
      <c r="AD1735" s="172" t="str">
        <f t="shared" si="596"/>
        <v/>
      </c>
      <c r="AE1735" s="174"/>
      <c r="AF1735" s="175" t="str">
        <f t="shared" si="597"/>
        <v/>
      </c>
      <c r="AG1735" s="169"/>
      <c r="AH1735" s="171"/>
      <c r="AI1735" s="171"/>
      <c r="AJ1735" s="169"/>
      <c r="AK1735" s="176" t="str">
        <f t="shared" si="598"/>
        <v/>
      </c>
      <c r="AL1735" s="176" t="str">
        <f t="shared" si="599"/>
        <v/>
      </c>
      <c r="AM1735" s="176" t="str">
        <f t="shared" si="600"/>
        <v/>
      </c>
      <c r="AN1735" s="359" t="str">
        <f>IF(Overview!$K$17='Internal Calcs'!$P$22,IF(AK1735="","",AK1735),IF(Overview!$K$17='Internal Calcs'!$P$23,IF(AK1735="","",AK1735),IF(ISNUMBER(A1735),(IF(F1735="Short",G1735-H1735,H1735-G1735)*AZ1735-AX1735),"")))</f>
        <v/>
      </c>
      <c r="AO1735" s="401" t="str">
        <f>IF(Overview!$K$17='Internal Calcs'!$P$22,IF(AL1735="","",AL1735),IF(Overview!$K$17='Internal Calcs'!$P$23,IF(AL1735="","",AL1735),IF(ISNUMBER(A1735),IF(AL1735="",(IF(F1735="Short",G1735-H1735,H1735-G1735)*AZ1735-AX1735),(IF(F1735="Short",G1735-J1735,J1735-G1735)*AZ1735-AX1735)),"")))</f>
        <v/>
      </c>
      <c r="AP1735" s="359" t="str">
        <f>IF(Overview!$K$17='Internal Calcs'!$P$22,"",IF(Overview!$K$17='Internal Calcs'!$P$23,IF(AM1735="","",AM1735),IF(ISNUMBER(A1735),IF(AM1735="",(IF(F1735="Short",G1735-H1735,H1735-G1735)*AZ1735-AX1735),(IF(F1735="Short",G1735-L1735,L1735-G1735)*AZ1735-AX1735)),"")))</f>
        <v/>
      </c>
      <c r="AQ1735" s="176" t="str">
        <f t="shared" si="601"/>
        <v/>
      </c>
      <c r="AR1735" s="176" t="str">
        <f t="shared" si="602"/>
        <v/>
      </c>
      <c r="AS1735" s="176" t="str">
        <f t="shared" si="603"/>
        <v/>
      </c>
      <c r="AT1735" s="176" t="str">
        <f>IF(ISNUMBER(A1735),MAX($AS$2:AS1735)-AS1735,"")</f>
        <v/>
      </c>
      <c r="AU1735" s="177" t="str">
        <f t="shared" si="604"/>
        <v/>
      </c>
      <c r="AV1735" s="178" t="str">
        <f t="shared" si="605"/>
        <v/>
      </c>
      <c r="AW1735" s="178" t="str">
        <f t="shared" si="606"/>
        <v/>
      </c>
      <c r="AX1735" s="179" t="str">
        <f ca="1">IF(ISNUMBER($A1735),INDIRECT(CONCATENATE("'Instrument List'!B",(MATCH(E1735,'Instrument List'!A:A,0))-0)),"")</f>
        <v/>
      </c>
      <c r="AY1735" s="179" t="str">
        <f ca="1">IF(ISNUMBER($A1735),INDIRECT(CONCATENATE("'Instrument List'!D",(MATCH(E1735,'Instrument List'!A:A,0))-0)),"")</f>
        <v/>
      </c>
      <c r="AZ1735" s="179" t="str">
        <f ca="1">IF(ISNUMBER($A1735),INDIRECT(CONCATENATE("'Instrument List'!C",(MATCH(E1735,'Instrument List'!A:A,0))-0)),"")</f>
        <v/>
      </c>
      <c r="BA1735" s="180" t="str">
        <f ca="1">IF(ISNUMBER(A1735),INDIRECT(CONCATENATE("'Instrument List'!E",(MATCH(E1735,'Instrument List'!A:A,0))-0)),"")</f>
        <v/>
      </c>
      <c r="BB1735" s="181" t="str">
        <f t="shared" si="607"/>
        <v/>
      </c>
      <c r="BC1735" s="181" t="str">
        <f t="shared" si="608"/>
        <v/>
      </c>
      <c r="BD1735" s="181" t="str">
        <f ca="1">IF(ISNUMBER(A1735),INDIRECT(CONCATENATE("'Instrument List'!F",(MATCH(E1735,'Instrument List'!A:A,0))-0)),"")</f>
        <v/>
      </c>
    </row>
    <row r="1736" spans="1:56">
      <c r="A1736" s="223" t="str">
        <f t="shared" si="588"/>
        <v/>
      </c>
      <c r="B1736" s="224"/>
      <c r="C1736" s="225"/>
      <c r="D1736" s="182"/>
      <c r="E1736" s="182"/>
      <c r="F1736" s="182"/>
      <c r="G1736" s="203"/>
      <c r="H1736" s="218"/>
      <c r="I1736" s="213"/>
      <c r="J1736" s="207"/>
      <c r="K1736" s="213"/>
      <c r="L1736" s="207"/>
      <c r="M1736" s="213"/>
      <c r="N1736" s="207"/>
      <c r="O1736" s="183" t="str">
        <f t="shared" si="589"/>
        <v/>
      </c>
      <c r="P1736" s="184"/>
      <c r="Q1736" s="184"/>
      <c r="R1736" s="275"/>
      <c r="S1736" s="185" t="str">
        <f t="shared" si="590"/>
        <v/>
      </c>
      <c r="T1736" s="185" t="str">
        <f t="shared" si="591"/>
        <v/>
      </c>
      <c r="U1736" s="275"/>
      <c r="V1736" s="275"/>
      <c r="W1736" s="276" t="str">
        <f t="shared" si="592"/>
        <v/>
      </c>
      <c r="X1736" s="276" t="str">
        <f t="shared" si="593"/>
        <v/>
      </c>
      <c r="Y1736" s="276" t="str">
        <f t="shared" si="594"/>
        <v/>
      </c>
      <c r="Z1736" s="275"/>
      <c r="AA1736" s="184"/>
      <c r="AB1736" s="184"/>
      <c r="AC1736" s="185" t="str">
        <f t="shared" si="595"/>
        <v/>
      </c>
      <c r="AD1736" s="185" t="str">
        <f t="shared" si="596"/>
        <v/>
      </c>
      <c r="AE1736" s="186"/>
      <c r="AF1736" s="187" t="str">
        <f t="shared" si="597"/>
        <v/>
      </c>
      <c r="AG1736" s="182"/>
      <c r="AH1736" s="184"/>
      <c r="AI1736" s="184"/>
      <c r="AJ1736" s="182"/>
      <c r="AK1736" s="188" t="str">
        <f t="shared" si="598"/>
        <v/>
      </c>
      <c r="AL1736" s="188" t="str">
        <f t="shared" si="599"/>
        <v/>
      </c>
      <c r="AM1736" s="188" t="str">
        <f t="shared" si="600"/>
        <v/>
      </c>
      <c r="AN1736" s="359" t="str">
        <f>IF(Overview!$K$17='Internal Calcs'!$P$22,IF(AK1736="","",AK1736),IF(Overview!$K$17='Internal Calcs'!$P$23,IF(AK1736="","",AK1736),IF(ISNUMBER(A1736),(IF(F1736="Short",G1736-H1736,H1736-G1736)*AZ1736-AX1736),"")))</f>
        <v/>
      </c>
      <c r="AO1736" s="401" t="str">
        <f>IF(Overview!$K$17='Internal Calcs'!$P$22,IF(AL1736="","",AL1736),IF(Overview!$K$17='Internal Calcs'!$P$23,IF(AL1736="","",AL1736),IF(ISNUMBER(A1736),IF(AL1736="",(IF(F1736="Short",G1736-H1736,H1736-G1736)*AZ1736-AX1736),(IF(F1736="Short",G1736-J1736,J1736-G1736)*AZ1736-AX1736)),"")))</f>
        <v/>
      </c>
      <c r="AP1736" s="359" t="str">
        <f>IF(Overview!$K$17='Internal Calcs'!$P$22,"",IF(Overview!$K$17='Internal Calcs'!$P$23,IF(AM1736="","",AM1736),IF(ISNUMBER(A1736),IF(AM1736="",(IF(F1736="Short",G1736-H1736,H1736-G1736)*AZ1736-AX1736),(IF(F1736="Short",G1736-L1736,L1736-G1736)*AZ1736-AX1736)),"")))</f>
        <v/>
      </c>
      <c r="AQ1736" s="188" t="str">
        <f t="shared" si="601"/>
        <v/>
      </c>
      <c r="AR1736" s="188" t="str">
        <f t="shared" si="602"/>
        <v/>
      </c>
      <c r="AS1736" s="188" t="str">
        <f t="shared" si="603"/>
        <v/>
      </c>
      <c r="AT1736" s="188" t="str">
        <f>IF(ISNUMBER(A1736),MAX($AS$2:AS1736)-AS1736,"")</f>
        <v/>
      </c>
      <c r="AU1736" s="189" t="str">
        <f t="shared" si="604"/>
        <v/>
      </c>
      <c r="AV1736" s="190" t="str">
        <f t="shared" si="605"/>
        <v/>
      </c>
      <c r="AW1736" s="190" t="str">
        <f t="shared" si="606"/>
        <v/>
      </c>
      <c r="AX1736" s="191" t="str">
        <f ca="1">IF(ISNUMBER($A1736),INDIRECT(CONCATENATE("'Instrument List'!B",(MATCH(E1736,'Instrument List'!A:A,0))-0)),"")</f>
        <v/>
      </c>
      <c r="AY1736" s="191" t="str">
        <f ca="1">IF(ISNUMBER($A1736),INDIRECT(CONCATENATE("'Instrument List'!D",(MATCH(E1736,'Instrument List'!A:A,0))-0)),"")</f>
        <v/>
      </c>
      <c r="AZ1736" s="191" t="str">
        <f ca="1">IF(ISNUMBER($A1736),INDIRECT(CONCATENATE("'Instrument List'!C",(MATCH(E1736,'Instrument List'!A:A,0))-0)),"")</f>
        <v/>
      </c>
      <c r="BA1736" s="192" t="str">
        <f ca="1">IF(ISNUMBER(A1736),INDIRECT(CONCATENATE("'Instrument List'!E",(MATCH(E1736,'Instrument List'!A:A,0))-0)),"")</f>
        <v/>
      </c>
      <c r="BB1736" s="193" t="str">
        <f t="shared" si="607"/>
        <v/>
      </c>
      <c r="BC1736" s="193" t="str">
        <f t="shared" si="608"/>
        <v/>
      </c>
      <c r="BD1736" s="193" t="str">
        <f ca="1">IF(ISNUMBER(A1736),INDIRECT(CONCATENATE("'Instrument List'!F",(MATCH(E1736,'Instrument List'!A:A,0))-0)),"")</f>
        <v/>
      </c>
    </row>
    <row r="1737" spans="1:56">
      <c r="A1737" s="220" t="str">
        <f t="shared" si="588"/>
        <v/>
      </c>
      <c r="B1737" s="221"/>
      <c r="C1737" s="222"/>
      <c r="D1737" s="169"/>
      <c r="E1737" s="169"/>
      <c r="F1737" s="169"/>
      <c r="G1737" s="202"/>
      <c r="H1737" s="217"/>
      <c r="I1737" s="212"/>
      <c r="J1737" s="206"/>
      <c r="K1737" s="212"/>
      <c r="L1737" s="206"/>
      <c r="M1737" s="212"/>
      <c r="N1737" s="206"/>
      <c r="O1737" s="170" t="str">
        <f t="shared" si="589"/>
        <v/>
      </c>
      <c r="P1737" s="171"/>
      <c r="Q1737" s="171"/>
      <c r="R1737" s="171"/>
      <c r="S1737" s="172" t="str">
        <f t="shared" si="590"/>
        <v/>
      </c>
      <c r="T1737" s="172" t="str">
        <f t="shared" si="591"/>
        <v/>
      </c>
      <c r="U1737" s="171"/>
      <c r="V1737" s="171"/>
      <c r="W1737" s="173" t="str">
        <f t="shared" si="592"/>
        <v/>
      </c>
      <c r="X1737" s="173" t="str">
        <f t="shared" si="593"/>
        <v/>
      </c>
      <c r="Y1737" s="173" t="str">
        <f t="shared" si="594"/>
        <v/>
      </c>
      <c r="Z1737" s="171"/>
      <c r="AA1737" s="171"/>
      <c r="AB1737" s="171"/>
      <c r="AC1737" s="172" t="str">
        <f t="shared" si="595"/>
        <v/>
      </c>
      <c r="AD1737" s="172" t="str">
        <f t="shared" si="596"/>
        <v/>
      </c>
      <c r="AE1737" s="174"/>
      <c r="AF1737" s="175" t="str">
        <f t="shared" si="597"/>
        <v/>
      </c>
      <c r="AG1737" s="169"/>
      <c r="AH1737" s="171"/>
      <c r="AI1737" s="171"/>
      <c r="AJ1737" s="169"/>
      <c r="AK1737" s="176" t="str">
        <f t="shared" si="598"/>
        <v/>
      </c>
      <c r="AL1737" s="176" t="str">
        <f t="shared" si="599"/>
        <v/>
      </c>
      <c r="AM1737" s="176" t="str">
        <f t="shared" si="600"/>
        <v/>
      </c>
      <c r="AN1737" s="359" t="str">
        <f>IF(Overview!$K$17='Internal Calcs'!$P$22,IF(AK1737="","",AK1737),IF(Overview!$K$17='Internal Calcs'!$P$23,IF(AK1737="","",AK1737),IF(ISNUMBER(A1737),(IF(F1737="Short",G1737-H1737,H1737-G1737)*AZ1737-AX1737),"")))</f>
        <v/>
      </c>
      <c r="AO1737" s="401" t="str">
        <f>IF(Overview!$K$17='Internal Calcs'!$P$22,IF(AL1737="","",AL1737),IF(Overview!$K$17='Internal Calcs'!$P$23,IF(AL1737="","",AL1737),IF(ISNUMBER(A1737),IF(AL1737="",(IF(F1737="Short",G1737-H1737,H1737-G1737)*AZ1737-AX1737),(IF(F1737="Short",G1737-J1737,J1737-G1737)*AZ1737-AX1737)),"")))</f>
        <v/>
      </c>
      <c r="AP1737" s="359" t="str">
        <f>IF(Overview!$K$17='Internal Calcs'!$P$22,"",IF(Overview!$K$17='Internal Calcs'!$P$23,IF(AM1737="","",AM1737),IF(ISNUMBER(A1737),IF(AM1737="",(IF(F1737="Short",G1737-H1737,H1737-G1737)*AZ1737-AX1737),(IF(F1737="Short",G1737-L1737,L1737-G1737)*AZ1737-AX1737)),"")))</f>
        <v/>
      </c>
      <c r="AQ1737" s="176" t="str">
        <f t="shared" si="601"/>
        <v/>
      </c>
      <c r="AR1737" s="176" t="str">
        <f t="shared" si="602"/>
        <v/>
      </c>
      <c r="AS1737" s="176" t="str">
        <f t="shared" si="603"/>
        <v/>
      </c>
      <c r="AT1737" s="176" t="str">
        <f>IF(ISNUMBER(A1737),MAX($AS$2:AS1737)-AS1737,"")</f>
        <v/>
      </c>
      <c r="AU1737" s="177" t="str">
        <f t="shared" si="604"/>
        <v/>
      </c>
      <c r="AV1737" s="178" t="str">
        <f t="shared" si="605"/>
        <v/>
      </c>
      <c r="AW1737" s="178" t="str">
        <f t="shared" si="606"/>
        <v/>
      </c>
      <c r="AX1737" s="179" t="str">
        <f ca="1">IF(ISNUMBER($A1737),INDIRECT(CONCATENATE("'Instrument List'!B",(MATCH(E1737,'Instrument List'!A:A,0))-0)),"")</f>
        <v/>
      </c>
      <c r="AY1737" s="179" t="str">
        <f ca="1">IF(ISNUMBER($A1737),INDIRECT(CONCATENATE("'Instrument List'!D",(MATCH(E1737,'Instrument List'!A:A,0))-0)),"")</f>
        <v/>
      </c>
      <c r="AZ1737" s="179" t="str">
        <f ca="1">IF(ISNUMBER($A1737),INDIRECT(CONCATENATE("'Instrument List'!C",(MATCH(E1737,'Instrument List'!A:A,0))-0)),"")</f>
        <v/>
      </c>
      <c r="BA1737" s="180" t="str">
        <f ca="1">IF(ISNUMBER(A1737),INDIRECT(CONCATENATE("'Instrument List'!E",(MATCH(E1737,'Instrument List'!A:A,0))-0)),"")</f>
        <v/>
      </c>
      <c r="BB1737" s="181" t="str">
        <f t="shared" si="607"/>
        <v/>
      </c>
      <c r="BC1737" s="181" t="str">
        <f t="shared" si="608"/>
        <v/>
      </c>
      <c r="BD1737" s="181" t="str">
        <f ca="1">IF(ISNUMBER(A1737),INDIRECT(CONCATENATE("'Instrument List'!F",(MATCH(E1737,'Instrument List'!A:A,0))-0)),"")</f>
        <v/>
      </c>
    </row>
    <row r="1738" spans="1:56">
      <c r="A1738" s="223" t="str">
        <f t="shared" si="588"/>
        <v/>
      </c>
      <c r="B1738" s="224"/>
      <c r="C1738" s="225"/>
      <c r="D1738" s="182"/>
      <c r="E1738" s="182"/>
      <c r="F1738" s="182"/>
      <c r="G1738" s="203"/>
      <c r="H1738" s="218"/>
      <c r="I1738" s="213"/>
      <c r="J1738" s="207"/>
      <c r="K1738" s="213"/>
      <c r="L1738" s="207"/>
      <c r="M1738" s="213"/>
      <c r="N1738" s="207"/>
      <c r="O1738" s="183" t="str">
        <f t="shared" si="589"/>
        <v/>
      </c>
      <c r="P1738" s="184"/>
      <c r="Q1738" s="184"/>
      <c r="R1738" s="275"/>
      <c r="S1738" s="185" t="str">
        <f t="shared" si="590"/>
        <v/>
      </c>
      <c r="T1738" s="185" t="str">
        <f t="shared" si="591"/>
        <v/>
      </c>
      <c r="U1738" s="275"/>
      <c r="V1738" s="275"/>
      <c r="W1738" s="276" t="str">
        <f t="shared" si="592"/>
        <v/>
      </c>
      <c r="X1738" s="276" t="str">
        <f t="shared" si="593"/>
        <v/>
      </c>
      <c r="Y1738" s="276" t="str">
        <f t="shared" si="594"/>
        <v/>
      </c>
      <c r="Z1738" s="275"/>
      <c r="AA1738" s="184"/>
      <c r="AB1738" s="184"/>
      <c r="AC1738" s="185" t="str">
        <f t="shared" si="595"/>
        <v/>
      </c>
      <c r="AD1738" s="185" t="str">
        <f t="shared" si="596"/>
        <v/>
      </c>
      <c r="AE1738" s="186"/>
      <c r="AF1738" s="187" t="str">
        <f t="shared" si="597"/>
        <v/>
      </c>
      <c r="AG1738" s="182"/>
      <c r="AH1738" s="184"/>
      <c r="AI1738" s="184"/>
      <c r="AJ1738" s="182"/>
      <c r="AK1738" s="188" t="str">
        <f t="shared" si="598"/>
        <v/>
      </c>
      <c r="AL1738" s="188" t="str">
        <f t="shared" si="599"/>
        <v/>
      </c>
      <c r="AM1738" s="188" t="str">
        <f t="shared" si="600"/>
        <v/>
      </c>
      <c r="AN1738" s="359" t="str">
        <f>IF(Overview!$K$17='Internal Calcs'!$P$22,IF(AK1738="","",AK1738),IF(Overview!$K$17='Internal Calcs'!$P$23,IF(AK1738="","",AK1738),IF(ISNUMBER(A1738),(IF(F1738="Short",G1738-H1738,H1738-G1738)*AZ1738-AX1738),"")))</f>
        <v/>
      </c>
      <c r="AO1738" s="401" t="str">
        <f>IF(Overview!$K$17='Internal Calcs'!$P$22,IF(AL1738="","",AL1738),IF(Overview!$K$17='Internal Calcs'!$P$23,IF(AL1738="","",AL1738),IF(ISNUMBER(A1738),IF(AL1738="",(IF(F1738="Short",G1738-H1738,H1738-G1738)*AZ1738-AX1738),(IF(F1738="Short",G1738-J1738,J1738-G1738)*AZ1738-AX1738)),"")))</f>
        <v/>
      </c>
      <c r="AP1738" s="359" t="str">
        <f>IF(Overview!$K$17='Internal Calcs'!$P$22,"",IF(Overview!$K$17='Internal Calcs'!$P$23,IF(AM1738="","",AM1738),IF(ISNUMBER(A1738),IF(AM1738="",(IF(F1738="Short",G1738-H1738,H1738-G1738)*AZ1738-AX1738),(IF(F1738="Short",G1738-L1738,L1738-G1738)*AZ1738-AX1738)),"")))</f>
        <v/>
      </c>
      <c r="AQ1738" s="188" t="str">
        <f t="shared" si="601"/>
        <v/>
      </c>
      <c r="AR1738" s="188" t="str">
        <f t="shared" si="602"/>
        <v/>
      </c>
      <c r="AS1738" s="188" t="str">
        <f t="shared" si="603"/>
        <v/>
      </c>
      <c r="AT1738" s="188" t="str">
        <f>IF(ISNUMBER(A1738),MAX($AS$2:AS1738)-AS1738,"")</f>
        <v/>
      </c>
      <c r="AU1738" s="189" t="str">
        <f t="shared" si="604"/>
        <v/>
      </c>
      <c r="AV1738" s="190" t="str">
        <f t="shared" si="605"/>
        <v/>
      </c>
      <c r="AW1738" s="190" t="str">
        <f t="shared" si="606"/>
        <v/>
      </c>
      <c r="AX1738" s="191" t="str">
        <f ca="1">IF(ISNUMBER($A1738),INDIRECT(CONCATENATE("'Instrument List'!B",(MATCH(E1738,'Instrument List'!A:A,0))-0)),"")</f>
        <v/>
      </c>
      <c r="AY1738" s="191" t="str">
        <f ca="1">IF(ISNUMBER($A1738),INDIRECT(CONCATENATE("'Instrument List'!D",(MATCH(E1738,'Instrument List'!A:A,0))-0)),"")</f>
        <v/>
      </c>
      <c r="AZ1738" s="191" t="str">
        <f ca="1">IF(ISNUMBER($A1738),INDIRECT(CONCATENATE("'Instrument List'!C",(MATCH(E1738,'Instrument List'!A:A,0))-0)),"")</f>
        <v/>
      </c>
      <c r="BA1738" s="192" t="str">
        <f ca="1">IF(ISNUMBER(A1738),INDIRECT(CONCATENATE("'Instrument List'!E",(MATCH(E1738,'Instrument List'!A:A,0))-0)),"")</f>
        <v/>
      </c>
      <c r="BB1738" s="193" t="str">
        <f t="shared" si="607"/>
        <v/>
      </c>
      <c r="BC1738" s="193" t="str">
        <f t="shared" si="608"/>
        <v/>
      </c>
      <c r="BD1738" s="193" t="str">
        <f ca="1">IF(ISNUMBER(A1738),INDIRECT(CONCATENATE("'Instrument List'!F",(MATCH(E1738,'Instrument List'!A:A,0))-0)),"")</f>
        <v/>
      </c>
    </row>
    <row r="1739" spans="1:56">
      <c r="A1739" s="220" t="str">
        <f t="shared" ref="A1739:A1802" si="609">IF(B1739&gt;0,A1738+1,"")</f>
        <v/>
      </c>
      <c r="B1739" s="221"/>
      <c r="C1739" s="222"/>
      <c r="D1739" s="169"/>
      <c r="E1739" s="169"/>
      <c r="F1739" s="169"/>
      <c r="G1739" s="202"/>
      <c r="H1739" s="217"/>
      <c r="I1739" s="212"/>
      <c r="J1739" s="206"/>
      <c r="K1739" s="212"/>
      <c r="L1739" s="206"/>
      <c r="M1739" s="212"/>
      <c r="N1739" s="206"/>
      <c r="O1739" s="170" t="str">
        <f t="shared" ref="O1739:O1802" si="610">IF(ISNUMBER(A1739),IF(N1739&gt;G1739,1,-1),"")</f>
        <v/>
      </c>
      <c r="P1739" s="171"/>
      <c r="Q1739" s="171"/>
      <c r="R1739" s="171"/>
      <c r="S1739" s="172" t="str">
        <f t="shared" ref="S1739:S1802" si="611">IF(ISNUMBER(A1739),IF(Q1739="",P1739,Q1739),"")</f>
        <v/>
      </c>
      <c r="T1739" s="172" t="str">
        <f t="shared" ref="T1739:T1802" si="612">IF(ISNUMBER(A1739),IF(R1739="",P1739,R1739),"")</f>
        <v/>
      </c>
      <c r="U1739" s="171"/>
      <c r="V1739" s="171"/>
      <c r="W1739" s="173" t="str">
        <f t="shared" ref="W1739:W1802" si="613">IF(ISNUMBER(U1739),IF(IF(F1739="Short",G1739-H1739,H1739-G1739)*(AZ1739/AY1739)/U1739&gt;0,IF(F1739="Short",G1739-H1739,H1739-G1739)*(AZ1739/AY1739)/U1739,0),"")</f>
        <v/>
      </c>
      <c r="X1739" s="173" t="str">
        <f t="shared" ref="X1739:X1802" si="614">IF(ISNUMBER(U1739),IF(ISNUMBER(J1739),IF(IF(F1739="Short",G1739-J1739,J1739-G1739)*(AZ1739/AY1739)/U1739&gt;0,IF(F1739="Short",G1739-J1739,J1739-G1739)*(AZ1739/AY1739)/U1739,0),""),"")</f>
        <v/>
      </c>
      <c r="Y1739" s="173" t="str">
        <f t="shared" ref="Y1739:Y1802" si="615">IF(ISNUMBER(L1739),IF(ISNUMBER(L1739),IF(IF(F1739="Short",G1739-L1739,L1739-G1739)*(AZ1739/AY1739)/U1739&gt;0,IF(F1739="Short",G1739-L1739,L1739-G1739)*(AZ1739/AY1739)/U1739,0),""),"")</f>
        <v/>
      </c>
      <c r="Z1739" s="171"/>
      <c r="AA1739" s="171"/>
      <c r="AB1739" s="171"/>
      <c r="AC1739" s="172" t="str">
        <f t="shared" ref="AC1739:AC1802" si="616">IF(ISNUMBER(A1739),IF(AA1739="",Z1739,AA1739),"")</f>
        <v/>
      </c>
      <c r="AD1739" s="172" t="str">
        <f t="shared" ref="AD1739:AD1802" si="617">IF(ISNUMBER(A1739),IF(AB1739="",IF(AA1739="",Z1739,AA1739),AB1739),"")</f>
        <v/>
      </c>
      <c r="AE1739" s="174"/>
      <c r="AF1739" s="175" t="str">
        <f t="shared" ref="AF1739:AF1802" si="618">IF(ISNUMBER(A1739),((AE1739*AY1739*AV1739)+AX1739)/AS1739,"")</f>
        <v/>
      </c>
      <c r="AG1739" s="169"/>
      <c r="AH1739" s="171"/>
      <c r="AI1739" s="171"/>
      <c r="AJ1739" s="169"/>
      <c r="AK1739" s="176" t="str">
        <f t="shared" ref="AK1739:AK1802" si="619">IF(ISNUMBER(A1739),(IF(F1739="Short",G1739-H1739,H1739-G1739)*AZ1739-AX1739)*I1739,"")</f>
        <v/>
      </c>
      <c r="AL1739" s="176" t="str">
        <f t="shared" ref="AL1739:AL1802" si="620">IF(ISNUMBER(J1739),(IF(F1739="Short",G1739-J1739,J1739-G1739)*AZ1739-AX1739)*K1739,"")</f>
        <v/>
      </c>
      <c r="AM1739" s="176" t="str">
        <f t="shared" ref="AM1739:AM1802" si="621">IF(ISNUMBER(L1739),(IF(F1739="Short",G1739-L1739,L1739-G1739)*AZ1739-AX1739)*M1739,"")</f>
        <v/>
      </c>
      <c r="AN1739" s="359" t="str">
        <f>IF(Overview!$K$17='Internal Calcs'!$P$22,IF(AK1739="","",AK1739),IF(Overview!$K$17='Internal Calcs'!$P$23,IF(AK1739="","",AK1739),IF(ISNUMBER(A1739),(IF(F1739="Short",G1739-H1739,H1739-G1739)*AZ1739-AX1739),"")))</f>
        <v/>
      </c>
      <c r="AO1739" s="401" t="str">
        <f>IF(Overview!$K$17='Internal Calcs'!$P$22,IF(AL1739="","",AL1739),IF(Overview!$K$17='Internal Calcs'!$P$23,IF(AL1739="","",AL1739),IF(ISNUMBER(A1739),IF(AL1739="",(IF(F1739="Short",G1739-H1739,H1739-G1739)*AZ1739-AX1739),(IF(F1739="Short",G1739-J1739,J1739-G1739)*AZ1739-AX1739)),"")))</f>
        <v/>
      </c>
      <c r="AP1739" s="359" t="str">
        <f>IF(Overview!$K$17='Internal Calcs'!$P$22,"",IF(Overview!$K$17='Internal Calcs'!$P$23,IF(AM1739="","",AM1739),IF(ISNUMBER(A1739),IF(AM1739="",(IF(F1739="Short",G1739-H1739,H1739-G1739)*AZ1739-AX1739),(IF(F1739="Short",G1739-L1739,L1739-G1739)*AZ1739-AX1739)),"")))</f>
        <v/>
      </c>
      <c r="AQ1739" s="176" t="str">
        <f t="shared" ref="AQ1739:AQ1802" si="622">IF(ISNUMBER(A1739),SUM(AK1739:AM1739),"")</f>
        <v/>
      </c>
      <c r="AR1739" s="176" t="str">
        <f t="shared" ref="AR1739:AR1802" si="623">IF(ISNUMBER(A1739),IF(AQ1739&gt;0,"Winning","Losing"),"")</f>
        <v/>
      </c>
      <c r="AS1739" s="176" t="str">
        <f t="shared" ref="AS1739:AS1802" si="624">IF(ISNUMBER(A1739),AS1738+AQ1739,"")</f>
        <v/>
      </c>
      <c r="AT1739" s="176" t="str">
        <f>IF(ISNUMBER(A1739),MAX($AS$2:AS1739)-AS1739,"")</f>
        <v/>
      </c>
      <c r="AU1739" s="177" t="str">
        <f t="shared" ref="AU1739:AU1802" si="625">IF(ISNUMBER(A1739),AQ1739/AS1739,"")</f>
        <v/>
      </c>
      <c r="AV1739" s="178" t="str">
        <f t="shared" ref="AV1739:AV1802" si="626">IF(ISNUMBER(A1739),I1739+K1739+M1739,"")</f>
        <v/>
      </c>
      <c r="AW1739" s="178" t="str">
        <f t="shared" ref="AW1739:AW1802" si="627">IF(ISNUMBER(A1739),ROUNDDOWN(C1739/100,0),"")</f>
        <v/>
      </c>
      <c r="AX1739" s="179" t="str">
        <f ca="1">IF(ISNUMBER($A1739),INDIRECT(CONCATENATE("'Instrument List'!B",(MATCH(E1739,'Instrument List'!A:A,0))-0)),"")</f>
        <v/>
      </c>
      <c r="AY1739" s="179" t="str">
        <f ca="1">IF(ISNUMBER($A1739),INDIRECT(CONCATENATE("'Instrument List'!D",(MATCH(E1739,'Instrument List'!A:A,0))-0)),"")</f>
        <v/>
      </c>
      <c r="AZ1739" s="179" t="str">
        <f ca="1">IF(ISNUMBER($A1739),INDIRECT(CONCATENATE("'Instrument List'!C",(MATCH(E1739,'Instrument List'!A:A,0))-0)),"")</f>
        <v/>
      </c>
      <c r="BA1739" s="180" t="str">
        <f ca="1">IF(ISNUMBER(A1739),INDIRECT(CONCATENATE("'Instrument List'!E",(MATCH(E1739,'Instrument List'!A:A,0))-0)),"")</f>
        <v/>
      </c>
      <c r="BB1739" s="181" t="str">
        <f t="shared" ref="BB1739:BB1802" si="628">IF(ISNUMBER(A1739),AQ1739/AY1739,"")</f>
        <v/>
      </c>
      <c r="BC1739" s="181" t="str">
        <f t="shared" ref="BC1739:BC1802" si="629">IF(ISNUMBER(A1739),(AQ1739/AY1739)/(I1739+K1739+M1739),"")</f>
        <v/>
      </c>
      <c r="BD1739" s="181" t="str">
        <f ca="1">IF(ISNUMBER(A1739),INDIRECT(CONCATENATE("'Instrument List'!F",(MATCH(E1739,'Instrument List'!A:A,0))-0)),"")</f>
        <v/>
      </c>
    </row>
    <row r="1740" spans="1:56">
      <c r="A1740" s="223" t="str">
        <f t="shared" si="609"/>
        <v/>
      </c>
      <c r="B1740" s="224"/>
      <c r="C1740" s="225"/>
      <c r="D1740" s="182"/>
      <c r="E1740" s="182"/>
      <c r="F1740" s="182"/>
      <c r="G1740" s="203"/>
      <c r="H1740" s="218"/>
      <c r="I1740" s="213"/>
      <c r="J1740" s="207"/>
      <c r="K1740" s="213"/>
      <c r="L1740" s="207"/>
      <c r="M1740" s="213"/>
      <c r="N1740" s="207"/>
      <c r="O1740" s="183" t="str">
        <f t="shared" si="610"/>
        <v/>
      </c>
      <c r="P1740" s="184"/>
      <c r="Q1740" s="184"/>
      <c r="R1740" s="275"/>
      <c r="S1740" s="185" t="str">
        <f t="shared" si="611"/>
        <v/>
      </c>
      <c r="T1740" s="185" t="str">
        <f t="shared" si="612"/>
        <v/>
      </c>
      <c r="U1740" s="275"/>
      <c r="V1740" s="275"/>
      <c r="W1740" s="276" t="str">
        <f t="shared" si="613"/>
        <v/>
      </c>
      <c r="X1740" s="276" t="str">
        <f t="shared" si="614"/>
        <v/>
      </c>
      <c r="Y1740" s="276" t="str">
        <f t="shared" si="615"/>
        <v/>
      </c>
      <c r="Z1740" s="275"/>
      <c r="AA1740" s="184"/>
      <c r="AB1740" s="184"/>
      <c r="AC1740" s="185" t="str">
        <f t="shared" si="616"/>
        <v/>
      </c>
      <c r="AD1740" s="185" t="str">
        <f t="shared" si="617"/>
        <v/>
      </c>
      <c r="AE1740" s="186"/>
      <c r="AF1740" s="187" t="str">
        <f t="shared" si="618"/>
        <v/>
      </c>
      <c r="AG1740" s="182"/>
      <c r="AH1740" s="184"/>
      <c r="AI1740" s="184"/>
      <c r="AJ1740" s="182"/>
      <c r="AK1740" s="188" t="str">
        <f t="shared" si="619"/>
        <v/>
      </c>
      <c r="AL1740" s="188" t="str">
        <f t="shared" si="620"/>
        <v/>
      </c>
      <c r="AM1740" s="188" t="str">
        <f t="shared" si="621"/>
        <v/>
      </c>
      <c r="AN1740" s="359" t="str">
        <f>IF(Overview!$K$17='Internal Calcs'!$P$22,IF(AK1740="","",AK1740),IF(Overview!$K$17='Internal Calcs'!$P$23,IF(AK1740="","",AK1740),IF(ISNUMBER(A1740),(IF(F1740="Short",G1740-H1740,H1740-G1740)*AZ1740-AX1740),"")))</f>
        <v/>
      </c>
      <c r="AO1740" s="401" t="str">
        <f>IF(Overview!$K$17='Internal Calcs'!$P$22,IF(AL1740="","",AL1740),IF(Overview!$K$17='Internal Calcs'!$P$23,IF(AL1740="","",AL1740),IF(ISNUMBER(A1740),IF(AL1740="",(IF(F1740="Short",G1740-H1740,H1740-G1740)*AZ1740-AX1740),(IF(F1740="Short",G1740-J1740,J1740-G1740)*AZ1740-AX1740)),"")))</f>
        <v/>
      </c>
      <c r="AP1740" s="359" t="str">
        <f>IF(Overview!$K$17='Internal Calcs'!$P$22,"",IF(Overview!$K$17='Internal Calcs'!$P$23,IF(AM1740="","",AM1740),IF(ISNUMBER(A1740),IF(AM1740="",(IF(F1740="Short",G1740-H1740,H1740-G1740)*AZ1740-AX1740),(IF(F1740="Short",G1740-L1740,L1740-G1740)*AZ1740-AX1740)),"")))</f>
        <v/>
      </c>
      <c r="AQ1740" s="188" t="str">
        <f t="shared" si="622"/>
        <v/>
      </c>
      <c r="AR1740" s="188" t="str">
        <f t="shared" si="623"/>
        <v/>
      </c>
      <c r="AS1740" s="188" t="str">
        <f t="shared" si="624"/>
        <v/>
      </c>
      <c r="AT1740" s="188" t="str">
        <f>IF(ISNUMBER(A1740),MAX($AS$2:AS1740)-AS1740,"")</f>
        <v/>
      </c>
      <c r="AU1740" s="189" t="str">
        <f t="shared" si="625"/>
        <v/>
      </c>
      <c r="AV1740" s="190" t="str">
        <f t="shared" si="626"/>
        <v/>
      </c>
      <c r="AW1740" s="190" t="str">
        <f t="shared" si="627"/>
        <v/>
      </c>
      <c r="AX1740" s="191" t="str">
        <f ca="1">IF(ISNUMBER($A1740),INDIRECT(CONCATENATE("'Instrument List'!B",(MATCH(E1740,'Instrument List'!A:A,0))-0)),"")</f>
        <v/>
      </c>
      <c r="AY1740" s="191" t="str">
        <f ca="1">IF(ISNUMBER($A1740),INDIRECT(CONCATENATE("'Instrument List'!D",(MATCH(E1740,'Instrument List'!A:A,0))-0)),"")</f>
        <v/>
      </c>
      <c r="AZ1740" s="191" t="str">
        <f ca="1">IF(ISNUMBER($A1740),INDIRECT(CONCATENATE("'Instrument List'!C",(MATCH(E1740,'Instrument List'!A:A,0))-0)),"")</f>
        <v/>
      </c>
      <c r="BA1740" s="192" t="str">
        <f ca="1">IF(ISNUMBER(A1740),INDIRECT(CONCATENATE("'Instrument List'!E",(MATCH(E1740,'Instrument List'!A:A,0))-0)),"")</f>
        <v/>
      </c>
      <c r="BB1740" s="193" t="str">
        <f t="shared" si="628"/>
        <v/>
      </c>
      <c r="BC1740" s="193" t="str">
        <f t="shared" si="629"/>
        <v/>
      </c>
      <c r="BD1740" s="193" t="str">
        <f ca="1">IF(ISNUMBER(A1740),INDIRECT(CONCATENATE("'Instrument List'!F",(MATCH(E1740,'Instrument List'!A:A,0))-0)),"")</f>
        <v/>
      </c>
    </row>
    <row r="1741" spans="1:56">
      <c r="A1741" s="220" t="str">
        <f t="shared" si="609"/>
        <v/>
      </c>
      <c r="B1741" s="221"/>
      <c r="C1741" s="222"/>
      <c r="D1741" s="169"/>
      <c r="E1741" s="169"/>
      <c r="F1741" s="169"/>
      <c r="G1741" s="202"/>
      <c r="H1741" s="217"/>
      <c r="I1741" s="212"/>
      <c r="J1741" s="206"/>
      <c r="K1741" s="212"/>
      <c r="L1741" s="206"/>
      <c r="M1741" s="212"/>
      <c r="N1741" s="206"/>
      <c r="O1741" s="170" t="str">
        <f t="shared" si="610"/>
        <v/>
      </c>
      <c r="P1741" s="171"/>
      <c r="Q1741" s="171"/>
      <c r="R1741" s="171"/>
      <c r="S1741" s="172" t="str">
        <f t="shared" si="611"/>
        <v/>
      </c>
      <c r="T1741" s="172" t="str">
        <f t="shared" si="612"/>
        <v/>
      </c>
      <c r="U1741" s="171"/>
      <c r="V1741" s="171"/>
      <c r="W1741" s="173" t="str">
        <f t="shared" si="613"/>
        <v/>
      </c>
      <c r="X1741" s="173" t="str">
        <f t="shared" si="614"/>
        <v/>
      </c>
      <c r="Y1741" s="173" t="str">
        <f t="shared" si="615"/>
        <v/>
      </c>
      <c r="Z1741" s="171"/>
      <c r="AA1741" s="171"/>
      <c r="AB1741" s="171"/>
      <c r="AC1741" s="172" t="str">
        <f t="shared" si="616"/>
        <v/>
      </c>
      <c r="AD1741" s="172" t="str">
        <f t="shared" si="617"/>
        <v/>
      </c>
      <c r="AE1741" s="174"/>
      <c r="AF1741" s="175" t="str">
        <f t="shared" si="618"/>
        <v/>
      </c>
      <c r="AG1741" s="169"/>
      <c r="AH1741" s="171"/>
      <c r="AI1741" s="171"/>
      <c r="AJ1741" s="169"/>
      <c r="AK1741" s="176" t="str">
        <f t="shared" si="619"/>
        <v/>
      </c>
      <c r="AL1741" s="176" t="str">
        <f t="shared" si="620"/>
        <v/>
      </c>
      <c r="AM1741" s="176" t="str">
        <f t="shared" si="621"/>
        <v/>
      </c>
      <c r="AN1741" s="359" t="str">
        <f>IF(Overview!$K$17='Internal Calcs'!$P$22,IF(AK1741="","",AK1741),IF(Overview!$K$17='Internal Calcs'!$P$23,IF(AK1741="","",AK1741),IF(ISNUMBER(A1741),(IF(F1741="Short",G1741-H1741,H1741-G1741)*AZ1741-AX1741),"")))</f>
        <v/>
      </c>
      <c r="AO1741" s="401" t="str">
        <f>IF(Overview!$K$17='Internal Calcs'!$P$22,IF(AL1741="","",AL1741),IF(Overview!$K$17='Internal Calcs'!$P$23,IF(AL1741="","",AL1741),IF(ISNUMBER(A1741),IF(AL1741="",(IF(F1741="Short",G1741-H1741,H1741-G1741)*AZ1741-AX1741),(IF(F1741="Short",G1741-J1741,J1741-G1741)*AZ1741-AX1741)),"")))</f>
        <v/>
      </c>
      <c r="AP1741" s="359" t="str">
        <f>IF(Overview!$K$17='Internal Calcs'!$P$22,"",IF(Overview!$K$17='Internal Calcs'!$P$23,IF(AM1741="","",AM1741),IF(ISNUMBER(A1741),IF(AM1741="",(IF(F1741="Short",G1741-H1741,H1741-G1741)*AZ1741-AX1741),(IF(F1741="Short",G1741-L1741,L1741-G1741)*AZ1741-AX1741)),"")))</f>
        <v/>
      </c>
      <c r="AQ1741" s="176" t="str">
        <f t="shared" si="622"/>
        <v/>
      </c>
      <c r="AR1741" s="176" t="str">
        <f t="shared" si="623"/>
        <v/>
      </c>
      <c r="AS1741" s="176" t="str">
        <f t="shared" si="624"/>
        <v/>
      </c>
      <c r="AT1741" s="176" t="str">
        <f>IF(ISNUMBER(A1741),MAX($AS$2:AS1741)-AS1741,"")</f>
        <v/>
      </c>
      <c r="AU1741" s="177" t="str">
        <f t="shared" si="625"/>
        <v/>
      </c>
      <c r="AV1741" s="178" t="str">
        <f t="shared" si="626"/>
        <v/>
      </c>
      <c r="AW1741" s="178" t="str">
        <f t="shared" si="627"/>
        <v/>
      </c>
      <c r="AX1741" s="179" t="str">
        <f ca="1">IF(ISNUMBER($A1741),INDIRECT(CONCATENATE("'Instrument List'!B",(MATCH(E1741,'Instrument List'!A:A,0))-0)),"")</f>
        <v/>
      </c>
      <c r="AY1741" s="179" t="str">
        <f ca="1">IF(ISNUMBER($A1741),INDIRECT(CONCATENATE("'Instrument List'!D",(MATCH(E1741,'Instrument List'!A:A,0))-0)),"")</f>
        <v/>
      </c>
      <c r="AZ1741" s="179" t="str">
        <f ca="1">IF(ISNUMBER($A1741),INDIRECT(CONCATENATE("'Instrument List'!C",(MATCH(E1741,'Instrument List'!A:A,0))-0)),"")</f>
        <v/>
      </c>
      <c r="BA1741" s="180" t="str">
        <f ca="1">IF(ISNUMBER(A1741),INDIRECT(CONCATENATE("'Instrument List'!E",(MATCH(E1741,'Instrument List'!A:A,0))-0)),"")</f>
        <v/>
      </c>
      <c r="BB1741" s="181" t="str">
        <f t="shared" si="628"/>
        <v/>
      </c>
      <c r="BC1741" s="181" t="str">
        <f t="shared" si="629"/>
        <v/>
      </c>
      <c r="BD1741" s="181" t="str">
        <f ca="1">IF(ISNUMBER(A1741),INDIRECT(CONCATENATE("'Instrument List'!F",(MATCH(E1741,'Instrument List'!A:A,0))-0)),"")</f>
        <v/>
      </c>
    </row>
    <row r="1742" spans="1:56">
      <c r="A1742" s="223" t="str">
        <f t="shared" si="609"/>
        <v/>
      </c>
      <c r="B1742" s="224"/>
      <c r="C1742" s="225"/>
      <c r="D1742" s="182"/>
      <c r="E1742" s="182"/>
      <c r="F1742" s="182"/>
      <c r="G1742" s="203"/>
      <c r="H1742" s="218"/>
      <c r="I1742" s="213"/>
      <c r="J1742" s="207"/>
      <c r="K1742" s="213"/>
      <c r="L1742" s="207"/>
      <c r="M1742" s="213"/>
      <c r="N1742" s="207"/>
      <c r="O1742" s="183" t="str">
        <f t="shared" si="610"/>
        <v/>
      </c>
      <c r="P1742" s="184"/>
      <c r="Q1742" s="184"/>
      <c r="R1742" s="275"/>
      <c r="S1742" s="185" t="str">
        <f t="shared" si="611"/>
        <v/>
      </c>
      <c r="T1742" s="185" t="str">
        <f t="shared" si="612"/>
        <v/>
      </c>
      <c r="U1742" s="275"/>
      <c r="V1742" s="275"/>
      <c r="W1742" s="276" t="str">
        <f t="shared" si="613"/>
        <v/>
      </c>
      <c r="X1742" s="276" t="str">
        <f t="shared" si="614"/>
        <v/>
      </c>
      <c r="Y1742" s="276" t="str">
        <f t="shared" si="615"/>
        <v/>
      </c>
      <c r="Z1742" s="275"/>
      <c r="AA1742" s="184"/>
      <c r="AB1742" s="184"/>
      <c r="AC1742" s="185" t="str">
        <f t="shared" si="616"/>
        <v/>
      </c>
      <c r="AD1742" s="185" t="str">
        <f t="shared" si="617"/>
        <v/>
      </c>
      <c r="AE1742" s="186"/>
      <c r="AF1742" s="187" t="str">
        <f t="shared" si="618"/>
        <v/>
      </c>
      <c r="AG1742" s="182"/>
      <c r="AH1742" s="184"/>
      <c r="AI1742" s="184"/>
      <c r="AJ1742" s="182"/>
      <c r="AK1742" s="188" t="str">
        <f t="shared" si="619"/>
        <v/>
      </c>
      <c r="AL1742" s="188" t="str">
        <f t="shared" si="620"/>
        <v/>
      </c>
      <c r="AM1742" s="188" t="str">
        <f t="shared" si="621"/>
        <v/>
      </c>
      <c r="AN1742" s="359" t="str">
        <f>IF(Overview!$K$17='Internal Calcs'!$P$22,IF(AK1742="","",AK1742),IF(Overview!$K$17='Internal Calcs'!$P$23,IF(AK1742="","",AK1742),IF(ISNUMBER(A1742),(IF(F1742="Short",G1742-H1742,H1742-G1742)*AZ1742-AX1742),"")))</f>
        <v/>
      </c>
      <c r="AO1742" s="401" t="str">
        <f>IF(Overview!$K$17='Internal Calcs'!$P$22,IF(AL1742="","",AL1742),IF(Overview!$K$17='Internal Calcs'!$P$23,IF(AL1742="","",AL1742),IF(ISNUMBER(A1742),IF(AL1742="",(IF(F1742="Short",G1742-H1742,H1742-G1742)*AZ1742-AX1742),(IF(F1742="Short",G1742-J1742,J1742-G1742)*AZ1742-AX1742)),"")))</f>
        <v/>
      </c>
      <c r="AP1742" s="359" t="str">
        <f>IF(Overview!$K$17='Internal Calcs'!$P$22,"",IF(Overview!$K$17='Internal Calcs'!$P$23,IF(AM1742="","",AM1742),IF(ISNUMBER(A1742),IF(AM1742="",(IF(F1742="Short",G1742-H1742,H1742-G1742)*AZ1742-AX1742),(IF(F1742="Short",G1742-L1742,L1742-G1742)*AZ1742-AX1742)),"")))</f>
        <v/>
      </c>
      <c r="AQ1742" s="188" t="str">
        <f t="shared" si="622"/>
        <v/>
      </c>
      <c r="AR1742" s="188" t="str">
        <f t="shared" si="623"/>
        <v/>
      </c>
      <c r="AS1742" s="188" t="str">
        <f t="shared" si="624"/>
        <v/>
      </c>
      <c r="AT1742" s="188" t="str">
        <f>IF(ISNUMBER(A1742),MAX($AS$2:AS1742)-AS1742,"")</f>
        <v/>
      </c>
      <c r="AU1742" s="189" t="str">
        <f t="shared" si="625"/>
        <v/>
      </c>
      <c r="AV1742" s="190" t="str">
        <f t="shared" si="626"/>
        <v/>
      </c>
      <c r="AW1742" s="190" t="str">
        <f t="shared" si="627"/>
        <v/>
      </c>
      <c r="AX1742" s="191" t="str">
        <f ca="1">IF(ISNUMBER($A1742),INDIRECT(CONCATENATE("'Instrument List'!B",(MATCH(E1742,'Instrument List'!A:A,0))-0)),"")</f>
        <v/>
      </c>
      <c r="AY1742" s="191" t="str">
        <f ca="1">IF(ISNUMBER($A1742),INDIRECT(CONCATENATE("'Instrument List'!D",(MATCH(E1742,'Instrument List'!A:A,0))-0)),"")</f>
        <v/>
      </c>
      <c r="AZ1742" s="191" t="str">
        <f ca="1">IF(ISNUMBER($A1742),INDIRECT(CONCATENATE("'Instrument List'!C",(MATCH(E1742,'Instrument List'!A:A,0))-0)),"")</f>
        <v/>
      </c>
      <c r="BA1742" s="192" t="str">
        <f ca="1">IF(ISNUMBER(A1742),INDIRECT(CONCATENATE("'Instrument List'!E",(MATCH(E1742,'Instrument List'!A:A,0))-0)),"")</f>
        <v/>
      </c>
      <c r="BB1742" s="193" t="str">
        <f t="shared" si="628"/>
        <v/>
      </c>
      <c r="BC1742" s="193" t="str">
        <f t="shared" si="629"/>
        <v/>
      </c>
      <c r="BD1742" s="193" t="str">
        <f ca="1">IF(ISNUMBER(A1742),INDIRECT(CONCATENATE("'Instrument List'!F",(MATCH(E1742,'Instrument List'!A:A,0))-0)),"")</f>
        <v/>
      </c>
    </row>
    <row r="1743" spans="1:56">
      <c r="A1743" s="220" t="str">
        <f t="shared" si="609"/>
        <v/>
      </c>
      <c r="B1743" s="221"/>
      <c r="C1743" s="222"/>
      <c r="D1743" s="169"/>
      <c r="E1743" s="169"/>
      <c r="F1743" s="169"/>
      <c r="G1743" s="202"/>
      <c r="H1743" s="217"/>
      <c r="I1743" s="212"/>
      <c r="J1743" s="206"/>
      <c r="K1743" s="212"/>
      <c r="L1743" s="206"/>
      <c r="M1743" s="212"/>
      <c r="N1743" s="206"/>
      <c r="O1743" s="170" t="str">
        <f t="shared" si="610"/>
        <v/>
      </c>
      <c r="P1743" s="171"/>
      <c r="Q1743" s="171"/>
      <c r="R1743" s="171"/>
      <c r="S1743" s="172" t="str">
        <f t="shared" si="611"/>
        <v/>
      </c>
      <c r="T1743" s="172" t="str">
        <f t="shared" si="612"/>
        <v/>
      </c>
      <c r="U1743" s="171"/>
      <c r="V1743" s="171"/>
      <c r="W1743" s="173" t="str">
        <f t="shared" si="613"/>
        <v/>
      </c>
      <c r="X1743" s="173" t="str">
        <f t="shared" si="614"/>
        <v/>
      </c>
      <c r="Y1743" s="173" t="str">
        <f t="shared" si="615"/>
        <v/>
      </c>
      <c r="Z1743" s="171"/>
      <c r="AA1743" s="171"/>
      <c r="AB1743" s="171"/>
      <c r="AC1743" s="172" t="str">
        <f t="shared" si="616"/>
        <v/>
      </c>
      <c r="AD1743" s="172" t="str">
        <f t="shared" si="617"/>
        <v/>
      </c>
      <c r="AE1743" s="174"/>
      <c r="AF1743" s="175" t="str">
        <f t="shared" si="618"/>
        <v/>
      </c>
      <c r="AG1743" s="169"/>
      <c r="AH1743" s="171"/>
      <c r="AI1743" s="171"/>
      <c r="AJ1743" s="169"/>
      <c r="AK1743" s="176" t="str">
        <f t="shared" si="619"/>
        <v/>
      </c>
      <c r="AL1743" s="176" t="str">
        <f t="shared" si="620"/>
        <v/>
      </c>
      <c r="AM1743" s="176" t="str">
        <f t="shared" si="621"/>
        <v/>
      </c>
      <c r="AN1743" s="359" t="str">
        <f>IF(Overview!$K$17='Internal Calcs'!$P$22,IF(AK1743="","",AK1743),IF(Overview!$K$17='Internal Calcs'!$P$23,IF(AK1743="","",AK1743),IF(ISNUMBER(A1743),(IF(F1743="Short",G1743-H1743,H1743-G1743)*AZ1743-AX1743),"")))</f>
        <v/>
      </c>
      <c r="AO1743" s="401" t="str">
        <f>IF(Overview!$K$17='Internal Calcs'!$P$22,IF(AL1743="","",AL1743),IF(Overview!$K$17='Internal Calcs'!$P$23,IF(AL1743="","",AL1743),IF(ISNUMBER(A1743),IF(AL1743="",(IF(F1743="Short",G1743-H1743,H1743-G1743)*AZ1743-AX1743),(IF(F1743="Short",G1743-J1743,J1743-G1743)*AZ1743-AX1743)),"")))</f>
        <v/>
      </c>
      <c r="AP1743" s="359" t="str">
        <f>IF(Overview!$K$17='Internal Calcs'!$P$22,"",IF(Overview!$K$17='Internal Calcs'!$P$23,IF(AM1743="","",AM1743),IF(ISNUMBER(A1743),IF(AM1743="",(IF(F1743="Short",G1743-H1743,H1743-G1743)*AZ1743-AX1743),(IF(F1743="Short",G1743-L1743,L1743-G1743)*AZ1743-AX1743)),"")))</f>
        <v/>
      </c>
      <c r="AQ1743" s="176" t="str">
        <f t="shared" si="622"/>
        <v/>
      </c>
      <c r="AR1743" s="176" t="str">
        <f t="shared" si="623"/>
        <v/>
      </c>
      <c r="AS1743" s="176" t="str">
        <f t="shared" si="624"/>
        <v/>
      </c>
      <c r="AT1743" s="176" t="str">
        <f>IF(ISNUMBER(A1743),MAX($AS$2:AS1743)-AS1743,"")</f>
        <v/>
      </c>
      <c r="AU1743" s="177" t="str">
        <f t="shared" si="625"/>
        <v/>
      </c>
      <c r="AV1743" s="178" t="str">
        <f t="shared" si="626"/>
        <v/>
      </c>
      <c r="AW1743" s="178" t="str">
        <f t="shared" si="627"/>
        <v/>
      </c>
      <c r="AX1743" s="179" t="str">
        <f ca="1">IF(ISNUMBER($A1743),INDIRECT(CONCATENATE("'Instrument List'!B",(MATCH(E1743,'Instrument List'!A:A,0))-0)),"")</f>
        <v/>
      </c>
      <c r="AY1743" s="179" t="str">
        <f ca="1">IF(ISNUMBER($A1743),INDIRECT(CONCATENATE("'Instrument List'!D",(MATCH(E1743,'Instrument List'!A:A,0))-0)),"")</f>
        <v/>
      </c>
      <c r="AZ1743" s="179" t="str">
        <f ca="1">IF(ISNUMBER($A1743),INDIRECT(CONCATENATE("'Instrument List'!C",(MATCH(E1743,'Instrument List'!A:A,0))-0)),"")</f>
        <v/>
      </c>
      <c r="BA1743" s="180" t="str">
        <f ca="1">IF(ISNUMBER(A1743),INDIRECT(CONCATENATE("'Instrument List'!E",(MATCH(E1743,'Instrument List'!A:A,0))-0)),"")</f>
        <v/>
      </c>
      <c r="BB1743" s="181" t="str">
        <f t="shared" si="628"/>
        <v/>
      </c>
      <c r="BC1743" s="181" t="str">
        <f t="shared" si="629"/>
        <v/>
      </c>
      <c r="BD1743" s="181" t="str">
        <f ca="1">IF(ISNUMBER(A1743),INDIRECT(CONCATENATE("'Instrument List'!F",(MATCH(E1743,'Instrument List'!A:A,0))-0)),"")</f>
        <v/>
      </c>
    </row>
    <row r="1744" spans="1:56">
      <c r="A1744" s="223" t="str">
        <f t="shared" si="609"/>
        <v/>
      </c>
      <c r="B1744" s="224"/>
      <c r="C1744" s="225"/>
      <c r="D1744" s="182"/>
      <c r="E1744" s="182"/>
      <c r="F1744" s="182"/>
      <c r="G1744" s="203"/>
      <c r="H1744" s="218"/>
      <c r="I1744" s="213"/>
      <c r="J1744" s="207"/>
      <c r="K1744" s="213"/>
      <c r="L1744" s="207"/>
      <c r="M1744" s="213"/>
      <c r="N1744" s="207"/>
      <c r="O1744" s="183" t="str">
        <f t="shared" si="610"/>
        <v/>
      </c>
      <c r="P1744" s="184"/>
      <c r="Q1744" s="184"/>
      <c r="R1744" s="275"/>
      <c r="S1744" s="185" t="str">
        <f t="shared" si="611"/>
        <v/>
      </c>
      <c r="T1744" s="185" t="str">
        <f t="shared" si="612"/>
        <v/>
      </c>
      <c r="U1744" s="275"/>
      <c r="V1744" s="275"/>
      <c r="W1744" s="276" t="str">
        <f t="shared" si="613"/>
        <v/>
      </c>
      <c r="X1744" s="276" t="str">
        <f t="shared" si="614"/>
        <v/>
      </c>
      <c r="Y1744" s="276" t="str">
        <f t="shared" si="615"/>
        <v/>
      </c>
      <c r="Z1744" s="275"/>
      <c r="AA1744" s="184"/>
      <c r="AB1744" s="184"/>
      <c r="AC1744" s="185" t="str">
        <f t="shared" si="616"/>
        <v/>
      </c>
      <c r="AD1744" s="185" t="str">
        <f t="shared" si="617"/>
        <v/>
      </c>
      <c r="AE1744" s="186"/>
      <c r="AF1744" s="187" t="str">
        <f t="shared" si="618"/>
        <v/>
      </c>
      <c r="AG1744" s="182"/>
      <c r="AH1744" s="184"/>
      <c r="AI1744" s="184"/>
      <c r="AJ1744" s="182"/>
      <c r="AK1744" s="188" t="str">
        <f t="shared" si="619"/>
        <v/>
      </c>
      <c r="AL1744" s="188" t="str">
        <f t="shared" si="620"/>
        <v/>
      </c>
      <c r="AM1744" s="188" t="str">
        <f t="shared" si="621"/>
        <v/>
      </c>
      <c r="AN1744" s="359" t="str">
        <f>IF(Overview!$K$17='Internal Calcs'!$P$22,IF(AK1744="","",AK1744),IF(Overview!$K$17='Internal Calcs'!$P$23,IF(AK1744="","",AK1744),IF(ISNUMBER(A1744),(IF(F1744="Short",G1744-H1744,H1744-G1744)*AZ1744-AX1744),"")))</f>
        <v/>
      </c>
      <c r="AO1744" s="401" t="str">
        <f>IF(Overview!$K$17='Internal Calcs'!$P$22,IF(AL1744="","",AL1744),IF(Overview!$K$17='Internal Calcs'!$P$23,IF(AL1744="","",AL1744),IF(ISNUMBER(A1744),IF(AL1744="",(IF(F1744="Short",G1744-H1744,H1744-G1744)*AZ1744-AX1744),(IF(F1744="Short",G1744-J1744,J1744-G1744)*AZ1744-AX1744)),"")))</f>
        <v/>
      </c>
      <c r="AP1744" s="359" t="str">
        <f>IF(Overview!$K$17='Internal Calcs'!$P$22,"",IF(Overview!$K$17='Internal Calcs'!$P$23,IF(AM1744="","",AM1744),IF(ISNUMBER(A1744),IF(AM1744="",(IF(F1744="Short",G1744-H1744,H1744-G1744)*AZ1744-AX1744),(IF(F1744="Short",G1744-L1744,L1744-G1744)*AZ1744-AX1744)),"")))</f>
        <v/>
      </c>
      <c r="AQ1744" s="188" t="str">
        <f t="shared" si="622"/>
        <v/>
      </c>
      <c r="AR1744" s="188" t="str">
        <f t="shared" si="623"/>
        <v/>
      </c>
      <c r="AS1744" s="188" t="str">
        <f t="shared" si="624"/>
        <v/>
      </c>
      <c r="AT1744" s="188" t="str">
        <f>IF(ISNUMBER(A1744),MAX($AS$2:AS1744)-AS1744,"")</f>
        <v/>
      </c>
      <c r="AU1744" s="189" t="str">
        <f t="shared" si="625"/>
        <v/>
      </c>
      <c r="AV1744" s="190" t="str">
        <f t="shared" si="626"/>
        <v/>
      </c>
      <c r="AW1744" s="190" t="str">
        <f t="shared" si="627"/>
        <v/>
      </c>
      <c r="AX1744" s="191" t="str">
        <f ca="1">IF(ISNUMBER($A1744),INDIRECT(CONCATENATE("'Instrument List'!B",(MATCH(E1744,'Instrument List'!A:A,0))-0)),"")</f>
        <v/>
      </c>
      <c r="AY1744" s="191" t="str">
        <f ca="1">IF(ISNUMBER($A1744),INDIRECT(CONCATENATE("'Instrument List'!D",(MATCH(E1744,'Instrument List'!A:A,0))-0)),"")</f>
        <v/>
      </c>
      <c r="AZ1744" s="191" t="str">
        <f ca="1">IF(ISNUMBER($A1744),INDIRECT(CONCATENATE("'Instrument List'!C",(MATCH(E1744,'Instrument List'!A:A,0))-0)),"")</f>
        <v/>
      </c>
      <c r="BA1744" s="192" t="str">
        <f ca="1">IF(ISNUMBER(A1744),INDIRECT(CONCATENATE("'Instrument List'!E",(MATCH(E1744,'Instrument List'!A:A,0))-0)),"")</f>
        <v/>
      </c>
      <c r="BB1744" s="193" t="str">
        <f t="shared" si="628"/>
        <v/>
      </c>
      <c r="BC1744" s="193" t="str">
        <f t="shared" si="629"/>
        <v/>
      </c>
      <c r="BD1744" s="193" t="str">
        <f ca="1">IF(ISNUMBER(A1744),INDIRECT(CONCATENATE("'Instrument List'!F",(MATCH(E1744,'Instrument List'!A:A,0))-0)),"")</f>
        <v/>
      </c>
    </row>
    <row r="1745" spans="1:56">
      <c r="A1745" s="220" t="str">
        <f t="shared" si="609"/>
        <v/>
      </c>
      <c r="B1745" s="221"/>
      <c r="C1745" s="222"/>
      <c r="D1745" s="169"/>
      <c r="E1745" s="169"/>
      <c r="F1745" s="169"/>
      <c r="G1745" s="202"/>
      <c r="H1745" s="217"/>
      <c r="I1745" s="212"/>
      <c r="J1745" s="206"/>
      <c r="K1745" s="212"/>
      <c r="L1745" s="206"/>
      <c r="M1745" s="212"/>
      <c r="N1745" s="206"/>
      <c r="O1745" s="170" t="str">
        <f t="shared" si="610"/>
        <v/>
      </c>
      <c r="P1745" s="171"/>
      <c r="Q1745" s="171"/>
      <c r="R1745" s="171"/>
      <c r="S1745" s="172" t="str">
        <f t="shared" si="611"/>
        <v/>
      </c>
      <c r="T1745" s="172" t="str">
        <f t="shared" si="612"/>
        <v/>
      </c>
      <c r="U1745" s="171"/>
      <c r="V1745" s="171"/>
      <c r="W1745" s="173" t="str">
        <f t="shared" si="613"/>
        <v/>
      </c>
      <c r="X1745" s="173" t="str">
        <f t="shared" si="614"/>
        <v/>
      </c>
      <c r="Y1745" s="173" t="str">
        <f t="shared" si="615"/>
        <v/>
      </c>
      <c r="Z1745" s="171"/>
      <c r="AA1745" s="171"/>
      <c r="AB1745" s="171"/>
      <c r="AC1745" s="172" t="str">
        <f t="shared" si="616"/>
        <v/>
      </c>
      <c r="AD1745" s="172" t="str">
        <f t="shared" si="617"/>
        <v/>
      </c>
      <c r="AE1745" s="174"/>
      <c r="AF1745" s="175" t="str">
        <f t="shared" si="618"/>
        <v/>
      </c>
      <c r="AG1745" s="169"/>
      <c r="AH1745" s="171"/>
      <c r="AI1745" s="171"/>
      <c r="AJ1745" s="169"/>
      <c r="AK1745" s="176" t="str">
        <f t="shared" si="619"/>
        <v/>
      </c>
      <c r="AL1745" s="176" t="str">
        <f t="shared" si="620"/>
        <v/>
      </c>
      <c r="AM1745" s="176" t="str">
        <f t="shared" si="621"/>
        <v/>
      </c>
      <c r="AN1745" s="359" t="str">
        <f>IF(Overview!$K$17='Internal Calcs'!$P$22,IF(AK1745="","",AK1745),IF(Overview!$K$17='Internal Calcs'!$P$23,IF(AK1745="","",AK1745),IF(ISNUMBER(A1745),(IF(F1745="Short",G1745-H1745,H1745-G1745)*AZ1745-AX1745),"")))</f>
        <v/>
      </c>
      <c r="AO1745" s="401" t="str">
        <f>IF(Overview!$K$17='Internal Calcs'!$P$22,IF(AL1745="","",AL1745),IF(Overview!$K$17='Internal Calcs'!$P$23,IF(AL1745="","",AL1745),IF(ISNUMBER(A1745),IF(AL1745="",(IF(F1745="Short",G1745-H1745,H1745-G1745)*AZ1745-AX1745),(IF(F1745="Short",G1745-J1745,J1745-G1745)*AZ1745-AX1745)),"")))</f>
        <v/>
      </c>
      <c r="AP1745" s="359" t="str">
        <f>IF(Overview!$K$17='Internal Calcs'!$P$22,"",IF(Overview!$K$17='Internal Calcs'!$P$23,IF(AM1745="","",AM1745),IF(ISNUMBER(A1745),IF(AM1745="",(IF(F1745="Short",G1745-H1745,H1745-G1745)*AZ1745-AX1745),(IF(F1745="Short",G1745-L1745,L1745-G1745)*AZ1745-AX1745)),"")))</f>
        <v/>
      </c>
      <c r="AQ1745" s="176" t="str">
        <f t="shared" si="622"/>
        <v/>
      </c>
      <c r="AR1745" s="176" t="str">
        <f t="shared" si="623"/>
        <v/>
      </c>
      <c r="AS1745" s="176" t="str">
        <f t="shared" si="624"/>
        <v/>
      </c>
      <c r="AT1745" s="176" t="str">
        <f>IF(ISNUMBER(A1745),MAX($AS$2:AS1745)-AS1745,"")</f>
        <v/>
      </c>
      <c r="AU1745" s="177" t="str">
        <f t="shared" si="625"/>
        <v/>
      </c>
      <c r="AV1745" s="178" t="str">
        <f t="shared" si="626"/>
        <v/>
      </c>
      <c r="AW1745" s="178" t="str">
        <f t="shared" si="627"/>
        <v/>
      </c>
      <c r="AX1745" s="179" t="str">
        <f ca="1">IF(ISNUMBER($A1745),INDIRECT(CONCATENATE("'Instrument List'!B",(MATCH(E1745,'Instrument List'!A:A,0))-0)),"")</f>
        <v/>
      </c>
      <c r="AY1745" s="179" t="str">
        <f ca="1">IF(ISNUMBER($A1745),INDIRECT(CONCATENATE("'Instrument List'!D",(MATCH(E1745,'Instrument List'!A:A,0))-0)),"")</f>
        <v/>
      </c>
      <c r="AZ1745" s="179" t="str">
        <f ca="1">IF(ISNUMBER($A1745),INDIRECT(CONCATENATE("'Instrument List'!C",(MATCH(E1745,'Instrument List'!A:A,0))-0)),"")</f>
        <v/>
      </c>
      <c r="BA1745" s="180" t="str">
        <f ca="1">IF(ISNUMBER(A1745),INDIRECT(CONCATENATE("'Instrument List'!E",(MATCH(E1745,'Instrument List'!A:A,0))-0)),"")</f>
        <v/>
      </c>
      <c r="BB1745" s="181" t="str">
        <f t="shared" si="628"/>
        <v/>
      </c>
      <c r="BC1745" s="181" t="str">
        <f t="shared" si="629"/>
        <v/>
      </c>
      <c r="BD1745" s="181" t="str">
        <f ca="1">IF(ISNUMBER(A1745),INDIRECT(CONCATENATE("'Instrument List'!F",(MATCH(E1745,'Instrument List'!A:A,0))-0)),"")</f>
        <v/>
      </c>
    </row>
    <row r="1746" spans="1:56">
      <c r="A1746" s="223" t="str">
        <f t="shared" si="609"/>
        <v/>
      </c>
      <c r="B1746" s="224"/>
      <c r="C1746" s="225"/>
      <c r="D1746" s="182"/>
      <c r="E1746" s="182"/>
      <c r="F1746" s="182"/>
      <c r="G1746" s="203"/>
      <c r="H1746" s="218"/>
      <c r="I1746" s="213"/>
      <c r="J1746" s="207"/>
      <c r="K1746" s="213"/>
      <c r="L1746" s="207"/>
      <c r="M1746" s="213"/>
      <c r="N1746" s="207"/>
      <c r="O1746" s="183" t="str">
        <f t="shared" si="610"/>
        <v/>
      </c>
      <c r="P1746" s="184"/>
      <c r="Q1746" s="184"/>
      <c r="R1746" s="275"/>
      <c r="S1746" s="185" t="str">
        <f t="shared" si="611"/>
        <v/>
      </c>
      <c r="T1746" s="185" t="str">
        <f t="shared" si="612"/>
        <v/>
      </c>
      <c r="U1746" s="275"/>
      <c r="V1746" s="275"/>
      <c r="W1746" s="276" t="str">
        <f t="shared" si="613"/>
        <v/>
      </c>
      <c r="X1746" s="276" t="str">
        <f t="shared" si="614"/>
        <v/>
      </c>
      <c r="Y1746" s="276" t="str">
        <f t="shared" si="615"/>
        <v/>
      </c>
      <c r="Z1746" s="275"/>
      <c r="AA1746" s="184"/>
      <c r="AB1746" s="184"/>
      <c r="AC1746" s="185" t="str">
        <f t="shared" si="616"/>
        <v/>
      </c>
      <c r="AD1746" s="185" t="str">
        <f t="shared" si="617"/>
        <v/>
      </c>
      <c r="AE1746" s="186"/>
      <c r="AF1746" s="187" t="str">
        <f t="shared" si="618"/>
        <v/>
      </c>
      <c r="AG1746" s="182"/>
      <c r="AH1746" s="184"/>
      <c r="AI1746" s="184"/>
      <c r="AJ1746" s="182"/>
      <c r="AK1746" s="188" t="str">
        <f t="shared" si="619"/>
        <v/>
      </c>
      <c r="AL1746" s="188" t="str">
        <f t="shared" si="620"/>
        <v/>
      </c>
      <c r="AM1746" s="188" t="str">
        <f t="shared" si="621"/>
        <v/>
      </c>
      <c r="AN1746" s="359" t="str">
        <f>IF(Overview!$K$17='Internal Calcs'!$P$22,IF(AK1746="","",AK1746),IF(Overview!$K$17='Internal Calcs'!$P$23,IF(AK1746="","",AK1746),IF(ISNUMBER(A1746),(IF(F1746="Short",G1746-H1746,H1746-G1746)*AZ1746-AX1746),"")))</f>
        <v/>
      </c>
      <c r="AO1746" s="401" t="str">
        <f>IF(Overview!$K$17='Internal Calcs'!$P$22,IF(AL1746="","",AL1746),IF(Overview!$K$17='Internal Calcs'!$P$23,IF(AL1746="","",AL1746),IF(ISNUMBER(A1746),IF(AL1746="",(IF(F1746="Short",G1746-H1746,H1746-G1746)*AZ1746-AX1746),(IF(F1746="Short",G1746-J1746,J1746-G1746)*AZ1746-AX1746)),"")))</f>
        <v/>
      </c>
      <c r="AP1746" s="359" t="str">
        <f>IF(Overview!$K$17='Internal Calcs'!$P$22,"",IF(Overview!$K$17='Internal Calcs'!$P$23,IF(AM1746="","",AM1746),IF(ISNUMBER(A1746),IF(AM1746="",(IF(F1746="Short",G1746-H1746,H1746-G1746)*AZ1746-AX1746),(IF(F1746="Short",G1746-L1746,L1746-G1746)*AZ1746-AX1746)),"")))</f>
        <v/>
      </c>
      <c r="AQ1746" s="188" t="str">
        <f t="shared" si="622"/>
        <v/>
      </c>
      <c r="AR1746" s="188" t="str">
        <f t="shared" si="623"/>
        <v/>
      </c>
      <c r="AS1746" s="188" t="str">
        <f t="shared" si="624"/>
        <v/>
      </c>
      <c r="AT1746" s="188" t="str">
        <f>IF(ISNUMBER(A1746),MAX($AS$2:AS1746)-AS1746,"")</f>
        <v/>
      </c>
      <c r="AU1746" s="189" t="str">
        <f t="shared" si="625"/>
        <v/>
      </c>
      <c r="AV1746" s="190" t="str">
        <f t="shared" si="626"/>
        <v/>
      </c>
      <c r="AW1746" s="190" t="str">
        <f t="shared" si="627"/>
        <v/>
      </c>
      <c r="AX1746" s="191" t="str">
        <f ca="1">IF(ISNUMBER($A1746),INDIRECT(CONCATENATE("'Instrument List'!B",(MATCH(E1746,'Instrument List'!A:A,0))-0)),"")</f>
        <v/>
      </c>
      <c r="AY1746" s="191" t="str">
        <f ca="1">IF(ISNUMBER($A1746),INDIRECT(CONCATENATE("'Instrument List'!D",(MATCH(E1746,'Instrument List'!A:A,0))-0)),"")</f>
        <v/>
      </c>
      <c r="AZ1746" s="191" t="str">
        <f ca="1">IF(ISNUMBER($A1746),INDIRECT(CONCATENATE("'Instrument List'!C",(MATCH(E1746,'Instrument List'!A:A,0))-0)),"")</f>
        <v/>
      </c>
      <c r="BA1746" s="192" t="str">
        <f ca="1">IF(ISNUMBER(A1746),INDIRECT(CONCATENATE("'Instrument List'!E",(MATCH(E1746,'Instrument List'!A:A,0))-0)),"")</f>
        <v/>
      </c>
      <c r="BB1746" s="193" t="str">
        <f t="shared" si="628"/>
        <v/>
      </c>
      <c r="BC1746" s="193" t="str">
        <f t="shared" si="629"/>
        <v/>
      </c>
      <c r="BD1746" s="193" t="str">
        <f ca="1">IF(ISNUMBER(A1746),INDIRECT(CONCATENATE("'Instrument List'!F",(MATCH(E1746,'Instrument List'!A:A,0))-0)),"")</f>
        <v/>
      </c>
    </row>
    <row r="1747" spans="1:56">
      <c r="A1747" s="220" t="str">
        <f t="shared" si="609"/>
        <v/>
      </c>
      <c r="B1747" s="221"/>
      <c r="C1747" s="222"/>
      <c r="D1747" s="169"/>
      <c r="E1747" s="169"/>
      <c r="F1747" s="169"/>
      <c r="G1747" s="202"/>
      <c r="H1747" s="217"/>
      <c r="I1747" s="212"/>
      <c r="J1747" s="206"/>
      <c r="K1747" s="212"/>
      <c r="L1747" s="206"/>
      <c r="M1747" s="212"/>
      <c r="N1747" s="206"/>
      <c r="O1747" s="170" t="str">
        <f t="shared" si="610"/>
        <v/>
      </c>
      <c r="P1747" s="171"/>
      <c r="Q1747" s="171"/>
      <c r="R1747" s="171"/>
      <c r="S1747" s="172" t="str">
        <f t="shared" si="611"/>
        <v/>
      </c>
      <c r="T1747" s="172" t="str">
        <f t="shared" si="612"/>
        <v/>
      </c>
      <c r="U1747" s="171"/>
      <c r="V1747" s="171"/>
      <c r="W1747" s="173" t="str">
        <f t="shared" si="613"/>
        <v/>
      </c>
      <c r="X1747" s="173" t="str">
        <f t="shared" si="614"/>
        <v/>
      </c>
      <c r="Y1747" s="173" t="str">
        <f t="shared" si="615"/>
        <v/>
      </c>
      <c r="Z1747" s="171"/>
      <c r="AA1747" s="171"/>
      <c r="AB1747" s="171"/>
      <c r="AC1747" s="172" t="str">
        <f t="shared" si="616"/>
        <v/>
      </c>
      <c r="AD1747" s="172" t="str">
        <f t="shared" si="617"/>
        <v/>
      </c>
      <c r="AE1747" s="174"/>
      <c r="AF1747" s="175" t="str">
        <f t="shared" si="618"/>
        <v/>
      </c>
      <c r="AG1747" s="169"/>
      <c r="AH1747" s="171"/>
      <c r="AI1747" s="171"/>
      <c r="AJ1747" s="169"/>
      <c r="AK1747" s="176" t="str">
        <f t="shared" si="619"/>
        <v/>
      </c>
      <c r="AL1747" s="176" t="str">
        <f t="shared" si="620"/>
        <v/>
      </c>
      <c r="AM1747" s="176" t="str">
        <f t="shared" si="621"/>
        <v/>
      </c>
      <c r="AN1747" s="359" t="str">
        <f>IF(Overview!$K$17='Internal Calcs'!$P$22,IF(AK1747="","",AK1747),IF(Overview!$K$17='Internal Calcs'!$P$23,IF(AK1747="","",AK1747),IF(ISNUMBER(A1747),(IF(F1747="Short",G1747-H1747,H1747-G1747)*AZ1747-AX1747),"")))</f>
        <v/>
      </c>
      <c r="AO1747" s="401" t="str">
        <f>IF(Overview!$K$17='Internal Calcs'!$P$22,IF(AL1747="","",AL1747),IF(Overview!$K$17='Internal Calcs'!$P$23,IF(AL1747="","",AL1747),IF(ISNUMBER(A1747),IF(AL1747="",(IF(F1747="Short",G1747-H1747,H1747-G1747)*AZ1747-AX1747),(IF(F1747="Short",G1747-J1747,J1747-G1747)*AZ1747-AX1747)),"")))</f>
        <v/>
      </c>
      <c r="AP1747" s="359" t="str">
        <f>IF(Overview!$K$17='Internal Calcs'!$P$22,"",IF(Overview!$K$17='Internal Calcs'!$P$23,IF(AM1747="","",AM1747),IF(ISNUMBER(A1747),IF(AM1747="",(IF(F1747="Short",G1747-H1747,H1747-G1747)*AZ1747-AX1747),(IF(F1747="Short",G1747-L1747,L1747-G1747)*AZ1747-AX1747)),"")))</f>
        <v/>
      </c>
      <c r="AQ1747" s="176" t="str">
        <f t="shared" si="622"/>
        <v/>
      </c>
      <c r="AR1747" s="176" t="str">
        <f t="shared" si="623"/>
        <v/>
      </c>
      <c r="AS1747" s="176" t="str">
        <f t="shared" si="624"/>
        <v/>
      </c>
      <c r="AT1747" s="176" t="str">
        <f>IF(ISNUMBER(A1747),MAX($AS$2:AS1747)-AS1747,"")</f>
        <v/>
      </c>
      <c r="AU1747" s="177" t="str">
        <f t="shared" si="625"/>
        <v/>
      </c>
      <c r="AV1747" s="178" t="str">
        <f t="shared" si="626"/>
        <v/>
      </c>
      <c r="AW1747" s="178" t="str">
        <f t="shared" si="627"/>
        <v/>
      </c>
      <c r="AX1747" s="179" t="str">
        <f ca="1">IF(ISNUMBER($A1747),INDIRECT(CONCATENATE("'Instrument List'!B",(MATCH(E1747,'Instrument List'!A:A,0))-0)),"")</f>
        <v/>
      </c>
      <c r="AY1747" s="179" t="str">
        <f ca="1">IF(ISNUMBER($A1747),INDIRECT(CONCATENATE("'Instrument List'!D",(MATCH(E1747,'Instrument List'!A:A,0))-0)),"")</f>
        <v/>
      </c>
      <c r="AZ1747" s="179" t="str">
        <f ca="1">IF(ISNUMBER($A1747),INDIRECT(CONCATENATE("'Instrument List'!C",(MATCH(E1747,'Instrument List'!A:A,0))-0)),"")</f>
        <v/>
      </c>
      <c r="BA1747" s="180" t="str">
        <f ca="1">IF(ISNUMBER(A1747),INDIRECT(CONCATENATE("'Instrument List'!E",(MATCH(E1747,'Instrument List'!A:A,0))-0)),"")</f>
        <v/>
      </c>
      <c r="BB1747" s="181" t="str">
        <f t="shared" si="628"/>
        <v/>
      </c>
      <c r="BC1747" s="181" t="str">
        <f t="shared" si="629"/>
        <v/>
      </c>
      <c r="BD1747" s="181" t="str">
        <f ca="1">IF(ISNUMBER(A1747),INDIRECT(CONCATENATE("'Instrument List'!F",(MATCH(E1747,'Instrument List'!A:A,0))-0)),"")</f>
        <v/>
      </c>
    </row>
    <row r="1748" spans="1:56">
      <c r="A1748" s="223" t="str">
        <f t="shared" si="609"/>
        <v/>
      </c>
      <c r="B1748" s="224"/>
      <c r="C1748" s="225"/>
      <c r="D1748" s="182"/>
      <c r="E1748" s="182"/>
      <c r="F1748" s="182"/>
      <c r="G1748" s="203"/>
      <c r="H1748" s="218"/>
      <c r="I1748" s="213"/>
      <c r="J1748" s="207"/>
      <c r="K1748" s="213"/>
      <c r="L1748" s="207"/>
      <c r="M1748" s="213"/>
      <c r="N1748" s="207"/>
      <c r="O1748" s="183" t="str">
        <f t="shared" si="610"/>
        <v/>
      </c>
      <c r="P1748" s="184"/>
      <c r="Q1748" s="184"/>
      <c r="R1748" s="275"/>
      <c r="S1748" s="185" t="str">
        <f t="shared" si="611"/>
        <v/>
      </c>
      <c r="T1748" s="185" t="str">
        <f t="shared" si="612"/>
        <v/>
      </c>
      <c r="U1748" s="275"/>
      <c r="V1748" s="275"/>
      <c r="W1748" s="276" t="str">
        <f t="shared" si="613"/>
        <v/>
      </c>
      <c r="X1748" s="276" t="str">
        <f t="shared" si="614"/>
        <v/>
      </c>
      <c r="Y1748" s="276" t="str">
        <f t="shared" si="615"/>
        <v/>
      </c>
      <c r="Z1748" s="275"/>
      <c r="AA1748" s="184"/>
      <c r="AB1748" s="184"/>
      <c r="AC1748" s="185" t="str">
        <f t="shared" si="616"/>
        <v/>
      </c>
      <c r="AD1748" s="185" t="str">
        <f t="shared" si="617"/>
        <v/>
      </c>
      <c r="AE1748" s="186"/>
      <c r="AF1748" s="187" t="str">
        <f t="shared" si="618"/>
        <v/>
      </c>
      <c r="AG1748" s="182"/>
      <c r="AH1748" s="184"/>
      <c r="AI1748" s="184"/>
      <c r="AJ1748" s="182"/>
      <c r="AK1748" s="188" t="str">
        <f t="shared" si="619"/>
        <v/>
      </c>
      <c r="AL1748" s="188" t="str">
        <f t="shared" si="620"/>
        <v/>
      </c>
      <c r="AM1748" s="188" t="str">
        <f t="shared" si="621"/>
        <v/>
      </c>
      <c r="AN1748" s="359" t="str">
        <f>IF(Overview!$K$17='Internal Calcs'!$P$22,IF(AK1748="","",AK1748),IF(Overview!$K$17='Internal Calcs'!$P$23,IF(AK1748="","",AK1748),IF(ISNUMBER(A1748),(IF(F1748="Short",G1748-H1748,H1748-G1748)*AZ1748-AX1748),"")))</f>
        <v/>
      </c>
      <c r="AO1748" s="401" t="str">
        <f>IF(Overview!$K$17='Internal Calcs'!$P$22,IF(AL1748="","",AL1748),IF(Overview!$K$17='Internal Calcs'!$P$23,IF(AL1748="","",AL1748),IF(ISNUMBER(A1748),IF(AL1748="",(IF(F1748="Short",G1748-H1748,H1748-G1748)*AZ1748-AX1748),(IF(F1748="Short",G1748-J1748,J1748-G1748)*AZ1748-AX1748)),"")))</f>
        <v/>
      </c>
      <c r="AP1748" s="359" t="str">
        <f>IF(Overview!$K$17='Internal Calcs'!$P$22,"",IF(Overview!$K$17='Internal Calcs'!$P$23,IF(AM1748="","",AM1748),IF(ISNUMBER(A1748),IF(AM1748="",(IF(F1748="Short",G1748-H1748,H1748-G1748)*AZ1748-AX1748),(IF(F1748="Short",G1748-L1748,L1748-G1748)*AZ1748-AX1748)),"")))</f>
        <v/>
      </c>
      <c r="AQ1748" s="188" t="str">
        <f t="shared" si="622"/>
        <v/>
      </c>
      <c r="AR1748" s="188" t="str">
        <f t="shared" si="623"/>
        <v/>
      </c>
      <c r="AS1748" s="188" t="str">
        <f t="shared" si="624"/>
        <v/>
      </c>
      <c r="AT1748" s="188" t="str">
        <f>IF(ISNUMBER(A1748),MAX($AS$2:AS1748)-AS1748,"")</f>
        <v/>
      </c>
      <c r="AU1748" s="189" t="str">
        <f t="shared" si="625"/>
        <v/>
      </c>
      <c r="AV1748" s="190" t="str">
        <f t="shared" si="626"/>
        <v/>
      </c>
      <c r="AW1748" s="190" t="str">
        <f t="shared" si="627"/>
        <v/>
      </c>
      <c r="AX1748" s="191" t="str">
        <f ca="1">IF(ISNUMBER($A1748),INDIRECT(CONCATENATE("'Instrument List'!B",(MATCH(E1748,'Instrument List'!A:A,0))-0)),"")</f>
        <v/>
      </c>
      <c r="AY1748" s="191" t="str">
        <f ca="1">IF(ISNUMBER($A1748),INDIRECT(CONCATENATE("'Instrument List'!D",(MATCH(E1748,'Instrument List'!A:A,0))-0)),"")</f>
        <v/>
      </c>
      <c r="AZ1748" s="191" t="str">
        <f ca="1">IF(ISNUMBER($A1748),INDIRECT(CONCATENATE("'Instrument List'!C",(MATCH(E1748,'Instrument List'!A:A,0))-0)),"")</f>
        <v/>
      </c>
      <c r="BA1748" s="192" t="str">
        <f ca="1">IF(ISNUMBER(A1748),INDIRECT(CONCATENATE("'Instrument List'!E",(MATCH(E1748,'Instrument List'!A:A,0))-0)),"")</f>
        <v/>
      </c>
      <c r="BB1748" s="193" t="str">
        <f t="shared" si="628"/>
        <v/>
      </c>
      <c r="BC1748" s="193" t="str">
        <f t="shared" si="629"/>
        <v/>
      </c>
      <c r="BD1748" s="193" t="str">
        <f ca="1">IF(ISNUMBER(A1748),INDIRECT(CONCATENATE("'Instrument List'!F",(MATCH(E1748,'Instrument List'!A:A,0))-0)),"")</f>
        <v/>
      </c>
    </row>
    <row r="1749" spans="1:56">
      <c r="A1749" s="220" t="str">
        <f t="shared" si="609"/>
        <v/>
      </c>
      <c r="B1749" s="221"/>
      <c r="C1749" s="222"/>
      <c r="D1749" s="169"/>
      <c r="E1749" s="169"/>
      <c r="F1749" s="169"/>
      <c r="G1749" s="202"/>
      <c r="H1749" s="217"/>
      <c r="I1749" s="212"/>
      <c r="J1749" s="206"/>
      <c r="K1749" s="212"/>
      <c r="L1749" s="206"/>
      <c r="M1749" s="212"/>
      <c r="N1749" s="206"/>
      <c r="O1749" s="170" t="str">
        <f t="shared" si="610"/>
        <v/>
      </c>
      <c r="P1749" s="171"/>
      <c r="Q1749" s="171"/>
      <c r="R1749" s="171"/>
      <c r="S1749" s="172" t="str">
        <f t="shared" si="611"/>
        <v/>
      </c>
      <c r="T1749" s="172" t="str">
        <f t="shared" si="612"/>
        <v/>
      </c>
      <c r="U1749" s="171"/>
      <c r="V1749" s="171"/>
      <c r="W1749" s="173" t="str">
        <f t="shared" si="613"/>
        <v/>
      </c>
      <c r="X1749" s="173" t="str">
        <f t="shared" si="614"/>
        <v/>
      </c>
      <c r="Y1749" s="173" t="str">
        <f t="shared" si="615"/>
        <v/>
      </c>
      <c r="Z1749" s="171"/>
      <c r="AA1749" s="171"/>
      <c r="AB1749" s="171"/>
      <c r="AC1749" s="172" t="str">
        <f t="shared" si="616"/>
        <v/>
      </c>
      <c r="AD1749" s="172" t="str">
        <f t="shared" si="617"/>
        <v/>
      </c>
      <c r="AE1749" s="174"/>
      <c r="AF1749" s="175" t="str">
        <f t="shared" si="618"/>
        <v/>
      </c>
      <c r="AG1749" s="169"/>
      <c r="AH1749" s="171"/>
      <c r="AI1749" s="171"/>
      <c r="AJ1749" s="169"/>
      <c r="AK1749" s="176" t="str">
        <f t="shared" si="619"/>
        <v/>
      </c>
      <c r="AL1749" s="176" t="str">
        <f t="shared" si="620"/>
        <v/>
      </c>
      <c r="AM1749" s="176" t="str">
        <f t="shared" si="621"/>
        <v/>
      </c>
      <c r="AN1749" s="359" t="str">
        <f>IF(Overview!$K$17='Internal Calcs'!$P$22,IF(AK1749="","",AK1749),IF(Overview!$K$17='Internal Calcs'!$P$23,IF(AK1749="","",AK1749),IF(ISNUMBER(A1749),(IF(F1749="Short",G1749-H1749,H1749-G1749)*AZ1749-AX1749),"")))</f>
        <v/>
      </c>
      <c r="AO1749" s="401" t="str">
        <f>IF(Overview!$K$17='Internal Calcs'!$P$22,IF(AL1749="","",AL1749),IF(Overview!$K$17='Internal Calcs'!$P$23,IF(AL1749="","",AL1749),IF(ISNUMBER(A1749),IF(AL1749="",(IF(F1749="Short",G1749-H1749,H1749-G1749)*AZ1749-AX1749),(IF(F1749="Short",G1749-J1749,J1749-G1749)*AZ1749-AX1749)),"")))</f>
        <v/>
      </c>
      <c r="AP1749" s="359" t="str">
        <f>IF(Overview!$K$17='Internal Calcs'!$P$22,"",IF(Overview!$K$17='Internal Calcs'!$P$23,IF(AM1749="","",AM1749),IF(ISNUMBER(A1749),IF(AM1749="",(IF(F1749="Short",G1749-H1749,H1749-G1749)*AZ1749-AX1749),(IF(F1749="Short",G1749-L1749,L1749-G1749)*AZ1749-AX1749)),"")))</f>
        <v/>
      </c>
      <c r="AQ1749" s="176" t="str">
        <f t="shared" si="622"/>
        <v/>
      </c>
      <c r="AR1749" s="176" t="str">
        <f t="shared" si="623"/>
        <v/>
      </c>
      <c r="AS1749" s="176" t="str">
        <f t="shared" si="624"/>
        <v/>
      </c>
      <c r="AT1749" s="176" t="str">
        <f>IF(ISNUMBER(A1749),MAX($AS$2:AS1749)-AS1749,"")</f>
        <v/>
      </c>
      <c r="AU1749" s="177" t="str">
        <f t="shared" si="625"/>
        <v/>
      </c>
      <c r="AV1749" s="178" t="str">
        <f t="shared" si="626"/>
        <v/>
      </c>
      <c r="AW1749" s="178" t="str">
        <f t="shared" si="627"/>
        <v/>
      </c>
      <c r="AX1749" s="179" t="str">
        <f ca="1">IF(ISNUMBER($A1749),INDIRECT(CONCATENATE("'Instrument List'!B",(MATCH(E1749,'Instrument List'!A:A,0))-0)),"")</f>
        <v/>
      </c>
      <c r="AY1749" s="179" t="str">
        <f ca="1">IF(ISNUMBER($A1749),INDIRECT(CONCATENATE("'Instrument List'!D",(MATCH(E1749,'Instrument List'!A:A,0))-0)),"")</f>
        <v/>
      </c>
      <c r="AZ1749" s="179" t="str">
        <f ca="1">IF(ISNUMBER($A1749),INDIRECT(CONCATENATE("'Instrument List'!C",(MATCH(E1749,'Instrument List'!A:A,0))-0)),"")</f>
        <v/>
      </c>
      <c r="BA1749" s="180" t="str">
        <f ca="1">IF(ISNUMBER(A1749),INDIRECT(CONCATENATE("'Instrument List'!E",(MATCH(E1749,'Instrument List'!A:A,0))-0)),"")</f>
        <v/>
      </c>
      <c r="BB1749" s="181" t="str">
        <f t="shared" si="628"/>
        <v/>
      </c>
      <c r="BC1749" s="181" t="str">
        <f t="shared" si="629"/>
        <v/>
      </c>
      <c r="BD1749" s="181" t="str">
        <f ca="1">IF(ISNUMBER(A1749),INDIRECT(CONCATENATE("'Instrument List'!F",(MATCH(E1749,'Instrument List'!A:A,0))-0)),"")</f>
        <v/>
      </c>
    </row>
    <row r="1750" spans="1:56">
      <c r="A1750" s="223" t="str">
        <f t="shared" si="609"/>
        <v/>
      </c>
      <c r="B1750" s="224"/>
      <c r="C1750" s="225"/>
      <c r="D1750" s="182"/>
      <c r="E1750" s="182"/>
      <c r="F1750" s="182"/>
      <c r="G1750" s="203"/>
      <c r="H1750" s="218"/>
      <c r="I1750" s="213"/>
      <c r="J1750" s="207"/>
      <c r="K1750" s="213"/>
      <c r="L1750" s="207"/>
      <c r="M1750" s="213"/>
      <c r="N1750" s="207"/>
      <c r="O1750" s="183" t="str">
        <f t="shared" si="610"/>
        <v/>
      </c>
      <c r="P1750" s="184"/>
      <c r="Q1750" s="184"/>
      <c r="R1750" s="275"/>
      <c r="S1750" s="185" t="str">
        <f t="shared" si="611"/>
        <v/>
      </c>
      <c r="T1750" s="185" t="str">
        <f t="shared" si="612"/>
        <v/>
      </c>
      <c r="U1750" s="275"/>
      <c r="V1750" s="275"/>
      <c r="W1750" s="276" t="str">
        <f t="shared" si="613"/>
        <v/>
      </c>
      <c r="X1750" s="276" t="str">
        <f t="shared" si="614"/>
        <v/>
      </c>
      <c r="Y1750" s="276" t="str">
        <f t="shared" si="615"/>
        <v/>
      </c>
      <c r="Z1750" s="275"/>
      <c r="AA1750" s="184"/>
      <c r="AB1750" s="184"/>
      <c r="AC1750" s="185" t="str">
        <f t="shared" si="616"/>
        <v/>
      </c>
      <c r="AD1750" s="185" t="str">
        <f t="shared" si="617"/>
        <v/>
      </c>
      <c r="AE1750" s="186"/>
      <c r="AF1750" s="187" t="str">
        <f t="shared" si="618"/>
        <v/>
      </c>
      <c r="AG1750" s="182"/>
      <c r="AH1750" s="184"/>
      <c r="AI1750" s="184"/>
      <c r="AJ1750" s="182"/>
      <c r="AK1750" s="188" t="str">
        <f t="shared" si="619"/>
        <v/>
      </c>
      <c r="AL1750" s="188" t="str">
        <f t="shared" si="620"/>
        <v/>
      </c>
      <c r="AM1750" s="188" t="str">
        <f t="shared" si="621"/>
        <v/>
      </c>
      <c r="AN1750" s="359" t="str">
        <f>IF(Overview!$K$17='Internal Calcs'!$P$22,IF(AK1750="","",AK1750),IF(Overview!$K$17='Internal Calcs'!$P$23,IF(AK1750="","",AK1750),IF(ISNUMBER(A1750),(IF(F1750="Short",G1750-H1750,H1750-G1750)*AZ1750-AX1750),"")))</f>
        <v/>
      </c>
      <c r="AO1750" s="401" t="str">
        <f>IF(Overview!$K$17='Internal Calcs'!$P$22,IF(AL1750="","",AL1750),IF(Overview!$K$17='Internal Calcs'!$P$23,IF(AL1750="","",AL1750),IF(ISNUMBER(A1750),IF(AL1750="",(IF(F1750="Short",G1750-H1750,H1750-G1750)*AZ1750-AX1750),(IF(F1750="Short",G1750-J1750,J1750-G1750)*AZ1750-AX1750)),"")))</f>
        <v/>
      </c>
      <c r="AP1750" s="359" t="str">
        <f>IF(Overview!$K$17='Internal Calcs'!$P$22,"",IF(Overview!$K$17='Internal Calcs'!$P$23,IF(AM1750="","",AM1750),IF(ISNUMBER(A1750),IF(AM1750="",(IF(F1750="Short",G1750-H1750,H1750-G1750)*AZ1750-AX1750),(IF(F1750="Short",G1750-L1750,L1750-G1750)*AZ1750-AX1750)),"")))</f>
        <v/>
      </c>
      <c r="AQ1750" s="188" t="str">
        <f t="shared" si="622"/>
        <v/>
      </c>
      <c r="AR1750" s="188" t="str">
        <f t="shared" si="623"/>
        <v/>
      </c>
      <c r="AS1750" s="188" t="str">
        <f t="shared" si="624"/>
        <v/>
      </c>
      <c r="AT1750" s="188" t="str">
        <f>IF(ISNUMBER(A1750),MAX($AS$2:AS1750)-AS1750,"")</f>
        <v/>
      </c>
      <c r="AU1750" s="189" t="str">
        <f t="shared" si="625"/>
        <v/>
      </c>
      <c r="AV1750" s="190" t="str">
        <f t="shared" si="626"/>
        <v/>
      </c>
      <c r="AW1750" s="190" t="str">
        <f t="shared" si="627"/>
        <v/>
      </c>
      <c r="AX1750" s="191" t="str">
        <f ca="1">IF(ISNUMBER($A1750),INDIRECT(CONCATENATE("'Instrument List'!B",(MATCH(E1750,'Instrument List'!A:A,0))-0)),"")</f>
        <v/>
      </c>
      <c r="AY1750" s="191" t="str">
        <f ca="1">IF(ISNUMBER($A1750),INDIRECT(CONCATENATE("'Instrument List'!D",(MATCH(E1750,'Instrument List'!A:A,0))-0)),"")</f>
        <v/>
      </c>
      <c r="AZ1750" s="191" t="str">
        <f ca="1">IF(ISNUMBER($A1750),INDIRECT(CONCATENATE("'Instrument List'!C",(MATCH(E1750,'Instrument List'!A:A,0))-0)),"")</f>
        <v/>
      </c>
      <c r="BA1750" s="192" t="str">
        <f ca="1">IF(ISNUMBER(A1750),INDIRECT(CONCATENATE("'Instrument List'!E",(MATCH(E1750,'Instrument List'!A:A,0))-0)),"")</f>
        <v/>
      </c>
      <c r="BB1750" s="193" t="str">
        <f t="shared" si="628"/>
        <v/>
      </c>
      <c r="BC1750" s="193" t="str">
        <f t="shared" si="629"/>
        <v/>
      </c>
      <c r="BD1750" s="193" t="str">
        <f ca="1">IF(ISNUMBER(A1750),INDIRECT(CONCATENATE("'Instrument List'!F",(MATCH(E1750,'Instrument List'!A:A,0))-0)),"")</f>
        <v/>
      </c>
    </row>
    <row r="1751" spans="1:56">
      <c r="A1751" s="220" t="str">
        <f t="shared" si="609"/>
        <v/>
      </c>
      <c r="B1751" s="221"/>
      <c r="C1751" s="222"/>
      <c r="D1751" s="169"/>
      <c r="E1751" s="169"/>
      <c r="F1751" s="169"/>
      <c r="G1751" s="202"/>
      <c r="H1751" s="217"/>
      <c r="I1751" s="212"/>
      <c r="J1751" s="206"/>
      <c r="K1751" s="212"/>
      <c r="L1751" s="206"/>
      <c r="M1751" s="212"/>
      <c r="N1751" s="206"/>
      <c r="O1751" s="170" t="str">
        <f t="shared" si="610"/>
        <v/>
      </c>
      <c r="P1751" s="171"/>
      <c r="Q1751" s="171"/>
      <c r="R1751" s="171"/>
      <c r="S1751" s="172" t="str">
        <f t="shared" si="611"/>
        <v/>
      </c>
      <c r="T1751" s="172" t="str">
        <f t="shared" si="612"/>
        <v/>
      </c>
      <c r="U1751" s="171"/>
      <c r="V1751" s="171"/>
      <c r="W1751" s="173" t="str">
        <f t="shared" si="613"/>
        <v/>
      </c>
      <c r="X1751" s="173" t="str">
        <f t="shared" si="614"/>
        <v/>
      </c>
      <c r="Y1751" s="173" t="str">
        <f t="shared" si="615"/>
        <v/>
      </c>
      <c r="Z1751" s="171"/>
      <c r="AA1751" s="171"/>
      <c r="AB1751" s="171"/>
      <c r="AC1751" s="172" t="str">
        <f t="shared" si="616"/>
        <v/>
      </c>
      <c r="AD1751" s="172" t="str">
        <f t="shared" si="617"/>
        <v/>
      </c>
      <c r="AE1751" s="174"/>
      <c r="AF1751" s="175" t="str">
        <f t="shared" si="618"/>
        <v/>
      </c>
      <c r="AG1751" s="169"/>
      <c r="AH1751" s="171"/>
      <c r="AI1751" s="171"/>
      <c r="AJ1751" s="169"/>
      <c r="AK1751" s="176" t="str">
        <f t="shared" si="619"/>
        <v/>
      </c>
      <c r="AL1751" s="176" t="str">
        <f t="shared" si="620"/>
        <v/>
      </c>
      <c r="AM1751" s="176" t="str">
        <f t="shared" si="621"/>
        <v/>
      </c>
      <c r="AN1751" s="359" t="str">
        <f>IF(Overview!$K$17='Internal Calcs'!$P$22,IF(AK1751="","",AK1751),IF(Overview!$K$17='Internal Calcs'!$P$23,IF(AK1751="","",AK1751),IF(ISNUMBER(A1751),(IF(F1751="Short",G1751-H1751,H1751-G1751)*AZ1751-AX1751),"")))</f>
        <v/>
      </c>
      <c r="AO1751" s="401" t="str">
        <f>IF(Overview!$K$17='Internal Calcs'!$P$22,IF(AL1751="","",AL1751),IF(Overview!$K$17='Internal Calcs'!$P$23,IF(AL1751="","",AL1751),IF(ISNUMBER(A1751),IF(AL1751="",(IF(F1751="Short",G1751-H1751,H1751-G1751)*AZ1751-AX1751),(IF(F1751="Short",G1751-J1751,J1751-G1751)*AZ1751-AX1751)),"")))</f>
        <v/>
      </c>
      <c r="AP1751" s="359" t="str">
        <f>IF(Overview!$K$17='Internal Calcs'!$P$22,"",IF(Overview!$K$17='Internal Calcs'!$P$23,IF(AM1751="","",AM1751),IF(ISNUMBER(A1751),IF(AM1751="",(IF(F1751="Short",G1751-H1751,H1751-G1751)*AZ1751-AX1751),(IF(F1751="Short",G1751-L1751,L1751-G1751)*AZ1751-AX1751)),"")))</f>
        <v/>
      </c>
      <c r="AQ1751" s="176" t="str">
        <f t="shared" si="622"/>
        <v/>
      </c>
      <c r="AR1751" s="176" t="str">
        <f t="shared" si="623"/>
        <v/>
      </c>
      <c r="AS1751" s="176" t="str">
        <f t="shared" si="624"/>
        <v/>
      </c>
      <c r="AT1751" s="176" t="str">
        <f>IF(ISNUMBER(A1751),MAX($AS$2:AS1751)-AS1751,"")</f>
        <v/>
      </c>
      <c r="AU1751" s="177" t="str">
        <f t="shared" si="625"/>
        <v/>
      </c>
      <c r="AV1751" s="178" t="str">
        <f t="shared" si="626"/>
        <v/>
      </c>
      <c r="AW1751" s="178" t="str">
        <f t="shared" si="627"/>
        <v/>
      </c>
      <c r="AX1751" s="179" t="str">
        <f ca="1">IF(ISNUMBER($A1751),INDIRECT(CONCATENATE("'Instrument List'!B",(MATCH(E1751,'Instrument List'!A:A,0))-0)),"")</f>
        <v/>
      </c>
      <c r="AY1751" s="179" t="str">
        <f ca="1">IF(ISNUMBER($A1751),INDIRECT(CONCATENATE("'Instrument List'!D",(MATCH(E1751,'Instrument List'!A:A,0))-0)),"")</f>
        <v/>
      </c>
      <c r="AZ1751" s="179" t="str">
        <f ca="1">IF(ISNUMBER($A1751),INDIRECT(CONCATENATE("'Instrument List'!C",(MATCH(E1751,'Instrument List'!A:A,0))-0)),"")</f>
        <v/>
      </c>
      <c r="BA1751" s="180" t="str">
        <f ca="1">IF(ISNUMBER(A1751),INDIRECT(CONCATENATE("'Instrument List'!E",(MATCH(E1751,'Instrument List'!A:A,0))-0)),"")</f>
        <v/>
      </c>
      <c r="BB1751" s="181" t="str">
        <f t="shared" si="628"/>
        <v/>
      </c>
      <c r="BC1751" s="181" t="str">
        <f t="shared" si="629"/>
        <v/>
      </c>
      <c r="BD1751" s="181" t="str">
        <f ca="1">IF(ISNUMBER(A1751),INDIRECT(CONCATENATE("'Instrument List'!F",(MATCH(E1751,'Instrument List'!A:A,0))-0)),"")</f>
        <v/>
      </c>
    </row>
    <row r="1752" spans="1:56">
      <c r="A1752" s="223" t="str">
        <f t="shared" si="609"/>
        <v/>
      </c>
      <c r="B1752" s="224"/>
      <c r="C1752" s="225"/>
      <c r="D1752" s="182"/>
      <c r="E1752" s="182"/>
      <c r="F1752" s="182"/>
      <c r="G1752" s="203"/>
      <c r="H1752" s="218"/>
      <c r="I1752" s="213"/>
      <c r="J1752" s="207"/>
      <c r="K1752" s="213"/>
      <c r="L1752" s="207"/>
      <c r="M1752" s="213"/>
      <c r="N1752" s="207"/>
      <c r="O1752" s="183" t="str">
        <f t="shared" si="610"/>
        <v/>
      </c>
      <c r="P1752" s="184"/>
      <c r="Q1752" s="184"/>
      <c r="R1752" s="275"/>
      <c r="S1752" s="185" t="str">
        <f t="shared" si="611"/>
        <v/>
      </c>
      <c r="T1752" s="185" t="str">
        <f t="shared" si="612"/>
        <v/>
      </c>
      <c r="U1752" s="275"/>
      <c r="V1752" s="275"/>
      <c r="W1752" s="276" t="str">
        <f t="shared" si="613"/>
        <v/>
      </c>
      <c r="X1752" s="276" t="str">
        <f t="shared" si="614"/>
        <v/>
      </c>
      <c r="Y1752" s="276" t="str">
        <f t="shared" si="615"/>
        <v/>
      </c>
      <c r="Z1752" s="275"/>
      <c r="AA1752" s="184"/>
      <c r="AB1752" s="184"/>
      <c r="AC1752" s="185" t="str">
        <f t="shared" si="616"/>
        <v/>
      </c>
      <c r="AD1752" s="185" t="str">
        <f t="shared" si="617"/>
        <v/>
      </c>
      <c r="AE1752" s="186"/>
      <c r="AF1752" s="187" t="str">
        <f t="shared" si="618"/>
        <v/>
      </c>
      <c r="AG1752" s="182"/>
      <c r="AH1752" s="184"/>
      <c r="AI1752" s="184"/>
      <c r="AJ1752" s="182"/>
      <c r="AK1752" s="188" t="str">
        <f t="shared" si="619"/>
        <v/>
      </c>
      <c r="AL1752" s="188" t="str">
        <f t="shared" si="620"/>
        <v/>
      </c>
      <c r="AM1752" s="188" t="str">
        <f t="shared" si="621"/>
        <v/>
      </c>
      <c r="AN1752" s="359" t="str">
        <f>IF(Overview!$K$17='Internal Calcs'!$P$22,IF(AK1752="","",AK1752),IF(Overview!$K$17='Internal Calcs'!$P$23,IF(AK1752="","",AK1752),IF(ISNUMBER(A1752),(IF(F1752="Short",G1752-H1752,H1752-G1752)*AZ1752-AX1752),"")))</f>
        <v/>
      </c>
      <c r="AO1752" s="401" t="str">
        <f>IF(Overview!$K$17='Internal Calcs'!$P$22,IF(AL1752="","",AL1752),IF(Overview!$K$17='Internal Calcs'!$P$23,IF(AL1752="","",AL1752),IF(ISNUMBER(A1752),IF(AL1752="",(IF(F1752="Short",G1752-H1752,H1752-G1752)*AZ1752-AX1752),(IF(F1752="Short",G1752-J1752,J1752-G1752)*AZ1752-AX1752)),"")))</f>
        <v/>
      </c>
      <c r="AP1752" s="359" t="str">
        <f>IF(Overview!$K$17='Internal Calcs'!$P$22,"",IF(Overview!$K$17='Internal Calcs'!$P$23,IF(AM1752="","",AM1752),IF(ISNUMBER(A1752),IF(AM1752="",(IF(F1752="Short",G1752-H1752,H1752-G1752)*AZ1752-AX1752),(IF(F1752="Short",G1752-L1752,L1752-G1752)*AZ1752-AX1752)),"")))</f>
        <v/>
      </c>
      <c r="AQ1752" s="188" t="str">
        <f t="shared" si="622"/>
        <v/>
      </c>
      <c r="AR1752" s="188" t="str">
        <f t="shared" si="623"/>
        <v/>
      </c>
      <c r="AS1752" s="188" t="str">
        <f t="shared" si="624"/>
        <v/>
      </c>
      <c r="AT1752" s="188" t="str">
        <f>IF(ISNUMBER(A1752),MAX($AS$2:AS1752)-AS1752,"")</f>
        <v/>
      </c>
      <c r="AU1752" s="189" t="str">
        <f t="shared" si="625"/>
        <v/>
      </c>
      <c r="AV1752" s="190" t="str">
        <f t="shared" si="626"/>
        <v/>
      </c>
      <c r="AW1752" s="190" t="str">
        <f t="shared" si="627"/>
        <v/>
      </c>
      <c r="AX1752" s="191" t="str">
        <f ca="1">IF(ISNUMBER($A1752),INDIRECT(CONCATENATE("'Instrument List'!B",(MATCH(E1752,'Instrument List'!A:A,0))-0)),"")</f>
        <v/>
      </c>
      <c r="AY1752" s="191" t="str">
        <f ca="1">IF(ISNUMBER($A1752),INDIRECT(CONCATENATE("'Instrument List'!D",(MATCH(E1752,'Instrument List'!A:A,0))-0)),"")</f>
        <v/>
      </c>
      <c r="AZ1752" s="191" t="str">
        <f ca="1">IF(ISNUMBER($A1752),INDIRECT(CONCATENATE("'Instrument List'!C",(MATCH(E1752,'Instrument List'!A:A,0))-0)),"")</f>
        <v/>
      </c>
      <c r="BA1752" s="192" t="str">
        <f ca="1">IF(ISNUMBER(A1752),INDIRECT(CONCATENATE("'Instrument List'!E",(MATCH(E1752,'Instrument List'!A:A,0))-0)),"")</f>
        <v/>
      </c>
      <c r="BB1752" s="193" t="str">
        <f t="shared" si="628"/>
        <v/>
      </c>
      <c r="BC1752" s="193" t="str">
        <f t="shared" si="629"/>
        <v/>
      </c>
      <c r="BD1752" s="193" t="str">
        <f ca="1">IF(ISNUMBER(A1752),INDIRECT(CONCATENATE("'Instrument List'!F",(MATCH(E1752,'Instrument List'!A:A,0))-0)),"")</f>
        <v/>
      </c>
    </row>
    <row r="1753" spans="1:56">
      <c r="A1753" s="220" t="str">
        <f t="shared" si="609"/>
        <v/>
      </c>
      <c r="B1753" s="221"/>
      <c r="C1753" s="222"/>
      <c r="D1753" s="169"/>
      <c r="E1753" s="169"/>
      <c r="F1753" s="169"/>
      <c r="G1753" s="202"/>
      <c r="H1753" s="217"/>
      <c r="I1753" s="212"/>
      <c r="J1753" s="206"/>
      <c r="K1753" s="212"/>
      <c r="L1753" s="206"/>
      <c r="M1753" s="212"/>
      <c r="N1753" s="206"/>
      <c r="O1753" s="170" t="str">
        <f t="shared" si="610"/>
        <v/>
      </c>
      <c r="P1753" s="171"/>
      <c r="Q1753" s="171"/>
      <c r="R1753" s="171"/>
      <c r="S1753" s="172" t="str">
        <f t="shared" si="611"/>
        <v/>
      </c>
      <c r="T1753" s="172" t="str">
        <f t="shared" si="612"/>
        <v/>
      </c>
      <c r="U1753" s="171"/>
      <c r="V1753" s="171"/>
      <c r="W1753" s="173" t="str">
        <f t="shared" si="613"/>
        <v/>
      </c>
      <c r="X1753" s="173" t="str">
        <f t="shared" si="614"/>
        <v/>
      </c>
      <c r="Y1753" s="173" t="str">
        <f t="shared" si="615"/>
        <v/>
      </c>
      <c r="Z1753" s="171"/>
      <c r="AA1753" s="171"/>
      <c r="AB1753" s="171"/>
      <c r="AC1753" s="172" t="str">
        <f t="shared" si="616"/>
        <v/>
      </c>
      <c r="AD1753" s="172" t="str">
        <f t="shared" si="617"/>
        <v/>
      </c>
      <c r="AE1753" s="174"/>
      <c r="AF1753" s="175" t="str">
        <f t="shared" si="618"/>
        <v/>
      </c>
      <c r="AG1753" s="169"/>
      <c r="AH1753" s="171"/>
      <c r="AI1753" s="171"/>
      <c r="AJ1753" s="169"/>
      <c r="AK1753" s="176" t="str">
        <f t="shared" si="619"/>
        <v/>
      </c>
      <c r="AL1753" s="176" t="str">
        <f t="shared" si="620"/>
        <v/>
      </c>
      <c r="AM1753" s="176" t="str">
        <f t="shared" si="621"/>
        <v/>
      </c>
      <c r="AN1753" s="359" t="str">
        <f>IF(Overview!$K$17='Internal Calcs'!$P$22,IF(AK1753="","",AK1753),IF(Overview!$K$17='Internal Calcs'!$P$23,IF(AK1753="","",AK1753),IF(ISNUMBER(A1753),(IF(F1753="Short",G1753-H1753,H1753-G1753)*AZ1753-AX1753),"")))</f>
        <v/>
      </c>
      <c r="AO1753" s="401" t="str">
        <f>IF(Overview!$K$17='Internal Calcs'!$P$22,IF(AL1753="","",AL1753),IF(Overview!$K$17='Internal Calcs'!$P$23,IF(AL1753="","",AL1753),IF(ISNUMBER(A1753),IF(AL1753="",(IF(F1753="Short",G1753-H1753,H1753-G1753)*AZ1753-AX1753),(IF(F1753="Short",G1753-J1753,J1753-G1753)*AZ1753-AX1753)),"")))</f>
        <v/>
      </c>
      <c r="AP1753" s="359" t="str">
        <f>IF(Overview!$K$17='Internal Calcs'!$P$22,"",IF(Overview!$K$17='Internal Calcs'!$P$23,IF(AM1753="","",AM1753),IF(ISNUMBER(A1753),IF(AM1753="",(IF(F1753="Short",G1753-H1753,H1753-G1753)*AZ1753-AX1753),(IF(F1753="Short",G1753-L1753,L1753-G1753)*AZ1753-AX1753)),"")))</f>
        <v/>
      </c>
      <c r="AQ1753" s="176" t="str">
        <f t="shared" si="622"/>
        <v/>
      </c>
      <c r="AR1753" s="176" t="str">
        <f t="shared" si="623"/>
        <v/>
      </c>
      <c r="AS1753" s="176" t="str">
        <f t="shared" si="624"/>
        <v/>
      </c>
      <c r="AT1753" s="176" t="str">
        <f>IF(ISNUMBER(A1753),MAX($AS$2:AS1753)-AS1753,"")</f>
        <v/>
      </c>
      <c r="AU1753" s="177" t="str">
        <f t="shared" si="625"/>
        <v/>
      </c>
      <c r="AV1753" s="178" t="str">
        <f t="shared" si="626"/>
        <v/>
      </c>
      <c r="AW1753" s="178" t="str">
        <f t="shared" si="627"/>
        <v/>
      </c>
      <c r="AX1753" s="179" t="str">
        <f ca="1">IF(ISNUMBER($A1753),INDIRECT(CONCATENATE("'Instrument List'!B",(MATCH(E1753,'Instrument List'!A:A,0))-0)),"")</f>
        <v/>
      </c>
      <c r="AY1753" s="179" t="str">
        <f ca="1">IF(ISNUMBER($A1753),INDIRECT(CONCATENATE("'Instrument List'!D",(MATCH(E1753,'Instrument List'!A:A,0))-0)),"")</f>
        <v/>
      </c>
      <c r="AZ1753" s="179" t="str">
        <f ca="1">IF(ISNUMBER($A1753),INDIRECT(CONCATENATE("'Instrument List'!C",(MATCH(E1753,'Instrument List'!A:A,0))-0)),"")</f>
        <v/>
      </c>
      <c r="BA1753" s="180" t="str">
        <f ca="1">IF(ISNUMBER(A1753),INDIRECT(CONCATENATE("'Instrument List'!E",(MATCH(E1753,'Instrument List'!A:A,0))-0)),"")</f>
        <v/>
      </c>
      <c r="BB1753" s="181" t="str">
        <f t="shared" si="628"/>
        <v/>
      </c>
      <c r="BC1753" s="181" t="str">
        <f t="shared" si="629"/>
        <v/>
      </c>
      <c r="BD1753" s="181" t="str">
        <f ca="1">IF(ISNUMBER(A1753),INDIRECT(CONCATENATE("'Instrument List'!F",(MATCH(E1753,'Instrument List'!A:A,0))-0)),"")</f>
        <v/>
      </c>
    </row>
    <row r="1754" spans="1:56">
      <c r="A1754" s="223" t="str">
        <f t="shared" si="609"/>
        <v/>
      </c>
      <c r="B1754" s="224"/>
      <c r="C1754" s="225"/>
      <c r="D1754" s="182"/>
      <c r="E1754" s="182"/>
      <c r="F1754" s="182"/>
      <c r="G1754" s="203"/>
      <c r="H1754" s="218"/>
      <c r="I1754" s="213"/>
      <c r="J1754" s="207"/>
      <c r="K1754" s="213"/>
      <c r="L1754" s="207"/>
      <c r="M1754" s="213"/>
      <c r="N1754" s="207"/>
      <c r="O1754" s="183" t="str">
        <f t="shared" si="610"/>
        <v/>
      </c>
      <c r="P1754" s="184"/>
      <c r="Q1754" s="184"/>
      <c r="R1754" s="275"/>
      <c r="S1754" s="185" t="str">
        <f t="shared" si="611"/>
        <v/>
      </c>
      <c r="T1754" s="185" t="str">
        <f t="shared" si="612"/>
        <v/>
      </c>
      <c r="U1754" s="275"/>
      <c r="V1754" s="275"/>
      <c r="W1754" s="276" t="str">
        <f t="shared" si="613"/>
        <v/>
      </c>
      <c r="X1754" s="276" t="str">
        <f t="shared" si="614"/>
        <v/>
      </c>
      <c r="Y1754" s="276" t="str">
        <f t="shared" si="615"/>
        <v/>
      </c>
      <c r="Z1754" s="275"/>
      <c r="AA1754" s="184"/>
      <c r="AB1754" s="184"/>
      <c r="AC1754" s="185" t="str">
        <f t="shared" si="616"/>
        <v/>
      </c>
      <c r="AD1754" s="185" t="str">
        <f t="shared" si="617"/>
        <v/>
      </c>
      <c r="AE1754" s="186"/>
      <c r="AF1754" s="187" t="str">
        <f t="shared" si="618"/>
        <v/>
      </c>
      <c r="AG1754" s="182"/>
      <c r="AH1754" s="184"/>
      <c r="AI1754" s="184"/>
      <c r="AJ1754" s="182"/>
      <c r="AK1754" s="188" t="str">
        <f t="shared" si="619"/>
        <v/>
      </c>
      <c r="AL1754" s="188" t="str">
        <f t="shared" si="620"/>
        <v/>
      </c>
      <c r="AM1754" s="188" t="str">
        <f t="shared" si="621"/>
        <v/>
      </c>
      <c r="AN1754" s="359" t="str">
        <f>IF(Overview!$K$17='Internal Calcs'!$P$22,IF(AK1754="","",AK1754),IF(Overview!$K$17='Internal Calcs'!$P$23,IF(AK1754="","",AK1754),IF(ISNUMBER(A1754),(IF(F1754="Short",G1754-H1754,H1754-G1754)*AZ1754-AX1754),"")))</f>
        <v/>
      </c>
      <c r="AO1754" s="401" t="str">
        <f>IF(Overview!$K$17='Internal Calcs'!$P$22,IF(AL1754="","",AL1754),IF(Overview!$K$17='Internal Calcs'!$P$23,IF(AL1754="","",AL1754),IF(ISNUMBER(A1754),IF(AL1754="",(IF(F1754="Short",G1754-H1754,H1754-G1754)*AZ1754-AX1754),(IF(F1754="Short",G1754-J1754,J1754-G1754)*AZ1754-AX1754)),"")))</f>
        <v/>
      </c>
      <c r="AP1754" s="359" t="str">
        <f>IF(Overview!$K$17='Internal Calcs'!$P$22,"",IF(Overview!$K$17='Internal Calcs'!$P$23,IF(AM1754="","",AM1754),IF(ISNUMBER(A1754),IF(AM1754="",(IF(F1754="Short",G1754-H1754,H1754-G1754)*AZ1754-AX1754),(IF(F1754="Short",G1754-L1754,L1754-G1754)*AZ1754-AX1754)),"")))</f>
        <v/>
      </c>
      <c r="AQ1754" s="188" t="str">
        <f t="shared" si="622"/>
        <v/>
      </c>
      <c r="AR1754" s="188" t="str">
        <f t="shared" si="623"/>
        <v/>
      </c>
      <c r="AS1754" s="188" t="str">
        <f t="shared" si="624"/>
        <v/>
      </c>
      <c r="AT1754" s="188" t="str">
        <f>IF(ISNUMBER(A1754),MAX($AS$2:AS1754)-AS1754,"")</f>
        <v/>
      </c>
      <c r="AU1754" s="189" t="str">
        <f t="shared" si="625"/>
        <v/>
      </c>
      <c r="AV1754" s="190" t="str">
        <f t="shared" si="626"/>
        <v/>
      </c>
      <c r="AW1754" s="190" t="str">
        <f t="shared" si="627"/>
        <v/>
      </c>
      <c r="AX1754" s="191" t="str">
        <f ca="1">IF(ISNUMBER($A1754),INDIRECT(CONCATENATE("'Instrument List'!B",(MATCH(E1754,'Instrument List'!A:A,0))-0)),"")</f>
        <v/>
      </c>
      <c r="AY1754" s="191" t="str">
        <f ca="1">IF(ISNUMBER($A1754),INDIRECT(CONCATENATE("'Instrument List'!D",(MATCH(E1754,'Instrument List'!A:A,0))-0)),"")</f>
        <v/>
      </c>
      <c r="AZ1754" s="191" t="str">
        <f ca="1">IF(ISNUMBER($A1754),INDIRECT(CONCATENATE("'Instrument List'!C",(MATCH(E1754,'Instrument List'!A:A,0))-0)),"")</f>
        <v/>
      </c>
      <c r="BA1754" s="192" t="str">
        <f ca="1">IF(ISNUMBER(A1754),INDIRECT(CONCATENATE("'Instrument List'!E",(MATCH(E1754,'Instrument List'!A:A,0))-0)),"")</f>
        <v/>
      </c>
      <c r="BB1754" s="193" t="str">
        <f t="shared" si="628"/>
        <v/>
      </c>
      <c r="BC1754" s="193" t="str">
        <f t="shared" si="629"/>
        <v/>
      </c>
      <c r="BD1754" s="193" t="str">
        <f ca="1">IF(ISNUMBER(A1754),INDIRECT(CONCATENATE("'Instrument List'!F",(MATCH(E1754,'Instrument List'!A:A,0))-0)),"")</f>
        <v/>
      </c>
    </row>
    <row r="1755" spans="1:56">
      <c r="A1755" s="220" t="str">
        <f t="shared" si="609"/>
        <v/>
      </c>
      <c r="B1755" s="221"/>
      <c r="C1755" s="222"/>
      <c r="D1755" s="169"/>
      <c r="E1755" s="169"/>
      <c r="F1755" s="169"/>
      <c r="G1755" s="202"/>
      <c r="H1755" s="217"/>
      <c r="I1755" s="212"/>
      <c r="J1755" s="206"/>
      <c r="K1755" s="212"/>
      <c r="L1755" s="206"/>
      <c r="M1755" s="212"/>
      <c r="N1755" s="206"/>
      <c r="O1755" s="170" t="str">
        <f t="shared" si="610"/>
        <v/>
      </c>
      <c r="P1755" s="171"/>
      <c r="Q1755" s="171"/>
      <c r="R1755" s="171"/>
      <c r="S1755" s="172" t="str">
        <f t="shared" si="611"/>
        <v/>
      </c>
      <c r="T1755" s="172" t="str">
        <f t="shared" si="612"/>
        <v/>
      </c>
      <c r="U1755" s="171"/>
      <c r="V1755" s="171"/>
      <c r="W1755" s="173" t="str">
        <f t="shared" si="613"/>
        <v/>
      </c>
      <c r="X1755" s="173" t="str">
        <f t="shared" si="614"/>
        <v/>
      </c>
      <c r="Y1755" s="173" t="str">
        <f t="shared" si="615"/>
        <v/>
      </c>
      <c r="Z1755" s="171"/>
      <c r="AA1755" s="171"/>
      <c r="AB1755" s="171"/>
      <c r="AC1755" s="172" t="str">
        <f t="shared" si="616"/>
        <v/>
      </c>
      <c r="AD1755" s="172" t="str">
        <f t="shared" si="617"/>
        <v/>
      </c>
      <c r="AE1755" s="174"/>
      <c r="AF1755" s="175" t="str">
        <f t="shared" si="618"/>
        <v/>
      </c>
      <c r="AG1755" s="169"/>
      <c r="AH1755" s="171"/>
      <c r="AI1755" s="171"/>
      <c r="AJ1755" s="169"/>
      <c r="AK1755" s="176" t="str">
        <f t="shared" si="619"/>
        <v/>
      </c>
      <c r="AL1755" s="176" t="str">
        <f t="shared" si="620"/>
        <v/>
      </c>
      <c r="AM1755" s="176" t="str">
        <f t="shared" si="621"/>
        <v/>
      </c>
      <c r="AN1755" s="359" t="str">
        <f>IF(Overview!$K$17='Internal Calcs'!$P$22,IF(AK1755="","",AK1755),IF(Overview!$K$17='Internal Calcs'!$P$23,IF(AK1755="","",AK1755),IF(ISNUMBER(A1755),(IF(F1755="Short",G1755-H1755,H1755-G1755)*AZ1755-AX1755),"")))</f>
        <v/>
      </c>
      <c r="AO1755" s="401" t="str">
        <f>IF(Overview!$K$17='Internal Calcs'!$P$22,IF(AL1755="","",AL1755),IF(Overview!$K$17='Internal Calcs'!$P$23,IF(AL1755="","",AL1755),IF(ISNUMBER(A1755),IF(AL1755="",(IF(F1755="Short",G1755-H1755,H1755-G1755)*AZ1755-AX1755),(IF(F1755="Short",G1755-J1755,J1755-G1755)*AZ1755-AX1755)),"")))</f>
        <v/>
      </c>
      <c r="AP1755" s="359" t="str">
        <f>IF(Overview!$K$17='Internal Calcs'!$P$22,"",IF(Overview!$K$17='Internal Calcs'!$P$23,IF(AM1755="","",AM1755),IF(ISNUMBER(A1755),IF(AM1755="",(IF(F1755="Short",G1755-H1755,H1755-G1755)*AZ1755-AX1755),(IF(F1755="Short",G1755-L1755,L1755-G1755)*AZ1755-AX1755)),"")))</f>
        <v/>
      </c>
      <c r="AQ1755" s="176" t="str">
        <f t="shared" si="622"/>
        <v/>
      </c>
      <c r="AR1755" s="176" t="str">
        <f t="shared" si="623"/>
        <v/>
      </c>
      <c r="AS1755" s="176" t="str">
        <f t="shared" si="624"/>
        <v/>
      </c>
      <c r="AT1755" s="176" t="str">
        <f>IF(ISNUMBER(A1755),MAX($AS$2:AS1755)-AS1755,"")</f>
        <v/>
      </c>
      <c r="AU1755" s="177" t="str">
        <f t="shared" si="625"/>
        <v/>
      </c>
      <c r="AV1755" s="178" t="str">
        <f t="shared" si="626"/>
        <v/>
      </c>
      <c r="AW1755" s="178" t="str">
        <f t="shared" si="627"/>
        <v/>
      </c>
      <c r="AX1755" s="179" t="str">
        <f ca="1">IF(ISNUMBER($A1755),INDIRECT(CONCATENATE("'Instrument List'!B",(MATCH(E1755,'Instrument List'!A:A,0))-0)),"")</f>
        <v/>
      </c>
      <c r="AY1755" s="179" t="str">
        <f ca="1">IF(ISNUMBER($A1755),INDIRECT(CONCATENATE("'Instrument List'!D",(MATCH(E1755,'Instrument List'!A:A,0))-0)),"")</f>
        <v/>
      </c>
      <c r="AZ1755" s="179" t="str">
        <f ca="1">IF(ISNUMBER($A1755),INDIRECT(CONCATENATE("'Instrument List'!C",(MATCH(E1755,'Instrument List'!A:A,0))-0)),"")</f>
        <v/>
      </c>
      <c r="BA1755" s="180" t="str">
        <f ca="1">IF(ISNUMBER(A1755),INDIRECT(CONCATENATE("'Instrument List'!E",(MATCH(E1755,'Instrument List'!A:A,0))-0)),"")</f>
        <v/>
      </c>
      <c r="BB1755" s="181" t="str">
        <f t="shared" si="628"/>
        <v/>
      </c>
      <c r="BC1755" s="181" t="str">
        <f t="shared" si="629"/>
        <v/>
      </c>
      <c r="BD1755" s="181" t="str">
        <f ca="1">IF(ISNUMBER(A1755),INDIRECT(CONCATENATE("'Instrument List'!F",(MATCH(E1755,'Instrument List'!A:A,0))-0)),"")</f>
        <v/>
      </c>
    </row>
    <row r="1756" spans="1:56">
      <c r="A1756" s="223" t="str">
        <f t="shared" si="609"/>
        <v/>
      </c>
      <c r="B1756" s="224"/>
      <c r="C1756" s="225"/>
      <c r="D1756" s="182"/>
      <c r="E1756" s="182"/>
      <c r="F1756" s="182"/>
      <c r="G1756" s="203"/>
      <c r="H1756" s="218"/>
      <c r="I1756" s="213"/>
      <c r="J1756" s="207"/>
      <c r="K1756" s="213"/>
      <c r="L1756" s="207"/>
      <c r="M1756" s="213"/>
      <c r="N1756" s="207"/>
      <c r="O1756" s="183" t="str">
        <f t="shared" si="610"/>
        <v/>
      </c>
      <c r="P1756" s="184"/>
      <c r="Q1756" s="184"/>
      <c r="R1756" s="275"/>
      <c r="S1756" s="185" t="str">
        <f t="shared" si="611"/>
        <v/>
      </c>
      <c r="T1756" s="185" t="str">
        <f t="shared" si="612"/>
        <v/>
      </c>
      <c r="U1756" s="275"/>
      <c r="V1756" s="275"/>
      <c r="W1756" s="276" t="str">
        <f t="shared" si="613"/>
        <v/>
      </c>
      <c r="X1756" s="276" t="str">
        <f t="shared" si="614"/>
        <v/>
      </c>
      <c r="Y1756" s="276" t="str">
        <f t="shared" si="615"/>
        <v/>
      </c>
      <c r="Z1756" s="275"/>
      <c r="AA1756" s="184"/>
      <c r="AB1756" s="184"/>
      <c r="AC1756" s="185" t="str">
        <f t="shared" si="616"/>
        <v/>
      </c>
      <c r="AD1756" s="185" t="str">
        <f t="shared" si="617"/>
        <v/>
      </c>
      <c r="AE1756" s="186"/>
      <c r="AF1756" s="187" t="str">
        <f t="shared" si="618"/>
        <v/>
      </c>
      <c r="AG1756" s="182"/>
      <c r="AH1756" s="184"/>
      <c r="AI1756" s="184"/>
      <c r="AJ1756" s="182"/>
      <c r="AK1756" s="188" t="str">
        <f t="shared" si="619"/>
        <v/>
      </c>
      <c r="AL1756" s="188" t="str">
        <f t="shared" si="620"/>
        <v/>
      </c>
      <c r="AM1756" s="188" t="str">
        <f t="shared" si="621"/>
        <v/>
      </c>
      <c r="AN1756" s="359" t="str">
        <f>IF(Overview!$K$17='Internal Calcs'!$P$22,IF(AK1756="","",AK1756),IF(Overview!$K$17='Internal Calcs'!$P$23,IF(AK1756="","",AK1756),IF(ISNUMBER(A1756),(IF(F1756="Short",G1756-H1756,H1756-G1756)*AZ1756-AX1756),"")))</f>
        <v/>
      </c>
      <c r="AO1756" s="401" t="str">
        <f>IF(Overview!$K$17='Internal Calcs'!$P$22,IF(AL1756="","",AL1756),IF(Overview!$K$17='Internal Calcs'!$P$23,IF(AL1756="","",AL1756),IF(ISNUMBER(A1756),IF(AL1756="",(IF(F1756="Short",G1756-H1756,H1756-G1756)*AZ1756-AX1756),(IF(F1756="Short",G1756-J1756,J1756-G1756)*AZ1756-AX1756)),"")))</f>
        <v/>
      </c>
      <c r="AP1756" s="359" t="str">
        <f>IF(Overview!$K$17='Internal Calcs'!$P$22,"",IF(Overview!$K$17='Internal Calcs'!$P$23,IF(AM1756="","",AM1756),IF(ISNUMBER(A1756),IF(AM1756="",(IF(F1756="Short",G1756-H1756,H1756-G1756)*AZ1756-AX1756),(IF(F1756="Short",G1756-L1756,L1756-G1756)*AZ1756-AX1756)),"")))</f>
        <v/>
      </c>
      <c r="AQ1756" s="188" t="str">
        <f t="shared" si="622"/>
        <v/>
      </c>
      <c r="AR1756" s="188" t="str">
        <f t="shared" si="623"/>
        <v/>
      </c>
      <c r="AS1756" s="188" t="str">
        <f t="shared" si="624"/>
        <v/>
      </c>
      <c r="AT1756" s="188" t="str">
        <f>IF(ISNUMBER(A1756),MAX($AS$2:AS1756)-AS1756,"")</f>
        <v/>
      </c>
      <c r="AU1756" s="189" t="str">
        <f t="shared" si="625"/>
        <v/>
      </c>
      <c r="AV1756" s="190" t="str">
        <f t="shared" si="626"/>
        <v/>
      </c>
      <c r="AW1756" s="190" t="str">
        <f t="shared" si="627"/>
        <v/>
      </c>
      <c r="AX1756" s="191" t="str">
        <f ca="1">IF(ISNUMBER($A1756),INDIRECT(CONCATENATE("'Instrument List'!B",(MATCH(E1756,'Instrument List'!A:A,0))-0)),"")</f>
        <v/>
      </c>
      <c r="AY1756" s="191" t="str">
        <f ca="1">IF(ISNUMBER($A1756),INDIRECT(CONCATENATE("'Instrument List'!D",(MATCH(E1756,'Instrument List'!A:A,0))-0)),"")</f>
        <v/>
      </c>
      <c r="AZ1756" s="191" t="str">
        <f ca="1">IF(ISNUMBER($A1756),INDIRECT(CONCATENATE("'Instrument List'!C",(MATCH(E1756,'Instrument List'!A:A,0))-0)),"")</f>
        <v/>
      </c>
      <c r="BA1756" s="192" t="str">
        <f ca="1">IF(ISNUMBER(A1756),INDIRECT(CONCATENATE("'Instrument List'!E",(MATCH(E1756,'Instrument List'!A:A,0))-0)),"")</f>
        <v/>
      </c>
      <c r="BB1756" s="193" t="str">
        <f t="shared" si="628"/>
        <v/>
      </c>
      <c r="BC1756" s="193" t="str">
        <f t="shared" si="629"/>
        <v/>
      </c>
      <c r="BD1756" s="193" t="str">
        <f ca="1">IF(ISNUMBER(A1756),INDIRECT(CONCATENATE("'Instrument List'!F",(MATCH(E1756,'Instrument List'!A:A,0))-0)),"")</f>
        <v/>
      </c>
    </row>
    <row r="1757" spans="1:56">
      <c r="A1757" s="220" t="str">
        <f t="shared" si="609"/>
        <v/>
      </c>
      <c r="B1757" s="221"/>
      <c r="C1757" s="222"/>
      <c r="D1757" s="169"/>
      <c r="E1757" s="169"/>
      <c r="F1757" s="169"/>
      <c r="G1757" s="202"/>
      <c r="H1757" s="217"/>
      <c r="I1757" s="212"/>
      <c r="J1757" s="206"/>
      <c r="K1757" s="212"/>
      <c r="L1757" s="206"/>
      <c r="M1757" s="212"/>
      <c r="N1757" s="206"/>
      <c r="O1757" s="170" t="str">
        <f t="shared" si="610"/>
        <v/>
      </c>
      <c r="P1757" s="171"/>
      <c r="Q1757" s="171"/>
      <c r="R1757" s="171"/>
      <c r="S1757" s="172" t="str">
        <f t="shared" si="611"/>
        <v/>
      </c>
      <c r="T1757" s="172" t="str">
        <f t="shared" si="612"/>
        <v/>
      </c>
      <c r="U1757" s="171"/>
      <c r="V1757" s="171"/>
      <c r="W1757" s="173" t="str">
        <f t="shared" si="613"/>
        <v/>
      </c>
      <c r="X1757" s="173" t="str">
        <f t="shared" si="614"/>
        <v/>
      </c>
      <c r="Y1757" s="173" t="str">
        <f t="shared" si="615"/>
        <v/>
      </c>
      <c r="Z1757" s="171"/>
      <c r="AA1757" s="171"/>
      <c r="AB1757" s="171"/>
      <c r="AC1757" s="172" t="str">
        <f t="shared" si="616"/>
        <v/>
      </c>
      <c r="AD1757" s="172" t="str">
        <f t="shared" si="617"/>
        <v/>
      </c>
      <c r="AE1757" s="174"/>
      <c r="AF1757" s="175" t="str">
        <f t="shared" si="618"/>
        <v/>
      </c>
      <c r="AG1757" s="169"/>
      <c r="AH1757" s="171"/>
      <c r="AI1757" s="171"/>
      <c r="AJ1757" s="169"/>
      <c r="AK1757" s="176" t="str">
        <f t="shared" si="619"/>
        <v/>
      </c>
      <c r="AL1757" s="176" t="str">
        <f t="shared" si="620"/>
        <v/>
      </c>
      <c r="AM1757" s="176" t="str">
        <f t="shared" si="621"/>
        <v/>
      </c>
      <c r="AN1757" s="359" t="str">
        <f>IF(Overview!$K$17='Internal Calcs'!$P$22,IF(AK1757="","",AK1757),IF(Overview!$K$17='Internal Calcs'!$P$23,IF(AK1757="","",AK1757),IF(ISNUMBER(A1757),(IF(F1757="Short",G1757-H1757,H1757-G1757)*AZ1757-AX1757),"")))</f>
        <v/>
      </c>
      <c r="AO1757" s="401" t="str">
        <f>IF(Overview!$K$17='Internal Calcs'!$P$22,IF(AL1757="","",AL1757),IF(Overview!$K$17='Internal Calcs'!$P$23,IF(AL1757="","",AL1757),IF(ISNUMBER(A1757),IF(AL1757="",(IF(F1757="Short",G1757-H1757,H1757-G1757)*AZ1757-AX1757),(IF(F1757="Short",G1757-J1757,J1757-G1757)*AZ1757-AX1757)),"")))</f>
        <v/>
      </c>
      <c r="AP1757" s="359" t="str">
        <f>IF(Overview!$K$17='Internal Calcs'!$P$22,"",IF(Overview!$K$17='Internal Calcs'!$P$23,IF(AM1757="","",AM1757),IF(ISNUMBER(A1757),IF(AM1757="",(IF(F1757="Short",G1757-H1757,H1757-G1757)*AZ1757-AX1757),(IF(F1757="Short",G1757-L1757,L1757-G1757)*AZ1757-AX1757)),"")))</f>
        <v/>
      </c>
      <c r="AQ1757" s="176" t="str">
        <f t="shared" si="622"/>
        <v/>
      </c>
      <c r="AR1757" s="176" t="str">
        <f t="shared" si="623"/>
        <v/>
      </c>
      <c r="AS1757" s="176" t="str">
        <f t="shared" si="624"/>
        <v/>
      </c>
      <c r="AT1757" s="176" t="str">
        <f>IF(ISNUMBER(A1757),MAX($AS$2:AS1757)-AS1757,"")</f>
        <v/>
      </c>
      <c r="AU1757" s="177" t="str">
        <f t="shared" si="625"/>
        <v/>
      </c>
      <c r="AV1757" s="178" t="str">
        <f t="shared" si="626"/>
        <v/>
      </c>
      <c r="AW1757" s="178" t="str">
        <f t="shared" si="627"/>
        <v/>
      </c>
      <c r="AX1757" s="179" t="str">
        <f ca="1">IF(ISNUMBER($A1757),INDIRECT(CONCATENATE("'Instrument List'!B",(MATCH(E1757,'Instrument List'!A:A,0))-0)),"")</f>
        <v/>
      </c>
      <c r="AY1757" s="179" t="str">
        <f ca="1">IF(ISNUMBER($A1757),INDIRECT(CONCATENATE("'Instrument List'!D",(MATCH(E1757,'Instrument List'!A:A,0))-0)),"")</f>
        <v/>
      </c>
      <c r="AZ1757" s="179" t="str">
        <f ca="1">IF(ISNUMBER($A1757),INDIRECT(CONCATENATE("'Instrument List'!C",(MATCH(E1757,'Instrument List'!A:A,0))-0)),"")</f>
        <v/>
      </c>
      <c r="BA1757" s="180" t="str">
        <f ca="1">IF(ISNUMBER(A1757),INDIRECT(CONCATENATE("'Instrument List'!E",(MATCH(E1757,'Instrument List'!A:A,0))-0)),"")</f>
        <v/>
      </c>
      <c r="BB1757" s="181" t="str">
        <f t="shared" si="628"/>
        <v/>
      </c>
      <c r="BC1757" s="181" t="str">
        <f t="shared" si="629"/>
        <v/>
      </c>
      <c r="BD1757" s="181" t="str">
        <f ca="1">IF(ISNUMBER(A1757),INDIRECT(CONCATENATE("'Instrument List'!F",(MATCH(E1757,'Instrument List'!A:A,0))-0)),"")</f>
        <v/>
      </c>
    </row>
    <row r="1758" spans="1:56">
      <c r="A1758" s="223" t="str">
        <f t="shared" si="609"/>
        <v/>
      </c>
      <c r="B1758" s="224"/>
      <c r="C1758" s="225"/>
      <c r="D1758" s="182"/>
      <c r="E1758" s="182"/>
      <c r="F1758" s="182"/>
      <c r="G1758" s="203"/>
      <c r="H1758" s="218"/>
      <c r="I1758" s="213"/>
      <c r="J1758" s="207"/>
      <c r="K1758" s="213"/>
      <c r="L1758" s="207"/>
      <c r="M1758" s="213"/>
      <c r="N1758" s="207"/>
      <c r="O1758" s="183" t="str">
        <f t="shared" si="610"/>
        <v/>
      </c>
      <c r="P1758" s="184"/>
      <c r="Q1758" s="184"/>
      <c r="R1758" s="275"/>
      <c r="S1758" s="185" t="str">
        <f t="shared" si="611"/>
        <v/>
      </c>
      <c r="T1758" s="185" t="str">
        <f t="shared" si="612"/>
        <v/>
      </c>
      <c r="U1758" s="275"/>
      <c r="V1758" s="275"/>
      <c r="W1758" s="276" t="str">
        <f t="shared" si="613"/>
        <v/>
      </c>
      <c r="X1758" s="276" t="str">
        <f t="shared" si="614"/>
        <v/>
      </c>
      <c r="Y1758" s="276" t="str">
        <f t="shared" si="615"/>
        <v/>
      </c>
      <c r="Z1758" s="275"/>
      <c r="AA1758" s="184"/>
      <c r="AB1758" s="184"/>
      <c r="AC1758" s="185" t="str">
        <f t="shared" si="616"/>
        <v/>
      </c>
      <c r="AD1758" s="185" t="str">
        <f t="shared" si="617"/>
        <v/>
      </c>
      <c r="AE1758" s="186"/>
      <c r="AF1758" s="187" t="str">
        <f t="shared" si="618"/>
        <v/>
      </c>
      <c r="AG1758" s="182"/>
      <c r="AH1758" s="184"/>
      <c r="AI1758" s="184"/>
      <c r="AJ1758" s="182"/>
      <c r="AK1758" s="188" t="str">
        <f t="shared" si="619"/>
        <v/>
      </c>
      <c r="AL1758" s="188" t="str">
        <f t="shared" si="620"/>
        <v/>
      </c>
      <c r="AM1758" s="188" t="str">
        <f t="shared" si="621"/>
        <v/>
      </c>
      <c r="AN1758" s="359" t="str">
        <f>IF(Overview!$K$17='Internal Calcs'!$P$22,IF(AK1758="","",AK1758),IF(Overview!$K$17='Internal Calcs'!$P$23,IF(AK1758="","",AK1758),IF(ISNUMBER(A1758),(IF(F1758="Short",G1758-H1758,H1758-G1758)*AZ1758-AX1758),"")))</f>
        <v/>
      </c>
      <c r="AO1758" s="401" t="str">
        <f>IF(Overview!$K$17='Internal Calcs'!$P$22,IF(AL1758="","",AL1758),IF(Overview!$K$17='Internal Calcs'!$P$23,IF(AL1758="","",AL1758),IF(ISNUMBER(A1758),IF(AL1758="",(IF(F1758="Short",G1758-H1758,H1758-G1758)*AZ1758-AX1758),(IF(F1758="Short",G1758-J1758,J1758-G1758)*AZ1758-AX1758)),"")))</f>
        <v/>
      </c>
      <c r="AP1758" s="359" t="str">
        <f>IF(Overview!$K$17='Internal Calcs'!$P$22,"",IF(Overview!$K$17='Internal Calcs'!$P$23,IF(AM1758="","",AM1758),IF(ISNUMBER(A1758),IF(AM1758="",(IF(F1758="Short",G1758-H1758,H1758-G1758)*AZ1758-AX1758),(IF(F1758="Short",G1758-L1758,L1758-G1758)*AZ1758-AX1758)),"")))</f>
        <v/>
      </c>
      <c r="AQ1758" s="188" t="str">
        <f t="shared" si="622"/>
        <v/>
      </c>
      <c r="AR1758" s="188" t="str">
        <f t="shared" si="623"/>
        <v/>
      </c>
      <c r="AS1758" s="188" t="str">
        <f t="shared" si="624"/>
        <v/>
      </c>
      <c r="AT1758" s="188" t="str">
        <f>IF(ISNUMBER(A1758),MAX($AS$2:AS1758)-AS1758,"")</f>
        <v/>
      </c>
      <c r="AU1758" s="189" t="str">
        <f t="shared" si="625"/>
        <v/>
      </c>
      <c r="AV1758" s="190" t="str">
        <f t="shared" si="626"/>
        <v/>
      </c>
      <c r="AW1758" s="190" t="str">
        <f t="shared" si="627"/>
        <v/>
      </c>
      <c r="AX1758" s="191" t="str">
        <f ca="1">IF(ISNUMBER($A1758),INDIRECT(CONCATENATE("'Instrument List'!B",(MATCH(E1758,'Instrument List'!A:A,0))-0)),"")</f>
        <v/>
      </c>
      <c r="AY1758" s="191" t="str">
        <f ca="1">IF(ISNUMBER($A1758),INDIRECT(CONCATENATE("'Instrument List'!D",(MATCH(E1758,'Instrument List'!A:A,0))-0)),"")</f>
        <v/>
      </c>
      <c r="AZ1758" s="191" t="str">
        <f ca="1">IF(ISNUMBER($A1758),INDIRECT(CONCATENATE("'Instrument List'!C",(MATCH(E1758,'Instrument List'!A:A,0))-0)),"")</f>
        <v/>
      </c>
      <c r="BA1758" s="192" t="str">
        <f ca="1">IF(ISNUMBER(A1758),INDIRECT(CONCATENATE("'Instrument List'!E",(MATCH(E1758,'Instrument List'!A:A,0))-0)),"")</f>
        <v/>
      </c>
      <c r="BB1758" s="193" t="str">
        <f t="shared" si="628"/>
        <v/>
      </c>
      <c r="BC1758" s="193" t="str">
        <f t="shared" si="629"/>
        <v/>
      </c>
      <c r="BD1758" s="193" t="str">
        <f ca="1">IF(ISNUMBER(A1758),INDIRECT(CONCATENATE("'Instrument List'!F",(MATCH(E1758,'Instrument List'!A:A,0))-0)),"")</f>
        <v/>
      </c>
    </row>
    <row r="1759" spans="1:56">
      <c r="A1759" s="220" t="str">
        <f t="shared" si="609"/>
        <v/>
      </c>
      <c r="B1759" s="221"/>
      <c r="C1759" s="222"/>
      <c r="D1759" s="169"/>
      <c r="E1759" s="169"/>
      <c r="F1759" s="169"/>
      <c r="G1759" s="202"/>
      <c r="H1759" s="217"/>
      <c r="I1759" s="212"/>
      <c r="J1759" s="206"/>
      <c r="K1759" s="212"/>
      <c r="L1759" s="206"/>
      <c r="M1759" s="212"/>
      <c r="N1759" s="206"/>
      <c r="O1759" s="170" t="str">
        <f t="shared" si="610"/>
        <v/>
      </c>
      <c r="P1759" s="171"/>
      <c r="Q1759" s="171"/>
      <c r="R1759" s="171"/>
      <c r="S1759" s="172" t="str">
        <f t="shared" si="611"/>
        <v/>
      </c>
      <c r="T1759" s="172" t="str">
        <f t="shared" si="612"/>
        <v/>
      </c>
      <c r="U1759" s="171"/>
      <c r="V1759" s="171"/>
      <c r="W1759" s="173" t="str">
        <f t="shared" si="613"/>
        <v/>
      </c>
      <c r="X1759" s="173" t="str">
        <f t="shared" si="614"/>
        <v/>
      </c>
      <c r="Y1759" s="173" t="str">
        <f t="shared" si="615"/>
        <v/>
      </c>
      <c r="Z1759" s="171"/>
      <c r="AA1759" s="171"/>
      <c r="AB1759" s="171"/>
      <c r="AC1759" s="172" t="str">
        <f t="shared" si="616"/>
        <v/>
      </c>
      <c r="AD1759" s="172" t="str">
        <f t="shared" si="617"/>
        <v/>
      </c>
      <c r="AE1759" s="174"/>
      <c r="AF1759" s="175" t="str">
        <f t="shared" si="618"/>
        <v/>
      </c>
      <c r="AG1759" s="169"/>
      <c r="AH1759" s="171"/>
      <c r="AI1759" s="171"/>
      <c r="AJ1759" s="169"/>
      <c r="AK1759" s="176" t="str">
        <f t="shared" si="619"/>
        <v/>
      </c>
      <c r="AL1759" s="176" t="str">
        <f t="shared" si="620"/>
        <v/>
      </c>
      <c r="AM1759" s="176" t="str">
        <f t="shared" si="621"/>
        <v/>
      </c>
      <c r="AN1759" s="359" t="str">
        <f>IF(Overview!$K$17='Internal Calcs'!$P$22,IF(AK1759="","",AK1759),IF(Overview!$K$17='Internal Calcs'!$P$23,IF(AK1759="","",AK1759),IF(ISNUMBER(A1759),(IF(F1759="Short",G1759-H1759,H1759-G1759)*AZ1759-AX1759),"")))</f>
        <v/>
      </c>
      <c r="AO1759" s="401" t="str">
        <f>IF(Overview!$K$17='Internal Calcs'!$P$22,IF(AL1759="","",AL1759),IF(Overview!$K$17='Internal Calcs'!$P$23,IF(AL1759="","",AL1759),IF(ISNUMBER(A1759),IF(AL1759="",(IF(F1759="Short",G1759-H1759,H1759-G1759)*AZ1759-AX1759),(IF(F1759="Short",G1759-J1759,J1759-G1759)*AZ1759-AX1759)),"")))</f>
        <v/>
      </c>
      <c r="AP1759" s="359" t="str">
        <f>IF(Overview!$K$17='Internal Calcs'!$P$22,"",IF(Overview!$K$17='Internal Calcs'!$P$23,IF(AM1759="","",AM1759),IF(ISNUMBER(A1759),IF(AM1759="",(IF(F1759="Short",G1759-H1759,H1759-G1759)*AZ1759-AX1759),(IF(F1759="Short",G1759-L1759,L1759-G1759)*AZ1759-AX1759)),"")))</f>
        <v/>
      </c>
      <c r="AQ1759" s="176" t="str">
        <f t="shared" si="622"/>
        <v/>
      </c>
      <c r="AR1759" s="176" t="str">
        <f t="shared" si="623"/>
        <v/>
      </c>
      <c r="AS1759" s="176" t="str">
        <f t="shared" si="624"/>
        <v/>
      </c>
      <c r="AT1759" s="176" t="str">
        <f>IF(ISNUMBER(A1759),MAX($AS$2:AS1759)-AS1759,"")</f>
        <v/>
      </c>
      <c r="AU1759" s="177" t="str">
        <f t="shared" si="625"/>
        <v/>
      </c>
      <c r="AV1759" s="178" t="str">
        <f t="shared" si="626"/>
        <v/>
      </c>
      <c r="AW1759" s="178" t="str">
        <f t="shared" si="627"/>
        <v/>
      </c>
      <c r="AX1759" s="179" t="str">
        <f ca="1">IF(ISNUMBER($A1759),INDIRECT(CONCATENATE("'Instrument List'!B",(MATCH(E1759,'Instrument List'!A:A,0))-0)),"")</f>
        <v/>
      </c>
      <c r="AY1759" s="179" t="str">
        <f ca="1">IF(ISNUMBER($A1759),INDIRECT(CONCATENATE("'Instrument List'!D",(MATCH(E1759,'Instrument List'!A:A,0))-0)),"")</f>
        <v/>
      </c>
      <c r="AZ1759" s="179" t="str">
        <f ca="1">IF(ISNUMBER($A1759),INDIRECT(CONCATENATE("'Instrument List'!C",(MATCH(E1759,'Instrument List'!A:A,0))-0)),"")</f>
        <v/>
      </c>
      <c r="BA1759" s="180" t="str">
        <f ca="1">IF(ISNUMBER(A1759),INDIRECT(CONCATENATE("'Instrument List'!E",(MATCH(E1759,'Instrument List'!A:A,0))-0)),"")</f>
        <v/>
      </c>
      <c r="BB1759" s="181" t="str">
        <f t="shared" si="628"/>
        <v/>
      </c>
      <c r="BC1759" s="181" t="str">
        <f t="shared" si="629"/>
        <v/>
      </c>
      <c r="BD1759" s="181" t="str">
        <f ca="1">IF(ISNUMBER(A1759),INDIRECT(CONCATENATE("'Instrument List'!F",(MATCH(E1759,'Instrument List'!A:A,0))-0)),"")</f>
        <v/>
      </c>
    </row>
    <row r="1760" spans="1:56">
      <c r="A1760" s="223" t="str">
        <f t="shared" si="609"/>
        <v/>
      </c>
      <c r="B1760" s="224"/>
      <c r="C1760" s="225"/>
      <c r="D1760" s="182"/>
      <c r="E1760" s="182"/>
      <c r="F1760" s="182"/>
      <c r="G1760" s="203"/>
      <c r="H1760" s="218"/>
      <c r="I1760" s="213"/>
      <c r="J1760" s="207"/>
      <c r="K1760" s="213"/>
      <c r="L1760" s="207"/>
      <c r="M1760" s="213"/>
      <c r="N1760" s="207"/>
      <c r="O1760" s="183" t="str">
        <f t="shared" si="610"/>
        <v/>
      </c>
      <c r="P1760" s="184"/>
      <c r="Q1760" s="184"/>
      <c r="R1760" s="275"/>
      <c r="S1760" s="185" t="str">
        <f t="shared" si="611"/>
        <v/>
      </c>
      <c r="T1760" s="185" t="str">
        <f t="shared" si="612"/>
        <v/>
      </c>
      <c r="U1760" s="275"/>
      <c r="V1760" s="275"/>
      <c r="W1760" s="276" t="str">
        <f t="shared" si="613"/>
        <v/>
      </c>
      <c r="X1760" s="276" t="str">
        <f t="shared" si="614"/>
        <v/>
      </c>
      <c r="Y1760" s="276" t="str">
        <f t="shared" si="615"/>
        <v/>
      </c>
      <c r="Z1760" s="275"/>
      <c r="AA1760" s="184"/>
      <c r="AB1760" s="184"/>
      <c r="AC1760" s="185" t="str">
        <f t="shared" si="616"/>
        <v/>
      </c>
      <c r="AD1760" s="185" t="str">
        <f t="shared" si="617"/>
        <v/>
      </c>
      <c r="AE1760" s="186"/>
      <c r="AF1760" s="187" t="str">
        <f t="shared" si="618"/>
        <v/>
      </c>
      <c r="AG1760" s="182"/>
      <c r="AH1760" s="184"/>
      <c r="AI1760" s="184"/>
      <c r="AJ1760" s="182"/>
      <c r="AK1760" s="188" t="str">
        <f t="shared" si="619"/>
        <v/>
      </c>
      <c r="AL1760" s="188" t="str">
        <f t="shared" si="620"/>
        <v/>
      </c>
      <c r="AM1760" s="188" t="str">
        <f t="shared" si="621"/>
        <v/>
      </c>
      <c r="AN1760" s="359" t="str">
        <f>IF(Overview!$K$17='Internal Calcs'!$P$22,IF(AK1760="","",AK1760),IF(Overview!$K$17='Internal Calcs'!$P$23,IF(AK1760="","",AK1760),IF(ISNUMBER(A1760),(IF(F1760="Short",G1760-H1760,H1760-G1760)*AZ1760-AX1760),"")))</f>
        <v/>
      </c>
      <c r="AO1760" s="401" t="str">
        <f>IF(Overview!$K$17='Internal Calcs'!$P$22,IF(AL1760="","",AL1760),IF(Overview!$K$17='Internal Calcs'!$P$23,IF(AL1760="","",AL1760),IF(ISNUMBER(A1760),IF(AL1760="",(IF(F1760="Short",G1760-H1760,H1760-G1760)*AZ1760-AX1760),(IF(F1760="Short",G1760-J1760,J1760-G1760)*AZ1760-AX1760)),"")))</f>
        <v/>
      </c>
      <c r="AP1760" s="359" t="str">
        <f>IF(Overview!$K$17='Internal Calcs'!$P$22,"",IF(Overview!$K$17='Internal Calcs'!$P$23,IF(AM1760="","",AM1760),IF(ISNUMBER(A1760),IF(AM1760="",(IF(F1760="Short",G1760-H1760,H1760-G1760)*AZ1760-AX1760),(IF(F1760="Short",G1760-L1760,L1760-G1760)*AZ1760-AX1760)),"")))</f>
        <v/>
      </c>
      <c r="AQ1760" s="188" t="str">
        <f t="shared" si="622"/>
        <v/>
      </c>
      <c r="AR1760" s="188" t="str">
        <f t="shared" si="623"/>
        <v/>
      </c>
      <c r="AS1760" s="188" t="str">
        <f t="shared" si="624"/>
        <v/>
      </c>
      <c r="AT1760" s="188" t="str">
        <f>IF(ISNUMBER(A1760),MAX($AS$2:AS1760)-AS1760,"")</f>
        <v/>
      </c>
      <c r="AU1760" s="189" t="str">
        <f t="shared" si="625"/>
        <v/>
      </c>
      <c r="AV1760" s="190" t="str">
        <f t="shared" si="626"/>
        <v/>
      </c>
      <c r="AW1760" s="190" t="str">
        <f t="shared" si="627"/>
        <v/>
      </c>
      <c r="AX1760" s="191" t="str">
        <f ca="1">IF(ISNUMBER($A1760),INDIRECT(CONCATENATE("'Instrument List'!B",(MATCH(E1760,'Instrument List'!A:A,0))-0)),"")</f>
        <v/>
      </c>
      <c r="AY1760" s="191" t="str">
        <f ca="1">IF(ISNUMBER($A1760),INDIRECT(CONCATENATE("'Instrument List'!D",(MATCH(E1760,'Instrument List'!A:A,0))-0)),"")</f>
        <v/>
      </c>
      <c r="AZ1760" s="191" t="str">
        <f ca="1">IF(ISNUMBER($A1760),INDIRECT(CONCATENATE("'Instrument List'!C",(MATCH(E1760,'Instrument List'!A:A,0))-0)),"")</f>
        <v/>
      </c>
      <c r="BA1760" s="192" t="str">
        <f ca="1">IF(ISNUMBER(A1760),INDIRECT(CONCATENATE("'Instrument List'!E",(MATCH(E1760,'Instrument List'!A:A,0))-0)),"")</f>
        <v/>
      </c>
      <c r="BB1760" s="193" t="str">
        <f t="shared" si="628"/>
        <v/>
      </c>
      <c r="BC1760" s="193" t="str">
        <f t="shared" si="629"/>
        <v/>
      </c>
      <c r="BD1760" s="193" t="str">
        <f ca="1">IF(ISNUMBER(A1760),INDIRECT(CONCATENATE("'Instrument List'!F",(MATCH(E1760,'Instrument List'!A:A,0))-0)),"")</f>
        <v/>
      </c>
    </row>
    <row r="1761" spans="1:56">
      <c r="A1761" s="220" t="str">
        <f t="shared" si="609"/>
        <v/>
      </c>
      <c r="B1761" s="221"/>
      <c r="C1761" s="222"/>
      <c r="D1761" s="169"/>
      <c r="E1761" s="169"/>
      <c r="F1761" s="169"/>
      <c r="G1761" s="202"/>
      <c r="H1761" s="217"/>
      <c r="I1761" s="212"/>
      <c r="J1761" s="206"/>
      <c r="K1761" s="212"/>
      <c r="L1761" s="206"/>
      <c r="M1761" s="212"/>
      <c r="N1761" s="206"/>
      <c r="O1761" s="170" t="str">
        <f t="shared" si="610"/>
        <v/>
      </c>
      <c r="P1761" s="171"/>
      <c r="Q1761" s="171"/>
      <c r="R1761" s="171"/>
      <c r="S1761" s="172" t="str">
        <f t="shared" si="611"/>
        <v/>
      </c>
      <c r="T1761" s="172" t="str">
        <f t="shared" si="612"/>
        <v/>
      </c>
      <c r="U1761" s="171"/>
      <c r="V1761" s="171"/>
      <c r="W1761" s="173" t="str">
        <f t="shared" si="613"/>
        <v/>
      </c>
      <c r="X1761" s="173" t="str">
        <f t="shared" si="614"/>
        <v/>
      </c>
      <c r="Y1761" s="173" t="str">
        <f t="shared" si="615"/>
        <v/>
      </c>
      <c r="Z1761" s="171"/>
      <c r="AA1761" s="171"/>
      <c r="AB1761" s="171"/>
      <c r="AC1761" s="172" t="str">
        <f t="shared" si="616"/>
        <v/>
      </c>
      <c r="AD1761" s="172" t="str">
        <f t="shared" si="617"/>
        <v/>
      </c>
      <c r="AE1761" s="174"/>
      <c r="AF1761" s="175" t="str">
        <f t="shared" si="618"/>
        <v/>
      </c>
      <c r="AG1761" s="169"/>
      <c r="AH1761" s="171"/>
      <c r="AI1761" s="171"/>
      <c r="AJ1761" s="169"/>
      <c r="AK1761" s="176" t="str">
        <f t="shared" si="619"/>
        <v/>
      </c>
      <c r="AL1761" s="176" t="str">
        <f t="shared" si="620"/>
        <v/>
      </c>
      <c r="AM1761" s="176" t="str">
        <f t="shared" si="621"/>
        <v/>
      </c>
      <c r="AN1761" s="359" t="str">
        <f>IF(Overview!$K$17='Internal Calcs'!$P$22,IF(AK1761="","",AK1761),IF(Overview!$K$17='Internal Calcs'!$P$23,IF(AK1761="","",AK1761),IF(ISNUMBER(A1761),(IF(F1761="Short",G1761-H1761,H1761-G1761)*AZ1761-AX1761),"")))</f>
        <v/>
      </c>
      <c r="AO1761" s="401" t="str">
        <f>IF(Overview!$K$17='Internal Calcs'!$P$22,IF(AL1761="","",AL1761),IF(Overview!$K$17='Internal Calcs'!$P$23,IF(AL1761="","",AL1761),IF(ISNUMBER(A1761),IF(AL1761="",(IF(F1761="Short",G1761-H1761,H1761-G1761)*AZ1761-AX1761),(IF(F1761="Short",G1761-J1761,J1761-G1761)*AZ1761-AX1761)),"")))</f>
        <v/>
      </c>
      <c r="AP1761" s="359" t="str">
        <f>IF(Overview!$K$17='Internal Calcs'!$P$22,"",IF(Overview!$K$17='Internal Calcs'!$P$23,IF(AM1761="","",AM1761),IF(ISNUMBER(A1761),IF(AM1761="",(IF(F1761="Short",G1761-H1761,H1761-G1761)*AZ1761-AX1761),(IF(F1761="Short",G1761-L1761,L1761-G1761)*AZ1761-AX1761)),"")))</f>
        <v/>
      </c>
      <c r="AQ1761" s="176" t="str">
        <f t="shared" si="622"/>
        <v/>
      </c>
      <c r="AR1761" s="176" t="str">
        <f t="shared" si="623"/>
        <v/>
      </c>
      <c r="AS1761" s="176" t="str">
        <f t="shared" si="624"/>
        <v/>
      </c>
      <c r="AT1761" s="176" t="str">
        <f>IF(ISNUMBER(A1761),MAX($AS$2:AS1761)-AS1761,"")</f>
        <v/>
      </c>
      <c r="AU1761" s="177" t="str">
        <f t="shared" si="625"/>
        <v/>
      </c>
      <c r="AV1761" s="178" t="str">
        <f t="shared" si="626"/>
        <v/>
      </c>
      <c r="AW1761" s="178" t="str">
        <f t="shared" si="627"/>
        <v/>
      </c>
      <c r="AX1761" s="179" t="str">
        <f ca="1">IF(ISNUMBER($A1761),INDIRECT(CONCATENATE("'Instrument List'!B",(MATCH(E1761,'Instrument List'!A:A,0))-0)),"")</f>
        <v/>
      </c>
      <c r="AY1761" s="179" t="str">
        <f ca="1">IF(ISNUMBER($A1761),INDIRECT(CONCATENATE("'Instrument List'!D",(MATCH(E1761,'Instrument List'!A:A,0))-0)),"")</f>
        <v/>
      </c>
      <c r="AZ1761" s="179" t="str">
        <f ca="1">IF(ISNUMBER($A1761),INDIRECT(CONCATENATE("'Instrument List'!C",(MATCH(E1761,'Instrument List'!A:A,0))-0)),"")</f>
        <v/>
      </c>
      <c r="BA1761" s="180" t="str">
        <f ca="1">IF(ISNUMBER(A1761),INDIRECT(CONCATENATE("'Instrument List'!E",(MATCH(E1761,'Instrument List'!A:A,0))-0)),"")</f>
        <v/>
      </c>
      <c r="BB1761" s="181" t="str">
        <f t="shared" si="628"/>
        <v/>
      </c>
      <c r="BC1761" s="181" t="str">
        <f t="shared" si="629"/>
        <v/>
      </c>
      <c r="BD1761" s="181" t="str">
        <f ca="1">IF(ISNUMBER(A1761),INDIRECT(CONCATENATE("'Instrument List'!F",(MATCH(E1761,'Instrument List'!A:A,0))-0)),"")</f>
        <v/>
      </c>
    </row>
    <row r="1762" spans="1:56">
      <c r="A1762" s="223" t="str">
        <f t="shared" si="609"/>
        <v/>
      </c>
      <c r="B1762" s="224"/>
      <c r="C1762" s="225"/>
      <c r="D1762" s="182"/>
      <c r="E1762" s="182"/>
      <c r="F1762" s="182"/>
      <c r="G1762" s="203"/>
      <c r="H1762" s="218"/>
      <c r="I1762" s="213"/>
      <c r="J1762" s="207"/>
      <c r="K1762" s="213"/>
      <c r="L1762" s="207"/>
      <c r="M1762" s="213"/>
      <c r="N1762" s="207"/>
      <c r="O1762" s="183" t="str">
        <f t="shared" si="610"/>
        <v/>
      </c>
      <c r="P1762" s="184"/>
      <c r="Q1762" s="184"/>
      <c r="R1762" s="275"/>
      <c r="S1762" s="185" t="str">
        <f t="shared" si="611"/>
        <v/>
      </c>
      <c r="T1762" s="185" t="str">
        <f t="shared" si="612"/>
        <v/>
      </c>
      <c r="U1762" s="275"/>
      <c r="V1762" s="275"/>
      <c r="W1762" s="276" t="str">
        <f t="shared" si="613"/>
        <v/>
      </c>
      <c r="X1762" s="276" t="str">
        <f t="shared" si="614"/>
        <v/>
      </c>
      <c r="Y1762" s="276" t="str">
        <f t="shared" si="615"/>
        <v/>
      </c>
      <c r="Z1762" s="275"/>
      <c r="AA1762" s="184"/>
      <c r="AB1762" s="184"/>
      <c r="AC1762" s="185" t="str">
        <f t="shared" si="616"/>
        <v/>
      </c>
      <c r="AD1762" s="185" t="str">
        <f t="shared" si="617"/>
        <v/>
      </c>
      <c r="AE1762" s="186"/>
      <c r="AF1762" s="187" t="str">
        <f t="shared" si="618"/>
        <v/>
      </c>
      <c r="AG1762" s="182"/>
      <c r="AH1762" s="184"/>
      <c r="AI1762" s="184"/>
      <c r="AJ1762" s="182"/>
      <c r="AK1762" s="188" t="str">
        <f t="shared" si="619"/>
        <v/>
      </c>
      <c r="AL1762" s="188" t="str">
        <f t="shared" si="620"/>
        <v/>
      </c>
      <c r="AM1762" s="188" t="str">
        <f t="shared" si="621"/>
        <v/>
      </c>
      <c r="AN1762" s="359" t="str">
        <f>IF(Overview!$K$17='Internal Calcs'!$P$22,IF(AK1762="","",AK1762),IF(Overview!$K$17='Internal Calcs'!$P$23,IF(AK1762="","",AK1762),IF(ISNUMBER(A1762),(IF(F1762="Short",G1762-H1762,H1762-G1762)*AZ1762-AX1762),"")))</f>
        <v/>
      </c>
      <c r="AO1762" s="401" t="str">
        <f>IF(Overview!$K$17='Internal Calcs'!$P$22,IF(AL1762="","",AL1762),IF(Overview!$K$17='Internal Calcs'!$P$23,IF(AL1762="","",AL1762),IF(ISNUMBER(A1762),IF(AL1762="",(IF(F1762="Short",G1762-H1762,H1762-G1762)*AZ1762-AX1762),(IF(F1762="Short",G1762-J1762,J1762-G1762)*AZ1762-AX1762)),"")))</f>
        <v/>
      </c>
      <c r="AP1762" s="359" t="str">
        <f>IF(Overview!$K$17='Internal Calcs'!$P$22,"",IF(Overview!$K$17='Internal Calcs'!$P$23,IF(AM1762="","",AM1762),IF(ISNUMBER(A1762),IF(AM1762="",(IF(F1762="Short",G1762-H1762,H1762-G1762)*AZ1762-AX1762),(IF(F1762="Short",G1762-L1762,L1762-G1762)*AZ1762-AX1762)),"")))</f>
        <v/>
      </c>
      <c r="AQ1762" s="188" t="str">
        <f t="shared" si="622"/>
        <v/>
      </c>
      <c r="AR1762" s="188" t="str">
        <f t="shared" si="623"/>
        <v/>
      </c>
      <c r="AS1762" s="188" t="str">
        <f t="shared" si="624"/>
        <v/>
      </c>
      <c r="AT1762" s="188" t="str">
        <f>IF(ISNUMBER(A1762),MAX($AS$2:AS1762)-AS1762,"")</f>
        <v/>
      </c>
      <c r="AU1762" s="189" t="str">
        <f t="shared" si="625"/>
        <v/>
      </c>
      <c r="AV1762" s="190" t="str">
        <f t="shared" si="626"/>
        <v/>
      </c>
      <c r="AW1762" s="190" t="str">
        <f t="shared" si="627"/>
        <v/>
      </c>
      <c r="AX1762" s="191" t="str">
        <f ca="1">IF(ISNUMBER($A1762),INDIRECT(CONCATENATE("'Instrument List'!B",(MATCH(E1762,'Instrument List'!A:A,0))-0)),"")</f>
        <v/>
      </c>
      <c r="AY1762" s="191" t="str">
        <f ca="1">IF(ISNUMBER($A1762),INDIRECT(CONCATENATE("'Instrument List'!D",(MATCH(E1762,'Instrument List'!A:A,0))-0)),"")</f>
        <v/>
      </c>
      <c r="AZ1762" s="191" t="str">
        <f ca="1">IF(ISNUMBER($A1762),INDIRECT(CONCATENATE("'Instrument List'!C",(MATCH(E1762,'Instrument List'!A:A,0))-0)),"")</f>
        <v/>
      </c>
      <c r="BA1762" s="192" t="str">
        <f ca="1">IF(ISNUMBER(A1762),INDIRECT(CONCATENATE("'Instrument List'!E",(MATCH(E1762,'Instrument List'!A:A,0))-0)),"")</f>
        <v/>
      </c>
      <c r="BB1762" s="193" t="str">
        <f t="shared" si="628"/>
        <v/>
      </c>
      <c r="BC1762" s="193" t="str">
        <f t="shared" si="629"/>
        <v/>
      </c>
      <c r="BD1762" s="193" t="str">
        <f ca="1">IF(ISNUMBER(A1762),INDIRECT(CONCATENATE("'Instrument List'!F",(MATCH(E1762,'Instrument List'!A:A,0))-0)),"")</f>
        <v/>
      </c>
    </row>
    <row r="1763" spans="1:56">
      <c r="A1763" s="220" t="str">
        <f t="shared" si="609"/>
        <v/>
      </c>
      <c r="B1763" s="221"/>
      <c r="C1763" s="222"/>
      <c r="D1763" s="169"/>
      <c r="E1763" s="169"/>
      <c r="F1763" s="169"/>
      <c r="G1763" s="202"/>
      <c r="H1763" s="217"/>
      <c r="I1763" s="212"/>
      <c r="J1763" s="206"/>
      <c r="K1763" s="212"/>
      <c r="L1763" s="206"/>
      <c r="M1763" s="212"/>
      <c r="N1763" s="206"/>
      <c r="O1763" s="170" t="str">
        <f t="shared" si="610"/>
        <v/>
      </c>
      <c r="P1763" s="171"/>
      <c r="Q1763" s="171"/>
      <c r="R1763" s="171"/>
      <c r="S1763" s="172" t="str">
        <f t="shared" si="611"/>
        <v/>
      </c>
      <c r="T1763" s="172" t="str">
        <f t="shared" si="612"/>
        <v/>
      </c>
      <c r="U1763" s="171"/>
      <c r="V1763" s="171"/>
      <c r="W1763" s="173" t="str">
        <f t="shared" si="613"/>
        <v/>
      </c>
      <c r="X1763" s="173" t="str">
        <f t="shared" si="614"/>
        <v/>
      </c>
      <c r="Y1763" s="173" t="str">
        <f t="shared" si="615"/>
        <v/>
      </c>
      <c r="Z1763" s="171"/>
      <c r="AA1763" s="171"/>
      <c r="AB1763" s="171"/>
      <c r="AC1763" s="172" t="str">
        <f t="shared" si="616"/>
        <v/>
      </c>
      <c r="AD1763" s="172" t="str">
        <f t="shared" si="617"/>
        <v/>
      </c>
      <c r="AE1763" s="174"/>
      <c r="AF1763" s="175" t="str">
        <f t="shared" si="618"/>
        <v/>
      </c>
      <c r="AG1763" s="169"/>
      <c r="AH1763" s="171"/>
      <c r="AI1763" s="171"/>
      <c r="AJ1763" s="169"/>
      <c r="AK1763" s="176" t="str">
        <f t="shared" si="619"/>
        <v/>
      </c>
      <c r="AL1763" s="176" t="str">
        <f t="shared" si="620"/>
        <v/>
      </c>
      <c r="AM1763" s="176" t="str">
        <f t="shared" si="621"/>
        <v/>
      </c>
      <c r="AN1763" s="359" t="str">
        <f>IF(Overview!$K$17='Internal Calcs'!$P$22,IF(AK1763="","",AK1763),IF(Overview!$K$17='Internal Calcs'!$P$23,IF(AK1763="","",AK1763),IF(ISNUMBER(A1763),(IF(F1763="Short",G1763-H1763,H1763-G1763)*AZ1763-AX1763),"")))</f>
        <v/>
      </c>
      <c r="AO1763" s="401" t="str">
        <f>IF(Overview!$K$17='Internal Calcs'!$P$22,IF(AL1763="","",AL1763),IF(Overview!$K$17='Internal Calcs'!$P$23,IF(AL1763="","",AL1763),IF(ISNUMBER(A1763),IF(AL1763="",(IF(F1763="Short",G1763-H1763,H1763-G1763)*AZ1763-AX1763),(IF(F1763="Short",G1763-J1763,J1763-G1763)*AZ1763-AX1763)),"")))</f>
        <v/>
      </c>
      <c r="AP1763" s="359" t="str">
        <f>IF(Overview!$K$17='Internal Calcs'!$P$22,"",IF(Overview!$K$17='Internal Calcs'!$P$23,IF(AM1763="","",AM1763),IF(ISNUMBER(A1763),IF(AM1763="",(IF(F1763="Short",G1763-H1763,H1763-G1763)*AZ1763-AX1763),(IF(F1763="Short",G1763-L1763,L1763-G1763)*AZ1763-AX1763)),"")))</f>
        <v/>
      </c>
      <c r="AQ1763" s="176" t="str">
        <f t="shared" si="622"/>
        <v/>
      </c>
      <c r="AR1763" s="176" t="str">
        <f t="shared" si="623"/>
        <v/>
      </c>
      <c r="AS1763" s="176" t="str">
        <f t="shared" si="624"/>
        <v/>
      </c>
      <c r="AT1763" s="176" t="str">
        <f>IF(ISNUMBER(A1763),MAX($AS$2:AS1763)-AS1763,"")</f>
        <v/>
      </c>
      <c r="AU1763" s="177" t="str">
        <f t="shared" si="625"/>
        <v/>
      </c>
      <c r="AV1763" s="178" t="str">
        <f t="shared" si="626"/>
        <v/>
      </c>
      <c r="AW1763" s="178" t="str">
        <f t="shared" si="627"/>
        <v/>
      </c>
      <c r="AX1763" s="179" t="str">
        <f ca="1">IF(ISNUMBER($A1763),INDIRECT(CONCATENATE("'Instrument List'!B",(MATCH(E1763,'Instrument List'!A:A,0))-0)),"")</f>
        <v/>
      </c>
      <c r="AY1763" s="179" t="str">
        <f ca="1">IF(ISNUMBER($A1763),INDIRECT(CONCATENATE("'Instrument List'!D",(MATCH(E1763,'Instrument List'!A:A,0))-0)),"")</f>
        <v/>
      </c>
      <c r="AZ1763" s="179" t="str">
        <f ca="1">IF(ISNUMBER($A1763),INDIRECT(CONCATENATE("'Instrument List'!C",(MATCH(E1763,'Instrument List'!A:A,0))-0)),"")</f>
        <v/>
      </c>
      <c r="BA1763" s="180" t="str">
        <f ca="1">IF(ISNUMBER(A1763),INDIRECT(CONCATENATE("'Instrument List'!E",(MATCH(E1763,'Instrument List'!A:A,0))-0)),"")</f>
        <v/>
      </c>
      <c r="BB1763" s="181" t="str">
        <f t="shared" si="628"/>
        <v/>
      </c>
      <c r="BC1763" s="181" t="str">
        <f t="shared" si="629"/>
        <v/>
      </c>
      <c r="BD1763" s="181" t="str">
        <f ca="1">IF(ISNUMBER(A1763),INDIRECT(CONCATENATE("'Instrument List'!F",(MATCH(E1763,'Instrument List'!A:A,0))-0)),"")</f>
        <v/>
      </c>
    </row>
    <row r="1764" spans="1:56">
      <c r="A1764" s="223" t="str">
        <f t="shared" si="609"/>
        <v/>
      </c>
      <c r="B1764" s="224"/>
      <c r="C1764" s="225"/>
      <c r="D1764" s="182"/>
      <c r="E1764" s="182"/>
      <c r="F1764" s="182"/>
      <c r="G1764" s="203"/>
      <c r="H1764" s="218"/>
      <c r="I1764" s="213"/>
      <c r="J1764" s="207"/>
      <c r="K1764" s="213"/>
      <c r="L1764" s="207"/>
      <c r="M1764" s="213"/>
      <c r="N1764" s="207"/>
      <c r="O1764" s="183" t="str">
        <f t="shared" si="610"/>
        <v/>
      </c>
      <c r="P1764" s="184"/>
      <c r="Q1764" s="184"/>
      <c r="R1764" s="275"/>
      <c r="S1764" s="185" t="str">
        <f t="shared" si="611"/>
        <v/>
      </c>
      <c r="T1764" s="185" t="str">
        <f t="shared" si="612"/>
        <v/>
      </c>
      <c r="U1764" s="275"/>
      <c r="V1764" s="275"/>
      <c r="W1764" s="276" t="str">
        <f t="shared" si="613"/>
        <v/>
      </c>
      <c r="X1764" s="276" t="str">
        <f t="shared" si="614"/>
        <v/>
      </c>
      <c r="Y1764" s="276" t="str">
        <f t="shared" si="615"/>
        <v/>
      </c>
      <c r="Z1764" s="275"/>
      <c r="AA1764" s="184"/>
      <c r="AB1764" s="184"/>
      <c r="AC1764" s="185" t="str">
        <f t="shared" si="616"/>
        <v/>
      </c>
      <c r="AD1764" s="185" t="str">
        <f t="shared" si="617"/>
        <v/>
      </c>
      <c r="AE1764" s="186"/>
      <c r="AF1764" s="187" t="str">
        <f t="shared" si="618"/>
        <v/>
      </c>
      <c r="AG1764" s="182"/>
      <c r="AH1764" s="184"/>
      <c r="AI1764" s="184"/>
      <c r="AJ1764" s="182"/>
      <c r="AK1764" s="188" t="str">
        <f t="shared" si="619"/>
        <v/>
      </c>
      <c r="AL1764" s="188" t="str">
        <f t="shared" si="620"/>
        <v/>
      </c>
      <c r="AM1764" s="188" t="str">
        <f t="shared" si="621"/>
        <v/>
      </c>
      <c r="AN1764" s="359" t="str">
        <f>IF(Overview!$K$17='Internal Calcs'!$P$22,IF(AK1764="","",AK1764),IF(Overview!$K$17='Internal Calcs'!$P$23,IF(AK1764="","",AK1764),IF(ISNUMBER(A1764),(IF(F1764="Short",G1764-H1764,H1764-G1764)*AZ1764-AX1764),"")))</f>
        <v/>
      </c>
      <c r="AO1764" s="401" t="str">
        <f>IF(Overview!$K$17='Internal Calcs'!$P$22,IF(AL1764="","",AL1764),IF(Overview!$K$17='Internal Calcs'!$P$23,IF(AL1764="","",AL1764),IF(ISNUMBER(A1764),IF(AL1764="",(IF(F1764="Short",G1764-H1764,H1764-G1764)*AZ1764-AX1764),(IF(F1764="Short",G1764-J1764,J1764-G1764)*AZ1764-AX1764)),"")))</f>
        <v/>
      </c>
      <c r="AP1764" s="359" t="str">
        <f>IF(Overview!$K$17='Internal Calcs'!$P$22,"",IF(Overview!$K$17='Internal Calcs'!$P$23,IF(AM1764="","",AM1764),IF(ISNUMBER(A1764),IF(AM1764="",(IF(F1764="Short",G1764-H1764,H1764-G1764)*AZ1764-AX1764),(IF(F1764="Short",G1764-L1764,L1764-G1764)*AZ1764-AX1764)),"")))</f>
        <v/>
      </c>
      <c r="AQ1764" s="188" t="str">
        <f t="shared" si="622"/>
        <v/>
      </c>
      <c r="AR1764" s="188" t="str">
        <f t="shared" si="623"/>
        <v/>
      </c>
      <c r="AS1764" s="188" t="str">
        <f t="shared" si="624"/>
        <v/>
      </c>
      <c r="AT1764" s="188" t="str">
        <f>IF(ISNUMBER(A1764),MAX($AS$2:AS1764)-AS1764,"")</f>
        <v/>
      </c>
      <c r="AU1764" s="189" t="str">
        <f t="shared" si="625"/>
        <v/>
      </c>
      <c r="AV1764" s="190" t="str">
        <f t="shared" si="626"/>
        <v/>
      </c>
      <c r="AW1764" s="190" t="str">
        <f t="shared" si="627"/>
        <v/>
      </c>
      <c r="AX1764" s="191" t="str">
        <f ca="1">IF(ISNUMBER($A1764),INDIRECT(CONCATENATE("'Instrument List'!B",(MATCH(E1764,'Instrument List'!A:A,0))-0)),"")</f>
        <v/>
      </c>
      <c r="AY1764" s="191" t="str">
        <f ca="1">IF(ISNUMBER($A1764),INDIRECT(CONCATENATE("'Instrument List'!D",(MATCH(E1764,'Instrument List'!A:A,0))-0)),"")</f>
        <v/>
      </c>
      <c r="AZ1764" s="191" t="str">
        <f ca="1">IF(ISNUMBER($A1764),INDIRECT(CONCATENATE("'Instrument List'!C",(MATCH(E1764,'Instrument List'!A:A,0))-0)),"")</f>
        <v/>
      </c>
      <c r="BA1764" s="192" t="str">
        <f ca="1">IF(ISNUMBER(A1764),INDIRECT(CONCATENATE("'Instrument List'!E",(MATCH(E1764,'Instrument List'!A:A,0))-0)),"")</f>
        <v/>
      </c>
      <c r="BB1764" s="193" t="str">
        <f t="shared" si="628"/>
        <v/>
      </c>
      <c r="BC1764" s="193" t="str">
        <f t="shared" si="629"/>
        <v/>
      </c>
      <c r="BD1764" s="193" t="str">
        <f ca="1">IF(ISNUMBER(A1764),INDIRECT(CONCATENATE("'Instrument List'!F",(MATCH(E1764,'Instrument List'!A:A,0))-0)),"")</f>
        <v/>
      </c>
    </row>
    <row r="1765" spans="1:56">
      <c r="A1765" s="220" t="str">
        <f t="shared" si="609"/>
        <v/>
      </c>
      <c r="B1765" s="221"/>
      <c r="C1765" s="222"/>
      <c r="D1765" s="169"/>
      <c r="E1765" s="169"/>
      <c r="F1765" s="169"/>
      <c r="G1765" s="202"/>
      <c r="H1765" s="217"/>
      <c r="I1765" s="212"/>
      <c r="J1765" s="206"/>
      <c r="K1765" s="212"/>
      <c r="L1765" s="206"/>
      <c r="M1765" s="212"/>
      <c r="N1765" s="206"/>
      <c r="O1765" s="170" t="str">
        <f t="shared" si="610"/>
        <v/>
      </c>
      <c r="P1765" s="171"/>
      <c r="Q1765" s="171"/>
      <c r="R1765" s="171"/>
      <c r="S1765" s="172" t="str">
        <f t="shared" si="611"/>
        <v/>
      </c>
      <c r="T1765" s="172" t="str">
        <f t="shared" si="612"/>
        <v/>
      </c>
      <c r="U1765" s="171"/>
      <c r="V1765" s="171"/>
      <c r="W1765" s="173" t="str">
        <f t="shared" si="613"/>
        <v/>
      </c>
      <c r="X1765" s="173" t="str">
        <f t="shared" si="614"/>
        <v/>
      </c>
      <c r="Y1765" s="173" t="str">
        <f t="shared" si="615"/>
        <v/>
      </c>
      <c r="Z1765" s="171"/>
      <c r="AA1765" s="171"/>
      <c r="AB1765" s="171"/>
      <c r="AC1765" s="172" t="str">
        <f t="shared" si="616"/>
        <v/>
      </c>
      <c r="AD1765" s="172" t="str">
        <f t="shared" si="617"/>
        <v/>
      </c>
      <c r="AE1765" s="174"/>
      <c r="AF1765" s="175" t="str">
        <f t="shared" si="618"/>
        <v/>
      </c>
      <c r="AG1765" s="169"/>
      <c r="AH1765" s="171"/>
      <c r="AI1765" s="171"/>
      <c r="AJ1765" s="169"/>
      <c r="AK1765" s="176" t="str">
        <f t="shared" si="619"/>
        <v/>
      </c>
      <c r="AL1765" s="176" t="str">
        <f t="shared" si="620"/>
        <v/>
      </c>
      <c r="AM1765" s="176" t="str">
        <f t="shared" si="621"/>
        <v/>
      </c>
      <c r="AN1765" s="359" t="str">
        <f>IF(Overview!$K$17='Internal Calcs'!$P$22,IF(AK1765="","",AK1765),IF(Overview!$K$17='Internal Calcs'!$P$23,IF(AK1765="","",AK1765),IF(ISNUMBER(A1765),(IF(F1765="Short",G1765-H1765,H1765-G1765)*AZ1765-AX1765),"")))</f>
        <v/>
      </c>
      <c r="AO1765" s="401" t="str">
        <f>IF(Overview!$K$17='Internal Calcs'!$P$22,IF(AL1765="","",AL1765),IF(Overview!$K$17='Internal Calcs'!$P$23,IF(AL1765="","",AL1765),IF(ISNUMBER(A1765),IF(AL1765="",(IF(F1765="Short",G1765-H1765,H1765-G1765)*AZ1765-AX1765),(IF(F1765="Short",G1765-J1765,J1765-G1765)*AZ1765-AX1765)),"")))</f>
        <v/>
      </c>
      <c r="AP1765" s="359" t="str">
        <f>IF(Overview!$K$17='Internal Calcs'!$P$22,"",IF(Overview!$K$17='Internal Calcs'!$P$23,IF(AM1765="","",AM1765),IF(ISNUMBER(A1765),IF(AM1765="",(IF(F1765="Short",G1765-H1765,H1765-G1765)*AZ1765-AX1765),(IF(F1765="Short",G1765-L1765,L1765-G1765)*AZ1765-AX1765)),"")))</f>
        <v/>
      </c>
      <c r="AQ1765" s="176" t="str">
        <f t="shared" si="622"/>
        <v/>
      </c>
      <c r="AR1765" s="176" t="str">
        <f t="shared" si="623"/>
        <v/>
      </c>
      <c r="AS1765" s="176" t="str">
        <f t="shared" si="624"/>
        <v/>
      </c>
      <c r="AT1765" s="176" t="str">
        <f>IF(ISNUMBER(A1765),MAX($AS$2:AS1765)-AS1765,"")</f>
        <v/>
      </c>
      <c r="AU1765" s="177" t="str">
        <f t="shared" si="625"/>
        <v/>
      </c>
      <c r="AV1765" s="178" t="str">
        <f t="shared" si="626"/>
        <v/>
      </c>
      <c r="AW1765" s="178" t="str">
        <f t="shared" si="627"/>
        <v/>
      </c>
      <c r="AX1765" s="179" t="str">
        <f ca="1">IF(ISNUMBER($A1765),INDIRECT(CONCATENATE("'Instrument List'!B",(MATCH(E1765,'Instrument List'!A:A,0))-0)),"")</f>
        <v/>
      </c>
      <c r="AY1765" s="179" t="str">
        <f ca="1">IF(ISNUMBER($A1765),INDIRECT(CONCATENATE("'Instrument List'!D",(MATCH(E1765,'Instrument List'!A:A,0))-0)),"")</f>
        <v/>
      </c>
      <c r="AZ1765" s="179" t="str">
        <f ca="1">IF(ISNUMBER($A1765),INDIRECT(CONCATENATE("'Instrument List'!C",(MATCH(E1765,'Instrument List'!A:A,0))-0)),"")</f>
        <v/>
      </c>
      <c r="BA1765" s="180" t="str">
        <f ca="1">IF(ISNUMBER(A1765),INDIRECT(CONCATENATE("'Instrument List'!E",(MATCH(E1765,'Instrument List'!A:A,0))-0)),"")</f>
        <v/>
      </c>
      <c r="BB1765" s="181" t="str">
        <f t="shared" si="628"/>
        <v/>
      </c>
      <c r="BC1765" s="181" t="str">
        <f t="shared" si="629"/>
        <v/>
      </c>
      <c r="BD1765" s="181" t="str">
        <f ca="1">IF(ISNUMBER(A1765),INDIRECT(CONCATENATE("'Instrument List'!F",(MATCH(E1765,'Instrument List'!A:A,0))-0)),"")</f>
        <v/>
      </c>
    </row>
    <row r="1766" spans="1:56">
      <c r="A1766" s="223" t="str">
        <f t="shared" si="609"/>
        <v/>
      </c>
      <c r="B1766" s="224"/>
      <c r="C1766" s="225"/>
      <c r="D1766" s="182"/>
      <c r="E1766" s="182"/>
      <c r="F1766" s="182"/>
      <c r="G1766" s="203"/>
      <c r="H1766" s="218"/>
      <c r="I1766" s="213"/>
      <c r="J1766" s="207"/>
      <c r="K1766" s="213"/>
      <c r="L1766" s="207"/>
      <c r="M1766" s="213"/>
      <c r="N1766" s="207"/>
      <c r="O1766" s="183" t="str">
        <f t="shared" si="610"/>
        <v/>
      </c>
      <c r="P1766" s="184"/>
      <c r="Q1766" s="184"/>
      <c r="R1766" s="275"/>
      <c r="S1766" s="185" t="str">
        <f t="shared" si="611"/>
        <v/>
      </c>
      <c r="T1766" s="185" t="str">
        <f t="shared" si="612"/>
        <v/>
      </c>
      <c r="U1766" s="275"/>
      <c r="V1766" s="275"/>
      <c r="W1766" s="276" t="str">
        <f t="shared" si="613"/>
        <v/>
      </c>
      <c r="X1766" s="276" t="str">
        <f t="shared" si="614"/>
        <v/>
      </c>
      <c r="Y1766" s="276" t="str">
        <f t="shared" si="615"/>
        <v/>
      </c>
      <c r="Z1766" s="275"/>
      <c r="AA1766" s="184"/>
      <c r="AB1766" s="184"/>
      <c r="AC1766" s="185" t="str">
        <f t="shared" si="616"/>
        <v/>
      </c>
      <c r="AD1766" s="185" t="str">
        <f t="shared" si="617"/>
        <v/>
      </c>
      <c r="AE1766" s="186"/>
      <c r="AF1766" s="187" t="str">
        <f t="shared" si="618"/>
        <v/>
      </c>
      <c r="AG1766" s="182"/>
      <c r="AH1766" s="184"/>
      <c r="AI1766" s="184"/>
      <c r="AJ1766" s="182"/>
      <c r="AK1766" s="188" t="str">
        <f t="shared" si="619"/>
        <v/>
      </c>
      <c r="AL1766" s="188" t="str">
        <f t="shared" si="620"/>
        <v/>
      </c>
      <c r="AM1766" s="188" t="str">
        <f t="shared" si="621"/>
        <v/>
      </c>
      <c r="AN1766" s="359" t="str">
        <f>IF(Overview!$K$17='Internal Calcs'!$P$22,IF(AK1766="","",AK1766),IF(Overview!$K$17='Internal Calcs'!$P$23,IF(AK1766="","",AK1766),IF(ISNUMBER(A1766),(IF(F1766="Short",G1766-H1766,H1766-G1766)*AZ1766-AX1766),"")))</f>
        <v/>
      </c>
      <c r="AO1766" s="401" t="str">
        <f>IF(Overview!$K$17='Internal Calcs'!$P$22,IF(AL1766="","",AL1766),IF(Overview!$K$17='Internal Calcs'!$P$23,IF(AL1766="","",AL1766),IF(ISNUMBER(A1766),IF(AL1766="",(IF(F1766="Short",G1766-H1766,H1766-G1766)*AZ1766-AX1766),(IF(F1766="Short",G1766-J1766,J1766-G1766)*AZ1766-AX1766)),"")))</f>
        <v/>
      </c>
      <c r="AP1766" s="359" t="str">
        <f>IF(Overview!$K$17='Internal Calcs'!$P$22,"",IF(Overview!$K$17='Internal Calcs'!$P$23,IF(AM1766="","",AM1766),IF(ISNUMBER(A1766),IF(AM1766="",(IF(F1766="Short",G1766-H1766,H1766-G1766)*AZ1766-AX1766),(IF(F1766="Short",G1766-L1766,L1766-G1766)*AZ1766-AX1766)),"")))</f>
        <v/>
      </c>
      <c r="AQ1766" s="188" t="str">
        <f t="shared" si="622"/>
        <v/>
      </c>
      <c r="AR1766" s="188" t="str">
        <f t="shared" si="623"/>
        <v/>
      </c>
      <c r="AS1766" s="188" t="str">
        <f t="shared" si="624"/>
        <v/>
      </c>
      <c r="AT1766" s="188" t="str">
        <f>IF(ISNUMBER(A1766),MAX($AS$2:AS1766)-AS1766,"")</f>
        <v/>
      </c>
      <c r="AU1766" s="189" t="str">
        <f t="shared" si="625"/>
        <v/>
      </c>
      <c r="AV1766" s="190" t="str">
        <f t="shared" si="626"/>
        <v/>
      </c>
      <c r="AW1766" s="190" t="str">
        <f t="shared" si="627"/>
        <v/>
      </c>
      <c r="AX1766" s="191" t="str">
        <f ca="1">IF(ISNUMBER($A1766),INDIRECT(CONCATENATE("'Instrument List'!B",(MATCH(E1766,'Instrument List'!A:A,0))-0)),"")</f>
        <v/>
      </c>
      <c r="AY1766" s="191" t="str">
        <f ca="1">IF(ISNUMBER($A1766),INDIRECT(CONCATENATE("'Instrument List'!D",(MATCH(E1766,'Instrument List'!A:A,0))-0)),"")</f>
        <v/>
      </c>
      <c r="AZ1766" s="191" t="str">
        <f ca="1">IF(ISNUMBER($A1766),INDIRECT(CONCATENATE("'Instrument List'!C",(MATCH(E1766,'Instrument List'!A:A,0))-0)),"")</f>
        <v/>
      </c>
      <c r="BA1766" s="192" t="str">
        <f ca="1">IF(ISNUMBER(A1766),INDIRECT(CONCATENATE("'Instrument List'!E",(MATCH(E1766,'Instrument List'!A:A,0))-0)),"")</f>
        <v/>
      </c>
      <c r="BB1766" s="193" t="str">
        <f t="shared" si="628"/>
        <v/>
      </c>
      <c r="BC1766" s="193" t="str">
        <f t="shared" si="629"/>
        <v/>
      </c>
      <c r="BD1766" s="193" t="str">
        <f ca="1">IF(ISNUMBER(A1766),INDIRECT(CONCATENATE("'Instrument List'!F",(MATCH(E1766,'Instrument List'!A:A,0))-0)),"")</f>
        <v/>
      </c>
    </row>
    <row r="1767" spans="1:56">
      <c r="A1767" s="220" t="str">
        <f t="shared" si="609"/>
        <v/>
      </c>
      <c r="B1767" s="221"/>
      <c r="C1767" s="222"/>
      <c r="D1767" s="169"/>
      <c r="E1767" s="169"/>
      <c r="F1767" s="169"/>
      <c r="G1767" s="202"/>
      <c r="H1767" s="217"/>
      <c r="I1767" s="212"/>
      <c r="J1767" s="206"/>
      <c r="K1767" s="212"/>
      <c r="L1767" s="206"/>
      <c r="M1767" s="212"/>
      <c r="N1767" s="206"/>
      <c r="O1767" s="170" t="str">
        <f t="shared" si="610"/>
        <v/>
      </c>
      <c r="P1767" s="171"/>
      <c r="Q1767" s="171"/>
      <c r="R1767" s="171"/>
      <c r="S1767" s="172" t="str">
        <f t="shared" si="611"/>
        <v/>
      </c>
      <c r="T1767" s="172" t="str">
        <f t="shared" si="612"/>
        <v/>
      </c>
      <c r="U1767" s="171"/>
      <c r="V1767" s="171"/>
      <c r="W1767" s="173" t="str">
        <f t="shared" si="613"/>
        <v/>
      </c>
      <c r="X1767" s="173" t="str">
        <f t="shared" si="614"/>
        <v/>
      </c>
      <c r="Y1767" s="173" t="str">
        <f t="shared" si="615"/>
        <v/>
      </c>
      <c r="Z1767" s="171"/>
      <c r="AA1767" s="171"/>
      <c r="AB1767" s="171"/>
      <c r="AC1767" s="172" t="str">
        <f t="shared" si="616"/>
        <v/>
      </c>
      <c r="AD1767" s="172" t="str">
        <f t="shared" si="617"/>
        <v/>
      </c>
      <c r="AE1767" s="174"/>
      <c r="AF1767" s="175" t="str">
        <f t="shared" si="618"/>
        <v/>
      </c>
      <c r="AG1767" s="169"/>
      <c r="AH1767" s="171"/>
      <c r="AI1767" s="171"/>
      <c r="AJ1767" s="169"/>
      <c r="AK1767" s="176" t="str">
        <f t="shared" si="619"/>
        <v/>
      </c>
      <c r="AL1767" s="176" t="str">
        <f t="shared" si="620"/>
        <v/>
      </c>
      <c r="AM1767" s="176" t="str">
        <f t="shared" si="621"/>
        <v/>
      </c>
      <c r="AN1767" s="359" t="str">
        <f>IF(Overview!$K$17='Internal Calcs'!$P$22,IF(AK1767="","",AK1767),IF(Overview!$K$17='Internal Calcs'!$P$23,IF(AK1767="","",AK1767),IF(ISNUMBER(A1767),(IF(F1767="Short",G1767-H1767,H1767-G1767)*AZ1767-AX1767),"")))</f>
        <v/>
      </c>
      <c r="AO1767" s="401" t="str">
        <f>IF(Overview!$K$17='Internal Calcs'!$P$22,IF(AL1767="","",AL1767),IF(Overview!$K$17='Internal Calcs'!$P$23,IF(AL1767="","",AL1767),IF(ISNUMBER(A1767),IF(AL1767="",(IF(F1767="Short",G1767-H1767,H1767-G1767)*AZ1767-AX1767),(IF(F1767="Short",G1767-J1767,J1767-G1767)*AZ1767-AX1767)),"")))</f>
        <v/>
      </c>
      <c r="AP1767" s="359" t="str">
        <f>IF(Overview!$K$17='Internal Calcs'!$P$22,"",IF(Overview!$K$17='Internal Calcs'!$P$23,IF(AM1767="","",AM1767),IF(ISNUMBER(A1767),IF(AM1767="",(IF(F1767="Short",G1767-H1767,H1767-G1767)*AZ1767-AX1767),(IF(F1767="Short",G1767-L1767,L1767-G1767)*AZ1767-AX1767)),"")))</f>
        <v/>
      </c>
      <c r="AQ1767" s="176" t="str">
        <f t="shared" si="622"/>
        <v/>
      </c>
      <c r="AR1767" s="176" t="str">
        <f t="shared" si="623"/>
        <v/>
      </c>
      <c r="AS1767" s="176" t="str">
        <f t="shared" si="624"/>
        <v/>
      </c>
      <c r="AT1767" s="176" t="str">
        <f>IF(ISNUMBER(A1767),MAX($AS$2:AS1767)-AS1767,"")</f>
        <v/>
      </c>
      <c r="AU1767" s="177" t="str">
        <f t="shared" si="625"/>
        <v/>
      </c>
      <c r="AV1767" s="178" t="str">
        <f t="shared" si="626"/>
        <v/>
      </c>
      <c r="AW1767" s="178" t="str">
        <f t="shared" si="627"/>
        <v/>
      </c>
      <c r="AX1767" s="179" t="str">
        <f ca="1">IF(ISNUMBER($A1767),INDIRECT(CONCATENATE("'Instrument List'!B",(MATCH(E1767,'Instrument List'!A:A,0))-0)),"")</f>
        <v/>
      </c>
      <c r="AY1767" s="179" t="str">
        <f ca="1">IF(ISNUMBER($A1767),INDIRECT(CONCATENATE("'Instrument List'!D",(MATCH(E1767,'Instrument List'!A:A,0))-0)),"")</f>
        <v/>
      </c>
      <c r="AZ1767" s="179" t="str">
        <f ca="1">IF(ISNUMBER($A1767),INDIRECT(CONCATENATE("'Instrument List'!C",(MATCH(E1767,'Instrument List'!A:A,0))-0)),"")</f>
        <v/>
      </c>
      <c r="BA1767" s="180" t="str">
        <f ca="1">IF(ISNUMBER(A1767),INDIRECT(CONCATENATE("'Instrument List'!E",(MATCH(E1767,'Instrument List'!A:A,0))-0)),"")</f>
        <v/>
      </c>
      <c r="BB1767" s="181" t="str">
        <f t="shared" si="628"/>
        <v/>
      </c>
      <c r="BC1767" s="181" t="str">
        <f t="shared" si="629"/>
        <v/>
      </c>
      <c r="BD1767" s="181" t="str">
        <f ca="1">IF(ISNUMBER(A1767),INDIRECT(CONCATENATE("'Instrument List'!F",(MATCH(E1767,'Instrument List'!A:A,0))-0)),"")</f>
        <v/>
      </c>
    </row>
    <row r="1768" spans="1:56">
      <c r="A1768" s="223" t="str">
        <f t="shared" si="609"/>
        <v/>
      </c>
      <c r="B1768" s="224"/>
      <c r="C1768" s="225"/>
      <c r="D1768" s="182"/>
      <c r="E1768" s="182"/>
      <c r="F1768" s="182"/>
      <c r="G1768" s="203"/>
      <c r="H1768" s="218"/>
      <c r="I1768" s="213"/>
      <c r="J1768" s="207"/>
      <c r="K1768" s="213"/>
      <c r="L1768" s="207"/>
      <c r="M1768" s="213"/>
      <c r="N1768" s="207"/>
      <c r="O1768" s="183" t="str">
        <f t="shared" si="610"/>
        <v/>
      </c>
      <c r="P1768" s="184"/>
      <c r="Q1768" s="184"/>
      <c r="R1768" s="275"/>
      <c r="S1768" s="185" t="str">
        <f t="shared" si="611"/>
        <v/>
      </c>
      <c r="T1768" s="185" t="str">
        <f t="shared" si="612"/>
        <v/>
      </c>
      <c r="U1768" s="275"/>
      <c r="V1768" s="275"/>
      <c r="W1768" s="276" t="str">
        <f t="shared" si="613"/>
        <v/>
      </c>
      <c r="X1768" s="276" t="str">
        <f t="shared" si="614"/>
        <v/>
      </c>
      <c r="Y1768" s="276" t="str">
        <f t="shared" si="615"/>
        <v/>
      </c>
      <c r="Z1768" s="275"/>
      <c r="AA1768" s="184"/>
      <c r="AB1768" s="184"/>
      <c r="AC1768" s="185" t="str">
        <f t="shared" si="616"/>
        <v/>
      </c>
      <c r="AD1768" s="185" t="str">
        <f t="shared" si="617"/>
        <v/>
      </c>
      <c r="AE1768" s="186"/>
      <c r="AF1768" s="187" t="str">
        <f t="shared" si="618"/>
        <v/>
      </c>
      <c r="AG1768" s="182"/>
      <c r="AH1768" s="184"/>
      <c r="AI1768" s="184"/>
      <c r="AJ1768" s="182"/>
      <c r="AK1768" s="188" t="str">
        <f t="shared" si="619"/>
        <v/>
      </c>
      <c r="AL1768" s="188" t="str">
        <f t="shared" si="620"/>
        <v/>
      </c>
      <c r="AM1768" s="188" t="str">
        <f t="shared" si="621"/>
        <v/>
      </c>
      <c r="AN1768" s="359" t="str">
        <f>IF(Overview!$K$17='Internal Calcs'!$P$22,IF(AK1768="","",AK1768),IF(Overview!$K$17='Internal Calcs'!$P$23,IF(AK1768="","",AK1768),IF(ISNUMBER(A1768),(IF(F1768="Short",G1768-H1768,H1768-G1768)*AZ1768-AX1768),"")))</f>
        <v/>
      </c>
      <c r="AO1768" s="401" t="str">
        <f>IF(Overview!$K$17='Internal Calcs'!$P$22,IF(AL1768="","",AL1768),IF(Overview!$K$17='Internal Calcs'!$P$23,IF(AL1768="","",AL1768),IF(ISNUMBER(A1768),IF(AL1768="",(IF(F1768="Short",G1768-H1768,H1768-G1768)*AZ1768-AX1768),(IF(F1768="Short",G1768-J1768,J1768-G1768)*AZ1768-AX1768)),"")))</f>
        <v/>
      </c>
      <c r="AP1768" s="359" t="str">
        <f>IF(Overview!$K$17='Internal Calcs'!$P$22,"",IF(Overview!$K$17='Internal Calcs'!$P$23,IF(AM1768="","",AM1768),IF(ISNUMBER(A1768),IF(AM1768="",(IF(F1768="Short",G1768-H1768,H1768-G1768)*AZ1768-AX1768),(IF(F1768="Short",G1768-L1768,L1768-G1768)*AZ1768-AX1768)),"")))</f>
        <v/>
      </c>
      <c r="AQ1768" s="188" t="str">
        <f t="shared" si="622"/>
        <v/>
      </c>
      <c r="AR1768" s="188" t="str">
        <f t="shared" si="623"/>
        <v/>
      </c>
      <c r="AS1768" s="188" t="str">
        <f t="shared" si="624"/>
        <v/>
      </c>
      <c r="AT1768" s="188" t="str">
        <f>IF(ISNUMBER(A1768),MAX($AS$2:AS1768)-AS1768,"")</f>
        <v/>
      </c>
      <c r="AU1768" s="189" t="str">
        <f t="shared" si="625"/>
        <v/>
      </c>
      <c r="AV1768" s="190" t="str">
        <f t="shared" si="626"/>
        <v/>
      </c>
      <c r="AW1768" s="190" t="str">
        <f t="shared" si="627"/>
        <v/>
      </c>
      <c r="AX1768" s="191" t="str">
        <f ca="1">IF(ISNUMBER($A1768),INDIRECT(CONCATENATE("'Instrument List'!B",(MATCH(E1768,'Instrument List'!A:A,0))-0)),"")</f>
        <v/>
      </c>
      <c r="AY1768" s="191" t="str">
        <f ca="1">IF(ISNUMBER($A1768),INDIRECT(CONCATENATE("'Instrument List'!D",(MATCH(E1768,'Instrument List'!A:A,0))-0)),"")</f>
        <v/>
      </c>
      <c r="AZ1768" s="191" t="str">
        <f ca="1">IF(ISNUMBER($A1768),INDIRECT(CONCATENATE("'Instrument List'!C",(MATCH(E1768,'Instrument List'!A:A,0))-0)),"")</f>
        <v/>
      </c>
      <c r="BA1768" s="192" t="str">
        <f ca="1">IF(ISNUMBER(A1768),INDIRECT(CONCATENATE("'Instrument List'!E",(MATCH(E1768,'Instrument List'!A:A,0))-0)),"")</f>
        <v/>
      </c>
      <c r="BB1768" s="193" t="str">
        <f t="shared" si="628"/>
        <v/>
      </c>
      <c r="BC1768" s="193" t="str">
        <f t="shared" si="629"/>
        <v/>
      </c>
      <c r="BD1768" s="193" t="str">
        <f ca="1">IF(ISNUMBER(A1768),INDIRECT(CONCATENATE("'Instrument List'!F",(MATCH(E1768,'Instrument List'!A:A,0))-0)),"")</f>
        <v/>
      </c>
    </row>
    <row r="1769" spans="1:56">
      <c r="A1769" s="220" t="str">
        <f t="shared" si="609"/>
        <v/>
      </c>
      <c r="B1769" s="221"/>
      <c r="C1769" s="222"/>
      <c r="D1769" s="169"/>
      <c r="E1769" s="169"/>
      <c r="F1769" s="169"/>
      <c r="G1769" s="202"/>
      <c r="H1769" s="217"/>
      <c r="I1769" s="212"/>
      <c r="J1769" s="206"/>
      <c r="K1769" s="212"/>
      <c r="L1769" s="206"/>
      <c r="M1769" s="212"/>
      <c r="N1769" s="206"/>
      <c r="O1769" s="170" t="str">
        <f t="shared" si="610"/>
        <v/>
      </c>
      <c r="P1769" s="171"/>
      <c r="Q1769" s="171"/>
      <c r="R1769" s="171"/>
      <c r="S1769" s="172" t="str">
        <f t="shared" si="611"/>
        <v/>
      </c>
      <c r="T1769" s="172" t="str">
        <f t="shared" si="612"/>
        <v/>
      </c>
      <c r="U1769" s="171"/>
      <c r="V1769" s="171"/>
      <c r="W1769" s="173" t="str">
        <f t="shared" si="613"/>
        <v/>
      </c>
      <c r="X1769" s="173" t="str">
        <f t="shared" si="614"/>
        <v/>
      </c>
      <c r="Y1769" s="173" t="str">
        <f t="shared" si="615"/>
        <v/>
      </c>
      <c r="Z1769" s="171"/>
      <c r="AA1769" s="171"/>
      <c r="AB1769" s="171"/>
      <c r="AC1769" s="172" t="str">
        <f t="shared" si="616"/>
        <v/>
      </c>
      <c r="AD1769" s="172" t="str">
        <f t="shared" si="617"/>
        <v/>
      </c>
      <c r="AE1769" s="174"/>
      <c r="AF1769" s="175" t="str">
        <f t="shared" si="618"/>
        <v/>
      </c>
      <c r="AG1769" s="169"/>
      <c r="AH1769" s="171"/>
      <c r="AI1769" s="171"/>
      <c r="AJ1769" s="169"/>
      <c r="AK1769" s="176" t="str">
        <f t="shared" si="619"/>
        <v/>
      </c>
      <c r="AL1769" s="176" t="str">
        <f t="shared" si="620"/>
        <v/>
      </c>
      <c r="AM1769" s="176" t="str">
        <f t="shared" si="621"/>
        <v/>
      </c>
      <c r="AN1769" s="359" t="str">
        <f>IF(Overview!$K$17='Internal Calcs'!$P$22,IF(AK1769="","",AK1769),IF(Overview!$K$17='Internal Calcs'!$P$23,IF(AK1769="","",AK1769),IF(ISNUMBER(A1769),(IF(F1769="Short",G1769-H1769,H1769-G1769)*AZ1769-AX1769),"")))</f>
        <v/>
      </c>
      <c r="AO1769" s="401" t="str">
        <f>IF(Overview!$K$17='Internal Calcs'!$P$22,IF(AL1769="","",AL1769),IF(Overview!$K$17='Internal Calcs'!$P$23,IF(AL1769="","",AL1769),IF(ISNUMBER(A1769),IF(AL1769="",(IF(F1769="Short",G1769-H1769,H1769-G1769)*AZ1769-AX1769),(IF(F1769="Short",G1769-J1769,J1769-G1769)*AZ1769-AX1769)),"")))</f>
        <v/>
      </c>
      <c r="AP1769" s="359" t="str">
        <f>IF(Overview!$K$17='Internal Calcs'!$P$22,"",IF(Overview!$K$17='Internal Calcs'!$P$23,IF(AM1769="","",AM1769),IF(ISNUMBER(A1769),IF(AM1769="",(IF(F1769="Short",G1769-H1769,H1769-G1769)*AZ1769-AX1769),(IF(F1769="Short",G1769-L1769,L1769-G1769)*AZ1769-AX1769)),"")))</f>
        <v/>
      </c>
      <c r="AQ1769" s="176" t="str">
        <f t="shared" si="622"/>
        <v/>
      </c>
      <c r="AR1769" s="176" t="str">
        <f t="shared" si="623"/>
        <v/>
      </c>
      <c r="AS1769" s="176" t="str">
        <f t="shared" si="624"/>
        <v/>
      </c>
      <c r="AT1769" s="176" t="str">
        <f>IF(ISNUMBER(A1769),MAX($AS$2:AS1769)-AS1769,"")</f>
        <v/>
      </c>
      <c r="AU1769" s="177" t="str">
        <f t="shared" si="625"/>
        <v/>
      </c>
      <c r="AV1769" s="178" t="str">
        <f t="shared" si="626"/>
        <v/>
      </c>
      <c r="AW1769" s="178" t="str">
        <f t="shared" si="627"/>
        <v/>
      </c>
      <c r="AX1769" s="179" t="str">
        <f ca="1">IF(ISNUMBER($A1769),INDIRECT(CONCATENATE("'Instrument List'!B",(MATCH(E1769,'Instrument List'!A:A,0))-0)),"")</f>
        <v/>
      </c>
      <c r="AY1769" s="179" t="str">
        <f ca="1">IF(ISNUMBER($A1769),INDIRECT(CONCATENATE("'Instrument List'!D",(MATCH(E1769,'Instrument List'!A:A,0))-0)),"")</f>
        <v/>
      </c>
      <c r="AZ1769" s="179" t="str">
        <f ca="1">IF(ISNUMBER($A1769),INDIRECT(CONCATENATE("'Instrument List'!C",(MATCH(E1769,'Instrument List'!A:A,0))-0)),"")</f>
        <v/>
      </c>
      <c r="BA1769" s="180" t="str">
        <f ca="1">IF(ISNUMBER(A1769),INDIRECT(CONCATENATE("'Instrument List'!E",(MATCH(E1769,'Instrument List'!A:A,0))-0)),"")</f>
        <v/>
      </c>
      <c r="BB1769" s="181" t="str">
        <f t="shared" si="628"/>
        <v/>
      </c>
      <c r="BC1769" s="181" t="str">
        <f t="shared" si="629"/>
        <v/>
      </c>
      <c r="BD1769" s="181" t="str">
        <f ca="1">IF(ISNUMBER(A1769),INDIRECT(CONCATENATE("'Instrument List'!F",(MATCH(E1769,'Instrument List'!A:A,0))-0)),"")</f>
        <v/>
      </c>
    </row>
    <row r="1770" spans="1:56">
      <c r="A1770" s="223" t="str">
        <f t="shared" si="609"/>
        <v/>
      </c>
      <c r="B1770" s="224"/>
      <c r="C1770" s="225"/>
      <c r="D1770" s="182"/>
      <c r="E1770" s="182"/>
      <c r="F1770" s="182"/>
      <c r="G1770" s="203"/>
      <c r="H1770" s="218"/>
      <c r="I1770" s="213"/>
      <c r="J1770" s="207"/>
      <c r="K1770" s="213"/>
      <c r="L1770" s="207"/>
      <c r="M1770" s="213"/>
      <c r="N1770" s="207"/>
      <c r="O1770" s="183" t="str">
        <f t="shared" si="610"/>
        <v/>
      </c>
      <c r="P1770" s="184"/>
      <c r="Q1770" s="184"/>
      <c r="R1770" s="275"/>
      <c r="S1770" s="185" t="str">
        <f t="shared" si="611"/>
        <v/>
      </c>
      <c r="T1770" s="185" t="str">
        <f t="shared" si="612"/>
        <v/>
      </c>
      <c r="U1770" s="275"/>
      <c r="V1770" s="275"/>
      <c r="W1770" s="276" t="str">
        <f t="shared" si="613"/>
        <v/>
      </c>
      <c r="X1770" s="276" t="str">
        <f t="shared" si="614"/>
        <v/>
      </c>
      <c r="Y1770" s="276" t="str">
        <f t="shared" si="615"/>
        <v/>
      </c>
      <c r="Z1770" s="275"/>
      <c r="AA1770" s="184"/>
      <c r="AB1770" s="184"/>
      <c r="AC1770" s="185" t="str">
        <f t="shared" si="616"/>
        <v/>
      </c>
      <c r="AD1770" s="185" t="str">
        <f t="shared" si="617"/>
        <v/>
      </c>
      <c r="AE1770" s="186"/>
      <c r="AF1770" s="187" t="str">
        <f t="shared" si="618"/>
        <v/>
      </c>
      <c r="AG1770" s="182"/>
      <c r="AH1770" s="184"/>
      <c r="AI1770" s="184"/>
      <c r="AJ1770" s="182"/>
      <c r="AK1770" s="188" t="str">
        <f t="shared" si="619"/>
        <v/>
      </c>
      <c r="AL1770" s="188" t="str">
        <f t="shared" si="620"/>
        <v/>
      </c>
      <c r="AM1770" s="188" t="str">
        <f t="shared" si="621"/>
        <v/>
      </c>
      <c r="AN1770" s="359" t="str">
        <f>IF(Overview!$K$17='Internal Calcs'!$P$22,IF(AK1770="","",AK1770),IF(Overview!$K$17='Internal Calcs'!$P$23,IF(AK1770="","",AK1770),IF(ISNUMBER(A1770),(IF(F1770="Short",G1770-H1770,H1770-G1770)*AZ1770-AX1770),"")))</f>
        <v/>
      </c>
      <c r="AO1770" s="401" t="str">
        <f>IF(Overview!$K$17='Internal Calcs'!$P$22,IF(AL1770="","",AL1770),IF(Overview!$K$17='Internal Calcs'!$P$23,IF(AL1770="","",AL1770),IF(ISNUMBER(A1770),IF(AL1770="",(IF(F1770="Short",G1770-H1770,H1770-G1770)*AZ1770-AX1770),(IF(F1770="Short",G1770-J1770,J1770-G1770)*AZ1770-AX1770)),"")))</f>
        <v/>
      </c>
      <c r="AP1770" s="359" t="str">
        <f>IF(Overview!$K$17='Internal Calcs'!$P$22,"",IF(Overview!$K$17='Internal Calcs'!$P$23,IF(AM1770="","",AM1770),IF(ISNUMBER(A1770),IF(AM1770="",(IF(F1770="Short",G1770-H1770,H1770-G1770)*AZ1770-AX1770),(IF(F1770="Short",G1770-L1770,L1770-G1770)*AZ1770-AX1770)),"")))</f>
        <v/>
      </c>
      <c r="AQ1770" s="188" t="str">
        <f t="shared" si="622"/>
        <v/>
      </c>
      <c r="AR1770" s="188" t="str">
        <f t="shared" si="623"/>
        <v/>
      </c>
      <c r="AS1770" s="188" t="str">
        <f t="shared" si="624"/>
        <v/>
      </c>
      <c r="AT1770" s="188" t="str">
        <f>IF(ISNUMBER(A1770),MAX($AS$2:AS1770)-AS1770,"")</f>
        <v/>
      </c>
      <c r="AU1770" s="189" t="str">
        <f t="shared" si="625"/>
        <v/>
      </c>
      <c r="AV1770" s="190" t="str">
        <f t="shared" si="626"/>
        <v/>
      </c>
      <c r="AW1770" s="190" t="str">
        <f t="shared" si="627"/>
        <v/>
      </c>
      <c r="AX1770" s="191" t="str">
        <f ca="1">IF(ISNUMBER($A1770),INDIRECT(CONCATENATE("'Instrument List'!B",(MATCH(E1770,'Instrument List'!A:A,0))-0)),"")</f>
        <v/>
      </c>
      <c r="AY1770" s="191" t="str">
        <f ca="1">IF(ISNUMBER($A1770),INDIRECT(CONCATENATE("'Instrument List'!D",(MATCH(E1770,'Instrument List'!A:A,0))-0)),"")</f>
        <v/>
      </c>
      <c r="AZ1770" s="191" t="str">
        <f ca="1">IF(ISNUMBER($A1770),INDIRECT(CONCATENATE("'Instrument List'!C",(MATCH(E1770,'Instrument List'!A:A,0))-0)),"")</f>
        <v/>
      </c>
      <c r="BA1770" s="192" t="str">
        <f ca="1">IF(ISNUMBER(A1770),INDIRECT(CONCATENATE("'Instrument List'!E",(MATCH(E1770,'Instrument List'!A:A,0))-0)),"")</f>
        <v/>
      </c>
      <c r="BB1770" s="193" t="str">
        <f t="shared" si="628"/>
        <v/>
      </c>
      <c r="BC1770" s="193" t="str">
        <f t="shared" si="629"/>
        <v/>
      </c>
      <c r="BD1770" s="193" t="str">
        <f ca="1">IF(ISNUMBER(A1770),INDIRECT(CONCATENATE("'Instrument List'!F",(MATCH(E1770,'Instrument List'!A:A,0))-0)),"")</f>
        <v/>
      </c>
    </row>
    <row r="1771" spans="1:56">
      <c r="A1771" s="220" t="str">
        <f t="shared" si="609"/>
        <v/>
      </c>
      <c r="B1771" s="221"/>
      <c r="C1771" s="222"/>
      <c r="D1771" s="169"/>
      <c r="E1771" s="169"/>
      <c r="F1771" s="169"/>
      <c r="G1771" s="202"/>
      <c r="H1771" s="217"/>
      <c r="I1771" s="212"/>
      <c r="J1771" s="206"/>
      <c r="K1771" s="212"/>
      <c r="L1771" s="206"/>
      <c r="M1771" s="212"/>
      <c r="N1771" s="206"/>
      <c r="O1771" s="170" t="str">
        <f t="shared" si="610"/>
        <v/>
      </c>
      <c r="P1771" s="171"/>
      <c r="Q1771" s="171"/>
      <c r="R1771" s="171"/>
      <c r="S1771" s="172" t="str">
        <f t="shared" si="611"/>
        <v/>
      </c>
      <c r="T1771" s="172" t="str">
        <f t="shared" si="612"/>
        <v/>
      </c>
      <c r="U1771" s="171"/>
      <c r="V1771" s="171"/>
      <c r="W1771" s="173" t="str">
        <f t="shared" si="613"/>
        <v/>
      </c>
      <c r="X1771" s="173" t="str">
        <f t="shared" si="614"/>
        <v/>
      </c>
      <c r="Y1771" s="173" t="str">
        <f t="shared" si="615"/>
        <v/>
      </c>
      <c r="Z1771" s="171"/>
      <c r="AA1771" s="171"/>
      <c r="AB1771" s="171"/>
      <c r="AC1771" s="172" t="str">
        <f t="shared" si="616"/>
        <v/>
      </c>
      <c r="AD1771" s="172" t="str">
        <f t="shared" si="617"/>
        <v/>
      </c>
      <c r="AE1771" s="174"/>
      <c r="AF1771" s="175" t="str">
        <f t="shared" si="618"/>
        <v/>
      </c>
      <c r="AG1771" s="169"/>
      <c r="AH1771" s="171"/>
      <c r="AI1771" s="171"/>
      <c r="AJ1771" s="169"/>
      <c r="AK1771" s="176" t="str">
        <f t="shared" si="619"/>
        <v/>
      </c>
      <c r="AL1771" s="176" t="str">
        <f t="shared" si="620"/>
        <v/>
      </c>
      <c r="AM1771" s="176" t="str">
        <f t="shared" si="621"/>
        <v/>
      </c>
      <c r="AN1771" s="359" t="str">
        <f>IF(Overview!$K$17='Internal Calcs'!$P$22,IF(AK1771="","",AK1771),IF(Overview!$K$17='Internal Calcs'!$P$23,IF(AK1771="","",AK1771),IF(ISNUMBER(A1771),(IF(F1771="Short",G1771-H1771,H1771-G1771)*AZ1771-AX1771),"")))</f>
        <v/>
      </c>
      <c r="AO1771" s="401" t="str">
        <f>IF(Overview!$K$17='Internal Calcs'!$P$22,IF(AL1771="","",AL1771),IF(Overview!$K$17='Internal Calcs'!$P$23,IF(AL1771="","",AL1771),IF(ISNUMBER(A1771),IF(AL1771="",(IF(F1771="Short",G1771-H1771,H1771-G1771)*AZ1771-AX1771),(IF(F1771="Short",G1771-J1771,J1771-G1771)*AZ1771-AX1771)),"")))</f>
        <v/>
      </c>
      <c r="AP1771" s="359" t="str">
        <f>IF(Overview!$K$17='Internal Calcs'!$P$22,"",IF(Overview!$K$17='Internal Calcs'!$P$23,IF(AM1771="","",AM1771),IF(ISNUMBER(A1771),IF(AM1771="",(IF(F1771="Short",G1771-H1771,H1771-G1771)*AZ1771-AX1771),(IF(F1771="Short",G1771-L1771,L1771-G1771)*AZ1771-AX1771)),"")))</f>
        <v/>
      </c>
      <c r="AQ1771" s="176" t="str">
        <f t="shared" si="622"/>
        <v/>
      </c>
      <c r="AR1771" s="176" t="str">
        <f t="shared" si="623"/>
        <v/>
      </c>
      <c r="AS1771" s="176" t="str">
        <f t="shared" si="624"/>
        <v/>
      </c>
      <c r="AT1771" s="176" t="str">
        <f>IF(ISNUMBER(A1771),MAX($AS$2:AS1771)-AS1771,"")</f>
        <v/>
      </c>
      <c r="AU1771" s="177" t="str">
        <f t="shared" si="625"/>
        <v/>
      </c>
      <c r="AV1771" s="178" t="str">
        <f t="shared" si="626"/>
        <v/>
      </c>
      <c r="AW1771" s="178" t="str">
        <f t="shared" si="627"/>
        <v/>
      </c>
      <c r="AX1771" s="179" t="str">
        <f ca="1">IF(ISNUMBER($A1771),INDIRECT(CONCATENATE("'Instrument List'!B",(MATCH(E1771,'Instrument List'!A:A,0))-0)),"")</f>
        <v/>
      </c>
      <c r="AY1771" s="179" t="str">
        <f ca="1">IF(ISNUMBER($A1771),INDIRECT(CONCATENATE("'Instrument List'!D",(MATCH(E1771,'Instrument List'!A:A,0))-0)),"")</f>
        <v/>
      </c>
      <c r="AZ1771" s="179" t="str">
        <f ca="1">IF(ISNUMBER($A1771),INDIRECT(CONCATENATE("'Instrument List'!C",(MATCH(E1771,'Instrument List'!A:A,0))-0)),"")</f>
        <v/>
      </c>
      <c r="BA1771" s="180" t="str">
        <f ca="1">IF(ISNUMBER(A1771),INDIRECT(CONCATENATE("'Instrument List'!E",(MATCH(E1771,'Instrument List'!A:A,0))-0)),"")</f>
        <v/>
      </c>
      <c r="BB1771" s="181" t="str">
        <f t="shared" si="628"/>
        <v/>
      </c>
      <c r="BC1771" s="181" t="str">
        <f t="shared" si="629"/>
        <v/>
      </c>
      <c r="BD1771" s="181" t="str">
        <f ca="1">IF(ISNUMBER(A1771),INDIRECT(CONCATENATE("'Instrument List'!F",(MATCH(E1771,'Instrument List'!A:A,0))-0)),"")</f>
        <v/>
      </c>
    </row>
    <row r="1772" spans="1:56">
      <c r="A1772" s="223" t="str">
        <f t="shared" si="609"/>
        <v/>
      </c>
      <c r="B1772" s="224"/>
      <c r="C1772" s="225"/>
      <c r="D1772" s="182"/>
      <c r="E1772" s="182"/>
      <c r="F1772" s="182"/>
      <c r="G1772" s="203"/>
      <c r="H1772" s="218"/>
      <c r="I1772" s="213"/>
      <c r="J1772" s="207"/>
      <c r="K1772" s="213"/>
      <c r="L1772" s="207"/>
      <c r="M1772" s="213"/>
      <c r="N1772" s="207"/>
      <c r="O1772" s="183" t="str">
        <f t="shared" si="610"/>
        <v/>
      </c>
      <c r="P1772" s="184"/>
      <c r="Q1772" s="184"/>
      <c r="R1772" s="275"/>
      <c r="S1772" s="185" t="str">
        <f t="shared" si="611"/>
        <v/>
      </c>
      <c r="T1772" s="185" t="str">
        <f t="shared" si="612"/>
        <v/>
      </c>
      <c r="U1772" s="275"/>
      <c r="V1772" s="275"/>
      <c r="W1772" s="276" t="str">
        <f t="shared" si="613"/>
        <v/>
      </c>
      <c r="X1772" s="276" t="str">
        <f t="shared" si="614"/>
        <v/>
      </c>
      <c r="Y1772" s="276" t="str">
        <f t="shared" si="615"/>
        <v/>
      </c>
      <c r="Z1772" s="275"/>
      <c r="AA1772" s="184"/>
      <c r="AB1772" s="184"/>
      <c r="AC1772" s="185" t="str">
        <f t="shared" si="616"/>
        <v/>
      </c>
      <c r="AD1772" s="185" t="str">
        <f t="shared" si="617"/>
        <v/>
      </c>
      <c r="AE1772" s="186"/>
      <c r="AF1772" s="187" t="str">
        <f t="shared" si="618"/>
        <v/>
      </c>
      <c r="AG1772" s="182"/>
      <c r="AH1772" s="184"/>
      <c r="AI1772" s="184"/>
      <c r="AJ1772" s="182"/>
      <c r="AK1772" s="188" t="str">
        <f t="shared" si="619"/>
        <v/>
      </c>
      <c r="AL1772" s="188" t="str">
        <f t="shared" si="620"/>
        <v/>
      </c>
      <c r="AM1772" s="188" t="str">
        <f t="shared" si="621"/>
        <v/>
      </c>
      <c r="AN1772" s="359" t="str">
        <f>IF(Overview!$K$17='Internal Calcs'!$P$22,IF(AK1772="","",AK1772),IF(Overview!$K$17='Internal Calcs'!$P$23,IF(AK1772="","",AK1772),IF(ISNUMBER(A1772),(IF(F1772="Short",G1772-H1772,H1772-G1772)*AZ1772-AX1772),"")))</f>
        <v/>
      </c>
      <c r="AO1772" s="401" t="str">
        <f>IF(Overview!$K$17='Internal Calcs'!$P$22,IF(AL1772="","",AL1772),IF(Overview!$K$17='Internal Calcs'!$P$23,IF(AL1772="","",AL1772),IF(ISNUMBER(A1772),IF(AL1772="",(IF(F1772="Short",G1772-H1772,H1772-G1772)*AZ1772-AX1772),(IF(F1772="Short",G1772-J1772,J1772-G1772)*AZ1772-AX1772)),"")))</f>
        <v/>
      </c>
      <c r="AP1772" s="359" t="str">
        <f>IF(Overview!$K$17='Internal Calcs'!$P$22,"",IF(Overview!$K$17='Internal Calcs'!$P$23,IF(AM1772="","",AM1772),IF(ISNUMBER(A1772),IF(AM1772="",(IF(F1772="Short",G1772-H1772,H1772-G1772)*AZ1772-AX1772),(IF(F1772="Short",G1772-L1772,L1772-G1772)*AZ1772-AX1772)),"")))</f>
        <v/>
      </c>
      <c r="AQ1772" s="188" t="str">
        <f t="shared" si="622"/>
        <v/>
      </c>
      <c r="AR1772" s="188" t="str">
        <f t="shared" si="623"/>
        <v/>
      </c>
      <c r="AS1772" s="188" t="str">
        <f t="shared" si="624"/>
        <v/>
      </c>
      <c r="AT1772" s="188" t="str">
        <f>IF(ISNUMBER(A1772),MAX($AS$2:AS1772)-AS1772,"")</f>
        <v/>
      </c>
      <c r="AU1772" s="189" t="str">
        <f t="shared" si="625"/>
        <v/>
      </c>
      <c r="AV1772" s="190" t="str">
        <f t="shared" si="626"/>
        <v/>
      </c>
      <c r="AW1772" s="190" t="str">
        <f t="shared" si="627"/>
        <v/>
      </c>
      <c r="AX1772" s="191" t="str">
        <f ca="1">IF(ISNUMBER($A1772),INDIRECT(CONCATENATE("'Instrument List'!B",(MATCH(E1772,'Instrument List'!A:A,0))-0)),"")</f>
        <v/>
      </c>
      <c r="AY1772" s="191" t="str">
        <f ca="1">IF(ISNUMBER($A1772),INDIRECT(CONCATENATE("'Instrument List'!D",(MATCH(E1772,'Instrument List'!A:A,0))-0)),"")</f>
        <v/>
      </c>
      <c r="AZ1772" s="191" t="str">
        <f ca="1">IF(ISNUMBER($A1772),INDIRECT(CONCATENATE("'Instrument List'!C",(MATCH(E1772,'Instrument List'!A:A,0))-0)),"")</f>
        <v/>
      </c>
      <c r="BA1772" s="192" t="str">
        <f ca="1">IF(ISNUMBER(A1772),INDIRECT(CONCATENATE("'Instrument List'!E",(MATCH(E1772,'Instrument List'!A:A,0))-0)),"")</f>
        <v/>
      </c>
      <c r="BB1772" s="193" t="str">
        <f t="shared" si="628"/>
        <v/>
      </c>
      <c r="BC1772" s="193" t="str">
        <f t="shared" si="629"/>
        <v/>
      </c>
      <c r="BD1772" s="193" t="str">
        <f ca="1">IF(ISNUMBER(A1772),INDIRECT(CONCATENATE("'Instrument List'!F",(MATCH(E1772,'Instrument List'!A:A,0))-0)),"")</f>
        <v/>
      </c>
    </row>
    <row r="1773" spans="1:56">
      <c r="A1773" s="220" t="str">
        <f t="shared" si="609"/>
        <v/>
      </c>
      <c r="B1773" s="221"/>
      <c r="C1773" s="222"/>
      <c r="D1773" s="169"/>
      <c r="E1773" s="169"/>
      <c r="F1773" s="169"/>
      <c r="G1773" s="202"/>
      <c r="H1773" s="217"/>
      <c r="I1773" s="212"/>
      <c r="J1773" s="206"/>
      <c r="K1773" s="212"/>
      <c r="L1773" s="206"/>
      <c r="M1773" s="212"/>
      <c r="N1773" s="206"/>
      <c r="O1773" s="170" t="str">
        <f t="shared" si="610"/>
        <v/>
      </c>
      <c r="P1773" s="171"/>
      <c r="Q1773" s="171"/>
      <c r="R1773" s="171"/>
      <c r="S1773" s="172" t="str">
        <f t="shared" si="611"/>
        <v/>
      </c>
      <c r="T1773" s="172" t="str">
        <f t="shared" si="612"/>
        <v/>
      </c>
      <c r="U1773" s="171"/>
      <c r="V1773" s="171"/>
      <c r="W1773" s="173" t="str">
        <f t="shared" si="613"/>
        <v/>
      </c>
      <c r="X1773" s="173" t="str">
        <f t="shared" si="614"/>
        <v/>
      </c>
      <c r="Y1773" s="173" t="str">
        <f t="shared" si="615"/>
        <v/>
      </c>
      <c r="Z1773" s="171"/>
      <c r="AA1773" s="171"/>
      <c r="AB1773" s="171"/>
      <c r="AC1773" s="172" t="str">
        <f t="shared" si="616"/>
        <v/>
      </c>
      <c r="AD1773" s="172" t="str">
        <f t="shared" si="617"/>
        <v/>
      </c>
      <c r="AE1773" s="174"/>
      <c r="AF1773" s="175" t="str">
        <f t="shared" si="618"/>
        <v/>
      </c>
      <c r="AG1773" s="169"/>
      <c r="AH1773" s="171"/>
      <c r="AI1773" s="171"/>
      <c r="AJ1773" s="169"/>
      <c r="AK1773" s="176" t="str">
        <f t="shared" si="619"/>
        <v/>
      </c>
      <c r="AL1773" s="176" t="str">
        <f t="shared" si="620"/>
        <v/>
      </c>
      <c r="AM1773" s="176" t="str">
        <f t="shared" si="621"/>
        <v/>
      </c>
      <c r="AN1773" s="359" t="str">
        <f>IF(Overview!$K$17='Internal Calcs'!$P$22,IF(AK1773="","",AK1773),IF(Overview!$K$17='Internal Calcs'!$P$23,IF(AK1773="","",AK1773),IF(ISNUMBER(A1773),(IF(F1773="Short",G1773-H1773,H1773-G1773)*AZ1773-AX1773),"")))</f>
        <v/>
      </c>
      <c r="AO1773" s="401" t="str">
        <f>IF(Overview!$K$17='Internal Calcs'!$P$22,IF(AL1773="","",AL1773),IF(Overview!$K$17='Internal Calcs'!$P$23,IF(AL1773="","",AL1773),IF(ISNUMBER(A1773),IF(AL1773="",(IF(F1773="Short",G1773-H1773,H1773-G1773)*AZ1773-AX1773),(IF(F1773="Short",G1773-J1773,J1773-G1773)*AZ1773-AX1773)),"")))</f>
        <v/>
      </c>
      <c r="AP1773" s="359" t="str">
        <f>IF(Overview!$K$17='Internal Calcs'!$P$22,"",IF(Overview!$K$17='Internal Calcs'!$P$23,IF(AM1773="","",AM1773),IF(ISNUMBER(A1773),IF(AM1773="",(IF(F1773="Short",G1773-H1773,H1773-G1773)*AZ1773-AX1773),(IF(F1773="Short",G1773-L1773,L1773-G1773)*AZ1773-AX1773)),"")))</f>
        <v/>
      </c>
      <c r="AQ1773" s="176" t="str">
        <f t="shared" si="622"/>
        <v/>
      </c>
      <c r="AR1773" s="176" t="str">
        <f t="shared" si="623"/>
        <v/>
      </c>
      <c r="AS1773" s="176" t="str">
        <f t="shared" si="624"/>
        <v/>
      </c>
      <c r="AT1773" s="176" t="str">
        <f>IF(ISNUMBER(A1773),MAX($AS$2:AS1773)-AS1773,"")</f>
        <v/>
      </c>
      <c r="AU1773" s="177" t="str">
        <f t="shared" si="625"/>
        <v/>
      </c>
      <c r="AV1773" s="178" t="str">
        <f t="shared" si="626"/>
        <v/>
      </c>
      <c r="AW1773" s="178" t="str">
        <f t="shared" si="627"/>
        <v/>
      </c>
      <c r="AX1773" s="179" t="str">
        <f ca="1">IF(ISNUMBER($A1773),INDIRECT(CONCATENATE("'Instrument List'!B",(MATCH(E1773,'Instrument List'!A:A,0))-0)),"")</f>
        <v/>
      </c>
      <c r="AY1773" s="179" t="str">
        <f ca="1">IF(ISNUMBER($A1773),INDIRECT(CONCATENATE("'Instrument List'!D",(MATCH(E1773,'Instrument List'!A:A,0))-0)),"")</f>
        <v/>
      </c>
      <c r="AZ1773" s="179" t="str">
        <f ca="1">IF(ISNUMBER($A1773),INDIRECT(CONCATENATE("'Instrument List'!C",(MATCH(E1773,'Instrument List'!A:A,0))-0)),"")</f>
        <v/>
      </c>
      <c r="BA1773" s="180" t="str">
        <f ca="1">IF(ISNUMBER(A1773),INDIRECT(CONCATENATE("'Instrument List'!E",(MATCH(E1773,'Instrument List'!A:A,0))-0)),"")</f>
        <v/>
      </c>
      <c r="BB1773" s="181" t="str">
        <f t="shared" si="628"/>
        <v/>
      </c>
      <c r="BC1773" s="181" t="str">
        <f t="shared" si="629"/>
        <v/>
      </c>
      <c r="BD1773" s="181" t="str">
        <f ca="1">IF(ISNUMBER(A1773),INDIRECT(CONCATENATE("'Instrument List'!F",(MATCH(E1773,'Instrument List'!A:A,0))-0)),"")</f>
        <v/>
      </c>
    </row>
    <row r="1774" spans="1:56">
      <c r="A1774" s="223" t="str">
        <f t="shared" si="609"/>
        <v/>
      </c>
      <c r="B1774" s="224"/>
      <c r="C1774" s="225"/>
      <c r="D1774" s="182"/>
      <c r="E1774" s="182"/>
      <c r="F1774" s="182"/>
      <c r="G1774" s="203"/>
      <c r="H1774" s="218"/>
      <c r="I1774" s="213"/>
      <c r="J1774" s="207"/>
      <c r="K1774" s="213"/>
      <c r="L1774" s="207"/>
      <c r="M1774" s="213"/>
      <c r="N1774" s="207"/>
      <c r="O1774" s="183" t="str">
        <f t="shared" si="610"/>
        <v/>
      </c>
      <c r="P1774" s="184"/>
      <c r="Q1774" s="184"/>
      <c r="R1774" s="275"/>
      <c r="S1774" s="185" t="str">
        <f t="shared" si="611"/>
        <v/>
      </c>
      <c r="T1774" s="185" t="str">
        <f t="shared" si="612"/>
        <v/>
      </c>
      <c r="U1774" s="275"/>
      <c r="V1774" s="275"/>
      <c r="W1774" s="276" t="str">
        <f t="shared" si="613"/>
        <v/>
      </c>
      <c r="X1774" s="276" t="str">
        <f t="shared" si="614"/>
        <v/>
      </c>
      <c r="Y1774" s="276" t="str">
        <f t="shared" si="615"/>
        <v/>
      </c>
      <c r="Z1774" s="275"/>
      <c r="AA1774" s="184"/>
      <c r="AB1774" s="184"/>
      <c r="AC1774" s="185" t="str">
        <f t="shared" si="616"/>
        <v/>
      </c>
      <c r="AD1774" s="185" t="str">
        <f t="shared" si="617"/>
        <v/>
      </c>
      <c r="AE1774" s="186"/>
      <c r="AF1774" s="187" t="str">
        <f t="shared" si="618"/>
        <v/>
      </c>
      <c r="AG1774" s="182"/>
      <c r="AH1774" s="184"/>
      <c r="AI1774" s="184"/>
      <c r="AJ1774" s="182"/>
      <c r="AK1774" s="188" t="str">
        <f t="shared" si="619"/>
        <v/>
      </c>
      <c r="AL1774" s="188" t="str">
        <f t="shared" si="620"/>
        <v/>
      </c>
      <c r="AM1774" s="188" t="str">
        <f t="shared" si="621"/>
        <v/>
      </c>
      <c r="AN1774" s="359" t="str">
        <f>IF(Overview!$K$17='Internal Calcs'!$P$22,IF(AK1774="","",AK1774),IF(Overview!$K$17='Internal Calcs'!$P$23,IF(AK1774="","",AK1774),IF(ISNUMBER(A1774),(IF(F1774="Short",G1774-H1774,H1774-G1774)*AZ1774-AX1774),"")))</f>
        <v/>
      </c>
      <c r="AO1774" s="401" t="str">
        <f>IF(Overview!$K$17='Internal Calcs'!$P$22,IF(AL1774="","",AL1774),IF(Overview!$K$17='Internal Calcs'!$P$23,IF(AL1774="","",AL1774),IF(ISNUMBER(A1774),IF(AL1774="",(IF(F1774="Short",G1774-H1774,H1774-G1774)*AZ1774-AX1774),(IF(F1774="Short",G1774-J1774,J1774-G1774)*AZ1774-AX1774)),"")))</f>
        <v/>
      </c>
      <c r="AP1774" s="359" t="str">
        <f>IF(Overview!$K$17='Internal Calcs'!$P$22,"",IF(Overview!$K$17='Internal Calcs'!$P$23,IF(AM1774="","",AM1774),IF(ISNUMBER(A1774),IF(AM1774="",(IF(F1774="Short",G1774-H1774,H1774-G1774)*AZ1774-AX1774),(IF(F1774="Short",G1774-L1774,L1774-G1774)*AZ1774-AX1774)),"")))</f>
        <v/>
      </c>
      <c r="AQ1774" s="188" t="str">
        <f t="shared" si="622"/>
        <v/>
      </c>
      <c r="AR1774" s="188" t="str">
        <f t="shared" si="623"/>
        <v/>
      </c>
      <c r="AS1774" s="188" t="str">
        <f t="shared" si="624"/>
        <v/>
      </c>
      <c r="AT1774" s="188" t="str">
        <f>IF(ISNUMBER(A1774),MAX($AS$2:AS1774)-AS1774,"")</f>
        <v/>
      </c>
      <c r="AU1774" s="189" t="str">
        <f t="shared" si="625"/>
        <v/>
      </c>
      <c r="AV1774" s="190" t="str">
        <f t="shared" si="626"/>
        <v/>
      </c>
      <c r="AW1774" s="190" t="str">
        <f t="shared" si="627"/>
        <v/>
      </c>
      <c r="AX1774" s="191" t="str">
        <f ca="1">IF(ISNUMBER($A1774),INDIRECT(CONCATENATE("'Instrument List'!B",(MATCH(E1774,'Instrument List'!A:A,0))-0)),"")</f>
        <v/>
      </c>
      <c r="AY1774" s="191" t="str">
        <f ca="1">IF(ISNUMBER($A1774),INDIRECT(CONCATENATE("'Instrument List'!D",(MATCH(E1774,'Instrument List'!A:A,0))-0)),"")</f>
        <v/>
      </c>
      <c r="AZ1774" s="191" t="str">
        <f ca="1">IF(ISNUMBER($A1774),INDIRECT(CONCATENATE("'Instrument List'!C",(MATCH(E1774,'Instrument List'!A:A,0))-0)),"")</f>
        <v/>
      </c>
      <c r="BA1774" s="192" t="str">
        <f ca="1">IF(ISNUMBER(A1774),INDIRECT(CONCATENATE("'Instrument List'!E",(MATCH(E1774,'Instrument List'!A:A,0))-0)),"")</f>
        <v/>
      </c>
      <c r="BB1774" s="193" t="str">
        <f t="shared" si="628"/>
        <v/>
      </c>
      <c r="BC1774" s="193" t="str">
        <f t="shared" si="629"/>
        <v/>
      </c>
      <c r="BD1774" s="193" t="str">
        <f ca="1">IF(ISNUMBER(A1774),INDIRECT(CONCATENATE("'Instrument List'!F",(MATCH(E1774,'Instrument List'!A:A,0))-0)),"")</f>
        <v/>
      </c>
    </row>
    <row r="1775" spans="1:56">
      <c r="A1775" s="220" t="str">
        <f t="shared" si="609"/>
        <v/>
      </c>
      <c r="B1775" s="221"/>
      <c r="C1775" s="222"/>
      <c r="D1775" s="169"/>
      <c r="E1775" s="169"/>
      <c r="F1775" s="169"/>
      <c r="G1775" s="202"/>
      <c r="H1775" s="217"/>
      <c r="I1775" s="212"/>
      <c r="J1775" s="206"/>
      <c r="K1775" s="212"/>
      <c r="L1775" s="206"/>
      <c r="M1775" s="212"/>
      <c r="N1775" s="206"/>
      <c r="O1775" s="170" t="str">
        <f t="shared" si="610"/>
        <v/>
      </c>
      <c r="P1775" s="171"/>
      <c r="Q1775" s="171"/>
      <c r="R1775" s="171"/>
      <c r="S1775" s="172" t="str">
        <f t="shared" si="611"/>
        <v/>
      </c>
      <c r="T1775" s="172" t="str">
        <f t="shared" si="612"/>
        <v/>
      </c>
      <c r="U1775" s="171"/>
      <c r="V1775" s="171"/>
      <c r="W1775" s="173" t="str">
        <f t="shared" si="613"/>
        <v/>
      </c>
      <c r="X1775" s="173" t="str">
        <f t="shared" si="614"/>
        <v/>
      </c>
      <c r="Y1775" s="173" t="str">
        <f t="shared" si="615"/>
        <v/>
      </c>
      <c r="Z1775" s="171"/>
      <c r="AA1775" s="171"/>
      <c r="AB1775" s="171"/>
      <c r="AC1775" s="172" t="str">
        <f t="shared" si="616"/>
        <v/>
      </c>
      <c r="AD1775" s="172" t="str">
        <f t="shared" si="617"/>
        <v/>
      </c>
      <c r="AE1775" s="174"/>
      <c r="AF1775" s="175" t="str">
        <f t="shared" si="618"/>
        <v/>
      </c>
      <c r="AG1775" s="169"/>
      <c r="AH1775" s="171"/>
      <c r="AI1775" s="171"/>
      <c r="AJ1775" s="169"/>
      <c r="AK1775" s="176" t="str">
        <f t="shared" si="619"/>
        <v/>
      </c>
      <c r="AL1775" s="176" t="str">
        <f t="shared" si="620"/>
        <v/>
      </c>
      <c r="AM1775" s="176" t="str">
        <f t="shared" si="621"/>
        <v/>
      </c>
      <c r="AN1775" s="359" t="str">
        <f>IF(Overview!$K$17='Internal Calcs'!$P$22,IF(AK1775="","",AK1775),IF(Overview!$K$17='Internal Calcs'!$P$23,IF(AK1775="","",AK1775),IF(ISNUMBER(A1775),(IF(F1775="Short",G1775-H1775,H1775-G1775)*AZ1775-AX1775),"")))</f>
        <v/>
      </c>
      <c r="AO1775" s="401" t="str">
        <f>IF(Overview!$K$17='Internal Calcs'!$P$22,IF(AL1775="","",AL1775),IF(Overview!$K$17='Internal Calcs'!$P$23,IF(AL1775="","",AL1775),IF(ISNUMBER(A1775),IF(AL1775="",(IF(F1775="Short",G1775-H1775,H1775-G1775)*AZ1775-AX1775),(IF(F1775="Short",G1775-J1775,J1775-G1775)*AZ1775-AX1775)),"")))</f>
        <v/>
      </c>
      <c r="AP1775" s="359" t="str">
        <f>IF(Overview!$K$17='Internal Calcs'!$P$22,"",IF(Overview!$K$17='Internal Calcs'!$P$23,IF(AM1775="","",AM1775),IF(ISNUMBER(A1775),IF(AM1775="",(IF(F1775="Short",G1775-H1775,H1775-G1775)*AZ1775-AX1775),(IF(F1775="Short",G1775-L1775,L1775-G1775)*AZ1775-AX1775)),"")))</f>
        <v/>
      </c>
      <c r="AQ1775" s="176" t="str">
        <f t="shared" si="622"/>
        <v/>
      </c>
      <c r="AR1775" s="176" t="str">
        <f t="shared" si="623"/>
        <v/>
      </c>
      <c r="AS1775" s="176" t="str">
        <f t="shared" si="624"/>
        <v/>
      </c>
      <c r="AT1775" s="176" t="str">
        <f>IF(ISNUMBER(A1775),MAX($AS$2:AS1775)-AS1775,"")</f>
        <v/>
      </c>
      <c r="AU1775" s="177" t="str">
        <f t="shared" si="625"/>
        <v/>
      </c>
      <c r="AV1775" s="178" t="str">
        <f t="shared" si="626"/>
        <v/>
      </c>
      <c r="AW1775" s="178" t="str">
        <f t="shared" si="627"/>
        <v/>
      </c>
      <c r="AX1775" s="179" t="str">
        <f ca="1">IF(ISNUMBER($A1775),INDIRECT(CONCATENATE("'Instrument List'!B",(MATCH(E1775,'Instrument List'!A:A,0))-0)),"")</f>
        <v/>
      </c>
      <c r="AY1775" s="179" t="str">
        <f ca="1">IF(ISNUMBER($A1775),INDIRECT(CONCATENATE("'Instrument List'!D",(MATCH(E1775,'Instrument List'!A:A,0))-0)),"")</f>
        <v/>
      </c>
      <c r="AZ1775" s="179" t="str">
        <f ca="1">IF(ISNUMBER($A1775),INDIRECT(CONCATENATE("'Instrument List'!C",(MATCH(E1775,'Instrument List'!A:A,0))-0)),"")</f>
        <v/>
      </c>
      <c r="BA1775" s="180" t="str">
        <f ca="1">IF(ISNUMBER(A1775),INDIRECT(CONCATENATE("'Instrument List'!E",(MATCH(E1775,'Instrument List'!A:A,0))-0)),"")</f>
        <v/>
      </c>
      <c r="BB1775" s="181" t="str">
        <f t="shared" si="628"/>
        <v/>
      </c>
      <c r="BC1775" s="181" t="str">
        <f t="shared" si="629"/>
        <v/>
      </c>
      <c r="BD1775" s="181" t="str">
        <f ca="1">IF(ISNUMBER(A1775),INDIRECT(CONCATENATE("'Instrument List'!F",(MATCH(E1775,'Instrument List'!A:A,0))-0)),"")</f>
        <v/>
      </c>
    </row>
    <row r="1776" spans="1:56">
      <c r="A1776" s="223" t="str">
        <f t="shared" si="609"/>
        <v/>
      </c>
      <c r="B1776" s="224"/>
      <c r="C1776" s="225"/>
      <c r="D1776" s="182"/>
      <c r="E1776" s="182"/>
      <c r="F1776" s="182"/>
      <c r="G1776" s="203"/>
      <c r="H1776" s="218"/>
      <c r="I1776" s="213"/>
      <c r="J1776" s="207"/>
      <c r="K1776" s="213"/>
      <c r="L1776" s="207"/>
      <c r="M1776" s="213"/>
      <c r="N1776" s="207"/>
      <c r="O1776" s="183" t="str">
        <f t="shared" si="610"/>
        <v/>
      </c>
      <c r="P1776" s="184"/>
      <c r="Q1776" s="184"/>
      <c r="R1776" s="275"/>
      <c r="S1776" s="185" t="str">
        <f t="shared" si="611"/>
        <v/>
      </c>
      <c r="T1776" s="185" t="str">
        <f t="shared" si="612"/>
        <v/>
      </c>
      <c r="U1776" s="275"/>
      <c r="V1776" s="275"/>
      <c r="W1776" s="276" t="str">
        <f t="shared" si="613"/>
        <v/>
      </c>
      <c r="X1776" s="276" t="str">
        <f t="shared" si="614"/>
        <v/>
      </c>
      <c r="Y1776" s="276" t="str">
        <f t="shared" si="615"/>
        <v/>
      </c>
      <c r="Z1776" s="275"/>
      <c r="AA1776" s="184"/>
      <c r="AB1776" s="184"/>
      <c r="AC1776" s="185" t="str">
        <f t="shared" si="616"/>
        <v/>
      </c>
      <c r="AD1776" s="185" t="str">
        <f t="shared" si="617"/>
        <v/>
      </c>
      <c r="AE1776" s="186"/>
      <c r="AF1776" s="187" t="str">
        <f t="shared" si="618"/>
        <v/>
      </c>
      <c r="AG1776" s="182"/>
      <c r="AH1776" s="184"/>
      <c r="AI1776" s="184"/>
      <c r="AJ1776" s="182"/>
      <c r="AK1776" s="188" t="str">
        <f t="shared" si="619"/>
        <v/>
      </c>
      <c r="AL1776" s="188" t="str">
        <f t="shared" si="620"/>
        <v/>
      </c>
      <c r="AM1776" s="188" t="str">
        <f t="shared" si="621"/>
        <v/>
      </c>
      <c r="AN1776" s="359" t="str">
        <f>IF(Overview!$K$17='Internal Calcs'!$P$22,IF(AK1776="","",AK1776),IF(Overview!$K$17='Internal Calcs'!$P$23,IF(AK1776="","",AK1776),IF(ISNUMBER(A1776),(IF(F1776="Short",G1776-H1776,H1776-G1776)*AZ1776-AX1776),"")))</f>
        <v/>
      </c>
      <c r="AO1776" s="401" t="str">
        <f>IF(Overview!$K$17='Internal Calcs'!$P$22,IF(AL1776="","",AL1776),IF(Overview!$K$17='Internal Calcs'!$P$23,IF(AL1776="","",AL1776),IF(ISNUMBER(A1776),IF(AL1776="",(IF(F1776="Short",G1776-H1776,H1776-G1776)*AZ1776-AX1776),(IF(F1776="Short",G1776-J1776,J1776-G1776)*AZ1776-AX1776)),"")))</f>
        <v/>
      </c>
      <c r="AP1776" s="359" t="str">
        <f>IF(Overview!$K$17='Internal Calcs'!$P$22,"",IF(Overview!$K$17='Internal Calcs'!$P$23,IF(AM1776="","",AM1776),IF(ISNUMBER(A1776),IF(AM1776="",(IF(F1776="Short",G1776-H1776,H1776-G1776)*AZ1776-AX1776),(IF(F1776="Short",G1776-L1776,L1776-G1776)*AZ1776-AX1776)),"")))</f>
        <v/>
      </c>
      <c r="AQ1776" s="188" t="str">
        <f t="shared" si="622"/>
        <v/>
      </c>
      <c r="AR1776" s="188" t="str">
        <f t="shared" si="623"/>
        <v/>
      </c>
      <c r="AS1776" s="188" t="str">
        <f t="shared" si="624"/>
        <v/>
      </c>
      <c r="AT1776" s="188" t="str">
        <f>IF(ISNUMBER(A1776),MAX($AS$2:AS1776)-AS1776,"")</f>
        <v/>
      </c>
      <c r="AU1776" s="189" t="str">
        <f t="shared" si="625"/>
        <v/>
      </c>
      <c r="AV1776" s="190" t="str">
        <f t="shared" si="626"/>
        <v/>
      </c>
      <c r="AW1776" s="190" t="str">
        <f t="shared" si="627"/>
        <v/>
      </c>
      <c r="AX1776" s="191" t="str">
        <f ca="1">IF(ISNUMBER($A1776),INDIRECT(CONCATENATE("'Instrument List'!B",(MATCH(E1776,'Instrument List'!A:A,0))-0)),"")</f>
        <v/>
      </c>
      <c r="AY1776" s="191" t="str">
        <f ca="1">IF(ISNUMBER($A1776),INDIRECT(CONCATENATE("'Instrument List'!D",(MATCH(E1776,'Instrument List'!A:A,0))-0)),"")</f>
        <v/>
      </c>
      <c r="AZ1776" s="191" t="str">
        <f ca="1">IF(ISNUMBER($A1776),INDIRECT(CONCATENATE("'Instrument List'!C",(MATCH(E1776,'Instrument List'!A:A,0))-0)),"")</f>
        <v/>
      </c>
      <c r="BA1776" s="192" t="str">
        <f ca="1">IF(ISNUMBER(A1776),INDIRECT(CONCATENATE("'Instrument List'!E",(MATCH(E1776,'Instrument List'!A:A,0))-0)),"")</f>
        <v/>
      </c>
      <c r="BB1776" s="193" t="str">
        <f t="shared" si="628"/>
        <v/>
      </c>
      <c r="BC1776" s="193" t="str">
        <f t="shared" si="629"/>
        <v/>
      </c>
      <c r="BD1776" s="193" t="str">
        <f ca="1">IF(ISNUMBER(A1776),INDIRECT(CONCATENATE("'Instrument List'!F",(MATCH(E1776,'Instrument List'!A:A,0))-0)),"")</f>
        <v/>
      </c>
    </row>
    <row r="1777" spans="1:56">
      <c r="A1777" s="220" t="str">
        <f t="shared" si="609"/>
        <v/>
      </c>
      <c r="B1777" s="221"/>
      <c r="C1777" s="222"/>
      <c r="D1777" s="169"/>
      <c r="E1777" s="169"/>
      <c r="F1777" s="169"/>
      <c r="G1777" s="202"/>
      <c r="H1777" s="217"/>
      <c r="I1777" s="212"/>
      <c r="J1777" s="206"/>
      <c r="K1777" s="212"/>
      <c r="L1777" s="206"/>
      <c r="M1777" s="212"/>
      <c r="N1777" s="206"/>
      <c r="O1777" s="170" t="str">
        <f t="shared" si="610"/>
        <v/>
      </c>
      <c r="P1777" s="171"/>
      <c r="Q1777" s="171"/>
      <c r="R1777" s="171"/>
      <c r="S1777" s="172" t="str">
        <f t="shared" si="611"/>
        <v/>
      </c>
      <c r="T1777" s="172" t="str">
        <f t="shared" si="612"/>
        <v/>
      </c>
      <c r="U1777" s="171"/>
      <c r="V1777" s="171"/>
      <c r="W1777" s="173" t="str">
        <f t="shared" si="613"/>
        <v/>
      </c>
      <c r="X1777" s="173" t="str">
        <f t="shared" si="614"/>
        <v/>
      </c>
      <c r="Y1777" s="173" t="str">
        <f t="shared" si="615"/>
        <v/>
      </c>
      <c r="Z1777" s="171"/>
      <c r="AA1777" s="171"/>
      <c r="AB1777" s="171"/>
      <c r="AC1777" s="172" t="str">
        <f t="shared" si="616"/>
        <v/>
      </c>
      <c r="AD1777" s="172" t="str">
        <f t="shared" si="617"/>
        <v/>
      </c>
      <c r="AE1777" s="174"/>
      <c r="AF1777" s="175" t="str">
        <f t="shared" si="618"/>
        <v/>
      </c>
      <c r="AG1777" s="169"/>
      <c r="AH1777" s="171"/>
      <c r="AI1777" s="171"/>
      <c r="AJ1777" s="169"/>
      <c r="AK1777" s="176" t="str">
        <f t="shared" si="619"/>
        <v/>
      </c>
      <c r="AL1777" s="176" t="str">
        <f t="shared" si="620"/>
        <v/>
      </c>
      <c r="AM1777" s="176" t="str">
        <f t="shared" si="621"/>
        <v/>
      </c>
      <c r="AN1777" s="359" t="str">
        <f>IF(Overview!$K$17='Internal Calcs'!$P$22,IF(AK1777="","",AK1777),IF(Overview!$K$17='Internal Calcs'!$P$23,IF(AK1777="","",AK1777),IF(ISNUMBER(A1777),(IF(F1777="Short",G1777-H1777,H1777-G1777)*AZ1777-AX1777),"")))</f>
        <v/>
      </c>
      <c r="AO1777" s="401" t="str">
        <f>IF(Overview!$K$17='Internal Calcs'!$P$22,IF(AL1777="","",AL1777),IF(Overview!$K$17='Internal Calcs'!$P$23,IF(AL1777="","",AL1777),IF(ISNUMBER(A1777),IF(AL1777="",(IF(F1777="Short",G1777-H1777,H1777-G1777)*AZ1777-AX1777),(IF(F1777="Short",G1777-J1777,J1777-G1777)*AZ1777-AX1777)),"")))</f>
        <v/>
      </c>
      <c r="AP1777" s="359" t="str">
        <f>IF(Overview!$K$17='Internal Calcs'!$P$22,"",IF(Overview!$K$17='Internal Calcs'!$P$23,IF(AM1777="","",AM1777),IF(ISNUMBER(A1777),IF(AM1777="",(IF(F1777="Short",G1777-H1777,H1777-G1777)*AZ1777-AX1777),(IF(F1777="Short",G1777-L1777,L1777-G1777)*AZ1777-AX1777)),"")))</f>
        <v/>
      </c>
      <c r="AQ1777" s="176" t="str">
        <f t="shared" si="622"/>
        <v/>
      </c>
      <c r="AR1777" s="176" t="str">
        <f t="shared" si="623"/>
        <v/>
      </c>
      <c r="AS1777" s="176" t="str">
        <f t="shared" si="624"/>
        <v/>
      </c>
      <c r="AT1777" s="176" t="str">
        <f>IF(ISNUMBER(A1777),MAX($AS$2:AS1777)-AS1777,"")</f>
        <v/>
      </c>
      <c r="AU1777" s="177" t="str">
        <f t="shared" si="625"/>
        <v/>
      </c>
      <c r="AV1777" s="178" t="str">
        <f t="shared" si="626"/>
        <v/>
      </c>
      <c r="AW1777" s="178" t="str">
        <f t="shared" si="627"/>
        <v/>
      </c>
      <c r="AX1777" s="179" t="str">
        <f ca="1">IF(ISNUMBER($A1777),INDIRECT(CONCATENATE("'Instrument List'!B",(MATCH(E1777,'Instrument List'!A:A,0))-0)),"")</f>
        <v/>
      </c>
      <c r="AY1777" s="179" t="str">
        <f ca="1">IF(ISNUMBER($A1777),INDIRECT(CONCATENATE("'Instrument List'!D",(MATCH(E1777,'Instrument List'!A:A,0))-0)),"")</f>
        <v/>
      </c>
      <c r="AZ1777" s="179" t="str">
        <f ca="1">IF(ISNUMBER($A1777),INDIRECT(CONCATENATE("'Instrument List'!C",(MATCH(E1777,'Instrument List'!A:A,0))-0)),"")</f>
        <v/>
      </c>
      <c r="BA1777" s="180" t="str">
        <f ca="1">IF(ISNUMBER(A1777),INDIRECT(CONCATENATE("'Instrument List'!E",(MATCH(E1777,'Instrument List'!A:A,0))-0)),"")</f>
        <v/>
      </c>
      <c r="BB1777" s="181" t="str">
        <f t="shared" si="628"/>
        <v/>
      </c>
      <c r="BC1777" s="181" t="str">
        <f t="shared" si="629"/>
        <v/>
      </c>
      <c r="BD1777" s="181" t="str">
        <f ca="1">IF(ISNUMBER(A1777),INDIRECT(CONCATENATE("'Instrument List'!F",(MATCH(E1777,'Instrument List'!A:A,0))-0)),"")</f>
        <v/>
      </c>
    </row>
    <row r="1778" spans="1:56">
      <c r="A1778" s="223" t="str">
        <f t="shared" si="609"/>
        <v/>
      </c>
      <c r="B1778" s="224"/>
      <c r="C1778" s="225"/>
      <c r="D1778" s="182"/>
      <c r="E1778" s="182"/>
      <c r="F1778" s="182"/>
      <c r="G1778" s="203"/>
      <c r="H1778" s="218"/>
      <c r="I1778" s="213"/>
      <c r="J1778" s="207"/>
      <c r="K1778" s="213"/>
      <c r="L1778" s="207"/>
      <c r="M1778" s="213"/>
      <c r="N1778" s="207"/>
      <c r="O1778" s="183" t="str">
        <f t="shared" si="610"/>
        <v/>
      </c>
      <c r="P1778" s="184"/>
      <c r="Q1778" s="184"/>
      <c r="R1778" s="275"/>
      <c r="S1778" s="185" t="str">
        <f t="shared" si="611"/>
        <v/>
      </c>
      <c r="T1778" s="185" t="str">
        <f t="shared" si="612"/>
        <v/>
      </c>
      <c r="U1778" s="275"/>
      <c r="V1778" s="275"/>
      <c r="W1778" s="276" t="str">
        <f t="shared" si="613"/>
        <v/>
      </c>
      <c r="X1778" s="276" t="str">
        <f t="shared" si="614"/>
        <v/>
      </c>
      <c r="Y1778" s="276" t="str">
        <f t="shared" si="615"/>
        <v/>
      </c>
      <c r="Z1778" s="275"/>
      <c r="AA1778" s="184"/>
      <c r="AB1778" s="184"/>
      <c r="AC1778" s="185" t="str">
        <f t="shared" si="616"/>
        <v/>
      </c>
      <c r="AD1778" s="185" t="str">
        <f t="shared" si="617"/>
        <v/>
      </c>
      <c r="AE1778" s="186"/>
      <c r="AF1778" s="187" t="str">
        <f t="shared" si="618"/>
        <v/>
      </c>
      <c r="AG1778" s="182"/>
      <c r="AH1778" s="184"/>
      <c r="AI1778" s="184"/>
      <c r="AJ1778" s="182"/>
      <c r="AK1778" s="188" t="str">
        <f t="shared" si="619"/>
        <v/>
      </c>
      <c r="AL1778" s="188" t="str">
        <f t="shared" si="620"/>
        <v/>
      </c>
      <c r="AM1778" s="188" t="str">
        <f t="shared" si="621"/>
        <v/>
      </c>
      <c r="AN1778" s="359" t="str">
        <f>IF(Overview!$K$17='Internal Calcs'!$P$22,IF(AK1778="","",AK1778),IF(Overview!$K$17='Internal Calcs'!$P$23,IF(AK1778="","",AK1778),IF(ISNUMBER(A1778),(IF(F1778="Short",G1778-H1778,H1778-G1778)*AZ1778-AX1778),"")))</f>
        <v/>
      </c>
      <c r="AO1778" s="401" t="str">
        <f>IF(Overview!$K$17='Internal Calcs'!$P$22,IF(AL1778="","",AL1778),IF(Overview!$K$17='Internal Calcs'!$P$23,IF(AL1778="","",AL1778),IF(ISNUMBER(A1778),IF(AL1778="",(IF(F1778="Short",G1778-H1778,H1778-G1778)*AZ1778-AX1778),(IF(F1778="Short",G1778-J1778,J1778-G1778)*AZ1778-AX1778)),"")))</f>
        <v/>
      </c>
      <c r="AP1778" s="359" t="str">
        <f>IF(Overview!$K$17='Internal Calcs'!$P$22,"",IF(Overview!$K$17='Internal Calcs'!$P$23,IF(AM1778="","",AM1778),IF(ISNUMBER(A1778),IF(AM1778="",(IF(F1778="Short",G1778-H1778,H1778-G1778)*AZ1778-AX1778),(IF(F1778="Short",G1778-L1778,L1778-G1778)*AZ1778-AX1778)),"")))</f>
        <v/>
      </c>
      <c r="AQ1778" s="188" t="str">
        <f t="shared" si="622"/>
        <v/>
      </c>
      <c r="AR1778" s="188" t="str">
        <f t="shared" si="623"/>
        <v/>
      </c>
      <c r="AS1778" s="188" t="str">
        <f t="shared" si="624"/>
        <v/>
      </c>
      <c r="AT1778" s="188" t="str">
        <f>IF(ISNUMBER(A1778),MAX($AS$2:AS1778)-AS1778,"")</f>
        <v/>
      </c>
      <c r="AU1778" s="189" t="str">
        <f t="shared" si="625"/>
        <v/>
      </c>
      <c r="AV1778" s="190" t="str">
        <f t="shared" si="626"/>
        <v/>
      </c>
      <c r="AW1778" s="190" t="str">
        <f t="shared" si="627"/>
        <v/>
      </c>
      <c r="AX1778" s="191" t="str">
        <f ca="1">IF(ISNUMBER($A1778),INDIRECT(CONCATENATE("'Instrument List'!B",(MATCH(E1778,'Instrument List'!A:A,0))-0)),"")</f>
        <v/>
      </c>
      <c r="AY1778" s="191" t="str">
        <f ca="1">IF(ISNUMBER($A1778),INDIRECT(CONCATENATE("'Instrument List'!D",(MATCH(E1778,'Instrument List'!A:A,0))-0)),"")</f>
        <v/>
      </c>
      <c r="AZ1778" s="191" t="str">
        <f ca="1">IF(ISNUMBER($A1778),INDIRECT(CONCATENATE("'Instrument List'!C",(MATCH(E1778,'Instrument List'!A:A,0))-0)),"")</f>
        <v/>
      </c>
      <c r="BA1778" s="192" t="str">
        <f ca="1">IF(ISNUMBER(A1778),INDIRECT(CONCATENATE("'Instrument List'!E",(MATCH(E1778,'Instrument List'!A:A,0))-0)),"")</f>
        <v/>
      </c>
      <c r="BB1778" s="193" t="str">
        <f t="shared" si="628"/>
        <v/>
      </c>
      <c r="BC1778" s="193" t="str">
        <f t="shared" si="629"/>
        <v/>
      </c>
      <c r="BD1778" s="193" t="str">
        <f ca="1">IF(ISNUMBER(A1778),INDIRECT(CONCATENATE("'Instrument List'!F",(MATCH(E1778,'Instrument List'!A:A,0))-0)),"")</f>
        <v/>
      </c>
    </row>
    <row r="1779" spans="1:56">
      <c r="A1779" s="220" t="str">
        <f t="shared" si="609"/>
        <v/>
      </c>
      <c r="B1779" s="221"/>
      <c r="C1779" s="222"/>
      <c r="D1779" s="169"/>
      <c r="E1779" s="169"/>
      <c r="F1779" s="169"/>
      <c r="G1779" s="202"/>
      <c r="H1779" s="217"/>
      <c r="I1779" s="212"/>
      <c r="J1779" s="206"/>
      <c r="K1779" s="212"/>
      <c r="L1779" s="206"/>
      <c r="M1779" s="212"/>
      <c r="N1779" s="206"/>
      <c r="O1779" s="170" t="str">
        <f t="shared" si="610"/>
        <v/>
      </c>
      <c r="P1779" s="171"/>
      <c r="Q1779" s="171"/>
      <c r="R1779" s="171"/>
      <c r="S1779" s="172" t="str">
        <f t="shared" si="611"/>
        <v/>
      </c>
      <c r="T1779" s="172" t="str">
        <f t="shared" si="612"/>
        <v/>
      </c>
      <c r="U1779" s="171"/>
      <c r="V1779" s="171"/>
      <c r="W1779" s="173" t="str">
        <f t="shared" si="613"/>
        <v/>
      </c>
      <c r="X1779" s="173" t="str">
        <f t="shared" si="614"/>
        <v/>
      </c>
      <c r="Y1779" s="173" t="str">
        <f t="shared" si="615"/>
        <v/>
      </c>
      <c r="Z1779" s="171"/>
      <c r="AA1779" s="171"/>
      <c r="AB1779" s="171"/>
      <c r="AC1779" s="172" t="str">
        <f t="shared" si="616"/>
        <v/>
      </c>
      <c r="AD1779" s="172" t="str">
        <f t="shared" si="617"/>
        <v/>
      </c>
      <c r="AE1779" s="174"/>
      <c r="AF1779" s="175" t="str">
        <f t="shared" si="618"/>
        <v/>
      </c>
      <c r="AG1779" s="169"/>
      <c r="AH1779" s="171"/>
      <c r="AI1779" s="171"/>
      <c r="AJ1779" s="169"/>
      <c r="AK1779" s="176" t="str">
        <f t="shared" si="619"/>
        <v/>
      </c>
      <c r="AL1779" s="176" t="str">
        <f t="shared" si="620"/>
        <v/>
      </c>
      <c r="AM1779" s="176" t="str">
        <f t="shared" si="621"/>
        <v/>
      </c>
      <c r="AN1779" s="359" t="str">
        <f>IF(Overview!$K$17='Internal Calcs'!$P$22,IF(AK1779="","",AK1779),IF(Overview!$K$17='Internal Calcs'!$P$23,IF(AK1779="","",AK1779),IF(ISNUMBER(A1779),(IF(F1779="Short",G1779-H1779,H1779-G1779)*AZ1779-AX1779),"")))</f>
        <v/>
      </c>
      <c r="AO1779" s="401" t="str">
        <f>IF(Overview!$K$17='Internal Calcs'!$P$22,IF(AL1779="","",AL1779),IF(Overview!$K$17='Internal Calcs'!$P$23,IF(AL1779="","",AL1779),IF(ISNUMBER(A1779),IF(AL1779="",(IF(F1779="Short",G1779-H1779,H1779-G1779)*AZ1779-AX1779),(IF(F1779="Short",G1779-J1779,J1779-G1779)*AZ1779-AX1779)),"")))</f>
        <v/>
      </c>
      <c r="AP1779" s="359" t="str">
        <f>IF(Overview!$K$17='Internal Calcs'!$P$22,"",IF(Overview!$K$17='Internal Calcs'!$P$23,IF(AM1779="","",AM1779),IF(ISNUMBER(A1779),IF(AM1779="",(IF(F1779="Short",G1779-H1779,H1779-G1779)*AZ1779-AX1779),(IF(F1779="Short",G1779-L1779,L1779-G1779)*AZ1779-AX1779)),"")))</f>
        <v/>
      </c>
      <c r="AQ1779" s="176" t="str">
        <f t="shared" si="622"/>
        <v/>
      </c>
      <c r="AR1779" s="176" t="str">
        <f t="shared" si="623"/>
        <v/>
      </c>
      <c r="AS1779" s="176" t="str">
        <f t="shared" si="624"/>
        <v/>
      </c>
      <c r="AT1779" s="176" t="str">
        <f>IF(ISNUMBER(A1779),MAX($AS$2:AS1779)-AS1779,"")</f>
        <v/>
      </c>
      <c r="AU1779" s="177" t="str">
        <f t="shared" si="625"/>
        <v/>
      </c>
      <c r="AV1779" s="178" t="str">
        <f t="shared" si="626"/>
        <v/>
      </c>
      <c r="AW1779" s="178" t="str">
        <f t="shared" si="627"/>
        <v/>
      </c>
      <c r="AX1779" s="179" t="str">
        <f ca="1">IF(ISNUMBER($A1779),INDIRECT(CONCATENATE("'Instrument List'!B",(MATCH(E1779,'Instrument List'!A:A,0))-0)),"")</f>
        <v/>
      </c>
      <c r="AY1779" s="179" t="str">
        <f ca="1">IF(ISNUMBER($A1779),INDIRECT(CONCATENATE("'Instrument List'!D",(MATCH(E1779,'Instrument List'!A:A,0))-0)),"")</f>
        <v/>
      </c>
      <c r="AZ1779" s="179" t="str">
        <f ca="1">IF(ISNUMBER($A1779),INDIRECT(CONCATENATE("'Instrument List'!C",(MATCH(E1779,'Instrument List'!A:A,0))-0)),"")</f>
        <v/>
      </c>
      <c r="BA1779" s="180" t="str">
        <f ca="1">IF(ISNUMBER(A1779),INDIRECT(CONCATENATE("'Instrument List'!E",(MATCH(E1779,'Instrument List'!A:A,0))-0)),"")</f>
        <v/>
      </c>
      <c r="BB1779" s="181" t="str">
        <f t="shared" si="628"/>
        <v/>
      </c>
      <c r="BC1779" s="181" t="str">
        <f t="shared" si="629"/>
        <v/>
      </c>
      <c r="BD1779" s="181" t="str">
        <f ca="1">IF(ISNUMBER(A1779),INDIRECT(CONCATENATE("'Instrument List'!F",(MATCH(E1779,'Instrument List'!A:A,0))-0)),"")</f>
        <v/>
      </c>
    </row>
    <row r="1780" spans="1:56">
      <c r="A1780" s="223" t="str">
        <f t="shared" si="609"/>
        <v/>
      </c>
      <c r="B1780" s="224"/>
      <c r="C1780" s="225"/>
      <c r="D1780" s="182"/>
      <c r="E1780" s="182"/>
      <c r="F1780" s="182"/>
      <c r="G1780" s="203"/>
      <c r="H1780" s="218"/>
      <c r="I1780" s="213"/>
      <c r="J1780" s="207"/>
      <c r="K1780" s="213"/>
      <c r="L1780" s="207"/>
      <c r="M1780" s="213"/>
      <c r="N1780" s="207"/>
      <c r="O1780" s="183" t="str">
        <f t="shared" si="610"/>
        <v/>
      </c>
      <c r="P1780" s="184"/>
      <c r="Q1780" s="184"/>
      <c r="R1780" s="275"/>
      <c r="S1780" s="185" t="str">
        <f t="shared" si="611"/>
        <v/>
      </c>
      <c r="T1780" s="185" t="str">
        <f t="shared" si="612"/>
        <v/>
      </c>
      <c r="U1780" s="275"/>
      <c r="V1780" s="275"/>
      <c r="W1780" s="276" t="str">
        <f t="shared" si="613"/>
        <v/>
      </c>
      <c r="X1780" s="276" t="str">
        <f t="shared" si="614"/>
        <v/>
      </c>
      <c r="Y1780" s="276" t="str">
        <f t="shared" si="615"/>
        <v/>
      </c>
      <c r="Z1780" s="275"/>
      <c r="AA1780" s="184"/>
      <c r="AB1780" s="184"/>
      <c r="AC1780" s="185" t="str">
        <f t="shared" si="616"/>
        <v/>
      </c>
      <c r="AD1780" s="185" t="str">
        <f t="shared" si="617"/>
        <v/>
      </c>
      <c r="AE1780" s="186"/>
      <c r="AF1780" s="187" t="str">
        <f t="shared" si="618"/>
        <v/>
      </c>
      <c r="AG1780" s="182"/>
      <c r="AH1780" s="184"/>
      <c r="AI1780" s="184"/>
      <c r="AJ1780" s="182"/>
      <c r="AK1780" s="188" t="str">
        <f t="shared" si="619"/>
        <v/>
      </c>
      <c r="AL1780" s="188" t="str">
        <f t="shared" si="620"/>
        <v/>
      </c>
      <c r="AM1780" s="188" t="str">
        <f t="shared" si="621"/>
        <v/>
      </c>
      <c r="AN1780" s="359" t="str">
        <f>IF(Overview!$K$17='Internal Calcs'!$P$22,IF(AK1780="","",AK1780),IF(Overview!$K$17='Internal Calcs'!$P$23,IF(AK1780="","",AK1780),IF(ISNUMBER(A1780),(IF(F1780="Short",G1780-H1780,H1780-G1780)*AZ1780-AX1780),"")))</f>
        <v/>
      </c>
      <c r="AO1780" s="401" t="str">
        <f>IF(Overview!$K$17='Internal Calcs'!$P$22,IF(AL1780="","",AL1780),IF(Overview!$K$17='Internal Calcs'!$P$23,IF(AL1780="","",AL1780),IF(ISNUMBER(A1780),IF(AL1780="",(IF(F1780="Short",G1780-H1780,H1780-G1780)*AZ1780-AX1780),(IF(F1780="Short",G1780-J1780,J1780-G1780)*AZ1780-AX1780)),"")))</f>
        <v/>
      </c>
      <c r="AP1780" s="359" t="str">
        <f>IF(Overview!$K$17='Internal Calcs'!$P$22,"",IF(Overview!$K$17='Internal Calcs'!$P$23,IF(AM1780="","",AM1780),IF(ISNUMBER(A1780),IF(AM1780="",(IF(F1780="Short",G1780-H1780,H1780-G1780)*AZ1780-AX1780),(IF(F1780="Short",G1780-L1780,L1780-G1780)*AZ1780-AX1780)),"")))</f>
        <v/>
      </c>
      <c r="AQ1780" s="188" t="str">
        <f t="shared" si="622"/>
        <v/>
      </c>
      <c r="AR1780" s="188" t="str">
        <f t="shared" si="623"/>
        <v/>
      </c>
      <c r="AS1780" s="188" t="str">
        <f t="shared" si="624"/>
        <v/>
      </c>
      <c r="AT1780" s="188" t="str">
        <f>IF(ISNUMBER(A1780),MAX($AS$2:AS1780)-AS1780,"")</f>
        <v/>
      </c>
      <c r="AU1780" s="189" t="str">
        <f t="shared" si="625"/>
        <v/>
      </c>
      <c r="AV1780" s="190" t="str">
        <f t="shared" si="626"/>
        <v/>
      </c>
      <c r="AW1780" s="190" t="str">
        <f t="shared" si="627"/>
        <v/>
      </c>
      <c r="AX1780" s="191" t="str">
        <f ca="1">IF(ISNUMBER($A1780),INDIRECT(CONCATENATE("'Instrument List'!B",(MATCH(E1780,'Instrument List'!A:A,0))-0)),"")</f>
        <v/>
      </c>
      <c r="AY1780" s="191" t="str">
        <f ca="1">IF(ISNUMBER($A1780),INDIRECT(CONCATENATE("'Instrument List'!D",(MATCH(E1780,'Instrument List'!A:A,0))-0)),"")</f>
        <v/>
      </c>
      <c r="AZ1780" s="191" t="str">
        <f ca="1">IF(ISNUMBER($A1780),INDIRECT(CONCATENATE("'Instrument List'!C",(MATCH(E1780,'Instrument List'!A:A,0))-0)),"")</f>
        <v/>
      </c>
      <c r="BA1780" s="192" t="str">
        <f ca="1">IF(ISNUMBER(A1780),INDIRECT(CONCATENATE("'Instrument List'!E",(MATCH(E1780,'Instrument List'!A:A,0))-0)),"")</f>
        <v/>
      </c>
      <c r="BB1780" s="193" t="str">
        <f t="shared" si="628"/>
        <v/>
      </c>
      <c r="BC1780" s="193" t="str">
        <f t="shared" si="629"/>
        <v/>
      </c>
      <c r="BD1780" s="193" t="str">
        <f ca="1">IF(ISNUMBER(A1780),INDIRECT(CONCATENATE("'Instrument List'!F",(MATCH(E1780,'Instrument List'!A:A,0))-0)),"")</f>
        <v/>
      </c>
    </row>
    <row r="1781" spans="1:56">
      <c r="A1781" s="220" t="str">
        <f t="shared" si="609"/>
        <v/>
      </c>
      <c r="B1781" s="221"/>
      <c r="C1781" s="222"/>
      <c r="D1781" s="169"/>
      <c r="E1781" s="169"/>
      <c r="F1781" s="169"/>
      <c r="G1781" s="202"/>
      <c r="H1781" s="217"/>
      <c r="I1781" s="212"/>
      <c r="J1781" s="206"/>
      <c r="K1781" s="212"/>
      <c r="L1781" s="206"/>
      <c r="M1781" s="212"/>
      <c r="N1781" s="206"/>
      <c r="O1781" s="170" t="str">
        <f t="shared" si="610"/>
        <v/>
      </c>
      <c r="P1781" s="171"/>
      <c r="Q1781" s="171"/>
      <c r="R1781" s="171"/>
      <c r="S1781" s="172" t="str">
        <f t="shared" si="611"/>
        <v/>
      </c>
      <c r="T1781" s="172" t="str">
        <f t="shared" si="612"/>
        <v/>
      </c>
      <c r="U1781" s="171"/>
      <c r="V1781" s="171"/>
      <c r="W1781" s="173" t="str">
        <f t="shared" si="613"/>
        <v/>
      </c>
      <c r="X1781" s="173" t="str">
        <f t="shared" si="614"/>
        <v/>
      </c>
      <c r="Y1781" s="173" t="str">
        <f t="shared" si="615"/>
        <v/>
      </c>
      <c r="Z1781" s="171"/>
      <c r="AA1781" s="171"/>
      <c r="AB1781" s="171"/>
      <c r="AC1781" s="172" t="str">
        <f t="shared" si="616"/>
        <v/>
      </c>
      <c r="AD1781" s="172" t="str">
        <f t="shared" si="617"/>
        <v/>
      </c>
      <c r="AE1781" s="174"/>
      <c r="AF1781" s="175" t="str">
        <f t="shared" si="618"/>
        <v/>
      </c>
      <c r="AG1781" s="169"/>
      <c r="AH1781" s="171"/>
      <c r="AI1781" s="171"/>
      <c r="AJ1781" s="169"/>
      <c r="AK1781" s="176" t="str">
        <f t="shared" si="619"/>
        <v/>
      </c>
      <c r="AL1781" s="176" t="str">
        <f t="shared" si="620"/>
        <v/>
      </c>
      <c r="AM1781" s="176" t="str">
        <f t="shared" si="621"/>
        <v/>
      </c>
      <c r="AN1781" s="359" t="str">
        <f>IF(Overview!$K$17='Internal Calcs'!$P$22,IF(AK1781="","",AK1781),IF(Overview!$K$17='Internal Calcs'!$P$23,IF(AK1781="","",AK1781),IF(ISNUMBER(A1781),(IF(F1781="Short",G1781-H1781,H1781-G1781)*AZ1781-AX1781),"")))</f>
        <v/>
      </c>
      <c r="AO1781" s="401" t="str">
        <f>IF(Overview!$K$17='Internal Calcs'!$P$22,IF(AL1781="","",AL1781),IF(Overview!$K$17='Internal Calcs'!$P$23,IF(AL1781="","",AL1781),IF(ISNUMBER(A1781),IF(AL1781="",(IF(F1781="Short",G1781-H1781,H1781-G1781)*AZ1781-AX1781),(IF(F1781="Short",G1781-J1781,J1781-G1781)*AZ1781-AX1781)),"")))</f>
        <v/>
      </c>
      <c r="AP1781" s="359" t="str">
        <f>IF(Overview!$K$17='Internal Calcs'!$P$22,"",IF(Overview!$K$17='Internal Calcs'!$P$23,IF(AM1781="","",AM1781),IF(ISNUMBER(A1781),IF(AM1781="",(IF(F1781="Short",G1781-H1781,H1781-G1781)*AZ1781-AX1781),(IF(F1781="Short",G1781-L1781,L1781-G1781)*AZ1781-AX1781)),"")))</f>
        <v/>
      </c>
      <c r="AQ1781" s="176" t="str">
        <f t="shared" si="622"/>
        <v/>
      </c>
      <c r="AR1781" s="176" t="str">
        <f t="shared" si="623"/>
        <v/>
      </c>
      <c r="AS1781" s="176" t="str">
        <f t="shared" si="624"/>
        <v/>
      </c>
      <c r="AT1781" s="176" t="str">
        <f>IF(ISNUMBER(A1781),MAX($AS$2:AS1781)-AS1781,"")</f>
        <v/>
      </c>
      <c r="AU1781" s="177" t="str">
        <f t="shared" si="625"/>
        <v/>
      </c>
      <c r="AV1781" s="178" t="str">
        <f t="shared" si="626"/>
        <v/>
      </c>
      <c r="AW1781" s="178" t="str">
        <f t="shared" si="627"/>
        <v/>
      </c>
      <c r="AX1781" s="179" t="str">
        <f ca="1">IF(ISNUMBER($A1781),INDIRECT(CONCATENATE("'Instrument List'!B",(MATCH(E1781,'Instrument List'!A:A,0))-0)),"")</f>
        <v/>
      </c>
      <c r="AY1781" s="179" t="str">
        <f ca="1">IF(ISNUMBER($A1781),INDIRECT(CONCATENATE("'Instrument List'!D",(MATCH(E1781,'Instrument List'!A:A,0))-0)),"")</f>
        <v/>
      </c>
      <c r="AZ1781" s="179" t="str">
        <f ca="1">IF(ISNUMBER($A1781),INDIRECT(CONCATENATE("'Instrument List'!C",(MATCH(E1781,'Instrument List'!A:A,0))-0)),"")</f>
        <v/>
      </c>
      <c r="BA1781" s="180" t="str">
        <f ca="1">IF(ISNUMBER(A1781),INDIRECT(CONCATENATE("'Instrument List'!E",(MATCH(E1781,'Instrument List'!A:A,0))-0)),"")</f>
        <v/>
      </c>
      <c r="BB1781" s="181" t="str">
        <f t="shared" si="628"/>
        <v/>
      </c>
      <c r="BC1781" s="181" t="str">
        <f t="shared" si="629"/>
        <v/>
      </c>
      <c r="BD1781" s="181" t="str">
        <f ca="1">IF(ISNUMBER(A1781),INDIRECT(CONCATENATE("'Instrument List'!F",(MATCH(E1781,'Instrument List'!A:A,0))-0)),"")</f>
        <v/>
      </c>
    </row>
    <row r="1782" spans="1:56">
      <c r="A1782" s="223" t="str">
        <f t="shared" si="609"/>
        <v/>
      </c>
      <c r="B1782" s="224"/>
      <c r="C1782" s="225"/>
      <c r="D1782" s="182"/>
      <c r="E1782" s="182"/>
      <c r="F1782" s="182"/>
      <c r="G1782" s="203"/>
      <c r="H1782" s="218"/>
      <c r="I1782" s="213"/>
      <c r="J1782" s="207"/>
      <c r="K1782" s="213"/>
      <c r="L1782" s="207"/>
      <c r="M1782" s="213"/>
      <c r="N1782" s="207"/>
      <c r="O1782" s="183" t="str">
        <f t="shared" si="610"/>
        <v/>
      </c>
      <c r="P1782" s="184"/>
      <c r="Q1782" s="184"/>
      <c r="R1782" s="275"/>
      <c r="S1782" s="185" t="str">
        <f t="shared" si="611"/>
        <v/>
      </c>
      <c r="T1782" s="185" t="str">
        <f t="shared" si="612"/>
        <v/>
      </c>
      <c r="U1782" s="275"/>
      <c r="V1782" s="275"/>
      <c r="W1782" s="276" t="str">
        <f t="shared" si="613"/>
        <v/>
      </c>
      <c r="X1782" s="276" t="str">
        <f t="shared" si="614"/>
        <v/>
      </c>
      <c r="Y1782" s="276" t="str">
        <f t="shared" si="615"/>
        <v/>
      </c>
      <c r="Z1782" s="275"/>
      <c r="AA1782" s="184"/>
      <c r="AB1782" s="184"/>
      <c r="AC1782" s="185" t="str">
        <f t="shared" si="616"/>
        <v/>
      </c>
      <c r="AD1782" s="185" t="str">
        <f t="shared" si="617"/>
        <v/>
      </c>
      <c r="AE1782" s="186"/>
      <c r="AF1782" s="187" t="str">
        <f t="shared" si="618"/>
        <v/>
      </c>
      <c r="AG1782" s="182"/>
      <c r="AH1782" s="184"/>
      <c r="AI1782" s="184"/>
      <c r="AJ1782" s="182"/>
      <c r="AK1782" s="188" t="str">
        <f t="shared" si="619"/>
        <v/>
      </c>
      <c r="AL1782" s="188" t="str">
        <f t="shared" si="620"/>
        <v/>
      </c>
      <c r="AM1782" s="188" t="str">
        <f t="shared" si="621"/>
        <v/>
      </c>
      <c r="AN1782" s="359" t="str">
        <f>IF(Overview!$K$17='Internal Calcs'!$P$22,IF(AK1782="","",AK1782),IF(Overview!$K$17='Internal Calcs'!$P$23,IF(AK1782="","",AK1782),IF(ISNUMBER(A1782),(IF(F1782="Short",G1782-H1782,H1782-G1782)*AZ1782-AX1782),"")))</f>
        <v/>
      </c>
      <c r="AO1782" s="401" t="str">
        <f>IF(Overview!$K$17='Internal Calcs'!$P$22,IF(AL1782="","",AL1782),IF(Overview!$K$17='Internal Calcs'!$P$23,IF(AL1782="","",AL1782),IF(ISNUMBER(A1782),IF(AL1782="",(IF(F1782="Short",G1782-H1782,H1782-G1782)*AZ1782-AX1782),(IF(F1782="Short",G1782-J1782,J1782-G1782)*AZ1782-AX1782)),"")))</f>
        <v/>
      </c>
      <c r="AP1782" s="359" t="str">
        <f>IF(Overview!$K$17='Internal Calcs'!$P$22,"",IF(Overview!$K$17='Internal Calcs'!$P$23,IF(AM1782="","",AM1782),IF(ISNUMBER(A1782),IF(AM1782="",(IF(F1782="Short",G1782-H1782,H1782-G1782)*AZ1782-AX1782),(IF(F1782="Short",G1782-L1782,L1782-G1782)*AZ1782-AX1782)),"")))</f>
        <v/>
      </c>
      <c r="AQ1782" s="188" t="str">
        <f t="shared" si="622"/>
        <v/>
      </c>
      <c r="AR1782" s="188" t="str">
        <f t="shared" si="623"/>
        <v/>
      </c>
      <c r="AS1782" s="188" t="str">
        <f t="shared" si="624"/>
        <v/>
      </c>
      <c r="AT1782" s="188" t="str">
        <f>IF(ISNUMBER(A1782),MAX($AS$2:AS1782)-AS1782,"")</f>
        <v/>
      </c>
      <c r="AU1782" s="189" t="str">
        <f t="shared" si="625"/>
        <v/>
      </c>
      <c r="AV1782" s="190" t="str">
        <f t="shared" si="626"/>
        <v/>
      </c>
      <c r="AW1782" s="190" t="str">
        <f t="shared" si="627"/>
        <v/>
      </c>
      <c r="AX1782" s="191" t="str">
        <f ca="1">IF(ISNUMBER($A1782),INDIRECT(CONCATENATE("'Instrument List'!B",(MATCH(E1782,'Instrument List'!A:A,0))-0)),"")</f>
        <v/>
      </c>
      <c r="AY1782" s="191" t="str">
        <f ca="1">IF(ISNUMBER($A1782),INDIRECT(CONCATENATE("'Instrument List'!D",(MATCH(E1782,'Instrument List'!A:A,0))-0)),"")</f>
        <v/>
      </c>
      <c r="AZ1782" s="191" t="str">
        <f ca="1">IF(ISNUMBER($A1782),INDIRECT(CONCATENATE("'Instrument List'!C",(MATCH(E1782,'Instrument List'!A:A,0))-0)),"")</f>
        <v/>
      </c>
      <c r="BA1782" s="192" t="str">
        <f ca="1">IF(ISNUMBER(A1782),INDIRECT(CONCATENATE("'Instrument List'!E",(MATCH(E1782,'Instrument List'!A:A,0))-0)),"")</f>
        <v/>
      </c>
      <c r="BB1782" s="193" t="str">
        <f t="shared" si="628"/>
        <v/>
      </c>
      <c r="BC1782" s="193" t="str">
        <f t="shared" si="629"/>
        <v/>
      </c>
      <c r="BD1782" s="193" t="str">
        <f ca="1">IF(ISNUMBER(A1782),INDIRECT(CONCATENATE("'Instrument List'!F",(MATCH(E1782,'Instrument List'!A:A,0))-0)),"")</f>
        <v/>
      </c>
    </row>
    <row r="1783" spans="1:56">
      <c r="A1783" s="220" t="str">
        <f t="shared" si="609"/>
        <v/>
      </c>
      <c r="B1783" s="221"/>
      <c r="C1783" s="222"/>
      <c r="D1783" s="169"/>
      <c r="E1783" s="169"/>
      <c r="F1783" s="169"/>
      <c r="G1783" s="202"/>
      <c r="H1783" s="217"/>
      <c r="I1783" s="212"/>
      <c r="J1783" s="206"/>
      <c r="K1783" s="212"/>
      <c r="L1783" s="206"/>
      <c r="M1783" s="212"/>
      <c r="N1783" s="206"/>
      <c r="O1783" s="170" t="str">
        <f t="shared" si="610"/>
        <v/>
      </c>
      <c r="P1783" s="171"/>
      <c r="Q1783" s="171"/>
      <c r="R1783" s="171"/>
      <c r="S1783" s="172" t="str">
        <f t="shared" si="611"/>
        <v/>
      </c>
      <c r="T1783" s="172" t="str">
        <f t="shared" si="612"/>
        <v/>
      </c>
      <c r="U1783" s="171"/>
      <c r="V1783" s="171"/>
      <c r="W1783" s="173" t="str">
        <f t="shared" si="613"/>
        <v/>
      </c>
      <c r="X1783" s="173" t="str">
        <f t="shared" si="614"/>
        <v/>
      </c>
      <c r="Y1783" s="173" t="str">
        <f t="shared" si="615"/>
        <v/>
      </c>
      <c r="Z1783" s="171"/>
      <c r="AA1783" s="171"/>
      <c r="AB1783" s="171"/>
      <c r="AC1783" s="172" t="str">
        <f t="shared" si="616"/>
        <v/>
      </c>
      <c r="AD1783" s="172" t="str">
        <f t="shared" si="617"/>
        <v/>
      </c>
      <c r="AE1783" s="174"/>
      <c r="AF1783" s="175" t="str">
        <f t="shared" si="618"/>
        <v/>
      </c>
      <c r="AG1783" s="169"/>
      <c r="AH1783" s="171"/>
      <c r="AI1783" s="171"/>
      <c r="AJ1783" s="169"/>
      <c r="AK1783" s="176" t="str">
        <f t="shared" si="619"/>
        <v/>
      </c>
      <c r="AL1783" s="176" t="str">
        <f t="shared" si="620"/>
        <v/>
      </c>
      <c r="AM1783" s="176" t="str">
        <f t="shared" si="621"/>
        <v/>
      </c>
      <c r="AN1783" s="359" t="str">
        <f>IF(Overview!$K$17='Internal Calcs'!$P$22,IF(AK1783="","",AK1783),IF(Overview!$K$17='Internal Calcs'!$P$23,IF(AK1783="","",AK1783),IF(ISNUMBER(A1783),(IF(F1783="Short",G1783-H1783,H1783-G1783)*AZ1783-AX1783),"")))</f>
        <v/>
      </c>
      <c r="AO1783" s="401" t="str">
        <f>IF(Overview!$K$17='Internal Calcs'!$P$22,IF(AL1783="","",AL1783),IF(Overview!$K$17='Internal Calcs'!$P$23,IF(AL1783="","",AL1783),IF(ISNUMBER(A1783),IF(AL1783="",(IF(F1783="Short",G1783-H1783,H1783-G1783)*AZ1783-AX1783),(IF(F1783="Short",G1783-J1783,J1783-G1783)*AZ1783-AX1783)),"")))</f>
        <v/>
      </c>
      <c r="AP1783" s="359" t="str">
        <f>IF(Overview!$K$17='Internal Calcs'!$P$22,"",IF(Overview!$K$17='Internal Calcs'!$P$23,IF(AM1783="","",AM1783),IF(ISNUMBER(A1783),IF(AM1783="",(IF(F1783="Short",G1783-H1783,H1783-G1783)*AZ1783-AX1783),(IF(F1783="Short",G1783-L1783,L1783-G1783)*AZ1783-AX1783)),"")))</f>
        <v/>
      </c>
      <c r="AQ1783" s="176" t="str">
        <f t="shared" si="622"/>
        <v/>
      </c>
      <c r="AR1783" s="176" t="str">
        <f t="shared" si="623"/>
        <v/>
      </c>
      <c r="AS1783" s="176" t="str">
        <f t="shared" si="624"/>
        <v/>
      </c>
      <c r="AT1783" s="176" t="str">
        <f>IF(ISNUMBER(A1783),MAX($AS$2:AS1783)-AS1783,"")</f>
        <v/>
      </c>
      <c r="AU1783" s="177" t="str">
        <f t="shared" si="625"/>
        <v/>
      </c>
      <c r="AV1783" s="178" t="str">
        <f t="shared" si="626"/>
        <v/>
      </c>
      <c r="AW1783" s="178" t="str">
        <f t="shared" si="627"/>
        <v/>
      </c>
      <c r="AX1783" s="179" t="str">
        <f ca="1">IF(ISNUMBER($A1783),INDIRECT(CONCATENATE("'Instrument List'!B",(MATCH(E1783,'Instrument List'!A:A,0))-0)),"")</f>
        <v/>
      </c>
      <c r="AY1783" s="179" t="str">
        <f ca="1">IF(ISNUMBER($A1783),INDIRECT(CONCATENATE("'Instrument List'!D",(MATCH(E1783,'Instrument List'!A:A,0))-0)),"")</f>
        <v/>
      </c>
      <c r="AZ1783" s="179" t="str">
        <f ca="1">IF(ISNUMBER($A1783),INDIRECT(CONCATENATE("'Instrument List'!C",(MATCH(E1783,'Instrument List'!A:A,0))-0)),"")</f>
        <v/>
      </c>
      <c r="BA1783" s="180" t="str">
        <f ca="1">IF(ISNUMBER(A1783),INDIRECT(CONCATENATE("'Instrument List'!E",(MATCH(E1783,'Instrument List'!A:A,0))-0)),"")</f>
        <v/>
      </c>
      <c r="BB1783" s="181" t="str">
        <f t="shared" si="628"/>
        <v/>
      </c>
      <c r="BC1783" s="181" t="str">
        <f t="shared" si="629"/>
        <v/>
      </c>
      <c r="BD1783" s="181" t="str">
        <f ca="1">IF(ISNUMBER(A1783),INDIRECT(CONCATENATE("'Instrument List'!F",(MATCH(E1783,'Instrument List'!A:A,0))-0)),"")</f>
        <v/>
      </c>
    </row>
    <row r="1784" spans="1:56">
      <c r="A1784" s="223" t="str">
        <f t="shared" si="609"/>
        <v/>
      </c>
      <c r="B1784" s="224"/>
      <c r="C1784" s="225"/>
      <c r="D1784" s="182"/>
      <c r="E1784" s="182"/>
      <c r="F1784" s="182"/>
      <c r="G1784" s="203"/>
      <c r="H1784" s="218"/>
      <c r="I1784" s="213"/>
      <c r="J1784" s="207"/>
      <c r="K1784" s="213"/>
      <c r="L1784" s="207"/>
      <c r="M1784" s="213"/>
      <c r="N1784" s="207"/>
      <c r="O1784" s="183" t="str">
        <f t="shared" si="610"/>
        <v/>
      </c>
      <c r="P1784" s="184"/>
      <c r="Q1784" s="184"/>
      <c r="R1784" s="275"/>
      <c r="S1784" s="185" t="str">
        <f t="shared" si="611"/>
        <v/>
      </c>
      <c r="T1784" s="185" t="str">
        <f t="shared" si="612"/>
        <v/>
      </c>
      <c r="U1784" s="275"/>
      <c r="V1784" s="275"/>
      <c r="W1784" s="276" t="str">
        <f t="shared" si="613"/>
        <v/>
      </c>
      <c r="X1784" s="276" t="str">
        <f t="shared" si="614"/>
        <v/>
      </c>
      <c r="Y1784" s="276" t="str">
        <f t="shared" si="615"/>
        <v/>
      </c>
      <c r="Z1784" s="275"/>
      <c r="AA1784" s="184"/>
      <c r="AB1784" s="184"/>
      <c r="AC1784" s="185" t="str">
        <f t="shared" si="616"/>
        <v/>
      </c>
      <c r="AD1784" s="185" t="str">
        <f t="shared" si="617"/>
        <v/>
      </c>
      <c r="AE1784" s="186"/>
      <c r="AF1784" s="187" t="str">
        <f t="shared" si="618"/>
        <v/>
      </c>
      <c r="AG1784" s="182"/>
      <c r="AH1784" s="184"/>
      <c r="AI1784" s="184"/>
      <c r="AJ1784" s="182"/>
      <c r="AK1784" s="188" t="str">
        <f t="shared" si="619"/>
        <v/>
      </c>
      <c r="AL1784" s="188" t="str">
        <f t="shared" si="620"/>
        <v/>
      </c>
      <c r="AM1784" s="188" t="str">
        <f t="shared" si="621"/>
        <v/>
      </c>
      <c r="AN1784" s="359" t="str">
        <f>IF(Overview!$K$17='Internal Calcs'!$P$22,IF(AK1784="","",AK1784),IF(Overview!$K$17='Internal Calcs'!$P$23,IF(AK1784="","",AK1784),IF(ISNUMBER(A1784),(IF(F1784="Short",G1784-H1784,H1784-G1784)*AZ1784-AX1784),"")))</f>
        <v/>
      </c>
      <c r="AO1784" s="401" t="str">
        <f>IF(Overview!$K$17='Internal Calcs'!$P$22,IF(AL1784="","",AL1784),IF(Overview!$K$17='Internal Calcs'!$P$23,IF(AL1784="","",AL1784),IF(ISNUMBER(A1784),IF(AL1784="",(IF(F1784="Short",G1784-H1784,H1784-G1784)*AZ1784-AX1784),(IF(F1784="Short",G1784-J1784,J1784-G1784)*AZ1784-AX1784)),"")))</f>
        <v/>
      </c>
      <c r="AP1784" s="359" t="str">
        <f>IF(Overview!$K$17='Internal Calcs'!$P$22,"",IF(Overview!$K$17='Internal Calcs'!$P$23,IF(AM1784="","",AM1784),IF(ISNUMBER(A1784),IF(AM1784="",(IF(F1784="Short",G1784-H1784,H1784-G1784)*AZ1784-AX1784),(IF(F1784="Short",G1784-L1784,L1784-G1784)*AZ1784-AX1784)),"")))</f>
        <v/>
      </c>
      <c r="AQ1784" s="188" t="str">
        <f t="shared" si="622"/>
        <v/>
      </c>
      <c r="AR1784" s="188" t="str">
        <f t="shared" si="623"/>
        <v/>
      </c>
      <c r="AS1784" s="188" t="str">
        <f t="shared" si="624"/>
        <v/>
      </c>
      <c r="AT1784" s="188" t="str">
        <f>IF(ISNUMBER(A1784),MAX($AS$2:AS1784)-AS1784,"")</f>
        <v/>
      </c>
      <c r="AU1784" s="189" t="str">
        <f t="shared" si="625"/>
        <v/>
      </c>
      <c r="AV1784" s="190" t="str">
        <f t="shared" si="626"/>
        <v/>
      </c>
      <c r="AW1784" s="190" t="str">
        <f t="shared" si="627"/>
        <v/>
      </c>
      <c r="AX1784" s="191" t="str">
        <f ca="1">IF(ISNUMBER($A1784),INDIRECT(CONCATENATE("'Instrument List'!B",(MATCH(E1784,'Instrument List'!A:A,0))-0)),"")</f>
        <v/>
      </c>
      <c r="AY1784" s="191" t="str">
        <f ca="1">IF(ISNUMBER($A1784),INDIRECT(CONCATENATE("'Instrument List'!D",(MATCH(E1784,'Instrument List'!A:A,0))-0)),"")</f>
        <v/>
      </c>
      <c r="AZ1784" s="191" t="str">
        <f ca="1">IF(ISNUMBER($A1784),INDIRECT(CONCATENATE("'Instrument List'!C",(MATCH(E1784,'Instrument List'!A:A,0))-0)),"")</f>
        <v/>
      </c>
      <c r="BA1784" s="192" t="str">
        <f ca="1">IF(ISNUMBER(A1784),INDIRECT(CONCATENATE("'Instrument List'!E",(MATCH(E1784,'Instrument List'!A:A,0))-0)),"")</f>
        <v/>
      </c>
      <c r="BB1784" s="193" t="str">
        <f t="shared" si="628"/>
        <v/>
      </c>
      <c r="BC1784" s="193" t="str">
        <f t="shared" si="629"/>
        <v/>
      </c>
      <c r="BD1784" s="193" t="str">
        <f ca="1">IF(ISNUMBER(A1784),INDIRECT(CONCATENATE("'Instrument List'!F",(MATCH(E1784,'Instrument List'!A:A,0))-0)),"")</f>
        <v/>
      </c>
    </row>
    <row r="1785" spans="1:56">
      <c r="A1785" s="220" t="str">
        <f t="shared" si="609"/>
        <v/>
      </c>
      <c r="B1785" s="221"/>
      <c r="C1785" s="222"/>
      <c r="D1785" s="169"/>
      <c r="E1785" s="169"/>
      <c r="F1785" s="169"/>
      <c r="G1785" s="202"/>
      <c r="H1785" s="217"/>
      <c r="I1785" s="212"/>
      <c r="J1785" s="206"/>
      <c r="K1785" s="212"/>
      <c r="L1785" s="206"/>
      <c r="M1785" s="212"/>
      <c r="N1785" s="206"/>
      <c r="O1785" s="170" t="str">
        <f t="shared" si="610"/>
        <v/>
      </c>
      <c r="P1785" s="171"/>
      <c r="Q1785" s="171"/>
      <c r="R1785" s="171"/>
      <c r="S1785" s="172" t="str">
        <f t="shared" si="611"/>
        <v/>
      </c>
      <c r="T1785" s="172" t="str">
        <f t="shared" si="612"/>
        <v/>
      </c>
      <c r="U1785" s="171"/>
      <c r="V1785" s="171"/>
      <c r="W1785" s="173" t="str">
        <f t="shared" si="613"/>
        <v/>
      </c>
      <c r="X1785" s="173" t="str">
        <f t="shared" si="614"/>
        <v/>
      </c>
      <c r="Y1785" s="173" t="str">
        <f t="shared" si="615"/>
        <v/>
      </c>
      <c r="Z1785" s="171"/>
      <c r="AA1785" s="171"/>
      <c r="AB1785" s="171"/>
      <c r="AC1785" s="172" t="str">
        <f t="shared" si="616"/>
        <v/>
      </c>
      <c r="AD1785" s="172" t="str">
        <f t="shared" si="617"/>
        <v/>
      </c>
      <c r="AE1785" s="174"/>
      <c r="AF1785" s="175" t="str">
        <f t="shared" si="618"/>
        <v/>
      </c>
      <c r="AG1785" s="169"/>
      <c r="AH1785" s="171"/>
      <c r="AI1785" s="171"/>
      <c r="AJ1785" s="169"/>
      <c r="AK1785" s="176" t="str">
        <f t="shared" si="619"/>
        <v/>
      </c>
      <c r="AL1785" s="176" t="str">
        <f t="shared" si="620"/>
        <v/>
      </c>
      <c r="AM1785" s="176" t="str">
        <f t="shared" si="621"/>
        <v/>
      </c>
      <c r="AN1785" s="359" t="str">
        <f>IF(Overview!$K$17='Internal Calcs'!$P$22,IF(AK1785="","",AK1785),IF(Overview!$K$17='Internal Calcs'!$P$23,IF(AK1785="","",AK1785),IF(ISNUMBER(A1785),(IF(F1785="Short",G1785-H1785,H1785-G1785)*AZ1785-AX1785),"")))</f>
        <v/>
      </c>
      <c r="AO1785" s="401" t="str">
        <f>IF(Overview!$K$17='Internal Calcs'!$P$22,IF(AL1785="","",AL1785),IF(Overview!$K$17='Internal Calcs'!$P$23,IF(AL1785="","",AL1785),IF(ISNUMBER(A1785),IF(AL1785="",(IF(F1785="Short",G1785-H1785,H1785-G1785)*AZ1785-AX1785),(IF(F1785="Short",G1785-J1785,J1785-G1785)*AZ1785-AX1785)),"")))</f>
        <v/>
      </c>
      <c r="AP1785" s="359" t="str">
        <f>IF(Overview!$K$17='Internal Calcs'!$P$22,"",IF(Overview!$K$17='Internal Calcs'!$P$23,IF(AM1785="","",AM1785),IF(ISNUMBER(A1785),IF(AM1785="",(IF(F1785="Short",G1785-H1785,H1785-G1785)*AZ1785-AX1785),(IF(F1785="Short",G1785-L1785,L1785-G1785)*AZ1785-AX1785)),"")))</f>
        <v/>
      </c>
      <c r="AQ1785" s="176" t="str">
        <f t="shared" si="622"/>
        <v/>
      </c>
      <c r="AR1785" s="176" t="str">
        <f t="shared" si="623"/>
        <v/>
      </c>
      <c r="AS1785" s="176" t="str">
        <f t="shared" si="624"/>
        <v/>
      </c>
      <c r="AT1785" s="176" t="str">
        <f>IF(ISNUMBER(A1785),MAX($AS$2:AS1785)-AS1785,"")</f>
        <v/>
      </c>
      <c r="AU1785" s="177" t="str">
        <f t="shared" si="625"/>
        <v/>
      </c>
      <c r="AV1785" s="178" t="str">
        <f t="shared" si="626"/>
        <v/>
      </c>
      <c r="AW1785" s="178" t="str">
        <f t="shared" si="627"/>
        <v/>
      </c>
      <c r="AX1785" s="179" t="str">
        <f ca="1">IF(ISNUMBER($A1785),INDIRECT(CONCATENATE("'Instrument List'!B",(MATCH(E1785,'Instrument List'!A:A,0))-0)),"")</f>
        <v/>
      </c>
      <c r="AY1785" s="179" t="str">
        <f ca="1">IF(ISNUMBER($A1785),INDIRECT(CONCATENATE("'Instrument List'!D",(MATCH(E1785,'Instrument List'!A:A,0))-0)),"")</f>
        <v/>
      </c>
      <c r="AZ1785" s="179" t="str">
        <f ca="1">IF(ISNUMBER($A1785),INDIRECT(CONCATENATE("'Instrument List'!C",(MATCH(E1785,'Instrument List'!A:A,0))-0)),"")</f>
        <v/>
      </c>
      <c r="BA1785" s="180" t="str">
        <f ca="1">IF(ISNUMBER(A1785),INDIRECT(CONCATENATE("'Instrument List'!E",(MATCH(E1785,'Instrument List'!A:A,0))-0)),"")</f>
        <v/>
      </c>
      <c r="BB1785" s="181" t="str">
        <f t="shared" si="628"/>
        <v/>
      </c>
      <c r="BC1785" s="181" t="str">
        <f t="shared" si="629"/>
        <v/>
      </c>
      <c r="BD1785" s="181" t="str">
        <f ca="1">IF(ISNUMBER(A1785),INDIRECT(CONCATENATE("'Instrument List'!F",(MATCH(E1785,'Instrument List'!A:A,0))-0)),"")</f>
        <v/>
      </c>
    </row>
    <row r="1786" spans="1:56">
      <c r="A1786" s="223" t="str">
        <f t="shared" si="609"/>
        <v/>
      </c>
      <c r="B1786" s="224"/>
      <c r="C1786" s="225"/>
      <c r="D1786" s="182"/>
      <c r="E1786" s="182"/>
      <c r="F1786" s="182"/>
      <c r="G1786" s="203"/>
      <c r="H1786" s="218"/>
      <c r="I1786" s="213"/>
      <c r="J1786" s="207"/>
      <c r="K1786" s="213"/>
      <c r="L1786" s="207"/>
      <c r="M1786" s="213"/>
      <c r="N1786" s="207"/>
      <c r="O1786" s="183" t="str">
        <f t="shared" si="610"/>
        <v/>
      </c>
      <c r="P1786" s="184"/>
      <c r="Q1786" s="184"/>
      <c r="R1786" s="275"/>
      <c r="S1786" s="185" t="str">
        <f t="shared" si="611"/>
        <v/>
      </c>
      <c r="T1786" s="185" t="str">
        <f t="shared" si="612"/>
        <v/>
      </c>
      <c r="U1786" s="275"/>
      <c r="V1786" s="275"/>
      <c r="W1786" s="276" t="str">
        <f t="shared" si="613"/>
        <v/>
      </c>
      <c r="X1786" s="276" t="str">
        <f t="shared" si="614"/>
        <v/>
      </c>
      <c r="Y1786" s="276" t="str">
        <f t="shared" si="615"/>
        <v/>
      </c>
      <c r="Z1786" s="275"/>
      <c r="AA1786" s="184"/>
      <c r="AB1786" s="184"/>
      <c r="AC1786" s="185" t="str">
        <f t="shared" si="616"/>
        <v/>
      </c>
      <c r="AD1786" s="185" t="str">
        <f t="shared" si="617"/>
        <v/>
      </c>
      <c r="AE1786" s="186"/>
      <c r="AF1786" s="187" t="str">
        <f t="shared" si="618"/>
        <v/>
      </c>
      <c r="AG1786" s="182"/>
      <c r="AH1786" s="184"/>
      <c r="AI1786" s="184"/>
      <c r="AJ1786" s="182"/>
      <c r="AK1786" s="188" t="str">
        <f t="shared" si="619"/>
        <v/>
      </c>
      <c r="AL1786" s="188" t="str">
        <f t="shared" si="620"/>
        <v/>
      </c>
      <c r="AM1786" s="188" t="str">
        <f t="shared" si="621"/>
        <v/>
      </c>
      <c r="AN1786" s="359" t="str">
        <f>IF(Overview!$K$17='Internal Calcs'!$P$22,IF(AK1786="","",AK1786),IF(Overview!$K$17='Internal Calcs'!$P$23,IF(AK1786="","",AK1786),IF(ISNUMBER(A1786),(IF(F1786="Short",G1786-H1786,H1786-G1786)*AZ1786-AX1786),"")))</f>
        <v/>
      </c>
      <c r="AO1786" s="401" t="str">
        <f>IF(Overview!$K$17='Internal Calcs'!$P$22,IF(AL1786="","",AL1786),IF(Overview!$K$17='Internal Calcs'!$P$23,IF(AL1786="","",AL1786),IF(ISNUMBER(A1786),IF(AL1786="",(IF(F1786="Short",G1786-H1786,H1786-G1786)*AZ1786-AX1786),(IF(F1786="Short",G1786-J1786,J1786-G1786)*AZ1786-AX1786)),"")))</f>
        <v/>
      </c>
      <c r="AP1786" s="359" t="str">
        <f>IF(Overview!$K$17='Internal Calcs'!$P$22,"",IF(Overview!$K$17='Internal Calcs'!$P$23,IF(AM1786="","",AM1786),IF(ISNUMBER(A1786),IF(AM1786="",(IF(F1786="Short",G1786-H1786,H1786-G1786)*AZ1786-AX1786),(IF(F1786="Short",G1786-L1786,L1786-G1786)*AZ1786-AX1786)),"")))</f>
        <v/>
      </c>
      <c r="AQ1786" s="188" t="str">
        <f t="shared" si="622"/>
        <v/>
      </c>
      <c r="AR1786" s="188" t="str">
        <f t="shared" si="623"/>
        <v/>
      </c>
      <c r="AS1786" s="188" t="str">
        <f t="shared" si="624"/>
        <v/>
      </c>
      <c r="AT1786" s="188" t="str">
        <f>IF(ISNUMBER(A1786),MAX($AS$2:AS1786)-AS1786,"")</f>
        <v/>
      </c>
      <c r="AU1786" s="189" t="str">
        <f t="shared" si="625"/>
        <v/>
      </c>
      <c r="AV1786" s="190" t="str">
        <f t="shared" si="626"/>
        <v/>
      </c>
      <c r="AW1786" s="190" t="str">
        <f t="shared" si="627"/>
        <v/>
      </c>
      <c r="AX1786" s="191" t="str">
        <f ca="1">IF(ISNUMBER($A1786),INDIRECT(CONCATENATE("'Instrument List'!B",(MATCH(E1786,'Instrument List'!A:A,0))-0)),"")</f>
        <v/>
      </c>
      <c r="AY1786" s="191" t="str">
        <f ca="1">IF(ISNUMBER($A1786),INDIRECT(CONCATENATE("'Instrument List'!D",(MATCH(E1786,'Instrument List'!A:A,0))-0)),"")</f>
        <v/>
      </c>
      <c r="AZ1786" s="191" t="str">
        <f ca="1">IF(ISNUMBER($A1786),INDIRECT(CONCATENATE("'Instrument List'!C",(MATCH(E1786,'Instrument List'!A:A,0))-0)),"")</f>
        <v/>
      </c>
      <c r="BA1786" s="192" t="str">
        <f ca="1">IF(ISNUMBER(A1786),INDIRECT(CONCATENATE("'Instrument List'!E",(MATCH(E1786,'Instrument List'!A:A,0))-0)),"")</f>
        <v/>
      </c>
      <c r="BB1786" s="193" t="str">
        <f t="shared" si="628"/>
        <v/>
      </c>
      <c r="BC1786" s="193" t="str">
        <f t="shared" si="629"/>
        <v/>
      </c>
      <c r="BD1786" s="193" t="str">
        <f ca="1">IF(ISNUMBER(A1786),INDIRECT(CONCATENATE("'Instrument List'!F",(MATCH(E1786,'Instrument List'!A:A,0))-0)),"")</f>
        <v/>
      </c>
    </row>
    <row r="1787" spans="1:56">
      <c r="A1787" s="220" t="str">
        <f t="shared" si="609"/>
        <v/>
      </c>
      <c r="B1787" s="221"/>
      <c r="C1787" s="222"/>
      <c r="D1787" s="169"/>
      <c r="E1787" s="169"/>
      <c r="F1787" s="169"/>
      <c r="G1787" s="202"/>
      <c r="H1787" s="217"/>
      <c r="I1787" s="212"/>
      <c r="J1787" s="206"/>
      <c r="K1787" s="212"/>
      <c r="L1787" s="206"/>
      <c r="M1787" s="212"/>
      <c r="N1787" s="206"/>
      <c r="O1787" s="170" t="str">
        <f t="shared" si="610"/>
        <v/>
      </c>
      <c r="P1787" s="171"/>
      <c r="Q1787" s="171"/>
      <c r="R1787" s="171"/>
      <c r="S1787" s="172" t="str">
        <f t="shared" si="611"/>
        <v/>
      </c>
      <c r="T1787" s="172" t="str">
        <f t="shared" si="612"/>
        <v/>
      </c>
      <c r="U1787" s="171"/>
      <c r="V1787" s="171"/>
      <c r="W1787" s="173" t="str">
        <f t="shared" si="613"/>
        <v/>
      </c>
      <c r="X1787" s="173" t="str">
        <f t="shared" si="614"/>
        <v/>
      </c>
      <c r="Y1787" s="173" t="str">
        <f t="shared" si="615"/>
        <v/>
      </c>
      <c r="Z1787" s="171"/>
      <c r="AA1787" s="171"/>
      <c r="AB1787" s="171"/>
      <c r="AC1787" s="172" t="str">
        <f t="shared" si="616"/>
        <v/>
      </c>
      <c r="AD1787" s="172" t="str">
        <f t="shared" si="617"/>
        <v/>
      </c>
      <c r="AE1787" s="174"/>
      <c r="AF1787" s="175" t="str">
        <f t="shared" si="618"/>
        <v/>
      </c>
      <c r="AG1787" s="169"/>
      <c r="AH1787" s="171"/>
      <c r="AI1787" s="171"/>
      <c r="AJ1787" s="169"/>
      <c r="AK1787" s="176" t="str">
        <f t="shared" si="619"/>
        <v/>
      </c>
      <c r="AL1787" s="176" t="str">
        <f t="shared" si="620"/>
        <v/>
      </c>
      <c r="AM1787" s="176" t="str">
        <f t="shared" si="621"/>
        <v/>
      </c>
      <c r="AN1787" s="359" t="str">
        <f>IF(Overview!$K$17='Internal Calcs'!$P$22,IF(AK1787="","",AK1787),IF(Overview!$K$17='Internal Calcs'!$P$23,IF(AK1787="","",AK1787),IF(ISNUMBER(A1787),(IF(F1787="Short",G1787-H1787,H1787-G1787)*AZ1787-AX1787),"")))</f>
        <v/>
      </c>
      <c r="AO1787" s="401" t="str">
        <f>IF(Overview!$K$17='Internal Calcs'!$P$22,IF(AL1787="","",AL1787),IF(Overview!$K$17='Internal Calcs'!$P$23,IF(AL1787="","",AL1787),IF(ISNUMBER(A1787),IF(AL1787="",(IF(F1787="Short",G1787-H1787,H1787-G1787)*AZ1787-AX1787),(IF(F1787="Short",G1787-J1787,J1787-G1787)*AZ1787-AX1787)),"")))</f>
        <v/>
      </c>
      <c r="AP1787" s="359" t="str">
        <f>IF(Overview!$K$17='Internal Calcs'!$P$22,"",IF(Overview!$K$17='Internal Calcs'!$P$23,IF(AM1787="","",AM1787),IF(ISNUMBER(A1787),IF(AM1787="",(IF(F1787="Short",G1787-H1787,H1787-G1787)*AZ1787-AX1787),(IF(F1787="Short",G1787-L1787,L1787-G1787)*AZ1787-AX1787)),"")))</f>
        <v/>
      </c>
      <c r="AQ1787" s="176" t="str">
        <f t="shared" si="622"/>
        <v/>
      </c>
      <c r="AR1787" s="176" t="str">
        <f t="shared" si="623"/>
        <v/>
      </c>
      <c r="AS1787" s="176" t="str">
        <f t="shared" si="624"/>
        <v/>
      </c>
      <c r="AT1787" s="176" t="str">
        <f>IF(ISNUMBER(A1787),MAX($AS$2:AS1787)-AS1787,"")</f>
        <v/>
      </c>
      <c r="AU1787" s="177" t="str">
        <f t="shared" si="625"/>
        <v/>
      </c>
      <c r="AV1787" s="178" t="str">
        <f t="shared" si="626"/>
        <v/>
      </c>
      <c r="AW1787" s="178" t="str">
        <f t="shared" si="627"/>
        <v/>
      </c>
      <c r="AX1787" s="179" t="str">
        <f ca="1">IF(ISNUMBER($A1787),INDIRECT(CONCATENATE("'Instrument List'!B",(MATCH(E1787,'Instrument List'!A:A,0))-0)),"")</f>
        <v/>
      </c>
      <c r="AY1787" s="179" t="str">
        <f ca="1">IF(ISNUMBER($A1787),INDIRECT(CONCATENATE("'Instrument List'!D",(MATCH(E1787,'Instrument List'!A:A,0))-0)),"")</f>
        <v/>
      </c>
      <c r="AZ1787" s="179" t="str">
        <f ca="1">IF(ISNUMBER($A1787),INDIRECT(CONCATENATE("'Instrument List'!C",(MATCH(E1787,'Instrument List'!A:A,0))-0)),"")</f>
        <v/>
      </c>
      <c r="BA1787" s="180" t="str">
        <f ca="1">IF(ISNUMBER(A1787),INDIRECT(CONCATENATE("'Instrument List'!E",(MATCH(E1787,'Instrument List'!A:A,0))-0)),"")</f>
        <v/>
      </c>
      <c r="BB1787" s="181" t="str">
        <f t="shared" si="628"/>
        <v/>
      </c>
      <c r="BC1787" s="181" t="str">
        <f t="shared" si="629"/>
        <v/>
      </c>
      <c r="BD1787" s="181" t="str">
        <f ca="1">IF(ISNUMBER(A1787),INDIRECT(CONCATENATE("'Instrument List'!F",(MATCH(E1787,'Instrument List'!A:A,0))-0)),"")</f>
        <v/>
      </c>
    </row>
    <row r="1788" spans="1:56">
      <c r="A1788" s="223" t="str">
        <f t="shared" si="609"/>
        <v/>
      </c>
      <c r="B1788" s="224"/>
      <c r="C1788" s="225"/>
      <c r="D1788" s="182"/>
      <c r="E1788" s="182"/>
      <c r="F1788" s="182"/>
      <c r="G1788" s="203"/>
      <c r="H1788" s="218"/>
      <c r="I1788" s="213"/>
      <c r="J1788" s="207"/>
      <c r="K1788" s="213"/>
      <c r="L1788" s="207"/>
      <c r="M1788" s="213"/>
      <c r="N1788" s="207"/>
      <c r="O1788" s="183" t="str">
        <f t="shared" si="610"/>
        <v/>
      </c>
      <c r="P1788" s="184"/>
      <c r="Q1788" s="184"/>
      <c r="R1788" s="275"/>
      <c r="S1788" s="185" t="str">
        <f t="shared" si="611"/>
        <v/>
      </c>
      <c r="T1788" s="185" t="str">
        <f t="shared" si="612"/>
        <v/>
      </c>
      <c r="U1788" s="275"/>
      <c r="V1788" s="275"/>
      <c r="W1788" s="276" t="str">
        <f t="shared" si="613"/>
        <v/>
      </c>
      <c r="X1788" s="276" t="str">
        <f t="shared" si="614"/>
        <v/>
      </c>
      <c r="Y1788" s="276" t="str">
        <f t="shared" si="615"/>
        <v/>
      </c>
      <c r="Z1788" s="275"/>
      <c r="AA1788" s="184"/>
      <c r="AB1788" s="184"/>
      <c r="AC1788" s="185" t="str">
        <f t="shared" si="616"/>
        <v/>
      </c>
      <c r="AD1788" s="185" t="str">
        <f t="shared" si="617"/>
        <v/>
      </c>
      <c r="AE1788" s="186"/>
      <c r="AF1788" s="187" t="str">
        <f t="shared" si="618"/>
        <v/>
      </c>
      <c r="AG1788" s="182"/>
      <c r="AH1788" s="184"/>
      <c r="AI1788" s="184"/>
      <c r="AJ1788" s="182"/>
      <c r="AK1788" s="188" t="str">
        <f t="shared" si="619"/>
        <v/>
      </c>
      <c r="AL1788" s="188" t="str">
        <f t="shared" si="620"/>
        <v/>
      </c>
      <c r="AM1788" s="188" t="str">
        <f t="shared" si="621"/>
        <v/>
      </c>
      <c r="AN1788" s="359" t="str">
        <f>IF(Overview!$K$17='Internal Calcs'!$P$22,IF(AK1788="","",AK1788),IF(Overview!$K$17='Internal Calcs'!$P$23,IF(AK1788="","",AK1788),IF(ISNUMBER(A1788),(IF(F1788="Short",G1788-H1788,H1788-G1788)*AZ1788-AX1788),"")))</f>
        <v/>
      </c>
      <c r="AO1788" s="401" t="str">
        <f>IF(Overview!$K$17='Internal Calcs'!$P$22,IF(AL1788="","",AL1788),IF(Overview!$K$17='Internal Calcs'!$P$23,IF(AL1788="","",AL1788),IF(ISNUMBER(A1788),IF(AL1788="",(IF(F1788="Short",G1788-H1788,H1788-G1788)*AZ1788-AX1788),(IF(F1788="Short",G1788-J1788,J1788-G1788)*AZ1788-AX1788)),"")))</f>
        <v/>
      </c>
      <c r="AP1788" s="359" t="str">
        <f>IF(Overview!$K$17='Internal Calcs'!$P$22,"",IF(Overview!$K$17='Internal Calcs'!$P$23,IF(AM1788="","",AM1788),IF(ISNUMBER(A1788),IF(AM1788="",(IF(F1788="Short",G1788-H1788,H1788-G1788)*AZ1788-AX1788),(IF(F1788="Short",G1788-L1788,L1788-G1788)*AZ1788-AX1788)),"")))</f>
        <v/>
      </c>
      <c r="AQ1788" s="188" t="str">
        <f t="shared" si="622"/>
        <v/>
      </c>
      <c r="AR1788" s="188" t="str">
        <f t="shared" si="623"/>
        <v/>
      </c>
      <c r="AS1788" s="188" t="str">
        <f t="shared" si="624"/>
        <v/>
      </c>
      <c r="AT1788" s="188" t="str">
        <f>IF(ISNUMBER(A1788),MAX($AS$2:AS1788)-AS1788,"")</f>
        <v/>
      </c>
      <c r="AU1788" s="189" t="str">
        <f t="shared" si="625"/>
        <v/>
      </c>
      <c r="AV1788" s="190" t="str">
        <f t="shared" si="626"/>
        <v/>
      </c>
      <c r="AW1788" s="190" t="str">
        <f t="shared" si="627"/>
        <v/>
      </c>
      <c r="AX1788" s="191" t="str">
        <f ca="1">IF(ISNUMBER($A1788),INDIRECT(CONCATENATE("'Instrument List'!B",(MATCH(E1788,'Instrument List'!A:A,0))-0)),"")</f>
        <v/>
      </c>
      <c r="AY1788" s="191" t="str">
        <f ca="1">IF(ISNUMBER($A1788),INDIRECT(CONCATENATE("'Instrument List'!D",(MATCH(E1788,'Instrument List'!A:A,0))-0)),"")</f>
        <v/>
      </c>
      <c r="AZ1788" s="191" t="str">
        <f ca="1">IF(ISNUMBER($A1788),INDIRECT(CONCATENATE("'Instrument List'!C",(MATCH(E1788,'Instrument List'!A:A,0))-0)),"")</f>
        <v/>
      </c>
      <c r="BA1788" s="192" t="str">
        <f ca="1">IF(ISNUMBER(A1788),INDIRECT(CONCATENATE("'Instrument List'!E",(MATCH(E1788,'Instrument List'!A:A,0))-0)),"")</f>
        <v/>
      </c>
      <c r="BB1788" s="193" t="str">
        <f t="shared" si="628"/>
        <v/>
      </c>
      <c r="BC1788" s="193" t="str">
        <f t="shared" si="629"/>
        <v/>
      </c>
      <c r="BD1788" s="193" t="str">
        <f ca="1">IF(ISNUMBER(A1788),INDIRECT(CONCATENATE("'Instrument List'!F",(MATCH(E1788,'Instrument List'!A:A,0))-0)),"")</f>
        <v/>
      </c>
    </row>
    <row r="1789" spans="1:56">
      <c r="A1789" s="220" t="str">
        <f t="shared" si="609"/>
        <v/>
      </c>
      <c r="B1789" s="221"/>
      <c r="C1789" s="222"/>
      <c r="D1789" s="169"/>
      <c r="E1789" s="169"/>
      <c r="F1789" s="169"/>
      <c r="G1789" s="202"/>
      <c r="H1789" s="217"/>
      <c r="I1789" s="212"/>
      <c r="J1789" s="206"/>
      <c r="K1789" s="212"/>
      <c r="L1789" s="206"/>
      <c r="M1789" s="212"/>
      <c r="N1789" s="206"/>
      <c r="O1789" s="170" t="str">
        <f t="shared" si="610"/>
        <v/>
      </c>
      <c r="P1789" s="171"/>
      <c r="Q1789" s="171"/>
      <c r="R1789" s="171"/>
      <c r="S1789" s="172" t="str">
        <f t="shared" si="611"/>
        <v/>
      </c>
      <c r="T1789" s="172" t="str">
        <f t="shared" si="612"/>
        <v/>
      </c>
      <c r="U1789" s="171"/>
      <c r="V1789" s="171"/>
      <c r="W1789" s="173" t="str">
        <f t="shared" si="613"/>
        <v/>
      </c>
      <c r="X1789" s="173" t="str">
        <f t="shared" si="614"/>
        <v/>
      </c>
      <c r="Y1789" s="173" t="str">
        <f t="shared" si="615"/>
        <v/>
      </c>
      <c r="Z1789" s="171"/>
      <c r="AA1789" s="171"/>
      <c r="AB1789" s="171"/>
      <c r="AC1789" s="172" t="str">
        <f t="shared" si="616"/>
        <v/>
      </c>
      <c r="AD1789" s="172" t="str">
        <f t="shared" si="617"/>
        <v/>
      </c>
      <c r="AE1789" s="174"/>
      <c r="AF1789" s="175" t="str">
        <f t="shared" si="618"/>
        <v/>
      </c>
      <c r="AG1789" s="169"/>
      <c r="AH1789" s="171"/>
      <c r="AI1789" s="171"/>
      <c r="AJ1789" s="169"/>
      <c r="AK1789" s="176" t="str">
        <f t="shared" si="619"/>
        <v/>
      </c>
      <c r="AL1789" s="176" t="str">
        <f t="shared" si="620"/>
        <v/>
      </c>
      <c r="AM1789" s="176" t="str">
        <f t="shared" si="621"/>
        <v/>
      </c>
      <c r="AN1789" s="359" t="str">
        <f>IF(Overview!$K$17='Internal Calcs'!$P$22,IF(AK1789="","",AK1789),IF(Overview!$K$17='Internal Calcs'!$P$23,IF(AK1789="","",AK1789),IF(ISNUMBER(A1789),(IF(F1789="Short",G1789-H1789,H1789-G1789)*AZ1789-AX1789),"")))</f>
        <v/>
      </c>
      <c r="AO1789" s="401" t="str">
        <f>IF(Overview!$K$17='Internal Calcs'!$P$22,IF(AL1789="","",AL1789),IF(Overview!$K$17='Internal Calcs'!$P$23,IF(AL1789="","",AL1789),IF(ISNUMBER(A1789),IF(AL1789="",(IF(F1789="Short",G1789-H1789,H1789-G1789)*AZ1789-AX1789),(IF(F1789="Short",G1789-J1789,J1789-G1789)*AZ1789-AX1789)),"")))</f>
        <v/>
      </c>
      <c r="AP1789" s="359" t="str">
        <f>IF(Overview!$K$17='Internal Calcs'!$P$22,"",IF(Overview!$K$17='Internal Calcs'!$P$23,IF(AM1789="","",AM1789),IF(ISNUMBER(A1789),IF(AM1789="",(IF(F1789="Short",G1789-H1789,H1789-G1789)*AZ1789-AX1789),(IF(F1789="Short",G1789-L1789,L1789-G1789)*AZ1789-AX1789)),"")))</f>
        <v/>
      </c>
      <c r="AQ1789" s="176" t="str">
        <f t="shared" si="622"/>
        <v/>
      </c>
      <c r="AR1789" s="176" t="str">
        <f t="shared" si="623"/>
        <v/>
      </c>
      <c r="AS1789" s="176" t="str">
        <f t="shared" si="624"/>
        <v/>
      </c>
      <c r="AT1789" s="176" t="str">
        <f>IF(ISNUMBER(A1789),MAX($AS$2:AS1789)-AS1789,"")</f>
        <v/>
      </c>
      <c r="AU1789" s="177" t="str">
        <f t="shared" si="625"/>
        <v/>
      </c>
      <c r="AV1789" s="178" t="str">
        <f t="shared" si="626"/>
        <v/>
      </c>
      <c r="AW1789" s="178" t="str">
        <f t="shared" si="627"/>
        <v/>
      </c>
      <c r="AX1789" s="179" t="str">
        <f ca="1">IF(ISNUMBER($A1789),INDIRECT(CONCATENATE("'Instrument List'!B",(MATCH(E1789,'Instrument List'!A:A,0))-0)),"")</f>
        <v/>
      </c>
      <c r="AY1789" s="179" t="str">
        <f ca="1">IF(ISNUMBER($A1789),INDIRECT(CONCATENATE("'Instrument List'!D",(MATCH(E1789,'Instrument List'!A:A,0))-0)),"")</f>
        <v/>
      </c>
      <c r="AZ1789" s="179" t="str">
        <f ca="1">IF(ISNUMBER($A1789),INDIRECT(CONCATENATE("'Instrument List'!C",(MATCH(E1789,'Instrument List'!A:A,0))-0)),"")</f>
        <v/>
      </c>
      <c r="BA1789" s="180" t="str">
        <f ca="1">IF(ISNUMBER(A1789),INDIRECT(CONCATENATE("'Instrument List'!E",(MATCH(E1789,'Instrument List'!A:A,0))-0)),"")</f>
        <v/>
      </c>
      <c r="BB1789" s="181" t="str">
        <f t="shared" si="628"/>
        <v/>
      </c>
      <c r="BC1789" s="181" t="str">
        <f t="shared" si="629"/>
        <v/>
      </c>
      <c r="BD1789" s="181" t="str">
        <f ca="1">IF(ISNUMBER(A1789),INDIRECT(CONCATENATE("'Instrument List'!F",(MATCH(E1789,'Instrument List'!A:A,0))-0)),"")</f>
        <v/>
      </c>
    </row>
    <row r="1790" spans="1:56">
      <c r="A1790" s="223" t="str">
        <f t="shared" si="609"/>
        <v/>
      </c>
      <c r="B1790" s="224"/>
      <c r="C1790" s="225"/>
      <c r="D1790" s="182"/>
      <c r="E1790" s="182"/>
      <c r="F1790" s="182"/>
      <c r="G1790" s="203"/>
      <c r="H1790" s="218"/>
      <c r="I1790" s="213"/>
      <c r="J1790" s="207"/>
      <c r="K1790" s="213"/>
      <c r="L1790" s="207"/>
      <c r="M1790" s="213"/>
      <c r="N1790" s="207"/>
      <c r="O1790" s="183" t="str">
        <f t="shared" si="610"/>
        <v/>
      </c>
      <c r="P1790" s="184"/>
      <c r="Q1790" s="184"/>
      <c r="R1790" s="275"/>
      <c r="S1790" s="185" t="str">
        <f t="shared" si="611"/>
        <v/>
      </c>
      <c r="T1790" s="185" t="str">
        <f t="shared" si="612"/>
        <v/>
      </c>
      <c r="U1790" s="275"/>
      <c r="V1790" s="275"/>
      <c r="W1790" s="276" t="str">
        <f t="shared" si="613"/>
        <v/>
      </c>
      <c r="X1790" s="276" t="str">
        <f t="shared" si="614"/>
        <v/>
      </c>
      <c r="Y1790" s="276" t="str">
        <f t="shared" si="615"/>
        <v/>
      </c>
      <c r="Z1790" s="275"/>
      <c r="AA1790" s="184"/>
      <c r="AB1790" s="184"/>
      <c r="AC1790" s="185" t="str">
        <f t="shared" si="616"/>
        <v/>
      </c>
      <c r="AD1790" s="185" t="str">
        <f t="shared" si="617"/>
        <v/>
      </c>
      <c r="AE1790" s="186"/>
      <c r="AF1790" s="187" t="str">
        <f t="shared" si="618"/>
        <v/>
      </c>
      <c r="AG1790" s="182"/>
      <c r="AH1790" s="184"/>
      <c r="AI1790" s="184"/>
      <c r="AJ1790" s="182"/>
      <c r="AK1790" s="188" t="str">
        <f t="shared" si="619"/>
        <v/>
      </c>
      <c r="AL1790" s="188" t="str">
        <f t="shared" si="620"/>
        <v/>
      </c>
      <c r="AM1790" s="188" t="str">
        <f t="shared" si="621"/>
        <v/>
      </c>
      <c r="AN1790" s="359" t="str">
        <f>IF(Overview!$K$17='Internal Calcs'!$P$22,IF(AK1790="","",AK1790),IF(Overview!$K$17='Internal Calcs'!$P$23,IF(AK1790="","",AK1790),IF(ISNUMBER(A1790),(IF(F1790="Short",G1790-H1790,H1790-G1790)*AZ1790-AX1790),"")))</f>
        <v/>
      </c>
      <c r="AO1790" s="401" t="str">
        <f>IF(Overview!$K$17='Internal Calcs'!$P$22,IF(AL1790="","",AL1790),IF(Overview!$K$17='Internal Calcs'!$P$23,IF(AL1790="","",AL1790),IF(ISNUMBER(A1790),IF(AL1790="",(IF(F1790="Short",G1790-H1790,H1790-G1790)*AZ1790-AX1790),(IF(F1790="Short",G1790-J1790,J1790-G1790)*AZ1790-AX1790)),"")))</f>
        <v/>
      </c>
      <c r="AP1790" s="359" t="str">
        <f>IF(Overview!$K$17='Internal Calcs'!$P$22,"",IF(Overview!$K$17='Internal Calcs'!$P$23,IF(AM1790="","",AM1790),IF(ISNUMBER(A1790),IF(AM1790="",(IF(F1790="Short",G1790-H1790,H1790-G1790)*AZ1790-AX1790),(IF(F1790="Short",G1790-L1790,L1790-G1790)*AZ1790-AX1790)),"")))</f>
        <v/>
      </c>
      <c r="AQ1790" s="188" t="str">
        <f t="shared" si="622"/>
        <v/>
      </c>
      <c r="AR1790" s="188" t="str">
        <f t="shared" si="623"/>
        <v/>
      </c>
      <c r="AS1790" s="188" t="str">
        <f t="shared" si="624"/>
        <v/>
      </c>
      <c r="AT1790" s="188" t="str">
        <f>IF(ISNUMBER(A1790),MAX($AS$2:AS1790)-AS1790,"")</f>
        <v/>
      </c>
      <c r="AU1790" s="189" t="str">
        <f t="shared" si="625"/>
        <v/>
      </c>
      <c r="AV1790" s="190" t="str">
        <f t="shared" si="626"/>
        <v/>
      </c>
      <c r="AW1790" s="190" t="str">
        <f t="shared" si="627"/>
        <v/>
      </c>
      <c r="AX1790" s="191" t="str">
        <f ca="1">IF(ISNUMBER($A1790),INDIRECT(CONCATENATE("'Instrument List'!B",(MATCH(E1790,'Instrument List'!A:A,0))-0)),"")</f>
        <v/>
      </c>
      <c r="AY1790" s="191" t="str">
        <f ca="1">IF(ISNUMBER($A1790),INDIRECT(CONCATENATE("'Instrument List'!D",(MATCH(E1790,'Instrument List'!A:A,0))-0)),"")</f>
        <v/>
      </c>
      <c r="AZ1790" s="191" t="str">
        <f ca="1">IF(ISNUMBER($A1790),INDIRECT(CONCATENATE("'Instrument List'!C",(MATCH(E1790,'Instrument List'!A:A,0))-0)),"")</f>
        <v/>
      </c>
      <c r="BA1790" s="192" t="str">
        <f ca="1">IF(ISNUMBER(A1790),INDIRECT(CONCATENATE("'Instrument List'!E",(MATCH(E1790,'Instrument List'!A:A,0))-0)),"")</f>
        <v/>
      </c>
      <c r="BB1790" s="193" t="str">
        <f t="shared" si="628"/>
        <v/>
      </c>
      <c r="BC1790" s="193" t="str">
        <f t="shared" si="629"/>
        <v/>
      </c>
      <c r="BD1790" s="193" t="str">
        <f ca="1">IF(ISNUMBER(A1790),INDIRECT(CONCATENATE("'Instrument List'!F",(MATCH(E1790,'Instrument List'!A:A,0))-0)),"")</f>
        <v/>
      </c>
    </row>
    <row r="1791" spans="1:56">
      <c r="A1791" s="220" t="str">
        <f t="shared" si="609"/>
        <v/>
      </c>
      <c r="B1791" s="221"/>
      <c r="C1791" s="222"/>
      <c r="D1791" s="169"/>
      <c r="E1791" s="169"/>
      <c r="F1791" s="169"/>
      <c r="G1791" s="202"/>
      <c r="H1791" s="217"/>
      <c r="I1791" s="212"/>
      <c r="J1791" s="206"/>
      <c r="K1791" s="212"/>
      <c r="L1791" s="206"/>
      <c r="M1791" s="212"/>
      <c r="N1791" s="206"/>
      <c r="O1791" s="170" t="str">
        <f t="shared" si="610"/>
        <v/>
      </c>
      <c r="P1791" s="171"/>
      <c r="Q1791" s="171"/>
      <c r="R1791" s="171"/>
      <c r="S1791" s="172" t="str">
        <f t="shared" si="611"/>
        <v/>
      </c>
      <c r="T1791" s="172" t="str">
        <f t="shared" si="612"/>
        <v/>
      </c>
      <c r="U1791" s="171"/>
      <c r="V1791" s="171"/>
      <c r="W1791" s="173" t="str">
        <f t="shared" si="613"/>
        <v/>
      </c>
      <c r="X1791" s="173" t="str">
        <f t="shared" si="614"/>
        <v/>
      </c>
      <c r="Y1791" s="173" t="str">
        <f t="shared" si="615"/>
        <v/>
      </c>
      <c r="Z1791" s="171"/>
      <c r="AA1791" s="171"/>
      <c r="AB1791" s="171"/>
      <c r="AC1791" s="172" t="str">
        <f t="shared" si="616"/>
        <v/>
      </c>
      <c r="AD1791" s="172" t="str">
        <f t="shared" si="617"/>
        <v/>
      </c>
      <c r="AE1791" s="174"/>
      <c r="AF1791" s="175" t="str">
        <f t="shared" si="618"/>
        <v/>
      </c>
      <c r="AG1791" s="169"/>
      <c r="AH1791" s="171"/>
      <c r="AI1791" s="171"/>
      <c r="AJ1791" s="169"/>
      <c r="AK1791" s="176" t="str">
        <f t="shared" si="619"/>
        <v/>
      </c>
      <c r="AL1791" s="176" t="str">
        <f t="shared" si="620"/>
        <v/>
      </c>
      <c r="AM1791" s="176" t="str">
        <f t="shared" si="621"/>
        <v/>
      </c>
      <c r="AN1791" s="359" t="str">
        <f>IF(Overview!$K$17='Internal Calcs'!$P$22,IF(AK1791="","",AK1791),IF(Overview!$K$17='Internal Calcs'!$P$23,IF(AK1791="","",AK1791),IF(ISNUMBER(A1791),(IF(F1791="Short",G1791-H1791,H1791-G1791)*AZ1791-AX1791),"")))</f>
        <v/>
      </c>
      <c r="AO1791" s="401" t="str">
        <f>IF(Overview!$K$17='Internal Calcs'!$P$22,IF(AL1791="","",AL1791),IF(Overview!$K$17='Internal Calcs'!$P$23,IF(AL1791="","",AL1791),IF(ISNUMBER(A1791),IF(AL1791="",(IF(F1791="Short",G1791-H1791,H1791-G1791)*AZ1791-AX1791),(IF(F1791="Short",G1791-J1791,J1791-G1791)*AZ1791-AX1791)),"")))</f>
        <v/>
      </c>
      <c r="AP1791" s="359" t="str">
        <f>IF(Overview!$K$17='Internal Calcs'!$P$22,"",IF(Overview!$K$17='Internal Calcs'!$P$23,IF(AM1791="","",AM1791),IF(ISNUMBER(A1791),IF(AM1791="",(IF(F1791="Short",G1791-H1791,H1791-G1791)*AZ1791-AX1791),(IF(F1791="Short",G1791-L1791,L1791-G1791)*AZ1791-AX1791)),"")))</f>
        <v/>
      </c>
      <c r="AQ1791" s="176" t="str">
        <f t="shared" si="622"/>
        <v/>
      </c>
      <c r="AR1791" s="176" t="str">
        <f t="shared" si="623"/>
        <v/>
      </c>
      <c r="AS1791" s="176" t="str">
        <f t="shared" si="624"/>
        <v/>
      </c>
      <c r="AT1791" s="176" t="str">
        <f>IF(ISNUMBER(A1791),MAX($AS$2:AS1791)-AS1791,"")</f>
        <v/>
      </c>
      <c r="AU1791" s="177" t="str">
        <f t="shared" si="625"/>
        <v/>
      </c>
      <c r="AV1791" s="178" t="str">
        <f t="shared" si="626"/>
        <v/>
      </c>
      <c r="AW1791" s="178" t="str">
        <f t="shared" si="627"/>
        <v/>
      </c>
      <c r="AX1791" s="179" t="str">
        <f ca="1">IF(ISNUMBER($A1791),INDIRECT(CONCATENATE("'Instrument List'!B",(MATCH(E1791,'Instrument List'!A:A,0))-0)),"")</f>
        <v/>
      </c>
      <c r="AY1791" s="179" t="str">
        <f ca="1">IF(ISNUMBER($A1791),INDIRECT(CONCATENATE("'Instrument List'!D",(MATCH(E1791,'Instrument List'!A:A,0))-0)),"")</f>
        <v/>
      </c>
      <c r="AZ1791" s="179" t="str">
        <f ca="1">IF(ISNUMBER($A1791),INDIRECT(CONCATENATE("'Instrument List'!C",(MATCH(E1791,'Instrument List'!A:A,0))-0)),"")</f>
        <v/>
      </c>
      <c r="BA1791" s="180" t="str">
        <f ca="1">IF(ISNUMBER(A1791),INDIRECT(CONCATENATE("'Instrument List'!E",(MATCH(E1791,'Instrument List'!A:A,0))-0)),"")</f>
        <v/>
      </c>
      <c r="BB1791" s="181" t="str">
        <f t="shared" si="628"/>
        <v/>
      </c>
      <c r="BC1791" s="181" t="str">
        <f t="shared" si="629"/>
        <v/>
      </c>
      <c r="BD1791" s="181" t="str">
        <f ca="1">IF(ISNUMBER(A1791),INDIRECT(CONCATENATE("'Instrument List'!F",(MATCH(E1791,'Instrument List'!A:A,0))-0)),"")</f>
        <v/>
      </c>
    </row>
    <row r="1792" spans="1:56">
      <c r="A1792" s="223" t="str">
        <f t="shared" si="609"/>
        <v/>
      </c>
      <c r="B1792" s="224"/>
      <c r="C1792" s="225"/>
      <c r="D1792" s="182"/>
      <c r="E1792" s="182"/>
      <c r="F1792" s="182"/>
      <c r="G1792" s="203"/>
      <c r="H1792" s="218"/>
      <c r="I1792" s="213"/>
      <c r="J1792" s="207"/>
      <c r="K1792" s="213"/>
      <c r="L1792" s="207"/>
      <c r="M1792" s="213"/>
      <c r="N1792" s="207"/>
      <c r="O1792" s="183" t="str">
        <f t="shared" si="610"/>
        <v/>
      </c>
      <c r="P1792" s="184"/>
      <c r="Q1792" s="184"/>
      <c r="R1792" s="275"/>
      <c r="S1792" s="185" t="str">
        <f t="shared" si="611"/>
        <v/>
      </c>
      <c r="T1792" s="185" t="str">
        <f t="shared" si="612"/>
        <v/>
      </c>
      <c r="U1792" s="275"/>
      <c r="V1792" s="275"/>
      <c r="W1792" s="276" t="str">
        <f t="shared" si="613"/>
        <v/>
      </c>
      <c r="X1792" s="276" t="str">
        <f t="shared" si="614"/>
        <v/>
      </c>
      <c r="Y1792" s="276" t="str">
        <f t="shared" si="615"/>
        <v/>
      </c>
      <c r="Z1792" s="275"/>
      <c r="AA1792" s="184"/>
      <c r="AB1792" s="184"/>
      <c r="AC1792" s="185" t="str">
        <f t="shared" si="616"/>
        <v/>
      </c>
      <c r="AD1792" s="185" t="str">
        <f t="shared" si="617"/>
        <v/>
      </c>
      <c r="AE1792" s="186"/>
      <c r="AF1792" s="187" t="str">
        <f t="shared" si="618"/>
        <v/>
      </c>
      <c r="AG1792" s="182"/>
      <c r="AH1792" s="184"/>
      <c r="AI1792" s="184"/>
      <c r="AJ1792" s="182"/>
      <c r="AK1792" s="188" t="str">
        <f t="shared" si="619"/>
        <v/>
      </c>
      <c r="AL1792" s="188" t="str">
        <f t="shared" si="620"/>
        <v/>
      </c>
      <c r="AM1792" s="188" t="str">
        <f t="shared" si="621"/>
        <v/>
      </c>
      <c r="AN1792" s="359" t="str">
        <f>IF(Overview!$K$17='Internal Calcs'!$P$22,IF(AK1792="","",AK1792),IF(Overview!$K$17='Internal Calcs'!$P$23,IF(AK1792="","",AK1792),IF(ISNUMBER(A1792),(IF(F1792="Short",G1792-H1792,H1792-G1792)*AZ1792-AX1792),"")))</f>
        <v/>
      </c>
      <c r="AO1792" s="401" t="str">
        <f>IF(Overview!$K$17='Internal Calcs'!$P$22,IF(AL1792="","",AL1792),IF(Overview!$K$17='Internal Calcs'!$P$23,IF(AL1792="","",AL1792),IF(ISNUMBER(A1792),IF(AL1792="",(IF(F1792="Short",G1792-H1792,H1792-G1792)*AZ1792-AX1792),(IF(F1792="Short",G1792-J1792,J1792-G1792)*AZ1792-AX1792)),"")))</f>
        <v/>
      </c>
      <c r="AP1792" s="359" t="str">
        <f>IF(Overview!$K$17='Internal Calcs'!$P$22,"",IF(Overview!$K$17='Internal Calcs'!$P$23,IF(AM1792="","",AM1792),IF(ISNUMBER(A1792),IF(AM1792="",(IF(F1792="Short",G1792-H1792,H1792-G1792)*AZ1792-AX1792),(IF(F1792="Short",G1792-L1792,L1792-G1792)*AZ1792-AX1792)),"")))</f>
        <v/>
      </c>
      <c r="AQ1792" s="188" t="str">
        <f t="shared" si="622"/>
        <v/>
      </c>
      <c r="AR1792" s="188" t="str">
        <f t="shared" si="623"/>
        <v/>
      </c>
      <c r="AS1792" s="188" t="str">
        <f t="shared" si="624"/>
        <v/>
      </c>
      <c r="AT1792" s="188" t="str">
        <f>IF(ISNUMBER(A1792),MAX($AS$2:AS1792)-AS1792,"")</f>
        <v/>
      </c>
      <c r="AU1792" s="189" t="str">
        <f t="shared" si="625"/>
        <v/>
      </c>
      <c r="AV1792" s="190" t="str">
        <f t="shared" si="626"/>
        <v/>
      </c>
      <c r="AW1792" s="190" t="str">
        <f t="shared" si="627"/>
        <v/>
      </c>
      <c r="AX1792" s="191" t="str">
        <f ca="1">IF(ISNUMBER($A1792),INDIRECT(CONCATENATE("'Instrument List'!B",(MATCH(E1792,'Instrument List'!A:A,0))-0)),"")</f>
        <v/>
      </c>
      <c r="AY1792" s="191" t="str">
        <f ca="1">IF(ISNUMBER($A1792),INDIRECT(CONCATENATE("'Instrument List'!D",(MATCH(E1792,'Instrument List'!A:A,0))-0)),"")</f>
        <v/>
      </c>
      <c r="AZ1792" s="191" t="str">
        <f ca="1">IF(ISNUMBER($A1792),INDIRECT(CONCATENATE("'Instrument List'!C",(MATCH(E1792,'Instrument List'!A:A,0))-0)),"")</f>
        <v/>
      </c>
      <c r="BA1792" s="192" t="str">
        <f ca="1">IF(ISNUMBER(A1792),INDIRECT(CONCATENATE("'Instrument List'!E",(MATCH(E1792,'Instrument List'!A:A,0))-0)),"")</f>
        <v/>
      </c>
      <c r="BB1792" s="193" t="str">
        <f t="shared" si="628"/>
        <v/>
      </c>
      <c r="BC1792" s="193" t="str">
        <f t="shared" si="629"/>
        <v/>
      </c>
      <c r="BD1792" s="193" t="str">
        <f ca="1">IF(ISNUMBER(A1792),INDIRECT(CONCATENATE("'Instrument List'!F",(MATCH(E1792,'Instrument List'!A:A,0))-0)),"")</f>
        <v/>
      </c>
    </row>
    <row r="1793" spans="1:56">
      <c r="A1793" s="220" t="str">
        <f t="shared" si="609"/>
        <v/>
      </c>
      <c r="B1793" s="221"/>
      <c r="C1793" s="222"/>
      <c r="D1793" s="169"/>
      <c r="E1793" s="169"/>
      <c r="F1793" s="169"/>
      <c r="G1793" s="202"/>
      <c r="H1793" s="217"/>
      <c r="I1793" s="212"/>
      <c r="J1793" s="206"/>
      <c r="K1793" s="212"/>
      <c r="L1793" s="206"/>
      <c r="M1793" s="212"/>
      <c r="N1793" s="206"/>
      <c r="O1793" s="170" t="str">
        <f t="shared" si="610"/>
        <v/>
      </c>
      <c r="P1793" s="171"/>
      <c r="Q1793" s="171"/>
      <c r="R1793" s="171"/>
      <c r="S1793" s="172" t="str">
        <f t="shared" si="611"/>
        <v/>
      </c>
      <c r="T1793" s="172" t="str">
        <f t="shared" si="612"/>
        <v/>
      </c>
      <c r="U1793" s="171"/>
      <c r="V1793" s="171"/>
      <c r="W1793" s="173" t="str">
        <f t="shared" si="613"/>
        <v/>
      </c>
      <c r="X1793" s="173" t="str">
        <f t="shared" si="614"/>
        <v/>
      </c>
      <c r="Y1793" s="173" t="str">
        <f t="shared" si="615"/>
        <v/>
      </c>
      <c r="Z1793" s="171"/>
      <c r="AA1793" s="171"/>
      <c r="AB1793" s="171"/>
      <c r="AC1793" s="172" t="str">
        <f t="shared" si="616"/>
        <v/>
      </c>
      <c r="AD1793" s="172" t="str">
        <f t="shared" si="617"/>
        <v/>
      </c>
      <c r="AE1793" s="174"/>
      <c r="AF1793" s="175" t="str">
        <f t="shared" si="618"/>
        <v/>
      </c>
      <c r="AG1793" s="169"/>
      <c r="AH1793" s="171"/>
      <c r="AI1793" s="171"/>
      <c r="AJ1793" s="169"/>
      <c r="AK1793" s="176" t="str">
        <f t="shared" si="619"/>
        <v/>
      </c>
      <c r="AL1793" s="176" t="str">
        <f t="shared" si="620"/>
        <v/>
      </c>
      <c r="AM1793" s="176" t="str">
        <f t="shared" si="621"/>
        <v/>
      </c>
      <c r="AN1793" s="359" t="str">
        <f>IF(Overview!$K$17='Internal Calcs'!$P$22,IF(AK1793="","",AK1793),IF(Overview!$K$17='Internal Calcs'!$P$23,IF(AK1793="","",AK1793),IF(ISNUMBER(A1793),(IF(F1793="Short",G1793-H1793,H1793-G1793)*AZ1793-AX1793),"")))</f>
        <v/>
      </c>
      <c r="AO1793" s="401" t="str">
        <f>IF(Overview!$K$17='Internal Calcs'!$P$22,IF(AL1793="","",AL1793),IF(Overview!$K$17='Internal Calcs'!$P$23,IF(AL1793="","",AL1793),IF(ISNUMBER(A1793),IF(AL1793="",(IF(F1793="Short",G1793-H1793,H1793-G1793)*AZ1793-AX1793),(IF(F1793="Short",G1793-J1793,J1793-G1793)*AZ1793-AX1793)),"")))</f>
        <v/>
      </c>
      <c r="AP1793" s="359" t="str">
        <f>IF(Overview!$K$17='Internal Calcs'!$P$22,"",IF(Overview!$K$17='Internal Calcs'!$P$23,IF(AM1793="","",AM1793),IF(ISNUMBER(A1793),IF(AM1793="",(IF(F1793="Short",G1793-H1793,H1793-G1793)*AZ1793-AX1793),(IF(F1793="Short",G1793-L1793,L1793-G1793)*AZ1793-AX1793)),"")))</f>
        <v/>
      </c>
      <c r="AQ1793" s="176" t="str">
        <f t="shared" si="622"/>
        <v/>
      </c>
      <c r="AR1793" s="176" t="str">
        <f t="shared" si="623"/>
        <v/>
      </c>
      <c r="AS1793" s="176" t="str">
        <f t="shared" si="624"/>
        <v/>
      </c>
      <c r="AT1793" s="176" t="str">
        <f>IF(ISNUMBER(A1793),MAX($AS$2:AS1793)-AS1793,"")</f>
        <v/>
      </c>
      <c r="AU1793" s="177" t="str">
        <f t="shared" si="625"/>
        <v/>
      </c>
      <c r="AV1793" s="178" t="str">
        <f t="shared" si="626"/>
        <v/>
      </c>
      <c r="AW1793" s="178" t="str">
        <f t="shared" si="627"/>
        <v/>
      </c>
      <c r="AX1793" s="179" t="str">
        <f ca="1">IF(ISNUMBER($A1793),INDIRECT(CONCATENATE("'Instrument List'!B",(MATCH(E1793,'Instrument List'!A:A,0))-0)),"")</f>
        <v/>
      </c>
      <c r="AY1793" s="179" t="str">
        <f ca="1">IF(ISNUMBER($A1793),INDIRECT(CONCATENATE("'Instrument List'!D",(MATCH(E1793,'Instrument List'!A:A,0))-0)),"")</f>
        <v/>
      </c>
      <c r="AZ1793" s="179" t="str">
        <f ca="1">IF(ISNUMBER($A1793),INDIRECT(CONCATENATE("'Instrument List'!C",(MATCH(E1793,'Instrument List'!A:A,0))-0)),"")</f>
        <v/>
      </c>
      <c r="BA1793" s="180" t="str">
        <f ca="1">IF(ISNUMBER(A1793),INDIRECT(CONCATENATE("'Instrument List'!E",(MATCH(E1793,'Instrument List'!A:A,0))-0)),"")</f>
        <v/>
      </c>
      <c r="BB1793" s="181" t="str">
        <f t="shared" si="628"/>
        <v/>
      </c>
      <c r="BC1793" s="181" t="str">
        <f t="shared" si="629"/>
        <v/>
      </c>
      <c r="BD1793" s="181" t="str">
        <f ca="1">IF(ISNUMBER(A1793),INDIRECT(CONCATENATE("'Instrument List'!F",(MATCH(E1793,'Instrument List'!A:A,0))-0)),"")</f>
        <v/>
      </c>
    </row>
    <row r="1794" spans="1:56">
      <c r="A1794" s="223" t="str">
        <f t="shared" si="609"/>
        <v/>
      </c>
      <c r="B1794" s="224"/>
      <c r="C1794" s="225"/>
      <c r="D1794" s="182"/>
      <c r="E1794" s="182"/>
      <c r="F1794" s="182"/>
      <c r="G1794" s="203"/>
      <c r="H1794" s="218"/>
      <c r="I1794" s="213"/>
      <c r="J1794" s="207"/>
      <c r="K1794" s="213"/>
      <c r="L1794" s="207"/>
      <c r="M1794" s="213"/>
      <c r="N1794" s="207"/>
      <c r="O1794" s="183" t="str">
        <f t="shared" si="610"/>
        <v/>
      </c>
      <c r="P1794" s="184"/>
      <c r="Q1794" s="184"/>
      <c r="R1794" s="275"/>
      <c r="S1794" s="185" t="str">
        <f t="shared" si="611"/>
        <v/>
      </c>
      <c r="T1794" s="185" t="str">
        <f t="shared" si="612"/>
        <v/>
      </c>
      <c r="U1794" s="275"/>
      <c r="V1794" s="275"/>
      <c r="W1794" s="276" t="str">
        <f t="shared" si="613"/>
        <v/>
      </c>
      <c r="X1794" s="276" t="str">
        <f t="shared" si="614"/>
        <v/>
      </c>
      <c r="Y1794" s="276" t="str">
        <f t="shared" si="615"/>
        <v/>
      </c>
      <c r="Z1794" s="275"/>
      <c r="AA1794" s="184"/>
      <c r="AB1794" s="184"/>
      <c r="AC1794" s="185" t="str">
        <f t="shared" si="616"/>
        <v/>
      </c>
      <c r="AD1794" s="185" t="str">
        <f t="shared" si="617"/>
        <v/>
      </c>
      <c r="AE1794" s="186"/>
      <c r="AF1794" s="187" t="str">
        <f t="shared" si="618"/>
        <v/>
      </c>
      <c r="AG1794" s="182"/>
      <c r="AH1794" s="184"/>
      <c r="AI1794" s="184"/>
      <c r="AJ1794" s="182"/>
      <c r="AK1794" s="188" t="str">
        <f t="shared" si="619"/>
        <v/>
      </c>
      <c r="AL1794" s="188" t="str">
        <f t="shared" si="620"/>
        <v/>
      </c>
      <c r="AM1794" s="188" t="str">
        <f t="shared" si="621"/>
        <v/>
      </c>
      <c r="AN1794" s="359" t="str">
        <f>IF(Overview!$K$17='Internal Calcs'!$P$22,IF(AK1794="","",AK1794),IF(Overview!$K$17='Internal Calcs'!$P$23,IF(AK1794="","",AK1794),IF(ISNUMBER(A1794),(IF(F1794="Short",G1794-H1794,H1794-G1794)*AZ1794-AX1794),"")))</f>
        <v/>
      </c>
      <c r="AO1794" s="401" t="str">
        <f>IF(Overview!$K$17='Internal Calcs'!$P$22,IF(AL1794="","",AL1794),IF(Overview!$K$17='Internal Calcs'!$P$23,IF(AL1794="","",AL1794),IF(ISNUMBER(A1794),IF(AL1794="",(IF(F1794="Short",G1794-H1794,H1794-G1794)*AZ1794-AX1794),(IF(F1794="Short",G1794-J1794,J1794-G1794)*AZ1794-AX1794)),"")))</f>
        <v/>
      </c>
      <c r="AP1794" s="359" t="str">
        <f>IF(Overview!$K$17='Internal Calcs'!$P$22,"",IF(Overview!$K$17='Internal Calcs'!$P$23,IF(AM1794="","",AM1794),IF(ISNUMBER(A1794),IF(AM1794="",(IF(F1794="Short",G1794-H1794,H1794-G1794)*AZ1794-AX1794),(IF(F1794="Short",G1794-L1794,L1794-G1794)*AZ1794-AX1794)),"")))</f>
        <v/>
      </c>
      <c r="AQ1794" s="188" t="str">
        <f t="shared" si="622"/>
        <v/>
      </c>
      <c r="AR1794" s="188" t="str">
        <f t="shared" si="623"/>
        <v/>
      </c>
      <c r="AS1794" s="188" t="str">
        <f t="shared" si="624"/>
        <v/>
      </c>
      <c r="AT1794" s="188" t="str">
        <f>IF(ISNUMBER(A1794),MAX($AS$2:AS1794)-AS1794,"")</f>
        <v/>
      </c>
      <c r="AU1794" s="189" t="str">
        <f t="shared" si="625"/>
        <v/>
      </c>
      <c r="AV1794" s="190" t="str">
        <f t="shared" si="626"/>
        <v/>
      </c>
      <c r="AW1794" s="190" t="str">
        <f t="shared" si="627"/>
        <v/>
      </c>
      <c r="AX1794" s="191" t="str">
        <f ca="1">IF(ISNUMBER($A1794),INDIRECT(CONCATENATE("'Instrument List'!B",(MATCH(E1794,'Instrument List'!A:A,0))-0)),"")</f>
        <v/>
      </c>
      <c r="AY1794" s="191" t="str">
        <f ca="1">IF(ISNUMBER($A1794),INDIRECT(CONCATENATE("'Instrument List'!D",(MATCH(E1794,'Instrument List'!A:A,0))-0)),"")</f>
        <v/>
      </c>
      <c r="AZ1794" s="191" t="str">
        <f ca="1">IF(ISNUMBER($A1794),INDIRECT(CONCATENATE("'Instrument List'!C",(MATCH(E1794,'Instrument List'!A:A,0))-0)),"")</f>
        <v/>
      </c>
      <c r="BA1794" s="192" t="str">
        <f ca="1">IF(ISNUMBER(A1794),INDIRECT(CONCATENATE("'Instrument List'!E",(MATCH(E1794,'Instrument List'!A:A,0))-0)),"")</f>
        <v/>
      </c>
      <c r="BB1794" s="193" t="str">
        <f t="shared" si="628"/>
        <v/>
      </c>
      <c r="BC1794" s="193" t="str">
        <f t="shared" si="629"/>
        <v/>
      </c>
      <c r="BD1794" s="193" t="str">
        <f ca="1">IF(ISNUMBER(A1794),INDIRECT(CONCATENATE("'Instrument List'!F",(MATCH(E1794,'Instrument List'!A:A,0))-0)),"")</f>
        <v/>
      </c>
    </row>
    <row r="1795" spans="1:56">
      <c r="A1795" s="220" t="str">
        <f t="shared" si="609"/>
        <v/>
      </c>
      <c r="B1795" s="221"/>
      <c r="C1795" s="222"/>
      <c r="D1795" s="169"/>
      <c r="E1795" s="169"/>
      <c r="F1795" s="169"/>
      <c r="G1795" s="202"/>
      <c r="H1795" s="217"/>
      <c r="I1795" s="212"/>
      <c r="J1795" s="206"/>
      <c r="K1795" s="212"/>
      <c r="L1795" s="206"/>
      <c r="M1795" s="212"/>
      <c r="N1795" s="206"/>
      <c r="O1795" s="170" t="str">
        <f t="shared" si="610"/>
        <v/>
      </c>
      <c r="P1795" s="171"/>
      <c r="Q1795" s="171"/>
      <c r="R1795" s="171"/>
      <c r="S1795" s="172" t="str">
        <f t="shared" si="611"/>
        <v/>
      </c>
      <c r="T1795" s="172" t="str">
        <f t="shared" si="612"/>
        <v/>
      </c>
      <c r="U1795" s="171"/>
      <c r="V1795" s="171"/>
      <c r="W1795" s="173" t="str">
        <f t="shared" si="613"/>
        <v/>
      </c>
      <c r="X1795" s="173" t="str">
        <f t="shared" si="614"/>
        <v/>
      </c>
      <c r="Y1795" s="173" t="str">
        <f t="shared" si="615"/>
        <v/>
      </c>
      <c r="Z1795" s="171"/>
      <c r="AA1795" s="171"/>
      <c r="AB1795" s="171"/>
      <c r="AC1795" s="172" t="str">
        <f t="shared" si="616"/>
        <v/>
      </c>
      <c r="AD1795" s="172" t="str">
        <f t="shared" si="617"/>
        <v/>
      </c>
      <c r="AE1795" s="174"/>
      <c r="AF1795" s="175" t="str">
        <f t="shared" si="618"/>
        <v/>
      </c>
      <c r="AG1795" s="169"/>
      <c r="AH1795" s="171"/>
      <c r="AI1795" s="171"/>
      <c r="AJ1795" s="169"/>
      <c r="AK1795" s="176" t="str">
        <f t="shared" si="619"/>
        <v/>
      </c>
      <c r="AL1795" s="176" t="str">
        <f t="shared" si="620"/>
        <v/>
      </c>
      <c r="AM1795" s="176" t="str">
        <f t="shared" si="621"/>
        <v/>
      </c>
      <c r="AN1795" s="359" t="str">
        <f>IF(Overview!$K$17='Internal Calcs'!$P$22,IF(AK1795="","",AK1795),IF(Overview!$K$17='Internal Calcs'!$P$23,IF(AK1795="","",AK1795),IF(ISNUMBER(A1795),(IF(F1795="Short",G1795-H1795,H1795-G1795)*AZ1795-AX1795),"")))</f>
        <v/>
      </c>
      <c r="AO1795" s="401" t="str">
        <f>IF(Overview!$K$17='Internal Calcs'!$P$22,IF(AL1795="","",AL1795),IF(Overview!$K$17='Internal Calcs'!$P$23,IF(AL1795="","",AL1795),IF(ISNUMBER(A1795),IF(AL1795="",(IF(F1795="Short",G1795-H1795,H1795-G1795)*AZ1795-AX1795),(IF(F1795="Short",G1795-J1795,J1795-G1795)*AZ1795-AX1795)),"")))</f>
        <v/>
      </c>
      <c r="AP1795" s="359" t="str">
        <f>IF(Overview!$K$17='Internal Calcs'!$P$22,"",IF(Overview!$K$17='Internal Calcs'!$P$23,IF(AM1795="","",AM1795),IF(ISNUMBER(A1795),IF(AM1795="",(IF(F1795="Short",G1795-H1795,H1795-G1795)*AZ1795-AX1795),(IF(F1795="Short",G1795-L1795,L1795-G1795)*AZ1795-AX1795)),"")))</f>
        <v/>
      </c>
      <c r="AQ1795" s="176" t="str">
        <f t="shared" si="622"/>
        <v/>
      </c>
      <c r="AR1795" s="176" t="str">
        <f t="shared" si="623"/>
        <v/>
      </c>
      <c r="AS1795" s="176" t="str">
        <f t="shared" si="624"/>
        <v/>
      </c>
      <c r="AT1795" s="176" t="str">
        <f>IF(ISNUMBER(A1795),MAX($AS$2:AS1795)-AS1795,"")</f>
        <v/>
      </c>
      <c r="AU1795" s="177" t="str">
        <f t="shared" si="625"/>
        <v/>
      </c>
      <c r="AV1795" s="178" t="str">
        <f t="shared" si="626"/>
        <v/>
      </c>
      <c r="AW1795" s="178" t="str">
        <f t="shared" si="627"/>
        <v/>
      </c>
      <c r="AX1795" s="179" t="str">
        <f ca="1">IF(ISNUMBER($A1795),INDIRECT(CONCATENATE("'Instrument List'!B",(MATCH(E1795,'Instrument List'!A:A,0))-0)),"")</f>
        <v/>
      </c>
      <c r="AY1795" s="179" t="str">
        <f ca="1">IF(ISNUMBER($A1795),INDIRECT(CONCATENATE("'Instrument List'!D",(MATCH(E1795,'Instrument List'!A:A,0))-0)),"")</f>
        <v/>
      </c>
      <c r="AZ1795" s="179" t="str">
        <f ca="1">IF(ISNUMBER($A1795),INDIRECT(CONCATENATE("'Instrument List'!C",(MATCH(E1795,'Instrument List'!A:A,0))-0)),"")</f>
        <v/>
      </c>
      <c r="BA1795" s="180" t="str">
        <f ca="1">IF(ISNUMBER(A1795),INDIRECT(CONCATENATE("'Instrument List'!E",(MATCH(E1795,'Instrument List'!A:A,0))-0)),"")</f>
        <v/>
      </c>
      <c r="BB1795" s="181" t="str">
        <f t="shared" si="628"/>
        <v/>
      </c>
      <c r="BC1795" s="181" t="str">
        <f t="shared" si="629"/>
        <v/>
      </c>
      <c r="BD1795" s="181" t="str">
        <f ca="1">IF(ISNUMBER(A1795),INDIRECT(CONCATENATE("'Instrument List'!F",(MATCH(E1795,'Instrument List'!A:A,0))-0)),"")</f>
        <v/>
      </c>
    </row>
    <row r="1796" spans="1:56">
      <c r="A1796" s="223" t="str">
        <f t="shared" si="609"/>
        <v/>
      </c>
      <c r="B1796" s="224"/>
      <c r="C1796" s="225"/>
      <c r="D1796" s="182"/>
      <c r="E1796" s="182"/>
      <c r="F1796" s="182"/>
      <c r="G1796" s="203"/>
      <c r="H1796" s="218"/>
      <c r="I1796" s="213"/>
      <c r="J1796" s="207"/>
      <c r="K1796" s="213"/>
      <c r="L1796" s="207"/>
      <c r="M1796" s="213"/>
      <c r="N1796" s="207"/>
      <c r="O1796" s="183" t="str">
        <f t="shared" si="610"/>
        <v/>
      </c>
      <c r="P1796" s="184"/>
      <c r="Q1796" s="184"/>
      <c r="R1796" s="275"/>
      <c r="S1796" s="185" t="str">
        <f t="shared" si="611"/>
        <v/>
      </c>
      <c r="T1796" s="185" t="str">
        <f t="shared" si="612"/>
        <v/>
      </c>
      <c r="U1796" s="275"/>
      <c r="V1796" s="275"/>
      <c r="W1796" s="276" t="str">
        <f t="shared" si="613"/>
        <v/>
      </c>
      <c r="X1796" s="276" t="str">
        <f t="shared" si="614"/>
        <v/>
      </c>
      <c r="Y1796" s="276" t="str">
        <f t="shared" si="615"/>
        <v/>
      </c>
      <c r="Z1796" s="275"/>
      <c r="AA1796" s="184"/>
      <c r="AB1796" s="184"/>
      <c r="AC1796" s="185" t="str">
        <f t="shared" si="616"/>
        <v/>
      </c>
      <c r="AD1796" s="185" t="str">
        <f t="shared" si="617"/>
        <v/>
      </c>
      <c r="AE1796" s="186"/>
      <c r="AF1796" s="187" t="str">
        <f t="shared" si="618"/>
        <v/>
      </c>
      <c r="AG1796" s="182"/>
      <c r="AH1796" s="184"/>
      <c r="AI1796" s="184"/>
      <c r="AJ1796" s="182"/>
      <c r="AK1796" s="188" t="str">
        <f t="shared" si="619"/>
        <v/>
      </c>
      <c r="AL1796" s="188" t="str">
        <f t="shared" si="620"/>
        <v/>
      </c>
      <c r="AM1796" s="188" t="str">
        <f t="shared" si="621"/>
        <v/>
      </c>
      <c r="AN1796" s="359" t="str">
        <f>IF(Overview!$K$17='Internal Calcs'!$P$22,IF(AK1796="","",AK1796),IF(Overview!$K$17='Internal Calcs'!$P$23,IF(AK1796="","",AK1796),IF(ISNUMBER(A1796),(IF(F1796="Short",G1796-H1796,H1796-G1796)*AZ1796-AX1796),"")))</f>
        <v/>
      </c>
      <c r="AO1796" s="401" t="str">
        <f>IF(Overview!$K$17='Internal Calcs'!$P$22,IF(AL1796="","",AL1796),IF(Overview!$K$17='Internal Calcs'!$P$23,IF(AL1796="","",AL1796),IF(ISNUMBER(A1796),IF(AL1796="",(IF(F1796="Short",G1796-H1796,H1796-G1796)*AZ1796-AX1796),(IF(F1796="Short",G1796-J1796,J1796-G1796)*AZ1796-AX1796)),"")))</f>
        <v/>
      </c>
      <c r="AP1796" s="359" t="str">
        <f>IF(Overview!$K$17='Internal Calcs'!$P$22,"",IF(Overview!$K$17='Internal Calcs'!$P$23,IF(AM1796="","",AM1796),IF(ISNUMBER(A1796),IF(AM1796="",(IF(F1796="Short",G1796-H1796,H1796-G1796)*AZ1796-AX1796),(IF(F1796="Short",G1796-L1796,L1796-G1796)*AZ1796-AX1796)),"")))</f>
        <v/>
      </c>
      <c r="AQ1796" s="188" t="str">
        <f t="shared" si="622"/>
        <v/>
      </c>
      <c r="AR1796" s="188" t="str">
        <f t="shared" si="623"/>
        <v/>
      </c>
      <c r="AS1796" s="188" t="str">
        <f t="shared" si="624"/>
        <v/>
      </c>
      <c r="AT1796" s="188" t="str">
        <f>IF(ISNUMBER(A1796),MAX($AS$2:AS1796)-AS1796,"")</f>
        <v/>
      </c>
      <c r="AU1796" s="189" t="str">
        <f t="shared" si="625"/>
        <v/>
      </c>
      <c r="AV1796" s="190" t="str">
        <f t="shared" si="626"/>
        <v/>
      </c>
      <c r="AW1796" s="190" t="str">
        <f t="shared" si="627"/>
        <v/>
      </c>
      <c r="AX1796" s="191" t="str">
        <f ca="1">IF(ISNUMBER($A1796),INDIRECT(CONCATENATE("'Instrument List'!B",(MATCH(E1796,'Instrument List'!A:A,0))-0)),"")</f>
        <v/>
      </c>
      <c r="AY1796" s="191" t="str">
        <f ca="1">IF(ISNUMBER($A1796),INDIRECT(CONCATENATE("'Instrument List'!D",(MATCH(E1796,'Instrument List'!A:A,0))-0)),"")</f>
        <v/>
      </c>
      <c r="AZ1796" s="191" t="str">
        <f ca="1">IF(ISNUMBER($A1796),INDIRECT(CONCATENATE("'Instrument List'!C",(MATCH(E1796,'Instrument List'!A:A,0))-0)),"")</f>
        <v/>
      </c>
      <c r="BA1796" s="192" t="str">
        <f ca="1">IF(ISNUMBER(A1796),INDIRECT(CONCATENATE("'Instrument List'!E",(MATCH(E1796,'Instrument List'!A:A,0))-0)),"")</f>
        <v/>
      </c>
      <c r="BB1796" s="193" t="str">
        <f t="shared" si="628"/>
        <v/>
      </c>
      <c r="BC1796" s="193" t="str">
        <f t="shared" si="629"/>
        <v/>
      </c>
      <c r="BD1796" s="193" t="str">
        <f ca="1">IF(ISNUMBER(A1796),INDIRECT(CONCATENATE("'Instrument List'!F",(MATCH(E1796,'Instrument List'!A:A,0))-0)),"")</f>
        <v/>
      </c>
    </row>
    <row r="1797" spans="1:56">
      <c r="A1797" s="220" t="str">
        <f t="shared" si="609"/>
        <v/>
      </c>
      <c r="B1797" s="221"/>
      <c r="C1797" s="222"/>
      <c r="D1797" s="169"/>
      <c r="E1797" s="169"/>
      <c r="F1797" s="169"/>
      <c r="G1797" s="202"/>
      <c r="H1797" s="217"/>
      <c r="I1797" s="212"/>
      <c r="J1797" s="206"/>
      <c r="K1797" s="212"/>
      <c r="L1797" s="206"/>
      <c r="M1797" s="212"/>
      <c r="N1797" s="206"/>
      <c r="O1797" s="170" t="str">
        <f t="shared" si="610"/>
        <v/>
      </c>
      <c r="P1797" s="171"/>
      <c r="Q1797" s="171"/>
      <c r="R1797" s="171"/>
      <c r="S1797" s="172" t="str">
        <f t="shared" si="611"/>
        <v/>
      </c>
      <c r="T1797" s="172" t="str">
        <f t="shared" si="612"/>
        <v/>
      </c>
      <c r="U1797" s="171"/>
      <c r="V1797" s="171"/>
      <c r="W1797" s="173" t="str">
        <f t="shared" si="613"/>
        <v/>
      </c>
      <c r="X1797" s="173" t="str">
        <f t="shared" si="614"/>
        <v/>
      </c>
      <c r="Y1797" s="173" t="str">
        <f t="shared" si="615"/>
        <v/>
      </c>
      <c r="Z1797" s="171"/>
      <c r="AA1797" s="171"/>
      <c r="AB1797" s="171"/>
      <c r="AC1797" s="172" t="str">
        <f t="shared" si="616"/>
        <v/>
      </c>
      <c r="AD1797" s="172" t="str">
        <f t="shared" si="617"/>
        <v/>
      </c>
      <c r="AE1797" s="174"/>
      <c r="AF1797" s="175" t="str">
        <f t="shared" si="618"/>
        <v/>
      </c>
      <c r="AG1797" s="169"/>
      <c r="AH1797" s="171"/>
      <c r="AI1797" s="171"/>
      <c r="AJ1797" s="169"/>
      <c r="AK1797" s="176" t="str">
        <f t="shared" si="619"/>
        <v/>
      </c>
      <c r="AL1797" s="176" t="str">
        <f t="shared" si="620"/>
        <v/>
      </c>
      <c r="AM1797" s="176" t="str">
        <f t="shared" si="621"/>
        <v/>
      </c>
      <c r="AN1797" s="359" t="str">
        <f>IF(Overview!$K$17='Internal Calcs'!$P$22,IF(AK1797="","",AK1797),IF(Overview!$K$17='Internal Calcs'!$P$23,IF(AK1797="","",AK1797),IF(ISNUMBER(A1797),(IF(F1797="Short",G1797-H1797,H1797-G1797)*AZ1797-AX1797),"")))</f>
        <v/>
      </c>
      <c r="AO1797" s="401" t="str">
        <f>IF(Overview!$K$17='Internal Calcs'!$P$22,IF(AL1797="","",AL1797),IF(Overview!$K$17='Internal Calcs'!$P$23,IF(AL1797="","",AL1797),IF(ISNUMBER(A1797),IF(AL1797="",(IF(F1797="Short",G1797-H1797,H1797-G1797)*AZ1797-AX1797),(IF(F1797="Short",G1797-J1797,J1797-G1797)*AZ1797-AX1797)),"")))</f>
        <v/>
      </c>
      <c r="AP1797" s="359" t="str">
        <f>IF(Overview!$K$17='Internal Calcs'!$P$22,"",IF(Overview!$K$17='Internal Calcs'!$P$23,IF(AM1797="","",AM1797),IF(ISNUMBER(A1797),IF(AM1797="",(IF(F1797="Short",G1797-H1797,H1797-G1797)*AZ1797-AX1797),(IF(F1797="Short",G1797-L1797,L1797-G1797)*AZ1797-AX1797)),"")))</f>
        <v/>
      </c>
      <c r="AQ1797" s="176" t="str">
        <f t="shared" si="622"/>
        <v/>
      </c>
      <c r="AR1797" s="176" t="str">
        <f t="shared" si="623"/>
        <v/>
      </c>
      <c r="AS1797" s="176" t="str">
        <f t="shared" si="624"/>
        <v/>
      </c>
      <c r="AT1797" s="176" t="str">
        <f>IF(ISNUMBER(A1797),MAX($AS$2:AS1797)-AS1797,"")</f>
        <v/>
      </c>
      <c r="AU1797" s="177" t="str">
        <f t="shared" si="625"/>
        <v/>
      </c>
      <c r="AV1797" s="178" t="str">
        <f t="shared" si="626"/>
        <v/>
      </c>
      <c r="AW1797" s="178" t="str">
        <f t="shared" si="627"/>
        <v/>
      </c>
      <c r="AX1797" s="179" t="str">
        <f ca="1">IF(ISNUMBER($A1797),INDIRECT(CONCATENATE("'Instrument List'!B",(MATCH(E1797,'Instrument List'!A:A,0))-0)),"")</f>
        <v/>
      </c>
      <c r="AY1797" s="179" t="str">
        <f ca="1">IF(ISNUMBER($A1797),INDIRECT(CONCATENATE("'Instrument List'!D",(MATCH(E1797,'Instrument List'!A:A,0))-0)),"")</f>
        <v/>
      </c>
      <c r="AZ1797" s="179" t="str">
        <f ca="1">IF(ISNUMBER($A1797),INDIRECT(CONCATENATE("'Instrument List'!C",(MATCH(E1797,'Instrument List'!A:A,0))-0)),"")</f>
        <v/>
      </c>
      <c r="BA1797" s="180" t="str">
        <f ca="1">IF(ISNUMBER(A1797),INDIRECT(CONCATENATE("'Instrument List'!E",(MATCH(E1797,'Instrument List'!A:A,0))-0)),"")</f>
        <v/>
      </c>
      <c r="BB1797" s="181" t="str">
        <f t="shared" si="628"/>
        <v/>
      </c>
      <c r="BC1797" s="181" t="str">
        <f t="shared" si="629"/>
        <v/>
      </c>
      <c r="BD1797" s="181" t="str">
        <f ca="1">IF(ISNUMBER(A1797),INDIRECT(CONCATENATE("'Instrument List'!F",(MATCH(E1797,'Instrument List'!A:A,0))-0)),"")</f>
        <v/>
      </c>
    </row>
    <row r="1798" spans="1:56">
      <c r="A1798" s="223" t="str">
        <f t="shared" si="609"/>
        <v/>
      </c>
      <c r="B1798" s="224"/>
      <c r="C1798" s="225"/>
      <c r="D1798" s="182"/>
      <c r="E1798" s="182"/>
      <c r="F1798" s="182"/>
      <c r="G1798" s="203"/>
      <c r="H1798" s="218"/>
      <c r="I1798" s="213"/>
      <c r="J1798" s="207"/>
      <c r="K1798" s="213"/>
      <c r="L1798" s="207"/>
      <c r="M1798" s="213"/>
      <c r="N1798" s="207"/>
      <c r="O1798" s="183" t="str">
        <f t="shared" si="610"/>
        <v/>
      </c>
      <c r="P1798" s="184"/>
      <c r="Q1798" s="184"/>
      <c r="R1798" s="275"/>
      <c r="S1798" s="185" t="str">
        <f t="shared" si="611"/>
        <v/>
      </c>
      <c r="T1798" s="185" t="str">
        <f t="shared" si="612"/>
        <v/>
      </c>
      <c r="U1798" s="275"/>
      <c r="V1798" s="275"/>
      <c r="W1798" s="276" t="str">
        <f t="shared" si="613"/>
        <v/>
      </c>
      <c r="X1798" s="276" t="str">
        <f t="shared" si="614"/>
        <v/>
      </c>
      <c r="Y1798" s="276" t="str">
        <f t="shared" si="615"/>
        <v/>
      </c>
      <c r="Z1798" s="275"/>
      <c r="AA1798" s="184"/>
      <c r="AB1798" s="184"/>
      <c r="AC1798" s="185" t="str">
        <f t="shared" si="616"/>
        <v/>
      </c>
      <c r="AD1798" s="185" t="str">
        <f t="shared" si="617"/>
        <v/>
      </c>
      <c r="AE1798" s="186"/>
      <c r="AF1798" s="187" t="str">
        <f t="shared" si="618"/>
        <v/>
      </c>
      <c r="AG1798" s="182"/>
      <c r="AH1798" s="184"/>
      <c r="AI1798" s="184"/>
      <c r="AJ1798" s="182"/>
      <c r="AK1798" s="188" t="str">
        <f t="shared" si="619"/>
        <v/>
      </c>
      <c r="AL1798" s="188" t="str">
        <f t="shared" si="620"/>
        <v/>
      </c>
      <c r="AM1798" s="188" t="str">
        <f t="shared" si="621"/>
        <v/>
      </c>
      <c r="AN1798" s="359" t="str">
        <f>IF(Overview!$K$17='Internal Calcs'!$P$22,IF(AK1798="","",AK1798),IF(Overview!$K$17='Internal Calcs'!$P$23,IF(AK1798="","",AK1798),IF(ISNUMBER(A1798),(IF(F1798="Short",G1798-H1798,H1798-G1798)*AZ1798-AX1798),"")))</f>
        <v/>
      </c>
      <c r="AO1798" s="401" t="str">
        <f>IF(Overview!$K$17='Internal Calcs'!$P$22,IF(AL1798="","",AL1798),IF(Overview!$K$17='Internal Calcs'!$P$23,IF(AL1798="","",AL1798),IF(ISNUMBER(A1798),IF(AL1798="",(IF(F1798="Short",G1798-H1798,H1798-G1798)*AZ1798-AX1798),(IF(F1798="Short",G1798-J1798,J1798-G1798)*AZ1798-AX1798)),"")))</f>
        <v/>
      </c>
      <c r="AP1798" s="359" t="str">
        <f>IF(Overview!$K$17='Internal Calcs'!$P$22,"",IF(Overview!$K$17='Internal Calcs'!$P$23,IF(AM1798="","",AM1798),IF(ISNUMBER(A1798),IF(AM1798="",(IF(F1798="Short",G1798-H1798,H1798-G1798)*AZ1798-AX1798),(IF(F1798="Short",G1798-L1798,L1798-G1798)*AZ1798-AX1798)),"")))</f>
        <v/>
      </c>
      <c r="AQ1798" s="188" t="str">
        <f t="shared" si="622"/>
        <v/>
      </c>
      <c r="AR1798" s="188" t="str">
        <f t="shared" si="623"/>
        <v/>
      </c>
      <c r="AS1798" s="188" t="str">
        <f t="shared" si="624"/>
        <v/>
      </c>
      <c r="AT1798" s="188" t="str">
        <f>IF(ISNUMBER(A1798),MAX($AS$2:AS1798)-AS1798,"")</f>
        <v/>
      </c>
      <c r="AU1798" s="189" t="str">
        <f t="shared" si="625"/>
        <v/>
      </c>
      <c r="AV1798" s="190" t="str">
        <f t="shared" si="626"/>
        <v/>
      </c>
      <c r="AW1798" s="190" t="str">
        <f t="shared" si="627"/>
        <v/>
      </c>
      <c r="AX1798" s="191" t="str">
        <f ca="1">IF(ISNUMBER($A1798),INDIRECT(CONCATENATE("'Instrument List'!B",(MATCH(E1798,'Instrument List'!A:A,0))-0)),"")</f>
        <v/>
      </c>
      <c r="AY1798" s="191" t="str">
        <f ca="1">IF(ISNUMBER($A1798),INDIRECT(CONCATENATE("'Instrument List'!D",(MATCH(E1798,'Instrument List'!A:A,0))-0)),"")</f>
        <v/>
      </c>
      <c r="AZ1798" s="191" t="str">
        <f ca="1">IF(ISNUMBER($A1798),INDIRECT(CONCATENATE("'Instrument List'!C",(MATCH(E1798,'Instrument List'!A:A,0))-0)),"")</f>
        <v/>
      </c>
      <c r="BA1798" s="192" t="str">
        <f ca="1">IF(ISNUMBER(A1798),INDIRECT(CONCATENATE("'Instrument List'!E",(MATCH(E1798,'Instrument List'!A:A,0))-0)),"")</f>
        <v/>
      </c>
      <c r="BB1798" s="193" t="str">
        <f t="shared" si="628"/>
        <v/>
      </c>
      <c r="BC1798" s="193" t="str">
        <f t="shared" si="629"/>
        <v/>
      </c>
      <c r="BD1798" s="193" t="str">
        <f ca="1">IF(ISNUMBER(A1798),INDIRECT(CONCATENATE("'Instrument List'!F",(MATCH(E1798,'Instrument List'!A:A,0))-0)),"")</f>
        <v/>
      </c>
    </row>
    <row r="1799" spans="1:56">
      <c r="A1799" s="220" t="str">
        <f t="shared" si="609"/>
        <v/>
      </c>
      <c r="B1799" s="221"/>
      <c r="C1799" s="222"/>
      <c r="D1799" s="169"/>
      <c r="E1799" s="169"/>
      <c r="F1799" s="169"/>
      <c r="G1799" s="202"/>
      <c r="H1799" s="217"/>
      <c r="I1799" s="212"/>
      <c r="J1799" s="206"/>
      <c r="K1799" s="212"/>
      <c r="L1799" s="206"/>
      <c r="M1799" s="212"/>
      <c r="N1799" s="206"/>
      <c r="O1799" s="170" t="str">
        <f t="shared" si="610"/>
        <v/>
      </c>
      <c r="P1799" s="171"/>
      <c r="Q1799" s="171"/>
      <c r="R1799" s="171"/>
      <c r="S1799" s="172" t="str">
        <f t="shared" si="611"/>
        <v/>
      </c>
      <c r="T1799" s="172" t="str">
        <f t="shared" si="612"/>
        <v/>
      </c>
      <c r="U1799" s="171"/>
      <c r="V1799" s="171"/>
      <c r="W1799" s="173" t="str">
        <f t="shared" si="613"/>
        <v/>
      </c>
      <c r="X1799" s="173" t="str">
        <f t="shared" si="614"/>
        <v/>
      </c>
      <c r="Y1799" s="173" t="str">
        <f t="shared" si="615"/>
        <v/>
      </c>
      <c r="Z1799" s="171"/>
      <c r="AA1799" s="171"/>
      <c r="AB1799" s="171"/>
      <c r="AC1799" s="172" t="str">
        <f t="shared" si="616"/>
        <v/>
      </c>
      <c r="AD1799" s="172" t="str">
        <f t="shared" si="617"/>
        <v/>
      </c>
      <c r="AE1799" s="174"/>
      <c r="AF1799" s="175" t="str">
        <f t="shared" si="618"/>
        <v/>
      </c>
      <c r="AG1799" s="169"/>
      <c r="AH1799" s="171"/>
      <c r="AI1799" s="171"/>
      <c r="AJ1799" s="169"/>
      <c r="AK1799" s="176" t="str">
        <f t="shared" si="619"/>
        <v/>
      </c>
      <c r="AL1799" s="176" t="str">
        <f t="shared" si="620"/>
        <v/>
      </c>
      <c r="AM1799" s="176" t="str">
        <f t="shared" si="621"/>
        <v/>
      </c>
      <c r="AN1799" s="359" t="str">
        <f>IF(Overview!$K$17='Internal Calcs'!$P$22,IF(AK1799="","",AK1799),IF(Overview!$K$17='Internal Calcs'!$P$23,IF(AK1799="","",AK1799),IF(ISNUMBER(A1799),(IF(F1799="Short",G1799-H1799,H1799-G1799)*AZ1799-AX1799),"")))</f>
        <v/>
      </c>
      <c r="AO1799" s="401" t="str">
        <f>IF(Overview!$K$17='Internal Calcs'!$P$22,IF(AL1799="","",AL1799),IF(Overview!$K$17='Internal Calcs'!$P$23,IF(AL1799="","",AL1799),IF(ISNUMBER(A1799),IF(AL1799="",(IF(F1799="Short",G1799-H1799,H1799-G1799)*AZ1799-AX1799),(IF(F1799="Short",G1799-J1799,J1799-G1799)*AZ1799-AX1799)),"")))</f>
        <v/>
      </c>
      <c r="AP1799" s="359" t="str">
        <f>IF(Overview!$K$17='Internal Calcs'!$P$22,"",IF(Overview!$K$17='Internal Calcs'!$P$23,IF(AM1799="","",AM1799),IF(ISNUMBER(A1799),IF(AM1799="",(IF(F1799="Short",G1799-H1799,H1799-G1799)*AZ1799-AX1799),(IF(F1799="Short",G1799-L1799,L1799-G1799)*AZ1799-AX1799)),"")))</f>
        <v/>
      </c>
      <c r="AQ1799" s="176" t="str">
        <f t="shared" si="622"/>
        <v/>
      </c>
      <c r="AR1799" s="176" t="str">
        <f t="shared" si="623"/>
        <v/>
      </c>
      <c r="AS1799" s="176" t="str">
        <f t="shared" si="624"/>
        <v/>
      </c>
      <c r="AT1799" s="176" t="str">
        <f>IF(ISNUMBER(A1799),MAX($AS$2:AS1799)-AS1799,"")</f>
        <v/>
      </c>
      <c r="AU1799" s="177" t="str">
        <f t="shared" si="625"/>
        <v/>
      </c>
      <c r="AV1799" s="178" t="str">
        <f t="shared" si="626"/>
        <v/>
      </c>
      <c r="AW1799" s="178" t="str">
        <f t="shared" si="627"/>
        <v/>
      </c>
      <c r="AX1799" s="179" t="str">
        <f ca="1">IF(ISNUMBER($A1799),INDIRECT(CONCATENATE("'Instrument List'!B",(MATCH(E1799,'Instrument List'!A:A,0))-0)),"")</f>
        <v/>
      </c>
      <c r="AY1799" s="179" t="str">
        <f ca="1">IF(ISNUMBER($A1799),INDIRECT(CONCATENATE("'Instrument List'!D",(MATCH(E1799,'Instrument List'!A:A,0))-0)),"")</f>
        <v/>
      </c>
      <c r="AZ1799" s="179" t="str">
        <f ca="1">IF(ISNUMBER($A1799),INDIRECT(CONCATENATE("'Instrument List'!C",(MATCH(E1799,'Instrument List'!A:A,0))-0)),"")</f>
        <v/>
      </c>
      <c r="BA1799" s="180" t="str">
        <f ca="1">IF(ISNUMBER(A1799),INDIRECT(CONCATENATE("'Instrument List'!E",(MATCH(E1799,'Instrument List'!A:A,0))-0)),"")</f>
        <v/>
      </c>
      <c r="BB1799" s="181" t="str">
        <f t="shared" si="628"/>
        <v/>
      </c>
      <c r="BC1799" s="181" t="str">
        <f t="shared" si="629"/>
        <v/>
      </c>
      <c r="BD1799" s="181" t="str">
        <f ca="1">IF(ISNUMBER(A1799),INDIRECT(CONCATENATE("'Instrument List'!F",(MATCH(E1799,'Instrument List'!A:A,0))-0)),"")</f>
        <v/>
      </c>
    </row>
    <row r="1800" spans="1:56">
      <c r="A1800" s="223" t="str">
        <f t="shared" si="609"/>
        <v/>
      </c>
      <c r="B1800" s="224"/>
      <c r="C1800" s="225"/>
      <c r="D1800" s="182"/>
      <c r="E1800" s="182"/>
      <c r="F1800" s="182"/>
      <c r="G1800" s="203"/>
      <c r="H1800" s="218"/>
      <c r="I1800" s="213"/>
      <c r="J1800" s="207"/>
      <c r="K1800" s="213"/>
      <c r="L1800" s="207"/>
      <c r="M1800" s="213"/>
      <c r="N1800" s="207"/>
      <c r="O1800" s="183" t="str">
        <f t="shared" si="610"/>
        <v/>
      </c>
      <c r="P1800" s="184"/>
      <c r="Q1800" s="184"/>
      <c r="R1800" s="275"/>
      <c r="S1800" s="185" t="str">
        <f t="shared" si="611"/>
        <v/>
      </c>
      <c r="T1800" s="185" t="str">
        <f t="shared" si="612"/>
        <v/>
      </c>
      <c r="U1800" s="275"/>
      <c r="V1800" s="275"/>
      <c r="W1800" s="276" t="str">
        <f t="shared" si="613"/>
        <v/>
      </c>
      <c r="X1800" s="276" t="str">
        <f t="shared" si="614"/>
        <v/>
      </c>
      <c r="Y1800" s="276" t="str">
        <f t="shared" si="615"/>
        <v/>
      </c>
      <c r="Z1800" s="275"/>
      <c r="AA1800" s="184"/>
      <c r="AB1800" s="184"/>
      <c r="AC1800" s="185" t="str">
        <f t="shared" si="616"/>
        <v/>
      </c>
      <c r="AD1800" s="185" t="str">
        <f t="shared" si="617"/>
        <v/>
      </c>
      <c r="AE1800" s="186"/>
      <c r="AF1800" s="187" t="str">
        <f t="shared" si="618"/>
        <v/>
      </c>
      <c r="AG1800" s="182"/>
      <c r="AH1800" s="184"/>
      <c r="AI1800" s="184"/>
      <c r="AJ1800" s="182"/>
      <c r="AK1800" s="188" t="str">
        <f t="shared" si="619"/>
        <v/>
      </c>
      <c r="AL1800" s="188" t="str">
        <f t="shared" si="620"/>
        <v/>
      </c>
      <c r="AM1800" s="188" t="str">
        <f t="shared" si="621"/>
        <v/>
      </c>
      <c r="AN1800" s="359" t="str">
        <f>IF(Overview!$K$17='Internal Calcs'!$P$22,IF(AK1800="","",AK1800),IF(Overview!$K$17='Internal Calcs'!$P$23,IF(AK1800="","",AK1800),IF(ISNUMBER(A1800),(IF(F1800="Short",G1800-H1800,H1800-G1800)*AZ1800-AX1800),"")))</f>
        <v/>
      </c>
      <c r="AO1800" s="401" t="str">
        <f>IF(Overview!$K$17='Internal Calcs'!$P$22,IF(AL1800="","",AL1800),IF(Overview!$K$17='Internal Calcs'!$P$23,IF(AL1800="","",AL1800),IF(ISNUMBER(A1800),IF(AL1800="",(IF(F1800="Short",G1800-H1800,H1800-G1800)*AZ1800-AX1800),(IF(F1800="Short",G1800-J1800,J1800-G1800)*AZ1800-AX1800)),"")))</f>
        <v/>
      </c>
      <c r="AP1800" s="359" t="str">
        <f>IF(Overview!$K$17='Internal Calcs'!$P$22,"",IF(Overview!$K$17='Internal Calcs'!$P$23,IF(AM1800="","",AM1800),IF(ISNUMBER(A1800),IF(AM1800="",(IF(F1800="Short",G1800-H1800,H1800-G1800)*AZ1800-AX1800),(IF(F1800="Short",G1800-L1800,L1800-G1800)*AZ1800-AX1800)),"")))</f>
        <v/>
      </c>
      <c r="AQ1800" s="188" t="str">
        <f t="shared" si="622"/>
        <v/>
      </c>
      <c r="AR1800" s="188" t="str">
        <f t="shared" si="623"/>
        <v/>
      </c>
      <c r="AS1800" s="188" t="str">
        <f t="shared" si="624"/>
        <v/>
      </c>
      <c r="AT1800" s="188" t="str">
        <f>IF(ISNUMBER(A1800),MAX($AS$2:AS1800)-AS1800,"")</f>
        <v/>
      </c>
      <c r="AU1800" s="189" t="str">
        <f t="shared" si="625"/>
        <v/>
      </c>
      <c r="AV1800" s="190" t="str">
        <f t="shared" si="626"/>
        <v/>
      </c>
      <c r="AW1800" s="190" t="str">
        <f t="shared" si="627"/>
        <v/>
      </c>
      <c r="AX1800" s="191" t="str">
        <f ca="1">IF(ISNUMBER($A1800),INDIRECT(CONCATENATE("'Instrument List'!B",(MATCH(E1800,'Instrument List'!A:A,0))-0)),"")</f>
        <v/>
      </c>
      <c r="AY1800" s="191" t="str">
        <f ca="1">IF(ISNUMBER($A1800),INDIRECT(CONCATENATE("'Instrument List'!D",(MATCH(E1800,'Instrument List'!A:A,0))-0)),"")</f>
        <v/>
      </c>
      <c r="AZ1800" s="191" t="str">
        <f ca="1">IF(ISNUMBER($A1800),INDIRECT(CONCATENATE("'Instrument List'!C",(MATCH(E1800,'Instrument List'!A:A,0))-0)),"")</f>
        <v/>
      </c>
      <c r="BA1800" s="192" t="str">
        <f ca="1">IF(ISNUMBER(A1800),INDIRECT(CONCATENATE("'Instrument List'!E",(MATCH(E1800,'Instrument List'!A:A,0))-0)),"")</f>
        <v/>
      </c>
      <c r="BB1800" s="193" t="str">
        <f t="shared" si="628"/>
        <v/>
      </c>
      <c r="BC1800" s="193" t="str">
        <f t="shared" si="629"/>
        <v/>
      </c>
      <c r="BD1800" s="193" t="str">
        <f ca="1">IF(ISNUMBER(A1800),INDIRECT(CONCATENATE("'Instrument List'!F",(MATCH(E1800,'Instrument List'!A:A,0))-0)),"")</f>
        <v/>
      </c>
    </row>
    <row r="1801" spans="1:56">
      <c r="A1801" s="220" t="str">
        <f t="shared" si="609"/>
        <v/>
      </c>
      <c r="B1801" s="221"/>
      <c r="C1801" s="222"/>
      <c r="D1801" s="169"/>
      <c r="E1801" s="169"/>
      <c r="F1801" s="169"/>
      <c r="G1801" s="202"/>
      <c r="H1801" s="217"/>
      <c r="I1801" s="212"/>
      <c r="J1801" s="206"/>
      <c r="K1801" s="212"/>
      <c r="L1801" s="206"/>
      <c r="M1801" s="212"/>
      <c r="N1801" s="206"/>
      <c r="O1801" s="170" t="str">
        <f t="shared" si="610"/>
        <v/>
      </c>
      <c r="P1801" s="171"/>
      <c r="Q1801" s="171"/>
      <c r="R1801" s="171"/>
      <c r="S1801" s="172" t="str">
        <f t="shared" si="611"/>
        <v/>
      </c>
      <c r="T1801" s="172" t="str">
        <f t="shared" si="612"/>
        <v/>
      </c>
      <c r="U1801" s="171"/>
      <c r="V1801" s="171"/>
      <c r="W1801" s="173" t="str">
        <f t="shared" si="613"/>
        <v/>
      </c>
      <c r="X1801" s="173" t="str">
        <f t="shared" si="614"/>
        <v/>
      </c>
      <c r="Y1801" s="173" t="str">
        <f t="shared" si="615"/>
        <v/>
      </c>
      <c r="Z1801" s="171"/>
      <c r="AA1801" s="171"/>
      <c r="AB1801" s="171"/>
      <c r="AC1801" s="172" t="str">
        <f t="shared" si="616"/>
        <v/>
      </c>
      <c r="AD1801" s="172" t="str">
        <f t="shared" si="617"/>
        <v/>
      </c>
      <c r="AE1801" s="174"/>
      <c r="AF1801" s="175" t="str">
        <f t="shared" si="618"/>
        <v/>
      </c>
      <c r="AG1801" s="169"/>
      <c r="AH1801" s="171"/>
      <c r="AI1801" s="171"/>
      <c r="AJ1801" s="169"/>
      <c r="AK1801" s="176" t="str">
        <f t="shared" si="619"/>
        <v/>
      </c>
      <c r="AL1801" s="176" t="str">
        <f t="shared" si="620"/>
        <v/>
      </c>
      <c r="AM1801" s="176" t="str">
        <f t="shared" si="621"/>
        <v/>
      </c>
      <c r="AN1801" s="359" t="str">
        <f>IF(Overview!$K$17='Internal Calcs'!$P$22,IF(AK1801="","",AK1801),IF(Overview!$K$17='Internal Calcs'!$P$23,IF(AK1801="","",AK1801),IF(ISNUMBER(A1801),(IF(F1801="Short",G1801-H1801,H1801-G1801)*AZ1801-AX1801),"")))</f>
        <v/>
      </c>
      <c r="AO1801" s="401" t="str">
        <f>IF(Overview!$K$17='Internal Calcs'!$P$22,IF(AL1801="","",AL1801),IF(Overview!$K$17='Internal Calcs'!$P$23,IF(AL1801="","",AL1801),IF(ISNUMBER(A1801),IF(AL1801="",(IF(F1801="Short",G1801-H1801,H1801-G1801)*AZ1801-AX1801),(IF(F1801="Short",G1801-J1801,J1801-G1801)*AZ1801-AX1801)),"")))</f>
        <v/>
      </c>
      <c r="AP1801" s="359" t="str">
        <f>IF(Overview!$K$17='Internal Calcs'!$P$22,"",IF(Overview!$K$17='Internal Calcs'!$P$23,IF(AM1801="","",AM1801),IF(ISNUMBER(A1801),IF(AM1801="",(IF(F1801="Short",G1801-H1801,H1801-G1801)*AZ1801-AX1801),(IF(F1801="Short",G1801-L1801,L1801-G1801)*AZ1801-AX1801)),"")))</f>
        <v/>
      </c>
      <c r="AQ1801" s="176" t="str">
        <f t="shared" si="622"/>
        <v/>
      </c>
      <c r="AR1801" s="176" t="str">
        <f t="shared" si="623"/>
        <v/>
      </c>
      <c r="AS1801" s="176" t="str">
        <f t="shared" si="624"/>
        <v/>
      </c>
      <c r="AT1801" s="176" t="str">
        <f>IF(ISNUMBER(A1801),MAX($AS$2:AS1801)-AS1801,"")</f>
        <v/>
      </c>
      <c r="AU1801" s="177" t="str">
        <f t="shared" si="625"/>
        <v/>
      </c>
      <c r="AV1801" s="178" t="str">
        <f t="shared" si="626"/>
        <v/>
      </c>
      <c r="AW1801" s="178" t="str">
        <f t="shared" si="627"/>
        <v/>
      </c>
      <c r="AX1801" s="179" t="str">
        <f ca="1">IF(ISNUMBER($A1801),INDIRECT(CONCATENATE("'Instrument List'!B",(MATCH(E1801,'Instrument List'!A:A,0))-0)),"")</f>
        <v/>
      </c>
      <c r="AY1801" s="179" t="str">
        <f ca="1">IF(ISNUMBER($A1801),INDIRECT(CONCATENATE("'Instrument List'!D",(MATCH(E1801,'Instrument List'!A:A,0))-0)),"")</f>
        <v/>
      </c>
      <c r="AZ1801" s="179" t="str">
        <f ca="1">IF(ISNUMBER($A1801),INDIRECT(CONCATENATE("'Instrument List'!C",(MATCH(E1801,'Instrument List'!A:A,0))-0)),"")</f>
        <v/>
      </c>
      <c r="BA1801" s="180" t="str">
        <f ca="1">IF(ISNUMBER(A1801),INDIRECT(CONCATENATE("'Instrument List'!E",(MATCH(E1801,'Instrument List'!A:A,0))-0)),"")</f>
        <v/>
      </c>
      <c r="BB1801" s="181" t="str">
        <f t="shared" si="628"/>
        <v/>
      </c>
      <c r="BC1801" s="181" t="str">
        <f t="shared" si="629"/>
        <v/>
      </c>
      <c r="BD1801" s="181" t="str">
        <f ca="1">IF(ISNUMBER(A1801),INDIRECT(CONCATENATE("'Instrument List'!F",(MATCH(E1801,'Instrument List'!A:A,0))-0)),"")</f>
        <v/>
      </c>
    </row>
    <row r="1802" spans="1:56">
      <c r="A1802" s="223" t="str">
        <f t="shared" si="609"/>
        <v/>
      </c>
      <c r="B1802" s="224"/>
      <c r="C1802" s="225"/>
      <c r="D1802" s="182"/>
      <c r="E1802" s="182"/>
      <c r="F1802" s="182"/>
      <c r="G1802" s="203"/>
      <c r="H1802" s="218"/>
      <c r="I1802" s="213"/>
      <c r="J1802" s="207"/>
      <c r="K1802" s="213"/>
      <c r="L1802" s="207"/>
      <c r="M1802" s="213"/>
      <c r="N1802" s="207"/>
      <c r="O1802" s="183" t="str">
        <f t="shared" si="610"/>
        <v/>
      </c>
      <c r="P1802" s="184"/>
      <c r="Q1802" s="184"/>
      <c r="R1802" s="275"/>
      <c r="S1802" s="185" t="str">
        <f t="shared" si="611"/>
        <v/>
      </c>
      <c r="T1802" s="185" t="str">
        <f t="shared" si="612"/>
        <v/>
      </c>
      <c r="U1802" s="275"/>
      <c r="V1802" s="275"/>
      <c r="W1802" s="276" t="str">
        <f t="shared" si="613"/>
        <v/>
      </c>
      <c r="X1802" s="276" t="str">
        <f t="shared" si="614"/>
        <v/>
      </c>
      <c r="Y1802" s="276" t="str">
        <f t="shared" si="615"/>
        <v/>
      </c>
      <c r="Z1802" s="275"/>
      <c r="AA1802" s="184"/>
      <c r="AB1802" s="184"/>
      <c r="AC1802" s="185" t="str">
        <f t="shared" si="616"/>
        <v/>
      </c>
      <c r="AD1802" s="185" t="str">
        <f t="shared" si="617"/>
        <v/>
      </c>
      <c r="AE1802" s="186"/>
      <c r="AF1802" s="187" t="str">
        <f t="shared" si="618"/>
        <v/>
      </c>
      <c r="AG1802" s="182"/>
      <c r="AH1802" s="184"/>
      <c r="AI1802" s="184"/>
      <c r="AJ1802" s="182"/>
      <c r="AK1802" s="188" t="str">
        <f t="shared" si="619"/>
        <v/>
      </c>
      <c r="AL1802" s="188" t="str">
        <f t="shared" si="620"/>
        <v/>
      </c>
      <c r="AM1802" s="188" t="str">
        <f t="shared" si="621"/>
        <v/>
      </c>
      <c r="AN1802" s="359" t="str">
        <f>IF(Overview!$K$17='Internal Calcs'!$P$22,IF(AK1802="","",AK1802),IF(Overview!$K$17='Internal Calcs'!$P$23,IF(AK1802="","",AK1802),IF(ISNUMBER(A1802),(IF(F1802="Short",G1802-H1802,H1802-G1802)*AZ1802-AX1802),"")))</f>
        <v/>
      </c>
      <c r="AO1802" s="401" t="str">
        <f>IF(Overview!$K$17='Internal Calcs'!$P$22,IF(AL1802="","",AL1802),IF(Overview!$K$17='Internal Calcs'!$P$23,IF(AL1802="","",AL1802),IF(ISNUMBER(A1802),IF(AL1802="",(IF(F1802="Short",G1802-H1802,H1802-G1802)*AZ1802-AX1802),(IF(F1802="Short",G1802-J1802,J1802-G1802)*AZ1802-AX1802)),"")))</f>
        <v/>
      </c>
      <c r="AP1802" s="359" t="str">
        <f>IF(Overview!$K$17='Internal Calcs'!$P$22,"",IF(Overview!$K$17='Internal Calcs'!$P$23,IF(AM1802="","",AM1802),IF(ISNUMBER(A1802),IF(AM1802="",(IF(F1802="Short",G1802-H1802,H1802-G1802)*AZ1802-AX1802),(IF(F1802="Short",G1802-L1802,L1802-G1802)*AZ1802-AX1802)),"")))</f>
        <v/>
      </c>
      <c r="AQ1802" s="188" t="str">
        <f t="shared" si="622"/>
        <v/>
      </c>
      <c r="AR1802" s="188" t="str">
        <f t="shared" si="623"/>
        <v/>
      </c>
      <c r="AS1802" s="188" t="str">
        <f t="shared" si="624"/>
        <v/>
      </c>
      <c r="AT1802" s="188" t="str">
        <f>IF(ISNUMBER(A1802),MAX($AS$2:AS1802)-AS1802,"")</f>
        <v/>
      </c>
      <c r="AU1802" s="189" t="str">
        <f t="shared" si="625"/>
        <v/>
      </c>
      <c r="AV1802" s="190" t="str">
        <f t="shared" si="626"/>
        <v/>
      </c>
      <c r="AW1802" s="190" t="str">
        <f t="shared" si="627"/>
        <v/>
      </c>
      <c r="AX1802" s="191" t="str">
        <f ca="1">IF(ISNUMBER($A1802),INDIRECT(CONCATENATE("'Instrument List'!B",(MATCH(E1802,'Instrument List'!A:A,0))-0)),"")</f>
        <v/>
      </c>
      <c r="AY1802" s="191" t="str">
        <f ca="1">IF(ISNUMBER($A1802),INDIRECT(CONCATENATE("'Instrument List'!D",(MATCH(E1802,'Instrument List'!A:A,0))-0)),"")</f>
        <v/>
      </c>
      <c r="AZ1802" s="191" t="str">
        <f ca="1">IF(ISNUMBER($A1802),INDIRECT(CONCATENATE("'Instrument List'!C",(MATCH(E1802,'Instrument List'!A:A,0))-0)),"")</f>
        <v/>
      </c>
      <c r="BA1802" s="192" t="str">
        <f ca="1">IF(ISNUMBER(A1802),INDIRECT(CONCATENATE("'Instrument List'!E",(MATCH(E1802,'Instrument List'!A:A,0))-0)),"")</f>
        <v/>
      </c>
      <c r="BB1802" s="193" t="str">
        <f t="shared" si="628"/>
        <v/>
      </c>
      <c r="BC1802" s="193" t="str">
        <f t="shared" si="629"/>
        <v/>
      </c>
      <c r="BD1802" s="193" t="str">
        <f ca="1">IF(ISNUMBER(A1802),INDIRECT(CONCATENATE("'Instrument List'!F",(MATCH(E1802,'Instrument List'!A:A,0))-0)),"")</f>
        <v/>
      </c>
    </row>
    <row r="1803" spans="1:56">
      <c r="A1803" s="220" t="str">
        <f t="shared" ref="A1803:A1866" si="630">IF(B1803&gt;0,A1802+1,"")</f>
        <v/>
      </c>
      <c r="B1803" s="221"/>
      <c r="C1803" s="222"/>
      <c r="D1803" s="169"/>
      <c r="E1803" s="169"/>
      <c r="F1803" s="169"/>
      <c r="G1803" s="202"/>
      <c r="H1803" s="217"/>
      <c r="I1803" s="212"/>
      <c r="J1803" s="206"/>
      <c r="K1803" s="212"/>
      <c r="L1803" s="206"/>
      <c r="M1803" s="212"/>
      <c r="N1803" s="206"/>
      <c r="O1803" s="170" t="str">
        <f t="shared" ref="O1803:O1866" si="631">IF(ISNUMBER(A1803),IF(N1803&gt;G1803,1,-1),"")</f>
        <v/>
      </c>
      <c r="P1803" s="171"/>
      <c r="Q1803" s="171"/>
      <c r="R1803" s="171"/>
      <c r="S1803" s="172" t="str">
        <f t="shared" ref="S1803:S1866" si="632">IF(ISNUMBER(A1803),IF(Q1803="",P1803,Q1803),"")</f>
        <v/>
      </c>
      <c r="T1803" s="172" t="str">
        <f t="shared" ref="T1803:T1866" si="633">IF(ISNUMBER(A1803),IF(R1803="",P1803,R1803),"")</f>
        <v/>
      </c>
      <c r="U1803" s="171"/>
      <c r="V1803" s="171"/>
      <c r="W1803" s="173" t="str">
        <f t="shared" ref="W1803:W1866" si="634">IF(ISNUMBER(U1803),IF(IF(F1803="Short",G1803-H1803,H1803-G1803)*(AZ1803/AY1803)/U1803&gt;0,IF(F1803="Short",G1803-H1803,H1803-G1803)*(AZ1803/AY1803)/U1803,0),"")</f>
        <v/>
      </c>
      <c r="X1803" s="173" t="str">
        <f t="shared" ref="X1803:X1866" si="635">IF(ISNUMBER(U1803),IF(ISNUMBER(J1803),IF(IF(F1803="Short",G1803-J1803,J1803-G1803)*(AZ1803/AY1803)/U1803&gt;0,IF(F1803="Short",G1803-J1803,J1803-G1803)*(AZ1803/AY1803)/U1803,0),""),"")</f>
        <v/>
      </c>
      <c r="Y1803" s="173" t="str">
        <f t="shared" ref="Y1803:Y1866" si="636">IF(ISNUMBER(L1803),IF(ISNUMBER(L1803),IF(IF(F1803="Short",G1803-L1803,L1803-G1803)*(AZ1803/AY1803)/U1803&gt;0,IF(F1803="Short",G1803-L1803,L1803-G1803)*(AZ1803/AY1803)/U1803,0),""),"")</f>
        <v/>
      </c>
      <c r="Z1803" s="171"/>
      <c r="AA1803" s="171"/>
      <c r="AB1803" s="171"/>
      <c r="AC1803" s="172" t="str">
        <f t="shared" ref="AC1803:AC1866" si="637">IF(ISNUMBER(A1803),IF(AA1803="",Z1803,AA1803),"")</f>
        <v/>
      </c>
      <c r="AD1803" s="172" t="str">
        <f t="shared" ref="AD1803:AD1866" si="638">IF(ISNUMBER(A1803),IF(AB1803="",IF(AA1803="",Z1803,AA1803),AB1803),"")</f>
        <v/>
      </c>
      <c r="AE1803" s="174"/>
      <c r="AF1803" s="175" t="str">
        <f t="shared" ref="AF1803:AF1866" si="639">IF(ISNUMBER(A1803),((AE1803*AY1803*AV1803)+AX1803)/AS1803,"")</f>
        <v/>
      </c>
      <c r="AG1803" s="169"/>
      <c r="AH1803" s="171"/>
      <c r="AI1803" s="171"/>
      <c r="AJ1803" s="169"/>
      <c r="AK1803" s="176" t="str">
        <f t="shared" ref="AK1803:AK1866" si="640">IF(ISNUMBER(A1803),(IF(F1803="Short",G1803-H1803,H1803-G1803)*AZ1803-AX1803)*I1803,"")</f>
        <v/>
      </c>
      <c r="AL1803" s="176" t="str">
        <f t="shared" ref="AL1803:AL1866" si="641">IF(ISNUMBER(J1803),(IF(F1803="Short",G1803-J1803,J1803-G1803)*AZ1803-AX1803)*K1803,"")</f>
        <v/>
      </c>
      <c r="AM1803" s="176" t="str">
        <f t="shared" ref="AM1803:AM1866" si="642">IF(ISNUMBER(L1803),(IF(F1803="Short",G1803-L1803,L1803-G1803)*AZ1803-AX1803)*M1803,"")</f>
        <v/>
      </c>
      <c r="AN1803" s="359" t="str">
        <f>IF(Overview!$K$17='Internal Calcs'!$P$22,IF(AK1803="","",AK1803),IF(Overview!$K$17='Internal Calcs'!$P$23,IF(AK1803="","",AK1803),IF(ISNUMBER(A1803),(IF(F1803="Short",G1803-H1803,H1803-G1803)*AZ1803-AX1803),"")))</f>
        <v/>
      </c>
      <c r="AO1803" s="401" t="str">
        <f>IF(Overview!$K$17='Internal Calcs'!$P$22,IF(AL1803="","",AL1803),IF(Overview!$K$17='Internal Calcs'!$P$23,IF(AL1803="","",AL1803),IF(ISNUMBER(A1803),IF(AL1803="",(IF(F1803="Short",G1803-H1803,H1803-G1803)*AZ1803-AX1803),(IF(F1803="Short",G1803-J1803,J1803-G1803)*AZ1803-AX1803)),"")))</f>
        <v/>
      </c>
      <c r="AP1803" s="359" t="str">
        <f>IF(Overview!$K$17='Internal Calcs'!$P$22,"",IF(Overview!$K$17='Internal Calcs'!$P$23,IF(AM1803="","",AM1803),IF(ISNUMBER(A1803),IF(AM1803="",(IF(F1803="Short",G1803-H1803,H1803-G1803)*AZ1803-AX1803),(IF(F1803="Short",G1803-L1803,L1803-G1803)*AZ1803-AX1803)),"")))</f>
        <v/>
      </c>
      <c r="AQ1803" s="176" t="str">
        <f t="shared" ref="AQ1803:AQ1866" si="643">IF(ISNUMBER(A1803),SUM(AK1803:AM1803),"")</f>
        <v/>
      </c>
      <c r="AR1803" s="176" t="str">
        <f t="shared" ref="AR1803:AR1866" si="644">IF(ISNUMBER(A1803),IF(AQ1803&gt;0,"Winning","Losing"),"")</f>
        <v/>
      </c>
      <c r="AS1803" s="176" t="str">
        <f t="shared" ref="AS1803:AS1866" si="645">IF(ISNUMBER(A1803),AS1802+AQ1803,"")</f>
        <v/>
      </c>
      <c r="AT1803" s="176" t="str">
        <f>IF(ISNUMBER(A1803),MAX($AS$2:AS1803)-AS1803,"")</f>
        <v/>
      </c>
      <c r="AU1803" s="177" t="str">
        <f t="shared" ref="AU1803:AU1866" si="646">IF(ISNUMBER(A1803),AQ1803/AS1803,"")</f>
        <v/>
      </c>
      <c r="AV1803" s="178" t="str">
        <f t="shared" ref="AV1803:AV1866" si="647">IF(ISNUMBER(A1803),I1803+K1803+M1803,"")</f>
        <v/>
      </c>
      <c r="AW1803" s="178" t="str">
        <f t="shared" ref="AW1803:AW1866" si="648">IF(ISNUMBER(A1803),ROUNDDOWN(C1803/100,0),"")</f>
        <v/>
      </c>
      <c r="AX1803" s="179" t="str">
        <f ca="1">IF(ISNUMBER($A1803),INDIRECT(CONCATENATE("'Instrument List'!B",(MATCH(E1803,'Instrument List'!A:A,0))-0)),"")</f>
        <v/>
      </c>
      <c r="AY1803" s="179" t="str">
        <f ca="1">IF(ISNUMBER($A1803),INDIRECT(CONCATENATE("'Instrument List'!D",(MATCH(E1803,'Instrument List'!A:A,0))-0)),"")</f>
        <v/>
      </c>
      <c r="AZ1803" s="179" t="str">
        <f ca="1">IF(ISNUMBER($A1803),INDIRECT(CONCATENATE("'Instrument List'!C",(MATCH(E1803,'Instrument List'!A:A,0))-0)),"")</f>
        <v/>
      </c>
      <c r="BA1803" s="180" t="str">
        <f ca="1">IF(ISNUMBER(A1803),INDIRECT(CONCATENATE("'Instrument List'!E",(MATCH(E1803,'Instrument List'!A:A,0))-0)),"")</f>
        <v/>
      </c>
      <c r="BB1803" s="181" t="str">
        <f t="shared" ref="BB1803:BB1866" si="649">IF(ISNUMBER(A1803),AQ1803/AY1803,"")</f>
        <v/>
      </c>
      <c r="BC1803" s="181" t="str">
        <f t="shared" ref="BC1803:BC1866" si="650">IF(ISNUMBER(A1803),(AQ1803/AY1803)/(I1803+K1803+M1803),"")</f>
        <v/>
      </c>
      <c r="BD1803" s="181" t="str">
        <f ca="1">IF(ISNUMBER(A1803),INDIRECT(CONCATENATE("'Instrument List'!F",(MATCH(E1803,'Instrument List'!A:A,0))-0)),"")</f>
        <v/>
      </c>
    </row>
    <row r="1804" spans="1:56">
      <c r="A1804" s="223" t="str">
        <f t="shared" si="630"/>
        <v/>
      </c>
      <c r="B1804" s="224"/>
      <c r="C1804" s="225"/>
      <c r="D1804" s="182"/>
      <c r="E1804" s="182"/>
      <c r="F1804" s="182"/>
      <c r="G1804" s="203"/>
      <c r="H1804" s="218"/>
      <c r="I1804" s="213"/>
      <c r="J1804" s="207"/>
      <c r="K1804" s="213"/>
      <c r="L1804" s="207"/>
      <c r="M1804" s="213"/>
      <c r="N1804" s="207"/>
      <c r="O1804" s="183" t="str">
        <f t="shared" si="631"/>
        <v/>
      </c>
      <c r="P1804" s="184"/>
      <c r="Q1804" s="184"/>
      <c r="R1804" s="275"/>
      <c r="S1804" s="185" t="str">
        <f t="shared" si="632"/>
        <v/>
      </c>
      <c r="T1804" s="185" t="str">
        <f t="shared" si="633"/>
        <v/>
      </c>
      <c r="U1804" s="275"/>
      <c r="V1804" s="275"/>
      <c r="W1804" s="276" t="str">
        <f t="shared" si="634"/>
        <v/>
      </c>
      <c r="X1804" s="276" t="str">
        <f t="shared" si="635"/>
        <v/>
      </c>
      <c r="Y1804" s="276" t="str">
        <f t="shared" si="636"/>
        <v/>
      </c>
      <c r="Z1804" s="275"/>
      <c r="AA1804" s="184"/>
      <c r="AB1804" s="184"/>
      <c r="AC1804" s="185" t="str">
        <f t="shared" si="637"/>
        <v/>
      </c>
      <c r="AD1804" s="185" t="str">
        <f t="shared" si="638"/>
        <v/>
      </c>
      <c r="AE1804" s="186"/>
      <c r="AF1804" s="187" t="str">
        <f t="shared" si="639"/>
        <v/>
      </c>
      <c r="AG1804" s="182"/>
      <c r="AH1804" s="184"/>
      <c r="AI1804" s="184"/>
      <c r="AJ1804" s="182"/>
      <c r="AK1804" s="188" t="str">
        <f t="shared" si="640"/>
        <v/>
      </c>
      <c r="AL1804" s="188" t="str">
        <f t="shared" si="641"/>
        <v/>
      </c>
      <c r="AM1804" s="188" t="str">
        <f t="shared" si="642"/>
        <v/>
      </c>
      <c r="AN1804" s="359" t="str">
        <f>IF(Overview!$K$17='Internal Calcs'!$P$22,IF(AK1804="","",AK1804),IF(Overview!$K$17='Internal Calcs'!$P$23,IF(AK1804="","",AK1804),IF(ISNUMBER(A1804),(IF(F1804="Short",G1804-H1804,H1804-G1804)*AZ1804-AX1804),"")))</f>
        <v/>
      </c>
      <c r="AO1804" s="401" t="str">
        <f>IF(Overview!$K$17='Internal Calcs'!$P$22,IF(AL1804="","",AL1804),IF(Overview!$K$17='Internal Calcs'!$P$23,IF(AL1804="","",AL1804),IF(ISNUMBER(A1804),IF(AL1804="",(IF(F1804="Short",G1804-H1804,H1804-G1804)*AZ1804-AX1804),(IF(F1804="Short",G1804-J1804,J1804-G1804)*AZ1804-AX1804)),"")))</f>
        <v/>
      </c>
      <c r="AP1804" s="359" t="str">
        <f>IF(Overview!$K$17='Internal Calcs'!$P$22,"",IF(Overview!$K$17='Internal Calcs'!$P$23,IF(AM1804="","",AM1804),IF(ISNUMBER(A1804),IF(AM1804="",(IF(F1804="Short",G1804-H1804,H1804-G1804)*AZ1804-AX1804),(IF(F1804="Short",G1804-L1804,L1804-G1804)*AZ1804-AX1804)),"")))</f>
        <v/>
      </c>
      <c r="AQ1804" s="188" t="str">
        <f t="shared" si="643"/>
        <v/>
      </c>
      <c r="AR1804" s="188" t="str">
        <f t="shared" si="644"/>
        <v/>
      </c>
      <c r="AS1804" s="188" t="str">
        <f t="shared" si="645"/>
        <v/>
      </c>
      <c r="AT1804" s="188" t="str">
        <f>IF(ISNUMBER(A1804),MAX($AS$2:AS1804)-AS1804,"")</f>
        <v/>
      </c>
      <c r="AU1804" s="189" t="str">
        <f t="shared" si="646"/>
        <v/>
      </c>
      <c r="AV1804" s="190" t="str">
        <f t="shared" si="647"/>
        <v/>
      </c>
      <c r="AW1804" s="190" t="str">
        <f t="shared" si="648"/>
        <v/>
      </c>
      <c r="AX1804" s="191" t="str">
        <f ca="1">IF(ISNUMBER($A1804),INDIRECT(CONCATENATE("'Instrument List'!B",(MATCH(E1804,'Instrument List'!A:A,0))-0)),"")</f>
        <v/>
      </c>
      <c r="AY1804" s="191" t="str">
        <f ca="1">IF(ISNUMBER($A1804),INDIRECT(CONCATENATE("'Instrument List'!D",(MATCH(E1804,'Instrument List'!A:A,0))-0)),"")</f>
        <v/>
      </c>
      <c r="AZ1804" s="191" t="str">
        <f ca="1">IF(ISNUMBER($A1804),INDIRECT(CONCATENATE("'Instrument List'!C",(MATCH(E1804,'Instrument List'!A:A,0))-0)),"")</f>
        <v/>
      </c>
      <c r="BA1804" s="192" t="str">
        <f ca="1">IF(ISNUMBER(A1804),INDIRECT(CONCATENATE("'Instrument List'!E",(MATCH(E1804,'Instrument List'!A:A,0))-0)),"")</f>
        <v/>
      </c>
      <c r="BB1804" s="193" t="str">
        <f t="shared" si="649"/>
        <v/>
      </c>
      <c r="BC1804" s="193" t="str">
        <f t="shared" si="650"/>
        <v/>
      </c>
      <c r="BD1804" s="193" t="str">
        <f ca="1">IF(ISNUMBER(A1804),INDIRECT(CONCATENATE("'Instrument List'!F",(MATCH(E1804,'Instrument List'!A:A,0))-0)),"")</f>
        <v/>
      </c>
    </row>
    <row r="1805" spans="1:56">
      <c r="A1805" s="220" t="str">
        <f t="shared" si="630"/>
        <v/>
      </c>
      <c r="B1805" s="221"/>
      <c r="C1805" s="222"/>
      <c r="D1805" s="169"/>
      <c r="E1805" s="169"/>
      <c r="F1805" s="169"/>
      <c r="G1805" s="202"/>
      <c r="H1805" s="217"/>
      <c r="I1805" s="212"/>
      <c r="J1805" s="206"/>
      <c r="K1805" s="212"/>
      <c r="L1805" s="206"/>
      <c r="M1805" s="212"/>
      <c r="N1805" s="206"/>
      <c r="O1805" s="170" t="str">
        <f t="shared" si="631"/>
        <v/>
      </c>
      <c r="P1805" s="171"/>
      <c r="Q1805" s="171"/>
      <c r="R1805" s="171"/>
      <c r="S1805" s="172" t="str">
        <f t="shared" si="632"/>
        <v/>
      </c>
      <c r="T1805" s="172" t="str">
        <f t="shared" si="633"/>
        <v/>
      </c>
      <c r="U1805" s="171"/>
      <c r="V1805" s="171"/>
      <c r="W1805" s="173" t="str">
        <f t="shared" si="634"/>
        <v/>
      </c>
      <c r="X1805" s="173" t="str">
        <f t="shared" si="635"/>
        <v/>
      </c>
      <c r="Y1805" s="173" t="str">
        <f t="shared" si="636"/>
        <v/>
      </c>
      <c r="Z1805" s="171"/>
      <c r="AA1805" s="171"/>
      <c r="AB1805" s="171"/>
      <c r="AC1805" s="172" t="str">
        <f t="shared" si="637"/>
        <v/>
      </c>
      <c r="AD1805" s="172" t="str">
        <f t="shared" si="638"/>
        <v/>
      </c>
      <c r="AE1805" s="174"/>
      <c r="AF1805" s="175" t="str">
        <f t="shared" si="639"/>
        <v/>
      </c>
      <c r="AG1805" s="169"/>
      <c r="AH1805" s="171"/>
      <c r="AI1805" s="171"/>
      <c r="AJ1805" s="169"/>
      <c r="AK1805" s="176" t="str">
        <f t="shared" si="640"/>
        <v/>
      </c>
      <c r="AL1805" s="176" t="str">
        <f t="shared" si="641"/>
        <v/>
      </c>
      <c r="AM1805" s="176" t="str">
        <f t="shared" si="642"/>
        <v/>
      </c>
      <c r="AN1805" s="359" t="str">
        <f>IF(Overview!$K$17='Internal Calcs'!$P$22,IF(AK1805="","",AK1805),IF(Overview!$K$17='Internal Calcs'!$P$23,IF(AK1805="","",AK1805),IF(ISNUMBER(A1805),(IF(F1805="Short",G1805-H1805,H1805-G1805)*AZ1805-AX1805),"")))</f>
        <v/>
      </c>
      <c r="AO1805" s="401" t="str">
        <f>IF(Overview!$K$17='Internal Calcs'!$P$22,IF(AL1805="","",AL1805),IF(Overview!$K$17='Internal Calcs'!$P$23,IF(AL1805="","",AL1805),IF(ISNUMBER(A1805),IF(AL1805="",(IF(F1805="Short",G1805-H1805,H1805-G1805)*AZ1805-AX1805),(IF(F1805="Short",G1805-J1805,J1805-G1805)*AZ1805-AX1805)),"")))</f>
        <v/>
      </c>
      <c r="AP1805" s="359" t="str">
        <f>IF(Overview!$K$17='Internal Calcs'!$P$22,"",IF(Overview!$K$17='Internal Calcs'!$P$23,IF(AM1805="","",AM1805),IF(ISNUMBER(A1805),IF(AM1805="",(IF(F1805="Short",G1805-H1805,H1805-G1805)*AZ1805-AX1805),(IF(F1805="Short",G1805-L1805,L1805-G1805)*AZ1805-AX1805)),"")))</f>
        <v/>
      </c>
      <c r="AQ1805" s="176" t="str">
        <f t="shared" si="643"/>
        <v/>
      </c>
      <c r="AR1805" s="176" t="str">
        <f t="shared" si="644"/>
        <v/>
      </c>
      <c r="AS1805" s="176" t="str">
        <f t="shared" si="645"/>
        <v/>
      </c>
      <c r="AT1805" s="176" t="str">
        <f>IF(ISNUMBER(A1805),MAX($AS$2:AS1805)-AS1805,"")</f>
        <v/>
      </c>
      <c r="AU1805" s="177" t="str">
        <f t="shared" si="646"/>
        <v/>
      </c>
      <c r="AV1805" s="178" t="str">
        <f t="shared" si="647"/>
        <v/>
      </c>
      <c r="AW1805" s="178" t="str">
        <f t="shared" si="648"/>
        <v/>
      </c>
      <c r="AX1805" s="179" t="str">
        <f ca="1">IF(ISNUMBER($A1805),INDIRECT(CONCATENATE("'Instrument List'!B",(MATCH(E1805,'Instrument List'!A:A,0))-0)),"")</f>
        <v/>
      </c>
      <c r="AY1805" s="179" t="str">
        <f ca="1">IF(ISNUMBER($A1805),INDIRECT(CONCATENATE("'Instrument List'!D",(MATCH(E1805,'Instrument List'!A:A,0))-0)),"")</f>
        <v/>
      </c>
      <c r="AZ1805" s="179" t="str">
        <f ca="1">IF(ISNUMBER($A1805),INDIRECT(CONCATENATE("'Instrument List'!C",(MATCH(E1805,'Instrument List'!A:A,0))-0)),"")</f>
        <v/>
      </c>
      <c r="BA1805" s="180" t="str">
        <f ca="1">IF(ISNUMBER(A1805),INDIRECT(CONCATENATE("'Instrument List'!E",(MATCH(E1805,'Instrument List'!A:A,0))-0)),"")</f>
        <v/>
      </c>
      <c r="BB1805" s="181" t="str">
        <f t="shared" si="649"/>
        <v/>
      </c>
      <c r="BC1805" s="181" t="str">
        <f t="shared" si="650"/>
        <v/>
      </c>
      <c r="BD1805" s="181" t="str">
        <f ca="1">IF(ISNUMBER(A1805),INDIRECT(CONCATENATE("'Instrument List'!F",(MATCH(E1805,'Instrument List'!A:A,0))-0)),"")</f>
        <v/>
      </c>
    </row>
    <row r="1806" spans="1:56">
      <c r="A1806" s="223" t="str">
        <f t="shared" si="630"/>
        <v/>
      </c>
      <c r="B1806" s="224"/>
      <c r="C1806" s="225"/>
      <c r="D1806" s="182"/>
      <c r="E1806" s="182"/>
      <c r="F1806" s="182"/>
      <c r="G1806" s="203"/>
      <c r="H1806" s="218"/>
      <c r="I1806" s="213"/>
      <c r="J1806" s="207"/>
      <c r="K1806" s="213"/>
      <c r="L1806" s="207"/>
      <c r="M1806" s="213"/>
      <c r="N1806" s="207"/>
      <c r="O1806" s="183" t="str">
        <f t="shared" si="631"/>
        <v/>
      </c>
      <c r="P1806" s="184"/>
      <c r="Q1806" s="184"/>
      <c r="R1806" s="275"/>
      <c r="S1806" s="185" t="str">
        <f t="shared" si="632"/>
        <v/>
      </c>
      <c r="T1806" s="185" t="str">
        <f t="shared" si="633"/>
        <v/>
      </c>
      <c r="U1806" s="275"/>
      <c r="V1806" s="275"/>
      <c r="W1806" s="276" t="str">
        <f t="shared" si="634"/>
        <v/>
      </c>
      <c r="X1806" s="276" t="str">
        <f t="shared" si="635"/>
        <v/>
      </c>
      <c r="Y1806" s="276" t="str">
        <f t="shared" si="636"/>
        <v/>
      </c>
      <c r="Z1806" s="275"/>
      <c r="AA1806" s="184"/>
      <c r="AB1806" s="184"/>
      <c r="AC1806" s="185" t="str">
        <f t="shared" si="637"/>
        <v/>
      </c>
      <c r="AD1806" s="185" t="str">
        <f t="shared" si="638"/>
        <v/>
      </c>
      <c r="AE1806" s="186"/>
      <c r="AF1806" s="187" t="str">
        <f t="shared" si="639"/>
        <v/>
      </c>
      <c r="AG1806" s="182"/>
      <c r="AH1806" s="184"/>
      <c r="AI1806" s="184"/>
      <c r="AJ1806" s="182"/>
      <c r="AK1806" s="188" t="str">
        <f t="shared" si="640"/>
        <v/>
      </c>
      <c r="AL1806" s="188" t="str">
        <f t="shared" si="641"/>
        <v/>
      </c>
      <c r="AM1806" s="188" t="str">
        <f t="shared" si="642"/>
        <v/>
      </c>
      <c r="AN1806" s="359" t="str">
        <f>IF(Overview!$K$17='Internal Calcs'!$P$22,IF(AK1806="","",AK1806),IF(Overview!$K$17='Internal Calcs'!$P$23,IF(AK1806="","",AK1806),IF(ISNUMBER(A1806),(IF(F1806="Short",G1806-H1806,H1806-G1806)*AZ1806-AX1806),"")))</f>
        <v/>
      </c>
      <c r="AO1806" s="401" t="str">
        <f>IF(Overview!$K$17='Internal Calcs'!$P$22,IF(AL1806="","",AL1806),IF(Overview!$K$17='Internal Calcs'!$P$23,IF(AL1806="","",AL1806),IF(ISNUMBER(A1806),IF(AL1806="",(IF(F1806="Short",G1806-H1806,H1806-G1806)*AZ1806-AX1806),(IF(F1806="Short",G1806-J1806,J1806-G1806)*AZ1806-AX1806)),"")))</f>
        <v/>
      </c>
      <c r="AP1806" s="359" t="str">
        <f>IF(Overview!$K$17='Internal Calcs'!$P$22,"",IF(Overview!$K$17='Internal Calcs'!$P$23,IF(AM1806="","",AM1806),IF(ISNUMBER(A1806),IF(AM1806="",(IF(F1806="Short",G1806-H1806,H1806-G1806)*AZ1806-AX1806),(IF(F1806="Short",G1806-L1806,L1806-G1806)*AZ1806-AX1806)),"")))</f>
        <v/>
      </c>
      <c r="AQ1806" s="188" t="str">
        <f t="shared" si="643"/>
        <v/>
      </c>
      <c r="AR1806" s="188" t="str">
        <f t="shared" si="644"/>
        <v/>
      </c>
      <c r="AS1806" s="188" t="str">
        <f t="shared" si="645"/>
        <v/>
      </c>
      <c r="AT1806" s="188" t="str">
        <f>IF(ISNUMBER(A1806),MAX($AS$2:AS1806)-AS1806,"")</f>
        <v/>
      </c>
      <c r="AU1806" s="189" t="str">
        <f t="shared" si="646"/>
        <v/>
      </c>
      <c r="AV1806" s="190" t="str">
        <f t="shared" si="647"/>
        <v/>
      </c>
      <c r="AW1806" s="190" t="str">
        <f t="shared" si="648"/>
        <v/>
      </c>
      <c r="AX1806" s="191" t="str">
        <f ca="1">IF(ISNUMBER($A1806),INDIRECT(CONCATENATE("'Instrument List'!B",(MATCH(E1806,'Instrument List'!A:A,0))-0)),"")</f>
        <v/>
      </c>
      <c r="AY1806" s="191" t="str">
        <f ca="1">IF(ISNUMBER($A1806),INDIRECT(CONCATENATE("'Instrument List'!D",(MATCH(E1806,'Instrument List'!A:A,0))-0)),"")</f>
        <v/>
      </c>
      <c r="AZ1806" s="191" t="str">
        <f ca="1">IF(ISNUMBER($A1806),INDIRECT(CONCATENATE("'Instrument List'!C",(MATCH(E1806,'Instrument List'!A:A,0))-0)),"")</f>
        <v/>
      </c>
      <c r="BA1806" s="192" t="str">
        <f ca="1">IF(ISNUMBER(A1806),INDIRECT(CONCATENATE("'Instrument List'!E",(MATCH(E1806,'Instrument List'!A:A,0))-0)),"")</f>
        <v/>
      </c>
      <c r="BB1806" s="193" t="str">
        <f t="shared" si="649"/>
        <v/>
      </c>
      <c r="BC1806" s="193" t="str">
        <f t="shared" si="650"/>
        <v/>
      </c>
      <c r="BD1806" s="193" t="str">
        <f ca="1">IF(ISNUMBER(A1806),INDIRECT(CONCATENATE("'Instrument List'!F",(MATCH(E1806,'Instrument List'!A:A,0))-0)),"")</f>
        <v/>
      </c>
    </row>
    <row r="1807" spans="1:56">
      <c r="A1807" s="220" t="str">
        <f t="shared" si="630"/>
        <v/>
      </c>
      <c r="B1807" s="221"/>
      <c r="C1807" s="222"/>
      <c r="D1807" s="169"/>
      <c r="E1807" s="169"/>
      <c r="F1807" s="169"/>
      <c r="G1807" s="202"/>
      <c r="H1807" s="217"/>
      <c r="I1807" s="212"/>
      <c r="J1807" s="206"/>
      <c r="K1807" s="212"/>
      <c r="L1807" s="206"/>
      <c r="M1807" s="212"/>
      <c r="N1807" s="206"/>
      <c r="O1807" s="170" t="str">
        <f t="shared" si="631"/>
        <v/>
      </c>
      <c r="P1807" s="171"/>
      <c r="Q1807" s="171"/>
      <c r="R1807" s="171"/>
      <c r="S1807" s="172" t="str">
        <f t="shared" si="632"/>
        <v/>
      </c>
      <c r="T1807" s="172" t="str">
        <f t="shared" si="633"/>
        <v/>
      </c>
      <c r="U1807" s="171"/>
      <c r="V1807" s="171"/>
      <c r="W1807" s="173" t="str">
        <f t="shared" si="634"/>
        <v/>
      </c>
      <c r="X1807" s="173" t="str">
        <f t="shared" si="635"/>
        <v/>
      </c>
      <c r="Y1807" s="173" t="str">
        <f t="shared" si="636"/>
        <v/>
      </c>
      <c r="Z1807" s="171"/>
      <c r="AA1807" s="171"/>
      <c r="AB1807" s="171"/>
      <c r="AC1807" s="172" t="str">
        <f t="shared" si="637"/>
        <v/>
      </c>
      <c r="AD1807" s="172" t="str">
        <f t="shared" si="638"/>
        <v/>
      </c>
      <c r="AE1807" s="174"/>
      <c r="AF1807" s="175" t="str">
        <f t="shared" si="639"/>
        <v/>
      </c>
      <c r="AG1807" s="169"/>
      <c r="AH1807" s="171"/>
      <c r="AI1807" s="171"/>
      <c r="AJ1807" s="169"/>
      <c r="AK1807" s="176" t="str">
        <f t="shared" si="640"/>
        <v/>
      </c>
      <c r="AL1807" s="176" t="str">
        <f t="shared" si="641"/>
        <v/>
      </c>
      <c r="AM1807" s="176" t="str">
        <f t="shared" si="642"/>
        <v/>
      </c>
      <c r="AN1807" s="359" t="str">
        <f>IF(Overview!$K$17='Internal Calcs'!$P$22,IF(AK1807="","",AK1807),IF(Overview!$K$17='Internal Calcs'!$P$23,IF(AK1807="","",AK1807),IF(ISNUMBER(A1807),(IF(F1807="Short",G1807-H1807,H1807-G1807)*AZ1807-AX1807),"")))</f>
        <v/>
      </c>
      <c r="AO1807" s="401" t="str">
        <f>IF(Overview!$K$17='Internal Calcs'!$P$22,IF(AL1807="","",AL1807),IF(Overview!$K$17='Internal Calcs'!$P$23,IF(AL1807="","",AL1807),IF(ISNUMBER(A1807),IF(AL1807="",(IF(F1807="Short",G1807-H1807,H1807-G1807)*AZ1807-AX1807),(IF(F1807="Short",G1807-J1807,J1807-G1807)*AZ1807-AX1807)),"")))</f>
        <v/>
      </c>
      <c r="AP1807" s="359" t="str">
        <f>IF(Overview!$K$17='Internal Calcs'!$P$22,"",IF(Overview!$K$17='Internal Calcs'!$P$23,IF(AM1807="","",AM1807),IF(ISNUMBER(A1807),IF(AM1807="",(IF(F1807="Short",G1807-H1807,H1807-G1807)*AZ1807-AX1807),(IF(F1807="Short",G1807-L1807,L1807-G1807)*AZ1807-AX1807)),"")))</f>
        <v/>
      </c>
      <c r="AQ1807" s="176" t="str">
        <f t="shared" si="643"/>
        <v/>
      </c>
      <c r="AR1807" s="176" t="str">
        <f t="shared" si="644"/>
        <v/>
      </c>
      <c r="AS1807" s="176" t="str">
        <f t="shared" si="645"/>
        <v/>
      </c>
      <c r="AT1807" s="176" t="str">
        <f>IF(ISNUMBER(A1807),MAX($AS$2:AS1807)-AS1807,"")</f>
        <v/>
      </c>
      <c r="AU1807" s="177" t="str">
        <f t="shared" si="646"/>
        <v/>
      </c>
      <c r="AV1807" s="178" t="str">
        <f t="shared" si="647"/>
        <v/>
      </c>
      <c r="AW1807" s="178" t="str">
        <f t="shared" si="648"/>
        <v/>
      </c>
      <c r="AX1807" s="179" t="str">
        <f ca="1">IF(ISNUMBER($A1807),INDIRECT(CONCATENATE("'Instrument List'!B",(MATCH(E1807,'Instrument List'!A:A,0))-0)),"")</f>
        <v/>
      </c>
      <c r="AY1807" s="179" t="str">
        <f ca="1">IF(ISNUMBER($A1807),INDIRECT(CONCATENATE("'Instrument List'!D",(MATCH(E1807,'Instrument List'!A:A,0))-0)),"")</f>
        <v/>
      </c>
      <c r="AZ1807" s="179" t="str">
        <f ca="1">IF(ISNUMBER($A1807),INDIRECT(CONCATENATE("'Instrument List'!C",(MATCH(E1807,'Instrument List'!A:A,0))-0)),"")</f>
        <v/>
      </c>
      <c r="BA1807" s="180" t="str">
        <f ca="1">IF(ISNUMBER(A1807),INDIRECT(CONCATENATE("'Instrument List'!E",(MATCH(E1807,'Instrument List'!A:A,0))-0)),"")</f>
        <v/>
      </c>
      <c r="BB1807" s="181" t="str">
        <f t="shared" si="649"/>
        <v/>
      </c>
      <c r="BC1807" s="181" t="str">
        <f t="shared" si="650"/>
        <v/>
      </c>
      <c r="BD1807" s="181" t="str">
        <f ca="1">IF(ISNUMBER(A1807),INDIRECT(CONCATENATE("'Instrument List'!F",(MATCH(E1807,'Instrument List'!A:A,0))-0)),"")</f>
        <v/>
      </c>
    </row>
    <row r="1808" spans="1:56">
      <c r="A1808" s="223" t="str">
        <f t="shared" si="630"/>
        <v/>
      </c>
      <c r="B1808" s="224"/>
      <c r="C1808" s="225"/>
      <c r="D1808" s="182"/>
      <c r="E1808" s="182"/>
      <c r="F1808" s="182"/>
      <c r="G1808" s="203"/>
      <c r="H1808" s="218"/>
      <c r="I1808" s="213"/>
      <c r="J1808" s="207"/>
      <c r="K1808" s="213"/>
      <c r="L1808" s="207"/>
      <c r="M1808" s="213"/>
      <c r="N1808" s="207"/>
      <c r="O1808" s="183" t="str">
        <f t="shared" si="631"/>
        <v/>
      </c>
      <c r="P1808" s="184"/>
      <c r="Q1808" s="184"/>
      <c r="R1808" s="275"/>
      <c r="S1808" s="185" t="str">
        <f t="shared" si="632"/>
        <v/>
      </c>
      <c r="T1808" s="185" t="str">
        <f t="shared" si="633"/>
        <v/>
      </c>
      <c r="U1808" s="275"/>
      <c r="V1808" s="275"/>
      <c r="W1808" s="276" t="str">
        <f t="shared" si="634"/>
        <v/>
      </c>
      <c r="X1808" s="276" t="str">
        <f t="shared" si="635"/>
        <v/>
      </c>
      <c r="Y1808" s="276" t="str">
        <f t="shared" si="636"/>
        <v/>
      </c>
      <c r="Z1808" s="275"/>
      <c r="AA1808" s="184"/>
      <c r="AB1808" s="184"/>
      <c r="AC1808" s="185" t="str">
        <f t="shared" si="637"/>
        <v/>
      </c>
      <c r="AD1808" s="185" t="str">
        <f t="shared" si="638"/>
        <v/>
      </c>
      <c r="AE1808" s="186"/>
      <c r="AF1808" s="187" t="str">
        <f t="shared" si="639"/>
        <v/>
      </c>
      <c r="AG1808" s="182"/>
      <c r="AH1808" s="184"/>
      <c r="AI1808" s="184"/>
      <c r="AJ1808" s="182"/>
      <c r="AK1808" s="188" t="str">
        <f t="shared" si="640"/>
        <v/>
      </c>
      <c r="AL1808" s="188" t="str">
        <f t="shared" si="641"/>
        <v/>
      </c>
      <c r="AM1808" s="188" t="str">
        <f t="shared" si="642"/>
        <v/>
      </c>
      <c r="AN1808" s="359" t="str">
        <f>IF(Overview!$K$17='Internal Calcs'!$P$22,IF(AK1808="","",AK1808),IF(Overview!$K$17='Internal Calcs'!$P$23,IF(AK1808="","",AK1808),IF(ISNUMBER(A1808),(IF(F1808="Short",G1808-H1808,H1808-G1808)*AZ1808-AX1808),"")))</f>
        <v/>
      </c>
      <c r="AO1808" s="401" t="str">
        <f>IF(Overview!$K$17='Internal Calcs'!$P$22,IF(AL1808="","",AL1808),IF(Overview!$K$17='Internal Calcs'!$P$23,IF(AL1808="","",AL1808),IF(ISNUMBER(A1808),IF(AL1808="",(IF(F1808="Short",G1808-H1808,H1808-G1808)*AZ1808-AX1808),(IF(F1808="Short",G1808-J1808,J1808-G1808)*AZ1808-AX1808)),"")))</f>
        <v/>
      </c>
      <c r="AP1808" s="359" t="str">
        <f>IF(Overview!$K$17='Internal Calcs'!$P$22,"",IF(Overview!$K$17='Internal Calcs'!$P$23,IF(AM1808="","",AM1808),IF(ISNUMBER(A1808),IF(AM1808="",(IF(F1808="Short",G1808-H1808,H1808-G1808)*AZ1808-AX1808),(IF(F1808="Short",G1808-L1808,L1808-G1808)*AZ1808-AX1808)),"")))</f>
        <v/>
      </c>
      <c r="AQ1808" s="188" t="str">
        <f t="shared" si="643"/>
        <v/>
      </c>
      <c r="AR1808" s="188" t="str">
        <f t="shared" si="644"/>
        <v/>
      </c>
      <c r="AS1808" s="188" t="str">
        <f t="shared" si="645"/>
        <v/>
      </c>
      <c r="AT1808" s="188" t="str">
        <f>IF(ISNUMBER(A1808),MAX($AS$2:AS1808)-AS1808,"")</f>
        <v/>
      </c>
      <c r="AU1808" s="189" t="str">
        <f t="shared" si="646"/>
        <v/>
      </c>
      <c r="AV1808" s="190" t="str">
        <f t="shared" si="647"/>
        <v/>
      </c>
      <c r="AW1808" s="190" t="str">
        <f t="shared" si="648"/>
        <v/>
      </c>
      <c r="AX1808" s="191" t="str">
        <f ca="1">IF(ISNUMBER($A1808),INDIRECT(CONCATENATE("'Instrument List'!B",(MATCH(E1808,'Instrument List'!A:A,0))-0)),"")</f>
        <v/>
      </c>
      <c r="AY1808" s="191" t="str">
        <f ca="1">IF(ISNUMBER($A1808),INDIRECT(CONCATENATE("'Instrument List'!D",(MATCH(E1808,'Instrument List'!A:A,0))-0)),"")</f>
        <v/>
      </c>
      <c r="AZ1808" s="191" t="str">
        <f ca="1">IF(ISNUMBER($A1808),INDIRECT(CONCATENATE("'Instrument List'!C",(MATCH(E1808,'Instrument List'!A:A,0))-0)),"")</f>
        <v/>
      </c>
      <c r="BA1808" s="192" t="str">
        <f ca="1">IF(ISNUMBER(A1808),INDIRECT(CONCATENATE("'Instrument List'!E",(MATCH(E1808,'Instrument List'!A:A,0))-0)),"")</f>
        <v/>
      </c>
      <c r="BB1808" s="193" t="str">
        <f t="shared" si="649"/>
        <v/>
      </c>
      <c r="BC1808" s="193" t="str">
        <f t="shared" si="650"/>
        <v/>
      </c>
      <c r="BD1808" s="193" t="str">
        <f ca="1">IF(ISNUMBER(A1808),INDIRECT(CONCATENATE("'Instrument List'!F",(MATCH(E1808,'Instrument List'!A:A,0))-0)),"")</f>
        <v/>
      </c>
    </row>
    <row r="1809" spans="1:56">
      <c r="A1809" s="220" t="str">
        <f t="shared" si="630"/>
        <v/>
      </c>
      <c r="B1809" s="221"/>
      <c r="C1809" s="222"/>
      <c r="D1809" s="169"/>
      <c r="E1809" s="169"/>
      <c r="F1809" s="169"/>
      <c r="G1809" s="202"/>
      <c r="H1809" s="217"/>
      <c r="I1809" s="212"/>
      <c r="J1809" s="206"/>
      <c r="K1809" s="212"/>
      <c r="L1809" s="206"/>
      <c r="M1809" s="212"/>
      <c r="N1809" s="206"/>
      <c r="O1809" s="170" t="str">
        <f t="shared" si="631"/>
        <v/>
      </c>
      <c r="P1809" s="171"/>
      <c r="Q1809" s="171"/>
      <c r="R1809" s="171"/>
      <c r="S1809" s="172" t="str">
        <f t="shared" si="632"/>
        <v/>
      </c>
      <c r="T1809" s="172" t="str">
        <f t="shared" si="633"/>
        <v/>
      </c>
      <c r="U1809" s="171"/>
      <c r="V1809" s="171"/>
      <c r="W1809" s="173" t="str">
        <f t="shared" si="634"/>
        <v/>
      </c>
      <c r="X1809" s="173" t="str">
        <f t="shared" si="635"/>
        <v/>
      </c>
      <c r="Y1809" s="173" t="str">
        <f t="shared" si="636"/>
        <v/>
      </c>
      <c r="Z1809" s="171"/>
      <c r="AA1809" s="171"/>
      <c r="AB1809" s="171"/>
      <c r="AC1809" s="172" t="str">
        <f t="shared" si="637"/>
        <v/>
      </c>
      <c r="AD1809" s="172" t="str">
        <f t="shared" si="638"/>
        <v/>
      </c>
      <c r="AE1809" s="174"/>
      <c r="AF1809" s="175" t="str">
        <f t="shared" si="639"/>
        <v/>
      </c>
      <c r="AG1809" s="169"/>
      <c r="AH1809" s="171"/>
      <c r="AI1809" s="171"/>
      <c r="AJ1809" s="169"/>
      <c r="AK1809" s="176" t="str">
        <f t="shared" si="640"/>
        <v/>
      </c>
      <c r="AL1809" s="176" t="str">
        <f t="shared" si="641"/>
        <v/>
      </c>
      <c r="AM1809" s="176" t="str">
        <f t="shared" si="642"/>
        <v/>
      </c>
      <c r="AN1809" s="359" t="str">
        <f>IF(Overview!$K$17='Internal Calcs'!$P$22,IF(AK1809="","",AK1809),IF(Overview!$K$17='Internal Calcs'!$P$23,IF(AK1809="","",AK1809),IF(ISNUMBER(A1809),(IF(F1809="Short",G1809-H1809,H1809-G1809)*AZ1809-AX1809),"")))</f>
        <v/>
      </c>
      <c r="AO1809" s="401" t="str">
        <f>IF(Overview!$K$17='Internal Calcs'!$P$22,IF(AL1809="","",AL1809),IF(Overview!$K$17='Internal Calcs'!$P$23,IF(AL1809="","",AL1809),IF(ISNUMBER(A1809),IF(AL1809="",(IF(F1809="Short",G1809-H1809,H1809-G1809)*AZ1809-AX1809),(IF(F1809="Short",G1809-J1809,J1809-G1809)*AZ1809-AX1809)),"")))</f>
        <v/>
      </c>
      <c r="AP1809" s="359" t="str">
        <f>IF(Overview!$K$17='Internal Calcs'!$P$22,"",IF(Overview!$K$17='Internal Calcs'!$P$23,IF(AM1809="","",AM1809),IF(ISNUMBER(A1809),IF(AM1809="",(IF(F1809="Short",G1809-H1809,H1809-G1809)*AZ1809-AX1809),(IF(F1809="Short",G1809-L1809,L1809-G1809)*AZ1809-AX1809)),"")))</f>
        <v/>
      </c>
      <c r="AQ1809" s="176" t="str">
        <f t="shared" si="643"/>
        <v/>
      </c>
      <c r="AR1809" s="176" t="str">
        <f t="shared" si="644"/>
        <v/>
      </c>
      <c r="AS1809" s="176" t="str">
        <f t="shared" si="645"/>
        <v/>
      </c>
      <c r="AT1809" s="176" t="str">
        <f>IF(ISNUMBER(A1809),MAX($AS$2:AS1809)-AS1809,"")</f>
        <v/>
      </c>
      <c r="AU1809" s="177" t="str">
        <f t="shared" si="646"/>
        <v/>
      </c>
      <c r="AV1809" s="178" t="str">
        <f t="shared" si="647"/>
        <v/>
      </c>
      <c r="AW1809" s="178" t="str">
        <f t="shared" si="648"/>
        <v/>
      </c>
      <c r="AX1809" s="179" t="str">
        <f ca="1">IF(ISNUMBER($A1809),INDIRECT(CONCATENATE("'Instrument List'!B",(MATCH(E1809,'Instrument List'!A:A,0))-0)),"")</f>
        <v/>
      </c>
      <c r="AY1809" s="179" t="str">
        <f ca="1">IF(ISNUMBER($A1809),INDIRECT(CONCATENATE("'Instrument List'!D",(MATCH(E1809,'Instrument List'!A:A,0))-0)),"")</f>
        <v/>
      </c>
      <c r="AZ1809" s="179" t="str">
        <f ca="1">IF(ISNUMBER($A1809),INDIRECT(CONCATENATE("'Instrument List'!C",(MATCH(E1809,'Instrument List'!A:A,0))-0)),"")</f>
        <v/>
      </c>
      <c r="BA1809" s="180" t="str">
        <f ca="1">IF(ISNUMBER(A1809),INDIRECT(CONCATENATE("'Instrument List'!E",(MATCH(E1809,'Instrument List'!A:A,0))-0)),"")</f>
        <v/>
      </c>
      <c r="BB1809" s="181" t="str">
        <f t="shared" si="649"/>
        <v/>
      </c>
      <c r="BC1809" s="181" t="str">
        <f t="shared" si="650"/>
        <v/>
      </c>
      <c r="BD1809" s="181" t="str">
        <f ca="1">IF(ISNUMBER(A1809),INDIRECT(CONCATENATE("'Instrument List'!F",(MATCH(E1809,'Instrument List'!A:A,0))-0)),"")</f>
        <v/>
      </c>
    </row>
    <row r="1810" spans="1:56">
      <c r="A1810" s="223" t="str">
        <f t="shared" si="630"/>
        <v/>
      </c>
      <c r="B1810" s="224"/>
      <c r="C1810" s="225"/>
      <c r="D1810" s="182"/>
      <c r="E1810" s="182"/>
      <c r="F1810" s="182"/>
      <c r="G1810" s="203"/>
      <c r="H1810" s="218"/>
      <c r="I1810" s="213"/>
      <c r="J1810" s="207"/>
      <c r="K1810" s="213"/>
      <c r="L1810" s="207"/>
      <c r="M1810" s="213"/>
      <c r="N1810" s="207"/>
      <c r="O1810" s="183" t="str">
        <f t="shared" si="631"/>
        <v/>
      </c>
      <c r="P1810" s="184"/>
      <c r="Q1810" s="184"/>
      <c r="R1810" s="275"/>
      <c r="S1810" s="185" t="str">
        <f t="shared" si="632"/>
        <v/>
      </c>
      <c r="T1810" s="185" t="str">
        <f t="shared" si="633"/>
        <v/>
      </c>
      <c r="U1810" s="275"/>
      <c r="V1810" s="275"/>
      <c r="W1810" s="276" t="str">
        <f t="shared" si="634"/>
        <v/>
      </c>
      <c r="X1810" s="276" t="str">
        <f t="shared" si="635"/>
        <v/>
      </c>
      <c r="Y1810" s="276" t="str">
        <f t="shared" si="636"/>
        <v/>
      </c>
      <c r="Z1810" s="275"/>
      <c r="AA1810" s="184"/>
      <c r="AB1810" s="184"/>
      <c r="AC1810" s="185" t="str">
        <f t="shared" si="637"/>
        <v/>
      </c>
      <c r="AD1810" s="185" t="str">
        <f t="shared" si="638"/>
        <v/>
      </c>
      <c r="AE1810" s="186"/>
      <c r="AF1810" s="187" t="str">
        <f t="shared" si="639"/>
        <v/>
      </c>
      <c r="AG1810" s="182"/>
      <c r="AH1810" s="184"/>
      <c r="AI1810" s="184"/>
      <c r="AJ1810" s="182"/>
      <c r="AK1810" s="188" t="str">
        <f t="shared" si="640"/>
        <v/>
      </c>
      <c r="AL1810" s="188" t="str">
        <f t="shared" si="641"/>
        <v/>
      </c>
      <c r="AM1810" s="188" t="str">
        <f t="shared" si="642"/>
        <v/>
      </c>
      <c r="AN1810" s="359" t="str">
        <f>IF(Overview!$K$17='Internal Calcs'!$P$22,IF(AK1810="","",AK1810),IF(Overview!$K$17='Internal Calcs'!$P$23,IF(AK1810="","",AK1810),IF(ISNUMBER(A1810),(IF(F1810="Short",G1810-H1810,H1810-G1810)*AZ1810-AX1810),"")))</f>
        <v/>
      </c>
      <c r="AO1810" s="401" t="str">
        <f>IF(Overview!$K$17='Internal Calcs'!$P$22,IF(AL1810="","",AL1810),IF(Overview!$K$17='Internal Calcs'!$P$23,IF(AL1810="","",AL1810),IF(ISNUMBER(A1810),IF(AL1810="",(IF(F1810="Short",G1810-H1810,H1810-G1810)*AZ1810-AX1810),(IF(F1810="Short",G1810-J1810,J1810-G1810)*AZ1810-AX1810)),"")))</f>
        <v/>
      </c>
      <c r="AP1810" s="359" t="str">
        <f>IF(Overview!$K$17='Internal Calcs'!$P$22,"",IF(Overview!$K$17='Internal Calcs'!$P$23,IF(AM1810="","",AM1810),IF(ISNUMBER(A1810),IF(AM1810="",(IF(F1810="Short",G1810-H1810,H1810-G1810)*AZ1810-AX1810),(IF(F1810="Short",G1810-L1810,L1810-G1810)*AZ1810-AX1810)),"")))</f>
        <v/>
      </c>
      <c r="AQ1810" s="188" t="str">
        <f t="shared" si="643"/>
        <v/>
      </c>
      <c r="AR1810" s="188" t="str">
        <f t="shared" si="644"/>
        <v/>
      </c>
      <c r="AS1810" s="188" t="str">
        <f t="shared" si="645"/>
        <v/>
      </c>
      <c r="AT1810" s="188" t="str">
        <f>IF(ISNUMBER(A1810),MAX($AS$2:AS1810)-AS1810,"")</f>
        <v/>
      </c>
      <c r="AU1810" s="189" t="str">
        <f t="shared" si="646"/>
        <v/>
      </c>
      <c r="AV1810" s="190" t="str">
        <f t="shared" si="647"/>
        <v/>
      </c>
      <c r="AW1810" s="190" t="str">
        <f t="shared" si="648"/>
        <v/>
      </c>
      <c r="AX1810" s="191" t="str">
        <f ca="1">IF(ISNUMBER($A1810),INDIRECT(CONCATENATE("'Instrument List'!B",(MATCH(E1810,'Instrument List'!A:A,0))-0)),"")</f>
        <v/>
      </c>
      <c r="AY1810" s="191" t="str">
        <f ca="1">IF(ISNUMBER($A1810),INDIRECT(CONCATENATE("'Instrument List'!D",(MATCH(E1810,'Instrument List'!A:A,0))-0)),"")</f>
        <v/>
      </c>
      <c r="AZ1810" s="191" t="str">
        <f ca="1">IF(ISNUMBER($A1810),INDIRECT(CONCATENATE("'Instrument List'!C",(MATCH(E1810,'Instrument List'!A:A,0))-0)),"")</f>
        <v/>
      </c>
      <c r="BA1810" s="192" t="str">
        <f ca="1">IF(ISNUMBER(A1810),INDIRECT(CONCATENATE("'Instrument List'!E",(MATCH(E1810,'Instrument List'!A:A,0))-0)),"")</f>
        <v/>
      </c>
      <c r="BB1810" s="193" t="str">
        <f t="shared" si="649"/>
        <v/>
      </c>
      <c r="BC1810" s="193" t="str">
        <f t="shared" si="650"/>
        <v/>
      </c>
      <c r="BD1810" s="193" t="str">
        <f ca="1">IF(ISNUMBER(A1810),INDIRECT(CONCATENATE("'Instrument List'!F",(MATCH(E1810,'Instrument List'!A:A,0))-0)),"")</f>
        <v/>
      </c>
    </row>
    <row r="1811" spans="1:56">
      <c r="A1811" s="220" t="str">
        <f t="shared" si="630"/>
        <v/>
      </c>
      <c r="B1811" s="221"/>
      <c r="C1811" s="222"/>
      <c r="D1811" s="169"/>
      <c r="E1811" s="169"/>
      <c r="F1811" s="169"/>
      <c r="G1811" s="202"/>
      <c r="H1811" s="217"/>
      <c r="I1811" s="212"/>
      <c r="J1811" s="206"/>
      <c r="K1811" s="212"/>
      <c r="L1811" s="206"/>
      <c r="M1811" s="212"/>
      <c r="N1811" s="206"/>
      <c r="O1811" s="170" t="str">
        <f t="shared" si="631"/>
        <v/>
      </c>
      <c r="P1811" s="171"/>
      <c r="Q1811" s="171"/>
      <c r="R1811" s="171"/>
      <c r="S1811" s="172" t="str">
        <f t="shared" si="632"/>
        <v/>
      </c>
      <c r="T1811" s="172" t="str">
        <f t="shared" si="633"/>
        <v/>
      </c>
      <c r="U1811" s="171"/>
      <c r="V1811" s="171"/>
      <c r="W1811" s="173" t="str">
        <f t="shared" si="634"/>
        <v/>
      </c>
      <c r="X1811" s="173" t="str">
        <f t="shared" si="635"/>
        <v/>
      </c>
      <c r="Y1811" s="173" t="str">
        <f t="shared" si="636"/>
        <v/>
      </c>
      <c r="Z1811" s="171"/>
      <c r="AA1811" s="171"/>
      <c r="AB1811" s="171"/>
      <c r="AC1811" s="172" t="str">
        <f t="shared" si="637"/>
        <v/>
      </c>
      <c r="AD1811" s="172" t="str">
        <f t="shared" si="638"/>
        <v/>
      </c>
      <c r="AE1811" s="174"/>
      <c r="AF1811" s="175" t="str">
        <f t="shared" si="639"/>
        <v/>
      </c>
      <c r="AG1811" s="169"/>
      <c r="AH1811" s="171"/>
      <c r="AI1811" s="171"/>
      <c r="AJ1811" s="169"/>
      <c r="AK1811" s="176" t="str">
        <f t="shared" si="640"/>
        <v/>
      </c>
      <c r="AL1811" s="176" t="str">
        <f t="shared" si="641"/>
        <v/>
      </c>
      <c r="AM1811" s="176" t="str">
        <f t="shared" si="642"/>
        <v/>
      </c>
      <c r="AN1811" s="359" t="str">
        <f>IF(Overview!$K$17='Internal Calcs'!$P$22,IF(AK1811="","",AK1811),IF(Overview!$K$17='Internal Calcs'!$P$23,IF(AK1811="","",AK1811),IF(ISNUMBER(A1811),(IF(F1811="Short",G1811-H1811,H1811-G1811)*AZ1811-AX1811),"")))</f>
        <v/>
      </c>
      <c r="AO1811" s="401" t="str">
        <f>IF(Overview!$K$17='Internal Calcs'!$P$22,IF(AL1811="","",AL1811),IF(Overview!$K$17='Internal Calcs'!$P$23,IF(AL1811="","",AL1811),IF(ISNUMBER(A1811),IF(AL1811="",(IF(F1811="Short",G1811-H1811,H1811-G1811)*AZ1811-AX1811),(IF(F1811="Short",G1811-J1811,J1811-G1811)*AZ1811-AX1811)),"")))</f>
        <v/>
      </c>
      <c r="AP1811" s="359" t="str">
        <f>IF(Overview!$K$17='Internal Calcs'!$P$22,"",IF(Overview!$K$17='Internal Calcs'!$P$23,IF(AM1811="","",AM1811),IF(ISNUMBER(A1811),IF(AM1811="",(IF(F1811="Short",G1811-H1811,H1811-G1811)*AZ1811-AX1811),(IF(F1811="Short",G1811-L1811,L1811-G1811)*AZ1811-AX1811)),"")))</f>
        <v/>
      </c>
      <c r="AQ1811" s="176" t="str">
        <f t="shared" si="643"/>
        <v/>
      </c>
      <c r="AR1811" s="176" t="str">
        <f t="shared" si="644"/>
        <v/>
      </c>
      <c r="AS1811" s="176" t="str">
        <f t="shared" si="645"/>
        <v/>
      </c>
      <c r="AT1811" s="176" t="str">
        <f>IF(ISNUMBER(A1811),MAX($AS$2:AS1811)-AS1811,"")</f>
        <v/>
      </c>
      <c r="AU1811" s="177" t="str">
        <f t="shared" si="646"/>
        <v/>
      </c>
      <c r="AV1811" s="178" t="str">
        <f t="shared" si="647"/>
        <v/>
      </c>
      <c r="AW1811" s="178" t="str">
        <f t="shared" si="648"/>
        <v/>
      </c>
      <c r="AX1811" s="179" t="str">
        <f ca="1">IF(ISNUMBER($A1811),INDIRECT(CONCATENATE("'Instrument List'!B",(MATCH(E1811,'Instrument List'!A:A,0))-0)),"")</f>
        <v/>
      </c>
      <c r="AY1811" s="179" t="str">
        <f ca="1">IF(ISNUMBER($A1811),INDIRECT(CONCATENATE("'Instrument List'!D",(MATCH(E1811,'Instrument List'!A:A,0))-0)),"")</f>
        <v/>
      </c>
      <c r="AZ1811" s="179" t="str">
        <f ca="1">IF(ISNUMBER($A1811),INDIRECT(CONCATENATE("'Instrument List'!C",(MATCH(E1811,'Instrument List'!A:A,0))-0)),"")</f>
        <v/>
      </c>
      <c r="BA1811" s="180" t="str">
        <f ca="1">IF(ISNUMBER(A1811),INDIRECT(CONCATENATE("'Instrument List'!E",(MATCH(E1811,'Instrument List'!A:A,0))-0)),"")</f>
        <v/>
      </c>
      <c r="BB1811" s="181" t="str">
        <f t="shared" si="649"/>
        <v/>
      </c>
      <c r="BC1811" s="181" t="str">
        <f t="shared" si="650"/>
        <v/>
      </c>
      <c r="BD1811" s="181" t="str">
        <f ca="1">IF(ISNUMBER(A1811),INDIRECT(CONCATENATE("'Instrument List'!F",(MATCH(E1811,'Instrument List'!A:A,0))-0)),"")</f>
        <v/>
      </c>
    </row>
    <row r="1812" spans="1:56">
      <c r="A1812" s="223" t="str">
        <f t="shared" si="630"/>
        <v/>
      </c>
      <c r="B1812" s="224"/>
      <c r="C1812" s="225"/>
      <c r="D1812" s="182"/>
      <c r="E1812" s="182"/>
      <c r="F1812" s="182"/>
      <c r="G1812" s="203"/>
      <c r="H1812" s="218"/>
      <c r="I1812" s="213"/>
      <c r="J1812" s="207"/>
      <c r="K1812" s="213"/>
      <c r="L1812" s="207"/>
      <c r="M1812" s="213"/>
      <c r="N1812" s="207"/>
      <c r="O1812" s="183" t="str">
        <f t="shared" si="631"/>
        <v/>
      </c>
      <c r="P1812" s="184"/>
      <c r="Q1812" s="184"/>
      <c r="R1812" s="275"/>
      <c r="S1812" s="185" t="str">
        <f t="shared" si="632"/>
        <v/>
      </c>
      <c r="T1812" s="185" t="str">
        <f t="shared" si="633"/>
        <v/>
      </c>
      <c r="U1812" s="275"/>
      <c r="V1812" s="275"/>
      <c r="W1812" s="276" t="str">
        <f t="shared" si="634"/>
        <v/>
      </c>
      <c r="X1812" s="276" t="str">
        <f t="shared" si="635"/>
        <v/>
      </c>
      <c r="Y1812" s="276" t="str">
        <f t="shared" si="636"/>
        <v/>
      </c>
      <c r="Z1812" s="275"/>
      <c r="AA1812" s="184"/>
      <c r="AB1812" s="184"/>
      <c r="AC1812" s="185" t="str">
        <f t="shared" si="637"/>
        <v/>
      </c>
      <c r="AD1812" s="185" t="str">
        <f t="shared" si="638"/>
        <v/>
      </c>
      <c r="AE1812" s="186"/>
      <c r="AF1812" s="187" t="str">
        <f t="shared" si="639"/>
        <v/>
      </c>
      <c r="AG1812" s="182"/>
      <c r="AH1812" s="184"/>
      <c r="AI1812" s="184"/>
      <c r="AJ1812" s="182"/>
      <c r="AK1812" s="188" t="str">
        <f t="shared" si="640"/>
        <v/>
      </c>
      <c r="AL1812" s="188" t="str">
        <f t="shared" si="641"/>
        <v/>
      </c>
      <c r="AM1812" s="188" t="str">
        <f t="shared" si="642"/>
        <v/>
      </c>
      <c r="AN1812" s="359" t="str">
        <f>IF(Overview!$K$17='Internal Calcs'!$P$22,IF(AK1812="","",AK1812),IF(Overview!$K$17='Internal Calcs'!$P$23,IF(AK1812="","",AK1812),IF(ISNUMBER(A1812),(IF(F1812="Short",G1812-H1812,H1812-G1812)*AZ1812-AX1812),"")))</f>
        <v/>
      </c>
      <c r="AO1812" s="401" t="str">
        <f>IF(Overview!$K$17='Internal Calcs'!$P$22,IF(AL1812="","",AL1812),IF(Overview!$K$17='Internal Calcs'!$P$23,IF(AL1812="","",AL1812),IF(ISNUMBER(A1812),IF(AL1812="",(IF(F1812="Short",G1812-H1812,H1812-G1812)*AZ1812-AX1812),(IF(F1812="Short",G1812-J1812,J1812-G1812)*AZ1812-AX1812)),"")))</f>
        <v/>
      </c>
      <c r="AP1812" s="359" t="str">
        <f>IF(Overview!$K$17='Internal Calcs'!$P$22,"",IF(Overview!$K$17='Internal Calcs'!$P$23,IF(AM1812="","",AM1812),IF(ISNUMBER(A1812),IF(AM1812="",(IF(F1812="Short",G1812-H1812,H1812-G1812)*AZ1812-AX1812),(IF(F1812="Short",G1812-L1812,L1812-G1812)*AZ1812-AX1812)),"")))</f>
        <v/>
      </c>
      <c r="AQ1812" s="188" t="str">
        <f t="shared" si="643"/>
        <v/>
      </c>
      <c r="AR1812" s="188" t="str">
        <f t="shared" si="644"/>
        <v/>
      </c>
      <c r="AS1812" s="188" t="str">
        <f t="shared" si="645"/>
        <v/>
      </c>
      <c r="AT1812" s="188" t="str">
        <f>IF(ISNUMBER(A1812),MAX($AS$2:AS1812)-AS1812,"")</f>
        <v/>
      </c>
      <c r="AU1812" s="189" t="str">
        <f t="shared" si="646"/>
        <v/>
      </c>
      <c r="AV1812" s="190" t="str">
        <f t="shared" si="647"/>
        <v/>
      </c>
      <c r="AW1812" s="190" t="str">
        <f t="shared" si="648"/>
        <v/>
      </c>
      <c r="AX1812" s="191" t="str">
        <f ca="1">IF(ISNUMBER($A1812),INDIRECT(CONCATENATE("'Instrument List'!B",(MATCH(E1812,'Instrument List'!A:A,0))-0)),"")</f>
        <v/>
      </c>
      <c r="AY1812" s="191" t="str">
        <f ca="1">IF(ISNUMBER($A1812),INDIRECT(CONCATENATE("'Instrument List'!D",(MATCH(E1812,'Instrument List'!A:A,0))-0)),"")</f>
        <v/>
      </c>
      <c r="AZ1812" s="191" t="str">
        <f ca="1">IF(ISNUMBER($A1812),INDIRECT(CONCATENATE("'Instrument List'!C",(MATCH(E1812,'Instrument List'!A:A,0))-0)),"")</f>
        <v/>
      </c>
      <c r="BA1812" s="192" t="str">
        <f ca="1">IF(ISNUMBER(A1812),INDIRECT(CONCATENATE("'Instrument List'!E",(MATCH(E1812,'Instrument List'!A:A,0))-0)),"")</f>
        <v/>
      </c>
      <c r="BB1812" s="193" t="str">
        <f t="shared" si="649"/>
        <v/>
      </c>
      <c r="BC1812" s="193" t="str">
        <f t="shared" si="650"/>
        <v/>
      </c>
      <c r="BD1812" s="193" t="str">
        <f ca="1">IF(ISNUMBER(A1812),INDIRECT(CONCATENATE("'Instrument List'!F",(MATCH(E1812,'Instrument List'!A:A,0))-0)),"")</f>
        <v/>
      </c>
    </row>
    <row r="1813" spans="1:56">
      <c r="A1813" s="220" t="str">
        <f t="shared" si="630"/>
        <v/>
      </c>
      <c r="B1813" s="221"/>
      <c r="C1813" s="222"/>
      <c r="D1813" s="169"/>
      <c r="E1813" s="169"/>
      <c r="F1813" s="169"/>
      <c r="G1813" s="202"/>
      <c r="H1813" s="217"/>
      <c r="I1813" s="212"/>
      <c r="J1813" s="206"/>
      <c r="K1813" s="212"/>
      <c r="L1813" s="206"/>
      <c r="M1813" s="212"/>
      <c r="N1813" s="206"/>
      <c r="O1813" s="170" t="str">
        <f t="shared" si="631"/>
        <v/>
      </c>
      <c r="P1813" s="171"/>
      <c r="Q1813" s="171"/>
      <c r="R1813" s="171"/>
      <c r="S1813" s="172" t="str">
        <f t="shared" si="632"/>
        <v/>
      </c>
      <c r="T1813" s="172" t="str">
        <f t="shared" si="633"/>
        <v/>
      </c>
      <c r="U1813" s="171"/>
      <c r="V1813" s="171"/>
      <c r="W1813" s="173" t="str">
        <f t="shared" si="634"/>
        <v/>
      </c>
      <c r="X1813" s="173" t="str">
        <f t="shared" si="635"/>
        <v/>
      </c>
      <c r="Y1813" s="173" t="str">
        <f t="shared" si="636"/>
        <v/>
      </c>
      <c r="Z1813" s="171"/>
      <c r="AA1813" s="171"/>
      <c r="AB1813" s="171"/>
      <c r="AC1813" s="172" t="str">
        <f t="shared" si="637"/>
        <v/>
      </c>
      <c r="AD1813" s="172" t="str">
        <f t="shared" si="638"/>
        <v/>
      </c>
      <c r="AE1813" s="174"/>
      <c r="AF1813" s="175" t="str">
        <f t="shared" si="639"/>
        <v/>
      </c>
      <c r="AG1813" s="169"/>
      <c r="AH1813" s="171"/>
      <c r="AI1813" s="171"/>
      <c r="AJ1813" s="169"/>
      <c r="AK1813" s="176" t="str">
        <f t="shared" si="640"/>
        <v/>
      </c>
      <c r="AL1813" s="176" t="str">
        <f t="shared" si="641"/>
        <v/>
      </c>
      <c r="AM1813" s="176" t="str">
        <f t="shared" si="642"/>
        <v/>
      </c>
      <c r="AN1813" s="359" t="str">
        <f>IF(Overview!$K$17='Internal Calcs'!$P$22,IF(AK1813="","",AK1813),IF(Overview!$K$17='Internal Calcs'!$P$23,IF(AK1813="","",AK1813),IF(ISNUMBER(A1813),(IF(F1813="Short",G1813-H1813,H1813-G1813)*AZ1813-AX1813),"")))</f>
        <v/>
      </c>
      <c r="AO1813" s="401" t="str">
        <f>IF(Overview!$K$17='Internal Calcs'!$P$22,IF(AL1813="","",AL1813),IF(Overview!$K$17='Internal Calcs'!$P$23,IF(AL1813="","",AL1813),IF(ISNUMBER(A1813),IF(AL1813="",(IF(F1813="Short",G1813-H1813,H1813-G1813)*AZ1813-AX1813),(IF(F1813="Short",G1813-J1813,J1813-G1813)*AZ1813-AX1813)),"")))</f>
        <v/>
      </c>
      <c r="AP1813" s="359" t="str">
        <f>IF(Overview!$K$17='Internal Calcs'!$P$22,"",IF(Overview!$K$17='Internal Calcs'!$P$23,IF(AM1813="","",AM1813),IF(ISNUMBER(A1813),IF(AM1813="",(IF(F1813="Short",G1813-H1813,H1813-G1813)*AZ1813-AX1813),(IF(F1813="Short",G1813-L1813,L1813-G1813)*AZ1813-AX1813)),"")))</f>
        <v/>
      </c>
      <c r="AQ1813" s="176" t="str">
        <f t="shared" si="643"/>
        <v/>
      </c>
      <c r="AR1813" s="176" t="str">
        <f t="shared" si="644"/>
        <v/>
      </c>
      <c r="AS1813" s="176" t="str">
        <f t="shared" si="645"/>
        <v/>
      </c>
      <c r="AT1813" s="176" t="str">
        <f>IF(ISNUMBER(A1813),MAX($AS$2:AS1813)-AS1813,"")</f>
        <v/>
      </c>
      <c r="AU1813" s="177" t="str">
        <f t="shared" si="646"/>
        <v/>
      </c>
      <c r="AV1813" s="178" t="str">
        <f t="shared" si="647"/>
        <v/>
      </c>
      <c r="AW1813" s="178" t="str">
        <f t="shared" si="648"/>
        <v/>
      </c>
      <c r="AX1813" s="179" t="str">
        <f ca="1">IF(ISNUMBER($A1813),INDIRECT(CONCATENATE("'Instrument List'!B",(MATCH(E1813,'Instrument List'!A:A,0))-0)),"")</f>
        <v/>
      </c>
      <c r="AY1813" s="179" t="str">
        <f ca="1">IF(ISNUMBER($A1813),INDIRECT(CONCATENATE("'Instrument List'!D",(MATCH(E1813,'Instrument List'!A:A,0))-0)),"")</f>
        <v/>
      </c>
      <c r="AZ1813" s="179" t="str">
        <f ca="1">IF(ISNUMBER($A1813),INDIRECT(CONCATENATE("'Instrument List'!C",(MATCH(E1813,'Instrument List'!A:A,0))-0)),"")</f>
        <v/>
      </c>
      <c r="BA1813" s="180" t="str">
        <f ca="1">IF(ISNUMBER(A1813),INDIRECT(CONCATENATE("'Instrument List'!E",(MATCH(E1813,'Instrument List'!A:A,0))-0)),"")</f>
        <v/>
      </c>
      <c r="BB1813" s="181" t="str">
        <f t="shared" si="649"/>
        <v/>
      </c>
      <c r="BC1813" s="181" t="str">
        <f t="shared" si="650"/>
        <v/>
      </c>
      <c r="BD1813" s="181" t="str">
        <f ca="1">IF(ISNUMBER(A1813),INDIRECT(CONCATENATE("'Instrument List'!F",(MATCH(E1813,'Instrument List'!A:A,0))-0)),"")</f>
        <v/>
      </c>
    </row>
    <row r="1814" spans="1:56">
      <c r="A1814" s="223" t="str">
        <f t="shared" si="630"/>
        <v/>
      </c>
      <c r="B1814" s="224"/>
      <c r="C1814" s="225"/>
      <c r="D1814" s="182"/>
      <c r="E1814" s="182"/>
      <c r="F1814" s="182"/>
      <c r="G1814" s="203"/>
      <c r="H1814" s="218"/>
      <c r="I1814" s="213"/>
      <c r="J1814" s="207"/>
      <c r="K1814" s="213"/>
      <c r="L1814" s="207"/>
      <c r="M1814" s="213"/>
      <c r="N1814" s="207"/>
      <c r="O1814" s="183" t="str">
        <f t="shared" si="631"/>
        <v/>
      </c>
      <c r="P1814" s="184"/>
      <c r="Q1814" s="184"/>
      <c r="R1814" s="275"/>
      <c r="S1814" s="185" t="str">
        <f t="shared" si="632"/>
        <v/>
      </c>
      <c r="T1814" s="185" t="str">
        <f t="shared" si="633"/>
        <v/>
      </c>
      <c r="U1814" s="275"/>
      <c r="V1814" s="275"/>
      <c r="W1814" s="276" t="str">
        <f t="shared" si="634"/>
        <v/>
      </c>
      <c r="X1814" s="276" t="str">
        <f t="shared" si="635"/>
        <v/>
      </c>
      <c r="Y1814" s="276" t="str">
        <f t="shared" si="636"/>
        <v/>
      </c>
      <c r="Z1814" s="275"/>
      <c r="AA1814" s="184"/>
      <c r="AB1814" s="184"/>
      <c r="AC1814" s="185" t="str">
        <f t="shared" si="637"/>
        <v/>
      </c>
      <c r="AD1814" s="185" t="str">
        <f t="shared" si="638"/>
        <v/>
      </c>
      <c r="AE1814" s="186"/>
      <c r="AF1814" s="187" t="str">
        <f t="shared" si="639"/>
        <v/>
      </c>
      <c r="AG1814" s="182"/>
      <c r="AH1814" s="184"/>
      <c r="AI1814" s="184"/>
      <c r="AJ1814" s="182"/>
      <c r="AK1814" s="188" t="str">
        <f t="shared" si="640"/>
        <v/>
      </c>
      <c r="AL1814" s="188" t="str">
        <f t="shared" si="641"/>
        <v/>
      </c>
      <c r="AM1814" s="188" t="str">
        <f t="shared" si="642"/>
        <v/>
      </c>
      <c r="AN1814" s="359" t="str">
        <f>IF(Overview!$K$17='Internal Calcs'!$P$22,IF(AK1814="","",AK1814),IF(Overview!$K$17='Internal Calcs'!$P$23,IF(AK1814="","",AK1814),IF(ISNUMBER(A1814),(IF(F1814="Short",G1814-H1814,H1814-G1814)*AZ1814-AX1814),"")))</f>
        <v/>
      </c>
      <c r="AO1814" s="401" t="str">
        <f>IF(Overview!$K$17='Internal Calcs'!$P$22,IF(AL1814="","",AL1814),IF(Overview!$K$17='Internal Calcs'!$P$23,IF(AL1814="","",AL1814),IF(ISNUMBER(A1814),IF(AL1814="",(IF(F1814="Short",G1814-H1814,H1814-G1814)*AZ1814-AX1814),(IF(F1814="Short",G1814-J1814,J1814-G1814)*AZ1814-AX1814)),"")))</f>
        <v/>
      </c>
      <c r="AP1814" s="359" t="str">
        <f>IF(Overview!$K$17='Internal Calcs'!$P$22,"",IF(Overview!$K$17='Internal Calcs'!$P$23,IF(AM1814="","",AM1814),IF(ISNUMBER(A1814),IF(AM1814="",(IF(F1814="Short",G1814-H1814,H1814-G1814)*AZ1814-AX1814),(IF(F1814="Short",G1814-L1814,L1814-G1814)*AZ1814-AX1814)),"")))</f>
        <v/>
      </c>
      <c r="AQ1814" s="188" t="str">
        <f t="shared" si="643"/>
        <v/>
      </c>
      <c r="AR1814" s="188" t="str">
        <f t="shared" si="644"/>
        <v/>
      </c>
      <c r="AS1814" s="188" t="str">
        <f t="shared" si="645"/>
        <v/>
      </c>
      <c r="AT1814" s="188" t="str">
        <f>IF(ISNUMBER(A1814),MAX($AS$2:AS1814)-AS1814,"")</f>
        <v/>
      </c>
      <c r="AU1814" s="189" t="str">
        <f t="shared" si="646"/>
        <v/>
      </c>
      <c r="AV1814" s="190" t="str">
        <f t="shared" si="647"/>
        <v/>
      </c>
      <c r="AW1814" s="190" t="str">
        <f t="shared" si="648"/>
        <v/>
      </c>
      <c r="AX1814" s="191" t="str">
        <f ca="1">IF(ISNUMBER($A1814),INDIRECT(CONCATENATE("'Instrument List'!B",(MATCH(E1814,'Instrument List'!A:A,0))-0)),"")</f>
        <v/>
      </c>
      <c r="AY1814" s="191" t="str">
        <f ca="1">IF(ISNUMBER($A1814),INDIRECT(CONCATENATE("'Instrument List'!D",(MATCH(E1814,'Instrument List'!A:A,0))-0)),"")</f>
        <v/>
      </c>
      <c r="AZ1814" s="191" t="str">
        <f ca="1">IF(ISNUMBER($A1814),INDIRECT(CONCATENATE("'Instrument List'!C",(MATCH(E1814,'Instrument List'!A:A,0))-0)),"")</f>
        <v/>
      </c>
      <c r="BA1814" s="192" t="str">
        <f ca="1">IF(ISNUMBER(A1814),INDIRECT(CONCATENATE("'Instrument List'!E",(MATCH(E1814,'Instrument List'!A:A,0))-0)),"")</f>
        <v/>
      </c>
      <c r="BB1814" s="193" t="str">
        <f t="shared" si="649"/>
        <v/>
      </c>
      <c r="BC1814" s="193" t="str">
        <f t="shared" si="650"/>
        <v/>
      </c>
      <c r="BD1814" s="193" t="str">
        <f ca="1">IF(ISNUMBER(A1814),INDIRECT(CONCATENATE("'Instrument List'!F",(MATCH(E1814,'Instrument List'!A:A,0))-0)),"")</f>
        <v/>
      </c>
    </row>
    <row r="1815" spans="1:56">
      <c r="A1815" s="220" t="str">
        <f t="shared" si="630"/>
        <v/>
      </c>
      <c r="B1815" s="221"/>
      <c r="C1815" s="222"/>
      <c r="D1815" s="169"/>
      <c r="E1815" s="169"/>
      <c r="F1815" s="169"/>
      <c r="G1815" s="202"/>
      <c r="H1815" s="217"/>
      <c r="I1815" s="212"/>
      <c r="J1815" s="206"/>
      <c r="K1815" s="212"/>
      <c r="L1815" s="206"/>
      <c r="M1815" s="212"/>
      <c r="N1815" s="206"/>
      <c r="O1815" s="170" t="str">
        <f t="shared" si="631"/>
        <v/>
      </c>
      <c r="P1815" s="171"/>
      <c r="Q1815" s="171"/>
      <c r="R1815" s="171"/>
      <c r="S1815" s="172" t="str">
        <f t="shared" si="632"/>
        <v/>
      </c>
      <c r="T1815" s="172" t="str">
        <f t="shared" si="633"/>
        <v/>
      </c>
      <c r="U1815" s="171"/>
      <c r="V1815" s="171"/>
      <c r="W1815" s="173" t="str">
        <f t="shared" si="634"/>
        <v/>
      </c>
      <c r="X1815" s="173" t="str">
        <f t="shared" si="635"/>
        <v/>
      </c>
      <c r="Y1815" s="173" t="str">
        <f t="shared" si="636"/>
        <v/>
      </c>
      <c r="Z1815" s="171"/>
      <c r="AA1815" s="171"/>
      <c r="AB1815" s="171"/>
      <c r="AC1815" s="172" t="str">
        <f t="shared" si="637"/>
        <v/>
      </c>
      <c r="AD1815" s="172" t="str">
        <f t="shared" si="638"/>
        <v/>
      </c>
      <c r="AE1815" s="174"/>
      <c r="AF1815" s="175" t="str">
        <f t="shared" si="639"/>
        <v/>
      </c>
      <c r="AG1815" s="169"/>
      <c r="AH1815" s="171"/>
      <c r="AI1815" s="171"/>
      <c r="AJ1815" s="169"/>
      <c r="AK1815" s="176" t="str">
        <f t="shared" si="640"/>
        <v/>
      </c>
      <c r="AL1815" s="176" t="str">
        <f t="shared" si="641"/>
        <v/>
      </c>
      <c r="AM1815" s="176" t="str">
        <f t="shared" si="642"/>
        <v/>
      </c>
      <c r="AN1815" s="359" t="str">
        <f>IF(Overview!$K$17='Internal Calcs'!$P$22,IF(AK1815="","",AK1815),IF(Overview!$K$17='Internal Calcs'!$P$23,IF(AK1815="","",AK1815),IF(ISNUMBER(A1815),(IF(F1815="Short",G1815-H1815,H1815-G1815)*AZ1815-AX1815),"")))</f>
        <v/>
      </c>
      <c r="AO1815" s="401" t="str">
        <f>IF(Overview!$K$17='Internal Calcs'!$P$22,IF(AL1815="","",AL1815),IF(Overview!$K$17='Internal Calcs'!$P$23,IF(AL1815="","",AL1815),IF(ISNUMBER(A1815),IF(AL1815="",(IF(F1815="Short",G1815-H1815,H1815-G1815)*AZ1815-AX1815),(IF(F1815="Short",G1815-J1815,J1815-G1815)*AZ1815-AX1815)),"")))</f>
        <v/>
      </c>
      <c r="AP1815" s="359" t="str">
        <f>IF(Overview!$K$17='Internal Calcs'!$P$22,"",IF(Overview!$K$17='Internal Calcs'!$P$23,IF(AM1815="","",AM1815),IF(ISNUMBER(A1815),IF(AM1815="",(IF(F1815="Short",G1815-H1815,H1815-G1815)*AZ1815-AX1815),(IF(F1815="Short",G1815-L1815,L1815-G1815)*AZ1815-AX1815)),"")))</f>
        <v/>
      </c>
      <c r="AQ1815" s="176" t="str">
        <f t="shared" si="643"/>
        <v/>
      </c>
      <c r="AR1815" s="176" t="str">
        <f t="shared" si="644"/>
        <v/>
      </c>
      <c r="AS1815" s="176" t="str">
        <f t="shared" si="645"/>
        <v/>
      </c>
      <c r="AT1815" s="176" t="str">
        <f>IF(ISNUMBER(A1815),MAX($AS$2:AS1815)-AS1815,"")</f>
        <v/>
      </c>
      <c r="AU1815" s="177" t="str">
        <f t="shared" si="646"/>
        <v/>
      </c>
      <c r="AV1815" s="178" t="str">
        <f t="shared" si="647"/>
        <v/>
      </c>
      <c r="AW1815" s="178" t="str">
        <f t="shared" si="648"/>
        <v/>
      </c>
      <c r="AX1815" s="179" t="str">
        <f ca="1">IF(ISNUMBER($A1815),INDIRECT(CONCATENATE("'Instrument List'!B",(MATCH(E1815,'Instrument List'!A:A,0))-0)),"")</f>
        <v/>
      </c>
      <c r="AY1815" s="179" t="str">
        <f ca="1">IF(ISNUMBER($A1815),INDIRECT(CONCATENATE("'Instrument List'!D",(MATCH(E1815,'Instrument List'!A:A,0))-0)),"")</f>
        <v/>
      </c>
      <c r="AZ1815" s="179" t="str">
        <f ca="1">IF(ISNUMBER($A1815),INDIRECT(CONCATENATE("'Instrument List'!C",(MATCH(E1815,'Instrument List'!A:A,0))-0)),"")</f>
        <v/>
      </c>
      <c r="BA1815" s="180" t="str">
        <f ca="1">IF(ISNUMBER(A1815),INDIRECT(CONCATENATE("'Instrument List'!E",(MATCH(E1815,'Instrument List'!A:A,0))-0)),"")</f>
        <v/>
      </c>
      <c r="BB1815" s="181" t="str">
        <f t="shared" si="649"/>
        <v/>
      </c>
      <c r="BC1815" s="181" t="str">
        <f t="shared" si="650"/>
        <v/>
      </c>
      <c r="BD1815" s="181" t="str">
        <f ca="1">IF(ISNUMBER(A1815),INDIRECT(CONCATENATE("'Instrument List'!F",(MATCH(E1815,'Instrument List'!A:A,0))-0)),"")</f>
        <v/>
      </c>
    </row>
    <row r="1816" spans="1:56">
      <c r="A1816" s="223" t="str">
        <f t="shared" si="630"/>
        <v/>
      </c>
      <c r="B1816" s="224"/>
      <c r="C1816" s="225"/>
      <c r="D1816" s="182"/>
      <c r="E1816" s="182"/>
      <c r="F1816" s="182"/>
      <c r="G1816" s="203"/>
      <c r="H1816" s="218"/>
      <c r="I1816" s="213"/>
      <c r="J1816" s="207"/>
      <c r="K1816" s="213"/>
      <c r="L1816" s="207"/>
      <c r="M1816" s="213"/>
      <c r="N1816" s="207"/>
      <c r="O1816" s="183" t="str">
        <f t="shared" si="631"/>
        <v/>
      </c>
      <c r="P1816" s="184"/>
      <c r="Q1816" s="184"/>
      <c r="R1816" s="275"/>
      <c r="S1816" s="185" t="str">
        <f t="shared" si="632"/>
        <v/>
      </c>
      <c r="T1816" s="185" t="str">
        <f t="shared" si="633"/>
        <v/>
      </c>
      <c r="U1816" s="275"/>
      <c r="V1816" s="275"/>
      <c r="W1816" s="276" t="str">
        <f t="shared" si="634"/>
        <v/>
      </c>
      <c r="X1816" s="276" t="str">
        <f t="shared" si="635"/>
        <v/>
      </c>
      <c r="Y1816" s="276" t="str">
        <f t="shared" si="636"/>
        <v/>
      </c>
      <c r="Z1816" s="275"/>
      <c r="AA1816" s="184"/>
      <c r="AB1816" s="184"/>
      <c r="AC1816" s="185" t="str">
        <f t="shared" si="637"/>
        <v/>
      </c>
      <c r="AD1816" s="185" t="str">
        <f t="shared" si="638"/>
        <v/>
      </c>
      <c r="AE1816" s="186"/>
      <c r="AF1816" s="187" t="str">
        <f t="shared" si="639"/>
        <v/>
      </c>
      <c r="AG1816" s="182"/>
      <c r="AH1816" s="184"/>
      <c r="AI1816" s="184"/>
      <c r="AJ1816" s="182"/>
      <c r="AK1816" s="188" t="str">
        <f t="shared" si="640"/>
        <v/>
      </c>
      <c r="AL1816" s="188" t="str">
        <f t="shared" si="641"/>
        <v/>
      </c>
      <c r="AM1816" s="188" t="str">
        <f t="shared" si="642"/>
        <v/>
      </c>
      <c r="AN1816" s="359" t="str">
        <f>IF(Overview!$K$17='Internal Calcs'!$P$22,IF(AK1816="","",AK1816),IF(Overview!$K$17='Internal Calcs'!$P$23,IF(AK1816="","",AK1816),IF(ISNUMBER(A1816),(IF(F1816="Short",G1816-H1816,H1816-G1816)*AZ1816-AX1816),"")))</f>
        <v/>
      </c>
      <c r="AO1816" s="401" t="str">
        <f>IF(Overview!$K$17='Internal Calcs'!$P$22,IF(AL1816="","",AL1816),IF(Overview!$K$17='Internal Calcs'!$P$23,IF(AL1816="","",AL1816),IF(ISNUMBER(A1816),IF(AL1816="",(IF(F1816="Short",G1816-H1816,H1816-G1816)*AZ1816-AX1816),(IF(F1816="Short",G1816-J1816,J1816-G1816)*AZ1816-AX1816)),"")))</f>
        <v/>
      </c>
      <c r="AP1816" s="359" t="str">
        <f>IF(Overview!$K$17='Internal Calcs'!$P$22,"",IF(Overview!$K$17='Internal Calcs'!$P$23,IF(AM1816="","",AM1816),IF(ISNUMBER(A1816),IF(AM1816="",(IF(F1816="Short",G1816-H1816,H1816-G1816)*AZ1816-AX1816),(IF(F1816="Short",G1816-L1816,L1816-G1816)*AZ1816-AX1816)),"")))</f>
        <v/>
      </c>
      <c r="AQ1816" s="188" t="str">
        <f t="shared" si="643"/>
        <v/>
      </c>
      <c r="AR1816" s="188" t="str">
        <f t="shared" si="644"/>
        <v/>
      </c>
      <c r="AS1816" s="188" t="str">
        <f t="shared" si="645"/>
        <v/>
      </c>
      <c r="AT1816" s="188" t="str">
        <f>IF(ISNUMBER(A1816),MAX($AS$2:AS1816)-AS1816,"")</f>
        <v/>
      </c>
      <c r="AU1816" s="189" t="str">
        <f t="shared" si="646"/>
        <v/>
      </c>
      <c r="AV1816" s="190" t="str">
        <f t="shared" si="647"/>
        <v/>
      </c>
      <c r="AW1816" s="190" t="str">
        <f t="shared" si="648"/>
        <v/>
      </c>
      <c r="AX1816" s="191" t="str">
        <f ca="1">IF(ISNUMBER($A1816),INDIRECT(CONCATENATE("'Instrument List'!B",(MATCH(E1816,'Instrument List'!A:A,0))-0)),"")</f>
        <v/>
      </c>
      <c r="AY1816" s="191" t="str">
        <f ca="1">IF(ISNUMBER($A1816),INDIRECT(CONCATENATE("'Instrument List'!D",(MATCH(E1816,'Instrument List'!A:A,0))-0)),"")</f>
        <v/>
      </c>
      <c r="AZ1816" s="191" t="str">
        <f ca="1">IF(ISNUMBER($A1816),INDIRECT(CONCATENATE("'Instrument List'!C",(MATCH(E1816,'Instrument List'!A:A,0))-0)),"")</f>
        <v/>
      </c>
      <c r="BA1816" s="192" t="str">
        <f ca="1">IF(ISNUMBER(A1816),INDIRECT(CONCATENATE("'Instrument List'!E",(MATCH(E1816,'Instrument List'!A:A,0))-0)),"")</f>
        <v/>
      </c>
      <c r="BB1816" s="193" t="str">
        <f t="shared" si="649"/>
        <v/>
      </c>
      <c r="BC1816" s="193" t="str">
        <f t="shared" si="650"/>
        <v/>
      </c>
      <c r="BD1816" s="193" t="str">
        <f ca="1">IF(ISNUMBER(A1816),INDIRECT(CONCATENATE("'Instrument List'!F",(MATCH(E1816,'Instrument List'!A:A,0))-0)),"")</f>
        <v/>
      </c>
    </row>
    <row r="1817" spans="1:56">
      <c r="A1817" s="220" t="str">
        <f t="shared" si="630"/>
        <v/>
      </c>
      <c r="B1817" s="221"/>
      <c r="C1817" s="222"/>
      <c r="D1817" s="169"/>
      <c r="E1817" s="169"/>
      <c r="F1817" s="169"/>
      <c r="G1817" s="202"/>
      <c r="H1817" s="217"/>
      <c r="I1817" s="212"/>
      <c r="J1817" s="206"/>
      <c r="K1817" s="212"/>
      <c r="L1817" s="206"/>
      <c r="M1817" s="212"/>
      <c r="N1817" s="206"/>
      <c r="O1817" s="170" t="str">
        <f t="shared" si="631"/>
        <v/>
      </c>
      <c r="P1817" s="171"/>
      <c r="Q1817" s="171"/>
      <c r="R1817" s="171"/>
      <c r="S1817" s="172" t="str">
        <f t="shared" si="632"/>
        <v/>
      </c>
      <c r="T1817" s="172" t="str">
        <f t="shared" si="633"/>
        <v/>
      </c>
      <c r="U1817" s="171"/>
      <c r="V1817" s="171"/>
      <c r="W1817" s="173" t="str">
        <f t="shared" si="634"/>
        <v/>
      </c>
      <c r="X1817" s="173" t="str">
        <f t="shared" si="635"/>
        <v/>
      </c>
      <c r="Y1817" s="173" t="str">
        <f t="shared" si="636"/>
        <v/>
      </c>
      <c r="Z1817" s="171"/>
      <c r="AA1817" s="171"/>
      <c r="AB1817" s="171"/>
      <c r="AC1817" s="172" t="str">
        <f t="shared" si="637"/>
        <v/>
      </c>
      <c r="AD1817" s="172" t="str">
        <f t="shared" si="638"/>
        <v/>
      </c>
      <c r="AE1817" s="174"/>
      <c r="AF1817" s="175" t="str">
        <f t="shared" si="639"/>
        <v/>
      </c>
      <c r="AG1817" s="169"/>
      <c r="AH1817" s="171"/>
      <c r="AI1817" s="171"/>
      <c r="AJ1817" s="169"/>
      <c r="AK1817" s="176" t="str">
        <f t="shared" si="640"/>
        <v/>
      </c>
      <c r="AL1817" s="176" t="str">
        <f t="shared" si="641"/>
        <v/>
      </c>
      <c r="AM1817" s="176" t="str">
        <f t="shared" si="642"/>
        <v/>
      </c>
      <c r="AN1817" s="359" t="str">
        <f>IF(Overview!$K$17='Internal Calcs'!$P$22,IF(AK1817="","",AK1817),IF(Overview!$K$17='Internal Calcs'!$P$23,IF(AK1817="","",AK1817),IF(ISNUMBER(A1817),(IF(F1817="Short",G1817-H1817,H1817-G1817)*AZ1817-AX1817),"")))</f>
        <v/>
      </c>
      <c r="AO1817" s="401" t="str">
        <f>IF(Overview!$K$17='Internal Calcs'!$P$22,IF(AL1817="","",AL1817),IF(Overview!$K$17='Internal Calcs'!$P$23,IF(AL1817="","",AL1817),IF(ISNUMBER(A1817),IF(AL1817="",(IF(F1817="Short",G1817-H1817,H1817-G1817)*AZ1817-AX1817),(IF(F1817="Short",G1817-J1817,J1817-G1817)*AZ1817-AX1817)),"")))</f>
        <v/>
      </c>
      <c r="AP1817" s="359" t="str">
        <f>IF(Overview!$K$17='Internal Calcs'!$P$22,"",IF(Overview!$K$17='Internal Calcs'!$P$23,IF(AM1817="","",AM1817),IF(ISNUMBER(A1817),IF(AM1817="",(IF(F1817="Short",G1817-H1817,H1817-G1817)*AZ1817-AX1817),(IF(F1817="Short",G1817-L1817,L1817-G1817)*AZ1817-AX1817)),"")))</f>
        <v/>
      </c>
      <c r="AQ1817" s="176" t="str">
        <f t="shared" si="643"/>
        <v/>
      </c>
      <c r="AR1817" s="176" t="str">
        <f t="shared" si="644"/>
        <v/>
      </c>
      <c r="AS1817" s="176" t="str">
        <f t="shared" si="645"/>
        <v/>
      </c>
      <c r="AT1817" s="176" t="str">
        <f>IF(ISNUMBER(A1817),MAX($AS$2:AS1817)-AS1817,"")</f>
        <v/>
      </c>
      <c r="AU1817" s="177" t="str">
        <f t="shared" si="646"/>
        <v/>
      </c>
      <c r="AV1817" s="178" t="str">
        <f t="shared" si="647"/>
        <v/>
      </c>
      <c r="AW1817" s="178" t="str">
        <f t="shared" si="648"/>
        <v/>
      </c>
      <c r="AX1817" s="179" t="str">
        <f ca="1">IF(ISNUMBER($A1817),INDIRECT(CONCATENATE("'Instrument List'!B",(MATCH(E1817,'Instrument List'!A:A,0))-0)),"")</f>
        <v/>
      </c>
      <c r="AY1817" s="179" t="str">
        <f ca="1">IF(ISNUMBER($A1817),INDIRECT(CONCATENATE("'Instrument List'!D",(MATCH(E1817,'Instrument List'!A:A,0))-0)),"")</f>
        <v/>
      </c>
      <c r="AZ1817" s="179" t="str">
        <f ca="1">IF(ISNUMBER($A1817),INDIRECT(CONCATENATE("'Instrument List'!C",(MATCH(E1817,'Instrument List'!A:A,0))-0)),"")</f>
        <v/>
      </c>
      <c r="BA1817" s="180" t="str">
        <f ca="1">IF(ISNUMBER(A1817),INDIRECT(CONCATENATE("'Instrument List'!E",(MATCH(E1817,'Instrument List'!A:A,0))-0)),"")</f>
        <v/>
      </c>
      <c r="BB1817" s="181" t="str">
        <f t="shared" si="649"/>
        <v/>
      </c>
      <c r="BC1817" s="181" t="str">
        <f t="shared" si="650"/>
        <v/>
      </c>
      <c r="BD1817" s="181" t="str">
        <f ca="1">IF(ISNUMBER(A1817),INDIRECT(CONCATENATE("'Instrument List'!F",(MATCH(E1817,'Instrument List'!A:A,0))-0)),"")</f>
        <v/>
      </c>
    </row>
    <row r="1818" spans="1:56">
      <c r="A1818" s="223" t="str">
        <f t="shared" si="630"/>
        <v/>
      </c>
      <c r="B1818" s="224"/>
      <c r="C1818" s="225"/>
      <c r="D1818" s="182"/>
      <c r="E1818" s="182"/>
      <c r="F1818" s="182"/>
      <c r="G1818" s="203"/>
      <c r="H1818" s="218"/>
      <c r="I1818" s="213"/>
      <c r="J1818" s="207"/>
      <c r="K1818" s="213"/>
      <c r="L1818" s="207"/>
      <c r="M1818" s="213"/>
      <c r="N1818" s="207"/>
      <c r="O1818" s="183" t="str">
        <f t="shared" si="631"/>
        <v/>
      </c>
      <c r="P1818" s="184"/>
      <c r="Q1818" s="184"/>
      <c r="R1818" s="275"/>
      <c r="S1818" s="185" t="str">
        <f t="shared" si="632"/>
        <v/>
      </c>
      <c r="T1818" s="185" t="str">
        <f t="shared" si="633"/>
        <v/>
      </c>
      <c r="U1818" s="275"/>
      <c r="V1818" s="275"/>
      <c r="W1818" s="276" t="str">
        <f t="shared" si="634"/>
        <v/>
      </c>
      <c r="X1818" s="276" t="str">
        <f t="shared" si="635"/>
        <v/>
      </c>
      <c r="Y1818" s="276" t="str">
        <f t="shared" si="636"/>
        <v/>
      </c>
      <c r="Z1818" s="275"/>
      <c r="AA1818" s="184"/>
      <c r="AB1818" s="184"/>
      <c r="AC1818" s="185" t="str">
        <f t="shared" si="637"/>
        <v/>
      </c>
      <c r="AD1818" s="185" t="str">
        <f t="shared" si="638"/>
        <v/>
      </c>
      <c r="AE1818" s="186"/>
      <c r="AF1818" s="187" t="str">
        <f t="shared" si="639"/>
        <v/>
      </c>
      <c r="AG1818" s="182"/>
      <c r="AH1818" s="184"/>
      <c r="AI1818" s="184"/>
      <c r="AJ1818" s="182"/>
      <c r="AK1818" s="188" t="str">
        <f t="shared" si="640"/>
        <v/>
      </c>
      <c r="AL1818" s="188" t="str">
        <f t="shared" si="641"/>
        <v/>
      </c>
      <c r="AM1818" s="188" t="str">
        <f t="shared" si="642"/>
        <v/>
      </c>
      <c r="AN1818" s="359" t="str">
        <f>IF(Overview!$K$17='Internal Calcs'!$P$22,IF(AK1818="","",AK1818),IF(Overview!$K$17='Internal Calcs'!$P$23,IF(AK1818="","",AK1818),IF(ISNUMBER(A1818),(IF(F1818="Short",G1818-H1818,H1818-G1818)*AZ1818-AX1818),"")))</f>
        <v/>
      </c>
      <c r="AO1818" s="401" t="str">
        <f>IF(Overview!$K$17='Internal Calcs'!$P$22,IF(AL1818="","",AL1818),IF(Overview!$K$17='Internal Calcs'!$P$23,IF(AL1818="","",AL1818),IF(ISNUMBER(A1818),IF(AL1818="",(IF(F1818="Short",G1818-H1818,H1818-G1818)*AZ1818-AX1818),(IF(F1818="Short",G1818-J1818,J1818-G1818)*AZ1818-AX1818)),"")))</f>
        <v/>
      </c>
      <c r="AP1818" s="359" t="str">
        <f>IF(Overview!$K$17='Internal Calcs'!$P$22,"",IF(Overview!$K$17='Internal Calcs'!$P$23,IF(AM1818="","",AM1818),IF(ISNUMBER(A1818),IF(AM1818="",(IF(F1818="Short",G1818-H1818,H1818-G1818)*AZ1818-AX1818),(IF(F1818="Short",G1818-L1818,L1818-G1818)*AZ1818-AX1818)),"")))</f>
        <v/>
      </c>
      <c r="AQ1818" s="188" t="str">
        <f t="shared" si="643"/>
        <v/>
      </c>
      <c r="AR1818" s="188" t="str">
        <f t="shared" si="644"/>
        <v/>
      </c>
      <c r="AS1818" s="188" t="str">
        <f t="shared" si="645"/>
        <v/>
      </c>
      <c r="AT1818" s="188" t="str">
        <f>IF(ISNUMBER(A1818),MAX($AS$2:AS1818)-AS1818,"")</f>
        <v/>
      </c>
      <c r="AU1818" s="189" t="str">
        <f t="shared" si="646"/>
        <v/>
      </c>
      <c r="AV1818" s="190" t="str">
        <f t="shared" si="647"/>
        <v/>
      </c>
      <c r="AW1818" s="190" t="str">
        <f t="shared" si="648"/>
        <v/>
      </c>
      <c r="AX1818" s="191" t="str">
        <f ca="1">IF(ISNUMBER($A1818),INDIRECT(CONCATENATE("'Instrument List'!B",(MATCH(E1818,'Instrument List'!A:A,0))-0)),"")</f>
        <v/>
      </c>
      <c r="AY1818" s="191" t="str">
        <f ca="1">IF(ISNUMBER($A1818),INDIRECT(CONCATENATE("'Instrument List'!D",(MATCH(E1818,'Instrument List'!A:A,0))-0)),"")</f>
        <v/>
      </c>
      <c r="AZ1818" s="191" t="str">
        <f ca="1">IF(ISNUMBER($A1818),INDIRECT(CONCATENATE("'Instrument List'!C",(MATCH(E1818,'Instrument List'!A:A,0))-0)),"")</f>
        <v/>
      </c>
      <c r="BA1818" s="192" t="str">
        <f ca="1">IF(ISNUMBER(A1818),INDIRECT(CONCATENATE("'Instrument List'!E",(MATCH(E1818,'Instrument List'!A:A,0))-0)),"")</f>
        <v/>
      </c>
      <c r="BB1818" s="193" t="str">
        <f t="shared" si="649"/>
        <v/>
      </c>
      <c r="BC1818" s="193" t="str">
        <f t="shared" si="650"/>
        <v/>
      </c>
      <c r="BD1818" s="193" t="str">
        <f ca="1">IF(ISNUMBER(A1818),INDIRECT(CONCATENATE("'Instrument List'!F",(MATCH(E1818,'Instrument List'!A:A,0))-0)),"")</f>
        <v/>
      </c>
    </row>
    <row r="1819" spans="1:56">
      <c r="A1819" s="220" t="str">
        <f t="shared" si="630"/>
        <v/>
      </c>
      <c r="B1819" s="221"/>
      <c r="C1819" s="222"/>
      <c r="D1819" s="169"/>
      <c r="E1819" s="169"/>
      <c r="F1819" s="169"/>
      <c r="G1819" s="202"/>
      <c r="H1819" s="217"/>
      <c r="I1819" s="212"/>
      <c r="J1819" s="206"/>
      <c r="K1819" s="212"/>
      <c r="L1819" s="206"/>
      <c r="M1819" s="212"/>
      <c r="N1819" s="206"/>
      <c r="O1819" s="170" t="str">
        <f t="shared" si="631"/>
        <v/>
      </c>
      <c r="P1819" s="171"/>
      <c r="Q1819" s="171"/>
      <c r="R1819" s="171"/>
      <c r="S1819" s="172" t="str">
        <f t="shared" si="632"/>
        <v/>
      </c>
      <c r="T1819" s="172" t="str">
        <f t="shared" si="633"/>
        <v/>
      </c>
      <c r="U1819" s="171"/>
      <c r="V1819" s="171"/>
      <c r="W1819" s="173" t="str">
        <f t="shared" si="634"/>
        <v/>
      </c>
      <c r="X1819" s="173" t="str">
        <f t="shared" si="635"/>
        <v/>
      </c>
      <c r="Y1819" s="173" t="str">
        <f t="shared" si="636"/>
        <v/>
      </c>
      <c r="Z1819" s="171"/>
      <c r="AA1819" s="171"/>
      <c r="AB1819" s="171"/>
      <c r="AC1819" s="172" t="str">
        <f t="shared" si="637"/>
        <v/>
      </c>
      <c r="AD1819" s="172" t="str">
        <f t="shared" si="638"/>
        <v/>
      </c>
      <c r="AE1819" s="174"/>
      <c r="AF1819" s="175" t="str">
        <f t="shared" si="639"/>
        <v/>
      </c>
      <c r="AG1819" s="169"/>
      <c r="AH1819" s="171"/>
      <c r="AI1819" s="171"/>
      <c r="AJ1819" s="169"/>
      <c r="AK1819" s="176" t="str">
        <f t="shared" si="640"/>
        <v/>
      </c>
      <c r="AL1819" s="176" t="str">
        <f t="shared" si="641"/>
        <v/>
      </c>
      <c r="AM1819" s="176" t="str">
        <f t="shared" si="642"/>
        <v/>
      </c>
      <c r="AN1819" s="359" t="str">
        <f>IF(Overview!$K$17='Internal Calcs'!$P$22,IF(AK1819="","",AK1819),IF(Overview!$K$17='Internal Calcs'!$P$23,IF(AK1819="","",AK1819),IF(ISNUMBER(A1819),(IF(F1819="Short",G1819-H1819,H1819-G1819)*AZ1819-AX1819),"")))</f>
        <v/>
      </c>
      <c r="AO1819" s="401" t="str">
        <f>IF(Overview!$K$17='Internal Calcs'!$P$22,IF(AL1819="","",AL1819),IF(Overview!$K$17='Internal Calcs'!$P$23,IF(AL1819="","",AL1819),IF(ISNUMBER(A1819),IF(AL1819="",(IF(F1819="Short",G1819-H1819,H1819-G1819)*AZ1819-AX1819),(IF(F1819="Short",G1819-J1819,J1819-G1819)*AZ1819-AX1819)),"")))</f>
        <v/>
      </c>
      <c r="AP1819" s="359" t="str">
        <f>IF(Overview!$K$17='Internal Calcs'!$P$22,"",IF(Overview!$K$17='Internal Calcs'!$P$23,IF(AM1819="","",AM1819),IF(ISNUMBER(A1819),IF(AM1819="",(IF(F1819="Short",G1819-H1819,H1819-G1819)*AZ1819-AX1819),(IF(F1819="Short",G1819-L1819,L1819-G1819)*AZ1819-AX1819)),"")))</f>
        <v/>
      </c>
      <c r="AQ1819" s="176" t="str">
        <f t="shared" si="643"/>
        <v/>
      </c>
      <c r="AR1819" s="176" t="str">
        <f t="shared" si="644"/>
        <v/>
      </c>
      <c r="AS1819" s="176" t="str">
        <f t="shared" si="645"/>
        <v/>
      </c>
      <c r="AT1819" s="176" t="str">
        <f>IF(ISNUMBER(A1819),MAX($AS$2:AS1819)-AS1819,"")</f>
        <v/>
      </c>
      <c r="AU1819" s="177" t="str">
        <f t="shared" si="646"/>
        <v/>
      </c>
      <c r="AV1819" s="178" t="str">
        <f t="shared" si="647"/>
        <v/>
      </c>
      <c r="AW1819" s="178" t="str">
        <f t="shared" si="648"/>
        <v/>
      </c>
      <c r="AX1819" s="179" t="str">
        <f ca="1">IF(ISNUMBER($A1819),INDIRECT(CONCATENATE("'Instrument List'!B",(MATCH(E1819,'Instrument List'!A:A,0))-0)),"")</f>
        <v/>
      </c>
      <c r="AY1819" s="179" t="str">
        <f ca="1">IF(ISNUMBER($A1819),INDIRECT(CONCATENATE("'Instrument List'!D",(MATCH(E1819,'Instrument List'!A:A,0))-0)),"")</f>
        <v/>
      </c>
      <c r="AZ1819" s="179" t="str">
        <f ca="1">IF(ISNUMBER($A1819),INDIRECT(CONCATENATE("'Instrument List'!C",(MATCH(E1819,'Instrument List'!A:A,0))-0)),"")</f>
        <v/>
      </c>
      <c r="BA1819" s="180" t="str">
        <f ca="1">IF(ISNUMBER(A1819),INDIRECT(CONCATENATE("'Instrument List'!E",(MATCH(E1819,'Instrument List'!A:A,0))-0)),"")</f>
        <v/>
      </c>
      <c r="BB1819" s="181" t="str">
        <f t="shared" si="649"/>
        <v/>
      </c>
      <c r="BC1819" s="181" t="str">
        <f t="shared" si="650"/>
        <v/>
      </c>
      <c r="BD1819" s="181" t="str">
        <f ca="1">IF(ISNUMBER(A1819),INDIRECT(CONCATENATE("'Instrument List'!F",(MATCH(E1819,'Instrument List'!A:A,0))-0)),"")</f>
        <v/>
      </c>
    </row>
    <row r="1820" spans="1:56">
      <c r="A1820" s="223" t="str">
        <f t="shared" si="630"/>
        <v/>
      </c>
      <c r="B1820" s="224"/>
      <c r="C1820" s="225"/>
      <c r="D1820" s="182"/>
      <c r="E1820" s="182"/>
      <c r="F1820" s="182"/>
      <c r="G1820" s="203"/>
      <c r="H1820" s="218"/>
      <c r="I1820" s="213"/>
      <c r="J1820" s="207"/>
      <c r="K1820" s="213"/>
      <c r="L1820" s="207"/>
      <c r="M1820" s="213"/>
      <c r="N1820" s="207"/>
      <c r="O1820" s="183" t="str">
        <f t="shared" si="631"/>
        <v/>
      </c>
      <c r="P1820" s="184"/>
      <c r="Q1820" s="184"/>
      <c r="R1820" s="275"/>
      <c r="S1820" s="185" t="str">
        <f t="shared" si="632"/>
        <v/>
      </c>
      <c r="T1820" s="185" t="str">
        <f t="shared" si="633"/>
        <v/>
      </c>
      <c r="U1820" s="275"/>
      <c r="V1820" s="275"/>
      <c r="W1820" s="276" t="str">
        <f t="shared" si="634"/>
        <v/>
      </c>
      <c r="X1820" s="276" t="str">
        <f t="shared" si="635"/>
        <v/>
      </c>
      <c r="Y1820" s="276" t="str">
        <f t="shared" si="636"/>
        <v/>
      </c>
      <c r="Z1820" s="275"/>
      <c r="AA1820" s="184"/>
      <c r="AB1820" s="184"/>
      <c r="AC1820" s="185" t="str">
        <f t="shared" si="637"/>
        <v/>
      </c>
      <c r="AD1820" s="185" t="str">
        <f t="shared" si="638"/>
        <v/>
      </c>
      <c r="AE1820" s="186"/>
      <c r="AF1820" s="187" t="str">
        <f t="shared" si="639"/>
        <v/>
      </c>
      <c r="AG1820" s="182"/>
      <c r="AH1820" s="184"/>
      <c r="AI1820" s="184"/>
      <c r="AJ1820" s="182"/>
      <c r="AK1820" s="188" t="str">
        <f t="shared" si="640"/>
        <v/>
      </c>
      <c r="AL1820" s="188" t="str">
        <f t="shared" si="641"/>
        <v/>
      </c>
      <c r="AM1820" s="188" t="str">
        <f t="shared" si="642"/>
        <v/>
      </c>
      <c r="AN1820" s="359" t="str">
        <f>IF(Overview!$K$17='Internal Calcs'!$P$22,IF(AK1820="","",AK1820),IF(Overview!$K$17='Internal Calcs'!$P$23,IF(AK1820="","",AK1820),IF(ISNUMBER(A1820),(IF(F1820="Short",G1820-H1820,H1820-G1820)*AZ1820-AX1820),"")))</f>
        <v/>
      </c>
      <c r="AO1820" s="401" t="str">
        <f>IF(Overview!$K$17='Internal Calcs'!$P$22,IF(AL1820="","",AL1820),IF(Overview!$K$17='Internal Calcs'!$P$23,IF(AL1820="","",AL1820),IF(ISNUMBER(A1820),IF(AL1820="",(IF(F1820="Short",G1820-H1820,H1820-G1820)*AZ1820-AX1820),(IF(F1820="Short",G1820-J1820,J1820-G1820)*AZ1820-AX1820)),"")))</f>
        <v/>
      </c>
      <c r="AP1820" s="359" t="str">
        <f>IF(Overview!$K$17='Internal Calcs'!$P$22,"",IF(Overview!$K$17='Internal Calcs'!$P$23,IF(AM1820="","",AM1820),IF(ISNUMBER(A1820),IF(AM1820="",(IF(F1820="Short",G1820-H1820,H1820-G1820)*AZ1820-AX1820),(IF(F1820="Short",G1820-L1820,L1820-G1820)*AZ1820-AX1820)),"")))</f>
        <v/>
      </c>
      <c r="AQ1820" s="188" t="str">
        <f t="shared" si="643"/>
        <v/>
      </c>
      <c r="AR1820" s="188" t="str">
        <f t="shared" si="644"/>
        <v/>
      </c>
      <c r="AS1820" s="188" t="str">
        <f t="shared" si="645"/>
        <v/>
      </c>
      <c r="AT1820" s="188" t="str">
        <f>IF(ISNUMBER(A1820),MAX($AS$2:AS1820)-AS1820,"")</f>
        <v/>
      </c>
      <c r="AU1820" s="189" t="str">
        <f t="shared" si="646"/>
        <v/>
      </c>
      <c r="AV1820" s="190" t="str">
        <f t="shared" si="647"/>
        <v/>
      </c>
      <c r="AW1820" s="190" t="str">
        <f t="shared" si="648"/>
        <v/>
      </c>
      <c r="AX1820" s="191" t="str">
        <f ca="1">IF(ISNUMBER($A1820),INDIRECT(CONCATENATE("'Instrument List'!B",(MATCH(E1820,'Instrument List'!A:A,0))-0)),"")</f>
        <v/>
      </c>
      <c r="AY1820" s="191" t="str">
        <f ca="1">IF(ISNUMBER($A1820),INDIRECT(CONCATENATE("'Instrument List'!D",(MATCH(E1820,'Instrument List'!A:A,0))-0)),"")</f>
        <v/>
      </c>
      <c r="AZ1820" s="191" t="str">
        <f ca="1">IF(ISNUMBER($A1820),INDIRECT(CONCATENATE("'Instrument List'!C",(MATCH(E1820,'Instrument List'!A:A,0))-0)),"")</f>
        <v/>
      </c>
      <c r="BA1820" s="192" t="str">
        <f ca="1">IF(ISNUMBER(A1820),INDIRECT(CONCATENATE("'Instrument List'!E",(MATCH(E1820,'Instrument List'!A:A,0))-0)),"")</f>
        <v/>
      </c>
      <c r="BB1820" s="193" t="str">
        <f t="shared" si="649"/>
        <v/>
      </c>
      <c r="BC1820" s="193" t="str">
        <f t="shared" si="650"/>
        <v/>
      </c>
      <c r="BD1820" s="193" t="str">
        <f ca="1">IF(ISNUMBER(A1820),INDIRECT(CONCATENATE("'Instrument List'!F",(MATCH(E1820,'Instrument List'!A:A,0))-0)),"")</f>
        <v/>
      </c>
    </row>
    <row r="1821" spans="1:56">
      <c r="A1821" s="220" t="str">
        <f t="shared" si="630"/>
        <v/>
      </c>
      <c r="B1821" s="221"/>
      <c r="C1821" s="222"/>
      <c r="D1821" s="169"/>
      <c r="E1821" s="169"/>
      <c r="F1821" s="169"/>
      <c r="G1821" s="202"/>
      <c r="H1821" s="217"/>
      <c r="I1821" s="212"/>
      <c r="J1821" s="206"/>
      <c r="K1821" s="212"/>
      <c r="L1821" s="206"/>
      <c r="M1821" s="212"/>
      <c r="N1821" s="206"/>
      <c r="O1821" s="170" t="str">
        <f t="shared" si="631"/>
        <v/>
      </c>
      <c r="P1821" s="171"/>
      <c r="Q1821" s="171"/>
      <c r="R1821" s="171"/>
      <c r="S1821" s="172" t="str">
        <f t="shared" si="632"/>
        <v/>
      </c>
      <c r="T1821" s="172" t="str">
        <f t="shared" si="633"/>
        <v/>
      </c>
      <c r="U1821" s="171"/>
      <c r="V1821" s="171"/>
      <c r="W1821" s="173" t="str">
        <f t="shared" si="634"/>
        <v/>
      </c>
      <c r="X1821" s="173" t="str">
        <f t="shared" si="635"/>
        <v/>
      </c>
      <c r="Y1821" s="173" t="str">
        <f t="shared" si="636"/>
        <v/>
      </c>
      <c r="Z1821" s="171"/>
      <c r="AA1821" s="171"/>
      <c r="AB1821" s="171"/>
      <c r="AC1821" s="172" t="str">
        <f t="shared" si="637"/>
        <v/>
      </c>
      <c r="AD1821" s="172" t="str">
        <f t="shared" si="638"/>
        <v/>
      </c>
      <c r="AE1821" s="174"/>
      <c r="AF1821" s="175" t="str">
        <f t="shared" si="639"/>
        <v/>
      </c>
      <c r="AG1821" s="169"/>
      <c r="AH1821" s="171"/>
      <c r="AI1821" s="171"/>
      <c r="AJ1821" s="169"/>
      <c r="AK1821" s="176" t="str">
        <f t="shared" si="640"/>
        <v/>
      </c>
      <c r="AL1821" s="176" t="str">
        <f t="shared" si="641"/>
        <v/>
      </c>
      <c r="AM1821" s="176" t="str">
        <f t="shared" si="642"/>
        <v/>
      </c>
      <c r="AN1821" s="359" t="str">
        <f>IF(Overview!$K$17='Internal Calcs'!$P$22,IF(AK1821="","",AK1821),IF(Overview!$K$17='Internal Calcs'!$P$23,IF(AK1821="","",AK1821),IF(ISNUMBER(A1821),(IF(F1821="Short",G1821-H1821,H1821-G1821)*AZ1821-AX1821),"")))</f>
        <v/>
      </c>
      <c r="AO1821" s="401" t="str">
        <f>IF(Overview!$K$17='Internal Calcs'!$P$22,IF(AL1821="","",AL1821),IF(Overview!$K$17='Internal Calcs'!$P$23,IF(AL1821="","",AL1821),IF(ISNUMBER(A1821),IF(AL1821="",(IF(F1821="Short",G1821-H1821,H1821-G1821)*AZ1821-AX1821),(IF(F1821="Short",G1821-J1821,J1821-G1821)*AZ1821-AX1821)),"")))</f>
        <v/>
      </c>
      <c r="AP1821" s="359" t="str">
        <f>IF(Overview!$K$17='Internal Calcs'!$P$22,"",IF(Overview!$K$17='Internal Calcs'!$P$23,IF(AM1821="","",AM1821),IF(ISNUMBER(A1821),IF(AM1821="",(IF(F1821="Short",G1821-H1821,H1821-G1821)*AZ1821-AX1821),(IF(F1821="Short",G1821-L1821,L1821-G1821)*AZ1821-AX1821)),"")))</f>
        <v/>
      </c>
      <c r="AQ1821" s="176" t="str">
        <f t="shared" si="643"/>
        <v/>
      </c>
      <c r="AR1821" s="176" t="str">
        <f t="shared" si="644"/>
        <v/>
      </c>
      <c r="AS1821" s="176" t="str">
        <f t="shared" si="645"/>
        <v/>
      </c>
      <c r="AT1821" s="176" t="str">
        <f>IF(ISNUMBER(A1821),MAX($AS$2:AS1821)-AS1821,"")</f>
        <v/>
      </c>
      <c r="AU1821" s="177" t="str">
        <f t="shared" si="646"/>
        <v/>
      </c>
      <c r="AV1821" s="178" t="str">
        <f t="shared" si="647"/>
        <v/>
      </c>
      <c r="AW1821" s="178" t="str">
        <f t="shared" si="648"/>
        <v/>
      </c>
      <c r="AX1821" s="179" t="str">
        <f ca="1">IF(ISNUMBER($A1821),INDIRECT(CONCATENATE("'Instrument List'!B",(MATCH(E1821,'Instrument List'!A:A,0))-0)),"")</f>
        <v/>
      </c>
      <c r="AY1821" s="179" t="str">
        <f ca="1">IF(ISNUMBER($A1821),INDIRECT(CONCATENATE("'Instrument List'!D",(MATCH(E1821,'Instrument List'!A:A,0))-0)),"")</f>
        <v/>
      </c>
      <c r="AZ1821" s="179" t="str">
        <f ca="1">IF(ISNUMBER($A1821),INDIRECT(CONCATENATE("'Instrument List'!C",(MATCH(E1821,'Instrument List'!A:A,0))-0)),"")</f>
        <v/>
      </c>
      <c r="BA1821" s="180" t="str">
        <f ca="1">IF(ISNUMBER(A1821),INDIRECT(CONCATENATE("'Instrument List'!E",(MATCH(E1821,'Instrument List'!A:A,0))-0)),"")</f>
        <v/>
      </c>
      <c r="BB1821" s="181" t="str">
        <f t="shared" si="649"/>
        <v/>
      </c>
      <c r="BC1821" s="181" t="str">
        <f t="shared" si="650"/>
        <v/>
      </c>
      <c r="BD1821" s="181" t="str">
        <f ca="1">IF(ISNUMBER(A1821),INDIRECT(CONCATENATE("'Instrument List'!F",(MATCH(E1821,'Instrument List'!A:A,0))-0)),"")</f>
        <v/>
      </c>
    </row>
    <row r="1822" spans="1:56">
      <c r="A1822" s="223" t="str">
        <f t="shared" si="630"/>
        <v/>
      </c>
      <c r="B1822" s="224"/>
      <c r="C1822" s="225"/>
      <c r="D1822" s="182"/>
      <c r="E1822" s="182"/>
      <c r="F1822" s="182"/>
      <c r="G1822" s="203"/>
      <c r="H1822" s="218"/>
      <c r="I1822" s="213"/>
      <c r="J1822" s="207"/>
      <c r="K1822" s="213"/>
      <c r="L1822" s="207"/>
      <c r="M1822" s="213"/>
      <c r="N1822" s="207"/>
      <c r="O1822" s="183" t="str">
        <f t="shared" si="631"/>
        <v/>
      </c>
      <c r="P1822" s="184"/>
      <c r="Q1822" s="184"/>
      <c r="R1822" s="275"/>
      <c r="S1822" s="185" t="str">
        <f t="shared" si="632"/>
        <v/>
      </c>
      <c r="T1822" s="185" t="str">
        <f t="shared" si="633"/>
        <v/>
      </c>
      <c r="U1822" s="275"/>
      <c r="V1822" s="275"/>
      <c r="W1822" s="276" t="str">
        <f t="shared" si="634"/>
        <v/>
      </c>
      <c r="X1822" s="276" t="str">
        <f t="shared" si="635"/>
        <v/>
      </c>
      <c r="Y1822" s="276" t="str">
        <f t="shared" si="636"/>
        <v/>
      </c>
      <c r="Z1822" s="275"/>
      <c r="AA1822" s="184"/>
      <c r="AB1822" s="184"/>
      <c r="AC1822" s="185" t="str">
        <f t="shared" si="637"/>
        <v/>
      </c>
      <c r="AD1822" s="185" t="str">
        <f t="shared" si="638"/>
        <v/>
      </c>
      <c r="AE1822" s="186"/>
      <c r="AF1822" s="187" t="str">
        <f t="shared" si="639"/>
        <v/>
      </c>
      <c r="AG1822" s="182"/>
      <c r="AH1822" s="184"/>
      <c r="AI1822" s="184"/>
      <c r="AJ1822" s="182"/>
      <c r="AK1822" s="188" t="str">
        <f t="shared" si="640"/>
        <v/>
      </c>
      <c r="AL1822" s="188" t="str">
        <f t="shared" si="641"/>
        <v/>
      </c>
      <c r="AM1822" s="188" t="str">
        <f t="shared" si="642"/>
        <v/>
      </c>
      <c r="AN1822" s="359" t="str">
        <f>IF(Overview!$K$17='Internal Calcs'!$P$22,IF(AK1822="","",AK1822),IF(Overview!$K$17='Internal Calcs'!$P$23,IF(AK1822="","",AK1822),IF(ISNUMBER(A1822),(IF(F1822="Short",G1822-H1822,H1822-G1822)*AZ1822-AX1822),"")))</f>
        <v/>
      </c>
      <c r="AO1822" s="401" t="str">
        <f>IF(Overview!$K$17='Internal Calcs'!$P$22,IF(AL1822="","",AL1822),IF(Overview!$K$17='Internal Calcs'!$P$23,IF(AL1822="","",AL1822),IF(ISNUMBER(A1822),IF(AL1822="",(IF(F1822="Short",G1822-H1822,H1822-G1822)*AZ1822-AX1822),(IF(F1822="Short",G1822-J1822,J1822-G1822)*AZ1822-AX1822)),"")))</f>
        <v/>
      </c>
      <c r="AP1822" s="359" t="str">
        <f>IF(Overview!$K$17='Internal Calcs'!$P$22,"",IF(Overview!$K$17='Internal Calcs'!$P$23,IF(AM1822="","",AM1822),IF(ISNUMBER(A1822),IF(AM1822="",(IF(F1822="Short",G1822-H1822,H1822-G1822)*AZ1822-AX1822),(IF(F1822="Short",G1822-L1822,L1822-G1822)*AZ1822-AX1822)),"")))</f>
        <v/>
      </c>
      <c r="AQ1822" s="188" t="str">
        <f t="shared" si="643"/>
        <v/>
      </c>
      <c r="AR1822" s="188" t="str">
        <f t="shared" si="644"/>
        <v/>
      </c>
      <c r="AS1822" s="188" t="str">
        <f t="shared" si="645"/>
        <v/>
      </c>
      <c r="AT1822" s="188" t="str">
        <f>IF(ISNUMBER(A1822),MAX($AS$2:AS1822)-AS1822,"")</f>
        <v/>
      </c>
      <c r="AU1822" s="189" t="str">
        <f t="shared" si="646"/>
        <v/>
      </c>
      <c r="AV1822" s="190" t="str">
        <f t="shared" si="647"/>
        <v/>
      </c>
      <c r="AW1822" s="190" t="str">
        <f t="shared" si="648"/>
        <v/>
      </c>
      <c r="AX1822" s="191" t="str">
        <f ca="1">IF(ISNUMBER($A1822),INDIRECT(CONCATENATE("'Instrument List'!B",(MATCH(E1822,'Instrument List'!A:A,0))-0)),"")</f>
        <v/>
      </c>
      <c r="AY1822" s="191" t="str">
        <f ca="1">IF(ISNUMBER($A1822),INDIRECT(CONCATENATE("'Instrument List'!D",(MATCH(E1822,'Instrument List'!A:A,0))-0)),"")</f>
        <v/>
      </c>
      <c r="AZ1822" s="191" t="str">
        <f ca="1">IF(ISNUMBER($A1822),INDIRECT(CONCATENATE("'Instrument List'!C",(MATCH(E1822,'Instrument List'!A:A,0))-0)),"")</f>
        <v/>
      </c>
      <c r="BA1822" s="192" t="str">
        <f ca="1">IF(ISNUMBER(A1822),INDIRECT(CONCATENATE("'Instrument List'!E",(MATCH(E1822,'Instrument List'!A:A,0))-0)),"")</f>
        <v/>
      </c>
      <c r="BB1822" s="193" t="str">
        <f t="shared" si="649"/>
        <v/>
      </c>
      <c r="BC1822" s="193" t="str">
        <f t="shared" si="650"/>
        <v/>
      </c>
      <c r="BD1822" s="193" t="str">
        <f ca="1">IF(ISNUMBER(A1822),INDIRECT(CONCATENATE("'Instrument List'!F",(MATCH(E1822,'Instrument List'!A:A,0))-0)),"")</f>
        <v/>
      </c>
    </row>
    <row r="1823" spans="1:56">
      <c r="A1823" s="220" t="str">
        <f t="shared" si="630"/>
        <v/>
      </c>
      <c r="B1823" s="221"/>
      <c r="C1823" s="222"/>
      <c r="D1823" s="169"/>
      <c r="E1823" s="169"/>
      <c r="F1823" s="169"/>
      <c r="G1823" s="202"/>
      <c r="H1823" s="217"/>
      <c r="I1823" s="212"/>
      <c r="J1823" s="206"/>
      <c r="K1823" s="212"/>
      <c r="L1823" s="206"/>
      <c r="M1823" s="212"/>
      <c r="N1823" s="206"/>
      <c r="O1823" s="170" t="str">
        <f t="shared" si="631"/>
        <v/>
      </c>
      <c r="P1823" s="171"/>
      <c r="Q1823" s="171"/>
      <c r="R1823" s="171"/>
      <c r="S1823" s="172" t="str">
        <f t="shared" si="632"/>
        <v/>
      </c>
      <c r="T1823" s="172" t="str">
        <f t="shared" si="633"/>
        <v/>
      </c>
      <c r="U1823" s="171"/>
      <c r="V1823" s="171"/>
      <c r="W1823" s="173" t="str">
        <f t="shared" si="634"/>
        <v/>
      </c>
      <c r="X1823" s="173" t="str">
        <f t="shared" si="635"/>
        <v/>
      </c>
      <c r="Y1823" s="173" t="str">
        <f t="shared" si="636"/>
        <v/>
      </c>
      <c r="Z1823" s="171"/>
      <c r="AA1823" s="171"/>
      <c r="AB1823" s="171"/>
      <c r="AC1823" s="172" t="str">
        <f t="shared" si="637"/>
        <v/>
      </c>
      <c r="AD1823" s="172" t="str">
        <f t="shared" si="638"/>
        <v/>
      </c>
      <c r="AE1823" s="174"/>
      <c r="AF1823" s="175" t="str">
        <f t="shared" si="639"/>
        <v/>
      </c>
      <c r="AG1823" s="169"/>
      <c r="AH1823" s="171"/>
      <c r="AI1823" s="171"/>
      <c r="AJ1823" s="169"/>
      <c r="AK1823" s="176" t="str">
        <f t="shared" si="640"/>
        <v/>
      </c>
      <c r="AL1823" s="176" t="str">
        <f t="shared" si="641"/>
        <v/>
      </c>
      <c r="AM1823" s="176" t="str">
        <f t="shared" si="642"/>
        <v/>
      </c>
      <c r="AN1823" s="359" t="str">
        <f>IF(Overview!$K$17='Internal Calcs'!$P$22,IF(AK1823="","",AK1823),IF(Overview!$K$17='Internal Calcs'!$P$23,IF(AK1823="","",AK1823),IF(ISNUMBER(A1823),(IF(F1823="Short",G1823-H1823,H1823-G1823)*AZ1823-AX1823),"")))</f>
        <v/>
      </c>
      <c r="AO1823" s="401" t="str">
        <f>IF(Overview!$K$17='Internal Calcs'!$P$22,IF(AL1823="","",AL1823),IF(Overview!$K$17='Internal Calcs'!$P$23,IF(AL1823="","",AL1823),IF(ISNUMBER(A1823),IF(AL1823="",(IF(F1823="Short",G1823-H1823,H1823-G1823)*AZ1823-AX1823),(IF(F1823="Short",G1823-J1823,J1823-G1823)*AZ1823-AX1823)),"")))</f>
        <v/>
      </c>
      <c r="AP1823" s="359" t="str">
        <f>IF(Overview!$K$17='Internal Calcs'!$P$22,"",IF(Overview!$K$17='Internal Calcs'!$P$23,IF(AM1823="","",AM1823),IF(ISNUMBER(A1823),IF(AM1823="",(IF(F1823="Short",G1823-H1823,H1823-G1823)*AZ1823-AX1823),(IF(F1823="Short",G1823-L1823,L1823-G1823)*AZ1823-AX1823)),"")))</f>
        <v/>
      </c>
      <c r="AQ1823" s="176" t="str">
        <f t="shared" si="643"/>
        <v/>
      </c>
      <c r="AR1823" s="176" t="str">
        <f t="shared" si="644"/>
        <v/>
      </c>
      <c r="AS1823" s="176" t="str">
        <f t="shared" si="645"/>
        <v/>
      </c>
      <c r="AT1823" s="176" t="str">
        <f>IF(ISNUMBER(A1823),MAX($AS$2:AS1823)-AS1823,"")</f>
        <v/>
      </c>
      <c r="AU1823" s="177" t="str">
        <f t="shared" si="646"/>
        <v/>
      </c>
      <c r="AV1823" s="178" t="str">
        <f t="shared" si="647"/>
        <v/>
      </c>
      <c r="AW1823" s="178" t="str">
        <f t="shared" si="648"/>
        <v/>
      </c>
      <c r="AX1823" s="179" t="str">
        <f ca="1">IF(ISNUMBER($A1823),INDIRECT(CONCATENATE("'Instrument List'!B",(MATCH(E1823,'Instrument List'!A:A,0))-0)),"")</f>
        <v/>
      </c>
      <c r="AY1823" s="179" t="str">
        <f ca="1">IF(ISNUMBER($A1823),INDIRECT(CONCATENATE("'Instrument List'!D",(MATCH(E1823,'Instrument List'!A:A,0))-0)),"")</f>
        <v/>
      </c>
      <c r="AZ1823" s="179" t="str">
        <f ca="1">IF(ISNUMBER($A1823),INDIRECT(CONCATENATE("'Instrument List'!C",(MATCH(E1823,'Instrument List'!A:A,0))-0)),"")</f>
        <v/>
      </c>
      <c r="BA1823" s="180" t="str">
        <f ca="1">IF(ISNUMBER(A1823),INDIRECT(CONCATENATE("'Instrument List'!E",(MATCH(E1823,'Instrument List'!A:A,0))-0)),"")</f>
        <v/>
      </c>
      <c r="BB1823" s="181" t="str">
        <f t="shared" si="649"/>
        <v/>
      </c>
      <c r="BC1823" s="181" t="str">
        <f t="shared" si="650"/>
        <v/>
      </c>
      <c r="BD1823" s="181" t="str">
        <f ca="1">IF(ISNUMBER(A1823),INDIRECT(CONCATENATE("'Instrument List'!F",(MATCH(E1823,'Instrument List'!A:A,0))-0)),"")</f>
        <v/>
      </c>
    </row>
    <row r="1824" spans="1:56">
      <c r="A1824" s="223" t="str">
        <f t="shared" si="630"/>
        <v/>
      </c>
      <c r="B1824" s="224"/>
      <c r="C1824" s="225"/>
      <c r="D1824" s="182"/>
      <c r="E1824" s="182"/>
      <c r="F1824" s="182"/>
      <c r="G1824" s="203"/>
      <c r="H1824" s="218"/>
      <c r="I1824" s="213"/>
      <c r="J1824" s="207"/>
      <c r="K1824" s="213"/>
      <c r="L1824" s="207"/>
      <c r="M1824" s="213"/>
      <c r="N1824" s="207"/>
      <c r="O1824" s="183" t="str">
        <f t="shared" si="631"/>
        <v/>
      </c>
      <c r="P1824" s="184"/>
      <c r="Q1824" s="184"/>
      <c r="R1824" s="275"/>
      <c r="S1824" s="185" t="str">
        <f t="shared" si="632"/>
        <v/>
      </c>
      <c r="T1824" s="185" t="str">
        <f t="shared" si="633"/>
        <v/>
      </c>
      <c r="U1824" s="275"/>
      <c r="V1824" s="275"/>
      <c r="W1824" s="276" t="str">
        <f t="shared" si="634"/>
        <v/>
      </c>
      <c r="X1824" s="276" t="str">
        <f t="shared" si="635"/>
        <v/>
      </c>
      <c r="Y1824" s="276" t="str">
        <f t="shared" si="636"/>
        <v/>
      </c>
      <c r="Z1824" s="275"/>
      <c r="AA1824" s="184"/>
      <c r="AB1824" s="184"/>
      <c r="AC1824" s="185" t="str">
        <f t="shared" si="637"/>
        <v/>
      </c>
      <c r="AD1824" s="185" t="str">
        <f t="shared" si="638"/>
        <v/>
      </c>
      <c r="AE1824" s="186"/>
      <c r="AF1824" s="187" t="str">
        <f t="shared" si="639"/>
        <v/>
      </c>
      <c r="AG1824" s="182"/>
      <c r="AH1824" s="184"/>
      <c r="AI1824" s="184"/>
      <c r="AJ1824" s="182"/>
      <c r="AK1824" s="188" t="str">
        <f t="shared" si="640"/>
        <v/>
      </c>
      <c r="AL1824" s="188" t="str">
        <f t="shared" si="641"/>
        <v/>
      </c>
      <c r="AM1824" s="188" t="str">
        <f t="shared" si="642"/>
        <v/>
      </c>
      <c r="AN1824" s="359" t="str">
        <f>IF(Overview!$K$17='Internal Calcs'!$P$22,IF(AK1824="","",AK1824),IF(Overview!$K$17='Internal Calcs'!$P$23,IF(AK1824="","",AK1824),IF(ISNUMBER(A1824),(IF(F1824="Short",G1824-H1824,H1824-G1824)*AZ1824-AX1824),"")))</f>
        <v/>
      </c>
      <c r="AO1824" s="401" t="str">
        <f>IF(Overview!$K$17='Internal Calcs'!$P$22,IF(AL1824="","",AL1824),IF(Overview!$K$17='Internal Calcs'!$P$23,IF(AL1824="","",AL1824),IF(ISNUMBER(A1824),IF(AL1824="",(IF(F1824="Short",G1824-H1824,H1824-G1824)*AZ1824-AX1824),(IF(F1824="Short",G1824-J1824,J1824-G1824)*AZ1824-AX1824)),"")))</f>
        <v/>
      </c>
      <c r="AP1824" s="359" t="str">
        <f>IF(Overview!$K$17='Internal Calcs'!$P$22,"",IF(Overview!$K$17='Internal Calcs'!$P$23,IF(AM1824="","",AM1824),IF(ISNUMBER(A1824),IF(AM1824="",(IF(F1824="Short",G1824-H1824,H1824-G1824)*AZ1824-AX1824),(IF(F1824="Short",G1824-L1824,L1824-G1824)*AZ1824-AX1824)),"")))</f>
        <v/>
      </c>
      <c r="AQ1824" s="188" t="str">
        <f t="shared" si="643"/>
        <v/>
      </c>
      <c r="AR1824" s="188" t="str">
        <f t="shared" si="644"/>
        <v/>
      </c>
      <c r="AS1824" s="188" t="str">
        <f t="shared" si="645"/>
        <v/>
      </c>
      <c r="AT1824" s="188" t="str">
        <f>IF(ISNUMBER(A1824),MAX($AS$2:AS1824)-AS1824,"")</f>
        <v/>
      </c>
      <c r="AU1824" s="189" t="str">
        <f t="shared" si="646"/>
        <v/>
      </c>
      <c r="AV1824" s="190" t="str">
        <f t="shared" si="647"/>
        <v/>
      </c>
      <c r="AW1824" s="190" t="str">
        <f t="shared" si="648"/>
        <v/>
      </c>
      <c r="AX1824" s="191" t="str">
        <f ca="1">IF(ISNUMBER($A1824),INDIRECT(CONCATENATE("'Instrument List'!B",(MATCH(E1824,'Instrument List'!A:A,0))-0)),"")</f>
        <v/>
      </c>
      <c r="AY1824" s="191" t="str">
        <f ca="1">IF(ISNUMBER($A1824),INDIRECT(CONCATENATE("'Instrument List'!D",(MATCH(E1824,'Instrument List'!A:A,0))-0)),"")</f>
        <v/>
      </c>
      <c r="AZ1824" s="191" t="str">
        <f ca="1">IF(ISNUMBER($A1824),INDIRECT(CONCATENATE("'Instrument List'!C",(MATCH(E1824,'Instrument List'!A:A,0))-0)),"")</f>
        <v/>
      </c>
      <c r="BA1824" s="192" t="str">
        <f ca="1">IF(ISNUMBER(A1824),INDIRECT(CONCATENATE("'Instrument List'!E",(MATCH(E1824,'Instrument List'!A:A,0))-0)),"")</f>
        <v/>
      </c>
      <c r="BB1824" s="193" t="str">
        <f t="shared" si="649"/>
        <v/>
      </c>
      <c r="BC1824" s="193" t="str">
        <f t="shared" si="650"/>
        <v/>
      </c>
      <c r="BD1824" s="193" t="str">
        <f ca="1">IF(ISNUMBER(A1824),INDIRECT(CONCATENATE("'Instrument List'!F",(MATCH(E1824,'Instrument List'!A:A,0))-0)),"")</f>
        <v/>
      </c>
    </row>
    <row r="1825" spans="1:56">
      <c r="A1825" s="220" t="str">
        <f t="shared" si="630"/>
        <v/>
      </c>
      <c r="B1825" s="221"/>
      <c r="C1825" s="222"/>
      <c r="D1825" s="169"/>
      <c r="E1825" s="169"/>
      <c r="F1825" s="169"/>
      <c r="G1825" s="202"/>
      <c r="H1825" s="217"/>
      <c r="I1825" s="212"/>
      <c r="J1825" s="206"/>
      <c r="K1825" s="212"/>
      <c r="L1825" s="206"/>
      <c r="M1825" s="212"/>
      <c r="N1825" s="206"/>
      <c r="O1825" s="170" t="str">
        <f t="shared" si="631"/>
        <v/>
      </c>
      <c r="P1825" s="171"/>
      <c r="Q1825" s="171"/>
      <c r="R1825" s="171"/>
      <c r="S1825" s="172" t="str">
        <f t="shared" si="632"/>
        <v/>
      </c>
      <c r="T1825" s="172" t="str">
        <f t="shared" si="633"/>
        <v/>
      </c>
      <c r="U1825" s="171"/>
      <c r="V1825" s="171"/>
      <c r="W1825" s="173" t="str">
        <f t="shared" si="634"/>
        <v/>
      </c>
      <c r="X1825" s="173" t="str">
        <f t="shared" si="635"/>
        <v/>
      </c>
      <c r="Y1825" s="173" t="str">
        <f t="shared" si="636"/>
        <v/>
      </c>
      <c r="Z1825" s="171"/>
      <c r="AA1825" s="171"/>
      <c r="AB1825" s="171"/>
      <c r="AC1825" s="172" t="str">
        <f t="shared" si="637"/>
        <v/>
      </c>
      <c r="AD1825" s="172" t="str">
        <f t="shared" si="638"/>
        <v/>
      </c>
      <c r="AE1825" s="174"/>
      <c r="AF1825" s="175" t="str">
        <f t="shared" si="639"/>
        <v/>
      </c>
      <c r="AG1825" s="169"/>
      <c r="AH1825" s="171"/>
      <c r="AI1825" s="171"/>
      <c r="AJ1825" s="169"/>
      <c r="AK1825" s="176" t="str">
        <f t="shared" si="640"/>
        <v/>
      </c>
      <c r="AL1825" s="176" t="str">
        <f t="shared" si="641"/>
        <v/>
      </c>
      <c r="AM1825" s="176" t="str">
        <f t="shared" si="642"/>
        <v/>
      </c>
      <c r="AN1825" s="359" t="str">
        <f>IF(Overview!$K$17='Internal Calcs'!$P$22,IF(AK1825="","",AK1825),IF(Overview!$K$17='Internal Calcs'!$P$23,IF(AK1825="","",AK1825),IF(ISNUMBER(A1825),(IF(F1825="Short",G1825-H1825,H1825-G1825)*AZ1825-AX1825),"")))</f>
        <v/>
      </c>
      <c r="AO1825" s="401" t="str">
        <f>IF(Overview!$K$17='Internal Calcs'!$P$22,IF(AL1825="","",AL1825),IF(Overview!$K$17='Internal Calcs'!$P$23,IF(AL1825="","",AL1825),IF(ISNUMBER(A1825),IF(AL1825="",(IF(F1825="Short",G1825-H1825,H1825-G1825)*AZ1825-AX1825),(IF(F1825="Short",G1825-J1825,J1825-G1825)*AZ1825-AX1825)),"")))</f>
        <v/>
      </c>
      <c r="AP1825" s="359" t="str">
        <f>IF(Overview!$K$17='Internal Calcs'!$P$22,"",IF(Overview!$K$17='Internal Calcs'!$P$23,IF(AM1825="","",AM1825),IF(ISNUMBER(A1825),IF(AM1825="",(IF(F1825="Short",G1825-H1825,H1825-G1825)*AZ1825-AX1825),(IF(F1825="Short",G1825-L1825,L1825-G1825)*AZ1825-AX1825)),"")))</f>
        <v/>
      </c>
      <c r="AQ1825" s="176" t="str">
        <f t="shared" si="643"/>
        <v/>
      </c>
      <c r="AR1825" s="176" t="str">
        <f t="shared" si="644"/>
        <v/>
      </c>
      <c r="AS1825" s="176" t="str">
        <f t="shared" si="645"/>
        <v/>
      </c>
      <c r="AT1825" s="176" t="str">
        <f>IF(ISNUMBER(A1825),MAX($AS$2:AS1825)-AS1825,"")</f>
        <v/>
      </c>
      <c r="AU1825" s="177" t="str">
        <f t="shared" si="646"/>
        <v/>
      </c>
      <c r="AV1825" s="178" t="str">
        <f t="shared" si="647"/>
        <v/>
      </c>
      <c r="AW1825" s="178" t="str">
        <f t="shared" si="648"/>
        <v/>
      </c>
      <c r="AX1825" s="179" t="str">
        <f ca="1">IF(ISNUMBER($A1825),INDIRECT(CONCATENATE("'Instrument List'!B",(MATCH(E1825,'Instrument List'!A:A,0))-0)),"")</f>
        <v/>
      </c>
      <c r="AY1825" s="179" t="str">
        <f ca="1">IF(ISNUMBER($A1825),INDIRECT(CONCATENATE("'Instrument List'!D",(MATCH(E1825,'Instrument List'!A:A,0))-0)),"")</f>
        <v/>
      </c>
      <c r="AZ1825" s="179" t="str">
        <f ca="1">IF(ISNUMBER($A1825),INDIRECT(CONCATENATE("'Instrument List'!C",(MATCH(E1825,'Instrument List'!A:A,0))-0)),"")</f>
        <v/>
      </c>
      <c r="BA1825" s="180" t="str">
        <f ca="1">IF(ISNUMBER(A1825),INDIRECT(CONCATENATE("'Instrument List'!E",(MATCH(E1825,'Instrument List'!A:A,0))-0)),"")</f>
        <v/>
      </c>
      <c r="BB1825" s="181" t="str">
        <f t="shared" si="649"/>
        <v/>
      </c>
      <c r="BC1825" s="181" t="str">
        <f t="shared" si="650"/>
        <v/>
      </c>
      <c r="BD1825" s="181" t="str">
        <f ca="1">IF(ISNUMBER(A1825),INDIRECT(CONCATENATE("'Instrument List'!F",(MATCH(E1825,'Instrument List'!A:A,0))-0)),"")</f>
        <v/>
      </c>
    </row>
    <row r="1826" spans="1:56">
      <c r="A1826" s="223" t="str">
        <f t="shared" si="630"/>
        <v/>
      </c>
      <c r="B1826" s="224"/>
      <c r="C1826" s="225"/>
      <c r="D1826" s="182"/>
      <c r="E1826" s="182"/>
      <c r="F1826" s="182"/>
      <c r="G1826" s="203"/>
      <c r="H1826" s="218"/>
      <c r="I1826" s="213"/>
      <c r="J1826" s="207"/>
      <c r="K1826" s="213"/>
      <c r="L1826" s="207"/>
      <c r="M1826" s="213"/>
      <c r="N1826" s="207"/>
      <c r="O1826" s="183" t="str">
        <f t="shared" si="631"/>
        <v/>
      </c>
      <c r="P1826" s="184"/>
      <c r="Q1826" s="184"/>
      <c r="R1826" s="275"/>
      <c r="S1826" s="185" t="str">
        <f t="shared" si="632"/>
        <v/>
      </c>
      <c r="T1826" s="185" t="str">
        <f t="shared" si="633"/>
        <v/>
      </c>
      <c r="U1826" s="275"/>
      <c r="V1826" s="275"/>
      <c r="W1826" s="276" t="str">
        <f t="shared" si="634"/>
        <v/>
      </c>
      <c r="X1826" s="276" t="str">
        <f t="shared" si="635"/>
        <v/>
      </c>
      <c r="Y1826" s="276" t="str">
        <f t="shared" si="636"/>
        <v/>
      </c>
      <c r="Z1826" s="275"/>
      <c r="AA1826" s="184"/>
      <c r="AB1826" s="184"/>
      <c r="AC1826" s="185" t="str">
        <f t="shared" si="637"/>
        <v/>
      </c>
      <c r="AD1826" s="185" t="str">
        <f t="shared" si="638"/>
        <v/>
      </c>
      <c r="AE1826" s="186"/>
      <c r="AF1826" s="187" t="str">
        <f t="shared" si="639"/>
        <v/>
      </c>
      <c r="AG1826" s="182"/>
      <c r="AH1826" s="184"/>
      <c r="AI1826" s="184"/>
      <c r="AJ1826" s="182"/>
      <c r="AK1826" s="188" t="str">
        <f t="shared" si="640"/>
        <v/>
      </c>
      <c r="AL1826" s="188" t="str">
        <f t="shared" si="641"/>
        <v/>
      </c>
      <c r="AM1826" s="188" t="str">
        <f t="shared" si="642"/>
        <v/>
      </c>
      <c r="AN1826" s="359" t="str">
        <f>IF(Overview!$K$17='Internal Calcs'!$P$22,IF(AK1826="","",AK1826),IF(Overview!$K$17='Internal Calcs'!$P$23,IF(AK1826="","",AK1826),IF(ISNUMBER(A1826),(IF(F1826="Short",G1826-H1826,H1826-G1826)*AZ1826-AX1826),"")))</f>
        <v/>
      </c>
      <c r="AO1826" s="401" t="str">
        <f>IF(Overview!$K$17='Internal Calcs'!$P$22,IF(AL1826="","",AL1826),IF(Overview!$K$17='Internal Calcs'!$P$23,IF(AL1826="","",AL1826),IF(ISNUMBER(A1826),IF(AL1826="",(IF(F1826="Short",G1826-H1826,H1826-G1826)*AZ1826-AX1826),(IF(F1826="Short",G1826-J1826,J1826-G1826)*AZ1826-AX1826)),"")))</f>
        <v/>
      </c>
      <c r="AP1826" s="359" t="str">
        <f>IF(Overview!$K$17='Internal Calcs'!$P$22,"",IF(Overview!$K$17='Internal Calcs'!$P$23,IF(AM1826="","",AM1826),IF(ISNUMBER(A1826),IF(AM1826="",(IF(F1826="Short",G1826-H1826,H1826-G1826)*AZ1826-AX1826),(IF(F1826="Short",G1826-L1826,L1826-G1826)*AZ1826-AX1826)),"")))</f>
        <v/>
      </c>
      <c r="AQ1826" s="188" t="str">
        <f t="shared" si="643"/>
        <v/>
      </c>
      <c r="AR1826" s="188" t="str">
        <f t="shared" si="644"/>
        <v/>
      </c>
      <c r="AS1826" s="188" t="str">
        <f t="shared" si="645"/>
        <v/>
      </c>
      <c r="AT1826" s="188" t="str">
        <f>IF(ISNUMBER(A1826),MAX($AS$2:AS1826)-AS1826,"")</f>
        <v/>
      </c>
      <c r="AU1826" s="189" t="str">
        <f t="shared" si="646"/>
        <v/>
      </c>
      <c r="AV1826" s="190" t="str">
        <f t="shared" si="647"/>
        <v/>
      </c>
      <c r="AW1826" s="190" t="str">
        <f t="shared" si="648"/>
        <v/>
      </c>
      <c r="AX1826" s="191" t="str">
        <f ca="1">IF(ISNUMBER($A1826),INDIRECT(CONCATENATE("'Instrument List'!B",(MATCH(E1826,'Instrument List'!A:A,0))-0)),"")</f>
        <v/>
      </c>
      <c r="AY1826" s="191" t="str">
        <f ca="1">IF(ISNUMBER($A1826),INDIRECT(CONCATENATE("'Instrument List'!D",(MATCH(E1826,'Instrument List'!A:A,0))-0)),"")</f>
        <v/>
      </c>
      <c r="AZ1826" s="191" t="str">
        <f ca="1">IF(ISNUMBER($A1826),INDIRECT(CONCATENATE("'Instrument List'!C",(MATCH(E1826,'Instrument List'!A:A,0))-0)),"")</f>
        <v/>
      </c>
      <c r="BA1826" s="192" t="str">
        <f ca="1">IF(ISNUMBER(A1826),INDIRECT(CONCATENATE("'Instrument List'!E",(MATCH(E1826,'Instrument List'!A:A,0))-0)),"")</f>
        <v/>
      </c>
      <c r="BB1826" s="193" t="str">
        <f t="shared" si="649"/>
        <v/>
      </c>
      <c r="BC1826" s="193" t="str">
        <f t="shared" si="650"/>
        <v/>
      </c>
      <c r="BD1826" s="193" t="str">
        <f ca="1">IF(ISNUMBER(A1826),INDIRECT(CONCATENATE("'Instrument List'!F",(MATCH(E1826,'Instrument List'!A:A,0))-0)),"")</f>
        <v/>
      </c>
    </row>
    <row r="1827" spans="1:56">
      <c r="A1827" s="220" t="str">
        <f t="shared" si="630"/>
        <v/>
      </c>
      <c r="B1827" s="221"/>
      <c r="C1827" s="222"/>
      <c r="D1827" s="169"/>
      <c r="E1827" s="169"/>
      <c r="F1827" s="169"/>
      <c r="G1827" s="202"/>
      <c r="H1827" s="217"/>
      <c r="I1827" s="212"/>
      <c r="J1827" s="206"/>
      <c r="K1827" s="212"/>
      <c r="L1827" s="206"/>
      <c r="M1827" s="212"/>
      <c r="N1827" s="206"/>
      <c r="O1827" s="170" t="str">
        <f t="shared" si="631"/>
        <v/>
      </c>
      <c r="P1827" s="171"/>
      <c r="Q1827" s="171"/>
      <c r="R1827" s="171"/>
      <c r="S1827" s="172" t="str">
        <f t="shared" si="632"/>
        <v/>
      </c>
      <c r="T1827" s="172" t="str">
        <f t="shared" si="633"/>
        <v/>
      </c>
      <c r="U1827" s="171"/>
      <c r="V1827" s="171"/>
      <c r="W1827" s="173" t="str">
        <f t="shared" si="634"/>
        <v/>
      </c>
      <c r="X1827" s="173" t="str">
        <f t="shared" si="635"/>
        <v/>
      </c>
      <c r="Y1827" s="173" t="str">
        <f t="shared" si="636"/>
        <v/>
      </c>
      <c r="Z1827" s="171"/>
      <c r="AA1827" s="171"/>
      <c r="AB1827" s="171"/>
      <c r="AC1827" s="172" t="str">
        <f t="shared" si="637"/>
        <v/>
      </c>
      <c r="AD1827" s="172" t="str">
        <f t="shared" si="638"/>
        <v/>
      </c>
      <c r="AE1827" s="174"/>
      <c r="AF1827" s="175" t="str">
        <f t="shared" si="639"/>
        <v/>
      </c>
      <c r="AG1827" s="169"/>
      <c r="AH1827" s="171"/>
      <c r="AI1827" s="171"/>
      <c r="AJ1827" s="169"/>
      <c r="AK1827" s="176" t="str">
        <f t="shared" si="640"/>
        <v/>
      </c>
      <c r="AL1827" s="176" t="str">
        <f t="shared" si="641"/>
        <v/>
      </c>
      <c r="AM1827" s="176" t="str">
        <f t="shared" si="642"/>
        <v/>
      </c>
      <c r="AN1827" s="359" t="str">
        <f>IF(Overview!$K$17='Internal Calcs'!$P$22,IF(AK1827="","",AK1827),IF(Overview!$K$17='Internal Calcs'!$P$23,IF(AK1827="","",AK1827),IF(ISNUMBER(A1827),(IF(F1827="Short",G1827-H1827,H1827-G1827)*AZ1827-AX1827),"")))</f>
        <v/>
      </c>
      <c r="AO1827" s="401" t="str">
        <f>IF(Overview!$K$17='Internal Calcs'!$P$22,IF(AL1827="","",AL1827),IF(Overview!$K$17='Internal Calcs'!$P$23,IF(AL1827="","",AL1827),IF(ISNUMBER(A1827),IF(AL1827="",(IF(F1827="Short",G1827-H1827,H1827-G1827)*AZ1827-AX1827),(IF(F1827="Short",G1827-J1827,J1827-G1827)*AZ1827-AX1827)),"")))</f>
        <v/>
      </c>
      <c r="AP1827" s="359" t="str">
        <f>IF(Overview!$K$17='Internal Calcs'!$P$22,"",IF(Overview!$K$17='Internal Calcs'!$P$23,IF(AM1827="","",AM1827),IF(ISNUMBER(A1827),IF(AM1827="",(IF(F1827="Short",G1827-H1827,H1827-G1827)*AZ1827-AX1827),(IF(F1827="Short",G1827-L1827,L1827-G1827)*AZ1827-AX1827)),"")))</f>
        <v/>
      </c>
      <c r="AQ1827" s="176" t="str">
        <f t="shared" si="643"/>
        <v/>
      </c>
      <c r="AR1827" s="176" t="str">
        <f t="shared" si="644"/>
        <v/>
      </c>
      <c r="AS1827" s="176" t="str">
        <f t="shared" si="645"/>
        <v/>
      </c>
      <c r="AT1827" s="176" t="str">
        <f>IF(ISNUMBER(A1827),MAX($AS$2:AS1827)-AS1827,"")</f>
        <v/>
      </c>
      <c r="AU1827" s="177" t="str">
        <f t="shared" si="646"/>
        <v/>
      </c>
      <c r="AV1827" s="178" t="str">
        <f t="shared" si="647"/>
        <v/>
      </c>
      <c r="AW1827" s="178" t="str">
        <f t="shared" si="648"/>
        <v/>
      </c>
      <c r="AX1827" s="179" t="str">
        <f ca="1">IF(ISNUMBER($A1827),INDIRECT(CONCATENATE("'Instrument List'!B",(MATCH(E1827,'Instrument List'!A:A,0))-0)),"")</f>
        <v/>
      </c>
      <c r="AY1827" s="179" t="str">
        <f ca="1">IF(ISNUMBER($A1827),INDIRECT(CONCATENATE("'Instrument List'!D",(MATCH(E1827,'Instrument List'!A:A,0))-0)),"")</f>
        <v/>
      </c>
      <c r="AZ1827" s="179" t="str">
        <f ca="1">IF(ISNUMBER($A1827),INDIRECT(CONCATENATE("'Instrument List'!C",(MATCH(E1827,'Instrument List'!A:A,0))-0)),"")</f>
        <v/>
      </c>
      <c r="BA1827" s="180" t="str">
        <f ca="1">IF(ISNUMBER(A1827),INDIRECT(CONCATENATE("'Instrument List'!E",(MATCH(E1827,'Instrument List'!A:A,0))-0)),"")</f>
        <v/>
      </c>
      <c r="BB1827" s="181" t="str">
        <f t="shared" si="649"/>
        <v/>
      </c>
      <c r="BC1827" s="181" t="str">
        <f t="shared" si="650"/>
        <v/>
      </c>
      <c r="BD1827" s="181" t="str">
        <f ca="1">IF(ISNUMBER(A1827),INDIRECT(CONCATENATE("'Instrument List'!F",(MATCH(E1827,'Instrument List'!A:A,0))-0)),"")</f>
        <v/>
      </c>
    </row>
    <row r="1828" spans="1:56">
      <c r="A1828" s="223" t="str">
        <f t="shared" si="630"/>
        <v/>
      </c>
      <c r="B1828" s="224"/>
      <c r="C1828" s="225"/>
      <c r="D1828" s="182"/>
      <c r="E1828" s="182"/>
      <c r="F1828" s="182"/>
      <c r="G1828" s="203"/>
      <c r="H1828" s="218"/>
      <c r="I1828" s="213"/>
      <c r="J1828" s="207"/>
      <c r="K1828" s="213"/>
      <c r="L1828" s="207"/>
      <c r="M1828" s="213"/>
      <c r="N1828" s="207"/>
      <c r="O1828" s="183" t="str">
        <f t="shared" si="631"/>
        <v/>
      </c>
      <c r="P1828" s="184"/>
      <c r="Q1828" s="184"/>
      <c r="R1828" s="275"/>
      <c r="S1828" s="185" t="str">
        <f t="shared" si="632"/>
        <v/>
      </c>
      <c r="T1828" s="185" t="str">
        <f t="shared" si="633"/>
        <v/>
      </c>
      <c r="U1828" s="275"/>
      <c r="V1828" s="275"/>
      <c r="W1828" s="276" t="str">
        <f t="shared" si="634"/>
        <v/>
      </c>
      <c r="X1828" s="276" t="str">
        <f t="shared" si="635"/>
        <v/>
      </c>
      <c r="Y1828" s="276" t="str">
        <f t="shared" si="636"/>
        <v/>
      </c>
      <c r="Z1828" s="275"/>
      <c r="AA1828" s="184"/>
      <c r="AB1828" s="184"/>
      <c r="AC1828" s="185" t="str">
        <f t="shared" si="637"/>
        <v/>
      </c>
      <c r="AD1828" s="185" t="str">
        <f t="shared" si="638"/>
        <v/>
      </c>
      <c r="AE1828" s="186"/>
      <c r="AF1828" s="187" t="str">
        <f t="shared" si="639"/>
        <v/>
      </c>
      <c r="AG1828" s="182"/>
      <c r="AH1828" s="184"/>
      <c r="AI1828" s="184"/>
      <c r="AJ1828" s="182"/>
      <c r="AK1828" s="188" t="str">
        <f t="shared" si="640"/>
        <v/>
      </c>
      <c r="AL1828" s="188" t="str">
        <f t="shared" si="641"/>
        <v/>
      </c>
      <c r="AM1828" s="188" t="str">
        <f t="shared" si="642"/>
        <v/>
      </c>
      <c r="AN1828" s="359" t="str">
        <f>IF(Overview!$K$17='Internal Calcs'!$P$22,IF(AK1828="","",AK1828),IF(Overview!$K$17='Internal Calcs'!$P$23,IF(AK1828="","",AK1828),IF(ISNUMBER(A1828),(IF(F1828="Short",G1828-H1828,H1828-G1828)*AZ1828-AX1828),"")))</f>
        <v/>
      </c>
      <c r="AO1828" s="401" t="str">
        <f>IF(Overview!$K$17='Internal Calcs'!$P$22,IF(AL1828="","",AL1828),IF(Overview!$K$17='Internal Calcs'!$P$23,IF(AL1828="","",AL1828),IF(ISNUMBER(A1828),IF(AL1828="",(IF(F1828="Short",G1828-H1828,H1828-G1828)*AZ1828-AX1828),(IF(F1828="Short",G1828-J1828,J1828-G1828)*AZ1828-AX1828)),"")))</f>
        <v/>
      </c>
      <c r="AP1828" s="359" t="str">
        <f>IF(Overview!$K$17='Internal Calcs'!$P$22,"",IF(Overview!$K$17='Internal Calcs'!$P$23,IF(AM1828="","",AM1828),IF(ISNUMBER(A1828),IF(AM1828="",(IF(F1828="Short",G1828-H1828,H1828-G1828)*AZ1828-AX1828),(IF(F1828="Short",G1828-L1828,L1828-G1828)*AZ1828-AX1828)),"")))</f>
        <v/>
      </c>
      <c r="AQ1828" s="188" t="str">
        <f t="shared" si="643"/>
        <v/>
      </c>
      <c r="AR1828" s="188" t="str">
        <f t="shared" si="644"/>
        <v/>
      </c>
      <c r="AS1828" s="188" t="str">
        <f t="shared" si="645"/>
        <v/>
      </c>
      <c r="AT1828" s="188" t="str">
        <f>IF(ISNUMBER(A1828),MAX($AS$2:AS1828)-AS1828,"")</f>
        <v/>
      </c>
      <c r="AU1828" s="189" t="str">
        <f t="shared" si="646"/>
        <v/>
      </c>
      <c r="AV1828" s="190" t="str">
        <f t="shared" si="647"/>
        <v/>
      </c>
      <c r="AW1828" s="190" t="str">
        <f t="shared" si="648"/>
        <v/>
      </c>
      <c r="AX1828" s="191" t="str">
        <f ca="1">IF(ISNUMBER($A1828),INDIRECT(CONCATENATE("'Instrument List'!B",(MATCH(E1828,'Instrument List'!A:A,0))-0)),"")</f>
        <v/>
      </c>
      <c r="AY1828" s="191" t="str">
        <f ca="1">IF(ISNUMBER($A1828),INDIRECT(CONCATENATE("'Instrument List'!D",(MATCH(E1828,'Instrument List'!A:A,0))-0)),"")</f>
        <v/>
      </c>
      <c r="AZ1828" s="191" t="str">
        <f ca="1">IF(ISNUMBER($A1828),INDIRECT(CONCATENATE("'Instrument List'!C",(MATCH(E1828,'Instrument List'!A:A,0))-0)),"")</f>
        <v/>
      </c>
      <c r="BA1828" s="192" t="str">
        <f ca="1">IF(ISNUMBER(A1828),INDIRECT(CONCATENATE("'Instrument List'!E",(MATCH(E1828,'Instrument List'!A:A,0))-0)),"")</f>
        <v/>
      </c>
      <c r="BB1828" s="193" t="str">
        <f t="shared" si="649"/>
        <v/>
      </c>
      <c r="BC1828" s="193" t="str">
        <f t="shared" si="650"/>
        <v/>
      </c>
      <c r="BD1828" s="193" t="str">
        <f ca="1">IF(ISNUMBER(A1828),INDIRECT(CONCATENATE("'Instrument List'!F",(MATCH(E1828,'Instrument List'!A:A,0))-0)),"")</f>
        <v/>
      </c>
    </row>
    <row r="1829" spans="1:56">
      <c r="A1829" s="220" t="str">
        <f t="shared" si="630"/>
        <v/>
      </c>
      <c r="B1829" s="221"/>
      <c r="C1829" s="222"/>
      <c r="D1829" s="169"/>
      <c r="E1829" s="169"/>
      <c r="F1829" s="169"/>
      <c r="G1829" s="202"/>
      <c r="H1829" s="217"/>
      <c r="I1829" s="212"/>
      <c r="J1829" s="206"/>
      <c r="K1829" s="212"/>
      <c r="L1829" s="206"/>
      <c r="M1829" s="212"/>
      <c r="N1829" s="206"/>
      <c r="O1829" s="170" t="str">
        <f t="shared" si="631"/>
        <v/>
      </c>
      <c r="P1829" s="171"/>
      <c r="Q1829" s="171"/>
      <c r="R1829" s="171"/>
      <c r="S1829" s="172" t="str">
        <f t="shared" si="632"/>
        <v/>
      </c>
      <c r="T1829" s="172" t="str">
        <f t="shared" si="633"/>
        <v/>
      </c>
      <c r="U1829" s="171"/>
      <c r="V1829" s="171"/>
      <c r="W1829" s="173" t="str">
        <f t="shared" si="634"/>
        <v/>
      </c>
      <c r="X1829" s="173" t="str">
        <f t="shared" si="635"/>
        <v/>
      </c>
      <c r="Y1829" s="173" t="str">
        <f t="shared" si="636"/>
        <v/>
      </c>
      <c r="Z1829" s="171"/>
      <c r="AA1829" s="171"/>
      <c r="AB1829" s="171"/>
      <c r="AC1829" s="172" t="str">
        <f t="shared" si="637"/>
        <v/>
      </c>
      <c r="AD1829" s="172" t="str">
        <f t="shared" si="638"/>
        <v/>
      </c>
      <c r="AE1829" s="174"/>
      <c r="AF1829" s="175" t="str">
        <f t="shared" si="639"/>
        <v/>
      </c>
      <c r="AG1829" s="169"/>
      <c r="AH1829" s="171"/>
      <c r="AI1829" s="171"/>
      <c r="AJ1829" s="169"/>
      <c r="AK1829" s="176" t="str">
        <f t="shared" si="640"/>
        <v/>
      </c>
      <c r="AL1829" s="176" t="str">
        <f t="shared" si="641"/>
        <v/>
      </c>
      <c r="AM1829" s="176" t="str">
        <f t="shared" si="642"/>
        <v/>
      </c>
      <c r="AN1829" s="359" t="str">
        <f>IF(Overview!$K$17='Internal Calcs'!$P$22,IF(AK1829="","",AK1829),IF(Overview!$K$17='Internal Calcs'!$P$23,IF(AK1829="","",AK1829),IF(ISNUMBER(A1829),(IF(F1829="Short",G1829-H1829,H1829-G1829)*AZ1829-AX1829),"")))</f>
        <v/>
      </c>
      <c r="AO1829" s="401" t="str">
        <f>IF(Overview!$K$17='Internal Calcs'!$P$22,IF(AL1829="","",AL1829),IF(Overview!$K$17='Internal Calcs'!$P$23,IF(AL1829="","",AL1829),IF(ISNUMBER(A1829),IF(AL1829="",(IF(F1829="Short",G1829-H1829,H1829-G1829)*AZ1829-AX1829),(IF(F1829="Short",G1829-J1829,J1829-G1829)*AZ1829-AX1829)),"")))</f>
        <v/>
      </c>
      <c r="AP1829" s="359" t="str">
        <f>IF(Overview!$K$17='Internal Calcs'!$P$22,"",IF(Overview!$K$17='Internal Calcs'!$P$23,IF(AM1829="","",AM1829),IF(ISNUMBER(A1829),IF(AM1829="",(IF(F1829="Short",G1829-H1829,H1829-G1829)*AZ1829-AX1829),(IF(F1829="Short",G1829-L1829,L1829-G1829)*AZ1829-AX1829)),"")))</f>
        <v/>
      </c>
      <c r="AQ1829" s="176" t="str">
        <f t="shared" si="643"/>
        <v/>
      </c>
      <c r="AR1829" s="176" t="str">
        <f t="shared" si="644"/>
        <v/>
      </c>
      <c r="AS1829" s="176" t="str">
        <f t="shared" si="645"/>
        <v/>
      </c>
      <c r="AT1829" s="176" t="str">
        <f>IF(ISNUMBER(A1829),MAX($AS$2:AS1829)-AS1829,"")</f>
        <v/>
      </c>
      <c r="AU1829" s="177" t="str">
        <f t="shared" si="646"/>
        <v/>
      </c>
      <c r="AV1829" s="178" t="str">
        <f t="shared" si="647"/>
        <v/>
      </c>
      <c r="AW1829" s="178" t="str">
        <f t="shared" si="648"/>
        <v/>
      </c>
      <c r="AX1829" s="179" t="str">
        <f ca="1">IF(ISNUMBER($A1829),INDIRECT(CONCATENATE("'Instrument List'!B",(MATCH(E1829,'Instrument List'!A:A,0))-0)),"")</f>
        <v/>
      </c>
      <c r="AY1829" s="179" t="str">
        <f ca="1">IF(ISNUMBER($A1829),INDIRECT(CONCATENATE("'Instrument List'!D",(MATCH(E1829,'Instrument List'!A:A,0))-0)),"")</f>
        <v/>
      </c>
      <c r="AZ1829" s="179" t="str">
        <f ca="1">IF(ISNUMBER($A1829),INDIRECT(CONCATENATE("'Instrument List'!C",(MATCH(E1829,'Instrument List'!A:A,0))-0)),"")</f>
        <v/>
      </c>
      <c r="BA1829" s="180" t="str">
        <f ca="1">IF(ISNUMBER(A1829),INDIRECT(CONCATENATE("'Instrument List'!E",(MATCH(E1829,'Instrument List'!A:A,0))-0)),"")</f>
        <v/>
      </c>
      <c r="BB1829" s="181" t="str">
        <f t="shared" si="649"/>
        <v/>
      </c>
      <c r="BC1829" s="181" t="str">
        <f t="shared" si="650"/>
        <v/>
      </c>
      <c r="BD1829" s="181" t="str">
        <f ca="1">IF(ISNUMBER(A1829),INDIRECT(CONCATENATE("'Instrument List'!F",(MATCH(E1829,'Instrument List'!A:A,0))-0)),"")</f>
        <v/>
      </c>
    </row>
    <row r="1830" spans="1:56">
      <c r="A1830" s="223" t="str">
        <f t="shared" si="630"/>
        <v/>
      </c>
      <c r="B1830" s="224"/>
      <c r="C1830" s="225"/>
      <c r="D1830" s="182"/>
      <c r="E1830" s="182"/>
      <c r="F1830" s="182"/>
      <c r="G1830" s="203"/>
      <c r="H1830" s="218"/>
      <c r="I1830" s="213"/>
      <c r="J1830" s="207"/>
      <c r="K1830" s="213"/>
      <c r="L1830" s="207"/>
      <c r="M1830" s="213"/>
      <c r="N1830" s="207"/>
      <c r="O1830" s="183" t="str">
        <f t="shared" si="631"/>
        <v/>
      </c>
      <c r="P1830" s="184"/>
      <c r="Q1830" s="184"/>
      <c r="R1830" s="275"/>
      <c r="S1830" s="185" t="str">
        <f t="shared" si="632"/>
        <v/>
      </c>
      <c r="T1830" s="185" t="str">
        <f t="shared" si="633"/>
        <v/>
      </c>
      <c r="U1830" s="275"/>
      <c r="V1830" s="275"/>
      <c r="W1830" s="276" t="str">
        <f t="shared" si="634"/>
        <v/>
      </c>
      <c r="X1830" s="276" t="str">
        <f t="shared" si="635"/>
        <v/>
      </c>
      <c r="Y1830" s="276" t="str">
        <f t="shared" si="636"/>
        <v/>
      </c>
      <c r="Z1830" s="275"/>
      <c r="AA1830" s="184"/>
      <c r="AB1830" s="184"/>
      <c r="AC1830" s="185" t="str">
        <f t="shared" si="637"/>
        <v/>
      </c>
      <c r="AD1830" s="185" t="str">
        <f t="shared" si="638"/>
        <v/>
      </c>
      <c r="AE1830" s="186"/>
      <c r="AF1830" s="187" t="str">
        <f t="shared" si="639"/>
        <v/>
      </c>
      <c r="AG1830" s="182"/>
      <c r="AH1830" s="184"/>
      <c r="AI1830" s="184"/>
      <c r="AJ1830" s="182"/>
      <c r="AK1830" s="188" t="str">
        <f t="shared" si="640"/>
        <v/>
      </c>
      <c r="AL1830" s="188" t="str">
        <f t="shared" si="641"/>
        <v/>
      </c>
      <c r="AM1830" s="188" t="str">
        <f t="shared" si="642"/>
        <v/>
      </c>
      <c r="AN1830" s="359" t="str">
        <f>IF(Overview!$K$17='Internal Calcs'!$P$22,IF(AK1830="","",AK1830),IF(Overview!$K$17='Internal Calcs'!$P$23,IF(AK1830="","",AK1830),IF(ISNUMBER(A1830),(IF(F1830="Short",G1830-H1830,H1830-G1830)*AZ1830-AX1830),"")))</f>
        <v/>
      </c>
      <c r="AO1830" s="401" t="str">
        <f>IF(Overview!$K$17='Internal Calcs'!$P$22,IF(AL1830="","",AL1830),IF(Overview!$K$17='Internal Calcs'!$P$23,IF(AL1830="","",AL1830),IF(ISNUMBER(A1830),IF(AL1830="",(IF(F1830="Short",G1830-H1830,H1830-G1830)*AZ1830-AX1830),(IF(F1830="Short",G1830-J1830,J1830-G1830)*AZ1830-AX1830)),"")))</f>
        <v/>
      </c>
      <c r="AP1830" s="359" t="str">
        <f>IF(Overview!$K$17='Internal Calcs'!$P$22,"",IF(Overview!$K$17='Internal Calcs'!$P$23,IF(AM1830="","",AM1830),IF(ISNUMBER(A1830),IF(AM1830="",(IF(F1830="Short",G1830-H1830,H1830-G1830)*AZ1830-AX1830),(IF(F1830="Short",G1830-L1830,L1830-G1830)*AZ1830-AX1830)),"")))</f>
        <v/>
      </c>
      <c r="AQ1830" s="188" t="str">
        <f t="shared" si="643"/>
        <v/>
      </c>
      <c r="AR1830" s="188" t="str">
        <f t="shared" si="644"/>
        <v/>
      </c>
      <c r="AS1830" s="188" t="str">
        <f t="shared" si="645"/>
        <v/>
      </c>
      <c r="AT1830" s="188" t="str">
        <f>IF(ISNUMBER(A1830),MAX($AS$2:AS1830)-AS1830,"")</f>
        <v/>
      </c>
      <c r="AU1830" s="189" t="str">
        <f t="shared" si="646"/>
        <v/>
      </c>
      <c r="AV1830" s="190" t="str">
        <f t="shared" si="647"/>
        <v/>
      </c>
      <c r="AW1830" s="190" t="str">
        <f t="shared" si="648"/>
        <v/>
      </c>
      <c r="AX1830" s="191" t="str">
        <f ca="1">IF(ISNUMBER($A1830),INDIRECT(CONCATENATE("'Instrument List'!B",(MATCH(E1830,'Instrument List'!A:A,0))-0)),"")</f>
        <v/>
      </c>
      <c r="AY1830" s="191" t="str">
        <f ca="1">IF(ISNUMBER($A1830),INDIRECT(CONCATENATE("'Instrument List'!D",(MATCH(E1830,'Instrument List'!A:A,0))-0)),"")</f>
        <v/>
      </c>
      <c r="AZ1830" s="191" t="str">
        <f ca="1">IF(ISNUMBER($A1830),INDIRECT(CONCATENATE("'Instrument List'!C",(MATCH(E1830,'Instrument List'!A:A,0))-0)),"")</f>
        <v/>
      </c>
      <c r="BA1830" s="192" t="str">
        <f ca="1">IF(ISNUMBER(A1830),INDIRECT(CONCATENATE("'Instrument List'!E",(MATCH(E1830,'Instrument List'!A:A,0))-0)),"")</f>
        <v/>
      </c>
      <c r="BB1830" s="193" t="str">
        <f t="shared" si="649"/>
        <v/>
      </c>
      <c r="BC1830" s="193" t="str">
        <f t="shared" si="650"/>
        <v/>
      </c>
      <c r="BD1830" s="193" t="str">
        <f ca="1">IF(ISNUMBER(A1830),INDIRECT(CONCATENATE("'Instrument List'!F",(MATCH(E1830,'Instrument List'!A:A,0))-0)),"")</f>
        <v/>
      </c>
    </row>
    <row r="1831" spans="1:56">
      <c r="A1831" s="220" t="str">
        <f t="shared" si="630"/>
        <v/>
      </c>
      <c r="B1831" s="221"/>
      <c r="C1831" s="222"/>
      <c r="D1831" s="169"/>
      <c r="E1831" s="169"/>
      <c r="F1831" s="169"/>
      <c r="G1831" s="202"/>
      <c r="H1831" s="217"/>
      <c r="I1831" s="212"/>
      <c r="J1831" s="206"/>
      <c r="K1831" s="212"/>
      <c r="L1831" s="206"/>
      <c r="M1831" s="212"/>
      <c r="N1831" s="206"/>
      <c r="O1831" s="170" t="str">
        <f t="shared" si="631"/>
        <v/>
      </c>
      <c r="P1831" s="171"/>
      <c r="Q1831" s="171"/>
      <c r="R1831" s="171"/>
      <c r="S1831" s="172" t="str">
        <f t="shared" si="632"/>
        <v/>
      </c>
      <c r="T1831" s="172" t="str">
        <f t="shared" si="633"/>
        <v/>
      </c>
      <c r="U1831" s="171"/>
      <c r="V1831" s="171"/>
      <c r="W1831" s="173" t="str">
        <f t="shared" si="634"/>
        <v/>
      </c>
      <c r="X1831" s="173" t="str">
        <f t="shared" si="635"/>
        <v/>
      </c>
      <c r="Y1831" s="173" t="str">
        <f t="shared" si="636"/>
        <v/>
      </c>
      <c r="Z1831" s="171"/>
      <c r="AA1831" s="171"/>
      <c r="AB1831" s="171"/>
      <c r="AC1831" s="172" t="str">
        <f t="shared" si="637"/>
        <v/>
      </c>
      <c r="AD1831" s="172" t="str">
        <f t="shared" si="638"/>
        <v/>
      </c>
      <c r="AE1831" s="174"/>
      <c r="AF1831" s="175" t="str">
        <f t="shared" si="639"/>
        <v/>
      </c>
      <c r="AG1831" s="169"/>
      <c r="AH1831" s="171"/>
      <c r="AI1831" s="171"/>
      <c r="AJ1831" s="169"/>
      <c r="AK1831" s="176" t="str">
        <f t="shared" si="640"/>
        <v/>
      </c>
      <c r="AL1831" s="176" t="str">
        <f t="shared" si="641"/>
        <v/>
      </c>
      <c r="AM1831" s="176" t="str">
        <f t="shared" si="642"/>
        <v/>
      </c>
      <c r="AN1831" s="359" t="str">
        <f>IF(Overview!$K$17='Internal Calcs'!$P$22,IF(AK1831="","",AK1831),IF(Overview!$K$17='Internal Calcs'!$P$23,IF(AK1831="","",AK1831),IF(ISNUMBER(A1831),(IF(F1831="Short",G1831-H1831,H1831-G1831)*AZ1831-AX1831),"")))</f>
        <v/>
      </c>
      <c r="AO1831" s="401" t="str">
        <f>IF(Overview!$K$17='Internal Calcs'!$P$22,IF(AL1831="","",AL1831),IF(Overview!$K$17='Internal Calcs'!$P$23,IF(AL1831="","",AL1831),IF(ISNUMBER(A1831),IF(AL1831="",(IF(F1831="Short",G1831-H1831,H1831-G1831)*AZ1831-AX1831),(IF(F1831="Short",G1831-J1831,J1831-G1831)*AZ1831-AX1831)),"")))</f>
        <v/>
      </c>
      <c r="AP1831" s="359" t="str">
        <f>IF(Overview!$K$17='Internal Calcs'!$P$22,"",IF(Overview!$K$17='Internal Calcs'!$P$23,IF(AM1831="","",AM1831),IF(ISNUMBER(A1831),IF(AM1831="",(IF(F1831="Short",G1831-H1831,H1831-G1831)*AZ1831-AX1831),(IF(F1831="Short",G1831-L1831,L1831-G1831)*AZ1831-AX1831)),"")))</f>
        <v/>
      </c>
      <c r="AQ1831" s="176" t="str">
        <f t="shared" si="643"/>
        <v/>
      </c>
      <c r="AR1831" s="176" t="str">
        <f t="shared" si="644"/>
        <v/>
      </c>
      <c r="AS1831" s="176" t="str">
        <f t="shared" si="645"/>
        <v/>
      </c>
      <c r="AT1831" s="176" t="str">
        <f>IF(ISNUMBER(A1831),MAX($AS$2:AS1831)-AS1831,"")</f>
        <v/>
      </c>
      <c r="AU1831" s="177" t="str">
        <f t="shared" si="646"/>
        <v/>
      </c>
      <c r="AV1831" s="178" t="str">
        <f t="shared" si="647"/>
        <v/>
      </c>
      <c r="AW1831" s="178" t="str">
        <f t="shared" si="648"/>
        <v/>
      </c>
      <c r="AX1831" s="179" t="str">
        <f ca="1">IF(ISNUMBER($A1831),INDIRECT(CONCATENATE("'Instrument List'!B",(MATCH(E1831,'Instrument List'!A:A,0))-0)),"")</f>
        <v/>
      </c>
      <c r="AY1831" s="179" t="str">
        <f ca="1">IF(ISNUMBER($A1831),INDIRECT(CONCATENATE("'Instrument List'!D",(MATCH(E1831,'Instrument List'!A:A,0))-0)),"")</f>
        <v/>
      </c>
      <c r="AZ1831" s="179" t="str">
        <f ca="1">IF(ISNUMBER($A1831),INDIRECT(CONCATENATE("'Instrument List'!C",(MATCH(E1831,'Instrument List'!A:A,0))-0)),"")</f>
        <v/>
      </c>
      <c r="BA1831" s="180" t="str">
        <f ca="1">IF(ISNUMBER(A1831),INDIRECT(CONCATENATE("'Instrument List'!E",(MATCH(E1831,'Instrument List'!A:A,0))-0)),"")</f>
        <v/>
      </c>
      <c r="BB1831" s="181" t="str">
        <f t="shared" si="649"/>
        <v/>
      </c>
      <c r="BC1831" s="181" t="str">
        <f t="shared" si="650"/>
        <v/>
      </c>
      <c r="BD1831" s="181" t="str">
        <f ca="1">IF(ISNUMBER(A1831),INDIRECT(CONCATENATE("'Instrument List'!F",(MATCH(E1831,'Instrument List'!A:A,0))-0)),"")</f>
        <v/>
      </c>
    </row>
    <row r="1832" spans="1:56">
      <c r="A1832" s="223" t="str">
        <f t="shared" si="630"/>
        <v/>
      </c>
      <c r="B1832" s="224"/>
      <c r="C1832" s="225"/>
      <c r="D1832" s="182"/>
      <c r="E1832" s="182"/>
      <c r="F1832" s="182"/>
      <c r="G1832" s="203"/>
      <c r="H1832" s="218"/>
      <c r="I1832" s="213"/>
      <c r="J1832" s="207"/>
      <c r="K1832" s="213"/>
      <c r="L1832" s="207"/>
      <c r="M1832" s="213"/>
      <c r="N1832" s="207"/>
      <c r="O1832" s="183" t="str">
        <f t="shared" si="631"/>
        <v/>
      </c>
      <c r="P1832" s="184"/>
      <c r="Q1832" s="184"/>
      <c r="R1832" s="275"/>
      <c r="S1832" s="185" t="str">
        <f t="shared" si="632"/>
        <v/>
      </c>
      <c r="T1832" s="185" t="str">
        <f t="shared" si="633"/>
        <v/>
      </c>
      <c r="U1832" s="275"/>
      <c r="V1832" s="275"/>
      <c r="W1832" s="276" t="str">
        <f t="shared" si="634"/>
        <v/>
      </c>
      <c r="X1832" s="276" t="str">
        <f t="shared" si="635"/>
        <v/>
      </c>
      <c r="Y1832" s="276" t="str">
        <f t="shared" si="636"/>
        <v/>
      </c>
      <c r="Z1832" s="275"/>
      <c r="AA1832" s="184"/>
      <c r="AB1832" s="184"/>
      <c r="AC1832" s="185" t="str">
        <f t="shared" si="637"/>
        <v/>
      </c>
      <c r="AD1832" s="185" t="str">
        <f t="shared" si="638"/>
        <v/>
      </c>
      <c r="AE1832" s="186"/>
      <c r="AF1832" s="187" t="str">
        <f t="shared" si="639"/>
        <v/>
      </c>
      <c r="AG1832" s="182"/>
      <c r="AH1832" s="184"/>
      <c r="AI1832" s="184"/>
      <c r="AJ1832" s="182"/>
      <c r="AK1832" s="188" t="str">
        <f t="shared" si="640"/>
        <v/>
      </c>
      <c r="AL1832" s="188" t="str">
        <f t="shared" si="641"/>
        <v/>
      </c>
      <c r="AM1832" s="188" t="str">
        <f t="shared" si="642"/>
        <v/>
      </c>
      <c r="AN1832" s="359" t="str">
        <f>IF(Overview!$K$17='Internal Calcs'!$P$22,IF(AK1832="","",AK1832),IF(Overview!$K$17='Internal Calcs'!$P$23,IF(AK1832="","",AK1832),IF(ISNUMBER(A1832),(IF(F1832="Short",G1832-H1832,H1832-G1832)*AZ1832-AX1832),"")))</f>
        <v/>
      </c>
      <c r="AO1832" s="401" t="str">
        <f>IF(Overview!$K$17='Internal Calcs'!$P$22,IF(AL1832="","",AL1832),IF(Overview!$K$17='Internal Calcs'!$P$23,IF(AL1832="","",AL1832),IF(ISNUMBER(A1832),IF(AL1832="",(IF(F1832="Short",G1832-H1832,H1832-G1832)*AZ1832-AX1832),(IF(F1832="Short",G1832-J1832,J1832-G1832)*AZ1832-AX1832)),"")))</f>
        <v/>
      </c>
      <c r="AP1832" s="359" t="str">
        <f>IF(Overview!$K$17='Internal Calcs'!$P$22,"",IF(Overview!$K$17='Internal Calcs'!$P$23,IF(AM1832="","",AM1832),IF(ISNUMBER(A1832),IF(AM1832="",(IF(F1832="Short",G1832-H1832,H1832-G1832)*AZ1832-AX1832),(IF(F1832="Short",G1832-L1832,L1832-G1832)*AZ1832-AX1832)),"")))</f>
        <v/>
      </c>
      <c r="AQ1832" s="188" t="str">
        <f t="shared" si="643"/>
        <v/>
      </c>
      <c r="AR1832" s="188" t="str">
        <f t="shared" si="644"/>
        <v/>
      </c>
      <c r="AS1832" s="188" t="str">
        <f t="shared" si="645"/>
        <v/>
      </c>
      <c r="AT1832" s="188" t="str">
        <f>IF(ISNUMBER(A1832),MAX($AS$2:AS1832)-AS1832,"")</f>
        <v/>
      </c>
      <c r="AU1832" s="189" t="str">
        <f t="shared" si="646"/>
        <v/>
      </c>
      <c r="AV1832" s="190" t="str">
        <f t="shared" si="647"/>
        <v/>
      </c>
      <c r="AW1832" s="190" t="str">
        <f t="shared" si="648"/>
        <v/>
      </c>
      <c r="AX1832" s="191" t="str">
        <f ca="1">IF(ISNUMBER($A1832),INDIRECT(CONCATENATE("'Instrument List'!B",(MATCH(E1832,'Instrument List'!A:A,0))-0)),"")</f>
        <v/>
      </c>
      <c r="AY1832" s="191" t="str">
        <f ca="1">IF(ISNUMBER($A1832),INDIRECT(CONCATENATE("'Instrument List'!D",(MATCH(E1832,'Instrument List'!A:A,0))-0)),"")</f>
        <v/>
      </c>
      <c r="AZ1832" s="191" t="str">
        <f ca="1">IF(ISNUMBER($A1832),INDIRECT(CONCATENATE("'Instrument List'!C",(MATCH(E1832,'Instrument List'!A:A,0))-0)),"")</f>
        <v/>
      </c>
      <c r="BA1832" s="192" t="str">
        <f ca="1">IF(ISNUMBER(A1832),INDIRECT(CONCATENATE("'Instrument List'!E",(MATCH(E1832,'Instrument List'!A:A,0))-0)),"")</f>
        <v/>
      </c>
      <c r="BB1832" s="193" t="str">
        <f t="shared" si="649"/>
        <v/>
      </c>
      <c r="BC1832" s="193" t="str">
        <f t="shared" si="650"/>
        <v/>
      </c>
      <c r="BD1832" s="193" t="str">
        <f ca="1">IF(ISNUMBER(A1832),INDIRECT(CONCATENATE("'Instrument List'!F",(MATCH(E1832,'Instrument List'!A:A,0))-0)),"")</f>
        <v/>
      </c>
    </row>
    <row r="1833" spans="1:56">
      <c r="A1833" s="220" t="str">
        <f t="shared" si="630"/>
        <v/>
      </c>
      <c r="B1833" s="221"/>
      <c r="C1833" s="222"/>
      <c r="D1833" s="169"/>
      <c r="E1833" s="169"/>
      <c r="F1833" s="169"/>
      <c r="G1833" s="202"/>
      <c r="H1833" s="217"/>
      <c r="I1833" s="212"/>
      <c r="J1833" s="206"/>
      <c r="K1833" s="212"/>
      <c r="L1833" s="206"/>
      <c r="M1833" s="212"/>
      <c r="N1833" s="206"/>
      <c r="O1833" s="170" t="str">
        <f t="shared" si="631"/>
        <v/>
      </c>
      <c r="P1833" s="171"/>
      <c r="Q1833" s="171"/>
      <c r="R1833" s="171"/>
      <c r="S1833" s="172" t="str">
        <f t="shared" si="632"/>
        <v/>
      </c>
      <c r="T1833" s="172" t="str">
        <f t="shared" si="633"/>
        <v/>
      </c>
      <c r="U1833" s="171"/>
      <c r="V1833" s="171"/>
      <c r="W1833" s="173" t="str">
        <f t="shared" si="634"/>
        <v/>
      </c>
      <c r="X1833" s="173" t="str">
        <f t="shared" si="635"/>
        <v/>
      </c>
      <c r="Y1833" s="173" t="str">
        <f t="shared" si="636"/>
        <v/>
      </c>
      <c r="Z1833" s="171"/>
      <c r="AA1833" s="171"/>
      <c r="AB1833" s="171"/>
      <c r="AC1833" s="172" t="str">
        <f t="shared" si="637"/>
        <v/>
      </c>
      <c r="AD1833" s="172" t="str">
        <f t="shared" si="638"/>
        <v/>
      </c>
      <c r="AE1833" s="174"/>
      <c r="AF1833" s="175" t="str">
        <f t="shared" si="639"/>
        <v/>
      </c>
      <c r="AG1833" s="169"/>
      <c r="AH1833" s="171"/>
      <c r="AI1833" s="171"/>
      <c r="AJ1833" s="169"/>
      <c r="AK1833" s="176" t="str">
        <f t="shared" si="640"/>
        <v/>
      </c>
      <c r="AL1833" s="176" t="str">
        <f t="shared" si="641"/>
        <v/>
      </c>
      <c r="AM1833" s="176" t="str">
        <f t="shared" si="642"/>
        <v/>
      </c>
      <c r="AN1833" s="359" t="str">
        <f>IF(Overview!$K$17='Internal Calcs'!$P$22,IF(AK1833="","",AK1833),IF(Overview!$K$17='Internal Calcs'!$P$23,IF(AK1833="","",AK1833),IF(ISNUMBER(A1833),(IF(F1833="Short",G1833-H1833,H1833-G1833)*AZ1833-AX1833),"")))</f>
        <v/>
      </c>
      <c r="AO1833" s="401" t="str">
        <f>IF(Overview!$K$17='Internal Calcs'!$P$22,IF(AL1833="","",AL1833),IF(Overview!$K$17='Internal Calcs'!$P$23,IF(AL1833="","",AL1833),IF(ISNUMBER(A1833),IF(AL1833="",(IF(F1833="Short",G1833-H1833,H1833-G1833)*AZ1833-AX1833),(IF(F1833="Short",G1833-J1833,J1833-G1833)*AZ1833-AX1833)),"")))</f>
        <v/>
      </c>
      <c r="AP1833" s="359" t="str">
        <f>IF(Overview!$K$17='Internal Calcs'!$P$22,"",IF(Overview!$K$17='Internal Calcs'!$P$23,IF(AM1833="","",AM1833),IF(ISNUMBER(A1833),IF(AM1833="",(IF(F1833="Short",G1833-H1833,H1833-G1833)*AZ1833-AX1833),(IF(F1833="Short",G1833-L1833,L1833-G1833)*AZ1833-AX1833)),"")))</f>
        <v/>
      </c>
      <c r="AQ1833" s="176" t="str">
        <f t="shared" si="643"/>
        <v/>
      </c>
      <c r="AR1833" s="176" t="str">
        <f t="shared" si="644"/>
        <v/>
      </c>
      <c r="AS1833" s="176" t="str">
        <f t="shared" si="645"/>
        <v/>
      </c>
      <c r="AT1833" s="176" t="str">
        <f>IF(ISNUMBER(A1833),MAX($AS$2:AS1833)-AS1833,"")</f>
        <v/>
      </c>
      <c r="AU1833" s="177" t="str">
        <f t="shared" si="646"/>
        <v/>
      </c>
      <c r="AV1833" s="178" t="str">
        <f t="shared" si="647"/>
        <v/>
      </c>
      <c r="AW1833" s="178" t="str">
        <f t="shared" si="648"/>
        <v/>
      </c>
      <c r="AX1833" s="179" t="str">
        <f ca="1">IF(ISNUMBER($A1833),INDIRECT(CONCATENATE("'Instrument List'!B",(MATCH(E1833,'Instrument List'!A:A,0))-0)),"")</f>
        <v/>
      </c>
      <c r="AY1833" s="179" t="str">
        <f ca="1">IF(ISNUMBER($A1833),INDIRECT(CONCATENATE("'Instrument List'!D",(MATCH(E1833,'Instrument List'!A:A,0))-0)),"")</f>
        <v/>
      </c>
      <c r="AZ1833" s="179" t="str">
        <f ca="1">IF(ISNUMBER($A1833),INDIRECT(CONCATENATE("'Instrument List'!C",(MATCH(E1833,'Instrument List'!A:A,0))-0)),"")</f>
        <v/>
      </c>
      <c r="BA1833" s="180" t="str">
        <f ca="1">IF(ISNUMBER(A1833),INDIRECT(CONCATENATE("'Instrument List'!E",(MATCH(E1833,'Instrument List'!A:A,0))-0)),"")</f>
        <v/>
      </c>
      <c r="BB1833" s="181" t="str">
        <f t="shared" si="649"/>
        <v/>
      </c>
      <c r="BC1833" s="181" t="str">
        <f t="shared" si="650"/>
        <v/>
      </c>
      <c r="BD1833" s="181" t="str">
        <f ca="1">IF(ISNUMBER(A1833),INDIRECT(CONCATENATE("'Instrument List'!F",(MATCH(E1833,'Instrument List'!A:A,0))-0)),"")</f>
        <v/>
      </c>
    </row>
    <row r="1834" spans="1:56">
      <c r="A1834" s="223" t="str">
        <f t="shared" si="630"/>
        <v/>
      </c>
      <c r="B1834" s="224"/>
      <c r="C1834" s="225"/>
      <c r="D1834" s="182"/>
      <c r="E1834" s="182"/>
      <c r="F1834" s="182"/>
      <c r="G1834" s="203"/>
      <c r="H1834" s="218"/>
      <c r="I1834" s="213"/>
      <c r="J1834" s="207"/>
      <c r="K1834" s="213"/>
      <c r="L1834" s="207"/>
      <c r="M1834" s="213"/>
      <c r="N1834" s="207"/>
      <c r="O1834" s="183" t="str">
        <f t="shared" si="631"/>
        <v/>
      </c>
      <c r="P1834" s="184"/>
      <c r="Q1834" s="184"/>
      <c r="R1834" s="275"/>
      <c r="S1834" s="185" t="str">
        <f t="shared" si="632"/>
        <v/>
      </c>
      <c r="T1834" s="185" t="str">
        <f t="shared" si="633"/>
        <v/>
      </c>
      <c r="U1834" s="275"/>
      <c r="V1834" s="275"/>
      <c r="W1834" s="276" t="str">
        <f t="shared" si="634"/>
        <v/>
      </c>
      <c r="X1834" s="276" t="str">
        <f t="shared" si="635"/>
        <v/>
      </c>
      <c r="Y1834" s="276" t="str">
        <f t="shared" si="636"/>
        <v/>
      </c>
      <c r="Z1834" s="275"/>
      <c r="AA1834" s="184"/>
      <c r="AB1834" s="184"/>
      <c r="AC1834" s="185" t="str">
        <f t="shared" si="637"/>
        <v/>
      </c>
      <c r="AD1834" s="185" t="str">
        <f t="shared" si="638"/>
        <v/>
      </c>
      <c r="AE1834" s="186"/>
      <c r="AF1834" s="187" t="str">
        <f t="shared" si="639"/>
        <v/>
      </c>
      <c r="AG1834" s="182"/>
      <c r="AH1834" s="184"/>
      <c r="AI1834" s="184"/>
      <c r="AJ1834" s="182"/>
      <c r="AK1834" s="188" t="str">
        <f t="shared" si="640"/>
        <v/>
      </c>
      <c r="AL1834" s="188" t="str">
        <f t="shared" si="641"/>
        <v/>
      </c>
      <c r="AM1834" s="188" t="str">
        <f t="shared" si="642"/>
        <v/>
      </c>
      <c r="AN1834" s="359" t="str">
        <f>IF(Overview!$K$17='Internal Calcs'!$P$22,IF(AK1834="","",AK1834),IF(Overview!$K$17='Internal Calcs'!$P$23,IF(AK1834="","",AK1834),IF(ISNUMBER(A1834),(IF(F1834="Short",G1834-H1834,H1834-G1834)*AZ1834-AX1834),"")))</f>
        <v/>
      </c>
      <c r="AO1834" s="401" t="str">
        <f>IF(Overview!$K$17='Internal Calcs'!$P$22,IF(AL1834="","",AL1834),IF(Overview!$K$17='Internal Calcs'!$P$23,IF(AL1834="","",AL1834),IF(ISNUMBER(A1834),IF(AL1834="",(IF(F1834="Short",G1834-H1834,H1834-G1834)*AZ1834-AX1834),(IF(F1834="Short",G1834-J1834,J1834-G1834)*AZ1834-AX1834)),"")))</f>
        <v/>
      </c>
      <c r="AP1834" s="359" t="str">
        <f>IF(Overview!$K$17='Internal Calcs'!$P$22,"",IF(Overview!$K$17='Internal Calcs'!$P$23,IF(AM1834="","",AM1834),IF(ISNUMBER(A1834),IF(AM1834="",(IF(F1834="Short",G1834-H1834,H1834-G1834)*AZ1834-AX1834),(IF(F1834="Short",G1834-L1834,L1834-G1834)*AZ1834-AX1834)),"")))</f>
        <v/>
      </c>
      <c r="AQ1834" s="188" t="str">
        <f t="shared" si="643"/>
        <v/>
      </c>
      <c r="AR1834" s="188" t="str">
        <f t="shared" si="644"/>
        <v/>
      </c>
      <c r="AS1834" s="188" t="str">
        <f t="shared" si="645"/>
        <v/>
      </c>
      <c r="AT1834" s="188" t="str">
        <f>IF(ISNUMBER(A1834),MAX($AS$2:AS1834)-AS1834,"")</f>
        <v/>
      </c>
      <c r="AU1834" s="189" t="str">
        <f t="shared" si="646"/>
        <v/>
      </c>
      <c r="AV1834" s="190" t="str">
        <f t="shared" si="647"/>
        <v/>
      </c>
      <c r="AW1834" s="190" t="str">
        <f t="shared" si="648"/>
        <v/>
      </c>
      <c r="AX1834" s="191" t="str">
        <f ca="1">IF(ISNUMBER($A1834),INDIRECT(CONCATENATE("'Instrument List'!B",(MATCH(E1834,'Instrument List'!A:A,0))-0)),"")</f>
        <v/>
      </c>
      <c r="AY1834" s="191" t="str">
        <f ca="1">IF(ISNUMBER($A1834),INDIRECT(CONCATENATE("'Instrument List'!D",(MATCH(E1834,'Instrument List'!A:A,0))-0)),"")</f>
        <v/>
      </c>
      <c r="AZ1834" s="191" t="str">
        <f ca="1">IF(ISNUMBER($A1834),INDIRECT(CONCATENATE("'Instrument List'!C",(MATCH(E1834,'Instrument List'!A:A,0))-0)),"")</f>
        <v/>
      </c>
      <c r="BA1834" s="192" t="str">
        <f ca="1">IF(ISNUMBER(A1834),INDIRECT(CONCATENATE("'Instrument List'!E",(MATCH(E1834,'Instrument List'!A:A,0))-0)),"")</f>
        <v/>
      </c>
      <c r="BB1834" s="193" t="str">
        <f t="shared" si="649"/>
        <v/>
      </c>
      <c r="BC1834" s="193" t="str">
        <f t="shared" si="650"/>
        <v/>
      </c>
      <c r="BD1834" s="193" t="str">
        <f ca="1">IF(ISNUMBER(A1834),INDIRECT(CONCATENATE("'Instrument List'!F",(MATCH(E1834,'Instrument List'!A:A,0))-0)),"")</f>
        <v/>
      </c>
    </row>
    <row r="1835" spans="1:56">
      <c r="A1835" s="220" t="str">
        <f t="shared" si="630"/>
        <v/>
      </c>
      <c r="B1835" s="221"/>
      <c r="C1835" s="222"/>
      <c r="D1835" s="169"/>
      <c r="E1835" s="169"/>
      <c r="F1835" s="169"/>
      <c r="G1835" s="202"/>
      <c r="H1835" s="217"/>
      <c r="I1835" s="212"/>
      <c r="J1835" s="206"/>
      <c r="K1835" s="212"/>
      <c r="L1835" s="206"/>
      <c r="M1835" s="212"/>
      <c r="N1835" s="206"/>
      <c r="O1835" s="170" t="str">
        <f t="shared" si="631"/>
        <v/>
      </c>
      <c r="P1835" s="171"/>
      <c r="Q1835" s="171"/>
      <c r="R1835" s="171"/>
      <c r="S1835" s="172" t="str">
        <f t="shared" si="632"/>
        <v/>
      </c>
      <c r="T1835" s="172" t="str">
        <f t="shared" si="633"/>
        <v/>
      </c>
      <c r="U1835" s="171"/>
      <c r="V1835" s="171"/>
      <c r="W1835" s="173" t="str">
        <f t="shared" si="634"/>
        <v/>
      </c>
      <c r="X1835" s="173" t="str">
        <f t="shared" si="635"/>
        <v/>
      </c>
      <c r="Y1835" s="173" t="str">
        <f t="shared" si="636"/>
        <v/>
      </c>
      <c r="Z1835" s="171"/>
      <c r="AA1835" s="171"/>
      <c r="AB1835" s="171"/>
      <c r="AC1835" s="172" t="str">
        <f t="shared" si="637"/>
        <v/>
      </c>
      <c r="AD1835" s="172" t="str">
        <f t="shared" si="638"/>
        <v/>
      </c>
      <c r="AE1835" s="174"/>
      <c r="AF1835" s="175" t="str">
        <f t="shared" si="639"/>
        <v/>
      </c>
      <c r="AG1835" s="169"/>
      <c r="AH1835" s="171"/>
      <c r="AI1835" s="171"/>
      <c r="AJ1835" s="169"/>
      <c r="AK1835" s="176" t="str">
        <f t="shared" si="640"/>
        <v/>
      </c>
      <c r="AL1835" s="176" t="str">
        <f t="shared" si="641"/>
        <v/>
      </c>
      <c r="AM1835" s="176" t="str">
        <f t="shared" si="642"/>
        <v/>
      </c>
      <c r="AN1835" s="359" t="str">
        <f>IF(Overview!$K$17='Internal Calcs'!$P$22,IF(AK1835="","",AK1835),IF(Overview!$K$17='Internal Calcs'!$P$23,IF(AK1835="","",AK1835),IF(ISNUMBER(A1835),(IF(F1835="Short",G1835-H1835,H1835-G1835)*AZ1835-AX1835),"")))</f>
        <v/>
      </c>
      <c r="AO1835" s="401" t="str">
        <f>IF(Overview!$K$17='Internal Calcs'!$P$22,IF(AL1835="","",AL1835),IF(Overview!$K$17='Internal Calcs'!$P$23,IF(AL1835="","",AL1835),IF(ISNUMBER(A1835),IF(AL1835="",(IF(F1835="Short",G1835-H1835,H1835-G1835)*AZ1835-AX1835),(IF(F1835="Short",G1835-J1835,J1835-G1835)*AZ1835-AX1835)),"")))</f>
        <v/>
      </c>
      <c r="AP1835" s="359" t="str">
        <f>IF(Overview!$K$17='Internal Calcs'!$P$22,"",IF(Overview!$K$17='Internal Calcs'!$P$23,IF(AM1835="","",AM1835),IF(ISNUMBER(A1835),IF(AM1835="",(IF(F1835="Short",G1835-H1835,H1835-G1835)*AZ1835-AX1835),(IF(F1835="Short",G1835-L1835,L1835-G1835)*AZ1835-AX1835)),"")))</f>
        <v/>
      </c>
      <c r="AQ1835" s="176" t="str">
        <f t="shared" si="643"/>
        <v/>
      </c>
      <c r="AR1835" s="176" t="str">
        <f t="shared" si="644"/>
        <v/>
      </c>
      <c r="AS1835" s="176" t="str">
        <f t="shared" si="645"/>
        <v/>
      </c>
      <c r="AT1835" s="176" t="str">
        <f>IF(ISNUMBER(A1835),MAX($AS$2:AS1835)-AS1835,"")</f>
        <v/>
      </c>
      <c r="AU1835" s="177" t="str">
        <f t="shared" si="646"/>
        <v/>
      </c>
      <c r="AV1835" s="178" t="str">
        <f t="shared" si="647"/>
        <v/>
      </c>
      <c r="AW1835" s="178" t="str">
        <f t="shared" si="648"/>
        <v/>
      </c>
      <c r="AX1835" s="179" t="str">
        <f ca="1">IF(ISNUMBER($A1835),INDIRECT(CONCATENATE("'Instrument List'!B",(MATCH(E1835,'Instrument List'!A:A,0))-0)),"")</f>
        <v/>
      </c>
      <c r="AY1835" s="179" t="str">
        <f ca="1">IF(ISNUMBER($A1835),INDIRECT(CONCATENATE("'Instrument List'!D",(MATCH(E1835,'Instrument List'!A:A,0))-0)),"")</f>
        <v/>
      </c>
      <c r="AZ1835" s="179" t="str">
        <f ca="1">IF(ISNUMBER($A1835),INDIRECT(CONCATENATE("'Instrument List'!C",(MATCH(E1835,'Instrument List'!A:A,0))-0)),"")</f>
        <v/>
      </c>
      <c r="BA1835" s="180" t="str">
        <f ca="1">IF(ISNUMBER(A1835),INDIRECT(CONCATENATE("'Instrument List'!E",(MATCH(E1835,'Instrument List'!A:A,0))-0)),"")</f>
        <v/>
      </c>
      <c r="BB1835" s="181" t="str">
        <f t="shared" si="649"/>
        <v/>
      </c>
      <c r="BC1835" s="181" t="str">
        <f t="shared" si="650"/>
        <v/>
      </c>
      <c r="BD1835" s="181" t="str">
        <f ca="1">IF(ISNUMBER(A1835),INDIRECT(CONCATENATE("'Instrument List'!F",(MATCH(E1835,'Instrument List'!A:A,0))-0)),"")</f>
        <v/>
      </c>
    </row>
    <row r="1836" spans="1:56">
      <c r="A1836" s="223" t="str">
        <f t="shared" si="630"/>
        <v/>
      </c>
      <c r="B1836" s="224"/>
      <c r="C1836" s="225"/>
      <c r="D1836" s="182"/>
      <c r="E1836" s="182"/>
      <c r="F1836" s="182"/>
      <c r="G1836" s="203"/>
      <c r="H1836" s="218"/>
      <c r="I1836" s="213"/>
      <c r="J1836" s="207"/>
      <c r="K1836" s="213"/>
      <c r="L1836" s="207"/>
      <c r="M1836" s="213"/>
      <c r="N1836" s="207"/>
      <c r="O1836" s="183" t="str">
        <f t="shared" si="631"/>
        <v/>
      </c>
      <c r="P1836" s="184"/>
      <c r="Q1836" s="184"/>
      <c r="R1836" s="275"/>
      <c r="S1836" s="185" t="str">
        <f t="shared" si="632"/>
        <v/>
      </c>
      <c r="T1836" s="185" t="str">
        <f t="shared" si="633"/>
        <v/>
      </c>
      <c r="U1836" s="275"/>
      <c r="V1836" s="275"/>
      <c r="W1836" s="276" t="str">
        <f t="shared" si="634"/>
        <v/>
      </c>
      <c r="X1836" s="276" t="str">
        <f t="shared" si="635"/>
        <v/>
      </c>
      <c r="Y1836" s="276" t="str">
        <f t="shared" si="636"/>
        <v/>
      </c>
      <c r="Z1836" s="275"/>
      <c r="AA1836" s="184"/>
      <c r="AB1836" s="184"/>
      <c r="AC1836" s="185" t="str">
        <f t="shared" si="637"/>
        <v/>
      </c>
      <c r="AD1836" s="185" t="str">
        <f t="shared" si="638"/>
        <v/>
      </c>
      <c r="AE1836" s="186"/>
      <c r="AF1836" s="187" t="str">
        <f t="shared" si="639"/>
        <v/>
      </c>
      <c r="AG1836" s="182"/>
      <c r="AH1836" s="184"/>
      <c r="AI1836" s="184"/>
      <c r="AJ1836" s="182"/>
      <c r="AK1836" s="188" t="str">
        <f t="shared" si="640"/>
        <v/>
      </c>
      <c r="AL1836" s="188" t="str">
        <f t="shared" si="641"/>
        <v/>
      </c>
      <c r="AM1836" s="188" t="str">
        <f t="shared" si="642"/>
        <v/>
      </c>
      <c r="AN1836" s="359" t="str">
        <f>IF(Overview!$K$17='Internal Calcs'!$P$22,IF(AK1836="","",AK1836),IF(Overview!$K$17='Internal Calcs'!$P$23,IF(AK1836="","",AK1836),IF(ISNUMBER(A1836),(IF(F1836="Short",G1836-H1836,H1836-G1836)*AZ1836-AX1836),"")))</f>
        <v/>
      </c>
      <c r="AO1836" s="401" t="str">
        <f>IF(Overview!$K$17='Internal Calcs'!$P$22,IF(AL1836="","",AL1836),IF(Overview!$K$17='Internal Calcs'!$P$23,IF(AL1836="","",AL1836),IF(ISNUMBER(A1836),IF(AL1836="",(IF(F1836="Short",G1836-H1836,H1836-G1836)*AZ1836-AX1836),(IF(F1836="Short",G1836-J1836,J1836-G1836)*AZ1836-AX1836)),"")))</f>
        <v/>
      </c>
      <c r="AP1836" s="359" t="str">
        <f>IF(Overview!$K$17='Internal Calcs'!$P$22,"",IF(Overview!$K$17='Internal Calcs'!$P$23,IF(AM1836="","",AM1836),IF(ISNUMBER(A1836),IF(AM1836="",(IF(F1836="Short",G1836-H1836,H1836-G1836)*AZ1836-AX1836),(IF(F1836="Short",G1836-L1836,L1836-G1836)*AZ1836-AX1836)),"")))</f>
        <v/>
      </c>
      <c r="AQ1836" s="188" t="str">
        <f t="shared" si="643"/>
        <v/>
      </c>
      <c r="AR1836" s="188" t="str">
        <f t="shared" si="644"/>
        <v/>
      </c>
      <c r="AS1836" s="188" t="str">
        <f t="shared" si="645"/>
        <v/>
      </c>
      <c r="AT1836" s="188" t="str">
        <f>IF(ISNUMBER(A1836),MAX($AS$2:AS1836)-AS1836,"")</f>
        <v/>
      </c>
      <c r="AU1836" s="189" t="str">
        <f t="shared" si="646"/>
        <v/>
      </c>
      <c r="AV1836" s="190" t="str">
        <f t="shared" si="647"/>
        <v/>
      </c>
      <c r="AW1836" s="190" t="str">
        <f t="shared" si="648"/>
        <v/>
      </c>
      <c r="AX1836" s="191" t="str">
        <f ca="1">IF(ISNUMBER($A1836),INDIRECT(CONCATENATE("'Instrument List'!B",(MATCH(E1836,'Instrument List'!A:A,0))-0)),"")</f>
        <v/>
      </c>
      <c r="AY1836" s="191" t="str">
        <f ca="1">IF(ISNUMBER($A1836),INDIRECT(CONCATENATE("'Instrument List'!D",(MATCH(E1836,'Instrument List'!A:A,0))-0)),"")</f>
        <v/>
      </c>
      <c r="AZ1836" s="191" t="str">
        <f ca="1">IF(ISNUMBER($A1836),INDIRECT(CONCATENATE("'Instrument List'!C",(MATCH(E1836,'Instrument List'!A:A,0))-0)),"")</f>
        <v/>
      </c>
      <c r="BA1836" s="192" t="str">
        <f ca="1">IF(ISNUMBER(A1836),INDIRECT(CONCATENATE("'Instrument List'!E",(MATCH(E1836,'Instrument List'!A:A,0))-0)),"")</f>
        <v/>
      </c>
      <c r="BB1836" s="193" t="str">
        <f t="shared" si="649"/>
        <v/>
      </c>
      <c r="BC1836" s="193" t="str">
        <f t="shared" si="650"/>
        <v/>
      </c>
      <c r="BD1836" s="193" t="str">
        <f ca="1">IF(ISNUMBER(A1836),INDIRECT(CONCATENATE("'Instrument List'!F",(MATCH(E1836,'Instrument List'!A:A,0))-0)),"")</f>
        <v/>
      </c>
    </row>
    <row r="1837" spans="1:56">
      <c r="A1837" s="220" t="str">
        <f t="shared" si="630"/>
        <v/>
      </c>
      <c r="B1837" s="221"/>
      <c r="C1837" s="222"/>
      <c r="D1837" s="169"/>
      <c r="E1837" s="169"/>
      <c r="F1837" s="169"/>
      <c r="G1837" s="202"/>
      <c r="H1837" s="217"/>
      <c r="I1837" s="212"/>
      <c r="J1837" s="206"/>
      <c r="K1837" s="212"/>
      <c r="L1837" s="206"/>
      <c r="M1837" s="212"/>
      <c r="N1837" s="206"/>
      <c r="O1837" s="170" t="str">
        <f t="shared" si="631"/>
        <v/>
      </c>
      <c r="P1837" s="171"/>
      <c r="Q1837" s="171"/>
      <c r="R1837" s="171"/>
      <c r="S1837" s="172" t="str">
        <f t="shared" si="632"/>
        <v/>
      </c>
      <c r="T1837" s="172" t="str">
        <f t="shared" si="633"/>
        <v/>
      </c>
      <c r="U1837" s="171"/>
      <c r="V1837" s="171"/>
      <c r="W1837" s="173" t="str">
        <f t="shared" si="634"/>
        <v/>
      </c>
      <c r="X1837" s="173" t="str">
        <f t="shared" si="635"/>
        <v/>
      </c>
      <c r="Y1837" s="173" t="str">
        <f t="shared" si="636"/>
        <v/>
      </c>
      <c r="Z1837" s="171"/>
      <c r="AA1837" s="171"/>
      <c r="AB1837" s="171"/>
      <c r="AC1837" s="172" t="str">
        <f t="shared" si="637"/>
        <v/>
      </c>
      <c r="AD1837" s="172" t="str">
        <f t="shared" si="638"/>
        <v/>
      </c>
      <c r="AE1837" s="174"/>
      <c r="AF1837" s="175" t="str">
        <f t="shared" si="639"/>
        <v/>
      </c>
      <c r="AG1837" s="169"/>
      <c r="AH1837" s="171"/>
      <c r="AI1837" s="171"/>
      <c r="AJ1837" s="169"/>
      <c r="AK1837" s="176" t="str">
        <f t="shared" si="640"/>
        <v/>
      </c>
      <c r="AL1837" s="176" t="str">
        <f t="shared" si="641"/>
        <v/>
      </c>
      <c r="AM1837" s="176" t="str">
        <f t="shared" si="642"/>
        <v/>
      </c>
      <c r="AN1837" s="359" t="str">
        <f>IF(Overview!$K$17='Internal Calcs'!$P$22,IF(AK1837="","",AK1837),IF(Overview!$K$17='Internal Calcs'!$P$23,IF(AK1837="","",AK1837),IF(ISNUMBER(A1837),(IF(F1837="Short",G1837-H1837,H1837-G1837)*AZ1837-AX1837),"")))</f>
        <v/>
      </c>
      <c r="AO1837" s="401" t="str">
        <f>IF(Overview!$K$17='Internal Calcs'!$P$22,IF(AL1837="","",AL1837),IF(Overview!$K$17='Internal Calcs'!$P$23,IF(AL1837="","",AL1837),IF(ISNUMBER(A1837),IF(AL1837="",(IF(F1837="Short",G1837-H1837,H1837-G1837)*AZ1837-AX1837),(IF(F1837="Short",G1837-J1837,J1837-G1837)*AZ1837-AX1837)),"")))</f>
        <v/>
      </c>
      <c r="AP1837" s="359" t="str">
        <f>IF(Overview!$K$17='Internal Calcs'!$P$22,"",IF(Overview!$K$17='Internal Calcs'!$P$23,IF(AM1837="","",AM1837),IF(ISNUMBER(A1837),IF(AM1837="",(IF(F1837="Short",G1837-H1837,H1837-G1837)*AZ1837-AX1837),(IF(F1837="Short",G1837-L1837,L1837-G1837)*AZ1837-AX1837)),"")))</f>
        <v/>
      </c>
      <c r="AQ1837" s="176" t="str">
        <f t="shared" si="643"/>
        <v/>
      </c>
      <c r="AR1837" s="176" t="str">
        <f t="shared" si="644"/>
        <v/>
      </c>
      <c r="AS1837" s="176" t="str">
        <f t="shared" si="645"/>
        <v/>
      </c>
      <c r="AT1837" s="176" t="str">
        <f>IF(ISNUMBER(A1837),MAX($AS$2:AS1837)-AS1837,"")</f>
        <v/>
      </c>
      <c r="AU1837" s="177" t="str">
        <f t="shared" si="646"/>
        <v/>
      </c>
      <c r="AV1837" s="178" t="str">
        <f t="shared" si="647"/>
        <v/>
      </c>
      <c r="AW1837" s="178" t="str">
        <f t="shared" si="648"/>
        <v/>
      </c>
      <c r="AX1837" s="179" t="str">
        <f ca="1">IF(ISNUMBER($A1837),INDIRECT(CONCATENATE("'Instrument List'!B",(MATCH(E1837,'Instrument List'!A:A,0))-0)),"")</f>
        <v/>
      </c>
      <c r="AY1837" s="179" t="str">
        <f ca="1">IF(ISNUMBER($A1837),INDIRECT(CONCATENATE("'Instrument List'!D",(MATCH(E1837,'Instrument List'!A:A,0))-0)),"")</f>
        <v/>
      </c>
      <c r="AZ1837" s="179" t="str">
        <f ca="1">IF(ISNUMBER($A1837),INDIRECT(CONCATENATE("'Instrument List'!C",(MATCH(E1837,'Instrument List'!A:A,0))-0)),"")</f>
        <v/>
      </c>
      <c r="BA1837" s="180" t="str">
        <f ca="1">IF(ISNUMBER(A1837),INDIRECT(CONCATENATE("'Instrument List'!E",(MATCH(E1837,'Instrument List'!A:A,0))-0)),"")</f>
        <v/>
      </c>
      <c r="BB1837" s="181" t="str">
        <f t="shared" si="649"/>
        <v/>
      </c>
      <c r="BC1837" s="181" t="str">
        <f t="shared" si="650"/>
        <v/>
      </c>
      <c r="BD1837" s="181" t="str">
        <f ca="1">IF(ISNUMBER(A1837),INDIRECT(CONCATENATE("'Instrument List'!F",(MATCH(E1837,'Instrument List'!A:A,0))-0)),"")</f>
        <v/>
      </c>
    </row>
    <row r="1838" spans="1:56">
      <c r="A1838" s="223" t="str">
        <f t="shared" si="630"/>
        <v/>
      </c>
      <c r="B1838" s="224"/>
      <c r="C1838" s="225"/>
      <c r="D1838" s="182"/>
      <c r="E1838" s="182"/>
      <c r="F1838" s="182"/>
      <c r="G1838" s="203"/>
      <c r="H1838" s="218"/>
      <c r="I1838" s="213"/>
      <c r="J1838" s="207"/>
      <c r="K1838" s="213"/>
      <c r="L1838" s="207"/>
      <c r="M1838" s="213"/>
      <c r="N1838" s="207"/>
      <c r="O1838" s="183" t="str">
        <f t="shared" si="631"/>
        <v/>
      </c>
      <c r="P1838" s="184"/>
      <c r="Q1838" s="184"/>
      <c r="R1838" s="275"/>
      <c r="S1838" s="185" t="str">
        <f t="shared" si="632"/>
        <v/>
      </c>
      <c r="T1838" s="185" t="str">
        <f t="shared" si="633"/>
        <v/>
      </c>
      <c r="U1838" s="275"/>
      <c r="V1838" s="275"/>
      <c r="W1838" s="276" t="str">
        <f t="shared" si="634"/>
        <v/>
      </c>
      <c r="X1838" s="276" t="str">
        <f t="shared" si="635"/>
        <v/>
      </c>
      <c r="Y1838" s="276" t="str">
        <f t="shared" si="636"/>
        <v/>
      </c>
      <c r="Z1838" s="275"/>
      <c r="AA1838" s="184"/>
      <c r="AB1838" s="184"/>
      <c r="AC1838" s="185" t="str">
        <f t="shared" si="637"/>
        <v/>
      </c>
      <c r="AD1838" s="185" t="str">
        <f t="shared" si="638"/>
        <v/>
      </c>
      <c r="AE1838" s="186"/>
      <c r="AF1838" s="187" t="str">
        <f t="shared" si="639"/>
        <v/>
      </c>
      <c r="AG1838" s="182"/>
      <c r="AH1838" s="184"/>
      <c r="AI1838" s="184"/>
      <c r="AJ1838" s="182"/>
      <c r="AK1838" s="188" t="str">
        <f t="shared" si="640"/>
        <v/>
      </c>
      <c r="AL1838" s="188" t="str">
        <f t="shared" si="641"/>
        <v/>
      </c>
      <c r="AM1838" s="188" t="str">
        <f t="shared" si="642"/>
        <v/>
      </c>
      <c r="AN1838" s="359" t="str">
        <f>IF(Overview!$K$17='Internal Calcs'!$P$22,IF(AK1838="","",AK1838),IF(Overview!$K$17='Internal Calcs'!$P$23,IF(AK1838="","",AK1838),IF(ISNUMBER(A1838),(IF(F1838="Short",G1838-H1838,H1838-G1838)*AZ1838-AX1838),"")))</f>
        <v/>
      </c>
      <c r="AO1838" s="401" t="str">
        <f>IF(Overview!$K$17='Internal Calcs'!$P$22,IF(AL1838="","",AL1838),IF(Overview!$K$17='Internal Calcs'!$P$23,IF(AL1838="","",AL1838),IF(ISNUMBER(A1838),IF(AL1838="",(IF(F1838="Short",G1838-H1838,H1838-G1838)*AZ1838-AX1838),(IF(F1838="Short",G1838-J1838,J1838-G1838)*AZ1838-AX1838)),"")))</f>
        <v/>
      </c>
      <c r="AP1838" s="359" t="str">
        <f>IF(Overview!$K$17='Internal Calcs'!$P$22,"",IF(Overview!$K$17='Internal Calcs'!$P$23,IF(AM1838="","",AM1838),IF(ISNUMBER(A1838),IF(AM1838="",(IF(F1838="Short",G1838-H1838,H1838-G1838)*AZ1838-AX1838),(IF(F1838="Short",G1838-L1838,L1838-G1838)*AZ1838-AX1838)),"")))</f>
        <v/>
      </c>
      <c r="AQ1838" s="188" t="str">
        <f t="shared" si="643"/>
        <v/>
      </c>
      <c r="AR1838" s="188" t="str">
        <f t="shared" si="644"/>
        <v/>
      </c>
      <c r="AS1838" s="188" t="str">
        <f t="shared" si="645"/>
        <v/>
      </c>
      <c r="AT1838" s="188" t="str">
        <f>IF(ISNUMBER(A1838),MAX($AS$2:AS1838)-AS1838,"")</f>
        <v/>
      </c>
      <c r="AU1838" s="189" t="str">
        <f t="shared" si="646"/>
        <v/>
      </c>
      <c r="AV1838" s="190" t="str">
        <f t="shared" si="647"/>
        <v/>
      </c>
      <c r="AW1838" s="190" t="str">
        <f t="shared" si="648"/>
        <v/>
      </c>
      <c r="AX1838" s="191" t="str">
        <f ca="1">IF(ISNUMBER($A1838),INDIRECT(CONCATENATE("'Instrument List'!B",(MATCH(E1838,'Instrument List'!A:A,0))-0)),"")</f>
        <v/>
      </c>
      <c r="AY1838" s="191" t="str">
        <f ca="1">IF(ISNUMBER($A1838),INDIRECT(CONCATENATE("'Instrument List'!D",(MATCH(E1838,'Instrument List'!A:A,0))-0)),"")</f>
        <v/>
      </c>
      <c r="AZ1838" s="191" t="str">
        <f ca="1">IF(ISNUMBER($A1838),INDIRECT(CONCATENATE("'Instrument List'!C",(MATCH(E1838,'Instrument List'!A:A,0))-0)),"")</f>
        <v/>
      </c>
      <c r="BA1838" s="192" t="str">
        <f ca="1">IF(ISNUMBER(A1838),INDIRECT(CONCATENATE("'Instrument List'!E",(MATCH(E1838,'Instrument List'!A:A,0))-0)),"")</f>
        <v/>
      </c>
      <c r="BB1838" s="193" t="str">
        <f t="shared" si="649"/>
        <v/>
      </c>
      <c r="BC1838" s="193" t="str">
        <f t="shared" si="650"/>
        <v/>
      </c>
      <c r="BD1838" s="193" t="str">
        <f ca="1">IF(ISNUMBER(A1838),INDIRECT(CONCATENATE("'Instrument List'!F",(MATCH(E1838,'Instrument List'!A:A,0))-0)),"")</f>
        <v/>
      </c>
    </row>
    <row r="1839" spans="1:56">
      <c r="A1839" s="220" t="str">
        <f t="shared" si="630"/>
        <v/>
      </c>
      <c r="B1839" s="221"/>
      <c r="C1839" s="222"/>
      <c r="D1839" s="169"/>
      <c r="E1839" s="169"/>
      <c r="F1839" s="169"/>
      <c r="G1839" s="202"/>
      <c r="H1839" s="217"/>
      <c r="I1839" s="212"/>
      <c r="J1839" s="206"/>
      <c r="K1839" s="212"/>
      <c r="L1839" s="206"/>
      <c r="M1839" s="212"/>
      <c r="N1839" s="206"/>
      <c r="O1839" s="170" t="str">
        <f t="shared" si="631"/>
        <v/>
      </c>
      <c r="P1839" s="171"/>
      <c r="Q1839" s="171"/>
      <c r="R1839" s="171"/>
      <c r="S1839" s="172" t="str">
        <f t="shared" si="632"/>
        <v/>
      </c>
      <c r="T1839" s="172" t="str">
        <f t="shared" si="633"/>
        <v/>
      </c>
      <c r="U1839" s="171"/>
      <c r="V1839" s="171"/>
      <c r="W1839" s="173" t="str">
        <f t="shared" si="634"/>
        <v/>
      </c>
      <c r="X1839" s="173" t="str">
        <f t="shared" si="635"/>
        <v/>
      </c>
      <c r="Y1839" s="173" t="str">
        <f t="shared" si="636"/>
        <v/>
      </c>
      <c r="Z1839" s="171"/>
      <c r="AA1839" s="171"/>
      <c r="AB1839" s="171"/>
      <c r="AC1839" s="172" t="str">
        <f t="shared" si="637"/>
        <v/>
      </c>
      <c r="AD1839" s="172" t="str">
        <f t="shared" si="638"/>
        <v/>
      </c>
      <c r="AE1839" s="174"/>
      <c r="AF1839" s="175" t="str">
        <f t="shared" si="639"/>
        <v/>
      </c>
      <c r="AG1839" s="169"/>
      <c r="AH1839" s="171"/>
      <c r="AI1839" s="171"/>
      <c r="AJ1839" s="169"/>
      <c r="AK1839" s="176" t="str">
        <f t="shared" si="640"/>
        <v/>
      </c>
      <c r="AL1839" s="176" t="str">
        <f t="shared" si="641"/>
        <v/>
      </c>
      <c r="AM1839" s="176" t="str">
        <f t="shared" si="642"/>
        <v/>
      </c>
      <c r="AN1839" s="359" t="str">
        <f>IF(Overview!$K$17='Internal Calcs'!$P$22,IF(AK1839="","",AK1839),IF(Overview!$K$17='Internal Calcs'!$P$23,IF(AK1839="","",AK1839),IF(ISNUMBER(A1839),(IF(F1839="Short",G1839-H1839,H1839-G1839)*AZ1839-AX1839),"")))</f>
        <v/>
      </c>
      <c r="AO1839" s="401" t="str">
        <f>IF(Overview!$K$17='Internal Calcs'!$P$22,IF(AL1839="","",AL1839),IF(Overview!$K$17='Internal Calcs'!$P$23,IF(AL1839="","",AL1839),IF(ISNUMBER(A1839),IF(AL1839="",(IF(F1839="Short",G1839-H1839,H1839-G1839)*AZ1839-AX1839),(IF(F1839="Short",G1839-J1839,J1839-G1839)*AZ1839-AX1839)),"")))</f>
        <v/>
      </c>
      <c r="AP1839" s="359" t="str">
        <f>IF(Overview!$K$17='Internal Calcs'!$P$22,"",IF(Overview!$K$17='Internal Calcs'!$P$23,IF(AM1839="","",AM1839),IF(ISNUMBER(A1839),IF(AM1839="",(IF(F1839="Short",G1839-H1839,H1839-G1839)*AZ1839-AX1839),(IF(F1839="Short",G1839-L1839,L1839-G1839)*AZ1839-AX1839)),"")))</f>
        <v/>
      </c>
      <c r="AQ1839" s="176" t="str">
        <f t="shared" si="643"/>
        <v/>
      </c>
      <c r="AR1839" s="176" t="str">
        <f t="shared" si="644"/>
        <v/>
      </c>
      <c r="AS1839" s="176" t="str">
        <f t="shared" si="645"/>
        <v/>
      </c>
      <c r="AT1839" s="176" t="str">
        <f>IF(ISNUMBER(A1839),MAX($AS$2:AS1839)-AS1839,"")</f>
        <v/>
      </c>
      <c r="AU1839" s="177" t="str">
        <f t="shared" si="646"/>
        <v/>
      </c>
      <c r="AV1839" s="178" t="str">
        <f t="shared" si="647"/>
        <v/>
      </c>
      <c r="AW1839" s="178" t="str">
        <f t="shared" si="648"/>
        <v/>
      </c>
      <c r="AX1839" s="179" t="str">
        <f ca="1">IF(ISNUMBER($A1839),INDIRECT(CONCATENATE("'Instrument List'!B",(MATCH(E1839,'Instrument List'!A:A,0))-0)),"")</f>
        <v/>
      </c>
      <c r="AY1839" s="179" t="str">
        <f ca="1">IF(ISNUMBER($A1839),INDIRECT(CONCATENATE("'Instrument List'!D",(MATCH(E1839,'Instrument List'!A:A,0))-0)),"")</f>
        <v/>
      </c>
      <c r="AZ1839" s="179" t="str">
        <f ca="1">IF(ISNUMBER($A1839),INDIRECT(CONCATENATE("'Instrument List'!C",(MATCH(E1839,'Instrument List'!A:A,0))-0)),"")</f>
        <v/>
      </c>
      <c r="BA1839" s="180" t="str">
        <f ca="1">IF(ISNUMBER(A1839),INDIRECT(CONCATENATE("'Instrument List'!E",(MATCH(E1839,'Instrument List'!A:A,0))-0)),"")</f>
        <v/>
      </c>
      <c r="BB1839" s="181" t="str">
        <f t="shared" si="649"/>
        <v/>
      </c>
      <c r="BC1839" s="181" t="str">
        <f t="shared" si="650"/>
        <v/>
      </c>
      <c r="BD1839" s="181" t="str">
        <f ca="1">IF(ISNUMBER(A1839),INDIRECT(CONCATENATE("'Instrument List'!F",(MATCH(E1839,'Instrument List'!A:A,0))-0)),"")</f>
        <v/>
      </c>
    </row>
    <row r="1840" spans="1:56">
      <c r="A1840" s="223" t="str">
        <f t="shared" si="630"/>
        <v/>
      </c>
      <c r="B1840" s="224"/>
      <c r="C1840" s="225"/>
      <c r="D1840" s="182"/>
      <c r="E1840" s="182"/>
      <c r="F1840" s="182"/>
      <c r="G1840" s="203"/>
      <c r="H1840" s="218"/>
      <c r="I1840" s="213"/>
      <c r="J1840" s="207"/>
      <c r="K1840" s="213"/>
      <c r="L1840" s="207"/>
      <c r="M1840" s="213"/>
      <c r="N1840" s="207"/>
      <c r="O1840" s="183" t="str">
        <f t="shared" si="631"/>
        <v/>
      </c>
      <c r="P1840" s="184"/>
      <c r="Q1840" s="184"/>
      <c r="R1840" s="275"/>
      <c r="S1840" s="185" t="str">
        <f t="shared" si="632"/>
        <v/>
      </c>
      <c r="T1840" s="185" t="str">
        <f t="shared" si="633"/>
        <v/>
      </c>
      <c r="U1840" s="275"/>
      <c r="V1840" s="275"/>
      <c r="W1840" s="276" t="str">
        <f t="shared" si="634"/>
        <v/>
      </c>
      <c r="X1840" s="276" t="str">
        <f t="shared" si="635"/>
        <v/>
      </c>
      <c r="Y1840" s="276" t="str">
        <f t="shared" si="636"/>
        <v/>
      </c>
      <c r="Z1840" s="275"/>
      <c r="AA1840" s="184"/>
      <c r="AB1840" s="184"/>
      <c r="AC1840" s="185" t="str">
        <f t="shared" si="637"/>
        <v/>
      </c>
      <c r="AD1840" s="185" t="str">
        <f t="shared" si="638"/>
        <v/>
      </c>
      <c r="AE1840" s="186"/>
      <c r="AF1840" s="187" t="str">
        <f t="shared" si="639"/>
        <v/>
      </c>
      <c r="AG1840" s="182"/>
      <c r="AH1840" s="184"/>
      <c r="AI1840" s="184"/>
      <c r="AJ1840" s="182"/>
      <c r="AK1840" s="188" t="str">
        <f t="shared" si="640"/>
        <v/>
      </c>
      <c r="AL1840" s="188" t="str">
        <f t="shared" si="641"/>
        <v/>
      </c>
      <c r="AM1840" s="188" t="str">
        <f t="shared" si="642"/>
        <v/>
      </c>
      <c r="AN1840" s="359" t="str">
        <f>IF(Overview!$K$17='Internal Calcs'!$P$22,IF(AK1840="","",AK1840),IF(Overview!$K$17='Internal Calcs'!$P$23,IF(AK1840="","",AK1840),IF(ISNUMBER(A1840),(IF(F1840="Short",G1840-H1840,H1840-G1840)*AZ1840-AX1840),"")))</f>
        <v/>
      </c>
      <c r="AO1840" s="401" t="str">
        <f>IF(Overview!$K$17='Internal Calcs'!$P$22,IF(AL1840="","",AL1840),IF(Overview!$K$17='Internal Calcs'!$P$23,IF(AL1840="","",AL1840),IF(ISNUMBER(A1840),IF(AL1840="",(IF(F1840="Short",G1840-H1840,H1840-G1840)*AZ1840-AX1840),(IF(F1840="Short",G1840-J1840,J1840-G1840)*AZ1840-AX1840)),"")))</f>
        <v/>
      </c>
      <c r="AP1840" s="359" t="str">
        <f>IF(Overview!$K$17='Internal Calcs'!$P$22,"",IF(Overview!$K$17='Internal Calcs'!$P$23,IF(AM1840="","",AM1840),IF(ISNUMBER(A1840),IF(AM1840="",(IF(F1840="Short",G1840-H1840,H1840-G1840)*AZ1840-AX1840),(IF(F1840="Short",G1840-L1840,L1840-G1840)*AZ1840-AX1840)),"")))</f>
        <v/>
      </c>
      <c r="AQ1840" s="188" t="str">
        <f t="shared" si="643"/>
        <v/>
      </c>
      <c r="AR1840" s="188" t="str">
        <f t="shared" si="644"/>
        <v/>
      </c>
      <c r="AS1840" s="188" t="str">
        <f t="shared" si="645"/>
        <v/>
      </c>
      <c r="AT1840" s="188" t="str">
        <f>IF(ISNUMBER(A1840),MAX($AS$2:AS1840)-AS1840,"")</f>
        <v/>
      </c>
      <c r="AU1840" s="189" t="str">
        <f t="shared" si="646"/>
        <v/>
      </c>
      <c r="AV1840" s="190" t="str">
        <f t="shared" si="647"/>
        <v/>
      </c>
      <c r="AW1840" s="190" t="str">
        <f t="shared" si="648"/>
        <v/>
      </c>
      <c r="AX1840" s="191" t="str">
        <f ca="1">IF(ISNUMBER($A1840),INDIRECT(CONCATENATE("'Instrument List'!B",(MATCH(E1840,'Instrument List'!A:A,0))-0)),"")</f>
        <v/>
      </c>
      <c r="AY1840" s="191" t="str">
        <f ca="1">IF(ISNUMBER($A1840),INDIRECT(CONCATENATE("'Instrument List'!D",(MATCH(E1840,'Instrument List'!A:A,0))-0)),"")</f>
        <v/>
      </c>
      <c r="AZ1840" s="191" t="str">
        <f ca="1">IF(ISNUMBER($A1840),INDIRECT(CONCATENATE("'Instrument List'!C",(MATCH(E1840,'Instrument List'!A:A,0))-0)),"")</f>
        <v/>
      </c>
      <c r="BA1840" s="192" t="str">
        <f ca="1">IF(ISNUMBER(A1840),INDIRECT(CONCATENATE("'Instrument List'!E",(MATCH(E1840,'Instrument List'!A:A,0))-0)),"")</f>
        <v/>
      </c>
      <c r="BB1840" s="193" t="str">
        <f t="shared" si="649"/>
        <v/>
      </c>
      <c r="BC1840" s="193" t="str">
        <f t="shared" si="650"/>
        <v/>
      </c>
      <c r="BD1840" s="193" t="str">
        <f ca="1">IF(ISNUMBER(A1840),INDIRECT(CONCATENATE("'Instrument List'!F",(MATCH(E1840,'Instrument List'!A:A,0))-0)),"")</f>
        <v/>
      </c>
    </row>
    <row r="1841" spans="1:56">
      <c r="A1841" s="220" t="str">
        <f t="shared" si="630"/>
        <v/>
      </c>
      <c r="B1841" s="221"/>
      <c r="C1841" s="222"/>
      <c r="D1841" s="169"/>
      <c r="E1841" s="169"/>
      <c r="F1841" s="169"/>
      <c r="G1841" s="202"/>
      <c r="H1841" s="217"/>
      <c r="I1841" s="212"/>
      <c r="J1841" s="206"/>
      <c r="K1841" s="212"/>
      <c r="L1841" s="206"/>
      <c r="M1841" s="212"/>
      <c r="N1841" s="206"/>
      <c r="O1841" s="170" t="str">
        <f t="shared" si="631"/>
        <v/>
      </c>
      <c r="P1841" s="171"/>
      <c r="Q1841" s="171"/>
      <c r="R1841" s="171"/>
      <c r="S1841" s="172" t="str">
        <f t="shared" si="632"/>
        <v/>
      </c>
      <c r="T1841" s="172" t="str">
        <f t="shared" si="633"/>
        <v/>
      </c>
      <c r="U1841" s="171"/>
      <c r="V1841" s="171"/>
      <c r="W1841" s="173" t="str">
        <f t="shared" si="634"/>
        <v/>
      </c>
      <c r="X1841" s="173" t="str">
        <f t="shared" si="635"/>
        <v/>
      </c>
      <c r="Y1841" s="173" t="str">
        <f t="shared" si="636"/>
        <v/>
      </c>
      <c r="Z1841" s="171"/>
      <c r="AA1841" s="171"/>
      <c r="AB1841" s="171"/>
      <c r="AC1841" s="172" t="str">
        <f t="shared" si="637"/>
        <v/>
      </c>
      <c r="AD1841" s="172" t="str">
        <f t="shared" si="638"/>
        <v/>
      </c>
      <c r="AE1841" s="174"/>
      <c r="AF1841" s="175" t="str">
        <f t="shared" si="639"/>
        <v/>
      </c>
      <c r="AG1841" s="169"/>
      <c r="AH1841" s="171"/>
      <c r="AI1841" s="171"/>
      <c r="AJ1841" s="169"/>
      <c r="AK1841" s="176" t="str">
        <f t="shared" si="640"/>
        <v/>
      </c>
      <c r="AL1841" s="176" t="str">
        <f t="shared" si="641"/>
        <v/>
      </c>
      <c r="AM1841" s="176" t="str">
        <f t="shared" si="642"/>
        <v/>
      </c>
      <c r="AN1841" s="359" t="str">
        <f>IF(Overview!$K$17='Internal Calcs'!$P$22,IF(AK1841="","",AK1841),IF(Overview!$K$17='Internal Calcs'!$P$23,IF(AK1841="","",AK1841),IF(ISNUMBER(A1841),(IF(F1841="Short",G1841-H1841,H1841-G1841)*AZ1841-AX1841),"")))</f>
        <v/>
      </c>
      <c r="AO1841" s="401" t="str">
        <f>IF(Overview!$K$17='Internal Calcs'!$P$22,IF(AL1841="","",AL1841),IF(Overview!$K$17='Internal Calcs'!$P$23,IF(AL1841="","",AL1841),IF(ISNUMBER(A1841),IF(AL1841="",(IF(F1841="Short",G1841-H1841,H1841-G1841)*AZ1841-AX1841),(IF(F1841="Short",G1841-J1841,J1841-G1841)*AZ1841-AX1841)),"")))</f>
        <v/>
      </c>
      <c r="AP1841" s="359" t="str">
        <f>IF(Overview!$K$17='Internal Calcs'!$P$22,"",IF(Overview!$K$17='Internal Calcs'!$P$23,IF(AM1841="","",AM1841),IF(ISNUMBER(A1841),IF(AM1841="",(IF(F1841="Short",G1841-H1841,H1841-G1841)*AZ1841-AX1841),(IF(F1841="Short",G1841-L1841,L1841-G1841)*AZ1841-AX1841)),"")))</f>
        <v/>
      </c>
      <c r="AQ1841" s="176" t="str">
        <f t="shared" si="643"/>
        <v/>
      </c>
      <c r="AR1841" s="176" t="str">
        <f t="shared" si="644"/>
        <v/>
      </c>
      <c r="AS1841" s="176" t="str">
        <f t="shared" si="645"/>
        <v/>
      </c>
      <c r="AT1841" s="176" t="str">
        <f>IF(ISNUMBER(A1841),MAX($AS$2:AS1841)-AS1841,"")</f>
        <v/>
      </c>
      <c r="AU1841" s="177" t="str">
        <f t="shared" si="646"/>
        <v/>
      </c>
      <c r="AV1841" s="178" t="str">
        <f t="shared" si="647"/>
        <v/>
      </c>
      <c r="AW1841" s="178" t="str">
        <f t="shared" si="648"/>
        <v/>
      </c>
      <c r="AX1841" s="179" t="str">
        <f ca="1">IF(ISNUMBER($A1841),INDIRECT(CONCATENATE("'Instrument List'!B",(MATCH(E1841,'Instrument List'!A:A,0))-0)),"")</f>
        <v/>
      </c>
      <c r="AY1841" s="179" t="str">
        <f ca="1">IF(ISNUMBER($A1841),INDIRECT(CONCATENATE("'Instrument List'!D",(MATCH(E1841,'Instrument List'!A:A,0))-0)),"")</f>
        <v/>
      </c>
      <c r="AZ1841" s="179" t="str">
        <f ca="1">IF(ISNUMBER($A1841),INDIRECT(CONCATENATE("'Instrument List'!C",(MATCH(E1841,'Instrument List'!A:A,0))-0)),"")</f>
        <v/>
      </c>
      <c r="BA1841" s="180" t="str">
        <f ca="1">IF(ISNUMBER(A1841),INDIRECT(CONCATENATE("'Instrument List'!E",(MATCH(E1841,'Instrument List'!A:A,0))-0)),"")</f>
        <v/>
      </c>
      <c r="BB1841" s="181" t="str">
        <f t="shared" si="649"/>
        <v/>
      </c>
      <c r="BC1841" s="181" t="str">
        <f t="shared" si="650"/>
        <v/>
      </c>
      <c r="BD1841" s="181" t="str">
        <f ca="1">IF(ISNUMBER(A1841),INDIRECT(CONCATENATE("'Instrument List'!F",(MATCH(E1841,'Instrument List'!A:A,0))-0)),"")</f>
        <v/>
      </c>
    </row>
    <row r="1842" spans="1:56">
      <c r="A1842" s="223" t="str">
        <f t="shared" si="630"/>
        <v/>
      </c>
      <c r="B1842" s="224"/>
      <c r="C1842" s="225"/>
      <c r="D1842" s="182"/>
      <c r="E1842" s="182"/>
      <c r="F1842" s="182"/>
      <c r="G1842" s="203"/>
      <c r="H1842" s="218"/>
      <c r="I1842" s="213"/>
      <c r="J1842" s="207"/>
      <c r="K1842" s="213"/>
      <c r="L1842" s="207"/>
      <c r="M1842" s="213"/>
      <c r="N1842" s="207"/>
      <c r="O1842" s="183" t="str">
        <f t="shared" si="631"/>
        <v/>
      </c>
      <c r="P1842" s="184"/>
      <c r="Q1842" s="184"/>
      <c r="R1842" s="275"/>
      <c r="S1842" s="185" t="str">
        <f t="shared" si="632"/>
        <v/>
      </c>
      <c r="T1842" s="185" t="str">
        <f t="shared" si="633"/>
        <v/>
      </c>
      <c r="U1842" s="275"/>
      <c r="V1842" s="275"/>
      <c r="W1842" s="276" t="str">
        <f t="shared" si="634"/>
        <v/>
      </c>
      <c r="X1842" s="276" t="str">
        <f t="shared" si="635"/>
        <v/>
      </c>
      <c r="Y1842" s="276" t="str">
        <f t="shared" si="636"/>
        <v/>
      </c>
      <c r="Z1842" s="275"/>
      <c r="AA1842" s="184"/>
      <c r="AB1842" s="184"/>
      <c r="AC1842" s="185" t="str">
        <f t="shared" si="637"/>
        <v/>
      </c>
      <c r="AD1842" s="185" t="str">
        <f t="shared" si="638"/>
        <v/>
      </c>
      <c r="AE1842" s="186"/>
      <c r="AF1842" s="187" t="str">
        <f t="shared" si="639"/>
        <v/>
      </c>
      <c r="AG1842" s="182"/>
      <c r="AH1842" s="184"/>
      <c r="AI1842" s="184"/>
      <c r="AJ1842" s="182"/>
      <c r="AK1842" s="188" t="str">
        <f t="shared" si="640"/>
        <v/>
      </c>
      <c r="AL1842" s="188" t="str">
        <f t="shared" si="641"/>
        <v/>
      </c>
      <c r="AM1842" s="188" t="str">
        <f t="shared" si="642"/>
        <v/>
      </c>
      <c r="AN1842" s="359" t="str">
        <f>IF(Overview!$K$17='Internal Calcs'!$P$22,IF(AK1842="","",AK1842),IF(Overview!$K$17='Internal Calcs'!$P$23,IF(AK1842="","",AK1842),IF(ISNUMBER(A1842),(IF(F1842="Short",G1842-H1842,H1842-G1842)*AZ1842-AX1842),"")))</f>
        <v/>
      </c>
      <c r="AO1842" s="401" t="str">
        <f>IF(Overview!$K$17='Internal Calcs'!$P$22,IF(AL1842="","",AL1842),IF(Overview!$K$17='Internal Calcs'!$P$23,IF(AL1842="","",AL1842),IF(ISNUMBER(A1842),IF(AL1842="",(IF(F1842="Short",G1842-H1842,H1842-G1842)*AZ1842-AX1842),(IF(F1842="Short",G1842-J1842,J1842-G1842)*AZ1842-AX1842)),"")))</f>
        <v/>
      </c>
      <c r="AP1842" s="359" t="str">
        <f>IF(Overview!$K$17='Internal Calcs'!$P$22,"",IF(Overview!$K$17='Internal Calcs'!$P$23,IF(AM1842="","",AM1842),IF(ISNUMBER(A1842),IF(AM1842="",(IF(F1842="Short",G1842-H1842,H1842-G1842)*AZ1842-AX1842),(IF(F1842="Short",G1842-L1842,L1842-G1842)*AZ1842-AX1842)),"")))</f>
        <v/>
      </c>
      <c r="AQ1842" s="188" t="str">
        <f t="shared" si="643"/>
        <v/>
      </c>
      <c r="AR1842" s="188" t="str">
        <f t="shared" si="644"/>
        <v/>
      </c>
      <c r="AS1842" s="188" t="str">
        <f t="shared" si="645"/>
        <v/>
      </c>
      <c r="AT1842" s="188" t="str">
        <f>IF(ISNUMBER(A1842),MAX($AS$2:AS1842)-AS1842,"")</f>
        <v/>
      </c>
      <c r="AU1842" s="189" t="str">
        <f t="shared" si="646"/>
        <v/>
      </c>
      <c r="AV1842" s="190" t="str">
        <f t="shared" si="647"/>
        <v/>
      </c>
      <c r="AW1842" s="190" t="str">
        <f t="shared" si="648"/>
        <v/>
      </c>
      <c r="AX1842" s="191" t="str">
        <f ca="1">IF(ISNUMBER($A1842),INDIRECT(CONCATENATE("'Instrument List'!B",(MATCH(E1842,'Instrument List'!A:A,0))-0)),"")</f>
        <v/>
      </c>
      <c r="AY1842" s="191" t="str">
        <f ca="1">IF(ISNUMBER($A1842),INDIRECT(CONCATENATE("'Instrument List'!D",(MATCH(E1842,'Instrument List'!A:A,0))-0)),"")</f>
        <v/>
      </c>
      <c r="AZ1842" s="191" t="str">
        <f ca="1">IF(ISNUMBER($A1842),INDIRECT(CONCATENATE("'Instrument List'!C",(MATCH(E1842,'Instrument List'!A:A,0))-0)),"")</f>
        <v/>
      </c>
      <c r="BA1842" s="192" t="str">
        <f ca="1">IF(ISNUMBER(A1842),INDIRECT(CONCATENATE("'Instrument List'!E",(MATCH(E1842,'Instrument List'!A:A,0))-0)),"")</f>
        <v/>
      </c>
      <c r="BB1842" s="193" t="str">
        <f t="shared" si="649"/>
        <v/>
      </c>
      <c r="BC1842" s="193" t="str">
        <f t="shared" si="650"/>
        <v/>
      </c>
      <c r="BD1842" s="193" t="str">
        <f ca="1">IF(ISNUMBER(A1842),INDIRECT(CONCATENATE("'Instrument List'!F",(MATCH(E1842,'Instrument List'!A:A,0))-0)),"")</f>
        <v/>
      </c>
    </row>
    <row r="1843" spans="1:56">
      <c r="A1843" s="220" t="str">
        <f t="shared" si="630"/>
        <v/>
      </c>
      <c r="B1843" s="221"/>
      <c r="C1843" s="222"/>
      <c r="D1843" s="169"/>
      <c r="E1843" s="169"/>
      <c r="F1843" s="169"/>
      <c r="G1843" s="202"/>
      <c r="H1843" s="217"/>
      <c r="I1843" s="212"/>
      <c r="J1843" s="206"/>
      <c r="K1843" s="212"/>
      <c r="L1843" s="206"/>
      <c r="M1843" s="212"/>
      <c r="N1843" s="206"/>
      <c r="O1843" s="170" t="str">
        <f t="shared" si="631"/>
        <v/>
      </c>
      <c r="P1843" s="171"/>
      <c r="Q1843" s="171"/>
      <c r="R1843" s="171"/>
      <c r="S1843" s="172" t="str">
        <f t="shared" si="632"/>
        <v/>
      </c>
      <c r="T1843" s="172" t="str">
        <f t="shared" si="633"/>
        <v/>
      </c>
      <c r="U1843" s="171"/>
      <c r="V1843" s="171"/>
      <c r="W1843" s="173" t="str">
        <f t="shared" si="634"/>
        <v/>
      </c>
      <c r="X1843" s="173" t="str">
        <f t="shared" si="635"/>
        <v/>
      </c>
      <c r="Y1843" s="173" t="str">
        <f t="shared" si="636"/>
        <v/>
      </c>
      <c r="Z1843" s="171"/>
      <c r="AA1843" s="171"/>
      <c r="AB1843" s="171"/>
      <c r="AC1843" s="172" t="str">
        <f t="shared" si="637"/>
        <v/>
      </c>
      <c r="AD1843" s="172" t="str">
        <f t="shared" si="638"/>
        <v/>
      </c>
      <c r="AE1843" s="174"/>
      <c r="AF1843" s="175" t="str">
        <f t="shared" si="639"/>
        <v/>
      </c>
      <c r="AG1843" s="169"/>
      <c r="AH1843" s="171"/>
      <c r="AI1843" s="171"/>
      <c r="AJ1843" s="169"/>
      <c r="AK1843" s="176" t="str">
        <f t="shared" si="640"/>
        <v/>
      </c>
      <c r="AL1843" s="176" t="str">
        <f t="shared" si="641"/>
        <v/>
      </c>
      <c r="AM1843" s="176" t="str">
        <f t="shared" si="642"/>
        <v/>
      </c>
      <c r="AN1843" s="359" t="str">
        <f>IF(Overview!$K$17='Internal Calcs'!$P$22,IF(AK1843="","",AK1843),IF(Overview!$K$17='Internal Calcs'!$P$23,IF(AK1843="","",AK1843),IF(ISNUMBER(A1843),(IF(F1843="Short",G1843-H1843,H1843-G1843)*AZ1843-AX1843),"")))</f>
        <v/>
      </c>
      <c r="AO1843" s="401" t="str">
        <f>IF(Overview!$K$17='Internal Calcs'!$P$22,IF(AL1843="","",AL1843),IF(Overview!$K$17='Internal Calcs'!$P$23,IF(AL1843="","",AL1843),IF(ISNUMBER(A1843),IF(AL1843="",(IF(F1843="Short",G1843-H1843,H1843-G1843)*AZ1843-AX1843),(IF(F1843="Short",G1843-J1843,J1843-G1843)*AZ1843-AX1843)),"")))</f>
        <v/>
      </c>
      <c r="AP1843" s="359" t="str">
        <f>IF(Overview!$K$17='Internal Calcs'!$P$22,"",IF(Overview!$K$17='Internal Calcs'!$P$23,IF(AM1843="","",AM1843),IF(ISNUMBER(A1843),IF(AM1843="",(IF(F1843="Short",G1843-H1843,H1843-G1843)*AZ1843-AX1843),(IF(F1843="Short",G1843-L1843,L1843-G1843)*AZ1843-AX1843)),"")))</f>
        <v/>
      </c>
      <c r="AQ1843" s="176" t="str">
        <f t="shared" si="643"/>
        <v/>
      </c>
      <c r="AR1843" s="176" t="str">
        <f t="shared" si="644"/>
        <v/>
      </c>
      <c r="AS1843" s="176" t="str">
        <f t="shared" si="645"/>
        <v/>
      </c>
      <c r="AT1843" s="176" t="str">
        <f>IF(ISNUMBER(A1843),MAX($AS$2:AS1843)-AS1843,"")</f>
        <v/>
      </c>
      <c r="AU1843" s="177" t="str">
        <f t="shared" si="646"/>
        <v/>
      </c>
      <c r="AV1843" s="178" t="str">
        <f t="shared" si="647"/>
        <v/>
      </c>
      <c r="AW1843" s="178" t="str">
        <f t="shared" si="648"/>
        <v/>
      </c>
      <c r="AX1843" s="179" t="str">
        <f ca="1">IF(ISNUMBER($A1843),INDIRECT(CONCATENATE("'Instrument List'!B",(MATCH(E1843,'Instrument List'!A:A,0))-0)),"")</f>
        <v/>
      </c>
      <c r="AY1843" s="179" t="str">
        <f ca="1">IF(ISNUMBER($A1843),INDIRECT(CONCATENATE("'Instrument List'!D",(MATCH(E1843,'Instrument List'!A:A,0))-0)),"")</f>
        <v/>
      </c>
      <c r="AZ1843" s="179" t="str">
        <f ca="1">IF(ISNUMBER($A1843),INDIRECT(CONCATENATE("'Instrument List'!C",(MATCH(E1843,'Instrument List'!A:A,0))-0)),"")</f>
        <v/>
      </c>
      <c r="BA1843" s="180" t="str">
        <f ca="1">IF(ISNUMBER(A1843),INDIRECT(CONCATENATE("'Instrument List'!E",(MATCH(E1843,'Instrument List'!A:A,0))-0)),"")</f>
        <v/>
      </c>
      <c r="BB1843" s="181" t="str">
        <f t="shared" si="649"/>
        <v/>
      </c>
      <c r="BC1843" s="181" t="str">
        <f t="shared" si="650"/>
        <v/>
      </c>
      <c r="BD1843" s="181" t="str">
        <f ca="1">IF(ISNUMBER(A1843),INDIRECT(CONCATENATE("'Instrument List'!F",(MATCH(E1843,'Instrument List'!A:A,0))-0)),"")</f>
        <v/>
      </c>
    </row>
    <row r="1844" spans="1:56">
      <c r="A1844" s="223" t="str">
        <f t="shared" si="630"/>
        <v/>
      </c>
      <c r="B1844" s="224"/>
      <c r="C1844" s="225"/>
      <c r="D1844" s="182"/>
      <c r="E1844" s="182"/>
      <c r="F1844" s="182"/>
      <c r="G1844" s="203"/>
      <c r="H1844" s="218"/>
      <c r="I1844" s="213"/>
      <c r="J1844" s="207"/>
      <c r="K1844" s="213"/>
      <c r="L1844" s="207"/>
      <c r="M1844" s="213"/>
      <c r="N1844" s="207"/>
      <c r="O1844" s="183" t="str">
        <f t="shared" si="631"/>
        <v/>
      </c>
      <c r="P1844" s="184"/>
      <c r="Q1844" s="184"/>
      <c r="R1844" s="275"/>
      <c r="S1844" s="185" t="str">
        <f t="shared" si="632"/>
        <v/>
      </c>
      <c r="T1844" s="185" t="str">
        <f t="shared" si="633"/>
        <v/>
      </c>
      <c r="U1844" s="275"/>
      <c r="V1844" s="275"/>
      <c r="W1844" s="276" t="str">
        <f t="shared" si="634"/>
        <v/>
      </c>
      <c r="X1844" s="276" t="str">
        <f t="shared" si="635"/>
        <v/>
      </c>
      <c r="Y1844" s="276" t="str">
        <f t="shared" si="636"/>
        <v/>
      </c>
      <c r="Z1844" s="275"/>
      <c r="AA1844" s="184"/>
      <c r="AB1844" s="184"/>
      <c r="AC1844" s="185" t="str">
        <f t="shared" si="637"/>
        <v/>
      </c>
      <c r="AD1844" s="185" t="str">
        <f t="shared" si="638"/>
        <v/>
      </c>
      <c r="AE1844" s="186"/>
      <c r="AF1844" s="187" t="str">
        <f t="shared" si="639"/>
        <v/>
      </c>
      <c r="AG1844" s="182"/>
      <c r="AH1844" s="184"/>
      <c r="AI1844" s="184"/>
      <c r="AJ1844" s="182"/>
      <c r="AK1844" s="188" t="str">
        <f t="shared" si="640"/>
        <v/>
      </c>
      <c r="AL1844" s="188" t="str">
        <f t="shared" si="641"/>
        <v/>
      </c>
      <c r="AM1844" s="188" t="str">
        <f t="shared" si="642"/>
        <v/>
      </c>
      <c r="AN1844" s="359" t="str">
        <f>IF(Overview!$K$17='Internal Calcs'!$P$22,IF(AK1844="","",AK1844),IF(Overview!$K$17='Internal Calcs'!$P$23,IF(AK1844="","",AK1844),IF(ISNUMBER(A1844),(IF(F1844="Short",G1844-H1844,H1844-G1844)*AZ1844-AX1844),"")))</f>
        <v/>
      </c>
      <c r="AO1844" s="401" t="str">
        <f>IF(Overview!$K$17='Internal Calcs'!$P$22,IF(AL1844="","",AL1844),IF(Overview!$K$17='Internal Calcs'!$P$23,IF(AL1844="","",AL1844),IF(ISNUMBER(A1844),IF(AL1844="",(IF(F1844="Short",G1844-H1844,H1844-G1844)*AZ1844-AX1844),(IF(F1844="Short",G1844-J1844,J1844-G1844)*AZ1844-AX1844)),"")))</f>
        <v/>
      </c>
      <c r="AP1844" s="359" t="str">
        <f>IF(Overview!$K$17='Internal Calcs'!$P$22,"",IF(Overview!$K$17='Internal Calcs'!$P$23,IF(AM1844="","",AM1844),IF(ISNUMBER(A1844),IF(AM1844="",(IF(F1844="Short",G1844-H1844,H1844-G1844)*AZ1844-AX1844),(IF(F1844="Short",G1844-L1844,L1844-G1844)*AZ1844-AX1844)),"")))</f>
        <v/>
      </c>
      <c r="AQ1844" s="188" t="str">
        <f t="shared" si="643"/>
        <v/>
      </c>
      <c r="AR1844" s="188" t="str">
        <f t="shared" si="644"/>
        <v/>
      </c>
      <c r="AS1844" s="188" t="str">
        <f t="shared" si="645"/>
        <v/>
      </c>
      <c r="AT1844" s="188" t="str">
        <f>IF(ISNUMBER(A1844),MAX($AS$2:AS1844)-AS1844,"")</f>
        <v/>
      </c>
      <c r="AU1844" s="189" t="str">
        <f t="shared" si="646"/>
        <v/>
      </c>
      <c r="AV1844" s="190" t="str">
        <f t="shared" si="647"/>
        <v/>
      </c>
      <c r="AW1844" s="190" t="str">
        <f t="shared" si="648"/>
        <v/>
      </c>
      <c r="AX1844" s="191" t="str">
        <f ca="1">IF(ISNUMBER($A1844),INDIRECT(CONCATENATE("'Instrument List'!B",(MATCH(E1844,'Instrument List'!A:A,0))-0)),"")</f>
        <v/>
      </c>
      <c r="AY1844" s="191" t="str">
        <f ca="1">IF(ISNUMBER($A1844),INDIRECT(CONCATENATE("'Instrument List'!D",(MATCH(E1844,'Instrument List'!A:A,0))-0)),"")</f>
        <v/>
      </c>
      <c r="AZ1844" s="191" t="str">
        <f ca="1">IF(ISNUMBER($A1844),INDIRECT(CONCATENATE("'Instrument List'!C",(MATCH(E1844,'Instrument List'!A:A,0))-0)),"")</f>
        <v/>
      </c>
      <c r="BA1844" s="192" t="str">
        <f ca="1">IF(ISNUMBER(A1844),INDIRECT(CONCATENATE("'Instrument List'!E",(MATCH(E1844,'Instrument List'!A:A,0))-0)),"")</f>
        <v/>
      </c>
      <c r="BB1844" s="193" t="str">
        <f t="shared" si="649"/>
        <v/>
      </c>
      <c r="BC1844" s="193" t="str">
        <f t="shared" si="650"/>
        <v/>
      </c>
      <c r="BD1844" s="193" t="str">
        <f ca="1">IF(ISNUMBER(A1844),INDIRECT(CONCATENATE("'Instrument List'!F",(MATCH(E1844,'Instrument List'!A:A,0))-0)),"")</f>
        <v/>
      </c>
    </row>
    <row r="1845" spans="1:56">
      <c r="A1845" s="220" t="str">
        <f t="shared" si="630"/>
        <v/>
      </c>
      <c r="B1845" s="221"/>
      <c r="C1845" s="222"/>
      <c r="D1845" s="169"/>
      <c r="E1845" s="169"/>
      <c r="F1845" s="169"/>
      <c r="G1845" s="202"/>
      <c r="H1845" s="217"/>
      <c r="I1845" s="212"/>
      <c r="J1845" s="206"/>
      <c r="K1845" s="212"/>
      <c r="L1845" s="206"/>
      <c r="M1845" s="212"/>
      <c r="N1845" s="206"/>
      <c r="O1845" s="170" t="str">
        <f t="shared" si="631"/>
        <v/>
      </c>
      <c r="P1845" s="171"/>
      <c r="Q1845" s="171"/>
      <c r="R1845" s="171"/>
      <c r="S1845" s="172" t="str">
        <f t="shared" si="632"/>
        <v/>
      </c>
      <c r="T1845" s="172" t="str">
        <f t="shared" si="633"/>
        <v/>
      </c>
      <c r="U1845" s="171"/>
      <c r="V1845" s="171"/>
      <c r="W1845" s="173" t="str">
        <f t="shared" si="634"/>
        <v/>
      </c>
      <c r="X1845" s="173" t="str">
        <f t="shared" si="635"/>
        <v/>
      </c>
      <c r="Y1845" s="173" t="str">
        <f t="shared" si="636"/>
        <v/>
      </c>
      <c r="Z1845" s="171"/>
      <c r="AA1845" s="171"/>
      <c r="AB1845" s="171"/>
      <c r="AC1845" s="172" t="str">
        <f t="shared" si="637"/>
        <v/>
      </c>
      <c r="AD1845" s="172" t="str">
        <f t="shared" si="638"/>
        <v/>
      </c>
      <c r="AE1845" s="174"/>
      <c r="AF1845" s="175" t="str">
        <f t="shared" si="639"/>
        <v/>
      </c>
      <c r="AG1845" s="169"/>
      <c r="AH1845" s="171"/>
      <c r="AI1845" s="171"/>
      <c r="AJ1845" s="169"/>
      <c r="AK1845" s="176" t="str">
        <f t="shared" si="640"/>
        <v/>
      </c>
      <c r="AL1845" s="176" t="str">
        <f t="shared" si="641"/>
        <v/>
      </c>
      <c r="AM1845" s="176" t="str">
        <f t="shared" si="642"/>
        <v/>
      </c>
      <c r="AN1845" s="359" t="str">
        <f>IF(Overview!$K$17='Internal Calcs'!$P$22,IF(AK1845="","",AK1845),IF(Overview!$K$17='Internal Calcs'!$P$23,IF(AK1845="","",AK1845),IF(ISNUMBER(A1845),(IF(F1845="Short",G1845-H1845,H1845-G1845)*AZ1845-AX1845),"")))</f>
        <v/>
      </c>
      <c r="AO1845" s="401" t="str">
        <f>IF(Overview!$K$17='Internal Calcs'!$P$22,IF(AL1845="","",AL1845),IF(Overview!$K$17='Internal Calcs'!$P$23,IF(AL1845="","",AL1845),IF(ISNUMBER(A1845),IF(AL1845="",(IF(F1845="Short",G1845-H1845,H1845-G1845)*AZ1845-AX1845),(IF(F1845="Short",G1845-J1845,J1845-G1845)*AZ1845-AX1845)),"")))</f>
        <v/>
      </c>
      <c r="AP1845" s="359" t="str">
        <f>IF(Overview!$K$17='Internal Calcs'!$P$22,"",IF(Overview!$K$17='Internal Calcs'!$P$23,IF(AM1845="","",AM1845),IF(ISNUMBER(A1845),IF(AM1845="",(IF(F1845="Short",G1845-H1845,H1845-G1845)*AZ1845-AX1845),(IF(F1845="Short",G1845-L1845,L1845-G1845)*AZ1845-AX1845)),"")))</f>
        <v/>
      </c>
      <c r="AQ1845" s="176" t="str">
        <f t="shared" si="643"/>
        <v/>
      </c>
      <c r="AR1845" s="176" t="str">
        <f t="shared" si="644"/>
        <v/>
      </c>
      <c r="AS1845" s="176" t="str">
        <f t="shared" si="645"/>
        <v/>
      </c>
      <c r="AT1845" s="176" t="str">
        <f>IF(ISNUMBER(A1845),MAX($AS$2:AS1845)-AS1845,"")</f>
        <v/>
      </c>
      <c r="AU1845" s="177" t="str">
        <f t="shared" si="646"/>
        <v/>
      </c>
      <c r="AV1845" s="178" t="str">
        <f t="shared" si="647"/>
        <v/>
      </c>
      <c r="AW1845" s="178" t="str">
        <f t="shared" si="648"/>
        <v/>
      </c>
      <c r="AX1845" s="179" t="str">
        <f ca="1">IF(ISNUMBER($A1845),INDIRECT(CONCATENATE("'Instrument List'!B",(MATCH(E1845,'Instrument List'!A:A,0))-0)),"")</f>
        <v/>
      </c>
      <c r="AY1845" s="179" t="str">
        <f ca="1">IF(ISNUMBER($A1845),INDIRECT(CONCATENATE("'Instrument List'!D",(MATCH(E1845,'Instrument List'!A:A,0))-0)),"")</f>
        <v/>
      </c>
      <c r="AZ1845" s="179" t="str">
        <f ca="1">IF(ISNUMBER($A1845),INDIRECT(CONCATENATE("'Instrument List'!C",(MATCH(E1845,'Instrument List'!A:A,0))-0)),"")</f>
        <v/>
      </c>
      <c r="BA1845" s="180" t="str">
        <f ca="1">IF(ISNUMBER(A1845),INDIRECT(CONCATENATE("'Instrument List'!E",(MATCH(E1845,'Instrument List'!A:A,0))-0)),"")</f>
        <v/>
      </c>
      <c r="BB1845" s="181" t="str">
        <f t="shared" si="649"/>
        <v/>
      </c>
      <c r="BC1845" s="181" t="str">
        <f t="shared" si="650"/>
        <v/>
      </c>
      <c r="BD1845" s="181" t="str">
        <f ca="1">IF(ISNUMBER(A1845),INDIRECT(CONCATENATE("'Instrument List'!F",(MATCH(E1845,'Instrument List'!A:A,0))-0)),"")</f>
        <v/>
      </c>
    </row>
    <row r="1846" spans="1:56">
      <c r="A1846" s="223" t="str">
        <f t="shared" si="630"/>
        <v/>
      </c>
      <c r="B1846" s="224"/>
      <c r="C1846" s="225"/>
      <c r="D1846" s="182"/>
      <c r="E1846" s="182"/>
      <c r="F1846" s="182"/>
      <c r="G1846" s="203"/>
      <c r="H1846" s="218"/>
      <c r="I1846" s="213"/>
      <c r="J1846" s="207"/>
      <c r="K1846" s="213"/>
      <c r="L1846" s="207"/>
      <c r="M1846" s="213"/>
      <c r="N1846" s="207"/>
      <c r="O1846" s="183" t="str">
        <f t="shared" si="631"/>
        <v/>
      </c>
      <c r="P1846" s="184"/>
      <c r="Q1846" s="184"/>
      <c r="R1846" s="275"/>
      <c r="S1846" s="185" t="str">
        <f t="shared" si="632"/>
        <v/>
      </c>
      <c r="T1846" s="185" t="str">
        <f t="shared" si="633"/>
        <v/>
      </c>
      <c r="U1846" s="275"/>
      <c r="V1846" s="275"/>
      <c r="W1846" s="276" t="str">
        <f t="shared" si="634"/>
        <v/>
      </c>
      <c r="X1846" s="276" t="str">
        <f t="shared" si="635"/>
        <v/>
      </c>
      <c r="Y1846" s="276" t="str">
        <f t="shared" si="636"/>
        <v/>
      </c>
      <c r="Z1846" s="275"/>
      <c r="AA1846" s="184"/>
      <c r="AB1846" s="184"/>
      <c r="AC1846" s="185" t="str">
        <f t="shared" si="637"/>
        <v/>
      </c>
      <c r="AD1846" s="185" t="str">
        <f t="shared" si="638"/>
        <v/>
      </c>
      <c r="AE1846" s="186"/>
      <c r="AF1846" s="187" t="str">
        <f t="shared" si="639"/>
        <v/>
      </c>
      <c r="AG1846" s="182"/>
      <c r="AH1846" s="184"/>
      <c r="AI1846" s="184"/>
      <c r="AJ1846" s="182"/>
      <c r="AK1846" s="188" t="str">
        <f t="shared" si="640"/>
        <v/>
      </c>
      <c r="AL1846" s="188" t="str">
        <f t="shared" si="641"/>
        <v/>
      </c>
      <c r="AM1846" s="188" t="str">
        <f t="shared" si="642"/>
        <v/>
      </c>
      <c r="AN1846" s="359" t="str">
        <f>IF(Overview!$K$17='Internal Calcs'!$P$22,IF(AK1846="","",AK1846),IF(Overview!$K$17='Internal Calcs'!$P$23,IF(AK1846="","",AK1846),IF(ISNUMBER(A1846),(IF(F1846="Short",G1846-H1846,H1846-G1846)*AZ1846-AX1846),"")))</f>
        <v/>
      </c>
      <c r="AO1846" s="401" t="str">
        <f>IF(Overview!$K$17='Internal Calcs'!$P$22,IF(AL1846="","",AL1846),IF(Overview!$K$17='Internal Calcs'!$P$23,IF(AL1846="","",AL1846),IF(ISNUMBER(A1846),IF(AL1846="",(IF(F1846="Short",G1846-H1846,H1846-G1846)*AZ1846-AX1846),(IF(F1846="Short",G1846-J1846,J1846-G1846)*AZ1846-AX1846)),"")))</f>
        <v/>
      </c>
      <c r="AP1846" s="359" t="str">
        <f>IF(Overview!$K$17='Internal Calcs'!$P$22,"",IF(Overview!$K$17='Internal Calcs'!$P$23,IF(AM1846="","",AM1846),IF(ISNUMBER(A1846),IF(AM1846="",(IF(F1846="Short",G1846-H1846,H1846-G1846)*AZ1846-AX1846),(IF(F1846="Short",G1846-L1846,L1846-G1846)*AZ1846-AX1846)),"")))</f>
        <v/>
      </c>
      <c r="AQ1846" s="188" t="str">
        <f t="shared" si="643"/>
        <v/>
      </c>
      <c r="AR1846" s="188" t="str">
        <f t="shared" si="644"/>
        <v/>
      </c>
      <c r="AS1846" s="188" t="str">
        <f t="shared" si="645"/>
        <v/>
      </c>
      <c r="AT1846" s="188" t="str">
        <f>IF(ISNUMBER(A1846),MAX($AS$2:AS1846)-AS1846,"")</f>
        <v/>
      </c>
      <c r="AU1846" s="189" t="str">
        <f t="shared" si="646"/>
        <v/>
      </c>
      <c r="AV1846" s="190" t="str">
        <f t="shared" si="647"/>
        <v/>
      </c>
      <c r="AW1846" s="190" t="str">
        <f t="shared" si="648"/>
        <v/>
      </c>
      <c r="AX1846" s="191" t="str">
        <f ca="1">IF(ISNUMBER($A1846),INDIRECT(CONCATENATE("'Instrument List'!B",(MATCH(E1846,'Instrument List'!A:A,0))-0)),"")</f>
        <v/>
      </c>
      <c r="AY1846" s="191" t="str">
        <f ca="1">IF(ISNUMBER($A1846),INDIRECT(CONCATENATE("'Instrument List'!D",(MATCH(E1846,'Instrument List'!A:A,0))-0)),"")</f>
        <v/>
      </c>
      <c r="AZ1846" s="191" t="str">
        <f ca="1">IF(ISNUMBER($A1846),INDIRECT(CONCATENATE("'Instrument List'!C",(MATCH(E1846,'Instrument List'!A:A,0))-0)),"")</f>
        <v/>
      </c>
      <c r="BA1846" s="192" t="str">
        <f ca="1">IF(ISNUMBER(A1846),INDIRECT(CONCATENATE("'Instrument List'!E",(MATCH(E1846,'Instrument List'!A:A,0))-0)),"")</f>
        <v/>
      </c>
      <c r="BB1846" s="193" t="str">
        <f t="shared" si="649"/>
        <v/>
      </c>
      <c r="BC1846" s="193" t="str">
        <f t="shared" si="650"/>
        <v/>
      </c>
      <c r="BD1846" s="193" t="str">
        <f ca="1">IF(ISNUMBER(A1846),INDIRECT(CONCATENATE("'Instrument List'!F",(MATCH(E1846,'Instrument List'!A:A,0))-0)),"")</f>
        <v/>
      </c>
    </row>
    <row r="1847" spans="1:56">
      <c r="A1847" s="220" t="str">
        <f t="shared" si="630"/>
        <v/>
      </c>
      <c r="B1847" s="221"/>
      <c r="C1847" s="222"/>
      <c r="D1847" s="169"/>
      <c r="E1847" s="169"/>
      <c r="F1847" s="169"/>
      <c r="G1847" s="202"/>
      <c r="H1847" s="217"/>
      <c r="I1847" s="212"/>
      <c r="J1847" s="206"/>
      <c r="K1847" s="212"/>
      <c r="L1847" s="206"/>
      <c r="M1847" s="212"/>
      <c r="N1847" s="206"/>
      <c r="O1847" s="170" t="str">
        <f t="shared" si="631"/>
        <v/>
      </c>
      <c r="P1847" s="171"/>
      <c r="Q1847" s="171"/>
      <c r="R1847" s="171"/>
      <c r="S1847" s="172" t="str">
        <f t="shared" si="632"/>
        <v/>
      </c>
      <c r="T1847" s="172" t="str">
        <f t="shared" si="633"/>
        <v/>
      </c>
      <c r="U1847" s="171"/>
      <c r="V1847" s="171"/>
      <c r="W1847" s="173" t="str">
        <f t="shared" si="634"/>
        <v/>
      </c>
      <c r="X1847" s="173" t="str">
        <f t="shared" si="635"/>
        <v/>
      </c>
      <c r="Y1847" s="173" t="str">
        <f t="shared" si="636"/>
        <v/>
      </c>
      <c r="Z1847" s="171"/>
      <c r="AA1847" s="171"/>
      <c r="AB1847" s="171"/>
      <c r="AC1847" s="172" t="str">
        <f t="shared" si="637"/>
        <v/>
      </c>
      <c r="AD1847" s="172" t="str">
        <f t="shared" si="638"/>
        <v/>
      </c>
      <c r="AE1847" s="174"/>
      <c r="AF1847" s="175" t="str">
        <f t="shared" si="639"/>
        <v/>
      </c>
      <c r="AG1847" s="169"/>
      <c r="AH1847" s="171"/>
      <c r="AI1847" s="171"/>
      <c r="AJ1847" s="169"/>
      <c r="AK1847" s="176" t="str">
        <f t="shared" si="640"/>
        <v/>
      </c>
      <c r="AL1847" s="176" t="str">
        <f t="shared" si="641"/>
        <v/>
      </c>
      <c r="AM1847" s="176" t="str">
        <f t="shared" si="642"/>
        <v/>
      </c>
      <c r="AN1847" s="359" t="str">
        <f>IF(Overview!$K$17='Internal Calcs'!$P$22,IF(AK1847="","",AK1847),IF(Overview!$K$17='Internal Calcs'!$P$23,IF(AK1847="","",AK1847),IF(ISNUMBER(A1847),(IF(F1847="Short",G1847-H1847,H1847-G1847)*AZ1847-AX1847),"")))</f>
        <v/>
      </c>
      <c r="AO1847" s="401" t="str">
        <f>IF(Overview!$K$17='Internal Calcs'!$P$22,IF(AL1847="","",AL1847),IF(Overview!$K$17='Internal Calcs'!$P$23,IF(AL1847="","",AL1847),IF(ISNUMBER(A1847),IF(AL1847="",(IF(F1847="Short",G1847-H1847,H1847-G1847)*AZ1847-AX1847),(IF(F1847="Short",G1847-J1847,J1847-G1847)*AZ1847-AX1847)),"")))</f>
        <v/>
      </c>
      <c r="AP1847" s="359" t="str">
        <f>IF(Overview!$K$17='Internal Calcs'!$P$22,"",IF(Overview!$K$17='Internal Calcs'!$P$23,IF(AM1847="","",AM1847),IF(ISNUMBER(A1847),IF(AM1847="",(IF(F1847="Short",G1847-H1847,H1847-G1847)*AZ1847-AX1847),(IF(F1847="Short",G1847-L1847,L1847-G1847)*AZ1847-AX1847)),"")))</f>
        <v/>
      </c>
      <c r="AQ1847" s="176" t="str">
        <f t="shared" si="643"/>
        <v/>
      </c>
      <c r="AR1847" s="176" t="str">
        <f t="shared" si="644"/>
        <v/>
      </c>
      <c r="AS1847" s="176" t="str">
        <f t="shared" si="645"/>
        <v/>
      </c>
      <c r="AT1847" s="176" t="str">
        <f>IF(ISNUMBER(A1847),MAX($AS$2:AS1847)-AS1847,"")</f>
        <v/>
      </c>
      <c r="AU1847" s="177" t="str">
        <f t="shared" si="646"/>
        <v/>
      </c>
      <c r="AV1847" s="178" t="str">
        <f t="shared" si="647"/>
        <v/>
      </c>
      <c r="AW1847" s="178" t="str">
        <f t="shared" si="648"/>
        <v/>
      </c>
      <c r="AX1847" s="179" t="str">
        <f ca="1">IF(ISNUMBER($A1847),INDIRECT(CONCATENATE("'Instrument List'!B",(MATCH(E1847,'Instrument List'!A:A,0))-0)),"")</f>
        <v/>
      </c>
      <c r="AY1847" s="179" t="str">
        <f ca="1">IF(ISNUMBER($A1847),INDIRECT(CONCATENATE("'Instrument List'!D",(MATCH(E1847,'Instrument List'!A:A,0))-0)),"")</f>
        <v/>
      </c>
      <c r="AZ1847" s="179" t="str">
        <f ca="1">IF(ISNUMBER($A1847),INDIRECT(CONCATENATE("'Instrument List'!C",(MATCH(E1847,'Instrument List'!A:A,0))-0)),"")</f>
        <v/>
      </c>
      <c r="BA1847" s="180" t="str">
        <f ca="1">IF(ISNUMBER(A1847),INDIRECT(CONCATENATE("'Instrument List'!E",(MATCH(E1847,'Instrument List'!A:A,0))-0)),"")</f>
        <v/>
      </c>
      <c r="BB1847" s="181" t="str">
        <f t="shared" si="649"/>
        <v/>
      </c>
      <c r="BC1847" s="181" t="str">
        <f t="shared" si="650"/>
        <v/>
      </c>
      <c r="BD1847" s="181" t="str">
        <f ca="1">IF(ISNUMBER(A1847),INDIRECT(CONCATENATE("'Instrument List'!F",(MATCH(E1847,'Instrument List'!A:A,0))-0)),"")</f>
        <v/>
      </c>
    </row>
    <row r="1848" spans="1:56">
      <c r="A1848" s="223" t="str">
        <f t="shared" si="630"/>
        <v/>
      </c>
      <c r="B1848" s="224"/>
      <c r="C1848" s="225"/>
      <c r="D1848" s="182"/>
      <c r="E1848" s="182"/>
      <c r="F1848" s="182"/>
      <c r="G1848" s="203"/>
      <c r="H1848" s="218"/>
      <c r="I1848" s="213"/>
      <c r="J1848" s="207"/>
      <c r="K1848" s="213"/>
      <c r="L1848" s="207"/>
      <c r="M1848" s="213"/>
      <c r="N1848" s="207"/>
      <c r="O1848" s="183" t="str">
        <f t="shared" si="631"/>
        <v/>
      </c>
      <c r="P1848" s="184"/>
      <c r="Q1848" s="184"/>
      <c r="R1848" s="275"/>
      <c r="S1848" s="185" t="str">
        <f t="shared" si="632"/>
        <v/>
      </c>
      <c r="T1848" s="185" t="str">
        <f t="shared" si="633"/>
        <v/>
      </c>
      <c r="U1848" s="275"/>
      <c r="V1848" s="275"/>
      <c r="W1848" s="276" t="str">
        <f t="shared" si="634"/>
        <v/>
      </c>
      <c r="X1848" s="276" t="str">
        <f t="shared" si="635"/>
        <v/>
      </c>
      <c r="Y1848" s="276" t="str">
        <f t="shared" si="636"/>
        <v/>
      </c>
      <c r="Z1848" s="275"/>
      <c r="AA1848" s="184"/>
      <c r="AB1848" s="184"/>
      <c r="AC1848" s="185" t="str">
        <f t="shared" si="637"/>
        <v/>
      </c>
      <c r="AD1848" s="185" t="str">
        <f t="shared" si="638"/>
        <v/>
      </c>
      <c r="AE1848" s="186"/>
      <c r="AF1848" s="187" t="str">
        <f t="shared" si="639"/>
        <v/>
      </c>
      <c r="AG1848" s="182"/>
      <c r="AH1848" s="184"/>
      <c r="AI1848" s="184"/>
      <c r="AJ1848" s="182"/>
      <c r="AK1848" s="188" t="str">
        <f t="shared" si="640"/>
        <v/>
      </c>
      <c r="AL1848" s="188" t="str">
        <f t="shared" si="641"/>
        <v/>
      </c>
      <c r="AM1848" s="188" t="str">
        <f t="shared" si="642"/>
        <v/>
      </c>
      <c r="AN1848" s="359" t="str">
        <f>IF(Overview!$K$17='Internal Calcs'!$P$22,IF(AK1848="","",AK1848),IF(Overview!$K$17='Internal Calcs'!$P$23,IF(AK1848="","",AK1848),IF(ISNUMBER(A1848),(IF(F1848="Short",G1848-H1848,H1848-G1848)*AZ1848-AX1848),"")))</f>
        <v/>
      </c>
      <c r="AO1848" s="401" t="str">
        <f>IF(Overview!$K$17='Internal Calcs'!$P$22,IF(AL1848="","",AL1848),IF(Overview!$K$17='Internal Calcs'!$P$23,IF(AL1848="","",AL1848),IF(ISNUMBER(A1848),IF(AL1848="",(IF(F1848="Short",G1848-H1848,H1848-G1848)*AZ1848-AX1848),(IF(F1848="Short",G1848-J1848,J1848-G1848)*AZ1848-AX1848)),"")))</f>
        <v/>
      </c>
      <c r="AP1848" s="359" t="str">
        <f>IF(Overview!$K$17='Internal Calcs'!$P$22,"",IF(Overview!$K$17='Internal Calcs'!$P$23,IF(AM1848="","",AM1848),IF(ISNUMBER(A1848),IF(AM1848="",(IF(F1848="Short",G1848-H1848,H1848-G1848)*AZ1848-AX1848),(IF(F1848="Short",G1848-L1848,L1848-G1848)*AZ1848-AX1848)),"")))</f>
        <v/>
      </c>
      <c r="AQ1848" s="188" t="str">
        <f t="shared" si="643"/>
        <v/>
      </c>
      <c r="AR1848" s="188" t="str">
        <f t="shared" si="644"/>
        <v/>
      </c>
      <c r="AS1848" s="188" t="str">
        <f t="shared" si="645"/>
        <v/>
      </c>
      <c r="AT1848" s="188" t="str">
        <f>IF(ISNUMBER(A1848),MAX($AS$2:AS1848)-AS1848,"")</f>
        <v/>
      </c>
      <c r="AU1848" s="189" t="str">
        <f t="shared" si="646"/>
        <v/>
      </c>
      <c r="AV1848" s="190" t="str">
        <f t="shared" si="647"/>
        <v/>
      </c>
      <c r="AW1848" s="190" t="str">
        <f t="shared" si="648"/>
        <v/>
      </c>
      <c r="AX1848" s="191" t="str">
        <f ca="1">IF(ISNUMBER($A1848),INDIRECT(CONCATENATE("'Instrument List'!B",(MATCH(E1848,'Instrument List'!A:A,0))-0)),"")</f>
        <v/>
      </c>
      <c r="AY1848" s="191" t="str">
        <f ca="1">IF(ISNUMBER($A1848),INDIRECT(CONCATENATE("'Instrument List'!D",(MATCH(E1848,'Instrument List'!A:A,0))-0)),"")</f>
        <v/>
      </c>
      <c r="AZ1848" s="191" t="str">
        <f ca="1">IF(ISNUMBER($A1848),INDIRECT(CONCATENATE("'Instrument List'!C",(MATCH(E1848,'Instrument List'!A:A,0))-0)),"")</f>
        <v/>
      </c>
      <c r="BA1848" s="192" t="str">
        <f ca="1">IF(ISNUMBER(A1848),INDIRECT(CONCATENATE("'Instrument List'!E",(MATCH(E1848,'Instrument List'!A:A,0))-0)),"")</f>
        <v/>
      </c>
      <c r="BB1848" s="193" t="str">
        <f t="shared" si="649"/>
        <v/>
      </c>
      <c r="BC1848" s="193" t="str">
        <f t="shared" si="650"/>
        <v/>
      </c>
      <c r="BD1848" s="193" t="str">
        <f ca="1">IF(ISNUMBER(A1848),INDIRECT(CONCATENATE("'Instrument List'!F",(MATCH(E1848,'Instrument List'!A:A,0))-0)),"")</f>
        <v/>
      </c>
    </row>
    <row r="1849" spans="1:56">
      <c r="A1849" s="220" t="str">
        <f t="shared" si="630"/>
        <v/>
      </c>
      <c r="B1849" s="221"/>
      <c r="C1849" s="222"/>
      <c r="D1849" s="169"/>
      <c r="E1849" s="169"/>
      <c r="F1849" s="169"/>
      <c r="G1849" s="202"/>
      <c r="H1849" s="217"/>
      <c r="I1849" s="212"/>
      <c r="J1849" s="206"/>
      <c r="K1849" s="212"/>
      <c r="L1849" s="206"/>
      <c r="M1849" s="212"/>
      <c r="N1849" s="206"/>
      <c r="O1849" s="170" t="str">
        <f t="shared" si="631"/>
        <v/>
      </c>
      <c r="P1849" s="171"/>
      <c r="Q1849" s="171"/>
      <c r="R1849" s="171"/>
      <c r="S1849" s="172" t="str">
        <f t="shared" si="632"/>
        <v/>
      </c>
      <c r="T1849" s="172" t="str">
        <f t="shared" si="633"/>
        <v/>
      </c>
      <c r="U1849" s="171"/>
      <c r="V1849" s="171"/>
      <c r="W1849" s="173" t="str">
        <f t="shared" si="634"/>
        <v/>
      </c>
      <c r="X1849" s="173" t="str">
        <f t="shared" si="635"/>
        <v/>
      </c>
      <c r="Y1849" s="173" t="str">
        <f t="shared" si="636"/>
        <v/>
      </c>
      <c r="Z1849" s="171"/>
      <c r="AA1849" s="171"/>
      <c r="AB1849" s="171"/>
      <c r="AC1849" s="172" t="str">
        <f t="shared" si="637"/>
        <v/>
      </c>
      <c r="AD1849" s="172" t="str">
        <f t="shared" si="638"/>
        <v/>
      </c>
      <c r="AE1849" s="174"/>
      <c r="AF1849" s="175" t="str">
        <f t="shared" si="639"/>
        <v/>
      </c>
      <c r="AG1849" s="169"/>
      <c r="AH1849" s="171"/>
      <c r="AI1849" s="171"/>
      <c r="AJ1849" s="169"/>
      <c r="AK1849" s="176" t="str">
        <f t="shared" si="640"/>
        <v/>
      </c>
      <c r="AL1849" s="176" t="str">
        <f t="shared" si="641"/>
        <v/>
      </c>
      <c r="AM1849" s="176" t="str">
        <f t="shared" si="642"/>
        <v/>
      </c>
      <c r="AN1849" s="359" t="str">
        <f>IF(Overview!$K$17='Internal Calcs'!$P$22,IF(AK1849="","",AK1849),IF(Overview!$K$17='Internal Calcs'!$P$23,IF(AK1849="","",AK1849),IF(ISNUMBER(A1849),(IF(F1849="Short",G1849-H1849,H1849-G1849)*AZ1849-AX1849),"")))</f>
        <v/>
      </c>
      <c r="AO1849" s="401" t="str">
        <f>IF(Overview!$K$17='Internal Calcs'!$P$22,IF(AL1849="","",AL1849),IF(Overview!$K$17='Internal Calcs'!$P$23,IF(AL1849="","",AL1849),IF(ISNUMBER(A1849),IF(AL1849="",(IF(F1849="Short",G1849-H1849,H1849-G1849)*AZ1849-AX1849),(IF(F1849="Short",G1849-J1849,J1849-G1849)*AZ1849-AX1849)),"")))</f>
        <v/>
      </c>
      <c r="AP1849" s="359" t="str">
        <f>IF(Overview!$K$17='Internal Calcs'!$P$22,"",IF(Overview!$K$17='Internal Calcs'!$P$23,IF(AM1849="","",AM1849),IF(ISNUMBER(A1849),IF(AM1849="",(IF(F1849="Short",G1849-H1849,H1849-G1849)*AZ1849-AX1849),(IF(F1849="Short",G1849-L1849,L1849-G1849)*AZ1849-AX1849)),"")))</f>
        <v/>
      </c>
      <c r="AQ1849" s="176" t="str">
        <f t="shared" si="643"/>
        <v/>
      </c>
      <c r="AR1849" s="176" t="str">
        <f t="shared" si="644"/>
        <v/>
      </c>
      <c r="AS1849" s="176" t="str">
        <f t="shared" si="645"/>
        <v/>
      </c>
      <c r="AT1849" s="176" t="str">
        <f>IF(ISNUMBER(A1849),MAX($AS$2:AS1849)-AS1849,"")</f>
        <v/>
      </c>
      <c r="AU1849" s="177" t="str">
        <f t="shared" si="646"/>
        <v/>
      </c>
      <c r="AV1849" s="178" t="str">
        <f t="shared" si="647"/>
        <v/>
      </c>
      <c r="AW1849" s="178" t="str">
        <f t="shared" si="648"/>
        <v/>
      </c>
      <c r="AX1849" s="179" t="str">
        <f ca="1">IF(ISNUMBER($A1849),INDIRECT(CONCATENATE("'Instrument List'!B",(MATCH(E1849,'Instrument List'!A:A,0))-0)),"")</f>
        <v/>
      </c>
      <c r="AY1849" s="179" t="str">
        <f ca="1">IF(ISNUMBER($A1849),INDIRECT(CONCATENATE("'Instrument List'!D",(MATCH(E1849,'Instrument List'!A:A,0))-0)),"")</f>
        <v/>
      </c>
      <c r="AZ1849" s="179" t="str">
        <f ca="1">IF(ISNUMBER($A1849),INDIRECT(CONCATENATE("'Instrument List'!C",(MATCH(E1849,'Instrument List'!A:A,0))-0)),"")</f>
        <v/>
      </c>
      <c r="BA1849" s="180" t="str">
        <f ca="1">IF(ISNUMBER(A1849),INDIRECT(CONCATENATE("'Instrument List'!E",(MATCH(E1849,'Instrument List'!A:A,0))-0)),"")</f>
        <v/>
      </c>
      <c r="BB1849" s="181" t="str">
        <f t="shared" si="649"/>
        <v/>
      </c>
      <c r="BC1849" s="181" t="str">
        <f t="shared" si="650"/>
        <v/>
      </c>
      <c r="BD1849" s="181" t="str">
        <f ca="1">IF(ISNUMBER(A1849),INDIRECT(CONCATENATE("'Instrument List'!F",(MATCH(E1849,'Instrument List'!A:A,0))-0)),"")</f>
        <v/>
      </c>
    </row>
    <row r="1850" spans="1:56">
      <c r="A1850" s="223" t="str">
        <f t="shared" si="630"/>
        <v/>
      </c>
      <c r="B1850" s="224"/>
      <c r="C1850" s="225"/>
      <c r="D1850" s="182"/>
      <c r="E1850" s="182"/>
      <c r="F1850" s="182"/>
      <c r="G1850" s="203"/>
      <c r="H1850" s="218"/>
      <c r="I1850" s="213"/>
      <c r="J1850" s="207"/>
      <c r="K1850" s="213"/>
      <c r="L1850" s="207"/>
      <c r="M1850" s="213"/>
      <c r="N1850" s="207"/>
      <c r="O1850" s="183" t="str">
        <f t="shared" si="631"/>
        <v/>
      </c>
      <c r="P1850" s="184"/>
      <c r="Q1850" s="184"/>
      <c r="R1850" s="275"/>
      <c r="S1850" s="185" t="str">
        <f t="shared" si="632"/>
        <v/>
      </c>
      <c r="T1850" s="185" t="str">
        <f t="shared" si="633"/>
        <v/>
      </c>
      <c r="U1850" s="275"/>
      <c r="V1850" s="275"/>
      <c r="W1850" s="276" t="str">
        <f t="shared" si="634"/>
        <v/>
      </c>
      <c r="X1850" s="276" t="str">
        <f t="shared" si="635"/>
        <v/>
      </c>
      <c r="Y1850" s="276" t="str">
        <f t="shared" si="636"/>
        <v/>
      </c>
      <c r="Z1850" s="275"/>
      <c r="AA1850" s="184"/>
      <c r="AB1850" s="184"/>
      <c r="AC1850" s="185" t="str">
        <f t="shared" si="637"/>
        <v/>
      </c>
      <c r="AD1850" s="185" t="str">
        <f t="shared" si="638"/>
        <v/>
      </c>
      <c r="AE1850" s="186"/>
      <c r="AF1850" s="187" t="str">
        <f t="shared" si="639"/>
        <v/>
      </c>
      <c r="AG1850" s="182"/>
      <c r="AH1850" s="184"/>
      <c r="AI1850" s="184"/>
      <c r="AJ1850" s="182"/>
      <c r="AK1850" s="188" t="str">
        <f t="shared" si="640"/>
        <v/>
      </c>
      <c r="AL1850" s="188" t="str">
        <f t="shared" si="641"/>
        <v/>
      </c>
      <c r="AM1850" s="188" t="str">
        <f t="shared" si="642"/>
        <v/>
      </c>
      <c r="AN1850" s="359" t="str">
        <f>IF(Overview!$K$17='Internal Calcs'!$P$22,IF(AK1850="","",AK1850),IF(Overview!$K$17='Internal Calcs'!$P$23,IF(AK1850="","",AK1850),IF(ISNUMBER(A1850),(IF(F1850="Short",G1850-H1850,H1850-G1850)*AZ1850-AX1850),"")))</f>
        <v/>
      </c>
      <c r="AO1850" s="401" t="str">
        <f>IF(Overview!$K$17='Internal Calcs'!$P$22,IF(AL1850="","",AL1850),IF(Overview!$K$17='Internal Calcs'!$P$23,IF(AL1850="","",AL1850),IF(ISNUMBER(A1850),IF(AL1850="",(IF(F1850="Short",G1850-H1850,H1850-G1850)*AZ1850-AX1850),(IF(F1850="Short",G1850-J1850,J1850-G1850)*AZ1850-AX1850)),"")))</f>
        <v/>
      </c>
      <c r="AP1850" s="359" t="str">
        <f>IF(Overview!$K$17='Internal Calcs'!$P$22,"",IF(Overview!$K$17='Internal Calcs'!$P$23,IF(AM1850="","",AM1850),IF(ISNUMBER(A1850),IF(AM1850="",(IF(F1850="Short",G1850-H1850,H1850-G1850)*AZ1850-AX1850),(IF(F1850="Short",G1850-L1850,L1850-G1850)*AZ1850-AX1850)),"")))</f>
        <v/>
      </c>
      <c r="AQ1850" s="188" t="str">
        <f t="shared" si="643"/>
        <v/>
      </c>
      <c r="AR1850" s="188" t="str">
        <f t="shared" si="644"/>
        <v/>
      </c>
      <c r="AS1850" s="188" t="str">
        <f t="shared" si="645"/>
        <v/>
      </c>
      <c r="AT1850" s="188" t="str">
        <f>IF(ISNUMBER(A1850),MAX($AS$2:AS1850)-AS1850,"")</f>
        <v/>
      </c>
      <c r="AU1850" s="189" t="str">
        <f t="shared" si="646"/>
        <v/>
      </c>
      <c r="AV1850" s="190" t="str">
        <f t="shared" si="647"/>
        <v/>
      </c>
      <c r="AW1850" s="190" t="str">
        <f t="shared" si="648"/>
        <v/>
      </c>
      <c r="AX1850" s="191" t="str">
        <f ca="1">IF(ISNUMBER($A1850),INDIRECT(CONCATENATE("'Instrument List'!B",(MATCH(E1850,'Instrument List'!A:A,0))-0)),"")</f>
        <v/>
      </c>
      <c r="AY1850" s="191" t="str">
        <f ca="1">IF(ISNUMBER($A1850),INDIRECT(CONCATENATE("'Instrument List'!D",(MATCH(E1850,'Instrument List'!A:A,0))-0)),"")</f>
        <v/>
      </c>
      <c r="AZ1850" s="191" t="str">
        <f ca="1">IF(ISNUMBER($A1850),INDIRECT(CONCATENATE("'Instrument List'!C",(MATCH(E1850,'Instrument List'!A:A,0))-0)),"")</f>
        <v/>
      </c>
      <c r="BA1850" s="192" t="str">
        <f ca="1">IF(ISNUMBER(A1850),INDIRECT(CONCATENATE("'Instrument List'!E",(MATCH(E1850,'Instrument List'!A:A,0))-0)),"")</f>
        <v/>
      </c>
      <c r="BB1850" s="193" t="str">
        <f t="shared" si="649"/>
        <v/>
      </c>
      <c r="BC1850" s="193" t="str">
        <f t="shared" si="650"/>
        <v/>
      </c>
      <c r="BD1850" s="193" t="str">
        <f ca="1">IF(ISNUMBER(A1850),INDIRECT(CONCATENATE("'Instrument List'!F",(MATCH(E1850,'Instrument List'!A:A,0))-0)),"")</f>
        <v/>
      </c>
    </row>
    <row r="1851" spans="1:56">
      <c r="A1851" s="220" t="str">
        <f t="shared" si="630"/>
        <v/>
      </c>
      <c r="B1851" s="221"/>
      <c r="C1851" s="222"/>
      <c r="D1851" s="169"/>
      <c r="E1851" s="169"/>
      <c r="F1851" s="169"/>
      <c r="G1851" s="202"/>
      <c r="H1851" s="217"/>
      <c r="I1851" s="212"/>
      <c r="J1851" s="206"/>
      <c r="K1851" s="212"/>
      <c r="L1851" s="206"/>
      <c r="M1851" s="212"/>
      <c r="N1851" s="206"/>
      <c r="O1851" s="170" t="str">
        <f t="shared" si="631"/>
        <v/>
      </c>
      <c r="P1851" s="171"/>
      <c r="Q1851" s="171"/>
      <c r="R1851" s="171"/>
      <c r="S1851" s="172" t="str">
        <f t="shared" si="632"/>
        <v/>
      </c>
      <c r="T1851" s="172" t="str">
        <f t="shared" si="633"/>
        <v/>
      </c>
      <c r="U1851" s="171"/>
      <c r="V1851" s="171"/>
      <c r="W1851" s="173" t="str">
        <f t="shared" si="634"/>
        <v/>
      </c>
      <c r="X1851" s="173" t="str">
        <f t="shared" si="635"/>
        <v/>
      </c>
      <c r="Y1851" s="173" t="str">
        <f t="shared" si="636"/>
        <v/>
      </c>
      <c r="Z1851" s="171"/>
      <c r="AA1851" s="171"/>
      <c r="AB1851" s="171"/>
      <c r="AC1851" s="172" t="str">
        <f t="shared" si="637"/>
        <v/>
      </c>
      <c r="AD1851" s="172" t="str">
        <f t="shared" si="638"/>
        <v/>
      </c>
      <c r="AE1851" s="174"/>
      <c r="AF1851" s="175" t="str">
        <f t="shared" si="639"/>
        <v/>
      </c>
      <c r="AG1851" s="169"/>
      <c r="AH1851" s="171"/>
      <c r="AI1851" s="171"/>
      <c r="AJ1851" s="169"/>
      <c r="AK1851" s="176" t="str">
        <f t="shared" si="640"/>
        <v/>
      </c>
      <c r="AL1851" s="176" t="str">
        <f t="shared" si="641"/>
        <v/>
      </c>
      <c r="AM1851" s="176" t="str">
        <f t="shared" si="642"/>
        <v/>
      </c>
      <c r="AN1851" s="359" t="str">
        <f>IF(Overview!$K$17='Internal Calcs'!$P$22,IF(AK1851="","",AK1851),IF(Overview!$K$17='Internal Calcs'!$P$23,IF(AK1851="","",AK1851),IF(ISNUMBER(A1851),(IF(F1851="Short",G1851-H1851,H1851-G1851)*AZ1851-AX1851),"")))</f>
        <v/>
      </c>
      <c r="AO1851" s="401" t="str">
        <f>IF(Overview!$K$17='Internal Calcs'!$P$22,IF(AL1851="","",AL1851),IF(Overview!$K$17='Internal Calcs'!$P$23,IF(AL1851="","",AL1851),IF(ISNUMBER(A1851),IF(AL1851="",(IF(F1851="Short",G1851-H1851,H1851-G1851)*AZ1851-AX1851),(IF(F1851="Short",G1851-J1851,J1851-G1851)*AZ1851-AX1851)),"")))</f>
        <v/>
      </c>
      <c r="AP1851" s="359" t="str">
        <f>IF(Overview!$K$17='Internal Calcs'!$P$22,"",IF(Overview!$K$17='Internal Calcs'!$P$23,IF(AM1851="","",AM1851),IF(ISNUMBER(A1851),IF(AM1851="",(IF(F1851="Short",G1851-H1851,H1851-G1851)*AZ1851-AX1851),(IF(F1851="Short",G1851-L1851,L1851-G1851)*AZ1851-AX1851)),"")))</f>
        <v/>
      </c>
      <c r="AQ1851" s="176" t="str">
        <f t="shared" si="643"/>
        <v/>
      </c>
      <c r="AR1851" s="176" t="str">
        <f t="shared" si="644"/>
        <v/>
      </c>
      <c r="AS1851" s="176" t="str">
        <f t="shared" si="645"/>
        <v/>
      </c>
      <c r="AT1851" s="176" t="str">
        <f>IF(ISNUMBER(A1851),MAX($AS$2:AS1851)-AS1851,"")</f>
        <v/>
      </c>
      <c r="AU1851" s="177" t="str">
        <f t="shared" si="646"/>
        <v/>
      </c>
      <c r="AV1851" s="178" t="str">
        <f t="shared" si="647"/>
        <v/>
      </c>
      <c r="AW1851" s="178" t="str">
        <f t="shared" si="648"/>
        <v/>
      </c>
      <c r="AX1851" s="179" t="str">
        <f ca="1">IF(ISNUMBER($A1851),INDIRECT(CONCATENATE("'Instrument List'!B",(MATCH(E1851,'Instrument List'!A:A,0))-0)),"")</f>
        <v/>
      </c>
      <c r="AY1851" s="179" t="str">
        <f ca="1">IF(ISNUMBER($A1851),INDIRECT(CONCATENATE("'Instrument List'!D",(MATCH(E1851,'Instrument List'!A:A,0))-0)),"")</f>
        <v/>
      </c>
      <c r="AZ1851" s="179" t="str">
        <f ca="1">IF(ISNUMBER($A1851),INDIRECT(CONCATENATE("'Instrument List'!C",(MATCH(E1851,'Instrument List'!A:A,0))-0)),"")</f>
        <v/>
      </c>
      <c r="BA1851" s="180" t="str">
        <f ca="1">IF(ISNUMBER(A1851),INDIRECT(CONCATENATE("'Instrument List'!E",(MATCH(E1851,'Instrument List'!A:A,0))-0)),"")</f>
        <v/>
      </c>
      <c r="BB1851" s="181" t="str">
        <f t="shared" si="649"/>
        <v/>
      </c>
      <c r="BC1851" s="181" t="str">
        <f t="shared" si="650"/>
        <v/>
      </c>
      <c r="BD1851" s="181" t="str">
        <f ca="1">IF(ISNUMBER(A1851),INDIRECT(CONCATENATE("'Instrument List'!F",(MATCH(E1851,'Instrument List'!A:A,0))-0)),"")</f>
        <v/>
      </c>
    </row>
    <row r="1852" spans="1:56">
      <c r="A1852" s="223" t="str">
        <f t="shared" si="630"/>
        <v/>
      </c>
      <c r="B1852" s="224"/>
      <c r="C1852" s="225"/>
      <c r="D1852" s="182"/>
      <c r="E1852" s="182"/>
      <c r="F1852" s="182"/>
      <c r="G1852" s="203"/>
      <c r="H1852" s="218"/>
      <c r="I1852" s="213"/>
      <c r="J1852" s="207"/>
      <c r="K1852" s="213"/>
      <c r="L1852" s="207"/>
      <c r="M1852" s="213"/>
      <c r="N1852" s="207"/>
      <c r="O1852" s="183" t="str">
        <f t="shared" si="631"/>
        <v/>
      </c>
      <c r="P1852" s="184"/>
      <c r="Q1852" s="184"/>
      <c r="R1852" s="275"/>
      <c r="S1852" s="185" t="str">
        <f t="shared" si="632"/>
        <v/>
      </c>
      <c r="T1852" s="185" t="str">
        <f t="shared" si="633"/>
        <v/>
      </c>
      <c r="U1852" s="275"/>
      <c r="V1852" s="275"/>
      <c r="W1852" s="276" t="str">
        <f t="shared" si="634"/>
        <v/>
      </c>
      <c r="X1852" s="276" t="str">
        <f t="shared" si="635"/>
        <v/>
      </c>
      <c r="Y1852" s="276" t="str">
        <f t="shared" si="636"/>
        <v/>
      </c>
      <c r="Z1852" s="275"/>
      <c r="AA1852" s="184"/>
      <c r="AB1852" s="184"/>
      <c r="AC1852" s="185" t="str">
        <f t="shared" si="637"/>
        <v/>
      </c>
      <c r="AD1852" s="185" t="str">
        <f t="shared" si="638"/>
        <v/>
      </c>
      <c r="AE1852" s="186"/>
      <c r="AF1852" s="187" t="str">
        <f t="shared" si="639"/>
        <v/>
      </c>
      <c r="AG1852" s="182"/>
      <c r="AH1852" s="184"/>
      <c r="AI1852" s="184"/>
      <c r="AJ1852" s="182"/>
      <c r="AK1852" s="188" t="str">
        <f t="shared" si="640"/>
        <v/>
      </c>
      <c r="AL1852" s="188" t="str">
        <f t="shared" si="641"/>
        <v/>
      </c>
      <c r="AM1852" s="188" t="str">
        <f t="shared" si="642"/>
        <v/>
      </c>
      <c r="AN1852" s="359" t="str">
        <f>IF(Overview!$K$17='Internal Calcs'!$P$22,IF(AK1852="","",AK1852),IF(Overview!$K$17='Internal Calcs'!$P$23,IF(AK1852="","",AK1852),IF(ISNUMBER(A1852),(IF(F1852="Short",G1852-H1852,H1852-G1852)*AZ1852-AX1852),"")))</f>
        <v/>
      </c>
      <c r="AO1852" s="401" t="str">
        <f>IF(Overview!$K$17='Internal Calcs'!$P$22,IF(AL1852="","",AL1852),IF(Overview!$K$17='Internal Calcs'!$P$23,IF(AL1852="","",AL1852),IF(ISNUMBER(A1852),IF(AL1852="",(IF(F1852="Short",G1852-H1852,H1852-G1852)*AZ1852-AX1852),(IF(F1852="Short",G1852-J1852,J1852-G1852)*AZ1852-AX1852)),"")))</f>
        <v/>
      </c>
      <c r="AP1852" s="359" t="str">
        <f>IF(Overview!$K$17='Internal Calcs'!$P$22,"",IF(Overview!$K$17='Internal Calcs'!$P$23,IF(AM1852="","",AM1852),IF(ISNUMBER(A1852),IF(AM1852="",(IF(F1852="Short",G1852-H1852,H1852-G1852)*AZ1852-AX1852),(IF(F1852="Short",G1852-L1852,L1852-G1852)*AZ1852-AX1852)),"")))</f>
        <v/>
      </c>
      <c r="AQ1852" s="188" t="str">
        <f t="shared" si="643"/>
        <v/>
      </c>
      <c r="AR1852" s="188" t="str">
        <f t="shared" si="644"/>
        <v/>
      </c>
      <c r="AS1852" s="188" t="str">
        <f t="shared" si="645"/>
        <v/>
      </c>
      <c r="AT1852" s="188" t="str">
        <f>IF(ISNUMBER(A1852),MAX($AS$2:AS1852)-AS1852,"")</f>
        <v/>
      </c>
      <c r="AU1852" s="189" t="str">
        <f t="shared" si="646"/>
        <v/>
      </c>
      <c r="AV1852" s="190" t="str">
        <f t="shared" si="647"/>
        <v/>
      </c>
      <c r="AW1852" s="190" t="str">
        <f t="shared" si="648"/>
        <v/>
      </c>
      <c r="AX1852" s="191" t="str">
        <f ca="1">IF(ISNUMBER($A1852),INDIRECT(CONCATENATE("'Instrument List'!B",(MATCH(E1852,'Instrument List'!A:A,0))-0)),"")</f>
        <v/>
      </c>
      <c r="AY1852" s="191" t="str">
        <f ca="1">IF(ISNUMBER($A1852),INDIRECT(CONCATENATE("'Instrument List'!D",(MATCH(E1852,'Instrument List'!A:A,0))-0)),"")</f>
        <v/>
      </c>
      <c r="AZ1852" s="191" t="str">
        <f ca="1">IF(ISNUMBER($A1852),INDIRECT(CONCATENATE("'Instrument List'!C",(MATCH(E1852,'Instrument List'!A:A,0))-0)),"")</f>
        <v/>
      </c>
      <c r="BA1852" s="192" t="str">
        <f ca="1">IF(ISNUMBER(A1852),INDIRECT(CONCATENATE("'Instrument List'!E",(MATCH(E1852,'Instrument List'!A:A,0))-0)),"")</f>
        <v/>
      </c>
      <c r="BB1852" s="193" t="str">
        <f t="shared" si="649"/>
        <v/>
      </c>
      <c r="BC1852" s="193" t="str">
        <f t="shared" si="650"/>
        <v/>
      </c>
      <c r="BD1852" s="193" t="str">
        <f ca="1">IF(ISNUMBER(A1852),INDIRECT(CONCATENATE("'Instrument List'!F",(MATCH(E1852,'Instrument List'!A:A,0))-0)),"")</f>
        <v/>
      </c>
    </row>
    <row r="1853" spans="1:56">
      <c r="A1853" s="220" t="str">
        <f t="shared" si="630"/>
        <v/>
      </c>
      <c r="B1853" s="221"/>
      <c r="C1853" s="222"/>
      <c r="D1853" s="169"/>
      <c r="E1853" s="169"/>
      <c r="F1853" s="169"/>
      <c r="G1853" s="202"/>
      <c r="H1853" s="217"/>
      <c r="I1853" s="212"/>
      <c r="J1853" s="206"/>
      <c r="K1853" s="212"/>
      <c r="L1853" s="206"/>
      <c r="M1853" s="212"/>
      <c r="N1853" s="206"/>
      <c r="O1853" s="170" t="str">
        <f t="shared" si="631"/>
        <v/>
      </c>
      <c r="P1853" s="171"/>
      <c r="Q1853" s="171"/>
      <c r="R1853" s="171"/>
      <c r="S1853" s="172" t="str">
        <f t="shared" si="632"/>
        <v/>
      </c>
      <c r="T1853" s="172" t="str">
        <f t="shared" si="633"/>
        <v/>
      </c>
      <c r="U1853" s="171"/>
      <c r="V1853" s="171"/>
      <c r="W1853" s="173" t="str">
        <f t="shared" si="634"/>
        <v/>
      </c>
      <c r="X1853" s="173" t="str">
        <f t="shared" si="635"/>
        <v/>
      </c>
      <c r="Y1853" s="173" t="str">
        <f t="shared" si="636"/>
        <v/>
      </c>
      <c r="Z1853" s="171"/>
      <c r="AA1853" s="171"/>
      <c r="AB1853" s="171"/>
      <c r="AC1853" s="172" t="str">
        <f t="shared" si="637"/>
        <v/>
      </c>
      <c r="AD1853" s="172" t="str">
        <f t="shared" si="638"/>
        <v/>
      </c>
      <c r="AE1853" s="174"/>
      <c r="AF1853" s="175" t="str">
        <f t="shared" si="639"/>
        <v/>
      </c>
      <c r="AG1853" s="169"/>
      <c r="AH1853" s="171"/>
      <c r="AI1853" s="171"/>
      <c r="AJ1853" s="169"/>
      <c r="AK1853" s="176" t="str">
        <f t="shared" si="640"/>
        <v/>
      </c>
      <c r="AL1853" s="176" t="str">
        <f t="shared" si="641"/>
        <v/>
      </c>
      <c r="AM1853" s="176" t="str">
        <f t="shared" si="642"/>
        <v/>
      </c>
      <c r="AN1853" s="359" t="str">
        <f>IF(Overview!$K$17='Internal Calcs'!$P$22,IF(AK1853="","",AK1853),IF(Overview!$K$17='Internal Calcs'!$P$23,IF(AK1853="","",AK1853),IF(ISNUMBER(A1853),(IF(F1853="Short",G1853-H1853,H1853-G1853)*AZ1853-AX1853),"")))</f>
        <v/>
      </c>
      <c r="AO1853" s="401" t="str">
        <f>IF(Overview!$K$17='Internal Calcs'!$P$22,IF(AL1853="","",AL1853),IF(Overview!$K$17='Internal Calcs'!$P$23,IF(AL1853="","",AL1853),IF(ISNUMBER(A1853),IF(AL1853="",(IF(F1853="Short",G1853-H1853,H1853-G1853)*AZ1853-AX1853),(IF(F1853="Short",G1853-J1853,J1853-G1853)*AZ1853-AX1853)),"")))</f>
        <v/>
      </c>
      <c r="AP1853" s="359" t="str">
        <f>IF(Overview!$K$17='Internal Calcs'!$P$22,"",IF(Overview!$K$17='Internal Calcs'!$P$23,IF(AM1853="","",AM1853),IF(ISNUMBER(A1853),IF(AM1853="",(IF(F1853="Short",G1853-H1853,H1853-G1853)*AZ1853-AX1853),(IF(F1853="Short",G1853-L1853,L1853-G1853)*AZ1853-AX1853)),"")))</f>
        <v/>
      </c>
      <c r="AQ1853" s="176" t="str">
        <f t="shared" si="643"/>
        <v/>
      </c>
      <c r="AR1853" s="176" t="str">
        <f t="shared" si="644"/>
        <v/>
      </c>
      <c r="AS1853" s="176" t="str">
        <f t="shared" si="645"/>
        <v/>
      </c>
      <c r="AT1853" s="176" t="str">
        <f>IF(ISNUMBER(A1853),MAX($AS$2:AS1853)-AS1853,"")</f>
        <v/>
      </c>
      <c r="AU1853" s="177" t="str">
        <f t="shared" si="646"/>
        <v/>
      </c>
      <c r="AV1853" s="178" t="str">
        <f t="shared" si="647"/>
        <v/>
      </c>
      <c r="AW1853" s="178" t="str">
        <f t="shared" si="648"/>
        <v/>
      </c>
      <c r="AX1853" s="179" t="str">
        <f ca="1">IF(ISNUMBER($A1853),INDIRECT(CONCATENATE("'Instrument List'!B",(MATCH(E1853,'Instrument List'!A:A,0))-0)),"")</f>
        <v/>
      </c>
      <c r="AY1853" s="179" t="str">
        <f ca="1">IF(ISNUMBER($A1853),INDIRECT(CONCATENATE("'Instrument List'!D",(MATCH(E1853,'Instrument List'!A:A,0))-0)),"")</f>
        <v/>
      </c>
      <c r="AZ1853" s="179" t="str">
        <f ca="1">IF(ISNUMBER($A1853),INDIRECT(CONCATENATE("'Instrument List'!C",(MATCH(E1853,'Instrument List'!A:A,0))-0)),"")</f>
        <v/>
      </c>
      <c r="BA1853" s="180" t="str">
        <f ca="1">IF(ISNUMBER(A1853),INDIRECT(CONCATENATE("'Instrument List'!E",(MATCH(E1853,'Instrument List'!A:A,0))-0)),"")</f>
        <v/>
      </c>
      <c r="BB1853" s="181" t="str">
        <f t="shared" si="649"/>
        <v/>
      </c>
      <c r="BC1853" s="181" t="str">
        <f t="shared" si="650"/>
        <v/>
      </c>
      <c r="BD1853" s="181" t="str">
        <f ca="1">IF(ISNUMBER(A1853),INDIRECT(CONCATENATE("'Instrument List'!F",(MATCH(E1853,'Instrument List'!A:A,0))-0)),"")</f>
        <v/>
      </c>
    </row>
    <row r="1854" spans="1:56">
      <c r="A1854" s="223" t="str">
        <f t="shared" si="630"/>
        <v/>
      </c>
      <c r="B1854" s="224"/>
      <c r="C1854" s="225"/>
      <c r="D1854" s="182"/>
      <c r="E1854" s="182"/>
      <c r="F1854" s="182"/>
      <c r="G1854" s="203"/>
      <c r="H1854" s="218"/>
      <c r="I1854" s="213"/>
      <c r="J1854" s="207"/>
      <c r="K1854" s="213"/>
      <c r="L1854" s="207"/>
      <c r="M1854" s="213"/>
      <c r="N1854" s="207"/>
      <c r="O1854" s="183" t="str">
        <f t="shared" si="631"/>
        <v/>
      </c>
      <c r="P1854" s="184"/>
      <c r="Q1854" s="184"/>
      <c r="R1854" s="275"/>
      <c r="S1854" s="185" t="str">
        <f t="shared" si="632"/>
        <v/>
      </c>
      <c r="T1854" s="185" t="str">
        <f t="shared" si="633"/>
        <v/>
      </c>
      <c r="U1854" s="275"/>
      <c r="V1854" s="275"/>
      <c r="W1854" s="276" t="str">
        <f t="shared" si="634"/>
        <v/>
      </c>
      <c r="X1854" s="276" t="str">
        <f t="shared" si="635"/>
        <v/>
      </c>
      <c r="Y1854" s="276" t="str">
        <f t="shared" si="636"/>
        <v/>
      </c>
      <c r="Z1854" s="275"/>
      <c r="AA1854" s="184"/>
      <c r="AB1854" s="184"/>
      <c r="AC1854" s="185" t="str">
        <f t="shared" si="637"/>
        <v/>
      </c>
      <c r="AD1854" s="185" t="str">
        <f t="shared" si="638"/>
        <v/>
      </c>
      <c r="AE1854" s="186"/>
      <c r="AF1854" s="187" t="str">
        <f t="shared" si="639"/>
        <v/>
      </c>
      <c r="AG1854" s="182"/>
      <c r="AH1854" s="184"/>
      <c r="AI1854" s="184"/>
      <c r="AJ1854" s="182"/>
      <c r="AK1854" s="188" t="str">
        <f t="shared" si="640"/>
        <v/>
      </c>
      <c r="AL1854" s="188" t="str">
        <f t="shared" si="641"/>
        <v/>
      </c>
      <c r="AM1854" s="188" t="str">
        <f t="shared" si="642"/>
        <v/>
      </c>
      <c r="AN1854" s="359" t="str">
        <f>IF(Overview!$K$17='Internal Calcs'!$P$22,IF(AK1854="","",AK1854),IF(Overview!$K$17='Internal Calcs'!$P$23,IF(AK1854="","",AK1854),IF(ISNUMBER(A1854),(IF(F1854="Short",G1854-H1854,H1854-G1854)*AZ1854-AX1854),"")))</f>
        <v/>
      </c>
      <c r="AO1854" s="401" t="str">
        <f>IF(Overview!$K$17='Internal Calcs'!$P$22,IF(AL1854="","",AL1854),IF(Overview!$K$17='Internal Calcs'!$P$23,IF(AL1854="","",AL1854),IF(ISNUMBER(A1854),IF(AL1854="",(IF(F1854="Short",G1854-H1854,H1854-G1854)*AZ1854-AX1854),(IF(F1854="Short",G1854-J1854,J1854-G1854)*AZ1854-AX1854)),"")))</f>
        <v/>
      </c>
      <c r="AP1854" s="359" t="str">
        <f>IF(Overview!$K$17='Internal Calcs'!$P$22,"",IF(Overview!$K$17='Internal Calcs'!$P$23,IF(AM1854="","",AM1854),IF(ISNUMBER(A1854),IF(AM1854="",(IF(F1854="Short",G1854-H1854,H1854-G1854)*AZ1854-AX1854),(IF(F1854="Short",G1854-L1854,L1854-G1854)*AZ1854-AX1854)),"")))</f>
        <v/>
      </c>
      <c r="AQ1854" s="188" t="str">
        <f t="shared" si="643"/>
        <v/>
      </c>
      <c r="AR1854" s="188" t="str">
        <f t="shared" si="644"/>
        <v/>
      </c>
      <c r="AS1854" s="188" t="str">
        <f t="shared" si="645"/>
        <v/>
      </c>
      <c r="AT1854" s="188" t="str">
        <f>IF(ISNUMBER(A1854),MAX($AS$2:AS1854)-AS1854,"")</f>
        <v/>
      </c>
      <c r="AU1854" s="189" t="str">
        <f t="shared" si="646"/>
        <v/>
      </c>
      <c r="AV1854" s="190" t="str">
        <f t="shared" si="647"/>
        <v/>
      </c>
      <c r="AW1854" s="190" t="str">
        <f t="shared" si="648"/>
        <v/>
      </c>
      <c r="AX1854" s="191" t="str">
        <f ca="1">IF(ISNUMBER($A1854),INDIRECT(CONCATENATE("'Instrument List'!B",(MATCH(E1854,'Instrument List'!A:A,0))-0)),"")</f>
        <v/>
      </c>
      <c r="AY1854" s="191" t="str">
        <f ca="1">IF(ISNUMBER($A1854),INDIRECT(CONCATENATE("'Instrument List'!D",(MATCH(E1854,'Instrument List'!A:A,0))-0)),"")</f>
        <v/>
      </c>
      <c r="AZ1854" s="191" t="str">
        <f ca="1">IF(ISNUMBER($A1854),INDIRECT(CONCATENATE("'Instrument List'!C",(MATCH(E1854,'Instrument List'!A:A,0))-0)),"")</f>
        <v/>
      </c>
      <c r="BA1854" s="192" t="str">
        <f ca="1">IF(ISNUMBER(A1854),INDIRECT(CONCATENATE("'Instrument List'!E",(MATCH(E1854,'Instrument List'!A:A,0))-0)),"")</f>
        <v/>
      </c>
      <c r="BB1854" s="193" t="str">
        <f t="shared" si="649"/>
        <v/>
      </c>
      <c r="BC1854" s="193" t="str">
        <f t="shared" si="650"/>
        <v/>
      </c>
      <c r="BD1854" s="193" t="str">
        <f ca="1">IF(ISNUMBER(A1854),INDIRECT(CONCATENATE("'Instrument List'!F",(MATCH(E1854,'Instrument List'!A:A,0))-0)),"")</f>
        <v/>
      </c>
    </row>
    <row r="1855" spans="1:56">
      <c r="A1855" s="220" t="str">
        <f t="shared" si="630"/>
        <v/>
      </c>
      <c r="B1855" s="221"/>
      <c r="C1855" s="222"/>
      <c r="D1855" s="169"/>
      <c r="E1855" s="169"/>
      <c r="F1855" s="169"/>
      <c r="G1855" s="202"/>
      <c r="H1855" s="217"/>
      <c r="I1855" s="212"/>
      <c r="J1855" s="206"/>
      <c r="K1855" s="212"/>
      <c r="L1855" s="206"/>
      <c r="M1855" s="212"/>
      <c r="N1855" s="206"/>
      <c r="O1855" s="170" t="str">
        <f t="shared" si="631"/>
        <v/>
      </c>
      <c r="P1855" s="171"/>
      <c r="Q1855" s="171"/>
      <c r="R1855" s="171"/>
      <c r="S1855" s="172" t="str">
        <f t="shared" si="632"/>
        <v/>
      </c>
      <c r="T1855" s="172" t="str">
        <f t="shared" si="633"/>
        <v/>
      </c>
      <c r="U1855" s="171"/>
      <c r="V1855" s="171"/>
      <c r="W1855" s="173" t="str">
        <f t="shared" si="634"/>
        <v/>
      </c>
      <c r="X1855" s="173" t="str">
        <f t="shared" si="635"/>
        <v/>
      </c>
      <c r="Y1855" s="173" t="str">
        <f t="shared" si="636"/>
        <v/>
      </c>
      <c r="Z1855" s="171"/>
      <c r="AA1855" s="171"/>
      <c r="AB1855" s="171"/>
      <c r="AC1855" s="172" t="str">
        <f t="shared" si="637"/>
        <v/>
      </c>
      <c r="AD1855" s="172" t="str">
        <f t="shared" si="638"/>
        <v/>
      </c>
      <c r="AE1855" s="174"/>
      <c r="AF1855" s="175" t="str">
        <f t="shared" si="639"/>
        <v/>
      </c>
      <c r="AG1855" s="169"/>
      <c r="AH1855" s="171"/>
      <c r="AI1855" s="171"/>
      <c r="AJ1855" s="169"/>
      <c r="AK1855" s="176" t="str">
        <f t="shared" si="640"/>
        <v/>
      </c>
      <c r="AL1855" s="176" t="str">
        <f t="shared" si="641"/>
        <v/>
      </c>
      <c r="AM1855" s="176" t="str">
        <f t="shared" si="642"/>
        <v/>
      </c>
      <c r="AN1855" s="359" t="str">
        <f>IF(Overview!$K$17='Internal Calcs'!$P$22,IF(AK1855="","",AK1855),IF(Overview!$K$17='Internal Calcs'!$P$23,IF(AK1855="","",AK1855),IF(ISNUMBER(A1855),(IF(F1855="Short",G1855-H1855,H1855-G1855)*AZ1855-AX1855),"")))</f>
        <v/>
      </c>
      <c r="AO1855" s="401" t="str">
        <f>IF(Overview!$K$17='Internal Calcs'!$P$22,IF(AL1855="","",AL1855),IF(Overview!$K$17='Internal Calcs'!$P$23,IF(AL1855="","",AL1855),IF(ISNUMBER(A1855),IF(AL1855="",(IF(F1855="Short",G1855-H1855,H1855-G1855)*AZ1855-AX1855),(IF(F1855="Short",G1855-J1855,J1855-G1855)*AZ1855-AX1855)),"")))</f>
        <v/>
      </c>
      <c r="AP1855" s="359" t="str">
        <f>IF(Overview!$K$17='Internal Calcs'!$P$22,"",IF(Overview!$K$17='Internal Calcs'!$P$23,IF(AM1855="","",AM1855),IF(ISNUMBER(A1855),IF(AM1855="",(IF(F1855="Short",G1855-H1855,H1855-G1855)*AZ1855-AX1855),(IF(F1855="Short",G1855-L1855,L1855-G1855)*AZ1855-AX1855)),"")))</f>
        <v/>
      </c>
      <c r="AQ1855" s="176" t="str">
        <f t="shared" si="643"/>
        <v/>
      </c>
      <c r="AR1855" s="176" t="str">
        <f t="shared" si="644"/>
        <v/>
      </c>
      <c r="AS1855" s="176" t="str">
        <f t="shared" si="645"/>
        <v/>
      </c>
      <c r="AT1855" s="176" t="str">
        <f>IF(ISNUMBER(A1855),MAX($AS$2:AS1855)-AS1855,"")</f>
        <v/>
      </c>
      <c r="AU1855" s="177" t="str">
        <f t="shared" si="646"/>
        <v/>
      </c>
      <c r="AV1855" s="178" t="str">
        <f t="shared" si="647"/>
        <v/>
      </c>
      <c r="AW1855" s="178" t="str">
        <f t="shared" si="648"/>
        <v/>
      </c>
      <c r="AX1855" s="179" t="str">
        <f ca="1">IF(ISNUMBER($A1855),INDIRECT(CONCATENATE("'Instrument List'!B",(MATCH(E1855,'Instrument List'!A:A,0))-0)),"")</f>
        <v/>
      </c>
      <c r="AY1855" s="179" t="str">
        <f ca="1">IF(ISNUMBER($A1855),INDIRECT(CONCATENATE("'Instrument List'!D",(MATCH(E1855,'Instrument List'!A:A,0))-0)),"")</f>
        <v/>
      </c>
      <c r="AZ1855" s="179" t="str">
        <f ca="1">IF(ISNUMBER($A1855),INDIRECT(CONCATENATE("'Instrument List'!C",(MATCH(E1855,'Instrument List'!A:A,0))-0)),"")</f>
        <v/>
      </c>
      <c r="BA1855" s="180" t="str">
        <f ca="1">IF(ISNUMBER(A1855),INDIRECT(CONCATENATE("'Instrument List'!E",(MATCH(E1855,'Instrument List'!A:A,0))-0)),"")</f>
        <v/>
      </c>
      <c r="BB1855" s="181" t="str">
        <f t="shared" si="649"/>
        <v/>
      </c>
      <c r="BC1855" s="181" t="str">
        <f t="shared" si="650"/>
        <v/>
      </c>
      <c r="BD1855" s="181" t="str">
        <f ca="1">IF(ISNUMBER(A1855),INDIRECT(CONCATENATE("'Instrument List'!F",(MATCH(E1855,'Instrument List'!A:A,0))-0)),"")</f>
        <v/>
      </c>
    </row>
    <row r="1856" spans="1:56">
      <c r="A1856" s="223" t="str">
        <f t="shared" si="630"/>
        <v/>
      </c>
      <c r="B1856" s="224"/>
      <c r="C1856" s="225"/>
      <c r="D1856" s="182"/>
      <c r="E1856" s="182"/>
      <c r="F1856" s="182"/>
      <c r="G1856" s="203"/>
      <c r="H1856" s="218"/>
      <c r="I1856" s="213"/>
      <c r="J1856" s="207"/>
      <c r="K1856" s="213"/>
      <c r="L1856" s="207"/>
      <c r="M1856" s="213"/>
      <c r="N1856" s="207"/>
      <c r="O1856" s="183" t="str">
        <f t="shared" si="631"/>
        <v/>
      </c>
      <c r="P1856" s="184"/>
      <c r="Q1856" s="184"/>
      <c r="R1856" s="275"/>
      <c r="S1856" s="185" t="str">
        <f t="shared" si="632"/>
        <v/>
      </c>
      <c r="T1856" s="185" t="str">
        <f t="shared" si="633"/>
        <v/>
      </c>
      <c r="U1856" s="275"/>
      <c r="V1856" s="275"/>
      <c r="W1856" s="276" t="str">
        <f t="shared" si="634"/>
        <v/>
      </c>
      <c r="X1856" s="276" t="str">
        <f t="shared" si="635"/>
        <v/>
      </c>
      <c r="Y1856" s="276" t="str">
        <f t="shared" si="636"/>
        <v/>
      </c>
      <c r="Z1856" s="275"/>
      <c r="AA1856" s="184"/>
      <c r="AB1856" s="184"/>
      <c r="AC1856" s="185" t="str">
        <f t="shared" si="637"/>
        <v/>
      </c>
      <c r="AD1856" s="185" t="str">
        <f t="shared" si="638"/>
        <v/>
      </c>
      <c r="AE1856" s="186"/>
      <c r="AF1856" s="187" t="str">
        <f t="shared" si="639"/>
        <v/>
      </c>
      <c r="AG1856" s="182"/>
      <c r="AH1856" s="184"/>
      <c r="AI1856" s="184"/>
      <c r="AJ1856" s="182"/>
      <c r="AK1856" s="188" t="str">
        <f t="shared" si="640"/>
        <v/>
      </c>
      <c r="AL1856" s="188" t="str">
        <f t="shared" si="641"/>
        <v/>
      </c>
      <c r="AM1856" s="188" t="str">
        <f t="shared" si="642"/>
        <v/>
      </c>
      <c r="AN1856" s="359" t="str">
        <f>IF(Overview!$K$17='Internal Calcs'!$P$22,IF(AK1856="","",AK1856),IF(Overview!$K$17='Internal Calcs'!$P$23,IF(AK1856="","",AK1856),IF(ISNUMBER(A1856),(IF(F1856="Short",G1856-H1856,H1856-G1856)*AZ1856-AX1856),"")))</f>
        <v/>
      </c>
      <c r="AO1856" s="401" t="str">
        <f>IF(Overview!$K$17='Internal Calcs'!$P$22,IF(AL1856="","",AL1856),IF(Overview!$K$17='Internal Calcs'!$P$23,IF(AL1856="","",AL1856),IF(ISNUMBER(A1856),IF(AL1856="",(IF(F1856="Short",G1856-H1856,H1856-G1856)*AZ1856-AX1856),(IF(F1856="Short",G1856-J1856,J1856-G1856)*AZ1856-AX1856)),"")))</f>
        <v/>
      </c>
      <c r="AP1856" s="359" t="str">
        <f>IF(Overview!$K$17='Internal Calcs'!$P$22,"",IF(Overview!$K$17='Internal Calcs'!$P$23,IF(AM1856="","",AM1856),IF(ISNUMBER(A1856),IF(AM1856="",(IF(F1856="Short",G1856-H1856,H1856-G1856)*AZ1856-AX1856),(IF(F1856="Short",G1856-L1856,L1856-G1856)*AZ1856-AX1856)),"")))</f>
        <v/>
      </c>
      <c r="AQ1856" s="188" t="str">
        <f t="shared" si="643"/>
        <v/>
      </c>
      <c r="AR1856" s="188" t="str">
        <f t="shared" si="644"/>
        <v/>
      </c>
      <c r="AS1856" s="188" t="str">
        <f t="shared" si="645"/>
        <v/>
      </c>
      <c r="AT1856" s="188" t="str">
        <f>IF(ISNUMBER(A1856),MAX($AS$2:AS1856)-AS1856,"")</f>
        <v/>
      </c>
      <c r="AU1856" s="189" t="str">
        <f t="shared" si="646"/>
        <v/>
      </c>
      <c r="AV1856" s="190" t="str">
        <f t="shared" si="647"/>
        <v/>
      </c>
      <c r="AW1856" s="190" t="str">
        <f t="shared" si="648"/>
        <v/>
      </c>
      <c r="AX1856" s="191" t="str">
        <f ca="1">IF(ISNUMBER($A1856),INDIRECT(CONCATENATE("'Instrument List'!B",(MATCH(E1856,'Instrument List'!A:A,0))-0)),"")</f>
        <v/>
      </c>
      <c r="AY1856" s="191" t="str">
        <f ca="1">IF(ISNUMBER($A1856),INDIRECT(CONCATENATE("'Instrument List'!D",(MATCH(E1856,'Instrument List'!A:A,0))-0)),"")</f>
        <v/>
      </c>
      <c r="AZ1856" s="191" t="str">
        <f ca="1">IF(ISNUMBER($A1856),INDIRECT(CONCATENATE("'Instrument List'!C",(MATCH(E1856,'Instrument List'!A:A,0))-0)),"")</f>
        <v/>
      </c>
      <c r="BA1856" s="192" t="str">
        <f ca="1">IF(ISNUMBER(A1856),INDIRECT(CONCATENATE("'Instrument List'!E",(MATCH(E1856,'Instrument List'!A:A,0))-0)),"")</f>
        <v/>
      </c>
      <c r="BB1856" s="193" t="str">
        <f t="shared" si="649"/>
        <v/>
      </c>
      <c r="BC1856" s="193" t="str">
        <f t="shared" si="650"/>
        <v/>
      </c>
      <c r="BD1856" s="193" t="str">
        <f ca="1">IF(ISNUMBER(A1856),INDIRECT(CONCATENATE("'Instrument List'!F",(MATCH(E1856,'Instrument List'!A:A,0))-0)),"")</f>
        <v/>
      </c>
    </row>
    <row r="1857" spans="1:56">
      <c r="A1857" s="220" t="str">
        <f t="shared" si="630"/>
        <v/>
      </c>
      <c r="B1857" s="221"/>
      <c r="C1857" s="222"/>
      <c r="D1857" s="169"/>
      <c r="E1857" s="169"/>
      <c r="F1857" s="169"/>
      <c r="G1857" s="202"/>
      <c r="H1857" s="217"/>
      <c r="I1857" s="212"/>
      <c r="J1857" s="206"/>
      <c r="K1857" s="212"/>
      <c r="L1857" s="206"/>
      <c r="M1857" s="212"/>
      <c r="N1857" s="206"/>
      <c r="O1857" s="170" t="str">
        <f t="shared" si="631"/>
        <v/>
      </c>
      <c r="P1857" s="171"/>
      <c r="Q1857" s="171"/>
      <c r="R1857" s="171"/>
      <c r="S1857" s="172" t="str">
        <f t="shared" si="632"/>
        <v/>
      </c>
      <c r="T1857" s="172" t="str">
        <f t="shared" si="633"/>
        <v/>
      </c>
      <c r="U1857" s="171"/>
      <c r="V1857" s="171"/>
      <c r="W1857" s="173" t="str">
        <f t="shared" si="634"/>
        <v/>
      </c>
      <c r="X1857" s="173" t="str">
        <f t="shared" si="635"/>
        <v/>
      </c>
      <c r="Y1857" s="173" t="str">
        <f t="shared" si="636"/>
        <v/>
      </c>
      <c r="Z1857" s="171"/>
      <c r="AA1857" s="171"/>
      <c r="AB1857" s="171"/>
      <c r="AC1857" s="172" t="str">
        <f t="shared" si="637"/>
        <v/>
      </c>
      <c r="AD1857" s="172" t="str">
        <f t="shared" si="638"/>
        <v/>
      </c>
      <c r="AE1857" s="174"/>
      <c r="AF1857" s="175" t="str">
        <f t="shared" si="639"/>
        <v/>
      </c>
      <c r="AG1857" s="169"/>
      <c r="AH1857" s="171"/>
      <c r="AI1857" s="171"/>
      <c r="AJ1857" s="169"/>
      <c r="AK1857" s="176" t="str">
        <f t="shared" si="640"/>
        <v/>
      </c>
      <c r="AL1857" s="176" t="str">
        <f t="shared" si="641"/>
        <v/>
      </c>
      <c r="AM1857" s="176" t="str">
        <f t="shared" si="642"/>
        <v/>
      </c>
      <c r="AN1857" s="359" t="str">
        <f>IF(Overview!$K$17='Internal Calcs'!$P$22,IF(AK1857="","",AK1857),IF(Overview!$K$17='Internal Calcs'!$P$23,IF(AK1857="","",AK1857),IF(ISNUMBER(A1857),(IF(F1857="Short",G1857-H1857,H1857-G1857)*AZ1857-AX1857),"")))</f>
        <v/>
      </c>
      <c r="AO1857" s="401" t="str">
        <f>IF(Overview!$K$17='Internal Calcs'!$P$22,IF(AL1857="","",AL1857),IF(Overview!$K$17='Internal Calcs'!$P$23,IF(AL1857="","",AL1857),IF(ISNUMBER(A1857),IF(AL1857="",(IF(F1857="Short",G1857-H1857,H1857-G1857)*AZ1857-AX1857),(IF(F1857="Short",G1857-J1857,J1857-G1857)*AZ1857-AX1857)),"")))</f>
        <v/>
      </c>
      <c r="AP1857" s="359" t="str">
        <f>IF(Overview!$K$17='Internal Calcs'!$P$22,"",IF(Overview!$K$17='Internal Calcs'!$P$23,IF(AM1857="","",AM1857),IF(ISNUMBER(A1857),IF(AM1857="",(IF(F1857="Short",G1857-H1857,H1857-G1857)*AZ1857-AX1857),(IF(F1857="Short",G1857-L1857,L1857-G1857)*AZ1857-AX1857)),"")))</f>
        <v/>
      </c>
      <c r="AQ1857" s="176" t="str">
        <f t="shared" si="643"/>
        <v/>
      </c>
      <c r="AR1857" s="176" t="str">
        <f t="shared" si="644"/>
        <v/>
      </c>
      <c r="AS1857" s="176" t="str">
        <f t="shared" si="645"/>
        <v/>
      </c>
      <c r="AT1857" s="176" t="str">
        <f>IF(ISNUMBER(A1857),MAX($AS$2:AS1857)-AS1857,"")</f>
        <v/>
      </c>
      <c r="AU1857" s="177" t="str">
        <f t="shared" si="646"/>
        <v/>
      </c>
      <c r="AV1857" s="178" t="str">
        <f t="shared" si="647"/>
        <v/>
      </c>
      <c r="AW1857" s="178" t="str">
        <f t="shared" si="648"/>
        <v/>
      </c>
      <c r="AX1857" s="179" t="str">
        <f ca="1">IF(ISNUMBER($A1857),INDIRECT(CONCATENATE("'Instrument List'!B",(MATCH(E1857,'Instrument List'!A:A,0))-0)),"")</f>
        <v/>
      </c>
      <c r="AY1857" s="179" t="str">
        <f ca="1">IF(ISNUMBER($A1857),INDIRECT(CONCATENATE("'Instrument List'!D",(MATCH(E1857,'Instrument List'!A:A,0))-0)),"")</f>
        <v/>
      </c>
      <c r="AZ1857" s="179" t="str">
        <f ca="1">IF(ISNUMBER($A1857),INDIRECT(CONCATENATE("'Instrument List'!C",(MATCH(E1857,'Instrument List'!A:A,0))-0)),"")</f>
        <v/>
      </c>
      <c r="BA1857" s="180" t="str">
        <f ca="1">IF(ISNUMBER(A1857),INDIRECT(CONCATENATE("'Instrument List'!E",(MATCH(E1857,'Instrument List'!A:A,0))-0)),"")</f>
        <v/>
      </c>
      <c r="BB1857" s="181" t="str">
        <f t="shared" si="649"/>
        <v/>
      </c>
      <c r="BC1857" s="181" t="str">
        <f t="shared" si="650"/>
        <v/>
      </c>
      <c r="BD1857" s="181" t="str">
        <f ca="1">IF(ISNUMBER(A1857),INDIRECT(CONCATENATE("'Instrument List'!F",(MATCH(E1857,'Instrument List'!A:A,0))-0)),"")</f>
        <v/>
      </c>
    </row>
    <row r="1858" spans="1:56">
      <c r="A1858" s="223" t="str">
        <f t="shared" si="630"/>
        <v/>
      </c>
      <c r="B1858" s="224"/>
      <c r="C1858" s="225"/>
      <c r="D1858" s="182"/>
      <c r="E1858" s="182"/>
      <c r="F1858" s="182"/>
      <c r="G1858" s="203"/>
      <c r="H1858" s="218"/>
      <c r="I1858" s="213"/>
      <c r="J1858" s="207"/>
      <c r="K1858" s="213"/>
      <c r="L1858" s="207"/>
      <c r="M1858" s="213"/>
      <c r="N1858" s="207"/>
      <c r="O1858" s="183" t="str">
        <f t="shared" si="631"/>
        <v/>
      </c>
      <c r="P1858" s="184"/>
      <c r="Q1858" s="184"/>
      <c r="R1858" s="275"/>
      <c r="S1858" s="185" t="str">
        <f t="shared" si="632"/>
        <v/>
      </c>
      <c r="T1858" s="185" t="str">
        <f t="shared" si="633"/>
        <v/>
      </c>
      <c r="U1858" s="275"/>
      <c r="V1858" s="275"/>
      <c r="W1858" s="276" t="str">
        <f t="shared" si="634"/>
        <v/>
      </c>
      <c r="X1858" s="276" t="str">
        <f t="shared" si="635"/>
        <v/>
      </c>
      <c r="Y1858" s="276" t="str">
        <f t="shared" si="636"/>
        <v/>
      </c>
      <c r="Z1858" s="275"/>
      <c r="AA1858" s="184"/>
      <c r="AB1858" s="184"/>
      <c r="AC1858" s="185" t="str">
        <f t="shared" si="637"/>
        <v/>
      </c>
      <c r="AD1858" s="185" t="str">
        <f t="shared" si="638"/>
        <v/>
      </c>
      <c r="AE1858" s="186"/>
      <c r="AF1858" s="187" t="str">
        <f t="shared" si="639"/>
        <v/>
      </c>
      <c r="AG1858" s="182"/>
      <c r="AH1858" s="184"/>
      <c r="AI1858" s="184"/>
      <c r="AJ1858" s="182"/>
      <c r="AK1858" s="188" t="str">
        <f t="shared" si="640"/>
        <v/>
      </c>
      <c r="AL1858" s="188" t="str">
        <f t="shared" si="641"/>
        <v/>
      </c>
      <c r="AM1858" s="188" t="str">
        <f t="shared" si="642"/>
        <v/>
      </c>
      <c r="AN1858" s="359" t="str">
        <f>IF(Overview!$K$17='Internal Calcs'!$P$22,IF(AK1858="","",AK1858),IF(Overview!$K$17='Internal Calcs'!$P$23,IF(AK1858="","",AK1858),IF(ISNUMBER(A1858),(IF(F1858="Short",G1858-H1858,H1858-G1858)*AZ1858-AX1858),"")))</f>
        <v/>
      </c>
      <c r="AO1858" s="401" t="str">
        <f>IF(Overview!$K$17='Internal Calcs'!$P$22,IF(AL1858="","",AL1858),IF(Overview!$K$17='Internal Calcs'!$P$23,IF(AL1858="","",AL1858),IF(ISNUMBER(A1858),IF(AL1858="",(IF(F1858="Short",G1858-H1858,H1858-G1858)*AZ1858-AX1858),(IF(F1858="Short",G1858-J1858,J1858-G1858)*AZ1858-AX1858)),"")))</f>
        <v/>
      </c>
      <c r="AP1858" s="359" t="str">
        <f>IF(Overview!$K$17='Internal Calcs'!$P$22,"",IF(Overview!$K$17='Internal Calcs'!$P$23,IF(AM1858="","",AM1858),IF(ISNUMBER(A1858),IF(AM1858="",(IF(F1858="Short",G1858-H1858,H1858-G1858)*AZ1858-AX1858),(IF(F1858="Short",G1858-L1858,L1858-G1858)*AZ1858-AX1858)),"")))</f>
        <v/>
      </c>
      <c r="AQ1858" s="188" t="str">
        <f t="shared" si="643"/>
        <v/>
      </c>
      <c r="AR1858" s="188" t="str">
        <f t="shared" si="644"/>
        <v/>
      </c>
      <c r="AS1858" s="188" t="str">
        <f t="shared" si="645"/>
        <v/>
      </c>
      <c r="AT1858" s="188" t="str">
        <f>IF(ISNUMBER(A1858),MAX($AS$2:AS1858)-AS1858,"")</f>
        <v/>
      </c>
      <c r="AU1858" s="189" t="str">
        <f t="shared" si="646"/>
        <v/>
      </c>
      <c r="AV1858" s="190" t="str">
        <f t="shared" si="647"/>
        <v/>
      </c>
      <c r="AW1858" s="190" t="str">
        <f t="shared" si="648"/>
        <v/>
      </c>
      <c r="AX1858" s="191" t="str">
        <f ca="1">IF(ISNUMBER($A1858),INDIRECT(CONCATENATE("'Instrument List'!B",(MATCH(E1858,'Instrument List'!A:A,0))-0)),"")</f>
        <v/>
      </c>
      <c r="AY1858" s="191" t="str">
        <f ca="1">IF(ISNUMBER($A1858),INDIRECT(CONCATENATE("'Instrument List'!D",(MATCH(E1858,'Instrument List'!A:A,0))-0)),"")</f>
        <v/>
      </c>
      <c r="AZ1858" s="191" t="str">
        <f ca="1">IF(ISNUMBER($A1858),INDIRECT(CONCATENATE("'Instrument List'!C",(MATCH(E1858,'Instrument List'!A:A,0))-0)),"")</f>
        <v/>
      </c>
      <c r="BA1858" s="192" t="str">
        <f ca="1">IF(ISNUMBER(A1858),INDIRECT(CONCATENATE("'Instrument List'!E",(MATCH(E1858,'Instrument List'!A:A,0))-0)),"")</f>
        <v/>
      </c>
      <c r="BB1858" s="193" t="str">
        <f t="shared" si="649"/>
        <v/>
      </c>
      <c r="BC1858" s="193" t="str">
        <f t="shared" si="650"/>
        <v/>
      </c>
      <c r="BD1858" s="193" t="str">
        <f ca="1">IF(ISNUMBER(A1858),INDIRECT(CONCATENATE("'Instrument List'!F",(MATCH(E1858,'Instrument List'!A:A,0))-0)),"")</f>
        <v/>
      </c>
    </row>
    <row r="1859" spans="1:56">
      <c r="A1859" s="220" t="str">
        <f t="shared" si="630"/>
        <v/>
      </c>
      <c r="B1859" s="221"/>
      <c r="C1859" s="222"/>
      <c r="D1859" s="169"/>
      <c r="E1859" s="169"/>
      <c r="F1859" s="169"/>
      <c r="G1859" s="202"/>
      <c r="H1859" s="217"/>
      <c r="I1859" s="212"/>
      <c r="J1859" s="206"/>
      <c r="K1859" s="212"/>
      <c r="L1859" s="206"/>
      <c r="M1859" s="212"/>
      <c r="N1859" s="206"/>
      <c r="O1859" s="170" t="str">
        <f t="shared" si="631"/>
        <v/>
      </c>
      <c r="P1859" s="171"/>
      <c r="Q1859" s="171"/>
      <c r="R1859" s="171"/>
      <c r="S1859" s="172" t="str">
        <f t="shared" si="632"/>
        <v/>
      </c>
      <c r="T1859" s="172" t="str">
        <f t="shared" si="633"/>
        <v/>
      </c>
      <c r="U1859" s="171"/>
      <c r="V1859" s="171"/>
      <c r="W1859" s="173" t="str">
        <f t="shared" si="634"/>
        <v/>
      </c>
      <c r="X1859" s="173" t="str">
        <f t="shared" si="635"/>
        <v/>
      </c>
      <c r="Y1859" s="173" t="str">
        <f t="shared" si="636"/>
        <v/>
      </c>
      <c r="Z1859" s="171"/>
      <c r="AA1859" s="171"/>
      <c r="AB1859" s="171"/>
      <c r="AC1859" s="172" t="str">
        <f t="shared" si="637"/>
        <v/>
      </c>
      <c r="AD1859" s="172" t="str">
        <f t="shared" si="638"/>
        <v/>
      </c>
      <c r="AE1859" s="174"/>
      <c r="AF1859" s="175" t="str">
        <f t="shared" si="639"/>
        <v/>
      </c>
      <c r="AG1859" s="169"/>
      <c r="AH1859" s="171"/>
      <c r="AI1859" s="171"/>
      <c r="AJ1859" s="169"/>
      <c r="AK1859" s="176" t="str">
        <f t="shared" si="640"/>
        <v/>
      </c>
      <c r="AL1859" s="176" t="str">
        <f t="shared" si="641"/>
        <v/>
      </c>
      <c r="AM1859" s="176" t="str">
        <f t="shared" si="642"/>
        <v/>
      </c>
      <c r="AN1859" s="359" t="str">
        <f>IF(Overview!$K$17='Internal Calcs'!$P$22,IF(AK1859="","",AK1859),IF(Overview!$K$17='Internal Calcs'!$P$23,IF(AK1859="","",AK1859),IF(ISNUMBER(A1859),(IF(F1859="Short",G1859-H1859,H1859-G1859)*AZ1859-AX1859),"")))</f>
        <v/>
      </c>
      <c r="AO1859" s="401" t="str">
        <f>IF(Overview!$K$17='Internal Calcs'!$P$22,IF(AL1859="","",AL1859),IF(Overview!$K$17='Internal Calcs'!$P$23,IF(AL1859="","",AL1859),IF(ISNUMBER(A1859),IF(AL1859="",(IF(F1859="Short",G1859-H1859,H1859-G1859)*AZ1859-AX1859),(IF(F1859="Short",G1859-J1859,J1859-G1859)*AZ1859-AX1859)),"")))</f>
        <v/>
      </c>
      <c r="AP1859" s="359" t="str">
        <f>IF(Overview!$K$17='Internal Calcs'!$P$22,"",IF(Overview!$K$17='Internal Calcs'!$P$23,IF(AM1859="","",AM1859),IF(ISNUMBER(A1859),IF(AM1859="",(IF(F1859="Short",G1859-H1859,H1859-G1859)*AZ1859-AX1859),(IF(F1859="Short",G1859-L1859,L1859-G1859)*AZ1859-AX1859)),"")))</f>
        <v/>
      </c>
      <c r="AQ1859" s="176" t="str">
        <f t="shared" si="643"/>
        <v/>
      </c>
      <c r="AR1859" s="176" t="str">
        <f t="shared" si="644"/>
        <v/>
      </c>
      <c r="AS1859" s="176" t="str">
        <f t="shared" si="645"/>
        <v/>
      </c>
      <c r="AT1859" s="176" t="str">
        <f>IF(ISNUMBER(A1859),MAX($AS$2:AS1859)-AS1859,"")</f>
        <v/>
      </c>
      <c r="AU1859" s="177" t="str">
        <f t="shared" si="646"/>
        <v/>
      </c>
      <c r="AV1859" s="178" t="str">
        <f t="shared" si="647"/>
        <v/>
      </c>
      <c r="AW1859" s="178" t="str">
        <f t="shared" si="648"/>
        <v/>
      </c>
      <c r="AX1859" s="179" t="str">
        <f ca="1">IF(ISNUMBER($A1859),INDIRECT(CONCATENATE("'Instrument List'!B",(MATCH(E1859,'Instrument List'!A:A,0))-0)),"")</f>
        <v/>
      </c>
      <c r="AY1859" s="179" t="str">
        <f ca="1">IF(ISNUMBER($A1859),INDIRECT(CONCATENATE("'Instrument List'!D",(MATCH(E1859,'Instrument List'!A:A,0))-0)),"")</f>
        <v/>
      </c>
      <c r="AZ1859" s="179" t="str">
        <f ca="1">IF(ISNUMBER($A1859),INDIRECT(CONCATENATE("'Instrument List'!C",(MATCH(E1859,'Instrument List'!A:A,0))-0)),"")</f>
        <v/>
      </c>
      <c r="BA1859" s="180" t="str">
        <f ca="1">IF(ISNUMBER(A1859),INDIRECT(CONCATENATE("'Instrument List'!E",(MATCH(E1859,'Instrument List'!A:A,0))-0)),"")</f>
        <v/>
      </c>
      <c r="BB1859" s="181" t="str">
        <f t="shared" si="649"/>
        <v/>
      </c>
      <c r="BC1859" s="181" t="str">
        <f t="shared" si="650"/>
        <v/>
      </c>
      <c r="BD1859" s="181" t="str">
        <f ca="1">IF(ISNUMBER(A1859),INDIRECT(CONCATENATE("'Instrument List'!F",(MATCH(E1859,'Instrument List'!A:A,0))-0)),"")</f>
        <v/>
      </c>
    </row>
    <row r="1860" spans="1:56">
      <c r="A1860" s="223" t="str">
        <f t="shared" si="630"/>
        <v/>
      </c>
      <c r="B1860" s="224"/>
      <c r="C1860" s="225"/>
      <c r="D1860" s="182"/>
      <c r="E1860" s="182"/>
      <c r="F1860" s="182"/>
      <c r="G1860" s="203"/>
      <c r="H1860" s="218"/>
      <c r="I1860" s="213"/>
      <c r="J1860" s="207"/>
      <c r="K1860" s="213"/>
      <c r="L1860" s="207"/>
      <c r="M1860" s="213"/>
      <c r="N1860" s="207"/>
      <c r="O1860" s="183" t="str">
        <f t="shared" si="631"/>
        <v/>
      </c>
      <c r="P1860" s="184"/>
      <c r="Q1860" s="184"/>
      <c r="R1860" s="275"/>
      <c r="S1860" s="185" t="str">
        <f t="shared" si="632"/>
        <v/>
      </c>
      <c r="T1860" s="185" t="str">
        <f t="shared" si="633"/>
        <v/>
      </c>
      <c r="U1860" s="275"/>
      <c r="V1860" s="275"/>
      <c r="W1860" s="276" t="str">
        <f t="shared" si="634"/>
        <v/>
      </c>
      <c r="X1860" s="276" t="str">
        <f t="shared" si="635"/>
        <v/>
      </c>
      <c r="Y1860" s="276" t="str">
        <f t="shared" si="636"/>
        <v/>
      </c>
      <c r="Z1860" s="275"/>
      <c r="AA1860" s="184"/>
      <c r="AB1860" s="184"/>
      <c r="AC1860" s="185" t="str">
        <f t="shared" si="637"/>
        <v/>
      </c>
      <c r="AD1860" s="185" t="str">
        <f t="shared" si="638"/>
        <v/>
      </c>
      <c r="AE1860" s="186"/>
      <c r="AF1860" s="187" t="str">
        <f t="shared" si="639"/>
        <v/>
      </c>
      <c r="AG1860" s="182"/>
      <c r="AH1860" s="184"/>
      <c r="AI1860" s="184"/>
      <c r="AJ1860" s="182"/>
      <c r="AK1860" s="188" t="str">
        <f t="shared" si="640"/>
        <v/>
      </c>
      <c r="AL1860" s="188" t="str">
        <f t="shared" si="641"/>
        <v/>
      </c>
      <c r="AM1860" s="188" t="str">
        <f t="shared" si="642"/>
        <v/>
      </c>
      <c r="AN1860" s="359" t="str">
        <f>IF(Overview!$K$17='Internal Calcs'!$P$22,IF(AK1860="","",AK1860),IF(Overview!$K$17='Internal Calcs'!$P$23,IF(AK1860="","",AK1860),IF(ISNUMBER(A1860),(IF(F1860="Short",G1860-H1860,H1860-G1860)*AZ1860-AX1860),"")))</f>
        <v/>
      </c>
      <c r="AO1860" s="401" t="str">
        <f>IF(Overview!$K$17='Internal Calcs'!$P$22,IF(AL1860="","",AL1860),IF(Overview!$K$17='Internal Calcs'!$P$23,IF(AL1860="","",AL1860),IF(ISNUMBER(A1860),IF(AL1860="",(IF(F1860="Short",G1860-H1860,H1860-G1860)*AZ1860-AX1860),(IF(F1860="Short",G1860-J1860,J1860-G1860)*AZ1860-AX1860)),"")))</f>
        <v/>
      </c>
      <c r="AP1860" s="359" t="str">
        <f>IF(Overview!$K$17='Internal Calcs'!$P$22,"",IF(Overview!$K$17='Internal Calcs'!$P$23,IF(AM1860="","",AM1860),IF(ISNUMBER(A1860),IF(AM1860="",(IF(F1860="Short",G1860-H1860,H1860-G1860)*AZ1860-AX1860),(IF(F1860="Short",G1860-L1860,L1860-G1860)*AZ1860-AX1860)),"")))</f>
        <v/>
      </c>
      <c r="AQ1860" s="188" t="str">
        <f t="shared" si="643"/>
        <v/>
      </c>
      <c r="AR1860" s="188" t="str">
        <f t="shared" si="644"/>
        <v/>
      </c>
      <c r="AS1860" s="188" t="str">
        <f t="shared" si="645"/>
        <v/>
      </c>
      <c r="AT1860" s="188" t="str">
        <f>IF(ISNUMBER(A1860),MAX($AS$2:AS1860)-AS1860,"")</f>
        <v/>
      </c>
      <c r="AU1860" s="189" t="str">
        <f t="shared" si="646"/>
        <v/>
      </c>
      <c r="AV1860" s="190" t="str">
        <f t="shared" si="647"/>
        <v/>
      </c>
      <c r="AW1860" s="190" t="str">
        <f t="shared" si="648"/>
        <v/>
      </c>
      <c r="AX1860" s="191" t="str">
        <f ca="1">IF(ISNUMBER($A1860),INDIRECT(CONCATENATE("'Instrument List'!B",(MATCH(E1860,'Instrument List'!A:A,0))-0)),"")</f>
        <v/>
      </c>
      <c r="AY1860" s="191" t="str">
        <f ca="1">IF(ISNUMBER($A1860),INDIRECT(CONCATENATE("'Instrument List'!D",(MATCH(E1860,'Instrument List'!A:A,0))-0)),"")</f>
        <v/>
      </c>
      <c r="AZ1860" s="191" t="str">
        <f ca="1">IF(ISNUMBER($A1860),INDIRECT(CONCATENATE("'Instrument List'!C",(MATCH(E1860,'Instrument List'!A:A,0))-0)),"")</f>
        <v/>
      </c>
      <c r="BA1860" s="192" t="str">
        <f ca="1">IF(ISNUMBER(A1860),INDIRECT(CONCATENATE("'Instrument List'!E",(MATCH(E1860,'Instrument List'!A:A,0))-0)),"")</f>
        <v/>
      </c>
      <c r="BB1860" s="193" t="str">
        <f t="shared" si="649"/>
        <v/>
      </c>
      <c r="BC1860" s="193" t="str">
        <f t="shared" si="650"/>
        <v/>
      </c>
      <c r="BD1860" s="193" t="str">
        <f ca="1">IF(ISNUMBER(A1860),INDIRECT(CONCATENATE("'Instrument List'!F",(MATCH(E1860,'Instrument List'!A:A,0))-0)),"")</f>
        <v/>
      </c>
    </row>
    <row r="1861" spans="1:56">
      <c r="A1861" s="220" t="str">
        <f t="shared" si="630"/>
        <v/>
      </c>
      <c r="B1861" s="221"/>
      <c r="C1861" s="222"/>
      <c r="D1861" s="169"/>
      <c r="E1861" s="169"/>
      <c r="F1861" s="169"/>
      <c r="G1861" s="202"/>
      <c r="H1861" s="217"/>
      <c r="I1861" s="212"/>
      <c r="J1861" s="206"/>
      <c r="K1861" s="212"/>
      <c r="L1861" s="206"/>
      <c r="M1861" s="212"/>
      <c r="N1861" s="206"/>
      <c r="O1861" s="170" t="str">
        <f t="shared" si="631"/>
        <v/>
      </c>
      <c r="P1861" s="171"/>
      <c r="Q1861" s="171"/>
      <c r="R1861" s="171"/>
      <c r="S1861" s="172" t="str">
        <f t="shared" si="632"/>
        <v/>
      </c>
      <c r="T1861" s="172" t="str">
        <f t="shared" si="633"/>
        <v/>
      </c>
      <c r="U1861" s="171"/>
      <c r="V1861" s="171"/>
      <c r="W1861" s="173" t="str">
        <f t="shared" si="634"/>
        <v/>
      </c>
      <c r="X1861" s="173" t="str">
        <f t="shared" si="635"/>
        <v/>
      </c>
      <c r="Y1861" s="173" t="str">
        <f t="shared" si="636"/>
        <v/>
      </c>
      <c r="Z1861" s="171"/>
      <c r="AA1861" s="171"/>
      <c r="AB1861" s="171"/>
      <c r="AC1861" s="172" t="str">
        <f t="shared" si="637"/>
        <v/>
      </c>
      <c r="AD1861" s="172" t="str">
        <f t="shared" si="638"/>
        <v/>
      </c>
      <c r="AE1861" s="174"/>
      <c r="AF1861" s="175" t="str">
        <f t="shared" si="639"/>
        <v/>
      </c>
      <c r="AG1861" s="169"/>
      <c r="AH1861" s="171"/>
      <c r="AI1861" s="171"/>
      <c r="AJ1861" s="169"/>
      <c r="AK1861" s="176" t="str">
        <f t="shared" si="640"/>
        <v/>
      </c>
      <c r="AL1861" s="176" t="str">
        <f t="shared" si="641"/>
        <v/>
      </c>
      <c r="AM1861" s="176" t="str">
        <f t="shared" si="642"/>
        <v/>
      </c>
      <c r="AN1861" s="359" t="str">
        <f>IF(Overview!$K$17='Internal Calcs'!$P$22,IF(AK1861="","",AK1861),IF(Overview!$K$17='Internal Calcs'!$P$23,IF(AK1861="","",AK1861),IF(ISNUMBER(A1861),(IF(F1861="Short",G1861-H1861,H1861-G1861)*AZ1861-AX1861),"")))</f>
        <v/>
      </c>
      <c r="AO1861" s="401" t="str">
        <f>IF(Overview!$K$17='Internal Calcs'!$P$22,IF(AL1861="","",AL1861),IF(Overview!$K$17='Internal Calcs'!$P$23,IF(AL1861="","",AL1861),IF(ISNUMBER(A1861),IF(AL1861="",(IF(F1861="Short",G1861-H1861,H1861-G1861)*AZ1861-AX1861),(IF(F1861="Short",G1861-J1861,J1861-G1861)*AZ1861-AX1861)),"")))</f>
        <v/>
      </c>
      <c r="AP1861" s="359" t="str">
        <f>IF(Overview!$K$17='Internal Calcs'!$P$22,"",IF(Overview!$K$17='Internal Calcs'!$P$23,IF(AM1861="","",AM1861),IF(ISNUMBER(A1861),IF(AM1861="",(IF(F1861="Short",G1861-H1861,H1861-G1861)*AZ1861-AX1861),(IF(F1861="Short",G1861-L1861,L1861-G1861)*AZ1861-AX1861)),"")))</f>
        <v/>
      </c>
      <c r="AQ1861" s="176" t="str">
        <f t="shared" si="643"/>
        <v/>
      </c>
      <c r="AR1861" s="176" t="str">
        <f t="shared" si="644"/>
        <v/>
      </c>
      <c r="AS1861" s="176" t="str">
        <f t="shared" si="645"/>
        <v/>
      </c>
      <c r="AT1861" s="176" t="str">
        <f>IF(ISNUMBER(A1861),MAX($AS$2:AS1861)-AS1861,"")</f>
        <v/>
      </c>
      <c r="AU1861" s="177" t="str">
        <f t="shared" si="646"/>
        <v/>
      </c>
      <c r="AV1861" s="178" t="str">
        <f t="shared" si="647"/>
        <v/>
      </c>
      <c r="AW1861" s="178" t="str">
        <f t="shared" si="648"/>
        <v/>
      </c>
      <c r="AX1861" s="179" t="str">
        <f ca="1">IF(ISNUMBER($A1861),INDIRECT(CONCATENATE("'Instrument List'!B",(MATCH(E1861,'Instrument List'!A:A,0))-0)),"")</f>
        <v/>
      </c>
      <c r="AY1861" s="179" t="str">
        <f ca="1">IF(ISNUMBER($A1861),INDIRECT(CONCATENATE("'Instrument List'!D",(MATCH(E1861,'Instrument List'!A:A,0))-0)),"")</f>
        <v/>
      </c>
      <c r="AZ1861" s="179" t="str">
        <f ca="1">IF(ISNUMBER($A1861),INDIRECT(CONCATENATE("'Instrument List'!C",(MATCH(E1861,'Instrument List'!A:A,0))-0)),"")</f>
        <v/>
      </c>
      <c r="BA1861" s="180" t="str">
        <f ca="1">IF(ISNUMBER(A1861),INDIRECT(CONCATENATE("'Instrument List'!E",(MATCH(E1861,'Instrument List'!A:A,0))-0)),"")</f>
        <v/>
      </c>
      <c r="BB1861" s="181" t="str">
        <f t="shared" si="649"/>
        <v/>
      </c>
      <c r="BC1861" s="181" t="str">
        <f t="shared" si="650"/>
        <v/>
      </c>
      <c r="BD1861" s="181" t="str">
        <f ca="1">IF(ISNUMBER(A1861),INDIRECT(CONCATENATE("'Instrument List'!F",(MATCH(E1861,'Instrument List'!A:A,0))-0)),"")</f>
        <v/>
      </c>
    </row>
    <row r="1862" spans="1:56">
      <c r="A1862" s="223" t="str">
        <f t="shared" si="630"/>
        <v/>
      </c>
      <c r="B1862" s="224"/>
      <c r="C1862" s="225"/>
      <c r="D1862" s="182"/>
      <c r="E1862" s="182"/>
      <c r="F1862" s="182"/>
      <c r="G1862" s="203"/>
      <c r="H1862" s="218"/>
      <c r="I1862" s="213"/>
      <c r="J1862" s="207"/>
      <c r="K1862" s="213"/>
      <c r="L1862" s="207"/>
      <c r="M1862" s="213"/>
      <c r="N1862" s="207"/>
      <c r="O1862" s="183" t="str">
        <f t="shared" si="631"/>
        <v/>
      </c>
      <c r="P1862" s="184"/>
      <c r="Q1862" s="184"/>
      <c r="R1862" s="275"/>
      <c r="S1862" s="185" t="str">
        <f t="shared" si="632"/>
        <v/>
      </c>
      <c r="T1862" s="185" t="str">
        <f t="shared" si="633"/>
        <v/>
      </c>
      <c r="U1862" s="275"/>
      <c r="V1862" s="275"/>
      <c r="W1862" s="276" t="str">
        <f t="shared" si="634"/>
        <v/>
      </c>
      <c r="X1862" s="276" t="str">
        <f t="shared" si="635"/>
        <v/>
      </c>
      <c r="Y1862" s="276" t="str">
        <f t="shared" si="636"/>
        <v/>
      </c>
      <c r="Z1862" s="275"/>
      <c r="AA1862" s="184"/>
      <c r="AB1862" s="184"/>
      <c r="AC1862" s="185" t="str">
        <f t="shared" si="637"/>
        <v/>
      </c>
      <c r="AD1862" s="185" t="str">
        <f t="shared" si="638"/>
        <v/>
      </c>
      <c r="AE1862" s="186"/>
      <c r="AF1862" s="187" t="str">
        <f t="shared" si="639"/>
        <v/>
      </c>
      <c r="AG1862" s="182"/>
      <c r="AH1862" s="184"/>
      <c r="AI1862" s="184"/>
      <c r="AJ1862" s="182"/>
      <c r="AK1862" s="188" t="str">
        <f t="shared" si="640"/>
        <v/>
      </c>
      <c r="AL1862" s="188" t="str">
        <f t="shared" si="641"/>
        <v/>
      </c>
      <c r="AM1862" s="188" t="str">
        <f t="shared" si="642"/>
        <v/>
      </c>
      <c r="AN1862" s="359" t="str">
        <f>IF(Overview!$K$17='Internal Calcs'!$P$22,IF(AK1862="","",AK1862),IF(Overview!$K$17='Internal Calcs'!$P$23,IF(AK1862="","",AK1862),IF(ISNUMBER(A1862),(IF(F1862="Short",G1862-H1862,H1862-G1862)*AZ1862-AX1862),"")))</f>
        <v/>
      </c>
      <c r="AO1862" s="401" t="str">
        <f>IF(Overview!$K$17='Internal Calcs'!$P$22,IF(AL1862="","",AL1862),IF(Overview!$K$17='Internal Calcs'!$P$23,IF(AL1862="","",AL1862),IF(ISNUMBER(A1862),IF(AL1862="",(IF(F1862="Short",G1862-H1862,H1862-G1862)*AZ1862-AX1862),(IF(F1862="Short",G1862-J1862,J1862-G1862)*AZ1862-AX1862)),"")))</f>
        <v/>
      </c>
      <c r="AP1862" s="359" t="str">
        <f>IF(Overview!$K$17='Internal Calcs'!$P$22,"",IF(Overview!$K$17='Internal Calcs'!$P$23,IF(AM1862="","",AM1862),IF(ISNUMBER(A1862),IF(AM1862="",(IF(F1862="Short",G1862-H1862,H1862-G1862)*AZ1862-AX1862),(IF(F1862="Short",G1862-L1862,L1862-G1862)*AZ1862-AX1862)),"")))</f>
        <v/>
      </c>
      <c r="AQ1862" s="188" t="str">
        <f t="shared" si="643"/>
        <v/>
      </c>
      <c r="AR1862" s="188" t="str">
        <f t="shared" si="644"/>
        <v/>
      </c>
      <c r="AS1862" s="188" t="str">
        <f t="shared" si="645"/>
        <v/>
      </c>
      <c r="AT1862" s="188" t="str">
        <f>IF(ISNUMBER(A1862),MAX($AS$2:AS1862)-AS1862,"")</f>
        <v/>
      </c>
      <c r="AU1862" s="189" t="str">
        <f t="shared" si="646"/>
        <v/>
      </c>
      <c r="AV1862" s="190" t="str">
        <f t="shared" si="647"/>
        <v/>
      </c>
      <c r="AW1862" s="190" t="str">
        <f t="shared" si="648"/>
        <v/>
      </c>
      <c r="AX1862" s="191" t="str">
        <f ca="1">IF(ISNUMBER($A1862),INDIRECT(CONCATENATE("'Instrument List'!B",(MATCH(E1862,'Instrument List'!A:A,0))-0)),"")</f>
        <v/>
      </c>
      <c r="AY1862" s="191" t="str">
        <f ca="1">IF(ISNUMBER($A1862),INDIRECT(CONCATENATE("'Instrument List'!D",(MATCH(E1862,'Instrument List'!A:A,0))-0)),"")</f>
        <v/>
      </c>
      <c r="AZ1862" s="191" t="str">
        <f ca="1">IF(ISNUMBER($A1862),INDIRECT(CONCATENATE("'Instrument List'!C",(MATCH(E1862,'Instrument List'!A:A,0))-0)),"")</f>
        <v/>
      </c>
      <c r="BA1862" s="192" t="str">
        <f ca="1">IF(ISNUMBER(A1862),INDIRECT(CONCATENATE("'Instrument List'!E",(MATCH(E1862,'Instrument List'!A:A,0))-0)),"")</f>
        <v/>
      </c>
      <c r="BB1862" s="193" t="str">
        <f t="shared" si="649"/>
        <v/>
      </c>
      <c r="BC1862" s="193" t="str">
        <f t="shared" si="650"/>
        <v/>
      </c>
      <c r="BD1862" s="193" t="str">
        <f ca="1">IF(ISNUMBER(A1862),INDIRECT(CONCATENATE("'Instrument List'!F",(MATCH(E1862,'Instrument List'!A:A,0))-0)),"")</f>
        <v/>
      </c>
    </row>
    <row r="1863" spans="1:56">
      <c r="A1863" s="220" t="str">
        <f t="shared" si="630"/>
        <v/>
      </c>
      <c r="B1863" s="221"/>
      <c r="C1863" s="222"/>
      <c r="D1863" s="169"/>
      <c r="E1863" s="169"/>
      <c r="F1863" s="169"/>
      <c r="G1863" s="202"/>
      <c r="H1863" s="217"/>
      <c r="I1863" s="212"/>
      <c r="J1863" s="206"/>
      <c r="K1863" s="212"/>
      <c r="L1863" s="206"/>
      <c r="M1863" s="212"/>
      <c r="N1863" s="206"/>
      <c r="O1863" s="170" t="str">
        <f t="shared" si="631"/>
        <v/>
      </c>
      <c r="P1863" s="171"/>
      <c r="Q1863" s="171"/>
      <c r="R1863" s="171"/>
      <c r="S1863" s="172" t="str">
        <f t="shared" si="632"/>
        <v/>
      </c>
      <c r="T1863" s="172" t="str">
        <f t="shared" si="633"/>
        <v/>
      </c>
      <c r="U1863" s="171"/>
      <c r="V1863" s="171"/>
      <c r="W1863" s="173" t="str">
        <f t="shared" si="634"/>
        <v/>
      </c>
      <c r="X1863" s="173" t="str">
        <f t="shared" si="635"/>
        <v/>
      </c>
      <c r="Y1863" s="173" t="str">
        <f t="shared" si="636"/>
        <v/>
      </c>
      <c r="Z1863" s="171"/>
      <c r="AA1863" s="171"/>
      <c r="AB1863" s="171"/>
      <c r="AC1863" s="172" t="str">
        <f t="shared" si="637"/>
        <v/>
      </c>
      <c r="AD1863" s="172" t="str">
        <f t="shared" si="638"/>
        <v/>
      </c>
      <c r="AE1863" s="174"/>
      <c r="AF1863" s="175" t="str">
        <f t="shared" si="639"/>
        <v/>
      </c>
      <c r="AG1863" s="169"/>
      <c r="AH1863" s="171"/>
      <c r="AI1863" s="171"/>
      <c r="AJ1863" s="169"/>
      <c r="AK1863" s="176" t="str">
        <f t="shared" si="640"/>
        <v/>
      </c>
      <c r="AL1863" s="176" t="str">
        <f t="shared" si="641"/>
        <v/>
      </c>
      <c r="AM1863" s="176" t="str">
        <f t="shared" si="642"/>
        <v/>
      </c>
      <c r="AN1863" s="359" t="str">
        <f>IF(Overview!$K$17='Internal Calcs'!$P$22,IF(AK1863="","",AK1863),IF(Overview!$K$17='Internal Calcs'!$P$23,IF(AK1863="","",AK1863),IF(ISNUMBER(A1863),(IF(F1863="Short",G1863-H1863,H1863-G1863)*AZ1863-AX1863),"")))</f>
        <v/>
      </c>
      <c r="AO1863" s="401" t="str">
        <f>IF(Overview!$K$17='Internal Calcs'!$P$22,IF(AL1863="","",AL1863),IF(Overview!$K$17='Internal Calcs'!$P$23,IF(AL1863="","",AL1863),IF(ISNUMBER(A1863),IF(AL1863="",(IF(F1863="Short",G1863-H1863,H1863-G1863)*AZ1863-AX1863),(IF(F1863="Short",G1863-J1863,J1863-G1863)*AZ1863-AX1863)),"")))</f>
        <v/>
      </c>
      <c r="AP1863" s="359" t="str">
        <f>IF(Overview!$K$17='Internal Calcs'!$P$22,"",IF(Overview!$K$17='Internal Calcs'!$P$23,IF(AM1863="","",AM1863),IF(ISNUMBER(A1863),IF(AM1863="",(IF(F1863="Short",G1863-H1863,H1863-G1863)*AZ1863-AX1863),(IF(F1863="Short",G1863-L1863,L1863-G1863)*AZ1863-AX1863)),"")))</f>
        <v/>
      </c>
      <c r="AQ1863" s="176" t="str">
        <f t="shared" si="643"/>
        <v/>
      </c>
      <c r="AR1863" s="176" t="str">
        <f t="shared" si="644"/>
        <v/>
      </c>
      <c r="AS1863" s="176" t="str">
        <f t="shared" si="645"/>
        <v/>
      </c>
      <c r="AT1863" s="176" t="str">
        <f>IF(ISNUMBER(A1863),MAX($AS$2:AS1863)-AS1863,"")</f>
        <v/>
      </c>
      <c r="AU1863" s="177" t="str">
        <f t="shared" si="646"/>
        <v/>
      </c>
      <c r="AV1863" s="178" t="str">
        <f t="shared" si="647"/>
        <v/>
      </c>
      <c r="AW1863" s="178" t="str">
        <f t="shared" si="648"/>
        <v/>
      </c>
      <c r="AX1863" s="179" t="str">
        <f ca="1">IF(ISNUMBER($A1863),INDIRECT(CONCATENATE("'Instrument List'!B",(MATCH(E1863,'Instrument List'!A:A,0))-0)),"")</f>
        <v/>
      </c>
      <c r="AY1863" s="179" t="str">
        <f ca="1">IF(ISNUMBER($A1863),INDIRECT(CONCATENATE("'Instrument List'!D",(MATCH(E1863,'Instrument List'!A:A,0))-0)),"")</f>
        <v/>
      </c>
      <c r="AZ1863" s="179" t="str">
        <f ca="1">IF(ISNUMBER($A1863),INDIRECT(CONCATENATE("'Instrument List'!C",(MATCH(E1863,'Instrument List'!A:A,0))-0)),"")</f>
        <v/>
      </c>
      <c r="BA1863" s="180" t="str">
        <f ca="1">IF(ISNUMBER(A1863),INDIRECT(CONCATENATE("'Instrument List'!E",(MATCH(E1863,'Instrument List'!A:A,0))-0)),"")</f>
        <v/>
      </c>
      <c r="BB1863" s="181" t="str">
        <f t="shared" si="649"/>
        <v/>
      </c>
      <c r="BC1863" s="181" t="str">
        <f t="shared" si="650"/>
        <v/>
      </c>
      <c r="BD1863" s="181" t="str">
        <f ca="1">IF(ISNUMBER(A1863),INDIRECT(CONCATENATE("'Instrument List'!F",(MATCH(E1863,'Instrument List'!A:A,0))-0)),"")</f>
        <v/>
      </c>
    </row>
    <row r="1864" spans="1:56">
      <c r="A1864" s="223" t="str">
        <f t="shared" si="630"/>
        <v/>
      </c>
      <c r="B1864" s="224"/>
      <c r="C1864" s="225"/>
      <c r="D1864" s="182"/>
      <c r="E1864" s="182"/>
      <c r="F1864" s="182"/>
      <c r="G1864" s="203"/>
      <c r="H1864" s="218"/>
      <c r="I1864" s="213"/>
      <c r="J1864" s="207"/>
      <c r="K1864" s="213"/>
      <c r="L1864" s="207"/>
      <c r="M1864" s="213"/>
      <c r="N1864" s="207"/>
      <c r="O1864" s="183" t="str">
        <f t="shared" si="631"/>
        <v/>
      </c>
      <c r="P1864" s="184"/>
      <c r="Q1864" s="184"/>
      <c r="R1864" s="275"/>
      <c r="S1864" s="185" t="str">
        <f t="shared" si="632"/>
        <v/>
      </c>
      <c r="T1864" s="185" t="str">
        <f t="shared" si="633"/>
        <v/>
      </c>
      <c r="U1864" s="275"/>
      <c r="V1864" s="275"/>
      <c r="W1864" s="276" t="str">
        <f t="shared" si="634"/>
        <v/>
      </c>
      <c r="X1864" s="276" t="str">
        <f t="shared" si="635"/>
        <v/>
      </c>
      <c r="Y1864" s="276" t="str">
        <f t="shared" si="636"/>
        <v/>
      </c>
      <c r="Z1864" s="275"/>
      <c r="AA1864" s="184"/>
      <c r="AB1864" s="184"/>
      <c r="AC1864" s="185" t="str">
        <f t="shared" si="637"/>
        <v/>
      </c>
      <c r="AD1864" s="185" t="str">
        <f t="shared" si="638"/>
        <v/>
      </c>
      <c r="AE1864" s="186"/>
      <c r="AF1864" s="187" t="str">
        <f t="shared" si="639"/>
        <v/>
      </c>
      <c r="AG1864" s="182"/>
      <c r="AH1864" s="184"/>
      <c r="AI1864" s="184"/>
      <c r="AJ1864" s="182"/>
      <c r="AK1864" s="188" t="str">
        <f t="shared" si="640"/>
        <v/>
      </c>
      <c r="AL1864" s="188" t="str">
        <f t="shared" si="641"/>
        <v/>
      </c>
      <c r="AM1864" s="188" t="str">
        <f t="shared" si="642"/>
        <v/>
      </c>
      <c r="AN1864" s="359" t="str">
        <f>IF(Overview!$K$17='Internal Calcs'!$P$22,IF(AK1864="","",AK1864),IF(Overview!$K$17='Internal Calcs'!$P$23,IF(AK1864="","",AK1864),IF(ISNUMBER(A1864),(IF(F1864="Short",G1864-H1864,H1864-G1864)*AZ1864-AX1864),"")))</f>
        <v/>
      </c>
      <c r="AO1864" s="401" t="str">
        <f>IF(Overview!$K$17='Internal Calcs'!$P$22,IF(AL1864="","",AL1864),IF(Overview!$K$17='Internal Calcs'!$P$23,IF(AL1864="","",AL1864),IF(ISNUMBER(A1864),IF(AL1864="",(IF(F1864="Short",G1864-H1864,H1864-G1864)*AZ1864-AX1864),(IF(F1864="Short",G1864-J1864,J1864-G1864)*AZ1864-AX1864)),"")))</f>
        <v/>
      </c>
      <c r="AP1864" s="359" t="str">
        <f>IF(Overview!$K$17='Internal Calcs'!$P$22,"",IF(Overview!$K$17='Internal Calcs'!$P$23,IF(AM1864="","",AM1864),IF(ISNUMBER(A1864),IF(AM1864="",(IF(F1864="Short",G1864-H1864,H1864-G1864)*AZ1864-AX1864),(IF(F1864="Short",G1864-L1864,L1864-G1864)*AZ1864-AX1864)),"")))</f>
        <v/>
      </c>
      <c r="AQ1864" s="188" t="str">
        <f t="shared" si="643"/>
        <v/>
      </c>
      <c r="AR1864" s="188" t="str">
        <f t="shared" si="644"/>
        <v/>
      </c>
      <c r="AS1864" s="188" t="str">
        <f t="shared" si="645"/>
        <v/>
      </c>
      <c r="AT1864" s="188" t="str">
        <f>IF(ISNUMBER(A1864),MAX($AS$2:AS1864)-AS1864,"")</f>
        <v/>
      </c>
      <c r="AU1864" s="189" t="str">
        <f t="shared" si="646"/>
        <v/>
      </c>
      <c r="AV1864" s="190" t="str">
        <f t="shared" si="647"/>
        <v/>
      </c>
      <c r="AW1864" s="190" t="str">
        <f t="shared" si="648"/>
        <v/>
      </c>
      <c r="AX1864" s="191" t="str">
        <f ca="1">IF(ISNUMBER($A1864),INDIRECT(CONCATENATE("'Instrument List'!B",(MATCH(E1864,'Instrument List'!A:A,0))-0)),"")</f>
        <v/>
      </c>
      <c r="AY1864" s="191" t="str">
        <f ca="1">IF(ISNUMBER($A1864),INDIRECT(CONCATENATE("'Instrument List'!D",(MATCH(E1864,'Instrument List'!A:A,0))-0)),"")</f>
        <v/>
      </c>
      <c r="AZ1864" s="191" t="str">
        <f ca="1">IF(ISNUMBER($A1864),INDIRECT(CONCATENATE("'Instrument List'!C",(MATCH(E1864,'Instrument List'!A:A,0))-0)),"")</f>
        <v/>
      </c>
      <c r="BA1864" s="192" t="str">
        <f ca="1">IF(ISNUMBER(A1864),INDIRECT(CONCATENATE("'Instrument List'!E",(MATCH(E1864,'Instrument List'!A:A,0))-0)),"")</f>
        <v/>
      </c>
      <c r="BB1864" s="193" t="str">
        <f t="shared" si="649"/>
        <v/>
      </c>
      <c r="BC1864" s="193" t="str">
        <f t="shared" si="650"/>
        <v/>
      </c>
      <c r="BD1864" s="193" t="str">
        <f ca="1">IF(ISNUMBER(A1864),INDIRECT(CONCATENATE("'Instrument List'!F",(MATCH(E1864,'Instrument List'!A:A,0))-0)),"")</f>
        <v/>
      </c>
    </row>
    <row r="1865" spans="1:56">
      <c r="A1865" s="220" t="str">
        <f t="shared" si="630"/>
        <v/>
      </c>
      <c r="B1865" s="221"/>
      <c r="C1865" s="222"/>
      <c r="D1865" s="169"/>
      <c r="E1865" s="169"/>
      <c r="F1865" s="169"/>
      <c r="G1865" s="202"/>
      <c r="H1865" s="217"/>
      <c r="I1865" s="212"/>
      <c r="J1865" s="206"/>
      <c r="K1865" s="212"/>
      <c r="L1865" s="206"/>
      <c r="M1865" s="212"/>
      <c r="N1865" s="206"/>
      <c r="O1865" s="170" t="str">
        <f t="shared" si="631"/>
        <v/>
      </c>
      <c r="P1865" s="171"/>
      <c r="Q1865" s="171"/>
      <c r="R1865" s="171"/>
      <c r="S1865" s="172" t="str">
        <f t="shared" si="632"/>
        <v/>
      </c>
      <c r="T1865" s="172" t="str">
        <f t="shared" si="633"/>
        <v/>
      </c>
      <c r="U1865" s="171"/>
      <c r="V1865" s="171"/>
      <c r="W1865" s="173" t="str">
        <f t="shared" si="634"/>
        <v/>
      </c>
      <c r="X1865" s="173" t="str">
        <f t="shared" si="635"/>
        <v/>
      </c>
      <c r="Y1865" s="173" t="str">
        <f t="shared" si="636"/>
        <v/>
      </c>
      <c r="Z1865" s="171"/>
      <c r="AA1865" s="171"/>
      <c r="AB1865" s="171"/>
      <c r="AC1865" s="172" t="str">
        <f t="shared" si="637"/>
        <v/>
      </c>
      <c r="AD1865" s="172" t="str">
        <f t="shared" si="638"/>
        <v/>
      </c>
      <c r="AE1865" s="174"/>
      <c r="AF1865" s="175" t="str">
        <f t="shared" si="639"/>
        <v/>
      </c>
      <c r="AG1865" s="169"/>
      <c r="AH1865" s="171"/>
      <c r="AI1865" s="171"/>
      <c r="AJ1865" s="169"/>
      <c r="AK1865" s="176" t="str">
        <f t="shared" si="640"/>
        <v/>
      </c>
      <c r="AL1865" s="176" t="str">
        <f t="shared" si="641"/>
        <v/>
      </c>
      <c r="AM1865" s="176" t="str">
        <f t="shared" si="642"/>
        <v/>
      </c>
      <c r="AN1865" s="359" t="str">
        <f>IF(Overview!$K$17='Internal Calcs'!$P$22,IF(AK1865="","",AK1865),IF(Overview!$K$17='Internal Calcs'!$P$23,IF(AK1865="","",AK1865),IF(ISNUMBER(A1865),(IF(F1865="Short",G1865-H1865,H1865-G1865)*AZ1865-AX1865),"")))</f>
        <v/>
      </c>
      <c r="AO1865" s="401" t="str">
        <f>IF(Overview!$K$17='Internal Calcs'!$P$22,IF(AL1865="","",AL1865),IF(Overview!$K$17='Internal Calcs'!$P$23,IF(AL1865="","",AL1865),IF(ISNUMBER(A1865),IF(AL1865="",(IF(F1865="Short",G1865-H1865,H1865-G1865)*AZ1865-AX1865),(IF(F1865="Short",G1865-J1865,J1865-G1865)*AZ1865-AX1865)),"")))</f>
        <v/>
      </c>
      <c r="AP1865" s="359" t="str">
        <f>IF(Overview!$K$17='Internal Calcs'!$P$22,"",IF(Overview!$K$17='Internal Calcs'!$P$23,IF(AM1865="","",AM1865),IF(ISNUMBER(A1865),IF(AM1865="",(IF(F1865="Short",G1865-H1865,H1865-G1865)*AZ1865-AX1865),(IF(F1865="Short",G1865-L1865,L1865-G1865)*AZ1865-AX1865)),"")))</f>
        <v/>
      </c>
      <c r="AQ1865" s="176" t="str">
        <f t="shared" si="643"/>
        <v/>
      </c>
      <c r="AR1865" s="176" t="str">
        <f t="shared" si="644"/>
        <v/>
      </c>
      <c r="AS1865" s="176" t="str">
        <f t="shared" si="645"/>
        <v/>
      </c>
      <c r="AT1865" s="176" t="str">
        <f>IF(ISNUMBER(A1865),MAX($AS$2:AS1865)-AS1865,"")</f>
        <v/>
      </c>
      <c r="AU1865" s="177" t="str">
        <f t="shared" si="646"/>
        <v/>
      </c>
      <c r="AV1865" s="178" t="str">
        <f t="shared" si="647"/>
        <v/>
      </c>
      <c r="AW1865" s="178" t="str">
        <f t="shared" si="648"/>
        <v/>
      </c>
      <c r="AX1865" s="179" t="str">
        <f ca="1">IF(ISNUMBER($A1865),INDIRECT(CONCATENATE("'Instrument List'!B",(MATCH(E1865,'Instrument List'!A:A,0))-0)),"")</f>
        <v/>
      </c>
      <c r="AY1865" s="179" t="str">
        <f ca="1">IF(ISNUMBER($A1865),INDIRECT(CONCATENATE("'Instrument List'!D",(MATCH(E1865,'Instrument List'!A:A,0))-0)),"")</f>
        <v/>
      </c>
      <c r="AZ1865" s="179" t="str">
        <f ca="1">IF(ISNUMBER($A1865),INDIRECT(CONCATENATE("'Instrument List'!C",(MATCH(E1865,'Instrument List'!A:A,0))-0)),"")</f>
        <v/>
      </c>
      <c r="BA1865" s="180" t="str">
        <f ca="1">IF(ISNUMBER(A1865),INDIRECT(CONCATENATE("'Instrument List'!E",(MATCH(E1865,'Instrument List'!A:A,0))-0)),"")</f>
        <v/>
      </c>
      <c r="BB1865" s="181" t="str">
        <f t="shared" si="649"/>
        <v/>
      </c>
      <c r="BC1865" s="181" t="str">
        <f t="shared" si="650"/>
        <v/>
      </c>
      <c r="BD1865" s="181" t="str">
        <f ca="1">IF(ISNUMBER(A1865),INDIRECT(CONCATENATE("'Instrument List'!F",(MATCH(E1865,'Instrument List'!A:A,0))-0)),"")</f>
        <v/>
      </c>
    </row>
    <row r="1866" spans="1:56">
      <c r="A1866" s="223" t="str">
        <f t="shared" si="630"/>
        <v/>
      </c>
      <c r="B1866" s="224"/>
      <c r="C1866" s="225"/>
      <c r="D1866" s="182"/>
      <c r="E1866" s="182"/>
      <c r="F1866" s="182"/>
      <c r="G1866" s="203"/>
      <c r="H1866" s="218"/>
      <c r="I1866" s="213"/>
      <c r="J1866" s="207"/>
      <c r="K1866" s="213"/>
      <c r="L1866" s="207"/>
      <c r="M1866" s="213"/>
      <c r="N1866" s="207"/>
      <c r="O1866" s="183" t="str">
        <f t="shared" si="631"/>
        <v/>
      </c>
      <c r="P1866" s="184"/>
      <c r="Q1866" s="184"/>
      <c r="R1866" s="275"/>
      <c r="S1866" s="185" t="str">
        <f t="shared" si="632"/>
        <v/>
      </c>
      <c r="T1866" s="185" t="str">
        <f t="shared" si="633"/>
        <v/>
      </c>
      <c r="U1866" s="275"/>
      <c r="V1866" s="275"/>
      <c r="W1866" s="276" t="str">
        <f t="shared" si="634"/>
        <v/>
      </c>
      <c r="X1866" s="276" t="str">
        <f t="shared" si="635"/>
        <v/>
      </c>
      <c r="Y1866" s="276" t="str">
        <f t="shared" si="636"/>
        <v/>
      </c>
      <c r="Z1866" s="275"/>
      <c r="AA1866" s="184"/>
      <c r="AB1866" s="184"/>
      <c r="AC1866" s="185" t="str">
        <f t="shared" si="637"/>
        <v/>
      </c>
      <c r="AD1866" s="185" t="str">
        <f t="shared" si="638"/>
        <v/>
      </c>
      <c r="AE1866" s="186"/>
      <c r="AF1866" s="187" t="str">
        <f t="shared" si="639"/>
        <v/>
      </c>
      <c r="AG1866" s="182"/>
      <c r="AH1866" s="184"/>
      <c r="AI1866" s="184"/>
      <c r="AJ1866" s="182"/>
      <c r="AK1866" s="188" t="str">
        <f t="shared" si="640"/>
        <v/>
      </c>
      <c r="AL1866" s="188" t="str">
        <f t="shared" si="641"/>
        <v/>
      </c>
      <c r="AM1866" s="188" t="str">
        <f t="shared" si="642"/>
        <v/>
      </c>
      <c r="AN1866" s="359" t="str">
        <f>IF(Overview!$K$17='Internal Calcs'!$P$22,IF(AK1866="","",AK1866),IF(Overview!$K$17='Internal Calcs'!$P$23,IF(AK1866="","",AK1866),IF(ISNUMBER(A1866),(IF(F1866="Short",G1866-H1866,H1866-G1866)*AZ1866-AX1866),"")))</f>
        <v/>
      </c>
      <c r="AO1866" s="401" t="str">
        <f>IF(Overview!$K$17='Internal Calcs'!$P$22,IF(AL1866="","",AL1866),IF(Overview!$K$17='Internal Calcs'!$P$23,IF(AL1866="","",AL1866),IF(ISNUMBER(A1866),IF(AL1866="",(IF(F1866="Short",G1866-H1866,H1866-G1866)*AZ1866-AX1866),(IF(F1866="Short",G1866-J1866,J1866-G1866)*AZ1866-AX1866)),"")))</f>
        <v/>
      </c>
      <c r="AP1866" s="359" t="str">
        <f>IF(Overview!$K$17='Internal Calcs'!$P$22,"",IF(Overview!$K$17='Internal Calcs'!$P$23,IF(AM1866="","",AM1866),IF(ISNUMBER(A1866),IF(AM1866="",(IF(F1866="Short",G1866-H1866,H1866-G1866)*AZ1866-AX1866),(IF(F1866="Short",G1866-L1866,L1866-G1866)*AZ1866-AX1866)),"")))</f>
        <v/>
      </c>
      <c r="AQ1866" s="188" t="str">
        <f t="shared" si="643"/>
        <v/>
      </c>
      <c r="AR1866" s="188" t="str">
        <f t="shared" si="644"/>
        <v/>
      </c>
      <c r="AS1866" s="188" t="str">
        <f t="shared" si="645"/>
        <v/>
      </c>
      <c r="AT1866" s="188" t="str">
        <f>IF(ISNUMBER(A1866),MAX($AS$2:AS1866)-AS1866,"")</f>
        <v/>
      </c>
      <c r="AU1866" s="189" t="str">
        <f t="shared" si="646"/>
        <v/>
      </c>
      <c r="AV1866" s="190" t="str">
        <f t="shared" si="647"/>
        <v/>
      </c>
      <c r="AW1866" s="190" t="str">
        <f t="shared" si="648"/>
        <v/>
      </c>
      <c r="AX1866" s="191" t="str">
        <f ca="1">IF(ISNUMBER($A1866),INDIRECT(CONCATENATE("'Instrument List'!B",(MATCH(E1866,'Instrument List'!A:A,0))-0)),"")</f>
        <v/>
      </c>
      <c r="AY1866" s="191" t="str">
        <f ca="1">IF(ISNUMBER($A1866),INDIRECT(CONCATENATE("'Instrument List'!D",(MATCH(E1866,'Instrument List'!A:A,0))-0)),"")</f>
        <v/>
      </c>
      <c r="AZ1866" s="191" t="str">
        <f ca="1">IF(ISNUMBER($A1866),INDIRECT(CONCATENATE("'Instrument List'!C",(MATCH(E1866,'Instrument List'!A:A,0))-0)),"")</f>
        <v/>
      </c>
      <c r="BA1866" s="192" t="str">
        <f ca="1">IF(ISNUMBER(A1866),INDIRECT(CONCATENATE("'Instrument List'!E",(MATCH(E1866,'Instrument List'!A:A,0))-0)),"")</f>
        <v/>
      </c>
      <c r="BB1866" s="193" t="str">
        <f t="shared" si="649"/>
        <v/>
      </c>
      <c r="BC1866" s="193" t="str">
        <f t="shared" si="650"/>
        <v/>
      </c>
      <c r="BD1866" s="193" t="str">
        <f ca="1">IF(ISNUMBER(A1866),INDIRECT(CONCATENATE("'Instrument List'!F",(MATCH(E1866,'Instrument List'!A:A,0))-0)),"")</f>
        <v/>
      </c>
    </row>
    <row r="1867" spans="1:56">
      <c r="A1867" s="220" t="str">
        <f t="shared" ref="A1867:A1930" si="651">IF(B1867&gt;0,A1866+1,"")</f>
        <v/>
      </c>
      <c r="B1867" s="221"/>
      <c r="C1867" s="222"/>
      <c r="D1867" s="169"/>
      <c r="E1867" s="169"/>
      <c r="F1867" s="169"/>
      <c r="G1867" s="202"/>
      <c r="H1867" s="217"/>
      <c r="I1867" s="212"/>
      <c r="J1867" s="206"/>
      <c r="K1867" s="212"/>
      <c r="L1867" s="206"/>
      <c r="M1867" s="212"/>
      <c r="N1867" s="206"/>
      <c r="O1867" s="170" t="str">
        <f t="shared" ref="O1867:O1930" si="652">IF(ISNUMBER(A1867),IF(N1867&gt;G1867,1,-1),"")</f>
        <v/>
      </c>
      <c r="P1867" s="171"/>
      <c r="Q1867" s="171"/>
      <c r="R1867" s="171"/>
      <c r="S1867" s="172" t="str">
        <f t="shared" ref="S1867:S1930" si="653">IF(ISNUMBER(A1867),IF(Q1867="",P1867,Q1867),"")</f>
        <v/>
      </c>
      <c r="T1867" s="172" t="str">
        <f t="shared" ref="T1867:T1930" si="654">IF(ISNUMBER(A1867),IF(R1867="",P1867,R1867),"")</f>
        <v/>
      </c>
      <c r="U1867" s="171"/>
      <c r="V1867" s="171"/>
      <c r="W1867" s="173" t="str">
        <f t="shared" ref="W1867:W1930" si="655">IF(ISNUMBER(U1867),IF(IF(F1867="Short",G1867-H1867,H1867-G1867)*(AZ1867/AY1867)/U1867&gt;0,IF(F1867="Short",G1867-H1867,H1867-G1867)*(AZ1867/AY1867)/U1867,0),"")</f>
        <v/>
      </c>
      <c r="X1867" s="173" t="str">
        <f t="shared" ref="X1867:X1930" si="656">IF(ISNUMBER(U1867),IF(ISNUMBER(J1867),IF(IF(F1867="Short",G1867-J1867,J1867-G1867)*(AZ1867/AY1867)/U1867&gt;0,IF(F1867="Short",G1867-J1867,J1867-G1867)*(AZ1867/AY1867)/U1867,0),""),"")</f>
        <v/>
      </c>
      <c r="Y1867" s="173" t="str">
        <f t="shared" ref="Y1867:Y1930" si="657">IF(ISNUMBER(L1867),IF(ISNUMBER(L1867),IF(IF(F1867="Short",G1867-L1867,L1867-G1867)*(AZ1867/AY1867)/U1867&gt;0,IF(F1867="Short",G1867-L1867,L1867-G1867)*(AZ1867/AY1867)/U1867,0),""),"")</f>
        <v/>
      </c>
      <c r="Z1867" s="171"/>
      <c r="AA1867" s="171"/>
      <c r="AB1867" s="171"/>
      <c r="AC1867" s="172" t="str">
        <f t="shared" ref="AC1867:AC1930" si="658">IF(ISNUMBER(A1867),IF(AA1867="",Z1867,AA1867),"")</f>
        <v/>
      </c>
      <c r="AD1867" s="172" t="str">
        <f t="shared" ref="AD1867:AD1930" si="659">IF(ISNUMBER(A1867),IF(AB1867="",IF(AA1867="",Z1867,AA1867),AB1867),"")</f>
        <v/>
      </c>
      <c r="AE1867" s="174"/>
      <c r="AF1867" s="175" t="str">
        <f t="shared" ref="AF1867:AF1930" si="660">IF(ISNUMBER(A1867),((AE1867*AY1867*AV1867)+AX1867)/AS1867,"")</f>
        <v/>
      </c>
      <c r="AG1867" s="169"/>
      <c r="AH1867" s="171"/>
      <c r="AI1867" s="171"/>
      <c r="AJ1867" s="169"/>
      <c r="AK1867" s="176" t="str">
        <f t="shared" ref="AK1867:AK1930" si="661">IF(ISNUMBER(A1867),(IF(F1867="Short",G1867-H1867,H1867-G1867)*AZ1867-AX1867)*I1867,"")</f>
        <v/>
      </c>
      <c r="AL1867" s="176" t="str">
        <f t="shared" ref="AL1867:AL1930" si="662">IF(ISNUMBER(J1867),(IF(F1867="Short",G1867-J1867,J1867-G1867)*AZ1867-AX1867)*K1867,"")</f>
        <v/>
      </c>
      <c r="AM1867" s="176" t="str">
        <f t="shared" ref="AM1867:AM1930" si="663">IF(ISNUMBER(L1867),(IF(F1867="Short",G1867-L1867,L1867-G1867)*AZ1867-AX1867)*M1867,"")</f>
        <v/>
      </c>
      <c r="AN1867" s="359" t="str">
        <f>IF(Overview!$K$17='Internal Calcs'!$P$22,IF(AK1867="","",AK1867),IF(Overview!$K$17='Internal Calcs'!$P$23,IF(AK1867="","",AK1867),IF(ISNUMBER(A1867),(IF(F1867="Short",G1867-H1867,H1867-G1867)*AZ1867-AX1867),"")))</f>
        <v/>
      </c>
      <c r="AO1867" s="401" t="str">
        <f>IF(Overview!$K$17='Internal Calcs'!$P$22,IF(AL1867="","",AL1867),IF(Overview!$K$17='Internal Calcs'!$P$23,IF(AL1867="","",AL1867),IF(ISNUMBER(A1867),IF(AL1867="",(IF(F1867="Short",G1867-H1867,H1867-G1867)*AZ1867-AX1867),(IF(F1867="Short",G1867-J1867,J1867-G1867)*AZ1867-AX1867)),"")))</f>
        <v/>
      </c>
      <c r="AP1867" s="359" t="str">
        <f>IF(Overview!$K$17='Internal Calcs'!$P$22,"",IF(Overview!$K$17='Internal Calcs'!$P$23,IF(AM1867="","",AM1867),IF(ISNUMBER(A1867),IF(AM1867="",(IF(F1867="Short",G1867-H1867,H1867-G1867)*AZ1867-AX1867),(IF(F1867="Short",G1867-L1867,L1867-G1867)*AZ1867-AX1867)),"")))</f>
        <v/>
      </c>
      <c r="AQ1867" s="176" t="str">
        <f t="shared" ref="AQ1867:AQ1930" si="664">IF(ISNUMBER(A1867),SUM(AK1867:AM1867),"")</f>
        <v/>
      </c>
      <c r="AR1867" s="176" t="str">
        <f t="shared" ref="AR1867:AR1930" si="665">IF(ISNUMBER(A1867),IF(AQ1867&gt;0,"Winning","Losing"),"")</f>
        <v/>
      </c>
      <c r="AS1867" s="176" t="str">
        <f t="shared" ref="AS1867:AS1930" si="666">IF(ISNUMBER(A1867),AS1866+AQ1867,"")</f>
        <v/>
      </c>
      <c r="AT1867" s="176" t="str">
        <f>IF(ISNUMBER(A1867),MAX($AS$2:AS1867)-AS1867,"")</f>
        <v/>
      </c>
      <c r="AU1867" s="177" t="str">
        <f t="shared" ref="AU1867:AU1930" si="667">IF(ISNUMBER(A1867),AQ1867/AS1867,"")</f>
        <v/>
      </c>
      <c r="AV1867" s="178" t="str">
        <f t="shared" ref="AV1867:AV1930" si="668">IF(ISNUMBER(A1867),I1867+K1867+M1867,"")</f>
        <v/>
      </c>
      <c r="AW1867" s="178" t="str">
        <f t="shared" ref="AW1867:AW1930" si="669">IF(ISNUMBER(A1867),ROUNDDOWN(C1867/100,0),"")</f>
        <v/>
      </c>
      <c r="AX1867" s="179" t="str">
        <f ca="1">IF(ISNUMBER($A1867),INDIRECT(CONCATENATE("'Instrument List'!B",(MATCH(E1867,'Instrument List'!A:A,0))-0)),"")</f>
        <v/>
      </c>
      <c r="AY1867" s="179" t="str">
        <f ca="1">IF(ISNUMBER($A1867),INDIRECT(CONCATENATE("'Instrument List'!D",(MATCH(E1867,'Instrument List'!A:A,0))-0)),"")</f>
        <v/>
      </c>
      <c r="AZ1867" s="179" t="str">
        <f ca="1">IF(ISNUMBER($A1867),INDIRECT(CONCATENATE("'Instrument List'!C",(MATCH(E1867,'Instrument List'!A:A,0))-0)),"")</f>
        <v/>
      </c>
      <c r="BA1867" s="180" t="str">
        <f ca="1">IF(ISNUMBER(A1867),INDIRECT(CONCATENATE("'Instrument List'!E",(MATCH(E1867,'Instrument List'!A:A,0))-0)),"")</f>
        <v/>
      </c>
      <c r="BB1867" s="181" t="str">
        <f t="shared" ref="BB1867:BB1930" si="670">IF(ISNUMBER(A1867),AQ1867/AY1867,"")</f>
        <v/>
      </c>
      <c r="BC1867" s="181" t="str">
        <f t="shared" ref="BC1867:BC1930" si="671">IF(ISNUMBER(A1867),(AQ1867/AY1867)/(I1867+K1867+M1867),"")</f>
        <v/>
      </c>
      <c r="BD1867" s="181" t="str">
        <f ca="1">IF(ISNUMBER(A1867),INDIRECT(CONCATENATE("'Instrument List'!F",(MATCH(E1867,'Instrument List'!A:A,0))-0)),"")</f>
        <v/>
      </c>
    </row>
    <row r="1868" spans="1:56">
      <c r="A1868" s="223" t="str">
        <f t="shared" si="651"/>
        <v/>
      </c>
      <c r="B1868" s="224"/>
      <c r="C1868" s="225"/>
      <c r="D1868" s="182"/>
      <c r="E1868" s="182"/>
      <c r="F1868" s="182"/>
      <c r="G1868" s="203"/>
      <c r="H1868" s="218"/>
      <c r="I1868" s="213"/>
      <c r="J1868" s="207"/>
      <c r="K1868" s="213"/>
      <c r="L1868" s="207"/>
      <c r="M1868" s="213"/>
      <c r="N1868" s="207"/>
      <c r="O1868" s="183" t="str">
        <f t="shared" si="652"/>
        <v/>
      </c>
      <c r="P1868" s="184"/>
      <c r="Q1868" s="184"/>
      <c r="R1868" s="275"/>
      <c r="S1868" s="185" t="str">
        <f t="shared" si="653"/>
        <v/>
      </c>
      <c r="T1868" s="185" t="str">
        <f t="shared" si="654"/>
        <v/>
      </c>
      <c r="U1868" s="275"/>
      <c r="V1868" s="275"/>
      <c r="W1868" s="276" t="str">
        <f t="shared" si="655"/>
        <v/>
      </c>
      <c r="X1868" s="276" t="str">
        <f t="shared" si="656"/>
        <v/>
      </c>
      <c r="Y1868" s="276" t="str">
        <f t="shared" si="657"/>
        <v/>
      </c>
      <c r="Z1868" s="275"/>
      <c r="AA1868" s="184"/>
      <c r="AB1868" s="184"/>
      <c r="AC1868" s="185" t="str">
        <f t="shared" si="658"/>
        <v/>
      </c>
      <c r="AD1868" s="185" t="str">
        <f t="shared" si="659"/>
        <v/>
      </c>
      <c r="AE1868" s="186"/>
      <c r="AF1868" s="187" t="str">
        <f t="shared" si="660"/>
        <v/>
      </c>
      <c r="AG1868" s="182"/>
      <c r="AH1868" s="184"/>
      <c r="AI1868" s="184"/>
      <c r="AJ1868" s="182"/>
      <c r="AK1868" s="188" t="str">
        <f t="shared" si="661"/>
        <v/>
      </c>
      <c r="AL1868" s="188" t="str">
        <f t="shared" si="662"/>
        <v/>
      </c>
      <c r="AM1868" s="188" t="str">
        <f t="shared" si="663"/>
        <v/>
      </c>
      <c r="AN1868" s="359" t="str">
        <f>IF(Overview!$K$17='Internal Calcs'!$P$22,IF(AK1868="","",AK1868),IF(Overview!$K$17='Internal Calcs'!$P$23,IF(AK1868="","",AK1868),IF(ISNUMBER(A1868),(IF(F1868="Short",G1868-H1868,H1868-G1868)*AZ1868-AX1868),"")))</f>
        <v/>
      </c>
      <c r="AO1868" s="401" t="str">
        <f>IF(Overview!$K$17='Internal Calcs'!$P$22,IF(AL1868="","",AL1868),IF(Overview!$K$17='Internal Calcs'!$P$23,IF(AL1868="","",AL1868),IF(ISNUMBER(A1868),IF(AL1868="",(IF(F1868="Short",G1868-H1868,H1868-G1868)*AZ1868-AX1868),(IF(F1868="Short",G1868-J1868,J1868-G1868)*AZ1868-AX1868)),"")))</f>
        <v/>
      </c>
      <c r="AP1868" s="359" t="str">
        <f>IF(Overview!$K$17='Internal Calcs'!$P$22,"",IF(Overview!$K$17='Internal Calcs'!$P$23,IF(AM1868="","",AM1868),IF(ISNUMBER(A1868),IF(AM1868="",(IF(F1868="Short",G1868-H1868,H1868-G1868)*AZ1868-AX1868),(IF(F1868="Short",G1868-L1868,L1868-G1868)*AZ1868-AX1868)),"")))</f>
        <v/>
      </c>
      <c r="AQ1868" s="188" t="str">
        <f t="shared" si="664"/>
        <v/>
      </c>
      <c r="AR1868" s="188" t="str">
        <f t="shared" si="665"/>
        <v/>
      </c>
      <c r="AS1868" s="188" t="str">
        <f t="shared" si="666"/>
        <v/>
      </c>
      <c r="AT1868" s="188" t="str">
        <f>IF(ISNUMBER(A1868),MAX($AS$2:AS1868)-AS1868,"")</f>
        <v/>
      </c>
      <c r="AU1868" s="189" t="str">
        <f t="shared" si="667"/>
        <v/>
      </c>
      <c r="AV1868" s="190" t="str">
        <f t="shared" si="668"/>
        <v/>
      </c>
      <c r="AW1868" s="190" t="str">
        <f t="shared" si="669"/>
        <v/>
      </c>
      <c r="AX1868" s="191" t="str">
        <f ca="1">IF(ISNUMBER($A1868),INDIRECT(CONCATENATE("'Instrument List'!B",(MATCH(E1868,'Instrument List'!A:A,0))-0)),"")</f>
        <v/>
      </c>
      <c r="AY1868" s="191" t="str">
        <f ca="1">IF(ISNUMBER($A1868),INDIRECT(CONCATENATE("'Instrument List'!D",(MATCH(E1868,'Instrument List'!A:A,0))-0)),"")</f>
        <v/>
      </c>
      <c r="AZ1868" s="191" t="str">
        <f ca="1">IF(ISNUMBER($A1868),INDIRECT(CONCATENATE("'Instrument List'!C",(MATCH(E1868,'Instrument List'!A:A,0))-0)),"")</f>
        <v/>
      </c>
      <c r="BA1868" s="192" t="str">
        <f ca="1">IF(ISNUMBER(A1868),INDIRECT(CONCATENATE("'Instrument List'!E",(MATCH(E1868,'Instrument List'!A:A,0))-0)),"")</f>
        <v/>
      </c>
      <c r="BB1868" s="193" t="str">
        <f t="shared" si="670"/>
        <v/>
      </c>
      <c r="BC1868" s="193" t="str">
        <f t="shared" si="671"/>
        <v/>
      </c>
      <c r="BD1868" s="193" t="str">
        <f ca="1">IF(ISNUMBER(A1868),INDIRECT(CONCATENATE("'Instrument List'!F",(MATCH(E1868,'Instrument List'!A:A,0))-0)),"")</f>
        <v/>
      </c>
    </row>
    <row r="1869" spans="1:56">
      <c r="A1869" s="220" t="str">
        <f t="shared" si="651"/>
        <v/>
      </c>
      <c r="B1869" s="221"/>
      <c r="C1869" s="222"/>
      <c r="D1869" s="169"/>
      <c r="E1869" s="169"/>
      <c r="F1869" s="169"/>
      <c r="G1869" s="202"/>
      <c r="H1869" s="217"/>
      <c r="I1869" s="212"/>
      <c r="J1869" s="206"/>
      <c r="K1869" s="212"/>
      <c r="L1869" s="206"/>
      <c r="M1869" s="212"/>
      <c r="N1869" s="206"/>
      <c r="O1869" s="170" t="str">
        <f t="shared" si="652"/>
        <v/>
      </c>
      <c r="P1869" s="171"/>
      <c r="Q1869" s="171"/>
      <c r="R1869" s="171"/>
      <c r="S1869" s="172" t="str">
        <f t="shared" si="653"/>
        <v/>
      </c>
      <c r="T1869" s="172" t="str">
        <f t="shared" si="654"/>
        <v/>
      </c>
      <c r="U1869" s="171"/>
      <c r="V1869" s="171"/>
      <c r="W1869" s="173" t="str">
        <f t="shared" si="655"/>
        <v/>
      </c>
      <c r="X1869" s="173" t="str">
        <f t="shared" si="656"/>
        <v/>
      </c>
      <c r="Y1869" s="173" t="str">
        <f t="shared" si="657"/>
        <v/>
      </c>
      <c r="Z1869" s="171"/>
      <c r="AA1869" s="171"/>
      <c r="AB1869" s="171"/>
      <c r="AC1869" s="172" t="str">
        <f t="shared" si="658"/>
        <v/>
      </c>
      <c r="AD1869" s="172" t="str">
        <f t="shared" si="659"/>
        <v/>
      </c>
      <c r="AE1869" s="174"/>
      <c r="AF1869" s="175" t="str">
        <f t="shared" si="660"/>
        <v/>
      </c>
      <c r="AG1869" s="169"/>
      <c r="AH1869" s="171"/>
      <c r="AI1869" s="171"/>
      <c r="AJ1869" s="169"/>
      <c r="AK1869" s="176" t="str">
        <f t="shared" si="661"/>
        <v/>
      </c>
      <c r="AL1869" s="176" t="str">
        <f t="shared" si="662"/>
        <v/>
      </c>
      <c r="AM1869" s="176" t="str">
        <f t="shared" si="663"/>
        <v/>
      </c>
      <c r="AN1869" s="359" t="str">
        <f>IF(Overview!$K$17='Internal Calcs'!$P$22,IF(AK1869="","",AK1869),IF(Overview!$K$17='Internal Calcs'!$P$23,IF(AK1869="","",AK1869),IF(ISNUMBER(A1869),(IF(F1869="Short",G1869-H1869,H1869-G1869)*AZ1869-AX1869),"")))</f>
        <v/>
      </c>
      <c r="AO1869" s="401" t="str">
        <f>IF(Overview!$K$17='Internal Calcs'!$P$22,IF(AL1869="","",AL1869),IF(Overview!$K$17='Internal Calcs'!$P$23,IF(AL1869="","",AL1869),IF(ISNUMBER(A1869),IF(AL1869="",(IF(F1869="Short",G1869-H1869,H1869-G1869)*AZ1869-AX1869),(IF(F1869="Short",G1869-J1869,J1869-G1869)*AZ1869-AX1869)),"")))</f>
        <v/>
      </c>
      <c r="AP1869" s="359" t="str">
        <f>IF(Overview!$K$17='Internal Calcs'!$P$22,"",IF(Overview!$K$17='Internal Calcs'!$P$23,IF(AM1869="","",AM1869),IF(ISNUMBER(A1869),IF(AM1869="",(IF(F1869="Short",G1869-H1869,H1869-G1869)*AZ1869-AX1869),(IF(F1869="Short",G1869-L1869,L1869-G1869)*AZ1869-AX1869)),"")))</f>
        <v/>
      </c>
      <c r="AQ1869" s="176" t="str">
        <f t="shared" si="664"/>
        <v/>
      </c>
      <c r="AR1869" s="176" t="str">
        <f t="shared" si="665"/>
        <v/>
      </c>
      <c r="AS1869" s="176" t="str">
        <f t="shared" si="666"/>
        <v/>
      </c>
      <c r="AT1869" s="176" t="str">
        <f>IF(ISNUMBER(A1869),MAX($AS$2:AS1869)-AS1869,"")</f>
        <v/>
      </c>
      <c r="AU1869" s="177" t="str">
        <f t="shared" si="667"/>
        <v/>
      </c>
      <c r="AV1869" s="178" t="str">
        <f t="shared" si="668"/>
        <v/>
      </c>
      <c r="AW1869" s="178" t="str">
        <f t="shared" si="669"/>
        <v/>
      </c>
      <c r="AX1869" s="179" t="str">
        <f ca="1">IF(ISNUMBER($A1869),INDIRECT(CONCATENATE("'Instrument List'!B",(MATCH(E1869,'Instrument List'!A:A,0))-0)),"")</f>
        <v/>
      </c>
      <c r="AY1869" s="179" t="str">
        <f ca="1">IF(ISNUMBER($A1869),INDIRECT(CONCATENATE("'Instrument List'!D",(MATCH(E1869,'Instrument List'!A:A,0))-0)),"")</f>
        <v/>
      </c>
      <c r="AZ1869" s="179" t="str">
        <f ca="1">IF(ISNUMBER($A1869),INDIRECT(CONCATENATE("'Instrument List'!C",(MATCH(E1869,'Instrument List'!A:A,0))-0)),"")</f>
        <v/>
      </c>
      <c r="BA1869" s="180" t="str">
        <f ca="1">IF(ISNUMBER(A1869),INDIRECT(CONCATENATE("'Instrument List'!E",(MATCH(E1869,'Instrument List'!A:A,0))-0)),"")</f>
        <v/>
      </c>
      <c r="BB1869" s="181" t="str">
        <f t="shared" si="670"/>
        <v/>
      </c>
      <c r="BC1869" s="181" t="str">
        <f t="shared" si="671"/>
        <v/>
      </c>
      <c r="BD1869" s="181" t="str">
        <f ca="1">IF(ISNUMBER(A1869),INDIRECT(CONCATENATE("'Instrument List'!F",(MATCH(E1869,'Instrument List'!A:A,0))-0)),"")</f>
        <v/>
      </c>
    </row>
    <row r="1870" spans="1:56">
      <c r="A1870" s="223" t="str">
        <f t="shared" si="651"/>
        <v/>
      </c>
      <c r="B1870" s="224"/>
      <c r="C1870" s="225"/>
      <c r="D1870" s="182"/>
      <c r="E1870" s="182"/>
      <c r="F1870" s="182"/>
      <c r="G1870" s="203"/>
      <c r="H1870" s="218"/>
      <c r="I1870" s="213"/>
      <c r="J1870" s="207"/>
      <c r="K1870" s="213"/>
      <c r="L1870" s="207"/>
      <c r="M1870" s="213"/>
      <c r="N1870" s="207"/>
      <c r="O1870" s="183" t="str">
        <f t="shared" si="652"/>
        <v/>
      </c>
      <c r="P1870" s="184"/>
      <c r="Q1870" s="184"/>
      <c r="R1870" s="275"/>
      <c r="S1870" s="185" t="str">
        <f t="shared" si="653"/>
        <v/>
      </c>
      <c r="T1870" s="185" t="str">
        <f t="shared" si="654"/>
        <v/>
      </c>
      <c r="U1870" s="275"/>
      <c r="V1870" s="275"/>
      <c r="W1870" s="276" t="str">
        <f t="shared" si="655"/>
        <v/>
      </c>
      <c r="X1870" s="276" t="str">
        <f t="shared" si="656"/>
        <v/>
      </c>
      <c r="Y1870" s="276" t="str">
        <f t="shared" si="657"/>
        <v/>
      </c>
      <c r="Z1870" s="275"/>
      <c r="AA1870" s="184"/>
      <c r="AB1870" s="184"/>
      <c r="AC1870" s="185" t="str">
        <f t="shared" si="658"/>
        <v/>
      </c>
      <c r="AD1870" s="185" t="str">
        <f t="shared" si="659"/>
        <v/>
      </c>
      <c r="AE1870" s="186"/>
      <c r="AF1870" s="187" t="str">
        <f t="shared" si="660"/>
        <v/>
      </c>
      <c r="AG1870" s="182"/>
      <c r="AH1870" s="184"/>
      <c r="AI1870" s="184"/>
      <c r="AJ1870" s="182"/>
      <c r="AK1870" s="188" t="str">
        <f t="shared" si="661"/>
        <v/>
      </c>
      <c r="AL1870" s="188" t="str">
        <f t="shared" si="662"/>
        <v/>
      </c>
      <c r="AM1870" s="188" t="str">
        <f t="shared" si="663"/>
        <v/>
      </c>
      <c r="AN1870" s="359" t="str">
        <f>IF(Overview!$K$17='Internal Calcs'!$P$22,IF(AK1870="","",AK1870),IF(Overview!$K$17='Internal Calcs'!$P$23,IF(AK1870="","",AK1870),IF(ISNUMBER(A1870),(IF(F1870="Short",G1870-H1870,H1870-G1870)*AZ1870-AX1870),"")))</f>
        <v/>
      </c>
      <c r="AO1870" s="401" t="str">
        <f>IF(Overview!$K$17='Internal Calcs'!$P$22,IF(AL1870="","",AL1870),IF(Overview!$K$17='Internal Calcs'!$P$23,IF(AL1870="","",AL1870),IF(ISNUMBER(A1870),IF(AL1870="",(IF(F1870="Short",G1870-H1870,H1870-G1870)*AZ1870-AX1870),(IF(F1870="Short",G1870-J1870,J1870-G1870)*AZ1870-AX1870)),"")))</f>
        <v/>
      </c>
      <c r="AP1870" s="359" t="str">
        <f>IF(Overview!$K$17='Internal Calcs'!$P$22,"",IF(Overview!$K$17='Internal Calcs'!$P$23,IF(AM1870="","",AM1870),IF(ISNUMBER(A1870),IF(AM1870="",(IF(F1870="Short",G1870-H1870,H1870-G1870)*AZ1870-AX1870),(IF(F1870="Short",G1870-L1870,L1870-G1870)*AZ1870-AX1870)),"")))</f>
        <v/>
      </c>
      <c r="AQ1870" s="188" t="str">
        <f t="shared" si="664"/>
        <v/>
      </c>
      <c r="AR1870" s="188" t="str">
        <f t="shared" si="665"/>
        <v/>
      </c>
      <c r="AS1870" s="188" t="str">
        <f t="shared" si="666"/>
        <v/>
      </c>
      <c r="AT1870" s="188" t="str">
        <f>IF(ISNUMBER(A1870),MAX($AS$2:AS1870)-AS1870,"")</f>
        <v/>
      </c>
      <c r="AU1870" s="189" t="str">
        <f t="shared" si="667"/>
        <v/>
      </c>
      <c r="AV1870" s="190" t="str">
        <f t="shared" si="668"/>
        <v/>
      </c>
      <c r="AW1870" s="190" t="str">
        <f t="shared" si="669"/>
        <v/>
      </c>
      <c r="AX1870" s="191" t="str">
        <f ca="1">IF(ISNUMBER($A1870),INDIRECT(CONCATENATE("'Instrument List'!B",(MATCH(E1870,'Instrument List'!A:A,0))-0)),"")</f>
        <v/>
      </c>
      <c r="AY1870" s="191" t="str">
        <f ca="1">IF(ISNUMBER($A1870),INDIRECT(CONCATENATE("'Instrument List'!D",(MATCH(E1870,'Instrument List'!A:A,0))-0)),"")</f>
        <v/>
      </c>
      <c r="AZ1870" s="191" t="str">
        <f ca="1">IF(ISNUMBER($A1870),INDIRECT(CONCATENATE("'Instrument List'!C",(MATCH(E1870,'Instrument List'!A:A,0))-0)),"")</f>
        <v/>
      </c>
      <c r="BA1870" s="192" t="str">
        <f ca="1">IF(ISNUMBER(A1870),INDIRECT(CONCATENATE("'Instrument List'!E",(MATCH(E1870,'Instrument List'!A:A,0))-0)),"")</f>
        <v/>
      </c>
      <c r="BB1870" s="193" t="str">
        <f t="shared" si="670"/>
        <v/>
      </c>
      <c r="BC1870" s="193" t="str">
        <f t="shared" si="671"/>
        <v/>
      </c>
      <c r="BD1870" s="193" t="str">
        <f ca="1">IF(ISNUMBER(A1870),INDIRECT(CONCATENATE("'Instrument List'!F",(MATCH(E1870,'Instrument List'!A:A,0))-0)),"")</f>
        <v/>
      </c>
    </row>
    <row r="1871" spans="1:56">
      <c r="A1871" s="220" t="str">
        <f t="shared" si="651"/>
        <v/>
      </c>
      <c r="B1871" s="221"/>
      <c r="C1871" s="222"/>
      <c r="D1871" s="169"/>
      <c r="E1871" s="169"/>
      <c r="F1871" s="169"/>
      <c r="G1871" s="202"/>
      <c r="H1871" s="217"/>
      <c r="I1871" s="212"/>
      <c r="J1871" s="206"/>
      <c r="K1871" s="212"/>
      <c r="L1871" s="206"/>
      <c r="M1871" s="212"/>
      <c r="N1871" s="206"/>
      <c r="O1871" s="170" t="str">
        <f t="shared" si="652"/>
        <v/>
      </c>
      <c r="P1871" s="171"/>
      <c r="Q1871" s="171"/>
      <c r="R1871" s="171"/>
      <c r="S1871" s="172" t="str">
        <f t="shared" si="653"/>
        <v/>
      </c>
      <c r="T1871" s="172" t="str">
        <f t="shared" si="654"/>
        <v/>
      </c>
      <c r="U1871" s="171"/>
      <c r="V1871" s="171"/>
      <c r="W1871" s="173" t="str">
        <f t="shared" si="655"/>
        <v/>
      </c>
      <c r="X1871" s="173" t="str">
        <f t="shared" si="656"/>
        <v/>
      </c>
      <c r="Y1871" s="173" t="str">
        <f t="shared" si="657"/>
        <v/>
      </c>
      <c r="Z1871" s="171"/>
      <c r="AA1871" s="171"/>
      <c r="AB1871" s="171"/>
      <c r="AC1871" s="172" t="str">
        <f t="shared" si="658"/>
        <v/>
      </c>
      <c r="AD1871" s="172" t="str">
        <f t="shared" si="659"/>
        <v/>
      </c>
      <c r="AE1871" s="174"/>
      <c r="AF1871" s="175" t="str">
        <f t="shared" si="660"/>
        <v/>
      </c>
      <c r="AG1871" s="169"/>
      <c r="AH1871" s="171"/>
      <c r="AI1871" s="171"/>
      <c r="AJ1871" s="169"/>
      <c r="AK1871" s="176" t="str">
        <f t="shared" si="661"/>
        <v/>
      </c>
      <c r="AL1871" s="176" t="str">
        <f t="shared" si="662"/>
        <v/>
      </c>
      <c r="AM1871" s="176" t="str">
        <f t="shared" si="663"/>
        <v/>
      </c>
      <c r="AN1871" s="359" t="str">
        <f>IF(Overview!$K$17='Internal Calcs'!$P$22,IF(AK1871="","",AK1871),IF(Overview!$K$17='Internal Calcs'!$P$23,IF(AK1871="","",AK1871),IF(ISNUMBER(A1871),(IF(F1871="Short",G1871-H1871,H1871-G1871)*AZ1871-AX1871),"")))</f>
        <v/>
      </c>
      <c r="AO1871" s="401" t="str">
        <f>IF(Overview!$K$17='Internal Calcs'!$P$22,IF(AL1871="","",AL1871),IF(Overview!$K$17='Internal Calcs'!$P$23,IF(AL1871="","",AL1871),IF(ISNUMBER(A1871),IF(AL1871="",(IF(F1871="Short",G1871-H1871,H1871-G1871)*AZ1871-AX1871),(IF(F1871="Short",G1871-J1871,J1871-G1871)*AZ1871-AX1871)),"")))</f>
        <v/>
      </c>
      <c r="AP1871" s="359" t="str">
        <f>IF(Overview!$K$17='Internal Calcs'!$P$22,"",IF(Overview!$K$17='Internal Calcs'!$P$23,IF(AM1871="","",AM1871),IF(ISNUMBER(A1871),IF(AM1871="",(IF(F1871="Short",G1871-H1871,H1871-G1871)*AZ1871-AX1871),(IF(F1871="Short",G1871-L1871,L1871-G1871)*AZ1871-AX1871)),"")))</f>
        <v/>
      </c>
      <c r="AQ1871" s="176" t="str">
        <f t="shared" si="664"/>
        <v/>
      </c>
      <c r="AR1871" s="176" t="str">
        <f t="shared" si="665"/>
        <v/>
      </c>
      <c r="AS1871" s="176" t="str">
        <f t="shared" si="666"/>
        <v/>
      </c>
      <c r="AT1871" s="176" t="str">
        <f>IF(ISNUMBER(A1871),MAX($AS$2:AS1871)-AS1871,"")</f>
        <v/>
      </c>
      <c r="AU1871" s="177" t="str">
        <f t="shared" si="667"/>
        <v/>
      </c>
      <c r="AV1871" s="178" t="str">
        <f t="shared" si="668"/>
        <v/>
      </c>
      <c r="AW1871" s="178" t="str">
        <f t="shared" si="669"/>
        <v/>
      </c>
      <c r="AX1871" s="179" t="str">
        <f ca="1">IF(ISNUMBER($A1871),INDIRECT(CONCATENATE("'Instrument List'!B",(MATCH(E1871,'Instrument List'!A:A,0))-0)),"")</f>
        <v/>
      </c>
      <c r="AY1871" s="179" t="str">
        <f ca="1">IF(ISNUMBER($A1871),INDIRECT(CONCATENATE("'Instrument List'!D",(MATCH(E1871,'Instrument List'!A:A,0))-0)),"")</f>
        <v/>
      </c>
      <c r="AZ1871" s="179" t="str">
        <f ca="1">IF(ISNUMBER($A1871),INDIRECT(CONCATENATE("'Instrument List'!C",(MATCH(E1871,'Instrument List'!A:A,0))-0)),"")</f>
        <v/>
      </c>
      <c r="BA1871" s="180" t="str">
        <f ca="1">IF(ISNUMBER(A1871),INDIRECT(CONCATENATE("'Instrument List'!E",(MATCH(E1871,'Instrument List'!A:A,0))-0)),"")</f>
        <v/>
      </c>
      <c r="BB1871" s="181" t="str">
        <f t="shared" si="670"/>
        <v/>
      </c>
      <c r="BC1871" s="181" t="str">
        <f t="shared" si="671"/>
        <v/>
      </c>
      <c r="BD1871" s="181" t="str">
        <f ca="1">IF(ISNUMBER(A1871),INDIRECT(CONCATENATE("'Instrument List'!F",(MATCH(E1871,'Instrument List'!A:A,0))-0)),"")</f>
        <v/>
      </c>
    </row>
    <row r="1872" spans="1:56">
      <c r="A1872" s="223" t="str">
        <f t="shared" si="651"/>
        <v/>
      </c>
      <c r="B1872" s="224"/>
      <c r="C1872" s="225"/>
      <c r="D1872" s="182"/>
      <c r="E1872" s="182"/>
      <c r="F1872" s="182"/>
      <c r="G1872" s="203"/>
      <c r="H1872" s="218"/>
      <c r="I1872" s="213"/>
      <c r="J1872" s="207"/>
      <c r="K1872" s="213"/>
      <c r="L1872" s="207"/>
      <c r="M1872" s="213"/>
      <c r="N1872" s="207"/>
      <c r="O1872" s="183" t="str">
        <f t="shared" si="652"/>
        <v/>
      </c>
      <c r="P1872" s="184"/>
      <c r="Q1872" s="184"/>
      <c r="R1872" s="275"/>
      <c r="S1872" s="185" t="str">
        <f t="shared" si="653"/>
        <v/>
      </c>
      <c r="T1872" s="185" t="str">
        <f t="shared" si="654"/>
        <v/>
      </c>
      <c r="U1872" s="275"/>
      <c r="V1872" s="275"/>
      <c r="W1872" s="276" t="str">
        <f t="shared" si="655"/>
        <v/>
      </c>
      <c r="X1872" s="276" t="str">
        <f t="shared" si="656"/>
        <v/>
      </c>
      <c r="Y1872" s="276" t="str">
        <f t="shared" si="657"/>
        <v/>
      </c>
      <c r="Z1872" s="275"/>
      <c r="AA1872" s="184"/>
      <c r="AB1872" s="184"/>
      <c r="AC1872" s="185" t="str">
        <f t="shared" si="658"/>
        <v/>
      </c>
      <c r="AD1872" s="185" t="str">
        <f t="shared" si="659"/>
        <v/>
      </c>
      <c r="AE1872" s="186"/>
      <c r="AF1872" s="187" t="str">
        <f t="shared" si="660"/>
        <v/>
      </c>
      <c r="AG1872" s="182"/>
      <c r="AH1872" s="184"/>
      <c r="AI1872" s="184"/>
      <c r="AJ1872" s="182"/>
      <c r="AK1872" s="188" t="str">
        <f t="shared" si="661"/>
        <v/>
      </c>
      <c r="AL1872" s="188" t="str">
        <f t="shared" si="662"/>
        <v/>
      </c>
      <c r="AM1872" s="188" t="str">
        <f t="shared" si="663"/>
        <v/>
      </c>
      <c r="AN1872" s="359" t="str">
        <f>IF(Overview!$K$17='Internal Calcs'!$P$22,IF(AK1872="","",AK1872),IF(Overview!$K$17='Internal Calcs'!$P$23,IF(AK1872="","",AK1872),IF(ISNUMBER(A1872),(IF(F1872="Short",G1872-H1872,H1872-G1872)*AZ1872-AX1872),"")))</f>
        <v/>
      </c>
      <c r="AO1872" s="401" t="str">
        <f>IF(Overview!$K$17='Internal Calcs'!$P$22,IF(AL1872="","",AL1872),IF(Overview!$K$17='Internal Calcs'!$P$23,IF(AL1872="","",AL1872),IF(ISNUMBER(A1872),IF(AL1872="",(IF(F1872="Short",G1872-H1872,H1872-G1872)*AZ1872-AX1872),(IF(F1872="Short",G1872-J1872,J1872-G1872)*AZ1872-AX1872)),"")))</f>
        <v/>
      </c>
      <c r="AP1872" s="359" t="str">
        <f>IF(Overview!$K$17='Internal Calcs'!$P$22,"",IF(Overview!$K$17='Internal Calcs'!$P$23,IF(AM1872="","",AM1872),IF(ISNUMBER(A1872),IF(AM1872="",(IF(F1872="Short",G1872-H1872,H1872-G1872)*AZ1872-AX1872),(IF(F1872="Short",G1872-L1872,L1872-G1872)*AZ1872-AX1872)),"")))</f>
        <v/>
      </c>
      <c r="AQ1872" s="188" t="str">
        <f t="shared" si="664"/>
        <v/>
      </c>
      <c r="AR1872" s="188" t="str">
        <f t="shared" si="665"/>
        <v/>
      </c>
      <c r="AS1872" s="188" t="str">
        <f t="shared" si="666"/>
        <v/>
      </c>
      <c r="AT1872" s="188" t="str">
        <f>IF(ISNUMBER(A1872),MAX($AS$2:AS1872)-AS1872,"")</f>
        <v/>
      </c>
      <c r="AU1872" s="189" t="str">
        <f t="shared" si="667"/>
        <v/>
      </c>
      <c r="AV1872" s="190" t="str">
        <f t="shared" si="668"/>
        <v/>
      </c>
      <c r="AW1872" s="190" t="str">
        <f t="shared" si="669"/>
        <v/>
      </c>
      <c r="AX1872" s="191" t="str">
        <f ca="1">IF(ISNUMBER($A1872),INDIRECT(CONCATENATE("'Instrument List'!B",(MATCH(E1872,'Instrument List'!A:A,0))-0)),"")</f>
        <v/>
      </c>
      <c r="AY1872" s="191" t="str">
        <f ca="1">IF(ISNUMBER($A1872),INDIRECT(CONCATENATE("'Instrument List'!D",(MATCH(E1872,'Instrument List'!A:A,0))-0)),"")</f>
        <v/>
      </c>
      <c r="AZ1872" s="191" t="str">
        <f ca="1">IF(ISNUMBER($A1872),INDIRECT(CONCATENATE("'Instrument List'!C",(MATCH(E1872,'Instrument List'!A:A,0))-0)),"")</f>
        <v/>
      </c>
      <c r="BA1872" s="192" t="str">
        <f ca="1">IF(ISNUMBER(A1872),INDIRECT(CONCATENATE("'Instrument List'!E",(MATCH(E1872,'Instrument List'!A:A,0))-0)),"")</f>
        <v/>
      </c>
      <c r="BB1872" s="193" t="str">
        <f t="shared" si="670"/>
        <v/>
      </c>
      <c r="BC1872" s="193" t="str">
        <f t="shared" si="671"/>
        <v/>
      </c>
      <c r="BD1872" s="193" t="str">
        <f ca="1">IF(ISNUMBER(A1872),INDIRECT(CONCATENATE("'Instrument List'!F",(MATCH(E1872,'Instrument List'!A:A,0))-0)),"")</f>
        <v/>
      </c>
    </row>
    <row r="1873" spans="1:56">
      <c r="A1873" s="220" t="str">
        <f t="shared" si="651"/>
        <v/>
      </c>
      <c r="B1873" s="221"/>
      <c r="C1873" s="222"/>
      <c r="D1873" s="169"/>
      <c r="E1873" s="169"/>
      <c r="F1873" s="169"/>
      <c r="G1873" s="202"/>
      <c r="H1873" s="217"/>
      <c r="I1873" s="212"/>
      <c r="J1873" s="206"/>
      <c r="K1873" s="212"/>
      <c r="L1873" s="206"/>
      <c r="M1873" s="212"/>
      <c r="N1873" s="206"/>
      <c r="O1873" s="170" t="str">
        <f t="shared" si="652"/>
        <v/>
      </c>
      <c r="P1873" s="171"/>
      <c r="Q1873" s="171"/>
      <c r="R1873" s="171"/>
      <c r="S1873" s="172" t="str">
        <f t="shared" si="653"/>
        <v/>
      </c>
      <c r="T1873" s="172" t="str">
        <f t="shared" si="654"/>
        <v/>
      </c>
      <c r="U1873" s="171"/>
      <c r="V1873" s="171"/>
      <c r="W1873" s="173" t="str">
        <f t="shared" si="655"/>
        <v/>
      </c>
      <c r="X1873" s="173" t="str">
        <f t="shared" si="656"/>
        <v/>
      </c>
      <c r="Y1873" s="173" t="str">
        <f t="shared" si="657"/>
        <v/>
      </c>
      <c r="Z1873" s="171"/>
      <c r="AA1873" s="171"/>
      <c r="AB1873" s="171"/>
      <c r="AC1873" s="172" t="str">
        <f t="shared" si="658"/>
        <v/>
      </c>
      <c r="AD1873" s="172" t="str">
        <f t="shared" si="659"/>
        <v/>
      </c>
      <c r="AE1873" s="174"/>
      <c r="AF1873" s="175" t="str">
        <f t="shared" si="660"/>
        <v/>
      </c>
      <c r="AG1873" s="169"/>
      <c r="AH1873" s="171"/>
      <c r="AI1873" s="171"/>
      <c r="AJ1873" s="169"/>
      <c r="AK1873" s="176" t="str">
        <f t="shared" si="661"/>
        <v/>
      </c>
      <c r="AL1873" s="176" t="str">
        <f t="shared" si="662"/>
        <v/>
      </c>
      <c r="AM1873" s="176" t="str">
        <f t="shared" si="663"/>
        <v/>
      </c>
      <c r="AN1873" s="359" t="str">
        <f>IF(Overview!$K$17='Internal Calcs'!$P$22,IF(AK1873="","",AK1873),IF(Overview!$K$17='Internal Calcs'!$P$23,IF(AK1873="","",AK1873),IF(ISNUMBER(A1873),(IF(F1873="Short",G1873-H1873,H1873-G1873)*AZ1873-AX1873),"")))</f>
        <v/>
      </c>
      <c r="AO1873" s="401" t="str">
        <f>IF(Overview!$K$17='Internal Calcs'!$P$22,IF(AL1873="","",AL1873),IF(Overview!$K$17='Internal Calcs'!$P$23,IF(AL1873="","",AL1873),IF(ISNUMBER(A1873),IF(AL1873="",(IF(F1873="Short",G1873-H1873,H1873-G1873)*AZ1873-AX1873),(IF(F1873="Short",G1873-J1873,J1873-G1873)*AZ1873-AX1873)),"")))</f>
        <v/>
      </c>
      <c r="AP1873" s="359" t="str">
        <f>IF(Overview!$K$17='Internal Calcs'!$P$22,"",IF(Overview!$K$17='Internal Calcs'!$P$23,IF(AM1873="","",AM1873),IF(ISNUMBER(A1873),IF(AM1873="",(IF(F1873="Short",G1873-H1873,H1873-G1873)*AZ1873-AX1873),(IF(F1873="Short",G1873-L1873,L1873-G1873)*AZ1873-AX1873)),"")))</f>
        <v/>
      </c>
      <c r="AQ1873" s="176" t="str">
        <f t="shared" si="664"/>
        <v/>
      </c>
      <c r="AR1873" s="176" t="str">
        <f t="shared" si="665"/>
        <v/>
      </c>
      <c r="AS1873" s="176" t="str">
        <f t="shared" si="666"/>
        <v/>
      </c>
      <c r="AT1873" s="176" t="str">
        <f>IF(ISNUMBER(A1873),MAX($AS$2:AS1873)-AS1873,"")</f>
        <v/>
      </c>
      <c r="AU1873" s="177" t="str">
        <f t="shared" si="667"/>
        <v/>
      </c>
      <c r="AV1873" s="178" t="str">
        <f t="shared" si="668"/>
        <v/>
      </c>
      <c r="AW1873" s="178" t="str">
        <f t="shared" si="669"/>
        <v/>
      </c>
      <c r="AX1873" s="179" t="str">
        <f ca="1">IF(ISNUMBER($A1873),INDIRECT(CONCATENATE("'Instrument List'!B",(MATCH(E1873,'Instrument List'!A:A,0))-0)),"")</f>
        <v/>
      </c>
      <c r="AY1873" s="179" t="str">
        <f ca="1">IF(ISNUMBER($A1873),INDIRECT(CONCATENATE("'Instrument List'!D",(MATCH(E1873,'Instrument List'!A:A,0))-0)),"")</f>
        <v/>
      </c>
      <c r="AZ1873" s="179" t="str">
        <f ca="1">IF(ISNUMBER($A1873),INDIRECT(CONCATENATE("'Instrument List'!C",(MATCH(E1873,'Instrument List'!A:A,0))-0)),"")</f>
        <v/>
      </c>
      <c r="BA1873" s="180" t="str">
        <f ca="1">IF(ISNUMBER(A1873),INDIRECT(CONCATENATE("'Instrument List'!E",(MATCH(E1873,'Instrument List'!A:A,0))-0)),"")</f>
        <v/>
      </c>
      <c r="BB1873" s="181" t="str">
        <f t="shared" si="670"/>
        <v/>
      </c>
      <c r="BC1873" s="181" t="str">
        <f t="shared" si="671"/>
        <v/>
      </c>
      <c r="BD1873" s="181" t="str">
        <f ca="1">IF(ISNUMBER(A1873),INDIRECT(CONCATENATE("'Instrument List'!F",(MATCH(E1873,'Instrument List'!A:A,0))-0)),"")</f>
        <v/>
      </c>
    </row>
    <row r="1874" spans="1:56">
      <c r="A1874" s="223" t="str">
        <f t="shared" si="651"/>
        <v/>
      </c>
      <c r="B1874" s="224"/>
      <c r="C1874" s="225"/>
      <c r="D1874" s="182"/>
      <c r="E1874" s="182"/>
      <c r="F1874" s="182"/>
      <c r="G1874" s="203"/>
      <c r="H1874" s="218"/>
      <c r="I1874" s="213"/>
      <c r="J1874" s="207"/>
      <c r="K1874" s="213"/>
      <c r="L1874" s="207"/>
      <c r="M1874" s="213"/>
      <c r="N1874" s="207"/>
      <c r="O1874" s="183" t="str">
        <f t="shared" si="652"/>
        <v/>
      </c>
      <c r="P1874" s="184"/>
      <c r="Q1874" s="184"/>
      <c r="R1874" s="275"/>
      <c r="S1874" s="185" t="str">
        <f t="shared" si="653"/>
        <v/>
      </c>
      <c r="T1874" s="185" t="str">
        <f t="shared" si="654"/>
        <v/>
      </c>
      <c r="U1874" s="275"/>
      <c r="V1874" s="275"/>
      <c r="W1874" s="276" t="str">
        <f t="shared" si="655"/>
        <v/>
      </c>
      <c r="X1874" s="276" t="str">
        <f t="shared" si="656"/>
        <v/>
      </c>
      <c r="Y1874" s="276" t="str">
        <f t="shared" si="657"/>
        <v/>
      </c>
      <c r="Z1874" s="275"/>
      <c r="AA1874" s="184"/>
      <c r="AB1874" s="184"/>
      <c r="AC1874" s="185" t="str">
        <f t="shared" si="658"/>
        <v/>
      </c>
      <c r="AD1874" s="185" t="str">
        <f t="shared" si="659"/>
        <v/>
      </c>
      <c r="AE1874" s="186"/>
      <c r="AF1874" s="187" t="str">
        <f t="shared" si="660"/>
        <v/>
      </c>
      <c r="AG1874" s="182"/>
      <c r="AH1874" s="184"/>
      <c r="AI1874" s="184"/>
      <c r="AJ1874" s="182"/>
      <c r="AK1874" s="188" t="str">
        <f t="shared" si="661"/>
        <v/>
      </c>
      <c r="AL1874" s="188" t="str">
        <f t="shared" si="662"/>
        <v/>
      </c>
      <c r="AM1874" s="188" t="str">
        <f t="shared" si="663"/>
        <v/>
      </c>
      <c r="AN1874" s="359" t="str">
        <f>IF(Overview!$K$17='Internal Calcs'!$P$22,IF(AK1874="","",AK1874),IF(Overview!$K$17='Internal Calcs'!$P$23,IF(AK1874="","",AK1874),IF(ISNUMBER(A1874),(IF(F1874="Short",G1874-H1874,H1874-G1874)*AZ1874-AX1874),"")))</f>
        <v/>
      </c>
      <c r="AO1874" s="401" t="str">
        <f>IF(Overview!$K$17='Internal Calcs'!$P$22,IF(AL1874="","",AL1874),IF(Overview!$K$17='Internal Calcs'!$P$23,IF(AL1874="","",AL1874),IF(ISNUMBER(A1874),IF(AL1874="",(IF(F1874="Short",G1874-H1874,H1874-G1874)*AZ1874-AX1874),(IF(F1874="Short",G1874-J1874,J1874-G1874)*AZ1874-AX1874)),"")))</f>
        <v/>
      </c>
      <c r="AP1874" s="359" t="str">
        <f>IF(Overview!$K$17='Internal Calcs'!$P$22,"",IF(Overview!$K$17='Internal Calcs'!$P$23,IF(AM1874="","",AM1874),IF(ISNUMBER(A1874),IF(AM1874="",(IF(F1874="Short",G1874-H1874,H1874-G1874)*AZ1874-AX1874),(IF(F1874="Short",G1874-L1874,L1874-G1874)*AZ1874-AX1874)),"")))</f>
        <v/>
      </c>
      <c r="AQ1874" s="188" t="str">
        <f t="shared" si="664"/>
        <v/>
      </c>
      <c r="AR1874" s="188" t="str">
        <f t="shared" si="665"/>
        <v/>
      </c>
      <c r="AS1874" s="188" t="str">
        <f t="shared" si="666"/>
        <v/>
      </c>
      <c r="AT1874" s="188" t="str">
        <f>IF(ISNUMBER(A1874),MAX($AS$2:AS1874)-AS1874,"")</f>
        <v/>
      </c>
      <c r="AU1874" s="189" t="str">
        <f t="shared" si="667"/>
        <v/>
      </c>
      <c r="AV1874" s="190" t="str">
        <f t="shared" si="668"/>
        <v/>
      </c>
      <c r="AW1874" s="190" t="str">
        <f t="shared" si="669"/>
        <v/>
      </c>
      <c r="AX1874" s="191" t="str">
        <f ca="1">IF(ISNUMBER($A1874),INDIRECT(CONCATENATE("'Instrument List'!B",(MATCH(E1874,'Instrument List'!A:A,0))-0)),"")</f>
        <v/>
      </c>
      <c r="AY1874" s="191" t="str">
        <f ca="1">IF(ISNUMBER($A1874),INDIRECT(CONCATENATE("'Instrument List'!D",(MATCH(E1874,'Instrument List'!A:A,0))-0)),"")</f>
        <v/>
      </c>
      <c r="AZ1874" s="191" t="str">
        <f ca="1">IF(ISNUMBER($A1874),INDIRECT(CONCATENATE("'Instrument List'!C",(MATCH(E1874,'Instrument List'!A:A,0))-0)),"")</f>
        <v/>
      </c>
      <c r="BA1874" s="192" t="str">
        <f ca="1">IF(ISNUMBER(A1874),INDIRECT(CONCATENATE("'Instrument List'!E",(MATCH(E1874,'Instrument List'!A:A,0))-0)),"")</f>
        <v/>
      </c>
      <c r="BB1874" s="193" t="str">
        <f t="shared" si="670"/>
        <v/>
      </c>
      <c r="BC1874" s="193" t="str">
        <f t="shared" si="671"/>
        <v/>
      </c>
      <c r="BD1874" s="193" t="str">
        <f ca="1">IF(ISNUMBER(A1874),INDIRECT(CONCATENATE("'Instrument List'!F",(MATCH(E1874,'Instrument List'!A:A,0))-0)),"")</f>
        <v/>
      </c>
    </row>
    <row r="1875" spans="1:56">
      <c r="A1875" s="220" t="str">
        <f t="shared" si="651"/>
        <v/>
      </c>
      <c r="B1875" s="221"/>
      <c r="C1875" s="222"/>
      <c r="D1875" s="169"/>
      <c r="E1875" s="169"/>
      <c r="F1875" s="169"/>
      <c r="G1875" s="202"/>
      <c r="H1875" s="217"/>
      <c r="I1875" s="212"/>
      <c r="J1875" s="206"/>
      <c r="K1875" s="212"/>
      <c r="L1875" s="206"/>
      <c r="M1875" s="212"/>
      <c r="N1875" s="206"/>
      <c r="O1875" s="170" t="str">
        <f t="shared" si="652"/>
        <v/>
      </c>
      <c r="P1875" s="171"/>
      <c r="Q1875" s="171"/>
      <c r="R1875" s="171"/>
      <c r="S1875" s="172" t="str">
        <f t="shared" si="653"/>
        <v/>
      </c>
      <c r="T1875" s="172" t="str">
        <f t="shared" si="654"/>
        <v/>
      </c>
      <c r="U1875" s="171"/>
      <c r="V1875" s="171"/>
      <c r="W1875" s="173" t="str">
        <f t="shared" si="655"/>
        <v/>
      </c>
      <c r="X1875" s="173" t="str">
        <f t="shared" si="656"/>
        <v/>
      </c>
      <c r="Y1875" s="173" t="str">
        <f t="shared" si="657"/>
        <v/>
      </c>
      <c r="Z1875" s="171"/>
      <c r="AA1875" s="171"/>
      <c r="AB1875" s="171"/>
      <c r="AC1875" s="172" t="str">
        <f t="shared" si="658"/>
        <v/>
      </c>
      <c r="AD1875" s="172" t="str">
        <f t="shared" si="659"/>
        <v/>
      </c>
      <c r="AE1875" s="174"/>
      <c r="AF1875" s="175" t="str">
        <f t="shared" si="660"/>
        <v/>
      </c>
      <c r="AG1875" s="169"/>
      <c r="AH1875" s="171"/>
      <c r="AI1875" s="171"/>
      <c r="AJ1875" s="169"/>
      <c r="AK1875" s="176" t="str">
        <f t="shared" si="661"/>
        <v/>
      </c>
      <c r="AL1875" s="176" t="str">
        <f t="shared" si="662"/>
        <v/>
      </c>
      <c r="AM1875" s="176" t="str">
        <f t="shared" si="663"/>
        <v/>
      </c>
      <c r="AN1875" s="359" t="str">
        <f>IF(Overview!$K$17='Internal Calcs'!$P$22,IF(AK1875="","",AK1875),IF(Overview!$K$17='Internal Calcs'!$P$23,IF(AK1875="","",AK1875),IF(ISNUMBER(A1875),(IF(F1875="Short",G1875-H1875,H1875-G1875)*AZ1875-AX1875),"")))</f>
        <v/>
      </c>
      <c r="AO1875" s="401" t="str">
        <f>IF(Overview!$K$17='Internal Calcs'!$P$22,IF(AL1875="","",AL1875),IF(Overview!$K$17='Internal Calcs'!$P$23,IF(AL1875="","",AL1875),IF(ISNUMBER(A1875),IF(AL1875="",(IF(F1875="Short",G1875-H1875,H1875-G1875)*AZ1875-AX1875),(IF(F1875="Short",G1875-J1875,J1875-G1875)*AZ1875-AX1875)),"")))</f>
        <v/>
      </c>
      <c r="AP1875" s="359" t="str">
        <f>IF(Overview!$K$17='Internal Calcs'!$P$22,"",IF(Overview!$K$17='Internal Calcs'!$P$23,IF(AM1875="","",AM1875),IF(ISNUMBER(A1875),IF(AM1875="",(IF(F1875="Short",G1875-H1875,H1875-G1875)*AZ1875-AX1875),(IF(F1875="Short",G1875-L1875,L1875-G1875)*AZ1875-AX1875)),"")))</f>
        <v/>
      </c>
      <c r="AQ1875" s="176" t="str">
        <f t="shared" si="664"/>
        <v/>
      </c>
      <c r="AR1875" s="176" t="str">
        <f t="shared" si="665"/>
        <v/>
      </c>
      <c r="AS1875" s="176" t="str">
        <f t="shared" si="666"/>
        <v/>
      </c>
      <c r="AT1875" s="176" t="str">
        <f>IF(ISNUMBER(A1875),MAX($AS$2:AS1875)-AS1875,"")</f>
        <v/>
      </c>
      <c r="AU1875" s="177" t="str">
        <f t="shared" si="667"/>
        <v/>
      </c>
      <c r="AV1875" s="178" t="str">
        <f t="shared" si="668"/>
        <v/>
      </c>
      <c r="AW1875" s="178" t="str">
        <f t="shared" si="669"/>
        <v/>
      </c>
      <c r="AX1875" s="179" t="str">
        <f ca="1">IF(ISNUMBER($A1875),INDIRECT(CONCATENATE("'Instrument List'!B",(MATCH(E1875,'Instrument List'!A:A,0))-0)),"")</f>
        <v/>
      </c>
      <c r="AY1875" s="179" t="str">
        <f ca="1">IF(ISNUMBER($A1875),INDIRECT(CONCATENATE("'Instrument List'!D",(MATCH(E1875,'Instrument List'!A:A,0))-0)),"")</f>
        <v/>
      </c>
      <c r="AZ1875" s="179" t="str">
        <f ca="1">IF(ISNUMBER($A1875),INDIRECT(CONCATENATE("'Instrument List'!C",(MATCH(E1875,'Instrument List'!A:A,0))-0)),"")</f>
        <v/>
      </c>
      <c r="BA1875" s="180" t="str">
        <f ca="1">IF(ISNUMBER(A1875),INDIRECT(CONCATENATE("'Instrument List'!E",(MATCH(E1875,'Instrument List'!A:A,0))-0)),"")</f>
        <v/>
      </c>
      <c r="BB1875" s="181" t="str">
        <f t="shared" si="670"/>
        <v/>
      </c>
      <c r="BC1875" s="181" t="str">
        <f t="shared" si="671"/>
        <v/>
      </c>
      <c r="BD1875" s="181" t="str">
        <f ca="1">IF(ISNUMBER(A1875),INDIRECT(CONCATENATE("'Instrument List'!F",(MATCH(E1875,'Instrument List'!A:A,0))-0)),"")</f>
        <v/>
      </c>
    </row>
    <row r="1876" spans="1:56">
      <c r="A1876" s="223" t="str">
        <f t="shared" si="651"/>
        <v/>
      </c>
      <c r="B1876" s="224"/>
      <c r="C1876" s="225"/>
      <c r="D1876" s="182"/>
      <c r="E1876" s="182"/>
      <c r="F1876" s="182"/>
      <c r="G1876" s="203"/>
      <c r="H1876" s="218"/>
      <c r="I1876" s="213"/>
      <c r="J1876" s="207"/>
      <c r="K1876" s="213"/>
      <c r="L1876" s="207"/>
      <c r="M1876" s="213"/>
      <c r="N1876" s="207"/>
      <c r="O1876" s="183" t="str">
        <f t="shared" si="652"/>
        <v/>
      </c>
      <c r="P1876" s="184"/>
      <c r="Q1876" s="184"/>
      <c r="R1876" s="275"/>
      <c r="S1876" s="185" t="str">
        <f t="shared" si="653"/>
        <v/>
      </c>
      <c r="T1876" s="185" t="str">
        <f t="shared" si="654"/>
        <v/>
      </c>
      <c r="U1876" s="275"/>
      <c r="V1876" s="275"/>
      <c r="W1876" s="276" t="str">
        <f t="shared" si="655"/>
        <v/>
      </c>
      <c r="X1876" s="276" t="str">
        <f t="shared" si="656"/>
        <v/>
      </c>
      <c r="Y1876" s="276" t="str">
        <f t="shared" si="657"/>
        <v/>
      </c>
      <c r="Z1876" s="275"/>
      <c r="AA1876" s="184"/>
      <c r="AB1876" s="184"/>
      <c r="AC1876" s="185" t="str">
        <f t="shared" si="658"/>
        <v/>
      </c>
      <c r="AD1876" s="185" t="str">
        <f t="shared" si="659"/>
        <v/>
      </c>
      <c r="AE1876" s="186"/>
      <c r="AF1876" s="187" t="str">
        <f t="shared" si="660"/>
        <v/>
      </c>
      <c r="AG1876" s="182"/>
      <c r="AH1876" s="184"/>
      <c r="AI1876" s="184"/>
      <c r="AJ1876" s="182"/>
      <c r="AK1876" s="188" t="str">
        <f t="shared" si="661"/>
        <v/>
      </c>
      <c r="AL1876" s="188" t="str">
        <f t="shared" si="662"/>
        <v/>
      </c>
      <c r="AM1876" s="188" t="str">
        <f t="shared" si="663"/>
        <v/>
      </c>
      <c r="AN1876" s="359" t="str">
        <f>IF(Overview!$K$17='Internal Calcs'!$P$22,IF(AK1876="","",AK1876),IF(Overview!$K$17='Internal Calcs'!$P$23,IF(AK1876="","",AK1876),IF(ISNUMBER(A1876),(IF(F1876="Short",G1876-H1876,H1876-G1876)*AZ1876-AX1876),"")))</f>
        <v/>
      </c>
      <c r="AO1876" s="401" t="str">
        <f>IF(Overview!$K$17='Internal Calcs'!$P$22,IF(AL1876="","",AL1876),IF(Overview!$K$17='Internal Calcs'!$P$23,IF(AL1876="","",AL1876),IF(ISNUMBER(A1876),IF(AL1876="",(IF(F1876="Short",G1876-H1876,H1876-G1876)*AZ1876-AX1876),(IF(F1876="Short",G1876-J1876,J1876-G1876)*AZ1876-AX1876)),"")))</f>
        <v/>
      </c>
      <c r="AP1876" s="359" t="str">
        <f>IF(Overview!$K$17='Internal Calcs'!$P$22,"",IF(Overview!$K$17='Internal Calcs'!$P$23,IF(AM1876="","",AM1876),IF(ISNUMBER(A1876),IF(AM1876="",(IF(F1876="Short",G1876-H1876,H1876-G1876)*AZ1876-AX1876),(IF(F1876="Short",G1876-L1876,L1876-G1876)*AZ1876-AX1876)),"")))</f>
        <v/>
      </c>
      <c r="AQ1876" s="188" t="str">
        <f t="shared" si="664"/>
        <v/>
      </c>
      <c r="AR1876" s="188" t="str">
        <f t="shared" si="665"/>
        <v/>
      </c>
      <c r="AS1876" s="188" t="str">
        <f t="shared" si="666"/>
        <v/>
      </c>
      <c r="AT1876" s="188" t="str">
        <f>IF(ISNUMBER(A1876),MAX($AS$2:AS1876)-AS1876,"")</f>
        <v/>
      </c>
      <c r="AU1876" s="189" t="str">
        <f t="shared" si="667"/>
        <v/>
      </c>
      <c r="AV1876" s="190" t="str">
        <f t="shared" si="668"/>
        <v/>
      </c>
      <c r="AW1876" s="190" t="str">
        <f t="shared" si="669"/>
        <v/>
      </c>
      <c r="AX1876" s="191" t="str">
        <f ca="1">IF(ISNUMBER($A1876),INDIRECT(CONCATENATE("'Instrument List'!B",(MATCH(E1876,'Instrument List'!A:A,0))-0)),"")</f>
        <v/>
      </c>
      <c r="AY1876" s="191" t="str">
        <f ca="1">IF(ISNUMBER($A1876),INDIRECT(CONCATENATE("'Instrument List'!D",(MATCH(E1876,'Instrument List'!A:A,0))-0)),"")</f>
        <v/>
      </c>
      <c r="AZ1876" s="191" t="str">
        <f ca="1">IF(ISNUMBER($A1876),INDIRECT(CONCATENATE("'Instrument List'!C",(MATCH(E1876,'Instrument List'!A:A,0))-0)),"")</f>
        <v/>
      </c>
      <c r="BA1876" s="192" t="str">
        <f ca="1">IF(ISNUMBER(A1876),INDIRECT(CONCATENATE("'Instrument List'!E",(MATCH(E1876,'Instrument List'!A:A,0))-0)),"")</f>
        <v/>
      </c>
      <c r="BB1876" s="193" t="str">
        <f t="shared" si="670"/>
        <v/>
      </c>
      <c r="BC1876" s="193" t="str">
        <f t="shared" si="671"/>
        <v/>
      </c>
      <c r="BD1876" s="193" t="str">
        <f ca="1">IF(ISNUMBER(A1876),INDIRECT(CONCATENATE("'Instrument List'!F",(MATCH(E1876,'Instrument List'!A:A,0))-0)),"")</f>
        <v/>
      </c>
    </row>
    <row r="1877" spans="1:56">
      <c r="A1877" s="220" t="str">
        <f t="shared" si="651"/>
        <v/>
      </c>
      <c r="B1877" s="221"/>
      <c r="C1877" s="222"/>
      <c r="D1877" s="169"/>
      <c r="E1877" s="169"/>
      <c r="F1877" s="169"/>
      <c r="G1877" s="202"/>
      <c r="H1877" s="217"/>
      <c r="I1877" s="212"/>
      <c r="J1877" s="206"/>
      <c r="K1877" s="212"/>
      <c r="L1877" s="206"/>
      <c r="M1877" s="212"/>
      <c r="N1877" s="206"/>
      <c r="O1877" s="170" t="str">
        <f t="shared" si="652"/>
        <v/>
      </c>
      <c r="P1877" s="171"/>
      <c r="Q1877" s="171"/>
      <c r="R1877" s="171"/>
      <c r="S1877" s="172" t="str">
        <f t="shared" si="653"/>
        <v/>
      </c>
      <c r="T1877" s="172" t="str">
        <f t="shared" si="654"/>
        <v/>
      </c>
      <c r="U1877" s="171"/>
      <c r="V1877" s="171"/>
      <c r="W1877" s="173" t="str">
        <f t="shared" si="655"/>
        <v/>
      </c>
      <c r="X1877" s="173" t="str">
        <f t="shared" si="656"/>
        <v/>
      </c>
      <c r="Y1877" s="173" t="str">
        <f t="shared" si="657"/>
        <v/>
      </c>
      <c r="Z1877" s="171"/>
      <c r="AA1877" s="171"/>
      <c r="AB1877" s="171"/>
      <c r="AC1877" s="172" t="str">
        <f t="shared" si="658"/>
        <v/>
      </c>
      <c r="AD1877" s="172" t="str">
        <f t="shared" si="659"/>
        <v/>
      </c>
      <c r="AE1877" s="174"/>
      <c r="AF1877" s="175" t="str">
        <f t="shared" si="660"/>
        <v/>
      </c>
      <c r="AG1877" s="169"/>
      <c r="AH1877" s="171"/>
      <c r="AI1877" s="171"/>
      <c r="AJ1877" s="169"/>
      <c r="AK1877" s="176" t="str">
        <f t="shared" si="661"/>
        <v/>
      </c>
      <c r="AL1877" s="176" t="str">
        <f t="shared" si="662"/>
        <v/>
      </c>
      <c r="AM1877" s="176" t="str">
        <f t="shared" si="663"/>
        <v/>
      </c>
      <c r="AN1877" s="359" t="str">
        <f>IF(Overview!$K$17='Internal Calcs'!$P$22,IF(AK1877="","",AK1877),IF(Overview!$K$17='Internal Calcs'!$P$23,IF(AK1877="","",AK1877),IF(ISNUMBER(A1877),(IF(F1877="Short",G1877-H1877,H1877-G1877)*AZ1877-AX1877),"")))</f>
        <v/>
      </c>
      <c r="AO1877" s="401" t="str">
        <f>IF(Overview!$K$17='Internal Calcs'!$P$22,IF(AL1877="","",AL1877),IF(Overview!$K$17='Internal Calcs'!$P$23,IF(AL1877="","",AL1877),IF(ISNUMBER(A1877),IF(AL1877="",(IF(F1877="Short",G1877-H1877,H1877-G1877)*AZ1877-AX1877),(IF(F1877="Short",G1877-J1877,J1877-G1877)*AZ1877-AX1877)),"")))</f>
        <v/>
      </c>
      <c r="AP1877" s="359" t="str">
        <f>IF(Overview!$K$17='Internal Calcs'!$P$22,"",IF(Overview!$K$17='Internal Calcs'!$P$23,IF(AM1877="","",AM1877),IF(ISNUMBER(A1877),IF(AM1877="",(IF(F1877="Short",G1877-H1877,H1877-G1877)*AZ1877-AX1877),(IF(F1877="Short",G1877-L1877,L1877-G1877)*AZ1877-AX1877)),"")))</f>
        <v/>
      </c>
      <c r="AQ1877" s="176" t="str">
        <f t="shared" si="664"/>
        <v/>
      </c>
      <c r="AR1877" s="176" t="str">
        <f t="shared" si="665"/>
        <v/>
      </c>
      <c r="AS1877" s="176" t="str">
        <f t="shared" si="666"/>
        <v/>
      </c>
      <c r="AT1877" s="176" t="str">
        <f>IF(ISNUMBER(A1877),MAX($AS$2:AS1877)-AS1877,"")</f>
        <v/>
      </c>
      <c r="AU1877" s="177" t="str">
        <f t="shared" si="667"/>
        <v/>
      </c>
      <c r="AV1877" s="178" t="str">
        <f t="shared" si="668"/>
        <v/>
      </c>
      <c r="AW1877" s="178" t="str">
        <f t="shared" si="669"/>
        <v/>
      </c>
      <c r="AX1877" s="179" t="str">
        <f ca="1">IF(ISNUMBER($A1877),INDIRECT(CONCATENATE("'Instrument List'!B",(MATCH(E1877,'Instrument List'!A:A,0))-0)),"")</f>
        <v/>
      </c>
      <c r="AY1877" s="179" t="str">
        <f ca="1">IF(ISNUMBER($A1877),INDIRECT(CONCATENATE("'Instrument List'!D",(MATCH(E1877,'Instrument List'!A:A,0))-0)),"")</f>
        <v/>
      </c>
      <c r="AZ1877" s="179" t="str">
        <f ca="1">IF(ISNUMBER($A1877),INDIRECT(CONCATENATE("'Instrument List'!C",(MATCH(E1877,'Instrument List'!A:A,0))-0)),"")</f>
        <v/>
      </c>
      <c r="BA1877" s="180" t="str">
        <f ca="1">IF(ISNUMBER(A1877),INDIRECT(CONCATENATE("'Instrument List'!E",(MATCH(E1877,'Instrument List'!A:A,0))-0)),"")</f>
        <v/>
      </c>
      <c r="BB1877" s="181" t="str">
        <f t="shared" si="670"/>
        <v/>
      </c>
      <c r="BC1877" s="181" t="str">
        <f t="shared" si="671"/>
        <v/>
      </c>
      <c r="BD1877" s="181" t="str">
        <f ca="1">IF(ISNUMBER(A1877),INDIRECT(CONCATENATE("'Instrument List'!F",(MATCH(E1877,'Instrument List'!A:A,0))-0)),"")</f>
        <v/>
      </c>
    </row>
    <row r="1878" spans="1:56">
      <c r="A1878" s="223" t="str">
        <f t="shared" si="651"/>
        <v/>
      </c>
      <c r="B1878" s="224"/>
      <c r="C1878" s="225"/>
      <c r="D1878" s="182"/>
      <c r="E1878" s="182"/>
      <c r="F1878" s="182"/>
      <c r="G1878" s="203"/>
      <c r="H1878" s="218"/>
      <c r="I1878" s="213"/>
      <c r="J1878" s="207"/>
      <c r="K1878" s="213"/>
      <c r="L1878" s="207"/>
      <c r="M1878" s="213"/>
      <c r="N1878" s="207"/>
      <c r="O1878" s="183" t="str">
        <f t="shared" si="652"/>
        <v/>
      </c>
      <c r="P1878" s="184"/>
      <c r="Q1878" s="184"/>
      <c r="R1878" s="275"/>
      <c r="S1878" s="185" t="str">
        <f t="shared" si="653"/>
        <v/>
      </c>
      <c r="T1878" s="185" t="str">
        <f t="shared" si="654"/>
        <v/>
      </c>
      <c r="U1878" s="275"/>
      <c r="V1878" s="275"/>
      <c r="W1878" s="276" t="str">
        <f t="shared" si="655"/>
        <v/>
      </c>
      <c r="X1878" s="276" t="str">
        <f t="shared" si="656"/>
        <v/>
      </c>
      <c r="Y1878" s="276" t="str">
        <f t="shared" si="657"/>
        <v/>
      </c>
      <c r="Z1878" s="275"/>
      <c r="AA1878" s="184"/>
      <c r="AB1878" s="184"/>
      <c r="AC1878" s="185" t="str">
        <f t="shared" si="658"/>
        <v/>
      </c>
      <c r="AD1878" s="185" t="str">
        <f t="shared" si="659"/>
        <v/>
      </c>
      <c r="AE1878" s="186"/>
      <c r="AF1878" s="187" t="str">
        <f t="shared" si="660"/>
        <v/>
      </c>
      <c r="AG1878" s="182"/>
      <c r="AH1878" s="184"/>
      <c r="AI1878" s="184"/>
      <c r="AJ1878" s="182"/>
      <c r="AK1878" s="188" t="str">
        <f t="shared" si="661"/>
        <v/>
      </c>
      <c r="AL1878" s="188" t="str">
        <f t="shared" si="662"/>
        <v/>
      </c>
      <c r="AM1878" s="188" t="str">
        <f t="shared" si="663"/>
        <v/>
      </c>
      <c r="AN1878" s="359" t="str">
        <f>IF(Overview!$K$17='Internal Calcs'!$P$22,IF(AK1878="","",AK1878),IF(Overview!$K$17='Internal Calcs'!$P$23,IF(AK1878="","",AK1878),IF(ISNUMBER(A1878),(IF(F1878="Short",G1878-H1878,H1878-G1878)*AZ1878-AX1878),"")))</f>
        <v/>
      </c>
      <c r="AO1878" s="401" t="str">
        <f>IF(Overview!$K$17='Internal Calcs'!$P$22,IF(AL1878="","",AL1878),IF(Overview!$K$17='Internal Calcs'!$P$23,IF(AL1878="","",AL1878),IF(ISNUMBER(A1878),IF(AL1878="",(IF(F1878="Short",G1878-H1878,H1878-G1878)*AZ1878-AX1878),(IF(F1878="Short",G1878-J1878,J1878-G1878)*AZ1878-AX1878)),"")))</f>
        <v/>
      </c>
      <c r="AP1878" s="359" t="str">
        <f>IF(Overview!$K$17='Internal Calcs'!$P$22,"",IF(Overview!$K$17='Internal Calcs'!$P$23,IF(AM1878="","",AM1878),IF(ISNUMBER(A1878),IF(AM1878="",(IF(F1878="Short",G1878-H1878,H1878-G1878)*AZ1878-AX1878),(IF(F1878="Short",G1878-L1878,L1878-G1878)*AZ1878-AX1878)),"")))</f>
        <v/>
      </c>
      <c r="AQ1878" s="188" t="str">
        <f t="shared" si="664"/>
        <v/>
      </c>
      <c r="AR1878" s="188" t="str">
        <f t="shared" si="665"/>
        <v/>
      </c>
      <c r="AS1878" s="188" t="str">
        <f t="shared" si="666"/>
        <v/>
      </c>
      <c r="AT1878" s="188" t="str">
        <f>IF(ISNUMBER(A1878),MAX($AS$2:AS1878)-AS1878,"")</f>
        <v/>
      </c>
      <c r="AU1878" s="189" t="str">
        <f t="shared" si="667"/>
        <v/>
      </c>
      <c r="AV1878" s="190" t="str">
        <f t="shared" si="668"/>
        <v/>
      </c>
      <c r="AW1878" s="190" t="str">
        <f t="shared" si="669"/>
        <v/>
      </c>
      <c r="AX1878" s="191" t="str">
        <f ca="1">IF(ISNUMBER($A1878),INDIRECT(CONCATENATE("'Instrument List'!B",(MATCH(E1878,'Instrument List'!A:A,0))-0)),"")</f>
        <v/>
      </c>
      <c r="AY1878" s="191" t="str">
        <f ca="1">IF(ISNUMBER($A1878),INDIRECT(CONCATENATE("'Instrument List'!D",(MATCH(E1878,'Instrument List'!A:A,0))-0)),"")</f>
        <v/>
      </c>
      <c r="AZ1878" s="191" t="str">
        <f ca="1">IF(ISNUMBER($A1878),INDIRECT(CONCATENATE("'Instrument List'!C",(MATCH(E1878,'Instrument List'!A:A,0))-0)),"")</f>
        <v/>
      </c>
      <c r="BA1878" s="192" t="str">
        <f ca="1">IF(ISNUMBER(A1878),INDIRECT(CONCATENATE("'Instrument List'!E",(MATCH(E1878,'Instrument List'!A:A,0))-0)),"")</f>
        <v/>
      </c>
      <c r="BB1878" s="193" t="str">
        <f t="shared" si="670"/>
        <v/>
      </c>
      <c r="BC1878" s="193" t="str">
        <f t="shared" si="671"/>
        <v/>
      </c>
      <c r="BD1878" s="193" t="str">
        <f ca="1">IF(ISNUMBER(A1878),INDIRECT(CONCATENATE("'Instrument List'!F",(MATCH(E1878,'Instrument List'!A:A,0))-0)),"")</f>
        <v/>
      </c>
    </row>
    <row r="1879" spans="1:56">
      <c r="A1879" s="220" t="str">
        <f t="shared" si="651"/>
        <v/>
      </c>
      <c r="B1879" s="221"/>
      <c r="C1879" s="222"/>
      <c r="D1879" s="169"/>
      <c r="E1879" s="169"/>
      <c r="F1879" s="169"/>
      <c r="G1879" s="202"/>
      <c r="H1879" s="217"/>
      <c r="I1879" s="212"/>
      <c r="J1879" s="206"/>
      <c r="K1879" s="212"/>
      <c r="L1879" s="206"/>
      <c r="M1879" s="212"/>
      <c r="N1879" s="206"/>
      <c r="O1879" s="170" t="str">
        <f t="shared" si="652"/>
        <v/>
      </c>
      <c r="P1879" s="171"/>
      <c r="Q1879" s="171"/>
      <c r="R1879" s="171"/>
      <c r="S1879" s="172" t="str">
        <f t="shared" si="653"/>
        <v/>
      </c>
      <c r="T1879" s="172" t="str">
        <f t="shared" si="654"/>
        <v/>
      </c>
      <c r="U1879" s="171"/>
      <c r="V1879" s="171"/>
      <c r="W1879" s="173" t="str">
        <f t="shared" si="655"/>
        <v/>
      </c>
      <c r="X1879" s="173" t="str">
        <f t="shared" si="656"/>
        <v/>
      </c>
      <c r="Y1879" s="173" t="str">
        <f t="shared" si="657"/>
        <v/>
      </c>
      <c r="Z1879" s="171"/>
      <c r="AA1879" s="171"/>
      <c r="AB1879" s="171"/>
      <c r="AC1879" s="172" t="str">
        <f t="shared" si="658"/>
        <v/>
      </c>
      <c r="AD1879" s="172" t="str">
        <f t="shared" si="659"/>
        <v/>
      </c>
      <c r="AE1879" s="174"/>
      <c r="AF1879" s="175" t="str">
        <f t="shared" si="660"/>
        <v/>
      </c>
      <c r="AG1879" s="169"/>
      <c r="AH1879" s="171"/>
      <c r="AI1879" s="171"/>
      <c r="AJ1879" s="169"/>
      <c r="AK1879" s="176" t="str">
        <f t="shared" si="661"/>
        <v/>
      </c>
      <c r="AL1879" s="176" t="str">
        <f t="shared" si="662"/>
        <v/>
      </c>
      <c r="AM1879" s="176" t="str">
        <f t="shared" si="663"/>
        <v/>
      </c>
      <c r="AN1879" s="359" t="str">
        <f>IF(Overview!$K$17='Internal Calcs'!$P$22,IF(AK1879="","",AK1879),IF(Overview!$K$17='Internal Calcs'!$P$23,IF(AK1879="","",AK1879),IF(ISNUMBER(A1879),(IF(F1879="Short",G1879-H1879,H1879-G1879)*AZ1879-AX1879),"")))</f>
        <v/>
      </c>
      <c r="AO1879" s="401" t="str">
        <f>IF(Overview!$K$17='Internal Calcs'!$P$22,IF(AL1879="","",AL1879),IF(Overview!$K$17='Internal Calcs'!$P$23,IF(AL1879="","",AL1879),IF(ISNUMBER(A1879),IF(AL1879="",(IF(F1879="Short",G1879-H1879,H1879-G1879)*AZ1879-AX1879),(IF(F1879="Short",G1879-J1879,J1879-G1879)*AZ1879-AX1879)),"")))</f>
        <v/>
      </c>
      <c r="AP1879" s="359" t="str">
        <f>IF(Overview!$K$17='Internal Calcs'!$P$22,"",IF(Overview!$K$17='Internal Calcs'!$P$23,IF(AM1879="","",AM1879),IF(ISNUMBER(A1879),IF(AM1879="",(IF(F1879="Short",G1879-H1879,H1879-G1879)*AZ1879-AX1879),(IF(F1879="Short",G1879-L1879,L1879-G1879)*AZ1879-AX1879)),"")))</f>
        <v/>
      </c>
      <c r="AQ1879" s="176" t="str">
        <f t="shared" si="664"/>
        <v/>
      </c>
      <c r="AR1879" s="176" t="str">
        <f t="shared" si="665"/>
        <v/>
      </c>
      <c r="AS1879" s="176" t="str">
        <f t="shared" si="666"/>
        <v/>
      </c>
      <c r="AT1879" s="176" t="str">
        <f>IF(ISNUMBER(A1879),MAX($AS$2:AS1879)-AS1879,"")</f>
        <v/>
      </c>
      <c r="AU1879" s="177" t="str">
        <f t="shared" si="667"/>
        <v/>
      </c>
      <c r="AV1879" s="178" t="str">
        <f t="shared" si="668"/>
        <v/>
      </c>
      <c r="AW1879" s="178" t="str">
        <f t="shared" si="669"/>
        <v/>
      </c>
      <c r="AX1879" s="179" t="str">
        <f ca="1">IF(ISNUMBER($A1879),INDIRECT(CONCATENATE("'Instrument List'!B",(MATCH(E1879,'Instrument List'!A:A,0))-0)),"")</f>
        <v/>
      </c>
      <c r="AY1879" s="179" t="str">
        <f ca="1">IF(ISNUMBER($A1879),INDIRECT(CONCATENATE("'Instrument List'!D",(MATCH(E1879,'Instrument List'!A:A,0))-0)),"")</f>
        <v/>
      </c>
      <c r="AZ1879" s="179" t="str">
        <f ca="1">IF(ISNUMBER($A1879),INDIRECT(CONCATENATE("'Instrument List'!C",(MATCH(E1879,'Instrument List'!A:A,0))-0)),"")</f>
        <v/>
      </c>
      <c r="BA1879" s="180" t="str">
        <f ca="1">IF(ISNUMBER(A1879),INDIRECT(CONCATENATE("'Instrument List'!E",(MATCH(E1879,'Instrument List'!A:A,0))-0)),"")</f>
        <v/>
      </c>
      <c r="BB1879" s="181" t="str">
        <f t="shared" si="670"/>
        <v/>
      </c>
      <c r="BC1879" s="181" t="str">
        <f t="shared" si="671"/>
        <v/>
      </c>
      <c r="BD1879" s="181" t="str">
        <f ca="1">IF(ISNUMBER(A1879),INDIRECT(CONCATENATE("'Instrument List'!F",(MATCH(E1879,'Instrument List'!A:A,0))-0)),"")</f>
        <v/>
      </c>
    </row>
    <row r="1880" spans="1:56">
      <c r="A1880" s="223" t="str">
        <f t="shared" si="651"/>
        <v/>
      </c>
      <c r="B1880" s="224"/>
      <c r="C1880" s="225"/>
      <c r="D1880" s="182"/>
      <c r="E1880" s="182"/>
      <c r="F1880" s="182"/>
      <c r="G1880" s="203"/>
      <c r="H1880" s="218"/>
      <c r="I1880" s="213"/>
      <c r="J1880" s="207"/>
      <c r="K1880" s="213"/>
      <c r="L1880" s="207"/>
      <c r="M1880" s="213"/>
      <c r="N1880" s="207"/>
      <c r="O1880" s="183" t="str">
        <f t="shared" si="652"/>
        <v/>
      </c>
      <c r="P1880" s="184"/>
      <c r="Q1880" s="184"/>
      <c r="R1880" s="275"/>
      <c r="S1880" s="185" t="str">
        <f t="shared" si="653"/>
        <v/>
      </c>
      <c r="T1880" s="185" t="str">
        <f t="shared" si="654"/>
        <v/>
      </c>
      <c r="U1880" s="275"/>
      <c r="V1880" s="275"/>
      <c r="W1880" s="276" t="str">
        <f t="shared" si="655"/>
        <v/>
      </c>
      <c r="X1880" s="276" t="str">
        <f t="shared" si="656"/>
        <v/>
      </c>
      <c r="Y1880" s="276" t="str">
        <f t="shared" si="657"/>
        <v/>
      </c>
      <c r="Z1880" s="275"/>
      <c r="AA1880" s="184"/>
      <c r="AB1880" s="184"/>
      <c r="AC1880" s="185" t="str">
        <f t="shared" si="658"/>
        <v/>
      </c>
      <c r="AD1880" s="185" t="str">
        <f t="shared" si="659"/>
        <v/>
      </c>
      <c r="AE1880" s="186"/>
      <c r="AF1880" s="187" t="str">
        <f t="shared" si="660"/>
        <v/>
      </c>
      <c r="AG1880" s="182"/>
      <c r="AH1880" s="184"/>
      <c r="AI1880" s="184"/>
      <c r="AJ1880" s="182"/>
      <c r="AK1880" s="188" t="str">
        <f t="shared" si="661"/>
        <v/>
      </c>
      <c r="AL1880" s="188" t="str">
        <f t="shared" si="662"/>
        <v/>
      </c>
      <c r="AM1880" s="188" t="str">
        <f t="shared" si="663"/>
        <v/>
      </c>
      <c r="AN1880" s="359" t="str">
        <f>IF(Overview!$K$17='Internal Calcs'!$P$22,IF(AK1880="","",AK1880),IF(Overview!$K$17='Internal Calcs'!$P$23,IF(AK1880="","",AK1880),IF(ISNUMBER(A1880),(IF(F1880="Short",G1880-H1880,H1880-G1880)*AZ1880-AX1880),"")))</f>
        <v/>
      </c>
      <c r="AO1880" s="401" t="str">
        <f>IF(Overview!$K$17='Internal Calcs'!$P$22,IF(AL1880="","",AL1880),IF(Overview!$K$17='Internal Calcs'!$P$23,IF(AL1880="","",AL1880),IF(ISNUMBER(A1880),IF(AL1880="",(IF(F1880="Short",G1880-H1880,H1880-G1880)*AZ1880-AX1880),(IF(F1880="Short",G1880-J1880,J1880-G1880)*AZ1880-AX1880)),"")))</f>
        <v/>
      </c>
      <c r="AP1880" s="359" t="str">
        <f>IF(Overview!$K$17='Internal Calcs'!$P$22,"",IF(Overview!$K$17='Internal Calcs'!$P$23,IF(AM1880="","",AM1880),IF(ISNUMBER(A1880),IF(AM1880="",(IF(F1880="Short",G1880-H1880,H1880-G1880)*AZ1880-AX1880),(IF(F1880="Short",G1880-L1880,L1880-G1880)*AZ1880-AX1880)),"")))</f>
        <v/>
      </c>
      <c r="AQ1880" s="188" t="str">
        <f t="shared" si="664"/>
        <v/>
      </c>
      <c r="AR1880" s="188" t="str">
        <f t="shared" si="665"/>
        <v/>
      </c>
      <c r="AS1880" s="188" t="str">
        <f t="shared" si="666"/>
        <v/>
      </c>
      <c r="AT1880" s="188" t="str">
        <f>IF(ISNUMBER(A1880),MAX($AS$2:AS1880)-AS1880,"")</f>
        <v/>
      </c>
      <c r="AU1880" s="189" t="str">
        <f t="shared" si="667"/>
        <v/>
      </c>
      <c r="AV1880" s="190" t="str">
        <f t="shared" si="668"/>
        <v/>
      </c>
      <c r="AW1880" s="190" t="str">
        <f t="shared" si="669"/>
        <v/>
      </c>
      <c r="AX1880" s="191" t="str">
        <f ca="1">IF(ISNUMBER($A1880),INDIRECT(CONCATENATE("'Instrument List'!B",(MATCH(E1880,'Instrument List'!A:A,0))-0)),"")</f>
        <v/>
      </c>
      <c r="AY1880" s="191" t="str">
        <f ca="1">IF(ISNUMBER($A1880),INDIRECT(CONCATENATE("'Instrument List'!D",(MATCH(E1880,'Instrument List'!A:A,0))-0)),"")</f>
        <v/>
      </c>
      <c r="AZ1880" s="191" t="str">
        <f ca="1">IF(ISNUMBER($A1880),INDIRECT(CONCATENATE("'Instrument List'!C",(MATCH(E1880,'Instrument List'!A:A,0))-0)),"")</f>
        <v/>
      </c>
      <c r="BA1880" s="192" t="str">
        <f ca="1">IF(ISNUMBER(A1880),INDIRECT(CONCATENATE("'Instrument List'!E",(MATCH(E1880,'Instrument List'!A:A,0))-0)),"")</f>
        <v/>
      </c>
      <c r="BB1880" s="193" t="str">
        <f t="shared" si="670"/>
        <v/>
      </c>
      <c r="BC1880" s="193" t="str">
        <f t="shared" si="671"/>
        <v/>
      </c>
      <c r="BD1880" s="193" t="str">
        <f ca="1">IF(ISNUMBER(A1880),INDIRECT(CONCATENATE("'Instrument List'!F",(MATCH(E1880,'Instrument List'!A:A,0))-0)),"")</f>
        <v/>
      </c>
    </row>
    <row r="1881" spans="1:56">
      <c r="A1881" s="220" t="str">
        <f t="shared" si="651"/>
        <v/>
      </c>
      <c r="B1881" s="221"/>
      <c r="C1881" s="222"/>
      <c r="D1881" s="169"/>
      <c r="E1881" s="169"/>
      <c r="F1881" s="169"/>
      <c r="G1881" s="202"/>
      <c r="H1881" s="217"/>
      <c r="I1881" s="212"/>
      <c r="J1881" s="206"/>
      <c r="K1881" s="212"/>
      <c r="L1881" s="206"/>
      <c r="M1881" s="212"/>
      <c r="N1881" s="206"/>
      <c r="O1881" s="170" t="str">
        <f t="shared" si="652"/>
        <v/>
      </c>
      <c r="P1881" s="171"/>
      <c r="Q1881" s="171"/>
      <c r="R1881" s="171"/>
      <c r="S1881" s="172" t="str">
        <f t="shared" si="653"/>
        <v/>
      </c>
      <c r="T1881" s="172" t="str">
        <f t="shared" si="654"/>
        <v/>
      </c>
      <c r="U1881" s="171"/>
      <c r="V1881" s="171"/>
      <c r="W1881" s="173" t="str">
        <f t="shared" si="655"/>
        <v/>
      </c>
      <c r="X1881" s="173" t="str">
        <f t="shared" si="656"/>
        <v/>
      </c>
      <c r="Y1881" s="173" t="str">
        <f t="shared" si="657"/>
        <v/>
      </c>
      <c r="Z1881" s="171"/>
      <c r="AA1881" s="171"/>
      <c r="AB1881" s="171"/>
      <c r="AC1881" s="172" t="str">
        <f t="shared" si="658"/>
        <v/>
      </c>
      <c r="AD1881" s="172" t="str">
        <f t="shared" si="659"/>
        <v/>
      </c>
      <c r="AE1881" s="174"/>
      <c r="AF1881" s="175" t="str">
        <f t="shared" si="660"/>
        <v/>
      </c>
      <c r="AG1881" s="169"/>
      <c r="AH1881" s="171"/>
      <c r="AI1881" s="171"/>
      <c r="AJ1881" s="169"/>
      <c r="AK1881" s="176" t="str">
        <f t="shared" si="661"/>
        <v/>
      </c>
      <c r="AL1881" s="176" t="str">
        <f t="shared" si="662"/>
        <v/>
      </c>
      <c r="AM1881" s="176" t="str">
        <f t="shared" si="663"/>
        <v/>
      </c>
      <c r="AN1881" s="359" t="str">
        <f>IF(Overview!$K$17='Internal Calcs'!$P$22,IF(AK1881="","",AK1881),IF(Overview!$K$17='Internal Calcs'!$P$23,IF(AK1881="","",AK1881),IF(ISNUMBER(A1881),(IF(F1881="Short",G1881-H1881,H1881-G1881)*AZ1881-AX1881),"")))</f>
        <v/>
      </c>
      <c r="AO1881" s="401" t="str">
        <f>IF(Overview!$K$17='Internal Calcs'!$P$22,IF(AL1881="","",AL1881),IF(Overview!$K$17='Internal Calcs'!$P$23,IF(AL1881="","",AL1881),IF(ISNUMBER(A1881),IF(AL1881="",(IF(F1881="Short",G1881-H1881,H1881-G1881)*AZ1881-AX1881),(IF(F1881="Short",G1881-J1881,J1881-G1881)*AZ1881-AX1881)),"")))</f>
        <v/>
      </c>
      <c r="AP1881" s="359" t="str">
        <f>IF(Overview!$K$17='Internal Calcs'!$P$22,"",IF(Overview!$K$17='Internal Calcs'!$P$23,IF(AM1881="","",AM1881),IF(ISNUMBER(A1881),IF(AM1881="",(IF(F1881="Short",G1881-H1881,H1881-G1881)*AZ1881-AX1881),(IF(F1881="Short",G1881-L1881,L1881-G1881)*AZ1881-AX1881)),"")))</f>
        <v/>
      </c>
      <c r="AQ1881" s="176" t="str">
        <f t="shared" si="664"/>
        <v/>
      </c>
      <c r="AR1881" s="176" t="str">
        <f t="shared" si="665"/>
        <v/>
      </c>
      <c r="AS1881" s="176" t="str">
        <f t="shared" si="666"/>
        <v/>
      </c>
      <c r="AT1881" s="176" t="str">
        <f>IF(ISNUMBER(A1881),MAX($AS$2:AS1881)-AS1881,"")</f>
        <v/>
      </c>
      <c r="AU1881" s="177" t="str">
        <f t="shared" si="667"/>
        <v/>
      </c>
      <c r="AV1881" s="178" t="str">
        <f t="shared" si="668"/>
        <v/>
      </c>
      <c r="AW1881" s="178" t="str">
        <f t="shared" si="669"/>
        <v/>
      </c>
      <c r="AX1881" s="179" t="str">
        <f ca="1">IF(ISNUMBER($A1881),INDIRECT(CONCATENATE("'Instrument List'!B",(MATCH(E1881,'Instrument List'!A:A,0))-0)),"")</f>
        <v/>
      </c>
      <c r="AY1881" s="179" t="str">
        <f ca="1">IF(ISNUMBER($A1881),INDIRECT(CONCATENATE("'Instrument List'!D",(MATCH(E1881,'Instrument List'!A:A,0))-0)),"")</f>
        <v/>
      </c>
      <c r="AZ1881" s="179" t="str">
        <f ca="1">IF(ISNUMBER($A1881),INDIRECT(CONCATENATE("'Instrument List'!C",(MATCH(E1881,'Instrument List'!A:A,0))-0)),"")</f>
        <v/>
      </c>
      <c r="BA1881" s="180" t="str">
        <f ca="1">IF(ISNUMBER(A1881),INDIRECT(CONCATENATE("'Instrument List'!E",(MATCH(E1881,'Instrument List'!A:A,0))-0)),"")</f>
        <v/>
      </c>
      <c r="BB1881" s="181" t="str">
        <f t="shared" si="670"/>
        <v/>
      </c>
      <c r="BC1881" s="181" t="str">
        <f t="shared" si="671"/>
        <v/>
      </c>
      <c r="BD1881" s="181" t="str">
        <f ca="1">IF(ISNUMBER(A1881),INDIRECT(CONCATENATE("'Instrument List'!F",(MATCH(E1881,'Instrument List'!A:A,0))-0)),"")</f>
        <v/>
      </c>
    </row>
    <row r="1882" spans="1:56">
      <c r="A1882" s="223" t="str">
        <f t="shared" si="651"/>
        <v/>
      </c>
      <c r="B1882" s="224"/>
      <c r="C1882" s="225"/>
      <c r="D1882" s="182"/>
      <c r="E1882" s="182"/>
      <c r="F1882" s="182"/>
      <c r="G1882" s="203"/>
      <c r="H1882" s="218"/>
      <c r="I1882" s="213"/>
      <c r="J1882" s="207"/>
      <c r="K1882" s="213"/>
      <c r="L1882" s="207"/>
      <c r="M1882" s="213"/>
      <c r="N1882" s="207"/>
      <c r="O1882" s="183" t="str">
        <f t="shared" si="652"/>
        <v/>
      </c>
      <c r="P1882" s="184"/>
      <c r="Q1882" s="184"/>
      <c r="R1882" s="275"/>
      <c r="S1882" s="185" t="str">
        <f t="shared" si="653"/>
        <v/>
      </c>
      <c r="T1882" s="185" t="str">
        <f t="shared" si="654"/>
        <v/>
      </c>
      <c r="U1882" s="275"/>
      <c r="V1882" s="275"/>
      <c r="W1882" s="276" t="str">
        <f t="shared" si="655"/>
        <v/>
      </c>
      <c r="X1882" s="276" t="str">
        <f t="shared" si="656"/>
        <v/>
      </c>
      <c r="Y1882" s="276" t="str">
        <f t="shared" si="657"/>
        <v/>
      </c>
      <c r="Z1882" s="275"/>
      <c r="AA1882" s="184"/>
      <c r="AB1882" s="184"/>
      <c r="AC1882" s="185" t="str">
        <f t="shared" si="658"/>
        <v/>
      </c>
      <c r="AD1882" s="185" t="str">
        <f t="shared" si="659"/>
        <v/>
      </c>
      <c r="AE1882" s="186"/>
      <c r="AF1882" s="187" t="str">
        <f t="shared" si="660"/>
        <v/>
      </c>
      <c r="AG1882" s="182"/>
      <c r="AH1882" s="184"/>
      <c r="AI1882" s="184"/>
      <c r="AJ1882" s="182"/>
      <c r="AK1882" s="188" t="str">
        <f t="shared" si="661"/>
        <v/>
      </c>
      <c r="AL1882" s="188" t="str">
        <f t="shared" si="662"/>
        <v/>
      </c>
      <c r="AM1882" s="188" t="str">
        <f t="shared" si="663"/>
        <v/>
      </c>
      <c r="AN1882" s="359" t="str">
        <f>IF(Overview!$K$17='Internal Calcs'!$P$22,IF(AK1882="","",AK1882),IF(Overview!$K$17='Internal Calcs'!$P$23,IF(AK1882="","",AK1882),IF(ISNUMBER(A1882),(IF(F1882="Short",G1882-H1882,H1882-G1882)*AZ1882-AX1882),"")))</f>
        <v/>
      </c>
      <c r="AO1882" s="401" t="str">
        <f>IF(Overview!$K$17='Internal Calcs'!$P$22,IF(AL1882="","",AL1882),IF(Overview!$K$17='Internal Calcs'!$P$23,IF(AL1882="","",AL1882),IF(ISNUMBER(A1882),IF(AL1882="",(IF(F1882="Short",G1882-H1882,H1882-G1882)*AZ1882-AX1882),(IF(F1882="Short",G1882-J1882,J1882-G1882)*AZ1882-AX1882)),"")))</f>
        <v/>
      </c>
      <c r="AP1882" s="359" t="str">
        <f>IF(Overview!$K$17='Internal Calcs'!$P$22,"",IF(Overview!$K$17='Internal Calcs'!$P$23,IF(AM1882="","",AM1882),IF(ISNUMBER(A1882),IF(AM1882="",(IF(F1882="Short",G1882-H1882,H1882-G1882)*AZ1882-AX1882),(IF(F1882="Short",G1882-L1882,L1882-G1882)*AZ1882-AX1882)),"")))</f>
        <v/>
      </c>
      <c r="AQ1882" s="188" t="str">
        <f t="shared" si="664"/>
        <v/>
      </c>
      <c r="AR1882" s="188" t="str">
        <f t="shared" si="665"/>
        <v/>
      </c>
      <c r="AS1882" s="188" t="str">
        <f t="shared" si="666"/>
        <v/>
      </c>
      <c r="AT1882" s="188" t="str">
        <f>IF(ISNUMBER(A1882),MAX($AS$2:AS1882)-AS1882,"")</f>
        <v/>
      </c>
      <c r="AU1882" s="189" t="str">
        <f t="shared" si="667"/>
        <v/>
      </c>
      <c r="AV1882" s="190" t="str">
        <f t="shared" si="668"/>
        <v/>
      </c>
      <c r="AW1882" s="190" t="str">
        <f t="shared" si="669"/>
        <v/>
      </c>
      <c r="AX1882" s="191" t="str">
        <f ca="1">IF(ISNUMBER($A1882),INDIRECT(CONCATENATE("'Instrument List'!B",(MATCH(E1882,'Instrument List'!A:A,0))-0)),"")</f>
        <v/>
      </c>
      <c r="AY1882" s="191" t="str">
        <f ca="1">IF(ISNUMBER($A1882),INDIRECT(CONCATENATE("'Instrument List'!D",(MATCH(E1882,'Instrument List'!A:A,0))-0)),"")</f>
        <v/>
      </c>
      <c r="AZ1882" s="191" t="str">
        <f ca="1">IF(ISNUMBER($A1882),INDIRECT(CONCATENATE("'Instrument List'!C",(MATCH(E1882,'Instrument List'!A:A,0))-0)),"")</f>
        <v/>
      </c>
      <c r="BA1882" s="192" t="str">
        <f ca="1">IF(ISNUMBER(A1882),INDIRECT(CONCATENATE("'Instrument List'!E",(MATCH(E1882,'Instrument List'!A:A,0))-0)),"")</f>
        <v/>
      </c>
      <c r="BB1882" s="193" t="str">
        <f t="shared" si="670"/>
        <v/>
      </c>
      <c r="BC1882" s="193" t="str">
        <f t="shared" si="671"/>
        <v/>
      </c>
      <c r="BD1882" s="193" t="str">
        <f ca="1">IF(ISNUMBER(A1882),INDIRECT(CONCATENATE("'Instrument List'!F",(MATCH(E1882,'Instrument List'!A:A,0))-0)),"")</f>
        <v/>
      </c>
    </row>
    <row r="1883" spans="1:56">
      <c r="A1883" s="220" t="str">
        <f t="shared" si="651"/>
        <v/>
      </c>
      <c r="B1883" s="221"/>
      <c r="C1883" s="222"/>
      <c r="D1883" s="169"/>
      <c r="E1883" s="169"/>
      <c r="F1883" s="169"/>
      <c r="G1883" s="202"/>
      <c r="H1883" s="217"/>
      <c r="I1883" s="212"/>
      <c r="J1883" s="206"/>
      <c r="K1883" s="212"/>
      <c r="L1883" s="206"/>
      <c r="M1883" s="212"/>
      <c r="N1883" s="206"/>
      <c r="O1883" s="170" t="str">
        <f t="shared" si="652"/>
        <v/>
      </c>
      <c r="P1883" s="171"/>
      <c r="Q1883" s="171"/>
      <c r="R1883" s="171"/>
      <c r="S1883" s="172" t="str">
        <f t="shared" si="653"/>
        <v/>
      </c>
      <c r="T1883" s="172" t="str">
        <f t="shared" si="654"/>
        <v/>
      </c>
      <c r="U1883" s="171"/>
      <c r="V1883" s="171"/>
      <c r="W1883" s="173" t="str">
        <f t="shared" si="655"/>
        <v/>
      </c>
      <c r="X1883" s="173" t="str">
        <f t="shared" si="656"/>
        <v/>
      </c>
      <c r="Y1883" s="173" t="str">
        <f t="shared" si="657"/>
        <v/>
      </c>
      <c r="Z1883" s="171"/>
      <c r="AA1883" s="171"/>
      <c r="AB1883" s="171"/>
      <c r="AC1883" s="172" t="str">
        <f t="shared" si="658"/>
        <v/>
      </c>
      <c r="AD1883" s="172" t="str">
        <f t="shared" si="659"/>
        <v/>
      </c>
      <c r="AE1883" s="174"/>
      <c r="AF1883" s="175" t="str">
        <f t="shared" si="660"/>
        <v/>
      </c>
      <c r="AG1883" s="169"/>
      <c r="AH1883" s="171"/>
      <c r="AI1883" s="171"/>
      <c r="AJ1883" s="169"/>
      <c r="AK1883" s="176" t="str">
        <f t="shared" si="661"/>
        <v/>
      </c>
      <c r="AL1883" s="176" t="str">
        <f t="shared" si="662"/>
        <v/>
      </c>
      <c r="AM1883" s="176" t="str">
        <f t="shared" si="663"/>
        <v/>
      </c>
      <c r="AN1883" s="359" t="str">
        <f>IF(Overview!$K$17='Internal Calcs'!$P$22,IF(AK1883="","",AK1883),IF(Overview!$K$17='Internal Calcs'!$P$23,IF(AK1883="","",AK1883),IF(ISNUMBER(A1883),(IF(F1883="Short",G1883-H1883,H1883-G1883)*AZ1883-AX1883),"")))</f>
        <v/>
      </c>
      <c r="AO1883" s="401" t="str">
        <f>IF(Overview!$K$17='Internal Calcs'!$P$22,IF(AL1883="","",AL1883),IF(Overview!$K$17='Internal Calcs'!$P$23,IF(AL1883="","",AL1883),IF(ISNUMBER(A1883),IF(AL1883="",(IF(F1883="Short",G1883-H1883,H1883-G1883)*AZ1883-AX1883),(IF(F1883="Short",G1883-J1883,J1883-G1883)*AZ1883-AX1883)),"")))</f>
        <v/>
      </c>
      <c r="AP1883" s="359" t="str">
        <f>IF(Overview!$K$17='Internal Calcs'!$P$22,"",IF(Overview!$K$17='Internal Calcs'!$P$23,IF(AM1883="","",AM1883),IF(ISNUMBER(A1883),IF(AM1883="",(IF(F1883="Short",G1883-H1883,H1883-G1883)*AZ1883-AX1883),(IF(F1883="Short",G1883-L1883,L1883-G1883)*AZ1883-AX1883)),"")))</f>
        <v/>
      </c>
      <c r="AQ1883" s="176" t="str">
        <f t="shared" si="664"/>
        <v/>
      </c>
      <c r="AR1883" s="176" t="str">
        <f t="shared" si="665"/>
        <v/>
      </c>
      <c r="AS1883" s="176" t="str">
        <f t="shared" si="666"/>
        <v/>
      </c>
      <c r="AT1883" s="176" t="str">
        <f>IF(ISNUMBER(A1883),MAX($AS$2:AS1883)-AS1883,"")</f>
        <v/>
      </c>
      <c r="AU1883" s="177" t="str">
        <f t="shared" si="667"/>
        <v/>
      </c>
      <c r="AV1883" s="178" t="str">
        <f t="shared" si="668"/>
        <v/>
      </c>
      <c r="AW1883" s="178" t="str">
        <f t="shared" si="669"/>
        <v/>
      </c>
      <c r="AX1883" s="179" t="str">
        <f ca="1">IF(ISNUMBER($A1883),INDIRECT(CONCATENATE("'Instrument List'!B",(MATCH(E1883,'Instrument List'!A:A,0))-0)),"")</f>
        <v/>
      </c>
      <c r="AY1883" s="179" t="str">
        <f ca="1">IF(ISNUMBER($A1883),INDIRECT(CONCATENATE("'Instrument List'!D",(MATCH(E1883,'Instrument List'!A:A,0))-0)),"")</f>
        <v/>
      </c>
      <c r="AZ1883" s="179" t="str">
        <f ca="1">IF(ISNUMBER($A1883),INDIRECT(CONCATENATE("'Instrument List'!C",(MATCH(E1883,'Instrument List'!A:A,0))-0)),"")</f>
        <v/>
      </c>
      <c r="BA1883" s="180" t="str">
        <f ca="1">IF(ISNUMBER(A1883),INDIRECT(CONCATENATE("'Instrument List'!E",(MATCH(E1883,'Instrument List'!A:A,0))-0)),"")</f>
        <v/>
      </c>
      <c r="BB1883" s="181" t="str">
        <f t="shared" si="670"/>
        <v/>
      </c>
      <c r="BC1883" s="181" t="str">
        <f t="shared" si="671"/>
        <v/>
      </c>
      <c r="BD1883" s="181" t="str">
        <f ca="1">IF(ISNUMBER(A1883),INDIRECT(CONCATENATE("'Instrument List'!F",(MATCH(E1883,'Instrument List'!A:A,0))-0)),"")</f>
        <v/>
      </c>
    </row>
    <row r="1884" spans="1:56">
      <c r="A1884" s="223" t="str">
        <f t="shared" si="651"/>
        <v/>
      </c>
      <c r="B1884" s="224"/>
      <c r="C1884" s="225"/>
      <c r="D1884" s="182"/>
      <c r="E1884" s="182"/>
      <c r="F1884" s="182"/>
      <c r="G1884" s="203"/>
      <c r="H1884" s="218"/>
      <c r="I1884" s="213"/>
      <c r="J1884" s="207"/>
      <c r="K1884" s="213"/>
      <c r="L1884" s="207"/>
      <c r="M1884" s="213"/>
      <c r="N1884" s="207"/>
      <c r="O1884" s="183" t="str">
        <f t="shared" si="652"/>
        <v/>
      </c>
      <c r="P1884" s="184"/>
      <c r="Q1884" s="184"/>
      <c r="R1884" s="275"/>
      <c r="S1884" s="185" t="str">
        <f t="shared" si="653"/>
        <v/>
      </c>
      <c r="T1884" s="185" t="str">
        <f t="shared" si="654"/>
        <v/>
      </c>
      <c r="U1884" s="275"/>
      <c r="V1884" s="275"/>
      <c r="W1884" s="276" t="str">
        <f t="shared" si="655"/>
        <v/>
      </c>
      <c r="X1884" s="276" t="str">
        <f t="shared" si="656"/>
        <v/>
      </c>
      <c r="Y1884" s="276" t="str">
        <f t="shared" si="657"/>
        <v/>
      </c>
      <c r="Z1884" s="275"/>
      <c r="AA1884" s="184"/>
      <c r="AB1884" s="184"/>
      <c r="AC1884" s="185" t="str">
        <f t="shared" si="658"/>
        <v/>
      </c>
      <c r="AD1884" s="185" t="str">
        <f t="shared" si="659"/>
        <v/>
      </c>
      <c r="AE1884" s="186"/>
      <c r="AF1884" s="187" t="str">
        <f t="shared" si="660"/>
        <v/>
      </c>
      <c r="AG1884" s="182"/>
      <c r="AH1884" s="184"/>
      <c r="AI1884" s="184"/>
      <c r="AJ1884" s="182"/>
      <c r="AK1884" s="188" t="str">
        <f t="shared" si="661"/>
        <v/>
      </c>
      <c r="AL1884" s="188" t="str">
        <f t="shared" si="662"/>
        <v/>
      </c>
      <c r="AM1884" s="188" t="str">
        <f t="shared" si="663"/>
        <v/>
      </c>
      <c r="AN1884" s="359" t="str">
        <f>IF(Overview!$K$17='Internal Calcs'!$P$22,IF(AK1884="","",AK1884),IF(Overview!$K$17='Internal Calcs'!$P$23,IF(AK1884="","",AK1884),IF(ISNUMBER(A1884),(IF(F1884="Short",G1884-H1884,H1884-G1884)*AZ1884-AX1884),"")))</f>
        <v/>
      </c>
      <c r="AO1884" s="401" t="str">
        <f>IF(Overview!$K$17='Internal Calcs'!$P$22,IF(AL1884="","",AL1884),IF(Overview!$K$17='Internal Calcs'!$P$23,IF(AL1884="","",AL1884),IF(ISNUMBER(A1884),IF(AL1884="",(IF(F1884="Short",G1884-H1884,H1884-G1884)*AZ1884-AX1884),(IF(F1884="Short",G1884-J1884,J1884-G1884)*AZ1884-AX1884)),"")))</f>
        <v/>
      </c>
      <c r="AP1884" s="359" t="str">
        <f>IF(Overview!$K$17='Internal Calcs'!$P$22,"",IF(Overview!$K$17='Internal Calcs'!$P$23,IF(AM1884="","",AM1884),IF(ISNUMBER(A1884),IF(AM1884="",(IF(F1884="Short",G1884-H1884,H1884-G1884)*AZ1884-AX1884),(IF(F1884="Short",G1884-L1884,L1884-G1884)*AZ1884-AX1884)),"")))</f>
        <v/>
      </c>
      <c r="AQ1884" s="188" t="str">
        <f t="shared" si="664"/>
        <v/>
      </c>
      <c r="AR1884" s="188" t="str">
        <f t="shared" si="665"/>
        <v/>
      </c>
      <c r="AS1884" s="188" t="str">
        <f t="shared" si="666"/>
        <v/>
      </c>
      <c r="AT1884" s="188" t="str">
        <f>IF(ISNUMBER(A1884),MAX($AS$2:AS1884)-AS1884,"")</f>
        <v/>
      </c>
      <c r="AU1884" s="189" t="str">
        <f t="shared" si="667"/>
        <v/>
      </c>
      <c r="AV1884" s="190" t="str">
        <f t="shared" si="668"/>
        <v/>
      </c>
      <c r="AW1884" s="190" t="str">
        <f t="shared" si="669"/>
        <v/>
      </c>
      <c r="AX1884" s="191" t="str">
        <f ca="1">IF(ISNUMBER($A1884),INDIRECT(CONCATENATE("'Instrument List'!B",(MATCH(E1884,'Instrument List'!A:A,0))-0)),"")</f>
        <v/>
      </c>
      <c r="AY1884" s="191" t="str">
        <f ca="1">IF(ISNUMBER($A1884),INDIRECT(CONCATENATE("'Instrument List'!D",(MATCH(E1884,'Instrument List'!A:A,0))-0)),"")</f>
        <v/>
      </c>
      <c r="AZ1884" s="191" t="str">
        <f ca="1">IF(ISNUMBER($A1884),INDIRECT(CONCATENATE("'Instrument List'!C",(MATCH(E1884,'Instrument List'!A:A,0))-0)),"")</f>
        <v/>
      </c>
      <c r="BA1884" s="192" t="str">
        <f ca="1">IF(ISNUMBER(A1884),INDIRECT(CONCATENATE("'Instrument List'!E",(MATCH(E1884,'Instrument List'!A:A,0))-0)),"")</f>
        <v/>
      </c>
      <c r="BB1884" s="193" t="str">
        <f t="shared" si="670"/>
        <v/>
      </c>
      <c r="BC1884" s="193" t="str">
        <f t="shared" si="671"/>
        <v/>
      </c>
      <c r="BD1884" s="193" t="str">
        <f ca="1">IF(ISNUMBER(A1884),INDIRECT(CONCATENATE("'Instrument List'!F",(MATCH(E1884,'Instrument List'!A:A,0))-0)),"")</f>
        <v/>
      </c>
    </row>
    <row r="1885" spans="1:56">
      <c r="A1885" s="220" t="str">
        <f t="shared" si="651"/>
        <v/>
      </c>
      <c r="B1885" s="221"/>
      <c r="C1885" s="222"/>
      <c r="D1885" s="169"/>
      <c r="E1885" s="169"/>
      <c r="F1885" s="169"/>
      <c r="G1885" s="202"/>
      <c r="H1885" s="217"/>
      <c r="I1885" s="212"/>
      <c r="J1885" s="206"/>
      <c r="K1885" s="212"/>
      <c r="L1885" s="206"/>
      <c r="M1885" s="212"/>
      <c r="N1885" s="206"/>
      <c r="O1885" s="170" t="str">
        <f t="shared" si="652"/>
        <v/>
      </c>
      <c r="P1885" s="171"/>
      <c r="Q1885" s="171"/>
      <c r="R1885" s="171"/>
      <c r="S1885" s="172" t="str">
        <f t="shared" si="653"/>
        <v/>
      </c>
      <c r="T1885" s="172" t="str">
        <f t="shared" si="654"/>
        <v/>
      </c>
      <c r="U1885" s="171"/>
      <c r="V1885" s="171"/>
      <c r="W1885" s="173" t="str">
        <f t="shared" si="655"/>
        <v/>
      </c>
      <c r="X1885" s="173" t="str">
        <f t="shared" si="656"/>
        <v/>
      </c>
      <c r="Y1885" s="173" t="str">
        <f t="shared" si="657"/>
        <v/>
      </c>
      <c r="Z1885" s="171"/>
      <c r="AA1885" s="171"/>
      <c r="AB1885" s="171"/>
      <c r="AC1885" s="172" t="str">
        <f t="shared" si="658"/>
        <v/>
      </c>
      <c r="AD1885" s="172" t="str">
        <f t="shared" si="659"/>
        <v/>
      </c>
      <c r="AE1885" s="174"/>
      <c r="AF1885" s="175" t="str">
        <f t="shared" si="660"/>
        <v/>
      </c>
      <c r="AG1885" s="169"/>
      <c r="AH1885" s="171"/>
      <c r="AI1885" s="171"/>
      <c r="AJ1885" s="169"/>
      <c r="AK1885" s="176" t="str">
        <f t="shared" si="661"/>
        <v/>
      </c>
      <c r="AL1885" s="176" t="str">
        <f t="shared" si="662"/>
        <v/>
      </c>
      <c r="AM1885" s="176" t="str">
        <f t="shared" si="663"/>
        <v/>
      </c>
      <c r="AN1885" s="359" t="str">
        <f>IF(Overview!$K$17='Internal Calcs'!$P$22,IF(AK1885="","",AK1885),IF(Overview!$K$17='Internal Calcs'!$P$23,IF(AK1885="","",AK1885),IF(ISNUMBER(A1885),(IF(F1885="Short",G1885-H1885,H1885-G1885)*AZ1885-AX1885),"")))</f>
        <v/>
      </c>
      <c r="AO1885" s="401" t="str">
        <f>IF(Overview!$K$17='Internal Calcs'!$P$22,IF(AL1885="","",AL1885),IF(Overview!$K$17='Internal Calcs'!$P$23,IF(AL1885="","",AL1885),IF(ISNUMBER(A1885),IF(AL1885="",(IF(F1885="Short",G1885-H1885,H1885-G1885)*AZ1885-AX1885),(IF(F1885="Short",G1885-J1885,J1885-G1885)*AZ1885-AX1885)),"")))</f>
        <v/>
      </c>
      <c r="AP1885" s="359" t="str">
        <f>IF(Overview!$K$17='Internal Calcs'!$P$22,"",IF(Overview!$K$17='Internal Calcs'!$P$23,IF(AM1885="","",AM1885),IF(ISNUMBER(A1885),IF(AM1885="",(IF(F1885="Short",G1885-H1885,H1885-G1885)*AZ1885-AX1885),(IF(F1885="Short",G1885-L1885,L1885-G1885)*AZ1885-AX1885)),"")))</f>
        <v/>
      </c>
      <c r="AQ1885" s="176" t="str">
        <f t="shared" si="664"/>
        <v/>
      </c>
      <c r="AR1885" s="176" t="str">
        <f t="shared" si="665"/>
        <v/>
      </c>
      <c r="AS1885" s="176" t="str">
        <f t="shared" si="666"/>
        <v/>
      </c>
      <c r="AT1885" s="176" t="str">
        <f>IF(ISNUMBER(A1885),MAX($AS$2:AS1885)-AS1885,"")</f>
        <v/>
      </c>
      <c r="AU1885" s="177" t="str">
        <f t="shared" si="667"/>
        <v/>
      </c>
      <c r="AV1885" s="178" t="str">
        <f t="shared" si="668"/>
        <v/>
      </c>
      <c r="AW1885" s="178" t="str">
        <f t="shared" si="669"/>
        <v/>
      </c>
      <c r="AX1885" s="179" t="str">
        <f ca="1">IF(ISNUMBER($A1885),INDIRECT(CONCATENATE("'Instrument List'!B",(MATCH(E1885,'Instrument List'!A:A,0))-0)),"")</f>
        <v/>
      </c>
      <c r="AY1885" s="179" t="str">
        <f ca="1">IF(ISNUMBER($A1885),INDIRECT(CONCATENATE("'Instrument List'!D",(MATCH(E1885,'Instrument List'!A:A,0))-0)),"")</f>
        <v/>
      </c>
      <c r="AZ1885" s="179" t="str">
        <f ca="1">IF(ISNUMBER($A1885),INDIRECT(CONCATENATE("'Instrument List'!C",(MATCH(E1885,'Instrument List'!A:A,0))-0)),"")</f>
        <v/>
      </c>
      <c r="BA1885" s="180" t="str">
        <f ca="1">IF(ISNUMBER(A1885),INDIRECT(CONCATENATE("'Instrument List'!E",(MATCH(E1885,'Instrument List'!A:A,0))-0)),"")</f>
        <v/>
      </c>
      <c r="BB1885" s="181" t="str">
        <f t="shared" si="670"/>
        <v/>
      </c>
      <c r="BC1885" s="181" t="str">
        <f t="shared" si="671"/>
        <v/>
      </c>
      <c r="BD1885" s="181" t="str">
        <f ca="1">IF(ISNUMBER(A1885),INDIRECT(CONCATENATE("'Instrument List'!F",(MATCH(E1885,'Instrument List'!A:A,0))-0)),"")</f>
        <v/>
      </c>
    </row>
    <row r="1886" spans="1:56">
      <c r="A1886" s="223" t="str">
        <f t="shared" si="651"/>
        <v/>
      </c>
      <c r="B1886" s="224"/>
      <c r="C1886" s="225"/>
      <c r="D1886" s="182"/>
      <c r="E1886" s="182"/>
      <c r="F1886" s="182"/>
      <c r="G1886" s="203"/>
      <c r="H1886" s="218"/>
      <c r="I1886" s="213"/>
      <c r="J1886" s="207"/>
      <c r="K1886" s="213"/>
      <c r="L1886" s="207"/>
      <c r="M1886" s="213"/>
      <c r="N1886" s="207"/>
      <c r="O1886" s="183" t="str">
        <f t="shared" si="652"/>
        <v/>
      </c>
      <c r="P1886" s="184"/>
      <c r="Q1886" s="184"/>
      <c r="R1886" s="275"/>
      <c r="S1886" s="185" t="str">
        <f t="shared" si="653"/>
        <v/>
      </c>
      <c r="T1886" s="185" t="str">
        <f t="shared" si="654"/>
        <v/>
      </c>
      <c r="U1886" s="275"/>
      <c r="V1886" s="275"/>
      <c r="W1886" s="276" t="str">
        <f t="shared" si="655"/>
        <v/>
      </c>
      <c r="X1886" s="276" t="str">
        <f t="shared" si="656"/>
        <v/>
      </c>
      <c r="Y1886" s="276" t="str">
        <f t="shared" si="657"/>
        <v/>
      </c>
      <c r="Z1886" s="275"/>
      <c r="AA1886" s="184"/>
      <c r="AB1886" s="184"/>
      <c r="AC1886" s="185" t="str">
        <f t="shared" si="658"/>
        <v/>
      </c>
      <c r="AD1886" s="185" t="str">
        <f t="shared" si="659"/>
        <v/>
      </c>
      <c r="AE1886" s="186"/>
      <c r="AF1886" s="187" t="str">
        <f t="shared" si="660"/>
        <v/>
      </c>
      <c r="AG1886" s="182"/>
      <c r="AH1886" s="184"/>
      <c r="AI1886" s="184"/>
      <c r="AJ1886" s="182"/>
      <c r="AK1886" s="188" t="str">
        <f t="shared" si="661"/>
        <v/>
      </c>
      <c r="AL1886" s="188" t="str">
        <f t="shared" si="662"/>
        <v/>
      </c>
      <c r="AM1886" s="188" t="str">
        <f t="shared" si="663"/>
        <v/>
      </c>
      <c r="AN1886" s="359" t="str">
        <f>IF(Overview!$K$17='Internal Calcs'!$P$22,IF(AK1886="","",AK1886),IF(Overview!$K$17='Internal Calcs'!$P$23,IF(AK1886="","",AK1886),IF(ISNUMBER(A1886),(IF(F1886="Short",G1886-H1886,H1886-G1886)*AZ1886-AX1886),"")))</f>
        <v/>
      </c>
      <c r="AO1886" s="401" t="str">
        <f>IF(Overview!$K$17='Internal Calcs'!$P$22,IF(AL1886="","",AL1886),IF(Overview!$K$17='Internal Calcs'!$P$23,IF(AL1886="","",AL1886),IF(ISNUMBER(A1886),IF(AL1886="",(IF(F1886="Short",G1886-H1886,H1886-G1886)*AZ1886-AX1886),(IF(F1886="Short",G1886-J1886,J1886-G1886)*AZ1886-AX1886)),"")))</f>
        <v/>
      </c>
      <c r="AP1886" s="359" t="str">
        <f>IF(Overview!$K$17='Internal Calcs'!$P$22,"",IF(Overview!$K$17='Internal Calcs'!$P$23,IF(AM1886="","",AM1886),IF(ISNUMBER(A1886),IF(AM1886="",(IF(F1886="Short",G1886-H1886,H1886-G1886)*AZ1886-AX1886),(IF(F1886="Short",G1886-L1886,L1886-G1886)*AZ1886-AX1886)),"")))</f>
        <v/>
      </c>
      <c r="AQ1886" s="188" t="str">
        <f t="shared" si="664"/>
        <v/>
      </c>
      <c r="AR1886" s="188" t="str">
        <f t="shared" si="665"/>
        <v/>
      </c>
      <c r="AS1886" s="188" t="str">
        <f t="shared" si="666"/>
        <v/>
      </c>
      <c r="AT1886" s="188" t="str">
        <f>IF(ISNUMBER(A1886),MAX($AS$2:AS1886)-AS1886,"")</f>
        <v/>
      </c>
      <c r="AU1886" s="189" t="str">
        <f t="shared" si="667"/>
        <v/>
      </c>
      <c r="AV1886" s="190" t="str">
        <f t="shared" si="668"/>
        <v/>
      </c>
      <c r="AW1886" s="190" t="str">
        <f t="shared" si="669"/>
        <v/>
      </c>
      <c r="AX1886" s="191" t="str">
        <f ca="1">IF(ISNUMBER($A1886),INDIRECT(CONCATENATE("'Instrument List'!B",(MATCH(E1886,'Instrument List'!A:A,0))-0)),"")</f>
        <v/>
      </c>
      <c r="AY1886" s="191" t="str">
        <f ca="1">IF(ISNUMBER($A1886),INDIRECT(CONCATENATE("'Instrument List'!D",(MATCH(E1886,'Instrument List'!A:A,0))-0)),"")</f>
        <v/>
      </c>
      <c r="AZ1886" s="191" t="str">
        <f ca="1">IF(ISNUMBER($A1886),INDIRECT(CONCATENATE("'Instrument List'!C",(MATCH(E1886,'Instrument List'!A:A,0))-0)),"")</f>
        <v/>
      </c>
      <c r="BA1886" s="192" t="str">
        <f ca="1">IF(ISNUMBER(A1886),INDIRECT(CONCATENATE("'Instrument List'!E",(MATCH(E1886,'Instrument List'!A:A,0))-0)),"")</f>
        <v/>
      </c>
      <c r="BB1886" s="193" t="str">
        <f t="shared" si="670"/>
        <v/>
      </c>
      <c r="BC1886" s="193" t="str">
        <f t="shared" si="671"/>
        <v/>
      </c>
      <c r="BD1886" s="193" t="str">
        <f ca="1">IF(ISNUMBER(A1886),INDIRECT(CONCATENATE("'Instrument List'!F",(MATCH(E1886,'Instrument List'!A:A,0))-0)),"")</f>
        <v/>
      </c>
    </row>
    <row r="1887" spans="1:56">
      <c r="A1887" s="220" t="str">
        <f t="shared" si="651"/>
        <v/>
      </c>
      <c r="B1887" s="221"/>
      <c r="C1887" s="222"/>
      <c r="D1887" s="169"/>
      <c r="E1887" s="169"/>
      <c r="F1887" s="169"/>
      <c r="G1887" s="202"/>
      <c r="H1887" s="217"/>
      <c r="I1887" s="212"/>
      <c r="J1887" s="206"/>
      <c r="K1887" s="212"/>
      <c r="L1887" s="206"/>
      <c r="M1887" s="212"/>
      <c r="N1887" s="206"/>
      <c r="O1887" s="170" t="str">
        <f t="shared" si="652"/>
        <v/>
      </c>
      <c r="P1887" s="171"/>
      <c r="Q1887" s="171"/>
      <c r="R1887" s="171"/>
      <c r="S1887" s="172" t="str">
        <f t="shared" si="653"/>
        <v/>
      </c>
      <c r="T1887" s="172" t="str">
        <f t="shared" si="654"/>
        <v/>
      </c>
      <c r="U1887" s="171"/>
      <c r="V1887" s="171"/>
      <c r="W1887" s="173" t="str">
        <f t="shared" si="655"/>
        <v/>
      </c>
      <c r="X1887" s="173" t="str">
        <f t="shared" si="656"/>
        <v/>
      </c>
      <c r="Y1887" s="173" t="str">
        <f t="shared" si="657"/>
        <v/>
      </c>
      <c r="Z1887" s="171"/>
      <c r="AA1887" s="171"/>
      <c r="AB1887" s="171"/>
      <c r="AC1887" s="172" t="str">
        <f t="shared" si="658"/>
        <v/>
      </c>
      <c r="AD1887" s="172" t="str">
        <f t="shared" si="659"/>
        <v/>
      </c>
      <c r="AE1887" s="174"/>
      <c r="AF1887" s="175" t="str">
        <f t="shared" si="660"/>
        <v/>
      </c>
      <c r="AG1887" s="169"/>
      <c r="AH1887" s="171"/>
      <c r="AI1887" s="171"/>
      <c r="AJ1887" s="169"/>
      <c r="AK1887" s="176" t="str">
        <f t="shared" si="661"/>
        <v/>
      </c>
      <c r="AL1887" s="176" t="str">
        <f t="shared" si="662"/>
        <v/>
      </c>
      <c r="AM1887" s="176" t="str">
        <f t="shared" si="663"/>
        <v/>
      </c>
      <c r="AN1887" s="359" t="str">
        <f>IF(Overview!$K$17='Internal Calcs'!$P$22,IF(AK1887="","",AK1887),IF(Overview!$K$17='Internal Calcs'!$P$23,IF(AK1887="","",AK1887),IF(ISNUMBER(A1887),(IF(F1887="Short",G1887-H1887,H1887-G1887)*AZ1887-AX1887),"")))</f>
        <v/>
      </c>
      <c r="AO1887" s="401" t="str">
        <f>IF(Overview!$K$17='Internal Calcs'!$P$22,IF(AL1887="","",AL1887),IF(Overview!$K$17='Internal Calcs'!$P$23,IF(AL1887="","",AL1887),IF(ISNUMBER(A1887),IF(AL1887="",(IF(F1887="Short",G1887-H1887,H1887-G1887)*AZ1887-AX1887),(IF(F1887="Short",G1887-J1887,J1887-G1887)*AZ1887-AX1887)),"")))</f>
        <v/>
      </c>
      <c r="AP1887" s="359" t="str">
        <f>IF(Overview!$K$17='Internal Calcs'!$P$22,"",IF(Overview!$K$17='Internal Calcs'!$P$23,IF(AM1887="","",AM1887),IF(ISNUMBER(A1887),IF(AM1887="",(IF(F1887="Short",G1887-H1887,H1887-G1887)*AZ1887-AX1887),(IF(F1887="Short",G1887-L1887,L1887-G1887)*AZ1887-AX1887)),"")))</f>
        <v/>
      </c>
      <c r="AQ1887" s="176" t="str">
        <f t="shared" si="664"/>
        <v/>
      </c>
      <c r="AR1887" s="176" t="str">
        <f t="shared" si="665"/>
        <v/>
      </c>
      <c r="AS1887" s="176" t="str">
        <f t="shared" si="666"/>
        <v/>
      </c>
      <c r="AT1887" s="176" t="str">
        <f>IF(ISNUMBER(A1887),MAX($AS$2:AS1887)-AS1887,"")</f>
        <v/>
      </c>
      <c r="AU1887" s="177" t="str">
        <f t="shared" si="667"/>
        <v/>
      </c>
      <c r="AV1887" s="178" t="str">
        <f t="shared" si="668"/>
        <v/>
      </c>
      <c r="AW1887" s="178" t="str">
        <f t="shared" si="669"/>
        <v/>
      </c>
      <c r="AX1887" s="179" t="str">
        <f ca="1">IF(ISNUMBER($A1887),INDIRECT(CONCATENATE("'Instrument List'!B",(MATCH(E1887,'Instrument List'!A:A,0))-0)),"")</f>
        <v/>
      </c>
      <c r="AY1887" s="179" t="str">
        <f ca="1">IF(ISNUMBER($A1887),INDIRECT(CONCATENATE("'Instrument List'!D",(MATCH(E1887,'Instrument List'!A:A,0))-0)),"")</f>
        <v/>
      </c>
      <c r="AZ1887" s="179" t="str">
        <f ca="1">IF(ISNUMBER($A1887),INDIRECT(CONCATENATE("'Instrument List'!C",(MATCH(E1887,'Instrument List'!A:A,0))-0)),"")</f>
        <v/>
      </c>
      <c r="BA1887" s="180" t="str">
        <f ca="1">IF(ISNUMBER(A1887),INDIRECT(CONCATENATE("'Instrument List'!E",(MATCH(E1887,'Instrument List'!A:A,0))-0)),"")</f>
        <v/>
      </c>
      <c r="BB1887" s="181" t="str">
        <f t="shared" si="670"/>
        <v/>
      </c>
      <c r="BC1887" s="181" t="str">
        <f t="shared" si="671"/>
        <v/>
      </c>
      <c r="BD1887" s="181" t="str">
        <f ca="1">IF(ISNUMBER(A1887),INDIRECT(CONCATENATE("'Instrument List'!F",(MATCH(E1887,'Instrument List'!A:A,0))-0)),"")</f>
        <v/>
      </c>
    </row>
    <row r="1888" spans="1:56">
      <c r="A1888" s="223" t="str">
        <f t="shared" si="651"/>
        <v/>
      </c>
      <c r="B1888" s="224"/>
      <c r="C1888" s="225"/>
      <c r="D1888" s="182"/>
      <c r="E1888" s="182"/>
      <c r="F1888" s="182"/>
      <c r="G1888" s="203"/>
      <c r="H1888" s="218"/>
      <c r="I1888" s="213"/>
      <c r="J1888" s="207"/>
      <c r="K1888" s="213"/>
      <c r="L1888" s="207"/>
      <c r="M1888" s="213"/>
      <c r="N1888" s="207"/>
      <c r="O1888" s="183" t="str">
        <f t="shared" si="652"/>
        <v/>
      </c>
      <c r="P1888" s="184"/>
      <c r="Q1888" s="184"/>
      <c r="R1888" s="275"/>
      <c r="S1888" s="185" t="str">
        <f t="shared" si="653"/>
        <v/>
      </c>
      <c r="T1888" s="185" t="str">
        <f t="shared" si="654"/>
        <v/>
      </c>
      <c r="U1888" s="275"/>
      <c r="V1888" s="275"/>
      <c r="W1888" s="276" t="str">
        <f t="shared" si="655"/>
        <v/>
      </c>
      <c r="X1888" s="276" t="str">
        <f t="shared" si="656"/>
        <v/>
      </c>
      <c r="Y1888" s="276" t="str">
        <f t="shared" si="657"/>
        <v/>
      </c>
      <c r="Z1888" s="275"/>
      <c r="AA1888" s="184"/>
      <c r="AB1888" s="184"/>
      <c r="AC1888" s="185" t="str">
        <f t="shared" si="658"/>
        <v/>
      </c>
      <c r="AD1888" s="185" t="str">
        <f t="shared" si="659"/>
        <v/>
      </c>
      <c r="AE1888" s="186"/>
      <c r="AF1888" s="187" t="str">
        <f t="shared" si="660"/>
        <v/>
      </c>
      <c r="AG1888" s="182"/>
      <c r="AH1888" s="184"/>
      <c r="AI1888" s="184"/>
      <c r="AJ1888" s="182"/>
      <c r="AK1888" s="188" t="str">
        <f t="shared" si="661"/>
        <v/>
      </c>
      <c r="AL1888" s="188" t="str">
        <f t="shared" si="662"/>
        <v/>
      </c>
      <c r="AM1888" s="188" t="str">
        <f t="shared" si="663"/>
        <v/>
      </c>
      <c r="AN1888" s="359" t="str">
        <f>IF(Overview!$K$17='Internal Calcs'!$P$22,IF(AK1888="","",AK1888),IF(Overview!$K$17='Internal Calcs'!$P$23,IF(AK1888="","",AK1888),IF(ISNUMBER(A1888),(IF(F1888="Short",G1888-H1888,H1888-G1888)*AZ1888-AX1888),"")))</f>
        <v/>
      </c>
      <c r="AO1888" s="401" t="str">
        <f>IF(Overview!$K$17='Internal Calcs'!$P$22,IF(AL1888="","",AL1888),IF(Overview!$K$17='Internal Calcs'!$P$23,IF(AL1888="","",AL1888),IF(ISNUMBER(A1888),IF(AL1888="",(IF(F1888="Short",G1888-H1888,H1888-G1888)*AZ1888-AX1888),(IF(F1888="Short",G1888-J1888,J1888-G1888)*AZ1888-AX1888)),"")))</f>
        <v/>
      </c>
      <c r="AP1888" s="359" t="str">
        <f>IF(Overview!$K$17='Internal Calcs'!$P$22,"",IF(Overview!$K$17='Internal Calcs'!$P$23,IF(AM1888="","",AM1888),IF(ISNUMBER(A1888),IF(AM1888="",(IF(F1888="Short",G1888-H1888,H1888-G1888)*AZ1888-AX1888),(IF(F1888="Short",G1888-L1888,L1888-G1888)*AZ1888-AX1888)),"")))</f>
        <v/>
      </c>
      <c r="AQ1888" s="188" t="str">
        <f t="shared" si="664"/>
        <v/>
      </c>
      <c r="AR1888" s="188" t="str">
        <f t="shared" si="665"/>
        <v/>
      </c>
      <c r="AS1888" s="188" t="str">
        <f t="shared" si="666"/>
        <v/>
      </c>
      <c r="AT1888" s="188" t="str">
        <f>IF(ISNUMBER(A1888),MAX($AS$2:AS1888)-AS1888,"")</f>
        <v/>
      </c>
      <c r="AU1888" s="189" t="str">
        <f t="shared" si="667"/>
        <v/>
      </c>
      <c r="AV1888" s="190" t="str">
        <f t="shared" si="668"/>
        <v/>
      </c>
      <c r="AW1888" s="190" t="str">
        <f t="shared" si="669"/>
        <v/>
      </c>
      <c r="AX1888" s="191" t="str">
        <f ca="1">IF(ISNUMBER($A1888),INDIRECT(CONCATENATE("'Instrument List'!B",(MATCH(E1888,'Instrument List'!A:A,0))-0)),"")</f>
        <v/>
      </c>
      <c r="AY1888" s="191" t="str">
        <f ca="1">IF(ISNUMBER($A1888),INDIRECT(CONCATENATE("'Instrument List'!D",(MATCH(E1888,'Instrument List'!A:A,0))-0)),"")</f>
        <v/>
      </c>
      <c r="AZ1888" s="191" t="str">
        <f ca="1">IF(ISNUMBER($A1888),INDIRECT(CONCATENATE("'Instrument List'!C",(MATCH(E1888,'Instrument List'!A:A,0))-0)),"")</f>
        <v/>
      </c>
      <c r="BA1888" s="192" t="str">
        <f ca="1">IF(ISNUMBER(A1888),INDIRECT(CONCATENATE("'Instrument List'!E",(MATCH(E1888,'Instrument List'!A:A,0))-0)),"")</f>
        <v/>
      </c>
      <c r="BB1888" s="193" t="str">
        <f t="shared" si="670"/>
        <v/>
      </c>
      <c r="BC1888" s="193" t="str">
        <f t="shared" si="671"/>
        <v/>
      </c>
      <c r="BD1888" s="193" t="str">
        <f ca="1">IF(ISNUMBER(A1888),INDIRECT(CONCATENATE("'Instrument List'!F",(MATCH(E1888,'Instrument List'!A:A,0))-0)),"")</f>
        <v/>
      </c>
    </row>
    <row r="1889" spans="1:56">
      <c r="A1889" s="220" t="str">
        <f t="shared" si="651"/>
        <v/>
      </c>
      <c r="B1889" s="221"/>
      <c r="C1889" s="222"/>
      <c r="D1889" s="169"/>
      <c r="E1889" s="169"/>
      <c r="F1889" s="169"/>
      <c r="G1889" s="202"/>
      <c r="H1889" s="217"/>
      <c r="I1889" s="212"/>
      <c r="J1889" s="206"/>
      <c r="K1889" s="212"/>
      <c r="L1889" s="206"/>
      <c r="M1889" s="212"/>
      <c r="N1889" s="206"/>
      <c r="O1889" s="170" t="str">
        <f t="shared" si="652"/>
        <v/>
      </c>
      <c r="P1889" s="171"/>
      <c r="Q1889" s="171"/>
      <c r="R1889" s="171"/>
      <c r="S1889" s="172" t="str">
        <f t="shared" si="653"/>
        <v/>
      </c>
      <c r="T1889" s="172" t="str">
        <f t="shared" si="654"/>
        <v/>
      </c>
      <c r="U1889" s="171"/>
      <c r="V1889" s="171"/>
      <c r="W1889" s="173" t="str">
        <f t="shared" si="655"/>
        <v/>
      </c>
      <c r="X1889" s="173" t="str">
        <f t="shared" si="656"/>
        <v/>
      </c>
      <c r="Y1889" s="173" t="str">
        <f t="shared" si="657"/>
        <v/>
      </c>
      <c r="Z1889" s="171"/>
      <c r="AA1889" s="171"/>
      <c r="AB1889" s="171"/>
      <c r="AC1889" s="172" t="str">
        <f t="shared" si="658"/>
        <v/>
      </c>
      <c r="AD1889" s="172" t="str">
        <f t="shared" si="659"/>
        <v/>
      </c>
      <c r="AE1889" s="174"/>
      <c r="AF1889" s="175" t="str">
        <f t="shared" si="660"/>
        <v/>
      </c>
      <c r="AG1889" s="169"/>
      <c r="AH1889" s="171"/>
      <c r="AI1889" s="171"/>
      <c r="AJ1889" s="169"/>
      <c r="AK1889" s="176" t="str">
        <f t="shared" si="661"/>
        <v/>
      </c>
      <c r="AL1889" s="176" t="str">
        <f t="shared" si="662"/>
        <v/>
      </c>
      <c r="AM1889" s="176" t="str">
        <f t="shared" si="663"/>
        <v/>
      </c>
      <c r="AN1889" s="359" t="str">
        <f>IF(Overview!$K$17='Internal Calcs'!$P$22,IF(AK1889="","",AK1889),IF(Overview!$K$17='Internal Calcs'!$P$23,IF(AK1889="","",AK1889),IF(ISNUMBER(A1889),(IF(F1889="Short",G1889-H1889,H1889-G1889)*AZ1889-AX1889),"")))</f>
        <v/>
      </c>
      <c r="AO1889" s="401" t="str">
        <f>IF(Overview!$K$17='Internal Calcs'!$P$22,IF(AL1889="","",AL1889),IF(Overview!$K$17='Internal Calcs'!$P$23,IF(AL1889="","",AL1889),IF(ISNUMBER(A1889),IF(AL1889="",(IF(F1889="Short",G1889-H1889,H1889-G1889)*AZ1889-AX1889),(IF(F1889="Short",G1889-J1889,J1889-G1889)*AZ1889-AX1889)),"")))</f>
        <v/>
      </c>
      <c r="AP1889" s="359" t="str">
        <f>IF(Overview!$K$17='Internal Calcs'!$P$22,"",IF(Overview!$K$17='Internal Calcs'!$P$23,IF(AM1889="","",AM1889),IF(ISNUMBER(A1889),IF(AM1889="",(IF(F1889="Short",G1889-H1889,H1889-G1889)*AZ1889-AX1889),(IF(F1889="Short",G1889-L1889,L1889-G1889)*AZ1889-AX1889)),"")))</f>
        <v/>
      </c>
      <c r="AQ1889" s="176" t="str">
        <f t="shared" si="664"/>
        <v/>
      </c>
      <c r="AR1889" s="176" t="str">
        <f t="shared" si="665"/>
        <v/>
      </c>
      <c r="AS1889" s="176" t="str">
        <f t="shared" si="666"/>
        <v/>
      </c>
      <c r="AT1889" s="176" t="str">
        <f>IF(ISNUMBER(A1889),MAX($AS$2:AS1889)-AS1889,"")</f>
        <v/>
      </c>
      <c r="AU1889" s="177" t="str">
        <f t="shared" si="667"/>
        <v/>
      </c>
      <c r="AV1889" s="178" t="str">
        <f t="shared" si="668"/>
        <v/>
      </c>
      <c r="AW1889" s="178" t="str">
        <f t="shared" si="669"/>
        <v/>
      </c>
      <c r="AX1889" s="179" t="str">
        <f ca="1">IF(ISNUMBER($A1889),INDIRECT(CONCATENATE("'Instrument List'!B",(MATCH(E1889,'Instrument List'!A:A,0))-0)),"")</f>
        <v/>
      </c>
      <c r="AY1889" s="179" t="str">
        <f ca="1">IF(ISNUMBER($A1889),INDIRECT(CONCATENATE("'Instrument List'!D",(MATCH(E1889,'Instrument List'!A:A,0))-0)),"")</f>
        <v/>
      </c>
      <c r="AZ1889" s="179" t="str">
        <f ca="1">IF(ISNUMBER($A1889),INDIRECT(CONCATENATE("'Instrument List'!C",(MATCH(E1889,'Instrument List'!A:A,0))-0)),"")</f>
        <v/>
      </c>
      <c r="BA1889" s="180" t="str">
        <f ca="1">IF(ISNUMBER(A1889),INDIRECT(CONCATENATE("'Instrument List'!E",(MATCH(E1889,'Instrument List'!A:A,0))-0)),"")</f>
        <v/>
      </c>
      <c r="BB1889" s="181" t="str">
        <f t="shared" si="670"/>
        <v/>
      </c>
      <c r="BC1889" s="181" t="str">
        <f t="shared" si="671"/>
        <v/>
      </c>
      <c r="BD1889" s="181" t="str">
        <f ca="1">IF(ISNUMBER(A1889),INDIRECT(CONCATENATE("'Instrument List'!F",(MATCH(E1889,'Instrument List'!A:A,0))-0)),"")</f>
        <v/>
      </c>
    </row>
    <row r="1890" spans="1:56">
      <c r="A1890" s="223" t="str">
        <f t="shared" si="651"/>
        <v/>
      </c>
      <c r="B1890" s="224"/>
      <c r="C1890" s="225"/>
      <c r="D1890" s="182"/>
      <c r="E1890" s="182"/>
      <c r="F1890" s="182"/>
      <c r="G1890" s="203"/>
      <c r="H1890" s="218"/>
      <c r="I1890" s="213"/>
      <c r="J1890" s="207"/>
      <c r="K1890" s="213"/>
      <c r="L1890" s="207"/>
      <c r="M1890" s="213"/>
      <c r="N1890" s="207"/>
      <c r="O1890" s="183" t="str">
        <f t="shared" si="652"/>
        <v/>
      </c>
      <c r="P1890" s="184"/>
      <c r="Q1890" s="184"/>
      <c r="R1890" s="275"/>
      <c r="S1890" s="185" t="str">
        <f t="shared" si="653"/>
        <v/>
      </c>
      <c r="T1890" s="185" t="str">
        <f t="shared" si="654"/>
        <v/>
      </c>
      <c r="U1890" s="275"/>
      <c r="V1890" s="275"/>
      <c r="W1890" s="276" t="str">
        <f t="shared" si="655"/>
        <v/>
      </c>
      <c r="X1890" s="276" t="str">
        <f t="shared" si="656"/>
        <v/>
      </c>
      <c r="Y1890" s="276" t="str">
        <f t="shared" si="657"/>
        <v/>
      </c>
      <c r="Z1890" s="275"/>
      <c r="AA1890" s="184"/>
      <c r="AB1890" s="184"/>
      <c r="AC1890" s="185" t="str">
        <f t="shared" si="658"/>
        <v/>
      </c>
      <c r="AD1890" s="185" t="str">
        <f t="shared" si="659"/>
        <v/>
      </c>
      <c r="AE1890" s="186"/>
      <c r="AF1890" s="187" t="str">
        <f t="shared" si="660"/>
        <v/>
      </c>
      <c r="AG1890" s="182"/>
      <c r="AH1890" s="184"/>
      <c r="AI1890" s="184"/>
      <c r="AJ1890" s="182"/>
      <c r="AK1890" s="188" t="str">
        <f t="shared" si="661"/>
        <v/>
      </c>
      <c r="AL1890" s="188" t="str">
        <f t="shared" si="662"/>
        <v/>
      </c>
      <c r="AM1890" s="188" t="str">
        <f t="shared" si="663"/>
        <v/>
      </c>
      <c r="AN1890" s="359" t="str">
        <f>IF(Overview!$K$17='Internal Calcs'!$P$22,IF(AK1890="","",AK1890),IF(Overview!$K$17='Internal Calcs'!$P$23,IF(AK1890="","",AK1890),IF(ISNUMBER(A1890),(IF(F1890="Short",G1890-H1890,H1890-G1890)*AZ1890-AX1890),"")))</f>
        <v/>
      </c>
      <c r="AO1890" s="401" t="str">
        <f>IF(Overview!$K$17='Internal Calcs'!$P$22,IF(AL1890="","",AL1890),IF(Overview!$K$17='Internal Calcs'!$P$23,IF(AL1890="","",AL1890),IF(ISNUMBER(A1890),IF(AL1890="",(IF(F1890="Short",G1890-H1890,H1890-G1890)*AZ1890-AX1890),(IF(F1890="Short",G1890-J1890,J1890-G1890)*AZ1890-AX1890)),"")))</f>
        <v/>
      </c>
      <c r="AP1890" s="359" t="str">
        <f>IF(Overview!$K$17='Internal Calcs'!$P$22,"",IF(Overview!$K$17='Internal Calcs'!$P$23,IF(AM1890="","",AM1890),IF(ISNUMBER(A1890),IF(AM1890="",(IF(F1890="Short",G1890-H1890,H1890-G1890)*AZ1890-AX1890),(IF(F1890="Short",G1890-L1890,L1890-G1890)*AZ1890-AX1890)),"")))</f>
        <v/>
      </c>
      <c r="AQ1890" s="188" t="str">
        <f t="shared" si="664"/>
        <v/>
      </c>
      <c r="AR1890" s="188" t="str">
        <f t="shared" si="665"/>
        <v/>
      </c>
      <c r="AS1890" s="188" t="str">
        <f t="shared" si="666"/>
        <v/>
      </c>
      <c r="AT1890" s="188" t="str">
        <f>IF(ISNUMBER(A1890),MAX($AS$2:AS1890)-AS1890,"")</f>
        <v/>
      </c>
      <c r="AU1890" s="189" t="str">
        <f t="shared" si="667"/>
        <v/>
      </c>
      <c r="AV1890" s="190" t="str">
        <f t="shared" si="668"/>
        <v/>
      </c>
      <c r="AW1890" s="190" t="str">
        <f t="shared" si="669"/>
        <v/>
      </c>
      <c r="AX1890" s="191" t="str">
        <f ca="1">IF(ISNUMBER($A1890),INDIRECT(CONCATENATE("'Instrument List'!B",(MATCH(E1890,'Instrument List'!A:A,0))-0)),"")</f>
        <v/>
      </c>
      <c r="AY1890" s="191" t="str">
        <f ca="1">IF(ISNUMBER($A1890),INDIRECT(CONCATENATE("'Instrument List'!D",(MATCH(E1890,'Instrument List'!A:A,0))-0)),"")</f>
        <v/>
      </c>
      <c r="AZ1890" s="191" t="str">
        <f ca="1">IF(ISNUMBER($A1890),INDIRECT(CONCATENATE("'Instrument List'!C",(MATCH(E1890,'Instrument List'!A:A,0))-0)),"")</f>
        <v/>
      </c>
      <c r="BA1890" s="192" t="str">
        <f ca="1">IF(ISNUMBER(A1890),INDIRECT(CONCATENATE("'Instrument List'!E",(MATCH(E1890,'Instrument List'!A:A,0))-0)),"")</f>
        <v/>
      </c>
      <c r="BB1890" s="193" t="str">
        <f t="shared" si="670"/>
        <v/>
      </c>
      <c r="BC1890" s="193" t="str">
        <f t="shared" si="671"/>
        <v/>
      </c>
      <c r="BD1890" s="193" t="str">
        <f ca="1">IF(ISNUMBER(A1890),INDIRECT(CONCATENATE("'Instrument List'!F",(MATCH(E1890,'Instrument List'!A:A,0))-0)),"")</f>
        <v/>
      </c>
    </row>
    <row r="1891" spans="1:56">
      <c r="A1891" s="220" t="str">
        <f t="shared" si="651"/>
        <v/>
      </c>
      <c r="B1891" s="221"/>
      <c r="C1891" s="222"/>
      <c r="D1891" s="169"/>
      <c r="E1891" s="169"/>
      <c r="F1891" s="169"/>
      <c r="G1891" s="202"/>
      <c r="H1891" s="217"/>
      <c r="I1891" s="212"/>
      <c r="J1891" s="206"/>
      <c r="K1891" s="212"/>
      <c r="L1891" s="206"/>
      <c r="M1891" s="212"/>
      <c r="N1891" s="206"/>
      <c r="O1891" s="170" t="str">
        <f t="shared" si="652"/>
        <v/>
      </c>
      <c r="P1891" s="171"/>
      <c r="Q1891" s="171"/>
      <c r="R1891" s="171"/>
      <c r="S1891" s="172" t="str">
        <f t="shared" si="653"/>
        <v/>
      </c>
      <c r="T1891" s="172" t="str">
        <f t="shared" si="654"/>
        <v/>
      </c>
      <c r="U1891" s="171"/>
      <c r="V1891" s="171"/>
      <c r="W1891" s="173" t="str">
        <f t="shared" si="655"/>
        <v/>
      </c>
      <c r="X1891" s="173" t="str">
        <f t="shared" si="656"/>
        <v/>
      </c>
      <c r="Y1891" s="173" t="str">
        <f t="shared" si="657"/>
        <v/>
      </c>
      <c r="Z1891" s="171"/>
      <c r="AA1891" s="171"/>
      <c r="AB1891" s="171"/>
      <c r="AC1891" s="172" t="str">
        <f t="shared" si="658"/>
        <v/>
      </c>
      <c r="AD1891" s="172" t="str">
        <f t="shared" si="659"/>
        <v/>
      </c>
      <c r="AE1891" s="174"/>
      <c r="AF1891" s="175" t="str">
        <f t="shared" si="660"/>
        <v/>
      </c>
      <c r="AG1891" s="169"/>
      <c r="AH1891" s="171"/>
      <c r="AI1891" s="171"/>
      <c r="AJ1891" s="169"/>
      <c r="AK1891" s="176" t="str">
        <f t="shared" si="661"/>
        <v/>
      </c>
      <c r="AL1891" s="176" t="str">
        <f t="shared" si="662"/>
        <v/>
      </c>
      <c r="AM1891" s="176" t="str">
        <f t="shared" si="663"/>
        <v/>
      </c>
      <c r="AN1891" s="359" t="str">
        <f>IF(Overview!$K$17='Internal Calcs'!$P$22,IF(AK1891="","",AK1891),IF(Overview!$K$17='Internal Calcs'!$P$23,IF(AK1891="","",AK1891),IF(ISNUMBER(A1891),(IF(F1891="Short",G1891-H1891,H1891-G1891)*AZ1891-AX1891),"")))</f>
        <v/>
      </c>
      <c r="AO1891" s="401" t="str">
        <f>IF(Overview!$K$17='Internal Calcs'!$P$22,IF(AL1891="","",AL1891),IF(Overview!$K$17='Internal Calcs'!$P$23,IF(AL1891="","",AL1891),IF(ISNUMBER(A1891),IF(AL1891="",(IF(F1891="Short",G1891-H1891,H1891-G1891)*AZ1891-AX1891),(IF(F1891="Short",G1891-J1891,J1891-G1891)*AZ1891-AX1891)),"")))</f>
        <v/>
      </c>
      <c r="AP1891" s="359" t="str">
        <f>IF(Overview!$K$17='Internal Calcs'!$P$22,"",IF(Overview!$K$17='Internal Calcs'!$P$23,IF(AM1891="","",AM1891),IF(ISNUMBER(A1891),IF(AM1891="",(IF(F1891="Short",G1891-H1891,H1891-G1891)*AZ1891-AX1891),(IF(F1891="Short",G1891-L1891,L1891-G1891)*AZ1891-AX1891)),"")))</f>
        <v/>
      </c>
      <c r="AQ1891" s="176" t="str">
        <f t="shared" si="664"/>
        <v/>
      </c>
      <c r="AR1891" s="176" t="str">
        <f t="shared" si="665"/>
        <v/>
      </c>
      <c r="AS1891" s="176" t="str">
        <f t="shared" si="666"/>
        <v/>
      </c>
      <c r="AT1891" s="176" t="str">
        <f>IF(ISNUMBER(A1891),MAX($AS$2:AS1891)-AS1891,"")</f>
        <v/>
      </c>
      <c r="AU1891" s="177" t="str">
        <f t="shared" si="667"/>
        <v/>
      </c>
      <c r="AV1891" s="178" t="str">
        <f t="shared" si="668"/>
        <v/>
      </c>
      <c r="AW1891" s="178" t="str">
        <f t="shared" si="669"/>
        <v/>
      </c>
      <c r="AX1891" s="179" t="str">
        <f ca="1">IF(ISNUMBER($A1891),INDIRECT(CONCATENATE("'Instrument List'!B",(MATCH(E1891,'Instrument List'!A:A,0))-0)),"")</f>
        <v/>
      </c>
      <c r="AY1891" s="179" t="str">
        <f ca="1">IF(ISNUMBER($A1891),INDIRECT(CONCATENATE("'Instrument List'!D",(MATCH(E1891,'Instrument List'!A:A,0))-0)),"")</f>
        <v/>
      </c>
      <c r="AZ1891" s="179" t="str">
        <f ca="1">IF(ISNUMBER($A1891),INDIRECT(CONCATENATE("'Instrument List'!C",(MATCH(E1891,'Instrument List'!A:A,0))-0)),"")</f>
        <v/>
      </c>
      <c r="BA1891" s="180" t="str">
        <f ca="1">IF(ISNUMBER(A1891),INDIRECT(CONCATENATE("'Instrument List'!E",(MATCH(E1891,'Instrument List'!A:A,0))-0)),"")</f>
        <v/>
      </c>
      <c r="BB1891" s="181" t="str">
        <f t="shared" si="670"/>
        <v/>
      </c>
      <c r="BC1891" s="181" t="str">
        <f t="shared" si="671"/>
        <v/>
      </c>
      <c r="BD1891" s="181" t="str">
        <f ca="1">IF(ISNUMBER(A1891),INDIRECT(CONCATENATE("'Instrument List'!F",(MATCH(E1891,'Instrument List'!A:A,0))-0)),"")</f>
        <v/>
      </c>
    </row>
    <row r="1892" spans="1:56">
      <c r="A1892" s="223" t="str">
        <f t="shared" si="651"/>
        <v/>
      </c>
      <c r="B1892" s="224"/>
      <c r="C1892" s="225"/>
      <c r="D1892" s="182"/>
      <c r="E1892" s="182"/>
      <c r="F1892" s="182"/>
      <c r="G1892" s="203"/>
      <c r="H1892" s="218"/>
      <c r="I1892" s="213"/>
      <c r="J1892" s="207"/>
      <c r="K1892" s="213"/>
      <c r="L1892" s="207"/>
      <c r="M1892" s="213"/>
      <c r="N1892" s="207"/>
      <c r="O1892" s="183" t="str">
        <f t="shared" si="652"/>
        <v/>
      </c>
      <c r="P1892" s="184"/>
      <c r="Q1892" s="184"/>
      <c r="R1892" s="275"/>
      <c r="S1892" s="185" t="str">
        <f t="shared" si="653"/>
        <v/>
      </c>
      <c r="T1892" s="185" t="str">
        <f t="shared" si="654"/>
        <v/>
      </c>
      <c r="U1892" s="275"/>
      <c r="V1892" s="275"/>
      <c r="W1892" s="276" t="str">
        <f t="shared" si="655"/>
        <v/>
      </c>
      <c r="X1892" s="276" t="str">
        <f t="shared" si="656"/>
        <v/>
      </c>
      <c r="Y1892" s="276" t="str">
        <f t="shared" si="657"/>
        <v/>
      </c>
      <c r="Z1892" s="275"/>
      <c r="AA1892" s="184"/>
      <c r="AB1892" s="184"/>
      <c r="AC1892" s="185" t="str">
        <f t="shared" si="658"/>
        <v/>
      </c>
      <c r="AD1892" s="185" t="str">
        <f t="shared" si="659"/>
        <v/>
      </c>
      <c r="AE1892" s="186"/>
      <c r="AF1892" s="187" t="str">
        <f t="shared" si="660"/>
        <v/>
      </c>
      <c r="AG1892" s="182"/>
      <c r="AH1892" s="184"/>
      <c r="AI1892" s="184"/>
      <c r="AJ1892" s="182"/>
      <c r="AK1892" s="188" t="str">
        <f t="shared" si="661"/>
        <v/>
      </c>
      <c r="AL1892" s="188" t="str">
        <f t="shared" si="662"/>
        <v/>
      </c>
      <c r="AM1892" s="188" t="str">
        <f t="shared" si="663"/>
        <v/>
      </c>
      <c r="AN1892" s="359" t="str">
        <f>IF(Overview!$K$17='Internal Calcs'!$P$22,IF(AK1892="","",AK1892),IF(Overview!$K$17='Internal Calcs'!$P$23,IF(AK1892="","",AK1892),IF(ISNUMBER(A1892),(IF(F1892="Short",G1892-H1892,H1892-G1892)*AZ1892-AX1892),"")))</f>
        <v/>
      </c>
      <c r="AO1892" s="401" t="str">
        <f>IF(Overview!$K$17='Internal Calcs'!$P$22,IF(AL1892="","",AL1892),IF(Overview!$K$17='Internal Calcs'!$P$23,IF(AL1892="","",AL1892),IF(ISNUMBER(A1892),IF(AL1892="",(IF(F1892="Short",G1892-H1892,H1892-G1892)*AZ1892-AX1892),(IF(F1892="Short",G1892-J1892,J1892-G1892)*AZ1892-AX1892)),"")))</f>
        <v/>
      </c>
      <c r="AP1892" s="359" t="str">
        <f>IF(Overview!$K$17='Internal Calcs'!$P$22,"",IF(Overview!$K$17='Internal Calcs'!$P$23,IF(AM1892="","",AM1892),IF(ISNUMBER(A1892),IF(AM1892="",(IF(F1892="Short",G1892-H1892,H1892-G1892)*AZ1892-AX1892),(IF(F1892="Short",G1892-L1892,L1892-G1892)*AZ1892-AX1892)),"")))</f>
        <v/>
      </c>
      <c r="AQ1892" s="188" t="str">
        <f t="shared" si="664"/>
        <v/>
      </c>
      <c r="AR1892" s="188" t="str">
        <f t="shared" si="665"/>
        <v/>
      </c>
      <c r="AS1892" s="188" t="str">
        <f t="shared" si="666"/>
        <v/>
      </c>
      <c r="AT1892" s="188" t="str">
        <f>IF(ISNUMBER(A1892),MAX($AS$2:AS1892)-AS1892,"")</f>
        <v/>
      </c>
      <c r="AU1892" s="189" t="str">
        <f t="shared" si="667"/>
        <v/>
      </c>
      <c r="AV1892" s="190" t="str">
        <f t="shared" si="668"/>
        <v/>
      </c>
      <c r="AW1892" s="190" t="str">
        <f t="shared" si="669"/>
        <v/>
      </c>
      <c r="AX1892" s="191" t="str">
        <f ca="1">IF(ISNUMBER($A1892),INDIRECT(CONCATENATE("'Instrument List'!B",(MATCH(E1892,'Instrument List'!A:A,0))-0)),"")</f>
        <v/>
      </c>
      <c r="AY1892" s="191" t="str">
        <f ca="1">IF(ISNUMBER($A1892),INDIRECT(CONCATENATE("'Instrument List'!D",(MATCH(E1892,'Instrument List'!A:A,0))-0)),"")</f>
        <v/>
      </c>
      <c r="AZ1892" s="191" t="str">
        <f ca="1">IF(ISNUMBER($A1892),INDIRECT(CONCATENATE("'Instrument List'!C",(MATCH(E1892,'Instrument List'!A:A,0))-0)),"")</f>
        <v/>
      </c>
      <c r="BA1892" s="192" t="str">
        <f ca="1">IF(ISNUMBER(A1892),INDIRECT(CONCATENATE("'Instrument List'!E",(MATCH(E1892,'Instrument List'!A:A,0))-0)),"")</f>
        <v/>
      </c>
      <c r="BB1892" s="193" t="str">
        <f t="shared" si="670"/>
        <v/>
      </c>
      <c r="BC1892" s="193" t="str">
        <f t="shared" si="671"/>
        <v/>
      </c>
      <c r="BD1892" s="193" t="str">
        <f ca="1">IF(ISNUMBER(A1892),INDIRECT(CONCATENATE("'Instrument List'!F",(MATCH(E1892,'Instrument List'!A:A,0))-0)),"")</f>
        <v/>
      </c>
    </row>
    <row r="1893" spans="1:56">
      <c r="A1893" s="220" t="str">
        <f t="shared" si="651"/>
        <v/>
      </c>
      <c r="B1893" s="221"/>
      <c r="C1893" s="222"/>
      <c r="D1893" s="169"/>
      <c r="E1893" s="169"/>
      <c r="F1893" s="169"/>
      <c r="G1893" s="202"/>
      <c r="H1893" s="217"/>
      <c r="I1893" s="212"/>
      <c r="J1893" s="206"/>
      <c r="K1893" s="212"/>
      <c r="L1893" s="206"/>
      <c r="M1893" s="212"/>
      <c r="N1893" s="206"/>
      <c r="O1893" s="170" t="str">
        <f t="shared" si="652"/>
        <v/>
      </c>
      <c r="P1893" s="171"/>
      <c r="Q1893" s="171"/>
      <c r="R1893" s="171"/>
      <c r="S1893" s="172" t="str">
        <f t="shared" si="653"/>
        <v/>
      </c>
      <c r="T1893" s="172" t="str">
        <f t="shared" si="654"/>
        <v/>
      </c>
      <c r="U1893" s="171"/>
      <c r="V1893" s="171"/>
      <c r="W1893" s="173" t="str">
        <f t="shared" si="655"/>
        <v/>
      </c>
      <c r="X1893" s="173" t="str">
        <f t="shared" si="656"/>
        <v/>
      </c>
      <c r="Y1893" s="173" t="str">
        <f t="shared" si="657"/>
        <v/>
      </c>
      <c r="Z1893" s="171"/>
      <c r="AA1893" s="171"/>
      <c r="AB1893" s="171"/>
      <c r="AC1893" s="172" t="str">
        <f t="shared" si="658"/>
        <v/>
      </c>
      <c r="AD1893" s="172" t="str">
        <f t="shared" si="659"/>
        <v/>
      </c>
      <c r="AE1893" s="174"/>
      <c r="AF1893" s="175" t="str">
        <f t="shared" si="660"/>
        <v/>
      </c>
      <c r="AG1893" s="169"/>
      <c r="AH1893" s="171"/>
      <c r="AI1893" s="171"/>
      <c r="AJ1893" s="169"/>
      <c r="AK1893" s="176" t="str">
        <f t="shared" si="661"/>
        <v/>
      </c>
      <c r="AL1893" s="176" t="str">
        <f t="shared" si="662"/>
        <v/>
      </c>
      <c r="AM1893" s="176" t="str">
        <f t="shared" si="663"/>
        <v/>
      </c>
      <c r="AN1893" s="359" t="str">
        <f>IF(Overview!$K$17='Internal Calcs'!$P$22,IF(AK1893="","",AK1893),IF(Overview!$K$17='Internal Calcs'!$P$23,IF(AK1893="","",AK1893),IF(ISNUMBER(A1893),(IF(F1893="Short",G1893-H1893,H1893-G1893)*AZ1893-AX1893),"")))</f>
        <v/>
      </c>
      <c r="AO1893" s="401" t="str">
        <f>IF(Overview!$K$17='Internal Calcs'!$P$22,IF(AL1893="","",AL1893),IF(Overview!$K$17='Internal Calcs'!$P$23,IF(AL1893="","",AL1893),IF(ISNUMBER(A1893),IF(AL1893="",(IF(F1893="Short",G1893-H1893,H1893-G1893)*AZ1893-AX1893),(IF(F1893="Short",G1893-J1893,J1893-G1893)*AZ1893-AX1893)),"")))</f>
        <v/>
      </c>
      <c r="AP1893" s="359" t="str">
        <f>IF(Overview!$K$17='Internal Calcs'!$P$22,"",IF(Overview!$K$17='Internal Calcs'!$P$23,IF(AM1893="","",AM1893),IF(ISNUMBER(A1893),IF(AM1893="",(IF(F1893="Short",G1893-H1893,H1893-G1893)*AZ1893-AX1893),(IF(F1893="Short",G1893-L1893,L1893-G1893)*AZ1893-AX1893)),"")))</f>
        <v/>
      </c>
      <c r="AQ1893" s="176" t="str">
        <f t="shared" si="664"/>
        <v/>
      </c>
      <c r="AR1893" s="176" t="str">
        <f t="shared" si="665"/>
        <v/>
      </c>
      <c r="AS1893" s="176" t="str">
        <f t="shared" si="666"/>
        <v/>
      </c>
      <c r="AT1893" s="176" t="str">
        <f>IF(ISNUMBER(A1893),MAX($AS$2:AS1893)-AS1893,"")</f>
        <v/>
      </c>
      <c r="AU1893" s="177" t="str">
        <f t="shared" si="667"/>
        <v/>
      </c>
      <c r="AV1893" s="178" t="str">
        <f t="shared" si="668"/>
        <v/>
      </c>
      <c r="AW1893" s="178" t="str">
        <f t="shared" si="669"/>
        <v/>
      </c>
      <c r="AX1893" s="179" t="str">
        <f ca="1">IF(ISNUMBER($A1893),INDIRECT(CONCATENATE("'Instrument List'!B",(MATCH(E1893,'Instrument List'!A:A,0))-0)),"")</f>
        <v/>
      </c>
      <c r="AY1893" s="179" t="str">
        <f ca="1">IF(ISNUMBER($A1893),INDIRECT(CONCATENATE("'Instrument List'!D",(MATCH(E1893,'Instrument List'!A:A,0))-0)),"")</f>
        <v/>
      </c>
      <c r="AZ1893" s="179" t="str">
        <f ca="1">IF(ISNUMBER($A1893),INDIRECT(CONCATENATE("'Instrument List'!C",(MATCH(E1893,'Instrument List'!A:A,0))-0)),"")</f>
        <v/>
      </c>
      <c r="BA1893" s="180" t="str">
        <f ca="1">IF(ISNUMBER(A1893),INDIRECT(CONCATENATE("'Instrument List'!E",(MATCH(E1893,'Instrument List'!A:A,0))-0)),"")</f>
        <v/>
      </c>
      <c r="BB1893" s="181" t="str">
        <f t="shared" si="670"/>
        <v/>
      </c>
      <c r="BC1893" s="181" t="str">
        <f t="shared" si="671"/>
        <v/>
      </c>
      <c r="BD1893" s="181" t="str">
        <f ca="1">IF(ISNUMBER(A1893),INDIRECT(CONCATENATE("'Instrument List'!F",(MATCH(E1893,'Instrument List'!A:A,0))-0)),"")</f>
        <v/>
      </c>
    </row>
    <row r="1894" spans="1:56">
      <c r="A1894" s="223" t="str">
        <f t="shared" si="651"/>
        <v/>
      </c>
      <c r="B1894" s="224"/>
      <c r="C1894" s="225"/>
      <c r="D1894" s="182"/>
      <c r="E1894" s="182"/>
      <c r="F1894" s="182"/>
      <c r="G1894" s="203"/>
      <c r="H1894" s="218"/>
      <c r="I1894" s="213"/>
      <c r="J1894" s="207"/>
      <c r="K1894" s="213"/>
      <c r="L1894" s="207"/>
      <c r="M1894" s="213"/>
      <c r="N1894" s="207"/>
      <c r="O1894" s="183" t="str">
        <f t="shared" si="652"/>
        <v/>
      </c>
      <c r="P1894" s="184"/>
      <c r="Q1894" s="184"/>
      <c r="R1894" s="275"/>
      <c r="S1894" s="185" t="str">
        <f t="shared" si="653"/>
        <v/>
      </c>
      <c r="T1894" s="185" t="str">
        <f t="shared" si="654"/>
        <v/>
      </c>
      <c r="U1894" s="275"/>
      <c r="V1894" s="275"/>
      <c r="W1894" s="276" t="str">
        <f t="shared" si="655"/>
        <v/>
      </c>
      <c r="X1894" s="276" t="str">
        <f t="shared" si="656"/>
        <v/>
      </c>
      <c r="Y1894" s="276" t="str">
        <f t="shared" si="657"/>
        <v/>
      </c>
      <c r="Z1894" s="275"/>
      <c r="AA1894" s="184"/>
      <c r="AB1894" s="184"/>
      <c r="AC1894" s="185" t="str">
        <f t="shared" si="658"/>
        <v/>
      </c>
      <c r="AD1894" s="185" t="str">
        <f t="shared" si="659"/>
        <v/>
      </c>
      <c r="AE1894" s="186"/>
      <c r="AF1894" s="187" t="str">
        <f t="shared" si="660"/>
        <v/>
      </c>
      <c r="AG1894" s="182"/>
      <c r="AH1894" s="184"/>
      <c r="AI1894" s="184"/>
      <c r="AJ1894" s="182"/>
      <c r="AK1894" s="188" t="str">
        <f t="shared" si="661"/>
        <v/>
      </c>
      <c r="AL1894" s="188" t="str">
        <f t="shared" si="662"/>
        <v/>
      </c>
      <c r="AM1894" s="188" t="str">
        <f t="shared" si="663"/>
        <v/>
      </c>
      <c r="AN1894" s="359" t="str">
        <f>IF(Overview!$K$17='Internal Calcs'!$P$22,IF(AK1894="","",AK1894),IF(Overview!$K$17='Internal Calcs'!$P$23,IF(AK1894="","",AK1894),IF(ISNUMBER(A1894),(IF(F1894="Short",G1894-H1894,H1894-G1894)*AZ1894-AX1894),"")))</f>
        <v/>
      </c>
      <c r="AO1894" s="401" t="str">
        <f>IF(Overview!$K$17='Internal Calcs'!$P$22,IF(AL1894="","",AL1894),IF(Overview!$K$17='Internal Calcs'!$P$23,IF(AL1894="","",AL1894),IF(ISNUMBER(A1894),IF(AL1894="",(IF(F1894="Short",G1894-H1894,H1894-G1894)*AZ1894-AX1894),(IF(F1894="Short",G1894-J1894,J1894-G1894)*AZ1894-AX1894)),"")))</f>
        <v/>
      </c>
      <c r="AP1894" s="359" t="str">
        <f>IF(Overview!$K$17='Internal Calcs'!$P$22,"",IF(Overview!$K$17='Internal Calcs'!$P$23,IF(AM1894="","",AM1894),IF(ISNUMBER(A1894),IF(AM1894="",(IF(F1894="Short",G1894-H1894,H1894-G1894)*AZ1894-AX1894),(IF(F1894="Short",G1894-L1894,L1894-G1894)*AZ1894-AX1894)),"")))</f>
        <v/>
      </c>
      <c r="AQ1894" s="188" t="str">
        <f t="shared" si="664"/>
        <v/>
      </c>
      <c r="AR1894" s="188" t="str">
        <f t="shared" si="665"/>
        <v/>
      </c>
      <c r="AS1894" s="188" t="str">
        <f t="shared" si="666"/>
        <v/>
      </c>
      <c r="AT1894" s="188" t="str">
        <f>IF(ISNUMBER(A1894),MAX($AS$2:AS1894)-AS1894,"")</f>
        <v/>
      </c>
      <c r="AU1894" s="189" t="str">
        <f t="shared" si="667"/>
        <v/>
      </c>
      <c r="AV1894" s="190" t="str">
        <f t="shared" si="668"/>
        <v/>
      </c>
      <c r="AW1894" s="190" t="str">
        <f t="shared" si="669"/>
        <v/>
      </c>
      <c r="AX1894" s="191" t="str">
        <f ca="1">IF(ISNUMBER($A1894),INDIRECT(CONCATENATE("'Instrument List'!B",(MATCH(E1894,'Instrument List'!A:A,0))-0)),"")</f>
        <v/>
      </c>
      <c r="AY1894" s="191" t="str">
        <f ca="1">IF(ISNUMBER($A1894),INDIRECT(CONCATENATE("'Instrument List'!D",(MATCH(E1894,'Instrument List'!A:A,0))-0)),"")</f>
        <v/>
      </c>
      <c r="AZ1894" s="191" t="str">
        <f ca="1">IF(ISNUMBER($A1894),INDIRECT(CONCATENATE("'Instrument List'!C",(MATCH(E1894,'Instrument List'!A:A,0))-0)),"")</f>
        <v/>
      </c>
      <c r="BA1894" s="192" t="str">
        <f ca="1">IF(ISNUMBER(A1894),INDIRECT(CONCATENATE("'Instrument List'!E",(MATCH(E1894,'Instrument List'!A:A,0))-0)),"")</f>
        <v/>
      </c>
      <c r="BB1894" s="193" t="str">
        <f t="shared" si="670"/>
        <v/>
      </c>
      <c r="BC1894" s="193" t="str">
        <f t="shared" si="671"/>
        <v/>
      </c>
      <c r="BD1894" s="193" t="str">
        <f ca="1">IF(ISNUMBER(A1894),INDIRECT(CONCATENATE("'Instrument List'!F",(MATCH(E1894,'Instrument List'!A:A,0))-0)),"")</f>
        <v/>
      </c>
    </row>
    <row r="1895" spans="1:56">
      <c r="A1895" s="220" t="str">
        <f t="shared" si="651"/>
        <v/>
      </c>
      <c r="B1895" s="221"/>
      <c r="C1895" s="222"/>
      <c r="D1895" s="169"/>
      <c r="E1895" s="169"/>
      <c r="F1895" s="169"/>
      <c r="G1895" s="202"/>
      <c r="H1895" s="217"/>
      <c r="I1895" s="212"/>
      <c r="J1895" s="206"/>
      <c r="K1895" s="212"/>
      <c r="L1895" s="206"/>
      <c r="M1895" s="212"/>
      <c r="N1895" s="206"/>
      <c r="O1895" s="170" t="str">
        <f t="shared" si="652"/>
        <v/>
      </c>
      <c r="P1895" s="171"/>
      <c r="Q1895" s="171"/>
      <c r="R1895" s="171"/>
      <c r="S1895" s="172" t="str">
        <f t="shared" si="653"/>
        <v/>
      </c>
      <c r="T1895" s="172" t="str">
        <f t="shared" si="654"/>
        <v/>
      </c>
      <c r="U1895" s="171"/>
      <c r="V1895" s="171"/>
      <c r="W1895" s="173" t="str">
        <f t="shared" si="655"/>
        <v/>
      </c>
      <c r="X1895" s="173" t="str">
        <f t="shared" si="656"/>
        <v/>
      </c>
      <c r="Y1895" s="173" t="str">
        <f t="shared" si="657"/>
        <v/>
      </c>
      <c r="Z1895" s="171"/>
      <c r="AA1895" s="171"/>
      <c r="AB1895" s="171"/>
      <c r="AC1895" s="172" t="str">
        <f t="shared" si="658"/>
        <v/>
      </c>
      <c r="AD1895" s="172" t="str">
        <f t="shared" si="659"/>
        <v/>
      </c>
      <c r="AE1895" s="174"/>
      <c r="AF1895" s="175" t="str">
        <f t="shared" si="660"/>
        <v/>
      </c>
      <c r="AG1895" s="169"/>
      <c r="AH1895" s="171"/>
      <c r="AI1895" s="171"/>
      <c r="AJ1895" s="169"/>
      <c r="AK1895" s="176" t="str">
        <f t="shared" si="661"/>
        <v/>
      </c>
      <c r="AL1895" s="176" t="str">
        <f t="shared" si="662"/>
        <v/>
      </c>
      <c r="AM1895" s="176" t="str">
        <f t="shared" si="663"/>
        <v/>
      </c>
      <c r="AN1895" s="359" t="str">
        <f>IF(Overview!$K$17='Internal Calcs'!$P$22,IF(AK1895="","",AK1895),IF(Overview!$K$17='Internal Calcs'!$P$23,IF(AK1895="","",AK1895),IF(ISNUMBER(A1895),(IF(F1895="Short",G1895-H1895,H1895-G1895)*AZ1895-AX1895),"")))</f>
        <v/>
      </c>
      <c r="AO1895" s="401" t="str">
        <f>IF(Overview!$K$17='Internal Calcs'!$P$22,IF(AL1895="","",AL1895),IF(Overview!$K$17='Internal Calcs'!$P$23,IF(AL1895="","",AL1895),IF(ISNUMBER(A1895),IF(AL1895="",(IF(F1895="Short",G1895-H1895,H1895-G1895)*AZ1895-AX1895),(IF(F1895="Short",G1895-J1895,J1895-G1895)*AZ1895-AX1895)),"")))</f>
        <v/>
      </c>
      <c r="AP1895" s="359" t="str">
        <f>IF(Overview!$K$17='Internal Calcs'!$P$22,"",IF(Overview!$K$17='Internal Calcs'!$P$23,IF(AM1895="","",AM1895),IF(ISNUMBER(A1895),IF(AM1895="",(IF(F1895="Short",G1895-H1895,H1895-G1895)*AZ1895-AX1895),(IF(F1895="Short",G1895-L1895,L1895-G1895)*AZ1895-AX1895)),"")))</f>
        <v/>
      </c>
      <c r="AQ1895" s="176" t="str">
        <f t="shared" si="664"/>
        <v/>
      </c>
      <c r="AR1895" s="176" t="str">
        <f t="shared" si="665"/>
        <v/>
      </c>
      <c r="AS1895" s="176" t="str">
        <f t="shared" si="666"/>
        <v/>
      </c>
      <c r="AT1895" s="176" t="str">
        <f>IF(ISNUMBER(A1895),MAX($AS$2:AS1895)-AS1895,"")</f>
        <v/>
      </c>
      <c r="AU1895" s="177" t="str">
        <f t="shared" si="667"/>
        <v/>
      </c>
      <c r="AV1895" s="178" t="str">
        <f t="shared" si="668"/>
        <v/>
      </c>
      <c r="AW1895" s="178" t="str">
        <f t="shared" si="669"/>
        <v/>
      </c>
      <c r="AX1895" s="179" t="str">
        <f ca="1">IF(ISNUMBER($A1895),INDIRECT(CONCATENATE("'Instrument List'!B",(MATCH(E1895,'Instrument List'!A:A,0))-0)),"")</f>
        <v/>
      </c>
      <c r="AY1895" s="179" t="str">
        <f ca="1">IF(ISNUMBER($A1895),INDIRECT(CONCATENATE("'Instrument List'!D",(MATCH(E1895,'Instrument List'!A:A,0))-0)),"")</f>
        <v/>
      </c>
      <c r="AZ1895" s="179" t="str">
        <f ca="1">IF(ISNUMBER($A1895),INDIRECT(CONCATENATE("'Instrument List'!C",(MATCH(E1895,'Instrument List'!A:A,0))-0)),"")</f>
        <v/>
      </c>
      <c r="BA1895" s="180" t="str">
        <f ca="1">IF(ISNUMBER(A1895),INDIRECT(CONCATENATE("'Instrument List'!E",(MATCH(E1895,'Instrument List'!A:A,0))-0)),"")</f>
        <v/>
      </c>
      <c r="BB1895" s="181" t="str">
        <f t="shared" si="670"/>
        <v/>
      </c>
      <c r="BC1895" s="181" t="str">
        <f t="shared" si="671"/>
        <v/>
      </c>
      <c r="BD1895" s="181" t="str">
        <f ca="1">IF(ISNUMBER(A1895),INDIRECT(CONCATENATE("'Instrument List'!F",(MATCH(E1895,'Instrument List'!A:A,0))-0)),"")</f>
        <v/>
      </c>
    </row>
    <row r="1896" spans="1:56">
      <c r="A1896" s="223" t="str">
        <f t="shared" si="651"/>
        <v/>
      </c>
      <c r="B1896" s="224"/>
      <c r="C1896" s="225"/>
      <c r="D1896" s="182"/>
      <c r="E1896" s="182"/>
      <c r="F1896" s="182"/>
      <c r="G1896" s="203"/>
      <c r="H1896" s="218"/>
      <c r="I1896" s="213"/>
      <c r="J1896" s="207"/>
      <c r="K1896" s="213"/>
      <c r="L1896" s="207"/>
      <c r="M1896" s="213"/>
      <c r="N1896" s="207"/>
      <c r="O1896" s="183" t="str">
        <f t="shared" si="652"/>
        <v/>
      </c>
      <c r="P1896" s="184"/>
      <c r="Q1896" s="184"/>
      <c r="R1896" s="275"/>
      <c r="S1896" s="185" t="str">
        <f t="shared" si="653"/>
        <v/>
      </c>
      <c r="T1896" s="185" t="str">
        <f t="shared" si="654"/>
        <v/>
      </c>
      <c r="U1896" s="275"/>
      <c r="V1896" s="275"/>
      <c r="W1896" s="276" t="str">
        <f t="shared" si="655"/>
        <v/>
      </c>
      <c r="X1896" s="276" t="str">
        <f t="shared" si="656"/>
        <v/>
      </c>
      <c r="Y1896" s="276" t="str">
        <f t="shared" si="657"/>
        <v/>
      </c>
      <c r="Z1896" s="275"/>
      <c r="AA1896" s="184"/>
      <c r="AB1896" s="184"/>
      <c r="AC1896" s="185" t="str">
        <f t="shared" si="658"/>
        <v/>
      </c>
      <c r="AD1896" s="185" t="str">
        <f t="shared" si="659"/>
        <v/>
      </c>
      <c r="AE1896" s="186"/>
      <c r="AF1896" s="187" t="str">
        <f t="shared" si="660"/>
        <v/>
      </c>
      <c r="AG1896" s="182"/>
      <c r="AH1896" s="184"/>
      <c r="AI1896" s="184"/>
      <c r="AJ1896" s="182"/>
      <c r="AK1896" s="188" t="str">
        <f t="shared" si="661"/>
        <v/>
      </c>
      <c r="AL1896" s="188" t="str">
        <f t="shared" si="662"/>
        <v/>
      </c>
      <c r="AM1896" s="188" t="str">
        <f t="shared" si="663"/>
        <v/>
      </c>
      <c r="AN1896" s="359" t="str">
        <f>IF(Overview!$K$17='Internal Calcs'!$P$22,IF(AK1896="","",AK1896),IF(Overview!$K$17='Internal Calcs'!$P$23,IF(AK1896="","",AK1896),IF(ISNUMBER(A1896),(IF(F1896="Short",G1896-H1896,H1896-G1896)*AZ1896-AX1896),"")))</f>
        <v/>
      </c>
      <c r="AO1896" s="401" t="str">
        <f>IF(Overview!$K$17='Internal Calcs'!$P$22,IF(AL1896="","",AL1896),IF(Overview!$K$17='Internal Calcs'!$P$23,IF(AL1896="","",AL1896),IF(ISNUMBER(A1896),IF(AL1896="",(IF(F1896="Short",G1896-H1896,H1896-G1896)*AZ1896-AX1896),(IF(F1896="Short",G1896-J1896,J1896-G1896)*AZ1896-AX1896)),"")))</f>
        <v/>
      </c>
      <c r="AP1896" s="359" t="str">
        <f>IF(Overview!$K$17='Internal Calcs'!$P$22,"",IF(Overview!$K$17='Internal Calcs'!$P$23,IF(AM1896="","",AM1896),IF(ISNUMBER(A1896),IF(AM1896="",(IF(F1896="Short",G1896-H1896,H1896-G1896)*AZ1896-AX1896),(IF(F1896="Short",G1896-L1896,L1896-G1896)*AZ1896-AX1896)),"")))</f>
        <v/>
      </c>
      <c r="AQ1896" s="188" t="str">
        <f t="shared" si="664"/>
        <v/>
      </c>
      <c r="AR1896" s="188" t="str">
        <f t="shared" si="665"/>
        <v/>
      </c>
      <c r="AS1896" s="188" t="str">
        <f t="shared" si="666"/>
        <v/>
      </c>
      <c r="AT1896" s="188" t="str">
        <f>IF(ISNUMBER(A1896),MAX($AS$2:AS1896)-AS1896,"")</f>
        <v/>
      </c>
      <c r="AU1896" s="189" t="str">
        <f t="shared" si="667"/>
        <v/>
      </c>
      <c r="AV1896" s="190" t="str">
        <f t="shared" si="668"/>
        <v/>
      </c>
      <c r="AW1896" s="190" t="str">
        <f t="shared" si="669"/>
        <v/>
      </c>
      <c r="AX1896" s="191" t="str">
        <f ca="1">IF(ISNUMBER($A1896),INDIRECT(CONCATENATE("'Instrument List'!B",(MATCH(E1896,'Instrument List'!A:A,0))-0)),"")</f>
        <v/>
      </c>
      <c r="AY1896" s="191" t="str">
        <f ca="1">IF(ISNUMBER($A1896),INDIRECT(CONCATENATE("'Instrument List'!D",(MATCH(E1896,'Instrument List'!A:A,0))-0)),"")</f>
        <v/>
      </c>
      <c r="AZ1896" s="191" t="str">
        <f ca="1">IF(ISNUMBER($A1896),INDIRECT(CONCATENATE("'Instrument List'!C",(MATCH(E1896,'Instrument List'!A:A,0))-0)),"")</f>
        <v/>
      </c>
      <c r="BA1896" s="192" t="str">
        <f ca="1">IF(ISNUMBER(A1896),INDIRECT(CONCATENATE("'Instrument List'!E",(MATCH(E1896,'Instrument List'!A:A,0))-0)),"")</f>
        <v/>
      </c>
      <c r="BB1896" s="193" t="str">
        <f t="shared" si="670"/>
        <v/>
      </c>
      <c r="BC1896" s="193" t="str">
        <f t="shared" si="671"/>
        <v/>
      </c>
      <c r="BD1896" s="193" t="str">
        <f ca="1">IF(ISNUMBER(A1896),INDIRECT(CONCATENATE("'Instrument List'!F",(MATCH(E1896,'Instrument List'!A:A,0))-0)),"")</f>
        <v/>
      </c>
    </row>
    <row r="1897" spans="1:56">
      <c r="A1897" s="220" t="str">
        <f t="shared" si="651"/>
        <v/>
      </c>
      <c r="B1897" s="221"/>
      <c r="C1897" s="222"/>
      <c r="D1897" s="169"/>
      <c r="E1897" s="169"/>
      <c r="F1897" s="169"/>
      <c r="G1897" s="202"/>
      <c r="H1897" s="217"/>
      <c r="I1897" s="212"/>
      <c r="J1897" s="206"/>
      <c r="K1897" s="212"/>
      <c r="L1897" s="206"/>
      <c r="M1897" s="212"/>
      <c r="N1897" s="206"/>
      <c r="O1897" s="170" t="str">
        <f t="shared" si="652"/>
        <v/>
      </c>
      <c r="P1897" s="171"/>
      <c r="Q1897" s="171"/>
      <c r="R1897" s="171"/>
      <c r="S1897" s="172" t="str">
        <f t="shared" si="653"/>
        <v/>
      </c>
      <c r="T1897" s="172" t="str">
        <f t="shared" si="654"/>
        <v/>
      </c>
      <c r="U1897" s="171"/>
      <c r="V1897" s="171"/>
      <c r="W1897" s="173" t="str">
        <f t="shared" si="655"/>
        <v/>
      </c>
      <c r="X1897" s="173" t="str">
        <f t="shared" si="656"/>
        <v/>
      </c>
      <c r="Y1897" s="173" t="str">
        <f t="shared" si="657"/>
        <v/>
      </c>
      <c r="Z1897" s="171"/>
      <c r="AA1897" s="171"/>
      <c r="AB1897" s="171"/>
      <c r="AC1897" s="172" t="str">
        <f t="shared" si="658"/>
        <v/>
      </c>
      <c r="AD1897" s="172" t="str">
        <f t="shared" si="659"/>
        <v/>
      </c>
      <c r="AE1897" s="174"/>
      <c r="AF1897" s="175" t="str">
        <f t="shared" si="660"/>
        <v/>
      </c>
      <c r="AG1897" s="169"/>
      <c r="AH1897" s="171"/>
      <c r="AI1897" s="171"/>
      <c r="AJ1897" s="169"/>
      <c r="AK1897" s="176" t="str">
        <f t="shared" si="661"/>
        <v/>
      </c>
      <c r="AL1897" s="176" t="str">
        <f t="shared" si="662"/>
        <v/>
      </c>
      <c r="AM1897" s="176" t="str">
        <f t="shared" si="663"/>
        <v/>
      </c>
      <c r="AN1897" s="359" t="str">
        <f>IF(Overview!$K$17='Internal Calcs'!$P$22,IF(AK1897="","",AK1897),IF(Overview!$K$17='Internal Calcs'!$P$23,IF(AK1897="","",AK1897),IF(ISNUMBER(A1897),(IF(F1897="Short",G1897-H1897,H1897-G1897)*AZ1897-AX1897),"")))</f>
        <v/>
      </c>
      <c r="AO1897" s="401" t="str">
        <f>IF(Overview!$K$17='Internal Calcs'!$P$22,IF(AL1897="","",AL1897),IF(Overview!$K$17='Internal Calcs'!$P$23,IF(AL1897="","",AL1897),IF(ISNUMBER(A1897),IF(AL1897="",(IF(F1897="Short",G1897-H1897,H1897-G1897)*AZ1897-AX1897),(IF(F1897="Short",G1897-J1897,J1897-G1897)*AZ1897-AX1897)),"")))</f>
        <v/>
      </c>
      <c r="AP1897" s="359" t="str">
        <f>IF(Overview!$K$17='Internal Calcs'!$P$22,"",IF(Overview!$K$17='Internal Calcs'!$P$23,IF(AM1897="","",AM1897),IF(ISNUMBER(A1897),IF(AM1897="",(IF(F1897="Short",G1897-H1897,H1897-G1897)*AZ1897-AX1897),(IF(F1897="Short",G1897-L1897,L1897-G1897)*AZ1897-AX1897)),"")))</f>
        <v/>
      </c>
      <c r="AQ1897" s="176" t="str">
        <f t="shared" si="664"/>
        <v/>
      </c>
      <c r="AR1897" s="176" t="str">
        <f t="shared" si="665"/>
        <v/>
      </c>
      <c r="AS1897" s="176" t="str">
        <f t="shared" si="666"/>
        <v/>
      </c>
      <c r="AT1897" s="176" t="str">
        <f>IF(ISNUMBER(A1897),MAX($AS$2:AS1897)-AS1897,"")</f>
        <v/>
      </c>
      <c r="AU1897" s="177" t="str">
        <f t="shared" si="667"/>
        <v/>
      </c>
      <c r="AV1897" s="178" t="str">
        <f t="shared" si="668"/>
        <v/>
      </c>
      <c r="AW1897" s="178" t="str">
        <f t="shared" si="669"/>
        <v/>
      </c>
      <c r="AX1897" s="179" t="str">
        <f ca="1">IF(ISNUMBER($A1897),INDIRECT(CONCATENATE("'Instrument List'!B",(MATCH(E1897,'Instrument List'!A:A,0))-0)),"")</f>
        <v/>
      </c>
      <c r="AY1897" s="179" t="str">
        <f ca="1">IF(ISNUMBER($A1897),INDIRECT(CONCATENATE("'Instrument List'!D",(MATCH(E1897,'Instrument List'!A:A,0))-0)),"")</f>
        <v/>
      </c>
      <c r="AZ1897" s="179" t="str">
        <f ca="1">IF(ISNUMBER($A1897),INDIRECT(CONCATENATE("'Instrument List'!C",(MATCH(E1897,'Instrument List'!A:A,0))-0)),"")</f>
        <v/>
      </c>
      <c r="BA1897" s="180" t="str">
        <f ca="1">IF(ISNUMBER(A1897),INDIRECT(CONCATENATE("'Instrument List'!E",(MATCH(E1897,'Instrument List'!A:A,0))-0)),"")</f>
        <v/>
      </c>
      <c r="BB1897" s="181" t="str">
        <f t="shared" si="670"/>
        <v/>
      </c>
      <c r="BC1897" s="181" t="str">
        <f t="shared" si="671"/>
        <v/>
      </c>
      <c r="BD1897" s="181" t="str">
        <f ca="1">IF(ISNUMBER(A1897),INDIRECT(CONCATENATE("'Instrument List'!F",(MATCH(E1897,'Instrument List'!A:A,0))-0)),"")</f>
        <v/>
      </c>
    </row>
    <row r="1898" spans="1:56">
      <c r="A1898" s="223" t="str">
        <f t="shared" si="651"/>
        <v/>
      </c>
      <c r="B1898" s="224"/>
      <c r="C1898" s="225"/>
      <c r="D1898" s="182"/>
      <c r="E1898" s="182"/>
      <c r="F1898" s="182"/>
      <c r="G1898" s="203"/>
      <c r="H1898" s="218"/>
      <c r="I1898" s="213"/>
      <c r="J1898" s="207"/>
      <c r="K1898" s="213"/>
      <c r="L1898" s="207"/>
      <c r="M1898" s="213"/>
      <c r="N1898" s="207"/>
      <c r="O1898" s="183" t="str">
        <f t="shared" si="652"/>
        <v/>
      </c>
      <c r="P1898" s="184"/>
      <c r="Q1898" s="184"/>
      <c r="R1898" s="275"/>
      <c r="S1898" s="185" t="str">
        <f t="shared" si="653"/>
        <v/>
      </c>
      <c r="T1898" s="185" t="str">
        <f t="shared" si="654"/>
        <v/>
      </c>
      <c r="U1898" s="275"/>
      <c r="V1898" s="275"/>
      <c r="W1898" s="276" t="str">
        <f t="shared" si="655"/>
        <v/>
      </c>
      <c r="X1898" s="276" t="str">
        <f t="shared" si="656"/>
        <v/>
      </c>
      <c r="Y1898" s="276" t="str">
        <f t="shared" si="657"/>
        <v/>
      </c>
      <c r="Z1898" s="275"/>
      <c r="AA1898" s="184"/>
      <c r="AB1898" s="184"/>
      <c r="AC1898" s="185" t="str">
        <f t="shared" si="658"/>
        <v/>
      </c>
      <c r="AD1898" s="185" t="str">
        <f t="shared" si="659"/>
        <v/>
      </c>
      <c r="AE1898" s="186"/>
      <c r="AF1898" s="187" t="str">
        <f t="shared" si="660"/>
        <v/>
      </c>
      <c r="AG1898" s="182"/>
      <c r="AH1898" s="184"/>
      <c r="AI1898" s="184"/>
      <c r="AJ1898" s="182"/>
      <c r="AK1898" s="188" t="str">
        <f t="shared" si="661"/>
        <v/>
      </c>
      <c r="AL1898" s="188" t="str">
        <f t="shared" si="662"/>
        <v/>
      </c>
      <c r="AM1898" s="188" t="str">
        <f t="shared" si="663"/>
        <v/>
      </c>
      <c r="AN1898" s="359" t="str">
        <f>IF(Overview!$K$17='Internal Calcs'!$P$22,IF(AK1898="","",AK1898),IF(Overview!$K$17='Internal Calcs'!$P$23,IF(AK1898="","",AK1898),IF(ISNUMBER(A1898),(IF(F1898="Short",G1898-H1898,H1898-G1898)*AZ1898-AX1898),"")))</f>
        <v/>
      </c>
      <c r="AO1898" s="401" t="str">
        <f>IF(Overview!$K$17='Internal Calcs'!$P$22,IF(AL1898="","",AL1898),IF(Overview!$K$17='Internal Calcs'!$P$23,IF(AL1898="","",AL1898),IF(ISNUMBER(A1898),IF(AL1898="",(IF(F1898="Short",G1898-H1898,H1898-G1898)*AZ1898-AX1898),(IF(F1898="Short",G1898-J1898,J1898-G1898)*AZ1898-AX1898)),"")))</f>
        <v/>
      </c>
      <c r="AP1898" s="359" t="str">
        <f>IF(Overview!$K$17='Internal Calcs'!$P$22,"",IF(Overview!$K$17='Internal Calcs'!$P$23,IF(AM1898="","",AM1898),IF(ISNUMBER(A1898),IF(AM1898="",(IF(F1898="Short",G1898-H1898,H1898-G1898)*AZ1898-AX1898),(IF(F1898="Short",G1898-L1898,L1898-G1898)*AZ1898-AX1898)),"")))</f>
        <v/>
      </c>
      <c r="AQ1898" s="188" t="str">
        <f t="shared" si="664"/>
        <v/>
      </c>
      <c r="AR1898" s="188" t="str">
        <f t="shared" si="665"/>
        <v/>
      </c>
      <c r="AS1898" s="188" t="str">
        <f t="shared" si="666"/>
        <v/>
      </c>
      <c r="AT1898" s="188" t="str">
        <f>IF(ISNUMBER(A1898),MAX($AS$2:AS1898)-AS1898,"")</f>
        <v/>
      </c>
      <c r="AU1898" s="189" t="str">
        <f t="shared" si="667"/>
        <v/>
      </c>
      <c r="AV1898" s="190" t="str">
        <f t="shared" si="668"/>
        <v/>
      </c>
      <c r="AW1898" s="190" t="str">
        <f t="shared" si="669"/>
        <v/>
      </c>
      <c r="AX1898" s="191" t="str">
        <f ca="1">IF(ISNUMBER($A1898),INDIRECT(CONCATENATE("'Instrument List'!B",(MATCH(E1898,'Instrument List'!A:A,0))-0)),"")</f>
        <v/>
      </c>
      <c r="AY1898" s="191" t="str">
        <f ca="1">IF(ISNUMBER($A1898),INDIRECT(CONCATENATE("'Instrument List'!D",(MATCH(E1898,'Instrument List'!A:A,0))-0)),"")</f>
        <v/>
      </c>
      <c r="AZ1898" s="191" t="str">
        <f ca="1">IF(ISNUMBER($A1898),INDIRECT(CONCATENATE("'Instrument List'!C",(MATCH(E1898,'Instrument List'!A:A,0))-0)),"")</f>
        <v/>
      </c>
      <c r="BA1898" s="192" t="str">
        <f ca="1">IF(ISNUMBER(A1898),INDIRECT(CONCATENATE("'Instrument List'!E",(MATCH(E1898,'Instrument List'!A:A,0))-0)),"")</f>
        <v/>
      </c>
      <c r="BB1898" s="193" t="str">
        <f t="shared" si="670"/>
        <v/>
      </c>
      <c r="BC1898" s="193" t="str">
        <f t="shared" si="671"/>
        <v/>
      </c>
      <c r="BD1898" s="193" t="str">
        <f ca="1">IF(ISNUMBER(A1898),INDIRECT(CONCATENATE("'Instrument List'!F",(MATCH(E1898,'Instrument List'!A:A,0))-0)),"")</f>
        <v/>
      </c>
    </row>
    <row r="1899" spans="1:56">
      <c r="A1899" s="220" t="str">
        <f t="shared" si="651"/>
        <v/>
      </c>
      <c r="B1899" s="221"/>
      <c r="C1899" s="222"/>
      <c r="D1899" s="169"/>
      <c r="E1899" s="169"/>
      <c r="F1899" s="169"/>
      <c r="G1899" s="202"/>
      <c r="H1899" s="217"/>
      <c r="I1899" s="212"/>
      <c r="J1899" s="206"/>
      <c r="K1899" s="212"/>
      <c r="L1899" s="206"/>
      <c r="M1899" s="212"/>
      <c r="N1899" s="206"/>
      <c r="O1899" s="170" t="str">
        <f t="shared" si="652"/>
        <v/>
      </c>
      <c r="P1899" s="171"/>
      <c r="Q1899" s="171"/>
      <c r="R1899" s="171"/>
      <c r="S1899" s="172" t="str">
        <f t="shared" si="653"/>
        <v/>
      </c>
      <c r="T1899" s="172" t="str">
        <f t="shared" si="654"/>
        <v/>
      </c>
      <c r="U1899" s="171"/>
      <c r="V1899" s="171"/>
      <c r="W1899" s="173" t="str">
        <f t="shared" si="655"/>
        <v/>
      </c>
      <c r="X1899" s="173" t="str">
        <f t="shared" si="656"/>
        <v/>
      </c>
      <c r="Y1899" s="173" t="str">
        <f t="shared" si="657"/>
        <v/>
      </c>
      <c r="Z1899" s="171"/>
      <c r="AA1899" s="171"/>
      <c r="AB1899" s="171"/>
      <c r="AC1899" s="172" t="str">
        <f t="shared" si="658"/>
        <v/>
      </c>
      <c r="AD1899" s="172" t="str">
        <f t="shared" si="659"/>
        <v/>
      </c>
      <c r="AE1899" s="174"/>
      <c r="AF1899" s="175" t="str">
        <f t="shared" si="660"/>
        <v/>
      </c>
      <c r="AG1899" s="169"/>
      <c r="AH1899" s="171"/>
      <c r="AI1899" s="171"/>
      <c r="AJ1899" s="169"/>
      <c r="AK1899" s="176" t="str">
        <f t="shared" si="661"/>
        <v/>
      </c>
      <c r="AL1899" s="176" t="str">
        <f t="shared" si="662"/>
        <v/>
      </c>
      <c r="AM1899" s="176" t="str">
        <f t="shared" si="663"/>
        <v/>
      </c>
      <c r="AN1899" s="359" t="str">
        <f>IF(Overview!$K$17='Internal Calcs'!$P$22,IF(AK1899="","",AK1899),IF(Overview!$K$17='Internal Calcs'!$P$23,IF(AK1899="","",AK1899),IF(ISNUMBER(A1899),(IF(F1899="Short",G1899-H1899,H1899-G1899)*AZ1899-AX1899),"")))</f>
        <v/>
      </c>
      <c r="AO1899" s="401" t="str">
        <f>IF(Overview!$K$17='Internal Calcs'!$P$22,IF(AL1899="","",AL1899),IF(Overview!$K$17='Internal Calcs'!$P$23,IF(AL1899="","",AL1899),IF(ISNUMBER(A1899),IF(AL1899="",(IF(F1899="Short",G1899-H1899,H1899-G1899)*AZ1899-AX1899),(IF(F1899="Short",G1899-J1899,J1899-G1899)*AZ1899-AX1899)),"")))</f>
        <v/>
      </c>
      <c r="AP1899" s="359" t="str">
        <f>IF(Overview!$K$17='Internal Calcs'!$P$22,"",IF(Overview!$K$17='Internal Calcs'!$P$23,IF(AM1899="","",AM1899),IF(ISNUMBER(A1899),IF(AM1899="",(IF(F1899="Short",G1899-H1899,H1899-G1899)*AZ1899-AX1899),(IF(F1899="Short",G1899-L1899,L1899-G1899)*AZ1899-AX1899)),"")))</f>
        <v/>
      </c>
      <c r="AQ1899" s="176" t="str">
        <f t="shared" si="664"/>
        <v/>
      </c>
      <c r="AR1899" s="176" t="str">
        <f t="shared" si="665"/>
        <v/>
      </c>
      <c r="AS1899" s="176" t="str">
        <f t="shared" si="666"/>
        <v/>
      </c>
      <c r="AT1899" s="176" t="str">
        <f>IF(ISNUMBER(A1899),MAX($AS$2:AS1899)-AS1899,"")</f>
        <v/>
      </c>
      <c r="AU1899" s="177" t="str">
        <f t="shared" si="667"/>
        <v/>
      </c>
      <c r="AV1899" s="178" t="str">
        <f t="shared" si="668"/>
        <v/>
      </c>
      <c r="AW1899" s="178" t="str">
        <f t="shared" si="669"/>
        <v/>
      </c>
      <c r="AX1899" s="179" t="str">
        <f ca="1">IF(ISNUMBER($A1899),INDIRECT(CONCATENATE("'Instrument List'!B",(MATCH(E1899,'Instrument List'!A:A,0))-0)),"")</f>
        <v/>
      </c>
      <c r="AY1899" s="179" t="str">
        <f ca="1">IF(ISNUMBER($A1899),INDIRECT(CONCATENATE("'Instrument List'!D",(MATCH(E1899,'Instrument List'!A:A,0))-0)),"")</f>
        <v/>
      </c>
      <c r="AZ1899" s="179" t="str">
        <f ca="1">IF(ISNUMBER($A1899),INDIRECT(CONCATENATE("'Instrument List'!C",(MATCH(E1899,'Instrument List'!A:A,0))-0)),"")</f>
        <v/>
      </c>
      <c r="BA1899" s="180" t="str">
        <f ca="1">IF(ISNUMBER(A1899),INDIRECT(CONCATENATE("'Instrument List'!E",(MATCH(E1899,'Instrument List'!A:A,0))-0)),"")</f>
        <v/>
      </c>
      <c r="BB1899" s="181" t="str">
        <f t="shared" si="670"/>
        <v/>
      </c>
      <c r="BC1899" s="181" t="str">
        <f t="shared" si="671"/>
        <v/>
      </c>
      <c r="BD1899" s="181" t="str">
        <f ca="1">IF(ISNUMBER(A1899),INDIRECT(CONCATENATE("'Instrument List'!F",(MATCH(E1899,'Instrument List'!A:A,0))-0)),"")</f>
        <v/>
      </c>
    </row>
    <row r="1900" spans="1:56">
      <c r="A1900" s="223" t="str">
        <f t="shared" si="651"/>
        <v/>
      </c>
      <c r="B1900" s="224"/>
      <c r="C1900" s="225"/>
      <c r="D1900" s="182"/>
      <c r="E1900" s="182"/>
      <c r="F1900" s="182"/>
      <c r="G1900" s="203"/>
      <c r="H1900" s="218"/>
      <c r="I1900" s="213"/>
      <c r="J1900" s="207"/>
      <c r="K1900" s="213"/>
      <c r="L1900" s="207"/>
      <c r="M1900" s="213"/>
      <c r="N1900" s="207"/>
      <c r="O1900" s="183" t="str">
        <f t="shared" si="652"/>
        <v/>
      </c>
      <c r="P1900" s="184"/>
      <c r="Q1900" s="184"/>
      <c r="R1900" s="275"/>
      <c r="S1900" s="185" t="str">
        <f t="shared" si="653"/>
        <v/>
      </c>
      <c r="T1900" s="185" t="str">
        <f t="shared" si="654"/>
        <v/>
      </c>
      <c r="U1900" s="275"/>
      <c r="V1900" s="275"/>
      <c r="W1900" s="276" t="str">
        <f t="shared" si="655"/>
        <v/>
      </c>
      <c r="X1900" s="276" t="str">
        <f t="shared" si="656"/>
        <v/>
      </c>
      <c r="Y1900" s="276" t="str">
        <f t="shared" si="657"/>
        <v/>
      </c>
      <c r="Z1900" s="275"/>
      <c r="AA1900" s="184"/>
      <c r="AB1900" s="184"/>
      <c r="AC1900" s="185" t="str">
        <f t="shared" si="658"/>
        <v/>
      </c>
      <c r="AD1900" s="185" t="str">
        <f t="shared" si="659"/>
        <v/>
      </c>
      <c r="AE1900" s="186"/>
      <c r="AF1900" s="187" t="str">
        <f t="shared" si="660"/>
        <v/>
      </c>
      <c r="AG1900" s="182"/>
      <c r="AH1900" s="184"/>
      <c r="AI1900" s="184"/>
      <c r="AJ1900" s="182"/>
      <c r="AK1900" s="188" t="str">
        <f t="shared" si="661"/>
        <v/>
      </c>
      <c r="AL1900" s="188" t="str">
        <f t="shared" si="662"/>
        <v/>
      </c>
      <c r="AM1900" s="188" t="str">
        <f t="shared" si="663"/>
        <v/>
      </c>
      <c r="AN1900" s="359" t="str">
        <f>IF(Overview!$K$17='Internal Calcs'!$P$22,IF(AK1900="","",AK1900),IF(Overview!$K$17='Internal Calcs'!$P$23,IF(AK1900="","",AK1900),IF(ISNUMBER(A1900),(IF(F1900="Short",G1900-H1900,H1900-G1900)*AZ1900-AX1900),"")))</f>
        <v/>
      </c>
      <c r="AO1900" s="401" t="str">
        <f>IF(Overview!$K$17='Internal Calcs'!$P$22,IF(AL1900="","",AL1900),IF(Overview!$K$17='Internal Calcs'!$P$23,IF(AL1900="","",AL1900),IF(ISNUMBER(A1900),IF(AL1900="",(IF(F1900="Short",G1900-H1900,H1900-G1900)*AZ1900-AX1900),(IF(F1900="Short",G1900-J1900,J1900-G1900)*AZ1900-AX1900)),"")))</f>
        <v/>
      </c>
      <c r="AP1900" s="359" t="str">
        <f>IF(Overview!$K$17='Internal Calcs'!$P$22,"",IF(Overview!$K$17='Internal Calcs'!$P$23,IF(AM1900="","",AM1900),IF(ISNUMBER(A1900),IF(AM1900="",(IF(F1900="Short",G1900-H1900,H1900-G1900)*AZ1900-AX1900),(IF(F1900="Short",G1900-L1900,L1900-G1900)*AZ1900-AX1900)),"")))</f>
        <v/>
      </c>
      <c r="AQ1900" s="188" t="str">
        <f t="shared" si="664"/>
        <v/>
      </c>
      <c r="AR1900" s="188" t="str">
        <f t="shared" si="665"/>
        <v/>
      </c>
      <c r="AS1900" s="188" t="str">
        <f t="shared" si="666"/>
        <v/>
      </c>
      <c r="AT1900" s="188" t="str">
        <f>IF(ISNUMBER(A1900),MAX($AS$2:AS1900)-AS1900,"")</f>
        <v/>
      </c>
      <c r="AU1900" s="189" t="str">
        <f t="shared" si="667"/>
        <v/>
      </c>
      <c r="AV1900" s="190" t="str">
        <f t="shared" si="668"/>
        <v/>
      </c>
      <c r="AW1900" s="190" t="str">
        <f t="shared" si="669"/>
        <v/>
      </c>
      <c r="AX1900" s="191" t="str">
        <f ca="1">IF(ISNUMBER($A1900),INDIRECT(CONCATENATE("'Instrument List'!B",(MATCH(E1900,'Instrument List'!A:A,0))-0)),"")</f>
        <v/>
      </c>
      <c r="AY1900" s="191" t="str">
        <f ca="1">IF(ISNUMBER($A1900),INDIRECT(CONCATENATE("'Instrument List'!D",(MATCH(E1900,'Instrument List'!A:A,0))-0)),"")</f>
        <v/>
      </c>
      <c r="AZ1900" s="191" t="str">
        <f ca="1">IF(ISNUMBER($A1900),INDIRECT(CONCATENATE("'Instrument List'!C",(MATCH(E1900,'Instrument List'!A:A,0))-0)),"")</f>
        <v/>
      </c>
      <c r="BA1900" s="192" t="str">
        <f ca="1">IF(ISNUMBER(A1900),INDIRECT(CONCATENATE("'Instrument List'!E",(MATCH(E1900,'Instrument List'!A:A,0))-0)),"")</f>
        <v/>
      </c>
      <c r="BB1900" s="193" t="str">
        <f t="shared" si="670"/>
        <v/>
      </c>
      <c r="BC1900" s="193" t="str">
        <f t="shared" si="671"/>
        <v/>
      </c>
      <c r="BD1900" s="193" t="str">
        <f ca="1">IF(ISNUMBER(A1900),INDIRECT(CONCATENATE("'Instrument List'!F",(MATCH(E1900,'Instrument List'!A:A,0))-0)),"")</f>
        <v/>
      </c>
    </row>
    <row r="1901" spans="1:56">
      <c r="A1901" s="220" t="str">
        <f t="shared" si="651"/>
        <v/>
      </c>
      <c r="B1901" s="221"/>
      <c r="C1901" s="222"/>
      <c r="D1901" s="169"/>
      <c r="E1901" s="169"/>
      <c r="F1901" s="169"/>
      <c r="G1901" s="202"/>
      <c r="H1901" s="217"/>
      <c r="I1901" s="212"/>
      <c r="J1901" s="206"/>
      <c r="K1901" s="212"/>
      <c r="L1901" s="206"/>
      <c r="M1901" s="212"/>
      <c r="N1901" s="206"/>
      <c r="O1901" s="170" t="str">
        <f t="shared" si="652"/>
        <v/>
      </c>
      <c r="P1901" s="171"/>
      <c r="Q1901" s="171"/>
      <c r="R1901" s="171"/>
      <c r="S1901" s="172" t="str">
        <f t="shared" si="653"/>
        <v/>
      </c>
      <c r="T1901" s="172" t="str">
        <f t="shared" si="654"/>
        <v/>
      </c>
      <c r="U1901" s="171"/>
      <c r="V1901" s="171"/>
      <c r="W1901" s="173" t="str">
        <f t="shared" si="655"/>
        <v/>
      </c>
      <c r="X1901" s="173" t="str">
        <f t="shared" si="656"/>
        <v/>
      </c>
      <c r="Y1901" s="173" t="str">
        <f t="shared" si="657"/>
        <v/>
      </c>
      <c r="Z1901" s="171"/>
      <c r="AA1901" s="171"/>
      <c r="AB1901" s="171"/>
      <c r="AC1901" s="172" t="str">
        <f t="shared" si="658"/>
        <v/>
      </c>
      <c r="AD1901" s="172" t="str">
        <f t="shared" si="659"/>
        <v/>
      </c>
      <c r="AE1901" s="174"/>
      <c r="AF1901" s="175" t="str">
        <f t="shared" si="660"/>
        <v/>
      </c>
      <c r="AG1901" s="169"/>
      <c r="AH1901" s="171"/>
      <c r="AI1901" s="171"/>
      <c r="AJ1901" s="169"/>
      <c r="AK1901" s="176" t="str">
        <f t="shared" si="661"/>
        <v/>
      </c>
      <c r="AL1901" s="176" t="str">
        <f t="shared" si="662"/>
        <v/>
      </c>
      <c r="AM1901" s="176" t="str">
        <f t="shared" si="663"/>
        <v/>
      </c>
      <c r="AN1901" s="359" t="str">
        <f>IF(Overview!$K$17='Internal Calcs'!$P$22,IF(AK1901="","",AK1901),IF(Overview!$K$17='Internal Calcs'!$P$23,IF(AK1901="","",AK1901),IF(ISNUMBER(A1901),(IF(F1901="Short",G1901-H1901,H1901-G1901)*AZ1901-AX1901),"")))</f>
        <v/>
      </c>
      <c r="AO1901" s="401" t="str">
        <f>IF(Overview!$K$17='Internal Calcs'!$P$22,IF(AL1901="","",AL1901),IF(Overview!$K$17='Internal Calcs'!$P$23,IF(AL1901="","",AL1901),IF(ISNUMBER(A1901),IF(AL1901="",(IF(F1901="Short",G1901-H1901,H1901-G1901)*AZ1901-AX1901),(IF(F1901="Short",G1901-J1901,J1901-G1901)*AZ1901-AX1901)),"")))</f>
        <v/>
      </c>
      <c r="AP1901" s="359" t="str">
        <f>IF(Overview!$K$17='Internal Calcs'!$P$22,"",IF(Overview!$K$17='Internal Calcs'!$P$23,IF(AM1901="","",AM1901),IF(ISNUMBER(A1901),IF(AM1901="",(IF(F1901="Short",G1901-H1901,H1901-G1901)*AZ1901-AX1901),(IF(F1901="Short",G1901-L1901,L1901-G1901)*AZ1901-AX1901)),"")))</f>
        <v/>
      </c>
      <c r="AQ1901" s="176" t="str">
        <f t="shared" si="664"/>
        <v/>
      </c>
      <c r="AR1901" s="176" t="str">
        <f t="shared" si="665"/>
        <v/>
      </c>
      <c r="AS1901" s="176" t="str">
        <f t="shared" si="666"/>
        <v/>
      </c>
      <c r="AT1901" s="176" t="str">
        <f>IF(ISNUMBER(A1901),MAX($AS$2:AS1901)-AS1901,"")</f>
        <v/>
      </c>
      <c r="AU1901" s="177" t="str">
        <f t="shared" si="667"/>
        <v/>
      </c>
      <c r="AV1901" s="178" t="str">
        <f t="shared" si="668"/>
        <v/>
      </c>
      <c r="AW1901" s="178" t="str">
        <f t="shared" si="669"/>
        <v/>
      </c>
      <c r="AX1901" s="179" t="str">
        <f ca="1">IF(ISNUMBER($A1901),INDIRECT(CONCATENATE("'Instrument List'!B",(MATCH(E1901,'Instrument List'!A:A,0))-0)),"")</f>
        <v/>
      </c>
      <c r="AY1901" s="179" t="str">
        <f ca="1">IF(ISNUMBER($A1901),INDIRECT(CONCATENATE("'Instrument List'!D",(MATCH(E1901,'Instrument List'!A:A,0))-0)),"")</f>
        <v/>
      </c>
      <c r="AZ1901" s="179" t="str">
        <f ca="1">IF(ISNUMBER($A1901),INDIRECT(CONCATENATE("'Instrument List'!C",(MATCH(E1901,'Instrument List'!A:A,0))-0)),"")</f>
        <v/>
      </c>
      <c r="BA1901" s="180" t="str">
        <f ca="1">IF(ISNUMBER(A1901),INDIRECT(CONCATENATE("'Instrument List'!E",(MATCH(E1901,'Instrument List'!A:A,0))-0)),"")</f>
        <v/>
      </c>
      <c r="BB1901" s="181" t="str">
        <f t="shared" si="670"/>
        <v/>
      </c>
      <c r="BC1901" s="181" t="str">
        <f t="shared" si="671"/>
        <v/>
      </c>
      <c r="BD1901" s="181" t="str">
        <f ca="1">IF(ISNUMBER(A1901),INDIRECT(CONCATENATE("'Instrument List'!F",(MATCH(E1901,'Instrument List'!A:A,0))-0)),"")</f>
        <v/>
      </c>
    </row>
    <row r="1902" spans="1:56">
      <c r="A1902" s="223" t="str">
        <f t="shared" si="651"/>
        <v/>
      </c>
      <c r="B1902" s="224"/>
      <c r="C1902" s="225"/>
      <c r="D1902" s="182"/>
      <c r="E1902" s="182"/>
      <c r="F1902" s="182"/>
      <c r="G1902" s="203"/>
      <c r="H1902" s="218"/>
      <c r="I1902" s="213"/>
      <c r="J1902" s="207"/>
      <c r="K1902" s="213"/>
      <c r="L1902" s="207"/>
      <c r="M1902" s="213"/>
      <c r="N1902" s="207"/>
      <c r="O1902" s="183" t="str">
        <f t="shared" si="652"/>
        <v/>
      </c>
      <c r="P1902" s="184"/>
      <c r="Q1902" s="184"/>
      <c r="R1902" s="275"/>
      <c r="S1902" s="185" t="str">
        <f t="shared" si="653"/>
        <v/>
      </c>
      <c r="T1902" s="185" t="str">
        <f t="shared" si="654"/>
        <v/>
      </c>
      <c r="U1902" s="275"/>
      <c r="V1902" s="275"/>
      <c r="W1902" s="276" t="str">
        <f t="shared" si="655"/>
        <v/>
      </c>
      <c r="X1902" s="276" t="str">
        <f t="shared" si="656"/>
        <v/>
      </c>
      <c r="Y1902" s="276" t="str">
        <f t="shared" si="657"/>
        <v/>
      </c>
      <c r="Z1902" s="275"/>
      <c r="AA1902" s="184"/>
      <c r="AB1902" s="184"/>
      <c r="AC1902" s="185" t="str">
        <f t="shared" si="658"/>
        <v/>
      </c>
      <c r="AD1902" s="185" t="str">
        <f t="shared" si="659"/>
        <v/>
      </c>
      <c r="AE1902" s="186"/>
      <c r="AF1902" s="187" t="str">
        <f t="shared" si="660"/>
        <v/>
      </c>
      <c r="AG1902" s="182"/>
      <c r="AH1902" s="184"/>
      <c r="AI1902" s="184"/>
      <c r="AJ1902" s="182"/>
      <c r="AK1902" s="188" t="str">
        <f t="shared" si="661"/>
        <v/>
      </c>
      <c r="AL1902" s="188" t="str">
        <f t="shared" si="662"/>
        <v/>
      </c>
      <c r="AM1902" s="188" t="str">
        <f t="shared" si="663"/>
        <v/>
      </c>
      <c r="AN1902" s="359" t="str">
        <f>IF(Overview!$K$17='Internal Calcs'!$P$22,IF(AK1902="","",AK1902),IF(Overview!$K$17='Internal Calcs'!$P$23,IF(AK1902="","",AK1902),IF(ISNUMBER(A1902),(IF(F1902="Short",G1902-H1902,H1902-G1902)*AZ1902-AX1902),"")))</f>
        <v/>
      </c>
      <c r="AO1902" s="401" t="str">
        <f>IF(Overview!$K$17='Internal Calcs'!$P$22,IF(AL1902="","",AL1902),IF(Overview!$K$17='Internal Calcs'!$P$23,IF(AL1902="","",AL1902),IF(ISNUMBER(A1902),IF(AL1902="",(IF(F1902="Short",G1902-H1902,H1902-G1902)*AZ1902-AX1902),(IF(F1902="Short",G1902-J1902,J1902-G1902)*AZ1902-AX1902)),"")))</f>
        <v/>
      </c>
      <c r="AP1902" s="359" t="str">
        <f>IF(Overview!$K$17='Internal Calcs'!$P$22,"",IF(Overview!$K$17='Internal Calcs'!$P$23,IF(AM1902="","",AM1902),IF(ISNUMBER(A1902),IF(AM1902="",(IF(F1902="Short",G1902-H1902,H1902-G1902)*AZ1902-AX1902),(IF(F1902="Short",G1902-L1902,L1902-G1902)*AZ1902-AX1902)),"")))</f>
        <v/>
      </c>
      <c r="AQ1902" s="188" t="str">
        <f t="shared" si="664"/>
        <v/>
      </c>
      <c r="AR1902" s="188" t="str">
        <f t="shared" si="665"/>
        <v/>
      </c>
      <c r="AS1902" s="188" t="str">
        <f t="shared" si="666"/>
        <v/>
      </c>
      <c r="AT1902" s="188" t="str">
        <f>IF(ISNUMBER(A1902),MAX($AS$2:AS1902)-AS1902,"")</f>
        <v/>
      </c>
      <c r="AU1902" s="189" t="str">
        <f t="shared" si="667"/>
        <v/>
      </c>
      <c r="AV1902" s="190" t="str">
        <f t="shared" si="668"/>
        <v/>
      </c>
      <c r="AW1902" s="190" t="str">
        <f t="shared" si="669"/>
        <v/>
      </c>
      <c r="AX1902" s="191" t="str">
        <f ca="1">IF(ISNUMBER($A1902),INDIRECT(CONCATENATE("'Instrument List'!B",(MATCH(E1902,'Instrument List'!A:A,0))-0)),"")</f>
        <v/>
      </c>
      <c r="AY1902" s="191" t="str">
        <f ca="1">IF(ISNUMBER($A1902),INDIRECT(CONCATENATE("'Instrument List'!D",(MATCH(E1902,'Instrument List'!A:A,0))-0)),"")</f>
        <v/>
      </c>
      <c r="AZ1902" s="191" t="str">
        <f ca="1">IF(ISNUMBER($A1902),INDIRECT(CONCATENATE("'Instrument List'!C",(MATCH(E1902,'Instrument List'!A:A,0))-0)),"")</f>
        <v/>
      </c>
      <c r="BA1902" s="192" t="str">
        <f ca="1">IF(ISNUMBER(A1902),INDIRECT(CONCATENATE("'Instrument List'!E",(MATCH(E1902,'Instrument List'!A:A,0))-0)),"")</f>
        <v/>
      </c>
      <c r="BB1902" s="193" t="str">
        <f t="shared" si="670"/>
        <v/>
      </c>
      <c r="BC1902" s="193" t="str">
        <f t="shared" si="671"/>
        <v/>
      </c>
      <c r="BD1902" s="193" t="str">
        <f ca="1">IF(ISNUMBER(A1902),INDIRECT(CONCATENATE("'Instrument List'!F",(MATCH(E1902,'Instrument List'!A:A,0))-0)),"")</f>
        <v/>
      </c>
    </row>
    <row r="1903" spans="1:56">
      <c r="A1903" s="220" t="str">
        <f t="shared" si="651"/>
        <v/>
      </c>
      <c r="B1903" s="221"/>
      <c r="C1903" s="222"/>
      <c r="D1903" s="169"/>
      <c r="E1903" s="169"/>
      <c r="F1903" s="169"/>
      <c r="G1903" s="202"/>
      <c r="H1903" s="217"/>
      <c r="I1903" s="212"/>
      <c r="J1903" s="206"/>
      <c r="K1903" s="212"/>
      <c r="L1903" s="206"/>
      <c r="M1903" s="212"/>
      <c r="N1903" s="206"/>
      <c r="O1903" s="170" t="str">
        <f t="shared" si="652"/>
        <v/>
      </c>
      <c r="P1903" s="171"/>
      <c r="Q1903" s="171"/>
      <c r="R1903" s="171"/>
      <c r="S1903" s="172" t="str">
        <f t="shared" si="653"/>
        <v/>
      </c>
      <c r="T1903" s="172" t="str">
        <f t="shared" si="654"/>
        <v/>
      </c>
      <c r="U1903" s="171"/>
      <c r="V1903" s="171"/>
      <c r="W1903" s="173" t="str">
        <f t="shared" si="655"/>
        <v/>
      </c>
      <c r="X1903" s="173" t="str">
        <f t="shared" si="656"/>
        <v/>
      </c>
      <c r="Y1903" s="173" t="str">
        <f t="shared" si="657"/>
        <v/>
      </c>
      <c r="Z1903" s="171"/>
      <c r="AA1903" s="171"/>
      <c r="AB1903" s="171"/>
      <c r="AC1903" s="172" t="str">
        <f t="shared" si="658"/>
        <v/>
      </c>
      <c r="AD1903" s="172" t="str">
        <f t="shared" si="659"/>
        <v/>
      </c>
      <c r="AE1903" s="174"/>
      <c r="AF1903" s="175" t="str">
        <f t="shared" si="660"/>
        <v/>
      </c>
      <c r="AG1903" s="169"/>
      <c r="AH1903" s="171"/>
      <c r="AI1903" s="171"/>
      <c r="AJ1903" s="169"/>
      <c r="AK1903" s="176" t="str">
        <f t="shared" si="661"/>
        <v/>
      </c>
      <c r="AL1903" s="176" t="str">
        <f t="shared" si="662"/>
        <v/>
      </c>
      <c r="AM1903" s="176" t="str">
        <f t="shared" si="663"/>
        <v/>
      </c>
      <c r="AN1903" s="359" t="str">
        <f>IF(Overview!$K$17='Internal Calcs'!$P$22,IF(AK1903="","",AK1903),IF(Overview!$K$17='Internal Calcs'!$P$23,IF(AK1903="","",AK1903),IF(ISNUMBER(A1903),(IF(F1903="Short",G1903-H1903,H1903-G1903)*AZ1903-AX1903),"")))</f>
        <v/>
      </c>
      <c r="AO1903" s="401" t="str">
        <f>IF(Overview!$K$17='Internal Calcs'!$P$22,IF(AL1903="","",AL1903),IF(Overview!$K$17='Internal Calcs'!$P$23,IF(AL1903="","",AL1903),IF(ISNUMBER(A1903),IF(AL1903="",(IF(F1903="Short",G1903-H1903,H1903-G1903)*AZ1903-AX1903),(IF(F1903="Short",G1903-J1903,J1903-G1903)*AZ1903-AX1903)),"")))</f>
        <v/>
      </c>
      <c r="AP1903" s="359" t="str">
        <f>IF(Overview!$K$17='Internal Calcs'!$P$22,"",IF(Overview!$K$17='Internal Calcs'!$P$23,IF(AM1903="","",AM1903),IF(ISNUMBER(A1903),IF(AM1903="",(IF(F1903="Short",G1903-H1903,H1903-G1903)*AZ1903-AX1903),(IF(F1903="Short",G1903-L1903,L1903-G1903)*AZ1903-AX1903)),"")))</f>
        <v/>
      </c>
      <c r="AQ1903" s="176" t="str">
        <f t="shared" si="664"/>
        <v/>
      </c>
      <c r="AR1903" s="176" t="str">
        <f t="shared" si="665"/>
        <v/>
      </c>
      <c r="AS1903" s="176" t="str">
        <f t="shared" si="666"/>
        <v/>
      </c>
      <c r="AT1903" s="176" t="str">
        <f>IF(ISNUMBER(A1903),MAX($AS$2:AS1903)-AS1903,"")</f>
        <v/>
      </c>
      <c r="AU1903" s="177" t="str">
        <f t="shared" si="667"/>
        <v/>
      </c>
      <c r="AV1903" s="178" t="str">
        <f t="shared" si="668"/>
        <v/>
      </c>
      <c r="AW1903" s="178" t="str">
        <f t="shared" si="669"/>
        <v/>
      </c>
      <c r="AX1903" s="179" t="str">
        <f ca="1">IF(ISNUMBER($A1903),INDIRECT(CONCATENATE("'Instrument List'!B",(MATCH(E1903,'Instrument List'!A:A,0))-0)),"")</f>
        <v/>
      </c>
      <c r="AY1903" s="179" t="str">
        <f ca="1">IF(ISNUMBER($A1903),INDIRECT(CONCATENATE("'Instrument List'!D",(MATCH(E1903,'Instrument List'!A:A,0))-0)),"")</f>
        <v/>
      </c>
      <c r="AZ1903" s="179" t="str">
        <f ca="1">IF(ISNUMBER($A1903),INDIRECT(CONCATENATE("'Instrument List'!C",(MATCH(E1903,'Instrument List'!A:A,0))-0)),"")</f>
        <v/>
      </c>
      <c r="BA1903" s="180" t="str">
        <f ca="1">IF(ISNUMBER(A1903),INDIRECT(CONCATENATE("'Instrument List'!E",(MATCH(E1903,'Instrument List'!A:A,0))-0)),"")</f>
        <v/>
      </c>
      <c r="BB1903" s="181" t="str">
        <f t="shared" si="670"/>
        <v/>
      </c>
      <c r="BC1903" s="181" t="str">
        <f t="shared" si="671"/>
        <v/>
      </c>
      <c r="BD1903" s="181" t="str">
        <f ca="1">IF(ISNUMBER(A1903),INDIRECT(CONCATENATE("'Instrument List'!F",(MATCH(E1903,'Instrument List'!A:A,0))-0)),"")</f>
        <v/>
      </c>
    </row>
    <row r="1904" spans="1:56">
      <c r="A1904" s="223" t="str">
        <f t="shared" si="651"/>
        <v/>
      </c>
      <c r="B1904" s="224"/>
      <c r="C1904" s="225"/>
      <c r="D1904" s="182"/>
      <c r="E1904" s="182"/>
      <c r="F1904" s="182"/>
      <c r="G1904" s="203"/>
      <c r="H1904" s="218"/>
      <c r="I1904" s="213"/>
      <c r="J1904" s="207"/>
      <c r="K1904" s="213"/>
      <c r="L1904" s="207"/>
      <c r="M1904" s="213"/>
      <c r="N1904" s="207"/>
      <c r="O1904" s="183" t="str">
        <f t="shared" si="652"/>
        <v/>
      </c>
      <c r="P1904" s="184"/>
      <c r="Q1904" s="184"/>
      <c r="R1904" s="275"/>
      <c r="S1904" s="185" t="str">
        <f t="shared" si="653"/>
        <v/>
      </c>
      <c r="T1904" s="185" t="str">
        <f t="shared" si="654"/>
        <v/>
      </c>
      <c r="U1904" s="275"/>
      <c r="V1904" s="275"/>
      <c r="W1904" s="276" t="str">
        <f t="shared" si="655"/>
        <v/>
      </c>
      <c r="X1904" s="276" t="str">
        <f t="shared" si="656"/>
        <v/>
      </c>
      <c r="Y1904" s="276" t="str">
        <f t="shared" si="657"/>
        <v/>
      </c>
      <c r="Z1904" s="275"/>
      <c r="AA1904" s="184"/>
      <c r="AB1904" s="184"/>
      <c r="AC1904" s="185" t="str">
        <f t="shared" si="658"/>
        <v/>
      </c>
      <c r="AD1904" s="185" t="str">
        <f t="shared" si="659"/>
        <v/>
      </c>
      <c r="AE1904" s="186"/>
      <c r="AF1904" s="187" t="str">
        <f t="shared" si="660"/>
        <v/>
      </c>
      <c r="AG1904" s="182"/>
      <c r="AH1904" s="184"/>
      <c r="AI1904" s="184"/>
      <c r="AJ1904" s="182"/>
      <c r="AK1904" s="188" t="str">
        <f t="shared" si="661"/>
        <v/>
      </c>
      <c r="AL1904" s="188" t="str">
        <f t="shared" si="662"/>
        <v/>
      </c>
      <c r="AM1904" s="188" t="str">
        <f t="shared" si="663"/>
        <v/>
      </c>
      <c r="AN1904" s="359" t="str">
        <f>IF(Overview!$K$17='Internal Calcs'!$P$22,IF(AK1904="","",AK1904),IF(Overview!$K$17='Internal Calcs'!$P$23,IF(AK1904="","",AK1904),IF(ISNUMBER(A1904),(IF(F1904="Short",G1904-H1904,H1904-G1904)*AZ1904-AX1904),"")))</f>
        <v/>
      </c>
      <c r="AO1904" s="401" t="str">
        <f>IF(Overview!$K$17='Internal Calcs'!$P$22,IF(AL1904="","",AL1904),IF(Overview!$K$17='Internal Calcs'!$P$23,IF(AL1904="","",AL1904),IF(ISNUMBER(A1904),IF(AL1904="",(IF(F1904="Short",G1904-H1904,H1904-G1904)*AZ1904-AX1904),(IF(F1904="Short",G1904-J1904,J1904-G1904)*AZ1904-AX1904)),"")))</f>
        <v/>
      </c>
      <c r="AP1904" s="359" t="str">
        <f>IF(Overview!$K$17='Internal Calcs'!$P$22,"",IF(Overview!$K$17='Internal Calcs'!$P$23,IF(AM1904="","",AM1904),IF(ISNUMBER(A1904),IF(AM1904="",(IF(F1904="Short",G1904-H1904,H1904-G1904)*AZ1904-AX1904),(IF(F1904="Short",G1904-L1904,L1904-G1904)*AZ1904-AX1904)),"")))</f>
        <v/>
      </c>
      <c r="AQ1904" s="188" t="str">
        <f t="shared" si="664"/>
        <v/>
      </c>
      <c r="AR1904" s="188" t="str">
        <f t="shared" si="665"/>
        <v/>
      </c>
      <c r="AS1904" s="188" t="str">
        <f t="shared" si="666"/>
        <v/>
      </c>
      <c r="AT1904" s="188" t="str">
        <f>IF(ISNUMBER(A1904),MAX($AS$2:AS1904)-AS1904,"")</f>
        <v/>
      </c>
      <c r="AU1904" s="189" t="str">
        <f t="shared" si="667"/>
        <v/>
      </c>
      <c r="AV1904" s="190" t="str">
        <f t="shared" si="668"/>
        <v/>
      </c>
      <c r="AW1904" s="190" t="str">
        <f t="shared" si="669"/>
        <v/>
      </c>
      <c r="AX1904" s="191" t="str">
        <f ca="1">IF(ISNUMBER($A1904),INDIRECT(CONCATENATE("'Instrument List'!B",(MATCH(E1904,'Instrument List'!A:A,0))-0)),"")</f>
        <v/>
      </c>
      <c r="AY1904" s="191" t="str">
        <f ca="1">IF(ISNUMBER($A1904),INDIRECT(CONCATENATE("'Instrument List'!D",(MATCH(E1904,'Instrument List'!A:A,0))-0)),"")</f>
        <v/>
      </c>
      <c r="AZ1904" s="191" t="str">
        <f ca="1">IF(ISNUMBER($A1904),INDIRECT(CONCATENATE("'Instrument List'!C",(MATCH(E1904,'Instrument List'!A:A,0))-0)),"")</f>
        <v/>
      </c>
      <c r="BA1904" s="192" t="str">
        <f ca="1">IF(ISNUMBER(A1904),INDIRECT(CONCATENATE("'Instrument List'!E",(MATCH(E1904,'Instrument List'!A:A,0))-0)),"")</f>
        <v/>
      </c>
      <c r="BB1904" s="193" t="str">
        <f t="shared" si="670"/>
        <v/>
      </c>
      <c r="BC1904" s="193" t="str">
        <f t="shared" si="671"/>
        <v/>
      </c>
      <c r="BD1904" s="193" t="str">
        <f ca="1">IF(ISNUMBER(A1904),INDIRECT(CONCATENATE("'Instrument List'!F",(MATCH(E1904,'Instrument List'!A:A,0))-0)),"")</f>
        <v/>
      </c>
    </row>
    <row r="1905" spans="1:56">
      <c r="A1905" s="220" t="str">
        <f t="shared" si="651"/>
        <v/>
      </c>
      <c r="B1905" s="221"/>
      <c r="C1905" s="222"/>
      <c r="D1905" s="169"/>
      <c r="E1905" s="169"/>
      <c r="F1905" s="169"/>
      <c r="G1905" s="202"/>
      <c r="H1905" s="217"/>
      <c r="I1905" s="212"/>
      <c r="J1905" s="206"/>
      <c r="K1905" s="212"/>
      <c r="L1905" s="206"/>
      <c r="M1905" s="212"/>
      <c r="N1905" s="206"/>
      <c r="O1905" s="170" t="str">
        <f t="shared" si="652"/>
        <v/>
      </c>
      <c r="P1905" s="171"/>
      <c r="Q1905" s="171"/>
      <c r="R1905" s="171"/>
      <c r="S1905" s="172" t="str">
        <f t="shared" si="653"/>
        <v/>
      </c>
      <c r="T1905" s="172" t="str">
        <f t="shared" si="654"/>
        <v/>
      </c>
      <c r="U1905" s="171"/>
      <c r="V1905" s="171"/>
      <c r="W1905" s="173" t="str">
        <f t="shared" si="655"/>
        <v/>
      </c>
      <c r="X1905" s="173" t="str">
        <f t="shared" si="656"/>
        <v/>
      </c>
      <c r="Y1905" s="173" t="str">
        <f t="shared" si="657"/>
        <v/>
      </c>
      <c r="Z1905" s="171"/>
      <c r="AA1905" s="171"/>
      <c r="AB1905" s="171"/>
      <c r="AC1905" s="172" t="str">
        <f t="shared" si="658"/>
        <v/>
      </c>
      <c r="AD1905" s="172" t="str">
        <f t="shared" si="659"/>
        <v/>
      </c>
      <c r="AE1905" s="174"/>
      <c r="AF1905" s="175" t="str">
        <f t="shared" si="660"/>
        <v/>
      </c>
      <c r="AG1905" s="169"/>
      <c r="AH1905" s="171"/>
      <c r="AI1905" s="171"/>
      <c r="AJ1905" s="169"/>
      <c r="AK1905" s="176" t="str">
        <f t="shared" si="661"/>
        <v/>
      </c>
      <c r="AL1905" s="176" t="str">
        <f t="shared" si="662"/>
        <v/>
      </c>
      <c r="AM1905" s="176" t="str">
        <f t="shared" si="663"/>
        <v/>
      </c>
      <c r="AN1905" s="359" t="str">
        <f>IF(Overview!$K$17='Internal Calcs'!$P$22,IF(AK1905="","",AK1905),IF(Overview!$K$17='Internal Calcs'!$P$23,IF(AK1905="","",AK1905),IF(ISNUMBER(A1905),(IF(F1905="Short",G1905-H1905,H1905-G1905)*AZ1905-AX1905),"")))</f>
        <v/>
      </c>
      <c r="AO1905" s="401" t="str">
        <f>IF(Overview!$K$17='Internal Calcs'!$P$22,IF(AL1905="","",AL1905),IF(Overview!$K$17='Internal Calcs'!$P$23,IF(AL1905="","",AL1905),IF(ISNUMBER(A1905),IF(AL1905="",(IF(F1905="Short",G1905-H1905,H1905-G1905)*AZ1905-AX1905),(IF(F1905="Short",G1905-J1905,J1905-G1905)*AZ1905-AX1905)),"")))</f>
        <v/>
      </c>
      <c r="AP1905" s="359" t="str">
        <f>IF(Overview!$K$17='Internal Calcs'!$P$22,"",IF(Overview!$K$17='Internal Calcs'!$P$23,IF(AM1905="","",AM1905),IF(ISNUMBER(A1905),IF(AM1905="",(IF(F1905="Short",G1905-H1905,H1905-G1905)*AZ1905-AX1905),(IF(F1905="Short",G1905-L1905,L1905-G1905)*AZ1905-AX1905)),"")))</f>
        <v/>
      </c>
      <c r="AQ1905" s="176" t="str">
        <f t="shared" si="664"/>
        <v/>
      </c>
      <c r="AR1905" s="176" t="str">
        <f t="shared" si="665"/>
        <v/>
      </c>
      <c r="AS1905" s="176" t="str">
        <f t="shared" si="666"/>
        <v/>
      </c>
      <c r="AT1905" s="176" t="str">
        <f>IF(ISNUMBER(A1905),MAX($AS$2:AS1905)-AS1905,"")</f>
        <v/>
      </c>
      <c r="AU1905" s="177" t="str">
        <f t="shared" si="667"/>
        <v/>
      </c>
      <c r="AV1905" s="178" t="str">
        <f t="shared" si="668"/>
        <v/>
      </c>
      <c r="AW1905" s="178" t="str">
        <f t="shared" si="669"/>
        <v/>
      </c>
      <c r="AX1905" s="179" t="str">
        <f ca="1">IF(ISNUMBER($A1905),INDIRECT(CONCATENATE("'Instrument List'!B",(MATCH(E1905,'Instrument List'!A:A,0))-0)),"")</f>
        <v/>
      </c>
      <c r="AY1905" s="179" t="str">
        <f ca="1">IF(ISNUMBER($A1905),INDIRECT(CONCATENATE("'Instrument List'!D",(MATCH(E1905,'Instrument List'!A:A,0))-0)),"")</f>
        <v/>
      </c>
      <c r="AZ1905" s="179" t="str">
        <f ca="1">IF(ISNUMBER($A1905),INDIRECT(CONCATENATE("'Instrument List'!C",(MATCH(E1905,'Instrument List'!A:A,0))-0)),"")</f>
        <v/>
      </c>
      <c r="BA1905" s="180" t="str">
        <f ca="1">IF(ISNUMBER(A1905),INDIRECT(CONCATENATE("'Instrument List'!E",(MATCH(E1905,'Instrument List'!A:A,0))-0)),"")</f>
        <v/>
      </c>
      <c r="BB1905" s="181" t="str">
        <f t="shared" si="670"/>
        <v/>
      </c>
      <c r="BC1905" s="181" t="str">
        <f t="shared" si="671"/>
        <v/>
      </c>
      <c r="BD1905" s="181" t="str">
        <f ca="1">IF(ISNUMBER(A1905),INDIRECT(CONCATENATE("'Instrument List'!F",(MATCH(E1905,'Instrument List'!A:A,0))-0)),"")</f>
        <v/>
      </c>
    </row>
    <row r="1906" spans="1:56">
      <c r="A1906" s="223" t="str">
        <f t="shared" si="651"/>
        <v/>
      </c>
      <c r="B1906" s="224"/>
      <c r="C1906" s="225"/>
      <c r="D1906" s="182"/>
      <c r="E1906" s="182"/>
      <c r="F1906" s="182"/>
      <c r="G1906" s="203"/>
      <c r="H1906" s="218"/>
      <c r="I1906" s="213"/>
      <c r="J1906" s="207"/>
      <c r="K1906" s="213"/>
      <c r="L1906" s="207"/>
      <c r="M1906" s="213"/>
      <c r="N1906" s="207"/>
      <c r="O1906" s="183" t="str">
        <f t="shared" si="652"/>
        <v/>
      </c>
      <c r="P1906" s="184"/>
      <c r="Q1906" s="184"/>
      <c r="R1906" s="275"/>
      <c r="S1906" s="185" t="str">
        <f t="shared" si="653"/>
        <v/>
      </c>
      <c r="T1906" s="185" t="str">
        <f t="shared" si="654"/>
        <v/>
      </c>
      <c r="U1906" s="275"/>
      <c r="V1906" s="275"/>
      <c r="W1906" s="276" t="str">
        <f t="shared" si="655"/>
        <v/>
      </c>
      <c r="X1906" s="276" t="str">
        <f t="shared" si="656"/>
        <v/>
      </c>
      <c r="Y1906" s="276" t="str">
        <f t="shared" si="657"/>
        <v/>
      </c>
      <c r="Z1906" s="275"/>
      <c r="AA1906" s="184"/>
      <c r="AB1906" s="184"/>
      <c r="AC1906" s="185" t="str">
        <f t="shared" si="658"/>
        <v/>
      </c>
      <c r="AD1906" s="185" t="str">
        <f t="shared" si="659"/>
        <v/>
      </c>
      <c r="AE1906" s="186"/>
      <c r="AF1906" s="187" t="str">
        <f t="shared" si="660"/>
        <v/>
      </c>
      <c r="AG1906" s="182"/>
      <c r="AH1906" s="184"/>
      <c r="AI1906" s="184"/>
      <c r="AJ1906" s="182"/>
      <c r="AK1906" s="188" t="str">
        <f t="shared" si="661"/>
        <v/>
      </c>
      <c r="AL1906" s="188" t="str">
        <f t="shared" si="662"/>
        <v/>
      </c>
      <c r="AM1906" s="188" t="str">
        <f t="shared" si="663"/>
        <v/>
      </c>
      <c r="AN1906" s="359" t="str">
        <f>IF(Overview!$K$17='Internal Calcs'!$P$22,IF(AK1906="","",AK1906),IF(Overview!$K$17='Internal Calcs'!$P$23,IF(AK1906="","",AK1906),IF(ISNUMBER(A1906),(IF(F1906="Short",G1906-H1906,H1906-G1906)*AZ1906-AX1906),"")))</f>
        <v/>
      </c>
      <c r="AO1906" s="401" t="str">
        <f>IF(Overview!$K$17='Internal Calcs'!$P$22,IF(AL1906="","",AL1906),IF(Overview!$K$17='Internal Calcs'!$P$23,IF(AL1906="","",AL1906),IF(ISNUMBER(A1906),IF(AL1906="",(IF(F1906="Short",G1906-H1906,H1906-G1906)*AZ1906-AX1906),(IF(F1906="Short",G1906-J1906,J1906-G1906)*AZ1906-AX1906)),"")))</f>
        <v/>
      </c>
      <c r="AP1906" s="359" t="str">
        <f>IF(Overview!$K$17='Internal Calcs'!$P$22,"",IF(Overview!$K$17='Internal Calcs'!$P$23,IF(AM1906="","",AM1906),IF(ISNUMBER(A1906),IF(AM1906="",(IF(F1906="Short",G1906-H1906,H1906-G1906)*AZ1906-AX1906),(IF(F1906="Short",G1906-L1906,L1906-G1906)*AZ1906-AX1906)),"")))</f>
        <v/>
      </c>
      <c r="AQ1906" s="188" t="str">
        <f t="shared" si="664"/>
        <v/>
      </c>
      <c r="AR1906" s="188" t="str">
        <f t="shared" si="665"/>
        <v/>
      </c>
      <c r="AS1906" s="188" t="str">
        <f t="shared" si="666"/>
        <v/>
      </c>
      <c r="AT1906" s="188" t="str">
        <f>IF(ISNUMBER(A1906),MAX($AS$2:AS1906)-AS1906,"")</f>
        <v/>
      </c>
      <c r="AU1906" s="189" t="str">
        <f t="shared" si="667"/>
        <v/>
      </c>
      <c r="AV1906" s="190" t="str">
        <f t="shared" si="668"/>
        <v/>
      </c>
      <c r="AW1906" s="190" t="str">
        <f t="shared" si="669"/>
        <v/>
      </c>
      <c r="AX1906" s="191" t="str">
        <f ca="1">IF(ISNUMBER($A1906),INDIRECT(CONCATENATE("'Instrument List'!B",(MATCH(E1906,'Instrument List'!A:A,0))-0)),"")</f>
        <v/>
      </c>
      <c r="AY1906" s="191" t="str">
        <f ca="1">IF(ISNUMBER($A1906),INDIRECT(CONCATENATE("'Instrument List'!D",(MATCH(E1906,'Instrument List'!A:A,0))-0)),"")</f>
        <v/>
      </c>
      <c r="AZ1906" s="191" t="str">
        <f ca="1">IF(ISNUMBER($A1906),INDIRECT(CONCATENATE("'Instrument List'!C",(MATCH(E1906,'Instrument List'!A:A,0))-0)),"")</f>
        <v/>
      </c>
      <c r="BA1906" s="192" t="str">
        <f ca="1">IF(ISNUMBER(A1906),INDIRECT(CONCATENATE("'Instrument List'!E",(MATCH(E1906,'Instrument List'!A:A,0))-0)),"")</f>
        <v/>
      </c>
      <c r="BB1906" s="193" t="str">
        <f t="shared" si="670"/>
        <v/>
      </c>
      <c r="BC1906" s="193" t="str">
        <f t="shared" si="671"/>
        <v/>
      </c>
      <c r="BD1906" s="193" t="str">
        <f ca="1">IF(ISNUMBER(A1906),INDIRECT(CONCATENATE("'Instrument List'!F",(MATCH(E1906,'Instrument List'!A:A,0))-0)),"")</f>
        <v/>
      </c>
    </row>
    <row r="1907" spans="1:56">
      <c r="A1907" s="220" t="str">
        <f t="shared" si="651"/>
        <v/>
      </c>
      <c r="B1907" s="221"/>
      <c r="C1907" s="222"/>
      <c r="D1907" s="169"/>
      <c r="E1907" s="169"/>
      <c r="F1907" s="169"/>
      <c r="G1907" s="202"/>
      <c r="H1907" s="217"/>
      <c r="I1907" s="212"/>
      <c r="J1907" s="206"/>
      <c r="K1907" s="212"/>
      <c r="L1907" s="206"/>
      <c r="M1907" s="212"/>
      <c r="N1907" s="206"/>
      <c r="O1907" s="170" t="str">
        <f t="shared" si="652"/>
        <v/>
      </c>
      <c r="P1907" s="171"/>
      <c r="Q1907" s="171"/>
      <c r="R1907" s="171"/>
      <c r="S1907" s="172" t="str">
        <f t="shared" si="653"/>
        <v/>
      </c>
      <c r="T1907" s="172" t="str">
        <f t="shared" si="654"/>
        <v/>
      </c>
      <c r="U1907" s="171"/>
      <c r="V1907" s="171"/>
      <c r="W1907" s="173" t="str">
        <f t="shared" si="655"/>
        <v/>
      </c>
      <c r="X1907" s="173" t="str">
        <f t="shared" si="656"/>
        <v/>
      </c>
      <c r="Y1907" s="173" t="str">
        <f t="shared" si="657"/>
        <v/>
      </c>
      <c r="Z1907" s="171"/>
      <c r="AA1907" s="171"/>
      <c r="AB1907" s="171"/>
      <c r="AC1907" s="172" t="str">
        <f t="shared" si="658"/>
        <v/>
      </c>
      <c r="AD1907" s="172" t="str">
        <f t="shared" si="659"/>
        <v/>
      </c>
      <c r="AE1907" s="174"/>
      <c r="AF1907" s="175" t="str">
        <f t="shared" si="660"/>
        <v/>
      </c>
      <c r="AG1907" s="169"/>
      <c r="AH1907" s="171"/>
      <c r="AI1907" s="171"/>
      <c r="AJ1907" s="169"/>
      <c r="AK1907" s="176" t="str">
        <f t="shared" si="661"/>
        <v/>
      </c>
      <c r="AL1907" s="176" t="str">
        <f t="shared" si="662"/>
        <v/>
      </c>
      <c r="AM1907" s="176" t="str">
        <f t="shared" si="663"/>
        <v/>
      </c>
      <c r="AN1907" s="359" t="str">
        <f>IF(Overview!$K$17='Internal Calcs'!$P$22,IF(AK1907="","",AK1907),IF(Overview!$K$17='Internal Calcs'!$P$23,IF(AK1907="","",AK1907),IF(ISNUMBER(A1907),(IF(F1907="Short",G1907-H1907,H1907-G1907)*AZ1907-AX1907),"")))</f>
        <v/>
      </c>
      <c r="AO1907" s="401" t="str">
        <f>IF(Overview!$K$17='Internal Calcs'!$P$22,IF(AL1907="","",AL1907),IF(Overview!$K$17='Internal Calcs'!$P$23,IF(AL1907="","",AL1907),IF(ISNUMBER(A1907),IF(AL1907="",(IF(F1907="Short",G1907-H1907,H1907-G1907)*AZ1907-AX1907),(IF(F1907="Short",G1907-J1907,J1907-G1907)*AZ1907-AX1907)),"")))</f>
        <v/>
      </c>
      <c r="AP1907" s="359" t="str">
        <f>IF(Overview!$K$17='Internal Calcs'!$P$22,"",IF(Overview!$K$17='Internal Calcs'!$P$23,IF(AM1907="","",AM1907),IF(ISNUMBER(A1907),IF(AM1907="",(IF(F1907="Short",G1907-H1907,H1907-G1907)*AZ1907-AX1907),(IF(F1907="Short",G1907-L1907,L1907-G1907)*AZ1907-AX1907)),"")))</f>
        <v/>
      </c>
      <c r="AQ1907" s="176" t="str">
        <f t="shared" si="664"/>
        <v/>
      </c>
      <c r="AR1907" s="176" t="str">
        <f t="shared" si="665"/>
        <v/>
      </c>
      <c r="AS1907" s="176" t="str">
        <f t="shared" si="666"/>
        <v/>
      </c>
      <c r="AT1907" s="176" t="str">
        <f>IF(ISNUMBER(A1907),MAX($AS$2:AS1907)-AS1907,"")</f>
        <v/>
      </c>
      <c r="AU1907" s="177" t="str">
        <f t="shared" si="667"/>
        <v/>
      </c>
      <c r="AV1907" s="178" t="str">
        <f t="shared" si="668"/>
        <v/>
      </c>
      <c r="AW1907" s="178" t="str">
        <f t="shared" si="669"/>
        <v/>
      </c>
      <c r="AX1907" s="179" t="str">
        <f ca="1">IF(ISNUMBER($A1907),INDIRECT(CONCATENATE("'Instrument List'!B",(MATCH(E1907,'Instrument List'!A:A,0))-0)),"")</f>
        <v/>
      </c>
      <c r="AY1907" s="179" t="str">
        <f ca="1">IF(ISNUMBER($A1907),INDIRECT(CONCATENATE("'Instrument List'!D",(MATCH(E1907,'Instrument List'!A:A,0))-0)),"")</f>
        <v/>
      </c>
      <c r="AZ1907" s="179" t="str">
        <f ca="1">IF(ISNUMBER($A1907),INDIRECT(CONCATENATE("'Instrument List'!C",(MATCH(E1907,'Instrument List'!A:A,0))-0)),"")</f>
        <v/>
      </c>
      <c r="BA1907" s="180" t="str">
        <f ca="1">IF(ISNUMBER(A1907),INDIRECT(CONCATENATE("'Instrument List'!E",(MATCH(E1907,'Instrument List'!A:A,0))-0)),"")</f>
        <v/>
      </c>
      <c r="BB1907" s="181" t="str">
        <f t="shared" si="670"/>
        <v/>
      </c>
      <c r="BC1907" s="181" t="str">
        <f t="shared" si="671"/>
        <v/>
      </c>
      <c r="BD1907" s="181" t="str">
        <f ca="1">IF(ISNUMBER(A1907),INDIRECT(CONCATENATE("'Instrument List'!F",(MATCH(E1907,'Instrument List'!A:A,0))-0)),"")</f>
        <v/>
      </c>
    </row>
    <row r="1908" spans="1:56">
      <c r="A1908" s="223" t="str">
        <f t="shared" si="651"/>
        <v/>
      </c>
      <c r="B1908" s="224"/>
      <c r="C1908" s="225"/>
      <c r="D1908" s="182"/>
      <c r="E1908" s="182"/>
      <c r="F1908" s="182"/>
      <c r="G1908" s="203"/>
      <c r="H1908" s="218"/>
      <c r="I1908" s="213"/>
      <c r="J1908" s="207"/>
      <c r="K1908" s="213"/>
      <c r="L1908" s="207"/>
      <c r="M1908" s="213"/>
      <c r="N1908" s="207"/>
      <c r="O1908" s="183" t="str">
        <f t="shared" si="652"/>
        <v/>
      </c>
      <c r="P1908" s="184"/>
      <c r="Q1908" s="184"/>
      <c r="R1908" s="275"/>
      <c r="S1908" s="185" t="str">
        <f t="shared" si="653"/>
        <v/>
      </c>
      <c r="T1908" s="185" t="str">
        <f t="shared" si="654"/>
        <v/>
      </c>
      <c r="U1908" s="275"/>
      <c r="V1908" s="275"/>
      <c r="W1908" s="276" t="str">
        <f t="shared" si="655"/>
        <v/>
      </c>
      <c r="X1908" s="276" t="str">
        <f t="shared" si="656"/>
        <v/>
      </c>
      <c r="Y1908" s="276" t="str">
        <f t="shared" si="657"/>
        <v/>
      </c>
      <c r="Z1908" s="275"/>
      <c r="AA1908" s="184"/>
      <c r="AB1908" s="184"/>
      <c r="AC1908" s="185" t="str">
        <f t="shared" si="658"/>
        <v/>
      </c>
      <c r="AD1908" s="185" t="str">
        <f t="shared" si="659"/>
        <v/>
      </c>
      <c r="AE1908" s="186"/>
      <c r="AF1908" s="187" t="str">
        <f t="shared" si="660"/>
        <v/>
      </c>
      <c r="AG1908" s="182"/>
      <c r="AH1908" s="184"/>
      <c r="AI1908" s="184"/>
      <c r="AJ1908" s="182"/>
      <c r="AK1908" s="188" t="str">
        <f t="shared" si="661"/>
        <v/>
      </c>
      <c r="AL1908" s="188" t="str">
        <f t="shared" si="662"/>
        <v/>
      </c>
      <c r="AM1908" s="188" t="str">
        <f t="shared" si="663"/>
        <v/>
      </c>
      <c r="AN1908" s="359" t="str">
        <f>IF(Overview!$K$17='Internal Calcs'!$P$22,IF(AK1908="","",AK1908),IF(Overview!$K$17='Internal Calcs'!$P$23,IF(AK1908="","",AK1908),IF(ISNUMBER(A1908),(IF(F1908="Short",G1908-H1908,H1908-G1908)*AZ1908-AX1908),"")))</f>
        <v/>
      </c>
      <c r="AO1908" s="401" t="str">
        <f>IF(Overview!$K$17='Internal Calcs'!$P$22,IF(AL1908="","",AL1908),IF(Overview!$K$17='Internal Calcs'!$P$23,IF(AL1908="","",AL1908),IF(ISNUMBER(A1908),IF(AL1908="",(IF(F1908="Short",G1908-H1908,H1908-G1908)*AZ1908-AX1908),(IF(F1908="Short",G1908-J1908,J1908-G1908)*AZ1908-AX1908)),"")))</f>
        <v/>
      </c>
      <c r="AP1908" s="359" t="str">
        <f>IF(Overview!$K$17='Internal Calcs'!$P$22,"",IF(Overview!$K$17='Internal Calcs'!$P$23,IF(AM1908="","",AM1908),IF(ISNUMBER(A1908),IF(AM1908="",(IF(F1908="Short",G1908-H1908,H1908-G1908)*AZ1908-AX1908),(IF(F1908="Short",G1908-L1908,L1908-G1908)*AZ1908-AX1908)),"")))</f>
        <v/>
      </c>
      <c r="AQ1908" s="188" t="str">
        <f t="shared" si="664"/>
        <v/>
      </c>
      <c r="AR1908" s="188" t="str">
        <f t="shared" si="665"/>
        <v/>
      </c>
      <c r="AS1908" s="188" t="str">
        <f t="shared" si="666"/>
        <v/>
      </c>
      <c r="AT1908" s="188" t="str">
        <f>IF(ISNUMBER(A1908),MAX($AS$2:AS1908)-AS1908,"")</f>
        <v/>
      </c>
      <c r="AU1908" s="189" t="str">
        <f t="shared" si="667"/>
        <v/>
      </c>
      <c r="AV1908" s="190" t="str">
        <f t="shared" si="668"/>
        <v/>
      </c>
      <c r="AW1908" s="190" t="str">
        <f t="shared" si="669"/>
        <v/>
      </c>
      <c r="AX1908" s="191" t="str">
        <f ca="1">IF(ISNUMBER($A1908),INDIRECT(CONCATENATE("'Instrument List'!B",(MATCH(E1908,'Instrument List'!A:A,0))-0)),"")</f>
        <v/>
      </c>
      <c r="AY1908" s="191" t="str">
        <f ca="1">IF(ISNUMBER($A1908),INDIRECT(CONCATENATE("'Instrument List'!D",(MATCH(E1908,'Instrument List'!A:A,0))-0)),"")</f>
        <v/>
      </c>
      <c r="AZ1908" s="191" t="str">
        <f ca="1">IF(ISNUMBER($A1908),INDIRECT(CONCATENATE("'Instrument List'!C",(MATCH(E1908,'Instrument List'!A:A,0))-0)),"")</f>
        <v/>
      </c>
      <c r="BA1908" s="192" t="str">
        <f ca="1">IF(ISNUMBER(A1908),INDIRECT(CONCATENATE("'Instrument List'!E",(MATCH(E1908,'Instrument List'!A:A,0))-0)),"")</f>
        <v/>
      </c>
      <c r="BB1908" s="193" t="str">
        <f t="shared" si="670"/>
        <v/>
      </c>
      <c r="BC1908" s="193" t="str">
        <f t="shared" si="671"/>
        <v/>
      </c>
      <c r="BD1908" s="193" t="str">
        <f ca="1">IF(ISNUMBER(A1908),INDIRECT(CONCATENATE("'Instrument List'!F",(MATCH(E1908,'Instrument List'!A:A,0))-0)),"")</f>
        <v/>
      </c>
    </row>
    <row r="1909" spans="1:56">
      <c r="A1909" s="220" t="str">
        <f t="shared" si="651"/>
        <v/>
      </c>
      <c r="B1909" s="221"/>
      <c r="C1909" s="222"/>
      <c r="D1909" s="169"/>
      <c r="E1909" s="169"/>
      <c r="F1909" s="169"/>
      <c r="G1909" s="202"/>
      <c r="H1909" s="217"/>
      <c r="I1909" s="212"/>
      <c r="J1909" s="206"/>
      <c r="K1909" s="212"/>
      <c r="L1909" s="206"/>
      <c r="M1909" s="212"/>
      <c r="N1909" s="206"/>
      <c r="O1909" s="170" t="str">
        <f t="shared" si="652"/>
        <v/>
      </c>
      <c r="P1909" s="171"/>
      <c r="Q1909" s="171"/>
      <c r="R1909" s="171"/>
      <c r="S1909" s="172" t="str">
        <f t="shared" si="653"/>
        <v/>
      </c>
      <c r="T1909" s="172" t="str">
        <f t="shared" si="654"/>
        <v/>
      </c>
      <c r="U1909" s="171"/>
      <c r="V1909" s="171"/>
      <c r="W1909" s="173" t="str">
        <f t="shared" si="655"/>
        <v/>
      </c>
      <c r="X1909" s="173" t="str">
        <f t="shared" si="656"/>
        <v/>
      </c>
      <c r="Y1909" s="173" t="str">
        <f t="shared" si="657"/>
        <v/>
      </c>
      <c r="Z1909" s="171"/>
      <c r="AA1909" s="171"/>
      <c r="AB1909" s="171"/>
      <c r="AC1909" s="172" t="str">
        <f t="shared" si="658"/>
        <v/>
      </c>
      <c r="AD1909" s="172" t="str">
        <f t="shared" si="659"/>
        <v/>
      </c>
      <c r="AE1909" s="174"/>
      <c r="AF1909" s="175" t="str">
        <f t="shared" si="660"/>
        <v/>
      </c>
      <c r="AG1909" s="169"/>
      <c r="AH1909" s="171"/>
      <c r="AI1909" s="171"/>
      <c r="AJ1909" s="169"/>
      <c r="AK1909" s="176" t="str">
        <f t="shared" si="661"/>
        <v/>
      </c>
      <c r="AL1909" s="176" t="str">
        <f t="shared" si="662"/>
        <v/>
      </c>
      <c r="AM1909" s="176" t="str">
        <f t="shared" si="663"/>
        <v/>
      </c>
      <c r="AN1909" s="359" t="str">
        <f>IF(Overview!$K$17='Internal Calcs'!$P$22,IF(AK1909="","",AK1909),IF(Overview!$K$17='Internal Calcs'!$P$23,IF(AK1909="","",AK1909),IF(ISNUMBER(A1909),(IF(F1909="Short",G1909-H1909,H1909-G1909)*AZ1909-AX1909),"")))</f>
        <v/>
      </c>
      <c r="AO1909" s="401" t="str">
        <f>IF(Overview!$K$17='Internal Calcs'!$P$22,IF(AL1909="","",AL1909),IF(Overview!$K$17='Internal Calcs'!$P$23,IF(AL1909="","",AL1909),IF(ISNUMBER(A1909),IF(AL1909="",(IF(F1909="Short",G1909-H1909,H1909-G1909)*AZ1909-AX1909),(IF(F1909="Short",G1909-J1909,J1909-G1909)*AZ1909-AX1909)),"")))</f>
        <v/>
      </c>
      <c r="AP1909" s="359" t="str">
        <f>IF(Overview!$K$17='Internal Calcs'!$P$22,"",IF(Overview!$K$17='Internal Calcs'!$P$23,IF(AM1909="","",AM1909),IF(ISNUMBER(A1909),IF(AM1909="",(IF(F1909="Short",G1909-H1909,H1909-G1909)*AZ1909-AX1909),(IF(F1909="Short",G1909-L1909,L1909-G1909)*AZ1909-AX1909)),"")))</f>
        <v/>
      </c>
      <c r="AQ1909" s="176" t="str">
        <f t="shared" si="664"/>
        <v/>
      </c>
      <c r="AR1909" s="176" t="str">
        <f t="shared" si="665"/>
        <v/>
      </c>
      <c r="AS1909" s="176" t="str">
        <f t="shared" si="666"/>
        <v/>
      </c>
      <c r="AT1909" s="176" t="str">
        <f>IF(ISNUMBER(A1909),MAX($AS$2:AS1909)-AS1909,"")</f>
        <v/>
      </c>
      <c r="AU1909" s="177" t="str">
        <f t="shared" si="667"/>
        <v/>
      </c>
      <c r="AV1909" s="178" t="str">
        <f t="shared" si="668"/>
        <v/>
      </c>
      <c r="AW1909" s="178" t="str">
        <f t="shared" si="669"/>
        <v/>
      </c>
      <c r="AX1909" s="179" t="str">
        <f ca="1">IF(ISNUMBER($A1909),INDIRECT(CONCATENATE("'Instrument List'!B",(MATCH(E1909,'Instrument List'!A:A,0))-0)),"")</f>
        <v/>
      </c>
      <c r="AY1909" s="179" t="str">
        <f ca="1">IF(ISNUMBER($A1909),INDIRECT(CONCATENATE("'Instrument List'!D",(MATCH(E1909,'Instrument List'!A:A,0))-0)),"")</f>
        <v/>
      </c>
      <c r="AZ1909" s="179" t="str">
        <f ca="1">IF(ISNUMBER($A1909),INDIRECT(CONCATENATE("'Instrument List'!C",(MATCH(E1909,'Instrument List'!A:A,0))-0)),"")</f>
        <v/>
      </c>
      <c r="BA1909" s="180" t="str">
        <f ca="1">IF(ISNUMBER(A1909),INDIRECT(CONCATENATE("'Instrument List'!E",(MATCH(E1909,'Instrument List'!A:A,0))-0)),"")</f>
        <v/>
      </c>
      <c r="BB1909" s="181" t="str">
        <f t="shared" si="670"/>
        <v/>
      </c>
      <c r="BC1909" s="181" t="str">
        <f t="shared" si="671"/>
        <v/>
      </c>
      <c r="BD1909" s="181" t="str">
        <f ca="1">IF(ISNUMBER(A1909),INDIRECT(CONCATENATE("'Instrument List'!F",(MATCH(E1909,'Instrument List'!A:A,0))-0)),"")</f>
        <v/>
      </c>
    </row>
    <row r="1910" spans="1:56">
      <c r="A1910" s="223" t="str">
        <f t="shared" si="651"/>
        <v/>
      </c>
      <c r="B1910" s="224"/>
      <c r="C1910" s="225"/>
      <c r="D1910" s="182"/>
      <c r="E1910" s="182"/>
      <c r="F1910" s="182"/>
      <c r="G1910" s="203"/>
      <c r="H1910" s="218"/>
      <c r="I1910" s="213"/>
      <c r="J1910" s="207"/>
      <c r="K1910" s="213"/>
      <c r="L1910" s="207"/>
      <c r="M1910" s="213"/>
      <c r="N1910" s="207"/>
      <c r="O1910" s="183" t="str">
        <f t="shared" si="652"/>
        <v/>
      </c>
      <c r="P1910" s="184"/>
      <c r="Q1910" s="184"/>
      <c r="R1910" s="275"/>
      <c r="S1910" s="185" t="str">
        <f t="shared" si="653"/>
        <v/>
      </c>
      <c r="T1910" s="185" t="str">
        <f t="shared" si="654"/>
        <v/>
      </c>
      <c r="U1910" s="275"/>
      <c r="V1910" s="275"/>
      <c r="W1910" s="276" t="str">
        <f t="shared" si="655"/>
        <v/>
      </c>
      <c r="X1910" s="276" t="str">
        <f t="shared" si="656"/>
        <v/>
      </c>
      <c r="Y1910" s="276" t="str">
        <f t="shared" si="657"/>
        <v/>
      </c>
      <c r="Z1910" s="275"/>
      <c r="AA1910" s="184"/>
      <c r="AB1910" s="184"/>
      <c r="AC1910" s="185" t="str">
        <f t="shared" si="658"/>
        <v/>
      </c>
      <c r="AD1910" s="185" t="str">
        <f t="shared" si="659"/>
        <v/>
      </c>
      <c r="AE1910" s="186"/>
      <c r="AF1910" s="187" t="str">
        <f t="shared" si="660"/>
        <v/>
      </c>
      <c r="AG1910" s="182"/>
      <c r="AH1910" s="184"/>
      <c r="AI1910" s="184"/>
      <c r="AJ1910" s="182"/>
      <c r="AK1910" s="188" t="str">
        <f t="shared" si="661"/>
        <v/>
      </c>
      <c r="AL1910" s="188" t="str">
        <f t="shared" si="662"/>
        <v/>
      </c>
      <c r="AM1910" s="188" t="str">
        <f t="shared" si="663"/>
        <v/>
      </c>
      <c r="AN1910" s="359" t="str">
        <f>IF(Overview!$K$17='Internal Calcs'!$P$22,IF(AK1910="","",AK1910),IF(Overview!$K$17='Internal Calcs'!$P$23,IF(AK1910="","",AK1910),IF(ISNUMBER(A1910),(IF(F1910="Short",G1910-H1910,H1910-G1910)*AZ1910-AX1910),"")))</f>
        <v/>
      </c>
      <c r="AO1910" s="401" t="str">
        <f>IF(Overview!$K$17='Internal Calcs'!$P$22,IF(AL1910="","",AL1910),IF(Overview!$K$17='Internal Calcs'!$P$23,IF(AL1910="","",AL1910),IF(ISNUMBER(A1910),IF(AL1910="",(IF(F1910="Short",G1910-H1910,H1910-G1910)*AZ1910-AX1910),(IF(F1910="Short",G1910-J1910,J1910-G1910)*AZ1910-AX1910)),"")))</f>
        <v/>
      </c>
      <c r="AP1910" s="359" t="str">
        <f>IF(Overview!$K$17='Internal Calcs'!$P$22,"",IF(Overview!$K$17='Internal Calcs'!$P$23,IF(AM1910="","",AM1910),IF(ISNUMBER(A1910),IF(AM1910="",(IF(F1910="Short",G1910-H1910,H1910-G1910)*AZ1910-AX1910),(IF(F1910="Short",G1910-L1910,L1910-G1910)*AZ1910-AX1910)),"")))</f>
        <v/>
      </c>
      <c r="AQ1910" s="188" t="str">
        <f t="shared" si="664"/>
        <v/>
      </c>
      <c r="AR1910" s="188" t="str">
        <f t="shared" si="665"/>
        <v/>
      </c>
      <c r="AS1910" s="188" t="str">
        <f t="shared" si="666"/>
        <v/>
      </c>
      <c r="AT1910" s="188" t="str">
        <f>IF(ISNUMBER(A1910),MAX($AS$2:AS1910)-AS1910,"")</f>
        <v/>
      </c>
      <c r="AU1910" s="189" t="str">
        <f t="shared" si="667"/>
        <v/>
      </c>
      <c r="AV1910" s="190" t="str">
        <f t="shared" si="668"/>
        <v/>
      </c>
      <c r="AW1910" s="190" t="str">
        <f t="shared" si="669"/>
        <v/>
      </c>
      <c r="AX1910" s="191" t="str">
        <f ca="1">IF(ISNUMBER($A1910),INDIRECT(CONCATENATE("'Instrument List'!B",(MATCH(E1910,'Instrument List'!A:A,0))-0)),"")</f>
        <v/>
      </c>
      <c r="AY1910" s="191" t="str">
        <f ca="1">IF(ISNUMBER($A1910),INDIRECT(CONCATENATE("'Instrument List'!D",(MATCH(E1910,'Instrument List'!A:A,0))-0)),"")</f>
        <v/>
      </c>
      <c r="AZ1910" s="191" t="str">
        <f ca="1">IF(ISNUMBER($A1910),INDIRECT(CONCATENATE("'Instrument List'!C",(MATCH(E1910,'Instrument List'!A:A,0))-0)),"")</f>
        <v/>
      </c>
      <c r="BA1910" s="192" t="str">
        <f ca="1">IF(ISNUMBER(A1910),INDIRECT(CONCATENATE("'Instrument List'!E",(MATCH(E1910,'Instrument List'!A:A,0))-0)),"")</f>
        <v/>
      </c>
      <c r="BB1910" s="193" t="str">
        <f t="shared" si="670"/>
        <v/>
      </c>
      <c r="BC1910" s="193" t="str">
        <f t="shared" si="671"/>
        <v/>
      </c>
      <c r="BD1910" s="193" t="str">
        <f ca="1">IF(ISNUMBER(A1910),INDIRECT(CONCATENATE("'Instrument List'!F",(MATCH(E1910,'Instrument List'!A:A,0))-0)),"")</f>
        <v/>
      </c>
    </row>
    <row r="1911" spans="1:56">
      <c r="A1911" s="220" t="str">
        <f t="shared" si="651"/>
        <v/>
      </c>
      <c r="B1911" s="221"/>
      <c r="C1911" s="222"/>
      <c r="D1911" s="169"/>
      <c r="E1911" s="169"/>
      <c r="F1911" s="169"/>
      <c r="G1911" s="202"/>
      <c r="H1911" s="217"/>
      <c r="I1911" s="212"/>
      <c r="J1911" s="206"/>
      <c r="K1911" s="212"/>
      <c r="L1911" s="206"/>
      <c r="M1911" s="212"/>
      <c r="N1911" s="206"/>
      <c r="O1911" s="170" t="str">
        <f t="shared" si="652"/>
        <v/>
      </c>
      <c r="P1911" s="171"/>
      <c r="Q1911" s="171"/>
      <c r="R1911" s="171"/>
      <c r="S1911" s="172" t="str">
        <f t="shared" si="653"/>
        <v/>
      </c>
      <c r="T1911" s="172" t="str">
        <f t="shared" si="654"/>
        <v/>
      </c>
      <c r="U1911" s="171"/>
      <c r="V1911" s="171"/>
      <c r="W1911" s="173" t="str">
        <f t="shared" si="655"/>
        <v/>
      </c>
      <c r="X1911" s="173" t="str">
        <f t="shared" si="656"/>
        <v/>
      </c>
      <c r="Y1911" s="173" t="str">
        <f t="shared" si="657"/>
        <v/>
      </c>
      <c r="Z1911" s="171"/>
      <c r="AA1911" s="171"/>
      <c r="AB1911" s="171"/>
      <c r="AC1911" s="172" t="str">
        <f t="shared" si="658"/>
        <v/>
      </c>
      <c r="AD1911" s="172" t="str">
        <f t="shared" si="659"/>
        <v/>
      </c>
      <c r="AE1911" s="174"/>
      <c r="AF1911" s="175" t="str">
        <f t="shared" si="660"/>
        <v/>
      </c>
      <c r="AG1911" s="169"/>
      <c r="AH1911" s="171"/>
      <c r="AI1911" s="171"/>
      <c r="AJ1911" s="169"/>
      <c r="AK1911" s="176" t="str">
        <f t="shared" si="661"/>
        <v/>
      </c>
      <c r="AL1911" s="176" t="str">
        <f t="shared" si="662"/>
        <v/>
      </c>
      <c r="AM1911" s="176" t="str">
        <f t="shared" si="663"/>
        <v/>
      </c>
      <c r="AN1911" s="359" t="str">
        <f>IF(Overview!$K$17='Internal Calcs'!$P$22,IF(AK1911="","",AK1911),IF(Overview!$K$17='Internal Calcs'!$P$23,IF(AK1911="","",AK1911),IF(ISNUMBER(A1911),(IF(F1911="Short",G1911-H1911,H1911-G1911)*AZ1911-AX1911),"")))</f>
        <v/>
      </c>
      <c r="AO1911" s="401" t="str">
        <f>IF(Overview!$K$17='Internal Calcs'!$P$22,IF(AL1911="","",AL1911),IF(Overview!$K$17='Internal Calcs'!$P$23,IF(AL1911="","",AL1911),IF(ISNUMBER(A1911),IF(AL1911="",(IF(F1911="Short",G1911-H1911,H1911-G1911)*AZ1911-AX1911),(IF(F1911="Short",G1911-J1911,J1911-G1911)*AZ1911-AX1911)),"")))</f>
        <v/>
      </c>
      <c r="AP1911" s="359" t="str">
        <f>IF(Overview!$K$17='Internal Calcs'!$P$22,"",IF(Overview!$K$17='Internal Calcs'!$P$23,IF(AM1911="","",AM1911),IF(ISNUMBER(A1911),IF(AM1911="",(IF(F1911="Short",G1911-H1911,H1911-G1911)*AZ1911-AX1911),(IF(F1911="Short",G1911-L1911,L1911-G1911)*AZ1911-AX1911)),"")))</f>
        <v/>
      </c>
      <c r="AQ1911" s="176" t="str">
        <f t="shared" si="664"/>
        <v/>
      </c>
      <c r="AR1911" s="176" t="str">
        <f t="shared" si="665"/>
        <v/>
      </c>
      <c r="AS1911" s="176" t="str">
        <f t="shared" si="666"/>
        <v/>
      </c>
      <c r="AT1911" s="176" t="str">
        <f>IF(ISNUMBER(A1911),MAX($AS$2:AS1911)-AS1911,"")</f>
        <v/>
      </c>
      <c r="AU1911" s="177" t="str">
        <f t="shared" si="667"/>
        <v/>
      </c>
      <c r="AV1911" s="178" t="str">
        <f t="shared" si="668"/>
        <v/>
      </c>
      <c r="AW1911" s="178" t="str">
        <f t="shared" si="669"/>
        <v/>
      </c>
      <c r="AX1911" s="179" t="str">
        <f ca="1">IF(ISNUMBER($A1911),INDIRECT(CONCATENATE("'Instrument List'!B",(MATCH(E1911,'Instrument List'!A:A,0))-0)),"")</f>
        <v/>
      </c>
      <c r="AY1911" s="179" t="str">
        <f ca="1">IF(ISNUMBER($A1911),INDIRECT(CONCATENATE("'Instrument List'!D",(MATCH(E1911,'Instrument List'!A:A,0))-0)),"")</f>
        <v/>
      </c>
      <c r="AZ1911" s="179" t="str">
        <f ca="1">IF(ISNUMBER($A1911),INDIRECT(CONCATENATE("'Instrument List'!C",(MATCH(E1911,'Instrument List'!A:A,0))-0)),"")</f>
        <v/>
      </c>
      <c r="BA1911" s="180" t="str">
        <f ca="1">IF(ISNUMBER(A1911),INDIRECT(CONCATENATE("'Instrument List'!E",(MATCH(E1911,'Instrument List'!A:A,0))-0)),"")</f>
        <v/>
      </c>
      <c r="BB1911" s="181" t="str">
        <f t="shared" si="670"/>
        <v/>
      </c>
      <c r="BC1911" s="181" t="str">
        <f t="shared" si="671"/>
        <v/>
      </c>
      <c r="BD1911" s="181" t="str">
        <f ca="1">IF(ISNUMBER(A1911),INDIRECT(CONCATENATE("'Instrument List'!F",(MATCH(E1911,'Instrument List'!A:A,0))-0)),"")</f>
        <v/>
      </c>
    </row>
    <row r="1912" spans="1:56">
      <c r="A1912" s="223" t="str">
        <f t="shared" si="651"/>
        <v/>
      </c>
      <c r="B1912" s="224"/>
      <c r="C1912" s="225"/>
      <c r="D1912" s="182"/>
      <c r="E1912" s="182"/>
      <c r="F1912" s="182"/>
      <c r="G1912" s="203"/>
      <c r="H1912" s="218"/>
      <c r="I1912" s="213"/>
      <c r="J1912" s="207"/>
      <c r="K1912" s="213"/>
      <c r="L1912" s="207"/>
      <c r="M1912" s="213"/>
      <c r="N1912" s="207"/>
      <c r="O1912" s="183" t="str">
        <f t="shared" si="652"/>
        <v/>
      </c>
      <c r="P1912" s="184"/>
      <c r="Q1912" s="184"/>
      <c r="R1912" s="275"/>
      <c r="S1912" s="185" t="str">
        <f t="shared" si="653"/>
        <v/>
      </c>
      <c r="T1912" s="185" t="str">
        <f t="shared" si="654"/>
        <v/>
      </c>
      <c r="U1912" s="275"/>
      <c r="V1912" s="275"/>
      <c r="W1912" s="276" t="str">
        <f t="shared" si="655"/>
        <v/>
      </c>
      <c r="X1912" s="276" t="str">
        <f t="shared" si="656"/>
        <v/>
      </c>
      <c r="Y1912" s="276" t="str">
        <f t="shared" si="657"/>
        <v/>
      </c>
      <c r="Z1912" s="275"/>
      <c r="AA1912" s="184"/>
      <c r="AB1912" s="184"/>
      <c r="AC1912" s="185" t="str">
        <f t="shared" si="658"/>
        <v/>
      </c>
      <c r="AD1912" s="185" t="str">
        <f t="shared" si="659"/>
        <v/>
      </c>
      <c r="AE1912" s="186"/>
      <c r="AF1912" s="187" t="str">
        <f t="shared" si="660"/>
        <v/>
      </c>
      <c r="AG1912" s="182"/>
      <c r="AH1912" s="184"/>
      <c r="AI1912" s="184"/>
      <c r="AJ1912" s="182"/>
      <c r="AK1912" s="188" t="str">
        <f t="shared" si="661"/>
        <v/>
      </c>
      <c r="AL1912" s="188" t="str">
        <f t="shared" si="662"/>
        <v/>
      </c>
      <c r="AM1912" s="188" t="str">
        <f t="shared" si="663"/>
        <v/>
      </c>
      <c r="AN1912" s="359" t="str">
        <f>IF(Overview!$K$17='Internal Calcs'!$P$22,IF(AK1912="","",AK1912),IF(Overview!$K$17='Internal Calcs'!$P$23,IF(AK1912="","",AK1912),IF(ISNUMBER(A1912),(IF(F1912="Short",G1912-H1912,H1912-G1912)*AZ1912-AX1912),"")))</f>
        <v/>
      </c>
      <c r="AO1912" s="401" t="str">
        <f>IF(Overview!$K$17='Internal Calcs'!$P$22,IF(AL1912="","",AL1912),IF(Overview!$K$17='Internal Calcs'!$P$23,IF(AL1912="","",AL1912),IF(ISNUMBER(A1912),IF(AL1912="",(IF(F1912="Short",G1912-H1912,H1912-G1912)*AZ1912-AX1912),(IF(F1912="Short",G1912-J1912,J1912-G1912)*AZ1912-AX1912)),"")))</f>
        <v/>
      </c>
      <c r="AP1912" s="359" t="str">
        <f>IF(Overview!$K$17='Internal Calcs'!$P$22,"",IF(Overview!$K$17='Internal Calcs'!$P$23,IF(AM1912="","",AM1912),IF(ISNUMBER(A1912),IF(AM1912="",(IF(F1912="Short",G1912-H1912,H1912-G1912)*AZ1912-AX1912),(IF(F1912="Short",G1912-L1912,L1912-G1912)*AZ1912-AX1912)),"")))</f>
        <v/>
      </c>
      <c r="AQ1912" s="188" t="str">
        <f t="shared" si="664"/>
        <v/>
      </c>
      <c r="AR1912" s="188" t="str">
        <f t="shared" si="665"/>
        <v/>
      </c>
      <c r="AS1912" s="188" t="str">
        <f t="shared" si="666"/>
        <v/>
      </c>
      <c r="AT1912" s="188" t="str">
        <f>IF(ISNUMBER(A1912),MAX($AS$2:AS1912)-AS1912,"")</f>
        <v/>
      </c>
      <c r="AU1912" s="189" t="str">
        <f t="shared" si="667"/>
        <v/>
      </c>
      <c r="AV1912" s="190" t="str">
        <f t="shared" si="668"/>
        <v/>
      </c>
      <c r="AW1912" s="190" t="str">
        <f t="shared" si="669"/>
        <v/>
      </c>
      <c r="AX1912" s="191" t="str">
        <f ca="1">IF(ISNUMBER($A1912),INDIRECT(CONCATENATE("'Instrument List'!B",(MATCH(E1912,'Instrument List'!A:A,0))-0)),"")</f>
        <v/>
      </c>
      <c r="AY1912" s="191" t="str">
        <f ca="1">IF(ISNUMBER($A1912),INDIRECT(CONCATENATE("'Instrument List'!D",(MATCH(E1912,'Instrument List'!A:A,0))-0)),"")</f>
        <v/>
      </c>
      <c r="AZ1912" s="191" t="str">
        <f ca="1">IF(ISNUMBER($A1912),INDIRECT(CONCATENATE("'Instrument List'!C",(MATCH(E1912,'Instrument List'!A:A,0))-0)),"")</f>
        <v/>
      </c>
      <c r="BA1912" s="192" t="str">
        <f ca="1">IF(ISNUMBER(A1912),INDIRECT(CONCATENATE("'Instrument List'!E",(MATCH(E1912,'Instrument List'!A:A,0))-0)),"")</f>
        <v/>
      </c>
      <c r="BB1912" s="193" t="str">
        <f t="shared" si="670"/>
        <v/>
      </c>
      <c r="BC1912" s="193" t="str">
        <f t="shared" si="671"/>
        <v/>
      </c>
      <c r="BD1912" s="193" t="str">
        <f ca="1">IF(ISNUMBER(A1912),INDIRECT(CONCATENATE("'Instrument List'!F",(MATCH(E1912,'Instrument List'!A:A,0))-0)),"")</f>
        <v/>
      </c>
    </row>
    <row r="1913" spans="1:56">
      <c r="A1913" s="220" t="str">
        <f t="shared" si="651"/>
        <v/>
      </c>
      <c r="B1913" s="221"/>
      <c r="C1913" s="222"/>
      <c r="D1913" s="169"/>
      <c r="E1913" s="169"/>
      <c r="F1913" s="169"/>
      <c r="G1913" s="202"/>
      <c r="H1913" s="217"/>
      <c r="I1913" s="212"/>
      <c r="J1913" s="206"/>
      <c r="K1913" s="212"/>
      <c r="L1913" s="206"/>
      <c r="M1913" s="212"/>
      <c r="N1913" s="206"/>
      <c r="O1913" s="170" t="str">
        <f t="shared" si="652"/>
        <v/>
      </c>
      <c r="P1913" s="171"/>
      <c r="Q1913" s="171"/>
      <c r="R1913" s="171"/>
      <c r="S1913" s="172" t="str">
        <f t="shared" si="653"/>
        <v/>
      </c>
      <c r="T1913" s="172" t="str">
        <f t="shared" si="654"/>
        <v/>
      </c>
      <c r="U1913" s="171"/>
      <c r="V1913" s="171"/>
      <c r="W1913" s="173" t="str">
        <f t="shared" si="655"/>
        <v/>
      </c>
      <c r="X1913" s="173" t="str">
        <f t="shared" si="656"/>
        <v/>
      </c>
      <c r="Y1913" s="173" t="str">
        <f t="shared" si="657"/>
        <v/>
      </c>
      <c r="Z1913" s="171"/>
      <c r="AA1913" s="171"/>
      <c r="AB1913" s="171"/>
      <c r="AC1913" s="172" t="str">
        <f t="shared" si="658"/>
        <v/>
      </c>
      <c r="AD1913" s="172" t="str">
        <f t="shared" si="659"/>
        <v/>
      </c>
      <c r="AE1913" s="174"/>
      <c r="AF1913" s="175" t="str">
        <f t="shared" si="660"/>
        <v/>
      </c>
      <c r="AG1913" s="169"/>
      <c r="AH1913" s="171"/>
      <c r="AI1913" s="171"/>
      <c r="AJ1913" s="169"/>
      <c r="AK1913" s="176" t="str">
        <f t="shared" si="661"/>
        <v/>
      </c>
      <c r="AL1913" s="176" t="str">
        <f t="shared" si="662"/>
        <v/>
      </c>
      <c r="AM1913" s="176" t="str">
        <f t="shared" si="663"/>
        <v/>
      </c>
      <c r="AN1913" s="359" t="str">
        <f>IF(Overview!$K$17='Internal Calcs'!$P$22,IF(AK1913="","",AK1913),IF(Overview!$K$17='Internal Calcs'!$P$23,IF(AK1913="","",AK1913),IF(ISNUMBER(A1913),(IF(F1913="Short",G1913-H1913,H1913-G1913)*AZ1913-AX1913),"")))</f>
        <v/>
      </c>
      <c r="AO1913" s="401" t="str">
        <f>IF(Overview!$K$17='Internal Calcs'!$P$22,IF(AL1913="","",AL1913),IF(Overview!$K$17='Internal Calcs'!$P$23,IF(AL1913="","",AL1913),IF(ISNUMBER(A1913),IF(AL1913="",(IF(F1913="Short",G1913-H1913,H1913-G1913)*AZ1913-AX1913),(IF(F1913="Short",G1913-J1913,J1913-G1913)*AZ1913-AX1913)),"")))</f>
        <v/>
      </c>
      <c r="AP1913" s="359" t="str">
        <f>IF(Overview!$K$17='Internal Calcs'!$P$22,"",IF(Overview!$K$17='Internal Calcs'!$P$23,IF(AM1913="","",AM1913),IF(ISNUMBER(A1913),IF(AM1913="",(IF(F1913="Short",G1913-H1913,H1913-G1913)*AZ1913-AX1913),(IF(F1913="Short",G1913-L1913,L1913-G1913)*AZ1913-AX1913)),"")))</f>
        <v/>
      </c>
      <c r="AQ1913" s="176" t="str">
        <f t="shared" si="664"/>
        <v/>
      </c>
      <c r="AR1913" s="176" t="str">
        <f t="shared" si="665"/>
        <v/>
      </c>
      <c r="AS1913" s="176" t="str">
        <f t="shared" si="666"/>
        <v/>
      </c>
      <c r="AT1913" s="176" t="str">
        <f>IF(ISNUMBER(A1913),MAX($AS$2:AS1913)-AS1913,"")</f>
        <v/>
      </c>
      <c r="AU1913" s="177" t="str">
        <f t="shared" si="667"/>
        <v/>
      </c>
      <c r="AV1913" s="178" t="str">
        <f t="shared" si="668"/>
        <v/>
      </c>
      <c r="AW1913" s="178" t="str">
        <f t="shared" si="669"/>
        <v/>
      </c>
      <c r="AX1913" s="179" t="str">
        <f ca="1">IF(ISNUMBER($A1913),INDIRECT(CONCATENATE("'Instrument List'!B",(MATCH(E1913,'Instrument List'!A:A,0))-0)),"")</f>
        <v/>
      </c>
      <c r="AY1913" s="179" t="str">
        <f ca="1">IF(ISNUMBER($A1913),INDIRECT(CONCATENATE("'Instrument List'!D",(MATCH(E1913,'Instrument List'!A:A,0))-0)),"")</f>
        <v/>
      </c>
      <c r="AZ1913" s="179" t="str">
        <f ca="1">IF(ISNUMBER($A1913),INDIRECT(CONCATENATE("'Instrument List'!C",(MATCH(E1913,'Instrument List'!A:A,0))-0)),"")</f>
        <v/>
      </c>
      <c r="BA1913" s="180" t="str">
        <f ca="1">IF(ISNUMBER(A1913),INDIRECT(CONCATENATE("'Instrument List'!E",(MATCH(E1913,'Instrument List'!A:A,0))-0)),"")</f>
        <v/>
      </c>
      <c r="BB1913" s="181" t="str">
        <f t="shared" si="670"/>
        <v/>
      </c>
      <c r="BC1913" s="181" t="str">
        <f t="shared" si="671"/>
        <v/>
      </c>
      <c r="BD1913" s="181" t="str">
        <f ca="1">IF(ISNUMBER(A1913),INDIRECT(CONCATENATE("'Instrument List'!F",(MATCH(E1913,'Instrument List'!A:A,0))-0)),"")</f>
        <v/>
      </c>
    </row>
    <row r="1914" spans="1:56">
      <c r="A1914" s="223" t="str">
        <f t="shared" si="651"/>
        <v/>
      </c>
      <c r="B1914" s="224"/>
      <c r="C1914" s="225"/>
      <c r="D1914" s="182"/>
      <c r="E1914" s="182"/>
      <c r="F1914" s="182"/>
      <c r="G1914" s="203"/>
      <c r="H1914" s="218"/>
      <c r="I1914" s="213"/>
      <c r="J1914" s="207"/>
      <c r="K1914" s="213"/>
      <c r="L1914" s="207"/>
      <c r="M1914" s="213"/>
      <c r="N1914" s="207"/>
      <c r="O1914" s="183" t="str">
        <f t="shared" si="652"/>
        <v/>
      </c>
      <c r="P1914" s="184"/>
      <c r="Q1914" s="184"/>
      <c r="R1914" s="275"/>
      <c r="S1914" s="185" t="str">
        <f t="shared" si="653"/>
        <v/>
      </c>
      <c r="T1914" s="185" t="str">
        <f t="shared" si="654"/>
        <v/>
      </c>
      <c r="U1914" s="275"/>
      <c r="V1914" s="275"/>
      <c r="W1914" s="276" t="str">
        <f t="shared" si="655"/>
        <v/>
      </c>
      <c r="X1914" s="276" t="str">
        <f t="shared" si="656"/>
        <v/>
      </c>
      <c r="Y1914" s="276" t="str">
        <f t="shared" si="657"/>
        <v/>
      </c>
      <c r="Z1914" s="275"/>
      <c r="AA1914" s="184"/>
      <c r="AB1914" s="184"/>
      <c r="AC1914" s="185" t="str">
        <f t="shared" si="658"/>
        <v/>
      </c>
      <c r="AD1914" s="185" t="str">
        <f t="shared" si="659"/>
        <v/>
      </c>
      <c r="AE1914" s="186"/>
      <c r="AF1914" s="187" t="str">
        <f t="shared" si="660"/>
        <v/>
      </c>
      <c r="AG1914" s="182"/>
      <c r="AH1914" s="184"/>
      <c r="AI1914" s="184"/>
      <c r="AJ1914" s="182"/>
      <c r="AK1914" s="188" t="str">
        <f t="shared" si="661"/>
        <v/>
      </c>
      <c r="AL1914" s="188" t="str">
        <f t="shared" si="662"/>
        <v/>
      </c>
      <c r="AM1914" s="188" t="str">
        <f t="shared" si="663"/>
        <v/>
      </c>
      <c r="AN1914" s="359" t="str">
        <f>IF(Overview!$K$17='Internal Calcs'!$P$22,IF(AK1914="","",AK1914),IF(Overview!$K$17='Internal Calcs'!$P$23,IF(AK1914="","",AK1914),IF(ISNUMBER(A1914),(IF(F1914="Short",G1914-H1914,H1914-G1914)*AZ1914-AX1914),"")))</f>
        <v/>
      </c>
      <c r="AO1914" s="401" t="str">
        <f>IF(Overview!$K$17='Internal Calcs'!$P$22,IF(AL1914="","",AL1914),IF(Overview!$K$17='Internal Calcs'!$P$23,IF(AL1914="","",AL1914),IF(ISNUMBER(A1914),IF(AL1914="",(IF(F1914="Short",G1914-H1914,H1914-G1914)*AZ1914-AX1914),(IF(F1914="Short",G1914-J1914,J1914-G1914)*AZ1914-AX1914)),"")))</f>
        <v/>
      </c>
      <c r="AP1914" s="359" t="str">
        <f>IF(Overview!$K$17='Internal Calcs'!$P$22,"",IF(Overview!$K$17='Internal Calcs'!$P$23,IF(AM1914="","",AM1914),IF(ISNUMBER(A1914),IF(AM1914="",(IF(F1914="Short",G1914-H1914,H1914-G1914)*AZ1914-AX1914),(IF(F1914="Short",G1914-L1914,L1914-G1914)*AZ1914-AX1914)),"")))</f>
        <v/>
      </c>
      <c r="AQ1914" s="188" t="str">
        <f t="shared" si="664"/>
        <v/>
      </c>
      <c r="AR1914" s="188" t="str">
        <f t="shared" si="665"/>
        <v/>
      </c>
      <c r="AS1914" s="188" t="str">
        <f t="shared" si="666"/>
        <v/>
      </c>
      <c r="AT1914" s="188" t="str">
        <f>IF(ISNUMBER(A1914),MAX($AS$2:AS1914)-AS1914,"")</f>
        <v/>
      </c>
      <c r="AU1914" s="189" t="str">
        <f t="shared" si="667"/>
        <v/>
      </c>
      <c r="AV1914" s="190" t="str">
        <f t="shared" si="668"/>
        <v/>
      </c>
      <c r="AW1914" s="190" t="str">
        <f t="shared" si="669"/>
        <v/>
      </c>
      <c r="AX1914" s="191" t="str">
        <f ca="1">IF(ISNUMBER($A1914),INDIRECT(CONCATENATE("'Instrument List'!B",(MATCH(E1914,'Instrument List'!A:A,0))-0)),"")</f>
        <v/>
      </c>
      <c r="AY1914" s="191" t="str">
        <f ca="1">IF(ISNUMBER($A1914),INDIRECT(CONCATENATE("'Instrument List'!D",(MATCH(E1914,'Instrument List'!A:A,0))-0)),"")</f>
        <v/>
      </c>
      <c r="AZ1914" s="191" t="str">
        <f ca="1">IF(ISNUMBER($A1914),INDIRECT(CONCATENATE("'Instrument List'!C",(MATCH(E1914,'Instrument List'!A:A,0))-0)),"")</f>
        <v/>
      </c>
      <c r="BA1914" s="192" t="str">
        <f ca="1">IF(ISNUMBER(A1914),INDIRECT(CONCATENATE("'Instrument List'!E",(MATCH(E1914,'Instrument List'!A:A,0))-0)),"")</f>
        <v/>
      </c>
      <c r="BB1914" s="193" t="str">
        <f t="shared" si="670"/>
        <v/>
      </c>
      <c r="BC1914" s="193" t="str">
        <f t="shared" si="671"/>
        <v/>
      </c>
      <c r="BD1914" s="193" t="str">
        <f ca="1">IF(ISNUMBER(A1914),INDIRECT(CONCATENATE("'Instrument List'!F",(MATCH(E1914,'Instrument List'!A:A,0))-0)),"")</f>
        <v/>
      </c>
    </row>
    <row r="1915" spans="1:56">
      <c r="A1915" s="220" t="str">
        <f t="shared" si="651"/>
        <v/>
      </c>
      <c r="B1915" s="221"/>
      <c r="C1915" s="222"/>
      <c r="D1915" s="169"/>
      <c r="E1915" s="169"/>
      <c r="F1915" s="169"/>
      <c r="G1915" s="202"/>
      <c r="H1915" s="217"/>
      <c r="I1915" s="212"/>
      <c r="J1915" s="206"/>
      <c r="K1915" s="212"/>
      <c r="L1915" s="206"/>
      <c r="M1915" s="212"/>
      <c r="N1915" s="206"/>
      <c r="O1915" s="170" t="str">
        <f t="shared" si="652"/>
        <v/>
      </c>
      <c r="P1915" s="171"/>
      <c r="Q1915" s="171"/>
      <c r="R1915" s="171"/>
      <c r="S1915" s="172" t="str">
        <f t="shared" si="653"/>
        <v/>
      </c>
      <c r="T1915" s="172" t="str">
        <f t="shared" si="654"/>
        <v/>
      </c>
      <c r="U1915" s="171"/>
      <c r="V1915" s="171"/>
      <c r="W1915" s="173" t="str">
        <f t="shared" si="655"/>
        <v/>
      </c>
      <c r="X1915" s="173" t="str">
        <f t="shared" si="656"/>
        <v/>
      </c>
      <c r="Y1915" s="173" t="str">
        <f t="shared" si="657"/>
        <v/>
      </c>
      <c r="Z1915" s="171"/>
      <c r="AA1915" s="171"/>
      <c r="AB1915" s="171"/>
      <c r="AC1915" s="172" t="str">
        <f t="shared" si="658"/>
        <v/>
      </c>
      <c r="AD1915" s="172" t="str">
        <f t="shared" si="659"/>
        <v/>
      </c>
      <c r="AE1915" s="174"/>
      <c r="AF1915" s="175" t="str">
        <f t="shared" si="660"/>
        <v/>
      </c>
      <c r="AG1915" s="169"/>
      <c r="AH1915" s="171"/>
      <c r="AI1915" s="171"/>
      <c r="AJ1915" s="169"/>
      <c r="AK1915" s="176" t="str">
        <f t="shared" si="661"/>
        <v/>
      </c>
      <c r="AL1915" s="176" t="str">
        <f t="shared" si="662"/>
        <v/>
      </c>
      <c r="AM1915" s="176" t="str">
        <f t="shared" si="663"/>
        <v/>
      </c>
      <c r="AN1915" s="359" t="str">
        <f>IF(Overview!$K$17='Internal Calcs'!$P$22,IF(AK1915="","",AK1915),IF(Overview!$K$17='Internal Calcs'!$P$23,IF(AK1915="","",AK1915),IF(ISNUMBER(A1915),(IF(F1915="Short",G1915-H1915,H1915-G1915)*AZ1915-AX1915),"")))</f>
        <v/>
      </c>
      <c r="AO1915" s="401" t="str">
        <f>IF(Overview!$K$17='Internal Calcs'!$P$22,IF(AL1915="","",AL1915),IF(Overview!$K$17='Internal Calcs'!$P$23,IF(AL1915="","",AL1915),IF(ISNUMBER(A1915),IF(AL1915="",(IF(F1915="Short",G1915-H1915,H1915-G1915)*AZ1915-AX1915),(IF(F1915="Short",G1915-J1915,J1915-G1915)*AZ1915-AX1915)),"")))</f>
        <v/>
      </c>
      <c r="AP1915" s="359" t="str">
        <f>IF(Overview!$K$17='Internal Calcs'!$P$22,"",IF(Overview!$K$17='Internal Calcs'!$P$23,IF(AM1915="","",AM1915),IF(ISNUMBER(A1915),IF(AM1915="",(IF(F1915="Short",G1915-H1915,H1915-G1915)*AZ1915-AX1915),(IF(F1915="Short",G1915-L1915,L1915-G1915)*AZ1915-AX1915)),"")))</f>
        <v/>
      </c>
      <c r="AQ1915" s="176" t="str">
        <f t="shared" si="664"/>
        <v/>
      </c>
      <c r="AR1915" s="176" t="str">
        <f t="shared" si="665"/>
        <v/>
      </c>
      <c r="AS1915" s="176" t="str">
        <f t="shared" si="666"/>
        <v/>
      </c>
      <c r="AT1915" s="176" t="str">
        <f>IF(ISNUMBER(A1915),MAX($AS$2:AS1915)-AS1915,"")</f>
        <v/>
      </c>
      <c r="AU1915" s="177" t="str">
        <f t="shared" si="667"/>
        <v/>
      </c>
      <c r="AV1915" s="178" t="str">
        <f t="shared" si="668"/>
        <v/>
      </c>
      <c r="AW1915" s="178" t="str">
        <f t="shared" si="669"/>
        <v/>
      </c>
      <c r="AX1915" s="179" t="str">
        <f ca="1">IF(ISNUMBER($A1915),INDIRECT(CONCATENATE("'Instrument List'!B",(MATCH(E1915,'Instrument List'!A:A,0))-0)),"")</f>
        <v/>
      </c>
      <c r="AY1915" s="179" t="str">
        <f ca="1">IF(ISNUMBER($A1915),INDIRECT(CONCATENATE("'Instrument List'!D",(MATCH(E1915,'Instrument List'!A:A,0))-0)),"")</f>
        <v/>
      </c>
      <c r="AZ1915" s="179" t="str">
        <f ca="1">IF(ISNUMBER($A1915),INDIRECT(CONCATENATE("'Instrument List'!C",(MATCH(E1915,'Instrument List'!A:A,0))-0)),"")</f>
        <v/>
      </c>
      <c r="BA1915" s="180" t="str">
        <f ca="1">IF(ISNUMBER(A1915),INDIRECT(CONCATENATE("'Instrument List'!E",(MATCH(E1915,'Instrument List'!A:A,0))-0)),"")</f>
        <v/>
      </c>
      <c r="BB1915" s="181" t="str">
        <f t="shared" si="670"/>
        <v/>
      </c>
      <c r="BC1915" s="181" t="str">
        <f t="shared" si="671"/>
        <v/>
      </c>
      <c r="BD1915" s="181" t="str">
        <f ca="1">IF(ISNUMBER(A1915),INDIRECT(CONCATENATE("'Instrument List'!F",(MATCH(E1915,'Instrument List'!A:A,0))-0)),"")</f>
        <v/>
      </c>
    </row>
    <row r="1916" spans="1:56">
      <c r="A1916" s="223" t="str">
        <f t="shared" si="651"/>
        <v/>
      </c>
      <c r="B1916" s="224"/>
      <c r="C1916" s="225"/>
      <c r="D1916" s="182"/>
      <c r="E1916" s="182"/>
      <c r="F1916" s="182"/>
      <c r="G1916" s="203"/>
      <c r="H1916" s="218"/>
      <c r="I1916" s="213"/>
      <c r="J1916" s="207"/>
      <c r="K1916" s="213"/>
      <c r="L1916" s="207"/>
      <c r="M1916" s="213"/>
      <c r="N1916" s="207"/>
      <c r="O1916" s="183" t="str">
        <f t="shared" si="652"/>
        <v/>
      </c>
      <c r="P1916" s="184"/>
      <c r="Q1916" s="184"/>
      <c r="R1916" s="275"/>
      <c r="S1916" s="185" t="str">
        <f t="shared" si="653"/>
        <v/>
      </c>
      <c r="T1916" s="185" t="str">
        <f t="shared" si="654"/>
        <v/>
      </c>
      <c r="U1916" s="275"/>
      <c r="V1916" s="275"/>
      <c r="W1916" s="276" t="str">
        <f t="shared" si="655"/>
        <v/>
      </c>
      <c r="X1916" s="276" t="str">
        <f t="shared" si="656"/>
        <v/>
      </c>
      <c r="Y1916" s="276" t="str">
        <f t="shared" si="657"/>
        <v/>
      </c>
      <c r="Z1916" s="275"/>
      <c r="AA1916" s="184"/>
      <c r="AB1916" s="184"/>
      <c r="AC1916" s="185" t="str">
        <f t="shared" si="658"/>
        <v/>
      </c>
      <c r="AD1916" s="185" t="str">
        <f t="shared" si="659"/>
        <v/>
      </c>
      <c r="AE1916" s="186"/>
      <c r="AF1916" s="187" t="str">
        <f t="shared" si="660"/>
        <v/>
      </c>
      <c r="AG1916" s="182"/>
      <c r="AH1916" s="184"/>
      <c r="AI1916" s="184"/>
      <c r="AJ1916" s="182"/>
      <c r="AK1916" s="188" t="str">
        <f t="shared" si="661"/>
        <v/>
      </c>
      <c r="AL1916" s="188" t="str">
        <f t="shared" si="662"/>
        <v/>
      </c>
      <c r="AM1916" s="188" t="str">
        <f t="shared" si="663"/>
        <v/>
      </c>
      <c r="AN1916" s="359" t="str">
        <f>IF(Overview!$K$17='Internal Calcs'!$P$22,IF(AK1916="","",AK1916),IF(Overview!$K$17='Internal Calcs'!$P$23,IF(AK1916="","",AK1916),IF(ISNUMBER(A1916),(IF(F1916="Short",G1916-H1916,H1916-G1916)*AZ1916-AX1916),"")))</f>
        <v/>
      </c>
      <c r="AO1916" s="401" t="str">
        <f>IF(Overview!$K$17='Internal Calcs'!$P$22,IF(AL1916="","",AL1916),IF(Overview!$K$17='Internal Calcs'!$P$23,IF(AL1916="","",AL1916),IF(ISNUMBER(A1916),IF(AL1916="",(IF(F1916="Short",G1916-H1916,H1916-G1916)*AZ1916-AX1916),(IF(F1916="Short",G1916-J1916,J1916-G1916)*AZ1916-AX1916)),"")))</f>
        <v/>
      </c>
      <c r="AP1916" s="359" t="str">
        <f>IF(Overview!$K$17='Internal Calcs'!$P$22,"",IF(Overview!$K$17='Internal Calcs'!$P$23,IF(AM1916="","",AM1916),IF(ISNUMBER(A1916),IF(AM1916="",(IF(F1916="Short",G1916-H1916,H1916-G1916)*AZ1916-AX1916),(IF(F1916="Short",G1916-L1916,L1916-G1916)*AZ1916-AX1916)),"")))</f>
        <v/>
      </c>
      <c r="AQ1916" s="188" t="str">
        <f t="shared" si="664"/>
        <v/>
      </c>
      <c r="AR1916" s="188" t="str">
        <f t="shared" si="665"/>
        <v/>
      </c>
      <c r="AS1916" s="188" t="str">
        <f t="shared" si="666"/>
        <v/>
      </c>
      <c r="AT1916" s="188" t="str">
        <f>IF(ISNUMBER(A1916),MAX($AS$2:AS1916)-AS1916,"")</f>
        <v/>
      </c>
      <c r="AU1916" s="189" t="str">
        <f t="shared" si="667"/>
        <v/>
      </c>
      <c r="AV1916" s="190" t="str">
        <f t="shared" si="668"/>
        <v/>
      </c>
      <c r="AW1916" s="190" t="str">
        <f t="shared" si="669"/>
        <v/>
      </c>
      <c r="AX1916" s="191" t="str">
        <f ca="1">IF(ISNUMBER($A1916),INDIRECT(CONCATENATE("'Instrument List'!B",(MATCH(E1916,'Instrument List'!A:A,0))-0)),"")</f>
        <v/>
      </c>
      <c r="AY1916" s="191" t="str">
        <f ca="1">IF(ISNUMBER($A1916),INDIRECT(CONCATENATE("'Instrument List'!D",(MATCH(E1916,'Instrument List'!A:A,0))-0)),"")</f>
        <v/>
      </c>
      <c r="AZ1916" s="191" t="str">
        <f ca="1">IF(ISNUMBER($A1916),INDIRECT(CONCATENATE("'Instrument List'!C",(MATCH(E1916,'Instrument List'!A:A,0))-0)),"")</f>
        <v/>
      </c>
      <c r="BA1916" s="192" t="str">
        <f ca="1">IF(ISNUMBER(A1916),INDIRECT(CONCATENATE("'Instrument List'!E",(MATCH(E1916,'Instrument List'!A:A,0))-0)),"")</f>
        <v/>
      </c>
      <c r="BB1916" s="193" t="str">
        <f t="shared" si="670"/>
        <v/>
      </c>
      <c r="BC1916" s="193" t="str">
        <f t="shared" si="671"/>
        <v/>
      </c>
      <c r="BD1916" s="193" t="str">
        <f ca="1">IF(ISNUMBER(A1916),INDIRECT(CONCATENATE("'Instrument List'!F",(MATCH(E1916,'Instrument List'!A:A,0))-0)),"")</f>
        <v/>
      </c>
    </row>
    <row r="1917" spans="1:56">
      <c r="A1917" s="220" t="str">
        <f t="shared" si="651"/>
        <v/>
      </c>
      <c r="B1917" s="221"/>
      <c r="C1917" s="222"/>
      <c r="D1917" s="169"/>
      <c r="E1917" s="169"/>
      <c r="F1917" s="169"/>
      <c r="G1917" s="202"/>
      <c r="H1917" s="217"/>
      <c r="I1917" s="212"/>
      <c r="J1917" s="206"/>
      <c r="K1917" s="212"/>
      <c r="L1917" s="206"/>
      <c r="M1917" s="212"/>
      <c r="N1917" s="206"/>
      <c r="O1917" s="170" t="str">
        <f t="shared" si="652"/>
        <v/>
      </c>
      <c r="P1917" s="171"/>
      <c r="Q1917" s="171"/>
      <c r="R1917" s="171"/>
      <c r="S1917" s="172" t="str">
        <f t="shared" si="653"/>
        <v/>
      </c>
      <c r="T1917" s="172" t="str">
        <f t="shared" si="654"/>
        <v/>
      </c>
      <c r="U1917" s="171"/>
      <c r="V1917" s="171"/>
      <c r="W1917" s="173" t="str">
        <f t="shared" si="655"/>
        <v/>
      </c>
      <c r="X1917" s="173" t="str">
        <f t="shared" si="656"/>
        <v/>
      </c>
      <c r="Y1917" s="173" t="str">
        <f t="shared" si="657"/>
        <v/>
      </c>
      <c r="Z1917" s="171"/>
      <c r="AA1917" s="171"/>
      <c r="AB1917" s="171"/>
      <c r="AC1917" s="172" t="str">
        <f t="shared" si="658"/>
        <v/>
      </c>
      <c r="AD1917" s="172" t="str">
        <f t="shared" si="659"/>
        <v/>
      </c>
      <c r="AE1917" s="174"/>
      <c r="AF1917" s="175" t="str">
        <f t="shared" si="660"/>
        <v/>
      </c>
      <c r="AG1917" s="169"/>
      <c r="AH1917" s="171"/>
      <c r="AI1917" s="171"/>
      <c r="AJ1917" s="169"/>
      <c r="AK1917" s="176" t="str">
        <f t="shared" si="661"/>
        <v/>
      </c>
      <c r="AL1917" s="176" t="str">
        <f t="shared" si="662"/>
        <v/>
      </c>
      <c r="AM1917" s="176" t="str">
        <f t="shared" si="663"/>
        <v/>
      </c>
      <c r="AN1917" s="359" t="str">
        <f>IF(Overview!$K$17='Internal Calcs'!$P$22,IF(AK1917="","",AK1917),IF(Overview!$K$17='Internal Calcs'!$P$23,IF(AK1917="","",AK1917),IF(ISNUMBER(A1917),(IF(F1917="Short",G1917-H1917,H1917-G1917)*AZ1917-AX1917),"")))</f>
        <v/>
      </c>
      <c r="AO1917" s="401" t="str">
        <f>IF(Overview!$K$17='Internal Calcs'!$P$22,IF(AL1917="","",AL1917),IF(Overview!$K$17='Internal Calcs'!$P$23,IF(AL1917="","",AL1917),IF(ISNUMBER(A1917),IF(AL1917="",(IF(F1917="Short",G1917-H1917,H1917-G1917)*AZ1917-AX1917),(IF(F1917="Short",G1917-J1917,J1917-G1917)*AZ1917-AX1917)),"")))</f>
        <v/>
      </c>
      <c r="AP1917" s="359" t="str">
        <f>IF(Overview!$K$17='Internal Calcs'!$P$22,"",IF(Overview!$K$17='Internal Calcs'!$P$23,IF(AM1917="","",AM1917),IF(ISNUMBER(A1917),IF(AM1917="",(IF(F1917="Short",G1917-H1917,H1917-G1917)*AZ1917-AX1917),(IF(F1917="Short",G1917-L1917,L1917-G1917)*AZ1917-AX1917)),"")))</f>
        <v/>
      </c>
      <c r="AQ1917" s="176" t="str">
        <f t="shared" si="664"/>
        <v/>
      </c>
      <c r="AR1917" s="176" t="str">
        <f t="shared" si="665"/>
        <v/>
      </c>
      <c r="AS1917" s="176" t="str">
        <f t="shared" si="666"/>
        <v/>
      </c>
      <c r="AT1917" s="176" t="str">
        <f>IF(ISNUMBER(A1917),MAX($AS$2:AS1917)-AS1917,"")</f>
        <v/>
      </c>
      <c r="AU1917" s="177" t="str">
        <f t="shared" si="667"/>
        <v/>
      </c>
      <c r="AV1917" s="178" t="str">
        <f t="shared" si="668"/>
        <v/>
      </c>
      <c r="AW1917" s="178" t="str">
        <f t="shared" si="669"/>
        <v/>
      </c>
      <c r="AX1917" s="179" t="str">
        <f ca="1">IF(ISNUMBER($A1917),INDIRECT(CONCATENATE("'Instrument List'!B",(MATCH(E1917,'Instrument List'!A:A,0))-0)),"")</f>
        <v/>
      </c>
      <c r="AY1917" s="179" t="str">
        <f ca="1">IF(ISNUMBER($A1917),INDIRECT(CONCATENATE("'Instrument List'!D",(MATCH(E1917,'Instrument List'!A:A,0))-0)),"")</f>
        <v/>
      </c>
      <c r="AZ1917" s="179" t="str">
        <f ca="1">IF(ISNUMBER($A1917),INDIRECT(CONCATENATE("'Instrument List'!C",(MATCH(E1917,'Instrument List'!A:A,0))-0)),"")</f>
        <v/>
      </c>
      <c r="BA1917" s="180" t="str">
        <f ca="1">IF(ISNUMBER(A1917),INDIRECT(CONCATENATE("'Instrument List'!E",(MATCH(E1917,'Instrument List'!A:A,0))-0)),"")</f>
        <v/>
      </c>
      <c r="BB1917" s="181" t="str">
        <f t="shared" si="670"/>
        <v/>
      </c>
      <c r="BC1917" s="181" t="str">
        <f t="shared" si="671"/>
        <v/>
      </c>
      <c r="BD1917" s="181" t="str">
        <f ca="1">IF(ISNUMBER(A1917),INDIRECT(CONCATENATE("'Instrument List'!F",(MATCH(E1917,'Instrument List'!A:A,0))-0)),"")</f>
        <v/>
      </c>
    </row>
    <row r="1918" spans="1:56">
      <c r="A1918" s="223" t="str">
        <f t="shared" si="651"/>
        <v/>
      </c>
      <c r="B1918" s="224"/>
      <c r="C1918" s="225"/>
      <c r="D1918" s="182"/>
      <c r="E1918" s="182"/>
      <c r="F1918" s="182"/>
      <c r="G1918" s="203"/>
      <c r="H1918" s="218"/>
      <c r="I1918" s="213"/>
      <c r="J1918" s="207"/>
      <c r="K1918" s="213"/>
      <c r="L1918" s="207"/>
      <c r="M1918" s="213"/>
      <c r="N1918" s="207"/>
      <c r="O1918" s="183" t="str">
        <f t="shared" si="652"/>
        <v/>
      </c>
      <c r="P1918" s="184"/>
      <c r="Q1918" s="184"/>
      <c r="R1918" s="275"/>
      <c r="S1918" s="185" t="str">
        <f t="shared" si="653"/>
        <v/>
      </c>
      <c r="T1918" s="185" t="str">
        <f t="shared" si="654"/>
        <v/>
      </c>
      <c r="U1918" s="275"/>
      <c r="V1918" s="275"/>
      <c r="W1918" s="276" t="str">
        <f t="shared" si="655"/>
        <v/>
      </c>
      <c r="X1918" s="276" t="str">
        <f t="shared" si="656"/>
        <v/>
      </c>
      <c r="Y1918" s="276" t="str">
        <f t="shared" si="657"/>
        <v/>
      </c>
      <c r="Z1918" s="275"/>
      <c r="AA1918" s="184"/>
      <c r="AB1918" s="184"/>
      <c r="AC1918" s="185" t="str">
        <f t="shared" si="658"/>
        <v/>
      </c>
      <c r="AD1918" s="185" t="str">
        <f t="shared" si="659"/>
        <v/>
      </c>
      <c r="AE1918" s="186"/>
      <c r="AF1918" s="187" t="str">
        <f t="shared" si="660"/>
        <v/>
      </c>
      <c r="AG1918" s="182"/>
      <c r="AH1918" s="184"/>
      <c r="AI1918" s="184"/>
      <c r="AJ1918" s="182"/>
      <c r="AK1918" s="188" t="str">
        <f t="shared" si="661"/>
        <v/>
      </c>
      <c r="AL1918" s="188" t="str">
        <f t="shared" si="662"/>
        <v/>
      </c>
      <c r="AM1918" s="188" t="str">
        <f t="shared" si="663"/>
        <v/>
      </c>
      <c r="AN1918" s="359" t="str">
        <f>IF(Overview!$K$17='Internal Calcs'!$P$22,IF(AK1918="","",AK1918),IF(Overview!$K$17='Internal Calcs'!$P$23,IF(AK1918="","",AK1918),IF(ISNUMBER(A1918),(IF(F1918="Short",G1918-H1918,H1918-G1918)*AZ1918-AX1918),"")))</f>
        <v/>
      </c>
      <c r="AO1918" s="401" t="str">
        <f>IF(Overview!$K$17='Internal Calcs'!$P$22,IF(AL1918="","",AL1918),IF(Overview!$K$17='Internal Calcs'!$P$23,IF(AL1918="","",AL1918),IF(ISNUMBER(A1918),IF(AL1918="",(IF(F1918="Short",G1918-H1918,H1918-G1918)*AZ1918-AX1918),(IF(F1918="Short",G1918-J1918,J1918-G1918)*AZ1918-AX1918)),"")))</f>
        <v/>
      </c>
      <c r="AP1918" s="359" t="str">
        <f>IF(Overview!$K$17='Internal Calcs'!$P$22,"",IF(Overview!$K$17='Internal Calcs'!$P$23,IF(AM1918="","",AM1918),IF(ISNUMBER(A1918),IF(AM1918="",(IF(F1918="Short",G1918-H1918,H1918-G1918)*AZ1918-AX1918),(IF(F1918="Short",G1918-L1918,L1918-G1918)*AZ1918-AX1918)),"")))</f>
        <v/>
      </c>
      <c r="AQ1918" s="188" t="str">
        <f t="shared" si="664"/>
        <v/>
      </c>
      <c r="AR1918" s="188" t="str">
        <f t="shared" si="665"/>
        <v/>
      </c>
      <c r="AS1918" s="188" t="str">
        <f t="shared" si="666"/>
        <v/>
      </c>
      <c r="AT1918" s="188" t="str">
        <f>IF(ISNUMBER(A1918),MAX($AS$2:AS1918)-AS1918,"")</f>
        <v/>
      </c>
      <c r="AU1918" s="189" t="str">
        <f t="shared" si="667"/>
        <v/>
      </c>
      <c r="AV1918" s="190" t="str">
        <f t="shared" si="668"/>
        <v/>
      </c>
      <c r="AW1918" s="190" t="str">
        <f t="shared" si="669"/>
        <v/>
      </c>
      <c r="AX1918" s="191" t="str">
        <f ca="1">IF(ISNUMBER($A1918),INDIRECT(CONCATENATE("'Instrument List'!B",(MATCH(E1918,'Instrument List'!A:A,0))-0)),"")</f>
        <v/>
      </c>
      <c r="AY1918" s="191" t="str">
        <f ca="1">IF(ISNUMBER($A1918),INDIRECT(CONCATENATE("'Instrument List'!D",(MATCH(E1918,'Instrument List'!A:A,0))-0)),"")</f>
        <v/>
      </c>
      <c r="AZ1918" s="191" t="str">
        <f ca="1">IF(ISNUMBER($A1918),INDIRECT(CONCATENATE("'Instrument List'!C",(MATCH(E1918,'Instrument List'!A:A,0))-0)),"")</f>
        <v/>
      </c>
      <c r="BA1918" s="192" t="str">
        <f ca="1">IF(ISNUMBER(A1918),INDIRECT(CONCATENATE("'Instrument List'!E",(MATCH(E1918,'Instrument List'!A:A,0))-0)),"")</f>
        <v/>
      </c>
      <c r="BB1918" s="193" t="str">
        <f t="shared" si="670"/>
        <v/>
      </c>
      <c r="BC1918" s="193" t="str">
        <f t="shared" si="671"/>
        <v/>
      </c>
      <c r="BD1918" s="193" t="str">
        <f ca="1">IF(ISNUMBER(A1918),INDIRECT(CONCATENATE("'Instrument List'!F",(MATCH(E1918,'Instrument List'!A:A,0))-0)),"")</f>
        <v/>
      </c>
    </row>
    <row r="1919" spans="1:56">
      <c r="A1919" s="220" t="str">
        <f t="shared" si="651"/>
        <v/>
      </c>
      <c r="B1919" s="221"/>
      <c r="C1919" s="222"/>
      <c r="D1919" s="169"/>
      <c r="E1919" s="169"/>
      <c r="F1919" s="169"/>
      <c r="G1919" s="202"/>
      <c r="H1919" s="217"/>
      <c r="I1919" s="212"/>
      <c r="J1919" s="206"/>
      <c r="K1919" s="212"/>
      <c r="L1919" s="206"/>
      <c r="M1919" s="212"/>
      <c r="N1919" s="206"/>
      <c r="O1919" s="170" t="str">
        <f t="shared" si="652"/>
        <v/>
      </c>
      <c r="P1919" s="171"/>
      <c r="Q1919" s="171"/>
      <c r="R1919" s="171"/>
      <c r="S1919" s="172" t="str">
        <f t="shared" si="653"/>
        <v/>
      </c>
      <c r="T1919" s="172" t="str">
        <f t="shared" si="654"/>
        <v/>
      </c>
      <c r="U1919" s="171"/>
      <c r="V1919" s="171"/>
      <c r="W1919" s="173" t="str">
        <f t="shared" si="655"/>
        <v/>
      </c>
      <c r="X1919" s="173" t="str">
        <f t="shared" si="656"/>
        <v/>
      </c>
      <c r="Y1919" s="173" t="str">
        <f t="shared" si="657"/>
        <v/>
      </c>
      <c r="Z1919" s="171"/>
      <c r="AA1919" s="171"/>
      <c r="AB1919" s="171"/>
      <c r="AC1919" s="172" t="str">
        <f t="shared" si="658"/>
        <v/>
      </c>
      <c r="AD1919" s="172" t="str">
        <f t="shared" si="659"/>
        <v/>
      </c>
      <c r="AE1919" s="174"/>
      <c r="AF1919" s="175" t="str">
        <f t="shared" si="660"/>
        <v/>
      </c>
      <c r="AG1919" s="169"/>
      <c r="AH1919" s="171"/>
      <c r="AI1919" s="171"/>
      <c r="AJ1919" s="169"/>
      <c r="AK1919" s="176" t="str">
        <f t="shared" si="661"/>
        <v/>
      </c>
      <c r="AL1919" s="176" t="str">
        <f t="shared" si="662"/>
        <v/>
      </c>
      <c r="AM1919" s="176" t="str">
        <f t="shared" si="663"/>
        <v/>
      </c>
      <c r="AN1919" s="359" t="str">
        <f>IF(Overview!$K$17='Internal Calcs'!$P$22,IF(AK1919="","",AK1919),IF(Overview!$K$17='Internal Calcs'!$P$23,IF(AK1919="","",AK1919),IF(ISNUMBER(A1919),(IF(F1919="Short",G1919-H1919,H1919-G1919)*AZ1919-AX1919),"")))</f>
        <v/>
      </c>
      <c r="AO1919" s="401" t="str">
        <f>IF(Overview!$K$17='Internal Calcs'!$P$22,IF(AL1919="","",AL1919),IF(Overview!$K$17='Internal Calcs'!$P$23,IF(AL1919="","",AL1919),IF(ISNUMBER(A1919),IF(AL1919="",(IF(F1919="Short",G1919-H1919,H1919-G1919)*AZ1919-AX1919),(IF(F1919="Short",G1919-J1919,J1919-G1919)*AZ1919-AX1919)),"")))</f>
        <v/>
      </c>
      <c r="AP1919" s="359" t="str">
        <f>IF(Overview!$K$17='Internal Calcs'!$P$22,"",IF(Overview!$K$17='Internal Calcs'!$P$23,IF(AM1919="","",AM1919),IF(ISNUMBER(A1919),IF(AM1919="",(IF(F1919="Short",G1919-H1919,H1919-G1919)*AZ1919-AX1919),(IF(F1919="Short",G1919-L1919,L1919-G1919)*AZ1919-AX1919)),"")))</f>
        <v/>
      </c>
      <c r="AQ1919" s="176" t="str">
        <f t="shared" si="664"/>
        <v/>
      </c>
      <c r="AR1919" s="176" t="str">
        <f t="shared" si="665"/>
        <v/>
      </c>
      <c r="AS1919" s="176" t="str">
        <f t="shared" si="666"/>
        <v/>
      </c>
      <c r="AT1919" s="176" t="str">
        <f>IF(ISNUMBER(A1919),MAX($AS$2:AS1919)-AS1919,"")</f>
        <v/>
      </c>
      <c r="AU1919" s="177" t="str">
        <f t="shared" si="667"/>
        <v/>
      </c>
      <c r="AV1919" s="178" t="str">
        <f t="shared" si="668"/>
        <v/>
      </c>
      <c r="AW1919" s="178" t="str">
        <f t="shared" si="669"/>
        <v/>
      </c>
      <c r="AX1919" s="179" t="str">
        <f ca="1">IF(ISNUMBER($A1919),INDIRECT(CONCATENATE("'Instrument List'!B",(MATCH(E1919,'Instrument List'!A:A,0))-0)),"")</f>
        <v/>
      </c>
      <c r="AY1919" s="179" t="str">
        <f ca="1">IF(ISNUMBER($A1919),INDIRECT(CONCATENATE("'Instrument List'!D",(MATCH(E1919,'Instrument List'!A:A,0))-0)),"")</f>
        <v/>
      </c>
      <c r="AZ1919" s="179" t="str">
        <f ca="1">IF(ISNUMBER($A1919),INDIRECT(CONCATENATE("'Instrument List'!C",(MATCH(E1919,'Instrument List'!A:A,0))-0)),"")</f>
        <v/>
      </c>
      <c r="BA1919" s="180" t="str">
        <f ca="1">IF(ISNUMBER(A1919),INDIRECT(CONCATENATE("'Instrument List'!E",(MATCH(E1919,'Instrument List'!A:A,0))-0)),"")</f>
        <v/>
      </c>
      <c r="BB1919" s="181" t="str">
        <f t="shared" si="670"/>
        <v/>
      </c>
      <c r="BC1919" s="181" t="str">
        <f t="shared" si="671"/>
        <v/>
      </c>
      <c r="BD1919" s="181" t="str">
        <f ca="1">IF(ISNUMBER(A1919),INDIRECT(CONCATENATE("'Instrument List'!F",(MATCH(E1919,'Instrument List'!A:A,0))-0)),"")</f>
        <v/>
      </c>
    </row>
    <row r="1920" spans="1:56">
      <c r="A1920" s="223" t="str">
        <f t="shared" si="651"/>
        <v/>
      </c>
      <c r="B1920" s="224"/>
      <c r="C1920" s="225"/>
      <c r="D1920" s="182"/>
      <c r="E1920" s="182"/>
      <c r="F1920" s="182"/>
      <c r="G1920" s="203"/>
      <c r="H1920" s="218"/>
      <c r="I1920" s="213"/>
      <c r="J1920" s="207"/>
      <c r="K1920" s="213"/>
      <c r="L1920" s="207"/>
      <c r="M1920" s="213"/>
      <c r="N1920" s="207"/>
      <c r="O1920" s="183" t="str">
        <f t="shared" si="652"/>
        <v/>
      </c>
      <c r="P1920" s="184"/>
      <c r="Q1920" s="184"/>
      <c r="R1920" s="275"/>
      <c r="S1920" s="185" t="str">
        <f t="shared" si="653"/>
        <v/>
      </c>
      <c r="T1920" s="185" t="str">
        <f t="shared" si="654"/>
        <v/>
      </c>
      <c r="U1920" s="275"/>
      <c r="V1920" s="275"/>
      <c r="W1920" s="276" t="str">
        <f t="shared" si="655"/>
        <v/>
      </c>
      <c r="X1920" s="276" t="str">
        <f t="shared" si="656"/>
        <v/>
      </c>
      <c r="Y1920" s="276" t="str">
        <f t="shared" si="657"/>
        <v/>
      </c>
      <c r="Z1920" s="275"/>
      <c r="AA1920" s="184"/>
      <c r="AB1920" s="184"/>
      <c r="AC1920" s="185" t="str">
        <f t="shared" si="658"/>
        <v/>
      </c>
      <c r="AD1920" s="185" t="str">
        <f t="shared" si="659"/>
        <v/>
      </c>
      <c r="AE1920" s="186"/>
      <c r="AF1920" s="187" t="str">
        <f t="shared" si="660"/>
        <v/>
      </c>
      <c r="AG1920" s="182"/>
      <c r="AH1920" s="184"/>
      <c r="AI1920" s="184"/>
      <c r="AJ1920" s="182"/>
      <c r="AK1920" s="188" t="str">
        <f t="shared" si="661"/>
        <v/>
      </c>
      <c r="AL1920" s="188" t="str">
        <f t="shared" si="662"/>
        <v/>
      </c>
      <c r="AM1920" s="188" t="str">
        <f t="shared" si="663"/>
        <v/>
      </c>
      <c r="AN1920" s="359" t="str">
        <f>IF(Overview!$K$17='Internal Calcs'!$P$22,IF(AK1920="","",AK1920),IF(Overview!$K$17='Internal Calcs'!$P$23,IF(AK1920="","",AK1920),IF(ISNUMBER(A1920),(IF(F1920="Short",G1920-H1920,H1920-G1920)*AZ1920-AX1920),"")))</f>
        <v/>
      </c>
      <c r="AO1920" s="401" t="str">
        <f>IF(Overview!$K$17='Internal Calcs'!$P$22,IF(AL1920="","",AL1920),IF(Overview!$K$17='Internal Calcs'!$P$23,IF(AL1920="","",AL1920),IF(ISNUMBER(A1920),IF(AL1920="",(IF(F1920="Short",G1920-H1920,H1920-G1920)*AZ1920-AX1920),(IF(F1920="Short",G1920-J1920,J1920-G1920)*AZ1920-AX1920)),"")))</f>
        <v/>
      </c>
      <c r="AP1920" s="359" t="str">
        <f>IF(Overview!$K$17='Internal Calcs'!$P$22,"",IF(Overview!$K$17='Internal Calcs'!$P$23,IF(AM1920="","",AM1920),IF(ISNUMBER(A1920),IF(AM1920="",(IF(F1920="Short",G1920-H1920,H1920-G1920)*AZ1920-AX1920),(IF(F1920="Short",G1920-L1920,L1920-G1920)*AZ1920-AX1920)),"")))</f>
        <v/>
      </c>
      <c r="AQ1920" s="188" t="str">
        <f t="shared" si="664"/>
        <v/>
      </c>
      <c r="AR1920" s="188" t="str">
        <f t="shared" si="665"/>
        <v/>
      </c>
      <c r="AS1920" s="188" t="str">
        <f t="shared" si="666"/>
        <v/>
      </c>
      <c r="AT1920" s="188" t="str">
        <f>IF(ISNUMBER(A1920),MAX($AS$2:AS1920)-AS1920,"")</f>
        <v/>
      </c>
      <c r="AU1920" s="189" t="str">
        <f t="shared" si="667"/>
        <v/>
      </c>
      <c r="AV1920" s="190" t="str">
        <f t="shared" si="668"/>
        <v/>
      </c>
      <c r="AW1920" s="190" t="str">
        <f t="shared" si="669"/>
        <v/>
      </c>
      <c r="AX1920" s="191" t="str">
        <f ca="1">IF(ISNUMBER($A1920),INDIRECT(CONCATENATE("'Instrument List'!B",(MATCH(E1920,'Instrument List'!A:A,0))-0)),"")</f>
        <v/>
      </c>
      <c r="AY1920" s="191" t="str">
        <f ca="1">IF(ISNUMBER($A1920),INDIRECT(CONCATENATE("'Instrument List'!D",(MATCH(E1920,'Instrument List'!A:A,0))-0)),"")</f>
        <v/>
      </c>
      <c r="AZ1920" s="191" t="str">
        <f ca="1">IF(ISNUMBER($A1920),INDIRECT(CONCATENATE("'Instrument List'!C",(MATCH(E1920,'Instrument List'!A:A,0))-0)),"")</f>
        <v/>
      </c>
      <c r="BA1920" s="192" t="str">
        <f ca="1">IF(ISNUMBER(A1920),INDIRECT(CONCATENATE("'Instrument List'!E",(MATCH(E1920,'Instrument List'!A:A,0))-0)),"")</f>
        <v/>
      </c>
      <c r="BB1920" s="193" t="str">
        <f t="shared" si="670"/>
        <v/>
      </c>
      <c r="BC1920" s="193" t="str">
        <f t="shared" si="671"/>
        <v/>
      </c>
      <c r="BD1920" s="193" t="str">
        <f ca="1">IF(ISNUMBER(A1920),INDIRECT(CONCATENATE("'Instrument List'!F",(MATCH(E1920,'Instrument List'!A:A,0))-0)),"")</f>
        <v/>
      </c>
    </row>
    <row r="1921" spans="1:56">
      <c r="A1921" s="220" t="str">
        <f t="shared" si="651"/>
        <v/>
      </c>
      <c r="B1921" s="221"/>
      <c r="C1921" s="222"/>
      <c r="D1921" s="169"/>
      <c r="E1921" s="169"/>
      <c r="F1921" s="169"/>
      <c r="G1921" s="202"/>
      <c r="H1921" s="217"/>
      <c r="I1921" s="212"/>
      <c r="J1921" s="206"/>
      <c r="K1921" s="212"/>
      <c r="L1921" s="206"/>
      <c r="M1921" s="212"/>
      <c r="N1921" s="206"/>
      <c r="O1921" s="170" t="str">
        <f t="shared" si="652"/>
        <v/>
      </c>
      <c r="P1921" s="171"/>
      <c r="Q1921" s="171"/>
      <c r="R1921" s="171"/>
      <c r="S1921" s="172" t="str">
        <f t="shared" si="653"/>
        <v/>
      </c>
      <c r="T1921" s="172" t="str">
        <f t="shared" si="654"/>
        <v/>
      </c>
      <c r="U1921" s="171"/>
      <c r="V1921" s="171"/>
      <c r="W1921" s="173" t="str">
        <f t="shared" si="655"/>
        <v/>
      </c>
      <c r="X1921" s="173" t="str">
        <f t="shared" si="656"/>
        <v/>
      </c>
      <c r="Y1921" s="173" t="str">
        <f t="shared" si="657"/>
        <v/>
      </c>
      <c r="Z1921" s="171"/>
      <c r="AA1921" s="171"/>
      <c r="AB1921" s="171"/>
      <c r="AC1921" s="172" t="str">
        <f t="shared" si="658"/>
        <v/>
      </c>
      <c r="AD1921" s="172" t="str">
        <f t="shared" si="659"/>
        <v/>
      </c>
      <c r="AE1921" s="174"/>
      <c r="AF1921" s="175" t="str">
        <f t="shared" si="660"/>
        <v/>
      </c>
      <c r="AG1921" s="169"/>
      <c r="AH1921" s="171"/>
      <c r="AI1921" s="171"/>
      <c r="AJ1921" s="169"/>
      <c r="AK1921" s="176" t="str">
        <f t="shared" si="661"/>
        <v/>
      </c>
      <c r="AL1921" s="176" t="str">
        <f t="shared" si="662"/>
        <v/>
      </c>
      <c r="AM1921" s="176" t="str">
        <f t="shared" si="663"/>
        <v/>
      </c>
      <c r="AN1921" s="359" t="str">
        <f>IF(Overview!$K$17='Internal Calcs'!$P$22,IF(AK1921="","",AK1921),IF(Overview!$K$17='Internal Calcs'!$P$23,IF(AK1921="","",AK1921),IF(ISNUMBER(A1921),(IF(F1921="Short",G1921-H1921,H1921-G1921)*AZ1921-AX1921),"")))</f>
        <v/>
      </c>
      <c r="AO1921" s="401" t="str">
        <f>IF(Overview!$K$17='Internal Calcs'!$P$22,IF(AL1921="","",AL1921),IF(Overview!$K$17='Internal Calcs'!$P$23,IF(AL1921="","",AL1921),IF(ISNUMBER(A1921),IF(AL1921="",(IF(F1921="Short",G1921-H1921,H1921-G1921)*AZ1921-AX1921),(IF(F1921="Short",G1921-J1921,J1921-G1921)*AZ1921-AX1921)),"")))</f>
        <v/>
      </c>
      <c r="AP1921" s="359" t="str">
        <f>IF(Overview!$K$17='Internal Calcs'!$P$22,"",IF(Overview!$K$17='Internal Calcs'!$P$23,IF(AM1921="","",AM1921),IF(ISNUMBER(A1921),IF(AM1921="",(IF(F1921="Short",G1921-H1921,H1921-G1921)*AZ1921-AX1921),(IF(F1921="Short",G1921-L1921,L1921-G1921)*AZ1921-AX1921)),"")))</f>
        <v/>
      </c>
      <c r="AQ1921" s="176" t="str">
        <f t="shared" si="664"/>
        <v/>
      </c>
      <c r="AR1921" s="176" t="str">
        <f t="shared" si="665"/>
        <v/>
      </c>
      <c r="AS1921" s="176" t="str">
        <f t="shared" si="666"/>
        <v/>
      </c>
      <c r="AT1921" s="176" t="str">
        <f>IF(ISNUMBER(A1921),MAX($AS$2:AS1921)-AS1921,"")</f>
        <v/>
      </c>
      <c r="AU1921" s="177" t="str">
        <f t="shared" si="667"/>
        <v/>
      </c>
      <c r="AV1921" s="178" t="str">
        <f t="shared" si="668"/>
        <v/>
      </c>
      <c r="AW1921" s="178" t="str">
        <f t="shared" si="669"/>
        <v/>
      </c>
      <c r="AX1921" s="179" t="str">
        <f ca="1">IF(ISNUMBER($A1921),INDIRECT(CONCATENATE("'Instrument List'!B",(MATCH(E1921,'Instrument List'!A:A,0))-0)),"")</f>
        <v/>
      </c>
      <c r="AY1921" s="179" t="str">
        <f ca="1">IF(ISNUMBER($A1921),INDIRECT(CONCATENATE("'Instrument List'!D",(MATCH(E1921,'Instrument List'!A:A,0))-0)),"")</f>
        <v/>
      </c>
      <c r="AZ1921" s="179" t="str">
        <f ca="1">IF(ISNUMBER($A1921),INDIRECT(CONCATENATE("'Instrument List'!C",(MATCH(E1921,'Instrument List'!A:A,0))-0)),"")</f>
        <v/>
      </c>
      <c r="BA1921" s="180" t="str">
        <f ca="1">IF(ISNUMBER(A1921),INDIRECT(CONCATENATE("'Instrument List'!E",(MATCH(E1921,'Instrument List'!A:A,0))-0)),"")</f>
        <v/>
      </c>
      <c r="BB1921" s="181" t="str">
        <f t="shared" si="670"/>
        <v/>
      </c>
      <c r="BC1921" s="181" t="str">
        <f t="shared" si="671"/>
        <v/>
      </c>
      <c r="BD1921" s="181" t="str">
        <f ca="1">IF(ISNUMBER(A1921),INDIRECT(CONCATENATE("'Instrument List'!F",(MATCH(E1921,'Instrument List'!A:A,0))-0)),"")</f>
        <v/>
      </c>
    </row>
    <row r="1922" spans="1:56">
      <c r="A1922" s="223" t="str">
        <f t="shared" si="651"/>
        <v/>
      </c>
      <c r="B1922" s="224"/>
      <c r="C1922" s="225"/>
      <c r="D1922" s="182"/>
      <c r="E1922" s="182"/>
      <c r="F1922" s="182"/>
      <c r="G1922" s="203"/>
      <c r="H1922" s="218"/>
      <c r="I1922" s="213"/>
      <c r="J1922" s="207"/>
      <c r="K1922" s="213"/>
      <c r="L1922" s="207"/>
      <c r="M1922" s="213"/>
      <c r="N1922" s="207"/>
      <c r="O1922" s="183" t="str">
        <f t="shared" si="652"/>
        <v/>
      </c>
      <c r="P1922" s="184"/>
      <c r="Q1922" s="184"/>
      <c r="R1922" s="275"/>
      <c r="S1922" s="185" t="str">
        <f t="shared" si="653"/>
        <v/>
      </c>
      <c r="T1922" s="185" t="str">
        <f t="shared" si="654"/>
        <v/>
      </c>
      <c r="U1922" s="275"/>
      <c r="V1922" s="275"/>
      <c r="W1922" s="276" t="str">
        <f t="shared" si="655"/>
        <v/>
      </c>
      <c r="X1922" s="276" t="str">
        <f t="shared" si="656"/>
        <v/>
      </c>
      <c r="Y1922" s="276" t="str">
        <f t="shared" si="657"/>
        <v/>
      </c>
      <c r="Z1922" s="275"/>
      <c r="AA1922" s="184"/>
      <c r="AB1922" s="184"/>
      <c r="AC1922" s="185" t="str">
        <f t="shared" si="658"/>
        <v/>
      </c>
      <c r="AD1922" s="185" t="str">
        <f t="shared" si="659"/>
        <v/>
      </c>
      <c r="AE1922" s="186"/>
      <c r="AF1922" s="187" t="str">
        <f t="shared" si="660"/>
        <v/>
      </c>
      <c r="AG1922" s="182"/>
      <c r="AH1922" s="184"/>
      <c r="AI1922" s="184"/>
      <c r="AJ1922" s="182"/>
      <c r="AK1922" s="188" t="str">
        <f t="shared" si="661"/>
        <v/>
      </c>
      <c r="AL1922" s="188" t="str">
        <f t="shared" si="662"/>
        <v/>
      </c>
      <c r="AM1922" s="188" t="str">
        <f t="shared" si="663"/>
        <v/>
      </c>
      <c r="AN1922" s="359" t="str">
        <f>IF(Overview!$K$17='Internal Calcs'!$P$22,IF(AK1922="","",AK1922),IF(Overview!$K$17='Internal Calcs'!$P$23,IF(AK1922="","",AK1922),IF(ISNUMBER(A1922),(IF(F1922="Short",G1922-H1922,H1922-G1922)*AZ1922-AX1922),"")))</f>
        <v/>
      </c>
      <c r="AO1922" s="401" t="str">
        <f>IF(Overview!$K$17='Internal Calcs'!$P$22,IF(AL1922="","",AL1922),IF(Overview!$K$17='Internal Calcs'!$P$23,IF(AL1922="","",AL1922),IF(ISNUMBER(A1922),IF(AL1922="",(IF(F1922="Short",G1922-H1922,H1922-G1922)*AZ1922-AX1922),(IF(F1922="Short",G1922-J1922,J1922-G1922)*AZ1922-AX1922)),"")))</f>
        <v/>
      </c>
      <c r="AP1922" s="359" t="str">
        <f>IF(Overview!$K$17='Internal Calcs'!$P$22,"",IF(Overview!$K$17='Internal Calcs'!$P$23,IF(AM1922="","",AM1922),IF(ISNUMBER(A1922),IF(AM1922="",(IF(F1922="Short",G1922-H1922,H1922-G1922)*AZ1922-AX1922),(IF(F1922="Short",G1922-L1922,L1922-G1922)*AZ1922-AX1922)),"")))</f>
        <v/>
      </c>
      <c r="AQ1922" s="188" t="str">
        <f t="shared" si="664"/>
        <v/>
      </c>
      <c r="AR1922" s="188" t="str">
        <f t="shared" si="665"/>
        <v/>
      </c>
      <c r="AS1922" s="188" t="str">
        <f t="shared" si="666"/>
        <v/>
      </c>
      <c r="AT1922" s="188" t="str">
        <f>IF(ISNUMBER(A1922),MAX($AS$2:AS1922)-AS1922,"")</f>
        <v/>
      </c>
      <c r="AU1922" s="189" t="str">
        <f t="shared" si="667"/>
        <v/>
      </c>
      <c r="AV1922" s="190" t="str">
        <f t="shared" si="668"/>
        <v/>
      </c>
      <c r="AW1922" s="190" t="str">
        <f t="shared" si="669"/>
        <v/>
      </c>
      <c r="AX1922" s="191" t="str">
        <f ca="1">IF(ISNUMBER($A1922),INDIRECT(CONCATENATE("'Instrument List'!B",(MATCH(E1922,'Instrument List'!A:A,0))-0)),"")</f>
        <v/>
      </c>
      <c r="AY1922" s="191" t="str">
        <f ca="1">IF(ISNUMBER($A1922),INDIRECT(CONCATENATE("'Instrument List'!D",(MATCH(E1922,'Instrument List'!A:A,0))-0)),"")</f>
        <v/>
      </c>
      <c r="AZ1922" s="191" t="str">
        <f ca="1">IF(ISNUMBER($A1922),INDIRECT(CONCATENATE("'Instrument List'!C",(MATCH(E1922,'Instrument List'!A:A,0))-0)),"")</f>
        <v/>
      </c>
      <c r="BA1922" s="192" t="str">
        <f ca="1">IF(ISNUMBER(A1922),INDIRECT(CONCATENATE("'Instrument List'!E",(MATCH(E1922,'Instrument List'!A:A,0))-0)),"")</f>
        <v/>
      </c>
      <c r="BB1922" s="193" t="str">
        <f t="shared" si="670"/>
        <v/>
      </c>
      <c r="BC1922" s="193" t="str">
        <f t="shared" si="671"/>
        <v/>
      </c>
      <c r="BD1922" s="193" t="str">
        <f ca="1">IF(ISNUMBER(A1922),INDIRECT(CONCATENATE("'Instrument List'!F",(MATCH(E1922,'Instrument List'!A:A,0))-0)),"")</f>
        <v/>
      </c>
    </row>
    <row r="1923" spans="1:56">
      <c r="A1923" s="220" t="str">
        <f t="shared" si="651"/>
        <v/>
      </c>
      <c r="B1923" s="221"/>
      <c r="C1923" s="222"/>
      <c r="D1923" s="169"/>
      <c r="E1923" s="169"/>
      <c r="F1923" s="169"/>
      <c r="G1923" s="202"/>
      <c r="H1923" s="217"/>
      <c r="I1923" s="212"/>
      <c r="J1923" s="206"/>
      <c r="K1923" s="212"/>
      <c r="L1923" s="206"/>
      <c r="M1923" s="212"/>
      <c r="N1923" s="206"/>
      <c r="O1923" s="170" t="str">
        <f t="shared" si="652"/>
        <v/>
      </c>
      <c r="P1923" s="171"/>
      <c r="Q1923" s="171"/>
      <c r="R1923" s="171"/>
      <c r="S1923" s="172" t="str">
        <f t="shared" si="653"/>
        <v/>
      </c>
      <c r="T1923" s="172" t="str">
        <f t="shared" si="654"/>
        <v/>
      </c>
      <c r="U1923" s="171"/>
      <c r="V1923" s="171"/>
      <c r="W1923" s="173" t="str">
        <f t="shared" si="655"/>
        <v/>
      </c>
      <c r="X1923" s="173" t="str">
        <f t="shared" si="656"/>
        <v/>
      </c>
      <c r="Y1923" s="173" t="str">
        <f t="shared" si="657"/>
        <v/>
      </c>
      <c r="Z1923" s="171"/>
      <c r="AA1923" s="171"/>
      <c r="AB1923" s="171"/>
      <c r="AC1923" s="172" t="str">
        <f t="shared" si="658"/>
        <v/>
      </c>
      <c r="AD1923" s="172" t="str">
        <f t="shared" si="659"/>
        <v/>
      </c>
      <c r="AE1923" s="174"/>
      <c r="AF1923" s="175" t="str">
        <f t="shared" si="660"/>
        <v/>
      </c>
      <c r="AG1923" s="169"/>
      <c r="AH1923" s="171"/>
      <c r="AI1923" s="171"/>
      <c r="AJ1923" s="169"/>
      <c r="AK1923" s="176" t="str">
        <f t="shared" si="661"/>
        <v/>
      </c>
      <c r="AL1923" s="176" t="str">
        <f t="shared" si="662"/>
        <v/>
      </c>
      <c r="AM1923" s="176" t="str">
        <f t="shared" si="663"/>
        <v/>
      </c>
      <c r="AN1923" s="359" t="str">
        <f>IF(Overview!$K$17='Internal Calcs'!$P$22,IF(AK1923="","",AK1923),IF(Overview!$K$17='Internal Calcs'!$P$23,IF(AK1923="","",AK1923),IF(ISNUMBER(A1923),(IF(F1923="Short",G1923-H1923,H1923-G1923)*AZ1923-AX1923),"")))</f>
        <v/>
      </c>
      <c r="AO1923" s="401" t="str">
        <f>IF(Overview!$K$17='Internal Calcs'!$P$22,IF(AL1923="","",AL1923),IF(Overview!$K$17='Internal Calcs'!$P$23,IF(AL1923="","",AL1923),IF(ISNUMBER(A1923),IF(AL1923="",(IF(F1923="Short",G1923-H1923,H1923-G1923)*AZ1923-AX1923),(IF(F1923="Short",G1923-J1923,J1923-G1923)*AZ1923-AX1923)),"")))</f>
        <v/>
      </c>
      <c r="AP1923" s="359" t="str">
        <f>IF(Overview!$K$17='Internal Calcs'!$P$22,"",IF(Overview!$K$17='Internal Calcs'!$P$23,IF(AM1923="","",AM1923),IF(ISNUMBER(A1923),IF(AM1923="",(IF(F1923="Short",G1923-H1923,H1923-G1923)*AZ1923-AX1923),(IF(F1923="Short",G1923-L1923,L1923-G1923)*AZ1923-AX1923)),"")))</f>
        <v/>
      </c>
      <c r="AQ1923" s="176" t="str">
        <f t="shared" si="664"/>
        <v/>
      </c>
      <c r="AR1923" s="176" t="str">
        <f t="shared" si="665"/>
        <v/>
      </c>
      <c r="AS1923" s="176" t="str">
        <f t="shared" si="666"/>
        <v/>
      </c>
      <c r="AT1923" s="176" t="str">
        <f>IF(ISNUMBER(A1923),MAX($AS$2:AS1923)-AS1923,"")</f>
        <v/>
      </c>
      <c r="AU1923" s="177" t="str">
        <f t="shared" si="667"/>
        <v/>
      </c>
      <c r="AV1923" s="178" t="str">
        <f t="shared" si="668"/>
        <v/>
      </c>
      <c r="AW1923" s="178" t="str">
        <f t="shared" si="669"/>
        <v/>
      </c>
      <c r="AX1923" s="179" t="str">
        <f ca="1">IF(ISNUMBER($A1923),INDIRECT(CONCATENATE("'Instrument List'!B",(MATCH(E1923,'Instrument List'!A:A,0))-0)),"")</f>
        <v/>
      </c>
      <c r="AY1923" s="179" t="str">
        <f ca="1">IF(ISNUMBER($A1923),INDIRECT(CONCATENATE("'Instrument List'!D",(MATCH(E1923,'Instrument List'!A:A,0))-0)),"")</f>
        <v/>
      </c>
      <c r="AZ1923" s="179" t="str">
        <f ca="1">IF(ISNUMBER($A1923),INDIRECT(CONCATENATE("'Instrument List'!C",(MATCH(E1923,'Instrument List'!A:A,0))-0)),"")</f>
        <v/>
      </c>
      <c r="BA1923" s="180" t="str">
        <f ca="1">IF(ISNUMBER(A1923),INDIRECT(CONCATENATE("'Instrument List'!E",(MATCH(E1923,'Instrument List'!A:A,0))-0)),"")</f>
        <v/>
      </c>
      <c r="BB1923" s="181" t="str">
        <f t="shared" si="670"/>
        <v/>
      </c>
      <c r="BC1923" s="181" t="str">
        <f t="shared" si="671"/>
        <v/>
      </c>
      <c r="BD1923" s="181" t="str">
        <f ca="1">IF(ISNUMBER(A1923),INDIRECT(CONCATENATE("'Instrument List'!F",(MATCH(E1923,'Instrument List'!A:A,0))-0)),"")</f>
        <v/>
      </c>
    </row>
    <row r="1924" spans="1:56">
      <c r="A1924" s="223" t="str">
        <f t="shared" si="651"/>
        <v/>
      </c>
      <c r="B1924" s="224"/>
      <c r="C1924" s="225"/>
      <c r="D1924" s="182"/>
      <c r="E1924" s="182"/>
      <c r="F1924" s="182"/>
      <c r="G1924" s="203"/>
      <c r="H1924" s="218"/>
      <c r="I1924" s="213"/>
      <c r="J1924" s="207"/>
      <c r="K1924" s="213"/>
      <c r="L1924" s="207"/>
      <c r="M1924" s="213"/>
      <c r="N1924" s="207"/>
      <c r="O1924" s="183" t="str">
        <f t="shared" si="652"/>
        <v/>
      </c>
      <c r="P1924" s="184"/>
      <c r="Q1924" s="184"/>
      <c r="R1924" s="275"/>
      <c r="S1924" s="185" t="str">
        <f t="shared" si="653"/>
        <v/>
      </c>
      <c r="T1924" s="185" t="str">
        <f t="shared" si="654"/>
        <v/>
      </c>
      <c r="U1924" s="275"/>
      <c r="V1924" s="275"/>
      <c r="W1924" s="276" t="str">
        <f t="shared" si="655"/>
        <v/>
      </c>
      <c r="X1924" s="276" t="str">
        <f t="shared" si="656"/>
        <v/>
      </c>
      <c r="Y1924" s="276" t="str">
        <f t="shared" si="657"/>
        <v/>
      </c>
      <c r="Z1924" s="275"/>
      <c r="AA1924" s="184"/>
      <c r="AB1924" s="184"/>
      <c r="AC1924" s="185" t="str">
        <f t="shared" si="658"/>
        <v/>
      </c>
      <c r="AD1924" s="185" t="str">
        <f t="shared" si="659"/>
        <v/>
      </c>
      <c r="AE1924" s="186"/>
      <c r="AF1924" s="187" t="str">
        <f t="shared" si="660"/>
        <v/>
      </c>
      <c r="AG1924" s="182"/>
      <c r="AH1924" s="184"/>
      <c r="AI1924" s="184"/>
      <c r="AJ1924" s="182"/>
      <c r="AK1924" s="188" t="str">
        <f t="shared" si="661"/>
        <v/>
      </c>
      <c r="AL1924" s="188" t="str">
        <f t="shared" si="662"/>
        <v/>
      </c>
      <c r="AM1924" s="188" t="str">
        <f t="shared" si="663"/>
        <v/>
      </c>
      <c r="AN1924" s="359" t="str">
        <f>IF(Overview!$K$17='Internal Calcs'!$P$22,IF(AK1924="","",AK1924),IF(Overview!$K$17='Internal Calcs'!$P$23,IF(AK1924="","",AK1924),IF(ISNUMBER(A1924),(IF(F1924="Short",G1924-H1924,H1924-G1924)*AZ1924-AX1924),"")))</f>
        <v/>
      </c>
      <c r="AO1924" s="401" t="str">
        <f>IF(Overview!$K$17='Internal Calcs'!$P$22,IF(AL1924="","",AL1924),IF(Overview!$K$17='Internal Calcs'!$P$23,IF(AL1924="","",AL1924),IF(ISNUMBER(A1924),IF(AL1924="",(IF(F1924="Short",G1924-H1924,H1924-G1924)*AZ1924-AX1924),(IF(F1924="Short",G1924-J1924,J1924-G1924)*AZ1924-AX1924)),"")))</f>
        <v/>
      </c>
      <c r="AP1924" s="359" t="str">
        <f>IF(Overview!$K$17='Internal Calcs'!$P$22,"",IF(Overview!$K$17='Internal Calcs'!$P$23,IF(AM1924="","",AM1924),IF(ISNUMBER(A1924),IF(AM1924="",(IF(F1924="Short",G1924-H1924,H1924-G1924)*AZ1924-AX1924),(IF(F1924="Short",G1924-L1924,L1924-G1924)*AZ1924-AX1924)),"")))</f>
        <v/>
      </c>
      <c r="AQ1924" s="188" t="str">
        <f t="shared" si="664"/>
        <v/>
      </c>
      <c r="AR1924" s="188" t="str">
        <f t="shared" si="665"/>
        <v/>
      </c>
      <c r="AS1924" s="188" t="str">
        <f t="shared" si="666"/>
        <v/>
      </c>
      <c r="AT1924" s="188" t="str">
        <f>IF(ISNUMBER(A1924),MAX($AS$2:AS1924)-AS1924,"")</f>
        <v/>
      </c>
      <c r="AU1924" s="189" t="str">
        <f t="shared" si="667"/>
        <v/>
      </c>
      <c r="AV1924" s="190" t="str">
        <f t="shared" si="668"/>
        <v/>
      </c>
      <c r="AW1924" s="190" t="str">
        <f t="shared" si="669"/>
        <v/>
      </c>
      <c r="AX1924" s="191" t="str">
        <f ca="1">IF(ISNUMBER($A1924),INDIRECT(CONCATENATE("'Instrument List'!B",(MATCH(E1924,'Instrument List'!A:A,0))-0)),"")</f>
        <v/>
      </c>
      <c r="AY1924" s="191" t="str">
        <f ca="1">IF(ISNUMBER($A1924),INDIRECT(CONCATENATE("'Instrument List'!D",(MATCH(E1924,'Instrument List'!A:A,0))-0)),"")</f>
        <v/>
      </c>
      <c r="AZ1924" s="191" t="str">
        <f ca="1">IF(ISNUMBER($A1924),INDIRECT(CONCATENATE("'Instrument List'!C",(MATCH(E1924,'Instrument List'!A:A,0))-0)),"")</f>
        <v/>
      </c>
      <c r="BA1924" s="192" t="str">
        <f ca="1">IF(ISNUMBER(A1924),INDIRECT(CONCATENATE("'Instrument List'!E",(MATCH(E1924,'Instrument List'!A:A,0))-0)),"")</f>
        <v/>
      </c>
      <c r="BB1924" s="193" t="str">
        <f t="shared" si="670"/>
        <v/>
      </c>
      <c r="BC1924" s="193" t="str">
        <f t="shared" si="671"/>
        <v/>
      </c>
      <c r="BD1924" s="193" t="str">
        <f ca="1">IF(ISNUMBER(A1924),INDIRECT(CONCATENATE("'Instrument List'!F",(MATCH(E1924,'Instrument List'!A:A,0))-0)),"")</f>
        <v/>
      </c>
    </row>
    <row r="1925" spans="1:56">
      <c r="A1925" s="220" t="str">
        <f t="shared" si="651"/>
        <v/>
      </c>
      <c r="B1925" s="221"/>
      <c r="C1925" s="222"/>
      <c r="D1925" s="169"/>
      <c r="E1925" s="169"/>
      <c r="F1925" s="169"/>
      <c r="G1925" s="202"/>
      <c r="H1925" s="217"/>
      <c r="I1925" s="212"/>
      <c r="J1925" s="206"/>
      <c r="K1925" s="212"/>
      <c r="L1925" s="206"/>
      <c r="M1925" s="212"/>
      <c r="N1925" s="206"/>
      <c r="O1925" s="170" t="str">
        <f t="shared" si="652"/>
        <v/>
      </c>
      <c r="P1925" s="171"/>
      <c r="Q1925" s="171"/>
      <c r="R1925" s="171"/>
      <c r="S1925" s="172" t="str">
        <f t="shared" si="653"/>
        <v/>
      </c>
      <c r="T1925" s="172" t="str">
        <f t="shared" si="654"/>
        <v/>
      </c>
      <c r="U1925" s="171"/>
      <c r="V1925" s="171"/>
      <c r="W1925" s="173" t="str">
        <f t="shared" si="655"/>
        <v/>
      </c>
      <c r="X1925" s="173" t="str">
        <f t="shared" si="656"/>
        <v/>
      </c>
      <c r="Y1925" s="173" t="str">
        <f t="shared" si="657"/>
        <v/>
      </c>
      <c r="Z1925" s="171"/>
      <c r="AA1925" s="171"/>
      <c r="AB1925" s="171"/>
      <c r="AC1925" s="172" t="str">
        <f t="shared" si="658"/>
        <v/>
      </c>
      <c r="AD1925" s="172" t="str">
        <f t="shared" si="659"/>
        <v/>
      </c>
      <c r="AE1925" s="174"/>
      <c r="AF1925" s="175" t="str">
        <f t="shared" si="660"/>
        <v/>
      </c>
      <c r="AG1925" s="169"/>
      <c r="AH1925" s="171"/>
      <c r="AI1925" s="171"/>
      <c r="AJ1925" s="169"/>
      <c r="AK1925" s="176" t="str">
        <f t="shared" si="661"/>
        <v/>
      </c>
      <c r="AL1925" s="176" t="str">
        <f t="shared" si="662"/>
        <v/>
      </c>
      <c r="AM1925" s="176" t="str">
        <f t="shared" si="663"/>
        <v/>
      </c>
      <c r="AN1925" s="359" t="str">
        <f>IF(Overview!$K$17='Internal Calcs'!$P$22,IF(AK1925="","",AK1925),IF(Overview!$K$17='Internal Calcs'!$P$23,IF(AK1925="","",AK1925),IF(ISNUMBER(A1925),(IF(F1925="Short",G1925-H1925,H1925-G1925)*AZ1925-AX1925),"")))</f>
        <v/>
      </c>
      <c r="AO1925" s="401" t="str">
        <f>IF(Overview!$K$17='Internal Calcs'!$P$22,IF(AL1925="","",AL1925),IF(Overview!$K$17='Internal Calcs'!$P$23,IF(AL1925="","",AL1925),IF(ISNUMBER(A1925),IF(AL1925="",(IF(F1925="Short",G1925-H1925,H1925-G1925)*AZ1925-AX1925),(IF(F1925="Short",G1925-J1925,J1925-G1925)*AZ1925-AX1925)),"")))</f>
        <v/>
      </c>
      <c r="AP1925" s="359" t="str">
        <f>IF(Overview!$K$17='Internal Calcs'!$P$22,"",IF(Overview!$K$17='Internal Calcs'!$P$23,IF(AM1925="","",AM1925),IF(ISNUMBER(A1925),IF(AM1925="",(IF(F1925="Short",G1925-H1925,H1925-G1925)*AZ1925-AX1925),(IF(F1925="Short",G1925-L1925,L1925-G1925)*AZ1925-AX1925)),"")))</f>
        <v/>
      </c>
      <c r="AQ1925" s="176" t="str">
        <f t="shared" si="664"/>
        <v/>
      </c>
      <c r="AR1925" s="176" t="str">
        <f t="shared" si="665"/>
        <v/>
      </c>
      <c r="AS1925" s="176" t="str">
        <f t="shared" si="666"/>
        <v/>
      </c>
      <c r="AT1925" s="176" t="str">
        <f>IF(ISNUMBER(A1925),MAX($AS$2:AS1925)-AS1925,"")</f>
        <v/>
      </c>
      <c r="AU1925" s="177" t="str">
        <f t="shared" si="667"/>
        <v/>
      </c>
      <c r="AV1925" s="178" t="str">
        <f t="shared" si="668"/>
        <v/>
      </c>
      <c r="AW1925" s="178" t="str">
        <f t="shared" si="669"/>
        <v/>
      </c>
      <c r="AX1925" s="179" t="str">
        <f ca="1">IF(ISNUMBER($A1925),INDIRECT(CONCATENATE("'Instrument List'!B",(MATCH(E1925,'Instrument List'!A:A,0))-0)),"")</f>
        <v/>
      </c>
      <c r="AY1925" s="179" t="str">
        <f ca="1">IF(ISNUMBER($A1925),INDIRECT(CONCATENATE("'Instrument List'!D",(MATCH(E1925,'Instrument List'!A:A,0))-0)),"")</f>
        <v/>
      </c>
      <c r="AZ1925" s="179" t="str">
        <f ca="1">IF(ISNUMBER($A1925),INDIRECT(CONCATENATE("'Instrument List'!C",(MATCH(E1925,'Instrument List'!A:A,0))-0)),"")</f>
        <v/>
      </c>
      <c r="BA1925" s="180" t="str">
        <f ca="1">IF(ISNUMBER(A1925),INDIRECT(CONCATENATE("'Instrument List'!E",(MATCH(E1925,'Instrument List'!A:A,0))-0)),"")</f>
        <v/>
      </c>
      <c r="BB1925" s="181" t="str">
        <f t="shared" si="670"/>
        <v/>
      </c>
      <c r="BC1925" s="181" t="str">
        <f t="shared" si="671"/>
        <v/>
      </c>
      <c r="BD1925" s="181" t="str">
        <f ca="1">IF(ISNUMBER(A1925),INDIRECT(CONCATENATE("'Instrument List'!F",(MATCH(E1925,'Instrument List'!A:A,0))-0)),"")</f>
        <v/>
      </c>
    </row>
    <row r="1926" spans="1:56">
      <c r="A1926" s="223" t="str">
        <f t="shared" si="651"/>
        <v/>
      </c>
      <c r="B1926" s="224"/>
      <c r="C1926" s="225"/>
      <c r="D1926" s="182"/>
      <c r="E1926" s="182"/>
      <c r="F1926" s="182"/>
      <c r="G1926" s="203"/>
      <c r="H1926" s="218"/>
      <c r="I1926" s="213"/>
      <c r="J1926" s="207"/>
      <c r="K1926" s="213"/>
      <c r="L1926" s="207"/>
      <c r="M1926" s="213"/>
      <c r="N1926" s="207"/>
      <c r="O1926" s="183" t="str">
        <f t="shared" si="652"/>
        <v/>
      </c>
      <c r="P1926" s="184"/>
      <c r="Q1926" s="184"/>
      <c r="R1926" s="275"/>
      <c r="S1926" s="185" t="str">
        <f t="shared" si="653"/>
        <v/>
      </c>
      <c r="T1926" s="185" t="str">
        <f t="shared" si="654"/>
        <v/>
      </c>
      <c r="U1926" s="275"/>
      <c r="V1926" s="275"/>
      <c r="W1926" s="276" t="str">
        <f t="shared" si="655"/>
        <v/>
      </c>
      <c r="X1926" s="276" t="str">
        <f t="shared" si="656"/>
        <v/>
      </c>
      <c r="Y1926" s="276" t="str">
        <f t="shared" si="657"/>
        <v/>
      </c>
      <c r="Z1926" s="275"/>
      <c r="AA1926" s="184"/>
      <c r="AB1926" s="184"/>
      <c r="AC1926" s="185" t="str">
        <f t="shared" si="658"/>
        <v/>
      </c>
      <c r="AD1926" s="185" t="str">
        <f t="shared" si="659"/>
        <v/>
      </c>
      <c r="AE1926" s="186"/>
      <c r="AF1926" s="187" t="str">
        <f t="shared" si="660"/>
        <v/>
      </c>
      <c r="AG1926" s="182"/>
      <c r="AH1926" s="184"/>
      <c r="AI1926" s="184"/>
      <c r="AJ1926" s="182"/>
      <c r="AK1926" s="188" t="str">
        <f t="shared" si="661"/>
        <v/>
      </c>
      <c r="AL1926" s="188" t="str">
        <f t="shared" si="662"/>
        <v/>
      </c>
      <c r="AM1926" s="188" t="str">
        <f t="shared" si="663"/>
        <v/>
      </c>
      <c r="AN1926" s="359" t="str">
        <f>IF(Overview!$K$17='Internal Calcs'!$P$22,IF(AK1926="","",AK1926),IF(Overview!$K$17='Internal Calcs'!$P$23,IF(AK1926="","",AK1926),IF(ISNUMBER(A1926),(IF(F1926="Short",G1926-H1926,H1926-G1926)*AZ1926-AX1926),"")))</f>
        <v/>
      </c>
      <c r="AO1926" s="401" t="str">
        <f>IF(Overview!$K$17='Internal Calcs'!$P$22,IF(AL1926="","",AL1926),IF(Overview!$K$17='Internal Calcs'!$P$23,IF(AL1926="","",AL1926),IF(ISNUMBER(A1926),IF(AL1926="",(IF(F1926="Short",G1926-H1926,H1926-G1926)*AZ1926-AX1926),(IF(F1926="Short",G1926-J1926,J1926-G1926)*AZ1926-AX1926)),"")))</f>
        <v/>
      </c>
      <c r="AP1926" s="359" t="str">
        <f>IF(Overview!$K$17='Internal Calcs'!$P$22,"",IF(Overview!$K$17='Internal Calcs'!$P$23,IF(AM1926="","",AM1926),IF(ISNUMBER(A1926),IF(AM1926="",(IF(F1926="Short",G1926-H1926,H1926-G1926)*AZ1926-AX1926),(IF(F1926="Short",G1926-L1926,L1926-G1926)*AZ1926-AX1926)),"")))</f>
        <v/>
      </c>
      <c r="AQ1926" s="188" t="str">
        <f t="shared" si="664"/>
        <v/>
      </c>
      <c r="AR1926" s="188" t="str">
        <f t="shared" si="665"/>
        <v/>
      </c>
      <c r="AS1926" s="188" t="str">
        <f t="shared" si="666"/>
        <v/>
      </c>
      <c r="AT1926" s="188" t="str">
        <f>IF(ISNUMBER(A1926),MAX($AS$2:AS1926)-AS1926,"")</f>
        <v/>
      </c>
      <c r="AU1926" s="189" t="str">
        <f t="shared" si="667"/>
        <v/>
      </c>
      <c r="AV1926" s="190" t="str">
        <f t="shared" si="668"/>
        <v/>
      </c>
      <c r="AW1926" s="190" t="str">
        <f t="shared" si="669"/>
        <v/>
      </c>
      <c r="AX1926" s="191" t="str">
        <f ca="1">IF(ISNUMBER($A1926),INDIRECT(CONCATENATE("'Instrument List'!B",(MATCH(E1926,'Instrument List'!A:A,0))-0)),"")</f>
        <v/>
      </c>
      <c r="AY1926" s="191" t="str">
        <f ca="1">IF(ISNUMBER($A1926),INDIRECT(CONCATENATE("'Instrument List'!D",(MATCH(E1926,'Instrument List'!A:A,0))-0)),"")</f>
        <v/>
      </c>
      <c r="AZ1926" s="191" t="str">
        <f ca="1">IF(ISNUMBER($A1926),INDIRECT(CONCATENATE("'Instrument List'!C",(MATCH(E1926,'Instrument List'!A:A,0))-0)),"")</f>
        <v/>
      </c>
      <c r="BA1926" s="192" t="str">
        <f ca="1">IF(ISNUMBER(A1926),INDIRECT(CONCATENATE("'Instrument List'!E",(MATCH(E1926,'Instrument List'!A:A,0))-0)),"")</f>
        <v/>
      </c>
      <c r="BB1926" s="193" t="str">
        <f t="shared" si="670"/>
        <v/>
      </c>
      <c r="BC1926" s="193" t="str">
        <f t="shared" si="671"/>
        <v/>
      </c>
      <c r="BD1926" s="193" t="str">
        <f ca="1">IF(ISNUMBER(A1926),INDIRECT(CONCATENATE("'Instrument List'!F",(MATCH(E1926,'Instrument List'!A:A,0))-0)),"")</f>
        <v/>
      </c>
    </row>
    <row r="1927" spans="1:56">
      <c r="A1927" s="220" t="str">
        <f t="shared" si="651"/>
        <v/>
      </c>
      <c r="B1927" s="221"/>
      <c r="C1927" s="222"/>
      <c r="D1927" s="169"/>
      <c r="E1927" s="169"/>
      <c r="F1927" s="169"/>
      <c r="G1927" s="202"/>
      <c r="H1927" s="217"/>
      <c r="I1927" s="212"/>
      <c r="J1927" s="206"/>
      <c r="K1927" s="212"/>
      <c r="L1927" s="206"/>
      <c r="M1927" s="212"/>
      <c r="N1927" s="206"/>
      <c r="O1927" s="170" t="str">
        <f t="shared" si="652"/>
        <v/>
      </c>
      <c r="P1927" s="171"/>
      <c r="Q1927" s="171"/>
      <c r="R1927" s="171"/>
      <c r="S1927" s="172" t="str">
        <f t="shared" si="653"/>
        <v/>
      </c>
      <c r="T1927" s="172" t="str">
        <f t="shared" si="654"/>
        <v/>
      </c>
      <c r="U1927" s="171"/>
      <c r="V1927" s="171"/>
      <c r="W1927" s="173" t="str">
        <f t="shared" si="655"/>
        <v/>
      </c>
      <c r="X1927" s="173" t="str">
        <f t="shared" si="656"/>
        <v/>
      </c>
      <c r="Y1927" s="173" t="str">
        <f t="shared" si="657"/>
        <v/>
      </c>
      <c r="Z1927" s="171"/>
      <c r="AA1927" s="171"/>
      <c r="AB1927" s="171"/>
      <c r="AC1927" s="172" t="str">
        <f t="shared" si="658"/>
        <v/>
      </c>
      <c r="AD1927" s="172" t="str">
        <f t="shared" si="659"/>
        <v/>
      </c>
      <c r="AE1927" s="174"/>
      <c r="AF1927" s="175" t="str">
        <f t="shared" si="660"/>
        <v/>
      </c>
      <c r="AG1927" s="169"/>
      <c r="AH1927" s="171"/>
      <c r="AI1927" s="171"/>
      <c r="AJ1927" s="169"/>
      <c r="AK1927" s="176" t="str">
        <f t="shared" si="661"/>
        <v/>
      </c>
      <c r="AL1927" s="176" t="str">
        <f t="shared" si="662"/>
        <v/>
      </c>
      <c r="AM1927" s="176" t="str">
        <f t="shared" si="663"/>
        <v/>
      </c>
      <c r="AN1927" s="359" t="str">
        <f>IF(Overview!$K$17='Internal Calcs'!$P$22,IF(AK1927="","",AK1927),IF(Overview!$K$17='Internal Calcs'!$P$23,IF(AK1927="","",AK1927),IF(ISNUMBER(A1927),(IF(F1927="Short",G1927-H1927,H1927-G1927)*AZ1927-AX1927),"")))</f>
        <v/>
      </c>
      <c r="AO1927" s="401" t="str">
        <f>IF(Overview!$K$17='Internal Calcs'!$P$22,IF(AL1927="","",AL1927),IF(Overview!$K$17='Internal Calcs'!$P$23,IF(AL1927="","",AL1927),IF(ISNUMBER(A1927),IF(AL1927="",(IF(F1927="Short",G1927-H1927,H1927-G1927)*AZ1927-AX1927),(IF(F1927="Short",G1927-J1927,J1927-G1927)*AZ1927-AX1927)),"")))</f>
        <v/>
      </c>
      <c r="AP1927" s="359" t="str">
        <f>IF(Overview!$K$17='Internal Calcs'!$P$22,"",IF(Overview!$K$17='Internal Calcs'!$P$23,IF(AM1927="","",AM1927),IF(ISNUMBER(A1927),IF(AM1927="",(IF(F1927="Short",G1927-H1927,H1927-G1927)*AZ1927-AX1927),(IF(F1927="Short",G1927-L1927,L1927-G1927)*AZ1927-AX1927)),"")))</f>
        <v/>
      </c>
      <c r="AQ1927" s="176" t="str">
        <f t="shared" si="664"/>
        <v/>
      </c>
      <c r="AR1927" s="176" t="str">
        <f t="shared" si="665"/>
        <v/>
      </c>
      <c r="AS1927" s="176" t="str">
        <f t="shared" si="666"/>
        <v/>
      </c>
      <c r="AT1927" s="176" t="str">
        <f>IF(ISNUMBER(A1927),MAX($AS$2:AS1927)-AS1927,"")</f>
        <v/>
      </c>
      <c r="AU1927" s="177" t="str">
        <f t="shared" si="667"/>
        <v/>
      </c>
      <c r="AV1927" s="178" t="str">
        <f t="shared" si="668"/>
        <v/>
      </c>
      <c r="AW1927" s="178" t="str">
        <f t="shared" si="669"/>
        <v/>
      </c>
      <c r="AX1927" s="179" t="str">
        <f ca="1">IF(ISNUMBER($A1927),INDIRECT(CONCATENATE("'Instrument List'!B",(MATCH(E1927,'Instrument List'!A:A,0))-0)),"")</f>
        <v/>
      </c>
      <c r="AY1927" s="179" t="str">
        <f ca="1">IF(ISNUMBER($A1927),INDIRECT(CONCATENATE("'Instrument List'!D",(MATCH(E1927,'Instrument List'!A:A,0))-0)),"")</f>
        <v/>
      </c>
      <c r="AZ1927" s="179" t="str">
        <f ca="1">IF(ISNUMBER($A1927),INDIRECT(CONCATENATE("'Instrument List'!C",(MATCH(E1927,'Instrument List'!A:A,0))-0)),"")</f>
        <v/>
      </c>
      <c r="BA1927" s="180" t="str">
        <f ca="1">IF(ISNUMBER(A1927),INDIRECT(CONCATENATE("'Instrument List'!E",(MATCH(E1927,'Instrument List'!A:A,0))-0)),"")</f>
        <v/>
      </c>
      <c r="BB1927" s="181" t="str">
        <f t="shared" si="670"/>
        <v/>
      </c>
      <c r="BC1927" s="181" t="str">
        <f t="shared" si="671"/>
        <v/>
      </c>
      <c r="BD1927" s="181" t="str">
        <f ca="1">IF(ISNUMBER(A1927),INDIRECT(CONCATENATE("'Instrument List'!F",(MATCH(E1927,'Instrument List'!A:A,0))-0)),"")</f>
        <v/>
      </c>
    </row>
    <row r="1928" spans="1:56">
      <c r="A1928" s="223" t="str">
        <f t="shared" si="651"/>
        <v/>
      </c>
      <c r="B1928" s="224"/>
      <c r="C1928" s="225"/>
      <c r="D1928" s="182"/>
      <c r="E1928" s="182"/>
      <c r="F1928" s="182"/>
      <c r="G1928" s="203"/>
      <c r="H1928" s="218"/>
      <c r="I1928" s="213"/>
      <c r="J1928" s="207"/>
      <c r="K1928" s="213"/>
      <c r="L1928" s="207"/>
      <c r="M1928" s="213"/>
      <c r="N1928" s="207"/>
      <c r="O1928" s="183" t="str">
        <f t="shared" si="652"/>
        <v/>
      </c>
      <c r="P1928" s="184"/>
      <c r="Q1928" s="184"/>
      <c r="R1928" s="275"/>
      <c r="S1928" s="185" t="str">
        <f t="shared" si="653"/>
        <v/>
      </c>
      <c r="T1928" s="185" t="str">
        <f t="shared" si="654"/>
        <v/>
      </c>
      <c r="U1928" s="275"/>
      <c r="V1928" s="275"/>
      <c r="W1928" s="276" t="str">
        <f t="shared" si="655"/>
        <v/>
      </c>
      <c r="X1928" s="276" t="str">
        <f t="shared" si="656"/>
        <v/>
      </c>
      <c r="Y1928" s="276" t="str">
        <f t="shared" si="657"/>
        <v/>
      </c>
      <c r="Z1928" s="275"/>
      <c r="AA1928" s="184"/>
      <c r="AB1928" s="184"/>
      <c r="AC1928" s="185" t="str">
        <f t="shared" si="658"/>
        <v/>
      </c>
      <c r="AD1928" s="185" t="str">
        <f t="shared" si="659"/>
        <v/>
      </c>
      <c r="AE1928" s="186"/>
      <c r="AF1928" s="187" t="str">
        <f t="shared" si="660"/>
        <v/>
      </c>
      <c r="AG1928" s="182"/>
      <c r="AH1928" s="184"/>
      <c r="AI1928" s="184"/>
      <c r="AJ1928" s="182"/>
      <c r="AK1928" s="188" t="str">
        <f t="shared" si="661"/>
        <v/>
      </c>
      <c r="AL1928" s="188" t="str">
        <f t="shared" si="662"/>
        <v/>
      </c>
      <c r="AM1928" s="188" t="str">
        <f t="shared" si="663"/>
        <v/>
      </c>
      <c r="AN1928" s="359" t="str">
        <f>IF(Overview!$K$17='Internal Calcs'!$P$22,IF(AK1928="","",AK1928),IF(Overview!$K$17='Internal Calcs'!$P$23,IF(AK1928="","",AK1928),IF(ISNUMBER(A1928),(IF(F1928="Short",G1928-H1928,H1928-G1928)*AZ1928-AX1928),"")))</f>
        <v/>
      </c>
      <c r="AO1928" s="401" t="str">
        <f>IF(Overview!$K$17='Internal Calcs'!$P$22,IF(AL1928="","",AL1928),IF(Overview!$K$17='Internal Calcs'!$P$23,IF(AL1928="","",AL1928),IF(ISNUMBER(A1928),IF(AL1928="",(IF(F1928="Short",G1928-H1928,H1928-G1928)*AZ1928-AX1928),(IF(F1928="Short",G1928-J1928,J1928-G1928)*AZ1928-AX1928)),"")))</f>
        <v/>
      </c>
      <c r="AP1928" s="359" t="str">
        <f>IF(Overview!$K$17='Internal Calcs'!$P$22,"",IF(Overview!$K$17='Internal Calcs'!$P$23,IF(AM1928="","",AM1928),IF(ISNUMBER(A1928),IF(AM1928="",(IF(F1928="Short",G1928-H1928,H1928-G1928)*AZ1928-AX1928),(IF(F1928="Short",G1928-L1928,L1928-G1928)*AZ1928-AX1928)),"")))</f>
        <v/>
      </c>
      <c r="AQ1928" s="188" t="str">
        <f t="shared" si="664"/>
        <v/>
      </c>
      <c r="AR1928" s="188" t="str">
        <f t="shared" si="665"/>
        <v/>
      </c>
      <c r="AS1928" s="188" t="str">
        <f t="shared" si="666"/>
        <v/>
      </c>
      <c r="AT1928" s="188" t="str">
        <f>IF(ISNUMBER(A1928),MAX($AS$2:AS1928)-AS1928,"")</f>
        <v/>
      </c>
      <c r="AU1928" s="189" t="str">
        <f t="shared" si="667"/>
        <v/>
      </c>
      <c r="AV1928" s="190" t="str">
        <f t="shared" si="668"/>
        <v/>
      </c>
      <c r="AW1928" s="190" t="str">
        <f t="shared" si="669"/>
        <v/>
      </c>
      <c r="AX1928" s="191" t="str">
        <f ca="1">IF(ISNUMBER($A1928),INDIRECT(CONCATENATE("'Instrument List'!B",(MATCH(E1928,'Instrument List'!A:A,0))-0)),"")</f>
        <v/>
      </c>
      <c r="AY1928" s="191" t="str">
        <f ca="1">IF(ISNUMBER($A1928),INDIRECT(CONCATENATE("'Instrument List'!D",(MATCH(E1928,'Instrument List'!A:A,0))-0)),"")</f>
        <v/>
      </c>
      <c r="AZ1928" s="191" t="str">
        <f ca="1">IF(ISNUMBER($A1928),INDIRECT(CONCATENATE("'Instrument List'!C",(MATCH(E1928,'Instrument List'!A:A,0))-0)),"")</f>
        <v/>
      </c>
      <c r="BA1928" s="192" t="str">
        <f ca="1">IF(ISNUMBER(A1928),INDIRECT(CONCATENATE("'Instrument List'!E",(MATCH(E1928,'Instrument List'!A:A,0))-0)),"")</f>
        <v/>
      </c>
      <c r="BB1928" s="193" t="str">
        <f t="shared" si="670"/>
        <v/>
      </c>
      <c r="BC1928" s="193" t="str">
        <f t="shared" si="671"/>
        <v/>
      </c>
      <c r="BD1928" s="193" t="str">
        <f ca="1">IF(ISNUMBER(A1928),INDIRECT(CONCATENATE("'Instrument List'!F",(MATCH(E1928,'Instrument List'!A:A,0))-0)),"")</f>
        <v/>
      </c>
    </row>
    <row r="1929" spans="1:56">
      <c r="A1929" s="220" t="str">
        <f t="shared" si="651"/>
        <v/>
      </c>
      <c r="B1929" s="221"/>
      <c r="C1929" s="222"/>
      <c r="D1929" s="169"/>
      <c r="E1929" s="169"/>
      <c r="F1929" s="169"/>
      <c r="G1929" s="202"/>
      <c r="H1929" s="217"/>
      <c r="I1929" s="212"/>
      <c r="J1929" s="206"/>
      <c r="K1929" s="212"/>
      <c r="L1929" s="206"/>
      <c r="M1929" s="212"/>
      <c r="N1929" s="206"/>
      <c r="O1929" s="170" t="str">
        <f t="shared" si="652"/>
        <v/>
      </c>
      <c r="P1929" s="171"/>
      <c r="Q1929" s="171"/>
      <c r="R1929" s="171"/>
      <c r="S1929" s="172" t="str">
        <f t="shared" si="653"/>
        <v/>
      </c>
      <c r="T1929" s="172" t="str">
        <f t="shared" si="654"/>
        <v/>
      </c>
      <c r="U1929" s="171"/>
      <c r="V1929" s="171"/>
      <c r="W1929" s="173" t="str">
        <f t="shared" si="655"/>
        <v/>
      </c>
      <c r="X1929" s="173" t="str">
        <f t="shared" si="656"/>
        <v/>
      </c>
      <c r="Y1929" s="173" t="str">
        <f t="shared" si="657"/>
        <v/>
      </c>
      <c r="Z1929" s="171"/>
      <c r="AA1929" s="171"/>
      <c r="AB1929" s="171"/>
      <c r="AC1929" s="172" t="str">
        <f t="shared" si="658"/>
        <v/>
      </c>
      <c r="AD1929" s="172" t="str">
        <f t="shared" si="659"/>
        <v/>
      </c>
      <c r="AE1929" s="174"/>
      <c r="AF1929" s="175" t="str">
        <f t="shared" si="660"/>
        <v/>
      </c>
      <c r="AG1929" s="169"/>
      <c r="AH1929" s="171"/>
      <c r="AI1929" s="171"/>
      <c r="AJ1929" s="169"/>
      <c r="AK1929" s="176" t="str">
        <f t="shared" si="661"/>
        <v/>
      </c>
      <c r="AL1929" s="176" t="str">
        <f t="shared" si="662"/>
        <v/>
      </c>
      <c r="AM1929" s="176" t="str">
        <f t="shared" si="663"/>
        <v/>
      </c>
      <c r="AN1929" s="359" t="str">
        <f>IF(Overview!$K$17='Internal Calcs'!$P$22,IF(AK1929="","",AK1929),IF(Overview!$K$17='Internal Calcs'!$P$23,IF(AK1929="","",AK1929),IF(ISNUMBER(A1929),(IF(F1929="Short",G1929-H1929,H1929-G1929)*AZ1929-AX1929),"")))</f>
        <v/>
      </c>
      <c r="AO1929" s="401" t="str">
        <f>IF(Overview!$K$17='Internal Calcs'!$P$22,IF(AL1929="","",AL1929),IF(Overview!$K$17='Internal Calcs'!$P$23,IF(AL1929="","",AL1929),IF(ISNUMBER(A1929),IF(AL1929="",(IF(F1929="Short",G1929-H1929,H1929-G1929)*AZ1929-AX1929),(IF(F1929="Short",G1929-J1929,J1929-G1929)*AZ1929-AX1929)),"")))</f>
        <v/>
      </c>
      <c r="AP1929" s="359" t="str">
        <f>IF(Overview!$K$17='Internal Calcs'!$P$22,"",IF(Overview!$K$17='Internal Calcs'!$P$23,IF(AM1929="","",AM1929),IF(ISNUMBER(A1929),IF(AM1929="",(IF(F1929="Short",G1929-H1929,H1929-G1929)*AZ1929-AX1929),(IF(F1929="Short",G1929-L1929,L1929-G1929)*AZ1929-AX1929)),"")))</f>
        <v/>
      </c>
      <c r="AQ1929" s="176" t="str">
        <f t="shared" si="664"/>
        <v/>
      </c>
      <c r="AR1929" s="176" t="str">
        <f t="shared" si="665"/>
        <v/>
      </c>
      <c r="AS1929" s="176" t="str">
        <f t="shared" si="666"/>
        <v/>
      </c>
      <c r="AT1929" s="176" t="str">
        <f>IF(ISNUMBER(A1929),MAX($AS$2:AS1929)-AS1929,"")</f>
        <v/>
      </c>
      <c r="AU1929" s="177" t="str">
        <f t="shared" si="667"/>
        <v/>
      </c>
      <c r="AV1929" s="178" t="str">
        <f t="shared" si="668"/>
        <v/>
      </c>
      <c r="AW1929" s="178" t="str">
        <f t="shared" si="669"/>
        <v/>
      </c>
      <c r="AX1929" s="179" t="str">
        <f ca="1">IF(ISNUMBER($A1929),INDIRECT(CONCATENATE("'Instrument List'!B",(MATCH(E1929,'Instrument List'!A:A,0))-0)),"")</f>
        <v/>
      </c>
      <c r="AY1929" s="179" t="str">
        <f ca="1">IF(ISNUMBER($A1929),INDIRECT(CONCATENATE("'Instrument List'!D",(MATCH(E1929,'Instrument List'!A:A,0))-0)),"")</f>
        <v/>
      </c>
      <c r="AZ1929" s="179" t="str">
        <f ca="1">IF(ISNUMBER($A1929),INDIRECT(CONCATENATE("'Instrument List'!C",(MATCH(E1929,'Instrument List'!A:A,0))-0)),"")</f>
        <v/>
      </c>
      <c r="BA1929" s="180" t="str">
        <f ca="1">IF(ISNUMBER(A1929),INDIRECT(CONCATENATE("'Instrument List'!E",(MATCH(E1929,'Instrument List'!A:A,0))-0)),"")</f>
        <v/>
      </c>
      <c r="BB1929" s="181" t="str">
        <f t="shared" si="670"/>
        <v/>
      </c>
      <c r="BC1929" s="181" t="str">
        <f t="shared" si="671"/>
        <v/>
      </c>
      <c r="BD1929" s="181" t="str">
        <f ca="1">IF(ISNUMBER(A1929),INDIRECT(CONCATENATE("'Instrument List'!F",(MATCH(E1929,'Instrument List'!A:A,0))-0)),"")</f>
        <v/>
      </c>
    </row>
    <row r="1930" spans="1:56">
      <c r="A1930" s="223" t="str">
        <f t="shared" si="651"/>
        <v/>
      </c>
      <c r="B1930" s="224"/>
      <c r="C1930" s="225"/>
      <c r="D1930" s="182"/>
      <c r="E1930" s="182"/>
      <c r="F1930" s="182"/>
      <c r="G1930" s="203"/>
      <c r="H1930" s="218"/>
      <c r="I1930" s="213"/>
      <c r="J1930" s="207"/>
      <c r="K1930" s="213"/>
      <c r="L1930" s="207"/>
      <c r="M1930" s="213"/>
      <c r="N1930" s="207"/>
      <c r="O1930" s="183" t="str">
        <f t="shared" si="652"/>
        <v/>
      </c>
      <c r="P1930" s="184"/>
      <c r="Q1930" s="184"/>
      <c r="R1930" s="275"/>
      <c r="S1930" s="185" t="str">
        <f t="shared" si="653"/>
        <v/>
      </c>
      <c r="T1930" s="185" t="str">
        <f t="shared" si="654"/>
        <v/>
      </c>
      <c r="U1930" s="275"/>
      <c r="V1930" s="275"/>
      <c r="W1930" s="276" t="str">
        <f t="shared" si="655"/>
        <v/>
      </c>
      <c r="X1930" s="276" t="str">
        <f t="shared" si="656"/>
        <v/>
      </c>
      <c r="Y1930" s="276" t="str">
        <f t="shared" si="657"/>
        <v/>
      </c>
      <c r="Z1930" s="275"/>
      <c r="AA1930" s="184"/>
      <c r="AB1930" s="184"/>
      <c r="AC1930" s="185" t="str">
        <f t="shared" si="658"/>
        <v/>
      </c>
      <c r="AD1930" s="185" t="str">
        <f t="shared" si="659"/>
        <v/>
      </c>
      <c r="AE1930" s="186"/>
      <c r="AF1930" s="187" t="str">
        <f t="shared" si="660"/>
        <v/>
      </c>
      <c r="AG1930" s="182"/>
      <c r="AH1930" s="184"/>
      <c r="AI1930" s="184"/>
      <c r="AJ1930" s="182"/>
      <c r="AK1930" s="188" t="str">
        <f t="shared" si="661"/>
        <v/>
      </c>
      <c r="AL1930" s="188" t="str">
        <f t="shared" si="662"/>
        <v/>
      </c>
      <c r="AM1930" s="188" t="str">
        <f t="shared" si="663"/>
        <v/>
      </c>
      <c r="AN1930" s="359" t="str">
        <f>IF(Overview!$K$17='Internal Calcs'!$P$22,IF(AK1930="","",AK1930),IF(Overview!$K$17='Internal Calcs'!$P$23,IF(AK1930="","",AK1930),IF(ISNUMBER(A1930),(IF(F1930="Short",G1930-H1930,H1930-G1930)*AZ1930-AX1930),"")))</f>
        <v/>
      </c>
      <c r="AO1930" s="401" t="str">
        <f>IF(Overview!$K$17='Internal Calcs'!$P$22,IF(AL1930="","",AL1930),IF(Overview!$K$17='Internal Calcs'!$P$23,IF(AL1930="","",AL1930),IF(ISNUMBER(A1930),IF(AL1930="",(IF(F1930="Short",G1930-H1930,H1930-G1930)*AZ1930-AX1930),(IF(F1930="Short",G1930-J1930,J1930-G1930)*AZ1930-AX1930)),"")))</f>
        <v/>
      </c>
      <c r="AP1930" s="359" t="str">
        <f>IF(Overview!$K$17='Internal Calcs'!$P$22,"",IF(Overview!$K$17='Internal Calcs'!$P$23,IF(AM1930="","",AM1930),IF(ISNUMBER(A1930),IF(AM1930="",(IF(F1930="Short",G1930-H1930,H1930-G1930)*AZ1930-AX1930),(IF(F1930="Short",G1930-L1930,L1930-G1930)*AZ1930-AX1930)),"")))</f>
        <v/>
      </c>
      <c r="AQ1930" s="188" t="str">
        <f t="shared" si="664"/>
        <v/>
      </c>
      <c r="AR1930" s="188" t="str">
        <f t="shared" si="665"/>
        <v/>
      </c>
      <c r="AS1930" s="188" t="str">
        <f t="shared" si="666"/>
        <v/>
      </c>
      <c r="AT1930" s="188" t="str">
        <f>IF(ISNUMBER(A1930),MAX($AS$2:AS1930)-AS1930,"")</f>
        <v/>
      </c>
      <c r="AU1930" s="189" t="str">
        <f t="shared" si="667"/>
        <v/>
      </c>
      <c r="AV1930" s="190" t="str">
        <f t="shared" si="668"/>
        <v/>
      </c>
      <c r="AW1930" s="190" t="str">
        <f t="shared" si="669"/>
        <v/>
      </c>
      <c r="AX1930" s="191" t="str">
        <f ca="1">IF(ISNUMBER($A1930),INDIRECT(CONCATENATE("'Instrument List'!B",(MATCH(E1930,'Instrument List'!A:A,0))-0)),"")</f>
        <v/>
      </c>
      <c r="AY1930" s="191" t="str">
        <f ca="1">IF(ISNUMBER($A1930),INDIRECT(CONCATENATE("'Instrument List'!D",(MATCH(E1930,'Instrument List'!A:A,0))-0)),"")</f>
        <v/>
      </c>
      <c r="AZ1930" s="191" t="str">
        <f ca="1">IF(ISNUMBER($A1930),INDIRECT(CONCATENATE("'Instrument List'!C",(MATCH(E1930,'Instrument List'!A:A,0))-0)),"")</f>
        <v/>
      </c>
      <c r="BA1930" s="192" t="str">
        <f ca="1">IF(ISNUMBER(A1930),INDIRECT(CONCATENATE("'Instrument List'!E",(MATCH(E1930,'Instrument List'!A:A,0))-0)),"")</f>
        <v/>
      </c>
      <c r="BB1930" s="193" t="str">
        <f t="shared" si="670"/>
        <v/>
      </c>
      <c r="BC1930" s="193" t="str">
        <f t="shared" si="671"/>
        <v/>
      </c>
      <c r="BD1930" s="193" t="str">
        <f ca="1">IF(ISNUMBER(A1930),INDIRECT(CONCATENATE("'Instrument List'!F",(MATCH(E1930,'Instrument List'!A:A,0))-0)),"")</f>
        <v/>
      </c>
    </row>
    <row r="1931" spans="1:56">
      <c r="A1931" s="220" t="str">
        <f t="shared" ref="A1931:A1994" si="672">IF(B1931&gt;0,A1930+1,"")</f>
        <v/>
      </c>
      <c r="B1931" s="221"/>
      <c r="C1931" s="222"/>
      <c r="D1931" s="169"/>
      <c r="E1931" s="169"/>
      <c r="F1931" s="169"/>
      <c r="G1931" s="202"/>
      <c r="H1931" s="217"/>
      <c r="I1931" s="212"/>
      <c r="J1931" s="206"/>
      <c r="K1931" s="212"/>
      <c r="L1931" s="206"/>
      <c r="M1931" s="212"/>
      <c r="N1931" s="206"/>
      <c r="O1931" s="170" t="str">
        <f t="shared" ref="O1931:O1994" si="673">IF(ISNUMBER(A1931),IF(N1931&gt;G1931,1,-1),"")</f>
        <v/>
      </c>
      <c r="P1931" s="171"/>
      <c r="Q1931" s="171"/>
      <c r="R1931" s="171"/>
      <c r="S1931" s="172" t="str">
        <f t="shared" ref="S1931:S1994" si="674">IF(ISNUMBER(A1931),IF(Q1931="",P1931,Q1931),"")</f>
        <v/>
      </c>
      <c r="T1931" s="172" t="str">
        <f t="shared" ref="T1931:T1994" si="675">IF(ISNUMBER(A1931),IF(R1931="",P1931,R1931),"")</f>
        <v/>
      </c>
      <c r="U1931" s="171"/>
      <c r="V1931" s="171"/>
      <c r="W1931" s="173" t="str">
        <f t="shared" ref="W1931:W1994" si="676">IF(ISNUMBER(U1931),IF(IF(F1931="Short",G1931-H1931,H1931-G1931)*(AZ1931/AY1931)/U1931&gt;0,IF(F1931="Short",G1931-H1931,H1931-G1931)*(AZ1931/AY1931)/U1931,0),"")</f>
        <v/>
      </c>
      <c r="X1931" s="173" t="str">
        <f t="shared" ref="X1931:X1994" si="677">IF(ISNUMBER(U1931),IF(ISNUMBER(J1931),IF(IF(F1931="Short",G1931-J1931,J1931-G1931)*(AZ1931/AY1931)/U1931&gt;0,IF(F1931="Short",G1931-J1931,J1931-G1931)*(AZ1931/AY1931)/U1931,0),""),"")</f>
        <v/>
      </c>
      <c r="Y1931" s="173" t="str">
        <f t="shared" ref="Y1931:Y1994" si="678">IF(ISNUMBER(L1931),IF(ISNUMBER(L1931),IF(IF(F1931="Short",G1931-L1931,L1931-G1931)*(AZ1931/AY1931)/U1931&gt;0,IF(F1931="Short",G1931-L1931,L1931-G1931)*(AZ1931/AY1931)/U1931,0),""),"")</f>
        <v/>
      </c>
      <c r="Z1931" s="171"/>
      <c r="AA1931" s="171"/>
      <c r="AB1931" s="171"/>
      <c r="AC1931" s="172" t="str">
        <f t="shared" ref="AC1931:AC1994" si="679">IF(ISNUMBER(A1931),IF(AA1931="",Z1931,AA1931),"")</f>
        <v/>
      </c>
      <c r="AD1931" s="172" t="str">
        <f t="shared" ref="AD1931:AD1994" si="680">IF(ISNUMBER(A1931),IF(AB1931="",IF(AA1931="",Z1931,AA1931),AB1931),"")</f>
        <v/>
      </c>
      <c r="AE1931" s="174"/>
      <c r="AF1931" s="175" t="str">
        <f t="shared" ref="AF1931:AF1994" si="681">IF(ISNUMBER(A1931),((AE1931*AY1931*AV1931)+AX1931)/AS1931,"")</f>
        <v/>
      </c>
      <c r="AG1931" s="169"/>
      <c r="AH1931" s="171"/>
      <c r="AI1931" s="171"/>
      <c r="AJ1931" s="169"/>
      <c r="AK1931" s="176" t="str">
        <f t="shared" ref="AK1931:AK1994" si="682">IF(ISNUMBER(A1931),(IF(F1931="Short",G1931-H1931,H1931-G1931)*AZ1931-AX1931)*I1931,"")</f>
        <v/>
      </c>
      <c r="AL1931" s="176" t="str">
        <f t="shared" ref="AL1931:AL1994" si="683">IF(ISNUMBER(J1931),(IF(F1931="Short",G1931-J1931,J1931-G1931)*AZ1931-AX1931)*K1931,"")</f>
        <v/>
      </c>
      <c r="AM1931" s="176" t="str">
        <f t="shared" ref="AM1931:AM1994" si="684">IF(ISNUMBER(L1931),(IF(F1931="Short",G1931-L1931,L1931-G1931)*AZ1931-AX1931)*M1931,"")</f>
        <v/>
      </c>
      <c r="AN1931" s="359" t="str">
        <f>IF(Overview!$K$17='Internal Calcs'!$P$22,IF(AK1931="","",AK1931),IF(Overview!$K$17='Internal Calcs'!$P$23,IF(AK1931="","",AK1931),IF(ISNUMBER(A1931),(IF(F1931="Short",G1931-H1931,H1931-G1931)*AZ1931-AX1931),"")))</f>
        <v/>
      </c>
      <c r="AO1931" s="401" t="str">
        <f>IF(Overview!$K$17='Internal Calcs'!$P$22,IF(AL1931="","",AL1931),IF(Overview!$K$17='Internal Calcs'!$P$23,IF(AL1931="","",AL1931),IF(ISNUMBER(A1931),IF(AL1931="",(IF(F1931="Short",G1931-H1931,H1931-G1931)*AZ1931-AX1931),(IF(F1931="Short",G1931-J1931,J1931-G1931)*AZ1931-AX1931)),"")))</f>
        <v/>
      </c>
      <c r="AP1931" s="359" t="str">
        <f>IF(Overview!$K$17='Internal Calcs'!$P$22,"",IF(Overview!$K$17='Internal Calcs'!$P$23,IF(AM1931="","",AM1931),IF(ISNUMBER(A1931),IF(AM1931="",(IF(F1931="Short",G1931-H1931,H1931-G1931)*AZ1931-AX1931),(IF(F1931="Short",G1931-L1931,L1931-G1931)*AZ1931-AX1931)),"")))</f>
        <v/>
      </c>
      <c r="AQ1931" s="176" t="str">
        <f t="shared" ref="AQ1931:AQ1994" si="685">IF(ISNUMBER(A1931),SUM(AK1931:AM1931),"")</f>
        <v/>
      </c>
      <c r="AR1931" s="176" t="str">
        <f t="shared" ref="AR1931:AR1994" si="686">IF(ISNUMBER(A1931),IF(AQ1931&gt;0,"Winning","Losing"),"")</f>
        <v/>
      </c>
      <c r="AS1931" s="176" t="str">
        <f t="shared" ref="AS1931:AS1994" si="687">IF(ISNUMBER(A1931),AS1930+AQ1931,"")</f>
        <v/>
      </c>
      <c r="AT1931" s="176" t="str">
        <f>IF(ISNUMBER(A1931),MAX($AS$2:AS1931)-AS1931,"")</f>
        <v/>
      </c>
      <c r="AU1931" s="177" t="str">
        <f t="shared" ref="AU1931:AU1994" si="688">IF(ISNUMBER(A1931),AQ1931/AS1931,"")</f>
        <v/>
      </c>
      <c r="AV1931" s="178" t="str">
        <f t="shared" ref="AV1931:AV1994" si="689">IF(ISNUMBER(A1931),I1931+K1931+M1931,"")</f>
        <v/>
      </c>
      <c r="AW1931" s="178" t="str">
        <f t="shared" ref="AW1931:AW1994" si="690">IF(ISNUMBER(A1931),ROUNDDOWN(C1931/100,0),"")</f>
        <v/>
      </c>
      <c r="AX1931" s="179" t="str">
        <f ca="1">IF(ISNUMBER($A1931),INDIRECT(CONCATENATE("'Instrument List'!B",(MATCH(E1931,'Instrument List'!A:A,0))-0)),"")</f>
        <v/>
      </c>
      <c r="AY1931" s="179" t="str">
        <f ca="1">IF(ISNUMBER($A1931),INDIRECT(CONCATENATE("'Instrument List'!D",(MATCH(E1931,'Instrument List'!A:A,0))-0)),"")</f>
        <v/>
      </c>
      <c r="AZ1931" s="179" t="str">
        <f ca="1">IF(ISNUMBER($A1931),INDIRECT(CONCATENATE("'Instrument List'!C",(MATCH(E1931,'Instrument List'!A:A,0))-0)),"")</f>
        <v/>
      </c>
      <c r="BA1931" s="180" t="str">
        <f ca="1">IF(ISNUMBER(A1931),INDIRECT(CONCATENATE("'Instrument List'!E",(MATCH(E1931,'Instrument List'!A:A,0))-0)),"")</f>
        <v/>
      </c>
      <c r="BB1931" s="181" t="str">
        <f t="shared" ref="BB1931:BB1994" si="691">IF(ISNUMBER(A1931),AQ1931/AY1931,"")</f>
        <v/>
      </c>
      <c r="BC1931" s="181" t="str">
        <f t="shared" ref="BC1931:BC1994" si="692">IF(ISNUMBER(A1931),(AQ1931/AY1931)/(I1931+K1931+M1931),"")</f>
        <v/>
      </c>
      <c r="BD1931" s="181" t="str">
        <f ca="1">IF(ISNUMBER(A1931),INDIRECT(CONCATENATE("'Instrument List'!F",(MATCH(E1931,'Instrument List'!A:A,0))-0)),"")</f>
        <v/>
      </c>
    </row>
    <row r="1932" spans="1:56">
      <c r="A1932" s="223" t="str">
        <f t="shared" si="672"/>
        <v/>
      </c>
      <c r="B1932" s="224"/>
      <c r="C1932" s="225"/>
      <c r="D1932" s="182"/>
      <c r="E1932" s="182"/>
      <c r="F1932" s="182"/>
      <c r="G1932" s="203"/>
      <c r="H1932" s="218"/>
      <c r="I1932" s="213"/>
      <c r="J1932" s="207"/>
      <c r="K1932" s="213"/>
      <c r="L1932" s="207"/>
      <c r="M1932" s="213"/>
      <c r="N1932" s="207"/>
      <c r="O1932" s="183" t="str">
        <f t="shared" si="673"/>
        <v/>
      </c>
      <c r="P1932" s="184"/>
      <c r="Q1932" s="184"/>
      <c r="R1932" s="275"/>
      <c r="S1932" s="185" t="str">
        <f t="shared" si="674"/>
        <v/>
      </c>
      <c r="T1932" s="185" t="str">
        <f t="shared" si="675"/>
        <v/>
      </c>
      <c r="U1932" s="275"/>
      <c r="V1932" s="275"/>
      <c r="W1932" s="276" t="str">
        <f t="shared" si="676"/>
        <v/>
      </c>
      <c r="X1932" s="276" t="str">
        <f t="shared" si="677"/>
        <v/>
      </c>
      <c r="Y1932" s="276" t="str">
        <f t="shared" si="678"/>
        <v/>
      </c>
      <c r="Z1932" s="275"/>
      <c r="AA1932" s="184"/>
      <c r="AB1932" s="184"/>
      <c r="AC1932" s="185" t="str">
        <f t="shared" si="679"/>
        <v/>
      </c>
      <c r="AD1932" s="185" t="str">
        <f t="shared" si="680"/>
        <v/>
      </c>
      <c r="AE1932" s="186"/>
      <c r="AF1932" s="187" t="str">
        <f t="shared" si="681"/>
        <v/>
      </c>
      <c r="AG1932" s="182"/>
      <c r="AH1932" s="184"/>
      <c r="AI1932" s="184"/>
      <c r="AJ1932" s="182"/>
      <c r="AK1932" s="188" t="str">
        <f t="shared" si="682"/>
        <v/>
      </c>
      <c r="AL1932" s="188" t="str">
        <f t="shared" si="683"/>
        <v/>
      </c>
      <c r="AM1932" s="188" t="str">
        <f t="shared" si="684"/>
        <v/>
      </c>
      <c r="AN1932" s="359" t="str">
        <f>IF(Overview!$K$17='Internal Calcs'!$P$22,IF(AK1932="","",AK1932),IF(Overview!$K$17='Internal Calcs'!$P$23,IF(AK1932="","",AK1932),IF(ISNUMBER(A1932),(IF(F1932="Short",G1932-H1932,H1932-G1932)*AZ1932-AX1932),"")))</f>
        <v/>
      </c>
      <c r="AO1932" s="401" t="str">
        <f>IF(Overview!$K$17='Internal Calcs'!$P$22,IF(AL1932="","",AL1932),IF(Overview!$K$17='Internal Calcs'!$P$23,IF(AL1932="","",AL1932),IF(ISNUMBER(A1932),IF(AL1932="",(IF(F1932="Short",G1932-H1932,H1932-G1932)*AZ1932-AX1932),(IF(F1932="Short",G1932-J1932,J1932-G1932)*AZ1932-AX1932)),"")))</f>
        <v/>
      </c>
      <c r="AP1932" s="359" t="str">
        <f>IF(Overview!$K$17='Internal Calcs'!$P$22,"",IF(Overview!$K$17='Internal Calcs'!$P$23,IF(AM1932="","",AM1932),IF(ISNUMBER(A1932),IF(AM1932="",(IF(F1932="Short",G1932-H1932,H1932-G1932)*AZ1932-AX1932),(IF(F1932="Short",G1932-L1932,L1932-G1932)*AZ1932-AX1932)),"")))</f>
        <v/>
      </c>
      <c r="AQ1932" s="188" t="str">
        <f t="shared" si="685"/>
        <v/>
      </c>
      <c r="AR1932" s="188" t="str">
        <f t="shared" si="686"/>
        <v/>
      </c>
      <c r="AS1932" s="188" t="str">
        <f t="shared" si="687"/>
        <v/>
      </c>
      <c r="AT1932" s="188" t="str">
        <f>IF(ISNUMBER(A1932),MAX($AS$2:AS1932)-AS1932,"")</f>
        <v/>
      </c>
      <c r="AU1932" s="189" t="str">
        <f t="shared" si="688"/>
        <v/>
      </c>
      <c r="AV1932" s="190" t="str">
        <f t="shared" si="689"/>
        <v/>
      </c>
      <c r="AW1932" s="190" t="str">
        <f t="shared" si="690"/>
        <v/>
      </c>
      <c r="AX1932" s="191" t="str">
        <f ca="1">IF(ISNUMBER($A1932),INDIRECT(CONCATENATE("'Instrument List'!B",(MATCH(E1932,'Instrument List'!A:A,0))-0)),"")</f>
        <v/>
      </c>
      <c r="AY1932" s="191" t="str">
        <f ca="1">IF(ISNUMBER($A1932),INDIRECT(CONCATENATE("'Instrument List'!D",(MATCH(E1932,'Instrument List'!A:A,0))-0)),"")</f>
        <v/>
      </c>
      <c r="AZ1932" s="191" t="str">
        <f ca="1">IF(ISNUMBER($A1932),INDIRECT(CONCATENATE("'Instrument List'!C",(MATCH(E1932,'Instrument List'!A:A,0))-0)),"")</f>
        <v/>
      </c>
      <c r="BA1932" s="192" t="str">
        <f ca="1">IF(ISNUMBER(A1932),INDIRECT(CONCATENATE("'Instrument List'!E",(MATCH(E1932,'Instrument List'!A:A,0))-0)),"")</f>
        <v/>
      </c>
      <c r="BB1932" s="193" t="str">
        <f t="shared" si="691"/>
        <v/>
      </c>
      <c r="BC1932" s="193" t="str">
        <f t="shared" si="692"/>
        <v/>
      </c>
      <c r="BD1932" s="193" t="str">
        <f ca="1">IF(ISNUMBER(A1932),INDIRECT(CONCATENATE("'Instrument List'!F",(MATCH(E1932,'Instrument List'!A:A,0))-0)),"")</f>
        <v/>
      </c>
    </row>
    <row r="1933" spans="1:56">
      <c r="A1933" s="220" t="str">
        <f t="shared" si="672"/>
        <v/>
      </c>
      <c r="B1933" s="221"/>
      <c r="C1933" s="222"/>
      <c r="D1933" s="169"/>
      <c r="E1933" s="169"/>
      <c r="F1933" s="169"/>
      <c r="G1933" s="202"/>
      <c r="H1933" s="217"/>
      <c r="I1933" s="212"/>
      <c r="J1933" s="206"/>
      <c r="K1933" s="212"/>
      <c r="L1933" s="206"/>
      <c r="M1933" s="212"/>
      <c r="N1933" s="206"/>
      <c r="O1933" s="170" t="str">
        <f t="shared" si="673"/>
        <v/>
      </c>
      <c r="P1933" s="171"/>
      <c r="Q1933" s="171"/>
      <c r="R1933" s="171"/>
      <c r="S1933" s="172" t="str">
        <f t="shared" si="674"/>
        <v/>
      </c>
      <c r="T1933" s="172" t="str">
        <f t="shared" si="675"/>
        <v/>
      </c>
      <c r="U1933" s="171"/>
      <c r="V1933" s="171"/>
      <c r="W1933" s="173" t="str">
        <f t="shared" si="676"/>
        <v/>
      </c>
      <c r="X1933" s="173" t="str">
        <f t="shared" si="677"/>
        <v/>
      </c>
      <c r="Y1933" s="173" t="str">
        <f t="shared" si="678"/>
        <v/>
      </c>
      <c r="Z1933" s="171"/>
      <c r="AA1933" s="171"/>
      <c r="AB1933" s="171"/>
      <c r="AC1933" s="172" t="str">
        <f t="shared" si="679"/>
        <v/>
      </c>
      <c r="AD1933" s="172" t="str">
        <f t="shared" si="680"/>
        <v/>
      </c>
      <c r="AE1933" s="174"/>
      <c r="AF1933" s="175" t="str">
        <f t="shared" si="681"/>
        <v/>
      </c>
      <c r="AG1933" s="169"/>
      <c r="AH1933" s="171"/>
      <c r="AI1933" s="171"/>
      <c r="AJ1933" s="169"/>
      <c r="AK1933" s="176" t="str">
        <f t="shared" si="682"/>
        <v/>
      </c>
      <c r="AL1933" s="176" t="str">
        <f t="shared" si="683"/>
        <v/>
      </c>
      <c r="AM1933" s="176" t="str">
        <f t="shared" si="684"/>
        <v/>
      </c>
      <c r="AN1933" s="359" t="str">
        <f>IF(Overview!$K$17='Internal Calcs'!$P$22,IF(AK1933="","",AK1933),IF(Overview!$K$17='Internal Calcs'!$P$23,IF(AK1933="","",AK1933),IF(ISNUMBER(A1933),(IF(F1933="Short",G1933-H1933,H1933-G1933)*AZ1933-AX1933),"")))</f>
        <v/>
      </c>
      <c r="AO1933" s="401" t="str">
        <f>IF(Overview!$K$17='Internal Calcs'!$P$22,IF(AL1933="","",AL1933),IF(Overview!$K$17='Internal Calcs'!$P$23,IF(AL1933="","",AL1933),IF(ISNUMBER(A1933),IF(AL1933="",(IF(F1933="Short",G1933-H1933,H1933-G1933)*AZ1933-AX1933),(IF(F1933="Short",G1933-J1933,J1933-G1933)*AZ1933-AX1933)),"")))</f>
        <v/>
      </c>
      <c r="AP1933" s="359" t="str">
        <f>IF(Overview!$K$17='Internal Calcs'!$P$22,"",IF(Overview!$K$17='Internal Calcs'!$P$23,IF(AM1933="","",AM1933),IF(ISNUMBER(A1933),IF(AM1933="",(IF(F1933="Short",G1933-H1933,H1933-G1933)*AZ1933-AX1933),(IF(F1933="Short",G1933-L1933,L1933-G1933)*AZ1933-AX1933)),"")))</f>
        <v/>
      </c>
      <c r="AQ1933" s="176" t="str">
        <f t="shared" si="685"/>
        <v/>
      </c>
      <c r="AR1933" s="176" t="str">
        <f t="shared" si="686"/>
        <v/>
      </c>
      <c r="AS1933" s="176" t="str">
        <f t="shared" si="687"/>
        <v/>
      </c>
      <c r="AT1933" s="176" t="str">
        <f>IF(ISNUMBER(A1933),MAX($AS$2:AS1933)-AS1933,"")</f>
        <v/>
      </c>
      <c r="AU1933" s="177" t="str">
        <f t="shared" si="688"/>
        <v/>
      </c>
      <c r="AV1933" s="178" t="str">
        <f t="shared" si="689"/>
        <v/>
      </c>
      <c r="AW1933" s="178" t="str">
        <f t="shared" si="690"/>
        <v/>
      </c>
      <c r="AX1933" s="179" t="str">
        <f ca="1">IF(ISNUMBER($A1933),INDIRECT(CONCATENATE("'Instrument List'!B",(MATCH(E1933,'Instrument List'!A:A,0))-0)),"")</f>
        <v/>
      </c>
      <c r="AY1933" s="179" t="str">
        <f ca="1">IF(ISNUMBER($A1933),INDIRECT(CONCATENATE("'Instrument List'!D",(MATCH(E1933,'Instrument List'!A:A,0))-0)),"")</f>
        <v/>
      </c>
      <c r="AZ1933" s="179" t="str">
        <f ca="1">IF(ISNUMBER($A1933),INDIRECT(CONCATENATE("'Instrument List'!C",(MATCH(E1933,'Instrument List'!A:A,0))-0)),"")</f>
        <v/>
      </c>
      <c r="BA1933" s="180" t="str">
        <f ca="1">IF(ISNUMBER(A1933),INDIRECT(CONCATENATE("'Instrument List'!E",(MATCH(E1933,'Instrument List'!A:A,0))-0)),"")</f>
        <v/>
      </c>
      <c r="BB1933" s="181" t="str">
        <f t="shared" si="691"/>
        <v/>
      </c>
      <c r="BC1933" s="181" t="str">
        <f t="shared" si="692"/>
        <v/>
      </c>
      <c r="BD1933" s="181" t="str">
        <f ca="1">IF(ISNUMBER(A1933),INDIRECT(CONCATENATE("'Instrument List'!F",(MATCH(E1933,'Instrument List'!A:A,0))-0)),"")</f>
        <v/>
      </c>
    </row>
    <row r="1934" spans="1:56">
      <c r="A1934" s="223" t="str">
        <f t="shared" si="672"/>
        <v/>
      </c>
      <c r="B1934" s="224"/>
      <c r="C1934" s="225"/>
      <c r="D1934" s="182"/>
      <c r="E1934" s="182"/>
      <c r="F1934" s="182"/>
      <c r="G1934" s="203"/>
      <c r="H1934" s="218"/>
      <c r="I1934" s="213"/>
      <c r="J1934" s="207"/>
      <c r="K1934" s="213"/>
      <c r="L1934" s="207"/>
      <c r="M1934" s="213"/>
      <c r="N1934" s="207"/>
      <c r="O1934" s="183" t="str">
        <f t="shared" si="673"/>
        <v/>
      </c>
      <c r="P1934" s="184"/>
      <c r="Q1934" s="184"/>
      <c r="R1934" s="275"/>
      <c r="S1934" s="185" t="str">
        <f t="shared" si="674"/>
        <v/>
      </c>
      <c r="T1934" s="185" t="str">
        <f t="shared" si="675"/>
        <v/>
      </c>
      <c r="U1934" s="275"/>
      <c r="V1934" s="275"/>
      <c r="W1934" s="276" t="str">
        <f t="shared" si="676"/>
        <v/>
      </c>
      <c r="X1934" s="276" t="str">
        <f t="shared" si="677"/>
        <v/>
      </c>
      <c r="Y1934" s="276" t="str">
        <f t="shared" si="678"/>
        <v/>
      </c>
      <c r="Z1934" s="275"/>
      <c r="AA1934" s="184"/>
      <c r="AB1934" s="184"/>
      <c r="AC1934" s="185" t="str">
        <f t="shared" si="679"/>
        <v/>
      </c>
      <c r="AD1934" s="185" t="str">
        <f t="shared" si="680"/>
        <v/>
      </c>
      <c r="AE1934" s="186"/>
      <c r="AF1934" s="187" t="str">
        <f t="shared" si="681"/>
        <v/>
      </c>
      <c r="AG1934" s="182"/>
      <c r="AH1934" s="184"/>
      <c r="AI1934" s="184"/>
      <c r="AJ1934" s="182"/>
      <c r="AK1934" s="188" t="str">
        <f t="shared" si="682"/>
        <v/>
      </c>
      <c r="AL1934" s="188" t="str">
        <f t="shared" si="683"/>
        <v/>
      </c>
      <c r="AM1934" s="188" t="str">
        <f t="shared" si="684"/>
        <v/>
      </c>
      <c r="AN1934" s="359" t="str">
        <f>IF(Overview!$K$17='Internal Calcs'!$P$22,IF(AK1934="","",AK1934),IF(Overview!$K$17='Internal Calcs'!$P$23,IF(AK1934="","",AK1934),IF(ISNUMBER(A1934),(IF(F1934="Short",G1934-H1934,H1934-G1934)*AZ1934-AX1934),"")))</f>
        <v/>
      </c>
      <c r="AO1934" s="401" t="str">
        <f>IF(Overview!$K$17='Internal Calcs'!$P$22,IF(AL1934="","",AL1934),IF(Overview!$K$17='Internal Calcs'!$P$23,IF(AL1934="","",AL1934),IF(ISNUMBER(A1934),IF(AL1934="",(IF(F1934="Short",G1934-H1934,H1934-G1934)*AZ1934-AX1934),(IF(F1934="Short",G1934-J1934,J1934-G1934)*AZ1934-AX1934)),"")))</f>
        <v/>
      </c>
      <c r="AP1934" s="359" t="str">
        <f>IF(Overview!$K$17='Internal Calcs'!$P$22,"",IF(Overview!$K$17='Internal Calcs'!$P$23,IF(AM1934="","",AM1934),IF(ISNUMBER(A1934),IF(AM1934="",(IF(F1934="Short",G1934-H1934,H1934-G1934)*AZ1934-AX1934),(IF(F1934="Short",G1934-L1934,L1934-G1934)*AZ1934-AX1934)),"")))</f>
        <v/>
      </c>
      <c r="AQ1934" s="188" t="str">
        <f t="shared" si="685"/>
        <v/>
      </c>
      <c r="AR1934" s="188" t="str">
        <f t="shared" si="686"/>
        <v/>
      </c>
      <c r="AS1934" s="188" t="str">
        <f t="shared" si="687"/>
        <v/>
      </c>
      <c r="AT1934" s="188" t="str">
        <f>IF(ISNUMBER(A1934),MAX($AS$2:AS1934)-AS1934,"")</f>
        <v/>
      </c>
      <c r="AU1934" s="189" t="str">
        <f t="shared" si="688"/>
        <v/>
      </c>
      <c r="AV1934" s="190" t="str">
        <f t="shared" si="689"/>
        <v/>
      </c>
      <c r="AW1934" s="190" t="str">
        <f t="shared" si="690"/>
        <v/>
      </c>
      <c r="AX1934" s="191" t="str">
        <f ca="1">IF(ISNUMBER($A1934),INDIRECT(CONCATENATE("'Instrument List'!B",(MATCH(E1934,'Instrument List'!A:A,0))-0)),"")</f>
        <v/>
      </c>
      <c r="AY1934" s="191" t="str">
        <f ca="1">IF(ISNUMBER($A1934),INDIRECT(CONCATENATE("'Instrument List'!D",(MATCH(E1934,'Instrument List'!A:A,0))-0)),"")</f>
        <v/>
      </c>
      <c r="AZ1934" s="191" t="str">
        <f ca="1">IF(ISNUMBER($A1934),INDIRECT(CONCATENATE("'Instrument List'!C",(MATCH(E1934,'Instrument List'!A:A,0))-0)),"")</f>
        <v/>
      </c>
      <c r="BA1934" s="192" t="str">
        <f ca="1">IF(ISNUMBER(A1934),INDIRECT(CONCATENATE("'Instrument List'!E",(MATCH(E1934,'Instrument List'!A:A,0))-0)),"")</f>
        <v/>
      </c>
      <c r="BB1934" s="193" t="str">
        <f t="shared" si="691"/>
        <v/>
      </c>
      <c r="BC1934" s="193" t="str">
        <f t="shared" si="692"/>
        <v/>
      </c>
      <c r="BD1934" s="193" t="str">
        <f ca="1">IF(ISNUMBER(A1934),INDIRECT(CONCATENATE("'Instrument List'!F",(MATCH(E1934,'Instrument List'!A:A,0))-0)),"")</f>
        <v/>
      </c>
    </row>
    <row r="1935" spans="1:56">
      <c r="A1935" s="220" t="str">
        <f t="shared" si="672"/>
        <v/>
      </c>
      <c r="B1935" s="221"/>
      <c r="C1935" s="222"/>
      <c r="D1935" s="169"/>
      <c r="E1935" s="169"/>
      <c r="F1935" s="169"/>
      <c r="G1935" s="202"/>
      <c r="H1935" s="217"/>
      <c r="I1935" s="212"/>
      <c r="J1935" s="206"/>
      <c r="K1935" s="212"/>
      <c r="L1935" s="206"/>
      <c r="M1935" s="212"/>
      <c r="N1935" s="206"/>
      <c r="O1935" s="170" t="str">
        <f t="shared" si="673"/>
        <v/>
      </c>
      <c r="P1935" s="171"/>
      <c r="Q1935" s="171"/>
      <c r="R1935" s="171"/>
      <c r="S1935" s="172" t="str">
        <f t="shared" si="674"/>
        <v/>
      </c>
      <c r="T1935" s="172" t="str">
        <f t="shared" si="675"/>
        <v/>
      </c>
      <c r="U1935" s="171"/>
      <c r="V1935" s="171"/>
      <c r="W1935" s="173" t="str">
        <f t="shared" si="676"/>
        <v/>
      </c>
      <c r="X1935" s="173" t="str">
        <f t="shared" si="677"/>
        <v/>
      </c>
      <c r="Y1935" s="173" t="str">
        <f t="shared" si="678"/>
        <v/>
      </c>
      <c r="Z1935" s="171"/>
      <c r="AA1935" s="171"/>
      <c r="AB1935" s="171"/>
      <c r="AC1935" s="172" t="str">
        <f t="shared" si="679"/>
        <v/>
      </c>
      <c r="AD1935" s="172" t="str">
        <f t="shared" si="680"/>
        <v/>
      </c>
      <c r="AE1935" s="174"/>
      <c r="AF1935" s="175" t="str">
        <f t="shared" si="681"/>
        <v/>
      </c>
      <c r="AG1935" s="169"/>
      <c r="AH1935" s="171"/>
      <c r="AI1935" s="171"/>
      <c r="AJ1935" s="169"/>
      <c r="AK1935" s="176" t="str">
        <f t="shared" si="682"/>
        <v/>
      </c>
      <c r="AL1935" s="176" t="str">
        <f t="shared" si="683"/>
        <v/>
      </c>
      <c r="AM1935" s="176" t="str">
        <f t="shared" si="684"/>
        <v/>
      </c>
      <c r="AN1935" s="359" t="str">
        <f>IF(Overview!$K$17='Internal Calcs'!$P$22,IF(AK1935="","",AK1935),IF(Overview!$K$17='Internal Calcs'!$P$23,IF(AK1935="","",AK1935),IF(ISNUMBER(A1935),(IF(F1935="Short",G1935-H1935,H1935-G1935)*AZ1935-AX1935),"")))</f>
        <v/>
      </c>
      <c r="AO1935" s="401" t="str">
        <f>IF(Overview!$K$17='Internal Calcs'!$P$22,IF(AL1935="","",AL1935),IF(Overview!$K$17='Internal Calcs'!$P$23,IF(AL1935="","",AL1935),IF(ISNUMBER(A1935),IF(AL1935="",(IF(F1935="Short",G1935-H1935,H1935-G1935)*AZ1935-AX1935),(IF(F1935="Short",G1935-J1935,J1935-G1935)*AZ1935-AX1935)),"")))</f>
        <v/>
      </c>
      <c r="AP1935" s="359" t="str">
        <f>IF(Overview!$K$17='Internal Calcs'!$P$22,"",IF(Overview!$K$17='Internal Calcs'!$P$23,IF(AM1935="","",AM1935),IF(ISNUMBER(A1935),IF(AM1935="",(IF(F1935="Short",G1935-H1935,H1935-G1935)*AZ1935-AX1935),(IF(F1935="Short",G1935-L1935,L1935-G1935)*AZ1935-AX1935)),"")))</f>
        <v/>
      </c>
      <c r="AQ1935" s="176" t="str">
        <f t="shared" si="685"/>
        <v/>
      </c>
      <c r="AR1935" s="176" t="str">
        <f t="shared" si="686"/>
        <v/>
      </c>
      <c r="AS1935" s="176" t="str">
        <f t="shared" si="687"/>
        <v/>
      </c>
      <c r="AT1935" s="176" t="str">
        <f>IF(ISNUMBER(A1935),MAX($AS$2:AS1935)-AS1935,"")</f>
        <v/>
      </c>
      <c r="AU1935" s="177" t="str">
        <f t="shared" si="688"/>
        <v/>
      </c>
      <c r="AV1935" s="178" t="str">
        <f t="shared" si="689"/>
        <v/>
      </c>
      <c r="AW1935" s="178" t="str">
        <f t="shared" si="690"/>
        <v/>
      </c>
      <c r="AX1935" s="179" t="str">
        <f ca="1">IF(ISNUMBER($A1935),INDIRECT(CONCATENATE("'Instrument List'!B",(MATCH(E1935,'Instrument List'!A:A,0))-0)),"")</f>
        <v/>
      </c>
      <c r="AY1935" s="179" t="str">
        <f ca="1">IF(ISNUMBER($A1935),INDIRECT(CONCATENATE("'Instrument List'!D",(MATCH(E1935,'Instrument List'!A:A,0))-0)),"")</f>
        <v/>
      </c>
      <c r="AZ1935" s="179" t="str">
        <f ca="1">IF(ISNUMBER($A1935),INDIRECT(CONCATENATE("'Instrument List'!C",(MATCH(E1935,'Instrument List'!A:A,0))-0)),"")</f>
        <v/>
      </c>
      <c r="BA1935" s="180" t="str">
        <f ca="1">IF(ISNUMBER(A1935),INDIRECT(CONCATENATE("'Instrument List'!E",(MATCH(E1935,'Instrument List'!A:A,0))-0)),"")</f>
        <v/>
      </c>
      <c r="BB1935" s="181" t="str">
        <f t="shared" si="691"/>
        <v/>
      </c>
      <c r="BC1935" s="181" t="str">
        <f t="shared" si="692"/>
        <v/>
      </c>
      <c r="BD1935" s="181" t="str">
        <f ca="1">IF(ISNUMBER(A1935),INDIRECT(CONCATENATE("'Instrument List'!F",(MATCH(E1935,'Instrument List'!A:A,0))-0)),"")</f>
        <v/>
      </c>
    </row>
    <row r="1936" spans="1:56">
      <c r="A1936" s="223" t="str">
        <f t="shared" si="672"/>
        <v/>
      </c>
      <c r="B1936" s="224"/>
      <c r="C1936" s="225"/>
      <c r="D1936" s="182"/>
      <c r="E1936" s="182"/>
      <c r="F1936" s="182"/>
      <c r="G1936" s="203"/>
      <c r="H1936" s="218"/>
      <c r="I1936" s="213"/>
      <c r="J1936" s="207"/>
      <c r="K1936" s="213"/>
      <c r="L1936" s="207"/>
      <c r="M1936" s="213"/>
      <c r="N1936" s="207"/>
      <c r="O1936" s="183" t="str">
        <f t="shared" si="673"/>
        <v/>
      </c>
      <c r="P1936" s="184"/>
      <c r="Q1936" s="184"/>
      <c r="R1936" s="275"/>
      <c r="S1936" s="185" t="str">
        <f t="shared" si="674"/>
        <v/>
      </c>
      <c r="T1936" s="185" t="str">
        <f t="shared" si="675"/>
        <v/>
      </c>
      <c r="U1936" s="275"/>
      <c r="V1936" s="275"/>
      <c r="W1936" s="276" t="str">
        <f t="shared" si="676"/>
        <v/>
      </c>
      <c r="X1936" s="276" t="str">
        <f t="shared" si="677"/>
        <v/>
      </c>
      <c r="Y1936" s="276" t="str">
        <f t="shared" si="678"/>
        <v/>
      </c>
      <c r="Z1936" s="275"/>
      <c r="AA1936" s="184"/>
      <c r="AB1936" s="184"/>
      <c r="AC1936" s="185" t="str">
        <f t="shared" si="679"/>
        <v/>
      </c>
      <c r="AD1936" s="185" t="str">
        <f t="shared" si="680"/>
        <v/>
      </c>
      <c r="AE1936" s="186"/>
      <c r="AF1936" s="187" t="str">
        <f t="shared" si="681"/>
        <v/>
      </c>
      <c r="AG1936" s="182"/>
      <c r="AH1936" s="184"/>
      <c r="AI1936" s="184"/>
      <c r="AJ1936" s="182"/>
      <c r="AK1936" s="188" t="str">
        <f t="shared" si="682"/>
        <v/>
      </c>
      <c r="AL1936" s="188" t="str">
        <f t="shared" si="683"/>
        <v/>
      </c>
      <c r="AM1936" s="188" t="str">
        <f t="shared" si="684"/>
        <v/>
      </c>
      <c r="AN1936" s="359" t="str">
        <f>IF(Overview!$K$17='Internal Calcs'!$P$22,IF(AK1936="","",AK1936),IF(Overview!$K$17='Internal Calcs'!$P$23,IF(AK1936="","",AK1936),IF(ISNUMBER(A1936),(IF(F1936="Short",G1936-H1936,H1936-G1936)*AZ1936-AX1936),"")))</f>
        <v/>
      </c>
      <c r="AO1936" s="401" t="str">
        <f>IF(Overview!$K$17='Internal Calcs'!$P$22,IF(AL1936="","",AL1936),IF(Overview!$K$17='Internal Calcs'!$P$23,IF(AL1936="","",AL1936),IF(ISNUMBER(A1936),IF(AL1936="",(IF(F1936="Short",G1936-H1936,H1936-G1936)*AZ1936-AX1936),(IF(F1936="Short",G1936-J1936,J1936-G1936)*AZ1936-AX1936)),"")))</f>
        <v/>
      </c>
      <c r="AP1936" s="359" t="str">
        <f>IF(Overview!$K$17='Internal Calcs'!$P$22,"",IF(Overview!$K$17='Internal Calcs'!$P$23,IF(AM1936="","",AM1936),IF(ISNUMBER(A1936),IF(AM1936="",(IF(F1936="Short",G1936-H1936,H1936-G1936)*AZ1936-AX1936),(IF(F1936="Short",G1936-L1936,L1936-G1936)*AZ1936-AX1936)),"")))</f>
        <v/>
      </c>
      <c r="AQ1936" s="188" t="str">
        <f t="shared" si="685"/>
        <v/>
      </c>
      <c r="AR1936" s="188" t="str">
        <f t="shared" si="686"/>
        <v/>
      </c>
      <c r="AS1936" s="188" t="str">
        <f t="shared" si="687"/>
        <v/>
      </c>
      <c r="AT1936" s="188" t="str">
        <f>IF(ISNUMBER(A1936),MAX($AS$2:AS1936)-AS1936,"")</f>
        <v/>
      </c>
      <c r="AU1936" s="189" t="str">
        <f t="shared" si="688"/>
        <v/>
      </c>
      <c r="AV1936" s="190" t="str">
        <f t="shared" si="689"/>
        <v/>
      </c>
      <c r="AW1936" s="190" t="str">
        <f t="shared" si="690"/>
        <v/>
      </c>
      <c r="AX1936" s="191" t="str">
        <f ca="1">IF(ISNUMBER($A1936),INDIRECT(CONCATENATE("'Instrument List'!B",(MATCH(E1936,'Instrument List'!A:A,0))-0)),"")</f>
        <v/>
      </c>
      <c r="AY1936" s="191" t="str">
        <f ca="1">IF(ISNUMBER($A1936),INDIRECT(CONCATENATE("'Instrument List'!D",(MATCH(E1936,'Instrument List'!A:A,0))-0)),"")</f>
        <v/>
      </c>
      <c r="AZ1936" s="191" t="str">
        <f ca="1">IF(ISNUMBER($A1936),INDIRECT(CONCATENATE("'Instrument List'!C",(MATCH(E1936,'Instrument List'!A:A,0))-0)),"")</f>
        <v/>
      </c>
      <c r="BA1936" s="192" t="str">
        <f ca="1">IF(ISNUMBER(A1936),INDIRECT(CONCATENATE("'Instrument List'!E",(MATCH(E1936,'Instrument List'!A:A,0))-0)),"")</f>
        <v/>
      </c>
      <c r="BB1936" s="193" t="str">
        <f t="shared" si="691"/>
        <v/>
      </c>
      <c r="BC1936" s="193" t="str">
        <f t="shared" si="692"/>
        <v/>
      </c>
      <c r="BD1936" s="193" t="str">
        <f ca="1">IF(ISNUMBER(A1936),INDIRECT(CONCATENATE("'Instrument List'!F",(MATCH(E1936,'Instrument List'!A:A,0))-0)),"")</f>
        <v/>
      </c>
    </row>
    <row r="1937" spans="1:56">
      <c r="A1937" s="220" t="str">
        <f t="shared" si="672"/>
        <v/>
      </c>
      <c r="B1937" s="221"/>
      <c r="C1937" s="222"/>
      <c r="D1937" s="169"/>
      <c r="E1937" s="169"/>
      <c r="F1937" s="169"/>
      <c r="G1937" s="202"/>
      <c r="H1937" s="217"/>
      <c r="I1937" s="212"/>
      <c r="J1937" s="206"/>
      <c r="K1937" s="212"/>
      <c r="L1937" s="206"/>
      <c r="M1937" s="212"/>
      <c r="N1937" s="206"/>
      <c r="O1937" s="170" t="str">
        <f t="shared" si="673"/>
        <v/>
      </c>
      <c r="P1937" s="171"/>
      <c r="Q1937" s="171"/>
      <c r="R1937" s="171"/>
      <c r="S1937" s="172" t="str">
        <f t="shared" si="674"/>
        <v/>
      </c>
      <c r="T1937" s="172" t="str">
        <f t="shared" si="675"/>
        <v/>
      </c>
      <c r="U1937" s="171"/>
      <c r="V1937" s="171"/>
      <c r="W1937" s="173" t="str">
        <f t="shared" si="676"/>
        <v/>
      </c>
      <c r="X1937" s="173" t="str">
        <f t="shared" si="677"/>
        <v/>
      </c>
      <c r="Y1937" s="173" t="str">
        <f t="shared" si="678"/>
        <v/>
      </c>
      <c r="Z1937" s="171"/>
      <c r="AA1937" s="171"/>
      <c r="AB1937" s="171"/>
      <c r="AC1937" s="172" t="str">
        <f t="shared" si="679"/>
        <v/>
      </c>
      <c r="AD1937" s="172" t="str">
        <f t="shared" si="680"/>
        <v/>
      </c>
      <c r="AE1937" s="174"/>
      <c r="AF1937" s="175" t="str">
        <f t="shared" si="681"/>
        <v/>
      </c>
      <c r="AG1937" s="169"/>
      <c r="AH1937" s="171"/>
      <c r="AI1937" s="171"/>
      <c r="AJ1937" s="169"/>
      <c r="AK1937" s="176" t="str">
        <f t="shared" si="682"/>
        <v/>
      </c>
      <c r="AL1937" s="176" t="str">
        <f t="shared" si="683"/>
        <v/>
      </c>
      <c r="AM1937" s="176" t="str">
        <f t="shared" si="684"/>
        <v/>
      </c>
      <c r="AN1937" s="359" t="str">
        <f>IF(Overview!$K$17='Internal Calcs'!$P$22,IF(AK1937="","",AK1937),IF(Overview!$K$17='Internal Calcs'!$P$23,IF(AK1937="","",AK1937),IF(ISNUMBER(A1937),(IF(F1937="Short",G1937-H1937,H1937-G1937)*AZ1937-AX1937),"")))</f>
        <v/>
      </c>
      <c r="AO1937" s="401" t="str">
        <f>IF(Overview!$K$17='Internal Calcs'!$P$22,IF(AL1937="","",AL1937),IF(Overview!$K$17='Internal Calcs'!$P$23,IF(AL1937="","",AL1937),IF(ISNUMBER(A1937),IF(AL1937="",(IF(F1937="Short",G1937-H1937,H1937-G1937)*AZ1937-AX1937),(IF(F1937="Short",G1937-J1937,J1937-G1937)*AZ1937-AX1937)),"")))</f>
        <v/>
      </c>
      <c r="AP1937" s="359" t="str">
        <f>IF(Overview!$K$17='Internal Calcs'!$P$22,"",IF(Overview!$K$17='Internal Calcs'!$P$23,IF(AM1937="","",AM1937),IF(ISNUMBER(A1937),IF(AM1937="",(IF(F1937="Short",G1937-H1937,H1937-G1937)*AZ1937-AX1937),(IF(F1937="Short",G1937-L1937,L1937-G1937)*AZ1937-AX1937)),"")))</f>
        <v/>
      </c>
      <c r="AQ1937" s="176" t="str">
        <f t="shared" si="685"/>
        <v/>
      </c>
      <c r="AR1937" s="176" t="str">
        <f t="shared" si="686"/>
        <v/>
      </c>
      <c r="AS1937" s="176" t="str">
        <f t="shared" si="687"/>
        <v/>
      </c>
      <c r="AT1937" s="176" t="str">
        <f>IF(ISNUMBER(A1937),MAX($AS$2:AS1937)-AS1937,"")</f>
        <v/>
      </c>
      <c r="AU1937" s="177" t="str">
        <f t="shared" si="688"/>
        <v/>
      </c>
      <c r="AV1937" s="178" t="str">
        <f t="shared" si="689"/>
        <v/>
      </c>
      <c r="AW1937" s="178" t="str">
        <f t="shared" si="690"/>
        <v/>
      </c>
      <c r="AX1937" s="179" t="str">
        <f ca="1">IF(ISNUMBER($A1937),INDIRECT(CONCATENATE("'Instrument List'!B",(MATCH(E1937,'Instrument List'!A:A,0))-0)),"")</f>
        <v/>
      </c>
      <c r="AY1937" s="179" t="str">
        <f ca="1">IF(ISNUMBER($A1937),INDIRECT(CONCATENATE("'Instrument List'!D",(MATCH(E1937,'Instrument List'!A:A,0))-0)),"")</f>
        <v/>
      </c>
      <c r="AZ1937" s="179" t="str">
        <f ca="1">IF(ISNUMBER($A1937),INDIRECT(CONCATENATE("'Instrument List'!C",(MATCH(E1937,'Instrument List'!A:A,0))-0)),"")</f>
        <v/>
      </c>
      <c r="BA1937" s="180" t="str">
        <f ca="1">IF(ISNUMBER(A1937),INDIRECT(CONCATENATE("'Instrument List'!E",(MATCH(E1937,'Instrument List'!A:A,0))-0)),"")</f>
        <v/>
      </c>
      <c r="BB1937" s="181" t="str">
        <f t="shared" si="691"/>
        <v/>
      </c>
      <c r="BC1937" s="181" t="str">
        <f t="shared" si="692"/>
        <v/>
      </c>
      <c r="BD1937" s="181" t="str">
        <f ca="1">IF(ISNUMBER(A1937),INDIRECT(CONCATENATE("'Instrument List'!F",(MATCH(E1937,'Instrument List'!A:A,0))-0)),"")</f>
        <v/>
      </c>
    </row>
    <row r="1938" spans="1:56">
      <c r="A1938" s="223" t="str">
        <f t="shared" si="672"/>
        <v/>
      </c>
      <c r="B1938" s="224"/>
      <c r="C1938" s="225"/>
      <c r="D1938" s="182"/>
      <c r="E1938" s="182"/>
      <c r="F1938" s="182"/>
      <c r="G1938" s="203"/>
      <c r="H1938" s="218"/>
      <c r="I1938" s="213"/>
      <c r="J1938" s="207"/>
      <c r="K1938" s="213"/>
      <c r="L1938" s="207"/>
      <c r="M1938" s="213"/>
      <c r="N1938" s="207"/>
      <c r="O1938" s="183" t="str">
        <f t="shared" si="673"/>
        <v/>
      </c>
      <c r="P1938" s="184"/>
      <c r="Q1938" s="184"/>
      <c r="R1938" s="275"/>
      <c r="S1938" s="185" t="str">
        <f t="shared" si="674"/>
        <v/>
      </c>
      <c r="T1938" s="185" t="str">
        <f t="shared" si="675"/>
        <v/>
      </c>
      <c r="U1938" s="275"/>
      <c r="V1938" s="275"/>
      <c r="W1938" s="276" t="str">
        <f t="shared" si="676"/>
        <v/>
      </c>
      <c r="X1938" s="276" t="str">
        <f t="shared" si="677"/>
        <v/>
      </c>
      <c r="Y1938" s="276" t="str">
        <f t="shared" si="678"/>
        <v/>
      </c>
      <c r="Z1938" s="275"/>
      <c r="AA1938" s="184"/>
      <c r="AB1938" s="184"/>
      <c r="AC1938" s="185" t="str">
        <f t="shared" si="679"/>
        <v/>
      </c>
      <c r="AD1938" s="185" t="str">
        <f t="shared" si="680"/>
        <v/>
      </c>
      <c r="AE1938" s="186"/>
      <c r="AF1938" s="187" t="str">
        <f t="shared" si="681"/>
        <v/>
      </c>
      <c r="AG1938" s="182"/>
      <c r="AH1938" s="184"/>
      <c r="AI1938" s="184"/>
      <c r="AJ1938" s="182"/>
      <c r="AK1938" s="188" t="str">
        <f t="shared" si="682"/>
        <v/>
      </c>
      <c r="AL1938" s="188" t="str">
        <f t="shared" si="683"/>
        <v/>
      </c>
      <c r="AM1938" s="188" t="str">
        <f t="shared" si="684"/>
        <v/>
      </c>
      <c r="AN1938" s="359" t="str">
        <f>IF(Overview!$K$17='Internal Calcs'!$P$22,IF(AK1938="","",AK1938),IF(Overview!$K$17='Internal Calcs'!$P$23,IF(AK1938="","",AK1938),IF(ISNUMBER(A1938),(IF(F1938="Short",G1938-H1938,H1938-G1938)*AZ1938-AX1938),"")))</f>
        <v/>
      </c>
      <c r="AO1938" s="401" t="str">
        <f>IF(Overview!$K$17='Internal Calcs'!$P$22,IF(AL1938="","",AL1938),IF(Overview!$K$17='Internal Calcs'!$P$23,IF(AL1938="","",AL1938),IF(ISNUMBER(A1938),IF(AL1938="",(IF(F1938="Short",G1938-H1938,H1938-G1938)*AZ1938-AX1938),(IF(F1938="Short",G1938-J1938,J1938-G1938)*AZ1938-AX1938)),"")))</f>
        <v/>
      </c>
      <c r="AP1938" s="359" t="str">
        <f>IF(Overview!$K$17='Internal Calcs'!$P$22,"",IF(Overview!$K$17='Internal Calcs'!$P$23,IF(AM1938="","",AM1938),IF(ISNUMBER(A1938),IF(AM1938="",(IF(F1938="Short",G1938-H1938,H1938-G1938)*AZ1938-AX1938),(IF(F1938="Short",G1938-L1938,L1938-G1938)*AZ1938-AX1938)),"")))</f>
        <v/>
      </c>
      <c r="AQ1938" s="188" t="str">
        <f t="shared" si="685"/>
        <v/>
      </c>
      <c r="AR1938" s="188" t="str">
        <f t="shared" si="686"/>
        <v/>
      </c>
      <c r="AS1938" s="188" t="str">
        <f t="shared" si="687"/>
        <v/>
      </c>
      <c r="AT1938" s="188" t="str">
        <f>IF(ISNUMBER(A1938),MAX($AS$2:AS1938)-AS1938,"")</f>
        <v/>
      </c>
      <c r="AU1938" s="189" t="str">
        <f t="shared" si="688"/>
        <v/>
      </c>
      <c r="AV1938" s="190" t="str">
        <f t="shared" si="689"/>
        <v/>
      </c>
      <c r="AW1938" s="190" t="str">
        <f t="shared" si="690"/>
        <v/>
      </c>
      <c r="AX1938" s="191" t="str">
        <f ca="1">IF(ISNUMBER($A1938),INDIRECT(CONCATENATE("'Instrument List'!B",(MATCH(E1938,'Instrument List'!A:A,0))-0)),"")</f>
        <v/>
      </c>
      <c r="AY1938" s="191" t="str">
        <f ca="1">IF(ISNUMBER($A1938),INDIRECT(CONCATENATE("'Instrument List'!D",(MATCH(E1938,'Instrument List'!A:A,0))-0)),"")</f>
        <v/>
      </c>
      <c r="AZ1938" s="191" t="str">
        <f ca="1">IF(ISNUMBER($A1938),INDIRECT(CONCATENATE("'Instrument List'!C",(MATCH(E1938,'Instrument List'!A:A,0))-0)),"")</f>
        <v/>
      </c>
      <c r="BA1938" s="192" t="str">
        <f ca="1">IF(ISNUMBER(A1938),INDIRECT(CONCATENATE("'Instrument List'!E",(MATCH(E1938,'Instrument List'!A:A,0))-0)),"")</f>
        <v/>
      </c>
      <c r="BB1938" s="193" t="str">
        <f t="shared" si="691"/>
        <v/>
      </c>
      <c r="BC1938" s="193" t="str">
        <f t="shared" si="692"/>
        <v/>
      </c>
      <c r="BD1938" s="193" t="str">
        <f ca="1">IF(ISNUMBER(A1938),INDIRECT(CONCATENATE("'Instrument List'!F",(MATCH(E1938,'Instrument List'!A:A,0))-0)),"")</f>
        <v/>
      </c>
    </row>
    <row r="1939" spans="1:56">
      <c r="A1939" s="220" t="str">
        <f t="shared" si="672"/>
        <v/>
      </c>
      <c r="B1939" s="221"/>
      <c r="C1939" s="222"/>
      <c r="D1939" s="169"/>
      <c r="E1939" s="169"/>
      <c r="F1939" s="169"/>
      <c r="G1939" s="202"/>
      <c r="H1939" s="217"/>
      <c r="I1939" s="212"/>
      <c r="J1939" s="206"/>
      <c r="K1939" s="212"/>
      <c r="L1939" s="206"/>
      <c r="M1939" s="212"/>
      <c r="N1939" s="206"/>
      <c r="O1939" s="170" t="str">
        <f t="shared" si="673"/>
        <v/>
      </c>
      <c r="P1939" s="171"/>
      <c r="Q1939" s="171"/>
      <c r="R1939" s="171"/>
      <c r="S1939" s="172" t="str">
        <f t="shared" si="674"/>
        <v/>
      </c>
      <c r="T1939" s="172" t="str">
        <f t="shared" si="675"/>
        <v/>
      </c>
      <c r="U1939" s="171"/>
      <c r="V1939" s="171"/>
      <c r="W1939" s="173" t="str">
        <f t="shared" si="676"/>
        <v/>
      </c>
      <c r="X1939" s="173" t="str">
        <f t="shared" si="677"/>
        <v/>
      </c>
      <c r="Y1939" s="173" t="str">
        <f t="shared" si="678"/>
        <v/>
      </c>
      <c r="Z1939" s="171"/>
      <c r="AA1939" s="171"/>
      <c r="AB1939" s="171"/>
      <c r="AC1939" s="172" t="str">
        <f t="shared" si="679"/>
        <v/>
      </c>
      <c r="AD1939" s="172" t="str">
        <f t="shared" si="680"/>
        <v/>
      </c>
      <c r="AE1939" s="174"/>
      <c r="AF1939" s="175" t="str">
        <f t="shared" si="681"/>
        <v/>
      </c>
      <c r="AG1939" s="169"/>
      <c r="AH1939" s="171"/>
      <c r="AI1939" s="171"/>
      <c r="AJ1939" s="169"/>
      <c r="AK1939" s="176" t="str">
        <f t="shared" si="682"/>
        <v/>
      </c>
      <c r="AL1939" s="176" t="str">
        <f t="shared" si="683"/>
        <v/>
      </c>
      <c r="AM1939" s="176" t="str">
        <f t="shared" si="684"/>
        <v/>
      </c>
      <c r="AN1939" s="359" t="str">
        <f>IF(Overview!$K$17='Internal Calcs'!$P$22,IF(AK1939="","",AK1939),IF(Overview!$K$17='Internal Calcs'!$P$23,IF(AK1939="","",AK1939),IF(ISNUMBER(A1939),(IF(F1939="Short",G1939-H1939,H1939-G1939)*AZ1939-AX1939),"")))</f>
        <v/>
      </c>
      <c r="AO1939" s="401" t="str">
        <f>IF(Overview!$K$17='Internal Calcs'!$P$22,IF(AL1939="","",AL1939),IF(Overview!$K$17='Internal Calcs'!$P$23,IF(AL1939="","",AL1939),IF(ISNUMBER(A1939),IF(AL1939="",(IF(F1939="Short",G1939-H1939,H1939-G1939)*AZ1939-AX1939),(IF(F1939="Short",G1939-J1939,J1939-G1939)*AZ1939-AX1939)),"")))</f>
        <v/>
      </c>
      <c r="AP1939" s="359" t="str">
        <f>IF(Overview!$K$17='Internal Calcs'!$P$22,"",IF(Overview!$K$17='Internal Calcs'!$P$23,IF(AM1939="","",AM1939),IF(ISNUMBER(A1939),IF(AM1939="",(IF(F1939="Short",G1939-H1939,H1939-G1939)*AZ1939-AX1939),(IF(F1939="Short",G1939-L1939,L1939-G1939)*AZ1939-AX1939)),"")))</f>
        <v/>
      </c>
      <c r="AQ1939" s="176" t="str">
        <f t="shared" si="685"/>
        <v/>
      </c>
      <c r="AR1939" s="176" t="str">
        <f t="shared" si="686"/>
        <v/>
      </c>
      <c r="AS1939" s="176" t="str">
        <f t="shared" si="687"/>
        <v/>
      </c>
      <c r="AT1939" s="176" t="str">
        <f>IF(ISNUMBER(A1939),MAX($AS$2:AS1939)-AS1939,"")</f>
        <v/>
      </c>
      <c r="AU1939" s="177" t="str">
        <f t="shared" si="688"/>
        <v/>
      </c>
      <c r="AV1939" s="178" t="str">
        <f t="shared" si="689"/>
        <v/>
      </c>
      <c r="AW1939" s="178" t="str">
        <f t="shared" si="690"/>
        <v/>
      </c>
      <c r="AX1939" s="179" t="str">
        <f ca="1">IF(ISNUMBER($A1939),INDIRECT(CONCATENATE("'Instrument List'!B",(MATCH(E1939,'Instrument List'!A:A,0))-0)),"")</f>
        <v/>
      </c>
      <c r="AY1939" s="179" t="str">
        <f ca="1">IF(ISNUMBER($A1939),INDIRECT(CONCATENATE("'Instrument List'!D",(MATCH(E1939,'Instrument List'!A:A,0))-0)),"")</f>
        <v/>
      </c>
      <c r="AZ1939" s="179" t="str">
        <f ca="1">IF(ISNUMBER($A1939),INDIRECT(CONCATENATE("'Instrument List'!C",(MATCH(E1939,'Instrument List'!A:A,0))-0)),"")</f>
        <v/>
      </c>
      <c r="BA1939" s="180" t="str">
        <f ca="1">IF(ISNUMBER(A1939),INDIRECT(CONCATENATE("'Instrument List'!E",(MATCH(E1939,'Instrument List'!A:A,0))-0)),"")</f>
        <v/>
      </c>
      <c r="BB1939" s="181" t="str">
        <f t="shared" si="691"/>
        <v/>
      </c>
      <c r="BC1939" s="181" t="str">
        <f t="shared" si="692"/>
        <v/>
      </c>
      <c r="BD1939" s="181" t="str">
        <f ca="1">IF(ISNUMBER(A1939),INDIRECT(CONCATENATE("'Instrument List'!F",(MATCH(E1939,'Instrument List'!A:A,0))-0)),"")</f>
        <v/>
      </c>
    </row>
    <row r="1940" spans="1:56">
      <c r="A1940" s="223" t="str">
        <f t="shared" si="672"/>
        <v/>
      </c>
      <c r="B1940" s="224"/>
      <c r="C1940" s="225"/>
      <c r="D1940" s="182"/>
      <c r="E1940" s="182"/>
      <c r="F1940" s="182"/>
      <c r="G1940" s="203"/>
      <c r="H1940" s="218"/>
      <c r="I1940" s="213"/>
      <c r="J1940" s="207"/>
      <c r="K1940" s="213"/>
      <c r="L1940" s="207"/>
      <c r="M1940" s="213"/>
      <c r="N1940" s="207"/>
      <c r="O1940" s="183" t="str">
        <f t="shared" si="673"/>
        <v/>
      </c>
      <c r="P1940" s="184"/>
      <c r="Q1940" s="184"/>
      <c r="R1940" s="275"/>
      <c r="S1940" s="185" t="str">
        <f t="shared" si="674"/>
        <v/>
      </c>
      <c r="T1940" s="185" t="str">
        <f t="shared" si="675"/>
        <v/>
      </c>
      <c r="U1940" s="275"/>
      <c r="V1940" s="275"/>
      <c r="W1940" s="276" t="str">
        <f t="shared" si="676"/>
        <v/>
      </c>
      <c r="X1940" s="276" t="str">
        <f t="shared" si="677"/>
        <v/>
      </c>
      <c r="Y1940" s="276" t="str">
        <f t="shared" si="678"/>
        <v/>
      </c>
      <c r="Z1940" s="275"/>
      <c r="AA1940" s="184"/>
      <c r="AB1940" s="184"/>
      <c r="AC1940" s="185" t="str">
        <f t="shared" si="679"/>
        <v/>
      </c>
      <c r="AD1940" s="185" t="str">
        <f t="shared" si="680"/>
        <v/>
      </c>
      <c r="AE1940" s="186"/>
      <c r="AF1940" s="187" t="str">
        <f t="shared" si="681"/>
        <v/>
      </c>
      <c r="AG1940" s="182"/>
      <c r="AH1940" s="184"/>
      <c r="AI1940" s="184"/>
      <c r="AJ1940" s="182"/>
      <c r="AK1940" s="188" t="str">
        <f t="shared" si="682"/>
        <v/>
      </c>
      <c r="AL1940" s="188" t="str">
        <f t="shared" si="683"/>
        <v/>
      </c>
      <c r="AM1940" s="188" t="str">
        <f t="shared" si="684"/>
        <v/>
      </c>
      <c r="AN1940" s="359" t="str">
        <f>IF(Overview!$K$17='Internal Calcs'!$P$22,IF(AK1940="","",AK1940),IF(Overview!$K$17='Internal Calcs'!$P$23,IF(AK1940="","",AK1940),IF(ISNUMBER(A1940),(IF(F1940="Short",G1940-H1940,H1940-G1940)*AZ1940-AX1940),"")))</f>
        <v/>
      </c>
      <c r="AO1940" s="401" t="str">
        <f>IF(Overview!$K$17='Internal Calcs'!$P$22,IF(AL1940="","",AL1940),IF(Overview!$K$17='Internal Calcs'!$P$23,IF(AL1940="","",AL1940),IF(ISNUMBER(A1940),IF(AL1940="",(IF(F1940="Short",G1940-H1940,H1940-G1940)*AZ1940-AX1940),(IF(F1940="Short",G1940-J1940,J1940-G1940)*AZ1940-AX1940)),"")))</f>
        <v/>
      </c>
      <c r="AP1940" s="359" t="str">
        <f>IF(Overview!$K$17='Internal Calcs'!$P$22,"",IF(Overview!$K$17='Internal Calcs'!$P$23,IF(AM1940="","",AM1940),IF(ISNUMBER(A1940),IF(AM1940="",(IF(F1940="Short",G1940-H1940,H1940-G1940)*AZ1940-AX1940),(IF(F1940="Short",G1940-L1940,L1940-G1940)*AZ1940-AX1940)),"")))</f>
        <v/>
      </c>
      <c r="AQ1940" s="188" t="str">
        <f t="shared" si="685"/>
        <v/>
      </c>
      <c r="AR1940" s="188" t="str">
        <f t="shared" si="686"/>
        <v/>
      </c>
      <c r="AS1940" s="188" t="str">
        <f t="shared" si="687"/>
        <v/>
      </c>
      <c r="AT1940" s="188" t="str">
        <f>IF(ISNUMBER(A1940),MAX($AS$2:AS1940)-AS1940,"")</f>
        <v/>
      </c>
      <c r="AU1940" s="189" t="str">
        <f t="shared" si="688"/>
        <v/>
      </c>
      <c r="AV1940" s="190" t="str">
        <f t="shared" si="689"/>
        <v/>
      </c>
      <c r="AW1940" s="190" t="str">
        <f t="shared" si="690"/>
        <v/>
      </c>
      <c r="AX1940" s="191" t="str">
        <f ca="1">IF(ISNUMBER($A1940),INDIRECT(CONCATENATE("'Instrument List'!B",(MATCH(E1940,'Instrument List'!A:A,0))-0)),"")</f>
        <v/>
      </c>
      <c r="AY1940" s="191" t="str">
        <f ca="1">IF(ISNUMBER($A1940),INDIRECT(CONCATENATE("'Instrument List'!D",(MATCH(E1940,'Instrument List'!A:A,0))-0)),"")</f>
        <v/>
      </c>
      <c r="AZ1940" s="191" t="str">
        <f ca="1">IF(ISNUMBER($A1940),INDIRECT(CONCATENATE("'Instrument List'!C",(MATCH(E1940,'Instrument List'!A:A,0))-0)),"")</f>
        <v/>
      </c>
      <c r="BA1940" s="192" t="str">
        <f ca="1">IF(ISNUMBER(A1940),INDIRECT(CONCATENATE("'Instrument List'!E",(MATCH(E1940,'Instrument List'!A:A,0))-0)),"")</f>
        <v/>
      </c>
      <c r="BB1940" s="193" t="str">
        <f t="shared" si="691"/>
        <v/>
      </c>
      <c r="BC1940" s="193" t="str">
        <f t="shared" si="692"/>
        <v/>
      </c>
      <c r="BD1940" s="193" t="str">
        <f ca="1">IF(ISNUMBER(A1940),INDIRECT(CONCATENATE("'Instrument List'!F",(MATCH(E1940,'Instrument List'!A:A,0))-0)),"")</f>
        <v/>
      </c>
    </row>
    <row r="1941" spans="1:56">
      <c r="A1941" s="220" t="str">
        <f t="shared" si="672"/>
        <v/>
      </c>
      <c r="B1941" s="221"/>
      <c r="C1941" s="222"/>
      <c r="D1941" s="169"/>
      <c r="E1941" s="169"/>
      <c r="F1941" s="169"/>
      <c r="G1941" s="202"/>
      <c r="H1941" s="217"/>
      <c r="I1941" s="212"/>
      <c r="J1941" s="206"/>
      <c r="K1941" s="212"/>
      <c r="L1941" s="206"/>
      <c r="M1941" s="212"/>
      <c r="N1941" s="206"/>
      <c r="O1941" s="170" t="str">
        <f t="shared" si="673"/>
        <v/>
      </c>
      <c r="P1941" s="171"/>
      <c r="Q1941" s="171"/>
      <c r="R1941" s="171"/>
      <c r="S1941" s="172" t="str">
        <f t="shared" si="674"/>
        <v/>
      </c>
      <c r="T1941" s="172" t="str">
        <f t="shared" si="675"/>
        <v/>
      </c>
      <c r="U1941" s="171"/>
      <c r="V1941" s="171"/>
      <c r="W1941" s="173" t="str">
        <f t="shared" si="676"/>
        <v/>
      </c>
      <c r="X1941" s="173" t="str">
        <f t="shared" si="677"/>
        <v/>
      </c>
      <c r="Y1941" s="173" t="str">
        <f t="shared" si="678"/>
        <v/>
      </c>
      <c r="Z1941" s="171"/>
      <c r="AA1941" s="171"/>
      <c r="AB1941" s="171"/>
      <c r="AC1941" s="172" t="str">
        <f t="shared" si="679"/>
        <v/>
      </c>
      <c r="AD1941" s="172" t="str">
        <f t="shared" si="680"/>
        <v/>
      </c>
      <c r="AE1941" s="174"/>
      <c r="AF1941" s="175" t="str">
        <f t="shared" si="681"/>
        <v/>
      </c>
      <c r="AG1941" s="169"/>
      <c r="AH1941" s="171"/>
      <c r="AI1941" s="171"/>
      <c r="AJ1941" s="169"/>
      <c r="AK1941" s="176" t="str">
        <f t="shared" si="682"/>
        <v/>
      </c>
      <c r="AL1941" s="176" t="str">
        <f t="shared" si="683"/>
        <v/>
      </c>
      <c r="AM1941" s="176" t="str">
        <f t="shared" si="684"/>
        <v/>
      </c>
      <c r="AN1941" s="359" t="str">
        <f>IF(Overview!$K$17='Internal Calcs'!$P$22,IF(AK1941="","",AK1941),IF(Overview!$K$17='Internal Calcs'!$P$23,IF(AK1941="","",AK1941),IF(ISNUMBER(A1941),(IF(F1941="Short",G1941-H1941,H1941-G1941)*AZ1941-AX1941),"")))</f>
        <v/>
      </c>
      <c r="AO1941" s="401" t="str">
        <f>IF(Overview!$K$17='Internal Calcs'!$P$22,IF(AL1941="","",AL1941),IF(Overview!$K$17='Internal Calcs'!$P$23,IF(AL1941="","",AL1941),IF(ISNUMBER(A1941),IF(AL1941="",(IF(F1941="Short",G1941-H1941,H1941-G1941)*AZ1941-AX1941),(IF(F1941="Short",G1941-J1941,J1941-G1941)*AZ1941-AX1941)),"")))</f>
        <v/>
      </c>
      <c r="AP1941" s="359" t="str">
        <f>IF(Overview!$K$17='Internal Calcs'!$P$22,"",IF(Overview!$K$17='Internal Calcs'!$P$23,IF(AM1941="","",AM1941),IF(ISNUMBER(A1941),IF(AM1941="",(IF(F1941="Short",G1941-H1941,H1941-G1941)*AZ1941-AX1941),(IF(F1941="Short",G1941-L1941,L1941-G1941)*AZ1941-AX1941)),"")))</f>
        <v/>
      </c>
      <c r="AQ1941" s="176" t="str">
        <f t="shared" si="685"/>
        <v/>
      </c>
      <c r="AR1941" s="176" t="str">
        <f t="shared" si="686"/>
        <v/>
      </c>
      <c r="AS1941" s="176" t="str">
        <f t="shared" si="687"/>
        <v/>
      </c>
      <c r="AT1941" s="176" t="str">
        <f>IF(ISNUMBER(A1941),MAX($AS$2:AS1941)-AS1941,"")</f>
        <v/>
      </c>
      <c r="AU1941" s="177" t="str">
        <f t="shared" si="688"/>
        <v/>
      </c>
      <c r="AV1941" s="178" t="str">
        <f t="shared" si="689"/>
        <v/>
      </c>
      <c r="AW1941" s="178" t="str">
        <f t="shared" si="690"/>
        <v/>
      </c>
      <c r="AX1941" s="179" t="str">
        <f ca="1">IF(ISNUMBER($A1941),INDIRECT(CONCATENATE("'Instrument List'!B",(MATCH(E1941,'Instrument List'!A:A,0))-0)),"")</f>
        <v/>
      </c>
      <c r="AY1941" s="179" t="str">
        <f ca="1">IF(ISNUMBER($A1941),INDIRECT(CONCATENATE("'Instrument List'!D",(MATCH(E1941,'Instrument List'!A:A,0))-0)),"")</f>
        <v/>
      </c>
      <c r="AZ1941" s="179" t="str">
        <f ca="1">IF(ISNUMBER($A1941),INDIRECT(CONCATENATE("'Instrument List'!C",(MATCH(E1941,'Instrument List'!A:A,0))-0)),"")</f>
        <v/>
      </c>
      <c r="BA1941" s="180" t="str">
        <f ca="1">IF(ISNUMBER(A1941),INDIRECT(CONCATENATE("'Instrument List'!E",(MATCH(E1941,'Instrument List'!A:A,0))-0)),"")</f>
        <v/>
      </c>
      <c r="BB1941" s="181" t="str">
        <f t="shared" si="691"/>
        <v/>
      </c>
      <c r="BC1941" s="181" t="str">
        <f t="shared" si="692"/>
        <v/>
      </c>
      <c r="BD1941" s="181" t="str">
        <f ca="1">IF(ISNUMBER(A1941),INDIRECT(CONCATENATE("'Instrument List'!F",(MATCH(E1941,'Instrument List'!A:A,0))-0)),"")</f>
        <v/>
      </c>
    </row>
    <row r="1942" spans="1:56">
      <c r="A1942" s="223" t="str">
        <f t="shared" si="672"/>
        <v/>
      </c>
      <c r="B1942" s="224"/>
      <c r="C1942" s="225"/>
      <c r="D1942" s="182"/>
      <c r="E1942" s="182"/>
      <c r="F1942" s="182"/>
      <c r="G1942" s="203"/>
      <c r="H1942" s="218"/>
      <c r="I1942" s="213"/>
      <c r="J1942" s="207"/>
      <c r="K1942" s="213"/>
      <c r="L1942" s="207"/>
      <c r="M1942" s="213"/>
      <c r="N1942" s="207"/>
      <c r="O1942" s="183" t="str">
        <f t="shared" si="673"/>
        <v/>
      </c>
      <c r="P1942" s="184"/>
      <c r="Q1942" s="184"/>
      <c r="R1942" s="275"/>
      <c r="S1942" s="185" t="str">
        <f t="shared" si="674"/>
        <v/>
      </c>
      <c r="T1942" s="185" t="str">
        <f t="shared" si="675"/>
        <v/>
      </c>
      <c r="U1942" s="275"/>
      <c r="V1942" s="275"/>
      <c r="W1942" s="276" t="str">
        <f t="shared" si="676"/>
        <v/>
      </c>
      <c r="X1942" s="276" t="str">
        <f t="shared" si="677"/>
        <v/>
      </c>
      <c r="Y1942" s="276" t="str">
        <f t="shared" si="678"/>
        <v/>
      </c>
      <c r="Z1942" s="275"/>
      <c r="AA1942" s="184"/>
      <c r="AB1942" s="184"/>
      <c r="AC1942" s="185" t="str">
        <f t="shared" si="679"/>
        <v/>
      </c>
      <c r="AD1942" s="185" t="str">
        <f t="shared" si="680"/>
        <v/>
      </c>
      <c r="AE1942" s="186"/>
      <c r="AF1942" s="187" t="str">
        <f t="shared" si="681"/>
        <v/>
      </c>
      <c r="AG1942" s="182"/>
      <c r="AH1942" s="184"/>
      <c r="AI1942" s="184"/>
      <c r="AJ1942" s="182"/>
      <c r="AK1942" s="188" t="str">
        <f t="shared" si="682"/>
        <v/>
      </c>
      <c r="AL1942" s="188" t="str">
        <f t="shared" si="683"/>
        <v/>
      </c>
      <c r="AM1942" s="188" t="str">
        <f t="shared" si="684"/>
        <v/>
      </c>
      <c r="AN1942" s="359" t="str">
        <f>IF(Overview!$K$17='Internal Calcs'!$P$22,IF(AK1942="","",AK1942),IF(Overview!$K$17='Internal Calcs'!$P$23,IF(AK1942="","",AK1942),IF(ISNUMBER(A1942),(IF(F1942="Short",G1942-H1942,H1942-G1942)*AZ1942-AX1942),"")))</f>
        <v/>
      </c>
      <c r="AO1942" s="401" t="str">
        <f>IF(Overview!$K$17='Internal Calcs'!$P$22,IF(AL1942="","",AL1942),IF(Overview!$K$17='Internal Calcs'!$P$23,IF(AL1942="","",AL1942),IF(ISNUMBER(A1942),IF(AL1942="",(IF(F1942="Short",G1942-H1942,H1942-G1942)*AZ1942-AX1942),(IF(F1942="Short",G1942-J1942,J1942-G1942)*AZ1942-AX1942)),"")))</f>
        <v/>
      </c>
      <c r="AP1942" s="359" t="str">
        <f>IF(Overview!$K$17='Internal Calcs'!$P$22,"",IF(Overview!$K$17='Internal Calcs'!$P$23,IF(AM1942="","",AM1942),IF(ISNUMBER(A1942),IF(AM1942="",(IF(F1942="Short",G1942-H1942,H1942-G1942)*AZ1942-AX1942),(IF(F1942="Short",G1942-L1942,L1942-G1942)*AZ1942-AX1942)),"")))</f>
        <v/>
      </c>
      <c r="AQ1942" s="188" t="str">
        <f t="shared" si="685"/>
        <v/>
      </c>
      <c r="AR1942" s="188" t="str">
        <f t="shared" si="686"/>
        <v/>
      </c>
      <c r="AS1942" s="188" t="str">
        <f t="shared" si="687"/>
        <v/>
      </c>
      <c r="AT1942" s="188" t="str">
        <f>IF(ISNUMBER(A1942),MAX($AS$2:AS1942)-AS1942,"")</f>
        <v/>
      </c>
      <c r="AU1942" s="189" t="str">
        <f t="shared" si="688"/>
        <v/>
      </c>
      <c r="AV1942" s="190" t="str">
        <f t="shared" si="689"/>
        <v/>
      </c>
      <c r="AW1942" s="190" t="str">
        <f t="shared" si="690"/>
        <v/>
      </c>
      <c r="AX1942" s="191" t="str">
        <f ca="1">IF(ISNUMBER($A1942),INDIRECT(CONCATENATE("'Instrument List'!B",(MATCH(E1942,'Instrument List'!A:A,0))-0)),"")</f>
        <v/>
      </c>
      <c r="AY1942" s="191" t="str">
        <f ca="1">IF(ISNUMBER($A1942),INDIRECT(CONCATENATE("'Instrument List'!D",(MATCH(E1942,'Instrument List'!A:A,0))-0)),"")</f>
        <v/>
      </c>
      <c r="AZ1942" s="191" t="str">
        <f ca="1">IF(ISNUMBER($A1942),INDIRECT(CONCATENATE("'Instrument List'!C",(MATCH(E1942,'Instrument List'!A:A,0))-0)),"")</f>
        <v/>
      </c>
      <c r="BA1942" s="192" t="str">
        <f ca="1">IF(ISNUMBER(A1942),INDIRECT(CONCATENATE("'Instrument List'!E",(MATCH(E1942,'Instrument List'!A:A,0))-0)),"")</f>
        <v/>
      </c>
      <c r="BB1942" s="193" t="str">
        <f t="shared" si="691"/>
        <v/>
      </c>
      <c r="BC1942" s="193" t="str">
        <f t="shared" si="692"/>
        <v/>
      </c>
      <c r="BD1942" s="193" t="str">
        <f ca="1">IF(ISNUMBER(A1942),INDIRECT(CONCATENATE("'Instrument List'!F",(MATCH(E1942,'Instrument List'!A:A,0))-0)),"")</f>
        <v/>
      </c>
    </row>
    <row r="1943" spans="1:56">
      <c r="A1943" s="220" t="str">
        <f t="shared" si="672"/>
        <v/>
      </c>
      <c r="B1943" s="221"/>
      <c r="C1943" s="222"/>
      <c r="D1943" s="169"/>
      <c r="E1943" s="169"/>
      <c r="F1943" s="169"/>
      <c r="G1943" s="202"/>
      <c r="H1943" s="217"/>
      <c r="I1943" s="212"/>
      <c r="J1943" s="206"/>
      <c r="K1943" s="212"/>
      <c r="L1943" s="206"/>
      <c r="M1943" s="212"/>
      <c r="N1943" s="206"/>
      <c r="O1943" s="170" t="str">
        <f t="shared" si="673"/>
        <v/>
      </c>
      <c r="P1943" s="171"/>
      <c r="Q1943" s="171"/>
      <c r="R1943" s="171"/>
      <c r="S1943" s="172" t="str">
        <f t="shared" si="674"/>
        <v/>
      </c>
      <c r="T1943" s="172" t="str">
        <f t="shared" si="675"/>
        <v/>
      </c>
      <c r="U1943" s="171"/>
      <c r="V1943" s="171"/>
      <c r="W1943" s="173" t="str">
        <f t="shared" si="676"/>
        <v/>
      </c>
      <c r="X1943" s="173" t="str">
        <f t="shared" si="677"/>
        <v/>
      </c>
      <c r="Y1943" s="173" t="str">
        <f t="shared" si="678"/>
        <v/>
      </c>
      <c r="Z1943" s="171"/>
      <c r="AA1943" s="171"/>
      <c r="AB1943" s="171"/>
      <c r="AC1943" s="172" t="str">
        <f t="shared" si="679"/>
        <v/>
      </c>
      <c r="AD1943" s="172" t="str">
        <f t="shared" si="680"/>
        <v/>
      </c>
      <c r="AE1943" s="174"/>
      <c r="AF1943" s="175" t="str">
        <f t="shared" si="681"/>
        <v/>
      </c>
      <c r="AG1943" s="169"/>
      <c r="AH1943" s="171"/>
      <c r="AI1943" s="171"/>
      <c r="AJ1943" s="169"/>
      <c r="AK1943" s="176" t="str">
        <f t="shared" si="682"/>
        <v/>
      </c>
      <c r="AL1943" s="176" t="str">
        <f t="shared" si="683"/>
        <v/>
      </c>
      <c r="AM1943" s="176" t="str">
        <f t="shared" si="684"/>
        <v/>
      </c>
      <c r="AN1943" s="359" t="str">
        <f>IF(Overview!$K$17='Internal Calcs'!$P$22,IF(AK1943="","",AK1943),IF(Overview!$K$17='Internal Calcs'!$P$23,IF(AK1943="","",AK1943),IF(ISNUMBER(A1943),(IF(F1943="Short",G1943-H1943,H1943-G1943)*AZ1943-AX1943),"")))</f>
        <v/>
      </c>
      <c r="AO1943" s="401" t="str">
        <f>IF(Overview!$K$17='Internal Calcs'!$P$22,IF(AL1943="","",AL1943),IF(Overview!$K$17='Internal Calcs'!$P$23,IF(AL1943="","",AL1943),IF(ISNUMBER(A1943),IF(AL1943="",(IF(F1943="Short",G1943-H1943,H1943-G1943)*AZ1943-AX1943),(IF(F1943="Short",G1943-J1943,J1943-G1943)*AZ1943-AX1943)),"")))</f>
        <v/>
      </c>
      <c r="AP1943" s="359" t="str">
        <f>IF(Overview!$K$17='Internal Calcs'!$P$22,"",IF(Overview!$K$17='Internal Calcs'!$P$23,IF(AM1943="","",AM1943),IF(ISNUMBER(A1943),IF(AM1943="",(IF(F1943="Short",G1943-H1943,H1943-G1943)*AZ1943-AX1943),(IF(F1943="Short",G1943-L1943,L1943-G1943)*AZ1943-AX1943)),"")))</f>
        <v/>
      </c>
      <c r="AQ1943" s="176" t="str">
        <f t="shared" si="685"/>
        <v/>
      </c>
      <c r="AR1943" s="176" t="str">
        <f t="shared" si="686"/>
        <v/>
      </c>
      <c r="AS1943" s="176" t="str">
        <f t="shared" si="687"/>
        <v/>
      </c>
      <c r="AT1943" s="176" t="str">
        <f>IF(ISNUMBER(A1943),MAX($AS$2:AS1943)-AS1943,"")</f>
        <v/>
      </c>
      <c r="AU1943" s="177" t="str">
        <f t="shared" si="688"/>
        <v/>
      </c>
      <c r="AV1943" s="178" t="str">
        <f t="shared" si="689"/>
        <v/>
      </c>
      <c r="AW1943" s="178" t="str">
        <f t="shared" si="690"/>
        <v/>
      </c>
      <c r="AX1943" s="179" t="str">
        <f ca="1">IF(ISNUMBER($A1943),INDIRECT(CONCATENATE("'Instrument List'!B",(MATCH(E1943,'Instrument List'!A:A,0))-0)),"")</f>
        <v/>
      </c>
      <c r="AY1943" s="179" t="str">
        <f ca="1">IF(ISNUMBER($A1943),INDIRECT(CONCATENATE("'Instrument List'!D",(MATCH(E1943,'Instrument List'!A:A,0))-0)),"")</f>
        <v/>
      </c>
      <c r="AZ1943" s="179" t="str">
        <f ca="1">IF(ISNUMBER($A1943),INDIRECT(CONCATENATE("'Instrument List'!C",(MATCH(E1943,'Instrument List'!A:A,0))-0)),"")</f>
        <v/>
      </c>
      <c r="BA1943" s="180" t="str">
        <f ca="1">IF(ISNUMBER(A1943),INDIRECT(CONCATENATE("'Instrument List'!E",(MATCH(E1943,'Instrument List'!A:A,0))-0)),"")</f>
        <v/>
      </c>
      <c r="BB1943" s="181" t="str">
        <f t="shared" si="691"/>
        <v/>
      </c>
      <c r="BC1943" s="181" t="str">
        <f t="shared" si="692"/>
        <v/>
      </c>
      <c r="BD1943" s="181" t="str">
        <f ca="1">IF(ISNUMBER(A1943),INDIRECT(CONCATENATE("'Instrument List'!F",(MATCH(E1943,'Instrument List'!A:A,0))-0)),"")</f>
        <v/>
      </c>
    </row>
    <row r="1944" spans="1:56">
      <c r="A1944" s="223" t="str">
        <f t="shared" si="672"/>
        <v/>
      </c>
      <c r="B1944" s="224"/>
      <c r="C1944" s="225"/>
      <c r="D1944" s="182"/>
      <c r="E1944" s="182"/>
      <c r="F1944" s="182"/>
      <c r="G1944" s="203"/>
      <c r="H1944" s="218"/>
      <c r="I1944" s="213"/>
      <c r="J1944" s="207"/>
      <c r="K1944" s="213"/>
      <c r="L1944" s="207"/>
      <c r="M1944" s="213"/>
      <c r="N1944" s="207"/>
      <c r="O1944" s="183" t="str">
        <f t="shared" si="673"/>
        <v/>
      </c>
      <c r="P1944" s="184"/>
      <c r="Q1944" s="184"/>
      <c r="R1944" s="275"/>
      <c r="S1944" s="185" t="str">
        <f t="shared" si="674"/>
        <v/>
      </c>
      <c r="T1944" s="185" t="str">
        <f t="shared" si="675"/>
        <v/>
      </c>
      <c r="U1944" s="275"/>
      <c r="V1944" s="275"/>
      <c r="W1944" s="276" t="str">
        <f t="shared" si="676"/>
        <v/>
      </c>
      <c r="X1944" s="276" t="str">
        <f t="shared" si="677"/>
        <v/>
      </c>
      <c r="Y1944" s="276" t="str">
        <f t="shared" si="678"/>
        <v/>
      </c>
      <c r="Z1944" s="275"/>
      <c r="AA1944" s="184"/>
      <c r="AB1944" s="184"/>
      <c r="AC1944" s="185" t="str">
        <f t="shared" si="679"/>
        <v/>
      </c>
      <c r="AD1944" s="185" t="str">
        <f t="shared" si="680"/>
        <v/>
      </c>
      <c r="AE1944" s="186"/>
      <c r="AF1944" s="187" t="str">
        <f t="shared" si="681"/>
        <v/>
      </c>
      <c r="AG1944" s="182"/>
      <c r="AH1944" s="184"/>
      <c r="AI1944" s="184"/>
      <c r="AJ1944" s="182"/>
      <c r="AK1944" s="188" t="str">
        <f t="shared" si="682"/>
        <v/>
      </c>
      <c r="AL1944" s="188" t="str">
        <f t="shared" si="683"/>
        <v/>
      </c>
      <c r="AM1944" s="188" t="str">
        <f t="shared" si="684"/>
        <v/>
      </c>
      <c r="AN1944" s="359" t="str">
        <f>IF(Overview!$K$17='Internal Calcs'!$P$22,IF(AK1944="","",AK1944),IF(Overview!$K$17='Internal Calcs'!$P$23,IF(AK1944="","",AK1944),IF(ISNUMBER(A1944),(IF(F1944="Short",G1944-H1944,H1944-G1944)*AZ1944-AX1944),"")))</f>
        <v/>
      </c>
      <c r="AO1944" s="401" t="str">
        <f>IF(Overview!$K$17='Internal Calcs'!$P$22,IF(AL1944="","",AL1944),IF(Overview!$K$17='Internal Calcs'!$P$23,IF(AL1944="","",AL1944),IF(ISNUMBER(A1944),IF(AL1944="",(IF(F1944="Short",G1944-H1944,H1944-G1944)*AZ1944-AX1944),(IF(F1944="Short",G1944-J1944,J1944-G1944)*AZ1944-AX1944)),"")))</f>
        <v/>
      </c>
      <c r="AP1944" s="359" t="str">
        <f>IF(Overview!$K$17='Internal Calcs'!$P$22,"",IF(Overview!$K$17='Internal Calcs'!$P$23,IF(AM1944="","",AM1944),IF(ISNUMBER(A1944),IF(AM1944="",(IF(F1944="Short",G1944-H1944,H1944-G1944)*AZ1944-AX1944),(IF(F1944="Short",G1944-L1944,L1944-G1944)*AZ1944-AX1944)),"")))</f>
        <v/>
      </c>
      <c r="AQ1944" s="188" t="str">
        <f t="shared" si="685"/>
        <v/>
      </c>
      <c r="AR1944" s="188" t="str">
        <f t="shared" si="686"/>
        <v/>
      </c>
      <c r="AS1944" s="188" t="str">
        <f t="shared" si="687"/>
        <v/>
      </c>
      <c r="AT1944" s="188" t="str">
        <f>IF(ISNUMBER(A1944),MAX($AS$2:AS1944)-AS1944,"")</f>
        <v/>
      </c>
      <c r="AU1944" s="189" t="str">
        <f t="shared" si="688"/>
        <v/>
      </c>
      <c r="AV1944" s="190" t="str">
        <f t="shared" si="689"/>
        <v/>
      </c>
      <c r="AW1944" s="190" t="str">
        <f t="shared" si="690"/>
        <v/>
      </c>
      <c r="AX1944" s="191" t="str">
        <f ca="1">IF(ISNUMBER($A1944),INDIRECT(CONCATENATE("'Instrument List'!B",(MATCH(E1944,'Instrument List'!A:A,0))-0)),"")</f>
        <v/>
      </c>
      <c r="AY1944" s="191" t="str">
        <f ca="1">IF(ISNUMBER($A1944),INDIRECT(CONCATENATE("'Instrument List'!D",(MATCH(E1944,'Instrument List'!A:A,0))-0)),"")</f>
        <v/>
      </c>
      <c r="AZ1944" s="191" t="str">
        <f ca="1">IF(ISNUMBER($A1944),INDIRECT(CONCATENATE("'Instrument List'!C",(MATCH(E1944,'Instrument List'!A:A,0))-0)),"")</f>
        <v/>
      </c>
      <c r="BA1944" s="192" t="str">
        <f ca="1">IF(ISNUMBER(A1944),INDIRECT(CONCATENATE("'Instrument List'!E",(MATCH(E1944,'Instrument List'!A:A,0))-0)),"")</f>
        <v/>
      </c>
      <c r="BB1944" s="193" t="str">
        <f t="shared" si="691"/>
        <v/>
      </c>
      <c r="BC1944" s="193" t="str">
        <f t="shared" si="692"/>
        <v/>
      </c>
      <c r="BD1944" s="193" t="str">
        <f ca="1">IF(ISNUMBER(A1944),INDIRECT(CONCATENATE("'Instrument List'!F",(MATCH(E1944,'Instrument List'!A:A,0))-0)),"")</f>
        <v/>
      </c>
    </row>
    <row r="1945" spans="1:56">
      <c r="A1945" s="220" t="str">
        <f t="shared" si="672"/>
        <v/>
      </c>
      <c r="B1945" s="221"/>
      <c r="C1945" s="222"/>
      <c r="D1945" s="169"/>
      <c r="E1945" s="169"/>
      <c r="F1945" s="169"/>
      <c r="G1945" s="202"/>
      <c r="H1945" s="217"/>
      <c r="I1945" s="212"/>
      <c r="J1945" s="206"/>
      <c r="K1945" s="212"/>
      <c r="L1945" s="206"/>
      <c r="M1945" s="212"/>
      <c r="N1945" s="206"/>
      <c r="O1945" s="170" t="str">
        <f t="shared" si="673"/>
        <v/>
      </c>
      <c r="P1945" s="171"/>
      <c r="Q1945" s="171"/>
      <c r="R1945" s="171"/>
      <c r="S1945" s="172" t="str">
        <f t="shared" si="674"/>
        <v/>
      </c>
      <c r="T1945" s="172" t="str">
        <f t="shared" si="675"/>
        <v/>
      </c>
      <c r="U1945" s="171"/>
      <c r="V1945" s="171"/>
      <c r="W1945" s="173" t="str">
        <f t="shared" si="676"/>
        <v/>
      </c>
      <c r="X1945" s="173" t="str">
        <f t="shared" si="677"/>
        <v/>
      </c>
      <c r="Y1945" s="173" t="str">
        <f t="shared" si="678"/>
        <v/>
      </c>
      <c r="Z1945" s="171"/>
      <c r="AA1945" s="171"/>
      <c r="AB1945" s="171"/>
      <c r="AC1945" s="172" t="str">
        <f t="shared" si="679"/>
        <v/>
      </c>
      <c r="AD1945" s="172" t="str">
        <f t="shared" si="680"/>
        <v/>
      </c>
      <c r="AE1945" s="174"/>
      <c r="AF1945" s="175" t="str">
        <f t="shared" si="681"/>
        <v/>
      </c>
      <c r="AG1945" s="169"/>
      <c r="AH1945" s="171"/>
      <c r="AI1945" s="171"/>
      <c r="AJ1945" s="169"/>
      <c r="AK1945" s="176" t="str">
        <f t="shared" si="682"/>
        <v/>
      </c>
      <c r="AL1945" s="176" t="str">
        <f t="shared" si="683"/>
        <v/>
      </c>
      <c r="AM1945" s="176" t="str">
        <f t="shared" si="684"/>
        <v/>
      </c>
      <c r="AN1945" s="359" t="str">
        <f>IF(Overview!$K$17='Internal Calcs'!$P$22,IF(AK1945="","",AK1945),IF(Overview!$K$17='Internal Calcs'!$P$23,IF(AK1945="","",AK1945),IF(ISNUMBER(A1945),(IF(F1945="Short",G1945-H1945,H1945-G1945)*AZ1945-AX1945),"")))</f>
        <v/>
      </c>
      <c r="AO1945" s="401" t="str">
        <f>IF(Overview!$K$17='Internal Calcs'!$P$22,IF(AL1945="","",AL1945),IF(Overview!$K$17='Internal Calcs'!$P$23,IF(AL1945="","",AL1945),IF(ISNUMBER(A1945),IF(AL1945="",(IF(F1945="Short",G1945-H1945,H1945-G1945)*AZ1945-AX1945),(IF(F1945="Short",G1945-J1945,J1945-G1945)*AZ1945-AX1945)),"")))</f>
        <v/>
      </c>
      <c r="AP1945" s="359" t="str">
        <f>IF(Overview!$K$17='Internal Calcs'!$P$22,"",IF(Overview!$K$17='Internal Calcs'!$P$23,IF(AM1945="","",AM1945),IF(ISNUMBER(A1945),IF(AM1945="",(IF(F1945="Short",G1945-H1945,H1945-G1945)*AZ1945-AX1945),(IF(F1945="Short",G1945-L1945,L1945-G1945)*AZ1945-AX1945)),"")))</f>
        <v/>
      </c>
      <c r="AQ1945" s="176" t="str">
        <f t="shared" si="685"/>
        <v/>
      </c>
      <c r="AR1945" s="176" t="str">
        <f t="shared" si="686"/>
        <v/>
      </c>
      <c r="AS1945" s="176" t="str">
        <f t="shared" si="687"/>
        <v/>
      </c>
      <c r="AT1945" s="176" t="str">
        <f>IF(ISNUMBER(A1945),MAX($AS$2:AS1945)-AS1945,"")</f>
        <v/>
      </c>
      <c r="AU1945" s="177" t="str">
        <f t="shared" si="688"/>
        <v/>
      </c>
      <c r="AV1945" s="178" t="str">
        <f t="shared" si="689"/>
        <v/>
      </c>
      <c r="AW1945" s="178" t="str">
        <f t="shared" si="690"/>
        <v/>
      </c>
      <c r="AX1945" s="179" t="str">
        <f ca="1">IF(ISNUMBER($A1945),INDIRECT(CONCATENATE("'Instrument List'!B",(MATCH(E1945,'Instrument List'!A:A,0))-0)),"")</f>
        <v/>
      </c>
      <c r="AY1945" s="179" t="str">
        <f ca="1">IF(ISNUMBER($A1945),INDIRECT(CONCATENATE("'Instrument List'!D",(MATCH(E1945,'Instrument List'!A:A,0))-0)),"")</f>
        <v/>
      </c>
      <c r="AZ1945" s="179" t="str">
        <f ca="1">IF(ISNUMBER($A1945),INDIRECT(CONCATENATE("'Instrument List'!C",(MATCH(E1945,'Instrument List'!A:A,0))-0)),"")</f>
        <v/>
      </c>
      <c r="BA1945" s="180" t="str">
        <f ca="1">IF(ISNUMBER(A1945),INDIRECT(CONCATENATE("'Instrument List'!E",(MATCH(E1945,'Instrument List'!A:A,0))-0)),"")</f>
        <v/>
      </c>
      <c r="BB1945" s="181" t="str">
        <f t="shared" si="691"/>
        <v/>
      </c>
      <c r="BC1945" s="181" t="str">
        <f t="shared" si="692"/>
        <v/>
      </c>
      <c r="BD1945" s="181" t="str">
        <f ca="1">IF(ISNUMBER(A1945),INDIRECT(CONCATENATE("'Instrument List'!F",(MATCH(E1945,'Instrument List'!A:A,0))-0)),"")</f>
        <v/>
      </c>
    </row>
    <row r="1946" spans="1:56">
      <c r="A1946" s="223" t="str">
        <f t="shared" si="672"/>
        <v/>
      </c>
      <c r="B1946" s="224"/>
      <c r="C1946" s="225"/>
      <c r="D1946" s="182"/>
      <c r="E1946" s="182"/>
      <c r="F1946" s="182"/>
      <c r="G1946" s="203"/>
      <c r="H1946" s="218"/>
      <c r="I1946" s="213"/>
      <c r="J1946" s="207"/>
      <c r="K1946" s="213"/>
      <c r="L1946" s="207"/>
      <c r="M1946" s="213"/>
      <c r="N1946" s="207"/>
      <c r="O1946" s="183" t="str">
        <f t="shared" si="673"/>
        <v/>
      </c>
      <c r="P1946" s="184"/>
      <c r="Q1946" s="184"/>
      <c r="R1946" s="275"/>
      <c r="S1946" s="185" t="str">
        <f t="shared" si="674"/>
        <v/>
      </c>
      <c r="T1946" s="185" t="str">
        <f t="shared" si="675"/>
        <v/>
      </c>
      <c r="U1946" s="275"/>
      <c r="V1946" s="275"/>
      <c r="W1946" s="276" t="str">
        <f t="shared" si="676"/>
        <v/>
      </c>
      <c r="X1946" s="276" t="str">
        <f t="shared" si="677"/>
        <v/>
      </c>
      <c r="Y1946" s="276" t="str">
        <f t="shared" si="678"/>
        <v/>
      </c>
      <c r="Z1946" s="275"/>
      <c r="AA1946" s="184"/>
      <c r="AB1946" s="184"/>
      <c r="AC1946" s="185" t="str">
        <f t="shared" si="679"/>
        <v/>
      </c>
      <c r="AD1946" s="185" t="str">
        <f t="shared" si="680"/>
        <v/>
      </c>
      <c r="AE1946" s="186"/>
      <c r="AF1946" s="187" t="str">
        <f t="shared" si="681"/>
        <v/>
      </c>
      <c r="AG1946" s="182"/>
      <c r="AH1946" s="184"/>
      <c r="AI1946" s="184"/>
      <c r="AJ1946" s="182"/>
      <c r="AK1946" s="188" t="str">
        <f t="shared" si="682"/>
        <v/>
      </c>
      <c r="AL1946" s="188" t="str">
        <f t="shared" si="683"/>
        <v/>
      </c>
      <c r="AM1946" s="188" t="str">
        <f t="shared" si="684"/>
        <v/>
      </c>
      <c r="AN1946" s="359" t="str">
        <f>IF(Overview!$K$17='Internal Calcs'!$P$22,IF(AK1946="","",AK1946),IF(Overview!$K$17='Internal Calcs'!$P$23,IF(AK1946="","",AK1946),IF(ISNUMBER(A1946),(IF(F1946="Short",G1946-H1946,H1946-G1946)*AZ1946-AX1946),"")))</f>
        <v/>
      </c>
      <c r="AO1946" s="401" t="str">
        <f>IF(Overview!$K$17='Internal Calcs'!$P$22,IF(AL1946="","",AL1946),IF(Overview!$K$17='Internal Calcs'!$P$23,IF(AL1946="","",AL1946),IF(ISNUMBER(A1946),IF(AL1946="",(IF(F1946="Short",G1946-H1946,H1946-G1946)*AZ1946-AX1946),(IF(F1946="Short",G1946-J1946,J1946-G1946)*AZ1946-AX1946)),"")))</f>
        <v/>
      </c>
      <c r="AP1946" s="359" t="str">
        <f>IF(Overview!$K$17='Internal Calcs'!$P$22,"",IF(Overview!$K$17='Internal Calcs'!$P$23,IF(AM1946="","",AM1946),IF(ISNUMBER(A1946),IF(AM1946="",(IF(F1946="Short",G1946-H1946,H1946-G1946)*AZ1946-AX1946),(IF(F1946="Short",G1946-L1946,L1946-G1946)*AZ1946-AX1946)),"")))</f>
        <v/>
      </c>
      <c r="AQ1946" s="188" t="str">
        <f t="shared" si="685"/>
        <v/>
      </c>
      <c r="AR1946" s="188" t="str">
        <f t="shared" si="686"/>
        <v/>
      </c>
      <c r="AS1946" s="188" t="str">
        <f t="shared" si="687"/>
        <v/>
      </c>
      <c r="AT1946" s="188" t="str">
        <f>IF(ISNUMBER(A1946),MAX($AS$2:AS1946)-AS1946,"")</f>
        <v/>
      </c>
      <c r="AU1946" s="189" t="str">
        <f t="shared" si="688"/>
        <v/>
      </c>
      <c r="AV1946" s="190" t="str">
        <f t="shared" si="689"/>
        <v/>
      </c>
      <c r="AW1946" s="190" t="str">
        <f t="shared" si="690"/>
        <v/>
      </c>
      <c r="AX1946" s="191" t="str">
        <f ca="1">IF(ISNUMBER($A1946),INDIRECT(CONCATENATE("'Instrument List'!B",(MATCH(E1946,'Instrument List'!A:A,0))-0)),"")</f>
        <v/>
      </c>
      <c r="AY1946" s="191" t="str">
        <f ca="1">IF(ISNUMBER($A1946),INDIRECT(CONCATENATE("'Instrument List'!D",(MATCH(E1946,'Instrument List'!A:A,0))-0)),"")</f>
        <v/>
      </c>
      <c r="AZ1946" s="191" t="str">
        <f ca="1">IF(ISNUMBER($A1946),INDIRECT(CONCATENATE("'Instrument List'!C",(MATCH(E1946,'Instrument List'!A:A,0))-0)),"")</f>
        <v/>
      </c>
      <c r="BA1946" s="192" t="str">
        <f ca="1">IF(ISNUMBER(A1946),INDIRECT(CONCATENATE("'Instrument List'!E",(MATCH(E1946,'Instrument List'!A:A,0))-0)),"")</f>
        <v/>
      </c>
      <c r="BB1946" s="193" t="str">
        <f t="shared" si="691"/>
        <v/>
      </c>
      <c r="BC1946" s="193" t="str">
        <f t="shared" si="692"/>
        <v/>
      </c>
      <c r="BD1946" s="193" t="str">
        <f ca="1">IF(ISNUMBER(A1946),INDIRECT(CONCATENATE("'Instrument List'!F",(MATCH(E1946,'Instrument List'!A:A,0))-0)),"")</f>
        <v/>
      </c>
    </row>
    <row r="1947" spans="1:56">
      <c r="A1947" s="220" t="str">
        <f t="shared" si="672"/>
        <v/>
      </c>
      <c r="B1947" s="221"/>
      <c r="C1947" s="222"/>
      <c r="D1947" s="169"/>
      <c r="E1947" s="169"/>
      <c r="F1947" s="169"/>
      <c r="G1947" s="202"/>
      <c r="H1947" s="217"/>
      <c r="I1947" s="212"/>
      <c r="J1947" s="206"/>
      <c r="K1947" s="212"/>
      <c r="L1947" s="206"/>
      <c r="M1947" s="212"/>
      <c r="N1947" s="206"/>
      <c r="O1947" s="170" t="str">
        <f t="shared" si="673"/>
        <v/>
      </c>
      <c r="P1947" s="171"/>
      <c r="Q1947" s="171"/>
      <c r="R1947" s="171"/>
      <c r="S1947" s="172" t="str">
        <f t="shared" si="674"/>
        <v/>
      </c>
      <c r="T1947" s="172" t="str">
        <f t="shared" si="675"/>
        <v/>
      </c>
      <c r="U1947" s="171"/>
      <c r="V1947" s="171"/>
      <c r="W1947" s="173" t="str">
        <f t="shared" si="676"/>
        <v/>
      </c>
      <c r="X1947" s="173" t="str">
        <f t="shared" si="677"/>
        <v/>
      </c>
      <c r="Y1947" s="173" t="str">
        <f t="shared" si="678"/>
        <v/>
      </c>
      <c r="Z1947" s="171"/>
      <c r="AA1947" s="171"/>
      <c r="AB1947" s="171"/>
      <c r="AC1947" s="172" t="str">
        <f t="shared" si="679"/>
        <v/>
      </c>
      <c r="AD1947" s="172" t="str">
        <f t="shared" si="680"/>
        <v/>
      </c>
      <c r="AE1947" s="174"/>
      <c r="AF1947" s="175" t="str">
        <f t="shared" si="681"/>
        <v/>
      </c>
      <c r="AG1947" s="169"/>
      <c r="AH1947" s="171"/>
      <c r="AI1947" s="171"/>
      <c r="AJ1947" s="169"/>
      <c r="AK1947" s="176" t="str">
        <f t="shared" si="682"/>
        <v/>
      </c>
      <c r="AL1947" s="176" t="str">
        <f t="shared" si="683"/>
        <v/>
      </c>
      <c r="AM1947" s="176" t="str">
        <f t="shared" si="684"/>
        <v/>
      </c>
      <c r="AN1947" s="359" t="str">
        <f>IF(Overview!$K$17='Internal Calcs'!$P$22,IF(AK1947="","",AK1947),IF(Overview!$K$17='Internal Calcs'!$P$23,IF(AK1947="","",AK1947),IF(ISNUMBER(A1947),(IF(F1947="Short",G1947-H1947,H1947-G1947)*AZ1947-AX1947),"")))</f>
        <v/>
      </c>
      <c r="AO1947" s="401" t="str">
        <f>IF(Overview!$K$17='Internal Calcs'!$P$22,IF(AL1947="","",AL1947),IF(Overview!$K$17='Internal Calcs'!$P$23,IF(AL1947="","",AL1947),IF(ISNUMBER(A1947),IF(AL1947="",(IF(F1947="Short",G1947-H1947,H1947-G1947)*AZ1947-AX1947),(IF(F1947="Short",G1947-J1947,J1947-G1947)*AZ1947-AX1947)),"")))</f>
        <v/>
      </c>
      <c r="AP1947" s="359" t="str">
        <f>IF(Overview!$K$17='Internal Calcs'!$P$22,"",IF(Overview!$K$17='Internal Calcs'!$P$23,IF(AM1947="","",AM1947),IF(ISNUMBER(A1947),IF(AM1947="",(IF(F1947="Short",G1947-H1947,H1947-G1947)*AZ1947-AX1947),(IF(F1947="Short",G1947-L1947,L1947-G1947)*AZ1947-AX1947)),"")))</f>
        <v/>
      </c>
      <c r="AQ1947" s="176" t="str">
        <f t="shared" si="685"/>
        <v/>
      </c>
      <c r="AR1947" s="176" t="str">
        <f t="shared" si="686"/>
        <v/>
      </c>
      <c r="AS1947" s="176" t="str">
        <f t="shared" si="687"/>
        <v/>
      </c>
      <c r="AT1947" s="176" t="str">
        <f>IF(ISNUMBER(A1947),MAX($AS$2:AS1947)-AS1947,"")</f>
        <v/>
      </c>
      <c r="AU1947" s="177" t="str">
        <f t="shared" si="688"/>
        <v/>
      </c>
      <c r="AV1947" s="178" t="str">
        <f t="shared" si="689"/>
        <v/>
      </c>
      <c r="AW1947" s="178" t="str">
        <f t="shared" si="690"/>
        <v/>
      </c>
      <c r="AX1947" s="179" t="str">
        <f ca="1">IF(ISNUMBER($A1947),INDIRECT(CONCATENATE("'Instrument List'!B",(MATCH(E1947,'Instrument List'!A:A,0))-0)),"")</f>
        <v/>
      </c>
      <c r="AY1947" s="179" t="str">
        <f ca="1">IF(ISNUMBER($A1947),INDIRECT(CONCATENATE("'Instrument List'!D",(MATCH(E1947,'Instrument List'!A:A,0))-0)),"")</f>
        <v/>
      </c>
      <c r="AZ1947" s="179" t="str">
        <f ca="1">IF(ISNUMBER($A1947),INDIRECT(CONCATENATE("'Instrument List'!C",(MATCH(E1947,'Instrument List'!A:A,0))-0)),"")</f>
        <v/>
      </c>
      <c r="BA1947" s="180" t="str">
        <f ca="1">IF(ISNUMBER(A1947),INDIRECT(CONCATENATE("'Instrument List'!E",(MATCH(E1947,'Instrument List'!A:A,0))-0)),"")</f>
        <v/>
      </c>
      <c r="BB1947" s="181" t="str">
        <f t="shared" si="691"/>
        <v/>
      </c>
      <c r="BC1947" s="181" t="str">
        <f t="shared" si="692"/>
        <v/>
      </c>
      <c r="BD1947" s="181" t="str">
        <f ca="1">IF(ISNUMBER(A1947),INDIRECT(CONCATENATE("'Instrument List'!F",(MATCH(E1947,'Instrument List'!A:A,0))-0)),"")</f>
        <v/>
      </c>
    </row>
    <row r="1948" spans="1:56">
      <c r="A1948" s="223" t="str">
        <f t="shared" si="672"/>
        <v/>
      </c>
      <c r="B1948" s="224"/>
      <c r="C1948" s="225"/>
      <c r="D1948" s="182"/>
      <c r="E1948" s="182"/>
      <c r="F1948" s="182"/>
      <c r="G1948" s="203"/>
      <c r="H1948" s="218"/>
      <c r="I1948" s="213"/>
      <c r="J1948" s="207"/>
      <c r="K1948" s="213"/>
      <c r="L1948" s="207"/>
      <c r="M1948" s="213"/>
      <c r="N1948" s="207"/>
      <c r="O1948" s="183" t="str">
        <f t="shared" si="673"/>
        <v/>
      </c>
      <c r="P1948" s="184"/>
      <c r="Q1948" s="184"/>
      <c r="R1948" s="275"/>
      <c r="S1948" s="185" t="str">
        <f t="shared" si="674"/>
        <v/>
      </c>
      <c r="T1948" s="185" t="str">
        <f t="shared" si="675"/>
        <v/>
      </c>
      <c r="U1948" s="275"/>
      <c r="V1948" s="275"/>
      <c r="W1948" s="276" t="str">
        <f t="shared" si="676"/>
        <v/>
      </c>
      <c r="X1948" s="276" t="str">
        <f t="shared" si="677"/>
        <v/>
      </c>
      <c r="Y1948" s="276" t="str">
        <f t="shared" si="678"/>
        <v/>
      </c>
      <c r="Z1948" s="275"/>
      <c r="AA1948" s="184"/>
      <c r="AB1948" s="184"/>
      <c r="AC1948" s="185" t="str">
        <f t="shared" si="679"/>
        <v/>
      </c>
      <c r="AD1948" s="185" t="str">
        <f t="shared" si="680"/>
        <v/>
      </c>
      <c r="AE1948" s="186"/>
      <c r="AF1948" s="187" t="str">
        <f t="shared" si="681"/>
        <v/>
      </c>
      <c r="AG1948" s="182"/>
      <c r="AH1948" s="184"/>
      <c r="AI1948" s="184"/>
      <c r="AJ1948" s="182"/>
      <c r="AK1948" s="188" t="str">
        <f t="shared" si="682"/>
        <v/>
      </c>
      <c r="AL1948" s="188" t="str">
        <f t="shared" si="683"/>
        <v/>
      </c>
      <c r="AM1948" s="188" t="str">
        <f t="shared" si="684"/>
        <v/>
      </c>
      <c r="AN1948" s="359" t="str">
        <f>IF(Overview!$K$17='Internal Calcs'!$P$22,IF(AK1948="","",AK1948),IF(Overview!$K$17='Internal Calcs'!$P$23,IF(AK1948="","",AK1948),IF(ISNUMBER(A1948),(IF(F1948="Short",G1948-H1948,H1948-G1948)*AZ1948-AX1948),"")))</f>
        <v/>
      </c>
      <c r="AO1948" s="401" t="str">
        <f>IF(Overview!$K$17='Internal Calcs'!$P$22,IF(AL1948="","",AL1948),IF(Overview!$K$17='Internal Calcs'!$P$23,IF(AL1948="","",AL1948),IF(ISNUMBER(A1948),IF(AL1948="",(IF(F1948="Short",G1948-H1948,H1948-G1948)*AZ1948-AX1948),(IF(F1948="Short",G1948-J1948,J1948-G1948)*AZ1948-AX1948)),"")))</f>
        <v/>
      </c>
      <c r="AP1948" s="359" t="str">
        <f>IF(Overview!$K$17='Internal Calcs'!$P$22,"",IF(Overview!$K$17='Internal Calcs'!$P$23,IF(AM1948="","",AM1948),IF(ISNUMBER(A1948),IF(AM1948="",(IF(F1948="Short",G1948-H1948,H1948-G1948)*AZ1948-AX1948),(IF(F1948="Short",G1948-L1948,L1948-G1948)*AZ1948-AX1948)),"")))</f>
        <v/>
      </c>
      <c r="AQ1948" s="188" t="str">
        <f t="shared" si="685"/>
        <v/>
      </c>
      <c r="AR1948" s="188" t="str">
        <f t="shared" si="686"/>
        <v/>
      </c>
      <c r="AS1948" s="188" t="str">
        <f t="shared" si="687"/>
        <v/>
      </c>
      <c r="AT1948" s="188" t="str">
        <f>IF(ISNUMBER(A1948),MAX($AS$2:AS1948)-AS1948,"")</f>
        <v/>
      </c>
      <c r="AU1948" s="189" t="str">
        <f t="shared" si="688"/>
        <v/>
      </c>
      <c r="AV1948" s="190" t="str">
        <f t="shared" si="689"/>
        <v/>
      </c>
      <c r="AW1948" s="190" t="str">
        <f t="shared" si="690"/>
        <v/>
      </c>
      <c r="AX1948" s="191" t="str">
        <f ca="1">IF(ISNUMBER($A1948),INDIRECT(CONCATENATE("'Instrument List'!B",(MATCH(E1948,'Instrument List'!A:A,0))-0)),"")</f>
        <v/>
      </c>
      <c r="AY1948" s="191" t="str">
        <f ca="1">IF(ISNUMBER($A1948),INDIRECT(CONCATENATE("'Instrument List'!D",(MATCH(E1948,'Instrument List'!A:A,0))-0)),"")</f>
        <v/>
      </c>
      <c r="AZ1948" s="191" t="str">
        <f ca="1">IF(ISNUMBER($A1948),INDIRECT(CONCATENATE("'Instrument List'!C",(MATCH(E1948,'Instrument List'!A:A,0))-0)),"")</f>
        <v/>
      </c>
      <c r="BA1948" s="192" t="str">
        <f ca="1">IF(ISNUMBER(A1948),INDIRECT(CONCATENATE("'Instrument List'!E",(MATCH(E1948,'Instrument List'!A:A,0))-0)),"")</f>
        <v/>
      </c>
      <c r="BB1948" s="193" t="str">
        <f t="shared" si="691"/>
        <v/>
      </c>
      <c r="BC1948" s="193" t="str">
        <f t="shared" si="692"/>
        <v/>
      </c>
      <c r="BD1948" s="193" t="str">
        <f ca="1">IF(ISNUMBER(A1948),INDIRECT(CONCATENATE("'Instrument List'!F",(MATCH(E1948,'Instrument List'!A:A,0))-0)),"")</f>
        <v/>
      </c>
    </row>
    <row r="1949" spans="1:56">
      <c r="A1949" s="220" t="str">
        <f t="shared" si="672"/>
        <v/>
      </c>
      <c r="B1949" s="221"/>
      <c r="C1949" s="222"/>
      <c r="D1949" s="169"/>
      <c r="E1949" s="169"/>
      <c r="F1949" s="169"/>
      <c r="G1949" s="202"/>
      <c r="H1949" s="217"/>
      <c r="I1949" s="212"/>
      <c r="J1949" s="206"/>
      <c r="K1949" s="212"/>
      <c r="L1949" s="206"/>
      <c r="M1949" s="212"/>
      <c r="N1949" s="206"/>
      <c r="O1949" s="170" t="str">
        <f t="shared" si="673"/>
        <v/>
      </c>
      <c r="P1949" s="171"/>
      <c r="Q1949" s="171"/>
      <c r="R1949" s="171"/>
      <c r="S1949" s="172" t="str">
        <f t="shared" si="674"/>
        <v/>
      </c>
      <c r="T1949" s="172" t="str">
        <f t="shared" si="675"/>
        <v/>
      </c>
      <c r="U1949" s="171"/>
      <c r="V1949" s="171"/>
      <c r="W1949" s="173" t="str">
        <f t="shared" si="676"/>
        <v/>
      </c>
      <c r="X1949" s="173" t="str">
        <f t="shared" si="677"/>
        <v/>
      </c>
      <c r="Y1949" s="173" t="str">
        <f t="shared" si="678"/>
        <v/>
      </c>
      <c r="Z1949" s="171"/>
      <c r="AA1949" s="171"/>
      <c r="AB1949" s="171"/>
      <c r="AC1949" s="172" t="str">
        <f t="shared" si="679"/>
        <v/>
      </c>
      <c r="AD1949" s="172" t="str">
        <f t="shared" si="680"/>
        <v/>
      </c>
      <c r="AE1949" s="174"/>
      <c r="AF1949" s="175" t="str">
        <f t="shared" si="681"/>
        <v/>
      </c>
      <c r="AG1949" s="169"/>
      <c r="AH1949" s="171"/>
      <c r="AI1949" s="171"/>
      <c r="AJ1949" s="169"/>
      <c r="AK1949" s="176" t="str">
        <f t="shared" si="682"/>
        <v/>
      </c>
      <c r="AL1949" s="176" t="str">
        <f t="shared" si="683"/>
        <v/>
      </c>
      <c r="AM1949" s="176" t="str">
        <f t="shared" si="684"/>
        <v/>
      </c>
      <c r="AN1949" s="359" t="str">
        <f>IF(Overview!$K$17='Internal Calcs'!$P$22,IF(AK1949="","",AK1949),IF(Overview!$K$17='Internal Calcs'!$P$23,IF(AK1949="","",AK1949),IF(ISNUMBER(A1949),(IF(F1949="Short",G1949-H1949,H1949-G1949)*AZ1949-AX1949),"")))</f>
        <v/>
      </c>
      <c r="AO1949" s="401" t="str">
        <f>IF(Overview!$K$17='Internal Calcs'!$P$22,IF(AL1949="","",AL1949),IF(Overview!$K$17='Internal Calcs'!$P$23,IF(AL1949="","",AL1949),IF(ISNUMBER(A1949),IF(AL1949="",(IF(F1949="Short",G1949-H1949,H1949-G1949)*AZ1949-AX1949),(IF(F1949="Short",G1949-J1949,J1949-G1949)*AZ1949-AX1949)),"")))</f>
        <v/>
      </c>
      <c r="AP1949" s="359" t="str">
        <f>IF(Overview!$K$17='Internal Calcs'!$P$22,"",IF(Overview!$K$17='Internal Calcs'!$P$23,IF(AM1949="","",AM1949),IF(ISNUMBER(A1949),IF(AM1949="",(IF(F1949="Short",G1949-H1949,H1949-G1949)*AZ1949-AX1949),(IF(F1949="Short",G1949-L1949,L1949-G1949)*AZ1949-AX1949)),"")))</f>
        <v/>
      </c>
      <c r="AQ1949" s="176" t="str">
        <f t="shared" si="685"/>
        <v/>
      </c>
      <c r="AR1949" s="176" t="str">
        <f t="shared" si="686"/>
        <v/>
      </c>
      <c r="AS1949" s="176" t="str">
        <f t="shared" si="687"/>
        <v/>
      </c>
      <c r="AT1949" s="176" t="str">
        <f>IF(ISNUMBER(A1949),MAX($AS$2:AS1949)-AS1949,"")</f>
        <v/>
      </c>
      <c r="AU1949" s="177" t="str">
        <f t="shared" si="688"/>
        <v/>
      </c>
      <c r="AV1949" s="178" t="str">
        <f t="shared" si="689"/>
        <v/>
      </c>
      <c r="AW1949" s="178" t="str">
        <f t="shared" si="690"/>
        <v/>
      </c>
      <c r="AX1949" s="179" t="str">
        <f ca="1">IF(ISNUMBER($A1949),INDIRECT(CONCATENATE("'Instrument List'!B",(MATCH(E1949,'Instrument List'!A:A,0))-0)),"")</f>
        <v/>
      </c>
      <c r="AY1949" s="179" t="str">
        <f ca="1">IF(ISNUMBER($A1949),INDIRECT(CONCATENATE("'Instrument List'!D",(MATCH(E1949,'Instrument List'!A:A,0))-0)),"")</f>
        <v/>
      </c>
      <c r="AZ1949" s="179" t="str">
        <f ca="1">IF(ISNUMBER($A1949),INDIRECT(CONCATENATE("'Instrument List'!C",(MATCH(E1949,'Instrument List'!A:A,0))-0)),"")</f>
        <v/>
      </c>
      <c r="BA1949" s="180" t="str">
        <f ca="1">IF(ISNUMBER(A1949),INDIRECT(CONCATENATE("'Instrument List'!E",(MATCH(E1949,'Instrument List'!A:A,0))-0)),"")</f>
        <v/>
      </c>
      <c r="BB1949" s="181" t="str">
        <f t="shared" si="691"/>
        <v/>
      </c>
      <c r="BC1949" s="181" t="str">
        <f t="shared" si="692"/>
        <v/>
      </c>
      <c r="BD1949" s="181" t="str">
        <f ca="1">IF(ISNUMBER(A1949),INDIRECT(CONCATENATE("'Instrument List'!F",(MATCH(E1949,'Instrument List'!A:A,0))-0)),"")</f>
        <v/>
      </c>
    </row>
    <row r="1950" spans="1:56">
      <c r="A1950" s="223" t="str">
        <f t="shared" si="672"/>
        <v/>
      </c>
      <c r="B1950" s="224"/>
      <c r="C1950" s="225"/>
      <c r="D1950" s="182"/>
      <c r="E1950" s="182"/>
      <c r="F1950" s="182"/>
      <c r="G1950" s="203"/>
      <c r="H1950" s="218"/>
      <c r="I1950" s="213"/>
      <c r="J1950" s="207"/>
      <c r="K1950" s="213"/>
      <c r="L1950" s="207"/>
      <c r="M1950" s="213"/>
      <c r="N1950" s="207"/>
      <c r="O1950" s="183" t="str">
        <f t="shared" si="673"/>
        <v/>
      </c>
      <c r="P1950" s="184"/>
      <c r="Q1950" s="184"/>
      <c r="R1950" s="275"/>
      <c r="S1950" s="185" t="str">
        <f t="shared" si="674"/>
        <v/>
      </c>
      <c r="T1950" s="185" t="str">
        <f t="shared" si="675"/>
        <v/>
      </c>
      <c r="U1950" s="275"/>
      <c r="V1950" s="275"/>
      <c r="W1950" s="276" t="str">
        <f t="shared" si="676"/>
        <v/>
      </c>
      <c r="X1950" s="276" t="str">
        <f t="shared" si="677"/>
        <v/>
      </c>
      <c r="Y1950" s="276" t="str">
        <f t="shared" si="678"/>
        <v/>
      </c>
      <c r="Z1950" s="275"/>
      <c r="AA1950" s="184"/>
      <c r="AB1950" s="184"/>
      <c r="AC1950" s="185" t="str">
        <f t="shared" si="679"/>
        <v/>
      </c>
      <c r="AD1950" s="185" t="str">
        <f t="shared" si="680"/>
        <v/>
      </c>
      <c r="AE1950" s="186"/>
      <c r="AF1950" s="187" t="str">
        <f t="shared" si="681"/>
        <v/>
      </c>
      <c r="AG1950" s="182"/>
      <c r="AH1950" s="184"/>
      <c r="AI1950" s="184"/>
      <c r="AJ1950" s="182"/>
      <c r="AK1950" s="188" t="str">
        <f t="shared" si="682"/>
        <v/>
      </c>
      <c r="AL1950" s="188" t="str">
        <f t="shared" si="683"/>
        <v/>
      </c>
      <c r="AM1950" s="188" t="str">
        <f t="shared" si="684"/>
        <v/>
      </c>
      <c r="AN1950" s="359" t="str">
        <f>IF(Overview!$K$17='Internal Calcs'!$P$22,IF(AK1950="","",AK1950),IF(Overview!$K$17='Internal Calcs'!$P$23,IF(AK1950="","",AK1950),IF(ISNUMBER(A1950),(IF(F1950="Short",G1950-H1950,H1950-G1950)*AZ1950-AX1950),"")))</f>
        <v/>
      </c>
      <c r="AO1950" s="401" t="str">
        <f>IF(Overview!$K$17='Internal Calcs'!$P$22,IF(AL1950="","",AL1950),IF(Overview!$K$17='Internal Calcs'!$P$23,IF(AL1950="","",AL1950),IF(ISNUMBER(A1950),IF(AL1950="",(IF(F1950="Short",G1950-H1950,H1950-G1950)*AZ1950-AX1950),(IF(F1950="Short",G1950-J1950,J1950-G1950)*AZ1950-AX1950)),"")))</f>
        <v/>
      </c>
      <c r="AP1950" s="359" t="str">
        <f>IF(Overview!$K$17='Internal Calcs'!$P$22,"",IF(Overview!$K$17='Internal Calcs'!$P$23,IF(AM1950="","",AM1950),IF(ISNUMBER(A1950),IF(AM1950="",(IF(F1950="Short",G1950-H1950,H1950-G1950)*AZ1950-AX1950),(IF(F1950="Short",G1950-L1950,L1950-G1950)*AZ1950-AX1950)),"")))</f>
        <v/>
      </c>
      <c r="AQ1950" s="188" t="str">
        <f t="shared" si="685"/>
        <v/>
      </c>
      <c r="AR1950" s="188" t="str">
        <f t="shared" si="686"/>
        <v/>
      </c>
      <c r="AS1950" s="188" t="str">
        <f t="shared" si="687"/>
        <v/>
      </c>
      <c r="AT1950" s="188" t="str">
        <f>IF(ISNUMBER(A1950),MAX($AS$2:AS1950)-AS1950,"")</f>
        <v/>
      </c>
      <c r="AU1950" s="189" t="str">
        <f t="shared" si="688"/>
        <v/>
      </c>
      <c r="AV1950" s="190" t="str">
        <f t="shared" si="689"/>
        <v/>
      </c>
      <c r="AW1950" s="190" t="str">
        <f t="shared" si="690"/>
        <v/>
      </c>
      <c r="AX1950" s="191" t="str">
        <f ca="1">IF(ISNUMBER($A1950),INDIRECT(CONCATENATE("'Instrument List'!B",(MATCH(E1950,'Instrument List'!A:A,0))-0)),"")</f>
        <v/>
      </c>
      <c r="AY1950" s="191" t="str">
        <f ca="1">IF(ISNUMBER($A1950),INDIRECT(CONCATENATE("'Instrument List'!D",(MATCH(E1950,'Instrument List'!A:A,0))-0)),"")</f>
        <v/>
      </c>
      <c r="AZ1950" s="191" t="str">
        <f ca="1">IF(ISNUMBER($A1950),INDIRECT(CONCATENATE("'Instrument List'!C",(MATCH(E1950,'Instrument List'!A:A,0))-0)),"")</f>
        <v/>
      </c>
      <c r="BA1950" s="192" t="str">
        <f ca="1">IF(ISNUMBER(A1950),INDIRECT(CONCATENATE("'Instrument List'!E",(MATCH(E1950,'Instrument List'!A:A,0))-0)),"")</f>
        <v/>
      </c>
      <c r="BB1950" s="193" t="str">
        <f t="shared" si="691"/>
        <v/>
      </c>
      <c r="BC1950" s="193" t="str">
        <f t="shared" si="692"/>
        <v/>
      </c>
      <c r="BD1950" s="193" t="str">
        <f ca="1">IF(ISNUMBER(A1950),INDIRECT(CONCATENATE("'Instrument List'!F",(MATCH(E1950,'Instrument List'!A:A,0))-0)),"")</f>
        <v/>
      </c>
    </row>
    <row r="1951" spans="1:56">
      <c r="A1951" s="220" t="str">
        <f t="shared" si="672"/>
        <v/>
      </c>
      <c r="B1951" s="221"/>
      <c r="C1951" s="222"/>
      <c r="D1951" s="169"/>
      <c r="E1951" s="169"/>
      <c r="F1951" s="169"/>
      <c r="G1951" s="202"/>
      <c r="H1951" s="217"/>
      <c r="I1951" s="212"/>
      <c r="J1951" s="206"/>
      <c r="K1951" s="212"/>
      <c r="L1951" s="206"/>
      <c r="M1951" s="212"/>
      <c r="N1951" s="206"/>
      <c r="O1951" s="170" t="str">
        <f t="shared" si="673"/>
        <v/>
      </c>
      <c r="P1951" s="171"/>
      <c r="Q1951" s="171"/>
      <c r="R1951" s="171"/>
      <c r="S1951" s="172" t="str">
        <f t="shared" si="674"/>
        <v/>
      </c>
      <c r="T1951" s="172" t="str">
        <f t="shared" si="675"/>
        <v/>
      </c>
      <c r="U1951" s="171"/>
      <c r="V1951" s="171"/>
      <c r="W1951" s="173" t="str">
        <f t="shared" si="676"/>
        <v/>
      </c>
      <c r="X1951" s="173" t="str">
        <f t="shared" si="677"/>
        <v/>
      </c>
      <c r="Y1951" s="173" t="str">
        <f t="shared" si="678"/>
        <v/>
      </c>
      <c r="Z1951" s="171"/>
      <c r="AA1951" s="171"/>
      <c r="AB1951" s="171"/>
      <c r="AC1951" s="172" t="str">
        <f t="shared" si="679"/>
        <v/>
      </c>
      <c r="AD1951" s="172" t="str">
        <f t="shared" si="680"/>
        <v/>
      </c>
      <c r="AE1951" s="174"/>
      <c r="AF1951" s="175" t="str">
        <f t="shared" si="681"/>
        <v/>
      </c>
      <c r="AG1951" s="169"/>
      <c r="AH1951" s="171"/>
      <c r="AI1951" s="171"/>
      <c r="AJ1951" s="169"/>
      <c r="AK1951" s="176" t="str">
        <f t="shared" si="682"/>
        <v/>
      </c>
      <c r="AL1951" s="176" t="str">
        <f t="shared" si="683"/>
        <v/>
      </c>
      <c r="AM1951" s="176" t="str">
        <f t="shared" si="684"/>
        <v/>
      </c>
      <c r="AN1951" s="359" t="str">
        <f>IF(Overview!$K$17='Internal Calcs'!$P$22,IF(AK1951="","",AK1951),IF(Overview!$K$17='Internal Calcs'!$P$23,IF(AK1951="","",AK1951),IF(ISNUMBER(A1951),(IF(F1951="Short",G1951-H1951,H1951-G1951)*AZ1951-AX1951),"")))</f>
        <v/>
      </c>
      <c r="AO1951" s="401" t="str">
        <f>IF(Overview!$K$17='Internal Calcs'!$P$22,IF(AL1951="","",AL1951),IF(Overview!$K$17='Internal Calcs'!$P$23,IF(AL1951="","",AL1951),IF(ISNUMBER(A1951),IF(AL1951="",(IF(F1951="Short",G1951-H1951,H1951-G1951)*AZ1951-AX1951),(IF(F1951="Short",G1951-J1951,J1951-G1951)*AZ1951-AX1951)),"")))</f>
        <v/>
      </c>
      <c r="AP1951" s="359" t="str">
        <f>IF(Overview!$K$17='Internal Calcs'!$P$22,"",IF(Overview!$K$17='Internal Calcs'!$P$23,IF(AM1951="","",AM1951),IF(ISNUMBER(A1951),IF(AM1951="",(IF(F1951="Short",G1951-H1951,H1951-G1951)*AZ1951-AX1951),(IF(F1951="Short",G1951-L1951,L1951-G1951)*AZ1951-AX1951)),"")))</f>
        <v/>
      </c>
      <c r="AQ1951" s="176" t="str">
        <f t="shared" si="685"/>
        <v/>
      </c>
      <c r="AR1951" s="176" t="str">
        <f t="shared" si="686"/>
        <v/>
      </c>
      <c r="AS1951" s="176" t="str">
        <f t="shared" si="687"/>
        <v/>
      </c>
      <c r="AT1951" s="176" t="str">
        <f>IF(ISNUMBER(A1951),MAX($AS$2:AS1951)-AS1951,"")</f>
        <v/>
      </c>
      <c r="AU1951" s="177" t="str">
        <f t="shared" si="688"/>
        <v/>
      </c>
      <c r="AV1951" s="178" t="str">
        <f t="shared" si="689"/>
        <v/>
      </c>
      <c r="AW1951" s="178" t="str">
        <f t="shared" si="690"/>
        <v/>
      </c>
      <c r="AX1951" s="179" t="str">
        <f ca="1">IF(ISNUMBER($A1951),INDIRECT(CONCATENATE("'Instrument List'!B",(MATCH(E1951,'Instrument List'!A:A,0))-0)),"")</f>
        <v/>
      </c>
      <c r="AY1951" s="179" t="str">
        <f ca="1">IF(ISNUMBER($A1951),INDIRECT(CONCATENATE("'Instrument List'!D",(MATCH(E1951,'Instrument List'!A:A,0))-0)),"")</f>
        <v/>
      </c>
      <c r="AZ1951" s="179" t="str">
        <f ca="1">IF(ISNUMBER($A1951),INDIRECT(CONCATENATE("'Instrument List'!C",(MATCH(E1951,'Instrument List'!A:A,0))-0)),"")</f>
        <v/>
      </c>
      <c r="BA1951" s="180" t="str">
        <f ca="1">IF(ISNUMBER(A1951),INDIRECT(CONCATENATE("'Instrument List'!E",(MATCH(E1951,'Instrument List'!A:A,0))-0)),"")</f>
        <v/>
      </c>
      <c r="BB1951" s="181" t="str">
        <f t="shared" si="691"/>
        <v/>
      </c>
      <c r="BC1951" s="181" t="str">
        <f t="shared" si="692"/>
        <v/>
      </c>
      <c r="BD1951" s="181" t="str">
        <f ca="1">IF(ISNUMBER(A1951),INDIRECT(CONCATENATE("'Instrument List'!F",(MATCH(E1951,'Instrument List'!A:A,0))-0)),"")</f>
        <v/>
      </c>
    </row>
    <row r="1952" spans="1:56">
      <c r="A1952" s="223" t="str">
        <f t="shared" si="672"/>
        <v/>
      </c>
      <c r="B1952" s="224"/>
      <c r="C1952" s="225"/>
      <c r="D1952" s="182"/>
      <c r="E1952" s="182"/>
      <c r="F1952" s="182"/>
      <c r="G1952" s="203"/>
      <c r="H1952" s="218"/>
      <c r="I1952" s="213"/>
      <c r="J1952" s="207"/>
      <c r="K1952" s="213"/>
      <c r="L1952" s="207"/>
      <c r="M1952" s="213"/>
      <c r="N1952" s="207"/>
      <c r="O1952" s="183" t="str">
        <f t="shared" si="673"/>
        <v/>
      </c>
      <c r="P1952" s="184"/>
      <c r="Q1952" s="184"/>
      <c r="R1952" s="275"/>
      <c r="S1952" s="185" t="str">
        <f t="shared" si="674"/>
        <v/>
      </c>
      <c r="T1952" s="185" t="str">
        <f t="shared" si="675"/>
        <v/>
      </c>
      <c r="U1952" s="275"/>
      <c r="V1952" s="275"/>
      <c r="W1952" s="276" t="str">
        <f t="shared" si="676"/>
        <v/>
      </c>
      <c r="X1952" s="276" t="str">
        <f t="shared" si="677"/>
        <v/>
      </c>
      <c r="Y1952" s="276" t="str">
        <f t="shared" si="678"/>
        <v/>
      </c>
      <c r="Z1952" s="275"/>
      <c r="AA1952" s="184"/>
      <c r="AB1952" s="184"/>
      <c r="AC1952" s="185" t="str">
        <f t="shared" si="679"/>
        <v/>
      </c>
      <c r="AD1952" s="185" t="str">
        <f t="shared" si="680"/>
        <v/>
      </c>
      <c r="AE1952" s="186"/>
      <c r="AF1952" s="187" t="str">
        <f t="shared" si="681"/>
        <v/>
      </c>
      <c r="AG1952" s="182"/>
      <c r="AH1952" s="184"/>
      <c r="AI1952" s="184"/>
      <c r="AJ1952" s="182"/>
      <c r="AK1952" s="188" t="str">
        <f t="shared" si="682"/>
        <v/>
      </c>
      <c r="AL1952" s="188" t="str">
        <f t="shared" si="683"/>
        <v/>
      </c>
      <c r="AM1952" s="188" t="str">
        <f t="shared" si="684"/>
        <v/>
      </c>
      <c r="AN1952" s="359" t="str">
        <f>IF(Overview!$K$17='Internal Calcs'!$P$22,IF(AK1952="","",AK1952),IF(Overview!$K$17='Internal Calcs'!$P$23,IF(AK1952="","",AK1952),IF(ISNUMBER(A1952),(IF(F1952="Short",G1952-H1952,H1952-G1952)*AZ1952-AX1952),"")))</f>
        <v/>
      </c>
      <c r="AO1952" s="401" t="str">
        <f>IF(Overview!$K$17='Internal Calcs'!$P$22,IF(AL1952="","",AL1952),IF(Overview!$K$17='Internal Calcs'!$P$23,IF(AL1952="","",AL1952),IF(ISNUMBER(A1952),IF(AL1952="",(IF(F1952="Short",G1952-H1952,H1952-G1952)*AZ1952-AX1952),(IF(F1952="Short",G1952-J1952,J1952-G1952)*AZ1952-AX1952)),"")))</f>
        <v/>
      </c>
      <c r="AP1952" s="359" t="str">
        <f>IF(Overview!$K$17='Internal Calcs'!$P$22,"",IF(Overview!$K$17='Internal Calcs'!$P$23,IF(AM1952="","",AM1952),IF(ISNUMBER(A1952),IF(AM1952="",(IF(F1952="Short",G1952-H1952,H1952-G1952)*AZ1952-AX1952),(IF(F1952="Short",G1952-L1952,L1952-G1952)*AZ1952-AX1952)),"")))</f>
        <v/>
      </c>
      <c r="AQ1952" s="188" t="str">
        <f t="shared" si="685"/>
        <v/>
      </c>
      <c r="AR1952" s="188" t="str">
        <f t="shared" si="686"/>
        <v/>
      </c>
      <c r="AS1952" s="188" t="str">
        <f t="shared" si="687"/>
        <v/>
      </c>
      <c r="AT1952" s="188" t="str">
        <f>IF(ISNUMBER(A1952),MAX($AS$2:AS1952)-AS1952,"")</f>
        <v/>
      </c>
      <c r="AU1952" s="189" t="str">
        <f t="shared" si="688"/>
        <v/>
      </c>
      <c r="AV1952" s="190" t="str">
        <f t="shared" si="689"/>
        <v/>
      </c>
      <c r="AW1952" s="190" t="str">
        <f t="shared" si="690"/>
        <v/>
      </c>
      <c r="AX1952" s="191" t="str">
        <f ca="1">IF(ISNUMBER($A1952),INDIRECT(CONCATENATE("'Instrument List'!B",(MATCH(E1952,'Instrument List'!A:A,0))-0)),"")</f>
        <v/>
      </c>
      <c r="AY1952" s="191" t="str">
        <f ca="1">IF(ISNUMBER($A1952),INDIRECT(CONCATENATE("'Instrument List'!D",(MATCH(E1952,'Instrument List'!A:A,0))-0)),"")</f>
        <v/>
      </c>
      <c r="AZ1952" s="191" t="str">
        <f ca="1">IF(ISNUMBER($A1952),INDIRECT(CONCATENATE("'Instrument List'!C",(MATCH(E1952,'Instrument List'!A:A,0))-0)),"")</f>
        <v/>
      </c>
      <c r="BA1952" s="192" t="str">
        <f ca="1">IF(ISNUMBER(A1952),INDIRECT(CONCATENATE("'Instrument List'!E",(MATCH(E1952,'Instrument List'!A:A,0))-0)),"")</f>
        <v/>
      </c>
      <c r="BB1952" s="193" t="str">
        <f t="shared" si="691"/>
        <v/>
      </c>
      <c r="BC1952" s="193" t="str">
        <f t="shared" si="692"/>
        <v/>
      </c>
      <c r="BD1952" s="193" t="str">
        <f ca="1">IF(ISNUMBER(A1952),INDIRECT(CONCATENATE("'Instrument List'!F",(MATCH(E1952,'Instrument List'!A:A,0))-0)),"")</f>
        <v/>
      </c>
    </row>
    <row r="1953" spans="1:56">
      <c r="A1953" s="220" t="str">
        <f t="shared" si="672"/>
        <v/>
      </c>
      <c r="B1953" s="221"/>
      <c r="C1953" s="222"/>
      <c r="D1953" s="169"/>
      <c r="E1953" s="169"/>
      <c r="F1953" s="169"/>
      <c r="G1953" s="202"/>
      <c r="H1953" s="217"/>
      <c r="I1953" s="212"/>
      <c r="J1953" s="206"/>
      <c r="K1953" s="212"/>
      <c r="L1953" s="206"/>
      <c r="M1953" s="212"/>
      <c r="N1953" s="206"/>
      <c r="O1953" s="170" t="str">
        <f t="shared" si="673"/>
        <v/>
      </c>
      <c r="P1953" s="171"/>
      <c r="Q1953" s="171"/>
      <c r="R1953" s="171"/>
      <c r="S1953" s="172" t="str">
        <f t="shared" si="674"/>
        <v/>
      </c>
      <c r="T1953" s="172" t="str">
        <f t="shared" si="675"/>
        <v/>
      </c>
      <c r="U1953" s="171"/>
      <c r="V1953" s="171"/>
      <c r="W1953" s="173" t="str">
        <f t="shared" si="676"/>
        <v/>
      </c>
      <c r="X1953" s="173" t="str">
        <f t="shared" si="677"/>
        <v/>
      </c>
      <c r="Y1953" s="173" t="str">
        <f t="shared" si="678"/>
        <v/>
      </c>
      <c r="Z1953" s="171"/>
      <c r="AA1953" s="171"/>
      <c r="AB1953" s="171"/>
      <c r="AC1953" s="172" t="str">
        <f t="shared" si="679"/>
        <v/>
      </c>
      <c r="AD1953" s="172" t="str">
        <f t="shared" si="680"/>
        <v/>
      </c>
      <c r="AE1953" s="174"/>
      <c r="AF1953" s="175" t="str">
        <f t="shared" si="681"/>
        <v/>
      </c>
      <c r="AG1953" s="169"/>
      <c r="AH1953" s="171"/>
      <c r="AI1953" s="171"/>
      <c r="AJ1953" s="169"/>
      <c r="AK1953" s="176" t="str">
        <f t="shared" si="682"/>
        <v/>
      </c>
      <c r="AL1953" s="176" t="str">
        <f t="shared" si="683"/>
        <v/>
      </c>
      <c r="AM1953" s="176" t="str">
        <f t="shared" si="684"/>
        <v/>
      </c>
      <c r="AN1953" s="359" t="str">
        <f>IF(Overview!$K$17='Internal Calcs'!$P$22,IF(AK1953="","",AK1953),IF(Overview!$K$17='Internal Calcs'!$P$23,IF(AK1953="","",AK1953),IF(ISNUMBER(A1953),(IF(F1953="Short",G1953-H1953,H1953-G1953)*AZ1953-AX1953),"")))</f>
        <v/>
      </c>
      <c r="AO1953" s="401" t="str">
        <f>IF(Overview!$K$17='Internal Calcs'!$P$22,IF(AL1953="","",AL1953),IF(Overview!$K$17='Internal Calcs'!$P$23,IF(AL1953="","",AL1953),IF(ISNUMBER(A1953),IF(AL1953="",(IF(F1953="Short",G1953-H1953,H1953-G1953)*AZ1953-AX1953),(IF(F1953="Short",G1953-J1953,J1953-G1953)*AZ1953-AX1953)),"")))</f>
        <v/>
      </c>
      <c r="AP1953" s="359" t="str">
        <f>IF(Overview!$K$17='Internal Calcs'!$P$22,"",IF(Overview!$K$17='Internal Calcs'!$P$23,IF(AM1953="","",AM1953),IF(ISNUMBER(A1953),IF(AM1953="",(IF(F1953="Short",G1953-H1953,H1953-G1953)*AZ1953-AX1953),(IF(F1953="Short",G1953-L1953,L1953-G1953)*AZ1953-AX1953)),"")))</f>
        <v/>
      </c>
      <c r="AQ1953" s="176" t="str">
        <f t="shared" si="685"/>
        <v/>
      </c>
      <c r="AR1953" s="176" t="str">
        <f t="shared" si="686"/>
        <v/>
      </c>
      <c r="AS1953" s="176" t="str">
        <f t="shared" si="687"/>
        <v/>
      </c>
      <c r="AT1953" s="176" t="str">
        <f>IF(ISNUMBER(A1953),MAX($AS$2:AS1953)-AS1953,"")</f>
        <v/>
      </c>
      <c r="AU1953" s="177" t="str">
        <f t="shared" si="688"/>
        <v/>
      </c>
      <c r="AV1953" s="178" t="str">
        <f t="shared" si="689"/>
        <v/>
      </c>
      <c r="AW1953" s="178" t="str">
        <f t="shared" si="690"/>
        <v/>
      </c>
      <c r="AX1953" s="179" t="str">
        <f ca="1">IF(ISNUMBER($A1953),INDIRECT(CONCATENATE("'Instrument List'!B",(MATCH(E1953,'Instrument List'!A:A,0))-0)),"")</f>
        <v/>
      </c>
      <c r="AY1953" s="179" t="str">
        <f ca="1">IF(ISNUMBER($A1953),INDIRECT(CONCATENATE("'Instrument List'!D",(MATCH(E1953,'Instrument List'!A:A,0))-0)),"")</f>
        <v/>
      </c>
      <c r="AZ1953" s="179" t="str">
        <f ca="1">IF(ISNUMBER($A1953),INDIRECT(CONCATENATE("'Instrument List'!C",(MATCH(E1953,'Instrument List'!A:A,0))-0)),"")</f>
        <v/>
      </c>
      <c r="BA1953" s="180" t="str">
        <f ca="1">IF(ISNUMBER(A1953),INDIRECT(CONCATENATE("'Instrument List'!E",(MATCH(E1953,'Instrument List'!A:A,0))-0)),"")</f>
        <v/>
      </c>
      <c r="BB1953" s="181" t="str">
        <f t="shared" si="691"/>
        <v/>
      </c>
      <c r="BC1953" s="181" t="str">
        <f t="shared" si="692"/>
        <v/>
      </c>
      <c r="BD1953" s="181" t="str">
        <f ca="1">IF(ISNUMBER(A1953),INDIRECT(CONCATENATE("'Instrument List'!F",(MATCH(E1953,'Instrument List'!A:A,0))-0)),"")</f>
        <v/>
      </c>
    </row>
    <row r="1954" spans="1:56">
      <c r="A1954" s="223" t="str">
        <f t="shared" si="672"/>
        <v/>
      </c>
      <c r="B1954" s="224"/>
      <c r="C1954" s="225"/>
      <c r="D1954" s="182"/>
      <c r="E1954" s="182"/>
      <c r="F1954" s="182"/>
      <c r="G1954" s="203"/>
      <c r="H1954" s="218"/>
      <c r="I1954" s="213"/>
      <c r="J1954" s="207"/>
      <c r="K1954" s="213"/>
      <c r="L1954" s="207"/>
      <c r="M1954" s="213"/>
      <c r="N1954" s="207"/>
      <c r="O1954" s="183" t="str">
        <f t="shared" si="673"/>
        <v/>
      </c>
      <c r="P1954" s="184"/>
      <c r="Q1954" s="184"/>
      <c r="R1954" s="275"/>
      <c r="S1954" s="185" t="str">
        <f t="shared" si="674"/>
        <v/>
      </c>
      <c r="T1954" s="185" t="str">
        <f t="shared" si="675"/>
        <v/>
      </c>
      <c r="U1954" s="275"/>
      <c r="V1954" s="275"/>
      <c r="W1954" s="276" t="str">
        <f t="shared" si="676"/>
        <v/>
      </c>
      <c r="X1954" s="276" t="str">
        <f t="shared" si="677"/>
        <v/>
      </c>
      <c r="Y1954" s="276" t="str">
        <f t="shared" si="678"/>
        <v/>
      </c>
      <c r="Z1954" s="275"/>
      <c r="AA1954" s="184"/>
      <c r="AB1954" s="184"/>
      <c r="AC1954" s="185" t="str">
        <f t="shared" si="679"/>
        <v/>
      </c>
      <c r="AD1954" s="185" t="str">
        <f t="shared" si="680"/>
        <v/>
      </c>
      <c r="AE1954" s="186"/>
      <c r="AF1954" s="187" t="str">
        <f t="shared" si="681"/>
        <v/>
      </c>
      <c r="AG1954" s="182"/>
      <c r="AH1954" s="184"/>
      <c r="AI1954" s="184"/>
      <c r="AJ1954" s="182"/>
      <c r="AK1954" s="188" t="str">
        <f t="shared" si="682"/>
        <v/>
      </c>
      <c r="AL1954" s="188" t="str">
        <f t="shared" si="683"/>
        <v/>
      </c>
      <c r="AM1954" s="188" t="str">
        <f t="shared" si="684"/>
        <v/>
      </c>
      <c r="AN1954" s="359" t="str">
        <f>IF(Overview!$K$17='Internal Calcs'!$P$22,IF(AK1954="","",AK1954),IF(Overview!$K$17='Internal Calcs'!$P$23,IF(AK1954="","",AK1954),IF(ISNUMBER(A1954),(IF(F1954="Short",G1954-H1954,H1954-G1954)*AZ1954-AX1954),"")))</f>
        <v/>
      </c>
      <c r="AO1954" s="401" t="str">
        <f>IF(Overview!$K$17='Internal Calcs'!$P$22,IF(AL1954="","",AL1954),IF(Overview!$K$17='Internal Calcs'!$P$23,IF(AL1954="","",AL1954),IF(ISNUMBER(A1954),IF(AL1954="",(IF(F1954="Short",G1954-H1954,H1954-G1954)*AZ1954-AX1954),(IF(F1954="Short",G1954-J1954,J1954-G1954)*AZ1954-AX1954)),"")))</f>
        <v/>
      </c>
      <c r="AP1954" s="359" t="str">
        <f>IF(Overview!$K$17='Internal Calcs'!$P$22,"",IF(Overview!$K$17='Internal Calcs'!$P$23,IF(AM1954="","",AM1954),IF(ISNUMBER(A1954),IF(AM1954="",(IF(F1954="Short",G1954-H1954,H1954-G1954)*AZ1954-AX1954),(IF(F1954="Short",G1954-L1954,L1954-G1954)*AZ1954-AX1954)),"")))</f>
        <v/>
      </c>
      <c r="AQ1954" s="188" t="str">
        <f t="shared" si="685"/>
        <v/>
      </c>
      <c r="AR1954" s="188" t="str">
        <f t="shared" si="686"/>
        <v/>
      </c>
      <c r="AS1954" s="188" t="str">
        <f t="shared" si="687"/>
        <v/>
      </c>
      <c r="AT1954" s="188" t="str">
        <f>IF(ISNUMBER(A1954),MAX($AS$2:AS1954)-AS1954,"")</f>
        <v/>
      </c>
      <c r="AU1954" s="189" t="str">
        <f t="shared" si="688"/>
        <v/>
      </c>
      <c r="AV1954" s="190" t="str">
        <f t="shared" si="689"/>
        <v/>
      </c>
      <c r="AW1954" s="190" t="str">
        <f t="shared" si="690"/>
        <v/>
      </c>
      <c r="AX1954" s="191" t="str">
        <f ca="1">IF(ISNUMBER($A1954),INDIRECT(CONCATENATE("'Instrument List'!B",(MATCH(E1954,'Instrument List'!A:A,0))-0)),"")</f>
        <v/>
      </c>
      <c r="AY1954" s="191" t="str">
        <f ca="1">IF(ISNUMBER($A1954),INDIRECT(CONCATENATE("'Instrument List'!D",(MATCH(E1954,'Instrument List'!A:A,0))-0)),"")</f>
        <v/>
      </c>
      <c r="AZ1954" s="191" t="str">
        <f ca="1">IF(ISNUMBER($A1954),INDIRECT(CONCATENATE("'Instrument List'!C",(MATCH(E1954,'Instrument List'!A:A,0))-0)),"")</f>
        <v/>
      </c>
      <c r="BA1954" s="192" t="str">
        <f ca="1">IF(ISNUMBER(A1954),INDIRECT(CONCATENATE("'Instrument List'!E",(MATCH(E1954,'Instrument List'!A:A,0))-0)),"")</f>
        <v/>
      </c>
      <c r="BB1954" s="193" t="str">
        <f t="shared" si="691"/>
        <v/>
      </c>
      <c r="BC1954" s="193" t="str">
        <f t="shared" si="692"/>
        <v/>
      </c>
      <c r="BD1954" s="193" t="str">
        <f ca="1">IF(ISNUMBER(A1954),INDIRECT(CONCATENATE("'Instrument List'!F",(MATCH(E1954,'Instrument List'!A:A,0))-0)),"")</f>
        <v/>
      </c>
    </row>
    <row r="1955" spans="1:56">
      <c r="A1955" s="220" t="str">
        <f t="shared" si="672"/>
        <v/>
      </c>
      <c r="B1955" s="221"/>
      <c r="C1955" s="222"/>
      <c r="D1955" s="169"/>
      <c r="E1955" s="169"/>
      <c r="F1955" s="169"/>
      <c r="G1955" s="202"/>
      <c r="H1955" s="217"/>
      <c r="I1955" s="212"/>
      <c r="J1955" s="206"/>
      <c r="K1955" s="212"/>
      <c r="L1955" s="206"/>
      <c r="M1955" s="212"/>
      <c r="N1955" s="206"/>
      <c r="O1955" s="170" t="str">
        <f t="shared" si="673"/>
        <v/>
      </c>
      <c r="P1955" s="171"/>
      <c r="Q1955" s="171"/>
      <c r="R1955" s="171"/>
      <c r="S1955" s="172" t="str">
        <f t="shared" si="674"/>
        <v/>
      </c>
      <c r="T1955" s="172" t="str">
        <f t="shared" si="675"/>
        <v/>
      </c>
      <c r="U1955" s="171"/>
      <c r="V1955" s="171"/>
      <c r="W1955" s="173" t="str">
        <f t="shared" si="676"/>
        <v/>
      </c>
      <c r="X1955" s="173" t="str">
        <f t="shared" si="677"/>
        <v/>
      </c>
      <c r="Y1955" s="173" t="str">
        <f t="shared" si="678"/>
        <v/>
      </c>
      <c r="Z1955" s="171"/>
      <c r="AA1955" s="171"/>
      <c r="AB1955" s="171"/>
      <c r="AC1955" s="172" t="str">
        <f t="shared" si="679"/>
        <v/>
      </c>
      <c r="AD1955" s="172" t="str">
        <f t="shared" si="680"/>
        <v/>
      </c>
      <c r="AE1955" s="174"/>
      <c r="AF1955" s="175" t="str">
        <f t="shared" si="681"/>
        <v/>
      </c>
      <c r="AG1955" s="169"/>
      <c r="AH1955" s="171"/>
      <c r="AI1955" s="171"/>
      <c r="AJ1955" s="169"/>
      <c r="AK1955" s="176" t="str">
        <f t="shared" si="682"/>
        <v/>
      </c>
      <c r="AL1955" s="176" t="str">
        <f t="shared" si="683"/>
        <v/>
      </c>
      <c r="AM1955" s="176" t="str">
        <f t="shared" si="684"/>
        <v/>
      </c>
      <c r="AN1955" s="359" t="str">
        <f>IF(Overview!$K$17='Internal Calcs'!$P$22,IF(AK1955="","",AK1955),IF(Overview!$K$17='Internal Calcs'!$P$23,IF(AK1955="","",AK1955),IF(ISNUMBER(A1955),(IF(F1955="Short",G1955-H1955,H1955-G1955)*AZ1955-AX1955),"")))</f>
        <v/>
      </c>
      <c r="AO1955" s="401" t="str">
        <f>IF(Overview!$K$17='Internal Calcs'!$P$22,IF(AL1955="","",AL1955),IF(Overview!$K$17='Internal Calcs'!$P$23,IF(AL1955="","",AL1955),IF(ISNUMBER(A1955),IF(AL1955="",(IF(F1955="Short",G1955-H1955,H1955-G1955)*AZ1955-AX1955),(IF(F1955="Short",G1955-J1955,J1955-G1955)*AZ1955-AX1955)),"")))</f>
        <v/>
      </c>
      <c r="AP1955" s="359" t="str">
        <f>IF(Overview!$K$17='Internal Calcs'!$P$22,"",IF(Overview!$K$17='Internal Calcs'!$P$23,IF(AM1955="","",AM1955),IF(ISNUMBER(A1955),IF(AM1955="",(IF(F1955="Short",G1955-H1955,H1955-G1955)*AZ1955-AX1955),(IF(F1955="Short",G1955-L1955,L1955-G1955)*AZ1955-AX1955)),"")))</f>
        <v/>
      </c>
      <c r="AQ1955" s="176" t="str">
        <f t="shared" si="685"/>
        <v/>
      </c>
      <c r="AR1955" s="176" t="str">
        <f t="shared" si="686"/>
        <v/>
      </c>
      <c r="AS1955" s="176" t="str">
        <f t="shared" si="687"/>
        <v/>
      </c>
      <c r="AT1955" s="176" t="str">
        <f>IF(ISNUMBER(A1955),MAX($AS$2:AS1955)-AS1955,"")</f>
        <v/>
      </c>
      <c r="AU1955" s="177" t="str">
        <f t="shared" si="688"/>
        <v/>
      </c>
      <c r="AV1955" s="178" t="str">
        <f t="shared" si="689"/>
        <v/>
      </c>
      <c r="AW1955" s="178" t="str">
        <f t="shared" si="690"/>
        <v/>
      </c>
      <c r="AX1955" s="179" t="str">
        <f ca="1">IF(ISNUMBER($A1955),INDIRECT(CONCATENATE("'Instrument List'!B",(MATCH(E1955,'Instrument List'!A:A,0))-0)),"")</f>
        <v/>
      </c>
      <c r="AY1955" s="179" t="str">
        <f ca="1">IF(ISNUMBER($A1955),INDIRECT(CONCATENATE("'Instrument List'!D",(MATCH(E1955,'Instrument List'!A:A,0))-0)),"")</f>
        <v/>
      </c>
      <c r="AZ1955" s="179" t="str">
        <f ca="1">IF(ISNUMBER($A1955),INDIRECT(CONCATENATE("'Instrument List'!C",(MATCH(E1955,'Instrument List'!A:A,0))-0)),"")</f>
        <v/>
      </c>
      <c r="BA1955" s="180" t="str">
        <f ca="1">IF(ISNUMBER(A1955),INDIRECT(CONCATENATE("'Instrument List'!E",(MATCH(E1955,'Instrument List'!A:A,0))-0)),"")</f>
        <v/>
      </c>
      <c r="BB1955" s="181" t="str">
        <f t="shared" si="691"/>
        <v/>
      </c>
      <c r="BC1955" s="181" t="str">
        <f t="shared" si="692"/>
        <v/>
      </c>
      <c r="BD1955" s="181" t="str">
        <f ca="1">IF(ISNUMBER(A1955),INDIRECT(CONCATENATE("'Instrument List'!F",(MATCH(E1955,'Instrument List'!A:A,0))-0)),"")</f>
        <v/>
      </c>
    </row>
    <row r="1956" spans="1:56">
      <c r="A1956" s="223" t="str">
        <f t="shared" si="672"/>
        <v/>
      </c>
      <c r="B1956" s="224"/>
      <c r="C1956" s="225"/>
      <c r="D1956" s="182"/>
      <c r="E1956" s="182"/>
      <c r="F1956" s="182"/>
      <c r="G1956" s="203"/>
      <c r="H1956" s="218"/>
      <c r="I1956" s="213"/>
      <c r="J1956" s="207"/>
      <c r="K1956" s="213"/>
      <c r="L1956" s="207"/>
      <c r="M1956" s="213"/>
      <c r="N1956" s="207"/>
      <c r="O1956" s="183" t="str">
        <f t="shared" si="673"/>
        <v/>
      </c>
      <c r="P1956" s="184"/>
      <c r="Q1956" s="184"/>
      <c r="R1956" s="275"/>
      <c r="S1956" s="185" t="str">
        <f t="shared" si="674"/>
        <v/>
      </c>
      <c r="T1956" s="185" t="str">
        <f t="shared" si="675"/>
        <v/>
      </c>
      <c r="U1956" s="275"/>
      <c r="V1956" s="275"/>
      <c r="W1956" s="276" t="str">
        <f t="shared" si="676"/>
        <v/>
      </c>
      <c r="X1956" s="276" t="str">
        <f t="shared" si="677"/>
        <v/>
      </c>
      <c r="Y1956" s="276" t="str">
        <f t="shared" si="678"/>
        <v/>
      </c>
      <c r="Z1956" s="275"/>
      <c r="AA1956" s="184"/>
      <c r="AB1956" s="184"/>
      <c r="AC1956" s="185" t="str">
        <f t="shared" si="679"/>
        <v/>
      </c>
      <c r="AD1956" s="185" t="str">
        <f t="shared" si="680"/>
        <v/>
      </c>
      <c r="AE1956" s="186"/>
      <c r="AF1956" s="187" t="str">
        <f t="shared" si="681"/>
        <v/>
      </c>
      <c r="AG1956" s="182"/>
      <c r="AH1956" s="184"/>
      <c r="AI1956" s="184"/>
      <c r="AJ1956" s="182"/>
      <c r="AK1956" s="188" t="str">
        <f t="shared" si="682"/>
        <v/>
      </c>
      <c r="AL1956" s="188" t="str">
        <f t="shared" si="683"/>
        <v/>
      </c>
      <c r="AM1956" s="188" t="str">
        <f t="shared" si="684"/>
        <v/>
      </c>
      <c r="AN1956" s="359" t="str">
        <f>IF(Overview!$K$17='Internal Calcs'!$P$22,IF(AK1956="","",AK1956),IF(Overview!$K$17='Internal Calcs'!$P$23,IF(AK1956="","",AK1956),IF(ISNUMBER(A1956),(IF(F1956="Short",G1956-H1956,H1956-G1956)*AZ1956-AX1956),"")))</f>
        <v/>
      </c>
      <c r="AO1956" s="401" t="str">
        <f>IF(Overview!$K$17='Internal Calcs'!$P$22,IF(AL1956="","",AL1956),IF(Overview!$K$17='Internal Calcs'!$P$23,IF(AL1956="","",AL1956),IF(ISNUMBER(A1956),IF(AL1956="",(IF(F1956="Short",G1956-H1956,H1956-G1956)*AZ1956-AX1956),(IF(F1956="Short",G1956-J1956,J1956-G1956)*AZ1956-AX1956)),"")))</f>
        <v/>
      </c>
      <c r="AP1956" s="359" t="str">
        <f>IF(Overview!$K$17='Internal Calcs'!$P$22,"",IF(Overview!$K$17='Internal Calcs'!$P$23,IF(AM1956="","",AM1956),IF(ISNUMBER(A1956),IF(AM1956="",(IF(F1956="Short",G1956-H1956,H1956-G1956)*AZ1956-AX1956),(IF(F1956="Short",G1956-L1956,L1956-G1956)*AZ1956-AX1956)),"")))</f>
        <v/>
      </c>
      <c r="AQ1956" s="188" t="str">
        <f t="shared" si="685"/>
        <v/>
      </c>
      <c r="AR1956" s="188" t="str">
        <f t="shared" si="686"/>
        <v/>
      </c>
      <c r="AS1956" s="188" t="str">
        <f t="shared" si="687"/>
        <v/>
      </c>
      <c r="AT1956" s="188" t="str">
        <f>IF(ISNUMBER(A1956),MAX($AS$2:AS1956)-AS1956,"")</f>
        <v/>
      </c>
      <c r="AU1956" s="189" t="str">
        <f t="shared" si="688"/>
        <v/>
      </c>
      <c r="AV1956" s="190" t="str">
        <f t="shared" si="689"/>
        <v/>
      </c>
      <c r="AW1956" s="190" t="str">
        <f t="shared" si="690"/>
        <v/>
      </c>
      <c r="AX1956" s="191" t="str">
        <f ca="1">IF(ISNUMBER($A1956),INDIRECT(CONCATENATE("'Instrument List'!B",(MATCH(E1956,'Instrument List'!A:A,0))-0)),"")</f>
        <v/>
      </c>
      <c r="AY1956" s="191" t="str">
        <f ca="1">IF(ISNUMBER($A1956),INDIRECT(CONCATENATE("'Instrument List'!D",(MATCH(E1956,'Instrument List'!A:A,0))-0)),"")</f>
        <v/>
      </c>
      <c r="AZ1956" s="191" t="str">
        <f ca="1">IF(ISNUMBER($A1956),INDIRECT(CONCATENATE("'Instrument List'!C",(MATCH(E1956,'Instrument List'!A:A,0))-0)),"")</f>
        <v/>
      </c>
      <c r="BA1956" s="192" t="str">
        <f ca="1">IF(ISNUMBER(A1956),INDIRECT(CONCATENATE("'Instrument List'!E",(MATCH(E1956,'Instrument List'!A:A,0))-0)),"")</f>
        <v/>
      </c>
      <c r="BB1956" s="193" t="str">
        <f t="shared" si="691"/>
        <v/>
      </c>
      <c r="BC1956" s="193" t="str">
        <f t="shared" si="692"/>
        <v/>
      </c>
      <c r="BD1956" s="193" t="str">
        <f ca="1">IF(ISNUMBER(A1956),INDIRECT(CONCATENATE("'Instrument List'!F",(MATCH(E1956,'Instrument List'!A:A,0))-0)),"")</f>
        <v/>
      </c>
    </row>
    <row r="1957" spans="1:56">
      <c r="A1957" s="220" t="str">
        <f t="shared" si="672"/>
        <v/>
      </c>
      <c r="B1957" s="221"/>
      <c r="C1957" s="222"/>
      <c r="D1957" s="169"/>
      <c r="E1957" s="169"/>
      <c r="F1957" s="169"/>
      <c r="G1957" s="202"/>
      <c r="H1957" s="217"/>
      <c r="I1957" s="212"/>
      <c r="J1957" s="206"/>
      <c r="K1957" s="212"/>
      <c r="L1957" s="206"/>
      <c r="M1957" s="212"/>
      <c r="N1957" s="206"/>
      <c r="O1957" s="170" t="str">
        <f t="shared" si="673"/>
        <v/>
      </c>
      <c r="P1957" s="171"/>
      <c r="Q1957" s="171"/>
      <c r="R1957" s="171"/>
      <c r="S1957" s="172" t="str">
        <f t="shared" si="674"/>
        <v/>
      </c>
      <c r="T1957" s="172" t="str">
        <f t="shared" si="675"/>
        <v/>
      </c>
      <c r="U1957" s="171"/>
      <c r="V1957" s="171"/>
      <c r="W1957" s="173" t="str">
        <f t="shared" si="676"/>
        <v/>
      </c>
      <c r="X1957" s="173" t="str">
        <f t="shared" si="677"/>
        <v/>
      </c>
      <c r="Y1957" s="173" t="str">
        <f t="shared" si="678"/>
        <v/>
      </c>
      <c r="Z1957" s="171"/>
      <c r="AA1957" s="171"/>
      <c r="AB1957" s="171"/>
      <c r="AC1957" s="172" t="str">
        <f t="shared" si="679"/>
        <v/>
      </c>
      <c r="AD1957" s="172" t="str">
        <f t="shared" si="680"/>
        <v/>
      </c>
      <c r="AE1957" s="174"/>
      <c r="AF1957" s="175" t="str">
        <f t="shared" si="681"/>
        <v/>
      </c>
      <c r="AG1957" s="169"/>
      <c r="AH1957" s="171"/>
      <c r="AI1957" s="171"/>
      <c r="AJ1957" s="169"/>
      <c r="AK1957" s="176" t="str">
        <f t="shared" si="682"/>
        <v/>
      </c>
      <c r="AL1957" s="176" t="str">
        <f t="shared" si="683"/>
        <v/>
      </c>
      <c r="AM1957" s="176" t="str">
        <f t="shared" si="684"/>
        <v/>
      </c>
      <c r="AN1957" s="359" t="str">
        <f>IF(Overview!$K$17='Internal Calcs'!$P$22,IF(AK1957="","",AK1957),IF(Overview!$K$17='Internal Calcs'!$P$23,IF(AK1957="","",AK1957),IF(ISNUMBER(A1957),(IF(F1957="Short",G1957-H1957,H1957-G1957)*AZ1957-AX1957),"")))</f>
        <v/>
      </c>
      <c r="AO1957" s="401" t="str">
        <f>IF(Overview!$K$17='Internal Calcs'!$P$22,IF(AL1957="","",AL1957),IF(Overview!$K$17='Internal Calcs'!$P$23,IF(AL1957="","",AL1957),IF(ISNUMBER(A1957),IF(AL1957="",(IF(F1957="Short",G1957-H1957,H1957-G1957)*AZ1957-AX1957),(IF(F1957="Short",G1957-J1957,J1957-G1957)*AZ1957-AX1957)),"")))</f>
        <v/>
      </c>
      <c r="AP1957" s="359" t="str">
        <f>IF(Overview!$K$17='Internal Calcs'!$P$22,"",IF(Overview!$K$17='Internal Calcs'!$P$23,IF(AM1957="","",AM1957),IF(ISNUMBER(A1957),IF(AM1957="",(IF(F1957="Short",G1957-H1957,H1957-G1957)*AZ1957-AX1957),(IF(F1957="Short",G1957-L1957,L1957-G1957)*AZ1957-AX1957)),"")))</f>
        <v/>
      </c>
      <c r="AQ1957" s="176" t="str">
        <f t="shared" si="685"/>
        <v/>
      </c>
      <c r="AR1957" s="176" t="str">
        <f t="shared" si="686"/>
        <v/>
      </c>
      <c r="AS1957" s="176" t="str">
        <f t="shared" si="687"/>
        <v/>
      </c>
      <c r="AT1957" s="176" t="str">
        <f>IF(ISNUMBER(A1957),MAX($AS$2:AS1957)-AS1957,"")</f>
        <v/>
      </c>
      <c r="AU1957" s="177" t="str">
        <f t="shared" si="688"/>
        <v/>
      </c>
      <c r="AV1957" s="178" t="str">
        <f t="shared" si="689"/>
        <v/>
      </c>
      <c r="AW1957" s="178" t="str">
        <f t="shared" si="690"/>
        <v/>
      </c>
      <c r="AX1957" s="179" t="str">
        <f ca="1">IF(ISNUMBER($A1957),INDIRECT(CONCATENATE("'Instrument List'!B",(MATCH(E1957,'Instrument List'!A:A,0))-0)),"")</f>
        <v/>
      </c>
      <c r="AY1957" s="179" t="str">
        <f ca="1">IF(ISNUMBER($A1957),INDIRECT(CONCATENATE("'Instrument List'!D",(MATCH(E1957,'Instrument List'!A:A,0))-0)),"")</f>
        <v/>
      </c>
      <c r="AZ1957" s="179" t="str">
        <f ca="1">IF(ISNUMBER($A1957),INDIRECT(CONCATENATE("'Instrument List'!C",(MATCH(E1957,'Instrument List'!A:A,0))-0)),"")</f>
        <v/>
      </c>
      <c r="BA1957" s="180" t="str">
        <f ca="1">IF(ISNUMBER(A1957),INDIRECT(CONCATENATE("'Instrument List'!E",(MATCH(E1957,'Instrument List'!A:A,0))-0)),"")</f>
        <v/>
      </c>
      <c r="BB1957" s="181" t="str">
        <f t="shared" si="691"/>
        <v/>
      </c>
      <c r="BC1957" s="181" t="str">
        <f t="shared" si="692"/>
        <v/>
      </c>
      <c r="BD1957" s="181" t="str">
        <f ca="1">IF(ISNUMBER(A1957),INDIRECT(CONCATENATE("'Instrument List'!F",(MATCH(E1957,'Instrument List'!A:A,0))-0)),"")</f>
        <v/>
      </c>
    </row>
    <row r="1958" spans="1:56">
      <c r="A1958" s="223" t="str">
        <f t="shared" si="672"/>
        <v/>
      </c>
      <c r="B1958" s="224"/>
      <c r="C1958" s="225"/>
      <c r="D1958" s="182"/>
      <c r="E1958" s="182"/>
      <c r="F1958" s="182"/>
      <c r="G1958" s="203"/>
      <c r="H1958" s="218"/>
      <c r="I1958" s="213"/>
      <c r="J1958" s="207"/>
      <c r="K1958" s="213"/>
      <c r="L1958" s="207"/>
      <c r="M1958" s="213"/>
      <c r="N1958" s="207"/>
      <c r="O1958" s="183" t="str">
        <f t="shared" si="673"/>
        <v/>
      </c>
      <c r="P1958" s="184"/>
      <c r="Q1958" s="184"/>
      <c r="R1958" s="275"/>
      <c r="S1958" s="185" t="str">
        <f t="shared" si="674"/>
        <v/>
      </c>
      <c r="T1958" s="185" t="str">
        <f t="shared" si="675"/>
        <v/>
      </c>
      <c r="U1958" s="275"/>
      <c r="V1958" s="275"/>
      <c r="W1958" s="276" t="str">
        <f t="shared" si="676"/>
        <v/>
      </c>
      <c r="X1958" s="276" t="str">
        <f t="shared" si="677"/>
        <v/>
      </c>
      <c r="Y1958" s="276" t="str">
        <f t="shared" si="678"/>
        <v/>
      </c>
      <c r="Z1958" s="275"/>
      <c r="AA1958" s="184"/>
      <c r="AB1958" s="184"/>
      <c r="AC1958" s="185" t="str">
        <f t="shared" si="679"/>
        <v/>
      </c>
      <c r="AD1958" s="185" t="str">
        <f t="shared" si="680"/>
        <v/>
      </c>
      <c r="AE1958" s="186"/>
      <c r="AF1958" s="187" t="str">
        <f t="shared" si="681"/>
        <v/>
      </c>
      <c r="AG1958" s="182"/>
      <c r="AH1958" s="184"/>
      <c r="AI1958" s="184"/>
      <c r="AJ1958" s="182"/>
      <c r="AK1958" s="188" t="str">
        <f t="shared" si="682"/>
        <v/>
      </c>
      <c r="AL1958" s="188" t="str">
        <f t="shared" si="683"/>
        <v/>
      </c>
      <c r="AM1958" s="188" t="str">
        <f t="shared" si="684"/>
        <v/>
      </c>
      <c r="AN1958" s="359" t="str">
        <f>IF(Overview!$K$17='Internal Calcs'!$P$22,IF(AK1958="","",AK1958),IF(Overview!$K$17='Internal Calcs'!$P$23,IF(AK1958="","",AK1958),IF(ISNUMBER(A1958),(IF(F1958="Short",G1958-H1958,H1958-G1958)*AZ1958-AX1958),"")))</f>
        <v/>
      </c>
      <c r="AO1958" s="401" t="str">
        <f>IF(Overview!$K$17='Internal Calcs'!$P$22,IF(AL1958="","",AL1958),IF(Overview!$K$17='Internal Calcs'!$P$23,IF(AL1958="","",AL1958),IF(ISNUMBER(A1958),IF(AL1958="",(IF(F1958="Short",G1958-H1958,H1958-G1958)*AZ1958-AX1958),(IF(F1958="Short",G1958-J1958,J1958-G1958)*AZ1958-AX1958)),"")))</f>
        <v/>
      </c>
      <c r="AP1958" s="359" t="str">
        <f>IF(Overview!$K$17='Internal Calcs'!$P$22,"",IF(Overview!$K$17='Internal Calcs'!$P$23,IF(AM1958="","",AM1958),IF(ISNUMBER(A1958),IF(AM1958="",(IF(F1958="Short",G1958-H1958,H1958-G1958)*AZ1958-AX1958),(IF(F1958="Short",G1958-L1958,L1958-G1958)*AZ1958-AX1958)),"")))</f>
        <v/>
      </c>
      <c r="AQ1958" s="188" t="str">
        <f t="shared" si="685"/>
        <v/>
      </c>
      <c r="AR1958" s="188" t="str">
        <f t="shared" si="686"/>
        <v/>
      </c>
      <c r="AS1958" s="188" t="str">
        <f t="shared" si="687"/>
        <v/>
      </c>
      <c r="AT1958" s="188" t="str">
        <f>IF(ISNUMBER(A1958),MAX($AS$2:AS1958)-AS1958,"")</f>
        <v/>
      </c>
      <c r="AU1958" s="189" t="str">
        <f t="shared" si="688"/>
        <v/>
      </c>
      <c r="AV1958" s="190" t="str">
        <f t="shared" si="689"/>
        <v/>
      </c>
      <c r="AW1958" s="190" t="str">
        <f t="shared" si="690"/>
        <v/>
      </c>
      <c r="AX1958" s="191" t="str">
        <f ca="1">IF(ISNUMBER($A1958),INDIRECT(CONCATENATE("'Instrument List'!B",(MATCH(E1958,'Instrument List'!A:A,0))-0)),"")</f>
        <v/>
      </c>
      <c r="AY1958" s="191" t="str">
        <f ca="1">IF(ISNUMBER($A1958),INDIRECT(CONCATENATE("'Instrument List'!D",(MATCH(E1958,'Instrument List'!A:A,0))-0)),"")</f>
        <v/>
      </c>
      <c r="AZ1958" s="191" t="str">
        <f ca="1">IF(ISNUMBER($A1958),INDIRECT(CONCATENATE("'Instrument List'!C",(MATCH(E1958,'Instrument List'!A:A,0))-0)),"")</f>
        <v/>
      </c>
      <c r="BA1958" s="192" t="str">
        <f ca="1">IF(ISNUMBER(A1958),INDIRECT(CONCATENATE("'Instrument List'!E",(MATCH(E1958,'Instrument List'!A:A,0))-0)),"")</f>
        <v/>
      </c>
      <c r="BB1958" s="193" t="str">
        <f t="shared" si="691"/>
        <v/>
      </c>
      <c r="BC1958" s="193" t="str">
        <f t="shared" si="692"/>
        <v/>
      </c>
      <c r="BD1958" s="193" t="str">
        <f ca="1">IF(ISNUMBER(A1958),INDIRECT(CONCATENATE("'Instrument List'!F",(MATCH(E1958,'Instrument List'!A:A,0))-0)),"")</f>
        <v/>
      </c>
    </row>
    <row r="1959" spans="1:56">
      <c r="A1959" s="220" t="str">
        <f t="shared" si="672"/>
        <v/>
      </c>
      <c r="B1959" s="221"/>
      <c r="C1959" s="222"/>
      <c r="D1959" s="169"/>
      <c r="E1959" s="169"/>
      <c r="F1959" s="169"/>
      <c r="G1959" s="202"/>
      <c r="H1959" s="217"/>
      <c r="I1959" s="212"/>
      <c r="J1959" s="206"/>
      <c r="K1959" s="212"/>
      <c r="L1959" s="206"/>
      <c r="M1959" s="212"/>
      <c r="N1959" s="206"/>
      <c r="O1959" s="170" t="str">
        <f t="shared" si="673"/>
        <v/>
      </c>
      <c r="P1959" s="171"/>
      <c r="Q1959" s="171"/>
      <c r="R1959" s="171"/>
      <c r="S1959" s="172" t="str">
        <f t="shared" si="674"/>
        <v/>
      </c>
      <c r="T1959" s="172" t="str">
        <f t="shared" si="675"/>
        <v/>
      </c>
      <c r="U1959" s="171"/>
      <c r="V1959" s="171"/>
      <c r="W1959" s="173" t="str">
        <f t="shared" si="676"/>
        <v/>
      </c>
      <c r="X1959" s="173" t="str">
        <f t="shared" si="677"/>
        <v/>
      </c>
      <c r="Y1959" s="173" t="str">
        <f t="shared" si="678"/>
        <v/>
      </c>
      <c r="Z1959" s="171"/>
      <c r="AA1959" s="171"/>
      <c r="AB1959" s="171"/>
      <c r="AC1959" s="172" t="str">
        <f t="shared" si="679"/>
        <v/>
      </c>
      <c r="AD1959" s="172" t="str">
        <f t="shared" si="680"/>
        <v/>
      </c>
      <c r="AE1959" s="174"/>
      <c r="AF1959" s="175" t="str">
        <f t="shared" si="681"/>
        <v/>
      </c>
      <c r="AG1959" s="169"/>
      <c r="AH1959" s="171"/>
      <c r="AI1959" s="171"/>
      <c r="AJ1959" s="169"/>
      <c r="AK1959" s="176" t="str">
        <f t="shared" si="682"/>
        <v/>
      </c>
      <c r="AL1959" s="176" t="str">
        <f t="shared" si="683"/>
        <v/>
      </c>
      <c r="AM1959" s="176" t="str">
        <f t="shared" si="684"/>
        <v/>
      </c>
      <c r="AN1959" s="359" t="str">
        <f>IF(Overview!$K$17='Internal Calcs'!$P$22,IF(AK1959="","",AK1959),IF(Overview!$K$17='Internal Calcs'!$P$23,IF(AK1959="","",AK1959),IF(ISNUMBER(A1959),(IF(F1959="Short",G1959-H1959,H1959-G1959)*AZ1959-AX1959),"")))</f>
        <v/>
      </c>
      <c r="AO1959" s="401" t="str">
        <f>IF(Overview!$K$17='Internal Calcs'!$P$22,IF(AL1959="","",AL1959),IF(Overview!$K$17='Internal Calcs'!$P$23,IF(AL1959="","",AL1959),IF(ISNUMBER(A1959),IF(AL1959="",(IF(F1959="Short",G1959-H1959,H1959-G1959)*AZ1959-AX1959),(IF(F1959="Short",G1959-J1959,J1959-G1959)*AZ1959-AX1959)),"")))</f>
        <v/>
      </c>
      <c r="AP1959" s="359" t="str">
        <f>IF(Overview!$K$17='Internal Calcs'!$P$22,"",IF(Overview!$K$17='Internal Calcs'!$P$23,IF(AM1959="","",AM1959),IF(ISNUMBER(A1959),IF(AM1959="",(IF(F1959="Short",G1959-H1959,H1959-G1959)*AZ1959-AX1959),(IF(F1959="Short",G1959-L1959,L1959-G1959)*AZ1959-AX1959)),"")))</f>
        <v/>
      </c>
      <c r="AQ1959" s="176" t="str">
        <f t="shared" si="685"/>
        <v/>
      </c>
      <c r="AR1959" s="176" t="str">
        <f t="shared" si="686"/>
        <v/>
      </c>
      <c r="AS1959" s="176" t="str">
        <f t="shared" si="687"/>
        <v/>
      </c>
      <c r="AT1959" s="176" t="str">
        <f>IF(ISNUMBER(A1959),MAX($AS$2:AS1959)-AS1959,"")</f>
        <v/>
      </c>
      <c r="AU1959" s="177" t="str">
        <f t="shared" si="688"/>
        <v/>
      </c>
      <c r="AV1959" s="178" t="str">
        <f t="shared" si="689"/>
        <v/>
      </c>
      <c r="AW1959" s="178" t="str">
        <f t="shared" si="690"/>
        <v/>
      </c>
      <c r="AX1959" s="179" t="str">
        <f ca="1">IF(ISNUMBER($A1959),INDIRECT(CONCATENATE("'Instrument List'!B",(MATCH(E1959,'Instrument List'!A:A,0))-0)),"")</f>
        <v/>
      </c>
      <c r="AY1959" s="179" t="str">
        <f ca="1">IF(ISNUMBER($A1959),INDIRECT(CONCATENATE("'Instrument List'!D",(MATCH(E1959,'Instrument List'!A:A,0))-0)),"")</f>
        <v/>
      </c>
      <c r="AZ1959" s="179" t="str">
        <f ca="1">IF(ISNUMBER($A1959),INDIRECT(CONCATENATE("'Instrument List'!C",(MATCH(E1959,'Instrument List'!A:A,0))-0)),"")</f>
        <v/>
      </c>
      <c r="BA1959" s="180" t="str">
        <f ca="1">IF(ISNUMBER(A1959),INDIRECT(CONCATENATE("'Instrument List'!E",(MATCH(E1959,'Instrument List'!A:A,0))-0)),"")</f>
        <v/>
      </c>
      <c r="BB1959" s="181" t="str">
        <f t="shared" si="691"/>
        <v/>
      </c>
      <c r="BC1959" s="181" t="str">
        <f t="shared" si="692"/>
        <v/>
      </c>
      <c r="BD1959" s="181" t="str">
        <f ca="1">IF(ISNUMBER(A1959),INDIRECT(CONCATENATE("'Instrument List'!F",(MATCH(E1959,'Instrument List'!A:A,0))-0)),"")</f>
        <v/>
      </c>
    </row>
    <row r="1960" spans="1:56">
      <c r="A1960" s="223" t="str">
        <f t="shared" si="672"/>
        <v/>
      </c>
      <c r="B1960" s="224"/>
      <c r="C1960" s="225"/>
      <c r="D1960" s="182"/>
      <c r="E1960" s="182"/>
      <c r="F1960" s="182"/>
      <c r="G1960" s="203"/>
      <c r="H1960" s="218"/>
      <c r="I1960" s="213"/>
      <c r="J1960" s="207"/>
      <c r="K1960" s="213"/>
      <c r="L1960" s="207"/>
      <c r="M1960" s="213"/>
      <c r="N1960" s="207"/>
      <c r="O1960" s="183" t="str">
        <f t="shared" si="673"/>
        <v/>
      </c>
      <c r="P1960" s="184"/>
      <c r="Q1960" s="184"/>
      <c r="R1960" s="275"/>
      <c r="S1960" s="185" t="str">
        <f t="shared" si="674"/>
        <v/>
      </c>
      <c r="T1960" s="185" t="str">
        <f t="shared" si="675"/>
        <v/>
      </c>
      <c r="U1960" s="275"/>
      <c r="V1960" s="275"/>
      <c r="W1960" s="276" t="str">
        <f t="shared" si="676"/>
        <v/>
      </c>
      <c r="X1960" s="276" t="str">
        <f t="shared" si="677"/>
        <v/>
      </c>
      <c r="Y1960" s="276" t="str">
        <f t="shared" si="678"/>
        <v/>
      </c>
      <c r="Z1960" s="275"/>
      <c r="AA1960" s="184"/>
      <c r="AB1960" s="184"/>
      <c r="AC1960" s="185" t="str">
        <f t="shared" si="679"/>
        <v/>
      </c>
      <c r="AD1960" s="185" t="str">
        <f t="shared" si="680"/>
        <v/>
      </c>
      <c r="AE1960" s="186"/>
      <c r="AF1960" s="187" t="str">
        <f t="shared" si="681"/>
        <v/>
      </c>
      <c r="AG1960" s="182"/>
      <c r="AH1960" s="184"/>
      <c r="AI1960" s="184"/>
      <c r="AJ1960" s="182"/>
      <c r="AK1960" s="188" t="str">
        <f t="shared" si="682"/>
        <v/>
      </c>
      <c r="AL1960" s="188" t="str">
        <f t="shared" si="683"/>
        <v/>
      </c>
      <c r="AM1960" s="188" t="str">
        <f t="shared" si="684"/>
        <v/>
      </c>
      <c r="AN1960" s="359" t="str">
        <f>IF(Overview!$K$17='Internal Calcs'!$P$22,IF(AK1960="","",AK1960),IF(Overview!$K$17='Internal Calcs'!$P$23,IF(AK1960="","",AK1960),IF(ISNUMBER(A1960),(IF(F1960="Short",G1960-H1960,H1960-G1960)*AZ1960-AX1960),"")))</f>
        <v/>
      </c>
      <c r="AO1960" s="401" t="str">
        <f>IF(Overview!$K$17='Internal Calcs'!$P$22,IF(AL1960="","",AL1960),IF(Overview!$K$17='Internal Calcs'!$P$23,IF(AL1960="","",AL1960),IF(ISNUMBER(A1960),IF(AL1960="",(IF(F1960="Short",G1960-H1960,H1960-G1960)*AZ1960-AX1960),(IF(F1960="Short",G1960-J1960,J1960-G1960)*AZ1960-AX1960)),"")))</f>
        <v/>
      </c>
      <c r="AP1960" s="359" t="str">
        <f>IF(Overview!$K$17='Internal Calcs'!$P$22,"",IF(Overview!$K$17='Internal Calcs'!$P$23,IF(AM1960="","",AM1960),IF(ISNUMBER(A1960),IF(AM1960="",(IF(F1960="Short",G1960-H1960,H1960-G1960)*AZ1960-AX1960),(IF(F1960="Short",G1960-L1960,L1960-G1960)*AZ1960-AX1960)),"")))</f>
        <v/>
      </c>
      <c r="AQ1960" s="188" t="str">
        <f t="shared" si="685"/>
        <v/>
      </c>
      <c r="AR1960" s="188" t="str">
        <f t="shared" si="686"/>
        <v/>
      </c>
      <c r="AS1960" s="188" t="str">
        <f t="shared" si="687"/>
        <v/>
      </c>
      <c r="AT1960" s="188" t="str">
        <f>IF(ISNUMBER(A1960),MAX($AS$2:AS1960)-AS1960,"")</f>
        <v/>
      </c>
      <c r="AU1960" s="189" t="str">
        <f t="shared" si="688"/>
        <v/>
      </c>
      <c r="AV1960" s="190" t="str">
        <f t="shared" si="689"/>
        <v/>
      </c>
      <c r="AW1960" s="190" t="str">
        <f t="shared" si="690"/>
        <v/>
      </c>
      <c r="AX1960" s="191" t="str">
        <f ca="1">IF(ISNUMBER($A1960),INDIRECT(CONCATENATE("'Instrument List'!B",(MATCH(E1960,'Instrument List'!A:A,0))-0)),"")</f>
        <v/>
      </c>
      <c r="AY1960" s="191" t="str">
        <f ca="1">IF(ISNUMBER($A1960),INDIRECT(CONCATENATE("'Instrument List'!D",(MATCH(E1960,'Instrument List'!A:A,0))-0)),"")</f>
        <v/>
      </c>
      <c r="AZ1960" s="191" t="str">
        <f ca="1">IF(ISNUMBER($A1960),INDIRECT(CONCATENATE("'Instrument List'!C",(MATCH(E1960,'Instrument List'!A:A,0))-0)),"")</f>
        <v/>
      </c>
      <c r="BA1960" s="192" t="str">
        <f ca="1">IF(ISNUMBER(A1960),INDIRECT(CONCATENATE("'Instrument List'!E",(MATCH(E1960,'Instrument List'!A:A,0))-0)),"")</f>
        <v/>
      </c>
      <c r="BB1960" s="193" t="str">
        <f t="shared" si="691"/>
        <v/>
      </c>
      <c r="BC1960" s="193" t="str">
        <f t="shared" si="692"/>
        <v/>
      </c>
      <c r="BD1960" s="193" t="str">
        <f ca="1">IF(ISNUMBER(A1960),INDIRECT(CONCATENATE("'Instrument List'!F",(MATCH(E1960,'Instrument List'!A:A,0))-0)),"")</f>
        <v/>
      </c>
    </row>
    <row r="1961" spans="1:56">
      <c r="A1961" s="220" t="str">
        <f t="shared" si="672"/>
        <v/>
      </c>
      <c r="B1961" s="221"/>
      <c r="C1961" s="222"/>
      <c r="D1961" s="169"/>
      <c r="E1961" s="169"/>
      <c r="F1961" s="169"/>
      <c r="G1961" s="202"/>
      <c r="H1961" s="217"/>
      <c r="I1961" s="212"/>
      <c r="J1961" s="206"/>
      <c r="K1961" s="212"/>
      <c r="L1961" s="206"/>
      <c r="M1961" s="212"/>
      <c r="N1961" s="206"/>
      <c r="O1961" s="170" t="str">
        <f t="shared" si="673"/>
        <v/>
      </c>
      <c r="P1961" s="171"/>
      <c r="Q1961" s="171"/>
      <c r="R1961" s="171"/>
      <c r="S1961" s="172" t="str">
        <f t="shared" si="674"/>
        <v/>
      </c>
      <c r="T1961" s="172" t="str">
        <f t="shared" si="675"/>
        <v/>
      </c>
      <c r="U1961" s="171"/>
      <c r="V1961" s="171"/>
      <c r="W1961" s="173" t="str">
        <f t="shared" si="676"/>
        <v/>
      </c>
      <c r="X1961" s="173" t="str">
        <f t="shared" si="677"/>
        <v/>
      </c>
      <c r="Y1961" s="173" t="str">
        <f t="shared" si="678"/>
        <v/>
      </c>
      <c r="Z1961" s="171"/>
      <c r="AA1961" s="171"/>
      <c r="AB1961" s="171"/>
      <c r="AC1961" s="172" t="str">
        <f t="shared" si="679"/>
        <v/>
      </c>
      <c r="AD1961" s="172" t="str">
        <f t="shared" si="680"/>
        <v/>
      </c>
      <c r="AE1961" s="174"/>
      <c r="AF1961" s="175" t="str">
        <f t="shared" si="681"/>
        <v/>
      </c>
      <c r="AG1961" s="169"/>
      <c r="AH1961" s="171"/>
      <c r="AI1961" s="171"/>
      <c r="AJ1961" s="169"/>
      <c r="AK1961" s="176" t="str">
        <f t="shared" si="682"/>
        <v/>
      </c>
      <c r="AL1961" s="176" t="str">
        <f t="shared" si="683"/>
        <v/>
      </c>
      <c r="AM1961" s="176" t="str">
        <f t="shared" si="684"/>
        <v/>
      </c>
      <c r="AN1961" s="359" t="str">
        <f>IF(Overview!$K$17='Internal Calcs'!$P$22,IF(AK1961="","",AK1961),IF(Overview!$K$17='Internal Calcs'!$P$23,IF(AK1961="","",AK1961),IF(ISNUMBER(A1961),(IF(F1961="Short",G1961-H1961,H1961-G1961)*AZ1961-AX1961),"")))</f>
        <v/>
      </c>
      <c r="AO1961" s="401" t="str">
        <f>IF(Overview!$K$17='Internal Calcs'!$P$22,IF(AL1961="","",AL1961),IF(Overview!$K$17='Internal Calcs'!$P$23,IF(AL1961="","",AL1961),IF(ISNUMBER(A1961),IF(AL1961="",(IF(F1961="Short",G1961-H1961,H1961-G1961)*AZ1961-AX1961),(IF(F1961="Short",G1961-J1961,J1961-G1961)*AZ1961-AX1961)),"")))</f>
        <v/>
      </c>
      <c r="AP1961" s="359" t="str">
        <f>IF(Overview!$K$17='Internal Calcs'!$P$22,"",IF(Overview!$K$17='Internal Calcs'!$P$23,IF(AM1961="","",AM1961),IF(ISNUMBER(A1961),IF(AM1961="",(IF(F1961="Short",G1961-H1961,H1961-G1961)*AZ1961-AX1961),(IF(F1961="Short",G1961-L1961,L1961-G1961)*AZ1961-AX1961)),"")))</f>
        <v/>
      </c>
      <c r="AQ1961" s="176" t="str">
        <f t="shared" si="685"/>
        <v/>
      </c>
      <c r="AR1961" s="176" t="str">
        <f t="shared" si="686"/>
        <v/>
      </c>
      <c r="AS1961" s="176" t="str">
        <f t="shared" si="687"/>
        <v/>
      </c>
      <c r="AT1961" s="176" t="str">
        <f>IF(ISNUMBER(A1961),MAX($AS$2:AS1961)-AS1961,"")</f>
        <v/>
      </c>
      <c r="AU1961" s="177" t="str">
        <f t="shared" si="688"/>
        <v/>
      </c>
      <c r="AV1961" s="178" t="str">
        <f t="shared" si="689"/>
        <v/>
      </c>
      <c r="AW1961" s="178" t="str">
        <f t="shared" si="690"/>
        <v/>
      </c>
      <c r="AX1961" s="179" t="str">
        <f ca="1">IF(ISNUMBER($A1961),INDIRECT(CONCATENATE("'Instrument List'!B",(MATCH(E1961,'Instrument List'!A:A,0))-0)),"")</f>
        <v/>
      </c>
      <c r="AY1961" s="179" t="str">
        <f ca="1">IF(ISNUMBER($A1961),INDIRECT(CONCATENATE("'Instrument List'!D",(MATCH(E1961,'Instrument List'!A:A,0))-0)),"")</f>
        <v/>
      </c>
      <c r="AZ1961" s="179" t="str">
        <f ca="1">IF(ISNUMBER($A1961),INDIRECT(CONCATENATE("'Instrument List'!C",(MATCH(E1961,'Instrument List'!A:A,0))-0)),"")</f>
        <v/>
      </c>
      <c r="BA1961" s="180" t="str">
        <f ca="1">IF(ISNUMBER(A1961),INDIRECT(CONCATENATE("'Instrument List'!E",(MATCH(E1961,'Instrument List'!A:A,0))-0)),"")</f>
        <v/>
      </c>
      <c r="BB1961" s="181" t="str">
        <f t="shared" si="691"/>
        <v/>
      </c>
      <c r="BC1961" s="181" t="str">
        <f t="shared" si="692"/>
        <v/>
      </c>
      <c r="BD1961" s="181" t="str">
        <f ca="1">IF(ISNUMBER(A1961),INDIRECT(CONCATENATE("'Instrument List'!F",(MATCH(E1961,'Instrument List'!A:A,0))-0)),"")</f>
        <v/>
      </c>
    </row>
    <row r="1962" spans="1:56">
      <c r="A1962" s="223" t="str">
        <f t="shared" si="672"/>
        <v/>
      </c>
      <c r="B1962" s="224"/>
      <c r="C1962" s="225"/>
      <c r="D1962" s="182"/>
      <c r="E1962" s="182"/>
      <c r="F1962" s="182"/>
      <c r="G1962" s="203"/>
      <c r="H1962" s="218"/>
      <c r="I1962" s="213"/>
      <c r="J1962" s="207"/>
      <c r="K1962" s="213"/>
      <c r="L1962" s="207"/>
      <c r="M1962" s="213"/>
      <c r="N1962" s="207"/>
      <c r="O1962" s="183" t="str">
        <f t="shared" si="673"/>
        <v/>
      </c>
      <c r="P1962" s="184"/>
      <c r="Q1962" s="184"/>
      <c r="R1962" s="275"/>
      <c r="S1962" s="185" t="str">
        <f t="shared" si="674"/>
        <v/>
      </c>
      <c r="T1962" s="185" t="str">
        <f t="shared" si="675"/>
        <v/>
      </c>
      <c r="U1962" s="275"/>
      <c r="V1962" s="275"/>
      <c r="W1962" s="276" t="str">
        <f t="shared" si="676"/>
        <v/>
      </c>
      <c r="X1962" s="276" t="str">
        <f t="shared" si="677"/>
        <v/>
      </c>
      <c r="Y1962" s="276" t="str">
        <f t="shared" si="678"/>
        <v/>
      </c>
      <c r="Z1962" s="275"/>
      <c r="AA1962" s="184"/>
      <c r="AB1962" s="184"/>
      <c r="AC1962" s="185" t="str">
        <f t="shared" si="679"/>
        <v/>
      </c>
      <c r="AD1962" s="185" t="str">
        <f t="shared" si="680"/>
        <v/>
      </c>
      <c r="AE1962" s="186"/>
      <c r="AF1962" s="187" t="str">
        <f t="shared" si="681"/>
        <v/>
      </c>
      <c r="AG1962" s="182"/>
      <c r="AH1962" s="184"/>
      <c r="AI1962" s="184"/>
      <c r="AJ1962" s="182"/>
      <c r="AK1962" s="188" t="str">
        <f t="shared" si="682"/>
        <v/>
      </c>
      <c r="AL1962" s="188" t="str">
        <f t="shared" si="683"/>
        <v/>
      </c>
      <c r="AM1962" s="188" t="str">
        <f t="shared" si="684"/>
        <v/>
      </c>
      <c r="AN1962" s="359" t="str">
        <f>IF(Overview!$K$17='Internal Calcs'!$P$22,IF(AK1962="","",AK1962),IF(Overview!$K$17='Internal Calcs'!$P$23,IF(AK1962="","",AK1962),IF(ISNUMBER(A1962),(IF(F1962="Short",G1962-H1962,H1962-G1962)*AZ1962-AX1962),"")))</f>
        <v/>
      </c>
      <c r="AO1962" s="401" t="str">
        <f>IF(Overview!$K$17='Internal Calcs'!$P$22,IF(AL1962="","",AL1962),IF(Overview!$K$17='Internal Calcs'!$P$23,IF(AL1962="","",AL1962),IF(ISNUMBER(A1962),IF(AL1962="",(IF(F1962="Short",G1962-H1962,H1962-G1962)*AZ1962-AX1962),(IF(F1962="Short",G1962-J1962,J1962-G1962)*AZ1962-AX1962)),"")))</f>
        <v/>
      </c>
      <c r="AP1962" s="359" t="str">
        <f>IF(Overview!$K$17='Internal Calcs'!$P$22,"",IF(Overview!$K$17='Internal Calcs'!$P$23,IF(AM1962="","",AM1962),IF(ISNUMBER(A1962),IF(AM1962="",(IF(F1962="Short",G1962-H1962,H1962-G1962)*AZ1962-AX1962),(IF(F1962="Short",G1962-L1962,L1962-G1962)*AZ1962-AX1962)),"")))</f>
        <v/>
      </c>
      <c r="AQ1962" s="188" t="str">
        <f t="shared" si="685"/>
        <v/>
      </c>
      <c r="AR1962" s="188" t="str">
        <f t="shared" si="686"/>
        <v/>
      </c>
      <c r="AS1962" s="188" t="str">
        <f t="shared" si="687"/>
        <v/>
      </c>
      <c r="AT1962" s="188" t="str">
        <f>IF(ISNUMBER(A1962),MAX($AS$2:AS1962)-AS1962,"")</f>
        <v/>
      </c>
      <c r="AU1962" s="189" t="str">
        <f t="shared" si="688"/>
        <v/>
      </c>
      <c r="AV1962" s="190" t="str">
        <f t="shared" si="689"/>
        <v/>
      </c>
      <c r="AW1962" s="190" t="str">
        <f t="shared" si="690"/>
        <v/>
      </c>
      <c r="AX1962" s="191" t="str">
        <f ca="1">IF(ISNUMBER($A1962),INDIRECT(CONCATENATE("'Instrument List'!B",(MATCH(E1962,'Instrument List'!A:A,0))-0)),"")</f>
        <v/>
      </c>
      <c r="AY1962" s="191" t="str">
        <f ca="1">IF(ISNUMBER($A1962),INDIRECT(CONCATENATE("'Instrument List'!D",(MATCH(E1962,'Instrument List'!A:A,0))-0)),"")</f>
        <v/>
      </c>
      <c r="AZ1962" s="191" t="str">
        <f ca="1">IF(ISNUMBER($A1962),INDIRECT(CONCATENATE("'Instrument List'!C",(MATCH(E1962,'Instrument List'!A:A,0))-0)),"")</f>
        <v/>
      </c>
      <c r="BA1962" s="192" t="str">
        <f ca="1">IF(ISNUMBER(A1962),INDIRECT(CONCATENATE("'Instrument List'!E",(MATCH(E1962,'Instrument List'!A:A,0))-0)),"")</f>
        <v/>
      </c>
      <c r="BB1962" s="193" t="str">
        <f t="shared" si="691"/>
        <v/>
      </c>
      <c r="BC1962" s="193" t="str">
        <f t="shared" si="692"/>
        <v/>
      </c>
      <c r="BD1962" s="193" t="str">
        <f ca="1">IF(ISNUMBER(A1962),INDIRECT(CONCATENATE("'Instrument List'!F",(MATCH(E1962,'Instrument List'!A:A,0))-0)),"")</f>
        <v/>
      </c>
    </row>
    <row r="1963" spans="1:56">
      <c r="A1963" s="220" t="str">
        <f t="shared" si="672"/>
        <v/>
      </c>
      <c r="B1963" s="221"/>
      <c r="C1963" s="222"/>
      <c r="D1963" s="169"/>
      <c r="E1963" s="169"/>
      <c r="F1963" s="169"/>
      <c r="G1963" s="202"/>
      <c r="H1963" s="217"/>
      <c r="I1963" s="212"/>
      <c r="J1963" s="206"/>
      <c r="K1963" s="212"/>
      <c r="L1963" s="206"/>
      <c r="M1963" s="212"/>
      <c r="N1963" s="206"/>
      <c r="O1963" s="170" t="str">
        <f t="shared" si="673"/>
        <v/>
      </c>
      <c r="P1963" s="171"/>
      <c r="Q1963" s="171"/>
      <c r="R1963" s="171"/>
      <c r="S1963" s="172" t="str">
        <f t="shared" si="674"/>
        <v/>
      </c>
      <c r="T1963" s="172" t="str">
        <f t="shared" si="675"/>
        <v/>
      </c>
      <c r="U1963" s="171"/>
      <c r="V1963" s="171"/>
      <c r="W1963" s="173" t="str">
        <f t="shared" si="676"/>
        <v/>
      </c>
      <c r="X1963" s="173" t="str">
        <f t="shared" si="677"/>
        <v/>
      </c>
      <c r="Y1963" s="173" t="str">
        <f t="shared" si="678"/>
        <v/>
      </c>
      <c r="Z1963" s="171"/>
      <c r="AA1963" s="171"/>
      <c r="AB1963" s="171"/>
      <c r="AC1963" s="172" t="str">
        <f t="shared" si="679"/>
        <v/>
      </c>
      <c r="AD1963" s="172" t="str">
        <f t="shared" si="680"/>
        <v/>
      </c>
      <c r="AE1963" s="174"/>
      <c r="AF1963" s="175" t="str">
        <f t="shared" si="681"/>
        <v/>
      </c>
      <c r="AG1963" s="169"/>
      <c r="AH1963" s="171"/>
      <c r="AI1963" s="171"/>
      <c r="AJ1963" s="169"/>
      <c r="AK1963" s="176" t="str">
        <f t="shared" si="682"/>
        <v/>
      </c>
      <c r="AL1963" s="176" t="str">
        <f t="shared" si="683"/>
        <v/>
      </c>
      <c r="AM1963" s="176" t="str">
        <f t="shared" si="684"/>
        <v/>
      </c>
      <c r="AN1963" s="359" t="str">
        <f>IF(Overview!$K$17='Internal Calcs'!$P$22,IF(AK1963="","",AK1963),IF(Overview!$K$17='Internal Calcs'!$P$23,IF(AK1963="","",AK1963),IF(ISNUMBER(A1963),(IF(F1963="Short",G1963-H1963,H1963-G1963)*AZ1963-AX1963),"")))</f>
        <v/>
      </c>
      <c r="AO1963" s="401" t="str">
        <f>IF(Overview!$K$17='Internal Calcs'!$P$22,IF(AL1963="","",AL1963),IF(Overview!$K$17='Internal Calcs'!$P$23,IF(AL1963="","",AL1963),IF(ISNUMBER(A1963),IF(AL1963="",(IF(F1963="Short",G1963-H1963,H1963-G1963)*AZ1963-AX1963),(IF(F1963="Short",G1963-J1963,J1963-G1963)*AZ1963-AX1963)),"")))</f>
        <v/>
      </c>
      <c r="AP1963" s="359" t="str">
        <f>IF(Overview!$K$17='Internal Calcs'!$P$22,"",IF(Overview!$K$17='Internal Calcs'!$P$23,IF(AM1963="","",AM1963),IF(ISNUMBER(A1963),IF(AM1963="",(IF(F1963="Short",G1963-H1963,H1963-G1963)*AZ1963-AX1963),(IF(F1963="Short",G1963-L1963,L1963-G1963)*AZ1963-AX1963)),"")))</f>
        <v/>
      </c>
      <c r="AQ1963" s="176" t="str">
        <f t="shared" si="685"/>
        <v/>
      </c>
      <c r="AR1963" s="176" t="str">
        <f t="shared" si="686"/>
        <v/>
      </c>
      <c r="AS1963" s="176" t="str">
        <f t="shared" si="687"/>
        <v/>
      </c>
      <c r="AT1963" s="176" t="str">
        <f>IF(ISNUMBER(A1963),MAX($AS$2:AS1963)-AS1963,"")</f>
        <v/>
      </c>
      <c r="AU1963" s="177" t="str">
        <f t="shared" si="688"/>
        <v/>
      </c>
      <c r="AV1963" s="178" t="str">
        <f t="shared" si="689"/>
        <v/>
      </c>
      <c r="AW1963" s="178" t="str">
        <f t="shared" si="690"/>
        <v/>
      </c>
      <c r="AX1963" s="179" t="str">
        <f ca="1">IF(ISNUMBER($A1963),INDIRECT(CONCATENATE("'Instrument List'!B",(MATCH(E1963,'Instrument List'!A:A,0))-0)),"")</f>
        <v/>
      </c>
      <c r="AY1963" s="179" t="str">
        <f ca="1">IF(ISNUMBER($A1963),INDIRECT(CONCATENATE("'Instrument List'!D",(MATCH(E1963,'Instrument List'!A:A,0))-0)),"")</f>
        <v/>
      </c>
      <c r="AZ1963" s="179" t="str">
        <f ca="1">IF(ISNUMBER($A1963),INDIRECT(CONCATENATE("'Instrument List'!C",(MATCH(E1963,'Instrument List'!A:A,0))-0)),"")</f>
        <v/>
      </c>
      <c r="BA1963" s="180" t="str">
        <f ca="1">IF(ISNUMBER(A1963),INDIRECT(CONCATENATE("'Instrument List'!E",(MATCH(E1963,'Instrument List'!A:A,0))-0)),"")</f>
        <v/>
      </c>
      <c r="BB1963" s="181" t="str">
        <f t="shared" si="691"/>
        <v/>
      </c>
      <c r="BC1963" s="181" t="str">
        <f t="shared" si="692"/>
        <v/>
      </c>
      <c r="BD1963" s="181" t="str">
        <f ca="1">IF(ISNUMBER(A1963),INDIRECT(CONCATENATE("'Instrument List'!F",(MATCH(E1963,'Instrument List'!A:A,0))-0)),"")</f>
        <v/>
      </c>
    </row>
    <row r="1964" spans="1:56">
      <c r="A1964" s="223" t="str">
        <f t="shared" si="672"/>
        <v/>
      </c>
      <c r="B1964" s="224"/>
      <c r="C1964" s="225"/>
      <c r="D1964" s="182"/>
      <c r="E1964" s="182"/>
      <c r="F1964" s="182"/>
      <c r="G1964" s="203"/>
      <c r="H1964" s="218"/>
      <c r="I1964" s="213"/>
      <c r="J1964" s="207"/>
      <c r="K1964" s="213"/>
      <c r="L1964" s="207"/>
      <c r="M1964" s="213"/>
      <c r="N1964" s="207"/>
      <c r="O1964" s="183" t="str">
        <f t="shared" si="673"/>
        <v/>
      </c>
      <c r="P1964" s="184"/>
      <c r="Q1964" s="184"/>
      <c r="R1964" s="275"/>
      <c r="S1964" s="185" t="str">
        <f t="shared" si="674"/>
        <v/>
      </c>
      <c r="T1964" s="185" t="str">
        <f t="shared" si="675"/>
        <v/>
      </c>
      <c r="U1964" s="275"/>
      <c r="V1964" s="275"/>
      <c r="W1964" s="276" t="str">
        <f t="shared" si="676"/>
        <v/>
      </c>
      <c r="X1964" s="276" t="str">
        <f t="shared" si="677"/>
        <v/>
      </c>
      <c r="Y1964" s="276" t="str">
        <f t="shared" si="678"/>
        <v/>
      </c>
      <c r="Z1964" s="275"/>
      <c r="AA1964" s="184"/>
      <c r="AB1964" s="184"/>
      <c r="AC1964" s="185" t="str">
        <f t="shared" si="679"/>
        <v/>
      </c>
      <c r="AD1964" s="185" t="str">
        <f t="shared" si="680"/>
        <v/>
      </c>
      <c r="AE1964" s="186"/>
      <c r="AF1964" s="187" t="str">
        <f t="shared" si="681"/>
        <v/>
      </c>
      <c r="AG1964" s="182"/>
      <c r="AH1964" s="184"/>
      <c r="AI1964" s="184"/>
      <c r="AJ1964" s="182"/>
      <c r="AK1964" s="188" t="str">
        <f t="shared" si="682"/>
        <v/>
      </c>
      <c r="AL1964" s="188" t="str">
        <f t="shared" si="683"/>
        <v/>
      </c>
      <c r="AM1964" s="188" t="str">
        <f t="shared" si="684"/>
        <v/>
      </c>
      <c r="AN1964" s="359" t="str">
        <f>IF(Overview!$K$17='Internal Calcs'!$P$22,IF(AK1964="","",AK1964),IF(Overview!$K$17='Internal Calcs'!$P$23,IF(AK1964="","",AK1964),IF(ISNUMBER(A1964),(IF(F1964="Short",G1964-H1964,H1964-G1964)*AZ1964-AX1964),"")))</f>
        <v/>
      </c>
      <c r="AO1964" s="401" t="str">
        <f>IF(Overview!$K$17='Internal Calcs'!$P$22,IF(AL1964="","",AL1964),IF(Overview!$K$17='Internal Calcs'!$P$23,IF(AL1964="","",AL1964),IF(ISNUMBER(A1964),IF(AL1964="",(IF(F1964="Short",G1964-H1964,H1964-G1964)*AZ1964-AX1964),(IF(F1964="Short",G1964-J1964,J1964-G1964)*AZ1964-AX1964)),"")))</f>
        <v/>
      </c>
      <c r="AP1964" s="359" t="str">
        <f>IF(Overview!$K$17='Internal Calcs'!$P$22,"",IF(Overview!$K$17='Internal Calcs'!$P$23,IF(AM1964="","",AM1964),IF(ISNUMBER(A1964),IF(AM1964="",(IF(F1964="Short",G1964-H1964,H1964-G1964)*AZ1964-AX1964),(IF(F1964="Short",G1964-L1964,L1964-G1964)*AZ1964-AX1964)),"")))</f>
        <v/>
      </c>
      <c r="AQ1964" s="188" t="str">
        <f t="shared" si="685"/>
        <v/>
      </c>
      <c r="AR1964" s="188" t="str">
        <f t="shared" si="686"/>
        <v/>
      </c>
      <c r="AS1964" s="188" t="str">
        <f t="shared" si="687"/>
        <v/>
      </c>
      <c r="AT1964" s="188" t="str">
        <f>IF(ISNUMBER(A1964),MAX($AS$2:AS1964)-AS1964,"")</f>
        <v/>
      </c>
      <c r="AU1964" s="189" t="str">
        <f t="shared" si="688"/>
        <v/>
      </c>
      <c r="AV1964" s="190" t="str">
        <f t="shared" si="689"/>
        <v/>
      </c>
      <c r="AW1964" s="190" t="str">
        <f t="shared" si="690"/>
        <v/>
      </c>
      <c r="AX1964" s="191" t="str">
        <f ca="1">IF(ISNUMBER($A1964),INDIRECT(CONCATENATE("'Instrument List'!B",(MATCH(E1964,'Instrument List'!A:A,0))-0)),"")</f>
        <v/>
      </c>
      <c r="AY1964" s="191" t="str">
        <f ca="1">IF(ISNUMBER($A1964),INDIRECT(CONCATENATE("'Instrument List'!D",(MATCH(E1964,'Instrument List'!A:A,0))-0)),"")</f>
        <v/>
      </c>
      <c r="AZ1964" s="191" t="str">
        <f ca="1">IF(ISNUMBER($A1964),INDIRECT(CONCATENATE("'Instrument List'!C",(MATCH(E1964,'Instrument List'!A:A,0))-0)),"")</f>
        <v/>
      </c>
      <c r="BA1964" s="192" t="str">
        <f ca="1">IF(ISNUMBER(A1964),INDIRECT(CONCATENATE("'Instrument List'!E",(MATCH(E1964,'Instrument List'!A:A,0))-0)),"")</f>
        <v/>
      </c>
      <c r="BB1964" s="193" t="str">
        <f t="shared" si="691"/>
        <v/>
      </c>
      <c r="BC1964" s="193" t="str">
        <f t="shared" si="692"/>
        <v/>
      </c>
      <c r="BD1964" s="193" t="str">
        <f ca="1">IF(ISNUMBER(A1964),INDIRECT(CONCATENATE("'Instrument List'!F",(MATCH(E1964,'Instrument List'!A:A,0))-0)),"")</f>
        <v/>
      </c>
    </row>
    <row r="1965" spans="1:56">
      <c r="A1965" s="220" t="str">
        <f t="shared" si="672"/>
        <v/>
      </c>
      <c r="B1965" s="221"/>
      <c r="C1965" s="222"/>
      <c r="D1965" s="169"/>
      <c r="E1965" s="169"/>
      <c r="F1965" s="169"/>
      <c r="G1965" s="202"/>
      <c r="H1965" s="217"/>
      <c r="I1965" s="212"/>
      <c r="J1965" s="206"/>
      <c r="K1965" s="212"/>
      <c r="L1965" s="206"/>
      <c r="M1965" s="212"/>
      <c r="N1965" s="206"/>
      <c r="O1965" s="170" t="str">
        <f t="shared" si="673"/>
        <v/>
      </c>
      <c r="P1965" s="171"/>
      <c r="Q1965" s="171"/>
      <c r="R1965" s="171"/>
      <c r="S1965" s="172" t="str">
        <f t="shared" si="674"/>
        <v/>
      </c>
      <c r="T1965" s="172" t="str">
        <f t="shared" si="675"/>
        <v/>
      </c>
      <c r="U1965" s="171"/>
      <c r="V1965" s="171"/>
      <c r="W1965" s="173" t="str">
        <f t="shared" si="676"/>
        <v/>
      </c>
      <c r="X1965" s="173" t="str">
        <f t="shared" si="677"/>
        <v/>
      </c>
      <c r="Y1965" s="173" t="str">
        <f t="shared" si="678"/>
        <v/>
      </c>
      <c r="Z1965" s="171"/>
      <c r="AA1965" s="171"/>
      <c r="AB1965" s="171"/>
      <c r="AC1965" s="172" t="str">
        <f t="shared" si="679"/>
        <v/>
      </c>
      <c r="AD1965" s="172" t="str">
        <f t="shared" si="680"/>
        <v/>
      </c>
      <c r="AE1965" s="174"/>
      <c r="AF1965" s="175" t="str">
        <f t="shared" si="681"/>
        <v/>
      </c>
      <c r="AG1965" s="169"/>
      <c r="AH1965" s="171"/>
      <c r="AI1965" s="171"/>
      <c r="AJ1965" s="169"/>
      <c r="AK1965" s="176" t="str">
        <f t="shared" si="682"/>
        <v/>
      </c>
      <c r="AL1965" s="176" t="str">
        <f t="shared" si="683"/>
        <v/>
      </c>
      <c r="AM1965" s="176" t="str">
        <f t="shared" si="684"/>
        <v/>
      </c>
      <c r="AN1965" s="359" t="str">
        <f>IF(Overview!$K$17='Internal Calcs'!$P$22,IF(AK1965="","",AK1965),IF(Overview!$K$17='Internal Calcs'!$P$23,IF(AK1965="","",AK1965),IF(ISNUMBER(A1965),(IF(F1965="Short",G1965-H1965,H1965-G1965)*AZ1965-AX1965),"")))</f>
        <v/>
      </c>
      <c r="AO1965" s="401" t="str">
        <f>IF(Overview!$K$17='Internal Calcs'!$P$22,IF(AL1965="","",AL1965),IF(Overview!$K$17='Internal Calcs'!$P$23,IF(AL1965="","",AL1965),IF(ISNUMBER(A1965),IF(AL1965="",(IF(F1965="Short",G1965-H1965,H1965-G1965)*AZ1965-AX1965),(IF(F1965="Short",G1965-J1965,J1965-G1965)*AZ1965-AX1965)),"")))</f>
        <v/>
      </c>
      <c r="AP1965" s="359" t="str">
        <f>IF(Overview!$K$17='Internal Calcs'!$P$22,"",IF(Overview!$K$17='Internal Calcs'!$P$23,IF(AM1965="","",AM1965),IF(ISNUMBER(A1965),IF(AM1965="",(IF(F1965="Short",G1965-H1965,H1965-G1965)*AZ1965-AX1965),(IF(F1965="Short",G1965-L1965,L1965-G1965)*AZ1965-AX1965)),"")))</f>
        <v/>
      </c>
      <c r="AQ1965" s="176" t="str">
        <f t="shared" si="685"/>
        <v/>
      </c>
      <c r="AR1965" s="176" t="str">
        <f t="shared" si="686"/>
        <v/>
      </c>
      <c r="AS1965" s="176" t="str">
        <f t="shared" si="687"/>
        <v/>
      </c>
      <c r="AT1965" s="176" t="str">
        <f>IF(ISNUMBER(A1965),MAX($AS$2:AS1965)-AS1965,"")</f>
        <v/>
      </c>
      <c r="AU1965" s="177" t="str">
        <f t="shared" si="688"/>
        <v/>
      </c>
      <c r="AV1965" s="178" t="str">
        <f t="shared" si="689"/>
        <v/>
      </c>
      <c r="AW1965" s="178" t="str">
        <f t="shared" si="690"/>
        <v/>
      </c>
      <c r="AX1965" s="179" t="str">
        <f ca="1">IF(ISNUMBER($A1965),INDIRECT(CONCATENATE("'Instrument List'!B",(MATCH(E1965,'Instrument List'!A:A,0))-0)),"")</f>
        <v/>
      </c>
      <c r="AY1965" s="179" t="str">
        <f ca="1">IF(ISNUMBER($A1965),INDIRECT(CONCATENATE("'Instrument List'!D",(MATCH(E1965,'Instrument List'!A:A,0))-0)),"")</f>
        <v/>
      </c>
      <c r="AZ1965" s="179" t="str">
        <f ca="1">IF(ISNUMBER($A1965),INDIRECT(CONCATENATE("'Instrument List'!C",(MATCH(E1965,'Instrument List'!A:A,0))-0)),"")</f>
        <v/>
      </c>
      <c r="BA1965" s="180" t="str">
        <f ca="1">IF(ISNUMBER(A1965),INDIRECT(CONCATENATE("'Instrument List'!E",(MATCH(E1965,'Instrument List'!A:A,0))-0)),"")</f>
        <v/>
      </c>
      <c r="BB1965" s="181" t="str">
        <f t="shared" si="691"/>
        <v/>
      </c>
      <c r="BC1965" s="181" t="str">
        <f t="shared" si="692"/>
        <v/>
      </c>
      <c r="BD1965" s="181" t="str">
        <f ca="1">IF(ISNUMBER(A1965),INDIRECT(CONCATENATE("'Instrument List'!F",(MATCH(E1965,'Instrument List'!A:A,0))-0)),"")</f>
        <v/>
      </c>
    </row>
    <row r="1966" spans="1:56">
      <c r="A1966" s="223" t="str">
        <f t="shared" si="672"/>
        <v/>
      </c>
      <c r="B1966" s="224"/>
      <c r="C1966" s="225"/>
      <c r="D1966" s="182"/>
      <c r="E1966" s="182"/>
      <c r="F1966" s="182"/>
      <c r="G1966" s="203"/>
      <c r="H1966" s="218"/>
      <c r="I1966" s="213"/>
      <c r="J1966" s="207"/>
      <c r="K1966" s="213"/>
      <c r="L1966" s="207"/>
      <c r="M1966" s="213"/>
      <c r="N1966" s="207"/>
      <c r="O1966" s="183" t="str">
        <f t="shared" si="673"/>
        <v/>
      </c>
      <c r="P1966" s="184"/>
      <c r="Q1966" s="184"/>
      <c r="R1966" s="275"/>
      <c r="S1966" s="185" t="str">
        <f t="shared" si="674"/>
        <v/>
      </c>
      <c r="T1966" s="185" t="str">
        <f t="shared" si="675"/>
        <v/>
      </c>
      <c r="U1966" s="275"/>
      <c r="V1966" s="275"/>
      <c r="W1966" s="276" t="str">
        <f t="shared" si="676"/>
        <v/>
      </c>
      <c r="X1966" s="276" t="str">
        <f t="shared" si="677"/>
        <v/>
      </c>
      <c r="Y1966" s="276" t="str">
        <f t="shared" si="678"/>
        <v/>
      </c>
      <c r="Z1966" s="275"/>
      <c r="AA1966" s="184"/>
      <c r="AB1966" s="184"/>
      <c r="AC1966" s="185" t="str">
        <f t="shared" si="679"/>
        <v/>
      </c>
      <c r="AD1966" s="185" t="str">
        <f t="shared" si="680"/>
        <v/>
      </c>
      <c r="AE1966" s="186"/>
      <c r="AF1966" s="187" t="str">
        <f t="shared" si="681"/>
        <v/>
      </c>
      <c r="AG1966" s="182"/>
      <c r="AH1966" s="184"/>
      <c r="AI1966" s="184"/>
      <c r="AJ1966" s="182"/>
      <c r="AK1966" s="188" t="str">
        <f t="shared" si="682"/>
        <v/>
      </c>
      <c r="AL1966" s="188" t="str">
        <f t="shared" si="683"/>
        <v/>
      </c>
      <c r="AM1966" s="188" t="str">
        <f t="shared" si="684"/>
        <v/>
      </c>
      <c r="AN1966" s="359" t="str">
        <f>IF(Overview!$K$17='Internal Calcs'!$P$22,IF(AK1966="","",AK1966),IF(Overview!$K$17='Internal Calcs'!$P$23,IF(AK1966="","",AK1966),IF(ISNUMBER(A1966),(IF(F1966="Short",G1966-H1966,H1966-G1966)*AZ1966-AX1966),"")))</f>
        <v/>
      </c>
      <c r="AO1966" s="401" t="str">
        <f>IF(Overview!$K$17='Internal Calcs'!$P$22,IF(AL1966="","",AL1966),IF(Overview!$K$17='Internal Calcs'!$P$23,IF(AL1966="","",AL1966),IF(ISNUMBER(A1966),IF(AL1966="",(IF(F1966="Short",G1966-H1966,H1966-G1966)*AZ1966-AX1966),(IF(F1966="Short",G1966-J1966,J1966-G1966)*AZ1966-AX1966)),"")))</f>
        <v/>
      </c>
      <c r="AP1966" s="359" t="str">
        <f>IF(Overview!$K$17='Internal Calcs'!$P$22,"",IF(Overview!$K$17='Internal Calcs'!$P$23,IF(AM1966="","",AM1966),IF(ISNUMBER(A1966),IF(AM1966="",(IF(F1966="Short",G1966-H1966,H1966-G1966)*AZ1966-AX1966),(IF(F1966="Short",G1966-L1966,L1966-G1966)*AZ1966-AX1966)),"")))</f>
        <v/>
      </c>
      <c r="AQ1966" s="188" t="str">
        <f t="shared" si="685"/>
        <v/>
      </c>
      <c r="AR1966" s="188" t="str">
        <f t="shared" si="686"/>
        <v/>
      </c>
      <c r="AS1966" s="188" t="str">
        <f t="shared" si="687"/>
        <v/>
      </c>
      <c r="AT1966" s="188" t="str">
        <f>IF(ISNUMBER(A1966),MAX($AS$2:AS1966)-AS1966,"")</f>
        <v/>
      </c>
      <c r="AU1966" s="189" t="str">
        <f t="shared" si="688"/>
        <v/>
      </c>
      <c r="AV1966" s="190" t="str">
        <f t="shared" si="689"/>
        <v/>
      </c>
      <c r="AW1966" s="190" t="str">
        <f t="shared" si="690"/>
        <v/>
      </c>
      <c r="AX1966" s="191" t="str">
        <f ca="1">IF(ISNUMBER($A1966),INDIRECT(CONCATENATE("'Instrument List'!B",(MATCH(E1966,'Instrument List'!A:A,0))-0)),"")</f>
        <v/>
      </c>
      <c r="AY1966" s="191" t="str">
        <f ca="1">IF(ISNUMBER($A1966),INDIRECT(CONCATENATE("'Instrument List'!D",(MATCH(E1966,'Instrument List'!A:A,0))-0)),"")</f>
        <v/>
      </c>
      <c r="AZ1966" s="191" t="str">
        <f ca="1">IF(ISNUMBER($A1966),INDIRECT(CONCATENATE("'Instrument List'!C",(MATCH(E1966,'Instrument List'!A:A,0))-0)),"")</f>
        <v/>
      </c>
      <c r="BA1966" s="192" t="str">
        <f ca="1">IF(ISNUMBER(A1966),INDIRECT(CONCATENATE("'Instrument List'!E",(MATCH(E1966,'Instrument List'!A:A,0))-0)),"")</f>
        <v/>
      </c>
      <c r="BB1966" s="193" t="str">
        <f t="shared" si="691"/>
        <v/>
      </c>
      <c r="BC1966" s="193" t="str">
        <f t="shared" si="692"/>
        <v/>
      </c>
      <c r="BD1966" s="193" t="str">
        <f ca="1">IF(ISNUMBER(A1966),INDIRECT(CONCATENATE("'Instrument List'!F",(MATCH(E1966,'Instrument List'!A:A,0))-0)),"")</f>
        <v/>
      </c>
    </row>
    <row r="1967" spans="1:56">
      <c r="A1967" s="220" t="str">
        <f t="shared" si="672"/>
        <v/>
      </c>
      <c r="B1967" s="221"/>
      <c r="C1967" s="222"/>
      <c r="D1967" s="169"/>
      <c r="E1967" s="169"/>
      <c r="F1967" s="169"/>
      <c r="G1967" s="202"/>
      <c r="H1967" s="217"/>
      <c r="I1967" s="212"/>
      <c r="J1967" s="206"/>
      <c r="K1967" s="212"/>
      <c r="L1967" s="206"/>
      <c r="M1967" s="212"/>
      <c r="N1967" s="206"/>
      <c r="O1967" s="170" t="str">
        <f t="shared" si="673"/>
        <v/>
      </c>
      <c r="P1967" s="171"/>
      <c r="Q1967" s="171"/>
      <c r="R1967" s="171"/>
      <c r="S1967" s="172" t="str">
        <f t="shared" si="674"/>
        <v/>
      </c>
      <c r="T1967" s="172" t="str">
        <f t="shared" si="675"/>
        <v/>
      </c>
      <c r="U1967" s="171"/>
      <c r="V1967" s="171"/>
      <c r="W1967" s="173" t="str">
        <f t="shared" si="676"/>
        <v/>
      </c>
      <c r="X1967" s="173" t="str">
        <f t="shared" si="677"/>
        <v/>
      </c>
      <c r="Y1967" s="173" t="str">
        <f t="shared" si="678"/>
        <v/>
      </c>
      <c r="Z1967" s="171"/>
      <c r="AA1967" s="171"/>
      <c r="AB1967" s="171"/>
      <c r="AC1967" s="172" t="str">
        <f t="shared" si="679"/>
        <v/>
      </c>
      <c r="AD1967" s="172" t="str">
        <f t="shared" si="680"/>
        <v/>
      </c>
      <c r="AE1967" s="174"/>
      <c r="AF1967" s="175" t="str">
        <f t="shared" si="681"/>
        <v/>
      </c>
      <c r="AG1967" s="169"/>
      <c r="AH1967" s="171"/>
      <c r="AI1967" s="171"/>
      <c r="AJ1967" s="169"/>
      <c r="AK1967" s="176" t="str">
        <f t="shared" si="682"/>
        <v/>
      </c>
      <c r="AL1967" s="176" t="str">
        <f t="shared" si="683"/>
        <v/>
      </c>
      <c r="AM1967" s="176" t="str">
        <f t="shared" si="684"/>
        <v/>
      </c>
      <c r="AN1967" s="359" t="str">
        <f>IF(Overview!$K$17='Internal Calcs'!$P$22,IF(AK1967="","",AK1967),IF(Overview!$K$17='Internal Calcs'!$P$23,IF(AK1967="","",AK1967),IF(ISNUMBER(A1967),(IF(F1967="Short",G1967-H1967,H1967-G1967)*AZ1967-AX1967),"")))</f>
        <v/>
      </c>
      <c r="AO1967" s="401" t="str">
        <f>IF(Overview!$K$17='Internal Calcs'!$P$22,IF(AL1967="","",AL1967),IF(Overview!$K$17='Internal Calcs'!$P$23,IF(AL1967="","",AL1967),IF(ISNUMBER(A1967),IF(AL1967="",(IF(F1967="Short",G1967-H1967,H1967-G1967)*AZ1967-AX1967),(IF(F1967="Short",G1967-J1967,J1967-G1967)*AZ1967-AX1967)),"")))</f>
        <v/>
      </c>
      <c r="AP1967" s="359" t="str">
        <f>IF(Overview!$K$17='Internal Calcs'!$P$22,"",IF(Overview!$K$17='Internal Calcs'!$P$23,IF(AM1967="","",AM1967),IF(ISNUMBER(A1967),IF(AM1967="",(IF(F1967="Short",G1967-H1967,H1967-G1967)*AZ1967-AX1967),(IF(F1967="Short",G1967-L1967,L1967-G1967)*AZ1967-AX1967)),"")))</f>
        <v/>
      </c>
      <c r="AQ1967" s="176" t="str">
        <f t="shared" si="685"/>
        <v/>
      </c>
      <c r="AR1967" s="176" t="str">
        <f t="shared" si="686"/>
        <v/>
      </c>
      <c r="AS1967" s="176" t="str">
        <f t="shared" si="687"/>
        <v/>
      </c>
      <c r="AT1967" s="176" t="str">
        <f>IF(ISNUMBER(A1967),MAX($AS$2:AS1967)-AS1967,"")</f>
        <v/>
      </c>
      <c r="AU1967" s="177" t="str">
        <f t="shared" si="688"/>
        <v/>
      </c>
      <c r="AV1967" s="178" t="str">
        <f t="shared" si="689"/>
        <v/>
      </c>
      <c r="AW1967" s="178" t="str">
        <f t="shared" si="690"/>
        <v/>
      </c>
      <c r="AX1967" s="179" t="str">
        <f ca="1">IF(ISNUMBER($A1967),INDIRECT(CONCATENATE("'Instrument List'!B",(MATCH(E1967,'Instrument List'!A:A,0))-0)),"")</f>
        <v/>
      </c>
      <c r="AY1967" s="179" t="str">
        <f ca="1">IF(ISNUMBER($A1967),INDIRECT(CONCATENATE("'Instrument List'!D",(MATCH(E1967,'Instrument List'!A:A,0))-0)),"")</f>
        <v/>
      </c>
      <c r="AZ1967" s="179" t="str">
        <f ca="1">IF(ISNUMBER($A1967),INDIRECT(CONCATENATE("'Instrument List'!C",(MATCH(E1967,'Instrument List'!A:A,0))-0)),"")</f>
        <v/>
      </c>
      <c r="BA1967" s="180" t="str">
        <f ca="1">IF(ISNUMBER(A1967),INDIRECT(CONCATENATE("'Instrument List'!E",(MATCH(E1967,'Instrument List'!A:A,0))-0)),"")</f>
        <v/>
      </c>
      <c r="BB1967" s="181" t="str">
        <f t="shared" si="691"/>
        <v/>
      </c>
      <c r="BC1967" s="181" t="str">
        <f t="shared" si="692"/>
        <v/>
      </c>
      <c r="BD1967" s="181" t="str">
        <f ca="1">IF(ISNUMBER(A1967),INDIRECT(CONCATENATE("'Instrument List'!F",(MATCH(E1967,'Instrument List'!A:A,0))-0)),"")</f>
        <v/>
      </c>
    </row>
    <row r="1968" spans="1:56">
      <c r="A1968" s="223" t="str">
        <f t="shared" si="672"/>
        <v/>
      </c>
      <c r="B1968" s="224"/>
      <c r="C1968" s="225"/>
      <c r="D1968" s="182"/>
      <c r="E1968" s="182"/>
      <c r="F1968" s="182"/>
      <c r="G1968" s="203"/>
      <c r="H1968" s="218"/>
      <c r="I1968" s="213"/>
      <c r="J1968" s="207"/>
      <c r="K1968" s="213"/>
      <c r="L1968" s="207"/>
      <c r="M1968" s="213"/>
      <c r="N1968" s="207"/>
      <c r="O1968" s="183" t="str">
        <f t="shared" si="673"/>
        <v/>
      </c>
      <c r="P1968" s="184"/>
      <c r="Q1968" s="184"/>
      <c r="R1968" s="275"/>
      <c r="S1968" s="185" t="str">
        <f t="shared" si="674"/>
        <v/>
      </c>
      <c r="T1968" s="185" t="str">
        <f t="shared" si="675"/>
        <v/>
      </c>
      <c r="U1968" s="275"/>
      <c r="V1968" s="275"/>
      <c r="W1968" s="276" t="str">
        <f t="shared" si="676"/>
        <v/>
      </c>
      <c r="X1968" s="276" t="str">
        <f t="shared" si="677"/>
        <v/>
      </c>
      <c r="Y1968" s="276" t="str">
        <f t="shared" si="678"/>
        <v/>
      </c>
      <c r="Z1968" s="275"/>
      <c r="AA1968" s="184"/>
      <c r="AB1968" s="184"/>
      <c r="AC1968" s="185" t="str">
        <f t="shared" si="679"/>
        <v/>
      </c>
      <c r="AD1968" s="185" t="str">
        <f t="shared" si="680"/>
        <v/>
      </c>
      <c r="AE1968" s="186"/>
      <c r="AF1968" s="187" t="str">
        <f t="shared" si="681"/>
        <v/>
      </c>
      <c r="AG1968" s="182"/>
      <c r="AH1968" s="184"/>
      <c r="AI1968" s="184"/>
      <c r="AJ1968" s="182"/>
      <c r="AK1968" s="188" t="str">
        <f t="shared" si="682"/>
        <v/>
      </c>
      <c r="AL1968" s="188" t="str">
        <f t="shared" si="683"/>
        <v/>
      </c>
      <c r="AM1968" s="188" t="str">
        <f t="shared" si="684"/>
        <v/>
      </c>
      <c r="AN1968" s="359" t="str">
        <f>IF(Overview!$K$17='Internal Calcs'!$P$22,IF(AK1968="","",AK1968),IF(Overview!$K$17='Internal Calcs'!$P$23,IF(AK1968="","",AK1968),IF(ISNUMBER(A1968),(IF(F1968="Short",G1968-H1968,H1968-G1968)*AZ1968-AX1968),"")))</f>
        <v/>
      </c>
      <c r="AO1968" s="401" t="str">
        <f>IF(Overview!$K$17='Internal Calcs'!$P$22,IF(AL1968="","",AL1968),IF(Overview!$K$17='Internal Calcs'!$P$23,IF(AL1968="","",AL1968),IF(ISNUMBER(A1968),IF(AL1968="",(IF(F1968="Short",G1968-H1968,H1968-G1968)*AZ1968-AX1968),(IF(F1968="Short",G1968-J1968,J1968-G1968)*AZ1968-AX1968)),"")))</f>
        <v/>
      </c>
      <c r="AP1968" s="359" t="str">
        <f>IF(Overview!$K$17='Internal Calcs'!$P$22,"",IF(Overview!$K$17='Internal Calcs'!$P$23,IF(AM1968="","",AM1968),IF(ISNUMBER(A1968),IF(AM1968="",(IF(F1968="Short",G1968-H1968,H1968-G1968)*AZ1968-AX1968),(IF(F1968="Short",G1968-L1968,L1968-G1968)*AZ1968-AX1968)),"")))</f>
        <v/>
      </c>
      <c r="AQ1968" s="188" t="str">
        <f t="shared" si="685"/>
        <v/>
      </c>
      <c r="AR1968" s="188" t="str">
        <f t="shared" si="686"/>
        <v/>
      </c>
      <c r="AS1968" s="188" t="str">
        <f t="shared" si="687"/>
        <v/>
      </c>
      <c r="AT1968" s="188" t="str">
        <f>IF(ISNUMBER(A1968),MAX($AS$2:AS1968)-AS1968,"")</f>
        <v/>
      </c>
      <c r="AU1968" s="189" t="str">
        <f t="shared" si="688"/>
        <v/>
      </c>
      <c r="AV1968" s="190" t="str">
        <f t="shared" si="689"/>
        <v/>
      </c>
      <c r="AW1968" s="190" t="str">
        <f t="shared" si="690"/>
        <v/>
      </c>
      <c r="AX1968" s="191" t="str">
        <f ca="1">IF(ISNUMBER($A1968),INDIRECT(CONCATENATE("'Instrument List'!B",(MATCH(E1968,'Instrument List'!A:A,0))-0)),"")</f>
        <v/>
      </c>
      <c r="AY1968" s="191" t="str">
        <f ca="1">IF(ISNUMBER($A1968),INDIRECT(CONCATENATE("'Instrument List'!D",(MATCH(E1968,'Instrument List'!A:A,0))-0)),"")</f>
        <v/>
      </c>
      <c r="AZ1968" s="191" t="str">
        <f ca="1">IF(ISNUMBER($A1968),INDIRECT(CONCATENATE("'Instrument List'!C",(MATCH(E1968,'Instrument List'!A:A,0))-0)),"")</f>
        <v/>
      </c>
      <c r="BA1968" s="192" t="str">
        <f ca="1">IF(ISNUMBER(A1968),INDIRECT(CONCATENATE("'Instrument List'!E",(MATCH(E1968,'Instrument List'!A:A,0))-0)),"")</f>
        <v/>
      </c>
      <c r="BB1968" s="193" t="str">
        <f t="shared" si="691"/>
        <v/>
      </c>
      <c r="BC1968" s="193" t="str">
        <f t="shared" si="692"/>
        <v/>
      </c>
      <c r="BD1968" s="193" t="str">
        <f ca="1">IF(ISNUMBER(A1968),INDIRECT(CONCATENATE("'Instrument List'!F",(MATCH(E1968,'Instrument List'!A:A,0))-0)),"")</f>
        <v/>
      </c>
    </row>
    <row r="1969" spans="1:56">
      <c r="A1969" s="220" t="str">
        <f t="shared" si="672"/>
        <v/>
      </c>
      <c r="B1969" s="221"/>
      <c r="C1969" s="222"/>
      <c r="D1969" s="169"/>
      <c r="E1969" s="169"/>
      <c r="F1969" s="169"/>
      <c r="G1969" s="202"/>
      <c r="H1969" s="217"/>
      <c r="I1969" s="212"/>
      <c r="J1969" s="206"/>
      <c r="K1969" s="212"/>
      <c r="L1969" s="206"/>
      <c r="M1969" s="212"/>
      <c r="N1969" s="206"/>
      <c r="O1969" s="170" t="str">
        <f t="shared" si="673"/>
        <v/>
      </c>
      <c r="P1969" s="171"/>
      <c r="Q1969" s="171"/>
      <c r="R1969" s="171"/>
      <c r="S1969" s="172" t="str">
        <f t="shared" si="674"/>
        <v/>
      </c>
      <c r="T1969" s="172" t="str">
        <f t="shared" si="675"/>
        <v/>
      </c>
      <c r="U1969" s="171"/>
      <c r="V1969" s="171"/>
      <c r="W1969" s="173" t="str">
        <f t="shared" si="676"/>
        <v/>
      </c>
      <c r="X1969" s="173" t="str">
        <f t="shared" si="677"/>
        <v/>
      </c>
      <c r="Y1969" s="173" t="str">
        <f t="shared" si="678"/>
        <v/>
      </c>
      <c r="Z1969" s="171"/>
      <c r="AA1969" s="171"/>
      <c r="AB1969" s="171"/>
      <c r="AC1969" s="172" t="str">
        <f t="shared" si="679"/>
        <v/>
      </c>
      <c r="AD1969" s="172" t="str">
        <f t="shared" si="680"/>
        <v/>
      </c>
      <c r="AE1969" s="174"/>
      <c r="AF1969" s="175" t="str">
        <f t="shared" si="681"/>
        <v/>
      </c>
      <c r="AG1969" s="169"/>
      <c r="AH1969" s="171"/>
      <c r="AI1969" s="171"/>
      <c r="AJ1969" s="169"/>
      <c r="AK1969" s="176" t="str">
        <f t="shared" si="682"/>
        <v/>
      </c>
      <c r="AL1969" s="176" t="str">
        <f t="shared" si="683"/>
        <v/>
      </c>
      <c r="AM1969" s="176" t="str">
        <f t="shared" si="684"/>
        <v/>
      </c>
      <c r="AN1969" s="359" t="str">
        <f>IF(Overview!$K$17='Internal Calcs'!$P$22,IF(AK1969="","",AK1969),IF(Overview!$K$17='Internal Calcs'!$P$23,IF(AK1969="","",AK1969),IF(ISNUMBER(A1969),(IF(F1969="Short",G1969-H1969,H1969-G1969)*AZ1969-AX1969),"")))</f>
        <v/>
      </c>
      <c r="AO1969" s="401" t="str">
        <f>IF(Overview!$K$17='Internal Calcs'!$P$22,IF(AL1969="","",AL1969),IF(Overview!$K$17='Internal Calcs'!$P$23,IF(AL1969="","",AL1969),IF(ISNUMBER(A1969),IF(AL1969="",(IF(F1969="Short",G1969-H1969,H1969-G1969)*AZ1969-AX1969),(IF(F1969="Short",G1969-J1969,J1969-G1969)*AZ1969-AX1969)),"")))</f>
        <v/>
      </c>
      <c r="AP1969" s="359" t="str">
        <f>IF(Overview!$K$17='Internal Calcs'!$P$22,"",IF(Overview!$K$17='Internal Calcs'!$P$23,IF(AM1969="","",AM1969),IF(ISNUMBER(A1969),IF(AM1969="",(IF(F1969="Short",G1969-H1969,H1969-G1969)*AZ1969-AX1969),(IF(F1969="Short",G1969-L1969,L1969-G1969)*AZ1969-AX1969)),"")))</f>
        <v/>
      </c>
      <c r="AQ1969" s="176" t="str">
        <f t="shared" si="685"/>
        <v/>
      </c>
      <c r="AR1969" s="176" t="str">
        <f t="shared" si="686"/>
        <v/>
      </c>
      <c r="AS1969" s="176" t="str">
        <f t="shared" si="687"/>
        <v/>
      </c>
      <c r="AT1969" s="176" t="str">
        <f>IF(ISNUMBER(A1969),MAX($AS$2:AS1969)-AS1969,"")</f>
        <v/>
      </c>
      <c r="AU1969" s="177" t="str">
        <f t="shared" si="688"/>
        <v/>
      </c>
      <c r="AV1969" s="178" t="str">
        <f t="shared" si="689"/>
        <v/>
      </c>
      <c r="AW1969" s="178" t="str">
        <f t="shared" si="690"/>
        <v/>
      </c>
      <c r="AX1969" s="179" t="str">
        <f ca="1">IF(ISNUMBER($A1969),INDIRECT(CONCATENATE("'Instrument List'!B",(MATCH(E1969,'Instrument List'!A:A,0))-0)),"")</f>
        <v/>
      </c>
      <c r="AY1969" s="179" t="str">
        <f ca="1">IF(ISNUMBER($A1969),INDIRECT(CONCATENATE("'Instrument List'!D",(MATCH(E1969,'Instrument List'!A:A,0))-0)),"")</f>
        <v/>
      </c>
      <c r="AZ1969" s="179" t="str">
        <f ca="1">IF(ISNUMBER($A1969),INDIRECT(CONCATENATE("'Instrument List'!C",(MATCH(E1969,'Instrument List'!A:A,0))-0)),"")</f>
        <v/>
      </c>
      <c r="BA1969" s="180" t="str">
        <f ca="1">IF(ISNUMBER(A1969),INDIRECT(CONCATENATE("'Instrument List'!E",(MATCH(E1969,'Instrument List'!A:A,0))-0)),"")</f>
        <v/>
      </c>
      <c r="BB1969" s="181" t="str">
        <f t="shared" si="691"/>
        <v/>
      </c>
      <c r="BC1969" s="181" t="str">
        <f t="shared" si="692"/>
        <v/>
      </c>
      <c r="BD1969" s="181" t="str">
        <f ca="1">IF(ISNUMBER(A1969),INDIRECT(CONCATENATE("'Instrument List'!F",(MATCH(E1969,'Instrument List'!A:A,0))-0)),"")</f>
        <v/>
      </c>
    </row>
    <row r="1970" spans="1:56">
      <c r="A1970" s="223" t="str">
        <f t="shared" si="672"/>
        <v/>
      </c>
      <c r="B1970" s="224"/>
      <c r="C1970" s="225"/>
      <c r="D1970" s="182"/>
      <c r="E1970" s="182"/>
      <c r="F1970" s="182"/>
      <c r="G1970" s="203"/>
      <c r="H1970" s="218"/>
      <c r="I1970" s="213"/>
      <c r="J1970" s="207"/>
      <c r="K1970" s="213"/>
      <c r="L1970" s="207"/>
      <c r="M1970" s="213"/>
      <c r="N1970" s="207"/>
      <c r="O1970" s="183" t="str">
        <f t="shared" si="673"/>
        <v/>
      </c>
      <c r="P1970" s="184"/>
      <c r="Q1970" s="184"/>
      <c r="R1970" s="275"/>
      <c r="S1970" s="185" t="str">
        <f t="shared" si="674"/>
        <v/>
      </c>
      <c r="T1970" s="185" t="str">
        <f t="shared" si="675"/>
        <v/>
      </c>
      <c r="U1970" s="275"/>
      <c r="V1970" s="275"/>
      <c r="W1970" s="276" t="str">
        <f t="shared" si="676"/>
        <v/>
      </c>
      <c r="X1970" s="276" t="str">
        <f t="shared" si="677"/>
        <v/>
      </c>
      <c r="Y1970" s="276" t="str">
        <f t="shared" si="678"/>
        <v/>
      </c>
      <c r="Z1970" s="275"/>
      <c r="AA1970" s="184"/>
      <c r="AB1970" s="184"/>
      <c r="AC1970" s="185" t="str">
        <f t="shared" si="679"/>
        <v/>
      </c>
      <c r="AD1970" s="185" t="str">
        <f t="shared" si="680"/>
        <v/>
      </c>
      <c r="AE1970" s="186"/>
      <c r="AF1970" s="187" t="str">
        <f t="shared" si="681"/>
        <v/>
      </c>
      <c r="AG1970" s="182"/>
      <c r="AH1970" s="184"/>
      <c r="AI1970" s="184"/>
      <c r="AJ1970" s="182"/>
      <c r="AK1970" s="188" t="str">
        <f t="shared" si="682"/>
        <v/>
      </c>
      <c r="AL1970" s="188" t="str">
        <f t="shared" si="683"/>
        <v/>
      </c>
      <c r="AM1970" s="188" t="str">
        <f t="shared" si="684"/>
        <v/>
      </c>
      <c r="AN1970" s="359" t="str">
        <f>IF(Overview!$K$17='Internal Calcs'!$P$22,IF(AK1970="","",AK1970),IF(Overview!$K$17='Internal Calcs'!$P$23,IF(AK1970="","",AK1970),IF(ISNUMBER(A1970),(IF(F1970="Short",G1970-H1970,H1970-G1970)*AZ1970-AX1970),"")))</f>
        <v/>
      </c>
      <c r="AO1970" s="401" t="str">
        <f>IF(Overview!$K$17='Internal Calcs'!$P$22,IF(AL1970="","",AL1970),IF(Overview!$K$17='Internal Calcs'!$P$23,IF(AL1970="","",AL1970),IF(ISNUMBER(A1970),IF(AL1970="",(IF(F1970="Short",G1970-H1970,H1970-G1970)*AZ1970-AX1970),(IF(F1970="Short",G1970-J1970,J1970-G1970)*AZ1970-AX1970)),"")))</f>
        <v/>
      </c>
      <c r="AP1970" s="359" t="str">
        <f>IF(Overview!$K$17='Internal Calcs'!$P$22,"",IF(Overview!$K$17='Internal Calcs'!$P$23,IF(AM1970="","",AM1970),IF(ISNUMBER(A1970),IF(AM1970="",(IF(F1970="Short",G1970-H1970,H1970-G1970)*AZ1970-AX1970),(IF(F1970="Short",G1970-L1970,L1970-G1970)*AZ1970-AX1970)),"")))</f>
        <v/>
      </c>
      <c r="AQ1970" s="188" t="str">
        <f t="shared" si="685"/>
        <v/>
      </c>
      <c r="AR1970" s="188" t="str">
        <f t="shared" si="686"/>
        <v/>
      </c>
      <c r="AS1970" s="188" t="str">
        <f t="shared" si="687"/>
        <v/>
      </c>
      <c r="AT1970" s="188" t="str">
        <f>IF(ISNUMBER(A1970),MAX($AS$2:AS1970)-AS1970,"")</f>
        <v/>
      </c>
      <c r="AU1970" s="189" t="str">
        <f t="shared" si="688"/>
        <v/>
      </c>
      <c r="AV1970" s="190" t="str">
        <f t="shared" si="689"/>
        <v/>
      </c>
      <c r="AW1970" s="190" t="str">
        <f t="shared" si="690"/>
        <v/>
      </c>
      <c r="AX1970" s="191" t="str">
        <f ca="1">IF(ISNUMBER($A1970),INDIRECT(CONCATENATE("'Instrument List'!B",(MATCH(E1970,'Instrument List'!A:A,0))-0)),"")</f>
        <v/>
      </c>
      <c r="AY1970" s="191" t="str">
        <f ca="1">IF(ISNUMBER($A1970),INDIRECT(CONCATENATE("'Instrument List'!D",(MATCH(E1970,'Instrument List'!A:A,0))-0)),"")</f>
        <v/>
      </c>
      <c r="AZ1970" s="191" t="str">
        <f ca="1">IF(ISNUMBER($A1970),INDIRECT(CONCATENATE("'Instrument List'!C",(MATCH(E1970,'Instrument List'!A:A,0))-0)),"")</f>
        <v/>
      </c>
      <c r="BA1970" s="192" t="str">
        <f ca="1">IF(ISNUMBER(A1970),INDIRECT(CONCATENATE("'Instrument List'!E",(MATCH(E1970,'Instrument List'!A:A,0))-0)),"")</f>
        <v/>
      </c>
      <c r="BB1970" s="193" t="str">
        <f t="shared" si="691"/>
        <v/>
      </c>
      <c r="BC1970" s="193" t="str">
        <f t="shared" si="692"/>
        <v/>
      </c>
      <c r="BD1970" s="193" t="str">
        <f ca="1">IF(ISNUMBER(A1970),INDIRECT(CONCATENATE("'Instrument List'!F",(MATCH(E1970,'Instrument List'!A:A,0))-0)),"")</f>
        <v/>
      </c>
    </row>
    <row r="1971" spans="1:56">
      <c r="A1971" s="220" t="str">
        <f t="shared" si="672"/>
        <v/>
      </c>
      <c r="B1971" s="221"/>
      <c r="C1971" s="222"/>
      <c r="D1971" s="169"/>
      <c r="E1971" s="169"/>
      <c r="F1971" s="169"/>
      <c r="G1971" s="202"/>
      <c r="H1971" s="217"/>
      <c r="I1971" s="212"/>
      <c r="J1971" s="206"/>
      <c r="K1971" s="212"/>
      <c r="L1971" s="206"/>
      <c r="M1971" s="212"/>
      <c r="N1971" s="206"/>
      <c r="O1971" s="170" t="str">
        <f t="shared" si="673"/>
        <v/>
      </c>
      <c r="P1971" s="171"/>
      <c r="Q1971" s="171"/>
      <c r="R1971" s="171"/>
      <c r="S1971" s="172" t="str">
        <f t="shared" si="674"/>
        <v/>
      </c>
      <c r="T1971" s="172" t="str">
        <f t="shared" si="675"/>
        <v/>
      </c>
      <c r="U1971" s="171"/>
      <c r="V1971" s="171"/>
      <c r="W1971" s="173" t="str">
        <f t="shared" si="676"/>
        <v/>
      </c>
      <c r="X1971" s="173" t="str">
        <f t="shared" si="677"/>
        <v/>
      </c>
      <c r="Y1971" s="173" t="str">
        <f t="shared" si="678"/>
        <v/>
      </c>
      <c r="Z1971" s="171"/>
      <c r="AA1971" s="171"/>
      <c r="AB1971" s="171"/>
      <c r="AC1971" s="172" t="str">
        <f t="shared" si="679"/>
        <v/>
      </c>
      <c r="AD1971" s="172" t="str">
        <f t="shared" si="680"/>
        <v/>
      </c>
      <c r="AE1971" s="174"/>
      <c r="AF1971" s="175" t="str">
        <f t="shared" si="681"/>
        <v/>
      </c>
      <c r="AG1971" s="169"/>
      <c r="AH1971" s="171"/>
      <c r="AI1971" s="171"/>
      <c r="AJ1971" s="169"/>
      <c r="AK1971" s="176" t="str">
        <f t="shared" si="682"/>
        <v/>
      </c>
      <c r="AL1971" s="176" t="str">
        <f t="shared" si="683"/>
        <v/>
      </c>
      <c r="AM1971" s="176" t="str">
        <f t="shared" si="684"/>
        <v/>
      </c>
      <c r="AN1971" s="359" t="str">
        <f>IF(Overview!$K$17='Internal Calcs'!$P$22,IF(AK1971="","",AK1971),IF(Overview!$K$17='Internal Calcs'!$P$23,IF(AK1971="","",AK1971),IF(ISNUMBER(A1971),(IF(F1971="Short",G1971-H1971,H1971-G1971)*AZ1971-AX1971),"")))</f>
        <v/>
      </c>
      <c r="AO1971" s="401" t="str">
        <f>IF(Overview!$K$17='Internal Calcs'!$P$22,IF(AL1971="","",AL1971),IF(Overview!$K$17='Internal Calcs'!$P$23,IF(AL1971="","",AL1971),IF(ISNUMBER(A1971),IF(AL1971="",(IF(F1971="Short",G1971-H1971,H1971-G1971)*AZ1971-AX1971),(IF(F1971="Short",G1971-J1971,J1971-G1971)*AZ1971-AX1971)),"")))</f>
        <v/>
      </c>
      <c r="AP1971" s="359" t="str">
        <f>IF(Overview!$K$17='Internal Calcs'!$P$22,"",IF(Overview!$K$17='Internal Calcs'!$P$23,IF(AM1971="","",AM1971),IF(ISNUMBER(A1971),IF(AM1971="",(IF(F1971="Short",G1971-H1971,H1971-G1971)*AZ1971-AX1971),(IF(F1971="Short",G1971-L1971,L1971-G1971)*AZ1971-AX1971)),"")))</f>
        <v/>
      </c>
      <c r="AQ1971" s="176" t="str">
        <f t="shared" si="685"/>
        <v/>
      </c>
      <c r="AR1971" s="176" t="str">
        <f t="shared" si="686"/>
        <v/>
      </c>
      <c r="AS1971" s="176" t="str">
        <f t="shared" si="687"/>
        <v/>
      </c>
      <c r="AT1971" s="176" t="str">
        <f>IF(ISNUMBER(A1971),MAX($AS$2:AS1971)-AS1971,"")</f>
        <v/>
      </c>
      <c r="AU1971" s="177" t="str">
        <f t="shared" si="688"/>
        <v/>
      </c>
      <c r="AV1971" s="178" t="str">
        <f t="shared" si="689"/>
        <v/>
      </c>
      <c r="AW1971" s="178" t="str">
        <f t="shared" si="690"/>
        <v/>
      </c>
      <c r="AX1971" s="179" t="str">
        <f ca="1">IF(ISNUMBER($A1971),INDIRECT(CONCATENATE("'Instrument List'!B",(MATCH(E1971,'Instrument List'!A:A,0))-0)),"")</f>
        <v/>
      </c>
      <c r="AY1971" s="179" t="str">
        <f ca="1">IF(ISNUMBER($A1971),INDIRECT(CONCATENATE("'Instrument List'!D",(MATCH(E1971,'Instrument List'!A:A,0))-0)),"")</f>
        <v/>
      </c>
      <c r="AZ1971" s="179" t="str">
        <f ca="1">IF(ISNUMBER($A1971),INDIRECT(CONCATENATE("'Instrument List'!C",(MATCH(E1971,'Instrument List'!A:A,0))-0)),"")</f>
        <v/>
      </c>
      <c r="BA1971" s="180" t="str">
        <f ca="1">IF(ISNUMBER(A1971),INDIRECT(CONCATENATE("'Instrument List'!E",(MATCH(E1971,'Instrument List'!A:A,0))-0)),"")</f>
        <v/>
      </c>
      <c r="BB1971" s="181" t="str">
        <f t="shared" si="691"/>
        <v/>
      </c>
      <c r="BC1971" s="181" t="str">
        <f t="shared" si="692"/>
        <v/>
      </c>
      <c r="BD1971" s="181" t="str">
        <f ca="1">IF(ISNUMBER(A1971),INDIRECT(CONCATENATE("'Instrument List'!F",(MATCH(E1971,'Instrument List'!A:A,0))-0)),"")</f>
        <v/>
      </c>
    </row>
    <row r="1972" spans="1:56">
      <c r="A1972" s="223" t="str">
        <f t="shared" si="672"/>
        <v/>
      </c>
      <c r="B1972" s="224"/>
      <c r="C1972" s="225"/>
      <c r="D1972" s="182"/>
      <c r="E1972" s="182"/>
      <c r="F1972" s="182"/>
      <c r="G1972" s="203"/>
      <c r="H1972" s="218"/>
      <c r="I1972" s="213"/>
      <c r="J1972" s="207"/>
      <c r="K1972" s="213"/>
      <c r="L1972" s="207"/>
      <c r="M1972" s="213"/>
      <c r="N1972" s="207"/>
      <c r="O1972" s="183" t="str">
        <f t="shared" si="673"/>
        <v/>
      </c>
      <c r="P1972" s="184"/>
      <c r="Q1972" s="184"/>
      <c r="R1972" s="275"/>
      <c r="S1972" s="185" t="str">
        <f t="shared" si="674"/>
        <v/>
      </c>
      <c r="T1972" s="185" t="str">
        <f t="shared" si="675"/>
        <v/>
      </c>
      <c r="U1972" s="275"/>
      <c r="V1972" s="275"/>
      <c r="W1972" s="276" t="str">
        <f t="shared" si="676"/>
        <v/>
      </c>
      <c r="X1972" s="276" t="str">
        <f t="shared" si="677"/>
        <v/>
      </c>
      <c r="Y1972" s="276" t="str">
        <f t="shared" si="678"/>
        <v/>
      </c>
      <c r="Z1972" s="275"/>
      <c r="AA1972" s="184"/>
      <c r="AB1972" s="184"/>
      <c r="AC1972" s="185" t="str">
        <f t="shared" si="679"/>
        <v/>
      </c>
      <c r="AD1972" s="185" t="str">
        <f t="shared" si="680"/>
        <v/>
      </c>
      <c r="AE1972" s="186"/>
      <c r="AF1972" s="187" t="str">
        <f t="shared" si="681"/>
        <v/>
      </c>
      <c r="AG1972" s="182"/>
      <c r="AH1972" s="184"/>
      <c r="AI1972" s="184"/>
      <c r="AJ1972" s="182"/>
      <c r="AK1972" s="188" t="str">
        <f t="shared" si="682"/>
        <v/>
      </c>
      <c r="AL1972" s="188" t="str">
        <f t="shared" si="683"/>
        <v/>
      </c>
      <c r="AM1972" s="188" t="str">
        <f t="shared" si="684"/>
        <v/>
      </c>
      <c r="AN1972" s="359" t="str">
        <f>IF(Overview!$K$17='Internal Calcs'!$P$22,IF(AK1972="","",AK1972),IF(Overview!$K$17='Internal Calcs'!$P$23,IF(AK1972="","",AK1972),IF(ISNUMBER(A1972),(IF(F1972="Short",G1972-H1972,H1972-G1972)*AZ1972-AX1972),"")))</f>
        <v/>
      </c>
      <c r="AO1972" s="401" t="str">
        <f>IF(Overview!$K$17='Internal Calcs'!$P$22,IF(AL1972="","",AL1972),IF(Overview!$K$17='Internal Calcs'!$P$23,IF(AL1972="","",AL1972),IF(ISNUMBER(A1972),IF(AL1972="",(IF(F1972="Short",G1972-H1972,H1972-G1972)*AZ1972-AX1972),(IF(F1972="Short",G1972-J1972,J1972-G1972)*AZ1972-AX1972)),"")))</f>
        <v/>
      </c>
      <c r="AP1972" s="359" t="str">
        <f>IF(Overview!$K$17='Internal Calcs'!$P$22,"",IF(Overview!$K$17='Internal Calcs'!$P$23,IF(AM1972="","",AM1972),IF(ISNUMBER(A1972),IF(AM1972="",(IF(F1972="Short",G1972-H1972,H1972-G1972)*AZ1972-AX1972),(IF(F1972="Short",G1972-L1972,L1972-G1972)*AZ1972-AX1972)),"")))</f>
        <v/>
      </c>
      <c r="AQ1972" s="188" t="str">
        <f t="shared" si="685"/>
        <v/>
      </c>
      <c r="AR1972" s="188" t="str">
        <f t="shared" si="686"/>
        <v/>
      </c>
      <c r="AS1972" s="188" t="str">
        <f t="shared" si="687"/>
        <v/>
      </c>
      <c r="AT1972" s="188" t="str">
        <f>IF(ISNUMBER(A1972),MAX($AS$2:AS1972)-AS1972,"")</f>
        <v/>
      </c>
      <c r="AU1972" s="189" t="str">
        <f t="shared" si="688"/>
        <v/>
      </c>
      <c r="AV1972" s="190" t="str">
        <f t="shared" si="689"/>
        <v/>
      </c>
      <c r="AW1972" s="190" t="str">
        <f t="shared" si="690"/>
        <v/>
      </c>
      <c r="AX1972" s="191" t="str">
        <f ca="1">IF(ISNUMBER($A1972),INDIRECT(CONCATENATE("'Instrument List'!B",(MATCH(E1972,'Instrument List'!A:A,0))-0)),"")</f>
        <v/>
      </c>
      <c r="AY1972" s="191" t="str">
        <f ca="1">IF(ISNUMBER($A1972),INDIRECT(CONCATENATE("'Instrument List'!D",(MATCH(E1972,'Instrument List'!A:A,0))-0)),"")</f>
        <v/>
      </c>
      <c r="AZ1972" s="191" t="str">
        <f ca="1">IF(ISNUMBER($A1972),INDIRECT(CONCATENATE("'Instrument List'!C",(MATCH(E1972,'Instrument List'!A:A,0))-0)),"")</f>
        <v/>
      </c>
      <c r="BA1972" s="192" t="str">
        <f ca="1">IF(ISNUMBER(A1972),INDIRECT(CONCATENATE("'Instrument List'!E",(MATCH(E1972,'Instrument List'!A:A,0))-0)),"")</f>
        <v/>
      </c>
      <c r="BB1972" s="193" t="str">
        <f t="shared" si="691"/>
        <v/>
      </c>
      <c r="BC1972" s="193" t="str">
        <f t="shared" si="692"/>
        <v/>
      </c>
      <c r="BD1972" s="193" t="str">
        <f ca="1">IF(ISNUMBER(A1972),INDIRECT(CONCATENATE("'Instrument List'!F",(MATCH(E1972,'Instrument List'!A:A,0))-0)),"")</f>
        <v/>
      </c>
    </row>
    <row r="1973" spans="1:56">
      <c r="A1973" s="220" t="str">
        <f t="shared" si="672"/>
        <v/>
      </c>
      <c r="B1973" s="221"/>
      <c r="C1973" s="222"/>
      <c r="D1973" s="169"/>
      <c r="E1973" s="169"/>
      <c r="F1973" s="169"/>
      <c r="G1973" s="202"/>
      <c r="H1973" s="217"/>
      <c r="I1973" s="212"/>
      <c r="J1973" s="206"/>
      <c r="K1973" s="212"/>
      <c r="L1973" s="206"/>
      <c r="M1973" s="212"/>
      <c r="N1973" s="206"/>
      <c r="O1973" s="170" t="str">
        <f t="shared" si="673"/>
        <v/>
      </c>
      <c r="P1973" s="171"/>
      <c r="Q1973" s="171"/>
      <c r="R1973" s="171"/>
      <c r="S1973" s="172" t="str">
        <f t="shared" si="674"/>
        <v/>
      </c>
      <c r="T1973" s="172" t="str">
        <f t="shared" si="675"/>
        <v/>
      </c>
      <c r="U1973" s="171"/>
      <c r="V1973" s="171"/>
      <c r="W1973" s="173" t="str">
        <f t="shared" si="676"/>
        <v/>
      </c>
      <c r="X1973" s="173" t="str">
        <f t="shared" si="677"/>
        <v/>
      </c>
      <c r="Y1973" s="173" t="str">
        <f t="shared" si="678"/>
        <v/>
      </c>
      <c r="Z1973" s="171"/>
      <c r="AA1973" s="171"/>
      <c r="AB1973" s="171"/>
      <c r="AC1973" s="172" t="str">
        <f t="shared" si="679"/>
        <v/>
      </c>
      <c r="AD1973" s="172" t="str">
        <f t="shared" si="680"/>
        <v/>
      </c>
      <c r="AE1973" s="174"/>
      <c r="AF1973" s="175" t="str">
        <f t="shared" si="681"/>
        <v/>
      </c>
      <c r="AG1973" s="169"/>
      <c r="AH1973" s="171"/>
      <c r="AI1973" s="171"/>
      <c r="AJ1973" s="169"/>
      <c r="AK1973" s="176" t="str">
        <f t="shared" si="682"/>
        <v/>
      </c>
      <c r="AL1973" s="176" t="str">
        <f t="shared" si="683"/>
        <v/>
      </c>
      <c r="AM1973" s="176" t="str">
        <f t="shared" si="684"/>
        <v/>
      </c>
      <c r="AN1973" s="359" t="str">
        <f>IF(Overview!$K$17='Internal Calcs'!$P$22,IF(AK1973="","",AK1973),IF(Overview!$K$17='Internal Calcs'!$P$23,IF(AK1973="","",AK1973),IF(ISNUMBER(A1973),(IF(F1973="Short",G1973-H1973,H1973-G1973)*AZ1973-AX1973),"")))</f>
        <v/>
      </c>
      <c r="AO1973" s="401" t="str">
        <f>IF(Overview!$K$17='Internal Calcs'!$P$22,IF(AL1973="","",AL1973),IF(Overview!$K$17='Internal Calcs'!$P$23,IF(AL1973="","",AL1973),IF(ISNUMBER(A1973),IF(AL1973="",(IF(F1973="Short",G1973-H1973,H1973-G1973)*AZ1973-AX1973),(IF(F1973="Short",G1973-J1973,J1973-G1973)*AZ1973-AX1973)),"")))</f>
        <v/>
      </c>
      <c r="AP1973" s="359" t="str">
        <f>IF(Overview!$K$17='Internal Calcs'!$P$22,"",IF(Overview!$K$17='Internal Calcs'!$P$23,IF(AM1973="","",AM1973),IF(ISNUMBER(A1973),IF(AM1973="",(IF(F1973="Short",G1973-H1973,H1973-G1973)*AZ1973-AX1973),(IF(F1973="Short",G1973-L1973,L1973-G1973)*AZ1973-AX1973)),"")))</f>
        <v/>
      </c>
      <c r="AQ1973" s="176" t="str">
        <f t="shared" si="685"/>
        <v/>
      </c>
      <c r="AR1973" s="176" t="str">
        <f t="shared" si="686"/>
        <v/>
      </c>
      <c r="AS1973" s="176" t="str">
        <f t="shared" si="687"/>
        <v/>
      </c>
      <c r="AT1973" s="176" t="str">
        <f>IF(ISNUMBER(A1973),MAX($AS$2:AS1973)-AS1973,"")</f>
        <v/>
      </c>
      <c r="AU1973" s="177" t="str">
        <f t="shared" si="688"/>
        <v/>
      </c>
      <c r="AV1973" s="178" t="str">
        <f t="shared" si="689"/>
        <v/>
      </c>
      <c r="AW1973" s="178" t="str">
        <f t="shared" si="690"/>
        <v/>
      </c>
      <c r="AX1973" s="179" t="str">
        <f ca="1">IF(ISNUMBER($A1973),INDIRECT(CONCATENATE("'Instrument List'!B",(MATCH(E1973,'Instrument List'!A:A,0))-0)),"")</f>
        <v/>
      </c>
      <c r="AY1973" s="179" t="str">
        <f ca="1">IF(ISNUMBER($A1973),INDIRECT(CONCATENATE("'Instrument List'!D",(MATCH(E1973,'Instrument List'!A:A,0))-0)),"")</f>
        <v/>
      </c>
      <c r="AZ1973" s="179" t="str">
        <f ca="1">IF(ISNUMBER($A1973),INDIRECT(CONCATENATE("'Instrument List'!C",(MATCH(E1973,'Instrument List'!A:A,0))-0)),"")</f>
        <v/>
      </c>
      <c r="BA1973" s="180" t="str">
        <f ca="1">IF(ISNUMBER(A1973),INDIRECT(CONCATENATE("'Instrument List'!E",(MATCH(E1973,'Instrument List'!A:A,0))-0)),"")</f>
        <v/>
      </c>
      <c r="BB1973" s="181" t="str">
        <f t="shared" si="691"/>
        <v/>
      </c>
      <c r="BC1973" s="181" t="str">
        <f t="shared" si="692"/>
        <v/>
      </c>
      <c r="BD1973" s="181" t="str">
        <f ca="1">IF(ISNUMBER(A1973),INDIRECT(CONCATENATE("'Instrument List'!F",(MATCH(E1973,'Instrument List'!A:A,0))-0)),"")</f>
        <v/>
      </c>
    </row>
    <row r="1974" spans="1:56">
      <c r="A1974" s="223" t="str">
        <f t="shared" si="672"/>
        <v/>
      </c>
      <c r="B1974" s="224"/>
      <c r="C1974" s="225"/>
      <c r="D1974" s="182"/>
      <c r="E1974" s="182"/>
      <c r="F1974" s="182"/>
      <c r="G1974" s="203"/>
      <c r="H1974" s="218"/>
      <c r="I1974" s="213"/>
      <c r="J1974" s="207"/>
      <c r="K1974" s="213"/>
      <c r="L1974" s="207"/>
      <c r="M1974" s="213"/>
      <c r="N1974" s="207"/>
      <c r="O1974" s="183" t="str">
        <f t="shared" si="673"/>
        <v/>
      </c>
      <c r="P1974" s="184"/>
      <c r="Q1974" s="184"/>
      <c r="R1974" s="275"/>
      <c r="S1974" s="185" t="str">
        <f t="shared" si="674"/>
        <v/>
      </c>
      <c r="T1974" s="185" t="str">
        <f t="shared" si="675"/>
        <v/>
      </c>
      <c r="U1974" s="275"/>
      <c r="V1974" s="275"/>
      <c r="W1974" s="276" t="str">
        <f t="shared" si="676"/>
        <v/>
      </c>
      <c r="X1974" s="276" t="str">
        <f t="shared" si="677"/>
        <v/>
      </c>
      <c r="Y1974" s="276" t="str">
        <f t="shared" si="678"/>
        <v/>
      </c>
      <c r="Z1974" s="275"/>
      <c r="AA1974" s="184"/>
      <c r="AB1974" s="184"/>
      <c r="AC1974" s="185" t="str">
        <f t="shared" si="679"/>
        <v/>
      </c>
      <c r="AD1974" s="185" t="str">
        <f t="shared" si="680"/>
        <v/>
      </c>
      <c r="AE1974" s="186"/>
      <c r="AF1974" s="187" t="str">
        <f t="shared" si="681"/>
        <v/>
      </c>
      <c r="AG1974" s="182"/>
      <c r="AH1974" s="184"/>
      <c r="AI1974" s="184"/>
      <c r="AJ1974" s="182"/>
      <c r="AK1974" s="188" t="str">
        <f t="shared" si="682"/>
        <v/>
      </c>
      <c r="AL1974" s="188" t="str">
        <f t="shared" si="683"/>
        <v/>
      </c>
      <c r="AM1974" s="188" t="str">
        <f t="shared" si="684"/>
        <v/>
      </c>
      <c r="AN1974" s="359" t="str">
        <f>IF(Overview!$K$17='Internal Calcs'!$P$22,IF(AK1974="","",AK1974),IF(Overview!$K$17='Internal Calcs'!$P$23,IF(AK1974="","",AK1974),IF(ISNUMBER(A1974),(IF(F1974="Short",G1974-H1974,H1974-G1974)*AZ1974-AX1974),"")))</f>
        <v/>
      </c>
      <c r="AO1974" s="401" t="str">
        <f>IF(Overview!$K$17='Internal Calcs'!$P$22,IF(AL1974="","",AL1974),IF(Overview!$K$17='Internal Calcs'!$P$23,IF(AL1974="","",AL1974),IF(ISNUMBER(A1974),IF(AL1974="",(IF(F1974="Short",G1974-H1974,H1974-G1974)*AZ1974-AX1974),(IF(F1974="Short",G1974-J1974,J1974-G1974)*AZ1974-AX1974)),"")))</f>
        <v/>
      </c>
      <c r="AP1974" s="359" t="str">
        <f>IF(Overview!$K$17='Internal Calcs'!$P$22,"",IF(Overview!$K$17='Internal Calcs'!$P$23,IF(AM1974="","",AM1974),IF(ISNUMBER(A1974),IF(AM1974="",(IF(F1974="Short",G1974-H1974,H1974-G1974)*AZ1974-AX1974),(IF(F1974="Short",G1974-L1974,L1974-G1974)*AZ1974-AX1974)),"")))</f>
        <v/>
      </c>
      <c r="AQ1974" s="188" t="str">
        <f t="shared" si="685"/>
        <v/>
      </c>
      <c r="AR1974" s="188" t="str">
        <f t="shared" si="686"/>
        <v/>
      </c>
      <c r="AS1974" s="188" t="str">
        <f t="shared" si="687"/>
        <v/>
      </c>
      <c r="AT1974" s="188" t="str">
        <f>IF(ISNUMBER(A1974),MAX($AS$2:AS1974)-AS1974,"")</f>
        <v/>
      </c>
      <c r="AU1974" s="189" t="str">
        <f t="shared" si="688"/>
        <v/>
      </c>
      <c r="AV1974" s="190" t="str">
        <f t="shared" si="689"/>
        <v/>
      </c>
      <c r="AW1974" s="190" t="str">
        <f t="shared" si="690"/>
        <v/>
      </c>
      <c r="AX1974" s="191" t="str">
        <f ca="1">IF(ISNUMBER($A1974),INDIRECT(CONCATENATE("'Instrument List'!B",(MATCH(E1974,'Instrument List'!A:A,0))-0)),"")</f>
        <v/>
      </c>
      <c r="AY1974" s="191" t="str">
        <f ca="1">IF(ISNUMBER($A1974),INDIRECT(CONCATENATE("'Instrument List'!D",(MATCH(E1974,'Instrument List'!A:A,0))-0)),"")</f>
        <v/>
      </c>
      <c r="AZ1974" s="191" t="str">
        <f ca="1">IF(ISNUMBER($A1974),INDIRECT(CONCATENATE("'Instrument List'!C",(MATCH(E1974,'Instrument List'!A:A,0))-0)),"")</f>
        <v/>
      </c>
      <c r="BA1974" s="192" t="str">
        <f ca="1">IF(ISNUMBER(A1974),INDIRECT(CONCATENATE("'Instrument List'!E",(MATCH(E1974,'Instrument List'!A:A,0))-0)),"")</f>
        <v/>
      </c>
      <c r="BB1974" s="193" t="str">
        <f t="shared" si="691"/>
        <v/>
      </c>
      <c r="BC1974" s="193" t="str">
        <f t="shared" si="692"/>
        <v/>
      </c>
      <c r="BD1974" s="193" t="str">
        <f ca="1">IF(ISNUMBER(A1974),INDIRECT(CONCATENATE("'Instrument List'!F",(MATCH(E1974,'Instrument List'!A:A,0))-0)),"")</f>
        <v/>
      </c>
    </row>
    <row r="1975" spans="1:56">
      <c r="A1975" s="220" t="str">
        <f t="shared" si="672"/>
        <v/>
      </c>
      <c r="B1975" s="221"/>
      <c r="C1975" s="222"/>
      <c r="D1975" s="169"/>
      <c r="E1975" s="169"/>
      <c r="F1975" s="169"/>
      <c r="G1975" s="202"/>
      <c r="H1975" s="217"/>
      <c r="I1975" s="212"/>
      <c r="J1975" s="206"/>
      <c r="K1975" s="212"/>
      <c r="L1975" s="206"/>
      <c r="M1975" s="212"/>
      <c r="N1975" s="206"/>
      <c r="O1975" s="170" t="str">
        <f t="shared" si="673"/>
        <v/>
      </c>
      <c r="P1975" s="171"/>
      <c r="Q1975" s="171"/>
      <c r="R1975" s="171"/>
      <c r="S1975" s="172" t="str">
        <f t="shared" si="674"/>
        <v/>
      </c>
      <c r="T1975" s="172" t="str">
        <f t="shared" si="675"/>
        <v/>
      </c>
      <c r="U1975" s="171"/>
      <c r="V1975" s="171"/>
      <c r="W1975" s="173" t="str">
        <f t="shared" si="676"/>
        <v/>
      </c>
      <c r="X1975" s="173" t="str">
        <f t="shared" si="677"/>
        <v/>
      </c>
      <c r="Y1975" s="173" t="str">
        <f t="shared" si="678"/>
        <v/>
      </c>
      <c r="Z1975" s="171"/>
      <c r="AA1975" s="171"/>
      <c r="AB1975" s="171"/>
      <c r="AC1975" s="172" t="str">
        <f t="shared" si="679"/>
        <v/>
      </c>
      <c r="AD1975" s="172" t="str">
        <f t="shared" si="680"/>
        <v/>
      </c>
      <c r="AE1975" s="174"/>
      <c r="AF1975" s="175" t="str">
        <f t="shared" si="681"/>
        <v/>
      </c>
      <c r="AG1975" s="169"/>
      <c r="AH1975" s="171"/>
      <c r="AI1975" s="171"/>
      <c r="AJ1975" s="169"/>
      <c r="AK1975" s="176" t="str">
        <f t="shared" si="682"/>
        <v/>
      </c>
      <c r="AL1975" s="176" t="str">
        <f t="shared" si="683"/>
        <v/>
      </c>
      <c r="AM1975" s="176" t="str">
        <f t="shared" si="684"/>
        <v/>
      </c>
      <c r="AN1975" s="359" t="str">
        <f>IF(Overview!$K$17='Internal Calcs'!$P$22,IF(AK1975="","",AK1975),IF(Overview!$K$17='Internal Calcs'!$P$23,IF(AK1975="","",AK1975),IF(ISNUMBER(A1975),(IF(F1975="Short",G1975-H1975,H1975-G1975)*AZ1975-AX1975),"")))</f>
        <v/>
      </c>
      <c r="AO1975" s="401" t="str">
        <f>IF(Overview!$K$17='Internal Calcs'!$P$22,IF(AL1975="","",AL1975),IF(Overview!$K$17='Internal Calcs'!$P$23,IF(AL1975="","",AL1975),IF(ISNUMBER(A1975),IF(AL1975="",(IF(F1975="Short",G1975-H1975,H1975-G1975)*AZ1975-AX1975),(IF(F1975="Short",G1975-J1975,J1975-G1975)*AZ1975-AX1975)),"")))</f>
        <v/>
      </c>
      <c r="AP1975" s="359" t="str">
        <f>IF(Overview!$K$17='Internal Calcs'!$P$22,"",IF(Overview!$K$17='Internal Calcs'!$P$23,IF(AM1975="","",AM1975),IF(ISNUMBER(A1975),IF(AM1975="",(IF(F1975="Short",G1975-H1975,H1975-G1975)*AZ1975-AX1975),(IF(F1975="Short",G1975-L1975,L1975-G1975)*AZ1975-AX1975)),"")))</f>
        <v/>
      </c>
      <c r="AQ1975" s="176" t="str">
        <f t="shared" si="685"/>
        <v/>
      </c>
      <c r="AR1975" s="176" t="str">
        <f t="shared" si="686"/>
        <v/>
      </c>
      <c r="AS1975" s="176" t="str">
        <f t="shared" si="687"/>
        <v/>
      </c>
      <c r="AT1975" s="176" t="str">
        <f>IF(ISNUMBER(A1975),MAX($AS$2:AS1975)-AS1975,"")</f>
        <v/>
      </c>
      <c r="AU1975" s="177" t="str">
        <f t="shared" si="688"/>
        <v/>
      </c>
      <c r="AV1975" s="178" t="str">
        <f t="shared" si="689"/>
        <v/>
      </c>
      <c r="AW1975" s="178" t="str">
        <f t="shared" si="690"/>
        <v/>
      </c>
      <c r="AX1975" s="179" t="str">
        <f ca="1">IF(ISNUMBER($A1975),INDIRECT(CONCATENATE("'Instrument List'!B",(MATCH(E1975,'Instrument List'!A:A,0))-0)),"")</f>
        <v/>
      </c>
      <c r="AY1975" s="179" t="str">
        <f ca="1">IF(ISNUMBER($A1975),INDIRECT(CONCATENATE("'Instrument List'!D",(MATCH(E1975,'Instrument List'!A:A,0))-0)),"")</f>
        <v/>
      </c>
      <c r="AZ1975" s="179" t="str">
        <f ca="1">IF(ISNUMBER($A1975),INDIRECT(CONCATENATE("'Instrument List'!C",(MATCH(E1975,'Instrument List'!A:A,0))-0)),"")</f>
        <v/>
      </c>
      <c r="BA1975" s="180" t="str">
        <f ca="1">IF(ISNUMBER(A1975),INDIRECT(CONCATENATE("'Instrument List'!E",(MATCH(E1975,'Instrument List'!A:A,0))-0)),"")</f>
        <v/>
      </c>
      <c r="BB1975" s="181" t="str">
        <f t="shared" si="691"/>
        <v/>
      </c>
      <c r="BC1975" s="181" t="str">
        <f t="shared" si="692"/>
        <v/>
      </c>
      <c r="BD1975" s="181" t="str">
        <f ca="1">IF(ISNUMBER(A1975),INDIRECT(CONCATENATE("'Instrument List'!F",(MATCH(E1975,'Instrument List'!A:A,0))-0)),"")</f>
        <v/>
      </c>
    </row>
    <row r="1976" spans="1:56">
      <c r="A1976" s="223" t="str">
        <f t="shared" si="672"/>
        <v/>
      </c>
      <c r="B1976" s="224"/>
      <c r="C1976" s="225"/>
      <c r="D1976" s="182"/>
      <c r="E1976" s="182"/>
      <c r="F1976" s="182"/>
      <c r="G1976" s="203"/>
      <c r="H1976" s="218"/>
      <c r="I1976" s="213"/>
      <c r="J1976" s="207"/>
      <c r="K1976" s="213"/>
      <c r="L1976" s="207"/>
      <c r="M1976" s="213"/>
      <c r="N1976" s="207"/>
      <c r="O1976" s="183" t="str">
        <f t="shared" si="673"/>
        <v/>
      </c>
      <c r="P1976" s="184"/>
      <c r="Q1976" s="184"/>
      <c r="R1976" s="275"/>
      <c r="S1976" s="185" t="str">
        <f t="shared" si="674"/>
        <v/>
      </c>
      <c r="T1976" s="185" t="str">
        <f t="shared" si="675"/>
        <v/>
      </c>
      <c r="U1976" s="275"/>
      <c r="V1976" s="275"/>
      <c r="W1976" s="276" t="str">
        <f t="shared" si="676"/>
        <v/>
      </c>
      <c r="X1976" s="276" t="str">
        <f t="shared" si="677"/>
        <v/>
      </c>
      <c r="Y1976" s="276" t="str">
        <f t="shared" si="678"/>
        <v/>
      </c>
      <c r="Z1976" s="275"/>
      <c r="AA1976" s="184"/>
      <c r="AB1976" s="184"/>
      <c r="AC1976" s="185" t="str">
        <f t="shared" si="679"/>
        <v/>
      </c>
      <c r="AD1976" s="185" t="str">
        <f t="shared" si="680"/>
        <v/>
      </c>
      <c r="AE1976" s="186"/>
      <c r="AF1976" s="187" t="str">
        <f t="shared" si="681"/>
        <v/>
      </c>
      <c r="AG1976" s="182"/>
      <c r="AH1976" s="184"/>
      <c r="AI1976" s="184"/>
      <c r="AJ1976" s="182"/>
      <c r="AK1976" s="188" t="str">
        <f t="shared" si="682"/>
        <v/>
      </c>
      <c r="AL1976" s="188" t="str">
        <f t="shared" si="683"/>
        <v/>
      </c>
      <c r="AM1976" s="188" t="str">
        <f t="shared" si="684"/>
        <v/>
      </c>
      <c r="AN1976" s="359" t="str">
        <f>IF(Overview!$K$17='Internal Calcs'!$P$22,IF(AK1976="","",AK1976),IF(Overview!$K$17='Internal Calcs'!$P$23,IF(AK1976="","",AK1976),IF(ISNUMBER(A1976),(IF(F1976="Short",G1976-H1976,H1976-G1976)*AZ1976-AX1976),"")))</f>
        <v/>
      </c>
      <c r="AO1976" s="401" t="str">
        <f>IF(Overview!$K$17='Internal Calcs'!$P$22,IF(AL1976="","",AL1976),IF(Overview!$K$17='Internal Calcs'!$P$23,IF(AL1976="","",AL1976),IF(ISNUMBER(A1976),IF(AL1976="",(IF(F1976="Short",G1976-H1976,H1976-G1976)*AZ1976-AX1976),(IF(F1976="Short",G1976-J1976,J1976-G1976)*AZ1976-AX1976)),"")))</f>
        <v/>
      </c>
      <c r="AP1976" s="359" t="str">
        <f>IF(Overview!$K$17='Internal Calcs'!$P$22,"",IF(Overview!$K$17='Internal Calcs'!$P$23,IF(AM1976="","",AM1976),IF(ISNUMBER(A1976),IF(AM1976="",(IF(F1976="Short",G1976-H1976,H1976-G1976)*AZ1976-AX1976),(IF(F1976="Short",G1976-L1976,L1976-G1976)*AZ1976-AX1976)),"")))</f>
        <v/>
      </c>
      <c r="AQ1976" s="188" t="str">
        <f t="shared" si="685"/>
        <v/>
      </c>
      <c r="AR1976" s="188" t="str">
        <f t="shared" si="686"/>
        <v/>
      </c>
      <c r="AS1976" s="188" t="str">
        <f t="shared" si="687"/>
        <v/>
      </c>
      <c r="AT1976" s="188" t="str">
        <f>IF(ISNUMBER(A1976),MAX($AS$2:AS1976)-AS1976,"")</f>
        <v/>
      </c>
      <c r="AU1976" s="189" t="str">
        <f t="shared" si="688"/>
        <v/>
      </c>
      <c r="AV1976" s="190" t="str">
        <f t="shared" si="689"/>
        <v/>
      </c>
      <c r="AW1976" s="190" t="str">
        <f t="shared" si="690"/>
        <v/>
      </c>
      <c r="AX1976" s="191" t="str">
        <f ca="1">IF(ISNUMBER($A1976),INDIRECT(CONCATENATE("'Instrument List'!B",(MATCH(E1976,'Instrument List'!A:A,0))-0)),"")</f>
        <v/>
      </c>
      <c r="AY1976" s="191" t="str">
        <f ca="1">IF(ISNUMBER($A1976),INDIRECT(CONCATENATE("'Instrument List'!D",(MATCH(E1976,'Instrument List'!A:A,0))-0)),"")</f>
        <v/>
      </c>
      <c r="AZ1976" s="191" t="str">
        <f ca="1">IF(ISNUMBER($A1976),INDIRECT(CONCATENATE("'Instrument List'!C",(MATCH(E1976,'Instrument List'!A:A,0))-0)),"")</f>
        <v/>
      </c>
      <c r="BA1976" s="192" t="str">
        <f ca="1">IF(ISNUMBER(A1976),INDIRECT(CONCATENATE("'Instrument List'!E",(MATCH(E1976,'Instrument List'!A:A,0))-0)),"")</f>
        <v/>
      </c>
      <c r="BB1976" s="193" t="str">
        <f t="shared" si="691"/>
        <v/>
      </c>
      <c r="BC1976" s="193" t="str">
        <f t="shared" si="692"/>
        <v/>
      </c>
      <c r="BD1976" s="193" t="str">
        <f ca="1">IF(ISNUMBER(A1976),INDIRECT(CONCATENATE("'Instrument List'!F",(MATCH(E1976,'Instrument List'!A:A,0))-0)),"")</f>
        <v/>
      </c>
    </row>
    <row r="1977" spans="1:56">
      <c r="A1977" s="220" t="str">
        <f t="shared" si="672"/>
        <v/>
      </c>
      <c r="B1977" s="221"/>
      <c r="C1977" s="222"/>
      <c r="D1977" s="169"/>
      <c r="E1977" s="169"/>
      <c r="F1977" s="169"/>
      <c r="G1977" s="202"/>
      <c r="H1977" s="217"/>
      <c r="I1977" s="212"/>
      <c r="J1977" s="206"/>
      <c r="K1977" s="212"/>
      <c r="L1977" s="206"/>
      <c r="M1977" s="212"/>
      <c r="N1977" s="206"/>
      <c r="O1977" s="170" t="str">
        <f t="shared" si="673"/>
        <v/>
      </c>
      <c r="P1977" s="171"/>
      <c r="Q1977" s="171"/>
      <c r="R1977" s="171"/>
      <c r="S1977" s="172" t="str">
        <f t="shared" si="674"/>
        <v/>
      </c>
      <c r="T1977" s="172" t="str">
        <f t="shared" si="675"/>
        <v/>
      </c>
      <c r="U1977" s="171"/>
      <c r="V1977" s="171"/>
      <c r="W1977" s="173" t="str">
        <f t="shared" si="676"/>
        <v/>
      </c>
      <c r="X1977" s="173" t="str">
        <f t="shared" si="677"/>
        <v/>
      </c>
      <c r="Y1977" s="173" t="str">
        <f t="shared" si="678"/>
        <v/>
      </c>
      <c r="Z1977" s="171"/>
      <c r="AA1977" s="171"/>
      <c r="AB1977" s="171"/>
      <c r="AC1977" s="172" t="str">
        <f t="shared" si="679"/>
        <v/>
      </c>
      <c r="AD1977" s="172" t="str">
        <f t="shared" si="680"/>
        <v/>
      </c>
      <c r="AE1977" s="174"/>
      <c r="AF1977" s="175" t="str">
        <f t="shared" si="681"/>
        <v/>
      </c>
      <c r="AG1977" s="169"/>
      <c r="AH1977" s="171"/>
      <c r="AI1977" s="171"/>
      <c r="AJ1977" s="169"/>
      <c r="AK1977" s="176" t="str">
        <f t="shared" si="682"/>
        <v/>
      </c>
      <c r="AL1977" s="176" t="str">
        <f t="shared" si="683"/>
        <v/>
      </c>
      <c r="AM1977" s="176" t="str">
        <f t="shared" si="684"/>
        <v/>
      </c>
      <c r="AN1977" s="359" t="str">
        <f>IF(Overview!$K$17='Internal Calcs'!$P$22,IF(AK1977="","",AK1977),IF(Overview!$K$17='Internal Calcs'!$P$23,IF(AK1977="","",AK1977),IF(ISNUMBER(A1977),(IF(F1977="Short",G1977-H1977,H1977-G1977)*AZ1977-AX1977),"")))</f>
        <v/>
      </c>
      <c r="AO1977" s="401" t="str">
        <f>IF(Overview!$K$17='Internal Calcs'!$P$22,IF(AL1977="","",AL1977),IF(Overview!$K$17='Internal Calcs'!$P$23,IF(AL1977="","",AL1977),IF(ISNUMBER(A1977),IF(AL1977="",(IF(F1977="Short",G1977-H1977,H1977-G1977)*AZ1977-AX1977),(IF(F1977="Short",G1977-J1977,J1977-G1977)*AZ1977-AX1977)),"")))</f>
        <v/>
      </c>
      <c r="AP1977" s="359" t="str">
        <f>IF(Overview!$K$17='Internal Calcs'!$P$22,"",IF(Overview!$K$17='Internal Calcs'!$P$23,IF(AM1977="","",AM1977),IF(ISNUMBER(A1977),IF(AM1977="",(IF(F1977="Short",G1977-H1977,H1977-G1977)*AZ1977-AX1977),(IF(F1977="Short",G1977-L1977,L1977-G1977)*AZ1977-AX1977)),"")))</f>
        <v/>
      </c>
      <c r="AQ1977" s="176" t="str">
        <f t="shared" si="685"/>
        <v/>
      </c>
      <c r="AR1977" s="176" t="str">
        <f t="shared" si="686"/>
        <v/>
      </c>
      <c r="AS1977" s="176" t="str">
        <f t="shared" si="687"/>
        <v/>
      </c>
      <c r="AT1977" s="176" t="str">
        <f>IF(ISNUMBER(A1977),MAX($AS$2:AS1977)-AS1977,"")</f>
        <v/>
      </c>
      <c r="AU1977" s="177" t="str">
        <f t="shared" si="688"/>
        <v/>
      </c>
      <c r="AV1977" s="178" t="str">
        <f t="shared" si="689"/>
        <v/>
      </c>
      <c r="AW1977" s="178" t="str">
        <f t="shared" si="690"/>
        <v/>
      </c>
      <c r="AX1977" s="179" t="str">
        <f ca="1">IF(ISNUMBER($A1977),INDIRECT(CONCATENATE("'Instrument List'!B",(MATCH(E1977,'Instrument List'!A:A,0))-0)),"")</f>
        <v/>
      </c>
      <c r="AY1977" s="179" t="str">
        <f ca="1">IF(ISNUMBER($A1977),INDIRECT(CONCATENATE("'Instrument List'!D",(MATCH(E1977,'Instrument List'!A:A,0))-0)),"")</f>
        <v/>
      </c>
      <c r="AZ1977" s="179" t="str">
        <f ca="1">IF(ISNUMBER($A1977),INDIRECT(CONCATENATE("'Instrument List'!C",(MATCH(E1977,'Instrument List'!A:A,0))-0)),"")</f>
        <v/>
      </c>
      <c r="BA1977" s="180" t="str">
        <f ca="1">IF(ISNUMBER(A1977),INDIRECT(CONCATENATE("'Instrument List'!E",(MATCH(E1977,'Instrument List'!A:A,0))-0)),"")</f>
        <v/>
      </c>
      <c r="BB1977" s="181" t="str">
        <f t="shared" si="691"/>
        <v/>
      </c>
      <c r="BC1977" s="181" t="str">
        <f t="shared" si="692"/>
        <v/>
      </c>
      <c r="BD1977" s="181" t="str">
        <f ca="1">IF(ISNUMBER(A1977),INDIRECT(CONCATENATE("'Instrument List'!F",(MATCH(E1977,'Instrument List'!A:A,0))-0)),"")</f>
        <v/>
      </c>
    </row>
    <row r="1978" spans="1:56">
      <c r="A1978" s="223" t="str">
        <f t="shared" si="672"/>
        <v/>
      </c>
      <c r="B1978" s="224"/>
      <c r="C1978" s="225"/>
      <c r="D1978" s="182"/>
      <c r="E1978" s="182"/>
      <c r="F1978" s="182"/>
      <c r="G1978" s="203"/>
      <c r="H1978" s="218"/>
      <c r="I1978" s="213"/>
      <c r="J1978" s="207"/>
      <c r="K1978" s="213"/>
      <c r="L1978" s="207"/>
      <c r="M1978" s="213"/>
      <c r="N1978" s="207"/>
      <c r="O1978" s="183" t="str">
        <f t="shared" si="673"/>
        <v/>
      </c>
      <c r="P1978" s="184"/>
      <c r="Q1978" s="184"/>
      <c r="R1978" s="275"/>
      <c r="S1978" s="185" t="str">
        <f t="shared" si="674"/>
        <v/>
      </c>
      <c r="T1978" s="185" t="str">
        <f t="shared" si="675"/>
        <v/>
      </c>
      <c r="U1978" s="275"/>
      <c r="V1978" s="275"/>
      <c r="W1978" s="276" t="str">
        <f t="shared" si="676"/>
        <v/>
      </c>
      <c r="X1978" s="276" t="str">
        <f t="shared" si="677"/>
        <v/>
      </c>
      <c r="Y1978" s="276" t="str">
        <f t="shared" si="678"/>
        <v/>
      </c>
      <c r="Z1978" s="275"/>
      <c r="AA1978" s="184"/>
      <c r="AB1978" s="184"/>
      <c r="AC1978" s="185" t="str">
        <f t="shared" si="679"/>
        <v/>
      </c>
      <c r="AD1978" s="185" t="str">
        <f t="shared" si="680"/>
        <v/>
      </c>
      <c r="AE1978" s="186"/>
      <c r="AF1978" s="187" t="str">
        <f t="shared" si="681"/>
        <v/>
      </c>
      <c r="AG1978" s="182"/>
      <c r="AH1978" s="184"/>
      <c r="AI1978" s="184"/>
      <c r="AJ1978" s="182"/>
      <c r="AK1978" s="188" t="str">
        <f t="shared" si="682"/>
        <v/>
      </c>
      <c r="AL1978" s="188" t="str">
        <f t="shared" si="683"/>
        <v/>
      </c>
      <c r="AM1978" s="188" t="str">
        <f t="shared" si="684"/>
        <v/>
      </c>
      <c r="AN1978" s="359" t="str">
        <f>IF(Overview!$K$17='Internal Calcs'!$P$22,IF(AK1978="","",AK1978),IF(Overview!$K$17='Internal Calcs'!$P$23,IF(AK1978="","",AK1978),IF(ISNUMBER(A1978),(IF(F1978="Short",G1978-H1978,H1978-G1978)*AZ1978-AX1978),"")))</f>
        <v/>
      </c>
      <c r="AO1978" s="401" t="str">
        <f>IF(Overview!$K$17='Internal Calcs'!$P$22,IF(AL1978="","",AL1978),IF(Overview!$K$17='Internal Calcs'!$P$23,IF(AL1978="","",AL1978),IF(ISNUMBER(A1978),IF(AL1978="",(IF(F1978="Short",G1978-H1978,H1978-G1978)*AZ1978-AX1978),(IF(F1978="Short",G1978-J1978,J1978-G1978)*AZ1978-AX1978)),"")))</f>
        <v/>
      </c>
      <c r="AP1978" s="359" t="str">
        <f>IF(Overview!$K$17='Internal Calcs'!$P$22,"",IF(Overview!$K$17='Internal Calcs'!$P$23,IF(AM1978="","",AM1978),IF(ISNUMBER(A1978),IF(AM1978="",(IF(F1978="Short",G1978-H1978,H1978-G1978)*AZ1978-AX1978),(IF(F1978="Short",G1978-L1978,L1978-G1978)*AZ1978-AX1978)),"")))</f>
        <v/>
      </c>
      <c r="AQ1978" s="188" t="str">
        <f t="shared" si="685"/>
        <v/>
      </c>
      <c r="AR1978" s="188" t="str">
        <f t="shared" si="686"/>
        <v/>
      </c>
      <c r="AS1978" s="188" t="str">
        <f t="shared" si="687"/>
        <v/>
      </c>
      <c r="AT1978" s="188" t="str">
        <f>IF(ISNUMBER(A1978),MAX($AS$2:AS1978)-AS1978,"")</f>
        <v/>
      </c>
      <c r="AU1978" s="189" t="str">
        <f t="shared" si="688"/>
        <v/>
      </c>
      <c r="AV1978" s="190" t="str">
        <f t="shared" si="689"/>
        <v/>
      </c>
      <c r="AW1978" s="190" t="str">
        <f t="shared" si="690"/>
        <v/>
      </c>
      <c r="AX1978" s="191" t="str">
        <f ca="1">IF(ISNUMBER($A1978),INDIRECT(CONCATENATE("'Instrument List'!B",(MATCH(E1978,'Instrument List'!A:A,0))-0)),"")</f>
        <v/>
      </c>
      <c r="AY1978" s="191" t="str">
        <f ca="1">IF(ISNUMBER($A1978),INDIRECT(CONCATENATE("'Instrument List'!D",(MATCH(E1978,'Instrument List'!A:A,0))-0)),"")</f>
        <v/>
      </c>
      <c r="AZ1978" s="191" t="str">
        <f ca="1">IF(ISNUMBER($A1978),INDIRECT(CONCATENATE("'Instrument List'!C",(MATCH(E1978,'Instrument List'!A:A,0))-0)),"")</f>
        <v/>
      </c>
      <c r="BA1978" s="192" t="str">
        <f ca="1">IF(ISNUMBER(A1978),INDIRECT(CONCATENATE("'Instrument List'!E",(MATCH(E1978,'Instrument List'!A:A,0))-0)),"")</f>
        <v/>
      </c>
      <c r="BB1978" s="193" t="str">
        <f t="shared" si="691"/>
        <v/>
      </c>
      <c r="BC1978" s="193" t="str">
        <f t="shared" si="692"/>
        <v/>
      </c>
      <c r="BD1978" s="193" t="str">
        <f ca="1">IF(ISNUMBER(A1978),INDIRECT(CONCATENATE("'Instrument List'!F",(MATCH(E1978,'Instrument List'!A:A,0))-0)),"")</f>
        <v/>
      </c>
    </row>
    <row r="1979" spans="1:56">
      <c r="A1979" s="220" t="str">
        <f t="shared" si="672"/>
        <v/>
      </c>
      <c r="B1979" s="221"/>
      <c r="C1979" s="222"/>
      <c r="D1979" s="169"/>
      <c r="E1979" s="169"/>
      <c r="F1979" s="169"/>
      <c r="G1979" s="202"/>
      <c r="H1979" s="217"/>
      <c r="I1979" s="212"/>
      <c r="J1979" s="206"/>
      <c r="K1979" s="212"/>
      <c r="L1979" s="206"/>
      <c r="M1979" s="212"/>
      <c r="N1979" s="206"/>
      <c r="O1979" s="170" t="str">
        <f t="shared" si="673"/>
        <v/>
      </c>
      <c r="P1979" s="171"/>
      <c r="Q1979" s="171"/>
      <c r="R1979" s="171"/>
      <c r="S1979" s="172" t="str">
        <f t="shared" si="674"/>
        <v/>
      </c>
      <c r="T1979" s="172" t="str">
        <f t="shared" si="675"/>
        <v/>
      </c>
      <c r="U1979" s="171"/>
      <c r="V1979" s="171"/>
      <c r="W1979" s="173" t="str">
        <f t="shared" si="676"/>
        <v/>
      </c>
      <c r="X1979" s="173" t="str">
        <f t="shared" si="677"/>
        <v/>
      </c>
      <c r="Y1979" s="173" t="str">
        <f t="shared" si="678"/>
        <v/>
      </c>
      <c r="Z1979" s="171"/>
      <c r="AA1979" s="171"/>
      <c r="AB1979" s="171"/>
      <c r="AC1979" s="172" t="str">
        <f t="shared" si="679"/>
        <v/>
      </c>
      <c r="AD1979" s="172" t="str">
        <f t="shared" si="680"/>
        <v/>
      </c>
      <c r="AE1979" s="174"/>
      <c r="AF1979" s="175" t="str">
        <f t="shared" si="681"/>
        <v/>
      </c>
      <c r="AG1979" s="169"/>
      <c r="AH1979" s="171"/>
      <c r="AI1979" s="171"/>
      <c r="AJ1979" s="169"/>
      <c r="AK1979" s="176" t="str">
        <f t="shared" si="682"/>
        <v/>
      </c>
      <c r="AL1979" s="176" t="str">
        <f t="shared" si="683"/>
        <v/>
      </c>
      <c r="AM1979" s="176" t="str">
        <f t="shared" si="684"/>
        <v/>
      </c>
      <c r="AN1979" s="359" t="str">
        <f>IF(Overview!$K$17='Internal Calcs'!$P$22,IF(AK1979="","",AK1979),IF(Overview!$K$17='Internal Calcs'!$P$23,IF(AK1979="","",AK1979),IF(ISNUMBER(A1979),(IF(F1979="Short",G1979-H1979,H1979-G1979)*AZ1979-AX1979),"")))</f>
        <v/>
      </c>
      <c r="AO1979" s="401" t="str">
        <f>IF(Overview!$K$17='Internal Calcs'!$P$22,IF(AL1979="","",AL1979),IF(Overview!$K$17='Internal Calcs'!$P$23,IF(AL1979="","",AL1979),IF(ISNUMBER(A1979),IF(AL1979="",(IF(F1979="Short",G1979-H1979,H1979-G1979)*AZ1979-AX1979),(IF(F1979="Short",G1979-J1979,J1979-G1979)*AZ1979-AX1979)),"")))</f>
        <v/>
      </c>
      <c r="AP1979" s="359" t="str">
        <f>IF(Overview!$K$17='Internal Calcs'!$P$22,"",IF(Overview!$K$17='Internal Calcs'!$P$23,IF(AM1979="","",AM1979),IF(ISNUMBER(A1979),IF(AM1979="",(IF(F1979="Short",G1979-H1979,H1979-G1979)*AZ1979-AX1979),(IF(F1979="Short",G1979-L1979,L1979-G1979)*AZ1979-AX1979)),"")))</f>
        <v/>
      </c>
      <c r="AQ1979" s="176" t="str">
        <f t="shared" si="685"/>
        <v/>
      </c>
      <c r="AR1979" s="176" t="str">
        <f t="shared" si="686"/>
        <v/>
      </c>
      <c r="AS1979" s="176" t="str">
        <f t="shared" si="687"/>
        <v/>
      </c>
      <c r="AT1979" s="176" t="str">
        <f>IF(ISNUMBER(A1979),MAX($AS$2:AS1979)-AS1979,"")</f>
        <v/>
      </c>
      <c r="AU1979" s="177" t="str">
        <f t="shared" si="688"/>
        <v/>
      </c>
      <c r="AV1979" s="178" t="str">
        <f t="shared" si="689"/>
        <v/>
      </c>
      <c r="AW1979" s="178" t="str">
        <f t="shared" si="690"/>
        <v/>
      </c>
      <c r="AX1979" s="179" t="str">
        <f ca="1">IF(ISNUMBER($A1979),INDIRECT(CONCATENATE("'Instrument List'!B",(MATCH(E1979,'Instrument List'!A:A,0))-0)),"")</f>
        <v/>
      </c>
      <c r="AY1979" s="179" t="str">
        <f ca="1">IF(ISNUMBER($A1979),INDIRECT(CONCATENATE("'Instrument List'!D",(MATCH(E1979,'Instrument List'!A:A,0))-0)),"")</f>
        <v/>
      </c>
      <c r="AZ1979" s="179" t="str">
        <f ca="1">IF(ISNUMBER($A1979),INDIRECT(CONCATENATE("'Instrument List'!C",(MATCH(E1979,'Instrument List'!A:A,0))-0)),"")</f>
        <v/>
      </c>
      <c r="BA1979" s="180" t="str">
        <f ca="1">IF(ISNUMBER(A1979),INDIRECT(CONCATENATE("'Instrument List'!E",(MATCH(E1979,'Instrument List'!A:A,0))-0)),"")</f>
        <v/>
      </c>
      <c r="BB1979" s="181" t="str">
        <f t="shared" si="691"/>
        <v/>
      </c>
      <c r="BC1979" s="181" t="str">
        <f t="shared" si="692"/>
        <v/>
      </c>
      <c r="BD1979" s="181" t="str">
        <f ca="1">IF(ISNUMBER(A1979),INDIRECT(CONCATENATE("'Instrument List'!F",(MATCH(E1979,'Instrument List'!A:A,0))-0)),"")</f>
        <v/>
      </c>
    </row>
    <row r="1980" spans="1:56">
      <c r="A1980" s="223" t="str">
        <f t="shared" si="672"/>
        <v/>
      </c>
      <c r="B1980" s="224"/>
      <c r="C1980" s="225"/>
      <c r="D1980" s="182"/>
      <c r="E1980" s="182"/>
      <c r="F1980" s="182"/>
      <c r="G1980" s="203"/>
      <c r="H1980" s="218"/>
      <c r="I1980" s="213"/>
      <c r="J1980" s="207"/>
      <c r="K1980" s="213"/>
      <c r="L1980" s="207"/>
      <c r="M1980" s="213"/>
      <c r="N1980" s="207"/>
      <c r="O1980" s="183" t="str">
        <f t="shared" si="673"/>
        <v/>
      </c>
      <c r="P1980" s="184"/>
      <c r="Q1980" s="184"/>
      <c r="R1980" s="275"/>
      <c r="S1980" s="185" t="str">
        <f t="shared" si="674"/>
        <v/>
      </c>
      <c r="T1980" s="185" t="str">
        <f t="shared" si="675"/>
        <v/>
      </c>
      <c r="U1980" s="275"/>
      <c r="V1980" s="275"/>
      <c r="W1980" s="276" t="str">
        <f t="shared" si="676"/>
        <v/>
      </c>
      <c r="X1980" s="276" t="str">
        <f t="shared" si="677"/>
        <v/>
      </c>
      <c r="Y1980" s="276" t="str">
        <f t="shared" si="678"/>
        <v/>
      </c>
      <c r="Z1980" s="275"/>
      <c r="AA1980" s="184"/>
      <c r="AB1980" s="184"/>
      <c r="AC1980" s="185" t="str">
        <f t="shared" si="679"/>
        <v/>
      </c>
      <c r="AD1980" s="185" t="str">
        <f t="shared" si="680"/>
        <v/>
      </c>
      <c r="AE1980" s="186"/>
      <c r="AF1980" s="187" t="str">
        <f t="shared" si="681"/>
        <v/>
      </c>
      <c r="AG1980" s="182"/>
      <c r="AH1980" s="184"/>
      <c r="AI1980" s="184"/>
      <c r="AJ1980" s="182"/>
      <c r="AK1980" s="188" t="str">
        <f t="shared" si="682"/>
        <v/>
      </c>
      <c r="AL1980" s="188" t="str">
        <f t="shared" si="683"/>
        <v/>
      </c>
      <c r="AM1980" s="188" t="str">
        <f t="shared" si="684"/>
        <v/>
      </c>
      <c r="AN1980" s="359" t="str">
        <f>IF(Overview!$K$17='Internal Calcs'!$P$22,IF(AK1980="","",AK1980),IF(Overview!$K$17='Internal Calcs'!$P$23,IF(AK1980="","",AK1980),IF(ISNUMBER(A1980),(IF(F1980="Short",G1980-H1980,H1980-G1980)*AZ1980-AX1980),"")))</f>
        <v/>
      </c>
      <c r="AO1980" s="401" t="str">
        <f>IF(Overview!$K$17='Internal Calcs'!$P$22,IF(AL1980="","",AL1980),IF(Overview!$K$17='Internal Calcs'!$P$23,IF(AL1980="","",AL1980),IF(ISNUMBER(A1980),IF(AL1980="",(IF(F1980="Short",G1980-H1980,H1980-G1980)*AZ1980-AX1980),(IF(F1980="Short",G1980-J1980,J1980-G1980)*AZ1980-AX1980)),"")))</f>
        <v/>
      </c>
      <c r="AP1980" s="359" t="str">
        <f>IF(Overview!$K$17='Internal Calcs'!$P$22,"",IF(Overview!$K$17='Internal Calcs'!$P$23,IF(AM1980="","",AM1980),IF(ISNUMBER(A1980),IF(AM1980="",(IF(F1980="Short",G1980-H1980,H1980-G1980)*AZ1980-AX1980),(IF(F1980="Short",G1980-L1980,L1980-G1980)*AZ1980-AX1980)),"")))</f>
        <v/>
      </c>
      <c r="AQ1980" s="188" t="str">
        <f t="shared" si="685"/>
        <v/>
      </c>
      <c r="AR1980" s="188" t="str">
        <f t="shared" si="686"/>
        <v/>
      </c>
      <c r="AS1980" s="188" t="str">
        <f t="shared" si="687"/>
        <v/>
      </c>
      <c r="AT1980" s="188" t="str">
        <f>IF(ISNUMBER(A1980),MAX($AS$2:AS1980)-AS1980,"")</f>
        <v/>
      </c>
      <c r="AU1980" s="189" t="str">
        <f t="shared" si="688"/>
        <v/>
      </c>
      <c r="AV1980" s="190" t="str">
        <f t="shared" si="689"/>
        <v/>
      </c>
      <c r="AW1980" s="190" t="str">
        <f t="shared" si="690"/>
        <v/>
      </c>
      <c r="AX1980" s="191" t="str">
        <f ca="1">IF(ISNUMBER($A1980),INDIRECT(CONCATENATE("'Instrument List'!B",(MATCH(E1980,'Instrument List'!A:A,0))-0)),"")</f>
        <v/>
      </c>
      <c r="AY1980" s="191" t="str">
        <f ca="1">IF(ISNUMBER($A1980),INDIRECT(CONCATENATE("'Instrument List'!D",(MATCH(E1980,'Instrument List'!A:A,0))-0)),"")</f>
        <v/>
      </c>
      <c r="AZ1980" s="191" t="str">
        <f ca="1">IF(ISNUMBER($A1980),INDIRECT(CONCATENATE("'Instrument List'!C",(MATCH(E1980,'Instrument List'!A:A,0))-0)),"")</f>
        <v/>
      </c>
      <c r="BA1980" s="192" t="str">
        <f ca="1">IF(ISNUMBER(A1980),INDIRECT(CONCATENATE("'Instrument List'!E",(MATCH(E1980,'Instrument List'!A:A,0))-0)),"")</f>
        <v/>
      </c>
      <c r="BB1980" s="193" t="str">
        <f t="shared" si="691"/>
        <v/>
      </c>
      <c r="BC1980" s="193" t="str">
        <f t="shared" si="692"/>
        <v/>
      </c>
      <c r="BD1980" s="193" t="str">
        <f ca="1">IF(ISNUMBER(A1980),INDIRECT(CONCATENATE("'Instrument List'!F",(MATCH(E1980,'Instrument List'!A:A,0))-0)),"")</f>
        <v/>
      </c>
    </row>
    <row r="1981" spans="1:56">
      <c r="A1981" s="220" t="str">
        <f t="shared" si="672"/>
        <v/>
      </c>
      <c r="B1981" s="221"/>
      <c r="C1981" s="222"/>
      <c r="D1981" s="169"/>
      <c r="E1981" s="169"/>
      <c r="F1981" s="169"/>
      <c r="G1981" s="202"/>
      <c r="H1981" s="217"/>
      <c r="I1981" s="212"/>
      <c r="J1981" s="206"/>
      <c r="K1981" s="212"/>
      <c r="L1981" s="206"/>
      <c r="M1981" s="212"/>
      <c r="N1981" s="206"/>
      <c r="O1981" s="170" t="str">
        <f t="shared" si="673"/>
        <v/>
      </c>
      <c r="P1981" s="171"/>
      <c r="Q1981" s="171"/>
      <c r="R1981" s="171"/>
      <c r="S1981" s="172" t="str">
        <f t="shared" si="674"/>
        <v/>
      </c>
      <c r="T1981" s="172" t="str">
        <f t="shared" si="675"/>
        <v/>
      </c>
      <c r="U1981" s="171"/>
      <c r="V1981" s="171"/>
      <c r="W1981" s="173" t="str">
        <f t="shared" si="676"/>
        <v/>
      </c>
      <c r="X1981" s="173" t="str">
        <f t="shared" si="677"/>
        <v/>
      </c>
      <c r="Y1981" s="173" t="str">
        <f t="shared" si="678"/>
        <v/>
      </c>
      <c r="Z1981" s="171"/>
      <c r="AA1981" s="171"/>
      <c r="AB1981" s="171"/>
      <c r="AC1981" s="172" t="str">
        <f t="shared" si="679"/>
        <v/>
      </c>
      <c r="AD1981" s="172" t="str">
        <f t="shared" si="680"/>
        <v/>
      </c>
      <c r="AE1981" s="174"/>
      <c r="AF1981" s="175" t="str">
        <f t="shared" si="681"/>
        <v/>
      </c>
      <c r="AG1981" s="169"/>
      <c r="AH1981" s="171"/>
      <c r="AI1981" s="171"/>
      <c r="AJ1981" s="169"/>
      <c r="AK1981" s="176" t="str">
        <f t="shared" si="682"/>
        <v/>
      </c>
      <c r="AL1981" s="176" t="str">
        <f t="shared" si="683"/>
        <v/>
      </c>
      <c r="AM1981" s="176" t="str">
        <f t="shared" si="684"/>
        <v/>
      </c>
      <c r="AN1981" s="359" t="str">
        <f>IF(Overview!$K$17='Internal Calcs'!$P$22,IF(AK1981="","",AK1981),IF(Overview!$K$17='Internal Calcs'!$P$23,IF(AK1981="","",AK1981),IF(ISNUMBER(A1981),(IF(F1981="Short",G1981-H1981,H1981-G1981)*AZ1981-AX1981),"")))</f>
        <v/>
      </c>
      <c r="AO1981" s="401" t="str">
        <f>IF(Overview!$K$17='Internal Calcs'!$P$22,IF(AL1981="","",AL1981),IF(Overview!$K$17='Internal Calcs'!$P$23,IF(AL1981="","",AL1981),IF(ISNUMBER(A1981),IF(AL1981="",(IF(F1981="Short",G1981-H1981,H1981-G1981)*AZ1981-AX1981),(IF(F1981="Short",G1981-J1981,J1981-G1981)*AZ1981-AX1981)),"")))</f>
        <v/>
      </c>
      <c r="AP1981" s="359" t="str">
        <f>IF(Overview!$K$17='Internal Calcs'!$P$22,"",IF(Overview!$K$17='Internal Calcs'!$P$23,IF(AM1981="","",AM1981),IF(ISNUMBER(A1981),IF(AM1981="",(IF(F1981="Short",G1981-H1981,H1981-G1981)*AZ1981-AX1981),(IF(F1981="Short",G1981-L1981,L1981-G1981)*AZ1981-AX1981)),"")))</f>
        <v/>
      </c>
      <c r="AQ1981" s="176" t="str">
        <f t="shared" si="685"/>
        <v/>
      </c>
      <c r="AR1981" s="176" t="str">
        <f t="shared" si="686"/>
        <v/>
      </c>
      <c r="AS1981" s="176" t="str">
        <f t="shared" si="687"/>
        <v/>
      </c>
      <c r="AT1981" s="176" t="str">
        <f>IF(ISNUMBER(A1981),MAX($AS$2:AS1981)-AS1981,"")</f>
        <v/>
      </c>
      <c r="AU1981" s="177" t="str">
        <f t="shared" si="688"/>
        <v/>
      </c>
      <c r="AV1981" s="178" t="str">
        <f t="shared" si="689"/>
        <v/>
      </c>
      <c r="AW1981" s="178" t="str">
        <f t="shared" si="690"/>
        <v/>
      </c>
      <c r="AX1981" s="179" t="str">
        <f ca="1">IF(ISNUMBER($A1981),INDIRECT(CONCATENATE("'Instrument List'!B",(MATCH(E1981,'Instrument List'!A:A,0))-0)),"")</f>
        <v/>
      </c>
      <c r="AY1981" s="179" t="str">
        <f ca="1">IF(ISNUMBER($A1981),INDIRECT(CONCATENATE("'Instrument List'!D",(MATCH(E1981,'Instrument List'!A:A,0))-0)),"")</f>
        <v/>
      </c>
      <c r="AZ1981" s="179" t="str">
        <f ca="1">IF(ISNUMBER($A1981),INDIRECT(CONCATENATE("'Instrument List'!C",(MATCH(E1981,'Instrument List'!A:A,0))-0)),"")</f>
        <v/>
      </c>
      <c r="BA1981" s="180" t="str">
        <f ca="1">IF(ISNUMBER(A1981),INDIRECT(CONCATENATE("'Instrument List'!E",(MATCH(E1981,'Instrument List'!A:A,0))-0)),"")</f>
        <v/>
      </c>
      <c r="BB1981" s="181" t="str">
        <f t="shared" si="691"/>
        <v/>
      </c>
      <c r="BC1981" s="181" t="str">
        <f t="shared" si="692"/>
        <v/>
      </c>
      <c r="BD1981" s="181" t="str">
        <f ca="1">IF(ISNUMBER(A1981),INDIRECT(CONCATENATE("'Instrument List'!F",(MATCH(E1981,'Instrument List'!A:A,0))-0)),"")</f>
        <v/>
      </c>
    </row>
    <row r="1982" spans="1:56">
      <c r="A1982" s="223" t="str">
        <f t="shared" si="672"/>
        <v/>
      </c>
      <c r="B1982" s="224"/>
      <c r="C1982" s="225"/>
      <c r="D1982" s="182"/>
      <c r="E1982" s="182"/>
      <c r="F1982" s="182"/>
      <c r="G1982" s="203"/>
      <c r="H1982" s="218"/>
      <c r="I1982" s="213"/>
      <c r="J1982" s="207"/>
      <c r="K1982" s="213"/>
      <c r="L1982" s="207"/>
      <c r="M1982" s="213"/>
      <c r="N1982" s="207"/>
      <c r="O1982" s="183" t="str">
        <f t="shared" si="673"/>
        <v/>
      </c>
      <c r="P1982" s="184"/>
      <c r="Q1982" s="184"/>
      <c r="R1982" s="275"/>
      <c r="S1982" s="185" t="str">
        <f t="shared" si="674"/>
        <v/>
      </c>
      <c r="T1982" s="185" t="str">
        <f t="shared" si="675"/>
        <v/>
      </c>
      <c r="U1982" s="275"/>
      <c r="V1982" s="275"/>
      <c r="W1982" s="276" t="str">
        <f t="shared" si="676"/>
        <v/>
      </c>
      <c r="X1982" s="276" t="str">
        <f t="shared" si="677"/>
        <v/>
      </c>
      <c r="Y1982" s="276" t="str">
        <f t="shared" si="678"/>
        <v/>
      </c>
      <c r="Z1982" s="275"/>
      <c r="AA1982" s="184"/>
      <c r="AB1982" s="184"/>
      <c r="AC1982" s="185" t="str">
        <f t="shared" si="679"/>
        <v/>
      </c>
      <c r="AD1982" s="185" t="str">
        <f t="shared" si="680"/>
        <v/>
      </c>
      <c r="AE1982" s="186"/>
      <c r="AF1982" s="187" t="str">
        <f t="shared" si="681"/>
        <v/>
      </c>
      <c r="AG1982" s="182"/>
      <c r="AH1982" s="184"/>
      <c r="AI1982" s="184"/>
      <c r="AJ1982" s="182"/>
      <c r="AK1982" s="188" t="str">
        <f t="shared" si="682"/>
        <v/>
      </c>
      <c r="AL1982" s="188" t="str">
        <f t="shared" si="683"/>
        <v/>
      </c>
      <c r="AM1982" s="188" t="str">
        <f t="shared" si="684"/>
        <v/>
      </c>
      <c r="AN1982" s="359" t="str">
        <f>IF(Overview!$K$17='Internal Calcs'!$P$22,IF(AK1982="","",AK1982),IF(Overview!$K$17='Internal Calcs'!$P$23,IF(AK1982="","",AK1982),IF(ISNUMBER(A1982),(IF(F1982="Short",G1982-H1982,H1982-G1982)*AZ1982-AX1982),"")))</f>
        <v/>
      </c>
      <c r="AO1982" s="401" t="str">
        <f>IF(Overview!$K$17='Internal Calcs'!$P$22,IF(AL1982="","",AL1982),IF(Overview!$K$17='Internal Calcs'!$P$23,IF(AL1982="","",AL1982),IF(ISNUMBER(A1982),IF(AL1982="",(IF(F1982="Short",G1982-H1982,H1982-G1982)*AZ1982-AX1982),(IF(F1982="Short",G1982-J1982,J1982-G1982)*AZ1982-AX1982)),"")))</f>
        <v/>
      </c>
      <c r="AP1982" s="359" t="str">
        <f>IF(Overview!$K$17='Internal Calcs'!$P$22,"",IF(Overview!$K$17='Internal Calcs'!$P$23,IF(AM1982="","",AM1982),IF(ISNUMBER(A1982),IF(AM1982="",(IF(F1982="Short",G1982-H1982,H1982-G1982)*AZ1982-AX1982),(IF(F1982="Short",G1982-L1982,L1982-G1982)*AZ1982-AX1982)),"")))</f>
        <v/>
      </c>
      <c r="AQ1982" s="188" t="str">
        <f t="shared" si="685"/>
        <v/>
      </c>
      <c r="AR1982" s="188" t="str">
        <f t="shared" si="686"/>
        <v/>
      </c>
      <c r="AS1982" s="188" t="str">
        <f t="shared" si="687"/>
        <v/>
      </c>
      <c r="AT1982" s="188" t="str">
        <f>IF(ISNUMBER(A1982),MAX($AS$2:AS1982)-AS1982,"")</f>
        <v/>
      </c>
      <c r="AU1982" s="189" t="str">
        <f t="shared" si="688"/>
        <v/>
      </c>
      <c r="AV1982" s="190" t="str">
        <f t="shared" si="689"/>
        <v/>
      </c>
      <c r="AW1982" s="190" t="str">
        <f t="shared" si="690"/>
        <v/>
      </c>
      <c r="AX1982" s="191" t="str">
        <f ca="1">IF(ISNUMBER($A1982),INDIRECT(CONCATENATE("'Instrument List'!B",(MATCH(E1982,'Instrument List'!A:A,0))-0)),"")</f>
        <v/>
      </c>
      <c r="AY1982" s="191" t="str">
        <f ca="1">IF(ISNUMBER($A1982),INDIRECT(CONCATENATE("'Instrument List'!D",(MATCH(E1982,'Instrument List'!A:A,0))-0)),"")</f>
        <v/>
      </c>
      <c r="AZ1982" s="191" t="str">
        <f ca="1">IF(ISNUMBER($A1982),INDIRECT(CONCATENATE("'Instrument List'!C",(MATCH(E1982,'Instrument List'!A:A,0))-0)),"")</f>
        <v/>
      </c>
      <c r="BA1982" s="192" t="str">
        <f ca="1">IF(ISNUMBER(A1982),INDIRECT(CONCATENATE("'Instrument List'!E",(MATCH(E1982,'Instrument List'!A:A,0))-0)),"")</f>
        <v/>
      </c>
      <c r="BB1982" s="193" t="str">
        <f t="shared" si="691"/>
        <v/>
      </c>
      <c r="BC1982" s="193" t="str">
        <f t="shared" si="692"/>
        <v/>
      </c>
      <c r="BD1982" s="193" t="str">
        <f ca="1">IF(ISNUMBER(A1982),INDIRECT(CONCATENATE("'Instrument List'!F",(MATCH(E1982,'Instrument List'!A:A,0))-0)),"")</f>
        <v/>
      </c>
    </row>
    <row r="1983" spans="1:56">
      <c r="A1983" s="220" t="str">
        <f t="shared" si="672"/>
        <v/>
      </c>
      <c r="B1983" s="221"/>
      <c r="C1983" s="222"/>
      <c r="D1983" s="169"/>
      <c r="E1983" s="169"/>
      <c r="F1983" s="169"/>
      <c r="G1983" s="202"/>
      <c r="H1983" s="217"/>
      <c r="I1983" s="212"/>
      <c r="J1983" s="206"/>
      <c r="K1983" s="212"/>
      <c r="L1983" s="206"/>
      <c r="M1983" s="212"/>
      <c r="N1983" s="206"/>
      <c r="O1983" s="170" t="str">
        <f t="shared" si="673"/>
        <v/>
      </c>
      <c r="P1983" s="171"/>
      <c r="Q1983" s="171"/>
      <c r="R1983" s="171"/>
      <c r="S1983" s="172" t="str">
        <f t="shared" si="674"/>
        <v/>
      </c>
      <c r="T1983" s="172" t="str">
        <f t="shared" si="675"/>
        <v/>
      </c>
      <c r="U1983" s="171"/>
      <c r="V1983" s="171"/>
      <c r="W1983" s="173" t="str">
        <f t="shared" si="676"/>
        <v/>
      </c>
      <c r="X1983" s="173" t="str">
        <f t="shared" si="677"/>
        <v/>
      </c>
      <c r="Y1983" s="173" t="str">
        <f t="shared" si="678"/>
        <v/>
      </c>
      <c r="Z1983" s="171"/>
      <c r="AA1983" s="171"/>
      <c r="AB1983" s="171"/>
      <c r="AC1983" s="172" t="str">
        <f t="shared" si="679"/>
        <v/>
      </c>
      <c r="AD1983" s="172" t="str">
        <f t="shared" si="680"/>
        <v/>
      </c>
      <c r="AE1983" s="174"/>
      <c r="AF1983" s="175" t="str">
        <f t="shared" si="681"/>
        <v/>
      </c>
      <c r="AG1983" s="169"/>
      <c r="AH1983" s="171"/>
      <c r="AI1983" s="171"/>
      <c r="AJ1983" s="169"/>
      <c r="AK1983" s="176" t="str">
        <f t="shared" si="682"/>
        <v/>
      </c>
      <c r="AL1983" s="176" t="str">
        <f t="shared" si="683"/>
        <v/>
      </c>
      <c r="AM1983" s="176" t="str">
        <f t="shared" si="684"/>
        <v/>
      </c>
      <c r="AN1983" s="359" t="str">
        <f>IF(Overview!$K$17='Internal Calcs'!$P$22,IF(AK1983="","",AK1983),IF(Overview!$K$17='Internal Calcs'!$P$23,IF(AK1983="","",AK1983),IF(ISNUMBER(A1983),(IF(F1983="Short",G1983-H1983,H1983-G1983)*AZ1983-AX1983),"")))</f>
        <v/>
      </c>
      <c r="AO1983" s="401" t="str">
        <f>IF(Overview!$K$17='Internal Calcs'!$P$22,IF(AL1983="","",AL1983),IF(Overview!$K$17='Internal Calcs'!$P$23,IF(AL1983="","",AL1983),IF(ISNUMBER(A1983),IF(AL1983="",(IF(F1983="Short",G1983-H1983,H1983-G1983)*AZ1983-AX1983),(IF(F1983="Short",G1983-J1983,J1983-G1983)*AZ1983-AX1983)),"")))</f>
        <v/>
      </c>
      <c r="AP1983" s="359" t="str">
        <f>IF(Overview!$K$17='Internal Calcs'!$P$22,"",IF(Overview!$K$17='Internal Calcs'!$P$23,IF(AM1983="","",AM1983),IF(ISNUMBER(A1983),IF(AM1983="",(IF(F1983="Short",G1983-H1983,H1983-G1983)*AZ1983-AX1983),(IF(F1983="Short",G1983-L1983,L1983-G1983)*AZ1983-AX1983)),"")))</f>
        <v/>
      </c>
      <c r="AQ1983" s="176" t="str">
        <f t="shared" si="685"/>
        <v/>
      </c>
      <c r="AR1983" s="176" t="str">
        <f t="shared" si="686"/>
        <v/>
      </c>
      <c r="AS1983" s="176" t="str">
        <f t="shared" si="687"/>
        <v/>
      </c>
      <c r="AT1983" s="176" t="str">
        <f>IF(ISNUMBER(A1983),MAX($AS$2:AS1983)-AS1983,"")</f>
        <v/>
      </c>
      <c r="AU1983" s="177" t="str">
        <f t="shared" si="688"/>
        <v/>
      </c>
      <c r="AV1983" s="178" t="str">
        <f t="shared" si="689"/>
        <v/>
      </c>
      <c r="AW1983" s="178" t="str">
        <f t="shared" si="690"/>
        <v/>
      </c>
      <c r="AX1983" s="179" t="str">
        <f ca="1">IF(ISNUMBER($A1983),INDIRECT(CONCATENATE("'Instrument List'!B",(MATCH(E1983,'Instrument List'!A:A,0))-0)),"")</f>
        <v/>
      </c>
      <c r="AY1983" s="179" t="str">
        <f ca="1">IF(ISNUMBER($A1983),INDIRECT(CONCATENATE("'Instrument List'!D",(MATCH(E1983,'Instrument List'!A:A,0))-0)),"")</f>
        <v/>
      </c>
      <c r="AZ1983" s="179" t="str">
        <f ca="1">IF(ISNUMBER($A1983),INDIRECT(CONCATENATE("'Instrument List'!C",(MATCH(E1983,'Instrument List'!A:A,0))-0)),"")</f>
        <v/>
      </c>
      <c r="BA1983" s="180" t="str">
        <f ca="1">IF(ISNUMBER(A1983),INDIRECT(CONCATENATE("'Instrument List'!E",(MATCH(E1983,'Instrument List'!A:A,0))-0)),"")</f>
        <v/>
      </c>
      <c r="BB1983" s="181" t="str">
        <f t="shared" si="691"/>
        <v/>
      </c>
      <c r="BC1983" s="181" t="str">
        <f t="shared" si="692"/>
        <v/>
      </c>
      <c r="BD1983" s="181" t="str">
        <f ca="1">IF(ISNUMBER(A1983),INDIRECT(CONCATENATE("'Instrument List'!F",(MATCH(E1983,'Instrument List'!A:A,0))-0)),"")</f>
        <v/>
      </c>
    </row>
    <row r="1984" spans="1:56">
      <c r="A1984" s="223" t="str">
        <f t="shared" si="672"/>
        <v/>
      </c>
      <c r="B1984" s="224"/>
      <c r="C1984" s="225"/>
      <c r="D1984" s="182"/>
      <c r="E1984" s="182"/>
      <c r="F1984" s="182"/>
      <c r="G1984" s="203"/>
      <c r="H1984" s="218"/>
      <c r="I1984" s="213"/>
      <c r="J1984" s="207"/>
      <c r="K1984" s="213"/>
      <c r="L1984" s="207"/>
      <c r="M1984" s="213"/>
      <c r="N1984" s="207"/>
      <c r="O1984" s="183" t="str">
        <f t="shared" si="673"/>
        <v/>
      </c>
      <c r="P1984" s="184"/>
      <c r="Q1984" s="184"/>
      <c r="R1984" s="275"/>
      <c r="S1984" s="185" t="str">
        <f t="shared" si="674"/>
        <v/>
      </c>
      <c r="T1984" s="185" t="str">
        <f t="shared" si="675"/>
        <v/>
      </c>
      <c r="U1984" s="275"/>
      <c r="V1984" s="275"/>
      <c r="W1984" s="276" t="str">
        <f t="shared" si="676"/>
        <v/>
      </c>
      <c r="X1984" s="276" t="str">
        <f t="shared" si="677"/>
        <v/>
      </c>
      <c r="Y1984" s="276" t="str">
        <f t="shared" si="678"/>
        <v/>
      </c>
      <c r="Z1984" s="275"/>
      <c r="AA1984" s="184"/>
      <c r="AB1984" s="184"/>
      <c r="AC1984" s="185" t="str">
        <f t="shared" si="679"/>
        <v/>
      </c>
      <c r="AD1984" s="185" t="str">
        <f t="shared" si="680"/>
        <v/>
      </c>
      <c r="AE1984" s="186"/>
      <c r="AF1984" s="187" t="str">
        <f t="shared" si="681"/>
        <v/>
      </c>
      <c r="AG1984" s="182"/>
      <c r="AH1984" s="184"/>
      <c r="AI1984" s="184"/>
      <c r="AJ1984" s="182"/>
      <c r="AK1984" s="188" t="str">
        <f t="shared" si="682"/>
        <v/>
      </c>
      <c r="AL1984" s="188" t="str">
        <f t="shared" si="683"/>
        <v/>
      </c>
      <c r="AM1984" s="188" t="str">
        <f t="shared" si="684"/>
        <v/>
      </c>
      <c r="AN1984" s="359" t="str">
        <f>IF(Overview!$K$17='Internal Calcs'!$P$22,IF(AK1984="","",AK1984),IF(Overview!$K$17='Internal Calcs'!$P$23,IF(AK1984="","",AK1984),IF(ISNUMBER(A1984),(IF(F1984="Short",G1984-H1984,H1984-G1984)*AZ1984-AX1984),"")))</f>
        <v/>
      </c>
      <c r="AO1984" s="401" t="str">
        <f>IF(Overview!$K$17='Internal Calcs'!$P$22,IF(AL1984="","",AL1984),IF(Overview!$K$17='Internal Calcs'!$P$23,IF(AL1984="","",AL1984),IF(ISNUMBER(A1984),IF(AL1984="",(IF(F1984="Short",G1984-H1984,H1984-G1984)*AZ1984-AX1984),(IF(F1984="Short",G1984-J1984,J1984-G1984)*AZ1984-AX1984)),"")))</f>
        <v/>
      </c>
      <c r="AP1984" s="359" t="str">
        <f>IF(Overview!$K$17='Internal Calcs'!$P$22,"",IF(Overview!$K$17='Internal Calcs'!$P$23,IF(AM1984="","",AM1984),IF(ISNUMBER(A1984),IF(AM1984="",(IF(F1984="Short",G1984-H1984,H1984-G1984)*AZ1984-AX1984),(IF(F1984="Short",G1984-L1984,L1984-G1984)*AZ1984-AX1984)),"")))</f>
        <v/>
      </c>
      <c r="AQ1984" s="188" t="str">
        <f t="shared" si="685"/>
        <v/>
      </c>
      <c r="AR1984" s="188" t="str">
        <f t="shared" si="686"/>
        <v/>
      </c>
      <c r="AS1984" s="188" t="str">
        <f t="shared" si="687"/>
        <v/>
      </c>
      <c r="AT1984" s="188" t="str">
        <f>IF(ISNUMBER(A1984),MAX($AS$2:AS1984)-AS1984,"")</f>
        <v/>
      </c>
      <c r="AU1984" s="189" t="str">
        <f t="shared" si="688"/>
        <v/>
      </c>
      <c r="AV1984" s="190" t="str">
        <f t="shared" si="689"/>
        <v/>
      </c>
      <c r="AW1984" s="190" t="str">
        <f t="shared" si="690"/>
        <v/>
      </c>
      <c r="AX1984" s="191" t="str">
        <f ca="1">IF(ISNUMBER($A1984),INDIRECT(CONCATENATE("'Instrument List'!B",(MATCH(E1984,'Instrument List'!A:A,0))-0)),"")</f>
        <v/>
      </c>
      <c r="AY1984" s="191" t="str">
        <f ca="1">IF(ISNUMBER($A1984),INDIRECT(CONCATENATE("'Instrument List'!D",(MATCH(E1984,'Instrument List'!A:A,0))-0)),"")</f>
        <v/>
      </c>
      <c r="AZ1984" s="191" t="str">
        <f ca="1">IF(ISNUMBER($A1984),INDIRECT(CONCATENATE("'Instrument List'!C",(MATCH(E1984,'Instrument List'!A:A,0))-0)),"")</f>
        <v/>
      </c>
      <c r="BA1984" s="192" t="str">
        <f ca="1">IF(ISNUMBER(A1984),INDIRECT(CONCATENATE("'Instrument List'!E",(MATCH(E1984,'Instrument List'!A:A,0))-0)),"")</f>
        <v/>
      </c>
      <c r="BB1984" s="193" t="str">
        <f t="shared" si="691"/>
        <v/>
      </c>
      <c r="BC1984" s="193" t="str">
        <f t="shared" si="692"/>
        <v/>
      </c>
      <c r="BD1984" s="193" t="str">
        <f ca="1">IF(ISNUMBER(A1984),INDIRECT(CONCATENATE("'Instrument List'!F",(MATCH(E1984,'Instrument List'!A:A,0))-0)),"")</f>
        <v/>
      </c>
    </row>
    <row r="1985" spans="1:56">
      <c r="A1985" s="220" t="str">
        <f t="shared" si="672"/>
        <v/>
      </c>
      <c r="B1985" s="221"/>
      <c r="C1985" s="222"/>
      <c r="D1985" s="169"/>
      <c r="E1985" s="169"/>
      <c r="F1985" s="169"/>
      <c r="G1985" s="202"/>
      <c r="H1985" s="217"/>
      <c r="I1985" s="212"/>
      <c r="J1985" s="206"/>
      <c r="K1985" s="212"/>
      <c r="L1985" s="206"/>
      <c r="M1985" s="212"/>
      <c r="N1985" s="206"/>
      <c r="O1985" s="170" t="str">
        <f t="shared" si="673"/>
        <v/>
      </c>
      <c r="P1985" s="171"/>
      <c r="Q1985" s="171"/>
      <c r="R1985" s="171"/>
      <c r="S1985" s="172" t="str">
        <f t="shared" si="674"/>
        <v/>
      </c>
      <c r="T1985" s="172" t="str">
        <f t="shared" si="675"/>
        <v/>
      </c>
      <c r="U1985" s="171"/>
      <c r="V1985" s="171"/>
      <c r="W1985" s="173" t="str">
        <f t="shared" si="676"/>
        <v/>
      </c>
      <c r="X1985" s="173" t="str">
        <f t="shared" si="677"/>
        <v/>
      </c>
      <c r="Y1985" s="173" t="str">
        <f t="shared" si="678"/>
        <v/>
      </c>
      <c r="Z1985" s="171"/>
      <c r="AA1985" s="171"/>
      <c r="AB1985" s="171"/>
      <c r="AC1985" s="172" t="str">
        <f t="shared" si="679"/>
        <v/>
      </c>
      <c r="AD1985" s="172" t="str">
        <f t="shared" si="680"/>
        <v/>
      </c>
      <c r="AE1985" s="174"/>
      <c r="AF1985" s="175" t="str">
        <f t="shared" si="681"/>
        <v/>
      </c>
      <c r="AG1985" s="169"/>
      <c r="AH1985" s="171"/>
      <c r="AI1985" s="171"/>
      <c r="AJ1985" s="169"/>
      <c r="AK1985" s="176" t="str">
        <f t="shared" si="682"/>
        <v/>
      </c>
      <c r="AL1985" s="176" t="str">
        <f t="shared" si="683"/>
        <v/>
      </c>
      <c r="AM1985" s="176" t="str">
        <f t="shared" si="684"/>
        <v/>
      </c>
      <c r="AN1985" s="359" t="str">
        <f>IF(Overview!$K$17='Internal Calcs'!$P$22,IF(AK1985="","",AK1985),IF(Overview!$K$17='Internal Calcs'!$P$23,IF(AK1985="","",AK1985),IF(ISNUMBER(A1985),(IF(F1985="Short",G1985-H1985,H1985-G1985)*AZ1985-AX1985),"")))</f>
        <v/>
      </c>
      <c r="AO1985" s="401" t="str">
        <f>IF(Overview!$K$17='Internal Calcs'!$P$22,IF(AL1985="","",AL1985),IF(Overview!$K$17='Internal Calcs'!$P$23,IF(AL1985="","",AL1985),IF(ISNUMBER(A1985),IF(AL1985="",(IF(F1985="Short",G1985-H1985,H1985-G1985)*AZ1985-AX1985),(IF(F1985="Short",G1985-J1985,J1985-G1985)*AZ1985-AX1985)),"")))</f>
        <v/>
      </c>
      <c r="AP1985" s="359" t="str">
        <f>IF(Overview!$K$17='Internal Calcs'!$P$22,"",IF(Overview!$K$17='Internal Calcs'!$P$23,IF(AM1985="","",AM1985),IF(ISNUMBER(A1985),IF(AM1985="",(IF(F1985="Short",G1985-H1985,H1985-G1985)*AZ1985-AX1985),(IF(F1985="Short",G1985-L1985,L1985-G1985)*AZ1985-AX1985)),"")))</f>
        <v/>
      </c>
      <c r="AQ1985" s="176" t="str">
        <f t="shared" si="685"/>
        <v/>
      </c>
      <c r="AR1985" s="176" t="str">
        <f t="shared" si="686"/>
        <v/>
      </c>
      <c r="AS1985" s="176" t="str">
        <f t="shared" si="687"/>
        <v/>
      </c>
      <c r="AT1985" s="176" t="str">
        <f>IF(ISNUMBER(A1985),MAX($AS$2:AS1985)-AS1985,"")</f>
        <v/>
      </c>
      <c r="AU1985" s="177" t="str">
        <f t="shared" si="688"/>
        <v/>
      </c>
      <c r="AV1985" s="178" t="str">
        <f t="shared" si="689"/>
        <v/>
      </c>
      <c r="AW1985" s="178" t="str">
        <f t="shared" si="690"/>
        <v/>
      </c>
      <c r="AX1985" s="179" t="str">
        <f ca="1">IF(ISNUMBER($A1985),INDIRECT(CONCATENATE("'Instrument List'!B",(MATCH(E1985,'Instrument List'!A:A,0))-0)),"")</f>
        <v/>
      </c>
      <c r="AY1985" s="179" t="str">
        <f ca="1">IF(ISNUMBER($A1985),INDIRECT(CONCATENATE("'Instrument List'!D",(MATCH(E1985,'Instrument List'!A:A,0))-0)),"")</f>
        <v/>
      </c>
      <c r="AZ1985" s="179" t="str">
        <f ca="1">IF(ISNUMBER($A1985),INDIRECT(CONCATENATE("'Instrument List'!C",(MATCH(E1985,'Instrument List'!A:A,0))-0)),"")</f>
        <v/>
      </c>
      <c r="BA1985" s="180" t="str">
        <f ca="1">IF(ISNUMBER(A1985),INDIRECT(CONCATENATE("'Instrument List'!E",(MATCH(E1985,'Instrument List'!A:A,0))-0)),"")</f>
        <v/>
      </c>
      <c r="BB1985" s="181" t="str">
        <f t="shared" si="691"/>
        <v/>
      </c>
      <c r="BC1985" s="181" t="str">
        <f t="shared" si="692"/>
        <v/>
      </c>
      <c r="BD1985" s="181" t="str">
        <f ca="1">IF(ISNUMBER(A1985),INDIRECT(CONCATENATE("'Instrument List'!F",(MATCH(E1985,'Instrument List'!A:A,0))-0)),"")</f>
        <v/>
      </c>
    </row>
    <row r="1986" spans="1:56">
      <c r="A1986" s="223" t="str">
        <f t="shared" si="672"/>
        <v/>
      </c>
      <c r="B1986" s="224"/>
      <c r="C1986" s="225"/>
      <c r="D1986" s="182"/>
      <c r="E1986" s="182"/>
      <c r="F1986" s="182"/>
      <c r="G1986" s="203"/>
      <c r="H1986" s="218"/>
      <c r="I1986" s="213"/>
      <c r="J1986" s="207"/>
      <c r="K1986" s="213"/>
      <c r="L1986" s="207"/>
      <c r="M1986" s="213"/>
      <c r="N1986" s="207"/>
      <c r="O1986" s="183" t="str">
        <f t="shared" si="673"/>
        <v/>
      </c>
      <c r="P1986" s="184"/>
      <c r="Q1986" s="184"/>
      <c r="R1986" s="275"/>
      <c r="S1986" s="185" t="str">
        <f t="shared" si="674"/>
        <v/>
      </c>
      <c r="T1986" s="185" t="str">
        <f t="shared" si="675"/>
        <v/>
      </c>
      <c r="U1986" s="275"/>
      <c r="V1986" s="275"/>
      <c r="W1986" s="276" t="str">
        <f t="shared" si="676"/>
        <v/>
      </c>
      <c r="X1986" s="276" t="str">
        <f t="shared" si="677"/>
        <v/>
      </c>
      <c r="Y1986" s="276" t="str">
        <f t="shared" si="678"/>
        <v/>
      </c>
      <c r="Z1986" s="275"/>
      <c r="AA1986" s="184"/>
      <c r="AB1986" s="184"/>
      <c r="AC1986" s="185" t="str">
        <f t="shared" si="679"/>
        <v/>
      </c>
      <c r="AD1986" s="185" t="str">
        <f t="shared" si="680"/>
        <v/>
      </c>
      <c r="AE1986" s="186"/>
      <c r="AF1986" s="187" t="str">
        <f t="shared" si="681"/>
        <v/>
      </c>
      <c r="AG1986" s="182"/>
      <c r="AH1986" s="184"/>
      <c r="AI1986" s="184"/>
      <c r="AJ1986" s="182"/>
      <c r="AK1986" s="188" t="str">
        <f t="shared" si="682"/>
        <v/>
      </c>
      <c r="AL1986" s="188" t="str">
        <f t="shared" si="683"/>
        <v/>
      </c>
      <c r="AM1986" s="188" t="str">
        <f t="shared" si="684"/>
        <v/>
      </c>
      <c r="AN1986" s="359" t="str">
        <f>IF(Overview!$K$17='Internal Calcs'!$P$22,IF(AK1986="","",AK1986),IF(Overview!$K$17='Internal Calcs'!$P$23,IF(AK1986="","",AK1986),IF(ISNUMBER(A1986),(IF(F1986="Short",G1986-H1986,H1986-G1986)*AZ1986-AX1986),"")))</f>
        <v/>
      </c>
      <c r="AO1986" s="401" t="str">
        <f>IF(Overview!$K$17='Internal Calcs'!$P$22,IF(AL1986="","",AL1986),IF(Overview!$K$17='Internal Calcs'!$P$23,IF(AL1986="","",AL1986),IF(ISNUMBER(A1986),IF(AL1986="",(IF(F1986="Short",G1986-H1986,H1986-G1986)*AZ1986-AX1986),(IF(F1986="Short",G1986-J1986,J1986-G1986)*AZ1986-AX1986)),"")))</f>
        <v/>
      </c>
      <c r="AP1986" s="359" t="str">
        <f>IF(Overview!$K$17='Internal Calcs'!$P$22,"",IF(Overview!$K$17='Internal Calcs'!$P$23,IF(AM1986="","",AM1986),IF(ISNUMBER(A1986),IF(AM1986="",(IF(F1986="Short",G1986-H1986,H1986-G1986)*AZ1986-AX1986),(IF(F1986="Short",G1986-L1986,L1986-G1986)*AZ1986-AX1986)),"")))</f>
        <v/>
      </c>
      <c r="AQ1986" s="188" t="str">
        <f t="shared" si="685"/>
        <v/>
      </c>
      <c r="AR1986" s="188" t="str">
        <f t="shared" si="686"/>
        <v/>
      </c>
      <c r="AS1986" s="188" t="str">
        <f t="shared" si="687"/>
        <v/>
      </c>
      <c r="AT1986" s="188" t="str">
        <f>IF(ISNUMBER(A1986),MAX($AS$2:AS1986)-AS1986,"")</f>
        <v/>
      </c>
      <c r="AU1986" s="189" t="str">
        <f t="shared" si="688"/>
        <v/>
      </c>
      <c r="AV1986" s="190" t="str">
        <f t="shared" si="689"/>
        <v/>
      </c>
      <c r="AW1986" s="190" t="str">
        <f t="shared" si="690"/>
        <v/>
      </c>
      <c r="AX1986" s="191" t="str">
        <f ca="1">IF(ISNUMBER($A1986),INDIRECT(CONCATENATE("'Instrument List'!B",(MATCH(E1986,'Instrument List'!A:A,0))-0)),"")</f>
        <v/>
      </c>
      <c r="AY1986" s="191" t="str">
        <f ca="1">IF(ISNUMBER($A1986),INDIRECT(CONCATENATE("'Instrument List'!D",(MATCH(E1986,'Instrument List'!A:A,0))-0)),"")</f>
        <v/>
      </c>
      <c r="AZ1986" s="191" t="str">
        <f ca="1">IF(ISNUMBER($A1986),INDIRECT(CONCATENATE("'Instrument List'!C",(MATCH(E1986,'Instrument List'!A:A,0))-0)),"")</f>
        <v/>
      </c>
      <c r="BA1986" s="192" t="str">
        <f ca="1">IF(ISNUMBER(A1986),INDIRECT(CONCATENATE("'Instrument List'!E",(MATCH(E1986,'Instrument List'!A:A,0))-0)),"")</f>
        <v/>
      </c>
      <c r="BB1986" s="193" t="str">
        <f t="shared" si="691"/>
        <v/>
      </c>
      <c r="BC1986" s="193" t="str">
        <f t="shared" si="692"/>
        <v/>
      </c>
      <c r="BD1986" s="193" t="str">
        <f ca="1">IF(ISNUMBER(A1986),INDIRECT(CONCATENATE("'Instrument List'!F",(MATCH(E1986,'Instrument List'!A:A,0))-0)),"")</f>
        <v/>
      </c>
    </row>
    <row r="1987" spans="1:56">
      <c r="A1987" s="220" t="str">
        <f t="shared" si="672"/>
        <v/>
      </c>
      <c r="B1987" s="221"/>
      <c r="C1987" s="222"/>
      <c r="D1987" s="169"/>
      <c r="E1987" s="169"/>
      <c r="F1987" s="169"/>
      <c r="G1987" s="202"/>
      <c r="H1987" s="217"/>
      <c r="I1987" s="212"/>
      <c r="J1987" s="206"/>
      <c r="K1987" s="212"/>
      <c r="L1987" s="206"/>
      <c r="M1987" s="212"/>
      <c r="N1987" s="206"/>
      <c r="O1987" s="170" t="str">
        <f t="shared" si="673"/>
        <v/>
      </c>
      <c r="P1987" s="171"/>
      <c r="Q1987" s="171"/>
      <c r="R1987" s="171"/>
      <c r="S1987" s="172" t="str">
        <f t="shared" si="674"/>
        <v/>
      </c>
      <c r="T1987" s="172" t="str">
        <f t="shared" si="675"/>
        <v/>
      </c>
      <c r="U1987" s="171"/>
      <c r="V1987" s="171"/>
      <c r="W1987" s="173" t="str">
        <f t="shared" si="676"/>
        <v/>
      </c>
      <c r="X1987" s="173" t="str">
        <f t="shared" si="677"/>
        <v/>
      </c>
      <c r="Y1987" s="173" t="str">
        <f t="shared" si="678"/>
        <v/>
      </c>
      <c r="Z1987" s="171"/>
      <c r="AA1987" s="171"/>
      <c r="AB1987" s="171"/>
      <c r="AC1987" s="172" t="str">
        <f t="shared" si="679"/>
        <v/>
      </c>
      <c r="AD1987" s="172" t="str">
        <f t="shared" si="680"/>
        <v/>
      </c>
      <c r="AE1987" s="174"/>
      <c r="AF1987" s="175" t="str">
        <f t="shared" si="681"/>
        <v/>
      </c>
      <c r="AG1987" s="169"/>
      <c r="AH1987" s="171"/>
      <c r="AI1987" s="171"/>
      <c r="AJ1987" s="169"/>
      <c r="AK1987" s="176" t="str">
        <f t="shared" si="682"/>
        <v/>
      </c>
      <c r="AL1987" s="176" t="str">
        <f t="shared" si="683"/>
        <v/>
      </c>
      <c r="AM1987" s="176" t="str">
        <f t="shared" si="684"/>
        <v/>
      </c>
      <c r="AN1987" s="359" t="str">
        <f>IF(Overview!$K$17='Internal Calcs'!$P$22,IF(AK1987="","",AK1987),IF(Overview!$K$17='Internal Calcs'!$P$23,IF(AK1987="","",AK1987),IF(ISNUMBER(A1987),(IF(F1987="Short",G1987-H1987,H1987-G1987)*AZ1987-AX1987),"")))</f>
        <v/>
      </c>
      <c r="AO1987" s="401" t="str">
        <f>IF(Overview!$K$17='Internal Calcs'!$P$22,IF(AL1987="","",AL1987),IF(Overview!$K$17='Internal Calcs'!$P$23,IF(AL1987="","",AL1987),IF(ISNUMBER(A1987),IF(AL1987="",(IF(F1987="Short",G1987-H1987,H1987-G1987)*AZ1987-AX1987),(IF(F1987="Short",G1987-J1987,J1987-G1987)*AZ1987-AX1987)),"")))</f>
        <v/>
      </c>
      <c r="AP1987" s="359" t="str">
        <f>IF(Overview!$K$17='Internal Calcs'!$P$22,"",IF(Overview!$K$17='Internal Calcs'!$P$23,IF(AM1987="","",AM1987),IF(ISNUMBER(A1987),IF(AM1987="",(IF(F1987="Short",G1987-H1987,H1987-G1987)*AZ1987-AX1987),(IF(F1987="Short",G1987-L1987,L1987-G1987)*AZ1987-AX1987)),"")))</f>
        <v/>
      </c>
      <c r="AQ1987" s="176" t="str">
        <f t="shared" si="685"/>
        <v/>
      </c>
      <c r="AR1987" s="176" t="str">
        <f t="shared" si="686"/>
        <v/>
      </c>
      <c r="AS1987" s="176" t="str">
        <f t="shared" si="687"/>
        <v/>
      </c>
      <c r="AT1987" s="176" t="str">
        <f>IF(ISNUMBER(A1987),MAX($AS$2:AS1987)-AS1987,"")</f>
        <v/>
      </c>
      <c r="AU1987" s="177" t="str">
        <f t="shared" si="688"/>
        <v/>
      </c>
      <c r="AV1987" s="178" t="str">
        <f t="shared" si="689"/>
        <v/>
      </c>
      <c r="AW1987" s="178" t="str">
        <f t="shared" si="690"/>
        <v/>
      </c>
      <c r="AX1987" s="179" t="str">
        <f ca="1">IF(ISNUMBER($A1987),INDIRECT(CONCATENATE("'Instrument List'!B",(MATCH(E1987,'Instrument List'!A:A,0))-0)),"")</f>
        <v/>
      </c>
      <c r="AY1987" s="179" t="str">
        <f ca="1">IF(ISNUMBER($A1987),INDIRECT(CONCATENATE("'Instrument List'!D",(MATCH(E1987,'Instrument List'!A:A,0))-0)),"")</f>
        <v/>
      </c>
      <c r="AZ1987" s="179" t="str">
        <f ca="1">IF(ISNUMBER($A1987),INDIRECT(CONCATENATE("'Instrument List'!C",(MATCH(E1987,'Instrument List'!A:A,0))-0)),"")</f>
        <v/>
      </c>
      <c r="BA1987" s="180" t="str">
        <f ca="1">IF(ISNUMBER(A1987),INDIRECT(CONCATENATE("'Instrument List'!E",(MATCH(E1987,'Instrument List'!A:A,0))-0)),"")</f>
        <v/>
      </c>
      <c r="BB1987" s="181" t="str">
        <f t="shared" si="691"/>
        <v/>
      </c>
      <c r="BC1987" s="181" t="str">
        <f t="shared" si="692"/>
        <v/>
      </c>
      <c r="BD1987" s="181" t="str">
        <f ca="1">IF(ISNUMBER(A1987),INDIRECT(CONCATENATE("'Instrument List'!F",(MATCH(E1987,'Instrument List'!A:A,0))-0)),"")</f>
        <v/>
      </c>
    </row>
    <row r="1988" spans="1:56">
      <c r="A1988" s="223" t="str">
        <f t="shared" si="672"/>
        <v/>
      </c>
      <c r="B1988" s="224"/>
      <c r="C1988" s="225"/>
      <c r="D1988" s="182"/>
      <c r="E1988" s="182"/>
      <c r="F1988" s="182"/>
      <c r="G1988" s="203"/>
      <c r="H1988" s="218"/>
      <c r="I1988" s="213"/>
      <c r="J1988" s="207"/>
      <c r="K1988" s="213"/>
      <c r="L1988" s="207"/>
      <c r="M1988" s="213"/>
      <c r="N1988" s="207"/>
      <c r="O1988" s="183" t="str">
        <f t="shared" si="673"/>
        <v/>
      </c>
      <c r="P1988" s="184"/>
      <c r="Q1988" s="184"/>
      <c r="R1988" s="275"/>
      <c r="S1988" s="185" t="str">
        <f t="shared" si="674"/>
        <v/>
      </c>
      <c r="T1988" s="185" t="str">
        <f t="shared" si="675"/>
        <v/>
      </c>
      <c r="U1988" s="275"/>
      <c r="V1988" s="275"/>
      <c r="W1988" s="276" t="str">
        <f t="shared" si="676"/>
        <v/>
      </c>
      <c r="X1988" s="276" t="str">
        <f t="shared" si="677"/>
        <v/>
      </c>
      <c r="Y1988" s="276" t="str">
        <f t="shared" si="678"/>
        <v/>
      </c>
      <c r="Z1988" s="275"/>
      <c r="AA1988" s="184"/>
      <c r="AB1988" s="184"/>
      <c r="AC1988" s="185" t="str">
        <f t="shared" si="679"/>
        <v/>
      </c>
      <c r="AD1988" s="185" t="str">
        <f t="shared" si="680"/>
        <v/>
      </c>
      <c r="AE1988" s="186"/>
      <c r="AF1988" s="187" t="str">
        <f t="shared" si="681"/>
        <v/>
      </c>
      <c r="AG1988" s="182"/>
      <c r="AH1988" s="184"/>
      <c r="AI1988" s="184"/>
      <c r="AJ1988" s="182"/>
      <c r="AK1988" s="188" t="str">
        <f t="shared" si="682"/>
        <v/>
      </c>
      <c r="AL1988" s="188" t="str">
        <f t="shared" si="683"/>
        <v/>
      </c>
      <c r="AM1988" s="188" t="str">
        <f t="shared" si="684"/>
        <v/>
      </c>
      <c r="AN1988" s="359" t="str">
        <f>IF(Overview!$K$17='Internal Calcs'!$P$22,IF(AK1988="","",AK1988),IF(Overview!$K$17='Internal Calcs'!$P$23,IF(AK1988="","",AK1988),IF(ISNUMBER(A1988),(IF(F1988="Short",G1988-H1988,H1988-G1988)*AZ1988-AX1988),"")))</f>
        <v/>
      </c>
      <c r="AO1988" s="401" t="str">
        <f>IF(Overview!$K$17='Internal Calcs'!$P$22,IF(AL1988="","",AL1988),IF(Overview!$K$17='Internal Calcs'!$P$23,IF(AL1988="","",AL1988),IF(ISNUMBER(A1988),IF(AL1988="",(IF(F1988="Short",G1988-H1988,H1988-G1988)*AZ1988-AX1988),(IF(F1988="Short",G1988-J1988,J1988-G1988)*AZ1988-AX1988)),"")))</f>
        <v/>
      </c>
      <c r="AP1988" s="359" t="str">
        <f>IF(Overview!$K$17='Internal Calcs'!$P$22,"",IF(Overview!$K$17='Internal Calcs'!$P$23,IF(AM1988="","",AM1988),IF(ISNUMBER(A1988),IF(AM1988="",(IF(F1988="Short",G1988-H1988,H1988-G1988)*AZ1988-AX1988),(IF(F1988="Short",G1988-L1988,L1988-G1988)*AZ1988-AX1988)),"")))</f>
        <v/>
      </c>
      <c r="AQ1988" s="188" t="str">
        <f t="shared" si="685"/>
        <v/>
      </c>
      <c r="AR1988" s="188" t="str">
        <f t="shared" si="686"/>
        <v/>
      </c>
      <c r="AS1988" s="188" t="str">
        <f t="shared" si="687"/>
        <v/>
      </c>
      <c r="AT1988" s="188" t="str">
        <f>IF(ISNUMBER(A1988),MAX($AS$2:AS1988)-AS1988,"")</f>
        <v/>
      </c>
      <c r="AU1988" s="189" t="str">
        <f t="shared" si="688"/>
        <v/>
      </c>
      <c r="AV1988" s="190" t="str">
        <f t="shared" si="689"/>
        <v/>
      </c>
      <c r="AW1988" s="190" t="str">
        <f t="shared" si="690"/>
        <v/>
      </c>
      <c r="AX1988" s="191" t="str">
        <f ca="1">IF(ISNUMBER($A1988),INDIRECT(CONCATENATE("'Instrument List'!B",(MATCH(E1988,'Instrument List'!A:A,0))-0)),"")</f>
        <v/>
      </c>
      <c r="AY1988" s="191" t="str">
        <f ca="1">IF(ISNUMBER($A1988),INDIRECT(CONCATENATE("'Instrument List'!D",(MATCH(E1988,'Instrument List'!A:A,0))-0)),"")</f>
        <v/>
      </c>
      <c r="AZ1988" s="191" t="str">
        <f ca="1">IF(ISNUMBER($A1988),INDIRECT(CONCATENATE("'Instrument List'!C",(MATCH(E1988,'Instrument List'!A:A,0))-0)),"")</f>
        <v/>
      </c>
      <c r="BA1988" s="192" t="str">
        <f ca="1">IF(ISNUMBER(A1988),INDIRECT(CONCATENATE("'Instrument List'!E",(MATCH(E1988,'Instrument List'!A:A,0))-0)),"")</f>
        <v/>
      </c>
      <c r="BB1988" s="193" t="str">
        <f t="shared" si="691"/>
        <v/>
      </c>
      <c r="BC1988" s="193" t="str">
        <f t="shared" si="692"/>
        <v/>
      </c>
      <c r="BD1988" s="193" t="str">
        <f ca="1">IF(ISNUMBER(A1988),INDIRECT(CONCATENATE("'Instrument List'!F",(MATCH(E1988,'Instrument List'!A:A,0))-0)),"")</f>
        <v/>
      </c>
    </row>
    <row r="1989" spans="1:56">
      <c r="A1989" s="220" t="str">
        <f t="shared" si="672"/>
        <v/>
      </c>
      <c r="B1989" s="221"/>
      <c r="C1989" s="222"/>
      <c r="D1989" s="169"/>
      <c r="E1989" s="169"/>
      <c r="F1989" s="169"/>
      <c r="G1989" s="202"/>
      <c r="H1989" s="217"/>
      <c r="I1989" s="212"/>
      <c r="J1989" s="206"/>
      <c r="K1989" s="212"/>
      <c r="L1989" s="206"/>
      <c r="M1989" s="212"/>
      <c r="N1989" s="206"/>
      <c r="O1989" s="170" t="str">
        <f t="shared" si="673"/>
        <v/>
      </c>
      <c r="P1989" s="171"/>
      <c r="Q1989" s="171"/>
      <c r="R1989" s="171"/>
      <c r="S1989" s="172" t="str">
        <f t="shared" si="674"/>
        <v/>
      </c>
      <c r="T1989" s="172" t="str">
        <f t="shared" si="675"/>
        <v/>
      </c>
      <c r="U1989" s="171"/>
      <c r="V1989" s="171"/>
      <c r="W1989" s="173" t="str">
        <f t="shared" si="676"/>
        <v/>
      </c>
      <c r="X1989" s="173" t="str">
        <f t="shared" si="677"/>
        <v/>
      </c>
      <c r="Y1989" s="173" t="str">
        <f t="shared" si="678"/>
        <v/>
      </c>
      <c r="Z1989" s="171"/>
      <c r="AA1989" s="171"/>
      <c r="AB1989" s="171"/>
      <c r="AC1989" s="172" t="str">
        <f t="shared" si="679"/>
        <v/>
      </c>
      <c r="AD1989" s="172" t="str">
        <f t="shared" si="680"/>
        <v/>
      </c>
      <c r="AE1989" s="174"/>
      <c r="AF1989" s="175" t="str">
        <f t="shared" si="681"/>
        <v/>
      </c>
      <c r="AG1989" s="169"/>
      <c r="AH1989" s="171"/>
      <c r="AI1989" s="171"/>
      <c r="AJ1989" s="169"/>
      <c r="AK1989" s="176" t="str">
        <f t="shared" si="682"/>
        <v/>
      </c>
      <c r="AL1989" s="176" t="str">
        <f t="shared" si="683"/>
        <v/>
      </c>
      <c r="AM1989" s="176" t="str">
        <f t="shared" si="684"/>
        <v/>
      </c>
      <c r="AN1989" s="359" t="str">
        <f>IF(Overview!$K$17='Internal Calcs'!$P$22,IF(AK1989="","",AK1989),IF(Overview!$K$17='Internal Calcs'!$P$23,IF(AK1989="","",AK1989),IF(ISNUMBER(A1989),(IF(F1989="Short",G1989-H1989,H1989-G1989)*AZ1989-AX1989),"")))</f>
        <v/>
      </c>
      <c r="AO1989" s="401" t="str">
        <f>IF(Overview!$K$17='Internal Calcs'!$P$22,IF(AL1989="","",AL1989),IF(Overview!$K$17='Internal Calcs'!$P$23,IF(AL1989="","",AL1989),IF(ISNUMBER(A1989),IF(AL1989="",(IF(F1989="Short",G1989-H1989,H1989-G1989)*AZ1989-AX1989),(IF(F1989="Short",G1989-J1989,J1989-G1989)*AZ1989-AX1989)),"")))</f>
        <v/>
      </c>
      <c r="AP1989" s="359" t="str">
        <f>IF(Overview!$K$17='Internal Calcs'!$P$22,"",IF(Overview!$K$17='Internal Calcs'!$P$23,IF(AM1989="","",AM1989),IF(ISNUMBER(A1989),IF(AM1989="",(IF(F1989="Short",G1989-H1989,H1989-G1989)*AZ1989-AX1989),(IF(F1989="Short",G1989-L1989,L1989-G1989)*AZ1989-AX1989)),"")))</f>
        <v/>
      </c>
      <c r="AQ1989" s="176" t="str">
        <f t="shared" si="685"/>
        <v/>
      </c>
      <c r="AR1989" s="176" t="str">
        <f t="shared" si="686"/>
        <v/>
      </c>
      <c r="AS1989" s="176" t="str">
        <f t="shared" si="687"/>
        <v/>
      </c>
      <c r="AT1989" s="176" t="str">
        <f>IF(ISNUMBER(A1989),MAX($AS$2:AS1989)-AS1989,"")</f>
        <v/>
      </c>
      <c r="AU1989" s="177" t="str">
        <f t="shared" si="688"/>
        <v/>
      </c>
      <c r="AV1989" s="178" t="str">
        <f t="shared" si="689"/>
        <v/>
      </c>
      <c r="AW1989" s="178" t="str">
        <f t="shared" si="690"/>
        <v/>
      </c>
      <c r="AX1989" s="179" t="str">
        <f ca="1">IF(ISNUMBER($A1989),INDIRECT(CONCATENATE("'Instrument List'!B",(MATCH(E1989,'Instrument List'!A:A,0))-0)),"")</f>
        <v/>
      </c>
      <c r="AY1989" s="179" t="str">
        <f ca="1">IF(ISNUMBER($A1989),INDIRECT(CONCATENATE("'Instrument List'!D",(MATCH(E1989,'Instrument List'!A:A,0))-0)),"")</f>
        <v/>
      </c>
      <c r="AZ1989" s="179" t="str">
        <f ca="1">IF(ISNUMBER($A1989),INDIRECT(CONCATENATE("'Instrument List'!C",(MATCH(E1989,'Instrument List'!A:A,0))-0)),"")</f>
        <v/>
      </c>
      <c r="BA1989" s="180" t="str">
        <f ca="1">IF(ISNUMBER(A1989),INDIRECT(CONCATENATE("'Instrument List'!E",(MATCH(E1989,'Instrument List'!A:A,0))-0)),"")</f>
        <v/>
      </c>
      <c r="BB1989" s="181" t="str">
        <f t="shared" si="691"/>
        <v/>
      </c>
      <c r="BC1989" s="181" t="str">
        <f t="shared" si="692"/>
        <v/>
      </c>
      <c r="BD1989" s="181" t="str">
        <f ca="1">IF(ISNUMBER(A1989),INDIRECT(CONCATENATE("'Instrument List'!F",(MATCH(E1989,'Instrument List'!A:A,0))-0)),"")</f>
        <v/>
      </c>
    </row>
    <row r="1990" spans="1:56">
      <c r="A1990" s="223" t="str">
        <f t="shared" si="672"/>
        <v/>
      </c>
      <c r="B1990" s="224"/>
      <c r="C1990" s="225"/>
      <c r="D1990" s="182"/>
      <c r="E1990" s="182"/>
      <c r="F1990" s="182"/>
      <c r="G1990" s="203"/>
      <c r="H1990" s="218"/>
      <c r="I1990" s="213"/>
      <c r="J1990" s="207"/>
      <c r="K1990" s="213"/>
      <c r="L1990" s="207"/>
      <c r="M1990" s="213"/>
      <c r="N1990" s="207"/>
      <c r="O1990" s="183" t="str">
        <f t="shared" si="673"/>
        <v/>
      </c>
      <c r="P1990" s="184"/>
      <c r="Q1990" s="184"/>
      <c r="R1990" s="275"/>
      <c r="S1990" s="185" t="str">
        <f t="shared" si="674"/>
        <v/>
      </c>
      <c r="T1990" s="185" t="str">
        <f t="shared" si="675"/>
        <v/>
      </c>
      <c r="U1990" s="275"/>
      <c r="V1990" s="275"/>
      <c r="W1990" s="276" t="str">
        <f t="shared" si="676"/>
        <v/>
      </c>
      <c r="X1990" s="276" t="str">
        <f t="shared" si="677"/>
        <v/>
      </c>
      <c r="Y1990" s="276" t="str">
        <f t="shared" si="678"/>
        <v/>
      </c>
      <c r="Z1990" s="275"/>
      <c r="AA1990" s="184"/>
      <c r="AB1990" s="184"/>
      <c r="AC1990" s="185" t="str">
        <f t="shared" si="679"/>
        <v/>
      </c>
      <c r="AD1990" s="185" t="str">
        <f t="shared" si="680"/>
        <v/>
      </c>
      <c r="AE1990" s="186"/>
      <c r="AF1990" s="187" t="str">
        <f t="shared" si="681"/>
        <v/>
      </c>
      <c r="AG1990" s="182"/>
      <c r="AH1990" s="184"/>
      <c r="AI1990" s="184"/>
      <c r="AJ1990" s="182"/>
      <c r="AK1990" s="188" t="str">
        <f t="shared" si="682"/>
        <v/>
      </c>
      <c r="AL1990" s="188" t="str">
        <f t="shared" si="683"/>
        <v/>
      </c>
      <c r="AM1990" s="188" t="str">
        <f t="shared" si="684"/>
        <v/>
      </c>
      <c r="AN1990" s="359" t="str">
        <f>IF(Overview!$K$17='Internal Calcs'!$P$22,IF(AK1990="","",AK1990),IF(Overview!$K$17='Internal Calcs'!$P$23,IF(AK1990="","",AK1990),IF(ISNUMBER(A1990),(IF(F1990="Short",G1990-H1990,H1990-G1990)*AZ1990-AX1990),"")))</f>
        <v/>
      </c>
      <c r="AO1990" s="401" t="str">
        <f>IF(Overview!$K$17='Internal Calcs'!$P$22,IF(AL1990="","",AL1990),IF(Overview!$K$17='Internal Calcs'!$P$23,IF(AL1990="","",AL1990),IF(ISNUMBER(A1990),IF(AL1990="",(IF(F1990="Short",G1990-H1990,H1990-G1990)*AZ1990-AX1990),(IF(F1990="Short",G1990-J1990,J1990-G1990)*AZ1990-AX1990)),"")))</f>
        <v/>
      </c>
      <c r="AP1990" s="359" t="str">
        <f>IF(Overview!$K$17='Internal Calcs'!$P$22,"",IF(Overview!$K$17='Internal Calcs'!$P$23,IF(AM1990="","",AM1990),IF(ISNUMBER(A1990),IF(AM1990="",(IF(F1990="Short",G1990-H1990,H1990-G1990)*AZ1990-AX1990),(IF(F1990="Short",G1990-L1990,L1990-G1990)*AZ1990-AX1990)),"")))</f>
        <v/>
      </c>
      <c r="AQ1990" s="188" t="str">
        <f t="shared" si="685"/>
        <v/>
      </c>
      <c r="AR1990" s="188" t="str">
        <f t="shared" si="686"/>
        <v/>
      </c>
      <c r="AS1990" s="188" t="str">
        <f t="shared" si="687"/>
        <v/>
      </c>
      <c r="AT1990" s="188" t="str">
        <f>IF(ISNUMBER(A1990),MAX($AS$2:AS1990)-AS1990,"")</f>
        <v/>
      </c>
      <c r="AU1990" s="189" t="str">
        <f t="shared" si="688"/>
        <v/>
      </c>
      <c r="AV1990" s="190" t="str">
        <f t="shared" si="689"/>
        <v/>
      </c>
      <c r="AW1990" s="190" t="str">
        <f t="shared" si="690"/>
        <v/>
      </c>
      <c r="AX1990" s="191" t="str">
        <f ca="1">IF(ISNUMBER($A1990),INDIRECT(CONCATENATE("'Instrument List'!B",(MATCH(E1990,'Instrument List'!A:A,0))-0)),"")</f>
        <v/>
      </c>
      <c r="AY1990" s="191" t="str">
        <f ca="1">IF(ISNUMBER($A1990),INDIRECT(CONCATENATE("'Instrument List'!D",(MATCH(E1990,'Instrument List'!A:A,0))-0)),"")</f>
        <v/>
      </c>
      <c r="AZ1990" s="191" t="str">
        <f ca="1">IF(ISNUMBER($A1990),INDIRECT(CONCATENATE("'Instrument List'!C",(MATCH(E1990,'Instrument List'!A:A,0))-0)),"")</f>
        <v/>
      </c>
      <c r="BA1990" s="192" t="str">
        <f ca="1">IF(ISNUMBER(A1990),INDIRECT(CONCATENATE("'Instrument List'!E",(MATCH(E1990,'Instrument List'!A:A,0))-0)),"")</f>
        <v/>
      </c>
      <c r="BB1990" s="193" t="str">
        <f t="shared" si="691"/>
        <v/>
      </c>
      <c r="BC1990" s="193" t="str">
        <f t="shared" si="692"/>
        <v/>
      </c>
      <c r="BD1990" s="193" t="str">
        <f ca="1">IF(ISNUMBER(A1990),INDIRECT(CONCATENATE("'Instrument List'!F",(MATCH(E1990,'Instrument List'!A:A,0))-0)),"")</f>
        <v/>
      </c>
    </row>
    <row r="1991" spans="1:56">
      <c r="A1991" s="220" t="str">
        <f t="shared" si="672"/>
        <v/>
      </c>
      <c r="B1991" s="221"/>
      <c r="C1991" s="222"/>
      <c r="D1991" s="169"/>
      <c r="E1991" s="169"/>
      <c r="F1991" s="169"/>
      <c r="G1991" s="202"/>
      <c r="H1991" s="217"/>
      <c r="I1991" s="212"/>
      <c r="J1991" s="206"/>
      <c r="K1991" s="212"/>
      <c r="L1991" s="206"/>
      <c r="M1991" s="212"/>
      <c r="N1991" s="206"/>
      <c r="O1991" s="170" t="str">
        <f t="shared" si="673"/>
        <v/>
      </c>
      <c r="P1991" s="171"/>
      <c r="Q1991" s="171"/>
      <c r="R1991" s="171"/>
      <c r="S1991" s="172" t="str">
        <f t="shared" si="674"/>
        <v/>
      </c>
      <c r="T1991" s="172" t="str">
        <f t="shared" si="675"/>
        <v/>
      </c>
      <c r="U1991" s="171"/>
      <c r="V1991" s="171"/>
      <c r="W1991" s="173" t="str">
        <f t="shared" si="676"/>
        <v/>
      </c>
      <c r="X1991" s="173" t="str">
        <f t="shared" si="677"/>
        <v/>
      </c>
      <c r="Y1991" s="173" t="str">
        <f t="shared" si="678"/>
        <v/>
      </c>
      <c r="Z1991" s="171"/>
      <c r="AA1991" s="171"/>
      <c r="AB1991" s="171"/>
      <c r="AC1991" s="172" t="str">
        <f t="shared" si="679"/>
        <v/>
      </c>
      <c r="AD1991" s="172" t="str">
        <f t="shared" si="680"/>
        <v/>
      </c>
      <c r="AE1991" s="174"/>
      <c r="AF1991" s="175" t="str">
        <f t="shared" si="681"/>
        <v/>
      </c>
      <c r="AG1991" s="169"/>
      <c r="AH1991" s="171"/>
      <c r="AI1991" s="171"/>
      <c r="AJ1991" s="169"/>
      <c r="AK1991" s="176" t="str">
        <f t="shared" si="682"/>
        <v/>
      </c>
      <c r="AL1991" s="176" t="str">
        <f t="shared" si="683"/>
        <v/>
      </c>
      <c r="AM1991" s="176" t="str">
        <f t="shared" si="684"/>
        <v/>
      </c>
      <c r="AN1991" s="359" t="str">
        <f>IF(Overview!$K$17='Internal Calcs'!$P$22,IF(AK1991="","",AK1991),IF(Overview!$K$17='Internal Calcs'!$P$23,IF(AK1991="","",AK1991),IF(ISNUMBER(A1991),(IF(F1991="Short",G1991-H1991,H1991-G1991)*AZ1991-AX1991),"")))</f>
        <v/>
      </c>
      <c r="AO1991" s="401" t="str">
        <f>IF(Overview!$K$17='Internal Calcs'!$P$22,IF(AL1991="","",AL1991),IF(Overview!$K$17='Internal Calcs'!$P$23,IF(AL1991="","",AL1991),IF(ISNUMBER(A1991),IF(AL1991="",(IF(F1991="Short",G1991-H1991,H1991-G1991)*AZ1991-AX1991),(IF(F1991="Short",G1991-J1991,J1991-G1991)*AZ1991-AX1991)),"")))</f>
        <v/>
      </c>
      <c r="AP1991" s="359" t="str">
        <f>IF(Overview!$K$17='Internal Calcs'!$P$22,"",IF(Overview!$K$17='Internal Calcs'!$P$23,IF(AM1991="","",AM1991),IF(ISNUMBER(A1991),IF(AM1991="",(IF(F1991="Short",G1991-H1991,H1991-G1991)*AZ1991-AX1991),(IF(F1991="Short",G1991-L1991,L1991-G1991)*AZ1991-AX1991)),"")))</f>
        <v/>
      </c>
      <c r="AQ1991" s="176" t="str">
        <f t="shared" si="685"/>
        <v/>
      </c>
      <c r="AR1991" s="176" t="str">
        <f t="shared" si="686"/>
        <v/>
      </c>
      <c r="AS1991" s="176" t="str">
        <f t="shared" si="687"/>
        <v/>
      </c>
      <c r="AT1991" s="176" t="str">
        <f>IF(ISNUMBER(A1991),MAX($AS$2:AS1991)-AS1991,"")</f>
        <v/>
      </c>
      <c r="AU1991" s="177" t="str">
        <f t="shared" si="688"/>
        <v/>
      </c>
      <c r="AV1991" s="178" t="str">
        <f t="shared" si="689"/>
        <v/>
      </c>
      <c r="AW1991" s="178" t="str">
        <f t="shared" si="690"/>
        <v/>
      </c>
      <c r="AX1991" s="179" t="str">
        <f ca="1">IF(ISNUMBER($A1991),INDIRECT(CONCATENATE("'Instrument List'!B",(MATCH(E1991,'Instrument List'!A:A,0))-0)),"")</f>
        <v/>
      </c>
      <c r="AY1991" s="179" t="str">
        <f ca="1">IF(ISNUMBER($A1991),INDIRECT(CONCATENATE("'Instrument List'!D",(MATCH(E1991,'Instrument List'!A:A,0))-0)),"")</f>
        <v/>
      </c>
      <c r="AZ1991" s="179" t="str">
        <f ca="1">IF(ISNUMBER($A1991),INDIRECT(CONCATENATE("'Instrument List'!C",(MATCH(E1991,'Instrument List'!A:A,0))-0)),"")</f>
        <v/>
      </c>
      <c r="BA1991" s="180" t="str">
        <f ca="1">IF(ISNUMBER(A1991),INDIRECT(CONCATENATE("'Instrument List'!E",(MATCH(E1991,'Instrument List'!A:A,0))-0)),"")</f>
        <v/>
      </c>
      <c r="BB1991" s="181" t="str">
        <f t="shared" si="691"/>
        <v/>
      </c>
      <c r="BC1991" s="181" t="str">
        <f t="shared" si="692"/>
        <v/>
      </c>
      <c r="BD1991" s="181" t="str">
        <f ca="1">IF(ISNUMBER(A1991),INDIRECT(CONCATENATE("'Instrument List'!F",(MATCH(E1991,'Instrument List'!A:A,0))-0)),"")</f>
        <v/>
      </c>
    </row>
    <row r="1992" spans="1:56">
      <c r="A1992" s="223" t="str">
        <f t="shared" si="672"/>
        <v/>
      </c>
      <c r="B1992" s="224"/>
      <c r="C1992" s="225"/>
      <c r="D1992" s="182"/>
      <c r="E1992" s="182"/>
      <c r="F1992" s="182"/>
      <c r="G1992" s="203"/>
      <c r="H1992" s="218"/>
      <c r="I1992" s="213"/>
      <c r="J1992" s="207"/>
      <c r="K1992" s="213"/>
      <c r="L1992" s="207"/>
      <c r="M1992" s="213"/>
      <c r="N1992" s="207"/>
      <c r="O1992" s="183" t="str">
        <f t="shared" si="673"/>
        <v/>
      </c>
      <c r="P1992" s="184"/>
      <c r="Q1992" s="184"/>
      <c r="R1992" s="275"/>
      <c r="S1992" s="185" t="str">
        <f t="shared" si="674"/>
        <v/>
      </c>
      <c r="T1992" s="185" t="str">
        <f t="shared" si="675"/>
        <v/>
      </c>
      <c r="U1992" s="275"/>
      <c r="V1992" s="275"/>
      <c r="W1992" s="276" t="str">
        <f t="shared" si="676"/>
        <v/>
      </c>
      <c r="X1992" s="276" t="str">
        <f t="shared" si="677"/>
        <v/>
      </c>
      <c r="Y1992" s="276" t="str">
        <f t="shared" si="678"/>
        <v/>
      </c>
      <c r="Z1992" s="275"/>
      <c r="AA1992" s="184"/>
      <c r="AB1992" s="184"/>
      <c r="AC1992" s="185" t="str">
        <f t="shared" si="679"/>
        <v/>
      </c>
      <c r="AD1992" s="185" t="str">
        <f t="shared" si="680"/>
        <v/>
      </c>
      <c r="AE1992" s="186"/>
      <c r="AF1992" s="187" t="str">
        <f t="shared" si="681"/>
        <v/>
      </c>
      <c r="AG1992" s="182"/>
      <c r="AH1992" s="184"/>
      <c r="AI1992" s="184"/>
      <c r="AJ1992" s="182"/>
      <c r="AK1992" s="188" t="str">
        <f t="shared" si="682"/>
        <v/>
      </c>
      <c r="AL1992" s="188" t="str">
        <f t="shared" si="683"/>
        <v/>
      </c>
      <c r="AM1992" s="188" t="str">
        <f t="shared" si="684"/>
        <v/>
      </c>
      <c r="AN1992" s="359" t="str">
        <f>IF(Overview!$K$17='Internal Calcs'!$P$22,IF(AK1992="","",AK1992),IF(Overview!$K$17='Internal Calcs'!$P$23,IF(AK1992="","",AK1992),IF(ISNUMBER(A1992),(IF(F1992="Short",G1992-H1992,H1992-G1992)*AZ1992-AX1992),"")))</f>
        <v/>
      </c>
      <c r="AO1992" s="401" t="str">
        <f>IF(Overview!$K$17='Internal Calcs'!$P$22,IF(AL1992="","",AL1992),IF(Overview!$K$17='Internal Calcs'!$P$23,IF(AL1992="","",AL1992),IF(ISNUMBER(A1992),IF(AL1992="",(IF(F1992="Short",G1992-H1992,H1992-G1992)*AZ1992-AX1992),(IF(F1992="Short",G1992-J1992,J1992-G1992)*AZ1992-AX1992)),"")))</f>
        <v/>
      </c>
      <c r="AP1992" s="359" t="str">
        <f>IF(Overview!$K$17='Internal Calcs'!$P$22,"",IF(Overview!$K$17='Internal Calcs'!$P$23,IF(AM1992="","",AM1992),IF(ISNUMBER(A1992),IF(AM1992="",(IF(F1992="Short",G1992-H1992,H1992-G1992)*AZ1992-AX1992),(IF(F1992="Short",G1992-L1992,L1992-G1992)*AZ1992-AX1992)),"")))</f>
        <v/>
      </c>
      <c r="AQ1992" s="188" t="str">
        <f t="shared" si="685"/>
        <v/>
      </c>
      <c r="AR1992" s="188" t="str">
        <f t="shared" si="686"/>
        <v/>
      </c>
      <c r="AS1992" s="188" t="str">
        <f t="shared" si="687"/>
        <v/>
      </c>
      <c r="AT1992" s="188" t="str">
        <f>IF(ISNUMBER(A1992),MAX($AS$2:AS1992)-AS1992,"")</f>
        <v/>
      </c>
      <c r="AU1992" s="189" t="str">
        <f t="shared" si="688"/>
        <v/>
      </c>
      <c r="AV1992" s="190" t="str">
        <f t="shared" si="689"/>
        <v/>
      </c>
      <c r="AW1992" s="190" t="str">
        <f t="shared" si="690"/>
        <v/>
      </c>
      <c r="AX1992" s="191" t="str">
        <f ca="1">IF(ISNUMBER($A1992),INDIRECT(CONCATENATE("'Instrument List'!B",(MATCH(E1992,'Instrument List'!A:A,0))-0)),"")</f>
        <v/>
      </c>
      <c r="AY1992" s="191" t="str">
        <f ca="1">IF(ISNUMBER($A1992),INDIRECT(CONCATENATE("'Instrument List'!D",(MATCH(E1992,'Instrument List'!A:A,0))-0)),"")</f>
        <v/>
      </c>
      <c r="AZ1992" s="191" t="str">
        <f ca="1">IF(ISNUMBER($A1992),INDIRECT(CONCATENATE("'Instrument List'!C",(MATCH(E1992,'Instrument List'!A:A,0))-0)),"")</f>
        <v/>
      </c>
      <c r="BA1992" s="192" t="str">
        <f ca="1">IF(ISNUMBER(A1992),INDIRECT(CONCATENATE("'Instrument List'!E",(MATCH(E1992,'Instrument List'!A:A,0))-0)),"")</f>
        <v/>
      </c>
      <c r="BB1992" s="193" t="str">
        <f t="shared" si="691"/>
        <v/>
      </c>
      <c r="BC1992" s="193" t="str">
        <f t="shared" si="692"/>
        <v/>
      </c>
      <c r="BD1992" s="193" t="str">
        <f ca="1">IF(ISNUMBER(A1992),INDIRECT(CONCATENATE("'Instrument List'!F",(MATCH(E1992,'Instrument List'!A:A,0))-0)),"")</f>
        <v/>
      </c>
    </row>
    <row r="1993" spans="1:56">
      <c r="A1993" s="220" t="str">
        <f t="shared" si="672"/>
        <v/>
      </c>
      <c r="B1993" s="221"/>
      <c r="C1993" s="222"/>
      <c r="D1993" s="169"/>
      <c r="E1993" s="169"/>
      <c r="F1993" s="169"/>
      <c r="G1993" s="202"/>
      <c r="H1993" s="217"/>
      <c r="I1993" s="212"/>
      <c r="J1993" s="206"/>
      <c r="K1993" s="212"/>
      <c r="L1993" s="206"/>
      <c r="M1993" s="212"/>
      <c r="N1993" s="206"/>
      <c r="O1993" s="170" t="str">
        <f t="shared" si="673"/>
        <v/>
      </c>
      <c r="P1993" s="171"/>
      <c r="Q1993" s="171"/>
      <c r="R1993" s="171"/>
      <c r="S1993" s="172" t="str">
        <f t="shared" si="674"/>
        <v/>
      </c>
      <c r="T1993" s="172" t="str">
        <f t="shared" si="675"/>
        <v/>
      </c>
      <c r="U1993" s="171"/>
      <c r="V1993" s="171"/>
      <c r="W1993" s="173" t="str">
        <f t="shared" si="676"/>
        <v/>
      </c>
      <c r="X1993" s="173" t="str">
        <f t="shared" si="677"/>
        <v/>
      </c>
      <c r="Y1993" s="173" t="str">
        <f t="shared" si="678"/>
        <v/>
      </c>
      <c r="Z1993" s="171"/>
      <c r="AA1993" s="171"/>
      <c r="AB1993" s="171"/>
      <c r="AC1993" s="172" t="str">
        <f t="shared" si="679"/>
        <v/>
      </c>
      <c r="AD1993" s="172" t="str">
        <f t="shared" si="680"/>
        <v/>
      </c>
      <c r="AE1993" s="174"/>
      <c r="AF1993" s="175" t="str">
        <f t="shared" si="681"/>
        <v/>
      </c>
      <c r="AG1993" s="169"/>
      <c r="AH1993" s="171"/>
      <c r="AI1993" s="171"/>
      <c r="AJ1993" s="169"/>
      <c r="AK1993" s="176" t="str">
        <f t="shared" si="682"/>
        <v/>
      </c>
      <c r="AL1993" s="176" t="str">
        <f t="shared" si="683"/>
        <v/>
      </c>
      <c r="AM1993" s="176" t="str">
        <f t="shared" si="684"/>
        <v/>
      </c>
      <c r="AN1993" s="359" t="str">
        <f>IF(Overview!$K$17='Internal Calcs'!$P$22,IF(AK1993="","",AK1993),IF(Overview!$K$17='Internal Calcs'!$P$23,IF(AK1993="","",AK1993),IF(ISNUMBER(A1993),(IF(F1993="Short",G1993-H1993,H1993-G1993)*AZ1993-AX1993),"")))</f>
        <v/>
      </c>
      <c r="AO1993" s="401" t="str">
        <f>IF(Overview!$K$17='Internal Calcs'!$P$22,IF(AL1993="","",AL1993),IF(Overview!$K$17='Internal Calcs'!$P$23,IF(AL1993="","",AL1993),IF(ISNUMBER(A1993),IF(AL1993="",(IF(F1993="Short",G1993-H1993,H1993-G1993)*AZ1993-AX1993),(IF(F1993="Short",G1993-J1993,J1993-G1993)*AZ1993-AX1993)),"")))</f>
        <v/>
      </c>
      <c r="AP1993" s="359" t="str">
        <f>IF(Overview!$K$17='Internal Calcs'!$P$22,"",IF(Overview!$K$17='Internal Calcs'!$P$23,IF(AM1993="","",AM1993),IF(ISNUMBER(A1993),IF(AM1993="",(IF(F1993="Short",G1993-H1993,H1993-G1993)*AZ1993-AX1993),(IF(F1993="Short",G1993-L1993,L1993-G1993)*AZ1993-AX1993)),"")))</f>
        <v/>
      </c>
      <c r="AQ1993" s="176" t="str">
        <f t="shared" si="685"/>
        <v/>
      </c>
      <c r="AR1993" s="176" t="str">
        <f t="shared" si="686"/>
        <v/>
      </c>
      <c r="AS1993" s="176" t="str">
        <f t="shared" si="687"/>
        <v/>
      </c>
      <c r="AT1993" s="176" t="str">
        <f>IF(ISNUMBER(A1993),MAX($AS$2:AS1993)-AS1993,"")</f>
        <v/>
      </c>
      <c r="AU1993" s="177" t="str">
        <f t="shared" si="688"/>
        <v/>
      </c>
      <c r="AV1993" s="178" t="str">
        <f t="shared" si="689"/>
        <v/>
      </c>
      <c r="AW1993" s="178" t="str">
        <f t="shared" si="690"/>
        <v/>
      </c>
      <c r="AX1993" s="179" t="str">
        <f ca="1">IF(ISNUMBER($A1993),INDIRECT(CONCATENATE("'Instrument List'!B",(MATCH(E1993,'Instrument List'!A:A,0))-0)),"")</f>
        <v/>
      </c>
      <c r="AY1993" s="179" t="str">
        <f ca="1">IF(ISNUMBER($A1993),INDIRECT(CONCATENATE("'Instrument List'!D",(MATCH(E1993,'Instrument List'!A:A,0))-0)),"")</f>
        <v/>
      </c>
      <c r="AZ1993" s="179" t="str">
        <f ca="1">IF(ISNUMBER($A1993),INDIRECT(CONCATENATE("'Instrument List'!C",(MATCH(E1993,'Instrument List'!A:A,0))-0)),"")</f>
        <v/>
      </c>
      <c r="BA1993" s="180" t="str">
        <f ca="1">IF(ISNUMBER(A1993),INDIRECT(CONCATENATE("'Instrument List'!E",(MATCH(E1993,'Instrument List'!A:A,0))-0)),"")</f>
        <v/>
      </c>
      <c r="BB1993" s="181" t="str">
        <f t="shared" si="691"/>
        <v/>
      </c>
      <c r="BC1993" s="181" t="str">
        <f t="shared" si="692"/>
        <v/>
      </c>
      <c r="BD1993" s="181" t="str">
        <f ca="1">IF(ISNUMBER(A1993),INDIRECT(CONCATENATE("'Instrument List'!F",(MATCH(E1993,'Instrument List'!A:A,0))-0)),"")</f>
        <v/>
      </c>
    </row>
    <row r="1994" spans="1:56">
      <c r="A1994" s="223" t="str">
        <f t="shared" si="672"/>
        <v/>
      </c>
      <c r="B1994" s="224"/>
      <c r="C1994" s="225"/>
      <c r="D1994" s="182"/>
      <c r="E1994" s="182"/>
      <c r="F1994" s="182"/>
      <c r="G1994" s="203"/>
      <c r="H1994" s="218"/>
      <c r="I1994" s="213"/>
      <c r="J1994" s="207"/>
      <c r="K1994" s="213"/>
      <c r="L1994" s="207"/>
      <c r="M1994" s="213"/>
      <c r="N1994" s="207"/>
      <c r="O1994" s="183" t="str">
        <f t="shared" si="673"/>
        <v/>
      </c>
      <c r="P1994" s="184"/>
      <c r="Q1994" s="184"/>
      <c r="R1994" s="275"/>
      <c r="S1994" s="185" t="str">
        <f t="shared" si="674"/>
        <v/>
      </c>
      <c r="T1994" s="185" t="str">
        <f t="shared" si="675"/>
        <v/>
      </c>
      <c r="U1994" s="275"/>
      <c r="V1994" s="275"/>
      <c r="W1994" s="276" t="str">
        <f t="shared" si="676"/>
        <v/>
      </c>
      <c r="X1994" s="276" t="str">
        <f t="shared" si="677"/>
        <v/>
      </c>
      <c r="Y1994" s="276" t="str">
        <f t="shared" si="678"/>
        <v/>
      </c>
      <c r="Z1994" s="275"/>
      <c r="AA1994" s="184"/>
      <c r="AB1994" s="184"/>
      <c r="AC1994" s="185" t="str">
        <f t="shared" si="679"/>
        <v/>
      </c>
      <c r="AD1994" s="185" t="str">
        <f t="shared" si="680"/>
        <v/>
      </c>
      <c r="AE1994" s="186"/>
      <c r="AF1994" s="187" t="str">
        <f t="shared" si="681"/>
        <v/>
      </c>
      <c r="AG1994" s="182"/>
      <c r="AH1994" s="184"/>
      <c r="AI1994" s="184"/>
      <c r="AJ1994" s="182"/>
      <c r="AK1994" s="188" t="str">
        <f t="shared" si="682"/>
        <v/>
      </c>
      <c r="AL1994" s="188" t="str">
        <f t="shared" si="683"/>
        <v/>
      </c>
      <c r="AM1994" s="188" t="str">
        <f t="shared" si="684"/>
        <v/>
      </c>
      <c r="AN1994" s="359" t="str">
        <f>IF(Overview!$K$17='Internal Calcs'!$P$22,IF(AK1994="","",AK1994),IF(Overview!$K$17='Internal Calcs'!$P$23,IF(AK1994="","",AK1994),IF(ISNUMBER(A1994),(IF(F1994="Short",G1994-H1994,H1994-G1994)*AZ1994-AX1994),"")))</f>
        <v/>
      </c>
      <c r="AO1994" s="401" t="str">
        <f>IF(Overview!$K$17='Internal Calcs'!$P$22,IF(AL1994="","",AL1994),IF(Overview!$K$17='Internal Calcs'!$P$23,IF(AL1994="","",AL1994),IF(ISNUMBER(A1994),IF(AL1994="",(IF(F1994="Short",G1994-H1994,H1994-G1994)*AZ1994-AX1994),(IF(F1994="Short",G1994-J1994,J1994-G1994)*AZ1994-AX1994)),"")))</f>
        <v/>
      </c>
      <c r="AP1994" s="359" t="str">
        <f>IF(Overview!$K$17='Internal Calcs'!$P$22,"",IF(Overview!$K$17='Internal Calcs'!$P$23,IF(AM1994="","",AM1994),IF(ISNUMBER(A1994),IF(AM1994="",(IF(F1994="Short",G1994-H1994,H1994-G1994)*AZ1994-AX1994),(IF(F1994="Short",G1994-L1994,L1994-G1994)*AZ1994-AX1994)),"")))</f>
        <v/>
      </c>
      <c r="AQ1994" s="188" t="str">
        <f t="shared" si="685"/>
        <v/>
      </c>
      <c r="AR1994" s="188" t="str">
        <f t="shared" si="686"/>
        <v/>
      </c>
      <c r="AS1994" s="188" t="str">
        <f t="shared" si="687"/>
        <v/>
      </c>
      <c r="AT1994" s="188" t="str">
        <f>IF(ISNUMBER(A1994),MAX($AS$2:AS1994)-AS1994,"")</f>
        <v/>
      </c>
      <c r="AU1994" s="189" t="str">
        <f t="shared" si="688"/>
        <v/>
      </c>
      <c r="AV1994" s="190" t="str">
        <f t="shared" si="689"/>
        <v/>
      </c>
      <c r="AW1994" s="190" t="str">
        <f t="shared" si="690"/>
        <v/>
      </c>
      <c r="AX1994" s="191" t="str">
        <f ca="1">IF(ISNUMBER($A1994),INDIRECT(CONCATENATE("'Instrument List'!B",(MATCH(E1994,'Instrument List'!A:A,0))-0)),"")</f>
        <v/>
      </c>
      <c r="AY1994" s="191" t="str">
        <f ca="1">IF(ISNUMBER($A1994),INDIRECT(CONCATENATE("'Instrument List'!D",(MATCH(E1994,'Instrument List'!A:A,0))-0)),"")</f>
        <v/>
      </c>
      <c r="AZ1994" s="191" t="str">
        <f ca="1">IF(ISNUMBER($A1994),INDIRECT(CONCATENATE("'Instrument List'!C",(MATCH(E1994,'Instrument List'!A:A,0))-0)),"")</f>
        <v/>
      </c>
      <c r="BA1994" s="192" t="str">
        <f ca="1">IF(ISNUMBER(A1994),INDIRECT(CONCATENATE("'Instrument List'!E",(MATCH(E1994,'Instrument List'!A:A,0))-0)),"")</f>
        <v/>
      </c>
      <c r="BB1994" s="193" t="str">
        <f t="shared" si="691"/>
        <v/>
      </c>
      <c r="BC1994" s="193" t="str">
        <f t="shared" si="692"/>
        <v/>
      </c>
      <c r="BD1994" s="193" t="str">
        <f ca="1">IF(ISNUMBER(A1994),INDIRECT(CONCATENATE("'Instrument List'!F",(MATCH(E1994,'Instrument List'!A:A,0))-0)),"")</f>
        <v/>
      </c>
    </row>
    <row r="1995" spans="1:56">
      <c r="A1995" s="220" t="str">
        <f t="shared" ref="A1995:A2058" si="693">IF(B1995&gt;0,A1994+1,"")</f>
        <v/>
      </c>
      <c r="B1995" s="221"/>
      <c r="C1995" s="222"/>
      <c r="D1995" s="169"/>
      <c r="E1995" s="169"/>
      <c r="F1995" s="169"/>
      <c r="G1995" s="202"/>
      <c r="H1995" s="217"/>
      <c r="I1995" s="212"/>
      <c r="J1995" s="206"/>
      <c r="K1995" s="212"/>
      <c r="L1995" s="206"/>
      <c r="M1995" s="212"/>
      <c r="N1995" s="206"/>
      <c r="O1995" s="170" t="str">
        <f t="shared" ref="O1995:O2058" si="694">IF(ISNUMBER(A1995),IF(N1995&gt;G1995,1,-1),"")</f>
        <v/>
      </c>
      <c r="P1995" s="171"/>
      <c r="Q1995" s="171"/>
      <c r="R1995" s="171"/>
      <c r="S1995" s="172" t="str">
        <f t="shared" ref="S1995:S2058" si="695">IF(ISNUMBER(A1995),IF(Q1995="",P1995,Q1995),"")</f>
        <v/>
      </c>
      <c r="T1995" s="172" t="str">
        <f t="shared" ref="T1995:T2058" si="696">IF(ISNUMBER(A1995),IF(R1995="",P1995,R1995),"")</f>
        <v/>
      </c>
      <c r="U1995" s="171"/>
      <c r="V1995" s="171"/>
      <c r="W1995" s="173" t="str">
        <f t="shared" ref="W1995:W2058" si="697">IF(ISNUMBER(U1995),IF(IF(F1995="Short",G1995-H1995,H1995-G1995)*(AZ1995/AY1995)/U1995&gt;0,IF(F1995="Short",G1995-H1995,H1995-G1995)*(AZ1995/AY1995)/U1995,0),"")</f>
        <v/>
      </c>
      <c r="X1995" s="173" t="str">
        <f t="shared" ref="X1995:X2058" si="698">IF(ISNUMBER(U1995),IF(ISNUMBER(J1995),IF(IF(F1995="Short",G1995-J1995,J1995-G1995)*(AZ1995/AY1995)/U1995&gt;0,IF(F1995="Short",G1995-J1995,J1995-G1995)*(AZ1995/AY1995)/U1995,0),""),"")</f>
        <v/>
      </c>
      <c r="Y1995" s="173" t="str">
        <f t="shared" ref="Y1995:Y2058" si="699">IF(ISNUMBER(L1995),IF(ISNUMBER(L1995),IF(IF(F1995="Short",G1995-L1995,L1995-G1995)*(AZ1995/AY1995)/U1995&gt;0,IF(F1995="Short",G1995-L1995,L1995-G1995)*(AZ1995/AY1995)/U1995,0),""),"")</f>
        <v/>
      </c>
      <c r="Z1995" s="171"/>
      <c r="AA1995" s="171"/>
      <c r="AB1995" s="171"/>
      <c r="AC1995" s="172" t="str">
        <f t="shared" ref="AC1995:AC2058" si="700">IF(ISNUMBER(A1995),IF(AA1995="",Z1995,AA1995),"")</f>
        <v/>
      </c>
      <c r="AD1995" s="172" t="str">
        <f t="shared" ref="AD1995:AD2058" si="701">IF(ISNUMBER(A1995),IF(AB1995="",IF(AA1995="",Z1995,AA1995),AB1995),"")</f>
        <v/>
      </c>
      <c r="AE1995" s="174"/>
      <c r="AF1995" s="175" t="str">
        <f t="shared" ref="AF1995:AF2058" si="702">IF(ISNUMBER(A1995),((AE1995*AY1995*AV1995)+AX1995)/AS1995,"")</f>
        <v/>
      </c>
      <c r="AG1995" s="169"/>
      <c r="AH1995" s="171"/>
      <c r="AI1995" s="171"/>
      <c r="AJ1995" s="169"/>
      <c r="AK1995" s="176" t="str">
        <f t="shared" ref="AK1995:AK2058" si="703">IF(ISNUMBER(A1995),(IF(F1995="Short",G1995-H1995,H1995-G1995)*AZ1995-AX1995)*I1995,"")</f>
        <v/>
      </c>
      <c r="AL1995" s="176" t="str">
        <f t="shared" ref="AL1995:AL2058" si="704">IF(ISNUMBER(J1995),(IF(F1995="Short",G1995-J1995,J1995-G1995)*AZ1995-AX1995)*K1995,"")</f>
        <v/>
      </c>
      <c r="AM1995" s="176" t="str">
        <f t="shared" ref="AM1995:AM2058" si="705">IF(ISNUMBER(L1995),(IF(F1995="Short",G1995-L1995,L1995-G1995)*AZ1995-AX1995)*M1995,"")</f>
        <v/>
      </c>
      <c r="AN1995" s="359" t="str">
        <f>IF(Overview!$K$17='Internal Calcs'!$P$22,IF(AK1995="","",AK1995),IF(Overview!$K$17='Internal Calcs'!$P$23,IF(AK1995="","",AK1995),IF(ISNUMBER(A1995),(IF(F1995="Short",G1995-H1995,H1995-G1995)*AZ1995-AX1995),"")))</f>
        <v/>
      </c>
      <c r="AO1995" s="401" t="str">
        <f>IF(Overview!$K$17='Internal Calcs'!$P$22,IF(AL1995="","",AL1995),IF(Overview!$K$17='Internal Calcs'!$P$23,IF(AL1995="","",AL1995),IF(ISNUMBER(A1995),IF(AL1995="",(IF(F1995="Short",G1995-H1995,H1995-G1995)*AZ1995-AX1995),(IF(F1995="Short",G1995-J1995,J1995-G1995)*AZ1995-AX1995)),"")))</f>
        <v/>
      </c>
      <c r="AP1995" s="359" t="str">
        <f>IF(Overview!$K$17='Internal Calcs'!$P$22,"",IF(Overview!$K$17='Internal Calcs'!$P$23,IF(AM1995="","",AM1995),IF(ISNUMBER(A1995),IF(AM1995="",(IF(F1995="Short",G1995-H1995,H1995-G1995)*AZ1995-AX1995),(IF(F1995="Short",G1995-L1995,L1995-G1995)*AZ1995-AX1995)),"")))</f>
        <v/>
      </c>
      <c r="AQ1995" s="176" t="str">
        <f t="shared" ref="AQ1995:AQ2058" si="706">IF(ISNUMBER(A1995),SUM(AK1995:AM1995),"")</f>
        <v/>
      </c>
      <c r="AR1995" s="176" t="str">
        <f t="shared" ref="AR1995:AR2058" si="707">IF(ISNUMBER(A1995),IF(AQ1995&gt;0,"Winning","Losing"),"")</f>
        <v/>
      </c>
      <c r="AS1995" s="176" t="str">
        <f t="shared" ref="AS1995:AS2058" si="708">IF(ISNUMBER(A1995),AS1994+AQ1995,"")</f>
        <v/>
      </c>
      <c r="AT1995" s="176" t="str">
        <f>IF(ISNUMBER(A1995),MAX($AS$2:AS1995)-AS1995,"")</f>
        <v/>
      </c>
      <c r="AU1995" s="177" t="str">
        <f t="shared" ref="AU1995:AU2058" si="709">IF(ISNUMBER(A1995),AQ1995/AS1995,"")</f>
        <v/>
      </c>
      <c r="AV1995" s="178" t="str">
        <f t="shared" ref="AV1995:AV2058" si="710">IF(ISNUMBER(A1995),I1995+K1995+M1995,"")</f>
        <v/>
      </c>
      <c r="AW1995" s="178" t="str">
        <f t="shared" ref="AW1995:AW2058" si="711">IF(ISNUMBER(A1995),ROUNDDOWN(C1995/100,0),"")</f>
        <v/>
      </c>
      <c r="AX1995" s="179" t="str">
        <f ca="1">IF(ISNUMBER($A1995),INDIRECT(CONCATENATE("'Instrument List'!B",(MATCH(E1995,'Instrument List'!A:A,0))-0)),"")</f>
        <v/>
      </c>
      <c r="AY1995" s="179" t="str">
        <f ca="1">IF(ISNUMBER($A1995),INDIRECT(CONCATENATE("'Instrument List'!D",(MATCH(E1995,'Instrument List'!A:A,0))-0)),"")</f>
        <v/>
      </c>
      <c r="AZ1995" s="179" t="str">
        <f ca="1">IF(ISNUMBER($A1995),INDIRECT(CONCATENATE("'Instrument List'!C",(MATCH(E1995,'Instrument List'!A:A,0))-0)),"")</f>
        <v/>
      </c>
      <c r="BA1995" s="180" t="str">
        <f ca="1">IF(ISNUMBER(A1995),INDIRECT(CONCATENATE("'Instrument List'!E",(MATCH(E1995,'Instrument List'!A:A,0))-0)),"")</f>
        <v/>
      </c>
      <c r="BB1995" s="181" t="str">
        <f t="shared" ref="BB1995:BB2058" si="712">IF(ISNUMBER(A1995),AQ1995/AY1995,"")</f>
        <v/>
      </c>
      <c r="BC1995" s="181" t="str">
        <f t="shared" ref="BC1995:BC2058" si="713">IF(ISNUMBER(A1995),(AQ1995/AY1995)/(I1995+K1995+M1995),"")</f>
        <v/>
      </c>
      <c r="BD1995" s="181" t="str">
        <f ca="1">IF(ISNUMBER(A1995),INDIRECT(CONCATENATE("'Instrument List'!F",(MATCH(E1995,'Instrument List'!A:A,0))-0)),"")</f>
        <v/>
      </c>
    </row>
    <row r="1996" spans="1:56">
      <c r="A1996" s="223" t="str">
        <f t="shared" si="693"/>
        <v/>
      </c>
      <c r="B1996" s="224"/>
      <c r="C1996" s="225"/>
      <c r="D1996" s="182"/>
      <c r="E1996" s="182"/>
      <c r="F1996" s="182"/>
      <c r="G1996" s="203"/>
      <c r="H1996" s="218"/>
      <c r="I1996" s="213"/>
      <c r="J1996" s="207"/>
      <c r="K1996" s="213"/>
      <c r="L1996" s="207"/>
      <c r="M1996" s="213"/>
      <c r="N1996" s="207"/>
      <c r="O1996" s="183" t="str">
        <f t="shared" si="694"/>
        <v/>
      </c>
      <c r="P1996" s="184"/>
      <c r="Q1996" s="184"/>
      <c r="R1996" s="275"/>
      <c r="S1996" s="185" t="str">
        <f t="shared" si="695"/>
        <v/>
      </c>
      <c r="T1996" s="185" t="str">
        <f t="shared" si="696"/>
        <v/>
      </c>
      <c r="U1996" s="275"/>
      <c r="V1996" s="275"/>
      <c r="W1996" s="276" t="str">
        <f t="shared" si="697"/>
        <v/>
      </c>
      <c r="X1996" s="276" t="str">
        <f t="shared" si="698"/>
        <v/>
      </c>
      <c r="Y1996" s="276" t="str">
        <f t="shared" si="699"/>
        <v/>
      </c>
      <c r="Z1996" s="275"/>
      <c r="AA1996" s="184"/>
      <c r="AB1996" s="184"/>
      <c r="AC1996" s="185" t="str">
        <f t="shared" si="700"/>
        <v/>
      </c>
      <c r="AD1996" s="185" t="str">
        <f t="shared" si="701"/>
        <v/>
      </c>
      <c r="AE1996" s="186"/>
      <c r="AF1996" s="187" t="str">
        <f t="shared" si="702"/>
        <v/>
      </c>
      <c r="AG1996" s="182"/>
      <c r="AH1996" s="184"/>
      <c r="AI1996" s="184"/>
      <c r="AJ1996" s="182"/>
      <c r="AK1996" s="188" t="str">
        <f t="shared" si="703"/>
        <v/>
      </c>
      <c r="AL1996" s="188" t="str">
        <f t="shared" si="704"/>
        <v/>
      </c>
      <c r="AM1996" s="188" t="str">
        <f t="shared" si="705"/>
        <v/>
      </c>
      <c r="AN1996" s="359" t="str">
        <f>IF(Overview!$K$17='Internal Calcs'!$P$22,IF(AK1996="","",AK1996),IF(Overview!$K$17='Internal Calcs'!$P$23,IF(AK1996="","",AK1996),IF(ISNUMBER(A1996),(IF(F1996="Short",G1996-H1996,H1996-G1996)*AZ1996-AX1996),"")))</f>
        <v/>
      </c>
      <c r="AO1996" s="401" t="str">
        <f>IF(Overview!$K$17='Internal Calcs'!$P$22,IF(AL1996="","",AL1996),IF(Overview!$K$17='Internal Calcs'!$P$23,IF(AL1996="","",AL1996),IF(ISNUMBER(A1996),IF(AL1996="",(IF(F1996="Short",G1996-H1996,H1996-G1996)*AZ1996-AX1996),(IF(F1996="Short",G1996-J1996,J1996-G1996)*AZ1996-AX1996)),"")))</f>
        <v/>
      </c>
      <c r="AP1996" s="359" t="str">
        <f>IF(Overview!$K$17='Internal Calcs'!$P$22,"",IF(Overview!$K$17='Internal Calcs'!$P$23,IF(AM1996="","",AM1996),IF(ISNUMBER(A1996),IF(AM1996="",(IF(F1996="Short",G1996-H1996,H1996-G1996)*AZ1996-AX1996),(IF(F1996="Short",G1996-L1996,L1996-G1996)*AZ1996-AX1996)),"")))</f>
        <v/>
      </c>
      <c r="AQ1996" s="188" t="str">
        <f t="shared" si="706"/>
        <v/>
      </c>
      <c r="AR1996" s="188" t="str">
        <f t="shared" si="707"/>
        <v/>
      </c>
      <c r="AS1996" s="188" t="str">
        <f t="shared" si="708"/>
        <v/>
      </c>
      <c r="AT1996" s="188" t="str">
        <f>IF(ISNUMBER(A1996),MAX($AS$2:AS1996)-AS1996,"")</f>
        <v/>
      </c>
      <c r="AU1996" s="189" t="str">
        <f t="shared" si="709"/>
        <v/>
      </c>
      <c r="AV1996" s="190" t="str">
        <f t="shared" si="710"/>
        <v/>
      </c>
      <c r="AW1996" s="190" t="str">
        <f t="shared" si="711"/>
        <v/>
      </c>
      <c r="AX1996" s="191" t="str">
        <f ca="1">IF(ISNUMBER($A1996),INDIRECT(CONCATENATE("'Instrument List'!B",(MATCH(E1996,'Instrument List'!A:A,0))-0)),"")</f>
        <v/>
      </c>
      <c r="AY1996" s="191" t="str">
        <f ca="1">IF(ISNUMBER($A1996),INDIRECT(CONCATENATE("'Instrument List'!D",(MATCH(E1996,'Instrument List'!A:A,0))-0)),"")</f>
        <v/>
      </c>
      <c r="AZ1996" s="191" t="str">
        <f ca="1">IF(ISNUMBER($A1996),INDIRECT(CONCATENATE("'Instrument List'!C",(MATCH(E1996,'Instrument List'!A:A,0))-0)),"")</f>
        <v/>
      </c>
      <c r="BA1996" s="192" t="str">
        <f ca="1">IF(ISNUMBER(A1996),INDIRECT(CONCATENATE("'Instrument List'!E",(MATCH(E1996,'Instrument List'!A:A,0))-0)),"")</f>
        <v/>
      </c>
      <c r="BB1996" s="193" t="str">
        <f t="shared" si="712"/>
        <v/>
      </c>
      <c r="BC1996" s="193" t="str">
        <f t="shared" si="713"/>
        <v/>
      </c>
      <c r="BD1996" s="193" t="str">
        <f ca="1">IF(ISNUMBER(A1996),INDIRECT(CONCATENATE("'Instrument List'!F",(MATCH(E1996,'Instrument List'!A:A,0))-0)),"")</f>
        <v/>
      </c>
    </row>
    <row r="1997" spans="1:56">
      <c r="A1997" s="220" t="str">
        <f t="shared" si="693"/>
        <v/>
      </c>
      <c r="B1997" s="221"/>
      <c r="C1997" s="222"/>
      <c r="D1997" s="169"/>
      <c r="E1997" s="169"/>
      <c r="F1997" s="169"/>
      <c r="G1997" s="202"/>
      <c r="H1997" s="217"/>
      <c r="I1997" s="212"/>
      <c r="J1997" s="206"/>
      <c r="K1997" s="212"/>
      <c r="L1997" s="206"/>
      <c r="M1997" s="212"/>
      <c r="N1997" s="206"/>
      <c r="O1997" s="170" t="str">
        <f t="shared" si="694"/>
        <v/>
      </c>
      <c r="P1997" s="171"/>
      <c r="Q1997" s="171"/>
      <c r="R1997" s="171"/>
      <c r="S1997" s="172" t="str">
        <f t="shared" si="695"/>
        <v/>
      </c>
      <c r="T1997" s="172" t="str">
        <f t="shared" si="696"/>
        <v/>
      </c>
      <c r="U1997" s="171"/>
      <c r="V1997" s="171"/>
      <c r="W1997" s="173" t="str">
        <f t="shared" si="697"/>
        <v/>
      </c>
      <c r="X1997" s="173" t="str">
        <f t="shared" si="698"/>
        <v/>
      </c>
      <c r="Y1997" s="173" t="str">
        <f t="shared" si="699"/>
        <v/>
      </c>
      <c r="Z1997" s="171"/>
      <c r="AA1997" s="171"/>
      <c r="AB1997" s="171"/>
      <c r="AC1997" s="172" t="str">
        <f t="shared" si="700"/>
        <v/>
      </c>
      <c r="AD1997" s="172" t="str">
        <f t="shared" si="701"/>
        <v/>
      </c>
      <c r="AE1997" s="174"/>
      <c r="AF1997" s="175" t="str">
        <f t="shared" si="702"/>
        <v/>
      </c>
      <c r="AG1997" s="169"/>
      <c r="AH1997" s="171"/>
      <c r="AI1997" s="171"/>
      <c r="AJ1997" s="169"/>
      <c r="AK1997" s="176" t="str">
        <f t="shared" si="703"/>
        <v/>
      </c>
      <c r="AL1997" s="176" t="str">
        <f t="shared" si="704"/>
        <v/>
      </c>
      <c r="AM1997" s="176" t="str">
        <f t="shared" si="705"/>
        <v/>
      </c>
      <c r="AN1997" s="359" t="str">
        <f>IF(Overview!$K$17='Internal Calcs'!$P$22,IF(AK1997="","",AK1997),IF(Overview!$K$17='Internal Calcs'!$P$23,IF(AK1997="","",AK1997),IF(ISNUMBER(A1997),(IF(F1997="Short",G1997-H1997,H1997-G1997)*AZ1997-AX1997),"")))</f>
        <v/>
      </c>
      <c r="AO1997" s="401" t="str">
        <f>IF(Overview!$K$17='Internal Calcs'!$P$22,IF(AL1997="","",AL1997),IF(Overview!$K$17='Internal Calcs'!$P$23,IF(AL1997="","",AL1997),IF(ISNUMBER(A1997),IF(AL1997="",(IF(F1997="Short",G1997-H1997,H1997-G1997)*AZ1997-AX1997),(IF(F1997="Short",G1997-J1997,J1997-G1997)*AZ1997-AX1997)),"")))</f>
        <v/>
      </c>
      <c r="AP1997" s="359" t="str">
        <f>IF(Overview!$K$17='Internal Calcs'!$P$22,"",IF(Overview!$K$17='Internal Calcs'!$P$23,IF(AM1997="","",AM1997),IF(ISNUMBER(A1997),IF(AM1997="",(IF(F1997="Short",G1997-H1997,H1997-G1997)*AZ1997-AX1997),(IF(F1997="Short",G1997-L1997,L1997-G1997)*AZ1997-AX1997)),"")))</f>
        <v/>
      </c>
      <c r="AQ1997" s="176" t="str">
        <f t="shared" si="706"/>
        <v/>
      </c>
      <c r="AR1997" s="176" t="str">
        <f t="shared" si="707"/>
        <v/>
      </c>
      <c r="AS1997" s="176" t="str">
        <f t="shared" si="708"/>
        <v/>
      </c>
      <c r="AT1997" s="176" t="str">
        <f>IF(ISNUMBER(A1997),MAX($AS$2:AS1997)-AS1997,"")</f>
        <v/>
      </c>
      <c r="AU1997" s="177" t="str">
        <f t="shared" si="709"/>
        <v/>
      </c>
      <c r="AV1997" s="178" t="str">
        <f t="shared" si="710"/>
        <v/>
      </c>
      <c r="AW1997" s="178" t="str">
        <f t="shared" si="711"/>
        <v/>
      </c>
      <c r="AX1997" s="179" t="str">
        <f ca="1">IF(ISNUMBER($A1997),INDIRECT(CONCATENATE("'Instrument List'!B",(MATCH(E1997,'Instrument List'!A:A,0))-0)),"")</f>
        <v/>
      </c>
      <c r="AY1997" s="179" t="str">
        <f ca="1">IF(ISNUMBER($A1997),INDIRECT(CONCATENATE("'Instrument List'!D",(MATCH(E1997,'Instrument List'!A:A,0))-0)),"")</f>
        <v/>
      </c>
      <c r="AZ1997" s="179" t="str">
        <f ca="1">IF(ISNUMBER($A1997),INDIRECT(CONCATENATE("'Instrument List'!C",(MATCH(E1997,'Instrument List'!A:A,0))-0)),"")</f>
        <v/>
      </c>
      <c r="BA1997" s="180" t="str">
        <f ca="1">IF(ISNUMBER(A1997),INDIRECT(CONCATENATE("'Instrument List'!E",(MATCH(E1997,'Instrument List'!A:A,0))-0)),"")</f>
        <v/>
      </c>
      <c r="BB1997" s="181" t="str">
        <f t="shared" si="712"/>
        <v/>
      </c>
      <c r="BC1997" s="181" t="str">
        <f t="shared" si="713"/>
        <v/>
      </c>
      <c r="BD1997" s="181" t="str">
        <f ca="1">IF(ISNUMBER(A1997),INDIRECT(CONCATENATE("'Instrument List'!F",(MATCH(E1997,'Instrument List'!A:A,0))-0)),"")</f>
        <v/>
      </c>
    </row>
    <row r="1998" spans="1:56">
      <c r="A1998" s="223" t="str">
        <f t="shared" si="693"/>
        <v/>
      </c>
      <c r="B1998" s="224"/>
      <c r="C1998" s="225"/>
      <c r="D1998" s="182"/>
      <c r="E1998" s="182"/>
      <c r="F1998" s="182"/>
      <c r="G1998" s="203"/>
      <c r="H1998" s="218"/>
      <c r="I1998" s="213"/>
      <c r="J1998" s="207"/>
      <c r="K1998" s="213"/>
      <c r="L1998" s="207"/>
      <c r="M1998" s="213"/>
      <c r="N1998" s="207"/>
      <c r="O1998" s="183" t="str">
        <f t="shared" si="694"/>
        <v/>
      </c>
      <c r="P1998" s="184"/>
      <c r="Q1998" s="184"/>
      <c r="R1998" s="275"/>
      <c r="S1998" s="185" t="str">
        <f t="shared" si="695"/>
        <v/>
      </c>
      <c r="T1998" s="185" t="str">
        <f t="shared" si="696"/>
        <v/>
      </c>
      <c r="U1998" s="275"/>
      <c r="V1998" s="275"/>
      <c r="W1998" s="276" t="str">
        <f t="shared" si="697"/>
        <v/>
      </c>
      <c r="X1998" s="276" t="str">
        <f t="shared" si="698"/>
        <v/>
      </c>
      <c r="Y1998" s="276" t="str">
        <f t="shared" si="699"/>
        <v/>
      </c>
      <c r="Z1998" s="275"/>
      <c r="AA1998" s="184"/>
      <c r="AB1998" s="184"/>
      <c r="AC1998" s="185" t="str">
        <f t="shared" si="700"/>
        <v/>
      </c>
      <c r="AD1998" s="185" t="str">
        <f t="shared" si="701"/>
        <v/>
      </c>
      <c r="AE1998" s="186"/>
      <c r="AF1998" s="187" t="str">
        <f t="shared" si="702"/>
        <v/>
      </c>
      <c r="AG1998" s="182"/>
      <c r="AH1998" s="184"/>
      <c r="AI1998" s="184"/>
      <c r="AJ1998" s="182"/>
      <c r="AK1998" s="188" t="str">
        <f t="shared" si="703"/>
        <v/>
      </c>
      <c r="AL1998" s="188" t="str">
        <f t="shared" si="704"/>
        <v/>
      </c>
      <c r="AM1998" s="188" t="str">
        <f t="shared" si="705"/>
        <v/>
      </c>
      <c r="AN1998" s="359" t="str">
        <f>IF(Overview!$K$17='Internal Calcs'!$P$22,IF(AK1998="","",AK1998),IF(Overview!$K$17='Internal Calcs'!$P$23,IF(AK1998="","",AK1998),IF(ISNUMBER(A1998),(IF(F1998="Short",G1998-H1998,H1998-G1998)*AZ1998-AX1998),"")))</f>
        <v/>
      </c>
      <c r="AO1998" s="401" t="str">
        <f>IF(Overview!$K$17='Internal Calcs'!$P$22,IF(AL1998="","",AL1998),IF(Overview!$K$17='Internal Calcs'!$P$23,IF(AL1998="","",AL1998),IF(ISNUMBER(A1998),IF(AL1998="",(IF(F1998="Short",G1998-H1998,H1998-G1998)*AZ1998-AX1998),(IF(F1998="Short",G1998-J1998,J1998-G1998)*AZ1998-AX1998)),"")))</f>
        <v/>
      </c>
      <c r="AP1998" s="359" t="str">
        <f>IF(Overview!$K$17='Internal Calcs'!$P$22,"",IF(Overview!$K$17='Internal Calcs'!$P$23,IF(AM1998="","",AM1998),IF(ISNUMBER(A1998),IF(AM1998="",(IF(F1998="Short",G1998-H1998,H1998-G1998)*AZ1998-AX1998),(IF(F1998="Short",G1998-L1998,L1998-G1998)*AZ1998-AX1998)),"")))</f>
        <v/>
      </c>
      <c r="AQ1998" s="188" t="str">
        <f t="shared" si="706"/>
        <v/>
      </c>
      <c r="AR1998" s="188" t="str">
        <f t="shared" si="707"/>
        <v/>
      </c>
      <c r="AS1998" s="188" t="str">
        <f t="shared" si="708"/>
        <v/>
      </c>
      <c r="AT1998" s="188" t="str">
        <f>IF(ISNUMBER(A1998),MAX($AS$2:AS1998)-AS1998,"")</f>
        <v/>
      </c>
      <c r="AU1998" s="189" t="str">
        <f t="shared" si="709"/>
        <v/>
      </c>
      <c r="AV1998" s="190" t="str">
        <f t="shared" si="710"/>
        <v/>
      </c>
      <c r="AW1998" s="190" t="str">
        <f t="shared" si="711"/>
        <v/>
      </c>
      <c r="AX1998" s="191" t="str">
        <f ca="1">IF(ISNUMBER($A1998),INDIRECT(CONCATENATE("'Instrument List'!B",(MATCH(E1998,'Instrument List'!A:A,0))-0)),"")</f>
        <v/>
      </c>
      <c r="AY1998" s="191" t="str">
        <f ca="1">IF(ISNUMBER($A1998),INDIRECT(CONCATENATE("'Instrument List'!D",(MATCH(E1998,'Instrument List'!A:A,0))-0)),"")</f>
        <v/>
      </c>
      <c r="AZ1998" s="191" t="str">
        <f ca="1">IF(ISNUMBER($A1998),INDIRECT(CONCATENATE("'Instrument List'!C",(MATCH(E1998,'Instrument List'!A:A,0))-0)),"")</f>
        <v/>
      </c>
      <c r="BA1998" s="192" t="str">
        <f ca="1">IF(ISNUMBER(A1998),INDIRECT(CONCATENATE("'Instrument List'!E",(MATCH(E1998,'Instrument List'!A:A,0))-0)),"")</f>
        <v/>
      </c>
      <c r="BB1998" s="193" t="str">
        <f t="shared" si="712"/>
        <v/>
      </c>
      <c r="BC1998" s="193" t="str">
        <f t="shared" si="713"/>
        <v/>
      </c>
      <c r="BD1998" s="193" t="str">
        <f ca="1">IF(ISNUMBER(A1998),INDIRECT(CONCATENATE("'Instrument List'!F",(MATCH(E1998,'Instrument List'!A:A,0))-0)),"")</f>
        <v/>
      </c>
    </row>
    <row r="1999" spans="1:56">
      <c r="A1999" s="220" t="str">
        <f t="shared" si="693"/>
        <v/>
      </c>
      <c r="B1999" s="221"/>
      <c r="C1999" s="222"/>
      <c r="D1999" s="169"/>
      <c r="E1999" s="169"/>
      <c r="F1999" s="169"/>
      <c r="G1999" s="202"/>
      <c r="H1999" s="217"/>
      <c r="I1999" s="212"/>
      <c r="J1999" s="206"/>
      <c r="K1999" s="212"/>
      <c r="L1999" s="206"/>
      <c r="M1999" s="212"/>
      <c r="N1999" s="206"/>
      <c r="O1999" s="170" t="str">
        <f t="shared" si="694"/>
        <v/>
      </c>
      <c r="P1999" s="171"/>
      <c r="Q1999" s="171"/>
      <c r="R1999" s="171"/>
      <c r="S1999" s="172" t="str">
        <f t="shared" si="695"/>
        <v/>
      </c>
      <c r="T1999" s="172" t="str">
        <f t="shared" si="696"/>
        <v/>
      </c>
      <c r="U1999" s="171"/>
      <c r="V1999" s="171"/>
      <c r="W1999" s="173" t="str">
        <f t="shared" si="697"/>
        <v/>
      </c>
      <c r="X1999" s="173" t="str">
        <f t="shared" si="698"/>
        <v/>
      </c>
      <c r="Y1999" s="173" t="str">
        <f t="shared" si="699"/>
        <v/>
      </c>
      <c r="Z1999" s="171"/>
      <c r="AA1999" s="171"/>
      <c r="AB1999" s="171"/>
      <c r="AC1999" s="172" t="str">
        <f t="shared" si="700"/>
        <v/>
      </c>
      <c r="AD1999" s="172" t="str">
        <f t="shared" si="701"/>
        <v/>
      </c>
      <c r="AE1999" s="174"/>
      <c r="AF1999" s="175" t="str">
        <f t="shared" si="702"/>
        <v/>
      </c>
      <c r="AG1999" s="169"/>
      <c r="AH1999" s="171"/>
      <c r="AI1999" s="171"/>
      <c r="AJ1999" s="169"/>
      <c r="AK1999" s="176" t="str">
        <f t="shared" si="703"/>
        <v/>
      </c>
      <c r="AL1999" s="176" t="str">
        <f t="shared" si="704"/>
        <v/>
      </c>
      <c r="AM1999" s="176" t="str">
        <f t="shared" si="705"/>
        <v/>
      </c>
      <c r="AN1999" s="359" t="str">
        <f>IF(Overview!$K$17='Internal Calcs'!$P$22,IF(AK1999="","",AK1999),IF(Overview!$K$17='Internal Calcs'!$P$23,IF(AK1999="","",AK1999),IF(ISNUMBER(A1999),(IF(F1999="Short",G1999-H1999,H1999-G1999)*AZ1999-AX1999),"")))</f>
        <v/>
      </c>
      <c r="AO1999" s="401" t="str">
        <f>IF(Overview!$K$17='Internal Calcs'!$P$22,IF(AL1999="","",AL1999),IF(Overview!$K$17='Internal Calcs'!$P$23,IF(AL1999="","",AL1999),IF(ISNUMBER(A1999),IF(AL1999="",(IF(F1999="Short",G1999-H1999,H1999-G1999)*AZ1999-AX1999),(IF(F1999="Short",G1999-J1999,J1999-G1999)*AZ1999-AX1999)),"")))</f>
        <v/>
      </c>
      <c r="AP1999" s="359" t="str">
        <f>IF(Overview!$K$17='Internal Calcs'!$P$22,"",IF(Overview!$K$17='Internal Calcs'!$P$23,IF(AM1999="","",AM1999),IF(ISNUMBER(A1999),IF(AM1999="",(IF(F1999="Short",G1999-H1999,H1999-G1999)*AZ1999-AX1999),(IF(F1999="Short",G1999-L1999,L1999-G1999)*AZ1999-AX1999)),"")))</f>
        <v/>
      </c>
      <c r="AQ1999" s="176" t="str">
        <f t="shared" si="706"/>
        <v/>
      </c>
      <c r="AR1999" s="176" t="str">
        <f t="shared" si="707"/>
        <v/>
      </c>
      <c r="AS1999" s="176" t="str">
        <f t="shared" si="708"/>
        <v/>
      </c>
      <c r="AT1999" s="176" t="str">
        <f>IF(ISNUMBER(A1999),MAX($AS$2:AS1999)-AS1999,"")</f>
        <v/>
      </c>
      <c r="AU1999" s="177" t="str">
        <f t="shared" si="709"/>
        <v/>
      </c>
      <c r="AV1999" s="178" t="str">
        <f t="shared" si="710"/>
        <v/>
      </c>
      <c r="AW1999" s="178" t="str">
        <f t="shared" si="711"/>
        <v/>
      </c>
      <c r="AX1999" s="179" t="str">
        <f ca="1">IF(ISNUMBER($A1999),INDIRECT(CONCATENATE("'Instrument List'!B",(MATCH(E1999,'Instrument List'!A:A,0))-0)),"")</f>
        <v/>
      </c>
      <c r="AY1999" s="179" t="str">
        <f ca="1">IF(ISNUMBER($A1999),INDIRECT(CONCATENATE("'Instrument List'!D",(MATCH(E1999,'Instrument List'!A:A,0))-0)),"")</f>
        <v/>
      </c>
      <c r="AZ1999" s="179" t="str">
        <f ca="1">IF(ISNUMBER($A1999),INDIRECT(CONCATENATE("'Instrument List'!C",(MATCH(E1999,'Instrument List'!A:A,0))-0)),"")</f>
        <v/>
      </c>
      <c r="BA1999" s="180" t="str">
        <f ca="1">IF(ISNUMBER(A1999),INDIRECT(CONCATENATE("'Instrument List'!E",(MATCH(E1999,'Instrument List'!A:A,0))-0)),"")</f>
        <v/>
      </c>
      <c r="BB1999" s="181" t="str">
        <f t="shared" si="712"/>
        <v/>
      </c>
      <c r="BC1999" s="181" t="str">
        <f t="shared" si="713"/>
        <v/>
      </c>
      <c r="BD1999" s="181" t="str">
        <f ca="1">IF(ISNUMBER(A1999),INDIRECT(CONCATENATE("'Instrument List'!F",(MATCH(E1999,'Instrument List'!A:A,0))-0)),"")</f>
        <v/>
      </c>
    </row>
    <row r="2000" spans="1:56">
      <c r="A2000" s="223" t="str">
        <f t="shared" si="693"/>
        <v/>
      </c>
      <c r="B2000" s="224"/>
      <c r="C2000" s="225"/>
      <c r="D2000" s="182"/>
      <c r="E2000" s="182"/>
      <c r="F2000" s="182"/>
      <c r="G2000" s="203"/>
      <c r="H2000" s="218"/>
      <c r="I2000" s="213"/>
      <c r="J2000" s="207"/>
      <c r="K2000" s="213"/>
      <c r="L2000" s="207"/>
      <c r="M2000" s="213"/>
      <c r="N2000" s="207"/>
      <c r="O2000" s="183" t="str">
        <f t="shared" si="694"/>
        <v/>
      </c>
      <c r="P2000" s="184"/>
      <c r="Q2000" s="184"/>
      <c r="R2000" s="275"/>
      <c r="S2000" s="185" t="str">
        <f t="shared" si="695"/>
        <v/>
      </c>
      <c r="T2000" s="185" t="str">
        <f t="shared" si="696"/>
        <v/>
      </c>
      <c r="U2000" s="275"/>
      <c r="V2000" s="275"/>
      <c r="W2000" s="276" t="str">
        <f t="shared" si="697"/>
        <v/>
      </c>
      <c r="X2000" s="276" t="str">
        <f t="shared" si="698"/>
        <v/>
      </c>
      <c r="Y2000" s="276" t="str">
        <f t="shared" si="699"/>
        <v/>
      </c>
      <c r="Z2000" s="275"/>
      <c r="AA2000" s="184"/>
      <c r="AB2000" s="184"/>
      <c r="AC2000" s="185" t="str">
        <f t="shared" si="700"/>
        <v/>
      </c>
      <c r="AD2000" s="185" t="str">
        <f t="shared" si="701"/>
        <v/>
      </c>
      <c r="AE2000" s="186"/>
      <c r="AF2000" s="187" t="str">
        <f t="shared" si="702"/>
        <v/>
      </c>
      <c r="AG2000" s="182"/>
      <c r="AH2000" s="184"/>
      <c r="AI2000" s="184"/>
      <c r="AJ2000" s="182"/>
      <c r="AK2000" s="188" t="str">
        <f t="shared" si="703"/>
        <v/>
      </c>
      <c r="AL2000" s="188" t="str">
        <f t="shared" si="704"/>
        <v/>
      </c>
      <c r="AM2000" s="188" t="str">
        <f t="shared" si="705"/>
        <v/>
      </c>
      <c r="AN2000" s="359" t="str">
        <f>IF(Overview!$K$17='Internal Calcs'!$P$22,IF(AK2000="","",AK2000),IF(Overview!$K$17='Internal Calcs'!$P$23,IF(AK2000="","",AK2000),IF(ISNUMBER(A2000),(IF(F2000="Short",G2000-H2000,H2000-G2000)*AZ2000-AX2000),"")))</f>
        <v/>
      </c>
      <c r="AO2000" s="401" t="str">
        <f>IF(Overview!$K$17='Internal Calcs'!$P$22,IF(AL2000="","",AL2000),IF(Overview!$K$17='Internal Calcs'!$P$23,IF(AL2000="","",AL2000),IF(ISNUMBER(A2000),IF(AL2000="",(IF(F2000="Short",G2000-H2000,H2000-G2000)*AZ2000-AX2000),(IF(F2000="Short",G2000-J2000,J2000-G2000)*AZ2000-AX2000)),"")))</f>
        <v/>
      </c>
      <c r="AP2000" s="359" t="str">
        <f>IF(Overview!$K$17='Internal Calcs'!$P$22,"",IF(Overview!$K$17='Internal Calcs'!$P$23,IF(AM2000="","",AM2000),IF(ISNUMBER(A2000),IF(AM2000="",(IF(F2000="Short",G2000-H2000,H2000-G2000)*AZ2000-AX2000),(IF(F2000="Short",G2000-L2000,L2000-G2000)*AZ2000-AX2000)),"")))</f>
        <v/>
      </c>
      <c r="AQ2000" s="188" t="str">
        <f t="shared" si="706"/>
        <v/>
      </c>
      <c r="AR2000" s="188" t="str">
        <f t="shared" si="707"/>
        <v/>
      </c>
      <c r="AS2000" s="188" t="str">
        <f t="shared" si="708"/>
        <v/>
      </c>
      <c r="AT2000" s="188" t="str">
        <f>IF(ISNUMBER(A2000),MAX($AS$2:AS2000)-AS2000,"")</f>
        <v/>
      </c>
      <c r="AU2000" s="189" t="str">
        <f t="shared" si="709"/>
        <v/>
      </c>
      <c r="AV2000" s="190" t="str">
        <f t="shared" si="710"/>
        <v/>
      </c>
      <c r="AW2000" s="190" t="str">
        <f t="shared" si="711"/>
        <v/>
      </c>
      <c r="AX2000" s="191" t="str">
        <f ca="1">IF(ISNUMBER($A2000),INDIRECT(CONCATENATE("'Instrument List'!B",(MATCH(E2000,'Instrument List'!A:A,0))-0)),"")</f>
        <v/>
      </c>
      <c r="AY2000" s="191" t="str">
        <f ca="1">IF(ISNUMBER($A2000),INDIRECT(CONCATENATE("'Instrument List'!D",(MATCH(E2000,'Instrument List'!A:A,0))-0)),"")</f>
        <v/>
      </c>
      <c r="AZ2000" s="191" t="str">
        <f ca="1">IF(ISNUMBER($A2000),INDIRECT(CONCATENATE("'Instrument List'!C",(MATCH(E2000,'Instrument List'!A:A,0))-0)),"")</f>
        <v/>
      </c>
      <c r="BA2000" s="192" t="str">
        <f ca="1">IF(ISNUMBER(A2000),INDIRECT(CONCATENATE("'Instrument List'!E",(MATCH(E2000,'Instrument List'!A:A,0))-0)),"")</f>
        <v/>
      </c>
      <c r="BB2000" s="193" t="str">
        <f t="shared" si="712"/>
        <v/>
      </c>
      <c r="BC2000" s="193" t="str">
        <f t="shared" si="713"/>
        <v/>
      </c>
      <c r="BD2000" s="193" t="str">
        <f ca="1">IF(ISNUMBER(A2000),INDIRECT(CONCATENATE("'Instrument List'!F",(MATCH(E2000,'Instrument List'!A:A,0))-0)),"")</f>
        <v/>
      </c>
    </row>
    <row r="2001" spans="1:56">
      <c r="A2001" s="220" t="str">
        <f t="shared" si="693"/>
        <v/>
      </c>
      <c r="B2001" s="221"/>
      <c r="C2001" s="222"/>
      <c r="D2001" s="169"/>
      <c r="E2001" s="169"/>
      <c r="F2001" s="169"/>
      <c r="G2001" s="202"/>
      <c r="H2001" s="217"/>
      <c r="I2001" s="212"/>
      <c r="J2001" s="206"/>
      <c r="K2001" s="212"/>
      <c r="L2001" s="206"/>
      <c r="M2001" s="212"/>
      <c r="N2001" s="206"/>
      <c r="O2001" s="170" t="str">
        <f t="shared" si="694"/>
        <v/>
      </c>
      <c r="P2001" s="171"/>
      <c r="Q2001" s="171"/>
      <c r="R2001" s="171"/>
      <c r="S2001" s="172" t="str">
        <f t="shared" si="695"/>
        <v/>
      </c>
      <c r="T2001" s="172" t="str">
        <f t="shared" si="696"/>
        <v/>
      </c>
      <c r="U2001" s="171"/>
      <c r="V2001" s="171"/>
      <c r="W2001" s="173" t="str">
        <f t="shared" si="697"/>
        <v/>
      </c>
      <c r="X2001" s="173" t="str">
        <f t="shared" si="698"/>
        <v/>
      </c>
      <c r="Y2001" s="173" t="str">
        <f t="shared" si="699"/>
        <v/>
      </c>
      <c r="Z2001" s="171"/>
      <c r="AA2001" s="171"/>
      <c r="AB2001" s="171"/>
      <c r="AC2001" s="172" t="str">
        <f t="shared" si="700"/>
        <v/>
      </c>
      <c r="AD2001" s="172" t="str">
        <f t="shared" si="701"/>
        <v/>
      </c>
      <c r="AE2001" s="174"/>
      <c r="AF2001" s="175" t="str">
        <f t="shared" si="702"/>
        <v/>
      </c>
      <c r="AG2001" s="169"/>
      <c r="AH2001" s="171"/>
      <c r="AI2001" s="171"/>
      <c r="AJ2001" s="169"/>
      <c r="AK2001" s="176" t="str">
        <f t="shared" si="703"/>
        <v/>
      </c>
      <c r="AL2001" s="176" t="str">
        <f t="shared" si="704"/>
        <v/>
      </c>
      <c r="AM2001" s="176" t="str">
        <f t="shared" si="705"/>
        <v/>
      </c>
      <c r="AN2001" s="359" t="str">
        <f>IF(Overview!$K$17='Internal Calcs'!$P$22,IF(AK2001="","",AK2001),IF(Overview!$K$17='Internal Calcs'!$P$23,IF(AK2001="","",AK2001),IF(ISNUMBER(A2001),(IF(F2001="Short",G2001-H2001,H2001-G2001)*AZ2001-AX2001),"")))</f>
        <v/>
      </c>
      <c r="AO2001" s="401" t="str">
        <f>IF(Overview!$K$17='Internal Calcs'!$P$22,IF(AL2001="","",AL2001),IF(Overview!$K$17='Internal Calcs'!$P$23,IF(AL2001="","",AL2001),IF(ISNUMBER(A2001),IF(AL2001="",(IF(F2001="Short",G2001-H2001,H2001-G2001)*AZ2001-AX2001),(IF(F2001="Short",G2001-J2001,J2001-G2001)*AZ2001-AX2001)),"")))</f>
        <v/>
      </c>
      <c r="AP2001" s="359" t="str">
        <f>IF(Overview!$K$17='Internal Calcs'!$P$22,"",IF(Overview!$K$17='Internal Calcs'!$P$23,IF(AM2001="","",AM2001),IF(ISNUMBER(A2001),IF(AM2001="",(IF(F2001="Short",G2001-H2001,H2001-G2001)*AZ2001-AX2001),(IF(F2001="Short",G2001-L2001,L2001-G2001)*AZ2001-AX2001)),"")))</f>
        <v/>
      </c>
      <c r="AQ2001" s="176" t="str">
        <f t="shared" si="706"/>
        <v/>
      </c>
      <c r="AR2001" s="176" t="str">
        <f t="shared" si="707"/>
        <v/>
      </c>
      <c r="AS2001" s="176" t="str">
        <f t="shared" si="708"/>
        <v/>
      </c>
      <c r="AT2001" s="176" t="str">
        <f>IF(ISNUMBER(A2001),MAX($AS$2:AS2001)-AS2001,"")</f>
        <v/>
      </c>
      <c r="AU2001" s="177" t="str">
        <f t="shared" si="709"/>
        <v/>
      </c>
      <c r="AV2001" s="178" t="str">
        <f t="shared" si="710"/>
        <v/>
      </c>
      <c r="AW2001" s="178" t="str">
        <f t="shared" si="711"/>
        <v/>
      </c>
      <c r="AX2001" s="179" t="str">
        <f ca="1">IF(ISNUMBER($A2001),INDIRECT(CONCATENATE("'Instrument List'!B",(MATCH(E2001,'Instrument List'!A:A,0))-0)),"")</f>
        <v/>
      </c>
      <c r="AY2001" s="179" t="str">
        <f ca="1">IF(ISNUMBER($A2001),INDIRECT(CONCATENATE("'Instrument List'!D",(MATCH(E2001,'Instrument List'!A:A,0))-0)),"")</f>
        <v/>
      </c>
      <c r="AZ2001" s="179" t="str">
        <f ca="1">IF(ISNUMBER($A2001),INDIRECT(CONCATENATE("'Instrument List'!C",(MATCH(E2001,'Instrument List'!A:A,0))-0)),"")</f>
        <v/>
      </c>
      <c r="BA2001" s="180" t="str">
        <f ca="1">IF(ISNUMBER(A2001),INDIRECT(CONCATENATE("'Instrument List'!E",(MATCH(E2001,'Instrument List'!A:A,0))-0)),"")</f>
        <v/>
      </c>
      <c r="BB2001" s="181" t="str">
        <f t="shared" si="712"/>
        <v/>
      </c>
      <c r="BC2001" s="181" t="str">
        <f t="shared" si="713"/>
        <v/>
      </c>
      <c r="BD2001" s="181" t="str">
        <f ca="1">IF(ISNUMBER(A2001),INDIRECT(CONCATENATE("'Instrument List'!F",(MATCH(E2001,'Instrument List'!A:A,0))-0)),"")</f>
        <v/>
      </c>
    </row>
    <row r="2002" spans="1:56">
      <c r="A2002" s="223" t="str">
        <f t="shared" si="693"/>
        <v/>
      </c>
      <c r="B2002" s="224"/>
      <c r="C2002" s="225"/>
      <c r="D2002" s="182"/>
      <c r="E2002" s="182"/>
      <c r="F2002" s="182"/>
      <c r="G2002" s="203"/>
      <c r="H2002" s="218"/>
      <c r="I2002" s="213"/>
      <c r="J2002" s="207"/>
      <c r="K2002" s="213"/>
      <c r="L2002" s="207"/>
      <c r="M2002" s="213"/>
      <c r="N2002" s="207"/>
      <c r="O2002" s="183" t="str">
        <f t="shared" si="694"/>
        <v/>
      </c>
      <c r="P2002" s="184"/>
      <c r="Q2002" s="184"/>
      <c r="R2002" s="275"/>
      <c r="S2002" s="185" t="str">
        <f t="shared" si="695"/>
        <v/>
      </c>
      <c r="T2002" s="185" t="str">
        <f t="shared" si="696"/>
        <v/>
      </c>
      <c r="U2002" s="275"/>
      <c r="V2002" s="275"/>
      <c r="W2002" s="276" t="str">
        <f t="shared" si="697"/>
        <v/>
      </c>
      <c r="X2002" s="276" t="str">
        <f t="shared" si="698"/>
        <v/>
      </c>
      <c r="Y2002" s="276" t="str">
        <f t="shared" si="699"/>
        <v/>
      </c>
      <c r="Z2002" s="275"/>
      <c r="AA2002" s="184"/>
      <c r="AB2002" s="184"/>
      <c r="AC2002" s="185" t="str">
        <f t="shared" si="700"/>
        <v/>
      </c>
      <c r="AD2002" s="185" t="str">
        <f t="shared" si="701"/>
        <v/>
      </c>
      <c r="AE2002" s="186"/>
      <c r="AF2002" s="187" t="str">
        <f t="shared" si="702"/>
        <v/>
      </c>
      <c r="AG2002" s="182"/>
      <c r="AH2002" s="184"/>
      <c r="AI2002" s="184"/>
      <c r="AJ2002" s="182"/>
      <c r="AK2002" s="188" t="str">
        <f t="shared" si="703"/>
        <v/>
      </c>
      <c r="AL2002" s="188" t="str">
        <f t="shared" si="704"/>
        <v/>
      </c>
      <c r="AM2002" s="188" t="str">
        <f t="shared" si="705"/>
        <v/>
      </c>
      <c r="AN2002" s="359" t="str">
        <f>IF(Overview!$K$17='Internal Calcs'!$P$22,IF(AK2002="","",AK2002),IF(Overview!$K$17='Internal Calcs'!$P$23,IF(AK2002="","",AK2002),IF(ISNUMBER(A2002),(IF(F2002="Short",G2002-H2002,H2002-G2002)*AZ2002-AX2002),"")))</f>
        <v/>
      </c>
      <c r="AO2002" s="401" t="str">
        <f>IF(Overview!$K$17='Internal Calcs'!$P$22,IF(AL2002="","",AL2002),IF(Overview!$K$17='Internal Calcs'!$P$23,IF(AL2002="","",AL2002),IF(ISNUMBER(A2002),IF(AL2002="",(IF(F2002="Short",G2002-H2002,H2002-G2002)*AZ2002-AX2002),(IF(F2002="Short",G2002-J2002,J2002-G2002)*AZ2002-AX2002)),"")))</f>
        <v/>
      </c>
      <c r="AP2002" s="359" t="str">
        <f>IF(Overview!$K$17='Internal Calcs'!$P$22,"",IF(Overview!$K$17='Internal Calcs'!$P$23,IF(AM2002="","",AM2002),IF(ISNUMBER(A2002),IF(AM2002="",(IF(F2002="Short",G2002-H2002,H2002-G2002)*AZ2002-AX2002),(IF(F2002="Short",G2002-L2002,L2002-G2002)*AZ2002-AX2002)),"")))</f>
        <v/>
      </c>
      <c r="AQ2002" s="188" t="str">
        <f t="shared" si="706"/>
        <v/>
      </c>
      <c r="AR2002" s="188" t="str">
        <f t="shared" si="707"/>
        <v/>
      </c>
      <c r="AS2002" s="188" t="str">
        <f t="shared" si="708"/>
        <v/>
      </c>
      <c r="AT2002" s="188" t="str">
        <f>IF(ISNUMBER(A2002),MAX($AS$2:AS2002)-AS2002,"")</f>
        <v/>
      </c>
      <c r="AU2002" s="189" t="str">
        <f t="shared" si="709"/>
        <v/>
      </c>
      <c r="AV2002" s="190" t="str">
        <f t="shared" si="710"/>
        <v/>
      </c>
      <c r="AW2002" s="190" t="str">
        <f t="shared" si="711"/>
        <v/>
      </c>
      <c r="AX2002" s="191" t="str">
        <f ca="1">IF(ISNUMBER($A2002),INDIRECT(CONCATENATE("'Instrument List'!B",(MATCH(E2002,'Instrument List'!A:A,0))-0)),"")</f>
        <v/>
      </c>
      <c r="AY2002" s="191" t="str">
        <f ca="1">IF(ISNUMBER($A2002),INDIRECT(CONCATENATE("'Instrument List'!D",(MATCH(E2002,'Instrument List'!A:A,0))-0)),"")</f>
        <v/>
      </c>
      <c r="AZ2002" s="191" t="str">
        <f ca="1">IF(ISNUMBER($A2002),INDIRECT(CONCATENATE("'Instrument List'!C",(MATCH(E2002,'Instrument List'!A:A,0))-0)),"")</f>
        <v/>
      </c>
      <c r="BA2002" s="192" t="str">
        <f ca="1">IF(ISNUMBER(A2002),INDIRECT(CONCATENATE("'Instrument List'!E",(MATCH(E2002,'Instrument List'!A:A,0))-0)),"")</f>
        <v/>
      </c>
      <c r="BB2002" s="193" t="str">
        <f t="shared" si="712"/>
        <v/>
      </c>
      <c r="BC2002" s="193" t="str">
        <f t="shared" si="713"/>
        <v/>
      </c>
      <c r="BD2002" s="193" t="str">
        <f ca="1">IF(ISNUMBER(A2002),INDIRECT(CONCATENATE("'Instrument List'!F",(MATCH(E2002,'Instrument List'!A:A,0))-0)),"")</f>
        <v/>
      </c>
    </row>
    <row r="2003" spans="1:56">
      <c r="A2003" s="220" t="str">
        <f t="shared" si="693"/>
        <v/>
      </c>
      <c r="B2003" s="221"/>
      <c r="C2003" s="222"/>
      <c r="D2003" s="169"/>
      <c r="E2003" s="169"/>
      <c r="F2003" s="169"/>
      <c r="G2003" s="202"/>
      <c r="H2003" s="217"/>
      <c r="I2003" s="212"/>
      <c r="J2003" s="206"/>
      <c r="K2003" s="212"/>
      <c r="L2003" s="206"/>
      <c r="M2003" s="212"/>
      <c r="N2003" s="206"/>
      <c r="O2003" s="170" t="str">
        <f t="shared" si="694"/>
        <v/>
      </c>
      <c r="P2003" s="171"/>
      <c r="Q2003" s="171"/>
      <c r="R2003" s="171"/>
      <c r="S2003" s="172" t="str">
        <f t="shared" si="695"/>
        <v/>
      </c>
      <c r="T2003" s="172" t="str">
        <f t="shared" si="696"/>
        <v/>
      </c>
      <c r="U2003" s="171"/>
      <c r="V2003" s="171"/>
      <c r="W2003" s="173" t="str">
        <f t="shared" si="697"/>
        <v/>
      </c>
      <c r="X2003" s="173" t="str">
        <f t="shared" si="698"/>
        <v/>
      </c>
      <c r="Y2003" s="173" t="str">
        <f t="shared" si="699"/>
        <v/>
      </c>
      <c r="Z2003" s="171"/>
      <c r="AA2003" s="171"/>
      <c r="AB2003" s="171"/>
      <c r="AC2003" s="172" t="str">
        <f t="shared" si="700"/>
        <v/>
      </c>
      <c r="AD2003" s="172" t="str">
        <f t="shared" si="701"/>
        <v/>
      </c>
      <c r="AE2003" s="174"/>
      <c r="AF2003" s="175" t="str">
        <f t="shared" si="702"/>
        <v/>
      </c>
      <c r="AG2003" s="169"/>
      <c r="AH2003" s="171"/>
      <c r="AI2003" s="171"/>
      <c r="AJ2003" s="169"/>
      <c r="AK2003" s="176" t="str">
        <f t="shared" si="703"/>
        <v/>
      </c>
      <c r="AL2003" s="176" t="str">
        <f t="shared" si="704"/>
        <v/>
      </c>
      <c r="AM2003" s="176" t="str">
        <f t="shared" si="705"/>
        <v/>
      </c>
      <c r="AN2003" s="359" t="str">
        <f>IF(Overview!$K$17='Internal Calcs'!$P$22,IF(AK2003="","",AK2003),IF(Overview!$K$17='Internal Calcs'!$P$23,IF(AK2003="","",AK2003),IF(ISNUMBER(A2003),(IF(F2003="Short",G2003-H2003,H2003-G2003)*AZ2003-AX2003),"")))</f>
        <v/>
      </c>
      <c r="AO2003" s="401" t="str">
        <f>IF(Overview!$K$17='Internal Calcs'!$P$22,IF(AL2003="","",AL2003),IF(Overview!$K$17='Internal Calcs'!$P$23,IF(AL2003="","",AL2003),IF(ISNUMBER(A2003),IF(AL2003="",(IF(F2003="Short",G2003-H2003,H2003-G2003)*AZ2003-AX2003),(IF(F2003="Short",G2003-J2003,J2003-G2003)*AZ2003-AX2003)),"")))</f>
        <v/>
      </c>
      <c r="AP2003" s="359" t="str">
        <f>IF(Overview!$K$17='Internal Calcs'!$P$22,"",IF(Overview!$K$17='Internal Calcs'!$P$23,IF(AM2003="","",AM2003),IF(ISNUMBER(A2003),IF(AM2003="",(IF(F2003="Short",G2003-H2003,H2003-G2003)*AZ2003-AX2003),(IF(F2003="Short",G2003-L2003,L2003-G2003)*AZ2003-AX2003)),"")))</f>
        <v/>
      </c>
      <c r="AQ2003" s="176" t="str">
        <f t="shared" si="706"/>
        <v/>
      </c>
      <c r="AR2003" s="176" t="str">
        <f t="shared" si="707"/>
        <v/>
      </c>
      <c r="AS2003" s="176" t="str">
        <f t="shared" si="708"/>
        <v/>
      </c>
      <c r="AT2003" s="176" t="str">
        <f>IF(ISNUMBER(A2003),MAX($AS$2:AS2003)-AS2003,"")</f>
        <v/>
      </c>
      <c r="AU2003" s="177" t="str">
        <f t="shared" si="709"/>
        <v/>
      </c>
      <c r="AV2003" s="178" t="str">
        <f t="shared" si="710"/>
        <v/>
      </c>
      <c r="AW2003" s="178" t="str">
        <f t="shared" si="711"/>
        <v/>
      </c>
      <c r="AX2003" s="179" t="str">
        <f ca="1">IF(ISNUMBER($A2003),INDIRECT(CONCATENATE("'Instrument List'!B",(MATCH(E2003,'Instrument List'!A:A,0))-0)),"")</f>
        <v/>
      </c>
      <c r="AY2003" s="179" t="str">
        <f ca="1">IF(ISNUMBER($A2003),INDIRECT(CONCATENATE("'Instrument List'!D",(MATCH(E2003,'Instrument List'!A:A,0))-0)),"")</f>
        <v/>
      </c>
      <c r="AZ2003" s="179" t="str">
        <f ca="1">IF(ISNUMBER($A2003),INDIRECT(CONCATENATE("'Instrument List'!C",(MATCH(E2003,'Instrument List'!A:A,0))-0)),"")</f>
        <v/>
      </c>
      <c r="BA2003" s="180" t="str">
        <f ca="1">IF(ISNUMBER(A2003),INDIRECT(CONCATENATE("'Instrument List'!E",(MATCH(E2003,'Instrument List'!A:A,0))-0)),"")</f>
        <v/>
      </c>
      <c r="BB2003" s="181" t="str">
        <f t="shared" si="712"/>
        <v/>
      </c>
      <c r="BC2003" s="181" t="str">
        <f t="shared" si="713"/>
        <v/>
      </c>
      <c r="BD2003" s="181" t="str">
        <f ca="1">IF(ISNUMBER(A2003),INDIRECT(CONCATENATE("'Instrument List'!F",(MATCH(E2003,'Instrument List'!A:A,0))-0)),"")</f>
        <v/>
      </c>
    </row>
    <row r="2004" spans="1:56">
      <c r="A2004" s="223" t="str">
        <f t="shared" si="693"/>
        <v/>
      </c>
      <c r="B2004" s="224"/>
      <c r="C2004" s="225"/>
      <c r="D2004" s="182"/>
      <c r="E2004" s="182"/>
      <c r="F2004" s="182"/>
      <c r="G2004" s="203"/>
      <c r="H2004" s="218"/>
      <c r="I2004" s="213"/>
      <c r="J2004" s="207"/>
      <c r="K2004" s="213"/>
      <c r="L2004" s="207"/>
      <c r="M2004" s="213"/>
      <c r="N2004" s="207"/>
      <c r="O2004" s="183" t="str">
        <f t="shared" si="694"/>
        <v/>
      </c>
      <c r="P2004" s="184"/>
      <c r="Q2004" s="184"/>
      <c r="R2004" s="275"/>
      <c r="S2004" s="185" t="str">
        <f t="shared" si="695"/>
        <v/>
      </c>
      <c r="T2004" s="185" t="str">
        <f t="shared" si="696"/>
        <v/>
      </c>
      <c r="U2004" s="275"/>
      <c r="V2004" s="275"/>
      <c r="W2004" s="276" t="str">
        <f t="shared" si="697"/>
        <v/>
      </c>
      <c r="X2004" s="276" t="str">
        <f t="shared" si="698"/>
        <v/>
      </c>
      <c r="Y2004" s="276" t="str">
        <f t="shared" si="699"/>
        <v/>
      </c>
      <c r="Z2004" s="275"/>
      <c r="AA2004" s="184"/>
      <c r="AB2004" s="184"/>
      <c r="AC2004" s="185" t="str">
        <f t="shared" si="700"/>
        <v/>
      </c>
      <c r="AD2004" s="185" t="str">
        <f t="shared" si="701"/>
        <v/>
      </c>
      <c r="AE2004" s="186"/>
      <c r="AF2004" s="187" t="str">
        <f t="shared" si="702"/>
        <v/>
      </c>
      <c r="AG2004" s="182"/>
      <c r="AH2004" s="184"/>
      <c r="AI2004" s="184"/>
      <c r="AJ2004" s="182"/>
      <c r="AK2004" s="188" t="str">
        <f t="shared" si="703"/>
        <v/>
      </c>
      <c r="AL2004" s="188" t="str">
        <f t="shared" si="704"/>
        <v/>
      </c>
      <c r="AM2004" s="188" t="str">
        <f t="shared" si="705"/>
        <v/>
      </c>
      <c r="AN2004" s="359" t="str">
        <f>IF(Overview!$K$17='Internal Calcs'!$P$22,IF(AK2004="","",AK2004),IF(Overview!$K$17='Internal Calcs'!$P$23,IF(AK2004="","",AK2004),IF(ISNUMBER(A2004),(IF(F2004="Short",G2004-H2004,H2004-G2004)*AZ2004-AX2004),"")))</f>
        <v/>
      </c>
      <c r="AO2004" s="401" t="str">
        <f>IF(Overview!$K$17='Internal Calcs'!$P$22,IF(AL2004="","",AL2004),IF(Overview!$K$17='Internal Calcs'!$P$23,IF(AL2004="","",AL2004),IF(ISNUMBER(A2004),IF(AL2004="",(IF(F2004="Short",G2004-H2004,H2004-G2004)*AZ2004-AX2004),(IF(F2004="Short",G2004-J2004,J2004-G2004)*AZ2004-AX2004)),"")))</f>
        <v/>
      </c>
      <c r="AP2004" s="359" t="str">
        <f>IF(Overview!$K$17='Internal Calcs'!$P$22,"",IF(Overview!$K$17='Internal Calcs'!$P$23,IF(AM2004="","",AM2004),IF(ISNUMBER(A2004),IF(AM2004="",(IF(F2004="Short",G2004-H2004,H2004-G2004)*AZ2004-AX2004),(IF(F2004="Short",G2004-L2004,L2004-G2004)*AZ2004-AX2004)),"")))</f>
        <v/>
      </c>
      <c r="AQ2004" s="188" t="str">
        <f t="shared" si="706"/>
        <v/>
      </c>
      <c r="AR2004" s="188" t="str">
        <f t="shared" si="707"/>
        <v/>
      </c>
      <c r="AS2004" s="188" t="str">
        <f t="shared" si="708"/>
        <v/>
      </c>
      <c r="AT2004" s="188" t="str">
        <f>IF(ISNUMBER(A2004),MAX($AS$2:AS2004)-AS2004,"")</f>
        <v/>
      </c>
      <c r="AU2004" s="189" t="str">
        <f t="shared" si="709"/>
        <v/>
      </c>
      <c r="AV2004" s="190" t="str">
        <f t="shared" si="710"/>
        <v/>
      </c>
      <c r="AW2004" s="190" t="str">
        <f t="shared" si="711"/>
        <v/>
      </c>
      <c r="AX2004" s="191" t="str">
        <f ca="1">IF(ISNUMBER($A2004),INDIRECT(CONCATENATE("'Instrument List'!B",(MATCH(E2004,'Instrument List'!A:A,0))-0)),"")</f>
        <v/>
      </c>
      <c r="AY2004" s="191" t="str">
        <f ca="1">IF(ISNUMBER($A2004),INDIRECT(CONCATENATE("'Instrument List'!D",(MATCH(E2004,'Instrument List'!A:A,0))-0)),"")</f>
        <v/>
      </c>
      <c r="AZ2004" s="191" t="str">
        <f ca="1">IF(ISNUMBER($A2004),INDIRECT(CONCATENATE("'Instrument List'!C",(MATCH(E2004,'Instrument List'!A:A,0))-0)),"")</f>
        <v/>
      </c>
      <c r="BA2004" s="192" t="str">
        <f ca="1">IF(ISNUMBER(A2004),INDIRECT(CONCATENATE("'Instrument List'!E",(MATCH(E2004,'Instrument List'!A:A,0))-0)),"")</f>
        <v/>
      </c>
      <c r="BB2004" s="193" t="str">
        <f t="shared" si="712"/>
        <v/>
      </c>
      <c r="BC2004" s="193" t="str">
        <f t="shared" si="713"/>
        <v/>
      </c>
      <c r="BD2004" s="193" t="str">
        <f ca="1">IF(ISNUMBER(A2004),INDIRECT(CONCATENATE("'Instrument List'!F",(MATCH(E2004,'Instrument List'!A:A,0))-0)),"")</f>
        <v/>
      </c>
    </row>
    <row r="2005" spans="1:56">
      <c r="A2005" s="220" t="str">
        <f t="shared" si="693"/>
        <v/>
      </c>
      <c r="B2005" s="221"/>
      <c r="C2005" s="222"/>
      <c r="D2005" s="169"/>
      <c r="E2005" s="169"/>
      <c r="F2005" s="169"/>
      <c r="G2005" s="202"/>
      <c r="H2005" s="217"/>
      <c r="I2005" s="212"/>
      <c r="J2005" s="206"/>
      <c r="K2005" s="212"/>
      <c r="L2005" s="206"/>
      <c r="M2005" s="212"/>
      <c r="N2005" s="206"/>
      <c r="O2005" s="170" t="str">
        <f t="shared" si="694"/>
        <v/>
      </c>
      <c r="P2005" s="171"/>
      <c r="Q2005" s="171"/>
      <c r="R2005" s="171"/>
      <c r="S2005" s="172" t="str">
        <f t="shared" si="695"/>
        <v/>
      </c>
      <c r="T2005" s="172" t="str">
        <f t="shared" si="696"/>
        <v/>
      </c>
      <c r="U2005" s="171"/>
      <c r="V2005" s="171"/>
      <c r="W2005" s="173" t="str">
        <f t="shared" si="697"/>
        <v/>
      </c>
      <c r="X2005" s="173" t="str">
        <f t="shared" si="698"/>
        <v/>
      </c>
      <c r="Y2005" s="173" t="str">
        <f t="shared" si="699"/>
        <v/>
      </c>
      <c r="Z2005" s="171"/>
      <c r="AA2005" s="171"/>
      <c r="AB2005" s="171"/>
      <c r="AC2005" s="172" t="str">
        <f t="shared" si="700"/>
        <v/>
      </c>
      <c r="AD2005" s="172" t="str">
        <f t="shared" si="701"/>
        <v/>
      </c>
      <c r="AE2005" s="174"/>
      <c r="AF2005" s="175" t="str">
        <f t="shared" si="702"/>
        <v/>
      </c>
      <c r="AG2005" s="169"/>
      <c r="AH2005" s="171"/>
      <c r="AI2005" s="171"/>
      <c r="AJ2005" s="169"/>
      <c r="AK2005" s="176" t="str">
        <f t="shared" si="703"/>
        <v/>
      </c>
      <c r="AL2005" s="176" t="str">
        <f t="shared" si="704"/>
        <v/>
      </c>
      <c r="AM2005" s="176" t="str">
        <f t="shared" si="705"/>
        <v/>
      </c>
      <c r="AN2005" s="359" t="str">
        <f>IF(Overview!$K$17='Internal Calcs'!$P$22,IF(AK2005="","",AK2005),IF(Overview!$K$17='Internal Calcs'!$P$23,IF(AK2005="","",AK2005),IF(ISNUMBER(A2005),(IF(F2005="Short",G2005-H2005,H2005-G2005)*AZ2005-AX2005),"")))</f>
        <v/>
      </c>
      <c r="AO2005" s="401" t="str">
        <f>IF(Overview!$K$17='Internal Calcs'!$P$22,IF(AL2005="","",AL2005),IF(Overview!$K$17='Internal Calcs'!$P$23,IF(AL2005="","",AL2005),IF(ISNUMBER(A2005),IF(AL2005="",(IF(F2005="Short",G2005-H2005,H2005-G2005)*AZ2005-AX2005),(IF(F2005="Short",G2005-J2005,J2005-G2005)*AZ2005-AX2005)),"")))</f>
        <v/>
      </c>
      <c r="AP2005" s="359" t="str">
        <f>IF(Overview!$K$17='Internal Calcs'!$P$22,"",IF(Overview!$K$17='Internal Calcs'!$P$23,IF(AM2005="","",AM2005),IF(ISNUMBER(A2005),IF(AM2005="",(IF(F2005="Short",G2005-H2005,H2005-G2005)*AZ2005-AX2005),(IF(F2005="Short",G2005-L2005,L2005-G2005)*AZ2005-AX2005)),"")))</f>
        <v/>
      </c>
      <c r="AQ2005" s="176" t="str">
        <f t="shared" si="706"/>
        <v/>
      </c>
      <c r="AR2005" s="176" t="str">
        <f t="shared" si="707"/>
        <v/>
      </c>
      <c r="AS2005" s="176" t="str">
        <f t="shared" si="708"/>
        <v/>
      </c>
      <c r="AT2005" s="176" t="str">
        <f>IF(ISNUMBER(A2005),MAX($AS$2:AS2005)-AS2005,"")</f>
        <v/>
      </c>
      <c r="AU2005" s="177" t="str">
        <f t="shared" si="709"/>
        <v/>
      </c>
      <c r="AV2005" s="178" t="str">
        <f t="shared" si="710"/>
        <v/>
      </c>
      <c r="AW2005" s="178" t="str">
        <f t="shared" si="711"/>
        <v/>
      </c>
      <c r="AX2005" s="179" t="str">
        <f ca="1">IF(ISNUMBER($A2005),INDIRECT(CONCATENATE("'Instrument List'!B",(MATCH(E2005,'Instrument List'!A:A,0))-0)),"")</f>
        <v/>
      </c>
      <c r="AY2005" s="179" t="str">
        <f ca="1">IF(ISNUMBER($A2005),INDIRECT(CONCATENATE("'Instrument List'!D",(MATCH(E2005,'Instrument List'!A:A,0))-0)),"")</f>
        <v/>
      </c>
      <c r="AZ2005" s="179" t="str">
        <f ca="1">IF(ISNUMBER($A2005),INDIRECT(CONCATENATE("'Instrument List'!C",(MATCH(E2005,'Instrument List'!A:A,0))-0)),"")</f>
        <v/>
      </c>
      <c r="BA2005" s="180" t="str">
        <f ca="1">IF(ISNUMBER(A2005),INDIRECT(CONCATENATE("'Instrument List'!E",(MATCH(E2005,'Instrument List'!A:A,0))-0)),"")</f>
        <v/>
      </c>
      <c r="BB2005" s="181" t="str">
        <f t="shared" si="712"/>
        <v/>
      </c>
      <c r="BC2005" s="181" t="str">
        <f t="shared" si="713"/>
        <v/>
      </c>
      <c r="BD2005" s="181" t="str">
        <f ca="1">IF(ISNUMBER(A2005),INDIRECT(CONCATENATE("'Instrument List'!F",(MATCH(E2005,'Instrument List'!A:A,0))-0)),"")</f>
        <v/>
      </c>
    </row>
    <row r="2006" spans="1:56">
      <c r="A2006" s="223" t="str">
        <f t="shared" si="693"/>
        <v/>
      </c>
      <c r="B2006" s="224"/>
      <c r="C2006" s="225"/>
      <c r="D2006" s="182"/>
      <c r="E2006" s="182"/>
      <c r="F2006" s="182"/>
      <c r="G2006" s="203"/>
      <c r="H2006" s="218"/>
      <c r="I2006" s="213"/>
      <c r="J2006" s="207"/>
      <c r="K2006" s="213"/>
      <c r="L2006" s="207"/>
      <c r="M2006" s="213"/>
      <c r="N2006" s="207"/>
      <c r="O2006" s="183" t="str">
        <f t="shared" si="694"/>
        <v/>
      </c>
      <c r="P2006" s="184"/>
      <c r="Q2006" s="184"/>
      <c r="R2006" s="275"/>
      <c r="S2006" s="185" t="str">
        <f t="shared" si="695"/>
        <v/>
      </c>
      <c r="T2006" s="185" t="str">
        <f t="shared" si="696"/>
        <v/>
      </c>
      <c r="U2006" s="275"/>
      <c r="V2006" s="275"/>
      <c r="W2006" s="276" t="str">
        <f t="shared" si="697"/>
        <v/>
      </c>
      <c r="X2006" s="276" t="str">
        <f t="shared" si="698"/>
        <v/>
      </c>
      <c r="Y2006" s="276" t="str">
        <f t="shared" si="699"/>
        <v/>
      </c>
      <c r="Z2006" s="275"/>
      <c r="AA2006" s="184"/>
      <c r="AB2006" s="184"/>
      <c r="AC2006" s="185" t="str">
        <f t="shared" si="700"/>
        <v/>
      </c>
      <c r="AD2006" s="185" t="str">
        <f t="shared" si="701"/>
        <v/>
      </c>
      <c r="AE2006" s="186"/>
      <c r="AF2006" s="187" t="str">
        <f t="shared" si="702"/>
        <v/>
      </c>
      <c r="AG2006" s="182"/>
      <c r="AH2006" s="184"/>
      <c r="AI2006" s="184"/>
      <c r="AJ2006" s="182"/>
      <c r="AK2006" s="188" t="str">
        <f t="shared" si="703"/>
        <v/>
      </c>
      <c r="AL2006" s="188" t="str">
        <f t="shared" si="704"/>
        <v/>
      </c>
      <c r="AM2006" s="188" t="str">
        <f t="shared" si="705"/>
        <v/>
      </c>
      <c r="AN2006" s="359" t="str">
        <f>IF(Overview!$K$17='Internal Calcs'!$P$22,IF(AK2006="","",AK2006),IF(Overview!$K$17='Internal Calcs'!$P$23,IF(AK2006="","",AK2006),IF(ISNUMBER(A2006),(IF(F2006="Short",G2006-H2006,H2006-G2006)*AZ2006-AX2006),"")))</f>
        <v/>
      </c>
      <c r="AO2006" s="401" t="str">
        <f>IF(Overview!$K$17='Internal Calcs'!$P$22,IF(AL2006="","",AL2006),IF(Overview!$K$17='Internal Calcs'!$P$23,IF(AL2006="","",AL2006),IF(ISNUMBER(A2006),IF(AL2006="",(IF(F2006="Short",G2006-H2006,H2006-G2006)*AZ2006-AX2006),(IF(F2006="Short",G2006-J2006,J2006-G2006)*AZ2006-AX2006)),"")))</f>
        <v/>
      </c>
      <c r="AP2006" s="359" t="str">
        <f>IF(Overview!$K$17='Internal Calcs'!$P$22,"",IF(Overview!$K$17='Internal Calcs'!$P$23,IF(AM2006="","",AM2006),IF(ISNUMBER(A2006),IF(AM2006="",(IF(F2006="Short",G2006-H2006,H2006-G2006)*AZ2006-AX2006),(IF(F2006="Short",G2006-L2006,L2006-G2006)*AZ2006-AX2006)),"")))</f>
        <v/>
      </c>
      <c r="AQ2006" s="188" t="str">
        <f t="shared" si="706"/>
        <v/>
      </c>
      <c r="AR2006" s="188" t="str">
        <f t="shared" si="707"/>
        <v/>
      </c>
      <c r="AS2006" s="188" t="str">
        <f t="shared" si="708"/>
        <v/>
      </c>
      <c r="AT2006" s="188" t="str">
        <f>IF(ISNUMBER(A2006),MAX($AS$2:AS2006)-AS2006,"")</f>
        <v/>
      </c>
      <c r="AU2006" s="189" t="str">
        <f t="shared" si="709"/>
        <v/>
      </c>
      <c r="AV2006" s="190" t="str">
        <f t="shared" si="710"/>
        <v/>
      </c>
      <c r="AW2006" s="190" t="str">
        <f t="shared" si="711"/>
        <v/>
      </c>
      <c r="AX2006" s="191" t="str">
        <f ca="1">IF(ISNUMBER($A2006),INDIRECT(CONCATENATE("'Instrument List'!B",(MATCH(E2006,'Instrument List'!A:A,0))-0)),"")</f>
        <v/>
      </c>
      <c r="AY2006" s="191" t="str">
        <f ca="1">IF(ISNUMBER($A2006),INDIRECT(CONCATENATE("'Instrument List'!D",(MATCH(E2006,'Instrument List'!A:A,0))-0)),"")</f>
        <v/>
      </c>
      <c r="AZ2006" s="191" t="str">
        <f ca="1">IF(ISNUMBER($A2006),INDIRECT(CONCATENATE("'Instrument List'!C",(MATCH(E2006,'Instrument List'!A:A,0))-0)),"")</f>
        <v/>
      </c>
      <c r="BA2006" s="192" t="str">
        <f ca="1">IF(ISNUMBER(A2006),INDIRECT(CONCATENATE("'Instrument List'!E",(MATCH(E2006,'Instrument List'!A:A,0))-0)),"")</f>
        <v/>
      </c>
      <c r="BB2006" s="193" t="str">
        <f t="shared" si="712"/>
        <v/>
      </c>
      <c r="BC2006" s="193" t="str">
        <f t="shared" si="713"/>
        <v/>
      </c>
      <c r="BD2006" s="193" t="str">
        <f ca="1">IF(ISNUMBER(A2006),INDIRECT(CONCATENATE("'Instrument List'!F",(MATCH(E2006,'Instrument List'!A:A,0))-0)),"")</f>
        <v/>
      </c>
    </row>
    <row r="2007" spans="1:56">
      <c r="A2007" s="220" t="str">
        <f t="shared" si="693"/>
        <v/>
      </c>
      <c r="B2007" s="221"/>
      <c r="C2007" s="222"/>
      <c r="D2007" s="169"/>
      <c r="E2007" s="169"/>
      <c r="F2007" s="169"/>
      <c r="G2007" s="202"/>
      <c r="H2007" s="217"/>
      <c r="I2007" s="212"/>
      <c r="J2007" s="206"/>
      <c r="K2007" s="212"/>
      <c r="L2007" s="206"/>
      <c r="M2007" s="212"/>
      <c r="N2007" s="206"/>
      <c r="O2007" s="170" t="str">
        <f t="shared" si="694"/>
        <v/>
      </c>
      <c r="P2007" s="171"/>
      <c r="Q2007" s="171"/>
      <c r="R2007" s="171"/>
      <c r="S2007" s="172" t="str">
        <f t="shared" si="695"/>
        <v/>
      </c>
      <c r="T2007" s="172" t="str">
        <f t="shared" si="696"/>
        <v/>
      </c>
      <c r="U2007" s="171"/>
      <c r="V2007" s="171"/>
      <c r="W2007" s="173" t="str">
        <f t="shared" si="697"/>
        <v/>
      </c>
      <c r="X2007" s="173" t="str">
        <f t="shared" si="698"/>
        <v/>
      </c>
      <c r="Y2007" s="173" t="str">
        <f t="shared" si="699"/>
        <v/>
      </c>
      <c r="Z2007" s="171"/>
      <c r="AA2007" s="171"/>
      <c r="AB2007" s="171"/>
      <c r="AC2007" s="172" t="str">
        <f t="shared" si="700"/>
        <v/>
      </c>
      <c r="AD2007" s="172" t="str">
        <f t="shared" si="701"/>
        <v/>
      </c>
      <c r="AE2007" s="174"/>
      <c r="AF2007" s="175" t="str">
        <f t="shared" si="702"/>
        <v/>
      </c>
      <c r="AG2007" s="169"/>
      <c r="AH2007" s="171"/>
      <c r="AI2007" s="171"/>
      <c r="AJ2007" s="169"/>
      <c r="AK2007" s="176" t="str">
        <f t="shared" si="703"/>
        <v/>
      </c>
      <c r="AL2007" s="176" t="str">
        <f t="shared" si="704"/>
        <v/>
      </c>
      <c r="AM2007" s="176" t="str">
        <f t="shared" si="705"/>
        <v/>
      </c>
      <c r="AN2007" s="359" t="str">
        <f>IF(Overview!$K$17='Internal Calcs'!$P$22,IF(AK2007="","",AK2007),IF(Overview!$K$17='Internal Calcs'!$P$23,IF(AK2007="","",AK2007),IF(ISNUMBER(A2007),(IF(F2007="Short",G2007-H2007,H2007-G2007)*AZ2007-AX2007),"")))</f>
        <v/>
      </c>
      <c r="AO2007" s="401" t="str">
        <f>IF(Overview!$K$17='Internal Calcs'!$P$22,IF(AL2007="","",AL2007),IF(Overview!$K$17='Internal Calcs'!$P$23,IF(AL2007="","",AL2007),IF(ISNUMBER(A2007),IF(AL2007="",(IF(F2007="Short",G2007-H2007,H2007-G2007)*AZ2007-AX2007),(IF(F2007="Short",G2007-J2007,J2007-G2007)*AZ2007-AX2007)),"")))</f>
        <v/>
      </c>
      <c r="AP2007" s="359" t="str">
        <f>IF(Overview!$K$17='Internal Calcs'!$P$22,"",IF(Overview!$K$17='Internal Calcs'!$P$23,IF(AM2007="","",AM2007),IF(ISNUMBER(A2007),IF(AM2007="",(IF(F2007="Short",G2007-H2007,H2007-G2007)*AZ2007-AX2007),(IF(F2007="Short",G2007-L2007,L2007-G2007)*AZ2007-AX2007)),"")))</f>
        <v/>
      </c>
      <c r="AQ2007" s="176" t="str">
        <f t="shared" si="706"/>
        <v/>
      </c>
      <c r="AR2007" s="176" t="str">
        <f t="shared" si="707"/>
        <v/>
      </c>
      <c r="AS2007" s="176" t="str">
        <f t="shared" si="708"/>
        <v/>
      </c>
      <c r="AT2007" s="176" t="str">
        <f>IF(ISNUMBER(A2007),MAX($AS$2:AS2007)-AS2007,"")</f>
        <v/>
      </c>
      <c r="AU2007" s="177" t="str">
        <f t="shared" si="709"/>
        <v/>
      </c>
      <c r="AV2007" s="178" t="str">
        <f t="shared" si="710"/>
        <v/>
      </c>
      <c r="AW2007" s="178" t="str">
        <f t="shared" si="711"/>
        <v/>
      </c>
      <c r="AX2007" s="179" t="str">
        <f ca="1">IF(ISNUMBER($A2007),INDIRECT(CONCATENATE("'Instrument List'!B",(MATCH(E2007,'Instrument List'!A:A,0))-0)),"")</f>
        <v/>
      </c>
      <c r="AY2007" s="179" t="str">
        <f ca="1">IF(ISNUMBER($A2007),INDIRECT(CONCATENATE("'Instrument List'!D",(MATCH(E2007,'Instrument List'!A:A,0))-0)),"")</f>
        <v/>
      </c>
      <c r="AZ2007" s="179" t="str">
        <f ca="1">IF(ISNUMBER($A2007),INDIRECT(CONCATENATE("'Instrument List'!C",(MATCH(E2007,'Instrument List'!A:A,0))-0)),"")</f>
        <v/>
      </c>
      <c r="BA2007" s="180" t="str">
        <f ca="1">IF(ISNUMBER(A2007),INDIRECT(CONCATENATE("'Instrument List'!E",(MATCH(E2007,'Instrument List'!A:A,0))-0)),"")</f>
        <v/>
      </c>
      <c r="BB2007" s="181" t="str">
        <f t="shared" si="712"/>
        <v/>
      </c>
      <c r="BC2007" s="181" t="str">
        <f t="shared" si="713"/>
        <v/>
      </c>
      <c r="BD2007" s="181" t="str">
        <f ca="1">IF(ISNUMBER(A2007),INDIRECT(CONCATENATE("'Instrument List'!F",(MATCH(E2007,'Instrument List'!A:A,0))-0)),"")</f>
        <v/>
      </c>
    </row>
    <row r="2008" spans="1:56">
      <c r="A2008" s="223" t="str">
        <f t="shared" si="693"/>
        <v/>
      </c>
      <c r="B2008" s="224"/>
      <c r="C2008" s="225"/>
      <c r="D2008" s="182"/>
      <c r="E2008" s="182"/>
      <c r="F2008" s="182"/>
      <c r="G2008" s="203"/>
      <c r="H2008" s="218"/>
      <c r="I2008" s="213"/>
      <c r="J2008" s="207"/>
      <c r="K2008" s="213"/>
      <c r="L2008" s="207"/>
      <c r="M2008" s="213"/>
      <c r="N2008" s="207"/>
      <c r="O2008" s="183" t="str">
        <f t="shared" si="694"/>
        <v/>
      </c>
      <c r="P2008" s="184"/>
      <c r="Q2008" s="184"/>
      <c r="R2008" s="275"/>
      <c r="S2008" s="185" t="str">
        <f t="shared" si="695"/>
        <v/>
      </c>
      <c r="T2008" s="185" t="str">
        <f t="shared" si="696"/>
        <v/>
      </c>
      <c r="U2008" s="275"/>
      <c r="V2008" s="275"/>
      <c r="W2008" s="276" t="str">
        <f t="shared" si="697"/>
        <v/>
      </c>
      <c r="X2008" s="276" t="str">
        <f t="shared" si="698"/>
        <v/>
      </c>
      <c r="Y2008" s="276" t="str">
        <f t="shared" si="699"/>
        <v/>
      </c>
      <c r="Z2008" s="275"/>
      <c r="AA2008" s="184"/>
      <c r="AB2008" s="184"/>
      <c r="AC2008" s="185" t="str">
        <f t="shared" si="700"/>
        <v/>
      </c>
      <c r="AD2008" s="185" t="str">
        <f t="shared" si="701"/>
        <v/>
      </c>
      <c r="AE2008" s="186"/>
      <c r="AF2008" s="187" t="str">
        <f t="shared" si="702"/>
        <v/>
      </c>
      <c r="AG2008" s="182"/>
      <c r="AH2008" s="184"/>
      <c r="AI2008" s="184"/>
      <c r="AJ2008" s="182"/>
      <c r="AK2008" s="188" t="str">
        <f t="shared" si="703"/>
        <v/>
      </c>
      <c r="AL2008" s="188" t="str">
        <f t="shared" si="704"/>
        <v/>
      </c>
      <c r="AM2008" s="188" t="str">
        <f t="shared" si="705"/>
        <v/>
      </c>
      <c r="AN2008" s="359" t="str">
        <f>IF(Overview!$K$17='Internal Calcs'!$P$22,IF(AK2008="","",AK2008),IF(Overview!$K$17='Internal Calcs'!$P$23,IF(AK2008="","",AK2008),IF(ISNUMBER(A2008),(IF(F2008="Short",G2008-H2008,H2008-G2008)*AZ2008-AX2008),"")))</f>
        <v/>
      </c>
      <c r="AO2008" s="401" t="str">
        <f>IF(Overview!$K$17='Internal Calcs'!$P$22,IF(AL2008="","",AL2008),IF(Overview!$K$17='Internal Calcs'!$P$23,IF(AL2008="","",AL2008),IF(ISNUMBER(A2008),IF(AL2008="",(IF(F2008="Short",G2008-H2008,H2008-G2008)*AZ2008-AX2008),(IF(F2008="Short",G2008-J2008,J2008-G2008)*AZ2008-AX2008)),"")))</f>
        <v/>
      </c>
      <c r="AP2008" s="359" t="str">
        <f>IF(Overview!$K$17='Internal Calcs'!$P$22,"",IF(Overview!$K$17='Internal Calcs'!$P$23,IF(AM2008="","",AM2008),IF(ISNUMBER(A2008),IF(AM2008="",(IF(F2008="Short",G2008-H2008,H2008-G2008)*AZ2008-AX2008),(IF(F2008="Short",G2008-L2008,L2008-G2008)*AZ2008-AX2008)),"")))</f>
        <v/>
      </c>
      <c r="AQ2008" s="188" t="str">
        <f t="shared" si="706"/>
        <v/>
      </c>
      <c r="AR2008" s="188" t="str">
        <f t="shared" si="707"/>
        <v/>
      </c>
      <c r="AS2008" s="188" t="str">
        <f t="shared" si="708"/>
        <v/>
      </c>
      <c r="AT2008" s="188" t="str">
        <f>IF(ISNUMBER(A2008),MAX($AS$2:AS2008)-AS2008,"")</f>
        <v/>
      </c>
      <c r="AU2008" s="189" t="str">
        <f t="shared" si="709"/>
        <v/>
      </c>
      <c r="AV2008" s="190" t="str">
        <f t="shared" si="710"/>
        <v/>
      </c>
      <c r="AW2008" s="190" t="str">
        <f t="shared" si="711"/>
        <v/>
      </c>
      <c r="AX2008" s="191" t="str">
        <f ca="1">IF(ISNUMBER($A2008),INDIRECT(CONCATENATE("'Instrument List'!B",(MATCH(E2008,'Instrument List'!A:A,0))-0)),"")</f>
        <v/>
      </c>
      <c r="AY2008" s="191" t="str">
        <f ca="1">IF(ISNUMBER($A2008),INDIRECT(CONCATENATE("'Instrument List'!D",(MATCH(E2008,'Instrument List'!A:A,0))-0)),"")</f>
        <v/>
      </c>
      <c r="AZ2008" s="191" t="str">
        <f ca="1">IF(ISNUMBER($A2008),INDIRECT(CONCATENATE("'Instrument List'!C",(MATCH(E2008,'Instrument List'!A:A,0))-0)),"")</f>
        <v/>
      </c>
      <c r="BA2008" s="192" t="str">
        <f ca="1">IF(ISNUMBER(A2008),INDIRECT(CONCATENATE("'Instrument List'!E",(MATCH(E2008,'Instrument List'!A:A,0))-0)),"")</f>
        <v/>
      </c>
      <c r="BB2008" s="193" t="str">
        <f t="shared" si="712"/>
        <v/>
      </c>
      <c r="BC2008" s="193" t="str">
        <f t="shared" si="713"/>
        <v/>
      </c>
      <c r="BD2008" s="193" t="str">
        <f ca="1">IF(ISNUMBER(A2008),INDIRECT(CONCATENATE("'Instrument List'!F",(MATCH(E2008,'Instrument List'!A:A,0))-0)),"")</f>
        <v/>
      </c>
    </row>
    <row r="2009" spans="1:56">
      <c r="A2009" s="220" t="str">
        <f t="shared" si="693"/>
        <v/>
      </c>
      <c r="B2009" s="221"/>
      <c r="C2009" s="222"/>
      <c r="D2009" s="169"/>
      <c r="E2009" s="169"/>
      <c r="F2009" s="169"/>
      <c r="G2009" s="202"/>
      <c r="H2009" s="217"/>
      <c r="I2009" s="212"/>
      <c r="J2009" s="206"/>
      <c r="K2009" s="212"/>
      <c r="L2009" s="206"/>
      <c r="M2009" s="212"/>
      <c r="N2009" s="206"/>
      <c r="O2009" s="170" t="str">
        <f t="shared" si="694"/>
        <v/>
      </c>
      <c r="P2009" s="171"/>
      <c r="Q2009" s="171"/>
      <c r="R2009" s="171"/>
      <c r="S2009" s="172" t="str">
        <f t="shared" si="695"/>
        <v/>
      </c>
      <c r="T2009" s="172" t="str">
        <f t="shared" si="696"/>
        <v/>
      </c>
      <c r="U2009" s="171"/>
      <c r="V2009" s="171"/>
      <c r="W2009" s="173" t="str">
        <f t="shared" si="697"/>
        <v/>
      </c>
      <c r="X2009" s="173" t="str">
        <f t="shared" si="698"/>
        <v/>
      </c>
      <c r="Y2009" s="173" t="str">
        <f t="shared" si="699"/>
        <v/>
      </c>
      <c r="Z2009" s="171"/>
      <c r="AA2009" s="171"/>
      <c r="AB2009" s="171"/>
      <c r="AC2009" s="172" t="str">
        <f t="shared" si="700"/>
        <v/>
      </c>
      <c r="AD2009" s="172" t="str">
        <f t="shared" si="701"/>
        <v/>
      </c>
      <c r="AE2009" s="174"/>
      <c r="AF2009" s="175" t="str">
        <f t="shared" si="702"/>
        <v/>
      </c>
      <c r="AG2009" s="169"/>
      <c r="AH2009" s="171"/>
      <c r="AI2009" s="171"/>
      <c r="AJ2009" s="169"/>
      <c r="AK2009" s="176" t="str">
        <f t="shared" si="703"/>
        <v/>
      </c>
      <c r="AL2009" s="176" t="str">
        <f t="shared" si="704"/>
        <v/>
      </c>
      <c r="AM2009" s="176" t="str">
        <f t="shared" si="705"/>
        <v/>
      </c>
      <c r="AN2009" s="359" t="str">
        <f>IF(Overview!$K$17='Internal Calcs'!$P$22,IF(AK2009="","",AK2009),IF(Overview!$K$17='Internal Calcs'!$P$23,IF(AK2009="","",AK2009),IF(ISNUMBER(A2009),(IF(F2009="Short",G2009-H2009,H2009-G2009)*AZ2009-AX2009),"")))</f>
        <v/>
      </c>
      <c r="AO2009" s="401" t="str">
        <f>IF(Overview!$K$17='Internal Calcs'!$P$22,IF(AL2009="","",AL2009),IF(Overview!$K$17='Internal Calcs'!$P$23,IF(AL2009="","",AL2009),IF(ISNUMBER(A2009),IF(AL2009="",(IF(F2009="Short",G2009-H2009,H2009-G2009)*AZ2009-AX2009),(IF(F2009="Short",G2009-J2009,J2009-G2009)*AZ2009-AX2009)),"")))</f>
        <v/>
      </c>
      <c r="AP2009" s="359" t="str">
        <f>IF(Overview!$K$17='Internal Calcs'!$P$22,"",IF(Overview!$K$17='Internal Calcs'!$P$23,IF(AM2009="","",AM2009),IF(ISNUMBER(A2009),IF(AM2009="",(IF(F2009="Short",G2009-H2009,H2009-G2009)*AZ2009-AX2009),(IF(F2009="Short",G2009-L2009,L2009-G2009)*AZ2009-AX2009)),"")))</f>
        <v/>
      </c>
      <c r="AQ2009" s="176" t="str">
        <f t="shared" si="706"/>
        <v/>
      </c>
      <c r="AR2009" s="176" t="str">
        <f t="shared" si="707"/>
        <v/>
      </c>
      <c r="AS2009" s="176" t="str">
        <f t="shared" si="708"/>
        <v/>
      </c>
      <c r="AT2009" s="176" t="str">
        <f>IF(ISNUMBER(A2009),MAX($AS$2:AS2009)-AS2009,"")</f>
        <v/>
      </c>
      <c r="AU2009" s="177" t="str">
        <f t="shared" si="709"/>
        <v/>
      </c>
      <c r="AV2009" s="178" t="str">
        <f t="shared" si="710"/>
        <v/>
      </c>
      <c r="AW2009" s="178" t="str">
        <f t="shared" si="711"/>
        <v/>
      </c>
      <c r="AX2009" s="179" t="str">
        <f ca="1">IF(ISNUMBER($A2009),INDIRECT(CONCATENATE("'Instrument List'!B",(MATCH(E2009,'Instrument List'!A:A,0))-0)),"")</f>
        <v/>
      </c>
      <c r="AY2009" s="179" t="str">
        <f ca="1">IF(ISNUMBER($A2009),INDIRECT(CONCATENATE("'Instrument List'!D",(MATCH(E2009,'Instrument List'!A:A,0))-0)),"")</f>
        <v/>
      </c>
      <c r="AZ2009" s="179" t="str">
        <f ca="1">IF(ISNUMBER($A2009),INDIRECT(CONCATENATE("'Instrument List'!C",(MATCH(E2009,'Instrument List'!A:A,0))-0)),"")</f>
        <v/>
      </c>
      <c r="BA2009" s="180" t="str">
        <f ca="1">IF(ISNUMBER(A2009),INDIRECT(CONCATENATE("'Instrument List'!E",(MATCH(E2009,'Instrument List'!A:A,0))-0)),"")</f>
        <v/>
      </c>
      <c r="BB2009" s="181" t="str">
        <f t="shared" si="712"/>
        <v/>
      </c>
      <c r="BC2009" s="181" t="str">
        <f t="shared" si="713"/>
        <v/>
      </c>
      <c r="BD2009" s="181" t="str">
        <f ca="1">IF(ISNUMBER(A2009),INDIRECT(CONCATENATE("'Instrument List'!F",(MATCH(E2009,'Instrument List'!A:A,0))-0)),"")</f>
        <v/>
      </c>
    </row>
    <row r="2010" spans="1:56">
      <c r="A2010" s="223" t="str">
        <f t="shared" si="693"/>
        <v/>
      </c>
      <c r="B2010" s="224"/>
      <c r="C2010" s="225"/>
      <c r="D2010" s="182"/>
      <c r="E2010" s="182"/>
      <c r="F2010" s="182"/>
      <c r="G2010" s="203"/>
      <c r="H2010" s="218"/>
      <c r="I2010" s="213"/>
      <c r="J2010" s="207"/>
      <c r="K2010" s="213"/>
      <c r="L2010" s="207"/>
      <c r="M2010" s="213"/>
      <c r="N2010" s="207"/>
      <c r="O2010" s="183" t="str">
        <f t="shared" si="694"/>
        <v/>
      </c>
      <c r="P2010" s="184"/>
      <c r="Q2010" s="184"/>
      <c r="R2010" s="275"/>
      <c r="S2010" s="185" t="str">
        <f t="shared" si="695"/>
        <v/>
      </c>
      <c r="T2010" s="185" t="str">
        <f t="shared" si="696"/>
        <v/>
      </c>
      <c r="U2010" s="275"/>
      <c r="V2010" s="275"/>
      <c r="W2010" s="276" t="str">
        <f t="shared" si="697"/>
        <v/>
      </c>
      <c r="X2010" s="276" t="str">
        <f t="shared" si="698"/>
        <v/>
      </c>
      <c r="Y2010" s="276" t="str">
        <f t="shared" si="699"/>
        <v/>
      </c>
      <c r="Z2010" s="275"/>
      <c r="AA2010" s="184"/>
      <c r="AB2010" s="184"/>
      <c r="AC2010" s="185" t="str">
        <f t="shared" si="700"/>
        <v/>
      </c>
      <c r="AD2010" s="185" t="str">
        <f t="shared" si="701"/>
        <v/>
      </c>
      <c r="AE2010" s="186"/>
      <c r="AF2010" s="187" t="str">
        <f t="shared" si="702"/>
        <v/>
      </c>
      <c r="AG2010" s="182"/>
      <c r="AH2010" s="184"/>
      <c r="AI2010" s="184"/>
      <c r="AJ2010" s="182"/>
      <c r="AK2010" s="188" t="str">
        <f t="shared" si="703"/>
        <v/>
      </c>
      <c r="AL2010" s="188" t="str">
        <f t="shared" si="704"/>
        <v/>
      </c>
      <c r="AM2010" s="188" t="str">
        <f t="shared" si="705"/>
        <v/>
      </c>
      <c r="AN2010" s="359" t="str">
        <f>IF(Overview!$K$17='Internal Calcs'!$P$22,IF(AK2010="","",AK2010),IF(Overview!$K$17='Internal Calcs'!$P$23,IF(AK2010="","",AK2010),IF(ISNUMBER(A2010),(IF(F2010="Short",G2010-H2010,H2010-G2010)*AZ2010-AX2010),"")))</f>
        <v/>
      </c>
      <c r="AO2010" s="401" t="str">
        <f>IF(Overview!$K$17='Internal Calcs'!$P$22,IF(AL2010="","",AL2010),IF(Overview!$K$17='Internal Calcs'!$P$23,IF(AL2010="","",AL2010),IF(ISNUMBER(A2010),IF(AL2010="",(IF(F2010="Short",G2010-H2010,H2010-G2010)*AZ2010-AX2010),(IF(F2010="Short",G2010-J2010,J2010-G2010)*AZ2010-AX2010)),"")))</f>
        <v/>
      </c>
      <c r="AP2010" s="359" t="str">
        <f>IF(Overview!$K$17='Internal Calcs'!$P$22,"",IF(Overview!$K$17='Internal Calcs'!$P$23,IF(AM2010="","",AM2010),IF(ISNUMBER(A2010),IF(AM2010="",(IF(F2010="Short",G2010-H2010,H2010-G2010)*AZ2010-AX2010),(IF(F2010="Short",G2010-L2010,L2010-G2010)*AZ2010-AX2010)),"")))</f>
        <v/>
      </c>
      <c r="AQ2010" s="188" t="str">
        <f t="shared" si="706"/>
        <v/>
      </c>
      <c r="AR2010" s="188" t="str">
        <f t="shared" si="707"/>
        <v/>
      </c>
      <c r="AS2010" s="188" t="str">
        <f t="shared" si="708"/>
        <v/>
      </c>
      <c r="AT2010" s="188" t="str">
        <f>IF(ISNUMBER(A2010),MAX($AS$2:AS2010)-AS2010,"")</f>
        <v/>
      </c>
      <c r="AU2010" s="189" t="str">
        <f t="shared" si="709"/>
        <v/>
      </c>
      <c r="AV2010" s="190" t="str">
        <f t="shared" si="710"/>
        <v/>
      </c>
      <c r="AW2010" s="190" t="str">
        <f t="shared" si="711"/>
        <v/>
      </c>
      <c r="AX2010" s="191" t="str">
        <f ca="1">IF(ISNUMBER($A2010),INDIRECT(CONCATENATE("'Instrument List'!B",(MATCH(E2010,'Instrument List'!A:A,0))-0)),"")</f>
        <v/>
      </c>
      <c r="AY2010" s="191" t="str">
        <f ca="1">IF(ISNUMBER($A2010),INDIRECT(CONCATENATE("'Instrument List'!D",(MATCH(E2010,'Instrument List'!A:A,0))-0)),"")</f>
        <v/>
      </c>
      <c r="AZ2010" s="191" t="str">
        <f ca="1">IF(ISNUMBER($A2010),INDIRECT(CONCATENATE("'Instrument List'!C",(MATCH(E2010,'Instrument List'!A:A,0))-0)),"")</f>
        <v/>
      </c>
      <c r="BA2010" s="192" t="str">
        <f ca="1">IF(ISNUMBER(A2010),INDIRECT(CONCATENATE("'Instrument List'!E",(MATCH(E2010,'Instrument List'!A:A,0))-0)),"")</f>
        <v/>
      </c>
      <c r="BB2010" s="193" t="str">
        <f t="shared" si="712"/>
        <v/>
      </c>
      <c r="BC2010" s="193" t="str">
        <f t="shared" si="713"/>
        <v/>
      </c>
      <c r="BD2010" s="193" t="str">
        <f ca="1">IF(ISNUMBER(A2010),INDIRECT(CONCATENATE("'Instrument List'!F",(MATCH(E2010,'Instrument List'!A:A,0))-0)),"")</f>
        <v/>
      </c>
    </row>
    <row r="2011" spans="1:56">
      <c r="A2011" s="220" t="str">
        <f t="shared" si="693"/>
        <v/>
      </c>
      <c r="B2011" s="221"/>
      <c r="C2011" s="222"/>
      <c r="D2011" s="169"/>
      <c r="E2011" s="169"/>
      <c r="F2011" s="169"/>
      <c r="G2011" s="202"/>
      <c r="H2011" s="217"/>
      <c r="I2011" s="212"/>
      <c r="J2011" s="206"/>
      <c r="K2011" s="212"/>
      <c r="L2011" s="206"/>
      <c r="M2011" s="212"/>
      <c r="N2011" s="206"/>
      <c r="O2011" s="170" t="str">
        <f t="shared" si="694"/>
        <v/>
      </c>
      <c r="P2011" s="171"/>
      <c r="Q2011" s="171"/>
      <c r="R2011" s="171"/>
      <c r="S2011" s="172" t="str">
        <f t="shared" si="695"/>
        <v/>
      </c>
      <c r="T2011" s="172" t="str">
        <f t="shared" si="696"/>
        <v/>
      </c>
      <c r="U2011" s="171"/>
      <c r="V2011" s="171"/>
      <c r="W2011" s="173" t="str">
        <f t="shared" si="697"/>
        <v/>
      </c>
      <c r="X2011" s="173" t="str">
        <f t="shared" si="698"/>
        <v/>
      </c>
      <c r="Y2011" s="173" t="str">
        <f t="shared" si="699"/>
        <v/>
      </c>
      <c r="Z2011" s="171"/>
      <c r="AA2011" s="171"/>
      <c r="AB2011" s="171"/>
      <c r="AC2011" s="172" t="str">
        <f t="shared" si="700"/>
        <v/>
      </c>
      <c r="AD2011" s="172" t="str">
        <f t="shared" si="701"/>
        <v/>
      </c>
      <c r="AE2011" s="174"/>
      <c r="AF2011" s="175" t="str">
        <f t="shared" si="702"/>
        <v/>
      </c>
      <c r="AG2011" s="169"/>
      <c r="AH2011" s="171"/>
      <c r="AI2011" s="171"/>
      <c r="AJ2011" s="169"/>
      <c r="AK2011" s="176" t="str">
        <f t="shared" si="703"/>
        <v/>
      </c>
      <c r="AL2011" s="176" t="str">
        <f t="shared" si="704"/>
        <v/>
      </c>
      <c r="AM2011" s="176" t="str">
        <f t="shared" si="705"/>
        <v/>
      </c>
      <c r="AN2011" s="359" t="str">
        <f>IF(Overview!$K$17='Internal Calcs'!$P$22,IF(AK2011="","",AK2011),IF(Overview!$K$17='Internal Calcs'!$P$23,IF(AK2011="","",AK2011),IF(ISNUMBER(A2011),(IF(F2011="Short",G2011-H2011,H2011-G2011)*AZ2011-AX2011),"")))</f>
        <v/>
      </c>
      <c r="AO2011" s="401" t="str">
        <f>IF(Overview!$K$17='Internal Calcs'!$P$22,IF(AL2011="","",AL2011),IF(Overview!$K$17='Internal Calcs'!$P$23,IF(AL2011="","",AL2011),IF(ISNUMBER(A2011),IF(AL2011="",(IF(F2011="Short",G2011-H2011,H2011-G2011)*AZ2011-AX2011),(IF(F2011="Short",G2011-J2011,J2011-G2011)*AZ2011-AX2011)),"")))</f>
        <v/>
      </c>
      <c r="AP2011" s="359" t="str">
        <f>IF(Overview!$K$17='Internal Calcs'!$P$22,"",IF(Overview!$K$17='Internal Calcs'!$P$23,IF(AM2011="","",AM2011),IF(ISNUMBER(A2011),IF(AM2011="",(IF(F2011="Short",G2011-H2011,H2011-G2011)*AZ2011-AX2011),(IF(F2011="Short",G2011-L2011,L2011-G2011)*AZ2011-AX2011)),"")))</f>
        <v/>
      </c>
      <c r="AQ2011" s="176" t="str">
        <f t="shared" si="706"/>
        <v/>
      </c>
      <c r="AR2011" s="176" t="str">
        <f t="shared" si="707"/>
        <v/>
      </c>
      <c r="AS2011" s="176" t="str">
        <f t="shared" si="708"/>
        <v/>
      </c>
      <c r="AT2011" s="176" t="str">
        <f>IF(ISNUMBER(A2011),MAX($AS$2:AS2011)-AS2011,"")</f>
        <v/>
      </c>
      <c r="AU2011" s="177" t="str">
        <f t="shared" si="709"/>
        <v/>
      </c>
      <c r="AV2011" s="178" t="str">
        <f t="shared" si="710"/>
        <v/>
      </c>
      <c r="AW2011" s="178" t="str">
        <f t="shared" si="711"/>
        <v/>
      </c>
      <c r="AX2011" s="179" t="str">
        <f ca="1">IF(ISNUMBER($A2011),INDIRECT(CONCATENATE("'Instrument List'!B",(MATCH(E2011,'Instrument List'!A:A,0))-0)),"")</f>
        <v/>
      </c>
      <c r="AY2011" s="179" t="str">
        <f ca="1">IF(ISNUMBER($A2011),INDIRECT(CONCATENATE("'Instrument List'!D",(MATCH(E2011,'Instrument List'!A:A,0))-0)),"")</f>
        <v/>
      </c>
      <c r="AZ2011" s="179" t="str">
        <f ca="1">IF(ISNUMBER($A2011),INDIRECT(CONCATENATE("'Instrument List'!C",(MATCH(E2011,'Instrument List'!A:A,0))-0)),"")</f>
        <v/>
      </c>
      <c r="BA2011" s="180" t="str">
        <f ca="1">IF(ISNUMBER(A2011),INDIRECT(CONCATENATE("'Instrument List'!E",(MATCH(E2011,'Instrument List'!A:A,0))-0)),"")</f>
        <v/>
      </c>
      <c r="BB2011" s="181" t="str">
        <f t="shared" si="712"/>
        <v/>
      </c>
      <c r="BC2011" s="181" t="str">
        <f t="shared" si="713"/>
        <v/>
      </c>
      <c r="BD2011" s="181" t="str">
        <f ca="1">IF(ISNUMBER(A2011),INDIRECT(CONCATENATE("'Instrument List'!F",(MATCH(E2011,'Instrument List'!A:A,0))-0)),"")</f>
        <v/>
      </c>
    </row>
    <row r="2012" spans="1:56">
      <c r="A2012" s="223" t="str">
        <f t="shared" si="693"/>
        <v/>
      </c>
      <c r="B2012" s="224"/>
      <c r="C2012" s="225"/>
      <c r="D2012" s="182"/>
      <c r="E2012" s="182"/>
      <c r="F2012" s="182"/>
      <c r="G2012" s="203"/>
      <c r="H2012" s="218"/>
      <c r="I2012" s="213"/>
      <c r="J2012" s="207"/>
      <c r="K2012" s="213"/>
      <c r="L2012" s="207"/>
      <c r="M2012" s="213"/>
      <c r="N2012" s="207"/>
      <c r="O2012" s="183" t="str">
        <f t="shared" si="694"/>
        <v/>
      </c>
      <c r="P2012" s="184"/>
      <c r="Q2012" s="184"/>
      <c r="R2012" s="275"/>
      <c r="S2012" s="185" t="str">
        <f t="shared" si="695"/>
        <v/>
      </c>
      <c r="T2012" s="185" t="str">
        <f t="shared" si="696"/>
        <v/>
      </c>
      <c r="U2012" s="275"/>
      <c r="V2012" s="275"/>
      <c r="W2012" s="276" t="str">
        <f t="shared" si="697"/>
        <v/>
      </c>
      <c r="X2012" s="276" t="str">
        <f t="shared" si="698"/>
        <v/>
      </c>
      <c r="Y2012" s="276" t="str">
        <f t="shared" si="699"/>
        <v/>
      </c>
      <c r="Z2012" s="275"/>
      <c r="AA2012" s="184"/>
      <c r="AB2012" s="184"/>
      <c r="AC2012" s="185" t="str">
        <f t="shared" si="700"/>
        <v/>
      </c>
      <c r="AD2012" s="185" t="str">
        <f t="shared" si="701"/>
        <v/>
      </c>
      <c r="AE2012" s="186"/>
      <c r="AF2012" s="187" t="str">
        <f t="shared" si="702"/>
        <v/>
      </c>
      <c r="AG2012" s="182"/>
      <c r="AH2012" s="184"/>
      <c r="AI2012" s="184"/>
      <c r="AJ2012" s="182"/>
      <c r="AK2012" s="188" t="str">
        <f t="shared" si="703"/>
        <v/>
      </c>
      <c r="AL2012" s="188" t="str">
        <f t="shared" si="704"/>
        <v/>
      </c>
      <c r="AM2012" s="188" t="str">
        <f t="shared" si="705"/>
        <v/>
      </c>
      <c r="AN2012" s="359" t="str">
        <f>IF(Overview!$K$17='Internal Calcs'!$P$22,IF(AK2012="","",AK2012),IF(Overview!$K$17='Internal Calcs'!$P$23,IF(AK2012="","",AK2012),IF(ISNUMBER(A2012),(IF(F2012="Short",G2012-H2012,H2012-G2012)*AZ2012-AX2012),"")))</f>
        <v/>
      </c>
      <c r="AO2012" s="401" t="str">
        <f>IF(Overview!$K$17='Internal Calcs'!$P$22,IF(AL2012="","",AL2012),IF(Overview!$K$17='Internal Calcs'!$P$23,IF(AL2012="","",AL2012),IF(ISNUMBER(A2012),IF(AL2012="",(IF(F2012="Short",G2012-H2012,H2012-G2012)*AZ2012-AX2012),(IF(F2012="Short",G2012-J2012,J2012-G2012)*AZ2012-AX2012)),"")))</f>
        <v/>
      </c>
      <c r="AP2012" s="359" t="str">
        <f>IF(Overview!$K$17='Internal Calcs'!$P$22,"",IF(Overview!$K$17='Internal Calcs'!$P$23,IF(AM2012="","",AM2012),IF(ISNUMBER(A2012),IF(AM2012="",(IF(F2012="Short",G2012-H2012,H2012-G2012)*AZ2012-AX2012),(IF(F2012="Short",G2012-L2012,L2012-G2012)*AZ2012-AX2012)),"")))</f>
        <v/>
      </c>
      <c r="AQ2012" s="188" t="str">
        <f t="shared" si="706"/>
        <v/>
      </c>
      <c r="AR2012" s="188" t="str">
        <f t="shared" si="707"/>
        <v/>
      </c>
      <c r="AS2012" s="188" t="str">
        <f t="shared" si="708"/>
        <v/>
      </c>
      <c r="AT2012" s="188" t="str">
        <f>IF(ISNUMBER(A2012),MAX($AS$2:AS2012)-AS2012,"")</f>
        <v/>
      </c>
      <c r="AU2012" s="189" t="str">
        <f t="shared" si="709"/>
        <v/>
      </c>
      <c r="AV2012" s="190" t="str">
        <f t="shared" si="710"/>
        <v/>
      </c>
      <c r="AW2012" s="190" t="str">
        <f t="shared" si="711"/>
        <v/>
      </c>
      <c r="AX2012" s="191" t="str">
        <f ca="1">IF(ISNUMBER($A2012),INDIRECT(CONCATENATE("'Instrument List'!B",(MATCH(E2012,'Instrument List'!A:A,0))-0)),"")</f>
        <v/>
      </c>
      <c r="AY2012" s="191" t="str">
        <f ca="1">IF(ISNUMBER($A2012),INDIRECT(CONCATENATE("'Instrument List'!D",(MATCH(E2012,'Instrument List'!A:A,0))-0)),"")</f>
        <v/>
      </c>
      <c r="AZ2012" s="191" t="str">
        <f ca="1">IF(ISNUMBER($A2012),INDIRECT(CONCATENATE("'Instrument List'!C",(MATCH(E2012,'Instrument List'!A:A,0))-0)),"")</f>
        <v/>
      </c>
      <c r="BA2012" s="192" t="str">
        <f ca="1">IF(ISNUMBER(A2012),INDIRECT(CONCATENATE("'Instrument List'!E",(MATCH(E2012,'Instrument List'!A:A,0))-0)),"")</f>
        <v/>
      </c>
      <c r="BB2012" s="193" t="str">
        <f t="shared" si="712"/>
        <v/>
      </c>
      <c r="BC2012" s="193" t="str">
        <f t="shared" si="713"/>
        <v/>
      </c>
      <c r="BD2012" s="193" t="str">
        <f ca="1">IF(ISNUMBER(A2012),INDIRECT(CONCATENATE("'Instrument List'!F",(MATCH(E2012,'Instrument List'!A:A,0))-0)),"")</f>
        <v/>
      </c>
    </row>
    <row r="2013" spans="1:56">
      <c r="A2013" s="220" t="str">
        <f t="shared" si="693"/>
        <v/>
      </c>
      <c r="B2013" s="221"/>
      <c r="C2013" s="222"/>
      <c r="D2013" s="169"/>
      <c r="E2013" s="169"/>
      <c r="F2013" s="169"/>
      <c r="G2013" s="202"/>
      <c r="H2013" s="217"/>
      <c r="I2013" s="212"/>
      <c r="J2013" s="206"/>
      <c r="K2013" s="212"/>
      <c r="L2013" s="206"/>
      <c r="M2013" s="212"/>
      <c r="N2013" s="206"/>
      <c r="O2013" s="170" t="str">
        <f t="shared" si="694"/>
        <v/>
      </c>
      <c r="P2013" s="171"/>
      <c r="Q2013" s="171"/>
      <c r="R2013" s="171"/>
      <c r="S2013" s="172" t="str">
        <f t="shared" si="695"/>
        <v/>
      </c>
      <c r="T2013" s="172" t="str">
        <f t="shared" si="696"/>
        <v/>
      </c>
      <c r="U2013" s="171"/>
      <c r="V2013" s="171"/>
      <c r="W2013" s="173" t="str">
        <f t="shared" si="697"/>
        <v/>
      </c>
      <c r="X2013" s="173" t="str">
        <f t="shared" si="698"/>
        <v/>
      </c>
      <c r="Y2013" s="173" t="str">
        <f t="shared" si="699"/>
        <v/>
      </c>
      <c r="Z2013" s="171"/>
      <c r="AA2013" s="171"/>
      <c r="AB2013" s="171"/>
      <c r="AC2013" s="172" t="str">
        <f t="shared" si="700"/>
        <v/>
      </c>
      <c r="AD2013" s="172" t="str">
        <f t="shared" si="701"/>
        <v/>
      </c>
      <c r="AE2013" s="174"/>
      <c r="AF2013" s="175" t="str">
        <f t="shared" si="702"/>
        <v/>
      </c>
      <c r="AG2013" s="169"/>
      <c r="AH2013" s="171"/>
      <c r="AI2013" s="171"/>
      <c r="AJ2013" s="169"/>
      <c r="AK2013" s="176" t="str">
        <f t="shared" si="703"/>
        <v/>
      </c>
      <c r="AL2013" s="176" t="str">
        <f t="shared" si="704"/>
        <v/>
      </c>
      <c r="AM2013" s="176" t="str">
        <f t="shared" si="705"/>
        <v/>
      </c>
      <c r="AN2013" s="359" t="str">
        <f>IF(Overview!$K$17='Internal Calcs'!$P$22,IF(AK2013="","",AK2013),IF(Overview!$K$17='Internal Calcs'!$P$23,IF(AK2013="","",AK2013),IF(ISNUMBER(A2013),(IF(F2013="Short",G2013-H2013,H2013-G2013)*AZ2013-AX2013),"")))</f>
        <v/>
      </c>
      <c r="AO2013" s="401" t="str">
        <f>IF(Overview!$K$17='Internal Calcs'!$P$22,IF(AL2013="","",AL2013),IF(Overview!$K$17='Internal Calcs'!$P$23,IF(AL2013="","",AL2013),IF(ISNUMBER(A2013),IF(AL2013="",(IF(F2013="Short",G2013-H2013,H2013-G2013)*AZ2013-AX2013),(IF(F2013="Short",G2013-J2013,J2013-G2013)*AZ2013-AX2013)),"")))</f>
        <v/>
      </c>
      <c r="AP2013" s="359" t="str">
        <f>IF(Overview!$K$17='Internal Calcs'!$P$22,"",IF(Overview!$K$17='Internal Calcs'!$P$23,IF(AM2013="","",AM2013),IF(ISNUMBER(A2013),IF(AM2013="",(IF(F2013="Short",G2013-H2013,H2013-G2013)*AZ2013-AX2013),(IF(F2013="Short",G2013-L2013,L2013-G2013)*AZ2013-AX2013)),"")))</f>
        <v/>
      </c>
      <c r="AQ2013" s="176" t="str">
        <f t="shared" si="706"/>
        <v/>
      </c>
      <c r="AR2013" s="176" t="str">
        <f t="shared" si="707"/>
        <v/>
      </c>
      <c r="AS2013" s="176" t="str">
        <f t="shared" si="708"/>
        <v/>
      </c>
      <c r="AT2013" s="176" t="str">
        <f>IF(ISNUMBER(A2013),MAX($AS$2:AS2013)-AS2013,"")</f>
        <v/>
      </c>
      <c r="AU2013" s="177" t="str">
        <f t="shared" si="709"/>
        <v/>
      </c>
      <c r="AV2013" s="178" t="str">
        <f t="shared" si="710"/>
        <v/>
      </c>
      <c r="AW2013" s="178" t="str">
        <f t="shared" si="711"/>
        <v/>
      </c>
      <c r="AX2013" s="179" t="str">
        <f ca="1">IF(ISNUMBER($A2013),INDIRECT(CONCATENATE("'Instrument List'!B",(MATCH(E2013,'Instrument List'!A:A,0))-0)),"")</f>
        <v/>
      </c>
      <c r="AY2013" s="179" t="str">
        <f ca="1">IF(ISNUMBER($A2013),INDIRECT(CONCATENATE("'Instrument List'!D",(MATCH(E2013,'Instrument List'!A:A,0))-0)),"")</f>
        <v/>
      </c>
      <c r="AZ2013" s="179" t="str">
        <f ca="1">IF(ISNUMBER($A2013),INDIRECT(CONCATENATE("'Instrument List'!C",(MATCH(E2013,'Instrument List'!A:A,0))-0)),"")</f>
        <v/>
      </c>
      <c r="BA2013" s="180" t="str">
        <f ca="1">IF(ISNUMBER(A2013),INDIRECT(CONCATENATE("'Instrument List'!E",(MATCH(E2013,'Instrument List'!A:A,0))-0)),"")</f>
        <v/>
      </c>
      <c r="BB2013" s="181" t="str">
        <f t="shared" si="712"/>
        <v/>
      </c>
      <c r="BC2013" s="181" t="str">
        <f t="shared" si="713"/>
        <v/>
      </c>
      <c r="BD2013" s="181" t="str">
        <f ca="1">IF(ISNUMBER(A2013),INDIRECT(CONCATENATE("'Instrument List'!F",(MATCH(E2013,'Instrument List'!A:A,0))-0)),"")</f>
        <v/>
      </c>
    </row>
    <row r="2014" spans="1:56">
      <c r="A2014" s="223" t="str">
        <f t="shared" si="693"/>
        <v/>
      </c>
      <c r="B2014" s="224"/>
      <c r="C2014" s="225"/>
      <c r="D2014" s="182"/>
      <c r="E2014" s="182"/>
      <c r="F2014" s="182"/>
      <c r="G2014" s="203"/>
      <c r="H2014" s="218"/>
      <c r="I2014" s="213"/>
      <c r="J2014" s="207"/>
      <c r="K2014" s="213"/>
      <c r="L2014" s="207"/>
      <c r="M2014" s="213"/>
      <c r="N2014" s="207"/>
      <c r="O2014" s="183" t="str">
        <f t="shared" si="694"/>
        <v/>
      </c>
      <c r="P2014" s="184"/>
      <c r="Q2014" s="184"/>
      <c r="R2014" s="275"/>
      <c r="S2014" s="185" t="str">
        <f t="shared" si="695"/>
        <v/>
      </c>
      <c r="T2014" s="185" t="str">
        <f t="shared" si="696"/>
        <v/>
      </c>
      <c r="U2014" s="275"/>
      <c r="V2014" s="275"/>
      <c r="W2014" s="276" t="str">
        <f t="shared" si="697"/>
        <v/>
      </c>
      <c r="X2014" s="276" t="str">
        <f t="shared" si="698"/>
        <v/>
      </c>
      <c r="Y2014" s="276" t="str">
        <f t="shared" si="699"/>
        <v/>
      </c>
      <c r="Z2014" s="275"/>
      <c r="AA2014" s="184"/>
      <c r="AB2014" s="184"/>
      <c r="AC2014" s="185" t="str">
        <f t="shared" si="700"/>
        <v/>
      </c>
      <c r="AD2014" s="185" t="str">
        <f t="shared" si="701"/>
        <v/>
      </c>
      <c r="AE2014" s="186"/>
      <c r="AF2014" s="187" t="str">
        <f t="shared" si="702"/>
        <v/>
      </c>
      <c r="AG2014" s="182"/>
      <c r="AH2014" s="184"/>
      <c r="AI2014" s="184"/>
      <c r="AJ2014" s="182"/>
      <c r="AK2014" s="188" t="str">
        <f t="shared" si="703"/>
        <v/>
      </c>
      <c r="AL2014" s="188" t="str">
        <f t="shared" si="704"/>
        <v/>
      </c>
      <c r="AM2014" s="188" t="str">
        <f t="shared" si="705"/>
        <v/>
      </c>
      <c r="AN2014" s="359" t="str">
        <f>IF(Overview!$K$17='Internal Calcs'!$P$22,IF(AK2014="","",AK2014),IF(Overview!$K$17='Internal Calcs'!$P$23,IF(AK2014="","",AK2014),IF(ISNUMBER(A2014),(IF(F2014="Short",G2014-H2014,H2014-G2014)*AZ2014-AX2014),"")))</f>
        <v/>
      </c>
      <c r="AO2014" s="401" t="str">
        <f>IF(Overview!$K$17='Internal Calcs'!$P$22,IF(AL2014="","",AL2014),IF(Overview!$K$17='Internal Calcs'!$P$23,IF(AL2014="","",AL2014),IF(ISNUMBER(A2014),IF(AL2014="",(IF(F2014="Short",G2014-H2014,H2014-G2014)*AZ2014-AX2014),(IF(F2014="Short",G2014-J2014,J2014-G2014)*AZ2014-AX2014)),"")))</f>
        <v/>
      </c>
      <c r="AP2014" s="359" t="str">
        <f>IF(Overview!$K$17='Internal Calcs'!$P$22,"",IF(Overview!$K$17='Internal Calcs'!$P$23,IF(AM2014="","",AM2014),IF(ISNUMBER(A2014),IF(AM2014="",(IF(F2014="Short",G2014-H2014,H2014-G2014)*AZ2014-AX2014),(IF(F2014="Short",G2014-L2014,L2014-G2014)*AZ2014-AX2014)),"")))</f>
        <v/>
      </c>
      <c r="AQ2014" s="188" t="str">
        <f t="shared" si="706"/>
        <v/>
      </c>
      <c r="AR2014" s="188" t="str">
        <f t="shared" si="707"/>
        <v/>
      </c>
      <c r="AS2014" s="188" t="str">
        <f t="shared" si="708"/>
        <v/>
      </c>
      <c r="AT2014" s="188" t="str">
        <f>IF(ISNUMBER(A2014),MAX($AS$2:AS2014)-AS2014,"")</f>
        <v/>
      </c>
      <c r="AU2014" s="189" t="str">
        <f t="shared" si="709"/>
        <v/>
      </c>
      <c r="AV2014" s="190" t="str">
        <f t="shared" si="710"/>
        <v/>
      </c>
      <c r="AW2014" s="190" t="str">
        <f t="shared" si="711"/>
        <v/>
      </c>
      <c r="AX2014" s="191" t="str">
        <f ca="1">IF(ISNUMBER($A2014),INDIRECT(CONCATENATE("'Instrument List'!B",(MATCH(E2014,'Instrument List'!A:A,0))-0)),"")</f>
        <v/>
      </c>
      <c r="AY2014" s="191" t="str">
        <f ca="1">IF(ISNUMBER($A2014),INDIRECT(CONCATENATE("'Instrument List'!D",(MATCH(E2014,'Instrument List'!A:A,0))-0)),"")</f>
        <v/>
      </c>
      <c r="AZ2014" s="191" t="str">
        <f ca="1">IF(ISNUMBER($A2014),INDIRECT(CONCATENATE("'Instrument List'!C",(MATCH(E2014,'Instrument List'!A:A,0))-0)),"")</f>
        <v/>
      </c>
      <c r="BA2014" s="192" t="str">
        <f ca="1">IF(ISNUMBER(A2014),INDIRECT(CONCATENATE("'Instrument List'!E",(MATCH(E2014,'Instrument List'!A:A,0))-0)),"")</f>
        <v/>
      </c>
      <c r="BB2014" s="193" t="str">
        <f t="shared" si="712"/>
        <v/>
      </c>
      <c r="BC2014" s="193" t="str">
        <f t="shared" si="713"/>
        <v/>
      </c>
      <c r="BD2014" s="193" t="str">
        <f ca="1">IF(ISNUMBER(A2014),INDIRECT(CONCATENATE("'Instrument List'!F",(MATCH(E2014,'Instrument List'!A:A,0))-0)),"")</f>
        <v/>
      </c>
    </row>
    <row r="2015" spans="1:56">
      <c r="A2015" s="220" t="str">
        <f t="shared" si="693"/>
        <v/>
      </c>
      <c r="B2015" s="221"/>
      <c r="C2015" s="222"/>
      <c r="D2015" s="169"/>
      <c r="E2015" s="169"/>
      <c r="F2015" s="169"/>
      <c r="G2015" s="202"/>
      <c r="H2015" s="217"/>
      <c r="I2015" s="212"/>
      <c r="J2015" s="206"/>
      <c r="K2015" s="212"/>
      <c r="L2015" s="206"/>
      <c r="M2015" s="212"/>
      <c r="N2015" s="206"/>
      <c r="O2015" s="170" t="str">
        <f t="shared" si="694"/>
        <v/>
      </c>
      <c r="P2015" s="171"/>
      <c r="Q2015" s="171"/>
      <c r="R2015" s="171"/>
      <c r="S2015" s="172" t="str">
        <f t="shared" si="695"/>
        <v/>
      </c>
      <c r="T2015" s="172" t="str">
        <f t="shared" si="696"/>
        <v/>
      </c>
      <c r="U2015" s="171"/>
      <c r="V2015" s="171"/>
      <c r="W2015" s="173" t="str">
        <f t="shared" si="697"/>
        <v/>
      </c>
      <c r="X2015" s="173" t="str">
        <f t="shared" si="698"/>
        <v/>
      </c>
      <c r="Y2015" s="173" t="str">
        <f t="shared" si="699"/>
        <v/>
      </c>
      <c r="Z2015" s="171"/>
      <c r="AA2015" s="171"/>
      <c r="AB2015" s="171"/>
      <c r="AC2015" s="172" t="str">
        <f t="shared" si="700"/>
        <v/>
      </c>
      <c r="AD2015" s="172" t="str">
        <f t="shared" si="701"/>
        <v/>
      </c>
      <c r="AE2015" s="174"/>
      <c r="AF2015" s="175" t="str">
        <f t="shared" si="702"/>
        <v/>
      </c>
      <c r="AG2015" s="169"/>
      <c r="AH2015" s="171"/>
      <c r="AI2015" s="171"/>
      <c r="AJ2015" s="169"/>
      <c r="AK2015" s="176" t="str">
        <f t="shared" si="703"/>
        <v/>
      </c>
      <c r="AL2015" s="176" t="str">
        <f t="shared" si="704"/>
        <v/>
      </c>
      <c r="AM2015" s="176" t="str">
        <f t="shared" si="705"/>
        <v/>
      </c>
      <c r="AN2015" s="359" t="str">
        <f>IF(Overview!$K$17='Internal Calcs'!$P$22,IF(AK2015="","",AK2015),IF(Overview!$K$17='Internal Calcs'!$P$23,IF(AK2015="","",AK2015),IF(ISNUMBER(A2015),(IF(F2015="Short",G2015-H2015,H2015-G2015)*AZ2015-AX2015),"")))</f>
        <v/>
      </c>
      <c r="AO2015" s="401" t="str">
        <f>IF(Overview!$K$17='Internal Calcs'!$P$22,IF(AL2015="","",AL2015),IF(Overview!$K$17='Internal Calcs'!$P$23,IF(AL2015="","",AL2015),IF(ISNUMBER(A2015),IF(AL2015="",(IF(F2015="Short",G2015-H2015,H2015-G2015)*AZ2015-AX2015),(IF(F2015="Short",G2015-J2015,J2015-G2015)*AZ2015-AX2015)),"")))</f>
        <v/>
      </c>
      <c r="AP2015" s="359" t="str">
        <f>IF(Overview!$K$17='Internal Calcs'!$P$22,"",IF(Overview!$K$17='Internal Calcs'!$P$23,IF(AM2015="","",AM2015),IF(ISNUMBER(A2015),IF(AM2015="",(IF(F2015="Short",G2015-H2015,H2015-G2015)*AZ2015-AX2015),(IF(F2015="Short",G2015-L2015,L2015-G2015)*AZ2015-AX2015)),"")))</f>
        <v/>
      </c>
      <c r="AQ2015" s="176" t="str">
        <f t="shared" si="706"/>
        <v/>
      </c>
      <c r="AR2015" s="176" t="str">
        <f t="shared" si="707"/>
        <v/>
      </c>
      <c r="AS2015" s="176" t="str">
        <f t="shared" si="708"/>
        <v/>
      </c>
      <c r="AT2015" s="176" t="str">
        <f>IF(ISNUMBER(A2015),MAX($AS$2:AS2015)-AS2015,"")</f>
        <v/>
      </c>
      <c r="AU2015" s="177" t="str">
        <f t="shared" si="709"/>
        <v/>
      </c>
      <c r="AV2015" s="178" t="str">
        <f t="shared" si="710"/>
        <v/>
      </c>
      <c r="AW2015" s="178" t="str">
        <f t="shared" si="711"/>
        <v/>
      </c>
      <c r="AX2015" s="179" t="str">
        <f ca="1">IF(ISNUMBER($A2015),INDIRECT(CONCATENATE("'Instrument List'!B",(MATCH(E2015,'Instrument List'!A:A,0))-0)),"")</f>
        <v/>
      </c>
      <c r="AY2015" s="179" t="str">
        <f ca="1">IF(ISNUMBER($A2015),INDIRECT(CONCATENATE("'Instrument List'!D",(MATCH(E2015,'Instrument List'!A:A,0))-0)),"")</f>
        <v/>
      </c>
      <c r="AZ2015" s="179" t="str">
        <f ca="1">IF(ISNUMBER($A2015),INDIRECT(CONCATENATE("'Instrument List'!C",(MATCH(E2015,'Instrument List'!A:A,0))-0)),"")</f>
        <v/>
      </c>
      <c r="BA2015" s="180" t="str">
        <f ca="1">IF(ISNUMBER(A2015),INDIRECT(CONCATENATE("'Instrument List'!E",(MATCH(E2015,'Instrument List'!A:A,0))-0)),"")</f>
        <v/>
      </c>
      <c r="BB2015" s="181" t="str">
        <f t="shared" si="712"/>
        <v/>
      </c>
      <c r="BC2015" s="181" t="str">
        <f t="shared" si="713"/>
        <v/>
      </c>
      <c r="BD2015" s="181" t="str">
        <f ca="1">IF(ISNUMBER(A2015),INDIRECT(CONCATENATE("'Instrument List'!F",(MATCH(E2015,'Instrument List'!A:A,0))-0)),"")</f>
        <v/>
      </c>
    </row>
    <row r="2016" spans="1:56">
      <c r="A2016" s="223" t="str">
        <f t="shared" si="693"/>
        <v/>
      </c>
      <c r="B2016" s="224"/>
      <c r="C2016" s="225"/>
      <c r="D2016" s="182"/>
      <c r="E2016" s="182"/>
      <c r="F2016" s="182"/>
      <c r="G2016" s="203"/>
      <c r="H2016" s="218"/>
      <c r="I2016" s="213"/>
      <c r="J2016" s="207"/>
      <c r="K2016" s="213"/>
      <c r="L2016" s="207"/>
      <c r="M2016" s="213"/>
      <c r="N2016" s="207"/>
      <c r="O2016" s="183" t="str">
        <f t="shared" si="694"/>
        <v/>
      </c>
      <c r="P2016" s="184"/>
      <c r="Q2016" s="184"/>
      <c r="R2016" s="275"/>
      <c r="S2016" s="185" t="str">
        <f t="shared" si="695"/>
        <v/>
      </c>
      <c r="T2016" s="185" t="str">
        <f t="shared" si="696"/>
        <v/>
      </c>
      <c r="U2016" s="275"/>
      <c r="V2016" s="275"/>
      <c r="W2016" s="276" t="str">
        <f t="shared" si="697"/>
        <v/>
      </c>
      <c r="X2016" s="276" t="str">
        <f t="shared" si="698"/>
        <v/>
      </c>
      <c r="Y2016" s="276" t="str">
        <f t="shared" si="699"/>
        <v/>
      </c>
      <c r="Z2016" s="275"/>
      <c r="AA2016" s="184"/>
      <c r="AB2016" s="184"/>
      <c r="AC2016" s="185" t="str">
        <f t="shared" si="700"/>
        <v/>
      </c>
      <c r="AD2016" s="185" t="str">
        <f t="shared" si="701"/>
        <v/>
      </c>
      <c r="AE2016" s="186"/>
      <c r="AF2016" s="187" t="str">
        <f t="shared" si="702"/>
        <v/>
      </c>
      <c r="AG2016" s="182"/>
      <c r="AH2016" s="184"/>
      <c r="AI2016" s="184"/>
      <c r="AJ2016" s="182"/>
      <c r="AK2016" s="188" t="str">
        <f t="shared" si="703"/>
        <v/>
      </c>
      <c r="AL2016" s="188" t="str">
        <f t="shared" si="704"/>
        <v/>
      </c>
      <c r="AM2016" s="188" t="str">
        <f t="shared" si="705"/>
        <v/>
      </c>
      <c r="AN2016" s="359" t="str">
        <f>IF(Overview!$K$17='Internal Calcs'!$P$22,IF(AK2016="","",AK2016),IF(Overview!$K$17='Internal Calcs'!$P$23,IF(AK2016="","",AK2016),IF(ISNUMBER(A2016),(IF(F2016="Short",G2016-H2016,H2016-G2016)*AZ2016-AX2016),"")))</f>
        <v/>
      </c>
      <c r="AO2016" s="401" t="str">
        <f>IF(Overview!$K$17='Internal Calcs'!$P$22,IF(AL2016="","",AL2016),IF(Overview!$K$17='Internal Calcs'!$P$23,IF(AL2016="","",AL2016),IF(ISNUMBER(A2016),IF(AL2016="",(IF(F2016="Short",G2016-H2016,H2016-G2016)*AZ2016-AX2016),(IF(F2016="Short",G2016-J2016,J2016-G2016)*AZ2016-AX2016)),"")))</f>
        <v/>
      </c>
      <c r="AP2016" s="359" t="str">
        <f>IF(Overview!$K$17='Internal Calcs'!$P$22,"",IF(Overview!$K$17='Internal Calcs'!$P$23,IF(AM2016="","",AM2016),IF(ISNUMBER(A2016),IF(AM2016="",(IF(F2016="Short",G2016-H2016,H2016-G2016)*AZ2016-AX2016),(IF(F2016="Short",G2016-L2016,L2016-G2016)*AZ2016-AX2016)),"")))</f>
        <v/>
      </c>
      <c r="AQ2016" s="188" t="str">
        <f t="shared" si="706"/>
        <v/>
      </c>
      <c r="AR2016" s="188" t="str">
        <f t="shared" si="707"/>
        <v/>
      </c>
      <c r="AS2016" s="188" t="str">
        <f t="shared" si="708"/>
        <v/>
      </c>
      <c r="AT2016" s="188" t="str">
        <f>IF(ISNUMBER(A2016),MAX($AS$2:AS2016)-AS2016,"")</f>
        <v/>
      </c>
      <c r="AU2016" s="189" t="str">
        <f t="shared" si="709"/>
        <v/>
      </c>
      <c r="AV2016" s="190" t="str">
        <f t="shared" si="710"/>
        <v/>
      </c>
      <c r="AW2016" s="190" t="str">
        <f t="shared" si="711"/>
        <v/>
      </c>
      <c r="AX2016" s="191" t="str">
        <f ca="1">IF(ISNUMBER($A2016),INDIRECT(CONCATENATE("'Instrument List'!B",(MATCH(E2016,'Instrument List'!A:A,0))-0)),"")</f>
        <v/>
      </c>
      <c r="AY2016" s="191" t="str">
        <f ca="1">IF(ISNUMBER($A2016),INDIRECT(CONCATENATE("'Instrument List'!D",(MATCH(E2016,'Instrument List'!A:A,0))-0)),"")</f>
        <v/>
      </c>
      <c r="AZ2016" s="191" t="str">
        <f ca="1">IF(ISNUMBER($A2016),INDIRECT(CONCATENATE("'Instrument List'!C",(MATCH(E2016,'Instrument List'!A:A,0))-0)),"")</f>
        <v/>
      </c>
      <c r="BA2016" s="192" t="str">
        <f ca="1">IF(ISNUMBER(A2016),INDIRECT(CONCATENATE("'Instrument List'!E",(MATCH(E2016,'Instrument List'!A:A,0))-0)),"")</f>
        <v/>
      </c>
      <c r="BB2016" s="193" t="str">
        <f t="shared" si="712"/>
        <v/>
      </c>
      <c r="BC2016" s="193" t="str">
        <f t="shared" si="713"/>
        <v/>
      </c>
      <c r="BD2016" s="193" t="str">
        <f ca="1">IF(ISNUMBER(A2016),INDIRECT(CONCATENATE("'Instrument List'!F",(MATCH(E2016,'Instrument List'!A:A,0))-0)),"")</f>
        <v/>
      </c>
    </row>
    <row r="2017" spans="1:56">
      <c r="A2017" s="220" t="str">
        <f t="shared" si="693"/>
        <v/>
      </c>
      <c r="B2017" s="221"/>
      <c r="C2017" s="222"/>
      <c r="D2017" s="169"/>
      <c r="E2017" s="169"/>
      <c r="F2017" s="169"/>
      <c r="G2017" s="202"/>
      <c r="H2017" s="217"/>
      <c r="I2017" s="212"/>
      <c r="J2017" s="206"/>
      <c r="K2017" s="212"/>
      <c r="L2017" s="206"/>
      <c r="M2017" s="212"/>
      <c r="N2017" s="206"/>
      <c r="O2017" s="170" t="str">
        <f t="shared" si="694"/>
        <v/>
      </c>
      <c r="P2017" s="171"/>
      <c r="Q2017" s="171"/>
      <c r="R2017" s="171"/>
      <c r="S2017" s="172" t="str">
        <f t="shared" si="695"/>
        <v/>
      </c>
      <c r="T2017" s="172" t="str">
        <f t="shared" si="696"/>
        <v/>
      </c>
      <c r="U2017" s="171"/>
      <c r="V2017" s="171"/>
      <c r="W2017" s="173" t="str">
        <f t="shared" si="697"/>
        <v/>
      </c>
      <c r="X2017" s="173" t="str">
        <f t="shared" si="698"/>
        <v/>
      </c>
      <c r="Y2017" s="173" t="str">
        <f t="shared" si="699"/>
        <v/>
      </c>
      <c r="Z2017" s="171"/>
      <c r="AA2017" s="171"/>
      <c r="AB2017" s="171"/>
      <c r="AC2017" s="172" t="str">
        <f t="shared" si="700"/>
        <v/>
      </c>
      <c r="AD2017" s="172" t="str">
        <f t="shared" si="701"/>
        <v/>
      </c>
      <c r="AE2017" s="174"/>
      <c r="AF2017" s="175" t="str">
        <f t="shared" si="702"/>
        <v/>
      </c>
      <c r="AG2017" s="169"/>
      <c r="AH2017" s="171"/>
      <c r="AI2017" s="171"/>
      <c r="AJ2017" s="169"/>
      <c r="AK2017" s="176" t="str">
        <f t="shared" si="703"/>
        <v/>
      </c>
      <c r="AL2017" s="176" t="str">
        <f t="shared" si="704"/>
        <v/>
      </c>
      <c r="AM2017" s="176" t="str">
        <f t="shared" si="705"/>
        <v/>
      </c>
      <c r="AN2017" s="359" t="str">
        <f>IF(Overview!$K$17='Internal Calcs'!$P$22,IF(AK2017="","",AK2017),IF(Overview!$K$17='Internal Calcs'!$P$23,IF(AK2017="","",AK2017),IF(ISNUMBER(A2017),(IF(F2017="Short",G2017-H2017,H2017-G2017)*AZ2017-AX2017),"")))</f>
        <v/>
      </c>
      <c r="AO2017" s="401" t="str">
        <f>IF(Overview!$K$17='Internal Calcs'!$P$22,IF(AL2017="","",AL2017),IF(Overview!$K$17='Internal Calcs'!$P$23,IF(AL2017="","",AL2017),IF(ISNUMBER(A2017),IF(AL2017="",(IF(F2017="Short",G2017-H2017,H2017-G2017)*AZ2017-AX2017),(IF(F2017="Short",G2017-J2017,J2017-G2017)*AZ2017-AX2017)),"")))</f>
        <v/>
      </c>
      <c r="AP2017" s="359" t="str">
        <f>IF(Overview!$K$17='Internal Calcs'!$P$22,"",IF(Overview!$K$17='Internal Calcs'!$P$23,IF(AM2017="","",AM2017),IF(ISNUMBER(A2017),IF(AM2017="",(IF(F2017="Short",G2017-H2017,H2017-G2017)*AZ2017-AX2017),(IF(F2017="Short",G2017-L2017,L2017-G2017)*AZ2017-AX2017)),"")))</f>
        <v/>
      </c>
      <c r="AQ2017" s="176" t="str">
        <f t="shared" si="706"/>
        <v/>
      </c>
      <c r="AR2017" s="176" t="str">
        <f t="shared" si="707"/>
        <v/>
      </c>
      <c r="AS2017" s="176" t="str">
        <f t="shared" si="708"/>
        <v/>
      </c>
      <c r="AT2017" s="176" t="str">
        <f>IF(ISNUMBER(A2017),MAX($AS$2:AS2017)-AS2017,"")</f>
        <v/>
      </c>
      <c r="AU2017" s="177" t="str">
        <f t="shared" si="709"/>
        <v/>
      </c>
      <c r="AV2017" s="178" t="str">
        <f t="shared" si="710"/>
        <v/>
      </c>
      <c r="AW2017" s="178" t="str">
        <f t="shared" si="711"/>
        <v/>
      </c>
      <c r="AX2017" s="179" t="str">
        <f ca="1">IF(ISNUMBER($A2017),INDIRECT(CONCATENATE("'Instrument List'!B",(MATCH(E2017,'Instrument List'!A:A,0))-0)),"")</f>
        <v/>
      </c>
      <c r="AY2017" s="179" t="str">
        <f ca="1">IF(ISNUMBER($A2017),INDIRECT(CONCATENATE("'Instrument List'!D",(MATCH(E2017,'Instrument List'!A:A,0))-0)),"")</f>
        <v/>
      </c>
      <c r="AZ2017" s="179" t="str">
        <f ca="1">IF(ISNUMBER($A2017),INDIRECT(CONCATENATE("'Instrument List'!C",(MATCH(E2017,'Instrument List'!A:A,0))-0)),"")</f>
        <v/>
      </c>
      <c r="BA2017" s="180" t="str">
        <f ca="1">IF(ISNUMBER(A2017),INDIRECT(CONCATENATE("'Instrument List'!E",(MATCH(E2017,'Instrument List'!A:A,0))-0)),"")</f>
        <v/>
      </c>
      <c r="BB2017" s="181" t="str">
        <f t="shared" si="712"/>
        <v/>
      </c>
      <c r="BC2017" s="181" t="str">
        <f t="shared" si="713"/>
        <v/>
      </c>
      <c r="BD2017" s="181" t="str">
        <f ca="1">IF(ISNUMBER(A2017),INDIRECT(CONCATENATE("'Instrument List'!F",(MATCH(E2017,'Instrument List'!A:A,0))-0)),"")</f>
        <v/>
      </c>
    </row>
    <row r="2018" spans="1:56">
      <c r="A2018" s="223" t="str">
        <f t="shared" si="693"/>
        <v/>
      </c>
      <c r="B2018" s="224"/>
      <c r="C2018" s="225"/>
      <c r="D2018" s="182"/>
      <c r="E2018" s="182"/>
      <c r="F2018" s="182"/>
      <c r="G2018" s="203"/>
      <c r="H2018" s="218"/>
      <c r="I2018" s="213"/>
      <c r="J2018" s="207"/>
      <c r="K2018" s="213"/>
      <c r="L2018" s="207"/>
      <c r="M2018" s="213"/>
      <c r="N2018" s="207"/>
      <c r="O2018" s="183" t="str">
        <f t="shared" si="694"/>
        <v/>
      </c>
      <c r="P2018" s="184"/>
      <c r="Q2018" s="184"/>
      <c r="R2018" s="275"/>
      <c r="S2018" s="185" t="str">
        <f t="shared" si="695"/>
        <v/>
      </c>
      <c r="T2018" s="185" t="str">
        <f t="shared" si="696"/>
        <v/>
      </c>
      <c r="U2018" s="275"/>
      <c r="V2018" s="275"/>
      <c r="W2018" s="276" t="str">
        <f t="shared" si="697"/>
        <v/>
      </c>
      <c r="X2018" s="276" t="str">
        <f t="shared" si="698"/>
        <v/>
      </c>
      <c r="Y2018" s="276" t="str">
        <f t="shared" si="699"/>
        <v/>
      </c>
      <c r="Z2018" s="275"/>
      <c r="AA2018" s="184"/>
      <c r="AB2018" s="184"/>
      <c r="AC2018" s="185" t="str">
        <f t="shared" si="700"/>
        <v/>
      </c>
      <c r="AD2018" s="185" t="str">
        <f t="shared" si="701"/>
        <v/>
      </c>
      <c r="AE2018" s="186"/>
      <c r="AF2018" s="187" t="str">
        <f t="shared" si="702"/>
        <v/>
      </c>
      <c r="AG2018" s="182"/>
      <c r="AH2018" s="184"/>
      <c r="AI2018" s="184"/>
      <c r="AJ2018" s="182"/>
      <c r="AK2018" s="188" t="str">
        <f t="shared" si="703"/>
        <v/>
      </c>
      <c r="AL2018" s="188" t="str">
        <f t="shared" si="704"/>
        <v/>
      </c>
      <c r="AM2018" s="188" t="str">
        <f t="shared" si="705"/>
        <v/>
      </c>
      <c r="AN2018" s="359" t="str">
        <f>IF(Overview!$K$17='Internal Calcs'!$P$22,IF(AK2018="","",AK2018),IF(Overview!$K$17='Internal Calcs'!$P$23,IF(AK2018="","",AK2018),IF(ISNUMBER(A2018),(IF(F2018="Short",G2018-H2018,H2018-G2018)*AZ2018-AX2018),"")))</f>
        <v/>
      </c>
      <c r="AO2018" s="401" t="str">
        <f>IF(Overview!$K$17='Internal Calcs'!$P$22,IF(AL2018="","",AL2018),IF(Overview!$K$17='Internal Calcs'!$P$23,IF(AL2018="","",AL2018),IF(ISNUMBER(A2018),IF(AL2018="",(IF(F2018="Short",G2018-H2018,H2018-G2018)*AZ2018-AX2018),(IF(F2018="Short",G2018-J2018,J2018-G2018)*AZ2018-AX2018)),"")))</f>
        <v/>
      </c>
      <c r="AP2018" s="359" t="str">
        <f>IF(Overview!$K$17='Internal Calcs'!$P$22,"",IF(Overview!$K$17='Internal Calcs'!$P$23,IF(AM2018="","",AM2018),IF(ISNUMBER(A2018),IF(AM2018="",(IF(F2018="Short",G2018-H2018,H2018-G2018)*AZ2018-AX2018),(IF(F2018="Short",G2018-L2018,L2018-G2018)*AZ2018-AX2018)),"")))</f>
        <v/>
      </c>
      <c r="AQ2018" s="188" t="str">
        <f t="shared" si="706"/>
        <v/>
      </c>
      <c r="AR2018" s="188" t="str">
        <f t="shared" si="707"/>
        <v/>
      </c>
      <c r="AS2018" s="188" t="str">
        <f t="shared" si="708"/>
        <v/>
      </c>
      <c r="AT2018" s="188" t="str">
        <f>IF(ISNUMBER(A2018),MAX($AS$2:AS2018)-AS2018,"")</f>
        <v/>
      </c>
      <c r="AU2018" s="189" t="str">
        <f t="shared" si="709"/>
        <v/>
      </c>
      <c r="AV2018" s="190" t="str">
        <f t="shared" si="710"/>
        <v/>
      </c>
      <c r="AW2018" s="190" t="str">
        <f t="shared" si="711"/>
        <v/>
      </c>
      <c r="AX2018" s="191" t="str">
        <f ca="1">IF(ISNUMBER($A2018),INDIRECT(CONCATENATE("'Instrument List'!B",(MATCH(E2018,'Instrument List'!A:A,0))-0)),"")</f>
        <v/>
      </c>
      <c r="AY2018" s="191" t="str">
        <f ca="1">IF(ISNUMBER($A2018),INDIRECT(CONCATENATE("'Instrument List'!D",(MATCH(E2018,'Instrument List'!A:A,0))-0)),"")</f>
        <v/>
      </c>
      <c r="AZ2018" s="191" t="str">
        <f ca="1">IF(ISNUMBER($A2018),INDIRECT(CONCATENATE("'Instrument List'!C",(MATCH(E2018,'Instrument List'!A:A,0))-0)),"")</f>
        <v/>
      </c>
      <c r="BA2018" s="192" t="str">
        <f ca="1">IF(ISNUMBER(A2018),INDIRECT(CONCATENATE("'Instrument List'!E",(MATCH(E2018,'Instrument List'!A:A,0))-0)),"")</f>
        <v/>
      </c>
      <c r="BB2018" s="193" t="str">
        <f t="shared" si="712"/>
        <v/>
      </c>
      <c r="BC2018" s="193" t="str">
        <f t="shared" si="713"/>
        <v/>
      </c>
      <c r="BD2018" s="193" t="str">
        <f ca="1">IF(ISNUMBER(A2018),INDIRECT(CONCATENATE("'Instrument List'!F",(MATCH(E2018,'Instrument List'!A:A,0))-0)),"")</f>
        <v/>
      </c>
    </row>
    <row r="2019" spans="1:56">
      <c r="A2019" s="220" t="str">
        <f t="shared" si="693"/>
        <v/>
      </c>
      <c r="B2019" s="221"/>
      <c r="C2019" s="222"/>
      <c r="D2019" s="169"/>
      <c r="E2019" s="169"/>
      <c r="F2019" s="169"/>
      <c r="G2019" s="202"/>
      <c r="H2019" s="217"/>
      <c r="I2019" s="212"/>
      <c r="J2019" s="206"/>
      <c r="K2019" s="212"/>
      <c r="L2019" s="206"/>
      <c r="M2019" s="212"/>
      <c r="N2019" s="206"/>
      <c r="O2019" s="170" t="str">
        <f t="shared" si="694"/>
        <v/>
      </c>
      <c r="P2019" s="171"/>
      <c r="Q2019" s="171"/>
      <c r="R2019" s="171"/>
      <c r="S2019" s="172" t="str">
        <f t="shared" si="695"/>
        <v/>
      </c>
      <c r="T2019" s="172" t="str">
        <f t="shared" si="696"/>
        <v/>
      </c>
      <c r="U2019" s="171"/>
      <c r="V2019" s="171"/>
      <c r="W2019" s="173" t="str">
        <f t="shared" si="697"/>
        <v/>
      </c>
      <c r="X2019" s="173" t="str">
        <f t="shared" si="698"/>
        <v/>
      </c>
      <c r="Y2019" s="173" t="str">
        <f t="shared" si="699"/>
        <v/>
      </c>
      <c r="Z2019" s="171"/>
      <c r="AA2019" s="171"/>
      <c r="AB2019" s="171"/>
      <c r="AC2019" s="172" t="str">
        <f t="shared" si="700"/>
        <v/>
      </c>
      <c r="AD2019" s="172" t="str">
        <f t="shared" si="701"/>
        <v/>
      </c>
      <c r="AE2019" s="174"/>
      <c r="AF2019" s="175" t="str">
        <f t="shared" si="702"/>
        <v/>
      </c>
      <c r="AG2019" s="169"/>
      <c r="AH2019" s="171"/>
      <c r="AI2019" s="171"/>
      <c r="AJ2019" s="169"/>
      <c r="AK2019" s="176" t="str">
        <f t="shared" si="703"/>
        <v/>
      </c>
      <c r="AL2019" s="176" t="str">
        <f t="shared" si="704"/>
        <v/>
      </c>
      <c r="AM2019" s="176" t="str">
        <f t="shared" si="705"/>
        <v/>
      </c>
      <c r="AN2019" s="359" t="str">
        <f>IF(Overview!$K$17='Internal Calcs'!$P$22,IF(AK2019="","",AK2019),IF(Overview!$K$17='Internal Calcs'!$P$23,IF(AK2019="","",AK2019),IF(ISNUMBER(A2019),(IF(F2019="Short",G2019-H2019,H2019-G2019)*AZ2019-AX2019),"")))</f>
        <v/>
      </c>
      <c r="AO2019" s="401" t="str">
        <f>IF(Overview!$K$17='Internal Calcs'!$P$22,IF(AL2019="","",AL2019),IF(Overview!$K$17='Internal Calcs'!$P$23,IF(AL2019="","",AL2019),IF(ISNUMBER(A2019),IF(AL2019="",(IF(F2019="Short",G2019-H2019,H2019-G2019)*AZ2019-AX2019),(IF(F2019="Short",G2019-J2019,J2019-G2019)*AZ2019-AX2019)),"")))</f>
        <v/>
      </c>
      <c r="AP2019" s="359" t="str">
        <f>IF(Overview!$K$17='Internal Calcs'!$P$22,"",IF(Overview!$K$17='Internal Calcs'!$P$23,IF(AM2019="","",AM2019),IF(ISNUMBER(A2019),IF(AM2019="",(IF(F2019="Short",G2019-H2019,H2019-G2019)*AZ2019-AX2019),(IF(F2019="Short",G2019-L2019,L2019-G2019)*AZ2019-AX2019)),"")))</f>
        <v/>
      </c>
      <c r="AQ2019" s="176" t="str">
        <f t="shared" si="706"/>
        <v/>
      </c>
      <c r="AR2019" s="176" t="str">
        <f t="shared" si="707"/>
        <v/>
      </c>
      <c r="AS2019" s="176" t="str">
        <f t="shared" si="708"/>
        <v/>
      </c>
      <c r="AT2019" s="176" t="str">
        <f>IF(ISNUMBER(A2019),MAX($AS$2:AS2019)-AS2019,"")</f>
        <v/>
      </c>
      <c r="AU2019" s="177" t="str">
        <f t="shared" si="709"/>
        <v/>
      </c>
      <c r="AV2019" s="178" t="str">
        <f t="shared" si="710"/>
        <v/>
      </c>
      <c r="AW2019" s="178" t="str">
        <f t="shared" si="711"/>
        <v/>
      </c>
      <c r="AX2019" s="179" t="str">
        <f ca="1">IF(ISNUMBER($A2019),INDIRECT(CONCATENATE("'Instrument List'!B",(MATCH(E2019,'Instrument List'!A:A,0))-0)),"")</f>
        <v/>
      </c>
      <c r="AY2019" s="179" t="str">
        <f ca="1">IF(ISNUMBER($A2019),INDIRECT(CONCATENATE("'Instrument List'!D",(MATCH(E2019,'Instrument List'!A:A,0))-0)),"")</f>
        <v/>
      </c>
      <c r="AZ2019" s="179" t="str">
        <f ca="1">IF(ISNUMBER($A2019),INDIRECT(CONCATENATE("'Instrument List'!C",(MATCH(E2019,'Instrument List'!A:A,0))-0)),"")</f>
        <v/>
      </c>
      <c r="BA2019" s="180" t="str">
        <f ca="1">IF(ISNUMBER(A2019),INDIRECT(CONCATENATE("'Instrument List'!E",(MATCH(E2019,'Instrument List'!A:A,0))-0)),"")</f>
        <v/>
      </c>
      <c r="BB2019" s="181" t="str">
        <f t="shared" si="712"/>
        <v/>
      </c>
      <c r="BC2019" s="181" t="str">
        <f t="shared" si="713"/>
        <v/>
      </c>
      <c r="BD2019" s="181" t="str">
        <f ca="1">IF(ISNUMBER(A2019),INDIRECT(CONCATENATE("'Instrument List'!F",(MATCH(E2019,'Instrument List'!A:A,0))-0)),"")</f>
        <v/>
      </c>
    </row>
    <row r="2020" spans="1:56">
      <c r="A2020" s="223" t="str">
        <f t="shared" si="693"/>
        <v/>
      </c>
      <c r="B2020" s="224"/>
      <c r="C2020" s="225"/>
      <c r="D2020" s="182"/>
      <c r="E2020" s="182"/>
      <c r="F2020" s="182"/>
      <c r="G2020" s="203"/>
      <c r="H2020" s="218"/>
      <c r="I2020" s="213"/>
      <c r="J2020" s="207"/>
      <c r="K2020" s="213"/>
      <c r="L2020" s="207"/>
      <c r="M2020" s="213"/>
      <c r="N2020" s="207"/>
      <c r="O2020" s="183" t="str">
        <f t="shared" si="694"/>
        <v/>
      </c>
      <c r="P2020" s="184"/>
      <c r="Q2020" s="184"/>
      <c r="R2020" s="275"/>
      <c r="S2020" s="185" t="str">
        <f t="shared" si="695"/>
        <v/>
      </c>
      <c r="T2020" s="185" t="str">
        <f t="shared" si="696"/>
        <v/>
      </c>
      <c r="U2020" s="275"/>
      <c r="V2020" s="275"/>
      <c r="W2020" s="276" t="str">
        <f t="shared" si="697"/>
        <v/>
      </c>
      <c r="X2020" s="276" t="str">
        <f t="shared" si="698"/>
        <v/>
      </c>
      <c r="Y2020" s="276" t="str">
        <f t="shared" si="699"/>
        <v/>
      </c>
      <c r="Z2020" s="275"/>
      <c r="AA2020" s="184"/>
      <c r="AB2020" s="184"/>
      <c r="AC2020" s="185" t="str">
        <f t="shared" si="700"/>
        <v/>
      </c>
      <c r="AD2020" s="185" t="str">
        <f t="shared" si="701"/>
        <v/>
      </c>
      <c r="AE2020" s="186"/>
      <c r="AF2020" s="187" t="str">
        <f t="shared" si="702"/>
        <v/>
      </c>
      <c r="AG2020" s="182"/>
      <c r="AH2020" s="184"/>
      <c r="AI2020" s="184"/>
      <c r="AJ2020" s="182"/>
      <c r="AK2020" s="188" t="str">
        <f t="shared" si="703"/>
        <v/>
      </c>
      <c r="AL2020" s="188" t="str">
        <f t="shared" si="704"/>
        <v/>
      </c>
      <c r="AM2020" s="188" t="str">
        <f t="shared" si="705"/>
        <v/>
      </c>
      <c r="AN2020" s="359" t="str">
        <f>IF(Overview!$K$17='Internal Calcs'!$P$22,IF(AK2020="","",AK2020),IF(Overview!$K$17='Internal Calcs'!$P$23,IF(AK2020="","",AK2020),IF(ISNUMBER(A2020),(IF(F2020="Short",G2020-H2020,H2020-G2020)*AZ2020-AX2020),"")))</f>
        <v/>
      </c>
      <c r="AO2020" s="401" t="str">
        <f>IF(Overview!$K$17='Internal Calcs'!$P$22,IF(AL2020="","",AL2020),IF(Overview!$K$17='Internal Calcs'!$P$23,IF(AL2020="","",AL2020),IF(ISNUMBER(A2020),IF(AL2020="",(IF(F2020="Short",G2020-H2020,H2020-G2020)*AZ2020-AX2020),(IF(F2020="Short",G2020-J2020,J2020-G2020)*AZ2020-AX2020)),"")))</f>
        <v/>
      </c>
      <c r="AP2020" s="359" t="str">
        <f>IF(Overview!$K$17='Internal Calcs'!$P$22,"",IF(Overview!$K$17='Internal Calcs'!$P$23,IF(AM2020="","",AM2020),IF(ISNUMBER(A2020),IF(AM2020="",(IF(F2020="Short",G2020-H2020,H2020-G2020)*AZ2020-AX2020),(IF(F2020="Short",G2020-L2020,L2020-G2020)*AZ2020-AX2020)),"")))</f>
        <v/>
      </c>
      <c r="AQ2020" s="188" t="str">
        <f t="shared" si="706"/>
        <v/>
      </c>
      <c r="AR2020" s="188" t="str">
        <f t="shared" si="707"/>
        <v/>
      </c>
      <c r="AS2020" s="188" t="str">
        <f t="shared" si="708"/>
        <v/>
      </c>
      <c r="AT2020" s="188" t="str">
        <f>IF(ISNUMBER(A2020),MAX($AS$2:AS2020)-AS2020,"")</f>
        <v/>
      </c>
      <c r="AU2020" s="189" t="str">
        <f t="shared" si="709"/>
        <v/>
      </c>
      <c r="AV2020" s="190" t="str">
        <f t="shared" si="710"/>
        <v/>
      </c>
      <c r="AW2020" s="190" t="str">
        <f t="shared" si="711"/>
        <v/>
      </c>
      <c r="AX2020" s="191" t="str">
        <f ca="1">IF(ISNUMBER($A2020),INDIRECT(CONCATENATE("'Instrument List'!B",(MATCH(E2020,'Instrument List'!A:A,0))-0)),"")</f>
        <v/>
      </c>
      <c r="AY2020" s="191" t="str">
        <f ca="1">IF(ISNUMBER($A2020),INDIRECT(CONCATENATE("'Instrument List'!D",(MATCH(E2020,'Instrument List'!A:A,0))-0)),"")</f>
        <v/>
      </c>
      <c r="AZ2020" s="191" t="str">
        <f ca="1">IF(ISNUMBER($A2020),INDIRECT(CONCATENATE("'Instrument List'!C",(MATCH(E2020,'Instrument List'!A:A,0))-0)),"")</f>
        <v/>
      </c>
      <c r="BA2020" s="192" t="str">
        <f ca="1">IF(ISNUMBER(A2020),INDIRECT(CONCATENATE("'Instrument List'!E",(MATCH(E2020,'Instrument List'!A:A,0))-0)),"")</f>
        <v/>
      </c>
      <c r="BB2020" s="193" t="str">
        <f t="shared" si="712"/>
        <v/>
      </c>
      <c r="BC2020" s="193" t="str">
        <f t="shared" si="713"/>
        <v/>
      </c>
      <c r="BD2020" s="193" t="str">
        <f ca="1">IF(ISNUMBER(A2020),INDIRECT(CONCATENATE("'Instrument List'!F",(MATCH(E2020,'Instrument List'!A:A,0))-0)),"")</f>
        <v/>
      </c>
    </row>
    <row r="2021" spans="1:56">
      <c r="A2021" s="220" t="str">
        <f t="shared" si="693"/>
        <v/>
      </c>
      <c r="B2021" s="221"/>
      <c r="C2021" s="222"/>
      <c r="D2021" s="169"/>
      <c r="E2021" s="169"/>
      <c r="F2021" s="169"/>
      <c r="G2021" s="202"/>
      <c r="H2021" s="217"/>
      <c r="I2021" s="212"/>
      <c r="J2021" s="206"/>
      <c r="K2021" s="212"/>
      <c r="L2021" s="206"/>
      <c r="M2021" s="212"/>
      <c r="N2021" s="206"/>
      <c r="O2021" s="170" t="str">
        <f t="shared" si="694"/>
        <v/>
      </c>
      <c r="P2021" s="171"/>
      <c r="Q2021" s="171"/>
      <c r="R2021" s="171"/>
      <c r="S2021" s="172" t="str">
        <f t="shared" si="695"/>
        <v/>
      </c>
      <c r="T2021" s="172" t="str">
        <f t="shared" si="696"/>
        <v/>
      </c>
      <c r="U2021" s="171"/>
      <c r="V2021" s="171"/>
      <c r="W2021" s="173" t="str">
        <f t="shared" si="697"/>
        <v/>
      </c>
      <c r="X2021" s="173" t="str">
        <f t="shared" si="698"/>
        <v/>
      </c>
      <c r="Y2021" s="173" t="str">
        <f t="shared" si="699"/>
        <v/>
      </c>
      <c r="Z2021" s="171"/>
      <c r="AA2021" s="171"/>
      <c r="AB2021" s="171"/>
      <c r="AC2021" s="172" t="str">
        <f t="shared" si="700"/>
        <v/>
      </c>
      <c r="AD2021" s="172" t="str">
        <f t="shared" si="701"/>
        <v/>
      </c>
      <c r="AE2021" s="174"/>
      <c r="AF2021" s="175" t="str">
        <f t="shared" si="702"/>
        <v/>
      </c>
      <c r="AG2021" s="169"/>
      <c r="AH2021" s="171"/>
      <c r="AI2021" s="171"/>
      <c r="AJ2021" s="169"/>
      <c r="AK2021" s="176" t="str">
        <f t="shared" si="703"/>
        <v/>
      </c>
      <c r="AL2021" s="176" t="str">
        <f t="shared" si="704"/>
        <v/>
      </c>
      <c r="AM2021" s="176" t="str">
        <f t="shared" si="705"/>
        <v/>
      </c>
      <c r="AN2021" s="359" t="str">
        <f>IF(Overview!$K$17='Internal Calcs'!$P$22,IF(AK2021="","",AK2021),IF(Overview!$K$17='Internal Calcs'!$P$23,IF(AK2021="","",AK2021),IF(ISNUMBER(A2021),(IF(F2021="Short",G2021-H2021,H2021-G2021)*AZ2021-AX2021),"")))</f>
        <v/>
      </c>
      <c r="AO2021" s="401" t="str">
        <f>IF(Overview!$K$17='Internal Calcs'!$P$22,IF(AL2021="","",AL2021),IF(Overview!$K$17='Internal Calcs'!$P$23,IF(AL2021="","",AL2021),IF(ISNUMBER(A2021),IF(AL2021="",(IF(F2021="Short",G2021-H2021,H2021-G2021)*AZ2021-AX2021),(IF(F2021="Short",G2021-J2021,J2021-G2021)*AZ2021-AX2021)),"")))</f>
        <v/>
      </c>
      <c r="AP2021" s="359" t="str">
        <f>IF(Overview!$K$17='Internal Calcs'!$P$22,"",IF(Overview!$K$17='Internal Calcs'!$P$23,IF(AM2021="","",AM2021),IF(ISNUMBER(A2021),IF(AM2021="",(IF(F2021="Short",G2021-H2021,H2021-G2021)*AZ2021-AX2021),(IF(F2021="Short",G2021-L2021,L2021-G2021)*AZ2021-AX2021)),"")))</f>
        <v/>
      </c>
      <c r="AQ2021" s="176" t="str">
        <f t="shared" si="706"/>
        <v/>
      </c>
      <c r="AR2021" s="176" t="str">
        <f t="shared" si="707"/>
        <v/>
      </c>
      <c r="AS2021" s="176" t="str">
        <f t="shared" si="708"/>
        <v/>
      </c>
      <c r="AT2021" s="176" t="str">
        <f>IF(ISNUMBER(A2021),MAX($AS$2:AS2021)-AS2021,"")</f>
        <v/>
      </c>
      <c r="AU2021" s="177" t="str">
        <f t="shared" si="709"/>
        <v/>
      </c>
      <c r="AV2021" s="178" t="str">
        <f t="shared" si="710"/>
        <v/>
      </c>
      <c r="AW2021" s="178" t="str">
        <f t="shared" si="711"/>
        <v/>
      </c>
      <c r="AX2021" s="179" t="str">
        <f ca="1">IF(ISNUMBER($A2021),INDIRECT(CONCATENATE("'Instrument List'!B",(MATCH(E2021,'Instrument List'!A:A,0))-0)),"")</f>
        <v/>
      </c>
      <c r="AY2021" s="179" t="str">
        <f ca="1">IF(ISNUMBER($A2021),INDIRECT(CONCATENATE("'Instrument List'!D",(MATCH(E2021,'Instrument List'!A:A,0))-0)),"")</f>
        <v/>
      </c>
      <c r="AZ2021" s="179" t="str">
        <f ca="1">IF(ISNUMBER($A2021),INDIRECT(CONCATENATE("'Instrument List'!C",(MATCH(E2021,'Instrument List'!A:A,0))-0)),"")</f>
        <v/>
      </c>
      <c r="BA2021" s="180" t="str">
        <f ca="1">IF(ISNUMBER(A2021),INDIRECT(CONCATENATE("'Instrument List'!E",(MATCH(E2021,'Instrument List'!A:A,0))-0)),"")</f>
        <v/>
      </c>
      <c r="BB2021" s="181" t="str">
        <f t="shared" si="712"/>
        <v/>
      </c>
      <c r="BC2021" s="181" t="str">
        <f t="shared" si="713"/>
        <v/>
      </c>
      <c r="BD2021" s="181" t="str">
        <f ca="1">IF(ISNUMBER(A2021),INDIRECT(CONCATENATE("'Instrument List'!F",(MATCH(E2021,'Instrument List'!A:A,0))-0)),"")</f>
        <v/>
      </c>
    </row>
    <row r="2022" spans="1:56">
      <c r="A2022" s="223" t="str">
        <f t="shared" si="693"/>
        <v/>
      </c>
      <c r="B2022" s="224"/>
      <c r="C2022" s="225"/>
      <c r="D2022" s="182"/>
      <c r="E2022" s="182"/>
      <c r="F2022" s="182"/>
      <c r="G2022" s="203"/>
      <c r="H2022" s="218"/>
      <c r="I2022" s="213"/>
      <c r="J2022" s="207"/>
      <c r="K2022" s="213"/>
      <c r="L2022" s="207"/>
      <c r="M2022" s="213"/>
      <c r="N2022" s="207"/>
      <c r="O2022" s="183" t="str">
        <f t="shared" si="694"/>
        <v/>
      </c>
      <c r="P2022" s="184"/>
      <c r="Q2022" s="184"/>
      <c r="R2022" s="275"/>
      <c r="S2022" s="185" t="str">
        <f t="shared" si="695"/>
        <v/>
      </c>
      <c r="T2022" s="185" t="str">
        <f t="shared" si="696"/>
        <v/>
      </c>
      <c r="U2022" s="275"/>
      <c r="V2022" s="275"/>
      <c r="W2022" s="276" t="str">
        <f t="shared" si="697"/>
        <v/>
      </c>
      <c r="X2022" s="276" t="str">
        <f t="shared" si="698"/>
        <v/>
      </c>
      <c r="Y2022" s="276" t="str">
        <f t="shared" si="699"/>
        <v/>
      </c>
      <c r="Z2022" s="275"/>
      <c r="AA2022" s="184"/>
      <c r="AB2022" s="184"/>
      <c r="AC2022" s="185" t="str">
        <f t="shared" si="700"/>
        <v/>
      </c>
      <c r="AD2022" s="185" t="str">
        <f t="shared" si="701"/>
        <v/>
      </c>
      <c r="AE2022" s="186"/>
      <c r="AF2022" s="187" t="str">
        <f t="shared" si="702"/>
        <v/>
      </c>
      <c r="AG2022" s="182"/>
      <c r="AH2022" s="184"/>
      <c r="AI2022" s="184"/>
      <c r="AJ2022" s="182"/>
      <c r="AK2022" s="188" t="str">
        <f t="shared" si="703"/>
        <v/>
      </c>
      <c r="AL2022" s="188" t="str">
        <f t="shared" si="704"/>
        <v/>
      </c>
      <c r="AM2022" s="188" t="str">
        <f t="shared" si="705"/>
        <v/>
      </c>
      <c r="AN2022" s="359" t="str">
        <f>IF(Overview!$K$17='Internal Calcs'!$P$22,IF(AK2022="","",AK2022),IF(Overview!$K$17='Internal Calcs'!$P$23,IF(AK2022="","",AK2022),IF(ISNUMBER(A2022),(IF(F2022="Short",G2022-H2022,H2022-G2022)*AZ2022-AX2022),"")))</f>
        <v/>
      </c>
      <c r="AO2022" s="401" t="str">
        <f>IF(Overview!$K$17='Internal Calcs'!$P$22,IF(AL2022="","",AL2022),IF(Overview!$K$17='Internal Calcs'!$P$23,IF(AL2022="","",AL2022),IF(ISNUMBER(A2022),IF(AL2022="",(IF(F2022="Short",G2022-H2022,H2022-G2022)*AZ2022-AX2022),(IF(F2022="Short",G2022-J2022,J2022-G2022)*AZ2022-AX2022)),"")))</f>
        <v/>
      </c>
      <c r="AP2022" s="359" t="str">
        <f>IF(Overview!$K$17='Internal Calcs'!$P$22,"",IF(Overview!$K$17='Internal Calcs'!$P$23,IF(AM2022="","",AM2022),IF(ISNUMBER(A2022),IF(AM2022="",(IF(F2022="Short",G2022-H2022,H2022-G2022)*AZ2022-AX2022),(IF(F2022="Short",G2022-L2022,L2022-G2022)*AZ2022-AX2022)),"")))</f>
        <v/>
      </c>
      <c r="AQ2022" s="188" t="str">
        <f t="shared" si="706"/>
        <v/>
      </c>
      <c r="AR2022" s="188" t="str">
        <f t="shared" si="707"/>
        <v/>
      </c>
      <c r="AS2022" s="188" t="str">
        <f t="shared" si="708"/>
        <v/>
      </c>
      <c r="AT2022" s="188" t="str">
        <f>IF(ISNUMBER(A2022),MAX($AS$2:AS2022)-AS2022,"")</f>
        <v/>
      </c>
      <c r="AU2022" s="189" t="str">
        <f t="shared" si="709"/>
        <v/>
      </c>
      <c r="AV2022" s="190" t="str">
        <f t="shared" si="710"/>
        <v/>
      </c>
      <c r="AW2022" s="190" t="str">
        <f t="shared" si="711"/>
        <v/>
      </c>
      <c r="AX2022" s="191" t="str">
        <f ca="1">IF(ISNUMBER($A2022),INDIRECT(CONCATENATE("'Instrument List'!B",(MATCH(E2022,'Instrument List'!A:A,0))-0)),"")</f>
        <v/>
      </c>
      <c r="AY2022" s="191" t="str">
        <f ca="1">IF(ISNUMBER($A2022),INDIRECT(CONCATENATE("'Instrument List'!D",(MATCH(E2022,'Instrument List'!A:A,0))-0)),"")</f>
        <v/>
      </c>
      <c r="AZ2022" s="191" t="str">
        <f ca="1">IF(ISNUMBER($A2022),INDIRECT(CONCATENATE("'Instrument List'!C",(MATCH(E2022,'Instrument List'!A:A,0))-0)),"")</f>
        <v/>
      </c>
      <c r="BA2022" s="192" t="str">
        <f ca="1">IF(ISNUMBER(A2022),INDIRECT(CONCATENATE("'Instrument List'!E",(MATCH(E2022,'Instrument List'!A:A,0))-0)),"")</f>
        <v/>
      </c>
      <c r="BB2022" s="193" t="str">
        <f t="shared" si="712"/>
        <v/>
      </c>
      <c r="BC2022" s="193" t="str">
        <f t="shared" si="713"/>
        <v/>
      </c>
      <c r="BD2022" s="193" t="str">
        <f ca="1">IF(ISNUMBER(A2022),INDIRECT(CONCATENATE("'Instrument List'!F",(MATCH(E2022,'Instrument List'!A:A,0))-0)),"")</f>
        <v/>
      </c>
    </row>
    <row r="2023" spans="1:56">
      <c r="A2023" s="220" t="str">
        <f t="shared" si="693"/>
        <v/>
      </c>
      <c r="B2023" s="221"/>
      <c r="C2023" s="222"/>
      <c r="D2023" s="169"/>
      <c r="E2023" s="169"/>
      <c r="F2023" s="169"/>
      <c r="G2023" s="202"/>
      <c r="H2023" s="217"/>
      <c r="I2023" s="212"/>
      <c r="J2023" s="206"/>
      <c r="K2023" s="212"/>
      <c r="L2023" s="206"/>
      <c r="M2023" s="212"/>
      <c r="N2023" s="206"/>
      <c r="O2023" s="170" t="str">
        <f t="shared" si="694"/>
        <v/>
      </c>
      <c r="P2023" s="171"/>
      <c r="Q2023" s="171"/>
      <c r="R2023" s="171"/>
      <c r="S2023" s="172" t="str">
        <f t="shared" si="695"/>
        <v/>
      </c>
      <c r="T2023" s="172" t="str">
        <f t="shared" si="696"/>
        <v/>
      </c>
      <c r="U2023" s="171"/>
      <c r="V2023" s="171"/>
      <c r="W2023" s="173" t="str">
        <f t="shared" si="697"/>
        <v/>
      </c>
      <c r="X2023" s="173" t="str">
        <f t="shared" si="698"/>
        <v/>
      </c>
      <c r="Y2023" s="173" t="str">
        <f t="shared" si="699"/>
        <v/>
      </c>
      <c r="Z2023" s="171"/>
      <c r="AA2023" s="171"/>
      <c r="AB2023" s="171"/>
      <c r="AC2023" s="172" t="str">
        <f t="shared" si="700"/>
        <v/>
      </c>
      <c r="AD2023" s="172" t="str">
        <f t="shared" si="701"/>
        <v/>
      </c>
      <c r="AE2023" s="174"/>
      <c r="AF2023" s="175" t="str">
        <f t="shared" si="702"/>
        <v/>
      </c>
      <c r="AG2023" s="169"/>
      <c r="AH2023" s="171"/>
      <c r="AI2023" s="171"/>
      <c r="AJ2023" s="169"/>
      <c r="AK2023" s="176" t="str">
        <f t="shared" si="703"/>
        <v/>
      </c>
      <c r="AL2023" s="176" t="str">
        <f t="shared" si="704"/>
        <v/>
      </c>
      <c r="AM2023" s="176" t="str">
        <f t="shared" si="705"/>
        <v/>
      </c>
      <c r="AN2023" s="359" t="str">
        <f>IF(Overview!$K$17='Internal Calcs'!$P$22,IF(AK2023="","",AK2023),IF(Overview!$K$17='Internal Calcs'!$P$23,IF(AK2023="","",AK2023),IF(ISNUMBER(A2023),(IF(F2023="Short",G2023-H2023,H2023-G2023)*AZ2023-AX2023),"")))</f>
        <v/>
      </c>
      <c r="AO2023" s="401" t="str">
        <f>IF(Overview!$K$17='Internal Calcs'!$P$22,IF(AL2023="","",AL2023),IF(Overview!$K$17='Internal Calcs'!$P$23,IF(AL2023="","",AL2023),IF(ISNUMBER(A2023),IF(AL2023="",(IF(F2023="Short",G2023-H2023,H2023-G2023)*AZ2023-AX2023),(IF(F2023="Short",G2023-J2023,J2023-G2023)*AZ2023-AX2023)),"")))</f>
        <v/>
      </c>
      <c r="AP2023" s="359" t="str">
        <f>IF(Overview!$K$17='Internal Calcs'!$P$22,"",IF(Overview!$K$17='Internal Calcs'!$P$23,IF(AM2023="","",AM2023),IF(ISNUMBER(A2023),IF(AM2023="",(IF(F2023="Short",G2023-H2023,H2023-G2023)*AZ2023-AX2023),(IF(F2023="Short",G2023-L2023,L2023-G2023)*AZ2023-AX2023)),"")))</f>
        <v/>
      </c>
      <c r="AQ2023" s="176" t="str">
        <f t="shared" si="706"/>
        <v/>
      </c>
      <c r="AR2023" s="176" t="str">
        <f t="shared" si="707"/>
        <v/>
      </c>
      <c r="AS2023" s="176" t="str">
        <f t="shared" si="708"/>
        <v/>
      </c>
      <c r="AT2023" s="176" t="str">
        <f>IF(ISNUMBER(A2023),MAX($AS$2:AS2023)-AS2023,"")</f>
        <v/>
      </c>
      <c r="AU2023" s="177" t="str">
        <f t="shared" si="709"/>
        <v/>
      </c>
      <c r="AV2023" s="178" t="str">
        <f t="shared" si="710"/>
        <v/>
      </c>
      <c r="AW2023" s="178" t="str">
        <f t="shared" si="711"/>
        <v/>
      </c>
      <c r="AX2023" s="179" t="str">
        <f ca="1">IF(ISNUMBER($A2023),INDIRECT(CONCATENATE("'Instrument List'!B",(MATCH(E2023,'Instrument List'!A:A,0))-0)),"")</f>
        <v/>
      </c>
      <c r="AY2023" s="179" t="str">
        <f ca="1">IF(ISNUMBER($A2023),INDIRECT(CONCATENATE("'Instrument List'!D",(MATCH(E2023,'Instrument List'!A:A,0))-0)),"")</f>
        <v/>
      </c>
      <c r="AZ2023" s="179" t="str">
        <f ca="1">IF(ISNUMBER($A2023),INDIRECT(CONCATENATE("'Instrument List'!C",(MATCH(E2023,'Instrument List'!A:A,0))-0)),"")</f>
        <v/>
      </c>
      <c r="BA2023" s="180" t="str">
        <f ca="1">IF(ISNUMBER(A2023),INDIRECT(CONCATENATE("'Instrument List'!E",(MATCH(E2023,'Instrument List'!A:A,0))-0)),"")</f>
        <v/>
      </c>
      <c r="BB2023" s="181" t="str">
        <f t="shared" si="712"/>
        <v/>
      </c>
      <c r="BC2023" s="181" t="str">
        <f t="shared" si="713"/>
        <v/>
      </c>
      <c r="BD2023" s="181" t="str">
        <f ca="1">IF(ISNUMBER(A2023),INDIRECT(CONCATENATE("'Instrument List'!F",(MATCH(E2023,'Instrument List'!A:A,0))-0)),"")</f>
        <v/>
      </c>
    </row>
    <row r="2024" spans="1:56">
      <c r="A2024" s="223" t="str">
        <f t="shared" si="693"/>
        <v/>
      </c>
      <c r="B2024" s="224"/>
      <c r="C2024" s="225"/>
      <c r="D2024" s="182"/>
      <c r="E2024" s="182"/>
      <c r="F2024" s="182"/>
      <c r="G2024" s="203"/>
      <c r="H2024" s="218"/>
      <c r="I2024" s="213"/>
      <c r="J2024" s="207"/>
      <c r="K2024" s="213"/>
      <c r="L2024" s="207"/>
      <c r="M2024" s="213"/>
      <c r="N2024" s="207"/>
      <c r="O2024" s="183" t="str">
        <f t="shared" si="694"/>
        <v/>
      </c>
      <c r="P2024" s="184"/>
      <c r="Q2024" s="184"/>
      <c r="R2024" s="275"/>
      <c r="S2024" s="185" t="str">
        <f t="shared" si="695"/>
        <v/>
      </c>
      <c r="T2024" s="185" t="str">
        <f t="shared" si="696"/>
        <v/>
      </c>
      <c r="U2024" s="275"/>
      <c r="V2024" s="275"/>
      <c r="W2024" s="276" t="str">
        <f t="shared" si="697"/>
        <v/>
      </c>
      <c r="X2024" s="276" t="str">
        <f t="shared" si="698"/>
        <v/>
      </c>
      <c r="Y2024" s="276" t="str">
        <f t="shared" si="699"/>
        <v/>
      </c>
      <c r="Z2024" s="275"/>
      <c r="AA2024" s="184"/>
      <c r="AB2024" s="184"/>
      <c r="AC2024" s="185" t="str">
        <f t="shared" si="700"/>
        <v/>
      </c>
      <c r="AD2024" s="185" t="str">
        <f t="shared" si="701"/>
        <v/>
      </c>
      <c r="AE2024" s="186"/>
      <c r="AF2024" s="187" t="str">
        <f t="shared" si="702"/>
        <v/>
      </c>
      <c r="AG2024" s="182"/>
      <c r="AH2024" s="184"/>
      <c r="AI2024" s="184"/>
      <c r="AJ2024" s="182"/>
      <c r="AK2024" s="188" t="str">
        <f t="shared" si="703"/>
        <v/>
      </c>
      <c r="AL2024" s="188" t="str">
        <f t="shared" si="704"/>
        <v/>
      </c>
      <c r="AM2024" s="188" t="str">
        <f t="shared" si="705"/>
        <v/>
      </c>
      <c r="AN2024" s="359" t="str">
        <f>IF(Overview!$K$17='Internal Calcs'!$P$22,IF(AK2024="","",AK2024),IF(Overview!$K$17='Internal Calcs'!$P$23,IF(AK2024="","",AK2024),IF(ISNUMBER(A2024),(IF(F2024="Short",G2024-H2024,H2024-G2024)*AZ2024-AX2024),"")))</f>
        <v/>
      </c>
      <c r="AO2024" s="401" t="str">
        <f>IF(Overview!$K$17='Internal Calcs'!$P$22,IF(AL2024="","",AL2024),IF(Overview!$K$17='Internal Calcs'!$P$23,IF(AL2024="","",AL2024),IF(ISNUMBER(A2024),IF(AL2024="",(IF(F2024="Short",G2024-H2024,H2024-G2024)*AZ2024-AX2024),(IF(F2024="Short",G2024-J2024,J2024-G2024)*AZ2024-AX2024)),"")))</f>
        <v/>
      </c>
      <c r="AP2024" s="359" t="str">
        <f>IF(Overview!$K$17='Internal Calcs'!$P$22,"",IF(Overview!$K$17='Internal Calcs'!$P$23,IF(AM2024="","",AM2024),IF(ISNUMBER(A2024),IF(AM2024="",(IF(F2024="Short",G2024-H2024,H2024-G2024)*AZ2024-AX2024),(IF(F2024="Short",G2024-L2024,L2024-G2024)*AZ2024-AX2024)),"")))</f>
        <v/>
      </c>
      <c r="AQ2024" s="188" t="str">
        <f t="shared" si="706"/>
        <v/>
      </c>
      <c r="AR2024" s="188" t="str">
        <f t="shared" si="707"/>
        <v/>
      </c>
      <c r="AS2024" s="188" t="str">
        <f t="shared" si="708"/>
        <v/>
      </c>
      <c r="AT2024" s="188" t="str">
        <f>IF(ISNUMBER(A2024),MAX($AS$2:AS2024)-AS2024,"")</f>
        <v/>
      </c>
      <c r="AU2024" s="189" t="str">
        <f t="shared" si="709"/>
        <v/>
      </c>
      <c r="AV2024" s="190" t="str">
        <f t="shared" si="710"/>
        <v/>
      </c>
      <c r="AW2024" s="190" t="str">
        <f t="shared" si="711"/>
        <v/>
      </c>
      <c r="AX2024" s="191" t="str">
        <f ca="1">IF(ISNUMBER($A2024),INDIRECT(CONCATENATE("'Instrument List'!B",(MATCH(E2024,'Instrument List'!A:A,0))-0)),"")</f>
        <v/>
      </c>
      <c r="AY2024" s="191" t="str">
        <f ca="1">IF(ISNUMBER($A2024),INDIRECT(CONCATENATE("'Instrument List'!D",(MATCH(E2024,'Instrument List'!A:A,0))-0)),"")</f>
        <v/>
      </c>
      <c r="AZ2024" s="191" t="str">
        <f ca="1">IF(ISNUMBER($A2024),INDIRECT(CONCATENATE("'Instrument List'!C",(MATCH(E2024,'Instrument List'!A:A,0))-0)),"")</f>
        <v/>
      </c>
      <c r="BA2024" s="192" t="str">
        <f ca="1">IF(ISNUMBER(A2024),INDIRECT(CONCATENATE("'Instrument List'!E",(MATCH(E2024,'Instrument List'!A:A,0))-0)),"")</f>
        <v/>
      </c>
      <c r="BB2024" s="193" t="str">
        <f t="shared" si="712"/>
        <v/>
      </c>
      <c r="BC2024" s="193" t="str">
        <f t="shared" si="713"/>
        <v/>
      </c>
      <c r="BD2024" s="193" t="str">
        <f ca="1">IF(ISNUMBER(A2024),INDIRECT(CONCATENATE("'Instrument List'!F",(MATCH(E2024,'Instrument List'!A:A,0))-0)),"")</f>
        <v/>
      </c>
    </row>
    <row r="2025" spans="1:56">
      <c r="A2025" s="220" t="str">
        <f t="shared" si="693"/>
        <v/>
      </c>
      <c r="B2025" s="221"/>
      <c r="C2025" s="222"/>
      <c r="D2025" s="169"/>
      <c r="E2025" s="169"/>
      <c r="F2025" s="169"/>
      <c r="G2025" s="202"/>
      <c r="H2025" s="217"/>
      <c r="I2025" s="212"/>
      <c r="J2025" s="206"/>
      <c r="K2025" s="212"/>
      <c r="L2025" s="206"/>
      <c r="M2025" s="212"/>
      <c r="N2025" s="206"/>
      <c r="O2025" s="170" t="str">
        <f t="shared" si="694"/>
        <v/>
      </c>
      <c r="P2025" s="171"/>
      <c r="Q2025" s="171"/>
      <c r="R2025" s="171"/>
      <c r="S2025" s="172" t="str">
        <f t="shared" si="695"/>
        <v/>
      </c>
      <c r="T2025" s="172" t="str">
        <f t="shared" si="696"/>
        <v/>
      </c>
      <c r="U2025" s="171"/>
      <c r="V2025" s="171"/>
      <c r="W2025" s="173" t="str">
        <f t="shared" si="697"/>
        <v/>
      </c>
      <c r="X2025" s="173" t="str">
        <f t="shared" si="698"/>
        <v/>
      </c>
      <c r="Y2025" s="173" t="str">
        <f t="shared" si="699"/>
        <v/>
      </c>
      <c r="Z2025" s="171"/>
      <c r="AA2025" s="171"/>
      <c r="AB2025" s="171"/>
      <c r="AC2025" s="172" t="str">
        <f t="shared" si="700"/>
        <v/>
      </c>
      <c r="AD2025" s="172" t="str">
        <f t="shared" si="701"/>
        <v/>
      </c>
      <c r="AE2025" s="174"/>
      <c r="AF2025" s="175" t="str">
        <f t="shared" si="702"/>
        <v/>
      </c>
      <c r="AG2025" s="169"/>
      <c r="AH2025" s="171"/>
      <c r="AI2025" s="171"/>
      <c r="AJ2025" s="169"/>
      <c r="AK2025" s="176" t="str">
        <f t="shared" si="703"/>
        <v/>
      </c>
      <c r="AL2025" s="176" t="str">
        <f t="shared" si="704"/>
        <v/>
      </c>
      <c r="AM2025" s="176" t="str">
        <f t="shared" si="705"/>
        <v/>
      </c>
      <c r="AN2025" s="359" t="str">
        <f>IF(Overview!$K$17='Internal Calcs'!$P$22,IF(AK2025="","",AK2025),IF(Overview!$K$17='Internal Calcs'!$P$23,IF(AK2025="","",AK2025),IF(ISNUMBER(A2025),(IF(F2025="Short",G2025-H2025,H2025-G2025)*AZ2025-AX2025),"")))</f>
        <v/>
      </c>
      <c r="AO2025" s="401" t="str">
        <f>IF(Overview!$K$17='Internal Calcs'!$P$22,IF(AL2025="","",AL2025),IF(Overview!$K$17='Internal Calcs'!$P$23,IF(AL2025="","",AL2025),IF(ISNUMBER(A2025),IF(AL2025="",(IF(F2025="Short",G2025-H2025,H2025-G2025)*AZ2025-AX2025),(IF(F2025="Short",G2025-J2025,J2025-G2025)*AZ2025-AX2025)),"")))</f>
        <v/>
      </c>
      <c r="AP2025" s="359" t="str">
        <f>IF(Overview!$K$17='Internal Calcs'!$P$22,"",IF(Overview!$K$17='Internal Calcs'!$P$23,IF(AM2025="","",AM2025),IF(ISNUMBER(A2025),IF(AM2025="",(IF(F2025="Short",G2025-H2025,H2025-G2025)*AZ2025-AX2025),(IF(F2025="Short",G2025-L2025,L2025-G2025)*AZ2025-AX2025)),"")))</f>
        <v/>
      </c>
      <c r="AQ2025" s="176" t="str">
        <f t="shared" si="706"/>
        <v/>
      </c>
      <c r="AR2025" s="176" t="str">
        <f t="shared" si="707"/>
        <v/>
      </c>
      <c r="AS2025" s="176" t="str">
        <f t="shared" si="708"/>
        <v/>
      </c>
      <c r="AT2025" s="176" t="str">
        <f>IF(ISNUMBER(A2025),MAX($AS$2:AS2025)-AS2025,"")</f>
        <v/>
      </c>
      <c r="AU2025" s="177" t="str">
        <f t="shared" si="709"/>
        <v/>
      </c>
      <c r="AV2025" s="178" t="str">
        <f t="shared" si="710"/>
        <v/>
      </c>
      <c r="AW2025" s="178" t="str">
        <f t="shared" si="711"/>
        <v/>
      </c>
      <c r="AX2025" s="179" t="str">
        <f ca="1">IF(ISNUMBER($A2025),INDIRECT(CONCATENATE("'Instrument List'!B",(MATCH(E2025,'Instrument List'!A:A,0))-0)),"")</f>
        <v/>
      </c>
      <c r="AY2025" s="179" t="str">
        <f ca="1">IF(ISNUMBER($A2025),INDIRECT(CONCATENATE("'Instrument List'!D",(MATCH(E2025,'Instrument List'!A:A,0))-0)),"")</f>
        <v/>
      </c>
      <c r="AZ2025" s="179" t="str">
        <f ca="1">IF(ISNUMBER($A2025),INDIRECT(CONCATENATE("'Instrument List'!C",(MATCH(E2025,'Instrument List'!A:A,0))-0)),"")</f>
        <v/>
      </c>
      <c r="BA2025" s="180" t="str">
        <f ca="1">IF(ISNUMBER(A2025),INDIRECT(CONCATENATE("'Instrument List'!E",(MATCH(E2025,'Instrument List'!A:A,0))-0)),"")</f>
        <v/>
      </c>
      <c r="BB2025" s="181" t="str">
        <f t="shared" si="712"/>
        <v/>
      </c>
      <c r="BC2025" s="181" t="str">
        <f t="shared" si="713"/>
        <v/>
      </c>
      <c r="BD2025" s="181" t="str">
        <f ca="1">IF(ISNUMBER(A2025),INDIRECT(CONCATENATE("'Instrument List'!F",(MATCH(E2025,'Instrument List'!A:A,0))-0)),"")</f>
        <v/>
      </c>
    </row>
    <row r="2026" spans="1:56">
      <c r="A2026" s="223" t="str">
        <f t="shared" si="693"/>
        <v/>
      </c>
      <c r="B2026" s="224"/>
      <c r="C2026" s="225"/>
      <c r="D2026" s="182"/>
      <c r="E2026" s="182"/>
      <c r="F2026" s="182"/>
      <c r="G2026" s="203"/>
      <c r="H2026" s="218"/>
      <c r="I2026" s="213"/>
      <c r="J2026" s="207"/>
      <c r="K2026" s="213"/>
      <c r="L2026" s="207"/>
      <c r="M2026" s="213"/>
      <c r="N2026" s="207"/>
      <c r="O2026" s="183" t="str">
        <f t="shared" si="694"/>
        <v/>
      </c>
      <c r="P2026" s="184"/>
      <c r="Q2026" s="184"/>
      <c r="R2026" s="275"/>
      <c r="S2026" s="185" t="str">
        <f t="shared" si="695"/>
        <v/>
      </c>
      <c r="T2026" s="185" t="str">
        <f t="shared" si="696"/>
        <v/>
      </c>
      <c r="U2026" s="275"/>
      <c r="V2026" s="275"/>
      <c r="W2026" s="276" t="str">
        <f t="shared" si="697"/>
        <v/>
      </c>
      <c r="X2026" s="276" t="str">
        <f t="shared" si="698"/>
        <v/>
      </c>
      <c r="Y2026" s="276" t="str">
        <f t="shared" si="699"/>
        <v/>
      </c>
      <c r="Z2026" s="275"/>
      <c r="AA2026" s="184"/>
      <c r="AB2026" s="184"/>
      <c r="AC2026" s="185" t="str">
        <f t="shared" si="700"/>
        <v/>
      </c>
      <c r="AD2026" s="185" t="str">
        <f t="shared" si="701"/>
        <v/>
      </c>
      <c r="AE2026" s="186"/>
      <c r="AF2026" s="187" t="str">
        <f t="shared" si="702"/>
        <v/>
      </c>
      <c r="AG2026" s="182"/>
      <c r="AH2026" s="184"/>
      <c r="AI2026" s="184"/>
      <c r="AJ2026" s="182"/>
      <c r="AK2026" s="188" t="str">
        <f t="shared" si="703"/>
        <v/>
      </c>
      <c r="AL2026" s="188" t="str">
        <f t="shared" si="704"/>
        <v/>
      </c>
      <c r="AM2026" s="188" t="str">
        <f t="shared" si="705"/>
        <v/>
      </c>
      <c r="AN2026" s="359" t="str">
        <f>IF(Overview!$K$17='Internal Calcs'!$P$22,IF(AK2026="","",AK2026),IF(Overview!$K$17='Internal Calcs'!$P$23,IF(AK2026="","",AK2026),IF(ISNUMBER(A2026),(IF(F2026="Short",G2026-H2026,H2026-G2026)*AZ2026-AX2026),"")))</f>
        <v/>
      </c>
      <c r="AO2026" s="401" t="str">
        <f>IF(Overview!$K$17='Internal Calcs'!$P$22,IF(AL2026="","",AL2026),IF(Overview!$K$17='Internal Calcs'!$P$23,IF(AL2026="","",AL2026),IF(ISNUMBER(A2026),IF(AL2026="",(IF(F2026="Short",G2026-H2026,H2026-G2026)*AZ2026-AX2026),(IF(F2026="Short",G2026-J2026,J2026-G2026)*AZ2026-AX2026)),"")))</f>
        <v/>
      </c>
      <c r="AP2026" s="359" t="str">
        <f>IF(Overview!$K$17='Internal Calcs'!$P$22,"",IF(Overview!$K$17='Internal Calcs'!$P$23,IF(AM2026="","",AM2026),IF(ISNUMBER(A2026),IF(AM2026="",(IF(F2026="Short",G2026-H2026,H2026-G2026)*AZ2026-AX2026),(IF(F2026="Short",G2026-L2026,L2026-G2026)*AZ2026-AX2026)),"")))</f>
        <v/>
      </c>
      <c r="AQ2026" s="188" t="str">
        <f t="shared" si="706"/>
        <v/>
      </c>
      <c r="AR2026" s="188" t="str">
        <f t="shared" si="707"/>
        <v/>
      </c>
      <c r="AS2026" s="188" t="str">
        <f t="shared" si="708"/>
        <v/>
      </c>
      <c r="AT2026" s="188" t="str">
        <f>IF(ISNUMBER(A2026),MAX($AS$2:AS2026)-AS2026,"")</f>
        <v/>
      </c>
      <c r="AU2026" s="189" t="str">
        <f t="shared" si="709"/>
        <v/>
      </c>
      <c r="AV2026" s="190" t="str">
        <f t="shared" si="710"/>
        <v/>
      </c>
      <c r="AW2026" s="190" t="str">
        <f t="shared" si="711"/>
        <v/>
      </c>
      <c r="AX2026" s="191" t="str">
        <f ca="1">IF(ISNUMBER($A2026),INDIRECT(CONCATENATE("'Instrument List'!B",(MATCH(E2026,'Instrument List'!A:A,0))-0)),"")</f>
        <v/>
      </c>
      <c r="AY2026" s="191" t="str">
        <f ca="1">IF(ISNUMBER($A2026),INDIRECT(CONCATENATE("'Instrument List'!D",(MATCH(E2026,'Instrument List'!A:A,0))-0)),"")</f>
        <v/>
      </c>
      <c r="AZ2026" s="191" t="str">
        <f ca="1">IF(ISNUMBER($A2026),INDIRECT(CONCATENATE("'Instrument List'!C",(MATCH(E2026,'Instrument List'!A:A,0))-0)),"")</f>
        <v/>
      </c>
      <c r="BA2026" s="192" t="str">
        <f ca="1">IF(ISNUMBER(A2026),INDIRECT(CONCATENATE("'Instrument List'!E",(MATCH(E2026,'Instrument List'!A:A,0))-0)),"")</f>
        <v/>
      </c>
      <c r="BB2026" s="193" t="str">
        <f t="shared" si="712"/>
        <v/>
      </c>
      <c r="BC2026" s="193" t="str">
        <f t="shared" si="713"/>
        <v/>
      </c>
      <c r="BD2026" s="193" t="str">
        <f ca="1">IF(ISNUMBER(A2026),INDIRECT(CONCATENATE("'Instrument List'!F",(MATCH(E2026,'Instrument List'!A:A,0))-0)),"")</f>
        <v/>
      </c>
    </row>
    <row r="2027" spans="1:56">
      <c r="A2027" s="220" t="str">
        <f t="shared" si="693"/>
        <v/>
      </c>
      <c r="B2027" s="221"/>
      <c r="C2027" s="222"/>
      <c r="D2027" s="169"/>
      <c r="E2027" s="169"/>
      <c r="F2027" s="169"/>
      <c r="G2027" s="202"/>
      <c r="H2027" s="217"/>
      <c r="I2027" s="212"/>
      <c r="J2027" s="206"/>
      <c r="K2027" s="212"/>
      <c r="L2027" s="206"/>
      <c r="M2027" s="212"/>
      <c r="N2027" s="206"/>
      <c r="O2027" s="170" t="str">
        <f t="shared" si="694"/>
        <v/>
      </c>
      <c r="P2027" s="171"/>
      <c r="Q2027" s="171"/>
      <c r="R2027" s="171"/>
      <c r="S2027" s="172" t="str">
        <f t="shared" si="695"/>
        <v/>
      </c>
      <c r="T2027" s="172" t="str">
        <f t="shared" si="696"/>
        <v/>
      </c>
      <c r="U2027" s="171"/>
      <c r="V2027" s="171"/>
      <c r="W2027" s="173" t="str">
        <f t="shared" si="697"/>
        <v/>
      </c>
      <c r="X2027" s="173" t="str">
        <f t="shared" si="698"/>
        <v/>
      </c>
      <c r="Y2027" s="173" t="str">
        <f t="shared" si="699"/>
        <v/>
      </c>
      <c r="Z2027" s="171"/>
      <c r="AA2027" s="171"/>
      <c r="AB2027" s="171"/>
      <c r="AC2027" s="172" t="str">
        <f t="shared" si="700"/>
        <v/>
      </c>
      <c r="AD2027" s="172" t="str">
        <f t="shared" si="701"/>
        <v/>
      </c>
      <c r="AE2027" s="174"/>
      <c r="AF2027" s="175" t="str">
        <f t="shared" si="702"/>
        <v/>
      </c>
      <c r="AG2027" s="169"/>
      <c r="AH2027" s="171"/>
      <c r="AI2027" s="171"/>
      <c r="AJ2027" s="169"/>
      <c r="AK2027" s="176" t="str">
        <f t="shared" si="703"/>
        <v/>
      </c>
      <c r="AL2027" s="176" t="str">
        <f t="shared" si="704"/>
        <v/>
      </c>
      <c r="AM2027" s="176" t="str">
        <f t="shared" si="705"/>
        <v/>
      </c>
      <c r="AN2027" s="359" t="str">
        <f>IF(Overview!$K$17='Internal Calcs'!$P$22,IF(AK2027="","",AK2027),IF(Overview!$K$17='Internal Calcs'!$P$23,IF(AK2027="","",AK2027),IF(ISNUMBER(A2027),(IF(F2027="Short",G2027-H2027,H2027-G2027)*AZ2027-AX2027),"")))</f>
        <v/>
      </c>
      <c r="AO2027" s="401" t="str">
        <f>IF(Overview!$K$17='Internal Calcs'!$P$22,IF(AL2027="","",AL2027),IF(Overview!$K$17='Internal Calcs'!$P$23,IF(AL2027="","",AL2027),IF(ISNUMBER(A2027),IF(AL2027="",(IF(F2027="Short",G2027-H2027,H2027-G2027)*AZ2027-AX2027),(IF(F2027="Short",G2027-J2027,J2027-G2027)*AZ2027-AX2027)),"")))</f>
        <v/>
      </c>
      <c r="AP2027" s="359" t="str">
        <f>IF(Overview!$K$17='Internal Calcs'!$P$22,"",IF(Overview!$K$17='Internal Calcs'!$P$23,IF(AM2027="","",AM2027),IF(ISNUMBER(A2027),IF(AM2027="",(IF(F2027="Short",G2027-H2027,H2027-G2027)*AZ2027-AX2027),(IF(F2027="Short",G2027-L2027,L2027-G2027)*AZ2027-AX2027)),"")))</f>
        <v/>
      </c>
      <c r="AQ2027" s="176" t="str">
        <f t="shared" si="706"/>
        <v/>
      </c>
      <c r="AR2027" s="176" t="str">
        <f t="shared" si="707"/>
        <v/>
      </c>
      <c r="AS2027" s="176" t="str">
        <f t="shared" si="708"/>
        <v/>
      </c>
      <c r="AT2027" s="176" t="str">
        <f>IF(ISNUMBER(A2027),MAX($AS$2:AS2027)-AS2027,"")</f>
        <v/>
      </c>
      <c r="AU2027" s="177" t="str">
        <f t="shared" si="709"/>
        <v/>
      </c>
      <c r="AV2027" s="178" t="str">
        <f t="shared" si="710"/>
        <v/>
      </c>
      <c r="AW2027" s="178" t="str">
        <f t="shared" si="711"/>
        <v/>
      </c>
      <c r="AX2027" s="179" t="str">
        <f ca="1">IF(ISNUMBER($A2027),INDIRECT(CONCATENATE("'Instrument List'!B",(MATCH(E2027,'Instrument List'!A:A,0))-0)),"")</f>
        <v/>
      </c>
      <c r="AY2027" s="179" t="str">
        <f ca="1">IF(ISNUMBER($A2027),INDIRECT(CONCATENATE("'Instrument List'!D",(MATCH(E2027,'Instrument List'!A:A,0))-0)),"")</f>
        <v/>
      </c>
      <c r="AZ2027" s="179" t="str">
        <f ca="1">IF(ISNUMBER($A2027),INDIRECT(CONCATENATE("'Instrument List'!C",(MATCH(E2027,'Instrument List'!A:A,0))-0)),"")</f>
        <v/>
      </c>
      <c r="BA2027" s="180" t="str">
        <f ca="1">IF(ISNUMBER(A2027),INDIRECT(CONCATENATE("'Instrument List'!E",(MATCH(E2027,'Instrument List'!A:A,0))-0)),"")</f>
        <v/>
      </c>
      <c r="BB2027" s="181" t="str">
        <f t="shared" si="712"/>
        <v/>
      </c>
      <c r="BC2027" s="181" t="str">
        <f t="shared" si="713"/>
        <v/>
      </c>
      <c r="BD2027" s="181" t="str">
        <f ca="1">IF(ISNUMBER(A2027),INDIRECT(CONCATENATE("'Instrument List'!F",(MATCH(E2027,'Instrument List'!A:A,0))-0)),"")</f>
        <v/>
      </c>
    </row>
    <row r="2028" spans="1:56">
      <c r="A2028" s="223" t="str">
        <f t="shared" si="693"/>
        <v/>
      </c>
      <c r="B2028" s="224"/>
      <c r="C2028" s="225"/>
      <c r="D2028" s="182"/>
      <c r="E2028" s="182"/>
      <c r="F2028" s="182"/>
      <c r="G2028" s="203"/>
      <c r="H2028" s="218"/>
      <c r="I2028" s="213"/>
      <c r="J2028" s="207"/>
      <c r="K2028" s="213"/>
      <c r="L2028" s="207"/>
      <c r="M2028" s="213"/>
      <c r="N2028" s="207"/>
      <c r="O2028" s="183" t="str">
        <f t="shared" si="694"/>
        <v/>
      </c>
      <c r="P2028" s="184"/>
      <c r="Q2028" s="184"/>
      <c r="R2028" s="275"/>
      <c r="S2028" s="185" t="str">
        <f t="shared" si="695"/>
        <v/>
      </c>
      <c r="T2028" s="185" t="str">
        <f t="shared" si="696"/>
        <v/>
      </c>
      <c r="U2028" s="275"/>
      <c r="V2028" s="275"/>
      <c r="W2028" s="276" t="str">
        <f t="shared" si="697"/>
        <v/>
      </c>
      <c r="X2028" s="276" t="str">
        <f t="shared" si="698"/>
        <v/>
      </c>
      <c r="Y2028" s="276" t="str">
        <f t="shared" si="699"/>
        <v/>
      </c>
      <c r="Z2028" s="275"/>
      <c r="AA2028" s="184"/>
      <c r="AB2028" s="184"/>
      <c r="AC2028" s="185" t="str">
        <f t="shared" si="700"/>
        <v/>
      </c>
      <c r="AD2028" s="185" t="str">
        <f t="shared" si="701"/>
        <v/>
      </c>
      <c r="AE2028" s="186"/>
      <c r="AF2028" s="187" t="str">
        <f t="shared" si="702"/>
        <v/>
      </c>
      <c r="AG2028" s="182"/>
      <c r="AH2028" s="184"/>
      <c r="AI2028" s="184"/>
      <c r="AJ2028" s="182"/>
      <c r="AK2028" s="188" t="str">
        <f t="shared" si="703"/>
        <v/>
      </c>
      <c r="AL2028" s="188" t="str">
        <f t="shared" si="704"/>
        <v/>
      </c>
      <c r="AM2028" s="188" t="str">
        <f t="shared" si="705"/>
        <v/>
      </c>
      <c r="AN2028" s="359" t="str">
        <f>IF(Overview!$K$17='Internal Calcs'!$P$22,IF(AK2028="","",AK2028),IF(Overview!$K$17='Internal Calcs'!$P$23,IF(AK2028="","",AK2028),IF(ISNUMBER(A2028),(IF(F2028="Short",G2028-H2028,H2028-G2028)*AZ2028-AX2028),"")))</f>
        <v/>
      </c>
      <c r="AO2028" s="401" t="str">
        <f>IF(Overview!$K$17='Internal Calcs'!$P$22,IF(AL2028="","",AL2028),IF(Overview!$K$17='Internal Calcs'!$P$23,IF(AL2028="","",AL2028),IF(ISNUMBER(A2028),IF(AL2028="",(IF(F2028="Short",G2028-H2028,H2028-G2028)*AZ2028-AX2028),(IF(F2028="Short",G2028-J2028,J2028-G2028)*AZ2028-AX2028)),"")))</f>
        <v/>
      </c>
      <c r="AP2028" s="359" t="str">
        <f>IF(Overview!$K$17='Internal Calcs'!$P$22,"",IF(Overview!$K$17='Internal Calcs'!$P$23,IF(AM2028="","",AM2028),IF(ISNUMBER(A2028),IF(AM2028="",(IF(F2028="Short",G2028-H2028,H2028-G2028)*AZ2028-AX2028),(IF(F2028="Short",G2028-L2028,L2028-G2028)*AZ2028-AX2028)),"")))</f>
        <v/>
      </c>
      <c r="AQ2028" s="188" t="str">
        <f t="shared" si="706"/>
        <v/>
      </c>
      <c r="AR2028" s="188" t="str">
        <f t="shared" si="707"/>
        <v/>
      </c>
      <c r="AS2028" s="188" t="str">
        <f t="shared" si="708"/>
        <v/>
      </c>
      <c r="AT2028" s="188" t="str">
        <f>IF(ISNUMBER(A2028),MAX($AS$2:AS2028)-AS2028,"")</f>
        <v/>
      </c>
      <c r="AU2028" s="189" t="str">
        <f t="shared" si="709"/>
        <v/>
      </c>
      <c r="AV2028" s="190" t="str">
        <f t="shared" si="710"/>
        <v/>
      </c>
      <c r="AW2028" s="190" t="str">
        <f t="shared" si="711"/>
        <v/>
      </c>
      <c r="AX2028" s="191" t="str">
        <f ca="1">IF(ISNUMBER($A2028),INDIRECT(CONCATENATE("'Instrument List'!B",(MATCH(E2028,'Instrument List'!A:A,0))-0)),"")</f>
        <v/>
      </c>
      <c r="AY2028" s="191" t="str">
        <f ca="1">IF(ISNUMBER($A2028),INDIRECT(CONCATENATE("'Instrument List'!D",(MATCH(E2028,'Instrument List'!A:A,0))-0)),"")</f>
        <v/>
      </c>
      <c r="AZ2028" s="191" t="str">
        <f ca="1">IF(ISNUMBER($A2028),INDIRECT(CONCATENATE("'Instrument List'!C",(MATCH(E2028,'Instrument List'!A:A,0))-0)),"")</f>
        <v/>
      </c>
      <c r="BA2028" s="192" t="str">
        <f ca="1">IF(ISNUMBER(A2028),INDIRECT(CONCATENATE("'Instrument List'!E",(MATCH(E2028,'Instrument List'!A:A,0))-0)),"")</f>
        <v/>
      </c>
      <c r="BB2028" s="193" t="str">
        <f t="shared" si="712"/>
        <v/>
      </c>
      <c r="BC2028" s="193" t="str">
        <f t="shared" si="713"/>
        <v/>
      </c>
      <c r="BD2028" s="193" t="str">
        <f ca="1">IF(ISNUMBER(A2028),INDIRECT(CONCATENATE("'Instrument List'!F",(MATCH(E2028,'Instrument List'!A:A,0))-0)),"")</f>
        <v/>
      </c>
    </row>
    <row r="2029" spans="1:56">
      <c r="A2029" s="220" t="str">
        <f t="shared" si="693"/>
        <v/>
      </c>
      <c r="B2029" s="221"/>
      <c r="C2029" s="222"/>
      <c r="D2029" s="169"/>
      <c r="E2029" s="169"/>
      <c r="F2029" s="169"/>
      <c r="G2029" s="202"/>
      <c r="H2029" s="217"/>
      <c r="I2029" s="212"/>
      <c r="J2029" s="206"/>
      <c r="K2029" s="212"/>
      <c r="L2029" s="206"/>
      <c r="M2029" s="212"/>
      <c r="N2029" s="206"/>
      <c r="O2029" s="170" t="str">
        <f t="shared" si="694"/>
        <v/>
      </c>
      <c r="P2029" s="171"/>
      <c r="Q2029" s="171"/>
      <c r="R2029" s="171"/>
      <c r="S2029" s="172" t="str">
        <f t="shared" si="695"/>
        <v/>
      </c>
      <c r="T2029" s="172" t="str">
        <f t="shared" si="696"/>
        <v/>
      </c>
      <c r="U2029" s="171"/>
      <c r="V2029" s="171"/>
      <c r="W2029" s="173" t="str">
        <f t="shared" si="697"/>
        <v/>
      </c>
      <c r="X2029" s="173" t="str">
        <f t="shared" si="698"/>
        <v/>
      </c>
      <c r="Y2029" s="173" t="str">
        <f t="shared" si="699"/>
        <v/>
      </c>
      <c r="Z2029" s="171"/>
      <c r="AA2029" s="171"/>
      <c r="AB2029" s="171"/>
      <c r="AC2029" s="172" t="str">
        <f t="shared" si="700"/>
        <v/>
      </c>
      <c r="AD2029" s="172" t="str">
        <f t="shared" si="701"/>
        <v/>
      </c>
      <c r="AE2029" s="174"/>
      <c r="AF2029" s="175" t="str">
        <f t="shared" si="702"/>
        <v/>
      </c>
      <c r="AG2029" s="169"/>
      <c r="AH2029" s="171"/>
      <c r="AI2029" s="171"/>
      <c r="AJ2029" s="169"/>
      <c r="AK2029" s="176" t="str">
        <f t="shared" si="703"/>
        <v/>
      </c>
      <c r="AL2029" s="176" t="str">
        <f t="shared" si="704"/>
        <v/>
      </c>
      <c r="AM2029" s="176" t="str">
        <f t="shared" si="705"/>
        <v/>
      </c>
      <c r="AN2029" s="359" t="str">
        <f>IF(Overview!$K$17='Internal Calcs'!$P$22,IF(AK2029="","",AK2029),IF(Overview!$K$17='Internal Calcs'!$P$23,IF(AK2029="","",AK2029),IF(ISNUMBER(A2029),(IF(F2029="Short",G2029-H2029,H2029-G2029)*AZ2029-AX2029),"")))</f>
        <v/>
      </c>
      <c r="AO2029" s="401" t="str">
        <f>IF(Overview!$K$17='Internal Calcs'!$P$22,IF(AL2029="","",AL2029),IF(Overview!$K$17='Internal Calcs'!$P$23,IF(AL2029="","",AL2029),IF(ISNUMBER(A2029),IF(AL2029="",(IF(F2029="Short",G2029-H2029,H2029-G2029)*AZ2029-AX2029),(IF(F2029="Short",G2029-J2029,J2029-G2029)*AZ2029-AX2029)),"")))</f>
        <v/>
      </c>
      <c r="AP2029" s="359" t="str">
        <f>IF(Overview!$K$17='Internal Calcs'!$P$22,"",IF(Overview!$K$17='Internal Calcs'!$P$23,IF(AM2029="","",AM2029),IF(ISNUMBER(A2029),IF(AM2029="",(IF(F2029="Short",G2029-H2029,H2029-G2029)*AZ2029-AX2029),(IF(F2029="Short",G2029-L2029,L2029-G2029)*AZ2029-AX2029)),"")))</f>
        <v/>
      </c>
      <c r="AQ2029" s="176" t="str">
        <f t="shared" si="706"/>
        <v/>
      </c>
      <c r="AR2029" s="176" t="str">
        <f t="shared" si="707"/>
        <v/>
      </c>
      <c r="AS2029" s="176" t="str">
        <f t="shared" si="708"/>
        <v/>
      </c>
      <c r="AT2029" s="176" t="str">
        <f>IF(ISNUMBER(A2029),MAX($AS$2:AS2029)-AS2029,"")</f>
        <v/>
      </c>
      <c r="AU2029" s="177" t="str">
        <f t="shared" si="709"/>
        <v/>
      </c>
      <c r="AV2029" s="178" t="str">
        <f t="shared" si="710"/>
        <v/>
      </c>
      <c r="AW2029" s="178" t="str">
        <f t="shared" si="711"/>
        <v/>
      </c>
      <c r="AX2029" s="179" t="str">
        <f ca="1">IF(ISNUMBER($A2029),INDIRECT(CONCATENATE("'Instrument List'!B",(MATCH(E2029,'Instrument List'!A:A,0))-0)),"")</f>
        <v/>
      </c>
      <c r="AY2029" s="179" t="str">
        <f ca="1">IF(ISNUMBER($A2029),INDIRECT(CONCATENATE("'Instrument List'!D",(MATCH(E2029,'Instrument List'!A:A,0))-0)),"")</f>
        <v/>
      </c>
      <c r="AZ2029" s="179" t="str">
        <f ca="1">IF(ISNUMBER($A2029),INDIRECT(CONCATENATE("'Instrument List'!C",(MATCH(E2029,'Instrument List'!A:A,0))-0)),"")</f>
        <v/>
      </c>
      <c r="BA2029" s="180" t="str">
        <f ca="1">IF(ISNUMBER(A2029),INDIRECT(CONCATENATE("'Instrument List'!E",(MATCH(E2029,'Instrument List'!A:A,0))-0)),"")</f>
        <v/>
      </c>
      <c r="BB2029" s="181" t="str">
        <f t="shared" si="712"/>
        <v/>
      </c>
      <c r="BC2029" s="181" t="str">
        <f t="shared" si="713"/>
        <v/>
      </c>
      <c r="BD2029" s="181" t="str">
        <f ca="1">IF(ISNUMBER(A2029),INDIRECT(CONCATENATE("'Instrument List'!F",(MATCH(E2029,'Instrument List'!A:A,0))-0)),"")</f>
        <v/>
      </c>
    </row>
    <row r="2030" spans="1:56">
      <c r="A2030" s="223" t="str">
        <f t="shared" si="693"/>
        <v/>
      </c>
      <c r="B2030" s="224"/>
      <c r="C2030" s="225"/>
      <c r="D2030" s="182"/>
      <c r="E2030" s="182"/>
      <c r="F2030" s="182"/>
      <c r="G2030" s="203"/>
      <c r="H2030" s="218"/>
      <c r="I2030" s="213"/>
      <c r="J2030" s="207"/>
      <c r="K2030" s="213"/>
      <c r="L2030" s="207"/>
      <c r="M2030" s="213"/>
      <c r="N2030" s="207"/>
      <c r="O2030" s="183" t="str">
        <f t="shared" si="694"/>
        <v/>
      </c>
      <c r="P2030" s="184"/>
      <c r="Q2030" s="184"/>
      <c r="R2030" s="275"/>
      <c r="S2030" s="185" t="str">
        <f t="shared" si="695"/>
        <v/>
      </c>
      <c r="T2030" s="185" t="str">
        <f t="shared" si="696"/>
        <v/>
      </c>
      <c r="U2030" s="275"/>
      <c r="V2030" s="275"/>
      <c r="W2030" s="276" t="str">
        <f t="shared" si="697"/>
        <v/>
      </c>
      <c r="X2030" s="276" t="str">
        <f t="shared" si="698"/>
        <v/>
      </c>
      <c r="Y2030" s="276" t="str">
        <f t="shared" si="699"/>
        <v/>
      </c>
      <c r="Z2030" s="275"/>
      <c r="AA2030" s="184"/>
      <c r="AB2030" s="184"/>
      <c r="AC2030" s="185" t="str">
        <f t="shared" si="700"/>
        <v/>
      </c>
      <c r="AD2030" s="185" t="str">
        <f t="shared" si="701"/>
        <v/>
      </c>
      <c r="AE2030" s="186"/>
      <c r="AF2030" s="187" t="str">
        <f t="shared" si="702"/>
        <v/>
      </c>
      <c r="AG2030" s="182"/>
      <c r="AH2030" s="184"/>
      <c r="AI2030" s="184"/>
      <c r="AJ2030" s="182"/>
      <c r="AK2030" s="188" t="str">
        <f t="shared" si="703"/>
        <v/>
      </c>
      <c r="AL2030" s="188" t="str">
        <f t="shared" si="704"/>
        <v/>
      </c>
      <c r="AM2030" s="188" t="str">
        <f t="shared" si="705"/>
        <v/>
      </c>
      <c r="AN2030" s="359" t="str">
        <f>IF(Overview!$K$17='Internal Calcs'!$P$22,IF(AK2030="","",AK2030),IF(Overview!$K$17='Internal Calcs'!$P$23,IF(AK2030="","",AK2030),IF(ISNUMBER(A2030),(IF(F2030="Short",G2030-H2030,H2030-G2030)*AZ2030-AX2030),"")))</f>
        <v/>
      </c>
      <c r="AO2030" s="401" t="str">
        <f>IF(Overview!$K$17='Internal Calcs'!$P$22,IF(AL2030="","",AL2030),IF(Overview!$K$17='Internal Calcs'!$P$23,IF(AL2030="","",AL2030),IF(ISNUMBER(A2030),IF(AL2030="",(IF(F2030="Short",G2030-H2030,H2030-G2030)*AZ2030-AX2030),(IF(F2030="Short",G2030-J2030,J2030-G2030)*AZ2030-AX2030)),"")))</f>
        <v/>
      </c>
      <c r="AP2030" s="359" t="str">
        <f>IF(Overview!$K$17='Internal Calcs'!$P$22,"",IF(Overview!$K$17='Internal Calcs'!$P$23,IF(AM2030="","",AM2030),IF(ISNUMBER(A2030),IF(AM2030="",(IF(F2030="Short",G2030-H2030,H2030-G2030)*AZ2030-AX2030),(IF(F2030="Short",G2030-L2030,L2030-G2030)*AZ2030-AX2030)),"")))</f>
        <v/>
      </c>
      <c r="AQ2030" s="188" t="str">
        <f t="shared" si="706"/>
        <v/>
      </c>
      <c r="AR2030" s="188" t="str">
        <f t="shared" si="707"/>
        <v/>
      </c>
      <c r="AS2030" s="188" t="str">
        <f t="shared" si="708"/>
        <v/>
      </c>
      <c r="AT2030" s="188" t="str">
        <f>IF(ISNUMBER(A2030),MAX($AS$2:AS2030)-AS2030,"")</f>
        <v/>
      </c>
      <c r="AU2030" s="189" t="str">
        <f t="shared" si="709"/>
        <v/>
      </c>
      <c r="AV2030" s="190" t="str">
        <f t="shared" si="710"/>
        <v/>
      </c>
      <c r="AW2030" s="190" t="str">
        <f t="shared" si="711"/>
        <v/>
      </c>
      <c r="AX2030" s="191" t="str">
        <f ca="1">IF(ISNUMBER($A2030),INDIRECT(CONCATENATE("'Instrument List'!B",(MATCH(E2030,'Instrument List'!A:A,0))-0)),"")</f>
        <v/>
      </c>
      <c r="AY2030" s="191" t="str">
        <f ca="1">IF(ISNUMBER($A2030),INDIRECT(CONCATENATE("'Instrument List'!D",(MATCH(E2030,'Instrument List'!A:A,0))-0)),"")</f>
        <v/>
      </c>
      <c r="AZ2030" s="191" t="str">
        <f ca="1">IF(ISNUMBER($A2030),INDIRECT(CONCATENATE("'Instrument List'!C",(MATCH(E2030,'Instrument List'!A:A,0))-0)),"")</f>
        <v/>
      </c>
      <c r="BA2030" s="192" t="str">
        <f ca="1">IF(ISNUMBER(A2030),INDIRECT(CONCATENATE("'Instrument List'!E",(MATCH(E2030,'Instrument List'!A:A,0))-0)),"")</f>
        <v/>
      </c>
      <c r="BB2030" s="193" t="str">
        <f t="shared" si="712"/>
        <v/>
      </c>
      <c r="BC2030" s="193" t="str">
        <f t="shared" si="713"/>
        <v/>
      </c>
      <c r="BD2030" s="193" t="str">
        <f ca="1">IF(ISNUMBER(A2030),INDIRECT(CONCATENATE("'Instrument List'!F",(MATCH(E2030,'Instrument List'!A:A,0))-0)),"")</f>
        <v/>
      </c>
    </row>
    <row r="2031" spans="1:56">
      <c r="A2031" s="220" t="str">
        <f t="shared" si="693"/>
        <v/>
      </c>
      <c r="B2031" s="221"/>
      <c r="C2031" s="222"/>
      <c r="D2031" s="169"/>
      <c r="E2031" s="169"/>
      <c r="F2031" s="169"/>
      <c r="G2031" s="202"/>
      <c r="H2031" s="217"/>
      <c r="I2031" s="212"/>
      <c r="J2031" s="206"/>
      <c r="K2031" s="212"/>
      <c r="L2031" s="206"/>
      <c r="M2031" s="212"/>
      <c r="N2031" s="206"/>
      <c r="O2031" s="170" t="str">
        <f t="shared" si="694"/>
        <v/>
      </c>
      <c r="P2031" s="171"/>
      <c r="Q2031" s="171"/>
      <c r="R2031" s="171"/>
      <c r="S2031" s="172" t="str">
        <f t="shared" si="695"/>
        <v/>
      </c>
      <c r="T2031" s="172" t="str">
        <f t="shared" si="696"/>
        <v/>
      </c>
      <c r="U2031" s="171"/>
      <c r="V2031" s="171"/>
      <c r="W2031" s="173" t="str">
        <f t="shared" si="697"/>
        <v/>
      </c>
      <c r="X2031" s="173" t="str">
        <f t="shared" si="698"/>
        <v/>
      </c>
      <c r="Y2031" s="173" t="str">
        <f t="shared" si="699"/>
        <v/>
      </c>
      <c r="Z2031" s="171"/>
      <c r="AA2031" s="171"/>
      <c r="AB2031" s="171"/>
      <c r="AC2031" s="172" t="str">
        <f t="shared" si="700"/>
        <v/>
      </c>
      <c r="AD2031" s="172" t="str">
        <f t="shared" si="701"/>
        <v/>
      </c>
      <c r="AE2031" s="174"/>
      <c r="AF2031" s="175" t="str">
        <f t="shared" si="702"/>
        <v/>
      </c>
      <c r="AG2031" s="169"/>
      <c r="AH2031" s="171"/>
      <c r="AI2031" s="171"/>
      <c r="AJ2031" s="169"/>
      <c r="AK2031" s="176" t="str">
        <f t="shared" si="703"/>
        <v/>
      </c>
      <c r="AL2031" s="176" t="str">
        <f t="shared" si="704"/>
        <v/>
      </c>
      <c r="AM2031" s="176" t="str">
        <f t="shared" si="705"/>
        <v/>
      </c>
      <c r="AN2031" s="359" t="str">
        <f>IF(Overview!$K$17='Internal Calcs'!$P$22,IF(AK2031="","",AK2031),IF(Overview!$K$17='Internal Calcs'!$P$23,IF(AK2031="","",AK2031),IF(ISNUMBER(A2031),(IF(F2031="Short",G2031-H2031,H2031-G2031)*AZ2031-AX2031),"")))</f>
        <v/>
      </c>
      <c r="AO2031" s="401" t="str">
        <f>IF(Overview!$K$17='Internal Calcs'!$P$22,IF(AL2031="","",AL2031),IF(Overview!$K$17='Internal Calcs'!$P$23,IF(AL2031="","",AL2031),IF(ISNUMBER(A2031),IF(AL2031="",(IF(F2031="Short",G2031-H2031,H2031-G2031)*AZ2031-AX2031),(IF(F2031="Short",G2031-J2031,J2031-G2031)*AZ2031-AX2031)),"")))</f>
        <v/>
      </c>
      <c r="AP2031" s="359" t="str">
        <f>IF(Overview!$K$17='Internal Calcs'!$P$22,"",IF(Overview!$K$17='Internal Calcs'!$P$23,IF(AM2031="","",AM2031),IF(ISNUMBER(A2031),IF(AM2031="",(IF(F2031="Short",G2031-H2031,H2031-G2031)*AZ2031-AX2031),(IF(F2031="Short",G2031-L2031,L2031-G2031)*AZ2031-AX2031)),"")))</f>
        <v/>
      </c>
      <c r="AQ2031" s="176" t="str">
        <f t="shared" si="706"/>
        <v/>
      </c>
      <c r="AR2031" s="176" t="str">
        <f t="shared" si="707"/>
        <v/>
      </c>
      <c r="AS2031" s="176" t="str">
        <f t="shared" si="708"/>
        <v/>
      </c>
      <c r="AT2031" s="176" t="str">
        <f>IF(ISNUMBER(A2031),MAX($AS$2:AS2031)-AS2031,"")</f>
        <v/>
      </c>
      <c r="AU2031" s="177" t="str">
        <f t="shared" si="709"/>
        <v/>
      </c>
      <c r="AV2031" s="178" t="str">
        <f t="shared" si="710"/>
        <v/>
      </c>
      <c r="AW2031" s="178" t="str">
        <f t="shared" si="711"/>
        <v/>
      </c>
      <c r="AX2031" s="179" t="str">
        <f ca="1">IF(ISNUMBER($A2031),INDIRECT(CONCATENATE("'Instrument List'!B",(MATCH(E2031,'Instrument List'!A:A,0))-0)),"")</f>
        <v/>
      </c>
      <c r="AY2031" s="179" t="str">
        <f ca="1">IF(ISNUMBER($A2031),INDIRECT(CONCATENATE("'Instrument List'!D",(MATCH(E2031,'Instrument List'!A:A,0))-0)),"")</f>
        <v/>
      </c>
      <c r="AZ2031" s="179" t="str">
        <f ca="1">IF(ISNUMBER($A2031),INDIRECT(CONCATENATE("'Instrument List'!C",(MATCH(E2031,'Instrument List'!A:A,0))-0)),"")</f>
        <v/>
      </c>
      <c r="BA2031" s="180" t="str">
        <f ca="1">IF(ISNUMBER(A2031),INDIRECT(CONCATENATE("'Instrument List'!E",(MATCH(E2031,'Instrument List'!A:A,0))-0)),"")</f>
        <v/>
      </c>
      <c r="BB2031" s="181" t="str">
        <f t="shared" si="712"/>
        <v/>
      </c>
      <c r="BC2031" s="181" t="str">
        <f t="shared" si="713"/>
        <v/>
      </c>
      <c r="BD2031" s="181" t="str">
        <f ca="1">IF(ISNUMBER(A2031),INDIRECT(CONCATENATE("'Instrument List'!F",(MATCH(E2031,'Instrument List'!A:A,0))-0)),"")</f>
        <v/>
      </c>
    </row>
    <row r="2032" spans="1:56">
      <c r="A2032" s="223" t="str">
        <f t="shared" si="693"/>
        <v/>
      </c>
      <c r="B2032" s="224"/>
      <c r="C2032" s="225"/>
      <c r="D2032" s="182"/>
      <c r="E2032" s="182"/>
      <c r="F2032" s="182"/>
      <c r="G2032" s="203"/>
      <c r="H2032" s="218"/>
      <c r="I2032" s="213"/>
      <c r="J2032" s="207"/>
      <c r="K2032" s="213"/>
      <c r="L2032" s="207"/>
      <c r="M2032" s="213"/>
      <c r="N2032" s="207"/>
      <c r="O2032" s="183" t="str">
        <f t="shared" si="694"/>
        <v/>
      </c>
      <c r="P2032" s="184"/>
      <c r="Q2032" s="184"/>
      <c r="R2032" s="275"/>
      <c r="S2032" s="185" t="str">
        <f t="shared" si="695"/>
        <v/>
      </c>
      <c r="T2032" s="185" t="str">
        <f t="shared" si="696"/>
        <v/>
      </c>
      <c r="U2032" s="275"/>
      <c r="V2032" s="275"/>
      <c r="W2032" s="276" t="str">
        <f t="shared" si="697"/>
        <v/>
      </c>
      <c r="X2032" s="276" t="str">
        <f t="shared" si="698"/>
        <v/>
      </c>
      <c r="Y2032" s="276" t="str">
        <f t="shared" si="699"/>
        <v/>
      </c>
      <c r="Z2032" s="275"/>
      <c r="AA2032" s="184"/>
      <c r="AB2032" s="184"/>
      <c r="AC2032" s="185" t="str">
        <f t="shared" si="700"/>
        <v/>
      </c>
      <c r="AD2032" s="185" t="str">
        <f t="shared" si="701"/>
        <v/>
      </c>
      <c r="AE2032" s="186"/>
      <c r="AF2032" s="187" t="str">
        <f t="shared" si="702"/>
        <v/>
      </c>
      <c r="AG2032" s="182"/>
      <c r="AH2032" s="184"/>
      <c r="AI2032" s="184"/>
      <c r="AJ2032" s="182"/>
      <c r="AK2032" s="188" t="str">
        <f t="shared" si="703"/>
        <v/>
      </c>
      <c r="AL2032" s="188" t="str">
        <f t="shared" si="704"/>
        <v/>
      </c>
      <c r="AM2032" s="188" t="str">
        <f t="shared" si="705"/>
        <v/>
      </c>
      <c r="AN2032" s="359" t="str">
        <f>IF(Overview!$K$17='Internal Calcs'!$P$22,IF(AK2032="","",AK2032),IF(Overview!$K$17='Internal Calcs'!$P$23,IF(AK2032="","",AK2032),IF(ISNUMBER(A2032),(IF(F2032="Short",G2032-H2032,H2032-G2032)*AZ2032-AX2032),"")))</f>
        <v/>
      </c>
      <c r="AO2032" s="401" t="str">
        <f>IF(Overview!$K$17='Internal Calcs'!$P$22,IF(AL2032="","",AL2032),IF(Overview!$K$17='Internal Calcs'!$P$23,IF(AL2032="","",AL2032),IF(ISNUMBER(A2032),IF(AL2032="",(IF(F2032="Short",G2032-H2032,H2032-G2032)*AZ2032-AX2032),(IF(F2032="Short",G2032-J2032,J2032-G2032)*AZ2032-AX2032)),"")))</f>
        <v/>
      </c>
      <c r="AP2032" s="359" t="str">
        <f>IF(Overview!$K$17='Internal Calcs'!$P$22,"",IF(Overview!$K$17='Internal Calcs'!$P$23,IF(AM2032="","",AM2032),IF(ISNUMBER(A2032),IF(AM2032="",(IF(F2032="Short",G2032-H2032,H2032-G2032)*AZ2032-AX2032),(IF(F2032="Short",G2032-L2032,L2032-G2032)*AZ2032-AX2032)),"")))</f>
        <v/>
      </c>
      <c r="AQ2032" s="188" t="str">
        <f t="shared" si="706"/>
        <v/>
      </c>
      <c r="AR2032" s="188" t="str">
        <f t="shared" si="707"/>
        <v/>
      </c>
      <c r="AS2032" s="188" t="str">
        <f t="shared" si="708"/>
        <v/>
      </c>
      <c r="AT2032" s="188" t="str">
        <f>IF(ISNUMBER(A2032),MAX($AS$2:AS2032)-AS2032,"")</f>
        <v/>
      </c>
      <c r="AU2032" s="189" t="str">
        <f t="shared" si="709"/>
        <v/>
      </c>
      <c r="AV2032" s="190" t="str">
        <f t="shared" si="710"/>
        <v/>
      </c>
      <c r="AW2032" s="190" t="str">
        <f t="shared" si="711"/>
        <v/>
      </c>
      <c r="AX2032" s="191" t="str">
        <f ca="1">IF(ISNUMBER($A2032),INDIRECT(CONCATENATE("'Instrument List'!B",(MATCH(E2032,'Instrument List'!A:A,0))-0)),"")</f>
        <v/>
      </c>
      <c r="AY2032" s="191" t="str">
        <f ca="1">IF(ISNUMBER($A2032),INDIRECT(CONCATENATE("'Instrument List'!D",(MATCH(E2032,'Instrument List'!A:A,0))-0)),"")</f>
        <v/>
      </c>
      <c r="AZ2032" s="191" t="str">
        <f ca="1">IF(ISNUMBER($A2032),INDIRECT(CONCATENATE("'Instrument List'!C",(MATCH(E2032,'Instrument List'!A:A,0))-0)),"")</f>
        <v/>
      </c>
      <c r="BA2032" s="192" t="str">
        <f ca="1">IF(ISNUMBER(A2032),INDIRECT(CONCATENATE("'Instrument List'!E",(MATCH(E2032,'Instrument List'!A:A,0))-0)),"")</f>
        <v/>
      </c>
      <c r="BB2032" s="193" t="str">
        <f t="shared" si="712"/>
        <v/>
      </c>
      <c r="BC2032" s="193" t="str">
        <f t="shared" si="713"/>
        <v/>
      </c>
      <c r="BD2032" s="193" t="str">
        <f ca="1">IF(ISNUMBER(A2032),INDIRECT(CONCATENATE("'Instrument List'!F",(MATCH(E2032,'Instrument List'!A:A,0))-0)),"")</f>
        <v/>
      </c>
    </row>
    <row r="2033" spans="1:56">
      <c r="A2033" s="220" t="str">
        <f t="shared" si="693"/>
        <v/>
      </c>
      <c r="B2033" s="221"/>
      <c r="C2033" s="222"/>
      <c r="D2033" s="169"/>
      <c r="E2033" s="169"/>
      <c r="F2033" s="169"/>
      <c r="G2033" s="202"/>
      <c r="H2033" s="217"/>
      <c r="I2033" s="212"/>
      <c r="J2033" s="206"/>
      <c r="K2033" s="212"/>
      <c r="L2033" s="206"/>
      <c r="M2033" s="212"/>
      <c r="N2033" s="206"/>
      <c r="O2033" s="170" t="str">
        <f t="shared" si="694"/>
        <v/>
      </c>
      <c r="P2033" s="171"/>
      <c r="Q2033" s="171"/>
      <c r="R2033" s="171"/>
      <c r="S2033" s="172" t="str">
        <f t="shared" si="695"/>
        <v/>
      </c>
      <c r="T2033" s="172" t="str">
        <f t="shared" si="696"/>
        <v/>
      </c>
      <c r="U2033" s="171"/>
      <c r="V2033" s="171"/>
      <c r="W2033" s="173" t="str">
        <f t="shared" si="697"/>
        <v/>
      </c>
      <c r="X2033" s="173" t="str">
        <f t="shared" si="698"/>
        <v/>
      </c>
      <c r="Y2033" s="173" t="str">
        <f t="shared" si="699"/>
        <v/>
      </c>
      <c r="Z2033" s="171"/>
      <c r="AA2033" s="171"/>
      <c r="AB2033" s="171"/>
      <c r="AC2033" s="172" t="str">
        <f t="shared" si="700"/>
        <v/>
      </c>
      <c r="AD2033" s="172" t="str">
        <f t="shared" si="701"/>
        <v/>
      </c>
      <c r="AE2033" s="174"/>
      <c r="AF2033" s="175" t="str">
        <f t="shared" si="702"/>
        <v/>
      </c>
      <c r="AG2033" s="169"/>
      <c r="AH2033" s="171"/>
      <c r="AI2033" s="171"/>
      <c r="AJ2033" s="169"/>
      <c r="AK2033" s="176" t="str">
        <f t="shared" si="703"/>
        <v/>
      </c>
      <c r="AL2033" s="176" t="str">
        <f t="shared" si="704"/>
        <v/>
      </c>
      <c r="AM2033" s="176" t="str">
        <f t="shared" si="705"/>
        <v/>
      </c>
      <c r="AN2033" s="359" t="str">
        <f>IF(Overview!$K$17='Internal Calcs'!$P$22,IF(AK2033="","",AK2033),IF(Overview!$K$17='Internal Calcs'!$P$23,IF(AK2033="","",AK2033),IF(ISNUMBER(A2033),(IF(F2033="Short",G2033-H2033,H2033-G2033)*AZ2033-AX2033),"")))</f>
        <v/>
      </c>
      <c r="AO2033" s="401" t="str">
        <f>IF(Overview!$K$17='Internal Calcs'!$P$22,IF(AL2033="","",AL2033),IF(Overview!$K$17='Internal Calcs'!$P$23,IF(AL2033="","",AL2033),IF(ISNUMBER(A2033),IF(AL2033="",(IF(F2033="Short",G2033-H2033,H2033-G2033)*AZ2033-AX2033),(IF(F2033="Short",G2033-J2033,J2033-G2033)*AZ2033-AX2033)),"")))</f>
        <v/>
      </c>
      <c r="AP2033" s="359" t="str">
        <f>IF(Overview!$K$17='Internal Calcs'!$P$22,"",IF(Overview!$K$17='Internal Calcs'!$P$23,IF(AM2033="","",AM2033),IF(ISNUMBER(A2033),IF(AM2033="",(IF(F2033="Short",G2033-H2033,H2033-G2033)*AZ2033-AX2033),(IF(F2033="Short",G2033-L2033,L2033-G2033)*AZ2033-AX2033)),"")))</f>
        <v/>
      </c>
      <c r="AQ2033" s="176" t="str">
        <f t="shared" si="706"/>
        <v/>
      </c>
      <c r="AR2033" s="176" t="str">
        <f t="shared" si="707"/>
        <v/>
      </c>
      <c r="AS2033" s="176" t="str">
        <f t="shared" si="708"/>
        <v/>
      </c>
      <c r="AT2033" s="176" t="str">
        <f>IF(ISNUMBER(A2033),MAX($AS$2:AS2033)-AS2033,"")</f>
        <v/>
      </c>
      <c r="AU2033" s="177" t="str">
        <f t="shared" si="709"/>
        <v/>
      </c>
      <c r="AV2033" s="178" t="str">
        <f t="shared" si="710"/>
        <v/>
      </c>
      <c r="AW2033" s="178" t="str">
        <f t="shared" si="711"/>
        <v/>
      </c>
      <c r="AX2033" s="179" t="str">
        <f ca="1">IF(ISNUMBER($A2033),INDIRECT(CONCATENATE("'Instrument List'!B",(MATCH(E2033,'Instrument List'!A:A,0))-0)),"")</f>
        <v/>
      </c>
      <c r="AY2033" s="179" t="str">
        <f ca="1">IF(ISNUMBER($A2033),INDIRECT(CONCATENATE("'Instrument List'!D",(MATCH(E2033,'Instrument List'!A:A,0))-0)),"")</f>
        <v/>
      </c>
      <c r="AZ2033" s="179" t="str">
        <f ca="1">IF(ISNUMBER($A2033),INDIRECT(CONCATENATE("'Instrument List'!C",(MATCH(E2033,'Instrument List'!A:A,0))-0)),"")</f>
        <v/>
      </c>
      <c r="BA2033" s="180" t="str">
        <f ca="1">IF(ISNUMBER(A2033),INDIRECT(CONCATENATE("'Instrument List'!E",(MATCH(E2033,'Instrument List'!A:A,0))-0)),"")</f>
        <v/>
      </c>
      <c r="BB2033" s="181" t="str">
        <f t="shared" si="712"/>
        <v/>
      </c>
      <c r="BC2033" s="181" t="str">
        <f t="shared" si="713"/>
        <v/>
      </c>
      <c r="BD2033" s="181" t="str">
        <f ca="1">IF(ISNUMBER(A2033),INDIRECT(CONCATENATE("'Instrument List'!F",(MATCH(E2033,'Instrument List'!A:A,0))-0)),"")</f>
        <v/>
      </c>
    </row>
    <row r="2034" spans="1:56">
      <c r="A2034" s="223" t="str">
        <f t="shared" si="693"/>
        <v/>
      </c>
      <c r="B2034" s="224"/>
      <c r="C2034" s="225"/>
      <c r="D2034" s="182"/>
      <c r="E2034" s="182"/>
      <c r="F2034" s="182"/>
      <c r="G2034" s="203"/>
      <c r="H2034" s="218"/>
      <c r="I2034" s="213"/>
      <c r="J2034" s="207"/>
      <c r="K2034" s="213"/>
      <c r="L2034" s="207"/>
      <c r="M2034" s="213"/>
      <c r="N2034" s="207"/>
      <c r="O2034" s="183" t="str">
        <f t="shared" si="694"/>
        <v/>
      </c>
      <c r="P2034" s="184"/>
      <c r="Q2034" s="184"/>
      <c r="R2034" s="275"/>
      <c r="S2034" s="185" t="str">
        <f t="shared" si="695"/>
        <v/>
      </c>
      <c r="T2034" s="185" t="str">
        <f t="shared" si="696"/>
        <v/>
      </c>
      <c r="U2034" s="275"/>
      <c r="V2034" s="275"/>
      <c r="W2034" s="276" t="str">
        <f t="shared" si="697"/>
        <v/>
      </c>
      <c r="X2034" s="276" t="str">
        <f t="shared" si="698"/>
        <v/>
      </c>
      <c r="Y2034" s="276" t="str">
        <f t="shared" si="699"/>
        <v/>
      </c>
      <c r="Z2034" s="275"/>
      <c r="AA2034" s="184"/>
      <c r="AB2034" s="184"/>
      <c r="AC2034" s="185" t="str">
        <f t="shared" si="700"/>
        <v/>
      </c>
      <c r="AD2034" s="185" t="str">
        <f t="shared" si="701"/>
        <v/>
      </c>
      <c r="AE2034" s="186"/>
      <c r="AF2034" s="187" t="str">
        <f t="shared" si="702"/>
        <v/>
      </c>
      <c r="AG2034" s="182"/>
      <c r="AH2034" s="184"/>
      <c r="AI2034" s="184"/>
      <c r="AJ2034" s="182"/>
      <c r="AK2034" s="188" t="str">
        <f t="shared" si="703"/>
        <v/>
      </c>
      <c r="AL2034" s="188" t="str">
        <f t="shared" si="704"/>
        <v/>
      </c>
      <c r="AM2034" s="188" t="str">
        <f t="shared" si="705"/>
        <v/>
      </c>
      <c r="AN2034" s="359" t="str">
        <f>IF(Overview!$K$17='Internal Calcs'!$P$22,IF(AK2034="","",AK2034),IF(Overview!$K$17='Internal Calcs'!$P$23,IF(AK2034="","",AK2034),IF(ISNUMBER(A2034),(IF(F2034="Short",G2034-H2034,H2034-G2034)*AZ2034-AX2034),"")))</f>
        <v/>
      </c>
      <c r="AO2034" s="401" t="str">
        <f>IF(Overview!$K$17='Internal Calcs'!$P$22,IF(AL2034="","",AL2034),IF(Overview!$K$17='Internal Calcs'!$P$23,IF(AL2034="","",AL2034),IF(ISNUMBER(A2034),IF(AL2034="",(IF(F2034="Short",G2034-H2034,H2034-G2034)*AZ2034-AX2034),(IF(F2034="Short",G2034-J2034,J2034-G2034)*AZ2034-AX2034)),"")))</f>
        <v/>
      </c>
      <c r="AP2034" s="359" t="str">
        <f>IF(Overview!$K$17='Internal Calcs'!$P$22,"",IF(Overview!$K$17='Internal Calcs'!$P$23,IF(AM2034="","",AM2034),IF(ISNUMBER(A2034),IF(AM2034="",(IF(F2034="Short",G2034-H2034,H2034-G2034)*AZ2034-AX2034),(IF(F2034="Short",G2034-L2034,L2034-G2034)*AZ2034-AX2034)),"")))</f>
        <v/>
      </c>
      <c r="AQ2034" s="188" t="str">
        <f t="shared" si="706"/>
        <v/>
      </c>
      <c r="AR2034" s="188" t="str">
        <f t="shared" si="707"/>
        <v/>
      </c>
      <c r="AS2034" s="188" t="str">
        <f t="shared" si="708"/>
        <v/>
      </c>
      <c r="AT2034" s="188" t="str">
        <f>IF(ISNUMBER(A2034),MAX($AS$2:AS2034)-AS2034,"")</f>
        <v/>
      </c>
      <c r="AU2034" s="189" t="str">
        <f t="shared" si="709"/>
        <v/>
      </c>
      <c r="AV2034" s="190" t="str">
        <f t="shared" si="710"/>
        <v/>
      </c>
      <c r="AW2034" s="190" t="str">
        <f t="shared" si="711"/>
        <v/>
      </c>
      <c r="AX2034" s="191" t="str">
        <f ca="1">IF(ISNUMBER($A2034),INDIRECT(CONCATENATE("'Instrument List'!B",(MATCH(E2034,'Instrument List'!A:A,0))-0)),"")</f>
        <v/>
      </c>
      <c r="AY2034" s="191" t="str">
        <f ca="1">IF(ISNUMBER($A2034),INDIRECT(CONCATENATE("'Instrument List'!D",(MATCH(E2034,'Instrument List'!A:A,0))-0)),"")</f>
        <v/>
      </c>
      <c r="AZ2034" s="191" t="str">
        <f ca="1">IF(ISNUMBER($A2034),INDIRECT(CONCATENATE("'Instrument List'!C",(MATCH(E2034,'Instrument List'!A:A,0))-0)),"")</f>
        <v/>
      </c>
      <c r="BA2034" s="192" t="str">
        <f ca="1">IF(ISNUMBER(A2034),INDIRECT(CONCATENATE("'Instrument List'!E",(MATCH(E2034,'Instrument List'!A:A,0))-0)),"")</f>
        <v/>
      </c>
      <c r="BB2034" s="193" t="str">
        <f t="shared" si="712"/>
        <v/>
      </c>
      <c r="BC2034" s="193" t="str">
        <f t="shared" si="713"/>
        <v/>
      </c>
      <c r="BD2034" s="193" t="str">
        <f ca="1">IF(ISNUMBER(A2034),INDIRECT(CONCATENATE("'Instrument List'!F",(MATCH(E2034,'Instrument List'!A:A,0))-0)),"")</f>
        <v/>
      </c>
    </row>
    <row r="2035" spans="1:56">
      <c r="A2035" s="220" t="str">
        <f t="shared" si="693"/>
        <v/>
      </c>
      <c r="B2035" s="221"/>
      <c r="C2035" s="222"/>
      <c r="D2035" s="169"/>
      <c r="E2035" s="169"/>
      <c r="F2035" s="169"/>
      <c r="G2035" s="202"/>
      <c r="H2035" s="217"/>
      <c r="I2035" s="212"/>
      <c r="J2035" s="206"/>
      <c r="K2035" s="212"/>
      <c r="L2035" s="206"/>
      <c r="M2035" s="212"/>
      <c r="N2035" s="206"/>
      <c r="O2035" s="170" t="str">
        <f t="shared" si="694"/>
        <v/>
      </c>
      <c r="P2035" s="171"/>
      <c r="Q2035" s="171"/>
      <c r="R2035" s="171"/>
      <c r="S2035" s="172" t="str">
        <f t="shared" si="695"/>
        <v/>
      </c>
      <c r="T2035" s="172" t="str">
        <f t="shared" si="696"/>
        <v/>
      </c>
      <c r="U2035" s="171"/>
      <c r="V2035" s="171"/>
      <c r="W2035" s="173" t="str">
        <f t="shared" si="697"/>
        <v/>
      </c>
      <c r="X2035" s="173" t="str">
        <f t="shared" si="698"/>
        <v/>
      </c>
      <c r="Y2035" s="173" t="str">
        <f t="shared" si="699"/>
        <v/>
      </c>
      <c r="Z2035" s="171"/>
      <c r="AA2035" s="171"/>
      <c r="AB2035" s="171"/>
      <c r="AC2035" s="172" t="str">
        <f t="shared" si="700"/>
        <v/>
      </c>
      <c r="AD2035" s="172" t="str">
        <f t="shared" si="701"/>
        <v/>
      </c>
      <c r="AE2035" s="174"/>
      <c r="AF2035" s="175" t="str">
        <f t="shared" si="702"/>
        <v/>
      </c>
      <c r="AG2035" s="169"/>
      <c r="AH2035" s="171"/>
      <c r="AI2035" s="171"/>
      <c r="AJ2035" s="169"/>
      <c r="AK2035" s="176" t="str">
        <f t="shared" si="703"/>
        <v/>
      </c>
      <c r="AL2035" s="176" t="str">
        <f t="shared" si="704"/>
        <v/>
      </c>
      <c r="AM2035" s="176" t="str">
        <f t="shared" si="705"/>
        <v/>
      </c>
      <c r="AN2035" s="359" t="str">
        <f>IF(Overview!$K$17='Internal Calcs'!$P$22,IF(AK2035="","",AK2035),IF(Overview!$K$17='Internal Calcs'!$P$23,IF(AK2035="","",AK2035),IF(ISNUMBER(A2035),(IF(F2035="Short",G2035-H2035,H2035-G2035)*AZ2035-AX2035),"")))</f>
        <v/>
      </c>
      <c r="AO2035" s="401" t="str">
        <f>IF(Overview!$K$17='Internal Calcs'!$P$22,IF(AL2035="","",AL2035),IF(Overview!$K$17='Internal Calcs'!$P$23,IF(AL2035="","",AL2035),IF(ISNUMBER(A2035),IF(AL2035="",(IF(F2035="Short",G2035-H2035,H2035-G2035)*AZ2035-AX2035),(IF(F2035="Short",G2035-J2035,J2035-G2035)*AZ2035-AX2035)),"")))</f>
        <v/>
      </c>
      <c r="AP2035" s="359" t="str">
        <f>IF(Overview!$K$17='Internal Calcs'!$P$22,"",IF(Overview!$K$17='Internal Calcs'!$P$23,IF(AM2035="","",AM2035),IF(ISNUMBER(A2035),IF(AM2035="",(IF(F2035="Short",G2035-H2035,H2035-G2035)*AZ2035-AX2035),(IF(F2035="Short",G2035-L2035,L2035-G2035)*AZ2035-AX2035)),"")))</f>
        <v/>
      </c>
      <c r="AQ2035" s="176" t="str">
        <f t="shared" si="706"/>
        <v/>
      </c>
      <c r="AR2035" s="176" t="str">
        <f t="shared" si="707"/>
        <v/>
      </c>
      <c r="AS2035" s="176" t="str">
        <f t="shared" si="708"/>
        <v/>
      </c>
      <c r="AT2035" s="176" t="str">
        <f>IF(ISNUMBER(A2035),MAX($AS$2:AS2035)-AS2035,"")</f>
        <v/>
      </c>
      <c r="AU2035" s="177" t="str">
        <f t="shared" si="709"/>
        <v/>
      </c>
      <c r="AV2035" s="178" t="str">
        <f t="shared" si="710"/>
        <v/>
      </c>
      <c r="AW2035" s="178" t="str">
        <f t="shared" si="711"/>
        <v/>
      </c>
      <c r="AX2035" s="179" t="str">
        <f ca="1">IF(ISNUMBER($A2035),INDIRECT(CONCATENATE("'Instrument List'!B",(MATCH(E2035,'Instrument List'!A:A,0))-0)),"")</f>
        <v/>
      </c>
      <c r="AY2035" s="179" t="str">
        <f ca="1">IF(ISNUMBER($A2035),INDIRECT(CONCATENATE("'Instrument List'!D",(MATCH(E2035,'Instrument List'!A:A,0))-0)),"")</f>
        <v/>
      </c>
      <c r="AZ2035" s="179" t="str">
        <f ca="1">IF(ISNUMBER($A2035),INDIRECT(CONCATENATE("'Instrument List'!C",(MATCH(E2035,'Instrument List'!A:A,0))-0)),"")</f>
        <v/>
      </c>
      <c r="BA2035" s="180" t="str">
        <f ca="1">IF(ISNUMBER(A2035),INDIRECT(CONCATENATE("'Instrument List'!E",(MATCH(E2035,'Instrument List'!A:A,0))-0)),"")</f>
        <v/>
      </c>
      <c r="BB2035" s="181" t="str">
        <f t="shared" si="712"/>
        <v/>
      </c>
      <c r="BC2035" s="181" t="str">
        <f t="shared" si="713"/>
        <v/>
      </c>
      <c r="BD2035" s="181" t="str">
        <f ca="1">IF(ISNUMBER(A2035),INDIRECT(CONCATENATE("'Instrument List'!F",(MATCH(E2035,'Instrument List'!A:A,0))-0)),"")</f>
        <v/>
      </c>
    </row>
    <row r="2036" spans="1:56">
      <c r="A2036" s="223" t="str">
        <f t="shared" si="693"/>
        <v/>
      </c>
      <c r="B2036" s="224"/>
      <c r="C2036" s="225"/>
      <c r="D2036" s="182"/>
      <c r="E2036" s="182"/>
      <c r="F2036" s="182"/>
      <c r="G2036" s="203"/>
      <c r="H2036" s="218"/>
      <c r="I2036" s="213"/>
      <c r="J2036" s="207"/>
      <c r="K2036" s="213"/>
      <c r="L2036" s="207"/>
      <c r="M2036" s="213"/>
      <c r="N2036" s="207"/>
      <c r="O2036" s="183" t="str">
        <f t="shared" si="694"/>
        <v/>
      </c>
      <c r="P2036" s="184"/>
      <c r="Q2036" s="184"/>
      <c r="R2036" s="275"/>
      <c r="S2036" s="185" t="str">
        <f t="shared" si="695"/>
        <v/>
      </c>
      <c r="T2036" s="185" t="str">
        <f t="shared" si="696"/>
        <v/>
      </c>
      <c r="U2036" s="275"/>
      <c r="V2036" s="275"/>
      <c r="W2036" s="276" t="str">
        <f t="shared" si="697"/>
        <v/>
      </c>
      <c r="X2036" s="276" t="str">
        <f t="shared" si="698"/>
        <v/>
      </c>
      <c r="Y2036" s="276" t="str">
        <f t="shared" si="699"/>
        <v/>
      </c>
      <c r="Z2036" s="275"/>
      <c r="AA2036" s="184"/>
      <c r="AB2036" s="184"/>
      <c r="AC2036" s="185" t="str">
        <f t="shared" si="700"/>
        <v/>
      </c>
      <c r="AD2036" s="185" t="str">
        <f t="shared" si="701"/>
        <v/>
      </c>
      <c r="AE2036" s="186"/>
      <c r="AF2036" s="187" t="str">
        <f t="shared" si="702"/>
        <v/>
      </c>
      <c r="AG2036" s="182"/>
      <c r="AH2036" s="184"/>
      <c r="AI2036" s="184"/>
      <c r="AJ2036" s="182"/>
      <c r="AK2036" s="188" t="str">
        <f t="shared" si="703"/>
        <v/>
      </c>
      <c r="AL2036" s="188" t="str">
        <f t="shared" si="704"/>
        <v/>
      </c>
      <c r="AM2036" s="188" t="str">
        <f t="shared" si="705"/>
        <v/>
      </c>
      <c r="AN2036" s="359" t="str">
        <f>IF(Overview!$K$17='Internal Calcs'!$P$22,IF(AK2036="","",AK2036),IF(Overview!$K$17='Internal Calcs'!$P$23,IF(AK2036="","",AK2036),IF(ISNUMBER(A2036),(IF(F2036="Short",G2036-H2036,H2036-G2036)*AZ2036-AX2036),"")))</f>
        <v/>
      </c>
      <c r="AO2036" s="401" t="str">
        <f>IF(Overview!$K$17='Internal Calcs'!$P$22,IF(AL2036="","",AL2036),IF(Overview!$K$17='Internal Calcs'!$P$23,IF(AL2036="","",AL2036),IF(ISNUMBER(A2036),IF(AL2036="",(IF(F2036="Short",G2036-H2036,H2036-G2036)*AZ2036-AX2036),(IF(F2036="Short",G2036-J2036,J2036-G2036)*AZ2036-AX2036)),"")))</f>
        <v/>
      </c>
      <c r="AP2036" s="359" t="str">
        <f>IF(Overview!$K$17='Internal Calcs'!$P$22,"",IF(Overview!$K$17='Internal Calcs'!$P$23,IF(AM2036="","",AM2036),IF(ISNUMBER(A2036),IF(AM2036="",(IF(F2036="Short",G2036-H2036,H2036-G2036)*AZ2036-AX2036),(IF(F2036="Short",G2036-L2036,L2036-G2036)*AZ2036-AX2036)),"")))</f>
        <v/>
      </c>
      <c r="AQ2036" s="188" t="str">
        <f t="shared" si="706"/>
        <v/>
      </c>
      <c r="AR2036" s="188" t="str">
        <f t="shared" si="707"/>
        <v/>
      </c>
      <c r="AS2036" s="188" t="str">
        <f t="shared" si="708"/>
        <v/>
      </c>
      <c r="AT2036" s="188" t="str">
        <f>IF(ISNUMBER(A2036),MAX($AS$2:AS2036)-AS2036,"")</f>
        <v/>
      </c>
      <c r="AU2036" s="189" t="str">
        <f t="shared" si="709"/>
        <v/>
      </c>
      <c r="AV2036" s="190" t="str">
        <f t="shared" si="710"/>
        <v/>
      </c>
      <c r="AW2036" s="190" t="str">
        <f t="shared" si="711"/>
        <v/>
      </c>
      <c r="AX2036" s="191" t="str">
        <f ca="1">IF(ISNUMBER($A2036),INDIRECT(CONCATENATE("'Instrument List'!B",(MATCH(E2036,'Instrument List'!A:A,0))-0)),"")</f>
        <v/>
      </c>
      <c r="AY2036" s="191" t="str">
        <f ca="1">IF(ISNUMBER($A2036),INDIRECT(CONCATENATE("'Instrument List'!D",(MATCH(E2036,'Instrument List'!A:A,0))-0)),"")</f>
        <v/>
      </c>
      <c r="AZ2036" s="191" t="str">
        <f ca="1">IF(ISNUMBER($A2036),INDIRECT(CONCATENATE("'Instrument List'!C",(MATCH(E2036,'Instrument List'!A:A,0))-0)),"")</f>
        <v/>
      </c>
      <c r="BA2036" s="192" t="str">
        <f ca="1">IF(ISNUMBER(A2036),INDIRECT(CONCATENATE("'Instrument List'!E",(MATCH(E2036,'Instrument List'!A:A,0))-0)),"")</f>
        <v/>
      </c>
      <c r="BB2036" s="193" t="str">
        <f t="shared" si="712"/>
        <v/>
      </c>
      <c r="BC2036" s="193" t="str">
        <f t="shared" si="713"/>
        <v/>
      </c>
      <c r="BD2036" s="193" t="str">
        <f ca="1">IF(ISNUMBER(A2036),INDIRECT(CONCATENATE("'Instrument List'!F",(MATCH(E2036,'Instrument List'!A:A,0))-0)),"")</f>
        <v/>
      </c>
    </row>
    <row r="2037" spans="1:56">
      <c r="A2037" s="220" t="str">
        <f t="shared" si="693"/>
        <v/>
      </c>
      <c r="B2037" s="221"/>
      <c r="C2037" s="222"/>
      <c r="D2037" s="169"/>
      <c r="E2037" s="169"/>
      <c r="F2037" s="169"/>
      <c r="G2037" s="202"/>
      <c r="H2037" s="217"/>
      <c r="I2037" s="212"/>
      <c r="J2037" s="206"/>
      <c r="K2037" s="212"/>
      <c r="L2037" s="206"/>
      <c r="M2037" s="212"/>
      <c r="N2037" s="206"/>
      <c r="O2037" s="170" t="str">
        <f t="shared" si="694"/>
        <v/>
      </c>
      <c r="P2037" s="171"/>
      <c r="Q2037" s="171"/>
      <c r="R2037" s="171"/>
      <c r="S2037" s="172" t="str">
        <f t="shared" si="695"/>
        <v/>
      </c>
      <c r="T2037" s="172" t="str">
        <f t="shared" si="696"/>
        <v/>
      </c>
      <c r="U2037" s="171"/>
      <c r="V2037" s="171"/>
      <c r="W2037" s="173" t="str">
        <f t="shared" si="697"/>
        <v/>
      </c>
      <c r="X2037" s="173" t="str">
        <f t="shared" si="698"/>
        <v/>
      </c>
      <c r="Y2037" s="173" t="str">
        <f t="shared" si="699"/>
        <v/>
      </c>
      <c r="Z2037" s="171"/>
      <c r="AA2037" s="171"/>
      <c r="AB2037" s="171"/>
      <c r="AC2037" s="172" t="str">
        <f t="shared" si="700"/>
        <v/>
      </c>
      <c r="AD2037" s="172" t="str">
        <f t="shared" si="701"/>
        <v/>
      </c>
      <c r="AE2037" s="174"/>
      <c r="AF2037" s="175" t="str">
        <f t="shared" si="702"/>
        <v/>
      </c>
      <c r="AG2037" s="169"/>
      <c r="AH2037" s="171"/>
      <c r="AI2037" s="171"/>
      <c r="AJ2037" s="169"/>
      <c r="AK2037" s="176" t="str">
        <f t="shared" si="703"/>
        <v/>
      </c>
      <c r="AL2037" s="176" t="str">
        <f t="shared" si="704"/>
        <v/>
      </c>
      <c r="AM2037" s="176" t="str">
        <f t="shared" si="705"/>
        <v/>
      </c>
      <c r="AN2037" s="359" t="str">
        <f>IF(Overview!$K$17='Internal Calcs'!$P$22,IF(AK2037="","",AK2037),IF(Overview!$K$17='Internal Calcs'!$P$23,IF(AK2037="","",AK2037),IF(ISNUMBER(A2037),(IF(F2037="Short",G2037-H2037,H2037-G2037)*AZ2037-AX2037),"")))</f>
        <v/>
      </c>
      <c r="AO2037" s="401" t="str">
        <f>IF(Overview!$K$17='Internal Calcs'!$P$22,IF(AL2037="","",AL2037),IF(Overview!$K$17='Internal Calcs'!$P$23,IF(AL2037="","",AL2037),IF(ISNUMBER(A2037),IF(AL2037="",(IF(F2037="Short",G2037-H2037,H2037-G2037)*AZ2037-AX2037),(IF(F2037="Short",G2037-J2037,J2037-G2037)*AZ2037-AX2037)),"")))</f>
        <v/>
      </c>
      <c r="AP2037" s="359" t="str">
        <f>IF(Overview!$K$17='Internal Calcs'!$P$22,"",IF(Overview!$K$17='Internal Calcs'!$P$23,IF(AM2037="","",AM2037),IF(ISNUMBER(A2037),IF(AM2037="",(IF(F2037="Short",G2037-H2037,H2037-G2037)*AZ2037-AX2037),(IF(F2037="Short",G2037-L2037,L2037-G2037)*AZ2037-AX2037)),"")))</f>
        <v/>
      </c>
      <c r="AQ2037" s="176" t="str">
        <f t="shared" si="706"/>
        <v/>
      </c>
      <c r="AR2037" s="176" t="str">
        <f t="shared" si="707"/>
        <v/>
      </c>
      <c r="AS2037" s="176" t="str">
        <f t="shared" si="708"/>
        <v/>
      </c>
      <c r="AT2037" s="176" t="str">
        <f>IF(ISNUMBER(A2037),MAX($AS$2:AS2037)-AS2037,"")</f>
        <v/>
      </c>
      <c r="AU2037" s="177" t="str">
        <f t="shared" si="709"/>
        <v/>
      </c>
      <c r="AV2037" s="178" t="str">
        <f t="shared" si="710"/>
        <v/>
      </c>
      <c r="AW2037" s="178" t="str">
        <f t="shared" si="711"/>
        <v/>
      </c>
      <c r="AX2037" s="179" t="str">
        <f ca="1">IF(ISNUMBER($A2037),INDIRECT(CONCATENATE("'Instrument List'!B",(MATCH(E2037,'Instrument List'!A:A,0))-0)),"")</f>
        <v/>
      </c>
      <c r="AY2037" s="179" t="str">
        <f ca="1">IF(ISNUMBER($A2037),INDIRECT(CONCATENATE("'Instrument List'!D",(MATCH(E2037,'Instrument List'!A:A,0))-0)),"")</f>
        <v/>
      </c>
      <c r="AZ2037" s="179" t="str">
        <f ca="1">IF(ISNUMBER($A2037),INDIRECT(CONCATENATE("'Instrument List'!C",(MATCH(E2037,'Instrument List'!A:A,0))-0)),"")</f>
        <v/>
      </c>
      <c r="BA2037" s="180" t="str">
        <f ca="1">IF(ISNUMBER(A2037),INDIRECT(CONCATENATE("'Instrument List'!E",(MATCH(E2037,'Instrument List'!A:A,0))-0)),"")</f>
        <v/>
      </c>
      <c r="BB2037" s="181" t="str">
        <f t="shared" si="712"/>
        <v/>
      </c>
      <c r="BC2037" s="181" t="str">
        <f t="shared" si="713"/>
        <v/>
      </c>
      <c r="BD2037" s="181" t="str">
        <f ca="1">IF(ISNUMBER(A2037),INDIRECT(CONCATENATE("'Instrument List'!F",(MATCH(E2037,'Instrument List'!A:A,0))-0)),"")</f>
        <v/>
      </c>
    </row>
    <row r="2038" spans="1:56">
      <c r="A2038" s="223" t="str">
        <f t="shared" si="693"/>
        <v/>
      </c>
      <c r="B2038" s="224"/>
      <c r="C2038" s="225"/>
      <c r="D2038" s="182"/>
      <c r="E2038" s="182"/>
      <c r="F2038" s="182"/>
      <c r="G2038" s="203"/>
      <c r="H2038" s="218"/>
      <c r="I2038" s="213"/>
      <c r="J2038" s="207"/>
      <c r="K2038" s="213"/>
      <c r="L2038" s="207"/>
      <c r="M2038" s="213"/>
      <c r="N2038" s="207"/>
      <c r="O2038" s="183" t="str">
        <f t="shared" si="694"/>
        <v/>
      </c>
      <c r="P2038" s="184"/>
      <c r="Q2038" s="184"/>
      <c r="R2038" s="275"/>
      <c r="S2038" s="185" t="str">
        <f t="shared" si="695"/>
        <v/>
      </c>
      <c r="T2038" s="185" t="str">
        <f t="shared" si="696"/>
        <v/>
      </c>
      <c r="U2038" s="275"/>
      <c r="V2038" s="275"/>
      <c r="W2038" s="276" t="str">
        <f t="shared" si="697"/>
        <v/>
      </c>
      <c r="X2038" s="276" t="str">
        <f t="shared" si="698"/>
        <v/>
      </c>
      <c r="Y2038" s="276" t="str">
        <f t="shared" si="699"/>
        <v/>
      </c>
      <c r="Z2038" s="275"/>
      <c r="AA2038" s="184"/>
      <c r="AB2038" s="184"/>
      <c r="AC2038" s="185" t="str">
        <f t="shared" si="700"/>
        <v/>
      </c>
      <c r="AD2038" s="185" t="str">
        <f t="shared" si="701"/>
        <v/>
      </c>
      <c r="AE2038" s="186"/>
      <c r="AF2038" s="187" t="str">
        <f t="shared" si="702"/>
        <v/>
      </c>
      <c r="AG2038" s="182"/>
      <c r="AH2038" s="184"/>
      <c r="AI2038" s="184"/>
      <c r="AJ2038" s="182"/>
      <c r="AK2038" s="188" t="str">
        <f t="shared" si="703"/>
        <v/>
      </c>
      <c r="AL2038" s="188" t="str">
        <f t="shared" si="704"/>
        <v/>
      </c>
      <c r="AM2038" s="188" t="str">
        <f t="shared" si="705"/>
        <v/>
      </c>
      <c r="AN2038" s="359" t="str">
        <f>IF(Overview!$K$17='Internal Calcs'!$P$22,IF(AK2038="","",AK2038),IF(Overview!$K$17='Internal Calcs'!$P$23,IF(AK2038="","",AK2038),IF(ISNUMBER(A2038),(IF(F2038="Short",G2038-H2038,H2038-G2038)*AZ2038-AX2038),"")))</f>
        <v/>
      </c>
      <c r="AO2038" s="401" t="str">
        <f>IF(Overview!$K$17='Internal Calcs'!$P$22,IF(AL2038="","",AL2038),IF(Overview!$K$17='Internal Calcs'!$P$23,IF(AL2038="","",AL2038),IF(ISNUMBER(A2038),IF(AL2038="",(IF(F2038="Short",G2038-H2038,H2038-G2038)*AZ2038-AX2038),(IF(F2038="Short",G2038-J2038,J2038-G2038)*AZ2038-AX2038)),"")))</f>
        <v/>
      </c>
      <c r="AP2038" s="359" t="str">
        <f>IF(Overview!$K$17='Internal Calcs'!$P$22,"",IF(Overview!$K$17='Internal Calcs'!$P$23,IF(AM2038="","",AM2038),IF(ISNUMBER(A2038),IF(AM2038="",(IF(F2038="Short",G2038-H2038,H2038-G2038)*AZ2038-AX2038),(IF(F2038="Short",G2038-L2038,L2038-G2038)*AZ2038-AX2038)),"")))</f>
        <v/>
      </c>
      <c r="AQ2038" s="188" t="str">
        <f t="shared" si="706"/>
        <v/>
      </c>
      <c r="AR2038" s="188" t="str">
        <f t="shared" si="707"/>
        <v/>
      </c>
      <c r="AS2038" s="188" t="str">
        <f t="shared" si="708"/>
        <v/>
      </c>
      <c r="AT2038" s="188" t="str">
        <f>IF(ISNUMBER(A2038),MAX($AS$2:AS2038)-AS2038,"")</f>
        <v/>
      </c>
      <c r="AU2038" s="189" t="str">
        <f t="shared" si="709"/>
        <v/>
      </c>
      <c r="AV2038" s="190" t="str">
        <f t="shared" si="710"/>
        <v/>
      </c>
      <c r="AW2038" s="190" t="str">
        <f t="shared" si="711"/>
        <v/>
      </c>
      <c r="AX2038" s="191" t="str">
        <f ca="1">IF(ISNUMBER($A2038),INDIRECT(CONCATENATE("'Instrument List'!B",(MATCH(E2038,'Instrument List'!A:A,0))-0)),"")</f>
        <v/>
      </c>
      <c r="AY2038" s="191" t="str">
        <f ca="1">IF(ISNUMBER($A2038),INDIRECT(CONCATENATE("'Instrument List'!D",(MATCH(E2038,'Instrument List'!A:A,0))-0)),"")</f>
        <v/>
      </c>
      <c r="AZ2038" s="191" t="str">
        <f ca="1">IF(ISNUMBER($A2038),INDIRECT(CONCATENATE("'Instrument List'!C",(MATCH(E2038,'Instrument List'!A:A,0))-0)),"")</f>
        <v/>
      </c>
      <c r="BA2038" s="192" t="str">
        <f ca="1">IF(ISNUMBER(A2038),INDIRECT(CONCATENATE("'Instrument List'!E",(MATCH(E2038,'Instrument List'!A:A,0))-0)),"")</f>
        <v/>
      </c>
      <c r="BB2038" s="193" t="str">
        <f t="shared" si="712"/>
        <v/>
      </c>
      <c r="BC2038" s="193" t="str">
        <f t="shared" si="713"/>
        <v/>
      </c>
      <c r="BD2038" s="193" t="str">
        <f ca="1">IF(ISNUMBER(A2038),INDIRECT(CONCATENATE("'Instrument List'!F",(MATCH(E2038,'Instrument List'!A:A,0))-0)),"")</f>
        <v/>
      </c>
    </row>
    <row r="2039" spans="1:56">
      <c r="A2039" s="220" t="str">
        <f t="shared" si="693"/>
        <v/>
      </c>
      <c r="B2039" s="221"/>
      <c r="C2039" s="222"/>
      <c r="D2039" s="169"/>
      <c r="E2039" s="169"/>
      <c r="F2039" s="169"/>
      <c r="G2039" s="202"/>
      <c r="H2039" s="217"/>
      <c r="I2039" s="212"/>
      <c r="J2039" s="206"/>
      <c r="K2039" s="212"/>
      <c r="L2039" s="206"/>
      <c r="M2039" s="212"/>
      <c r="N2039" s="206"/>
      <c r="O2039" s="170" t="str">
        <f t="shared" si="694"/>
        <v/>
      </c>
      <c r="P2039" s="171"/>
      <c r="Q2039" s="171"/>
      <c r="R2039" s="171"/>
      <c r="S2039" s="172" t="str">
        <f t="shared" si="695"/>
        <v/>
      </c>
      <c r="T2039" s="172" t="str">
        <f t="shared" si="696"/>
        <v/>
      </c>
      <c r="U2039" s="171"/>
      <c r="V2039" s="171"/>
      <c r="W2039" s="173" t="str">
        <f t="shared" si="697"/>
        <v/>
      </c>
      <c r="X2039" s="173" t="str">
        <f t="shared" si="698"/>
        <v/>
      </c>
      <c r="Y2039" s="173" t="str">
        <f t="shared" si="699"/>
        <v/>
      </c>
      <c r="Z2039" s="171"/>
      <c r="AA2039" s="171"/>
      <c r="AB2039" s="171"/>
      <c r="AC2039" s="172" t="str">
        <f t="shared" si="700"/>
        <v/>
      </c>
      <c r="AD2039" s="172" t="str">
        <f t="shared" si="701"/>
        <v/>
      </c>
      <c r="AE2039" s="174"/>
      <c r="AF2039" s="175" t="str">
        <f t="shared" si="702"/>
        <v/>
      </c>
      <c r="AG2039" s="169"/>
      <c r="AH2039" s="171"/>
      <c r="AI2039" s="171"/>
      <c r="AJ2039" s="169"/>
      <c r="AK2039" s="176" t="str">
        <f t="shared" si="703"/>
        <v/>
      </c>
      <c r="AL2039" s="176" t="str">
        <f t="shared" si="704"/>
        <v/>
      </c>
      <c r="AM2039" s="176" t="str">
        <f t="shared" si="705"/>
        <v/>
      </c>
      <c r="AN2039" s="359" t="str">
        <f>IF(Overview!$K$17='Internal Calcs'!$P$22,IF(AK2039="","",AK2039),IF(Overview!$K$17='Internal Calcs'!$P$23,IF(AK2039="","",AK2039),IF(ISNUMBER(A2039),(IF(F2039="Short",G2039-H2039,H2039-G2039)*AZ2039-AX2039),"")))</f>
        <v/>
      </c>
      <c r="AO2039" s="401" t="str">
        <f>IF(Overview!$K$17='Internal Calcs'!$P$22,IF(AL2039="","",AL2039),IF(Overview!$K$17='Internal Calcs'!$P$23,IF(AL2039="","",AL2039),IF(ISNUMBER(A2039),IF(AL2039="",(IF(F2039="Short",G2039-H2039,H2039-G2039)*AZ2039-AX2039),(IF(F2039="Short",G2039-J2039,J2039-G2039)*AZ2039-AX2039)),"")))</f>
        <v/>
      </c>
      <c r="AP2039" s="359" t="str">
        <f>IF(Overview!$K$17='Internal Calcs'!$P$22,"",IF(Overview!$K$17='Internal Calcs'!$P$23,IF(AM2039="","",AM2039),IF(ISNUMBER(A2039),IF(AM2039="",(IF(F2039="Short",G2039-H2039,H2039-G2039)*AZ2039-AX2039),(IF(F2039="Short",G2039-L2039,L2039-G2039)*AZ2039-AX2039)),"")))</f>
        <v/>
      </c>
      <c r="AQ2039" s="176" t="str">
        <f t="shared" si="706"/>
        <v/>
      </c>
      <c r="AR2039" s="176" t="str">
        <f t="shared" si="707"/>
        <v/>
      </c>
      <c r="AS2039" s="176" t="str">
        <f t="shared" si="708"/>
        <v/>
      </c>
      <c r="AT2039" s="176" t="str">
        <f>IF(ISNUMBER(A2039),MAX($AS$2:AS2039)-AS2039,"")</f>
        <v/>
      </c>
      <c r="AU2039" s="177" t="str">
        <f t="shared" si="709"/>
        <v/>
      </c>
      <c r="AV2039" s="178" t="str">
        <f t="shared" si="710"/>
        <v/>
      </c>
      <c r="AW2039" s="178" t="str">
        <f t="shared" si="711"/>
        <v/>
      </c>
      <c r="AX2039" s="179" t="str">
        <f ca="1">IF(ISNUMBER($A2039),INDIRECT(CONCATENATE("'Instrument List'!B",(MATCH(E2039,'Instrument List'!A:A,0))-0)),"")</f>
        <v/>
      </c>
      <c r="AY2039" s="179" t="str">
        <f ca="1">IF(ISNUMBER($A2039),INDIRECT(CONCATENATE("'Instrument List'!D",(MATCH(E2039,'Instrument List'!A:A,0))-0)),"")</f>
        <v/>
      </c>
      <c r="AZ2039" s="179" t="str">
        <f ca="1">IF(ISNUMBER($A2039),INDIRECT(CONCATENATE("'Instrument List'!C",(MATCH(E2039,'Instrument List'!A:A,0))-0)),"")</f>
        <v/>
      </c>
      <c r="BA2039" s="180" t="str">
        <f ca="1">IF(ISNUMBER(A2039),INDIRECT(CONCATENATE("'Instrument List'!E",(MATCH(E2039,'Instrument List'!A:A,0))-0)),"")</f>
        <v/>
      </c>
      <c r="BB2039" s="181" t="str">
        <f t="shared" si="712"/>
        <v/>
      </c>
      <c r="BC2039" s="181" t="str">
        <f t="shared" si="713"/>
        <v/>
      </c>
      <c r="BD2039" s="181" t="str">
        <f ca="1">IF(ISNUMBER(A2039),INDIRECT(CONCATENATE("'Instrument List'!F",(MATCH(E2039,'Instrument List'!A:A,0))-0)),"")</f>
        <v/>
      </c>
    </row>
    <row r="2040" spans="1:56">
      <c r="A2040" s="223" t="str">
        <f t="shared" si="693"/>
        <v/>
      </c>
      <c r="B2040" s="224"/>
      <c r="C2040" s="225"/>
      <c r="D2040" s="182"/>
      <c r="E2040" s="182"/>
      <c r="F2040" s="182"/>
      <c r="G2040" s="203"/>
      <c r="H2040" s="218"/>
      <c r="I2040" s="213"/>
      <c r="J2040" s="207"/>
      <c r="K2040" s="213"/>
      <c r="L2040" s="207"/>
      <c r="M2040" s="213"/>
      <c r="N2040" s="207"/>
      <c r="O2040" s="183" t="str">
        <f t="shared" si="694"/>
        <v/>
      </c>
      <c r="P2040" s="184"/>
      <c r="Q2040" s="184"/>
      <c r="R2040" s="275"/>
      <c r="S2040" s="185" t="str">
        <f t="shared" si="695"/>
        <v/>
      </c>
      <c r="T2040" s="185" t="str">
        <f t="shared" si="696"/>
        <v/>
      </c>
      <c r="U2040" s="275"/>
      <c r="V2040" s="275"/>
      <c r="W2040" s="276" t="str">
        <f t="shared" si="697"/>
        <v/>
      </c>
      <c r="X2040" s="276" t="str">
        <f t="shared" si="698"/>
        <v/>
      </c>
      <c r="Y2040" s="276" t="str">
        <f t="shared" si="699"/>
        <v/>
      </c>
      <c r="Z2040" s="275"/>
      <c r="AA2040" s="184"/>
      <c r="AB2040" s="184"/>
      <c r="AC2040" s="185" t="str">
        <f t="shared" si="700"/>
        <v/>
      </c>
      <c r="AD2040" s="185" t="str">
        <f t="shared" si="701"/>
        <v/>
      </c>
      <c r="AE2040" s="186"/>
      <c r="AF2040" s="187" t="str">
        <f t="shared" si="702"/>
        <v/>
      </c>
      <c r="AG2040" s="182"/>
      <c r="AH2040" s="184"/>
      <c r="AI2040" s="184"/>
      <c r="AJ2040" s="182"/>
      <c r="AK2040" s="188" t="str">
        <f t="shared" si="703"/>
        <v/>
      </c>
      <c r="AL2040" s="188" t="str">
        <f t="shared" si="704"/>
        <v/>
      </c>
      <c r="AM2040" s="188" t="str">
        <f t="shared" si="705"/>
        <v/>
      </c>
      <c r="AN2040" s="359" t="str">
        <f>IF(Overview!$K$17='Internal Calcs'!$P$22,IF(AK2040="","",AK2040),IF(Overview!$K$17='Internal Calcs'!$P$23,IF(AK2040="","",AK2040),IF(ISNUMBER(A2040),(IF(F2040="Short",G2040-H2040,H2040-G2040)*AZ2040-AX2040),"")))</f>
        <v/>
      </c>
      <c r="AO2040" s="401" t="str">
        <f>IF(Overview!$K$17='Internal Calcs'!$P$22,IF(AL2040="","",AL2040),IF(Overview!$K$17='Internal Calcs'!$P$23,IF(AL2040="","",AL2040),IF(ISNUMBER(A2040),IF(AL2040="",(IF(F2040="Short",G2040-H2040,H2040-G2040)*AZ2040-AX2040),(IF(F2040="Short",G2040-J2040,J2040-G2040)*AZ2040-AX2040)),"")))</f>
        <v/>
      </c>
      <c r="AP2040" s="359" t="str">
        <f>IF(Overview!$K$17='Internal Calcs'!$P$22,"",IF(Overview!$K$17='Internal Calcs'!$P$23,IF(AM2040="","",AM2040),IF(ISNUMBER(A2040),IF(AM2040="",(IF(F2040="Short",G2040-H2040,H2040-G2040)*AZ2040-AX2040),(IF(F2040="Short",G2040-L2040,L2040-G2040)*AZ2040-AX2040)),"")))</f>
        <v/>
      </c>
      <c r="AQ2040" s="188" t="str">
        <f t="shared" si="706"/>
        <v/>
      </c>
      <c r="AR2040" s="188" t="str">
        <f t="shared" si="707"/>
        <v/>
      </c>
      <c r="AS2040" s="188" t="str">
        <f t="shared" si="708"/>
        <v/>
      </c>
      <c r="AT2040" s="188" t="str">
        <f>IF(ISNUMBER(A2040),MAX($AS$2:AS2040)-AS2040,"")</f>
        <v/>
      </c>
      <c r="AU2040" s="189" t="str">
        <f t="shared" si="709"/>
        <v/>
      </c>
      <c r="AV2040" s="190" t="str">
        <f t="shared" si="710"/>
        <v/>
      </c>
      <c r="AW2040" s="190" t="str">
        <f t="shared" si="711"/>
        <v/>
      </c>
      <c r="AX2040" s="191" t="str">
        <f ca="1">IF(ISNUMBER($A2040),INDIRECT(CONCATENATE("'Instrument List'!B",(MATCH(E2040,'Instrument List'!A:A,0))-0)),"")</f>
        <v/>
      </c>
      <c r="AY2040" s="191" t="str">
        <f ca="1">IF(ISNUMBER($A2040),INDIRECT(CONCATENATE("'Instrument List'!D",(MATCH(E2040,'Instrument List'!A:A,0))-0)),"")</f>
        <v/>
      </c>
      <c r="AZ2040" s="191" t="str">
        <f ca="1">IF(ISNUMBER($A2040),INDIRECT(CONCATENATE("'Instrument List'!C",(MATCH(E2040,'Instrument List'!A:A,0))-0)),"")</f>
        <v/>
      </c>
      <c r="BA2040" s="192" t="str">
        <f ca="1">IF(ISNUMBER(A2040),INDIRECT(CONCATENATE("'Instrument List'!E",(MATCH(E2040,'Instrument List'!A:A,0))-0)),"")</f>
        <v/>
      </c>
      <c r="BB2040" s="193" t="str">
        <f t="shared" si="712"/>
        <v/>
      </c>
      <c r="BC2040" s="193" t="str">
        <f t="shared" si="713"/>
        <v/>
      </c>
      <c r="BD2040" s="193" t="str">
        <f ca="1">IF(ISNUMBER(A2040),INDIRECT(CONCATENATE("'Instrument List'!F",(MATCH(E2040,'Instrument List'!A:A,0))-0)),"")</f>
        <v/>
      </c>
    </row>
    <row r="2041" spans="1:56">
      <c r="A2041" s="220" t="str">
        <f t="shared" si="693"/>
        <v/>
      </c>
      <c r="B2041" s="221"/>
      <c r="C2041" s="222"/>
      <c r="D2041" s="169"/>
      <c r="E2041" s="169"/>
      <c r="F2041" s="169"/>
      <c r="G2041" s="202"/>
      <c r="H2041" s="217"/>
      <c r="I2041" s="212"/>
      <c r="J2041" s="206"/>
      <c r="K2041" s="212"/>
      <c r="L2041" s="206"/>
      <c r="M2041" s="212"/>
      <c r="N2041" s="206"/>
      <c r="O2041" s="170" t="str">
        <f t="shared" si="694"/>
        <v/>
      </c>
      <c r="P2041" s="171"/>
      <c r="Q2041" s="171"/>
      <c r="R2041" s="171"/>
      <c r="S2041" s="172" t="str">
        <f t="shared" si="695"/>
        <v/>
      </c>
      <c r="T2041" s="172" t="str">
        <f t="shared" si="696"/>
        <v/>
      </c>
      <c r="U2041" s="171"/>
      <c r="V2041" s="171"/>
      <c r="W2041" s="173" t="str">
        <f t="shared" si="697"/>
        <v/>
      </c>
      <c r="X2041" s="173" t="str">
        <f t="shared" si="698"/>
        <v/>
      </c>
      <c r="Y2041" s="173" t="str">
        <f t="shared" si="699"/>
        <v/>
      </c>
      <c r="Z2041" s="171"/>
      <c r="AA2041" s="171"/>
      <c r="AB2041" s="171"/>
      <c r="AC2041" s="172" t="str">
        <f t="shared" si="700"/>
        <v/>
      </c>
      <c r="AD2041" s="172" t="str">
        <f t="shared" si="701"/>
        <v/>
      </c>
      <c r="AE2041" s="174"/>
      <c r="AF2041" s="175" t="str">
        <f t="shared" si="702"/>
        <v/>
      </c>
      <c r="AG2041" s="169"/>
      <c r="AH2041" s="171"/>
      <c r="AI2041" s="171"/>
      <c r="AJ2041" s="169"/>
      <c r="AK2041" s="176" t="str">
        <f t="shared" si="703"/>
        <v/>
      </c>
      <c r="AL2041" s="176" t="str">
        <f t="shared" si="704"/>
        <v/>
      </c>
      <c r="AM2041" s="176" t="str">
        <f t="shared" si="705"/>
        <v/>
      </c>
      <c r="AN2041" s="359" t="str">
        <f>IF(Overview!$K$17='Internal Calcs'!$P$22,IF(AK2041="","",AK2041),IF(Overview!$K$17='Internal Calcs'!$P$23,IF(AK2041="","",AK2041),IF(ISNUMBER(A2041),(IF(F2041="Short",G2041-H2041,H2041-G2041)*AZ2041-AX2041),"")))</f>
        <v/>
      </c>
      <c r="AO2041" s="401" t="str">
        <f>IF(Overview!$K$17='Internal Calcs'!$P$22,IF(AL2041="","",AL2041),IF(Overview!$K$17='Internal Calcs'!$P$23,IF(AL2041="","",AL2041),IF(ISNUMBER(A2041),IF(AL2041="",(IF(F2041="Short",G2041-H2041,H2041-G2041)*AZ2041-AX2041),(IF(F2041="Short",G2041-J2041,J2041-G2041)*AZ2041-AX2041)),"")))</f>
        <v/>
      </c>
      <c r="AP2041" s="359" t="str">
        <f>IF(Overview!$K$17='Internal Calcs'!$P$22,"",IF(Overview!$K$17='Internal Calcs'!$P$23,IF(AM2041="","",AM2041),IF(ISNUMBER(A2041),IF(AM2041="",(IF(F2041="Short",G2041-H2041,H2041-G2041)*AZ2041-AX2041),(IF(F2041="Short",G2041-L2041,L2041-G2041)*AZ2041-AX2041)),"")))</f>
        <v/>
      </c>
      <c r="AQ2041" s="176" t="str">
        <f t="shared" si="706"/>
        <v/>
      </c>
      <c r="AR2041" s="176" t="str">
        <f t="shared" si="707"/>
        <v/>
      </c>
      <c r="AS2041" s="176" t="str">
        <f t="shared" si="708"/>
        <v/>
      </c>
      <c r="AT2041" s="176" t="str">
        <f>IF(ISNUMBER(A2041),MAX($AS$2:AS2041)-AS2041,"")</f>
        <v/>
      </c>
      <c r="AU2041" s="177" t="str">
        <f t="shared" si="709"/>
        <v/>
      </c>
      <c r="AV2041" s="178" t="str">
        <f t="shared" si="710"/>
        <v/>
      </c>
      <c r="AW2041" s="178" t="str">
        <f t="shared" si="711"/>
        <v/>
      </c>
      <c r="AX2041" s="179" t="str">
        <f ca="1">IF(ISNUMBER($A2041),INDIRECT(CONCATENATE("'Instrument List'!B",(MATCH(E2041,'Instrument List'!A:A,0))-0)),"")</f>
        <v/>
      </c>
      <c r="AY2041" s="179" t="str">
        <f ca="1">IF(ISNUMBER($A2041),INDIRECT(CONCATENATE("'Instrument List'!D",(MATCH(E2041,'Instrument List'!A:A,0))-0)),"")</f>
        <v/>
      </c>
      <c r="AZ2041" s="179" t="str">
        <f ca="1">IF(ISNUMBER($A2041),INDIRECT(CONCATENATE("'Instrument List'!C",(MATCH(E2041,'Instrument List'!A:A,0))-0)),"")</f>
        <v/>
      </c>
      <c r="BA2041" s="180" t="str">
        <f ca="1">IF(ISNUMBER(A2041),INDIRECT(CONCATENATE("'Instrument List'!E",(MATCH(E2041,'Instrument List'!A:A,0))-0)),"")</f>
        <v/>
      </c>
      <c r="BB2041" s="181" t="str">
        <f t="shared" si="712"/>
        <v/>
      </c>
      <c r="BC2041" s="181" t="str">
        <f t="shared" si="713"/>
        <v/>
      </c>
      <c r="BD2041" s="181" t="str">
        <f ca="1">IF(ISNUMBER(A2041),INDIRECT(CONCATENATE("'Instrument List'!F",(MATCH(E2041,'Instrument List'!A:A,0))-0)),"")</f>
        <v/>
      </c>
    </row>
    <row r="2042" spans="1:56">
      <c r="A2042" s="223" t="str">
        <f t="shared" si="693"/>
        <v/>
      </c>
      <c r="B2042" s="224"/>
      <c r="C2042" s="225"/>
      <c r="D2042" s="182"/>
      <c r="E2042" s="182"/>
      <c r="F2042" s="182"/>
      <c r="G2042" s="203"/>
      <c r="H2042" s="218"/>
      <c r="I2042" s="213"/>
      <c r="J2042" s="207"/>
      <c r="K2042" s="213"/>
      <c r="L2042" s="207"/>
      <c r="M2042" s="213"/>
      <c r="N2042" s="207"/>
      <c r="O2042" s="183" t="str">
        <f t="shared" si="694"/>
        <v/>
      </c>
      <c r="P2042" s="184"/>
      <c r="Q2042" s="184"/>
      <c r="R2042" s="275"/>
      <c r="S2042" s="185" t="str">
        <f t="shared" si="695"/>
        <v/>
      </c>
      <c r="T2042" s="185" t="str">
        <f t="shared" si="696"/>
        <v/>
      </c>
      <c r="U2042" s="275"/>
      <c r="V2042" s="275"/>
      <c r="W2042" s="276" t="str">
        <f t="shared" si="697"/>
        <v/>
      </c>
      <c r="X2042" s="276" t="str">
        <f t="shared" si="698"/>
        <v/>
      </c>
      <c r="Y2042" s="276" t="str">
        <f t="shared" si="699"/>
        <v/>
      </c>
      <c r="Z2042" s="275"/>
      <c r="AA2042" s="184"/>
      <c r="AB2042" s="184"/>
      <c r="AC2042" s="185" t="str">
        <f t="shared" si="700"/>
        <v/>
      </c>
      <c r="AD2042" s="185" t="str">
        <f t="shared" si="701"/>
        <v/>
      </c>
      <c r="AE2042" s="186"/>
      <c r="AF2042" s="187" t="str">
        <f t="shared" si="702"/>
        <v/>
      </c>
      <c r="AG2042" s="182"/>
      <c r="AH2042" s="184"/>
      <c r="AI2042" s="184"/>
      <c r="AJ2042" s="182"/>
      <c r="AK2042" s="188" t="str">
        <f t="shared" si="703"/>
        <v/>
      </c>
      <c r="AL2042" s="188" t="str">
        <f t="shared" si="704"/>
        <v/>
      </c>
      <c r="AM2042" s="188" t="str">
        <f t="shared" si="705"/>
        <v/>
      </c>
      <c r="AN2042" s="359" t="str">
        <f>IF(Overview!$K$17='Internal Calcs'!$P$22,IF(AK2042="","",AK2042),IF(Overview!$K$17='Internal Calcs'!$P$23,IF(AK2042="","",AK2042),IF(ISNUMBER(A2042),(IF(F2042="Short",G2042-H2042,H2042-G2042)*AZ2042-AX2042),"")))</f>
        <v/>
      </c>
      <c r="AO2042" s="401" t="str">
        <f>IF(Overview!$K$17='Internal Calcs'!$P$22,IF(AL2042="","",AL2042),IF(Overview!$K$17='Internal Calcs'!$P$23,IF(AL2042="","",AL2042),IF(ISNUMBER(A2042),IF(AL2042="",(IF(F2042="Short",G2042-H2042,H2042-G2042)*AZ2042-AX2042),(IF(F2042="Short",G2042-J2042,J2042-G2042)*AZ2042-AX2042)),"")))</f>
        <v/>
      </c>
      <c r="AP2042" s="359" t="str">
        <f>IF(Overview!$K$17='Internal Calcs'!$P$22,"",IF(Overview!$K$17='Internal Calcs'!$P$23,IF(AM2042="","",AM2042),IF(ISNUMBER(A2042),IF(AM2042="",(IF(F2042="Short",G2042-H2042,H2042-G2042)*AZ2042-AX2042),(IF(F2042="Short",G2042-L2042,L2042-G2042)*AZ2042-AX2042)),"")))</f>
        <v/>
      </c>
      <c r="AQ2042" s="188" t="str">
        <f t="shared" si="706"/>
        <v/>
      </c>
      <c r="AR2042" s="188" t="str">
        <f t="shared" si="707"/>
        <v/>
      </c>
      <c r="AS2042" s="188" t="str">
        <f t="shared" si="708"/>
        <v/>
      </c>
      <c r="AT2042" s="188" t="str">
        <f>IF(ISNUMBER(A2042),MAX($AS$2:AS2042)-AS2042,"")</f>
        <v/>
      </c>
      <c r="AU2042" s="189" t="str">
        <f t="shared" si="709"/>
        <v/>
      </c>
      <c r="AV2042" s="190" t="str">
        <f t="shared" si="710"/>
        <v/>
      </c>
      <c r="AW2042" s="190" t="str">
        <f t="shared" si="711"/>
        <v/>
      </c>
      <c r="AX2042" s="191" t="str">
        <f ca="1">IF(ISNUMBER($A2042),INDIRECT(CONCATENATE("'Instrument List'!B",(MATCH(E2042,'Instrument List'!A:A,0))-0)),"")</f>
        <v/>
      </c>
      <c r="AY2042" s="191" t="str">
        <f ca="1">IF(ISNUMBER($A2042),INDIRECT(CONCATENATE("'Instrument List'!D",(MATCH(E2042,'Instrument List'!A:A,0))-0)),"")</f>
        <v/>
      </c>
      <c r="AZ2042" s="191" t="str">
        <f ca="1">IF(ISNUMBER($A2042),INDIRECT(CONCATENATE("'Instrument List'!C",(MATCH(E2042,'Instrument List'!A:A,0))-0)),"")</f>
        <v/>
      </c>
      <c r="BA2042" s="192" t="str">
        <f ca="1">IF(ISNUMBER(A2042),INDIRECT(CONCATENATE("'Instrument List'!E",(MATCH(E2042,'Instrument List'!A:A,0))-0)),"")</f>
        <v/>
      </c>
      <c r="BB2042" s="193" t="str">
        <f t="shared" si="712"/>
        <v/>
      </c>
      <c r="BC2042" s="193" t="str">
        <f t="shared" si="713"/>
        <v/>
      </c>
      <c r="BD2042" s="193" t="str">
        <f ca="1">IF(ISNUMBER(A2042),INDIRECT(CONCATENATE("'Instrument List'!F",(MATCH(E2042,'Instrument List'!A:A,0))-0)),"")</f>
        <v/>
      </c>
    </row>
    <row r="2043" spans="1:56">
      <c r="A2043" s="220" t="str">
        <f t="shared" si="693"/>
        <v/>
      </c>
      <c r="B2043" s="221"/>
      <c r="C2043" s="222"/>
      <c r="D2043" s="169"/>
      <c r="E2043" s="169"/>
      <c r="F2043" s="169"/>
      <c r="G2043" s="202"/>
      <c r="H2043" s="217"/>
      <c r="I2043" s="212"/>
      <c r="J2043" s="206"/>
      <c r="K2043" s="212"/>
      <c r="L2043" s="206"/>
      <c r="M2043" s="212"/>
      <c r="N2043" s="206"/>
      <c r="O2043" s="170" t="str">
        <f t="shared" si="694"/>
        <v/>
      </c>
      <c r="P2043" s="171"/>
      <c r="Q2043" s="171"/>
      <c r="R2043" s="171"/>
      <c r="S2043" s="172" t="str">
        <f t="shared" si="695"/>
        <v/>
      </c>
      <c r="T2043" s="172" t="str">
        <f t="shared" si="696"/>
        <v/>
      </c>
      <c r="U2043" s="171"/>
      <c r="V2043" s="171"/>
      <c r="W2043" s="173" t="str">
        <f t="shared" si="697"/>
        <v/>
      </c>
      <c r="X2043" s="173" t="str">
        <f t="shared" si="698"/>
        <v/>
      </c>
      <c r="Y2043" s="173" t="str">
        <f t="shared" si="699"/>
        <v/>
      </c>
      <c r="Z2043" s="171"/>
      <c r="AA2043" s="171"/>
      <c r="AB2043" s="171"/>
      <c r="AC2043" s="172" t="str">
        <f t="shared" si="700"/>
        <v/>
      </c>
      <c r="AD2043" s="172" t="str">
        <f t="shared" si="701"/>
        <v/>
      </c>
      <c r="AE2043" s="174"/>
      <c r="AF2043" s="175" t="str">
        <f t="shared" si="702"/>
        <v/>
      </c>
      <c r="AG2043" s="169"/>
      <c r="AH2043" s="171"/>
      <c r="AI2043" s="171"/>
      <c r="AJ2043" s="169"/>
      <c r="AK2043" s="176" t="str">
        <f t="shared" si="703"/>
        <v/>
      </c>
      <c r="AL2043" s="176" t="str">
        <f t="shared" si="704"/>
        <v/>
      </c>
      <c r="AM2043" s="176" t="str">
        <f t="shared" si="705"/>
        <v/>
      </c>
      <c r="AN2043" s="359" t="str">
        <f>IF(Overview!$K$17='Internal Calcs'!$P$22,IF(AK2043="","",AK2043),IF(Overview!$K$17='Internal Calcs'!$P$23,IF(AK2043="","",AK2043),IF(ISNUMBER(A2043),(IF(F2043="Short",G2043-H2043,H2043-G2043)*AZ2043-AX2043),"")))</f>
        <v/>
      </c>
      <c r="AO2043" s="401" t="str">
        <f>IF(Overview!$K$17='Internal Calcs'!$P$22,IF(AL2043="","",AL2043),IF(Overview!$K$17='Internal Calcs'!$P$23,IF(AL2043="","",AL2043),IF(ISNUMBER(A2043),IF(AL2043="",(IF(F2043="Short",G2043-H2043,H2043-G2043)*AZ2043-AX2043),(IF(F2043="Short",G2043-J2043,J2043-G2043)*AZ2043-AX2043)),"")))</f>
        <v/>
      </c>
      <c r="AP2043" s="359" t="str">
        <f>IF(Overview!$K$17='Internal Calcs'!$P$22,"",IF(Overview!$K$17='Internal Calcs'!$P$23,IF(AM2043="","",AM2043),IF(ISNUMBER(A2043),IF(AM2043="",(IF(F2043="Short",G2043-H2043,H2043-G2043)*AZ2043-AX2043),(IF(F2043="Short",G2043-L2043,L2043-G2043)*AZ2043-AX2043)),"")))</f>
        <v/>
      </c>
      <c r="AQ2043" s="176" t="str">
        <f t="shared" si="706"/>
        <v/>
      </c>
      <c r="AR2043" s="176" t="str">
        <f t="shared" si="707"/>
        <v/>
      </c>
      <c r="AS2043" s="176" t="str">
        <f t="shared" si="708"/>
        <v/>
      </c>
      <c r="AT2043" s="176" t="str">
        <f>IF(ISNUMBER(A2043),MAX($AS$2:AS2043)-AS2043,"")</f>
        <v/>
      </c>
      <c r="AU2043" s="177" t="str">
        <f t="shared" si="709"/>
        <v/>
      </c>
      <c r="AV2043" s="178" t="str">
        <f t="shared" si="710"/>
        <v/>
      </c>
      <c r="AW2043" s="178" t="str">
        <f t="shared" si="711"/>
        <v/>
      </c>
      <c r="AX2043" s="179" t="str">
        <f ca="1">IF(ISNUMBER($A2043),INDIRECT(CONCATENATE("'Instrument List'!B",(MATCH(E2043,'Instrument List'!A:A,0))-0)),"")</f>
        <v/>
      </c>
      <c r="AY2043" s="179" t="str">
        <f ca="1">IF(ISNUMBER($A2043),INDIRECT(CONCATENATE("'Instrument List'!D",(MATCH(E2043,'Instrument List'!A:A,0))-0)),"")</f>
        <v/>
      </c>
      <c r="AZ2043" s="179" t="str">
        <f ca="1">IF(ISNUMBER($A2043),INDIRECT(CONCATENATE("'Instrument List'!C",(MATCH(E2043,'Instrument List'!A:A,0))-0)),"")</f>
        <v/>
      </c>
      <c r="BA2043" s="180" t="str">
        <f ca="1">IF(ISNUMBER(A2043),INDIRECT(CONCATENATE("'Instrument List'!E",(MATCH(E2043,'Instrument List'!A:A,0))-0)),"")</f>
        <v/>
      </c>
      <c r="BB2043" s="181" t="str">
        <f t="shared" si="712"/>
        <v/>
      </c>
      <c r="BC2043" s="181" t="str">
        <f t="shared" si="713"/>
        <v/>
      </c>
      <c r="BD2043" s="181" t="str">
        <f ca="1">IF(ISNUMBER(A2043),INDIRECT(CONCATENATE("'Instrument List'!F",(MATCH(E2043,'Instrument List'!A:A,0))-0)),"")</f>
        <v/>
      </c>
    </row>
    <row r="2044" spans="1:56">
      <c r="A2044" s="223" t="str">
        <f t="shared" si="693"/>
        <v/>
      </c>
      <c r="B2044" s="224"/>
      <c r="C2044" s="225"/>
      <c r="D2044" s="182"/>
      <c r="E2044" s="182"/>
      <c r="F2044" s="182"/>
      <c r="G2044" s="203"/>
      <c r="H2044" s="218"/>
      <c r="I2044" s="213"/>
      <c r="J2044" s="207"/>
      <c r="K2044" s="213"/>
      <c r="L2044" s="207"/>
      <c r="M2044" s="213"/>
      <c r="N2044" s="207"/>
      <c r="O2044" s="183" t="str">
        <f t="shared" si="694"/>
        <v/>
      </c>
      <c r="P2044" s="184"/>
      <c r="Q2044" s="184"/>
      <c r="R2044" s="275"/>
      <c r="S2044" s="185" t="str">
        <f t="shared" si="695"/>
        <v/>
      </c>
      <c r="T2044" s="185" t="str">
        <f t="shared" si="696"/>
        <v/>
      </c>
      <c r="U2044" s="275"/>
      <c r="V2044" s="275"/>
      <c r="W2044" s="276" t="str">
        <f t="shared" si="697"/>
        <v/>
      </c>
      <c r="X2044" s="276" t="str">
        <f t="shared" si="698"/>
        <v/>
      </c>
      <c r="Y2044" s="276" t="str">
        <f t="shared" si="699"/>
        <v/>
      </c>
      <c r="Z2044" s="275"/>
      <c r="AA2044" s="184"/>
      <c r="AB2044" s="184"/>
      <c r="AC2044" s="185" t="str">
        <f t="shared" si="700"/>
        <v/>
      </c>
      <c r="AD2044" s="185" t="str">
        <f t="shared" si="701"/>
        <v/>
      </c>
      <c r="AE2044" s="186"/>
      <c r="AF2044" s="187" t="str">
        <f t="shared" si="702"/>
        <v/>
      </c>
      <c r="AG2044" s="182"/>
      <c r="AH2044" s="184"/>
      <c r="AI2044" s="184"/>
      <c r="AJ2044" s="182"/>
      <c r="AK2044" s="188" t="str">
        <f t="shared" si="703"/>
        <v/>
      </c>
      <c r="AL2044" s="188" t="str">
        <f t="shared" si="704"/>
        <v/>
      </c>
      <c r="AM2044" s="188" t="str">
        <f t="shared" si="705"/>
        <v/>
      </c>
      <c r="AN2044" s="359" t="str">
        <f>IF(Overview!$K$17='Internal Calcs'!$P$22,IF(AK2044="","",AK2044),IF(Overview!$K$17='Internal Calcs'!$P$23,IF(AK2044="","",AK2044),IF(ISNUMBER(A2044),(IF(F2044="Short",G2044-H2044,H2044-G2044)*AZ2044-AX2044),"")))</f>
        <v/>
      </c>
      <c r="AO2044" s="401" t="str">
        <f>IF(Overview!$K$17='Internal Calcs'!$P$22,IF(AL2044="","",AL2044),IF(Overview!$K$17='Internal Calcs'!$P$23,IF(AL2044="","",AL2044),IF(ISNUMBER(A2044),IF(AL2044="",(IF(F2044="Short",G2044-H2044,H2044-G2044)*AZ2044-AX2044),(IF(F2044="Short",G2044-J2044,J2044-G2044)*AZ2044-AX2044)),"")))</f>
        <v/>
      </c>
      <c r="AP2044" s="359" t="str">
        <f>IF(Overview!$K$17='Internal Calcs'!$P$22,"",IF(Overview!$K$17='Internal Calcs'!$P$23,IF(AM2044="","",AM2044),IF(ISNUMBER(A2044),IF(AM2044="",(IF(F2044="Short",G2044-H2044,H2044-G2044)*AZ2044-AX2044),(IF(F2044="Short",G2044-L2044,L2044-G2044)*AZ2044-AX2044)),"")))</f>
        <v/>
      </c>
      <c r="AQ2044" s="188" t="str">
        <f t="shared" si="706"/>
        <v/>
      </c>
      <c r="AR2044" s="188" t="str">
        <f t="shared" si="707"/>
        <v/>
      </c>
      <c r="AS2044" s="188" t="str">
        <f t="shared" si="708"/>
        <v/>
      </c>
      <c r="AT2044" s="188" t="str">
        <f>IF(ISNUMBER(A2044),MAX($AS$2:AS2044)-AS2044,"")</f>
        <v/>
      </c>
      <c r="AU2044" s="189" t="str">
        <f t="shared" si="709"/>
        <v/>
      </c>
      <c r="AV2044" s="190" t="str">
        <f t="shared" si="710"/>
        <v/>
      </c>
      <c r="AW2044" s="190" t="str">
        <f t="shared" si="711"/>
        <v/>
      </c>
      <c r="AX2044" s="191" t="str">
        <f ca="1">IF(ISNUMBER($A2044),INDIRECT(CONCATENATE("'Instrument List'!B",(MATCH(E2044,'Instrument List'!A:A,0))-0)),"")</f>
        <v/>
      </c>
      <c r="AY2044" s="191" t="str">
        <f ca="1">IF(ISNUMBER($A2044),INDIRECT(CONCATENATE("'Instrument List'!D",(MATCH(E2044,'Instrument List'!A:A,0))-0)),"")</f>
        <v/>
      </c>
      <c r="AZ2044" s="191" t="str">
        <f ca="1">IF(ISNUMBER($A2044),INDIRECT(CONCATENATE("'Instrument List'!C",(MATCH(E2044,'Instrument List'!A:A,0))-0)),"")</f>
        <v/>
      </c>
      <c r="BA2044" s="192" t="str">
        <f ca="1">IF(ISNUMBER(A2044),INDIRECT(CONCATENATE("'Instrument List'!E",(MATCH(E2044,'Instrument List'!A:A,0))-0)),"")</f>
        <v/>
      </c>
      <c r="BB2044" s="193" t="str">
        <f t="shared" si="712"/>
        <v/>
      </c>
      <c r="BC2044" s="193" t="str">
        <f t="shared" si="713"/>
        <v/>
      </c>
      <c r="BD2044" s="193" t="str">
        <f ca="1">IF(ISNUMBER(A2044),INDIRECT(CONCATENATE("'Instrument List'!F",(MATCH(E2044,'Instrument List'!A:A,0))-0)),"")</f>
        <v/>
      </c>
    </row>
    <row r="2045" spans="1:56">
      <c r="A2045" s="220" t="str">
        <f t="shared" si="693"/>
        <v/>
      </c>
      <c r="B2045" s="221"/>
      <c r="C2045" s="222"/>
      <c r="D2045" s="169"/>
      <c r="E2045" s="169"/>
      <c r="F2045" s="169"/>
      <c r="G2045" s="202"/>
      <c r="H2045" s="217"/>
      <c r="I2045" s="212"/>
      <c r="J2045" s="206"/>
      <c r="K2045" s="212"/>
      <c r="L2045" s="206"/>
      <c r="M2045" s="212"/>
      <c r="N2045" s="206"/>
      <c r="O2045" s="170" t="str">
        <f t="shared" si="694"/>
        <v/>
      </c>
      <c r="P2045" s="171"/>
      <c r="Q2045" s="171"/>
      <c r="R2045" s="171"/>
      <c r="S2045" s="172" t="str">
        <f t="shared" si="695"/>
        <v/>
      </c>
      <c r="T2045" s="172" t="str">
        <f t="shared" si="696"/>
        <v/>
      </c>
      <c r="U2045" s="171"/>
      <c r="V2045" s="171"/>
      <c r="W2045" s="173" t="str">
        <f t="shared" si="697"/>
        <v/>
      </c>
      <c r="X2045" s="173" t="str">
        <f t="shared" si="698"/>
        <v/>
      </c>
      <c r="Y2045" s="173" t="str">
        <f t="shared" si="699"/>
        <v/>
      </c>
      <c r="Z2045" s="171"/>
      <c r="AA2045" s="171"/>
      <c r="AB2045" s="171"/>
      <c r="AC2045" s="172" t="str">
        <f t="shared" si="700"/>
        <v/>
      </c>
      <c r="AD2045" s="172" t="str">
        <f t="shared" si="701"/>
        <v/>
      </c>
      <c r="AE2045" s="174"/>
      <c r="AF2045" s="175" t="str">
        <f t="shared" si="702"/>
        <v/>
      </c>
      <c r="AG2045" s="169"/>
      <c r="AH2045" s="171"/>
      <c r="AI2045" s="171"/>
      <c r="AJ2045" s="169"/>
      <c r="AK2045" s="176" t="str">
        <f t="shared" si="703"/>
        <v/>
      </c>
      <c r="AL2045" s="176" t="str">
        <f t="shared" si="704"/>
        <v/>
      </c>
      <c r="AM2045" s="176" t="str">
        <f t="shared" si="705"/>
        <v/>
      </c>
      <c r="AN2045" s="359" t="str">
        <f>IF(Overview!$K$17='Internal Calcs'!$P$22,IF(AK2045="","",AK2045),IF(Overview!$K$17='Internal Calcs'!$P$23,IF(AK2045="","",AK2045),IF(ISNUMBER(A2045),(IF(F2045="Short",G2045-H2045,H2045-G2045)*AZ2045-AX2045),"")))</f>
        <v/>
      </c>
      <c r="AO2045" s="401" t="str">
        <f>IF(Overview!$K$17='Internal Calcs'!$P$22,IF(AL2045="","",AL2045),IF(Overview!$K$17='Internal Calcs'!$P$23,IF(AL2045="","",AL2045),IF(ISNUMBER(A2045),IF(AL2045="",(IF(F2045="Short",G2045-H2045,H2045-G2045)*AZ2045-AX2045),(IF(F2045="Short",G2045-J2045,J2045-G2045)*AZ2045-AX2045)),"")))</f>
        <v/>
      </c>
      <c r="AP2045" s="359" t="str">
        <f>IF(Overview!$K$17='Internal Calcs'!$P$22,"",IF(Overview!$K$17='Internal Calcs'!$P$23,IF(AM2045="","",AM2045),IF(ISNUMBER(A2045),IF(AM2045="",(IF(F2045="Short",G2045-H2045,H2045-G2045)*AZ2045-AX2045),(IF(F2045="Short",G2045-L2045,L2045-G2045)*AZ2045-AX2045)),"")))</f>
        <v/>
      </c>
      <c r="AQ2045" s="176" t="str">
        <f t="shared" si="706"/>
        <v/>
      </c>
      <c r="AR2045" s="176" t="str">
        <f t="shared" si="707"/>
        <v/>
      </c>
      <c r="AS2045" s="176" t="str">
        <f t="shared" si="708"/>
        <v/>
      </c>
      <c r="AT2045" s="176" t="str">
        <f>IF(ISNUMBER(A2045),MAX($AS$2:AS2045)-AS2045,"")</f>
        <v/>
      </c>
      <c r="AU2045" s="177" t="str">
        <f t="shared" si="709"/>
        <v/>
      </c>
      <c r="AV2045" s="178" t="str">
        <f t="shared" si="710"/>
        <v/>
      </c>
      <c r="AW2045" s="178" t="str">
        <f t="shared" si="711"/>
        <v/>
      </c>
      <c r="AX2045" s="179" t="str">
        <f ca="1">IF(ISNUMBER($A2045),INDIRECT(CONCATENATE("'Instrument List'!B",(MATCH(E2045,'Instrument List'!A:A,0))-0)),"")</f>
        <v/>
      </c>
      <c r="AY2045" s="179" t="str">
        <f ca="1">IF(ISNUMBER($A2045),INDIRECT(CONCATENATE("'Instrument List'!D",(MATCH(E2045,'Instrument List'!A:A,0))-0)),"")</f>
        <v/>
      </c>
      <c r="AZ2045" s="179" t="str">
        <f ca="1">IF(ISNUMBER($A2045),INDIRECT(CONCATENATE("'Instrument List'!C",(MATCH(E2045,'Instrument List'!A:A,0))-0)),"")</f>
        <v/>
      </c>
      <c r="BA2045" s="180" t="str">
        <f ca="1">IF(ISNUMBER(A2045),INDIRECT(CONCATENATE("'Instrument List'!E",(MATCH(E2045,'Instrument List'!A:A,0))-0)),"")</f>
        <v/>
      </c>
      <c r="BB2045" s="181" t="str">
        <f t="shared" si="712"/>
        <v/>
      </c>
      <c r="BC2045" s="181" t="str">
        <f t="shared" si="713"/>
        <v/>
      </c>
      <c r="BD2045" s="181" t="str">
        <f ca="1">IF(ISNUMBER(A2045),INDIRECT(CONCATENATE("'Instrument List'!F",(MATCH(E2045,'Instrument List'!A:A,0))-0)),"")</f>
        <v/>
      </c>
    </row>
    <row r="2046" spans="1:56">
      <c r="A2046" s="223" t="str">
        <f t="shared" si="693"/>
        <v/>
      </c>
      <c r="B2046" s="224"/>
      <c r="C2046" s="225"/>
      <c r="D2046" s="182"/>
      <c r="E2046" s="182"/>
      <c r="F2046" s="182"/>
      <c r="G2046" s="203"/>
      <c r="H2046" s="218"/>
      <c r="I2046" s="213"/>
      <c r="J2046" s="207"/>
      <c r="K2046" s="213"/>
      <c r="L2046" s="207"/>
      <c r="M2046" s="213"/>
      <c r="N2046" s="207"/>
      <c r="O2046" s="183" t="str">
        <f t="shared" si="694"/>
        <v/>
      </c>
      <c r="P2046" s="184"/>
      <c r="Q2046" s="184"/>
      <c r="R2046" s="275"/>
      <c r="S2046" s="185" t="str">
        <f t="shared" si="695"/>
        <v/>
      </c>
      <c r="T2046" s="185" t="str">
        <f t="shared" si="696"/>
        <v/>
      </c>
      <c r="U2046" s="275"/>
      <c r="V2046" s="275"/>
      <c r="W2046" s="276" t="str">
        <f t="shared" si="697"/>
        <v/>
      </c>
      <c r="X2046" s="276" t="str">
        <f t="shared" si="698"/>
        <v/>
      </c>
      <c r="Y2046" s="276" t="str">
        <f t="shared" si="699"/>
        <v/>
      </c>
      <c r="Z2046" s="275"/>
      <c r="AA2046" s="184"/>
      <c r="AB2046" s="184"/>
      <c r="AC2046" s="185" t="str">
        <f t="shared" si="700"/>
        <v/>
      </c>
      <c r="AD2046" s="185" t="str">
        <f t="shared" si="701"/>
        <v/>
      </c>
      <c r="AE2046" s="186"/>
      <c r="AF2046" s="187" t="str">
        <f t="shared" si="702"/>
        <v/>
      </c>
      <c r="AG2046" s="182"/>
      <c r="AH2046" s="184"/>
      <c r="AI2046" s="184"/>
      <c r="AJ2046" s="182"/>
      <c r="AK2046" s="188" t="str">
        <f t="shared" si="703"/>
        <v/>
      </c>
      <c r="AL2046" s="188" t="str">
        <f t="shared" si="704"/>
        <v/>
      </c>
      <c r="AM2046" s="188" t="str">
        <f t="shared" si="705"/>
        <v/>
      </c>
      <c r="AN2046" s="359" t="str">
        <f>IF(Overview!$K$17='Internal Calcs'!$P$22,IF(AK2046="","",AK2046),IF(Overview!$K$17='Internal Calcs'!$P$23,IF(AK2046="","",AK2046),IF(ISNUMBER(A2046),(IF(F2046="Short",G2046-H2046,H2046-G2046)*AZ2046-AX2046),"")))</f>
        <v/>
      </c>
      <c r="AO2046" s="401" t="str">
        <f>IF(Overview!$K$17='Internal Calcs'!$P$22,IF(AL2046="","",AL2046),IF(Overview!$K$17='Internal Calcs'!$P$23,IF(AL2046="","",AL2046),IF(ISNUMBER(A2046),IF(AL2046="",(IF(F2046="Short",G2046-H2046,H2046-G2046)*AZ2046-AX2046),(IF(F2046="Short",G2046-J2046,J2046-G2046)*AZ2046-AX2046)),"")))</f>
        <v/>
      </c>
      <c r="AP2046" s="359" t="str">
        <f>IF(Overview!$K$17='Internal Calcs'!$P$22,"",IF(Overview!$K$17='Internal Calcs'!$P$23,IF(AM2046="","",AM2046),IF(ISNUMBER(A2046),IF(AM2046="",(IF(F2046="Short",G2046-H2046,H2046-G2046)*AZ2046-AX2046),(IF(F2046="Short",G2046-L2046,L2046-G2046)*AZ2046-AX2046)),"")))</f>
        <v/>
      </c>
      <c r="AQ2046" s="188" t="str">
        <f t="shared" si="706"/>
        <v/>
      </c>
      <c r="AR2046" s="188" t="str">
        <f t="shared" si="707"/>
        <v/>
      </c>
      <c r="AS2046" s="188" t="str">
        <f t="shared" si="708"/>
        <v/>
      </c>
      <c r="AT2046" s="188" t="str">
        <f>IF(ISNUMBER(A2046),MAX($AS$2:AS2046)-AS2046,"")</f>
        <v/>
      </c>
      <c r="AU2046" s="189" t="str">
        <f t="shared" si="709"/>
        <v/>
      </c>
      <c r="AV2046" s="190" t="str">
        <f t="shared" si="710"/>
        <v/>
      </c>
      <c r="AW2046" s="190" t="str">
        <f t="shared" si="711"/>
        <v/>
      </c>
      <c r="AX2046" s="191" t="str">
        <f ca="1">IF(ISNUMBER($A2046),INDIRECT(CONCATENATE("'Instrument List'!B",(MATCH(E2046,'Instrument List'!A:A,0))-0)),"")</f>
        <v/>
      </c>
      <c r="AY2046" s="191" t="str">
        <f ca="1">IF(ISNUMBER($A2046),INDIRECT(CONCATENATE("'Instrument List'!D",(MATCH(E2046,'Instrument List'!A:A,0))-0)),"")</f>
        <v/>
      </c>
      <c r="AZ2046" s="191" t="str">
        <f ca="1">IF(ISNUMBER($A2046),INDIRECT(CONCATENATE("'Instrument List'!C",(MATCH(E2046,'Instrument List'!A:A,0))-0)),"")</f>
        <v/>
      </c>
      <c r="BA2046" s="192" t="str">
        <f ca="1">IF(ISNUMBER(A2046),INDIRECT(CONCATENATE("'Instrument List'!E",(MATCH(E2046,'Instrument List'!A:A,0))-0)),"")</f>
        <v/>
      </c>
      <c r="BB2046" s="193" t="str">
        <f t="shared" si="712"/>
        <v/>
      </c>
      <c r="BC2046" s="193" t="str">
        <f t="shared" si="713"/>
        <v/>
      </c>
      <c r="BD2046" s="193" t="str">
        <f ca="1">IF(ISNUMBER(A2046),INDIRECT(CONCATENATE("'Instrument List'!F",(MATCH(E2046,'Instrument List'!A:A,0))-0)),"")</f>
        <v/>
      </c>
    </row>
    <row r="2047" spans="1:56">
      <c r="A2047" s="220" t="str">
        <f t="shared" si="693"/>
        <v/>
      </c>
      <c r="B2047" s="221"/>
      <c r="C2047" s="222"/>
      <c r="D2047" s="169"/>
      <c r="E2047" s="169"/>
      <c r="F2047" s="169"/>
      <c r="G2047" s="202"/>
      <c r="H2047" s="217"/>
      <c r="I2047" s="212"/>
      <c r="J2047" s="206"/>
      <c r="K2047" s="212"/>
      <c r="L2047" s="206"/>
      <c r="M2047" s="212"/>
      <c r="N2047" s="206"/>
      <c r="O2047" s="170" t="str">
        <f t="shared" si="694"/>
        <v/>
      </c>
      <c r="P2047" s="171"/>
      <c r="Q2047" s="171"/>
      <c r="R2047" s="171"/>
      <c r="S2047" s="172" t="str">
        <f t="shared" si="695"/>
        <v/>
      </c>
      <c r="T2047" s="172" t="str">
        <f t="shared" si="696"/>
        <v/>
      </c>
      <c r="U2047" s="171"/>
      <c r="V2047" s="171"/>
      <c r="W2047" s="173" t="str">
        <f t="shared" si="697"/>
        <v/>
      </c>
      <c r="X2047" s="173" t="str">
        <f t="shared" si="698"/>
        <v/>
      </c>
      <c r="Y2047" s="173" t="str">
        <f t="shared" si="699"/>
        <v/>
      </c>
      <c r="Z2047" s="171"/>
      <c r="AA2047" s="171"/>
      <c r="AB2047" s="171"/>
      <c r="AC2047" s="172" t="str">
        <f t="shared" si="700"/>
        <v/>
      </c>
      <c r="AD2047" s="172" t="str">
        <f t="shared" si="701"/>
        <v/>
      </c>
      <c r="AE2047" s="174"/>
      <c r="AF2047" s="175" t="str">
        <f t="shared" si="702"/>
        <v/>
      </c>
      <c r="AG2047" s="169"/>
      <c r="AH2047" s="171"/>
      <c r="AI2047" s="171"/>
      <c r="AJ2047" s="169"/>
      <c r="AK2047" s="176" t="str">
        <f t="shared" si="703"/>
        <v/>
      </c>
      <c r="AL2047" s="176" t="str">
        <f t="shared" si="704"/>
        <v/>
      </c>
      <c r="AM2047" s="176" t="str">
        <f t="shared" si="705"/>
        <v/>
      </c>
      <c r="AN2047" s="359" t="str">
        <f>IF(Overview!$K$17='Internal Calcs'!$P$22,IF(AK2047="","",AK2047),IF(Overview!$K$17='Internal Calcs'!$P$23,IF(AK2047="","",AK2047),IF(ISNUMBER(A2047),(IF(F2047="Short",G2047-H2047,H2047-G2047)*AZ2047-AX2047),"")))</f>
        <v/>
      </c>
      <c r="AO2047" s="401" t="str">
        <f>IF(Overview!$K$17='Internal Calcs'!$P$22,IF(AL2047="","",AL2047),IF(Overview!$K$17='Internal Calcs'!$P$23,IF(AL2047="","",AL2047),IF(ISNUMBER(A2047),IF(AL2047="",(IF(F2047="Short",G2047-H2047,H2047-G2047)*AZ2047-AX2047),(IF(F2047="Short",G2047-J2047,J2047-G2047)*AZ2047-AX2047)),"")))</f>
        <v/>
      </c>
      <c r="AP2047" s="359" t="str">
        <f>IF(Overview!$K$17='Internal Calcs'!$P$22,"",IF(Overview!$K$17='Internal Calcs'!$P$23,IF(AM2047="","",AM2047),IF(ISNUMBER(A2047),IF(AM2047="",(IF(F2047="Short",G2047-H2047,H2047-G2047)*AZ2047-AX2047),(IF(F2047="Short",G2047-L2047,L2047-G2047)*AZ2047-AX2047)),"")))</f>
        <v/>
      </c>
      <c r="AQ2047" s="176" t="str">
        <f t="shared" si="706"/>
        <v/>
      </c>
      <c r="AR2047" s="176" t="str">
        <f t="shared" si="707"/>
        <v/>
      </c>
      <c r="AS2047" s="176" t="str">
        <f t="shared" si="708"/>
        <v/>
      </c>
      <c r="AT2047" s="176" t="str">
        <f>IF(ISNUMBER(A2047),MAX($AS$2:AS2047)-AS2047,"")</f>
        <v/>
      </c>
      <c r="AU2047" s="177" t="str">
        <f t="shared" si="709"/>
        <v/>
      </c>
      <c r="AV2047" s="178" t="str">
        <f t="shared" si="710"/>
        <v/>
      </c>
      <c r="AW2047" s="178" t="str">
        <f t="shared" si="711"/>
        <v/>
      </c>
      <c r="AX2047" s="179" t="str">
        <f ca="1">IF(ISNUMBER($A2047),INDIRECT(CONCATENATE("'Instrument List'!B",(MATCH(E2047,'Instrument List'!A:A,0))-0)),"")</f>
        <v/>
      </c>
      <c r="AY2047" s="179" t="str">
        <f ca="1">IF(ISNUMBER($A2047),INDIRECT(CONCATENATE("'Instrument List'!D",(MATCH(E2047,'Instrument List'!A:A,0))-0)),"")</f>
        <v/>
      </c>
      <c r="AZ2047" s="179" t="str">
        <f ca="1">IF(ISNUMBER($A2047),INDIRECT(CONCATENATE("'Instrument List'!C",(MATCH(E2047,'Instrument List'!A:A,0))-0)),"")</f>
        <v/>
      </c>
      <c r="BA2047" s="180" t="str">
        <f ca="1">IF(ISNUMBER(A2047),INDIRECT(CONCATENATE("'Instrument List'!E",(MATCH(E2047,'Instrument List'!A:A,0))-0)),"")</f>
        <v/>
      </c>
      <c r="BB2047" s="181" t="str">
        <f t="shared" si="712"/>
        <v/>
      </c>
      <c r="BC2047" s="181" t="str">
        <f t="shared" si="713"/>
        <v/>
      </c>
      <c r="BD2047" s="181" t="str">
        <f ca="1">IF(ISNUMBER(A2047),INDIRECT(CONCATENATE("'Instrument List'!F",(MATCH(E2047,'Instrument List'!A:A,0))-0)),"")</f>
        <v/>
      </c>
    </row>
    <row r="2048" spans="1:56">
      <c r="A2048" s="223" t="str">
        <f t="shared" si="693"/>
        <v/>
      </c>
      <c r="B2048" s="224"/>
      <c r="C2048" s="225"/>
      <c r="D2048" s="182"/>
      <c r="E2048" s="182"/>
      <c r="F2048" s="182"/>
      <c r="G2048" s="203"/>
      <c r="H2048" s="218"/>
      <c r="I2048" s="213"/>
      <c r="J2048" s="207"/>
      <c r="K2048" s="213"/>
      <c r="L2048" s="207"/>
      <c r="M2048" s="213"/>
      <c r="N2048" s="207"/>
      <c r="O2048" s="183" t="str">
        <f t="shared" si="694"/>
        <v/>
      </c>
      <c r="P2048" s="184"/>
      <c r="Q2048" s="184"/>
      <c r="R2048" s="275"/>
      <c r="S2048" s="185" t="str">
        <f t="shared" si="695"/>
        <v/>
      </c>
      <c r="T2048" s="185" t="str">
        <f t="shared" si="696"/>
        <v/>
      </c>
      <c r="U2048" s="275"/>
      <c r="V2048" s="275"/>
      <c r="W2048" s="276" t="str">
        <f t="shared" si="697"/>
        <v/>
      </c>
      <c r="X2048" s="276" t="str">
        <f t="shared" si="698"/>
        <v/>
      </c>
      <c r="Y2048" s="276" t="str">
        <f t="shared" si="699"/>
        <v/>
      </c>
      <c r="Z2048" s="275"/>
      <c r="AA2048" s="184"/>
      <c r="AB2048" s="184"/>
      <c r="AC2048" s="185" t="str">
        <f t="shared" si="700"/>
        <v/>
      </c>
      <c r="AD2048" s="185" t="str">
        <f t="shared" si="701"/>
        <v/>
      </c>
      <c r="AE2048" s="186"/>
      <c r="AF2048" s="187" t="str">
        <f t="shared" si="702"/>
        <v/>
      </c>
      <c r="AG2048" s="182"/>
      <c r="AH2048" s="184"/>
      <c r="AI2048" s="184"/>
      <c r="AJ2048" s="182"/>
      <c r="AK2048" s="188" t="str">
        <f t="shared" si="703"/>
        <v/>
      </c>
      <c r="AL2048" s="188" t="str">
        <f t="shared" si="704"/>
        <v/>
      </c>
      <c r="AM2048" s="188" t="str">
        <f t="shared" si="705"/>
        <v/>
      </c>
      <c r="AN2048" s="359" t="str">
        <f>IF(Overview!$K$17='Internal Calcs'!$P$22,IF(AK2048="","",AK2048),IF(Overview!$K$17='Internal Calcs'!$P$23,IF(AK2048="","",AK2048),IF(ISNUMBER(A2048),(IF(F2048="Short",G2048-H2048,H2048-G2048)*AZ2048-AX2048),"")))</f>
        <v/>
      </c>
      <c r="AO2048" s="401" t="str">
        <f>IF(Overview!$K$17='Internal Calcs'!$P$22,IF(AL2048="","",AL2048),IF(Overview!$K$17='Internal Calcs'!$P$23,IF(AL2048="","",AL2048),IF(ISNUMBER(A2048),IF(AL2048="",(IF(F2048="Short",G2048-H2048,H2048-G2048)*AZ2048-AX2048),(IF(F2048="Short",G2048-J2048,J2048-G2048)*AZ2048-AX2048)),"")))</f>
        <v/>
      </c>
      <c r="AP2048" s="359" t="str">
        <f>IF(Overview!$K$17='Internal Calcs'!$P$22,"",IF(Overview!$K$17='Internal Calcs'!$P$23,IF(AM2048="","",AM2048),IF(ISNUMBER(A2048),IF(AM2048="",(IF(F2048="Short",G2048-H2048,H2048-G2048)*AZ2048-AX2048),(IF(F2048="Short",G2048-L2048,L2048-G2048)*AZ2048-AX2048)),"")))</f>
        <v/>
      </c>
      <c r="AQ2048" s="188" t="str">
        <f t="shared" si="706"/>
        <v/>
      </c>
      <c r="AR2048" s="188" t="str">
        <f t="shared" si="707"/>
        <v/>
      </c>
      <c r="AS2048" s="188" t="str">
        <f t="shared" si="708"/>
        <v/>
      </c>
      <c r="AT2048" s="188" t="str">
        <f>IF(ISNUMBER(A2048),MAX($AS$2:AS2048)-AS2048,"")</f>
        <v/>
      </c>
      <c r="AU2048" s="189" t="str">
        <f t="shared" si="709"/>
        <v/>
      </c>
      <c r="AV2048" s="190" t="str">
        <f t="shared" si="710"/>
        <v/>
      </c>
      <c r="AW2048" s="190" t="str">
        <f t="shared" si="711"/>
        <v/>
      </c>
      <c r="AX2048" s="191" t="str">
        <f ca="1">IF(ISNUMBER($A2048),INDIRECT(CONCATENATE("'Instrument List'!B",(MATCH(E2048,'Instrument List'!A:A,0))-0)),"")</f>
        <v/>
      </c>
      <c r="AY2048" s="191" t="str">
        <f ca="1">IF(ISNUMBER($A2048),INDIRECT(CONCATENATE("'Instrument List'!D",(MATCH(E2048,'Instrument List'!A:A,0))-0)),"")</f>
        <v/>
      </c>
      <c r="AZ2048" s="191" t="str">
        <f ca="1">IF(ISNUMBER($A2048),INDIRECT(CONCATENATE("'Instrument List'!C",(MATCH(E2048,'Instrument List'!A:A,0))-0)),"")</f>
        <v/>
      </c>
      <c r="BA2048" s="192" t="str">
        <f ca="1">IF(ISNUMBER(A2048),INDIRECT(CONCATENATE("'Instrument List'!E",(MATCH(E2048,'Instrument List'!A:A,0))-0)),"")</f>
        <v/>
      </c>
      <c r="BB2048" s="193" t="str">
        <f t="shared" si="712"/>
        <v/>
      </c>
      <c r="BC2048" s="193" t="str">
        <f t="shared" si="713"/>
        <v/>
      </c>
      <c r="BD2048" s="193" t="str">
        <f ca="1">IF(ISNUMBER(A2048),INDIRECT(CONCATENATE("'Instrument List'!F",(MATCH(E2048,'Instrument List'!A:A,0))-0)),"")</f>
        <v/>
      </c>
    </row>
    <row r="2049" spans="1:56">
      <c r="A2049" s="220" t="str">
        <f t="shared" si="693"/>
        <v/>
      </c>
      <c r="B2049" s="221"/>
      <c r="C2049" s="222"/>
      <c r="D2049" s="169"/>
      <c r="E2049" s="169"/>
      <c r="F2049" s="169"/>
      <c r="G2049" s="202"/>
      <c r="H2049" s="217"/>
      <c r="I2049" s="212"/>
      <c r="J2049" s="206"/>
      <c r="K2049" s="212"/>
      <c r="L2049" s="206"/>
      <c r="M2049" s="212"/>
      <c r="N2049" s="206"/>
      <c r="O2049" s="170" t="str">
        <f t="shared" si="694"/>
        <v/>
      </c>
      <c r="P2049" s="171"/>
      <c r="Q2049" s="171"/>
      <c r="R2049" s="171"/>
      <c r="S2049" s="172" t="str">
        <f t="shared" si="695"/>
        <v/>
      </c>
      <c r="T2049" s="172" t="str">
        <f t="shared" si="696"/>
        <v/>
      </c>
      <c r="U2049" s="171"/>
      <c r="V2049" s="171"/>
      <c r="W2049" s="173" t="str">
        <f t="shared" si="697"/>
        <v/>
      </c>
      <c r="X2049" s="173" t="str">
        <f t="shared" si="698"/>
        <v/>
      </c>
      <c r="Y2049" s="173" t="str">
        <f t="shared" si="699"/>
        <v/>
      </c>
      <c r="Z2049" s="171"/>
      <c r="AA2049" s="171"/>
      <c r="AB2049" s="171"/>
      <c r="AC2049" s="172" t="str">
        <f t="shared" si="700"/>
        <v/>
      </c>
      <c r="AD2049" s="172" t="str">
        <f t="shared" si="701"/>
        <v/>
      </c>
      <c r="AE2049" s="174"/>
      <c r="AF2049" s="175" t="str">
        <f t="shared" si="702"/>
        <v/>
      </c>
      <c r="AG2049" s="169"/>
      <c r="AH2049" s="171"/>
      <c r="AI2049" s="171"/>
      <c r="AJ2049" s="169"/>
      <c r="AK2049" s="176" t="str">
        <f t="shared" si="703"/>
        <v/>
      </c>
      <c r="AL2049" s="176" t="str">
        <f t="shared" si="704"/>
        <v/>
      </c>
      <c r="AM2049" s="176" t="str">
        <f t="shared" si="705"/>
        <v/>
      </c>
      <c r="AN2049" s="359" t="str">
        <f>IF(Overview!$K$17='Internal Calcs'!$P$22,IF(AK2049="","",AK2049),IF(Overview!$K$17='Internal Calcs'!$P$23,IF(AK2049="","",AK2049),IF(ISNUMBER(A2049),(IF(F2049="Short",G2049-H2049,H2049-G2049)*AZ2049-AX2049),"")))</f>
        <v/>
      </c>
      <c r="AO2049" s="401" t="str">
        <f>IF(Overview!$K$17='Internal Calcs'!$P$22,IF(AL2049="","",AL2049),IF(Overview!$K$17='Internal Calcs'!$P$23,IF(AL2049="","",AL2049),IF(ISNUMBER(A2049),IF(AL2049="",(IF(F2049="Short",G2049-H2049,H2049-G2049)*AZ2049-AX2049),(IF(F2049="Short",G2049-J2049,J2049-G2049)*AZ2049-AX2049)),"")))</f>
        <v/>
      </c>
      <c r="AP2049" s="359" t="str">
        <f>IF(Overview!$K$17='Internal Calcs'!$P$22,"",IF(Overview!$K$17='Internal Calcs'!$P$23,IF(AM2049="","",AM2049),IF(ISNUMBER(A2049),IF(AM2049="",(IF(F2049="Short",G2049-H2049,H2049-G2049)*AZ2049-AX2049),(IF(F2049="Short",G2049-L2049,L2049-G2049)*AZ2049-AX2049)),"")))</f>
        <v/>
      </c>
      <c r="AQ2049" s="176" t="str">
        <f t="shared" si="706"/>
        <v/>
      </c>
      <c r="AR2049" s="176" t="str">
        <f t="shared" si="707"/>
        <v/>
      </c>
      <c r="AS2049" s="176" t="str">
        <f t="shared" si="708"/>
        <v/>
      </c>
      <c r="AT2049" s="176" t="str">
        <f>IF(ISNUMBER(A2049),MAX($AS$2:AS2049)-AS2049,"")</f>
        <v/>
      </c>
      <c r="AU2049" s="177" t="str">
        <f t="shared" si="709"/>
        <v/>
      </c>
      <c r="AV2049" s="178" t="str">
        <f t="shared" si="710"/>
        <v/>
      </c>
      <c r="AW2049" s="178" t="str">
        <f t="shared" si="711"/>
        <v/>
      </c>
      <c r="AX2049" s="179" t="str">
        <f ca="1">IF(ISNUMBER($A2049),INDIRECT(CONCATENATE("'Instrument List'!B",(MATCH(E2049,'Instrument List'!A:A,0))-0)),"")</f>
        <v/>
      </c>
      <c r="AY2049" s="179" t="str">
        <f ca="1">IF(ISNUMBER($A2049),INDIRECT(CONCATENATE("'Instrument List'!D",(MATCH(E2049,'Instrument List'!A:A,0))-0)),"")</f>
        <v/>
      </c>
      <c r="AZ2049" s="179" t="str">
        <f ca="1">IF(ISNUMBER($A2049),INDIRECT(CONCATENATE("'Instrument List'!C",(MATCH(E2049,'Instrument List'!A:A,0))-0)),"")</f>
        <v/>
      </c>
      <c r="BA2049" s="180" t="str">
        <f ca="1">IF(ISNUMBER(A2049),INDIRECT(CONCATENATE("'Instrument List'!E",(MATCH(E2049,'Instrument List'!A:A,0))-0)),"")</f>
        <v/>
      </c>
      <c r="BB2049" s="181" t="str">
        <f t="shared" si="712"/>
        <v/>
      </c>
      <c r="BC2049" s="181" t="str">
        <f t="shared" si="713"/>
        <v/>
      </c>
      <c r="BD2049" s="181" t="str">
        <f ca="1">IF(ISNUMBER(A2049),INDIRECT(CONCATENATE("'Instrument List'!F",(MATCH(E2049,'Instrument List'!A:A,0))-0)),"")</f>
        <v/>
      </c>
    </row>
    <row r="2050" spans="1:56">
      <c r="A2050" s="223" t="str">
        <f t="shared" si="693"/>
        <v/>
      </c>
      <c r="B2050" s="224"/>
      <c r="C2050" s="225"/>
      <c r="D2050" s="182"/>
      <c r="E2050" s="182"/>
      <c r="F2050" s="182"/>
      <c r="G2050" s="203"/>
      <c r="H2050" s="218"/>
      <c r="I2050" s="213"/>
      <c r="J2050" s="207"/>
      <c r="K2050" s="213"/>
      <c r="L2050" s="207"/>
      <c r="M2050" s="213"/>
      <c r="N2050" s="207"/>
      <c r="O2050" s="183" t="str">
        <f t="shared" si="694"/>
        <v/>
      </c>
      <c r="P2050" s="184"/>
      <c r="Q2050" s="184"/>
      <c r="R2050" s="275"/>
      <c r="S2050" s="185" t="str">
        <f t="shared" si="695"/>
        <v/>
      </c>
      <c r="T2050" s="185" t="str">
        <f t="shared" si="696"/>
        <v/>
      </c>
      <c r="U2050" s="275"/>
      <c r="V2050" s="275"/>
      <c r="W2050" s="276" t="str">
        <f t="shared" si="697"/>
        <v/>
      </c>
      <c r="X2050" s="276" t="str">
        <f t="shared" si="698"/>
        <v/>
      </c>
      <c r="Y2050" s="276" t="str">
        <f t="shared" si="699"/>
        <v/>
      </c>
      <c r="Z2050" s="275"/>
      <c r="AA2050" s="184"/>
      <c r="AB2050" s="184"/>
      <c r="AC2050" s="185" t="str">
        <f t="shared" si="700"/>
        <v/>
      </c>
      <c r="AD2050" s="185" t="str">
        <f t="shared" si="701"/>
        <v/>
      </c>
      <c r="AE2050" s="186"/>
      <c r="AF2050" s="187" t="str">
        <f t="shared" si="702"/>
        <v/>
      </c>
      <c r="AG2050" s="182"/>
      <c r="AH2050" s="184"/>
      <c r="AI2050" s="184"/>
      <c r="AJ2050" s="182"/>
      <c r="AK2050" s="188" t="str">
        <f t="shared" si="703"/>
        <v/>
      </c>
      <c r="AL2050" s="188" t="str">
        <f t="shared" si="704"/>
        <v/>
      </c>
      <c r="AM2050" s="188" t="str">
        <f t="shared" si="705"/>
        <v/>
      </c>
      <c r="AN2050" s="359" t="str">
        <f>IF(Overview!$K$17='Internal Calcs'!$P$22,IF(AK2050="","",AK2050),IF(Overview!$K$17='Internal Calcs'!$P$23,IF(AK2050="","",AK2050),IF(ISNUMBER(A2050),(IF(F2050="Short",G2050-H2050,H2050-G2050)*AZ2050-AX2050),"")))</f>
        <v/>
      </c>
      <c r="AO2050" s="401" t="str">
        <f>IF(Overview!$K$17='Internal Calcs'!$P$22,IF(AL2050="","",AL2050),IF(Overview!$K$17='Internal Calcs'!$P$23,IF(AL2050="","",AL2050),IF(ISNUMBER(A2050),IF(AL2050="",(IF(F2050="Short",G2050-H2050,H2050-G2050)*AZ2050-AX2050),(IF(F2050="Short",G2050-J2050,J2050-G2050)*AZ2050-AX2050)),"")))</f>
        <v/>
      </c>
      <c r="AP2050" s="359" t="str">
        <f>IF(Overview!$K$17='Internal Calcs'!$P$22,"",IF(Overview!$K$17='Internal Calcs'!$P$23,IF(AM2050="","",AM2050),IF(ISNUMBER(A2050),IF(AM2050="",(IF(F2050="Short",G2050-H2050,H2050-G2050)*AZ2050-AX2050),(IF(F2050="Short",G2050-L2050,L2050-G2050)*AZ2050-AX2050)),"")))</f>
        <v/>
      </c>
      <c r="AQ2050" s="188" t="str">
        <f t="shared" si="706"/>
        <v/>
      </c>
      <c r="AR2050" s="188" t="str">
        <f t="shared" si="707"/>
        <v/>
      </c>
      <c r="AS2050" s="188" t="str">
        <f t="shared" si="708"/>
        <v/>
      </c>
      <c r="AT2050" s="188" t="str">
        <f>IF(ISNUMBER(A2050),MAX($AS$2:AS2050)-AS2050,"")</f>
        <v/>
      </c>
      <c r="AU2050" s="189" t="str">
        <f t="shared" si="709"/>
        <v/>
      </c>
      <c r="AV2050" s="190" t="str">
        <f t="shared" si="710"/>
        <v/>
      </c>
      <c r="AW2050" s="190" t="str">
        <f t="shared" si="711"/>
        <v/>
      </c>
      <c r="AX2050" s="191" t="str">
        <f ca="1">IF(ISNUMBER($A2050),INDIRECT(CONCATENATE("'Instrument List'!B",(MATCH(E2050,'Instrument List'!A:A,0))-0)),"")</f>
        <v/>
      </c>
      <c r="AY2050" s="191" t="str">
        <f ca="1">IF(ISNUMBER($A2050),INDIRECT(CONCATENATE("'Instrument List'!D",(MATCH(E2050,'Instrument List'!A:A,0))-0)),"")</f>
        <v/>
      </c>
      <c r="AZ2050" s="191" t="str">
        <f ca="1">IF(ISNUMBER($A2050),INDIRECT(CONCATENATE("'Instrument List'!C",(MATCH(E2050,'Instrument List'!A:A,0))-0)),"")</f>
        <v/>
      </c>
      <c r="BA2050" s="192" t="str">
        <f ca="1">IF(ISNUMBER(A2050),INDIRECT(CONCATENATE("'Instrument List'!E",(MATCH(E2050,'Instrument List'!A:A,0))-0)),"")</f>
        <v/>
      </c>
      <c r="BB2050" s="193" t="str">
        <f t="shared" si="712"/>
        <v/>
      </c>
      <c r="BC2050" s="193" t="str">
        <f t="shared" si="713"/>
        <v/>
      </c>
      <c r="BD2050" s="193" t="str">
        <f ca="1">IF(ISNUMBER(A2050),INDIRECT(CONCATENATE("'Instrument List'!F",(MATCH(E2050,'Instrument List'!A:A,0))-0)),"")</f>
        <v/>
      </c>
    </row>
    <row r="2051" spans="1:56">
      <c r="A2051" s="220" t="str">
        <f t="shared" si="693"/>
        <v/>
      </c>
      <c r="B2051" s="221"/>
      <c r="C2051" s="222"/>
      <c r="D2051" s="169"/>
      <c r="E2051" s="169"/>
      <c r="F2051" s="169"/>
      <c r="G2051" s="202"/>
      <c r="H2051" s="217"/>
      <c r="I2051" s="212"/>
      <c r="J2051" s="206"/>
      <c r="K2051" s="212"/>
      <c r="L2051" s="206"/>
      <c r="M2051" s="212"/>
      <c r="N2051" s="206"/>
      <c r="O2051" s="170" t="str">
        <f t="shared" si="694"/>
        <v/>
      </c>
      <c r="P2051" s="171"/>
      <c r="Q2051" s="171"/>
      <c r="R2051" s="171"/>
      <c r="S2051" s="172" t="str">
        <f t="shared" si="695"/>
        <v/>
      </c>
      <c r="T2051" s="172" t="str">
        <f t="shared" si="696"/>
        <v/>
      </c>
      <c r="U2051" s="171"/>
      <c r="V2051" s="171"/>
      <c r="W2051" s="173" t="str">
        <f t="shared" si="697"/>
        <v/>
      </c>
      <c r="X2051" s="173" t="str">
        <f t="shared" si="698"/>
        <v/>
      </c>
      <c r="Y2051" s="173" t="str">
        <f t="shared" si="699"/>
        <v/>
      </c>
      <c r="Z2051" s="171"/>
      <c r="AA2051" s="171"/>
      <c r="AB2051" s="171"/>
      <c r="AC2051" s="172" t="str">
        <f t="shared" si="700"/>
        <v/>
      </c>
      <c r="AD2051" s="172" t="str">
        <f t="shared" si="701"/>
        <v/>
      </c>
      <c r="AE2051" s="174"/>
      <c r="AF2051" s="175" t="str">
        <f t="shared" si="702"/>
        <v/>
      </c>
      <c r="AG2051" s="169"/>
      <c r="AH2051" s="171"/>
      <c r="AI2051" s="171"/>
      <c r="AJ2051" s="169"/>
      <c r="AK2051" s="176" t="str">
        <f t="shared" si="703"/>
        <v/>
      </c>
      <c r="AL2051" s="176" t="str">
        <f t="shared" si="704"/>
        <v/>
      </c>
      <c r="AM2051" s="176" t="str">
        <f t="shared" si="705"/>
        <v/>
      </c>
      <c r="AN2051" s="359" t="str">
        <f>IF(Overview!$K$17='Internal Calcs'!$P$22,IF(AK2051="","",AK2051),IF(Overview!$K$17='Internal Calcs'!$P$23,IF(AK2051="","",AK2051),IF(ISNUMBER(A2051),(IF(F2051="Short",G2051-H2051,H2051-G2051)*AZ2051-AX2051),"")))</f>
        <v/>
      </c>
      <c r="AO2051" s="401" t="str">
        <f>IF(Overview!$K$17='Internal Calcs'!$P$22,IF(AL2051="","",AL2051),IF(Overview!$K$17='Internal Calcs'!$P$23,IF(AL2051="","",AL2051),IF(ISNUMBER(A2051),IF(AL2051="",(IF(F2051="Short",G2051-H2051,H2051-G2051)*AZ2051-AX2051),(IF(F2051="Short",G2051-J2051,J2051-G2051)*AZ2051-AX2051)),"")))</f>
        <v/>
      </c>
      <c r="AP2051" s="359" t="str">
        <f>IF(Overview!$K$17='Internal Calcs'!$P$22,"",IF(Overview!$K$17='Internal Calcs'!$P$23,IF(AM2051="","",AM2051),IF(ISNUMBER(A2051),IF(AM2051="",(IF(F2051="Short",G2051-H2051,H2051-G2051)*AZ2051-AX2051),(IF(F2051="Short",G2051-L2051,L2051-G2051)*AZ2051-AX2051)),"")))</f>
        <v/>
      </c>
      <c r="AQ2051" s="176" t="str">
        <f t="shared" si="706"/>
        <v/>
      </c>
      <c r="AR2051" s="176" t="str">
        <f t="shared" si="707"/>
        <v/>
      </c>
      <c r="AS2051" s="176" t="str">
        <f t="shared" si="708"/>
        <v/>
      </c>
      <c r="AT2051" s="176" t="str">
        <f>IF(ISNUMBER(A2051),MAX($AS$2:AS2051)-AS2051,"")</f>
        <v/>
      </c>
      <c r="AU2051" s="177" t="str">
        <f t="shared" si="709"/>
        <v/>
      </c>
      <c r="AV2051" s="178" t="str">
        <f t="shared" si="710"/>
        <v/>
      </c>
      <c r="AW2051" s="178" t="str">
        <f t="shared" si="711"/>
        <v/>
      </c>
      <c r="AX2051" s="179" t="str">
        <f ca="1">IF(ISNUMBER($A2051),INDIRECT(CONCATENATE("'Instrument List'!B",(MATCH(E2051,'Instrument List'!A:A,0))-0)),"")</f>
        <v/>
      </c>
      <c r="AY2051" s="179" t="str">
        <f ca="1">IF(ISNUMBER($A2051),INDIRECT(CONCATENATE("'Instrument List'!D",(MATCH(E2051,'Instrument List'!A:A,0))-0)),"")</f>
        <v/>
      </c>
      <c r="AZ2051" s="179" t="str">
        <f ca="1">IF(ISNUMBER($A2051),INDIRECT(CONCATENATE("'Instrument List'!C",(MATCH(E2051,'Instrument List'!A:A,0))-0)),"")</f>
        <v/>
      </c>
      <c r="BA2051" s="180" t="str">
        <f ca="1">IF(ISNUMBER(A2051),INDIRECT(CONCATENATE("'Instrument List'!E",(MATCH(E2051,'Instrument List'!A:A,0))-0)),"")</f>
        <v/>
      </c>
      <c r="BB2051" s="181" t="str">
        <f t="shared" si="712"/>
        <v/>
      </c>
      <c r="BC2051" s="181" t="str">
        <f t="shared" si="713"/>
        <v/>
      </c>
      <c r="BD2051" s="181" t="str">
        <f ca="1">IF(ISNUMBER(A2051),INDIRECT(CONCATENATE("'Instrument List'!F",(MATCH(E2051,'Instrument List'!A:A,0))-0)),"")</f>
        <v/>
      </c>
    </row>
    <row r="2052" spans="1:56">
      <c r="A2052" s="223" t="str">
        <f t="shared" si="693"/>
        <v/>
      </c>
      <c r="B2052" s="224"/>
      <c r="C2052" s="225"/>
      <c r="D2052" s="182"/>
      <c r="E2052" s="182"/>
      <c r="F2052" s="182"/>
      <c r="G2052" s="203"/>
      <c r="H2052" s="218"/>
      <c r="I2052" s="213"/>
      <c r="J2052" s="207"/>
      <c r="K2052" s="213"/>
      <c r="L2052" s="207"/>
      <c r="M2052" s="213"/>
      <c r="N2052" s="207"/>
      <c r="O2052" s="183" t="str">
        <f t="shared" si="694"/>
        <v/>
      </c>
      <c r="P2052" s="184"/>
      <c r="Q2052" s="184"/>
      <c r="R2052" s="275"/>
      <c r="S2052" s="185" t="str">
        <f t="shared" si="695"/>
        <v/>
      </c>
      <c r="T2052" s="185" t="str">
        <f t="shared" si="696"/>
        <v/>
      </c>
      <c r="U2052" s="275"/>
      <c r="V2052" s="275"/>
      <c r="W2052" s="276" t="str">
        <f t="shared" si="697"/>
        <v/>
      </c>
      <c r="X2052" s="276" t="str">
        <f t="shared" si="698"/>
        <v/>
      </c>
      <c r="Y2052" s="276" t="str">
        <f t="shared" si="699"/>
        <v/>
      </c>
      <c r="Z2052" s="275"/>
      <c r="AA2052" s="184"/>
      <c r="AB2052" s="184"/>
      <c r="AC2052" s="185" t="str">
        <f t="shared" si="700"/>
        <v/>
      </c>
      <c r="AD2052" s="185" t="str">
        <f t="shared" si="701"/>
        <v/>
      </c>
      <c r="AE2052" s="186"/>
      <c r="AF2052" s="187" t="str">
        <f t="shared" si="702"/>
        <v/>
      </c>
      <c r="AG2052" s="182"/>
      <c r="AH2052" s="184"/>
      <c r="AI2052" s="184"/>
      <c r="AJ2052" s="182"/>
      <c r="AK2052" s="188" t="str">
        <f t="shared" si="703"/>
        <v/>
      </c>
      <c r="AL2052" s="188" t="str">
        <f t="shared" si="704"/>
        <v/>
      </c>
      <c r="AM2052" s="188" t="str">
        <f t="shared" si="705"/>
        <v/>
      </c>
      <c r="AN2052" s="359" t="str">
        <f>IF(Overview!$K$17='Internal Calcs'!$P$22,IF(AK2052="","",AK2052),IF(Overview!$K$17='Internal Calcs'!$P$23,IF(AK2052="","",AK2052),IF(ISNUMBER(A2052),(IF(F2052="Short",G2052-H2052,H2052-G2052)*AZ2052-AX2052),"")))</f>
        <v/>
      </c>
      <c r="AO2052" s="401" t="str">
        <f>IF(Overview!$K$17='Internal Calcs'!$P$22,IF(AL2052="","",AL2052),IF(Overview!$K$17='Internal Calcs'!$P$23,IF(AL2052="","",AL2052),IF(ISNUMBER(A2052),IF(AL2052="",(IF(F2052="Short",G2052-H2052,H2052-G2052)*AZ2052-AX2052),(IF(F2052="Short",G2052-J2052,J2052-G2052)*AZ2052-AX2052)),"")))</f>
        <v/>
      </c>
      <c r="AP2052" s="359" t="str">
        <f>IF(Overview!$K$17='Internal Calcs'!$P$22,"",IF(Overview!$K$17='Internal Calcs'!$P$23,IF(AM2052="","",AM2052),IF(ISNUMBER(A2052),IF(AM2052="",(IF(F2052="Short",G2052-H2052,H2052-G2052)*AZ2052-AX2052),(IF(F2052="Short",G2052-L2052,L2052-G2052)*AZ2052-AX2052)),"")))</f>
        <v/>
      </c>
      <c r="AQ2052" s="188" t="str">
        <f t="shared" si="706"/>
        <v/>
      </c>
      <c r="AR2052" s="188" t="str">
        <f t="shared" si="707"/>
        <v/>
      </c>
      <c r="AS2052" s="188" t="str">
        <f t="shared" si="708"/>
        <v/>
      </c>
      <c r="AT2052" s="188" t="str">
        <f>IF(ISNUMBER(A2052),MAX($AS$2:AS2052)-AS2052,"")</f>
        <v/>
      </c>
      <c r="AU2052" s="189" t="str">
        <f t="shared" si="709"/>
        <v/>
      </c>
      <c r="AV2052" s="190" t="str">
        <f t="shared" si="710"/>
        <v/>
      </c>
      <c r="AW2052" s="190" t="str">
        <f t="shared" si="711"/>
        <v/>
      </c>
      <c r="AX2052" s="191" t="str">
        <f ca="1">IF(ISNUMBER($A2052),INDIRECT(CONCATENATE("'Instrument List'!B",(MATCH(E2052,'Instrument List'!A:A,0))-0)),"")</f>
        <v/>
      </c>
      <c r="AY2052" s="191" t="str">
        <f ca="1">IF(ISNUMBER($A2052),INDIRECT(CONCATENATE("'Instrument List'!D",(MATCH(E2052,'Instrument List'!A:A,0))-0)),"")</f>
        <v/>
      </c>
      <c r="AZ2052" s="191" t="str">
        <f ca="1">IF(ISNUMBER($A2052),INDIRECT(CONCATENATE("'Instrument List'!C",(MATCH(E2052,'Instrument List'!A:A,0))-0)),"")</f>
        <v/>
      </c>
      <c r="BA2052" s="192" t="str">
        <f ca="1">IF(ISNUMBER(A2052),INDIRECT(CONCATENATE("'Instrument List'!E",(MATCH(E2052,'Instrument List'!A:A,0))-0)),"")</f>
        <v/>
      </c>
      <c r="BB2052" s="193" t="str">
        <f t="shared" si="712"/>
        <v/>
      </c>
      <c r="BC2052" s="193" t="str">
        <f t="shared" si="713"/>
        <v/>
      </c>
      <c r="BD2052" s="193" t="str">
        <f ca="1">IF(ISNUMBER(A2052),INDIRECT(CONCATENATE("'Instrument List'!F",(MATCH(E2052,'Instrument List'!A:A,0))-0)),"")</f>
        <v/>
      </c>
    </row>
    <row r="2053" spans="1:56">
      <c r="A2053" s="220" t="str">
        <f t="shared" si="693"/>
        <v/>
      </c>
      <c r="B2053" s="221"/>
      <c r="C2053" s="222"/>
      <c r="D2053" s="169"/>
      <c r="E2053" s="169"/>
      <c r="F2053" s="169"/>
      <c r="G2053" s="202"/>
      <c r="H2053" s="217"/>
      <c r="I2053" s="212"/>
      <c r="J2053" s="206"/>
      <c r="K2053" s="212"/>
      <c r="L2053" s="206"/>
      <c r="M2053" s="212"/>
      <c r="N2053" s="206"/>
      <c r="O2053" s="170" t="str">
        <f t="shared" si="694"/>
        <v/>
      </c>
      <c r="P2053" s="171"/>
      <c r="Q2053" s="171"/>
      <c r="R2053" s="171"/>
      <c r="S2053" s="172" t="str">
        <f t="shared" si="695"/>
        <v/>
      </c>
      <c r="T2053" s="172" t="str">
        <f t="shared" si="696"/>
        <v/>
      </c>
      <c r="U2053" s="171"/>
      <c r="V2053" s="171"/>
      <c r="W2053" s="173" t="str">
        <f t="shared" si="697"/>
        <v/>
      </c>
      <c r="X2053" s="173" t="str">
        <f t="shared" si="698"/>
        <v/>
      </c>
      <c r="Y2053" s="173" t="str">
        <f t="shared" si="699"/>
        <v/>
      </c>
      <c r="Z2053" s="171"/>
      <c r="AA2053" s="171"/>
      <c r="AB2053" s="171"/>
      <c r="AC2053" s="172" t="str">
        <f t="shared" si="700"/>
        <v/>
      </c>
      <c r="AD2053" s="172" t="str">
        <f t="shared" si="701"/>
        <v/>
      </c>
      <c r="AE2053" s="174"/>
      <c r="AF2053" s="175" t="str">
        <f t="shared" si="702"/>
        <v/>
      </c>
      <c r="AG2053" s="169"/>
      <c r="AH2053" s="171"/>
      <c r="AI2053" s="171"/>
      <c r="AJ2053" s="169"/>
      <c r="AK2053" s="176" t="str">
        <f t="shared" si="703"/>
        <v/>
      </c>
      <c r="AL2053" s="176" t="str">
        <f t="shared" si="704"/>
        <v/>
      </c>
      <c r="AM2053" s="176" t="str">
        <f t="shared" si="705"/>
        <v/>
      </c>
      <c r="AN2053" s="359" t="str">
        <f>IF(Overview!$K$17='Internal Calcs'!$P$22,IF(AK2053="","",AK2053),IF(Overview!$K$17='Internal Calcs'!$P$23,IF(AK2053="","",AK2053),IF(ISNUMBER(A2053),(IF(F2053="Short",G2053-H2053,H2053-G2053)*AZ2053-AX2053),"")))</f>
        <v/>
      </c>
      <c r="AO2053" s="401" t="str">
        <f>IF(Overview!$K$17='Internal Calcs'!$P$22,IF(AL2053="","",AL2053),IF(Overview!$K$17='Internal Calcs'!$P$23,IF(AL2053="","",AL2053),IF(ISNUMBER(A2053),IF(AL2053="",(IF(F2053="Short",G2053-H2053,H2053-G2053)*AZ2053-AX2053),(IF(F2053="Short",G2053-J2053,J2053-G2053)*AZ2053-AX2053)),"")))</f>
        <v/>
      </c>
      <c r="AP2053" s="359" t="str">
        <f>IF(Overview!$K$17='Internal Calcs'!$P$22,"",IF(Overview!$K$17='Internal Calcs'!$P$23,IF(AM2053="","",AM2053),IF(ISNUMBER(A2053),IF(AM2053="",(IF(F2053="Short",G2053-H2053,H2053-G2053)*AZ2053-AX2053),(IF(F2053="Short",G2053-L2053,L2053-G2053)*AZ2053-AX2053)),"")))</f>
        <v/>
      </c>
      <c r="AQ2053" s="176" t="str">
        <f t="shared" si="706"/>
        <v/>
      </c>
      <c r="AR2053" s="176" t="str">
        <f t="shared" si="707"/>
        <v/>
      </c>
      <c r="AS2053" s="176" t="str">
        <f t="shared" si="708"/>
        <v/>
      </c>
      <c r="AT2053" s="176" t="str">
        <f>IF(ISNUMBER(A2053),MAX($AS$2:AS2053)-AS2053,"")</f>
        <v/>
      </c>
      <c r="AU2053" s="177" t="str">
        <f t="shared" si="709"/>
        <v/>
      </c>
      <c r="AV2053" s="178" t="str">
        <f t="shared" si="710"/>
        <v/>
      </c>
      <c r="AW2053" s="178" t="str">
        <f t="shared" si="711"/>
        <v/>
      </c>
      <c r="AX2053" s="179" t="str">
        <f ca="1">IF(ISNUMBER($A2053),INDIRECT(CONCATENATE("'Instrument List'!B",(MATCH(E2053,'Instrument List'!A:A,0))-0)),"")</f>
        <v/>
      </c>
      <c r="AY2053" s="179" t="str">
        <f ca="1">IF(ISNUMBER($A2053),INDIRECT(CONCATENATE("'Instrument List'!D",(MATCH(E2053,'Instrument List'!A:A,0))-0)),"")</f>
        <v/>
      </c>
      <c r="AZ2053" s="179" t="str">
        <f ca="1">IF(ISNUMBER($A2053),INDIRECT(CONCATENATE("'Instrument List'!C",(MATCH(E2053,'Instrument List'!A:A,0))-0)),"")</f>
        <v/>
      </c>
      <c r="BA2053" s="180" t="str">
        <f ca="1">IF(ISNUMBER(A2053),INDIRECT(CONCATENATE("'Instrument List'!E",(MATCH(E2053,'Instrument List'!A:A,0))-0)),"")</f>
        <v/>
      </c>
      <c r="BB2053" s="181" t="str">
        <f t="shared" si="712"/>
        <v/>
      </c>
      <c r="BC2053" s="181" t="str">
        <f t="shared" si="713"/>
        <v/>
      </c>
      <c r="BD2053" s="181" t="str">
        <f ca="1">IF(ISNUMBER(A2053),INDIRECT(CONCATENATE("'Instrument List'!F",(MATCH(E2053,'Instrument List'!A:A,0))-0)),"")</f>
        <v/>
      </c>
    </row>
    <row r="2054" spans="1:56">
      <c r="A2054" s="223" t="str">
        <f t="shared" si="693"/>
        <v/>
      </c>
      <c r="B2054" s="224"/>
      <c r="C2054" s="225"/>
      <c r="D2054" s="182"/>
      <c r="E2054" s="182"/>
      <c r="F2054" s="182"/>
      <c r="G2054" s="203"/>
      <c r="H2054" s="218"/>
      <c r="I2054" s="213"/>
      <c r="J2054" s="207"/>
      <c r="K2054" s="213"/>
      <c r="L2054" s="207"/>
      <c r="M2054" s="213"/>
      <c r="N2054" s="207"/>
      <c r="O2054" s="183" t="str">
        <f t="shared" si="694"/>
        <v/>
      </c>
      <c r="P2054" s="184"/>
      <c r="Q2054" s="184"/>
      <c r="R2054" s="275"/>
      <c r="S2054" s="185" t="str">
        <f t="shared" si="695"/>
        <v/>
      </c>
      <c r="T2054" s="185" t="str">
        <f t="shared" si="696"/>
        <v/>
      </c>
      <c r="U2054" s="275"/>
      <c r="V2054" s="275"/>
      <c r="W2054" s="276" t="str">
        <f t="shared" si="697"/>
        <v/>
      </c>
      <c r="X2054" s="276" t="str">
        <f t="shared" si="698"/>
        <v/>
      </c>
      <c r="Y2054" s="276" t="str">
        <f t="shared" si="699"/>
        <v/>
      </c>
      <c r="Z2054" s="275"/>
      <c r="AA2054" s="184"/>
      <c r="AB2054" s="184"/>
      <c r="AC2054" s="185" t="str">
        <f t="shared" si="700"/>
        <v/>
      </c>
      <c r="AD2054" s="185" t="str">
        <f t="shared" si="701"/>
        <v/>
      </c>
      <c r="AE2054" s="186"/>
      <c r="AF2054" s="187" t="str">
        <f t="shared" si="702"/>
        <v/>
      </c>
      <c r="AG2054" s="182"/>
      <c r="AH2054" s="184"/>
      <c r="AI2054" s="184"/>
      <c r="AJ2054" s="182"/>
      <c r="AK2054" s="188" t="str">
        <f t="shared" si="703"/>
        <v/>
      </c>
      <c r="AL2054" s="188" t="str">
        <f t="shared" si="704"/>
        <v/>
      </c>
      <c r="AM2054" s="188" t="str">
        <f t="shared" si="705"/>
        <v/>
      </c>
      <c r="AN2054" s="359" t="str">
        <f>IF(Overview!$K$17='Internal Calcs'!$P$22,IF(AK2054="","",AK2054),IF(Overview!$K$17='Internal Calcs'!$P$23,IF(AK2054="","",AK2054),IF(ISNUMBER(A2054),(IF(F2054="Short",G2054-H2054,H2054-G2054)*AZ2054-AX2054),"")))</f>
        <v/>
      </c>
      <c r="AO2054" s="401" t="str">
        <f>IF(Overview!$K$17='Internal Calcs'!$P$22,IF(AL2054="","",AL2054),IF(Overview!$K$17='Internal Calcs'!$P$23,IF(AL2054="","",AL2054),IF(ISNUMBER(A2054),IF(AL2054="",(IF(F2054="Short",G2054-H2054,H2054-G2054)*AZ2054-AX2054),(IF(F2054="Short",G2054-J2054,J2054-G2054)*AZ2054-AX2054)),"")))</f>
        <v/>
      </c>
      <c r="AP2054" s="359" t="str">
        <f>IF(Overview!$K$17='Internal Calcs'!$P$22,"",IF(Overview!$K$17='Internal Calcs'!$P$23,IF(AM2054="","",AM2054),IF(ISNUMBER(A2054),IF(AM2054="",(IF(F2054="Short",G2054-H2054,H2054-G2054)*AZ2054-AX2054),(IF(F2054="Short",G2054-L2054,L2054-G2054)*AZ2054-AX2054)),"")))</f>
        <v/>
      </c>
      <c r="AQ2054" s="188" t="str">
        <f t="shared" si="706"/>
        <v/>
      </c>
      <c r="AR2054" s="188" t="str">
        <f t="shared" si="707"/>
        <v/>
      </c>
      <c r="AS2054" s="188" t="str">
        <f t="shared" si="708"/>
        <v/>
      </c>
      <c r="AT2054" s="188" t="str">
        <f>IF(ISNUMBER(A2054),MAX($AS$2:AS2054)-AS2054,"")</f>
        <v/>
      </c>
      <c r="AU2054" s="189" t="str">
        <f t="shared" si="709"/>
        <v/>
      </c>
      <c r="AV2054" s="190" t="str">
        <f t="shared" si="710"/>
        <v/>
      </c>
      <c r="AW2054" s="190" t="str">
        <f t="shared" si="711"/>
        <v/>
      </c>
      <c r="AX2054" s="191" t="str">
        <f ca="1">IF(ISNUMBER($A2054),INDIRECT(CONCATENATE("'Instrument List'!B",(MATCH(E2054,'Instrument List'!A:A,0))-0)),"")</f>
        <v/>
      </c>
      <c r="AY2054" s="191" t="str">
        <f ca="1">IF(ISNUMBER($A2054),INDIRECT(CONCATENATE("'Instrument List'!D",(MATCH(E2054,'Instrument List'!A:A,0))-0)),"")</f>
        <v/>
      </c>
      <c r="AZ2054" s="191" t="str">
        <f ca="1">IF(ISNUMBER($A2054),INDIRECT(CONCATENATE("'Instrument List'!C",(MATCH(E2054,'Instrument List'!A:A,0))-0)),"")</f>
        <v/>
      </c>
      <c r="BA2054" s="192" t="str">
        <f ca="1">IF(ISNUMBER(A2054),INDIRECT(CONCATENATE("'Instrument List'!E",(MATCH(E2054,'Instrument List'!A:A,0))-0)),"")</f>
        <v/>
      </c>
      <c r="BB2054" s="193" t="str">
        <f t="shared" si="712"/>
        <v/>
      </c>
      <c r="BC2054" s="193" t="str">
        <f t="shared" si="713"/>
        <v/>
      </c>
      <c r="BD2054" s="193" t="str">
        <f ca="1">IF(ISNUMBER(A2054),INDIRECT(CONCATENATE("'Instrument List'!F",(MATCH(E2054,'Instrument List'!A:A,0))-0)),"")</f>
        <v/>
      </c>
    </row>
    <row r="2055" spans="1:56">
      <c r="A2055" s="220" t="str">
        <f t="shared" si="693"/>
        <v/>
      </c>
      <c r="B2055" s="221"/>
      <c r="C2055" s="222"/>
      <c r="D2055" s="169"/>
      <c r="E2055" s="169"/>
      <c r="F2055" s="169"/>
      <c r="G2055" s="202"/>
      <c r="H2055" s="217"/>
      <c r="I2055" s="212"/>
      <c r="J2055" s="206"/>
      <c r="K2055" s="212"/>
      <c r="L2055" s="206"/>
      <c r="M2055" s="212"/>
      <c r="N2055" s="206"/>
      <c r="O2055" s="170" t="str">
        <f t="shared" si="694"/>
        <v/>
      </c>
      <c r="P2055" s="171"/>
      <c r="Q2055" s="171"/>
      <c r="R2055" s="171"/>
      <c r="S2055" s="172" t="str">
        <f t="shared" si="695"/>
        <v/>
      </c>
      <c r="T2055" s="172" t="str">
        <f t="shared" si="696"/>
        <v/>
      </c>
      <c r="U2055" s="171"/>
      <c r="V2055" s="171"/>
      <c r="W2055" s="173" t="str">
        <f t="shared" si="697"/>
        <v/>
      </c>
      <c r="X2055" s="173" t="str">
        <f t="shared" si="698"/>
        <v/>
      </c>
      <c r="Y2055" s="173" t="str">
        <f t="shared" si="699"/>
        <v/>
      </c>
      <c r="Z2055" s="171"/>
      <c r="AA2055" s="171"/>
      <c r="AB2055" s="171"/>
      <c r="AC2055" s="172" t="str">
        <f t="shared" si="700"/>
        <v/>
      </c>
      <c r="AD2055" s="172" t="str">
        <f t="shared" si="701"/>
        <v/>
      </c>
      <c r="AE2055" s="174"/>
      <c r="AF2055" s="175" t="str">
        <f t="shared" si="702"/>
        <v/>
      </c>
      <c r="AG2055" s="169"/>
      <c r="AH2055" s="171"/>
      <c r="AI2055" s="171"/>
      <c r="AJ2055" s="169"/>
      <c r="AK2055" s="176" t="str">
        <f t="shared" si="703"/>
        <v/>
      </c>
      <c r="AL2055" s="176" t="str">
        <f t="shared" si="704"/>
        <v/>
      </c>
      <c r="AM2055" s="176" t="str">
        <f t="shared" si="705"/>
        <v/>
      </c>
      <c r="AN2055" s="359" t="str">
        <f>IF(Overview!$K$17='Internal Calcs'!$P$22,IF(AK2055="","",AK2055),IF(Overview!$K$17='Internal Calcs'!$P$23,IF(AK2055="","",AK2055),IF(ISNUMBER(A2055),(IF(F2055="Short",G2055-H2055,H2055-G2055)*AZ2055-AX2055),"")))</f>
        <v/>
      </c>
      <c r="AO2055" s="401" t="str">
        <f>IF(Overview!$K$17='Internal Calcs'!$P$22,IF(AL2055="","",AL2055),IF(Overview!$K$17='Internal Calcs'!$P$23,IF(AL2055="","",AL2055),IF(ISNUMBER(A2055),IF(AL2055="",(IF(F2055="Short",G2055-H2055,H2055-G2055)*AZ2055-AX2055),(IF(F2055="Short",G2055-J2055,J2055-G2055)*AZ2055-AX2055)),"")))</f>
        <v/>
      </c>
      <c r="AP2055" s="359" t="str">
        <f>IF(Overview!$K$17='Internal Calcs'!$P$22,"",IF(Overview!$K$17='Internal Calcs'!$P$23,IF(AM2055="","",AM2055),IF(ISNUMBER(A2055),IF(AM2055="",(IF(F2055="Short",G2055-H2055,H2055-G2055)*AZ2055-AX2055),(IF(F2055="Short",G2055-L2055,L2055-G2055)*AZ2055-AX2055)),"")))</f>
        <v/>
      </c>
      <c r="AQ2055" s="176" t="str">
        <f t="shared" si="706"/>
        <v/>
      </c>
      <c r="AR2055" s="176" t="str">
        <f t="shared" si="707"/>
        <v/>
      </c>
      <c r="AS2055" s="176" t="str">
        <f t="shared" si="708"/>
        <v/>
      </c>
      <c r="AT2055" s="176" t="str">
        <f>IF(ISNUMBER(A2055),MAX($AS$2:AS2055)-AS2055,"")</f>
        <v/>
      </c>
      <c r="AU2055" s="177" t="str">
        <f t="shared" si="709"/>
        <v/>
      </c>
      <c r="AV2055" s="178" t="str">
        <f t="shared" si="710"/>
        <v/>
      </c>
      <c r="AW2055" s="178" t="str">
        <f t="shared" si="711"/>
        <v/>
      </c>
      <c r="AX2055" s="179" t="str">
        <f ca="1">IF(ISNUMBER($A2055),INDIRECT(CONCATENATE("'Instrument List'!B",(MATCH(E2055,'Instrument List'!A:A,0))-0)),"")</f>
        <v/>
      </c>
      <c r="AY2055" s="179" t="str">
        <f ca="1">IF(ISNUMBER($A2055),INDIRECT(CONCATENATE("'Instrument List'!D",(MATCH(E2055,'Instrument List'!A:A,0))-0)),"")</f>
        <v/>
      </c>
      <c r="AZ2055" s="179" t="str">
        <f ca="1">IF(ISNUMBER($A2055),INDIRECT(CONCATENATE("'Instrument List'!C",(MATCH(E2055,'Instrument List'!A:A,0))-0)),"")</f>
        <v/>
      </c>
      <c r="BA2055" s="180" t="str">
        <f ca="1">IF(ISNUMBER(A2055),INDIRECT(CONCATENATE("'Instrument List'!E",(MATCH(E2055,'Instrument List'!A:A,0))-0)),"")</f>
        <v/>
      </c>
      <c r="BB2055" s="181" t="str">
        <f t="shared" si="712"/>
        <v/>
      </c>
      <c r="BC2055" s="181" t="str">
        <f t="shared" si="713"/>
        <v/>
      </c>
      <c r="BD2055" s="181" t="str">
        <f ca="1">IF(ISNUMBER(A2055),INDIRECT(CONCATENATE("'Instrument List'!F",(MATCH(E2055,'Instrument List'!A:A,0))-0)),"")</f>
        <v/>
      </c>
    </row>
    <row r="2056" spans="1:56">
      <c r="A2056" s="223" t="str">
        <f t="shared" si="693"/>
        <v/>
      </c>
      <c r="B2056" s="224"/>
      <c r="C2056" s="225"/>
      <c r="D2056" s="182"/>
      <c r="E2056" s="182"/>
      <c r="F2056" s="182"/>
      <c r="G2056" s="203"/>
      <c r="H2056" s="218"/>
      <c r="I2056" s="213"/>
      <c r="J2056" s="207"/>
      <c r="K2056" s="213"/>
      <c r="L2056" s="207"/>
      <c r="M2056" s="213"/>
      <c r="N2056" s="207"/>
      <c r="O2056" s="183" t="str">
        <f t="shared" si="694"/>
        <v/>
      </c>
      <c r="P2056" s="184"/>
      <c r="Q2056" s="184"/>
      <c r="R2056" s="275"/>
      <c r="S2056" s="185" t="str">
        <f t="shared" si="695"/>
        <v/>
      </c>
      <c r="T2056" s="185" t="str">
        <f t="shared" si="696"/>
        <v/>
      </c>
      <c r="U2056" s="275"/>
      <c r="V2056" s="275"/>
      <c r="W2056" s="276" t="str">
        <f t="shared" si="697"/>
        <v/>
      </c>
      <c r="X2056" s="276" t="str">
        <f t="shared" si="698"/>
        <v/>
      </c>
      <c r="Y2056" s="276" t="str">
        <f t="shared" si="699"/>
        <v/>
      </c>
      <c r="Z2056" s="275"/>
      <c r="AA2056" s="184"/>
      <c r="AB2056" s="184"/>
      <c r="AC2056" s="185" t="str">
        <f t="shared" si="700"/>
        <v/>
      </c>
      <c r="AD2056" s="185" t="str">
        <f t="shared" si="701"/>
        <v/>
      </c>
      <c r="AE2056" s="186"/>
      <c r="AF2056" s="187" t="str">
        <f t="shared" si="702"/>
        <v/>
      </c>
      <c r="AG2056" s="182"/>
      <c r="AH2056" s="184"/>
      <c r="AI2056" s="184"/>
      <c r="AJ2056" s="182"/>
      <c r="AK2056" s="188" t="str">
        <f t="shared" si="703"/>
        <v/>
      </c>
      <c r="AL2056" s="188" t="str">
        <f t="shared" si="704"/>
        <v/>
      </c>
      <c r="AM2056" s="188" t="str">
        <f t="shared" si="705"/>
        <v/>
      </c>
      <c r="AN2056" s="359" t="str">
        <f>IF(Overview!$K$17='Internal Calcs'!$P$22,IF(AK2056="","",AK2056),IF(Overview!$K$17='Internal Calcs'!$P$23,IF(AK2056="","",AK2056),IF(ISNUMBER(A2056),(IF(F2056="Short",G2056-H2056,H2056-G2056)*AZ2056-AX2056),"")))</f>
        <v/>
      </c>
      <c r="AO2056" s="401" t="str">
        <f>IF(Overview!$K$17='Internal Calcs'!$P$22,IF(AL2056="","",AL2056),IF(Overview!$K$17='Internal Calcs'!$P$23,IF(AL2056="","",AL2056),IF(ISNUMBER(A2056),IF(AL2056="",(IF(F2056="Short",G2056-H2056,H2056-G2056)*AZ2056-AX2056),(IF(F2056="Short",G2056-J2056,J2056-G2056)*AZ2056-AX2056)),"")))</f>
        <v/>
      </c>
      <c r="AP2056" s="359" t="str">
        <f>IF(Overview!$K$17='Internal Calcs'!$P$22,"",IF(Overview!$K$17='Internal Calcs'!$P$23,IF(AM2056="","",AM2056),IF(ISNUMBER(A2056),IF(AM2056="",(IF(F2056="Short",G2056-H2056,H2056-G2056)*AZ2056-AX2056),(IF(F2056="Short",G2056-L2056,L2056-G2056)*AZ2056-AX2056)),"")))</f>
        <v/>
      </c>
      <c r="AQ2056" s="188" t="str">
        <f t="shared" si="706"/>
        <v/>
      </c>
      <c r="AR2056" s="188" t="str">
        <f t="shared" si="707"/>
        <v/>
      </c>
      <c r="AS2056" s="188" t="str">
        <f t="shared" si="708"/>
        <v/>
      </c>
      <c r="AT2056" s="188" t="str">
        <f>IF(ISNUMBER(A2056),MAX($AS$2:AS2056)-AS2056,"")</f>
        <v/>
      </c>
      <c r="AU2056" s="189" t="str">
        <f t="shared" si="709"/>
        <v/>
      </c>
      <c r="AV2056" s="190" t="str">
        <f t="shared" si="710"/>
        <v/>
      </c>
      <c r="AW2056" s="190" t="str">
        <f t="shared" si="711"/>
        <v/>
      </c>
      <c r="AX2056" s="191" t="str">
        <f ca="1">IF(ISNUMBER($A2056),INDIRECT(CONCATENATE("'Instrument List'!B",(MATCH(E2056,'Instrument List'!A:A,0))-0)),"")</f>
        <v/>
      </c>
      <c r="AY2056" s="191" t="str">
        <f ca="1">IF(ISNUMBER($A2056),INDIRECT(CONCATENATE("'Instrument List'!D",(MATCH(E2056,'Instrument List'!A:A,0))-0)),"")</f>
        <v/>
      </c>
      <c r="AZ2056" s="191" t="str">
        <f ca="1">IF(ISNUMBER($A2056),INDIRECT(CONCATENATE("'Instrument List'!C",(MATCH(E2056,'Instrument List'!A:A,0))-0)),"")</f>
        <v/>
      </c>
      <c r="BA2056" s="192" t="str">
        <f ca="1">IF(ISNUMBER(A2056),INDIRECT(CONCATENATE("'Instrument List'!E",(MATCH(E2056,'Instrument List'!A:A,0))-0)),"")</f>
        <v/>
      </c>
      <c r="BB2056" s="193" t="str">
        <f t="shared" si="712"/>
        <v/>
      </c>
      <c r="BC2056" s="193" t="str">
        <f t="shared" si="713"/>
        <v/>
      </c>
      <c r="BD2056" s="193" t="str">
        <f ca="1">IF(ISNUMBER(A2056),INDIRECT(CONCATENATE("'Instrument List'!F",(MATCH(E2056,'Instrument List'!A:A,0))-0)),"")</f>
        <v/>
      </c>
    </row>
    <row r="2057" spans="1:56">
      <c r="A2057" s="220" t="str">
        <f t="shared" si="693"/>
        <v/>
      </c>
      <c r="B2057" s="221"/>
      <c r="C2057" s="222"/>
      <c r="D2057" s="169"/>
      <c r="E2057" s="169"/>
      <c r="F2057" s="169"/>
      <c r="G2057" s="202"/>
      <c r="H2057" s="217"/>
      <c r="I2057" s="212"/>
      <c r="J2057" s="206"/>
      <c r="K2057" s="212"/>
      <c r="L2057" s="206"/>
      <c r="M2057" s="212"/>
      <c r="N2057" s="206"/>
      <c r="O2057" s="170" t="str">
        <f t="shared" si="694"/>
        <v/>
      </c>
      <c r="P2057" s="171"/>
      <c r="Q2057" s="171"/>
      <c r="R2057" s="171"/>
      <c r="S2057" s="172" t="str">
        <f t="shared" si="695"/>
        <v/>
      </c>
      <c r="T2057" s="172" t="str">
        <f t="shared" si="696"/>
        <v/>
      </c>
      <c r="U2057" s="171"/>
      <c r="V2057" s="171"/>
      <c r="W2057" s="173" t="str">
        <f t="shared" si="697"/>
        <v/>
      </c>
      <c r="X2057" s="173" t="str">
        <f t="shared" si="698"/>
        <v/>
      </c>
      <c r="Y2057" s="173" t="str">
        <f t="shared" si="699"/>
        <v/>
      </c>
      <c r="Z2057" s="171"/>
      <c r="AA2057" s="171"/>
      <c r="AB2057" s="171"/>
      <c r="AC2057" s="172" t="str">
        <f t="shared" si="700"/>
        <v/>
      </c>
      <c r="AD2057" s="172" t="str">
        <f t="shared" si="701"/>
        <v/>
      </c>
      <c r="AE2057" s="174"/>
      <c r="AF2057" s="175" t="str">
        <f t="shared" si="702"/>
        <v/>
      </c>
      <c r="AG2057" s="169"/>
      <c r="AH2057" s="171"/>
      <c r="AI2057" s="171"/>
      <c r="AJ2057" s="169"/>
      <c r="AK2057" s="176" t="str">
        <f t="shared" si="703"/>
        <v/>
      </c>
      <c r="AL2057" s="176" t="str">
        <f t="shared" si="704"/>
        <v/>
      </c>
      <c r="AM2057" s="176" t="str">
        <f t="shared" si="705"/>
        <v/>
      </c>
      <c r="AN2057" s="359" t="str">
        <f>IF(Overview!$K$17='Internal Calcs'!$P$22,IF(AK2057="","",AK2057),IF(Overview!$K$17='Internal Calcs'!$P$23,IF(AK2057="","",AK2057),IF(ISNUMBER(A2057),(IF(F2057="Short",G2057-H2057,H2057-G2057)*AZ2057-AX2057),"")))</f>
        <v/>
      </c>
      <c r="AO2057" s="401" t="str">
        <f>IF(Overview!$K$17='Internal Calcs'!$P$22,IF(AL2057="","",AL2057),IF(Overview!$K$17='Internal Calcs'!$P$23,IF(AL2057="","",AL2057),IF(ISNUMBER(A2057),IF(AL2057="",(IF(F2057="Short",G2057-H2057,H2057-G2057)*AZ2057-AX2057),(IF(F2057="Short",G2057-J2057,J2057-G2057)*AZ2057-AX2057)),"")))</f>
        <v/>
      </c>
      <c r="AP2057" s="359" t="str">
        <f>IF(Overview!$K$17='Internal Calcs'!$P$22,"",IF(Overview!$K$17='Internal Calcs'!$P$23,IF(AM2057="","",AM2057),IF(ISNUMBER(A2057),IF(AM2057="",(IF(F2057="Short",G2057-H2057,H2057-G2057)*AZ2057-AX2057),(IF(F2057="Short",G2057-L2057,L2057-G2057)*AZ2057-AX2057)),"")))</f>
        <v/>
      </c>
      <c r="AQ2057" s="176" t="str">
        <f t="shared" si="706"/>
        <v/>
      </c>
      <c r="AR2057" s="176" t="str">
        <f t="shared" si="707"/>
        <v/>
      </c>
      <c r="AS2057" s="176" t="str">
        <f t="shared" si="708"/>
        <v/>
      </c>
      <c r="AT2057" s="176" t="str">
        <f>IF(ISNUMBER(A2057),MAX($AS$2:AS2057)-AS2057,"")</f>
        <v/>
      </c>
      <c r="AU2057" s="177" t="str">
        <f t="shared" si="709"/>
        <v/>
      </c>
      <c r="AV2057" s="178" t="str">
        <f t="shared" si="710"/>
        <v/>
      </c>
      <c r="AW2057" s="178" t="str">
        <f t="shared" si="711"/>
        <v/>
      </c>
      <c r="AX2057" s="179" t="str">
        <f ca="1">IF(ISNUMBER($A2057),INDIRECT(CONCATENATE("'Instrument List'!B",(MATCH(E2057,'Instrument List'!A:A,0))-0)),"")</f>
        <v/>
      </c>
      <c r="AY2057" s="179" t="str">
        <f ca="1">IF(ISNUMBER($A2057),INDIRECT(CONCATENATE("'Instrument List'!D",(MATCH(E2057,'Instrument List'!A:A,0))-0)),"")</f>
        <v/>
      </c>
      <c r="AZ2057" s="179" t="str">
        <f ca="1">IF(ISNUMBER($A2057),INDIRECT(CONCATENATE("'Instrument List'!C",(MATCH(E2057,'Instrument List'!A:A,0))-0)),"")</f>
        <v/>
      </c>
      <c r="BA2057" s="180" t="str">
        <f ca="1">IF(ISNUMBER(A2057),INDIRECT(CONCATENATE("'Instrument List'!E",(MATCH(E2057,'Instrument List'!A:A,0))-0)),"")</f>
        <v/>
      </c>
      <c r="BB2057" s="181" t="str">
        <f t="shared" si="712"/>
        <v/>
      </c>
      <c r="BC2057" s="181" t="str">
        <f t="shared" si="713"/>
        <v/>
      </c>
      <c r="BD2057" s="181" t="str">
        <f ca="1">IF(ISNUMBER(A2057),INDIRECT(CONCATENATE("'Instrument List'!F",(MATCH(E2057,'Instrument List'!A:A,0))-0)),"")</f>
        <v/>
      </c>
    </row>
    <row r="2058" spans="1:56">
      <c r="A2058" s="223" t="str">
        <f t="shared" si="693"/>
        <v/>
      </c>
      <c r="B2058" s="224"/>
      <c r="C2058" s="225"/>
      <c r="D2058" s="182"/>
      <c r="E2058" s="182"/>
      <c r="F2058" s="182"/>
      <c r="G2058" s="203"/>
      <c r="H2058" s="218"/>
      <c r="I2058" s="213"/>
      <c r="J2058" s="207"/>
      <c r="K2058" s="213"/>
      <c r="L2058" s="207"/>
      <c r="M2058" s="213"/>
      <c r="N2058" s="207"/>
      <c r="O2058" s="183" t="str">
        <f t="shared" si="694"/>
        <v/>
      </c>
      <c r="P2058" s="184"/>
      <c r="Q2058" s="184"/>
      <c r="R2058" s="275"/>
      <c r="S2058" s="185" t="str">
        <f t="shared" si="695"/>
        <v/>
      </c>
      <c r="T2058" s="185" t="str">
        <f t="shared" si="696"/>
        <v/>
      </c>
      <c r="U2058" s="275"/>
      <c r="V2058" s="275"/>
      <c r="W2058" s="276" t="str">
        <f t="shared" si="697"/>
        <v/>
      </c>
      <c r="X2058" s="276" t="str">
        <f t="shared" si="698"/>
        <v/>
      </c>
      <c r="Y2058" s="276" t="str">
        <f t="shared" si="699"/>
        <v/>
      </c>
      <c r="Z2058" s="275"/>
      <c r="AA2058" s="184"/>
      <c r="AB2058" s="184"/>
      <c r="AC2058" s="185" t="str">
        <f t="shared" si="700"/>
        <v/>
      </c>
      <c r="AD2058" s="185" t="str">
        <f t="shared" si="701"/>
        <v/>
      </c>
      <c r="AE2058" s="186"/>
      <c r="AF2058" s="187" t="str">
        <f t="shared" si="702"/>
        <v/>
      </c>
      <c r="AG2058" s="182"/>
      <c r="AH2058" s="184"/>
      <c r="AI2058" s="184"/>
      <c r="AJ2058" s="182"/>
      <c r="AK2058" s="188" t="str">
        <f t="shared" si="703"/>
        <v/>
      </c>
      <c r="AL2058" s="188" t="str">
        <f t="shared" si="704"/>
        <v/>
      </c>
      <c r="AM2058" s="188" t="str">
        <f t="shared" si="705"/>
        <v/>
      </c>
      <c r="AN2058" s="359" t="str">
        <f>IF(Overview!$K$17='Internal Calcs'!$P$22,IF(AK2058="","",AK2058),IF(Overview!$K$17='Internal Calcs'!$P$23,IF(AK2058="","",AK2058),IF(ISNUMBER(A2058),(IF(F2058="Short",G2058-H2058,H2058-G2058)*AZ2058-AX2058),"")))</f>
        <v/>
      </c>
      <c r="AO2058" s="401" t="str">
        <f>IF(Overview!$K$17='Internal Calcs'!$P$22,IF(AL2058="","",AL2058),IF(Overview!$K$17='Internal Calcs'!$P$23,IF(AL2058="","",AL2058),IF(ISNUMBER(A2058),IF(AL2058="",(IF(F2058="Short",G2058-H2058,H2058-G2058)*AZ2058-AX2058),(IF(F2058="Short",G2058-J2058,J2058-G2058)*AZ2058-AX2058)),"")))</f>
        <v/>
      </c>
      <c r="AP2058" s="359" t="str">
        <f>IF(Overview!$K$17='Internal Calcs'!$P$22,"",IF(Overview!$K$17='Internal Calcs'!$P$23,IF(AM2058="","",AM2058),IF(ISNUMBER(A2058),IF(AM2058="",(IF(F2058="Short",G2058-H2058,H2058-G2058)*AZ2058-AX2058),(IF(F2058="Short",G2058-L2058,L2058-G2058)*AZ2058-AX2058)),"")))</f>
        <v/>
      </c>
      <c r="AQ2058" s="188" t="str">
        <f t="shared" si="706"/>
        <v/>
      </c>
      <c r="AR2058" s="188" t="str">
        <f t="shared" si="707"/>
        <v/>
      </c>
      <c r="AS2058" s="188" t="str">
        <f t="shared" si="708"/>
        <v/>
      </c>
      <c r="AT2058" s="188" t="str">
        <f>IF(ISNUMBER(A2058),MAX($AS$2:AS2058)-AS2058,"")</f>
        <v/>
      </c>
      <c r="AU2058" s="189" t="str">
        <f t="shared" si="709"/>
        <v/>
      </c>
      <c r="AV2058" s="190" t="str">
        <f t="shared" si="710"/>
        <v/>
      </c>
      <c r="AW2058" s="190" t="str">
        <f t="shared" si="711"/>
        <v/>
      </c>
      <c r="AX2058" s="191" t="str">
        <f ca="1">IF(ISNUMBER($A2058),INDIRECT(CONCATENATE("'Instrument List'!B",(MATCH(E2058,'Instrument List'!A:A,0))-0)),"")</f>
        <v/>
      </c>
      <c r="AY2058" s="191" t="str">
        <f ca="1">IF(ISNUMBER($A2058),INDIRECT(CONCATENATE("'Instrument List'!D",(MATCH(E2058,'Instrument List'!A:A,0))-0)),"")</f>
        <v/>
      </c>
      <c r="AZ2058" s="191" t="str">
        <f ca="1">IF(ISNUMBER($A2058),INDIRECT(CONCATENATE("'Instrument List'!C",(MATCH(E2058,'Instrument List'!A:A,0))-0)),"")</f>
        <v/>
      </c>
      <c r="BA2058" s="192" t="str">
        <f ca="1">IF(ISNUMBER(A2058),INDIRECT(CONCATENATE("'Instrument List'!E",(MATCH(E2058,'Instrument List'!A:A,0))-0)),"")</f>
        <v/>
      </c>
      <c r="BB2058" s="193" t="str">
        <f t="shared" si="712"/>
        <v/>
      </c>
      <c r="BC2058" s="193" t="str">
        <f t="shared" si="713"/>
        <v/>
      </c>
      <c r="BD2058" s="193" t="str">
        <f ca="1">IF(ISNUMBER(A2058),INDIRECT(CONCATENATE("'Instrument List'!F",(MATCH(E2058,'Instrument List'!A:A,0))-0)),"")</f>
        <v/>
      </c>
    </row>
    <row r="2059" spans="1:56">
      <c r="A2059" s="220" t="str">
        <f t="shared" ref="A2059:A2122" si="714">IF(B2059&gt;0,A2058+1,"")</f>
        <v/>
      </c>
      <c r="B2059" s="221"/>
      <c r="C2059" s="222"/>
      <c r="D2059" s="169"/>
      <c r="E2059" s="169"/>
      <c r="F2059" s="169"/>
      <c r="G2059" s="202"/>
      <c r="H2059" s="217"/>
      <c r="I2059" s="212"/>
      <c r="J2059" s="206"/>
      <c r="K2059" s="212"/>
      <c r="L2059" s="206"/>
      <c r="M2059" s="212"/>
      <c r="N2059" s="206"/>
      <c r="O2059" s="170" t="str">
        <f t="shared" ref="O2059:O2122" si="715">IF(ISNUMBER(A2059),IF(N2059&gt;G2059,1,-1),"")</f>
        <v/>
      </c>
      <c r="P2059" s="171"/>
      <c r="Q2059" s="171"/>
      <c r="R2059" s="171"/>
      <c r="S2059" s="172" t="str">
        <f t="shared" ref="S2059:S2122" si="716">IF(ISNUMBER(A2059),IF(Q2059="",P2059,Q2059),"")</f>
        <v/>
      </c>
      <c r="T2059" s="172" t="str">
        <f t="shared" ref="T2059:T2122" si="717">IF(ISNUMBER(A2059),IF(R2059="",P2059,R2059),"")</f>
        <v/>
      </c>
      <c r="U2059" s="171"/>
      <c r="V2059" s="171"/>
      <c r="W2059" s="173" t="str">
        <f t="shared" ref="W2059:W2122" si="718">IF(ISNUMBER(U2059),IF(IF(F2059="Short",G2059-H2059,H2059-G2059)*(AZ2059/AY2059)/U2059&gt;0,IF(F2059="Short",G2059-H2059,H2059-G2059)*(AZ2059/AY2059)/U2059,0),"")</f>
        <v/>
      </c>
      <c r="X2059" s="173" t="str">
        <f t="shared" ref="X2059:X2122" si="719">IF(ISNUMBER(U2059),IF(ISNUMBER(J2059),IF(IF(F2059="Short",G2059-J2059,J2059-G2059)*(AZ2059/AY2059)/U2059&gt;0,IF(F2059="Short",G2059-J2059,J2059-G2059)*(AZ2059/AY2059)/U2059,0),""),"")</f>
        <v/>
      </c>
      <c r="Y2059" s="173" t="str">
        <f t="shared" ref="Y2059:Y2122" si="720">IF(ISNUMBER(L2059),IF(ISNUMBER(L2059),IF(IF(F2059="Short",G2059-L2059,L2059-G2059)*(AZ2059/AY2059)/U2059&gt;0,IF(F2059="Short",G2059-L2059,L2059-G2059)*(AZ2059/AY2059)/U2059,0),""),"")</f>
        <v/>
      </c>
      <c r="Z2059" s="171"/>
      <c r="AA2059" s="171"/>
      <c r="AB2059" s="171"/>
      <c r="AC2059" s="172" t="str">
        <f t="shared" ref="AC2059:AC2122" si="721">IF(ISNUMBER(A2059),IF(AA2059="",Z2059,AA2059),"")</f>
        <v/>
      </c>
      <c r="AD2059" s="172" t="str">
        <f t="shared" ref="AD2059:AD2122" si="722">IF(ISNUMBER(A2059),IF(AB2059="",IF(AA2059="",Z2059,AA2059),AB2059),"")</f>
        <v/>
      </c>
      <c r="AE2059" s="174"/>
      <c r="AF2059" s="175" t="str">
        <f t="shared" ref="AF2059:AF2122" si="723">IF(ISNUMBER(A2059),((AE2059*AY2059*AV2059)+AX2059)/AS2059,"")</f>
        <v/>
      </c>
      <c r="AG2059" s="169"/>
      <c r="AH2059" s="171"/>
      <c r="AI2059" s="171"/>
      <c r="AJ2059" s="169"/>
      <c r="AK2059" s="176" t="str">
        <f t="shared" ref="AK2059:AK2122" si="724">IF(ISNUMBER(A2059),(IF(F2059="Short",G2059-H2059,H2059-G2059)*AZ2059-AX2059)*I2059,"")</f>
        <v/>
      </c>
      <c r="AL2059" s="176" t="str">
        <f t="shared" ref="AL2059:AL2122" si="725">IF(ISNUMBER(J2059),(IF(F2059="Short",G2059-J2059,J2059-G2059)*AZ2059-AX2059)*K2059,"")</f>
        <v/>
      </c>
      <c r="AM2059" s="176" t="str">
        <f t="shared" ref="AM2059:AM2122" si="726">IF(ISNUMBER(L2059),(IF(F2059="Short",G2059-L2059,L2059-G2059)*AZ2059-AX2059)*M2059,"")</f>
        <v/>
      </c>
      <c r="AN2059" s="359" t="str">
        <f>IF(Overview!$K$17='Internal Calcs'!$P$22,IF(AK2059="","",AK2059),IF(Overview!$K$17='Internal Calcs'!$P$23,IF(AK2059="","",AK2059),IF(ISNUMBER(A2059),(IF(F2059="Short",G2059-H2059,H2059-G2059)*AZ2059-AX2059),"")))</f>
        <v/>
      </c>
      <c r="AO2059" s="401" t="str">
        <f>IF(Overview!$K$17='Internal Calcs'!$P$22,IF(AL2059="","",AL2059),IF(Overview!$K$17='Internal Calcs'!$P$23,IF(AL2059="","",AL2059),IF(ISNUMBER(A2059),IF(AL2059="",(IF(F2059="Short",G2059-H2059,H2059-G2059)*AZ2059-AX2059),(IF(F2059="Short",G2059-J2059,J2059-G2059)*AZ2059-AX2059)),"")))</f>
        <v/>
      </c>
      <c r="AP2059" s="359" t="str">
        <f>IF(Overview!$K$17='Internal Calcs'!$P$22,"",IF(Overview!$K$17='Internal Calcs'!$P$23,IF(AM2059="","",AM2059),IF(ISNUMBER(A2059),IF(AM2059="",(IF(F2059="Short",G2059-H2059,H2059-G2059)*AZ2059-AX2059),(IF(F2059="Short",G2059-L2059,L2059-G2059)*AZ2059-AX2059)),"")))</f>
        <v/>
      </c>
      <c r="AQ2059" s="176" t="str">
        <f t="shared" ref="AQ2059:AQ2122" si="727">IF(ISNUMBER(A2059),SUM(AK2059:AM2059),"")</f>
        <v/>
      </c>
      <c r="AR2059" s="176" t="str">
        <f t="shared" ref="AR2059:AR2122" si="728">IF(ISNUMBER(A2059),IF(AQ2059&gt;0,"Winning","Losing"),"")</f>
        <v/>
      </c>
      <c r="AS2059" s="176" t="str">
        <f t="shared" ref="AS2059:AS2122" si="729">IF(ISNUMBER(A2059),AS2058+AQ2059,"")</f>
        <v/>
      </c>
      <c r="AT2059" s="176" t="str">
        <f>IF(ISNUMBER(A2059),MAX($AS$2:AS2059)-AS2059,"")</f>
        <v/>
      </c>
      <c r="AU2059" s="177" t="str">
        <f t="shared" ref="AU2059:AU2122" si="730">IF(ISNUMBER(A2059),AQ2059/AS2059,"")</f>
        <v/>
      </c>
      <c r="AV2059" s="178" t="str">
        <f t="shared" ref="AV2059:AV2122" si="731">IF(ISNUMBER(A2059),I2059+K2059+M2059,"")</f>
        <v/>
      </c>
      <c r="AW2059" s="178" t="str">
        <f t="shared" ref="AW2059:AW2122" si="732">IF(ISNUMBER(A2059),ROUNDDOWN(C2059/100,0),"")</f>
        <v/>
      </c>
      <c r="AX2059" s="179" t="str">
        <f ca="1">IF(ISNUMBER($A2059),INDIRECT(CONCATENATE("'Instrument List'!B",(MATCH(E2059,'Instrument List'!A:A,0))-0)),"")</f>
        <v/>
      </c>
      <c r="AY2059" s="179" t="str">
        <f ca="1">IF(ISNUMBER($A2059),INDIRECT(CONCATENATE("'Instrument List'!D",(MATCH(E2059,'Instrument List'!A:A,0))-0)),"")</f>
        <v/>
      </c>
      <c r="AZ2059" s="179" t="str">
        <f ca="1">IF(ISNUMBER($A2059),INDIRECT(CONCATENATE("'Instrument List'!C",(MATCH(E2059,'Instrument List'!A:A,0))-0)),"")</f>
        <v/>
      </c>
      <c r="BA2059" s="180" t="str">
        <f ca="1">IF(ISNUMBER(A2059),INDIRECT(CONCATENATE("'Instrument List'!E",(MATCH(E2059,'Instrument List'!A:A,0))-0)),"")</f>
        <v/>
      </c>
      <c r="BB2059" s="181" t="str">
        <f t="shared" ref="BB2059:BB2122" si="733">IF(ISNUMBER(A2059),AQ2059/AY2059,"")</f>
        <v/>
      </c>
      <c r="BC2059" s="181" t="str">
        <f t="shared" ref="BC2059:BC2122" si="734">IF(ISNUMBER(A2059),(AQ2059/AY2059)/(I2059+K2059+M2059),"")</f>
        <v/>
      </c>
      <c r="BD2059" s="181" t="str">
        <f ca="1">IF(ISNUMBER(A2059),INDIRECT(CONCATENATE("'Instrument List'!F",(MATCH(E2059,'Instrument List'!A:A,0))-0)),"")</f>
        <v/>
      </c>
    </row>
    <row r="2060" spans="1:56">
      <c r="A2060" s="223" t="str">
        <f t="shared" si="714"/>
        <v/>
      </c>
      <c r="B2060" s="224"/>
      <c r="C2060" s="225"/>
      <c r="D2060" s="182"/>
      <c r="E2060" s="182"/>
      <c r="F2060" s="182"/>
      <c r="G2060" s="203"/>
      <c r="H2060" s="218"/>
      <c r="I2060" s="213"/>
      <c r="J2060" s="207"/>
      <c r="K2060" s="213"/>
      <c r="L2060" s="207"/>
      <c r="M2060" s="213"/>
      <c r="N2060" s="207"/>
      <c r="O2060" s="183" t="str">
        <f t="shared" si="715"/>
        <v/>
      </c>
      <c r="P2060" s="184"/>
      <c r="Q2060" s="184"/>
      <c r="R2060" s="275"/>
      <c r="S2060" s="185" t="str">
        <f t="shared" si="716"/>
        <v/>
      </c>
      <c r="T2060" s="185" t="str">
        <f t="shared" si="717"/>
        <v/>
      </c>
      <c r="U2060" s="275"/>
      <c r="V2060" s="275"/>
      <c r="W2060" s="276" t="str">
        <f t="shared" si="718"/>
        <v/>
      </c>
      <c r="X2060" s="276" t="str">
        <f t="shared" si="719"/>
        <v/>
      </c>
      <c r="Y2060" s="276" t="str">
        <f t="shared" si="720"/>
        <v/>
      </c>
      <c r="Z2060" s="275"/>
      <c r="AA2060" s="184"/>
      <c r="AB2060" s="184"/>
      <c r="AC2060" s="185" t="str">
        <f t="shared" si="721"/>
        <v/>
      </c>
      <c r="AD2060" s="185" t="str">
        <f t="shared" si="722"/>
        <v/>
      </c>
      <c r="AE2060" s="186"/>
      <c r="AF2060" s="187" t="str">
        <f t="shared" si="723"/>
        <v/>
      </c>
      <c r="AG2060" s="182"/>
      <c r="AH2060" s="184"/>
      <c r="AI2060" s="184"/>
      <c r="AJ2060" s="182"/>
      <c r="AK2060" s="188" t="str">
        <f t="shared" si="724"/>
        <v/>
      </c>
      <c r="AL2060" s="188" t="str">
        <f t="shared" si="725"/>
        <v/>
      </c>
      <c r="AM2060" s="188" t="str">
        <f t="shared" si="726"/>
        <v/>
      </c>
      <c r="AN2060" s="359" t="str">
        <f>IF(Overview!$K$17='Internal Calcs'!$P$22,IF(AK2060="","",AK2060),IF(Overview!$K$17='Internal Calcs'!$P$23,IF(AK2060="","",AK2060),IF(ISNUMBER(A2060),(IF(F2060="Short",G2060-H2060,H2060-G2060)*AZ2060-AX2060),"")))</f>
        <v/>
      </c>
      <c r="AO2060" s="401" t="str">
        <f>IF(Overview!$K$17='Internal Calcs'!$P$22,IF(AL2060="","",AL2060),IF(Overview!$K$17='Internal Calcs'!$P$23,IF(AL2060="","",AL2060),IF(ISNUMBER(A2060),IF(AL2060="",(IF(F2060="Short",G2060-H2060,H2060-G2060)*AZ2060-AX2060),(IF(F2060="Short",G2060-J2060,J2060-G2060)*AZ2060-AX2060)),"")))</f>
        <v/>
      </c>
      <c r="AP2060" s="359" t="str">
        <f>IF(Overview!$K$17='Internal Calcs'!$P$22,"",IF(Overview!$K$17='Internal Calcs'!$P$23,IF(AM2060="","",AM2060),IF(ISNUMBER(A2060),IF(AM2060="",(IF(F2060="Short",G2060-H2060,H2060-G2060)*AZ2060-AX2060),(IF(F2060="Short",G2060-L2060,L2060-G2060)*AZ2060-AX2060)),"")))</f>
        <v/>
      </c>
      <c r="AQ2060" s="188" t="str">
        <f t="shared" si="727"/>
        <v/>
      </c>
      <c r="AR2060" s="188" t="str">
        <f t="shared" si="728"/>
        <v/>
      </c>
      <c r="AS2060" s="188" t="str">
        <f t="shared" si="729"/>
        <v/>
      </c>
      <c r="AT2060" s="188" t="str">
        <f>IF(ISNUMBER(A2060),MAX($AS$2:AS2060)-AS2060,"")</f>
        <v/>
      </c>
      <c r="AU2060" s="189" t="str">
        <f t="shared" si="730"/>
        <v/>
      </c>
      <c r="AV2060" s="190" t="str">
        <f t="shared" si="731"/>
        <v/>
      </c>
      <c r="AW2060" s="190" t="str">
        <f t="shared" si="732"/>
        <v/>
      </c>
      <c r="AX2060" s="191" t="str">
        <f ca="1">IF(ISNUMBER($A2060),INDIRECT(CONCATENATE("'Instrument List'!B",(MATCH(E2060,'Instrument List'!A:A,0))-0)),"")</f>
        <v/>
      </c>
      <c r="AY2060" s="191" t="str">
        <f ca="1">IF(ISNUMBER($A2060),INDIRECT(CONCATENATE("'Instrument List'!D",(MATCH(E2060,'Instrument List'!A:A,0))-0)),"")</f>
        <v/>
      </c>
      <c r="AZ2060" s="191" t="str">
        <f ca="1">IF(ISNUMBER($A2060),INDIRECT(CONCATENATE("'Instrument List'!C",(MATCH(E2060,'Instrument List'!A:A,0))-0)),"")</f>
        <v/>
      </c>
      <c r="BA2060" s="192" t="str">
        <f ca="1">IF(ISNUMBER(A2060),INDIRECT(CONCATENATE("'Instrument List'!E",(MATCH(E2060,'Instrument List'!A:A,0))-0)),"")</f>
        <v/>
      </c>
      <c r="BB2060" s="193" t="str">
        <f t="shared" si="733"/>
        <v/>
      </c>
      <c r="BC2060" s="193" t="str">
        <f t="shared" si="734"/>
        <v/>
      </c>
      <c r="BD2060" s="193" t="str">
        <f ca="1">IF(ISNUMBER(A2060),INDIRECT(CONCATENATE("'Instrument List'!F",(MATCH(E2060,'Instrument List'!A:A,0))-0)),"")</f>
        <v/>
      </c>
    </row>
    <row r="2061" spans="1:56">
      <c r="A2061" s="220" t="str">
        <f t="shared" si="714"/>
        <v/>
      </c>
      <c r="B2061" s="221"/>
      <c r="C2061" s="222"/>
      <c r="D2061" s="169"/>
      <c r="E2061" s="169"/>
      <c r="F2061" s="169"/>
      <c r="G2061" s="202"/>
      <c r="H2061" s="217"/>
      <c r="I2061" s="212"/>
      <c r="J2061" s="206"/>
      <c r="K2061" s="212"/>
      <c r="L2061" s="206"/>
      <c r="M2061" s="212"/>
      <c r="N2061" s="206"/>
      <c r="O2061" s="170" t="str">
        <f t="shared" si="715"/>
        <v/>
      </c>
      <c r="P2061" s="171"/>
      <c r="Q2061" s="171"/>
      <c r="R2061" s="171"/>
      <c r="S2061" s="172" t="str">
        <f t="shared" si="716"/>
        <v/>
      </c>
      <c r="T2061" s="172" t="str">
        <f t="shared" si="717"/>
        <v/>
      </c>
      <c r="U2061" s="171"/>
      <c r="V2061" s="171"/>
      <c r="W2061" s="173" t="str">
        <f t="shared" si="718"/>
        <v/>
      </c>
      <c r="X2061" s="173" t="str">
        <f t="shared" si="719"/>
        <v/>
      </c>
      <c r="Y2061" s="173" t="str">
        <f t="shared" si="720"/>
        <v/>
      </c>
      <c r="Z2061" s="171"/>
      <c r="AA2061" s="171"/>
      <c r="AB2061" s="171"/>
      <c r="AC2061" s="172" t="str">
        <f t="shared" si="721"/>
        <v/>
      </c>
      <c r="AD2061" s="172" t="str">
        <f t="shared" si="722"/>
        <v/>
      </c>
      <c r="AE2061" s="174"/>
      <c r="AF2061" s="175" t="str">
        <f t="shared" si="723"/>
        <v/>
      </c>
      <c r="AG2061" s="169"/>
      <c r="AH2061" s="171"/>
      <c r="AI2061" s="171"/>
      <c r="AJ2061" s="169"/>
      <c r="AK2061" s="176" t="str">
        <f t="shared" si="724"/>
        <v/>
      </c>
      <c r="AL2061" s="176" t="str">
        <f t="shared" si="725"/>
        <v/>
      </c>
      <c r="AM2061" s="176" t="str">
        <f t="shared" si="726"/>
        <v/>
      </c>
      <c r="AN2061" s="359" t="str">
        <f>IF(Overview!$K$17='Internal Calcs'!$P$22,IF(AK2061="","",AK2061),IF(Overview!$K$17='Internal Calcs'!$P$23,IF(AK2061="","",AK2061),IF(ISNUMBER(A2061),(IF(F2061="Short",G2061-H2061,H2061-G2061)*AZ2061-AX2061),"")))</f>
        <v/>
      </c>
      <c r="AO2061" s="401" t="str">
        <f>IF(Overview!$K$17='Internal Calcs'!$P$22,IF(AL2061="","",AL2061),IF(Overview!$K$17='Internal Calcs'!$P$23,IF(AL2061="","",AL2061),IF(ISNUMBER(A2061),IF(AL2061="",(IF(F2061="Short",G2061-H2061,H2061-G2061)*AZ2061-AX2061),(IF(F2061="Short",G2061-J2061,J2061-G2061)*AZ2061-AX2061)),"")))</f>
        <v/>
      </c>
      <c r="AP2061" s="359" t="str">
        <f>IF(Overview!$K$17='Internal Calcs'!$P$22,"",IF(Overview!$K$17='Internal Calcs'!$P$23,IF(AM2061="","",AM2061),IF(ISNUMBER(A2061),IF(AM2061="",(IF(F2061="Short",G2061-H2061,H2061-G2061)*AZ2061-AX2061),(IF(F2061="Short",G2061-L2061,L2061-G2061)*AZ2061-AX2061)),"")))</f>
        <v/>
      </c>
      <c r="AQ2061" s="176" t="str">
        <f t="shared" si="727"/>
        <v/>
      </c>
      <c r="AR2061" s="176" t="str">
        <f t="shared" si="728"/>
        <v/>
      </c>
      <c r="AS2061" s="176" t="str">
        <f t="shared" si="729"/>
        <v/>
      </c>
      <c r="AT2061" s="176" t="str">
        <f>IF(ISNUMBER(A2061),MAX($AS$2:AS2061)-AS2061,"")</f>
        <v/>
      </c>
      <c r="AU2061" s="177" t="str">
        <f t="shared" si="730"/>
        <v/>
      </c>
      <c r="AV2061" s="178" t="str">
        <f t="shared" si="731"/>
        <v/>
      </c>
      <c r="AW2061" s="178" t="str">
        <f t="shared" si="732"/>
        <v/>
      </c>
      <c r="AX2061" s="179" t="str">
        <f ca="1">IF(ISNUMBER($A2061),INDIRECT(CONCATENATE("'Instrument List'!B",(MATCH(E2061,'Instrument List'!A:A,0))-0)),"")</f>
        <v/>
      </c>
      <c r="AY2061" s="179" t="str">
        <f ca="1">IF(ISNUMBER($A2061),INDIRECT(CONCATENATE("'Instrument List'!D",(MATCH(E2061,'Instrument List'!A:A,0))-0)),"")</f>
        <v/>
      </c>
      <c r="AZ2061" s="179" t="str">
        <f ca="1">IF(ISNUMBER($A2061),INDIRECT(CONCATENATE("'Instrument List'!C",(MATCH(E2061,'Instrument List'!A:A,0))-0)),"")</f>
        <v/>
      </c>
      <c r="BA2061" s="180" t="str">
        <f ca="1">IF(ISNUMBER(A2061),INDIRECT(CONCATENATE("'Instrument List'!E",(MATCH(E2061,'Instrument List'!A:A,0))-0)),"")</f>
        <v/>
      </c>
      <c r="BB2061" s="181" t="str">
        <f t="shared" si="733"/>
        <v/>
      </c>
      <c r="BC2061" s="181" t="str">
        <f t="shared" si="734"/>
        <v/>
      </c>
      <c r="BD2061" s="181" t="str">
        <f ca="1">IF(ISNUMBER(A2061),INDIRECT(CONCATENATE("'Instrument List'!F",(MATCH(E2061,'Instrument List'!A:A,0))-0)),"")</f>
        <v/>
      </c>
    </row>
    <row r="2062" spans="1:56">
      <c r="A2062" s="223" t="str">
        <f t="shared" si="714"/>
        <v/>
      </c>
      <c r="B2062" s="224"/>
      <c r="C2062" s="225"/>
      <c r="D2062" s="182"/>
      <c r="E2062" s="182"/>
      <c r="F2062" s="182"/>
      <c r="G2062" s="203"/>
      <c r="H2062" s="218"/>
      <c r="I2062" s="213"/>
      <c r="J2062" s="207"/>
      <c r="K2062" s="213"/>
      <c r="L2062" s="207"/>
      <c r="M2062" s="213"/>
      <c r="N2062" s="207"/>
      <c r="O2062" s="183" t="str">
        <f t="shared" si="715"/>
        <v/>
      </c>
      <c r="P2062" s="184"/>
      <c r="Q2062" s="184"/>
      <c r="R2062" s="275"/>
      <c r="S2062" s="185" t="str">
        <f t="shared" si="716"/>
        <v/>
      </c>
      <c r="T2062" s="185" t="str">
        <f t="shared" si="717"/>
        <v/>
      </c>
      <c r="U2062" s="275"/>
      <c r="V2062" s="275"/>
      <c r="W2062" s="276" t="str">
        <f t="shared" si="718"/>
        <v/>
      </c>
      <c r="X2062" s="276" t="str">
        <f t="shared" si="719"/>
        <v/>
      </c>
      <c r="Y2062" s="276" t="str">
        <f t="shared" si="720"/>
        <v/>
      </c>
      <c r="Z2062" s="275"/>
      <c r="AA2062" s="184"/>
      <c r="AB2062" s="184"/>
      <c r="AC2062" s="185" t="str">
        <f t="shared" si="721"/>
        <v/>
      </c>
      <c r="AD2062" s="185" t="str">
        <f t="shared" si="722"/>
        <v/>
      </c>
      <c r="AE2062" s="186"/>
      <c r="AF2062" s="187" t="str">
        <f t="shared" si="723"/>
        <v/>
      </c>
      <c r="AG2062" s="182"/>
      <c r="AH2062" s="184"/>
      <c r="AI2062" s="184"/>
      <c r="AJ2062" s="182"/>
      <c r="AK2062" s="188" t="str">
        <f t="shared" si="724"/>
        <v/>
      </c>
      <c r="AL2062" s="188" t="str">
        <f t="shared" si="725"/>
        <v/>
      </c>
      <c r="AM2062" s="188" t="str">
        <f t="shared" si="726"/>
        <v/>
      </c>
      <c r="AN2062" s="359" t="str">
        <f>IF(Overview!$K$17='Internal Calcs'!$P$22,IF(AK2062="","",AK2062),IF(Overview!$K$17='Internal Calcs'!$P$23,IF(AK2062="","",AK2062),IF(ISNUMBER(A2062),(IF(F2062="Short",G2062-H2062,H2062-G2062)*AZ2062-AX2062),"")))</f>
        <v/>
      </c>
      <c r="AO2062" s="401" t="str">
        <f>IF(Overview!$K$17='Internal Calcs'!$P$22,IF(AL2062="","",AL2062),IF(Overview!$K$17='Internal Calcs'!$P$23,IF(AL2062="","",AL2062),IF(ISNUMBER(A2062),IF(AL2062="",(IF(F2062="Short",G2062-H2062,H2062-G2062)*AZ2062-AX2062),(IF(F2062="Short",G2062-J2062,J2062-G2062)*AZ2062-AX2062)),"")))</f>
        <v/>
      </c>
      <c r="AP2062" s="359" t="str">
        <f>IF(Overview!$K$17='Internal Calcs'!$P$22,"",IF(Overview!$K$17='Internal Calcs'!$P$23,IF(AM2062="","",AM2062),IF(ISNUMBER(A2062),IF(AM2062="",(IF(F2062="Short",G2062-H2062,H2062-G2062)*AZ2062-AX2062),(IF(F2062="Short",G2062-L2062,L2062-G2062)*AZ2062-AX2062)),"")))</f>
        <v/>
      </c>
      <c r="AQ2062" s="188" t="str">
        <f t="shared" si="727"/>
        <v/>
      </c>
      <c r="AR2062" s="188" t="str">
        <f t="shared" si="728"/>
        <v/>
      </c>
      <c r="AS2062" s="188" t="str">
        <f t="shared" si="729"/>
        <v/>
      </c>
      <c r="AT2062" s="188" t="str">
        <f>IF(ISNUMBER(A2062),MAX($AS$2:AS2062)-AS2062,"")</f>
        <v/>
      </c>
      <c r="AU2062" s="189" t="str">
        <f t="shared" si="730"/>
        <v/>
      </c>
      <c r="AV2062" s="190" t="str">
        <f t="shared" si="731"/>
        <v/>
      </c>
      <c r="AW2062" s="190" t="str">
        <f t="shared" si="732"/>
        <v/>
      </c>
      <c r="AX2062" s="191" t="str">
        <f ca="1">IF(ISNUMBER($A2062),INDIRECT(CONCATENATE("'Instrument List'!B",(MATCH(E2062,'Instrument List'!A:A,0))-0)),"")</f>
        <v/>
      </c>
      <c r="AY2062" s="191" t="str">
        <f ca="1">IF(ISNUMBER($A2062),INDIRECT(CONCATENATE("'Instrument List'!D",(MATCH(E2062,'Instrument List'!A:A,0))-0)),"")</f>
        <v/>
      </c>
      <c r="AZ2062" s="191" t="str">
        <f ca="1">IF(ISNUMBER($A2062),INDIRECT(CONCATENATE("'Instrument List'!C",(MATCH(E2062,'Instrument List'!A:A,0))-0)),"")</f>
        <v/>
      </c>
      <c r="BA2062" s="192" t="str">
        <f ca="1">IF(ISNUMBER(A2062),INDIRECT(CONCATENATE("'Instrument List'!E",(MATCH(E2062,'Instrument List'!A:A,0))-0)),"")</f>
        <v/>
      </c>
      <c r="BB2062" s="193" t="str">
        <f t="shared" si="733"/>
        <v/>
      </c>
      <c r="BC2062" s="193" t="str">
        <f t="shared" si="734"/>
        <v/>
      </c>
      <c r="BD2062" s="193" t="str">
        <f ca="1">IF(ISNUMBER(A2062),INDIRECT(CONCATENATE("'Instrument List'!F",(MATCH(E2062,'Instrument List'!A:A,0))-0)),"")</f>
        <v/>
      </c>
    </row>
    <row r="2063" spans="1:56">
      <c r="A2063" s="220" t="str">
        <f t="shared" si="714"/>
        <v/>
      </c>
      <c r="B2063" s="221"/>
      <c r="C2063" s="222"/>
      <c r="D2063" s="169"/>
      <c r="E2063" s="169"/>
      <c r="F2063" s="169"/>
      <c r="G2063" s="202"/>
      <c r="H2063" s="217"/>
      <c r="I2063" s="212"/>
      <c r="J2063" s="206"/>
      <c r="K2063" s="212"/>
      <c r="L2063" s="206"/>
      <c r="M2063" s="212"/>
      <c r="N2063" s="206"/>
      <c r="O2063" s="170" t="str">
        <f t="shared" si="715"/>
        <v/>
      </c>
      <c r="P2063" s="171"/>
      <c r="Q2063" s="171"/>
      <c r="R2063" s="171"/>
      <c r="S2063" s="172" t="str">
        <f t="shared" si="716"/>
        <v/>
      </c>
      <c r="T2063" s="172" t="str">
        <f t="shared" si="717"/>
        <v/>
      </c>
      <c r="U2063" s="171"/>
      <c r="V2063" s="171"/>
      <c r="W2063" s="173" t="str">
        <f t="shared" si="718"/>
        <v/>
      </c>
      <c r="X2063" s="173" t="str">
        <f t="shared" si="719"/>
        <v/>
      </c>
      <c r="Y2063" s="173" t="str">
        <f t="shared" si="720"/>
        <v/>
      </c>
      <c r="Z2063" s="171"/>
      <c r="AA2063" s="171"/>
      <c r="AB2063" s="171"/>
      <c r="AC2063" s="172" t="str">
        <f t="shared" si="721"/>
        <v/>
      </c>
      <c r="AD2063" s="172" t="str">
        <f t="shared" si="722"/>
        <v/>
      </c>
      <c r="AE2063" s="174"/>
      <c r="AF2063" s="175" t="str">
        <f t="shared" si="723"/>
        <v/>
      </c>
      <c r="AG2063" s="169"/>
      <c r="AH2063" s="171"/>
      <c r="AI2063" s="171"/>
      <c r="AJ2063" s="169"/>
      <c r="AK2063" s="176" t="str">
        <f t="shared" si="724"/>
        <v/>
      </c>
      <c r="AL2063" s="176" t="str">
        <f t="shared" si="725"/>
        <v/>
      </c>
      <c r="AM2063" s="176" t="str">
        <f t="shared" si="726"/>
        <v/>
      </c>
      <c r="AN2063" s="359" t="str">
        <f>IF(Overview!$K$17='Internal Calcs'!$P$22,IF(AK2063="","",AK2063),IF(Overview!$K$17='Internal Calcs'!$P$23,IF(AK2063="","",AK2063),IF(ISNUMBER(A2063),(IF(F2063="Short",G2063-H2063,H2063-G2063)*AZ2063-AX2063),"")))</f>
        <v/>
      </c>
      <c r="AO2063" s="401" t="str">
        <f>IF(Overview!$K$17='Internal Calcs'!$P$22,IF(AL2063="","",AL2063),IF(Overview!$K$17='Internal Calcs'!$P$23,IF(AL2063="","",AL2063),IF(ISNUMBER(A2063),IF(AL2063="",(IF(F2063="Short",G2063-H2063,H2063-G2063)*AZ2063-AX2063),(IF(F2063="Short",G2063-J2063,J2063-G2063)*AZ2063-AX2063)),"")))</f>
        <v/>
      </c>
      <c r="AP2063" s="359" t="str">
        <f>IF(Overview!$K$17='Internal Calcs'!$P$22,"",IF(Overview!$K$17='Internal Calcs'!$P$23,IF(AM2063="","",AM2063),IF(ISNUMBER(A2063),IF(AM2063="",(IF(F2063="Short",G2063-H2063,H2063-G2063)*AZ2063-AX2063),(IF(F2063="Short",G2063-L2063,L2063-G2063)*AZ2063-AX2063)),"")))</f>
        <v/>
      </c>
      <c r="AQ2063" s="176" t="str">
        <f t="shared" si="727"/>
        <v/>
      </c>
      <c r="AR2063" s="176" t="str">
        <f t="shared" si="728"/>
        <v/>
      </c>
      <c r="AS2063" s="176" t="str">
        <f t="shared" si="729"/>
        <v/>
      </c>
      <c r="AT2063" s="176" t="str">
        <f>IF(ISNUMBER(A2063),MAX($AS$2:AS2063)-AS2063,"")</f>
        <v/>
      </c>
      <c r="AU2063" s="177" t="str">
        <f t="shared" si="730"/>
        <v/>
      </c>
      <c r="AV2063" s="178" t="str">
        <f t="shared" si="731"/>
        <v/>
      </c>
      <c r="AW2063" s="178" t="str">
        <f t="shared" si="732"/>
        <v/>
      </c>
      <c r="AX2063" s="179" t="str">
        <f ca="1">IF(ISNUMBER($A2063),INDIRECT(CONCATENATE("'Instrument List'!B",(MATCH(E2063,'Instrument List'!A:A,0))-0)),"")</f>
        <v/>
      </c>
      <c r="AY2063" s="179" t="str">
        <f ca="1">IF(ISNUMBER($A2063),INDIRECT(CONCATENATE("'Instrument List'!D",(MATCH(E2063,'Instrument List'!A:A,0))-0)),"")</f>
        <v/>
      </c>
      <c r="AZ2063" s="179" t="str">
        <f ca="1">IF(ISNUMBER($A2063),INDIRECT(CONCATENATE("'Instrument List'!C",(MATCH(E2063,'Instrument List'!A:A,0))-0)),"")</f>
        <v/>
      </c>
      <c r="BA2063" s="180" t="str">
        <f ca="1">IF(ISNUMBER(A2063),INDIRECT(CONCATENATE("'Instrument List'!E",(MATCH(E2063,'Instrument List'!A:A,0))-0)),"")</f>
        <v/>
      </c>
      <c r="BB2063" s="181" t="str">
        <f t="shared" si="733"/>
        <v/>
      </c>
      <c r="BC2063" s="181" t="str">
        <f t="shared" si="734"/>
        <v/>
      </c>
      <c r="BD2063" s="181" t="str">
        <f ca="1">IF(ISNUMBER(A2063),INDIRECT(CONCATENATE("'Instrument List'!F",(MATCH(E2063,'Instrument List'!A:A,0))-0)),"")</f>
        <v/>
      </c>
    </row>
    <row r="2064" spans="1:56">
      <c r="A2064" s="223" t="str">
        <f t="shared" si="714"/>
        <v/>
      </c>
      <c r="B2064" s="224"/>
      <c r="C2064" s="225"/>
      <c r="D2064" s="182"/>
      <c r="E2064" s="182"/>
      <c r="F2064" s="182"/>
      <c r="G2064" s="203"/>
      <c r="H2064" s="218"/>
      <c r="I2064" s="213"/>
      <c r="J2064" s="207"/>
      <c r="K2064" s="213"/>
      <c r="L2064" s="207"/>
      <c r="M2064" s="213"/>
      <c r="N2064" s="207"/>
      <c r="O2064" s="183" t="str">
        <f t="shared" si="715"/>
        <v/>
      </c>
      <c r="P2064" s="184"/>
      <c r="Q2064" s="184"/>
      <c r="R2064" s="275"/>
      <c r="S2064" s="185" t="str">
        <f t="shared" si="716"/>
        <v/>
      </c>
      <c r="T2064" s="185" t="str">
        <f t="shared" si="717"/>
        <v/>
      </c>
      <c r="U2064" s="275"/>
      <c r="V2064" s="275"/>
      <c r="W2064" s="276" t="str">
        <f t="shared" si="718"/>
        <v/>
      </c>
      <c r="X2064" s="276" t="str">
        <f t="shared" si="719"/>
        <v/>
      </c>
      <c r="Y2064" s="276" t="str">
        <f t="shared" si="720"/>
        <v/>
      </c>
      <c r="Z2064" s="275"/>
      <c r="AA2064" s="184"/>
      <c r="AB2064" s="184"/>
      <c r="AC2064" s="185" t="str">
        <f t="shared" si="721"/>
        <v/>
      </c>
      <c r="AD2064" s="185" t="str">
        <f t="shared" si="722"/>
        <v/>
      </c>
      <c r="AE2064" s="186"/>
      <c r="AF2064" s="187" t="str">
        <f t="shared" si="723"/>
        <v/>
      </c>
      <c r="AG2064" s="182"/>
      <c r="AH2064" s="184"/>
      <c r="AI2064" s="184"/>
      <c r="AJ2064" s="182"/>
      <c r="AK2064" s="188" t="str">
        <f t="shared" si="724"/>
        <v/>
      </c>
      <c r="AL2064" s="188" t="str">
        <f t="shared" si="725"/>
        <v/>
      </c>
      <c r="AM2064" s="188" t="str">
        <f t="shared" si="726"/>
        <v/>
      </c>
      <c r="AN2064" s="359" t="str">
        <f>IF(Overview!$K$17='Internal Calcs'!$P$22,IF(AK2064="","",AK2064),IF(Overview!$K$17='Internal Calcs'!$P$23,IF(AK2064="","",AK2064),IF(ISNUMBER(A2064),(IF(F2064="Short",G2064-H2064,H2064-G2064)*AZ2064-AX2064),"")))</f>
        <v/>
      </c>
      <c r="AO2064" s="401" t="str">
        <f>IF(Overview!$K$17='Internal Calcs'!$P$22,IF(AL2064="","",AL2064),IF(Overview!$K$17='Internal Calcs'!$P$23,IF(AL2064="","",AL2064),IF(ISNUMBER(A2064),IF(AL2064="",(IF(F2064="Short",G2064-H2064,H2064-G2064)*AZ2064-AX2064),(IF(F2064="Short",G2064-J2064,J2064-G2064)*AZ2064-AX2064)),"")))</f>
        <v/>
      </c>
      <c r="AP2064" s="359" t="str">
        <f>IF(Overview!$K$17='Internal Calcs'!$P$22,"",IF(Overview!$K$17='Internal Calcs'!$P$23,IF(AM2064="","",AM2064),IF(ISNUMBER(A2064),IF(AM2064="",(IF(F2064="Short",G2064-H2064,H2064-G2064)*AZ2064-AX2064),(IF(F2064="Short",G2064-L2064,L2064-G2064)*AZ2064-AX2064)),"")))</f>
        <v/>
      </c>
      <c r="AQ2064" s="188" t="str">
        <f t="shared" si="727"/>
        <v/>
      </c>
      <c r="AR2064" s="188" t="str">
        <f t="shared" si="728"/>
        <v/>
      </c>
      <c r="AS2064" s="188" t="str">
        <f t="shared" si="729"/>
        <v/>
      </c>
      <c r="AT2064" s="188" t="str">
        <f>IF(ISNUMBER(A2064),MAX($AS$2:AS2064)-AS2064,"")</f>
        <v/>
      </c>
      <c r="AU2064" s="189" t="str">
        <f t="shared" si="730"/>
        <v/>
      </c>
      <c r="AV2064" s="190" t="str">
        <f t="shared" si="731"/>
        <v/>
      </c>
      <c r="AW2064" s="190" t="str">
        <f t="shared" si="732"/>
        <v/>
      </c>
      <c r="AX2064" s="191" t="str">
        <f ca="1">IF(ISNUMBER($A2064),INDIRECT(CONCATENATE("'Instrument List'!B",(MATCH(E2064,'Instrument List'!A:A,0))-0)),"")</f>
        <v/>
      </c>
      <c r="AY2064" s="191" t="str">
        <f ca="1">IF(ISNUMBER($A2064),INDIRECT(CONCATENATE("'Instrument List'!D",(MATCH(E2064,'Instrument List'!A:A,0))-0)),"")</f>
        <v/>
      </c>
      <c r="AZ2064" s="191" t="str">
        <f ca="1">IF(ISNUMBER($A2064),INDIRECT(CONCATENATE("'Instrument List'!C",(MATCH(E2064,'Instrument List'!A:A,0))-0)),"")</f>
        <v/>
      </c>
      <c r="BA2064" s="192" t="str">
        <f ca="1">IF(ISNUMBER(A2064),INDIRECT(CONCATENATE("'Instrument List'!E",(MATCH(E2064,'Instrument List'!A:A,0))-0)),"")</f>
        <v/>
      </c>
      <c r="BB2064" s="193" t="str">
        <f t="shared" si="733"/>
        <v/>
      </c>
      <c r="BC2064" s="193" t="str">
        <f t="shared" si="734"/>
        <v/>
      </c>
      <c r="BD2064" s="193" t="str">
        <f ca="1">IF(ISNUMBER(A2064),INDIRECT(CONCATENATE("'Instrument List'!F",(MATCH(E2064,'Instrument List'!A:A,0))-0)),"")</f>
        <v/>
      </c>
    </row>
    <row r="2065" spans="1:56">
      <c r="A2065" s="220" t="str">
        <f t="shared" si="714"/>
        <v/>
      </c>
      <c r="B2065" s="221"/>
      <c r="C2065" s="222"/>
      <c r="D2065" s="169"/>
      <c r="E2065" s="169"/>
      <c r="F2065" s="169"/>
      <c r="G2065" s="202"/>
      <c r="H2065" s="217"/>
      <c r="I2065" s="212"/>
      <c r="J2065" s="206"/>
      <c r="K2065" s="212"/>
      <c r="L2065" s="206"/>
      <c r="M2065" s="212"/>
      <c r="N2065" s="206"/>
      <c r="O2065" s="170" t="str">
        <f t="shared" si="715"/>
        <v/>
      </c>
      <c r="P2065" s="171"/>
      <c r="Q2065" s="171"/>
      <c r="R2065" s="171"/>
      <c r="S2065" s="172" t="str">
        <f t="shared" si="716"/>
        <v/>
      </c>
      <c r="T2065" s="172" t="str">
        <f t="shared" si="717"/>
        <v/>
      </c>
      <c r="U2065" s="171"/>
      <c r="V2065" s="171"/>
      <c r="W2065" s="173" t="str">
        <f t="shared" si="718"/>
        <v/>
      </c>
      <c r="X2065" s="173" t="str">
        <f t="shared" si="719"/>
        <v/>
      </c>
      <c r="Y2065" s="173" t="str">
        <f t="shared" si="720"/>
        <v/>
      </c>
      <c r="Z2065" s="171"/>
      <c r="AA2065" s="171"/>
      <c r="AB2065" s="171"/>
      <c r="AC2065" s="172" t="str">
        <f t="shared" si="721"/>
        <v/>
      </c>
      <c r="AD2065" s="172" t="str">
        <f t="shared" si="722"/>
        <v/>
      </c>
      <c r="AE2065" s="174"/>
      <c r="AF2065" s="175" t="str">
        <f t="shared" si="723"/>
        <v/>
      </c>
      <c r="AG2065" s="169"/>
      <c r="AH2065" s="171"/>
      <c r="AI2065" s="171"/>
      <c r="AJ2065" s="169"/>
      <c r="AK2065" s="176" t="str">
        <f t="shared" si="724"/>
        <v/>
      </c>
      <c r="AL2065" s="176" t="str">
        <f t="shared" si="725"/>
        <v/>
      </c>
      <c r="AM2065" s="176" t="str">
        <f t="shared" si="726"/>
        <v/>
      </c>
      <c r="AN2065" s="359" t="str">
        <f>IF(Overview!$K$17='Internal Calcs'!$P$22,IF(AK2065="","",AK2065),IF(Overview!$K$17='Internal Calcs'!$P$23,IF(AK2065="","",AK2065),IF(ISNUMBER(A2065),(IF(F2065="Short",G2065-H2065,H2065-G2065)*AZ2065-AX2065),"")))</f>
        <v/>
      </c>
      <c r="AO2065" s="401" t="str">
        <f>IF(Overview!$K$17='Internal Calcs'!$P$22,IF(AL2065="","",AL2065),IF(Overview!$K$17='Internal Calcs'!$P$23,IF(AL2065="","",AL2065),IF(ISNUMBER(A2065),IF(AL2065="",(IF(F2065="Short",G2065-H2065,H2065-G2065)*AZ2065-AX2065),(IF(F2065="Short",G2065-J2065,J2065-G2065)*AZ2065-AX2065)),"")))</f>
        <v/>
      </c>
      <c r="AP2065" s="359" t="str">
        <f>IF(Overview!$K$17='Internal Calcs'!$P$22,"",IF(Overview!$K$17='Internal Calcs'!$P$23,IF(AM2065="","",AM2065),IF(ISNUMBER(A2065),IF(AM2065="",(IF(F2065="Short",G2065-H2065,H2065-G2065)*AZ2065-AX2065),(IF(F2065="Short",G2065-L2065,L2065-G2065)*AZ2065-AX2065)),"")))</f>
        <v/>
      </c>
      <c r="AQ2065" s="176" t="str">
        <f t="shared" si="727"/>
        <v/>
      </c>
      <c r="AR2065" s="176" t="str">
        <f t="shared" si="728"/>
        <v/>
      </c>
      <c r="AS2065" s="176" t="str">
        <f t="shared" si="729"/>
        <v/>
      </c>
      <c r="AT2065" s="176" t="str">
        <f>IF(ISNUMBER(A2065),MAX($AS$2:AS2065)-AS2065,"")</f>
        <v/>
      </c>
      <c r="AU2065" s="177" t="str">
        <f t="shared" si="730"/>
        <v/>
      </c>
      <c r="AV2065" s="178" t="str">
        <f t="shared" si="731"/>
        <v/>
      </c>
      <c r="AW2065" s="178" t="str">
        <f t="shared" si="732"/>
        <v/>
      </c>
      <c r="AX2065" s="179" t="str">
        <f ca="1">IF(ISNUMBER($A2065),INDIRECT(CONCATENATE("'Instrument List'!B",(MATCH(E2065,'Instrument List'!A:A,0))-0)),"")</f>
        <v/>
      </c>
      <c r="AY2065" s="179" t="str">
        <f ca="1">IF(ISNUMBER($A2065),INDIRECT(CONCATENATE("'Instrument List'!D",(MATCH(E2065,'Instrument List'!A:A,0))-0)),"")</f>
        <v/>
      </c>
      <c r="AZ2065" s="179" t="str">
        <f ca="1">IF(ISNUMBER($A2065),INDIRECT(CONCATENATE("'Instrument List'!C",(MATCH(E2065,'Instrument List'!A:A,0))-0)),"")</f>
        <v/>
      </c>
      <c r="BA2065" s="180" t="str">
        <f ca="1">IF(ISNUMBER(A2065),INDIRECT(CONCATENATE("'Instrument List'!E",(MATCH(E2065,'Instrument List'!A:A,0))-0)),"")</f>
        <v/>
      </c>
      <c r="BB2065" s="181" t="str">
        <f t="shared" si="733"/>
        <v/>
      </c>
      <c r="BC2065" s="181" t="str">
        <f t="shared" si="734"/>
        <v/>
      </c>
      <c r="BD2065" s="181" t="str">
        <f ca="1">IF(ISNUMBER(A2065),INDIRECT(CONCATENATE("'Instrument List'!F",(MATCH(E2065,'Instrument List'!A:A,0))-0)),"")</f>
        <v/>
      </c>
    </row>
    <row r="2066" spans="1:56">
      <c r="A2066" s="223" t="str">
        <f t="shared" si="714"/>
        <v/>
      </c>
      <c r="B2066" s="224"/>
      <c r="C2066" s="225"/>
      <c r="D2066" s="182"/>
      <c r="E2066" s="182"/>
      <c r="F2066" s="182"/>
      <c r="G2066" s="203"/>
      <c r="H2066" s="218"/>
      <c r="I2066" s="213"/>
      <c r="J2066" s="207"/>
      <c r="K2066" s="213"/>
      <c r="L2066" s="207"/>
      <c r="M2066" s="213"/>
      <c r="N2066" s="207"/>
      <c r="O2066" s="183" t="str">
        <f t="shared" si="715"/>
        <v/>
      </c>
      <c r="P2066" s="184"/>
      <c r="Q2066" s="184"/>
      <c r="R2066" s="275"/>
      <c r="S2066" s="185" t="str">
        <f t="shared" si="716"/>
        <v/>
      </c>
      <c r="T2066" s="185" t="str">
        <f t="shared" si="717"/>
        <v/>
      </c>
      <c r="U2066" s="275"/>
      <c r="V2066" s="275"/>
      <c r="W2066" s="276" t="str">
        <f t="shared" si="718"/>
        <v/>
      </c>
      <c r="X2066" s="276" t="str">
        <f t="shared" si="719"/>
        <v/>
      </c>
      <c r="Y2066" s="276" t="str">
        <f t="shared" si="720"/>
        <v/>
      </c>
      <c r="Z2066" s="275"/>
      <c r="AA2066" s="184"/>
      <c r="AB2066" s="184"/>
      <c r="AC2066" s="185" t="str">
        <f t="shared" si="721"/>
        <v/>
      </c>
      <c r="AD2066" s="185" t="str">
        <f t="shared" si="722"/>
        <v/>
      </c>
      <c r="AE2066" s="186"/>
      <c r="AF2066" s="187" t="str">
        <f t="shared" si="723"/>
        <v/>
      </c>
      <c r="AG2066" s="182"/>
      <c r="AH2066" s="184"/>
      <c r="AI2066" s="184"/>
      <c r="AJ2066" s="182"/>
      <c r="AK2066" s="188" t="str">
        <f t="shared" si="724"/>
        <v/>
      </c>
      <c r="AL2066" s="188" t="str">
        <f t="shared" si="725"/>
        <v/>
      </c>
      <c r="AM2066" s="188" t="str">
        <f t="shared" si="726"/>
        <v/>
      </c>
      <c r="AN2066" s="359" t="str">
        <f>IF(Overview!$K$17='Internal Calcs'!$P$22,IF(AK2066="","",AK2066),IF(Overview!$K$17='Internal Calcs'!$P$23,IF(AK2066="","",AK2066),IF(ISNUMBER(A2066),(IF(F2066="Short",G2066-H2066,H2066-G2066)*AZ2066-AX2066),"")))</f>
        <v/>
      </c>
      <c r="AO2066" s="401" t="str">
        <f>IF(Overview!$K$17='Internal Calcs'!$P$22,IF(AL2066="","",AL2066),IF(Overview!$K$17='Internal Calcs'!$P$23,IF(AL2066="","",AL2066),IF(ISNUMBER(A2066),IF(AL2066="",(IF(F2066="Short",G2066-H2066,H2066-G2066)*AZ2066-AX2066),(IF(F2066="Short",G2066-J2066,J2066-G2066)*AZ2066-AX2066)),"")))</f>
        <v/>
      </c>
      <c r="AP2066" s="359" t="str">
        <f>IF(Overview!$K$17='Internal Calcs'!$P$22,"",IF(Overview!$K$17='Internal Calcs'!$P$23,IF(AM2066="","",AM2066),IF(ISNUMBER(A2066),IF(AM2066="",(IF(F2066="Short",G2066-H2066,H2066-G2066)*AZ2066-AX2066),(IF(F2066="Short",G2066-L2066,L2066-G2066)*AZ2066-AX2066)),"")))</f>
        <v/>
      </c>
      <c r="AQ2066" s="188" t="str">
        <f t="shared" si="727"/>
        <v/>
      </c>
      <c r="AR2066" s="188" t="str">
        <f t="shared" si="728"/>
        <v/>
      </c>
      <c r="AS2066" s="188" t="str">
        <f t="shared" si="729"/>
        <v/>
      </c>
      <c r="AT2066" s="188" t="str">
        <f>IF(ISNUMBER(A2066),MAX($AS$2:AS2066)-AS2066,"")</f>
        <v/>
      </c>
      <c r="AU2066" s="189" t="str">
        <f t="shared" si="730"/>
        <v/>
      </c>
      <c r="AV2066" s="190" t="str">
        <f t="shared" si="731"/>
        <v/>
      </c>
      <c r="AW2066" s="190" t="str">
        <f t="shared" si="732"/>
        <v/>
      </c>
      <c r="AX2066" s="191" t="str">
        <f ca="1">IF(ISNUMBER($A2066),INDIRECT(CONCATENATE("'Instrument List'!B",(MATCH(E2066,'Instrument List'!A:A,0))-0)),"")</f>
        <v/>
      </c>
      <c r="AY2066" s="191" t="str">
        <f ca="1">IF(ISNUMBER($A2066),INDIRECT(CONCATENATE("'Instrument List'!D",(MATCH(E2066,'Instrument List'!A:A,0))-0)),"")</f>
        <v/>
      </c>
      <c r="AZ2066" s="191" t="str">
        <f ca="1">IF(ISNUMBER($A2066),INDIRECT(CONCATENATE("'Instrument List'!C",(MATCH(E2066,'Instrument List'!A:A,0))-0)),"")</f>
        <v/>
      </c>
      <c r="BA2066" s="192" t="str">
        <f ca="1">IF(ISNUMBER(A2066),INDIRECT(CONCATENATE("'Instrument List'!E",(MATCH(E2066,'Instrument List'!A:A,0))-0)),"")</f>
        <v/>
      </c>
      <c r="BB2066" s="193" t="str">
        <f t="shared" si="733"/>
        <v/>
      </c>
      <c r="BC2066" s="193" t="str">
        <f t="shared" si="734"/>
        <v/>
      </c>
      <c r="BD2066" s="193" t="str">
        <f ca="1">IF(ISNUMBER(A2066),INDIRECT(CONCATENATE("'Instrument List'!F",(MATCH(E2066,'Instrument List'!A:A,0))-0)),"")</f>
        <v/>
      </c>
    </row>
    <row r="2067" spans="1:56">
      <c r="A2067" s="220" t="str">
        <f t="shared" si="714"/>
        <v/>
      </c>
      <c r="B2067" s="221"/>
      <c r="C2067" s="222"/>
      <c r="D2067" s="169"/>
      <c r="E2067" s="169"/>
      <c r="F2067" s="169"/>
      <c r="G2067" s="202"/>
      <c r="H2067" s="217"/>
      <c r="I2067" s="212"/>
      <c r="J2067" s="206"/>
      <c r="K2067" s="212"/>
      <c r="L2067" s="206"/>
      <c r="M2067" s="212"/>
      <c r="N2067" s="206"/>
      <c r="O2067" s="170" t="str">
        <f t="shared" si="715"/>
        <v/>
      </c>
      <c r="P2067" s="171"/>
      <c r="Q2067" s="171"/>
      <c r="R2067" s="171"/>
      <c r="S2067" s="172" t="str">
        <f t="shared" si="716"/>
        <v/>
      </c>
      <c r="T2067" s="172" t="str">
        <f t="shared" si="717"/>
        <v/>
      </c>
      <c r="U2067" s="171"/>
      <c r="V2067" s="171"/>
      <c r="W2067" s="173" t="str">
        <f t="shared" si="718"/>
        <v/>
      </c>
      <c r="X2067" s="173" t="str">
        <f t="shared" si="719"/>
        <v/>
      </c>
      <c r="Y2067" s="173" t="str">
        <f t="shared" si="720"/>
        <v/>
      </c>
      <c r="Z2067" s="171"/>
      <c r="AA2067" s="171"/>
      <c r="AB2067" s="171"/>
      <c r="AC2067" s="172" t="str">
        <f t="shared" si="721"/>
        <v/>
      </c>
      <c r="AD2067" s="172" t="str">
        <f t="shared" si="722"/>
        <v/>
      </c>
      <c r="AE2067" s="174"/>
      <c r="AF2067" s="175" t="str">
        <f t="shared" si="723"/>
        <v/>
      </c>
      <c r="AG2067" s="169"/>
      <c r="AH2067" s="171"/>
      <c r="AI2067" s="171"/>
      <c r="AJ2067" s="169"/>
      <c r="AK2067" s="176" t="str">
        <f t="shared" si="724"/>
        <v/>
      </c>
      <c r="AL2067" s="176" t="str">
        <f t="shared" si="725"/>
        <v/>
      </c>
      <c r="AM2067" s="176" t="str">
        <f t="shared" si="726"/>
        <v/>
      </c>
      <c r="AN2067" s="359" t="str">
        <f>IF(Overview!$K$17='Internal Calcs'!$P$22,IF(AK2067="","",AK2067),IF(Overview!$K$17='Internal Calcs'!$P$23,IF(AK2067="","",AK2067),IF(ISNUMBER(A2067),(IF(F2067="Short",G2067-H2067,H2067-G2067)*AZ2067-AX2067),"")))</f>
        <v/>
      </c>
      <c r="AO2067" s="401" t="str">
        <f>IF(Overview!$K$17='Internal Calcs'!$P$22,IF(AL2067="","",AL2067),IF(Overview!$K$17='Internal Calcs'!$P$23,IF(AL2067="","",AL2067),IF(ISNUMBER(A2067),IF(AL2067="",(IF(F2067="Short",G2067-H2067,H2067-G2067)*AZ2067-AX2067),(IF(F2067="Short",G2067-J2067,J2067-G2067)*AZ2067-AX2067)),"")))</f>
        <v/>
      </c>
      <c r="AP2067" s="359" t="str">
        <f>IF(Overview!$K$17='Internal Calcs'!$P$22,"",IF(Overview!$K$17='Internal Calcs'!$P$23,IF(AM2067="","",AM2067),IF(ISNUMBER(A2067),IF(AM2067="",(IF(F2067="Short",G2067-H2067,H2067-G2067)*AZ2067-AX2067),(IF(F2067="Short",G2067-L2067,L2067-G2067)*AZ2067-AX2067)),"")))</f>
        <v/>
      </c>
      <c r="AQ2067" s="176" t="str">
        <f t="shared" si="727"/>
        <v/>
      </c>
      <c r="AR2067" s="176" t="str">
        <f t="shared" si="728"/>
        <v/>
      </c>
      <c r="AS2067" s="176" t="str">
        <f t="shared" si="729"/>
        <v/>
      </c>
      <c r="AT2067" s="176" t="str">
        <f>IF(ISNUMBER(A2067),MAX($AS$2:AS2067)-AS2067,"")</f>
        <v/>
      </c>
      <c r="AU2067" s="177" t="str">
        <f t="shared" si="730"/>
        <v/>
      </c>
      <c r="AV2067" s="178" t="str">
        <f t="shared" si="731"/>
        <v/>
      </c>
      <c r="AW2067" s="178" t="str">
        <f t="shared" si="732"/>
        <v/>
      </c>
      <c r="AX2067" s="179" t="str">
        <f ca="1">IF(ISNUMBER($A2067),INDIRECT(CONCATENATE("'Instrument List'!B",(MATCH(E2067,'Instrument List'!A:A,0))-0)),"")</f>
        <v/>
      </c>
      <c r="AY2067" s="179" t="str">
        <f ca="1">IF(ISNUMBER($A2067),INDIRECT(CONCATENATE("'Instrument List'!D",(MATCH(E2067,'Instrument List'!A:A,0))-0)),"")</f>
        <v/>
      </c>
      <c r="AZ2067" s="179" t="str">
        <f ca="1">IF(ISNUMBER($A2067),INDIRECT(CONCATENATE("'Instrument List'!C",(MATCH(E2067,'Instrument List'!A:A,0))-0)),"")</f>
        <v/>
      </c>
      <c r="BA2067" s="180" t="str">
        <f ca="1">IF(ISNUMBER(A2067),INDIRECT(CONCATENATE("'Instrument List'!E",(MATCH(E2067,'Instrument List'!A:A,0))-0)),"")</f>
        <v/>
      </c>
      <c r="BB2067" s="181" t="str">
        <f t="shared" si="733"/>
        <v/>
      </c>
      <c r="BC2067" s="181" t="str">
        <f t="shared" si="734"/>
        <v/>
      </c>
      <c r="BD2067" s="181" t="str">
        <f ca="1">IF(ISNUMBER(A2067),INDIRECT(CONCATENATE("'Instrument List'!F",(MATCH(E2067,'Instrument List'!A:A,0))-0)),"")</f>
        <v/>
      </c>
    </row>
    <row r="2068" spans="1:56">
      <c r="A2068" s="223" t="str">
        <f t="shared" si="714"/>
        <v/>
      </c>
      <c r="B2068" s="224"/>
      <c r="C2068" s="225"/>
      <c r="D2068" s="182"/>
      <c r="E2068" s="182"/>
      <c r="F2068" s="182"/>
      <c r="G2068" s="203"/>
      <c r="H2068" s="218"/>
      <c r="I2068" s="213"/>
      <c r="J2068" s="207"/>
      <c r="K2068" s="213"/>
      <c r="L2068" s="207"/>
      <c r="M2068" s="213"/>
      <c r="N2068" s="207"/>
      <c r="O2068" s="183" t="str">
        <f t="shared" si="715"/>
        <v/>
      </c>
      <c r="P2068" s="184"/>
      <c r="Q2068" s="184"/>
      <c r="R2068" s="275"/>
      <c r="S2068" s="185" t="str">
        <f t="shared" si="716"/>
        <v/>
      </c>
      <c r="T2068" s="185" t="str">
        <f t="shared" si="717"/>
        <v/>
      </c>
      <c r="U2068" s="275"/>
      <c r="V2068" s="275"/>
      <c r="W2068" s="276" t="str">
        <f t="shared" si="718"/>
        <v/>
      </c>
      <c r="X2068" s="276" t="str">
        <f t="shared" si="719"/>
        <v/>
      </c>
      <c r="Y2068" s="276" t="str">
        <f t="shared" si="720"/>
        <v/>
      </c>
      <c r="Z2068" s="275"/>
      <c r="AA2068" s="184"/>
      <c r="AB2068" s="184"/>
      <c r="AC2068" s="185" t="str">
        <f t="shared" si="721"/>
        <v/>
      </c>
      <c r="AD2068" s="185" t="str">
        <f t="shared" si="722"/>
        <v/>
      </c>
      <c r="AE2068" s="186"/>
      <c r="AF2068" s="187" t="str">
        <f t="shared" si="723"/>
        <v/>
      </c>
      <c r="AG2068" s="182"/>
      <c r="AH2068" s="184"/>
      <c r="AI2068" s="184"/>
      <c r="AJ2068" s="182"/>
      <c r="AK2068" s="188" t="str">
        <f t="shared" si="724"/>
        <v/>
      </c>
      <c r="AL2068" s="188" t="str">
        <f t="shared" si="725"/>
        <v/>
      </c>
      <c r="AM2068" s="188" t="str">
        <f t="shared" si="726"/>
        <v/>
      </c>
      <c r="AN2068" s="359" t="str">
        <f>IF(Overview!$K$17='Internal Calcs'!$P$22,IF(AK2068="","",AK2068),IF(Overview!$K$17='Internal Calcs'!$P$23,IF(AK2068="","",AK2068),IF(ISNUMBER(A2068),(IF(F2068="Short",G2068-H2068,H2068-G2068)*AZ2068-AX2068),"")))</f>
        <v/>
      </c>
      <c r="AO2068" s="401" t="str">
        <f>IF(Overview!$K$17='Internal Calcs'!$P$22,IF(AL2068="","",AL2068),IF(Overview!$K$17='Internal Calcs'!$P$23,IF(AL2068="","",AL2068),IF(ISNUMBER(A2068),IF(AL2068="",(IF(F2068="Short",G2068-H2068,H2068-G2068)*AZ2068-AX2068),(IF(F2068="Short",G2068-J2068,J2068-G2068)*AZ2068-AX2068)),"")))</f>
        <v/>
      </c>
      <c r="AP2068" s="359" t="str">
        <f>IF(Overview!$K$17='Internal Calcs'!$P$22,"",IF(Overview!$K$17='Internal Calcs'!$P$23,IF(AM2068="","",AM2068),IF(ISNUMBER(A2068),IF(AM2068="",(IF(F2068="Short",G2068-H2068,H2068-G2068)*AZ2068-AX2068),(IF(F2068="Short",G2068-L2068,L2068-G2068)*AZ2068-AX2068)),"")))</f>
        <v/>
      </c>
      <c r="AQ2068" s="188" t="str">
        <f t="shared" si="727"/>
        <v/>
      </c>
      <c r="AR2068" s="188" t="str">
        <f t="shared" si="728"/>
        <v/>
      </c>
      <c r="AS2068" s="188" t="str">
        <f t="shared" si="729"/>
        <v/>
      </c>
      <c r="AT2068" s="188" t="str">
        <f>IF(ISNUMBER(A2068),MAX($AS$2:AS2068)-AS2068,"")</f>
        <v/>
      </c>
      <c r="AU2068" s="189" t="str">
        <f t="shared" si="730"/>
        <v/>
      </c>
      <c r="AV2068" s="190" t="str">
        <f t="shared" si="731"/>
        <v/>
      </c>
      <c r="AW2068" s="190" t="str">
        <f t="shared" si="732"/>
        <v/>
      </c>
      <c r="AX2068" s="191" t="str">
        <f ca="1">IF(ISNUMBER($A2068),INDIRECT(CONCATENATE("'Instrument List'!B",(MATCH(E2068,'Instrument List'!A:A,0))-0)),"")</f>
        <v/>
      </c>
      <c r="AY2068" s="191" t="str">
        <f ca="1">IF(ISNUMBER($A2068),INDIRECT(CONCATENATE("'Instrument List'!D",(MATCH(E2068,'Instrument List'!A:A,0))-0)),"")</f>
        <v/>
      </c>
      <c r="AZ2068" s="191" t="str">
        <f ca="1">IF(ISNUMBER($A2068),INDIRECT(CONCATENATE("'Instrument List'!C",(MATCH(E2068,'Instrument List'!A:A,0))-0)),"")</f>
        <v/>
      </c>
      <c r="BA2068" s="192" t="str">
        <f ca="1">IF(ISNUMBER(A2068),INDIRECT(CONCATENATE("'Instrument List'!E",(MATCH(E2068,'Instrument List'!A:A,0))-0)),"")</f>
        <v/>
      </c>
      <c r="BB2068" s="193" t="str">
        <f t="shared" si="733"/>
        <v/>
      </c>
      <c r="BC2068" s="193" t="str">
        <f t="shared" si="734"/>
        <v/>
      </c>
      <c r="BD2068" s="193" t="str">
        <f ca="1">IF(ISNUMBER(A2068),INDIRECT(CONCATENATE("'Instrument List'!F",(MATCH(E2068,'Instrument List'!A:A,0))-0)),"")</f>
        <v/>
      </c>
    </row>
    <row r="2069" spans="1:56">
      <c r="A2069" s="220" t="str">
        <f t="shared" si="714"/>
        <v/>
      </c>
      <c r="B2069" s="221"/>
      <c r="C2069" s="222"/>
      <c r="D2069" s="169"/>
      <c r="E2069" s="169"/>
      <c r="F2069" s="169"/>
      <c r="G2069" s="202"/>
      <c r="H2069" s="217"/>
      <c r="I2069" s="212"/>
      <c r="J2069" s="206"/>
      <c r="K2069" s="212"/>
      <c r="L2069" s="206"/>
      <c r="M2069" s="212"/>
      <c r="N2069" s="206"/>
      <c r="O2069" s="170" t="str">
        <f t="shared" si="715"/>
        <v/>
      </c>
      <c r="P2069" s="171"/>
      <c r="Q2069" s="171"/>
      <c r="R2069" s="171"/>
      <c r="S2069" s="172" t="str">
        <f t="shared" si="716"/>
        <v/>
      </c>
      <c r="T2069" s="172" t="str">
        <f t="shared" si="717"/>
        <v/>
      </c>
      <c r="U2069" s="171"/>
      <c r="V2069" s="171"/>
      <c r="W2069" s="173" t="str">
        <f t="shared" si="718"/>
        <v/>
      </c>
      <c r="X2069" s="173" t="str">
        <f t="shared" si="719"/>
        <v/>
      </c>
      <c r="Y2069" s="173" t="str">
        <f t="shared" si="720"/>
        <v/>
      </c>
      <c r="Z2069" s="171"/>
      <c r="AA2069" s="171"/>
      <c r="AB2069" s="171"/>
      <c r="AC2069" s="172" t="str">
        <f t="shared" si="721"/>
        <v/>
      </c>
      <c r="AD2069" s="172" t="str">
        <f t="shared" si="722"/>
        <v/>
      </c>
      <c r="AE2069" s="174"/>
      <c r="AF2069" s="175" t="str">
        <f t="shared" si="723"/>
        <v/>
      </c>
      <c r="AG2069" s="169"/>
      <c r="AH2069" s="171"/>
      <c r="AI2069" s="171"/>
      <c r="AJ2069" s="169"/>
      <c r="AK2069" s="176" t="str">
        <f t="shared" si="724"/>
        <v/>
      </c>
      <c r="AL2069" s="176" t="str">
        <f t="shared" si="725"/>
        <v/>
      </c>
      <c r="AM2069" s="176" t="str">
        <f t="shared" si="726"/>
        <v/>
      </c>
      <c r="AN2069" s="359" t="str">
        <f>IF(Overview!$K$17='Internal Calcs'!$P$22,IF(AK2069="","",AK2069),IF(Overview!$K$17='Internal Calcs'!$P$23,IF(AK2069="","",AK2069),IF(ISNUMBER(A2069),(IF(F2069="Short",G2069-H2069,H2069-G2069)*AZ2069-AX2069),"")))</f>
        <v/>
      </c>
      <c r="AO2069" s="401" t="str">
        <f>IF(Overview!$K$17='Internal Calcs'!$P$22,IF(AL2069="","",AL2069),IF(Overview!$K$17='Internal Calcs'!$P$23,IF(AL2069="","",AL2069),IF(ISNUMBER(A2069),IF(AL2069="",(IF(F2069="Short",G2069-H2069,H2069-G2069)*AZ2069-AX2069),(IF(F2069="Short",G2069-J2069,J2069-G2069)*AZ2069-AX2069)),"")))</f>
        <v/>
      </c>
      <c r="AP2069" s="359" t="str">
        <f>IF(Overview!$K$17='Internal Calcs'!$P$22,"",IF(Overview!$K$17='Internal Calcs'!$P$23,IF(AM2069="","",AM2069),IF(ISNUMBER(A2069),IF(AM2069="",(IF(F2069="Short",G2069-H2069,H2069-G2069)*AZ2069-AX2069),(IF(F2069="Short",G2069-L2069,L2069-G2069)*AZ2069-AX2069)),"")))</f>
        <v/>
      </c>
      <c r="AQ2069" s="176" t="str">
        <f t="shared" si="727"/>
        <v/>
      </c>
      <c r="AR2069" s="176" t="str">
        <f t="shared" si="728"/>
        <v/>
      </c>
      <c r="AS2069" s="176" t="str">
        <f t="shared" si="729"/>
        <v/>
      </c>
      <c r="AT2069" s="176" t="str">
        <f>IF(ISNUMBER(A2069),MAX($AS$2:AS2069)-AS2069,"")</f>
        <v/>
      </c>
      <c r="AU2069" s="177" t="str">
        <f t="shared" si="730"/>
        <v/>
      </c>
      <c r="AV2069" s="178" t="str">
        <f t="shared" si="731"/>
        <v/>
      </c>
      <c r="AW2069" s="178" t="str">
        <f t="shared" si="732"/>
        <v/>
      </c>
      <c r="AX2069" s="179" t="str">
        <f ca="1">IF(ISNUMBER($A2069),INDIRECT(CONCATENATE("'Instrument List'!B",(MATCH(E2069,'Instrument List'!A:A,0))-0)),"")</f>
        <v/>
      </c>
      <c r="AY2069" s="179" t="str">
        <f ca="1">IF(ISNUMBER($A2069),INDIRECT(CONCATENATE("'Instrument List'!D",(MATCH(E2069,'Instrument List'!A:A,0))-0)),"")</f>
        <v/>
      </c>
      <c r="AZ2069" s="179" t="str">
        <f ca="1">IF(ISNUMBER($A2069),INDIRECT(CONCATENATE("'Instrument List'!C",(MATCH(E2069,'Instrument List'!A:A,0))-0)),"")</f>
        <v/>
      </c>
      <c r="BA2069" s="180" t="str">
        <f ca="1">IF(ISNUMBER(A2069),INDIRECT(CONCATENATE("'Instrument List'!E",(MATCH(E2069,'Instrument List'!A:A,0))-0)),"")</f>
        <v/>
      </c>
      <c r="BB2069" s="181" t="str">
        <f t="shared" si="733"/>
        <v/>
      </c>
      <c r="BC2069" s="181" t="str">
        <f t="shared" si="734"/>
        <v/>
      </c>
      <c r="BD2069" s="181" t="str">
        <f ca="1">IF(ISNUMBER(A2069),INDIRECT(CONCATENATE("'Instrument List'!F",(MATCH(E2069,'Instrument List'!A:A,0))-0)),"")</f>
        <v/>
      </c>
    </row>
    <row r="2070" spans="1:56">
      <c r="A2070" s="223" t="str">
        <f t="shared" si="714"/>
        <v/>
      </c>
      <c r="B2070" s="224"/>
      <c r="C2070" s="225"/>
      <c r="D2070" s="182"/>
      <c r="E2070" s="182"/>
      <c r="F2070" s="182"/>
      <c r="G2070" s="203"/>
      <c r="H2070" s="218"/>
      <c r="I2070" s="213"/>
      <c r="J2070" s="207"/>
      <c r="K2070" s="213"/>
      <c r="L2070" s="207"/>
      <c r="M2070" s="213"/>
      <c r="N2070" s="207"/>
      <c r="O2070" s="183" t="str">
        <f t="shared" si="715"/>
        <v/>
      </c>
      <c r="P2070" s="184"/>
      <c r="Q2070" s="184"/>
      <c r="R2070" s="275"/>
      <c r="S2070" s="185" t="str">
        <f t="shared" si="716"/>
        <v/>
      </c>
      <c r="T2070" s="185" t="str">
        <f t="shared" si="717"/>
        <v/>
      </c>
      <c r="U2070" s="275"/>
      <c r="V2070" s="275"/>
      <c r="W2070" s="276" t="str">
        <f t="shared" si="718"/>
        <v/>
      </c>
      <c r="X2070" s="276" t="str">
        <f t="shared" si="719"/>
        <v/>
      </c>
      <c r="Y2070" s="276" t="str">
        <f t="shared" si="720"/>
        <v/>
      </c>
      <c r="Z2070" s="275"/>
      <c r="AA2070" s="184"/>
      <c r="AB2070" s="184"/>
      <c r="AC2070" s="185" t="str">
        <f t="shared" si="721"/>
        <v/>
      </c>
      <c r="AD2070" s="185" t="str">
        <f t="shared" si="722"/>
        <v/>
      </c>
      <c r="AE2070" s="186"/>
      <c r="AF2070" s="187" t="str">
        <f t="shared" si="723"/>
        <v/>
      </c>
      <c r="AG2070" s="182"/>
      <c r="AH2070" s="184"/>
      <c r="AI2070" s="184"/>
      <c r="AJ2070" s="182"/>
      <c r="AK2070" s="188" t="str">
        <f t="shared" si="724"/>
        <v/>
      </c>
      <c r="AL2070" s="188" t="str">
        <f t="shared" si="725"/>
        <v/>
      </c>
      <c r="AM2070" s="188" t="str">
        <f t="shared" si="726"/>
        <v/>
      </c>
      <c r="AN2070" s="359" t="str">
        <f>IF(Overview!$K$17='Internal Calcs'!$P$22,IF(AK2070="","",AK2070),IF(Overview!$K$17='Internal Calcs'!$P$23,IF(AK2070="","",AK2070),IF(ISNUMBER(A2070),(IF(F2070="Short",G2070-H2070,H2070-G2070)*AZ2070-AX2070),"")))</f>
        <v/>
      </c>
      <c r="AO2070" s="401" t="str">
        <f>IF(Overview!$K$17='Internal Calcs'!$P$22,IF(AL2070="","",AL2070),IF(Overview!$K$17='Internal Calcs'!$P$23,IF(AL2070="","",AL2070),IF(ISNUMBER(A2070),IF(AL2070="",(IF(F2070="Short",G2070-H2070,H2070-G2070)*AZ2070-AX2070),(IF(F2070="Short",G2070-J2070,J2070-G2070)*AZ2070-AX2070)),"")))</f>
        <v/>
      </c>
      <c r="AP2070" s="359" t="str">
        <f>IF(Overview!$K$17='Internal Calcs'!$P$22,"",IF(Overview!$K$17='Internal Calcs'!$P$23,IF(AM2070="","",AM2070),IF(ISNUMBER(A2070),IF(AM2070="",(IF(F2070="Short",G2070-H2070,H2070-G2070)*AZ2070-AX2070),(IF(F2070="Short",G2070-L2070,L2070-G2070)*AZ2070-AX2070)),"")))</f>
        <v/>
      </c>
      <c r="AQ2070" s="188" t="str">
        <f t="shared" si="727"/>
        <v/>
      </c>
      <c r="AR2070" s="188" t="str">
        <f t="shared" si="728"/>
        <v/>
      </c>
      <c r="AS2070" s="188" t="str">
        <f t="shared" si="729"/>
        <v/>
      </c>
      <c r="AT2070" s="188" t="str">
        <f>IF(ISNUMBER(A2070),MAX($AS$2:AS2070)-AS2070,"")</f>
        <v/>
      </c>
      <c r="AU2070" s="189" t="str">
        <f t="shared" si="730"/>
        <v/>
      </c>
      <c r="AV2070" s="190" t="str">
        <f t="shared" si="731"/>
        <v/>
      </c>
      <c r="AW2070" s="190" t="str">
        <f t="shared" si="732"/>
        <v/>
      </c>
      <c r="AX2070" s="191" t="str">
        <f ca="1">IF(ISNUMBER($A2070),INDIRECT(CONCATENATE("'Instrument List'!B",(MATCH(E2070,'Instrument List'!A:A,0))-0)),"")</f>
        <v/>
      </c>
      <c r="AY2070" s="191" t="str">
        <f ca="1">IF(ISNUMBER($A2070),INDIRECT(CONCATENATE("'Instrument List'!D",(MATCH(E2070,'Instrument List'!A:A,0))-0)),"")</f>
        <v/>
      </c>
      <c r="AZ2070" s="191" t="str">
        <f ca="1">IF(ISNUMBER($A2070),INDIRECT(CONCATENATE("'Instrument List'!C",(MATCH(E2070,'Instrument List'!A:A,0))-0)),"")</f>
        <v/>
      </c>
      <c r="BA2070" s="192" t="str">
        <f ca="1">IF(ISNUMBER(A2070),INDIRECT(CONCATENATE("'Instrument List'!E",(MATCH(E2070,'Instrument List'!A:A,0))-0)),"")</f>
        <v/>
      </c>
      <c r="BB2070" s="193" t="str">
        <f t="shared" si="733"/>
        <v/>
      </c>
      <c r="BC2070" s="193" t="str">
        <f t="shared" si="734"/>
        <v/>
      </c>
      <c r="BD2070" s="193" t="str">
        <f ca="1">IF(ISNUMBER(A2070),INDIRECT(CONCATENATE("'Instrument List'!F",(MATCH(E2070,'Instrument List'!A:A,0))-0)),"")</f>
        <v/>
      </c>
    </row>
    <row r="2071" spans="1:56">
      <c r="A2071" s="220" t="str">
        <f t="shared" si="714"/>
        <v/>
      </c>
      <c r="B2071" s="221"/>
      <c r="C2071" s="222"/>
      <c r="D2071" s="169"/>
      <c r="E2071" s="169"/>
      <c r="F2071" s="169"/>
      <c r="G2071" s="202"/>
      <c r="H2071" s="217"/>
      <c r="I2071" s="212"/>
      <c r="J2071" s="206"/>
      <c r="K2071" s="212"/>
      <c r="L2071" s="206"/>
      <c r="M2071" s="212"/>
      <c r="N2071" s="206"/>
      <c r="O2071" s="170" t="str">
        <f t="shared" si="715"/>
        <v/>
      </c>
      <c r="P2071" s="171"/>
      <c r="Q2071" s="171"/>
      <c r="R2071" s="171"/>
      <c r="S2071" s="172" t="str">
        <f t="shared" si="716"/>
        <v/>
      </c>
      <c r="T2071" s="172" t="str">
        <f t="shared" si="717"/>
        <v/>
      </c>
      <c r="U2071" s="171"/>
      <c r="V2071" s="171"/>
      <c r="W2071" s="173" t="str">
        <f t="shared" si="718"/>
        <v/>
      </c>
      <c r="X2071" s="173" t="str">
        <f t="shared" si="719"/>
        <v/>
      </c>
      <c r="Y2071" s="173" t="str">
        <f t="shared" si="720"/>
        <v/>
      </c>
      <c r="Z2071" s="171"/>
      <c r="AA2071" s="171"/>
      <c r="AB2071" s="171"/>
      <c r="AC2071" s="172" t="str">
        <f t="shared" si="721"/>
        <v/>
      </c>
      <c r="AD2071" s="172" t="str">
        <f t="shared" si="722"/>
        <v/>
      </c>
      <c r="AE2071" s="174"/>
      <c r="AF2071" s="175" t="str">
        <f t="shared" si="723"/>
        <v/>
      </c>
      <c r="AG2071" s="169"/>
      <c r="AH2071" s="171"/>
      <c r="AI2071" s="171"/>
      <c r="AJ2071" s="169"/>
      <c r="AK2071" s="176" t="str">
        <f t="shared" si="724"/>
        <v/>
      </c>
      <c r="AL2071" s="176" t="str">
        <f t="shared" si="725"/>
        <v/>
      </c>
      <c r="AM2071" s="176" t="str">
        <f t="shared" si="726"/>
        <v/>
      </c>
      <c r="AN2071" s="359" t="str">
        <f>IF(Overview!$K$17='Internal Calcs'!$P$22,IF(AK2071="","",AK2071),IF(Overview!$K$17='Internal Calcs'!$P$23,IF(AK2071="","",AK2071),IF(ISNUMBER(A2071),(IF(F2071="Short",G2071-H2071,H2071-G2071)*AZ2071-AX2071),"")))</f>
        <v/>
      </c>
      <c r="AO2071" s="401" t="str">
        <f>IF(Overview!$K$17='Internal Calcs'!$P$22,IF(AL2071="","",AL2071),IF(Overview!$K$17='Internal Calcs'!$P$23,IF(AL2071="","",AL2071),IF(ISNUMBER(A2071),IF(AL2071="",(IF(F2071="Short",G2071-H2071,H2071-G2071)*AZ2071-AX2071),(IF(F2071="Short",G2071-J2071,J2071-G2071)*AZ2071-AX2071)),"")))</f>
        <v/>
      </c>
      <c r="AP2071" s="359" t="str">
        <f>IF(Overview!$K$17='Internal Calcs'!$P$22,"",IF(Overview!$K$17='Internal Calcs'!$P$23,IF(AM2071="","",AM2071),IF(ISNUMBER(A2071),IF(AM2071="",(IF(F2071="Short",G2071-H2071,H2071-G2071)*AZ2071-AX2071),(IF(F2071="Short",G2071-L2071,L2071-G2071)*AZ2071-AX2071)),"")))</f>
        <v/>
      </c>
      <c r="AQ2071" s="176" t="str">
        <f t="shared" si="727"/>
        <v/>
      </c>
      <c r="AR2071" s="176" t="str">
        <f t="shared" si="728"/>
        <v/>
      </c>
      <c r="AS2071" s="176" t="str">
        <f t="shared" si="729"/>
        <v/>
      </c>
      <c r="AT2071" s="176" t="str">
        <f>IF(ISNUMBER(A2071),MAX($AS$2:AS2071)-AS2071,"")</f>
        <v/>
      </c>
      <c r="AU2071" s="177" t="str">
        <f t="shared" si="730"/>
        <v/>
      </c>
      <c r="AV2071" s="178" t="str">
        <f t="shared" si="731"/>
        <v/>
      </c>
      <c r="AW2071" s="178" t="str">
        <f t="shared" si="732"/>
        <v/>
      </c>
      <c r="AX2071" s="179" t="str">
        <f ca="1">IF(ISNUMBER($A2071),INDIRECT(CONCATENATE("'Instrument List'!B",(MATCH(E2071,'Instrument List'!A:A,0))-0)),"")</f>
        <v/>
      </c>
      <c r="AY2071" s="179" t="str">
        <f ca="1">IF(ISNUMBER($A2071),INDIRECT(CONCATENATE("'Instrument List'!D",(MATCH(E2071,'Instrument List'!A:A,0))-0)),"")</f>
        <v/>
      </c>
      <c r="AZ2071" s="179" t="str">
        <f ca="1">IF(ISNUMBER($A2071),INDIRECT(CONCATENATE("'Instrument List'!C",(MATCH(E2071,'Instrument List'!A:A,0))-0)),"")</f>
        <v/>
      </c>
      <c r="BA2071" s="180" t="str">
        <f ca="1">IF(ISNUMBER(A2071),INDIRECT(CONCATENATE("'Instrument List'!E",(MATCH(E2071,'Instrument List'!A:A,0))-0)),"")</f>
        <v/>
      </c>
      <c r="BB2071" s="181" t="str">
        <f t="shared" si="733"/>
        <v/>
      </c>
      <c r="BC2071" s="181" t="str">
        <f t="shared" si="734"/>
        <v/>
      </c>
      <c r="BD2071" s="181" t="str">
        <f ca="1">IF(ISNUMBER(A2071),INDIRECT(CONCATENATE("'Instrument List'!F",(MATCH(E2071,'Instrument List'!A:A,0))-0)),"")</f>
        <v/>
      </c>
    </row>
    <row r="2072" spans="1:56">
      <c r="A2072" s="223" t="str">
        <f t="shared" si="714"/>
        <v/>
      </c>
      <c r="B2072" s="224"/>
      <c r="C2072" s="225"/>
      <c r="D2072" s="182"/>
      <c r="E2072" s="182"/>
      <c r="F2072" s="182"/>
      <c r="G2072" s="203"/>
      <c r="H2072" s="218"/>
      <c r="I2072" s="213"/>
      <c r="J2072" s="207"/>
      <c r="K2072" s="213"/>
      <c r="L2072" s="207"/>
      <c r="M2072" s="213"/>
      <c r="N2072" s="207"/>
      <c r="O2072" s="183" t="str">
        <f t="shared" si="715"/>
        <v/>
      </c>
      <c r="P2072" s="184"/>
      <c r="Q2072" s="184"/>
      <c r="R2072" s="275"/>
      <c r="S2072" s="185" t="str">
        <f t="shared" si="716"/>
        <v/>
      </c>
      <c r="T2072" s="185" t="str">
        <f t="shared" si="717"/>
        <v/>
      </c>
      <c r="U2072" s="275"/>
      <c r="V2072" s="275"/>
      <c r="W2072" s="276" t="str">
        <f t="shared" si="718"/>
        <v/>
      </c>
      <c r="X2072" s="276" t="str">
        <f t="shared" si="719"/>
        <v/>
      </c>
      <c r="Y2072" s="276" t="str">
        <f t="shared" si="720"/>
        <v/>
      </c>
      <c r="Z2072" s="275"/>
      <c r="AA2072" s="184"/>
      <c r="AB2072" s="184"/>
      <c r="AC2072" s="185" t="str">
        <f t="shared" si="721"/>
        <v/>
      </c>
      <c r="AD2072" s="185" t="str">
        <f t="shared" si="722"/>
        <v/>
      </c>
      <c r="AE2072" s="186"/>
      <c r="AF2072" s="187" t="str">
        <f t="shared" si="723"/>
        <v/>
      </c>
      <c r="AG2072" s="182"/>
      <c r="AH2072" s="184"/>
      <c r="AI2072" s="184"/>
      <c r="AJ2072" s="182"/>
      <c r="AK2072" s="188" t="str">
        <f t="shared" si="724"/>
        <v/>
      </c>
      <c r="AL2072" s="188" t="str">
        <f t="shared" si="725"/>
        <v/>
      </c>
      <c r="AM2072" s="188" t="str">
        <f t="shared" si="726"/>
        <v/>
      </c>
      <c r="AN2072" s="359" t="str">
        <f>IF(Overview!$K$17='Internal Calcs'!$P$22,IF(AK2072="","",AK2072),IF(Overview!$K$17='Internal Calcs'!$P$23,IF(AK2072="","",AK2072),IF(ISNUMBER(A2072),(IF(F2072="Short",G2072-H2072,H2072-G2072)*AZ2072-AX2072),"")))</f>
        <v/>
      </c>
      <c r="AO2072" s="401" t="str">
        <f>IF(Overview!$K$17='Internal Calcs'!$P$22,IF(AL2072="","",AL2072),IF(Overview!$K$17='Internal Calcs'!$P$23,IF(AL2072="","",AL2072),IF(ISNUMBER(A2072),IF(AL2072="",(IF(F2072="Short",G2072-H2072,H2072-G2072)*AZ2072-AX2072),(IF(F2072="Short",G2072-J2072,J2072-G2072)*AZ2072-AX2072)),"")))</f>
        <v/>
      </c>
      <c r="AP2072" s="359" t="str">
        <f>IF(Overview!$K$17='Internal Calcs'!$P$22,"",IF(Overview!$K$17='Internal Calcs'!$P$23,IF(AM2072="","",AM2072),IF(ISNUMBER(A2072),IF(AM2072="",(IF(F2072="Short",G2072-H2072,H2072-G2072)*AZ2072-AX2072),(IF(F2072="Short",G2072-L2072,L2072-G2072)*AZ2072-AX2072)),"")))</f>
        <v/>
      </c>
      <c r="AQ2072" s="188" t="str">
        <f t="shared" si="727"/>
        <v/>
      </c>
      <c r="AR2072" s="188" t="str">
        <f t="shared" si="728"/>
        <v/>
      </c>
      <c r="AS2072" s="188" t="str">
        <f t="shared" si="729"/>
        <v/>
      </c>
      <c r="AT2072" s="188" t="str">
        <f>IF(ISNUMBER(A2072),MAX($AS$2:AS2072)-AS2072,"")</f>
        <v/>
      </c>
      <c r="AU2072" s="189" t="str">
        <f t="shared" si="730"/>
        <v/>
      </c>
      <c r="AV2072" s="190" t="str">
        <f t="shared" si="731"/>
        <v/>
      </c>
      <c r="AW2072" s="190" t="str">
        <f t="shared" si="732"/>
        <v/>
      </c>
      <c r="AX2072" s="191" t="str">
        <f ca="1">IF(ISNUMBER($A2072),INDIRECT(CONCATENATE("'Instrument List'!B",(MATCH(E2072,'Instrument List'!A:A,0))-0)),"")</f>
        <v/>
      </c>
      <c r="AY2072" s="191" t="str">
        <f ca="1">IF(ISNUMBER($A2072),INDIRECT(CONCATENATE("'Instrument List'!D",(MATCH(E2072,'Instrument List'!A:A,0))-0)),"")</f>
        <v/>
      </c>
      <c r="AZ2072" s="191" t="str">
        <f ca="1">IF(ISNUMBER($A2072),INDIRECT(CONCATENATE("'Instrument List'!C",(MATCH(E2072,'Instrument List'!A:A,0))-0)),"")</f>
        <v/>
      </c>
      <c r="BA2072" s="192" t="str">
        <f ca="1">IF(ISNUMBER(A2072),INDIRECT(CONCATENATE("'Instrument List'!E",(MATCH(E2072,'Instrument List'!A:A,0))-0)),"")</f>
        <v/>
      </c>
      <c r="BB2072" s="193" t="str">
        <f t="shared" si="733"/>
        <v/>
      </c>
      <c r="BC2072" s="193" t="str">
        <f t="shared" si="734"/>
        <v/>
      </c>
      <c r="BD2072" s="193" t="str">
        <f ca="1">IF(ISNUMBER(A2072),INDIRECT(CONCATENATE("'Instrument List'!F",(MATCH(E2072,'Instrument List'!A:A,0))-0)),"")</f>
        <v/>
      </c>
    </row>
    <row r="2073" spans="1:56">
      <c r="A2073" s="220" t="str">
        <f t="shared" si="714"/>
        <v/>
      </c>
      <c r="B2073" s="221"/>
      <c r="C2073" s="222"/>
      <c r="D2073" s="169"/>
      <c r="E2073" s="169"/>
      <c r="F2073" s="169"/>
      <c r="G2073" s="202"/>
      <c r="H2073" s="217"/>
      <c r="I2073" s="212"/>
      <c r="J2073" s="206"/>
      <c r="K2073" s="212"/>
      <c r="L2073" s="206"/>
      <c r="M2073" s="212"/>
      <c r="N2073" s="206"/>
      <c r="O2073" s="170" t="str">
        <f t="shared" si="715"/>
        <v/>
      </c>
      <c r="P2073" s="171"/>
      <c r="Q2073" s="171"/>
      <c r="R2073" s="171"/>
      <c r="S2073" s="172" t="str">
        <f t="shared" si="716"/>
        <v/>
      </c>
      <c r="T2073" s="172" t="str">
        <f t="shared" si="717"/>
        <v/>
      </c>
      <c r="U2073" s="171"/>
      <c r="V2073" s="171"/>
      <c r="W2073" s="173" t="str">
        <f t="shared" si="718"/>
        <v/>
      </c>
      <c r="X2073" s="173" t="str">
        <f t="shared" si="719"/>
        <v/>
      </c>
      <c r="Y2073" s="173" t="str">
        <f t="shared" si="720"/>
        <v/>
      </c>
      <c r="Z2073" s="171"/>
      <c r="AA2073" s="171"/>
      <c r="AB2073" s="171"/>
      <c r="AC2073" s="172" t="str">
        <f t="shared" si="721"/>
        <v/>
      </c>
      <c r="AD2073" s="172" t="str">
        <f t="shared" si="722"/>
        <v/>
      </c>
      <c r="AE2073" s="174"/>
      <c r="AF2073" s="175" t="str">
        <f t="shared" si="723"/>
        <v/>
      </c>
      <c r="AG2073" s="169"/>
      <c r="AH2073" s="171"/>
      <c r="AI2073" s="171"/>
      <c r="AJ2073" s="169"/>
      <c r="AK2073" s="176" t="str">
        <f t="shared" si="724"/>
        <v/>
      </c>
      <c r="AL2073" s="176" t="str">
        <f t="shared" si="725"/>
        <v/>
      </c>
      <c r="AM2073" s="176" t="str">
        <f t="shared" si="726"/>
        <v/>
      </c>
      <c r="AN2073" s="359" t="str">
        <f>IF(Overview!$K$17='Internal Calcs'!$P$22,IF(AK2073="","",AK2073),IF(Overview!$K$17='Internal Calcs'!$P$23,IF(AK2073="","",AK2073),IF(ISNUMBER(A2073),(IF(F2073="Short",G2073-H2073,H2073-G2073)*AZ2073-AX2073),"")))</f>
        <v/>
      </c>
      <c r="AO2073" s="401" t="str">
        <f>IF(Overview!$K$17='Internal Calcs'!$P$22,IF(AL2073="","",AL2073),IF(Overview!$K$17='Internal Calcs'!$P$23,IF(AL2073="","",AL2073),IF(ISNUMBER(A2073),IF(AL2073="",(IF(F2073="Short",G2073-H2073,H2073-G2073)*AZ2073-AX2073),(IF(F2073="Short",G2073-J2073,J2073-G2073)*AZ2073-AX2073)),"")))</f>
        <v/>
      </c>
      <c r="AP2073" s="359" t="str">
        <f>IF(Overview!$K$17='Internal Calcs'!$P$22,"",IF(Overview!$K$17='Internal Calcs'!$P$23,IF(AM2073="","",AM2073),IF(ISNUMBER(A2073),IF(AM2073="",(IF(F2073="Short",G2073-H2073,H2073-G2073)*AZ2073-AX2073),(IF(F2073="Short",G2073-L2073,L2073-G2073)*AZ2073-AX2073)),"")))</f>
        <v/>
      </c>
      <c r="AQ2073" s="176" t="str">
        <f t="shared" si="727"/>
        <v/>
      </c>
      <c r="AR2073" s="176" t="str">
        <f t="shared" si="728"/>
        <v/>
      </c>
      <c r="AS2073" s="176" t="str">
        <f t="shared" si="729"/>
        <v/>
      </c>
      <c r="AT2073" s="176" t="str">
        <f>IF(ISNUMBER(A2073),MAX($AS$2:AS2073)-AS2073,"")</f>
        <v/>
      </c>
      <c r="AU2073" s="177" t="str">
        <f t="shared" si="730"/>
        <v/>
      </c>
      <c r="AV2073" s="178" t="str">
        <f t="shared" si="731"/>
        <v/>
      </c>
      <c r="AW2073" s="178" t="str">
        <f t="shared" si="732"/>
        <v/>
      </c>
      <c r="AX2073" s="179" t="str">
        <f ca="1">IF(ISNUMBER($A2073),INDIRECT(CONCATENATE("'Instrument List'!B",(MATCH(E2073,'Instrument List'!A:A,0))-0)),"")</f>
        <v/>
      </c>
      <c r="AY2073" s="179" t="str">
        <f ca="1">IF(ISNUMBER($A2073),INDIRECT(CONCATENATE("'Instrument List'!D",(MATCH(E2073,'Instrument List'!A:A,0))-0)),"")</f>
        <v/>
      </c>
      <c r="AZ2073" s="179" t="str">
        <f ca="1">IF(ISNUMBER($A2073),INDIRECT(CONCATENATE("'Instrument List'!C",(MATCH(E2073,'Instrument List'!A:A,0))-0)),"")</f>
        <v/>
      </c>
      <c r="BA2073" s="180" t="str">
        <f ca="1">IF(ISNUMBER(A2073),INDIRECT(CONCATENATE("'Instrument List'!E",(MATCH(E2073,'Instrument List'!A:A,0))-0)),"")</f>
        <v/>
      </c>
      <c r="BB2073" s="181" t="str">
        <f t="shared" si="733"/>
        <v/>
      </c>
      <c r="BC2073" s="181" t="str">
        <f t="shared" si="734"/>
        <v/>
      </c>
      <c r="BD2073" s="181" t="str">
        <f ca="1">IF(ISNUMBER(A2073),INDIRECT(CONCATENATE("'Instrument List'!F",(MATCH(E2073,'Instrument List'!A:A,0))-0)),"")</f>
        <v/>
      </c>
    </row>
    <row r="2074" spans="1:56">
      <c r="A2074" s="223" t="str">
        <f t="shared" si="714"/>
        <v/>
      </c>
      <c r="B2074" s="224"/>
      <c r="C2074" s="225"/>
      <c r="D2074" s="182"/>
      <c r="E2074" s="182"/>
      <c r="F2074" s="182"/>
      <c r="G2074" s="203"/>
      <c r="H2074" s="218"/>
      <c r="I2074" s="213"/>
      <c r="J2074" s="207"/>
      <c r="K2074" s="213"/>
      <c r="L2074" s="207"/>
      <c r="M2074" s="213"/>
      <c r="N2074" s="207"/>
      <c r="O2074" s="183" t="str">
        <f t="shared" si="715"/>
        <v/>
      </c>
      <c r="P2074" s="184"/>
      <c r="Q2074" s="184"/>
      <c r="R2074" s="275"/>
      <c r="S2074" s="185" t="str">
        <f t="shared" si="716"/>
        <v/>
      </c>
      <c r="T2074" s="185" t="str">
        <f t="shared" si="717"/>
        <v/>
      </c>
      <c r="U2074" s="275"/>
      <c r="V2074" s="275"/>
      <c r="W2074" s="276" t="str">
        <f t="shared" si="718"/>
        <v/>
      </c>
      <c r="X2074" s="276" t="str">
        <f t="shared" si="719"/>
        <v/>
      </c>
      <c r="Y2074" s="276" t="str">
        <f t="shared" si="720"/>
        <v/>
      </c>
      <c r="Z2074" s="275"/>
      <c r="AA2074" s="184"/>
      <c r="AB2074" s="184"/>
      <c r="AC2074" s="185" t="str">
        <f t="shared" si="721"/>
        <v/>
      </c>
      <c r="AD2074" s="185" t="str">
        <f t="shared" si="722"/>
        <v/>
      </c>
      <c r="AE2074" s="186"/>
      <c r="AF2074" s="187" t="str">
        <f t="shared" si="723"/>
        <v/>
      </c>
      <c r="AG2074" s="182"/>
      <c r="AH2074" s="184"/>
      <c r="AI2074" s="184"/>
      <c r="AJ2074" s="182"/>
      <c r="AK2074" s="188" t="str">
        <f t="shared" si="724"/>
        <v/>
      </c>
      <c r="AL2074" s="188" t="str">
        <f t="shared" si="725"/>
        <v/>
      </c>
      <c r="AM2074" s="188" t="str">
        <f t="shared" si="726"/>
        <v/>
      </c>
      <c r="AN2074" s="359" t="str">
        <f>IF(Overview!$K$17='Internal Calcs'!$P$22,IF(AK2074="","",AK2074),IF(Overview!$K$17='Internal Calcs'!$P$23,IF(AK2074="","",AK2074),IF(ISNUMBER(A2074),(IF(F2074="Short",G2074-H2074,H2074-G2074)*AZ2074-AX2074),"")))</f>
        <v/>
      </c>
      <c r="AO2074" s="401" t="str">
        <f>IF(Overview!$K$17='Internal Calcs'!$P$22,IF(AL2074="","",AL2074),IF(Overview!$K$17='Internal Calcs'!$P$23,IF(AL2074="","",AL2074),IF(ISNUMBER(A2074),IF(AL2074="",(IF(F2074="Short",G2074-H2074,H2074-G2074)*AZ2074-AX2074),(IF(F2074="Short",G2074-J2074,J2074-G2074)*AZ2074-AX2074)),"")))</f>
        <v/>
      </c>
      <c r="AP2074" s="359" t="str">
        <f>IF(Overview!$K$17='Internal Calcs'!$P$22,"",IF(Overview!$K$17='Internal Calcs'!$P$23,IF(AM2074="","",AM2074),IF(ISNUMBER(A2074),IF(AM2074="",(IF(F2074="Short",G2074-H2074,H2074-G2074)*AZ2074-AX2074),(IF(F2074="Short",G2074-L2074,L2074-G2074)*AZ2074-AX2074)),"")))</f>
        <v/>
      </c>
      <c r="AQ2074" s="188" t="str">
        <f t="shared" si="727"/>
        <v/>
      </c>
      <c r="AR2074" s="188" t="str">
        <f t="shared" si="728"/>
        <v/>
      </c>
      <c r="AS2074" s="188" t="str">
        <f t="shared" si="729"/>
        <v/>
      </c>
      <c r="AT2074" s="188" t="str">
        <f>IF(ISNUMBER(A2074),MAX($AS$2:AS2074)-AS2074,"")</f>
        <v/>
      </c>
      <c r="AU2074" s="189" t="str">
        <f t="shared" si="730"/>
        <v/>
      </c>
      <c r="AV2074" s="190" t="str">
        <f t="shared" si="731"/>
        <v/>
      </c>
      <c r="AW2074" s="190" t="str">
        <f t="shared" si="732"/>
        <v/>
      </c>
      <c r="AX2074" s="191" t="str">
        <f ca="1">IF(ISNUMBER($A2074),INDIRECT(CONCATENATE("'Instrument List'!B",(MATCH(E2074,'Instrument List'!A:A,0))-0)),"")</f>
        <v/>
      </c>
      <c r="AY2074" s="191" t="str">
        <f ca="1">IF(ISNUMBER($A2074),INDIRECT(CONCATENATE("'Instrument List'!D",(MATCH(E2074,'Instrument List'!A:A,0))-0)),"")</f>
        <v/>
      </c>
      <c r="AZ2074" s="191" t="str">
        <f ca="1">IF(ISNUMBER($A2074),INDIRECT(CONCATENATE("'Instrument List'!C",(MATCH(E2074,'Instrument List'!A:A,0))-0)),"")</f>
        <v/>
      </c>
      <c r="BA2074" s="192" t="str">
        <f ca="1">IF(ISNUMBER(A2074),INDIRECT(CONCATENATE("'Instrument List'!E",(MATCH(E2074,'Instrument List'!A:A,0))-0)),"")</f>
        <v/>
      </c>
      <c r="BB2074" s="193" t="str">
        <f t="shared" si="733"/>
        <v/>
      </c>
      <c r="BC2074" s="193" t="str">
        <f t="shared" si="734"/>
        <v/>
      </c>
      <c r="BD2074" s="193" t="str">
        <f ca="1">IF(ISNUMBER(A2074),INDIRECT(CONCATENATE("'Instrument List'!F",(MATCH(E2074,'Instrument List'!A:A,0))-0)),"")</f>
        <v/>
      </c>
    </row>
    <row r="2075" spans="1:56">
      <c r="A2075" s="220" t="str">
        <f t="shared" si="714"/>
        <v/>
      </c>
      <c r="B2075" s="221"/>
      <c r="C2075" s="222"/>
      <c r="D2075" s="169"/>
      <c r="E2075" s="169"/>
      <c r="F2075" s="169"/>
      <c r="G2075" s="202"/>
      <c r="H2075" s="217"/>
      <c r="I2075" s="212"/>
      <c r="J2075" s="206"/>
      <c r="K2075" s="212"/>
      <c r="L2075" s="206"/>
      <c r="M2075" s="212"/>
      <c r="N2075" s="206"/>
      <c r="O2075" s="170" t="str">
        <f t="shared" si="715"/>
        <v/>
      </c>
      <c r="P2075" s="171"/>
      <c r="Q2075" s="171"/>
      <c r="R2075" s="171"/>
      <c r="S2075" s="172" t="str">
        <f t="shared" si="716"/>
        <v/>
      </c>
      <c r="T2075" s="172" t="str">
        <f t="shared" si="717"/>
        <v/>
      </c>
      <c r="U2075" s="171"/>
      <c r="V2075" s="171"/>
      <c r="W2075" s="173" t="str">
        <f t="shared" si="718"/>
        <v/>
      </c>
      <c r="X2075" s="173" t="str">
        <f t="shared" si="719"/>
        <v/>
      </c>
      <c r="Y2075" s="173" t="str">
        <f t="shared" si="720"/>
        <v/>
      </c>
      <c r="Z2075" s="171"/>
      <c r="AA2075" s="171"/>
      <c r="AB2075" s="171"/>
      <c r="AC2075" s="172" t="str">
        <f t="shared" si="721"/>
        <v/>
      </c>
      <c r="AD2075" s="172" t="str">
        <f t="shared" si="722"/>
        <v/>
      </c>
      <c r="AE2075" s="174"/>
      <c r="AF2075" s="175" t="str">
        <f t="shared" si="723"/>
        <v/>
      </c>
      <c r="AG2075" s="169"/>
      <c r="AH2075" s="171"/>
      <c r="AI2075" s="171"/>
      <c r="AJ2075" s="169"/>
      <c r="AK2075" s="176" t="str">
        <f t="shared" si="724"/>
        <v/>
      </c>
      <c r="AL2075" s="176" t="str">
        <f t="shared" si="725"/>
        <v/>
      </c>
      <c r="AM2075" s="176" t="str">
        <f t="shared" si="726"/>
        <v/>
      </c>
      <c r="AN2075" s="359" t="str">
        <f>IF(Overview!$K$17='Internal Calcs'!$P$22,IF(AK2075="","",AK2075),IF(Overview!$K$17='Internal Calcs'!$P$23,IF(AK2075="","",AK2075),IF(ISNUMBER(A2075),(IF(F2075="Short",G2075-H2075,H2075-G2075)*AZ2075-AX2075),"")))</f>
        <v/>
      </c>
      <c r="AO2075" s="401" t="str">
        <f>IF(Overview!$K$17='Internal Calcs'!$P$22,IF(AL2075="","",AL2075),IF(Overview!$K$17='Internal Calcs'!$P$23,IF(AL2075="","",AL2075),IF(ISNUMBER(A2075),IF(AL2075="",(IF(F2075="Short",G2075-H2075,H2075-G2075)*AZ2075-AX2075),(IF(F2075="Short",G2075-J2075,J2075-G2075)*AZ2075-AX2075)),"")))</f>
        <v/>
      </c>
      <c r="AP2075" s="359" t="str">
        <f>IF(Overview!$K$17='Internal Calcs'!$P$22,"",IF(Overview!$K$17='Internal Calcs'!$P$23,IF(AM2075="","",AM2075),IF(ISNUMBER(A2075),IF(AM2075="",(IF(F2075="Short",G2075-H2075,H2075-G2075)*AZ2075-AX2075),(IF(F2075="Short",G2075-L2075,L2075-G2075)*AZ2075-AX2075)),"")))</f>
        <v/>
      </c>
      <c r="AQ2075" s="176" t="str">
        <f t="shared" si="727"/>
        <v/>
      </c>
      <c r="AR2075" s="176" t="str">
        <f t="shared" si="728"/>
        <v/>
      </c>
      <c r="AS2075" s="176" t="str">
        <f t="shared" si="729"/>
        <v/>
      </c>
      <c r="AT2075" s="176" t="str">
        <f>IF(ISNUMBER(A2075),MAX($AS$2:AS2075)-AS2075,"")</f>
        <v/>
      </c>
      <c r="AU2075" s="177" t="str">
        <f t="shared" si="730"/>
        <v/>
      </c>
      <c r="AV2075" s="178" t="str">
        <f t="shared" si="731"/>
        <v/>
      </c>
      <c r="AW2075" s="178" t="str">
        <f t="shared" si="732"/>
        <v/>
      </c>
      <c r="AX2075" s="179" t="str">
        <f ca="1">IF(ISNUMBER($A2075),INDIRECT(CONCATENATE("'Instrument List'!B",(MATCH(E2075,'Instrument List'!A:A,0))-0)),"")</f>
        <v/>
      </c>
      <c r="AY2075" s="179" t="str">
        <f ca="1">IF(ISNUMBER($A2075),INDIRECT(CONCATENATE("'Instrument List'!D",(MATCH(E2075,'Instrument List'!A:A,0))-0)),"")</f>
        <v/>
      </c>
      <c r="AZ2075" s="179" t="str">
        <f ca="1">IF(ISNUMBER($A2075),INDIRECT(CONCATENATE("'Instrument List'!C",(MATCH(E2075,'Instrument List'!A:A,0))-0)),"")</f>
        <v/>
      </c>
      <c r="BA2075" s="180" t="str">
        <f ca="1">IF(ISNUMBER(A2075),INDIRECT(CONCATENATE("'Instrument List'!E",(MATCH(E2075,'Instrument List'!A:A,0))-0)),"")</f>
        <v/>
      </c>
      <c r="BB2075" s="181" t="str">
        <f t="shared" si="733"/>
        <v/>
      </c>
      <c r="BC2075" s="181" t="str">
        <f t="shared" si="734"/>
        <v/>
      </c>
      <c r="BD2075" s="181" t="str">
        <f ca="1">IF(ISNUMBER(A2075),INDIRECT(CONCATENATE("'Instrument List'!F",(MATCH(E2075,'Instrument List'!A:A,0))-0)),"")</f>
        <v/>
      </c>
    </row>
    <row r="2076" spans="1:56">
      <c r="A2076" s="223" t="str">
        <f t="shared" si="714"/>
        <v/>
      </c>
      <c r="B2076" s="224"/>
      <c r="C2076" s="225"/>
      <c r="D2076" s="182"/>
      <c r="E2076" s="182"/>
      <c r="F2076" s="182"/>
      <c r="G2076" s="203"/>
      <c r="H2076" s="218"/>
      <c r="I2076" s="213"/>
      <c r="J2076" s="207"/>
      <c r="K2076" s="213"/>
      <c r="L2076" s="207"/>
      <c r="M2076" s="213"/>
      <c r="N2076" s="207"/>
      <c r="O2076" s="183" t="str">
        <f t="shared" si="715"/>
        <v/>
      </c>
      <c r="P2076" s="184"/>
      <c r="Q2076" s="184"/>
      <c r="R2076" s="275"/>
      <c r="S2076" s="185" t="str">
        <f t="shared" si="716"/>
        <v/>
      </c>
      <c r="T2076" s="185" t="str">
        <f t="shared" si="717"/>
        <v/>
      </c>
      <c r="U2076" s="275"/>
      <c r="V2076" s="275"/>
      <c r="W2076" s="276" t="str">
        <f t="shared" si="718"/>
        <v/>
      </c>
      <c r="X2076" s="276" t="str">
        <f t="shared" si="719"/>
        <v/>
      </c>
      <c r="Y2076" s="276" t="str">
        <f t="shared" si="720"/>
        <v/>
      </c>
      <c r="Z2076" s="275"/>
      <c r="AA2076" s="184"/>
      <c r="AB2076" s="184"/>
      <c r="AC2076" s="185" t="str">
        <f t="shared" si="721"/>
        <v/>
      </c>
      <c r="AD2076" s="185" t="str">
        <f t="shared" si="722"/>
        <v/>
      </c>
      <c r="AE2076" s="186"/>
      <c r="AF2076" s="187" t="str">
        <f t="shared" si="723"/>
        <v/>
      </c>
      <c r="AG2076" s="182"/>
      <c r="AH2076" s="184"/>
      <c r="AI2076" s="184"/>
      <c r="AJ2076" s="182"/>
      <c r="AK2076" s="188" t="str">
        <f t="shared" si="724"/>
        <v/>
      </c>
      <c r="AL2076" s="188" t="str">
        <f t="shared" si="725"/>
        <v/>
      </c>
      <c r="AM2076" s="188" t="str">
        <f t="shared" si="726"/>
        <v/>
      </c>
      <c r="AN2076" s="359" t="str">
        <f>IF(Overview!$K$17='Internal Calcs'!$P$22,IF(AK2076="","",AK2076),IF(Overview!$K$17='Internal Calcs'!$P$23,IF(AK2076="","",AK2076),IF(ISNUMBER(A2076),(IF(F2076="Short",G2076-H2076,H2076-G2076)*AZ2076-AX2076),"")))</f>
        <v/>
      </c>
      <c r="AO2076" s="401" t="str">
        <f>IF(Overview!$K$17='Internal Calcs'!$P$22,IF(AL2076="","",AL2076),IF(Overview!$K$17='Internal Calcs'!$P$23,IF(AL2076="","",AL2076),IF(ISNUMBER(A2076),IF(AL2076="",(IF(F2076="Short",G2076-H2076,H2076-G2076)*AZ2076-AX2076),(IF(F2076="Short",G2076-J2076,J2076-G2076)*AZ2076-AX2076)),"")))</f>
        <v/>
      </c>
      <c r="AP2076" s="359" t="str">
        <f>IF(Overview!$K$17='Internal Calcs'!$P$22,"",IF(Overview!$K$17='Internal Calcs'!$P$23,IF(AM2076="","",AM2076),IF(ISNUMBER(A2076),IF(AM2076="",(IF(F2076="Short",G2076-H2076,H2076-G2076)*AZ2076-AX2076),(IF(F2076="Short",G2076-L2076,L2076-G2076)*AZ2076-AX2076)),"")))</f>
        <v/>
      </c>
      <c r="AQ2076" s="188" t="str">
        <f t="shared" si="727"/>
        <v/>
      </c>
      <c r="AR2076" s="188" t="str">
        <f t="shared" si="728"/>
        <v/>
      </c>
      <c r="AS2076" s="188" t="str">
        <f t="shared" si="729"/>
        <v/>
      </c>
      <c r="AT2076" s="188" t="str">
        <f>IF(ISNUMBER(A2076),MAX($AS$2:AS2076)-AS2076,"")</f>
        <v/>
      </c>
      <c r="AU2076" s="189" t="str">
        <f t="shared" si="730"/>
        <v/>
      </c>
      <c r="AV2076" s="190" t="str">
        <f t="shared" si="731"/>
        <v/>
      </c>
      <c r="AW2076" s="190" t="str">
        <f t="shared" si="732"/>
        <v/>
      </c>
      <c r="AX2076" s="191" t="str">
        <f ca="1">IF(ISNUMBER($A2076),INDIRECT(CONCATENATE("'Instrument List'!B",(MATCH(E2076,'Instrument List'!A:A,0))-0)),"")</f>
        <v/>
      </c>
      <c r="AY2076" s="191" t="str">
        <f ca="1">IF(ISNUMBER($A2076),INDIRECT(CONCATENATE("'Instrument List'!D",(MATCH(E2076,'Instrument List'!A:A,0))-0)),"")</f>
        <v/>
      </c>
      <c r="AZ2076" s="191" t="str">
        <f ca="1">IF(ISNUMBER($A2076),INDIRECT(CONCATENATE("'Instrument List'!C",(MATCH(E2076,'Instrument List'!A:A,0))-0)),"")</f>
        <v/>
      </c>
      <c r="BA2076" s="192" t="str">
        <f ca="1">IF(ISNUMBER(A2076),INDIRECT(CONCATENATE("'Instrument List'!E",(MATCH(E2076,'Instrument List'!A:A,0))-0)),"")</f>
        <v/>
      </c>
      <c r="BB2076" s="193" t="str">
        <f t="shared" si="733"/>
        <v/>
      </c>
      <c r="BC2076" s="193" t="str">
        <f t="shared" si="734"/>
        <v/>
      </c>
      <c r="BD2076" s="193" t="str">
        <f ca="1">IF(ISNUMBER(A2076),INDIRECT(CONCATENATE("'Instrument List'!F",(MATCH(E2076,'Instrument List'!A:A,0))-0)),"")</f>
        <v/>
      </c>
    </row>
    <row r="2077" spans="1:56">
      <c r="A2077" s="220" t="str">
        <f t="shared" si="714"/>
        <v/>
      </c>
      <c r="B2077" s="221"/>
      <c r="C2077" s="222"/>
      <c r="D2077" s="169"/>
      <c r="E2077" s="169"/>
      <c r="F2077" s="169"/>
      <c r="G2077" s="202"/>
      <c r="H2077" s="217"/>
      <c r="I2077" s="212"/>
      <c r="J2077" s="206"/>
      <c r="K2077" s="212"/>
      <c r="L2077" s="206"/>
      <c r="M2077" s="212"/>
      <c r="N2077" s="206"/>
      <c r="O2077" s="170" t="str">
        <f t="shared" si="715"/>
        <v/>
      </c>
      <c r="P2077" s="171"/>
      <c r="Q2077" s="171"/>
      <c r="R2077" s="171"/>
      <c r="S2077" s="172" t="str">
        <f t="shared" si="716"/>
        <v/>
      </c>
      <c r="T2077" s="172" t="str">
        <f t="shared" si="717"/>
        <v/>
      </c>
      <c r="U2077" s="171"/>
      <c r="V2077" s="171"/>
      <c r="W2077" s="173" t="str">
        <f t="shared" si="718"/>
        <v/>
      </c>
      <c r="X2077" s="173" t="str">
        <f t="shared" si="719"/>
        <v/>
      </c>
      <c r="Y2077" s="173" t="str">
        <f t="shared" si="720"/>
        <v/>
      </c>
      <c r="Z2077" s="171"/>
      <c r="AA2077" s="171"/>
      <c r="AB2077" s="171"/>
      <c r="AC2077" s="172" t="str">
        <f t="shared" si="721"/>
        <v/>
      </c>
      <c r="AD2077" s="172" t="str">
        <f t="shared" si="722"/>
        <v/>
      </c>
      <c r="AE2077" s="174"/>
      <c r="AF2077" s="175" t="str">
        <f t="shared" si="723"/>
        <v/>
      </c>
      <c r="AG2077" s="169"/>
      <c r="AH2077" s="171"/>
      <c r="AI2077" s="171"/>
      <c r="AJ2077" s="169"/>
      <c r="AK2077" s="176" t="str">
        <f t="shared" si="724"/>
        <v/>
      </c>
      <c r="AL2077" s="176" t="str">
        <f t="shared" si="725"/>
        <v/>
      </c>
      <c r="AM2077" s="176" t="str">
        <f t="shared" si="726"/>
        <v/>
      </c>
      <c r="AN2077" s="359" t="str">
        <f>IF(Overview!$K$17='Internal Calcs'!$P$22,IF(AK2077="","",AK2077),IF(Overview!$K$17='Internal Calcs'!$P$23,IF(AK2077="","",AK2077),IF(ISNUMBER(A2077),(IF(F2077="Short",G2077-H2077,H2077-G2077)*AZ2077-AX2077),"")))</f>
        <v/>
      </c>
      <c r="AO2077" s="401" t="str">
        <f>IF(Overview!$K$17='Internal Calcs'!$P$22,IF(AL2077="","",AL2077),IF(Overview!$K$17='Internal Calcs'!$P$23,IF(AL2077="","",AL2077),IF(ISNUMBER(A2077),IF(AL2077="",(IF(F2077="Short",G2077-H2077,H2077-G2077)*AZ2077-AX2077),(IF(F2077="Short",G2077-J2077,J2077-G2077)*AZ2077-AX2077)),"")))</f>
        <v/>
      </c>
      <c r="AP2077" s="359" t="str">
        <f>IF(Overview!$K$17='Internal Calcs'!$P$22,"",IF(Overview!$K$17='Internal Calcs'!$P$23,IF(AM2077="","",AM2077),IF(ISNUMBER(A2077),IF(AM2077="",(IF(F2077="Short",G2077-H2077,H2077-G2077)*AZ2077-AX2077),(IF(F2077="Short",G2077-L2077,L2077-G2077)*AZ2077-AX2077)),"")))</f>
        <v/>
      </c>
      <c r="AQ2077" s="176" t="str">
        <f t="shared" si="727"/>
        <v/>
      </c>
      <c r="AR2077" s="176" t="str">
        <f t="shared" si="728"/>
        <v/>
      </c>
      <c r="AS2077" s="176" t="str">
        <f t="shared" si="729"/>
        <v/>
      </c>
      <c r="AT2077" s="176" t="str">
        <f>IF(ISNUMBER(A2077),MAX($AS$2:AS2077)-AS2077,"")</f>
        <v/>
      </c>
      <c r="AU2077" s="177" t="str">
        <f t="shared" si="730"/>
        <v/>
      </c>
      <c r="AV2077" s="178" t="str">
        <f t="shared" si="731"/>
        <v/>
      </c>
      <c r="AW2077" s="178" t="str">
        <f t="shared" si="732"/>
        <v/>
      </c>
      <c r="AX2077" s="179" t="str">
        <f ca="1">IF(ISNUMBER($A2077),INDIRECT(CONCATENATE("'Instrument List'!B",(MATCH(E2077,'Instrument List'!A:A,0))-0)),"")</f>
        <v/>
      </c>
      <c r="AY2077" s="179" t="str">
        <f ca="1">IF(ISNUMBER($A2077),INDIRECT(CONCATENATE("'Instrument List'!D",(MATCH(E2077,'Instrument List'!A:A,0))-0)),"")</f>
        <v/>
      </c>
      <c r="AZ2077" s="179" t="str">
        <f ca="1">IF(ISNUMBER($A2077),INDIRECT(CONCATENATE("'Instrument List'!C",(MATCH(E2077,'Instrument List'!A:A,0))-0)),"")</f>
        <v/>
      </c>
      <c r="BA2077" s="180" t="str">
        <f ca="1">IF(ISNUMBER(A2077),INDIRECT(CONCATENATE("'Instrument List'!E",(MATCH(E2077,'Instrument List'!A:A,0))-0)),"")</f>
        <v/>
      </c>
      <c r="BB2077" s="181" t="str">
        <f t="shared" si="733"/>
        <v/>
      </c>
      <c r="BC2077" s="181" t="str">
        <f t="shared" si="734"/>
        <v/>
      </c>
      <c r="BD2077" s="181" t="str">
        <f ca="1">IF(ISNUMBER(A2077),INDIRECT(CONCATENATE("'Instrument List'!F",(MATCH(E2077,'Instrument List'!A:A,0))-0)),"")</f>
        <v/>
      </c>
    </row>
    <row r="2078" spans="1:56">
      <c r="A2078" s="223" t="str">
        <f t="shared" si="714"/>
        <v/>
      </c>
      <c r="B2078" s="224"/>
      <c r="C2078" s="225"/>
      <c r="D2078" s="182"/>
      <c r="E2078" s="182"/>
      <c r="F2078" s="182"/>
      <c r="G2078" s="203"/>
      <c r="H2078" s="218"/>
      <c r="I2078" s="213"/>
      <c r="J2078" s="207"/>
      <c r="K2078" s="213"/>
      <c r="L2078" s="207"/>
      <c r="M2078" s="213"/>
      <c r="N2078" s="207"/>
      <c r="O2078" s="183" t="str">
        <f t="shared" si="715"/>
        <v/>
      </c>
      <c r="P2078" s="184"/>
      <c r="Q2078" s="184"/>
      <c r="R2078" s="275"/>
      <c r="S2078" s="185" t="str">
        <f t="shared" si="716"/>
        <v/>
      </c>
      <c r="T2078" s="185" t="str">
        <f t="shared" si="717"/>
        <v/>
      </c>
      <c r="U2078" s="275"/>
      <c r="V2078" s="275"/>
      <c r="W2078" s="276" t="str">
        <f t="shared" si="718"/>
        <v/>
      </c>
      <c r="X2078" s="276" t="str">
        <f t="shared" si="719"/>
        <v/>
      </c>
      <c r="Y2078" s="276" t="str">
        <f t="shared" si="720"/>
        <v/>
      </c>
      <c r="Z2078" s="275"/>
      <c r="AA2078" s="184"/>
      <c r="AB2078" s="184"/>
      <c r="AC2078" s="185" t="str">
        <f t="shared" si="721"/>
        <v/>
      </c>
      <c r="AD2078" s="185" t="str">
        <f t="shared" si="722"/>
        <v/>
      </c>
      <c r="AE2078" s="186"/>
      <c r="AF2078" s="187" t="str">
        <f t="shared" si="723"/>
        <v/>
      </c>
      <c r="AG2078" s="182"/>
      <c r="AH2078" s="184"/>
      <c r="AI2078" s="184"/>
      <c r="AJ2078" s="182"/>
      <c r="AK2078" s="188" t="str">
        <f t="shared" si="724"/>
        <v/>
      </c>
      <c r="AL2078" s="188" t="str">
        <f t="shared" si="725"/>
        <v/>
      </c>
      <c r="AM2078" s="188" t="str">
        <f t="shared" si="726"/>
        <v/>
      </c>
      <c r="AN2078" s="359" t="str">
        <f>IF(Overview!$K$17='Internal Calcs'!$P$22,IF(AK2078="","",AK2078),IF(Overview!$K$17='Internal Calcs'!$P$23,IF(AK2078="","",AK2078),IF(ISNUMBER(A2078),(IF(F2078="Short",G2078-H2078,H2078-G2078)*AZ2078-AX2078),"")))</f>
        <v/>
      </c>
      <c r="AO2078" s="401" t="str">
        <f>IF(Overview!$K$17='Internal Calcs'!$P$22,IF(AL2078="","",AL2078),IF(Overview!$K$17='Internal Calcs'!$P$23,IF(AL2078="","",AL2078),IF(ISNUMBER(A2078),IF(AL2078="",(IF(F2078="Short",G2078-H2078,H2078-G2078)*AZ2078-AX2078),(IF(F2078="Short",G2078-J2078,J2078-G2078)*AZ2078-AX2078)),"")))</f>
        <v/>
      </c>
      <c r="AP2078" s="359" t="str">
        <f>IF(Overview!$K$17='Internal Calcs'!$P$22,"",IF(Overview!$K$17='Internal Calcs'!$P$23,IF(AM2078="","",AM2078),IF(ISNUMBER(A2078),IF(AM2078="",(IF(F2078="Short",G2078-H2078,H2078-G2078)*AZ2078-AX2078),(IF(F2078="Short",G2078-L2078,L2078-G2078)*AZ2078-AX2078)),"")))</f>
        <v/>
      </c>
      <c r="AQ2078" s="188" t="str">
        <f t="shared" si="727"/>
        <v/>
      </c>
      <c r="AR2078" s="188" t="str">
        <f t="shared" si="728"/>
        <v/>
      </c>
      <c r="AS2078" s="188" t="str">
        <f t="shared" si="729"/>
        <v/>
      </c>
      <c r="AT2078" s="188" t="str">
        <f>IF(ISNUMBER(A2078),MAX($AS$2:AS2078)-AS2078,"")</f>
        <v/>
      </c>
      <c r="AU2078" s="189" t="str">
        <f t="shared" si="730"/>
        <v/>
      </c>
      <c r="AV2078" s="190" t="str">
        <f t="shared" si="731"/>
        <v/>
      </c>
      <c r="AW2078" s="190" t="str">
        <f t="shared" si="732"/>
        <v/>
      </c>
      <c r="AX2078" s="191" t="str">
        <f ca="1">IF(ISNUMBER($A2078),INDIRECT(CONCATENATE("'Instrument List'!B",(MATCH(E2078,'Instrument List'!A:A,0))-0)),"")</f>
        <v/>
      </c>
      <c r="AY2078" s="191" t="str">
        <f ca="1">IF(ISNUMBER($A2078),INDIRECT(CONCATENATE("'Instrument List'!D",(MATCH(E2078,'Instrument List'!A:A,0))-0)),"")</f>
        <v/>
      </c>
      <c r="AZ2078" s="191" t="str">
        <f ca="1">IF(ISNUMBER($A2078),INDIRECT(CONCATENATE("'Instrument List'!C",(MATCH(E2078,'Instrument List'!A:A,0))-0)),"")</f>
        <v/>
      </c>
      <c r="BA2078" s="192" t="str">
        <f ca="1">IF(ISNUMBER(A2078),INDIRECT(CONCATENATE("'Instrument List'!E",(MATCH(E2078,'Instrument List'!A:A,0))-0)),"")</f>
        <v/>
      </c>
      <c r="BB2078" s="193" t="str">
        <f t="shared" si="733"/>
        <v/>
      </c>
      <c r="BC2078" s="193" t="str">
        <f t="shared" si="734"/>
        <v/>
      </c>
      <c r="BD2078" s="193" t="str">
        <f ca="1">IF(ISNUMBER(A2078),INDIRECT(CONCATENATE("'Instrument List'!F",(MATCH(E2078,'Instrument List'!A:A,0))-0)),"")</f>
        <v/>
      </c>
    </row>
    <row r="2079" spans="1:56">
      <c r="A2079" s="220" t="str">
        <f t="shared" si="714"/>
        <v/>
      </c>
      <c r="B2079" s="221"/>
      <c r="C2079" s="222"/>
      <c r="D2079" s="169"/>
      <c r="E2079" s="169"/>
      <c r="F2079" s="169"/>
      <c r="G2079" s="202"/>
      <c r="H2079" s="217"/>
      <c r="I2079" s="212"/>
      <c r="J2079" s="206"/>
      <c r="K2079" s="212"/>
      <c r="L2079" s="206"/>
      <c r="M2079" s="212"/>
      <c r="N2079" s="206"/>
      <c r="O2079" s="170" t="str">
        <f t="shared" si="715"/>
        <v/>
      </c>
      <c r="P2079" s="171"/>
      <c r="Q2079" s="171"/>
      <c r="R2079" s="171"/>
      <c r="S2079" s="172" t="str">
        <f t="shared" si="716"/>
        <v/>
      </c>
      <c r="T2079" s="172" t="str">
        <f t="shared" si="717"/>
        <v/>
      </c>
      <c r="U2079" s="171"/>
      <c r="V2079" s="171"/>
      <c r="W2079" s="173" t="str">
        <f t="shared" si="718"/>
        <v/>
      </c>
      <c r="X2079" s="173" t="str">
        <f t="shared" si="719"/>
        <v/>
      </c>
      <c r="Y2079" s="173" t="str">
        <f t="shared" si="720"/>
        <v/>
      </c>
      <c r="Z2079" s="171"/>
      <c r="AA2079" s="171"/>
      <c r="AB2079" s="171"/>
      <c r="AC2079" s="172" t="str">
        <f t="shared" si="721"/>
        <v/>
      </c>
      <c r="AD2079" s="172" t="str">
        <f t="shared" si="722"/>
        <v/>
      </c>
      <c r="AE2079" s="174"/>
      <c r="AF2079" s="175" t="str">
        <f t="shared" si="723"/>
        <v/>
      </c>
      <c r="AG2079" s="169"/>
      <c r="AH2079" s="171"/>
      <c r="AI2079" s="171"/>
      <c r="AJ2079" s="169"/>
      <c r="AK2079" s="176" t="str">
        <f t="shared" si="724"/>
        <v/>
      </c>
      <c r="AL2079" s="176" t="str">
        <f t="shared" si="725"/>
        <v/>
      </c>
      <c r="AM2079" s="176" t="str">
        <f t="shared" si="726"/>
        <v/>
      </c>
      <c r="AN2079" s="359" t="str">
        <f>IF(Overview!$K$17='Internal Calcs'!$P$22,IF(AK2079="","",AK2079),IF(Overview!$K$17='Internal Calcs'!$P$23,IF(AK2079="","",AK2079),IF(ISNUMBER(A2079),(IF(F2079="Short",G2079-H2079,H2079-G2079)*AZ2079-AX2079),"")))</f>
        <v/>
      </c>
      <c r="AO2079" s="401" t="str">
        <f>IF(Overview!$K$17='Internal Calcs'!$P$22,IF(AL2079="","",AL2079),IF(Overview!$K$17='Internal Calcs'!$P$23,IF(AL2079="","",AL2079),IF(ISNUMBER(A2079),IF(AL2079="",(IF(F2079="Short",G2079-H2079,H2079-G2079)*AZ2079-AX2079),(IF(F2079="Short",G2079-J2079,J2079-G2079)*AZ2079-AX2079)),"")))</f>
        <v/>
      </c>
      <c r="AP2079" s="359" t="str">
        <f>IF(Overview!$K$17='Internal Calcs'!$P$22,"",IF(Overview!$K$17='Internal Calcs'!$P$23,IF(AM2079="","",AM2079),IF(ISNUMBER(A2079),IF(AM2079="",(IF(F2079="Short",G2079-H2079,H2079-G2079)*AZ2079-AX2079),(IF(F2079="Short",G2079-L2079,L2079-G2079)*AZ2079-AX2079)),"")))</f>
        <v/>
      </c>
      <c r="AQ2079" s="176" t="str">
        <f t="shared" si="727"/>
        <v/>
      </c>
      <c r="AR2079" s="176" t="str">
        <f t="shared" si="728"/>
        <v/>
      </c>
      <c r="AS2079" s="176" t="str">
        <f t="shared" si="729"/>
        <v/>
      </c>
      <c r="AT2079" s="176" t="str">
        <f>IF(ISNUMBER(A2079),MAX($AS$2:AS2079)-AS2079,"")</f>
        <v/>
      </c>
      <c r="AU2079" s="177" t="str">
        <f t="shared" si="730"/>
        <v/>
      </c>
      <c r="AV2079" s="178" t="str">
        <f t="shared" si="731"/>
        <v/>
      </c>
      <c r="AW2079" s="178" t="str">
        <f t="shared" si="732"/>
        <v/>
      </c>
      <c r="AX2079" s="179" t="str">
        <f ca="1">IF(ISNUMBER($A2079),INDIRECT(CONCATENATE("'Instrument List'!B",(MATCH(E2079,'Instrument List'!A:A,0))-0)),"")</f>
        <v/>
      </c>
      <c r="AY2079" s="179" t="str">
        <f ca="1">IF(ISNUMBER($A2079),INDIRECT(CONCATENATE("'Instrument List'!D",(MATCH(E2079,'Instrument List'!A:A,0))-0)),"")</f>
        <v/>
      </c>
      <c r="AZ2079" s="179" t="str">
        <f ca="1">IF(ISNUMBER($A2079),INDIRECT(CONCATENATE("'Instrument List'!C",(MATCH(E2079,'Instrument List'!A:A,0))-0)),"")</f>
        <v/>
      </c>
      <c r="BA2079" s="180" t="str">
        <f ca="1">IF(ISNUMBER(A2079),INDIRECT(CONCATENATE("'Instrument List'!E",(MATCH(E2079,'Instrument List'!A:A,0))-0)),"")</f>
        <v/>
      </c>
      <c r="BB2079" s="181" t="str">
        <f t="shared" si="733"/>
        <v/>
      </c>
      <c r="BC2079" s="181" t="str">
        <f t="shared" si="734"/>
        <v/>
      </c>
      <c r="BD2079" s="181" t="str">
        <f ca="1">IF(ISNUMBER(A2079),INDIRECT(CONCATENATE("'Instrument List'!F",(MATCH(E2079,'Instrument List'!A:A,0))-0)),"")</f>
        <v/>
      </c>
    </row>
    <row r="2080" spans="1:56">
      <c r="A2080" s="223" t="str">
        <f t="shared" si="714"/>
        <v/>
      </c>
      <c r="B2080" s="224"/>
      <c r="C2080" s="225"/>
      <c r="D2080" s="182"/>
      <c r="E2080" s="182"/>
      <c r="F2080" s="182"/>
      <c r="G2080" s="203"/>
      <c r="H2080" s="218"/>
      <c r="I2080" s="213"/>
      <c r="J2080" s="207"/>
      <c r="K2080" s="213"/>
      <c r="L2080" s="207"/>
      <c r="M2080" s="213"/>
      <c r="N2080" s="207"/>
      <c r="O2080" s="183" t="str">
        <f t="shared" si="715"/>
        <v/>
      </c>
      <c r="P2080" s="184"/>
      <c r="Q2080" s="184"/>
      <c r="R2080" s="275"/>
      <c r="S2080" s="185" t="str">
        <f t="shared" si="716"/>
        <v/>
      </c>
      <c r="T2080" s="185" t="str">
        <f t="shared" si="717"/>
        <v/>
      </c>
      <c r="U2080" s="275"/>
      <c r="V2080" s="275"/>
      <c r="W2080" s="276" t="str">
        <f t="shared" si="718"/>
        <v/>
      </c>
      <c r="X2080" s="276" t="str">
        <f t="shared" si="719"/>
        <v/>
      </c>
      <c r="Y2080" s="276" t="str">
        <f t="shared" si="720"/>
        <v/>
      </c>
      <c r="Z2080" s="275"/>
      <c r="AA2080" s="184"/>
      <c r="AB2080" s="184"/>
      <c r="AC2080" s="185" t="str">
        <f t="shared" si="721"/>
        <v/>
      </c>
      <c r="AD2080" s="185" t="str">
        <f t="shared" si="722"/>
        <v/>
      </c>
      <c r="AE2080" s="186"/>
      <c r="AF2080" s="187" t="str">
        <f t="shared" si="723"/>
        <v/>
      </c>
      <c r="AG2080" s="182"/>
      <c r="AH2080" s="184"/>
      <c r="AI2080" s="184"/>
      <c r="AJ2080" s="182"/>
      <c r="AK2080" s="188" t="str">
        <f t="shared" si="724"/>
        <v/>
      </c>
      <c r="AL2080" s="188" t="str">
        <f t="shared" si="725"/>
        <v/>
      </c>
      <c r="AM2080" s="188" t="str">
        <f t="shared" si="726"/>
        <v/>
      </c>
      <c r="AN2080" s="359" t="str">
        <f>IF(Overview!$K$17='Internal Calcs'!$P$22,IF(AK2080="","",AK2080),IF(Overview!$K$17='Internal Calcs'!$P$23,IF(AK2080="","",AK2080),IF(ISNUMBER(A2080),(IF(F2080="Short",G2080-H2080,H2080-G2080)*AZ2080-AX2080),"")))</f>
        <v/>
      </c>
      <c r="AO2080" s="401" t="str">
        <f>IF(Overview!$K$17='Internal Calcs'!$P$22,IF(AL2080="","",AL2080),IF(Overview!$K$17='Internal Calcs'!$P$23,IF(AL2080="","",AL2080),IF(ISNUMBER(A2080),IF(AL2080="",(IF(F2080="Short",G2080-H2080,H2080-G2080)*AZ2080-AX2080),(IF(F2080="Short",G2080-J2080,J2080-G2080)*AZ2080-AX2080)),"")))</f>
        <v/>
      </c>
      <c r="AP2080" s="359" t="str">
        <f>IF(Overview!$K$17='Internal Calcs'!$P$22,"",IF(Overview!$K$17='Internal Calcs'!$P$23,IF(AM2080="","",AM2080),IF(ISNUMBER(A2080),IF(AM2080="",(IF(F2080="Short",G2080-H2080,H2080-G2080)*AZ2080-AX2080),(IF(F2080="Short",G2080-L2080,L2080-G2080)*AZ2080-AX2080)),"")))</f>
        <v/>
      </c>
      <c r="AQ2080" s="188" t="str">
        <f t="shared" si="727"/>
        <v/>
      </c>
      <c r="AR2080" s="188" t="str">
        <f t="shared" si="728"/>
        <v/>
      </c>
      <c r="AS2080" s="188" t="str">
        <f t="shared" si="729"/>
        <v/>
      </c>
      <c r="AT2080" s="188" t="str">
        <f>IF(ISNUMBER(A2080),MAX($AS$2:AS2080)-AS2080,"")</f>
        <v/>
      </c>
      <c r="AU2080" s="189" t="str">
        <f t="shared" si="730"/>
        <v/>
      </c>
      <c r="AV2080" s="190" t="str">
        <f t="shared" si="731"/>
        <v/>
      </c>
      <c r="AW2080" s="190" t="str">
        <f t="shared" si="732"/>
        <v/>
      </c>
      <c r="AX2080" s="191" t="str">
        <f ca="1">IF(ISNUMBER($A2080),INDIRECT(CONCATENATE("'Instrument List'!B",(MATCH(E2080,'Instrument List'!A:A,0))-0)),"")</f>
        <v/>
      </c>
      <c r="AY2080" s="191" t="str">
        <f ca="1">IF(ISNUMBER($A2080),INDIRECT(CONCATENATE("'Instrument List'!D",(MATCH(E2080,'Instrument List'!A:A,0))-0)),"")</f>
        <v/>
      </c>
      <c r="AZ2080" s="191" t="str">
        <f ca="1">IF(ISNUMBER($A2080),INDIRECT(CONCATENATE("'Instrument List'!C",(MATCH(E2080,'Instrument List'!A:A,0))-0)),"")</f>
        <v/>
      </c>
      <c r="BA2080" s="192" t="str">
        <f ca="1">IF(ISNUMBER(A2080),INDIRECT(CONCATENATE("'Instrument List'!E",(MATCH(E2080,'Instrument List'!A:A,0))-0)),"")</f>
        <v/>
      </c>
      <c r="BB2080" s="193" t="str">
        <f t="shared" si="733"/>
        <v/>
      </c>
      <c r="BC2080" s="193" t="str">
        <f t="shared" si="734"/>
        <v/>
      </c>
      <c r="BD2080" s="193" t="str">
        <f ca="1">IF(ISNUMBER(A2080),INDIRECT(CONCATENATE("'Instrument List'!F",(MATCH(E2080,'Instrument List'!A:A,0))-0)),"")</f>
        <v/>
      </c>
    </row>
    <row r="2081" spans="1:56">
      <c r="A2081" s="220" t="str">
        <f t="shared" si="714"/>
        <v/>
      </c>
      <c r="B2081" s="221"/>
      <c r="C2081" s="222"/>
      <c r="D2081" s="169"/>
      <c r="E2081" s="169"/>
      <c r="F2081" s="169"/>
      <c r="G2081" s="202"/>
      <c r="H2081" s="217"/>
      <c r="I2081" s="212"/>
      <c r="J2081" s="206"/>
      <c r="K2081" s="212"/>
      <c r="L2081" s="206"/>
      <c r="M2081" s="212"/>
      <c r="N2081" s="206"/>
      <c r="O2081" s="170" t="str">
        <f t="shared" si="715"/>
        <v/>
      </c>
      <c r="P2081" s="171"/>
      <c r="Q2081" s="171"/>
      <c r="R2081" s="171"/>
      <c r="S2081" s="172" t="str">
        <f t="shared" si="716"/>
        <v/>
      </c>
      <c r="T2081" s="172" t="str">
        <f t="shared" si="717"/>
        <v/>
      </c>
      <c r="U2081" s="171"/>
      <c r="V2081" s="171"/>
      <c r="W2081" s="173" t="str">
        <f t="shared" si="718"/>
        <v/>
      </c>
      <c r="X2081" s="173" t="str">
        <f t="shared" si="719"/>
        <v/>
      </c>
      <c r="Y2081" s="173" t="str">
        <f t="shared" si="720"/>
        <v/>
      </c>
      <c r="Z2081" s="171"/>
      <c r="AA2081" s="171"/>
      <c r="AB2081" s="171"/>
      <c r="AC2081" s="172" t="str">
        <f t="shared" si="721"/>
        <v/>
      </c>
      <c r="AD2081" s="172" t="str">
        <f t="shared" si="722"/>
        <v/>
      </c>
      <c r="AE2081" s="174"/>
      <c r="AF2081" s="175" t="str">
        <f t="shared" si="723"/>
        <v/>
      </c>
      <c r="AG2081" s="169"/>
      <c r="AH2081" s="171"/>
      <c r="AI2081" s="171"/>
      <c r="AJ2081" s="169"/>
      <c r="AK2081" s="176" t="str">
        <f t="shared" si="724"/>
        <v/>
      </c>
      <c r="AL2081" s="176" t="str">
        <f t="shared" si="725"/>
        <v/>
      </c>
      <c r="AM2081" s="176" t="str">
        <f t="shared" si="726"/>
        <v/>
      </c>
      <c r="AN2081" s="359" t="str">
        <f>IF(Overview!$K$17='Internal Calcs'!$P$22,IF(AK2081="","",AK2081),IF(Overview!$K$17='Internal Calcs'!$P$23,IF(AK2081="","",AK2081),IF(ISNUMBER(A2081),(IF(F2081="Short",G2081-H2081,H2081-G2081)*AZ2081-AX2081),"")))</f>
        <v/>
      </c>
      <c r="AO2081" s="401" t="str">
        <f>IF(Overview!$K$17='Internal Calcs'!$P$22,IF(AL2081="","",AL2081),IF(Overview!$K$17='Internal Calcs'!$P$23,IF(AL2081="","",AL2081),IF(ISNUMBER(A2081),IF(AL2081="",(IF(F2081="Short",G2081-H2081,H2081-G2081)*AZ2081-AX2081),(IF(F2081="Short",G2081-J2081,J2081-G2081)*AZ2081-AX2081)),"")))</f>
        <v/>
      </c>
      <c r="AP2081" s="359" t="str">
        <f>IF(Overview!$K$17='Internal Calcs'!$P$22,"",IF(Overview!$K$17='Internal Calcs'!$P$23,IF(AM2081="","",AM2081),IF(ISNUMBER(A2081),IF(AM2081="",(IF(F2081="Short",G2081-H2081,H2081-G2081)*AZ2081-AX2081),(IF(F2081="Short",G2081-L2081,L2081-G2081)*AZ2081-AX2081)),"")))</f>
        <v/>
      </c>
      <c r="AQ2081" s="176" t="str">
        <f t="shared" si="727"/>
        <v/>
      </c>
      <c r="AR2081" s="176" t="str">
        <f t="shared" si="728"/>
        <v/>
      </c>
      <c r="AS2081" s="176" t="str">
        <f t="shared" si="729"/>
        <v/>
      </c>
      <c r="AT2081" s="176" t="str">
        <f>IF(ISNUMBER(A2081),MAX($AS$2:AS2081)-AS2081,"")</f>
        <v/>
      </c>
      <c r="AU2081" s="177" t="str">
        <f t="shared" si="730"/>
        <v/>
      </c>
      <c r="AV2081" s="178" t="str">
        <f t="shared" si="731"/>
        <v/>
      </c>
      <c r="AW2081" s="178" t="str">
        <f t="shared" si="732"/>
        <v/>
      </c>
      <c r="AX2081" s="179" t="str">
        <f ca="1">IF(ISNUMBER($A2081),INDIRECT(CONCATENATE("'Instrument List'!B",(MATCH(E2081,'Instrument List'!A:A,0))-0)),"")</f>
        <v/>
      </c>
      <c r="AY2081" s="179" t="str">
        <f ca="1">IF(ISNUMBER($A2081),INDIRECT(CONCATENATE("'Instrument List'!D",(MATCH(E2081,'Instrument List'!A:A,0))-0)),"")</f>
        <v/>
      </c>
      <c r="AZ2081" s="179" t="str">
        <f ca="1">IF(ISNUMBER($A2081),INDIRECT(CONCATENATE("'Instrument List'!C",(MATCH(E2081,'Instrument List'!A:A,0))-0)),"")</f>
        <v/>
      </c>
      <c r="BA2081" s="180" t="str">
        <f ca="1">IF(ISNUMBER(A2081),INDIRECT(CONCATENATE("'Instrument List'!E",(MATCH(E2081,'Instrument List'!A:A,0))-0)),"")</f>
        <v/>
      </c>
      <c r="BB2081" s="181" t="str">
        <f t="shared" si="733"/>
        <v/>
      </c>
      <c r="BC2081" s="181" t="str">
        <f t="shared" si="734"/>
        <v/>
      </c>
      <c r="BD2081" s="181" t="str">
        <f ca="1">IF(ISNUMBER(A2081),INDIRECT(CONCATENATE("'Instrument List'!F",(MATCH(E2081,'Instrument List'!A:A,0))-0)),"")</f>
        <v/>
      </c>
    </row>
    <row r="2082" spans="1:56">
      <c r="A2082" s="223" t="str">
        <f t="shared" si="714"/>
        <v/>
      </c>
      <c r="B2082" s="224"/>
      <c r="C2082" s="225"/>
      <c r="D2082" s="182"/>
      <c r="E2082" s="182"/>
      <c r="F2082" s="182"/>
      <c r="G2082" s="203"/>
      <c r="H2082" s="218"/>
      <c r="I2082" s="213"/>
      <c r="J2082" s="207"/>
      <c r="K2082" s="213"/>
      <c r="L2082" s="207"/>
      <c r="M2082" s="213"/>
      <c r="N2082" s="207"/>
      <c r="O2082" s="183" t="str">
        <f t="shared" si="715"/>
        <v/>
      </c>
      <c r="P2082" s="184"/>
      <c r="Q2082" s="184"/>
      <c r="R2082" s="275"/>
      <c r="S2082" s="185" t="str">
        <f t="shared" si="716"/>
        <v/>
      </c>
      <c r="T2082" s="185" t="str">
        <f t="shared" si="717"/>
        <v/>
      </c>
      <c r="U2082" s="275"/>
      <c r="V2082" s="275"/>
      <c r="W2082" s="276" t="str">
        <f t="shared" si="718"/>
        <v/>
      </c>
      <c r="X2082" s="276" t="str">
        <f t="shared" si="719"/>
        <v/>
      </c>
      <c r="Y2082" s="276" t="str">
        <f t="shared" si="720"/>
        <v/>
      </c>
      <c r="Z2082" s="275"/>
      <c r="AA2082" s="184"/>
      <c r="AB2082" s="184"/>
      <c r="AC2082" s="185" t="str">
        <f t="shared" si="721"/>
        <v/>
      </c>
      <c r="AD2082" s="185" t="str">
        <f t="shared" si="722"/>
        <v/>
      </c>
      <c r="AE2082" s="186"/>
      <c r="AF2082" s="187" t="str">
        <f t="shared" si="723"/>
        <v/>
      </c>
      <c r="AG2082" s="182"/>
      <c r="AH2082" s="184"/>
      <c r="AI2082" s="184"/>
      <c r="AJ2082" s="182"/>
      <c r="AK2082" s="188" t="str">
        <f t="shared" si="724"/>
        <v/>
      </c>
      <c r="AL2082" s="188" t="str">
        <f t="shared" si="725"/>
        <v/>
      </c>
      <c r="AM2082" s="188" t="str">
        <f t="shared" si="726"/>
        <v/>
      </c>
      <c r="AN2082" s="359" t="str">
        <f>IF(Overview!$K$17='Internal Calcs'!$P$22,IF(AK2082="","",AK2082),IF(Overview!$K$17='Internal Calcs'!$P$23,IF(AK2082="","",AK2082),IF(ISNUMBER(A2082),(IF(F2082="Short",G2082-H2082,H2082-G2082)*AZ2082-AX2082),"")))</f>
        <v/>
      </c>
      <c r="AO2082" s="401" t="str">
        <f>IF(Overview!$K$17='Internal Calcs'!$P$22,IF(AL2082="","",AL2082),IF(Overview!$K$17='Internal Calcs'!$P$23,IF(AL2082="","",AL2082),IF(ISNUMBER(A2082),IF(AL2082="",(IF(F2082="Short",G2082-H2082,H2082-G2082)*AZ2082-AX2082),(IF(F2082="Short",G2082-J2082,J2082-G2082)*AZ2082-AX2082)),"")))</f>
        <v/>
      </c>
      <c r="AP2082" s="359" t="str">
        <f>IF(Overview!$K$17='Internal Calcs'!$P$22,"",IF(Overview!$K$17='Internal Calcs'!$P$23,IF(AM2082="","",AM2082),IF(ISNUMBER(A2082),IF(AM2082="",(IF(F2082="Short",G2082-H2082,H2082-G2082)*AZ2082-AX2082),(IF(F2082="Short",G2082-L2082,L2082-G2082)*AZ2082-AX2082)),"")))</f>
        <v/>
      </c>
      <c r="AQ2082" s="188" t="str">
        <f t="shared" si="727"/>
        <v/>
      </c>
      <c r="AR2082" s="188" t="str">
        <f t="shared" si="728"/>
        <v/>
      </c>
      <c r="AS2082" s="188" t="str">
        <f t="shared" si="729"/>
        <v/>
      </c>
      <c r="AT2082" s="188" t="str">
        <f>IF(ISNUMBER(A2082),MAX($AS$2:AS2082)-AS2082,"")</f>
        <v/>
      </c>
      <c r="AU2082" s="189" t="str">
        <f t="shared" si="730"/>
        <v/>
      </c>
      <c r="AV2082" s="190" t="str">
        <f t="shared" si="731"/>
        <v/>
      </c>
      <c r="AW2082" s="190" t="str">
        <f t="shared" si="732"/>
        <v/>
      </c>
      <c r="AX2082" s="191" t="str">
        <f ca="1">IF(ISNUMBER($A2082),INDIRECT(CONCATENATE("'Instrument List'!B",(MATCH(E2082,'Instrument List'!A:A,0))-0)),"")</f>
        <v/>
      </c>
      <c r="AY2082" s="191" t="str">
        <f ca="1">IF(ISNUMBER($A2082),INDIRECT(CONCATENATE("'Instrument List'!D",(MATCH(E2082,'Instrument List'!A:A,0))-0)),"")</f>
        <v/>
      </c>
      <c r="AZ2082" s="191" t="str">
        <f ca="1">IF(ISNUMBER($A2082),INDIRECT(CONCATENATE("'Instrument List'!C",(MATCH(E2082,'Instrument List'!A:A,0))-0)),"")</f>
        <v/>
      </c>
      <c r="BA2082" s="192" t="str">
        <f ca="1">IF(ISNUMBER(A2082),INDIRECT(CONCATENATE("'Instrument List'!E",(MATCH(E2082,'Instrument List'!A:A,0))-0)),"")</f>
        <v/>
      </c>
      <c r="BB2082" s="193" t="str">
        <f t="shared" si="733"/>
        <v/>
      </c>
      <c r="BC2082" s="193" t="str">
        <f t="shared" si="734"/>
        <v/>
      </c>
      <c r="BD2082" s="193" t="str">
        <f ca="1">IF(ISNUMBER(A2082),INDIRECT(CONCATENATE("'Instrument List'!F",(MATCH(E2082,'Instrument List'!A:A,0))-0)),"")</f>
        <v/>
      </c>
    </row>
    <row r="2083" spans="1:56">
      <c r="A2083" s="220" t="str">
        <f t="shared" si="714"/>
        <v/>
      </c>
      <c r="B2083" s="221"/>
      <c r="C2083" s="222"/>
      <c r="D2083" s="169"/>
      <c r="E2083" s="169"/>
      <c r="F2083" s="169"/>
      <c r="G2083" s="202"/>
      <c r="H2083" s="217"/>
      <c r="I2083" s="212"/>
      <c r="J2083" s="206"/>
      <c r="K2083" s="212"/>
      <c r="L2083" s="206"/>
      <c r="M2083" s="212"/>
      <c r="N2083" s="206"/>
      <c r="O2083" s="170" t="str">
        <f t="shared" si="715"/>
        <v/>
      </c>
      <c r="P2083" s="171"/>
      <c r="Q2083" s="171"/>
      <c r="R2083" s="171"/>
      <c r="S2083" s="172" t="str">
        <f t="shared" si="716"/>
        <v/>
      </c>
      <c r="T2083" s="172" t="str">
        <f t="shared" si="717"/>
        <v/>
      </c>
      <c r="U2083" s="171"/>
      <c r="V2083" s="171"/>
      <c r="W2083" s="173" t="str">
        <f t="shared" si="718"/>
        <v/>
      </c>
      <c r="X2083" s="173" t="str">
        <f t="shared" si="719"/>
        <v/>
      </c>
      <c r="Y2083" s="173" t="str">
        <f t="shared" si="720"/>
        <v/>
      </c>
      <c r="Z2083" s="171"/>
      <c r="AA2083" s="171"/>
      <c r="AB2083" s="171"/>
      <c r="AC2083" s="172" t="str">
        <f t="shared" si="721"/>
        <v/>
      </c>
      <c r="AD2083" s="172" t="str">
        <f t="shared" si="722"/>
        <v/>
      </c>
      <c r="AE2083" s="174"/>
      <c r="AF2083" s="175" t="str">
        <f t="shared" si="723"/>
        <v/>
      </c>
      <c r="AG2083" s="169"/>
      <c r="AH2083" s="171"/>
      <c r="AI2083" s="171"/>
      <c r="AJ2083" s="169"/>
      <c r="AK2083" s="176" t="str">
        <f t="shared" si="724"/>
        <v/>
      </c>
      <c r="AL2083" s="176" t="str">
        <f t="shared" si="725"/>
        <v/>
      </c>
      <c r="AM2083" s="176" t="str">
        <f t="shared" si="726"/>
        <v/>
      </c>
      <c r="AN2083" s="359" t="str">
        <f>IF(Overview!$K$17='Internal Calcs'!$P$22,IF(AK2083="","",AK2083),IF(Overview!$K$17='Internal Calcs'!$P$23,IF(AK2083="","",AK2083),IF(ISNUMBER(A2083),(IF(F2083="Short",G2083-H2083,H2083-G2083)*AZ2083-AX2083),"")))</f>
        <v/>
      </c>
      <c r="AO2083" s="401" t="str">
        <f>IF(Overview!$K$17='Internal Calcs'!$P$22,IF(AL2083="","",AL2083),IF(Overview!$K$17='Internal Calcs'!$P$23,IF(AL2083="","",AL2083),IF(ISNUMBER(A2083),IF(AL2083="",(IF(F2083="Short",G2083-H2083,H2083-G2083)*AZ2083-AX2083),(IF(F2083="Short",G2083-J2083,J2083-G2083)*AZ2083-AX2083)),"")))</f>
        <v/>
      </c>
      <c r="AP2083" s="359" t="str">
        <f>IF(Overview!$K$17='Internal Calcs'!$P$22,"",IF(Overview!$K$17='Internal Calcs'!$P$23,IF(AM2083="","",AM2083),IF(ISNUMBER(A2083),IF(AM2083="",(IF(F2083="Short",G2083-H2083,H2083-G2083)*AZ2083-AX2083),(IF(F2083="Short",G2083-L2083,L2083-G2083)*AZ2083-AX2083)),"")))</f>
        <v/>
      </c>
      <c r="AQ2083" s="176" t="str">
        <f t="shared" si="727"/>
        <v/>
      </c>
      <c r="AR2083" s="176" t="str">
        <f t="shared" si="728"/>
        <v/>
      </c>
      <c r="AS2083" s="176" t="str">
        <f t="shared" si="729"/>
        <v/>
      </c>
      <c r="AT2083" s="176" t="str">
        <f>IF(ISNUMBER(A2083),MAX($AS$2:AS2083)-AS2083,"")</f>
        <v/>
      </c>
      <c r="AU2083" s="177" t="str">
        <f t="shared" si="730"/>
        <v/>
      </c>
      <c r="AV2083" s="178" t="str">
        <f t="shared" si="731"/>
        <v/>
      </c>
      <c r="AW2083" s="178" t="str">
        <f t="shared" si="732"/>
        <v/>
      </c>
      <c r="AX2083" s="179" t="str">
        <f ca="1">IF(ISNUMBER($A2083),INDIRECT(CONCATENATE("'Instrument List'!B",(MATCH(E2083,'Instrument List'!A:A,0))-0)),"")</f>
        <v/>
      </c>
      <c r="AY2083" s="179" t="str">
        <f ca="1">IF(ISNUMBER($A2083),INDIRECT(CONCATENATE("'Instrument List'!D",(MATCH(E2083,'Instrument List'!A:A,0))-0)),"")</f>
        <v/>
      </c>
      <c r="AZ2083" s="179" t="str">
        <f ca="1">IF(ISNUMBER($A2083),INDIRECT(CONCATENATE("'Instrument List'!C",(MATCH(E2083,'Instrument List'!A:A,0))-0)),"")</f>
        <v/>
      </c>
      <c r="BA2083" s="180" t="str">
        <f ca="1">IF(ISNUMBER(A2083),INDIRECT(CONCATENATE("'Instrument List'!E",(MATCH(E2083,'Instrument List'!A:A,0))-0)),"")</f>
        <v/>
      </c>
      <c r="BB2083" s="181" t="str">
        <f t="shared" si="733"/>
        <v/>
      </c>
      <c r="BC2083" s="181" t="str">
        <f t="shared" si="734"/>
        <v/>
      </c>
      <c r="BD2083" s="181" t="str">
        <f ca="1">IF(ISNUMBER(A2083),INDIRECT(CONCATENATE("'Instrument List'!F",(MATCH(E2083,'Instrument List'!A:A,0))-0)),"")</f>
        <v/>
      </c>
    </row>
    <row r="2084" spans="1:56">
      <c r="A2084" s="223" t="str">
        <f t="shared" si="714"/>
        <v/>
      </c>
      <c r="B2084" s="224"/>
      <c r="C2084" s="225"/>
      <c r="D2084" s="182"/>
      <c r="E2084" s="182"/>
      <c r="F2084" s="182"/>
      <c r="G2084" s="203"/>
      <c r="H2084" s="218"/>
      <c r="I2084" s="213"/>
      <c r="J2084" s="207"/>
      <c r="K2084" s="213"/>
      <c r="L2084" s="207"/>
      <c r="M2084" s="213"/>
      <c r="N2084" s="207"/>
      <c r="O2084" s="183" t="str">
        <f t="shared" si="715"/>
        <v/>
      </c>
      <c r="P2084" s="184"/>
      <c r="Q2084" s="184"/>
      <c r="R2084" s="275"/>
      <c r="S2084" s="185" t="str">
        <f t="shared" si="716"/>
        <v/>
      </c>
      <c r="T2084" s="185" t="str">
        <f t="shared" si="717"/>
        <v/>
      </c>
      <c r="U2084" s="275"/>
      <c r="V2084" s="275"/>
      <c r="W2084" s="276" t="str">
        <f t="shared" si="718"/>
        <v/>
      </c>
      <c r="X2084" s="276" t="str">
        <f t="shared" si="719"/>
        <v/>
      </c>
      <c r="Y2084" s="276" t="str">
        <f t="shared" si="720"/>
        <v/>
      </c>
      <c r="Z2084" s="275"/>
      <c r="AA2084" s="184"/>
      <c r="AB2084" s="184"/>
      <c r="AC2084" s="185" t="str">
        <f t="shared" si="721"/>
        <v/>
      </c>
      <c r="AD2084" s="185" t="str">
        <f t="shared" si="722"/>
        <v/>
      </c>
      <c r="AE2084" s="186"/>
      <c r="AF2084" s="187" t="str">
        <f t="shared" si="723"/>
        <v/>
      </c>
      <c r="AG2084" s="182"/>
      <c r="AH2084" s="184"/>
      <c r="AI2084" s="184"/>
      <c r="AJ2084" s="182"/>
      <c r="AK2084" s="188" t="str">
        <f t="shared" si="724"/>
        <v/>
      </c>
      <c r="AL2084" s="188" t="str">
        <f t="shared" si="725"/>
        <v/>
      </c>
      <c r="AM2084" s="188" t="str">
        <f t="shared" si="726"/>
        <v/>
      </c>
      <c r="AN2084" s="359" t="str">
        <f>IF(Overview!$K$17='Internal Calcs'!$P$22,IF(AK2084="","",AK2084),IF(Overview!$K$17='Internal Calcs'!$P$23,IF(AK2084="","",AK2084),IF(ISNUMBER(A2084),(IF(F2084="Short",G2084-H2084,H2084-G2084)*AZ2084-AX2084),"")))</f>
        <v/>
      </c>
      <c r="AO2084" s="401" t="str">
        <f>IF(Overview!$K$17='Internal Calcs'!$P$22,IF(AL2084="","",AL2084),IF(Overview!$K$17='Internal Calcs'!$P$23,IF(AL2084="","",AL2084),IF(ISNUMBER(A2084),IF(AL2084="",(IF(F2084="Short",G2084-H2084,H2084-G2084)*AZ2084-AX2084),(IF(F2084="Short",G2084-J2084,J2084-G2084)*AZ2084-AX2084)),"")))</f>
        <v/>
      </c>
      <c r="AP2084" s="359" t="str">
        <f>IF(Overview!$K$17='Internal Calcs'!$P$22,"",IF(Overview!$K$17='Internal Calcs'!$P$23,IF(AM2084="","",AM2084),IF(ISNUMBER(A2084),IF(AM2084="",(IF(F2084="Short",G2084-H2084,H2084-G2084)*AZ2084-AX2084),(IF(F2084="Short",G2084-L2084,L2084-G2084)*AZ2084-AX2084)),"")))</f>
        <v/>
      </c>
      <c r="AQ2084" s="188" t="str">
        <f t="shared" si="727"/>
        <v/>
      </c>
      <c r="AR2084" s="188" t="str">
        <f t="shared" si="728"/>
        <v/>
      </c>
      <c r="AS2084" s="188" t="str">
        <f t="shared" si="729"/>
        <v/>
      </c>
      <c r="AT2084" s="188" t="str">
        <f>IF(ISNUMBER(A2084),MAX($AS$2:AS2084)-AS2084,"")</f>
        <v/>
      </c>
      <c r="AU2084" s="189" t="str">
        <f t="shared" si="730"/>
        <v/>
      </c>
      <c r="AV2084" s="190" t="str">
        <f t="shared" si="731"/>
        <v/>
      </c>
      <c r="AW2084" s="190" t="str">
        <f t="shared" si="732"/>
        <v/>
      </c>
      <c r="AX2084" s="191" t="str">
        <f ca="1">IF(ISNUMBER($A2084),INDIRECT(CONCATENATE("'Instrument List'!B",(MATCH(E2084,'Instrument List'!A:A,0))-0)),"")</f>
        <v/>
      </c>
      <c r="AY2084" s="191" t="str">
        <f ca="1">IF(ISNUMBER($A2084),INDIRECT(CONCATENATE("'Instrument List'!D",(MATCH(E2084,'Instrument List'!A:A,0))-0)),"")</f>
        <v/>
      </c>
      <c r="AZ2084" s="191" t="str">
        <f ca="1">IF(ISNUMBER($A2084),INDIRECT(CONCATENATE("'Instrument List'!C",(MATCH(E2084,'Instrument List'!A:A,0))-0)),"")</f>
        <v/>
      </c>
      <c r="BA2084" s="192" t="str">
        <f ca="1">IF(ISNUMBER(A2084),INDIRECT(CONCATENATE("'Instrument List'!E",(MATCH(E2084,'Instrument List'!A:A,0))-0)),"")</f>
        <v/>
      </c>
      <c r="BB2084" s="193" t="str">
        <f t="shared" si="733"/>
        <v/>
      </c>
      <c r="BC2084" s="193" t="str">
        <f t="shared" si="734"/>
        <v/>
      </c>
      <c r="BD2084" s="193" t="str">
        <f ca="1">IF(ISNUMBER(A2084),INDIRECT(CONCATENATE("'Instrument List'!F",(MATCH(E2084,'Instrument List'!A:A,0))-0)),"")</f>
        <v/>
      </c>
    </row>
    <row r="2085" spans="1:56">
      <c r="A2085" s="220" t="str">
        <f t="shared" si="714"/>
        <v/>
      </c>
      <c r="B2085" s="221"/>
      <c r="C2085" s="222"/>
      <c r="D2085" s="169"/>
      <c r="E2085" s="169"/>
      <c r="F2085" s="169"/>
      <c r="G2085" s="202"/>
      <c r="H2085" s="217"/>
      <c r="I2085" s="212"/>
      <c r="J2085" s="206"/>
      <c r="K2085" s="212"/>
      <c r="L2085" s="206"/>
      <c r="M2085" s="212"/>
      <c r="N2085" s="206"/>
      <c r="O2085" s="170" t="str">
        <f t="shared" si="715"/>
        <v/>
      </c>
      <c r="P2085" s="171"/>
      <c r="Q2085" s="171"/>
      <c r="R2085" s="171"/>
      <c r="S2085" s="172" t="str">
        <f t="shared" si="716"/>
        <v/>
      </c>
      <c r="T2085" s="172" t="str">
        <f t="shared" si="717"/>
        <v/>
      </c>
      <c r="U2085" s="171"/>
      <c r="V2085" s="171"/>
      <c r="W2085" s="173" t="str">
        <f t="shared" si="718"/>
        <v/>
      </c>
      <c r="X2085" s="173" t="str">
        <f t="shared" si="719"/>
        <v/>
      </c>
      <c r="Y2085" s="173" t="str">
        <f t="shared" si="720"/>
        <v/>
      </c>
      <c r="Z2085" s="171"/>
      <c r="AA2085" s="171"/>
      <c r="AB2085" s="171"/>
      <c r="AC2085" s="172" t="str">
        <f t="shared" si="721"/>
        <v/>
      </c>
      <c r="AD2085" s="172" t="str">
        <f t="shared" si="722"/>
        <v/>
      </c>
      <c r="AE2085" s="174"/>
      <c r="AF2085" s="175" t="str">
        <f t="shared" si="723"/>
        <v/>
      </c>
      <c r="AG2085" s="169"/>
      <c r="AH2085" s="171"/>
      <c r="AI2085" s="171"/>
      <c r="AJ2085" s="169"/>
      <c r="AK2085" s="176" t="str">
        <f t="shared" si="724"/>
        <v/>
      </c>
      <c r="AL2085" s="176" t="str">
        <f t="shared" si="725"/>
        <v/>
      </c>
      <c r="AM2085" s="176" t="str">
        <f t="shared" si="726"/>
        <v/>
      </c>
      <c r="AN2085" s="359" t="str">
        <f>IF(Overview!$K$17='Internal Calcs'!$P$22,IF(AK2085="","",AK2085),IF(Overview!$K$17='Internal Calcs'!$P$23,IF(AK2085="","",AK2085),IF(ISNUMBER(A2085),(IF(F2085="Short",G2085-H2085,H2085-G2085)*AZ2085-AX2085),"")))</f>
        <v/>
      </c>
      <c r="AO2085" s="401" t="str">
        <f>IF(Overview!$K$17='Internal Calcs'!$P$22,IF(AL2085="","",AL2085),IF(Overview!$K$17='Internal Calcs'!$P$23,IF(AL2085="","",AL2085),IF(ISNUMBER(A2085),IF(AL2085="",(IF(F2085="Short",G2085-H2085,H2085-G2085)*AZ2085-AX2085),(IF(F2085="Short",G2085-J2085,J2085-G2085)*AZ2085-AX2085)),"")))</f>
        <v/>
      </c>
      <c r="AP2085" s="359" t="str">
        <f>IF(Overview!$K$17='Internal Calcs'!$P$22,"",IF(Overview!$K$17='Internal Calcs'!$P$23,IF(AM2085="","",AM2085),IF(ISNUMBER(A2085),IF(AM2085="",(IF(F2085="Short",G2085-H2085,H2085-G2085)*AZ2085-AX2085),(IF(F2085="Short",G2085-L2085,L2085-G2085)*AZ2085-AX2085)),"")))</f>
        <v/>
      </c>
      <c r="AQ2085" s="176" t="str">
        <f t="shared" si="727"/>
        <v/>
      </c>
      <c r="AR2085" s="176" t="str">
        <f t="shared" si="728"/>
        <v/>
      </c>
      <c r="AS2085" s="176" t="str">
        <f t="shared" si="729"/>
        <v/>
      </c>
      <c r="AT2085" s="176" t="str">
        <f>IF(ISNUMBER(A2085),MAX($AS$2:AS2085)-AS2085,"")</f>
        <v/>
      </c>
      <c r="AU2085" s="177" t="str">
        <f t="shared" si="730"/>
        <v/>
      </c>
      <c r="AV2085" s="178" t="str">
        <f t="shared" si="731"/>
        <v/>
      </c>
      <c r="AW2085" s="178" t="str">
        <f t="shared" si="732"/>
        <v/>
      </c>
      <c r="AX2085" s="179" t="str">
        <f ca="1">IF(ISNUMBER($A2085),INDIRECT(CONCATENATE("'Instrument List'!B",(MATCH(E2085,'Instrument List'!A:A,0))-0)),"")</f>
        <v/>
      </c>
      <c r="AY2085" s="179" t="str">
        <f ca="1">IF(ISNUMBER($A2085),INDIRECT(CONCATENATE("'Instrument List'!D",(MATCH(E2085,'Instrument List'!A:A,0))-0)),"")</f>
        <v/>
      </c>
      <c r="AZ2085" s="179" t="str">
        <f ca="1">IF(ISNUMBER($A2085),INDIRECT(CONCATENATE("'Instrument List'!C",(MATCH(E2085,'Instrument List'!A:A,0))-0)),"")</f>
        <v/>
      </c>
      <c r="BA2085" s="180" t="str">
        <f ca="1">IF(ISNUMBER(A2085),INDIRECT(CONCATENATE("'Instrument List'!E",(MATCH(E2085,'Instrument List'!A:A,0))-0)),"")</f>
        <v/>
      </c>
      <c r="BB2085" s="181" t="str">
        <f t="shared" si="733"/>
        <v/>
      </c>
      <c r="BC2085" s="181" t="str">
        <f t="shared" si="734"/>
        <v/>
      </c>
      <c r="BD2085" s="181" t="str">
        <f ca="1">IF(ISNUMBER(A2085),INDIRECT(CONCATENATE("'Instrument List'!F",(MATCH(E2085,'Instrument List'!A:A,0))-0)),"")</f>
        <v/>
      </c>
    </row>
    <row r="2086" spans="1:56">
      <c r="A2086" s="223" t="str">
        <f t="shared" si="714"/>
        <v/>
      </c>
      <c r="B2086" s="224"/>
      <c r="C2086" s="225"/>
      <c r="D2086" s="182"/>
      <c r="E2086" s="182"/>
      <c r="F2086" s="182"/>
      <c r="G2086" s="203"/>
      <c r="H2086" s="218"/>
      <c r="I2086" s="213"/>
      <c r="J2086" s="207"/>
      <c r="K2086" s="213"/>
      <c r="L2086" s="207"/>
      <c r="M2086" s="213"/>
      <c r="N2086" s="207"/>
      <c r="O2086" s="183" t="str">
        <f t="shared" si="715"/>
        <v/>
      </c>
      <c r="P2086" s="184"/>
      <c r="Q2086" s="184"/>
      <c r="R2086" s="275"/>
      <c r="S2086" s="185" t="str">
        <f t="shared" si="716"/>
        <v/>
      </c>
      <c r="T2086" s="185" t="str">
        <f t="shared" si="717"/>
        <v/>
      </c>
      <c r="U2086" s="275"/>
      <c r="V2086" s="275"/>
      <c r="W2086" s="276" t="str">
        <f t="shared" si="718"/>
        <v/>
      </c>
      <c r="X2086" s="276" t="str">
        <f t="shared" si="719"/>
        <v/>
      </c>
      <c r="Y2086" s="276" t="str">
        <f t="shared" si="720"/>
        <v/>
      </c>
      <c r="Z2086" s="275"/>
      <c r="AA2086" s="184"/>
      <c r="AB2086" s="184"/>
      <c r="AC2086" s="185" t="str">
        <f t="shared" si="721"/>
        <v/>
      </c>
      <c r="AD2086" s="185" t="str">
        <f t="shared" si="722"/>
        <v/>
      </c>
      <c r="AE2086" s="186"/>
      <c r="AF2086" s="187" t="str">
        <f t="shared" si="723"/>
        <v/>
      </c>
      <c r="AG2086" s="182"/>
      <c r="AH2086" s="184"/>
      <c r="AI2086" s="184"/>
      <c r="AJ2086" s="182"/>
      <c r="AK2086" s="188" t="str">
        <f t="shared" si="724"/>
        <v/>
      </c>
      <c r="AL2086" s="188" t="str">
        <f t="shared" si="725"/>
        <v/>
      </c>
      <c r="AM2086" s="188" t="str">
        <f t="shared" si="726"/>
        <v/>
      </c>
      <c r="AN2086" s="359" t="str">
        <f>IF(Overview!$K$17='Internal Calcs'!$P$22,IF(AK2086="","",AK2086),IF(Overview!$K$17='Internal Calcs'!$P$23,IF(AK2086="","",AK2086),IF(ISNUMBER(A2086),(IF(F2086="Short",G2086-H2086,H2086-G2086)*AZ2086-AX2086),"")))</f>
        <v/>
      </c>
      <c r="AO2086" s="401" t="str">
        <f>IF(Overview!$K$17='Internal Calcs'!$P$22,IF(AL2086="","",AL2086),IF(Overview!$K$17='Internal Calcs'!$P$23,IF(AL2086="","",AL2086),IF(ISNUMBER(A2086),IF(AL2086="",(IF(F2086="Short",G2086-H2086,H2086-G2086)*AZ2086-AX2086),(IF(F2086="Short",G2086-J2086,J2086-G2086)*AZ2086-AX2086)),"")))</f>
        <v/>
      </c>
      <c r="AP2086" s="359" t="str">
        <f>IF(Overview!$K$17='Internal Calcs'!$P$22,"",IF(Overview!$K$17='Internal Calcs'!$P$23,IF(AM2086="","",AM2086),IF(ISNUMBER(A2086),IF(AM2086="",(IF(F2086="Short",G2086-H2086,H2086-G2086)*AZ2086-AX2086),(IF(F2086="Short",G2086-L2086,L2086-G2086)*AZ2086-AX2086)),"")))</f>
        <v/>
      </c>
      <c r="AQ2086" s="188" t="str">
        <f t="shared" si="727"/>
        <v/>
      </c>
      <c r="AR2086" s="188" t="str">
        <f t="shared" si="728"/>
        <v/>
      </c>
      <c r="AS2086" s="188" t="str">
        <f t="shared" si="729"/>
        <v/>
      </c>
      <c r="AT2086" s="188" t="str">
        <f>IF(ISNUMBER(A2086),MAX($AS$2:AS2086)-AS2086,"")</f>
        <v/>
      </c>
      <c r="AU2086" s="189" t="str">
        <f t="shared" si="730"/>
        <v/>
      </c>
      <c r="AV2086" s="190" t="str">
        <f t="shared" si="731"/>
        <v/>
      </c>
      <c r="AW2086" s="190" t="str">
        <f t="shared" si="732"/>
        <v/>
      </c>
      <c r="AX2086" s="191" t="str">
        <f ca="1">IF(ISNUMBER($A2086),INDIRECT(CONCATENATE("'Instrument List'!B",(MATCH(E2086,'Instrument List'!A:A,0))-0)),"")</f>
        <v/>
      </c>
      <c r="AY2086" s="191" t="str">
        <f ca="1">IF(ISNUMBER($A2086),INDIRECT(CONCATENATE("'Instrument List'!D",(MATCH(E2086,'Instrument List'!A:A,0))-0)),"")</f>
        <v/>
      </c>
      <c r="AZ2086" s="191" t="str">
        <f ca="1">IF(ISNUMBER($A2086),INDIRECT(CONCATENATE("'Instrument List'!C",(MATCH(E2086,'Instrument List'!A:A,0))-0)),"")</f>
        <v/>
      </c>
      <c r="BA2086" s="192" t="str">
        <f ca="1">IF(ISNUMBER(A2086),INDIRECT(CONCATENATE("'Instrument List'!E",(MATCH(E2086,'Instrument List'!A:A,0))-0)),"")</f>
        <v/>
      </c>
      <c r="BB2086" s="193" t="str">
        <f t="shared" si="733"/>
        <v/>
      </c>
      <c r="BC2086" s="193" t="str">
        <f t="shared" si="734"/>
        <v/>
      </c>
      <c r="BD2086" s="193" t="str">
        <f ca="1">IF(ISNUMBER(A2086),INDIRECT(CONCATENATE("'Instrument List'!F",(MATCH(E2086,'Instrument List'!A:A,0))-0)),"")</f>
        <v/>
      </c>
    </row>
    <row r="2087" spans="1:56">
      <c r="A2087" s="220" t="str">
        <f t="shared" si="714"/>
        <v/>
      </c>
      <c r="B2087" s="221"/>
      <c r="C2087" s="222"/>
      <c r="D2087" s="169"/>
      <c r="E2087" s="169"/>
      <c r="F2087" s="169"/>
      <c r="G2087" s="202"/>
      <c r="H2087" s="217"/>
      <c r="I2087" s="212"/>
      <c r="J2087" s="206"/>
      <c r="K2087" s="212"/>
      <c r="L2087" s="206"/>
      <c r="M2087" s="212"/>
      <c r="N2087" s="206"/>
      <c r="O2087" s="170" t="str">
        <f t="shared" si="715"/>
        <v/>
      </c>
      <c r="P2087" s="171"/>
      <c r="Q2087" s="171"/>
      <c r="R2087" s="171"/>
      <c r="S2087" s="172" t="str">
        <f t="shared" si="716"/>
        <v/>
      </c>
      <c r="T2087" s="172" t="str">
        <f t="shared" si="717"/>
        <v/>
      </c>
      <c r="U2087" s="171"/>
      <c r="V2087" s="171"/>
      <c r="W2087" s="173" t="str">
        <f t="shared" si="718"/>
        <v/>
      </c>
      <c r="X2087" s="173" t="str">
        <f t="shared" si="719"/>
        <v/>
      </c>
      <c r="Y2087" s="173" t="str">
        <f t="shared" si="720"/>
        <v/>
      </c>
      <c r="Z2087" s="171"/>
      <c r="AA2087" s="171"/>
      <c r="AB2087" s="171"/>
      <c r="AC2087" s="172" t="str">
        <f t="shared" si="721"/>
        <v/>
      </c>
      <c r="AD2087" s="172" t="str">
        <f t="shared" si="722"/>
        <v/>
      </c>
      <c r="AE2087" s="174"/>
      <c r="AF2087" s="175" t="str">
        <f t="shared" si="723"/>
        <v/>
      </c>
      <c r="AG2087" s="169"/>
      <c r="AH2087" s="171"/>
      <c r="AI2087" s="171"/>
      <c r="AJ2087" s="169"/>
      <c r="AK2087" s="176" t="str">
        <f t="shared" si="724"/>
        <v/>
      </c>
      <c r="AL2087" s="176" t="str">
        <f t="shared" si="725"/>
        <v/>
      </c>
      <c r="AM2087" s="176" t="str">
        <f t="shared" si="726"/>
        <v/>
      </c>
      <c r="AN2087" s="359" t="str">
        <f>IF(Overview!$K$17='Internal Calcs'!$P$22,IF(AK2087="","",AK2087),IF(Overview!$K$17='Internal Calcs'!$P$23,IF(AK2087="","",AK2087),IF(ISNUMBER(A2087),(IF(F2087="Short",G2087-H2087,H2087-G2087)*AZ2087-AX2087),"")))</f>
        <v/>
      </c>
      <c r="AO2087" s="401" t="str">
        <f>IF(Overview!$K$17='Internal Calcs'!$P$22,IF(AL2087="","",AL2087),IF(Overview!$K$17='Internal Calcs'!$P$23,IF(AL2087="","",AL2087),IF(ISNUMBER(A2087),IF(AL2087="",(IF(F2087="Short",G2087-H2087,H2087-G2087)*AZ2087-AX2087),(IF(F2087="Short",G2087-J2087,J2087-G2087)*AZ2087-AX2087)),"")))</f>
        <v/>
      </c>
      <c r="AP2087" s="359" t="str">
        <f>IF(Overview!$K$17='Internal Calcs'!$P$22,"",IF(Overview!$K$17='Internal Calcs'!$P$23,IF(AM2087="","",AM2087),IF(ISNUMBER(A2087),IF(AM2087="",(IF(F2087="Short",G2087-H2087,H2087-G2087)*AZ2087-AX2087),(IF(F2087="Short",G2087-L2087,L2087-G2087)*AZ2087-AX2087)),"")))</f>
        <v/>
      </c>
      <c r="AQ2087" s="176" t="str">
        <f t="shared" si="727"/>
        <v/>
      </c>
      <c r="AR2087" s="176" t="str">
        <f t="shared" si="728"/>
        <v/>
      </c>
      <c r="AS2087" s="176" t="str">
        <f t="shared" si="729"/>
        <v/>
      </c>
      <c r="AT2087" s="176" t="str">
        <f>IF(ISNUMBER(A2087),MAX($AS$2:AS2087)-AS2087,"")</f>
        <v/>
      </c>
      <c r="AU2087" s="177" t="str">
        <f t="shared" si="730"/>
        <v/>
      </c>
      <c r="AV2087" s="178" t="str">
        <f t="shared" si="731"/>
        <v/>
      </c>
      <c r="AW2087" s="178" t="str">
        <f t="shared" si="732"/>
        <v/>
      </c>
      <c r="AX2087" s="179" t="str">
        <f ca="1">IF(ISNUMBER($A2087),INDIRECT(CONCATENATE("'Instrument List'!B",(MATCH(E2087,'Instrument List'!A:A,0))-0)),"")</f>
        <v/>
      </c>
      <c r="AY2087" s="179" t="str">
        <f ca="1">IF(ISNUMBER($A2087),INDIRECT(CONCATENATE("'Instrument List'!D",(MATCH(E2087,'Instrument List'!A:A,0))-0)),"")</f>
        <v/>
      </c>
      <c r="AZ2087" s="179" t="str">
        <f ca="1">IF(ISNUMBER($A2087),INDIRECT(CONCATENATE("'Instrument List'!C",(MATCH(E2087,'Instrument List'!A:A,0))-0)),"")</f>
        <v/>
      </c>
      <c r="BA2087" s="180" t="str">
        <f ca="1">IF(ISNUMBER(A2087),INDIRECT(CONCATENATE("'Instrument List'!E",(MATCH(E2087,'Instrument List'!A:A,0))-0)),"")</f>
        <v/>
      </c>
      <c r="BB2087" s="181" t="str">
        <f t="shared" si="733"/>
        <v/>
      </c>
      <c r="BC2087" s="181" t="str">
        <f t="shared" si="734"/>
        <v/>
      </c>
      <c r="BD2087" s="181" t="str">
        <f ca="1">IF(ISNUMBER(A2087),INDIRECT(CONCATENATE("'Instrument List'!F",(MATCH(E2087,'Instrument List'!A:A,0))-0)),"")</f>
        <v/>
      </c>
    </row>
    <row r="2088" spans="1:56">
      <c r="A2088" s="223" t="str">
        <f t="shared" si="714"/>
        <v/>
      </c>
      <c r="B2088" s="224"/>
      <c r="C2088" s="225"/>
      <c r="D2088" s="182"/>
      <c r="E2088" s="182"/>
      <c r="F2088" s="182"/>
      <c r="G2088" s="203"/>
      <c r="H2088" s="218"/>
      <c r="I2088" s="213"/>
      <c r="J2088" s="207"/>
      <c r="K2088" s="213"/>
      <c r="L2088" s="207"/>
      <c r="M2088" s="213"/>
      <c r="N2088" s="207"/>
      <c r="O2088" s="183" t="str">
        <f t="shared" si="715"/>
        <v/>
      </c>
      <c r="P2088" s="184"/>
      <c r="Q2088" s="184"/>
      <c r="R2088" s="275"/>
      <c r="S2088" s="185" t="str">
        <f t="shared" si="716"/>
        <v/>
      </c>
      <c r="T2088" s="185" t="str">
        <f t="shared" si="717"/>
        <v/>
      </c>
      <c r="U2088" s="275"/>
      <c r="V2088" s="275"/>
      <c r="W2088" s="276" t="str">
        <f t="shared" si="718"/>
        <v/>
      </c>
      <c r="X2088" s="276" t="str">
        <f t="shared" si="719"/>
        <v/>
      </c>
      <c r="Y2088" s="276" t="str">
        <f t="shared" si="720"/>
        <v/>
      </c>
      <c r="Z2088" s="275"/>
      <c r="AA2088" s="184"/>
      <c r="AB2088" s="184"/>
      <c r="AC2088" s="185" t="str">
        <f t="shared" si="721"/>
        <v/>
      </c>
      <c r="AD2088" s="185" t="str">
        <f t="shared" si="722"/>
        <v/>
      </c>
      <c r="AE2088" s="186"/>
      <c r="AF2088" s="187" t="str">
        <f t="shared" si="723"/>
        <v/>
      </c>
      <c r="AG2088" s="182"/>
      <c r="AH2088" s="184"/>
      <c r="AI2088" s="184"/>
      <c r="AJ2088" s="182"/>
      <c r="AK2088" s="188" t="str">
        <f t="shared" si="724"/>
        <v/>
      </c>
      <c r="AL2088" s="188" t="str">
        <f t="shared" si="725"/>
        <v/>
      </c>
      <c r="AM2088" s="188" t="str">
        <f t="shared" si="726"/>
        <v/>
      </c>
      <c r="AN2088" s="359" t="str">
        <f>IF(Overview!$K$17='Internal Calcs'!$P$22,IF(AK2088="","",AK2088),IF(Overview!$K$17='Internal Calcs'!$P$23,IF(AK2088="","",AK2088),IF(ISNUMBER(A2088),(IF(F2088="Short",G2088-H2088,H2088-G2088)*AZ2088-AX2088),"")))</f>
        <v/>
      </c>
      <c r="AO2088" s="401" t="str">
        <f>IF(Overview!$K$17='Internal Calcs'!$P$22,IF(AL2088="","",AL2088),IF(Overview!$K$17='Internal Calcs'!$P$23,IF(AL2088="","",AL2088),IF(ISNUMBER(A2088),IF(AL2088="",(IF(F2088="Short",G2088-H2088,H2088-G2088)*AZ2088-AX2088),(IF(F2088="Short",G2088-J2088,J2088-G2088)*AZ2088-AX2088)),"")))</f>
        <v/>
      </c>
      <c r="AP2088" s="359" t="str">
        <f>IF(Overview!$K$17='Internal Calcs'!$P$22,"",IF(Overview!$K$17='Internal Calcs'!$P$23,IF(AM2088="","",AM2088),IF(ISNUMBER(A2088),IF(AM2088="",(IF(F2088="Short",G2088-H2088,H2088-G2088)*AZ2088-AX2088),(IF(F2088="Short",G2088-L2088,L2088-G2088)*AZ2088-AX2088)),"")))</f>
        <v/>
      </c>
      <c r="AQ2088" s="188" t="str">
        <f t="shared" si="727"/>
        <v/>
      </c>
      <c r="AR2088" s="188" t="str">
        <f t="shared" si="728"/>
        <v/>
      </c>
      <c r="AS2088" s="188" t="str">
        <f t="shared" si="729"/>
        <v/>
      </c>
      <c r="AT2088" s="188" t="str">
        <f>IF(ISNUMBER(A2088),MAX($AS$2:AS2088)-AS2088,"")</f>
        <v/>
      </c>
      <c r="AU2088" s="189" t="str">
        <f t="shared" si="730"/>
        <v/>
      </c>
      <c r="AV2088" s="190" t="str">
        <f t="shared" si="731"/>
        <v/>
      </c>
      <c r="AW2088" s="190" t="str">
        <f t="shared" si="732"/>
        <v/>
      </c>
      <c r="AX2088" s="191" t="str">
        <f ca="1">IF(ISNUMBER($A2088),INDIRECT(CONCATENATE("'Instrument List'!B",(MATCH(E2088,'Instrument List'!A:A,0))-0)),"")</f>
        <v/>
      </c>
      <c r="AY2088" s="191" t="str">
        <f ca="1">IF(ISNUMBER($A2088),INDIRECT(CONCATENATE("'Instrument List'!D",(MATCH(E2088,'Instrument List'!A:A,0))-0)),"")</f>
        <v/>
      </c>
      <c r="AZ2088" s="191" t="str">
        <f ca="1">IF(ISNUMBER($A2088),INDIRECT(CONCATENATE("'Instrument List'!C",(MATCH(E2088,'Instrument List'!A:A,0))-0)),"")</f>
        <v/>
      </c>
      <c r="BA2088" s="192" t="str">
        <f ca="1">IF(ISNUMBER(A2088),INDIRECT(CONCATENATE("'Instrument List'!E",(MATCH(E2088,'Instrument List'!A:A,0))-0)),"")</f>
        <v/>
      </c>
      <c r="BB2088" s="193" t="str">
        <f t="shared" si="733"/>
        <v/>
      </c>
      <c r="BC2088" s="193" t="str">
        <f t="shared" si="734"/>
        <v/>
      </c>
      <c r="BD2088" s="193" t="str">
        <f ca="1">IF(ISNUMBER(A2088),INDIRECT(CONCATENATE("'Instrument List'!F",(MATCH(E2088,'Instrument List'!A:A,0))-0)),"")</f>
        <v/>
      </c>
    </row>
    <row r="2089" spans="1:56">
      <c r="A2089" s="220" t="str">
        <f t="shared" si="714"/>
        <v/>
      </c>
      <c r="B2089" s="221"/>
      <c r="C2089" s="222"/>
      <c r="D2089" s="169"/>
      <c r="E2089" s="169"/>
      <c r="F2089" s="169"/>
      <c r="G2089" s="202"/>
      <c r="H2089" s="217"/>
      <c r="I2089" s="212"/>
      <c r="J2089" s="206"/>
      <c r="K2089" s="212"/>
      <c r="L2089" s="206"/>
      <c r="M2089" s="212"/>
      <c r="N2089" s="206"/>
      <c r="O2089" s="170" t="str">
        <f t="shared" si="715"/>
        <v/>
      </c>
      <c r="P2089" s="171"/>
      <c r="Q2089" s="171"/>
      <c r="R2089" s="171"/>
      <c r="S2089" s="172" t="str">
        <f t="shared" si="716"/>
        <v/>
      </c>
      <c r="T2089" s="172" t="str">
        <f t="shared" si="717"/>
        <v/>
      </c>
      <c r="U2089" s="171"/>
      <c r="V2089" s="171"/>
      <c r="W2089" s="173" t="str">
        <f t="shared" si="718"/>
        <v/>
      </c>
      <c r="X2089" s="173" t="str">
        <f t="shared" si="719"/>
        <v/>
      </c>
      <c r="Y2089" s="173" t="str">
        <f t="shared" si="720"/>
        <v/>
      </c>
      <c r="Z2089" s="171"/>
      <c r="AA2089" s="171"/>
      <c r="AB2089" s="171"/>
      <c r="AC2089" s="172" t="str">
        <f t="shared" si="721"/>
        <v/>
      </c>
      <c r="AD2089" s="172" t="str">
        <f t="shared" si="722"/>
        <v/>
      </c>
      <c r="AE2089" s="174"/>
      <c r="AF2089" s="175" t="str">
        <f t="shared" si="723"/>
        <v/>
      </c>
      <c r="AG2089" s="169"/>
      <c r="AH2089" s="171"/>
      <c r="AI2089" s="171"/>
      <c r="AJ2089" s="169"/>
      <c r="AK2089" s="176" t="str">
        <f t="shared" si="724"/>
        <v/>
      </c>
      <c r="AL2089" s="176" t="str">
        <f t="shared" si="725"/>
        <v/>
      </c>
      <c r="AM2089" s="176" t="str">
        <f t="shared" si="726"/>
        <v/>
      </c>
      <c r="AN2089" s="359" t="str">
        <f>IF(Overview!$K$17='Internal Calcs'!$P$22,IF(AK2089="","",AK2089),IF(Overview!$K$17='Internal Calcs'!$P$23,IF(AK2089="","",AK2089),IF(ISNUMBER(A2089),(IF(F2089="Short",G2089-H2089,H2089-G2089)*AZ2089-AX2089),"")))</f>
        <v/>
      </c>
      <c r="AO2089" s="401" t="str">
        <f>IF(Overview!$K$17='Internal Calcs'!$P$22,IF(AL2089="","",AL2089),IF(Overview!$K$17='Internal Calcs'!$P$23,IF(AL2089="","",AL2089),IF(ISNUMBER(A2089),IF(AL2089="",(IF(F2089="Short",G2089-H2089,H2089-G2089)*AZ2089-AX2089),(IF(F2089="Short",G2089-J2089,J2089-G2089)*AZ2089-AX2089)),"")))</f>
        <v/>
      </c>
      <c r="AP2089" s="359" t="str">
        <f>IF(Overview!$K$17='Internal Calcs'!$P$22,"",IF(Overview!$K$17='Internal Calcs'!$P$23,IF(AM2089="","",AM2089),IF(ISNUMBER(A2089),IF(AM2089="",(IF(F2089="Short",G2089-H2089,H2089-G2089)*AZ2089-AX2089),(IF(F2089="Short",G2089-L2089,L2089-G2089)*AZ2089-AX2089)),"")))</f>
        <v/>
      </c>
      <c r="AQ2089" s="176" t="str">
        <f t="shared" si="727"/>
        <v/>
      </c>
      <c r="AR2089" s="176" t="str">
        <f t="shared" si="728"/>
        <v/>
      </c>
      <c r="AS2089" s="176" t="str">
        <f t="shared" si="729"/>
        <v/>
      </c>
      <c r="AT2089" s="176" t="str">
        <f>IF(ISNUMBER(A2089),MAX($AS$2:AS2089)-AS2089,"")</f>
        <v/>
      </c>
      <c r="AU2089" s="177" t="str">
        <f t="shared" si="730"/>
        <v/>
      </c>
      <c r="AV2089" s="178" t="str">
        <f t="shared" si="731"/>
        <v/>
      </c>
      <c r="AW2089" s="178" t="str">
        <f t="shared" si="732"/>
        <v/>
      </c>
      <c r="AX2089" s="179" t="str">
        <f ca="1">IF(ISNUMBER($A2089),INDIRECT(CONCATENATE("'Instrument List'!B",(MATCH(E2089,'Instrument List'!A:A,0))-0)),"")</f>
        <v/>
      </c>
      <c r="AY2089" s="179" t="str">
        <f ca="1">IF(ISNUMBER($A2089),INDIRECT(CONCATENATE("'Instrument List'!D",(MATCH(E2089,'Instrument List'!A:A,0))-0)),"")</f>
        <v/>
      </c>
      <c r="AZ2089" s="179" t="str">
        <f ca="1">IF(ISNUMBER($A2089),INDIRECT(CONCATENATE("'Instrument List'!C",(MATCH(E2089,'Instrument List'!A:A,0))-0)),"")</f>
        <v/>
      </c>
      <c r="BA2089" s="180" t="str">
        <f ca="1">IF(ISNUMBER(A2089),INDIRECT(CONCATENATE("'Instrument List'!E",(MATCH(E2089,'Instrument List'!A:A,0))-0)),"")</f>
        <v/>
      </c>
      <c r="BB2089" s="181" t="str">
        <f t="shared" si="733"/>
        <v/>
      </c>
      <c r="BC2089" s="181" t="str">
        <f t="shared" si="734"/>
        <v/>
      </c>
      <c r="BD2089" s="181" t="str">
        <f ca="1">IF(ISNUMBER(A2089),INDIRECT(CONCATENATE("'Instrument List'!F",(MATCH(E2089,'Instrument List'!A:A,0))-0)),"")</f>
        <v/>
      </c>
    </row>
    <row r="2090" spans="1:56">
      <c r="A2090" s="223" t="str">
        <f t="shared" si="714"/>
        <v/>
      </c>
      <c r="B2090" s="224"/>
      <c r="C2090" s="225"/>
      <c r="D2090" s="182"/>
      <c r="E2090" s="182"/>
      <c r="F2090" s="182"/>
      <c r="G2090" s="203"/>
      <c r="H2090" s="218"/>
      <c r="I2090" s="213"/>
      <c r="J2090" s="207"/>
      <c r="K2090" s="213"/>
      <c r="L2090" s="207"/>
      <c r="M2090" s="213"/>
      <c r="N2090" s="207"/>
      <c r="O2090" s="183" t="str">
        <f t="shared" si="715"/>
        <v/>
      </c>
      <c r="P2090" s="184"/>
      <c r="Q2090" s="184"/>
      <c r="R2090" s="275"/>
      <c r="S2090" s="185" t="str">
        <f t="shared" si="716"/>
        <v/>
      </c>
      <c r="T2090" s="185" t="str">
        <f t="shared" si="717"/>
        <v/>
      </c>
      <c r="U2090" s="275"/>
      <c r="V2090" s="275"/>
      <c r="W2090" s="276" t="str">
        <f t="shared" si="718"/>
        <v/>
      </c>
      <c r="X2090" s="276" t="str">
        <f t="shared" si="719"/>
        <v/>
      </c>
      <c r="Y2090" s="276" t="str">
        <f t="shared" si="720"/>
        <v/>
      </c>
      <c r="Z2090" s="275"/>
      <c r="AA2090" s="184"/>
      <c r="AB2090" s="184"/>
      <c r="AC2090" s="185" t="str">
        <f t="shared" si="721"/>
        <v/>
      </c>
      <c r="AD2090" s="185" t="str">
        <f t="shared" si="722"/>
        <v/>
      </c>
      <c r="AE2090" s="186"/>
      <c r="AF2090" s="187" t="str">
        <f t="shared" si="723"/>
        <v/>
      </c>
      <c r="AG2090" s="182"/>
      <c r="AH2090" s="184"/>
      <c r="AI2090" s="184"/>
      <c r="AJ2090" s="182"/>
      <c r="AK2090" s="188" t="str">
        <f t="shared" si="724"/>
        <v/>
      </c>
      <c r="AL2090" s="188" t="str">
        <f t="shared" si="725"/>
        <v/>
      </c>
      <c r="AM2090" s="188" t="str">
        <f t="shared" si="726"/>
        <v/>
      </c>
      <c r="AN2090" s="359" t="str">
        <f>IF(Overview!$K$17='Internal Calcs'!$P$22,IF(AK2090="","",AK2090),IF(Overview!$K$17='Internal Calcs'!$P$23,IF(AK2090="","",AK2090),IF(ISNUMBER(A2090),(IF(F2090="Short",G2090-H2090,H2090-G2090)*AZ2090-AX2090),"")))</f>
        <v/>
      </c>
      <c r="AO2090" s="401" t="str">
        <f>IF(Overview!$K$17='Internal Calcs'!$P$22,IF(AL2090="","",AL2090),IF(Overview!$K$17='Internal Calcs'!$P$23,IF(AL2090="","",AL2090),IF(ISNUMBER(A2090),IF(AL2090="",(IF(F2090="Short",G2090-H2090,H2090-G2090)*AZ2090-AX2090),(IF(F2090="Short",G2090-J2090,J2090-G2090)*AZ2090-AX2090)),"")))</f>
        <v/>
      </c>
      <c r="AP2090" s="359" t="str">
        <f>IF(Overview!$K$17='Internal Calcs'!$P$22,"",IF(Overview!$K$17='Internal Calcs'!$P$23,IF(AM2090="","",AM2090),IF(ISNUMBER(A2090),IF(AM2090="",(IF(F2090="Short",G2090-H2090,H2090-G2090)*AZ2090-AX2090),(IF(F2090="Short",G2090-L2090,L2090-G2090)*AZ2090-AX2090)),"")))</f>
        <v/>
      </c>
      <c r="AQ2090" s="188" t="str">
        <f t="shared" si="727"/>
        <v/>
      </c>
      <c r="AR2090" s="188" t="str">
        <f t="shared" si="728"/>
        <v/>
      </c>
      <c r="AS2090" s="188" t="str">
        <f t="shared" si="729"/>
        <v/>
      </c>
      <c r="AT2090" s="188" t="str">
        <f>IF(ISNUMBER(A2090),MAX($AS$2:AS2090)-AS2090,"")</f>
        <v/>
      </c>
      <c r="AU2090" s="189" t="str">
        <f t="shared" si="730"/>
        <v/>
      </c>
      <c r="AV2090" s="190" t="str">
        <f t="shared" si="731"/>
        <v/>
      </c>
      <c r="AW2090" s="190" t="str">
        <f t="shared" si="732"/>
        <v/>
      </c>
      <c r="AX2090" s="191" t="str">
        <f ca="1">IF(ISNUMBER($A2090),INDIRECT(CONCATENATE("'Instrument List'!B",(MATCH(E2090,'Instrument List'!A:A,0))-0)),"")</f>
        <v/>
      </c>
      <c r="AY2090" s="191" t="str">
        <f ca="1">IF(ISNUMBER($A2090),INDIRECT(CONCATENATE("'Instrument List'!D",(MATCH(E2090,'Instrument List'!A:A,0))-0)),"")</f>
        <v/>
      </c>
      <c r="AZ2090" s="191" t="str">
        <f ca="1">IF(ISNUMBER($A2090),INDIRECT(CONCATENATE("'Instrument List'!C",(MATCH(E2090,'Instrument List'!A:A,0))-0)),"")</f>
        <v/>
      </c>
      <c r="BA2090" s="192" t="str">
        <f ca="1">IF(ISNUMBER(A2090),INDIRECT(CONCATENATE("'Instrument List'!E",(MATCH(E2090,'Instrument List'!A:A,0))-0)),"")</f>
        <v/>
      </c>
      <c r="BB2090" s="193" t="str">
        <f t="shared" si="733"/>
        <v/>
      </c>
      <c r="BC2090" s="193" t="str">
        <f t="shared" si="734"/>
        <v/>
      </c>
      <c r="BD2090" s="193" t="str">
        <f ca="1">IF(ISNUMBER(A2090),INDIRECT(CONCATENATE("'Instrument List'!F",(MATCH(E2090,'Instrument List'!A:A,0))-0)),"")</f>
        <v/>
      </c>
    </row>
    <row r="2091" spans="1:56">
      <c r="A2091" s="220" t="str">
        <f t="shared" si="714"/>
        <v/>
      </c>
      <c r="B2091" s="221"/>
      <c r="C2091" s="222"/>
      <c r="D2091" s="169"/>
      <c r="E2091" s="169"/>
      <c r="F2091" s="169"/>
      <c r="G2091" s="202"/>
      <c r="H2091" s="217"/>
      <c r="I2091" s="212"/>
      <c r="J2091" s="206"/>
      <c r="K2091" s="212"/>
      <c r="L2091" s="206"/>
      <c r="M2091" s="212"/>
      <c r="N2091" s="206"/>
      <c r="O2091" s="170" t="str">
        <f t="shared" si="715"/>
        <v/>
      </c>
      <c r="P2091" s="171"/>
      <c r="Q2091" s="171"/>
      <c r="R2091" s="171"/>
      <c r="S2091" s="172" t="str">
        <f t="shared" si="716"/>
        <v/>
      </c>
      <c r="T2091" s="172" t="str">
        <f t="shared" si="717"/>
        <v/>
      </c>
      <c r="U2091" s="171"/>
      <c r="V2091" s="171"/>
      <c r="W2091" s="173" t="str">
        <f t="shared" si="718"/>
        <v/>
      </c>
      <c r="X2091" s="173" t="str">
        <f t="shared" si="719"/>
        <v/>
      </c>
      <c r="Y2091" s="173" t="str">
        <f t="shared" si="720"/>
        <v/>
      </c>
      <c r="Z2091" s="171"/>
      <c r="AA2091" s="171"/>
      <c r="AB2091" s="171"/>
      <c r="AC2091" s="172" t="str">
        <f t="shared" si="721"/>
        <v/>
      </c>
      <c r="AD2091" s="172" t="str">
        <f t="shared" si="722"/>
        <v/>
      </c>
      <c r="AE2091" s="174"/>
      <c r="AF2091" s="175" t="str">
        <f t="shared" si="723"/>
        <v/>
      </c>
      <c r="AG2091" s="169"/>
      <c r="AH2091" s="171"/>
      <c r="AI2091" s="171"/>
      <c r="AJ2091" s="169"/>
      <c r="AK2091" s="176" t="str">
        <f t="shared" si="724"/>
        <v/>
      </c>
      <c r="AL2091" s="176" t="str">
        <f t="shared" si="725"/>
        <v/>
      </c>
      <c r="AM2091" s="176" t="str">
        <f t="shared" si="726"/>
        <v/>
      </c>
      <c r="AN2091" s="359" t="str">
        <f>IF(Overview!$K$17='Internal Calcs'!$P$22,IF(AK2091="","",AK2091),IF(Overview!$K$17='Internal Calcs'!$P$23,IF(AK2091="","",AK2091),IF(ISNUMBER(A2091),(IF(F2091="Short",G2091-H2091,H2091-G2091)*AZ2091-AX2091),"")))</f>
        <v/>
      </c>
      <c r="AO2091" s="401" t="str">
        <f>IF(Overview!$K$17='Internal Calcs'!$P$22,IF(AL2091="","",AL2091),IF(Overview!$K$17='Internal Calcs'!$P$23,IF(AL2091="","",AL2091),IF(ISNUMBER(A2091),IF(AL2091="",(IF(F2091="Short",G2091-H2091,H2091-G2091)*AZ2091-AX2091),(IF(F2091="Short",G2091-J2091,J2091-G2091)*AZ2091-AX2091)),"")))</f>
        <v/>
      </c>
      <c r="AP2091" s="359" t="str">
        <f>IF(Overview!$K$17='Internal Calcs'!$P$22,"",IF(Overview!$K$17='Internal Calcs'!$P$23,IF(AM2091="","",AM2091),IF(ISNUMBER(A2091),IF(AM2091="",(IF(F2091="Short",G2091-H2091,H2091-G2091)*AZ2091-AX2091),(IF(F2091="Short",G2091-L2091,L2091-G2091)*AZ2091-AX2091)),"")))</f>
        <v/>
      </c>
      <c r="AQ2091" s="176" t="str">
        <f t="shared" si="727"/>
        <v/>
      </c>
      <c r="AR2091" s="176" t="str">
        <f t="shared" si="728"/>
        <v/>
      </c>
      <c r="AS2091" s="176" t="str">
        <f t="shared" si="729"/>
        <v/>
      </c>
      <c r="AT2091" s="176" t="str">
        <f>IF(ISNUMBER(A2091),MAX($AS$2:AS2091)-AS2091,"")</f>
        <v/>
      </c>
      <c r="AU2091" s="177" t="str">
        <f t="shared" si="730"/>
        <v/>
      </c>
      <c r="AV2091" s="178" t="str">
        <f t="shared" si="731"/>
        <v/>
      </c>
      <c r="AW2091" s="178" t="str">
        <f t="shared" si="732"/>
        <v/>
      </c>
      <c r="AX2091" s="179" t="str">
        <f ca="1">IF(ISNUMBER($A2091),INDIRECT(CONCATENATE("'Instrument List'!B",(MATCH(E2091,'Instrument List'!A:A,0))-0)),"")</f>
        <v/>
      </c>
      <c r="AY2091" s="179" t="str">
        <f ca="1">IF(ISNUMBER($A2091),INDIRECT(CONCATENATE("'Instrument List'!D",(MATCH(E2091,'Instrument List'!A:A,0))-0)),"")</f>
        <v/>
      </c>
      <c r="AZ2091" s="179" t="str">
        <f ca="1">IF(ISNUMBER($A2091),INDIRECT(CONCATENATE("'Instrument List'!C",(MATCH(E2091,'Instrument List'!A:A,0))-0)),"")</f>
        <v/>
      </c>
      <c r="BA2091" s="180" t="str">
        <f ca="1">IF(ISNUMBER(A2091),INDIRECT(CONCATENATE("'Instrument List'!E",(MATCH(E2091,'Instrument List'!A:A,0))-0)),"")</f>
        <v/>
      </c>
      <c r="BB2091" s="181" t="str">
        <f t="shared" si="733"/>
        <v/>
      </c>
      <c r="BC2091" s="181" t="str">
        <f t="shared" si="734"/>
        <v/>
      </c>
      <c r="BD2091" s="181" t="str">
        <f ca="1">IF(ISNUMBER(A2091),INDIRECT(CONCATENATE("'Instrument List'!F",(MATCH(E2091,'Instrument List'!A:A,0))-0)),"")</f>
        <v/>
      </c>
    </row>
    <row r="2092" spans="1:56">
      <c r="A2092" s="223" t="str">
        <f t="shared" si="714"/>
        <v/>
      </c>
      <c r="B2092" s="224"/>
      <c r="C2092" s="225"/>
      <c r="D2092" s="182"/>
      <c r="E2092" s="182"/>
      <c r="F2092" s="182"/>
      <c r="G2092" s="203"/>
      <c r="H2092" s="218"/>
      <c r="I2092" s="213"/>
      <c r="J2092" s="207"/>
      <c r="K2092" s="213"/>
      <c r="L2092" s="207"/>
      <c r="M2092" s="213"/>
      <c r="N2092" s="207"/>
      <c r="O2092" s="183" t="str">
        <f t="shared" si="715"/>
        <v/>
      </c>
      <c r="P2092" s="184"/>
      <c r="Q2092" s="184"/>
      <c r="R2092" s="275"/>
      <c r="S2092" s="185" t="str">
        <f t="shared" si="716"/>
        <v/>
      </c>
      <c r="T2092" s="185" t="str">
        <f t="shared" si="717"/>
        <v/>
      </c>
      <c r="U2092" s="275"/>
      <c r="V2092" s="275"/>
      <c r="W2092" s="276" t="str">
        <f t="shared" si="718"/>
        <v/>
      </c>
      <c r="X2092" s="276" t="str">
        <f t="shared" si="719"/>
        <v/>
      </c>
      <c r="Y2092" s="276" t="str">
        <f t="shared" si="720"/>
        <v/>
      </c>
      <c r="Z2092" s="275"/>
      <c r="AA2092" s="184"/>
      <c r="AB2092" s="184"/>
      <c r="AC2092" s="185" t="str">
        <f t="shared" si="721"/>
        <v/>
      </c>
      <c r="AD2092" s="185" t="str">
        <f t="shared" si="722"/>
        <v/>
      </c>
      <c r="AE2092" s="186"/>
      <c r="AF2092" s="187" t="str">
        <f t="shared" si="723"/>
        <v/>
      </c>
      <c r="AG2092" s="182"/>
      <c r="AH2092" s="184"/>
      <c r="AI2092" s="184"/>
      <c r="AJ2092" s="182"/>
      <c r="AK2092" s="188" t="str">
        <f t="shared" si="724"/>
        <v/>
      </c>
      <c r="AL2092" s="188" t="str">
        <f t="shared" si="725"/>
        <v/>
      </c>
      <c r="AM2092" s="188" t="str">
        <f t="shared" si="726"/>
        <v/>
      </c>
      <c r="AN2092" s="359" t="str">
        <f>IF(Overview!$K$17='Internal Calcs'!$P$22,IF(AK2092="","",AK2092),IF(Overview!$K$17='Internal Calcs'!$P$23,IF(AK2092="","",AK2092),IF(ISNUMBER(A2092),(IF(F2092="Short",G2092-H2092,H2092-G2092)*AZ2092-AX2092),"")))</f>
        <v/>
      </c>
      <c r="AO2092" s="401" t="str">
        <f>IF(Overview!$K$17='Internal Calcs'!$P$22,IF(AL2092="","",AL2092),IF(Overview!$K$17='Internal Calcs'!$P$23,IF(AL2092="","",AL2092),IF(ISNUMBER(A2092),IF(AL2092="",(IF(F2092="Short",G2092-H2092,H2092-G2092)*AZ2092-AX2092),(IF(F2092="Short",G2092-J2092,J2092-G2092)*AZ2092-AX2092)),"")))</f>
        <v/>
      </c>
      <c r="AP2092" s="359" t="str">
        <f>IF(Overview!$K$17='Internal Calcs'!$P$22,"",IF(Overview!$K$17='Internal Calcs'!$P$23,IF(AM2092="","",AM2092),IF(ISNUMBER(A2092),IF(AM2092="",(IF(F2092="Short",G2092-H2092,H2092-G2092)*AZ2092-AX2092),(IF(F2092="Short",G2092-L2092,L2092-G2092)*AZ2092-AX2092)),"")))</f>
        <v/>
      </c>
      <c r="AQ2092" s="188" t="str">
        <f t="shared" si="727"/>
        <v/>
      </c>
      <c r="AR2092" s="188" t="str">
        <f t="shared" si="728"/>
        <v/>
      </c>
      <c r="AS2092" s="188" t="str">
        <f t="shared" si="729"/>
        <v/>
      </c>
      <c r="AT2092" s="188" t="str">
        <f>IF(ISNUMBER(A2092),MAX($AS$2:AS2092)-AS2092,"")</f>
        <v/>
      </c>
      <c r="AU2092" s="189" t="str">
        <f t="shared" si="730"/>
        <v/>
      </c>
      <c r="AV2092" s="190" t="str">
        <f t="shared" si="731"/>
        <v/>
      </c>
      <c r="AW2092" s="190" t="str">
        <f t="shared" si="732"/>
        <v/>
      </c>
      <c r="AX2092" s="191" t="str">
        <f ca="1">IF(ISNUMBER($A2092),INDIRECT(CONCATENATE("'Instrument List'!B",(MATCH(E2092,'Instrument List'!A:A,0))-0)),"")</f>
        <v/>
      </c>
      <c r="AY2092" s="191" t="str">
        <f ca="1">IF(ISNUMBER($A2092),INDIRECT(CONCATENATE("'Instrument List'!D",(MATCH(E2092,'Instrument List'!A:A,0))-0)),"")</f>
        <v/>
      </c>
      <c r="AZ2092" s="191" t="str">
        <f ca="1">IF(ISNUMBER($A2092),INDIRECT(CONCATENATE("'Instrument List'!C",(MATCH(E2092,'Instrument List'!A:A,0))-0)),"")</f>
        <v/>
      </c>
      <c r="BA2092" s="192" t="str">
        <f ca="1">IF(ISNUMBER(A2092),INDIRECT(CONCATENATE("'Instrument List'!E",(MATCH(E2092,'Instrument List'!A:A,0))-0)),"")</f>
        <v/>
      </c>
      <c r="BB2092" s="193" t="str">
        <f t="shared" si="733"/>
        <v/>
      </c>
      <c r="BC2092" s="193" t="str">
        <f t="shared" si="734"/>
        <v/>
      </c>
      <c r="BD2092" s="193" t="str">
        <f ca="1">IF(ISNUMBER(A2092),INDIRECT(CONCATENATE("'Instrument List'!F",(MATCH(E2092,'Instrument List'!A:A,0))-0)),"")</f>
        <v/>
      </c>
    </row>
    <row r="2093" spans="1:56">
      <c r="A2093" s="220" t="str">
        <f t="shared" si="714"/>
        <v/>
      </c>
      <c r="B2093" s="221"/>
      <c r="C2093" s="222"/>
      <c r="D2093" s="169"/>
      <c r="E2093" s="169"/>
      <c r="F2093" s="169"/>
      <c r="G2093" s="202"/>
      <c r="H2093" s="217"/>
      <c r="I2093" s="212"/>
      <c r="J2093" s="206"/>
      <c r="K2093" s="212"/>
      <c r="L2093" s="206"/>
      <c r="M2093" s="212"/>
      <c r="N2093" s="206"/>
      <c r="O2093" s="170" t="str">
        <f t="shared" si="715"/>
        <v/>
      </c>
      <c r="P2093" s="171"/>
      <c r="Q2093" s="171"/>
      <c r="R2093" s="171"/>
      <c r="S2093" s="172" t="str">
        <f t="shared" si="716"/>
        <v/>
      </c>
      <c r="T2093" s="172" t="str">
        <f t="shared" si="717"/>
        <v/>
      </c>
      <c r="U2093" s="171"/>
      <c r="V2093" s="171"/>
      <c r="W2093" s="173" t="str">
        <f t="shared" si="718"/>
        <v/>
      </c>
      <c r="X2093" s="173" t="str">
        <f t="shared" si="719"/>
        <v/>
      </c>
      <c r="Y2093" s="173" t="str">
        <f t="shared" si="720"/>
        <v/>
      </c>
      <c r="Z2093" s="171"/>
      <c r="AA2093" s="171"/>
      <c r="AB2093" s="171"/>
      <c r="AC2093" s="172" t="str">
        <f t="shared" si="721"/>
        <v/>
      </c>
      <c r="AD2093" s="172" t="str">
        <f t="shared" si="722"/>
        <v/>
      </c>
      <c r="AE2093" s="174"/>
      <c r="AF2093" s="175" t="str">
        <f t="shared" si="723"/>
        <v/>
      </c>
      <c r="AG2093" s="169"/>
      <c r="AH2093" s="171"/>
      <c r="AI2093" s="171"/>
      <c r="AJ2093" s="169"/>
      <c r="AK2093" s="176" t="str">
        <f t="shared" si="724"/>
        <v/>
      </c>
      <c r="AL2093" s="176" t="str">
        <f t="shared" si="725"/>
        <v/>
      </c>
      <c r="AM2093" s="176" t="str">
        <f t="shared" si="726"/>
        <v/>
      </c>
      <c r="AN2093" s="359" t="str">
        <f>IF(Overview!$K$17='Internal Calcs'!$P$22,IF(AK2093="","",AK2093),IF(Overview!$K$17='Internal Calcs'!$P$23,IF(AK2093="","",AK2093),IF(ISNUMBER(A2093),(IF(F2093="Short",G2093-H2093,H2093-G2093)*AZ2093-AX2093),"")))</f>
        <v/>
      </c>
      <c r="AO2093" s="401" t="str">
        <f>IF(Overview!$K$17='Internal Calcs'!$P$22,IF(AL2093="","",AL2093),IF(Overview!$K$17='Internal Calcs'!$P$23,IF(AL2093="","",AL2093),IF(ISNUMBER(A2093),IF(AL2093="",(IF(F2093="Short",G2093-H2093,H2093-G2093)*AZ2093-AX2093),(IF(F2093="Short",G2093-J2093,J2093-G2093)*AZ2093-AX2093)),"")))</f>
        <v/>
      </c>
      <c r="AP2093" s="359" t="str">
        <f>IF(Overview!$K$17='Internal Calcs'!$P$22,"",IF(Overview!$K$17='Internal Calcs'!$P$23,IF(AM2093="","",AM2093),IF(ISNUMBER(A2093),IF(AM2093="",(IF(F2093="Short",G2093-H2093,H2093-G2093)*AZ2093-AX2093),(IF(F2093="Short",G2093-L2093,L2093-G2093)*AZ2093-AX2093)),"")))</f>
        <v/>
      </c>
      <c r="AQ2093" s="176" t="str">
        <f t="shared" si="727"/>
        <v/>
      </c>
      <c r="AR2093" s="176" t="str">
        <f t="shared" si="728"/>
        <v/>
      </c>
      <c r="AS2093" s="176" t="str">
        <f t="shared" si="729"/>
        <v/>
      </c>
      <c r="AT2093" s="176" t="str">
        <f>IF(ISNUMBER(A2093),MAX($AS$2:AS2093)-AS2093,"")</f>
        <v/>
      </c>
      <c r="AU2093" s="177" t="str">
        <f t="shared" si="730"/>
        <v/>
      </c>
      <c r="AV2093" s="178" t="str">
        <f t="shared" si="731"/>
        <v/>
      </c>
      <c r="AW2093" s="178" t="str">
        <f t="shared" si="732"/>
        <v/>
      </c>
      <c r="AX2093" s="179" t="str">
        <f ca="1">IF(ISNUMBER($A2093),INDIRECT(CONCATENATE("'Instrument List'!B",(MATCH(E2093,'Instrument List'!A:A,0))-0)),"")</f>
        <v/>
      </c>
      <c r="AY2093" s="179" t="str">
        <f ca="1">IF(ISNUMBER($A2093),INDIRECT(CONCATENATE("'Instrument List'!D",(MATCH(E2093,'Instrument List'!A:A,0))-0)),"")</f>
        <v/>
      </c>
      <c r="AZ2093" s="179" t="str">
        <f ca="1">IF(ISNUMBER($A2093),INDIRECT(CONCATENATE("'Instrument List'!C",(MATCH(E2093,'Instrument List'!A:A,0))-0)),"")</f>
        <v/>
      </c>
      <c r="BA2093" s="180" t="str">
        <f ca="1">IF(ISNUMBER(A2093),INDIRECT(CONCATENATE("'Instrument List'!E",(MATCH(E2093,'Instrument List'!A:A,0))-0)),"")</f>
        <v/>
      </c>
      <c r="BB2093" s="181" t="str">
        <f t="shared" si="733"/>
        <v/>
      </c>
      <c r="BC2093" s="181" t="str">
        <f t="shared" si="734"/>
        <v/>
      </c>
      <c r="BD2093" s="181" t="str">
        <f ca="1">IF(ISNUMBER(A2093),INDIRECT(CONCATENATE("'Instrument List'!F",(MATCH(E2093,'Instrument List'!A:A,0))-0)),"")</f>
        <v/>
      </c>
    </row>
    <row r="2094" spans="1:56">
      <c r="A2094" s="223" t="str">
        <f t="shared" si="714"/>
        <v/>
      </c>
      <c r="B2094" s="224"/>
      <c r="C2094" s="225"/>
      <c r="D2094" s="182"/>
      <c r="E2094" s="182"/>
      <c r="F2094" s="182"/>
      <c r="G2094" s="203"/>
      <c r="H2094" s="218"/>
      <c r="I2094" s="213"/>
      <c r="J2094" s="207"/>
      <c r="K2094" s="213"/>
      <c r="L2094" s="207"/>
      <c r="M2094" s="213"/>
      <c r="N2094" s="207"/>
      <c r="O2094" s="183" t="str">
        <f t="shared" si="715"/>
        <v/>
      </c>
      <c r="P2094" s="184"/>
      <c r="Q2094" s="184"/>
      <c r="R2094" s="275"/>
      <c r="S2094" s="185" t="str">
        <f t="shared" si="716"/>
        <v/>
      </c>
      <c r="T2094" s="185" t="str">
        <f t="shared" si="717"/>
        <v/>
      </c>
      <c r="U2094" s="275"/>
      <c r="V2094" s="275"/>
      <c r="W2094" s="276" t="str">
        <f t="shared" si="718"/>
        <v/>
      </c>
      <c r="X2094" s="276" t="str">
        <f t="shared" si="719"/>
        <v/>
      </c>
      <c r="Y2094" s="276" t="str">
        <f t="shared" si="720"/>
        <v/>
      </c>
      <c r="Z2094" s="275"/>
      <c r="AA2094" s="184"/>
      <c r="AB2094" s="184"/>
      <c r="AC2094" s="185" t="str">
        <f t="shared" si="721"/>
        <v/>
      </c>
      <c r="AD2094" s="185" t="str">
        <f t="shared" si="722"/>
        <v/>
      </c>
      <c r="AE2094" s="186"/>
      <c r="AF2094" s="187" t="str">
        <f t="shared" si="723"/>
        <v/>
      </c>
      <c r="AG2094" s="182"/>
      <c r="AH2094" s="184"/>
      <c r="AI2094" s="184"/>
      <c r="AJ2094" s="182"/>
      <c r="AK2094" s="188" t="str">
        <f t="shared" si="724"/>
        <v/>
      </c>
      <c r="AL2094" s="188" t="str">
        <f t="shared" si="725"/>
        <v/>
      </c>
      <c r="AM2094" s="188" t="str">
        <f t="shared" si="726"/>
        <v/>
      </c>
      <c r="AN2094" s="359" t="str">
        <f>IF(Overview!$K$17='Internal Calcs'!$P$22,IF(AK2094="","",AK2094),IF(Overview!$K$17='Internal Calcs'!$P$23,IF(AK2094="","",AK2094),IF(ISNUMBER(A2094),(IF(F2094="Short",G2094-H2094,H2094-G2094)*AZ2094-AX2094),"")))</f>
        <v/>
      </c>
      <c r="AO2094" s="401" t="str">
        <f>IF(Overview!$K$17='Internal Calcs'!$P$22,IF(AL2094="","",AL2094),IF(Overview!$K$17='Internal Calcs'!$P$23,IF(AL2094="","",AL2094),IF(ISNUMBER(A2094),IF(AL2094="",(IF(F2094="Short",G2094-H2094,H2094-G2094)*AZ2094-AX2094),(IF(F2094="Short",G2094-J2094,J2094-G2094)*AZ2094-AX2094)),"")))</f>
        <v/>
      </c>
      <c r="AP2094" s="359" t="str">
        <f>IF(Overview!$K$17='Internal Calcs'!$P$22,"",IF(Overview!$K$17='Internal Calcs'!$P$23,IF(AM2094="","",AM2094),IF(ISNUMBER(A2094),IF(AM2094="",(IF(F2094="Short",G2094-H2094,H2094-G2094)*AZ2094-AX2094),(IF(F2094="Short",G2094-L2094,L2094-G2094)*AZ2094-AX2094)),"")))</f>
        <v/>
      </c>
      <c r="AQ2094" s="188" t="str">
        <f t="shared" si="727"/>
        <v/>
      </c>
      <c r="AR2094" s="188" t="str">
        <f t="shared" si="728"/>
        <v/>
      </c>
      <c r="AS2094" s="188" t="str">
        <f t="shared" si="729"/>
        <v/>
      </c>
      <c r="AT2094" s="188" t="str">
        <f>IF(ISNUMBER(A2094),MAX($AS$2:AS2094)-AS2094,"")</f>
        <v/>
      </c>
      <c r="AU2094" s="189" t="str">
        <f t="shared" si="730"/>
        <v/>
      </c>
      <c r="AV2094" s="190" t="str">
        <f t="shared" si="731"/>
        <v/>
      </c>
      <c r="AW2094" s="190" t="str">
        <f t="shared" si="732"/>
        <v/>
      </c>
      <c r="AX2094" s="191" t="str">
        <f ca="1">IF(ISNUMBER($A2094),INDIRECT(CONCATENATE("'Instrument List'!B",(MATCH(E2094,'Instrument List'!A:A,0))-0)),"")</f>
        <v/>
      </c>
      <c r="AY2094" s="191" t="str">
        <f ca="1">IF(ISNUMBER($A2094),INDIRECT(CONCATENATE("'Instrument List'!D",(MATCH(E2094,'Instrument List'!A:A,0))-0)),"")</f>
        <v/>
      </c>
      <c r="AZ2094" s="191" t="str">
        <f ca="1">IF(ISNUMBER($A2094),INDIRECT(CONCATENATE("'Instrument List'!C",(MATCH(E2094,'Instrument List'!A:A,0))-0)),"")</f>
        <v/>
      </c>
      <c r="BA2094" s="192" t="str">
        <f ca="1">IF(ISNUMBER(A2094),INDIRECT(CONCATENATE("'Instrument List'!E",(MATCH(E2094,'Instrument List'!A:A,0))-0)),"")</f>
        <v/>
      </c>
      <c r="BB2094" s="193" t="str">
        <f t="shared" si="733"/>
        <v/>
      </c>
      <c r="BC2094" s="193" t="str">
        <f t="shared" si="734"/>
        <v/>
      </c>
      <c r="BD2094" s="193" t="str">
        <f ca="1">IF(ISNUMBER(A2094),INDIRECT(CONCATENATE("'Instrument List'!F",(MATCH(E2094,'Instrument List'!A:A,0))-0)),"")</f>
        <v/>
      </c>
    </row>
    <row r="2095" spans="1:56">
      <c r="A2095" s="220" t="str">
        <f t="shared" si="714"/>
        <v/>
      </c>
      <c r="B2095" s="221"/>
      <c r="C2095" s="222"/>
      <c r="D2095" s="169"/>
      <c r="E2095" s="169"/>
      <c r="F2095" s="169"/>
      <c r="G2095" s="202"/>
      <c r="H2095" s="217"/>
      <c r="I2095" s="212"/>
      <c r="J2095" s="206"/>
      <c r="K2095" s="212"/>
      <c r="L2095" s="206"/>
      <c r="M2095" s="212"/>
      <c r="N2095" s="206"/>
      <c r="O2095" s="170" t="str">
        <f t="shared" si="715"/>
        <v/>
      </c>
      <c r="P2095" s="171"/>
      <c r="Q2095" s="171"/>
      <c r="R2095" s="171"/>
      <c r="S2095" s="172" t="str">
        <f t="shared" si="716"/>
        <v/>
      </c>
      <c r="T2095" s="172" t="str">
        <f t="shared" si="717"/>
        <v/>
      </c>
      <c r="U2095" s="171"/>
      <c r="V2095" s="171"/>
      <c r="W2095" s="173" t="str">
        <f t="shared" si="718"/>
        <v/>
      </c>
      <c r="X2095" s="173" t="str">
        <f t="shared" si="719"/>
        <v/>
      </c>
      <c r="Y2095" s="173" t="str">
        <f t="shared" si="720"/>
        <v/>
      </c>
      <c r="Z2095" s="171"/>
      <c r="AA2095" s="171"/>
      <c r="AB2095" s="171"/>
      <c r="AC2095" s="172" t="str">
        <f t="shared" si="721"/>
        <v/>
      </c>
      <c r="AD2095" s="172" t="str">
        <f t="shared" si="722"/>
        <v/>
      </c>
      <c r="AE2095" s="174"/>
      <c r="AF2095" s="175" t="str">
        <f t="shared" si="723"/>
        <v/>
      </c>
      <c r="AG2095" s="169"/>
      <c r="AH2095" s="171"/>
      <c r="AI2095" s="171"/>
      <c r="AJ2095" s="169"/>
      <c r="AK2095" s="176" t="str">
        <f t="shared" si="724"/>
        <v/>
      </c>
      <c r="AL2095" s="176" t="str">
        <f t="shared" si="725"/>
        <v/>
      </c>
      <c r="AM2095" s="176" t="str">
        <f t="shared" si="726"/>
        <v/>
      </c>
      <c r="AN2095" s="359" t="str">
        <f>IF(Overview!$K$17='Internal Calcs'!$P$22,IF(AK2095="","",AK2095),IF(Overview!$K$17='Internal Calcs'!$P$23,IF(AK2095="","",AK2095),IF(ISNUMBER(A2095),(IF(F2095="Short",G2095-H2095,H2095-G2095)*AZ2095-AX2095),"")))</f>
        <v/>
      </c>
      <c r="AO2095" s="401" t="str">
        <f>IF(Overview!$K$17='Internal Calcs'!$P$22,IF(AL2095="","",AL2095),IF(Overview!$K$17='Internal Calcs'!$P$23,IF(AL2095="","",AL2095),IF(ISNUMBER(A2095),IF(AL2095="",(IF(F2095="Short",G2095-H2095,H2095-G2095)*AZ2095-AX2095),(IF(F2095="Short",G2095-J2095,J2095-G2095)*AZ2095-AX2095)),"")))</f>
        <v/>
      </c>
      <c r="AP2095" s="359" t="str">
        <f>IF(Overview!$K$17='Internal Calcs'!$P$22,"",IF(Overview!$K$17='Internal Calcs'!$P$23,IF(AM2095="","",AM2095),IF(ISNUMBER(A2095),IF(AM2095="",(IF(F2095="Short",G2095-H2095,H2095-G2095)*AZ2095-AX2095),(IF(F2095="Short",G2095-L2095,L2095-G2095)*AZ2095-AX2095)),"")))</f>
        <v/>
      </c>
      <c r="AQ2095" s="176" t="str">
        <f t="shared" si="727"/>
        <v/>
      </c>
      <c r="AR2095" s="176" t="str">
        <f t="shared" si="728"/>
        <v/>
      </c>
      <c r="AS2095" s="176" t="str">
        <f t="shared" si="729"/>
        <v/>
      </c>
      <c r="AT2095" s="176" t="str">
        <f>IF(ISNUMBER(A2095),MAX($AS$2:AS2095)-AS2095,"")</f>
        <v/>
      </c>
      <c r="AU2095" s="177" t="str">
        <f t="shared" si="730"/>
        <v/>
      </c>
      <c r="AV2095" s="178" t="str">
        <f t="shared" si="731"/>
        <v/>
      </c>
      <c r="AW2095" s="178" t="str">
        <f t="shared" si="732"/>
        <v/>
      </c>
      <c r="AX2095" s="179" t="str">
        <f ca="1">IF(ISNUMBER($A2095),INDIRECT(CONCATENATE("'Instrument List'!B",(MATCH(E2095,'Instrument List'!A:A,0))-0)),"")</f>
        <v/>
      </c>
      <c r="AY2095" s="179" t="str">
        <f ca="1">IF(ISNUMBER($A2095),INDIRECT(CONCATENATE("'Instrument List'!D",(MATCH(E2095,'Instrument List'!A:A,0))-0)),"")</f>
        <v/>
      </c>
      <c r="AZ2095" s="179" t="str">
        <f ca="1">IF(ISNUMBER($A2095),INDIRECT(CONCATENATE("'Instrument List'!C",(MATCH(E2095,'Instrument List'!A:A,0))-0)),"")</f>
        <v/>
      </c>
      <c r="BA2095" s="180" t="str">
        <f ca="1">IF(ISNUMBER(A2095),INDIRECT(CONCATENATE("'Instrument List'!E",(MATCH(E2095,'Instrument List'!A:A,0))-0)),"")</f>
        <v/>
      </c>
      <c r="BB2095" s="181" t="str">
        <f t="shared" si="733"/>
        <v/>
      </c>
      <c r="BC2095" s="181" t="str">
        <f t="shared" si="734"/>
        <v/>
      </c>
      <c r="BD2095" s="181" t="str">
        <f ca="1">IF(ISNUMBER(A2095),INDIRECT(CONCATENATE("'Instrument List'!F",(MATCH(E2095,'Instrument List'!A:A,0))-0)),"")</f>
        <v/>
      </c>
    </row>
    <row r="2096" spans="1:56">
      <c r="A2096" s="223" t="str">
        <f t="shared" si="714"/>
        <v/>
      </c>
      <c r="B2096" s="224"/>
      <c r="C2096" s="225"/>
      <c r="D2096" s="182"/>
      <c r="E2096" s="182"/>
      <c r="F2096" s="182"/>
      <c r="G2096" s="203"/>
      <c r="H2096" s="218"/>
      <c r="I2096" s="213"/>
      <c r="J2096" s="207"/>
      <c r="K2096" s="213"/>
      <c r="L2096" s="207"/>
      <c r="M2096" s="213"/>
      <c r="N2096" s="207"/>
      <c r="O2096" s="183" t="str">
        <f t="shared" si="715"/>
        <v/>
      </c>
      <c r="P2096" s="184"/>
      <c r="Q2096" s="184"/>
      <c r="R2096" s="275"/>
      <c r="S2096" s="185" t="str">
        <f t="shared" si="716"/>
        <v/>
      </c>
      <c r="T2096" s="185" t="str">
        <f t="shared" si="717"/>
        <v/>
      </c>
      <c r="U2096" s="275"/>
      <c r="V2096" s="275"/>
      <c r="W2096" s="276" t="str">
        <f t="shared" si="718"/>
        <v/>
      </c>
      <c r="X2096" s="276" t="str">
        <f t="shared" si="719"/>
        <v/>
      </c>
      <c r="Y2096" s="276" t="str">
        <f t="shared" si="720"/>
        <v/>
      </c>
      <c r="Z2096" s="275"/>
      <c r="AA2096" s="184"/>
      <c r="AB2096" s="184"/>
      <c r="AC2096" s="185" t="str">
        <f t="shared" si="721"/>
        <v/>
      </c>
      <c r="AD2096" s="185" t="str">
        <f t="shared" si="722"/>
        <v/>
      </c>
      <c r="AE2096" s="186"/>
      <c r="AF2096" s="187" t="str">
        <f t="shared" si="723"/>
        <v/>
      </c>
      <c r="AG2096" s="182"/>
      <c r="AH2096" s="184"/>
      <c r="AI2096" s="184"/>
      <c r="AJ2096" s="182"/>
      <c r="AK2096" s="188" t="str">
        <f t="shared" si="724"/>
        <v/>
      </c>
      <c r="AL2096" s="188" t="str">
        <f t="shared" si="725"/>
        <v/>
      </c>
      <c r="AM2096" s="188" t="str">
        <f t="shared" si="726"/>
        <v/>
      </c>
      <c r="AN2096" s="359" t="str">
        <f>IF(Overview!$K$17='Internal Calcs'!$P$22,IF(AK2096="","",AK2096),IF(Overview!$K$17='Internal Calcs'!$P$23,IF(AK2096="","",AK2096),IF(ISNUMBER(A2096),(IF(F2096="Short",G2096-H2096,H2096-G2096)*AZ2096-AX2096),"")))</f>
        <v/>
      </c>
      <c r="AO2096" s="401" t="str">
        <f>IF(Overview!$K$17='Internal Calcs'!$P$22,IF(AL2096="","",AL2096),IF(Overview!$K$17='Internal Calcs'!$P$23,IF(AL2096="","",AL2096),IF(ISNUMBER(A2096),IF(AL2096="",(IF(F2096="Short",G2096-H2096,H2096-G2096)*AZ2096-AX2096),(IF(F2096="Short",G2096-J2096,J2096-G2096)*AZ2096-AX2096)),"")))</f>
        <v/>
      </c>
      <c r="AP2096" s="359" t="str">
        <f>IF(Overview!$K$17='Internal Calcs'!$P$22,"",IF(Overview!$K$17='Internal Calcs'!$P$23,IF(AM2096="","",AM2096),IF(ISNUMBER(A2096),IF(AM2096="",(IF(F2096="Short",G2096-H2096,H2096-G2096)*AZ2096-AX2096),(IF(F2096="Short",G2096-L2096,L2096-G2096)*AZ2096-AX2096)),"")))</f>
        <v/>
      </c>
      <c r="AQ2096" s="188" t="str">
        <f t="shared" si="727"/>
        <v/>
      </c>
      <c r="AR2096" s="188" t="str">
        <f t="shared" si="728"/>
        <v/>
      </c>
      <c r="AS2096" s="188" t="str">
        <f t="shared" si="729"/>
        <v/>
      </c>
      <c r="AT2096" s="188" t="str">
        <f>IF(ISNUMBER(A2096),MAX($AS$2:AS2096)-AS2096,"")</f>
        <v/>
      </c>
      <c r="AU2096" s="189" t="str">
        <f t="shared" si="730"/>
        <v/>
      </c>
      <c r="AV2096" s="190" t="str">
        <f t="shared" si="731"/>
        <v/>
      </c>
      <c r="AW2096" s="190" t="str">
        <f t="shared" si="732"/>
        <v/>
      </c>
      <c r="AX2096" s="191" t="str">
        <f ca="1">IF(ISNUMBER($A2096),INDIRECT(CONCATENATE("'Instrument List'!B",(MATCH(E2096,'Instrument List'!A:A,0))-0)),"")</f>
        <v/>
      </c>
      <c r="AY2096" s="191" t="str">
        <f ca="1">IF(ISNUMBER($A2096),INDIRECT(CONCATENATE("'Instrument List'!D",(MATCH(E2096,'Instrument List'!A:A,0))-0)),"")</f>
        <v/>
      </c>
      <c r="AZ2096" s="191" t="str">
        <f ca="1">IF(ISNUMBER($A2096),INDIRECT(CONCATENATE("'Instrument List'!C",(MATCH(E2096,'Instrument List'!A:A,0))-0)),"")</f>
        <v/>
      </c>
      <c r="BA2096" s="192" t="str">
        <f ca="1">IF(ISNUMBER(A2096),INDIRECT(CONCATENATE("'Instrument List'!E",(MATCH(E2096,'Instrument List'!A:A,0))-0)),"")</f>
        <v/>
      </c>
      <c r="BB2096" s="193" t="str">
        <f t="shared" si="733"/>
        <v/>
      </c>
      <c r="BC2096" s="193" t="str">
        <f t="shared" si="734"/>
        <v/>
      </c>
      <c r="BD2096" s="193" t="str">
        <f ca="1">IF(ISNUMBER(A2096),INDIRECT(CONCATENATE("'Instrument List'!F",(MATCH(E2096,'Instrument List'!A:A,0))-0)),"")</f>
        <v/>
      </c>
    </row>
    <row r="2097" spans="1:56">
      <c r="A2097" s="220" t="str">
        <f t="shared" si="714"/>
        <v/>
      </c>
      <c r="B2097" s="221"/>
      <c r="C2097" s="222"/>
      <c r="D2097" s="169"/>
      <c r="E2097" s="169"/>
      <c r="F2097" s="169"/>
      <c r="G2097" s="202"/>
      <c r="H2097" s="217"/>
      <c r="I2097" s="212"/>
      <c r="J2097" s="206"/>
      <c r="K2097" s="212"/>
      <c r="L2097" s="206"/>
      <c r="M2097" s="212"/>
      <c r="N2097" s="206"/>
      <c r="O2097" s="170" t="str">
        <f t="shared" si="715"/>
        <v/>
      </c>
      <c r="P2097" s="171"/>
      <c r="Q2097" s="171"/>
      <c r="R2097" s="171"/>
      <c r="S2097" s="172" t="str">
        <f t="shared" si="716"/>
        <v/>
      </c>
      <c r="T2097" s="172" t="str">
        <f t="shared" si="717"/>
        <v/>
      </c>
      <c r="U2097" s="171"/>
      <c r="V2097" s="171"/>
      <c r="W2097" s="173" t="str">
        <f t="shared" si="718"/>
        <v/>
      </c>
      <c r="X2097" s="173" t="str">
        <f t="shared" si="719"/>
        <v/>
      </c>
      <c r="Y2097" s="173" t="str">
        <f t="shared" si="720"/>
        <v/>
      </c>
      <c r="Z2097" s="171"/>
      <c r="AA2097" s="171"/>
      <c r="AB2097" s="171"/>
      <c r="AC2097" s="172" t="str">
        <f t="shared" si="721"/>
        <v/>
      </c>
      <c r="AD2097" s="172" t="str">
        <f t="shared" si="722"/>
        <v/>
      </c>
      <c r="AE2097" s="174"/>
      <c r="AF2097" s="175" t="str">
        <f t="shared" si="723"/>
        <v/>
      </c>
      <c r="AG2097" s="169"/>
      <c r="AH2097" s="171"/>
      <c r="AI2097" s="171"/>
      <c r="AJ2097" s="169"/>
      <c r="AK2097" s="176" t="str">
        <f t="shared" si="724"/>
        <v/>
      </c>
      <c r="AL2097" s="176" t="str">
        <f t="shared" si="725"/>
        <v/>
      </c>
      <c r="AM2097" s="176" t="str">
        <f t="shared" si="726"/>
        <v/>
      </c>
      <c r="AN2097" s="359" t="str">
        <f>IF(Overview!$K$17='Internal Calcs'!$P$22,IF(AK2097="","",AK2097),IF(Overview!$K$17='Internal Calcs'!$P$23,IF(AK2097="","",AK2097),IF(ISNUMBER(A2097),(IF(F2097="Short",G2097-H2097,H2097-G2097)*AZ2097-AX2097),"")))</f>
        <v/>
      </c>
      <c r="AO2097" s="401" t="str">
        <f>IF(Overview!$K$17='Internal Calcs'!$P$22,IF(AL2097="","",AL2097),IF(Overview!$K$17='Internal Calcs'!$P$23,IF(AL2097="","",AL2097),IF(ISNUMBER(A2097),IF(AL2097="",(IF(F2097="Short",G2097-H2097,H2097-G2097)*AZ2097-AX2097),(IF(F2097="Short",G2097-J2097,J2097-G2097)*AZ2097-AX2097)),"")))</f>
        <v/>
      </c>
      <c r="AP2097" s="359" t="str">
        <f>IF(Overview!$K$17='Internal Calcs'!$P$22,"",IF(Overview!$K$17='Internal Calcs'!$P$23,IF(AM2097="","",AM2097),IF(ISNUMBER(A2097),IF(AM2097="",(IF(F2097="Short",G2097-H2097,H2097-G2097)*AZ2097-AX2097),(IF(F2097="Short",G2097-L2097,L2097-G2097)*AZ2097-AX2097)),"")))</f>
        <v/>
      </c>
      <c r="AQ2097" s="176" t="str">
        <f t="shared" si="727"/>
        <v/>
      </c>
      <c r="AR2097" s="176" t="str">
        <f t="shared" si="728"/>
        <v/>
      </c>
      <c r="AS2097" s="176" t="str">
        <f t="shared" si="729"/>
        <v/>
      </c>
      <c r="AT2097" s="176" t="str">
        <f>IF(ISNUMBER(A2097),MAX($AS$2:AS2097)-AS2097,"")</f>
        <v/>
      </c>
      <c r="AU2097" s="177" t="str">
        <f t="shared" si="730"/>
        <v/>
      </c>
      <c r="AV2097" s="178" t="str">
        <f t="shared" si="731"/>
        <v/>
      </c>
      <c r="AW2097" s="178" t="str">
        <f t="shared" si="732"/>
        <v/>
      </c>
      <c r="AX2097" s="179" t="str">
        <f ca="1">IF(ISNUMBER($A2097),INDIRECT(CONCATENATE("'Instrument List'!B",(MATCH(E2097,'Instrument List'!A:A,0))-0)),"")</f>
        <v/>
      </c>
      <c r="AY2097" s="179" t="str">
        <f ca="1">IF(ISNUMBER($A2097),INDIRECT(CONCATENATE("'Instrument List'!D",(MATCH(E2097,'Instrument List'!A:A,0))-0)),"")</f>
        <v/>
      </c>
      <c r="AZ2097" s="179" t="str">
        <f ca="1">IF(ISNUMBER($A2097),INDIRECT(CONCATENATE("'Instrument List'!C",(MATCH(E2097,'Instrument List'!A:A,0))-0)),"")</f>
        <v/>
      </c>
      <c r="BA2097" s="180" t="str">
        <f ca="1">IF(ISNUMBER(A2097),INDIRECT(CONCATENATE("'Instrument List'!E",(MATCH(E2097,'Instrument List'!A:A,0))-0)),"")</f>
        <v/>
      </c>
      <c r="BB2097" s="181" t="str">
        <f t="shared" si="733"/>
        <v/>
      </c>
      <c r="BC2097" s="181" t="str">
        <f t="shared" si="734"/>
        <v/>
      </c>
      <c r="BD2097" s="181" t="str">
        <f ca="1">IF(ISNUMBER(A2097),INDIRECT(CONCATENATE("'Instrument List'!F",(MATCH(E2097,'Instrument List'!A:A,0))-0)),"")</f>
        <v/>
      </c>
    </row>
    <row r="2098" spans="1:56">
      <c r="A2098" s="223" t="str">
        <f t="shared" si="714"/>
        <v/>
      </c>
      <c r="B2098" s="224"/>
      <c r="C2098" s="225"/>
      <c r="D2098" s="182"/>
      <c r="E2098" s="182"/>
      <c r="F2098" s="182"/>
      <c r="G2098" s="203"/>
      <c r="H2098" s="218"/>
      <c r="I2098" s="213"/>
      <c r="J2098" s="207"/>
      <c r="K2098" s="213"/>
      <c r="L2098" s="207"/>
      <c r="M2098" s="213"/>
      <c r="N2098" s="207"/>
      <c r="O2098" s="183" t="str">
        <f t="shared" si="715"/>
        <v/>
      </c>
      <c r="P2098" s="184"/>
      <c r="Q2098" s="184"/>
      <c r="R2098" s="275"/>
      <c r="S2098" s="185" t="str">
        <f t="shared" si="716"/>
        <v/>
      </c>
      <c r="T2098" s="185" t="str">
        <f t="shared" si="717"/>
        <v/>
      </c>
      <c r="U2098" s="275"/>
      <c r="V2098" s="275"/>
      <c r="W2098" s="276" t="str">
        <f t="shared" si="718"/>
        <v/>
      </c>
      <c r="X2098" s="276" t="str">
        <f t="shared" si="719"/>
        <v/>
      </c>
      <c r="Y2098" s="276" t="str">
        <f t="shared" si="720"/>
        <v/>
      </c>
      <c r="Z2098" s="275"/>
      <c r="AA2098" s="184"/>
      <c r="AB2098" s="184"/>
      <c r="AC2098" s="185" t="str">
        <f t="shared" si="721"/>
        <v/>
      </c>
      <c r="AD2098" s="185" t="str">
        <f t="shared" si="722"/>
        <v/>
      </c>
      <c r="AE2098" s="186"/>
      <c r="AF2098" s="187" t="str">
        <f t="shared" si="723"/>
        <v/>
      </c>
      <c r="AG2098" s="182"/>
      <c r="AH2098" s="184"/>
      <c r="AI2098" s="184"/>
      <c r="AJ2098" s="182"/>
      <c r="AK2098" s="188" t="str">
        <f t="shared" si="724"/>
        <v/>
      </c>
      <c r="AL2098" s="188" t="str">
        <f t="shared" si="725"/>
        <v/>
      </c>
      <c r="AM2098" s="188" t="str">
        <f t="shared" si="726"/>
        <v/>
      </c>
      <c r="AN2098" s="359" t="str">
        <f>IF(Overview!$K$17='Internal Calcs'!$P$22,IF(AK2098="","",AK2098),IF(Overview!$K$17='Internal Calcs'!$P$23,IF(AK2098="","",AK2098),IF(ISNUMBER(A2098),(IF(F2098="Short",G2098-H2098,H2098-G2098)*AZ2098-AX2098),"")))</f>
        <v/>
      </c>
      <c r="AO2098" s="401" t="str">
        <f>IF(Overview!$K$17='Internal Calcs'!$P$22,IF(AL2098="","",AL2098),IF(Overview!$K$17='Internal Calcs'!$P$23,IF(AL2098="","",AL2098),IF(ISNUMBER(A2098),IF(AL2098="",(IF(F2098="Short",G2098-H2098,H2098-G2098)*AZ2098-AX2098),(IF(F2098="Short",G2098-J2098,J2098-G2098)*AZ2098-AX2098)),"")))</f>
        <v/>
      </c>
      <c r="AP2098" s="359" t="str">
        <f>IF(Overview!$K$17='Internal Calcs'!$P$22,"",IF(Overview!$K$17='Internal Calcs'!$P$23,IF(AM2098="","",AM2098),IF(ISNUMBER(A2098),IF(AM2098="",(IF(F2098="Short",G2098-H2098,H2098-G2098)*AZ2098-AX2098),(IF(F2098="Short",G2098-L2098,L2098-G2098)*AZ2098-AX2098)),"")))</f>
        <v/>
      </c>
      <c r="AQ2098" s="188" t="str">
        <f t="shared" si="727"/>
        <v/>
      </c>
      <c r="AR2098" s="188" t="str">
        <f t="shared" si="728"/>
        <v/>
      </c>
      <c r="AS2098" s="188" t="str">
        <f t="shared" si="729"/>
        <v/>
      </c>
      <c r="AT2098" s="188" t="str">
        <f>IF(ISNUMBER(A2098),MAX($AS$2:AS2098)-AS2098,"")</f>
        <v/>
      </c>
      <c r="AU2098" s="189" t="str">
        <f t="shared" si="730"/>
        <v/>
      </c>
      <c r="AV2098" s="190" t="str">
        <f t="shared" si="731"/>
        <v/>
      </c>
      <c r="AW2098" s="190" t="str">
        <f t="shared" si="732"/>
        <v/>
      </c>
      <c r="AX2098" s="191" t="str">
        <f ca="1">IF(ISNUMBER($A2098),INDIRECT(CONCATENATE("'Instrument List'!B",(MATCH(E2098,'Instrument List'!A:A,0))-0)),"")</f>
        <v/>
      </c>
      <c r="AY2098" s="191" t="str">
        <f ca="1">IF(ISNUMBER($A2098),INDIRECT(CONCATENATE("'Instrument List'!D",(MATCH(E2098,'Instrument List'!A:A,0))-0)),"")</f>
        <v/>
      </c>
      <c r="AZ2098" s="191" t="str">
        <f ca="1">IF(ISNUMBER($A2098),INDIRECT(CONCATENATE("'Instrument List'!C",(MATCH(E2098,'Instrument List'!A:A,0))-0)),"")</f>
        <v/>
      </c>
      <c r="BA2098" s="192" t="str">
        <f ca="1">IF(ISNUMBER(A2098),INDIRECT(CONCATENATE("'Instrument List'!E",(MATCH(E2098,'Instrument List'!A:A,0))-0)),"")</f>
        <v/>
      </c>
      <c r="BB2098" s="193" t="str">
        <f t="shared" si="733"/>
        <v/>
      </c>
      <c r="BC2098" s="193" t="str">
        <f t="shared" si="734"/>
        <v/>
      </c>
      <c r="BD2098" s="193" t="str">
        <f ca="1">IF(ISNUMBER(A2098),INDIRECT(CONCATENATE("'Instrument List'!F",(MATCH(E2098,'Instrument List'!A:A,0))-0)),"")</f>
        <v/>
      </c>
    </row>
    <row r="2099" spans="1:56">
      <c r="A2099" s="220" t="str">
        <f t="shared" si="714"/>
        <v/>
      </c>
      <c r="B2099" s="221"/>
      <c r="C2099" s="222"/>
      <c r="D2099" s="169"/>
      <c r="E2099" s="169"/>
      <c r="F2099" s="169"/>
      <c r="G2099" s="202"/>
      <c r="H2099" s="217"/>
      <c r="I2099" s="212"/>
      <c r="J2099" s="206"/>
      <c r="K2099" s="212"/>
      <c r="L2099" s="206"/>
      <c r="M2099" s="212"/>
      <c r="N2099" s="206"/>
      <c r="O2099" s="170" t="str">
        <f t="shared" si="715"/>
        <v/>
      </c>
      <c r="P2099" s="171"/>
      <c r="Q2099" s="171"/>
      <c r="R2099" s="171"/>
      <c r="S2099" s="172" t="str">
        <f t="shared" si="716"/>
        <v/>
      </c>
      <c r="T2099" s="172" t="str">
        <f t="shared" si="717"/>
        <v/>
      </c>
      <c r="U2099" s="171"/>
      <c r="V2099" s="171"/>
      <c r="W2099" s="173" t="str">
        <f t="shared" si="718"/>
        <v/>
      </c>
      <c r="X2099" s="173" t="str">
        <f t="shared" si="719"/>
        <v/>
      </c>
      <c r="Y2099" s="173" t="str">
        <f t="shared" si="720"/>
        <v/>
      </c>
      <c r="Z2099" s="171"/>
      <c r="AA2099" s="171"/>
      <c r="AB2099" s="171"/>
      <c r="AC2099" s="172" t="str">
        <f t="shared" si="721"/>
        <v/>
      </c>
      <c r="AD2099" s="172" t="str">
        <f t="shared" si="722"/>
        <v/>
      </c>
      <c r="AE2099" s="174"/>
      <c r="AF2099" s="175" t="str">
        <f t="shared" si="723"/>
        <v/>
      </c>
      <c r="AG2099" s="169"/>
      <c r="AH2099" s="171"/>
      <c r="AI2099" s="171"/>
      <c r="AJ2099" s="169"/>
      <c r="AK2099" s="176" t="str">
        <f t="shared" si="724"/>
        <v/>
      </c>
      <c r="AL2099" s="176" t="str">
        <f t="shared" si="725"/>
        <v/>
      </c>
      <c r="AM2099" s="176" t="str">
        <f t="shared" si="726"/>
        <v/>
      </c>
      <c r="AN2099" s="359" t="str">
        <f>IF(Overview!$K$17='Internal Calcs'!$P$22,IF(AK2099="","",AK2099),IF(Overview!$K$17='Internal Calcs'!$P$23,IF(AK2099="","",AK2099),IF(ISNUMBER(A2099),(IF(F2099="Short",G2099-H2099,H2099-G2099)*AZ2099-AX2099),"")))</f>
        <v/>
      </c>
      <c r="AO2099" s="401" t="str">
        <f>IF(Overview!$K$17='Internal Calcs'!$P$22,IF(AL2099="","",AL2099),IF(Overview!$K$17='Internal Calcs'!$P$23,IF(AL2099="","",AL2099),IF(ISNUMBER(A2099),IF(AL2099="",(IF(F2099="Short",G2099-H2099,H2099-G2099)*AZ2099-AX2099),(IF(F2099="Short",G2099-J2099,J2099-G2099)*AZ2099-AX2099)),"")))</f>
        <v/>
      </c>
      <c r="AP2099" s="359" t="str">
        <f>IF(Overview!$K$17='Internal Calcs'!$P$22,"",IF(Overview!$K$17='Internal Calcs'!$P$23,IF(AM2099="","",AM2099),IF(ISNUMBER(A2099),IF(AM2099="",(IF(F2099="Short",G2099-H2099,H2099-G2099)*AZ2099-AX2099),(IF(F2099="Short",G2099-L2099,L2099-G2099)*AZ2099-AX2099)),"")))</f>
        <v/>
      </c>
      <c r="AQ2099" s="176" t="str">
        <f t="shared" si="727"/>
        <v/>
      </c>
      <c r="AR2099" s="176" t="str">
        <f t="shared" si="728"/>
        <v/>
      </c>
      <c r="AS2099" s="176" t="str">
        <f t="shared" si="729"/>
        <v/>
      </c>
      <c r="AT2099" s="176" t="str">
        <f>IF(ISNUMBER(A2099),MAX($AS$2:AS2099)-AS2099,"")</f>
        <v/>
      </c>
      <c r="AU2099" s="177" t="str">
        <f t="shared" si="730"/>
        <v/>
      </c>
      <c r="AV2099" s="178" t="str">
        <f t="shared" si="731"/>
        <v/>
      </c>
      <c r="AW2099" s="178" t="str">
        <f t="shared" si="732"/>
        <v/>
      </c>
      <c r="AX2099" s="179" t="str">
        <f ca="1">IF(ISNUMBER($A2099),INDIRECT(CONCATENATE("'Instrument List'!B",(MATCH(E2099,'Instrument List'!A:A,0))-0)),"")</f>
        <v/>
      </c>
      <c r="AY2099" s="179" t="str">
        <f ca="1">IF(ISNUMBER($A2099),INDIRECT(CONCATENATE("'Instrument List'!D",(MATCH(E2099,'Instrument List'!A:A,0))-0)),"")</f>
        <v/>
      </c>
      <c r="AZ2099" s="179" t="str">
        <f ca="1">IF(ISNUMBER($A2099),INDIRECT(CONCATENATE("'Instrument List'!C",(MATCH(E2099,'Instrument List'!A:A,0))-0)),"")</f>
        <v/>
      </c>
      <c r="BA2099" s="180" t="str">
        <f ca="1">IF(ISNUMBER(A2099),INDIRECT(CONCATENATE("'Instrument List'!E",(MATCH(E2099,'Instrument List'!A:A,0))-0)),"")</f>
        <v/>
      </c>
      <c r="BB2099" s="181" t="str">
        <f t="shared" si="733"/>
        <v/>
      </c>
      <c r="BC2099" s="181" t="str">
        <f t="shared" si="734"/>
        <v/>
      </c>
      <c r="BD2099" s="181" t="str">
        <f ca="1">IF(ISNUMBER(A2099),INDIRECT(CONCATENATE("'Instrument List'!F",(MATCH(E2099,'Instrument List'!A:A,0))-0)),"")</f>
        <v/>
      </c>
    </row>
    <row r="2100" spans="1:56">
      <c r="A2100" s="223" t="str">
        <f t="shared" si="714"/>
        <v/>
      </c>
      <c r="B2100" s="224"/>
      <c r="C2100" s="225"/>
      <c r="D2100" s="182"/>
      <c r="E2100" s="182"/>
      <c r="F2100" s="182"/>
      <c r="G2100" s="203"/>
      <c r="H2100" s="218"/>
      <c r="I2100" s="213"/>
      <c r="J2100" s="207"/>
      <c r="K2100" s="213"/>
      <c r="L2100" s="207"/>
      <c r="M2100" s="213"/>
      <c r="N2100" s="207"/>
      <c r="O2100" s="183" t="str">
        <f t="shared" si="715"/>
        <v/>
      </c>
      <c r="P2100" s="184"/>
      <c r="Q2100" s="184"/>
      <c r="R2100" s="275"/>
      <c r="S2100" s="185" t="str">
        <f t="shared" si="716"/>
        <v/>
      </c>
      <c r="T2100" s="185" t="str">
        <f t="shared" si="717"/>
        <v/>
      </c>
      <c r="U2100" s="275"/>
      <c r="V2100" s="275"/>
      <c r="W2100" s="276" t="str">
        <f t="shared" si="718"/>
        <v/>
      </c>
      <c r="X2100" s="276" t="str">
        <f t="shared" si="719"/>
        <v/>
      </c>
      <c r="Y2100" s="276" t="str">
        <f t="shared" si="720"/>
        <v/>
      </c>
      <c r="Z2100" s="275"/>
      <c r="AA2100" s="184"/>
      <c r="AB2100" s="184"/>
      <c r="AC2100" s="185" t="str">
        <f t="shared" si="721"/>
        <v/>
      </c>
      <c r="AD2100" s="185" t="str">
        <f t="shared" si="722"/>
        <v/>
      </c>
      <c r="AE2100" s="186"/>
      <c r="AF2100" s="187" t="str">
        <f t="shared" si="723"/>
        <v/>
      </c>
      <c r="AG2100" s="182"/>
      <c r="AH2100" s="184"/>
      <c r="AI2100" s="184"/>
      <c r="AJ2100" s="182"/>
      <c r="AK2100" s="188" t="str">
        <f t="shared" si="724"/>
        <v/>
      </c>
      <c r="AL2100" s="188" t="str">
        <f t="shared" si="725"/>
        <v/>
      </c>
      <c r="AM2100" s="188" t="str">
        <f t="shared" si="726"/>
        <v/>
      </c>
      <c r="AN2100" s="359" t="str">
        <f>IF(Overview!$K$17='Internal Calcs'!$P$22,IF(AK2100="","",AK2100),IF(Overview!$K$17='Internal Calcs'!$P$23,IF(AK2100="","",AK2100),IF(ISNUMBER(A2100),(IF(F2100="Short",G2100-H2100,H2100-G2100)*AZ2100-AX2100),"")))</f>
        <v/>
      </c>
      <c r="AO2100" s="401" t="str">
        <f>IF(Overview!$K$17='Internal Calcs'!$P$22,IF(AL2100="","",AL2100),IF(Overview!$K$17='Internal Calcs'!$P$23,IF(AL2100="","",AL2100),IF(ISNUMBER(A2100),IF(AL2100="",(IF(F2100="Short",G2100-H2100,H2100-G2100)*AZ2100-AX2100),(IF(F2100="Short",G2100-J2100,J2100-G2100)*AZ2100-AX2100)),"")))</f>
        <v/>
      </c>
      <c r="AP2100" s="359" t="str">
        <f>IF(Overview!$K$17='Internal Calcs'!$P$22,"",IF(Overview!$K$17='Internal Calcs'!$P$23,IF(AM2100="","",AM2100),IF(ISNUMBER(A2100),IF(AM2100="",(IF(F2100="Short",G2100-H2100,H2100-G2100)*AZ2100-AX2100),(IF(F2100="Short",G2100-L2100,L2100-G2100)*AZ2100-AX2100)),"")))</f>
        <v/>
      </c>
      <c r="AQ2100" s="188" t="str">
        <f t="shared" si="727"/>
        <v/>
      </c>
      <c r="AR2100" s="188" t="str">
        <f t="shared" si="728"/>
        <v/>
      </c>
      <c r="AS2100" s="188" t="str">
        <f t="shared" si="729"/>
        <v/>
      </c>
      <c r="AT2100" s="188" t="str">
        <f>IF(ISNUMBER(A2100),MAX($AS$2:AS2100)-AS2100,"")</f>
        <v/>
      </c>
      <c r="AU2100" s="189" t="str">
        <f t="shared" si="730"/>
        <v/>
      </c>
      <c r="AV2100" s="190" t="str">
        <f t="shared" si="731"/>
        <v/>
      </c>
      <c r="AW2100" s="190" t="str">
        <f t="shared" si="732"/>
        <v/>
      </c>
      <c r="AX2100" s="191" t="str">
        <f ca="1">IF(ISNUMBER($A2100),INDIRECT(CONCATENATE("'Instrument List'!B",(MATCH(E2100,'Instrument List'!A:A,0))-0)),"")</f>
        <v/>
      </c>
      <c r="AY2100" s="191" t="str">
        <f ca="1">IF(ISNUMBER($A2100),INDIRECT(CONCATENATE("'Instrument List'!D",(MATCH(E2100,'Instrument List'!A:A,0))-0)),"")</f>
        <v/>
      </c>
      <c r="AZ2100" s="191" t="str">
        <f ca="1">IF(ISNUMBER($A2100),INDIRECT(CONCATENATE("'Instrument List'!C",(MATCH(E2100,'Instrument List'!A:A,0))-0)),"")</f>
        <v/>
      </c>
      <c r="BA2100" s="192" t="str">
        <f ca="1">IF(ISNUMBER(A2100),INDIRECT(CONCATENATE("'Instrument List'!E",(MATCH(E2100,'Instrument List'!A:A,0))-0)),"")</f>
        <v/>
      </c>
      <c r="BB2100" s="193" t="str">
        <f t="shared" si="733"/>
        <v/>
      </c>
      <c r="BC2100" s="193" t="str">
        <f t="shared" si="734"/>
        <v/>
      </c>
      <c r="BD2100" s="193" t="str">
        <f ca="1">IF(ISNUMBER(A2100),INDIRECT(CONCATENATE("'Instrument List'!F",(MATCH(E2100,'Instrument List'!A:A,0))-0)),"")</f>
        <v/>
      </c>
    </row>
    <row r="2101" spans="1:56">
      <c r="A2101" s="220" t="str">
        <f t="shared" si="714"/>
        <v/>
      </c>
      <c r="B2101" s="221"/>
      <c r="C2101" s="222"/>
      <c r="D2101" s="169"/>
      <c r="E2101" s="169"/>
      <c r="F2101" s="169"/>
      <c r="G2101" s="202"/>
      <c r="H2101" s="217"/>
      <c r="I2101" s="212"/>
      <c r="J2101" s="206"/>
      <c r="K2101" s="212"/>
      <c r="L2101" s="206"/>
      <c r="M2101" s="212"/>
      <c r="N2101" s="206"/>
      <c r="O2101" s="170" t="str">
        <f t="shared" si="715"/>
        <v/>
      </c>
      <c r="P2101" s="171"/>
      <c r="Q2101" s="171"/>
      <c r="R2101" s="171"/>
      <c r="S2101" s="172" t="str">
        <f t="shared" si="716"/>
        <v/>
      </c>
      <c r="T2101" s="172" t="str">
        <f t="shared" si="717"/>
        <v/>
      </c>
      <c r="U2101" s="171"/>
      <c r="V2101" s="171"/>
      <c r="W2101" s="173" t="str">
        <f t="shared" si="718"/>
        <v/>
      </c>
      <c r="X2101" s="173" t="str">
        <f t="shared" si="719"/>
        <v/>
      </c>
      <c r="Y2101" s="173" t="str">
        <f t="shared" si="720"/>
        <v/>
      </c>
      <c r="Z2101" s="171"/>
      <c r="AA2101" s="171"/>
      <c r="AB2101" s="171"/>
      <c r="AC2101" s="172" t="str">
        <f t="shared" si="721"/>
        <v/>
      </c>
      <c r="AD2101" s="172" t="str">
        <f t="shared" si="722"/>
        <v/>
      </c>
      <c r="AE2101" s="174"/>
      <c r="AF2101" s="175" t="str">
        <f t="shared" si="723"/>
        <v/>
      </c>
      <c r="AG2101" s="169"/>
      <c r="AH2101" s="171"/>
      <c r="AI2101" s="171"/>
      <c r="AJ2101" s="169"/>
      <c r="AK2101" s="176" t="str">
        <f t="shared" si="724"/>
        <v/>
      </c>
      <c r="AL2101" s="176" t="str">
        <f t="shared" si="725"/>
        <v/>
      </c>
      <c r="AM2101" s="176" t="str">
        <f t="shared" si="726"/>
        <v/>
      </c>
      <c r="AN2101" s="359" t="str">
        <f>IF(Overview!$K$17='Internal Calcs'!$P$22,IF(AK2101="","",AK2101),IF(Overview!$K$17='Internal Calcs'!$P$23,IF(AK2101="","",AK2101),IF(ISNUMBER(A2101),(IF(F2101="Short",G2101-H2101,H2101-G2101)*AZ2101-AX2101),"")))</f>
        <v/>
      </c>
      <c r="AO2101" s="401" t="str">
        <f>IF(Overview!$K$17='Internal Calcs'!$P$22,IF(AL2101="","",AL2101),IF(Overview!$K$17='Internal Calcs'!$P$23,IF(AL2101="","",AL2101),IF(ISNUMBER(A2101),IF(AL2101="",(IF(F2101="Short",G2101-H2101,H2101-G2101)*AZ2101-AX2101),(IF(F2101="Short",G2101-J2101,J2101-G2101)*AZ2101-AX2101)),"")))</f>
        <v/>
      </c>
      <c r="AP2101" s="359" t="str">
        <f>IF(Overview!$K$17='Internal Calcs'!$P$22,"",IF(Overview!$K$17='Internal Calcs'!$P$23,IF(AM2101="","",AM2101),IF(ISNUMBER(A2101),IF(AM2101="",(IF(F2101="Short",G2101-H2101,H2101-G2101)*AZ2101-AX2101),(IF(F2101="Short",G2101-L2101,L2101-G2101)*AZ2101-AX2101)),"")))</f>
        <v/>
      </c>
      <c r="AQ2101" s="176" t="str">
        <f t="shared" si="727"/>
        <v/>
      </c>
      <c r="AR2101" s="176" t="str">
        <f t="shared" si="728"/>
        <v/>
      </c>
      <c r="AS2101" s="176" t="str">
        <f t="shared" si="729"/>
        <v/>
      </c>
      <c r="AT2101" s="176" t="str">
        <f>IF(ISNUMBER(A2101),MAX($AS$2:AS2101)-AS2101,"")</f>
        <v/>
      </c>
      <c r="AU2101" s="177" t="str">
        <f t="shared" si="730"/>
        <v/>
      </c>
      <c r="AV2101" s="178" t="str">
        <f t="shared" si="731"/>
        <v/>
      </c>
      <c r="AW2101" s="178" t="str">
        <f t="shared" si="732"/>
        <v/>
      </c>
      <c r="AX2101" s="179" t="str">
        <f ca="1">IF(ISNUMBER($A2101),INDIRECT(CONCATENATE("'Instrument List'!B",(MATCH(E2101,'Instrument List'!A:A,0))-0)),"")</f>
        <v/>
      </c>
      <c r="AY2101" s="179" t="str">
        <f ca="1">IF(ISNUMBER($A2101),INDIRECT(CONCATENATE("'Instrument List'!D",(MATCH(E2101,'Instrument List'!A:A,0))-0)),"")</f>
        <v/>
      </c>
      <c r="AZ2101" s="179" t="str">
        <f ca="1">IF(ISNUMBER($A2101),INDIRECT(CONCATENATE("'Instrument List'!C",(MATCH(E2101,'Instrument List'!A:A,0))-0)),"")</f>
        <v/>
      </c>
      <c r="BA2101" s="180" t="str">
        <f ca="1">IF(ISNUMBER(A2101),INDIRECT(CONCATENATE("'Instrument List'!E",(MATCH(E2101,'Instrument List'!A:A,0))-0)),"")</f>
        <v/>
      </c>
      <c r="BB2101" s="181" t="str">
        <f t="shared" si="733"/>
        <v/>
      </c>
      <c r="BC2101" s="181" t="str">
        <f t="shared" si="734"/>
        <v/>
      </c>
      <c r="BD2101" s="181" t="str">
        <f ca="1">IF(ISNUMBER(A2101),INDIRECT(CONCATENATE("'Instrument List'!F",(MATCH(E2101,'Instrument List'!A:A,0))-0)),"")</f>
        <v/>
      </c>
    </row>
    <row r="2102" spans="1:56">
      <c r="A2102" s="223" t="str">
        <f t="shared" si="714"/>
        <v/>
      </c>
      <c r="B2102" s="224"/>
      <c r="C2102" s="225"/>
      <c r="D2102" s="182"/>
      <c r="E2102" s="182"/>
      <c r="F2102" s="182"/>
      <c r="G2102" s="203"/>
      <c r="H2102" s="218"/>
      <c r="I2102" s="213"/>
      <c r="J2102" s="207"/>
      <c r="K2102" s="213"/>
      <c r="L2102" s="207"/>
      <c r="M2102" s="213"/>
      <c r="N2102" s="207"/>
      <c r="O2102" s="183" t="str">
        <f t="shared" si="715"/>
        <v/>
      </c>
      <c r="P2102" s="184"/>
      <c r="Q2102" s="184"/>
      <c r="R2102" s="275"/>
      <c r="S2102" s="185" t="str">
        <f t="shared" si="716"/>
        <v/>
      </c>
      <c r="T2102" s="185" t="str">
        <f t="shared" si="717"/>
        <v/>
      </c>
      <c r="U2102" s="275"/>
      <c r="V2102" s="275"/>
      <c r="W2102" s="276" t="str">
        <f t="shared" si="718"/>
        <v/>
      </c>
      <c r="X2102" s="276" t="str">
        <f t="shared" si="719"/>
        <v/>
      </c>
      <c r="Y2102" s="276" t="str">
        <f t="shared" si="720"/>
        <v/>
      </c>
      <c r="Z2102" s="275"/>
      <c r="AA2102" s="184"/>
      <c r="AB2102" s="184"/>
      <c r="AC2102" s="185" t="str">
        <f t="shared" si="721"/>
        <v/>
      </c>
      <c r="AD2102" s="185" t="str">
        <f t="shared" si="722"/>
        <v/>
      </c>
      <c r="AE2102" s="186"/>
      <c r="AF2102" s="187" t="str">
        <f t="shared" si="723"/>
        <v/>
      </c>
      <c r="AG2102" s="182"/>
      <c r="AH2102" s="184"/>
      <c r="AI2102" s="184"/>
      <c r="AJ2102" s="182"/>
      <c r="AK2102" s="188" t="str">
        <f t="shared" si="724"/>
        <v/>
      </c>
      <c r="AL2102" s="188" t="str">
        <f t="shared" si="725"/>
        <v/>
      </c>
      <c r="AM2102" s="188" t="str">
        <f t="shared" si="726"/>
        <v/>
      </c>
      <c r="AN2102" s="359" t="str">
        <f>IF(Overview!$K$17='Internal Calcs'!$P$22,IF(AK2102="","",AK2102),IF(Overview!$K$17='Internal Calcs'!$P$23,IF(AK2102="","",AK2102),IF(ISNUMBER(A2102),(IF(F2102="Short",G2102-H2102,H2102-G2102)*AZ2102-AX2102),"")))</f>
        <v/>
      </c>
      <c r="AO2102" s="401" t="str">
        <f>IF(Overview!$K$17='Internal Calcs'!$P$22,IF(AL2102="","",AL2102),IF(Overview!$K$17='Internal Calcs'!$P$23,IF(AL2102="","",AL2102),IF(ISNUMBER(A2102),IF(AL2102="",(IF(F2102="Short",G2102-H2102,H2102-G2102)*AZ2102-AX2102),(IF(F2102="Short",G2102-J2102,J2102-G2102)*AZ2102-AX2102)),"")))</f>
        <v/>
      </c>
      <c r="AP2102" s="359" t="str">
        <f>IF(Overview!$K$17='Internal Calcs'!$P$22,"",IF(Overview!$K$17='Internal Calcs'!$P$23,IF(AM2102="","",AM2102),IF(ISNUMBER(A2102),IF(AM2102="",(IF(F2102="Short",G2102-H2102,H2102-G2102)*AZ2102-AX2102),(IF(F2102="Short",G2102-L2102,L2102-G2102)*AZ2102-AX2102)),"")))</f>
        <v/>
      </c>
      <c r="AQ2102" s="188" t="str">
        <f t="shared" si="727"/>
        <v/>
      </c>
      <c r="AR2102" s="188" t="str">
        <f t="shared" si="728"/>
        <v/>
      </c>
      <c r="AS2102" s="188" t="str">
        <f t="shared" si="729"/>
        <v/>
      </c>
      <c r="AT2102" s="188" t="str">
        <f>IF(ISNUMBER(A2102),MAX($AS$2:AS2102)-AS2102,"")</f>
        <v/>
      </c>
      <c r="AU2102" s="189" t="str">
        <f t="shared" si="730"/>
        <v/>
      </c>
      <c r="AV2102" s="190" t="str">
        <f t="shared" si="731"/>
        <v/>
      </c>
      <c r="AW2102" s="190" t="str">
        <f t="shared" si="732"/>
        <v/>
      </c>
      <c r="AX2102" s="191" t="str">
        <f ca="1">IF(ISNUMBER($A2102),INDIRECT(CONCATENATE("'Instrument List'!B",(MATCH(E2102,'Instrument List'!A:A,0))-0)),"")</f>
        <v/>
      </c>
      <c r="AY2102" s="191" t="str">
        <f ca="1">IF(ISNUMBER($A2102),INDIRECT(CONCATENATE("'Instrument List'!D",(MATCH(E2102,'Instrument List'!A:A,0))-0)),"")</f>
        <v/>
      </c>
      <c r="AZ2102" s="191" t="str">
        <f ca="1">IF(ISNUMBER($A2102),INDIRECT(CONCATENATE("'Instrument List'!C",(MATCH(E2102,'Instrument List'!A:A,0))-0)),"")</f>
        <v/>
      </c>
      <c r="BA2102" s="192" t="str">
        <f ca="1">IF(ISNUMBER(A2102),INDIRECT(CONCATENATE("'Instrument List'!E",(MATCH(E2102,'Instrument List'!A:A,0))-0)),"")</f>
        <v/>
      </c>
      <c r="BB2102" s="193" t="str">
        <f t="shared" si="733"/>
        <v/>
      </c>
      <c r="BC2102" s="193" t="str">
        <f t="shared" si="734"/>
        <v/>
      </c>
      <c r="BD2102" s="193" t="str">
        <f ca="1">IF(ISNUMBER(A2102),INDIRECT(CONCATENATE("'Instrument List'!F",(MATCH(E2102,'Instrument List'!A:A,0))-0)),"")</f>
        <v/>
      </c>
    </row>
    <row r="2103" spans="1:56">
      <c r="A2103" s="220" t="str">
        <f t="shared" si="714"/>
        <v/>
      </c>
      <c r="B2103" s="221"/>
      <c r="C2103" s="222"/>
      <c r="D2103" s="169"/>
      <c r="E2103" s="169"/>
      <c r="F2103" s="169"/>
      <c r="G2103" s="202"/>
      <c r="H2103" s="217"/>
      <c r="I2103" s="212"/>
      <c r="J2103" s="206"/>
      <c r="K2103" s="212"/>
      <c r="L2103" s="206"/>
      <c r="M2103" s="212"/>
      <c r="N2103" s="206"/>
      <c r="O2103" s="170" t="str">
        <f t="shared" si="715"/>
        <v/>
      </c>
      <c r="P2103" s="171"/>
      <c r="Q2103" s="171"/>
      <c r="R2103" s="171"/>
      <c r="S2103" s="172" t="str">
        <f t="shared" si="716"/>
        <v/>
      </c>
      <c r="T2103" s="172" t="str">
        <f t="shared" si="717"/>
        <v/>
      </c>
      <c r="U2103" s="171"/>
      <c r="V2103" s="171"/>
      <c r="W2103" s="173" t="str">
        <f t="shared" si="718"/>
        <v/>
      </c>
      <c r="X2103" s="173" t="str">
        <f t="shared" si="719"/>
        <v/>
      </c>
      <c r="Y2103" s="173" t="str">
        <f t="shared" si="720"/>
        <v/>
      </c>
      <c r="Z2103" s="171"/>
      <c r="AA2103" s="171"/>
      <c r="AB2103" s="171"/>
      <c r="AC2103" s="172" t="str">
        <f t="shared" si="721"/>
        <v/>
      </c>
      <c r="AD2103" s="172" t="str">
        <f t="shared" si="722"/>
        <v/>
      </c>
      <c r="AE2103" s="174"/>
      <c r="AF2103" s="175" t="str">
        <f t="shared" si="723"/>
        <v/>
      </c>
      <c r="AG2103" s="169"/>
      <c r="AH2103" s="171"/>
      <c r="AI2103" s="171"/>
      <c r="AJ2103" s="169"/>
      <c r="AK2103" s="176" t="str">
        <f t="shared" si="724"/>
        <v/>
      </c>
      <c r="AL2103" s="176" t="str">
        <f t="shared" si="725"/>
        <v/>
      </c>
      <c r="AM2103" s="176" t="str">
        <f t="shared" si="726"/>
        <v/>
      </c>
      <c r="AN2103" s="359" t="str">
        <f>IF(Overview!$K$17='Internal Calcs'!$P$22,IF(AK2103="","",AK2103),IF(Overview!$K$17='Internal Calcs'!$P$23,IF(AK2103="","",AK2103),IF(ISNUMBER(A2103),(IF(F2103="Short",G2103-H2103,H2103-G2103)*AZ2103-AX2103),"")))</f>
        <v/>
      </c>
      <c r="AO2103" s="401" t="str">
        <f>IF(Overview!$K$17='Internal Calcs'!$P$22,IF(AL2103="","",AL2103),IF(Overview!$K$17='Internal Calcs'!$P$23,IF(AL2103="","",AL2103),IF(ISNUMBER(A2103),IF(AL2103="",(IF(F2103="Short",G2103-H2103,H2103-G2103)*AZ2103-AX2103),(IF(F2103="Short",G2103-J2103,J2103-G2103)*AZ2103-AX2103)),"")))</f>
        <v/>
      </c>
      <c r="AP2103" s="359" t="str">
        <f>IF(Overview!$K$17='Internal Calcs'!$P$22,"",IF(Overview!$K$17='Internal Calcs'!$P$23,IF(AM2103="","",AM2103),IF(ISNUMBER(A2103),IF(AM2103="",(IF(F2103="Short",G2103-H2103,H2103-G2103)*AZ2103-AX2103),(IF(F2103="Short",G2103-L2103,L2103-G2103)*AZ2103-AX2103)),"")))</f>
        <v/>
      </c>
      <c r="AQ2103" s="176" t="str">
        <f t="shared" si="727"/>
        <v/>
      </c>
      <c r="AR2103" s="176" t="str">
        <f t="shared" si="728"/>
        <v/>
      </c>
      <c r="AS2103" s="176" t="str">
        <f t="shared" si="729"/>
        <v/>
      </c>
      <c r="AT2103" s="176" t="str">
        <f>IF(ISNUMBER(A2103),MAX($AS$2:AS2103)-AS2103,"")</f>
        <v/>
      </c>
      <c r="AU2103" s="177" t="str">
        <f t="shared" si="730"/>
        <v/>
      </c>
      <c r="AV2103" s="178" t="str">
        <f t="shared" si="731"/>
        <v/>
      </c>
      <c r="AW2103" s="178" t="str">
        <f t="shared" si="732"/>
        <v/>
      </c>
      <c r="AX2103" s="179" t="str">
        <f ca="1">IF(ISNUMBER($A2103),INDIRECT(CONCATENATE("'Instrument List'!B",(MATCH(E2103,'Instrument List'!A:A,0))-0)),"")</f>
        <v/>
      </c>
      <c r="AY2103" s="179" t="str">
        <f ca="1">IF(ISNUMBER($A2103),INDIRECT(CONCATENATE("'Instrument List'!D",(MATCH(E2103,'Instrument List'!A:A,0))-0)),"")</f>
        <v/>
      </c>
      <c r="AZ2103" s="179" t="str">
        <f ca="1">IF(ISNUMBER($A2103),INDIRECT(CONCATENATE("'Instrument List'!C",(MATCH(E2103,'Instrument List'!A:A,0))-0)),"")</f>
        <v/>
      </c>
      <c r="BA2103" s="180" t="str">
        <f ca="1">IF(ISNUMBER(A2103),INDIRECT(CONCATENATE("'Instrument List'!E",(MATCH(E2103,'Instrument List'!A:A,0))-0)),"")</f>
        <v/>
      </c>
      <c r="BB2103" s="181" t="str">
        <f t="shared" si="733"/>
        <v/>
      </c>
      <c r="BC2103" s="181" t="str">
        <f t="shared" si="734"/>
        <v/>
      </c>
      <c r="BD2103" s="181" t="str">
        <f ca="1">IF(ISNUMBER(A2103),INDIRECT(CONCATENATE("'Instrument List'!F",(MATCH(E2103,'Instrument List'!A:A,0))-0)),"")</f>
        <v/>
      </c>
    </row>
    <row r="2104" spans="1:56">
      <c r="A2104" s="223" t="str">
        <f t="shared" si="714"/>
        <v/>
      </c>
      <c r="B2104" s="224"/>
      <c r="C2104" s="225"/>
      <c r="D2104" s="182"/>
      <c r="E2104" s="182"/>
      <c r="F2104" s="182"/>
      <c r="G2104" s="203"/>
      <c r="H2104" s="218"/>
      <c r="I2104" s="213"/>
      <c r="J2104" s="207"/>
      <c r="K2104" s="213"/>
      <c r="L2104" s="207"/>
      <c r="M2104" s="213"/>
      <c r="N2104" s="207"/>
      <c r="O2104" s="183" t="str">
        <f t="shared" si="715"/>
        <v/>
      </c>
      <c r="P2104" s="184"/>
      <c r="Q2104" s="184"/>
      <c r="R2104" s="275"/>
      <c r="S2104" s="185" t="str">
        <f t="shared" si="716"/>
        <v/>
      </c>
      <c r="T2104" s="185" t="str">
        <f t="shared" si="717"/>
        <v/>
      </c>
      <c r="U2104" s="275"/>
      <c r="V2104" s="275"/>
      <c r="W2104" s="276" t="str">
        <f t="shared" si="718"/>
        <v/>
      </c>
      <c r="X2104" s="276" t="str">
        <f t="shared" si="719"/>
        <v/>
      </c>
      <c r="Y2104" s="276" t="str">
        <f t="shared" si="720"/>
        <v/>
      </c>
      <c r="Z2104" s="275"/>
      <c r="AA2104" s="184"/>
      <c r="AB2104" s="184"/>
      <c r="AC2104" s="185" t="str">
        <f t="shared" si="721"/>
        <v/>
      </c>
      <c r="AD2104" s="185" t="str">
        <f t="shared" si="722"/>
        <v/>
      </c>
      <c r="AE2104" s="186"/>
      <c r="AF2104" s="187" t="str">
        <f t="shared" si="723"/>
        <v/>
      </c>
      <c r="AG2104" s="182"/>
      <c r="AH2104" s="184"/>
      <c r="AI2104" s="184"/>
      <c r="AJ2104" s="182"/>
      <c r="AK2104" s="188" t="str">
        <f t="shared" si="724"/>
        <v/>
      </c>
      <c r="AL2104" s="188" t="str">
        <f t="shared" si="725"/>
        <v/>
      </c>
      <c r="AM2104" s="188" t="str">
        <f t="shared" si="726"/>
        <v/>
      </c>
      <c r="AN2104" s="359" t="str">
        <f>IF(Overview!$K$17='Internal Calcs'!$P$22,IF(AK2104="","",AK2104),IF(Overview!$K$17='Internal Calcs'!$P$23,IF(AK2104="","",AK2104),IF(ISNUMBER(A2104),(IF(F2104="Short",G2104-H2104,H2104-G2104)*AZ2104-AX2104),"")))</f>
        <v/>
      </c>
      <c r="AO2104" s="401" t="str">
        <f>IF(Overview!$K$17='Internal Calcs'!$P$22,IF(AL2104="","",AL2104),IF(Overview!$K$17='Internal Calcs'!$P$23,IF(AL2104="","",AL2104),IF(ISNUMBER(A2104),IF(AL2104="",(IF(F2104="Short",G2104-H2104,H2104-G2104)*AZ2104-AX2104),(IF(F2104="Short",G2104-J2104,J2104-G2104)*AZ2104-AX2104)),"")))</f>
        <v/>
      </c>
      <c r="AP2104" s="359" t="str">
        <f>IF(Overview!$K$17='Internal Calcs'!$P$22,"",IF(Overview!$K$17='Internal Calcs'!$P$23,IF(AM2104="","",AM2104),IF(ISNUMBER(A2104),IF(AM2104="",(IF(F2104="Short",G2104-H2104,H2104-G2104)*AZ2104-AX2104),(IF(F2104="Short",G2104-L2104,L2104-G2104)*AZ2104-AX2104)),"")))</f>
        <v/>
      </c>
      <c r="AQ2104" s="188" t="str">
        <f t="shared" si="727"/>
        <v/>
      </c>
      <c r="AR2104" s="188" t="str">
        <f t="shared" si="728"/>
        <v/>
      </c>
      <c r="AS2104" s="188" t="str">
        <f t="shared" si="729"/>
        <v/>
      </c>
      <c r="AT2104" s="188" t="str">
        <f>IF(ISNUMBER(A2104),MAX($AS$2:AS2104)-AS2104,"")</f>
        <v/>
      </c>
      <c r="AU2104" s="189" t="str">
        <f t="shared" si="730"/>
        <v/>
      </c>
      <c r="AV2104" s="190" t="str">
        <f t="shared" si="731"/>
        <v/>
      </c>
      <c r="AW2104" s="190" t="str">
        <f t="shared" si="732"/>
        <v/>
      </c>
      <c r="AX2104" s="191" t="str">
        <f ca="1">IF(ISNUMBER($A2104),INDIRECT(CONCATENATE("'Instrument List'!B",(MATCH(E2104,'Instrument List'!A:A,0))-0)),"")</f>
        <v/>
      </c>
      <c r="AY2104" s="191" t="str">
        <f ca="1">IF(ISNUMBER($A2104),INDIRECT(CONCATENATE("'Instrument List'!D",(MATCH(E2104,'Instrument List'!A:A,0))-0)),"")</f>
        <v/>
      </c>
      <c r="AZ2104" s="191" t="str">
        <f ca="1">IF(ISNUMBER($A2104),INDIRECT(CONCATENATE("'Instrument List'!C",(MATCH(E2104,'Instrument List'!A:A,0))-0)),"")</f>
        <v/>
      </c>
      <c r="BA2104" s="192" t="str">
        <f ca="1">IF(ISNUMBER(A2104),INDIRECT(CONCATENATE("'Instrument List'!E",(MATCH(E2104,'Instrument List'!A:A,0))-0)),"")</f>
        <v/>
      </c>
      <c r="BB2104" s="193" t="str">
        <f t="shared" si="733"/>
        <v/>
      </c>
      <c r="BC2104" s="193" t="str">
        <f t="shared" si="734"/>
        <v/>
      </c>
      <c r="BD2104" s="193" t="str">
        <f ca="1">IF(ISNUMBER(A2104),INDIRECT(CONCATENATE("'Instrument List'!F",(MATCH(E2104,'Instrument List'!A:A,0))-0)),"")</f>
        <v/>
      </c>
    </row>
    <row r="2105" spans="1:56">
      <c r="A2105" s="220" t="str">
        <f t="shared" si="714"/>
        <v/>
      </c>
      <c r="B2105" s="221"/>
      <c r="C2105" s="222"/>
      <c r="D2105" s="169"/>
      <c r="E2105" s="169"/>
      <c r="F2105" s="169"/>
      <c r="G2105" s="202"/>
      <c r="H2105" s="217"/>
      <c r="I2105" s="212"/>
      <c r="J2105" s="206"/>
      <c r="K2105" s="212"/>
      <c r="L2105" s="206"/>
      <c r="M2105" s="212"/>
      <c r="N2105" s="206"/>
      <c r="O2105" s="170" t="str">
        <f t="shared" si="715"/>
        <v/>
      </c>
      <c r="P2105" s="171"/>
      <c r="Q2105" s="171"/>
      <c r="R2105" s="171"/>
      <c r="S2105" s="172" t="str">
        <f t="shared" si="716"/>
        <v/>
      </c>
      <c r="T2105" s="172" t="str">
        <f t="shared" si="717"/>
        <v/>
      </c>
      <c r="U2105" s="171"/>
      <c r="V2105" s="171"/>
      <c r="W2105" s="173" t="str">
        <f t="shared" si="718"/>
        <v/>
      </c>
      <c r="X2105" s="173" t="str">
        <f t="shared" si="719"/>
        <v/>
      </c>
      <c r="Y2105" s="173" t="str">
        <f t="shared" si="720"/>
        <v/>
      </c>
      <c r="Z2105" s="171"/>
      <c r="AA2105" s="171"/>
      <c r="AB2105" s="171"/>
      <c r="AC2105" s="172" t="str">
        <f t="shared" si="721"/>
        <v/>
      </c>
      <c r="AD2105" s="172" t="str">
        <f t="shared" si="722"/>
        <v/>
      </c>
      <c r="AE2105" s="174"/>
      <c r="AF2105" s="175" t="str">
        <f t="shared" si="723"/>
        <v/>
      </c>
      <c r="AG2105" s="169"/>
      <c r="AH2105" s="171"/>
      <c r="AI2105" s="171"/>
      <c r="AJ2105" s="169"/>
      <c r="AK2105" s="176" t="str">
        <f t="shared" si="724"/>
        <v/>
      </c>
      <c r="AL2105" s="176" t="str">
        <f t="shared" si="725"/>
        <v/>
      </c>
      <c r="AM2105" s="176" t="str">
        <f t="shared" si="726"/>
        <v/>
      </c>
      <c r="AN2105" s="359" t="str">
        <f>IF(Overview!$K$17='Internal Calcs'!$P$22,IF(AK2105="","",AK2105),IF(Overview!$K$17='Internal Calcs'!$P$23,IF(AK2105="","",AK2105),IF(ISNUMBER(A2105),(IF(F2105="Short",G2105-H2105,H2105-G2105)*AZ2105-AX2105),"")))</f>
        <v/>
      </c>
      <c r="AO2105" s="401" t="str">
        <f>IF(Overview!$K$17='Internal Calcs'!$P$22,IF(AL2105="","",AL2105),IF(Overview!$K$17='Internal Calcs'!$P$23,IF(AL2105="","",AL2105),IF(ISNUMBER(A2105),IF(AL2105="",(IF(F2105="Short",G2105-H2105,H2105-G2105)*AZ2105-AX2105),(IF(F2105="Short",G2105-J2105,J2105-G2105)*AZ2105-AX2105)),"")))</f>
        <v/>
      </c>
      <c r="AP2105" s="359" t="str">
        <f>IF(Overview!$K$17='Internal Calcs'!$P$22,"",IF(Overview!$K$17='Internal Calcs'!$P$23,IF(AM2105="","",AM2105),IF(ISNUMBER(A2105),IF(AM2105="",(IF(F2105="Short",G2105-H2105,H2105-G2105)*AZ2105-AX2105),(IF(F2105="Short",G2105-L2105,L2105-G2105)*AZ2105-AX2105)),"")))</f>
        <v/>
      </c>
      <c r="AQ2105" s="176" t="str">
        <f t="shared" si="727"/>
        <v/>
      </c>
      <c r="AR2105" s="176" t="str">
        <f t="shared" si="728"/>
        <v/>
      </c>
      <c r="AS2105" s="176" t="str">
        <f t="shared" si="729"/>
        <v/>
      </c>
      <c r="AT2105" s="176" t="str">
        <f>IF(ISNUMBER(A2105),MAX($AS$2:AS2105)-AS2105,"")</f>
        <v/>
      </c>
      <c r="AU2105" s="177" t="str">
        <f t="shared" si="730"/>
        <v/>
      </c>
      <c r="AV2105" s="178" t="str">
        <f t="shared" si="731"/>
        <v/>
      </c>
      <c r="AW2105" s="178" t="str">
        <f t="shared" si="732"/>
        <v/>
      </c>
      <c r="AX2105" s="179" t="str">
        <f ca="1">IF(ISNUMBER($A2105),INDIRECT(CONCATENATE("'Instrument List'!B",(MATCH(E2105,'Instrument List'!A:A,0))-0)),"")</f>
        <v/>
      </c>
      <c r="AY2105" s="179" t="str">
        <f ca="1">IF(ISNUMBER($A2105),INDIRECT(CONCATENATE("'Instrument List'!D",(MATCH(E2105,'Instrument List'!A:A,0))-0)),"")</f>
        <v/>
      </c>
      <c r="AZ2105" s="179" t="str">
        <f ca="1">IF(ISNUMBER($A2105),INDIRECT(CONCATENATE("'Instrument List'!C",(MATCH(E2105,'Instrument List'!A:A,0))-0)),"")</f>
        <v/>
      </c>
      <c r="BA2105" s="180" t="str">
        <f ca="1">IF(ISNUMBER(A2105),INDIRECT(CONCATENATE("'Instrument List'!E",(MATCH(E2105,'Instrument List'!A:A,0))-0)),"")</f>
        <v/>
      </c>
      <c r="BB2105" s="181" t="str">
        <f t="shared" si="733"/>
        <v/>
      </c>
      <c r="BC2105" s="181" t="str">
        <f t="shared" si="734"/>
        <v/>
      </c>
      <c r="BD2105" s="181" t="str">
        <f ca="1">IF(ISNUMBER(A2105),INDIRECT(CONCATENATE("'Instrument List'!F",(MATCH(E2105,'Instrument List'!A:A,0))-0)),"")</f>
        <v/>
      </c>
    </row>
    <row r="2106" spans="1:56">
      <c r="A2106" s="223" t="str">
        <f t="shared" si="714"/>
        <v/>
      </c>
      <c r="B2106" s="224"/>
      <c r="C2106" s="225"/>
      <c r="D2106" s="182"/>
      <c r="E2106" s="182"/>
      <c r="F2106" s="182"/>
      <c r="G2106" s="203"/>
      <c r="H2106" s="218"/>
      <c r="I2106" s="213"/>
      <c r="J2106" s="207"/>
      <c r="K2106" s="213"/>
      <c r="L2106" s="207"/>
      <c r="M2106" s="213"/>
      <c r="N2106" s="207"/>
      <c r="O2106" s="183" t="str">
        <f t="shared" si="715"/>
        <v/>
      </c>
      <c r="P2106" s="184"/>
      <c r="Q2106" s="184"/>
      <c r="R2106" s="275"/>
      <c r="S2106" s="185" t="str">
        <f t="shared" si="716"/>
        <v/>
      </c>
      <c r="T2106" s="185" t="str">
        <f t="shared" si="717"/>
        <v/>
      </c>
      <c r="U2106" s="275"/>
      <c r="V2106" s="275"/>
      <c r="W2106" s="276" t="str">
        <f t="shared" si="718"/>
        <v/>
      </c>
      <c r="X2106" s="276" t="str">
        <f t="shared" si="719"/>
        <v/>
      </c>
      <c r="Y2106" s="276" t="str">
        <f t="shared" si="720"/>
        <v/>
      </c>
      <c r="Z2106" s="275"/>
      <c r="AA2106" s="184"/>
      <c r="AB2106" s="184"/>
      <c r="AC2106" s="185" t="str">
        <f t="shared" si="721"/>
        <v/>
      </c>
      <c r="AD2106" s="185" t="str">
        <f t="shared" si="722"/>
        <v/>
      </c>
      <c r="AE2106" s="186"/>
      <c r="AF2106" s="187" t="str">
        <f t="shared" si="723"/>
        <v/>
      </c>
      <c r="AG2106" s="182"/>
      <c r="AH2106" s="184"/>
      <c r="AI2106" s="184"/>
      <c r="AJ2106" s="182"/>
      <c r="AK2106" s="188" t="str">
        <f t="shared" si="724"/>
        <v/>
      </c>
      <c r="AL2106" s="188" t="str">
        <f t="shared" si="725"/>
        <v/>
      </c>
      <c r="AM2106" s="188" t="str">
        <f t="shared" si="726"/>
        <v/>
      </c>
      <c r="AN2106" s="359" t="str">
        <f>IF(Overview!$K$17='Internal Calcs'!$P$22,IF(AK2106="","",AK2106),IF(Overview!$K$17='Internal Calcs'!$P$23,IF(AK2106="","",AK2106),IF(ISNUMBER(A2106),(IF(F2106="Short",G2106-H2106,H2106-G2106)*AZ2106-AX2106),"")))</f>
        <v/>
      </c>
      <c r="AO2106" s="401" t="str">
        <f>IF(Overview!$K$17='Internal Calcs'!$P$22,IF(AL2106="","",AL2106),IF(Overview!$K$17='Internal Calcs'!$P$23,IF(AL2106="","",AL2106),IF(ISNUMBER(A2106),IF(AL2106="",(IF(F2106="Short",G2106-H2106,H2106-G2106)*AZ2106-AX2106),(IF(F2106="Short",G2106-J2106,J2106-G2106)*AZ2106-AX2106)),"")))</f>
        <v/>
      </c>
      <c r="AP2106" s="359" t="str">
        <f>IF(Overview!$K$17='Internal Calcs'!$P$22,"",IF(Overview!$K$17='Internal Calcs'!$P$23,IF(AM2106="","",AM2106),IF(ISNUMBER(A2106),IF(AM2106="",(IF(F2106="Short",G2106-H2106,H2106-G2106)*AZ2106-AX2106),(IF(F2106="Short",G2106-L2106,L2106-G2106)*AZ2106-AX2106)),"")))</f>
        <v/>
      </c>
      <c r="AQ2106" s="188" t="str">
        <f t="shared" si="727"/>
        <v/>
      </c>
      <c r="AR2106" s="188" t="str">
        <f t="shared" si="728"/>
        <v/>
      </c>
      <c r="AS2106" s="188" t="str">
        <f t="shared" si="729"/>
        <v/>
      </c>
      <c r="AT2106" s="188" t="str">
        <f>IF(ISNUMBER(A2106),MAX($AS$2:AS2106)-AS2106,"")</f>
        <v/>
      </c>
      <c r="AU2106" s="189" t="str">
        <f t="shared" si="730"/>
        <v/>
      </c>
      <c r="AV2106" s="190" t="str">
        <f t="shared" si="731"/>
        <v/>
      </c>
      <c r="AW2106" s="190" t="str">
        <f t="shared" si="732"/>
        <v/>
      </c>
      <c r="AX2106" s="191" t="str">
        <f ca="1">IF(ISNUMBER($A2106),INDIRECT(CONCATENATE("'Instrument List'!B",(MATCH(E2106,'Instrument List'!A:A,0))-0)),"")</f>
        <v/>
      </c>
      <c r="AY2106" s="191" t="str">
        <f ca="1">IF(ISNUMBER($A2106),INDIRECT(CONCATENATE("'Instrument List'!D",(MATCH(E2106,'Instrument List'!A:A,0))-0)),"")</f>
        <v/>
      </c>
      <c r="AZ2106" s="191" t="str">
        <f ca="1">IF(ISNUMBER($A2106),INDIRECT(CONCATENATE("'Instrument List'!C",(MATCH(E2106,'Instrument List'!A:A,0))-0)),"")</f>
        <v/>
      </c>
      <c r="BA2106" s="192" t="str">
        <f ca="1">IF(ISNUMBER(A2106),INDIRECT(CONCATENATE("'Instrument List'!E",(MATCH(E2106,'Instrument List'!A:A,0))-0)),"")</f>
        <v/>
      </c>
      <c r="BB2106" s="193" t="str">
        <f t="shared" si="733"/>
        <v/>
      </c>
      <c r="BC2106" s="193" t="str">
        <f t="shared" si="734"/>
        <v/>
      </c>
      <c r="BD2106" s="193" t="str">
        <f ca="1">IF(ISNUMBER(A2106),INDIRECT(CONCATENATE("'Instrument List'!F",(MATCH(E2106,'Instrument List'!A:A,0))-0)),"")</f>
        <v/>
      </c>
    </row>
    <row r="2107" spans="1:56">
      <c r="A2107" s="220" t="str">
        <f t="shared" si="714"/>
        <v/>
      </c>
      <c r="B2107" s="221"/>
      <c r="C2107" s="222"/>
      <c r="D2107" s="169"/>
      <c r="E2107" s="169"/>
      <c r="F2107" s="169"/>
      <c r="G2107" s="202"/>
      <c r="H2107" s="217"/>
      <c r="I2107" s="212"/>
      <c r="J2107" s="206"/>
      <c r="K2107" s="212"/>
      <c r="L2107" s="206"/>
      <c r="M2107" s="212"/>
      <c r="N2107" s="206"/>
      <c r="O2107" s="170" t="str">
        <f t="shared" si="715"/>
        <v/>
      </c>
      <c r="P2107" s="171"/>
      <c r="Q2107" s="171"/>
      <c r="R2107" s="171"/>
      <c r="S2107" s="172" t="str">
        <f t="shared" si="716"/>
        <v/>
      </c>
      <c r="T2107" s="172" t="str">
        <f t="shared" si="717"/>
        <v/>
      </c>
      <c r="U2107" s="171"/>
      <c r="V2107" s="171"/>
      <c r="W2107" s="173" t="str">
        <f t="shared" si="718"/>
        <v/>
      </c>
      <c r="X2107" s="173" t="str">
        <f t="shared" si="719"/>
        <v/>
      </c>
      <c r="Y2107" s="173" t="str">
        <f t="shared" si="720"/>
        <v/>
      </c>
      <c r="Z2107" s="171"/>
      <c r="AA2107" s="171"/>
      <c r="AB2107" s="171"/>
      <c r="AC2107" s="172" t="str">
        <f t="shared" si="721"/>
        <v/>
      </c>
      <c r="AD2107" s="172" t="str">
        <f t="shared" si="722"/>
        <v/>
      </c>
      <c r="AE2107" s="174"/>
      <c r="AF2107" s="175" t="str">
        <f t="shared" si="723"/>
        <v/>
      </c>
      <c r="AG2107" s="169"/>
      <c r="AH2107" s="171"/>
      <c r="AI2107" s="171"/>
      <c r="AJ2107" s="169"/>
      <c r="AK2107" s="176" t="str">
        <f t="shared" si="724"/>
        <v/>
      </c>
      <c r="AL2107" s="176" t="str">
        <f t="shared" si="725"/>
        <v/>
      </c>
      <c r="AM2107" s="176" t="str">
        <f t="shared" si="726"/>
        <v/>
      </c>
      <c r="AN2107" s="359" t="str">
        <f>IF(Overview!$K$17='Internal Calcs'!$P$22,IF(AK2107="","",AK2107),IF(Overview!$K$17='Internal Calcs'!$P$23,IF(AK2107="","",AK2107),IF(ISNUMBER(A2107),(IF(F2107="Short",G2107-H2107,H2107-G2107)*AZ2107-AX2107),"")))</f>
        <v/>
      </c>
      <c r="AO2107" s="401" t="str">
        <f>IF(Overview!$K$17='Internal Calcs'!$P$22,IF(AL2107="","",AL2107),IF(Overview!$K$17='Internal Calcs'!$P$23,IF(AL2107="","",AL2107),IF(ISNUMBER(A2107),IF(AL2107="",(IF(F2107="Short",G2107-H2107,H2107-G2107)*AZ2107-AX2107),(IF(F2107="Short",G2107-J2107,J2107-G2107)*AZ2107-AX2107)),"")))</f>
        <v/>
      </c>
      <c r="AP2107" s="359" t="str">
        <f>IF(Overview!$K$17='Internal Calcs'!$P$22,"",IF(Overview!$K$17='Internal Calcs'!$P$23,IF(AM2107="","",AM2107),IF(ISNUMBER(A2107),IF(AM2107="",(IF(F2107="Short",G2107-H2107,H2107-G2107)*AZ2107-AX2107),(IF(F2107="Short",G2107-L2107,L2107-G2107)*AZ2107-AX2107)),"")))</f>
        <v/>
      </c>
      <c r="AQ2107" s="176" t="str">
        <f t="shared" si="727"/>
        <v/>
      </c>
      <c r="AR2107" s="176" t="str">
        <f t="shared" si="728"/>
        <v/>
      </c>
      <c r="AS2107" s="176" t="str">
        <f t="shared" si="729"/>
        <v/>
      </c>
      <c r="AT2107" s="176" t="str">
        <f>IF(ISNUMBER(A2107),MAX($AS$2:AS2107)-AS2107,"")</f>
        <v/>
      </c>
      <c r="AU2107" s="177" t="str">
        <f t="shared" si="730"/>
        <v/>
      </c>
      <c r="AV2107" s="178" t="str">
        <f t="shared" si="731"/>
        <v/>
      </c>
      <c r="AW2107" s="178" t="str">
        <f t="shared" si="732"/>
        <v/>
      </c>
      <c r="AX2107" s="179" t="str">
        <f ca="1">IF(ISNUMBER($A2107),INDIRECT(CONCATENATE("'Instrument List'!B",(MATCH(E2107,'Instrument List'!A:A,0))-0)),"")</f>
        <v/>
      </c>
      <c r="AY2107" s="179" t="str">
        <f ca="1">IF(ISNUMBER($A2107),INDIRECT(CONCATENATE("'Instrument List'!D",(MATCH(E2107,'Instrument List'!A:A,0))-0)),"")</f>
        <v/>
      </c>
      <c r="AZ2107" s="179" t="str">
        <f ca="1">IF(ISNUMBER($A2107),INDIRECT(CONCATENATE("'Instrument List'!C",(MATCH(E2107,'Instrument List'!A:A,0))-0)),"")</f>
        <v/>
      </c>
      <c r="BA2107" s="180" t="str">
        <f ca="1">IF(ISNUMBER(A2107),INDIRECT(CONCATENATE("'Instrument List'!E",(MATCH(E2107,'Instrument List'!A:A,0))-0)),"")</f>
        <v/>
      </c>
      <c r="BB2107" s="181" t="str">
        <f t="shared" si="733"/>
        <v/>
      </c>
      <c r="BC2107" s="181" t="str">
        <f t="shared" si="734"/>
        <v/>
      </c>
      <c r="BD2107" s="181" t="str">
        <f ca="1">IF(ISNUMBER(A2107),INDIRECT(CONCATENATE("'Instrument List'!F",(MATCH(E2107,'Instrument List'!A:A,0))-0)),"")</f>
        <v/>
      </c>
    </row>
    <row r="2108" spans="1:56">
      <c r="A2108" s="223" t="str">
        <f t="shared" si="714"/>
        <v/>
      </c>
      <c r="B2108" s="224"/>
      <c r="C2108" s="225"/>
      <c r="D2108" s="182"/>
      <c r="E2108" s="182"/>
      <c r="F2108" s="182"/>
      <c r="G2108" s="203"/>
      <c r="H2108" s="218"/>
      <c r="I2108" s="213"/>
      <c r="J2108" s="207"/>
      <c r="K2108" s="213"/>
      <c r="L2108" s="207"/>
      <c r="M2108" s="213"/>
      <c r="N2108" s="207"/>
      <c r="O2108" s="183" t="str">
        <f t="shared" si="715"/>
        <v/>
      </c>
      <c r="P2108" s="184"/>
      <c r="Q2108" s="184"/>
      <c r="R2108" s="275"/>
      <c r="S2108" s="185" t="str">
        <f t="shared" si="716"/>
        <v/>
      </c>
      <c r="T2108" s="185" t="str">
        <f t="shared" si="717"/>
        <v/>
      </c>
      <c r="U2108" s="275"/>
      <c r="V2108" s="275"/>
      <c r="W2108" s="276" t="str">
        <f t="shared" si="718"/>
        <v/>
      </c>
      <c r="X2108" s="276" t="str">
        <f t="shared" si="719"/>
        <v/>
      </c>
      <c r="Y2108" s="276" t="str">
        <f t="shared" si="720"/>
        <v/>
      </c>
      <c r="Z2108" s="275"/>
      <c r="AA2108" s="184"/>
      <c r="AB2108" s="184"/>
      <c r="AC2108" s="185" t="str">
        <f t="shared" si="721"/>
        <v/>
      </c>
      <c r="AD2108" s="185" t="str">
        <f t="shared" si="722"/>
        <v/>
      </c>
      <c r="AE2108" s="186"/>
      <c r="AF2108" s="187" t="str">
        <f t="shared" si="723"/>
        <v/>
      </c>
      <c r="AG2108" s="182"/>
      <c r="AH2108" s="184"/>
      <c r="AI2108" s="184"/>
      <c r="AJ2108" s="182"/>
      <c r="AK2108" s="188" t="str">
        <f t="shared" si="724"/>
        <v/>
      </c>
      <c r="AL2108" s="188" t="str">
        <f t="shared" si="725"/>
        <v/>
      </c>
      <c r="AM2108" s="188" t="str">
        <f t="shared" si="726"/>
        <v/>
      </c>
      <c r="AN2108" s="359" t="str">
        <f>IF(Overview!$K$17='Internal Calcs'!$P$22,IF(AK2108="","",AK2108),IF(Overview!$K$17='Internal Calcs'!$P$23,IF(AK2108="","",AK2108),IF(ISNUMBER(A2108),(IF(F2108="Short",G2108-H2108,H2108-G2108)*AZ2108-AX2108),"")))</f>
        <v/>
      </c>
      <c r="AO2108" s="401" t="str">
        <f>IF(Overview!$K$17='Internal Calcs'!$P$22,IF(AL2108="","",AL2108),IF(Overview!$K$17='Internal Calcs'!$P$23,IF(AL2108="","",AL2108),IF(ISNUMBER(A2108),IF(AL2108="",(IF(F2108="Short",G2108-H2108,H2108-G2108)*AZ2108-AX2108),(IF(F2108="Short",G2108-J2108,J2108-G2108)*AZ2108-AX2108)),"")))</f>
        <v/>
      </c>
      <c r="AP2108" s="359" t="str">
        <f>IF(Overview!$K$17='Internal Calcs'!$P$22,"",IF(Overview!$K$17='Internal Calcs'!$P$23,IF(AM2108="","",AM2108),IF(ISNUMBER(A2108),IF(AM2108="",(IF(F2108="Short",G2108-H2108,H2108-G2108)*AZ2108-AX2108),(IF(F2108="Short",G2108-L2108,L2108-G2108)*AZ2108-AX2108)),"")))</f>
        <v/>
      </c>
      <c r="AQ2108" s="188" t="str">
        <f t="shared" si="727"/>
        <v/>
      </c>
      <c r="AR2108" s="188" t="str">
        <f t="shared" si="728"/>
        <v/>
      </c>
      <c r="AS2108" s="188" t="str">
        <f t="shared" si="729"/>
        <v/>
      </c>
      <c r="AT2108" s="188" t="str">
        <f>IF(ISNUMBER(A2108),MAX($AS$2:AS2108)-AS2108,"")</f>
        <v/>
      </c>
      <c r="AU2108" s="189" t="str">
        <f t="shared" si="730"/>
        <v/>
      </c>
      <c r="AV2108" s="190" t="str">
        <f t="shared" si="731"/>
        <v/>
      </c>
      <c r="AW2108" s="190" t="str">
        <f t="shared" si="732"/>
        <v/>
      </c>
      <c r="AX2108" s="191" t="str">
        <f ca="1">IF(ISNUMBER($A2108),INDIRECT(CONCATENATE("'Instrument List'!B",(MATCH(E2108,'Instrument List'!A:A,0))-0)),"")</f>
        <v/>
      </c>
      <c r="AY2108" s="191" t="str">
        <f ca="1">IF(ISNUMBER($A2108),INDIRECT(CONCATENATE("'Instrument List'!D",(MATCH(E2108,'Instrument List'!A:A,0))-0)),"")</f>
        <v/>
      </c>
      <c r="AZ2108" s="191" t="str">
        <f ca="1">IF(ISNUMBER($A2108),INDIRECT(CONCATENATE("'Instrument List'!C",(MATCH(E2108,'Instrument List'!A:A,0))-0)),"")</f>
        <v/>
      </c>
      <c r="BA2108" s="192" t="str">
        <f ca="1">IF(ISNUMBER(A2108),INDIRECT(CONCATENATE("'Instrument List'!E",(MATCH(E2108,'Instrument List'!A:A,0))-0)),"")</f>
        <v/>
      </c>
      <c r="BB2108" s="193" t="str">
        <f t="shared" si="733"/>
        <v/>
      </c>
      <c r="BC2108" s="193" t="str">
        <f t="shared" si="734"/>
        <v/>
      </c>
      <c r="BD2108" s="193" t="str">
        <f ca="1">IF(ISNUMBER(A2108),INDIRECT(CONCATENATE("'Instrument List'!F",(MATCH(E2108,'Instrument List'!A:A,0))-0)),"")</f>
        <v/>
      </c>
    </row>
    <row r="2109" spans="1:56">
      <c r="A2109" s="220" t="str">
        <f t="shared" si="714"/>
        <v/>
      </c>
      <c r="B2109" s="221"/>
      <c r="C2109" s="222"/>
      <c r="D2109" s="169"/>
      <c r="E2109" s="169"/>
      <c r="F2109" s="169"/>
      <c r="G2109" s="202"/>
      <c r="H2109" s="217"/>
      <c r="I2109" s="212"/>
      <c r="J2109" s="206"/>
      <c r="K2109" s="212"/>
      <c r="L2109" s="206"/>
      <c r="M2109" s="212"/>
      <c r="N2109" s="206"/>
      <c r="O2109" s="170" t="str">
        <f t="shared" si="715"/>
        <v/>
      </c>
      <c r="P2109" s="171"/>
      <c r="Q2109" s="171"/>
      <c r="R2109" s="171"/>
      <c r="S2109" s="172" t="str">
        <f t="shared" si="716"/>
        <v/>
      </c>
      <c r="T2109" s="172" t="str">
        <f t="shared" si="717"/>
        <v/>
      </c>
      <c r="U2109" s="171"/>
      <c r="V2109" s="171"/>
      <c r="W2109" s="173" t="str">
        <f t="shared" si="718"/>
        <v/>
      </c>
      <c r="X2109" s="173" t="str">
        <f t="shared" si="719"/>
        <v/>
      </c>
      <c r="Y2109" s="173" t="str">
        <f t="shared" si="720"/>
        <v/>
      </c>
      <c r="Z2109" s="171"/>
      <c r="AA2109" s="171"/>
      <c r="AB2109" s="171"/>
      <c r="AC2109" s="172" t="str">
        <f t="shared" si="721"/>
        <v/>
      </c>
      <c r="AD2109" s="172" t="str">
        <f t="shared" si="722"/>
        <v/>
      </c>
      <c r="AE2109" s="174"/>
      <c r="AF2109" s="175" t="str">
        <f t="shared" si="723"/>
        <v/>
      </c>
      <c r="AG2109" s="169"/>
      <c r="AH2109" s="171"/>
      <c r="AI2109" s="171"/>
      <c r="AJ2109" s="169"/>
      <c r="AK2109" s="176" t="str">
        <f t="shared" si="724"/>
        <v/>
      </c>
      <c r="AL2109" s="176" t="str">
        <f t="shared" si="725"/>
        <v/>
      </c>
      <c r="AM2109" s="176" t="str">
        <f t="shared" si="726"/>
        <v/>
      </c>
      <c r="AN2109" s="359" t="str">
        <f>IF(Overview!$K$17='Internal Calcs'!$P$22,IF(AK2109="","",AK2109),IF(Overview!$K$17='Internal Calcs'!$P$23,IF(AK2109="","",AK2109),IF(ISNUMBER(A2109),(IF(F2109="Short",G2109-H2109,H2109-G2109)*AZ2109-AX2109),"")))</f>
        <v/>
      </c>
      <c r="AO2109" s="401" t="str">
        <f>IF(Overview!$K$17='Internal Calcs'!$P$22,IF(AL2109="","",AL2109),IF(Overview!$K$17='Internal Calcs'!$P$23,IF(AL2109="","",AL2109),IF(ISNUMBER(A2109),IF(AL2109="",(IF(F2109="Short",G2109-H2109,H2109-G2109)*AZ2109-AX2109),(IF(F2109="Short",G2109-J2109,J2109-G2109)*AZ2109-AX2109)),"")))</f>
        <v/>
      </c>
      <c r="AP2109" s="359" t="str">
        <f>IF(Overview!$K$17='Internal Calcs'!$P$22,"",IF(Overview!$K$17='Internal Calcs'!$P$23,IF(AM2109="","",AM2109),IF(ISNUMBER(A2109),IF(AM2109="",(IF(F2109="Short",G2109-H2109,H2109-G2109)*AZ2109-AX2109),(IF(F2109="Short",G2109-L2109,L2109-G2109)*AZ2109-AX2109)),"")))</f>
        <v/>
      </c>
      <c r="AQ2109" s="176" t="str">
        <f t="shared" si="727"/>
        <v/>
      </c>
      <c r="AR2109" s="176" t="str">
        <f t="shared" si="728"/>
        <v/>
      </c>
      <c r="AS2109" s="176" t="str">
        <f t="shared" si="729"/>
        <v/>
      </c>
      <c r="AT2109" s="176" t="str">
        <f>IF(ISNUMBER(A2109),MAX($AS$2:AS2109)-AS2109,"")</f>
        <v/>
      </c>
      <c r="AU2109" s="177" t="str">
        <f t="shared" si="730"/>
        <v/>
      </c>
      <c r="AV2109" s="178" t="str">
        <f t="shared" si="731"/>
        <v/>
      </c>
      <c r="AW2109" s="178" t="str">
        <f t="shared" si="732"/>
        <v/>
      </c>
      <c r="AX2109" s="179" t="str">
        <f ca="1">IF(ISNUMBER($A2109),INDIRECT(CONCATENATE("'Instrument List'!B",(MATCH(E2109,'Instrument List'!A:A,0))-0)),"")</f>
        <v/>
      </c>
      <c r="AY2109" s="179" t="str">
        <f ca="1">IF(ISNUMBER($A2109),INDIRECT(CONCATENATE("'Instrument List'!D",(MATCH(E2109,'Instrument List'!A:A,0))-0)),"")</f>
        <v/>
      </c>
      <c r="AZ2109" s="179" t="str">
        <f ca="1">IF(ISNUMBER($A2109),INDIRECT(CONCATENATE("'Instrument List'!C",(MATCH(E2109,'Instrument List'!A:A,0))-0)),"")</f>
        <v/>
      </c>
      <c r="BA2109" s="180" t="str">
        <f ca="1">IF(ISNUMBER(A2109),INDIRECT(CONCATENATE("'Instrument List'!E",(MATCH(E2109,'Instrument List'!A:A,0))-0)),"")</f>
        <v/>
      </c>
      <c r="BB2109" s="181" t="str">
        <f t="shared" si="733"/>
        <v/>
      </c>
      <c r="BC2109" s="181" t="str">
        <f t="shared" si="734"/>
        <v/>
      </c>
      <c r="BD2109" s="181" t="str">
        <f ca="1">IF(ISNUMBER(A2109),INDIRECT(CONCATENATE("'Instrument List'!F",(MATCH(E2109,'Instrument List'!A:A,0))-0)),"")</f>
        <v/>
      </c>
    </row>
    <row r="2110" spans="1:56">
      <c r="A2110" s="223" t="str">
        <f t="shared" si="714"/>
        <v/>
      </c>
      <c r="B2110" s="224"/>
      <c r="C2110" s="225"/>
      <c r="D2110" s="182"/>
      <c r="E2110" s="182"/>
      <c r="F2110" s="182"/>
      <c r="G2110" s="203"/>
      <c r="H2110" s="218"/>
      <c r="I2110" s="213"/>
      <c r="J2110" s="207"/>
      <c r="K2110" s="213"/>
      <c r="L2110" s="207"/>
      <c r="M2110" s="213"/>
      <c r="N2110" s="207"/>
      <c r="O2110" s="183" t="str">
        <f t="shared" si="715"/>
        <v/>
      </c>
      <c r="P2110" s="184"/>
      <c r="Q2110" s="184"/>
      <c r="R2110" s="275"/>
      <c r="S2110" s="185" t="str">
        <f t="shared" si="716"/>
        <v/>
      </c>
      <c r="T2110" s="185" t="str">
        <f t="shared" si="717"/>
        <v/>
      </c>
      <c r="U2110" s="275"/>
      <c r="V2110" s="275"/>
      <c r="W2110" s="276" t="str">
        <f t="shared" si="718"/>
        <v/>
      </c>
      <c r="X2110" s="276" t="str">
        <f t="shared" si="719"/>
        <v/>
      </c>
      <c r="Y2110" s="276" t="str">
        <f t="shared" si="720"/>
        <v/>
      </c>
      <c r="Z2110" s="275"/>
      <c r="AA2110" s="184"/>
      <c r="AB2110" s="184"/>
      <c r="AC2110" s="185" t="str">
        <f t="shared" si="721"/>
        <v/>
      </c>
      <c r="AD2110" s="185" t="str">
        <f t="shared" si="722"/>
        <v/>
      </c>
      <c r="AE2110" s="186"/>
      <c r="AF2110" s="187" t="str">
        <f t="shared" si="723"/>
        <v/>
      </c>
      <c r="AG2110" s="182"/>
      <c r="AH2110" s="184"/>
      <c r="AI2110" s="184"/>
      <c r="AJ2110" s="182"/>
      <c r="AK2110" s="188" t="str">
        <f t="shared" si="724"/>
        <v/>
      </c>
      <c r="AL2110" s="188" t="str">
        <f t="shared" si="725"/>
        <v/>
      </c>
      <c r="AM2110" s="188" t="str">
        <f t="shared" si="726"/>
        <v/>
      </c>
      <c r="AN2110" s="359" t="str">
        <f>IF(Overview!$K$17='Internal Calcs'!$P$22,IF(AK2110="","",AK2110),IF(Overview!$K$17='Internal Calcs'!$P$23,IF(AK2110="","",AK2110),IF(ISNUMBER(A2110),(IF(F2110="Short",G2110-H2110,H2110-G2110)*AZ2110-AX2110),"")))</f>
        <v/>
      </c>
      <c r="AO2110" s="401" t="str">
        <f>IF(Overview!$K$17='Internal Calcs'!$P$22,IF(AL2110="","",AL2110),IF(Overview!$K$17='Internal Calcs'!$P$23,IF(AL2110="","",AL2110),IF(ISNUMBER(A2110),IF(AL2110="",(IF(F2110="Short",G2110-H2110,H2110-G2110)*AZ2110-AX2110),(IF(F2110="Short",G2110-J2110,J2110-G2110)*AZ2110-AX2110)),"")))</f>
        <v/>
      </c>
      <c r="AP2110" s="359" t="str">
        <f>IF(Overview!$K$17='Internal Calcs'!$P$22,"",IF(Overview!$K$17='Internal Calcs'!$P$23,IF(AM2110="","",AM2110),IF(ISNUMBER(A2110),IF(AM2110="",(IF(F2110="Short",G2110-H2110,H2110-G2110)*AZ2110-AX2110),(IF(F2110="Short",G2110-L2110,L2110-G2110)*AZ2110-AX2110)),"")))</f>
        <v/>
      </c>
      <c r="AQ2110" s="188" t="str">
        <f t="shared" si="727"/>
        <v/>
      </c>
      <c r="AR2110" s="188" t="str">
        <f t="shared" si="728"/>
        <v/>
      </c>
      <c r="AS2110" s="188" t="str">
        <f t="shared" si="729"/>
        <v/>
      </c>
      <c r="AT2110" s="188" t="str">
        <f>IF(ISNUMBER(A2110),MAX($AS$2:AS2110)-AS2110,"")</f>
        <v/>
      </c>
      <c r="AU2110" s="189" t="str">
        <f t="shared" si="730"/>
        <v/>
      </c>
      <c r="AV2110" s="190" t="str">
        <f t="shared" si="731"/>
        <v/>
      </c>
      <c r="AW2110" s="190" t="str">
        <f t="shared" si="732"/>
        <v/>
      </c>
      <c r="AX2110" s="191" t="str">
        <f ca="1">IF(ISNUMBER($A2110),INDIRECT(CONCATENATE("'Instrument List'!B",(MATCH(E2110,'Instrument List'!A:A,0))-0)),"")</f>
        <v/>
      </c>
      <c r="AY2110" s="191" t="str">
        <f ca="1">IF(ISNUMBER($A2110),INDIRECT(CONCATENATE("'Instrument List'!D",(MATCH(E2110,'Instrument List'!A:A,0))-0)),"")</f>
        <v/>
      </c>
      <c r="AZ2110" s="191" t="str">
        <f ca="1">IF(ISNUMBER($A2110),INDIRECT(CONCATENATE("'Instrument List'!C",(MATCH(E2110,'Instrument List'!A:A,0))-0)),"")</f>
        <v/>
      </c>
      <c r="BA2110" s="192" t="str">
        <f ca="1">IF(ISNUMBER(A2110),INDIRECT(CONCATENATE("'Instrument List'!E",(MATCH(E2110,'Instrument List'!A:A,0))-0)),"")</f>
        <v/>
      </c>
      <c r="BB2110" s="193" t="str">
        <f t="shared" si="733"/>
        <v/>
      </c>
      <c r="BC2110" s="193" t="str">
        <f t="shared" si="734"/>
        <v/>
      </c>
      <c r="BD2110" s="193" t="str">
        <f ca="1">IF(ISNUMBER(A2110),INDIRECT(CONCATENATE("'Instrument List'!F",(MATCH(E2110,'Instrument List'!A:A,0))-0)),"")</f>
        <v/>
      </c>
    </row>
    <row r="2111" spans="1:56">
      <c r="A2111" s="220" t="str">
        <f t="shared" si="714"/>
        <v/>
      </c>
      <c r="B2111" s="221"/>
      <c r="C2111" s="222"/>
      <c r="D2111" s="169"/>
      <c r="E2111" s="169"/>
      <c r="F2111" s="169"/>
      <c r="G2111" s="202"/>
      <c r="H2111" s="217"/>
      <c r="I2111" s="212"/>
      <c r="J2111" s="206"/>
      <c r="K2111" s="212"/>
      <c r="L2111" s="206"/>
      <c r="M2111" s="212"/>
      <c r="N2111" s="206"/>
      <c r="O2111" s="170" t="str">
        <f t="shared" si="715"/>
        <v/>
      </c>
      <c r="P2111" s="171"/>
      <c r="Q2111" s="171"/>
      <c r="R2111" s="171"/>
      <c r="S2111" s="172" t="str">
        <f t="shared" si="716"/>
        <v/>
      </c>
      <c r="T2111" s="172" t="str">
        <f t="shared" si="717"/>
        <v/>
      </c>
      <c r="U2111" s="171"/>
      <c r="V2111" s="171"/>
      <c r="W2111" s="173" t="str">
        <f t="shared" si="718"/>
        <v/>
      </c>
      <c r="X2111" s="173" t="str">
        <f t="shared" si="719"/>
        <v/>
      </c>
      <c r="Y2111" s="173" t="str">
        <f t="shared" si="720"/>
        <v/>
      </c>
      <c r="Z2111" s="171"/>
      <c r="AA2111" s="171"/>
      <c r="AB2111" s="171"/>
      <c r="AC2111" s="172" t="str">
        <f t="shared" si="721"/>
        <v/>
      </c>
      <c r="AD2111" s="172" t="str">
        <f t="shared" si="722"/>
        <v/>
      </c>
      <c r="AE2111" s="174"/>
      <c r="AF2111" s="175" t="str">
        <f t="shared" si="723"/>
        <v/>
      </c>
      <c r="AG2111" s="169"/>
      <c r="AH2111" s="171"/>
      <c r="AI2111" s="171"/>
      <c r="AJ2111" s="169"/>
      <c r="AK2111" s="176" t="str">
        <f t="shared" si="724"/>
        <v/>
      </c>
      <c r="AL2111" s="176" t="str">
        <f t="shared" si="725"/>
        <v/>
      </c>
      <c r="AM2111" s="176" t="str">
        <f t="shared" si="726"/>
        <v/>
      </c>
      <c r="AN2111" s="359" t="str">
        <f>IF(Overview!$K$17='Internal Calcs'!$P$22,IF(AK2111="","",AK2111),IF(Overview!$K$17='Internal Calcs'!$P$23,IF(AK2111="","",AK2111),IF(ISNUMBER(A2111),(IF(F2111="Short",G2111-H2111,H2111-G2111)*AZ2111-AX2111),"")))</f>
        <v/>
      </c>
      <c r="AO2111" s="401" t="str">
        <f>IF(Overview!$K$17='Internal Calcs'!$P$22,IF(AL2111="","",AL2111),IF(Overview!$K$17='Internal Calcs'!$P$23,IF(AL2111="","",AL2111),IF(ISNUMBER(A2111),IF(AL2111="",(IF(F2111="Short",G2111-H2111,H2111-G2111)*AZ2111-AX2111),(IF(F2111="Short",G2111-J2111,J2111-G2111)*AZ2111-AX2111)),"")))</f>
        <v/>
      </c>
      <c r="AP2111" s="359" t="str">
        <f>IF(Overview!$K$17='Internal Calcs'!$P$22,"",IF(Overview!$K$17='Internal Calcs'!$P$23,IF(AM2111="","",AM2111),IF(ISNUMBER(A2111),IF(AM2111="",(IF(F2111="Short",G2111-H2111,H2111-G2111)*AZ2111-AX2111),(IF(F2111="Short",G2111-L2111,L2111-G2111)*AZ2111-AX2111)),"")))</f>
        <v/>
      </c>
      <c r="AQ2111" s="176" t="str">
        <f t="shared" si="727"/>
        <v/>
      </c>
      <c r="AR2111" s="176" t="str">
        <f t="shared" si="728"/>
        <v/>
      </c>
      <c r="AS2111" s="176" t="str">
        <f t="shared" si="729"/>
        <v/>
      </c>
      <c r="AT2111" s="176" t="str">
        <f>IF(ISNUMBER(A2111),MAX($AS$2:AS2111)-AS2111,"")</f>
        <v/>
      </c>
      <c r="AU2111" s="177" t="str">
        <f t="shared" si="730"/>
        <v/>
      </c>
      <c r="AV2111" s="178" t="str">
        <f t="shared" si="731"/>
        <v/>
      </c>
      <c r="AW2111" s="178" t="str">
        <f t="shared" si="732"/>
        <v/>
      </c>
      <c r="AX2111" s="179" t="str">
        <f ca="1">IF(ISNUMBER($A2111),INDIRECT(CONCATENATE("'Instrument List'!B",(MATCH(E2111,'Instrument List'!A:A,0))-0)),"")</f>
        <v/>
      </c>
      <c r="AY2111" s="179" t="str">
        <f ca="1">IF(ISNUMBER($A2111),INDIRECT(CONCATENATE("'Instrument List'!D",(MATCH(E2111,'Instrument List'!A:A,0))-0)),"")</f>
        <v/>
      </c>
      <c r="AZ2111" s="179" t="str">
        <f ca="1">IF(ISNUMBER($A2111),INDIRECT(CONCATENATE("'Instrument List'!C",(MATCH(E2111,'Instrument List'!A:A,0))-0)),"")</f>
        <v/>
      </c>
      <c r="BA2111" s="180" t="str">
        <f ca="1">IF(ISNUMBER(A2111),INDIRECT(CONCATENATE("'Instrument List'!E",(MATCH(E2111,'Instrument List'!A:A,0))-0)),"")</f>
        <v/>
      </c>
      <c r="BB2111" s="181" t="str">
        <f t="shared" si="733"/>
        <v/>
      </c>
      <c r="BC2111" s="181" t="str">
        <f t="shared" si="734"/>
        <v/>
      </c>
      <c r="BD2111" s="181" t="str">
        <f ca="1">IF(ISNUMBER(A2111),INDIRECT(CONCATENATE("'Instrument List'!F",(MATCH(E2111,'Instrument List'!A:A,0))-0)),"")</f>
        <v/>
      </c>
    </row>
    <row r="2112" spans="1:56">
      <c r="A2112" s="223" t="str">
        <f t="shared" si="714"/>
        <v/>
      </c>
      <c r="B2112" s="224"/>
      <c r="C2112" s="225"/>
      <c r="D2112" s="182"/>
      <c r="E2112" s="182"/>
      <c r="F2112" s="182"/>
      <c r="G2112" s="203"/>
      <c r="H2112" s="218"/>
      <c r="I2112" s="213"/>
      <c r="J2112" s="207"/>
      <c r="K2112" s="213"/>
      <c r="L2112" s="207"/>
      <c r="M2112" s="213"/>
      <c r="N2112" s="207"/>
      <c r="O2112" s="183" t="str">
        <f t="shared" si="715"/>
        <v/>
      </c>
      <c r="P2112" s="184"/>
      <c r="Q2112" s="184"/>
      <c r="R2112" s="275"/>
      <c r="S2112" s="185" t="str">
        <f t="shared" si="716"/>
        <v/>
      </c>
      <c r="T2112" s="185" t="str">
        <f t="shared" si="717"/>
        <v/>
      </c>
      <c r="U2112" s="275"/>
      <c r="V2112" s="275"/>
      <c r="W2112" s="276" t="str">
        <f t="shared" si="718"/>
        <v/>
      </c>
      <c r="X2112" s="276" t="str">
        <f t="shared" si="719"/>
        <v/>
      </c>
      <c r="Y2112" s="276" t="str">
        <f t="shared" si="720"/>
        <v/>
      </c>
      <c r="Z2112" s="275"/>
      <c r="AA2112" s="184"/>
      <c r="AB2112" s="184"/>
      <c r="AC2112" s="185" t="str">
        <f t="shared" si="721"/>
        <v/>
      </c>
      <c r="AD2112" s="185" t="str">
        <f t="shared" si="722"/>
        <v/>
      </c>
      <c r="AE2112" s="186"/>
      <c r="AF2112" s="187" t="str">
        <f t="shared" si="723"/>
        <v/>
      </c>
      <c r="AG2112" s="182"/>
      <c r="AH2112" s="184"/>
      <c r="AI2112" s="184"/>
      <c r="AJ2112" s="182"/>
      <c r="AK2112" s="188" t="str">
        <f t="shared" si="724"/>
        <v/>
      </c>
      <c r="AL2112" s="188" t="str">
        <f t="shared" si="725"/>
        <v/>
      </c>
      <c r="AM2112" s="188" t="str">
        <f t="shared" si="726"/>
        <v/>
      </c>
      <c r="AN2112" s="359" t="str">
        <f>IF(Overview!$K$17='Internal Calcs'!$P$22,IF(AK2112="","",AK2112),IF(Overview!$K$17='Internal Calcs'!$P$23,IF(AK2112="","",AK2112),IF(ISNUMBER(A2112),(IF(F2112="Short",G2112-H2112,H2112-G2112)*AZ2112-AX2112),"")))</f>
        <v/>
      </c>
      <c r="AO2112" s="401" t="str">
        <f>IF(Overview!$K$17='Internal Calcs'!$P$22,IF(AL2112="","",AL2112),IF(Overview!$K$17='Internal Calcs'!$P$23,IF(AL2112="","",AL2112),IF(ISNUMBER(A2112),IF(AL2112="",(IF(F2112="Short",G2112-H2112,H2112-G2112)*AZ2112-AX2112),(IF(F2112="Short",G2112-J2112,J2112-G2112)*AZ2112-AX2112)),"")))</f>
        <v/>
      </c>
      <c r="AP2112" s="359" t="str">
        <f>IF(Overview!$K$17='Internal Calcs'!$P$22,"",IF(Overview!$K$17='Internal Calcs'!$P$23,IF(AM2112="","",AM2112),IF(ISNUMBER(A2112),IF(AM2112="",(IF(F2112="Short",G2112-H2112,H2112-G2112)*AZ2112-AX2112),(IF(F2112="Short",G2112-L2112,L2112-G2112)*AZ2112-AX2112)),"")))</f>
        <v/>
      </c>
      <c r="AQ2112" s="188" t="str">
        <f t="shared" si="727"/>
        <v/>
      </c>
      <c r="AR2112" s="188" t="str">
        <f t="shared" si="728"/>
        <v/>
      </c>
      <c r="AS2112" s="188" t="str">
        <f t="shared" si="729"/>
        <v/>
      </c>
      <c r="AT2112" s="188" t="str">
        <f>IF(ISNUMBER(A2112),MAX($AS$2:AS2112)-AS2112,"")</f>
        <v/>
      </c>
      <c r="AU2112" s="189" t="str">
        <f t="shared" si="730"/>
        <v/>
      </c>
      <c r="AV2112" s="190" t="str">
        <f t="shared" si="731"/>
        <v/>
      </c>
      <c r="AW2112" s="190" t="str">
        <f t="shared" si="732"/>
        <v/>
      </c>
      <c r="AX2112" s="191" t="str">
        <f ca="1">IF(ISNUMBER($A2112),INDIRECT(CONCATENATE("'Instrument List'!B",(MATCH(E2112,'Instrument List'!A:A,0))-0)),"")</f>
        <v/>
      </c>
      <c r="AY2112" s="191" t="str">
        <f ca="1">IF(ISNUMBER($A2112),INDIRECT(CONCATENATE("'Instrument List'!D",(MATCH(E2112,'Instrument List'!A:A,0))-0)),"")</f>
        <v/>
      </c>
      <c r="AZ2112" s="191" t="str">
        <f ca="1">IF(ISNUMBER($A2112),INDIRECT(CONCATENATE("'Instrument List'!C",(MATCH(E2112,'Instrument List'!A:A,0))-0)),"")</f>
        <v/>
      </c>
      <c r="BA2112" s="192" t="str">
        <f ca="1">IF(ISNUMBER(A2112),INDIRECT(CONCATENATE("'Instrument List'!E",(MATCH(E2112,'Instrument List'!A:A,0))-0)),"")</f>
        <v/>
      </c>
      <c r="BB2112" s="193" t="str">
        <f t="shared" si="733"/>
        <v/>
      </c>
      <c r="BC2112" s="193" t="str">
        <f t="shared" si="734"/>
        <v/>
      </c>
      <c r="BD2112" s="193" t="str">
        <f ca="1">IF(ISNUMBER(A2112),INDIRECT(CONCATENATE("'Instrument List'!F",(MATCH(E2112,'Instrument List'!A:A,0))-0)),"")</f>
        <v/>
      </c>
    </row>
    <row r="2113" spans="1:56">
      <c r="A2113" s="220" t="str">
        <f t="shared" si="714"/>
        <v/>
      </c>
      <c r="B2113" s="221"/>
      <c r="C2113" s="222"/>
      <c r="D2113" s="169"/>
      <c r="E2113" s="169"/>
      <c r="F2113" s="169"/>
      <c r="G2113" s="202"/>
      <c r="H2113" s="217"/>
      <c r="I2113" s="212"/>
      <c r="J2113" s="206"/>
      <c r="K2113" s="212"/>
      <c r="L2113" s="206"/>
      <c r="M2113" s="212"/>
      <c r="N2113" s="206"/>
      <c r="O2113" s="170" t="str">
        <f t="shared" si="715"/>
        <v/>
      </c>
      <c r="P2113" s="171"/>
      <c r="Q2113" s="171"/>
      <c r="R2113" s="171"/>
      <c r="S2113" s="172" t="str">
        <f t="shared" si="716"/>
        <v/>
      </c>
      <c r="T2113" s="172" t="str">
        <f t="shared" si="717"/>
        <v/>
      </c>
      <c r="U2113" s="171"/>
      <c r="V2113" s="171"/>
      <c r="W2113" s="173" t="str">
        <f t="shared" si="718"/>
        <v/>
      </c>
      <c r="X2113" s="173" t="str">
        <f t="shared" si="719"/>
        <v/>
      </c>
      <c r="Y2113" s="173" t="str">
        <f t="shared" si="720"/>
        <v/>
      </c>
      <c r="Z2113" s="171"/>
      <c r="AA2113" s="171"/>
      <c r="AB2113" s="171"/>
      <c r="AC2113" s="172" t="str">
        <f t="shared" si="721"/>
        <v/>
      </c>
      <c r="AD2113" s="172" t="str">
        <f t="shared" si="722"/>
        <v/>
      </c>
      <c r="AE2113" s="174"/>
      <c r="AF2113" s="175" t="str">
        <f t="shared" si="723"/>
        <v/>
      </c>
      <c r="AG2113" s="169"/>
      <c r="AH2113" s="171"/>
      <c r="AI2113" s="171"/>
      <c r="AJ2113" s="169"/>
      <c r="AK2113" s="176" t="str">
        <f t="shared" si="724"/>
        <v/>
      </c>
      <c r="AL2113" s="176" t="str">
        <f t="shared" si="725"/>
        <v/>
      </c>
      <c r="AM2113" s="176" t="str">
        <f t="shared" si="726"/>
        <v/>
      </c>
      <c r="AN2113" s="359" t="str">
        <f>IF(Overview!$K$17='Internal Calcs'!$P$22,IF(AK2113="","",AK2113),IF(Overview!$K$17='Internal Calcs'!$P$23,IF(AK2113="","",AK2113),IF(ISNUMBER(A2113),(IF(F2113="Short",G2113-H2113,H2113-G2113)*AZ2113-AX2113),"")))</f>
        <v/>
      </c>
      <c r="AO2113" s="401" t="str">
        <f>IF(Overview!$K$17='Internal Calcs'!$P$22,IF(AL2113="","",AL2113),IF(Overview!$K$17='Internal Calcs'!$P$23,IF(AL2113="","",AL2113),IF(ISNUMBER(A2113),IF(AL2113="",(IF(F2113="Short",G2113-H2113,H2113-G2113)*AZ2113-AX2113),(IF(F2113="Short",G2113-J2113,J2113-G2113)*AZ2113-AX2113)),"")))</f>
        <v/>
      </c>
      <c r="AP2113" s="359" t="str">
        <f>IF(Overview!$K$17='Internal Calcs'!$P$22,"",IF(Overview!$K$17='Internal Calcs'!$P$23,IF(AM2113="","",AM2113),IF(ISNUMBER(A2113),IF(AM2113="",(IF(F2113="Short",G2113-H2113,H2113-G2113)*AZ2113-AX2113),(IF(F2113="Short",G2113-L2113,L2113-G2113)*AZ2113-AX2113)),"")))</f>
        <v/>
      </c>
      <c r="AQ2113" s="176" t="str">
        <f t="shared" si="727"/>
        <v/>
      </c>
      <c r="AR2113" s="176" t="str">
        <f t="shared" si="728"/>
        <v/>
      </c>
      <c r="AS2113" s="176" t="str">
        <f t="shared" si="729"/>
        <v/>
      </c>
      <c r="AT2113" s="176" t="str">
        <f>IF(ISNUMBER(A2113),MAX($AS$2:AS2113)-AS2113,"")</f>
        <v/>
      </c>
      <c r="AU2113" s="177" t="str">
        <f t="shared" si="730"/>
        <v/>
      </c>
      <c r="AV2113" s="178" t="str">
        <f t="shared" si="731"/>
        <v/>
      </c>
      <c r="AW2113" s="178" t="str">
        <f t="shared" si="732"/>
        <v/>
      </c>
      <c r="AX2113" s="179" t="str">
        <f ca="1">IF(ISNUMBER($A2113),INDIRECT(CONCATENATE("'Instrument List'!B",(MATCH(E2113,'Instrument List'!A:A,0))-0)),"")</f>
        <v/>
      </c>
      <c r="AY2113" s="179" t="str">
        <f ca="1">IF(ISNUMBER($A2113),INDIRECT(CONCATENATE("'Instrument List'!D",(MATCH(E2113,'Instrument List'!A:A,0))-0)),"")</f>
        <v/>
      </c>
      <c r="AZ2113" s="179" t="str">
        <f ca="1">IF(ISNUMBER($A2113),INDIRECT(CONCATENATE("'Instrument List'!C",(MATCH(E2113,'Instrument List'!A:A,0))-0)),"")</f>
        <v/>
      </c>
      <c r="BA2113" s="180" t="str">
        <f ca="1">IF(ISNUMBER(A2113),INDIRECT(CONCATENATE("'Instrument List'!E",(MATCH(E2113,'Instrument List'!A:A,0))-0)),"")</f>
        <v/>
      </c>
      <c r="BB2113" s="181" t="str">
        <f t="shared" si="733"/>
        <v/>
      </c>
      <c r="BC2113" s="181" t="str">
        <f t="shared" si="734"/>
        <v/>
      </c>
      <c r="BD2113" s="181" t="str">
        <f ca="1">IF(ISNUMBER(A2113),INDIRECT(CONCATENATE("'Instrument List'!F",(MATCH(E2113,'Instrument List'!A:A,0))-0)),"")</f>
        <v/>
      </c>
    </row>
    <row r="2114" spans="1:56">
      <c r="A2114" s="223" t="str">
        <f t="shared" si="714"/>
        <v/>
      </c>
      <c r="B2114" s="224"/>
      <c r="C2114" s="225"/>
      <c r="D2114" s="182"/>
      <c r="E2114" s="182"/>
      <c r="F2114" s="182"/>
      <c r="G2114" s="203"/>
      <c r="H2114" s="218"/>
      <c r="I2114" s="213"/>
      <c r="J2114" s="207"/>
      <c r="K2114" s="213"/>
      <c r="L2114" s="207"/>
      <c r="M2114" s="213"/>
      <c r="N2114" s="207"/>
      <c r="O2114" s="183" t="str">
        <f t="shared" si="715"/>
        <v/>
      </c>
      <c r="P2114" s="184"/>
      <c r="Q2114" s="184"/>
      <c r="R2114" s="275"/>
      <c r="S2114" s="185" t="str">
        <f t="shared" si="716"/>
        <v/>
      </c>
      <c r="T2114" s="185" t="str">
        <f t="shared" si="717"/>
        <v/>
      </c>
      <c r="U2114" s="275"/>
      <c r="V2114" s="275"/>
      <c r="W2114" s="276" t="str">
        <f t="shared" si="718"/>
        <v/>
      </c>
      <c r="X2114" s="276" t="str">
        <f t="shared" si="719"/>
        <v/>
      </c>
      <c r="Y2114" s="276" t="str">
        <f t="shared" si="720"/>
        <v/>
      </c>
      <c r="Z2114" s="275"/>
      <c r="AA2114" s="184"/>
      <c r="AB2114" s="184"/>
      <c r="AC2114" s="185" t="str">
        <f t="shared" si="721"/>
        <v/>
      </c>
      <c r="AD2114" s="185" t="str">
        <f t="shared" si="722"/>
        <v/>
      </c>
      <c r="AE2114" s="186"/>
      <c r="AF2114" s="187" t="str">
        <f t="shared" si="723"/>
        <v/>
      </c>
      <c r="AG2114" s="182"/>
      <c r="AH2114" s="184"/>
      <c r="AI2114" s="184"/>
      <c r="AJ2114" s="182"/>
      <c r="AK2114" s="188" t="str">
        <f t="shared" si="724"/>
        <v/>
      </c>
      <c r="AL2114" s="188" t="str">
        <f t="shared" si="725"/>
        <v/>
      </c>
      <c r="AM2114" s="188" t="str">
        <f t="shared" si="726"/>
        <v/>
      </c>
      <c r="AN2114" s="359" t="str">
        <f>IF(Overview!$K$17='Internal Calcs'!$P$22,IF(AK2114="","",AK2114),IF(Overview!$K$17='Internal Calcs'!$P$23,IF(AK2114="","",AK2114),IF(ISNUMBER(A2114),(IF(F2114="Short",G2114-H2114,H2114-G2114)*AZ2114-AX2114),"")))</f>
        <v/>
      </c>
      <c r="AO2114" s="401" t="str">
        <f>IF(Overview!$K$17='Internal Calcs'!$P$22,IF(AL2114="","",AL2114),IF(Overview!$K$17='Internal Calcs'!$P$23,IF(AL2114="","",AL2114),IF(ISNUMBER(A2114),IF(AL2114="",(IF(F2114="Short",G2114-H2114,H2114-G2114)*AZ2114-AX2114),(IF(F2114="Short",G2114-J2114,J2114-G2114)*AZ2114-AX2114)),"")))</f>
        <v/>
      </c>
      <c r="AP2114" s="359" t="str">
        <f>IF(Overview!$K$17='Internal Calcs'!$P$22,"",IF(Overview!$K$17='Internal Calcs'!$P$23,IF(AM2114="","",AM2114),IF(ISNUMBER(A2114),IF(AM2114="",(IF(F2114="Short",G2114-H2114,H2114-G2114)*AZ2114-AX2114),(IF(F2114="Short",G2114-L2114,L2114-G2114)*AZ2114-AX2114)),"")))</f>
        <v/>
      </c>
      <c r="AQ2114" s="188" t="str">
        <f t="shared" si="727"/>
        <v/>
      </c>
      <c r="AR2114" s="188" t="str">
        <f t="shared" si="728"/>
        <v/>
      </c>
      <c r="AS2114" s="188" t="str">
        <f t="shared" si="729"/>
        <v/>
      </c>
      <c r="AT2114" s="188" t="str">
        <f>IF(ISNUMBER(A2114),MAX($AS$2:AS2114)-AS2114,"")</f>
        <v/>
      </c>
      <c r="AU2114" s="189" t="str">
        <f t="shared" si="730"/>
        <v/>
      </c>
      <c r="AV2114" s="190" t="str">
        <f t="shared" si="731"/>
        <v/>
      </c>
      <c r="AW2114" s="190" t="str">
        <f t="shared" si="732"/>
        <v/>
      </c>
      <c r="AX2114" s="191" t="str">
        <f ca="1">IF(ISNUMBER($A2114),INDIRECT(CONCATENATE("'Instrument List'!B",(MATCH(E2114,'Instrument List'!A:A,0))-0)),"")</f>
        <v/>
      </c>
      <c r="AY2114" s="191" t="str">
        <f ca="1">IF(ISNUMBER($A2114),INDIRECT(CONCATENATE("'Instrument List'!D",(MATCH(E2114,'Instrument List'!A:A,0))-0)),"")</f>
        <v/>
      </c>
      <c r="AZ2114" s="191" t="str">
        <f ca="1">IF(ISNUMBER($A2114),INDIRECT(CONCATENATE("'Instrument List'!C",(MATCH(E2114,'Instrument List'!A:A,0))-0)),"")</f>
        <v/>
      </c>
      <c r="BA2114" s="192" t="str">
        <f ca="1">IF(ISNUMBER(A2114),INDIRECT(CONCATENATE("'Instrument List'!E",(MATCH(E2114,'Instrument List'!A:A,0))-0)),"")</f>
        <v/>
      </c>
      <c r="BB2114" s="193" t="str">
        <f t="shared" si="733"/>
        <v/>
      </c>
      <c r="BC2114" s="193" t="str">
        <f t="shared" si="734"/>
        <v/>
      </c>
      <c r="BD2114" s="193" t="str">
        <f ca="1">IF(ISNUMBER(A2114),INDIRECT(CONCATENATE("'Instrument List'!F",(MATCH(E2114,'Instrument List'!A:A,0))-0)),"")</f>
        <v/>
      </c>
    </row>
    <row r="2115" spans="1:56">
      <c r="A2115" s="220" t="str">
        <f t="shared" si="714"/>
        <v/>
      </c>
      <c r="B2115" s="221"/>
      <c r="C2115" s="222"/>
      <c r="D2115" s="169"/>
      <c r="E2115" s="169"/>
      <c r="F2115" s="169"/>
      <c r="G2115" s="202"/>
      <c r="H2115" s="217"/>
      <c r="I2115" s="212"/>
      <c r="J2115" s="206"/>
      <c r="K2115" s="212"/>
      <c r="L2115" s="206"/>
      <c r="M2115" s="212"/>
      <c r="N2115" s="206"/>
      <c r="O2115" s="170" t="str">
        <f t="shared" si="715"/>
        <v/>
      </c>
      <c r="P2115" s="171"/>
      <c r="Q2115" s="171"/>
      <c r="R2115" s="171"/>
      <c r="S2115" s="172" t="str">
        <f t="shared" si="716"/>
        <v/>
      </c>
      <c r="T2115" s="172" t="str">
        <f t="shared" si="717"/>
        <v/>
      </c>
      <c r="U2115" s="171"/>
      <c r="V2115" s="171"/>
      <c r="W2115" s="173" t="str">
        <f t="shared" si="718"/>
        <v/>
      </c>
      <c r="X2115" s="173" t="str">
        <f t="shared" si="719"/>
        <v/>
      </c>
      <c r="Y2115" s="173" t="str">
        <f t="shared" si="720"/>
        <v/>
      </c>
      <c r="Z2115" s="171"/>
      <c r="AA2115" s="171"/>
      <c r="AB2115" s="171"/>
      <c r="AC2115" s="172" t="str">
        <f t="shared" si="721"/>
        <v/>
      </c>
      <c r="AD2115" s="172" t="str">
        <f t="shared" si="722"/>
        <v/>
      </c>
      <c r="AE2115" s="174"/>
      <c r="AF2115" s="175" t="str">
        <f t="shared" si="723"/>
        <v/>
      </c>
      <c r="AG2115" s="169"/>
      <c r="AH2115" s="171"/>
      <c r="AI2115" s="171"/>
      <c r="AJ2115" s="169"/>
      <c r="AK2115" s="176" t="str">
        <f t="shared" si="724"/>
        <v/>
      </c>
      <c r="AL2115" s="176" t="str">
        <f t="shared" si="725"/>
        <v/>
      </c>
      <c r="AM2115" s="176" t="str">
        <f t="shared" si="726"/>
        <v/>
      </c>
      <c r="AN2115" s="359" t="str">
        <f>IF(Overview!$K$17='Internal Calcs'!$P$22,IF(AK2115="","",AK2115),IF(Overview!$K$17='Internal Calcs'!$P$23,IF(AK2115="","",AK2115),IF(ISNUMBER(A2115),(IF(F2115="Short",G2115-H2115,H2115-G2115)*AZ2115-AX2115),"")))</f>
        <v/>
      </c>
      <c r="AO2115" s="401" t="str">
        <f>IF(Overview!$K$17='Internal Calcs'!$P$22,IF(AL2115="","",AL2115),IF(Overview!$K$17='Internal Calcs'!$P$23,IF(AL2115="","",AL2115),IF(ISNUMBER(A2115),IF(AL2115="",(IF(F2115="Short",G2115-H2115,H2115-G2115)*AZ2115-AX2115),(IF(F2115="Short",G2115-J2115,J2115-G2115)*AZ2115-AX2115)),"")))</f>
        <v/>
      </c>
      <c r="AP2115" s="359" t="str">
        <f>IF(Overview!$K$17='Internal Calcs'!$P$22,"",IF(Overview!$K$17='Internal Calcs'!$P$23,IF(AM2115="","",AM2115),IF(ISNUMBER(A2115),IF(AM2115="",(IF(F2115="Short",G2115-H2115,H2115-G2115)*AZ2115-AX2115),(IF(F2115="Short",G2115-L2115,L2115-G2115)*AZ2115-AX2115)),"")))</f>
        <v/>
      </c>
      <c r="AQ2115" s="176" t="str">
        <f t="shared" si="727"/>
        <v/>
      </c>
      <c r="AR2115" s="176" t="str">
        <f t="shared" si="728"/>
        <v/>
      </c>
      <c r="AS2115" s="176" t="str">
        <f t="shared" si="729"/>
        <v/>
      </c>
      <c r="AT2115" s="176" t="str">
        <f>IF(ISNUMBER(A2115),MAX($AS$2:AS2115)-AS2115,"")</f>
        <v/>
      </c>
      <c r="AU2115" s="177" t="str">
        <f t="shared" si="730"/>
        <v/>
      </c>
      <c r="AV2115" s="178" t="str">
        <f t="shared" si="731"/>
        <v/>
      </c>
      <c r="AW2115" s="178" t="str">
        <f t="shared" si="732"/>
        <v/>
      </c>
      <c r="AX2115" s="179" t="str">
        <f ca="1">IF(ISNUMBER($A2115),INDIRECT(CONCATENATE("'Instrument List'!B",(MATCH(E2115,'Instrument List'!A:A,0))-0)),"")</f>
        <v/>
      </c>
      <c r="AY2115" s="179" t="str">
        <f ca="1">IF(ISNUMBER($A2115),INDIRECT(CONCATENATE("'Instrument List'!D",(MATCH(E2115,'Instrument List'!A:A,0))-0)),"")</f>
        <v/>
      </c>
      <c r="AZ2115" s="179" t="str">
        <f ca="1">IF(ISNUMBER($A2115),INDIRECT(CONCATENATE("'Instrument List'!C",(MATCH(E2115,'Instrument List'!A:A,0))-0)),"")</f>
        <v/>
      </c>
      <c r="BA2115" s="180" t="str">
        <f ca="1">IF(ISNUMBER(A2115),INDIRECT(CONCATENATE("'Instrument List'!E",(MATCH(E2115,'Instrument List'!A:A,0))-0)),"")</f>
        <v/>
      </c>
      <c r="BB2115" s="181" t="str">
        <f t="shared" si="733"/>
        <v/>
      </c>
      <c r="BC2115" s="181" t="str">
        <f t="shared" si="734"/>
        <v/>
      </c>
      <c r="BD2115" s="181" t="str">
        <f ca="1">IF(ISNUMBER(A2115),INDIRECT(CONCATENATE("'Instrument List'!F",(MATCH(E2115,'Instrument List'!A:A,0))-0)),"")</f>
        <v/>
      </c>
    </row>
    <row r="2116" spans="1:56">
      <c r="A2116" s="223" t="str">
        <f t="shared" si="714"/>
        <v/>
      </c>
      <c r="B2116" s="224"/>
      <c r="C2116" s="225"/>
      <c r="D2116" s="182"/>
      <c r="E2116" s="182"/>
      <c r="F2116" s="182"/>
      <c r="G2116" s="203"/>
      <c r="H2116" s="218"/>
      <c r="I2116" s="213"/>
      <c r="J2116" s="207"/>
      <c r="K2116" s="213"/>
      <c r="L2116" s="207"/>
      <c r="M2116" s="213"/>
      <c r="N2116" s="207"/>
      <c r="O2116" s="183" t="str">
        <f t="shared" si="715"/>
        <v/>
      </c>
      <c r="P2116" s="184"/>
      <c r="Q2116" s="184"/>
      <c r="R2116" s="275"/>
      <c r="S2116" s="185" t="str">
        <f t="shared" si="716"/>
        <v/>
      </c>
      <c r="T2116" s="185" t="str">
        <f t="shared" si="717"/>
        <v/>
      </c>
      <c r="U2116" s="275"/>
      <c r="V2116" s="275"/>
      <c r="W2116" s="276" t="str">
        <f t="shared" si="718"/>
        <v/>
      </c>
      <c r="X2116" s="276" t="str">
        <f t="shared" si="719"/>
        <v/>
      </c>
      <c r="Y2116" s="276" t="str">
        <f t="shared" si="720"/>
        <v/>
      </c>
      <c r="Z2116" s="275"/>
      <c r="AA2116" s="184"/>
      <c r="AB2116" s="184"/>
      <c r="AC2116" s="185" t="str">
        <f t="shared" si="721"/>
        <v/>
      </c>
      <c r="AD2116" s="185" t="str">
        <f t="shared" si="722"/>
        <v/>
      </c>
      <c r="AE2116" s="186"/>
      <c r="AF2116" s="187" t="str">
        <f t="shared" si="723"/>
        <v/>
      </c>
      <c r="AG2116" s="182"/>
      <c r="AH2116" s="184"/>
      <c r="AI2116" s="184"/>
      <c r="AJ2116" s="182"/>
      <c r="AK2116" s="188" t="str">
        <f t="shared" si="724"/>
        <v/>
      </c>
      <c r="AL2116" s="188" t="str">
        <f t="shared" si="725"/>
        <v/>
      </c>
      <c r="AM2116" s="188" t="str">
        <f t="shared" si="726"/>
        <v/>
      </c>
      <c r="AN2116" s="359" t="str">
        <f>IF(Overview!$K$17='Internal Calcs'!$P$22,IF(AK2116="","",AK2116),IF(Overview!$K$17='Internal Calcs'!$P$23,IF(AK2116="","",AK2116),IF(ISNUMBER(A2116),(IF(F2116="Short",G2116-H2116,H2116-G2116)*AZ2116-AX2116),"")))</f>
        <v/>
      </c>
      <c r="AO2116" s="401" t="str">
        <f>IF(Overview!$K$17='Internal Calcs'!$P$22,IF(AL2116="","",AL2116),IF(Overview!$K$17='Internal Calcs'!$P$23,IF(AL2116="","",AL2116),IF(ISNUMBER(A2116),IF(AL2116="",(IF(F2116="Short",G2116-H2116,H2116-G2116)*AZ2116-AX2116),(IF(F2116="Short",G2116-J2116,J2116-G2116)*AZ2116-AX2116)),"")))</f>
        <v/>
      </c>
      <c r="AP2116" s="359" t="str">
        <f>IF(Overview!$K$17='Internal Calcs'!$P$22,"",IF(Overview!$K$17='Internal Calcs'!$P$23,IF(AM2116="","",AM2116),IF(ISNUMBER(A2116),IF(AM2116="",(IF(F2116="Short",G2116-H2116,H2116-G2116)*AZ2116-AX2116),(IF(F2116="Short",G2116-L2116,L2116-G2116)*AZ2116-AX2116)),"")))</f>
        <v/>
      </c>
      <c r="AQ2116" s="188" t="str">
        <f t="shared" si="727"/>
        <v/>
      </c>
      <c r="AR2116" s="188" t="str">
        <f t="shared" si="728"/>
        <v/>
      </c>
      <c r="AS2116" s="188" t="str">
        <f t="shared" si="729"/>
        <v/>
      </c>
      <c r="AT2116" s="188" t="str">
        <f>IF(ISNUMBER(A2116),MAX($AS$2:AS2116)-AS2116,"")</f>
        <v/>
      </c>
      <c r="AU2116" s="189" t="str">
        <f t="shared" si="730"/>
        <v/>
      </c>
      <c r="AV2116" s="190" t="str">
        <f t="shared" si="731"/>
        <v/>
      </c>
      <c r="AW2116" s="190" t="str">
        <f t="shared" si="732"/>
        <v/>
      </c>
      <c r="AX2116" s="191" t="str">
        <f ca="1">IF(ISNUMBER($A2116),INDIRECT(CONCATENATE("'Instrument List'!B",(MATCH(E2116,'Instrument List'!A:A,0))-0)),"")</f>
        <v/>
      </c>
      <c r="AY2116" s="191" t="str">
        <f ca="1">IF(ISNUMBER($A2116),INDIRECT(CONCATENATE("'Instrument List'!D",(MATCH(E2116,'Instrument List'!A:A,0))-0)),"")</f>
        <v/>
      </c>
      <c r="AZ2116" s="191" t="str">
        <f ca="1">IF(ISNUMBER($A2116),INDIRECT(CONCATENATE("'Instrument List'!C",(MATCH(E2116,'Instrument List'!A:A,0))-0)),"")</f>
        <v/>
      </c>
      <c r="BA2116" s="192" t="str">
        <f ca="1">IF(ISNUMBER(A2116),INDIRECT(CONCATENATE("'Instrument List'!E",(MATCH(E2116,'Instrument List'!A:A,0))-0)),"")</f>
        <v/>
      </c>
      <c r="BB2116" s="193" t="str">
        <f t="shared" si="733"/>
        <v/>
      </c>
      <c r="BC2116" s="193" t="str">
        <f t="shared" si="734"/>
        <v/>
      </c>
      <c r="BD2116" s="193" t="str">
        <f ca="1">IF(ISNUMBER(A2116),INDIRECT(CONCATENATE("'Instrument List'!F",(MATCH(E2116,'Instrument List'!A:A,0))-0)),"")</f>
        <v/>
      </c>
    </row>
    <row r="2117" spans="1:56">
      <c r="A2117" s="220" t="str">
        <f t="shared" si="714"/>
        <v/>
      </c>
      <c r="B2117" s="221"/>
      <c r="C2117" s="222"/>
      <c r="D2117" s="169"/>
      <c r="E2117" s="169"/>
      <c r="F2117" s="169"/>
      <c r="G2117" s="202"/>
      <c r="H2117" s="217"/>
      <c r="I2117" s="212"/>
      <c r="J2117" s="206"/>
      <c r="K2117" s="212"/>
      <c r="L2117" s="206"/>
      <c r="M2117" s="212"/>
      <c r="N2117" s="206"/>
      <c r="O2117" s="170" t="str">
        <f t="shared" si="715"/>
        <v/>
      </c>
      <c r="P2117" s="171"/>
      <c r="Q2117" s="171"/>
      <c r="R2117" s="171"/>
      <c r="S2117" s="172" t="str">
        <f t="shared" si="716"/>
        <v/>
      </c>
      <c r="T2117" s="172" t="str">
        <f t="shared" si="717"/>
        <v/>
      </c>
      <c r="U2117" s="171"/>
      <c r="V2117" s="171"/>
      <c r="W2117" s="173" t="str">
        <f t="shared" si="718"/>
        <v/>
      </c>
      <c r="X2117" s="173" t="str">
        <f t="shared" si="719"/>
        <v/>
      </c>
      <c r="Y2117" s="173" t="str">
        <f t="shared" si="720"/>
        <v/>
      </c>
      <c r="Z2117" s="171"/>
      <c r="AA2117" s="171"/>
      <c r="AB2117" s="171"/>
      <c r="AC2117" s="172" t="str">
        <f t="shared" si="721"/>
        <v/>
      </c>
      <c r="AD2117" s="172" t="str">
        <f t="shared" si="722"/>
        <v/>
      </c>
      <c r="AE2117" s="174"/>
      <c r="AF2117" s="175" t="str">
        <f t="shared" si="723"/>
        <v/>
      </c>
      <c r="AG2117" s="169"/>
      <c r="AH2117" s="171"/>
      <c r="AI2117" s="171"/>
      <c r="AJ2117" s="169"/>
      <c r="AK2117" s="176" t="str">
        <f t="shared" si="724"/>
        <v/>
      </c>
      <c r="AL2117" s="176" t="str">
        <f t="shared" si="725"/>
        <v/>
      </c>
      <c r="AM2117" s="176" t="str">
        <f t="shared" si="726"/>
        <v/>
      </c>
      <c r="AN2117" s="359" t="str">
        <f>IF(Overview!$K$17='Internal Calcs'!$P$22,IF(AK2117="","",AK2117),IF(Overview!$K$17='Internal Calcs'!$P$23,IF(AK2117="","",AK2117),IF(ISNUMBER(A2117),(IF(F2117="Short",G2117-H2117,H2117-G2117)*AZ2117-AX2117),"")))</f>
        <v/>
      </c>
      <c r="AO2117" s="401" t="str">
        <f>IF(Overview!$K$17='Internal Calcs'!$P$22,IF(AL2117="","",AL2117),IF(Overview!$K$17='Internal Calcs'!$P$23,IF(AL2117="","",AL2117),IF(ISNUMBER(A2117),IF(AL2117="",(IF(F2117="Short",G2117-H2117,H2117-G2117)*AZ2117-AX2117),(IF(F2117="Short",G2117-J2117,J2117-G2117)*AZ2117-AX2117)),"")))</f>
        <v/>
      </c>
      <c r="AP2117" s="359" t="str">
        <f>IF(Overview!$K$17='Internal Calcs'!$P$22,"",IF(Overview!$K$17='Internal Calcs'!$P$23,IF(AM2117="","",AM2117),IF(ISNUMBER(A2117),IF(AM2117="",(IF(F2117="Short",G2117-H2117,H2117-G2117)*AZ2117-AX2117),(IF(F2117="Short",G2117-L2117,L2117-G2117)*AZ2117-AX2117)),"")))</f>
        <v/>
      </c>
      <c r="AQ2117" s="176" t="str">
        <f t="shared" si="727"/>
        <v/>
      </c>
      <c r="AR2117" s="176" t="str">
        <f t="shared" si="728"/>
        <v/>
      </c>
      <c r="AS2117" s="176" t="str">
        <f t="shared" si="729"/>
        <v/>
      </c>
      <c r="AT2117" s="176" t="str">
        <f>IF(ISNUMBER(A2117),MAX($AS$2:AS2117)-AS2117,"")</f>
        <v/>
      </c>
      <c r="AU2117" s="177" t="str">
        <f t="shared" si="730"/>
        <v/>
      </c>
      <c r="AV2117" s="178" t="str">
        <f t="shared" si="731"/>
        <v/>
      </c>
      <c r="AW2117" s="178" t="str">
        <f t="shared" si="732"/>
        <v/>
      </c>
      <c r="AX2117" s="179" t="str">
        <f ca="1">IF(ISNUMBER($A2117),INDIRECT(CONCATENATE("'Instrument List'!B",(MATCH(E2117,'Instrument List'!A:A,0))-0)),"")</f>
        <v/>
      </c>
      <c r="AY2117" s="179" t="str">
        <f ca="1">IF(ISNUMBER($A2117),INDIRECT(CONCATENATE("'Instrument List'!D",(MATCH(E2117,'Instrument List'!A:A,0))-0)),"")</f>
        <v/>
      </c>
      <c r="AZ2117" s="179" t="str">
        <f ca="1">IF(ISNUMBER($A2117),INDIRECT(CONCATENATE("'Instrument List'!C",(MATCH(E2117,'Instrument List'!A:A,0))-0)),"")</f>
        <v/>
      </c>
      <c r="BA2117" s="180" t="str">
        <f ca="1">IF(ISNUMBER(A2117),INDIRECT(CONCATENATE("'Instrument List'!E",(MATCH(E2117,'Instrument List'!A:A,0))-0)),"")</f>
        <v/>
      </c>
      <c r="BB2117" s="181" t="str">
        <f t="shared" si="733"/>
        <v/>
      </c>
      <c r="BC2117" s="181" t="str">
        <f t="shared" si="734"/>
        <v/>
      </c>
      <c r="BD2117" s="181" t="str">
        <f ca="1">IF(ISNUMBER(A2117),INDIRECT(CONCATENATE("'Instrument List'!F",(MATCH(E2117,'Instrument List'!A:A,0))-0)),"")</f>
        <v/>
      </c>
    </row>
    <row r="2118" spans="1:56">
      <c r="A2118" s="223" t="str">
        <f t="shared" si="714"/>
        <v/>
      </c>
      <c r="B2118" s="224"/>
      <c r="C2118" s="225"/>
      <c r="D2118" s="182"/>
      <c r="E2118" s="182"/>
      <c r="F2118" s="182"/>
      <c r="G2118" s="203"/>
      <c r="H2118" s="218"/>
      <c r="I2118" s="213"/>
      <c r="J2118" s="207"/>
      <c r="K2118" s="213"/>
      <c r="L2118" s="207"/>
      <c r="M2118" s="213"/>
      <c r="N2118" s="207"/>
      <c r="O2118" s="183" t="str">
        <f t="shared" si="715"/>
        <v/>
      </c>
      <c r="P2118" s="184"/>
      <c r="Q2118" s="184"/>
      <c r="R2118" s="275"/>
      <c r="S2118" s="185" t="str">
        <f t="shared" si="716"/>
        <v/>
      </c>
      <c r="T2118" s="185" t="str">
        <f t="shared" si="717"/>
        <v/>
      </c>
      <c r="U2118" s="275"/>
      <c r="V2118" s="275"/>
      <c r="W2118" s="276" t="str">
        <f t="shared" si="718"/>
        <v/>
      </c>
      <c r="X2118" s="276" t="str">
        <f t="shared" si="719"/>
        <v/>
      </c>
      <c r="Y2118" s="276" t="str">
        <f t="shared" si="720"/>
        <v/>
      </c>
      <c r="Z2118" s="275"/>
      <c r="AA2118" s="184"/>
      <c r="AB2118" s="184"/>
      <c r="AC2118" s="185" t="str">
        <f t="shared" si="721"/>
        <v/>
      </c>
      <c r="AD2118" s="185" t="str">
        <f t="shared" si="722"/>
        <v/>
      </c>
      <c r="AE2118" s="186"/>
      <c r="AF2118" s="187" t="str">
        <f t="shared" si="723"/>
        <v/>
      </c>
      <c r="AG2118" s="182"/>
      <c r="AH2118" s="184"/>
      <c r="AI2118" s="184"/>
      <c r="AJ2118" s="182"/>
      <c r="AK2118" s="188" t="str">
        <f t="shared" si="724"/>
        <v/>
      </c>
      <c r="AL2118" s="188" t="str">
        <f t="shared" si="725"/>
        <v/>
      </c>
      <c r="AM2118" s="188" t="str">
        <f t="shared" si="726"/>
        <v/>
      </c>
      <c r="AN2118" s="359" t="str">
        <f>IF(Overview!$K$17='Internal Calcs'!$P$22,IF(AK2118="","",AK2118),IF(Overview!$K$17='Internal Calcs'!$P$23,IF(AK2118="","",AK2118),IF(ISNUMBER(A2118),(IF(F2118="Short",G2118-H2118,H2118-G2118)*AZ2118-AX2118),"")))</f>
        <v/>
      </c>
      <c r="AO2118" s="401" t="str">
        <f>IF(Overview!$K$17='Internal Calcs'!$P$22,IF(AL2118="","",AL2118),IF(Overview!$K$17='Internal Calcs'!$P$23,IF(AL2118="","",AL2118),IF(ISNUMBER(A2118),IF(AL2118="",(IF(F2118="Short",G2118-H2118,H2118-G2118)*AZ2118-AX2118),(IF(F2118="Short",G2118-J2118,J2118-G2118)*AZ2118-AX2118)),"")))</f>
        <v/>
      </c>
      <c r="AP2118" s="359" t="str">
        <f>IF(Overview!$K$17='Internal Calcs'!$P$22,"",IF(Overview!$K$17='Internal Calcs'!$P$23,IF(AM2118="","",AM2118),IF(ISNUMBER(A2118),IF(AM2118="",(IF(F2118="Short",G2118-H2118,H2118-G2118)*AZ2118-AX2118),(IF(F2118="Short",G2118-L2118,L2118-G2118)*AZ2118-AX2118)),"")))</f>
        <v/>
      </c>
      <c r="AQ2118" s="188" t="str">
        <f t="shared" si="727"/>
        <v/>
      </c>
      <c r="AR2118" s="188" t="str">
        <f t="shared" si="728"/>
        <v/>
      </c>
      <c r="AS2118" s="188" t="str">
        <f t="shared" si="729"/>
        <v/>
      </c>
      <c r="AT2118" s="188" t="str">
        <f>IF(ISNUMBER(A2118),MAX($AS$2:AS2118)-AS2118,"")</f>
        <v/>
      </c>
      <c r="AU2118" s="189" t="str">
        <f t="shared" si="730"/>
        <v/>
      </c>
      <c r="AV2118" s="190" t="str">
        <f t="shared" si="731"/>
        <v/>
      </c>
      <c r="AW2118" s="190" t="str">
        <f t="shared" si="732"/>
        <v/>
      </c>
      <c r="AX2118" s="191" t="str">
        <f ca="1">IF(ISNUMBER($A2118),INDIRECT(CONCATENATE("'Instrument List'!B",(MATCH(E2118,'Instrument List'!A:A,0))-0)),"")</f>
        <v/>
      </c>
      <c r="AY2118" s="191" t="str">
        <f ca="1">IF(ISNUMBER($A2118),INDIRECT(CONCATENATE("'Instrument List'!D",(MATCH(E2118,'Instrument List'!A:A,0))-0)),"")</f>
        <v/>
      </c>
      <c r="AZ2118" s="191" t="str">
        <f ca="1">IF(ISNUMBER($A2118),INDIRECT(CONCATENATE("'Instrument List'!C",(MATCH(E2118,'Instrument List'!A:A,0))-0)),"")</f>
        <v/>
      </c>
      <c r="BA2118" s="192" t="str">
        <f ca="1">IF(ISNUMBER(A2118),INDIRECT(CONCATENATE("'Instrument List'!E",(MATCH(E2118,'Instrument List'!A:A,0))-0)),"")</f>
        <v/>
      </c>
      <c r="BB2118" s="193" t="str">
        <f t="shared" si="733"/>
        <v/>
      </c>
      <c r="BC2118" s="193" t="str">
        <f t="shared" si="734"/>
        <v/>
      </c>
      <c r="BD2118" s="193" t="str">
        <f ca="1">IF(ISNUMBER(A2118),INDIRECT(CONCATENATE("'Instrument List'!F",(MATCH(E2118,'Instrument List'!A:A,0))-0)),"")</f>
        <v/>
      </c>
    </row>
    <row r="2119" spans="1:56">
      <c r="A2119" s="220" t="str">
        <f t="shared" si="714"/>
        <v/>
      </c>
      <c r="B2119" s="221"/>
      <c r="C2119" s="222"/>
      <c r="D2119" s="169"/>
      <c r="E2119" s="169"/>
      <c r="F2119" s="169"/>
      <c r="G2119" s="202"/>
      <c r="H2119" s="217"/>
      <c r="I2119" s="212"/>
      <c r="J2119" s="206"/>
      <c r="K2119" s="212"/>
      <c r="L2119" s="206"/>
      <c r="M2119" s="212"/>
      <c r="N2119" s="206"/>
      <c r="O2119" s="170" t="str">
        <f t="shared" si="715"/>
        <v/>
      </c>
      <c r="P2119" s="171"/>
      <c r="Q2119" s="171"/>
      <c r="R2119" s="171"/>
      <c r="S2119" s="172" t="str">
        <f t="shared" si="716"/>
        <v/>
      </c>
      <c r="T2119" s="172" t="str">
        <f t="shared" si="717"/>
        <v/>
      </c>
      <c r="U2119" s="171"/>
      <c r="V2119" s="171"/>
      <c r="W2119" s="173" t="str">
        <f t="shared" si="718"/>
        <v/>
      </c>
      <c r="X2119" s="173" t="str">
        <f t="shared" si="719"/>
        <v/>
      </c>
      <c r="Y2119" s="173" t="str">
        <f t="shared" si="720"/>
        <v/>
      </c>
      <c r="Z2119" s="171"/>
      <c r="AA2119" s="171"/>
      <c r="AB2119" s="171"/>
      <c r="AC2119" s="172" t="str">
        <f t="shared" si="721"/>
        <v/>
      </c>
      <c r="AD2119" s="172" t="str">
        <f t="shared" si="722"/>
        <v/>
      </c>
      <c r="AE2119" s="174"/>
      <c r="AF2119" s="175" t="str">
        <f t="shared" si="723"/>
        <v/>
      </c>
      <c r="AG2119" s="169"/>
      <c r="AH2119" s="171"/>
      <c r="AI2119" s="171"/>
      <c r="AJ2119" s="169"/>
      <c r="AK2119" s="176" t="str">
        <f t="shared" si="724"/>
        <v/>
      </c>
      <c r="AL2119" s="176" t="str">
        <f t="shared" si="725"/>
        <v/>
      </c>
      <c r="AM2119" s="176" t="str">
        <f t="shared" si="726"/>
        <v/>
      </c>
      <c r="AN2119" s="359" t="str">
        <f>IF(Overview!$K$17='Internal Calcs'!$P$22,IF(AK2119="","",AK2119),IF(Overview!$K$17='Internal Calcs'!$P$23,IF(AK2119="","",AK2119),IF(ISNUMBER(A2119),(IF(F2119="Short",G2119-H2119,H2119-G2119)*AZ2119-AX2119),"")))</f>
        <v/>
      </c>
      <c r="AO2119" s="401" t="str">
        <f>IF(Overview!$K$17='Internal Calcs'!$P$22,IF(AL2119="","",AL2119),IF(Overview!$K$17='Internal Calcs'!$P$23,IF(AL2119="","",AL2119),IF(ISNUMBER(A2119),IF(AL2119="",(IF(F2119="Short",G2119-H2119,H2119-G2119)*AZ2119-AX2119),(IF(F2119="Short",G2119-J2119,J2119-G2119)*AZ2119-AX2119)),"")))</f>
        <v/>
      </c>
      <c r="AP2119" s="359" t="str">
        <f>IF(Overview!$K$17='Internal Calcs'!$P$22,"",IF(Overview!$K$17='Internal Calcs'!$P$23,IF(AM2119="","",AM2119),IF(ISNUMBER(A2119),IF(AM2119="",(IF(F2119="Short",G2119-H2119,H2119-G2119)*AZ2119-AX2119),(IF(F2119="Short",G2119-L2119,L2119-G2119)*AZ2119-AX2119)),"")))</f>
        <v/>
      </c>
      <c r="AQ2119" s="176" t="str">
        <f t="shared" si="727"/>
        <v/>
      </c>
      <c r="AR2119" s="176" t="str">
        <f t="shared" si="728"/>
        <v/>
      </c>
      <c r="AS2119" s="176" t="str">
        <f t="shared" si="729"/>
        <v/>
      </c>
      <c r="AT2119" s="176" t="str">
        <f>IF(ISNUMBER(A2119),MAX($AS$2:AS2119)-AS2119,"")</f>
        <v/>
      </c>
      <c r="AU2119" s="177" t="str">
        <f t="shared" si="730"/>
        <v/>
      </c>
      <c r="AV2119" s="178" t="str">
        <f t="shared" si="731"/>
        <v/>
      </c>
      <c r="AW2119" s="178" t="str">
        <f t="shared" si="732"/>
        <v/>
      </c>
      <c r="AX2119" s="179" t="str">
        <f ca="1">IF(ISNUMBER($A2119),INDIRECT(CONCATENATE("'Instrument List'!B",(MATCH(E2119,'Instrument List'!A:A,0))-0)),"")</f>
        <v/>
      </c>
      <c r="AY2119" s="179" t="str">
        <f ca="1">IF(ISNUMBER($A2119),INDIRECT(CONCATENATE("'Instrument List'!D",(MATCH(E2119,'Instrument List'!A:A,0))-0)),"")</f>
        <v/>
      </c>
      <c r="AZ2119" s="179" t="str">
        <f ca="1">IF(ISNUMBER($A2119),INDIRECT(CONCATENATE("'Instrument List'!C",(MATCH(E2119,'Instrument List'!A:A,0))-0)),"")</f>
        <v/>
      </c>
      <c r="BA2119" s="180" t="str">
        <f ca="1">IF(ISNUMBER(A2119),INDIRECT(CONCATENATE("'Instrument List'!E",(MATCH(E2119,'Instrument List'!A:A,0))-0)),"")</f>
        <v/>
      </c>
      <c r="BB2119" s="181" t="str">
        <f t="shared" si="733"/>
        <v/>
      </c>
      <c r="BC2119" s="181" t="str">
        <f t="shared" si="734"/>
        <v/>
      </c>
      <c r="BD2119" s="181" t="str">
        <f ca="1">IF(ISNUMBER(A2119),INDIRECT(CONCATENATE("'Instrument List'!F",(MATCH(E2119,'Instrument List'!A:A,0))-0)),"")</f>
        <v/>
      </c>
    </row>
    <row r="2120" spans="1:56">
      <c r="A2120" s="223" t="str">
        <f t="shared" si="714"/>
        <v/>
      </c>
      <c r="B2120" s="224"/>
      <c r="C2120" s="225"/>
      <c r="D2120" s="182"/>
      <c r="E2120" s="182"/>
      <c r="F2120" s="182"/>
      <c r="G2120" s="203"/>
      <c r="H2120" s="218"/>
      <c r="I2120" s="213"/>
      <c r="J2120" s="207"/>
      <c r="K2120" s="213"/>
      <c r="L2120" s="207"/>
      <c r="M2120" s="213"/>
      <c r="N2120" s="207"/>
      <c r="O2120" s="183" t="str">
        <f t="shared" si="715"/>
        <v/>
      </c>
      <c r="P2120" s="184"/>
      <c r="Q2120" s="184"/>
      <c r="R2120" s="275"/>
      <c r="S2120" s="185" t="str">
        <f t="shared" si="716"/>
        <v/>
      </c>
      <c r="T2120" s="185" t="str">
        <f t="shared" si="717"/>
        <v/>
      </c>
      <c r="U2120" s="275"/>
      <c r="V2120" s="275"/>
      <c r="W2120" s="276" t="str">
        <f t="shared" si="718"/>
        <v/>
      </c>
      <c r="X2120" s="276" t="str">
        <f t="shared" si="719"/>
        <v/>
      </c>
      <c r="Y2120" s="276" t="str">
        <f t="shared" si="720"/>
        <v/>
      </c>
      <c r="Z2120" s="275"/>
      <c r="AA2120" s="184"/>
      <c r="AB2120" s="184"/>
      <c r="AC2120" s="185" t="str">
        <f t="shared" si="721"/>
        <v/>
      </c>
      <c r="AD2120" s="185" t="str">
        <f t="shared" si="722"/>
        <v/>
      </c>
      <c r="AE2120" s="186"/>
      <c r="AF2120" s="187" t="str">
        <f t="shared" si="723"/>
        <v/>
      </c>
      <c r="AG2120" s="182"/>
      <c r="AH2120" s="184"/>
      <c r="AI2120" s="184"/>
      <c r="AJ2120" s="182"/>
      <c r="AK2120" s="188" t="str">
        <f t="shared" si="724"/>
        <v/>
      </c>
      <c r="AL2120" s="188" t="str">
        <f t="shared" si="725"/>
        <v/>
      </c>
      <c r="AM2120" s="188" t="str">
        <f t="shared" si="726"/>
        <v/>
      </c>
      <c r="AN2120" s="359" t="str">
        <f>IF(Overview!$K$17='Internal Calcs'!$P$22,IF(AK2120="","",AK2120),IF(Overview!$K$17='Internal Calcs'!$P$23,IF(AK2120="","",AK2120),IF(ISNUMBER(A2120),(IF(F2120="Short",G2120-H2120,H2120-G2120)*AZ2120-AX2120),"")))</f>
        <v/>
      </c>
      <c r="AO2120" s="401" t="str">
        <f>IF(Overview!$K$17='Internal Calcs'!$P$22,IF(AL2120="","",AL2120),IF(Overview!$K$17='Internal Calcs'!$P$23,IF(AL2120="","",AL2120),IF(ISNUMBER(A2120),IF(AL2120="",(IF(F2120="Short",G2120-H2120,H2120-G2120)*AZ2120-AX2120),(IF(F2120="Short",G2120-J2120,J2120-G2120)*AZ2120-AX2120)),"")))</f>
        <v/>
      </c>
      <c r="AP2120" s="359" t="str">
        <f>IF(Overview!$K$17='Internal Calcs'!$P$22,"",IF(Overview!$K$17='Internal Calcs'!$P$23,IF(AM2120="","",AM2120),IF(ISNUMBER(A2120),IF(AM2120="",(IF(F2120="Short",G2120-H2120,H2120-G2120)*AZ2120-AX2120),(IF(F2120="Short",G2120-L2120,L2120-G2120)*AZ2120-AX2120)),"")))</f>
        <v/>
      </c>
      <c r="AQ2120" s="188" t="str">
        <f t="shared" si="727"/>
        <v/>
      </c>
      <c r="AR2120" s="188" t="str">
        <f t="shared" si="728"/>
        <v/>
      </c>
      <c r="AS2120" s="188" t="str">
        <f t="shared" si="729"/>
        <v/>
      </c>
      <c r="AT2120" s="188" t="str">
        <f>IF(ISNUMBER(A2120),MAX($AS$2:AS2120)-AS2120,"")</f>
        <v/>
      </c>
      <c r="AU2120" s="189" t="str">
        <f t="shared" si="730"/>
        <v/>
      </c>
      <c r="AV2120" s="190" t="str">
        <f t="shared" si="731"/>
        <v/>
      </c>
      <c r="AW2120" s="190" t="str">
        <f t="shared" si="732"/>
        <v/>
      </c>
      <c r="AX2120" s="191" t="str">
        <f ca="1">IF(ISNUMBER($A2120),INDIRECT(CONCATENATE("'Instrument List'!B",(MATCH(E2120,'Instrument List'!A:A,0))-0)),"")</f>
        <v/>
      </c>
      <c r="AY2120" s="191" t="str">
        <f ca="1">IF(ISNUMBER($A2120),INDIRECT(CONCATENATE("'Instrument List'!D",(MATCH(E2120,'Instrument List'!A:A,0))-0)),"")</f>
        <v/>
      </c>
      <c r="AZ2120" s="191" t="str">
        <f ca="1">IF(ISNUMBER($A2120),INDIRECT(CONCATENATE("'Instrument List'!C",(MATCH(E2120,'Instrument List'!A:A,0))-0)),"")</f>
        <v/>
      </c>
      <c r="BA2120" s="192" t="str">
        <f ca="1">IF(ISNUMBER(A2120),INDIRECT(CONCATENATE("'Instrument List'!E",(MATCH(E2120,'Instrument List'!A:A,0))-0)),"")</f>
        <v/>
      </c>
      <c r="BB2120" s="193" t="str">
        <f t="shared" si="733"/>
        <v/>
      </c>
      <c r="BC2120" s="193" t="str">
        <f t="shared" si="734"/>
        <v/>
      </c>
      <c r="BD2120" s="193" t="str">
        <f ca="1">IF(ISNUMBER(A2120),INDIRECT(CONCATENATE("'Instrument List'!F",(MATCH(E2120,'Instrument List'!A:A,0))-0)),"")</f>
        <v/>
      </c>
    </row>
    <row r="2121" spans="1:56">
      <c r="A2121" s="220" t="str">
        <f t="shared" si="714"/>
        <v/>
      </c>
      <c r="B2121" s="221"/>
      <c r="C2121" s="222"/>
      <c r="D2121" s="169"/>
      <c r="E2121" s="169"/>
      <c r="F2121" s="169"/>
      <c r="G2121" s="202"/>
      <c r="H2121" s="217"/>
      <c r="I2121" s="212"/>
      <c r="J2121" s="206"/>
      <c r="K2121" s="212"/>
      <c r="L2121" s="206"/>
      <c r="M2121" s="212"/>
      <c r="N2121" s="206"/>
      <c r="O2121" s="170" t="str">
        <f t="shared" si="715"/>
        <v/>
      </c>
      <c r="P2121" s="171"/>
      <c r="Q2121" s="171"/>
      <c r="R2121" s="171"/>
      <c r="S2121" s="172" t="str">
        <f t="shared" si="716"/>
        <v/>
      </c>
      <c r="T2121" s="172" t="str">
        <f t="shared" si="717"/>
        <v/>
      </c>
      <c r="U2121" s="171"/>
      <c r="V2121" s="171"/>
      <c r="W2121" s="173" t="str">
        <f t="shared" si="718"/>
        <v/>
      </c>
      <c r="X2121" s="173" t="str">
        <f t="shared" si="719"/>
        <v/>
      </c>
      <c r="Y2121" s="173" t="str">
        <f t="shared" si="720"/>
        <v/>
      </c>
      <c r="Z2121" s="171"/>
      <c r="AA2121" s="171"/>
      <c r="AB2121" s="171"/>
      <c r="AC2121" s="172" t="str">
        <f t="shared" si="721"/>
        <v/>
      </c>
      <c r="AD2121" s="172" t="str">
        <f t="shared" si="722"/>
        <v/>
      </c>
      <c r="AE2121" s="174"/>
      <c r="AF2121" s="175" t="str">
        <f t="shared" si="723"/>
        <v/>
      </c>
      <c r="AG2121" s="169"/>
      <c r="AH2121" s="171"/>
      <c r="AI2121" s="171"/>
      <c r="AJ2121" s="169"/>
      <c r="AK2121" s="176" t="str">
        <f t="shared" si="724"/>
        <v/>
      </c>
      <c r="AL2121" s="176" t="str">
        <f t="shared" si="725"/>
        <v/>
      </c>
      <c r="AM2121" s="176" t="str">
        <f t="shared" si="726"/>
        <v/>
      </c>
      <c r="AN2121" s="359" t="str">
        <f>IF(Overview!$K$17='Internal Calcs'!$P$22,IF(AK2121="","",AK2121),IF(Overview!$K$17='Internal Calcs'!$P$23,IF(AK2121="","",AK2121),IF(ISNUMBER(A2121),(IF(F2121="Short",G2121-H2121,H2121-G2121)*AZ2121-AX2121),"")))</f>
        <v/>
      </c>
      <c r="AO2121" s="401" t="str">
        <f>IF(Overview!$K$17='Internal Calcs'!$P$22,IF(AL2121="","",AL2121),IF(Overview!$K$17='Internal Calcs'!$P$23,IF(AL2121="","",AL2121),IF(ISNUMBER(A2121),IF(AL2121="",(IF(F2121="Short",G2121-H2121,H2121-G2121)*AZ2121-AX2121),(IF(F2121="Short",G2121-J2121,J2121-G2121)*AZ2121-AX2121)),"")))</f>
        <v/>
      </c>
      <c r="AP2121" s="359" t="str">
        <f>IF(Overview!$K$17='Internal Calcs'!$P$22,"",IF(Overview!$K$17='Internal Calcs'!$P$23,IF(AM2121="","",AM2121),IF(ISNUMBER(A2121),IF(AM2121="",(IF(F2121="Short",G2121-H2121,H2121-G2121)*AZ2121-AX2121),(IF(F2121="Short",G2121-L2121,L2121-G2121)*AZ2121-AX2121)),"")))</f>
        <v/>
      </c>
      <c r="AQ2121" s="176" t="str">
        <f t="shared" si="727"/>
        <v/>
      </c>
      <c r="AR2121" s="176" t="str">
        <f t="shared" si="728"/>
        <v/>
      </c>
      <c r="AS2121" s="176" t="str">
        <f t="shared" si="729"/>
        <v/>
      </c>
      <c r="AT2121" s="176" t="str">
        <f>IF(ISNUMBER(A2121),MAX($AS$2:AS2121)-AS2121,"")</f>
        <v/>
      </c>
      <c r="AU2121" s="177" t="str">
        <f t="shared" si="730"/>
        <v/>
      </c>
      <c r="AV2121" s="178" t="str">
        <f t="shared" si="731"/>
        <v/>
      </c>
      <c r="AW2121" s="178" t="str">
        <f t="shared" si="732"/>
        <v/>
      </c>
      <c r="AX2121" s="179" t="str">
        <f ca="1">IF(ISNUMBER($A2121),INDIRECT(CONCATENATE("'Instrument List'!B",(MATCH(E2121,'Instrument List'!A:A,0))-0)),"")</f>
        <v/>
      </c>
      <c r="AY2121" s="179" t="str">
        <f ca="1">IF(ISNUMBER($A2121),INDIRECT(CONCATENATE("'Instrument List'!D",(MATCH(E2121,'Instrument List'!A:A,0))-0)),"")</f>
        <v/>
      </c>
      <c r="AZ2121" s="179" t="str">
        <f ca="1">IF(ISNUMBER($A2121),INDIRECT(CONCATENATE("'Instrument List'!C",(MATCH(E2121,'Instrument List'!A:A,0))-0)),"")</f>
        <v/>
      </c>
      <c r="BA2121" s="180" t="str">
        <f ca="1">IF(ISNUMBER(A2121),INDIRECT(CONCATENATE("'Instrument List'!E",(MATCH(E2121,'Instrument List'!A:A,0))-0)),"")</f>
        <v/>
      </c>
      <c r="BB2121" s="181" t="str">
        <f t="shared" si="733"/>
        <v/>
      </c>
      <c r="BC2121" s="181" t="str">
        <f t="shared" si="734"/>
        <v/>
      </c>
      <c r="BD2121" s="181" t="str">
        <f ca="1">IF(ISNUMBER(A2121),INDIRECT(CONCATENATE("'Instrument List'!F",(MATCH(E2121,'Instrument List'!A:A,0))-0)),"")</f>
        <v/>
      </c>
    </row>
    <row r="2122" spans="1:56">
      <c r="A2122" s="223" t="str">
        <f t="shared" si="714"/>
        <v/>
      </c>
      <c r="B2122" s="224"/>
      <c r="C2122" s="225"/>
      <c r="D2122" s="182"/>
      <c r="E2122" s="182"/>
      <c r="F2122" s="182"/>
      <c r="G2122" s="203"/>
      <c r="H2122" s="218"/>
      <c r="I2122" s="213"/>
      <c r="J2122" s="207"/>
      <c r="K2122" s="213"/>
      <c r="L2122" s="207"/>
      <c r="M2122" s="213"/>
      <c r="N2122" s="207"/>
      <c r="O2122" s="183" t="str">
        <f t="shared" si="715"/>
        <v/>
      </c>
      <c r="P2122" s="184"/>
      <c r="Q2122" s="184"/>
      <c r="R2122" s="275"/>
      <c r="S2122" s="185" t="str">
        <f t="shared" si="716"/>
        <v/>
      </c>
      <c r="T2122" s="185" t="str">
        <f t="shared" si="717"/>
        <v/>
      </c>
      <c r="U2122" s="275"/>
      <c r="V2122" s="275"/>
      <c r="W2122" s="276" t="str">
        <f t="shared" si="718"/>
        <v/>
      </c>
      <c r="X2122" s="276" t="str">
        <f t="shared" si="719"/>
        <v/>
      </c>
      <c r="Y2122" s="276" t="str">
        <f t="shared" si="720"/>
        <v/>
      </c>
      <c r="Z2122" s="275"/>
      <c r="AA2122" s="184"/>
      <c r="AB2122" s="184"/>
      <c r="AC2122" s="185" t="str">
        <f t="shared" si="721"/>
        <v/>
      </c>
      <c r="AD2122" s="185" t="str">
        <f t="shared" si="722"/>
        <v/>
      </c>
      <c r="AE2122" s="186"/>
      <c r="AF2122" s="187" t="str">
        <f t="shared" si="723"/>
        <v/>
      </c>
      <c r="AG2122" s="182"/>
      <c r="AH2122" s="184"/>
      <c r="AI2122" s="184"/>
      <c r="AJ2122" s="182"/>
      <c r="AK2122" s="188" t="str">
        <f t="shared" si="724"/>
        <v/>
      </c>
      <c r="AL2122" s="188" t="str">
        <f t="shared" si="725"/>
        <v/>
      </c>
      <c r="AM2122" s="188" t="str">
        <f t="shared" si="726"/>
        <v/>
      </c>
      <c r="AN2122" s="359" t="str">
        <f>IF(Overview!$K$17='Internal Calcs'!$P$22,IF(AK2122="","",AK2122),IF(Overview!$K$17='Internal Calcs'!$P$23,IF(AK2122="","",AK2122),IF(ISNUMBER(A2122),(IF(F2122="Short",G2122-H2122,H2122-G2122)*AZ2122-AX2122),"")))</f>
        <v/>
      </c>
      <c r="AO2122" s="401" t="str">
        <f>IF(Overview!$K$17='Internal Calcs'!$P$22,IF(AL2122="","",AL2122),IF(Overview!$K$17='Internal Calcs'!$P$23,IF(AL2122="","",AL2122),IF(ISNUMBER(A2122),IF(AL2122="",(IF(F2122="Short",G2122-H2122,H2122-G2122)*AZ2122-AX2122),(IF(F2122="Short",G2122-J2122,J2122-G2122)*AZ2122-AX2122)),"")))</f>
        <v/>
      </c>
      <c r="AP2122" s="359" t="str">
        <f>IF(Overview!$K$17='Internal Calcs'!$P$22,"",IF(Overview!$K$17='Internal Calcs'!$P$23,IF(AM2122="","",AM2122),IF(ISNUMBER(A2122),IF(AM2122="",(IF(F2122="Short",G2122-H2122,H2122-G2122)*AZ2122-AX2122),(IF(F2122="Short",G2122-L2122,L2122-G2122)*AZ2122-AX2122)),"")))</f>
        <v/>
      </c>
      <c r="AQ2122" s="188" t="str">
        <f t="shared" si="727"/>
        <v/>
      </c>
      <c r="AR2122" s="188" t="str">
        <f t="shared" si="728"/>
        <v/>
      </c>
      <c r="AS2122" s="188" t="str">
        <f t="shared" si="729"/>
        <v/>
      </c>
      <c r="AT2122" s="188" t="str">
        <f>IF(ISNUMBER(A2122),MAX($AS$2:AS2122)-AS2122,"")</f>
        <v/>
      </c>
      <c r="AU2122" s="189" t="str">
        <f t="shared" si="730"/>
        <v/>
      </c>
      <c r="AV2122" s="190" t="str">
        <f t="shared" si="731"/>
        <v/>
      </c>
      <c r="AW2122" s="190" t="str">
        <f t="shared" si="732"/>
        <v/>
      </c>
      <c r="AX2122" s="191" t="str">
        <f ca="1">IF(ISNUMBER($A2122),INDIRECT(CONCATENATE("'Instrument List'!B",(MATCH(E2122,'Instrument List'!A:A,0))-0)),"")</f>
        <v/>
      </c>
      <c r="AY2122" s="191" t="str">
        <f ca="1">IF(ISNUMBER($A2122),INDIRECT(CONCATENATE("'Instrument List'!D",(MATCH(E2122,'Instrument List'!A:A,0))-0)),"")</f>
        <v/>
      </c>
      <c r="AZ2122" s="191" t="str">
        <f ca="1">IF(ISNUMBER($A2122),INDIRECT(CONCATENATE("'Instrument List'!C",(MATCH(E2122,'Instrument List'!A:A,0))-0)),"")</f>
        <v/>
      </c>
      <c r="BA2122" s="192" t="str">
        <f ca="1">IF(ISNUMBER(A2122),INDIRECT(CONCATENATE("'Instrument List'!E",(MATCH(E2122,'Instrument List'!A:A,0))-0)),"")</f>
        <v/>
      </c>
      <c r="BB2122" s="193" t="str">
        <f t="shared" si="733"/>
        <v/>
      </c>
      <c r="BC2122" s="193" t="str">
        <f t="shared" si="734"/>
        <v/>
      </c>
      <c r="BD2122" s="193" t="str">
        <f ca="1">IF(ISNUMBER(A2122),INDIRECT(CONCATENATE("'Instrument List'!F",(MATCH(E2122,'Instrument List'!A:A,0))-0)),"")</f>
        <v/>
      </c>
    </row>
    <row r="2123" spans="1:56">
      <c r="A2123" s="220" t="str">
        <f t="shared" ref="A2123:A2186" si="735">IF(B2123&gt;0,A2122+1,"")</f>
        <v/>
      </c>
      <c r="B2123" s="221"/>
      <c r="C2123" s="222"/>
      <c r="D2123" s="169"/>
      <c r="E2123" s="169"/>
      <c r="F2123" s="169"/>
      <c r="G2123" s="202"/>
      <c r="H2123" s="217"/>
      <c r="I2123" s="212"/>
      <c r="J2123" s="206"/>
      <c r="K2123" s="212"/>
      <c r="L2123" s="206"/>
      <c r="M2123" s="212"/>
      <c r="N2123" s="206"/>
      <c r="O2123" s="170" t="str">
        <f t="shared" ref="O2123:O2186" si="736">IF(ISNUMBER(A2123),IF(N2123&gt;G2123,1,-1),"")</f>
        <v/>
      </c>
      <c r="P2123" s="171"/>
      <c r="Q2123" s="171"/>
      <c r="R2123" s="171"/>
      <c r="S2123" s="172" t="str">
        <f t="shared" ref="S2123:S2186" si="737">IF(ISNUMBER(A2123),IF(Q2123="",P2123,Q2123),"")</f>
        <v/>
      </c>
      <c r="T2123" s="172" t="str">
        <f t="shared" ref="T2123:T2186" si="738">IF(ISNUMBER(A2123),IF(R2123="",P2123,R2123),"")</f>
        <v/>
      </c>
      <c r="U2123" s="171"/>
      <c r="V2123" s="171"/>
      <c r="W2123" s="173" t="str">
        <f t="shared" ref="W2123:W2186" si="739">IF(ISNUMBER(U2123),IF(IF(F2123="Short",G2123-H2123,H2123-G2123)*(AZ2123/AY2123)/U2123&gt;0,IF(F2123="Short",G2123-H2123,H2123-G2123)*(AZ2123/AY2123)/U2123,0),"")</f>
        <v/>
      </c>
      <c r="X2123" s="173" t="str">
        <f t="shared" ref="X2123:X2186" si="740">IF(ISNUMBER(U2123),IF(ISNUMBER(J2123),IF(IF(F2123="Short",G2123-J2123,J2123-G2123)*(AZ2123/AY2123)/U2123&gt;0,IF(F2123="Short",G2123-J2123,J2123-G2123)*(AZ2123/AY2123)/U2123,0),""),"")</f>
        <v/>
      </c>
      <c r="Y2123" s="173" t="str">
        <f t="shared" ref="Y2123:Y2186" si="741">IF(ISNUMBER(L2123),IF(ISNUMBER(L2123),IF(IF(F2123="Short",G2123-L2123,L2123-G2123)*(AZ2123/AY2123)/U2123&gt;0,IF(F2123="Short",G2123-L2123,L2123-G2123)*(AZ2123/AY2123)/U2123,0),""),"")</f>
        <v/>
      </c>
      <c r="Z2123" s="171"/>
      <c r="AA2123" s="171"/>
      <c r="AB2123" s="171"/>
      <c r="AC2123" s="172" t="str">
        <f t="shared" ref="AC2123:AC2186" si="742">IF(ISNUMBER(A2123),IF(AA2123="",Z2123,AA2123),"")</f>
        <v/>
      </c>
      <c r="AD2123" s="172" t="str">
        <f t="shared" ref="AD2123:AD2186" si="743">IF(ISNUMBER(A2123),IF(AB2123="",IF(AA2123="",Z2123,AA2123),AB2123),"")</f>
        <v/>
      </c>
      <c r="AE2123" s="174"/>
      <c r="AF2123" s="175" t="str">
        <f t="shared" ref="AF2123:AF2186" si="744">IF(ISNUMBER(A2123),((AE2123*AY2123*AV2123)+AX2123)/AS2123,"")</f>
        <v/>
      </c>
      <c r="AG2123" s="169"/>
      <c r="AH2123" s="171"/>
      <c r="AI2123" s="171"/>
      <c r="AJ2123" s="169"/>
      <c r="AK2123" s="176" t="str">
        <f t="shared" ref="AK2123:AK2186" si="745">IF(ISNUMBER(A2123),(IF(F2123="Short",G2123-H2123,H2123-G2123)*AZ2123-AX2123)*I2123,"")</f>
        <v/>
      </c>
      <c r="AL2123" s="176" t="str">
        <f t="shared" ref="AL2123:AL2186" si="746">IF(ISNUMBER(J2123),(IF(F2123="Short",G2123-J2123,J2123-G2123)*AZ2123-AX2123)*K2123,"")</f>
        <v/>
      </c>
      <c r="AM2123" s="176" t="str">
        <f t="shared" ref="AM2123:AM2186" si="747">IF(ISNUMBER(L2123),(IF(F2123="Short",G2123-L2123,L2123-G2123)*AZ2123-AX2123)*M2123,"")</f>
        <v/>
      </c>
      <c r="AN2123" s="359" t="str">
        <f>IF(Overview!$K$17='Internal Calcs'!$P$22,IF(AK2123="","",AK2123),IF(Overview!$K$17='Internal Calcs'!$P$23,IF(AK2123="","",AK2123),IF(ISNUMBER(A2123),(IF(F2123="Short",G2123-H2123,H2123-G2123)*AZ2123-AX2123),"")))</f>
        <v/>
      </c>
      <c r="AO2123" s="401" t="str">
        <f>IF(Overview!$K$17='Internal Calcs'!$P$22,IF(AL2123="","",AL2123),IF(Overview!$K$17='Internal Calcs'!$P$23,IF(AL2123="","",AL2123),IF(ISNUMBER(A2123),IF(AL2123="",(IF(F2123="Short",G2123-H2123,H2123-G2123)*AZ2123-AX2123),(IF(F2123="Short",G2123-J2123,J2123-G2123)*AZ2123-AX2123)),"")))</f>
        <v/>
      </c>
      <c r="AP2123" s="359" t="str">
        <f>IF(Overview!$K$17='Internal Calcs'!$P$22,"",IF(Overview!$K$17='Internal Calcs'!$P$23,IF(AM2123="","",AM2123),IF(ISNUMBER(A2123),IF(AM2123="",(IF(F2123="Short",G2123-H2123,H2123-G2123)*AZ2123-AX2123),(IF(F2123="Short",G2123-L2123,L2123-G2123)*AZ2123-AX2123)),"")))</f>
        <v/>
      </c>
      <c r="AQ2123" s="176" t="str">
        <f t="shared" ref="AQ2123:AQ2186" si="748">IF(ISNUMBER(A2123),SUM(AK2123:AM2123),"")</f>
        <v/>
      </c>
      <c r="AR2123" s="176" t="str">
        <f t="shared" ref="AR2123:AR2186" si="749">IF(ISNUMBER(A2123),IF(AQ2123&gt;0,"Winning","Losing"),"")</f>
        <v/>
      </c>
      <c r="AS2123" s="176" t="str">
        <f t="shared" ref="AS2123:AS2186" si="750">IF(ISNUMBER(A2123),AS2122+AQ2123,"")</f>
        <v/>
      </c>
      <c r="AT2123" s="176" t="str">
        <f>IF(ISNUMBER(A2123),MAX($AS$2:AS2123)-AS2123,"")</f>
        <v/>
      </c>
      <c r="AU2123" s="177" t="str">
        <f t="shared" ref="AU2123:AU2186" si="751">IF(ISNUMBER(A2123),AQ2123/AS2123,"")</f>
        <v/>
      </c>
      <c r="AV2123" s="178" t="str">
        <f t="shared" ref="AV2123:AV2186" si="752">IF(ISNUMBER(A2123),I2123+K2123+M2123,"")</f>
        <v/>
      </c>
      <c r="AW2123" s="178" t="str">
        <f t="shared" ref="AW2123:AW2186" si="753">IF(ISNUMBER(A2123),ROUNDDOWN(C2123/100,0),"")</f>
        <v/>
      </c>
      <c r="AX2123" s="179" t="str">
        <f ca="1">IF(ISNUMBER($A2123),INDIRECT(CONCATENATE("'Instrument List'!B",(MATCH(E2123,'Instrument List'!A:A,0))-0)),"")</f>
        <v/>
      </c>
      <c r="AY2123" s="179" t="str">
        <f ca="1">IF(ISNUMBER($A2123),INDIRECT(CONCATENATE("'Instrument List'!D",(MATCH(E2123,'Instrument List'!A:A,0))-0)),"")</f>
        <v/>
      </c>
      <c r="AZ2123" s="179" t="str">
        <f ca="1">IF(ISNUMBER($A2123),INDIRECT(CONCATENATE("'Instrument List'!C",(MATCH(E2123,'Instrument List'!A:A,0))-0)),"")</f>
        <v/>
      </c>
      <c r="BA2123" s="180" t="str">
        <f ca="1">IF(ISNUMBER(A2123),INDIRECT(CONCATENATE("'Instrument List'!E",(MATCH(E2123,'Instrument List'!A:A,0))-0)),"")</f>
        <v/>
      </c>
      <c r="BB2123" s="181" t="str">
        <f t="shared" ref="BB2123:BB2186" si="754">IF(ISNUMBER(A2123),AQ2123/AY2123,"")</f>
        <v/>
      </c>
      <c r="BC2123" s="181" t="str">
        <f t="shared" ref="BC2123:BC2186" si="755">IF(ISNUMBER(A2123),(AQ2123/AY2123)/(I2123+K2123+M2123),"")</f>
        <v/>
      </c>
      <c r="BD2123" s="181" t="str">
        <f ca="1">IF(ISNUMBER(A2123),INDIRECT(CONCATENATE("'Instrument List'!F",(MATCH(E2123,'Instrument List'!A:A,0))-0)),"")</f>
        <v/>
      </c>
    </row>
    <row r="2124" spans="1:56">
      <c r="A2124" s="223" t="str">
        <f t="shared" si="735"/>
        <v/>
      </c>
      <c r="B2124" s="224"/>
      <c r="C2124" s="225"/>
      <c r="D2124" s="182"/>
      <c r="E2124" s="182"/>
      <c r="F2124" s="182"/>
      <c r="G2124" s="203"/>
      <c r="H2124" s="218"/>
      <c r="I2124" s="213"/>
      <c r="J2124" s="207"/>
      <c r="K2124" s="213"/>
      <c r="L2124" s="207"/>
      <c r="M2124" s="213"/>
      <c r="N2124" s="207"/>
      <c r="O2124" s="183" t="str">
        <f t="shared" si="736"/>
        <v/>
      </c>
      <c r="P2124" s="184"/>
      <c r="Q2124" s="184"/>
      <c r="R2124" s="275"/>
      <c r="S2124" s="185" t="str">
        <f t="shared" si="737"/>
        <v/>
      </c>
      <c r="T2124" s="185" t="str">
        <f t="shared" si="738"/>
        <v/>
      </c>
      <c r="U2124" s="275"/>
      <c r="V2124" s="275"/>
      <c r="W2124" s="276" t="str">
        <f t="shared" si="739"/>
        <v/>
      </c>
      <c r="X2124" s="276" t="str">
        <f t="shared" si="740"/>
        <v/>
      </c>
      <c r="Y2124" s="276" t="str">
        <f t="shared" si="741"/>
        <v/>
      </c>
      <c r="Z2124" s="275"/>
      <c r="AA2124" s="184"/>
      <c r="AB2124" s="184"/>
      <c r="AC2124" s="185" t="str">
        <f t="shared" si="742"/>
        <v/>
      </c>
      <c r="AD2124" s="185" t="str">
        <f t="shared" si="743"/>
        <v/>
      </c>
      <c r="AE2124" s="186"/>
      <c r="AF2124" s="187" t="str">
        <f t="shared" si="744"/>
        <v/>
      </c>
      <c r="AG2124" s="182"/>
      <c r="AH2124" s="184"/>
      <c r="AI2124" s="184"/>
      <c r="AJ2124" s="182"/>
      <c r="AK2124" s="188" t="str">
        <f t="shared" si="745"/>
        <v/>
      </c>
      <c r="AL2124" s="188" t="str">
        <f t="shared" si="746"/>
        <v/>
      </c>
      <c r="AM2124" s="188" t="str">
        <f t="shared" si="747"/>
        <v/>
      </c>
      <c r="AN2124" s="359" t="str">
        <f>IF(Overview!$K$17='Internal Calcs'!$P$22,IF(AK2124="","",AK2124),IF(Overview!$K$17='Internal Calcs'!$P$23,IF(AK2124="","",AK2124),IF(ISNUMBER(A2124),(IF(F2124="Short",G2124-H2124,H2124-G2124)*AZ2124-AX2124),"")))</f>
        <v/>
      </c>
      <c r="AO2124" s="401" t="str">
        <f>IF(Overview!$K$17='Internal Calcs'!$P$22,IF(AL2124="","",AL2124),IF(Overview!$K$17='Internal Calcs'!$P$23,IF(AL2124="","",AL2124),IF(ISNUMBER(A2124),IF(AL2124="",(IF(F2124="Short",G2124-H2124,H2124-G2124)*AZ2124-AX2124),(IF(F2124="Short",G2124-J2124,J2124-G2124)*AZ2124-AX2124)),"")))</f>
        <v/>
      </c>
      <c r="AP2124" s="359" t="str">
        <f>IF(Overview!$K$17='Internal Calcs'!$P$22,"",IF(Overview!$K$17='Internal Calcs'!$P$23,IF(AM2124="","",AM2124),IF(ISNUMBER(A2124),IF(AM2124="",(IF(F2124="Short",G2124-H2124,H2124-G2124)*AZ2124-AX2124),(IF(F2124="Short",G2124-L2124,L2124-G2124)*AZ2124-AX2124)),"")))</f>
        <v/>
      </c>
      <c r="AQ2124" s="188" t="str">
        <f t="shared" si="748"/>
        <v/>
      </c>
      <c r="AR2124" s="188" t="str">
        <f t="shared" si="749"/>
        <v/>
      </c>
      <c r="AS2124" s="188" t="str">
        <f t="shared" si="750"/>
        <v/>
      </c>
      <c r="AT2124" s="188" t="str">
        <f>IF(ISNUMBER(A2124),MAX($AS$2:AS2124)-AS2124,"")</f>
        <v/>
      </c>
      <c r="AU2124" s="189" t="str">
        <f t="shared" si="751"/>
        <v/>
      </c>
      <c r="AV2124" s="190" t="str">
        <f t="shared" si="752"/>
        <v/>
      </c>
      <c r="AW2124" s="190" t="str">
        <f t="shared" si="753"/>
        <v/>
      </c>
      <c r="AX2124" s="191" t="str">
        <f ca="1">IF(ISNUMBER($A2124),INDIRECT(CONCATENATE("'Instrument List'!B",(MATCH(E2124,'Instrument List'!A:A,0))-0)),"")</f>
        <v/>
      </c>
      <c r="AY2124" s="191" t="str">
        <f ca="1">IF(ISNUMBER($A2124),INDIRECT(CONCATENATE("'Instrument List'!D",(MATCH(E2124,'Instrument List'!A:A,0))-0)),"")</f>
        <v/>
      </c>
      <c r="AZ2124" s="191" t="str">
        <f ca="1">IF(ISNUMBER($A2124),INDIRECT(CONCATENATE("'Instrument List'!C",(MATCH(E2124,'Instrument List'!A:A,0))-0)),"")</f>
        <v/>
      </c>
      <c r="BA2124" s="192" t="str">
        <f ca="1">IF(ISNUMBER(A2124),INDIRECT(CONCATENATE("'Instrument List'!E",(MATCH(E2124,'Instrument List'!A:A,0))-0)),"")</f>
        <v/>
      </c>
      <c r="BB2124" s="193" t="str">
        <f t="shared" si="754"/>
        <v/>
      </c>
      <c r="BC2124" s="193" t="str">
        <f t="shared" si="755"/>
        <v/>
      </c>
      <c r="BD2124" s="193" t="str">
        <f ca="1">IF(ISNUMBER(A2124),INDIRECT(CONCATENATE("'Instrument List'!F",(MATCH(E2124,'Instrument List'!A:A,0))-0)),"")</f>
        <v/>
      </c>
    </row>
    <row r="2125" spans="1:56">
      <c r="A2125" s="220" t="str">
        <f t="shared" si="735"/>
        <v/>
      </c>
      <c r="B2125" s="221"/>
      <c r="C2125" s="222"/>
      <c r="D2125" s="169"/>
      <c r="E2125" s="169"/>
      <c r="F2125" s="169"/>
      <c r="G2125" s="202"/>
      <c r="H2125" s="217"/>
      <c r="I2125" s="212"/>
      <c r="J2125" s="206"/>
      <c r="K2125" s="212"/>
      <c r="L2125" s="206"/>
      <c r="M2125" s="212"/>
      <c r="N2125" s="206"/>
      <c r="O2125" s="170" t="str">
        <f t="shared" si="736"/>
        <v/>
      </c>
      <c r="P2125" s="171"/>
      <c r="Q2125" s="171"/>
      <c r="R2125" s="171"/>
      <c r="S2125" s="172" t="str">
        <f t="shared" si="737"/>
        <v/>
      </c>
      <c r="T2125" s="172" t="str">
        <f t="shared" si="738"/>
        <v/>
      </c>
      <c r="U2125" s="171"/>
      <c r="V2125" s="171"/>
      <c r="W2125" s="173" t="str">
        <f t="shared" si="739"/>
        <v/>
      </c>
      <c r="X2125" s="173" t="str">
        <f t="shared" si="740"/>
        <v/>
      </c>
      <c r="Y2125" s="173" t="str">
        <f t="shared" si="741"/>
        <v/>
      </c>
      <c r="Z2125" s="171"/>
      <c r="AA2125" s="171"/>
      <c r="AB2125" s="171"/>
      <c r="AC2125" s="172" t="str">
        <f t="shared" si="742"/>
        <v/>
      </c>
      <c r="AD2125" s="172" t="str">
        <f t="shared" si="743"/>
        <v/>
      </c>
      <c r="AE2125" s="174"/>
      <c r="AF2125" s="175" t="str">
        <f t="shared" si="744"/>
        <v/>
      </c>
      <c r="AG2125" s="169"/>
      <c r="AH2125" s="171"/>
      <c r="AI2125" s="171"/>
      <c r="AJ2125" s="169"/>
      <c r="AK2125" s="176" t="str">
        <f t="shared" si="745"/>
        <v/>
      </c>
      <c r="AL2125" s="176" t="str">
        <f t="shared" si="746"/>
        <v/>
      </c>
      <c r="AM2125" s="176" t="str">
        <f t="shared" si="747"/>
        <v/>
      </c>
      <c r="AN2125" s="359" t="str">
        <f>IF(Overview!$K$17='Internal Calcs'!$P$22,IF(AK2125="","",AK2125),IF(Overview!$K$17='Internal Calcs'!$P$23,IF(AK2125="","",AK2125),IF(ISNUMBER(A2125),(IF(F2125="Short",G2125-H2125,H2125-G2125)*AZ2125-AX2125),"")))</f>
        <v/>
      </c>
      <c r="AO2125" s="401" t="str">
        <f>IF(Overview!$K$17='Internal Calcs'!$P$22,IF(AL2125="","",AL2125),IF(Overview!$K$17='Internal Calcs'!$P$23,IF(AL2125="","",AL2125),IF(ISNUMBER(A2125),IF(AL2125="",(IF(F2125="Short",G2125-H2125,H2125-G2125)*AZ2125-AX2125),(IF(F2125="Short",G2125-J2125,J2125-G2125)*AZ2125-AX2125)),"")))</f>
        <v/>
      </c>
      <c r="AP2125" s="359" t="str">
        <f>IF(Overview!$K$17='Internal Calcs'!$P$22,"",IF(Overview!$K$17='Internal Calcs'!$P$23,IF(AM2125="","",AM2125),IF(ISNUMBER(A2125),IF(AM2125="",(IF(F2125="Short",G2125-H2125,H2125-G2125)*AZ2125-AX2125),(IF(F2125="Short",G2125-L2125,L2125-G2125)*AZ2125-AX2125)),"")))</f>
        <v/>
      </c>
      <c r="AQ2125" s="176" t="str">
        <f t="shared" si="748"/>
        <v/>
      </c>
      <c r="AR2125" s="176" t="str">
        <f t="shared" si="749"/>
        <v/>
      </c>
      <c r="AS2125" s="176" t="str">
        <f t="shared" si="750"/>
        <v/>
      </c>
      <c r="AT2125" s="176" t="str">
        <f>IF(ISNUMBER(A2125),MAX($AS$2:AS2125)-AS2125,"")</f>
        <v/>
      </c>
      <c r="AU2125" s="177" t="str">
        <f t="shared" si="751"/>
        <v/>
      </c>
      <c r="AV2125" s="178" t="str">
        <f t="shared" si="752"/>
        <v/>
      </c>
      <c r="AW2125" s="178" t="str">
        <f t="shared" si="753"/>
        <v/>
      </c>
      <c r="AX2125" s="179" t="str">
        <f ca="1">IF(ISNUMBER($A2125),INDIRECT(CONCATENATE("'Instrument List'!B",(MATCH(E2125,'Instrument List'!A:A,0))-0)),"")</f>
        <v/>
      </c>
      <c r="AY2125" s="179" t="str">
        <f ca="1">IF(ISNUMBER($A2125),INDIRECT(CONCATENATE("'Instrument List'!D",(MATCH(E2125,'Instrument List'!A:A,0))-0)),"")</f>
        <v/>
      </c>
      <c r="AZ2125" s="179" t="str">
        <f ca="1">IF(ISNUMBER($A2125),INDIRECT(CONCATENATE("'Instrument List'!C",(MATCH(E2125,'Instrument List'!A:A,0))-0)),"")</f>
        <v/>
      </c>
      <c r="BA2125" s="180" t="str">
        <f ca="1">IF(ISNUMBER(A2125),INDIRECT(CONCATENATE("'Instrument List'!E",(MATCH(E2125,'Instrument List'!A:A,0))-0)),"")</f>
        <v/>
      </c>
      <c r="BB2125" s="181" t="str">
        <f t="shared" si="754"/>
        <v/>
      </c>
      <c r="BC2125" s="181" t="str">
        <f t="shared" si="755"/>
        <v/>
      </c>
      <c r="BD2125" s="181" t="str">
        <f ca="1">IF(ISNUMBER(A2125),INDIRECT(CONCATENATE("'Instrument List'!F",(MATCH(E2125,'Instrument List'!A:A,0))-0)),"")</f>
        <v/>
      </c>
    </row>
    <row r="2126" spans="1:56">
      <c r="A2126" s="223" t="str">
        <f t="shared" si="735"/>
        <v/>
      </c>
      <c r="B2126" s="224"/>
      <c r="C2126" s="225"/>
      <c r="D2126" s="182"/>
      <c r="E2126" s="182"/>
      <c r="F2126" s="182"/>
      <c r="G2126" s="203"/>
      <c r="H2126" s="218"/>
      <c r="I2126" s="213"/>
      <c r="J2126" s="207"/>
      <c r="K2126" s="213"/>
      <c r="L2126" s="207"/>
      <c r="M2126" s="213"/>
      <c r="N2126" s="207"/>
      <c r="O2126" s="183" t="str">
        <f t="shared" si="736"/>
        <v/>
      </c>
      <c r="P2126" s="184"/>
      <c r="Q2126" s="184"/>
      <c r="R2126" s="275"/>
      <c r="S2126" s="185" t="str">
        <f t="shared" si="737"/>
        <v/>
      </c>
      <c r="T2126" s="185" t="str">
        <f t="shared" si="738"/>
        <v/>
      </c>
      <c r="U2126" s="275"/>
      <c r="V2126" s="275"/>
      <c r="W2126" s="276" t="str">
        <f t="shared" si="739"/>
        <v/>
      </c>
      <c r="X2126" s="276" t="str">
        <f t="shared" si="740"/>
        <v/>
      </c>
      <c r="Y2126" s="276" t="str">
        <f t="shared" si="741"/>
        <v/>
      </c>
      <c r="Z2126" s="275"/>
      <c r="AA2126" s="184"/>
      <c r="AB2126" s="184"/>
      <c r="AC2126" s="185" t="str">
        <f t="shared" si="742"/>
        <v/>
      </c>
      <c r="AD2126" s="185" t="str">
        <f t="shared" si="743"/>
        <v/>
      </c>
      <c r="AE2126" s="186"/>
      <c r="AF2126" s="187" t="str">
        <f t="shared" si="744"/>
        <v/>
      </c>
      <c r="AG2126" s="182"/>
      <c r="AH2126" s="184"/>
      <c r="AI2126" s="184"/>
      <c r="AJ2126" s="182"/>
      <c r="AK2126" s="188" t="str">
        <f t="shared" si="745"/>
        <v/>
      </c>
      <c r="AL2126" s="188" t="str">
        <f t="shared" si="746"/>
        <v/>
      </c>
      <c r="AM2126" s="188" t="str">
        <f t="shared" si="747"/>
        <v/>
      </c>
      <c r="AN2126" s="359" t="str">
        <f>IF(Overview!$K$17='Internal Calcs'!$P$22,IF(AK2126="","",AK2126),IF(Overview!$K$17='Internal Calcs'!$P$23,IF(AK2126="","",AK2126),IF(ISNUMBER(A2126),(IF(F2126="Short",G2126-H2126,H2126-G2126)*AZ2126-AX2126),"")))</f>
        <v/>
      </c>
      <c r="AO2126" s="401" t="str">
        <f>IF(Overview!$K$17='Internal Calcs'!$P$22,IF(AL2126="","",AL2126),IF(Overview!$K$17='Internal Calcs'!$P$23,IF(AL2126="","",AL2126),IF(ISNUMBER(A2126),IF(AL2126="",(IF(F2126="Short",G2126-H2126,H2126-G2126)*AZ2126-AX2126),(IF(F2126="Short",G2126-J2126,J2126-G2126)*AZ2126-AX2126)),"")))</f>
        <v/>
      </c>
      <c r="AP2126" s="359" t="str">
        <f>IF(Overview!$K$17='Internal Calcs'!$P$22,"",IF(Overview!$K$17='Internal Calcs'!$P$23,IF(AM2126="","",AM2126),IF(ISNUMBER(A2126),IF(AM2126="",(IF(F2126="Short",G2126-H2126,H2126-G2126)*AZ2126-AX2126),(IF(F2126="Short",G2126-L2126,L2126-G2126)*AZ2126-AX2126)),"")))</f>
        <v/>
      </c>
      <c r="AQ2126" s="188" t="str">
        <f t="shared" si="748"/>
        <v/>
      </c>
      <c r="AR2126" s="188" t="str">
        <f t="shared" si="749"/>
        <v/>
      </c>
      <c r="AS2126" s="188" t="str">
        <f t="shared" si="750"/>
        <v/>
      </c>
      <c r="AT2126" s="188" t="str">
        <f>IF(ISNUMBER(A2126),MAX($AS$2:AS2126)-AS2126,"")</f>
        <v/>
      </c>
      <c r="AU2126" s="189" t="str">
        <f t="shared" si="751"/>
        <v/>
      </c>
      <c r="AV2126" s="190" t="str">
        <f t="shared" si="752"/>
        <v/>
      </c>
      <c r="AW2126" s="190" t="str">
        <f t="shared" si="753"/>
        <v/>
      </c>
      <c r="AX2126" s="191" t="str">
        <f ca="1">IF(ISNUMBER($A2126),INDIRECT(CONCATENATE("'Instrument List'!B",(MATCH(E2126,'Instrument List'!A:A,0))-0)),"")</f>
        <v/>
      </c>
      <c r="AY2126" s="191" t="str">
        <f ca="1">IF(ISNUMBER($A2126),INDIRECT(CONCATENATE("'Instrument List'!D",(MATCH(E2126,'Instrument List'!A:A,0))-0)),"")</f>
        <v/>
      </c>
      <c r="AZ2126" s="191" t="str">
        <f ca="1">IF(ISNUMBER($A2126),INDIRECT(CONCATENATE("'Instrument List'!C",(MATCH(E2126,'Instrument List'!A:A,0))-0)),"")</f>
        <v/>
      </c>
      <c r="BA2126" s="192" t="str">
        <f ca="1">IF(ISNUMBER(A2126),INDIRECT(CONCATENATE("'Instrument List'!E",(MATCH(E2126,'Instrument List'!A:A,0))-0)),"")</f>
        <v/>
      </c>
      <c r="BB2126" s="193" t="str">
        <f t="shared" si="754"/>
        <v/>
      </c>
      <c r="BC2126" s="193" t="str">
        <f t="shared" si="755"/>
        <v/>
      </c>
      <c r="BD2126" s="193" t="str">
        <f ca="1">IF(ISNUMBER(A2126),INDIRECT(CONCATENATE("'Instrument List'!F",(MATCH(E2126,'Instrument List'!A:A,0))-0)),"")</f>
        <v/>
      </c>
    </row>
    <row r="2127" spans="1:56">
      <c r="A2127" s="220" t="str">
        <f t="shared" si="735"/>
        <v/>
      </c>
      <c r="B2127" s="221"/>
      <c r="C2127" s="222"/>
      <c r="D2127" s="169"/>
      <c r="E2127" s="169"/>
      <c r="F2127" s="169"/>
      <c r="G2127" s="202"/>
      <c r="H2127" s="217"/>
      <c r="I2127" s="212"/>
      <c r="J2127" s="206"/>
      <c r="K2127" s="212"/>
      <c r="L2127" s="206"/>
      <c r="M2127" s="212"/>
      <c r="N2127" s="206"/>
      <c r="O2127" s="170" t="str">
        <f t="shared" si="736"/>
        <v/>
      </c>
      <c r="P2127" s="171"/>
      <c r="Q2127" s="171"/>
      <c r="R2127" s="171"/>
      <c r="S2127" s="172" t="str">
        <f t="shared" si="737"/>
        <v/>
      </c>
      <c r="T2127" s="172" t="str">
        <f t="shared" si="738"/>
        <v/>
      </c>
      <c r="U2127" s="171"/>
      <c r="V2127" s="171"/>
      <c r="W2127" s="173" t="str">
        <f t="shared" si="739"/>
        <v/>
      </c>
      <c r="X2127" s="173" t="str">
        <f t="shared" si="740"/>
        <v/>
      </c>
      <c r="Y2127" s="173" t="str">
        <f t="shared" si="741"/>
        <v/>
      </c>
      <c r="Z2127" s="171"/>
      <c r="AA2127" s="171"/>
      <c r="AB2127" s="171"/>
      <c r="AC2127" s="172" t="str">
        <f t="shared" si="742"/>
        <v/>
      </c>
      <c r="AD2127" s="172" t="str">
        <f t="shared" si="743"/>
        <v/>
      </c>
      <c r="AE2127" s="174"/>
      <c r="AF2127" s="175" t="str">
        <f t="shared" si="744"/>
        <v/>
      </c>
      <c r="AG2127" s="169"/>
      <c r="AH2127" s="171"/>
      <c r="AI2127" s="171"/>
      <c r="AJ2127" s="169"/>
      <c r="AK2127" s="176" t="str">
        <f t="shared" si="745"/>
        <v/>
      </c>
      <c r="AL2127" s="176" t="str">
        <f t="shared" si="746"/>
        <v/>
      </c>
      <c r="AM2127" s="176" t="str">
        <f t="shared" si="747"/>
        <v/>
      </c>
      <c r="AN2127" s="359" t="str">
        <f>IF(Overview!$K$17='Internal Calcs'!$P$22,IF(AK2127="","",AK2127),IF(Overview!$K$17='Internal Calcs'!$P$23,IF(AK2127="","",AK2127),IF(ISNUMBER(A2127),(IF(F2127="Short",G2127-H2127,H2127-G2127)*AZ2127-AX2127),"")))</f>
        <v/>
      </c>
      <c r="AO2127" s="401" t="str">
        <f>IF(Overview!$K$17='Internal Calcs'!$P$22,IF(AL2127="","",AL2127),IF(Overview!$K$17='Internal Calcs'!$P$23,IF(AL2127="","",AL2127),IF(ISNUMBER(A2127),IF(AL2127="",(IF(F2127="Short",G2127-H2127,H2127-G2127)*AZ2127-AX2127),(IF(F2127="Short",G2127-J2127,J2127-G2127)*AZ2127-AX2127)),"")))</f>
        <v/>
      </c>
      <c r="AP2127" s="359" t="str">
        <f>IF(Overview!$K$17='Internal Calcs'!$P$22,"",IF(Overview!$K$17='Internal Calcs'!$P$23,IF(AM2127="","",AM2127),IF(ISNUMBER(A2127),IF(AM2127="",(IF(F2127="Short",G2127-H2127,H2127-G2127)*AZ2127-AX2127),(IF(F2127="Short",G2127-L2127,L2127-G2127)*AZ2127-AX2127)),"")))</f>
        <v/>
      </c>
      <c r="AQ2127" s="176" t="str">
        <f t="shared" si="748"/>
        <v/>
      </c>
      <c r="AR2127" s="176" t="str">
        <f t="shared" si="749"/>
        <v/>
      </c>
      <c r="AS2127" s="176" t="str">
        <f t="shared" si="750"/>
        <v/>
      </c>
      <c r="AT2127" s="176" t="str">
        <f>IF(ISNUMBER(A2127),MAX($AS$2:AS2127)-AS2127,"")</f>
        <v/>
      </c>
      <c r="AU2127" s="177" t="str">
        <f t="shared" si="751"/>
        <v/>
      </c>
      <c r="AV2127" s="178" t="str">
        <f t="shared" si="752"/>
        <v/>
      </c>
      <c r="AW2127" s="178" t="str">
        <f t="shared" si="753"/>
        <v/>
      </c>
      <c r="AX2127" s="179" t="str">
        <f ca="1">IF(ISNUMBER($A2127),INDIRECT(CONCATENATE("'Instrument List'!B",(MATCH(E2127,'Instrument List'!A:A,0))-0)),"")</f>
        <v/>
      </c>
      <c r="AY2127" s="179" t="str">
        <f ca="1">IF(ISNUMBER($A2127),INDIRECT(CONCATENATE("'Instrument List'!D",(MATCH(E2127,'Instrument List'!A:A,0))-0)),"")</f>
        <v/>
      </c>
      <c r="AZ2127" s="179" t="str">
        <f ca="1">IF(ISNUMBER($A2127),INDIRECT(CONCATENATE("'Instrument List'!C",(MATCH(E2127,'Instrument List'!A:A,0))-0)),"")</f>
        <v/>
      </c>
      <c r="BA2127" s="180" t="str">
        <f ca="1">IF(ISNUMBER(A2127),INDIRECT(CONCATENATE("'Instrument List'!E",(MATCH(E2127,'Instrument List'!A:A,0))-0)),"")</f>
        <v/>
      </c>
      <c r="BB2127" s="181" t="str">
        <f t="shared" si="754"/>
        <v/>
      </c>
      <c r="BC2127" s="181" t="str">
        <f t="shared" si="755"/>
        <v/>
      </c>
      <c r="BD2127" s="181" t="str">
        <f ca="1">IF(ISNUMBER(A2127),INDIRECT(CONCATENATE("'Instrument List'!F",(MATCH(E2127,'Instrument List'!A:A,0))-0)),"")</f>
        <v/>
      </c>
    </row>
    <row r="2128" spans="1:56">
      <c r="A2128" s="223" t="str">
        <f t="shared" si="735"/>
        <v/>
      </c>
      <c r="B2128" s="224"/>
      <c r="C2128" s="225"/>
      <c r="D2128" s="182"/>
      <c r="E2128" s="182"/>
      <c r="F2128" s="182"/>
      <c r="G2128" s="203"/>
      <c r="H2128" s="218"/>
      <c r="I2128" s="213"/>
      <c r="J2128" s="207"/>
      <c r="K2128" s="213"/>
      <c r="L2128" s="207"/>
      <c r="M2128" s="213"/>
      <c r="N2128" s="207"/>
      <c r="O2128" s="183" t="str">
        <f t="shared" si="736"/>
        <v/>
      </c>
      <c r="P2128" s="184"/>
      <c r="Q2128" s="184"/>
      <c r="R2128" s="275"/>
      <c r="S2128" s="185" t="str">
        <f t="shared" si="737"/>
        <v/>
      </c>
      <c r="T2128" s="185" t="str">
        <f t="shared" si="738"/>
        <v/>
      </c>
      <c r="U2128" s="275"/>
      <c r="V2128" s="275"/>
      <c r="W2128" s="276" t="str">
        <f t="shared" si="739"/>
        <v/>
      </c>
      <c r="X2128" s="276" t="str">
        <f t="shared" si="740"/>
        <v/>
      </c>
      <c r="Y2128" s="276" t="str">
        <f t="shared" si="741"/>
        <v/>
      </c>
      <c r="Z2128" s="275"/>
      <c r="AA2128" s="184"/>
      <c r="AB2128" s="184"/>
      <c r="AC2128" s="185" t="str">
        <f t="shared" si="742"/>
        <v/>
      </c>
      <c r="AD2128" s="185" t="str">
        <f t="shared" si="743"/>
        <v/>
      </c>
      <c r="AE2128" s="186"/>
      <c r="AF2128" s="187" t="str">
        <f t="shared" si="744"/>
        <v/>
      </c>
      <c r="AG2128" s="182"/>
      <c r="AH2128" s="184"/>
      <c r="AI2128" s="184"/>
      <c r="AJ2128" s="182"/>
      <c r="AK2128" s="188" t="str">
        <f t="shared" si="745"/>
        <v/>
      </c>
      <c r="AL2128" s="188" t="str">
        <f t="shared" si="746"/>
        <v/>
      </c>
      <c r="AM2128" s="188" t="str">
        <f t="shared" si="747"/>
        <v/>
      </c>
      <c r="AN2128" s="359" t="str">
        <f>IF(Overview!$K$17='Internal Calcs'!$P$22,IF(AK2128="","",AK2128),IF(Overview!$K$17='Internal Calcs'!$P$23,IF(AK2128="","",AK2128),IF(ISNUMBER(A2128),(IF(F2128="Short",G2128-H2128,H2128-G2128)*AZ2128-AX2128),"")))</f>
        <v/>
      </c>
      <c r="AO2128" s="401" t="str">
        <f>IF(Overview!$K$17='Internal Calcs'!$P$22,IF(AL2128="","",AL2128),IF(Overview!$K$17='Internal Calcs'!$P$23,IF(AL2128="","",AL2128),IF(ISNUMBER(A2128),IF(AL2128="",(IF(F2128="Short",G2128-H2128,H2128-G2128)*AZ2128-AX2128),(IF(F2128="Short",G2128-J2128,J2128-G2128)*AZ2128-AX2128)),"")))</f>
        <v/>
      </c>
      <c r="AP2128" s="359" t="str">
        <f>IF(Overview!$K$17='Internal Calcs'!$P$22,"",IF(Overview!$K$17='Internal Calcs'!$P$23,IF(AM2128="","",AM2128),IF(ISNUMBER(A2128),IF(AM2128="",(IF(F2128="Short",G2128-H2128,H2128-G2128)*AZ2128-AX2128),(IF(F2128="Short",G2128-L2128,L2128-G2128)*AZ2128-AX2128)),"")))</f>
        <v/>
      </c>
      <c r="AQ2128" s="188" t="str">
        <f t="shared" si="748"/>
        <v/>
      </c>
      <c r="AR2128" s="188" t="str">
        <f t="shared" si="749"/>
        <v/>
      </c>
      <c r="AS2128" s="188" t="str">
        <f t="shared" si="750"/>
        <v/>
      </c>
      <c r="AT2128" s="188" t="str">
        <f>IF(ISNUMBER(A2128),MAX($AS$2:AS2128)-AS2128,"")</f>
        <v/>
      </c>
      <c r="AU2128" s="189" t="str">
        <f t="shared" si="751"/>
        <v/>
      </c>
      <c r="AV2128" s="190" t="str">
        <f t="shared" si="752"/>
        <v/>
      </c>
      <c r="AW2128" s="190" t="str">
        <f t="shared" si="753"/>
        <v/>
      </c>
      <c r="AX2128" s="191" t="str">
        <f ca="1">IF(ISNUMBER($A2128),INDIRECT(CONCATENATE("'Instrument List'!B",(MATCH(E2128,'Instrument List'!A:A,0))-0)),"")</f>
        <v/>
      </c>
      <c r="AY2128" s="191" t="str">
        <f ca="1">IF(ISNUMBER($A2128),INDIRECT(CONCATENATE("'Instrument List'!D",(MATCH(E2128,'Instrument List'!A:A,0))-0)),"")</f>
        <v/>
      </c>
      <c r="AZ2128" s="191" t="str">
        <f ca="1">IF(ISNUMBER($A2128),INDIRECT(CONCATENATE("'Instrument List'!C",(MATCH(E2128,'Instrument List'!A:A,0))-0)),"")</f>
        <v/>
      </c>
      <c r="BA2128" s="192" t="str">
        <f ca="1">IF(ISNUMBER(A2128),INDIRECT(CONCATENATE("'Instrument List'!E",(MATCH(E2128,'Instrument List'!A:A,0))-0)),"")</f>
        <v/>
      </c>
      <c r="BB2128" s="193" t="str">
        <f t="shared" si="754"/>
        <v/>
      </c>
      <c r="BC2128" s="193" t="str">
        <f t="shared" si="755"/>
        <v/>
      </c>
      <c r="BD2128" s="193" t="str">
        <f ca="1">IF(ISNUMBER(A2128),INDIRECT(CONCATENATE("'Instrument List'!F",(MATCH(E2128,'Instrument List'!A:A,0))-0)),"")</f>
        <v/>
      </c>
    </row>
    <row r="2129" spans="1:56">
      <c r="A2129" s="220" t="str">
        <f t="shared" si="735"/>
        <v/>
      </c>
      <c r="B2129" s="221"/>
      <c r="C2129" s="222"/>
      <c r="D2129" s="169"/>
      <c r="E2129" s="169"/>
      <c r="F2129" s="169"/>
      <c r="G2129" s="202"/>
      <c r="H2129" s="217"/>
      <c r="I2129" s="212"/>
      <c r="J2129" s="206"/>
      <c r="K2129" s="212"/>
      <c r="L2129" s="206"/>
      <c r="M2129" s="212"/>
      <c r="N2129" s="206"/>
      <c r="O2129" s="170" t="str">
        <f t="shared" si="736"/>
        <v/>
      </c>
      <c r="P2129" s="171"/>
      <c r="Q2129" s="171"/>
      <c r="R2129" s="171"/>
      <c r="S2129" s="172" t="str">
        <f t="shared" si="737"/>
        <v/>
      </c>
      <c r="T2129" s="172" t="str">
        <f t="shared" si="738"/>
        <v/>
      </c>
      <c r="U2129" s="171"/>
      <c r="V2129" s="171"/>
      <c r="W2129" s="173" t="str">
        <f t="shared" si="739"/>
        <v/>
      </c>
      <c r="X2129" s="173" t="str">
        <f t="shared" si="740"/>
        <v/>
      </c>
      <c r="Y2129" s="173" t="str">
        <f t="shared" si="741"/>
        <v/>
      </c>
      <c r="Z2129" s="171"/>
      <c r="AA2129" s="171"/>
      <c r="AB2129" s="171"/>
      <c r="AC2129" s="172" t="str">
        <f t="shared" si="742"/>
        <v/>
      </c>
      <c r="AD2129" s="172" t="str">
        <f t="shared" si="743"/>
        <v/>
      </c>
      <c r="AE2129" s="174"/>
      <c r="AF2129" s="175" t="str">
        <f t="shared" si="744"/>
        <v/>
      </c>
      <c r="AG2129" s="169"/>
      <c r="AH2129" s="171"/>
      <c r="AI2129" s="171"/>
      <c r="AJ2129" s="169"/>
      <c r="AK2129" s="176" t="str">
        <f t="shared" si="745"/>
        <v/>
      </c>
      <c r="AL2129" s="176" t="str">
        <f t="shared" si="746"/>
        <v/>
      </c>
      <c r="AM2129" s="176" t="str">
        <f t="shared" si="747"/>
        <v/>
      </c>
      <c r="AN2129" s="359" t="str">
        <f>IF(Overview!$K$17='Internal Calcs'!$P$22,IF(AK2129="","",AK2129),IF(Overview!$K$17='Internal Calcs'!$P$23,IF(AK2129="","",AK2129),IF(ISNUMBER(A2129),(IF(F2129="Short",G2129-H2129,H2129-G2129)*AZ2129-AX2129),"")))</f>
        <v/>
      </c>
      <c r="AO2129" s="401" t="str">
        <f>IF(Overview!$K$17='Internal Calcs'!$P$22,IF(AL2129="","",AL2129),IF(Overview!$K$17='Internal Calcs'!$P$23,IF(AL2129="","",AL2129),IF(ISNUMBER(A2129),IF(AL2129="",(IF(F2129="Short",G2129-H2129,H2129-G2129)*AZ2129-AX2129),(IF(F2129="Short",G2129-J2129,J2129-G2129)*AZ2129-AX2129)),"")))</f>
        <v/>
      </c>
      <c r="AP2129" s="359" t="str">
        <f>IF(Overview!$K$17='Internal Calcs'!$P$22,"",IF(Overview!$K$17='Internal Calcs'!$P$23,IF(AM2129="","",AM2129),IF(ISNUMBER(A2129),IF(AM2129="",(IF(F2129="Short",G2129-H2129,H2129-G2129)*AZ2129-AX2129),(IF(F2129="Short",G2129-L2129,L2129-G2129)*AZ2129-AX2129)),"")))</f>
        <v/>
      </c>
      <c r="AQ2129" s="176" t="str">
        <f t="shared" si="748"/>
        <v/>
      </c>
      <c r="AR2129" s="176" t="str">
        <f t="shared" si="749"/>
        <v/>
      </c>
      <c r="AS2129" s="176" t="str">
        <f t="shared" si="750"/>
        <v/>
      </c>
      <c r="AT2129" s="176" t="str">
        <f>IF(ISNUMBER(A2129),MAX($AS$2:AS2129)-AS2129,"")</f>
        <v/>
      </c>
      <c r="AU2129" s="177" t="str">
        <f t="shared" si="751"/>
        <v/>
      </c>
      <c r="AV2129" s="178" t="str">
        <f t="shared" si="752"/>
        <v/>
      </c>
      <c r="AW2129" s="178" t="str">
        <f t="shared" si="753"/>
        <v/>
      </c>
      <c r="AX2129" s="179" t="str">
        <f ca="1">IF(ISNUMBER($A2129),INDIRECT(CONCATENATE("'Instrument List'!B",(MATCH(E2129,'Instrument List'!A:A,0))-0)),"")</f>
        <v/>
      </c>
      <c r="AY2129" s="179" t="str">
        <f ca="1">IF(ISNUMBER($A2129),INDIRECT(CONCATENATE("'Instrument List'!D",(MATCH(E2129,'Instrument List'!A:A,0))-0)),"")</f>
        <v/>
      </c>
      <c r="AZ2129" s="179" t="str">
        <f ca="1">IF(ISNUMBER($A2129),INDIRECT(CONCATENATE("'Instrument List'!C",(MATCH(E2129,'Instrument List'!A:A,0))-0)),"")</f>
        <v/>
      </c>
      <c r="BA2129" s="180" t="str">
        <f ca="1">IF(ISNUMBER(A2129),INDIRECT(CONCATENATE("'Instrument List'!E",(MATCH(E2129,'Instrument List'!A:A,0))-0)),"")</f>
        <v/>
      </c>
      <c r="BB2129" s="181" t="str">
        <f t="shared" si="754"/>
        <v/>
      </c>
      <c r="BC2129" s="181" t="str">
        <f t="shared" si="755"/>
        <v/>
      </c>
      <c r="BD2129" s="181" t="str">
        <f ca="1">IF(ISNUMBER(A2129),INDIRECT(CONCATENATE("'Instrument List'!F",(MATCH(E2129,'Instrument List'!A:A,0))-0)),"")</f>
        <v/>
      </c>
    </row>
    <row r="2130" spans="1:56">
      <c r="A2130" s="223" t="str">
        <f t="shared" si="735"/>
        <v/>
      </c>
      <c r="B2130" s="224"/>
      <c r="C2130" s="225"/>
      <c r="D2130" s="182"/>
      <c r="E2130" s="182"/>
      <c r="F2130" s="182"/>
      <c r="G2130" s="203"/>
      <c r="H2130" s="218"/>
      <c r="I2130" s="213"/>
      <c r="J2130" s="207"/>
      <c r="K2130" s="213"/>
      <c r="L2130" s="207"/>
      <c r="M2130" s="213"/>
      <c r="N2130" s="207"/>
      <c r="O2130" s="183" t="str">
        <f t="shared" si="736"/>
        <v/>
      </c>
      <c r="P2130" s="184"/>
      <c r="Q2130" s="184"/>
      <c r="R2130" s="275"/>
      <c r="S2130" s="185" t="str">
        <f t="shared" si="737"/>
        <v/>
      </c>
      <c r="T2130" s="185" t="str">
        <f t="shared" si="738"/>
        <v/>
      </c>
      <c r="U2130" s="275"/>
      <c r="V2130" s="275"/>
      <c r="W2130" s="276" t="str">
        <f t="shared" si="739"/>
        <v/>
      </c>
      <c r="X2130" s="276" t="str">
        <f t="shared" si="740"/>
        <v/>
      </c>
      <c r="Y2130" s="276" t="str">
        <f t="shared" si="741"/>
        <v/>
      </c>
      <c r="Z2130" s="275"/>
      <c r="AA2130" s="184"/>
      <c r="AB2130" s="184"/>
      <c r="AC2130" s="185" t="str">
        <f t="shared" si="742"/>
        <v/>
      </c>
      <c r="AD2130" s="185" t="str">
        <f t="shared" si="743"/>
        <v/>
      </c>
      <c r="AE2130" s="186"/>
      <c r="AF2130" s="187" t="str">
        <f t="shared" si="744"/>
        <v/>
      </c>
      <c r="AG2130" s="182"/>
      <c r="AH2130" s="184"/>
      <c r="AI2130" s="184"/>
      <c r="AJ2130" s="182"/>
      <c r="AK2130" s="188" t="str">
        <f t="shared" si="745"/>
        <v/>
      </c>
      <c r="AL2130" s="188" t="str">
        <f t="shared" si="746"/>
        <v/>
      </c>
      <c r="AM2130" s="188" t="str">
        <f t="shared" si="747"/>
        <v/>
      </c>
      <c r="AN2130" s="359" t="str">
        <f>IF(Overview!$K$17='Internal Calcs'!$P$22,IF(AK2130="","",AK2130),IF(Overview!$K$17='Internal Calcs'!$P$23,IF(AK2130="","",AK2130),IF(ISNUMBER(A2130),(IF(F2130="Short",G2130-H2130,H2130-G2130)*AZ2130-AX2130),"")))</f>
        <v/>
      </c>
      <c r="AO2130" s="401" t="str">
        <f>IF(Overview!$K$17='Internal Calcs'!$P$22,IF(AL2130="","",AL2130),IF(Overview!$K$17='Internal Calcs'!$P$23,IF(AL2130="","",AL2130),IF(ISNUMBER(A2130),IF(AL2130="",(IF(F2130="Short",G2130-H2130,H2130-G2130)*AZ2130-AX2130),(IF(F2130="Short",G2130-J2130,J2130-G2130)*AZ2130-AX2130)),"")))</f>
        <v/>
      </c>
      <c r="AP2130" s="359" t="str">
        <f>IF(Overview!$K$17='Internal Calcs'!$P$22,"",IF(Overview!$K$17='Internal Calcs'!$P$23,IF(AM2130="","",AM2130),IF(ISNUMBER(A2130),IF(AM2130="",(IF(F2130="Short",G2130-H2130,H2130-G2130)*AZ2130-AX2130),(IF(F2130="Short",G2130-L2130,L2130-G2130)*AZ2130-AX2130)),"")))</f>
        <v/>
      </c>
      <c r="AQ2130" s="188" t="str">
        <f t="shared" si="748"/>
        <v/>
      </c>
      <c r="AR2130" s="188" t="str">
        <f t="shared" si="749"/>
        <v/>
      </c>
      <c r="AS2130" s="188" t="str">
        <f t="shared" si="750"/>
        <v/>
      </c>
      <c r="AT2130" s="188" t="str">
        <f>IF(ISNUMBER(A2130),MAX($AS$2:AS2130)-AS2130,"")</f>
        <v/>
      </c>
      <c r="AU2130" s="189" t="str">
        <f t="shared" si="751"/>
        <v/>
      </c>
      <c r="AV2130" s="190" t="str">
        <f t="shared" si="752"/>
        <v/>
      </c>
      <c r="AW2130" s="190" t="str">
        <f t="shared" si="753"/>
        <v/>
      </c>
      <c r="AX2130" s="191" t="str">
        <f ca="1">IF(ISNUMBER($A2130),INDIRECT(CONCATENATE("'Instrument List'!B",(MATCH(E2130,'Instrument List'!A:A,0))-0)),"")</f>
        <v/>
      </c>
      <c r="AY2130" s="191" t="str">
        <f ca="1">IF(ISNUMBER($A2130),INDIRECT(CONCATENATE("'Instrument List'!D",(MATCH(E2130,'Instrument List'!A:A,0))-0)),"")</f>
        <v/>
      </c>
      <c r="AZ2130" s="191" t="str">
        <f ca="1">IF(ISNUMBER($A2130),INDIRECT(CONCATENATE("'Instrument List'!C",(MATCH(E2130,'Instrument List'!A:A,0))-0)),"")</f>
        <v/>
      </c>
      <c r="BA2130" s="192" t="str">
        <f ca="1">IF(ISNUMBER(A2130),INDIRECT(CONCATENATE("'Instrument List'!E",(MATCH(E2130,'Instrument List'!A:A,0))-0)),"")</f>
        <v/>
      </c>
      <c r="BB2130" s="193" t="str">
        <f t="shared" si="754"/>
        <v/>
      </c>
      <c r="BC2130" s="193" t="str">
        <f t="shared" si="755"/>
        <v/>
      </c>
      <c r="BD2130" s="193" t="str">
        <f ca="1">IF(ISNUMBER(A2130),INDIRECT(CONCATENATE("'Instrument List'!F",(MATCH(E2130,'Instrument List'!A:A,0))-0)),"")</f>
        <v/>
      </c>
    </row>
    <row r="2131" spans="1:56">
      <c r="A2131" s="220" t="str">
        <f t="shared" si="735"/>
        <v/>
      </c>
      <c r="B2131" s="221"/>
      <c r="C2131" s="222"/>
      <c r="D2131" s="169"/>
      <c r="E2131" s="169"/>
      <c r="F2131" s="169"/>
      <c r="G2131" s="202"/>
      <c r="H2131" s="217"/>
      <c r="I2131" s="212"/>
      <c r="J2131" s="206"/>
      <c r="K2131" s="212"/>
      <c r="L2131" s="206"/>
      <c r="M2131" s="212"/>
      <c r="N2131" s="206"/>
      <c r="O2131" s="170" t="str">
        <f t="shared" si="736"/>
        <v/>
      </c>
      <c r="P2131" s="171"/>
      <c r="Q2131" s="171"/>
      <c r="R2131" s="171"/>
      <c r="S2131" s="172" t="str">
        <f t="shared" si="737"/>
        <v/>
      </c>
      <c r="T2131" s="172" t="str">
        <f t="shared" si="738"/>
        <v/>
      </c>
      <c r="U2131" s="171"/>
      <c r="V2131" s="171"/>
      <c r="W2131" s="173" t="str">
        <f t="shared" si="739"/>
        <v/>
      </c>
      <c r="X2131" s="173" t="str">
        <f t="shared" si="740"/>
        <v/>
      </c>
      <c r="Y2131" s="173" t="str">
        <f t="shared" si="741"/>
        <v/>
      </c>
      <c r="Z2131" s="171"/>
      <c r="AA2131" s="171"/>
      <c r="AB2131" s="171"/>
      <c r="AC2131" s="172" t="str">
        <f t="shared" si="742"/>
        <v/>
      </c>
      <c r="AD2131" s="172" t="str">
        <f t="shared" si="743"/>
        <v/>
      </c>
      <c r="AE2131" s="174"/>
      <c r="AF2131" s="175" t="str">
        <f t="shared" si="744"/>
        <v/>
      </c>
      <c r="AG2131" s="169"/>
      <c r="AH2131" s="171"/>
      <c r="AI2131" s="171"/>
      <c r="AJ2131" s="169"/>
      <c r="AK2131" s="176" t="str">
        <f t="shared" si="745"/>
        <v/>
      </c>
      <c r="AL2131" s="176" t="str">
        <f t="shared" si="746"/>
        <v/>
      </c>
      <c r="AM2131" s="176" t="str">
        <f t="shared" si="747"/>
        <v/>
      </c>
      <c r="AN2131" s="359" t="str">
        <f>IF(Overview!$K$17='Internal Calcs'!$P$22,IF(AK2131="","",AK2131),IF(Overview!$K$17='Internal Calcs'!$P$23,IF(AK2131="","",AK2131),IF(ISNUMBER(A2131),(IF(F2131="Short",G2131-H2131,H2131-G2131)*AZ2131-AX2131),"")))</f>
        <v/>
      </c>
      <c r="AO2131" s="401" t="str">
        <f>IF(Overview!$K$17='Internal Calcs'!$P$22,IF(AL2131="","",AL2131),IF(Overview!$K$17='Internal Calcs'!$P$23,IF(AL2131="","",AL2131),IF(ISNUMBER(A2131),IF(AL2131="",(IF(F2131="Short",G2131-H2131,H2131-G2131)*AZ2131-AX2131),(IF(F2131="Short",G2131-J2131,J2131-G2131)*AZ2131-AX2131)),"")))</f>
        <v/>
      </c>
      <c r="AP2131" s="359" t="str">
        <f>IF(Overview!$K$17='Internal Calcs'!$P$22,"",IF(Overview!$K$17='Internal Calcs'!$P$23,IF(AM2131="","",AM2131),IF(ISNUMBER(A2131),IF(AM2131="",(IF(F2131="Short",G2131-H2131,H2131-G2131)*AZ2131-AX2131),(IF(F2131="Short",G2131-L2131,L2131-G2131)*AZ2131-AX2131)),"")))</f>
        <v/>
      </c>
      <c r="AQ2131" s="176" t="str">
        <f t="shared" si="748"/>
        <v/>
      </c>
      <c r="AR2131" s="176" t="str">
        <f t="shared" si="749"/>
        <v/>
      </c>
      <c r="AS2131" s="176" t="str">
        <f t="shared" si="750"/>
        <v/>
      </c>
      <c r="AT2131" s="176" t="str">
        <f>IF(ISNUMBER(A2131),MAX($AS$2:AS2131)-AS2131,"")</f>
        <v/>
      </c>
      <c r="AU2131" s="177" t="str">
        <f t="shared" si="751"/>
        <v/>
      </c>
      <c r="AV2131" s="178" t="str">
        <f t="shared" si="752"/>
        <v/>
      </c>
      <c r="AW2131" s="178" t="str">
        <f t="shared" si="753"/>
        <v/>
      </c>
      <c r="AX2131" s="179" t="str">
        <f ca="1">IF(ISNUMBER($A2131),INDIRECT(CONCATENATE("'Instrument List'!B",(MATCH(E2131,'Instrument List'!A:A,0))-0)),"")</f>
        <v/>
      </c>
      <c r="AY2131" s="179" t="str">
        <f ca="1">IF(ISNUMBER($A2131),INDIRECT(CONCATENATE("'Instrument List'!D",(MATCH(E2131,'Instrument List'!A:A,0))-0)),"")</f>
        <v/>
      </c>
      <c r="AZ2131" s="179" t="str">
        <f ca="1">IF(ISNUMBER($A2131),INDIRECT(CONCATENATE("'Instrument List'!C",(MATCH(E2131,'Instrument List'!A:A,0))-0)),"")</f>
        <v/>
      </c>
      <c r="BA2131" s="180" t="str">
        <f ca="1">IF(ISNUMBER(A2131),INDIRECT(CONCATENATE("'Instrument List'!E",(MATCH(E2131,'Instrument List'!A:A,0))-0)),"")</f>
        <v/>
      </c>
      <c r="BB2131" s="181" t="str">
        <f t="shared" si="754"/>
        <v/>
      </c>
      <c r="BC2131" s="181" t="str">
        <f t="shared" si="755"/>
        <v/>
      </c>
      <c r="BD2131" s="181" t="str">
        <f ca="1">IF(ISNUMBER(A2131),INDIRECT(CONCATENATE("'Instrument List'!F",(MATCH(E2131,'Instrument List'!A:A,0))-0)),"")</f>
        <v/>
      </c>
    </row>
    <row r="2132" spans="1:56">
      <c r="A2132" s="223" t="str">
        <f t="shared" si="735"/>
        <v/>
      </c>
      <c r="B2132" s="224"/>
      <c r="C2132" s="225"/>
      <c r="D2132" s="182"/>
      <c r="E2132" s="182"/>
      <c r="F2132" s="182"/>
      <c r="G2132" s="203"/>
      <c r="H2132" s="218"/>
      <c r="I2132" s="213"/>
      <c r="J2132" s="207"/>
      <c r="K2132" s="213"/>
      <c r="L2132" s="207"/>
      <c r="M2132" s="213"/>
      <c r="N2132" s="207"/>
      <c r="O2132" s="183" t="str">
        <f t="shared" si="736"/>
        <v/>
      </c>
      <c r="P2132" s="184"/>
      <c r="Q2132" s="184"/>
      <c r="R2132" s="275"/>
      <c r="S2132" s="185" t="str">
        <f t="shared" si="737"/>
        <v/>
      </c>
      <c r="T2132" s="185" t="str">
        <f t="shared" si="738"/>
        <v/>
      </c>
      <c r="U2132" s="275"/>
      <c r="V2132" s="275"/>
      <c r="W2132" s="276" t="str">
        <f t="shared" si="739"/>
        <v/>
      </c>
      <c r="X2132" s="276" t="str">
        <f t="shared" si="740"/>
        <v/>
      </c>
      <c r="Y2132" s="276" t="str">
        <f t="shared" si="741"/>
        <v/>
      </c>
      <c r="Z2132" s="275"/>
      <c r="AA2132" s="184"/>
      <c r="AB2132" s="184"/>
      <c r="AC2132" s="185" t="str">
        <f t="shared" si="742"/>
        <v/>
      </c>
      <c r="AD2132" s="185" t="str">
        <f t="shared" si="743"/>
        <v/>
      </c>
      <c r="AE2132" s="186"/>
      <c r="AF2132" s="187" t="str">
        <f t="shared" si="744"/>
        <v/>
      </c>
      <c r="AG2132" s="182"/>
      <c r="AH2132" s="184"/>
      <c r="AI2132" s="184"/>
      <c r="AJ2132" s="182"/>
      <c r="AK2132" s="188" t="str">
        <f t="shared" si="745"/>
        <v/>
      </c>
      <c r="AL2132" s="188" t="str">
        <f t="shared" si="746"/>
        <v/>
      </c>
      <c r="AM2132" s="188" t="str">
        <f t="shared" si="747"/>
        <v/>
      </c>
      <c r="AN2132" s="359" t="str">
        <f>IF(Overview!$K$17='Internal Calcs'!$P$22,IF(AK2132="","",AK2132),IF(Overview!$K$17='Internal Calcs'!$P$23,IF(AK2132="","",AK2132),IF(ISNUMBER(A2132),(IF(F2132="Short",G2132-H2132,H2132-G2132)*AZ2132-AX2132),"")))</f>
        <v/>
      </c>
      <c r="AO2132" s="401" t="str">
        <f>IF(Overview!$K$17='Internal Calcs'!$P$22,IF(AL2132="","",AL2132),IF(Overview!$K$17='Internal Calcs'!$P$23,IF(AL2132="","",AL2132),IF(ISNUMBER(A2132),IF(AL2132="",(IF(F2132="Short",G2132-H2132,H2132-G2132)*AZ2132-AX2132),(IF(F2132="Short",G2132-J2132,J2132-G2132)*AZ2132-AX2132)),"")))</f>
        <v/>
      </c>
      <c r="AP2132" s="359" t="str">
        <f>IF(Overview!$K$17='Internal Calcs'!$P$22,"",IF(Overview!$K$17='Internal Calcs'!$P$23,IF(AM2132="","",AM2132),IF(ISNUMBER(A2132),IF(AM2132="",(IF(F2132="Short",G2132-H2132,H2132-G2132)*AZ2132-AX2132),(IF(F2132="Short",G2132-L2132,L2132-G2132)*AZ2132-AX2132)),"")))</f>
        <v/>
      </c>
      <c r="AQ2132" s="188" t="str">
        <f t="shared" si="748"/>
        <v/>
      </c>
      <c r="AR2132" s="188" t="str">
        <f t="shared" si="749"/>
        <v/>
      </c>
      <c r="AS2132" s="188" t="str">
        <f t="shared" si="750"/>
        <v/>
      </c>
      <c r="AT2132" s="188" t="str">
        <f>IF(ISNUMBER(A2132),MAX($AS$2:AS2132)-AS2132,"")</f>
        <v/>
      </c>
      <c r="AU2132" s="189" t="str">
        <f t="shared" si="751"/>
        <v/>
      </c>
      <c r="AV2132" s="190" t="str">
        <f t="shared" si="752"/>
        <v/>
      </c>
      <c r="AW2132" s="190" t="str">
        <f t="shared" si="753"/>
        <v/>
      </c>
      <c r="AX2132" s="191" t="str">
        <f ca="1">IF(ISNUMBER($A2132),INDIRECT(CONCATENATE("'Instrument List'!B",(MATCH(E2132,'Instrument List'!A:A,0))-0)),"")</f>
        <v/>
      </c>
      <c r="AY2132" s="191" t="str">
        <f ca="1">IF(ISNUMBER($A2132),INDIRECT(CONCATENATE("'Instrument List'!D",(MATCH(E2132,'Instrument List'!A:A,0))-0)),"")</f>
        <v/>
      </c>
      <c r="AZ2132" s="191" t="str">
        <f ca="1">IF(ISNUMBER($A2132),INDIRECT(CONCATENATE("'Instrument List'!C",(MATCH(E2132,'Instrument List'!A:A,0))-0)),"")</f>
        <v/>
      </c>
      <c r="BA2132" s="192" t="str">
        <f ca="1">IF(ISNUMBER(A2132),INDIRECT(CONCATENATE("'Instrument List'!E",(MATCH(E2132,'Instrument List'!A:A,0))-0)),"")</f>
        <v/>
      </c>
      <c r="BB2132" s="193" t="str">
        <f t="shared" si="754"/>
        <v/>
      </c>
      <c r="BC2132" s="193" t="str">
        <f t="shared" si="755"/>
        <v/>
      </c>
      <c r="BD2132" s="193" t="str">
        <f ca="1">IF(ISNUMBER(A2132),INDIRECT(CONCATENATE("'Instrument List'!F",(MATCH(E2132,'Instrument List'!A:A,0))-0)),"")</f>
        <v/>
      </c>
    </row>
    <row r="2133" spans="1:56">
      <c r="A2133" s="220" t="str">
        <f t="shared" si="735"/>
        <v/>
      </c>
      <c r="B2133" s="221"/>
      <c r="C2133" s="222"/>
      <c r="D2133" s="169"/>
      <c r="E2133" s="169"/>
      <c r="F2133" s="169"/>
      <c r="G2133" s="202"/>
      <c r="H2133" s="217"/>
      <c r="I2133" s="212"/>
      <c r="J2133" s="206"/>
      <c r="K2133" s="212"/>
      <c r="L2133" s="206"/>
      <c r="M2133" s="212"/>
      <c r="N2133" s="206"/>
      <c r="O2133" s="170" t="str">
        <f t="shared" si="736"/>
        <v/>
      </c>
      <c r="P2133" s="171"/>
      <c r="Q2133" s="171"/>
      <c r="R2133" s="171"/>
      <c r="S2133" s="172" t="str">
        <f t="shared" si="737"/>
        <v/>
      </c>
      <c r="T2133" s="172" t="str">
        <f t="shared" si="738"/>
        <v/>
      </c>
      <c r="U2133" s="171"/>
      <c r="V2133" s="171"/>
      <c r="W2133" s="173" t="str">
        <f t="shared" si="739"/>
        <v/>
      </c>
      <c r="X2133" s="173" t="str">
        <f t="shared" si="740"/>
        <v/>
      </c>
      <c r="Y2133" s="173" t="str">
        <f t="shared" si="741"/>
        <v/>
      </c>
      <c r="Z2133" s="171"/>
      <c r="AA2133" s="171"/>
      <c r="AB2133" s="171"/>
      <c r="AC2133" s="172" t="str">
        <f t="shared" si="742"/>
        <v/>
      </c>
      <c r="AD2133" s="172" t="str">
        <f t="shared" si="743"/>
        <v/>
      </c>
      <c r="AE2133" s="174"/>
      <c r="AF2133" s="175" t="str">
        <f t="shared" si="744"/>
        <v/>
      </c>
      <c r="AG2133" s="169"/>
      <c r="AH2133" s="171"/>
      <c r="AI2133" s="171"/>
      <c r="AJ2133" s="169"/>
      <c r="AK2133" s="176" t="str">
        <f t="shared" si="745"/>
        <v/>
      </c>
      <c r="AL2133" s="176" t="str">
        <f t="shared" si="746"/>
        <v/>
      </c>
      <c r="AM2133" s="176" t="str">
        <f t="shared" si="747"/>
        <v/>
      </c>
      <c r="AN2133" s="359" t="str">
        <f>IF(Overview!$K$17='Internal Calcs'!$P$22,IF(AK2133="","",AK2133),IF(Overview!$K$17='Internal Calcs'!$P$23,IF(AK2133="","",AK2133),IF(ISNUMBER(A2133),(IF(F2133="Short",G2133-H2133,H2133-G2133)*AZ2133-AX2133),"")))</f>
        <v/>
      </c>
      <c r="AO2133" s="401" t="str">
        <f>IF(Overview!$K$17='Internal Calcs'!$P$22,IF(AL2133="","",AL2133),IF(Overview!$K$17='Internal Calcs'!$P$23,IF(AL2133="","",AL2133),IF(ISNUMBER(A2133),IF(AL2133="",(IF(F2133="Short",G2133-H2133,H2133-G2133)*AZ2133-AX2133),(IF(F2133="Short",G2133-J2133,J2133-G2133)*AZ2133-AX2133)),"")))</f>
        <v/>
      </c>
      <c r="AP2133" s="359" t="str">
        <f>IF(Overview!$K$17='Internal Calcs'!$P$22,"",IF(Overview!$K$17='Internal Calcs'!$P$23,IF(AM2133="","",AM2133),IF(ISNUMBER(A2133),IF(AM2133="",(IF(F2133="Short",G2133-H2133,H2133-G2133)*AZ2133-AX2133),(IF(F2133="Short",G2133-L2133,L2133-G2133)*AZ2133-AX2133)),"")))</f>
        <v/>
      </c>
      <c r="AQ2133" s="176" t="str">
        <f t="shared" si="748"/>
        <v/>
      </c>
      <c r="AR2133" s="176" t="str">
        <f t="shared" si="749"/>
        <v/>
      </c>
      <c r="AS2133" s="176" t="str">
        <f t="shared" si="750"/>
        <v/>
      </c>
      <c r="AT2133" s="176" t="str">
        <f>IF(ISNUMBER(A2133),MAX($AS$2:AS2133)-AS2133,"")</f>
        <v/>
      </c>
      <c r="AU2133" s="177" t="str">
        <f t="shared" si="751"/>
        <v/>
      </c>
      <c r="AV2133" s="178" t="str">
        <f t="shared" si="752"/>
        <v/>
      </c>
      <c r="AW2133" s="178" t="str">
        <f t="shared" si="753"/>
        <v/>
      </c>
      <c r="AX2133" s="179" t="str">
        <f ca="1">IF(ISNUMBER($A2133),INDIRECT(CONCATENATE("'Instrument List'!B",(MATCH(E2133,'Instrument List'!A:A,0))-0)),"")</f>
        <v/>
      </c>
      <c r="AY2133" s="179" t="str">
        <f ca="1">IF(ISNUMBER($A2133),INDIRECT(CONCATENATE("'Instrument List'!D",(MATCH(E2133,'Instrument List'!A:A,0))-0)),"")</f>
        <v/>
      </c>
      <c r="AZ2133" s="179" t="str">
        <f ca="1">IF(ISNUMBER($A2133),INDIRECT(CONCATENATE("'Instrument List'!C",(MATCH(E2133,'Instrument List'!A:A,0))-0)),"")</f>
        <v/>
      </c>
      <c r="BA2133" s="180" t="str">
        <f ca="1">IF(ISNUMBER(A2133),INDIRECT(CONCATENATE("'Instrument List'!E",(MATCH(E2133,'Instrument List'!A:A,0))-0)),"")</f>
        <v/>
      </c>
      <c r="BB2133" s="181" t="str">
        <f t="shared" si="754"/>
        <v/>
      </c>
      <c r="BC2133" s="181" t="str">
        <f t="shared" si="755"/>
        <v/>
      </c>
      <c r="BD2133" s="181" t="str">
        <f ca="1">IF(ISNUMBER(A2133),INDIRECT(CONCATENATE("'Instrument List'!F",(MATCH(E2133,'Instrument List'!A:A,0))-0)),"")</f>
        <v/>
      </c>
    </row>
    <row r="2134" spans="1:56">
      <c r="A2134" s="223" t="str">
        <f t="shared" si="735"/>
        <v/>
      </c>
      <c r="B2134" s="224"/>
      <c r="C2134" s="225"/>
      <c r="D2134" s="182"/>
      <c r="E2134" s="182"/>
      <c r="F2134" s="182"/>
      <c r="G2134" s="203"/>
      <c r="H2134" s="218"/>
      <c r="I2134" s="213"/>
      <c r="J2134" s="207"/>
      <c r="K2134" s="213"/>
      <c r="L2134" s="207"/>
      <c r="M2134" s="213"/>
      <c r="N2134" s="207"/>
      <c r="O2134" s="183" t="str">
        <f t="shared" si="736"/>
        <v/>
      </c>
      <c r="P2134" s="184"/>
      <c r="Q2134" s="184"/>
      <c r="R2134" s="275"/>
      <c r="S2134" s="185" t="str">
        <f t="shared" si="737"/>
        <v/>
      </c>
      <c r="T2134" s="185" t="str">
        <f t="shared" si="738"/>
        <v/>
      </c>
      <c r="U2134" s="275"/>
      <c r="V2134" s="275"/>
      <c r="W2134" s="276" t="str">
        <f t="shared" si="739"/>
        <v/>
      </c>
      <c r="X2134" s="276" t="str">
        <f t="shared" si="740"/>
        <v/>
      </c>
      <c r="Y2134" s="276" t="str">
        <f t="shared" si="741"/>
        <v/>
      </c>
      <c r="Z2134" s="275"/>
      <c r="AA2134" s="184"/>
      <c r="AB2134" s="184"/>
      <c r="AC2134" s="185" t="str">
        <f t="shared" si="742"/>
        <v/>
      </c>
      <c r="AD2134" s="185" t="str">
        <f t="shared" si="743"/>
        <v/>
      </c>
      <c r="AE2134" s="186"/>
      <c r="AF2134" s="187" t="str">
        <f t="shared" si="744"/>
        <v/>
      </c>
      <c r="AG2134" s="182"/>
      <c r="AH2134" s="184"/>
      <c r="AI2134" s="184"/>
      <c r="AJ2134" s="182"/>
      <c r="AK2134" s="188" t="str">
        <f t="shared" si="745"/>
        <v/>
      </c>
      <c r="AL2134" s="188" t="str">
        <f t="shared" si="746"/>
        <v/>
      </c>
      <c r="AM2134" s="188" t="str">
        <f t="shared" si="747"/>
        <v/>
      </c>
      <c r="AN2134" s="359" t="str">
        <f>IF(Overview!$K$17='Internal Calcs'!$P$22,IF(AK2134="","",AK2134),IF(Overview!$K$17='Internal Calcs'!$P$23,IF(AK2134="","",AK2134),IF(ISNUMBER(A2134),(IF(F2134="Short",G2134-H2134,H2134-G2134)*AZ2134-AX2134),"")))</f>
        <v/>
      </c>
      <c r="AO2134" s="401" t="str">
        <f>IF(Overview!$K$17='Internal Calcs'!$P$22,IF(AL2134="","",AL2134),IF(Overview!$K$17='Internal Calcs'!$P$23,IF(AL2134="","",AL2134),IF(ISNUMBER(A2134),IF(AL2134="",(IF(F2134="Short",G2134-H2134,H2134-G2134)*AZ2134-AX2134),(IF(F2134="Short",G2134-J2134,J2134-G2134)*AZ2134-AX2134)),"")))</f>
        <v/>
      </c>
      <c r="AP2134" s="359" t="str">
        <f>IF(Overview!$K$17='Internal Calcs'!$P$22,"",IF(Overview!$K$17='Internal Calcs'!$P$23,IF(AM2134="","",AM2134),IF(ISNUMBER(A2134),IF(AM2134="",(IF(F2134="Short",G2134-H2134,H2134-G2134)*AZ2134-AX2134),(IF(F2134="Short",G2134-L2134,L2134-G2134)*AZ2134-AX2134)),"")))</f>
        <v/>
      </c>
      <c r="AQ2134" s="188" t="str">
        <f t="shared" si="748"/>
        <v/>
      </c>
      <c r="AR2134" s="188" t="str">
        <f t="shared" si="749"/>
        <v/>
      </c>
      <c r="AS2134" s="188" t="str">
        <f t="shared" si="750"/>
        <v/>
      </c>
      <c r="AT2134" s="188" t="str">
        <f>IF(ISNUMBER(A2134),MAX($AS$2:AS2134)-AS2134,"")</f>
        <v/>
      </c>
      <c r="AU2134" s="189" t="str">
        <f t="shared" si="751"/>
        <v/>
      </c>
      <c r="AV2134" s="190" t="str">
        <f t="shared" si="752"/>
        <v/>
      </c>
      <c r="AW2134" s="190" t="str">
        <f t="shared" si="753"/>
        <v/>
      </c>
      <c r="AX2134" s="191" t="str">
        <f ca="1">IF(ISNUMBER($A2134),INDIRECT(CONCATENATE("'Instrument List'!B",(MATCH(E2134,'Instrument List'!A:A,0))-0)),"")</f>
        <v/>
      </c>
      <c r="AY2134" s="191" t="str">
        <f ca="1">IF(ISNUMBER($A2134),INDIRECT(CONCATENATE("'Instrument List'!D",(MATCH(E2134,'Instrument List'!A:A,0))-0)),"")</f>
        <v/>
      </c>
      <c r="AZ2134" s="191" t="str">
        <f ca="1">IF(ISNUMBER($A2134),INDIRECT(CONCATENATE("'Instrument List'!C",(MATCH(E2134,'Instrument List'!A:A,0))-0)),"")</f>
        <v/>
      </c>
      <c r="BA2134" s="192" t="str">
        <f ca="1">IF(ISNUMBER(A2134),INDIRECT(CONCATENATE("'Instrument List'!E",(MATCH(E2134,'Instrument List'!A:A,0))-0)),"")</f>
        <v/>
      </c>
      <c r="BB2134" s="193" t="str">
        <f t="shared" si="754"/>
        <v/>
      </c>
      <c r="BC2134" s="193" t="str">
        <f t="shared" si="755"/>
        <v/>
      </c>
      <c r="BD2134" s="193" t="str">
        <f ca="1">IF(ISNUMBER(A2134),INDIRECT(CONCATENATE("'Instrument List'!F",(MATCH(E2134,'Instrument List'!A:A,0))-0)),"")</f>
        <v/>
      </c>
    </row>
    <row r="2135" spans="1:56">
      <c r="A2135" s="220" t="str">
        <f t="shared" si="735"/>
        <v/>
      </c>
      <c r="B2135" s="221"/>
      <c r="C2135" s="222"/>
      <c r="D2135" s="169"/>
      <c r="E2135" s="169"/>
      <c r="F2135" s="169"/>
      <c r="G2135" s="202"/>
      <c r="H2135" s="217"/>
      <c r="I2135" s="212"/>
      <c r="J2135" s="206"/>
      <c r="K2135" s="212"/>
      <c r="L2135" s="206"/>
      <c r="M2135" s="212"/>
      <c r="N2135" s="206"/>
      <c r="O2135" s="170" t="str">
        <f t="shared" si="736"/>
        <v/>
      </c>
      <c r="P2135" s="171"/>
      <c r="Q2135" s="171"/>
      <c r="R2135" s="171"/>
      <c r="S2135" s="172" t="str">
        <f t="shared" si="737"/>
        <v/>
      </c>
      <c r="T2135" s="172" t="str">
        <f t="shared" si="738"/>
        <v/>
      </c>
      <c r="U2135" s="171"/>
      <c r="V2135" s="171"/>
      <c r="W2135" s="173" t="str">
        <f t="shared" si="739"/>
        <v/>
      </c>
      <c r="X2135" s="173" t="str">
        <f t="shared" si="740"/>
        <v/>
      </c>
      <c r="Y2135" s="173" t="str">
        <f t="shared" si="741"/>
        <v/>
      </c>
      <c r="Z2135" s="171"/>
      <c r="AA2135" s="171"/>
      <c r="AB2135" s="171"/>
      <c r="AC2135" s="172" t="str">
        <f t="shared" si="742"/>
        <v/>
      </c>
      <c r="AD2135" s="172" t="str">
        <f t="shared" si="743"/>
        <v/>
      </c>
      <c r="AE2135" s="174"/>
      <c r="AF2135" s="175" t="str">
        <f t="shared" si="744"/>
        <v/>
      </c>
      <c r="AG2135" s="169"/>
      <c r="AH2135" s="171"/>
      <c r="AI2135" s="171"/>
      <c r="AJ2135" s="169"/>
      <c r="AK2135" s="176" t="str">
        <f t="shared" si="745"/>
        <v/>
      </c>
      <c r="AL2135" s="176" t="str">
        <f t="shared" si="746"/>
        <v/>
      </c>
      <c r="AM2135" s="176" t="str">
        <f t="shared" si="747"/>
        <v/>
      </c>
      <c r="AN2135" s="359" t="str">
        <f>IF(Overview!$K$17='Internal Calcs'!$P$22,IF(AK2135="","",AK2135),IF(Overview!$K$17='Internal Calcs'!$P$23,IF(AK2135="","",AK2135),IF(ISNUMBER(A2135),(IF(F2135="Short",G2135-H2135,H2135-G2135)*AZ2135-AX2135),"")))</f>
        <v/>
      </c>
      <c r="AO2135" s="401" t="str">
        <f>IF(Overview!$K$17='Internal Calcs'!$P$22,IF(AL2135="","",AL2135),IF(Overview!$K$17='Internal Calcs'!$P$23,IF(AL2135="","",AL2135),IF(ISNUMBER(A2135),IF(AL2135="",(IF(F2135="Short",G2135-H2135,H2135-G2135)*AZ2135-AX2135),(IF(F2135="Short",G2135-J2135,J2135-G2135)*AZ2135-AX2135)),"")))</f>
        <v/>
      </c>
      <c r="AP2135" s="359" t="str">
        <f>IF(Overview!$K$17='Internal Calcs'!$P$22,"",IF(Overview!$K$17='Internal Calcs'!$P$23,IF(AM2135="","",AM2135),IF(ISNUMBER(A2135),IF(AM2135="",(IF(F2135="Short",G2135-H2135,H2135-G2135)*AZ2135-AX2135),(IF(F2135="Short",G2135-L2135,L2135-G2135)*AZ2135-AX2135)),"")))</f>
        <v/>
      </c>
      <c r="AQ2135" s="176" t="str">
        <f t="shared" si="748"/>
        <v/>
      </c>
      <c r="AR2135" s="176" t="str">
        <f t="shared" si="749"/>
        <v/>
      </c>
      <c r="AS2135" s="176" t="str">
        <f t="shared" si="750"/>
        <v/>
      </c>
      <c r="AT2135" s="176" t="str">
        <f>IF(ISNUMBER(A2135),MAX($AS$2:AS2135)-AS2135,"")</f>
        <v/>
      </c>
      <c r="AU2135" s="177" t="str">
        <f t="shared" si="751"/>
        <v/>
      </c>
      <c r="AV2135" s="178" t="str">
        <f t="shared" si="752"/>
        <v/>
      </c>
      <c r="AW2135" s="178" t="str">
        <f t="shared" si="753"/>
        <v/>
      </c>
      <c r="AX2135" s="179" t="str">
        <f ca="1">IF(ISNUMBER($A2135),INDIRECT(CONCATENATE("'Instrument List'!B",(MATCH(E2135,'Instrument List'!A:A,0))-0)),"")</f>
        <v/>
      </c>
      <c r="AY2135" s="179" t="str">
        <f ca="1">IF(ISNUMBER($A2135),INDIRECT(CONCATENATE("'Instrument List'!D",(MATCH(E2135,'Instrument List'!A:A,0))-0)),"")</f>
        <v/>
      </c>
      <c r="AZ2135" s="179" t="str">
        <f ca="1">IF(ISNUMBER($A2135),INDIRECT(CONCATENATE("'Instrument List'!C",(MATCH(E2135,'Instrument List'!A:A,0))-0)),"")</f>
        <v/>
      </c>
      <c r="BA2135" s="180" t="str">
        <f ca="1">IF(ISNUMBER(A2135),INDIRECT(CONCATENATE("'Instrument List'!E",(MATCH(E2135,'Instrument List'!A:A,0))-0)),"")</f>
        <v/>
      </c>
      <c r="BB2135" s="181" t="str">
        <f t="shared" si="754"/>
        <v/>
      </c>
      <c r="BC2135" s="181" t="str">
        <f t="shared" si="755"/>
        <v/>
      </c>
      <c r="BD2135" s="181" t="str">
        <f ca="1">IF(ISNUMBER(A2135),INDIRECT(CONCATENATE("'Instrument List'!F",(MATCH(E2135,'Instrument List'!A:A,0))-0)),"")</f>
        <v/>
      </c>
    </row>
    <row r="2136" spans="1:56">
      <c r="A2136" s="223" t="str">
        <f t="shared" si="735"/>
        <v/>
      </c>
      <c r="B2136" s="224"/>
      <c r="C2136" s="225"/>
      <c r="D2136" s="182"/>
      <c r="E2136" s="182"/>
      <c r="F2136" s="182"/>
      <c r="G2136" s="203"/>
      <c r="H2136" s="218"/>
      <c r="I2136" s="213"/>
      <c r="J2136" s="207"/>
      <c r="K2136" s="213"/>
      <c r="L2136" s="207"/>
      <c r="M2136" s="213"/>
      <c r="N2136" s="207"/>
      <c r="O2136" s="183" t="str">
        <f t="shared" si="736"/>
        <v/>
      </c>
      <c r="P2136" s="184"/>
      <c r="Q2136" s="184"/>
      <c r="R2136" s="275"/>
      <c r="S2136" s="185" t="str">
        <f t="shared" si="737"/>
        <v/>
      </c>
      <c r="T2136" s="185" t="str">
        <f t="shared" si="738"/>
        <v/>
      </c>
      <c r="U2136" s="275"/>
      <c r="V2136" s="275"/>
      <c r="W2136" s="276" t="str">
        <f t="shared" si="739"/>
        <v/>
      </c>
      <c r="X2136" s="276" t="str">
        <f t="shared" si="740"/>
        <v/>
      </c>
      <c r="Y2136" s="276" t="str">
        <f t="shared" si="741"/>
        <v/>
      </c>
      <c r="Z2136" s="275"/>
      <c r="AA2136" s="184"/>
      <c r="AB2136" s="184"/>
      <c r="AC2136" s="185" t="str">
        <f t="shared" si="742"/>
        <v/>
      </c>
      <c r="AD2136" s="185" t="str">
        <f t="shared" si="743"/>
        <v/>
      </c>
      <c r="AE2136" s="186"/>
      <c r="AF2136" s="187" t="str">
        <f t="shared" si="744"/>
        <v/>
      </c>
      <c r="AG2136" s="182"/>
      <c r="AH2136" s="184"/>
      <c r="AI2136" s="184"/>
      <c r="AJ2136" s="182"/>
      <c r="AK2136" s="188" t="str">
        <f t="shared" si="745"/>
        <v/>
      </c>
      <c r="AL2136" s="188" t="str">
        <f t="shared" si="746"/>
        <v/>
      </c>
      <c r="AM2136" s="188" t="str">
        <f t="shared" si="747"/>
        <v/>
      </c>
      <c r="AN2136" s="359" t="str">
        <f>IF(Overview!$K$17='Internal Calcs'!$P$22,IF(AK2136="","",AK2136),IF(Overview!$K$17='Internal Calcs'!$P$23,IF(AK2136="","",AK2136),IF(ISNUMBER(A2136),(IF(F2136="Short",G2136-H2136,H2136-G2136)*AZ2136-AX2136),"")))</f>
        <v/>
      </c>
      <c r="AO2136" s="401" t="str">
        <f>IF(Overview!$K$17='Internal Calcs'!$P$22,IF(AL2136="","",AL2136),IF(Overview!$K$17='Internal Calcs'!$P$23,IF(AL2136="","",AL2136),IF(ISNUMBER(A2136),IF(AL2136="",(IF(F2136="Short",G2136-H2136,H2136-G2136)*AZ2136-AX2136),(IF(F2136="Short",G2136-J2136,J2136-G2136)*AZ2136-AX2136)),"")))</f>
        <v/>
      </c>
      <c r="AP2136" s="359" t="str">
        <f>IF(Overview!$K$17='Internal Calcs'!$P$22,"",IF(Overview!$K$17='Internal Calcs'!$P$23,IF(AM2136="","",AM2136),IF(ISNUMBER(A2136),IF(AM2136="",(IF(F2136="Short",G2136-H2136,H2136-G2136)*AZ2136-AX2136),(IF(F2136="Short",G2136-L2136,L2136-G2136)*AZ2136-AX2136)),"")))</f>
        <v/>
      </c>
      <c r="AQ2136" s="188" t="str">
        <f t="shared" si="748"/>
        <v/>
      </c>
      <c r="AR2136" s="188" t="str">
        <f t="shared" si="749"/>
        <v/>
      </c>
      <c r="AS2136" s="188" t="str">
        <f t="shared" si="750"/>
        <v/>
      </c>
      <c r="AT2136" s="188" t="str">
        <f>IF(ISNUMBER(A2136),MAX($AS$2:AS2136)-AS2136,"")</f>
        <v/>
      </c>
      <c r="AU2136" s="189" t="str">
        <f t="shared" si="751"/>
        <v/>
      </c>
      <c r="AV2136" s="190" t="str">
        <f t="shared" si="752"/>
        <v/>
      </c>
      <c r="AW2136" s="190" t="str">
        <f t="shared" si="753"/>
        <v/>
      </c>
      <c r="AX2136" s="191" t="str">
        <f ca="1">IF(ISNUMBER($A2136),INDIRECT(CONCATENATE("'Instrument List'!B",(MATCH(E2136,'Instrument List'!A:A,0))-0)),"")</f>
        <v/>
      </c>
      <c r="AY2136" s="191" t="str">
        <f ca="1">IF(ISNUMBER($A2136),INDIRECT(CONCATENATE("'Instrument List'!D",(MATCH(E2136,'Instrument List'!A:A,0))-0)),"")</f>
        <v/>
      </c>
      <c r="AZ2136" s="191" t="str">
        <f ca="1">IF(ISNUMBER($A2136),INDIRECT(CONCATENATE("'Instrument List'!C",(MATCH(E2136,'Instrument List'!A:A,0))-0)),"")</f>
        <v/>
      </c>
      <c r="BA2136" s="192" t="str">
        <f ca="1">IF(ISNUMBER(A2136),INDIRECT(CONCATENATE("'Instrument List'!E",(MATCH(E2136,'Instrument List'!A:A,0))-0)),"")</f>
        <v/>
      </c>
      <c r="BB2136" s="193" t="str">
        <f t="shared" si="754"/>
        <v/>
      </c>
      <c r="BC2136" s="193" t="str">
        <f t="shared" si="755"/>
        <v/>
      </c>
      <c r="BD2136" s="193" t="str">
        <f ca="1">IF(ISNUMBER(A2136),INDIRECT(CONCATENATE("'Instrument List'!F",(MATCH(E2136,'Instrument List'!A:A,0))-0)),"")</f>
        <v/>
      </c>
    </row>
    <row r="2137" spans="1:56">
      <c r="A2137" s="220" t="str">
        <f t="shared" si="735"/>
        <v/>
      </c>
      <c r="B2137" s="221"/>
      <c r="C2137" s="222"/>
      <c r="D2137" s="169"/>
      <c r="E2137" s="169"/>
      <c r="F2137" s="169"/>
      <c r="G2137" s="202"/>
      <c r="H2137" s="217"/>
      <c r="I2137" s="212"/>
      <c r="J2137" s="206"/>
      <c r="K2137" s="212"/>
      <c r="L2137" s="206"/>
      <c r="M2137" s="212"/>
      <c r="N2137" s="206"/>
      <c r="O2137" s="170" t="str">
        <f t="shared" si="736"/>
        <v/>
      </c>
      <c r="P2137" s="171"/>
      <c r="Q2137" s="171"/>
      <c r="R2137" s="171"/>
      <c r="S2137" s="172" t="str">
        <f t="shared" si="737"/>
        <v/>
      </c>
      <c r="T2137" s="172" t="str">
        <f t="shared" si="738"/>
        <v/>
      </c>
      <c r="U2137" s="171"/>
      <c r="V2137" s="171"/>
      <c r="W2137" s="173" t="str">
        <f t="shared" si="739"/>
        <v/>
      </c>
      <c r="X2137" s="173" t="str">
        <f t="shared" si="740"/>
        <v/>
      </c>
      <c r="Y2137" s="173" t="str">
        <f t="shared" si="741"/>
        <v/>
      </c>
      <c r="Z2137" s="171"/>
      <c r="AA2137" s="171"/>
      <c r="AB2137" s="171"/>
      <c r="AC2137" s="172" t="str">
        <f t="shared" si="742"/>
        <v/>
      </c>
      <c r="AD2137" s="172" t="str">
        <f t="shared" si="743"/>
        <v/>
      </c>
      <c r="AE2137" s="174"/>
      <c r="AF2137" s="175" t="str">
        <f t="shared" si="744"/>
        <v/>
      </c>
      <c r="AG2137" s="169"/>
      <c r="AH2137" s="171"/>
      <c r="AI2137" s="171"/>
      <c r="AJ2137" s="169"/>
      <c r="AK2137" s="176" t="str">
        <f t="shared" si="745"/>
        <v/>
      </c>
      <c r="AL2137" s="176" t="str">
        <f t="shared" si="746"/>
        <v/>
      </c>
      <c r="AM2137" s="176" t="str">
        <f t="shared" si="747"/>
        <v/>
      </c>
      <c r="AN2137" s="359" t="str">
        <f>IF(Overview!$K$17='Internal Calcs'!$P$22,IF(AK2137="","",AK2137),IF(Overview!$K$17='Internal Calcs'!$P$23,IF(AK2137="","",AK2137),IF(ISNUMBER(A2137),(IF(F2137="Short",G2137-H2137,H2137-G2137)*AZ2137-AX2137),"")))</f>
        <v/>
      </c>
      <c r="AO2137" s="401" t="str">
        <f>IF(Overview!$K$17='Internal Calcs'!$P$22,IF(AL2137="","",AL2137),IF(Overview!$K$17='Internal Calcs'!$P$23,IF(AL2137="","",AL2137),IF(ISNUMBER(A2137),IF(AL2137="",(IF(F2137="Short",G2137-H2137,H2137-G2137)*AZ2137-AX2137),(IF(F2137="Short",G2137-J2137,J2137-G2137)*AZ2137-AX2137)),"")))</f>
        <v/>
      </c>
      <c r="AP2137" s="359" t="str">
        <f>IF(Overview!$K$17='Internal Calcs'!$P$22,"",IF(Overview!$K$17='Internal Calcs'!$P$23,IF(AM2137="","",AM2137),IF(ISNUMBER(A2137),IF(AM2137="",(IF(F2137="Short",G2137-H2137,H2137-G2137)*AZ2137-AX2137),(IF(F2137="Short",G2137-L2137,L2137-G2137)*AZ2137-AX2137)),"")))</f>
        <v/>
      </c>
      <c r="AQ2137" s="176" t="str">
        <f t="shared" si="748"/>
        <v/>
      </c>
      <c r="AR2137" s="176" t="str">
        <f t="shared" si="749"/>
        <v/>
      </c>
      <c r="AS2137" s="176" t="str">
        <f t="shared" si="750"/>
        <v/>
      </c>
      <c r="AT2137" s="176" t="str">
        <f>IF(ISNUMBER(A2137),MAX($AS$2:AS2137)-AS2137,"")</f>
        <v/>
      </c>
      <c r="AU2137" s="177" t="str">
        <f t="shared" si="751"/>
        <v/>
      </c>
      <c r="AV2137" s="178" t="str">
        <f t="shared" si="752"/>
        <v/>
      </c>
      <c r="AW2137" s="178" t="str">
        <f t="shared" si="753"/>
        <v/>
      </c>
      <c r="AX2137" s="179" t="str">
        <f ca="1">IF(ISNUMBER($A2137),INDIRECT(CONCATENATE("'Instrument List'!B",(MATCH(E2137,'Instrument List'!A:A,0))-0)),"")</f>
        <v/>
      </c>
      <c r="AY2137" s="179" t="str">
        <f ca="1">IF(ISNUMBER($A2137),INDIRECT(CONCATENATE("'Instrument List'!D",(MATCH(E2137,'Instrument List'!A:A,0))-0)),"")</f>
        <v/>
      </c>
      <c r="AZ2137" s="179" t="str">
        <f ca="1">IF(ISNUMBER($A2137),INDIRECT(CONCATENATE("'Instrument List'!C",(MATCH(E2137,'Instrument List'!A:A,0))-0)),"")</f>
        <v/>
      </c>
      <c r="BA2137" s="180" t="str">
        <f ca="1">IF(ISNUMBER(A2137),INDIRECT(CONCATENATE("'Instrument List'!E",(MATCH(E2137,'Instrument List'!A:A,0))-0)),"")</f>
        <v/>
      </c>
      <c r="BB2137" s="181" t="str">
        <f t="shared" si="754"/>
        <v/>
      </c>
      <c r="BC2137" s="181" t="str">
        <f t="shared" si="755"/>
        <v/>
      </c>
      <c r="BD2137" s="181" t="str">
        <f ca="1">IF(ISNUMBER(A2137),INDIRECT(CONCATENATE("'Instrument List'!F",(MATCH(E2137,'Instrument List'!A:A,0))-0)),"")</f>
        <v/>
      </c>
    </row>
    <row r="2138" spans="1:56">
      <c r="A2138" s="223" t="str">
        <f t="shared" si="735"/>
        <v/>
      </c>
      <c r="B2138" s="224"/>
      <c r="C2138" s="225"/>
      <c r="D2138" s="182"/>
      <c r="E2138" s="182"/>
      <c r="F2138" s="182"/>
      <c r="G2138" s="203"/>
      <c r="H2138" s="218"/>
      <c r="I2138" s="213"/>
      <c r="J2138" s="207"/>
      <c r="K2138" s="213"/>
      <c r="L2138" s="207"/>
      <c r="M2138" s="213"/>
      <c r="N2138" s="207"/>
      <c r="O2138" s="183" t="str">
        <f t="shared" si="736"/>
        <v/>
      </c>
      <c r="P2138" s="184"/>
      <c r="Q2138" s="184"/>
      <c r="R2138" s="275"/>
      <c r="S2138" s="185" t="str">
        <f t="shared" si="737"/>
        <v/>
      </c>
      <c r="T2138" s="185" t="str">
        <f t="shared" si="738"/>
        <v/>
      </c>
      <c r="U2138" s="275"/>
      <c r="V2138" s="275"/>
      <c r="W2138" s="276" t="str">
        <f t="shared" si="739"/>
        <v/>
      </c>
      <c r="X2138" s="276" t="str">
        <f t="shared" si="740"/>
        <v/>
      </c>
      <c r="Y2138" s="276" t="str">
        <f t="shared" si="741"/>
        <v/>
      </c>
      <c r="Z2138" s="275"/>
      <c r="AA2138" s="184"/>
      <c r="AB2138" s="184"/>
      <c r="AC2138" s="185" t="str">
        <f t="shared" si="742"/>
        <v/>
      </c>
      <c r="AD2138" s="185" t="str">
        <f t="shared" si="743"/>
        <v/>
      </c>
      <c r="AE2138" s="186"/>
      <c r="AF2138" s="187" t="str">
        <f t="shared" si="744"/>
        <v/>
      </c>
      <c r="AG2138" s="182"/>
      <c r="AH2138" s="184"/>
      <c r="AI2138" s="184"/>
      <c r="AJ2138" s="182"/>
      <c r="AK2138" s="188" t="str">
        <f t="shared" si="745"/>
        <v/>
      </c>
      <c r="AL2138" s="188" t="str">
        <f t="shared" si="746"/>
        <v/>
      </c>
      <c r="AM2138" s="188" t="str">
        <f t="shared" si="747"/>
        <v/>
      </c>
      <c r="AN2138" s="359" t="str">
        <f>IF(Overview!$K$17='Internal Calcs'!$P$22,IF(AK2138="","",AK2138),IF(Overview!$K$17='Internal Calcs'!$P$23,IF(AK2138="","",AK2138),IF(ISNUMBER(A2138),(IF(F2138="Short",G2138-H2138,H2138-G2138)*AZ2138-AX2138),"")))</f>
        <v/>
      </c>
      <c r="AO2138" s="401" t="str">
        <f>IF(Overview!$K$17='Internal Calcs'!$P$22,IF(AL2138="","",AL2138),IF(Overview!$K$17='Internal Calcs'!$P$23,IF(AL2138="","",AL2138),IF(ISNUMBER(A2138),IF(AL2138="",(IF(F2138="Short",G2138-H2138,H2138-G2138)*AZ2138-AX2138),(IF(F2138="Short",G2138-J2138,J2138-G2138)*AZ2138-AX2138)),"")))</f>
        <v/>
      </c>
      <c r="AP2138" s="359" t="str">
        <f>IF(Overview!$K$17='Internal Calcs'!$P$22,"",IF(Overview!$K$17='Internal Calcs'!$P$23,IF(AM2138="","",AM2138),IF(ISNUMBER(A2138),IF(AM2138="",(IF(F2138="Short",G2138-H2138,H2138-G2138)*AZ2138-AX2138),(IF(F2138="Short",G2138-L2138,L2138-G2138)*AZ2138-AX2138)),"")))</f>
        <v/>
      </c>
      <c r="AQ2138" s="188" t="str">
        <f t="shared" si="748"/>
        <v/>
      </c>
      <c r="AR2138" s="188" t="str">
        <f t="shared" si="749"/>
        <v/>
      </c>
      <c r="AS2138" s="188" t="str">
        <f t="shared" si="750"/>
        <v/>
      </c>
      <c r="AT2138" s="188" t="str">
        <f>IF(ISNUMBER(A2138),MAX($AS$2:AS2138)-AS2138,"")</f>
        <v/>
      </c>
      <c r="AU2138" s="189" t="str">
        <f t="shared" si="751"/>
        <v/>
      </c>
      <c r="AV2138" s="190" t="str">
        <f t="shared" si="752"/>
        <v/>
      </c>
      <c r="AW2138" s="190" t="str">
        <f t="shared" si="753"/>
        <v/>
      </c>
      <c r="AX2138" s="191" t="str">
        <f ca="1">IF(ISNUMBER($A2138),INDIRECT(CONCATENATE("'Instrument List'!B",(MATCH(E2138,'Instrument List'!A:A,0))-0)),"")</f>
        <v/>
      </c>
      <c r="AY2138" s="191" t="str">
        <f ca="1">IF(ISNUMBER($A2138),INDIRECT(CONCATENATE("'Instrument List'!D",(MATCH(E2138,'Instrument List'!A:A,0))-0)),"")</f>
        <v/>
      </c>
      <c r="AZ2138" s="191" t="str">
        <f ca="1">IF(ISNUMBER($A2138),INDIRECT(CONCATENATE("'Instrument List'!C",(MATCH(E2138,'Instrument List'!A:A,0))-0)),"")</f>
        <v/>
      </c>
      <c r="BA2138" s="192" t="str">
        <f ca="1">IF(ISNUMBER(A2138),INDIRECT(CONCATENATE("'Instrument List'!E",(MATCH(E2138,'Instrument List'!A:A,0))-0)),"")</f>
        <v/>
      </c>
      <c r="BB2138" s="193" t="str">
        <f t="shared" si="754"/>
        <v/>
      </c>
      <c r="BC2138" s="193" t="str">
        <f t="shared" si="755"/>
        <v/>
      </c>
      <c r="BD2138" s="193" t="str">
        <f ca="1">IF(ISNUMBER(A2138),INDIRECT(CONCATENATE("'Instrument List'!F",(MATCH(E2138,'Instrument List'!A:A,0))-0)),"")</f>
        <v/>
      </c>
    </row>
    <row r="2139" spans="1:56">
      <c r="A2139" s="220" t="str">
        <f t="shared" si="735"/>
        <v/>
      </c>
      <c r="B2139" s="221"/>
      <c r="C2139" s="222"/>
      <c r="D2139" s="169"/>
      <c r="E2139" s="169"/>
      <c r="F2139" s="169"/>
      <c r="G2139" s="202"/>
      <c r="H2139" s="217"/>
      <c r="I2139" s="212"/>
      <c r="J2139" s="206"/>
      <c r="K2139" s="212"/>
      <c r="L2139" s="206"/>
      <c r="M2139" s="212"/>
      <c r="N2139" s="206"/>
      <c r="O2139" s="170" t="str">
        <f t="shared" si="736"/>
        <v/>
      </c>
      <c r="P2139" s="171"/>
      <c r="Q2139" s="171"/>
      <c r="R2139" s="171"/>
      <c r="S2139" s="172" t="str">
        <f t="shared" si="737"/>
        <v/>
      </c>
      <c r="T2139" s="172" t="str">
        <f t="shared" si="738"/>
        <v/>
      </c>
      <c r="U2139" s="171"/>
      <c r="V2139" s="171"/>
      <c r="W2139" s="173" t="str">
        <f t="shared" si="739"/>
        <v/>
      </c>
      <c r="X2139" s="173" t="str">
        <f t="shared" si="740"/>
        <v/>
      </c>
      <c r="Y2139" s="173" t="str">
        <f t="shared" si="741"/>
        <v/>
      </c>
      <c r="Z2139" s="171"/>
      <c r="AA2139" s="171"/>
      <c r="AB2139" s="171"/>
      <c r="AC2139" s="172" t="str">
        <f t="shared" si="742"/>
        <v/>
      </c>
      <c r="AD2139" s="172" t="str">
        <f t="shared" si="743"/>
        <v/>
      </c>
      <c r="AE2139" s="174"/>
      <c r="AF2139" s="175" t="str">
        <f t="shared" si="744"/>
        <v/>
      </c>
      <c r="AG2139" s="169"/>
      <c r="AH2139" s="171"/>
      <c r="AI2139" s="171"/>
      <c r="AJ2139" s="169"/>
      <c r="AK2139" s="176" t="str">
        <f t="shared" si="745"/>
        <v/>
      </c>
      <c r="AL2139" s="176" t="str">
        <f t="shared" si="746"/>
        <v/>
      </c>
      <c r="AM2139" s="176" t="str">
        <f t="shared" si="747"/>
        <v/>
      </c>
      <c r="AN2139" s="359" t="str">
        <f>IF(Overview!$K$17='Internal Calcs'!$P$22,IF(AK2139="","",AK2139),IF(Overview!$K$17='Internal Calcs'!$P$23,IF(AK2139="","",AK2139),IF(ISNUMBER(A2139),(IF(F2139="Short",G2139-H2139,H2139-G2139)*AZ2139-AX2139),"")))</f>
        <v/>
      </c>
      <c r="AO2139" s="401" t="str">
        <f>IF(Overview!$K$17='Internal Calcs'!$P$22,IF(AL2139="","",AL2139),IF(Overview!$K$17='Internal Calcs'!$P$23,IF(AL2139="","",AL2139),IF(ISNUMBER(A2139),IF(AL2139="",(IF(F2139="Short",G2139-H2139,H2139-G2139)*AZ2139-AX2139),(IF(F2139="Short",G2139-J2139,J2139-G2139)*AZ2139-AX2139)),"")))</f>
        <v/>
      </c>
      <c r="AP2139" s="359" t="str">
        <f>IF(Overview!$K$17='Internal Calcs'!$P$22,"",IF(Overview!$K$17='Internal Calcs'!$P$23,IF(AM2139="","",AM2139),IF(ISNUMBER(A2139),IF(AM2139="",(IF(F2139="Short",G2139-H2139,H2139-G2139)*AZ2139-AX2139),(IF(F2139="Short",G2139-L2139,L2139-G2139)*AZ2139-AX2139)),"")))</f>
        <v/>
      </c>
      <c r="AQ2139" s="176" t="str">
        <f t="shared" si="748"/>
        <v/>
      </c>
      <c r="AR2139" s="176" t="str">
        <f t="shared" si="749"/>
        <v/>
      </c>
      <c r="AS2139" s="176" t="str">
        <f t="shared" si="750"/>
        <v/>
      </c>
      <c r="AT2139" s="176" t="str">
        <f>IF(ISNUMBER(A2139),MAX($AS$2:AS2139)-AS2139,"")</f>
        <v/>
      </c>
      <c r="AU2139" s="177" t="str">
        <f t="shared" si="751"/>
        <v/>
      </c>
      <c r="AV2139" s="178" t="str">
        <f t="shared" si="752"/>
        <v/>
      </c>
      <c r="AW2139" s="178" t="str">
        <f t="shared" si="753"/>
        <v/>
      </c>
      <c r="AX2139" s="179" t="str">
        <f ca="1">IF(ISNUMBER($A2139),INDIRECT(CONCATENATE("'Instrument List'!B",(MATCH(E2139,'Instrument List'!A:A,0))-0)),"")</f>
        <v/>
      </c>
      <c r="AY2139" s="179" t="str">
        <f ca="1">IF(ISNUMBER($A2139),INDIRECT(CONCATENATE("'Instrument List'!D",(MATCH(E2139,'Instrument List'!A:A,0))-0)),"")</f>
        <v/>
      </c>
      <c r="AZ2139" s="179" t="str">
        <f ca="1">IF(ISNUMBER($A2139),INDIRECT(CONCATENATE("'Instrument List'!C",(MATCH(E2139,'Instrument List'!A:A,0))-0)),"")</f>
        <v/>
      </c>
      <c r="BA2139" s="180" t="str">
        <f ca="1">IF(ISNUMBER(A2139),INDIRECT(CONCATENATE("'Instrument List'!E",(MATCH(E2139,'Instrument List'!A:A,0))-0)),"")</f>
        <v/>
      </c>
      <c r="BB2139" s="181" t="str">
        <f t="shared" si="754"/>
        <v/>
      </c>
      <c r="BC2139" s="181" t="str">
        <f t="shared" si="755"/>
        <v/>
      </c>
      <c r="BD2139" s="181" t="str">
        <f ca="1">IF(ISNUMBER(A2139),INDIRECT(CONCATENATE("'Instrument List'!F",(MATCH(E2139,'Instrument List'!A:A,0))-0)),"")</f>
        <v/>
      </c>
    </row>
    <row r="2140" spans="1:56">
      <c r="A2140" s="223" t="str">
        <f t="shared" si="735"/>
        <v/>
      </c>
      <c r="B2140" s="224"/>
      <c r="C2140" s="225"/>
      <c r="D2140" s="182"/>
      <c r="E2140" s="182"/>
      <c r="F2140" s="182"/>
      <c r="G2140" s="203"/>
      <c r="H2140" s="218"/>
      <c r="I2140" s="213"/>
      <c r="J2140" s="207"/>
      <c r="K2140" s="213"/>
      <c r="L2140" s="207"/>
      <c r="M2140" s="213"/>
      <c r="N2140" s="207"/>
      <c r="O2140" s="183" t="str">
        <f t="shared" si="736"/>
        <v/>
      </c>
      <c r="P2140" s="184"/>
      <c r="Q2140" s="184"/>
      <c r="R2140" s="275"/>
      <c r="S2140" s="185" t="str">
        <f t="shared" si="737"/>
        <v/>
      </c>
      <c r="T2140" s="185" t="str">
        <f t="shared" si="738"/>
        <v/>
      </c>
      <c r="U2140" s="275"/>
      <c r="V2140" s="275"/>
      <c r="W2140" s="276" t="str">
        <f t="shared" si="739"/>
        <v/>
      </c>
      <c r="X2140" s="276" t="str">
        <f t="shared" si="740"/>
        <v/>
      </c>
      <c r="Y2140" s="276" t="str">
        <f t="shared" si="741"/>
        <v/>
      </c>
      <c r="Z2140" s="275"/>
      <c r="AA2140" s="184"/>
      <c r="AB2140" s="184"/>
      <c r="AC2140" s="185" t="str">
        <f t="shared" si="742"/>
        <v/>
      </c>
      <c r="AD2140" s="185" t="str">
        <f t="shared" si="743"/>
        <v/>
      </c>
      <c r="AE2140" s="186"/>
      <c r="AF2140" s="187" t="str">
        <f t="shared" si="744"/>
        <v/>
      </c>
      <c r="AG2140" s="182"/>
      <c r="AH2140" s="184"/>
      <c r="AI2140" s="184"/>
      <c r="AJ2140" s="182"/>
      <c r="AK2140" s="188" t="str">
        <f t="shared" si="745"/>
        <v/>
      </c>
      <c r="AL2140" s="188" t="str">
        <f t="shared" si="746"/>
        <v/>
      </c>
      <c r="AM2140" s="188" t="str">
        <f t="shared" si="747"/>
        <v/>
      </c>
      <c r="AN2140" s="359" t="str">
        <f>IF(Overview!$K$17='Internal Calcs'!$P$22,IF(AK2140="","",AK2140),IF(Overview!$K$17='Internal Calcs'!$P$23,IF(AK2140="","",AK2140),IF(ISNUMBER(A2140),(IF(F2140="Short",G2140-H2140,H2140-G2140)*AZ2140-AX2140),"")))</f>
        <v/>
      </c>
      <c r="AO2140" s="401" t="str">
        <f>IF(Overview!$K$17='Internal Calcs'!$P$22,IF(AL2140="","",AL2140),IF(Overview!$K$17='Internal Calcs'!$P$23,IF(AL2140="","",AL2140),IF(ISNUMBER(A2140),IF(AL2140="",(IF(F2140="Short",G2140-H2140,H2140-G2140)*AZ2140-AX2140),(IF(F2140="Short",G2140-J2140,J2140-G2140)*AZ2140-AX2140)),"")))</f>
        <v/>
      </c>
      <c r="AP2140" s="359" t="str">
        <f>IF(Overview!$K$17='Internal Calcs'!$P$22,"",IF(Overview!$K$17='Internal Calcs'!$P$23,IF(AM2140="","",AM2140),IF(ISNUMBER(A2140),IF(AM2140="",(IF(F2140="Short",G2140-H2140,H2140-G2140)*AZ2140-AX2140),(IF(F2140="Short",G2140-L2140,L2140-G2140)*AZ2140-AX2140)),"")))</f>
        <v/>
      </c>
      <c r="AQ2140" s="188" t="str">
        <f t="shared" si="748"/>
        <v/>
      </c>
      <c r="AR2140" s="188" t="str">
        <f t="shared" si="749"/>
        <v/>
      </c>
      <c r="AS2140" s="188" t="str">
        <f t="shared" si="750"/>
        <v/>
      </c>
      <c r="AT2140" s="188" t="str">
        <f>IF(ISNUMBER(A2140),MAX($AS$2:AS2140)-AS2140,"")</f>
        <v/>
      </c>
      <c r="AU2140" s="189" t="str">
        <f t="shared" si="751"/>
        <v/>
      </c>
      <c r="AV2140" s="190" t="str">
        <f t="shared" si="752"/>
        <v/>
      </c>
      <c r="AW2140" s="190" t="str">
        <f t="shared" si="753"/>
        <v/>
      </c>
      <c r="AX2140" s="191" t="str">
        <f ca="1">IF(ISNUMBER($A2140),INDIRECT(CONCATENATE("'Instrument List'!B",(MATCH(E2140,'Instrument List'!A:A,0))-0)),"")</f>
        <v/>
      </c>
      <c r="AY2140" s="191" t="str">
        <f ca="1">IF(ISNUMBER($A2140),INDIRECT(CONCATENATE("'Instrument List'!D",(MATCH(E2140,'Instrument List'!A:A,0))-0)),"")</f>
        <v/>
      </c>
      <c r="AZ2140" s="191" t="str">
        <f ca="1">IF(ISNUMBER($A2140),INDIRECT(CONCATENATE("'Instrument List'!C",(MATCH(E2140,'Instrument List'!A:A,0))-0)),"")</f>
        <v/>
      </c>
      <c r="BA2140" s="192" t="str">
        <f ca="1">IF(ISNUMBER(A2140),INDIRECT(CONCATENATE("'Instrument List'!E",(MATCH(E2140,'Instrument List'!A:A,0))-0)),"")</f>
        <v/>
      </c>
      <c r="BB2140" s="193" t="str">
        <f t="shared" si="754"/>
        <v/>
      </c>
      <c r="BC2140" s="193" t="str">
        <f t="shared" si="755"/>
        <v/>
      </c>
      <c r="BD2140" s="193" t="str">
        <f ca="1">IF(ISNUMBER(A2140),INDIRECT(CONCATENATE("'Instrument List'!F",(MATCH(E2140,'Instrument List'!A:A,0))-0)),"")</f>
        <v/>
      </c>
    </row>
    <row r="2141" spans="1:56">
      <c r="A2141" s="220" t="str">
        <f t="shared" si="735"/>
        <v/>
      </c>
      <c r="B2141" s="221"/>
      <c r="C2141" s="222"/>
      <c r="D2141" s="169"/>
      <c r="E2141" s="169"/>
      <c r="F2141" s="169"/>
      <c r="G2141" s="202"/>
      <c r="H2141" s="217"/>
      <c r="I2141" s="212"/>
      <c r="J2141" s="206"/>
      <c r="K2141" s="212"/>
      <c r="L2141" s="206"/>
      <c r="M2141" s="212"/>
      <c r="N2141" s="206"/>
      <c r="O2141" s="170" t="str">
        <f t="shared" si="736"/>
        <v/>
      </c>
      <c r="P2141" s="171"/>
      <c r="Q2141" s="171"/>
      <c r="R2141" s="171"/>
      <c r="S2141" s="172" t="str">
        <f t="shared" si="737"/>
        <v/>
      </c>
      <c r="T2141" s="172" t="str">
        <f t="shared" si="738"/>
        <v/>
      </c>
      <c r="U2141" s="171"/>
      <c r="V2141" s="171"/>
      <c r="W2141" s="173" t="str">
        <f t="shared" si="739"/>
        <v/>
      </c>
      <c r="X2141" s="173" t="str">
        <f t="shared" si="740"/>
        <v/>
      </c>
      <c r="Y2141" s="173" t="str">
        <f t="shared" si="741"/>
        <v/>
      </c>
      <c r="Z2141" s="171"/>
      <c r="AA2141" s="171"/>
      <c r="AB2141" s="171"/>
      <c r="AC2141" s="172" t="str">
        <f t="shared" si="742"/>
        <v/>
      </c>
      <c r="AD2141" s="172" t="str">
        <f t="shared" si="743"/>
        <v/>
      </c>
      <c r="AE2141" s="174"/>
      <c r="AF2141" s="175" t="str">
        <f t="shared" si="744"/>
        <v/>
      </c>
      <c r="AG2141" s="169"/>
      <c r="AH2141" s="171"/>
      <c r="AI2141" s="171"/>
      <c r="AJ2141" s="169"/>
      <c r="AK2141" s="176" t="str">
        <f t="shared" si="745"/>
        <v/>
      </c>
      <c r="AL2141" s="176" t="str">
        <f t="shared" si="746"/>
        <v/>
      </c>
      <c r="AM2141" s="176" t="str">
        <f t="shared" si="747"/>
        <v/>
      </c>
      <c r="AN2141" s="359" t="str">
        <f>IF(Overview!$K$17='Internal Calcs'!$P$22,IF(AK2141="","",AK2141),IF(Overview!$K$17='Internal Calcs'!$P$23,IF(AK2141="","",AK2141),IF(ISNUMBER(A2141),(IF(F2141="Short",G2141-H2141,H2141-G2141)*AZ2141-AX2141),"")))</f>
        <v/>
      </c>
      <c r="AO2141" s="401" t="str">
        <f>IF(Overview!$K$17='Internal Calcs'!$P$22,IF(AL2141="","",AL2141),IF(Overview!$K$17='Internal Calcs'!$P$23,IF(AL2141="","",AL2141),IF(ISNUMBER(A2141),IF(AL2141="",(IF(F2141="Short",G2141-H2141,H2141-G2141)*AZ2141-AX2141),(IF(F2141="Short",G2141-J2141,J2141-G2141)*AZ2141-AX2141)),"")))</f>
        <v/>
      </c>
      <c r="AP2141" s="359" t="str">
        <f>IF(Overview!$K$17='Internal Calcs'!$P$22,"",IF(Overview!$K$17='Internal Calcs'!$P$23,IF(AM2141="","",AM2141),IF(ISNUMBER(A2141),IF(AM2141="",(IF(F2141="Short",G2141-H2141,H2141-G2141)*AZ2141-AX2141),(IF(F2141="Short",G2141-L2141,L2141-G2141)*AZ2141-AX2141)),"")))</f>
        <v/>
      </c>
      <c r="AQ2141" s="176" t="str">
        <f t="shared" si="748"/>
        <v/>
      </c>
      <c r="AR2141" s="176" t="str">
        <f t="shared" si="749"/>
        <v/>
      </c>
      <c r="AS2141" s="176" t="str">
        <f t="shared" si="750"/>
        <v/>
      </c>
      <c r="AT2141" s="176" t="str">
        <f>IF(ISNUMBER(A2141),MAX($AS$2:AS2141)-AS2141,"")</f>
        <v/>
      </c>
      <c r="AU2141" s="177" t="str">
        <f t="shared" si="751"/>
        <v/>
      </c>
      <c r="AV2141" s="178" t="str">
        <f t="shared" si="752"/>
        <v/>
      </c>
      <c r="AW2141" s="178" t="str">
        <f t="shared" si="753"/>
        <v/>
      </c>
      <c r="AX2141" s="179" t="str">
        <f ca="1">IF(ISNUMBER($A2141),INDIRECT(CONCATENATE("'Instrument List'!B",(MATCH(E2141,'Instrument List'!A:A,0))-0)),"")</f>
        <v/>
      </c>
      <c r="AY2141" s="179" t="str">
        <f ca="1">IF(ISNUMBER($A2141),INDIRECT(CONCATENATE("'Instrument List'!D",(MATCH(E2141,'Instrument List'!A:A,0))-0)),"")</f>
        <v/>
      </c>
      <c r="AZ2141" s="179" t="str">
        <f ca="1">IF(ISNUMBER($A2141),INDIRECT(CONCATENATE("'Instrument List'!C",(MATCH(E2141,'Instrument List'!A:A,0))-0)),"")</f>
        <v/>
      </c>
      <c r="BA2141" s="180" t="str">
        <f ca="1">IF(ISNUMBER(A2141),INDIRECT(CONCATENATE("'Instrument List'!E",(MATCH(E2141,'Instrument List'!A:A,0))-0)),"")</f>
        <v/>
      </c>
      <c r="BB2141" s="181" t="str">
        <f t="shared" si="754"/>
        <v/>
      </c>
      <c r="BC2141" s="181" t="str">
        <f t="shared" si="755"/>
        <v/>
      </c>
      <c r="BD2141" s="181" t="str">
        <f ca="1">IF(ISNUMBER(A2141),INDIRECT(CONCATENATE("'Instrument List'!F",(MATCH(E2141,'Instrument List'!A:A,0))-0)),"")</f>
        <v/>
      </c>
    </row>
    <row r="2142" spans="1:56">
      <c r="A2142" s="223" t="str">
        <f t="shared" si="735"/>
        <v/>
      </c>
      <c r="B2142" s="224"/>
      <c r="C2142" s="225"/>
      <c r="D2142" s="182"/>
      <c r="E2142" s="182"/>
      <c r="F2142" s="182"/>
      <c r="G2142" s="203"/>
      <c r="H2142" s="218"/>
      <c r="I2142" s="213"/>
      <c r="J2142" s="207"/>
      <c r="K2142" s="213"/>
      <c r="L2142" s="207"/>
      <c r="M2142" s="213"/>
      <c r="N2142" s="207"/>
      <c r="O2142" s="183" t="str">
        <f t="shared" si="736"/>
        <v/>
      </c>
      <c r="P2142" s="184"/>
      <c r="Q2142" s="184"/>
      <c r="R2142" s="275"/>
      <c r="S2142" s="185" t="str">
        <f t="shared" si="737"/>
        <v/>
      </c>
      <c r="T2142" s="185" t="str">
        <f t="shared" si="738"/>
        <v/>
      </c>
      <c r="U2142" s="275"/>
      <c r="V2142" s="275"/>
      <c r="W2142" s="276" t="str">
        <f t="shared" si="739"/>
        <v/>
      </c>
      <c r="X2142" s="276" t="str">
        <f t="shared" si="740"/>
        <v/>
      </c>
      <c r="Y2142" s="276" t="str">
        <f t="shared" si="741"/>
        <v/>
      </c>
      <c r="Z2142" s="275"/>
      <c r="AA2142" s="184"/>
      <c r="AB2142" s="184"/>
      <c r="AC2142" s="185" t="str">
        <f t="shared" si="742"/>
        <v/>
      </c>
      <c r="AD2142" s="185" t="str">
        <f t="shared" si="743"/>
        <v/>
      </c>
      <c r="AE2142" s="186"/>
      <c r="AF2142" s="187" t="str">
        <f t="shared" si="744"/>
        <v/>
      </c>
      <c r="AG2142" s="182"/>
      <c r="AH2142" s="184"/>
      <c r="AI2142" s="184"/>
      <c r="AJ2142" s="182"/>
      <c r="AK2142" s="188" t="str">
        <f t="shared" si="745"/>
        <v/>
      </c>
      <c r="AL2142" s="188" t="str">
        <f t="shared" si="746"/>
        <v/>
      </c>
      <c r="AM2142" s="188" t="str">
        <f t="shared" si="747"/>
        <v/>
      </c>
      <c r="AN2142" s="359" t="str">
        <f>IF(Overview!$K$17='Internal Calcs'!$P$22,IF(AK2142="","",AK2142),IF(Overview!$K$17='Internal Calcs'!$P$23,IF(AK2142="","",AK2142),IF(ISNUMBER(A2142),(IF(F2142="Short",G2142-H2142,H2142-G2142)*AZ2142-AX2142),"")))</f>
        <v/>
      </c>
      <c r="AO2142" s="401" t="str">
        <f>IF(Overview!$K$17='Internal Calcs'!$P$22,IF(AL2142="","",AL2142),IF(Overview!$K$17='Internal Calcs'!$P$23,IF(AL2142="","",AL2142),IF(ISNUMBER(A2142),IF(AL2142="",(IF(F2142="Short",G2142-H2142,H2142-G2142)*AZ2142-AX2142),(IF(F2142="Short",G2142-J2142,J2142-G2142)*AZ2142-AX2142)),"")))</f>
        <v/>
      </c>
      <c r="AP2142" s="359" t="str">
        <f>IF(Overview!$K$17='Internal Calcs'!$P$22,"",IF(Overview!$K$17='Internal Calcs'!$P$23,IF(AM2142="","",AM2142),IF(ISNUMBER(A2142),IF(AM2142="",(IF(F2142="Short",G2142-H2142,H2142-G2142)*AZ2142-AX2142),(IF(F2142="Short",G2142-L2142,L2142-G2142)*AZ2142-AX2142)),"")))</f>
        <v/>
      </c>
      <c r="AQ2142" s="188" t="str">
        <f t="shared" si="748"/>
        <v/>
      </c>
      <c r="AR2142" s="188" t="str">
        <f t="shared" si="749"/>
        <v/>
      </c>
      <c r="AS2142" s="188" t="str">
        <f t="shared" si="750"/>
        <v/>
      </c>
      <c r="AT2142" s="188" t="str">
        <f>IF(ISNUMBER(A2142),MAX($AS$2:AS2142)-AS2142,"")</f>
        <v/>
      </c>
      <c r="AU2142" s="189" t="str">
        <f t="shared" si="751"/>
        <v/>
      </c>
      <c r="AV2142" s="190" t="str">
        <f t="shared" si="752"/>
        <v/>
      </c>
      <c r="AW2142" s="190" t="str">
        <f t="shared" si="753"/>
        <v/>
      </c>
      <c r="AX2142" s="191" t="str">
        <f ca="1">IF(ISNUMBER($A2142),INDIRECT(CONCATENATE("'Instrument List'!B",(MATCH(E2142,'Instrument List'!A:A,0))-0)),"")</f>
        <v/>
      </c>
      <c r="AY2142" s="191" t="str">
        <f ca="1">IF(ISNUMBER($A2142),INDIRECT(CONCATENATE("'Instrument List'!D",(MATCH(E2142,'Instrument List'!A:A,0))-0)),"")</f>
        <v/>
      </c>
      <c r="AZ2142" s="191" t="str">
        <f ca="1">IF(ISNUMBER($A2142),INDIRECT(CONCATENATE("'Instrument List'!C",(MATCH(E2142,'Instrument List'!A:A,0))-0)),"")</f>
        <v/>
      </c>
      <c r="BA2142" s="192" t="str">
        <f ca="1">IF(ISNUMBER(A2142),INDIRECT(CONCATENATE("'Instrument List'!E",(MATCH(E2142,'Instrument List'!A:A,0))-0)),"")</f>
        <v/>
      </c>
      <c r="BB2142" s="193" t="str">
        <f t="shared" si="754"/>
        <v/>
      </c>
      <c r="BC2142" s="193" t="str">
        <f t="shared" si="755"/>
        <v/>
      </c>
      <c r="BD2142" s="193" t="str">
        <f ca="1">IF(ISNUMBER(A2142),INDIRECT(CONCATENATE("'Instrument List'!F",(MATCH(E2142,'Instrument List'!A:A,0))-0)),"")</f>
        <v/>
      </c>
    </row>
    <row r="2143" spans="1:56">
      <c r="A2143" s="220" t="str">
        <f t="shared" si="735"/>
        <v/>
      </c>
      <c r="B2143" s="221"/>
      <c r="C2143" s="222"/>
      <c r="D2143" s="169"/>
      <c r="E2143" s="169"/>
      <c r="F2143" s="169"/>
      <c r="G2143" s="202"/>
      <c r="H2143" s="217"/>
      <c r="I2143" s="212"/>
      <c r="J2143" s="206"/>
      <c r="K2143" s="212"/>
      <c r="L2143" s="206"/>
      <c r="M2143" s="212"/>
      <c r="N2143" s="206"/>
      <c r="O2143" s="170" t="str">
        <f t="shared" si="736"/>
        <v/>
      </c>
      <c r="P2143" s="171"/>
      <c r="Q2143" s="171"/>
      <c r="R2143" s="171"/>
      <c r="S2143" s="172" t="str">
        <f t="shared" si="737"/>
        <v/>
      </c>
      <c r="T2143" s="172" t="str">
        <f t="shared" si="738"/>
        <v/>
      </c>
      <c r="U2143" s="171"/>
      <c r="V2143" s="171"/>
      <c r="W2143" s="173" t="str">
        <f t="shared" si="739"/>
        <v/>
      </c>
      <c r="X2143" s="173" t="str">
        <f t="shared" si="740"/>
        <v/>
      </c>
      <c r="Y2143" s="173" t="str">
        <f t="shared" si="741"/>
        <v/>
      </c>
      <c r="Z2143" s="171"/>
      <c r="AA2143" s="171"/>
      <c r="AB2143" s="171"/>
      <c r="AC2143" s="172" t="str">
        <f t="shared" si="742"/>
        <v/>
      </c>
      <c r="AD2143" s="172" t="str">
        <f t="shared" si="743"/>
        <v/>
      </c>
      <c r="AE2143" s="174"/>
      <c r="AF2143" s="175" t="str">
        <f t="shared" si="744"/>
        <v/>
      </c>
      <c r="AG2143" s="169"/>
      <c r="AH2143" s="171"/>
      <c r="AI2143" s="171"/>
      <c r="AJ2143" s="169"/>
      <c r="AK2143" s="176" t="str">
        <f t="shared" si="745"/>
        <v/>
      </c>
      <c r="AL2143" s="176" t="str">
        <f t="shared" si="746"/>
        <v/>
      </c>
      <c r="AM2143" s="176" t="str">
        <f t="shared" si="747"/>
        <v/>
      </c>
      <c r="AN2143" s="359" t="str">
        <f>IF(Overview!$K$17='Internal Calcs'!$P$22,IF(AK2143="","",AK2143),IF(Overview!$K$17='Internal Calcs'!$P$23,IF(AK2143="","",AK2143),IF(ISNUMBER(A2143),(IF(F2143="Short",G2143-H2143,H2143-G2143)*AZ2143-AX2143),"")))</f>
        <v/>
      </c>
      <c r="AO2143" s="401" t="str">
        <f>IF(Overview!$K$17='Internal Calcs'!$P$22,IF(AL2143="","",AL2143),IF(Overview!$K$17='Internal Calcs'!$P$23,IF(AL2143="","",AL2143),IF(ISNUMBER(A2143),IF(AL2143="",(IF(F2143="Short",G2143-H2143,H2143-G2143)*AZ2143-AX2143),(IF(F2143="Short",G2143-J2143,J2143-G2143)*AZ2143-AX2143)),"")))</f>
        <v/>
      </c>
      <c r="AP2143" s="359" t="str">
        <f>IF(Overview!$K$17='Internal Calcs'!$P$22,"",IF(Overview!$K$17='Internal Calcs'!$P$23,IF(AM2143="","",AM2143),IF(ISNUMBER(A2143),IF(AM2143="",(IF(F2143="Short",G2143-H2143,H2143-G2143)*AZ2143-AX2143),(IF(F2143="Short",G2143-L2143,L2143-G2143)*AZ2143-AX2143)),"")))</f>
        <v/>
      </c>
      <c r="AQ2143" s="176" t="str">
        <f t="shared" si="748"/>
        <v/>
      </c>
      <c r="AR2143" s="176" t="str">
        <f t="shared" si="749"/>
        <v/>
      </c>
      <c r="AS2143" s="176" t="str">
        <f t="shared" si="750"/>
        <v/>
      </c>
      <c r="AT2143" s="176" t="str">
        <f>IF(ISNUMBER(A2143),MAX($AS$2:AS2143)-AS2143,"")</f>
        <v/>
      </c>
      <c r="AU2143" s="177" t="str">
        <f t="shared" si="751"/>
        <v/>
      </c>
      <c r="AV2143" s="178" t="str">
        <f t="shared" si="752"/>
        <v/>
      </c>
      <c r="AW2143" s="178" t="str">
        <f t="shared" si="753"/>
        <v/>
      </c>
      <c r="AX2143" s="179" t="str">
        <f ca="1">IF(ISNUMBER($A2143),INDIRECT(CONCATENATE("'Instrument List'!B",(MATCH(E2143,'Instrument List'!A:A,0))-0)),"")</f>
        <v/>
      </c>
      <c r="AY2143" s="179" t="str">
        <f ca="1">IF(ISNUMBER($A2143),INDIRECT(CONCATENATE("'Instrument List'!D",(MATCH(E2143,'Instrument List'!A:A,0))-0)),"")</f>
        <v/>
      </c>
      <c r="AZ2143" s="179" t="str">
        <f ca="1">IF(ISNUMBER($A2143),INDIRECT(CONCATENATE("'Instrument List'!C",(MATCH(E2143,'Instrument List'!A:A,0))-0)),"")</f>
        <v/>
      </c>
      <c r="BA2143" s="180" t="str">
        <f ca="1">IF(ISNUMBER(A2143),INDIRECT(CONCATENATE("'Instrument List'!E",(MATCH(E2143,'Instrument List'!A:A,0))-0)),"")</f>
        <v/>
      </c>
      <c r="BB2143" s="181" t="str">
        <f t="shared" si="754"/>
        <v/>
      </c>
      <c r="BC2143" s="181" t="str">
        <f t="shared" si="755"/>
        <v/>
      </c>
      <c r="BD2143" s="181" t="str">
        <f ca="1">IF(ISNUMBER(A2143),INDIRECT(CONCATENATE("'Instrument List'!F",(MATCH(E2143,'Instrument List'!A:A,0))-0)),"")</f>
        <v/>
      </c>
    </row>
    <row r="2144" spans="1:56">
      <c r="A2144" s="223" t="str">
        <f t="shared" si="735"/>
        <v/>
      </c>
      <c r="B2144" s="224"/>
      <c r="C2144" s="225"/>
      <c r="D2144" s="182"/>
      <c r="E2144" s="182"/>
      <c r="F2144" s="182"/>
      <c r="G2144" s="203"/>
      <c r="H2144" s="218"/>
      <c r="I2144" s="213"/>
      <c r="J2144" s="207"/>
      <c r="K2144" s="213"/>
      <c r="L2144" s="207"/>
      <c r="M2144" s="213"/>
      <c r="N2144" s="207"/>
      <c r="O2144" s="183" t="str">
        <f t="shared" si="736"/>
        <v/>
      </c>
      <c r="P2144" s="184"/>
      <c r="Q2144" s="184"/>
      <c r="R2144" s="275"/>
      <c r="S2144" s="185" t="str">
        <f t="shared" si="737"/>
        <v/>
      </c>
      <c r="T2144" s="185" t="str">
        <f t="shared" si="738"/>
        <v/>
      </c>
      <c r="U2144" s="275"/>
      <c r="V2144" s="275"/>
      <c r="W2144" s="276" t="str">
        <f t="shared" si="739"/>
        <v/>
      </c>
      <c r="X2144" s="276" t="str">
        <f t="shared" si="740"/>
        <v/>
      </c>
      <c r="Y2144" s="276" t="str">
        <f t="shared" si="741"/>
        <v/>
      </c>
      <c r="Z2144" s="275"/>
      <c r="AA2144" s="184"/>
      <c r="AB2144" s="184"/>
      <c r="AC2144" s="185" t="str">
        <f t="shared" si="742"/>
        <v/>
      </c>
      <c r="AD2144" s="185" t="str">
        <f t="shared" si="743"/>
        <v/>
      </c>
      <c r="AE2144" s="186"/>
      <c r="AF2144" s="187" t="str">
        <f t="shared" si="744"/>
        <v/>
      </c>
      <c r="AG2144" s="182"/>
      <c r="AH2144" s="184"/>
      <c r="AI2144" s="184"/>
      <c r="AJ2144" s="182"/>
      <c r="AK2144" s="188" t="str">
        <f t="shared" si="745"/>
        <v/>
      </c>
      <c r="AL2144" s="188" t="str">
        <f t="shared" si="746"/>
        <v/>
      </c>
      <c r="AM2144" s="188" t="str">
        <f t="shared" si="747"/>
        <v/>
      </c>
      <c r="AN2144" s="359" t="str">
        <f>IF(Overview!$K$17='Internal Calcs'!$P$22,IF(AK2144="","",AK2144),IF(Overview!$K$17='Internal Calcs'!$P$23,IF(AK2144="","",AK2144),IF(ISNUMBER(A2144),(IF(F2144="Short",G2144-H2144,H2144-G2144)*AZ2144-AX2144),"")))</f>
        <v/>
      </c>
      <c r="AO2144" s="401" t="str">
        <f>IF(Overview!$K$17='Internal Calcs'!$P$22,IF(AL2144="","",AL2144),IF(Overview!$K$17='Internal Calcs'!$P$23,IF(AL2144="","",AL2144),IF(ISNUMBER(A2144),IF(AL2144="",(IF(F2144="Short",G2144-H2144,H2144-G2144)*AZ2144-AX2144),(IF(F2144="Short",G2144-J2144,J2144-G2144)*AZ2144-AX2144)),"")))</f>
        <v/>
      </c>
      <c r="AP2144" s="359" t="str">
        <f>IF(Overview!$K$17='Internal Calcs'!$P$22,"",IF(Overview!$K$17='Internal Calcs'!$P$23,IF(AM2144="","",AM2144),IF(ISNUMBER(A2144),IF(AM2144="",(IF(F2144="Short",G2144-H2144,H2144-G2144)*AZ2144-AX2144),(IF(F2144="Short",G2144-L2144,L2144-G2144)*AZ2144-AX2144)),"")))</f>
        <v/>
      </c>
      <c r="AQ2144" s="188" t="str">
        <f t="shared" si="748"/>
        <v/>
      </c>
      <c r="AR2144" s="188" t="str">
        <f t="shared" si="749"/>
        <v/>
      </c>
      <c r="AS2144" s="188" t="str">
        <f t="shared" si="750"/>
        <v/>
      </c>
      <c r="AT2144" s="188" t="str">
        <f>IF(ISNUMBER(A2144),MAX($AS$2:AS2144)-AS2144,"")</f>
        <v/>
      </c>
      <c r="AU2144" s="189" t="str">
        <f t="shared" si="751"/>
        <v/>
      </c>
      <c r="AV2144" s="190" t="str">
        <f t="shared" si="752"/>
        <v/>
      </c>
      <c r="AW2144" s="190" t="str">
        <f t="shared" si="753"/>
        <v/>
      </c>
      <c r="AX2144" s="191" t="str">
        <f ca="1">IF(ISNUMBER($A2144),INDIRECT(CONCATENATE("'Instrument List'!B",(MATCH(E2144,'Instrument List'!A:A,0))-0)),"")</f>
        <v/>
      </c>
      <c r="AY2144" s="191" t="str">
        <f ca="1">IF(ISNUMBER($A2144),INDIRECT(CONCATENATE("'Instrument List'!D",(MATCH(E2144,'Instrument List'!A:A,0))-0)),"")</f>
        <v/>
      </c>
      <c r="AZ2144" s="191" t="str">
        <f ca="1">IF(ISNUMBER($A2144),INDIRECT(CONCATENATE("'Instrument List'!C",(MATCH(E2144,'Instrument List'!A:A,0))-0)),"")</f>
        <v/>
      </c>
      <c r="BA2144" s="192" t="str">
        <f ca="1">IF(ISNUMBER(A2144),INDIRECT(CONCATENATE("'Instrument List'!E",(MATCH(E2144,'Instrument List'!A:A,0))-0)),"")</f>
        <v/>
      </c>
      <c r="BB2144" s="193" t="str">
        <f t="shared" si="754"/>
        <v/>
      </c>
      <c r="BC2144" s="193" t="str">
        <f t="shared" si="755"/>
        <v/>
      </c>
      <c r="BD2144" s="193" t="str">
        <f ca="1">IF(ISNUMBER(A2144),INDIRECT(CONCATENATE("'Instrument List'!F",(MATCH(E2144,'Instrument List'!A:A,0))-0)),"")</f>
        <v/>
      </c>
    </row>
    <row r="2145" spans="1:56">
      <c r="A2145" s="220" t="str">
        <f t="shared" si="735"/>
        <v/>
      </c>
      <c r="B2145" s="221"/>
      <c r="C2145" s="222"/>
      <c r="D2145" s="169"/>
      <c r="E2145" s="169"/>
      <c r="F2145" s="169"/>
      <c r="G2145" s="202"/>
      <c r="H2145" s="217"/>
      <c r="I2145" s="212"/>
      <c r="J2145" s="206"/>
      <c r="K2145" s="212"/>
      <c r="L2145" s="206"/>
      <c r="M2145" s="212"/>
      <c r="N2145" s="206"/>
      <c r="O2145" s="170" t="str">
        <f t="shared" si="736"/>
        <v/>
      </c>
      <c r="P2145" s="171"/>
      <c r="Q2145" s="171"/>
      <c r="R2145" s="171"/>
      <c r="S2145" s="172" t="str">
        <f t="shared" si="737"/>
        <v/>
      </c>
      <c r="T2145" s="172" t="str">
        <f t="shared" si="738"/>
        <v/>
      </c>
      <c r="U2145" s="171"/>
      <c r="V2145" s="171"/>
      <c r="W2145" s="173" t="str">
        <f t="shared" si="739"/>
        <v/>
      </c>
      <c r="X2145" s="173" t="str">
        <f t="shared" si="740"/>
        <v/>
      </c>
      <c r="Y2145" s="173" t="str">
        <f t="shared" si="741"/>
        <v/>
      </c>
      <c r="Z2145" s="171"/>
      <c r="AA2145" s="171"/>
      <c r="AB2145" s="171"/>
      <c r="AC2145" s="172" t="str">
        <f t="shared" si="742"/>
        <v/>
      </c>
      <c r="AD2145" s="172" t="str">
        <f t="shared" si="743"/>
        <v/>
      </c>
      <c r="AE2145" s="174"/>
      <c r="AF2145" s="175" t="str">
        <f t="shared" si="744"/>
        <v/>
      </c>
      <c r="AG2145" s="169"/>
      <c r="AH2145" s="171"/>
      <c r="AI2145" s="171"/>
      <c r="AJ2145" s="169"/>
      <c r="AK2145" s="176" t="str">
        <f t="shared" si="745"/>
        <v/>
      </c>
      <c r="AL2145" s="176" t="str">
        <f t="shared" si="746"/>
        <v/>
      </c>
      <c r="AM2145" s="176" t="str">
        <f t="shared" si="747"/>
        <v/>
      </c>
      <c r="AN2145" s="359" t="str">
        <f>IF(Overview!$K$17='Internal Calcs'!$P$22,IF(AK2145="","",AK2145),IF(Overview!$K$17='Internal Calcs'!$P$23,IF(AK2145="","",AK2145),IF(ISNUMBER(A2145),(IF(F2145="Short",G2145-H2145,H2145-G2145)*AZ2145-AX2145),"")))</f>
        <v/>
      </c>
      <c r="AO2145" s="401" t="str">
        <f>IF(Overview!$K$17='Internal Calcs'!$P$22,IF(AL2145="","",AL2145),IF(Overview!$K$17='Internal Calcs'!$P$23,IF(AL2145="","",AL2145),IF(ISNUMBER(A2145),IF(AL2145="",(IF(F2145="Short",G2145-H2145,H2145-G2145)*AZ2145-AX2145),(IF(F2145="Short",G2145-J2145,J2145-G2145)*AZ2145-AX2145)),"")))</f>
        <v/>
      </c>
      <c r="AP2145" s="359" t="str">
        <f>IF(Overview!$K$17='Internal Calcs'!$P$22,"",IF(Overview!$K$17='Internal Calcs'!$P$23,IF(AM2145="","",AM2145),IF(ISNUMBER(A2145),IF(AM2145="",(IF(F2145="Short",G2145-H2145,H2145-G2145)*AZ2145-AX2145),(IF(F2145="Short",G2145-L2145,L2145-G2145)*AZ2145-AX2145)),"")))</f>
        <v/>
      </c>
      <c r="AQ2145" s="176" t="str">
        <f t="shared" si="748"/>
        <v/>
      </c>
      <c r="AR2145" s="176" t="str">
        <f t="shared" si="749"/>
        <v/>
      </c>
      <c r="AS2145" s="176" t="str">
        <f t="shared" si="750"/>
        <v/>
      </c>
      <c r="AT2145" s="176" t="str">
        <f>IF(ISNUMBER(A2145),MAX($AS$2:AS2145)-AS2145,"")</f>
        <v/>
      </c>
      <c r="AU2145" s="177" t="str">
        <f t="shared" si="751"/>
        <v/>
      </c>
      <c r="AV2145" s="178" t="str">
        <f t="shared" si="752"/>
        <v/>
      </c>
      <c r="AW2145" s="178" t="str">
        <f t="shared" si="753"/>
        <v/>
      </c>
      <c r="AX2145" s="179" t="str">
        <f ca="1">IF(ISNUMBER($A2145),INDIRECT(CONCATENATE("'Instrument List'!B",(MATCH(E2145,'Instrument List'!A:A,0))-0)),"")</f>
        <v/>
      </c>
      <c r="AY2145" s="179" t="str">
        <f ca="1">IF(ISNUMBER($A2145),INDIRECT(CONCATENATE("'Instrument List'!D",(MATCH(E2145,'Instrument List'!A:A,0))-0)),"")</f>
        <v/>
      </c>
      <c r="AZ2145" s="179" t="str">
        <f ca="1">IF(ISNUMBER($A2145),INDIRECT(CONCATENATE("'Instrument List'!C",(MATCH(E2145,'Instrument List'!A:A,0))-0)),"")</f>
        <v/>
      </c>
      <c r="BA2145" s="180" t="str">
        <f ca="1">IF(ISNUMBER(A2145),INDIRECT(CONCATENATE("'Instrument List'!E",(MATCH(E2145,'Instrument List'!A:A,0))-0)),"")</f>
        <v/>
      </c>
      <c r="BB2145" s="181" t="str">
        <f t="shared" si="754"/>
        <v/>
      </c>
      <c r="BC2145" s="181" t="str">
        <f t="shared" si="755"/>
        <v/>
      </c>
      <c r="BD2145" s="181" t="str">
        <f ca="1">IF(ISNUMBER(A2145),INDIRECT(CONCATENATE("'Instrument List'!F",(MATCH(E2145,'Instrument List'!A:A,0))-0)),"")</f>
        <v/>
      </c>
    </row>
    <row r="2146" spans="1:56">
      <c r="A2146" s="223" t="str">
        <f t="shared" si="735"/>
        <v/>
      </c>
      <c r="B2146" s="224"/>
      <c r="C2146" s="225"/>
      <c r="D2146" s="182"/>
      <c r="E2146" s="182"/>
      <c r="F2146" s="182"/>
      <c r="G2146" s="203"/>
      <c r="H2146" s="218"/>
      <c r="I2146" s="213"/>
      <c r="J2146" s="207"/>
      <c r="K2146" s="213"/>
      <c r="L2146" s="207"/>
      <c r="M2146" s="213"/>
      <c r="N2146" s="207"/>
      <c r="O2146" s="183" t="str">
        <f t="shared" si="736"/>
        <v/>
      </c>
      <c r="P2146" s="184"/>
      <c r="Q2146" s="184"/>
      <c r="R2146" s="275"/>
      <c r="S2146" s="185" t="str">
        <f t="shared" si="737"/>
        <v/>
      </c>
      <c r="T2146" s="185" t="str">
        <f t="shared" si="738"/>
        <v/>
      </c>
      <c r="U2146" s="275"/>
      <c r="V2146" s="275"/>
      <c r="W2146" s="276" t="str">
        <f t="shared" si="739"/>
        <v/>
      </c>
      <c r="X2146" s="276" t="str">
        <f t="shared" si="740"/>
        <v/>
      </c>
      <c r="Y2146" s="276" t="str">
        <f t="shared" si="741"/>
        <v/>
      </c>
      <c r="Z2146" s="275"/>
      <c r="AA2146" s="184"/>
      <c r="AB2146" s="184"/>
      <c r="AC2146" s="185" t="str">
        <f t="shared" si="742"/>
        <v/>
      </c>
      <c r="AD2146" s="185" t="str">
        <f t="shared" si="743"/>
        <v/>
      </c>
      <c r="AE2146" s="186"/>
      <c r="AF2146" s="187" t="str">
        <f t="shared" si="744"/>
        <v/>
      </c>
      <c r="AG2146" s="182"/>
      <c r="AH2146" s="184"/>
      <c r="AI2146" s="184"/>
      <c r="AJ2146" s="182"/>
      <c r="AK2146" s="188" t="str">
        <f t="shared" si="745"/>
        <v/>
      </c>
      <c r="AL2146" s="188" t="str">
        <f t="shared" si="746"/>
        <v/>
      </c>
      <c r="AM2146" s="188" t="str">
        <f t="shared" si="747"/>
        <v/>
      </c>
      <c r="AN2146" s="359" t="str">
        <f>IF(Overview!$K$17='Internal Calcs'!$P$22,IF(AK2146="","",AK2146),IF(Overview!$K$17='Internal Calcs'!$P$23,IF(AK2146="","",AK2146),IF(ISNUMBER(A2146),(IF(F2146="Short",G2146-H2146,H2146-G2146)*AZ2146-AX2146),"")))</f>
        <v/>
      </c>
      <c r="AO2146" s="401" t="str">
        <f>IF(Overview!$K$17='Internal Calcs'!$P$22,IF(AL2146="","",AL2146),IF(Overview!$K$17='Internal Calcs'!$P$23,IF(AL2146="","",AL2146),IF(ISNUMBER(A2146),IF(AL2146="",(IF(F2146="Short",G2146-H2146,H2146-G2146)*AZ2146-AX2146),(IF(F2146="Short",G2146-J2146,J2146-G2146)*AZ2146-AX2146)),"")))</f>
        <v/>
      </c>
      <c r="AP2146" s="359" t="str">
        <f>IF(Overview!$K$17='Internal Calcs'!$P$22,"",IF(Overview!$K$17='Internal Calcs'!$P$23,IF(AM2146="","",AM2146),IF(ISNUMBER(A2146),IF(AM2146="",(IF(F2146="Short",G2146-H2146,H2146-G2146)*AZ2146-AX2146),(IF(F2146="Short",G2146-L2146,L2146-G2146)*AZ2146-AX2146)),"")))</f>
        <v/>
      </c>
      <c r="AQ2146" s="188" t="str">
        <f t="shared" si="748"/>
        <v/>
      </c>
      <c r="AR2146" s="188" t="str">
        <f t="shared" si="749"/>
        <v/>
      </c>
      <c r="AS2146" s="188" t="str">
        <f t="shared" si="750"/>
        <v/>
      </c>
      <c r="AT2146" s="188" t="str">
        <f>IF(ISNUMBER(A2146),MAX($AS$2:AS2146)-AS2146,"")</f>
        <v/>
      </c>
      <c r="AU2146" s="189" t="str">
        <f t="shared" si="751"/>
        <v/>
      </c>
      <c r="AV2146" s="190" t="str">
        <f t="shared" si="752"/>
        <v/>
      </c>
      <c r="AW2146" s="190" t="str">
        <f t="shared" si="753"/>
        <v/>
      </c>
      <c r="AX2146" s="191" t="str">
        <f ca="1">IF(ISNUMBER($A2146),INDIRECT(CONCATENATE("'Instrument List'!B",(MATCH(E2146,'Instrument List'!A:A,0))-0)),"")</f>
        <v/>
      </c>
      <c r="AY2146" s="191" t="str">
        <f ca="1">IF(ISNUMBER($A2146),INDIRECT(CONCATENATE("'Instrument List'!D",(MATCH(E2146,'Instrument List'!A:A,0))-0)),"")</f>
        <v/>
      </c>
      <c r="AZ2146" s="191" t="str">
        <f ca="1">IF(ISNUMBER($A2146),INDIRECT(CONCATENATE("'Instrument List'!C",(MATCH(E2146,'Instrument List'!A:A,0))-0)),"")</f>
        <v/>
      </c>
      <c r="BA2146" s="192" t="str">
        <f ca="1">IF(ISNUMBER(A2146),INDIRECT(CONCATENATE("'Instrument List'!E",(MATCH(E2146,'Instrument List'!A:A,0))-0)),"")</f>
        <v/>
      </c>
      <c r="BB2146" s="193" t="str">
        <f t="shared" si="754"/>
        <v/>
      </c>
      <c r="BC2146" s="193" t="str">
        <f t="shared" si="755"/>
        <v/>
      </c>
      <c r="BD2146" s="193" t="str">
        <f ca="1">IF(ISNUMBER(A2146),INDIRECT(CONCATENATE("'Instrument List'!F",(MATCH(E2146,'Instrument List'!A:A,0))-0)),"")</f>
        <v/>
      </c>
    </row>
    <row r="2147" spans="1:56">
      <c r="A2147" s="220" t="str">
        <f t="shared" si="735"/>
        <v/>
      </c>
      <c r="B2147" s="221"/>
      <c r="C2147" s="222"/>
      <c r="D2147" s="169"/>
      <c r="E2147" s="169"/>
      <c r="F2147" s="169"/>
      <c r="G2147" s="202"/>
      <c r="H2147" s="217"/>
      <c r="I2147" s="212"/>
      <c r="J2147" s="206"/>
      <c r="K2147" s="212"/>
      <c r="L2147" s="206"/>
      <c r="M2147" s="212"/>
      <c r="N2147" s="206"/>
      <c r="O2147" s="170" t="str">
        <f t="shared" si="736"/>
        <v/>
      </c>
      <c r="P2147" s="171"/>
      <c r="Q2147" s="171"/>
      <c r="R2147" s="171"/>
      <c r="S2147" s="172" t="str">
        <f t="shared" si="737"/>
        <v/>
      </c>
      <c r="T2147" s="172" t="str">
        <f t="shared" si="738"/>
        <v/>
      </c>
      <c r="U2147" s="171"/>
      <c r="V2147" s="171"/>
      <c r="W2147" s="173" t="str">
        <f t="shared" si="739"/>
        <v/>
      </c>
      <c r="X2147" s="173" t="str">
        <f t="shared" si="740"/>
        <v/>
      </c>
      <c r="Y2147" s="173" t="str">
        <f t="shared" si="741"/>
        <v/>
      </c>
      <c r="Z2147" s="171"/>
      <c r="AA2147" s="171"/>
      <c r="AB2147" s="171"/>
      <c r="AC2147" s="172" t="str">
        <f t="shared" si="742"/>
        <v/>
      </c>
      <c r="AD2147" s="172" t="str">
        <f t="shared" si="743"/>
        <v/>
      </c>
      <c r="AE2147" s="174"/>
      <c r="AF2147" s="175" t="str">
        <f t="shared" si="744"/>
        <v/>
      </c>
      <c r="AG2147" s="169"/>
      <c r="AH2147" s="171"/>
      <c r="AI2147" s="171"/>
      <c r="AJ2147" s="169"/>
      <c r="AK2147" s="176" t="str">
        <f t="shared" si="745"/>
        <v/>
      </c>
      <c r="AL2147" s="176" t="str">
        <f t="shared" si="746"/>
        <v/>
      </c>
      <c r="AM2147" s="176" t="str">
        <f t="shared" si="747"/>
        <v/>
      </c>
      <c r="AN2147" s="359" t="str">
        <f>IF(Overview!$K$17='Internal Calcs'!$P$22,IF(AK2147="","",AK2147),IF(Overview!$K$17='Internal Calcs'!$P$23,IF(AK2147="","",AK2147),IF(ISNUMBER(A2147),(IF(F2147="Short",G2147-H2147,H2147-G2147)*AZ2147-AX2147),"")))</f>
        <v/>
      </c>
      <c r="AO2147" s="401" t="str">
        <f>IF(Overview!$K$17='Internal Calcs'!$P$22,IF(AL2147="","",AL2147),IF(Overview!$K$17='Internal Calcs'!$P$23,IF(AL2147="","",AL2147),IF(ISNUMBER(A2147),IF(AL2147="",(IF(F2147="Short",G2147-H2147,H2147-G2147)*AZ2147-AX2147),(IF(F2147="Short",G2147-J2147,J2147-G2147)*AZ2147-AX2147)),"")))</f>
        <v/>
      </c>
      <c r="AP2147" s="359" t="str">
        <f>IF(Overview!$K$17='Internal Calcs'!$P$22,"",IF(Overview!$K$17='Internal Calcs'!$P$23,IF(AM2147="","",AM2147),IF(ISNUMBER(A2147),IF(AM2147="",(IF(F2147="Short",G2147-H2147,H2147-G2147)*AZ2147-AX2147),(IF(F2147="Short",G2147-L2147,L2147-G2147)*AZ2147-AX2147)),"")))</f>
        <v/>
      </c>
      <c r="AQ2147" s="176" t="str">
        <f t="shared" si="748"/>
        <v/>
      </c>
      <c r="AR2147" s="176" t="str">
        <f t="shared" si="749"/>
        <v/>
      </c>
      <c r="AS2147" s="176" t="str">
        <f t="shared" si="750"/>
        <v/>
      </c>
      <c r="AT2147" s="176" t="str">
        <f>IF(ISNUMBER(A2147),MAX($AS$2:AS2147)-AS2147,"")</f>
        <v/>
      </c>
      <c r="AU2147" s="177" t="str">
        <f t="shared" si="751"/>
        <v/>
      </c>
      <c r="AV2147" s="178" t="str">
        <f t="shared" si="752"/>
        <v/>
      </c>
      <c r="AW2147" s="178" t="str">
        <f t="shared" si="753"/>
        <v/>
      </c>
      <c r="AX2147" s="179" t="str">
        <f ca="1">IF(ISNUMBER($A2147),INDIRECT(CONCATENATE("'Instrument List'!B",(MATCH(E2147,'Instrument List'!A:A,0))-0)),"")</f>
        <v/>
      </c>
      <c r="AY2147" s="179" t="str">
        <f ca="1">IF(ISNUMBER($A2147),INDIRECT(CONCATENATE("'Instrument List'!D",(MATCH(E2147,'Instrument List'!A:A,0))-0)),"")</f>
        <v/>
      </c>
      <c r="AZ2147" s="179" t="str">
        <f ca="1">IF(ISNUMBER($A2147),INDIRECT(CONCATENATE("'Instrument List'!C",(MATCH(E2147,'Instrument List'!A:A,0))-0)),"")</f>
        <v/>
      </c>
      <c r="BA2147" s="180" t="str">
        <f ca="1">IF(ISNUMBER(A2147),INDIRECT(CONCATENATE("'Instrument List'!E",(MATCH(E2147,'Instrument List'!A:A,0))-0)),"")</f>
        <v/>
      </c>
      <c r="BB2147" s="181" t="str">
        <f t="shared" si="754"/>
        <v/>
      </c>
      <c r="BC2147" s="181" t="str">
        <f t="shared" si="755"/>
        <v/>
      </c>
      <c r="BD2147" s="181" t="str">
        <f ca="1">IF(ISNUMBER(A2147),INDIRECT(CONCATENATE("'Instrument List'!F",(MATCH(E2147,'Instrument List'!A:A,0))-0)),"")</f>
        <v/>
      </c>
    </row>
    <row r="2148" spans="1:56">
      <c r="A2148" s="223" t="str">
        <f t="shared" si="735"/>
        <v/>
      </c>
      <c r="B2148" s="224"/>
      <c r="C2148" s="225"/>
      <c r="D2148" s="182"/>
      <c r="E2148" s="182"/>
      <c r="F2148" s="182"/>
      <c r="G2148" s="203"/>
      <c r="H2148" s="218"/>
      <c r="I2148" s="213"/>
      <c r="J2148" s="207"/>
      <c r="K2148" s="213"/>
      <c r="L2148" s="207"/>
      <c r="M2148" s="213"/>
      <c r="N2148" s="207"/>
      <c r="O2148" s="183" t="str">
        <f t="shared" si="736"/>
        <v/>
      </c>
      <c r="P2148" s="184"/>
      <c r="Q2148" s="184"/>
      <c r="R2148" s="275"/>
      <c r="S2148" s="185" t="str">
        <f t="shared" si="737"/>
        <v/>
      </c>
      <c r="T2148" s="185" t="str">
        <f t="shared" si="738"/>
        <v/>
      </c>
      <c r="U2148" s="275"/>
      <c r="V2148" s="275"/>
      <c r="W2148" s="276" t="str">
        <f t="shared" si="739"/>
        <v/>
      </c>
      <c r="X2148" s="276" t="str">
        <f t="shared" si="740"/>
        <v/>
      </c>
      <c r="Y2148" s="276" t="str">
        <f t="shared" si="741"/>
        <v/>
      </c>
      <c r="Z2148" s="275"/>
      <c r="AA2148" s="184"/>
      <c r="AB2148" s="184"/>
      <c r="AC2148" s="185" t="str">
        <f t="shared" si="742"/>
        <v/>
      </c>
      <c r="AD2148" s="185" t="str">
        <f t="shared" si="743"/>
        <v/>
      </c>
      <c r="AE2148" s="186"/>
      <c r="AF2148" s="187" t="str">
        <f t="shared" si="744"/>
        <v/>
      </c>
      <c r="AG2148" s="182"/>
      <c r="AH2148" s="184"/>
      <c r="AI2148" s="184"/>
      <c r="AJ2148" s="182"/>
      <c r="AK2148" s="188" t="str">
        <f t="shared" si="745"/>
        <v/>
      </c>
      <c r="AL2148" s="188" t="str">
        <f t="shared" si="746"/>
        <v/>
      </c>
      <c r="AM2148" s="188" t="str">
        <f t="shared" si="747"/>
        <v/>
      </c>
      <c r="AN2148" s="359" t="str">
        <f>IF(Overview!$K$17='Internal Calcs'!$P$22,IF(AK2148="","",AK2148),IF(Overview!$K$17='Internal Calcs'!$P$23,IF(AK2148="","",AK2148),IF(ISNUMBER(A2148),(IF(F2148="Short",G2148-H2148,H2148-G2148)*AZ2148-AX2148),"")))</f>
        <v/>
      </c>
      <c r="AO2148" s="401" t="str">
        <f>IF(Overview!$K$17='Internal Calcs'!$P$22,IF(AL2148="","",AL2148),IF(Overview!$K$17='Internal Calcs'!$P$23,IF(AL2148="","",AL2148),IF(ISNUMBER(A2148),IF(AL2148="",(IF(F2148="Short",G2148-H2148,H2148-G2148)*AZ2148-AX2148),(IF(F2148="Short",G2148-J2148,J2148-G2148)*AZ2148-AX2148)),"")))</f>
        <v/>
      </c>
      <c r="AP2148" s="359" t="str">
        <f>IF(Overview!$K$17='Internal Calcs'!$P$22,"",IF(Overview!$K$17='Internal Calcs'!$P$23,IF(AM2148="","",AM2148),IF(ISNUMBER(A2148),IF(AM2148="",(IF(F2148="Short",G2148-H2148,H2148-G2148)*AZ2148-AX2148),(IF(F2148="Short",G2148-L2148,L2148-G2148)*AZ2148-AX2148)),"")))</f>
        <v/>
      </c>
      <c r="AQ2148" s="188" t="str">
        <f t="shared" si="748"/>
        <v/>
      </c>
      <c r="AR2148" s="188" t="str">
        <f t="shared" si="749"/>
        <v/>
      </c>
      <c r="AS2148" s="188" t="str">
        <f t="shared" si="750"/>
        <v/>
      </c>
      <c r="AT2148" s="188" t="str">
        <f>IF(ISNUMBER(A2148),MAX($AS$2:AS2148)-AS2148,"")</f>
        <v/>
      </c>
      <c r="AU2148" s="189" t="str">
        <f t="shared" si="751"/>
        <v/>
      </c>
      <c r="AV2148" s="190" t="str">
        <f t="shared" si="752"/>
        <v/>
      </c>
      <c r="AW2148" s="190" t="str">
        <f t="shared" si="753"/>
        <v/>
      </c>
      <c r="AX2148" s="191" t="str">
        <f ca="1">IF(ISNUMBER($A2148),INDIRECT(CONCATENATE("'Instrument List'!B",(MATCH(E2148,'Instrument List'!A:A,0))-0)),"")</f>
        <v/>
      </c>
      <c r="AY2148" s="191" t="str">
        <f ca="1">IF(ISNUMBER($A2148),INDIRECT(CONCATENATE("'Instrument List'!D",(MATCH(E2148,'Instrument List'!A:A,0))-0)),"")</f>
        <v/>
      </c>
      <c r="AZ2148" s="191" t="str">
        <f ca="1">IF(ISNUMBER($A2148),INDIRECT(CONCATENATE("'Instrument List'!C",(MATCH(E2148,'Instrument List'!A:A,0))-0)),"")</f>
        <v/>
      </c>
      <c r="BA2148" s="192" t="str">
        <f ca="1">IF(ISNUMBER(A2148),INDIRECT(CONCATENATE("'Instrument List'!E",(MATCH(E2148,'Instrument List'!A:A,0))-0)),"")</f>
        <v/>
      </c>
      <c r="BB2148" s="193" t="str">
        <f t="shared" si="754"/>
        <v/>
      </c>
      <c r="BC2148" s="193" t="str">
        <f t="shared" si="755"/>
        <v/>
      </c>
      <c r="BD2148" s="193" t="str">
        <f ca="1">IF(ISNUMBER(A2148),INDIRECT(CONCATENATE("'Instrument List'!F",(MATCH(E2148,'Instrument List'!A:A,0))-0)),"")</f>
        <v/>
      </c>
    </row>
    <row r="2149" spans="1:56">
      <c r="A2149" s="220" t="str">
        <f t="shared" si="735"/>
        <v/>
      </c>
      <c r="B2149" s="221"/>
      <c r="C2149" s="222"/>
      <c r="D2149" s="169"/>
      <c r="E2149" s="169"/>
      <c r="F2149" s="169"/>
      <c r="G2149" s="202"/>
      <c r="H2149" s="217"/>
      <c r="I2149" s="212"/>
      <c r="J2149" s="206"/>
      <c r="K2149" s="212"/>
      <c r="L2149" s="206"/>
      <c r="M2149" s="212"/>
      <c r="N2149" s="206"/>
      <c r="O2149" s="170" t="str">
        <f t="shared" si="736"/>
        <v/>
      </c>
      <c r="P2149" s="171"/>
      <c r="Q2149" s="171"/>
      <c r="R2149" s="171"/>
      <c r="S2149" s="172" t="str">
        <f t="shared" si="737"/>
        <v/>
      </c>
      <c r="T2149" s="172" t="str">
        <f t="shared" si="738"/>
        <v/>
      </c>
      <c r="U2149" s="171"/>
      <c r="V2149" s="171"/>
      <c r="W2149" s="173" t="str">
        <f t="shared" si="739"/>
        <v/>
      </c>
      <c r="X2149" s="173" t="str">
        <f t="shared" si="740"/>
        <v/>
      </c>
      <c r="Y2149" s="173" t="str">
        <f t="shared" si="741"/>
        <v/>
      </c>
      <c r="Z2149" s="171"/>
      <c r="AA2149" s="171"/>
      <c r="AB2149" s="171"/>
      <c r="AC2149" s="172" t="str">
        <f t="shared" si="742"/>
        <v/>
      </c>
      <c r="AD2149" s="172" t="str">
        <f t="shared" si="743"/>
        <v/>
      </c>
      <c r="AE2149" s="174"/>
      <c r="AF2149" s="175" t="str">
        <f t="shared" si="744"/>
        <v/>
      </c>
      <c r="AG2149" s="169"/>
      <c r="AH2149" s="171"/>
      <c r="AI2149" s="171"/>
      <c r="AJ2149" s="169"/>
      <c r="AK2149" s="176" t="str">
        <f t="shared" si="745"/>
        <v/>
      </c>
      <c r="AL2149" s="176" t="str">
        <f t="shared" si="746"/>
        <v/>
      </c>
      <c r="AM2149" s="176" t="str">
        <f t="shared" si="747"/>
        <v/>
      </c>
      <c r="AN2149" s="359" t="str">
        <f>IF(Overview!$K$17='Internal Calcs'!$P$22,IF(AK2149="","",AK2149),IF(Overview!$K$17='Internal Calcs'!$P$23,IF(AK2149="","",AK2149),IF(ISNUMBER(A2149),(IF(F2149="Short",G2149-H2149,H2149-G2149)*AZ2149-AX2149),"")))</f>
        <v/>
      </c>
      <c r="AO2149" s="401" t="str">
        <f>IF(Overview!$K$17='Internal Calcs'!$P$22,IF(AL2149="","",AL2149),IF(Overview!$K$17='Internal Calcs'!$P$23,IF(AL2149="","",AL2149),IF(ISNUMBER(A2149),IF(AL2149="",(IF(F2149="Short",G2149-H2149,H2149-G2149)*AZ2149-AX2149),(IF(F2149="Short",G2149-J2149,J2149-G2149)*AZ2149-AX2149)),"")))</f>
        <v/>
      </c>
      <c r="AP2149" s="359" t="str">
        <f>IF(Overview!$K$17='Internal Calcs'!$P$22,"",IF(Overview!$K$17='Internal Calcs'!$P$23,IF(AM2149="","",AM2149),IF(ISNUMBER(A2149),IF(AM2149="",(IF(F2149="Short",G2149-H2149,H2149-G2149)*AZ2149-AX2149),(IF(F2149="Short",G2149-L2149,L2149-G2149)*AZ2149-AX2149)),"")))</f>
        <v/>
      </c>
      <c r="AQ2149" s="176" t="str">
        <f t="shared" si="748"/>
        <v/>
      </c>
      <c r="AR2149" s="176" t="str">
        <f t="shared" si="749"/>
        <v/>
      </c>
      <c r="AS2149" s="176" t="str">
        <f t="shared" si="750"/>
        <v/>
      </c>
      <c r="AT2149" s="176" t="str">
        <f>IF(ISNUMBER(A2149),MAX($AS$2:AS2149)-AS2149,"")</f>
        <v/>
      </c>
      <c r="AU2149" s="177" t="str">
        <f t="shared" si="751"/>
        <v/>
      </c>
      <c r="AV2149" s="178" t="str">
        <f t="shared" si="752"/>
        <v/>
      </c>
      <c r="AW2149" s="178" t="str">
        <f t="shared" si="753"/>
        <v/>
      </c>
      <c r="AX2149" s="179" t="str">
        <f ca="1">IF(ISNUMBER($A2149),INDIRECT(CONCATENATE("'Instrument List'!B",(MATCH(E2149,'Instrument List'!A:A,0))-0)),"")</f>
        <v/>
      </c>
      <c r="AY2149" s="179" t="str">
        <f ca="1">IF(ISNUMBER($A2149),INDIRECT(CONCATENATE("'Instrument List'!D",(MATCH(E2149,'Instrument List'!A:A,0))-0)),"")</f>
        <v/>
      </c>
      <c r="AZ2149" s="179" t="str">
        <f ca="1">IF(ISNUMBER($A2149),INDIRECT(CONCATENATE("'Instrument List'!C",(MATCH(E2149,'Instrument List'!A:A,0))-0)),"")</f>
        <v/>
      </c>
      <c r="BA2149" s="180" t="str">
        <f ca="1">IF(ISNUMBER(A2149),INDIRECT(CONCATENATE("'Instrument List'!E",(MATCH(E2149,'Instrument List'!A:A,0))-0)),"")</f>
        <v/>
      </c>
      <c r="BB2149" s="181" t="str">
        <f t="shared" si="754"/>
        <v/>
      </c>
      <c r="BC2149" s="181" t="str">
        <f t="shared" si="755"/>
        <v/>
      </c>
      <c r="BD2149" s="181" t="str">
        <f ca="1">IF(ISNUMBER(A2149),INDIRECT(CONCATENATE("'Instrument List'!F",(MATCH(E2149,'Instrument List'!A:A,0))-0)),"")</f>
        <v/>
      </c>
    </row>
    <row r="2150" spans="1:56">
      <c r="A2150" s="223" t="str">
        <f t="shared" si="735"/>
        <v/>
      </c>
      <c r="B2150" s="224"/>
      <c r="C2150" s="225"/>
      <c r="D2150" s="182"/>
      <c r="E2150" s="182"/>
      <c r="F2150" s="182"/>
      <c r="G2150" s="203"/>
      <c r="H2150" s="218"/>
      <c r="I2150" s="213"/>
      <c r="J2150" s="207"/>
      <c r="K2150" s="213"/>
      <c r="L2150" s="207"/>
      <c r="M2150" s="213"/>
      <c r="N2150" s="207"/>
      <c r="O2150" s="183" t="str">
        <f t="shared" si="736"/>
        <v/>
      </c>
      <c r="P2150" s="184"/>
      <c r="Q2150" s="184"/>
      <c r="R2150" s="275"/>
      <c r="S2150" s="185" t="str">
        <f t="shared" si="737"/>
        <v/>
      </c>
      <c r="T2150" s="185" t="str">
        <f t="shared" si="738"/>
        <v/>
      </c>
      <c r="U2150" s="275"/>
      <c r="V2150" s="275"/>
      <c r="W2150" s="276" t="str">
        <f t="shared" si="739"/>
        <v/>
      </c>
      <c r="X2150" s="276" t="str">
        <f t="shared" si="740"/>
        <v/>
      </c>
      <c r="Y2150" s="276" t="str">
        <f t="shared" si="741"/>
        <v/>
      </c>
      <c r="Z2150" s="275"/>
      <c r="AA2150" s="184"/>
      <c r="AB2150" s="184"/>
      <c r="AC2150" s="185" t="str">
        <f t="shared" si="742"/>
        <v/>
      </c>
      <c r="AD2150" s="185" t="str">
        <f t="shared" si="743"/>
        <v/>
      </c>
      <c r="AE2150" s="186"/>
      <c r="AF2150" s="187" t="str">
        <f t="shared" si="744"/>
        <v/>
      </c>
      <c r="AG2150" s="182"/>
      <c r="AH2150" s="184"/>
      <c r="AI2150" s="184"/>
      <c r="AJ2150" s="182"/>
      <c r="AK2150" s="188" t="str">
        <f t="shared" si="745"/>
        <v/>
      </c>
      <c r="AL2150" s="188" t="str">
        <f t="shared" si="746"/>
        <v/>
      </c>
      <c r="AM2150" s="188" t="str">
        <f t="shared" si="747"/>
        <v/>
      </c>
      <c r="AN2150" s="359" t="str">
        <f>IF(Overview!$K$17='Internal Calcs'!$P$22,IF(AK2150="","",AK2150),IF(Overview!$K$17='Internal Calcs'!$P$23,IF(AK2150="","",AK2150),IF(ISNUMBER(A2150),(IF(F2150="Short",G2150-H2150,H2150-G2150)*AZ2150-AX2150),"")))</f>
        <v/>
      </c>
      <c r="AO2150" s="401" t="str">
        <f>IF(Overview!$K$17='Internal Calcs'!$P$22,IF(AL2150="","",AL2150),IF(Overview!$K$17='Internal Calcs'!$P$23,IF(AL2150="","",AL2150),IF(ISNUMBER(A2150),IF(AL2150="",(IF(F2150="Short",G2150-H2150,H2150-G2150)*AZ2150-AX2150),(IF(F2150="Short",G2150-J2150,J2150-G2150)*AZ2150-AX2150)),"")))</f>
        <v/>
      </c>
      <c r="AP2150" s="359" t="str">
        <f>IF(Overview!$K$17='Internal Calcs'!$P$22,"",IF(Overview!$K$17='Internal Calcs'!$P$23,IF(AM2150="","",AM2150),IF(ISNUMBER(A2150),IF(AM2150="",(IF(F2150="Short",G2150-H2150,H2150-G2150)*AZ2150-AX2150),(IF(F2150="Short",G2150-L2150,L2150-G2150)*AZ2150-AX2150)),"")))</f>
        <v/>
      </c>
      <c r="AQ2150" s="188" t="str">
        <f t="shared" si="748"/>
        <v/>
      </c>
      <c r="AR2150" s="188" t="str">
        <f t="shared" si="749"/>
        <v/>
      </c>
      <c r="AS2150" s="188" t="str">
        <f t="shared" si="750"/>
        <v/>
      </c>
      <c r="AT2150" s="188" t="str">
        <f>IF(ISNUMBER(A2150),MAX($AS$2:AS2150)-AS2150,"")</f>
        <v/>
      </c>
      <c r="AU2150" s="189" t="str">
        <f t="shared" si="751"/>
        <v/>
      </c>
      <c r="AV2150" s="190" t="str">
        <f t="shared" si="752"/>
        <v/>
      </c>
      <c r="AW2150" s="190" t="str">
        <f t="shared" si="753"/>
        <v/>
      </c>
      <c r="AX2150" s="191" t="str">
        <f ca="1">IF(ISNUMBER($A2150),INDIRECT(CONCATENATE("'Instrument List'!B",(MATCH(E2150,'Instrument List'!A:A,0))-0)),"")</f>
        <v/>
      </c>
      <c r="AY2150" s="191" t="str">
        <f ca="1">IF(ISNUMBER($A2150),INDIRECT(CONCATENATE("'Instrument List'!D",(MATCH(E2150,'Instrument List'!A:A,0))-0)),"")</f>
        <v/>
      </c>
      <c r="AZ2150" s="191" t="str">
        <f ca="1">IF(ISNUMBER($A2150),INDIRECT(CONCATENATE("'Instrument List'!C",(MATCH(E2150,'Instrument List'!A:A,0))-0)),"")</f>
        <v/>
      </c>
      <c r="BA2150" s="192" t="str">
        <f ca="1">IF(ISNUMBER(A2150),INDIRECT(CONCATENATE("'Instrument List'!E",(MATCH(E2150,'Instrument List'!A:A,0))-0)),"")</f>
        <v/>
      </c>
      <c r="BB2150" s="193" t="str">
        <f t="shared" si="754"/>
        <v/>
      </c>
      <c r="BC2150" s="193" t="str">
        <f t="shared" si="755"/>
        <v/>
      </c>
      <c r="BD2150" s="193" t="str">
        <f ca="1">IF(ISNUMBER(A2150),INDIRECT(CONCATENATE("'Instrument List'!F",(MATCH(E2150,'Instrument List'!A:A,0))-0)),"")</f>
        <v/>
      </c>
    </row>
    <row r="2151" spans="1:56">
      <c r="A2151" s="220" t="str">
        <f t="shared" si="735"/>
        <v/>
      </c>
      <c r="B2151" s="221"/>
      <c r="C2151" s="222"/>
      <c r="D2151" s="169"/>
      <c r="E2151" s="169"/>
      <c r="F2151" s="169"/>
      <c r="G2151" s="202"/>
      <c r="H2151" s="217"/>
      <c r="I2151" s="212"/>
      <c r="J2151" s="206"/>
      <c r="K2151" s="212"/>
      <c r="L2151" s="206"/>
      <c r="M2151" s="212"/>
      <c r="N2151" s="206"/>
      <c r="O2151" s="170" t="str">
        <f t="shared" si="736"/>
        <v/>
      </c>
      <c r="P2151" s="171"/>
      <c r="Q2151" s="171"/>
      <c r="R2151" s="171"/>
      <c r="S2151" s="172" t="str">
        <f t="shared" si="737"/>
        <v/>
      </c>
      <c r="T2151" s="172" t="str">
        <f t="shared" si="738"/>
        <v/>
      </c>
      <c r="U2151" s="171"/>
      <c r="V2151" s="171"/>
      <c r="W2151" s="173" t="str">
        <f t="shared" si="739"/>
        <v/>
      </c>
      <c r="X2151" s="173" t="str">
        <f t="shared" si="740"/>
        <v/>
      </c>
      <c r="Y2151" s="173" t="str">
        <f t="shared" si="741"/>
        <v/>
      </c>
      <c r="Z2151" s="171"/>
      <c r="AA2151" s="171"/>
      <c r="AB2151" s="171"/>
      <c r="AC2151" s="172" t="str">
        <f t="shared" si="742"/>
        <v/>
      </c>
      <c r="AD2151" s="172" t="str">
        <f t="shared" si="743"/>
        <v/>
      </c>
      <c r="AE2151" s="174"/>
      <c r="AF2151" s="175" t="str">
        <f t="shared" si="744"/>
        <v/>
      </c>
      <c r="AG2151" s="169"/>
      <c r="AH2151" s="171"/>
      <c r="AI2151" s="171"/>
      <c r="AJ2151" s="169"/>
      <c r="AK2151" s="176" t="str">
        <f t="shared" si="745"/>
        <v/>
      </c>
      <c r="AL2151" s="176" t="str">
        <f t="shared" si="746"/>
        <v/>
      </c>
      <c r="AM2151" s="176" t="str">
        <f t="shared" si="747"/>
        <v/>
      </c>
      <c r="AN2151" s="359" t="str">
        <f>IF(Overview!$K$17='Internal Calcs'!$P$22,IF(AK2151="","",AK2151),IF(Overview!$K$17='Internal Calcs'!$P$23,IF(AK2151="","",AK2151),IF(ISNUMBER(A2151),(IF(F2151="Short",G2151-H2151,H2151-G2151)*AZ2151-AX2151),"")))</f>
        <v/>
      </c>
      <c r="AO2151" s="401" t="str">
        <f>IF(Overview!$K$17='Internal Calcs'!$P$22,IF(AL2151="","",AL2151),IF(Overview!$K$17='Internal Calcs'!$P$23,IF(AL2151="","",AL2151),IF(ISNUMBER(A2151),IF(AL2151="",(IF(F2151="Short",G2151-H2151,H2151-G2151)*AZ2151-AX2151),(IF(F2151="Short",G2151-J2151,J2151-G2151)*AZ2151-AX2151)),"")))</f>
        <v/>
      </c>
      <c r="AP2151" s="359" t="str">
        <f>IF(Overview!$K$17='Internal Calcs'!$P$22,"",IF(Overview!$K$17='Internal Calcs'!$P$23,IF(AM2151="","",AM2151),IF(ISNUMBER(A2151),IF(AM2151="",(IF(F2151="Short",G2151-H2151,H2151-G2151)*AZ2151-AX2151),(IF(F2151="Short",G2151-L2151,L2151-G2151)*AZ2151-AX2151)),"")))</f>
        <v/>
      </c>
      <c r="AQ2151" s="176" t="str">
        <f t="shared" si="748"/>
        <v/>
      </c>
      <c r="AR2151" s="176" t="str">
        <f t="shared" si="749"/>
        <v/>
      </c>
      <c r="AS2151" s="176" t="str">
        <f t="shared" si="750"/>
        <v/>
      </c>
      <c r="AT2151" s="176" t="str">
        <f>IF(ISNUMBER(A2151),MAX($AS$2:AS2151)-AS2151,"")</f>
        <v/>
      </c>
      <c r="AU2151" s="177" t="str">
        <f t="shared" si="751"/>
        <v/>
      </c>
      <c r="AV2151" s="178" t="str">
        <f t="shared" si="752"/>
        <v/>
      </c>
      <c r="AW2151" s="178" t="str">
        <f t="shared" si="753"/>
        <v/>
      </c>
      <c r="AX2151" s="179" t="str">
        <f ca="1">IF(ISNUMBER($A2151),INDIRECT(CONCATENATE("'Instrument List'!B",(MATCH(E2151,'Instrument List'!A:A,0))-0)),"")</f>
        <v/>
      </c>
      <c r="AY2151" s="179" t="str">
        <f ca="1">IF(ISNUMBER($A2151),INDIRECT(CONCATENATE("'Instrument List'!D",(MATCH(E2151,'Instrument List'!A:A,0))-0)),"")</f>
        <v/>
      </c>
      <c r="AZ2151" s="179" t="str">
        <f ca="1">IF(ISNUMBER($A2151),INDIRECT(CONCATENATE("'Instrument List'!C",(MATCH(E2151,'Instrument List'!A:A,0))-0)),"")</f>
        <v/>
      </c>
      <c r="BA2151" s="180" t="str">
        <f ca="1">IF(ISNUMBER(A2151),INDIRECT(CONCATENATE("'Instrument List'!E",(MATCH(E2151,'Instrument List'!A:A,0))-0)),"")</f>
        <v/>
      </c>
      <c r="BB2151" s="181" t="str">
        <f t="shared" si="754"/>
        <v/>
      </c>
      <c r="BC2151" s="181" t="str">
        <f t="shared" si="755"/>
        <v/>
      </c>
      <c r="BD2151" s="181" t="str">
        <f ca="1">IF(ISNUMBER(A2151),INDIRECT(CONCATENATE("'Instrument List'!F",(MATCH(E2151,'Instrument List'!A:A,0))-0)),"")</f>
        <v/>
      </c>
    </row>
    <row r="2152" spans="1:56">
      <c r="A2152" s="223" t="str">
        <f t="shared" si="735"/>
        <v/>
      </c>
      <c r="B2152" s="224"/>
      <c r="C2152" s="225"/>
      <c r="D2152" s="182"/>
      <c r="E2152" s="182"/>
      <c r="F2152" s="182"/>
      <c r="G2152" s="203"/>
      <c r="H2152" s="218"/>
      <c r="I2152" s="213"/>
      <c r="J2152" s="207"/>
      <c r="K2152" s="213"/>
      <c r="L2152" s="207"/>
      <c r="M2152" s="213"/>
      <c r="N2152" s="207"/>
      <c r="O2152" s="183" t="str">
        <f t="shared" si="736"/>
        <v/>
      </c>
      <c r="P2152" s="184"/>
      <c r="Q2152" s="184"/>
      <c r="R2152" s="275"/>
      <c r="S2152" s="185" t="str">
        <f t="shared" si="737"/>
        <v/>
      </c>
      <c r="T2152" s="185" t="str">
        <f t="shared" si="738"/>
        <v/>
      </c>
      <c r="U2152" s="275"/>
      <c r="V2152" s="275"/>
      <c r="W2152" s="276" t="str">
        <f t="shared" si="739"/>
        <v/>
      </c>
      <c r="X2152" s="276" t="str">
        <f t="shared" si="740"/>
        <v/>
      </c>
      <c r="Y2152" s="276" t="str">
        <f t="shared" si="741"/>
        <v/>
      </c>
      <c r="Z2152" s="275"/>
      <c r="AA2152" s="184"/>
      <c r="AB2152" s="184"/>
      <c r="AC2152" s="185" t="str">
        <f t="shared" si="742"/>
        <v/>
      </c>
      <c r="AD2152" s="185" t="str">
        <f t="shared" si="743"/>
        <v/>
      </c>
      <c r="AE2152" s="186"/>
      <c r="AF2152" s="187" t="str">
        <f t="shared" si="744"/>
        <v/>
      </c>
      <c r="AG2152" s="182"/>
      <c r="AH2152" s="184"/>
      <c r="AI2152" s="184"/>
      <c r="AJ2152" s="182"/>
      <c r="AK2152" s="188" t="str">
        <f t="shared" si="745"/>
        <v/>
      </c>
      <c r="AL2152" s="188" t="str">
        <f t="shared" si="746"/>
        <v/>
      </c>
      <c r="AM2152" s="188" t="str">
        <f t="shared" si="747"/>
        <v/>
      </c>
      <c r="AN2152" s="359" t="str">
        <f>IF(Overview!$K$17='Internal Calcs'!$P$22,IF(AK2152="","",AK2152),IF(Overview!$K$17='Internal Calcs'!$P$23,IF(AK2152="","",AK2152),IF(ISNUMBER(A2152),(IF(F2152="Short",G2152-H2152,H2152-G2152)*AZ2152-AX2152),"")))</f>
        <v/>
      </c>
      <c r="AO2152" s="401" t="str">
        <f>IF(Overview!$K$17='Internal Calcs'!$P$22,IF(AL2152="","",AL2152),IF(Overview!$K$17='Internal Calcs'!$P$23,IF(AL2152="","",AL2152),IF(ISNUMBER(A2152),IF(AL2152="",(IF(F2152="Short",G2152-H2152,H2152-G2152)*AZ2152-AX2152),(IF(F2152="Short",G2152-J2152,J2152-G2152)*AZ2152-AX2152)),"")))</f>
        <v/>
      </c>
      <c r="AP2152" s="359" t="str">
        <f>IF(Overview!$K$17='Internal Calcs'!$P$22,"",IF(Overview!$K$17='Internal Calcs'!$P$23,IF(AM2152="","",AM2152),IF(ISNUMBER(A2152),IF(AM2152="",(IF(F2152="Short",G2152-H2152,H2152-G2152)*AZ2152-AX2152),(IF(F2152="Short",G2152-L2152,L2152-G2152)*AZ2152-AX2152)),"")))</f>
        <v/>
      </c>
      <c r="AQ2152" s="188" t="str">
        <f t="shared" si="748"/>
        <v/>
      </c>
      <c r="AR2152" s="188" t="str">
        <f t="shared" si="749"/>
        <v/>
      </c>
      <c r="AS2152" s="188" t="str">
        <f t="shared" si="750"/>
        <v/>
      </c>
      <c r="AT2152" s="188" t="str">
        <f>IF(ISNUMBER(A2152),MAX($AS$2:AS2152)-AS2152,"")</f>
        <v/>
      </c>
      <c r="AU2152" s="189" t="str">
        <f t="shared" si="751"/>
        <v/>
      </c>
      <c r="AV2152" s="190" t="str">
        <f t="shared" si="752"/>
        <v/>
      </c>
      <c r="AW2152" s="190" t="str">
        <f t="shared" si="753"/>
        <v/>
      </c>
      <c r="AX2152" s="191" t="str">
        <f ca="1">IF(ISNUMBER($A2152),INDIRECT(CONCATENATE("'Instrument List'!B",(MATCH(E2152,'Instrument List'!A:A,0))-0)),"")</f>
        <v/>
      </c>
      <c r="AY2152" s="191" t="str">
        <f ca="1">IF(ISNUMBER($A2152),INDIRECT(CONCATENATE("'Instrument List'!D",(MATCH(E2152,'Instrument List'!A:A,0))-0)),"")</f>
        <v/>
      </c>
      <c r="AZ2152" s="191" t="str">
        <f ca="1">IF(ISNUMBER($A2152),INDIRECT(CONCATENATE("'Instrument List'!C",(MATCH(E2152,'Instrument List'!A:A,0))-0)),"")</f>
        <v/>
      </c>
      <c r="BA2152" s="192" t="str">
        <f ca="1">IF(ISNUMBER(A2152),INDIRECT(CONCATENATE("'Instrument List'!E",(MATCH(E2152,'Instrument List'!A:A,0))-0)),"")</f>
        <v/>
      </c>
      <c r="BB2152" s="193" t="str">
        <f t="shared" si="754"/>
        <v/>
      </c>
      <c r="BC2152" s="193" t="str">
        <f t="shared" si="755"/>
        <v/>
      </c>
      <c r="BD2152" s="193" t="str">
        <f ca="1">IF(ISNUMBER(A2152),INDIRECT(CONCATENATE("'Instrument List'!F",(MATCH(E2152,'Instrument List'!A:A,0))-0)),"")</f>
        <v/>
      </c>
    </row>
    <row r="2153" spans="1:56">
      <c r="A2153" s="220" t="str">
        <f t="shared" si="735"/>
        <v/>
      </c>
      <c r="B2153" s="221"/>
      <c r="C2153" s="222"/>
      <c r="D2153" s="169"/>
      <c r="E2153" s="169"/>
      <c r="F2153" s="169"/>
      <c r="G2153" s="202"/>
      <c r="H2153" s="217"/>
      <c r="I2153" s="212"/>
      <c r="J2153" s="206"/>
      <c r="K2153" s="212"/>
      <c r="L2153" s="206"/>
      <c r="M2153" s="212"/>
      <c r="N2153" s="206"/>
      <c r="O2153" s="170" t="str">
        <f t="shared" si="736"/>
        <v/>
      </c>
      <c r="P2153" s="171"/>
      <c r="Q2153" s="171"/>
      <c r="R2153" s="171"/>
      <c r="S2153" s="172" t="str">
        <f t="shared" si="737"/>
        <v/>
      </c>
      <c r="T2153" s="172" t="str">
        <f t="shared" si="738"/>
        <v/>
      </c>
      <c r="U2153" s="171"/>
      <c r="V2153" s="171"/>
      <c r="W2153" s="173" t="str">
        <f t="shared" si="739"/>
        <v/>
      </c>
      <c r="X2153" s="173" t="str">
        <f t="shared" si="740"/>
        <v/>
      </c>
      <c r="Y2153" s="173" t="str">
        <f t="shared" si="741"/>
        <v/>
      </c>
      <c r="Z2153" s="171"/>
      <c r="AA2153" s="171"/>
      <c r="AB2153" s="171"/>
      <c r="AC2153" s="172" t="str">
        <f t="shared" si="742"/>
        <v/>
      </c>
      <c r="AD2153" s="172" t="str">
        <f t="shared" si="743"/>
        <v/>
      </c>
      <c r="AE2153" s="174"/>
      <c r="AF2153" s="175" t="str">
        <f t="shared" si="744"/>
        <v/>
      </c>
      <c r="AG2153" s="169"/>
      <c r="AH2153" s="171"/>
      <c r="AI2153" s="171"/>
      <c r="AJ2153" s="169"/>
      <c r="AK2153" s="176" t="str">
        <f t="shared" si="745"/>
        <v/>
      </c>
      <c r="AL2153" s="176" t="str">
        <f t="shared" si="746"/>
        <v/>
      </c>
      <c r="AM2153" s="176" t="str">
        <f t="shared" si="747"/>
        <v/>
      </c>
      <c r="AN2153" s="359" t="str">
        <f>IF(Overview!$K$17='Internal Calcs'!$P$22,IF(AK2153="","",AK2153),IF(Overview!$K$17='Internal Calcs'!$P$23,IF(AK2153="","",AK2153),IF(ISNUMBER(A2153),(IF(F2153="Short",G2153-H2153,H2153-G2153)*AZ2153-AX2153),"")))</f>
        <v/>
      </c>
      <c r="AO2153" s="401" t="str">
        <f>IF(Overview!$K$17='Internal Calcs'!$P$22,IF(AL2153="","",AL2153),IF(Overview!$K$17='Internal Calcs'!$P$23,IF(AL2153="","",AL2153),IF(ISNUMBER(A2153),IF(AL2153="",(IF(F2153="Short",G2153-H2153,H2153-G2153)*AZ2153-AX2153),(IF(F2153="Short",G2153-J2153,J2153-G2153)*AZ2153-AX2153)),"")))</f>
        <v/>
      </c>
      <c r="AP2153" s="359" t="str">
        <f>IF(Overview!$K$17='Internal Calcs'!$P$22,"",IF(Overview!$K$17='Internal Calcs'!$P$23,IF(AM2153="","",AM2153),IF(ISNUMBER(A2153),IF(AM2153="",(IF(F2153="Short",G2153-H2153,H2153-G2153)*AZ2153-AX2153),(IF(F2153="Short",G2153-L2153,L2153-G2153)*AZ2153-AX2153)),"")))</f>
        <v/>
      </c>
      <c r="AQ2153" s="176" t="str">
        <f t="shared" si="748"/>
        <v/>
      </c>
      <c r="AR2153" s="176" t="str">
        <f t="shared" si="749"/>
        <v/>
      </c>
      <c r="AS2153" s="176" t="str">
        <f t="shared" si="750"/>
        <v/>
      </c>
      <c r="AT2153" s="176" t="str">
        <f>IF(ISNUMBER(A2153),MAX($AS$2:AS2153)-AS2153,"")</f>
        <v/>
      </c>
      <c r="AU2153" s="177" t="str">
        <f t="shared" si="751"/>
        <v/>
      </c>
      <c r="AV2153" s="178" t="str">
        <f t="shared" si="752"/>
        <v/>
      </c>
      <c r="AW2153" s="178" t="str">
        <f t="shared" si="753"/>
        <v/>
      </c>
      <c r="AX2153" s="179" t="str">
        <f ca="1">IF(ISNUMBER($A2153),INDIRECT(CONCATENATE("'Instrument List'!B",(MATCH(E2153,'Instrument List'!A:A,0))-0)),"")</f>
        <v/>
      </c>
      <c r="AY2153" s="179" t="str">
        <f ca="1">IF(ISNUMBER($A2153),INDIRECT(CONCATENATE("'Instrument List'!D",(MATCH(E2153,'Instrument List'!A:A,0))-0)),"")</f>
        <v/>
      </c>
      <c r="AZ2153" s="179" t="str">
        <f ca="1">IF(ISNUMBER($A2153),INDIRECT(CONCATENATE("'Instrument List'!C",(MATCH(E2153,'Instrument List'!A:A,0))-0)),"")</f>
        <v/>
      </c>
      <c r="BA2153" s="180" t="str">
        <f ca="1">IF(ISNUMBER(A2153),INDIRECT(CONCATENATE("'Instrument List'!E",(MATCH(E2153,'Instrument List'!A:A,0))-0)),"")</f>
        <v/>
      </c>
      <c r="BB2153" s="181" t="str">
        <f t="shared" si="754"/>
        <v/>
      </c>
      <c r="BC2153" s="181" t="str">
        <f t="shared" si="755"/>
        <v/>
      </c>
      <c r="BD2153" s="181" t="str">
        <f ca="1">IF(ISNUMBER(A2153),INDIRECT(CONCATENATE("'Instrument List'!F",(MATCH(E2153,'Instrument List'!A:A,0))-0)),"")</f>
        <v/>
      </c>
    </row>
    <row r="2154" spans="1:56">
      <c r="A2154" s="223" t="str">
        <f t="shared" si="735"/>
        <v/>
      </c>
      <c r="B2154" s="224"/>
      <c r="C2154" s="225"/>
      <c r="D2154" s="182"/>
      <c r="E2154" s="182"/>
      <c r="F2154" s="182"/>
      <c r="G2154" s="203"/>
      <c r="H2154" s="218"/>
      <c r="I2154" s="213"/>
      <c r="J2154" s="207"/>
      <c r="K2154" s="213"/>
      <c r="L2154" s="207"/>
      <c r="M2154" s="213"/>
      <c r="N2154" s="207"/>
      <c r="O2154" s="183" t="str">
        <f t="shared" si="736"/>
        <v/>
      </c>
      <c r="P2154" s="184"/>
      <c r="Q2154" s="184"/>
      <c r="R2154" s="275"/>
      <c r="S2154" s="185" t="str">
        <f t="shared" si="737"/>
        <v/>
      </c>
      <c r="T2154" s="185" t="str">
        <f t="shared" si="738"/>
        <v/>
      </c>
      <c r="U2154" s="275"/>
      <c r="V2154" s="275"/>
      <c r="W2154" s="276" t="str">
        <f t="shared" si="739"/>
        <v/>
      </c>
      <c r="X2154" s="276" t="str">
        <f t="shared" si="740"/>
        <v/>
      </c>
      <c r="Y2154" s="276" t="str">
        <f t="shared" si="741"/>
        <v/>
      </c>
      <c r="Z2154" s="275"/>
      <c r="AA2154" s="184"/>
      <c r="AB2154" s="184"/>
      <c r="AC2154" s="185" t="str">
        <f t="shared" si="742"/>
        <v/>
      </c>
      <c r="AD2154" s="185" t="str">
        <f t="shared" si="743"/>
        <v/>
      </c>
      <c r="AE2154" s="186"/>
      <c r="AF2154" s="187" t="str">
        <f t="shared" si="744"/>
        <v/>
      </c>
      <c r="AG2154" s="182"/>
      <c r="AH2154" s="184"/>
      <c r="AI2154" s="184"/>
      <c r="AJ2154" s="182"/>
      <c r="AK2154" s="188" t="str">
        <f t="shared" si="745"/>
        <v/>
      </c>
      <c r="AL2154" s="188" t="str">
        <f t="shared" si="746"/>
        <v/>
      </c>
      <c r="AM2154" s="188" t="str">
        <f t="shared" si="747"/>
        <v/>
      </c>
      <c r="AN2154" s="359" t="str">
        <f>IF(Overview!$K$17='Internal Calcs'!$P$22,IF(AK2154="","",AK2154),IF(Overview!$K$17='Internal Calcs'!$P$23,IF(AK2154="","",AK2154),IF(ISNUMBER(A2154),(IF(F2154="Short",G2154-H2154,H2154-G2154)*AZ2154-AX2154),"")))</f>
        <v/>
      </c>
      <c r="AO2154" s="401" t="str">
        <f>IF(Overview!$K$17='Internal Calcs'!$P$22,IF(AL2154="","",AL2154),IF(Overview!$K$17='Internal Calcs'!$P$23,IF(AL2154="","",AL2154),IF(ISNUMBER(A2154),IF(AL2154="",(IF(F2154="Short",G2154-H2154,H2154-G2154)*AZ2154-AX2154),(IF(F2154="Short",G2154-J2154,J2154-G2154)*AZ2154-AX2154)),"")))</f>
        <v/>
      </c>
      <c r="AP2154" s="359" t="str">
        <f>IF(Overview!$K$17='Internal Calcs'!$P$22,"",IF(Overview!$K$17='Internal Calcs'!$P$23,IF(AM2154="","",AM2154),IF(ISNUMBER(A2154),IF(AM2154="",(IF(F2154="Short",G2154-H2154,H2154-G2154)*AZ2154-AX2154),(IF(F2154="Short",G2154-L2154,L2154-G2154)*AZ2154-AX2154)),"")))</f>
        <v/>
      </c>
      <c r="AQ2154" s="188" t="str">
        <f t="shared" si="748"/>
        <v/>
      </c>
      <c r="AR2154" s="188" t="str">
        <f t="shared" si="749"/>
        <v/>
      </c>
      <c r="AS2154" s="188" t="str">
        <f t="shared" si="750"/>
        <v/>
      </c>
      <c r="AT2154" s="188" t="str">
        <f>IF(ISNUMBER(A2154),MAX($AS$2:AS2154)-AS2154,"")</f>
        <v/>
      </c>
      <c r="AU2154" s="189" t="str">
        <f t="shared" si="751"/>
        <v/>
      </c>
      <c r="AV2154" s="190" t="str">
        <f t="shared" si="752"/>
        <v/>
      </c>
      <c r="AW2154" s="190" t="str">
        <f t="shared" si="753"/>
        <v/>
      </c>
      <c r="AX2154" s="191" t="str">
        <f ca="1">IF(ISNUMBER($A2154),INDIRECT(CONCATENATE("'Instrument List'!B",(MATCH(E2154,'Instrument List'!A:A,0))-0)),"")</f>
        <v/>
      </c>
      <c r="AY2154" s="191" t="str">
        <f ca="1">IF(ISNUMBER($A2154),INDIRECT(CONCATENATE("'Instrument List'!D",(MATCH(E2154,'Instrument List'!A:A,0))-0)),"")</f>
        <v/>
      </c>
      <c r="AZ2154" s="191" t="str">
        <f ca="1">IF(ISNUMBER($A2154),INDIRECT(CONCATENATE("'Instrument List'!C",(MATCH(E2154,'Instrument List'!A:A,0))-0)),"")</f>
        <v/>
      </c>
      <c r="BA2154" s="192" t="str">
        <f ca="1">IF(ISNUMBER(A2154),INDIRECT(CONCATENATE("'Instrument List'!E",(MATCH(E2154,'Instrument List'!A:A,0))-0)),"")</f>
        <v/>
      </c>
      <c r="BB2154" s="193" t="str">
        <f t="shared" si="754"/>
        <v/>
      </c>
      <c r="BC2154" s="193" t="str">
        <f t="shared" si="755"/>
        <v/>
      </c>
      <c r="BD2154" s="193" t="str">
        <f ca="1">IF(ISNUMBER(A2154),INDIRECT(CONCATENATE("'Instrument List'!F",(MATCH(E2154,'Instrument List'!A:A,0))-0)),"")</f>
        <v/>
      </c>
    </row>
    <row r="2155" spans="1:56">
      <c r="A2155" s="220" t="str">
        <f t="shared" si="735"/>
        <v/>
      </c>
      <c r="B2155" s="221"/>
      <c r="C2155" s="222"/>
      <c r="D2155" s="169"/>
      <c r="E2155" s="169"/>
      <c r="F2155" s="169"/>
      <c r="G2155" s="202"/>
      <c r="H2155" s="217"/>
      <c r="I2155" s="212"/>
      <c r="J2155" s="206"/>
      <c r="K2155" s="212"/>
      <c r="L2155" s="206"/>
      <c r="M2155" s="212"/>
      <c r="N2155" s="206"/>
      <c r="O2155" s="170" t="str">
        <f t="shared" si="736"/>
        <v/>
      </c>
      <c r="P2155" s="171"/>
      <c r="Q2155" s="171"/>
      <c r="R2155" s="171"/>
      <c r="S2155" s="172" t="str">
        <f t="shared" si="737"/>
        <v/>
      </c>
      <c r="T2155" s="172" t="str">
        <f t="shared" si="738"/>
        <v/>
      </c>
      <c r="U2155" s="171"/>
      <c r="V2155" s="171"/>
      <c r="W2155" s="173" t="str">
        <f t="shared" si="739"/>
        <v/>
      </c>
      <c r="X2155" s="173" t="str">
        <f t="shared" si="740"/>
        <v/>
      </c>
      <c r="Y2155" s="173" t="str">
        <f t="shared" si="741"/>
        <v/>
      </c>
      <c r="Z2155" s="171"/>
      <c r="AA2155" s="171"/>
      <c r="AB2155" s="171"/>
      <c r="AC2155" s="172" t="str">
        <f t="shared" si="742"/>
        <v/>
      </c>
      <c r="AD2155" s="172" t="str">
        <f t="shared" si="743"/>
        <v/>
      </c>
      <c r="AE2155" s="174"/>
      <c r="AF2155" s="175" t="str">
        <f t="shared" si="744"/>
        <v/>
      </c>
      <c r="AG2155" s="169"/>
      <c r="AH2155" s="171"/>
      <c r="AI2155" s="171"/>
      <c r="AJ2155" s="169"/>
      <c r="AK2155" s="176" t="str">
        <f t="shared" si="745"/>
        <v/>
      </c>
      <c r="AL2155" s="176" t="str">
        <f t="shared" si="746"/>
        <v/>
      </c>
      <c r="AM2155" s="176" t="str">
        <f t="shared" si="747"/>
        <v/>
      </c>
      <c r="AN2155" s="359" t="str">
        <f>IF(Overview!$K$17='Internal Calcs'!$P$22,IF(AK2155="","",AK2155),IF(Overview!$K$17='Internal Calcs'!$P$23,IF(AK2155="","",AK2155),IF(ISNUMBER(A2155),(IF(F2155="Short",G2155-H2155,H2155-G2155)*AZ2155-AX2155),"")))</f>
        <v/>
      </c>
      <c r="AO2155" s="401" t="str">
        <f>IF(Overview!$K$17='Internal Calcs'!$P$22,IF(AL2155="","",AL2155),IF(Overview!$K$17='Internal Calcs'!$P$23,IF(AL2155="","",AL2155),IF(ISNUMBER(A2155),IF(AL2155="",(IF(F2155="Short",G2155-H2155,H2155-G2155)*AZ2155-AX2155),(IF(F2155="Short",G2155-J2155,J2155-G2155)*AZ2155-AX2155)),"")))</f>
        <v/>
      </c>
      <c r="AP2155" s="359" t="str">
        <f>IF(Overview!$K$17='Internal Calcs'!$P$22,"",IF(Overview!$K$17='Internal Calcs'!$P$23,IF(AM2155="","",AM2155),IF(ISNUMBER(A2155),IF(AM2155="",(IF(F2155="Short",G2155-H2155,H2155-G2155)*AZ2155-AX2155),(IF(F2155="Short",G2155-L2155,L2155-G2155)*AZ2155-AX2155)),"")))</f>
        <v/>
      </c>
      <c r="AQ2155" s="176" t="str">
        <f t="shared" si="748"/>
        <v/>
      </c>
      <c r="AR2155" s="176" t="str">
        <f t="shared" si="749"/>
        <v/>
      </c>
      <c r="AS2155" s="176" t="str">
        <f t="shared" si="750"/>
        <v/>
      </c>
      <c r="AT2155" s="176" t="str">
        <f>IF(ISNUMBER(A2155),MAX($AS$2:AS2155)-AS2155,"")</f>
        <v/>
      </c>
      <c r="AU2155" s="177" t="str">
        <f t="shared" si="751"/>
        <v/>
      </c>
      <c r="AV2155" s="178" t="str">
        <f t="shared" si="752"/>
        <v/>
      </c>
      <c r="AW2155" s="178" t="str">
        <f t="shared" si="753"/>
        <v/>
      </c>
      <c r="AX2155" s="179" t="str">
        <f ca="1">IF(ISNUMBER($A2155),INDIRECT(CONCATENATE("'Instrument List'!B",(MATCH(E2155,'Instrument List'!A:A,0))-0)),"")</f>
        <v/>
      </c>
      <c r="AY2155" s="179" t="str">
        <f ca="1">IF(ISNUMBER($A2155),INDIRECT(CONCATENATE("'Instrument List'!D",(MATCH(E2155,'Instrument List'!A:A,0))-0)),"")</f>
        <v/>
      </c>
      <c r="AZ2155" s="179" t="str">
        <f ca="1">IF(ISNUMBER($A2155),INDIRECT(CONCATENATE("'Instrument List'!C",(MATCH(E2155,'Instrument List'!A:A,0))-0)),"")</f>
        <v/>
      </c>
      <c r="BA2155" s="180" t="str">
        <f ca="1">IF(ISNUMBER(A2155),INDIRECT(CONCATENATE("'Instrument List'!E",(MATCH(E2155,'Instrument List'!A:A,0))-0)),"")</f>
        <v/>
      </c>
      <c r="BB2155" s="181" t="str">
        <f t="shared" si="754"/>
        <v/>
      </c>
      <c r="BC2155" s="181" t="str">
        <f t="shared" si="755"/>
        <v/>
      </c>
      <c r="BD2155" s="181" t="str">
        <f ca="1">IF(ISNUMBER(A2155),INDIRECT(CONCATENATE("'Instrument List'!F",(MATCH(E2155,'Instrument List'!A:A,0))-0)),"")</f>
        <v/>
      </c>
    </row>
    <row r="2156" spans="1:56">
      <c r="A2156" s="223" t="str">
        <f t="shared" si="735"/>
        <v/>
      </c>
      <c r="B2156" s="224"/>
      <c r="C2156" s="225"/>
      <c r="D2156" s="182"/>
      <c r="E2156" s="182"/>
      <c r="F2156" s="182"/>
      <c r="G2156" s="203"/>
      <c r="H2156" s="218"/>
      <c r="I2156" s="213"/>
      <c r="J2156" s="207"/>
      <c r="K2156" s="213"/>
      <c r="L2156" s="207"/>
      <c r="M2156" s="213"/>
      <c r="N2156" s="207"/>
      <c r="O2156" s="183" t="str">
        <f t="shared" si="736"/>
        <v/>
      </c>
      <c r="P2156" s="184"/>
      <c r="Q2156" s="184"/>
      <c r="R2156" s="275"/>
      <c r="S2156" s="185" t="str">
        <f t="shared" si="737"/>
        <v/>
      </c>
      <c r="T2156" s="185" t="str">
        <f t="shared" si="738"/>
        <v/>
      </c>
      <c r="U2156" s="275"/>
      <c r="V2156" s="275"/>
      <c r="W2156" s="276" t="str">
        <f t="shared" si="739"/>
        <v/>
      </c>
      <c r="X2156" s="276" t="str">
        <f t="shared" si="740"/>
        <v/>
      </c>
      <c r="Y2156" s="276" t="str">
        <f t="shared" si="741"/>
        <v/>
      </c>
      <c r="Z2156" s="275"/>
      <c r="AA2156" s="184"/>
      <c r="AB2156" s="184"/>
      <c r="AC2156" s="185" t="str">
        <f t="shared" si="742"/>
        <v/>
      </c>
      <c r="AD2156" s="185" t="str">
        <f t="shared" si="743"/>
        <v/>
      </c>
      <c r="AE2156" s="186"/>
      <c r="AF2156" s="187" t="str">
        <f t="shared" si="744"/>
        <v/>
      </c>
      <c r="AG2156" s="182"/>
      <c r="AH2156" s="184"/>
      <c r="AI2156" s="184"/>
      <c r="AJ2156" s="182"/>
      <c r="AK2156" s="188" t="str">
        <f t="shared" si="745"/>
        <v/>
      </c>
      <c r="AL2156" s="188" t="str">
        <f t="shared" si="746"/>
        <v/>
      </c>
      <c r="AM2156" s="188" t="str">
        <f t="shared" si="747"/>
        <v/>
      </c>
      <c r="AN2156" s="359" t="str">
        <f>IF(Overview!$K$17='Internal Calcs'!$P$22,IF(AK2156="","",AK2156),IF(Overview!$K$17='Internal Calcs'!$P$23,IF(AK2156="","",AK2156),IF(ISNUMBER(A2156),(IF(F2156="Short",G2156-H2156,H2156-G2156)*AZ2156-AX2156),"")))</f>
        <v/>
      </c>
      <c r="AO2156" s="401" t="str">
        <f>IF(Overview!$K$17='Internal Calcs'!$P$22,IF(AL2156="","",AL2156),IF(Overview!$K$17='Internal Calcs'!$P$23,IF(AL2156="","",AL2156),IF(ISNUMBER(A2156),IF(AL2156="",(IF(F2156="Short",G2156-H2156,H2156-G2156)*AZ2156-AX2156),(IF(F2156="Short",G2156-J2156,J2156-G2156)*AZ2156-AX2156)),"")))</f>
        <v/>
      </c>
      <c r="AP2156" s="359" t="str">
        <f>IF(Overview!$K$17='Internal Calcs'!$P$22,"",IF(Overview!$K$17='Internal Calcs'!$P$23,IF(AM2156="","",AM2156),IF(ISNUMBER(A2156),IF(AM2156="",(IF(F2156="Short",G2156-H2156,H2156-G2156)*AZ2156-AX2156),(IF(F2156="Short",G2156-L2156,L2156-G2156)*AZ2156-AX2156)),"")))</f>
        <v/>
      </c>
      <c r="AQ2156" s="188" t="str">
        <f t="shared" si="748"/>
        <v/>
      </c>
      <c r="AR2156" s="188" t="str">
        <f t="shared" si="749"/>
        <v/>
      </c>
      <c r="AS2156" s="188" t="str">
        <f t="shared" si="750"/>
        <v/>
      </c>
      <c r="AT2156" s="188" t="str">
        <f>IF(ISNUMBER(A2156),MAX($AS$2:AS2156)-AS2156,"")</f>
        <v/>
      </c>
      <c r="AU2156" s="189" t="str">
        <f t="shared" si="751"/>
        <v/>
      </c>
      <c r="AV2156" s="190" t="str">
        <f t="shared" si="752"/>
        <v/>
      </c>
      <c r="AW2156" s="190" t="str">
        <f t="shared" si="753"/>
        <v/>
      </c>
      <c r="AX2156" s="191" t="str">
        <f ca="1">IF(ISNUMBER($A2156),INDIRECT(CONCATENATE("'Instrument List'!B",(MATCH(E2156,'Instrument List'!A:A,0))-0)),"")</f>
        <v/>
      </c>
      <c r="AY2156" s="191" t="str">
        <f ca="1">IF(ISNUMBER($A2156),INDIRECT(CONCATENATE("'Instrument List'!D",(MATCH(E2156,'Instrument List'!A:A,0))-0)),"")</f>
        <v/>
      </c>
      <c r="AZ2156" s="191" t="str">
        <f ca="1">IF(ISNUMBER($A2156),INDIRECT(CONCATENATE("'Instrument List'!C",(MATCH(E2156,'Instrument List'!A:A,0))-0)),"")</f>
        <v/>
      </c>
      <c r="BA2156" s="192" t="str">
        <f ca="1">IF(ISNUMBER(A2156),INDIRECT(CONCATENATE("'Instrument List'!E",(MATCH(E2156,'Instrument List'!A:A,0))-0)),"")</f>
        <v/>
      </c>
      <c r="BB2156" s="193" t="str">
        <f t="shared" si="754"/>
        <v/>
      </c>
      <c r="BC2156" s="193" t="str">
        <f t="shared" si="755"/>
        <v/>
      </c>
      <c r="BD2156" s="193" t="str">
        <f ca="1">IF(ISNUMBER(A2156),INDIRECT(CONCATENATE("'Instrument List'!F",(MATCH(E2156,'Instrument List'!A:A,0))-0)),"")</f>
        <v/>
      </c>
    </row>
    <row r="2157" spans="1:56">
      <c r="A2157" s="220" t="str">
        <f t="shared" si="735"/>
        <v/>
      </c>
      <c r="B2157" s="221"/>
      <c r="C2157" s="222"/>
      <c r="D2157" s="169"/>
      <c r="E2157" s="169"/>
      <c r="F2157" s="169"/>
      <c r="G2157" s="202"/>
      <c r="H2157" s="217"/>
      <c r="I2157" s="212"/>
      <c r="J2157" s="206"/>
      <c r="K2157" s="212"/>
      <c r="L2157" s="206"/>
      <c r="M2157" s="212"/>
      <c r="N2157" s="206"/>
      <c r="O2157" s="170" t="str">
        <f t="shared" si="736"/>
        <v/>
      </c>
      <c r="P2157" s="171"/>
      <c r="Q2157" s="171"/>
      <c r="R2157" s="171"/>
      <c r="S2157" s="172" t="str">
        <f t="shared" si="737"/>
        <v/>
      </c>
      <c r="T2157" s="172" t="str">
        <f t="shared" si="738"/>
        <v/>
      </c>
      <c r="U2157" s="171"/>
      <c r="V2157" s="171"/>
      <c r="W2157" s="173" t="str">
        <f t="shared" si="739"/>
        <v/>
      </c>
      <c r="X2157" s="173" t="str">
        <f t="shared" si="740"/>
        <v/>
      </c>
      <c r="Y2157" s="173" t="str">
        <f t="shared" si="741"/>
        <v/>
      </c>
      <c r="Z2157" s="171"/>
      <c r="AA2157" s="171"/>
      <c r="AB2157" s="171"/>
      <c r="AC2157" s="172" t="str">
        <f t="shared" si="742"/>
        <v/>
      </c>
      <c r="AD2157" s="172" t="str">
        <f t="shared" si="743"/>
        <v/>
      </c>
      <c r="AE2157" s="174"/>
      <c r="AF2157" s="175" t="str">
        <f t="shared" si="744"/>
        <v/>
      </c>
      <c r="AG2157" s="169"/>
      <c r="AH2157" s="171"/>
      <c r="AI2157" s="171"/>
      <c r="AJ2157" s="169"/>
      <c r="AK2157" s="176" t="str">
        <f t="shared" si="745"/>
        <v/>
      </c>
      <c r="AL2157" s="176" t="str">
        <f t="shared" si="746"/>
        <v/>
      </c>
      <c r="AM2157" s="176" t="str">
        <f t="shared" si="747"/>
        <v/>
      </c>
      <c r="AN2157" s="359" t="str">
        <f>IF(Overview!$K$17='Internal Calcs'!$P$22,IF(AK2157="","",AK2157),IF(Overview!$K$17='Internal Calcs'!$P$23,IF(AK2157="","",AK2157),IF(ISNUMBER(A2157),(IF(F2157="Short",G2157-H2157,H2157-G2157)*AZ2157-AX2157),"")))</f>
        <v/>
      </c>
      <c r="AO2157" s="401" t="str">
        <f>IF(Overview!$K$17='Internal Calcs'!$P$22,IF(AL2157="","",AL2157),IF(Overview!$K$17='Internal Calcs'!$P$23,IF(AL2157="","",AL2157),IF(ISNUMBER(A2157),IF(AL2157="",(IF(F2157="Short",G2157-H2157,H2157-G2157)*AZ2157-AX2157),(IF(F2157="Short",G2157-J2157,J2157-G2157)*AZ2157-AX2157)),"")))</f>
        <v/>
      </c>
      <c r="AP2157" s="359" t="str">
        <f>IF(Overview!$K$17='Internal Calcs'!$P$22,"",IF(Overview!$K$17='Internal Calcs'!$P$23,IF(AM2157="","",AM2157),IF(ISNUMBER(A2157),IF(AM2157="",(IF(F2157="Short",G2157-H2157,H2157-G2157)*AZ2157-AX2157),(IF(F2157="Short",G2157-L2157,L2157-G2157)*AZ2157-AX2157)),"")))</f>
        <v/>
      </c>
      <c r="AQ2157" s="176" t="str">
        <f t="shared" si="748"/>
        <v/>
      </c>
      <c r="AR2157" s="176" t="str">
        <f t="shared" si="749"/>
        <v/>
      </c>
      <c r="AS2157" s="176" t="str">
        <f t="shared" si="750"/>
        <v/>
      </c>
      <c r="AT2157" s="176" t="str">
        <f>IF(ISNUMBER(A2157),MAX($AS$2:AS2157)-AS2157,"")</f>
        <v/>
      </c>
      <c r="AU2157" s="177" t="str">
        <f t="shared" si="751"/>
        <v/>
      </c>
      <c r="AV2157" s="178" t="str">
        <f t="shared" si="752"/>
        <v/>
      </c>
      <c r="AW2157" s="178" t="str">
        <f t="shared" si="753"/>
        <v/>
      </c>
      <c r="AX2157" s="179" t="str">
        <f ca="1">IF(ISNUMBER($A2157),INDIRECT(CONCATENATE("'Instrument List'!B",(MATCH(E2157,'Instrument List'!A:A,0))-0)),"")</f>
        <v/>
      </c>
      <c r="AY2157" s="179" t="str">
        <f ca="1">IF(ISNUMBER($A2157),INDIRECT(CONCATENATE("'Instrument List'!D",(MATCH(E2157,'Instrument List'!A:A,0))-0)),"")</f>
        <v/>
      </c>
      <c r="AZ2157" s="179" t="str">
        <f ca="1">IF(ISNUMBER($A2157),INDIRECT(CONCATENATE("'Instrument List'!C",(MATCH(E2157,'Instrument List'!A:A,0))-0)),"")</f>
        <v/>
      </c>
      <c r="BA2157" s="180" t="str">
        <f ca="1">IF(ISNUMBER(A2157),INDIRECT(CONCATENATE("'Instrument List'!E",(MATCH(E2157,'Instrument List'!A:A,0))-0)),"")</f>
        <v/>
      </c>
      <c r="BB2157" s="181" t="str">
        <f t="shared" si="754"/>
        <v/>
      </c>
      <c r="BC2157" s="181" t="str">
        <f t="shared" si="755"/>
        <v/>
      </c>
      <c r="BD2157" s="181" t="str">
        <f ca="1">IF(ISNUMBER(A2157),INDIRECT(CONCATENATE("'Instrument List'!F",(MATCH(E2157,'Instrument List'!A:A,0))-0)),"")</f>
        <v/>
      </c>
    </row>
    <row r="2158" spans="1:56">
      <c r="A2158" s="223" t="str">
        <f t="shared" si="735"/>
        <v/>
      </c>
      <c r="B2158" s="224"/>
      <c r="C2158" s="225"/>
      <c r="D2158" s="182"/>
      <c r="E2158" s="182"/>
      <c r="F2158" s="182"/>
      <c r="G2158" s="203"/>
      <c r="H2158" s="218"/>
      <c r="I2158" s="213"/>
      <c r="J2158" s="207"/>
      <c r="K2158" s="213"/>
      <c r="L2158" s="207"/>
      <c r="M2158" s="213"/>
      <c r="N2158" s="207"/>
      <c r="O2158" s="183" t="str">
        <f t="shared" si="736"/>
        <v/>
      </c>
      <c r="P2158" s="184"/>
      <c r="Q2158" s="184"/>
      <c r="R2158" s="275"/>
      <c r="S2158" s="185" t="str">
        <f t="shared" si="737"/>
        <v/>
      </c>
      <c r="T2158" s="185" t="str">
        <f t="shared" si="738"/>
        <v/>
      </c>
      <c r="U2158" s="275"/>
      <c r="V2158" s="275"/>
      <c r="W2158" s="276" t="str">
        <f t="shared" si="739"/>
        <v/>
      </c>
      <c r="X2158" s="276" t="str">
        <f t="shared" si="740"/>
        <v/>
      </c>
      <c r="Y2158" s="276" t="str">
        <f t="shared" si="741"/>
        <v/>
      </c>
      <c r="Z2158" s="275"/>
      <c r="AA2158" s="184"/>
      <c r="AB2158" s="184"/>
      <c r="AC2158" s="185" t="str">
        <f t="shared" si="742"/>
        <v/>
      </c>
      <c r="AD2158" s="185" t="str">
        <f t="shared" si="743"/>
        <v/>
      </c>
      <c r="AE2158" s="186"/>
      <c r="AF2158" s="187" t="str">
        <f t="shared" si="744"/>
        <v/>
      </c>
      <c r="AG2158" s="182"/>
      <c r="AH2158" s="184"/>
      <c r="AI2158" s="184"/>
      <c r="AJ2158" s="182"/>
      <c r="AK2158" s="188" t="str">
        <f t="shared" si="745"/>
        <v/>
      </c>
      <c r="AL2158" s="188" t="str">
        <f t="shared" si="746"/>
        <v/>
      </c>
      <c r="AM2158" s="188" t="str">
        <f t="shared" si="747"/>
        <v/>
      </c>
      <c r="AN2158" s="359" t="str">
        <f>IF(Overview!$K$17='Internal Calcs'!$P$22,IF(AK2158="","",AK2158),IF(Overview!$K$17='Internal Calcs'!$P$23,IF(AK2158="","",AK2158),IF(ISNUMBER(A2158),(IF(F2158="Short",G2158-H2158,H2158-G2158)*AZ2158-AX2158),"")))</f>
        <v/>
      </c>
      <c r="AO2158" s="401" t="str">
        <f>IF(Overview!$K$17='Internal Calcs'!$P$22,IF(AL2158="","",AL2158),IF(Overview!$K$17='Internal Calcs'!$P$23,IF(AL2158="","",AL2158),IF(ISNUMBER(A2158),IF(AL2158="",(IF(F2158="Short",G2158-H2158,H2158-G2158)*AZ2158-AX2158),(IF(F2158="Short",G2158-J2158,J2158-G2158)*AZ2158-AX2158)),"")))</f>
        <v/>
      </c>
      <c r="AP2158" s="359" t="str">
        <f>IF(Overview!$K$17='Internal Calcs'!$P$22,"",IF(Overview!$K$17='Internal Calcs'!$P$23,IF(AM2158="","",AM2158),IF(ISNUMBER(A2158),IF(AM2158="",(IF(F2158="Short",G2158-H2158,H2158-G2158)*AZ2158-AX2158),(IF(F2158="Short",G2158-L2158,L2158-G2158)*AZ2158-AX2158)),"")))</f>
        <v/>
      </c>
      <c r="AQ2158" s="188" t="str">
        <f t="shared" si="748"/>
        <v/>
      </c>
      <c r="AR2158" s="188" t="str">
        <f t="shared" si="749"/>
        <v/>
      </c>
      <c r="AS2158" s="188" t="str">
        <f t="shared" si="750"/>
        <v/>
      </c>
      <c r="AT2158" s="188" t="str">
        <f>IF(ISNUMBER(A2158),MAX($AS$2:AS2158)-AS2158,"")</f>
        <v/>
      </c>
      <c r="AU2158" s="189" t="str">
        <f t="shared" si="751"/>
        <v/>
      </c>
      <c r="AV2158" s="190" t="str">
        <f t="shared" si="752"/>
        <v/>
      </c>
      <c r="AW2158" s="190" t="str">
        <f t="shared" si="753"/>
        <v/>
      </c>
      <c r="AX2158" s="191" t="str">
        <f ca="1">IF(ISNUMBER($A2158),INDIRECT(CONCATENATE("'Instrument List'!B",(MATCH(E2158,'Instrument List'!A:A,0))-0)),"")</f>
        <v/>
      </c>
      <c r="AY2158" s="191" t="str">
        <f ca="1">IF(ISNUMBER($A2158),INDIRECT(CONCATENATE("'Instrument List'!D",(MATCH(E2158,'Instrument List'!A:A,0))-0)),"")</f>
        <v/>
      </c>
      <c r="AZ2158" s="191" t="str">
        <f ca="1">IF(ISNUMBER($A2158),INDIRECT(CONCATENATE("'Instrument List'!C",(MATCH(E2158,'Instrument List'!A:A,0))-0)),"")</f>
        <v/>
      </c>
      <c r="BA2158" s="192" t="str">
        <f ca="1">IF(ISNUMBER(A2158),INDIRECT(CONCATENATE("'Instrument List'!E",(MATCH(E2158,'Instrument List'!A:A,0))-0)),"")</f>
        <v/>
      </c>
      <c r="BB2158" s="193" t="str">
        <f t="shared" si="754"/>
        <v/>
      </c>
      <c r="BC2158" s="193" t="str">
        <f t="shared" si="755"/>
        <v/>
      </c>
      <c r="BD2158" s="193" t="str">
        <f ca="1">IF(ISNUMBER(A2158),INDIRECT(CONCATENATE("'Instrument List'!F",(MATCH(E2158,'Instrument List'!A:A,0))-0)),"")</f>
        <v/>
      </c>
    </row>
    <row r="2159" spans="1:56">
      <c r="A2159" s="220" t="str">
        <f t="shared" si="735"/>
        <v/>
      </c>
      <c r="B2159" s="221"/>
      <c r="C2159" s="222"/>
      <c r="D2159" s="169"/>
      <c r="E2159" s="169"/>
      <c r="F2159" s="169"/>
      <c r="G2159" s="202"/>
      <c r="H2159" s="217"/>
      <c r="I2159" s="212"/>
      <c r="J2159" s="206"/>
      <c r="K2159" s="212"/>
      <c r="L2159" s="206"/>
      <c r="M2159" s="212"/>
      <c r="N2159" s="206"/>
      <c r="O2159" s="170" t="str">
        <f t="shared" si="736"/>
        <v/>
      </c>
      <c r="P2159" s="171"/>
      <c r="Q2159" s="171"/>
      <c r="R2159" s="171"/>
      <c r="S2159" s="172" t="str">
        <f t="shared" si="737"/>
        <v/>
      </c>
      <c r="T2159" s="172" t="str">
        <f t="shared" si="738"/>
        <v/>
      </c>
      <c r="U2159" s="171"/>
      <c r="V2159" s="171"/>
      <c r="W2159" s="173" t="str">
        <f t="shared" si="739"/>
        <v/>
      </c>
      <c r="X2159" s="173" t="str">
        <f t="shared" si="740"/>
        <v/>
      </c>
      <c r="Y2159" s="173" t="str">
        <f t="shared" si="741"/>
        <v/>
      </c>
      <c r="Z2159" s="171"/>
      <c r="AA2159" s="171"/>
      <c r="AB2159" s="171"/>
      <c r="AC2159" s="172" t="str">
        <f t="shared" si="742"/>
        <v/>
      </c>
      <c r="AD2159" s="172" t="str">
        <f t="shared" si="743"/>
        <v/>
      </c>
      <c r="AE2159" s="174"/>
      <c r="AF2159" s="175" t="str">
        <f t="shared" si="744"/>
        <v/>
      </c>
      <c r="AG2159" s="169"/>
      <c r="AH2159" s="171"/>
      <c r="AI2159" s="171"/>
      <c r="AJ2159" s="169"/>
      <c r="AK2159" s="176" t="str">
        <f t="shared" si="745"/>
        <v/>
      </c>
      <c r="AL2159" s="176" t="str">
        <f t="shared" si="746"/>
        <v/>
      </c>
      <c r="AM2159" s="176" t="str">
        <f t="shared" si="747"/>
        <v/>
      </c>
      <c r="AN2159" s="359" t="str">
        <f>IF(Overview!$K$17='Internal Calcs'!$P$22,IF(AK2159="","",AK2159),IF(Overview!$K$17='Internal Calcs'!$P$23,IF(AK2159="","",AK2159),IF(ISNUMBER(A2159),(IF(F2159="Short",G2159-H2159,H2159-G2159)*AZ2159-AX2159),"")))</f>
        <v/>
      </c>
      <c r="AO2159" s="401" t="str">
        <f>IF(Overview!$K$17='Internal Calcs'!$P$22,IF(AL2159="","",AL2159),IF(Overview!$K$17='Internal Calcs'!$P$23,IF(AL2159="","",AL2159),IF(ISNUMBER(A2159),IF(AL2159="",(IF(F2159="Short",G2159-H2159,H2159-G2159)*AZ2159-AX2159),(IF(F2159="Short",G2159-J2159,J2159-G2159)*AZ2159-AX2159)),"")))</f>
        <v/>
      </c>
      <c r="AP2159" s="359" t="str">
        <f>IF(Overview!$K$17='Internal Calcs'!$P$22,"",IF(Overview!$K$17='Internal Calcs'!$P$23,IF(AM2159="","",AM2159),IF(ISNUMBER(A2159),IF(AM2159="",(IF(F2159="Short",G2159-H2159,H2159-G2159)*AZ2159-AX2159),(IF(F2159="Short",G2159-L2159,L2159-G2159)*AZ2159-AX2159)),"")))</f>
        <v/>
      </c>
      <c r="AQ2159" s="176" t="str">
        <f t="shared" si="748"/>
        <v/>
      </c>
      <c r="AR2159" s="176" t="str">
        <f t="shared" si="749"/>
        <v/>
      </c>
      <c r="AS2159" s="176" t="str">
        <f t="shared" si="750"/>
        <v/>
      </c>
      <c r="AT2159" s="176" t="str">
        <f>IF(ISNUMBER(A2159),MAX($AS$2:AS2159)-AS2159,"")</f>
        <v/>
      </c>
      <c r="AU2159" s="177" t="str">
        <f t="shared" si="751"/>
        <v/>
      </c>
      <c r="AV2159" s="178" t="str">
        <f t="shared" si="752"/>
        <v/>
      </c>
      <c r="AW2159" s="178" t="str">
        <f t="shared" si="753"/>
        <v/>
      </c>
      <c r="AX2159" s="179" t="str">
        <f ca="1">IF(ISNUMBER($A2159),INDIRECT(CONCATENATE("'Instrument List'!B",(MATCH(E2159,'Instrument List'!A:A,0))-0)),"")</f>
        <v/>
      </c>
      <c r="AY2159" s="179" t="str">
        <f ca="1">IF(ISNUMBER($A2159),INDIRECT(CONCATENATE("'Instrument List'!D",(MATCH(E2159,'Instrument List'!A:A,0))-0)),"")</f>
        <v/>
      </c>
      <c r="AZ2159" s="179" t="str">
        <f ca="1">IF(ISNUMBER($A2159),INDIRECT(CONCATENATE("'Instrument List'!C",(MATCH(E2159,'Instrument List'!A:A,0))-0)),"")</f>
        <v/>
      </c>
      <c r="BA2159" s="180" t="str">
        <f ca="1">IF(ISNUMBER(A2159),INDIRECT(CONCATENATE("'Instrument List'!E",(MATCH(E2159,'Instrument List'!A:A,0))-0)),"")</f>
        <v/>
      </c>
      <c r="BB2159" s="181" t="str">
        <f t="shared" si="754"/>
        <v/>
      </c>
      <c r="BC2159" s="181" t="str">
        <f t="shared" si="755"/>
        <v/>
      </c>
      <c r="BD2159" s="181" t="str">
        <f ca="1">IF(ISNUMBER(A2159),INDIRECT(CONCATENATE("'Instrument List'!F",(MATCH(E2159,'Instrument List'!A:A,0))-0)),"")</f>
        <v/>
      </c>
    </row>
    <row r="2160" spans="1:56">
      <c r="A2160" s="223" t="str">
        <f t="shared" si="735"/>
        <v/>
      </c>
      <c r="B2160" s="224"/>
      <c r="C2160" s="225"/>
      <c r="D2160" s="182"/>
      <c r="E2160" s="182"/>
      <c r="F2160" s="182"/>
      <c r="G2160" s="203"/>
      <c r="H2160" s="218"/>
      <c r="I2160" s="213"/>
      <c r="J2160" s="207"/>
      <c r="K2160" s="213"/>
      <c r="L2160" s="207"/>
      <c r="M2160" s="213"/>
      <c r="N2160" s="207"/>
      <c r="O2160" s="183" t="str">
        <f t="shared" si="736"/>
        <v/>
      </c>
      <c r="P2160" s="184"/>
      <c r="Q2160" s="184"/>
      <c r="R2160" s="275"/>
      <c r="S2160" s="185" t="str">
        <f t="shared" si="737"/>
        <v/>
      </c>
      <c r="T2160" s="185" t="str">
        <f t="shared" si="738"/>
        <v/>
      </c>
      <c r="U2160" s="275"/>
      <c r="V2160" s="275"/>
      <c r="W2160" s="276" t="str">
        <f t="shared" si="739"/>
        <v/>
      </c>
      <c r="X2160" s="276" t="str">
        <f t="shared" si="740"/>
        <v/>
      </c>
      <c r="Y2160" s="276" t="str">
        <f t="shared" si="741"/>
        <v/>
      </c>
      <c r="Z2160" s="275"/>
      <c r="AA2160" s="184"/>
      <c r="AB2160" s="184"/>
      <c r="AC2160" s="185" t="str">
        <f t="shared" si="742"/>
        <v/>
      </c>
      <c r="AD2160" s="185" t="str">
        <f t="shared" si="743"/>
        <v/>
      </c>
      <c r="AE2160" s="186"/>
      <c r="AF2160" s="187" t="str">
        <f t="shared" si="744"/>
        <v/>
      </c>
      <c r="AG2160" s="182"/>
      <c r="AH2160" s="184"/>
      <c r="AI2160" s="184"/>
      <c r="AJ2160" s="182"/>
      <c r="AK2160" s="188" t="str">
        <f t="shared" si="745"/>
        <v/>
      </c>
      <c r="AL2160" s="188" t="str">
        <f t="shared" si="746"/>
        <v/>
      </c>
      <c r="AM2160" s="188" t="str">
        <f t="shared" si="747"/>
        <v/>
      </c>
      <c r="AN2160" s="359" t="str">
        <f>IF(Overview!$K$17='Internal Calcs'!$P$22,IF(AK2160="","",AK2160),IF(Overview!$K$17='Internal Calcs'!$P$23,IF(AK2160="","",AK2160),IF(ISNUMBER(A2160),(IF(F2160="Short",G2160-H2160,H2160-G2160)*AZ2160-AX2160),"")))</f>
        <v/>
      </c>
      <c r="AO2160" s="401" t="str">
        <f>IF(Overview!$K$17='Internal Calcs'!$P$22,IF(AL2160="","",AL2160),IF(Overview!$K$17='Internal Calcs'!$P$23,IF(AL2160="","",AL2160),IF(ISNUMBER(A2160),IF(AL2160="",(IF(F2160="Short",G2160-H2160,H2160-G2160)*AZ2160-AX2160),(IF(F2160="Short",G2160-J2160,J2160-G2160)*AZ2160-AX2160)),"")))</f>
        <v/>
      </c>
      <c r="AP2160" s="359" t="str">
        <f>IF(Overview!$K$17='Internal Calcs'!$P$22,"",IF(Overview!$K$17='Internal Calcs'!$P$23,IF(AM2160="","",AM2160),IF(ISNUMBER(A2160),IF(AM2160="",(IF(F2160="Short",G2160-H2160,H2160-G2160)*AZ2160-AX2160),(IF(F2160="Short",G2160-L2160,L2160-G2160)*AZ2160-AX2160)),"")))</f>
        <v/>
      </c>
      <c r="AQ2160" s="188" t="str">
        <f t="shared" si="748"/>
        <v/>
      </c>
      <c r="AR2160" s="188" t="str">
        <f t="shared" si="749"/>
        <v/>
      </c>
      <c r="AS2160" s="188" t="str">
        <f t="shared" si="750"/>
        <v/>
      </c>
      <c r="AT2160" s="188" t="str">
        <f>IF(ISNUMBER(A2160),MAX($AS$2:AS2160)-AS2160,"")</f>
        <v/>
      </c>
      <c r="AU2160" s="189" t="str">
        <f t="shared" si="751"/>
        <v/>
      </c>
      <c r="AV2160" s="190" t="str">
        <f t="shared" si="752"/>
        <v/>
      </c>
      <c r="AW2160" s="190" t="str">
        <f t="shared" si="753"/>
        <v/>
      </c>
      <c r="AX2160" s="191" t="str">
        <f ca="1">IF(ISNUMBER($A2160),INDIRECT(CONCATENATE("'Instrument List'!B",(MATCH(E2160,'Instrument List'!A:A,0))-0)),"")</f>
        <v/>
      </c>
      <c r="AY2160" s="191" t="str">
        <f ca="1">IF(ISNUMBER($A2160),INDIRECT(CONCATENATE("'Instrument List'!D",(MATCH(E2160,'Instrument List'!A:A,0))-0)),"")</f>
        <v/>
      </c>
      <c r="AZ2160" s="191" t="str">
        <f ca="1">IF(ISNUMBER($A2160),INDIRECT(CONCATENATE("'Instrument List'!C",(MATCH(E2160,'Instrument List'!A:A,0))-0)),"")</f>
        <v/>
      </c>
      <c r="BA2160" s="192" t="str">
        <f ca="1">IF(ISNUMBER(A2160),INDIRECT(CONCATENATE("'Instrument List'!E",(MATCH(E2160,'Instrument List'!A:A,0))-0)),"")</f>
        <v/>
      </c>
      <c r="BB2160" s="193" t="str">
        <f t="shared" si="754"/>
        <v/>
      </c>
      <c r="BC2160" s="193" t="str">
        <f t="shared" si="755"/>
        <v/>
      </c>
      <c r="BD2160" s="193" t="str">
        <f ca="1">IF(ISNUMBER(A2160),INDIRECT(CONCATENATE("'Instrument List'!F",(MATCH(E2160,'Instrument List'!A:A,0))-0)),"")</f>
        <v/>
      </c>
    </row>
    <row r="2161" spans="1:56">
      <c r="A2161" s="220" t="str">
        <f t="shared" si="735"/>
        <v/>
      </c>
      <c r="B2161" s="221"/>
      <c r="C2161" s="222"/>
      <c r="D2161" s="169"/>
      <c r="E2161" s="169"/>
      <c r="F2161" s="169"/>
      <c r="G2161" s="202"/>
      <c r="H2161" s="217"/>
      <c r="I2161" s="212"/>
      <c r="J2161" s="206"/>
      <c r="K2161" s="212"/>
      <c r="L2161" s="206"/>
      <c r="M2161" s="212"/>
      <c r="N2161" s="206"/>
      <c r="O2161" s="170" t="str">
        <f t="shared" si="736"/>
        <v/>
      </c>
      <c r="P2161" s="171"/>
      <c r="Q2161" s="171"/>
      <c r="R2161" s="171"/>
      <c r="S2161" s="172" t="str">
        <f t="shared" si="737"/>
        <v/>
      </c>
      <c r="T2161" s="172" t="str">
        <f t="shared" si="738"/>
        <v/>
      </c>
      <c r="U2161" s="171"/>
      <c r="V2161" s="171"/>
      <c r="W2161" s="173" t="str">
        <f t="shared" si="739"/>
        <v/>
      </c>
      <c r="X2161" s="173" t="str">
        <f t="shared" si="740"/>
        <v/>
      </c>
      <c r="Y2161" s="173" t="str">
        <f t="shared" si="741"/>
        <v/>
      </c>
      <c r="Z2161" s="171"/>
      <c r="AA2161" s="171"/>
      <c r="AB2161" s="171"/>
      <c r="AC2161" s="172" t="str">
        <f t="shared" si="742"/>
        <v/>
      </c>
      <c r="AD2161" s="172" t="str">
        <f t="shared" si="743"/>
        <v/>
      </c>
      <c r="AE2161" s="174"/>
      <c r="AF2161" s="175" t="str">
        <f t="shared" si="744"/>
        <v/>
      </c>
      <c r="AG2161" s="169"/>
      <c r="AH2161" s="171"/>
      <c r="AI2161" s="171"/>
      <c r="AJ2161" s="169"/>
      <c r="AK2161" s="176" t="str">
        <f t="shared" si="745"/>
        <v/>
      </c>
      <c r="AL2161" s="176" t="str">
        <f t="shared" si="746"/>
        <v/>
      </c>
      <c r="AM2161" s="176" t="str">
        <f t="shared" si="747"/>
        <v/>
      </c>
      <c r="AN2161" s="359" t="str">
        <f>IF(Overview!$K$17='Internal Calcs'!$P$22,IF(AK2161="","",AK2161),IF(Overview!$K$17='Internal Calcs'!$P$23,IF(AK2161="","",AK2161),IF(ISNUMBER(A2161),(IF(F2161="Short",G2161-H2161,H2161-G2161)*AZ2161-AX2161),"")))</f>
        <v/>
      </c>
      <c r="AO2161" s="401" t="str">
        <f>IF(Overview!$K$17='Internal Calcs'!$P$22,IF(AL2161="","",AL2161),IF(Overview!$K$17='Internal Calcs'!$P$23,IF(AL2161="","",AL2161),IF(ISNUMBER(A2161),IF(AL2161="",(IF(F2161="Short",G2161-H2161,H2161-G2161)*AZ2161-AX2161),(IF(F2161="Short",G2161-J2161,J2161-G2161)*AZ2161-AX2161)),"")))</f>
        <v/>
      </c>
      <c r="AP2161" s="359" t="str">
        <f>IF(Overview!$K$17='Internal Calcs'!$P$22,"",IF(Overview!$K$17='Internal Calcs'!$P$23,IF(AM2161="","",AM2161),IF(ISNUMBER(A2161),IF(AM2161="",(IF(F2161="Short",G2161-H2161,H2161-G2161)*AZ2161-AX2161),(IF(F2161="Short",G2161-L2161,L2161-G2161)*AZ2161-AX2161)),"")))</f>
        <v/>
      </c>
      <c r="AQ2161" s="176" t="str">
        <f t="shared" si="748"/>
        <v/>
      </c>
      <c r="AR2161" s="176" t="str">
        <f t="shared" si="749"/>
        <v/>
      </c>
      <c r="AS2161" s="176" t="str">
        <f t="shared" si="750"/>
        <v/>
      </c>
      <c r="AT2161" s="176" t="str">
        <f>IF(ISNUMBER(A2161),MAX($AS$2:AS2161)-AS2161,"")</f>
        <v/>
      </c>
      <c r="AU2161" s="177" t="str">
        <f t="shared" si="751"/>
        <v/>
      </c>
      <c r="AV2161" s="178" t="str">
        <f t="shared" si="752"/>
        <v/>
      </c>
      <c r="AW2161" s="178" t="str">
        <f t="shared" si="753"/>
        <v/>
      </c>
      <c r="AX2161" s="179" t="str">
        <f ca="1">IF(ISNUMBER($A2161),INDIRECT(CONCATENATE("'Instrument List'!B",(MATCH(E2161,'Instrument List'!A:A,0))-0)),"")</f>
        <v/>
      </c>
      <c r="AY2161" s="179" t="str">
        <f ca="1">IF(ISNUMBER($A2161),INDIRECT(CONCATENATE("'Instrument List'!D",(MATCH(E2161,'Instrument List'!A:A,0))-0)),"")</f>
        <v/>
      </c>
      <c r="AZ2161" s="179" t="str">
        <f ca="1">IF(ISNUMBER($A2161),INDIRECT(CONCATENATE("'Instrument List'!C",(MATCH(E2161,'Instrument List'!A:A,0))-0)),"")</f>
        <v/>
      </c>
      <c r="BA2161" s="180" t="str">
        <f ca="1">IF(ISNUMBER(A2161),INDIRECT(CONCATENATE("'Instrument List'!E",(MATCH(E2161,'Instrument List'!A:A,0))-0)),"")</f>
        <v/>
      </c>
      <c r="BB2161" s="181" t="str">
        <f t="shared" si="754"/>
        <v/>
      </c>
      <c r="BC2161" s="181" t="str">
        <f t="shared" si="755"/>
        <v/>
      </c>
      <c r="BD2161" s="181" t="str">
        <f ca="1">IF(ISNUMBER(A2161),INDIRECT(CONCATENATE("'Instrument List'!F",(MATCH(E2161,'Instrument List'!A:A,0))-0)),"")</f>
        <v/>
      </c>
    </row>
    <row r="2162" spans="1:56">
      <c r="A2162" s="223" t="str">
        <f t="shared" si="735"/>
        <v/>
      </c>
      <c r="B2162" s="224"/>
      <c r="C2162" s="225"/>
      <c r="D2162" s="182"/>
      <c r="E2162" s="182"/>
      <c r="F2162" s="182"/>
      <c r="G2162" s="203"/>
      <c r="H2162" s="218"/>
      <c r="I2162" s="213"/>
      <c r="J2162" s="207"/>
      <c r="K2162" s="213"/>
      <c r="L2162" s="207"/>
      <c r="M2162" s="213"/>
      <c r="N2162" s="207"/>
      <c r="O2162" s="183" t="str">
        <f t="shared" si="736"/>
        <v/>
      </c>
      <c r="P2162" s="184"/>
      <c r="Q2162" s="184"/>
      <c r="R2162" s="275"/>
      <c r="S2162" s="185" t="str">
        <f t="shared" si="737"/>
        <v/>
      </c>
      <c r="T2162" s="185" t="str">
        <f t="shared" si="738"/>
        <v/>
      </c>
      <c r="U2162" s="275"/>
      <c r="V2162" s="275"/>
      <c r="W2162" s="276" t="str">
        <f t="shared" si="739"/>
        <v/>
      </c>
      <c r="X2162" s="276" t="str">
        <f t="shared" si="740"/>
        <v/>
      </c>
      <c r="Y2162" s="276" t="str">
        <f t="shared" si="741"/>
        <v/>
      </c>
      <c r="Z2162" s="275"/>
      <c r="AA2162" s="184"/>
      <c r="AB2162" s="184"/>
      <c r="AC2162" s="185" t="str">
        <f t="shared" si="742"/>
        <v/>
      </c>
      <c r="AD2162" s="185" t="str">
        <f t="shared" si="743"/>
        <v/>
      </c>
      <c r="AE2162" s="186"/>
      <c r="AF2162" s="187" t="str">
        <f t="shared" si="744"/>
        <v/>
      </c>
      <c r="AG2162" s="182"/>
      <c r="AH2162" s="184"/>
      <c r="AI2162" s="184"/>
      <c r="AJ2162" s="182"/>
      <c r="AK2162" s="188" t="str">
        <f t="shared" si="745"/>
        <v/>
      </c>
      <c r="AL2162" s="188" t="str">
        <f t="shared" si="746"/>
        <v/>
      </c>
      <c r="AM2162" s="188" t="str">
        <f t="shared" si="747"/>
        <v/>
      </c>
      <c r="AN2162" s="359" t="str">
        <f>IF(Overview!$K$17='Internal Calcs'!$P$22,IF(AK2162="","",AK2162),IF(Overview!$K$17='Internal Calcs'!$P$23,IF(AK2162="","",AK2162),IF(ISNUMBER(A2162),(IF(F2162="Short",G2162-H2162,H2162-G2162)*AZ2162-AX2162),"")))</f>
        <v/>
      </c>
      <c r="AO2162" s="401" t="str">
        <f>IF(Overview!$K$17='Internal Calcs'!$P$22,IF(AL2162="","",AL2162),IF(Overview!$K$17='Internal Calcs'!$P$23,IF(AL2162="","",AL2162),IF(ISNUMBER(A2162),IF(AL2162="",(IF(F2162="Short",G2162-H2162,H2162-G2162)*AZ2162-AX2162),(IF(F2162="Short",G2162-J2162,J2162-G2162)*AZ2162-AX2162)),"")))</f>
        <v/>
      </c>
      <c r="AP2162" s="359" t="str">
        <f>IF(Overview!$K$17='Internal Calcs'!$P$22,"",IF(Overview!$K$17='Internal Calcs'!$P$23,IF(AM2162="","",AM2162),IF(ISNUMBER(A2162),IF(AM2162="",(IF(F2162="Short",G2162-H2162,H2162-G2162)*AZ2162-AX2162),(IF(F2162="Short",G2162-L2162,L2162-G2162)*AZ2162-AX2162)),"")))</f>
        <v/>
      </c>
      <c r="AQ2162" s="188" t="str">
        <f t="shared" si="748"/>
        <v/>
      </c>
      <c r="AR2162" s="188" t="str">
        <f t="shared" si="749"/>
        <v/>
      </c>
      <c r="AS2162" s="188" t="str">
        <f t="shared" si="750"/>
        <v/>
      </c>
      <c r="AT2162" s="188" t="str">
        <f>IF(ISNUMBER(A2162),MAX($AS$2:AS2162)-AS2162,"")</f>
        <v/>
      </c>
      <c r="AU2162" s="189" t="str">
        <f t="shared" si="751"/>
        <v/>
      </c>
      <c r="AV2162" s="190" t="str">
        <f t="shared" si="752"/>
        <v/>
      </c>
      <c r="AW2162" s="190" t="str">
        <f t="shared" si="753"/>
        <v/>
      </c>
      <c r="AX2162" s="191" t="str">
        <f ca="1">IF(ISNUMBER($A2162),INDIRECT(CONCATENATE("'Instrument List'!B",(MATCH(E2162,'Instrument List'!A:A,0))-0)),"")</f>
        <v/>
      </c>
      <c r="AY2162" s="191" t="str">
        <f ca="1">IF(ISNUMBER($A2162),INDIRECT(CONCATENATE("'Instrument List'!D",(MATCH(E2162,'Instrument List'!A:A,0))-0)),"")</f>
        <v/>
      </c>
      <c r="AZ2162" s="191" t="str">
        <f ca="1">IF(ISNUMBER($A2162),INDIRECT(CONCATENATE("'Instrument List'!C",(MATCH(E2162,'Instrument List'!A:A,0))-0)),"")</f>
        <v/>
      </c>
      <c r="BA2162" s="192" t="str">
        <f ca="1">IF(ISNUMBER(A2162),INDIRECT(CONCATENATE("'Instrument List'!E",(MATCH(E2162,'Instrument List'!A:A,0))-0)),"")</f>
        <v/>
      </c>
      <c r="BB2162" s="193" t="str">
        <f t="shared" si="754"/>
        <v/>
      </c>
      <c r="BC2162" s="193" t="str">
        <f t="shared" si="755"/>
        <v/>
      </c>
      <c r="BD2162" s="193" t="str">
        <f ca="1">IF(ISNUMBER(A2162),INDIRECT(CONCATENATE("'Instrument List'!F",(MATCH(E2162,'Instrument List'!A:A,0))-0)),"")</f>
        <v/>
      </c>
    </row>
    <row r="2163" spans="1:56">
      <c r="A2163" s="220" t="str">
        <f t="shared" si="735"/>
        <v/>
      </c>
      <c r="B2163" s="221"/>
      <c r="C2163" s="222"/>
      <c r="D2163" s="169"/>
      <c r="E2163" s="169"/>
      <c r="F2163" s="169"/>
      <c r="G2163" s="202"/>
      <c r="H2163" s="217"/>
      <c r="I2163" s="212"/>
      <c r="J2163" s="206"/>
      <c r="K2163" s="212"/>
      <c r="L2163" s="206"/>
      <c r="M2163" s="212"/>
      <c r="N2163" s="206"/>
      <c r="O2163" s="170" t="str">
        <f t="shared" si="736"/>
        <v/>
      </c>
      <c r="P2163" s="171"/>
      <c r="Q2163" s="171"/>
      <c r="R2163" s="171"/>
      <c r="S2163" s="172" t="str">
        <f t="shared" si="737"/>
        <v/>
      </c>
      <c r="T2163" s="172" t="str">
        <f t="shared" si="738"/>
        <v/>
      </c>
      <c r="U2163" s="171"/>
      <c r="V2163" s="171"/>
      <c r="W2163" s="173" t="str">
        <f t="shared" si="739"/>
        <v/>
      </c>
      <c r="X2163" s="173" t="str">
        <f t="shared" si="740"/>
        <v/>
      </c>
      <c r="Y2163" s="173" t="str">
        <f t="shared" si="741"/>
        <v/>
      </c>
      <c r="Z2163" s="171"/>
      <c r="AA2163" s="171"/>
      <c r="AB2163" s="171"/>
      <c r="AC2163" s="172" t="str">
        <f t="shared" si="742"/>
        <v/>
      </c>
      <c r="AD2163" s="172" t="str">
        <f t="shared" si="743"/>
        <v/>
      </c>
      <c r="AE2163" s="174"/>
      <c r="AF2163" s="175" t="str">
        <f t="shared" si="744"/>
        <v/>
      </c>
      <c r="AG2163" s="169"/>
      <c r="AH2163" s="171"/>
      <c r="AI2163" s="171"/>
      <c r="AJ2163" s="169"/>
      <c r="AK2163" s="176" t="str">
        <f t="shared" si="745"/>
        <v/>
      </c>
      <c r="AL2163" s="176" t="str">
        <f t="shared" si="746"/>
        <v/>
      </c>
      <c r="AM2163" s="176" t="str">
        <f t="shared" si="747"/>
        <v/>
      </c>
      <c r="AN2163" s="359" t="str">
        <f>IF(Overview!$K$17='Internal Calcs'!$P$22,IF(AK2163="","",AK2163),IF(Overview!$K$17='Internal Calcs'!$P$23,IF(AK2163="","",AK2163),IF(ISNUMBER(A2163),(IF(F2163="Short",G2163-H2163,H2163-G2163)*AZ2163-AX2163),"")))</f>
        <v/>
      </c>
      <c r="AO2163" s="401" t="str">
        <f>IF(Overview!$K$17='Internal Calcs'!$P$22,IF(AL2163="","",AL2163),IF(Overview!$K$17='Internal Calcs'!$P$23,IF(AL2163="","",AL2163),IF(ISNUMBER(A2163),IF(AL2163="",(IF(F2163="Short",G2163-H2163,H2163-G2163)*AZ2163-AX2163),(IF(F2163="Short",G2163-J2163,J2163-G2163)*AZ2163-AX2163)),"")))</f>
        <v/>
      </c>
      <c r="AP2163" s="359" t="str">
        <f>IF(Overview!$K$17='Internal Calcs'!$P$22,"",IF(Overview!$K$17='Internal Calcs'!$P$23,IF(AM2163="","",AM2163),IF(ISNUMBER(A2163),IF(AM2163="",(IF(F2163="Short",G2163-H2163,H2163-G2163)*AZ2163-AX2163),(IF(F2163="Short",G2163-L2163,L2163-G2163)*AZ2163-AX2163)),"")))</f>
        <v/>
      </c>
      <c r="AQ2163" s="176" t="str">
        <f t="shared" si="748"/>
        <v/>
      </c>
      <c r="AR2163" s="176" t="str">
        <f t="shared" si="749"/>
        <v/>
      </c>
      <c r="AS2163" s="176" t="str">
        <f t="shared" si="750"/>
        <v/>
      </c>
      <c r="AT2163" s="176" t="str">
        <f>IF(ISNUMBER(A2163),MAX($AS$2:AS2163)-AS2163,"")</f>
        <v/>
      </c>
      <c r="AU2163" s="177" t="str">
        <f t="shared" si="751"/>
        <v/>
      </c>
      <c r="AV2163" s="178" t="str">
        <f t="shared" si="752"/>
        <v/>
      </c>
      <c r="AW2163" s="178" t="str">
        <f t="shared" si="753"/>
        <v/>
      </c>
      <c r="AX2163" s="179" t="str">
        <f ca="1">IF(ISNUMBER($A2163),INDIRECT(CONCATENATE("'Instrument List'!B",(MATCH(E2163,'Instrument List'!A:A,0))-0)),"")</f>
        <v/>
      </c>
      <c r="AY2163" s="179" t="str">
        <f ca="1">IF(ISNUMBER($A2163),INDIRECT(CONCATENATE("'Instrument List'!D",(MATCH(E2163,'Instrument List'!A:A,0))-0)),"")</f>
        <v/>
      </c>
      <c r="AZ2163" s="179" t="str">
        <f ca="1">IF(ISNUMBER($A2163),INDIRECT(CONCATENATE("'Instrument List'!C",(MATCH(E2163,'Instrument List'!A:A,0))-0)),"")</f>
        <v/>
      </c>
      <c r="BA2163" s="180" t="str">
        <f ca="1">IF(ISNUMBER(A2163),INDIRECT(CONCATENATE("'Instrument List'!E",(MATCH(E2163,'Instrument List'!A:A,0))-0)),"")</f>
        <v/>
      </c>
      <c r="BB2163" s="181" t="str">
        <f t="shared" si="754"/>
        <v/>
      </c>
      <c r="BC2163" s="181" t="str">
        <f t="shared" si="755"/>
        <v/>
      </c>
      <c r="BD2163" s="181" t="str">
        <f ca="1">IF(ISNUMBER(A2163),INDIRECT(CONCATENATE("'Instrument List'!F",(MATCH(E2163,'Instrument List'!A:A,0))-0)),"")</f>
        <v/>
      </c>
    </row>
    <row r="2164" spans="1:56">
      <c r="A2164" s="223" t="str">
        <f t="shared" si="735"/>
        <v/>
      </c>
      <c r="B2164" s="224"/>
      <c r="C2164" s="225"/>
      <c r="D2164" s="182"/>
      <c r="E2164" s="182"/>
      <c r="F2164" s="182"/>
      <c r="G2164" s="203"/>
      <c r="H2164" s="218"/>
      <c r="I2164" s="213"/>
      <c r="J2164" s="207"/>
      <c r="K2164" s="213"/>
      <c r="L2164" s="207"/>
      <c r="M2164" s="213"/>
      <c r="N2164" s="207"/>
      <c r="O2164" s="183" t="str">
        <f t="shared" si="736"/>
        <v/>
      </c>
      <c r="P2164" s="184"/>
      <c r="Q2164" s="184"/>
      <c r="R2164" s="275"/>
      <c r="S2164" s="185" t="str">
        <f t="shared" si="737"/>
        <v/>
      </c>
      <c r="T2164" s="185" t="str">
        <f t="shared" si="738"/>
        <v/>
      </c>
      <c r="U2164" s="275"/>
      <c r="V2164" s="275"/>
      <c r="W2164" s="276" t="str">
        <f t="shared" si="739"/>
        <v/>
      </c>
      <c r="X2164" s="276" t="str">
        <f t="shared" si="740"/>
        <v/>
      </c>
      <c r="Y2164" s="276" t="str">
        <f t="shared" si="741"/>
        <v/>
      </c>
      <c r="Z2164" s="275"/>
      <c r="AA2164" s="184"/>
      <c r="AB2164" s="184"/>
      <c r="AC2164" s="185" t="str">
        <f t="shared" si="742"/>
        <v/>
      </c>
      <c r="AD2164" s="185" t="str">
        <f t="shared" si="743"/>
        <v/>
      </c>
      <c r="AE2164" s="186"/>
      <c r="AF2164" s="187" t="str">
        <f t="shared" si="744"/>
        <v/>
      </c>
      <c r="AG2164" s="182"/>
      <c r="AH2164" s="184"/>
      <c r="AI2164" s="184"/>
      <c r="AJ2164" s="182"/>
      <c r="AK2164" s="188" t="str">
        <f t="shared" si="745"/>
        <v/>
      </c>
      <c r="AL2164" s="188" t="str">
        <f t="shared" si="746"/>
        <v/>
      </c>
      <c r="AM2164" s="188" t="str">
        <f t="shared" si="747"/>
        <v/>
      </c>
      <c r="AN2164" s="359" t="str">
        <f>IF(Overview!$K$17='Internal Calcs'!$P$22,IF(AK2164="","",AK2164),IF(Overview!$K$17='Internal Calcs'!$P$23,IF(AK2164="","",AK2164),IF(ISNUMBER(A2164),(IF(F2164="Short",G2164-H2164,H2164-G2164)*AZ2164-AX2164),"")))</f>
        <v/>
      </c>
      <c r="AO2164" s="401" t="str">
        <f>IF(Overview!$K$17='Internal Calcs'!$P$22,IF(AL2164="","",AL2164),IF(Overview!$K$17='Internal Calcs'!$P$23,IF(AL2164="","",AL2164),IF(ISNUMBER(A2164),IF(AL2164="",(IF(F2164="Short",G2164-H2164,H2164-G2164)*AZ2164-AX2164),(IF(F2164="Short",G2164-J2164,J2164-G2164)*AZ2164-AX2164)),"")))</f>
        <v/>
      </c>
      <c r="AP2164" s="359" t="str">
        <f>IF(Overview!$K$17='Internal Calcs'!$P$22,"",IF(Overview!$K$17='Internal Calcs'!$P$23,IF(AM2164="","",AM2164),IF(ISNUMBER(A2164),IF(AM2164="",(IF(F2164="Short",G2164-H2164,H2164-G2164)*AZ2164-AX2164),(IF(F2164="Short",G2164-L2164,L2164-G2164)*AZ2164-AX2164)),"")))</f>
        <v/>
      </c>
      <c r="AQ2164" s="188" t="str">
        <f t="shared" si="748"/>
        <v/>
      </c>
      <c r="AR2164" s="188" t="str">
        <f t="shared" si="749"/>
        <v/>
      </c>
      <c r="AS2164" s="188" t="str">
        <f t="shared" si="750"/>
        <v/>
      </c>
      <c r="AT2164" s="188" t="str">
        <f>IF(ISNUMBER(A2164),MAX($AS$2:AS2164)-AS2164,"")</f>
        <v/>
      </c>
      <c r="AU2164" s="189" t="str">
        <f t="shared" si="751"/>
        <v/>
      </c>
      <c r="AV2164" s="190" t="str">
        <f t="shared" si="752"/>
        <v/>
      </c>
      <c r="AW2164" s="190" t="str">
        <f t="shared" si="753"/>
        <v/>
      </c>
      <c r="AX2164" s="191" t="str">
        <f ca="1">IF(ISNUMBER($A2164),INDIRECT(CONCATENATE("'Instrument List'!B",(MATCH(E2164,'Instrument List'!A:A,0))-0)),"")</f>
        <v/>
      </c>
      <c r="AY2164" s="191" t="str">
        <f ca="1">IF(ISNUMBER($A2164),INDIRECT(CONCATENATE("'Instrument List'!D",(MATCH(E2164,'Instrument List'!A:A,0))-0)),"")</f>
        <v/>
      </c>
      <c r="AZ2164" s="191" t="str">
        <f ca="1">IF(ISNUMBER($A2164),INDIRECT(CONCATENATE("'Instrument List'!C",(MATCH(E2164,'Instrument List'!A:A,0))-0)),"")</f>
        <v/>
      </c>
      <c r="BA2164" s="192" t="str">
        <f ca="1">IF(ISNUMBER(A2164),INDIRECT(CONCATENATE("'Instrument List'!E",(MATCH(E2164,'Instrument List'!A:A,0))-0)),"")</f>
        <v/>
      </c>
      <c r="BB2164" s="193" t="str">
        <f t="shared" si="754"/>
        <v/>
      </c>
      <c r="BC2164" s="193" t="str">
        <f t="shared" si="755"/>
        <v/>
      </c>
      <c r="BD2164" s="193" t="str">
        <f ca="1">IF(ISNUMBER(A2164),INDIRECT(CONCATENATE("'Instrument List'!F",(MATCH(E2164,'Instrument List'!A:A,0))-0)),"")</f>
        <v/>
      </c>
    </row>
    <row r="2165" spans="1:56">
      <c r="A2165" s="220" t="str">
        <f t="shared" si="735"/>
        <v/>
      </c>
      <c r="B2165" s="221"/>
      <c r="C2165" s="222"/>
      <c r="D2165" s="169"/>
      <c r="E2165" s="169"/>
      <c r="F2165" s="169"/>
      <c r="G2165" s="202"/>
      <c r="H2165" s="217"/>
      <c r="I2165" s="212"/>
      <c r="J2165" s="206"/>
      <c r="K2165" s="212"/>
      <c r="L2165" s="206"/>
      <c r="M2165" s="212"/>
      <c r="N2165" s="206"/>
      <c r="O2165" s="170" t="str">
        <f t="shared" si="736"/>
        <v/>
      </c>
      <c r="P2165" s="171"/>
      <c r="Q2165" s="171"/>
      <c r="R2165" s="171"/>
      <c r="S2165" s="172" t="str">
        <f t="shared" si="737"/>
        <v/>
      </c>
      <c r="T2165" s="172" t="str">
        <f t="shared" si="738"/>
        <v/>
      </c>
      <c r="U2165" s="171"/>
      <c r="V2165" s="171"/>
      <c r="W2165" s="173" t="str">
        <f t="shared" si="739"/>
        <v/>
      </c>
      <c r="X2165" s="173" t="str">
        <f t="shared" si="740"/>
        <v/>
      </c>
      <c r="Y2165" s="173" t="str">
        <f t="shared" si="741"/>
        <v/>
      </c>
      <c r="Z2165" s="171"/>
      <c r="AA2165" s="171"/>
      <c r="AB2165" s="171"/>
      <c r="AC2165" s="172" t="str">
        <f t="shared" si="742"/>
        <v/>
      </c>
      <c r="AD2165" s="172" t="str">
        <f t="shared" si="743"/>
        <v/>
      </c>
      <c r="AE2165" s="174"/>
      <c r="AF2165" s="175" t="str">
        <f t="shared" si="744"/>
        <v/>
      </c>
      <c r="AG2165" s="169"/>
      <c r="AH2165" s="171"/>
      <c r="AI2165" s="171"/>
      <c r="AJ2165" s="169"/>
      <c r="AK2165" s="176" t="str">
        <f t="shared" si="745"/>
        <v/>
      </c>
      <c r="AL2165" s="176" t="str">
        <f t="shared" si="746"/>
        <v/>
      </c>
      <c r="AM2165" s="176" t="str">
        <f t="shared" si="747"/>
        <v/>
      </c>
      <c r="AN2165" s="359" t="str">
        <f>IF(Overview!$K$17='Internal Calcs'!$P$22,IF(AK2165="","",AK2165),IF(Overview!$K$17='Internal Calcs'!$P$23,IF(AK2165="","",AK2165),IF(ISNUMBER(A2165),(IF(F2165="Short",G2165-H2165,H2165-G2165)*AZ2165-AX2165),"")))</f>
        <v/>
      </c>
      <c r="AO2165" s="401" t="str">
        <f>IF(Overview!$K$17='Internal Calcs'!$P$22,IF(AL2165="","",AL2165),IF(Overview!$K$17='Internal Calcs'!$P$23,IF(AL2165="","",AL2165),IF(ISNUMBER(A2165),IF(AL2165="",(IF(F2165="Short",G2165-H2165,H2165-G2165)*AZ2165-AX2165),(IF(F2165="Short",G2165-J2165,J2165-G2165)*AZ2165-AX2165)),"")))</f>
        <v/>
      </c>
      <c r="AP2165" s="359" t="str">
        <f>IF(Overview!$K$17='Internal Calcs'!$P$22,"",IF(Overview!$K$17='Internal Calcs'!$P$23,IF(AM2165="","",AM2165),IF(ISNUMBER(A2165),IF(AM2165="",(IF(F2165="Short",G2165-H2165,H2165-G2165)*AZ2165-AX2165),(IF(F2165="Short",G2165-L2165,L2165-G2165)*AZ2165-AX2165)),"")))</f>
        <v/>
      </c>
      <c r="AQ2165" s="176" t="str">
        <f t="shared" si="748"/>
        <v/>
      </c>
      <c r="AR2165" s="176" t="str">
        <f t="shared" si="749"/>
        <v/>
      </c>
      <c r="AS2165" s="176" t="str">
        <f t="shared" si="750"/>
        <v/>
      </c>
      <c r="AT2165" s="176" t="str">
        <f>IF(ISNUMBER(A2165),MAX($AS$2:AS2165)-AS2165,"")</f>
        <v/>
      </c>
      <c r="AU2165" s="177" t="str">
        <f t="shared" si="751"/>
        <v/>
      </c>
      <c r="AV2165" s="178" t="str">
        <f t="shared" si="752"/>
        <v/>
      </c>
      <c r="AW2165" s="178" t="str">
        <f t="shared" si="753"/>
        <v/>
      </c>
      <c r="AX2165" s="179" t="str">
        <f ca="1">IF(ISNUMBER($A2165),INDIRECT(CONCATENATE("'Instrument List'!B",(MATCH(E2165,'Instrument List'!A:A,0))-0)),"")</f>
        <v/>
      </c>
      <c r="AY2165" s="179" t="str">
        <f ca="1">IF(ISNUMBER($A2165),INDIRECT(CONCATENATE("'Instrument List'!D",(MATCH(E2165,'Instrument List'!A:A,0))-0)),"")</f>
        <v/>
      </c>
      <c r="AZ2165" s="179" t="str">
        <f ca="1">IF(ISNUMBER($A2165),INDIRECT(CONCATENATE("'Instrument List'!C",(MATCH(E2165,'Instrument List'!A:A,0))-0)),"")</f>
        <v/>
      </c>
      <c r="BA2165" s="180" t="str">
        <f ca="1">IF(ISNUMBER(A2165),INDIRECT(CONCATENATE("'Instrument List'!E",(MATCH(E2165,'Instrument List'!A:A,0))-0)),"")</f>
        <v/>
      </c>
      <c r="BB2165" s="181" t="str">
        <f t="shared" si="754"/>
        <v/>
      </c>
      <c r="BC2165" s="181" t="str">
        <f t="shared" si="755"/>
        <v/>
      </c>
      <c r="BD2165" s="181" t="str">
        <f ca="1">IF(ISNUMBER(A2165),INDIRECT(CONCATENATE("'Instrument List'!F",(MATCH(E2165,'Instrument List'!A:A,0))-0)),"")</f>
        <v/>
      </c>
    </row>
    <row r="2166" spans="1:56">
      <c r="A2166" s="223" t="str">
        <f t="shared" si="735"/>
        <v/>
      </c>
      <c r="B2166" s="224"/>
      <c r="C2166" s="225"/>
      <c r="D2166" s="182"/>
      <c r="E2166" s="182"/>
      <c r="F2166" s="182"/>
      <c r="G2166" s="203"/>
      <c r="H2166" s="218"/>
      <c r="I2166" s="213"/>
      <c r="J2166" s="207"/>
      <c r="K2166" s="213"/>
      <c r="L2166" s="207"/>
      <c r="M2166" s="213"/>
      <c r="N2166" s="207"/>
      <c r="O2166" s="183" t="str">
        <f t="shared" si="736"/>
        <v/>
      </c>
      <c r="P2166" s="184"/>
      <c r="Q2166" s="184"/>
      <c r="R2166" s="275"/>
      <c r="S2166" s="185" t="str">
        <f t="shared" si="737"/>
        <v/>
      </c>
      <c r="T2166" s="185" t="str">
        <f t="shared" si="738"/>
        <v/>
      </c>
      <c r="U2166" s="275"/>
      <c r="V2166" s="275"/>
      <c r="W2166" s="276" t="str">
        <f t="shared" si="739"/>
        <v/>
      </c>
      <c r="X2166" s="276" t="str">
        <f t="shared" si="740"/>
        <v/>
      </c>
      <c r="Y2166" s="276" t="str">
        <f t="shared" si="741"/>
        <v/>
      </c>
      <c r="Z2166" s="275"/>
      <c r="AA2166" s="184"/>
      <c r="AB2166" s="184"/>
      <c r="AC2166" s="185" t="str">
        <f t="shared" si="742"/>
        <v/>
      </c>
      <c r="AD2166" s="185" t="str">
        <f t="shared" si="743"/>
        <v/>
      </c>
      <c r="AE2166" s="186"/>
      <c r="AF2166" s="187" t="str">
        <f t="shared" si="744"/>
        <v/>
      </c>
      <c r="AG2166" s="182"/>
      <c r="AH2166" s="184"/>
      <c r="AI2166" s="184"/>
      <c r="AJ2166" s="182"/>
      <c r="AK2166" s="188" t="str">
        <f t="shared" si="745"/>
        <v/>
      </c>
      <c r="AL2166" s="188" t="str">
        <f t="shared" si="746"/>
        <v/>
      </c>
      <c r="AM2166" s="188" t="str">
        <f t="shared" si="747"/>
        <v/>
      </c>
      <c r="AN2166" s="359" t="str">
        <f>IF(Overview!$K$17='Internal Calcs'!$P$22,IF(AK2166="","",AK2166),IF(Overview!$K$17='Internal Calcs'!$P$23,IF(AK2166="","",AK2166),IF(ISNUMBER(A2166),(IF(F2166="Short",G2166-H2166,H2166-G2166)*AZ2166-AX2166),"")))</f>
        <v/>
      </c>
      <c r="AO2166" s="401" t="str">
        <f>IF(Overview!$K$17='Internal Calcs'!$P$22,IF(AL2166="","",AL2166),IF(Overview!$K$17='Internal Calcs'!$P$23,IF(AL2166="","",AL2166),IF(ISNUMBER(A2166),IF(AL2166="",(IF(F2166="Short",G2166-H2166,H2166-G2166)*AZ2166-AX2166),(IF(F2166="Short",G2166-J2166,J2166-G2166)*AZ2166-AX2166)),"")))</f>
        <v/>
      </c>
      <c r="AP2166" s="359" t="str">
        <f>IF(Overview!$K$17='Internal Calcs'!$P$22,"",IF(Overview!$K$17='Internal Calcs'!$P$23,IF(AM2166="","",AM2166),IF(ISNUMBER(A2166),IF(AM2166="",(IF(F2166="Short",G2166-H2166,H2166-G2166)*AZ2166-AX2166),(IF(F2166="Short",G2166-L2166,L2166-G2166)*AZ2166-AX2166)),"")))</f>
        <v/>
      </c>
      <c r="AQ2166" s="188" t="str">
        <f t="shared" si="748"/>
        <v/>
      </c>
      <c r="AR2166" s="188" t="str">
        <f t="shared" si="749"/>
        <v/>
      </c>
      <c r="AS2166" s="188" t="str">
        <f t="shared" si="750"/>
        <v/>
      </c>
      <c r="AT2166" s="188" t="str">
        <f>IF(ISNUMBER(A2166),MAX($AS$2:AS2166)-AS2166,"")</f>
        <v/>
      </c>
      <c r="AU2166" s="189" t="str">
        <f t="shared" si="751"/>
        <v/>
      </c>
      <c r="AV2166" s="190" t="str">
        <f t="shared" si="752"/>
        <v/>
      </c>
      <c r="AW2166" s="190" t="str">
        <f t="shared" si="753"/>
        <v/>
      </c>
      <c r="AX2166" s="191" t="str">
        <f ca="1">IF(ISNUMBER($A2166),INDIRECT(CONCATENATE("'Instrument List'!B",(MATCH(E2166,'Instrument List'!A:A,0))-0)),"")</f>
        <v/>
      </c>
      <c r="AY2166" s="191" t="str">
        <f ca="1">IF(ISNUMBER($A2166),INDIRECT(CONCATENATE("'Instrument List'!D",(MATCH(E2166,'Instrument List'!A:A,0))-0)),"")</f>
        <v/>
      </c>
      <c r="AZ2166" s="191" t="str">
        <f ca="1">IF(ISNUMBER($A2166),INDIRECT(CONCATENATE("'Instrument List'!C",(MATCH(E2166,'Instrument List'!A:A,0))-0)),"")</f>
        <v/>
      </c>
      <c r="BA2166" s="192" t="str">
        <f ca="1">IF(ISNUMBER(A2166),INDIRECT(CONCATENATE("'Instrument List'!E",(MATCH(E2166,'Instrument List'!A:A,0))-0)),"")</f>
        <v/>
      </c>
      <c r="BB2166" s="193" t="str">
        <f t="shared" si="754"/>
        <v/>
      </c>
      <c r="BC2166" s="193" t="str">
        <f t="shared" si="755"/>
        <v/>
      </c>
      <c r="BD2166" s="193" t="str">
        <f ca="1">IF(ISNUMBER(A2166),INDIRECT(CONCATENATE("'Instrument List'!F",(MATCH(E2166,'Instrument List'!A:A,0))-0)),"")</f>
        <v/>
      </c>
    </row>
    <row r="2167" spans="1:56">
      <c r="A2167" s="220" t="str">
        <f t="shared" si="735"/>
        <v/>
      </c>
      <c r="B2167" s="221"/>
      <c r="C2167" s="222"/>
      <c r="D2167" s="169"/>
      <c r="E2167" s="169"/>
      <c r="F2167" s="169"/>
      <c r="G2167" s="202"/>
      <c r="H2167" s="217"/>
      <c r="I2167" s="212"/>
      <c r="J2167" s="206"/>
      <c r="K2167" s="212"/>
      <c r="L2167" s="206"/>
      <c r="M2167" s="212"/>
      <c r="N2167" s="206"/>
      <c r="O2167" s="170" t="str">
        <f t="shared" si="736"/>
        <v/>
      </c>
      <c r="P2167" s="171"/>
      <c r="Q2167" s="171"/>
      <c r="R2167" s="171"/>
      <c r="S2167" s="172" t="str">
        <f t="shared" si="737"/>
        <v/>
      </c>
      <c r="T2167" s="172" t="str">
        <f t="shared" si="738"/>
        <v/>
      </c>
      <c r="U2167" s="171"/>
      <c r="V2167" s="171"/>
      <c r="W2167" s="173" t="str">
        <f t="shared" si="739"/>
        <v/>
      </c>
      <c r="X2167" s="173" t="str">
        <f t="shared" si="740"/>
        <v/>
      </c>
      <c r="Y2167" s="173" t="str">
        <f t="shared" si="741"/>
        <v/>
      </c>
      <c r="Z2167" s="171"/>
      <c r="AA2167" s="171"/>
      <c r="AB2167" s="171"/>
      <c r="AC2167" s="172" t="str">
        <f t="shared" si="742"/>
        <v/>
      </c>
      <c r="AD2167" s="172" t="str">
        <f t="shared" si="743"/>
        <v/>
      </c>
      <c r="AE2167" s="174"/>
      <c r="AF2167" s="175" t="str">
        <f t="shared" si="744"/>
        <v/>
      </c>
      <c r="AG2167" s="169"/>
      <c r="AH2167" s="171"/>
      <c r="AI2167" s="171"/>
      <c r="AJ2167" s="169"/>
      <c r="AK2167" s="176" t="str">
        <f t="shared" si="745"/>
        <v/>
      </c>
      <c r="AL2167" s="176" t="str">
        <f t="shared" si="746"/>
        <v/>
      </c>
      <c r="AM2167" s="176" t="str">
        <f t="shared" si="747"/>
        <v/>
      </c>
      <c r="AN2167" s="359" t="str">
        <f>IF(Overview!$K$17='Internal Calcs'!$P$22,IF(AK2167="","",AK2167),IF(Overview!$K$17='Internal Calcs'!$P$23,IF(AK2167="","",AK2167),IF(ISNUMBER(A2167),(IF(F2167="Short",G2167-H2167,H2167-G2167)*AZ2167-AX2167),"")))</f>
        <v/>
      </c>
      <c r="AO2167" s="401" t="str">
        <f>IF(Overview!$K$17='Internal Calcs'!$P$22,IF(AL2167="","",AL2167),IF(Overview!$K$17='Internal Calcs'!$P$23,IF(AL2167="","",AL2167),IF(ISNUMBER(A2167),IF(AL2167="",(IF(F2167="Short",G2167-H2167,H2167-G2167)*AZ2167-AX2167),(IF(F2167="Short",G2167-J2167,J2167-G2167)*AZ2167-AX2167)),"")))</f>
        <v/>
      </c>
      <c r="AP2167" s="359" t="str">
        <f>IF(Overview!$K$17='Internal Calcs'!$P$22,"",IF(Overview!$K$17='Internal Calcs'!$P$23,IF(AM2167="","",AM2167),IF(ISNUMBER(A2167),IF(AM2167="",(IF(F2167="Short",G2167-H2167,H2167-G2167)*AZ2167-AX2167),(IF(F2167="Short",G2167-L2167,L2167-G2167)*AZ2167-AX2167)),"")))</f>
        <v/>
      </c>
      <c r="AQ2167" s="176" t="str">
        <f t="shared" si="748"/>
        <v/>
      </c>
      <c r="AR2167" s="176" t="str">
        <f t="shared" si="749"/>
        <v/>
      </c>
      <c r="AS2167" s="176" t="str">
        <f t="shared" si="750"/>
        <v/>
      </c>
      <c r="AT2167" s="176" t="str">
        <f>IF(ISNUMBER(A2167),MAX($AS$2:AS2167)-AS2167,"")</f>
        <v/>
      </c>
      <c r="AU2167" s="177" t="str">
        <f t="shared" si="751"/>
        <v/>
      </c>
      <c r="AV2167" s="178" t="str">
        <f t="shared" si="752"/>
        <v/>
      </c>
      <c r="AW2167" s="178" t="str">
        <f t="shared" si="753"/>
        <v/>
      </c>
      <c r="AX2167" s="179" t="str">
        <f ca="1">IF(ISNUMBER($A2167),INDIRECT(CONCATENATE("'Instrument List'!B",(MATCH(E2167,'Instrument List'!A:A,0))-0)),"")</f>
        <v/>
      </c>
      <c r="AY2167" s="179" t="str">
        <f ca="1">IF(ISNUMBER($A2167),INDIRECT(CONCATENATE("'Instrument List'!D",(MATCH(E2167,'Instrument List'!A:A,0))-0)),"")</f>
        <v/>
      </c>
      <c r="AZ2167" s="179" t="str">
        <f ca="1">IF(ISNUMBER($A2167),INDIRECT(CONCATENATE("'Instrument List'!C",(MATCH(E2167,'Instrument List'!A:A,0))-0)),"")</f>
        <v/>
      </c>
      <c r="BA2167" s="180" t="str">
        <f ca="1">IF(ISNUMBER(A2167),INDIRECT(CONCATENATE("'Instrument List'!E",(MATCH(E2167,'Instrument List'!A:A,0))-0)),"")</f>
        <v/>
      </c>
      <c r="BB2167" s="181" t="str">
        <f t="shared" si="754"/>
        <v/>
      </c>
      <c r="BC2167" s="181" t="str">
        <f t="shared" si="755"/>
        <v/>
      </c>
      <c r="BD2167" s="181" t="str">
        <f ca="1">IF(ISNUMBER(A2167),INDIRECT(CONCATENATE("'Instrument List'!F",(MATCH(E2167,'Instrument List'!A:A,0))-0)),"")</f>
        <v/>
      </c>
    </row>
    <row r="2168" spans="1:56">
      <c r="A2168" s="223" t="str">
        <f t="shared" si="735"/>
        <v/>
      </c>
      <c r="B2168" s="224"/>
      <c r="C2168" s="225"/>
      <c r="D2168" s="182"/>
      <c r="E2168" s="182"/>
      <c r="F2168" s="182"/>
      <c r="G2168" s="203"/>
      <c r="H2168" s="218"/>
      <c r="I2168" s="213"/>
      <c r="J2168" s="207"/>
      <c r="K2168" s="213"/>
      <c r="L2168" s="207"/>
      <c r="M2168" s="213"/>
      <c r="N2168" s="207"/>
      <c r="O2168" s="183" t="str">
        <f t="shared" si="736"/>
        <v/>
      </c>
      <c r="P2168" s="184"/>
      <c r="Q2168" s="184"/>
      <c r="R2168" s="275"/>
      <c r="S2168" s="185" t="str">
        <f t="shared" si="737"/>
        <v/>
      </c>
      <c r="T2168" s="185" t="str">
        <f t="shared" si="738"/>
        <v/>
      </c>
      <c r="U2168" s="275"/>
      <c r="V2168" s="275"/>
      <c r="W2168" s="276" t="str">
        <f t="shared" si="739"/>
        <v/>
      </c>
      <c r="X2168" s="276" t="str">
        <f t="shared" si="740"/>
        <v/>
      </c>
      <c r="Y2168" s="276" t="str">
        <f t="shared" si="741"/>
        <v/>
      </c>
      <c r="Z2168" s="275"/>
      <c r="AA2168" s="184"/>
      <c r="AB2168" s="184"/>
      <c r="AC2168" s="185" t="str">
        <f t="shared" si="742"/>
        <v/>
      </c>
      <c r="AD2168" s="185" t="str">
        <f t="shared" si="743"/>
        <v/>
      </c>
      <c r="AE2168" s="186"/>
      <c r="AF2168" s="187" t="str">
        <f t="shared" si="744"/>
        <v/>
      </c>
      <c r="AG2168" s="182"/>
      <c r="AH2168" s="184"/>
      <c r="AI2168" s="184"/>
      <c r="AJ2168" s="182"/>
      <c r="AK2168" s="188" t="str">
        <f t="shared" si="745"/>
        <v/>
      </c>
      <c r="AL2168" s="188" t="str">
        <f t="shared" si="746"/>
        <v/>
      </c>
      <c r="AM2168" s="188" t="str">
        <f t="shared" si="747"/>
        <v/>
      </c>
      <c r="AN2168" s="359" t="str">
        <f>IF(Overview!$K$17='Internal Calcs'!$P$22,IF(AK2168="","",AK2168),IF(Overview!$K$17='Internal Calcs'!$P$23,IF(AK2168="","",AK2168),IF(ISNUMBER(A2168),(IF(F2168="Short",G2168-H2168,H2168-G2168)*AZ2168-AX2168),"")))</f>
        <v/>
      </c>
      <c r="AO2168" s="401" t="str">
        <f>IF(Overview!$K$17='Internal Calcs'!$P$22,IF(AL2168="","",AL2168),IF(Overview!$K$17='Internal Calcs'!$P$23,IF(AL2168="","",AL2168),IF(ISNUMBER(A2168),IF(AL2168="",(IF(F2168="Short",G2168-H2168,H2168-G2168)*AZ2168-AX2168),(IF(F2168="Short",G2168-J2168,J2168-G2168)*AZ2168-AX2168)),"")))</f>
        <v/>
      </c>
      <c r="AP2168" s="359" t="str">
        <f>IF(Overview!$K$17='Internal Calcs'!$P$22,"",IF(Overview!$K$17='Internal Calcs'!$P$23,IF(AM2168="","",AM2168),IF(ISNUMBER(A2168),IF(AM2168="",(IF(F2168="Short",G2168-H2168,H2168-G2168)*AZ2168-AX2168),(IF(F2168="Short",G2168-L2168,L2168-G2168)*AZ2168-AX2168)),"")))</f>
        <v/>
      </c>
      <c r="AQ2168" s="188" t="str">
        <f t="shared" si="748"/>
        <v/>
      </c>
      <c r="AR2168" s="188" t="str">
        <f t="shared" si="749"/>
        <v/>
      </c>
      <c r="AS2168" s="188" t="str">
        <f t="shared" si="750"/>
        <v/>
      </c>
      <c r="AT2168" s="188" t="str">
        <f>IF(ISNUMBER(A2168),MAX($AS$2:AS2168)-AS2168,"")</f>
        <v/>
      </c>
      <c r="AU2168" s="189" t="str">
        <f t="shared" si="751"/>
        <v/>
      </c>
      <c r="AV2168" s="190" t="str">
        <f t="shared" si="752"/>
        <v/>
      </c>
      <c r="AW2168" s="190" t="str">
        <f t="shared" si="753"/>
        <v/>
      </c>
      <c r="AX2168" s="191" t="str">
        <f ca="1">IF(ISNUMBER($A2168),INDIRECT(CONCATENATE("'Instrument List'!B",(MATCH(E2168,'Instrument List'!A:A,0))-0)),"")</f>
        <v/>
      </c>
      <c r="AY2168" s="191" t="str">
        <f ca="1">IF(ISNUMBER($A2168),INDIRECT(CONCATENATE("'Instrument List'!D",(MATCH(E2168,'Instrument List'!A:A,0))-0)),"")</f>
        <v/>
      </c>
      <c r="AZ2168" s="191" t="str">
        <f ca="1">IF(ISNUMBER($A2168),INDIRECT(CONCATENATE("'Instrument List'!C",(MATCH(E2168,'Instrument List'!A:A,0))-0)),"")</f>
        <v/>
      </c>
      <c r="BA2168" s="192" t="str">
        <f ca="1">IF(ISNUMBER(A2168),INDIRECT(CONCATENATE("'Instrument List'!E",(MATCH(E2168,'Instrument List'!A:A,0))-0)),"")</f>
        <v/>
      </c>
      <c r="BB2168" s="193" t="str">
        <f t="shared" si="754"/>
        <v/>
      </c>
      <c r="BC2168" s="193" t="str">
        <f t="shared" si="755"/>
        <v/>
      </c>
      <c r="BD2168" s="193" t="str">
        <f ca="1">IF(ISNUMBER(A2168),INDIRECT(CONCATENATE("'Instrument List'!F",(MATCH(E2168,'Instrument List'!A:A,0))-0)),"")</f>
        <v/>
      </c>
    </row>
    <row r="2169" spans="1:56">
      <c r="A2169" s="220" t="str">
        <f t="shared" si="735"/>
        <v/>
      </c>
      <c r="B2169" s="221"/>
      <c r="C2169" s="222"/>
      <c r="D2169" s="169"/>
      <c r="E2169" s="169"/>
      <c r="F2169" s="169"/>
      <c r="G2169" s="202"/>
      <c r="H2169" s="217"/>
      <c r="I2169" s="212"/>
      <c r="J2169" s="206"/>
      <c r="K2169" s="212"/>
      <c r="L2169" s="206"/>
      <c r="M2169" s="212"/>
      <c r="N2169" s="206"/>
      <c r="O2169" s="170" t="str">
        <f t="shared" si="736"/>
        <v/>
      </c>
      <c r="P2169" s="171"/>
      <c r="Q2169" s="171"/>
      <c r="R2169" s="171"/>
      <c r="S2169" s="172" t="str">
        <f t="shared" si="737"/>
        <v/>
      </c>
      <c r="T2169" s="172" t="str">
        <f t="shared" si="738"/>
        <v/>
      </c>
      <c r="U2169" s="171"/>
      <c r="V2169" s="171"/>
      <c r="W2169" s="173" t="str">
        <f t="shared" si="739"/>
        <v/>
      </c>
      <c r="X2169" s="173" t="str">
        <f t="shared" si="740"/>
        <v/>
      </c>
      <c r="Y2169" s="173" t="str">
        <f t="shared" si="741"/>
        <v/>
      </c>
      <c r="Z2169" s="171"/>
      <c r="AA2169" s="171"/>
      <c r="AB2169" s="171"/>
      <c r="AC2169" s="172" t="str">
        <f t="shared" si="742"/>
        <v/>
      </c>
      <c r="AD2169" s="172" t="str">
        <f t="shared" si="743"/>
        <v/>
      </c>
      <c r="AE2169" s="174"/>
      <c r="AF2169" s="175" t="str">
        <f t="shared" si="744"/>
        <v/>
      </c>
      <c r="AG2169" s="169"/>
      <c r="AH2169" s="171"/>
      <c r="AI2169" s="171"/>
      <c r="AJ2169" s="169"/>
      <c r="AK2169" s="176" t="str">
        <f t="shared" si="745"/>
        <v/>
      </c>
      <c r="AL2169" s="176" t="str">
        <f t="shared" si="746"/>
        <v/>
      </c>
      <c r="AM2169" s="176" t="str">
        <f t="shared" si="747"/>
        <v/>
      </c>
      <c r="AN2169" s="359" t="str">
        <f>IF(Overview!$K$17='Internal Calcs'!$P$22,IF(AK2169="","",AK2169),IF(Overview!$K$17='Internal Calcs'!$P$23,IF(AK2169="","",AK2169),IF(ISNUMBER(A2169),(IF(F2169="Short",G2169-H2169,H2169-G2169)*AZ2169-AX2169),"")))</f>
        <v/>
      </c>
      <c r="AO2169" s="401" t="str">
        <f>IF(Overview!$K$17='Internal Calcs'!$P$22,IF(AL2169="","",AL2169),IF(Overview!$K$17='Internal Calcs'!$P$23,IF(AL2169="","",AL2169),IF(ISNUMBER(A2169),IF(AL2169="",(IF(F2169="Short",G2169-H2169,H2169-G2169)*AZ2169-AX2169),(IF(F2169="Short",G2169-J2169,J2169-G2169)*AZ2169-AX2169)),"")))</f>
        <v/>
      </c>
      <c r="AP2169" s="359" t="str">
        <f>IF(Overview!$K$17='Internal Calcs'!$P$22,"",IF(Overview!$K$17='Internal Calcs'!$P$23,IF(AM2169="","",AM2169),IF(ISNUMBER(A2169),IF(AM2169="",(IF(F2169="Short",G2169-H2169,H2169-G2169)*AZ2169-AX2169),(IF(F2169="Short",G2169-L2169,L2169-G2169)*AZ2169-AX2169)),"")))</f>
        <v/>
      </c>
      <c r="AQ2169" s="176" t="str">
        <f t="shared" si="748"/>
        <v/>
      </c>
      <c r="AR2169" s="176" t="str">
        <f t="shared" si="749"/>
        <v/>
      </c>
      <c r="AS2169" s="176" t="str">
        <f t="shared" si="750"/>
        <v/>
      </c>
      <c r="AT2169" s="176" t="str">
        <f>IF(ISNUMBER(A2169),MAX($AS$2:AS2169)-AS2169,"")</f>
        <v/>
      </c>
      <c r="AU2169" s="177" t="str">
        <f t="shared" si="751"/>
        <v/>
      </c>
      <c r="AV2169" s="178" t="str">
        <f t="shared" si="752"/>
        <v/>
      </c>
      <c r="AW2169" s="178" t="str">
        <f t="shared" si="753"/>
        <v/>
      </c>
      <c r="AX2169" s="179" t="str">
        <f ca="1">IF(ISNUMBER($A2169),INDIRECT(CONCATENATE("'Instrument List'!B",(MATCH(E2169,'Instrument List'!A:A,0))-0)),"")</f>
        <v/>
      </c>
      <c r="AY2169" s="179" t="str">
        <f ca="1">IF(ISNUMBER($A2169),INDIRECT(CONCATENATE("'Instrument List'!D",(MATCH(E2169,'Instrument List'!A:A,0))-0)),"")</f>
        <v/>
      </c>
      <c r="AZ2169" s="179" t="str">
        <f ca="1">IF(ISNUMBER($A2169),INDIRECT(CONCATENATE("'Instrument List'!C",(MATCH(E2169,'Instrument List'!A:A,0))-0)),"")</f>
        <v/>
      </c>
      <c r="BA2169" s="180" t="str">
        <f ca="1">IF(ISNUMBER(A2169),INDIRECT(CONCATENATE("'Instrument List'!E",(MATCH(E2169,'Instrument List'!A:A,0))-0)),"")</f>
        <v/>
      </c>
      <c r="BB2169" s="181" t="str">
        <f t="shared" si="754"/>
        <v/>
      </c>
      <c r="BC2169" s="181" t="str">
        <f t="shared" si="755"/>
        <v/>
      </c>
      <c r="BD2169" s="181" t="str">
        <f ca="1">IF(ISNUMBER(A2169),INDIRECT(CONCATENATE("'Instrument List'!F",(MATCH(E2169,'Instrument List'!A:A,0))-0)),"")</f>
        <v/>
      </c>
    </row>
    <row r="2170" spans="1:56">
      <c r="A2170" s="223" t="str">
        <f t="shared" si="735"/>
        <v/>
      </c>
      <c r="B2170" s="224"/>
      <c r="C2170" s="225"/>
      <c r="D2170" s="182"/>
      <c r="E2170" s="182"/>
      <c r="F2170" s="182"/>
      <c r="G2170" s="203"/>
      <c r="H2170" s="218"/>
      <c r="I2170" s="213"/>
      <c r="J2170" s="207"/>
      <c r="K2170" s="213"/>
      <c r="L2170" s="207"/>
      <c r="M2170" s="213"/>
      <c r="N2170" s="207"/>
      <c r="O2170" s="183" t="str">
        <f t="shared" si="736"/>
        <v/>
      </c>
      <c r="P2170" s="184"/>
      <c r="Q2170" s="184"/>
      <c r="R2170" s="275"/>
      <c r="S2170" s="185" t="str">
        <f t="shared" si="737"/>
        <v/>
      </c>
      <c r="T2170" s="185" t="str">
        <f t="shared" si="738"/>
        <v/>
      </c>
      <c r="U2170" s="275"/>
      <c r="V2170" s="275"/>
      <c r="W2170" s="276" t="str">
        <f t="shared" si="739"/>
        <v/>
      </c>
      <c r="X2170" s="276" t="str">
        <f t="shared" si="740"/>
        <v/>
      </c>
      <c r="Y2170" s="276" t="str">
        <f t="shared" si="741"/>
        <v/>
      </c>
      <c r="Z2170" s="275"/>
      <c r="AA2170" s="184"/>
      <c r="AB2170" s="184"/>
      <c r="AC2170" s="185" t="str">
        <f t="shared" si="742"/>
        <v/>
      </c>
      <c r="AD2170" s="185" t="str">
        <f t="shared" si="743"/>
        <v/>
      </c>
      <c r="AE2170" s="186"/>
      <c r="AF2170" s="187" t="str">
        <f t="shared" si="744"/>
        <v/>
      </c>
      <c r="AG2170" s="182"/>
      <c r="AH2170" s="184"/>
      <c r="AI2170" s="184"/>
      <c r="AJ2170" s="182"/>
      <c r="AK2170" s="188" t="str">
        <f t="shared" si="745"/>
        <v/>
      </c>
      <c r="AL2170" s="188" t="str">
        <f t="shared" si="746"/>
        <v/>
      </c>
      <c r="AM2170" s="188" t="str">
        <f t="shared" si="747"/>
        <v/>
      </c>
      <c r="AN2170" s="359" t="str">
        <f>IF(Overview!$K$17='Internal Calcs'!$P$22,IF(AK2170="","",AK2170),IF(Overview!$K$17='Internal Calcs'!$P$23,IF(AK2170="","",AK2170),IF(ISNUMBER(A2170),(IF(F2170="Short",G2170-H2170,H2170-G2170)*AZ2170-AX2170),"")))</f>
        <v/>
      </c>
      <c r="AO2170" s="401" t="str">
        <f>IF(Overview!$K$17='Internal Calcs'!$P$22,IF(AL2170="","",AL2170),IF(Overview!$K$17='Internal Calcs'!$P$23,IF(AL2170="","",AL2170),IF(ISNUMBER(A2170),IF(AL2170="",(IF(F2170="Short",G2170-H2170,H2170-G2170)*AZ2170-AX2170),(IF(F2170="Short",G2170-J2170,J2170-G2170)*AZ2170-AX2170)),"")))</f>
        <v/>
      </c>
      <c r="AP2170" s="359" t="str">
        <f>IF(Overview!$K$17='Internal Calcs'!$P$22,"",IF(Overview!$K$17='Internal Calcs'!$P$23,IF(AM2170="","",AM2170),IF(ISNUMBER(A2170),IF(AM2170="",(IF(F2170="Short",G2170-H2170,H2170-G2170)*AZ2170-AX2170),(IF(F2170="Short",G2170-L2170,L2170-G2170)*AZ2170-AX2170)),"")))</f>
        <v/>
      </c>
      <c r="AQ2170" s="188" t="str">
        <f t="shared" si="748"/>
        <v/>
      </c>
      <c r="AR2170" s="188" t="str">
        <f t="shared" si="749"/>
        <v/>
      </c>
      <c r="AS2170" s="188" t="str">
        <f t="shared" si="750"/>
        <v/>
      </c>
      <c r="AT2170" s="188" t="str">
        <f>IF(ISNUMBER(A2170),MAX($AS$2:AS2170)-AS2170,"")</f>
        <v/>
      </c>
      <c r="AU2170" s="189" t="str">
        <f t="shared" si="751"/>
        <v/>
      </c>
      <c r="AV2170" s="190" t="str">
        <f t="shared" si="752"/>
        <v/>
      </c>
      <c r="AW2170" s="190" t="str">
        <f t="shared" si="753"/>
        <v/>
      </c>
      <c r="AX2170" s="191" t="str">
        <f ca="1">IF(ISNUMBER($A2170),INDIRECT(CONCATENATE("'Instrument List'!B",(MATCH(E2170,'Instrument List'!A:A,0))-0)),"")</f>
        <v/>
      </c>
      <c r="AY2170" s="191" t="str">
        <f ca="1">IF(ISNUMBER($A2170),INDIRECT(CONCATENATE("'Instrument List'!D",(MATCH(E2170,'Instrument List'!A:A,0))-0)),"")</f>
        <v/>
      </c>
      <c r="AZ2170" s="191" t="str">
        <f ca="1">IF(ISNUMBER($A2170),INDIRECT(CONCATENATE("'Instrument List'!C",(MATCH(E2170,'Instrument List'!A:A,0))-0)),"")</f>
        <v/>
      </c>
      <c r="BA2170" s="192" t="str">
        <f ca="1">IF(ISNUMBER(A2170),INDIRECT(CONCATENATE("'Instrument List'!E",(MATCH(E2170,'Instrument List'!A:A,0))-0)),"")</f>
        <v/>
      </c>
      <c r="BB2170" s="193" t="str">
        <f t="shared" si="754"/>
        <v/>
      </c>
      <c r="BC2170" s="193" t="str">
        <f t="shared" si="755"/>
        <v/>
      </c>
      <c r="BD2170" s="193" t="str">
        <f ca="1">IF(ISNUMBER(A2170),INDIRECT(CONCATENATE("'Instrument List'!F",(MATCH(E2170,'Instrument List'!A:A,0))-0)),"")</f>
        <v/>
      </c>
    </row>
    <row r="2171" spans="1:56">
      <c r="A2171" s="220" t="str">
        <f t="shared" si="735"/>
        <v/>
      </c>
      <c r="B2171" s="221"/>
      <c r="C2171" s="222"/>
      <c r="D2171" s="169"/>
      <c r="E2171" s="169"/>
      <c r="F2171" s="169"/>
      <c r="G2171" s="202"/>
      <c r="H2171" s="217"/>
      <c r="I2171" s="212"/>
      <c r="J2171" s="206"/>
      <c r="K2171" s="212"/>
      <c r="L2171" s="206"/>
      <c r="M2171" s="212"/>
      <c r="N2171" s="206"/>
      <c r="O2171" s="170" t="str">
        <f t="shared" si="736"/>
        <v/>
      </c>
      <c r="P2171" s="171"/>
      <c r="Q2171" s="171"/>
      <c r="R2171" s="171"/>
      <c r="S2171" s="172" t="str">
        <f t="shared" si="737"/>
        <v/>
      </c>
      <c r="T2171" s="172" t="str">
        <f t="shared" si="738"/>
        <v/>
      </c>
      <c r="U2171" s="171"/>
      <c r="V2171" s="171"/>
      <c r="W2171" s="173" t="str">
        <f t="shared" si="739"/>
        <v/>
      </c>
      <c r="X2171" s="173" t="str">
        <f t="shared" si="740"/>
        <v/>
      </c>
      <c r="Y2171" s="173" t="str">
        <f t="shared" si="741"/>
        <v/>
      </c>
      <c r="Z2171" s="171"/>
      <c r="AA2171" s="171"/>
      <c r="AB2171" s="171"/>
      <c r="AC2171" s="172" t="str">
        <f t="shared" si="742"/>
        <v/>
      </c>
      <c r="AD2171" s="172" t="str">
        <f t="shared" si="743"/>
        <v/>
      </c>
      <c r="AE2171" s="174"/>
      <c r="AF2171" s="175" t="str">
        <f t="shared" si="744"/>
        <v/>
      </c>
      <c r="AG2171" s="169"/>
      <c r="AH2171" s="171"/>
      <c r="AI2171" s="171"/>
      <c r="AJ2171" s="169"/>
      <c r="AK2171" s="176" t="str">
        <f t="shared" si="745"/>
        <v/>
      </c>
      <c r="AL2171" s="176" t="str">
        <f t="shared" si="746"/>
        <v/>
      </c>
      <c r="AM2171" s="176" t="str">
        <f t="shared" si="747"/>
        <v/>
      </c>
      <c r="AN2171" s="359" t="str">
        <f>IF(Overview!$K$17='Internal Calcs'!$P$22,IF(AK2171="","",AK2171),IF(Overview!$K$17='Internal Calcs'!$P$23,IF(AK2171="","",AK2171),IF(ISNUMBER(A2171),(IF(F2171="Short",G2171-H2171,H2171-G2171)*AZ2171-AX2171),"")))</f>
        <v/>
      </c>
      <c r="AO2171" s="401" t="str">
        <f>IF(Overview!$K$17='Internal Calcs'!$P$22,IF(AL2171="","",AL2171),IF(Overview!$K$17='Internal Calcs'!$P$23,IF(AL2171="","",AL2171),IF(ISNUMBER(A2171),IF(AL2171="",(IF(F2171="Short",G2171-H2171,H2171-G2171)*AZ2171-AX2171),(IF(F2171="Short",G2171-J2171,J2171-G2171)*AZ2171-AX2171)),"")))</f>
        <v/>
      </c>
      <c r="AP2171" s="359" t="str">
        <f>IF(Overview!$K$17='Internal Calcs'!$P$22,"",IF(Overview!$K$17='Internal Calcs'!$P$23,IF(AM2171="","",AM2171),IF(ISNUMBER(A2171),IF(AM2171="",(IF(F2171="Short",G2171-H2171,H2171-G2171)*AZ2171-AX2171),(IF(F2171="Short",G2171-L2171,L2171-G2171)*AZ2171-AX2171)),"")))</f>
        <v/>
      </c>
      <c r="AQ2171" s="176" t="str">
        <f t="shared" si="748"/>
        <v/>
      </c>
      <c r="AR2171" s="176" t="str">
        <f t="shared" si="749"/>
        <v/>
      </c>
      <c r="AS2171" s="176" t="str">
        <f t="shared" si="750"/>
        <v/>
      </c>
      <c r="AT2171" s="176" t="str">
        <f>IF(ISNUMBER(A2171),MAX($AS$2:AS2171)-AS2171,"")</f>
        <v/>
      </c>
      <c r="AU2171" s="177" t="str">
        <f t="shared" si="751"/>
        <v/>
      </c>
      <c r="AV2171" s="178" t="str">
        <f t="shared" si="752"/>
        <v/>
      </c>
      <c r="AW2171" s="178" t="str">
        <f t="shared" si="753"/>
        <v/>
      </c>
      <c r="AX2171" s="179" t="str">
        <f ca="1">IF(ISNUMBER($A2171),INDIRECT(CONCATENATE("'Instrument List'!B",(MATCH(E2171,'Instrument List'!A:A,0))-0)),"")</f>
        <v/>
      </c>
      <c r="AY2171" s="179" t="str">
        <f ca="1">IF(ISNUMBER($A2171),INDIRECT(CONCATENATE("'Instrument List'!D",(MATCH(E2171,'Instrument List'!A:A,0))-0)),"")</f>
        <v/>
      </c>
      <c r="AZ2171" s="179" t="str">
        <f ca="1">IF(ISNUMBER($A2171),INDIRECT(CONCATENATE("'Instrument List'!C",(MATCH(E2171,'Instrument List'!A:A,0))-0)),"")</f>
        <v/>
      </c>
      <c r="BA2171" s="180" t="str">
        <f ca="1">IF(ISNUMBER(A2171),INDIRECT(CONCATENATE("'Instrument List'!E",(MATCH(E2171,'Instrument List'!A:A,0))-0)),"")</f>
        <v/>
      </c>
      <c r="BB2171" s="181" t="str">
        <f t="shared" si="754"/>
        <v/>
      </c>
      <c r="BC2171" s="181" t="str">
        <f t="shared" si="755"/>
        <v/>
      </c>
      <c r="BD2171" s="181" t="str">
        <f ca="1">IF(ISNUMBER(A2171),INDIRECT(CONCATENATE("'Instrument List'!F",(MATCH(E2171,'Instrument List'!A:A,0))-0)),"")</f>
        <v/>
      </c>
    </row>
    <row r="2172" spans="1:56">
      <c r="A2172" s="223" t="str">
        <f t="shared" si="735"/>
        <v/>
      </c>
      <c r="B2172" s="224"/>
      <c r="C2172" s="225"/>
      <c r="D2172" s="182"/>
      <c r="E2172" s="182"/>
      <c r="F2172" s="182"/>
      <c r="G2172" s="203"/>
      <c r="H2172" s="218"/>
      <c r="I2172" s="213"/>
      <c r="J2172" s="207"/>
      <c r="K2172" s="213"/>
      <c r="L2172" s="207"/>
      <c r="M2172" s="213"/>
      <c r="N2172" s="207"/>
      <c r="O2172" s="183" t="str">
        <f t="shared" si="736"/>
        <v/>
      </c>
      <c r="P2172" s="184"/>
      <c r="Q2172" s="184"/>
      <c r="R2172" s="275"/>
      <c r="S2172" s="185" t="str">
        <f t="shared" si="737"/>
        <v/>
      </c>
      <c r="T2172" s="185" t="str">
        <f t="shared" si="738"/>
        <v/>
      </c>
      <c r="U2172" s="275"/>
      <c r="V2172" s="275"/>
      <c r="W2172" s="276" t="str">
        <f t="shared" si="739"/>
        <v/>
      </c>
      <c r="X2172" s="276" t="str">
        <f t="shared" si="740"/>
        <v/>
      </c>
      <c r="Y2172" s="276" t="str">
        <f t="shared" si="741"/>
        <v/>
      </c>
      <c r="Z2172" s="275"/>
      <c r="AA2172" s="184"/>
      <c r="AB2172" s="184"/>
      <c r="AC2172" s="185" t="str">
        <f t="shared" si="742"/>
        <v/>
      </c>
      <c r="AD2172" s="185" t="str">
        <f t="shared" si="743"/>
        <v/>
      </c>
      <c r="AE2172" s="186"/>
      <c r="AF2172" s="187" t="str">
        <f t="shared" si="744"/>
        <v/>
      </c>
      <c r="AG2172" s="182"/>
      <c r="AH2172" s="184"/>
      <c r="AI2172" s="184"/>
      <c r="AJ2172" s="182"/>
      <c r="AK2172" s="188" t="str">
        <f t="shared" si="745"/>
        <v/>
      </c>
      <c r="AL2172" s="188" t="str">
        <f t="shared" si="746"/>
        <v/>
      </c>
      <c r="AM2172" s="188" t="str">
        <f t="shared" si="747"/>
        <v/>
      </c>
      <c r="AN2172" s="359" t="str">
        <f>IF(Overview!$K$17='Internal Calcs'!$P$22,IF(AK2172="","",AK2172),IF(Overview!$K$17='Internal Calcs'!$P$23,IF(AK2172="","",AK2172),IF(ISNUMBER(A2172),(IF(F2172="Short",G2172-H2172,H2172-G2172)*AZ2172-AX2172),"")))</f>
        <v/>
      </c>
      <c r="AO2172" s="401" t="str">
        <f>IF(Overview!$K$17='Internal Calcs'!$P$22,IF(AL2172="","",AL2172),IF(Overview!$K$17='Internal Calcs'!$P$23,IF(AL2172="","",AL2172),IF(ISNUMBER(A2172),IF(AL2172="",(IF(F2172="Short",G2172-H2172,H2172-G2172)*AZ2172-AX2172),(IF(F2172="Short",G2172-J2172,J2172-G2172)*AZ2172-AX2172)),"")))</f>
        <v/>
      </c>
      <c r="AP2172" s="359" t="str">
        <f>IF(Overview!$K$17='Internal Calcs'!$P$22,"",IF(Overview!$K$17='Internal Calcs'!$P$23,IF(AM2172="","",AM2172),IF(ISNUMBER(A2172),IF(AM2172="",(IF(F2172="Short",G2172-H2172,H2172-G2172)*AZ2172-AX2172),(IF(F2172="Short",G2172-L2172,L2172-G2172)*AZ2172-AX2172)),"")))</f>
        <v/>
      </c>
      <c r="AQ2172" s="188" t="str">
        <f t="shared" si="748"/>
        <v/>
      </c>
      <c r="AR2172" s="188" t="str">
        <f t="shared" si="749"/>
        <v/>
      </c>
      <c r="AS2172" s="188" t="str">
        <f t="shared" si="750"/>
        <v/>
      </c>
      <c r="AT2172" s="188" t="str">
        <f>IF(ISNUMBER(A2172),MAX($AS$2:AS2172)-AS2172,"")</f>
        <v/>
      </c>
      <c r="AU2172" s="189" t="str">
        <f t="shared" si="751"/>
        <v/>
      </c>
      <c r="AV2172" s="190" t="str">
        <f t="shared" si="752"/>
        <v/>
      </c>
      <c r="AW2172" s="190" t="str">
        <f t="shared" si="753"/>
        <v/>
      </c>
      <c r="AX2172" s="191" t="str">
        <f ca="1">IF(ISNUMBER($A2172),INDIRECT(CONCATENATE("'Instrument List'!B",(MATCH(E2172,'Instrument List'!A:A,0))-0)),"")</f>
        <v/>
      </c>
      <c r="AY2172" s="191" t="str">
        <f ca="1">IF(ISNUMBER($A2172),INDIRECT(CONCATENATE("'Instrument List'!D",(MATCH(E2172,'Instrument List'!A:A,0))-0)),"")</f>
        <v/>
      </c>
      <c r="AZ2172" s="191" t="str">
        <f ca="1">IF(ISNUMBER($A2172),INDIRECT(CONCATENATE("'Instrument List'!C",(MATCH(E2172,'Instrument List'!A:A,0))-0)),"")</f>
        <v/>
      </c>
      <c r="BA2172" s="192" t="str">
        <f ca="1">IF(ISNUMBER(A2172),INDIRECT(CONCATENATE("'Instrument List'!E",(MATCH(E2172,'Instrument List'!A:A,0))-0)),"")</f>
        <v/>
      </c>
      <c r="BB2172" s="193" t="str">
        <f t="shared" si="754"/>
        <v/>
      </c>
      <c r="BC2172" s="193" t="str">
        <f t="shared" si="755"/>
        <v/>
      </c>
      <c r="BD2172" s="193" t="str">
        <f ca="1">IF(ISNUMBER(A2172),INDIRECT(CONCATENATE("'Instrument List'!F",(MATCH(E2172,'Instrument List'!A:A,0))-0)),"")</f>
        <v/>
      </c>
    </row>
    <row r="2173" spans="1:56">
      <c r="A2173" s="220" t="str">
        <f t="shared" si="735"/>
        <v/>
      </c>
      <c r="B2173" s="221"/>
      <c r="C2173" s="222"/>
      <c r="D2173" s="169"/>
      <c r="E2173" s="169"/>
      <c r="F2173" s="169"/>
      <c r="G2173" s="202"/>
      <c r="H2173" s="217"/>
      <c r="I2173" s="212"/>
      <c r="J2173" s="206"/>
      <c r="K2173" s="212"/>
      <c r="L2173" s="206"/>
      <c r="M2173" s="212"/>
      <c r="N2173" s="206"/>
      <c r="O2173" s="170" t="str">
        <f t="shared" si="736"/>
        <v/>
      </c>
      <c r="P2173" s="171"/>
      <c r="Q2173" s="171"/>
      <c r="R2173" s="171"/>
      <c r="S2173" s="172" t="str">
        <f t="shared" si="737"/>
        <v/>
      </c>
      <c r="T2173" s="172" t="str">
        <f t="shared" si="738"/>
        <v/>
      </c>
      <c r="U2173" s="171"/>
      <c r="V2173" s="171"/>
      <c r="W2173" s="173" t="str">
        <f t="shared" si="739"/>
        <v/>
      </c>
      <c r="X2173" s="173" t="str">
        <f t="shared" si="740"/>
        <v/>
      </c>
      <c r="Y2173" s="173" t="str">
        <f t="shared" si="741"/>
        <v/>
      </c>
      <c r="Z2173" s="171"/>
      <c r="AA2173" s="171"/>
      <c r="AB2173" s="171"/>
      <c r="AC2173" s="172" t="str">
        <f t="shared" si="742"/>
        <v/>
      </c>
      <c r="AD2173" s="172" t="str">
        <f t="shared" si="743"/>
        <v/>
      </c>
      <c r="AE2173" s="174"/>
      <c r="AF2173" s="175" t="str">
        <f t="shared" si="744"/>
        <v/>
      </c>
      <c r="AG2173" s="169"/>
      <c r="AH2173" s="171"/>
      <c r="AI2173" s="171"/>
      <c r="AJ2173" s="169"/>
      <c r="AK2173" s="176" t="str">
        <f t="shared" si="745"/>
        <v/>
      </c>
      <c r="AL2173" s="176" t="str">
        <f t="shared" si="746"/>
        <v/>
      </c>
      <c r="AM2173" s="176" t="str">
        <f t="shared" si="747"/>
        <v/>
      </c>
      <c r="AN2173" s="359" t="str">
        <f>IF(Overview!$K$17='Internal Calcs'!$P$22,IF(AK2173="","",AK2173),IF(Overview!$K$17='Internal Calcs'!$P$23,IF(AK2173="","",AK2173),IF(ISNUMBER(A2173),(IF(F2173="Short",G2173-H2173,H2173-G2173)*AZ2173-AX2173),"")))</f>
        <v/>
      </c>
      <c r="AO2173" s="401" t="str">
        <f>IF(Overview!$K$17='Internal Calcs'!$P$22,IF(AL2173="","",AL2173),IF(Overview!$K$17='Internal Calcs'!$P$23,IF(AL2173="","",AL2173),IF(ISNUMBER(A2173),IF(AL2173="",(IF(F2173="Short",G2173-H2173,H2173-G2173)*AZ2173-AX2173),(IF(F2173="Short",G2173-J2173,J2173-G2173)*AZ2173-AX2173)),"")))</f>
        <v/>
      </c>
      <c r="AP2173" s="359" t="str">
        <f>IF(Overview!$K$17='Internal Calcs'!$P$22,"",IF(Overview!$K$17='Internal Calcs'!$P$23,IF(AM2173="","",AM2173),IF(ISNUMBER(A2173),IF(AM2173="",(IF(F2173="Short",G2173-H2173,H2173-G2173)*AZ2173-AX2173),(IF(F2173="Short",G2173-L2173,L2173-G2173)*AZ2173-AX2173)),"")))</f>
        <v/>
      </c>
      <c r="AQ2173" s="176" t="str">
        <f t="shared" si="748"/>
        <v/>
      </c>
      <c r="AR2173" s="176" t="str">
        <f t="shared" si="749"/>
        <v/>
      </c>
      <c r="AS2173" s="176" t="str">
        <f t="shared" si="750"/>
        <v/>
      </c>
      <c r="AT2173" s="176" t="str">
        <f>IF(ISNUMBER(A2173),MAX($AS$2:AS2173)-AS2173,"")</f>
        <v/>
      </c>
      <c r="AU2173" s="177" t="str">
        <f t="shared" si="751"/>
        <v/>
      </c>
      <c r="AV2173" s="178" t="str">
        <f t="shared" si="752"/>
        <v/>
      </c>
      <c r="AW2173" s="178" t="str">
        <f t="shared" si="753"/>
        <v/>
      </c>
      <c r="AX2173" s="179" t="str">
        <f ca="1">IF(ISNUMBER($A2173),INDIRECT(CONCATENATE("'Instrument List'!B",(MATCH(E2173,'Instrument List'!A:A,0))-0)),"")</f>
        <v/>
      </c>
      <c r="AY2173" s="179" t="str">
        <f ca="1">IF(ISNUMBER($A2173),INDIRECT(CONCATENATE("'Instrument List'!D",(MATCH(E2173,'Instrument List'!A:A,0))-0)),"")</f>
        <v/>
      </c>
      <c r="AZ2173" s="179" t="str">
        <f ca="1">IF(ISNUMBER($A2173),INDIRECT(CONCATENATE("'Instrument List'!C",(MATCH(E2173,'Instrument List'!A:A,0))-0)),"")</f>
        <v/>
      </c>
      <c r="BA2173" s="180" t="str">
        <f ca="1">IF(ISNUMBER(A2173),INDIRECT(CONCATENATE("'Instrument List'!E",(MATCH(E2173,'Instrument List'!A:A,0))-0)),"")</f>
        <v/>
      </c>
      <c r="BB2173" s="181" t="str">
        <f t="shared" si="754"/>
        <v/>
      </c>
      <c r="BC2173" s="181" t="str">
        <f t="shared" si="755"/>
        <v/>
      </c>
      <c r="BD2173" s="181" t="str">
        <f ca="1">IF(ISNUMBER(A2173),INDIRECT(CONCATENATE("'Instrument List'!F",(MATCH(E2173,'Instrument List'!A:A,0))-0)),"")</f>
        <v/>
      </c>
    </row>
    <row r="2174" spans="1:56">
      <c r="A2174" s="223" t="str">
        <f t="shared" si="735"/>
        <v/>
      </c>
      <c r="B2174" s="224"/>
      <c r="C2174" s="225"/>
      <c r="D2174" s="182"/>
      <c r="E2174" s="182"/>
      <c r="F2174" s="182"/>
      <c r="G2174" s="203"/>
      <c r="H2174" s="218"/>
      <c r="I2174" s="213"/>
      <c r="J2174" s="207"/>
      <c r="K2174" s="213"/>
      <c r="L2174" s="207"/>
      <c r="M2174" s="213"/>
      <c r="N2174" s="207"/>
      <c r="O2174" s="183" t="str">
        <f t="shared" si="736"/>
        <v/>
      </c>
      <c r="P2174" s="184"/>
      <c r="Q2174" s="184"/>
      <c r="R2174" s="275"/>
      <c r="S2174" s="185" t="str">
        <f t="shared" si="737"/>
        <v/>
      </c>
      <c r="T2174" s="185" t="str">
        <f t="shared" si="738"/>
        <v/>
      </c>
      <c r="U2174" s="275"/>
      <c r="V2174" s="275"/>
      <c r="W2174" s="276" t="str">
        <f t="shared" si="739"/>
        <v/>
      </c>
      <c r="X2174" s="276" t="str">
        <f t="shared" si="740"/>
        <v/>
      </c>
      <c r="Y2174" s="276" t="str">
        <f t="shared" si="741"/>
        <v/>
      </c>
      <c r="Z2174" s="275"/>
      <c r="AA2174" s="184"/>
      <c r="AB2174" s="184"/>
      <c r="AC2174" s="185" t="str">
        <f t="shared" si="742"/>
        <v/>
      </c>
      <c r="AD2174" s="185" t="str">
        <f t="shared" si="743"/>
        <v/>
      </c>
      <c r="AE2174" s="186"/>
      <c r="AF2174" s="187" t="str">
        <f t="shared" si="744"/>
        <v/>
      </c>
      <c r="AG2174" s="182"/>
      <c r="AH2174" s="184"/>
      <c r="AI2174" s="184"/>
      <c r="AJ2174" s="182"/>
      <c r="AK2174" s="188" t="str">
        <f t="shared" si="745"/>
        <v/>
      </c>
      <c r="AL2174" s="188" t="str">
        <f t="shared" si="746"/>
        <v/>
      </c>
      <c r="AM2174" s="188" t="str">
        <f t="shared" si="747"/>
        <v/>
      </c>
      <c r="AN2174" s="359" t="str">
        <f>IF(Overview!$K$17='Internal Calcs'!$P$22,IF(AK2174="","",AK2174),IF(Overview!$K$17='Internal Calcs'!$P$23,IF(AK2174="","",AK2174),IF(ISNUMBER(A2174),(IF(F2174="Short",G2174-H2174,H2174-G2174)*AZ2174-AX2174),"")))</f>
        <v/>
      </c>
      <c r="AO2174" s="401" t="str">
        <f>IF(Overview!$K$17='Internal Calcs'!$P$22,IF(AL2174="","",AL2174),IF(Overview!$K$17='Internal Calcs'!$P$23,IF(AL2174="","",AL2174),IF(ISNUMBER(A2174),IF(AL2174="",(IF(F2174="Short",G2174-H2174,H2174-G2174)*AZ2174-AX2174),(IF(F2174="Short",G2174-J2174,J2174-G2174)*AZ2174-AX2174)),"")))</f>
        <v/>
      </c>
      <c r="AP2174" s="359" t="str">
        <f>IF(Overview!$K$17='Internal Calcs'!$P$22,"",IF(Overview!$K$17='Internal Calcs'!$P$23,IF(AM2174="","",AM2174),IF(ISNUMBER(A2174),IF(AM2174="",(IF(F2174="Short",G2174-H2174,H2174-G2174)*AZ2174-AX2174),(IF(F2174="Short",G2174-L2174,L2174-G2174)*AZ2174-AX2174)),"")))</f>
        <v/>
      </c>
      <c r="AQ2174" s="188" t="str">
        <f t="shared" si="748"/>
        <v/>
      </c>
      <c r="AR2174" s="188" t="str">
        <f t="shared" si="749"/>
        <v/>
      </c>
      <c r="AS2174" s="188" t="str">
        <f t="shared" si="750"/>
        <v/>
      </c>
      <c r="AT2174" s="188" t="str">
        <f>IF(ISNUMBER(A2174),MAX($AS$2:AS2174)-AS2174,"")</f>
        <v/>
      </c>
      <c r="AU2174" s="189" t="str">
        <f t="shared" si="751"/>
        <v/>
      </c>
      <c r="AV2174" s="190" t="str">
        <f t="shared" si="752"/>
        <v/>
      </c>
      <c r="AW2174" s="190" t="str">
        <f t="shared" si="753"/>
        <v/>
      </c>
      <c r="AX2174" s="191" t="str">
        <f ca="1">IF(ISNUMBER($A2174),INDIRECT(CONCATENATE("'Instrument List'!B",(MATCH(E2174,'Instrument List'!A:A,0))-0)),"")</f>
        <v/>
      </c>
      <c r="AY2174" s="191" t="str">
        <f ca="1">IF(ISNUMBER($A2174),INDIRECT(CONCATENATE("'Instrument List'!D",(MATCH(E2174,'Instrument List'!A:A,0))-0)),"")</f>
        <v/>
      </c>
      <c r="AZ2174" s="191" t="str">
        <f ca="1">IF(ISNUMBER($A2174),INDIRECT(CONCATENATE("'Instrument List'!C",(MATCH(E2174,'Instrument List'!A:A,0))-0)),"")</f>
        <v/>
      </c>
      <c r="BA2174" s="192" t="str">
        <f ca="1">IF(ISNUMBER(A2174),INDIRECT(CONCATENATE("'Instrument List'!E",(MATCH(E2174,'Instrument List'!A:A,0))-0)),"")</f>
        <v/>
      </c>
      <c r="BB2174" s="193" t="str">
        <f t="shared" si="754"/>
        <v/>
      </c>
      <c r="BC2174" s="193" t="str">
        <f t="shared" si="755"/>
        <v/>
      </c>
      <c r="BD2174" s="193" t="str">
        <f ca="1">IF(ISNUMBER(A2174),INDIRECT(CONCATENATE("'Instrument List'!F",(MATCH(E2174,'Instrument List'!A:A,0))-0)),"")</f>
        <v/>
      </c>
    </row>
    <row r="2175" spans="1:56">
      <c r="A2175" s="220" t="str">
        <f t="shared" si="735"/>
        <v/>
      </c>
      <c r="B2175" s="221"/>
      <c r="C2175" s="222"/>
      <c r="D2175" s="169"/>
      <c r="E2175" s="169"/>
      <c r="F2175" s="169"/>
      <c r="G2175" s="202"/>
      <c r="H2175" s="217"/>
      <c r="I2175" s="212"/>
      <c r="J2175" s="206"/>
      <c r="K2175" s="212"/>
      <c r="L2175" s="206"/>
      <c r="M2175" s="212"/>
      <c r="N2175" s="206"/>
      <c r="O2175" s="170" t="str">
        <f t="shared" si="736"/>
        <v/>
      </c>
      <c r="P2175" s="171"/>
      <c r="Q2175" s="171"/>
      <c r="R2175" s="171"/>
      <c r="S2175" s="172" t="str">
        <f t="shared" si="737"/>
        <v/>
      </c>
      <c r="T2175" s="172" t="str">
        <f t="shared" si="738"/>
        <v/>
      </c>
      <c r="U2175" s="171"/>
      <c r="V2175" s="171"/>
      <c r="W2175" s="173" t="str">
        <f t="shared" si="739"/>
        <v/>
      </c>
      <c r="X2175" s="173" t="str">
        <f t="shared" si="740"/>
        <v/>
      </c>
      <c r="Y2175" s="173" t="str">
        <f t="shared" si="741"/>
        <v/>
      </c>
      <c r="Z2175" s="171"/>
      <c r="AA2175" s="171"/>
      <c r="AB2175" s="171"/>
      <c r="AC2175" s="172" t="str">
        <f t="shared" si="742"/>
        <v/>
      </c>
      <c r="AD2175" s="172" t="str">
        <f t="shared" si="743"/>
        <v/>
      </c>
      <c r="AE2175" s="174"/>
      <c r="AF2175" s="175" t="str">
        <f t="shared" si="744"/>
        <v/>
      </c>
      <c r="AG2175" s="169"/>
      <c r="AH2175" s="171"/>
      <c r="AI2175" s="171"/>
      <c r="AJ2175" s="169"/>
      <c r="AK2175" s="176" t="str">
        <f t="shared" si="745"/>
        <v/>
      </c>
      <c r="AL2175" s="176" t="str">
        <f t="shared" si="746"/>
        <v/>
      </c>
      <c r="AM2175" s="176" t="str">
        <f t="shared" si="747"/>
        <v/>
      </c>
      <c r="AN2175" s="359" t="str">
        <f>IF(Overview!$K$17='Internal Calcs'!$P$22,IF(AK2175="","",AK2175),IF(Overview!$K$17='Internal Calcs'!$P$23,IF(AK2175="","",AK2175),IF(ISNUMBER(A2175),(IF(F2175="Short",G2175-H2175,H2175-G2175)*AZ2175-AX2175),"")))</f>
        <v/>
      </c>
      <c r="AO2175" s="401" t="str">
        <f>IF(Overview!$K$17='Internal Calcs'!$P$22,IF(AL2175="","",AL2175),IF(Overview!$K$17='Internal Calcs'!$P$23,IF(AL2175="","",AL2175),IF(ISNUMBER(A2175),IF(AL2175="",(IF(F2175="Short",G2175-H2175,H2175-G2175)*AZ2175-AX2175),(IF(F2175="Short",G2175-J2175,J2175-G2175)*AZ2175-AX2175)),"")))</f>
        <v/>
      </c>
      <c r="AP2175" s="359" t="str">
        <f>IF(Overview!$K$17='Internal Calcs'!$P$22,"",IF(Overview!$K$17='Internal Calcs'!$P$23,IF(AM2175="","",AM2175),IF(ISNUMBER(A2175),IF(AM2175="",(IF(F2175="Short",G2175-H2175,H2175-G2175)*AZ2175-AX2175),(IF(F2175="Short",G2175-L2175,L2175-G2175)*AZ2175-AX2175)),"")))</f>
        <v/>
      </c>
      <c r="AQ2175" s="176" t="str">
        <f t="shared" si="748"/>
        <v/>
      </c>
      <c r="AR2175" s="176" t="str">
        <f t="shared" si="749"/>
        <v/>
      </c>
      <c r="AS2175" s="176" t="str">
        <f t="shared" si="750"/>
        <v/>
      </c>
      <c r="AT2175" s="176" t="str">
        <f>IF(ISNUMBER(A2175),MAX($AS$2:AS2175)-AS2175,"")</f>
        <v/>
      </c>
      <c r="AU2175" s="177" t="str">
        <f t="shared" si="751"/>
        <v/>
      </c>
      <c r="AV2175" s="178" t="str">
        <f t="shared" si="752"/>
        <v/>
      </c>
      <c r="AW2175" s="178" t="str">
        <f t="shared" si="753"/>
        <v/>
      </c>
      <c r="AX2175" s="179" t="str">
        <f ca="1">IF(ISNUMBER($A2175),INDIRECT(CONCATENATE("'Instrument List'!B",(MATCH(E2175,'Instrument List'!A:A,0))-0)),"")</f>
        <v/>
      </c>
      <c r="AY2175" s="179" t="str">
        <f ca="1">IF(ISNUMBER($A2175),INDIRECT(CONCATENATE("'Instrument List'!D",(MATCH(E2175,'Instrument List'!A:A,0))-0)),"")</f>
        <v/>
      </c>
      <c r="AZ2175" s="179" t="str">
        <f ca="1">IF(ISNUMBER($A2175),INDIRECT(CONCATENATE("'Instrument List'!C",(MATCH(E2175,'Instrument List'!A:A,0))-0)),"")</f>
        <v/>
      </c>
      <c r="BA2175" s="180" t="str">
        <f ca="1">IF(ISNUMBER(A2175),INDIRECT(CONCATENATE("'Instrument List'!E",(MATCH(E2175,'Instrument List'!A:A,0))-0)),"")</f>
        <v/>
      </c>
      <c r="BB2175" s="181" t="str">
        <f t="shared" si="754"/>
        <v/>
      </c>
      <c r="BC2175" s="181" t="str">
        <f t="shared" si="755"/>
        <v/>
      </c>
      <c r="BD2175" s="181" t="str">
        <f ca="1">IF(ISNUMBER(A2175),INDIRECT(CONCATENATE("'Instrument List'!F",(MATCH(E2175,'Instrument List'!A:A,0))-0)),"")</f>
        <v/>
      </c>
    </row>
    <row r="2176" spans="1:56">
      <c r="A2176" s="223" t="str">
        <f t="shared" si="735"/>
        <v/>
      </c>
      <c r="B2176" s="224"/>
      <c r="C2176" s="225"/>
      <c r="D2176" s="182"/>
      <c r="E2176" s="182"/>
      <c r="F2176" s="182"/>
      <c r="G2176" s="203"/>
      <c r="H2176" s="218"/>
      <c r="I2176" s="213"/>
      <c r="J2176" s="207"/>
      <c r="K2176" s="213"/>
      <c r="L2176" s="207"/>
      <c r="M2176" s="213"/>
      <c r="N2176" s="207"/>
      <c r="O2176" s="183" t="str">
        <f t="shared" si="736"/>
        <v/>
      </c>
      <c r="P2176" s="184"/>
      <c r="Q2176" s="184"/>
      <c r="R2176" s="275"/>
      <c r="S2176" s="185" t="str">
        <f t="shared" si="737"/>
        <v/>
      </c>
      <c r="T2176" s="185" t="str">
        <f t="shared" si="738"/>
        <v/>
      </c>
      <c r="U2176" s="275"/>
      <c r="V2176" s="275"/>
      <c r="W2176" s="276" t="str">
        <f t="shared" si="739"/>
        <v/>
      </c>
      <c r="X2176" s="276" t="str">
        <f t="shared" si="740"/>
        <v/>
      </c>
      <c r="Y2176" s="276" t="str">
        <f t="shared" si="741"/>
        <v/>
      </c>
      <c r="Z2176" s="275"/>
      <c r="AA2176" s="184"/>
      <c r="AB2176" s="184"/>
      <c r="AC2176" s="185" t="str">
        <f t="shared" si="742"/>
        <v/>
      </c>
      <c r="AD2176" s="185" t="str">
        <f t="shared" si="743"/>
        <v/>
      </c>
      <c r="AE2176" s="186"/>
      <c r="AF2176" s="187" t="str">
        <f t="shared" si="744"/>
        <v/>
      </c>
      <c r="AG2176" s="182"/>
      <c r="AH2176" s="184"/>
      <c r="AI2176" s="184"/>
      <c r="AJ2176" s="182"/>
      <c r="AK2176" s="188" t="str">
        <f t="shared" si="745"/>
        <v/>
      </c>
      <c r="AL2176" s="188" t="str">
        <f t="shared" si="746"/>
        <v/>
      </c>
      <c r="AM2176" s="188" t="str">
        <f t="shared" si="747"/>
        <v/>
      </c>
      <c r="AN2176" s="359" t="str">
        <f>IF(Overview!$K$17='Internal Calcs'!$P$22,IF(AK2176="","",AK2176),IF(Overview!$K$17='Internal Calcs'!$P$23,IF(AK2176="","",AK2176),IF(ISNUMBER(A2176),(IF(F2176="Short",G2176-H2176,H2176-G2176)*AZ2176-AX2176),"")))</f>
        <v/>
      </c>
      <c r="AO2176" s="401" t="str">
        <f>IF(Overview!$K$17='Internal Calcs'!$P$22,IF(AL2176="","",AL2176),IF(Overview!$K$17='Internal Calcs'!$P$23,IF(AL2176="","",AL2176),IF(ISNUMBER(A2176),IF(AL2176="",(IF(F2176="Short",G2176-H2176,H2176-G2176)*AZ2176-AX2176),(IF(F2176="Short",G2176-J2176,J2176-G2176)*AZ2176-AX2176)),"")))</f>
        <v/>
      </c>
      <c r="AP2176" s="359" t="str">
        <f>IF(Overview!$K$17='Internal Calcs'!$P$22,"",IF(Overview!$K$17='Internal Calcs'!$P$23,IF(AM2176="","",AM2176),IF(ISNUMBER(A2176),IF(AM2176="",(IF(F2176="Short",G2176-H2176,H2176-G2176)*AZ2176-AX2176),(IF(F2176="Short",G2176-L2176,L2176-G2176)*AZ2176-AX2176)),"")))</f>
        <v/>
      </c>
      <c r="AQ2176" s="188" t="str">
        <f t="shared" si="748"/>
        <v/>
      </c>
      <c r="AR2176" s="188" t="str">
        <f t="shared" si="749"/>
        <v/>
      </c>
      <c r="AS2176" s="188" t="str">
        <f t="shared" si="750"/>
        <v/>
      </c>
      <c r="AT2176" s="188" t="str">
        <f>IF(ISNUMBER(A2176),MAX($AS$2:AS2176)-AS2176,"")</f>
        <v/>
      </c>
      <c r="AU2176" s="189" t="str">
        <f t="shared" si="751"/>
        <v/>
      </c>
      <c r="AV2176" s="190" t="str">
        <f t="shared" si="752"/>
        <v/>
      </c>
      <c r="AW2176" s="190" t="str">
        <f t="shared" si="753"/>
        <v/>
      </c>
      <c r="AX2176" s="191" t="str">
        <f ca="1">IF(ISNUMBER($A2176),INDIRECT(CONCATENATE("'Instrument List'!B",(MATCH(E2176,'Instrument List'!A:A,0))-0)),"")</f>
        <v/>
      </c>
      <c r="AY2176" s="191" t="str">
        <f ca="1">IF(ISNUMBER($A2176),INDIRECT(CONCATENATE("'Instrument List'!D",(MATCH(E2176,'Instrument List'!A:A,0))-0)),"")</f>
        <v/>
      </c>
      <c r="AZ2176" s="191" t="str">
        <f ca="1">IF(ISNUMBER($A2176),INDIRECT(CONCATENATE("'Instrument List'!C",(MATCH(E2176,'Instrument List'!A:A,0))-0)),"")</f>
        <v/>
      </c>
      <c r="BA2176" s="192" t="str">
        <f ca="1">IF(ISNUMBER(A2176),INDIRECT(CONCATENATE("'Instrument List'!E",(MATCH(E2176,'Instrument List'!A:A,0))-0)),"")</f>
        <v/>
      </c>
      <c r="BB2176" s="193" t="str">
        <f t="shared" si="754"/>
        <v/>
      </c>
      <c r="BC2176" s="193" t="str">
        <f t="shared" si="755"/>
        <v/>
      </c>
      <c r="BD2176" s="193" t="str">
        <f ca="1">IF(ISNUMBER(A2176),INDIRECT(CONCATENATE("'Instrument List'!F",(MATCH(E2176,'Instrument List'!A:A,0))-0)),"")</f>
        <v/>
      </c>
    </row>
    <row r="2177" spans="1:56">
      <c r="A2177" s="220" t="str">
        <f t="shared" si="735"/>
        <v/>
      </c>
      <c r="B2177" s="221"/>
      <c r="C2177" s="222"/>
      <c r="D2177" s="169"/>
      <c r="E2177" s="169"/>
      <c r="F2177" s="169"/>
      <c r="G2177" s="202"/>
      <c r="H2177" s="217"/>
      <c r="I2177" s="212"/>
      <c r="J2177" s="206"/>
      <c r="K2177" s="212"/>
      <c r="L2177" s="206"/>
      <c r="M2177" s="212"/>
      <c r="N2177" s="206"/>
      <c r="O2177" s="170" t="str">
        <f t="shared" si="736"/>
        <v/>
      </c>
      <c r="P2177" s="171"/>
      <c r="Q2177" s="171"/>
      <c r="R2177" s="171"/>
      <c r="S2177" s="172" t="str">
        <f t="shared" si="737"/>
        <v/>
      </c>
      <c r="T2177" s="172" t="str">
        <f t="shared" si="738"/>
        <v/>
      </c>
      <c r="U2177" s="171"/>
      <c r="V2177" s="171"/>
      <c r="W2177" s="173" t="str">
        <f t="shared" si="739"/>
        <v/>
      </c>
      <c r="X2177" s="173" t="str">
        <f t="shared" si="740"/>
        <v/>
      </c>
      <c r="Y2177" s="173" t="str">
        <f t="shared" si="741"/>
        <v/>
      </c>
      <c r="Z2177" s="171"/>
      <c r="AA2177" s="171"/>
      <c r="AB2177" s="171"/>
      <c r="AC2177" s="172" t="str">
        <f t="shared" si="742"/>
        <v/>
      </c>
      <c r="AD2177" s="172" t="str">
        <f t="shared" si="743"/>
        <v/>
      </c>
      <c r="AE2177" s="174"/>
      <c r="AF2177" s="175" t="str">
        <f t="shared" si="744"/>
        <v/>
      </c>
      <c r="AG2177" s="169"/>
      <c r="AH2177" s="171"/>
      <c r="AI2177" s="171"/>
      <c r="AJ2177" s="169"/>
      <c r="AK2177" s="176" t="str">
        <f t="shared" si="745"/>
        <v/>
      </c>
      <c r="AL2177" s="176" t="str">
        <f t="shared" si="746"/>
        <v/>
      </c>
      <c r="AM2177" s="176" t="str">
        <f t="shared" si="747"/>
        <v/>
      </c>
      <c r="AN2177" s="359" t="str">
        <f>IF(Overview!$K$17='Internal Calcs'!$P$22,IF(AK2177="","",AK2177),IF(Overview!$K$17='Internal Calcs'!$P$23,IF(AK2177="","",AK2177),IF(ISNUMBER(A2177),(IF(F2177="Short",G2177-H2177,H2177-G2177)*AZ2177-AX2177),"")))</f>
        <v/>
      </c>
      <c r="AO2177" s="401" t="str">
        <f>IF(Overview!$K$17='Internal Calcs'!$P$22,IF(AL2177="","",AL2177),IF(Overview!$K$17='Internal Calcs'!$P$23,IF(AL2177="","",AL2177),IF(ISNUMBER(A2177),IF(AL2177="",(IF(F2177="Short",G2177-H2177,H2177-G2177)*AZ2177-AX2177),(IF(F2177="Short",G2177-J2177,J2177-G2177)*AZ2177-AX2177)),"")))</f>
        <v/>
      </c>
      <c r="AP2177" s="359" t="str">
        <f>IF(Overview!$K$17='Internal Calcs'!$P$22,"",IF(Overview!$K$17='Internal Calcs'!$P$23,IF(AM2177="","",AM2177),IF(ISNUMBER(A2177),IF(AM2177="",(IF(F2177="Short",G2177-H2177,H2177-G2177)*AZ2177-AX2177),(IF(F2177="Short",G2177-L2177,L2177-G2177)*AZ2177-AX2177)),"")))</f>
        <v/>
      </c>
      <c r="AQ2177" s="176" t="str">
        <f t="shared" si="748"/>
        <v/>
      </c>
      <c r="AR2177" s="176" t="str">
        <f t="shared" si="749"/>
        <v/>
      </c>
      <c r="AS2177" s="176" t="str">
        <f t="shared" si="750"/>
        <v/>
      </c>
      <c r="AT2177" s="176" t="str">
        <f>IF(ISNUMBER(A2177),MAX($AS$2:AS2177)-AS2177,"")</f>
        <v/>
      </c>
      <c r="AU2177" s="177" t="str">
        <f t="shared" si="751"/>
        <v/>
      </c>
      <c r="AV2177" s="178" t="str">
        <f t="shared" si="752"/>
        <v/>
      </c>
      <c r="AW2177" s="178" t="str">
        <f t="shared" si="753"/>
        <v/>
      </c>
      <c r="AX2177" s="179" t="str">
        <f ca="1">IF(ISNUMBER($A2177),INDIRECT(CONCATENATE("'Instrument List'!B",(MATCH(E2177,'Instrument List'!A:A,0))-0)),"")</f>
        <v/>
      </c>
      <c r="AY2177" s="179" t="str">
        <f ca="1">IF(ISNUMBER($A2177),INDIRECT(CONCATENATE("'Instrument List'!D",(MATCH(E2177,'Instrument List'!A:A,0))-0)),"")</f>
        <v/>
      </c>
      <c r="AZ2177" s="179" t="str">
        <f ca="1">IF(ISNUMBER($A2177),INDIRECT(CONCATENATE("'Instrument List'!C",(MATCH(E2177,'Instrument List'!A:A,0))-0)),"")</f>
        <v/>
      </c>
      <c r="BA2177" s="180" t="str">
        <f ca="1">IF(ISNUMBER(A2177),INDIRECT(CONCATENATE("'Instrument List'!E",(MATCH(E2177,'Instrument List'!A:A,0))-0)),"")</f>
        <v/>
      </c>
      <c r="BB2177" s="181" t="str">
        <f t="shared" si="754"/>
        <v/>
      </c>
      <c r="BC2177" s="181" t="str">
        <f t="shared" si="755"/>
        <v/>
      </c>
      <c r="BD2177" s="181" t="str">
        <f ca="1">IF(ISNUMBER(A2177),INDIRECT(CONCATENATE("'Instrument List'!F",(MATCH(E2177,'Instrument List'!A:A,0))-0)),"")</f>
        <v/>
      </c>
    </row>
    <row r="2178" spans="1:56">
      <c r="A2178" s="223" t="str">
        <f t="shared" si="735"/>
        <v/>
      </c>
      <c r="B2178" s="224"/>
      <c r="C2178" s="225"/>
      <c r="D2178" s="182"/>
      <c r="E2178" s="182"/>
      <c r="F2178" s="182"/>
      <c r="G2178" s="203"/>
      <c r="H2178" s="218"/>
      <c r="I2178" s="213"/>
      <c r="J2178" s="207"/>
      <c r="K2178" s="213"/>
      <c r="L2178" s="207"/>
      <c r="M2178" s="213"/>
      <c r="N2178" s="207"/>
      <c r="O2178" s="183" t="str">
        <f t="shared" si="736"/>
        <v/>
      </c>
      <c r="P2178" s="184"/>
      <c r="Q2178" s="184"/>
      <c r="R2178" s="275"/>
      <c r="S2178" s="185" t="str">
        <f t="shared" si="737"/>
        <v/>
      </c>
      <c r="T2178" s="185" t="str">
        <f t="shared" si="738"/>
        <v/>
      </c>
      <c r="U2178" s="275"/>
      <c r="V2178" s="275"/>
      <c r="W2178" s="276" t="str">
        <f t="shared" si="739"/>
        <v/>
      </c>
      <c r="X2178" s="276" t="str">
        <f t="shared" si="740"/>
        <v/>
      </c>
      <c r="Y2178" s="276" t="str">
        <f t="shared" si="741"/>
        <v/>
      </c>
      <c r="Z2178" s="275"/>
      <c r="AA2178" s="184"/>
      <c r="AB2178" s="184"/>
      <c r="AC2178" s="185" t="str">
        <f t="shared" si="742"/>
        <v/>
      </c>
      <c r="AD2178" s="185" t="str">
        <f t="shared" si="743"/>
        <v/>
      </c>
      <c r="AE2178" s="186"/>
      <c r="AF2178" s="187" t="str">
        <f t="shared" si="744"/>
        <v/>
      </c>
      <c r="AG2178" s="182"/>
      <c r="AH2178" s="184"/>
      <c r="AI2178" s="184"/>
      <c r="AJ2178" s="182"/>
      <c r="AK2178" s="188" t="str">
        <f t="shared" si="745"/>
        <v/>
      </c>
      <c r="AL2178" s="188" t="str">
        <f t="shared" si="746"/>
        <v/>
      </c>
      <c r="AM2178" s="188" t="str">
        <f t="shared" si="747"/>
        <v/>
      </c>
      <c r="AN2178" s="359" t="str">
        <f>IF(Overview!$K$17='Internal Calcs'!$P$22,IF(AK2178="","",AK2178),IF(Overview!$K$17='Internal Calcs'!$P$23,IF(AK2178="","",AK2178),IF(ISNUMBER(A2178),(IF(F2178="Short",G2178-H2178,H2178-G2178)*AZ2178-AX2178),"")))</f>
        <v/>
      </c>
      <c r="AO2178" s="401" t="str">
        <f>IF(Overview!$K$17='Internal Calcs'!$P$22,IF(AL2178="","",AL2178),IF(Overview!$K$17='Internal Calcs'!$P$23,IF(AL2178="","",AL2178),IF(ISNUMBER(A2178),IF(AL2178="",(IF(F2178="Short",G2178-H2178,H2178-G2178)*AZ2178-AX2178),(IF(F2178="Short",G2178-J2178,J2178-G2178)*AZ2178-AX2178)),"")))</f>
        <v/>
      </c>
      <c r="AP2178" s="359" t="str">
        <f>IF(Overview!$K$17='Internal Calcs'!$P$22,"",IF(Overview!$K$17='Internal Calcs'!$P$23,IF(AM2178="","",AM2178),IF(ISNUMBER(A2178),IF(AM2178="",(IF(F2178="Short",G2178-H2178,H2178-G2178)*AZ2178-AX2178),(IF(F2178="Short",G2178-L2178,L2178-G2178)*AZ2178-AX2178)),"")))</f>
        <v/>
      </c>
      <c r="AQ2178" s="188" t="str">
        <f t="shared" si="748"/>
        <v/>
      </c>
      <c r="AR2178" s="188" t="str">
        <f t="shared" si="749"/>
        <v/>
      </c>
      <c r="AS2178" s="188" t="str">
        <f t="shared" si="750"/>
        <v/>
      </c>
      <c r="AT2178" s="188" t="str">
        <f>IF(ISNUMBER(A2178),MAX($AS$2:AS2178)-AS2178,"")</f>
        <v/>
      </c>
      <c r="AU2178" s="189" t="str">
        <f t="shared" si="751"/>
        <v/>
      </c>
      <c r="AV2178" s="190" t="str">
        <f t="shared" si="752"/>
        <v/>
      </c>
      <c r="AW2178" s="190" t="str">
        <f t="shared" si="753"/>
        <v/>
      </c>
      <c r="AX2178" s="191" t="str">
        <f ca="1">IF(ISNUMBER($A2178),INDIRECT(CONCATENATE("'Instrument List'!B",(MATCH(E2178,'Instrument List'!A:A,0))-0)),"")</f>
        <v/>
      </c>
      <c r="AY2178" s="191" t="str">
        <f ca="1">IF(ISNUMBER($A2178),INDIRECT(CONCATENATE("'Instrument List'!D",(MATCH(E2178,'Instrument List'!A:A,0))-0)),"")</f>
        <v/>
      </c>
      <c r="AZ2178" s="191" t="str">
        <f ca="1">IF(ISNUMBER($A2178),INDIRECT(CONCATENATE("'Instrument List'!C",(MATCH(E2178,'Instrument List'!A:A,0))-0)),"")</f>
        <v/>
      </c>
      <c r="BA2178" s="192" t="str">
        <f ca="1">IF(ISNUMBER(A2178),INDIRECT(CONCATENATE("'Instrument List'!E",(MATCH(E2178,'Instrument List'!A:A,0))-0)),"")</f>
        <v/>
      </c>
      <c r="BB2178" s="193" t="str">
        <f t="shared" si="754"/>
        <v/>
      </c>
      <c r="BC2178" s="193" t="str">
        <f t="shared" si="755"/>
        <v/>
      </c>
      <c r="BD2178" s="193" t="str">
        <f ca="1">IF(ISNUMBER(A2178),INDIRECT(CONCATENATE("'Instrument List'!F",(MATCH(E2178,'Instrument List'!A:A,0))-0)),"")</f>
        <v/>
      </c>
    </row>
    <row r="2179" spans="1:56">
      <c r="A2179" s="220" t="str">
        <f t="shared" si="735"/>
        <v/>
      </c>
      <c r="B2179" s="221"/>
      <c r="C2179" s="222"/>
      <c r="D2179" s="169"/>
      <c r="E2179" s="169"/>
      <c r="F2179" s="169"/>
      <c r="G2179" s="202"/>
      <c r="H2179" s="217"/>
      <c r="I2179" s="212"/>
      <c r="J2179" s="206"/>
      <c r="K2179" s="212"/>
      <c r="L2179" s="206"/>
      <c r="M2179" s="212"/>
      <c r="N2179" s="206"/>
      <c r="O2179" s="170" t="str">
        <f t="shared" si="736"/>
        <v/>
      </c>
      <c r="P2179" s="171"/>
      <c r="Q2179" s="171"/>
      <c r="R2179" s="171"/>
      <c r="S2179" s="172" t="str">
        <f t="shared" si="737"/>
        <v/>
      </c>
      <c r="T2179" s="172" t="str">
        <f t="shared" si="738"/>
        <v/>
      </c>
      <c r="U2179" s="171"/>
      <c r="V2179" s="171"/>
      <c r="W2179" s="173" t="str">
        <f t="shared" si="739"/>
        <v/>
      </c>
      <c r="X2179" s="173" t="str">
        <f t="shared" si="740"/>
        <v/>
      </c>
      <c r="Y2179" s="173" t="str">
        <f t="shared" si="741"/>
        <v/>
      </c>
      <c r="Z2179" s="171"/>
      <c r="AA2179" s="171"/>
      <c r="AB2179" s="171"/>
      <c r="AC2179" s="172" t="str">
        <f t="shared" si="742"/>
        <v/>
      </c>
      <c r="AD2179" s="172" t="str">
        <f t="shared" si="743"/>
        <v/>
      </c>
      <c r="AE2179" s="174"/>
      <c r="AF2179" s="175" t="str">
        <f t="shared" si="744"/>
        <v/>
      </c>
      <c r="AG2179" s="169"/>
      <c r="AH2179" s="171"/>
      <c r="AI2179" s="171"/>
      <c r="AJ2179" s="169"/>
      <c r="AK2179" s="176" t="str">
        <f t="shared" si="745"/>
        <v/>
      </c>
      <c r="AL2179" s="176" t="str">
        <f t="shared" si="746"/>
        <v/>
      </c>
      <c r="AM2179" s="176" t="str">
        <f t="shared" si="747"/>
        <v/>
      </c>
      <c r="AN2179" s="359" t="str">
        <f>IF(Overview!$K$17='Internal Calcs'!$P$22,IF(AK2179="","",AK2179),IF(Overview!$K$17='Internal Calcs'!$P$23,IF(AK2179="","",AK2179),IF(ISNUMBER(A2179),(IF(F2179="Short",G2179-H2179,H2179-G2179)*AZ2179-AX2179),"")))</f>
        <v/>
      </c>
      <c r="AO2179" s="401" t="str">
        <f>IF(Overview!$K$17='Internal Calcs'!$P$22,IF(AL2179="","",AL2179),IF(Overview!$K$17='Internal Calcs'!$P$23,IF(AL2179="","",AL2179),IF(ISNUMBER(A2179),IF(AL2179="",(IF(F2179="Short",G2179-H2179,H2179-G2179)*AZ2179-AX2179),(IF(F2179="Short",G2179-J2179,J2179-G2179)*AZ2179-AX2179)),"")))</f>
        <v/>
      </c>
      <c r="AP2179" s="359" t="str">
        <f>IF(Overview!$K$17='Internal Calcs'!$P$22,"",IF(Overview!$K$17='Internal Calcs'!$P$23,IF(AM2179="","",AM2179),IF(ISNUMBER(A2179),IF(AM2179="",(IF(F2179="Short",G2179-H2179,H2179-G2179)*AZ2179-AX2179),(IF(F2179="Short",G2179-L2179,L2179-G2179)*AZ2179-AX2179)),"")))</f>
        <v/>
      </c>
      <c r="AQ2179" s="176" t="str">
        <f t="shared" si="748"/>
        <v/>
      </c>
      <c r="AR2179" s="176" t="str">
        <f t="shared" si="749"/>
        <v/>
      </c>
      <c r="AS2179" s="176" t="str">
        <f t="shared" si="750"/>
        <v/>
      </c>
      <c r="AT2179" s="176" t="str">
        <f>IF(ISNUMBER(A2179),MAX($AS$2:AS2179)-AS2179,"")</f>
        <v/>
      </c>
      <c r="AU2179" s="177" t="str">
        <f t="shared" si="751"/>
        <v/>
      </c>
      <c r="AV2179" s="178" t="str">
        <f t="shared" si="752"/>
        <v/>
      </c>
      <c r="AW2179" s="178" t="str">
        <f t="shared" si="753"/>
        <v/>
      </c>
      <c r="AX2179" s="179" t="str">
        <f ca="1">IF(ISNUMBER($A2179),INDIRECT(CONCATENATE("'Instrument List'!B",(MATCH(E2179,'Instrument List'!A:A,0))-0)),"")</f>
        <v/>
      </c>
      <c r="AY2179" s="179" t="str">
        <f ca="1">IF(ISNUMBER($A2179),INDIRECT(CONCATENATE("'Instrument List'!D",(MATCH(E2179,'Instrument List'!A:A,0))-0)),"")</f>
        <v/>
      </c>
      <c r="AZ2179" s="179" t="str">
        <f ca="1">IF(ISNUMBER($A2179),INDIRECT(CONCATENATE("'Instrument List'!C",(MATCH(E2179,'Instrument List'!A:A,0))-0)),"")</f>
        <v/>
      </c>
      <c r="BA2179" s="180" t="str">
        <f ca="1">IF(ISNUMBER(A2179),INDIRECT(CONCATENATE("'Instrument List'!E",(MATCH(E2179,'Instrument List'!A:A,0))-0)),"")</f>
        <v/>
      </c>
      <c r="BB2179" s="181" t="str">
        <f t="shared" si="754"/>
        <v/>
      </c>
      <c r="BC2179" s="181" t="str">
        <f t="shared" si="755"/>
        <v/>
      </c>
      <c r="BD2179" s="181" t="str">
        <f ca="1">IF(ISNUMBER(A2179),INDIRECT(CONCATENATE("'Instrument List'!F",(MATCH(E2179,'Instrument List'!A:A,0))-0)),"")</f>
        <v/>
      </c>
    </row>
    <row r="2180" spans="1:56">
      <c r="A2180" s="223" t="str">
        <f t="shared" si="735"/>
        <v/>
      </c>
      <c r="B2180" s="224"/>
      <c r="C2180" s="225"/>
      <c r="D2180" s="182"/>
      <c r="E2180" s="182"/>
      <c r="F2180" s="182"/>
      <c r="G2180" s="203"/>
      <c r="H2180" s="218"/>
      <c r="I2180" s="213"/>
      <c r="J2180" s="207"/>
      <c r="K2180" s="213"/>
      <c r="L2180" s="207"/>
      <c r="M2180" s="213"/>
      <c r="N2180" s="207"/>
      <c r="O2180" s="183" t="str">
        <f t="shared" si="736"/>
        <v/>
      </c>
      <c r="P2180" s="184"/>
      <c r="Q2180" s="184"/>
      <c r="R2180" s="275"/>
      <c r="S2180" s="185" t="str">
        <f t="shared" si="737"/>
        <v/>
      </c>
      <c r="T2180" s="185" t="str">
        <f t="shared" si="738"/>
        <v/>
      </c>
      <c r="U2180" s="275"/>
      <c r="V2180" s="275"/>
      <c r="W2180" s="276" t="str">
        <f t="shared" si="739"/>
        <v/>
      </c>
      <c r="X2180" s="276" t="str">
        <f t="shared" si="740"/>
        <v/>
      </c>
      <c r="Y2180" s="276" t="str">
        <f t="shared" si="741"/>
        <v/>
      </c>
      <c r="Z2180" s="275"/>
      <c r="AA2180" s="184"/>
      <c r="AB2180" s="184"/>
      <c r="AC2180" s="185" t="str">
        <f t="shared" si="742"/>
        <v/>
      </c>
      <c r="AD2180" s="185" t="str">
        <f t="shared" si="743"/>
        <v/>
      </c>
      <c r="AE2180" s="186"/>
      <c r="AF2180" s="187" t="str">
        <f t="shared" si="744"/>
        <v/>
      </c>
      <c r="AG2180" s="182"/>
      <c r="AH2180" s="184"/>
      <c r="AI2180" s="184"/>
      <c r="AJ2180" s="182"/>
      <c r="AK2180" s="188" t="str">
        <f t="shared" si="745"/>
        <v/>
      </c>
      <c r="AL2180" s="188" t="str">
        <f t="shared" si="746"/>
        <v/>
      </c>
      <c r="AM2180" s="188" t="str">
        <f t="shared" si="747"/>
        <v/>
      </c>
      <c r="AN2180" s="359" t="str">
        <f>IF(Overview!$K$17='Internal Calcs'!$P$22,IF(AK2180="","",AK2180),IF(Overview!$K$17='Internal Calcs'!$P$23,IF(AK2180="","",AK2180),IF(ISNUMBER(A2180),(IF(F2180="Short",G2180-H2180,H2180-G2180)*AZ2180-AX2180),"")))</f>
        <v/>
      </c>
      <c r="AO2180" s="401" t="str">
        <f>IF(Overview!$K$17='Internal Calcs'!$P$22,IF(AL2180="","",AL2180),IF(Overview!$K$17='Internal Calcs'!$P$23,IF(AL2180="","",AL2180),IF(ISNUMBER(A2180),IF(AL2180="",(IF(F2180="Short",G2180-H2180,H2180-G2180)*AZ2180-AX2180),(IF(F2180="Short",G2180-J2180,J2180-G2180)*AZ2180-AX2180)),"")))</f>
        <v/>
      </c>
      <c r="AP2180" s="359" t="str">
        <f>IF(Overview!$K$17='Internal Calcs'!$P$22,"",IF(Overview!$K$17='Internal Calcs'!$P$23,IF(AM2180="","",AM2180),IF(ISNUMBER(A2180),IF(AM2180="",(IF(F2180="Short",G2180-H2180,H2180-G2180)*AZ2180-AX2180),(IF(F2180="Short",G2180-L2180,L2180-G2180)*AZ2180-AX2180)),"")))</f>
        <v/>
      </c>
      <c r="AQ2180" s="188" t="str">
        <f t="shared" si="748"/>
        <v/>
      </c>
      <c r="AR2180" s="188" t="str">
        <f t="shared" si="749"/>
        <v/>
      </c>
      <c r="AS2180" s="188" t="str">
        <f t="shared" si="750"/>
        <v/>
      </c>
      <c r="AT2180" s="188" t="str">
        <f>IF(ISNUMBER(A2180),MAX($AS$2:AS2180)-AS2180,"")</f>
        <v/>
      </c>
      <c r="AU2180" s="189" t="str">
        <f t="shared" si="751"/>
        <v/>
      </c>
      <c r="AV2180" s="190" t="str">
        <f t="shared" si="752"/>
        <v/>
      </c>
      <c r="AW2180" s="190" t="str">
        <f t="shared" si="753"/>
        <v/>
      </c>
      <c r="AX2180" s="191" t="str">
        <f ca="1">IF(ISNUMBER($A2180),INDIRECT(CONCATENATE("'Instrument List'!B",(MATCH(E2180,'Instrument List'!A:A,0))-0)),"")</f>
        <v/>
      </c>
      <c r="AY2180" s="191" t="str">
        <f ca="1">IF(ISNUMBER($A2180),INDIRECT(CONCATENATE("'Instrument List'!D",(MATCH(E2180,'Instrument List'!A:A,0))-0)),"")</f>
        <v/>
      </c>
      <c r="AZ2180" s="191" t="str">
        <f ca="1">IF(ISNUMBER($A2180),INDIRECT(CONCATENATE("'Instrument List'!C",(MATCH(E2180,'Instrument List'!A:A,0))-0)),"")</f>
        <v/>
      </c>
      <c r="BA2180" s="192" t="str">
        <f ca="1">IF(ISNUMBER(A2180),INDIRECT(CONCATENATE("'Instrument List'!E",(MATCH(E2180,'Instrument List'!A:A,0))-0)),"")</f>
        <v/>
      </c>
      <c r="BB2180" s="193" t="str">
        <f t="shared" si="754"/>
        <v/>
      </c>
      <c r="BC2180" s="193" t="str">
        <f t="shared" si="755"/>
        <v/>
      </c>
      <c r="BD2180" s="193" t="str">
        <f ca="1">IF(ISNUMBER(A2180),INDIRECT(CONCATENATE("'Instrument List'!F",(MATCH(E2180,'Instrument List'!A:A,0))-0)),"")</f>
        <v/>
      </c>
    </row>
    <row r="2181" spans="1:56">
      <c r="A2181" s="220" t="str">
        <f t="shared" si="735"/>
        <v/>
      </c>
      <c r="B2181" s="221"/>
      <c r="C2181" s="222"/>
      <c r="D2181" s="169"/>
      <c r="E2181" s="169"/>
      <c r="F2181" s="169"/>
      <c r="G2181" s="202"/>
      <c r="H2181" s="217"/>
      <c r="I2181" s="212"/>
      <c r="J2181" s="206"/>
      <c r="K2181" s="212"/>
      <c r="L2181" s="206"/>
      <c r="M2181" s="212"/>
      <c r="N2181" s="206"/>
      <c r="O2181" s="170" t="str">
        <f t="shared" si="736"/>
        <v/>
      </c>
      <c r="P2181" s="171"/>
      <c r="Q2181" s="171"/>
      <c r="R2181" s="171"/>
      <c r="S2181" s="172" t="str">
        <f t="shared" si="737"/>
        <v/>
      </c>
      <c r="T2181" s="172" t="str">
        <f t="shared" si="738"/>
        <v/>
      </c>
      <c r="U2181" s="171"/>
      <c r="V2181" s="171"/>
      <c r="W2181" s="173" t="str">
        <f t="shared" si="739"/>
        <v/>
      </c>
      <c r="X2181" s="173" t="str">
        <f t="shared" si="740"/>
        <v/>
      </c>
      <c r="Y2181" s="173" t="str">
        <f t="shared" si="741"/>
        <v/>
      </c>
      <c r="Z2181" s="171"/>
      <c r="AA2181" s="171"/>
      <c r="AB2181" s="171"/>
      <c r="AC2181" s="172" t="str">
        <f t="shared" si="742"/>
        <v/>
      </c>
      <c r="AD2181" s="172" t="str">
        <f t="shared" si="743"/>
        <v/>
      </c>
      <c r="AE2181" s="174"/>
      <c r="AF2181" s="175" t="str">
        <f t="shared" si="744"/>
        <v/>
      </c>
      <c r="AG2181" s="169"/>
      <c r="AH2181" s="171"/>
      <c r="AI2181" s="171"/>
      <c r="AJ2181" s="169"/>
      <c r="AK2181" s="176" t="str">
        <f t="shared" si="745"/>
        <v/>
      </c>
      <c r="AL2181" s="176" t="str">
        <f t="shared" si="746"/>
        <v/>
      </c>
      <c r="AM2181" s="176" t="str">
        <f t="shared" si="747"/>
        <v/>
      </c>
      <c r="AN2181" s="359" t="str">
        <f>IF(Overview!$K$17='Internal Calcs'!$P$22,IF(AK2181="","",AK2181),IF(Overview!$K$17='Internal Calcs'!$P$23,IF(AK2181="","",AK2181),IF(ISNUMBER(A2181),(IF(F2181="Short",G2181-H2181,H2181-G2181)*AZ2181-AX2181),"")))</f>
        <v/>
      </c>
      <c r="AO2181" s="401" t="str">
        <f>IF(Overview!$K$17='Internal Calcs'!$P$22,IF(AL2181="","",AL2181),IF(Overview!$K$17='Internal Calcs'!$P$23,IF(AL2181="","",AL2181),IF(ISNUMBER(A2181),IF(AL2181="",(IF(F2181="Short",G2181-H2181,H2181-G2181)*AZ2181-AX2181),(IF(F2181="Short",G2181-J2181,J2181-G2181)*AZ2181-AX2181)),"")))</f>
        <v/>
      </c>
      <c r="AP2181" s="359" t="str">
        <f>IF(Overview!$K$17='Internal Calcs'!$P$22,"",IF(Overview!$K$17='Internal Calcs'!$P$23,IF(AM2181="","",AM2181),IF(ISNUMBER(A2181),IF(AM2181="",(IF(F2181="Short",G2181-H2181,H2181-G2181)*AZ2181-AX2181),(IF(F2181="Short",G2181-L2181,L2181-G2181)*AZ2181-AX2181)),"")))</f>
        <v/>
      </c>
      <c r="AQ2181" s="176" t="str">
        <f t="shared" si="748"/>
        <v/>
      </c>
      <c r="AR2181" s="176" t="str">
        <f t="shared" si="749"/>
        <v/>
      </c>
      <c r="AS2181" s="176" t="str">
        <f t="shared" si="750"/>
        <v/>
      </c>
      <c r="AT2181" s="176" t="str">
        <f>IF(ISNUMBER(A2181),MAX($AS$2:AS2181)-AS2181,"")</f>
        <v/>
      </c>
      <c r="AU2181" s="177" t="str">
        <f t="shared" si="751"/>
        <v/>
      </c>
      <c r="AV2181" s="178" t="str">
        <f t="shared" si="752"/>
        <v/>
      </c>
      <c r="AW2181" s="178" t="str">
        <f t="shared" si="753"/>
        <v/>
      </c>
      <c r="AX2181" s="179" t="str">
        <f ca="1">IF(ISNUMBER($A2181),INDIRECT(CONCATENATE("'Instrument List'!B",(MATCH(E2181,'Instrument List'!A:A,0))-0)),"")</f>
        <v/>
      </c>
      <c r="AY2181" s="179" t="str">
        <f ca="1">IF(ISNUMBER($A2181),INDIRECT(CONCATENATE("'Instrument List'!D",(MATCH(E2181,'Instrument List'!A:A,0))-0)),"")</f>
        <v/>
      </c>
      <c r="AZ2181" s="179" t="str">
        <f ca="1">IF(ISNUMBER($A2181),INDIRECT(CONCATENATE("'Instrument List'!C",(MATCH(E2181,'Instrument List'!A:A,0))-0)),"")</f>
        <v/>
      </c>
      <c r="BA2181" s="180" t="str">
        <f ca="1">IF(ISNUMBER(A2181),INDIRECT(CONCATENATE("'Instrument List'!E",(MATCH(E2181,'Instrument List'!A:A,0))-0)),"")</f>
        <v/>
      </c>
      <c r="BB2181" s="181" t="str">
        <f t="shared" si="754"/>
        <v/>
      </c>
      <c r="BC2181" s="181" t="str">
        <f t="shared" si="755"/>
        <v/>
      </c>
      <c r="BD2181" s="181" t="str">
        <f ca="1">IF(ISNUMBER(A2181),INDIRECT(CONCATENATE("'Instrument List'!F",(MATCH(E2181,'Instrument List'!A:A,0))-0)),"")</f>
        <v/>
      </c>
    </row>
    <row r="2182" spans="1:56">
      <c r="A2182" s="223" t="str">
        <f t="shared" si="735"/>
        <v/>
      </c>
      <c r="B2182" s="224"/>
      <c r="C2182" s="225"/>
      <c r="D2182" s="182"/>
      <c r="E2182" s="182"/>
      <c r="F2182" s="182"/>
      <c r="G2182" s="203"/>
      <c r="H2182" s="218"/>
      <c r="I2182" s="213"/>
      <c r="J2182" s="207"/>
      <c r="K2182" s="213"/>
      <c r="L2182" s="207"/>
      <c r="M2182" s="213"/>
      <c r="N2182" s="207"/>
      <c r="O2182" s="183" t="str">
        <f t="shared" si="736"/>
        <v/>
      </c>
      <c r="P2182" s="184"/>
      <c r="Q2182" s="184"/>
      <c r="R2182" s="275"/>
      <c r="S2182" s="185" t="str">
        <f t="shared" si="737"/>
        <v/>
      </c>
      <c r="T2182" s="185" t="str">
        <f t="shared" si="738"/>
        <v/>
      </c>
      <c r="U2182" s="275"/>
      <c r="V2182" s="275"/>
      <c r="W2182" s="276" t="str">
        <f t="shared" si="739"/>
        <v/>
      </c>
      <c r="X2182" s="276" t="str">
        <f t="shared" si="740"/>
        <v/>
      </c>
      <c r="Y2182" s="276" t="str">
        <f t="shared" si="741"/>
        <v/>
      </c>
      <c r="Z2182" s="275"/>
      <c r="AA2182" s="184"/>
      <c r="AB2182" s="184"/>
      <c r="AC2182" s="185" t="str">
        <f t="shared" si="742"/>
        <v/>
      </c>
      <c r="AD2182" s="185" t="str">
        <f t="shared" si="743"/>
        <v/>
      </c>
      <c r="AE2182" s="186"/>
      <c r="AF2182" s="187" t="str">
        <f t="shared" si="744"/>
        <v/>
      </c>
      <c r="AG2182" s="182"/>
      <c r="AH2182" s="184"/>
      <c r="AI2182" s="184"/>
      <c r="AJ2182" s="182"/>
      <c r="AK2182" s="188" t="str">
        <f t="shared" si="745"/>
        <v/>
      </c>
      <c r="AL2182" s="188" t="str">
        <f t="shared" si="746"/>
        <v/>
      </c>
      <c r="AM2182" s="188" t="str">
        <f t="shared" si="747"/>
        <v/>
      </c>
      <c r="AN2182" s="359" t="str">
        <f>IF(Overview!$K$17='Internal Calcs'!$P$22,IF(AK2182="","",AK2182),IF(Overview!$K$17='Internal Calcs'!$P$23,IF(AK2182="","",AK2182),IF(ISNUMBER(A2182),(IF(F2182="Short",G2182-H2182,H2182-G2182)*AZ2182-AX2182),"")))</f>
        <v/>
      </c>
      <c r="AO2182" s="401" t="str">
        <f>IF(Overview!$K$17='Internal Calcs'!$P$22,IF(AL2182="","",AL2182),IF(Overview!$K$17='Internal Calcs'!$P$23,IF(AL2182="","",AL2182),IF(ISNUMBER(A2182),IF(AL2182="",(IF(F2182="Short",G2182-H2182,H2182-G2182)*AZ2182-AX2182),(IF(F2182="Short",G2182-J2182,J2182-G2182)*AZ2182-AX2182)),"")))</f>
        <v/>
      </c>
      <c r="AP2182" s="359" t="str">
        <f>IF(Overview!$K$17='Internal Calcs'!$P$22,"",IF(Overview!$K$17='Internal Calcs'!$P$23,IF(AM2182="","",AM2182),IF(ISNUMBER(A2182),IF(AM2182="",(IF(F2182="Short",G2182-H2182,H2182-G2182)*AZ2182-AX2182),(IF(F2182="Short",G2182-L2182,L2182-G2182)*AZ2182-AX2182)),"")))</f>
        <v/>
      </c>
      <c r="AQ2182" s="188" t="str">
        <f t="shared" si="748"/>
        <v/>
      </c>
      <c r="AR2182" s="188" t="str">
        <f t="shared" si="749"/>
        <v/>
      </c>
      <c r="AS2182" s="188" t="str">
        <f t="shared" si="750"/>
        <v/>
      </c>
      <c r="AT2182" s="188" t="str">
        <f>IF(ISNUMBER(A2182),MAX($AS$2:AS2182)-AS2182,"")</f>
        <v/>
      </c>
      <c r="AU2182" s="189" t="str">
        <f t="shared" si="751"/>
        <v/>
      </c>
      <c r="AV2182" s="190" t="str">
        <f t="shared" si="752"/>
        <v/>
      </c>
      <c r="AW2182" s="190" t="str">
        <f t="shared" si="753"/>
        <v/>
      </c>
      <c r="AX2182" s="191" t="str">
        <f ca="1">IF(ISNUMBER($A2182),INDIRECT(CONCATENATE("'Instrument List'!B",(MATCH(E2182,'Instrument List'!A:A,0))-0)),"")</f>
        <v/>
      </c>
      <c r="AY2182" s="191" t="str">
        <f ca="1">IF(ISNUMBER($A2182),INDIRECT(CONCATENATE("'Instrument List'!D",(MATCH(E2182,'Instrument List'!A:A,0))-0)),"")</f>
        <v/>
      </c>
      <c r="AZ2182" s="191" t="str">
        <f ca="1">IF(ISNUMBER($A2182),INDIRECT(CONCATENATE("'Instrument List'!C",(MATCH(E2182,'Instrument List'!A:A,0))-0)),"")</f>
        <v/>
      </c>
      <c r="BA2182" s="192" t="str">
        <f ca="1">IF(ISNUMBER(A2182),INDIRECT(CONCATENATE("'Instrument List'!E",(MATCH(E2182,'Instrument List'!A:A,0))-0)),"")</f>
        <v/>
      </c>
      <c r="BB2182" s="193" t="str">
        <f t="shared" si="754"/>
        <v/>
      </c>
      <c r="BC2182" s="193" t="str">
        <f t="shared" si="755"/>
        <v/>
      </c>
      <c r="BD2182" s="193" t="str">
        <f ca="1">IF(ISNUMBER(A2182),INDIRECT(CONCATENATE("'Instrument List'!F",(MATCH(E2182,'Instrument List'!A:A,0))-0)),"")</f>
        <v/>
      </c>
    </row>
    <row r="2183" spans="1:56">
      <c r="A2183" s="220" t="str">
        <f t="shared" si="735"/>
        <v/>
      </c>
      <c r="B2183" s="221"/>
      <c r="C2183" s="222"/>
      <c r="D2183" s="169"/>
      <c r="E2183" s="169"/>
      <c r="F2183" s="169"/>
      <c r="G2183" s="202"/>
      <c r="H2183" s="217"/>
      <c r="I2183" s="212"/>
      <c r="J2183" s="206"/>
      <c r="K2183" s="212"/>
      <c r="L2183" s="206"/>
      <c r="M2183" s="212"/>
      <c r="N2183" s="206"/>
      <c r="O2183" s="170" t="str">
        <f t="shared" si="736"/>
        <v/>
      </c>
      <c r="P2183" s="171"/>
      <c r="Q2183" s="171"/>
      <c r="R2183" s="171"/>
      <c r="S2183" s="172" t="str">
        <f t="shared" si="737"/>
        <v/>
      </c>
      <c r="T2183" s="172" t="str">
        <f t="shared" si="738"/>
        <v/>
      </c>
      <c r="U2183" s="171"/>
      <c r="V2183" s="171"/>
      <c r="W2183" s="173" t="str">
        <f t="shared" si="739"/>
        <v/>
      </c>
      <c r="X2183" s="173" t="str">
        <f t="shared" si="740"/>
        <v/>
      </c>
      <c r="Y2183" s="173" t="str">
        <f t="shared" si="741"/>
        <v/>
      </c>
      <c r="Z2183" s="171"/>
      <c r="AA2183" s="171"/>
      <c r="AB2183" s="171"/>
      <c r="AC2183" s="172" t="str">
        <f t="shared" si="742"/>
        <v/>
      </c>
      <c r="AD2183" s="172" t="str">
        <f t="shared" si="743"/>
        <v/>
      </c>
      <c r="AE2183" s="174"/>
      <c r="AF2183" s="175" t="str">
        <f t="shared" si="744"/>
        <v/>
      </c>
      <c r="AG2183" s="169"/>
      <c r="AH2183" s="171"/>
      <c r="AI2183" s="171"/>
      <c r="AJ2183" s="169"/>
      <c r="AK2183" s="176" t="str">
        <f t="shared" si="745"/>
        <v/>
      </c>
      <c r="AL2183" s="176" t="str">
        <f t="shared" si="746"/>
        <v/>
      </c>
      <c r="AM2183" s="176" t="str">
        <f t="shared" si="747"/>
        <v/>
      </c>
      <c r="AN2183" s="359" t="str">
        <f>IF(Overview!$K$17='Internal Calcs'!$P$22,IF(AK2183="","",AK2183),IF(Overview!$K$17='Internal Calcs'!$P$23,IF(AK2183="","",AK2183),IF(ISNUMBER(A2183),(IF(F2183="Short",G2183-H2183,H2183-G2183)*AZ2183-AX2183),"")))</f>
        <v/>
      </c>
      <c r="AO2183" s="401" t="str">
        <f>IF(Overview!$K$17='Internal Calcs'!$P$22,IF(AL2183="","",AL2183),IF(Overview!$K$17='Internal Calcs'!$P$23,IF(AL2183="","",AL2183),IF(ISNUMBER(A2183),IF(AL2183="",(IF(F2183="Short",G2183-H2183,H2183-G2183)*AZ2183-AX2183),(IF(F2183="Short",G2183-J2183,J2183-G2183)*AZ2183-AX2183)),"")))</f>
        <v/>
      </c>
      <c r="AP2183" s="359" t="str">
        <f>IF(Overview!$K$17='Internal Calcs'!$P$22,"",IF(Overview!$K$17='Internal Calcs'!$P$23,IF(AM2183="","",AM2183),IF(ISNUMBER(A2183),IF(AM2183="",(IF(F2183="Short",G2183-H2183,H2183-G2183)*AZ2183-AX2183),(IF(F2183="Short",G2183-L2183,L2183-G2183)*AZ2183-AX2183)),"")))</f>
        <v/>
      </c>
      <c r="AQ2183" s="176" t="str">
        <f t="shared" si="748"/>
        <v/>
      </c>
      <c r="AR2183" s="176" t="str">
        <f t="shared" si="749"/>
        <v/>
      </c>
      <c r="AS2183" s="176" t="str">
        <f t="shared" si="750"/>
        <v/>
      </c>
      <c r="AT2183" s="176" t="str">
        <f>IF(ISNUMBER(A2183),MAX($AS$2:AS2183)-AS2183,"")</f>
        <v/>
      </c>
      <c r="AU2183" s="177" t="str">
        <f t="shared" si="751"/>
        <v/>
      </c>
      <c r="AV2183" s="178" t="str">
        <f t="shared" si="752"/>
        <v/>
      </c>
      <c r="AW2183" s="178" t="str">
        <f t="shared" si="753"/>
        <v/>
      </c>
      <c r="AX2183" s="179" t="str">
        <f ca="1">IF(ISNUMBER($A2183),INDIRECT(CONCATENATE("'Instrument List'!B",(MATCH(E2183,'Instrument List'!A:A,0))-0)),"")</f>
        <v/>
      </c>
      <c r="AY2183" s="179" t="str">
        <f ca="1">IF(ISNUMBER($A2183),INDIRECT(CONCATENATE("'Instrument List'!D",(MATCH(E2183,'Instrument List'!A:A,0))-0)),"")</f>
        <v/>
      </c>
      <c r="AZ2183" s="179" t="str">
        <f ca="1">IF(ISNUMBER($A2183),INDIRECT(CONCATENATE("'Instrument List'!C",(MATCH(E2183,'Instrument List'!A:A,0))-0)),"")</f>
        <v/>
      </c>
      <c r="BA2183" s="180" t="str">
        <f ca="1">IF(ISNUMBER(A2183),INDIRECT(CONCATENATE("'Instrument List'!E",(MATCH(E2183,'Instrument List'!A:A,0))-0)),"")</f>
        <v/>
      </c>
      <c r="BB2183" s="181" t="str">
        <f t="shared" si="754"/>
        <v/>
      </c>
      <c r="BC2183" s="181" t="str">
        <f t="shared" si="755"/>
        <v/>
      </c>
      <c r="BD2183" s="181" t="str">
        <f ca="1">IF(ISNUMBER(A2183),INDIRECT(CONCATENATE("'Instrument List'!F",(MATCH(E2183,'Instrument List'!A:A,0))-0)),"")</f>
        <v/>
      </c>
    </row>
    <row r="2184" spans="1:56">
      <c r="A2184" s="223" t="str">
        <f t="shared" si="735"/>
        <v/>
      </c>
      <c r="B2184" s="224"/>
      <c r="C2184" s="225"/>
      <c r="D2184" s="182"/>
      <c r="E2184" s="182"/>
      <c r="F2184" s="182"/>
      <c r="G2184" s="203"/>
      <c r="H2184" s="218"/>
      <c r="I2184" s="213"/>
      <c r="J2184" s="207"/>
      <c r="K2184" s="213"/>
      <c r="L2184" s="207"/>
      <c r="M2184" s="213"/>
      <c r="N2184" s="207"/>
      <c r="O2184" s="183" t="str">
        <f t="shared" si="736"/>
        <v/>
      </c>
      <c r="P2184" s="184"/>
      <c r="Q2184" s="184"/>
      <c r="R2184" s="275"/>
      <c r="S2184" s="185" t="str">
        <f t="shared" si="737"/>
        <v/>
      </c>
      <c r="T2184" s="185" t="str">
        <f t="shared" si="738"/>
        <v/>
      </c>
      <c r="U2184" s="275"/>
      <c r="V2184" s="275"/>
      <c r="W2184" s="276" t="str">
        <f t="shared" si="739"/>
        <v/>
      </c>
      <c r="X2184" s="276" t="str">
        <f t="shared" si="740"/>
        <v/>
      </c>
      <c r="Y2184" s="276" t="str">
        <f t="shared" si="741"/>
        <v/>
      </c>
      <c r="Z2184" s="275"/>
      <c r="AA2184" s="184"/>
      <c r="AB2184" s="184"/>
      <c r="AC2184" s="185" t="str">
        <f t="shared" si="742"/>
        <v/>
      </c>
      <c r="AD2184" s="185" t="str">
        <f t="shared" si="743"/>
        <v/>
      </c>
      <c r="AE2184" s="186"/>
      <c r="AF2184" s="187" t="str">
        <f t="shared" si="744"/>
        <v/>
      </c>
      <c r="AG2184" s="182"/>
      <c r="AH2184" s="184"/>
      <c r="AI2184" s="184"/>
      <c r="AJ2184" s="182"/>
      <c r="AK2184" s="188" t="str">
        <f t="shared" si="745"/>
        <v/>
      </c>
      <c r="AL2184" s="188" t="str">
        <f t="shared" si="746"/>
        <v/>
      </c>
      <c r="AM2184" s="188" t="str">
        <f t="shared" si="747"/>
        <v/>
      </c>
      <c r="AN2184" s="359" t="str">
        <f>IF(Overview!$K$17='Internal Calcs'!$P$22,IF(AK2184="","",AK2184),IF(Overview!$K$17='Internal Calcs'!$P$23,IF(AK2184="","",AK2184),IF(ISNUMBER(A2184),(IF(F2184="Short",G2184-H2184,H2184-G2184)*AZ2184-AX2184),"")))</f>
        <v/>
      </c>
      <c r="AO2184" s="401" t="str">
        <f>IF(Overview!$K$17='Internal Calcs'!$P$22,IF(AL2184="","",AL2184),IF(Overview!$K$17='Internal Calcs'!$P$23,IF(AL2184="","",AL2184),IF(ISNUMBER(A2184),IF(AL2184="",(IF(F2184="Short",G2184-H2184,H2184-G2184)*AZ2184-AX2184),(IF(F2184="Short",G2184-J2184,J2184-G2184)*AZ2184-AX2184)),"")))</f>
        <v/>
      </c>
      <c r="AP2184" s="359" t="str">
        <f>IF(Overview!$K$17='Internal Calcs'!$P$22,"",IF(Overview!$K$17='Internal Calcs'!$P$23,IF(AM2184="","",AM2184),IF(ISNUMBER(A2184),IF(AM2184="",(IF(F2184="Short",G2184-H2184,H2184-G2184)*AZ2184-AX2184),(IF(F2184="Short",G2184-L2184,L2184-G2184)*AZ2184-AX2184)),"")))</f>
        <v/>
      </c>
      <c r="AQ2184" s="188" t="str">
        <f t="shared" si="748"/>
        <v/>
      </c>
      <c r="AR2184" s="188" t="str">
        <f t="shared" si="749"/>
        <v/>
      </c>
      <c r="AS2184" s="188" t="str">
        <f t="shared" si="750"/>
        <v/>
      </c>
      <c r="AT2184" s="188" t="str">
        <f>IF(ISNUMBER(A2184),MAX($AS$2:AS2184)-AS2184,"")</f>
        <v/>
      </c>
      <c r="AU2184" s="189" t="str">
        <f t="shared" si="751"/>
        <v/>
      </c>
      <c r="AV2184" s="190" t="str">
        <f t="shared" si="752"/>
        <v/>
      </c>
      <c r="AW2184" s="190" t="str">
        <f t="shared" si="753"/>
        <v/>
      </c>
      <c r="AX2184" s="191" t="str">
        <f ca="1">IF(ISNUMBER($A2184),INDIRECT(CONCATENATE("'Instrument List'!B",(MATCH(E2184,'Instrument List'!A:A,0))-0)),"")</f>
        <v/>
      </c>
      <c r="AY2184" s="191" t="str">
        <f ca="1">IF(ISNUMBER($A2184),INDIRECT(CONCATENATE("'Instrument List'!D",(MATCH(E2184,'Instrument List'!A:A,0))-0)),"")</f>
        <v/>
      </c>
      <c r="AZ2184" s="191" t="str">
        <f ca="1">IF(ISNUMBER($A2184),INDIRECT(CONCATENATE("'Instrument List'!C",(MATCH(E2184,'Instrument List'!A:A,0))-0)),"")</f>
        <v/>
      </c>
      <c r="BA2184" s="192" t="str">
        <f ca="1">IF(ISNUMBER(A2184),INDIRECT(CONCATENATE("'Instrument List'!E",(MATCH(E2184,'Instrument List'!A:A,0))-0)),"")</f>
        <v/>
      </c>
      <c r="BB2184" s="193" t="str">
        <f t="shared" si="754"/>
        <v/>
      </c>
      <c r="BC2184" s="193" t="str">
        <f t="shared" si="755"/>
        <v/>
      </c>
      <c r="BD2184" s="193" t="str">
        <f ca="1">IF(ISNUMBER(A2184),INDIRECT(CONCATENATE("'Instrument List'!F",(MATCH(E2184,'Instrument List'!A:A,0))-0)),"")</f>
        <v/>
      </c>
    </row>
    <row r="2185" spans="1:56">
      <c r="A2185" s="220" t="str">
        <f t="shared" si="735"/>
        <v/>
      </c>
      <c r="B2185" s="221"/>
      <c r="C2185" s="222"/>
      <c r="D2185" s="169"/>
      <c r="E2185" s="169"/>
      <c r="F2185" s="169"/>
      <c r="G2185" s="202"/>
      <c r="H2185" s="217"/>
      <c r="I2185" s="212"/>
      <c r="J2185" s="206"/>
      <c r="K2185" s="212"/>
      <c r="L2185" s="206"/>
      <c r="M2185" s="212"/>
      <c r="N2185" s="206"/>
      <c r="O2185" s="170" t="str">
        <f t="shared" si="736"/>
        <v/>
      </c>
      <c r="P2185" s="171"/>
      <c r="Q2185" s="171"/>
      <c r="R2185" s="171"/>
      <c r="S2185" s="172" t="str">
        <f t="shared" si="737"/>
        <v/>
      </c>
      <c r="T2185" s="172" t="str">
        <f t="shared" si="738"/>
        <v/>
      </c>
      <c r="U2185" s="171"/>
      <c r="V2185" s="171"/>
      <c r="W2185" s="173" t="str">
        <f t="shared" si="739"/>
        <v/>
      </c>
      <c r="X2185" s="173" t="str">
        <f t="shared" si="740"/>
        <v/>
      </c>
      <c r="Y2185" s="173" t="str">
        <f t="shared" si="741"/>
        <v/>
      </c>
      <c r="Z2185" s="171"/>
      <c r="AA2185" s="171"/>
      <c r="AB2185" s="171"/>
      <c r="AC2185" s="172" t="str">
        <f t="shared" si="742"/>
        <v/>
      </c>
      <c r="AD2185" s="172" t="str">
        <f t="shared" si="743"/>
        <v/>
      </c>
      <c r="AE2185" s="174"/>
      <c r="AF2185" s="175" t="str">
        <f t="shared" si="744"/>
        <v/>
      </c>
      <c r="AG2185" s="169"/>
      <c r="AH2185" s="171"/>
      <c r="AI2185" s="171"/>
      <c r="AJ2185" s="169"/>
      <c r="AK2185" s="176" t="str">
        <f t="shared" si="745"/>
        <v/>
      </c>
      <c r="AL2185" s="176" t="str">
        <f t="shared" si="746"/>
        <v/>
      </c>
      <c r="AM2185" s="176" t="str">
        <f t="shared" si="747"/>
        <v/>
      </c>
      <c r="AN2185" s="359" t="str">
        <f>IF(Overview!$K$17='Internal Calcs'!$P$22,IF(AK2185="","",AK2185),IF(Overview!$K$17='Internal Calcs'!$P$23,IF(AK2185="","",AK2185),IF(ISNUMBER(A2185),(IF(F2185="Short",G2185-H2185,H2185-G2185)*AZ2185-AX2185),"")))</f>
        <v/>
      </c>
      <c r="AO2185" s="401" t="str">
        <f>IF(Overview!$K$17='Internal Calcs'!$P$22,IF(AL2185="","",AL2185),IF(Overview!$K$17='Internal Calcs'!$P$23,IF(AL2185="","",AL2185),IF(ISNUMBER(A2185),IF(AL2185="",(IF(F2185="Short",G2185-H2185,H2185-G2185)*AZ2185-AX2185),(IF(F2185="Short",G2185-J2185,J2185-G2185)*AZ2185-AX2185)),"")))</f>
        <v/>
      </c>
      <c r="AP2185" s="359" t="str">
        <f>IF(Overview!$K$17='Internal Calcs'!$P$22,"",IF(Overview!$K$17='Internal Calcs'!$P$23,IF(AM2185="","",AM2185),IF(ISNUMBER(A2185),IF(AM2185="",(IF(F2185="Short",G2185-H2185,H2185-G2185)*AZ2185-AX2185),(IF(F2185="Short",G2185-L2185,L2185-G2185)*AZ2185-AX2185)),"")))</f>
        <v/>
      </c>
      <c r="AQ2185" s="176" t="str">
        <f t="shared" si="748"/>
        <v/>
      </c>
      <c r="AR2185" s="176" t="str">
        <f t="shared" si="749"/>
        <v/>
      </c>
      <c r="AS2185" s="176" t="str">
        <f t="shared" si="750"/>
        <v/>
      </c>
      <c r="AT2185" s="176" t="str">
        <f>IF(ISNUMBER(A2185),MAX($AS$2:AS2185)-AS2185,"")</f>
        <v/>
      </c>
      <c r="AU2185" s="177" t="str">
        <f t="shared" si="751"/>
        <v/>
      </c>
      <c r="AV2185" s="178" t="str">
        <f t="shared" si="752"/>
        <v/>
      </c>
      <c r="AW2185" s="178" t="str">
        <f t="shared" si="753"/>
        <v/>
      </c>
      <c r="AX2185" s="179" t="str">
        <f ca="1">IF(ISNUMBER($A2185),INDIRECT(CONCATENATE("'Instrument List'!B",(MATCH(E2185,'Instrument List'!A:A,0))-0)),"")</f>
        <v/>
      </c>
      <c r="AY2185" s="179" t="str">
        <f ca="1">IF(ISNUMBER($A2185),INDIRECT(CONCATENATE("'Instrument List'!D",(MATCH(E2185,'Instrument List'!A:A,0))-0)),"")</f>
        <v/>
      </c>
      <c r="AZ2185" s="179" t="str">
        <f ca="1">IF(ISNUMBER($A2185),INDIRECT(CONCATENATE("'Instrument List'!C",(MATCH(E2185,'Instrument List'!A:A,0))-0)),"")</f>
        <v/>
      </c>
      <c r="BA2185" s="180" t="str">
        <f ca="1">IF(ISNUMBER(A2185),INDIRECT(CONCATENATE("'Instrument List'!E",(MATCH(E2185,'Instrument List'!A:A,0))-0)),"")</f>
        <v/>
      </c>
      <c r="BB2185" s="181" t="str">
        <f t="shared" si="754"/>
        <v/>
      </c>
      <c r="BC2185" s="181" t="str">
        <f t="shared" si="755"/>
        <v/>
      </c>
      <c r="BD2185" s="181" t="str">
        <f ca="1">IF(ISNUMBER(A2185),INDIRECT(CONCATENATE("'Instrument List'!F",(MATCH(E2185,'Instrument List'!A:A,0))-0)),"")</f>
        <v/>
      </c>
    </row>
    <row r="2186" spans="1:56">
      <c r="A2186" s="223" t="str">
        <f t="shared" si="735"/>
        <v/>
      </c>
      <c r="B2186" s="224"/>
      <c r="C2186" s="225"/>
      <c r="D2186" s="182"/>
      <c r="E2186" s="182"/>
      <c r="F2186" s="182"/>
      <c r="G2186" s="203"/>
      <c r="H2186" s="218"/>
      <c r="I2186" s="213"/>
      <c r="J2186" s="207"/>
      <c r="K2186" s="213"/>
      <c r="L2186" s="207"/>
      <c r="M2186" s="213"/>
      <c r="N2186" s="207"/>
      <c r="O2186" s="183" t="str">
        <f t="shared" si="736"/>
        <v/>
      </c>
      <c r="P2186" s="184"/>
      <c r="Q2186" s="184"/>
      <c r="R2186" s="275"/>
      <c r="S2186" s="185" t="str">
        <f t="shared" si="737"/>
        <v/>
      </c>
      <c r="T2186" s="185" t="str">
        <f t="shared" si="738"/>
        <v/>
      </c>
      <c r="U2186" s="275"/>
      <c r="V2186" s="275"/>
      <c r="W2186" s="276" t="str">
        <f t="shared" si="739"/>
        <v/>
      </c>
      <c r="X2186" s="276" t="str">
        <f t="shared" si="740"/>
        <v/>
      </c>
      <c r="Y2186" s="276" t="str">
        <f t="shared" si="741"/>
        <v/>
      </c>
      <c r="Z2186" s="275"/>
      <c r="AA2186" s="184"/>
      <c r="AB2186" s="184"/>
      <c r="AC2186" s="185" t="str">
        <f t="shared" si="742"/>
        <v/>
      </c>
      <c r="AD2186" s="185" t="str">
        <f t="shared" si="743"/>
        <v/>
      </c>
      <c r="AE2186" s="186"/>
      <c r="AF2186" s="187" t="str">
        <f t="shared" si="744"/>
        <v/>
      </c>
      <c r="AG2186" s="182"/>
      <c r="AH2186" s="184"/>
      <c r="AI2186" s="184"/>
      <c r="AJ2186" s="182"/>
      <c r="AK2186" s="188" t="str">
        <f t="shared" si="745"/>
        <v/>
      </c>
      <c r="AL2186" s="188" t="str">
        <f t="shared" si="746"/>
        <v/>
      </c>
      <c r="AM2186" s="188" t="str">
        <f t="shared" si="747"/>
        <v/>
      </c>
      <c r="AN2186" s="359" t="str">
        <f>IF(Overview!$K$17='Internal Calcs'!$P$22,IF(AK2186="","",AK2186),IF(Overview!$K$17='Internal Calcs'!$P$23,IF(AK2186="","",AK2186),IF(ISNUMBER(A2186),(IF(F2186="Short",G2186-H2186,H2186-G2186)*AZ2186-AX2186),"")))</f>
        <v/>
      </c>
      <c r="AO2186" s="401" t="str">
        <f>IF(Overview!$K$17='Internal Calcs'!$P$22,IF(AL2186="","",AL2186),IF(Overview!$K$17='Internal Calcs'!$P$23,IF(AL2186="","",AL2186),IF(ISNUMBER(A2186),IF(AL2186="",(IF(F2186="Short",G2186-H2186,H2186-G2186)*AZ2186-AX2186),(IF(F2186="Short",G2186-J2186,J2186-G2186)*AZ2186-AX2186)),"")))</f>
        <v/>
      </c>
      <c r="AP2186" s="359" t="str">
        <f>IF(Overview!$K$17='Internal Calcs'!$P$22,"",IF(Overview!$K$17='Internal Calcs'!$P$23,IF(AM2186="","",AM2186),IF(ISNUMBER(A2186),IF(AM2186="",(IF(F2186="Short",G2186-H2186,H2186-G2186)*AZ2186-AX2186),(IF(F2186="Short",G2186-L2186,L2186-G2186)*AZ2186-AX2186)),"")))</f>
        <v/>
      </c>
      <c r="AQ2186" s="188" t="str">
        <f t="shared" si="748"/>
        <v/>
      </c>
      <c r="AR2186" s="188" t="str">
        <f t="shared" si="749"/>
        <v/>
      </c>
      <c r="AS2186" s="188" t="str">
        <f t="shared" si="750"/>
        <v/>
      </c>
      <c r="AT2186" s="188" t="str">
        <f>IF(ISNUMBER(A2186),MAX($AS$2:AS2186)-AS2186,"")</f>
        <v/>
      </c>
      <c r="AU2186" s="189" t="str">
        <f t="shared" si="751"/>
        <v/>
      </c>
      <c r="AV2186" s="190" t="str">
        <f t="shared" si="752"/>
        <v/>
      </c>
      <c r="AW2186" s="190" t="str">
        <f t="shared" si="753"/>
        <v/>
      </c>
      <c r="AX2186" s="191" t="str">
        <f ca="1">IF(ISNUMBER($A2186),INDIRECT(CONCATENATE("'Instrument List'!B",(MATCH(E2186,'Instrument List'!A:A,0))-0)),"")</f>
        <v/>
      </c>
      <c r="AY2186" s="191" t="str">
        <f ca="1">IF(ISNUMBER($A2186),INDIRECT(CONCATENATE("'Instrument List'!D",(MATCH(E2186,'Instrument List'!A:A,0))-0)),"")</f>
        <v/>
      </c>
      <c r="AZ2186" s="191" t="str">
        <f ca="1">IF(ISNUMBER($A2186),INDIRECT(CONCATENATE("'Instrument List'!C",(MATCH(E2186,'Instrument List'!A:A,0))-0)),"")</f>
        <v/>
      </c>
      <c r="BA2186" s="192" t="str">
        <f ca="1">IF(ISNUMBER(A2186),INDIRECT(CONCATENATE("'Instrument List'!E",(MATCH(E2186,'Instrument List'!A:A,0))-0)),"")</f>
        <v/>
      </c>
      <c r="BB2186" s="193" t="str">
        <f t="shared" si="754"/>
        <v/>
      </c>
      <c r="BC2186" s="193" t="str">
        <f t="shared" si="755"/>
        <v/>
      </c>
      <c r="BD2186" s="193" t="str">
        <f ca="1">IF(ISNUMBER(A2186),INDIRECT(CONCATENATE("'Instrument List'!F",(MATCH(E2186,'Instrument List'!A:A,0))-0)),"")</f>
        <v/>
      </c>
    </row>
    <row r="2187" spans="1:56">
      <c r="A2187" s="220" t="str">
        <f t="shared" ref="A2187:A2250" si="756">IF(B2187&gt;0,A2186+1,"")</f>
        <v/>
      </c>
      <c r="B2187" s="221"/>
      <c r="C2187" s="222"/>
      <c r="D2187" s="169"/>
      <c r="E2187" s="169"/>
      <c r="F2187" s="169"/>
      <c r="G2187" s="202"/>
      <c r="H2187" s="217"/>
      <c r="I2187" s="212"/>
      <c r="J2187" s="206"/>
      <c r="K2187" s="212"/>
      <c r="L2187" s="206"/>
      <c r="M2187" s="212"/>
      <c r="N2187" s="206"/>
      <c r="O2187" s="170" t="str">
        <f t="shared" ref="O2187:O2250" si="757">IF(ISNUMBER(A2187),IF(N2187&gt;G2187,1,-1),"")</f>
        <v/>
      </c>
      <c r="P2187" s="171"/>
      <c r="Q2187" s="171"/>
      <c r="R2187" s="171"/>
      <c r="S2187" s="172" t="str">
        <f t="shared" ref="S2187:S2250" si="758">IF(ISNUMBER(A2187),IF(Q2187="",P2187,Q2187),"")</f>
        <v/>
      </c>
      <c r="T2187" s="172" t="str">
        <f t="shared" ref="T2187:T2250" si="759">IF(ISNUMBER(A2187),IF(R2187="",P2187,R2187),"")</f>
        <v/>
      </c>
      <c r="U2187" s="171"/>
      <c r="V2187" s="171"/>
      <c r="W2187" s="173" t="str">
        <f t="shared" ref="W2187:W2250" si="760">IF(ISNUMBER(U2187),IF(IF(F2187="Short",G2187-H2187,H2187-G2187)*(AZ2187/AY2187)/U2187&gt;0,IF(F2187="Short",G2187-H2187,H2187-G2187)*(AZ2187/AY2187)/U2187,0),"")</f>
        <v/>
      </c>
      <c r="X2187" s="173" t="str">
        <f t="shared" ref="X2187:X2250" si="761">IF(ISNUMBER(U2187),IF(ISNUMBER(J2187),IF(IF(F2187="Short",G2187-J2187,J2187-G2187)*(AZ2187/AY2187)/U2187&gt;0,IF(F2187="Short",G2187-J2187,J2187-G2187)*(AZ2187/AY2187)/U2187,0),""),"")</f>
        <v/>
      </c>
      <c r="Y2187" s="173" t="str">
        <f t="shared" ref="Y2187:Y2250" si="762">IF(ISNUMBER(L2187),IF(ISNUMBER(L2187),IF(IF(F2187="Short",G2187-L2187,L2187-G2187)*(AZ2187/AY2187)/U2187&gt;0,IF(F2187="Short",G2187-L2187,L2187-G2187)*(AZ2187/AY2187)/U2187,0),""),"")</f>
        <v/>
      </c>
      <c r="Z2187" s="171"/>
      <c r="AA2187" s="171"/>
      <c r="AB2187" s="171"/>
      <c r="AC2187" s="172" t="str">
        <f t="shared" ref="AC2187:AC2250" si="763">IF(ISNUMBER(A2187),IF(AA2187="",Z2187,AA2187),"")</f>
        <v/>
      </c>
      <c r="AD2187" s="172" t="str">
        <f t="shared" ref="AD2187:AD2250" si="764">IF(ISNUMBER(A2187),IF(AB2187="",IF(AA2187="",Z2187,AA2187),AB2187),"")</f>
        <v/>
      </c>
      <c r="AE2187" s="174"/>
      <c r="AF2187" s="175" t="str">
        <f t="shared" ref="AF2187:AF2250" si="765">IF(ISNUMBER(A2187),((AE2187*AY2187*AV2187)+AX2187)/AS2187,"")</f>
        <v/>
      </c>
      <c r="AG2187" s="169"/>
      <c r="AH2187" s="171"/>
      <c r="AI2187" s="171"/>
      <c r="AJ2187" s="169"/>
      <c r="AK2187" s="176" t="str">
        <f t="shared" ref="AK2187:AK2250" si="766">IF(ISNUMBER(A2187),(IF(F2187="Short",G2187-H2187,H2187-G2187)*AZ2187-AX2187)*I2187,"")</f>
        <v/>
      </c>
      <c r="AL2187" s="176" t="str">
        <f t="shared" ref="AL2187:AL2250" si="767">IF(ISNUMBER(J2187),(IF(F2187="Short",G2187-J2187,J2187-G2187)*AZ2187-AX2187)*K2187,"")</f>
        <v/>
      </c>
      <c r="AM2187" s="176" t="str">
        <f t="shared" ref="AM2187:AM2250" si="768">IF(ISNUMBER(L2187),(IF(F2187="Short",G2187-L2187,L2187-G2187)*AZ2187-AX2187)*M2187,"")</f>
        <v/>
      </c>
      <c r="AN2187" s="359" t="str">
        <f>IF(Overview!$K$17='Internal Calcs'!$P$22,IF(AK2187="","",AK2187),IF(Overview!$K$17='Internal Calcs'!$P$23,IF(AK2187="","",AK2187),IF(ISNUMBER(A2187),(IF(F2187="Short",G2187-H2187,H2187-G2187)*AZ2187-AX2187),"")))</f>
        <v/>
      </c>
      <c r="AO2187" s="401" t="str">
        <f>IF(Overview!$K$17='Internal Calcs'!$P$22,IF(AL2187="","",AL2187),IF(Overview!$K$17='Internal Calcs'!$P$23,IF(AL2187="","",AL2187),IF(ISNUMBER(A2187),IF(AL2187="",(IF(F2187="Short",G2187-H2187,H2187-G2187)*AZ2187-AX2187),(IF(F2187="Short",G2187-J2187,J2187-G2187)*AZ2187-AX2187)),"")))</f>
        <v/>
      </c>
      <c r="AP2187" s="359" t="str">
        <f>IF(Overview!$K$17='Internal Calcs'!$P$22,"",IF(Overview!$K$17='Internal Calcs'!$P$23,IF(AM2187="","",AM2187),IF(ISNUMBER(A2187),IF(AM2187="",(IF(F2187="Short",G2187-H2187,H2187-G2187)*AZ2187-AX2187),(IF(F2187="Short",G2187-L2187,L2187-G2187)*AZ2187-AX2187)),"")))</f>
        <v/>
      </c>
      <c r="AQ2187" s="176" t="str">
        <f t="shared" ref="AQ2187:AQ2250" si="769">IF(ISNUMBER(A2187),SUM(AK2187:AM2187),"")</f>
        <v/>
      </c>
      <c r="AR2187" s="176" t="str">
        <f t="shared" ref="AR2187:AR2250" si="770">IF(ISNUMBER(A2187),IF(AQ2187&gt;0,"Winning","Losing"),"")</f>
        <v/>
      </c>
      <c r="AS2187" s="176" t="str">
        <f t="shared" ref="AS2187:AS2250" si="771">IF(ISNUMBER(A2187),AS2186+AQ2187,"")</f>
        <v/>
      </c>
      <c r="AT2187" s="176" t="str">
        <f>IF(ISNUMBER(A2187),MAX($AS$2:AS2187)-AS2187,"")</f>
        <v/>
      </c>
      <c r="AU2187" s="177" t="str">
        <f t="shared" ref="AU2187:AU2250" si="772">IF(ISNUMBER(A2187),AQ2187/AS2187,"")</f>
        <v/>
      </c>
      <c r="AV2187" s="178" t="str">
        <f t="shared" ref="AV2187:AV2250" si="773">IF(ISNUMBER(A2187),I2187+K2187+M2187,"")</f>
        <v/>
      </c>
      <c r="AW2187" s="178" t="str">
        <f t="shared" ref="AW2187:AW2250" si="774">IF(ISNUMBER(A2187),ROUNDDOWN(C2187/100,0),"")</f>
        <v/>
      </c>
      <c r="AX2187" s="179" t="str">
        <f ca="1">IF(ISNUMBER($A2187),INDIRECT(CONCATENATE("'Instrument List'!B",(MATCH(E2187,'Instrument List'!A:A,0))-0)),"")</f>
        <v/>
      </c>
      <c r="AY2187" s="179" t="str">
        <f ca="1">IF(ISNUMBER($A2187),INDIRECT(CONCATENATE("'Instrument List'!D",(MATCH(E2187,'Instrument List'!A:A,0))-0)),"")</f>
        <v/>
      </c>
      <c r="AZ2187" s="179" t="str">
        <f ca="1">IF(ISNUMBER($A2187),INDIRECT(CONCATENATE("'Instrument List'!C",(MATCH(E2187,'Instrument List'!A:A,0))-0)),"")</f>
        <v/>
      </c>
      <c r="BA2187" s="180" t="str">
        <f ca="1">IF(ISNUMBER(A2187),INDIRECT(CONCATENATE("'Instrument List'!E",(MATCH(E2187,'Instrument List'!A:A,0))-0)),"")</f>
        <v/>
      </c>
      <c r="BB2187" s="181" t="str">
        <f t="shared" ref="BB2187:BB2250" si="775">IF(ISNUMBER(A2187),AQ2187/AY2187,"")</f>
        <v/>
      </c>
      <c r="BC2187" s="181" t="str">
        <f t="shared" ref="BC2187:BC2250" si="776">IF(ISNUMBER(A2187),(AQ2187/AY2187)/(I2187+K2187+M2187),"")</f>
        <v/>
      </c>
      <c r="BD2187" s="181" t="str">
        <f ca="1">IF(ISNUMBER(A2187),INDIRECT(CONCATENATE("'Instrument List'!F",(MATCH(E2187,'Instrument List'!A:A,0))-0)),"")</f>
        <v/>
      </c>
    </row>
    <row r="2188" spans="1:56">
      <c r="A2188" s="223" t="str">
        <f t="shared" si="756"/>
        <v/>
      </c>
      <c r="B2188" s="224"/>
      <c r="C2188" s="225"/>
      <c r="D2188" s="182"/>
      <c r="E2188" s="182"/>
      <c r="F2188" s="182"/>
      <c r="G2188" s="203"/>
      <c r="H2188" s="218"/>
      <c r="I2188" s="213"/>
      <c r="J2188" s="207"/>
      <c r="K2188" s="213"/>
      <c r="L2188" s="207"/>
      <c r="M2188" s="213"/>
      <c r="N2188" s="207"/>
      <c r="O2188" s="183" t="str">
        <f t="shared" si="757"/>
        <v/>
      </c>
      <c r="P2188" s="184"/>
      <c r="Q2188" s="184"/>
      <c r="R2188" s="275"/>
      <c r="S2188" s="185" t="str">
        <f t="shared" si="758"/>
        <v/>
      </c>
      <c r="T2188" s="185" t="str">
        <f t="shared" si="759"/>
        <v/>
      </c>
      <c r="U2188" s="275"/>
      <c r="V2188" s="275"/>
      <c r="W2188" s="276" t="str">
        <f t="shared" si="760"/>
        <v/>
      </c>
      <c r="X2188" s="276" t="str">
        <f t="shared" si="761"/>
        <v/>
      </c>
      <c r="Y2188" s="276" t="str">
        <f t="shared" si="762"/>
        <v/>
      </c>
      <c r="Z2188" s="275"/>
      <c r="AA2188" s="184"/>
      <c r="AB2188" s="184"/>
      <c r="AC2188" s="185" t="str">
        <f t="shared" si="763"/>
        <v/>
      </c>
      <c r="AD2188" s="185" t="str">
        <f t="shared" si="764"/>
        <v/>
      </c>
      <c r="AE2188" s="186"/>
      <c r="AF2188" s="187" t="str">
        <f t="shared" si="765"/>
        <v/>
      </c>
      <c r="AG2188" s="182"/>
      <c r="AH2188" s="184"/>
      <c r="AI2188" s="184"/>
      <c r="AJ2188" s="182"/>
      <c r="AK2188" s="188" t="str">
        <f t="shared" si="766"/>
        <v/>
      </c>
      <c r="AL2188" s="188" t="str">
        <f t="shared" si="767"/>
        <v/>
      </c>
      <c r="AM2188" s="188" t="str">
        <f t="shared" si="768"/>
        <v/>
      </c>
      <c r="AN2188" s="359" t="str">
        <f>IF(Overview!$K$17='Internal Calcs'!$P$22,IF(AK2188="","",AK2188),IF(Overview!$K$17='Internal Calcs'!$P$23,IF(AK2188="","",AK2188),IF(ISNUMBER(A2188),(IF(F2188="Short",G2188-H2188,H2188-G2188)*AZ2188-AX2188),"")))</f>
        <v/>
      </c>
      <c r="AO2188" s="401" t="str">
        <f>IF(Overview!$K$17='Internal Calcs'!$P$22,IF(AL2188="","",AL2188),IF(Overview!$K$17='Internal Calcs'!$P$23,IF(AL2188="","",AL2188),IF(ISNUMBER(A2188),IF(AL2188="",(IF(F2188="Short",G2188-H2188,H2188-G2188)*AZ2188-AX2188),(IF(F2188="Short",G2188-J2188,J2188-G2188)*AZ2188-AX2188)),"")))</f>
        <v/>
      </c>
      <c r="AP2188" s="359" t="str">
        <f>IF(Overview!$K$17='Internal Calcs'!$P$22,"",IF(Overview!$K$17='Internal Calcs'!$P$23,IF(AM2188="","",AM2188),IF(ISNUMBER(A2188),IF(AM2188="",(IF(F2188="Short",G2188-H2188,H2188-G2188)*AZ2188-AX2188),(IF(F2188="Short",G2188-L2188,L2188-G2188)*AZ2188-AX2188)),"")))</f>
        <v/>
      </c>
      <c r="AQ2188" s="188" t="str">
        <f t="shared" si="769"/>
        <v/>
      </c>
      <c r="AR2188" s="188" t="str">
        <f t="shared" si="770"/>
        <v/>
      </c>
      <c r="AS2188" s="188" t="str">
        <f t="shared" si="771"/>
        <v/>
      </c>
      <c r="AT2188" s="188" t="str">
        <f>IF(ISNUMBER(A2188),MAX($AS$2:AS2188)-AS2188,"")</f>
        <v/>
      </c>
      <c r="AU2188" s="189" t="str">
        <f t="shared" si="772"/>
        <v/>
      </c>
      <c r="AV2188" s="190" t="str">
        <f t="shared" si="773"/>
        <v/>
      </c>
      <c r="AW2188" s="190" t="str">
        <f t="shared" si="774"/>
        <v/>
      </c>
      <c r="AX2188" s="191" t="str">
        <f ca="1">IF(ISNUMBER($A2188),INDIRECT(CONCATENATE("'Instrument List'!B",(MATCH(E2188,'Instrument List'!A:A,0))-0)),"")</f>
        <v/>
      </c>
      <c r="AY2188" s="191" t="str">
        <f ca="1">IF(ISNUMBER($A2188),INDIRECT(CONCATENATE("'Instrument List'!D",(MATCH(E2188,'Instrument List'!A:A,0))-0)),"")</f>
        <v/>
      </c>
      <c r="AZ2188" s="191" t="str">
        <f ca="1">IF(ISNUMBER($A2188),INDIRECT(CONCATENATE("'Instrument List'!C",(MATCH(E2188,'Instrument List'!A:A,0))-0)),"")</f>
        <v/>
      </c>
      <c r="BA2188" s="192" t="str">
        <f ca="1">IF(ISNUMBER(A2188),INDIRECT(CONCATENATE("'Instrument List'!E",(MATCH(E2188,'Instrument List'!A:A,0))-0)),"")</f>
        <v/>
      </c>
      <c r="BB2188" s="193" t="str">
        <f t="shared" si="775"/>
        <v/>
      </c>
      <c r="BC2188" s="193" t="str">
        <f t="shared" si="776"/>
        <v/>
      </c>
      <c r="BD2188" s="193" t="str">
        <f ca="1">IF(ISNUMBER(A2188),INDIRECT(CONCATENATE("'Instrument List'!F",(MATCH(E2188,'Instrument List'!A:A,0))-0)),"")</f>
        <v/>
      </c>
    </row>
    <row r="2189" spans="1:56">
      <c r="A2189" s="220" t="str">
        <f t="shared" si="756"/>
        <v/>
      </c>
      <c r="B2189" s="221"/>
      <c r="C2189" s="222"/>
      <c r="D2189" s="169"/>
      <c r="E2189" s="169"/>
      <c r="F2189" s="169"/>
      <c r="G2189" s="202"/>
      <c r="H2189" s="217"/>
      <c r="I2189" s="212"/>
      <c r="J2189" s="206"/>
      <c r="K2189" s="212"/>
      <c r="L2189" s="206"/>
      <c r="M2189" s="212"/>
      <c r="N2189" s="206"/>
      <c r="O2189" s="170" t="str">
        <f t="shared" si="757"/>
        <v/>
      </c>
      <c r="P2189" s="171"/>
      <c r="Q2189" s="171"/>
      <c r="R2189" s="171"/>
      <c r="S2189" s="172" t="str">
        <f t="shared" si="758"/>
        <v/>
      </c>
      <c r="T2189" s="172" t="str">
        <f t="shared" si="759"/>
        <v/>
      </c>
      <c r="U2189" s="171"/>
      <c r="V2189" s="171"/>
      <c r="W2189" s="173" t="str">
        <f t="shared" si="760"/>
        <v/>
      </c>
      <c r="X2189" s="173" t="str">
        <f t="shared" si="761"/>
        <v/>
      </c>
      <c r="Y2189" s="173" t="str">
        <f t="shared" si="762"/>
        <v/>
      </c>
      <c r="Z2189" s="171"/>
      <c r="AA2189" s="171"/>
      <c r="AB2189" s="171"/>
      <c r="AC2189" s="172" t="str">
        <f t="shared" si="763"/>
        <v/>
      </c>
      <c r="AD2189" s="172" t="str">
        <f t="shared" si="764"/>
        <v/>
      </c>
      <c r="AE2189" s="174"/>
      <c r="AF2189" s="175" t="str">
        <f t="shared" si="765"/>
        <v/>
      </c>
      <c r="AG2189" s="169"/>
      <c r="AH2189" s="171"/>
      <c r="AI2189" s="171"/>
      <c r="AJ2189" s="169"/>
      <c r="AK2189" s="176" t="str">
        <f t="shared" si="766"/>
        <v/>
      </c>
      <c r="AL2189" s="176" t="str">
        <f t="shared" si="767"/>
        <v/>
      </c>
      <c r="AM2189" s="176" t="str">
        <f t="shared" si="768"/>
        <v/>
      </c>
      <c r="AN2189" s="359" t="str">
        <f>IF(Overview!$K$17='Internal Calcs'!$P$22,IF(AK2189="","",AK2189),IF(Overview!$K$17='Internal Calcs'!$P$23,IF(AK2189="","",AK2189),IF(ISNUMBER(A2189),(IF(F2189="Short",G2189-H2189,H2189-G2189)*AZ2189-AX2189),"")))</f>
        <v/>
      </c>
      <c r="AO2189" s="401" t="str">
        <f>IF(Overview!$K$17='Internal Calcs'!$P$22,IF(AL2189="","",AL2189),IF(Overview!$K$17='Internal Calcs'!$P$23,IF(AL2189="","",AL2189),IF(ISNUMBER(A2189),IF(AL2189="",(IF(F2189="Short",G2189-H2189,H2189-G2189)*AZ2189-AX2189),(IF(F2189="Short",G2189-J2189,J2189-G2189)*AZ2189-AX2189)),"")))</f>
        <v/>
      </c>
      <c r="AP2189" s="359" t="str">
        <f>IF(Overview!$K$17='Internal Calcs'!$P$22,"",IF(Overview!$K$17='Internal Calcs'!$P$23,IF(AM2189="","",AM2189),IF(ISNUMBER(A2189),IF(AM2189="",(IF(F2189="Short",G2189-H2189,H2189-G2189)*AZ2189-AX2189),(IF(F2189="Short",G2189-L2189,L2189-G2189)*AZ2189-AX2189)),"")))</f>
        <v/>
      </c>
      <c r="AQ2189" s="176" t="str">
        <f t="shared" si="769"/>
        <v/>
      </c>
      <c r="AR2189" s="176" t="str">
        <f t="shared" si="770"/>
        <v/>
      </c>
      <c r="AS2189" s="176" t="str">
        <f t="shared" si="771"/>
        <v/>
      </c>
      <c r="AT2189" s="176" t="str">
        <f>IF(ISNUMBER(A2189),MAX($AS$2:AS2189)-AS2189,"")</f>
        <v/>
      </c>
      <c r="AU2189" s="177" t="str">
        <f t="shared" si="772"/>
        <v/>
      </c>
      <c r="AV2189" s="178" t="str">
        <f t="shared" si="773"/>
        <v/>
      </c>
      <c r="AW2189" s="178" t="str">
        <f t="shared" si="774"/>
        <v/>
      </c>
      <c r="AX2189" s="179" t="str">
        <f ca="1">IF(ISNUMBER($A2189),INDIRECT(CONCATENATE("'Instrument List'!B",(MATCH(E2189,'Instrument List'!A:A,0))-0)),"")</f>
        <v/>
      </c>
      <c r="AY2189" s="179" t="str">
        <f ca="1">IF(ISNUMBER($A2189),INDIRECT(CONCATENATE("'Instrument List'!D",(MATCH(E2189,'Instrument List'!A:A,0))-0)),"")</f>
        <v/>
      </c>
      <c r="AZ2189" s="179" t="str">
        <f ca="1">IF(ISNUMBER($A2189),INDIRECT(CONCATENATE("'Instrument List'!C",(MATCH(E2189,'Instrument List'!A:A,0))-0)),"")</f>
        <v/>
      </c>
      <c r="BA2189" s="180" t="str">
        <f ca="1">IF(ISNUMBER(A2189),INDIRECT(CONCATENATE("'Instrument List'!E",(MATCH(E2189,'Instrument List'!A:A,0))-0)),"")</f>
        <v/>
      </c>
      <c r="BB2189" s="181" t="str">
        <f t="shared" si="775"/>
        <v/>
      </c>
      <c r="BC2189" s="181" t="str">
        <f t="shared" si="776"/>
        <v/>
      </c>
      <c r="BD2189" s="181" t="str">
        <f ca="1">IF(ISNUMBER(A2189),INDIRECT(CONCATENATE("'Instrument List'!F",(MATCH(E2189,'Instrument List'!A:A,0))-0)),"")</f>
        <v/>
      </c>
    </row>
    <row r="2190" spans="1:56">
      <c r="A2190" s="223" t="str">
        <f t="shared" si="756"/>
        <v/>
      </c>
      <c r="B2190" s="224"/>
      <c r="C2190" s="225"/>
      <c r="D2190" s="182"/>
      <c r="E2190" s="182"/>
      <c r="F2190" s="182"/>
      <c r="G2190" s="203"/>
      <c r="H2190" s="218"/>
      <c r="I2190" s="213"/>
      <c r="J2190" s="207"/>
      <c r="K2190" s="213"/>
      <c r="L2190" s="207"/>
      <c r="M2190" s="213"/>
      <c r="N2190" s="207"/>
      <c r="O2190" s="183" t="str">
        <f t="shared" si="757"/>
        <v/>
      </c>
      <c r="P2190" s="184"/>
      <c r="Q2190" s="184"/>
      <c r="R2190" s="275"/>
      <c r="S2190" s="185" t="str">
        <f t="shared" si="758"/>
        <v/>
      </c>
      <c r="T2190" s="185" t="str">
        <f t="shared" si="759"/>
        <v/>
      </c>
      <c r="U2190" s="275"/>
      <c r="V2190" s="275"/>
      <c r="W2190" s="276" t="str">
        <f t="shared" si="760"/>
        <v/>
      </c>
      <c r="X2190" s="276" t="str">
        <f t="shared" si="761"/>
        <v/>
      </c>
      <c r="Y2190" s="276" t="str">
        <f t="shared" si="762"/>
        <v/>
      </c>
      <c r="Z2190" s="275"/>
      <c r="AA2190" s="184"/>
      <c r="AB2190" s="184"/>
      <c r="AC2190" s="185" t="str">
        <f t="shared" si="763"/>
        <v/>
      </c>
      <c r="AD2190" s="185" t="str">
        <f t="shared" si="764"/>
        <v/>
      </c>
      <c r="AE2190" s="186"/>
      <c r="AF2190" s="187" t="str">
        <f t="shared" si="765"/>
        <v/>
      </c>
      <c r="AG2190" s="182"/>
      <c r="AH2190" s="184"/>
      <c r="AI2190" s="184"/>
      <c r="AJ2190" s="182"/>
      <c r="AK2190" s="188" t="str">
        <f t="shared" si="766"/>
        <v/>
      </c>
      <c r="AL2190" s="188" t="str">
        <f t="shared" si="767"/>
        <v/>
      </c>
      <c r="AM2190" s="188" t="str">
        <f t="shared" si="768"/>
        <v/>
      </c>
      <c r="AN2190" s="359" t="str">
        <f>IF(Overview!$K$17='Internal Calcs'!$P$22,IF(AK2190="","",AK2190),IF(Overview!$K$17='Internal Calcs'!$P$23,IF(AK2190="","",AK2190),IF(ISNUMBER(A2190),(IF(F2190="Short",G2190-H2190,H2190-G2190)*AZ2190-AX2190),"")))</f>
        <v/>
      </c>
      <c r="AO2190" s="401" t="str">
        <f>IF(Overview!$K$17='Internal Calcs'!$P$22,IF(AL2190="","",AL2190),IF(Overview!$K$17='Internal Calcs'!$P$23,IF(AL2190="","",AL2190),IF(ISNUMBER(A2190),IF(AL2190="",(IF(F2190="Short",G2190-H2190,H2190-G2190)*AZ2190-AX2190),(IF(F2190="Short",G2190-J2190,J2190-G2190)*AZ2190-AX2190)),"")))</f>
        <v/>
      </c>
      <c r="AP2190" s="359" t="str">
        <f>IF(Overview!$K$17='Internal Calcs'!$P$22,"",IF(Overview!$K$17='Internal Calcs'!$P$23,IF(AM2190="","",AM2190),IF(ISNUMBER(A2190),IF(AM2190="",(IF(F2190="Short",G2190-H2190,H2190-G2190)*AZ2190-AX2190),(IF(F2190="Short",G2190-L2190,L2190-G2190)*AZ2190-AX2190)),"")))</f>
        <v/>
      </c>
      <c r="AQ2190" s="188" t="str">
        <f t="shared" si="769"/>
        <v/>
      </c>
      <c r="AR2190" s="188" t="str">
        <f t="shared" si="770"/>
        <v/>
      </c>
      <c r="AS2190" s="188" t="str">
        <f t="shared" si="771"/>
        <v/>
      </c>
      <c r="AT2190" s="188" t="str">
        <f>IF(ISNUMBER(A2190),MAX($AS$2:AS2190)-AS2190,"")</f>
        <v/>
      </c>
      <c r="AU2190" s="189" t="str">
        <f t="shared" si="772"/>
        <v/>
      </c>
      <c r="AV2190" s="190" t="str">
        <f t="shared" si="773"/>
        <v/>
      </c>
      <c r="AW2190" s="190" t="str">
        <f t="shared" si="774"/>
        <v/>
      </c>
      <c r="AX2190" s="191" t="str">
        <f ca="1">IF(ISNUMBER($A2190),INDIRECT(CONCATENATE("'Instrument List'!B",(MATCH(E2190,'Instrument List'!A:A,0))-0)),"")</f>
        <v/>
      </c>
      <c r="AY2190" s="191" t="str">
        <f ca="1">IF(ISNUMBER($A2190),INDIRECT(CONCATENATE("'Instrument List'!D",(MATCH(E2190,'Instrument List'!A:A,0))-0)),"")</f>
        <v/>
      </c>
      <c r="AZ2190" s="191" t="str">
        <f ca="1">IF(ISNUMBER($A2190),INDIRECT(CONCATENATE("'Instrument List'!C",(MATCH(E2190,'Instrument List'!A:A,0))-0)),"")</f>
        <v/>
      </c>
      <c r="BA2190" s="192" t="str">
        <f ca="1">IF(ISNUMBER(A2190),INDIRECT(CONCATENATE("'Instrument List'!E",(MATCH(E2190,'Instrument List'!A:A,0))-0)),"")</f>
        <v/>
      </c>
      <c r="BB2190" s="193" t="str">
        <f t="shared" si="775"/>
        <v/>
      </c>
      <c r="BC2190" s="193" t="str">
        <f t="shared" si="776"/>
        <v/>
      </c>
      <c r="BD2190" s="193" t="str">
        <f ca="1">IF(ISNUMBER(A2190),INDIRECT(CONCATENATE("'Instrument List'!F",(MATCH(E2190,'Instrument List'!A:A,0))-0)),"")</f>
        <v/>
      </c>
    </row>
    <row r="2191" spans="1:56">
      <c r="A2191" s="220" t="str">
        <f t="shared" si="756"/>
        <v/>
      </c>
      <c r="B2191" s="221"/>
      <c r="C2191" s="222"/>
      <c r="D2191" s="169"/>
      <c r="E2191" s="169"/>
      <c r="F2191" s="169"/>
      <c r="G2191" s="202"/>
      <c r="H2191" s="217"/>
      <c r="I2191" s="212"/>
      <c r="J2191" s="206"/>
      <c r="K2191" s="212"/>
      <c r="L2191" s="206"/>
      <c r="M2191" s="212"/>
      <c r="N2191" s="206"/>
      <c r="O2191" s="170" t="str">
        <f t="shared" si="757"/>
        <v/>
      </c>
      <c r="P2191" s="171"/>
      <c r="Q2191" s="171"/>
      <c r="R2191" s="171"/>
      <c r="S2191" s="172" t="str">
        <f t="shared" si="758"/>
        <v/>
      </c>
      <c r="T2191" s="172" t="str">
        <f t="shared" si="759"/>
        <v/>
      </c>
      <c r="U2191" s="171"/>
      <c r="V2191" s="171"/>
      <c r="W2191" s="173" t="str">
        <f t="shared" si="760"/>
        <v/>
      </c>
      <c r="X2191" s="173" t="str">
        <f t="shared" si="761"/>
        <v/>
      </c>
      <c r="Y2191" s="173" t="str">
        <f t="shared" si="762"/>
        <v/>
      </c>
      <c r="Z2191" s="171"/>
      <c r="AA2191" s="171"/>
      <c r="AB2191" s="171"/>
      <c r="AC2191" s="172" t="str">
        <f t="shared" si="763"/>
        <v/>
      </c>
      <c r="AD2191" s="172" t="str">
        <f t="shared" si="764"/>
        <v/>
      </c>
      <c r="AE2191" s="174"/>
      <c r="AF2191" s="175" t="str">
        <f t="shared" si="765"/>
        <v/>
      </c>
      <c r="AG2191" s="169"/>
      <c r="AH2191" s="171"/>
      <c r="AI2191" s="171"/>
      <c r="AJ2191" s="169"/>
      <c r="AK2191" s="176" t="str">
        <f t="shared" si="766"/>
        <v/>
      </c>
      <c r="AL2191" s="176" t="str">
        <f t="shared" si="767"/>
        <v/>
      </c>
      <c r="AM2191" s="176" t="str">
        <f t="shared" si="768"/>
        <v/>
      </c>
      <c r="AN2191" s="359" t="str">
        <f>IF(Overview!$K$17='Internal Calcs'!$P$22,IF(AK2191="","",AK2191),IF(Overview!$K$17='Internal Calcs'!$P$23,IF(AK2191="","",AK2191),IF(ISNUMBER(A2191),(IF(F2191="Short",G2191-H2191,H2191-G2191)*AZ2191-AX2191),"")))</f>
        <v/>
      </c>
      <c r="AO2191" s="401" t="str">
        <f>IF(Overview!$K$17='Internal Calcs'!$P$22,IF(AL2191="","",AL2191),IF(Overview!$K$17='Internal Calcs'!$P$23,IF(AL2191="","",AL2191),IF(ISNUMBER(A2191),IF(AL2191="",(IF(F2191="Short",G2191-H2191,H2191-G2191)*AZ2191-AX2191),(IF(F2191="Short",G2191-J2191,J2191-G2191)*AZ2191-AX2191)),"")))</f>
        <v/>
      </c>
      <c r="AP2191" s="359" t="str">
        <f>IF(Overview!$K$17='Internal Calcs'!$P$22,"",IF(Overview!$K$17='Internal Calcs'!$P$23,IF(AM2191="","",AM2191),IF(ISNUMBER(A2191),IF(AM2191="",(IF(F2191="Short",G2191-H2191,H2191-G2191)*AZ2191-AX2191),(IF(F2191="Short",G2191-L2191,L2191-G2191)*AZ2191-AX2191)),"")))</f>
        <v/>
      </c>
      <c r="AQ2191" s="176" t="str">
        <f t="shared" si="769"/>
        <v/>
      </c>
      <c r="AR2191" s="176" t="str">
        <f t="shared" si="770"/>
        <v/>
      </c>
      <c r="AS2191" s="176" t="str">
        <f t="shared" si="771"/>
        <v/>
      </c>
      <c r="AT2191" s="176" t="str">
        <f>IF(ISNUMBER(A2191),MAX($AS$2:AS2191)-AS2191,"")</f>
        <v/>
      </c>
      <c r="AU2191" s="177" t="str">
        <f t="shared" si="772"/>
        <v/>
      </c>
      <c r="AV2191" s="178" t="str">
        <f t="shared" si="773"/>
        <v/>
      </c>
      <c r="AW2191" s="178" t="str">
        <f t="shared" si="774"/>
        <v/>
      </c>
      <c r="AX2191" s="179" t="str">
        <f ca="1">IF(ISNUMBER($A2191),INDIRECT(CONCATENATE("'Instrument List'!B",(MATCH(E2191,'Instrument List'!A:A,0))-0)),"")</f>
        <v/>
      </c>
      <c r="AY2191" s="179" t="str">
        <f ca="1">IF(ISNUMBER($A2191),INDIRECT(CONCATENATE("'Instrument List'!D",(MATCH(E2191,'Instrument List'!A:A,0))-0)),"")</f>
        <v/>
      </c>
      <c r="AZ2191" s="179" t="str">
        <f ca="1">IF(ISNUMBER($A2191),INDIRECT(CONCATENATE("'Instrument List'!C",(MATCH(E2191,'Instrument List'!A:A,0))-0)),"")</f>
        <v/>
      </c>
      <c r="BA2191" s="180" t="str">
        <f ca="1">IF(ISNUMBER(A2191),INDIRECT(CONCATENATE("'Instrument List'!E",(MATCH(E2191,'Instrument List'!A:A,0))-0)),"")</f>
        <v/>
      </c>
      <c r="BB2191" s="181" t="str">
        <f t="shared" si="775"/>
        <v/>
      </c>
      <c r="BC2191" s="181" t="str">
        <f t="shared" si="776"/>
        <v/>
      </c>
      <c r="BD2191" s="181" t="str">
        <f ca="1">IF(ISNUMBER(A2191),INDIRECT(CONCATENATE("'Instrument List'!F",(MATCH(E2191,'Instrument List'!A:A,0))-0)),"")</f>
        <v/>
      </c>
    </row>
    <row r="2192" spans="1:56">
      <c r="A2192" s="223" t="str">
        <f t="shared" si="756"/>
        <v/>
      </c>
      <c r="B2192" s="224"/>
      <c r="C2192" s="225"/>
      <c r="D2192" s="182"/>
      <c r="E2192" s="182"/>
      <c r="F2192" s="182"/>
      <c r="G2192" s="203"/>
      <c r="H2192" s="218"/>
      <c r="I2192" s="213"/>
      <c r="J2192" s="207"/>
      <c r="K2192" s="213"/>
      <c r="L2192" s="207"/>
      <c r="M2192" s="213"/>
      <c r="N2192" s="207"/>
      <c r="O2192" s="183" t="str">
        <f t="shared" si="757"/>
        <v/>
      </c>
      <c r="P2192" s="184"/>
      <c r="Q2192" s="184"/>
      <c r="R2192" s="275"/>
      <c r="S2192" s="185" t="str">
        <f t="shared" si="758"/>
        <v/>
      </c>
      <c r="T2192" s="185" t="str">
        <f t="shared" si="759"/>
        <v/>
      </c>
      <c r="U2192" s="275"/>
      <c r="V2192" s="275"/>
      <c r="W2192" s="276" t="str">
        <f t="shared" si="760"/>
        <v/>
      </c>
      <c r="X2192" s="276" t="str">
        <f t="shared" si="761"/>
        <v/>
      </c>
      <c r="Y2192" s="276" t="str">
        <f t="shared" si="762"/>
        <v/>
      </c>
      <c r="Z2192" s="275"/>
      <c r="AA2192" s="184"/>
      <c r="AB2192" s="184"/>
      <c r="AC2192" s="185" t="str">
        <f t="shared" si="763"/>
        <v/>
      </c>
      <c r="AD2192" s="185" t="str">
        <f t="shared" si="764"/>
        <v/>
      </c>
      <c r="AE2192" s="186"/>
      <c r="AF2192" s="187" t="str">
        <f t="shared" si="765"/>
        <v/>
      </c>
      <c r="AG2192" s="182"/>
      <c r="AH2192" s="184"/>
      <c r="AI2192" s="184"/>
      <c r="AJ2192" s="182"/>
      <c r="AK2192" s="188" t="str">
        <f t="shared" si="766"/>
        <v/>
      </c>
      <c r="AL2192" s="188" t="str">
        <f t="shared" si="767"/>
        <v/>
      </c>
      <c r="AM2192" s="188" t="str">
        <f t="shared" si="768"/>
        <v/>
      </c>
      <c r="AN2192" s="359" t="str">
        <f>IF(Overview!$K$17='Internal Calcs'!$P$22,IF(AK2192="","",AK2192),IF(Overview!$K$17='Internal Calcs'!$P$23,IF(AK2192="","",AK2192),IF(ISNUMBER(A2192),(IF(F2192="Short",G2192-H2192,H2192-G2192)*AZ2192-AX2192),"")))</f>
        <v/>
      </c>
      <c r="AO2192" s="401" t="str">
        <f>IF(Overview!$K$17='Internal Calcs'!$P$22,IF(AL2192="","",AL2192),IF(Overview!$K$17='Internal Calcs'!$P$23,IF(AL2192="","",AL2192),IF(ISNUMBER(A2192),IF(AL2192="",(IF(F2192="Short",G2192-H2192,H2192-G2192)*AZ2192-AX2192),(IF(F2192="Short",G2192-J2192,J2192-G2192)*AZ2192-AX2192)),"")))</f>
        <v/>
      </c>
      <c r="AP2192" s="359" t="str">
        <f>IF(Overview!$K$17='Internal Calcs'!$P$22,"",IF(Overview!$K$17='Internal Calcs'!$P$23,IF(AM2192="","",AM2192),IF(ISNUMBER(A2192),IF(AM2192="",(IF(F2192="Short",G2192-H2192,H2192-G2192)*AZ2192-AX2192),(IF(F2192="Short",G2192-L2192,L2192-G2192)*AZ2192-AX2192)),"")))</f>
        <v/>
      </c>
      <c r="AQ2192" s="188" t="str">
        <f t="shared" si="769"/>
        <v/>
      </c>
      <c r="AR2192" s="188" t="str">
        <f t="shared" si="770"/>
        <v/>
      </c>
      <c r="AS2192" s="188" t="str">
        <f t="shared" si="771"/>
        <v/>
      </c>
      <c r="AT2192" s="188" t="str">
        <f>IF(ISNUMBER(A2192),MAX($AS$2:AS2192)-AS2192,"")</f>
        <v/>
      </c>
      <c r="AU2192" s="189" t="str">
        <f t="shared" si="772"/>
        <v/>
      </c>
      <c r="AV2192" s="190" t="str">
        <f t="shared" si="773"/>
        <v/>
      </c>
      <c r="AW2192" s="190" t="str">
        <f t="shared" si="774"/>
        <v/>
      </c>
      <c r="AX2192" s="191" t="str">
        <f ca="1">IF(ISNUMBER($A2192),INDIRECT(CONCATENATE("'Instrument List'!B",(MATCH(E2192,'Instrument List'!A:A,0))-0)),"")</f>
        <v/>
      </c>
      <c r="AY2192" s="191" t="str">
        <f ca="1">IF(ISNUMBER($A2192),INDIRECT(CONCATENATE("'Instrument List'!D",(MATCH(E2192,'Instrument List'!A:A,0))-0)),"")</f>
        <v/>
      </c>
      <c r="AZ2192" s="191" t="str">
        <f ca="1">IF(ISNUMBER($A2192),INDIRECT(CONCATENATE("'Instrument List'!C",(MATCH(E2192,'Instrument List'!A:A,0))-0)),"")</f>
        <v/>
      </c>
      <c r="BA2192" s="192" t="str">
        <f ca="1">IF(ISNUMBER(A2192),INDIRECT(CONCATENATE("'Instrument List'!E",(MATCH(E2192,'Instrument List'!A:A,0))-0)),"")</f>
        <v/>
      </c>
      <c r="BB2192" s="193" t="str">
        <f t="shared" si="775"/>
        <v/>
      </c>
      <c r="BC2192" s="193" t="str">
        <f t="shared" si="776"/>
        <v/>
      </c>
      <c r="BD2192" s="193" t="str">
        <f ca="1">IF(ISNUMBER(A2192),INDIRECT(CONCATENATE("'Instrument List'!F",(MATCH(E2192,'Instrument List'!A:A,0))-0)),"")</f>
        <v/>
      </c>
    </row>
    <row r="2193" spans="1:56">
      <c r="A2193" s="220" t="str">
        <f t="shared" si="756"/>
        <v/>
      </c>
      <c r="B2193" s="221"/>
      <c r="C2193" s="222"/>
      <c r="D2193" s="169"/>
      <c r="E2193" s="169"/>
      <c r="F2193" s="169"/>
      <c r="G2193" s="202"/>
      <c r="H2193" s="217"/>
      <c r="I2193" s="212"/>
      <c r="J2193" s="206"/>
      <c r="K2193" s="212"/>
      <c r="L2193" s="206"/>
      <c r="M2193" s="212"/>
      <c r="N2193" s="206"/>
      <c r="O2193" s="170" t="str">
        <f t="shared" si="757"/>
        <v/>
      </c>
      <c r="P2193" s="171"/>
      <c r="Q2193" s="171"/>
      <c r="R2193" s="171"/>
      <c r="S2193" s="172" t="str">
        <f t="shared" si="758"/>
        <v/>
      </c>
      <c r="T2193" s="172" t="str">
        <f t="shared" si="759"/>
        <v/>
      </c>
      <c r="U2193" s="171"/>
      <c r="V2193" s="171"/>
      <c r="W2193" s="173" t="str">
        <f t="shared" si="760"/>
        <v/>
      </c>
      <c r="X2193" s="173" t="str">
        <f t="shared" si="761"/>
        <v/>
      </c>
      <c r="Y2193" s="173" t="str">
        <f t="shared" si="762"/>
        <v/>
      </c>
      <c r="Z2193" s="171"/>
      <c r="AA2193" s="171"/>
      <c r="AB2193" s="171"/>
      <c r="AC2193" s="172" t="str">
        <f t="shared" si="763"/>
        <v/>
      </c>
      <c r="AD2193" s="172" t="str">
        <f t="shared" si="764"/>
        <v/>
      </c>
      <c r="AE2193" s="174"/>
      <c r="AF2193" s="175" t="str">
        <f t="shared" si="765"/>
        <v/>
      </c>
      <c r="AG2193" s="169"/>
      <c r="AH2193" s="171"/>
      <c r="AI2193" s="171"/>
      <c r="AJ2193" s="169"/>
      <c r="AK2193" s="176" t="str">
        <f t="shared" si="766"/>
        <v/>
      </c>
      <c r="AL2193" s="176" t="str">
        <f t="shared" si="767"/>
        <v/>
      </c>
      <c r="AM2193" s="176" t="str">
        <f t="shared" si="768"/>
        <v/>
      </c>
      <c r="AN2193" s="359" t="str">
        <f>IF(Overview!$K$17='Internal Calcs'!$P$22,IF(AK2193="","",AK2193),IF(Overview!$K$17='Internal Calcs'!$P$23,IF(AK2193="","",AK2193),IF(ISNUMBER(A2193),(IF(F2193="Short",G2193-H2193,H2193-G2193)*AZ2193-AX2193),"")))</f>
        <v/>
      </c>
      <c r="AO2193" s="401" t="str">
        <f>IF(Overview!$K$17='Internal Calcs'!$P$22,IF(AL2193="","",AL2193),IF(Overview!$K$17='Internal Calcs'!$P$23,IF(AL2193="","",AL2193),IF(ISNUMBER(A2193),IF(AL2193="",(IF(F2193="Short",G2193-H2193,H2193-G2193)*AZ2193-AX2193),(IF(F2193="Short",G2193-J2193,J2193-G2193)*AZ2193-AX2193)),"")))</f>
        <v/>
      </c>
      <c r="AP2193" s="359" t="str">
        <f>IF(Overview!$K$17='Internal Calcs'!$P$22,"",IF(Overview!$K$17='Internal Calcs'!$P$23,IF(AM2193="","",AM2193),IF(ISNUMBER(A2193),IF(AM2193="",(IF(F2193="Short",G2193-H2193,H2193-G2193)*AZ2193-AX2193),(IF(F2193="Short",G2193-L2193,L2193-G2193)*AZ2193-AX2193)),"")))</f>
        <v/>
      </c>
      <c r="AQ2193" s="176" t="str">
        <f t="shared" si="769"/>
        <v/>
      </c>
      <c r="AR2193" s="176" t="str">
        <f t="shared" si="770"/>
        <v/>
      </c>
      <c r="AS2193" s="176" t="str">
        <f t="shared" si="771"/>
        <v/>
      </c>
      <c r="AT2193" s="176" t="str">
        <f>IF(ISNUMBER(A2193),MAX($AS$2:AS2193)-AS2193,"")</f>
        <v/>
      </c>
      <c r="AU2193" s="177" t="str">
        <f t="shared" si="772"/>
        <v/>
      </c>
      <c r="AV2193" s="178" t="str">
        <f t="shared" si="773"/>
        <v/>
      </c>
      <c r="AW2193" s="178" t="str">
        <f t="shared" si="774"/>
        <v/>
      </c>
      <c r="AX2193" s="179" t="str">
        <f ca="1">IF(ISNUMBER($A2193),INDIRECT(CONCATENATE("'Instrument List'!B",(MATCH(E2193,'Instrument List'!A:A,0))-0)),"")</f>
        <v/>
      </c>
      <c r="AY2193" s="179" t="str">
        <f ca="1">IF(ISNUMBER($A2193),INDIRECT(CONCATENATE("'Instrument List'!D",(MATCH(E2193,'Instrument List'!A:A,0))-0)),"")</f>
        <v/>
      </c>
      <c r="AZ2193" s="179" t="str">
        <f ca="1">IF(ISNUMBER($A2193),INDIRECT(CONCATENATE("'Instrument List'!C",(MATCH(E2193,'Instrument List'!A:A,0))-0)),"")</f>
        <v/>
      </c>
      <c r="BA2193" s="180" t="str">
        <f ca="1">IF(ISNUMBER(A2193),INDIRECT(CONCATENATE("'Instrument List'!E",(MATCH(E2193,'Instrument List'!A:A,0))-0)),"")</f>
        <v/>
      </c>
      <c r="BB2193" s="181" t="str">
        <f t="shared" si="775"/>
        <v/>
      </c>
      <c r="BC2193" s="181" t="str">
        <f t="shared" si="776"/>
        <v/>
      </c>
      <c r="BD2193" s="181" t="str">
        <f ca="1">IF(ISNUMBER(A2193),INDIRECT(CONCATENATE("'Instrument List'!F",(MATCH(E2193,'Instrument List'!A:A,0))-0)),"")</f>
        <v/>
      </c>
    </row>
    <row r="2194" spans="1:56">
      <c r="A2194" s="223" t="str">
        <f t="shared" si="756"/>
        <v/>
      </c>
      <c r="B2194" s="224"/>
      <c r="C2194" s="225"/>
      <c r="D2194" s="182"/>
      <c r="E2194" s="182"/>
      <c r="F2194" s="182"/>
      <c r="G2194" s="203"/>
      <c r="H2194" s="218"/>
      <c r="I2194" s="213"/>
      <c r="J2194" s="207"/>
      <c r="K2194" s="213"/>
      <c r="L2194" s="207"/>
      <c r="M2194" s="213"/>
      <c r="N2194" s="207"/>
      <c r="O2194" s="183" t="str">
        <f t="shared" si="757"/>
        <v/>
      </c>
      <c r="P2194" s="184"/>
      <c r="Q2194" s="184"/>
      <c r="R2194" s="275"/>
      <c r="S2194" s="185" t="str">
        <f t="shared" si="758"/>
        <v/>
      </c>
      <c r="T2194" s="185" t="str">
        <f t="shared" si="759"/>
        <v/>
      </c>
      <c r="U2194" s="275"/>
      <c r="V2194" s="275"/>
      <c r="W2194" s="276" t="str">
        <f t="shared" si="760"/>
        <v/>
      </c>
      <c r="X2194" s="276" t="str">
        <f t="shared" si="761"/>
        <v/>
      </c>
      <c r="Y2194" s="276" t="str">
        <f t="shared" si="762"/>
        <v/>
      </c>
      <c r="Z2194" s="275"/>
      <c r="AA2194" s="184"/>
      <c r="AB2194" s="184"/>
      <c r="AC2194" s="185" t="str">
        <f t="shared" si="763"/>
        <v/>
      </c>
      <c r="AD2194" s="185" t="str">
        <f t="shared" si="764"/>
        <v/>
      </c>
      <c r="AE2194" s="186"/>
      <c r="AF2194" s="187" t="str">
        <f t="shared" si="765"/>
        <v/>
      </c>
      <c r="AG2194" s="182"/>
      <c r="AH2194" s="184"/>
      <c r="AI2194" s="184"/>
      <c r="AJ2194" s="182"/>
      <c r="AK2194" s="188" t="str">
        <f t="shared" si="766"/>
        <v/>
      </c>
      <c r="AL2194" s="188" t="str">
        <f t="shared" si="767"/>
        <v/>
      </c>
      <c r="AM2194" s="188" t="str">
        <f t="shared" si="768"/>
        <v/>
      </c>
      <c r="AN2194" s="359" t="str">
        <f>IF(Overview!$K$17='Internal Calcs'!$P$22,IF(AK2194="","",AK2194),IF(Overview!$K$17='Internal Calcs'!$P$23,IF(AK2194="","",AK2194),IF(ISNUMBER(A2194),(IF(F2194="Short",G2194-H2194,H2194-G2194)*AZ2194-AX2194),"")))</f>
        <v/>
      </c>
      <c r="AO2194" s="401" t="str">
        <f>IF(Overview!$K$17='Internal Calcs'!$P$22,IF(AL2194="","",AL2194),IF(Overview!$K$17='Internal Calcs'!$P$23,IF(AL2194="","",AL2194),IF(ISNUMBER(A2194),IF(AL2194="",(IF(F2194="Short",G2194-H2194,H2194-G2194)*AZ2194-AX2194),(IF(F2194="Short",G2194-J2194,J2194-G2194)*AZ2194-AX2194)),"")))</f>
        <v/>
      </c>
      <c r="AP2194" s="359" t="str">
        <f>IF(Overview!$K$17='Internal Calcs'!$P$22,"",IF(Overview!$K$17='Internal Calcs'!$P$23,IF(AM2194="","",AM2194),IF(ISNUMBER(A2194),IF(AM2194="",(IF(F2194="Short",G2194-H2194,H2194-G2194)*AZ2194-AX2194),(IF(F2194="Short",G2194-L2194,L2194-G2194)*AZ2194-AX2194)),"")))</f>
        <v/>
      </c>
      <c r="AQ2194" s="188" t="str">
        <f t="shared" si="769"/>
        <v/>
      </c>
      <c r="AR2194" s="188" t="str">
        <f t="shared" si="770"/>
        <v/>
      </c>
      <c r="AS2194" s="188" t="str">
        <f t="shared" si="771"/>
        <v/>
      </c>
      <c r="AT2194" s="188" t="str">
        <f>IF(ISNUMBER(A2194),MAX($AS$2:AS2194)-AS2194,"")</f>
        <v/>
      </c>
      <c r="AU2194" s="189" t="str">
        <f t="shared" si="772"/>
        <v/>
      </c>
      <c r="AV2194" s="190" t="str">
        <f t="shared" si="773"/>
        <v/>
      </c>
      <c r="AW2194" s="190" t="str">
        <f t="shared" si="774"/>
        <v/>
      </c>
      <c r="AX2194" s="191" t="str">
        <f ca="1">IF(ISNUMBER($A2194),INDIRECT(CONCATENATE("'Instrument List'!B",(MATCH(E2194,'Instrument List'!A:A,0))-0)),"")</f>
        <v/>
      </c>
      <c r="AY2194" s="191" t="str">
        <f ca="1">IF(ISNUMBER($A2194),INDIRECT(CONCATENATE("'Instrument List'!D",(MATCH(E2194,'Instrument List'!A:A,0))-0)),"")</f>
        <v/>
      </c>
      <c r="AZ2194" s="191" t="str">
        <f ca="1">IF(ISNUMBER($A2194),INDIRECT(CONCATENATE("'Instrument List'!C",(MATCH(E2194,'Instrument List'!A:A,0))-0)),"")</f>
        <v/>
      </c>
      <c r="BA2194" s="192" t="str">
        <f ca="1">IF(ISNUMBER(A2194),INDIRECT(CONCATENATE("'Instrument List'!E",(MATCH(E2194,'Instrument List'!A:A,0))-0)),"")</f>
        <v/>
      </c>
      <c r="BB2194" s="193" t="str">
        <f t="shared" si="775"/>
        <v/>
      </c>
      <c r="BC2194" s="193" t="str">
        <f t="shared" si="776"/>
        <v/>
      </c>
      <c r="BD2194" s="193" t="str">
        <f ca="1">IF(ISNUMBER(A2194),INDIRECT(CONCATENATE("'Instrument List'!F",(MATCH(E2194,'Instrument List'!A:A,0))-0)),"")</f>
        <v/>
      </c>
    </row>
    <row r="2195" spans="1:56">
      <c r="A2195" s="220" t="str">
        <f t="shared" si="756"/>
        <v/>
      </c>
      <c r="B2195" s="221"/>
      <c r="C2195" s="222"/>
      <c r="D2195" s="169"/>
      <c r="E2195" s="169"/>
      <c r="F2195" s="169"/>
      <c r="G2195" s="202"/>
      <c r="H2195" s="217"/>
      <c r="I2195" s="212"/>
      <c r="J2195" s="206"/>
      <c r="K2195" s="212"/>
      <c r="L2195" s="206"/>
      <c r="M2195" s="212"/>
      <c r="N2195" s="206"/>
      <c r="O2195" s="170" t="str">
        <f t="shared" si="757"/>
        <v/>
      </c>
      <c r="P2195" s="171"/>
      <c r="Q2195" s="171"/>
      <c r="R2195" s="171"/>
      <c r="S2195" s="172" t="str">
        <f t="shared" si="758"/>
        <v/>
      </c>
      <c r="T2195" s="172" t="str">
        <f t="shared" si="759"/>
        <v/>
      </c>
      <c r="U2195" s="171"/>
      <c r="V2195" s="171"/>
      <c r="W2195" s="173" t="str">
        <f t="shared" si="760"/>
        <v/>
      </c>
      <c r="X2195" s="173" t="str">
        <f t="shared" si="761"/>
        <v/>
      </c>
      <c r="Y2195" s="173" t="str">
        <f t="shared" si="762"/>
        <v/>
      </c>
      <c r="Z2195" s="171"/>
      <c r="AA2195" s="171"/>
      <c r="AB2195" s="171"/>
      <c r="AC2195" s="172" t="str">
        <f t="shared" si="763"/>
        <v/>
      </c>
      <c r="AD2195" s="172" t="str">
        <f t="shared" si="764"/>
        <v/>
      </c>
      <c r="AE2195" s="174"/>
      <c r="AF2195" s="175" t="str">
        <f t="shared" si="765"/>
        <v/>
      </c>
      <c r="AG2195" s="169"/>
      <c r="AH2195" s="171"/>
      <c r="AI2195" s="171"/>
      <c r="AJ2195" s="169"/>
      <c r="AK2195" s="176" t="str">
        <f t="shared" si="766"/>
        <v/>
      </c>
      <c r="AL2195" s="176" t="str">
        <f t="shared" si="767"/>
        <v/>
      </c>
      <c r="AM2195" s="176" t="str">
        <f t="shared" si="768"/>
        <v/>
      </c>
      <c r="AN2195" s="359" t="str">
        <f>IF(Overview!$K$17='Internal Calcs'!$P$22,IF(AK2195="","",AK2195),IF(Overview!$K$17='Internal Calcs'!$P$23,IF(AK2195="","",AK2195),IF(ISNUMBER(A2195),(IF(F2195="Short",G2195-H2195,H2195-G2195)*AZ2195-AX2195),"")))</f>
        <v/>
      </c>
      <c r="AO2195" s="401" t="str">
        <f>IF(Overview!$K$17='Internal Calcs'!$P$22,IF(AL2195="","",AL2195),IF(Overview!$K$17='Internal Calcs'!$P$23,IF(AL2195="","",AL2195),IF(ISNUMBER(A2195),IF(AL2195="",(IF(F2195="Short",G2195-H2195,H2195-G2195)*AZ2195-AX2195),(IF(F2195="Short",G2195-J2195,J2195-G2195)*AZ2195-AX2195)),"")))</f>
        <v/>
      </c>
      <c r="AP2195" s="359" t="str">
        <f>IF(Overview!$K$17='Internal Calcs'!$P$22,"",IF(Overview!$K$17='Internal Calcs'!$P$23,IF(AM2195="","",AM2195),IF(ISNUMBER(A2195),IF(AM2195="",(IF(F2195="Short",G2195-H2195,H2195-G2195)*AZ2195-AX2195),(IF(F2195="Short",G2195-L2195,L2195-G2195)*AZ2195-AX2195)),"")))</f>
        <v/>
      </c>
      <c r="AQ2195" s="176" t="str">
        <f t="shared" si="769"/>
        <v/>
      </c>
      <c r="AR2195" s="176" t="str">
        <f t="shared" si="770"/>
        <v/>
      </c>
      <c r="AS2195" s="176" t="str">
        <f t="shared" si="771"/>
        <v/>
      </c>
      <c r="AT2195" s="176" t="str">
        <f>IF(ISNUMBER(A2195),MAX($AS$2:AS2195)-AS2195,"")</f>
        <v/>
      </c>
      <c r="AU2195" s="177" t="str">
        <f t="shared" si="772"/>
        <v/>
      </c>
      <c r="AV2195" s="178" t="str">
        <f t="shared" si="773"/>
        <v/>
      </c>
      <c r="AW2195" s="178" t="str">
        <f t="shared" si="774"/>
        <v/>
      </c>
      <c r="AX2195" s="179" t="str">
        <f ca="1">IF(ISNUMBER($A2195),INDIRECT(CONCATENATE("'Instrument List'!B",(MATCH(E2195,'Instrument List'!A:A,0))-0)),"")</f>
        <v/>
      </c>
      <c r="AY2195" s="179" t="str">
        <f ca="1">IF(ISNUMBER($A2195),INDIRECT(CONCATENATE("'Instrument List'!D",(MATCH(E2195,'Instrument List'!A:A,0))-0)),"")</f>
        <v/>
      </c>
      <c r="AZ2195" s="179" t="str">
        <f ca="1">IF(ISNUMBER($A2195),INDIRECT(CONCATENATE("'Instrument List'!C",(MATCH(E2195,'Instrument List'!A:A,0))-0)),"")</f>
        <v/>
      </c>
      <c r="BA2195" s="180" t="str">
        <f ca="1">IF(ISNUMBER(A2195),INDIRECT(CONCATENATE("'Instrument List'!E",(MATCH(E2195,'Instrument List'!A:A,0))-0)),"")</f>
        <v/>
      </c>
      <c r="BB2195" s="181" t="str">
        <f t="shared" si="775"/>
        <v/>
      </c>
      <c r="BC2195" s="181" t="str">
        <f t="shared" si="776"/>
        <v/>
      </c>
      <c r="BD2195" s="181" t="str">
        <f ca="1">IF(ISNUMBER(A2195),INDIRECT(CONCATENATE("'Instrument List'!F",(MATCH(E2195,'Instrument List'!A:A,0))-0)),"")</f>
        <v/>
      </c>
    </row>
    <row r="2196" spans="1:56">
      <c r="A2196" s="223" t="str">
        <f t="shared" si="756"/>
        <v/>
      </c>
      <c r="B2196" s="224"/>
      <c r="C2196" s="225"/>
      <c r="D2196" s="182"/>
      <c r="E2196" s="182"/>
      <c r="F2196" s="182"/>
      <c r="G2196" s="203"/>
      <c r="H2196" s="218"/>
      <c r="I2196" s="213"/>
      <c r="J2196" s="207"/>
      <c r="K2196" s="213"/>
      <c r="L2196" s="207"/>
      <c r="M2196" s="213"/>
      <c r="N2196" s="207"/>
      <c r="O2196" s="183" t="str">
        <f t="shared" si="757"/>
        <v/>
      </c>
      <c r="P2196" s="184"/>
      <c r="Q2196" s="184"/>
      <c r="R2196" s="275"/>
      <c r="S2196" s="185" t="str">
        <f t="shared" si="758"/>
        <v/>
      </c>
      <c r="T2196" s="185" t="str">
        <f t="shared" si="759"/>
        <v/>
      </c>
      <c r="U2196" s="275"/>
      <c r="V2196" s="275"/>
      <c r="W2196" s="276" t="str">
        <f t="shared" si="760"/>
        <v/>
      </c>
      <c r="X2196" s="276" t="str">
        <f t="shared" si="761"/>
        <v/>
      </c>
      <c r="Y2196" s="276" t="str">
        <f t="shared" si="762"/>
        <v/>
      </c>
      <c r="Z2196" s="275"/>
      <c r="AA2196" s="184"/>
      <c r="AB2196" s="184"/>
      <c r="AC2196" s="185" t="str">
        <f t="shared" si="763"/>
        <v/>
      </c>
      <c r="AD2196" s="185" t="str">
        <f t="shared" si="764"/>
        <v/>
      </c>
      <c r="AE2196" s="186"/>
      <c r="AF2196" s="187" t="str">
        <f t="shared" si="765"/>
        <v/>
      </c>
      <c r="AG2196" s="182"/>
      <c r="AH2196" s="184"/>
      <c r="AI2196" s="184"/>
      <c r="AJ2196" s="182"/>
      <c r="AK2196" s="188" t="str">
        <f t="shared" si="766"/>
        <v/>
      </c>
      <c r="AL2196" s="188" t="str">
        <f t="shared" si="767"/>
        <v/>
      </c>
      <c r="AM2196" s="188" t="str">
        <f t="shared" si="768"/>
        <v/>
      </c>
      <c r="AN2196" s="359" t="str">
        <f>IF(Overview!$K$17='Internal Calcs'!$P$22,IF(AK2196="","",AK2196),IF(Overview!$K$17='Internal Calcs'!$P$23,IF(AK2196="","",AK2196),IF(ISNUMBER(A2196),(IF(F2196="Short",G2196-H2196,H2196-G2196)*AZ2196-AX2196),"")))</f>
        <v/>
      </c>
      <c r="AO2196" s="401" t="str">
        <f>IF(Overview!$K$17='Internal Calcs'!$P$22,IF(AL2196="","",AL2196),IF(Overview!$K$17='Internal Calcs'!$P$23,IF(AL2196="","",AL2196),IF(ISNUMBER(A2196),IF(AL2196="",(IF(F2196="Short",G2196-H2196,H2196-G2196)*AZ2196-AX2196),(IF(F2196="Short",G2196-J2196,J2196-G2196)*AZ2196-AX2196)),"")))</f>
        <v/>
      </c>
      <c r="AP2196" s="359" t="str">
        <f>IF(Overview!$K$17='Internal Calcs'!$P$22,"",IF(Overview!$K$17='Internal Calcs'!$P$23,IF(AM2196="","",AM2196),IF(ISNUMBER(A2196),IF(AM2196="",(IF(F2196="Short",G2196-H2196,H2196-G2196)*AZ2196-AX2196),(IF(F2196="Short",G2196-L2196,L2196-G2196)*AZ2196-AX2196)),"")))</f>
        <v/>
      </c>
      <c r="AQ2196" s="188" t="str">
        <f t="shared" si="769"/>
        <v/>
      </c>
      <c r="AR2196" s="188" t="str">
        <f t="shared" si="770"/>
        <v/>
      </c>
      <c r="AS2196" s="188" t="str">
        <f t="shared" si="771"/>
        <v/>
      </c>
      <c r="AT2196" s="188" t="str">
        <f>IF(ISNUMBER(A2196),MAX($AS$2:AS2196)-AS2196,"")</f>
        <v/>
      </c>
      <c r="AU2196" s="189" t="str">
        <f t="shared" si="772"/>
        <v/>
      </c>
      <c r="AV2196" s="190" t="str">
        <f t="shared" si="773"/>
        <v/>
      </c>
      <c r="AW2196" s="190" t="str">
        <f t="shared" si="774"/>
        <v/>
      </c>
      <c r="AX2196" s="191" t="str">
        <f ca="1">IF(ISNUMBER($A2196),INDIRECT(CONCATENATE("'Instrument List'!B",(MATCH(E2196,'Instrument List'!A:A,0))-0)),"")</f>
        <v/>
      </c>
      <c r="AY2196" s="191" t="str">
        <f ca="1">IF(ISNUMBER($A2196),INDIRECT(CONCATENATE("'Instrument List'!D",(MATCH(E2196,'Instrument List'!A:A,0))-0)),"")</f>
        <v/>
      </c>
      <c r="AZ2196" s="191" t="str">
        <f ca="1">IF(ISNUMBER($A2196),INDIRECT(CONCATENATE("'Instrument List'!C",(MATCH(E2196,'Instrument List'!A:A,0))-0)),"")</f>
        <v/>
      </c>
      <c r="BA2196" s="192" t="str">
        <f ca="1">IF(ISNUMBER(A2196),INDIRECT(CONCATENATE("'Instrument List'!E",(MATCH(E2196,'Instrument List'!A:A,0))-0)),"")</f>
        <v/>
      </c>
      <c r="BB2196" s="193" t="str">
        <f t="shared" si="775"/>
        <v/>
      </c>
      <c r="BC2196" s="193" t="str">
        <f t="shared" si="776"/>
        <v/>
      </c>
      <c r="BD2196" s="193" t="str">
        <f ca="1">IF(ISNUMBER(A2196),INDIRECT(CONCATENATE("'Instrument List'!F",(MATCH(E2196,'Instrument List'!A:A,0))-0)),"")</f>
        <v/>
      </c>
    </row>
    <row r="2197" spans="1:56">
      <c r="A2197" s="220" t="str">
        <f t="shared" si="756"/>
        <v/>
      </c>
      <c r="B2197" s="221"/>
      <c r="C2197" s="222"/>
      <c r="D2197" s="169"/>
      <c r="E2197" s="169"/>
      <c r="F2197" s="169"/>
      <c r="G2197" s="202"/>
      <c r="H2197" s="217"/>
      <c r="I2197" s="212"/>
      <c r="J2197" s="206"/>
      <c r="K2197" s="212"/>
      <c r="L2197" s="206"/>
      <c r="M2197" s="212"/>
      <c r="N2197" s="206"/>
      <c r="O2197" s="170" t="str">
        <f t="shared" si="757"/>
        <v/>
      </c>
      <c r="P2197" s="171"/>
      <c r="Q2197" s="171"/>
      <c r="R2197" s="171"/>
      <c r="S2197" s="172" t="str">
        <f t="shared" si="758"/>
        <v/>
      </c>
      <c r="T2197" s="172" t="str">
        <f t="shared" si="759"/>
        <v/>
      </c>
      <c r="U2197" s="171"/>
      <c r="V2197" s="171"/>
      <c r="W2197" s="173" t="str">
        <f t="shared" si="760"/>
        <v/>
      </c>
      <c r="X2197" s="173" t="str">
        <f t="shared" si="761"/>
        <v/>
      </c>
      <c r="Y2197" s="173" t="str">
        <f t="shared" si="762"/>
        <v/>
      </c>
      <c r="Z2197" s="171"/>
      <c r="AA2197" s="171"/>
      <c r="AB2197" s="171"/>
      <c r="AC2197" s="172" t="str">
        <f t="shared" si="763"/>
        <v/>
      </c>
      <c r="AD2197" s="172" t="str">
        <f t="shared" si="764"/>
        <v/>
      </c>
      <c r="AE2197" s="174"/>
      <c r="AF2197" s="175" t="str">
        <f t="shared" si="765"/>
        <v/>
      </c>
      <c r="AG2197" s="169"/>
      <c r="AH2197" s="171"/>
      <c r="AI2197" s="171"/>
      <c r="AJ2197" s="169"/>
      <c r="AK2197" s="176" t="str">
        <f t="shared" si="766"/>
        <v/>
      </c>
      <c r="AL2197" s="176" t="str">
        <f t="shared" si="767"/>
        <v/>
      </c>
      <c r="AM2197" s="176" t="str">
        <f t="shared" si="768"/>
        <v/>
      </c>
      <c r="AN2197" s="359" t="str">
        <f>IF(Overview!$K$17='Internal Calcs'!$P$22,IF(AK2197="","",AK2197),IF(Overview!$K$17='Internal Calcs'!$P$23,IF(AK2197="","",AK2197),IF(ISNUMBER(A2197),(IF(F2197="Short",G2197-H2197,H2197-G2197)*AZ2197-AX2197),"")))</f>
        <v/>
      </c>
      <c r="AO2197" s="401" t="str">
        <f>IF(Overview!$K$17='Internal Calcs'!$P$22,IF(AL2197="","",AL2197),IF(Overview!$K$17='Internal Calcs'!$P$23,IF(AL2197="","",AL2197),IF(ISNUMBER(A2197),IF(AL2197="",(IF(F2197="Short",G2197-H2197,H2197-G2197)*AZ2197-AX2197),(IF(F2197="Short",G2197-J2197,J2197-G2197)*AZ2197-AX2197)),"")))</f>
        <v/>
      </c>
      <c r="AP2197" s="359" t="str">
        <f>IF(Overview!$K$17='Internal Calcs'!$P$22,"",IF(Overview!$K$17='Internal Calcs'!$P$23,IF(AM2197="","",AM2197),IF(ISNUMBER(A2197),IF(AM2197="",(IF(F2197="Short",G2197-H2197,H2197-G2197)*AZ2197-AX2197),(IF(F2197="Short",G2197-L2197,L2197-G2197)*AZ2197-AX2197)),"")))</f>
        <v/>
      </c>
      <c r="AQ2197" s="176" t="str">
        <f t="shared" si="769"/>
        <v/>
      </c>
      <c r="AR2197" s="176" t="str">
        <f t="shared" si="770"/>
        <v/>
      </c>
      <c r="AS2197" s="176" t="str">
        <f t="shared" si="771"/>
        <v/>
      </c>
      <c r="AT2197" s="176" t="str">
        <f>IF(ISNUMBER(A2197),MAX($AS$2:AS2197)-AS2197,"")</f>
        <v/>
      </c>
      <c r="AU2197" s="177" t="str">
        <f t="shared" si="772"/>
        <v/>
      </c>
      <c r="AV2197" s="178" t="str">
        <f t="shared" si="773"/>
        <v/>
      </c>
      <c r="AW2197" s="178" t="str">
        <f t="shared" si="774"/>
        <v/>
      </c>
      <c r="AX2197" s="179" t="str">
        <f ca="1">IF(ISNUMBER($A2197),INDIRECT(CONCATENATE("'Instrument List'!B",(MATCH(E2197,'Instrument List'!A:A,0))-0)),"")</f>
        <v/>
      </c>
      <c r="AY2197" s="179" t="str">
        <f ca="1">IF(ISNUMBER($A2197),INDIRECT(CONCATENATE("'Instrument List'!D",(MATCH(E2197,'Instrument List'!A:A,0))-0)),"")</f>
        <v/>
      </c>
      <c r="AZ2197" s="179" t="str">
        <f ca="1">IF(ISNUMBER($A2197),INDIRECT(CONCATENATE("'Instrument List'!C",(MATCH(E2197,'Instrument List'!A:A,0))-0)),"")</f>
        <v/>
      </c>
      <c r="BA2197" s="180" t="str">
        <f ca="1">IF(ISNUMBER(A2197),INDIRECT(CONCATENATE("'Instrument List'!E",(MATCH(E2197,'Instrument List'!A:A,0))-0)),"")</f>
        <v/>
      </c>
      <c r="BB2197" s="181" t="str">
        <f t="shared" si="775"/>
        <v/>
      </c>
      <c r="BC2197" s="181" t="str">
        <f t="shared" si="776"/>
        <v/>
      </c>
      <c r="BD2197" s="181" t="str">
        <f ca="1">IF(ISNUMBER(A2197),INDIRECT(CONCATENATE("'Instrument List'!F",(MATCH(E2197,'Instrument List'!A:A,0))-0)),"")</f>
        <v/>
      </c>
    </row>
    <row r="2198" spans="1:56">
      <c r="A2198" s="223" t="str">
        <f t="shared" si="756"/>
        <v/>
      </c>
      <c r="B2198" s="224"/>
      <c r="C2198" s="225"/>
      <c r="D2198" s="182"/>
      <c r="E2198" s="182"/>
      <c r="F2198" s="182"/>
      <c r="G2198" s="203"/>
      <c r="H2198" s="218"/>
      <c r="I2198" s="213"/>
      <c r="J2198" s="207"/>
      <c r="K2198" s="213"/>
      <c r="L2198" s="207"/>
      <c r="M2198" s="213"/>
      <c r="N2198" s="207"/>
      <c r="O2198" s="183" t="str">
        <f t="shared" si="757"/>
        <v/>
      </c>
      <c r="P2198" s="184"/>
      <c r="Q2198" s="184"/>
      <c r="R2198" s="275"/>
      <c r="S2198" s="185" t="str">
        <f t="shared" si="758"/>
        <v/>
      </c>
      <c r="T2198" s="185" t="str">
        <f t="shared" si="759"/>
        <v/>
      </c>
      <c r="U2198" s="275"/>
      <c r="V2198" s="275"/>
      <c r="W2198" s="276" t="str">
        <f t="shared" si="760"/>
        <v/>
      </c>
      <c r="X2198" s="276" t="str">
        <f t="shared" si="761"/>
        <v/>
      </c>
      <c r="Y2198" s="276" t="str">
        <f t="shared" si="762"/>
        <v/>
      </c>
      <c r="Z2198" s="275"/>
      <c r="AA2198" s="184"/>
      <c r="AB2198" s="184"/>
      <c r="AC2198" s="185" t="str">
        <f t="shared" si="763"/>
        <v/>
      </c>
      <c r="AD2198" s="185" t="str">
        <f t="shared" si="764"/>
        <v/>
      </c>
      <c r="AE2198" s="186"/>
      <c r="AF2198" s="187" t="str">
        <f t="shared" si="765"/>
        <v/>
      </c>
      <c r="AG2198" s="182"/>
      <c r="AH2198" s="184"/>
      <c r="AI2198" s="184"/>
      <c r="AJ2198" s="182"/>
      <c r="AK2198" s="188" t="str">
        <f t="shared" si="766"/>
        <v/>
      </c>
      <c r="AL2198" s="188" t="str">
        <f t="shared" si="767"/>
        <v/>
      </c>
      <c r="AM2198" s="188" t="str">
        <f t="shared" si="768"/>
        <v/>
      </c>
      <c r="AN2198" s="359" t="str">
        <f>IF(Overview!$K$17='Internal Calcs'!$P$22,IF(AK2198="","",AK2198),IF(Overview!$K$17='Internal Calcs'!$P$23,IF(AK2198="","",AK2198),IF(ISNUMBER(A2198),(IF(F2198="Short",G2198-H2198,H2198-G2198)*AZ2198-AX2198),"")))</f>
        <v/>
      </c>
      <c r="AO2198" s="401" t="str">
        <f>IF(Overview!$K$17='Internal Calcs'!$P$22,IF(AL2198="","",AL2198),IF(Overview!$K$17='Internal Calcs'!$P$23,IF(AL2198="","",AL2198),IF(ISNUMBER(A2198),IF(AL2198="",(IF(F2198="Short",G2198-H2198,H2198-G2198)*AZ2198-AX2198),(IF(F2198="Short",G2198-J2198,J2198-G2198)*AZ2198-AX2198)),"")))</f>
        <v/>
      </c>
      <c r="AP2198" s="359" t="str">
        <f>IF(Overview!$K$17='Internal Calcs'!$P$22,"",IF(Overview!$K$17='Internal Calcs'!$P$23,IF(AM2198="","",AM2198),IF(ISNUMBER(A2198),IF(AM2198="",(IF(F2198="Short",G2198-H2198,H2198-G2198)*AZ2198-AX2198),(IF(F2198="Short",G2198-L2198,L2198-G2198)*AZ2198-AX2198)),"")))</f>
        <v/>
      </c>
      <c r="AQ2198" s="188" t="str">
        <f t="shared" si="769"/>
        <v/>
      </c>
      <c r="AR2198" s="188" t="str">
        <f t="shared" si="770"/>
        <v/>
      </c>
      <c r="AS2198" s="188" t="str">
        <f t="shared" si="771"/>
        <v/>
      </c>
      <c r="AT2198" s="188" t="str">
        <f>IF(ISNUMBER(A2198),MAX($AS$2:AS2198)-AS2198,"")</f>
        <v/>
      </c>
      <c r="AU2198" s="189" t="str">
        <f t="shared" si="772"/>
        <v/>
      </c>
      <c r="AV2198" s="190" t="str">
        <f t="shared" si="773"/>
        <v/>
      </c>
      <c r="AW2198" s="190" t="str">
        <f t="shared" si="774"/>
        <v/>
      </c>
      <c r="AX2198" s="191" t="str">
        <f ca="1">IF(ISNUMBER($A2198),INDIRECT(CONCATENATE("'Instrument List'!B",(MATCH(E2198,'Instrument List'!A:A,0))-0)),"")</f>
        <v/>
      </c>
      <c r="AY2198" s="191" t="str">
        <f ca="1">IF(ISNUMBER($A2198),INDIRECT(CONCATENATE("'Instrument List'!D",(MATCH(E2198,'Instrument List'!A:A,0))-0)),"")</f>
        <v/>
      </c>
      <c r="AZ2198" s="191" t="str">
        <f ca="1">IF(ISNUMBER($A2198),INDIRECT(CONCATENATE("'Instrument List'!C",(MATCH(E2198,'Instrument List'!A:A,0))-0)),"")</f>
        <v/>
      </c>
      <c r="BA2198" s="192" t="str">
        <f ca="1">IF(ISNUMBER(A2198),INDIRECT(CONCATENATE("'Instrument List'!E",(MATCH(E2198,'Instrument List'!A:A,0))-0)),"")</f>
        <v/>
      </c>
      <c r="BB2198" s="193" t="str">
        <f t="shared" si="775"/>
        <v/>
      </c>
      <c r="BC2198" s="193" t="str">
        <f t="shared" si="776"/>
        <v/>
      </c>
      <c r="BD2198" s="193" t="str">
        <f ca="1">IF(ISNUMBER(A2198),INDIRECT(CONCATENATE("'Instrument List'!F",(MATCH(E2198,'Instrument List'!A:A,0))-0)),"")</f>
        <v/>
      </c>
    </row>
    <row r="2199" spans="1:56">
      <c r="A2199" s="220" t="str">
        <f t="shared" si="756"/>
        <v/>
      </c>
      <c r="B2199" s="221"/>
      <c r="C2199" s="222"/>
      <c r="D2199" s="169"/>
      <c r="E2199" s="169"/>
      <c r="F2199" s="169"/>
      <c r="G2199" s="202"/>
      <c r="H2199" s="217"/>
      <c r="I2199" s="212"/>
      <c r="J2199" s="206"/>
      <c r="K2199" s="212"/>
      <c r="L2199" s="206"/>
      <c r="M2199" s="212"/>
      <c r="N2199" s="206"/>
      <c r="O2199" s="170" t="str">
        <f t="shared" si="757"/>
        <v/>
      </c>
      <c r="P2199" s="171"/>
      <c r="Q2199" s="171"/>
      <c r="R2199" s="171"/>
      <c r="S2199" s="172" t="str">
        <f t="shared" si="758"/>
        <v/>
      </c>
      <c r="T2199" s="172" t="str">
        <f t="shared" si="759"/>
        <v/>
      </c>
      <c r="U2199" s="171"/>
      <c r="V2199" s="171"/>
      <c r="W2199" s="173" t="str">
        <f t="shared" si="760"/>
        <v/>
      </c>
      <c r="X2199" s="173" t="str">
        <f t="shared" si="761"/>
        <v/>
      </c>
      <c r="Y2199" s="173" t="str">
        <f t="shared" si="762"/>
        <v/>
      </c>
      <c r="Z2199" s="171"/>
      <c r="AA2199" s="171"/>
      <c r="AB2199" s="171"/>
      <c r="AC2199" s="172" t="str">
        <f t="shared" si="763"/>
        <v/>
      </c>
      <c r="AD2199" s="172" t="str">
        <f t="shared" si="764"/>
        <v/>
      </c>
      <c r="AE2199" s="174"/>
      <c r="AF2199" s="175" t="str">
        <f t="shared" si="765"/>
        <v/>
      </c>
      <c r="AG2199" s="169"/>
      <c r="AH2199" s="171"/>
      <c r="AI2199" s="171"/>
      <c r="AJ2199" s="169"/>
      <c r="AK2199" s="176" t="str">
        <f t="shared" si="766"/>
        <v/>
      </c>
      <c r="AL2199" s="176" t="str">
        <f t="shared" si="767"/>
        <v/>
      </c>
      <c r="AM2199" s="176" t="str">
        <f t="shared" si="768"/>
        <v/>
      </c>
      <c r="AN2199" s="359" t="str">
        <f>IF(Overview!$K$17='Internal Calcs'!$P$22,IF(AK2199="","",AK2199),IF(Overview!$K$17='Internal Calcs'!$P$23,IF(AK2199="","",AK2199),IF(ISNUMBER(A2199),(IF(F2199="Short",G2199-H2199,H2199-G2199)*AZ2199-AX2199),"")))</f>
        <v/>
      </c>
      <c r="AO2199" s="401" t="str">
        <f>IF(Overview!$K$17='Internal Calcs'!$P$22,IF(AL2199="","",AL2199),IF(Overview!$K$17='Internal Calcs'!$P$23,IF(AL2199="","",AL2199),IF(ISNUMBER(A2199),IF(AL2199="",(IF(F2199="Short",G2199-H2199,H2199-G2199)*AZ2199-AX2199),(IF(F2199="Short",G2199-J2199,J2199-G2199)*AZ2199-AX2199)),"")))</f>
        <v/>
      </c>
      <c r="AP2199" s="359" t="str">
        <f>IF(Overview!$K$17='Internal Calcs'!$P$22,"",IF(Overview!$K$17='Internal Calcs'!$P$23,IF(AM2199="","",AM2199),IF(ISNUMBER(A2199),IF(AM2199="",(IF(F2199="Short",G2199-H2199,H2199-G2199)*AZ2199-AX2199),(IF(F2199="Short",G2199-L2199,L2199-G2199)*AZ2199-AX2199)),"")))</f>
        <v/>
      </c>
      <c r="AQ2199" s="176" t="str">
        <f t="shared" si="769"/>
        <v/>
      </c>
      <c r="AR2199" s="176" t="str">
        <f t="shared" si="770"/>
        <v/>
      </c>
      <c r="AS2199" s="176" t="str">
        <f t="shared" si="771"/>
        <v/>
      </c>
      <c r="AT2199" s="176" t="str">
        <f>IF(ISNUMBER(A2199),MAX($AS$2:AS2199)-AS2199,"")</f>
        <v/>
      </c>
      <c r="AU2199" s="177" t="str">
        <f t="shared" si="772"/>
        <v/>
      </c>
      <c r="AV2199" s="178" t="str">
        <f t="shared" si="773"/>
        <v/>
      </c>
      <c r="AW2199" s="178" t="str">
        <f t="shared" si="774"/>
        <v/>
      </c>
      <c r="AX2199" s="179" t="str">
        <f ca="1">IF(ISNUMBER($A2199),INDIRECT(CONCATENATE("'Instrument List'!B",(MATCH(E2199,'Instrument List'!A:A,0))-0)),"")</f>
        <v/>
      </c>
      <c r="AY2199" s="179" t="str">
        <f ca="1">IF(ISNUMBER($A2199),INDIRECT(CONCATENATE("'Instrument List'!D",(MATCH(E2199,'Instrument List'!A:A,0))-0)),"")</f>
        <v/>
      </c>
      <c r="AZ2199" s="179" t="str">
        <f ca="1">IF(ISNUMBER($A2199),INDIRECT(CONCATENATE("'Instrument List'!C",(MATCH(E2199,'Instrument List'!A:A,0))-0)),"")</f>
        <v/>
      </c>
      <c r="BA2199" s="180" t="str">
        <f ca="1">IF(ISNUMBER(A2199),INDIRECT(CONCATENATE("'Instrument List'!E",(MATCH(E2199,'Instrument List'!A:A,0))-0)),"")</f>
        <v/>
      </c>
      <c r="BB2199" s="181" t="str">
        <f t="shared" si="775"/>
        <v/>
      </c>
      <c r="BC2199" s="181" t="str">
        <f t="shared" si="776"/>
        <v/>
      </c>
      <c r="BD2199" s="181" t="str">
        <f ca="1">IF(ISNUMBER(A2199),INDIRECT(CONCATENATE("'Instrument List'!F",(MATCH(E2199,'Instrument List'!A:A,0))-0)),"")</f>
        <v/>
      </c>
    </row>
    <row r="2200" spans="1:56">
      <c r="A2200" s="223" t="str">
        <f t="shared" si="756"/>
        <v/>
      </c>
      <c r="B2200" s="224"/>
      <c r="C2200" s="225"/>
      <c r="D2200" s="182"/>
      <c r="E2200" s="182"/>
      <c r="F2200" s="182"/>
      <c r="G2200" s="203"/>
      <c r="H2200" s="218"/>
      <c r="I2200" s="213"/>
      <c r="J2200" s="207"/>
      <c r="K2200" s="213"/>
      <c r="L2200" s="207"/>
      <c r="M2200" s="213"/>
      <c r="N2200" s="207"/>
      <c r="O2200" s="183" t="str">
        <f t="shared" si="757"/>
        <v/>
      </c>
      <c r="P2200" s="184"/>
      <c r="Q2200" s="184"/>
      <c r="R2200" s="275"/>
      <c r="S2200" s="185" t="str">
        <f t="shared" si="758"/>
        <v/>
      </c>
      <c r="T2200" s="185" t="str">
        <f t="shared" si="759"/>
        <v/>
      </c>
      <c r="U2200" s="275"/>
      <c r="V2200" s="275"/>
      <c r="W2200" s="276" t="str">
        <f t="shared" si="760"/>
        <v/>
      </c>
      <c r="X2200" s="276" t="str">
        <f t="shared" si="761"/>
        <v/>
      </c>
      <c r="Y2200" s="276" t="str">
        <f t="shared" si="762"/>
        <v/>
      </c>
      <c r="Z2200" s="275"/>
      <c r="AA2200" s="184"/>
      <c r="AB2200" s="184"/>
      <c r="AC2200" s="185" t="str">
        <f t="shared" si="763"/>
        <v/>
      </c>
      <c r="AD2200" s="185" t="str">
        <f t="shared" si="764"/>
        <v/>
      </c>
      <c r="AE2200" s="186"/>
      <c r="AF2200" s="187" t="str">
        <f t="shared" si="765"/>
        <v/>
      </c>
      <c r="AG2200" s="182"/>
      <c r="AH2200" s="184"/>
      <c r="AI2200" s="184"/>
      <c r="AJ2200" s="182"/>
      <c r="AK2200" s="188" t="str">
        <f t="shared" si="766"/>
        <v/>
      </c>
      <c r="AL2200" s="188" t="str">
        <f t="shared" si="767"/>
        <v/>
      </c>
      <c r="AM2200" s="188" t="str">
        <f t="shared" si="768"/>
        <v/>
      </c>
      <c r="AN2200" s="359" t="str">
        <f>IF(Overview!$K$17='Internal Calcs'!$P$22,IF(AK2200="","",AK2200),IF(Overview!$K$17='Internal Calcs'!$P$23,IF(AK2200="","",AK2200),IF(ISNUMBER(A2200),(IF(F2200="Short",G2200-H2200,H2200-G2200)*AZ2200-AX2200),"")))</f>
        <v/>
      </c>
      <c r="AO2200" s="401" t="str">
        <f>IF(Overview!$K$17='Internal Calcs'!$P$22,IF(AL2200="","",AL2200),IF(Overview!$K$17='Internal Calcs'!$P$23,IF(AL2200="","",AL2200),IF(ISNUMBER(A2200),IF(AL2200="",(IF(F2200="Short",G2200-H2200,H2200-G2200)*AZ2200-AX2200),(IF(F2200="Short",G2200-J2200,J2200-G2200)*AZ2200-AX2200)),"")))</f>
        <v/>
      </c>
      <c r="AP2200" s="359" t="str">
        <f>IF(Overview!$K$17='Internal Calcs'!$P$22,"",IF(Overview!$K$17='Internal Calcs'!$P$23,IF(AM2200="","",AM2200),IF(ISNUMBER(A2200),IF(AM2200="",(IF(F2200="Short",G2200-H2200,H2200-G2200)*AZ2200-AX2200),(IF(F2200="Short",G2200-L2200,L2200-G2200)*AZ2200-AX2200)),"")))</f>
        <v/>
      </c>
      <c r="AQ2200" s="188" t="str">
        <f t="shared" si="769"/>
        <v/>
      </c>
      <c r="AR2200" s="188" t="str">
        <f t="shared" si="770"/>
        <v/>
      </c>
      <c r="AS2200" s="188" t="str">
        <f t="shared" si="771"/>
        <v/>
      </c>
      <c r="AT2200" s="188" t="str">
        <f>IF(ISNUMBER(A2200),MAX($AS$2:AS2200)-AS2200,"")</f>
        <v/>
      </c>
      <c r="AU2200" s="189" t="str">
        <f t="shared" si="772"/>
        <v/>
      </c>
      <c r="AV2200" s="190" t="str">
        <f t="shared" si="773"/>
        <v/>
      </c>
      <c r="AW2200" s="190" t="str">
        <f t="shared" si="774"/>
        <v/>
      </c>
      <c r="AX2200" s="191" t="str">
        <f ca="1">IF(ISNUMBER($A2200),INDIRECT(CONCATENATE("'Instrument List'!B",(MATCH(E2200,'Instrument List'!A:A,0))-0)),"")</f>
        <v/>
      </c>
      <c r="AY2200" s="191" t="str">
        <f ca="1">IF(ISNUMBER($A2200),INDIRECT(CONCATENATE("'Instrument List'!D",(MATCH(E2200,'Instrument List'!A:A,0))-0)),"")</f>
        <v/>
      </c>
      <c r="AZ2200" s="191" t="str">
        <f ca="1">IF(ISNUMBER($A2200),INDIRECT(CONCATENATE("'Instrument List'!C",(MATCH(E2200,'Instrument List'!A:A,0))-0)),"")</f>
        <v/>
      </c>
      <c r="BA2200" s="192" t="str">
        <f ca="1">IF(ISNUMBER(A2200),INDIRECT(CONCATENATE("'Instrument List'!E",(MATCH(E2200,'Instrument List'!A:A,0))-0)),"")</f>
        <v/>
      </c>
      <c r="BB2200" s="193" t="str">
        <f t="shared" si="775"/>
        <v/>
      </c>
      <c r="BC2200" s="193" t="str">
        <f t="shared" si="776"/>
        <v/>
      </c>
      <c r="BD2200" s="193" t="str">
        <f ca="1">IF(ISNUMBER(A2200),INDIRECT(CONCATENATE("'Instrument List'!F",(MATCH(E2200,'Instrument List'!A:A,0))-0)),"")</f>
        <v/>
      </c>
    </row>
    <row r="2201" spans="1:56">
      <c r="A2201" s="220" t="str">
        <f t="shared" si="756"/>
        <v/>
      </c>
      <c r="B2201" s="221"/>
      <c r="C2201" s="222"/>
      <c r="D2201" s="169"/>
      <c r="E2201" s="169"/>
      <c r="F2201" s="169"/>
      <c r="G2201" s="202"/>
      <c r="H2201" s="217"/>
      <c r="I2201" s="212"/>
      <c r="J2201" s="206"/>
      <c r="K2201" s="212"/>
      <c r="L2201" s="206"/>
      <c r="M2201" s="212"/>
      <c r="N2201" s="206"/>
      <c r="O2201" s="170" t="str">
        <f t="shared" si="757"/>
        <v/>
      </c>
      <c r="P2201" s="171"/>
      <c r="Q2201" s="171"/>
      <c r="R2201" s="171"/>
      <c r="S2201" s="172" t="str">
        <f t="shared" si="758"/>
        <v/>
      </c>
      <c r="T2201" s="172" t="str">
        <f t="shared" si="759"/>
        <v/>
      </c>
      <c r="U2201" s="171"/>
      <c r="V2201" s="171"/>
      <c r="W2201" s="173" t="str">
        <f t="shared" si="760"/>
        <v/>
      </c>
      <c r="X2201" s="173" t="str">
        <f t="shared" si="761"/>
        <v/>
      </c>
      <c r="Y2201" s="173" t="str">
        <f t="shared" si="762"/>
        <v/>
      </c>
      <c r="Z2201" s="171"/>
      <c r="AA2201" s="171"/>
      <c r="AB2201" s="171"/>
      <c r="AC2201" s="172" t="str">
        <f t="shared" si="763"/>
        <v/>
      </c>
      <c r="AD2201" s="172" t="str">
        <f t="shared" si="764"/>
        <v/>
      </c>
      <c r="AE2201" s="174"/>
      <c r="AF2201" s="175" t="str">
        <f t="shared" si="765"/>
        <v/>
      </c>
      <c r="AG2201" s="169"/>
      <c r="AH2201" s="171"/>
      <c r="AI2201" s="171"/>
      <c r="AJ2201" s="169"/>
      <c r="AK2201" s="176" t="str">
        <f t="shared" si="766"/>
        <v/>
      </c>
      <c r="AL2201" s="176" t="str">
        <f t="shared" si="767"/>
        <v/>
      </c>
      <c r="AM2201" s="176" t="str">
        <f t="shared" si="768"/>
        <v/>
      </c>
      <c r="AN2201" s="359" t="str">
        <f>IF(Overview!$K$17='Internal Calcs'!$P$22,IF(AK2201="","",AK2201),IF(Overview!$K$17='Internal Calcs'!$P$23,IF(AK2201="","",AK2201),IF(ISNUMBER(A2201),(IF(F2201="Short",G2201-H2201,H2201-G2201)*AZ2201-AX2201),"")))</f>
        <v/>
      </c>
      <c r="AO2201" s="401" t="str">
        <f>IF(Overview!$K$17='Internal Calcs'!$P$22,IF(AL2201="","",AL2201),IF(Overview!$K$17='Internal Calcs'!$P$23,IF(AL2201="","",AL2201),IF(ISNUMBER(A2201),IF(AL2201="",(IF(F2201="Short",G2201-H2201,H2201-G2201)*AZ2201-AX2201),(IF(F2201="Short",G2201-J2201,J2201-G2201)*AZ2201-AX2201)),"")))</f>
        <v/>
      </c>
      <c r="AP2201" s="359" t="str">
        <f>IF(Overview!$K$17='Internal Calcs'!$P$22,"",IF(Overview!$K$17='Internal Calcs'!$P$23,IF(AM2201="","",AM2201),IF(ISNUMBER(A2201),IF(AM2201="",(IF(F2201="Short",G2201-H2201,H2201-G2201)*AZ2201-AX2201),(IF(F2201="Short",G2201-L2201,L2201-G2201)*AZ2201-AX2201)),"")))</f>
        <v/>
      </c>
      <c r="AQ2201" s="176" t="str">
        <f t="shared" si="769"/>
        <v/>
      </c>
      <c r="AR2201" s="176" t="str">
        <f t="shared" si="770"/>
        <v/>
      </c>
      <c r="AS2201" s="176" t="str">
        <f t="shared" si="771"/>
        <v/>
      </c>
      <c r="AT2201" s="176" t="str">
        <f>IF(ISNUMBER(A2201),MAX($AS$2:AS2201)-AS2201,"")</f>
        <v/>
      </c>
      <c r="AU2201" s="177" t="str">
        <f t="shared" si="772"/>
        <v/>
      </c>
      <c r="AV2201" s="178" t="str">
        <f t="shared" si="773"/>
        <v/>
      </c>
      <c r="AW2201" s="178" t="str">
        <f t="shared" si="774"/>
        <v/>
      </c>
      <c r="AX2201" s="179" t="str">
        <f ca="1">IF(ISNUMBER($A2201),INDIRECT(CONCATENATE("'Instrument List'!B",(MATCH(E2201,'Instrument List'!A:A,0))-0)),"")</f>
        <v/>
      </c>
      <c r="AY2201" s="179" t="str">
        <f ca="1">IF(ISNUMBER($A2201),INDIRECT(CONCATENATE("'Instrument List'!D",(MATCH(E2201,'Instrument List'!A:A,0))-0)),"")</f>
        <v/>
      </c>
      <c r="AZ2201" s="179" t="str">
        <f ca="1">IF(ISNUMBER($A2201),INDIRECT(CONCATENATE("'Instrument List'!C",(MATCH(E2201,'Instrument List'!A:A,0))-0)),"")</f>
        <v/>
      </c>
      <c r="BA2201" s="180" t="str">
        <f ca="1">IF(ISNUMBER(A2201),INDIRECT(CONCATENATE("'Instrument List'!E",(MATCH(E2201,'Instrument List'!A:A,0))-0)),"")</f>
        <v/>
      </c>
      <c r="BB2201" s="181" t="str">
        <f t="shared" si="775"/>
        <v/>
      </c>
      <c r="BC2201" s="181" t="str">
        <f t="shared" si="776"/>
        <v/>
      </c>
      <c r="BD2201" s="181" t="str">
        <f ca="1">IF(ISNUMBER(A2201),INDIRECT(CONCATENATE("'Instrument List'!F",(MATCH(E2201,'Instrument List'!A:A,0))-0)),"")</f>
        <v/>
      </c>
    </row>
    <row r="2202" spans="1:56">
      <c r="A2202" s="223" t="str">
        <f t="shared" si="756"/>
        <v/>
      </c>
      <c r="B2202" s="224"/>
      <c r="C2202" s="225"/>
      <c r="D2202" s="182"/>
      <c r="E2202" s="182"/>
      <c r="F2202" s="182"/>
      <c r="G2202" s="203"/>
      <c r="H2202" s="218"/>
      <c r="I2202" s="213"/>
      <c r="J2202" s="207"/>
      <c r="K2202" s="213"/>
      <c r="L2202" s="207"/>
      <c r="M2202" s="213"/>
      <c r="N2202" s="207"/>
      <c r="O2202" s="183" t="str">
        <f t="shared" si="757"/>
        <v/>
      </c>
      <c r="P2202" s="184"/>
      <c r="Q2202" s="184"/>
      <c r="R2202" s="275"/>
      <c r="S2202" s="185" t="str">
        <f t="shared" si="758"/>
        <v/>
      </c>
      <c r="T2202" s="185" t="str">
        <f t="shared" si="759"/>
        <v/>
      </c>
      <c r="U2202" s="275"/>
      <c r="V2202" s="275"/>
      <c r="W2202" s="276" t="str">
        <f t="shared" si="760"/>
        <v/>
      </c>
      <c r="X2202" s="276" t="str">
        <f t="shared" si="761"/>
        <v/>
      </c>
      <c r="Y2202" s="276" t="str">
        <f t="shared" si="762"/>
        <v/>
      </c>
      <c r="Z2202" s="275"/>
      <c r="AA2202" s="184"/>
      <c r="AB2202" s="184"/>
      <c r="AC2202" s="185" t="str">
        <f t="shared" si="763"/>
        <v/>
      </c>
      <c r="AD2202" s="185" t="str">
        <f t="shared" si="764"/>
        <v/>
      </c>
      <c r="AE2202" s="186"/>
      <c r="AF2202" s="187" t="str">
        <f t="shared" si="765"/>
        <v/>
      </c>
      <c r="AG2202" s="182"/>
      <c r="AH2202" s="184"/>
      <c r="AI2202" s="184"/>
      <c r="AJ2202" s="182"/>
      <c r="AK2202" s="188" t="str">
        <f t="shared" si="766"/>
        <v/>
      </c>
      <c r="AL2202" s="188" t="str">
        <f t="shared" si="767"/>
        <v/>
      </c>
      <c r="AM2202" s="188" t="str">
        <f t="shared" si="768"/>
        <v/>
      </c>
      <c r="AN2202" s="359" t="str">
        <f>IF(Overview!$K$17='Internal Calcs'!$P$22,IF(AK2202="","",AK2202),IF(Overview!$K$17='Internal Calcs'!$P$23,IF(AK2202="","",AK2202),IF(ISNUMBER(A2202),(IF(F2202="Short",G2202-H2202,H2202-G2202)*AZ2202-AX2202),"")))</f>
        <v/>
      </c>
      <c r="AO2202" s="401" t="str">
        <f>IF(Overview!$K$17='Internal Calcs'!$P$22,IF(AL2202="","",AL2202),IF(Overview!$K$17='Internal Calcs'!$P$23,IF(AL2202="","",AL2202),IF(ISNUMBER(A2202),IF(AL2202="",(IF(F2202="Short",G2202-H2202,H2202-G2202)*AZ2202-AX2202),(IF(F2202="Short",G2202-J2202,J2202-G2202)*AZ2202-AX2202)),"")))</f>
        <v/>
      </c>
      <c r="AP2202" s="359" t="str">
        <f>IF(Overview!$K$17='Internal Calcs'!$P$22,"",IF(Overview!$K$17='Internal Calcs'!$P$23,IF(AM2202="","",AM2202),IF(ISNUMBER(A2202),IF(AM2202="",(IF(F2202="Short",G2202-H2202,H2202-G2202)*AZ2202-AX2202),(IF(F2202="Short",G2202-L2202,L2202-G2202)*AZ2202-AX2202)),"")))</f>
        <v/>
      </c>
      <c r="AQ2202" s="188" t="str">
        <f t="shared" si="769"/>
        <v/>
      </c>
      <c r="AR2202" s="188" t="str">
        <f t="shared" si="770"/>
        <v/>
      </c>
      <c r="AS2202" s="188" t="str">
        <f t="shared" si="771"/>
        <v/>
      </c>
      <c r="AT2202" s="188" t="str">
        <f>IF(ISNUMBER(A2202),MAX($AS$2:AS2202)-AS2202,"")</f>
        <v/>
      </c>
      <c r="AU2202" s="189" t="str">
        <f t="shared" si="772"/>
        <v/>
      </c>
      <c r="AV2202" s="190" t="str">
        <f t="shared" si="773"/>
        <v/>
      </c>
      <c r="AW2202" s="190" t="str">
        <f t="shared" si="774"/>
        <v/>
      </c>
      <c r="AX2202" s="191" t="str">
        <f ca="1">IF(ISNUMBER($A2202),INDIRECT(CONCATENATE("'Instrument List'!B",(MATCH(E2202,'Instrument List'!A:A,0))-0)),"")</f>
        <v/>
      </c>
      <c r="AY2202" s="191" t="str">
        <f ca="1">IF(ISNUMBER($A2202),INDIRECT(CONCATENATE("'Instrument List'!D",(MATCH(E2202,'Instrument List'!A:A,0))-0)),"")</f>
        <v/>
      </c>
      <c r="AZ2202" s="191" t="str">
        <f ca="1">IF(ISNUMBER($A2202),INDIRECT(CONCATENATE("'Instrument List'!C",(MATCH(E2202,'Instrument List'!A:A,0))-0)),"")</f>
        <v/>
      </c>
      <c r="BA2202" s="192" t="str">
        <f ca="1">IF(ISNUMBER(A2202),INDIRECT(CONCATENATE("'Instrument List'!E",(MATCH(E2202,'Instrument List'!A:A,0))-0)),"")</f>
        <v/>
      </c>
      <c r="BB2202" s="193" t="str">
        <f t="shared" si="775"/>
        <v/>
      </c>
      <c r="BC2202" s="193" t="str">
        <f t="shared" si="776"/>
        <v/>
      </c>
      <c r="BD2202" s="193" t="str">
        <f ca="1">IF(ISNUMBER(A2202),INDIRECT(CONCATENATE("'Instrument List'!F",(MATCH(E2202,'Instrument List'!A:A,0))-0)),"")</f>
        <v/>
      </c>
    </row>
    <row r="2203" spans="1:56">
      <c r="A2203" s="220" t="str">
        <f t="shared" si="756"/>
        <v/>
      </c>
      <c r="B2203" s="221"/>
      <c r="C2203" s="222"/>
      <c r="D2203" s="169"/>
      <c r="E2203" s="169"/>
      <c r="F2203" s="169"/>
      <c r="G2203" s="202"/>
      <c r="H2203" s="217"/>
      <c r="I2203" s="212"/>
      <c r="J2203" s="206"/>
      <c r="K2203" s="212"/>
      <c r="L2203" s="206"/>
      <c r="M2203" s="212"/>
      <c r="N2203" s="206"/>
      <c r="O2203" s="170" t="str">
        <f t="shared" si="757"/>
        <v/>
      </c>
      <c r="P2203" s="171"/>
      <c r="Q2203" s="171"/>
      <c r="R2203" s="171"/>
      <c r="S2203" s="172" t="str">
        <f t="shared" si="758"/>
        <v/>
      </c>
      <c r="T2203" s="172" t="str">
        <f t="shared" si="759"/>
        <v/>
      </c>
      <c r="U2203" s="171"/>
      <c r="V2203" s="171"/>
      <c r="W2203" s="173" t="str">
        <f t="shared" si="760"/>
        <v/>
      </c>
      <c r="X2203" s="173" t="str">
        <f t="shared" si="761"/>
        <v/>
      </c>
      <c r="Y2203" s="173" t="str">
        <f t="shared" si="762"/>
        <v/>
      </c>
      <c r="Z2203" s="171"/>
      <c r="AA2203" s="171"/>
      <c r="AB2203" s="171"/>
      <c r="AC2203" s="172" t="str">
        <f t="shared" si="763"/>
        <v/>
      </c>
      <c r="AD2203" s="172" t="str">
        <f t="shared" si="764"/>
        <v/>
      </c>
      <c r="AE2203" s="174"/>
      <c r="AF2203" s="175" t="str">
        <f t="shared" si="765"/>
        <v/>
      </c>
      <c r="AG2203" s="169"/>
      <c r="AH2203" s="171"/>
      <c r="AI2203" s="171"/>
      <c r="AJ2203" s="169"/>
      <c r="AK2203" s="176" t="str">
        <f t="shared" si="766"/>
        <v/>
      </c>
      <c r="AL2203" s="176" t="str">
        <f t="shared" si="767"/>
        <v/>
      </c>
      <c r="AM2203" s="176" t="str">
        <f t="shared" si="768"/>
        <v/>
      </c>
      <c r="AN2203" s="359" t="str">
        <f>IF(Overview!$K$17='Internal Calcs'!$P$22,IF(AK2203="","",AK2203),IF(Overview!$K$17='Internal Calcs'!$P$23,IF(AK2203="","",AK2203),IF(ISNUMBER(A2203),(IF(F2203="Short",G2203-H2203,H2203-G2203)*AZ2203-AX2203),"")))</f>
        <v/>
      </c>
      <c r="AO2203" s="401" t="str">
        <f>IF(Overview!$K$17='Internal Calcs'!$P$22,IF(AL2203="","",AL2203),IF(Overview!$K$17='Internal Calcs'!$P$23,IF(AL2203="","",AL2203),IF(ISNUMBER(A2203),IF(AL2203="",(IF(F2203="Short",G2203-H2203,H2203-G2203)*AZ2203-AX2203),(IF(F2203="Short",G2203-J2203,J2203-G2203)*AZ2203-AX2203)),"")))</f>
        <v/>
      </c>
      <c r="AP2203" s="359" t="str">
        <f>IF(Overview!$K$17='Internal Calcs'!$P$22,"",IF(Overview!$K$17='Internal Calcs'!$P$23,IF(AM2203="","",AM2203),IF(ISNUMBER(A2203),IF(AM2203="",(IF(F2203="Short",G2203-H2203,H2203-G2203)*AZ2203-AX2203),(IF(F2203="Short",G2203-L2203,L2203-G2203)*AZ2203-AX2203)),"")))</f>
        <v/>
      </c>
      <c r="AQ2203" s="176" t="str">
        <f t="shared" si="769"/>
        <v/>
      </c>
      <c r="AR2203" s="176" t="str">
        <f t="shared" si="770"/>
        <v/>
      </c>
      <c r="AS2203" s="176" t="str">
        <f t="shared" si="771"/>
        <v/>
      </c>
      <c r="AT2203" s="176" t="str">
        <f>IF(ISNUMBER(A2203),MAX($AS$2:AS2203)-AS2203,"")</f>
        <v/>
      </c>
      <c r="AU2203" s="177" t="str">
        <f t="shared" si="772"/>
        <v/>
      </c>
      <c r="AV2203" s="178" t="str">
        <f t="shared" si="773"/>
        <v/>
      </c>
      <c r="AW2203" s="178" t="str">
        <f t="shared" si="774"/>
        <v/>
      </c>
      <c r="AX2203" s="179" t="str">
        <f ca="1">IF(ISNUMBER($A2203),INDIRECT(CONCATENATE("'Instrument List'!B",(MATCH(E2203,'Instrument List'!A:A,0))-0)),"")</f>
        <v/>
      </c>
      <c r="AY2203" s="179" t="str">
        <f ca="1">IF(ISNUMBER($A2203),INDIRECT(CONCATENATE("'Instrument List'!D",(MATCH(E2203,'Instrument List'!A:A,0))-0)),"")</f>
        <v/>
      </c>
      <c r="AZ2203" s="179" t="str">
        <f ca="1">IF(ISNUMBER($A2203),INDIRECT(CONCATENATE("'Instrument List'!C",(MATCH(E2203,'Instrument List'!A:A,0))-0)),"")</f>
        <v/>
      </c>
      <c r="BA2203" s="180" t="str">
        <f ca="1">IF(ISNUMBER(A2203),INDIRECT(CONCATENATE("'Instrument List'!E",(MATCH(E2203,'Instrument List'!A:A,0))-0)),"")</f>
        <v/>
      </c>
      <c r="BB2203" s="181" t="str">
        <f t="shared" si="775"/>
        <v/>
      </c>
      <c r="BC2203" s="181" t="str">
        <f t="shared" si="776"/>
        <v/>
      </c>
      <c r="BD2203" s="181" t="str">
        <f ca="1">IF(ISNUMBER(A2203),INDIRECT(CONCATENATE("'Instrument List'!F",(MATCH(E2203,'Instrument List'!A:A,0))-0)),"")</f>
        <v/>
      </c>
    </row>
    <row r="2204" spans="1:56">
      <c r="A2204" s="223" t="str">
        <f t="shared" si="756"/>
        <v/>
      </c>
      <c r="B2204" s="224"/>
      <c r="C2204" s="225"/>
      <c r="D2204" s="182"/>
      <c r="E2204" s="182"/>
      <c r="F2204" s="182"/>
      <c r="G2204" s="203"/>
      <c r="H2204" s="218"/>
      <c r="I2204" s="213"/>
      <c r="J2204" s="207"/>
      <c r="K2204" s="213"/>
      <c r="L2204" s="207"/>
      <c r="M2204" s="213"/>
      <c r="N2204" s="207"/>
      <c r="O2204" s="183" t="str">
        <f t="shared" si="757"/>
        <v/>
      </c>
      <c r="P2204" s="184"/>
      <c r="Q2204" s="184"/>
      <c r="R2204" s="275"/>
      <c r="S2204" s="185" t="str">
        <f t="shared" si="758"/>
        <v/>
      </c>
      <c r="T2204" s="185" t="str">
        <f t="shared" si="759"/>
        <v/>
      </c>
      <c r="U2204" s="275"/>
      <c r="V2204" s="275"/>
      <c r="W2204" s="276" t="str">
        <f t="shared" si="760"/>
        <v/>
      </c>
      <c r="X2204" s="276" t="str">
        <f t="shared" si="761"/>
        <v/>
      </c>
      <c r="Y2204" s="276" t="str">
        <f t="shared" si="762"/>
        <v/>
      </c>
      <c r="Z2204" s="275"/>
      <c r="AA2204" s="184"/>
      <c r="AB2204" s="184"/>
      <c r="AC2204" s="185" t="str">
        <f t="shared" si="763"/>
        <v/>
      </c>
      <c r="AD2204" s="185" t="str">
        <f t="shared" si="764"/>
        <v/>
      </c>
      <c r="AE2204" s="186"/>
      <c r="AF2204" s="187" t="str">
        <f t="shared" si="765"/>
        <v/>
      </c>
      <c r="AG2204" s="182"/>
      <c r="AH2204" s="184"/>
      <c r="AI2204" s="184"/>
      <c r="AJ2204" s="182"/>
      <c r="AK2204" s="188" t="str">
        <f t="shared" si="766"/>
        <v/>
      </c>
      <c r="AL2204" s="188" t="str">
        <f t="shared" si="767"/>
        <v/>
      </c>
      <c r="AM2204" s="188" t="str">
        <f t="shared" si="768"/>
        <v/>
      </c>
      <c r="AN2204" s="359" t="str">
        <f>IF(Overview!$K$17='Internal Calcs'!$P$22,IF(AK2204="","",AK2204),IF(Overview!$K$17='Internal Calcs'!$P$23,IF(AK2204="","",AK2204),IF(ISNUMBER(A2204),(IF(F2204="Short",G2204-H2204,H2204-G2204)*AZ2204-AX2204),"")))</f>
        <v/>
      </c>
      <c r="AO2204" s="401" t="str">
        <f>IF(Overview!$K$17='Internal Calcs'!$P$22,IF(AL2204="","",AL2204),IF(Overview!$K$17='Internal Calcs'!$P$23,IF(AL2204="","",AL2204),IF(ISNUMBER(A2204),IF(AL2204="",(IF(F2204="Short",G2204-H2204,H2204-G2204)*AZ2204-AX2204),(IF(F2204="Short",G2204-J2204,J2204-G2204)*AZ2204-AX2204)),"")))</f>
        <v/>
      </c>
      <c r="AP2204" s="359" t="str">
        <f>IF(Overview!$K$17='Internal Calcs'!$P$22,"",IF(Overview!$K$17='Internal Calcs'!$P$23,IF(AM2204="","",AM2204),IF(ISNUMBER(A2204),IF(AM2204="",(IF(F2204="Short",G2204-H2204,H2204-G2204)*AZ2204-AX2204),(IF(F2204="Short",G2204-L2204,L2204-G2204)*AZ2204-AX2204)),"")))</f>
        <v/>
      </c>
      <c r="AQ2204" s="188" t="str">
        <f t="shared" si="769"/>
        <v/>
      </c>
      <c r="AR2204" s="188" t="str">
        <f t="shared" si="770"/>
        <v/>
      </c>
      <c r="AS2204" s="188" t="str">
        <f t="shared" si="771"/>
        <v/>
      </c>
      <c r="AT2204" s="188" t="str">
        <f>IF(ISNUMBER(A2204),MAX($AS$2:AS2204)-AS2204,"")</f>
        <v/>
      </c>
      <c r="AU2204" s="189" t="str">
        <f t="shared" si="772"/>
        <v/>
      </c>
      <c r="AV2204" s="190" t="str">
        <f t="shared" si="773"/>
        <v/>
      </c>
      <c r="AW2204" s="190" t="str">
        <f t="shared" si="774"/>
        <v/>
      </c>
      <c r="AX2204" s="191" t="str">
        <f ca="1">IF(ISNUMBER($A2204),INDIRECT(CONCATENATE("'Instrument List'!B",(MATCH(E2204,'Instrument List'!A:A,0))-0)),"")</f>
        <v/>
      </c>
      <c r="AY2204" s="191" t="str">
        <f ca="1">IF(ISNUMBER($A2204),INDIRECT(CONCATENATE("'Instrument List'!D",(MATCH(E2204,'Instrument List'!A:A,0))-0)),"")</f>
        <v/>
      </c>
      <c r="AZ2204" s="191" t="str">
        <f ca="1">IF(ISNUMBER($A2204),INDIRECT(CONCATENATE("'Instrument List'!C",(MATCH(E2204,'Instrument List'!A:A,0))-0)),"")</f>
        <v/>
      </c>
      <c r="BA2204" s="192" t="str">
        <f ca="1">IF(ISNUMBER(A2204),INDIRECT(CONCATENATE("'Instrument List'!E",(MATCH(E2204,'Instrument List'!A:A,0))-0)),"")</f>
        <v/>
      </c>
      <c r="BB2204" s="193" t="str">
        <f t="shared" si="775"/>
        <v/>
      </c>
      <c r="BC2204" s="193" t="str">
        <f t="shared" si="776"/>
        <v/>
      </c>
      <c r="BD2204" s="193" t="str">
        <f ca="1">IF(ISNUMBER(A2204),INDIRECT(CONCATENATE("'Instrument List'!F",(MATCH(E2204,'Instrument List'!A:A,0))-0)),"")</f>
        <v/>
      </c>
    </row>
    <row r="2205" spans="1:56">
      <c r="A2205" s="220" t="str">
        <f t="shared" si="756"/>
        <v/>
      </c>
      <c r="B2205" s="221"/>
      <c r="C2205" s="222"/>
      <c r="D2205" s="169"/>
      <c r="E2205" s="169"/>
      <c r="F2205" s="169"/>
      <c r="G2205" s="202"/>
      <c r="H2205" s="217"/>
      <c r="I2205" s="212"/>
      <c r="J2205" s="206"/>
      <c r="K2205" s="212"/>
      <c r="L2205" s="206"/>
      <c r="M2205" s="212"/>
      <c r="N2205" s="206"/>
      <c r="O2205" s="170" t="str">
        <f t="shared" si="757"/>
        <v/>
      </c>
      <c r="P2205" s="171"/>
      <c r="Q2205" s="171"/>
      <c r="R2205" s="171"/>
      <c r="S2205" s="172" t="str">
        <f t="shared" si="758"/>
        <v/>
      </c>
      <c r="T2205" s="172" t="str">
        <f t="shared" si="759"/>
        <v/>
      </c>
      <c r="U2205" s="171"/>
      <c r="V2205" s="171"/>
      <c r="W2205" s="173" t="str">
        <f t="shared" si="760"/>
        <v/>
      </c>
      <c r="X2205" s="173" t="str">
        <f t="shared" si="761"/>
        <v/>
      </c>
      <c r="Y2205" s="173" t="str">
        <f t="shared" si="762"/>
        <v/>
      </c>
      <c r="Z2205" s="171"/>
      <c r="AA2205" s="171"/>
      <c r="AB2205" s="171"/>
      <c r="AC2205" s="172" t="str">
        <f t="shared" si="763"/>
        <v/>
      </c>
      <c r="AD2205" s="172" t="str">
        <f t="shared" si="764"/>
        <v/>
      </c>
      <c r="AE2205" s="174"/>
      <c r="AF2205" s="175" t="str">
        <f t="shared" si="765"/>
        <v/>
      </c>
      <c r="AG2205" s="169"/>
      <c r="AH2205" s="171"/>
      <c r="AI2205" s="171"/>
      <c r="AJ2205" s="169"/>
      <c r="AK2205" s="176" t="str">
        <f t="shared" si="766"/>
        <v/>
      </c>
      <c r="AL2205" s="176" t="str">
        <f t="shared" si="767"/>
        <v/>
      </c>
      <c r="AM2205" s="176" t="str">
        <f t="shared" si="768"/>
        <v/>
      </c>
      <c r="AN2205" s="359" t="str">
        <f>IF(Overview!$K$17='Internal Calcs'!$P$22,IF(AK2205="","",AK2205),IF(Overview!$K$17='Internal Calcs'!$P$23,IF(AK2205="","",AK2205),IF(ISNUMBER(A2205),(IF(F2205="Short",G2205-H2205,H2205-G2205)*AZ2205-AX2205),"")))</f>
        <v/>
      </c>
      <c r="AO2205" s="401" t="str">
        <f>IF(Overview!$K$17='Internal Calcs'!$P$22,IF(AL2205="","",AL2205),IF(Overview!$K$17='Internal Calcs'!$P$23,IF(AL2205="","",AL2205),IF(ISNUMBER(A2205),IF(AL2205="",(IF(F2205="Short",G2205-H2205,H2205-G2205)*AZ2205-AX2205),(IF(F2205="Short",G2205-J2205,J2205-G2205)*AZ2205-AX2205)),"")))</f>
        <v/>
      </c>
      <c r="AP2205" s="359" t="str">
        <f>IF(Overview!$K$17='Internal Calcs'!$P$22,"",IF(Overview!$K$17='Internal Calcs'!$P$23,IF(AM2205="","",AM2205),IF(ISNUMBER(A2205),IF(AM2205="",(IF(F2205="Short",G2205-H2205,H2205-G2205)*AZ2205-AX2205),(IF(F2205="Short",G2205-L2205,L2205-G2205)*AZ2205-AX2205)),"")))</f>
        <v/>
      </c>
      <c r="AQ2205" s="176" t="str">
        <f t="shared" si="769"/>
        <v/>
      </c>
      <c r="AR2205" s="176" t="str">
        <f t="shared" si="770"/>
        <v/>
      </c>
      <c r="AS2205" s="176" t="str">
        <f t="shared" si="771"/>
        <v/>
      </c>
      <c r="AT2205" s="176" t="str">
        <f>IF(ISNUMBER(A2205),MAX($AS$2:AS2205)-AS2205,"")</f>
        <v/>
      </c>
      <c r="AU2205" s="177" t="str">
        <f t="shared" si="772"/>
        <v/>
      </c>
      <c r="AV2205" s="178" t="str">
        <f t="shared" si="773"/>
        <v/>
      </c>
      <c r="AW2205" s="178" t="str">
        <f t="shared" si="774"/>
        <v/>
      </c>
      <c r="AX2205" s="179" t="str">
        <f ca="1">IF(ISNUMBER($A2205),INDIRECT(CONCATENATE("'Instrument List'!B",(MATCH(E2205,'Instrument List'!A:A,0))-0)),"")</f>
        <v/>
      </c>
      <c r="AY2205" s="179" t="str">
        <f ca="1">IF(ISNUMBER($A2205),INDIRECT(CONCATENATE("'Instrument List'!D",(MATCH(E2205,'Instrument List'!A:A,0))-0)),"")</f>
        <v/>
      </c>
      <c r="AZ2205" s="179" t="str">
        <f ca="1">IF(ISNUMBER($A2205),INDIRECT(CONCATENATE("'Instrument List'!C",(MATCH(E2205,'Instrument List'!A:A,0))-0)),"")</f>
        <v/>
      </c>
      <c r="BA2205" s="180" t="str">
        <f ca="1">IF(ISNUMBER(A2205),INDIRECT(CONCATENATE("'Instrument List'!E",(MATCH(E2205,'Instrument List'!A:A,0))-0)),"")</f>
        <v/>
      </c>
      <c r="BB2205" s="181" t="str">
        <f t="shared" si="775"/>
        <v/>
      </c>
      <c r="BC2205" s="181" t="str">
        <f t="shared" si="776"/>
        <v/>
      </c>
      <c r="BD2205" s="181" t="str">
        <f ca="1">IF(ISNUMBER(A2205),INDIRECT(CONCATENATE("'Instrument List'!F",(MATCH(E2205,'Instrument List'!A:A,0))-0)),"")</f>
        <v/>
      </c>
    </row>
    <row r="2206" spans="1:56">
      <c r="A2206" s="223" t="str">
        <f t="shared" si="756"/>
        <v/>
      </c>
      <c r="B2206" s="224"/>
      <c r="C2206" s="225"/>
      <c r="D2206" s="182"/>
      <c r="E2206" s="182"/>
      <c r="F2206" s="182"/>
      <c r="G2206" s="203"/>
      <c r="H2206" s="218"/>
      <c r="I2206" s="213"/>
      <c r="J2206" s="207"/>
      <c r="K2206" s="213"/>
      <c r="L2206" s="207"/>
      <c r="M2206" s="213"/>
      <c r="N2206" s="207"/>
      <c r="O2206" s="183" t="str">
        <f t="shared" si="757"/>
        <v/>
      </c>
      <c r="P2206" s="184"/>
      <c r="Q2206" s="184"/>
      <c r="R2206" s="275"/>
      <c r="S2206" s="185" t="str">
        <f t="shared" si="758"/>
        <v/>
      </c>
      <c r="T2206" s="185" t="str">
        <f t="shared" si="759"/>
        <v/>
      </c>
      <c r="U2206" s="275"/>
      <c r="V2206" s="275"/>
      <c r="W2206" s="276" t="str">
        <f t="shared" si="760"/>
        <v/>
      </c>
      <c r="X2206" s="276" t="str">
        <f t="shared" si="761"/>
        <v/>
      </c>
      <c r="Y2206" s="276" t="str">
        <f t="shared" si="762"/>
        <v/>
      </c>
      <c r="Z2206" s="275"/>
      <c r="AA2206" s="184"/>
      <c r="AB2206" s="184"/>
      <c r="AC2206" s="185" t="str">
        <f t="shared" si="763"/>
        <v/>
      </c>
      <c r="AD2206" s="185" t="str">
        <f t="shared" si="764"/>
        <v/>
      </c>
      <c r="AE2206" s="186"/>
      <c r="AF2206" s="187" t="str">
        <f t="shared" si="765"/>
        <v/>
      </c>
      <c r="AG2206" s="182"/>
      <c r="AH2206" s="184"/>
      <c r="AI2206" s="184"/>
      <c r="AJ2206" s="182"/>
      <c r="AK2206" s="188" t="str">
        <f t="shared" si="766"/>
        <v/>
      </c>
      <c r="AL2206" s="188" t="str">
        <f t="shared" si="767"/>
        <v/>
      </c>
      <c r="AM2206" s="188" t="str">
        <f t="shared" si="768"/>
        <v/>
      </c>
      <c r="AN2206" s="359" t="str">
        <f>IF(Overview!$K$17='Internal Calcs'!$P$22,IF(AK2206="","",AK2206),IF(Overview!$K$17='Internal Calcs'!$P$23,IF(AK2206="","",AK2206),IF(ISNUMBER(A2206),(IF(F2206="Short",G2206-H2206,H2206-G2206)*AZ2206-AX2206),"")))</f>
        <v/>
      </c>
      <c r="AO2206" s="401" t="str">
        <f>IF(Overview!$K$17='Internal Calcs'!$P$22,IF(AL2206="","",AL2206),IF(Overview!$K$17='Internal Calcs'!$P$23,IF(AL2206="","",AL2206),IF(ISNUMBER(A2206),IF(AL2206="",(IF(F2206="Short",G2206-H2206,H2206-G2206)*AZ2206-AX2206),(IF(F2206="Short",G2206-J2206,J2206-G2206)*AZ2206-AX2206)),"")))</f>
        <v/>
      </c>
      <c r="AP2206" s="359" t="str">
        <f>IF(Overview!$K$17='Internal Calcs'!$P$22,"",IF(Overview!$K$17='Internal Calcs'!$P$23,IF(AM2206="","",AM2206),IF(ISNUMBER(A2206),IF(AM2206="",(IF(F2206="Short",G2206-H2206,H2206-G2206)*AZ2206-AX2206),(IF(F2206="Short",G2206-L2206,L2206-G2206)*AZ2206-AX2206)),"")))</f>
        <v/>
      </c>
      <c r="AQ2206" s="188" t="str">
        <f t="shared" si="769"/>
        <v/>
      </c>
      <c r="AR2206" s="188" t="str">
        <f t="shared" si="770"/>
        <v/>
      </c>
      <c r="AS2206" s="188" t="str">
        <f t="shared" si="771"/>
        <v/>
      </c>
      <c r="AT2206" s="188" t="str">
        <f>IF(ISNUMBER(A2206),MAX($AS$2:AS2206)-AS2206,"")</f>
        <v/>
      </c>
      <c r="AU2206" s="189" t="str">
        <f t="shared" si="772"/>
        <v/>
      </c>
      <c r="AV2206" s="190" t="str">
        <f t="shared" si="773"/>
        <v/>
      </c>
      <c r="AW2206" s="190" t="str">
        <f t="shared" si="774"/>
        <v/>
      </c>
      <c r="AX2206" s="191" t="str">
        <f ca="1">IF(ISNUMBER($A2206),INDIRECT(CONCATENATE("'Instrument List'!B",(MATCH(E2206,'Instrument List'!A:A,0))-0)),"")</f>
        <v/>
      </c>
      <c r="AY2206" s="191" t="str">
        <f ca="1">IF(ISNUMBER($A2206),INDIRECT(CONCATENATE("'Instrument List'!D",(MATCH(E2206,'Instrument List'!A:A,0))-0)),"")</f>
        <v/>
      </c>
      <c r="AZ2206" s="191" t="str">
        <f ca="1">IF(ISNUMBER($A2206),INDIRECT(CONCATENATE("'Instrument List'!C",(MATCH(E2206,'Instrument List'!A:A,0))-0)),"")</f>
        <v/>
      </c>
      <c r="BA2206" s="192" t="str">
        <f ca="1">IF(ISNUMBER(A2206),INDIRECT(CONCATENATE("'Instrument List'!E",(MATCH(E2206,'Instrument List'!A:A,0))-0)),"")</f>
        <v/>
      </c>
      <c r="BB2206" s="193" t="str">
        <f t="shared" si="775"/>
        <v/>
      </c>
      <c r="BC2206" s="193" t="str">
        <f t="shared" si="776"/>
        <v/>
      </c>
      <c r="BD2206" s="193" t="str">
        <f ca="1">IF(ISNUMBER(A2206),INDIRECT(CONCATENATE("'Instrument List'!F",(MATCH(E2206,'Instrument List'!A:A,0))-0)),"")</f>
        <v/>
      </c>
    </row>
    <row r="2207" spans="1:56">
      <c r="A2207" s="220" t="str">
        <f t="shared" si="756"/>
        <v/>
      </c>
      <c r="B2207" s="221"/>
      <c r="C2207" s="222"/>
      <c r="D2207" s="169"/>
      <c r="E2207" s="169"/>
      <c r="F2207" s="169"/>
      <c r="G2207" s="202"/>
      <c r="H2207" s="217"/>
      <c r="I2207" s="212"/>
      <c r="J2207" s="206"/>
      <c r="K2207" s="212"/>
      <c r="L2207" s="206"/>
      <c r="M2207" s="212"/>
      <c r="N2207" s="206"/>
      <c r="O2207" s="170" t="str">
        <f t="shared" si="757"/>
        <v/>
      </c>
      <c r="P2207" s="171"/>
      <c r="Q2207" s="171"/>
      <c r="R2207" s="171"/>
      <c r="S2207" s="172" t="str">
        <f t="shared" si="758"/>
        <v/>
      </c>
      <c r="T2207" s="172" t="str">
        <f t="shared" si="759"/>
        <v/>
      </c>
      <c r="U2207" s="171"/>
      <c r="V2207" s="171"/>
      <c r="W2207" s="173" t="str">
        <f t="shared" si="760"/>
        <v/>
      </c>
      <c r="X2207" s="173" t="str">
        <f t="shared" si="761"/>
        <v/>
      </c>
      <c r="Y2207" s="173" t="str">
        <f t="shared" si="762"/>
        <v/>
      </c>
      <c r="Z2207" s="171"/>
      <c r="AA2207" s="171"/>
      <c r="AB2207" s="171"/>
      <c r="AC2207" s="172" t="str">
        <f t="shared" si="763"/>
        <v/>
      </c>
      <c r="AD2207" s="172" t="str">
        <f t="shared" si="764"/>
        <v/>
      </c>
      <c r="AE2207" s="174"/>
      <c r="AF2207" s="175" t="str">
        <f t="shared" si="765"/>
        <v/>
      </c>
      <c r="AG2207" s="169"/>
      <c r="AH2207" s="171"/>
      <c r="AI2207" s="171"/>
      <c r="AJ2207" s="169"/>
      <c r="AK2207" s="176" t="str">
        <f t="shared" si="766"/>
        <v/>
      </c>
      <c r="AL2207" s="176" t="str">
        <f t="shared" si="767"/>
        <v/>
      </c>
      <c r="AM2207" s="176" t="str">
        <f t="shared" si="768"/>
        <v/>
      </c>
      <c r="AN2207" s="359" t="str">
        <f>IF(Overview!$K$17='Internal Calcs'!$P$22,IF(AK2207="","",AK2207),IF(Overview!$K$17='Internal Calcs'!$P$23,IF(AK2207="","",AK2207),IF(ISNUMBER(A2207),(IF(F2207="Short",G2207-H2207,H2207-G2207)*AZ2207-AX2207),"")))</f>
        <v/>
      </c>
      <c r="AO2207" s="401" t="str">
        <f>IF(Overview!$K$17='Internal Calcs'!$P$22,IF(AL2207="","",AL2207),IF(Overview!$K$17='Internal Calcs'!$P$23,IF(AL2207="","",AL2207),IF(ISNUMBER(A2207),IF(AL2207="",(IF(F2207="Short",G2207-H2207,H2207-G2207)*AZ2207-AX2207),(IF(F2207="Short",G2207-J2207,J2207-G2207)*AZ2207-AX2207)),"")))</f>
        <v/>
      </c>
      <c r="AP2207" s="359" t="str">
        <f>IF(Overview!$K$17='Internal Calcs'!$P$22,"",IF(Overview!$K$17='Internal Calcs'!$P$23,IF(AM2207="","",AM2207),IF(ISNUMBER(A2207),IF(AM2207="",(IF(F2207="Short",G2207-H2207,H2207-G2207)*AZ2207-AX2207),(IF(F2207="Short",G2207-L2207,L2207-G2207)*AZ2207-AX2207)),"")))</f>
        <v/>
      </c>
      <c r="AQ2207" s="176" t="str">
        <f t="shared" si="769"/>
        <v/>
      </c>
      <c r="AR2207" s="176" t="str">
        <f t="shared" si="770"/>
        <v/>
      </c>
      <c r="AS2207" s="176" t="str">
        <f t="shared" si="771"/>
        <v/>
      </c>
      <c r="AT2207" s="176" t="str">
        <f>IF(ISNUMBER(A2207),MAX($AS$2:AS2207)-AS2207,"")</f>
        <v/>
      </c>
      <c r="AU2207" s="177" t="str">
        <f t="shared" si="772"/>
        <v/>
      </c>
      <c r="AV2207" s="178" t="str">
        <f t="shared" si="773"/>
        <v/>
      </c>
      <c r="AW2207" s="178" t="str">
        <f t="shared" si="774"/>
        <v/>
      </c>
      <c r="AX2207" s="179" t="str">
        <f ca="1">IF(ISNUMBER($A2207),INDIRECT(CONCATENATE("'Instrument List'!B",(MATCH(E2207,'Instrument List'!A:A,0))-0)),"")</f>
        <v/>
      </c>
      <c r="AY2207" s="179" t="str">
        <f ca="1">IF(ISNUMBER($A2207),INDIRECT(CONCATENATE("'Instrument List'!D",(MATCH(E2207,'Instrument List'!A:A,0))-0)),"")</f>
        <v/>
      </c>
      <c r="AZ2207" s="179" t="str">
        <f ca="1">IF(ISNUMBER($A2207),INDIRECT(CONCATENATE("'Instrument List'!C",(MATCH(E2207,'Instrument List'!A:A,0))-0)),"")</f>
        <v/>
      </c>
      <c r="BA2207" s="180" t="str">
        <f ca="1">IF(ISNUMBER(A2207),INDIRECT(CONCATENATE("'Instrument List'!E",(MATCH(E2207,'Instrument List'!A:A,0))-0)),"")</f>
        <v/>
      </c>
      <c r="BB2207" s="181" t="str">
        <f t="shared" si="775"/>
        <v/>
      </c>
      <c r="BC2207" s="181" t="str">
        <f t="shared" si="776"/>
        <v/>
      </c>
      <c r="BD2207" s="181" t="str">
        <f ca="1">IF(ISNUMBER(A2207),INDIRECT(CONCATENATE("'Instrument List'!F",(MATCH(E2207,'Instrument List'!A:A,0))-0)),"")</f>
        <v/>
      </c>
    </row>
    <row r="2208" spans="1:56">
      <c r="A2208" s="223" t="str">
        <f t="shared" si="756"/>
        <v/>
      </c>
      <c r="B2208" s="224"/>
      <c r="C2208" s="225"/>
      <c r="D2208" s="182"/>
      <c r="E2208" s="182"/>
      <c r="F2208" s="182"/>
      <c r="G2208" s="203"/>
      <c r="H2208" s="218"/>
      <c r="I2208" s="213"/>
      <c r="J2208" s="207"/>
      <c r="K2208" s="213"/>
      <c r="L2208" s="207"/>
      <c r="M2208" s="213"/>
      <c r="N2208" s="207"/>
      <c r="O2208" s="183" t="str">
        <f t="shared" si="757"/>
        <v/>
      </c>
      <c r="P2208" s="184"/>
      <c r="Q2208" s="184"/>
      <c r="R2208" s="275"/>
      <c r="S2208" s="185" t="str">
        <f t="shared" si="758"/>
        <v/>
      </c>
      <c r="T2208" s="185" t="str">
        <f t="shared" si="759"/>
        <v/>
      </c>
      <c r="U2208" s="275"/>
      <c r="V2208" s="275"/>
      <c r="W2208" s="276" t="str">
        <f t="shared" si="760"/>
        <v/>
      </c>
      <c r="X2208" s="276" t="str">
        <f t="shared" si="761"/>
        <v/>
      </c>
      <c r="Y2208" s="276" t="str">
        <f t="shared" si="762"/>
        <v/>
      </c>
      <c r="Z2208" s="275"/>
      <c r="AA2208" s="184"/>
      <c r="AB2208" s="184"/>
      <c r="AC2208" s="185" t="str">
        <f t="shared" si="763"/>
        <v/>
      </c>
      <c r="AD2208" s="185" t="str">
        <f t="shared" si="764"/>
        <v/>
      </c>
      <c r="AE2208" s="186"/>
      <c r="AF2208" s="187" t="str">
        <f t="shared" si="765"/>
        <v/>
      </c>
      <c r="AG2208" s="182"/>
      <c r="AH2208" s="184"/>
      <c r="AI2208" s="184"/>
      <c r="AJ2208" s="182"/>
      <c r="AK2208" s="188" t="str">
        <f t="shared" si="766"/>
        <v/>
      </c>
      <c r="AL2208" s="188" t="str">
        <f t="shared" si="767"/>
        <v/>
      </c>
      <c r="AM2208" s="188" t="str">
        <f t="shared" si="768"/>
        <v/>
      </c>
      <c r="AN2208" s="359" t="str">
        <f>IF(Overview!$K$17='Internal Calcs'!$P$22,IF(AK2208="","",AK2208),IF(Overview!$K$17='Internal Calcs'!$P$23,IF(AK2208="","",AK2208),IF(ISNUMBER(A2208),(IF(F2208="Short",G2208-H2208,H2208-G2208)*AZ2208-AX2208),"")))</f>
        <v/>
      </c>
      <c r="AO2208" s="401" t="str">
        <f>IF(Overview!$K$17='Internal Calcs'!$P$22,IF(AL2208="","",AL2208),IF(Overview!$K$17='Internal Calcs'!$P$23,IF(AL2208="","",AL2208),IF(ISNUMBER(A2208),IF(AL2208="",(IF(F2208="Short",G2208-H2208,H2208-G2208)*AZ2208-AX2208),(IF(F2208="Short",G2208-J2208,J2208-G2208)*AZ2208-AX2208)),"")))</f>
        <v/>
      </c>
      <c r="AP2208" s="359" t="str">
        <f>IF(Overview!$K$17='Internal Calcs'!$P$22,"",IF(Overview!$K$17='Internal Calcs'!$P$23,IF(AM2208="","",AM2208),IF(ISNUMBER(A2208),IF(AM2208="",(IF(F2208="Short",G2208-H2208,H2208-G2208)*AZ2208-AX2208),(IF(F2208="Short",G2208-L2208,L2208-G2208)*AZ2208-AX2208)),"")))</f>
        <v/>
      </c>
      <c r="AQ2208" s="188" t="str">
        <f t="shared" si="769"/>
        <v/>
      </c>
      <c r="AR2208" s="188" t="str">
        <f t="shared" si="770"/>
        <v/>
      </c>
      <c r="AS2208" s="188" t="str">
        <f t="shared" si="771"/>
        <v/>
      </c>
      <c r="AT2208" s="188" t="str">
        <f>IF(ISNUMBER(A2208),MAX($AS$2:AS2208)-AS2208,"")</f>
        <v/>
      </c>
      <c r="AU2208" s="189" t="str">
        <f t="shared" si="772"/>
        <v/>
      </c>
      <c r="AV2208" s="190" t="str">
        <f t="shared" si="773"/>
        <v/>
      </c>
      <c r="AW2208" s="190" t="str">
        <f t="shared" si="774"/>
        <v/>
      </c>
      <c r="AX2208" s="191" t="str">
        <f ca="1">IF(ISNUMBER($A2208),INDIRECT(CONCATENATE("'Instrument List'!B",(MATCH(E2208,'Instrument List'!A:A,0))-0)),"")</f>
        <v/>
      </c>
      <c r="AY2208" s="191" t="str">
        <f ca="1">IF(ISNUMBER($A2208),INDIRECT(CONCATENATE("'Instrument List'!D",(MATCH(E2208,'Instrument List'!A:A,0))-0)),"")</f>
        <v/>
      </c>
      <c r="AZ2208" s="191" t="str">
        <f ca="1">IF(ISNUMBER($A2208),INDIRECT(CONCATENATE("'Instrument List'!C",(MATCH(E2208,'Instrument List'!A:A,0))-0)),"")</f>
        <v/>
      </c>
      <c r="BA2208" s="192" t="str">
        <f ca="1">IF(ISNUMBER(A2208),INDIRECT(CONCATENATE("'Instrument List'!E",(MATCH(E2208,'Instrument List'!A:A,0))-0)),"")</f>
        <v/>
      </c>
      <c r="BB2208" s="193" t="str">
        <f t="shared" si="775"/>
        <v/>
      </c>
      <c r="BC2208" s="193" t="str">
        <f t="shared" si="776"/>
        <v/>
      </c>
      <c r="BD2208" s="193" t="str">
        <f ca="1">IF(ISNUMBER(A2208),INDIRECT(CONCATENATE("'Instrument List'!F",(MATCH(E2208,'Instrument List'!A:A,0))-0)),"")</f>
        <v/>
      </c>
    </row>
    <row r="2209" spans="1:56">
      <c r="A2209" s="220" t="str">
        <f t="shared" si="756"/>
        <v/>
      </c>
      <c r="B2209" s="221"/>
      <c r="C2209" s="222"/>
      <c r="D2209" s="169"/>
      <c r="E2209" s="169"/>
      <c r="F2209" s="169"/>
      <c r="G2209" s="202"/>
      <c r="H2209" s="217"/>
      <c r="I2209" s="212"/>
      <c r="J2209" s="206"/>
      <c r="K2209" s="212"/>
      <c r="L2209" s="206"/>
      <c r="M2209" s="212"/>
      <c r="N2209" s="206"/>
      <c r="O2209" s="170" t="str">
        <f t="shared" si="757"/>
        <v/>
      </c>
      <c r="P2209" s="171"/>
      <c r="Q2209" s="171"/>
      <c r="R2209" s="171"/>
      <c r="S2209" s="172" t="str">
        <f t="shared" si="758"/>
        <v/>
      </c>
      <c r="T2209" s="172" t="str">
        <f t="shared" si="759"/>
        <v/>
      </c>
      <c r="U2209" s="171"/>
      <c r="V2209" s="171"/>
      <c r="W2209" s="173" t="str">
        <f t="shared" si="760"/>
        <v/>
      </c>
      <c r="X2209" s="173" t="str">
        <f t="shared" si="761"/>
        <v/>
      </c>
      <c r="Y2209" s="173" t="str">
        <f t="shared" si="762"/>
        <v/>
      </c>
      <c r="Z2209" s="171"/>
      <c r="AA2209" s="171"/>
      <c r="AB2209" s="171"/>
      <c r="AC2209" s="172" t="str">
        <f t="shared" si="763"/>
        <v/>
      </c>
      <c r="AD2209" s="172" t="str">
        <f t="shared" si="764"/>
        <v/>
      </c>
      <c r="AE2209" s="174"/>
      <c r="AF2209" s="175" t="str">
        <f t="shared" si="765"/>
        <v/>
      </c>
      <c r="AG2209" s="169"/>
      <c r="AH2209" s="171"/>
      <c r="AI2209" s="171"/>
      <c r="AJ2209" s="169"/>
      <c r="AK2209" s="176" t="str">
        <f t="shared" si="766"/>
        <v/>
      </c>
      <c r="AL2209" s="176" t="str">
        <f t="shared" si="767"/>
        <v/>
      </c>
      <c r="AM2209" s="176" t="str">
        <f t="shared" si="768"/>
        <v/>
      </c>
      <c r="AN2209" s="359" t="str">
        <f>IF(Overview!$K$17='Internal Calcs'!$P$22,IF(AK2209="","",AK2209),IF(Overview!$K$17='Internal Calcs'!$P$23,IF(AK2209="","",AK2209),IF(ISNUMBER(A2209),(IF(F2209="Short",G2209-H2209,H2209-G2209)*AZ2209-AX2209),"")))</f>
        <v/>
      </c>
      <c r="AO2209" s="401" t="str">
        <f>IF(Overview!$K$17='Internal Calcs'!$P$22,IF(AL2209="","",AL2209),IF(Overview!$K$17='Internal Calcs'!$P$23,IF(AL2209="","",AL2209),IF(ISNUMBER(A2209),IF(AL2209="",(IF(F2209="Short",G2209-H2209,H2209-G2209)*AZ2209-AX2209),(IF(F2209="Short",G2209-J2209,J2209-G2209)*AZ2209-AX2209)),"")))</f>
        <v/>
      </c>
      <c r="AP2209" s="359" t="str">
        <f>IF(Overview!$K$17='Internal Calcs'!$P$22,"",IF(Overview!$K$17='Internal Calcs'!$P$23,IF(AM2209="","",AM2209),IF(ISNUMBER(A2209),IF(AM2209="",(IF(F2209="Short",G2209-H2209,H2209-G2209)*AZ2209-AX2209),(IF(F2209="Short",G2209-L2209,L2209-G2209)*AZ2209-AX2209)),"")))</f>
        <v/>
      </c>
      <c r="AQ2209" s="176" t="str">
        <f t="shared" si="769"/>
        <v/>
      </c>
      <c r="AR2209" s="176" t="str">
        <f t="shared" si="770"/>
        <v/>
      </c>
      <c r="AS2209" s="176" t="str">
        <f t="shared" si="771"/>
        <v/>
      </c>
      <c r="AT2209" s="176" t="str">
        <f>IF(ISNUMBER(A2209),MAX($AS$2:AS2209)-AS2209,"")</f>
        <v/>
      </c>
      <c r="AU2209" s="177" t="str">
        <f t="shared" si="772"/>
        <v/>
      </c>
      <c r="AV2209" s="178" t="str">
        <f t="shared" si="773"/>
        <v/>
      </c>
      <c r="AW2209" s="178" t="str">
        <f t="shared" si="774"/>
        <v/>
      </c>
      <c r="AX2209" s="179" t="str">
        <f ca="1">IF(ISNUMBER($A2209),INDIRECT(CONCATENATE("'Instrument List'!B",(MATCH(E2209,'Instrument List'!A:A,0))-0)),"")</f>
        <v/>
      </c>
      <c r="AY2209" s="179" t="str">
        <f ca="1">IF(ISNUMBER($A2209),INDIRECT(CONCATENATE("'Instrument List'!D",(MATCH(E2209,'Instrument List'!A:A,0))-0)),"")</f>
        <v/>
      </c>
      <c r="AZ2209" s="179" t="str">
        <f ca="1">IF(ISNUMBER($A2209),INDIRECT(CONCATENATE("'Instrument List'!C",(MATCH(E2209,'Instrument List'!A:A,0))-0)),"")</f>
        <v/>
      </c>
      <c r="BA2209" s="180" t="str">
        <f ca="1">IF(ISNUMBER(A2209),INDIRECT(CONCATENATE("'Instrument List'!E",(MATCH(E2209,'Instrument List'!A:A,0))-0)),"")</f>
        <v/>
      </c>
      <c r="BB2209" s="181" t="str">
        <f t="shared" si="775"/>
        <v/>
      </c>
      <c r="BC2209" s="181" t="str">
        <f t="shared" si="776"/>
        <v/>
      </c>
      <c r="BD2209" s="181" t="str">
        <f ca="1">IF(ISNUMBER(A2209),INDIRECT(CONCATENATE("'Instrument List'!F",(MATCH(E2209,'Instrument List'!A:A,0))-0)),"")</f>
        <v/>
      </c>
    </row>
    <row r="2210" spans="1:56">
      <c r="A2210" s="223" t="str">
        <f t="shared" si="756"/>
        <v/>
      </c>
      <c r="B2210" s="224"/>
      <c r="C2210" s="225"/>
      <c r="D2210" s="182"/>
      <c r="E2210" s="182"/>
      <c r="F2210" s="182"/>
      <c r="G2210" s="203"/>
      <c r="H2210" s="218"/>
      <c r="I2210" s="213"/>
      <c r="J2210" s="207"/>
      <c r="K2210" s="213"/>
      <c r="L2210" s="207"/>
      <c r="M2210" s="213"/>
      <c r="N2210" s="207"/>
      <c r="O2210" s="183" t="str">
        <f t="shared" si="757"/>
        <v/>
      </c>
      <c r="P2210" s="184"/>
      <c r="Q2210" s="184"/>
      <c r="R2210" s="275"/>
      <c r="S2210" s="185" t="str">
        <f t="shared" si="758"/>
        <v/>
      </c>
      <c r="T2210" s="185" t="str">
        <f t="shared" si="759"/>
        <v/>
      </c>
      <c r="U2210" s="275"/>
      <c r="V2210" s="275"/>
      <c r="W2210" s="276" t="str">
        <f t="shared" si="760"/>
        <v/>
      </c>
      <c r="X2210" s="276" t="str">
        <f t="shared" si="761"/>
        <v/>
      </c>
      <c r="Y2210" s="276" t="str">
        <f t="shared" si="762"/>
        <v/>
      </c>
      <c r="Z2210" s="275"/>
      <c r="AA2210" s="184"/>
      <c r="AB2210" s="184"/>
      <c r="AC2210" s="185" t="str">
        <f t="shared" si="763"/>
        <v/>
      </c>
      <c r="AD2210" s="185" t="str">
        <f t="shared" si="764"/>
        <v/>
      </c>
      <c r="AE2210" s="186"/>
      <c r="AF2210" s="187" t="str">
        <f t="shared" si="765"/>
        <v/>
      </c>
      <c r="AG2210" s="182"/>
      <c r="AH2210" s="184"/>
      <c r="AI2210" s="184"/>
      <c r="AJ2210" s="182"/>
      <c r="AK2210" s="188" t="str">
        <f t="shared" si="766"/>
        <v/>
      </c>
      <c r="AL2210" s="188" t="str">
        <f t="shared" si="767"/>
        <v/>
      </c>
      <c r="AM2210" s="188" t="str">
        <f t="shared" si="768"/>
        <v/>
      </c>
      <c r="AN2210" s="359" t="str">
        <f>IF(Overview!$K$17='Internal Calcs'!$P$22,IF(AK2210="","",AK2210),IF(Overview!$K$17='Internal Calcs'!$P$23,IF(AK2210="","",AK2210),IF(ISNUMBER(A2210),(IF(F2210="Short",G2210-H2210,H2210-G2210)*AZ2210-AX2210),"")))</f>
        <v/>
      </c>
      <c r="AO2210" s="401" t="str">
        <f>IF(Overview!$K$17='Internal Calcs'!$P$22,IF(AL2210="","",AL2210),IF(Overview!$K$17='Internal Calcs'!$P$23,IF(AL2210="","",AL2210),IF(ISNUMBER(A2210),IF(AL2210="",(IF(F2210="Short",G2210-H2210,H2210-G2210)*AZ2210-AX2210),(IF(F2210="Short",G2210-J2210,J2210-G2210)*AZ2210-AX2210)),"")))</f>
        <v/>
      </c>
      <c r="AP2210" s="359" t="str">
        <f>IF(Overview!$K$17='Internal Calcs'!$P$22,"",IF(Overview!$K$17='Internal Calcs'!$P$23,IF(AM2210="","",AM2210),IF(ISNUMBER(A2210),IF(AM2210="",(IF(F2210="Short",G2210-H2210,H2210-G2210)*AZ2210-AX2210),(IF(F2210="Short",G2210-L2210,L2210-G2210)*AZ2210-AX2210)),"")))</f>
        <v/>
      </c>
      <c r="AQ2210" s="188" t="str">
        <f t="shared" si="769"/>
        <v/>
      </c>
      <c r="AR2210" s="188" t="str">
        <f t="shared" si="770"/>
        <v/>
      </c>
      <c r="AS2210" s="188" t="str">
        <f t="shared" si="771"/>
        <v/>
      </c>
      <c r="AT2210" s="188" t="str">
        <f>IF(ISNUMBER(A2210),MAX($AS$2:AS2210)-AS2210,"")</f>
        <v/>
      </c>
      <c r="AU2210" s="189" t="str">
        <f t="shared" si="772"/>
        <v/>
      </c>
      <c r="AV2210" s="190" t="str">
        <f t="shared" si="773"/>
        <v/>
      </c>
      <c r="AW2210" s="190" t="str">
        <f t="shared" si="774"/>
        <v/>
      </c>
      <c r="AX2210" s="191" t="str">
        <f ca="1">IF(ISNUMBER($A2210),INDIRECT(CONCATENATE("'Instrument List'!B",(MATCH(E2210,'Instrument List'!A:A,0))-0)),"")</f>
        <v/>
      </c>
      <c r="AY2210" s="191" t="str">
        <f ca="1">IF(ISNUMBER($A2210),INDIRECT(CONCATENATE("'Instrument List'!D",(MATCH(E2210,'Instrument List'!A:A,0))-0)),"")</f>
        <v/>
      </c>
      <c r="AZ2210" s="191" t="str">
        <f ca="1">IF(ISNUMBER($A2210),INDIRECT(CONCATENATE("'Instrument List'!C",(MATCH(E2210,'Instrument List'!A:A,0))-0)),"")</f>
        <v/>
      </c>
      <c r="BA2210" s="192" t="str">
        <f ca="1">IF(ISNUMBER(A2210),INDIRECT(CONCATENATE("'Instrument List'!E",(MATCH(E2210,'Instrument List'!A:A,0))-0)),"")</f>
        <v/>
      </c>
      <c r="BB2210" s="193" t="str">
        <f t="shared" si="775"/>
        <v/>
      </c>
      <c r="BC2210" s="193" t="str">
        <f t="shared" si="776"/>
        <v/>
      </c>
      <c r="BD2210" s="193" t="str">
        <f ca="1">IF(ISNUMBER(A2210),INDIRECT(CONCATENATE("'Instrument List'!F",(MATCH(E2210,'Instrument List'!A:A,0))-0)),"")</f>
        <v/>
      </c>
    </row>
    <row r="2211" spans="1:56">
      <c r="A2211" s="220" t="str">
        <f t="shared" si="756"/>
        <v/>
      </c>
      <c r="B2211" s="221"/>
      <c r="C2211" s="222"/>
      <c r="D2211" s="169"/>
      <c r="E2211" s="169"/>
      <c r="F2211" s="169"/>
      <c r="G2211" s="202"/>
      <c r="H2211" s="217"/>
      <c r="I2211" s="212"/>
      <c r="J2211" s="206"/>
      <c r="K2211" s="212"/>
      <c r="L2211" s="206"/>
      <c r="M2211" s="212"/>
      <c r="N2211" s="206"/>
      <c r="O2211" s="170" t="str">
        <f t="shared" si="757"/>
        <v/>
      </c>
      <c r="P2211" s="171"/>
      <c r="Q2211" s="171"/>
      <c r="R2211" s="171"/>
      <c r="S2211" s="172" t="str">
        <f t="shared" si="758"/>
        <v/>
      </c>
      <c r="T2211" s="172" t="str">
        <f t="shared" si="759"/>
        <v/>
      </c>
      <c r="U2211" s="171"/>
      <c r="V2211" s="171"/>
      <c r="W2211" s="173" t="str">
        <f t="shared" si="760"/>
        <v/>
      </c>
      <c r="X2211" s="173" t="str">
        <f t="shared" si="761"/>
        <v/>
      </c>
      <c r="Y2211" s="173" t="str">
        <f t="shared" si="762"/>
        <v/>
      </c>
      <c r="Z2211" s="171"/>
      <c r="AA2211" s="171"/>
      <c r="AB2211" s="171"/>
      <c r="AC2211" s="172" t="str">
        <f t="shared" si="763"/>
        <v/>
      </c>
      <c r="AD2211" s="172" t="str">
        <f t="shared" si="764"/>
        <v/>
      </c>
      <c r="AE2211" s="174"/>
      <c r="AF2211" s="175" t="str">
        <f t="shared" si="765"/>
        <v/>
      </c>
      <c r="AG2211" s="169"/>
      <c r="AH2211" s="171"/>
      <c r="AI2211" s="171"/>
      <c r="AJ2211" s="169"/>
      <c r="AK2211" s="176" t="str">
        <f t="shared" si="766"/>
        <v/>
      </c>
      <c r="AL2211" s="176" t="str">
        <f t="shared" si="767"/>
        <v/>
      </c>
      <c r="AM2211" s="176" t="str">
        <f t="shared" si="768"/>
        <v/>
      </c>
      <c r="AN2211" s="359" t="str">
        <f>IF(Overview!$K$17='Internal Calcs'!$P$22,IF(AK2211="","",AK2211),IF(Overview!$K$17='Internal Calcs'!$P$23,IF(AK2211="","",AK2211),IF(ISNUMBER(A2211),(IF(F2211="Short",G2211-H2211,H2211-G2211)*AZ2211-AX2211),"")))</f>
        <v/>
      </c>
      <c r="AO2211" s="401" t="str">
        <f>IF(Overview!$K$17='Internal Calcs'!$P$22,IF(AL2211="","",AL2211),IF(Overview!$K$17='Internal Calcs'!$P$23,IF(AL2211="","",AL2211),IF(ISNUMBER(A2211),IF(AL2211="",(IF(F2211="Short",G2211-H2211,H2211-G2211)*AZ2211-AX2211),(IF(F2211="Short",G2211-J2211,J2211-G2211)*AZ2211-AX2211)),"")))</f>
        <v/>
      </c>
      <c r="AP2211" s="359" t="str">
        <f>IF(Overview!$K$17='Internal Calcs'!$P$22,"",IF(Overview!$K$17='Internal Calcs'!$P$23,IF(AM2211="","",AM2211),IF(ISNUMBER(A2211),IF(AM2211="",(IF(F2211="Short",G2211-H2211,H2211-G2211)*AZ2211-AX2211),(IF(F2211="Short",G2211-L2211,L2211-G2211)*AZ2211-AX2211)),"")))</f>
        <v/>
      </c>
      <c r="AQ2211" s="176" t="str">
        <f t="shared" si="769"/>
        <v/>
      </c>
      <c r="AR2211" s="176" t="str">
        <f t="shared" si="770"/>
        <v/>
      </c>
      <c r="AS2211" s="176" t="str">
        <f t="shared" si="771"/>
        <v/>
      </c>
      <c r="AT2211" s="176" t="str">
        <f>IF(ISNUMBER(A2211),MAX($AS$2:AS2211)-AS2211,"")</f>
        <v/>
      </c>
      <c r="AU2211" s="177" t="str">
        <f t="shared" si="772"/>
        <v/>
      </c>
      <c r="AV2211" s="178" t="str">
        <f t="shared" si="773"/>
        <v/>
      </c>
      <c r="AW2211" s="178" t="str">
        <f t="shared" si="774"/>
        <v/>
      </c>
      <c r="AX2211" s="179" t="str">
        <f ca="1">IF(ISNUMBER($A2211),INDIRECT(CONCATENATE("'Instrument List'!B",(MATCH(E2211,'Instrument List'!A:A,0))-0)),"")</f>
        <v/>
      </c>
      <c r="AY2211" s="179" t="str">
        <f ca="1">IF(ISNUMBER($A2211),INDIRECT(CONCATENATE("'Instrument List'!D",(MATCH(E2211,'Instrument List'!A:A,0))-0)),"")</f>
        <v/>
      </c>
      <c r="AZ2211" s="179" t="str">
        <f ca="1">IF(ISNUMBER($A2211),INDIRECT(CONCATENATE("'Instrument List'!C",(MATCH(E2211,'Instrument List'!A:A,0))-0)),"")</f>
        <v/>
      </c>
      <c r="BA2211" s="180" t="str">
        <f ca="1">IF(ISNUMBER(A2211),INDIRECT(CONCATENATE("'Instrument List'!E",(MATCH(E2211,'Instrument List'!A:A,0))-0)),"")</f>
        <v/>
      </c>
      <c r="BB2211" s="181" t="str">
        <f t="shared" si="775"/>
        <v/>
      </c>
      <c r="BC2211" s="181" t="str">
        <f t="shared" si="776"/>
        <v/>
      </c>
      <c r="BD2211" s="181" t="str">
        <f ca="1">IF(ISNUMBER(A2211),INDIRECT(CONCATENATE("'Instrument List'!F",(MATCH(E2211,'Instrument List'!A:A,0))-0)),"")</f>
        <v/>
      </c>
    </row>
    <row r="2212" spans="1:56">
      <c r="A2212" s="223" t="str">
        <f t="shared" si="756"/>
        <v/>
      </c>
      <c r="B2212" s="224"/>
      <c r="C2212" s="225"/>
      <c r="D2212" s="182"/>
      <c r="E2212" s="182"/>
      <c r="F2212" s="182"/>
      <c r="G2212" s="203"/>
      <c r="H2212" s="218"/>
      <c r="I2212" s="213"/>
      <c r="J2212" s="207"/>
      <c r="K2212" s="213"/>
      <c r="L2212" s="207"/>
      <c r="M2212" s="213"/>
      <c r="N2212" s="207"/>
      <c r="O2212" s="183" t="str">
        <f t="shared" si="757"/>
        <v/>
      </c>
      <c r="P2212" s="184"/>
      <c r="Q2212" s="184"/>
      <c r="R2212" s="275"/>
      <c r="S2212" s="185" t="str">
        <f t="shared" si="758"/>
        <v/>
      </c>
      <c r="T2212" s="185" t="str">
        <f t="shared" si="759"/>
        <v/>
      </c>
      <c r="U2212" s="275"/>
      <c r="V2212" s="275"/>
      <c r="W2212" s="276" t="str">
        <f t="shared" si="760"/>
        <v/>
      </c>
      <c r="X2212" s="276" t="str">
        <f t="shared" si="761"/>
        <v/>
      </c>
      <c r="Y2212" s="276" t="str">
        <f t="shared" si="762"/>
        <v/>
      </c>
      <c r="Z2212" s="275"/>
      <c r="AA2212" s="184"/>
      <c r="AB2212" s="184"/>
      <c r="AC2212" s="185" t="str">
        <f t="shared" si="763"/>
        <v/>
      </c>
      <c r="AD2212" s="185" t="str">
        <f t="shared" si="764"/>
        <v/>
      </c>
      <c r="AE2212" s="186"/>
      <c r="AF2212" s="187" t="str">
        <f t="shared" si="765"/>
        <v/>
      </c>
      <c r="AG2212" s="182"/>
      <c r="AH2212" s="184"/>
      <c r="AI2212" s="184"/>
      <c r="AJ2212" s="182"/>
      <c r="AK2212" s="188" t="str">
        <f t="shared" si="766"/>
        <v/>
      </c>
      <c r="AL2212" s="188" t="str">
        <f t="shared" si="767"/>
        <v/>
      </c>
      <c r="AM2212" s="188" t="str">
        <f t="shared" si="768"/>
        <v/>
      </c>
      <c r="AN2212" s="359" t="str">
        <f>IF(Overview!$K$17='Internal Calcs'!$P$22,IF(AK2212="","",AK2212),IF(Overview!$K$17='Internal Calcs'!$P$23,IF(AK2212="","",AK2212),IF(ISNUMBER(A2212),(IF(F2212="Short",G2212-H2212,H2212-G2212)*AZ2212-AX2212),"")))</f>
        <v/>
      </c>
      <c r="AO2212" s="401" t="str">
        <f>IF(Overview!$K$17='Internal Calcs'!$P$22,IF(AL2212="","",AL2212),IF(Overview!$K$17='Internal Calcs'!$P$23,IF(AL2212="","",AL2212),IF(ISNUMBER(A2212),IF(AL2212="",(IF(F2212="Short",G2212-H2212,H2212-G2212)*AZ2212-AX2212),(IF(F2212="Short",G2212-J2212,J2212-G2212)*AZ2212-AX2212)),"")))</f>
        <v/>
      </c>
      <c r="AP2212" s="359" t="str">
        <f>IF(Overview!$K$17='Internal Calcs'!$P$22,"",IF(Overview!$K$17='Internal Calcs'!$P$23,IF(AM2212="","",AM2212),IF(ISNUMBER(A2212),IF(AM2212="",(IF(F2212="Short",G2212-H2212,H2212-G2212)*AZ2212-AX2212),(IF(F2212="Short",G2212-L2212,L2212-G2212)*AZ2212-AX2212)),"")))</f>
        <v/>
      </c>
      <c r="AQ2212" s="188" t="str">
        <f t="shared" si="769"/>
        <v/>
      </c>
      <c r="AR2212" s="188" t="str">
        <f t="shared" si="770"/>
        <v/>
      </c>
      <c r="AS2212" s="188" t="str">
        <f t="shared" si="771"/>
        <v/>
      </c>
      <c r="AT2212" s="188" t="str">
        <f>IF(ISNUMBER(A2212),MAX($AS$2:AS2212)-AS2212,"")</f>
        <v/>
      </c>
      <c r="AU2212" s="189" t="str">
        <f t="shared" si="772"/>
        <v/>
      </c>
      <c r="AV2212" s="190" t="str">
        <f t="shared" si="773"/>
        <v/>
      </c>
      <c r="AW2212" s="190" t="str">
        <f t="shared" si="774"/>
        <v/>
      </c>
      <c r="AX2212" s="191" t="str">
        <f ca="1">IF(ISNUMBER($A2212),INDIRECT(CONCATENATE("'Instrument List'!B",(MATCH(E2212,'Instrument List'!A:A,0))-0)),"")</f>
        <v/>
      </c>
      <c r="AY2212" s="191" t="str">
        <f ca="1">IF(ISNUMBER($A2212),INDIRECT(CONCATENATE("'Instrument List'!D",(MATCH(E2212,'Instrument List'!A:A,0))-0)),"")</f>
        <v/>
      </c>
      <c r="AZ2212" s="191" t="str">
        <f ca="1">IF(ISNUMBER($A2212),INDIRECT(CONCATENATE("'Instrument List'!C",(MATCH(E2212,'Instrument List'!A:A,0))-0)),"")</f>
        <v/>
      </c>
      <c r="BA2212" s="192" t="str">
        <f ca="1">IF(ISNUMBER(A2212),INDIRECT(CONCATENATE("'Instrument List'!E",(MATCH(E2212,'Instrument List'!A:A,0))-0)),"")</f>
        <v/>
      </c>
      <c r="BB2212" s="193" t="str">
        <f t="shared" si="775"/>
        <v/>
      </c>
      <c r="BC2212" s="193" t="str">
        <f t="shared" si="776"/>
        <v/>
      </c>
      <c r="BD2212" s="193" t="str">
        <f ca="1">IF(ISNUMBER(A2212),INDIRECT(CONCATENATE("'Instrument List'!F",(MATCH(E2212,'Instrument List'!A:A,0))-0)),"")</f>
        <v/>
      </c>
    </row>
    <row r="2213" spans="1:56">
      <c r="A2213" s="220" t="str">
        <f t="shared" si="756"/>
        <v/>
      </c>
      <c r="B2213" s="221"/>
      <c r="C2213" s="222"/>
      <c r="D2213" s="169"/>
      <c r="E2213" s="169"/>
      <c r="F2213" s="169"/>
      <c r="G2213" s="202"/>
      <c r="H2213" s="217"/>
      <c r="I2213" s="212"/>
      <c r="J2213" s="206"/>
      <c r="K2213" s="212"/>
      <c r="L2213" s="206"/>
      <c r="M2213" s="212"/>
      <c r="N2213" s="206"/>
      <c r="O2213" s="170" t="str">
        <f t="shared" si="757"/>
        <v/>
      </c>
      <c r="P2213" s="171"/>
      <c r="Q2213" s="171"/>
      <c r="R2213" s="171"/>
      <c r="S2213" s="172" t="str">
        <f t="shared" si="758"/>
        <v/>
      </c>
      <c r="T2213" s="172" t="str">
        <f t="shared" si="759"/>
        <v/>
      </c>
      <c r="U2213" s="171"/>
      <c r="V2213" s="171"/>
      <c r="W2213" s="173" t="str">
        <f t="shared" si="760"/>
        <v/>
      </c>
      <c r="X2213" s="173" t="str">
        <f t="shared" si="761"/>
        <v/>
      </c>
      <c r="Y2213" s="173" t="str">
        <f t="shared" si="762"/>
        <v/>
      </c>
      <c r="Z2213" s="171"/>
      <c r="AA2213" s="171"/>
      <c r="AB2213" s="171"/>
      <c r="AC2213" s="172" t="str">
        <f t="shared" si="763"/>
        <v/>
      </c>
      <c r="AD2213" s="172" t="str">
        <f t="shared" si="764"/>
        <v/>
      </c>
      <c r="AE2213" s="174"/>
      <c r="AF2213" s="175" t="str">
        <f t="shared" si="765"/>
        <v/>
      </c>
      <c r="AG2213" s="169"/>
      <c r="AH2213" s="171"/>
      <c r="AI2213" s="171"/>
      <c r="AJ2213" s="169"/>
      <c r="AK2213" s="176" t="str">
        <f t="shared" si="766"/>
        <v/>
      </c>
      <c r="AL2213" s="176" t="str">
        <f t="shared" si="767"/>
        <v/>
      </c>
      <c r="AM2213" s="176" t="str">
        <f t="shared" si="768"/>
        <v/>
      </c>
      <c r="AN2213" s="359" t="str">
        <f>IF(Overview!$K$17='Internal Calcs'!$P$22,IF(AK2213="","",AK2213),IF(Overview!$K$17='Internal Calcs'!$P$23,IF(AK2213="","",AK2213),IF(ISNUMBER(A2213),(IF(F2213="Short",G2213-H2213,H2213-G2213)*AZ2213-AX2213),"")))</f>
        <v/>
      </c>
      <c r="AO2213" s="401" t="str">
        <f>IF(Overview!$K$17='Internal Calcs'!$P$22,IF(AL2213="","",AL2213),IF(Overview!$K$17='Internal Calcs'!$P$23,IF(AL2213="","",AL2213),IF(ISNUMBER(A2213),IF(AL2213="",(IF(F2213="Short",G2213-H2213,H2213-G2213)*AZ2213-AX2213),(IF(F2213="Short",G2213-J2213,J2213-G2213)*AZ2213-AX2213)),"")))</f>
        <v/>
      </c>
      <c r="AP2213" s="359" t="str">
        <f>IF(Overview!$K$17='Internal Calcs'!$P$22,"",IF(Overview!$K$17='Internal Calcs'!$P$23,IF(AM2213="","",AM2213),IF(ISNUMBER(A2213),IF(AM2213="",(IF(F2213="Short",G2213-H2213,H2213-G2213)*AZ2213-AX2213),(IF(F2213="Short",G2213-L2213,L2213-G2213)*AZ2213-AX2213)),"")))</f>
        <v/>
      </c>
      <c r="AQ2213" s="176" t="str">
        <f t="shared" si="769"/>
        <v/>
      </c>
      <c r="AR2213" s="176" t="str">
        <f t="shared" si="770"/>
        <v/>
      </c>
      <c r="AS2213" s="176" t="str">
        <f t="shared" si="771"/>
        <v/>
      </c>
      <c r="AT2213" s="176" t="str">
        <f>IF(ISNUMBER(A2213),MAX($AS$2:AS2213)-AS2213,"")</f>
        <v/>
      </c>
      <c r="AU2213" s="177" t="str">
        <f t="shared" si="772"/>
        <v/>
      </c>
      <c r="AV2213" s="178" t="str">
        <f t="shared" si="773"/>
        <v/>
      </c>
      <c r="AW2213" s="178" t="str">
        <f t="shared" si="774"/>
        <v/>
      </c>
      <c r="AX2213" s="179" t="str">
        <f ca="1">IF(ISNUMBER($A2213),INDIRECT(CONCATENATE("'Instrument List'!B",(MATCH(E2213,'Instrument List'!A:A,0))-0)),"")</f>
        <v/>
      </c>
      <c r="AY2213" s="179" t="str">
        <f ca="1">IF(ISNUMBER($A2213),INDIRECT(CONCATENATE("'Instrument List'!D",(MATCH(E2213,'Instrument List'!A:A,0))-0)),"")</f>
        <v/>
      </c>
      <c r="AZ2213" s="179" t="str">
        <f ca="1">IF(ISNUMBER($A2213),INDIRECT(CONCATENATE("'Instrument List'!C",(MATCH(E2213,'Instrument List'!A:A,0))-0)),"")</f>
        <v/>
      </c>
      <c r="BA2213" s="180" t="str">
        <f ca="1">IF(ISNUMBER(A2213),INDIRECT(CONCATENATE("'Instrument List'!E",(MATCH(E2213,'Instrument List'!A:A,0))-0)),"")</f>
        <v/>
      </c>
      <c r="BB2213" s="181" t="str">
        <f t="shared" si="775"/>
        <v/>
      </c>
      <c r="BC2213" s="181" t="str">
        <f t="shared" si="776"/>
        <v/>
      </c>
      <c r="BD2213" s="181" t="str">
        <f ca="1">IF(ISNUMBER(A2213),INDIRECT(CONCATENATE("'Instrument List'!F",(MATCH(E2213,'Instrument List'!A:A,0))-0)),"")</f>
        <v/>
      </c>
    </row>
    <row r="2214" spans="1:56">
      <c r="A2214" s="223" t="str">
        <f t="shared" si="756"/>
        <v/>
      </c>
      <c r="B2214" s="224"/>
      <c r="C2214" s="225"/>
      <c r="D2214" s="182"/>
      <c r="E2214" s="182"/>
      <c r="F2214" s="182"/>
      <c r="G2214" s="203"/>
      <c r="H2214" s="218"/>
      <c r="I2214" s="213"/>
      <c r="J2214" s="207"/>
      <c r="K2214" s="213"/>
      <c r="L2214" s="207"/>
      <c r="M2214" s="213"/>
      <c r="N2214" s="207"/>
      <c r="O2214" s="183" t="str">
        <f t="shared" si="757"/>
        <v/>
      </c>
      <c r="P2214" s="184"/>
      <c r="Q2214" s="184"/>
      <c r="R2214" s="275"/>
      <c r="S2214" s="185" t="str">
        <f t="shared" si="758"/>
        <v/>
      </c>
      <c r="T2214" s="185" t="str">
        <f t="shared" si="759"/>
        <v/>
      </c>
      <c r="U2214" s="275"/>
      <c r="V2214" s="275"/>
      <c r="W2214" s="276" t="str">
        <f t="shared" si="760"/>
        <v/>
      </c>
      <c r="X2214" s="276" t="str">
        <f t="shared" si="761"/>
        <v/>
      </c>
      <c r="Y2214" s="276" t="str">
        <f t="shared" si="762"/>
        <v/>
      </c>
      <c r="Z2214" s="275"/>
      <c r="AA2214" s="184"/>
      <c r="AB2214" s="184"/>
      <c r="AC2214" s="185" t="str">
        <f t="shared" si="763"/>
        <v/>
      </c>
      <c r="AD2214" s="185" t="str">
        <f t="shared" si="764"/>
        <v/>
      </c>
      <c r="AE2214" s="186"/>
      <c r="AF2214" s="187" t="str">
        <f t="shared" si="765"/>
        <v/>
      </c>
      <c r="AG2214" s="182"/>
      <c r="AH2214" s="184"/>
      <c r="AI2214" s="184"/>
      <c r="AJ2214" s="182"/>
      <c r="AK2214" s="188" t="str">
        <f t="shared" si="766"/>
        <v/>
      </c>
      <c r="AL2214" s="188" t="str">
        <f t="shared" si="767"/>
        <v/>
      </c>
      <c r="AM2214" s="188" t="str">
        <f t="shared" si="768"/>
        <v/>
      </c>
      <c r="AN2214" s="359" t="str">
        <f>IF(Overview!$K$17='Internal Calcs'!$P$22,IF(AK2214="","",AK2214),IF(Overview!$K$17='Internal Calcs'!$P$23,IF(AK2214="","",AK2214),IF(ISNUMBER(A2214),(IF(F2214="Short",G2214-H2214,H2214-G2214)*AZ2214-AX2214),"")))</f>
        <v/>
      </c>
      <c r="AO2214" s="401" t="str">
        <f>IF(Overview!$K$17='Internal Calcs'!$P$22,IF(AL2214="","",AL2214),IF(Overview!$K$17='Internal Calcs'!$P$23,IF(AL2214="","",AL2214),IF(ISNUMBER(A2214),IF(AL2214="",(IF(F2214="Short",G2214-H2214,H2214-G2214)*AZ2214-AX2214),(IF(F2214="Short",G2214-J2214,J2214-G2214)*AZ2214-AX2214)),"")))</f>
        <v/>
      </c>
      <c r="AP2214" s="359" t="str">
        <f>IF(Overview!$K$17='Internal Calcs'!$P$22,"",IF(Overview!$K$17='Internal Calcs'!$P$23,IF(AM2214="","",AM2214),IF(ISNUMBER(A2214),IF(AM2214="",(IF(F2214="Short",G2214-H2214,H2214-G2214)*AZ2214-AX2214),(IF(F2214="Short",G2214-L2214,L2214-G2214)*AZ2214-AX2214)),"")))</f>
        <v/>
      </c>
      <c r="AQ2214" s="188" t="str">
        <f t="shared" si="769"/>
        <v/>
      </c>
      <c r="AR2214" s="188" t="str">
        <f t="shared" si="770"/>
        <v/>
      </c>
      <c r="AS2214" s="188" t="str">
        <f t="shared" si="771"/>
        <v/>
      </c>
      <c r="AT2214" s="188" t="str">
        <f>IF(ISNUMBER(A2214),MAX($AS$2:AS2214)-AS2214,"")</f>
        <v/>
      </c>
      <c r="AU2214" s="189" t="str">
        <f t="shared" si="772"/>
        <v/>
      </c>
      <c r="AV2214" s="190" t="str">
        <f t="shared" si="773"/>
        <v/>
      </c>
      <c r="AW2214" s="190" t="str">
        <f t="shared" si="774"/>
        <v/>
      </c>
      <c r="AX2214" s="191" t="str">
        <f ca="1">IF(ISNUMBER($A2214),INDIRECT(CONCATENATE("'Instrument List'!B",(MATCH(E2214,'Instrument List'!A:A,0))-0)),"")</f>
        <v/>
      </c>
      <c r="AY2214" s="191" t="str">
        <f ca="1">IF(ISNUMBER($A2214),INDIRECT(CONCATENATE("'Instrument List'!D",(MATCH(E2214,'Instrument List'!A:A,0))-0)),"")</f>
        <v/>
      </c>
      <c r="AZ2214" s="191" t="str">
        <f ca="1">IF(ISNUMBER($A2214),INDIRECT(CONCATENATE("'Instrument List'!C",(MATCH(E2214,'Instrument List'!A:A,0))-0)),"")</f>
        <v/>
      </c>
      <c r="BA2214" s="192" t="str">
        <f ca="1">IF(ISNUMBER(A2214),INDIRECT(CONCATENATE("'Instrument List'!E",(MATCH(E2214,'Instrument List'!A:A,0))-0)),"")</f>
        <v/>
      </c>
      <c r="BB2214" s="193" t="str">
        <f t="shared" si="775"/>
        <v/>
      </c>
      <c r="BC2214" s="193" t="str">
        <f t="shared" si="776"/>
        <v/>
      </c>
      <c r="BD2214" s="193" t="str">
        <f ca="1">IF(ISNUMBER(A2214),INDIRECT(CONCATENATE("'Instrument List'!F",(MATCH(E2214,'Instrument List'!A:A,0))-0)),"")</f>
        <v/>
      </c>
    </row>
    <row r="2215" spans="1:56">
      <c r="A2215" s="220" t="str">
        <f t="shared" si="756"/>
        <v/>
      </c>
      <c r="B2215" s="221"/>
      <c r="C2215" s="222"/>
      <c r="D2215" s="169"/>
      <c r="E2215" s="169"/>
      <c r="F2215" s="169"/>
      <c r="G2215" s="202"/>
      <c r="H2215" s="217"/>
      <c r="I2215" s="212"/>
      <c r="J2215" s="206"/>
      <c r="K2215" s="212"/>
      <c r="L2215" s="206"/>
      <c r="M2215" s="212"/>
      <c r="N2215" s="206"/>
      <c r="O2215" s="170" t="str">
        <f t="shared" si="757"/>
        <v/>
      </c>
      <c r="P2215" s="171"/>
      <c r="Q2215" s="171"/>
      <c r="R2215" s="171"/>
      <c r="S2215" s="172" t="str">
        <f t="shared" si="758"/>
        <v/>
      </c>
      <c r="T2215" s="172" t="str">
        <f t="shared" si="759"/>
        <v/>
      </c>
      <c r="U2215" s="171"/>
      <c r="V2215" s="171"/>
      <c r="W2215" s="173" t="str">
        <f t="shared" si="760"/>
        <v/>
      </c>
      <c r="X2215" s="173" t="str">
        <f t="shared" si="761"/>
        <v/>
      </c>
      <c r="Y2215" s="173" t="str">
        <f t="shared" si="762"/>
        <v/>
      </c>
      <c r="Z2215" s="171"/>
      <c r="AA2215" s="171"/>
      <c r="AB2215" s="171"/>
      <c r="AC2215" s="172" t="str">
        <f t="shared" si="763"/>
        <v/>
      </c>
      <c r="AD2215" s="172" t="str">
        <f t="shared" si="764"/>
        <v/>
      </c>
      <c r="AE2215" s="174"/>
      <c r="AF2215" s="175" t="str">
        <f t="shared" si="765"/>
        <v/>
      </c>
      <c r="AG2215" s="169"/>
      <c r="AH2215" s="171"/>
      <c r="AI2215" s="171"/>
      <c r="AJ2215" s="169"/>
      <c r="AK2215" s="176" t="str">
        <f t="shared" si="766"/>
        <v/>
      </c>
      <c r="AL2215" s="176" t="str">
        <f t="shared" si="767"/>
        <v/>
      </c>
      <c r="AM2215" s="176" t="str">
        <f t="shared" si="768"/>
        <v/>
      </c>
      <c r="AN2215" s="359" t="str">
        <f>IF(Overview!$K$17='Internal Calcs'!$P$22,IF(AK2215="","",AK2215),IF(Overview!$K$17='Internal Calcs'!$P$23,IF(AK2215="","",AK2215),IF(ISNUMBER(A2215),(IF(F2215="Short",G2215-H2215,H2215-G2215)*AZ2215-AX2215),"")))</f>
        <v/>
      </c>
      <c r="AO2215" s="401" t="str">
        <f>IF(Overview!$K$17='Internal Calcs'!$P$22,IF(AL2215="","",AL2215),IF(Overview!$K$17='Internal Calcs'!$P$23,IF(AL2215="","",AL2215),IF(ISNUMBER(A2215),IF(AL2215="",(IF(F2215="Short",G2215-H2215,H2215-G2215)*AZ2215-AX2215),(IF(F2215="Short",G2215-J2215,J2215-G2215)*AZ2215-AX2215)),"")))</f>
        <v/>
      </c>
      <c r="AP2215" s="359" t="str">
        <f>IF(Overview!$K$17='Internal Calcs'!$P$22,"",IF(Overview!$K$17='Internal Calcs'!$P$23,IF(AM2215="","",AM2215),IF(ISNUMBER(A2215),IF(AM2215="",(IF(F2215="Short",G2215-H2215,H2215-G2215)*AZ2215-AX2215),(IF(F2215="Short",G2215-L2215,L2215-G2215)*AZ2215-AX2215)),"")))</f>
        <v/>
      </c>
      <c r="AQ2215" s="176" t="str">
        <f t="shared" si="769"/>
        <v/>
      </c>
      <c r="AR2215" s="176" t="str">
        <f t="shared" si="770"/>
        <v/>
      </c>
      <c r="AS2215" s="176" t="str">
        <f t="shared" si="771"/>
        <v/>
      </c>
      <c r="AT2215" s="176" t="str">
        <f>IF(ISNUMBER(A2215),MAX($AS$2:AS2215)-AS2215,"")</f>
        <v/>
      </c>
      <c r="AU2215" s="177" t="str">
        <f t="shared" si="772"/>
        <v/>
      </c>
      <c r="AV2215" s="178" t="str">
        <f t="shared" si="773"/>
        <v/>
      </c>
      <c r="AW2215" s="178" t="str">
        <f t="shared" si="774"/>
        <v/>
      </c>
      <c r="AX2215" s="179" t="str">
        <f ca="1">IF(ISNUMBER($A2215),INDIRECT(CONCATENATE("'Instrument List'!B",(MATCH(E2215,'Instrument List'!A:A,0))-0)),"")</f>
        <v/>
      </c>
      <c r="AY2215" s="179" t="str">
        <f ca="1">IF(ISNUMBER($A2215),INDIRECT(CONCATENATE("'Instrument List'!D",(MATCH(E2215,'Instrument List'!A:A,0))-0)),"")</f>
        <v/>
      </c>
      <c r="AZ2215" s="179" t="str">
        <f ca="1">IF(ISNUMBER($A2215),INDIRECT(CONCATENATE("'Instrument List'!C",(MATCH(E2215,'Instrument List'!A:A,0))-0)),"")</f>
        <v/>
      </c>
      <c r="BA2215" s="180" t="str">
        <f ca="1">IF(ISNUMBER(A2215),INDIRECT(CONCATENATE("'Instrument List'!E",(MATCH(E2215,'Instrument List'!A:A,0))-0)),"")</f>
        <v/>
      </c>
      <c r="BB2215" s="181" t="str">
        <f t="shared" si="775"/>
        <v/>
      </c>
      <c r="BC2215" s="181" t="str">
        <f t="shared" si="776"/>
        <v/>
      </c>
      <c r="BD2215" s="181" t="str">
        <f ca="1">IF(ISNUMBER(A2215),INDIRECT(CONCATENATE("'Instrument List'!F",(MATCH(E2215,'Instrument List'!A:A,0))-0)),"")</f>
        <v/>
      </c>
    </row>
    <row r="2216" spans="1:56">
      <c r="A2216" s="223" t="str">
        <f t="shared" si="756"/>
        <v/>
      </c>
      <c r="B2216" s="224"/>
      <c r="C2216" s="225"/>
      <c r="D2216" s="182"/>
      <c r="E2216" s="182"/>
      <c r="F2216" s="182"/>
      <c r="G2216" s="203"/>
      <c r="H2216" s="218"/>
      <c r="I2216" s="213"/>
      <c r="J2216" s="207"/>
      <c r="K2216" s="213"/>
      <c r="L2216" s="207"/>
      <c r="M2216" s="213"/>
      <c r="N2216" s="207"/>
      <c r="O2216" s="183" t="str">
        <f t="shared" si="757"/>
        <v/>
      </c>
      <c r="P2216" s="184"/>
      <c r="Q2216" s="184"/>
      <c r="R2216" s="275"/>
      <c r="S2216" s="185" t="str">
        <f t="shared" si="758"/>
        <v/>
      </c>
      <c r="T2216" s="185" t="str">
        <f t="shared" si="759"/>
        <v/>
      </c>
      <c r="U2216" s="275"/>
      <c r="V2216" s="275"/>
      <c r="W2216" s="276" t="str">
        <f t="shared" si="760"/>
        <v/>
      </c>
      <c r="X2216" s="276" t="str">
        <f t="shared" si="761"/>
        <v/>
      </c>
      <c r="Y2216" s="276" t="str">
        <f t="shared" si="762"/>
        <v/>
      </c>
      <c r="Z2216" s="275"/>
      <c r="AA2216" s="184"/>
      <c r="AB2216" s="184"/>
      <c r="AC2216" s="185" t="str">
        <f t="shared" si="763"/>
        <v/>
      </c>
      <c r="AD2216" s="185" t="str">
        <f t="shared" si="764"/>
        <v/>
      </c>
      <c r="AE2216" s="186"/>
      <c r="AF2216" s="187" t="str">
        <f t="shared" si="765"/>
        <v/>
      </c>
      <c r="AG2216" s="182"/>
      <c r="AH2216" s="184"/>
      <c r="AI2216" s="184"/>
      <c r="AJ2216" s="182"/>
      <c r="AK2216" s="188" t="str">
        <f t="shared" si="766"/>
        <v/>
      </c>
      <c r="AL2216" s="188" t="str">
        <f t="shared" si="767"/>
        <v/>
      </c>
      <c r="AM2216" s="188" t="str">
        <f t="shared" si="768"/>
        <v/>
      </c>
      <c r="AN2216" s="359" t="str">
        <f>IF(Overview!$K$17='Internal Calcs'!$P$22,IF(AK2216="","",AK2216),IF(Overview!$K$17='Internal Calcs'!$P$23,IF(AK2216="","",AK2216),IF(ISNUMBER(A2216),(IF(F2216="Short",G2216-H2216,H2216-G2216)*AZ2216-AX2216),"")))</f>
        <v/>
      </c>
      <c r="AO2216" s="401" t="str">
        <f>IF(Overview!$K$17='Internal Calcs'!$P$22,IF(AL2216="","",AL2216),IF(Overview!$K$17='Internal Calcs'!$P$23,IF(AL2216="","",AL2216),IF(ISNUMBER(A2216),IF(AL2216="",(IF(F2216="Short",G2216-H2216,H2216-G2216)*AZ2216-AX2216),(IF(F2216="Short",G2216-J2216,J2216-G2216)*AZ2216-AX2216)),"")))</f>
        <v/>
      </c>
      <c r="AP2216" s="359" t="str">
        <f>IF(Overview!$K$17='Internal Calcs'!$P$22,"",IF(Overview!$K$17='Internal Calcs'!$P$23,IF(AM2216="","",AM2216),IF(ISNUMBER(A2216),IF(AM2216="",(IF(F2216="Short",G2216-H2216,H2216-G2216)*AZ2216-AX2216),(IF(F2216="Short",G2216-L2216,L2216-G2216)*AZ2216-AX2216)),"")))</f>
        <v/>
      </c>
      <c r="AQ2216" s="188" t="str">
        <f t="shared" si="769"/>
        <v/>
      </c>
      <c r="AR2216" s="188" t="str">
        <f t="shared" si="770"/>
        <v/>
      </c>
      <c r="AS2216" s="188" t="str">
        <f t="shared" si="771"/>
        <v/>
      </c>
      <c r="AT2216" s="188" t="str">
        <f>IF(ISNUMBER(A2216),MAX($AS$2:AS2216)-AS2216,"")</f>
        <v/>
      </c>
      <c r="AU2216" s="189" t="str">
        <f t="shared" si="772"/>
        <v/>
      </c>
      <c r="AV2216" s="190" t="str">
        <f t="shared" si="773"/>
        <v/>
      </c>
      <c r="AW2216" s="190" t="str">
        <f t="shared" si="774"/>
        <v/>
      </c>
      <c r="AX2216" s="191" t="str">
        <f ca="1">IF(ISNUMBER($A2216),INDIRECT(CONCATENATE("'Instrument List'!B",(MATCH(E2216,'Instrument List'!A:A,0))-0)),"")</f>
        <v/>
      </c>
      <c r="AY2216" s="191" t="str">
        <f ca="1">IF(ISNUMBER($A2216),INDIRECT(CONCATENATE("'Instrument List'!D",(MATCH(E2216,'Instrument List'!A:A,0))-0)),"")</f>
        <v/>
      </c>
      <c r="AZ2216" s="191" t="str">
        <f ca="1">IF(ISNUMBER($A2216),INDIRECT(CONCATENATE("'Instrument List'!C",(MATCH(E2216,'Instrument List'!A:A,0))-0)),"")</f>
        <v/>
      </c>
      <c r="BA2216" s="192" t="str">
        <f ca="1">IF(ISNUMBER(A2216),INDIRECT(CONCATENATE("'Instrument List'!E",(MATCH(E2216,'Instrument List'!A:A,0))-0)),"")</f>
        <v/>
      </c>
      <c r="BB2216" s="193" t="str">
        <f t="shared" si="775"/>
        <v/>
      </c>
      <c r="BC2216" s="193" t="str">
        <f t="shared" si="776"/>
        <v/>
      </c>
      <c r="BD2216" s="193" t="str">
        <f ca="1">IF(ISNUMBER(A2216),INDIRECT(CONCATENATE("'Instrument List'!F",(MATCH(E2216,'Instrument List'!A:A,0))-0)),"")</f>
        <v/>
      </c>
    </row>
    <row r="2217" spans="1:56">
      <c r="A2217" s="220" t="str">
        <f t="shared" si="756"/>
        <v/>
      </c>
      <c r="B2217" s="221"/>
      <c r="C2217" s="222"/>
      <c r="D2217" s="169"/>
      <c r="E2217" s="169"/>
      <c r="F2217" s="169"/>
      <c r="G2217" s="202"/>
      <c r="H2217" s="217"/>
      <c r="I2217" s="212"/>
      <c r="J2217" s="206"/>
      <c r="K2217" s="212"/>
      <c r="L2217" s="206"/>
      <c r="M2217" s="212"/>
      <c r="N2217" s="206"/>
      <c r="O2217" s="170" t="str">
        <f t="shared" si="757"/>
        <v/>
      </c>
      <c r="P2217" s="171"/>
      <c r="Q2217" s="171"/>
      <c r="R2217" s="171"/>
      <c r="S2217" s="172" t="str">
        <f t="shared" si="758"/>
        <v/>
      </c>
      <c r="T2217" s="172" t="str">
        <f t="shared" si="759"/>
        <v/>
      </c>
      <c r="U2217" s="171"/>
      <c r="V2217" s="171"/>
      <c r="W2217" s="173" t="str">
        <f t="shared" si="760"/>
        <v/>
      </c>
      <c r="X2217" s="173" t="str">
        <f t="shared" si="761"/>
        <v/>
      </c>
      <c r="Y2217" s="173" t="str">
        <f t="shared" si="762"/>
        <v/>
      </c>
      <c r="Z2217" s="171"/>
      <c r="AA2217" s="171"/>
      <c r="AB2217" s="171"/>
      <c r="AC2217" s="172" t="str">
        <f t="shared" si="763"/>
        <v/>
      </c>
      <c r="AD2217" s="172" t="str">
        <f t="shared" si="764"/>
        <v/>
      </c>
      <c r="AE2217" s="174"/>
      <c r="AF2217" s="175" t="str">
        <f t="shared" si="765"/>
        <v/>
      </c>
      <c r="AG2217" s="169"/>
      <c r="AH2217" s="171"/>
      <c r="AI2217" s="171"/>
      <c r="AJ2217" s="169"/>
      <c r="AK2217" s="176" t="str">
        <f t="shared" si="766"/>
        <v/>
      </c>
      <c r="AL2217" s="176" t="str">
        <f t="shared" si="767"/>
        <v/>
      </c>
      <c r="AM2217" s="176" t="str">
        <f t="shared" si="768"/>
        <v/>
      </c>
      <c r="AN2217" s="359" t="str">
        <f>IF(Overview!$K$17='Internal Calcs'!$P$22,IF(AK2217="","",AK2217),IF(Overview!$K$17='Internal Calcs'!$P$23,IF(AK2217="","",AK2217),IF(ISNUMBER(A2217),(IF(F2217="Short",G2217-H2217,H2217-G2217)*AZ2217-AX2217),"")))</f>
        <v/>
      </c>
      <c r="AO2217" s="401" t="str">
        <f>IF(Overview!$K$17='Internal Calcs'!$P$22,IF(AL2217="","",AL2217),IF(Overview!$K$17='Internal Calcs'!$P$23,IF(AL2217="","",AL2217),IF(ISNUMBER(A2217),IF(AL2217="",(IF(F2217="Short",G2217-H2217,H2217-G2217)*AZ2217-AX2217),(IF(F2217="Short",G2217-J2217,J2217-G2217)*AZ2217-AX2217)),"")))</f>
        <v/>
      </c>
      <c r="AP2217" s="359" t="str">
        <f>IF(Overview!$K$17='Internal Calcs'!$P$22,"",IF(Overview!$K$17='Internal Calcs'!$P$23,IF(AM2217="","",AM2217),IF(ISNUMBER(A2217),IF(AM2217="",(IF(F2217="Short",G2217-H2217,H2217-G2217)*AZ2217-AX2217),(IF(F2217="Short",G2217-L2217,L2217-G2217)*AZ2217-AX2217)),"")))</f>
        <v/>
      </c>
      <c r="AQ2217" s="176" t="str">
        <f t="shared" si="769"/>
        <v/>
      </c>
      <c r="AR2217" s="176" t="str">
        <f t="shared" si="770"/>
        <v/>
      </c>
      <c r="AS2217" s="176" t="str">
        <f t="shared" si="771"/>
        <v/>
      </c>
      <c r="AT2217" s="176" t="str">
        <f>IF(ISNUMBER(A2217),MAX($AS$2:AS2217)-AS2217,"")</f>
        <v/>
      </c>
      <c r="AU2217" s="177" t="str">
        <f t="shared" si="772"/>
        <v/>
      </c>
      <c r="AV2217" s="178" t="str">
        <f t="shared" si="773"/>
        <v/>
      </c>
      <c r="AW2217" s="178" t="str">
        <f t="shared" si="774"/>
        <v/>
      </c>
      <c r="AX2217" s="179" t="str">
        <f ca="1">IF(ISNUMBER($A2217),INDIRECT(CONCATENATE("'Instrument List'!B",(MATCH(E2217,'Instrument List'!A:A,0))-0)),"")</f>
        <v/>
      </c>
      <c r="AY2217" s="179" t="str">
        <f ca="1">IF(ISNUMBER($A2217),INDIRECT(CONCATENATE("'Instrument List'!D",(MATCH(E2217,'Instrument List'!A:A,0))-0)),"")</f>
        <v/>
      </c>
      <c r="AZ2217" s="179" t="str">
        <f ca="1">IF(ISNUMBER($A2217),INDIRECT(CONCATENATE("'Instrument List'!C",(MATCH(E2217,'Instrument List'!A:A,0))-0)),"")</f>
        <v/>
      </c>
      <c r="BA2217" s="180" t="str">
        <f ca="1">IF(ISNUMBER(A2217),INDIRECT(CONCATENATE("'Instrument List'!E",(MATCH(E2217,'Instrument List'!A:A,0))-0)),"")</f>
        <v/>
      </c>
      <c r="BB2217" s="181" t="str">
        <f t="shared" si="775"/>
        <v/>
      </c>
      <c r="BC2217" s="181" t="str">
        <f t="shared" si="776"/>
        <v/>
      </c>
      <c r="BD2217" s="181" t="str">
        <f ca="1">IF(ISNUMBER(A2217),INDIRECT(CONCATENATE("'Instrument List'!F",(MATCH(E2217,'Instrument List'!A:A,0))-0)),"")</f>
        <v/>
      </c>
    </row>
    <row r="2218" spans="1:56">
      <c r="A2218" s="223" t="str">
        <f t="shared" si="756"/>
        <v/>
      </c>
      <c r="B2218" s="224"/>
      <c r="C2218" s="225"/>
      <c r="D2218" s="182"/>
      <c r="E2218" s="182"/>
      <c r="F2218" s="182"/>
      <c r="G2218" s="203"/>
      <c r="H2218" s="218"/>
      <c r="I2218" s="213"/>
      <c r="J2218" s="207"/>
      <c r="K2218" s="213"/>
      <c r="L2218" s="207"/>
      <c r="M2218" s="213"/>
      <c r="N2218" s="207"/>
      <c r="O2218" s="183" t="str">
        <f t="shared" si="757"/>
        <v/>
      </c>
      <c r="P2218" s="184"/>
      <c r="Q2218" s="184"/>
      <c r="R2218" s="275"/>
      <c r="S2218" s="185" t="str">
        <f t="shared" si="758"/>
        <v/>
      </c>
      <c r="T2218" s="185" t="str">
        <f t="shared" si="759"/>
        <v/>
      </c>
      <c r="U2218" s="275"/>
      <c r="V2218" s="275"/>
      <c r="W2218" s="276" t="str">
        <f t="shared" si="760"/>
        <v/>
      </c>
      <c r="X2218" s="276" t="str">
        <f t="shared" si="761"/>
        <v/>
      </c>
      <c r="Y2218" s="276" t="str">
        <f t="shared" si="762"/>
        <v/>
      </c>
      <c r="Z2218" s="275"/>
      <c r="AA2218" s="184"/>
      <c r="AB2218" s="184"/>
      <c r="AC2218" s="185" t="str">
        <f t="shared" si="763"/>
        <v/>
      </c>
      <c r="AD2218" s="185" t="str">
        <f t="shared" si="764"/>
        <v/>
      </c>
      <c r="AE2218" s="186"/>
      <c r="AF2218" s="187" t="str">
        <f t="shared" si="765"/>
        <v/>
      </c>
      <c r="AG2218" s="182"/>
      <c r="AH2218" s="184"/>
      <c r="AI2218" s="184"/>
      <c r="AJ2218" s="182"/>
      <c r="AK2218" s="188" t="str">
        <f t="shared" si="766"/>
        <v/>
      </c>
      <c r="AL2218" s="188" t="str">
        <f t="shared" si="767"/>
        <v/>
      </c>
      <c r="AM2218" s="188" t="str">
        <f t="shared" si="768"/>
        <v/>
      </c>
      <c r="AN2218" s="359" t="str">
        <f>IF(Overview!$K$17='Internal Calcs'!$P$22,IF(AK2218="","",AK2218),IF(Overview!$K$17='Internal Calcs'!$P$23,IF(AK2218="","",AK2218),IF(ISNUMBER(A2218),(IF(F2218="Short",G2218-H2218,H2218-G2218)*AZ2218-AX2218),"")))</f>
        <v/>
      </c>
      <c r="AO2218" s="401" t="str">
        <f>IF(Overview!$K$17='Internal Calcs'!$P$22,IF(AL2218="","",AL2218),IF(Overview!$K$17='Internal Calcs'!$P$23,IF(AL2218="","",AL2218),IF(ISNUMBER(A2218),IF(AL2218="",(IF(F2218="Short",G2218-H2218,H2218-G2218)*AZ2218-AX2218),(IF(F2218="Short",G2218-J2218,J2218-G2218)*AZ2218-AX2218)),"")))</f>
        <v/>
      </c>
      <c r="AP2218" s="359" t="str">
        <f>IF(Overview!$K$17='Internal Calcs'!$P$22,"",IF(Overview!$K$17='Internal Calcs'!$P$23,IF(AM2218="","",AM2218),IF(ISNUMBER(A2218),IF(AM2218="",(IF(F2218="Short",G2218-H2218,H2218-G2218)*AZ2218-AX2218),(IF(F2218="Short",G2218-L2218,L2218-G2218)*AZ2218-AX2218)),"")))</f>
        <v/>
      </c>
      <c r="AQ2218" s="188" t="str">
        <f t="shared" si="769"/>
        <v/>
      </c>
      <c r="AR2218" s="188" t="str">
        <f t="shared" si="770"/>
        <v/>
      </c>
      <c r="AS2218" s="188" t="str">
        <f t="shared" si="771"/>
        <v/>
      </c>
      <c r="AT2218" s="188" t="str">
        <f>IF(ISNUMBER(A2218),MAX($AS$2:AS2218)-AS2218,"")</f>
        <v/>
      </c>
      <c r="AU2218" s="189" t="str">
        <f t="shared" si="772"/>
        <v/>
      </c>
      <c r="AV2218" s="190" t="str">
        <f t="shared" si="773"/>
        <v/>
      </c>
      <c r="AW2218" s="190" t="str">
        <f t="shared" si="774"/>
        <v/>
      </c>
      <c r="AX2218" s="191" t="str">
        <f ca="1">IF(ISNUMBER($A2218),INDIRECT(CONCATENATE("'Instrument List'!B",(MATCH(E2218,'Instrument List'!A:A,0))-0)),"")</f>
        <v/>
      </c>
      <c r="AY2218" s="191" t="str">
        <f ca="1">IF(ISNUMBER($A2218),INDIRECT(CONCATENATE("'Instrument List'!D",(MATCH(E2218,'Instrument List'!A:A,0))-0)),"")</f>
        <v/>
      </c>
      <c r="AZ2218" s="191" t="str">
        <f ca="1">IF(ISNUMBER($A2218),INDIRECT(CONCATENATE("'Instrument List'!C",(MATCH(E2218,'Instrument List'!A:A,0))-0)),"")</f>
        <v/>
      </c>
      <c r="BA2218" s="192" t="str">
        <f ca="1">IF(ISNUMBER(A2218),INDIRECT(CONCATENATE("'Instrument List'!E",(MATCH(E2218,'Instrument List'!A:A,0))-0)),"")</f>
        <v/>
      </c>
      <c r="BB2218" s="193" t="str">
        <f t="shared" si="775"/>
        <v/>
      </c>
      <c r="BC2218" s="193" t="str">
        <f t="shared" si="776"/>
        <v/>
      </c>
      <c r="BD2218" s="193" t="str">
        <f ca="1">IF(ISNUMBER(A2218),INDIRECT(CONCATENATE("'Instrument List'!F",(MATCH(E2218,'Instrument List'!A:A,0))-0)),"")</f>
        <v/>
      </c>
    </row>
    <row r="2219" spans="1:56">
      <c r="A2219" s="220" t="str">
        <f t="shared" si="756"/>
        <v/>
      </c>
      <c r="B2219" s="221"/>
      <c r="C2219" s="222"/>
      <c r="D2219" s="169"/>
      <c r="E2219" s="169"/>
      <c r="F2219" s="169"/>
      <c r="G2219" s="202"/>
      <c r="H2219" s="217"/>
      <c r="I2219" s="212"/>
      <c r="J2219" s="206"/>
      <c r="K2219" s="212"/>
      <c r="L2219" s="206"/>
      <c r="M2219" s="212"/>
      <c r="N2219" s="206"/>
      <c r="O2219" s="170" t="str">
        <f t="shared" si="757"/>
        <v/>
      </c>
      <c r="P2219" s="171"/>
      <c r="Q2219" s="171"/>
      <c r="R2219" s="171"/>
      <c r="S2219" s="172" t="str">
        <f t="shared" si="758"/>
        <v/>
      </c>
      <c r="T2219" s="172" t="str">
        <f t="shared" si="759"/>
        <v/>
      </c>
      <c r="U2219" s="171"/>
      <c r="V2219" s="171"/>
      <c r="W2219" s="173" t="str">
        <f t="shared" si="760"/>
        <v/>
      </c>
      <c r="X2219" s="173" t="str">
        <f t="shared" si="761"/>
        <v/>
      </c>
      <c r="Y2219" s="173" t="str">
        <f t="shared" si="762"/>
        <v/>
      </c>
      <c r="Z2219" s="171"/>
      <c r="AA2219" s="171"/>
      <c r="AB2219" s="171"/>
      <c r="AC2219" s="172" t="str">
        <f t="shared" si="763"/>
        <v/>
      </c>
      <c r="AD2219" s="172" t="str">
        <f t="shared" si="764"/>
        <v/>
      </c>
      <c r="AE2219" s="174"/>
      <c r="AF2219" s="175" t="str">
        <f t="shared" si="765"/>
        <v/>
      </c>
      <c r="AG2219" s="169"/>
      <c r="AH2219" s="171"/>
      <c r="AI2219" s="171"/>
      <c r="AJ2219" s="169"/>
      <c r="AK2219" s="176" t="str">
        <f t="shared" si="766"/>
        <v/>
      </c>
      <c r="AL2219" s="176" t="str">
        <f t="shared" si="767"/>
        <v/>
      </c>
      <c r="AM2219" s="176" t="str">
        <f t="shared" si="768"/>
        <v/>
      </c>
      <c r="AN2219" s="359" t="str">
        <f>IF(Overview!$K$17='Internal Calcs'!$P$22,IF(AK2219="","",AK2219),IF(Overview!$K$17='Internal Calcs'!$P$23,IF(AK2219="","",AK2219),IF(ISNUMBER(A2219),(IF(F2219="Short",G2219-H2219,H2219-G2219)*AZ2219-AX2219),"")))</f>
        <v/>
      </c>
      <c r="AO2219" s="401" t="str">
        <f>IF(Overview!$K$17='Internal Calcs'!$P$22,IF(AL2219="","",AL2219),IF(Overview!$K$17='Internal Calcs'!$P$23,IF(AL2219="","",AL2219),IF(ISNUMBER(A2219),IF(AL2219="",(IF(F2219="Short",G2219-H2219,H2219-G2219)*AZ2219-AX2219),(IF(F2219="Short",G2219-J2219,J2219-G2219)*AZ2219-AX2219)),"")))</f>
        <v/>
      </c>
      <c r="AP2219" s="359" t="str">
        <f>IF(Overview!$K$17='Internal Calcs'!$P$22,"",IF(Overview!$K$17='Internal Calcs'!$P$23,IF(AM2219="","",AM2219),IF(ISNUMBER(A2219),IF(AM2219="",(IF(F2219="Short",G2219-H2219,H2219-G2219)*AZ2219-AX2219),(IF(F2219="Short",G2219-L2219,L2219-G2219)*AZ2219-AX2219)),"")))</f>
        <v/>
      </c>
      <c r="AQ2219" s="176" t="str">
        <f t="shared" si="769"/>
        <v/>
      </c>
      <c r="AR2219" s="176" t="str">
        <f t="shared" si="770"/>
        <v/>
      </c>
      <c r="AS2219" s="176" t="str">
        <f t="shared" si="771"/>
        <v/>
      </c>
      <c r="AT2219" s="176" t="str">
        <f>IF(ISNUMBER(A2219),MAX($AS$2:AS2219)-AS2219,"")</f>
        <v/>
      </c>
      <c r="AU2219" s="177" t="str">
        <f t="shared" si="772"/>
        <v/>
      </c>
      <c r="AV2219" s="178" t="str">
        <f t="shared" si="773"/>
        <v/>
      </c>
      <c r="AW2219" s="178" t="str">
        <f t="shared" si="774"/>
        <v/>
      </c>
      <c r="AX2219" s="179" t="str">
        <f ca="1">IF(ISNUMBER($A2219),INDIRECT(CONCATENATE("'Instrument List'!B",(MATCH(E2219,'Instrument List'!A:A,0))-0)),"")</f>
        <v/>
      </c>
      <c r="AY2219" s="179" t="str">
        <f ca="1">IF(ISNUMBER($A2219),INDIRECT(CONCATENATE("'Instrument List'!D",(MATCH(E2219,'Instrument List'!A:A,0))-0)),"")</f>
        <v/>
      </c>
      <c r="AZ2219" s="179" t="str">
        <f ca="1">IF(ISNUMBER($A2219),INDIRECT(CONCATENATE("'Instrument List'!C",(MATCH(E2219,'Instrument List'!A:A,0))-0)),"")</f>
        <v/>
      </c>
      <c r="BA2219" s="180" t="str">
        <f ca="1">IF(ISNUMBER(A2219),INDIRECT(CONCATENATE("'Instrument List'!E",(MATCH(E2219,'Instrument List'!A:A,0))-0)),"")</f>
        <v/>
      </c>
      <c r="BB2219" s="181" t="str">
        <f t="shared" si="775"/>
        <v/>
      </c>
      <c r="BC2219" s="181" t="str">
        <f t="shared" si="776"/>
        <v/>
      </c>
      <c r="BD2219" s="181" t="str">
        <f ca="1">IF(ISNUMBER(A2219),INDIRECT(CONCATENATE("'Instrument List'!F",(MATCH(E2219,'Instrument List'!A:A,0))-0)),"")</f>
        <v/>
      </c>
    </row>
    <row r="2220" spans="1:56">
      <c r="A2220" s="223" t="str">
        <f t="shared" si="756"/>
        <v/>
      </c>
      <c r="B2220" s="224"/>
      <c r="C2220" s="225"/>
      <c r="D2220" s="182"/>
      <c r="E2220" s="182"/>
      <c r="F2220" s="182"/>
      <c r="G2220" s="203"/>
      <c r="H2220" s="218"/>
      <c r="I2220" s="213"/>
      <c r="J2220" s="207"/>
      <c r="K2220" s="213"/>
      <c r="L2220" s="207"/>
      <c r="M2220" s="213"/>
      <c r="N2220" s="207"/>
      <c r="O2220" s="183" t="str">
        <f t="shared" si="757"/>
        <v/>
      </c>
      <c r="P2220" s="184"/>
      <c r="Q2220" s="184"/>
      <c r="R2220" s="275"/>
      <c r="S2220" s="185" t="str">
        <f t="shared" si="758"/>
        <v/>
      </c>
      <c r="T2220" s="185" t="str">
        <f t="shared" si="759"/>
        <v/>
      </c>
      <c r="U2220" s="275"/>
      <c r="V2220" s="275"/>
      <c r="W2220" s="276" t="str">
        <f t="shared" si="760"/>
        <v/>
      </c>
      <c r="X2220" s="276" t="str">
        <f t="shared" si="761"/>
        <v/>
      </c>
      <c r="Y2220" s="276" t="str">
        <f t="shared" si="762"/>
        <v/>
      </c>
      <c r="Z2220" s="275"/>
      <c r="AA2220" s="184"/>
      <c r="AB2220" s="184"/>
      <c r="AC2220" s="185" t="str">
        <f t="shared" si="763"/>
        <v/>
      </c>
      <c r="AD2220" s="185" t="str">
        <f t="shared" si="764"/>
        <v/>
      </c>
      <c r="AE2220" s="186"/>
      <c r="AF2220" s="187" t="str">
        <f t="shared" si="765"/>
        <v/>
      </c>
      <c r="AG2220" s="182"/>
      <c r="AH2220" s="184"/>
      <c r="AI2220" s="184"/>
      <c r="AJ2220" s="182"/>
      <c r="AK2220" s="188" t="str">
        <f t="shared" si="766"/>
        <v/>
      </c>
      <c r="AL2220" s="188" t="str">
        <f t="shared" si="767"/>
        <v/>
      </c>
      <c r="AM2220" s="188" t="str">
        <f t="shared" si="768"/>
        <v/>
      </c>
      <c r="AN2220" s="359" t="str">
        <f>IF(Overview!$K$17='Internal Calcs'!$P$22,IF(AK2220="","",AK2220),IF(Overview!$K$17='Internal Calcs'!$P$23,IF(AK2220="","",AK2220),IF(ISNUMBER(A2220),(IF(F2220="Short",G2220-H2220,H2220-G2220)*AZ2220-AX2220),"")))</f>
        <v/>
      </c>
      <c r="AO2220" s="401" t="str">
        <f>IF(Overview!$K$17='Internal Calcs'!$P$22,IF(AL2220="","",AL2220),IF(Overview!$K$17='Internal Calcs'!$P$23,IF(AL2220="","",AL2220),IF(ISNUMBER(A2220),IF(AL2220="",(IF(F2220="Short",G2220-H2220,H2220-G2220)*AZ2220-AX2220),(IF(F2220="Short",G2220-J2220,J2220-G2220)*AZ2220-AX2220)),"")))</f>
        <v/>
      </c>
      <c r="AP2220" s="359" t="str">
        <f>IF(Overview!$K$17='Internal Calcs'!$P$22,"",IF(Overview!$K$17='Internal Calcs'!$P$23,IF(AM2220="","",AM2220),IF(ISNUMBER(A2220),IF(AM2220="",(IF(F2220="Short",G2220-H2220,H2220-G2220)*AZ2220-AX2220),(IF(F2220="Short",G2220-L2220,L2220-G2220)*AZ2220-AX2220)),"")))</f>
        <v/>
      </c>
      <c r="AQ2220" s="188" t="str">
        <f t="shared" si="769"/>
        <v/>
      </c>
      <c r="AR2220" s="188" t="str">
        <f t="shared" si="770"/>
        <v/>
      </c>
      <c r="AS2220" s="188" t="str">
        <f t="shared" si="771"/>
        <v/>
      </c>
      <c r="AT2220" s="188" t="str">
        <f>IF(ISNUMBER(A2220),MAX($AS$2:AS2220)-AS2220,"")</f>
        <v/>
      </c>
      <c r="AU2220" s="189" t="str">
        <f t="shared" si="772"/>
        <v/>
      </c>
      <c r="AV2220" s="190" t="str">
        <f t="shared" si="773"/>
        <v/>
      </c>
      <c r="AW2220" s="190" t="str">
        <f t="shared" si="774"/>
        <v/>
      </c>
      <c r="AX2220" s="191" t="str">
        <f ca="1">IF(ISNUMBER($A2220),INDIRECT(CONCATENATE("'Instrument List'!B",(MATCH(E2220,'Instrument List'!A:A,0))-0)),"")</f>
        <v/>
      </c>
      <c r="AY2220" s="191" t="str">
        <f ca="1">IF(ISNUMBER($A2220),INDIRECT(CONCATENATE("'Instrument List'!D",(MATCH(E2220,'Instrument List'!A:A,0))-0)),"")</f>
        <v/>
      </c>
      <c r="AZ2220" s="191" t="str">
        <f ca="1">IF(ISNUMBER($A2220),INDIRECT(CONCATENATE("'Instrument List'!C",(MATCH(E2220,'Instrument List'!A:A,0))-0)),"")</f>
        <v/>
      </c>
      <c r="BA2220" s="192" t="str">
        <f ca="1">IF(ISNUMBER(A2220),INDIRECT(CONCATENATE("'Instrument List'!E",(MATCH(E2220,'Instrument List'!A:A,0))-0)),"")</f>
        <v/>
      </c>
      <c r="BB2220" s="193" t="str">
        <f t="shared" si="775"/>
        <v/>
      </c>
      <c r="BC2220" s="193" t="str">
        <f t="shared" si="776"/>
        <v/>
      </c>
      <c r="BD2220" s="193" t="str">
        <f ca="1">IF(ISNUMBER(A2220),INDIRECT(CONCATENATE("'Instrument List'!F",(MATCH(E2220,'Instrument List'!A:A,0))-0)),"")</f>
        <v/>
      </c>
    </row>
    <row r="2221" spans="1:56">
      <c r="A2221" s="220" t="str">
        <f t="shared" si="756"/>
        <v/>
      </c>
      <c r="B2221" s="221"/>
      <c r="C2221" s="222"/>
      <c r="D2221" s="169"/>
      <c r="E2221" s="169"/>
      <c r="F2221" s="169"/>
      <c r="G2221" s="202"/>
      <c r="H2221" s="217"/>
      <c r="I2221" s="212"/>
      <c r="J2221" s="206"/>
      <c r="K2221" s="212"/>
      <c r="L2221" s="206"/>
      <c r="M2221" s="212"/>
      <c r="N2221" s="206"/>
      <c r="O2221" s="170" t="str">
        <f t="shared" si="757"/>
        <v/>
      </c>
      <c r="P2221" s="171"/>
      <c r="Q2221" s="171"/>
      <c r="R2221" s="171"/>
      <c r="S2221" s="172" t="str">
        <f t="shared" si="758"/>
        <v/>
      </c>
      <c r="T2221" s="172" t="str">
        <f t="shared" si="759"/>
        <v/>
      </c>
      <c r="U2221" s="171"/>
      <c r="V2221" s="171"/>
      <c r="W2221" s="173" t="str">
        <f t="shared" si="760"/>
        <v/>
      </c>
      <c r="X2221" s="173" t="str">
        <f t="shared" si="761"/>
        <v/>
      </c>
      <c r="Y2221" s="173" t="str">
        <f t="shared" si="762"/>
        <v/>
      </c>
      <c r="Z2221" s="171"/>
      <c r="AA2221" s="171"/>
      <c r="AB2221" s="171"/>
      <c r="AC2221" s="172" t="str">
        <f t="shared" si="763"/>
        <v/>
      </c>
      <c r="AD2221" s="172" t="str">
        <f t="shared" si="764"/>
        <v/>
      </c>
      <c r="AE2221" s="174"/>
      <c r="AF2221" s="175" t="str">
        <f t="shared" si="765"/>
        <v/>
      </c>
      <c r="AG2221" s="169"/>
      <c r="AH2221" s="171"/>
      <c r="AI2221" s="171"/>
      <c r="AJ2221" s="169"/>
      <c r="AK2221" s="176" t="str">
        <f t="shared" si="766"/>
        <v/>
      </c>
      <c r="AL2221" s="176" t="str">
        <f t="shared" si="767"/>
        <v/>
      </c>
      <c r="AM2221" s="176" t="str">
        <f t="shared" si="768"/>
        <v/>
      </c>
      <c r="AN2221" s="359" t="str">
        <f>IF(Overview!$K$17='Internal Calcs'!$P$22,IF(AK2221="","",AK2221),IF(Overview!$K$17='Internal Calcs'!$P$23,IF(AK2221="","",AK2221),IF(ISNUMBER(A2221),(IF(F2221="Short",G2221-H2221,H2221-G2221)*AZ2221-AX2221),"")))</f>
        <v/>
      </c>
      <c r="AO2221" s="401" t="str">
        <f>IF(Overview!$K$17='Internal Calcs'!$P$22,IF(AL2221="","",AL2221),IF(Overview!$K$17='Internal Calcs'!$P$23,IF(AL2221="","",AL2221),IF(ISNUMBER(A2221),IF(AL2221="",(IF(F2221="Short",G2221-H2221,H2221-G2221)*AZ2221-AX2221),(IF(F2221="Short",G2221-J2221,J2221-G2221)*AZ2221-AX2221)),"")))</f>
        <v/>
      </c>
      <c r="AP2221" s="359" t="str">
        <f>IF(Overview!$K$17='Internal Calcs'!$P$22,"",IF(Overview!$K$17='Internal Calcs'!$P$23,IF(AM2221="","",AM2221),IF(ISNUMBER(A2221),IF(AM2221="",(IF(F2221="Short",G2221-H2221,H2221-G2221)*AZ2221-AX2221),(IF(F2221="Short",G2221-L2221,L2221-G2221)*AZ2221-AX2221)),"")))</f>
        <v/>
      </c>
      <c r="AQ2221" s="176" t="str">
        <f t="shared" si="769"/>
        <v/>
      </c>
      <c r="AR2221" s="176" t="str">
        <f t="shared" si="770"/>
        <v/>
      </c>
      <c r="AS2221" s="176" t="str">
        <f t="shared" si="771"/>
        <v/>
      </c>
      <c r="AT2221" s="176" t="str">
        <f>IF(ISNUMBER(A2221),MAX($AS$2:AS2221)-AS2221,"")</f>
        <v/>
      </c>
      <c r="AU2221" s="177" t="str">
        <f t="shared" si="772"/>
        <v/>
      </c>
      <c r="AV2221" s="178" t="str">
        <f t="shared" si="773"/>
        <v/>
      </c>
      <c r="AW2221" s="178" t="str">
        <f t="shared" si="774"/>
        <v/>
      </c>
      <c r="AX2221" s="179" t="str">
        <f ca="1">IF(ISNUMBER($A2221),INDIRECT(CONCATENATE("'Instrument List'!B",(MATCH(E2221,'Instrument List'!A:A,0))-0)),"")</f>
        <v/>
      </c>
      <c r="AY2221" s="179" t="str">
        <f ca="1">IF(ISNUMBER($A2221),INDIRECT(CONCATENATE("'Instrument List'!D",(MATCH(E2221,'Instrument List'!A:A,0))-0)),"")</f>
        <v/>
      </c>
      <c r="AZ2221" s="179" t="str">
        <f ca="1">IF(ISNUMBER($A2221),INDIRECT(CONCATENATE("'Instrument List'!C",(MATCH(E2221,'Instrument List'!A:A,0))-0)),"")</f>
        <v/>
      </c>
      <c r="BA2221" s="180" t="str">
        <f ca="1">IF(ISNUMBER(A2221),INDIRECT(CONCATENATE("'Instrument List'!E",(MATCH(E2221,'Instrument List'!A:A,0))-0)),"")</f>
        <v/>
      </c>
      <c r="BB2221" s="181" t="str">
        <f t="shared" si="775"/>
        <v/>
      </c>
      <c r="BC2221" s="181" t="str">
        <f t="shared" si="776"/>
        <v/>
      </c>
      <c r="BD2221" s="181" t="str">
        <f ca="1">IF(ISNUMBER(A2221),INDIRECT(CONCATENATE("'Instrument List'!F",(MATCH(E2221,'Instrument List'!A:A,0))-0)),"")</f>
        <v/>
      </c>
    </row>
    <row r="2222" spans="1:56">
      <c r="A2222" s="223" t="str">
        <f t="shared" si="756"/>
        <v/>
      </c>
      <c r="B2222" s="224"/>
      <c r="C2222" s="225"/>
      <c r="D2222" s="182"/>
      <c r="E2222" s="182"/>
      <c r="F2222" s="182"/>
      <c r="G2222" s="203"/>
      <c r="H2222" s="218"/>
      <c r="I2222" s="213"/>
      <c r="J2222" s="207"/>
      <c r="K2222" s="213"/>
      <c r="L2222" s="207"/>
      <c r="M2222" s="213"/>
      <c r="N2222" s="207"/>
      <c r="O2222" s="183" t="str">
        <f t="shared" si="757"/>
        <v/>
      </c>
      <c r="P2222" s="184"/>
      <c r="Q2222" s="184"/>
      <c r="R2222" s="275"/>
      <c r="S2222" s="185" t="str">
        <f t="shared" si="758"/>
        <v/>
      </c>
      <c r="T2222" s="185" t="str">
        <f t="shared" si="759"/>
        <v/>
      </c>
      <c r="U2222" s="275"/>
      <c r="V2222" s="275"/>
      <c r="W2222" s="276" t="str">
        <f t="shared" si="760"/>
        <v/>
      </c>
      <c r="X2222" s="276" t="str">
        <f t="shared" si="761"/>
        <v/>
      </c>
      <c r="Y2222" s="276" t="str">
        <f t="shared" si="762"/>
        <v/>
      </c>
      <c r="Z2222" s="275"/>
      <c r="AA2222" s="184"/>
      <c r="AB2222" s="184"/>
      <c r="AC2222" s="185" t="str">
        <f t="shared" si="763"/>
        <v/>
      </c>
      <c r="AD2222" s="185" t="str">
        <f t="shared" si="764"/>
        <v/>
      </c>
      <c r="AE2222" s="186"/>
      <c r="AF2222" s="187" t="str">
        <f t="shared" si="765"/>
        <v/>
      </c>
      <c r="AG2222" s="182"/>
      <c r="AH2222" s="184"/>
      <c r="AI2222" s="184"/>
      <c r="AJ2222" s="182"/>
      <c r="AK2222" s="188" t="str">
        <f t="shared" si="766"/>
        <v/>
      </c>
      <c r="AL2222" s="188" t="str">
        <f t="shared" si="767"/>
        <v/>
      </c>
      <c r="AM2222" s="188" t="str">
        <f t="shared" si="768"/>
        <v/>
      </c>
      <c r="AN2222" s="359" t="str">
        <f>IF(Overview!$K$17='Internal Calcs'!$P$22,IF(AK2222="","",AK2222),IF(Overview!$K$17='Internal Calcs'!$P$23,IF(AK2222="","",AK2222),IF(ISNUMBER(A2222),(IF(F2222="Short",G2222-H2222,H2222-G2222)*AZ2222-AX2222),"")))</f>
        <v/>
      </c>
      <c r="AO2222" s="401" t="str">
        <f>IF(Overview!$K$17='Internal Calcs'!$P$22,IF(AL2222="","",AL2222),IF(Overview!$K$17='Internal Calcs'!$P$23,IF(AL2222="","",AL2222),IF(ISNUMBER(A2222),IF(AL2222="",(IF(F2222="Short",G2222-H2222,H2222-G2222)*AZ2222-AX2222),(IF(F2222="Short",G2222-J2222,J2222-G2222)*AZ2222-AX2222)),"")))</f>
        <v/>
      </c>
      <c r="AP2222" s="359" t="str">
        <f>IF(Overview!$K$17='Internal Calcs'!$P$22,"",IF(Overview!$K$17='Internal Calcs'!$P$23,IF(AM2222="","",AM2222),IF(ISNUMBER(A2222),IF(AM2222="",(IF(F2222="Short",G2222-H2222,H2222-G2222)*AZ2222-AX2222),(IF(F2222="Short",G2222-L2222,L2222-G2222)*AZ2222-AX2222)),"")))</f>
        <v/>
      </c>
      <c r="AQ2222" s="188" t="str">
        <f t="shared" si="769"/>
        <v/>
      </c>
      <c r="AR2222" s="188" t="str">
        <f t="shared" si="770"/>
        <v/>
      </c>
      <c r="AS2222" s="188" t="str">
        <f t="shared" si="771"/>
        <v/>
      </c>
      <c r="AT2222" s="188" t="str">
        <f>IF(ISNUMBER(A2222),MAX($AS$2:AS2222)-AS2222,"")</f>
        <v/>
      </c>
      <c r="AU2222" s="189" t="str">
        <f t="shared" si="772"/>
        <v/>
      </c>
      <c r="AV2222" s="190" t="str">
        <f t="shared" si="773"/>
        <v/>
      </c>
      <c r="AW2222" s="190" t="str">
        <f t="shared" si="774"/>
        <v/>
      </c>
      <c r="AX2222" s="191" t="str">
        <f ca="1">IF(ISNUMBER($A2222),INDIRECT(CONCATENATE("'Instrument List'!B",(MATCH(E2222,'Instrument List'!A:A,0))-0)),"")</f>
        <v/>
      </c>
      <c r="AY2222" s="191" t="str">
        <f ca="1">IF(ISNUMBER($A2222),INDIRECT(CONCATENATE("'Instrument List'!D",(MATCH(E2222,'Instrument List'!A:A,0))-0)),"")</f>
        <v/>
      </c>
      <c r="AZ2222" s="191" t="str">
        <f ca="1">IF(ISNUMBER($A2222),INDIRECT(CONCATENATE("'Instrument List'!C",(MATCH(E2222,'Instrument List'!A:A,0))-0)),"")</f>
        <v/>
      </c>
      <c r="BA2222" s="192" t="str">
        <f ca="1">IF(ISNUMBER(A2222),INDIRECT(CONCATENATE("'Instrument List'!E",(MATCH(E2222,'Instrument List'!A:A,0))-0)),"")</f>
        <v/>
      </c>
      <c r="BB2222" s="193" t="str">
        <f t="shared" si="775"/>
        <v/>
      </c>
      <c r="BC2222" s="193" t="str">
        <f t="shared" si="776"/>
        <v/>
      </c>
      <c r="BD2222" s="193" t="str">
        <f ca="1">IF(ISNUMBER(A2222),INDIRECT(CONCATENATE("'Instrument List'!F",(MATCH(E2222,'Instrument List'!A:A,0))-0)),"")</f>
        <v/>
      </c>
    </row>
    <row r="2223" spans="1:56">
      <c r="A2223" s="220" t="str">
        <f t="shared" si="756"/>
        <v/>
      </c>
      <c r="B2223" s="221"/>
      <c r="C2223" s="222"/>
      <c r="D2223" s="169"/>
      <c r="E2223" s="169"/>
      <c r="F2223" s="169"/>
      <c r="G2223" s="202"/>
      <c r="H2223" s="217"/>
      <c r="I2223" s="212"/>
      <c r="J2223" s="206"/>
      <c r="K2223" s="212"/>
      <c r="L2223" s="206"/>
      <c r="M2223" s="212"/>
      <c r="N2223" s="206"/>
      <c r="O2223" s="170" t="str">
        <f t="shared" si="757"/>
        <v/>
      </c>
      <c r="P2223" s="171"/>
      <c r="Q2223" s="171"/>
      <c r="R2223" s="171"/>
      <c r="S2223" s="172" t="str">
        <f t="shared" si="758"/>
        <v/>
      </c>
      <c r="T2223" s="172" t="str">
        <f t="shared" si="759"/>
        <v/>
      </c>
      <c r="U2223" s="171"/>
      <c r="V2223" s="171"/>
      <c r="W2223" s="173" t="str">
        <f t="shared" si="760"/>
        <v/>
      </c>
      <c r="X2223" s="173" t="str">
        <f t="shared" si="761"/>
        <v/>
      </c>
      <c r="Y2223" s="173" t="str">
        <f t="shared" si="762"/>
        <v/>
      </c>
      <c r="Z2223" s="171"/>
      <c r="AA2223" s="171"/>
      <c r="AB2223" s="171"/>
      <c r="AC2223" s="172" t="str">
        <f t="shared" si="763"/>
        <v/>
      </c>
      <c r="AD2223" s="172" t="str">
        <f t="shared" si="764"/>
        <v/>
      </c>
      <c r="AE2223" s="174"/>
      <c r="AF2223" s="175" t="str">
        <f t="shared" si="765"/>
        <v/>
      </c>
      <c r="AG2223" s="169"/>
      <c r="AH2223" s="171"/>
      <c r="AI2223" s="171"/>
      <c r="AJ2223" s="169"/>
      <c r="AK2223" s="176" t="str">
        <f t="shared" si="766"/>
        <v/>
      </c>
      <c r="AL2223" s="176" t="str">
        <f t="shared" si="767"/>
        <v/>
      </c>
      <c r="AM2223" s="176" t="str">
        <f t="shared" si="768"/>
        <v/>
      </c>
      <c r="AN2223" s="359" t="str">
        <f>IF(Overview!$K$17='Internal Calcs'!$P$22,IF(AK2223="","",AK2223),IF(Overview!$K$17='Internal Calcs'!$P$23,IF(AK2223="","",AK2223),IF(ISNUMBER(A2223),(IF(F2223="Short",G2223-H2223,H2223-G2223)*AZ2223-AX2223),"")))</f>
        <v/>
      </c>
      <c r="AO2223" s="401" t="str">
        <f>IF(Overview!$K$17='Internal Calcs'!$P$22,IF(AL2223="","",AL2223),IF(Overview!$K$17='Internal Calcs'!$P$23,IF(AL2223="","",AL2223),IF(ISNUMBER(A2223),IF(AL2223="",(IF(F2223="Short",G2223-H2223,H2223-G2223)*AZ2223-AX2223),(IF(F2223="Short",G2223-J2223,J2223-G2223)*AZ2223-AX2223)),"")))</f>
        <v/>
      </c>
      <c r="AP2223" s="359" t="str">
        <f>IF(Overview!$K$17='Internal Calcs'!$P$22,"",IF(Overview!$K$17='Internal Calcs'!$P$23,IF(AM2223="","",AM2223),IF(ISNUMBER(A2223),IF(AM2223="",(IF(F2223="Short",G2223-H2223,H2223-G2223)*AZ2223-AX2223),(IF(F2223="Short",G2223-L2223,L2223-G2223)*AZ2223-AX2223)),"")))</f>
        <v/>
      </c>
      <c r="AQ2223" s="176" t="str">
        <f t="shared" si="769"/>
        <v/>
      </c>
      <c r="AR2223" s="176" t="str">
        <f t="shared" si="770"/>
        <v/>
      </c>
      <c r="AS2223" s="176" t="str">
        <f t="shared" si="771"/>
        <v/>
      </c>
      <c r="AT2223" s="176" t="str">
        <f>IF(ISNUMBER(A2223),MAX($AS$2:AS2223)-AS2223,"")</f>
        <v/>
      </c>
      <c r="AU2223" s="177" t="str">
        <f t="shared" si="772"/>
        <v/>
      </c>
      <c r="AV2223" s="178" t="str">
        <f t="shared" si="773"/>
        <v/>
      </c>
      <c r="AW2223" s="178" t="str">
        <f t="shared" si="774"/>
        <v/>
      </c>
      <c r="AX2223" s="179" t="str">
        <f ca="1">IF(ISNUMBER($A2223),INDIRECT(CONCATENATE("'Instrument List'!B",(MATCH(E2223,'Instrument List'!A:A,0))-0)),"")</f>
        <v/>
      </c>
      <c r="AY2223" s="179" t="str">
        <f ca="1">IF(ISNUMBER($A2223),INDIRECT(CONCATENATE("'Instrument List'!D",(MATCH(E2223,'Instrument List'!A:A,0))-0)),"")</f>
        <v/>
      </c>
      <c r="AZ2223" s="179" t="str">
        <f ca="1">IF(ISNUMBER($A2223),INDIRECT(CONCATENATE("'Instrument List'!C",(MATCH(E2223,'Instrument List'!A:A,0))-0)),"")</f>
        <v/>
      </c>
      <c r="BA2223" s="180" t="str">
        <f ca="1">IF(ISNUMBER(A2223),INDIRECT(CONCATENATE("'Instrument List'!E",(MATCH(E2223,'Instrument List'!A:A,0))-0)),"")</f>
        <v/>
      </c>
      <c r="BB2223" s="181" t="str">
        <f t="shared" si="775"/>
        <v/>
      </c>
      <c r="BC2223" s="181" t="str">
        <f t="shared" si="776"/>
        <v/>
      </c>
      <c r="BD2223" s="181" t="str">
        <f ca="1">IF(ISNUMBER(A2223),INDIRECT(CONCATENATE("'Instrument List'!F",(MATCH(E2223,'Instrument List'!A:A,0))-0)),"")</f>
        <v/>
      </c>
    </row>
    <row r="2224" spans="1:56">
      <c r="A2224" s="223" t="str">
        <f t="shared" si="756"/>
        <v/>
      </c>
      <c r="B2224" s="224"/>
      <c r="C2224" s="225"/>
      <c r="D2224" s="182"/>
      <c r="E2224" s="182"/>
      <c r="F2224" s="182"/>
      <c r="G2224" s="203"/>
      <c r="H2224" s="218"/>
      <c r="I2224" s="213"/>
      <c r="J2224" s="207"/>
      <c r="K2224" s="213"/>
      <c r="L2224" s="207"/>
      <c r="M2224" s="213"/>
      <c r="N2224" s="207"/>
      <c r="O2224" s="183" t="str">
        <f t="shared" si="757"/>
        <v/>
      </c>
      <c r="P2224" s="184"/>
      <c r="Q2224" s="184"/>
      <c r="R2224" s="275"/>
      <c r="S2224" s="185" t="str">
        <f t="shared" si="758"/>
        <v/>
      </c>
      <c r="T2224" s="185" t="str">
        <f t="shared" si="759"/>
        <v/>
      </c>
      <c r="U2224" s="275"/>
      <c r="V2224" s="275"/>
      <c r="W2224" s="276" t="str">
        <f t="shared" si="760"/>
        <v/>
      </c>
      <c r="X2224" s="276" t="str">
        <f t="shared" si="761"/>
        <v/>
      </c>
      <c r="Y2224" s="276" t="str">
        <f t="shared" si="762"/>
        <v/>
      </c>
      <c r="Z2224" s="275"/>
      <c r="AA2224" s="184"/>
      <c r="AB2224" s="184"/>
      <c r="AC2224" s="185" t="str">
        <f t="shared" si="763"/>
        <v/>
      </c>
      <c r="AD2224" s="185" t="str">
        <f t="shared" si="764"/>
        <v/>
      </c>
      <c r="AE2224" s="186"/>
      <c r="AF2224" s="187" t="str">
        <f t="shared" si="765"/>
        <v/>
      </c>
      <c r="AG2224" s="182"/>
      <c r="AH2224" s="184"/>
      <c r="AI2224" s="184"/>
      <c r="AJ2224" s="182"/>
      <c r="AK2224" s="188" t="str">
        <f t="shared" si="766"/>
        <v/>
      </c>
      <c r="AL2224" s="188" t="str">
        <f t="shared" si="767"/>
        <v/>
      </c>
      <c r="AM2224" s="188" t="str">
        <f t="shared" si="768"/>
        <v/>
      </c>
      <c r="AN2224" s="359" t="str">
        <f>IF(Overview!$K$17='Internal Calcs'!$P$22,IF(AK2224="","",AK2224),IF(Overview!$K$17='Internal Calcs'!$P$23,IF(AK2224="","",AK2224),IF(ISNUMBER(A2224),(IF(F2224="Short",G2224-H2224,H2224-G2224)*AZ2224-AX2224),"")))</f>
        <v/>
      </c>
      <c r="AO2224" s="401" t="str">
        <f>IF(Overview!$K$17='Internal Calcs'!$P$22,IF(AL2224="","",AL2224),IF(Overview!$K$17='Internal Calcs'!$P$23,IF(AL2224="","",AL2224),IF(ISNUMBER(A2224),IF(AL2224="",(IF(F2224="Short",G2224-H2224,H2224-G2224)*AZ2224-AX2224),(IF(F2224="Short",G2224-J2224,J2224-G2224)*AZ2224-AX2224)),"")))</f>
        <v/>
      </c>
      <c r="AP2224" s="359" t="str">
        <f>IF(Overview!$K$17='Internal Calcs'!$P$22,"",IF(Overview!$K$17='Internal Calcs'!$P$23,IF(AM2224="","",AM2224),IF(ISNUMBER(A2224),IF(AM2224="",(IF(F2224="Short",G2224-H2224,H2224-G2224)*AZ2224-AX2224),(IF(F2224="Short",G2224-L2224,L2224-G2224)*AZ2224-AX2224)),"")))</f>
        <v/>
      </c>
      <c r="AQ2224" s="188" t="str">
        <f t="shared" si="769"/>
        <v/>
      </c>
      <c r="AR2224" s="188" t="str">
        <f t="shared" si="770"/>
        <v/>
      </c>
      <c r="AS2224" s="188" t="str">
        <f t="shared" si="771"/>
        <v/>
      </c>
      <c r="AT2224" s="188" t="str">
        <f>IF(ISNUMBER(A2224),MAX($AS$2:AS2224)-AS2224,"")</f>
        <v/>
      </c>
      <c r="AU2224" s="189" t="str">
        <f t="shared" si="772"/>
        <v/>
      </c>
      <c r="AV2224" s="190" t="str">
        <f t="shared" si="773"/>
        <v/>
      </c>
      <c r="AW2224" s="190" t="str">
        <f t="shared" si="774"/>
        <v/>
      </c>
      <c r="AX2224" s="191" t="str">
        <f ca="1">IF(ISNUMBER($A2224),INDIRECT(CONCATENATE("'Instrument List'!B",(MATCH(E2224,'Instrument List'!A:A,0))-0)),"")</f>
        <v/>
      </c>
      <c r="AY2224" s="191" t="str">
        <f ca="1">IF(ISNUMBER($A2224),INDIRECT(CONCATENATE("'Instrument List'!D",(MATCH(E2224,'Instrument List'!A:A,0))-0)),"")</f>
        <v/>
      </c>
      <c r="AZ2224" s="191" t="str">
        <f ca="1">IF(ISNUMBER($A2224),INDIRECT(CONCATENATE("'Instrument List'!C",(MATCH(E2224,'Instrument List'!A:A,0))-0)),"")</f>
        <v/>
      </c>
      <c r="BA2224" s="192" t="str">
        <f ca="1">IF(ISNUMBER(A2224),INDIRECT(CONCATENATE("'Instrument List'!E",(MATCH(E2224,'Instrument List'!A:A,0))-0)),"")</f>
        <v/>
      </c>
      <c r="BB2224" s="193" t="str">
        <f t="shared" si="775"/>
        <v/>
      </c>
      <c r="BC2224" s="193" t="str">
        <f t="shared" si="776"/>
        <v/>
      </c>
      <c r="BD2224" s="193" t="str">
        <f ca="1">IF(ISNUMBER(A2224),INDIRECT(CONCATENATE("'Instrument List'!F",(MATCH(E2224,'Instrument List'!A:A,0))-0)),"")</f>
        <v/>
      </c>
    </row>
    <row r="2225" spans="1:56">
      <c r="A2225" s="220" t="str">
        <f t="shared" si="756"/>
        <v/>
      </c>
      <c r="B2225" s="221"/>
      <c r="C2225" s="222"/>
      <c r="D2225" s="169"/>
      <c r="E2225" s="169"/>
      <c r="F2225" s="169"/>
      <c r="G2225" s="202"/>
      <c r="H2225" s="217"/>
      <c r="I2225" s="212"/>
      <c r="J2225" s="206"/>
      <c r="K2225" s="212"/>
      <c r="L2225" s="206"/>
      <c r="M2225" s="212"/>
      <c r="N2225" s="206"/>
      <c r="O2225" s="170" t="str">
        <f t="shared" si="757"/>
        <v/>
      </c>
      <c r="P2225" s="171"/>
      <c r="Q2225" s="171"/>
      <c r="R2225" s="171"/>
      <c r="S2225" s="172" t="str">
        <f t="shared" si="758"/>
        <v/>
      </c>
      <c r="T2225" s="172" t="str">
        <f t="shared" si="759"/>
        <v/>
      </c>
      <c r="U2225" s="171"/>
      <c r="V2225" s="171"/>
      <c r="W2225" s="173" t="str">
        <f t="shared" si="760"/>
        <v/>
      </c>
      <c r="X2225" s="173" t="str">
        <f t="shared" si="761"/>
        <v/>
      </c>
      <c r="Y2225" s="173" t="str">
        <f t="shared" si="762"/>
        <v/>
      </c>
      <c r="Z2225" s="171"/>
      <c r="AA2225" s="171"/>
      <c r="AB2225" s="171"/>
      <c r="AC2225" s="172" t="str">
        <f t="shared" si="763"/>
        <v/>
      </c>
      <c r="AD2225" s="172" t="str">
        <f t="shared" si="764"/>
        <v/>
      </c>
      <c r="AE2225" s="174"/>
      <c r="AF2225" s="175" t="str">
        <f t="shared" si="765"/>
        <v/>
      </c>
      <c r="AG2225" s="169"/>
      <c r="AH2225" s="171"/>
      <c r="AI2225" s="171"/>
      <c r="AJ2225" s="169"/>
      <c r="AK2225" s="176" t="str">
        <f t="shared" si="766"/>
        <v/>
      </c>
      <c r="AL2225" s="176" t="str">
        <f t="shared" si="767"/>
        <v/>
      </c>
      <c r="AM2225" s="176" t="str">
        <f t="shared" si="768"/>
        <v/>
      </c>
      <c r="AN2225" s="359" t="str">
        <f>IF(Overview!$K$17='Internal Calcs'!$P$22,IF(AK2225="","",AK2225),IF(Overview!$K$17='Internal Calcs'!$P$23,IF(AK2225="","",AK2225),IF(ISNUMBER(A2225),(IF(F2225="Short",G2225-H2225,H2225-G2225)*AZ2225-AX2225),"")))</f>
        <v/>
      </c>
      <c r="AO2225" s="401" t="str">
        <f>IF(Overview!$K$17='Internal Calcs'!$P$22,IF(AL2225="","",AL2225),IF(Overview!$K$17='Internal Calcs'!$P$23,IF(AL2225="","",AL2225),IF(ISNUMBER(A2225),IF(AL2225="",(IF(F2225="Short",G2225-H2225,H2225-G2225)*AZ2225-AX2225),(IF(F2225="Short",G2225-J2225,J2225-G2225)*AZ2225-AX2225)),"")))</f>
        <v/>
      </c>
      <c r="AP2225" s="359" t="str">
        <f>IF(Overview!$K$17='Internal Calcs'!$P$22,"",IF(Overview!$K$17='Internal Calcs'!$P$23,IF(AM2225="","",AM2225),IF(ISNUMBER(A2225),IF(AM2225="",(IF(F2225="Short",G2225-H2225,H2225-G2225)*AZ2225-AX2225),(IF(F2225="Short",G2225-L2225,L2225-G2225)*AZ2225-AX2225)),"")))</f>
        <v/>
      </c>
      <c r="AQ2225" s="176" t="str">
        <f t="shared" si="769"/>
        <v/>
      </c>
      <c r="AR2225" s="176" t="str">
        <f t="shared" si="770"/>
        <v/>
      </c>
      <c r="AS2225" s="176" t="str">
        <f t="shared" si="771"/>
        <v/>
      </c>
      <c r="AT2225" s="176" t="str">
        <f>IF(ISNUMBER(A2225),MAX($AS$2:AS2225)-AS2225,"")</f>
        <v/>
      </c>
      <c r="AU2225" s="177" t="str">
        <f t="shared" si="772"/>
        <v/>
      </c>
      <c r="AV2225" s="178" t="str">
        <f t="shared" si="773"/>
        <v/>
      </c>
      <c r="AW2225" s="178" t="str">
        <f t="shared" si="774"/>
        <v/>
      </c>
      <c r="AX2225" s="179" t="str">
        <f ca="1">IF(ISNUMBER($A2225),INDIRECT(CONCATENATE("'Instrument List'!B",(MATCH(E2225,'Instrument List'!A:A,0))-0)),"")</f>
        <v/>
      </c>
      <c r="AY2225" s="179" t="str">
        <f ca="1">IF(ISNUMBER($A2225),INDIRECT(CONCATENATE("'Instrument List'!D",(MATCH(E2225,'Instrument List'!A:A,0))-0)),"")</f>
        <v/>
      </c>
      <c r="AZ2225" s="179" t="str">
        <f ca="1">IF(ISNUMBER($A2225),INDIRECT(CONCATENATE("'Instrument List'!C",(MATCH(E2225,'Instrument List'!A:A,0))-0)),"")</f>
        <v/>
      </c>
      <c r="BA2225" s="180" t="str">
        <f ca="1">IF(ISNUMBER(A2225),INDIRECT(CONCATENATE("'Instrument List'!E",(MATCH(E2225,'Instrument List'!A:A,0))-0)),"")</f>
        <v/>
      </c>
      <c r="BB2225" s="181" t="str">
        <f t="shared" si="775"/>
        <v/>
      </c>
      <c r="BC2225" s="181" t="str">
        <f t="shared" si="776"/>
        <v/>
      </c>
      <c r="BD2225" s="181" t="str">
        <f ca="1">IF(ISNUMBER(A2225),INDIRECT(CONCATENATE("'Instrument List'!F",(MATCH(E2225,'Instrument List'!A:A,0))-0)),"")</f>
        <v/>
      </c>
    </row>
    <row r="2226" spans="1:56">
      <c r="A2226" s="223" t="str">
        <f t="shared" si="756"/>
        <v/>
      </c>
      <c r="B2226" s="224"/>
      <c r="C2226" s="225"/>
      <c r="D2226" s="182"/>
      <c r="E2226" s="182"/>
      <c r="F2226" s="182"/>
      <c r="G2226" s="203"/>
      <c r="H2226" s="218"/>
      <c r="I2226" s="213"/>
      <c r="J2226" s="207"/>
      <c r="K2226" s="213"/>
      <c r="L2226" s="207"/>
      <c r="M2226" s="213"/>
      <c r="N2226" s="207"/>
      <c r="O2226" s="183" t="str">
        <f t="shared" si="757"/>
        <v/>
      </c>
      <c r="P2226" s="184"/>
      <c r="Q2226" s="184"/>
      <c r="R2226" s="275"/>
      <c r="S2226" s="185" t="str">
        <f t="shared" si="758"/>
        <v/>
      </c>
      <c r="T2226" s="185" t="str">
        <f t="shared" si="759"/>
        <v/>
      </c>
      <c r="U2226" s="275"/>
      <c r="V2226" s="275"/>
      <c r="W2226" s="276" t="str">
        <f t="shared" si="760"/>
        <v/>
      </c>
      <c r="X2226" s="276" t="str">
        <f t="shared" si="761"/>
        <v/>
      </c>
      <c r="Y2226" s="276" t="str">
        <f t="shared" si="762"/>
        <v/>
      </c>
      <c r="Z2226" s="275"/>
      <c r="AA2226" s="184"/>
      <c r="AB2226" s="184"/>
      <c r="AC2226" s="185" t="str">
        <f t="shared" si="763"/>
        <v/>
      </c>
      <c r="AD2226" s="185" t="str">
        <f t="shared" si="764"/>
        <v/>
      </c>
      <c r="AE2226" s="186"/>
      <c r="AF2226" s="187" t="str">
        <f t="shared" si="765"/>
        <v/>
      </c>
      <c r="AG2226" s="182"/>
      <c r="AH2226" s="184"/>
      <c r="AI2226" s="184"/>
      <c r="AJ2226" s="182"/>
      <c r="AK2226" s="188" t="str">
        <f t="shared" si="766"/>
        <v/>
      </c>
      <c r="AL2226" s="188" t="str">
        <f t="shared" si="767"/>
        <v/>
      </c>
      <c r="AM2226" s="188" t="str">
        <f t="shared" si="768"/>
        <v/>
      </c>
      <c r="AN2226" s="359" t="str">
        <f>IF(Overview!$K$17='Internal Calcs'!$P$22,IF(AK2226="","",AK2226),IF(Overview!$K$17='Internal Calcs'!$P$23,IF(AK2226="","",AK2226),IF(ISNUMBER(A2226),(IF(F2226="Short",G2226-H2226,H2226-G2226)*AZ2226-AX2226),"")))</f>
        <v/>
      </c>
      <c r="AO2226" s="401" t="str">
        <f>IF(Overview!$K$17='Internal Calcs'!$P$22,IF(AL2226="","",AL2226),IF(Overview!$K$17='Internal Calcs'!$P$23,IF(AL2226="","",AL2226),IF(ISNUMBER(A2226),IF(AL2226="",(IF(F2226="Short",G2226-H2226,H2226-G2226)*AZ2226-AX2226),(IF(F2226="Short",G2226-J2226,J2226-G2226)*AZ2226-AX2226)),"")))</f>
        <v/>
      </c>
      <c r="AP2226" s="359" t="str">
        <f>IF(Overview!$K$17='Internal Calcs'!$P$22,"",IF(Overview!$K$17='Internal Calcs'!$P$23,IF(AM2226="","",AM2226),IF(ISNUMBER(A2226),IF(AM2226="",(IF(F2226="Short",G2226-H2226,H2226-G2226)*AZ2226-AX2226),(IF(F2226="Short",G2226-L2226,L2226-G2226)*AZ2226-AX2226)),"")))</f>
        <v/>
      </c>
      <c r="AQ2226" s="188" t="str">
        <f t="shared" si="769"/>
        <v/>
      </c>
      <c r="AR2226" s="188" t="str">
        <f t="shared" si="770"/>
        <v/>
      </c>
      <c r="AS2226" s="188" t="str">
        <f t="shared" si="771"/>
        <v/>
      </c>
      <c r="AT2226" s="188" t="str">
        <f>IF(ISNUMBER(A2226),MAX($AS$2:AS2226)-AS2226,"")</f>
        <v/>
      </c>
      <c r="AU2226" s="189" t="str">
        <f t="shared" si="772"/>
        <v/>
      </c>
      <c r="AV2226" s="190" t="str">
        <f t="shared" si="773"/>
        <v/>
      </c>
      <c r="AW2226" s="190" t="str">
        <f t="shared" si="774"/>
        <v/>
      </c>
      <c r="AX2226" s="191" t="str">
        <f ca="1">IF(ISNUMBER($A2226),INDIRECT(CONCATENATE("'Instrument List'!B",(MATCH(E2226,'Instrument List'!A:A,0))-0)),"")</f>
        <v/>
      </c>
      <c r="AY2226" s="191" t="str">
        <f ca="1">IF(ISNUMBER($A2226),INDIRECT(CONCATENATE("'Instrument List'!D",(MATCH(E2226,'Instrument List'!A:A,0))-0)),"")</f>
        <v/>
      </c>
      <c r="AZ2226" s="191" t="str">
        <f ca="1">IF(ISNUMBER($A2226),INDIRECT(CONCATENATE("'Instrument List'!C",(MATCH(E2226,'Instrument List'!A:A,0))-0)),"")</f>
        <v/>
      </c>
      <c r="BA2226" s="192" t="str">
        <f ca="1">IF(ISNUMBER(A2226),INDIRECT(CONCATENATE("'Instrument List'!E",(MATCH(E2226,'Instrument List'!A:A,0))-0)),"")</f>
        <v/>
      </c>
      <c r="BB2226" s="193" t="str">
        <f t="shared" si="775"/>
        <v/>
      </c>
      <c r="BC2226" s="193" t="str">
        <f t="shared" si="776"/>
        <v/>
      </c>
      <c r="BD2226" s="193" t="str">
        <f ca="1">IF(ISNUMBER(A2226),INDIRECT(CONCATENATE("'Instrument List'!F",(MATCH(E2226,'Instrument List'!A:A,0))-0)),"")</f>
        <v/>
      </c>
    </row>
    <row r="2227" spans="1:56">
      <c r="A2227" s="220" t="str">
        <f t="shared" si="756"/>
        <v/>
      </c>
      <c r="B2227" s="221"/>
      <c r="C2227" s="222"/>
      <c r="D2227" s="169"/>
      <c r="E2227" s="169"/>
      <c r="F2227" s="169"/>
      <c r="G2227" s="202"/>
      <c r="H2227" s="217"/>
      <c r="I2227" s="212"/>
      <c r="J2227" s="206"/>
      <c r="K2227" s="212"/>
      <c r="L2227" s="206"/>
      <c r="M2227" s="212"/>
      <c r="N2227" s="206"/>
      <c r="O2227" s="170" t="str">
        <f t="shared" si="757"/>
        <v/>
      </c>
      <c r="P2227" s="171"/>
      <c r="Q2227" s="171"/>
      <c r="R2227" s="171"/>
      <c r="S2227" s="172" t="str">
        <f t="shared" si="758"/>
        <v/>
      </c>
      <c r="T2227" s="172" t="str">
        <f t="shared" si="759"/>
        <v/>
      </c>
      <c r="U2227" s="171"/>
      <c r="V2227" s="171"/>
      <c r="W2227" s="173" t="str">
        <f t="shared" si="760"/>
        <v/>
      </c>
      <c r="X2227" s="173" t="str">
        <f t="shared" si="761"/>
        <v/>
      </c>
      <c r="Y2227" s="173" t="str">
        <f t="shared" si="762"/>
        <v/>
      </c>
      <c r="Z2227" s="171"/>
      <c r="AA2227" s="171"/>
      <c r="AB2227" s="171"/>
      <c r="AC2227" s="172" t="str">
        <f t="shared" si="763"/>
        <v/>
      </c>
      <c r="AD2227" s="172" t="str">
        <f t="shared" si="764"/>
        <v/>
      </c>
      <c r="AE2227" s="174"/>
      <c r="AF2227" s="175" t="str">
        <f t="shared" si="765"/>
        <v/>
      </c>
      <c r="AG2227" s="169"/>
      <c r="AH2227" s="171"/>
      <c r="AI2227" s="171"/>
      <c r="AJ2227" s="169"/>
      <c r="AK2227" s="176" t="str">
        <f t="shared" si="766"/>
        <v/>
      </c>
      <c r="AL2227" s="176" t="str">
        <f t="shared" si="767"/>
        <v/>
      </c>
      <c r="AM2227" s="176" t="str">
        <f t="shared" si="768"/>
        <v/>
      </c>
      <c r="AN2227" s="359" t="str">
        <f>IF(Overview!$K$17='Internal Calcs'!$P$22,IF(AK2227="","",AK2227),IF(Overview!$K$17='Internal Calcs'!$P$23,IF(AK2227="","",AK2227),IF(ISNUMBER(A2227),(IF(F2227="Short",G2227-H2227,H2227-G2227)*AZ2227-AX2227),"")))</f>
        <v/>
      </c>
      <c r="AO2227" s="401" t="str">
        <f>IF(Overview!$K$17='Internal Calcs'!$P$22,IF(AL2227="","",AL2227),IF(Overview!$K$17='Internal Calcs'!$P$23,IF(AL2227="","",AL2227),IF(ISNUMBER(A2227),IF(AL2227="",(IF(F2227="Short",G2227-H2227,H2227-G2227)*AZ2227-AX2227),(IF(F2227="Short",G2227-J2227,J2227-G2227)*AZ2227-AX2227)),"")))</f>
        <v/>
      </c>
      <c r="AP2227" s="359" t="str">
        <f>IF(Overview!$K$17='Internal Calcs'!$P$22,"",IF(Overview!$K$17='Internal Calcs'!$P$23,IF(AM2227="","",AM2227),IF(ISNUMBER(A2227),IF(AM2227="",(IF(F2227="Short",G2227-H2227,H2227-G2227)*AZ2227-AX2227),(IF(F2227="Short",G2227-L2227,L2227-G2227)*AZ2227-AX2227)),"")))</f>
        <v/>
      </c>
      <c r="AQ2227" s="176" t="str">
        <f t="shared" si="769"/>
        <v/>
      </c>
      <c r="AR2227" s="176" t="str">
        <f t="shared" si="770"/>
        <v/>
      </c>
      <c r="AS2227" s="176" t="str">
        <f t="shared" si="771"/>
        <v/>
      </c>
      <c r="AT2227" s="176" t="str">
        <f>IF(ISNUMBER(A2227),MAX($AS$2:AS2227)-AS2227,"")</f>
        <v/>
      </c>
      <c r="AU2227" s="177" t="str">
        <f t="shared" si="772"/>
        <v/>
      </c>
      <c r="AV2227" s="178" t="str">
        <f t="shared" si="773"/>
        <v/>
      </c>
      <c r="AW2227" s="178" t="str">
        <f t="shared" si="774"/>
        <v/>
      </c>
      <c r="AX2227" s="179" t="str">
        <f ca="1">IF(ISNUMBER($A2227),INDIRECT(CONCATENATE("'Instrument List'!B",(MATCH(E2227,'Instrument List'!A:A,0))-0)),"")</f>
        <v/>
      </c>
      <c r="AY2227" s="179" t="str">
        <f ca="1">IF(ISNUMBER($A2227),INDIRECT(CONCATENATE("'Instrument List'!D",(MATCH(E2227,'Instrument List'!A:A,0))-0)),"")</f>
        <v/>
      </c>
      <c r="AZ2227" s="179" t="str">
        <f ca="1">IF(ISNUMBER($A2227),INDIRECT(CONCATENATE("'Instrument List'!C",(MATCH(E2227,'Instrument List'!A:A,0))-0)),"")</f>
        <v/>
      </c>
      <c r="BA2227" s="180" t="str">
        <f ca="1">IF(ISNUMBER(A2227),INDIRECT(CONCATENATE("'Instrument List'!E",(MATCH(E2227,'Instrument List'!A:A,0))-0)),"")</f>
        <v/>
      </c>
      <c r="BB2227" s="181" t="str">
        <f t="shared" si="775"/>
        <v/>
      </c>
      <c r="BC2227" s="181" t="str">
        <f t="shared" si="776"/>
        <v/>
      </c>
      <c r="BD2227" s="181" t="str">
        <f ca="1">IF(ISNUMBER(A2227),INDIRECT(CONCATENATE("'Instrument List'!F",(MATCH(E2227,'Instrument List'!A:A,0))-0)),"")</f>
        <v/>
      </c>
    </row>
    <row r="2228" spans="1:56">
      <c r="A2228" s="223" t="str">
        <f t="shared" si="756"/>
        <v/>
      </c>
      <c r="B2228" s="224"/>
      <c r="C2228" s="225"/>
      <c r="D2228" s="182"/>
      <c r="E2228" s="182"/>
      <c r="F2228" s="182"/>
      <c r="G2228" s="203"/>
      <c r="H2228" s="218"/>
      <c r="I2228" s="213"/>
      <c r="J2228" s="207"/>
      <c r="K2228" s="213"/>
      <c r="L2228" s="207"/>
      <c r="M2228" s="213"/>
      <c r="N2228" s="207"/>
      <c r="O2228" s="183" t="str">
        <f t="shared" si="757"/>
        <v/>
      </c>
      <c r="P2228" s="184"/>
      <c r="Q2228" s="184"/>
      <c r="R2228" s="275"/>
      <c r="S2228" s="185" t="str">
        <f t="shared" si="758"/>
        <v/>
      </c>
      <c r="T2228" s="185" t="str">
        <f t="shared" si="759"/>
        <v/>
      </c>
      <c r="U2228" s="275"/>
      <c r="V2228" s="275"/>
      <c r="W2228" s="276" t="str">
        <f t="shared" si="760"/>
        <v/>
      </c>
      <c r="X2228" s="276" t="str">
        <f t="shared" si="761"/>
        <v/>
      </c>
      <c r="Y2228" s="276" t="str">
        <f t="shared" si="762"/>
        <v/>
      </c>
      <c r="Z2228" s="275"/>
      <c r="AA2228" s="184"/>
      <c r="AB2228" s="184"/>
      <c r="AC2228" s="185" t="str">
        <f t="shared" si="763"/>
        <v/>
      </c>
      <c r="AD2228" s="185" t="str">
        <f t="shared" si="764"/>
        <v/>
      </c>
      <c r="AE2228" s="186"/>
      <c r="AF2228" s="187" t="str">
        <f t="shared" si="765"/>
        <v/>
      </c>
      <c r="AG2228" s="182"/>
      <c r="AH2228" s="184"/>
      <c r="AI2228" s="184"/>
      <c r="AJ2228" s="182"/>
      <c r="AK2228" s="188" t="str">
        <f t="shared" si="766"/>
        <v/>
      </c>
      <c r="AL2228" s="188" t="str">
        <f t="shared" si="767"/>
        <v/>
      </c>
      <c r="AM2228" s="188" t="str">
        <f t="shared" si="768"/>
        <v/>
      </c>
      <c r="AN2228" s="359" t="str">
        <f>IF(Overview!$K$17='Internal Calcs'!$P$22,IF(AK2228="","",AK2228),IF(Overview!$K$17='Internal Calcs'!$P$23,IF(AK2228="","",AK2228),IF(ISNUMBER(A2228),(IF(F2228="Short",G2228-H2228,H2228-G2228)*AZ2228-AX2228),"")))</f>
        <v/>
      </c>
      <c r="AO2228" s="401" t="str">
        <f>IF(Overview!$K$17='Internal Calcs'!$P$22,IF(AL2228="","",AL2228),IF(Overview!$K$17='Internal Calcs'!$P$23,IF(AL2228="","",AL2228),IF(ISNUMBER(A2228),IF(AL2228="",(IF(F2228="Short",G2228-H2228,H2228-G2228)*AZ2228-AX2228),(IF(F2228="Short",G2228-J2228,J2228-G2228)*AZ2228-AX2228)),"")))</f>
        <v/>
      </c>
      <c r="AP2228" s="359" t="str">
        <f>IF(Overview!$K$17='Internal Calcs'!$P$22,"",IF(Overview!$K$17='Internal Calcs'!$P$23,IF(AM2228="","",AM2228),IF(ISNUMBER(A2228),IF(AM2228="",(IF(F2228="Short",G2228-H2228,H2228-G2228)*AZ2228-AX2228),(IF(F2228="Short",G2228-L2228,L2228-G2228)*AZ2228-AX2228)),"")))</f>
        <v/>
      </c>
      <c r="AQ2228" s="188" t="str">
        <f t="shared" si="769"/>
        <v/>
      </c>
      <c r="AR2228" s="188" t="str">
        <f t="shared" si="770"/>
        <v/>
      </c>
      <c r="AS2228" s="188" t="str">
        <f t="shared" si="771"/>
        <v/>
      </c>
      <c r="AT2228" s="188" t="str">
        <f>IF(ISNUMBER(A2228),MAX($AS$2:AS2228)-AS2228,"")</f>
        <v/>
      </c>
      <c r="AU2228" s="189" t="str">
        <f t="shared" si="772"/>
        <v/>
      </c>
      <c r="AV2228" s="190" t="str">
        <f t="shared" si="773"/>
        <v/>
      </c>
      <c r="AW2228" s="190" t="str">
        <f t="shared" si="774"/>
        <v/>
      </c>
      <c r="AX2228" s="191" t="str">
        <f ca="1">IF(ISNUMBER($A2228),INDIRECT(CONCATENATE("'Instrument List'!B",(MATCH(E2228,'Instrument List'!A:A,0))-0)),"")</f>
        <v/>
      </c>
      <c r="AY2228" s="191" t="str">
        <f ca="1">IF(ISNUMBER($A2228),INDIRECT(CONCATENATE("'Instrument List'!D",(MATCH(E2228,'Instrument List'!A:A,0))-0)),"")</f>
        <v/>
      </c>
      <c r="AZ2228" s="191" t="str">
        <f ca="1">IF(ISNUMBER($A2228),INDIRECT(CONCATENATE("'Instrument List'!C",(MATCH(E2228,'Instrument List'!A:A,0))-0)),"")</f>
        <v/>
      </c>
      <c r="BA2228" s="192" t="str">
        <f ca="1">IF(ISNUMBER(A2228),INDIRECT(CONCATENATE("'Instrument List'!E",(MATCH(E2228,'Instrument List'!A:A,0))-0)),"")</f>
        <v/>
      </c>
      <c r="BB2228" s="193" t="str">
        <f t="shared" si="775"/>
        <v/>
      </c>
      <c r="BC2228" s="193" t="str">
        <f t="shared" si="776"/>
        <v/>
      </c>
      <c r="BD2228" s="193" t="str">
        <f ca="1">IF(ISNUMBER(A2228),INDIRECT(CONCATENATE("'Instrument List'!F",(MATCH(E2228,'Instrument List'!A:A,0))-0)),"")</f>
        <v/>
      </c>
    </row>
    <row r="2229" spans="1:56">
      <c r="A2229" s="220" t="str">
        <f t="shared" si="756"/>
        <v/>
      </c>
      <c r="B2229" s="221"/>
      <c r="C2229" s="222"/>
      <c r="D2229" s="169"/>
      <c r="E2229" s="169"/>
      <c r="F2229" s="169"/>
      <c r="G2229" s="202"/>
      <c r="H2229" s="217"/>
      <c r="I2229" s="212"/>
      <c r="J2229" s="206"/>
      <c r="K2229" s="212"/>
      <c r="L2229" s="206"/>
      <c r="M2229" s="212"/>
      <c r="N2229" s="206"/>
      <c r="O2229" s="170" t="str">
        <f t="shared" si="757"/>
        <v/>
      </c>
      <c r="P2229" s="171"/>
      <c r="Q2229" s="171"/>
      <c r="R2229" s="171"/>
      <c r="S2229" s="172" t="str">
        <f t="shared" si="758"/>
        <v/>
      </c>
      <c r="T2229" s="172" t="str">
        <f t="shared" si="759"/>
        <v/>
      </c>
      <c r="U2229" s="171"/>
      <c r="V2229" s="171"/>
      <c r="W2229" s="173" t="str">
        <f t="shared" si="760"/>
        <v/>
      </c>
      <c r="X2229" s="173" t="str">
        <f t="shared" si="761"/>
        <v/>
      </c>
      <c r="Y2229" s="173" t="str">
        <f t="shared" si="762"/>
        <v/>
      </c>
      <c r="Z2229" s="171"/>
      <c r="AA2229" s="171"/>
      <c r="AB2229" s="171"/>
      <c r="AC2229" s="172" t="str">
        <f t="shared" si="763"/>
        <v/>
      </c>
      <c r="AD2229" s="172" t="str">
        <f t="shared" si="764"/>
        <v/>
      </c>
      <c r="AE2229" s="174"/>
      <c r="AF2229" s="175" t="str">
        <f t="shared" si="765"/>
        <v/>
      </c>
      <c r="AG2229" s="169"/>
      <c r="AH2229" s="171"/>
      <c r="AI2229" s="171"/>
      <c r="AJ2229" s="169"/>
      <c r="AK2229" s="176" t="str">
        <f t="shared" si="766"/>
        <v/>
      </c>
      <c r="AL2229" s="176" t="str">
        <f t="shared" si="767"/>
        <v/>
      </c>
      <c r="AM2229" s="176" t="str">
        <f t="shared" si="768"/>
        <v/>
      </c>
      <c r="AN2229" s="359" t="str">
        <f>IF(Overview!$K$17='Internal Calcs'!$P$22,IF(AK2229="","",AK2229),IF(Overview!$K$17='Internal Calcs'!$P$23,IF(AK2229="","",AK2229),IF(ISNUMBER(A2229),(IF(F2229="Short",G2229-H2229,H2229-G2229)*AZ2229-AX2229),"")))</f>
        <v/>
      </c>
      <c r="AO2229" s="401" t="str">
        <f>IF(Overview!$K$17='Internal Calcs'!$P$22,IF(AL2229="","",AL2229),IF(Overview!$K$17='Internal Calcs'!$P$23,IF(AL2229="","",AL2229),IF(ISNUMBER(A2229),IF(AL2229="",(IF(F2229="Short",G2229-H2229,H2229-G2229)*AZ2229-AX2229),(IF(F2229="Short",G2229-J2229,J2229-G2229)*AZ2229-AX2229)),"")))</f>
        <v/>
      </c>
      <c r="AP2229" s="359" t="str">
        <f>IF(Overview!$K$17='Internal Calcs'!$P$22,"",IF(Overview!$K$17='Internal Calcs'!$P$23,IF(AM2229="","",AM2229),IF(ISNUMBER(A2229),IF(AM2229="",(IF(F2229="Short",G2229-H2229,H2229-G2229)*AZ2229-AX2229),(IF(F2229="Short",G2229-L2229,L2229-G2229)*AZ2229-AX2229)),"")))</f>
        <v/>
      </c>
      <c r="AQ2229" s="176" t="str">
        <f t="shared" si="769"/>
        <v/>
      </c>
      <c r="AR2229" s="176" t="str">
        <f t="shared" si="770"/>
        <v/>
      </c>
      <c r="AS2229" s="176" t="str">
        <f t="shared" si="771"/>
        <v/>
      </c>
      <c r="AT2229" s="176" t="str">
        <f>IF(ISNUMBER(A2229),MAX($AS$2:AS2229)-AS2229,"")</f>
        <v/>
      </c>
      <c r="AU2229" s="177" t="str">
        <f t="shared" si="772"/>
        <v/>
      </c>
      <c r="AV2229" s="178" t="str">
        <f t="shared" si="773"/>
        <v/>
      </c>
      <c r="AW2229" s="178" t="str">
        <f t="shared" si="774"/>
        <v/>
      </c>
      <c r="AX2229" s="179" t="str">
        <f ca="1">IF(ISNUMBER($A2229),INDIRECT(CONCATENATE("'Instrument List'!B",(MATCH(E2229,'Instrument List'!A:A,0))-0)),"")</f>
        <v/>
      </c>
      <c r="AY2229" s="179" t="str">
        <f ca="1">IF(ISNUMBER($A2229),INDIRECT(CONCATENATE("'Instrument List'!D",(MATCH(E2229,'Instrument List'!A:A,0))-0)),"")</f>
        <v/>
      </c>
      <c r="AZ2229" s="179" t="str">
        <f ca="1">IF(ISNUMBER($A2229),INDIRECT(CONCATENATE("'Instrument List'!C",(MATCH(E2229,'Instrument List'!A:A,0))-0)),"")</f>
        <v/>
      </c>
      <c r="BA2229" s="180" t="str">
        <f ca="1">IF(ISNUMBER(A2229),INDIRECT(CONCATENATE("'Instrument List'!E",(MATCH(E2229,'Instrument List'!A:A,0))-0)),"")</f>
        <v/>
      </c>
      <c r="BB2229" s="181" t="str">
        <f t="shared" si="775"/>
        <v/>
      </c>
      <c r="BC2229" s="181" t="str">
        <f t="shared" si="776"/>
        <v/>
      </c>
      <c r="BD2229" s="181" t="str">
        <f ca="1">IF(ISNUMBER(A2229),INDIRECT(CONCATENATE("'Instrument List'!F",(MATCH(E2229,'Instrument List'!A:A,0))-0)),"")</f>
        <v/>
      </c>
    </row>
    <row r="2230" spans="1:56">
      <c r="A2230" s="223" t="str">
        <f t="shared" si="756"/>
        <v/>
      </c>
      <c r="B2230" s="224"/>
      <c r="C2230" s="225"/>
      <c r="D2230" s="182"/>
      <c r="E2230" s="182"/>
      <c r="F2230" s="182"/>
      <c r="G2230" s="203"/>
      <c r="H2230" s="218"/>
      <c r="I2230" s="213"/>
      <c r="J2230" s="207"/>
      <c r="K2230" s="213"/>
      <c r="L2230" s="207"/>
      <c r="M2230" s="213"/>
      <c r="N2230" s="207"/>
      <c r="O2230" s="183" t="str">
        <f t="shared" si="757"/>
        <v/>
      </c>
      <c r="P2230" s="184"/>
      <c r="Q2230" s="184"/>
      <c r="R2230" s="275"/>
      <c r="S2230" s="185" t="str">
        <f t="shared" si="758"/>
        <v/>
      </c>
      <c r="T2230" s="185" t="str">
        <f t="shared" si="759"/>
        <v/>
      </c>
      <c r="U2230" s="275"/>
      <c r="V2230" s="275"/>
      <c r="W2230" s="276" t="str">
        <f t="shared" si="760"/>
        <v/>
      </c>
      <c r="X2230" s="276" t="str">
        <f t="shared" si="761"/>
        <v/>
      </c>
      <c r="Y2230" s="276" t="str">
        <f t="shared" si="762"/>
        <v/>
      </c>
      <c r="Z2230" s="275"/>
      <c r="AA2230" s="184"/>
      <c r="AB2230" s="184"/>
      <c r="AC2230" s="185" t="str">
        <f t="shared" si="763"/>
        <v/>
      </c>
      <c r="AD2230" s="185" t="str">
        <f t="shared" si="764"/>
        <v/>
      </c>
      <c r="AE2230" s="186"/>
      <c r="AF2230" s="187" t="str">
        <f t="shared" si="765"/>
        <v/>
      </c>
      <c r="AG2230" s="182"/>
      <c r="AH2230" s="184"/>
      <c r="AI2230" s="184"/>
      <c r="AJ2230" s="182"/>
      <c r="AK2230" s="188" t="str">
        <f t="shared" si="766"/>
        <v/>
      </c>
      <c r="AL2230" s="188" t="str">
        <f t="shared" si="767"/>
        <v/>
      </c>
      <c r="AM2230" s="188" t="str">
        <f t="shared" si="768"/>
        <v/>
      </c>
      <c r="AN2230" s="359" t="str">
        <f>IF(Overview!$K$17='Internal Calcs'!$P$22,IF(AK2230="","",AK2230),IF(Overview!$K$17='Internal Calcs'!$P$23,IF(AK2230="","",AK2230),IF(ISNUMBER(A2230),(IF(F2230="Short",G2230-H2230,H2230-G2230)*AZ2230-AX2230),"")))</f>
        <v/>
      </c>
      <c r="AO2230" s="401" t="str">
        <f>IF(Overview!$K$17='Internal Calcs'!$P$22,IF(AL2230="","",AL2230),IF(Overview!$K$17='Internal Calcs'!$P$23,IF(AL2230="","",AL2230),IF(ISNUMBER(A2230),IF(AL2230="",(IF(F2230="Short",G2230-H2230,H2230-G2230)*AZ2230-AX2230),(IF(F2230="Short",G2230-J2230,J2230-G2230)*AZ2230-AX2230)),"")))</f>
        <v/>
      </c>
      <c r="AP2230" s="359" t="str">
        <f>IF(Overview!$K$17='Internal Calcs'!$P$22,"",IF(Overview!$K$17='Internal Calcs'!$P$23,IF(AM2230="","",AM2230),IF(ISNUMBER(A2230),IF(AM2230="",(IF(F2230="Short",G2230-H2230,H2230-G2230)*AZ2230-AX2230),(IF(F2230="Short",G2230-L2230,L2230-G2230)*AZ2230-AX2230)),"")))</f>
        <v/>
      </c>
      <c r="AQ2230" s="188" t="str">
        <f t="shared" si="769"/>
        <v/>
      </c>
      <c r="AR2230" s="188" t="str">
        <f t="shared" si="770"/>
        <v/>
      </c>
      <c r="AS2230" s="188" t="str">
        <f t="shared" si="771"/>
        <v/>
      </c>
      <c r="AT2230" s="188" t="str">
        <f>IF(ISNUMBER(A2230),MAX($AS$2:AS2230)-AS2230,"")</f>
        <v/>
      </c>
      <c r="AU2230" s="189" t="str">
        <f t="shared" si="772"/>
        <v/>
      </c>
      <c r="AV2230" s="190" t="str">
        <f t="shared" si="773"/>
        <v/>
      </c>
      <c r="AW2230" s="190" t="str">
        <f t="shared" si="774"/>
        <v/>
      </c>
      <c r="AX2230" s="191" t="str">
        <f ca="1">IF(ISNUMBER($A2230),INDIRECT(CONCATENATE("'Instrument List'!B",(MATCH(E2230,'Instrument List'!A:A,0))-0)),"")</f>
        <v/>
      </c>
      <c r="AY2230" s="191" t="str">
        <f ca="1">IF(ISNUMBER($A2230),INDIRECT(CONCATENATE("'Instrument List'!D",(MATCH(E2230,'Instrument List'!A:A,0))-0)),"")</f>
        <v/>
      </c>
      <c r="AZ2230" s="191" t="str">
        <f ca="1">IF(ISNUMBER($A2230),INDIRECT(CONCATENATE("'Instrument List'!C",(MATCH(E2230,'Instrument List'!A:A,0))-0)),"")</f>
        <v/>
      </c>
      <c r="BA2230" s="192" t="str">
        <f ca="1">IF(ISNUMBER(A2230),INDIRECT(CONCATENATE("'Instrument List'!E",(MATCH(E2230,'Instrument List'!A:A,0))-0)),"")</f>
        <v/>
      </c>
      <c r="BB2230" s="193" t="str">
        <f t="shared" si="775"/>
        <v/>
      </c>
      <c r="BC2230" s="193" t="str">
        <f t="shared" si="776"/>
        <v/>
      </c>
      <c r="BD2230" s="193" t="str">
        <f ca="1">IF(ISNUMBER(A2230),INDIRECT(CONCATENATE("'Instrument List'!F",(MATCH(E2230,'Instrument List'!A:A,0))-0)),"")</f>
        <v/>
      </c>
    </row>
    <row r="2231" spans="1:56">
      <c r="A2231" s="220" t="str">
        <f t="shared" si="756"/>
        <v/>
      </c>
      <c r="B2231" s="221"/>
      <c r="C2231" s="222"/>
      <c r="D2231" s="169"/>
      <c r="E2231" s="169"/>
      <c r="F2231" s="169"/>
      <c r="G2231" s="202"/>
      <c r="H2231" s="217"/>
      <c r="I2231" s="212"/>
      <c r="J2231" s="206"/>
      <c r="K2231" s="212"/>
      <c r="L2231" s="206"/>
      <c r="M2231" s="212"/>
      <c r="N2231" s="206"/>
      <c r="O2231" s="170" t="str">
        <f t="shared" si="757"/>
        <v/>
      </c>
      <c r="P2231" s="171"/>
      <c r="Q2231" s="171"/>
      <c r="R2231" s="171"/>
      <c r="S2231" s="172" t="str">
        <f t="shared" si="758"/>
        <v/>
      </c>
      <c r="T2231" s="172" t="str">
        <f t="shared" si="759"/>
        <v/>
      </c>
      <c r="U2231" s="171"/>
      <c r="V2231" s="171"/>
      <c r="W2231" s="173" t="str">
        <f t="shared" si="760"/>
        <v/>
      </c>
      <c r="X2231" s="173" t="str">
        <f t="shared" si="761"/>
        <v/>
      </c>
      <c r="Y2231" s="173" t="str">
        <f t="shared" si="762"/>
        <v/>
      </c>
      <c r="Z2231" s="171"/>
      <c r="AA2231" s="171"/>
      <c r="AB2231" s="171"/>
      <c r="AC2231" s="172" t="str">
        <f t="shared" si="763"/>
        <v/>
      </c>
      <c r="AD2231" s="172" t="str">
        <f t="shared" si="764"/>
        <v/>
      </c>
      <c r="AE2231" s="174"/>
      <c r="AF2231" s="175" t="str">
        <f t="shared" si="765"/>
        <v/>
      </c>
      <c r="AG2231" s="169"/>
      <c r="AH2231" s="171"/>
      <c r="AI2231" s="171"/>
      <c r="AJ2231" s="169"/>
      <c r="AK2231" s="176" t="str">
        <f t="shared" si="766"/>
        <v/>
      </c>
      <c r="AL2231" s="176" t="str">
        <f t="shared" si="767"/>
        <v/>
      </c>
      <c r="AM2231" s="176" t="str">
        <f t="shared" si="768"/>
        <v/>
      </c>
      <c r="AN2231" s="359" t="str">
        <f>IF(Overview!$K$17='Internal Calcs'!$P$22,IF(AK2231="","",AK2231),IF(Overview!$K$17='Internal Calcs'!$P$23,IF(AK2231="","",AK2231),IF(ISNUMBER(A2231),(IF(F2231="Short",G2231-H2231,H2231-G2231)*AZ2231-AX2231),"")))</f>
        <v/>
      </c>
      <c r="AO2231" s="401" t="str">
        <f>IF(Overview!$K$17='Internal Calcs'!$P$22,IF(AL2231="","",AL2231),IF(Overview!$K$17='Internal Calcs'!$P$23,IF(AL2231="","",AL2231),IF(ISNUMBER(A2231),IF(AL2231="",(IF(F2231="Short",G2231-H2231,H2231-G2231)*AZ2231-AX2231),(IF(F2231="Short",G2231-J2231,J2231-G2231)*AZ2231-AX2231)),"")))</f>
        <v/>
      </c>
      <c r="AP2231" s="359" t="str">
        <f>IF(Overview!$K$17='Internal Calcs'!$P$22,"",IF(Overview!$K$17='Internal Calcs'!$P$23,IF(AM2231="","",AM2231),IF(ISNUMBER(A2231),IF(AM2231="",(IF(F2231="Short",G2231-H2231,H2231-G2231)*AZ2231-AX2231),(IF(F2231="Short",G2231-L2231,L2231-G2231)*AZ2231-AX2231)),"")))</f>
        <v/>
      </c>
      <c r="AQ2231" s="176" t="str">
        <f t="shared" si="769"/>
        <v/>
      </c>
      <c r="AR2231" s="176" t="str">
        <f t="shared" si="770"/>
        <v/>
      </c>
      <c r="AS2231" s="176" t="str">
        <f t="shared" si="771"/>
        <v/>
      </c>
      <c r="AT2231" s="176" t="str">
        <f>IF(ISNUMBER(A2231),MAX($AS$2:AS2231)-AS2231,"")</f>
        <v/>
      </c>
      <c r="AU2231" s="177" t="str">
        <f t="shared" si="772"/>
        <v/>
      </c>
      <c r="AV2231" s="178" t="str">
        <f t="shared" si="773"/>
        <v/>
      </c>
      <c r="AW2231" s="178" t="str">
        <f t="shared" si="774"/>
        <v/>
      </c>
      <c r="AX2231" s="179" t="str">
        <f ca="1">IF(ISNUMBER($A2231),INDIRECT(CONCATENATE("'Instrument List'!B",(MATCH(E2231,'Instrument List'!A:A,0))-0)),"")</f>
        <v/>
      </c>
      <c r="AY2231" s="179" t="str">
        <f ca="1">IF(ISNUMBER($A2231),INDIRECT(CONCATENATE("'Instrument List'!D",(MATCH(E2231,'Instrument List'!A:A,0))-0)),"")</f>
        <v/>
      </c>
      <c r="AZ2231" s="179" t="str">
        <f ca="1">IF(ISNUMBER($A2231),INDIRECT(CONCATENATE("'Instrument List'!C",(MATCH(E2231,'Instrument List'!A:A,0))-0)),"")</f>
        <v/>
      </c>
      <c r="BA2231" s="180" t="str">
        <f ca="1">IF(ISNUMBER(A2231),INDIRECT(CONCATENATE("'Instrument List'!E",(MATCH(E2231,'Instrument List'!A:A,0))-0)),"")</f>
        <v/>
      </c>
      <c r="BB2231" s="181" t="str">
        <f t="shared" si="775"/>
        <v/>
      </c>
      <c r="BC2231" s="181" t="str">
        <f t="shared" si="776"/>
        <v/>
      </c>
      <c r="BD2231" s="181" t="str">
        <f ca="1">IF(ISNUMBER(A2231),INDIRECT(CONCATENATE("'Instrument List'!F",(MATCH(E2231,'Instrument List'!A:A,0))-0)),"")</f>
        <v/>
      </c>
    </row>
    <row r="2232" spans="1:56">
      <c r="A2232" s="223" t="str">
        <f t="shared" si="756"/>
        <v/>
      </c>
      <c r="B2232" s="224"/>
      <c r="C2232" s="225"/>
      <c r="D2232" s="182"/>
      <c r="E2232" s="182"/>
      <c r="F2232" s="182"/>
      <c r="G2232" s="203"/>
      <c r="H2232" s="218"/>
      <c r="I2232" s="213"/>
      <c r="J2232" s="207"/>
      <c r="K2232" s="213"/>
      <c r="L2232" s="207"/>
      <c r="M2232" s="213"/>
      <c r="N2232" s="207"/>
      <c r="O2232" s="183" t="str">
        <f t="shared" si="757"/>
        <v/>
      </c>
      <c r="P2232" s="184"/>
      <c r="Q2232" s="184"/>
      <c r="R2232" s="275"/>
      <c r="S2232" s="185" t="str">
        <f t="shared" si="758"/>
        <v/>
      </c>
      <c r="T2232" s="185" t="str">
        <f t="shared" si="759"/>
        <v/>
      </c>
      <c r="U2232" s="275"/>
      <c r="V2232" s="275"/>
      <c r="W2232" s="276" t="str">
        <f t="shared" si="760"/>
        <v/>
      </c>
      <c r="X2232" s="276" t="str">
        <f t="shared" si="761"/>
        <v/>
      </c>
      <c r="Y2232" s="276" t="str">
        <f t="shared" si="762"/>
        <v/>
      </c>
      <c r="Z2232" s="275"/>
      <c r="AA2232" s="184"/>
      <c r="AB2232" s="184"/>
      <c r="AC2232" s="185" t="str">
        <f t="shared" si="763"/>
        <v/>
      </c>
      <c r="AD2232" s="185" t="str">
        <f t="shared" si="764"/>
        <v/>
      </c>
      <c r="AE2232" s="186"/>
      <c r="AF2232" s="187" t="str">
        <f t="shared" si="765"/>
        <v/>
      </c>
      <c r="AG2232" s="182"/>
      <c r="AH2232" s="184"/>
      <c r="AI2232" s="184"/>
      <c r="AJ2232" s="182"/>
      <c r="AK2232" s="188" t="str">
        <f t="shared" si="766"/>
        <v/>
      </c>
      <c r="AL2232" s="188" t="str">
        <f t="shared" si="767"/>
        <v/>
      </c>
      <c r="AM2232" s="188" t="str">
        <f t="shared" si="768"/>
        <v/>
      </c>
      <c r="AN2232" s="359" t="str">
        <f>IF(Overview!$K$17='Internal Calcs'!$P$22,IF(AK2232="","",AK2232),IF(Overview!$K$17='Internal Calcs'!$P$23,IF(AK2232="","",AK2232),IF(ISNUMBER(A2232),(IF(F2232="Short",G2232-H2232,H2232-G2232)*AZ2232-AX2232),"")))</f>
        <v/>
      </c>
      <c r="AO2232" s="401" t="str">
        <f>IF(Overview!$K$17='Internal Calcs'!$P$22,IF(AL2232="","",AL2232),IF(Overview!$K$17='Internal Calcs'!$P$23,IF(AL2232="","",AL2232),IF(ISNUMBER(A2232),IF(AL2232="",(IF(F2232="Short",G2232-H2232,H2232-G2232)*AZ2232-AX2232),(IF(F2232="Short",G2232-J2232,J2232-G2232)*AZ2232-AX2232)),"")))</f>
        <v/>
      </c>
      <c r="AP2232" s="359" t="str">
        <f>IF(Overview!$K$17='Internal Calcs'!$P$22,"",IF(Overview!$K$17='Internal Calcs'!$P$23,IF(AM2232="","",AM2232),IF(ISNUMBER(A2232),IF(AM2232="",(IF(F2232="Short",G2232-H2232,H2232-G2232)*AZ2232-AX2232),(IF(F2232="Short",G2232-L2232,L2232-G2232)*AZ2232-AX2232)),"")))</f>
        <v/>
      </c>
      <c r="AQ2232" s="188" t="str">
        <f t="shared" si="769"/>
        <v/>
      </c>
      <c r="AR2232" s="188" t="str">
        <f t="shared" si="770"/>
        <v/>
      </c>
      <c r="AS2232" s="188" t="str">
        <f t="shared" si="771"/>
        <v/>
      </c>
      <c r="AT2232" s="188" t="str">
        <f>IF(ISNUMBER(A2232),MAX($AS$2:AS2232)-AS2232,"")</f>
        <v/>
      </c>
      <c r="AU2232" s="189" t="str">
        <f t="shared" si="772"/>
        <v/>
      </c>
      <c r="AV2232" s="190" t="str">
        <f t="shared" si="773"/>
        <v/>
      </c>
      <c r="AW2232" s="190" t="str">
        <f t="shared" si="774"/>
        <v/>
      </c>
      <c r="AX2232" s="191" t="str">
        <f ca="1">IF(ISNUMBER($A2232),INDIRECT(CONCATENATE("'Instrument List'!B",(MATCH(E2232,'Instrument List'!A:A,0))-0)),"")</f>
        <v/>
      </c>
      <c r="AY2232" s="191" t="str">
        <f ca="1">IF(ISNUMBER($A2232),INDIRECT(CONCATENATE("'Instrument List'!D",(MATCH(E2232,'Instrument List'!A:A,0))-0)),"")</f>
        <v/>
      </c>
      <c r="AZ2232" s="191" t="str">
        <f ca="1">IF(ISNUMBER($A2232),INDIRECT(CONCATENATE("'Instrument List'!C",(MATCH(E2232,'Instrument List'!A:A,0))-0)),"")</f>
        <v/>
      </c>
      <c r="BA2232" s="192" t="str">
        <f ca="1">IF(ISNUMBER(A2232),INDIRECT(CONCATENATE("'Instrument List'!E",(MATCH(E2232,'Instrument List'!A:A,0))-0)),"")</f>
        <v/>
      </c>
      <c r="BB2232" s="193" t="str">
        <f t="shared" si="775"/>
        <v/>
      </c>
      <c r="BC2232" s="193" t="str">
        <f t="shared" si="776"/>
        <v/>
      </c>
      <c r="BD2232" s="193" t="str">
        <f ca="1">IF(ISNUMBER(A2232),INDIRECT(CONCATENATE("'Instrument List'!F",(MATCH(E2232,'Instrument List'!A:A,0))-0)),"")</f>
        <v/>
      </c>
    </row>
    <row r="2233" spans="1:56">
      <c r="A2233" s="220" t="str">
        <f t="shared" si="756"/>
        <v/>
      </c>
      <c r="B2233" s="221"/>
      <c r="C2233" s="222"/>
      <c r="D2233" s="169"/>
      <c r="E2233" s="169"/>
      <c r="F2233" s="169"/>
      <c r="G2233" s="202"/>
      <c r="H2233" s="217"/>
      <c r="I2233" s="212"/>
      <c r="J2233" s="206"/>
      <c r="K2233" s="212"/>
      <c r="L2233" s="206"/>
      <c r="M2233" s="212"/>
      <c r="N2233" s="206"/>
      <c r="O2233" s="170" t="str">
        <f t="shared" si="757"/>
        <v/>
      </c>
      <c r="P2233" s="171"/>
      <c r="Q2233" s="171"/>
      <c r="R2233" s="171"/>
      <c r="S2233" s="172" t="str">
        <f t="shared" si="758"/>
        <v/>
      </c>
      <c r="T2233" s="172" t="str">
        <f t="shared" si="759"/>
        <v/>
      </c>
      <c r="U2233" s="171"/>
      <c r="V2233" s="171"/>
      <c r="W2233" s="173" t="str">
        <f t="shared" si="760"/>
        <v/>
      </c>
      <c r="X2233" s="173" t="str">
        <f t="shared" si="761"/>
        <v/>
      </c>
      <c r="Y2233" s="173" t="str">
        <f t="shared" si="762"/>
        <v/>
      </c>
      <c r="Z2233" s="171"/>
      <c r="AA2233" s="171"/>
      <c r="AB2233" s="171"/>
      <c r="AC2233" s="172" t="str">
        <f t="shared" si="763"/>
        <v/>
      </c>
      <c r="AD2233" s="172" t="str">
        <f t="shared" si="764"/>
        <v/>
      </c>
      <c r="AE2233" s="174"/>
      <c r="AF2233" s="175" t="str">
        <f t="shared" si="765"/>
        <v/>
      </c>
      <c r="AG2233" s="169"/>
      <c r="AH2233" s="171"/>
      <c r="AI2233" s="171"/>
      <c r="AJ2233" s="169"/>
      <c r="AK2233" s="176" t="str">
        <f t="shared" si="766"/>
        <v/>
      </c>
      <c r="AL2233" s="176" t="str">
        <f t="shared" si="767"/>
        <v/>
      </c>
      <c r="AM2233" s="176" t="str">
        <f t="shared" si="768"/>
        <v/>
      </c>
      <c r="AN2233" s="359" t="str">
        <f>IF(Overview!$K$17='Internal Calcs'!$P$22,IF(AK2233="","",AK2233),IF(Overview!$K$17='Internal Calcs'!$P$23,IF(AK2233="","",AK2233),IF(ISNUMBER(A2233),(IF(F2233="Short",G2233-H2233,H2233-G2233)*AZ2233-AX2233),"")))</f>
        <v/>
      </c>
      <c r="AO2233" s="401" t="str">
        <f>IF(Overview!$K$17='Internal Calcs'!$P$22,IF(AL2233="","",AL2233),IF(Overview!$K$17='Internal Calcs'!$P$23,IF(AL2233="","",AL2233),IF(ISNUMBER(A2233),IF(AL2233="",(IF(F2233="Short",G2233-H2233,H2233-G2233)*AZ2233-AX2233),(IF(F2233="Short",G2233-J2233,J2233-G2233)*AZ2233-AX2233)),"")))</f>
        <v/>
      </c>
      <c r="AP2233" s="359" t="str">
        <f>IF(Overview!$K$17='Internal Calcs'!$P$22,"",IF(Overview!$K$17='Internal Calcs'!$P$23,IF(AM2233="","",AM2233),IF(ISNUMBER(A2233),IF(AM2233="",(IF(F2233="Short",G2233-H2233,H2233-G2233)*AZ2233-AX2233),(IF(F2233="Short",G2233-L2233,L2233-G2233)*AZ2233-AX2233)),"")))</f>
        <v/>
      </c>
      <c r="AQ2233" s="176" t="str">
        <f t="shared" si="769"/>
        <v/>
      </c>
      <c r="AR2233" s="176" t="str">
        <f t="shared" si="770"/>
        <v/>
      </c>
      <c r="AS2233" s="176" t="str">
        <f t="shared" si="771"/>
        <v/>
      </c>
      <c r="AT2233" s="176" t="str">
        <f>IF(ISNUMBER(A2233),MAX($AS$2:AS2233)-AS2233,"")</f>
        <v/>
      </c>
      <c r="AU2233" s="177" t="str">
        <f t="shared" si="772"/>
        <v/>
      </c>
      <c r="AV2233" s="178" t="str">
        <f t="shared" si="773"/>
        <v/>
      </c>
      <c r="AW2233" s="178" t="str">
        <f t="shared" si="774"/>
        <v/>
      </c>
      <c r="AX2233" s="179" t="str">
        <f ca="1">IF(ISNUMBER($A2233),INDIRECT(CONCATENATE("'Instrument List'!B",(MATCH(E2233,'Instrument List'!A:A,0))-0)),"")</f>
        <v/>
      </c>
      <c r="AY2233" s="179" t="str">
        <f ca="1">IF(ISNUMBER($A2233),INDIRECT(CONCATENATE("'Instrument List'!D",(MATCH(E2233,'Instrument List'!A:A,0))-0)),"")</f>
        <v/>
      </c>
      <c r="AZ2233" s="179" t="str">
        <f ca="1">IF(ISNUMBER($A2233),INDIRECT(CONCATENATE("'Instrument List'!C",(MATCH(E2233,'Instrument List'!A:A,0))-0)),"")</f>
        <v/>
      </c>
      <c r="BA2233" s="180" t="str">
        <f ca="1">IF(ISNUMBER(A2233),INDIRECT(CONCATENATE("'Instrument List'!E",(MATCH(E2233,'Instrument List'!A:A,0))-0)),"")</f>
        <v/>
      </c>
      <c r="BB2233" s="181" t="str">
        <f t="shared" si="775"/>
        <v/>
      </c>
      <c r="BC2233" s="181" t="str">
        <f t="shared" si="776"/>
        <v/>
      </c>
      <c r="BD2233" s="181" t="str">
        <f ca="1">IF(ISNUMBER(A2233),INDIRECT(CONCATENATE("'Instrument List'!F",(MATCH(E2233,'Instrument List'!A:A,0))-0)),"")</f>
        <v/>
      </c>
    </row>
    <row r="2234" spans="1:56">
      <c r="A2234" s="223" t="str">
        <f t="shared" si="756"/>
        <v/>
      </c>
      <c r="B2234" s="224"/>
      <c r="C2234" s="225"/>
      <c r="D2234" s="182"/>
      <c r="E2234" s="182"/>
      <c r="F2234" s="182"/>
      <c r="G2234" s="203"/>
      <c r="H2234" s="218"/>
      <c r="I2234" s="213"/>
      <c r="J2234" s="207"/>
      <c r="K2234" s="213"/>
      <c r="L2234" s="207"/>
      <c r="M2234" s="213"/>
      <c r="N2234" s="207"/>
      <c r="O2234" s="183" t="str">
        <f t="shared" si="757"/>
        <v/>
      </c>
      <c r="P2234" s="184"/>
      <c r="Q2234" s="184"/>
      <c r="R2234" s="275"/>
      <c r="S2234" s="185" t="str">
        <f t="shared" si="758"/>
        <v/>
      </c>
      <c r="T2234" s="185" t="str">
        <f t="shared" si="759"/>
        <v/>
      </c>
      <c r="U2234" s="275"/>
      <c r="V2234" s="275"/>
      <c r="W2234" s="276" t="str">
        <f t="shared" si="760"/>
        <v/>
      </c>
      <c r="X2234" s="276" t="str">
        <f t="shared" si="761"/>
        <v/>
      </c>
      <c r="Y2234" s="276" t="str">
        <f t="shared" si="762"/>
        <v/>
      </c>
      <c r="Z2234" s="275"/>
      <c r="AA2234" s="184"/>
      <c r="AB2234" s="184"/>
      <c r="AC2234" s="185" t="str">
        <f t="shared" si="763"/>
        <v/>
      </c>
      <c r="AD2234" s="185" t="str">
        <f t="shared" si="764"/>
        <v/>
      </c>
      <c r="AE2234" s="186"/>
      <c r="AF2234" s="187" t="str">
        <f t="shared" si="765"/>
        <v/>
      </c>
      <c r="AG2234" s="182"/>
      <c r="AH2234" s="184"/>
      <c r="AI2234" s="184"/>
      <c r="AJ2234" s="182"/>
      <c r="AK2234" s="188" t="str">
        <f t="shared" si="766"/>
        <v/>
      </c>
      <c r="AL2234" s="188" t="str">
        <f t="shared" si="767"/>
        <v/>
      </c>
      <c r="AM2234" s="188" t="str">
        <f t="shared" si="768"/>
        <v/>
      </c>
      <c r="AN2234" s="359" t="str">
        <f>IF(Overview!$K$17='Internal Calcs'!$P$22,IF(AK2234="","",AK2234),IF(Overview!$K$17='Internal Calcs'!$P$23,IF(AK2234="","",AK2234),IF(ISNUMBER(A2234),(IF(F2234="Short",G2234-H2234,H2234-G2234)*AZ2234-AX2234),"")))</f>
        <v/>
      </c>
      <c r="AO2234" s="401" t="str">
        <f>IF(Overview!$K$17='Internal Calcs'!$P$22,IF(AL2234="","",AL2234),IF(Overview!$K$17='Internal Calcs'!$P$23,IF(AL2234="","",AL2234),IF(ISNUMBER(A2234),IF(AL2234="",(IF(F2234="Short",G2234-H2234,H2234-G2234)*AZ2234-AX2234),(IF(F2234="Short",G2234-J2234,J2234-G2234)*AZ2234-AX2234)),"")))</f>
        <v/>
      </c>
      <c r="AP2234" s="359" t="str">
        <f>IF(Overview!$K$17='Internal Calcs'!$P$22,"",IF(Overview!$K$17='Internal Calcs'!$P$23,IF(AM2234="","",AM2234),IF(ISNUMBER(A2234),IF(AM2234="",(IF(F2234="Short",G2234-H2234,H2234-G2234)*AZ2234-AX2234),(IF(F2234="Short",G2234-L2234,L2234-G2234)*AZ2234-AX2234)),"")))</f>
        <v/>
      </c>
      <c r="AQ2234" s="188" t="str">
        <f t="shared" si="769"/>
        <v/>
      </c>
      <c r="AR2234" s="188" t="str">
        <f t="shared" si="770"/>
        <v/>
      </c>
      <c r="AS2234" s="188" t="str">
        <f t="shared" si="771"/>
        <v/>
      </c>
      <c r="AT2234" s="188" t="str">
        <f>IF(ISNUMBER(A2234),MAX($AS$2:AS2234)-AS2234,"")</f>
        <v/>
      </c>
      <c r="AU2234" s="189" t="str">
        <f t="shared" si="772"/>
        <v/>
      </c>
      <c r="AV2234" s="190" t="str">
        <f t="shared" si="773"/>
        <v/>
      </c>
      <c r="AW2234" s="190" t="str">
        <f t="shared" si="774"/>
        <v/>
      </c>
      <c r="AX2234" s="191" t="str">
        <f ca="1">IF(ISNUMBER($A2234),INDIRECT(CONCATENATE("'Instrument List'!B",(MATCH(E2234,'Instrument List'!A:A,0))-0)),"")</f>
        <v/>
      </c>
      <c r="AY2234" s="191" t="str">
        <f ca="1">IF(ISNUMBER($A2234),INDIRECT(CONCATENATE("'Instrument List'!D",(MATCH(E2234,'Instrument List'!A:A,0))-0)),"")</f>
        <v/>
      </c>
      <c r="AZ2234" s="191" t="str">
        <f ca="1">IF(ISNUMBER($A2234),INDIRECT(CONCATENATE("'Instrument List'!C",(MATCH(E2234,'Instrument List'!A:A,0))-0)),"")</f>
        <v/>
      </c>
      <c r="BA2234" s="192" t="str">
        <f ca="1">IF(ISNUMBER(A2234),INDIRECT(CONCATENATE("'Instrument List'!E",(MATCH(E2234,'Instrument List'!A:A,0))-0)),"")</f>
        <v/>
      </c>
      <c r="BB2234" s="193" t="str">
        <f t="shared" si="775"/>
        <v/>
      </c>
      <c r="BC2234" s="193" t="str">
        <f t="shared" si="776"/>
        <v/>
      </c>
      <c r="BD2234" s="193" t="str">
        <f ca="1">IF(ISNUMBER(A2234),INDIRECT(CONCATENATE("'Instrument List'!F",(MATCH(E2234,'Instrument List'!A:A,0))-0)),"")</f>
        <v/>
      </c>
    </row>
    <row r="2235" spans="1:56">
      <c r="A2235" s="220" t="str">
        <f t="shared" si="756"/>
        <v/>
      </c>
      <c r="B2235" s="221"/>
      <c r="C2235" s="222"/>
      <c r="D2235" s="169"/>
      <c r="E2235" s="169"/>
      <c r="F2235" s="169"/>
      <c r="G2235" s="202"/>
      <c r="H2235" s="217"/>
      <c r="I2235" s="212"/>
      <c r="J2235" s="206"/>
      <c r="K2235" s="212"/>
      <c r="L2235" s="206"/>
      <c r="M2235" s="212"/>
      <c r="N2235" s="206"/>
      <c r="O2235" s="170" t="str">
        <f t="shared" si="757"/>
        <v/>
      </c>
      <c r="P2235" s="171"/>
      <c r="Q2235" s="171"/>
      <c r="R2235" s="171"/>
      <c r="S2235" s="172" t="str">
        <f t="shared" si="758"/>
        <v/>
      </c>
      <c r="T2235" s="172" t="str">
        <f t="shared" si="759"/>
        <v/>
      </c>
      <c r="U2235" s="171"/>
      <c r="V2235" s="171"/>
      <c r="W2235" s="173" t="str">
        <f t="shared" si="760"/>
        <v/>
      </c>
      <c r="X2235" s="173" t="str">
        <f t="shared" si="761"/>
        <v/>
      </c>
      <c r="Y2235" s="173" t="str">
        <f t="shared" si="762"/>
        <v/>
      </c>
      <c r="Z2235" s="171"/>
      <c r="AA2235" s="171"/>
      <c r="AB2235" s="171"/>
      <c r="AC2235" s="172" t="str">
        <f t="shared" si="763"/>
        <v/>
      </c>
      <c r="AD2235" s="172" t="str">
        <f t="shared" si="764"/>
        <v/>
      </c>
      <c r="AE2235" s="174"/>
      <c r="AF2235" s="175" t="str">
        <f t="shared" si="765"/>
        <v/>
      </c>
      <c r="AG2235" s="169"/>
      <c r="AH2235" s="171"/>
      <c r="AI2235" s="171"/>
      <c r="AJ2235" s="169"/>
      <c r="AK2235" s="176" t="str">
        <f t="shared" si="766"/>
        <v/>
      </c>
      <c r="AL2235" s="176" t="str">
        <f t="shared" si="767"/>
        <v/>
      </c>
      <c r="AM2235" s="176" t="str">
        <f t="shared" si="768"/>
        <v/>
      </c>
      <c r="AN2235" s="359" t="str">
        <f>IF(Overview!$K$17='Internal Calcs'!$P$22,IF(AK2235="","",AK2235),IF(Overview!$K$17='Internal Calcs'!$P$23,IF(AK2235="","",AK2235),IF(ISNUMBER(A2235),(IF(F2235="Short",G2235-H2235,H2235-G2235)*AZ2235-AX2235),"")))</f>
        <v/>
      </c>
      <c r="AO2235" s="401" t="str">
        <f>IF(Overview!$K$17='Internal Calcs'!$P$22,IF(AL2235="","",AL2235),IF(Overview!$K$17='Internal Calcs'!$P$23,IF(AL2235="","",AL2235),IF(ISNUMBER(A2235),IF(AL2235="",(IF(F2235="Short",G2235-H2235,H2235-G2235)*AZ2235-AX2235),(IF(F2235="Short",G2235-J2235,J2235-G2235)*AZ2235-AX2235)),"")))</f>
        <v/>
      </c>
      <c r="AP2235" s="359" t="str">
        <f>IF(Overview!$K$17='Internal Calcs'!$P$22,"",IF(Overview!$K$17='Internal Calcs'!$P$23,IF(AM2235="","",AM2235),IF(ISNUMBER(A2235),IF(AM2235="",(IF(F2235="Short",G2235-H2235,H2235-G2235)*AZ2235-AX2235),(IF(F2235="Short",G2235-L2235,L2235-G2235)*AZ2235-AX2235)),"")))</f>
        <v/>
      </c>
      <c r="AQ2235" s="176" t="str">
        <f t="shared" si="769"/>
        <v/>
      </c>
      <c r="AR2235" s="176" t="str">
        <f t="shared" si="770"/>
        <v/>
      </c>
      <c r="AS2235" s="176" t="str">
        <f t="shared" si="771"/>
        <v/>
      </c>
      <c r="AT2235" s="176" t="str">
        <f>IF(ISNUMBER(A2235),MAX($AS$2:AS2235)-AS2235,"")</f>
        <v/>
      </c>
      <c r="AU2235" s="177" t="str">
        <f t="shared" si="772"/>
        <v/>
      </c>
      <c r="AV2235" s="178" t="str">
        <f t="shared" si="773"/>
        <v/>
      </c>
      <c r="AW2235" s="178" t="str">
        <f t="shared" si="774"/>
        <v/>
      </c>
      <c r="AX2235" s="179" t="str">
        <f ca="1">IF(ISNUMBER($A2235),INDIRECT(CONCATENATE("'Instrument List'!B",(MATCH(E2235,'Instrument List'!A:A,0))-0)),"")</f>
        <v/>
      </c>
      <c r="AY2235" s="179" t="str">
        <f ca="1">IF(ISNUMBER($A2235),INDIRECT(CONCATENATE("'Instrument List'!D",(MATCH(E2235,'Instrument List'!A:A,0))-0)),"")</f>
        <v/>
      </c>
      <c r="AZ2235" s="179" t="str">
        <f ca="1">IF(ISNUMBER($A2235),INDIRECT(CONCATENATE("'Instrument List'!C",(MATCH(E2235,'Instrument List'!A:A,0))-0)),"")</f>
        <v/>
      </c>
      <c r="BA2235" s="180" t="str">
        <f ca="1">IF(ISNUMBER(A2235),INDIRECT(CONCATENATE("'Instrument List'!E",(MATCH(E2235,'Instrument List'!A:A,0))-0)),"")</f>
        <v/>
      </c>
      <c r="BB2235" s="181" t="str">
        <f t="shared" si="775"/>
        <v/>
      </c>
      <c r="BC2235" s="181" t="str">
        <f t="shared" si="776"/>
        <v/>
      </c>
      <c r="BD2235" s="181" t="str">
        <f ca="1">IF(ISNUMBER(A2235),INDIRECT(CONCATENATE("'Instrument List'!F",(MATCH(E2235,'Instrument List'!A:A,0))-0)),"")</f>
        <v/>
      </c>
    </row>
    <row r="2236" spans="1:56">
      <c r="A2236" s="223" t="str">
        <f t="shared" si="756"/>
        <v/>
      </c>
      <c r="B2236" s="224"/>
      <c r="C2236" s="225"/>
      <c r="D2236" s="182"/>
      <c r="E2236" s="182"/>
      <c r="F2236" s="182"/>
      <c r="G2236" s="203"/>
      <c r="H2236" s="218"/>
      <c r="I2236" s="213"/>
      <c r="J2236" s="207"/>
      <c r="K2236" s="213"/>
      <c r="L2236" s="207"/>
      <c r="M2236" s="213"/>
      <c r="N2236" s="207"/>
      <c r="O2236" s="183" t="str">
        <f t="shared" si="757"/>
        <v/>
      </c>
      <c r="P2236" s="184"/>
      <c r="Q2236" s="184"/>
      <c r="R2236" s="275"/>
      <c r="S2236" s="185" t="str">
        <f t="shared" si="758"/>
        <v/>
      </c>
      <c r="T2236" s="185" t="str">
        <f t="shared" si="759"/>
        <v/>
      </c>
      <c r="U2236" s="275"/>
      <c r="V2236" s="275"/>
      <c r="W2236" s="276" t="str">
        <f t="shared" si="760"/>
        <v/>
      </c>
      <c r="X2236" s="276" t="str">
        <f t="shared" si="761"/>
        <v/>
      </c>
      <c r="Y2236" s="276" t="str">
        <f t="shared" si="762"/>
        <v/>
      </c>
      <c r="Z2236" s="275"/>
      <c r="AA2236" s="184"/>
      <c r="AB2236" s="184"/>
      <c r="AC2236" s="185" t="str">
        <f t="shared" si="763"/>
        <v/>
      </c>
      <c r="AD2236" s="185" t="str">
        <f t="shared" si="764"/>
        <v/>
      </c>
      <c r="AE2236" s="186"/>
      <c r="AF2236" s="187" t="str">
        <f t="shared" si="765"/>
        <v/>
      </c>
      <c r="AG2236" s="182"/>
      <c r="AH2236" s="184"/>
      <c r="AI2236" s="184"/>
      <c r="AJ2236" s="182"/>
      <c r="AK2236" s="188" t="str">
        <f t="shared" si="766"/>
        <v/>
      </c>
      <c r="AL2236" s="188" t="str">
        <f t="shared" si="767"/>
        <v/>
      </c>
      <c r="AM2236" s="188" t="str">
        <f t="shared" si="768"/>
        <v/>
      </c>
      <c r="AN2236" s="359" t="str">
        <f>IF(Overview!$K$17='Internal Calcs'!$P$22,IF(AK2236="","",AK2236),IF(Overview!$K$17='Internal Calcs'!$P$23,IF(AK2236="","",AK2236),IF(ISNUMBER(A2236),(IF(F2236="Short",G2236-H2236,H2236-G2236)*AZ2236-AX2236),"")))</f>
        <v/>
      </c>
      <c r="AO2236" s="401" t="str">
        <f>IF(Overview!$K$17='Internal Calcs'!$P$22,IF(AL2236="","",AL2236),IF(Overview!$K$17='Internal Calcs'!$P$23,IF(AL2236="","",AL2236),IF(ISNUMBER(A2236),IF(AL2236="",(IF(F2236="Short",G2236-H2236,H2236-G2236)*AZ2236-AX2236),(IF(F2236="Short",G2236-J2236,J2236-G2236)*AZ2236-AX2236)),"")))</f>
        <v/>
      </c>
      <c r="AP2236" s="359" t="str">
        <f>IF(Overview!$K$17='Internal Calcs'!$P$22,"",IF(Overview!$K$17='Internal Calcs'!$P$23,IF(AM2236="","",AM2236),IF(ISNUMBER(A2236),IF(AM2236="",(IF(F2236="Short",G2236-H2236,H2236-G2236)*AZ2236-AX2236),(IF(F2236="Short",G2236-L2236,L2236-G2236)*AZ2236-AX2236)),"")))</f>
        <v/>
      </c>
      <c r="AQ2236" s="188" t="str">
        <f t="shared" si="769"/>
        <v/>
      </c>
      <c r="AR2236" s="188" t="str">
        <f t="shared" si="770"/>
        <v/>
      </c>
      <c r="AS2236" s="188" t="str">
        <f t="shared" si="771"/>
        <v/>
      </c>
      <c r="AT2236" s="188" t="str">
        <f>IF(ISNUMBER(A2236),MAX($AS$2:AS2236)-AS2236,"")</f>
        <v/>
      </c>
      <c r="AU2236" s="189" t="str">
        <f t="shared" si="772"/>
        <v/>
      </c>
      <c r="AV2236" s="190" t="str">
        <f t="shared" si="773"/>
        <v/>
      </c>
      <c r="AW2236" s="190" t="str">
        <f t="shared" si="774"/>
        <v/>
      </c>
      <c r="AX2236" s="191" t="str">
        <f ca="1">IF(ISNUMBER($A2236),INDIRECT(CONCATENATE("'Instrument List'!B",(MATCH(E2236,'Instrument List'!A:A,0))-0)),"")</f>
        <v/>
      </c>
      <c r="AY2236" s="191" t="str">
        <f ca="1">IF(ISNUMBER($A2236),INDIRECT(CONCATENATE("'Instrument List'!D",(MATCH(E2236,'Instrument List'!A:A,0))-0)),"")</f>
        <v/>
      </c>
      <c r="AZ2236" s="191" t="str">
        <f ca="1">IF(ISNUMBER($A2236),INDIRECT(CONCATENATE("'Instrument List'!C",(MATCH(E2236,'Instrument List'!A:A,0))-0)),"")</f>
        <v/>
      </c>
      <c r="BA2236" s="192" t="str">
        <f ca="1">IF(ISNUMBER(A2236),INDIRECT(CONCATENATE("'Instrument List'!E",(MATCH(E2236,'Instrument List'!A:A,0))-0)),"")</f>
        <v/>
      </c>
      <c r="BB2236" s="193" t="str">
        <f t="shared" si="775"/>
        <v/>
      </c>
      <c r="BC2236" s="193" t="str">
        <f t="shared" si="776"/>
        <v/>
      </c>
      <c r="BD2236" s="193" t="str">
        <f ca="1">IF(ISNUMBER(A2236),INDIRECT(CONCATENATE("'Instrument List'!F",(MATCH(E2236,'Instrument List'!A:A,0))-0)),"")</f>
        <v/>
      </c>
    </row>
    <row r="2237" spans="1:56">
      <c r="A2237" s="220" t="str">
        <f t="shared" si="756"/>
        <v/>
      </c>
      <c r="B2237" s="221"/>
      <c r="C2237" s="222"/>
      <c r="D2237" s="169"/>
      <c r="E2237" s="169"/>
      <c r="F2237" s="169"/>
      <c r="G2237" s="202"/>
      <c r="H2237" s="217"/>
      <c r="I2237" s="212"/>
      <c r="J2237" s="206"/>
      <c r="K2237" s="212"/>
      <c r="L2237" s="206"/>
      <c r="M2237" s="212"/>
      <c r="N2237" s="206"/>
      <c r="O2237" s="170" t="str">
        <f t="shared" si="757"/>
        <v/>
      </c>
      <c r="P2237" s="171"/>
      <c r="Q2237" s="171"/>
      <c r="R2237" s="171"/>
      <c r="S2237" s="172" t="str">
        <f t="shared" si="758"/>
        <v/>
      </c>
      <c r="T2237" s="172" t="str">
        <f t="shared" si="759"/>
        <v/>
      </c>
      <c r="U2237" s="171"/>
      <c r="V2237" s="171"/>
      <c r="W2237" s="173" t="str">
        <f t="shared" si="760"/>
        <v/>
      </c>
      <c r="X2237" s="173" t="str">
        <f t="shared" si="761"/>
        <v/>
      </c>
      <c r="Y2237" s="173" t="str">
        <f t="shared" si="762"/>
        <v/>
      </c>
      <c r="Z2237" s="171"/>
      <c r="AA2237" s="171"/>
      <c r="AB2237" s="171"/>
      <c r="AC2237" s="172" t="str">
        <f t="shared" si="763"/>
        <v/>
      </c>
      <c r="AD2237" s="172" t="str">
        <f t="shared" si="764"/>
        <v/>
      </c>
      <c r="AE2237" s="174"/>
      <c r="AF2237" s="175" t="str">
        <f t="shared" si="765"/>
        <v/>
      </c>
      <c r="AG2237" s="169"/>
      <c r="AH2237" s="171"/>
      <c r="AI2237" s="171"/>
      <c r="AJ2237" s="169"/>
      <c r="AK2237" s="176" t="str">
        <f t="shared" si="766"/>
        <v/>
      </c>
      <c r="AL2237" s="176" t="str">
        <f t="shared" si="767"/>
        <v/>
      </c>
      <c r="AM2237" s="176" t="str">
        <f t="shared" si="768"/>
        <v/>
      </c>
      <c r="AN2237" s="359" t="str">
        <f>IF(Overview!$K$17='Internal Calcs'!$P$22,IF(AK2237="","",AK2237),IF(Overview!$K$17='Internal Calcs'!$P$23,IF(AK2237="","",AK2237),IF(ISNUMBER(A2237),(IF(F2237="Short",G2237-H2237,H2237-G2237)*AZ2237-AX2237),"")))</f>
        <v/>
      </c>
      <c r="AO2237" s="401" t="str">
        <f>IF(Overview!$K$17='Internal Calcs'!$P$22,IF(AL2237="","",AL2237),IF(Overview!$K$17='Internal Calcs'!$P$23,IF(AL2237="","",AL2237),IF(ISNUMBER(A2237),IF(AL2237="",(IF(F2237="Short",G2237-H2237,H2237-G2237)*AZ2237-AX2237),(IF(F2237="Short",G2237-J2237,J2237-G2237)*AZ2237-AX2237)),"")))</f>
        <v/>
      </c>
      <c r="AP2237" s="359" t="str">
        <f>IF(Overview!$K$17='Internal Calcs'!$P$22,"",IF(Overview!$K$17='Internal Calcs'!$P$23,IF(AM2237="","",AM2237),IF(ISNUMBER(A2237),IF(AM2237="",(IF(F2237="Short",G2237-H2237,H2237-G2237)*AZ2237-AX2237),(IF(F2237="Short",G2237-L2237,L2237-G2237)*AZ2237-AX2237)),"")))</f>
        <v/>
      </c>
      <c r="AQ2237" s="176" t="str">
        <f t="shared" si="769"/>
        <v/>
      </c>
      <c r="AR2237" s="176" t="str">
        <f t="shared" si="770"/>
        <v/>
      </c>
      <c r="AS2237" s="176" t="str">
        <f t="shared" si="771"/>
        <v/>
      </c>
      <c r="AT2237" s="176" t="str">
        <f>IF(ISNUMBER(A2237),MAX($AS$2:AS2237)-AS2237,"")</f>
        <v/>
      </c>
      <c r="AU2237" s="177" t="str">
        <f t="shared" si="772"/>
        <v/>
      </c>
      <c r="AV2237" s="178" t="str">
        <f t="shared" si="773"/>
        <v/>
      </c>
      <c r="AW2237" s="178" t="str">
        <f t="shared" si="774"/>
        <v/>
      </c>
      <c r="AX2237" s="179" t="str">
        <f ca="1">IF(ISNUMBER($A2237),INDIRECT(CONCATENATE("'Instrument List'!B",(MATCH(E2237,'Instrument List'!A:A,0))-0)),"")</f>
        <v/>
      </c>
      <c r="AY2237" s="179" t="str">
        <f ca="1">IF(ISNUMBER($A2237),INDIRECT(CONCATENATE("'Instrument List'!D",(MATCH(E2237,'Instrument List'!A:A,0))-0)),"")</f>
        <v/>
      </c>
      <c r="AZ2237" s="179" t="str">
        <f ca="1">IF(ISNUMBER($A2237),INDIRECT(CONCATENATE("'Instrument List'!C",(MATCH(E2237,'Instrument List'!A:A,0))-0)),"")</f>
        <v/>
      </c>
      <c r="BA2237" s="180" t="str">
        <f ca="1">IF(ISNUMBER(A2237),INDIRECT(CONCATENATE("'Instrument List'!E",(MATCH(E2237,'Instrument List'!A:A,0))-0)),"")</f>
        <v/>
      </c>
      <c r="BB2237" s="181" t="str">
        <f t="shared" si="775"/>
        <v/>
      </c>
      <c r="BC2237" s="181" t="str">
        <f t="shared" si="776"/>
        <v/>
      </c>
      <c r="BD2237" s="181" t="str">
        <f ca="1">IF(ISNUMBER(A2237),INDIRECT(CONCATENATE("'Instrument List'!F",(MATCH(E2237,'Instrument List'!A:A,0))-0)),"")</f>
        <v/>
      </c>
    </row>
    <row r="2238" spans="1:56">
      <c r="A2238" s="223" t="str">
        <f t="shared" si="756"/>
        <v/>
      </c>
      <c r="B2238" s="224"/>
      <c r="C2238" s="225"/>
      <c r="D2238" s="182"/>
      <c r="E2238" s="182"/>
      <c r="F2238" s="182"/>
      <c r="G2238" s="203"/>
      <c r="H2238" s="218"/>
      <c r="I2238" s="213"/>
      <c r="J2238" s="207"/>
      <c r="K2238" s="213"/>
      <c r="L2238" s="207"/>
      <c r="M2238" s="213"/>
      <c r="N2238" s="207"/>
      <c r="O2238" s="183" t="str">
        <f t="shared" si="757"/>
        <v/>
      </c>
      <c r="P2238" s="184"/>
      <c r="Q2238" s="184"/>
      <c r="R2238" s="275"/>
      <c r="S2238" s="185" t="str">
        <f t="shared" si="758"/>
        <v/>
      </c>
      <c r="T2238" s="185" t="str">
        <f t="shared" si="759"/>
        <v/>
      </c>
      <c r="U2238" s="275"/>
      <c r="V2238" s="275"/>
      <c r="W2238" s="276" t="str">
        <f t="shared" si="760"/>
        <v/>
      </c>
      <c r="X2238" s="276" t="str">
        <f t="shared" si="761"/>
        <v/>
      </c>
      <c r="Y2238" s="276" t="str">
        <f t="shared" si="762"/>
        <v/>
      </c>
      <c r="Z2238" s="275"/>
      <c r="AA2238" s="184"/>
      <c r="AB2238" s="184"/>
      <c r="AC2238" s="185" t="str">
        <f t="shared" si="763"/>
        <v/>
      </c>
      <c r="AD2238" s="185" t="str">
        <f t="shared" si="764"/>
        <v/>
      </c>
      <c r="AE2238" s="186"/>
      <c r="AF2238" s="187" t="str">
        <f t="shared" si="765"/>
        <v/>
      </c>
      <c r="AG2238" s="182"/>
      <c r="AH2238" s="184"/>
      <c r="AI2238" s="184"/>
      <c r="AJ2238" s="182"/>
      <c r="AK2238" s="188" t="str">
        <f t="shared" si="766"/>
        <v/>
      </c>
      <c r="AL2238" s="188" t="str">
        <f t="shared" si="767"/>
        <v/>
      </c>
      <c r="AM2238" s="188" t="str">
        <f t="shared" si="768"/>
        <v/>
      </c>
      <c r="AN2238" s="359" t="str">
        <f>IF(Overview!$K$17='Internal Calcs'!$P$22,IF(AK2238="","",AK2238),IF(Overview!$K$17='Internal Calcs'!$P$23,IF(AK2238="","",AK2238),IF(ISNUMBER(A2238),(IF(F2238="Short",G2238-H2238,H2238-G2238)*AZ2238-AX2238),"")))</f>
        <v/>
      </c>
      <c r="AO2238" s="401" t="str">
        <f>IF(Overview!$K$17='Internal Calcs'!$P$22,IF(AL2238="","",AL2238),IF(Overview!$K$17='Internal Calcs'!$P$23,IF(AL2238="","",AL2238),IF(ISNUMBER(A2238),IF(AL2238="",(IF(F2238="Short",G2238-H2238,H2238-G2238)*AZ2238-AX2238),(IF(F2238="Short",G2238-J2238,J2238-G2238)*AZ2238-AX2238)),"")))</f>
        <v/>
      </c>
      <c r="AP2238" s="359" t="str">
        <f>IF(Overview!$K$17='Internal Calcs'!$P$22,"",IF(Overview!$K$17='Internal Calcs'!$P$23,IF(AM2238="","",AM2238),IF(ISNUMBER(A2238),IF(AM2238="",(IF(F2238="Short",G2238-H2238,H2238-G2238)*AZ2238-AX2238),(IF(F2238="Short",G2238-L2238,L2238-G2238)*AZ2238-AX2238)),"")))</f>
        <v/>
      </c>
      <c r="AQ2238" s="188" t="str">
        <f t="shared" si="769"/>
        <v/>
      </c>
      <c r="AR2238" s="188" t="str">
        <f t="shared" si="770"/>
        <v/>
      </c>
      <c r="AS2238" s="188" t="str">
        <f t="shared" si="771"/>
        <v/>
      </c>
      <c r="AT2238" s="188" t="str">
        <f>IF(ISNUMBER(A2238),MAX($AS$2:AS2238)-AS2238,"")</f>
        <v/>
      </c>
      <c r="AU2238" s="189" t="str">
        <f t="shared" si="772"/>
        <v/>
      </c>
      <c r="AV2238" s="190" t="str">
        <f t="shared" si="773"/>
        <v/>
      </c>
      <c r="AW2238" s="190" t="str">
        <f t="shared" si="774"/>
        <v/>
      </c>
      <c r="AX2238" s="191" t="str">
        <f ca="1">IF(ISNUMBER($A2238),INDIRECT(CONCATENATE("'Instrument List'!B",(MATCH(E2238,'Instrument List'!A:A,0))-0)),"")</f>
        <v/>
      </c>
      <c r="AY2238" s="191" t="str">
        <f ca="1">IF(ISNUMBER($A2238),INDIRECT(CONCATENATE("'Instrument List'!D",(MATCH(E2238,'Instrument List'!A:A,0))-0)),"")</f>
        <v/>
      </c>
      <c r="AZ2238" s="191" t="str">
        <f ca="1">IF(ISNUMBER($A2238),INDIRECT(CONCATENATE("'Instrument List'!C",(MATCH(E2238,'Instrument List'!A:A,0))-0)),"")</f>
        <v/>
      </c>
      <c r="BA2238" s="192" t="str">
        <f ca="1">IF(ISNUMBER(A2238),INDIRECT(CONCATENATE("'Instrument List'!E",(MATCH(E2238,'Instrument List'!A:A,0))-0)),"")</f>
        <v/>
      </c>
      <c r="BB2238" s="193" t="str">
        <f t="shared" si="775"/>
        <v/>
      </c>
      <c r="BC2238" s="193" t="str">
        <f t="shared" si="776"/>
        <v/>
      </c>
      <c r="BD2238" s="193" t="str">
        <f ca="1">IF(ISNUMBER(A2238),INDIRECT(CONCATENATE("'Instrument List'!F",(MATCH(E2238,'Instrument List'!A:A,0))-0)),"")</f>
        <v/>
      </c>
    </row>
    <row r="2239" spans="1:56">
      <c r="A2239" s="220" t="str">
        <f t="shared" si="756"/>
        <v/>
      </c>
      <c r="B2239" s="221"/>
      <c r="C2239" s="222"/>
      <c r="D2239" s="169"/>
      <c r="E2239" s="169"/>
      <c r="F2239" s="169"/>
      <c r="G2239" s="202"/>
      <c r="H2239" s="217"/>
      <c r="I2239" s="212"/>
      <c r="J2239" s="206"/>
      <c r="K2239" s="212"/>
      <c r="L2239" s="206"/>
      <c r="M2239" s="212"/>
      <c r="N2239" s="206"/>
      <c r="O2239" s="170" t="str">
        <f t="shared" si="757"/>
        <v/>
      </c>
      <c r="P2239" s="171"/>
      <c r="Q2239" s="171"/>
      <c r="R2239" s="171"/>
      <c r="S2239" s="172" t="str">
        <f t="shared" si="758"/>
        <v/>
      </c>
      <c r="T2239" s="172" t="str">
        <f t="shared" si="759"/>
        <v/>
      </c>
      <c r="U2239" s="171"/>
      <c r="V2239" s="171"/>
      <c r="W2239" s="173" t="str">
        <f t="shared" si="760"/>
        <v/>
      </c>
      <c r="X2239" s="173" t="str">
        <f t="shared" si="761"/>
        <v/>
      </c>
      <c r="Y2239" s="173" t="str">
        <f t="shared" si="762"/>
        <v/>
      </c>
      <c r="Z2239" s="171"/>
      <c r="AA2239" s="171"/>
      <c r="AB2239" s="171"/>
      <c r="AC2239" s="172" t="str">
        <f t="shared" si="763"/>
        <v/>
      </c>
      <c r="AD2239" s="172" t="str">
        <f t="shared" si="764"/>
        <v/>
      </c>
      <c r="AE2239" s="174"/>
      <c r="AF2239" s="175" t="str">
        <f t="shared" si="765"/>
        <v/>
      </c>
      <c r="AG2239" s="169"/>
      <c r="AH2239" s="171"/>
      <c r="AI2239" s="171"/>
      <c r="AJ2239" s="169"/>
      <c r="AK2239" s="176" t="str">
        <f t="shared" si="766"/>
        <v/>
      </c>
      <c r="AL2239" s="176" t="str">
        <f t="shared" si="767"/>
        <v/>
      </c>
      <c r="AM2239" s="176" t="str">
        <f t="shared" si="768"/>
        <v/>
      </c>
      <c r="AN2239" s="359" t="str">
        <f>IF(Overview!$K$17='Internal Calcs'!$P$22,IF(AK2239="","",AK2239),IF(Overview!$K$17='Internal Calcs'!$P$23,IF(AK2239="","",AK2239),IF(ISNUMBER(A2239),(IF(F2239="Short",G2239-H2239,H2239-G2239)*AZ2239-AX2239),"")))</f>
        <v/>
      </c>
      <c r="AO2239" s="401" t="str">
        <f>IF(Overview!$K$17='Internal Calcs'!$P$22,IF(AL2239="","",AL2239),IF(Overview!$K$17='Internal Calcs'!$P$23,IF(AL2239="","",AL2239),IF(ISNUMBER(A2239),IF(AL2239="",(IF(F2239="Short",G2239-H2239,H2239-G2239)*AZ2239-AX2239),(IF(F2239="Short",G2239-J2239,J2239-G2239)*AZ2239-AX2239)),"")))</f>
        <v/>
      </c>
      <c r="AP2239" s="359" t="str">
        <f>IF(Overview!$K$17='Internal Calcs'!$P$22,"",IF(Overview!$K$17='Internal Calcs'!$P$23,IF(AM2239="","",AM2239),IF(ISNUMBER(A2239),IF(AM2239="",(IF(F2239="Short",G2239-H2239,H2239-G2239)*AZ2239-AX2239),(IF(F2239="Short",G2239-L2239,L2239-G2239)*AZ2239-AX2239)),"")))</f>
        <v/>
      </c>
      <c r="AQ2239" s="176" t="str">
        <f t="shared" si="769"/>
        <v/>
      </c>
      <c r="AR2239" s="176" t="str">
        <f t="shared" si="770"/>
        <v/>
      </c>
      <c r="AS2239" s="176" t="str">
        <f t="shared" si="771"/>
        <v/>
      </c>
      <c r="AT2239" s="176" t="str">
        <f>IF(ISNUMBER(A2239),MAX($AS$2:AS2239)-AS2239,"")</f>
        <v/>
      </c>
      <c r="AU2239" s="177" t="str">
        <f t="shared" si="772"/>
        <v/>
      </c>
      <c r="AV2239" s="178" t="str">
        <f t="shared" si="773"/>
        <v/>
      </c>
      <c r="AW2239" s="178" t="str">
        <f t="shared" si="774"/>
        <v/>
      </c>
      <c r="AX2239" s="179" t="str">
        <f ca="1">IF(ISNUMBER($A2239),INDIRECT(CONCATENATE("'Instrument List'!B",(MATCH(E2239,'Instrument List'!A:A,0))-0)),"")</f>
        <v/>
      </c>
      <c r="AY2239" s="179" t="str">
        <f ca="1">IF(ISNUMBER($A2239),INDIRECT(CONCATENATE("'Instrument List'!D",(MATCH(E2239,'Instrument List'!A:A,0))-0)),"")</f>
        <v/>
      </c>
      <c r="AZ2239" s="179" t="str">
        <f ca="1">IF(ISNUMBER($A2239),INDIRECT(CONCATENATE("'Instrument List'!C",(MATCH(E2239,'Instrument List'!A:A,0))-0)),"")</f>
        <v/>
      </c>
      <c r="BA2239" s="180" t="str">
        <f ca="1">IF(ISNUMBER(A2239),INDIRECT(CONCATENATE("'Instrument List'!E",(MATCH(E2239,'Instrument List'!A:A,0))-0)),"")</f>
        <v/>
      </c>
      <c r="BB2239" s="181" t="str">
        <f t="shared" si="775"/>
        <v/>
      </c>
      <c r="BC2239" s="181" t="str">
        <f t="shared" si="776"/>
        <v/>
      </c>
      <c r="BD2239" s="181" t="str">
        <f ca="1">IF(ISNUMBER(A2239),INDIRECT(CONCATENATE("'Instrument List'!F",(MATCH(E2239,'Instrument List'!A:A,0))-0)),"")</f>
        <v/>
      </c>
    </row>
    <row r="2240" spans="1:56">
      <c r="A2240" s="223" t="str">
        <f t="shared" si="756"/>
        <v/>
      </c>
      <c r="B2240" s="224"/>
      <c r="C2240" s="225"/>
      <c r="D2240" s="182"/>
      <c r="E2240" s="182"/>
      <c r="F2240" s="182"/>
      <c r="G2240" s="203"/>
      <c r="H2240" s="218"/>
      <c r="I2240" s="213"/>
      <c r="J2240" s="207"/>
      <c r="K2240" s="213"/>
      <c r="L2240" s="207"/>
      <c r="M2240" s="213"/>
      <c r="N2240" s="207"/>
      <c r="O2240" s="183" t="str">
        <f t="shared" si="757"/>
        <v/>
      </c>
      <c r="P2240" s="184"/>
      <c r="Q2240" s="184"/>
      <c r="R2240" s="275"/>
      <c r="S2240" s="185" t="str">
        <f t="shared" si="758"/>
        <v/>
      </c>
      <c r="T2240" s="185" t="str">
        <f t="shared" si="759"/>
        <v/>
      </c>
      <c r="U2240" s="275"/>
      <c r="V2240" s="275"/>
      <c r="W2240" s="276" t="str">
        <f t="shared" si="760"/>
        <v/>
      </c>
      <c r="X2240" s="276" t="str">
        <f t="shared" si="761"/>
        <v/>
      </c>
      <c r="Y2240" s="276" t="str">
        <f t="shared" si="762"/>
        <v/>
      </c>
      <c r="Z2240" s="275"/>
      <c r="AA2240" s="184"/>
      <c r="AB2240" s="184"/>
      <c r="AC2240" s="185" t="str">
        <f t="shared" si="763"/>
        <v/>
      </c>
      <c r="AD2240" s="185" t="str">
        <f t="shared" si="764"/>
        <v/>
      </c>
      <c r="AE2240" s="186"/>
      <c r="AF2240" s="187" t="str">
        <f t="shared" si="765"/>
        <v/>
      </c>
      <c r="AG2240" s="182"/>
      <c r="AH2240" s="184"/>
      <c r="AI2240" s="184"/>
      <c r="AJ2240" s="182"/>
      <c r="AK2240" s="188" t="str">
        <f t="shared" si="766"/>
        <v/>
      </c>
      <c r="AL2240" s="188" t="str">
        <f t="shared" si="767"/>
        <v/>
      </c>
      <c r="AM2240" s="188" t="str">
        <f t="shared" si="768"/>
        <v/>
      </c>
      <c r="AN2240" s="359" t="str">
        <f>IF(Overview!$K$17='Internal Calcs'!$P$22,IF(AK2240="","",AK2240),IF(Overview!$K$17='Internal Calcs'!$P$23,IF(AK2240="","",AK2240),IF(ISNUMBER(A2240),(IF(F2240="Short",G2240-H2240,H2240-G2240)*AZ2240-AX2240),"")))</f>
        <v/>
      </c>
      <c r="AO2240" s="401" t="str">
        <f>IF(Overview!$K$17='Internal Calcs'!$P$22,IF(AL2240="","",AL2240),IF(Overview!$K$17='Internal Calcs'!$P$23,IF(AL2240="","",AL2240),IF(ISNUMBER(A2240),IF(AL2240="",(IF(F2240="Short",G2240-H2240,H2240-G2240)*AZ2240-AX2240),(IF(F2240="Short",G2240-J2240,J2240-G2240)*AZ2240-AX2240)),"")))</f>
        <v/>
      </c>
      <c r="AP2240" s="359" t="str">
        <f>IF(Overview!$K$17='Internal Calcs'!$P$22,"",IF(Overview!$K$17='Internal Calcs'!$P$23,IF(AM2240="","",AM2240),IF(ISNUMBER(A2240),IF(AM2240="",(IF(F2240="Short",G2240-H2240,H2240-G2240)*AZ2240-AX2240),(IF(F2240="Short",G2240-L2240,L2240-G2240)*AZ2240-AX2240)),"")))</f>
        <v/>
      </c>
      <c r="AQ2240" s="188" t="str">
        <f t="shared" si="769"/>
        <v/>
      </c>
      <c r="AR2240" s="188" t="str">
        <f t="shared" si="770"/>
        <v/>
      </c>
      <c r="AS2240" s="188" t="str">
        <f t="shared" si="771"/>
        <v/>
      </c>
      <c r="AT2240" s="188" t="str">
        <f>IF(ISNUMBER(A2240),MAX($AS$2:AS2240)-AS2240,"")</f>
        <v/>
      </c>
      <c r="AU2240" s="189" t="str">
        <f t="shared" si="772"/>
        <v/>
      </c>
      <c r="AV2240" s="190" t="str">
        <f t="shared" si="773"/>
        <v/>
      </c>
      <c r="AW2240" s="190" t="str">
        <f t="shared" si="774"/>
        <v/>
      </c>
      <c r="AX2240" s="191" t="str">
        <f ca="1">IF(ISNUMBER($A2240),INDIRECT(CONCATENATE("'Instrument List'!B",(MATCH(E2240,'Instrument List'!A:A,0))-0)),"")</f>
        <v/>
      </c>
      <c r="AY2240" s="191" t="str">
        <f ca="1">IF(ISNUMBER($A2240),INDIRECT(CONCATENATE("'Instrument List'!D",(MATCH(E2240,'Instrument List'!A:A,0))-0)),"")</f>
        <v/>
      </c>
      <c r="AZ2240" s="191" t="str">
        <f ca="1">IF(ISNUMBER($A2240),INDIRECT(CONCATENATE("'Instrument List'!C",(MATCH(E2240,'Instrument List'!A:A,0))-0)),"")</f>
        <v/>
      </c>
      <c r="BA2240" s="192" t="str">
        <f ca="1">IF(ISNUMBER(A2240),INDIRECT(CONCATENATE("'Instrument List'!E",(MATCH(E2240,'Instrument List'!A:A,0))-0)),"")</f>
        <v/>
      </c>
      <c r="BB2240" s="193" t="str">
        <f t="shared" si="775"/>
        <v/>
      </c>
      <c r="BC2240" s="193" t="str">
        <f t="shared" si="776"/>
        <v/>
      </c>
      <c r="BD2240" s="193" t="str">
        <f ca="1">IF(ISNUMBER(A2240),INDIRECT(CONCATENATE("'Instrument List'!F",(MATCH(E2240,'Instrument List'!A:A,0))-0)),"")</f>
        <v/>
      </c>
    </row>
    <row r="2241" spans="1:56">
      <c r="A2241" s="220" t="str">
        <f t="shared" si="756"/>
        <v/>
      </c>
      <c r="B2241" s="221"/>
      <c r="C2241" s="222"/>
      <c r="D2241" s="169"/>
      <c r="E2241" s="169"/>
      <c r="F2241" s="169"/>
      <c r="G2241" s="202"/>
      <c r="H2241" s="217"/>
      <c r="I2241" s="212"/>
      <c r="J2241" s="206"/>
      <c r="K2241" s="212"/>
      <c r="L2241" s="206"/>
      <c r="M2241" s="212"/>
      <c r="N2241" s="206"/>
      <c r="O2241" s="170" t="str">
        <f t="shared" si="757"/>
        <v/>
      </c>
      <c r="P2241" s="171"/>
      <c r="Q2241" s="171"/>
      <c r="R2241" s="171"/>
      <c r="S2241" s="172" t="str">
        <f t="shared" si="758"/>
        <v/>
      </c>
      <c r="T2241" s="172" t="str">
        <f t="shared" si="759"/>
        <v/>
      </c>
      <c r="U2241" s="171"/>
      <c r="V2241" s="171"/>
      <c r="W2241" s="173" t="str">
        <f t="shared" si="760"/>
        <v/>
      </c>
      <c r="X2241" s="173" t="str">
        <f t="shared" si="761"/>
        <v/>
      </c>
      <c r="Y2241" s="173" t="str">
        <f t="shared" si="762"/>
        <v/>
      </c>
      <c r="Z2241" s="171"/>
      <c r="AA2241" s="171"/>
      <c r="AB2241" s="171"/>
      <c r="AC2241" s="172" t="str">
        <f t="shared" si="763"/>
        <v/>
      </c>
      <c r="AD2241" s="172" t="str">
        <f t="shared" si="764"/>
        <v/>
      </c>
      <c r="AE2241" s="174"/>
      <c r="AF2241" s="175" t="str">
        <f t="shared" si="765"/>
        <v/>
      </c>
      <c r="AG2241" s="169"/>
      <c r="AH2241" s="171"/>
      <c r="AI2241" s="171"/>
      <c r="AJ2241" s="169"/>
      <c r="AK2241" s="176" t="str">
        <f t="shared" si="766"/>
        <v/>
      </c>
      <c r="AL2241" s="176" t="str">
        <f t="shared" si="767"/>
        <v/>
      </c>
      <c r="AM2241" s="176" t="str">
        <f t="shared" si="768"/>
        <v/>
      </c>
      <c r="AN2241" s="359" t="str">
        <f>IF(Overview!$K$17='Internal Calcs'!$P$22,IF(AK2241="","",AK2241),IF(Overview!$K$17='Internal Calcs'!$P$23,IF(AK2241="","",AK2241),IF(ISNUMBER(A2241),(IF(F2241="Short",G2241-H2241,H2241-G2241)*AZ2241-AX2241),"")))</f>
        <v/>
      </c>
      <c r="AO2241" s="401" t="str">
        <f>IF(Overview!$K$17='Internal Calcs'!$P$22,IF(AL2241="","",AL2241),IF(Overview!$K$17='Internal Calcs'!$P$23,IF(AL2241="","",AL2241),IF(ISNUMBER(A2241),IF(AL2241="",(IF(F2241="Short",G2241-H2241,H2241-G2241)*AZ2241-AX2241),(IF(F2241="Short",G2241-J2241,J2241-G2241)*AZ2241-AX2241)),"")))</f>
        <v/>
      </c>
      <c r="AP2241" s="359" t="str">
        <f>IF(Overview!$K$17='Internal Calcs'!$P$22,"",IF(Overview!$K$17='Internal Calcs'!$P$23,IF(AM2241="","",AM2241),IF(ISNUMBER(A2241),IF(AM2241="",(IF(F2241="Short",G2241-H2241,H2241-G2241)*AZ2241-AX2241),(IF(F2241="Short",G2241-L2241,L2241-G2241)*AZ2241-AX2241)),"")))</f>
        <v/>
      </c>
      <c r="AQ2241" s="176" t="str">
        <f t="shared" si="769"/>
        <v/>
      </c>
      <c r="AR2241" s="176" t="str">
        <f t="shared" si="770"/>
        <v/>
      </c>
      <c r="AS2241" s="176" t="str">
        <f t="shared" si="771"/>
        <v/>
      </c>
      <c r="AT2241" s="176" t="str">
        <f>IF(ISNUMBER(A2241),MAX($AS$2:AS2241)-AS2241,"")</f>
        <v/>
      </c>
      <c r="AU2241" s="177" t="str">
        <f t="shared" si="772"/>
        <v/>
      </c>
      <c r="AV2241" s="178" t="str">
        <f t="shared" si="773"/>
        <v/>
      </c>
      <c r="AW2241" s="178" t="str">
        <f t="shared" si="774"/>
        <v/>
      </c>
      <c r="AX2241" s="179" t="str">
        <f ca="1">IF(ISNUMBER($A2241),INDIRECT(CONCATENATE("'Instrument List'!B",(MATCH(E2241,'Instrument List'!A:A,0))-0)),"")</f>
        <v/>
      </c>
      <c r="AY2241" s="179" t="str">
        <f ca="1">IF(ISNUMBER($A2241),INDIRECT(CONCATENATE("'Instrument List'!D",(MATCH(E2241,'Instrument List'!A:A,0))-0)),"")</f>
        <v/>
      </c>
      <c r="AZ2241" s="179" t="str">
        <f ca="1">IF(ISNUMBER($A2241),INDIRECT(CONCATENATE("'Instrument List'!C",(MATCH(E2241,'Instrument List'!A:A,0))-0)),"")</f>
        <v/>
      </c>
      <c r="BA2241" s="180" t="str">
        <f ca="1">IF(ISNUMBER(A2241),INDIRECT(CONCATENATE("'Instrument List'!E",(MATCH(E2241,'Instrument List'!A:A,0))-0)),"")</f>
        <v/>
      </c>
      <c r="BB2241" s="181" t="str">
        <f t="shared" si="775"/>
        <v/>
      </c>
      <c r="BC2241" s="181" t="str">
        <f t="shared" si="776"/>
        <v/>
      </c>
      <c r="BD2241" s="181" t="str">
        <f ca="1">IF(ISNUMBER(A2241),INDIRECT(CONCATENATE("'Instrument List'!F",(MATCH(E2241,'Instrument List'!A:A,0))-0)),"")</f>
        <v/>
      </c>
    </row>
    <row r="2242" spans="1:56">
      <c r="A2242" s="223" t="str">
        <f t="shared" si="756"/>
        <v/>
      </c>
      <c r="B2242" s="224"/>
      <c r="C2242" s="225"/>
      <c r="D2242" s="182"/>
      <c r="E2242" s="182"/>
      <c r="F2242" s="182"/>
      <c r="G2242" s="203"/>
      <c r="H2242" s="218"/>
      <c r="I2242" s="213"/>
      <c r="J2242" s="207"/>
      <c r="K2242" s="213"/>
      <c r="L2242" s="207"/>
      <c r="M2242" s="213"/>
      <c r="N2242" s="207"/>
      <c r="O2242" s="183" t="str">
        <f t="shared" si="757"/>
        <v/>
      </c>
      <c r="P2242" s="184"/>
      <c r="Q2242" s="184"/>
      <c r="R2242" s="275"/>
      <c r="S2242" s="185" t="str">
        <f t="shared" si="758"/>
        <v/>
      </c>
      <c r="T2242" s="185" t="str">
        <f t="shared" si="759"/>
        <v/>
      </c>
      <c r="U2242" s="275"/>
      <c r="V2242" s="275"/>
      <c r="W2242" s="276" t="str">
        <f t="shared" si="760"/>
        <v/>
      </c>
      <c r="X2242" s="276" t="str">
        <f t="shared" si="761"/>
        <v/>
      </c>
      <c r="Y2242" s="276" t="str">
        <f t="shared" si="762"/>
        <v/>
      </c>
      <c r="Z2242" s="275"/>
      <c r="AA2242" s="184"/>
      <c r="AB2242" s="184"/>
      <c r="AC2242" s="185" t="str">
        <f t="shared" si="763"/>
        <v/>
      </c>
      <c r="AD2242" s="185" t="str">
        <f t="shared" si="764"/>
        <v/>
      </c>
      <c r="AE2242" s="186"/>
      <c r="AF2242" s="187" t="str">
        <f t="shared" si="765"/>
        <v/>
      </c>
      <c r="AG2242" s="182"/>
      <c r="AH2242" s="184"/>
      <c r="AI2242" s="184"/>
      <c r="AJ2242" s="182"/>
      <c r="AK2242" s="188" t="str">
        <f t="shared" si="766"/>
        <v/>
      </c>
      <c r="AL2242" s="188" t="str">
        <f t="shared" si="767"/>
        <v/>
      </c>
      <c r="AM2242" s="188" t="str">
        <f t="shared" si="768"/>
        <v/>
      </c>
      <c r="AN2242" s="359" t="str">
        <f>IF(Overview!$K$17='Internal Calcs'!$P$22,IF(AK2242="","",AK2242),IF(Overview!$K$17='Internal Calcs'!$P$23,IF(AK2242="","",AK2242),IF(ISNUMBER(A2242),(IF(F2242="Short",G2242-H2242,H2242-G2242)*AZ2242-AX2242),"")))</f>
        <v/>
      </c>
      <c r="AO2242" s="401" t="str">
        <f>IF(Overview!$K$17='Internal Calcs'!$P$22,IF(AL2242="","",AL2242),IF(Overview!$K$17='Internal Calcs'!$P$23,IF(AL2242="","",AL2242),IF(ISNUMBER(A2242),IF(AL2242="",(IF(F2242="Short",G2242-H2242,H2242-G2242)*AZ2242-AX2242),(IF(F2242="Short",G2242-J2242,J2242-G2242)*AZ2242-AX2242)),"")))</f>
        <v/>
      </c>
      <c r="AP2242" s="359" t="str">
        <f>IF(Overview!$K$17='Internal Calcs'!$P$22,"",IF(Overview!$K$17='Internal Calcs'!$P$23,IF(AM2242="","",AM2242),IF(ISNUMBER(A2242),IF(AM2242="",(IF(F2242="Short",G2242-H2242,H2242-G2242)*AZ2242-AX2242),(IF(F2242="Short",G2242-L2242,L2242-G2242)*AZ2242-AX2242)),"")))</f>
        <v/>
      </c>
      <c r="AQ2242" s="188" t="str">
        <f t="shared" si="769"/>
        <v/>
      </c>
      <c r="AR2242" s="188" t="str">
        <f t="shared" si="770"/>
        <v/>
      </c>
      <c r="AS2242" s="188" t="str">
        <f t="shared" si="771"/>
        <v/>
      </c>
      <c r="AT2242" s="188" t="str">
        <f>IF(ISNUMBER(A2242),MAX($AS$2:AS2242)-AS2242,"")</f>
        <v/>
      </c>
      <c r="AU2242" s="189" t="str">
        <f t="shared" si="772"/>
        <v/>
      </c>
      <c r="AV2242" s="190" t="str">
        <f t="shared" si="773"/>
        <v/>
      </c>
      <c r="AW2242" s="190" t="str">
        <f t="shared" si="774"/>
        <v/>
      </c>
      <c r="AX2242" s="191" t="str">
        <f ca="1">IF(ISNUMBER($A2242),INDIRECT(CONCATENATE("'Instrument List'!B",(MATCH(E2242,'Instrument List'!A:A,0))-0)),"")</f>
        <v/>
      </c>
      <c r="AY2242" s="191" t="str">
        <f ca="1">IF(ISNUMBER($A2242),INDIRECT(CONCATENATE("'Instrument List'!D",(MATCH(E2242,'Instrument List'!A:A,0))-0)),"")</f>
        <v/>
      </c>
      <c r="AZ2242" s="191" t="str">
        <f ca="1">IF(ISNUMBER($A2242),INDIRECT(CONCATENATE("'Instrument List'!C",(MATCH(E2242,'Instrument List'!A:A,0))-0)),"")</f>
        <v/>
      </c>
      <c r="BA2242" s="192" t="str">
        <f ca="1">IF(ISNUMBER(A2242),INDIRECT(CONCATENATE("'Instrument List'!E",(MATCH(E2242,'Instrument List'!A:A,0))-0)),"")</f>
        <v/>
      </c>
      <c r="BB2242" s="193" t="str">
        <f t="shared" si="775"/>
        <v/>
      </c>
      <c r="BC2242" s="193" t="str">
        <f t="shared" si="776"/>
        <v/>
      </c>
      <c r="BD2242" s="193" t="str">
        <f ca="1">IF(ISNUMBER(A2242),INDIRECT(CONCATENATE("'Instrument List'!F",(MATCH(E2242,'Instrument List'!A:A,0))-0)),"")</f>
        <v/>
      </c>
    </row>
    <row r="2243" spans="1:56">
      <c r="A2243" s="220" t="str">
        <f t="shared" si="756"/>
        <v/>
      </c>
      <c r="B2243" s="221"/>
      <c r="C2243" s="222"/>
      <c r="D2243" s="169"/>
      <c r="E2243" s="169"/>
      <c r="F2243" s="169"/>
      <c r="G2243" s="202"/>
      <c r="H2243" s="217"/>
      <c r="I2243" s="212"/>
      <c r="J2243" s="206"/>
      <c r="K2243" s="212"/>
      <c r="L2243" s="206"/>
      <c r="M2243" s="212"/>
      <c r="N2243" s="206"/>
      <c r="O2243" s="170" t="str">
        <f t="shared" si="757"/>
        <v/>
      </c>
      <c r="P2243" s="171"/>
      <c r="Q2243" s="171"/>
      <c r="R2243" s="171"/>
      <c r="S2243" s="172" t="str">
        <f t="shared" si="758"/>
        <v/>
      </c>
      <c r="T2243" s="172" t="str">
        <f t="shared" si="759"/>
        <v/>
      </c>
      <c r="U2243" s="171"/>
      <c r="V2243" s="171"/>
      <c r="W2243" s="173" t="str">
        <f t="shared" si="760"/>
        <v/>
      </c>
      <c r="X2243" s="173" t="str">
        <f t="shared" si="761"/>
        <v/>
      </c>
      <c r="Y2243" s="173" t="str">
        <f t="shared" si="762"/>
        <v/>
      </c>
      <c r="Z2243" s="171"/>
      <c r="AA2243" s="171"/>
      <c r="AB2243" s="171"/>
      <c r="AC2243" s="172" t="str">
        <f t="shared" si="763"/>
        <v/>
      </c>
      <c r="AD2243" s="172" t="str">
        <f t="shared" si="764"/>
        <v/>
      </c>
      <c r="AE2243" s="174"/>
      <c r="AF2243" s="175" t="str">
        <f t="shared" si="765"/>
        <v/>
      </c>
      <c r="AG2243" s="169"/>
      <c r="AH2243" s="171"/>
      <c r="AI2243" s="171"/>
      <c r="AJ2243" s="169"/>
      <c r="AK2243" s="176" t="str">
        <f t="shared" si="766"/>
        <v/>
      </c>
      <c r="AL2243" s="176" t="str">
        <f t="shared" si="767"/>
        <v/>
      </c>
      <c r="AM2243" s="176" t="str">
        <f t="shared" si="768"/>
        <v/>
      </c>
      <c r="AN2243" s="359" t="str">
        <f>IF(Overview!$K$17='Internal Calcs'!$P$22,IF(AK2243="","",AK2243),IF(Overview!$K$17='Internal Calcs'!$P$23,IF(AK2243="","",AK2243),IF(ISNUMBER(A2243),(IF(F2243="Short",G2243-H2243,H2243-G2243)*AZ2243-AX2243),"")))</f>
        <v/>
      </c>
      <c r="AO2243" s="401" t="str">
        <f>IF(Overview!$K$17='Internal Calcs'!$P$22,IF(AL2243="","",AL2243),IF(Overview!$K$17='Internal Calcs'!$P$23,IF(AL2243="","",AL2243),IF(ISNUMBER(A2243),IF(AL2243="",(IF(F2243="Short",G2243-H2243,H2243-G2243)*AZ2243-AX2243),(IF(F2243="Short",G2243-J2243,J2243-G2243)*AZ2243-AX2243)),"")))</f>
        <v/>
      </c>
      <c r="AP2243" s="359" t="str">
        <f>IF(Overview!$K$17='Internal Calcs'!$P$22,"",IF(Overview!$K$17='Internal Calcs'!$P$23,IF(AM2243="","",AM2243),IF(ISNUMBER(A2243),IF(AM2243="",(IF(F2243="Short",G2243-H2243,H2243-G2243)*AZ2243-AX2243),(IF(F2243="Short",G2243-L2243,L2243-G2243)*AZ2243-AX2243)),"")))</f>
        <v/>
      </c>
      <c r="AQ2243" s="176" t="str">
        <f t="shared" si="769"/>
        <v/>
      </c>
      <c r="AR2243" s="176" t="str">
        <f t="shared" si="770"/>
        <v/>
      </c>
      <c r="AS2243" s="176" t="str">
        <f t="shared" si="771"/>
        <v/>
      </c>
      <c r="AT2243" s="176" t="str">
        <f>IF(ISNUMBER(A2243),MAX($AS$2:AS2243)-AS2243,"")</f>
        <v/>
      </c>
      <c r="AU2243" s="177" t="str">
        <f t="shared" si="772"/>
        <v/>
      </c>
      <c r="AV2243" s="178" t="str">
        <f t="shared" si="773"/>
        <v/>
      </c>
      <c r="AW2243" s="178" t="str">
        <f t="shared" si="774"/>
        <v/>
      </c>
      <c r="AX2243" s="179" t="str">
        <f ca="1">IF(ISNUMBER($A2243),INDIRECT(CONCATENATE("'Instrument List'!B",(MATCH(E2243,'Instrument List'!A:A,0))-0)),"")</f>
        <v/>
      </c>
      <c r="AY2243" s="179" t="str">
        <f ca="1">IF(ISNUMBER($A2243),INDIRECT(CONCATENATE("'Instrument List'!D",(MATCH(E2243,'Instrument List'!A:A,0))-0)),"")</f>
        <v/>
      </c>
      <c r="AZ2243" s="179" t="str">
        <f ca="1">IF(ISNUMBER($A2243),INDIRECT(CONCATENATE("'Instrument List'!C",(MATCH(E2243,'Instrument List'!A:A,0))-0)),"")</f>
        <v/>
      </c>
      <c r="BA2243" s="180" t="str">
        <f ca="1">IF(ISNUMBER(A2243),INDIRECT(CONCATENATE("'Instrument List'!E",(MATCH(E2243,'Instrument List'!A:A,0))-0)),"")</f>
        <v/>
      </c>
      <c r="BB2243" s="181" t="str">
        <f t="shared" si="775"/>
        <v/>
      </c>
      <c r="BC2243" s="181" t="str">
        <f t="shared" si="776"/>
        <v/>
      </c>
      <c r="BD2243" s="181" t="str">
        <f ca="1">IF(ISNUMBER(A2243),INDIRECT(CONCATENATE("'Instrument List'!F",(MATCH(E2243,'Instrument List'!A:A,0))-0)),"")</f>
        <v/>
      </c>
    </row>
    <row r="2244" spans="1:56">
      <c r="A2244" s="223" t="str">
        <f t="shared" si="756"/>
        <v/>
      </c>
      <c r="B2244" s="224"/>
      <c r="C2244" s="225"/>
      <c r="D2244" s="182"/>
      <c r="E2244" s="182"/>
      <c r="F2244" s="182"/>
      <c r="G2244" s="203"/>
      <c r="H2244" s="218"/>
      <c r="I2244" s="213"/>
      <c r="J2244" s="207"/>
      <c r="K2244" s="213"/>
      <c r="L2244" s="207"/>
      <c r="M2244" s="213"/>
      <c r="N2244" s="207"/>
      <c r="O2244" s="183" t="str">
        <f t="shared" si="757"/>
        <v/>
      </c>
      <c r="P2244" s="184"/>
      <c r="Q2244" s="184"/>
      <c r="R2244" s="275"/>
      <c r="S2244" s="185" t="str">
        <f t="shared" si="758"/>
        <v/>
      </c>
      <c r="T2244" s="185" t="str">
        <f t="shared" si="759"/>
        <v/>
      </c>
      <c r="U2244" s="275"/>
      <c r="V2244" s="275"/>
      <c r="W2244" s="276" t="str">
        <f t="shared" si="760"/>
        <v/>
      </c>
      <c r="X2244" s="276" t="str">
        <f t="shared" si="761"/>
        <v/>
      </c>
      <c r="Y2244" s="276" t="str">
        <f t="shared" si="762"/>
        <v/>
      </c>
      <c r="Z2244" s="275"/>
      <c r="AA2244" s="184"/>
      <c r="AB2244" s="184"/>
      <c r="AC2244" s="185" t="str">
        <f t="shared" si="763"/>
        <v/>
      </c>
      <c r="AD2244" s="185" t="str">
        <f t="shared" si="764"/>
        <v/>
      </c>
      <c r="AE2244" s="186"/>
      <c r="AF2244" s="187" t="str">
        <f t="shared" si="765"/>
        <v/>
      </c>
      <c r="AG2244" s="182"/>
      <c r="AH2244" s="184"/>
      <c r="AI2244" s="184"/>
      <c r="AJ2244" s="182"/>
      <c r="AK2244" s="188" t="str">
        <f t="shared" si="766"/>
        <v/>
      </c>
      <c r="AL2244" s="188" t="str">
        <f t="shared" si="767"/>
        <v/>
      </c>
      <c r="AM2244" s="188" t="str">
        <f t="shared" si="768"/>
        <v/>
      </c>
      <c r="AN2244" s="359" t="str">
        <f>IF(Overview!$K$17='Internal Calcs'!$P$22,IF(AK2244="","",AK2244),IF(Overview!$K$17='Internal Calcs'!$P$23,IF(AK2244="","",AK2244),IF(ISNUMBER(A2244),(IF(F2244="Short",G2244-H2244,H2244-G2244)*AZ2244-AX2244),"")))</f>
        <v/>
      </c>
      <c r="AO2244" s="401" t="str">
        <f>IF(Overview!$K$17='Internal Calcs'!$P$22,IF(AL2244="","",AL2244),IF(Overview!$K$17='Internal Calcs'!$P$23,IF(AL2244="","",AL2244),IF(ISNUMBER(A2244),IF(AL2244="",(IF(F2244="Short",G2244-H2244,H2244-G2244)*AZ2244-AX2244),(IF(F2244="Short",G2244-J2244,J2244-G2244)*AZ2244-AX2244)),"")))</f>
        <v/>
      </c>
      <c r="AP2244" s="359" t="str">
        <f>IF(Overview!$K$17='Internal Calcs'!$P$22,"",IF(Overview!$K$17='Internal Calcs'!$P$23,IF(AM2244="","",AM2244),IF(ISNUMBER(A2244),IF(AM2244="",(IF(F2244="Short",G2244-H2244,H2244-G2244)*AZ2244-AX2244),(IF(F2244="Short",G2244-L2244,L2244-G2244)*AZ2244-AX2244)),"")))</f>
        <v/>
      </c>
      <c r="AQ2244" s="188" t="str">
        <f t="shared" si="769"/>
        <v/>
      </c>
      <c r="AR2244" s="188" t="str">
        <f t="shared" si="770"/>
        <v/>
      </c>
      <c r="AS2244" s="188" t="str">
        <f t="shared" si="771"/>
        <v/>
      </c>
      <c r="AT2244" s="188" t="str">
        <f>IF(ISNUMBER(A2244),MAX($AS$2:AS2244)-AS2244,"")</f>
        <v/>
      </c>
      <c r="AU2244" s="189" t="str">
        <f t="shared" si="772"/>
        <v/>
      </c>
      <c r="AV2244" s="190" t="str">
        <f t="shared" si="773"/>
        <v/>
      </c>
      <c r="AW2244" s="190" t="str">
        <f t="shared" si="774"/>
        <v/>
      </c>
      <c r="AX2244" s="191" t="str">
        <f ca="1">IF(ISNUMBER($A2244),INDIRECT(CONCATENATE("'Instrument List'!B",(MATCH(E2244,'Instrument List'!A:A,0))-0)),"")</f>
        <v/>
      </c>
      <c r="AY2244" s="191" t="str">
        <f ca="1">IF(ISNUMBER($A2244),INDIRECT(CONCATENATE("'Instrument List'!D",(MATCH(E2244,'Instrument List'!A:A,0))-0)),"")</f>
        <v/>
      </c>
      <c r="AZ2244" s="191" t="str">
        <f ca="1">IF(ISNUMBER($A2244),INDIRECT(CONCATENATE("'Instrument List'!C",(MATCH(E2244,'Instrument List'!A:A,0))-0)),"")</f>
        <v/>
      </c>
      <c r="BA2244" s="192" t="str">
        <f ca="1">IF(ISNUMBER(A2244),INDIRECT(CONCATENATE("'Instrument List'!E",(MATCH(E2244,'Instrument List'!A:A,0))-0)),"")</f>
        <v/>
      </c>
      <c r="BB2244" s="193" t="str">
        <f t="shared" si="775"/>
        <v/>
      </c>
      <c r="BC2244" s="193" t="str">
        <f t="shared" si="776"/>
        <v/>
      </c>
      <c r="BD2244" s="193" t="str">
        <f ca="1">IF(ISNUMBER(A2244),INDIRECT(CONCATENATE("'Instrument List'!F",(MATCH(E2244,'Instrument List'!A:A,0))-0)),"")</f>
        <v/>
      </c>
    </row>
    <row r="2245" spans="1:56">
      <c r="A2245" s="220" t="str">
        <f t="shared" si="756"/>
        <v/>
      </c>
      <c r="B2245" s="221"/>
      <c r="C2245" s="222"/>
      <c r="D2245" s="169"/>
      <c r="E2245" s="169"/>
      <c r="F2245" s="169"/>
      <c r="G2245" s="202"/>
      <c r="H2245" s="217"/>
      <c r="I2245" s="212"/>
      <c r="J2245" s="206"/>
      <c r="K2245" s="212"/>
      <c r="L2245" s="206"/>
      <c r="M2245" s="212"/>
      <c r="N2245" s="206"/>
      <c r="O2245" s="170" t="str">
        <f t="shared" si="757"/>
        <v/>
      </c>
      <c r="P2245" s="171"/>
      <c r="Q2245" s="171"/>
      <c r="R2245" s="171"/>
      <c r="S2245" s="172" t="str">
        <f t="shared" si="758"/>
        <v/>
      </c>
      <c r="T2245" s="172" t="str">
        <f t="shared" si="759"/>
        <v/>
      </c>
      <c r="U2245" s="171"/>
      <c r="V2245" s="171"/>
      <c r="W2245" s="173" t="str">
        <f t="shared" si="760"/>
        <v/>
      </c>
      <c r="X2245" s="173" t="str">
        <f t="shared" si="761"/>
        <v/>
      </c>
      <c r="Y2245" s="173" t="str">
        <f t="shared" si="762"/>
        <v/>
      </c>
      <c r="Z2245" s="171"/>
      <c r="AA2245" s="171"/>
      <c r="AB2245" s="171"/>
      <c r="AC2245" s="172" t="str">
        <f t="shared" si="763"/>
        <v/>
      </c>
      <c r="AD2245" s="172" t="str">
        <f t="shared" si="764"/>
        <v/>
      </c>
      <c r="AE2245" s="174"/>
      <c r="AF2245" s="175" t="str">
        <f t="shared" si="765"/>
        <v/>
      </c>
      <c r="AG2245" s="169"/>
      <c r="AH2245" s="171"/>
      <c r="AI2245" s="171"/>
      <c r="AJ2245" s="169"/>
      <c r="AK2245" s="176" t="str">
        <f t="shared" si="766"/>
        <v/>
      </c>
      <c r="AL2245" s="176" t="str">
        <f t="shared" si="767"/>
        <v/>
      </c>
      <c r="AM2245" s="176" t="str">
        <f t="shared" si="768"/>
        <v/>
      </c>
      <c r="AN2245" s="359" t="str">
        <f>IF(Overview!$K$17='Internal Calcs'!$P$22,IF(AK2245="","",AK2245),IF(Overview!$K$17='Internal Calcs'!$P$23,IF(AK2245="","",AK2245),IF(ISNUMBER(A2245),(IF(F2245="Short",G2245-H2245,H2245-G2245)*AZ2245-AX2245),"")))</f>
        <v/>
      </c>
      <c r="AO2245" s="401" t="str">
        <f>IF(Overview!$K$17='Internal Calcs'!$P$22,IF(AL2245="","",AL2245),IF(Overview!$K$17='Internal Calcs'!$P$23,IF(AL2245="","",AL2245),IF(ISNUMBER(A2245),IF(AL2245="",(IF(F2245="Short",G2245-H2245,H2245-G2245)*AZ2245-AX2245),(IF(F2245="Short",G2245-J2245,J2245-G2245)*AZ2245-AX2245)),"")))</f>
        <v/>
      </c>
      <c r="AP2245" s="359" t="str">
        <f>IF(Overview!$K$17='Internal Calcs'!$P$22,"",IF(Overview!$K$17='Internal Calcs'!$P$23,IF(AM2245="","",AM2245),IF(ISNUMBER(A2245),IF(AM2245="",(IF(F2245="Short",G2245-H2245,H2245-G2245)*AZ2245-AX2245),(IF(F2245="Short",G2245-L2245,L2245-G2245)*AZ2245-AX2245)),"")))</f>
        <v/>
      </c>
      <c r="AQ2245" s="176" t="str">
        <f t="shared" si="769"/>
        <v/>
      </c>
      <c r="AR2245" s="176" t="str">
        <f t="shared" si="770"/>
        <v/>
      </c>
      <c r="AS2245" s="176" t="str">
        <f t="shared" si="771"/>
        <v/>
      </c>
      <c r="AT2245" s="176" t="str">
        <f>IF(ISNUMBER(A2245),MAX($AS$2:AS2245)-AS2245,"")</f>
        <v/>
      </c>
      <c r="AU2245" s="177" t="str">
        <f t="shared" si="772"/>
        <v/>
      </c>
      <c r="AV2245" s="178" t="str">
        <f t="shared" si="773"/>
        <v/>
      </c>
      <c r="AW2245" s="178" t="str">
        <f t="shared" si="774"/>
        <v/>
      </c>
      <c r="AX2245" s="179" t="str">
        <f ca="1">IF(ISNUMBER($A2245),INDIRECT(CONCATENATE("'Instrument List'!B",(MATCH(E2245,'Instrument List'!A:A,0))-0)),"")</f>
        <v/>
      </c>
      <c r="AY2245" s="179" t="str">
        <f ca="1">IF(ISNUMBER($A2245),INDIRECT(CONCATENATE("'Instrument List'!D",(MATCH(E2245,'Instrument List'!A:A,0))-0)),"")</f>
        <v/>
      </c>
      <c r="AZ2245" s="179" t="str">
        <f ca="1">IF(ISNUMBER($A2245),INDIRECT(CONCATENATE("'Instrument List'!C",(MATCH(E2245,'Instrument List'!A:A,0))-0)),"")</f>
        <v/>
      </c>
      <c r="BA2245" s="180" t="str">
        <f ca="1">IF(ISNUMBER(A2245),INDIRECT(CONCATENATE("'Instrument List'!E",(MATCH(E2245,'Instrument List'!A:A,0))-0)),"")</f>
        <v/>
      </c>
      <c r="BB2245" s="181" t="str">
        <f t="shared" si="775"/>
        <v/>
      </c>
      <c r="BC2245" s="181" t="str">
        <f t="shared" si="776"/>
        <v/>
      </c>
      <c r="BD2245" s="181" t="str">
        <f ca="1">IF(ISNUMBER(A2245),INDIRECT(CONCATENATE("'Instrument List'!F",(MATCH(E2245,'Instrument List'!A:A,0))-0)),"")</f>
        <v/>
      </c>
    </row>
    <row r="2246" spans="1:56">
      <c r="A2246" s="223" t="str">
        <f t="shared" si="756"/>
        <v/>
      </c>
      <c r="B2246" s="224"/>
      <c r="C2246" s="225"/>
      <c r="D2246" s="182"/>
      <c r="E2246" s="182"/>
      <c r="F2246" s="182"/>
      <c r="G2246" s="203"/>
      <c r="H2246" s="218"/>
      <c r="I2246" s="213"/>
      <c r="J2246" s="207"/>
      <c r="K2246" s="213"/>
      <c r="L2246" s="207"/>
      <c r="M2246" s="213"/>
      <c r="N2246" s="207"/>
      <c r="O2246" s="183" t="str">
        <f t="shared" si="757"/>
        <v/>
      </c>
      <c r="P2246" s="184"/>
      <c r="Q2246" s="184"/>
      <c r="R2246" s="275"/>
      <c r="S2246" s="185" t="str">
        <f t="shared" si="758"/>
        <v/>
      </c>
      <c r="T2246" s="185" t="str">
        <f t="shared" si="759"/>
        <v/>
      </c>
      <c r="U2246" s="275"/>
      <c r="V2246" s="275"/>
      <c r="W2246" s="276" t="str">
        <f t="shared" si="760"/>
        <v/>
      </c>
      <c r="X2246" s="276" t="str">
        <f t="shared" si="761"/>
        <v/>
      </c>
      <c r="Y2246" s="276" t="str">
        <f t="shared" si="762"/>
        <v/>
      </c>
      <c r="Z2246" s="275"/>
      <c r="AA2246" s="184"/>
      <c r="AB2246" s="184"/>
      <c r="AC2246" s="185" t="str">
        <f t="shared" si="763"/>
        <v/>
      </c>
      <c r="AD2246" s="185" t="str">
        <f t="shared" si="764"/>
        <v/>
      </c>
      <c r="AE2246" s="186"/>
      <c r="AF2246" s="187" t="str">
        <f t="shared" si="765"/>
        <v/>
      </c>
      <c r="AG2246" s="182"/>
      <c r="AH2246" s="184"/>
      <c r="AI2246" s="184"/>
      <c r="AJ2246" s="182"/>
      <c r="AK2246" s="188" t="str">
        <f t="shared" si="766"/>
        <v/>
      </c>
      <c r="AL2246" s="188" t="str">
        <f t="shared" si="767"/>
        <v/>
      </c>
      <c r="AM2246" s="188" t="str">
        <f t="shared" si="768"/>
        <v/>
      </c>
      <c r="AN2246" s="359" t="str">
        <f>IF(Overview!$K$17='Internal Calcs'!$P$22,IF(AK2246="","",AK2246),IF(Overview!$K$17='Internal Calcs'!$P$23,IF(AK2246="","",AK2246),IF(ISNUMBER(A2246),(IF(F2246="Short",G2246-H2246,H2246-G2246)*AZ2246-AX2246),"")))</f>
        <v/>
      </c>
      <c r="AO2246" s="401" t="str">
        <f>IF(Overview!$K$17='Internal Calcs'!$P$22,IF(AL2246="","",AL2246),IF(Overview!$K$17='Internal Calcs'!$P$23,IF(AL2246="","",AL2246),IF(ISNUMBER(A2246),IF(AL2246="",(IF(F2246="Short",G2246-H2246,H2246-G2246)*AZ2246-AX2246),(IF(F2246="Short",G2246-J2246,J2246-G2246)*AZ2246-AX2246)),"")))</f>
        <v/>
      </c>
      <c r="AP2246" s="359" t="str">
        <f>IF(Overview!$K$17='Internal Calcs'!$P$22,"",IF(Overview!$K$17='Internal Calcs'!$P$23,IF(AM2246="","",AM2246),IF(ISNUMBER(A2246),IF(AM2246="",(IF(F2246="Short",G2246-H2246,H2246-G2246)*AZ2246-AX2246),(IF(F2246="Short",G2246-L2246,L2246-G2246)*AZ2246-AX2246)),"")))</f>
        <v/>
      </c>
      <c r="AQ2246" s="188" t="str">
        <f t="shared" si="769"/>
        <v/>
      </c>
      <c r="AR2246" s="188" t="str">
        <f t="shared" si="770"/>
        <v/>
      </c>
      <c r="AS2246" s="188" t="str">
        <f t="shared" si="771"/>
        <v/>
      </c>
      <c r="AT2246" s="188" t="str">
        <f>IF(ISNUMBER(A2246),MAX($AS$2:AS2246)-AS2246,"")</f>
        <v/>
      </c>
      <c r="AU2246" s="189" t="str">
        <f t="shared" si="772"/>
        <v/>
      </c>
      <c r="AV2246" s="190" t="str">
        <f t="shared" si="773"/>
        <v/>
      </c>
      <c r="AW2246" s="190" t="str">
        <f t="shared" si="774"/>
        <v/>
      </c>
      <c r="AX2246" s="191" t="str">
        <f ca="1">IF(ISNUMBER($A2246),INDIRECT(CONCATENATE("'Instrument List'!B",(MATCH(E2246,'Instrument List'!A:A,0))-0)),"")</f>
        <v/>
      </c>
      <c r="AY2246" s="191" t="str">
        <f ca="1">IF(ISNUMBER($A2246),INDIRECT(CONCATENATE("'Instrument List'!D",(MATCH(E2246,'Instrument List'!A:A,0))-0)),"")</f>
        <v/>
      </c>
      <c r="AZ2246" s="191" t="str">
        <f ca="1">IF(ISNUMBER($A2246),INDIRECT(CONCATENATE("'Instrument List'!C",(MATCH(E2246,'Instrument List'!A:A,0))-0)),"")</f>
        <v/>
      </c>
      <c r="BA2246" s="192" t="str">
        <f ca="1">IF(ISNUMBER(A2246),INDIRECT(CONCATENATE("'Instrument List'!E",(MATCH(E2246,'Instrument List'!A:A,0))-0)),"")</f>
        <v/>
      </c>
      <c r="BB2246" s="193" t="str">
        <f t="shared" si="775"/>
        <v/>
      </c>
      <c r="BC2246" s="193" t="str">
        <f t="shared" si="776"/>
        <v/>
      </c>
      <c r="BD2246" s="193" t="str">
        <f ca="1">IF(ISNUMBER(A2246),INDIRECT(CONCATENATE("'Instrument List'!F",(MATCH(E2246,'Instrument List'!A:A,0))-0)),"")</f>
        <v/>
      </c>
    </row>
    <row r="2247" spans="1:56">
      <c r="A2247" s="220" t="str">
        <f t="shared" si="756"/>
        <v/>
      </c>
      <c r="B2247" s="221"/>
      <c r="C2247" s="222"/>
      <c r="D2247" s="169"/>
      <c r="E2247" s="169"/>
      <c r="F2247" s="169"/>
      <c r="G2247" s="202"/>
      <c r="H2247" s="217"/>
      <c r="I2247" s="212"/>
      <c r="J2247" s="206"/>
      <c r="K2247" s="212"/>
      <c r="L2247" s="206"/>
      <c r="M2247" s="212"/>
      <c r="N2247" s="206"/>
      <c r="O2247" s="170" t="str">
        <f t="shared" si="757"/>
        <v/>
      </c>
      <c r="P2247" s="171"/>
      <c r="Q2247" s="171"/>
      <c r="R2247" s="171"/>
      <c r="S2247" s="172" t="str">
        <f t="shared" si="758"/>
        <v/>
      </c>
      <c r="T2247" s="172" t="str">
        <f t="shared" si="759"/>
        <v/>
      </c>
      <c r="U2247" s="171"/>
      <c r="V2247" s="171"/>
      <c r="W2247" s="173" t="str">
        <f t="shared" si="760"/>
        <v/>
      </c>
      <c r="X2247" s="173" t="str">
        <f t="shared" si="761"/>
        <v/>
      </c>
      <c r="Y2247" s="173" t="str">
        <f t="shared" si="762"/>
        <v/>
      </c>
      <c r="Z2247" s="171"/>
      <c r="AA2247" s="171"/>
      <c r="AB2247" s="171"/>
      <c r="AC2247" s="172" t="str">
        <f t="shared" si="763"/>
        <v/>
      </c>
      <c r="AD2247" s="172" t="str">
        <f t="shared" si="764"/>
        <v/>
      </c>
      <c r="AE2247" s="174"/>
      <c r="AF2247" s="175" t="str">
        <f t="shared" si="765"/>
        <v/>
      </c>
      <c r="AG2247" s="169"/>
      <c r="AH2247" s="171"/>
      <c r="AI2247" s="171"/>
      <c r="AJ2247" s="169"/>
      <c r="AK2247" s="176" t="str">
        <f t="shared" si="766"/>
        <v/>
      </c>
      <c r="AL2247" s="176" t="str">
        <f t="shared" si="767"/>
        <v/>
      </c>
      <c r="AM2247" s="176" t="str">
        <f t="shared" si="768"/>
        <v/>
      </c>
      <c r="AN2247" s="359" t="str">
        <f>IF(Overview!$K$17='Internal Calcs'!$P$22,IF(AK2247="","",AK2247),IF(Overview!$K$17='Internal Calcs'!$P$23,IF(AK2247="","",AK2247),IF(ISNUMBER(A2247),(IF(F2247="Short",G2247-H2247,H2247-G2247)*AZ2247-AX2247),"")))</f>
        <v/>
      </c>
      <c r="AO2247" s="401" t="str">
        <f>IF(Overview!$K$17='Internal Calcs'!$P$22,IF(AL2247="","",AL2247),IF(Overview!$K$17='Internal Calcs'!$P$23,IF(AL2247="","",AL2247),IF(ISNUMBER(A2247),IF(AL2247="",(IF(F2247="Short",G2247-H2247,H2247-G2247)*AZ2247-AX2247),(IF(F2247="Short",G2247-J2247,J2247-G2247)*AZ2247-AX2247)),"")))</f>
        <v/>
      </c>
      <c r="AP2247" s="359" t="str">
        <f>IF(Overview!$K$17='Internal Calcs'!$P$22,"",IF(Overview!$K$17='Internal Calcs'!$P$23,IF(AM2247="","",AM2247),IF(ISNUMBER(A2247),IF(AM2247="",(IF(F2247="Short",G2247-H2247,H2247-G2247)*AZ2247-AX2247),(IF(F2247="Short",G2247-L2247,L2247-G2247)*AZ2247-AX2247)),"")))</f>
        <v/>
      </c>
      <c r="AQ2247" s="176" t="str">
        <f t="shared" si="769"/>
        <v/>
      </c>
      <c r="AR2247" s="176" t="str">
        <f t="shared" si="770"/>
        <v/>
      </c>
      <c r="AS2247" s="176" t="str">
        <f t="shared" si="771"/>
        <v/>
      </c>
      <c r="AT2247" s="176" t="str">
        <f>IF(ISNUMBER(A2247),MAX($AS$2:AS2247)-AS2247,"")</f>
        <v/>
      </c>
      <c r="AU2247" s="177" t="str">
        <f t="shared" si="772"/>
        <v/>
      </c>
      <c r="AV2247" s="178" t="str">
        <f t="shared" si="773"/>
        <v/>
      </c>
      <c r="AW2247" s="178" t="str">
        <f t="shared" si="774"/>
        <v/>
      </c>
      <c r="AX2247" s="179" t="str">
        <f ca="1">IF(ISNUMBER($A2247),INDIRECT(CONCATENATE("'Instrument List'!B",(MATCH(E2247,'Instrument List'!A:A,0))-0)),"")</f>
        <v/>
      </c>
      <c r="AY2247" s="179" t="str">
        <f ca="1">IF(ISNUMBER($A2247),INDIRECT(CONCATENATE("'Instrument List'!D",(MATCH(E2247,'Instrument List'!A:A,0))-0)),"")</f>
        <v/>
      </c>
      <c r="AZ2247" s="179" t="str">
        <f ca="1">IF(ISNUMBER($A2247),INDIRECT(CONCATENATE("'Instrument List'!C",(MATCH(E2247,'Instrument List'!A:A,0))-0)),"")</f>
        <v/>
      </c>
      <c r="BA2247" s="180" t="str">
        <f ca="1">IF(ISNUMBER(A2247),INDIRECT(CONCATENATE("'Instrument List'!E",(MATCH(E2247,'Instrument List'!A:A,0))-0)),"")</f>
        <v/>
      </c>
      <c r="BB2247" s="181" t="str">
        <f t="shared" si="775"/>
        <v/>
      </c>
      <c r="BC2247" s="181" t="str">
        <f t="shared" si="776"/>
        <v/>
      </c>
      <c r="BD2247" s="181" t="str">
        <f ca="1">IF(ISNUMBER(A2247),INDIRECT(CONCATENATE("'Instrument List'!F",(MATCH(E2247,'Instrument List'!A:A,0))-0)),"")</f>
        <v/>
      </c>
    </row>
    <row r="2248" spans="1:56">
      <c r="A2248" s="223" t="str">
        <f t="shared" si="756"/>
        <v/>
      </c>
      <c r="B2248" s="224"/>
      <c r="C2248" s="225"/>
      <c r="D2248" s="182"/>
      <c r="E2248" s="182"/>
      <c r="F2248" s="182"/>
      <c r="G2248" s="203"/>
      <c r="H2248" s="218"/>
      <c r="I2248" s="213"/>
      <c r="J2248" s="207"/>
      <c r="K2248" s="213"/>
      <c r="L2248" s="207"/>
      <c r="M2248" s="213"/>
      <c r="N2248" s="207"/>
      <c r="O2248" s="183" t="str">
        <f t="shared" si="757"/>
        <v/>
      </c>
      <c r="P2248" s="184"/>
      <c r="Q2248" s="184"/>
      <c r="R2248" s="275"/>
      <c r="S2248" s="185" t="str">
        <f t="shared" si="758"/>
        <v/>
      </c>
      <c r="T2248" s="185" t="str">
        <f t="shared" si="759"/>
        <v/>
      </c>
      <c r="U2248" s="275"/>
      <c r="V2248" s="275"/>
      <c r="W2248" s="276" t="str">
        <f t="shared" si="760"/>
        <v/>
      </c>
      <c r="X2248" s="276" t="str">
        <f t="shared" si="761"/>
        <v/>
      </c>
      <c r="Y2248" s="276" t="str">
        <f t="shared" si="762"/>
        <v/>
      </c>
      <c r="Z2248" s="275"/>
      <c r="AA2248" s="184"/>
      <c r="AB2248" s="184"/>
      <c r="AC2248" s="185" t="str">
        <f t="shared" si="763"/>
        <v/>
      </c>
      <c r="AD2248" s="185" t="str">
        <f t="shared" si="764"/>
        <v/>
      </c>
      <c r="AE2248" s="186"/>
      <c r="AF2248" s="187" t="str">
        <f t="shared" si="765"/>
        <v/>
      </c>
      <c r="AG2248" s="182"/>
      <c r="AH2248" s="184"/>
      <c r="AI2248" s="184"/>
      <c r="AJ2248" s="182"/>
      <c r="AK2248" s="188" t="str">
        <f t="shared" si="766"/>
        <v/>
      </c>
      <c r="AL2248" s="188" t="str">
        <f t="shared" si="767"/>
        <v/>
      </c>
      <c r="AM2248" s="188" t="str">
        <f t="shared" si="768"/>
        <v/>
      </c>
      <c r="AN2248" s="359" t="str">
        <f>IF(Overview!$K$17='Internal Calcs'!$P$22,IF(AK2248="","",AK2248),IF(Overview!$K$17='Internal Calcs'!$P$23,IF(AK2248="","",AK2248),IF(ISNUMBER(A2248),(IF(F2248="Short",G2248-H2248,H2248-G2248)*AZ2248-AX2248),"")))</f>
        <v/>
      </c>
      <c r="AO2248" s="401" t="str">
        <f>IF(Overview!$K$17='Internal Calcs'!$P$22,IF(AL2248="","",AL2248),IF(Overview!$K$17='Internal Calcs'!$P$23,IF(AL2248="","",AL2248),IF(ISNUMBER(A2248),IF(AL2248="",(IF(F2248="Short",G2248-H2248,H2248-G2248)*AZ2248-AX2248),(IF(F2248="Short",G2248-J2248,J2248-G2248)*AZ2248-AX2248)),"")))</f>
        <v/>
      </c>
      <c r="AP2248" s="359" t="str">
        <f>IF(Overview!$K$17='Internal Calcs'!$P$22,"",IF(Overview!$K$17='Internal Calcs'!$P$23,IF(AM2248="","",AM2248),IF(ISNUMBER(A2248),IF(AM2248="",(IF(F2248="Short",G2248-H2248,H2248-G2248)*AZ2248-AX2248),(IF(F2248="Short",G2248-L2248,L2248-G2248)*AZ2248-AX2248)),"")))</f>
        <v/>
      </c>
      <c r="AQ2248" s="188" t="str">
        <f t="shared" si="769"/>
        <v/>
      </c>
      <c r="AR2248" s="188" t="str">
        <f t="shared" si="770"/>
        <v/>
      </c>
      <c r="AS2248" s="188" t="str">
        <f t="shared" si="771"/>
        <v/>
      </c>
      <c r="AT2248" s="188" t="str">
        <f>IF(ISNUMBER(A2248),MAX($AS$2:AS2248)-AS2248,"")</f>
        <v/>
      </c>
      <c r="AU2248" s="189" t="str">
        <f t="shared" si="772"/>
        <v/>
      </c>
      <c r="AV2248" s="190" t="str">
        <f t="shared" si="773"/>
        <v/>
      </c>
      <c r="AW2248" s="190" t="str">
        <f t="shared" si="774"/>
        <v/>
      </c>
      <c r="AX2248" s="191" t="str">
        <f ca="1">IF(ISNUMBER($A2248),INDIRECT(CONCATENATE("'Instrument List'!B",(MATCH(E2248,'Instrument List'!A:A,0))-0)),"")</f>
        <v/>
      </c>
      <c r="AY2248" s="191" t="str">
        <f ca="1">IF(ISNUMBER($A2248),INDIRECT(CONCATENATE("'Instrument List'!D",(MATCH(E2248,'Instrument List'!A:A,0))-0)),"")</f>
        <v/>
      </c>
      <c r="AZ2248" s="191" t="str">
        <f ca="1">IF(ISNUMBER($A2248),INDIRECT(CONCATENATE("'Instrument List'!C",(MATCH(E2248,'Instrument List'!A:A,0))-0)),"")</f>
        <v/>
      </c>
      <c r="BA2248" s="192" t="str">
        <f ca="1">IF(ISNUMBER(A2248),INDIRECT(CONCATENATE("'Instrument List'!E",(MATCH(E2248,'Instrument List'!A:A,0))-0)),"")</f>
        <v/>
      </c>
      <c r="BB2248" s="193" t="str">
        <f t="shared" si="775"/>
        <v/>
      </c>
      <c r="BC2248" s="193" t="str">
        <f t="shared" si="776"/>
        <v/>
      </c>
      <c r="BD2248" s="193" t="str">
        <f ca="1">IF(ISNUMBER(A2248),INDIRECT(CONCATENATE("'Instrument List'!F",(MATCH(E2248,'Instrument List'!A:A,0))-0)),"")</f>
        <v/>
      </c>
    </row>
    <row r="2249" spans="1:56">
      <c r="A2249" s="220" t="str">
        <f t="shared" si="756"/>
        <v/>
      </c>
      <c r="B2249" s="221"/>
      <c r="C2249" s="222"/>
      <c r="D2249" s="169"/>
      <c r="E2249" s="169"/>
      <c r="F2249" s="169"/>
      <c r="G2249" s="202"/>
      <c r="H2249" s="217"/>
      <c r="I2249" s="212"/>
      <c r="J2249" s="206"/>
      <c r="K2249" s="212"/>
      <c r="L2249" s="206"/>
      <c r="M2249" s="212"/>
      <c r="N2249" s="206"/>
      <c r="O2249" s="170" t="str">
        <f t="shared" si="757"/>
        <v/>
      </c>
      <c r="P2249" s="171"/>
      <c r="Q2249" s="171"/>
      <c r="R2249" s="171"/>
      <c r="S2249" s="172" t="str">
        <f t="shared" si="758"/>
        <v/>
      </c>
      <c r="T2249" s="172" t="str">
        <f t="shared" si="759"/>
        <v/>
      </c>
      <c r="U2249" s="171"/>
      <c r="V2249" s="171"/>
      <c r="W2249" s="173" t="str">
        <f t="shared" si="760"/>
        <v/>
      </c>
      <c r="X2249" s="173" t="str">
        <f t="shared" si="761"/>
        <v/>
      </c>
      <c r="Y2249" s="173" t="str">
        <f t="shared" si="762"/>
        <v/>
      </c>
      <c r="Z2249" s="171"/>
      <c r="AA2249" s="171"/>
      <c r="AB2249" s="171"/>
      <c r="AC2249" s="172" t="str">
        <f t="shared" si="763"/>
        <v/>
      </c>
      <c r="AD2249" s="172" t="str">
        <f t="shared" si="764"/>
        <v/>
      </c>
      <c r="AE2249" s="174"/>
      <c r="AF2249" s="175" t="str">
        <f t="shared" si="765"/>
        <v/>
      </c>
      <c r="AG2249" s="169"/>
      <c r="AH2249" s="171"/>
      <c r="AI2249" s="171"/>
      <c r="AJ2249" s="169"/>
      <c r="AK2249" s="176" t="str">
        <f t="shared" si="766"/>
        <v/>
      </c>
      <c r="AL2249" s="176" t="str">
        <f t="shared" si="767"/>
        <v/>
      </c>
      <c r="AM2249" s="176" t="str">
        <f t="shared" si="768"/>
        <v/>
      </c>
      <c r="AN2249" s="359" t="str">
        <f>IF(Overview!$K$17='Internal Calcs'!$P$22,IF(AK2249="","",AK2249),IF(Overview!$K$17='Internal Calcs'!$P$23,IF(AK2249="","",AK2249),IF(ISNUMBER(A2249),(IF(F2249="Short",G2249-H2249,H2249-G2249)*AZ2249-AX2249),"")))</f>
        <v/>
      </c>
      <c r="AO2249" s="401" t="str">
        <f>IF(Overview!$K$17='Internal Calcs'!$P$22,IF(AL2249="","",AL2249),IF(Overview!$K$17='Internal Calcs'!$P$23,IF(AL2249="","",AL2249),IF(ISNUMBER(A2249),IF(AL2249="",(IF(F2249="Short",G2249-H2249,H2249-G2249)*AZ2249-AX2249),(IF(F2249="Short",G2249-J2249,J2249-G2249)*AZ2249-AX2249)),"")))</f>
        <v/>
      </c>
      <c r="AP2249" s="359" t="str">
        <f>IF(Overview!$K$17='Internal Calcs'!$P$22,"",IF(Overview!$K$17='Internal Calcs'!$P$23,IF(AM2249="","",AM2249),IF(ISNUMBER(A2249),IF(AM2249="",(IF(F2249="Short",G2249-H2249,H2249-G2249)*AZ2249-AX2249),(IF(F2249="Short",G2249-L2249,L2249-G2249)*AZ2249-AX2249)),"")))</f>
        <v/>
      </c>
      <c r="AQ2249" s="176" t="str">
        <f t="shared" si="769"/>
        <v/>
      </c>
      <c r="AR2249" s="176" t="str">
        <f t="shared" si="770"/>
        <v/>
      </c>
      <c r="AS2249" s="176" t="str">
        <f t="shared" si="771"/>
        <v/>
      </c>
      <c r="AT2249" s="176" t="str">
        <f>IF(ISNUMBER(A2249),MAX($AS$2:AS2249)-AS2249,"")</f>
        <v/>
      </c>
      <c r="AU2249" s="177" t="str">
        <f t="shared" si="772"/>
        <v/>
      </c>
      <c r="AV2249" s="178" t="str">
        <f t="shared" si="773"/>
        <v/>
      </c>
      <c r="AW2249" s="178" t="str">
        <f t="shared" si="774"/>
        <v/>
      </c>
      <c r="AX2249" s="179" t="str">
        <f ca="1">IF(ISNUMBER($A2249),INDIRECT(CONCATENATE("'Instrument List'!B",(MATCH(E2249,'Instrument List'!A:A,0))-0)),"")</f>
        <v/>
      </c>
      <c r="AY2249" s="179" t="str">
        <f ca="1">IF(ISNUMBER($A2249),INDIRECT(CONCATENATE("'Instrument List'!D",(MATCH(E2249,'Instrument List'!A:A,0))-0)),"")</f>
        <v/>
      </c>
      <c r="AZ2249" s="179" t="str">
        <f ca="1">IF(ISNUMBER($A2249),INDIRECT(CONCATENATE("'Instrument List'!C",(MATCH(E2249,'Instrument List'!A:A,0))-0)),"")</f>
        <v/>
      </c>
      <c r="BA2249" s="180" t="str">
        <f ca="1">IF(ISNUMBER(A2249),INDIRECT(CONCATENATE("'Instrument List'!E",(MATCH(E2249,'Instrument List'!A:A,0))-0)),"")</f>
        <v/>
      </c>
      <c r="BB2249" s="181" t="str">
        <f t="shared" si="775"/>
        <v/>
      </c>
      <c r="BC2249" s="181" t="str">
        <f t="shared" si="776"/>
        <v/>
      </c>
      <c r="BD2249" s="181" t="str">
        <f ca="1">IF(ISNUMBER(A2249),INDIRECT(CONCATENATE("'Instrument List'!F",(MATCH(E2249,'Instrument List'!A:A,0))-0)),"")</f>
        <v/>
      </c>
    </row>
    <row r="2250" spans="1:56">
      <c r="A2250" s="223" t="str">
        <f t="shared" si="756"/>
        <v/>
      </c>
      <c r="B2250" s="224"/>
      <c r="C2250" s="225"/>
      <c r="D2250" s="182"/>
      <c r="E2250" s="182"/>
      <c r="F2250" s="182"/>
      <c r="G2250" s="203"/>
      <c r="H2250" s="218"/>
      <c r="I2250" s="213"/>
      <c r="J2250" s="207"/>
      <c r="K2250" s="213"/>
      <c r="L2250" s="207"/>
      <c r="M2250" s="213"/>
      <c r="N2250" s="207"/>
      <c r="O2250" s="183" t="str">
        <f t="shared" si="757"/>
        <v/>
      </c>
      <c r="P2250" s="184"/>
      <c r="Q2250" s="184"/>
      <c r="R2250" s="275"/>
      <c r="S2250" s="185" t="str">
        <f t="shared" si="758"/>
        <v/>
      </c>
      <c r="T2250" s="185" t="str">
        <f t="shared" si="759"/>
        <v/>
      </c>
      <c r="U2250" s="275"/>
      <c r="V2250" s="275"/>
      <c r="W2250" s="276" t="str">
        <f t="shared" si="760"/>
        <v/>
      </c>
      <c r="X2250" s="276" t="str">
        <f t="shared" si="761"/>
        <v/>
      </c>
      <c r="Y2250" s="276" t="str">
        <f t="shared" si="762"/>
        <v/>
      </c>
      <c r="Z2250" s="275"/>
      <c r="AA2250" s="184"/>
      <c r="AB2250" s="184"/>
      <c r="AC2250" s="185" t="str">
        <f t="shared" si="763"/>
        <v/>
      </c>
      <c r="AD2250" s="185" t="str">
        <f t="shared" si="764"/>
        <v/>
      </c>
      <c r="AE2250" s="186"/>
      <c r="AF2250" s="187" t="str">
        <f t="shared" si="765"/>
        <v/>
      </c>
      <c r="AG2250" s="182"/>
      <c r="AH2250" s="184"/>
      <c r="AI2250" s="184"/>
      <c r="AJ2250" s="182"/>
      <c r="AK2250" s="188" t="str">
        <f t="shared" si="766"/>
        <v/>
      </c>
      <c r="AL2250" s="188" t="str">
        <f t="shared" si="767"/>
        <v/>
      </c>
      <c r="AM2250" s="188" t="str">
        <f t="shared" si="768"/>
        <v/>
      </c>
      <c r="AN2250" s="359" t="str">
        <f>IF(Overview!$K$17='Internal Calcs'!$P$22,IF(AK2250="","",AK2250),IF(Overview!$K$17='Internal Calcs'!$P$23,IF(AK2250="","",AK2250),IF(ISNUMBER(A2250),(IF(F2250="Short",G2250-H2250,H2250-G2250)*AZ2250-AX2250),"")))</f>
        <v/>
      </c>
      <c r="AO2250" s="401" t="str">
        <f>IF(Overview!$K$17='Internal Calcs'!$P$22,IF(AL2250="","",AL2250),IF(Overview!$K$17='Internal Calcs'!$P$23,IF(AL2250="","",AL2250),IF(ISNUMBER(A2250),IF(AL2250="",(IF(F2250="Short",G2250-H2250,H2250-G2250)*AZ2250-AX2250),(IF(F2250="Short",G2250-J2250,J2250-G2250)*AZ2250-AX2250)),"")))</f>
        <v/>
      </c>
      <c r="AP2250" s="359" t="str">
        <f>IF(Overview!$K$17='Internal Calcs'!$P$22,"",IF(Overview!$K$17='Internal Calcs'!$P$23,IF(AM2250="","",AM2250),IF(ISNUMBER(A2250),IF(AM2250="",(IF(F2250="Short",G2250-H2250,H2250-G2250)*AZ2250-AX2250),(IF(F2250="Short",G2250-L2250,L2250-G2250)*AZ2250-AX2250)),"")))</f>
        <v/>
      </c>
      <c r="AQ2250" s="188" t="str">
        <f t="shared" si="769"/>
        <v/>
      </c>
      <c r="AR2250" s="188" t="str">
        <f t="shared" si="770"/>
        <v/>
      </c>
      <c r="AS2250" s="188" t="str">
        <f t="shared" si="771"/>
        <v/>
      </c>
      <c r="AT2250" s="188" t="str">
        <f>IF(ISNUMBER(A2250),MAX($AS$2:AS2250)-AS2250,"")</f>
        <v/>
      </c>
      <c r="AU2250" s="189" t="str">
        <f t="shared" si="772"/>
        <v/>
      </c>
      <c r="AV2250" s="190" t="str">
        <f t="shared" si="773"/>
        <v/>
      </c>
      <c r="AW2250" s="190" t="str">
        <f t="shared" si="774"/>
        <v/>
      </c>
      <c r="AX2250" s="191" t="str">
        <f ca="1">IF(ISNUMBER($A2250),INDIRECT(CONCATENATE("'Instrument List'!B",(MATCH(E2250,'Instrument List'!A:A,0))-0)),"")</f>
        <v/>
      </c>
      <c r="AY2250" s="191" t="str">
        <f ca="1">IF(ISNUMBER($A2250),INDIRECT(CONCATENATE("'Instrument List'!D",(MATCH(E2250,'Instrument List'!A:A,0))-0)),"")</f>
        <v/>
      </c>
      <c r="AZ2250" s="191" t="str">
        <f ca="1">IF(ISNUMBER($A2250),INDIRECT(CONCATENATE("'Instrument List'!C",(MATCH(E2250,'Instrument List'!A:A,0))-0)),"")</f>
        <v/>
      </c>
      <c r="BA2250" s="192" t="str">
        <f ca="1">IF(ISNUMBER(A2250),INDIRECT(CONCATENATE("'Instrument List'!E",(MATCH(E2250,'Instrument List'!A:A,0))-0)),"")</f>
        <v/>
      </c>
      <c r="BB2250" s="193" t="str">
        <f t="shared" si="775"/>
        <v/>
      </c>
      <c r="BC2250" s="193" t="str">
        <f t="shared" si="776"/>
        <v/>
      </c>
      <c r="BD2250" s="193" t="str">
        <f ca="1">IF(ISNUMBER(A2250),INDIRECT(CONCATENATE("'Instrument List'!F",(MATCH(E2250,'Instrument List'!A:A,0))-0)),"")</f>
        <v/>
      </c>
    </row>
    <row r="2251" spans="1:56">
      <c r="A2251" s="220" t="str">
        <f t="shared" ref="A2251:A2314" si="777">IF(B2251&gt;0,A2250+1,"")</f>
        <v/>
      </c>
      <c r="B2251" s="221"/>
      <c r="C2251" s="222"/>
      <c r="D2251" s="169"/>
      <c r="E2251" s="169"/>
      <c r="F2251" s="169"/>
      <c r="G2251" s="202"/>
      <c r="H2251" s="217"/>
      <c r="I2251" s="212"/>
      <c r="J2251" s="206"/>
      <c r="K2251" s="212"/>
      <c r="L2251" s="206"/>
      <c r="M2251" s="212"/>
      <c r="N2251" s="206"/>
      <c r="O2251" s="170" t="str">
        <f t="shared" ref="O2251:O2314" si="778">IF(ISNUMBER(A2251),IF(N2251&gt;G2251,1,-1),"")</f>
        <v/>
      </c>
      <c r="P2251" s="171"/>
      <c r="Q2251" s="171"/>
      <c r="R2251" s="171"/>
      <c r="S2251" s="172" t="str">
        <f t="shared" ref="S2251:S2314" si="779">IF(ISNUMBER(A2251),IF(Q2251="",P2251,Q2251),"")</f>
        <v/>
      </c>
      <c r="T2251" s="172" t="str">
        <f t="shared" ref="T2251:T2314" si="780">IF(ISNUMBER(A2251),IF(R2251="",P2251,R2251),"")</f>
        <v/>
      </c>
      <c r="U2251" s="171"/>
      <c r="V2251" s="171"/>
      <c r="W2251" s="173" t="str">
        <f t="shared" ref="W2251:W2314" si="781">IF(ISNUMBER(U2251),IF(IF(F2251="Short",G2251-H2251,H2251-G2251)*(AZ2251/AY2251)/U2251&gt;0,IF(F2251="Short",G2251-H2251,H2251-G2251)*(AZ2251/AY2251)/U2251,0),"")</f>
        <v/>
      </c>
      <c r="X2251" s="173" t="str">
        <f t="shared" ref="X2251:X2314" si="782">IF(ISNUMBER(U2251),IF(ISNUMBER(J2251),IF(IF(F2251="Short",G2251-J2251,J2251-G2251)*(AZ2251/AY2251)/U2251&gt;0,IF(F2251="Short",G2251-J2251,J2251-G2251)*(AZ2251/AY2251)/U2251,0),""),"")</f>
        <v/>
      </c>
      <c r="Y2251" s="173" t="str">
        <f t="shared" ref="Y2251:Y2314" si="783">IF(ISNUMBER(L2251),IF(ISNUMBER(L2251),IF(IF(F2251="Short",G2251-L2251,L2251-G2251)*(AZ2251/AY2251)/U2251&gt;0,IF(F2251="Short",G2251-L2251,L2251-G2251)*(AZ2251/AY2251)/U2251,0),""),"")</f>
        <v/>
      </c>
      <c r="Z2251" s="171"/>
      <c r="AA2251" s="171"/>
      <c r="AB2251" s="171"/>
      <c r="AC2251" s="172" t="str">
        <f t="shared" ref="AC2251:AC2314" si="784">IF(ISNUMBER(A2251),IF(AA2251="",Z2251,AA2251),"")</f>
        <v/>
      </c>
      <c r="AD2251" s="172" t="str">
        <f t="shared" ref="AD2251:AD2314" si="785">IF(ISNUMBER(A2251),IF(AB2251="",IF(AA2251="",Z2251,AA2251),AB2251),"")</f>
        <v/>
      </c>
      <c r="AE2251" s="174"/>
      <c r="AF2251" s="175" t="str">
        <f t="shared" ref="AF2251:AF2314" si="786">IF(ISNUMBER(A2251),((AE2251*AY2251*AV2251)+AX2251)/AS2251,"")</f>
        <v/>
      </c>
      <c r="AG2251" s="169"/>
      <c r="AH2251" s="171"/>
      <c r="AI2251" s="171"/>
      <c r="AJ2251" s="169"/>
      <c r="AK2251" s="176" t="str">
        <f t="shared" ref="AK2251:AK2314" si="787">IF(ISNUMBER(A2251),(IF(F2251="Short",G2251-H2251,H2251-G2251)*AZ2251-AX2251)*I2251,"")</f>
        <v/>
      </c>
      <c r="AL2251" s="176" t="str">
        <f t="shared" ref="AL2251:AL2314" si="788">IF(ISNUMBER(J2251),(IF(F2251="Short",G2251-J2251,J2251-G2251)*AZ2251-AX2251)*K2251,"")</f>
        <v/>
      </c>
      <c r="AM2251" s="176" t="str">
        <f t="shared" ref="AM2251:AM2314" si="789">IF(ISNUMBER(L2251),(IF(F2251="Short",G2251-L2251,L2251-G2251)*AZ2251-AX2251)*M2251,"")</f>
        <v/>
      </c>
      <c r="AN2251" s="359" t="str">
        <f>IF(Overview!$K$17='Internal Calcs'!$P$22,IF(AK2251="","",AK2251),IF(Overview!$K$17='Internal Calcs'!$P$23,IF(AK2251="","",AK2251),IF(ISNUMBER(A2251),(IF(F2251="Short",G2251-H2251,H2251-G2251)*AZ2251-AX2251),"")))</f>
        <v/>
      </c>
      <c r="AO2251" s="401" t="str">
        <f>IF(Overview!$K$17='Internal Calcs'!$P$22,IF(AL2251="","",AL2251),IF(Overview!$K$17='Internal Calcs'!$P$23,IF(AL2251="","",AL2251),IF(ISNUMBER(A2251),IF(AL2251="",(IF(F2251="Short",G2251-H2251,H2251-G2251)*AZ2251-AX2251),(IF(F2251="Short",G2251-J2251,J2251-G2251)*AZ2251-AX2251)),"")))</f>
        <v/>
      </c>
      <c r="AP2251" s="359" t="str">
        <f>IF(Overview!$K$17='Internal Calcs'!$P$22,"",IF(Overview!$K$17='Internal Calcs'!$P$23,IF(AM2251="","",AM2251),IF(ISNUMBER(A2251),IF(AM2251="",(IF(F2251="Short",G2251-H2251,H2251-G2251)*AZ2251-AX2251),(IF(F2251="Short",G2251-L2251,L2251-G2251)*AZ2251-AX2251)),"")))</f>
        <v/>
      </c>
      <c r="AQ2251" s="176" t="str">
        <f t="shared" ref="AQ2251:AQ2314" si="790">IF(ISNUMBER(A2251),SUM(AK2251:AM2251),"")</f>
        <v/>
      </c>
      <c r="AR2251" s="176" t="str">
        <f t="shared" ref="AR2251:AR2314" si="791">IF(ISNUMBER(A2251),IF(AQ2251&gt;0,"Winning","Losing"),"")</f>
        <v/>
      </c>
      <c r="AS2251" s="176" t="str">
        <f t="shared" ref="AS2251:AS2314" si="792">IF(ISNUMBER(A2251),AS2250+AQ2251,"")</f>
        <v/>
      </c>
      <c r="AT2251" s="176" t="str">
        <f>IF(ISNUMBER(A2251),MAX($AS$2:AS2251)-AS2251,"")</f>
        <v/>
      </c>
      <c r="AU2251" s="177" t="str">
        <f t="shared" ref="AU2251:AU2314" si="793">IF(ISNUMBER(A2251),AQ2251/AS2251,"")</f>
        <v/>
      </c>
      <c r="AV2251" s="178" t="str">
        <f t="shared" ref="AV2251:AV2314" si="794">IF(ISNUMBER(A2251),I2251+K2251+M2251,"")</f>
        <v/>
      </c>
      <c r="AW2251" s="178" t="str">
        <f t="shared" ref="AW2251:AW2314" si="795">IF(ISNUMBER(A2251),ROUNDDOWN(C2251/100,0),"")</f>
        <v/>
      </c>
      <c r="AX2251" s="179" t="str">
        <f ca="1">IF(ISNUMBER($A2251),INDIRECT(CONCATENATE("'Instrument List'!B",(MATCH(E2251,'Instrument List'!A:A,0))-0)),"")</f>
        <v/>
      </c>
      <c r="AY2251" s="179" t="str">
        <f ca="1">IF(ISNUMBER($A2251),INDIRECT(CONCATENATE("'Instrument List'!D",(MATCH(E2251,'Instrument List'!A:A,0))-0)),"")</f>
        <v/>
      </c>
      <c r="AZ2251" s="179" t="str">
        <f ca="1">IF(ISNUMBER($A2251),INDIRECT(CONCATENATE("'Instrument List'!C",(MATCH(E2251,'Instrument List'!A:A,0))-0)),"")</f>
        <v/>
      </c>
      <c r="BA2251" s="180" t="str">
        <f ca="1">IF(ISNUMBER(A2251),INDIRECT(CONCATENATE("'Instrument List'!E",(MATCH(E2251,'Instrument List'!A:A,0))-0)),"")</f>
        <v/>
      </c>
      <c r="BB2251" s="181" t="str">
        <f t="shared" ref="BB2251:BB2314" si="796">IF(ISNUMBER(A2251),AQ2251/AY2251,"")</f>
        <v/>
      </c>
      <c r="BC2251" s="181" t="str">
        <f t="shared" ref="BC2251:BC2314" si="797">IF(ISNUMBER(A2251),(AQ2251/AY2251)/(I2251+K2251+M2251),"")</f>
        <v/>
      </c>
      <c r="BD2251" s="181" t="str">
        <f ca="1">IF(ISNUMBER(A2251),INDIRECT(CONCATENATE("'Instrument List'!F",(MATCH(E2251,'Instrument List'!A:A,0))-0)),"")</f>
        <v/>
      </c>
    </row>
    <row r="2252" spans="1:56">
      <c r="A2252" s="223" t="str">
        <f t="shared" si="777"/>
        <v/>
      </c>
      <c r="B2252" s="224"/>
      <c r="C2252" s="225"/>
      <c r="D2252" s="182"/>
      <c r="E2252" s="182"/>
      <c r="F2252" s="182"/>
      <c r="G2252" s="203"/>
      <c r="H2252" s="218"/>
      <c r="I2252" s="213"/>
      <c r="J2252" s="207"/>
      <c r="K2252" s="213"/>
      <c r="L2252" s="207"/>
      <c r="M2252" s="213"/>
      <c r="N2252" s="207"/>
      <c r="O2252" s="183" t="str">
        <f t="shared" si="778"/>
        <v/>
      </c>
      <c r="P2252" s="184"/>
      <c r="Q2252" s="184"/>
      <c r="R2252" s="275"/>
      <c r="S2252" s="185" t="str">
        <f t="shared" si="779"/>
        <v/>
      </c>
      <c r="T2252" s="185" t="str">
        <f t="shared" si="780"/>
        <v/>
      </c>
      <c r="U2252" s="275"/>
      <c r="V2252" s="275"/>
      <c r="W2252" s="276" t="str">
        <f t="shared" si="781"/>
        <v/>
      </c>
      <c r="X2252" s="276" t="str">
        <f t="shared" si="782"/>
        <v/>
      </c>
      <c r="Y2252" s="276" t="str">
        <f t="shared" si="783"/>
        <v/>
      </c>
      <c r="Z2252" s="275"/>
      <c r="AA2252" s="184"/>
      <c r="AB2252" s="184"/>
      <c r="AC2252" s="185" t="str">
        <f t="shared" si="784"/>
        <v/>
      </c>
      <c r="AD2252" s="185" t="str">
        <f t="shared" si="785"/>
        <v/>
      </c>
      <c r="AE2252" s="186"/>
      <c r="AF2252" s="187" t="str">
        <f t="shared" si="786"/>
        <v/>
      </c>
      <c r="AG2252" s="182"/>
      <c r="AH2252" s="184"/>
      <c r="AI2252" s="184"/>
      <c r="AJ2252" s="182"/>
      <c r="AK2252" s="188" t="str">
        <f t="shared" si="787"/>
        <v/>
      </c>
      <c r="AL2252" s="188" t="str">
        <f t="shared" si="788"/>
        <v/>
      </c>
      <c r="AM2252" s="188" t="str">
        <f t="shared" si="789"/>
        <v/>
      </c>
      <c r="AN2252" s="359" t="str">
        <f>IF(Overview!$K$17='Internal Calcs'!$P$22,IF(AK2252="","",AK2252),IF(Overview!$K$17='Internal Calcs'!$P$23,IF(AK2252="","",AK2252),IF(ISNUMBER(A2252),(IF(F2252="Short",G2252-H2252,H2252-G2252)*AZ2252-AX2252),"")))</f>
        <v/>
      </c>
      <c r="AO2252" s="401" t="str">
        <f>IF(Overview!$K$17='Internal Calcs'!$P$22,IF(AL2252="","",AL2252),IF(Overview!$K$17='Internal Calcs'!$P$23,IF(AL2252="","",AL2252),IF(ISNUMBER(A2252),IF(AL2252="",(IF(F2252="Short",G2252-H2252,H2252-G2252)*AZ2252-AX2252),(IF(F2252="Short",G2252-J2252,J2252-G2252)*AZ2252-AX2252)),"")))</f>
        <v/>
      </c>
      <c r="AP2252" s="359" t="str">
        <f>IF(Overview!$K$17='Internal Calcs'!$P$22,"",IF(Overview!$K$17='Internal Calcs'!$P$23,IF(AM2252="","",AM2252),IF(ISNUMBER(A2252),IF(AM2252="",(IF(F2252="Short",G2252-H2252,H2252-G2252)*AZ2252-AX2252),(IF(F2252="Short",G2252-L2252,L2252-G2252)*AZ2252-AX2252)),"")))</f>
        <v/>
      </c>
      <c r="AQ2252" s="188" t="str">
        <f t="shared" si="790"/>
        <v/>
      </c>
      <c r="AR2252" s="188" t="str">
        <f t="shared" si="791"/>
        <v/>
      </c>
      <c r="AS2252" s="188" t="str">
        <f t="shared" si="792"/>
        <v/>
      </c>
      <c r="AT2252" s="188" t="str">
        <f>IF(ISNUMBER(A2252),MAX($AS$2:AS2252)-AS2252,"")</f>
        <v/>
      </c>
      <c r="AU2252" s="189" t="str">
        <f t="shared" si="793"/>
        <v/>
      </c>
      <c r="AV2252" s="190" t="str">
        <f t="shared" si="794"/>
        <v/>
      </c>
      <c r="AW2252" s="190" t="str">
        <f t="shared" si="795"/>
        <v/>
      </c>
      <c r="AX2252" s="191" t="str">
        <f ca="1">IF(ISNUMBER($A2252),INDIRECT(CONCATENATE("'Instrument List'!B",(MATCH(E2252,'Instrument List'!A:A,0))-0)),"")</f>
        <v/>
      </c>
      <c r="AY2252" s="191" t="str">
        <f ca="1">IF(ISNUMBER($A2252),INDIRECT(CONCATENATE("'Instrument List'!D",(MATCH(E2252,'Instrument List'!A:A,0))-0)),"")</f>
        <v/>
      </c>
      <c r="AZ2252" s="191" t="str">
        <f ca="1">IF(ISNUMBER($A2252),INDIRECT(CONCATENATE("'Instrument List'!C",(MATCH(E2252,'Instrument List'!A:A,0))-0)),"")</f>
        <v/>
      </c>
      <c r="BA2252" s="192" t="str">
        <f ca="1">IF(ISNUMBER(A2252),INDIRECT(CONCATENATE("'Instrument List'!E",(MATCH(E2252,'Instrument List'!A:A,0))-0)),"")</f>
        <v/>
      </c>
      <c r="BB2252" s="193" t="str">
        <f t="shared" si="796"/>
        <v/>
      </c>
      <c r="BC2252" s="193" t="str">
        <f t="shared" si="797"/>
        <v/>
      </c>
      <c r="BD2252" s="193" t="str">
        <f ca="1">IF(ISNUMBER(A2252),INDIRECT(CONCATENATE("'Instrument List'!F",(MATCH(E2252,'Instrument List'!A:A,0))-0)),"")</f>
        <v/>
      </c>
    </row>
    <row r="2253" spans="1:56">
      <c r="A2253" s="220" t="str">
        <f t="shared" si="777"/>
        <v/>
      </c>
      <c r="B2253" s="221"/>
      <c r="C2253" s="222"/>
      <c r="D2253" s="169"/>
      <c r="E2253" s="169"/>
      <c r="F2253" s="169"/>
      <c r="G2253" s="202"/>
      <c r="H2253" s="217"/>
      <c r="I2253" s="212"/>
      <c r="J2253" s="206"/>
      <c r="K2253" s="212"/>
      <c r="L2253" s="206"/>
      <c r="M2253" s="212"/>
      <c r="N2253" s="206"/>
      <c r="O2253" s="170" t="str">
        <f t="shared" si="778"/>
        <v/>
      </c>
      <c r="P2253" s="171"/>
      <c r="Q2253" s="171"/>
      <c r="R2253" s="171"/>
      <c r="S2253" s="172" t="str">
        <f t="shared" si="779"/>
        <v/>
      </c>
      <c r="T2253" s="172" t="str">
        <f t="shared" si="780"/>
        <v/>
      </c>
      <c r="U2253" s="171"/>
      <c r="V2253" s="171"/>
      <c r="W2253" s="173" t="str">
        <f t="shared" si="781"/>
        <v/>
      </c>
      <c r="X2253" s="173" t="str">
        <f t="shared" si="782"/>
        <v/>
      </c>
      <c r="Y2253" s="173" t="str">
        <f t="shared" si="783"/>
        <v/>
      </c>
      <c r="Z2253" s="171"/>
      <c r="AA2253" s="171"/>
      <c r="AB2253" s="171"/>
      <c r="AC2253" s="172" t="str">
        <f t="shared" si="784"/>
        <v/>
      </c>
      <c r="AD2253" s="172" t="str">
        <f t="shared" si="785"/>
        <v/>
      </c>
      <c r="AE2253" s="174"/>
      <c r="AF2253" s="175" t="str">
        <f t="shared" si="786"/>
        <v/>
      </c>
      <c r="AG2253" s="169"/>
      <c r="AH2253" s="171"/>
      <c r="AI2253" s="171"/>
      <c r="AJ2253" s="169"/>
      <c r="AK2253" s="176" t="str">
        <f t="shared" si="787"/>
        <v/>
      </c>
      <c r="AL2253" s="176" t="str">
        <f t="shared" si="788"/>
        <v/>
      </c>
      <c r="AM2253" s="176" t="str">
        <f t="shared" si="789"/>
        <v/>
      </c>
      <c r="AN2253" s="359" t="str">
        <f>IF(Overview!$K$17='Internal Calcs'!$P$22,IF(AK2253="","",AK2253),IF(Overview!$K$17='Internal Calcs'!$P$23,IF(AK2253="","",AK2253),IF(ISNUMBER(A2253),(IF(F2253="Short",G2253-H2253,H2253-G2253)*AZ2253-AX2253),"")))</f>
        <v/>
      </c>
      <c r="AO2253" s="401" t="str">
        <f>IF(Overview!$K$17='Internal Calcs'!$P$22,IF(AL2253="","",AL2253),IF(Overview!$K$17='Internal Calcs'!$P$23,IF(AL2253="","",AL2253),IF(ISNUMBER(A2253),IF(AL2253="",(IF(F2253="Short",G2253-H2253,H2253-G2253)*AZ2253-AX2253),(IF(F2253="Short",G2253-J2253,J2253-G2253)*AZ2253-AX2253)),"")))</f>
        <v/>
      </c>
      <c r="AP2253" s="359" t="str">
        <f>IF(Overview!$K$17='Internal Calcs'!$P$22,"",IF(Overview!$K$17='Internal Calcs'!$P$23,IF(AM2253="","",AM2253),IF(ISNUMBER(A2253),IF(AM2253="",(IF(F2253="Short",G2253-H2253,H2253-G2253)*AZ2253-AX2253),(IF(F2253="Short",G2253-L2253,L2253-G2253)*AZ2253-AX2253)),"")))</f>
        <v/>
      </c>
      <c r="AQ2253" s="176" t="str">
        <f t="shared" si="790"/>
        <v/>
      </c>
      <c r="AR2253" s="176" t="str">
        <f t="shared" si="791"/>
        <v/>
      </c>
      <c r="AS2253" s="176" t="str">
        <f t="shared" si="792"/>
        <v/>
      </c>
      <c r="AT2253" s="176" t="str">
        <f>IF(ISNUMBER(A2253),MAX($AS$2:AS2253)-AS2253,"")</f>
        <v/>
      </c>
      <c r="AU2253" s="177" t="str">
        <f t="shared" si="793"/>
        <v/>
      </c>
      <c r="AV2253" s="178" t="str">
        <f t="shared" si="794"/>
        <v/>
      </c>
      <c r="AW2253" s="178" t="str">
        <f t="shared" si="795"/>
        <v/>
      </c>
      <c r="AX2253" s="179" t="str">
        <f ca="1">IF(ISNUMBER($A2253),INDIRECT(CONCATENATE("'Instrument List'!B",(MATCH(E2253,'Instrument List'!A:A,0))-0)),"")</f>
        <v/>
      </c>
      <c r="AY2253" s="179" t="str">
        <f ca="1">IF(ISNUMBER($A2253),INDIRECT(CONCATENATE("'Instrument List'!D",(MATCH(E2253,'Instrument List'!A:A,0))-0)),"")</f>
        <v/>
      </c>
      <c r="AZ2253" s="179" t="str">
        <f ca="1">IF(ISNUMBER($A2253),INDIRECT(CONCATENATE("'Instrument List'!C",(MATCH(E2253,'Instrument List'!A:A,0))-0)),"")</f>
        <v/>
      </c>
      <c r="BA2253" s="180" t="str">
        <f ca="1">IF(ISNUMBER(A2253),INDIRECT(CONCATENATE("'Instrument List'!E",(MATCH(E2253,'Instrument List'!A:A,0))-0)),"")</f>
        <v/>
      </c>
      <c r="BB2253" s="181" t="str">
        <f t="shared" si="796"/>
        <v/>
      </c>
      <c r="BC2253" s="181" t="str">
        <f t="shared" si="797"/>
        <v/>
      </c>
      <c r="BD2253" s="181" t="str">
        <f ca="1">IF(ISNUMBER(A2253),INDIRECT(CONCATENATE("'Instrument List'!F",(MATCH(E2253,'Instrument List'!A:A,0))-0)),"")</f>
        <v/>
      </c>
    </row>
    <row r="2254" spans="1:56">
      <c r="A2254" s="223" t="str">
        <f t="shared" si="777"/>
        <v/>
      </c>
      <c r="B2254" s="224"/>
      <c r="C2254" s="225"/>
      <c r="D2254" s="182"/>
      <c r="E2254" s="182"/>
      <c r="F2254" s="182"/>
      <c r="G2254" s="203"/>
      <c r="H2254" s="218"/>
      <c r="I2254" s="213"/>
      <c r="J2254" s="207"/>
      <c r="K2254" s="213"/>
      <c r="L2254" s="207"/>
      <c r="M2254" s="213"/>
      <c r="N2254" s="207"/>
      <c r="O2254" s="183" t="str">
        <f t="shared" si="778"/>
        <v/>
      </c>
      <c r="P2254" s="184"/>
      <c r="Q2254" s="184"/>
      <c r="R2254" s="275"/>
      <c r="S2254" s="185" t="str">
        <f t="shared" si="779"/>
        <v/>
      </c>
      <c r="T2254" s="185" t="str">
        <f t="shared" si="780"/>
        <v/>
      </c>
      <c r="U2254" s="275"/>
      <c r="V2254" s="275"/>
      <c r="W2254" s="276" t="str">
        <f t="shared" si="781"/>
        <v/>
      </c>
      <c r="X2254" s="276" t="str">
        <f t="shared" si="782"/>
        <v/>
      </c>
      <c r="Y2254" s="276" t="str">
        <f t="shared" si="783"/>
        <v/>
      </c>
      <c r="Z2254" s="275"/>
      <c r="AA2254" s="184"/>
      <c r="AB2254" s="184"/>
      <c r="AC2254" s="185" t="str">
        <f t="shared" si="784"/>
        <v/>
      </c>
      <c r="AD2254" s="185" t="str">
        <f t="shared" si="785"/>
        <v/>
      </c>
      <c r="AE2254" s="186"/>
      <c r="AF2254" s="187" t="str">
        <f t="shared" si="786"/>
        <v/>
      </c>
      <c r="AG2254" s="182"/>
      <c r="AH2254" s="184"/>
      <c r="AI2254" s="184"/>
      <c r="AJ2254" s="182"/>
      <c r="AK2254" s="188" t="str">
        <f t="shared" si="787"/>
        <v/>
      </c>
      <c r="AL2254" s="188" t="str">
        <f t="shared" si="788"/>
        <v/>
      </c>
      <c r="AM2254" s="188" t="str">
        <f t="shared" si="789"/>
        <v/>
      </c>
      <c r="AN2254" s="359" t="str">
        <f>IF(Overview!$K$17='Internal Calcs'!$P$22,IF(AK2254="","",AK2254),IF(Overview!$K$17='Internal Calcs'!$P$23,IF(AK2254="","",AK2254),IF(ISNUMBER(A2254),(IF(F2254="Short",G2254-H2254,H2254-G2254)*AZ2254-AX2254),"")))</f>
        <v/>
      </c>
      <c r="AO2254" s="401" t="str">
        <f>IF(Overview!$K$17='Internal Calcs'!$P$22,IF(AL2254="","",AL2254),IF(Overview!$K$17='Internal Calcs'!$P$23,IF(AL2254="","",AL2254),IF(ISNUMBER(A2254),IF(AL2254="",(IF(F2254="Short",G2254-H2254,H2254-G2254)*AZ2254-AX2254),(IF(F2254="Short",G2254-J2254,J2254-G2254)*AZ2254-AX2254)),"")))</f>
        <v/>
      </c>
      <c r="AP2254" s="359" t="str">
        <f>IF(Overview!$K$17='Internal Calcs'!$P$22,"",IF(Overview!$K$17='Internal Calcs'!$P$23,IF(AM2254="","",AM2254),IF(ISNUMBER(A2254),IF(AM2254="",(IF(F2254="Short",G2254-H2254,H2254-G2254)*AZ2254-AX2254),(IF(F2254="Short",G2254-L2254,L2254-G2254)*AZ2254-AX2254)),"")))</f>
        <v/>
      </c>
      <c r="AQ2254" s="188" t="str">
        <f t="shared" si="790"/>
        <v/>
      </c>
      <c r="AR2254" s="188" t="str">
        <f t="shared" si="791"/>
        <v/>
      </c>
      <c r="AS2254" s="188" t="str">
        <f t="shared" si="792"/>
        <v/>
      </c>
      <c r="AT2254" s="188" t="str">
        <f>IF(ISNUMBER(A2254),MAX($AS$2:AS2254)-AS2254,"")</f>
        <v/>
      </c>
      <c r="AU2254" s="189" t="str">
        <f t="shared" si="793"/>
        <v/>
      </c>
      <c r="AV2254" s="190" t="str">
        <f t="shared" si="794"/>
        <v/>
      </c>
      <c r="AW2254" s="190" t="str">
        <f t="shared" si="795"/>
        <v/>
      </c>
      <c r="AX2254" s="191" t="str">
        <f ca="1">IF(ISNUMBER($A2254),INDIRECT(CONCATENATE("'Instrument List'!B",(MATCH(E2254,'Instrument List'!A:A,0))-0)),"")</f>
        <v/>
      </c>
      <c r="AY2254" s="191" t="str">
        <f ca="1">IF(ISNUMBER($A2254),INDIRECT(CONCATENATE("'Instrument List'!D",(MATCH(E2254,'Instrument List'!A:A,0))-0)),"")</f>
        <v/>
      </c>
      <c r="AZ2254" s="191" t="str">
        <f ca="1">IF(ISNUMBER($A2254),INDIRECT(CONCATENATE("'Instrument List'!C",(MATCH(E2254,'Instrument List'!A:A,0))-0)),"")</f>
        <v/>
      </c>
      <c r="BA2254" s="192" t="str">
        <f ca="1">IF(ISNUMBER(A2254),INDIRECT(CONCATENATE("'Instrument List'!E",(MATCH(E2254,'Instrument List'!A:A,0))-0)),"")</f>
        <v/>
      </c>
      <c r="BB2254" s="193" t="str">
        <f t="shared" si="796"/>
        <v/>
      </c>
      <c r="BC2254" s="193" t="str">
        <f t="shared" si="797"/>
        <v/>
      </c>
      <c r="BD2254" s="193" t="str">
        <f ca="1">IF(ISNUMBER(A2254),INDIRECT(CONCATENATE("'Instrument List'!F",(MATCH(E2254,'Instrument List'!A:A,0))-0)),"")</f>
        <v/>
      </c>
    </row>
    <row r="2255" spans="1:56">
      <c r="A2255" s="220" t="str">
        <f t="shared" si="777"/>
        <v/>
      </c>
      <c r="B2255" s="221"/>
      <c r="C2255" s="222"/>
      <c r="D2255" s="169"/>
      <c r="E2255" s="169"/>
      <c r="F2255" s="169"/>
      <c r="G2255" s="202"/>
      <c r="H2255" s="217"/>
      <c r="I2255" s="212"/>
      <c r="J2255" s="206"/>
      <c r="K2255" s="212"/>
      <c r="L2255" s="206"/>
      <c r="M2255" s="212"/>
      <c r="N2255" s="206"/>
      <c r="O2255" s="170" t="str">
        <f t="shared" si="778"/>
        <v/>
      </c>
      <c r="P2255" s="171"/>
      <c r="Q2255" s="171"/>
      <c r="R2255" s="171"/>
      <c r="S2255" s="172" t="str">
        <f t="shared" si="779"/>
        <v/>
      </c>
      <c r="T2255" s="172" t="str">
        <f t="shared" si="780"/>
        <v/>
      </c>
      <c r="U2255" s="171"/>
      <c r="V2255" s="171"/>
      <c r="W2255" s="173" t="str">
        <f t="shared" si="781"/>
        <v/>
      </c>
      <c r="X2255" s="173" t="str">
        <f t="shared" si="782"/>
        <v/>
      </c>
      <c r="Y2255" s="173" t="str">
        <f t="shared" si="783"/>
        <v/>
      </c>
      <c r="Z2255" s="171"/>
      <c r="AA2255" s="171"/>
      <c r="AB2255" s="171"/>
      <c r="AC2255" s="172" t="str">
        <f t="shared" si="784"/>
        <v/>
      </c>
      <c r="AD2255" s="172" t="str">
        <f t="shared" si="785"/>
        <v/>
      </c>
      <c r="AE2255" s="174"/>
      <c r="AF2255" s="175" t="str">
        <f t="shared" si="786"/>
        <v/>
      </c>
      <c r="AG2255" s="169"/>
      <c r="AH2255" s="171"/>
      <c r="AI2255" s="171"/>
      <c r="AJ2255" s="169"/>
      <c r="AK2255" s="176" t="str">
        <f t="shared" si="787"/>
        <v/>
      </c>
      <c r="AL2255" s="176" t="str">
        <f t="shared" si="788"/>
        <v/>
      </c>
      <c r="AM2255" s="176" t="str">
        <f t="shared" si="789"/>
        <v/>
      </c>
      <c r="AN2255" s="359" t="str">
        <f>IF(Overview!$K$17='Internal Calcs'!$P$22,IF(AK2255="","",AK2255),IF(Overview!$K$17='Internal Calcs'!$P$23,IF(AK2255="","",AK2255),IF(ISNUMBER(A2255),(IF(F2255="Short",G2255-H2255,H2255-G2255)*AZ2255-AX2255),"")))</f>
        <v/>
      </c>
      <c r="AO2255" s="401" t="str">
        <f>IF(Overview!$K$17='Internal Calcs'!$P$22,IF(AL2255="","",AL2255),IF(Overview!$K$17='Internal Calcs'!$P$23,IF(AL2255="","",AL2255),IF(ISNUMBER(A2255),IF(AL2255="",(IF(F2255="Short",G2255-H2255,H2255-G2255)*AZ2255-AX2255),(IF(F2255="Short",G2255-J2255,J2255-G2255)*AZ2255-AX2255)),"")))</f>
        <v/>
      </c>
      <c r="AP2255" s="359" t="str">
        <f>IF(Overview!$K$17='Internal Calcs'!$P$22,"",IF(Overview!$K$17='Internal Calcs'!$P$23,IF(AM2255="","",AM2255),IF(ISNUMBER(A2255),IF(AM2255="",(IF(F2255="Short",G2255-H2255,H2255-G2255)*AZ2255-AX2255),(IF(F2255="Short",G2255-L2255,L2255-G2255)*AZ2255-AX2255)),"")))</f>
        <v/>
      </c>
      <c r="AQ2255" s="176" t="str">
        <f t="shared" si="790"/>
        <v/>
      </c>
      <c r="AR2255" s="176" t="str">
        <f t="shared" si="791"/>
        <v/>
      </c>
      <c r="AS2255" s="176" t="str">
        <f t="shared" si="792"/>
        <v/>
      </c>
      <c r="AT2255" s="176" t="str">
        <f>IF(ISNUMBER(A2255),MAX($AS$2:AS2255)-AS2255,"")</f>
        <v/>
      </c>
      <c r="AU2255" s="177" t="str">
        <f t="shared" si="793"/>
        <v/>
      </c>
      <c r="AV2255" s="178" t="str">
        <f t="shared" si="794"/>
        <v/>
      </c>
      <c r="AW2255" s="178" t="str">
        <f t="shared" si="795"/>
        <v/>
      </c>
      <c r="AX2255" s="179" t="str">
        <f ca="1">IF(ISNUMBER($A2255),INDIRECT(CONCATENATE("'Instrument List'!B",(MATCH(E2255,'Instrument List'!A:A,0))-0)),"")</f>
        <v/>
      </c>
      <c r="AY2255" s="179" t="str">
        <f ca="1">IF(ISNUMBER($A2255),INDIRECT(CONCATENATE("'Instrument List'!D",(MATCH(E2255,'Instrument List'!A:A,0))-0)),"")</f>
        <v/>
      </c>
      <c r="AZ2255" s="179" t="str">
        <f ca="1">IF(ISNUMBER($A2255),INDIRECT(CONCATENATE("'Instrument List'!C",(MATCH(E2255,'Instrument List'!A:A,0))-0)),"")</f>
        <v/>
      </c>
      <c r="BA2255" s="180" t="str">
        <f ca="1">IF(ISNUMBER(A2255),INDIRECT(CONCATENATE("'Instrument List'!E",(MATCH(E2255,'Instrument List'!A:A,0))-0)),"")</f>
        <v/>
      </c>
      <c r="BB2255" s="181" t="str">
        <f t="shared" si="796"/>
        <v/>
      </c>
      <c r="BC2255" s="181" t="str">
        <f t="shared" si="797"/>
        <v/>
      </c>
      <c r="BD2255" s="181" t="str">
        <f ca="1">IF(ISNUMBER(A2255),INDIRECT(CONCATENATE("'Instrument List'!F",(MATCH(E2255,'Instrument List'!A:A,0))-0)),"")</f>
        <v/>
      </c>
    </row>
    <row r="2256" spans="1:56">
      <c r="A2256" s="223" t="str">
        <f t="shared" si="777"/>
        <v/>
      </c>
      <c r="B2256" s="224"/>
      <c r="C2256" s="225"/>
      <c r="D2256" s="182"/>
      <c r="E2256" s="182"/>
      <c r="F2256" s="182"/>
      <c r="G2256" s="203"/>
      <c r="H2256" s="218"/>
      <c r="I2256" s="213"/>
      <c r="J2256" s="207"/>
      <c r="K2256" s="213"/>
      <c r="L2256" s="207"/>
      <c r="M2256" s="213"/>
      <c r="N2256" s="207"/>
      <c r="O2256" s="183" t="str">
        <f t="shared" si="778"/>
        <v/>
      </c>
      <c r="P2256" s="184"/>
      <c r="Q2256" s="184"/>
      <c r="R2256" s="275"/>
      <c r="S2256" s="185" t="str">
        <f t="shared" si="779"/>
        <v/>
      </c>
      <c r="T2256" s="185" t="str">
        <f t="shared" si="780"/>
        <v/>
      </c>
      <c r="U2256" s="275"/>
      <c r="V2256" s="275"/>
      <c r="W2256" s="276" t="str">
        <f t="shared" si="781"/>
        <v/>
      </c>
      <c r="X2256" s="276" t="str">
        <f t="shared" si="782"/>
        <v/>
      </c>
      <c r="Y2256" s="276" t="str">
        <f t="shared" si="783"/>
        <v/>
      </c>
      <c r="Z2256" s="275"/>
      <c r="AA2256" s="184"/>
      <c r="AB2256" s="184"/>
      <c r="AC2256" s="185" t="str">
        <f t="shared" si="784"/>
        <v/>
      </c>
      <c r="AD2256" s="185" t="str">
        <f t="shared" si="785"/>
        <v/>
      </c>
      <c r="AE2256" s="186"/>
      <c r="AF2256" s="187" t="str">
        <f t="shared" si="786"/>
        <v/>
      </c>
      <c r="AG2256" s="182"/>
      <c r="AH2256" s="184"/>
      <c r="AI2256" s="184"/>
      <c r="AJ2256" s="182"/>
      <c r="AK2256" s="188" t="str">
        <f t="shared" si="787"/>
        <v/>
      </c>
      <c r="AL2256" s="188" t="str">
        <f t="shared" si="788"/>
        <v/>
      </c>
      <c r="AM2256" s="188" t="str">
        <f t="shared" si="789"/>
        <v/>
      </c>
      <c r="AN2256" s="359" t="str">
        <f>IF(Overview!$K$17='Internal Calcs'!$P$22,IF(AK2256="","",AK2256),IF(Overview!$K$17='Internal Calcs'!$P$23,IF(AK2256="","",AK2256),IF(ISNUMBER(A2256),(IF(F2256="Short",G2256-H2256,H2256-G2256)*AZ2256-AX2256),"")))</f>
        <v/>
      </c>
      <c r="AO2256" s="401" t="str">
        <f>IF(Overview!$K$17='Internal Calcs'!$P$22,IF(AL2256="","",AL2256),IF(Overview!$K$17='Internal Calcs'!$P$23,IF(AL2256="","",AL2256),IF(ISNUMBER(A2256),IF(AL2256="",(IF(F2256="Short",G2256-H2256,H2256-G2256)*AZ2256-AX2256),(IF(F2256="Short",G2256-J2256,J2256-G2256)*AZ2256-AX2256)),"")))</f>
        <v/>
      </c>
      <c r="AP2256" s="359" t="str">
        <f>IF(Overview!$K$17='Internal Calcs'!$P$22,"",IF(Overview!$K$17='Internal Calcs'!$P$23,IF(AM2256="","",AM2256),IF(ISNUMBER(A2256),IF(AM2256="",(IF(F2256="Short",G2256-H2256,H2256-G2256)*AZ2256-AX2256),(IF(F2256="Short",G2256-L2256,L2256-G2256)*AZ2256-AX2256)),"")))</f>
        <v/>
      </c>
      <c r="AQ2256" s="188" t="str">
        <f t="shared" si="790"/>
        <v/>
      </c>
      <c r="AR2256" s="188" t="str">
        <f t="shared" si="791"/>
        <v/>
      </c>
      <c r="AS2256" s="188" t="str">
        <f t="shared" si="792"/>
        <v/>
      </c>
      <c r="AT2256" s="188" t="str">
        <f>IF(ISNUMBER(A2256),MAX($AS$2:AS2256)-AS2256,"")</f>
        <v/>
      </c>
      <c r="AU2256" s="189" t="str">
        <f t="shared" si="793"/>
        <v/>
      </c>
      <c r="AV2256" s="190" t="str">
        <f t="shared" si="794"/>
        <v/>
      </c>
      <c r="AW2256" s="190" t="str">
        <f t="shared" si="795"/>
        <v/>
      </c>
      <c r="AX2256" s="191" t="str">
        <f ca="1">IF(ISNUMBER($A2256),INDIRECT(CONCATENATE("'Instrument List'!B",(MATCH(E2256,'Instrument List'!A:A,0))-0)),"")</f>
        <v/>
      </c>
      <c r="AY2256" s="191" t="str">
        <f ca="1">IF(ISNUMBER($A2256),INDIRECT(CONCATENATE("'Instrument List'!D",(MATCH(E2256,'Instrument List'!A:A,0))-0)),"")</f>
        <v/>
      </c>
      <c r="AZ2256" s="191" t="str">
        <f ca="1">IF(ISNUMBER($A2256),INDIRECT(CONCATENATE("'Instrument List'!C",(MATCH(E2256,'Instrument List'!A:A,0))-0)),"")</f>
        <v/>
      </c>
      <c r="BA2256" s="192" t="str">
        <f ca="1">IF(ISNUMBER(A2256),INDIRECT(CONCATENATE("'Instrument List'!E",(MATCH(E2256,'Instrument List'!A:A,0))-0)),"")</f>
        <v/>
      </c>
      <c r="BB2256" s="193" t="str">
        <f t="shared" si="796"/>
        <v/>
      </c>
      <c r="BC2256" s="193" t="str">
        <f t="shared" si="797"/>
        <v/>
      </c>
      <c r="BD2256" s="193" t="str">
        <f ca="1">IF(ISNUMBER(A2256),INDIRECT(CONCATENATE("'Instrument List'!F",(MATCH(E2256,'Instrument List'!A:A,0))-0)),"")</f>
        <v/>
      </c>
    </row>
    <row r="2257" spans="1:56">
      <c r="A2257" s="220" t="str">
        <f t="shared" si="777"/>
        <v/>
      </c>
      <c r="B2257" s="221"/>
      <c r="C2257" s="222"/>
      <c r="D2257" s="169"/>
      <c r="E2257" s="169"/>
      <c r="F2257" s="169"/>
      <c r="G2257" s="202"/>
      <c r="H2257" s="217"/>
      <c r="I2257" s="212"/>
      <c r="J2257" s="206"/>
      <c r="K2257" s="212"/>
      <c r="L2257" s="206"/>
      <c r="M2257" s="212"/>
      <c r="N2257" s="206"/>
      <c r="O2257" s="170" t="str">
        <f t="shared" si="778"/>
        <v/>
      </c>
      <c r="P2257" s="171"/>
      <c r="Q2257" s="171"/>
      <c r="R2257" s="171"/>
      <c r="S2257" s="172" t="str">
        <f t="shared" si="779"/>
        <v/>
      </c>
      <c r="T2257" s="172" t="str">
        <f t="shared" si="780"/>
        <v/>
      </c>
      <c r="U2257" s="171"/>
      <c r="V2257" s="171"/>
      <c r="W2257" s="173" t="str">
        <f t="shared" si="781"/>
        <v/>
      </c>
      <c r="X2257" s="173" t="str">
        <f t="shared" si="782"/>
        <v/>
      </c>
      <c r="Y2257" s="173" t="str">
        <f t="shared" si="783"/>
        <v/>
      </c>
      <c r="Z2257" s="171"/>
      <c r="AA2257" s="171"/>
      <c r="AB2257" s="171"/>
      <c r="AC2257" s="172" t="str">
        <f t="shared" si="784"/>
        <v/>
      </c>
      <c r="AD2257" s="172" t="str">
        <f t="shared" si="785"/>
        <v/>
      </c>
      <c r="AE2257" s="174"/>
      <c r="AF2257" s="175" t="str">
        <f t="shared" si="786"/>
        <v/>
      </c>
      <c r="AG2257" s="169"/>
      <c r="AH2257" s="171"/>
      <c r="AI2257" s="171"/>
      <c r="AJ2257" s="169"/>
      <c r="AK2257" s="176" t="str">
        <f t="shared" si="787"/>
        <v/>
      </c>
      <c r="AL2257" s="176" t="str">
        <f t="shared" si="788"/>
        <v/>
      </c>
      <c r="AM2257" s="176" t="str">
        <f t="shared" si="789"/>
        <v/>
      </c>
      <c r="AN2257" s="359" t="str">
        <f>IF(Overview!$K$17='Internal Calcs'!$P$22,IF(AK2257="","",AK2257),IF(Overview!$K$17='Internal Calcs'!$P$23,IF(AK2257="","",AK2257),IF(ISNUMBER(A2257),(IF(F2257="Short",G2257-H2257,H2257-G2257)*AZ2257-AX2257),"")))</f>
        <v/>
      </c>
      <c r="AO2257" s="401" t="str">
        <f>IF(Overview!$K$17='Internal Calcs'!$P$22,IF(AL2257="","",AL2257),IF(Overview!$K$17='Internal Calcs'!$P$23,IF(AL2257="","",AL2257),IF(ISNUMBER(A2257),IF(AL2257="",(IF(F2257="Short",G2257-H2257,H2257-G2257)*AZ2257-AX2257),(IF(F2257="Short",G2257-J2257,J2257-G2257)*AZ2257-AX2257)),"")))</f>
        <v/>
      </c>
      <c r="AP2257" s="359" t="str">
        <f>IF(Overview!$K$17='Internal Calcs'!$P$22,"",IF(Overview!$K$17='Internal Calcs'!$P$23,IF(AM2257="","",AM2257),IF(ISNUMBER(A2257),IF(AM2257="",(IF(F2257="Short",G2257-H2257,H2257-G2257)*AZ2257-AX2257),(IF(F2257="Short",G2257-L2257,L2257-G2257)*AZ2257-AX2257)),"")))</f>
        <v/>
      </c>
      <c r="AQ2257" s="176" t="str">
        <f t="shared" si="790"/>
        <v/>
      </c>
      <c r="AR2257" s="176" t="str">
        <f t="shared" si="791"/>
        <v/>
      </c>
      <c r="AS2257" s="176" t="str">
        <f t="shared" si="792"/>
        <v/>
      </c>
      <c r="AT2257" s="176" t="str">
        <f>IF(ISNUMBER(A2257),MAX($AS$2:AS2257)-AS2257,"")</f>
        <v/>
      </c>
      <c r="AU2257" s="177" t="str">
        <f t="shared" si="793"/>
        <v/>
      </c>
      <c r="AV2257" s="178" t="str">
        <f t="shared" si="794"/>
        <v/>
      </c>
      <c r="AW2257" s="178" t="str">
        <f t="shared" si="795"/>
        <v/>
      </c>
      <c r="AX2257" s="179" t="str">
        <f ca="1">IF(ISNUMBER($A2257),INDIRECT(CONCATENATE("'Instrument List'!B",(MATCH(E2257,'Instrument List'!A:A,0))-0)),"")</f>
        <v/>
      </c>
      <c r="AY2257" s="179" t="str">
        <f ca="1">IF(ISNUMBER($A2257),INDIRECT(CONCATENATE("'Instrument List'!D",(MATCH(E2257,'Instrument List'!A:A,0))-0)),"")</f>
        <v/>
      </c>
      <c r="AZ2257" s="179" t="str">
        <f ca="1">IF(ISNUMBER($A2257),INDIRECT(CONCATENATE("'Instrument List'!C",(MATCH(E2257,'Instrument List'!A:A,0))-0)),"")</f>
        <v/>
      </c>
      <c r="BA2257" s="180" t="str">
        <f ca="1">IF(ISNUMBER(A2257),INDIRECT(CONCATENATE("'Instrument List'!E",(MATCH(E2257,'Instrument List'!A:A,0))-0)),"")</f>
        <v/>
      </c>
      <c r="BB2257" s="181" t="str">
        <f t="shared" si="796"/>
        <v/>
      </c>
      <c r="BC2257" s="181" t="str">
        <f t="shared" si="797"/>
        <v/>
      </c>
      <c r="BD2257" s="181" t="str">
        <f ca="1">IF(ISNUMBER(A2257),INDIRECT(CONCATENATE("'Instrument List'!F",(MATCH(E2257,'Instrument List'!A:A,0))-0)),"")</f>
        <v/>
      </c>
    </row>
    <row r="2258" spans="1:56">
      <c r="A2258" s="223" t="str">
        <f t="shared" si="777"/>
        <v/>
      </c>
      <c r="B2258" s="224"/>
      <c r="C2258" s="225"/>
      <c r="D2258" s="182"/>
      <c r="E2258" s="182"/>
      <c r="F2258" s="182"/>
      <c r="G2258" s="203"/>
      <c r="H2258" s="218"/>
      <c r="I2258" s="213"/>
      <c r="J2258" s="207"/>
      <c r="K2258" s="213"/>
      <c r="L2258" s="207"/>
      <c r="M2258" s="213"/>
      <c r="N2258" s="207"/>
      <c r="O2258" s="183" t="str">
        <f t="shared" si="778"/>
        <v/>
      </c>
      <c r="P2258" s="184"/>
      <c r="Q2258" s="184"/>
      <c r="R2258" s="275"/>
      <c r="S2258" s="185" t="str">
        <f t="shared" si="779"/>
        <v/>
      </c>
      <c r="T2258" s="185" t="str">
        <f t="shared" si="780"/>
        <v/>
      </c>
      <c r="U2258" s="275"/>
      <c r="V2258" s="275"/>
      <c r="W2258" s="276" t="str">
        <f t="shared" si="781"/>
        <v/>
      </c>
      <c r="X2258" s="276" t="str">
        <f t="shared" si="782"/>
        <v/>
      </c>
      <c r="Y2258" s="276" t="str">
        <f t="shared" si="783"/>
        <v/>
      </c>
      <c r="Z2258" s="275"/>
      <c r="AA2258" s="184"/>
      <c r="AB2258" s="184"/>
      <c r="AC2258" s="185" t="str">
        <f t="shared" si="784"/>
        <v/>
      </c>
      <c r="AD2258" s="185" t="str">
        <f t="shared" si="785"/>
        <v/>
      </c>
      <c r="AE2258" s="186"/>
      <c r="AF2258" s="187" t="str">
        <f t="shared" si="786"/>
        <v/>
      </c>
      <c r="AG2258" s="182"/>
      <c r="AH2258" s="184"/>
      <c r="AI2258" s="184"/>
      <c r="AJ2258" s="182"/>
      <c r="AK2258" s="188" t="str">
        <f t="shared" si="787"/>
        <v/>
      </c>
      <c r="AL2258" s="188" t="str">
        <f t="shared" si="788"/>
        <v/>
      </c>
      <c r="AM2258" s="188" t="str">
        <f t="shared" si="789"/>
        <v/>
      </c>
      <c r="AN2258" s="359" t="str">
        <f>IF(Overview!$K$17='Internal Calcs'!$P$22,IF(AK2258="","",AK2258),IF(Overview!$K$17='Internal Calcs'!$P$23,IF(AK2258="","",AK2258),IF(ISNUMBER(A2258),(IF(F2258="Short",G2258-H2258,H2258-G2258)*AZ2258-AX2258),"")))</f>
        <v/>
      </c>
      <c r="AO2258" s="401" t="str">
        <f>IF(Overview!$K$17='Internal Calcs'!$P$22,IF(AL2258="","",AL2258),IF(Overview!$K$17='Internal Calcs'!$P$23,IF(AL2258="","",AL2258),IF(ISNUMBER(A2258),IF(AL2258="",(IF(F2258="Short",G2258-H2258,H2258-G2258)*AZ2258-AX2258),(IF(F2258="Short",G2258-J2258,J2258-G2258)*AZ2258-AX2258)),"")))</f>
        <v/>
      </c>
      <c r="AP2258" s="359" t="str">
        <f>IF(Overview!$K$17='Internal Calcs'!$P$22,"",IF(Overview!$K$17='Internal Calcs'!$P$23,IF(AM2258="","",AM2258),IF(ISNUMBER(A2258),IF(AM2258="",(IF(F2258="Short",G2258-H2258,H2258-G2258)*AZ2258-AX2258),(IF(F2258="Short",G2258-L2258,L2258-G2258)*AZ2258-AX2258)),"")))</f>
        <v/>
      </c>
      <c r="AQ2258" s="188" t="str">
        <f t="shared" si="790"/>
        <v/>
      </c>
      <c r="AR2258" s="188" t="str">
        <f t="shared" si="791"/>
        <v/>
      </c>
      <c r="AS2258" s="188" t="str">
        <f t="shared" si="792"/>
        <v/>
      </c>
      <c r="AT2258" s="188" t="str">
        <f>IF(ISNUMBER(A2258),MAX($AS$2:AS2258)-AS2258,"")</f>
        <v/>
      </c>
      <c r="AU2258" s="189" t="str">
        <f t="shared" si="793"/>
        <v/>
      </c>
      <c r="AV2258" s="190" t="str">
        <f t="shared" si="794"/>
        <v/>
      </c>
      <c r="AW2258" s="190" t="str">
        <f t="shared" si="795"/>
        <v/>
      </c>
      <c r="AX2258" s="191" t="str">
        <f ca="1">IF(ISNUMBER($A2258),INDIRECT(CONCATENATE("'Instrument List'!B",(MATCH(E2258,'Instrument List'!A:A,0))-0)),"")</f>
        <v/>
      </c>
      <c r="AY2258" s="191" t="str">
        <f ca="1">IF(ISNUMBER($A2258),INDIRECT(CONCATENATE("'Instrument List'!D",(MATCH(E2258,'Instrument List'!A:A,0))-0)),"")</f>
        <v/>
      </c>
      <c r="AZ2258" s="191" t="str">
        <f ca="1">IF(ISNUMBER($A2258),INDIRECT(CONCATENATE("'Instrument List'!C",(MATCH(E2258,'Instrument List'!A:A,0))-0)),"")</f>
        <v/>
      </c>
      <c r="BA2258" s="192" t="str">
        <f ca="1">IF(ISNUMBER(A2258),INDIRECT(CONCATENATE("'Instrument List'!E",(MATCH(E2258,'Instrument List'!A:A,0))-0)),"")</f>
        <v/>
      </c>
      <c r="BB2258" s="193" t="str">
        <f t="shared" si="796"/>
        <v/>
      </c>
      <c r="BC2258" s="193" t="str">
        <f t="shared" si="797"/>
        <v/>
      </c>
      <c r="BD2258" s="193" t="str">
        <f ca="1">IF(ISNUMBER(A2258),INDIRECT(CONCATENATE("'Instrument List'!F",(MATCH(E2258,'Instrument List'!A:A,0))-0)),"")</f>
        <v/>
      </c>
    </row>
    <row r="2259" spans="1:56">
      <c r="A2259" s="220" t="str">
        <f t="shared" si="777"/>
        <v/>
      </c>
      <c r="B2259" s="221"/>
      <c r="C2259" s="222"/>
      <c r="D2259" s="169"/>
      <c r="E2259" s="169"/>
      <c r="F2259" s="169"/>
      <c r="G2259" s="202"/>
      <c r="H2259" s="217"/>
      <c r="I2259" s="212"/>
      <c r="J2259" s="206"/>
      <c r="K2259" s="212"/>
      <c r="L2259" s="206"/>
      <c r="M2259" s="212"/>
      <c r="N2259" s="206"/>
      <c r="O2259" s="170" t="str">
        <f t="shared" si="778"/>
        <v/>
      </c>
      <c r="P2259" s="171"/>
      <c r="Q2259" s="171"/>
      <c r="R2259" s="171"/>
      <c r="S2259" s="172" t="str">
        <f t="shared" si="779"/>
        <v/>
      </c>
      <c r="T2259" s="172" t="str">
        <f t="shared" si="780"/>
        <v/>
      </c>
      <c r="U2259" s="171"/>
      <c r="V2259" s="171"/>
      <c r="W2259" s="173" t="str">
        <f t="shared" si="781"/>
        <v/>
      </c>
      <c r="X2259" s="173" t="str">
        <f t="shared" si="782"/>
        <v/>
      </c>
      <c r="Y2259" s="173" t="str">
        <f t="shared" si="783"/>
        <v/>
      </c>
      <c r="Z2259" s="171"/>
      <c r="AA2259" s="171"/>
      <c r="AB2259" s="171"/>
      <c r="AC2259" s="172" t="str">
        <f t="shared" si="784"/>
        <v/>
      </c>
      <c r="AD2259" s="172" t="str">
        <f t="shared" si="785"/>
        <v/>
      </c>
      <c r="AE2259" s="174"/>
      <c r="AF2259" s="175" t="str">
        <f t="shared" si="786"/>
        <v/>
      </c>
      <c r="AG2259" s="169"/>
      <c r="AH2259" s="171"/>
      <c r="AI2259" s="171"/>
      <c r="AJ2259" s="169"/>
      <c r="AK2259" s="176" t="str">
        <f t="shared" si="787"/>
        <v/>
      </c>
      <c r="AL2259" s="176" t="str">
        <f t="shared" si="788"/>
        <v/>
      </c>
      <c r="AM2259" s="176" t="str">
        <f t="shared" si="789"/>
        <v/>
      </c>
      <c r="AN2259" s="359" t="str">
        <f>IF(Overview!$K$17='Internal Calcs'!$P$22,IF(AK2259="","",AK2259),IF(Overview!$K$17='Internal Calcs'!$P$23,IF(AK2259="","",AK2259),IF(ISNUMBER(A2259),(IF(F2259="Short",G2259-H2259,H2259-G2259)*AZ2259-AX2259),"")))</f>
        <v/>
      </c>
      <c r="AO2259" s="401" t="str">
        <f>IF(Overview!$K$17='Internal Calcs'!$P$22,IF(AL2259="","",AL2259),IF(Overview!$K$17='Internal Calcs'!$P$23,IF(AL2259="","",AL2259),IF(ISNUMBER(A2259),IF(AL2259="",(IF(F2259="Short",G2259-H2259,H2259-G2259)*AZ2259-AX2259),(IF(F2259="Short",G2259-J2259,J2259-G2259)*AZ2259-AX2259)),"")))</f>
        <v/>
      </c>
      <c r="AP2259" s="359" t="str">
        <f>IF(Overview!$K$17='Internal Calcs'!$P$22,"",IF(Overview!$K$17='Internal Calcs'!$P$23,IF(AM2259="","",AM2259),IF(ISNUMBER(A2259),IF(AM2259="",(IF(F2259="Short",G2259-H2259,H2259-G2259)*AZ2259-AX2259),(IF(F2259="Short",G2259-L2259,L2259-G2259)*AZ2259-AX2259)),"")))</f>
        <v/>
      </c>
      <c r="AQ2259" s="176" t="str">
        <f t="shared" si="790"/>
        <v/>
      </c>
      <c r="AR2259" s="176" t="str">
        <f t="shared" si="791"/>
        <v/>
      </c>
      <c r="AS2259" s="176" t="str">
        <f t="shared" si="792"/>
        <v/>
      </c>
      <c r="AT2259" s="176" t="str">
        <f>IF(ISNUMBER(A2259),MAX($AS$2:AS2259)-AS2259,"")</f>
        <v/>
      </c>
      <c r="AU2259" s="177" t="str">
        <f t="shared" si="793"/>
        <v/>
      </c>
      <c r="AV2259" s="178" t="str">
        <f t="shared" si="794"/>
        <v/>
      </c>
      <c r="AW2259" s="178" t="str">
        <f t="shared" si="795"/>
        <v/>
      </c>
      <c r="AX2259" s="179" t="str">
        <f ca="1">IF(ISNUMBER($A2259),INDIRECT(CONCATENATE("'Instrument List'!B",(MATCH(E2259,'Instrument List'!A:A,0))-0)),"")</f>
        <v/>
      </c>
      <c r="AY2259" s="179" t="str">
        <f ca="1">IF(ISNUMBER($A2259),INDIRECT(CONCATENATE("'Instrument List'!D",(MATCH(E2259,'Instrument List'!A:A,0))-0)),"")</f>
        <v/>
      </c>
      <c r="AZ2259" s="179" t="str">
        <f ca="1">IF(ISNUMBER($A2259),INDIRECT(CONCATENATE("'Instrument List'!C",(MATCH(E2259,'Instrument List'!A:A,0))-0)),"")</f>
        <v/>
      </c>
      <c r="BA2259" s="180" t="str">
        <f ca="1">IF(ISNUMBER(A2259),INDIRECT(CONCATENATE("'Instrument List'!E",(MATCH(E2259,'Instrument List'!A:A,0))-0)),"")</f>
        <v/>
      </c>
      <c r="BB2259" s="181" t="str">
        <f t="shared" si="796"/>
        <v/>
      </c>
      <c r="BC2259" s="181" t="str">
        <f t="shared" si="797"/>
        <v/>
      </c>
      <c r="BD2259" s="181" t="str">
        <f ca="1">IF(ISNUMBER(A2259),INDIRECT(CONCATENATE("'Instrument List'!F",(MATCH(E2259,'Instrument List'!A:A,0))-0)),"")</f>
        <v/>
      </c>
    </row>
    <row r="2260" spans="1:56">
      <c r="A2260" s="223" t="str">
        <f t="shared" si="777"/>
        <v/>
      </c>
      <c r="B2260" s="224"/>
      <c r="C2260" s="225"/>
      <c r="D2260" s="182"/>
      <c r="E2260" s="182"/>
      <c r="F2260" s="182"/>
      <c r="G2260" s="203"/>
      <c r="H2260" s="218"/>
      <c r="I2260" s="213"/>
      <c r="J2260" s="207"/>
      <c r="K2260" s="213"/>
      <c r="L2260" s="207"/>
      <c r="M2260" s="213"/>
      <c r="N2260" s="207"/>
      <c r="O2260" s="183" t="str">
        <f t="shared" si="778"/>
        <v/>
      </c>
      <c r="P2260" s="184"/>
      <c r="Q2260" s="184"/>
      <c r="R2260" s="275"/>
      <c r="S2260" s="185" t="str">
        <f t="shared" si="779"/>
        <v/>
      </c>
      <c r="T2260" s="185" t="str">
        <f t="shared" si="780"/>
        <v/>
      </c>
      <c r="U2260" s="275"/>
      <c r="V2260" s="275"/>
      <c r="W2260" s="276" t="str">
        <f t="shared" si="781"/>
        <v/>
      </c>
      <c r="X2260" s="276" t="str">
        <f t="shared" si="782"/>
        <v/>
      </c>
      <c r="Y2260" s="276" t="str">
        <f t="shared" si="783"/>
        <v/>
      </c>
      <c r="Z2260" s="275"/>
      <c r="AA2260" s="184"/>
      <c r="AB2260" s="184"/>
      <c r="AC2260" s="185" t="str">
        <f t="shared" si="784"/>
        <v/>
      </c>
      <c r="AD2260" s="185" t="str">
        <f t="shared" si="785"/>
        <v/>
      </c>
      <c r="AE2260" s="186"/>
      <c r="AF2260" s="187" t="str">
        <f t="shared" si="786"/>
        <v/>
      </c>
      <c r="AG2260" s="182"/>
      <c r="AH2260" s="184"/>
      <c r="AI2260" s="184"/>
      <c r="AJ2260" s="182"/>
      <c r="AK2260" s="188" t="str">
        <f t="shared" si="787"/>
        <v/>
      </c>
      <c r="AL2260" s="188" t="str">
        <f t="shared" si="788"/>
        <v/>
      </c>
      <c r="AM2260" s="188" t="str">
        <f t="shared" si="789"/>
        <v/>
      </c>
      <c r="AN2260" s="359" t="str">
        <f>IF(Overview!$K$17='Internal Calcs'!$P$22,IF(AK2260="","",AK2260),IF(Overview!$K$17='Internal Calcs'!$P$23,IF(AK2260="","",AK2260),IF(ISNUMBER(A2260),(IF(F2260="Short",G2260-H2260,H2260-G2260)*AZ2260-AX2260),"")))</f>
        <v/>
      </c>
      <c r="AO2260" s="401" t="str">
        <f>IF(Overview!$K$17='Internal Calcs'!$P$22,IF(AL2260="","",AL2260),IF(Overview!$K$17='Internal Calcs'!$P$23,IF(AL2260="","",AL2260),IF(ISNUMBER(A2260),IF(AL2260="",(IF(F2260="Short",G2260-H2260,H2260-G2260)*AZ2260-AX2260),(IF(F2260="Short",G2260-J2260,J2260-G2260)*AZ2260-AX2260)),"")))</f>
        <v/>
      </c>
      <c r="AP2260" s="359" t="str">
        <f>IF(Overview!$K$17='Internal Calcs'!$P$22,"",IF(Overview!$K$17='Internal Calcs'!$P$23,IF(AM2260="","",AM2260),IF(ISNUMBER(A2260),IF(AM2260="",(IF(F2260="Short",G2260-H2260,H2260-G2260)*AZ2260-AX2260),(IF(F2260="Short",G2260-L2260,L2260-G2260)*AZ2260-AX2260)),"")))</f>
        <v/>
      </c>
      <c r="AQ2260" s="188" t="str">
        <f t="shared" si="790"/>
        <v/>
      </c>
      <c r="AR2260" s="188" t="str">
        <f t="shared" si="791"/>
        <v/>
      </c>
      <c r="AS2260" s="188" t="str">
        <f t="shared" si="792"/>
        <v/>
      </c>
      <c r="AT2260" s="188" t="str">
        <f>IF(ISNUMBER(A2260),MAX($AS$2:AS2260)-AS2260,"")</f>
        <v/>
      </c>
      <c r="AU2260" s="189" t="str">
        <f t="shared" si="793"/>
        <v/>
      </c>
      <c r="AV2260" s="190" t="str">
        <f t="shared" si="794"/>
        <v/>
      </c>
      <c r="AW2260" s="190" t="str">
        <f t="shared" si="795"/>
        <v/>
      </c>
      <c r="AX2260" s="191" t="str">
        <f ca="1">IF(ISNUMBER($A2260),INDIRECT(CONCATENATE("'Instrument List'!B",(MATCH(E2260,'Instrument List'!A:A,0))-0)),"")</f>
        <v/>
      </c>
      <c r="AY2260" s="191" t="str">
        <f ca="1">IF(ISNUMBER($A2260),INDIRECT(CONCATENATE("'Instrument List'!D",(MATCH(E2260,'Instrument List'!A:A,0))-0)),"")</f>
        <v/>
      </c>
      <c r="AZ2260" s="191" t="str">
        <f ca="1">IF(ISNUMBER($A2260),INDIRECT(CONCATENATE("'Instrument List'!C",(MATCH(E2260,'Instrument List'!A:A,0))-0)),"")</f>
        <v/>
      </c>
      <c r="BA2260" s="192" t="str">
        <f ca="1">IF(ISNUMBER(A2260),INDIRECT(CONCATENATE("'Instrument List'!E",(MATCH(E2260,'Instrument List'!A:A,0))-0)),"")</f>
        <v/>
      </c>
      <c r="BB2260" s="193" t="str">
        <f t="shared" si="796"/>
        <v/>
      </c>
      <c r="BC2260" s="193" t="str">
        <f t="shared" si="797"/>
        <v/>
      </c>
      <c r="BD2260" s="193" t="str">
        <f ca="1">IF(ISNUMBER(A2260),INDIRECT(CONCATENATE("'Instrument List'!F",(MATCH(E2260,'Instrument List'!A:A,0))-0)),"")</f>
        <v/>
      </c>
    </row>
    <row r="2261" spans="1:56">
      <c r="A2261" s="220" t="str">
        <f t="shared" si="777"/>
        <v/>
      </c>
      <c r="B2261" s="221"/>
      <c r="C2261" s="222"/>
      <c r="D2261" s="169"/>
      <c r="E2261" s="169"/>
      <c r="F2261" s="169"/>
      <c r="G2261" s="202"/>
      <c r="H2261" s="217"/>
      <c r="I2261" s="212"/>
      <c r="J2261" s="206"/>
      <c r="K2261" s="212"/>
      <c r="L2261" s="206"/>
      <c r="M2261" s="212"/>
      <c r="N2261" s="206"/>
      <c r="O2261" s="170" t="str">
        <f t="shared" si="778"/>
        <v/>
      </c>
      <c r="P2261" s="171"/>
      <c r="Q2261" s="171"/>
      <c r="R2261" s="171"/>
      <c r="S2261" s="172" t="str">
        <f t="shared" si="779"/>
        <v/>
      </c>
      <c r="T2261" s="172" t="str">
        <f t="shared" si="780"/>
        <v/>
      </c>
      <c r="U2261" s="171"/>
      <c r="V2261" s="171"/>
      <c r="W2261" s="173" t="str">
        <f t="shared" si="781"/>
        <v/>
      </c>
      <c r="X2261" s="173" t="str">
        <f t="shared" si="782"/>
        <v/>
      </c>
      <c r="Y2261" s="173" t="str">
        <f t="shared" si="783"/>
        <v/>
      </c>
      <c r="Z2261" s="171"/>
      <c r="AA2261" s="171"/>
      <c r="AB2261" s="171"/>
      <c r="AC2261" s="172" t="str">
        <f t="shared" si="784"/>
        <v/>
      </c>
      <c r="AD2261" s="172" t="str">
        <f t="shared" si="785"/>
        <v/>
      </c>
      <c r="AE2261" s="174"/>
      <c r="AF2261" s="175" t="str">
        <f t="shared" si="786"/>
        <v/>
      </c>
      <c r="AG2261" s="169"/>
      <c r="AH2261" s="171"/>
      <c r="AI2261" s="171"/>
      <c r="AJ2261" s="169"/>
      <c r="AK2261" s="176" t="str">
        <f t="shared" si="787"/>
        <v/>
      </c>
      <c r="AL2261" s="176" t="str">
        <f t="shared" si="788"/>
        <v/>
      </c>
      <c r="AM2261" s="176" t="str">
        <f t="shared" si="789"/>
        <v/>
      </c>
      <c r="AN2261" s="359" t="str">
        <f>IF(Overview!$K$17='Internal Calcs'!$P$22,IF(AK2261="","",AK2261),IF(Overview!$K$17='Internal Calcs'!$P$23,IF(AK2261="","",AK2261),IF(ISNUMBER(A2261),(IF(F2261="Short",G2261-H2261,H2261-G2261)*AZ2261-AX2261),"")))</f>
        <v/>
      </c>
      <c r="AO2261" s="401" t="str">
        <f>IF(Overview!$K$17='Internal Calcs'!$P$22,IF(AL2261="","",AL2261),IF(Overview!$K$17='Internal Calcs'!$P$23,IF(AL2261="","",AL2261),IF(ISNUMBER(A2261),IF(AL2261="",(IF(F2261="Short",G2261-H2261,H2261-G2261)*AZ2261-AX2261),(IF(F2261="Short",G2261-J2261,J2261-G2261)*AZ2261-AX2261)),"")))</f>
        <v/>
      </c>
      <c r="AP2261" s="359" t="str">
        <f>IF(Overview!$K$17='Internal Calcs'!$P$22,"",IF(Overview!$K$17='Internal Calcs'!$P$23,IF(AM2261="","",AM2261),IF(ISNUMBER(A2261),IF(AM2261="",(IF(F2261="Short",G2261-H2261,H2261-G2261)*AZ2261-AX2261),(IF(F2261="Short",G2261-L2261,L2261-G2261)*AZ2261-AX2261)),"")))</f>
        <v/>
      </c>
      <c r="AQ2261" s="176" t="str">
        <f t="shared" si="790"/>
        <v/>
      </c>
      <c r="AR2261" s="176" t="str">
        <f t="shared" si="791"/>
        <v/>
      </c>
      <c r="AS2261" s="176" t="str">
        <f t="shared" si="792"/>
        <v/>
      </c>
      <c r="AT2261" s="176" t="str">
        <f>IF(ISNUMBER(A2261),MAX($AS$2:AS2261)-AS2261,"")</f>
        <v/>
      </c>
      <c r="AU2261" s="177" t="str">
        <f t="shared" si="793"/>
        <v/>
      </c>
      <c r="AV2261" s="178" t="str">
        <f t="shared" si="794"/>
        <v/>
      </c>
      <c r="AW2261" s="178" t="str">
        <f t="shared" si="795"/>
        <v/>
      </c>
      <c r="AX2261" s="179" t="str">
        <f ca="1">IF(ISNUMBER($A2261),INDIRECT(CONCATENATE("'Instrument List'!B",(MATCH(E2261,'Instrument List'!A:A,0))-0)),"")</f>
        <v/>
      </c>
      <c r="AY2261" s="179" t="str">
        <f ca="1">IF(ISNUMBER($A2261),INDIRECT(CONCATENATE("'Instrument List'!D",(MATCH(E2261,'Instrument List'!A:A,0))-0)),"")</f>
        <v/>
      </c>
      <c r="AZ2261" s="179" t="str">
        <f ca="1">IF(ISNUMBER($A2261),INDIRECT(CONCATENATE("'Instrument List'!C",(MATCH(E2261,'Instrument List'!A:A,0))-0)),"")</f>
        <v/>
      </c>
      <c r="BA2261" s="180" t="str">
        <f ca="1">IF(ISNUMBER(A2261),INDIRECT(CONCATENATE("'Instrument List'!E",(MATCH(E2261,'Instrument List'!A:A,0))-0)),"")</f>
        <v/>
      </c>
      <c r="BB2261" s="181" t="str">
        <f t="shared" si="796"/>
        <v/>
      </c>
      <c r="BC2261" s="181" t="str">
        <f t="shared" si="797"/>
        <v/>
      </c>
      <c r="BD2261" s="181" t="str">
        <f ca="1">IF(ISNUMBER(A2261),INDIRECT(CONCATENATE("'Instrument List'!F",(MATCH(E2261,'Instrument List'!A:A,0))-0)),"")</f>
        <v/>
      </c>
    </row>
    <row r="2262" spans="1:56">
      <c r="A2262" s="223" t="str">
        <f t="shared" si="777"/>
        <v/>
      </c>
      <c r="B2262" s="224"/>
      <c r="C2262" s="225"/>
      <c r="D2262" s="182"/>
      <c r="E2262" s="182"/>
      <c r="F2262" s="182"/>
      <c r="G2262" s="203"/>
      <c r="H2262" s="218"/>
      <c r="I2262" s="213"/>
      <c r="J2262" s="207"/>
      <c r="K2262" s="213"/>
      <c r="L2262" s="207"/>
      <c r="M2262" s="213"/>
      <c r="N2262" s="207"/>
      <c r="O2262" s="183" t="str">
        <f t="shared" si="778"/>
        <v/>
      </c>
      <c r="P2262" s="184"/>
      <c r="Q2262" s="184"/>
      <c r="R2262" s="275"/>
      <c r="S2262" s="185" t="str">
        <f t="shared" si="779"/>
        <v/>
      </c>
      <c r="T2262" s="185" t="str">
        <f t="shared" si="780"/>
        <v/>
      </c>
      <c r="U2262" s="275"/>
      <c r="V2262" s="275"/>
      <c r="W2262" s="276" t="str">
        <f t="shared" si="781"/>
        <v/>
      </c>
      <c r="X2262" s="276" t="str">
        <f t="shared" si="782"/>
        <v/>
      </c>
      <c r="Y2262" s="276" t="str">
        <f t="shared" si="783"/>
        <v/>
      </c>
      <c r="Z2262" s="275"/>
      <c r="AA2262" s="184"/>
      <c r="AB2262" s="184"/>
      <c r="AC2262" s="185" t="str">
        <f t="shared" si="784"/>
        <v/>
      </c>
      <c r="AD2262" s="185" t="str">
        <f t="shared" si="785"/>
        <v/>
      </c>
      <c r="AE2262" s="186"/>
      <c r="AF2262" s="187" t="str">
        <f t="shared" si="786"/>
        <v/>
      </c>
      <c r="AG2262" s="182"/>
      <c r="AH2262" s="184"/>
      <c r="AI2262" s="184"/>
      <c r="AJ2262" s="182"/>
      <c r="AK2262" s="188" t="str">
        <f t="shared" si="787"/>
        <v/>
      </c>
      <c r="AL2262" s="188" t="str">
        <f t="shared" si="788"/>
        <v/>
      </c>
      <c r="AM2262" s="188" t="str">
        <f t="shared" si="789"/>
        <v/>
      </c>
      <c r="AN2262" s="359" t="str">
        <f>IF(Overview!$K$17='Internal Calcs'!$P$22,IF(AK2262="","",AK2262),IF(Overview!$K$17='Internal Calcs'!$P$23,IF(AK2262="","",AK2262),IF(ISNUMBER(A2262),(IF(F2262="Short",G2262-H2262,H2262-G2262)*AZ2262-AX2262),"")))</f>
        <v/>
      </c>
      <c r="AO2262" s="401" t="str">
        <f>IF(Overview!$K$17='Internal Calcs'!$P$22,IF(AL2262="","",AL2262),IF(Overview!$K$17='Internal Calcs'!$P$23,IF(AL2262="","",AL2262),IF(ISNUMBER(A2262),IF(AL2262="",(IF(F2262="Short",G2262-H2262,H2262-G2262)*AZ2262-AX2262),(IF(F2262="Short",G2262-J2262,J2262-G2262)*AZ2262-AX2262)),"")))</f>
        <v/>
      </c>
      <c r="AP2262" s="359" t="str">
        <f>IF(Overview!$K$17='Internal Calcs'!$P$22,"",IF(Overview!$K$17='Internal Calcs'!$P$23,IF(AM2262="","",AM2262),IF(ISNUMBER(A2262),IF(AM2262="",(IF(F2262="Short",G2262-H2262,H2262-G2262)*AZ2262-AX2262),(IF(F2262="Short",G2262-L2262,L2262-G2262)*AZ2262-AX2262)),"")))</f>
        <v/>
      </c>
      <c r="AQ2262" s="188" t="str">
        <f t="shared" si="790"/>
        <v/>
      </c>
      <c r="AR2262" s="188" t="str">
        <f t="shared" si="791"/>
        <v/>
      </c>
      <c r="AS2262" s="188" t="str">
        <f t="shared" si="792"/>
        <v/>
      </c>
      <c r="AT2262" s="188" t="str">
        <f>IF(ISNUMBER(A2262),MAX($AS$2:AS2262)-AS2262,"")</f>
        <v/>
      </c>
      <c r="AU2262" s="189" t="str">
        <f t="shared" si="793"/>
        <v/>
      </c>
      <c r="AV2262" s="190" t="str">
        <f t="shared" si="794"/>
        <v/>
      </c>
      <c r="AW2262" s="190" t="str">
        <f t="shared" si="795"/>
        <v/>
      </c>
      <c r="AX2262" s="191" t="str">
        <f ca="1">IF(ISNUMBER($A2262),INDIRECT(CONCATENATE("'Instrument List'!B",(MATCH(E2262,'Instrument List'!A:A,0))-0)),"")</f>
        <v/>
      </c>
      <c r="AY2262" s="191" t="str">
        <f ca="1">IF(ISNUMBER($A2262),INDIRECT(CONCATENATE("'Instrument List'!D",(MATCH(E2262,'Instrument List'!A:A,0))-0)),"")</f>
        <v/>
      </c>
      <c r="AZ2262" s="191" t="str">
        <f ca="1">IF(ISNUMBER($A2262),INDIRECT(CONCATENATE("'Instrument List'!C",(MATCH(E2262,'Instrument List'!A:A,0))-0)),"")</f>
        <v/>
      </c>
      <c r="BA2262" s="192" t="str">
        <f ca="1">IF(ISNUMBER(A2262),INDIRECT(CONCATENATE("'Instrument List'!E",(MATCH(E2262,'Instrument List'!A:A,0))-0)),"")</f>
        <v/>
      </c>
      <c r="BB2262" s="193" t="str">
        <f t="shared" si="796"/>
        <v/>
      </c>
      <c r="BC2262" s="193" t="str">
        <f t="shared" si="797"/>
        <v/>
      </c>
      <c r="BD2262" s="193" t="str">
        <f ca="1">IF(ISNUMBER(A2262),INDIRECT(CONCATENATE("'Instrument List'!F",(MATCH(E2262,'Instrument List'!A:A,0))-0)),"")</f>
        <v/>
      </c>
    </row>
    <row r="2263" spans="1:56">
      <c r="A2263" s="220" t="str">
        <f t="shared" si="777"/>
        <v/>
      </c>
      <c r="B2263" s="221"/>
      <c r="C2263" s="222"/>
      <c r="D2263" s="169"/>
      <c r="E2263" s="169"/>
      <c r="F2263" s="169"/>
      <c r="G2263" s="202"/>
      <c r="H2263" s="217"/>
      <c r="I2263" s="212"/>
      <c r="J2263" s="206"/>
      <c r="K2263" s="212"/>
      <c r="L2263" s="206"/>
      <c r="M2263" s="212"/>
      <c r="N2263" s="206"/>
      <c r="O2263" s="170" t="str">
        <f t="shared" si="778"/>
        <v/>
      </c>
      <c r="P2263" s="171"/>
      <c r="Q2263" s="171"/>
      <c r="R2263" s="171"/>
      <c r="S2263" s="172" t="str">
        <f t="shared" si="779"/>
        <v/>
      </c>
      <c r="T2263" s="172" t="str">
        <f t="shared" si="780"/>
        <v/>
      </c>
      <c r="U2263" s="171"/>
      <c r="V2263" s="171"/>
      <c r="W2263" s="173" t="str">
        <f t="shared" si="781"/>
        <v/>
      </c>
      <c r="X2263" s="173" t="str">
        <f t="shared" si="782"/>
        <v/>
      </c>
      <c r="Y2263" s="173" t="str">
        <f t="shared" si="783"/>
        <v/>
      </c>
      <c r="Z2263" s="171"/>
      <c r="AA2263" s="171"/>
      <c r="AB2263" s="171"/>
      <c r="AC2263" s="172" t="str">
        <f t="shared" si="784"/>
        <v/>
      </c>
      <c r="AD2263" s="172" t="str">
        <f t="shared" si="785"/>
        <v/>
      </c>
      <c r="AE2263" s="174"/>
      <c r="AF2263" s="175" t="str">
        <f t="shared" si="786"/>
        <v/>
      </c>
      <c r="AG2263" s="169"/>
      <c r="AH2263" s="171"/>
      <c r="AI2263" s="171"/>
      <c r="AJ2263" s="169"/>
      <c r="AK2263" s="176" t="str">
        <f t="shared" si="787"/>
        <v/>
      </c>
      <c r="AL2263" s="176" t="str">
        <f t="shared" si="788"/>
        <v/>
      </c>
      <c r="AM2263" s="176" t="str">
        <f t="shared" si="789"/>
        <v/>
      </c>
      <c r="AN2263" s="359" t="str">
        <f>IF(Overview!$K$17='Internal Calcs'!$P$22,IF(AK2263="","",AK2263),IF(Overview!$K$17='Internal Calcs'!$P$23,IF(AK2263="","",AK2263),IF(ISNUMBER(A2263),(IF(F2263="Short",G2263-H2263,H2263-G2263)*AZ2263-AX2263),"")))</f>
        <v/>
      </c>
      <c r="AO2263" s="401" t="str">
        <f>IF(Overview!$K$17='Internal Calcs'!$P$22,IF(AL2263="","",AL2263),IF(Overview!$K$17='Internal Calcs'!$P$23,IF(AL2263="","",AL2263),IF(ISNUMBER(A2263),IF(AL2263="",(IF(F2263="Short",G2263-H2263,H2263-G2263)*AZ2263-AX2263),(IF(F2263="Short",G2263-J2263,J2263-G2263)*AZ2263-AX2263)),"")))</f>
        <v/>
      </c>
      <c r="AP2263" s="359" t="str">
        <f>IF(Overview!$K$17='Internal Calcs'!$P$22,"",IF(Overview!$K$17='Internal Calcs'!$P$23,IF(AM2263="","",AM2263),IF(ISNUMBER(A2263),IF(AM2263="",(IF(F2263="Short",G2263-H2263,H2263-G2263)*AZ2263-AX2263),(IF(F2263="Short",G2263-L2263,L2263-G2263)*AZ2263-AX2263)),"")))</f>
        <v/>
      </c>
      <c r="AQ2263" s="176" t="str">
        <f t="shared" si="790"/>
        <v/>
      </c>
      <c r="AR2263" s="176" t="str">
        <f t="shared" si="791"/>
        <v/>
      </c>
      <c r="AS2263" s="176" t="str">
        <f t="shared" si="792"/>
        <v/>
      </c>
      <c r="AT2263" s="176" t="str">
        <f>IF(ISNUMBER(A2263),MAX($AS$2:AS2263)-AS2263,"")</f>
        <v/>
      </c>
      <c r="AU2263" s="177" t="str">
        <f t="shared" si="793"/>
        <v/>
      </c>
      <c r="AV2263" s="178" t="str">
        <f t="shared" si="794"/>
        <v/>
      </c>
      <c r="AW2263" s="178" t="str">
        <f t="shared" si="795"/>
        <v/>
      </c>
      <c r="AX2263" s="179" t="str">
        <f ca="1">IF(ISNUMBER($A2263),INDIRECT(CONCATENATE("'Instrument List'!B",(MATCH(E2263,'Instrument List'!A:A,0))-0)),"")</f>
        <v/>
      </c>
      <c r="AY2263" s="179" t="str">
        <f ca="1">IF(ISNUMBER($A2263),INDIRECT(CONCATENATE("'Instrument List'!D",(MATCH(E2263,'Instrument List'!A:A,0))-0)),"")</f>
        <v/>
      </c>
      <c r="AZ2263" s="179" t="str">
        <f ca="1">IF(ISNUMBER($A2263),INDIRECT(CONCATENATE("'Instrument List'!C",(MATCH(E2263,'Instrument List'!A:A,0))-0)),"")</f>
        <v/>
      </c>
      <c r="BA2263" s="180" t="str">
        <f ca="1">IF(ISNUMBER(A2263),INDIRECT(CONCATENATE("'Instrument List'!E",(MATCH(E2263,'Instrument List'!A:A,0))-0)),"")</f>
        <v/>
      </c>
      <c r="BB2263" s="181" t="str">
        <f t="shared" si="796"/>
        <v/>
      </c>
      <c r="BC2263" s="181" t="str">
        <f t="shared" si="797"/>
        <v/>
      </c>
      <c r="BD2263" s="181" t="str">
        <f ca="1">IF(ISNUMBER(A2263),INDIRECT(CONCATENATE("'Instrument List'!F",(MATCH(E2263,'Instrument List'!A:A,0))-0)),"")</f>
        <v/>
      </c>
    </row>
    <row r="2264" spans="1:56">
      <c r="A2264" s="223" t="str">
        <f t="shared" si="777"/>
        <v/>
      </c>
      <c r="B2264" s="224"/>
      <c r="C2264" s="225"/>
      <c r="D2264" s="182"/>
      <c r="E2264" s="182"/>
      <c r="F2264" s="182"/>
      <c r="G2264" s="203"/>
      <c r="H2264" s="218"/>
      <c r="I2264" s="213"/>
      <c r="J2264" s="207"/>
      <c r="K2264" s="213"/>
      <c r="L2264" s="207"/>
      <c r="M2264" s="213"/>
      <c r="N2264" s="207"/>
      <c r="O2264" s="183" t="str">
        <f t="shared" si="778"/>
        <v/>
      </c>
      <c r="P2264" s="184"/>
      <c r="Q2264" s="184"/>
      <c r="R2264" s="275"/>
      <c r="S2264" s="185" t="str">
        <f t="shared" si="779"/>
        <v/>
      </c>
      <c r="T2264" s="185" t="str">
        <f t="shared" si="780"/>
        <v/>
      </c>
      <c r="U2264" s="275"/>
      <c r="V2264" s="275"/>
      <c r="W2264" s="276" t="str">
        <f t="shared" si="781"/>
        <v/>
      </c>
      <c r="X2264" s="276" t="str">
        <f t="shared" si="782"/>
        <v/>
      </c>
      <c r="Y2264" s="276" t="str">
        <f t="shared" si="783"/>
        <v/>
      </c>
      <c r="Z2264" s="275"/>
      <c r="AA2264" s="184"/>
      <c r="AB2264" s="184"/>
      <c r="AC2264" s="185" t="str">
        <f t="shared" si="784"/>
        <v/>
      </c>
      <c r="AD2264" s="185" t="str">
        <f t="shared" si="785"/>
        <v/>
      </c>
      <c r="AE2264" s="186"/>
      <c r="AF2264" s="187" t="str">
        <f t="shared" si="786"/>
        <v/>
      </c>
      <c r="AG2264" s="182"/>
      <c r="AH2264" s="184"/>
      <c r="AI2264" s="184"/>
      <c r="AJ2264" s="182"/>
      <c r="AK2264" s="188" t="str">
        <f t="shared" si="787"/>
        <v/>
      </c>
      <c r="AL2264" s="188" t="str">
        <f t="shared" si="788"/>
        <v/>
      </c>
      <c r="AM2264" s="188" t="str">
        <f t="shared" si="789"/>
        <v/>
      </c>
      <c r="AN2264" s="359" t="str">
        <f>IF(Overview!$K$17='Internal Calcs'!$P$22,IF(AK2264="","",AK2264),IF(Overview!$K$17='Internal Calcs'!$P$23,IF(AK2264="","",AK2264),IF(ISNUMBER(A2264),(IF(F2264="Short",G2264-H2264,H2264-G2264)*AZ2264-AX2264),"")))</f>
        <v/>
      </c>
      <c r="AO2264" s="401" t="str">
        <f>IF(Overview!$K$17='Internal Calcs'!$P$22,IF(AL2264="","",AL2264),IF(Overview!$K$17='Internal Calcs'!$P$23,IF(AL2264="","",AL2264),IF(ISNUMBER(A2264),IF(AL2264="",(IF(F2264="Short",G2264-H2264,H2264-G2264)*AZ2264-AX2264),(IF(F2264="Short",G2264-J2264,J2264-G2264)*AZ2264-AX2264)),"")))</f>
        <v/>
      </c>
      <c r="AP2264" s="359" t="str">
        <f>IF(Overview!$K$17='Internal Calcs'!$P$22,"",IF(Overview!$K$17='Internal Calcs'!$P$23,IF(AM2264="","",AM2264),IF(ISNUMBER(A2264),IF(AM2264="",(IF(F2264="Short",G2264-H2264,H2264-G2264)*AZ2264-AX2264),(IF(F2264="Short",G2264-L2264,L2264-G2264)*AZ2264-AX2264)),"")))</f>
        <v/>
      </c>
      <c r="AQ2264" s="188" t="str">
        <f t="shared" si="790"/>
        <v/>
      </c>
      <c r="AR2264" s="188" t="str">
        <f t="shared" si="791"/>
        <v/>
      </c>
      <c r="AS2264" s="188" t="str">
        <f t="shared" si="792"/>
        <v/>
      </c>
      <c r="AT2264" s="188" t="str">
        <f>IF(ISNUMBER(A2264),MAX($AS$2:AS2264)-AS2264,"")</f>
        <v/>
      </c>
      <c r="AU2264" s="189" t="str">
        <f t="shared" si="793"/>
        <v/>
      </c>
      <c r="AV2264" s="190" t="str">
        <f t="shared" si="794"/>
        <v/>
      </c>
      <c r="AW2264" s="190" t="str">
        <f t="shared" si="795"/>
        <v/>
      </c>
      <c r="AX2264" s="191" t="str">
        <f ca="1">IF(ISNUMBER($A2264),INDIRECT(CONCATENATE("'Instrument List'!B",(MATCH(E2264,'Instrument List'!A:A,0))-0)),"")</f>
        <v/>
      </c>
      <c r="AY2264" s="191" t="str">
        <f ca="1">IF(ISNUMBER($A2264),INDIRECT(CONCATENATE("'Instrument List'!D",(MATCH(E2264,'Instrument List'!A:A,0))-0)),"")</f>
        <v/>
      </c>
      <c r="AZ2264" s="191" t="str">
        <f ca="1">IF(ISNUMBER($A2264),INDIRECT(CONCATENATE("'Instrument List'!C",(MATCH(E2264,'Instrument List'!A:A,0))-0)),"")</f>
        <v/>
      </c>
      <c r="BA2264" s="192" t="str">
        <f ca="1">IF(ISNUMBER(A2264),INDIRECT(CONCATENATE("'Instrument List'!E",(MATCH(E2264,'Instrument List'!A:A,0))-0)),"")</f>
        <v/>
      </c>
      <c r="BB2264" s="193" t="str">
        <f t="shared" si="796"/>
        <v/>
      </c>
      <c r="BC2264" s="193" t="str">
        <f t="shared" si="797"/>
        <v/>
      </c>
      <c r="BD2264" s="193" t="str">
        <f ca="1">IF(ISNUMBER(A2264),INDIRECT(CONCATENATE("'Instrument List'!F",(MATCH(E2264,'Instrument List'!A:A,0))-0)),"")</f>
        <v/>
      </c>
    </row>
    <row r="2265" spans="1:56">
      <c r="A2265" s="220" t="str">
        <f t="shared" si="777"/>
        <v/>
      </c>
      <c r="B2265" s="221"/>
      <c r="C2265" s="222"/>
      <c r="D2265" s="169"/>
      <c r="E2265" s="169"/>
      <c r="F2265" s="169"/>
      <c r="G2265" s="202"/>
      <c r="H2265" s="217"/>
      <c r="I2265" s="212"/>
      <c r="J2265" s="206"/>
      <c r="K2265" s="212"/>
      <c r="L2265" s="206"/>
      <c r="M2265" s="212"/>
      <c r="N2265" s="206"/>
      <c r="O2265" s="170" t="str">
        <f t="shared" si="778"/>
        <v/>
      </c>
      <c r="P2265" s="171"/>
      <c r="Q2265" s="171"/>
      <c r="R2265" s="171"/>
      <c r="S2265" s="172" t="str">
        <f t="shared" si="779"/>
        <v/>
      </c>
      <c r="T2265" s="172" t="str">
        <f t="shared" si="780"/>
        <v/>
      </c>
      <c r="U2265" s="171"/>
      <c r="V2265" s="171"/>
      <c r="W2265" s="173" t="str">
        <f t="shared" si="781"/>
        <v/>
      </c>
      <c r="X2265" s="173" t="str">
        <f t="shared" si="782"/>
        <v/>
      </c>
      <c r="Y2265" s="173" t="str">
        <f t="shared" si="783"/>
        <v/>
      </c>
      <c r="Z2265" s="171"/>
      <c r="AA2265" s="171"/>
      <c r="AB2265" s="171"/>
      <c r="AC2265" s="172" t="str">
        <f t="shared" si="784"/>
        <v/>
      </c>
      <c r="AD2265" s="172" t="str">
        <f t="shared" si="785"/>
        <v/>
      </c>
      <c r="AE2265" s="174"/>
      <c r="AF2265" s="175" t="str">
        <f t="shared" si="786"/>
        <v/>
      </c>
      <c r="AG2265" s="169"/>
      <c r="AH2265" s="171"/>
      <c r="AI2265" s="171"/>
      <c r="AJ2265" s="169"/>
      <c r="AK2265" s="176" t="str">
        <f t="shared" si="787"/>
        <v/>
      </c>
      <c r="AL2265" s="176" t="str">
        <f t="shared" si="788"/>
        <v/>
      </c>
      <c r="AM2265" s="176" t="str">
        <f t="shared" si="789"/>
        <v/>
      </c>
      <c r="AN2265" s="359" t="str">
        <f>IF(Overview!$K$17='Internal Calcs'!$P$22,IF(AK2265="","",AK2265),IF(Overview!$K$17='Internal Calcs'!$P$23,IF(AK2265="","",AK2265),IF(ISNUMBER(A2265),(IF(F2265="Short",G2265-H2265,H2265-G2265)*AZ2265-AX2265),"")))</f>
        <v/>
      </c>
      <c r="AO2265" s="401" t="str">
        <f>IF(Overview!$K$17='Internal Calcs'!$P$22,IF(AL2265="","",AL2265),IF(Overview!$K$17='Internal Calcs'!$P$23,IF(AL2265="","",AL2265),IF(ISNUMBER(A2265),IF(AL2265="",(IF(F2265="Short",G2265-H2265,H2265-G2265)*AZ2265-AX2265),(IF(F2265="Short",G2265-J2265,J2265-G2265)*AZ2265-AX2265)),"")))</f>
        <v/>
      </c>
      <c r="AP2265" s="359" t="str">
        <f>IF(Overview!$K$17='Internal Calcs'!$P$22,"",IF(Overview!$K$17='Internal Calcs'!$P$23,IF(AM2265="","",AM2265),IF(ISNUMBER(A2265),IF(AM2265="",(IF(F2265="Short",G2265-H2265,H2265-G2265)*AZ2265-AX2265),(IF(F2265="Short",G2265-L2265,L2265-G2265)*AZ2265-AX2265)),"")))</f>
        <v/>
      </c>
      <c r="AQ2265" s="176" t="str">
        <f t="shared" si="790"/>
        <v/>
      </c>
      <c r="AR2265" s="176" t="str">
        <f t="shared" si="791"/>
        <v/>
      </c>
      <c r="AS2265" s="176" t="str">
        <f t="shared" si="792"/>
        <v/>
      </c>
      <c r="AT2265" s="176" t="str">
        <f>IF(ISNUMBER(A2265),MAX($AS$2:AS2265)-AS2265,"")</f>
        <v/>
      </c>
      <c r="AU2265" s="177" t="str">
        <f t="shared" si="793"/>
        <v/>
      </c>
      <c r="AV2265" s="178" t="str">
        <f t="shared" si="794"/>
        <v/>
      </c>
      <c r="AW2265" s="178" t="str">
        <f t="shared" si="795"/>
        <v/>
      </c>
      <c r="AX2265" s="179" t="str">
        <f ca="1">IF(ISNUMBER($A2265),INDIRECT(CONCATENATE("'Instrument List'!B",(MATCH(E2265,'Instrument List'!A:A,0))-0)),"")</f>
        <v/>
      </c>
      <c r="AY2265" s="179" t="str">
        <f ca="1">IF(ISNUMBER($A2265),INDIRECT(CONCATENATE("'Instrument List'!D",(MATCH(E2265,'Instrument List'!A:A,0))-0)),"")</f>
        <v/>
      </c>
      <c r="AZ2265" s="179" t="str">
        <f ca="1">IF(ISNUMBER($A2265),INDIRECT(CONCATENATE("'Instrument List'!C",(MATCH(E2265,'Instrument List'!A:A,0))-0)),"")</f>
        <v/>
      </c>
      <c r="BA2265" s="180" t="str">
        <f ca="1">IF(ISNUMBER(A2265),INDIRECT(CONCATENATE("'Instrument List'!E",(MATCH(E2265,'Instrument List'!A:A,0))-0)),"")</f>
        <v/>
      </c>
      <c r="BB2265" s="181" t="str">
        <f t="shared" si="796"/>
        <v/>
      </c>
      <c r="BC2265" s="181" t="str">
        <f t="shared" si="797"/>
        <v/>
      </c>
      <c r="BD2265" s="181" t="str">
        <f ca="1">IF(ISNUMBER(A2265),INDIRECT(CONCATENATE("'Instrument List'!F",(MATCH(E2265,'Instrument List'!A:A,0))-0)),"")</f>
        <v/>
      </c>
    </row>
    <row r="2266" spans="1:56">
      <c r="A2266" s="223" t="str">
        <f t="shared" si="777"/>
        <v/>
      </c>
      <c r="B2266" s="224"/>
      <c r="C2266" s="225"/>
      <c r="D2266" s="182"/>
      <c r="E2266" s="182"/>
      <c r="F2266" s="182"/>
      <c r="G2266" s="203"/>
      <c r="H2266" s="218"/>
      <c r="I2266" s="213"/>
      <c r="J2266" s="207"/>
      <c r="K2266" s="213"/>
      <c r="L2266" s="207"/>
      <c r="M2266" s="213"/>
      <c r="N2266" s="207"/>
      <c r="O2266" s="183" t="str">
        <f t="shared" si="778"/>
        <v/>
      </c>
      <c r="P2266" s="184"/>
      <c r="Q2266" s="184"/>
      <c r="R2266" s="275"/>
      <c r="S2266" s="185" t="str">
        <f t="shared" si="779"/>
        <v/>
      </c>
      <c r="T2266" s="185" t="str">
        <f t="shared" si="780"/>
        <v/>
      </c>
      <c r="U2266" s="275"/>
      <c r="V2266" s="275"/>
      <c r="W2266" s="276" t="str">
        <f t="shared" si="781"/>
        <v/>
      </c>
      <c r="X2266" s="276" t="str">
        <f t="shared" si="782"/>
        <v/>
      </c>
      <c r="Y2266" s="276" t="str">
        <f t="shared" si="783"/>
        <v/>
      </c>
      <c r="Z2266" s="275"/>
      <c r="AA2266" s="184"/>
      <c r="AB2266" s="184"/>
      <c r="AC2266" s="185" t="str">
        <f t="shared" si="784"/>
        <v/>
      </c>
      <c r="AD2266" s="185" t="str">
        <f t="shared" si="785"/>
        <v/>
      </c>
      <c r="AE2266" s="186"/>
      <c r="AF2266" s="187" t="str">
        <f t="shared" si="786"/>
        <v/>
      </c>
      <c r="AG2266" s="182"/>
      <c r="AH2266" s="184"/>
      <c r="AI2266" s="184"/>
      <c r="AJ2266" s="182"/>
      <c r="AK2266" s="188" t="str">
        <f t="shared" si="787"/>
        <v/>
      </c>
      <c r="AL2266" s="188" t="str">
        <f t="shared" si="788"/>
        <v/>
      </c>
      <c r="AM2266" s="188" t="str">
        <f t="shared" si="789"/>
        <v/>
      </c>
      <c r="AN2266" s="359" t="str">
        <f>IF(Overview!$K$17='Internal Calcs'!$P$22,IF(AK2266="","",AK2266),IF(Overview!$K$17='Internal Calcs'!$P$23,IF(AK2266="","",AK2266),IF(ISNUMBER(A2266),(IF(F2266="Short",G2266-H2266,H2266-G2266)*AZ2266-AX2266),"")))</f>
        <v/>
      </c>
      <c r="AO2266" s="401" t="str">
        <f>IF(Overview!$K$17='Internal Calcs'!$P$22,IF(AL2266="","",AL2266),IF(Overview!$K$17='Internal Calcs'!$P$23,IF(AL2266="","",AL2266),IF(ISNUMBER(A2266),IF(AL2266="",(IF(F2266="Short",G2266-H2266,H2266-G2266)*AZ2266-AX2266),(IF(F2266="Short",G2266-J2266,J2266-G2266)*AZ2266-AX2266)),"")))</f>
        <v/>
      </c>
      <c r="AP2266" s="359" t="str">
        <f>IF(Overview!$K$17='Internal Calcs'!$P$22,"",IF(Overview!$K$17='Internal Calcs'!$P$23,IF(AM2266="","",AM2266),IF(ISNUMBER(A2266),IF(AM2266="",(IF(F2266="Short",G2266-H2266,H2266-G2266)*AZ2266-AX2266),(IF(F2266="Short",G2266-L2266,L2266-G2266)*AZ2266-AX2266)),"")))</f>
        <v/>
      </c>
      <c r="AQ2266" s="188" t="str">
        <f t="shared" si="790"/>
        <v/>
      </c>
      <c r="AR2266" s="188" t="str">
        <f t="shared" si="791"/>
        <v/>
      </c>
      <c r="AS2266" s="188" t="str">
        <f t="shared" si="792"/>
        <v/>
      </c>
      <c r="AT2266" s="188" t="str">
        <f>IF(ISNUMBER(A2266),MAX($AS$2:AS2266)-AS2266,"")</f>
        <v/>
      </c>
      <c r="AU2266" s="189" t="str">
        <f t="shared" si="793"/>
        <v/>
      </c>
      <c r="AV2266" s="190" t="str">
        <f t="shared" si="794"/>
        <v/>
      </c>
      <c r="AW2266" s="190" t="str">
        <f t="shared" si="795"/>
        <v/>
      </c>
      <c r="AX2266" s="191" t="str">
        <f ca="1">IF(ISNUMBER($A2266),INDIRECT(CONCATENATE("'Instrument List'!B",(MATCH(E2266,'Instrument List'!A:A,0))-0)),"")</f>
        <v/>
      </c>
      <c r="AY2266" s="191" t="str">
        <f ca="1">IF(ISNUMBER($A2266),INDIRECT(CONCATENATE("'Instrument List'!D",(MATCH(E2266,'Instrument List'!A:A,0))-0)),"")</f>
        <v/>
      </c>
      <c r="AZ2266" s="191" t="str">
        <f ca="1">IF(ISNUMBER($A2266),INDIRECT(CONCATENATE("'Instrument List'!C",(MATCH(E2266,'Instrument List'!A:A,0))-0)),"")</f>
        <v/>
      </c>
      <c r="BA2266" s="192" t="str">
        <f ca="1">IF(ISNUMBER(A2266),INDIRECT(CONCATENATE("'Instrument List'!E",(MATCH(E2266,'Instrument List'!A:A,0))-0)),"")</f>
        <v/>
      </c>
      <c r="BB2266" s="193" t="str">
        <f t="shared" si="796"/>
        <v/>
      </c>
      <c r="BC2266" s="193" t="str">
        <f t="shared" si="797"/>
        <v/>
      </c>
      <c r="BD2266" s="193" t="str">
        <f ca="1">IF(ISNUMBER(A2266),INDIRECT(CONCATENATE("'Instrument List'!F",(MATCH(E2266,'Instrument List'!A:A,0))-0)),"")</f>
        <v/>
      </c>
    </row>
    <row r="2267" spans="1:56">
      <c r="A2267" s="220" t="str">
        <f t="shared" si="777"/>
        <v/>
      </c>
      <c r="B2267" s="221"/>
      <c r="C2267" s="222"/>
      <c r="D2267" s="169"/>
      <c r="E2267" s="169"/>
      <c r="F2267" s="169"/>
      <c r="G2267" s="202"/>
      <c r="H2267" s="217"/>
      <c r="I2267" s="212"/>
      <c r="J2267" s="206"/>
      <c r="K2267" s="212"/>
      <c r="L2267" s="206"/>
      <c r="M2267" s="212"/>
      <c r="N2267" s="206"/>
      <c r="O2267" s="170" t="str">
        <f t="shared" si="778"/>
        <v/>
      </c>
      <c r="P2267" s="171"/>
      <c r="Q2267" s="171"/>
      <c r="R2267" s="171"/>
      <c r="S2267" s="172" t="str">
        <f t="shared" si="779"/>
        <v/>
      </c>
      <c r="T2267" s="172" t="str">
        <f t="shared" si="780"/>
        <v/>
      </c>
      <c r="U2267" s="171"/>
      <c r="V2267" s="171"/>
      <c r="W2267" s="173" t="str">
        <f t="shared" si="781"/>
        <v/>
      </c>
      <c r="X2267" s="173" t="str">
        <f t="shared" si="782"/>
        <v/>
      </c>
      <c r="Y2267" s="173" t="str">
        <f t="shared" si="783"/>
        <v/>
      </c>
      <c r="Z2267" s="171"/>
      <c r="AA2267" s="171"/>
      <c r="AB2267" s="171"/>
      <c r="AC2267" s="172" t="str">
        <f t="shared" si="784"/>
        <v/>
      </c>
      <c r="AD2267" s="172" t="str">
        <f t="shared" si="785"/>
        <v/>
      </c>
      <c r="AE2267" s="174"/>
      <c r="AF2267" s="175" t="str">
        <f t="shared" si="786"/>
        <v/>
      </c>
      <c r="AG2267" s="169"/>
      <c r="AH2267" s="171"/>
      <c r="AI2267" s="171"/>
      <c r="AJ2267" s="169"/>
      <c r="AK2267" s="176" t="str">
        <f t="shared" si="787"/>
        <v/>
      </c>
      <c r="AL2267" s="176" t="str">
        <f t="shared" si="788"/>
        <v/>
      </c>
      <c r="AM2267" s="176" t="str">
        <f t="shared" si="789"/>
        <v/>
      </c>
      <c r="AN2267" s="359" t="str">
        <f>IF(Overview!$K$17='Internal Calcs'!$P$22,IF(AK2267="","",AK2267),IF(Overview!$K$17='Internal Calcs'!$P$23,IF(AK2267="","",AK2267),IF(ISNUMBER(A2267),(IF(F2267="Short",G2267-H2267,H2267-G2267)*AZ2267-AX2267),"")))</f>
        <v/>
      </c>
      <c r="AO2267" s="401" t="str">
        <f>IF(Overview!$K$17='Internal Calcs'!$P$22,IF(AL2267="","",AL2267),IF(Overview!$K$17='Internal Calcs'!$P$23,IF(AL2267="","",AL2267),IF(ISNUMBER(A2267),IF(AL2267="",(IF(F2267="Short",G2267-H2267,H2267-G2267)*AZ2267-AX2267),(IF(F2267="Short",G2267-J2267,J2267-G2267)*AZ2267-AX2267)),"")))</f>
        <v/>
      </c>
      <c r="AP2267" s="359" t="str">
        <f>IF(Overview!$K$17='Internal Calcs'!$P$22,"",IF(Overview!$K$17='Internal Calcs'!$P$23,IF(AM2267="","",AM2267),IF(ISNUMBER(A2267),IF(AM2267="",(IF(F2267="Short",G2267-H2267,H2267-G2267)*AZ2267-AX2267),(IF(F2267="Short",G2267-L2267,L2267-G2267)*AZ2267-AX2267)),"")))</f>
        <v/>
      </c>
      <c r="AQ2267" s="176" t="str">
        <f t="shared" si="790"/>
        <v/>
      </c>
      <c r="AR2267" s="176" t="str">
        <f t="shared" si="791"/>
        <v/>
      </c>
      <c r="AS2267" s="176" t="str">
        <f t="shared" si="792"/>
        <v/>
      </c>
      <c r="AT2267" s="176" t="str">
        <f>IF(ISNUMBER(A2267),MAX($AS$2:AS2267)-AS2267,"")</f>
        <v/>
      </c>
      <c r="AU2267" s="177" t="str">
        <f t="shared" si="793"/>
        <v/>
      </c>
      <c r="AV2267" s="178" t="str">
        <f t="shared" si="794"/>
        <v/>
      </c>
      <c r="AW2267" s="178" t="str">
        <f t="shared" si="795"/>
        <v/>
      </c>
      <c r="AX2267" s="179" t="str">
        <f ca="1">IF(ISNUMBER($A2267),INDIRECT(CONCATENATE("'Instrument List'!B",(MATCH(E2267,'Instrument List'!A:A,0))-0)),"")</f>
        <v/>
      </c>
      <c r="AY2267" s="179" t="str">
        <f ca="1">IF(ISNUMBER($A2267),INDIRECT(CONCATENATE("'Instrument List'!D",(MATCH(E2267,'Instrument List'!A:A,0))-0)),"")</f>
        <v/>
      </c>
      <c r="AZ2267" s="179" t="str">
        <f ca="1">IF(ISNUMBER($A2267),INDIRECT(CONCATENATE("'Instrument List'!C",(MATCH(E2267,'Instrument List'!A:A,0))-0)),"")</f>
        <v/>
      </c>
      <c r="BA2267" s="180" t="str">
        <f ca="1">IF(ISNUMBER(A2267),INDIRECT(CONCATENATE("'Instrument List'!E",(MATCH(E2267,'Instrument List'!A:A,0))-0)),"")</f>
        <v/>
      </c>
      <c r="BB2267" s="181" t="str">
        <f t="shared" si="796"/>
        <v/>
      </c>
      <c r="BC2267" s="181" t="str">
        <f t="shared" si="797"/>
        <v/>
      </c>
      <c r="BD2267" s="181" t="str">
        <f ca="1">IF(ISNUMBER(A2267),INDIRECT(CONCATENATE("'Instrument List'!F",(MATCH(E2267,'Instrument List'!A:A,0))-0)),"")</f>
        <v/>
      </c>
    </row>
    <row r="2268" spans="1:56">
      <c r="A2268" s="223" t="str">
        <f t="shared" si="777"/>
        <v/>
      </c>
      <c r="B2268" s="224"/>
      <c r="C2268" s="225"/>
      <c r="D2268" s="182"/>
      <c r="E2268" s="182"/>
      <c r="F2268" s="182"/>
      <c r="G2268" s="203"/>
      <c r="H2268" s="218"/>
      <c r="I2268" s="213"/>
      <c r="J2268" s="207"/>
      <c r="K2268" s="213"/>
      <c r="L2268" s="207"/>
      <c r="M2268" s="213"/>
      <c r="N2268" s="207"/>
      <c r="O2268" s="183" t="str">
        <f t="shared" si="778"/>
        <v/>
      </c>
      <c r="P2268" s="184"/>
      <c r="Q2268" s="184"/>
      <c r="R2268" s="275"/>
      <c r="S2268" s="185" t="str">
        <f t="shared" si="779"/>
        <v/>
      </c>
      <c r="T2268" s="185" t="str">
        <f t="shared" si="780"/>
        <v/>
      </c>
      <c r="U2268" s="275"/>
      <c r="V2268" s="275"/>
      <c r="W2268" s="276" t="str">
        <f t="shared" si="781"/>
        <v/>
      </c>
      <c r="X2268" s="276" t="str">
        <f t="shared" si="782"/>
        <v/>
      </c>
      <c r="Y2268" s="276" t="str">
        <f t="shared" si="783"/>
        <v/>
      </c>
      <c r="Z2268" s="275"/>
      <c r="AA2268" s="184"/>
      <c r="AB2268" s="184"/>
      <c r="AC2268" s="185" t="str">
        <f t="shared" si="784"/>
        <v/>
      </c>
      <c r="AD2268" s="185" t="str">
        <f t="shared" si="785"/>
        <v/>
      </c>
      <c r="AE2268" s="186"/>
      <c r="AF2268" s="187" t="str">
        <f t="shared" si="786"/>
        <v/>
      </c>
      <c r="AG2268" s="182"/>
      <c r="AH2268" s="184"/>
      <c r="AI2268" s="184"/>
      <c r="AJ2268" s="182"/>
      <c r="AK2268" s="188" t="str">
        <f t="shared" si="787"/>
        <v/>
      </c>
      <c r="AL2268" s="188" t="str">
        <f t="shared" si="788"/>
        <v/>
      </c>
      <c r="AM2268" s="188" t="str">
        <f t="shared" si="789"/>
        <v/>
      </c>
      <c r="AN2268" s="359" t="str">
        <f>IF(Overview!$K$17='Internal Calcs'!$P$22,IF(AK2268="","",AK2268),IF(Overview!$K$17='Internal Calcs'!$P$23,IF(AK2268="","",AK2268),IF(ISNUMBER(A2268),(IF(F2268="Short",G2268-H2268,H2268-G2268)*AZ2268-AX2268),"")))</f>
        <v/>
      </c>
      <c r="AO2268" s="401" t="str">
        <f>IF(Overview!$K$17='Internal Calcs'!$P$22,IF(AL2268="","",AL2268),IF(Overview!$K$17='Internal Calcs'!$P$23,IF(AL2268="","",AL2268),IF(ISNUMBER(A2268),IF(AL2268="",(IF(F2268="Short",G2268-H2268,H2268-G2268)*AZ2268-AX2268),(IF(F2268="Short",G2268-J2268,J2268-G2268)*AZ2268-AX2268)),"")))</f>
        <v/>
      </c>
      <c r="AP2268" s="359" t="str">
        <f>IF(Overview!$K$17='Internal Calcs'!$P$22,"",IF(Overview!$K$17='Internal Calcs'!$P$23,IF(AM2268="","",AM2268),IF(ISNUMBER(A2268),IF(AM2268="",(IF(F2268="Short",G2268-H2268,H2268-G2268)*AZ2268-AX2268),(IF(F2268="Short",G2268-L2268,L2268-G2268)*AZ2268-AX2268)),"")))</f>
        <v/>
      </c>
      <c r="AQ2268" s="188" t="str">
        <f t="shared" si="790"/>
        <v/>
      </c>
      <c r="AR2268" s="188" t="str">
        <f t="shared" si="791"/>
        <v/>
      </c>
      <c r="AS2268" s="188" t="str">
        <f t="shared" si="792"/>
        <v/>
      </c>
      <c r="AT2268" s="188" t="str">
        <f>IF(ISNUMBER(A2268),MAX($AS$2:AS2268)-AS2268,"")</f>
        <v/>
      </c>
      <c r="AU2268" s="189" t="str">
        <f t="shared" si="793"/>
        <v/>
      </c>
      <c r="AV2268" s="190" t="str">
        <f t="shared" si="794"/>
        <v/>
      </c>
      <c r="AW2268" s="190" t="str">
        <f t="shared" si="795"/>
        <v/>
      </c>
      <c r="AX2268" s="191" t="str">
        <f ca="1">IF(ISNUMBER($A2268),INDIRECT(CONCATENATE("'Instrument List'!B",(MATCH(E2268,'Instrument List'!A:A,0))-0)),"")</f>
        <v/>
      </c>
      <c r="AY2268" s="191" t="str">
        <f ca="1">IF(ISNUMBER($A2268),INDIRECT(CONCATENATE("'Instrument List'!D",(MATCH(E2268,'Instrument List'!A:A,0))-0)),"")</f>
        <v/>
      </c>
      <c r="AZ2268" s="191" t="str">
        <f ca="1">IF(ISNUMBER($A2268),INDIRECT(CONCATENATE("'Instrument List'!C",(MATCH(E2268,'Instrument List'!A:A,0))-0)),"")</f>
        <v/>
      </c>
      <c r="BA2268" s="192" t="str">
        <f ca="1">IF(ISNUMBER(A2268),INDIRECT(CONCATENATE("'Instrument List'!E",(MATCH(E2268,'Instrument List'!A:A,0))-0)),"")</f>
        <v/>
      </c>
      <c r="BB2268" s="193" t="str">
        <f t="shared" si="796"/>
        <v/>
      </c>
      <c r="BC2268" s="193" t="str">
        <f t="shared" si="797"/>
        <v/>
      </c>
      <c r="BD2268" s="193" t="str">
        <f ca="1">IF(ISNUMBER(A2268),INDIRECT(CONCATENATE("'Instrument List'!F",(MATCH(E2268,'Instrument List'!A:A,0))-0)),"")</f>
        <v/>
      </c>
    </row>
    <row r="2269" spans="1:56">
      <c r="A2269" s="220" t="str">
        <f t="shared" si="777"/>
        <v/>
      </c>
      <c r="B2269" s="221"/>
      <c r="C2269" s="222"/>
      <c r="D2269" s="169"/>
      <c r="E2269" s="169"/>
      <c r="F2269" s="169"/>
      <c r="G2269" s="202"/>
      <c r="H2269" s="217"/>
      <c r="I2269" s="212"/>
      <c r="J2269" s="206"/>
      <c r="K2269" s="212"/>
      <c r="L2269" s="206"/>
      <c r="M2269" s="212"/>
      <c r="N2269" s="206"/>
      <c r="O2269" s="170" t="str">
        <f t="shared" si="778"/>
        <v/>
      </c>
      <c r="P2269" s="171"/>
      <c r="Q2269" s="171"/>
      <c r="R2269" s="171"/>
      <c r="S2269" s="172" t="str">
        <f t="shared" si="779"/>
        <v/>
      </c>
      <c r="T2269" s="172" t="str">
        <f t="shared" si="780"/>
        <v/>
      </c>
      <c r="U2269" s="171"/>
      <c r="V2269" s="171"/>
      <c r="W2269" s="173" t="str">
        <f t="shared" si="781"/>
        <v/>
      </c>
      <c r="X2269" s="173" t="str">
        <f t="shared" si="782"/>
        <v/>
      </c>
      <c r="Y2269" s="173" t="str">
        <f t="shared" si="783"/>
        <v/>
      </c>
      <c r="Z2269" s="171"/>
      <c r="AA2269" s="171"/>
      <c r="AB2269" s="171"/>
      <c r="AC2269" s="172" t="str">
        <f t="shared" si="784"/>
        <v/>
      </c>
      <c r="AD2269" s="172" t="str">
        <f t="shared" si="785"/>
        <v/>
      </c>
      <c r="AE2269" s="174"/>
      <c r="AF2269" s="175" t="str">
        <f t="shared" si="786"/>
        <v/>
      </c>
      <c r="AG2269" s="169"/>
      <c r="AH2269" s="171"/>
      <c r="AI2269" s="171"/>
      <c r="AJ2269" s="169"/>
      <c r="AK2269" s="176" t="str">
        <f t="shared" si="787"/>
        <v/>
      </c>
      <c r="AL2269" s="176" t="str">
        <f t="shared" si="788"/>
        <v/>
      </c>
      <c r="AM2269" s="176" t="str">
        <f t="shared" si="789"/>
        <v/>
      </c>
      <c r="AN2269" s="359" t="str">
        <f>IF(Overview!$K$17='Internal Calcs'!$P$22,IF(AK2269="","",AK2269),IF(Overview!$K$17='Internal Calcs'!$P$23,IF(AK2269="","",AK2269),IF(ISNUMBER(A2269),(IF(F2269="Short",G2269-H2269,H2269-G2269)*AZ2269-AX2269),"")))</f>
        <v/>
      </c>
      <c r="AO2269" s="401" t="str">
        <f>IF(Overview!$K$17='Internal Calcs'!$P$22,IF(AL2269="","",AL2269),IF(Overview!$K$17='Internal Calcs'!$P$23,IF(AL2269="","",AL2269),IF(ISNUMBER(A2269),IF(AL2269="",(IF(F2269="Short",G2269-H2269,H2269-G2269)*AZ2269-AX2269),(IF(F2269="Short",G2269-J2269,J2269-G2269)*AZ2269-AX2269)),"")))</f>
        <v/>
      </c>
      <c r="AP2269" s="359" t="str">
        <f>IF(Overview!$K$17='Internal Calcs'!$P$22,"",IF(Overview!$K$17='Internal Calcs'!$P$23,IF(AM2269="","",AM2269),IF(ISNUMBER(A2269),IF(AM2269="",(IF(F2269="Short",G2269-H2269,H2269-G2269)*AZ2269-AX2269),(IF(F2269="Short",G2269-L2269,L2269-G2269)*AZ2269-AX2269)),"")))</f>
        <v/>
      </c>
      <c r="AQ2269" s="176" t="str">
        <f t="shared" si="790"/>
        <v/>
      </c>
      <c r="AR2269" s="176" t="str">
        <f t="shared" si="791"/>
        <v/>
      </c>
      <c r="AS2269" s="176" t="str">
        <f t="shared" si="792"/>
        <v/>
      </c>
      <c r="AT2269" s="176" t="str">
        <f>IF(ISNUMBER(A2269),MAX($AS$2:AS2269)-AS2269,"")</f>
        <v/>
      </c>
      <c r="AU2269" s="177" t="str">
        <f t="shared" si="793"/>
        <v/>
      </c>
      <c r="AV2269" s="178" t="str">
        <f t="shared" si="794"/>
        <v/>
      </c>
      <c r="AW2269" s="178" t="str">
        <f t="shared" si="795"/>
        <v/>
      </c>
      <c r="AX2269" s="179" t="str">
        <f ca="1">IF(ISNUMBER($A2269),INDIRECT(CONCATENATE("'Instrument List'!B",(MATCH(E2269,'Instrument List'!A:A,0))-0)),"")</f>
        <v/>
      </c>
      <c r="AY2269" s="179" t="str">
        <f ca="1">IF(ISNUMBER($A2269),INDIRECT(CONCATENATE("'Instrument List'!D",(MATCH(E2269,'Instrument List'!A:A,0))-0)),"")</f>
        <v/>
      </c>
      <c r="AZ2269" s="179" t="str">
        <f ca="1">IF(ISNUMBER($A2269),INDIRECT(CONCATENATE("'Instrument List'!C",(MATCH(E2269,'Instrument List'!A:A,0))-0)),"")</f>
        <v/>
      </c>
      <c r="BA2269" s="180" t="str">
        <f ca="1">IF(ISNUMBER(A2269),INDIRECT(CONCATENATE("'Instrument List'!E",(MATCH(E2269,'Instrument List'!A:A,0))-0)),"")</f>
        <v/>
      </c>
      <c r="BB2269" s="181" t="str">
        <f t="shared" si="796"/>
        <v/>
      </c>
      <c r="BC2269" s="181" t="str">
        <f t="shared" si="797"/>
        <v/>
      </c>
      <c r="BD2269" s="181" t="str">
        <f ca="1">IF(ISNUMBER(A2269),INDIRECT(CONCATENATE("'Instrument List'!F",(MATCH(E2269,'Instrument List'!A:A,0))-0)),"")</f>
        <v/>
      </c>
    </row>
    <row r="2270" spans="1:56">
      <c r="A2270" s="223" t="str">
        <f t="shared" si="777"/>
        <v/>
      </c>
      <c r="B2270" s="224"/>
      <c r="C2270" s="225"/>
      <c r="D2270" s="182"/>
      <c r="E2270" s="182"/>
      <c r="F2270" s="182"/>
      <c r="G2270" s="203"/>
      <c r="H2270" s="218"/>
      <c r="I2270" s="213"/>
      <c r="J2270" s="207"/>
      <c r="K2270" s="213"/>
      <c r="L2270" s="207"/>
      <c r="M2270" s="213"/>
      <c r="N2270" s="207"/>
      <c r="O2270" s="183" t="str">
        <f t="shared" si="778"/>
        <v/>
      </c>
      <c r="P2270" s="184"/>
      <c r="Q2270" s="184"/>
      <c r="R2270" s="275"/>
      <c r="S2270" s="185" t="str">
        <f t="shared" si="779"/>
        <v/>
      </c>
      <c r="T2270" s="185" t="str">
        <f t="shared" si="780"/>
        <v/>
      </c>
      <c r="U2270" s="275"/>
      <c r="V2270" s="275"/>
      <c r="W2270" s="276" t="str">
        <f t="shared" si="781"/>
        <v/>
      </c>
      <c r="X2270" s="276" t="str">
        <f t="shared" si="782"/>
        <v/>
      </c>
      <c r="Y2270" s="276" t="str">
        <f t="shared" si="783"/>
        <v/>
      </c>
      <c r="Z2270" s="275"/>
      <c r="AA2270" s="184"/>
      <c r="AB2270" s="184"/>
      <c r="AC2270" s="185" t="str">
        <f t="shared" si="784"/>
        <v/>
      </c>
      <c r="AD2270" s="185" t="str">
        <f t="shared" si="785"/>
        <v/>
      </c>
      <c r="AE2270" s="186"/>
      <c r="AF2270" s="187" t="str">
        <f t="shared" si="786"/>
        <v/>
      </c>
      <c r="AG2270" s="182"/>
      <c r="AH2270" s="184"/>
      <c r="AI2270" s="184"/>
      <c r="AJ2270" s="182"/>
      <c r="AK2270" s="188" t="str">
        <f t="shared" si="787"/>
        <v/>
      </c>
      <c r="AL2270" s="188" t="str">
        <f t="shared" si="788"/>
        <v/>
      </c>
      <c r="AM2270" s="188" t="str">
        <f t="shared" si="789"/>
        <v/>
      </c>
      <c r="AN2270" s="359" t="str">
        <f>IF(Overview!$K$17='Internal Calcs'!$P$22,IF(AK2270="","",AK2270),IF(Overview!$K$17='Internal Calcs'!$P$23,IF(AK2270="","",AK2270),IF(ISNUMBER(A2270),(IF(F2270="Short",G2270-H2270,H2270-G2270)*AZ2270-AX2270),"")))</f>
        <v/>
      </c>
      <c r="AO2270" s="401" t="str">
        <f>IF(Overview!$K$17='Internal Calcs'!$P$22,IF(AL2270="","",AL2270),IF(Overview!$K$17='Internal Calcs'!$P$23,IF(AL2270="","",AL2270),IF(ISNUMBER(A2270),IF(AL2270="",(IF(F2270="Short",G2270-H2270,H2270-G2270)*AZ2270-AX2270),(IF(F2270="Short",G2270-J2270,J2270-G2270)*AZ2270-AX2270)),"")))</f>
        <v/>
      </c>
      <c r="AP2270" s="359" t="str">
        <f>IF(Overview!$K$17='Internal Calcs'!$P$22,"",IF(Overview!$K$17='Internal Calcs'!$P$23,IF(AM2270="","",AM2270),IF(ISNUMBER(A2270),IF(AM2270="",(IF(F2270="Short",G2270-H2270,H2270-G2270)*AZ2270-AX2270),(IF(F2270="Short",G2270-L2270,L2270-G2270)*AZ2270-AX2270)),"")))</f>
        <v/>
      </c>
      <c r="AQ2270" s="188" t="str">
        <f t="shared" si="790"/>
        <v/>
      </c>
      <c r="AR2270" s="188" t="str">
        <f t="shared" si="791"/>
        <v/>
      </c>
      <c r="AS2270" s="188" t="str">
        <f t="shared" si="792"/>
        <v/>
      </c>
      <c r="AT2270" s="188" t="str">
        <f>IF(ISNUMBER(A2270),MAX($AS$2:AS2270)-AS2270,"")</f>
        <v/>
      </c>
      <c r="AU2270" s="189" t="str">
        <f t="shared" si="793"/>
        <v/>
      </c>
      <c r="AV2270" s="190" t="str">
        <f t="shared" si="794"/>
        <v/>
      </c>
      <c r="AW2270" s="190" t="str">
        <f t="shared" si="795"/>
        <v/>
      </c>
      <c r="AX2270" s="191" t="str">
        <f ca="1">IF(ISNUMBER($A2270),INDIRECT(CONCATENATE("'Instrument List'!B",(MATCH(E2270,'Instrument List'!A:A,0))-0)),"")</f>
        <v/>
      </c>
      <c r="AY2270" s="191" t="str">
        <f ca="1">IF(ISNUMBER($A2270),INDIRECT(CONCATENATE("'Instrument List'!D",(MATCH(E2270,'Instrument List'!A:A,0))-0)),"")</f>
        <v/>
      </c>
      <c r="AZ2270" s="191" t="str">
        <f ca="1">IF(ISNUMBER($A2270),INDIRECT(CONCATENATE("'Instrument List'!C",(MATCH(E2270,'Instrument List'!A:A,0))-0)),"")</f>
        <v/>
      </c>
      <c r="BA2270" s="192" t="str">
        <f ca="1">IF(ISNUMBER(A2270),INDIRECT(CONCATENATE("'Instrument List'!E",(MATCH(E2270,'Instrument List'!A:A,0))-0)),"")</f>
        <v/>
      </c>
      <c r="BB2270" s="193" t="str">
        <f t="shared" si="796"/>
        <v/>
      </c>
      <c r="BC2270" s="193" t="str">
        <f t="shared" si="797"/>
        <v/>
      </c>
      <c r="BD2270" s="193" t="str">
        <f ca="1">IF(ISNUMBER(A2270),INDIRECT(CONCATENATE("'Instrument List'!F",(MATCH(E2270,'Instrument List'!A:A,0))-0)),"")</f>
        <v/>
      </c>
    </row>
    <row r="2271" spans="1:56">
      <c r="A2271" s="220" t="str">
        <f t="shared" si="777"/>
        <v/>
      </c>
      <c r="B2271" s="221"/>
      <c r="C2271" s="222"/>
      <c r="D2271" s="169"/>
      <c r="E2271" s="169"/>
      <c r="F2271" s="169"/>
      <c r="G2271" s="202"/>
      <c r="H2271" s="217"/>
      <c r="I2271" s="212"/>
      <c r="J2271" s="206"/>
      <c r="K2271" s="212"/>
      <c r="L2271" s="206"/>
      <c r="M2271" s="212"/>
      <c r="N2271" s="206"/>
      <c r="O2271" s="170" t="str">
        <f t="shared" si="778"/>
        <v/>
      </c>
      <c r="P2271" s="171"/>
      <c r="Q2271" s="171"/>
      <c r="R2271" s="171"/>
      <c r="S2271" s="172" t="str">
        <f t="shared" si="779"/>
        <v/>
      </c>
      <c r="T2271" s="172" t="str">
        <f t="shared" si="780"/>
        <v/>
      </c>
      <c r="U2271" s="171"/>
      <c r="V2271" s="171"/>
      <c r="W2271" s="173" t="str">
        <f t="shared" si="781"/>
        <v/>
      </c>
      <c r="X2271" s="173" t="str">
        <f t="shared" si="782"/>
        <v/>
      </c>
      <c r="Y2271" s="173" t="str">
        <f t="shared" si="783"/>
        <v/>
      </c>
      <c r="Z2271" s="171"/>
      <c r="AA2271" s="171"/>
      <c r="AB2271" s="171"/>
      <c r="AC2271" s="172" t="str">
        <f t="shared" si="784"/>
        <v/>
      </c>
      <c r="AD2271" s="172" t="str">
        <f t="shared" si="785"/>
        <v/>
      </c>
      <c r="AE2271" s="174"/>
      <c r="AF2271" s="175" t="str">
        <f t="shared" si="786"/>
        <v/>
      </c>
      <c r="AG2271" s="169"/>
      <c r="AH2271" s="171"/>
      <c r="AI2271" s="171"/>
      <c r="AJ2271" s="169"/>
      <c r="AK2271" s="176" t="str">
        <f t="shared" si="787"/>
        <v/>
      </c>
      <c r="AL2271" s="176" t="str">
        <f t="shared" si="788"/>
        <v/>
      </c>
      <c r="AM2271" s="176" t="str">
        <f t="shared" si="789"/>
        <v/>
      </c>
      <c r="AN2271" s="359" t="str">
        <f>IF(Overview!$K$17='Internal Calcs'!$P$22,IF(AK2271="","",AK2271),IF(Overview!$K$17='Internal Calcs'!$P$23,IF(AK2271="","",AK2271),IF(ISNUMBER(A2271),(IF(F2271="Short",G2271-H2271,H2271-G2271)*AZ2271-AX2271),"")))</f>
        <v/>
      </c>
      <c r="AO2271" s="401" t="str">
        <f>IF(Overview!$K$17='Internal Calcs'!$P$22,IF(AL2271="","",AL2271),IF(Overview!$K$17='Internal Calcs'!$P$23,IF(AL2271="","",AL2271),IF(ISNUMBER(A2271),IF(AL2271="",(IF(F2271="Short",G2271-H2271,H2271-G2271)*AZ2271-AX2271),(IF(F2271="Short",G2271-J2271,J2271-G2271)*AZ2271-AX2271)),"")))</f>
        <v/>
      </c>
      <c r="AP2271" s="359" t="str">
        <f>IF(Overview!$K$17='Internal Calcs'!$P$22,"",IF(Overview!$K$17='Internal Calcs'!$P$23,IF(AM2271="","",AM2271),IF(ISNUMBER(A2271),IF(AM2271="",(IF(F2271="Short",G2271-H2271,H2271-G2271)*AZ2271-AX2271),(IF(F2271="Short",G2271-L2271,L2271-G2271)*AZ2271-AX2271)),"")))</f>
        <v/>
      </c>
      <c r="AQ2271" s="176" t="str">
        <f t="shared" si="790"/>
        <v/>
      </c>
      <c r="AR2271" s="176" t="str">
        <f t="shared" si="791"/>
        <v/>
      </c>
      <c r="AS2271" s="176" t="str">
        <f t="shared" si="792"/>
        <v/>
      </c>
      <c r="AT2271" s="176" t="str">
        <f>IF(ISNUMBER(A2271),MAX($AS$2:AS2271)-AS2271,"")</f>
        <v/>
      </c>
      <c r="AU2271" s="177" t="str">
        <f t="shared" si="793"/>
        <v/>
      </c>
      <c r="AV2271" s="178" t="str">
        <f t="shared" si="794"/>
        <v/>
      </c>
      <c r="AW2271" s="178" t="str">
        <f t="shared" si="795"/>
        <v/>
      </c>
      <c r="AX2271" s="179" t="str">
        <f ca="1">IF(ISNUMBER($A2271),INDIRECT(CONCATENATE("'Instrument List'!B",(MATCH(E2271,'Instrument List'!A:A,0))-0)),"")</f>
        <v/>
      </c>
      <c r="AY2271" s="179" t="str">
        <f ca="1">IF(ISNUMBER($A2271),INDIRECT(CONCATENATE("'Instrument List'!D",(MATCH(E2271,'Instrument List'!A:A,0))-0)),"")</f>
        <v/>
      </c>
      <c r="AZ2271" s="179" t="str">
        <f ca="1">IF(ISNUMBER($A2271),INDIRECT(CONCATENATE("'Instrument List'!C",(MATCH(E2271,'Instrument List'!A:A,0))-0)),"")</f>
        <v/>
      </c>
      <c r="BA2271" s="180" t="str">
        <f ca="1">IF(ISNUMBER(A2271),INDIRECT(CONCATENATE("'Instrument List'!E",(MATCH(E2271,'Instrument List'!A:A,0))-0)),"")</f>
        <v/>
      </c>
      <c r="BB2271" s="181" t="str">
        <f t="shared" si="796"/>
        <v/>
      </c>
      <c r="BC2271" s="181" t="str">
        <f t="shared" si="797"/>
        <v/>
      </c>
      <c r="BD2271" s="181" t="str">
        <f ca="1">IF(ISNUMBER(A2271),INDIRECT(CONCATENATE("'Instrument List'!F",(MATCH(E2271,'Instrument List'!A:A,0))-0)),"")</f>
        <v/>
      </c>
    </row>
    <row r="2272" spans="1:56">
      <c r="A2272" s="223" t="str">
        <f t="shared" si="777"/>
        <v/>
      </c>
      <c r="B2272" s="224"/>
      <c r="C2272" s="225"/>
      <c r="D2272" s="182"/>
      <c r="E2272" s="182"/>
      <c r="F2272" s="182"/>
      <c r="G2272" s="203"/>
      <c r="H2272" s="218"/>
      <c r="I2272" s="213"/>
      <c r="J2272" s="207"/>
      <c r="K2272" s="213"/>
      <c r="L2272" s="207"/>
      <c r="M2272" s="213"/>
      <c r="N2272" s="207"/>
      <c r="O2272" s="183" t="str">
        <f t="shared" si="778"/>
        <v/>
      </c>
      <c r="P2272" s="184"/>
      <c r="Q2272" s="184"/>
      <c r="R2272" s="275"/>
      <c r="S2272" s="185" t="str">
        <f t="shared" si="779"/>
        <v/>
      </c>
      <c r="T2272" s="185" t="str">
        <f t="shared" si="780"/>
        <v/>
      </c>
      <c r="U2272" s="275"/>
      <c r="V2272" s="275"/>
      <c r="W2272" s="276" t="str">
        <f t="shared" si="781"/>
        <v/>
      </c>
      <c r="X2272" s="276" t="str">
        <f t="shared" si="782"/>
        <v/>
      </c>
      <c r="Y2272" s="276" t="str">
        <f t="shared" si="783"/>
        <v/>
      </c>
      <c r="Z2272" s="275"/>
      <c r="AA2272" s="184"/>
      <c r="AB2272" s="184"/>
      <c r="AC2272" s="185" t="str">
        <f t="shared" si="784"/>
        <v/>
      </c>
      <c r="AD2272" s="185" t="str">
        <f t="shared" si="785"/>
        <v/>
      </c>
      <c r="AE2272" s="186"/>
      <c r="AF2272" s="187" t="str">
        <f t="shared" si="786"/>
        <v/>
      </c>
      <c r="AG2272" s="182"/>
      <c r="AH2272" s="184"/>
      <c r="AI2272" s="184"/>
      <c r="AJ2272" s="182"/>
      <c r="AK2272" s="188" t="str">
        <f t="shared" si="787"/>
        <v/>
      </c>
      <c r="AL2272" s="188" t="str">
        <f t="shared" si="788"/>
        <v/>
      </c>
      <c r="AM2272" s="188" t="str">
        <f t="shared" si="789"/>
        <v/>
      </c>
      <c r="AN2272" s="359" t="str">
        <f>IF(Overview!$K$17='Internal Calcs'!$P$22,IF(AK2272="","",AK2272),IF(Overview!$K$17='Internal Calcs'!$P$23,IF(AK2272="","",AK2272),IF(ISNUMBER(A2272),(IF(F2272="Short",G2272-H2272,H2272-G2272)*AZ2272-AX2272),"")))</f>
        <v/>
      </c>
      <c r="AO2272" s="401" t="str">
        <f>IF(Overview!$K$17='Internal Calcs'!$P$22,IF(AL2272="","",AL2272),IF(Overview!$K$17='Internal Calcs'!$P$23,IF(AL2272="","",AL2272),IF(ISNUMBER(A2272),IF(AL2272="",(IF(F2272="Short",G2272-H2272,H2272-G2272)*AZ2272-AX2272),(IF(F2272="Short",G2272-J2272,J2272-G2272)*AZ2272-AX2272)),"")))</f>
        <v/>
      </c>
      <c r="AP2272" s="359" t="str">
        <f>IF(Overview!$K$17='Internal Calcs'!$P$22,"",IF(Overview!$K$17='Internal Calcs'!$P$23,IF(AM2272="","",AM2272),IF(ISNUMBER(A2272),IF(AM2272="",(IF(F2272="Short",G2272-H2272,H2272-G2272)*AZ2272-AX2272),(IF(F2272="Short",G2272-L2272,L2272-G2272)*AZ2272-AX2272)),"")))</f>
        <v/>
      </c>
      <c r="AQ2272" s="188" t="str">
        <f t="shared" si="790"/>
        <v/>
      </c>
      <c r="AR2272" s="188" t="str">
        <f t="shared" si="791"/>
        <v/>
      </c>
      <c r="AS2272" s="188" t="str">
        <f t="shared" si="792"/>
        <v/>
      </c>
      <c r="AT2272" s="188" t="str">
        <f>IF(ISNUMBER(A2272),MAX($AS$2:AS2272)-AS2272,"")</f>
        <v/>
      </c>
      <c r="AU2272" s="189" t="str">
        <f t="shared" si="793"/>
        <v/>
      </c>
      <c r="AV2272" s="190" t="str">
        <f t="shared" si="794"/>
        <v/>
      </c>
      <c r="AW2272" s="190" t="str">
        <f t="shared" si="795"/>
        <v/>
      </c>
      <c r="AX2272" s="191" t="str">
        <f ca="1">IF(ISNUMBER($A2272),INDIRECT(CONCATENATE("'Instrument List'!B",(MATCH(E2272,'Instrument List'!A:A,0))-0)),"")</f>
        <v/>
      </c>
      <c r="AY2272" s="191" t="str">
        <f ca="1">IF(ISNUMBER($A2272),INDIRECT(CONCATENATE("'Instrument List'!D",(MATCH(E2272,'Instrument List'!A:A,0))-0)),"")</f>
        <v/>
      </c>
      <c r="AZ2272" s="191" t="str">
        <f ca="1">IF(ISNUMBER($A2272),INDIRECT(CONCATENATE("'Instrument List'!C",(MATCH(E2272,'Instrument List'!A:A,0))-0)),"")</f>
        <v/>
      </c>
      <c r="BA2272" s="192" t="str">
        <f ca="1">IF(ISNUMBER(A2272),INDIRECT(CONCATENATE("'Instrument List'!E",(MATCH(E2272,'Instrument List'!A:A,0))-0)),"")</f>
        <v/>
      </c>
      <c r="BB2272" s="193" t="str">
        <f t="shared" si="796"/>
        <v/>
      </c>
      <c r="BC2272" s="193" t="str">
        <f t="shared" si="797"/>
        <v/>
      </c>
      <c r="BD2272" s="193" t="str">
        <f ca="1">IF(ISNUMBER(A2272),INDIRECT(CONCATENATE("'Instrument List'!F",(MATCH(E2272,'Instrument List'!A:A,0))-0)),"")</f>
        <v/>
      </c>
    </row>
    <row r="2273" spans="1:56">
      <c r="A2273" s="220" t="str">
        <f t="shared" si="777"/>
        <v/>
      </c>
      <c r="B2273" s="221"/>
      <c r="C2273" s="222"/>
      <c r="D2273" s="169"/>
      <c r="E2273" s="169"/>
      <c r="F2273" s="169"/>
      <c r="G2273" s="202"/>
      <c r="H2273" s="217"/>
      <c r="I2273" s="212"/>
      <c r="J2273" s="206"/>
      <c r="K2273" s="212"/>
      <c r="L2273" s="206"/>
      <c r="M2273" s="212"/>
      <c r="N2273" s="206"/>
      <c r="O2273" s="170" t="str">
        <f t="shared" si="778"/>
        <v/>
      </c>
      <c r="P2273" s="171"/>
      <c r="Q2273" s="171"/>
      <c r="R2273" s="171"/>
      <c r="S2273" s="172" t="str">
        <f t="shared" si="779"/>
        <v/>
      </c>
      <c r="T2273" s="172" t="str">
        <f t="shared" si="780"/>
        <v/>
      </c>
      <c r="U2273" s="171"/>
      <c r="V2273" s="171"/>
      <c r="W2273" s="173" t="str">
        <f t="shared" si="781"/>
        <v/>
      </c>
      <c r="X2273" s="173" t="str">
        <f t="shared" si="782"/>
        <v/>
      </c>
      <c r="Y2273" s="173" t="str">
        <f t="shared" si="783"/>
        <v/>
      </c>
      <c r="Z2273" s="171"/>
      <c r="AA2273" s="171"/>
      <c r="AB2273" s="171"/>
      <c r="AC2273" s="172" t="str">
        <f t="shared" si="784"/>
        <v/>
      </c>
      <c r="AD2273" s="172" t="str">
        <f t="shared" si="785"/>
        <v/>
      </c>
      <c r="AE2273" s="174"/>
      <c r="AF2273" s="175" t="str">
        <f t="shared" si="786"/>
        <v/>
      </c>
      <c r="AG2273" s="169"/>
      <c r="AH2273" s="171"/>
      <c r="AI2273" s="171"/>
      <c r="AJ2273" s="169"/>
      <c r="AK2273" s="176" t="str">
        <f t="shared" si="787"/>
        <v/>
      </c>
      <c r="AL2273" s="176" t="str">
        <f t="shared" si="788"/>
        <v/>
      </c>
      <c r="AM2273" s="176" t="str">
        <f t="shared" si="789"/>
        <v/>
      </c>
      <c r="AN2273" s="359" t="str">
        <f>IF(Overview!$K$17='Internal Calcs'!$P$22,IF(AK2273="","",AK2273),IF(Overview!$K$17='Internal Calcs'!$P$23,IF(AK2273="","",AK2273),IF(ISNUMBER(A2273),(IF(F2273="Short",G2273-H2273,H2273-G2273)*AZ2273-AX2273),"")))</f>
        <v/>
      </c>
      <c r="AO2273" s="401" t="str">
        <f>IF(Overview!$K$17='Internal Calcs'!$P$22,IF(AL2273="","",AL2273),IF(Overview!$K$17='Internal Calcs'!$P$23,IF(AL2273="","",AL2273),IF(ISNUMBER(A2273),IF(AL2273="",(IF(F2273="Short",G2273-H2273,H2273-G2273)*AZ2273-AX2273),(IF(F2273="Short",G2273-J2273,J2273-G2273)*AZ2273-AX2273)),"")))</f>
        <v/>
      </c>
      <c r="AP2273" s="359" t="str">
        <f>IF(Overview!$K$17='Internal Calcs'!$P$22,"",IF(Overview!$K$17='Internal Calcs'!$P$23,IF(AM2273="","",AM2273),IF(ISNUMBER(A2273),IF(AM2273="",(IF(F2273="Short",G2273-H2273,H2273-G2273)*AZ2273-AX2273),(IF(F2273="Short",G2273-L2273,L2273-G2273)*AZ2273-AX2273)),"")))</f>
        <v/>
      </c>
      <c r="AQ2273" s="176" t="str">
        <f t="shared" si="790"/>
        <v/>
      </c>
      <c r="AR2273" s="176" t="str">
        <f t="shared" si="791"/>
        <v/>
      </c>
      <c r="AS2273" s="176" t="str">
        <f t="shared" si="792"/>
        <v/>
      </c>
      <c r="AT2273" s="176" t="str">
        <f>IF(ISNUMBER(A2273),MAX($AS$2:AS2273)-AS2273,"")</f>
        <v/>
      </c>
      <c r="AU2273" s="177" t="str">
        <f t="shared" si="793"/>
        <v/>
      </c>
      <c r="AV2273" s="178" t="str">
        <f t="shared" si="794"/>
        <v/>
      </c>
      <c r="AW2273" s="178" t="str">
        <f t="shared" si="795"/>
        <v/>
      </c>
      <c r="AX2273" s="179" t="str">
        <f ca="1">IF(ISNUMBER($A2273),INDIRECT(CONCATENATE("'Instrument List'!B",(MATCH(E2273,'Instrument List'!A:A,0))-0)),"")</f>
        <v/>
      </c>
      <c r="AY2273" s="179" t="str">
        <f ca="1">IF(ISNUMBER($A2273),INDIRECT(CONCATENATE("'Instrument List'!D",(MATCH(E2273,'Instrument List'!A:A,0))-0)),"")</f>
        <v/>
      </c>
      <c r="AZ2273" s="179" t="str">
        <f ca="1">IF(ISNUMBER($A2273),INDIRECT(CONCATENATE("'Instrument List'!C",(MATCH(E2273,'Instrument List'!A:A,0))-0)),"")</f>
        <v/>
      </c>
      <c r="BA2273" s="180" t="str">
        <f ca="1">IF(ISNUMBER(A2273),INDIRECT(CONCATENATE("'Instrument List'!E",(MATCH(E2273,'Instrument List'!A:A,0))-0)),"")</f>
        <v/>
      </c>
      <c r="BB2273" s="181" t="str">
        <f t="shared" si="796"/>
        <v/>
      </c>
      <c r="BC2273" s="181" t="str">
        <f t="shared" si="797"/>
        <v/>
      </c>
      <c r="BD2273" s="181" t="str">
        <f ca="1">IF(ISNUMBER(A2273),INDIRECT(CONCATENATE("'Instrument List'!F",(MATCH(E2273,'Instrument List'!A:A,0))-0)),"")</f>
        <v/>
      </c>
    </row>
    <row r="2274" spans="1:56">
      <c r="A2274" s="223" t="str">
        <f t="shared" si="777"/>
        <v/>
      </c>
      <c r="B2274" s="224"/>
      <c r="C2274" s="225"/>
      <c r="D2274" s="182"/>
      <c r="E2274" s="182"/>
      <c r="F2274" s="182"/>
      <c r="G2274" s="203"/>
      <c r="H2274" s="218"/>
      <c r="I2274" s="213"/>
      <c r="J2274" s="207"/>
      <c r="K2274" s="213"/>
      <c r="L2274" s="207"/>
      <c r="M2274" s="213"/>
      <c r="N2274" s="207"/>
      <c r="O2274" s="183" t="str">
        <f t="shared" si="778"/>
        <v/>
      </c>
      <c r="P2274" s="184"/>
      <c r="Q2274" s="184"/>
      <c r="R2274" s="275"/>
      <c r="S2274" s="185" t="str">
        <f t="shared" si="779"/>
        <v/>
      </c>
      <c r="T2274" s="185" t="str">
        <f t="shared" si="780"/>
        <v/>
      </c>
      <c r="U2274" s="275"/>
      <c r="V2274" s="275"/>
      <c r="W2274" s="276" t="str">
        <f t="shared" si="781"/>
        <v/>
      </c>
      <c r="X2274" s="276" t="str">
        <f t="shared" si="782"/>
        <v/>
      </c>
      <c r="Y2274" s="276" t="str">
        <f t="shared" si="783"/>
        <v/>
      </c>
      <c r="Z2274" s="275"/>
      <c r="AA2274" s="184"/>
      <c r="AB2274" s="184"/>
      <c r="AC2274" s="185" t="str">
        <f t="shared" si="784"/>
        <v/>
      </c>
      <c r="AD2274" s="185" t="str">
        <f t="shared" si="785"/>
        <v/>
      </c>
      <c r="AE2274" s="186"/>
      <c r="AF2274" s="187" t="str">
        <f t="shared" si="786"/>
        <v/>
      </c>
      <c r="AG2274" s="182"/>
      <c r="AH2274" s="184"/>
      <c r="AI2274" s="184"/>
      <c r="AJ2274" s="182"/>
      <c r="AK2274" s="188" t="str">
        <f t="shared" si="787"/>
        <v/>
      </c>
      <c r="AL2274" s="188" t="str">
        <f t="shared" si="788"/>
        <v/>
      </c>
      <c r="AM2274" s="188" t="str">
        <f t="shared" si="789"/>
        <v/>
      </c>
      <c r="AN2274" s="359" t="str">
        <f>IF(Overview!$K$17='Internal Calcs'!$P$22,IF(AK2274="","",AK2274),IF(Overview!$K$17='Internal Calcs'!$P$23,IF(AK2274="","",AK2274),IF(ISNUMBER(A2274),(IF(F2274="Short",G2274-H2274,H2274-G2274)*AZ2274-AX2274),"")))</f>
        <v/>
      </c>
      <c r="AO2274" s="401" t="str">
        <f>IF(Overview!$K$17='Internal Calcs'!$P$22,IF(AL2274="","",AL2274),IF(Overview!$K$17='Internal Calcs'!$P$23,IF(AL2274="","",AL2274),IF(ISNUMBER(A2274),IF(AL2274="",(IF(F2274="Short",G2274-H2274,H2274-G2274)*AZ2274-AX2274),(IF(F2274="Short",G2274-J2274,J2274-G2274)*AZ2274-AX2274)),"")))</f>
        <v/>
      </c>
      <c r="AP2274" s="359" t="str">
        <f>IF(Overview!$K$17='Internal Calcs'!$P$22,"",IF(Overview!$K$17='Internal Calcs'!$P$23,IF(AM2274="","",AM2274),IF(ISNUMBER(A2274),IF(AM2274="",(IF(F2274="Short",G2274-H2274,H2274-G2274)*AZ2274-AX2274),(IF(F2274="Short",G2274-L2274,L2274-G2274)*AZ2274-AX2274)),"")))</f>
        <v/>
      </c>
      <c r="AQ2274" s="188" t="str">
        <f t="shared" si="790"/>
        <v/>
      </c>
      <c r="AR2274" s="188" t="str">
        <f t="shared" si="791"/>
        <v/>
      </c>
      <c r="AS2274" s="188" t="str">
        <f t="shared" si="792"/>
        <v/>
      </c>
      <c r="AT2274" s="188" t="str">
        <f>IF(ISNUMBER(A2274),MAX($AS$2:AS2274)-AS2274,"")</f>
        <v/>
      </c>
      <c r="AU2274" s="189" t="str">
        <f t="shared" si="793"/>
        <v/>
      </c>
      <c r="AV2274" s="190" t="str">
        <f t="shared" si="794"/>
        <v/>
      </c>
      <c r="AW2274" s="190" t="str">
        <f t="shared" si="795"/>
        <v/>
      </c>
      <c r="AX2274" s="191" t="str">
        <f ca="1">IF(ISNUMBER($A2274),INDIRECT(CONCATENATE("'Instrument List'!B",(MATCH(E2274,'Instrument List'!A:A,0))-0)),"")</f>
        <v/>
      </c>
      <c r="AY2274" s="191" t="str">
        <f ca="1">IF(ISNUMBER($A2274),INDIRECT(CONCATENATE("'Instrument List'!D",(MATCH(E2274,'Instrument List'!A:A,0))-0)),"")</f>
        <v/>
      </c>
      <c r="AZ2274" s="191" t="str">
        <f ca="1">IF(ISNUMBER($A2274),INDIRECT(CONCATENATE("'Instrument List'!C",(MATCH(E2274,'Instrument List'!A:A,0))-0)),"")</f>
        <v/>
      </c>
      <c r="BA2274" s="192" t="str">
        <f ca="1">IF(ISNUMBER(A2274),INDIRECT(CONCATENATE("'Instrument List'!E",(MATCH(E2274,'Instrument List'!A:A,0))-0)),"")</f>
        <v/>
      </c>
      <c r="BB2274" s="193" t="str">
        <f t="shared" si="796"/>
        <v/>
      </c>
      <c r="BC2274" s="193" t="str">
        <f t="shared" si="797"/>
        <v/>
      </c>
      <c r="BD2274" s="193" t="str">
        <f ca="1">IF(ISNUMBER(A2274),INDIRECT(CONCATENATE("'Instrument List'!F",(MATCH(E2274,'Instrument List'!A:A,0))-0)),"")</f>
        <v/>
      </c>
    </row>
    <row r="2275" spans="1:56">
      <c r="A2275" s="220" t="str">
        <f t="shared" si="777"/>
        <v/>
      </c>
      <c r="B2275" s="221"/>
      <c r="C2275" s="222"/>
      <c r="D2275" s="169"/>
      <c r="E2275" s="169"/>
      <c r="F2275" s="169"/>
      <c r="G2275" s="202"/>
      <c r="H2275" s="217"/>
      <c r="I2275" s="212"/>
      <c r="J2275" s="206"/>
      <c r="K2275" s="212"/>
      <c r="L2275" s="206"/>
      <c r="M2275" s="212"/>
      <c r="N2275" s="206"/>
      <c r="O2275" s="170" t="str">
        <f t="shared" si="778"/>
        <v/>
      </c>
      <c r="P2275" s="171"/>
      <c r="Q2275" s="171"/>
      <c r="R2275" s="171"/>
      <c r="S2275" s="172" t="str">
        <f t="shared" si="779"/>
        <v/>
      </c>
      <c r="T2275" s="172" t="str">
        <f t="shared" si="780"/>
        <v/>
      </c>
      <c r="U2275" s="171"/>
      <c r="V2275" s="171"/>
      <c r="W2275" s="173" t="str">
        <f t="shared" si="781"/>
        <v/>
      </c>
      <c r="X2275" s="173" t="str">
        <f t="shared" si="782"/>
        <v/>
      </c>
      <c r="Y2275" s="173" t="str">
        <f t="shared" si="783"/>
        <v/>
      </c>
      <c r="Z2275" s="171"/>
      <c r="AA2275" s="171"/>
      <c r="AB2275" s="171"/>
      <c r="AC2275" s="172" t="str">
        <f t="shared" si="784"/>
        <v/>
      </c>
      <c r="AD2275" s="172" t="str">
        <f t="shared" si="785"/>
        <v/>
      </c>
      <c r="AE2275" s="174"/>
      <c r="AF2275" s="175" t="str">
        <f t="shared" si="786"/>
        <v/>
      </c>
      <c r="AG2275" s="169"/>
      <c r="AH2275" s="171"/>
      <c r="AI2275" s="171"/>
      <c r="AJ2275" s="169"/>
      <c r="AK2275" s="176" t="str">
        <f t="shared" si="787"/>
        <v/>
      </c>
      <c r="AL2275" s="176" t="str">
        <f t="shared" si="788"/>
        <v/>
      </c>
      <c r="AM2275" s="176" t="str">
        <f t="shared" si="789"/>
        <v/>
      </c>
      <c r="AN2275" s="359" t="str">
        <f>IF(Overview!$K$17='Internal Calcs'!$P$22,IF(AK2275="","",AK2275),IF(Overview!$K$17='Internal Calcs'!$P$23,IF(AK2275="","",AK2275),IF(ISNUMBER(A2275),(IF(F2275="Short",G2275-H2275,H2275-G2275)*AZ2275-AX2275),"")))</f>
        <v/>
      </c>
      <c r="AO2275" s="401" t="str">
        <f>IF(Overview!$K$17='Internal Calcs'!$P$22,IF(AL2275="","",AL2275),IF(Overview!$K$17='Internal Calcs'!$P$23,IF(AL2275="","",AL2275),IF(ISNUMBER(A2275),IF(AL2275="",(IF(F2275="Short",G2275-H2275,H2275-G2275)*AZ2275-AX2275),(IF(F2275="Short",G2275-J2275,J2275-G2275)*AZ2275-AX2275)),"")))</f>
        <v/>
      </c>
      <c r="AP2275" s="359" t="str">
        <f>IF(Overview!$K$17='Internal Calcs'!$P$22,"",IF(Overview!$K$17='Internal Calcs'!$P$23,IF(AM2275="","",AM2275),IF(ISNUMBER(A2275),IF(AM2275="",(IF(F2275="Short",G2275-H2275,H2275-G2275)*AZ2275-AX2275),(IF(F2275="Short",G2275-L2275,L2275-G2275)*AZ2275-AX2275)),"")))</f>
        <v/>
      </c>
      <c r="AQ2275" s="176" t="str">
        <f t="shared" si="790"/>
        <v/>
      </c>
      <c r="AR2275" s="176" t="str">
        <f t="shared" si="791"/>
        <v/>
      </c>
      <c r="AS2275" s="176" t="str">
        <f t="shared" si="792"/>
        <v/>
      </c>
      <c r="AT2275" s="176" t="str">
        <f>IF(ISNUMBER(A2275),MAX($AS$2:AS2275)-AS2275,"")</f>
        <v/>
      </c>
      <c r="AU2275" s="177" t="str">
        <f t="shared" si="793"/>
        <v/>
      </c>
      <c r="AV2275" s="178" t="str">
        <f t="shared" si="794"/>
        <v/>
      </c>
      <c r="AW2275" s="178" t="str">
        <f t="shared" si="795"/>
        <v/>
      </c>
      <c r="AX2275" s="179" t="str">
        <f ca="1">IF(ISNUMBER($A2275),INDIRECT(CONCATENATE("'Instrument List'!B",(MATCH(E2275,'Instrument List'!A:A,0))-0)),"")</f>
        <v/>
      </c>
      <c r="AY2275" s="179" t="str">
        <f ca="1">IF(ISNUMBER($A2275),INDIRECT(CONCATENATE("'Instrument List'!D",(MATCH(E2275,'Instrument List'!A:A,0))-0)),"")</f>
        <v/>
      </c>
      <c r="AZ2275" s="179" t="str">
        <f ca="1">IF(ISNUMBER($A2275),INDIRECT(CONCATENATE("'Instrument List'!C",(MATCH(E2275,'Instrument List'!A:A,0))-0)),"")</f>
        <v/>
      </c>
      <c r="BA2275" s="180" t="str">
        <f ca="1">IF(ISNUMBER(A2275),INDIRECT(CONCATENATE("'Instrument List'!E",(MATCH(E2275,'Instrument List'!A:A,0))-0)),"")</f>
        <v/>
      </c>
      <c r="BB2275" s="181" t="str">
        <f t="shared" si="796"/>
        <v/>
      </c>
      <c r="BC2275" s="181" t="str">
        <f t="shared" si="797"/>
        <v/>
      </c>
      <c r="BD2275" s="181" t="str">
        <f ca="1">IF(ISNUMBER(A2275),INDIRECT(CONCATENATE("'Instrument List'!F",(MATCH(E2275,'Instrument List'!A:A,0))-0)),"")</f>
        <v/>
      </c>
    </row>
    <row r="2276" spans="1:56">
      <c r="A2276" s="223" t="str">
        <f t="shared" si="777"/>
        <v/>
      </c>
      <c r="B2276" s="224"/>
      <c r="C2276" s="225"/>
      <c r="D2276" s="182"/>
      <c r="E2276" s="182"/>
      <c r="F2276" s="182"/>
      <c r="G2276" s="203"/>
      <c r="H2276" s="218"/>
      <c r="I2276" s="213"/>
      <c r="J2276" s="207"/>
      <c r="K2276" s="213"/>
      <c r="L2276" s="207"/>
      <c r="M2276" s="213"/>
      <c r="N2276" s="207"/>
      <c r="O2276" s="183" t="str">
        <f t="shared" si="778"/>
        <v/>
      </c>
      <c r="P2276" s="184"/>
      <c r="Q2276" s="184"/>
      <c r="R2276" s="275"/>
      <c r="S2276" s="185" t="str">
        <f t="shared" si="779"/>
        <v/>
      </c>
      <c r="T2276" s="185" t="str">
        <f t="shared" si="780"/>
        <v/>
      </c>
      <c r="U2276" s="275"/>
      <c r="V2276" s="275"/>
      <c r="W2276" s="276" t="str">
        <f t="shared" si="781"/>
        <v/>
      </c>
      <c r="X2276" s="276" t="str">
        <f t="shared" si="782"/>
        <v/>
      </c>
      <c r="Y2276" s="276" t="str">
        <f t="shared" si="783"/>
        <v/>
      </c>
      <c r="Z2276" s="275"/>
      <c r="AA2276" s="184"/>
      <c r="AB2276" s="184"/>
      <c r="AC2276" s="185" t="str">
        <f t="shared" si="784"/>
        <v/>
      </c>
      <c r="AD2276" s="185" t="str">
        <f t="shared" si="785"/>
        <v/>
      </c>
      <c r="AE2276" s="186"/>
      <c r="AF2276" s="187" t="str">
        <f t="shared" si="786"/>
        <v/>
      </c>
      <c r="AG2276" s="182"/>
      <c r="AH2276" s="184"/>
      <c r="AI2276" s="184"/>
      <c r="AJ2276" s="182"/>
      <c r="AK2276" s="188" t="str">
        <f t="shared" si="787"/>
        <v/>
      </c>
      <c r="AL2276" s="188" t="str">
        <f t="shared" si="788"/>
        <v/>
      </c>
      <c r="AM2276" s="188" t="str">
        <f t="shared" si="789"/>
        <v/>
      </c>
      <c r="AN2276" s="359" t="str">
        <f>IF(Overview!$K$17='Internal Calcs'!$P$22,IF(AK2276="","",AK2276),IF(Overview!$K$17='Internal Calcs'!$P$23,IF(AK2276="","",AK2276),IF(ISNUMBER(A2276),(IF(F2276="Short",G2276-H2276,H2276-G2276)*AZ2276-AX2276),"")))</f>
        <v/>
      </c>
      <c r="AO2276" s="401" t="str">
        <f>IF(Overview!$K$17='Internal Calcs'!$P$22,IF(AL2276="","",AL2276),IF(Overview!$K$17='Internal Calcs'!$P$23,IF(AL2276="","",AL2276),IF(ISNUMBER(A2276),IF(AL2276="",(IF(F2276="Short",G2276-H2276,H2276-G2276)*AZ2276-AX2276),(IF(F2276="Short",G2276-J2276,J2276-G2276)*AZ2276-AX2276)),"")))</f>
        <v/>
      </c>
      <c r="AP2276" s="359" t="str">
        <f>IF(Overview!$K$17='Internal Calcs'!$P$22,"",IF(Overview!$K$17='Internal Calcs'!$P$23,IF(AM2276="","",AM2276),IF(ISNUMBER(A2276),IF(AM2276="",(IF(F2276="Short",G2276-H2276,H2276-G2276)*AZ2276-AX2276),(IF(F2276="Short",G2276-L2276,L2276-G2276)*AZ2276-AX2276)),"")))</f>
        <v/>
      </c>
      <c r="AQ2276" s="188" t="str">
        <f t="shared" si="790"/>
        <v/>
      </c>
      <c r="AR2276" s="188" t="str">
        <f t="shared" si="791"/>
        <v/>
      </c>
      <c r="AS2276" s="188" t="str">
        <f t="shared" si="792"/>
        <v/>
      </c>
      <c r="AT2276" s="188" t="str">
        <f>IF(ISNUMBER(A2276),MAX($AS$2:AS2276)-AS2276,"")</f>
        <v/>
      </c>
      <c r="AU2276" s="189" t="str">
        <f t="shared" si="793"/>
        <v/>
      </c>
      <c r="AV2276" s="190" t="str">
        <f t="shared" si="794"/>
        <v/>
      </c>
      <c r="AW2276" s="190" t="str">
        <f t="shared" si="795"/>
        <v/>
      </c>
      <c r="AX2276" s="191" t="str">
        <f ca="1">IF(ISNUMBER($A2276),INDIRECT(CONCATENATE("'Instrument List'!B",(MATCH(E2276,'Instrument List'!A:A,0))-0)),"")</f>
        <v/>
      </c>
      <c r="AY2276" s="191" t="str">
        <f ca="1">IF(ISNUMBER($A2276),INDIRECT(CONCATENATE("'Instrument List'!D",(MATCH(E2276,'Instrument List'!A:A,0))-0)),"")</f>
        <v/>
      </c>
      <c r="AZ2276" s="191" t="str">
        <f ca="1">IF(ISNUMBER($A2276),INDIRECT(CONCATENATE("'Instrument List'!C",(MATCH(E2276,'Instrument List'!A:A,0))-0)),"")</f>
        <v/>
      </c>
      <c r="BA2276" s="192" t="str">
        <f ca="1">IF(ISNUMBER(A2276),INDIRECT(CONCATENATE("'Instrument List'!E",(MATCH(E2276,'Instrument List'!A:A,0))-0)),"")</f>
        <v/>
      </c>
      <c r="BB2276" s="193" t="str">
        <f t="shared" si="796"/>
        <v/>
      </c>
      <c r="BC2276" s="193" t="str">
        <f t="shared" si="797"/>
        <v/>
      </c>
      <c r="BD2276" s="193" t="str">
        <f ca="1">IF(ISNUMBER(A2276),INDIRECT(CONCATENATE("'Instrument List'!F",(MATCH(E2276,'Instrument List'!A:A,0))-0)),"")</f>
        <v/>
      </c>
    </row>
    <row r="2277" spans="1:56">
      <c r="A2277" s="220" t="str">
        <f t="shared" si="777"/>
        <v/>
      </c>
      <c r="B2277" s="221"/>
      <c r="C2277" s="222"/>
      <c r="D2277" s="169"/>
      <c r="E2277" s="169"/>
      <c r="F2277" s="169"/>
      <c r="G2277" s="202"/>
      <c r="H2277" s="217"/>
      <c r="I2277" s="212"/>
      <c r="J2277" s="206"/>
      <c r="K2277" s="212"/>
      <c r="L2277" s="206"/>
      <c r="M2277" s="212"/>
      <c r="N2277" s="206"/>
      <c r="O2277" s="170" t="str">
        <f t="shared" si="778"/>
        <v/>
      </c>
      <c r="P2277" s="171"/>
      <c r="Q2277" s="171"/>
      <c r="R2277" s="171"/>
      <c r="S2277" s="172" t="str">
        <f t="shared" si="779"/>
        <v/>
      </c>
      <c r="T2277" s="172" t="str">
        <f t="shared" si="780"/>
        <v/>
      </c>
      <c r="U2277" s="171"/>
      <c r="V2277" s="171"/>
      <c r="W2277" s="173" t="str">
        <f t="shared" si="781"/>
        <v/>
      </c>
      <c r="X2277" s="173" t="str">
        <f t="shared" si="782"/>
        <v/>
      </c>
      <c r="Y2277" s="173" t="str">
        <f t="shared" si="783"/>
        <v/>
      </c>
      <c r="Z2277" s="171"/>
      <c r="AA2277" s="171"/>
      <c r="AB2277" s="171"/>
      <c r="AC2277" s="172" t="str">
        <f t="shared" si="784"/>
        <v/>
      </c>
      <c r="AD2277" s="172" t="str">
        <f t="shared" si="785"/>
        <v/>
      </c>
      <c r="AE2277" s="174"/>
      <c r="AF2277" s="175" t="str">
        <f t="shared" si="786"/>
        <v/>
      </c>
      <c r="AG2277" s="169"/>
      <c r="AH2277" s="171"/>
      <c r="AI2277" s="171"/>
      <c r="AJ2277" s="169"/>
      <c r="AK2277" s="176" t="str">
        <f t="shared" si="787"/>
        <v/>
      </c>
      <c r="AL2277" s="176" t="str">
        <f t="shared" si="788"/>
        <v/>
      </c>
      <c r="AM2277" s="176" t="str">
        <f t="shared" si="789"/>
        <v/>
      </c>
      <c r="AN2277" s="359" t="str">
        <f>IF(Overview!$K$17='Internal Calcs'!$P$22,IF(AK2277="","",AK2277),IF(Overview!$K$17='Internal Calcs'!$P$23,IF(AK2277="","",AK2277),IF(ISNUMBER(A2277),(IF(F2277="Short",G2277-H2277,H2277-G2277)*AZ2277-AX2277),"")))</f>
        <v/>
      </c>
      <c r="AO2277" s="401" t="str">
        <f>IF(Overview!$K$17='Internal Calcs'!$P$22,IF(AL2277="","",AL2277),IF(Overview!$K$17='Internal Calcs'!$P$23,IF(AL2277="","",AL2277),IF(ISNUMBER(A2277),IF(AL2277="",(IF(F2277="Short",G2277-H2277,H2277-G2277)*AZ2277-AX2277),(IF(F2277="Short",G2277-J2277,J2277-G2277)*AZ2277-AX2277)),"")))</f>
        <v/>
      </c>
      <c r="AP2277" s="359" t="str">
        <f>IF(Overview!$K$17='Internal Calcs'!$P$22,"",IF(Overview!$K$17='Internal Calcs'!$P$23,IF(AM2277="","",AM2277),IF(ISNUMBER(A2277),IF(AM2277="",(IF(F2277="Short",G2277-H2277,H2277-G2277)*AZ2277-AX2277),(IF(F2277="Short",G2277-L2277,L2277-G2277)*AZ2277-AX2277)),"")))</f>
        <v/>
      </c>
      <c r="AQ2277" s="176" t="str">
        <f t="shared" si="790"/>
        <v/>
      </c>
      <c r="AR2277" s="176" t="str">
        <f t="shared" si="791"/>
        <v/>
      </c>
      <c r="AS2277" s="176" t="str">
        <f t="shared" si="792"/>
        <v/>
      </c>
      <c r="AT2277" s="176" t="str">
        <f>IF(ISNUMBER(A2277),MAX($AS$2:AS2277)-AS2277,"")</f>
        <v/>
      </c>
      <c r="AU2277" s="177" t="str">
        <f t="shared" si="793"/>
        <v/>
      </c>
      <c r="AV2277" s="178" t="str">
        <f t="shared" si="794"/>
        <v/>
      </c>
      <c r="AW2277" s="178" t="str">
        <f t="shared" si="795"/>
        <v/>
      </c>
      <c r="AX2277" s="179" t="str">
        <f ca="1">IF(ISNUMBER($A2277),INDIRECT(CONCATENATE("'Instrument List'!B",(MATCH(E2277,'Instrument List'!A:A,0))-0)),"")</f>
        <v/>
      </c>
      <c r="AY2277" s="179" t="str">
        <f ca="1">IF(ISNUMBER($A2277),INDIRECT(CONCATENATE("'Instrument List'!D",(MATCH(E2277,'Instrument List'!A:A,0))-0)),"")</f>
        <v/>
      </c>
      <c r="AZ2277" s="179" t="str">
        <f ca="1">IF(ISNUMBER($A2277),INDIRECT(CONCATENATE("'Instrument List'!C",(MATCH(E2277,'Instrument List'!A:A,0))-0)),"")</f>
        <v/>
      </c>
      <c r="BA2277" s="180" t="str">
        <f ca="1">IF(ISNUMBER(A2277),INDIRECT(CONCATENATE("'Instrument List'!E",(MATCH(E2277,'Instrument List'!A:A,0))-0)),"")</f>
        <v/>
      </c>
      <c r="BB2277" s="181" t="str">
        <f t="shared" si="796"/>
        <v/>
      </c>
      <c r="BC2277" s="181" t="str">
        <f t="shared" si="797"/>
        <v/>
      </c>
      <c r="BD2277" s="181" t="str">
        <f ca="1">IF(ISNUMBER(A2277),INDIRECT(CONCATENATE("'Instrument List'!F",(MATCH(E2277,'Instrument List'!A:A,0))-0)),"")</f>
        <v/>
      </c>
    </row>
    <row r="2278" spans="1:56">
      <c r="A2278" s="223" t="str">
        <f t="shared" si="777"/>
        <v/>
      </c>
      <c r="B2278" s="224"/>
      <c r="C2278" s="225"/>
      <c r="D2278" s="182"/>
      <c r="E2278" s="182"/>
      <c r="F2278" s="182"/>
      <c r="G2278" s="203"/>
      <c r="H2278" s="218"/>
      <c r="I2278" s="213"/>
      <c r="J2278" s="207"/>
      <c r="K2278" s="213"/>
      <c r="L2278" s="207"/>
      <c r="M2278" s="213"/>
      <c r="N2278" s="207"/>
      <c r="O2278" s="183" t="str">
        <f t="shared" si="778"/>
        <v/>
      </c>
      <c r="P2278" s="184"/>
      <c r="Q2278" s="184"/>
      <c r="R2278" s="275"/>
      <c r="S2278" s="185" t="str">
        <f t="shared" si="779"/>
        <v/>
      </c>
      <c r="T2278" s="185" t="str">
        <f t="shared" si="780"/>
        <v/>
      </c>
      <c r="U2278" s="275"/>
      <c r="V2278" s="275"/>
      <c r="W2278" s="276" t="str">
        <f t="shared" si="781"/>
        <v/>
      </c>
      <c r="X2278" s="276" t="str">
        <f t="shared" si="782"/>
        <v/>
      </c>
      <c r="Y2278" s="276" t="str">
        <f t="shared" si="783"/>
        <v/>
      </c>
      <c r="Z2278" s="275"/>
      <c r="AA2278" s="184"/>
      <c r="AB2278" s="184"/>
      <c r="AC2278" s="185" t="str">
        <f t="shared" si="784"/>
        <v/>
      </c>
      <c r="AD2278" s="185" t="str">
        <f t="shared" si="785"/>
        <v/>
      </c>
      <c r="AE2278" s="186"/>
      <c r="AF2278" s="187" t="str">
        <f t="shared" si="786"/>
        <v/>
      </c>
      <c r="AG2278" s="182"/>
      <c r="AH2278" s="184"/>
      <c r="AI2278" s="184"/>
      <c r="AJ2278" s="182"/>
      <c r="AK2278" s="188" t="str">
        <f t="shared" si="787"/>
        <v/>
      </c>
      <c r="AL2278" s="188" t="str">
        <f t="shared" si="788"/>
        <v/>
      </c>
      <c r="AM2278" s="188" t="str">
        <f t="shared" si="789"/>
        <v/>
      </c>
      <c r="AN2278" s="359" t="str">
        <f>IF(Overview!$K$17='Internal Calcs'!$P$22,IF(AK2278="","",AK2278),IF(Overview!$K$17='Internal Calcs'!$P$23,IF(AK2278="","",AK2278),IF(ISNUMBER(A2278),(IF(F2278="Short",G2278-H2278,H2278-G2278)*AZ2278-AX2278),"")))</f>
        <v/>
      </c>
      <c r="AO2278" s="401" t="str">
        <f>IF(Overview!$K$17='Internal Calcs'!$P$22,IF(AL2278="","",AL2278),IF(Overview!$K$17='Internal Calcs'!$P$23,IF(AL2278="","",AL2278),IF(ISNUMBER(A2278),IF(AL2278="",(IF(F2278="Short",G2278-H2278,H2278-G2278)*AZ2278-AX2278),(IF(F2278="Short",G2278-J2278,J2278-G2278)*AZ2278-AX2278)),"")))</f>
        <v/>
      </c>
      <c r="AP2278" s="359" t="str">
        <f>IF(Overview!$K$17='Internal Calcs'!$P$22,"",IF(Overview!$K$17='Internal Calcs'!$P$23,IF(AM2278="","",AM2278),IF(ISNUMBER(A2278),IF(AM2278="",(IF(F2278="Short",G2278-H2278,H2278-G2278)*AZ2278-AX2278),(IF(F2278="Short",G2278-L2278,L2278-G2278)*AZ2278-AX2278)),"")))</f>
        <v/>
      </c>
      <c r="AQ2278" s="188" t="str">
        <f t="shared" si="790"/>
        <v/>
      </c>
      <c r="AR2278" s="188" t="str">
        <f t="shared" si="791"/>
        <v/>
      </c>
      <c r="AS2278" s="188" t="str">
        <f t="shared" si="792"/>
        <v/>
      </c>
      <c r="AT2278" s="188" t="str">
        <f>IF(ISNUMBER(A2278),MAX($AS$2:AS2278)-AS2278,"")</f>
        <v/>
      </c>
      <c r="AU2278" s="189" t="str">
        <f t="shared" si="793"/>
        <v/>
      </c>
      <c r="AV2278" s="190" t="str">
        <f t="shared" si="794"/>
        <v/>
      </c>
      <c r="AW2278" s="190" t="str">
        <f t="shared" si="795"/>
        <v/>
      </c>
      <c r="AX2278" s="191" t="str">
        <f ca="1">IF(ISNUMBER($A2278),INDIRECT(CONCATENATE("'Instrument List'!B",(MATCH(E2278,'Instrument List'!A:A,0))-0)),"")</f>
        <v/>
      </c>
      <c r="AY2278" s="191" t="str">
        <f ca="1">IF(ISNUMBER($A2278),INDIRECT(CONCATENATE("'Instrument List'!D",(MATCH(E2278,'Instrument List'!A:A,0))-0)),"")</f>
        <v/>
      </c>
      <c r="AZ2278" s="191" t="str">
        <f ca="1">IF(ISNUMBER($A2278),INDIRECT(CONCATENATE("'Instrument List'!C",(MATCH(E2278,'Instrument List'!A:A,0))-0)),"")</f>
        <v/>
      </c>
      <c r="BA2278" s="192" t="str">
        <f ca="1">IF(ISNUMBER(A2278),INDIRECT(CONCATENATE("'Instrument List'!E",(MATCH(E2278,'Instrument List'!A:A,0))-0)),"")</f>
        <v/>
      </c>
      <c r="BB2278" s="193" t="str">
        <f t="shared" si="796"/>
        <v/>
      </c>
      <c r="BC2278" s="193" t="str">
        <f t="shared" si="797"/>
        <v/>
      </c>
      <c r="BD2278" s="193" t="str">
        <f ca="1">IF(ISNUMBER(A2278),INDIRECT(CONCATENATE("'Instrument List'!F",(MATCH(E2278,'Instrument List'!A:A,0))-0)),"")</f>
        <v/>
      </c>
    </row>
    <row r="2279" spans="1:56">
      <c r="A2279" s="220" t="str">
        <f t="shared" si="777"/>
        <v/>
      </c>
      <c r="B2279" s="221"/>
      <c r="C2279" s="222"/>
      <c r="D2279" s="169"/>
      <c r="E2279" s="169"/>
      <c r="F2279" s="169"/>
      <c r="G2279" s="202"/>
      <c r="H2279" s="217"/>
      <c r="I2279" s="212"/>
      <c r="J2279" s="206"/>
      <c r="K2279" s="212"/>
      <c r="L2279" s="206"/>
      <c r="M2279" s="212"/>
      <c r="N2279" s="206"/>
      <c r="O2279" s="170" t="str">
        <f t="shared" si="778"/>
        <v/>
      </c>
      <c r="P2279" s="171"/>
      <c r="Q2279" s="171"/>
      <c r="R2279" s="171"/>
      <c r="S2279" s="172" t="str">
        <f t="shared" si="779"/>
        <v/>
      </c>
      <c r="T2279" s="172" t="str">
        <f t="shared" si="780"/>
        <v/>
      </c>
      <c r="U2279" s="171"/>
      <c r="V2279" s="171"/>
      <c r="W2279" s="173" t="str">
        <f t="shared" si="781"/>
        <v/>
      </c>
      <c r="X2279" s="173" t="str">
        <f t="shared" si="782"/>
        <v/>
      </c>
      <c r="Y2279" s="173" t="str">
        <f t="shared" si="783"/>
        <v/>
      </c>
      <c r="Z2279" s="171"/>
      <c r="AA2279" s="171"/>
      <c r="AB2279" s="171"/>
      <c r="AC2279" s="172" t="str">
        <f t="shared" si="784"/>
        <v/>
      </c>
      <c r="AD2279" s="172" t="str">
        <f t="shared" si="785"/>
        <v/>
      </c>
      <c r="AE2279" s="174"/>
      <c r="AF2279" s="175" t="str">
        <f t="shared" si="786"/>
        <v/>
      </c>
      <c r="AG2279" s="169"/>
      <c r="AH2279" s="171"/>
      <c r="AI2279" s="171"/>
      <c r="AJ2279" s="169"/>
      <c r="AK2279" s="176" t="str">
        <f t="shared" si="787"/>
        <v/>
      </c>
      <c r="AL2279" s="176" t="str">
        <f t="shared" si="788"/>
        <v/>
      </c>
      <c r="AM2279" s="176" t="str">
        <f t="shared" si="789"/>
        <v/>
      </c>
      <c r="AN2279" s="359" t="str">
        <f>IF(Overview!$K$17='Internal Calcs'!$P$22,IF(AK2279="","",AK2279),IF(Overview!$K$17='Internal Calcs'!$P$23,IF(AK2279="","",AK2279),IF(ISNUMBER(A2279),(IF(F2279="Short",G2279-H2279,H2279-G2279)*AZ2279-AX2279),"")))</f>
        <v/>
      </c>
      <c r="AO2279" s="401" t="str">
        <f>IF(Overview!$K$17='Internal Calcs'!$P$22,IF(AL2279="","",AL2279),IF(Overview!$K$17='Internal Calcs'!$P$23,IF(AL2279="","",AL2279),IF(ISNUMBER(A2279),IF(AL2279="",(IF(F2279="Short",G2279-H2279,H2279-G2279)*AZ2279-AX2279),(IF(F2279="Short",G2279-J2279,J2279-G2279)*AZ2279-AX2279)),"")))</f>
        <v/>
      </c>
      <c r="AP2279" s="359" t="str">
        <f>IF(Overview!$K$17='Internal Calcs'!$P$22,"",IF(Overview!$K$17='Internal Calcs'!$P$23,IF(AM2279="","",AM2279),IF(ISNUMBER(A2279),IF(AM2279="",(IF(F2279="Short",G2279-H2279,H2279-G2279)*AZ2279-AX2279),(IF(F2279="Short",G2279-L2279,L2279-G2279)*AZ2279-AX2279)),"")))</f>
        <v/>
      </c>
      <c r="AQ2279" s="176" t="str">
        <f t="shared" si="790"/>
        <v/>
      </c>
      <c r="AR2279" s="176" t="str">
        <f t="shared" si="791"/>
        <v/>
      </c>
      <c r="AS2279" s="176" t="str">
        <f t="shared" si="792"/>
        <v/>
      </c>
      <c r="AT2279" s="176" t="str">
        <f>IF(ISNUMBER(A2279),MAX($AS$2:AS2279)-AS2279,"")</f>
        <v/>
      </c>
      <c r="AU2279" s="177" t="str">
        <f t="shared" si="793"/>
        <v/>
      </c>
      <c r="AV2279" s="178" t="str">
        <f t="shared" si="794"/>
        <v/>
      </c>
      <c r="AW2279" s="178" t="str">
        <f t="shared" si="795"/>
        <v/>
      </c>
      <c r="AX2279" s="179" t="str">
        <f ca="1">IF(ISNUMBER($A2279),INDIRECT(CONCATENATE("'Instrument List'!B",(MATCH(E2279,'Instrument List'!A:A,0))-0)),"")</f>
        <v/>
      </c>
      <c r="AY2279" s="179" t="str">
        <f ca="1">IF(ISNUMBER($A2279),INDIRECT(CONCATENATE("'Instrument List'!D",(MATCH(E2279,'Instrument List'!A:A,0))-0)),"")</f>
        <v/>
      </c>
      <c r="AZ2279" s="179" t="str">
        <f ca="1">IF(ISNUMBER($A2279),INDIRECT(CONCATENATE("'Instrument List'!C",(MATCH(E2279,'Instrument List'!A:A,0))-0)),"")</f>
        <v/>
      </c>
      <c r="BA2279" s="180" t="str">
        <f ca="1">IF(ISNUMBER(A2279),INDIRECT(CONCATENATE("'Instrument List'!E",(MATCH(E2279,'Instrument List'!A:A,0))-0)),"")</f>
        <v/>
      </c>
      <c r="BB2279" s="181" t="str">
        <f t="shared" si="796"/>
        <v/>
      </c>
      <c r="BC2279" s="181" t="str">
        <f t="shared" si="797"/>
        <v/>
      </c>
      <c r="BD2279" s="181" t="str">
        <f ca="1">IF(ISNUMBER(A2279),INDIRECT(CONCATENATE("'Instrument List'!F",(MATCH(E2279,'Instrument List'!A:A,0))-0)),"")</f>
        <v/>
      </c>
    </row>
    <row r="2280" spans="1:56">
      <c r="A2280" s="223" t="str">
        <f t="shared" si="777"/>
        <v/>
      </c>
      <c r="B2280" s="224"/>
      <c r="C2280" s="225"/>
      <c r="D2280" s="182"/>
      <c r="E2280" s="182"/>
      <c r="F2280" s="182"/>
      <c r="G2280" s="203"/>
      <c r="H2280" s="218"/>
      <c r="I2280" s="213"/>
      <c r="J2280" s="207"/>
      <c r="K2280" s="213"/>
      <c r="L2280" s="207"/>
      <c r="M2280" s="213"/>
      <c r="N2280" s="207"/>
      <c r="O2280" s="183" t="str">
        <f t="shared" si="778"/>
        <v/>
      </c>
      <c r="P2280" s="184"/>
      <c r="Q2280" s="184"/>
      <c r="R2280" s="275"/>
      <c r="S2280" s="185" t="str">
        <f t="shared" si="779"/>
        <v/>
      </c>
      <c r="T2280" s="185" t="str">
        <f t="shared" si="780"/>
        <v/>
      </c>
      <c r="U2280" s="275"/>
      <c r="V2280" s="275"/>
      <c r="W2280" s="276" t="str">
        <f t="shared" si="781"/>
        <v/>
      </c>
      <c r="X2280" s="276" t="str">
        <f t="shared" si="782"/>
        <v/>
      </c>
      <c r="Y2280" s="276" t="str">
        <f t="shared" si="783"/>
        <v/>
      </c>
      <c r="Z2280" s="275"/>
      <c r="AA2280" s="184"/>
      <c r="AB2280" s="184"/>
      <c r="AC2280" s="185" t="str">
        <f t="shared" si="784"/>
        <v/>
      </c>
      <c r="AD2280" s="185" t="str">
        <f t="shared" si="785"/>
        <v/>
      </c>
      <c r="AE2280" s="186"/>
      <c r="AF2280" s="187" t="str">
        <f t="shared" si="786"/>
        <v/>
      </c>
      <c r="AG2280" s="182"/>
      <c r="AH2280" s="184"/>
      <c r="AI2280" s="184"/>
      <c r="AJ2280" s="182"/>
      <c r="AK2280" s="188" t="str">
        <f t="shared" si="787"/>
        <v/>
      </c>
      <c r="AL2280" s="188" t="str">
        <f t="shared" si="788"/>
        <v/>
      </c>
      <c r="AM2280" s="188" t="str">
        <f t="shared" si="789"/>
        <v/>
      </c>
      <c r="AN2280" s="359" t="str">
        <f>IF(Overview!$K$17='Internal Calcs'!$P$22,IF(AK2280="","",AK2280),IF(Overview!$K$17='Internal Calcs'!$P$23,IF(AK2280="","",AK2280),IF(ISNUMBER(A2280),(IF(F2280="Short",G2280-H2280,H2280-G2280)*AZ2280-AX2280),"")))</f>
        <v/>
      </c>
      <c r="AO2280" s="401" t="str">
        <f>IF(Overview!$K$17='Internal Calcs'!$P$22,IF(AL2280="","",AL2280),IF(Overview!$K$17='Internal Calcs'!$P$23,IF(AL2280="","",AL2280),IF(ISNUMBER(A2280),IF(AL2280="",(IF(F2280="Short",G2280-H2280,H2280-G2280)*AZ2280-AX2280),(IF(F2280="Short",G2280-J2280,J2280-G2280)*AZ2280-AX2280)),"")))</f>
        <v/>
      </c>
      <c r="AP2280" s="359" t="str">
        <f>IF(Overview!$K$17='Internal Calcs'!$P$22,"",IF(Overview!$K$17='Internal Calcs'!$P$23,IF(AM2280="","",AM2280),IF(ISNUMBER(A2280),IF(AM2280="",(IF(F2280="Short",G2280-H2280,H2280-G2280)*AZ2280-AX2280),(IF(F2280="Short",G2280-L2280,L2280-G2280)*AZ2280-AX2280)),"")))</f>
        <v/>
      </c>
      <c r="AQ2280" s="188" t="str">
        <f t="shared" si="790"/>
        <v/>
      </c>
      <c r="AR2280" s="188" t="str">
        <f t="shared" si="791"/>
        <v/>
      </c>
      <c r="AS2280" s="188" t="str">
        <f t="shared" si="792"/>
        <v/>
      </c>
      <c r="AT2280" s="188" t="str">
        <f>IF(ISNUMBER(A2280),MAX($AS$2:AS2280)-AS2280,"")</f>
        <v/>
      </c>
      <c r="AU2280" s="189" t="str">
        <f t="shared" si="793"/>
        <v/>
      </c>
      <c r="AV2280" s="190" t="str">
        <f t="shared" si="794"/>
        <v/>
      </c>
      <c r="AW2280" s="190" t="str">
        <f t="shared" si="795"/>
        <v/>
      </c>
      <c r="AX2280" s="191" t="str">
        <f ca="1">IF(ISNUMBER($A2280),INDIRECT(CONCATENATE("'Instrument List'!B",(MATCH(E2280,'Instrument List'!A:A,0))-0)),"")</f>
        <v/>
      </c>
      <c r="AY2280" s="191" t="str">
        <f ca="1">IF(ISNUMBER($A2280),INDIRECT(CONCATENATE("'Instrument List'!D",(MATCH(E2280,'Instrument List'!A:A,0))-0)),"")</f>
        <v/>
      </c>
      <c r="AZ2280" s="191" t="str">
        <f ca="1">IF(ISNUMBER($A2280),INDIRECT(CONCATENATE("'Instrument List'!C",(MATCH(E2280,'Instrument List'!A:A,0))-0)),"")</f>
        <v/>
      </c>
      <c r="BA2280" s="192" t="str">
        <f ca="1">IF(ISNUMBER(A2280),INDIRECT(CONCATENATE("'Instrument List'!E",(MATCH(E2280,'Instrument List'!A:A,0))-0)),"")</f>
        <v/>
      </c>
      <c r="BB2280" s="193" t="str">
        <f t="shared" si="796"/>
        <v/>
      </c>
      <c r="BC2280" s="193" t="str">
        <f t="shared" si="797"/>
        <v/>
      </c>
      <c r="BD2280" s="193" t="str">
        <f ca="1">IF(ISNUMBER(A2280),INDIRECT(CONCATENATE("'Instrument List'!F",(MATCH(E2280,'Instrument List'!A:A,0))-0)),"")</f>
        <v/>
      </c>
    </row>
    <row r="2281" spans="1:56">
      <c r="A2281" s="220" t="str">
        <f t="shared" si="777"/>
        <v/>
      </c>
      <c r="B2281" s="221"/>
      <c r="C2281" s="222"/>
      <c r="D2281" s="169"/>
      <c r="E2281" s="169"/>
      <c r="F2281" s="169"/>
      <c r="G2281" s="202"/>
      <c r="H2281" s="217"/>
      <c r="I2281" s="212"/>
      <c r="J2281" s="206"/>
      <c r="K2281" s="212"/>
      <c r="L2281" s="206"/>
      <c r="M2281" s="212"/>
      <c r="N2281" s="206"/>
      <c r="O2281" s="170" t="str">
        <f t="shared" si="778"/>
        <v/>
      </c>
      <c r="P2281" s="171"/>
      <c r="Q2281" s="171"/>
      <c r="R2281" s="171"/>
      <c r="S2281" s="172" t="str">
        <f t="shared" si="779"/>
        <v/>
      </c>
      <c r="T2281" s="172" t="str">
        <f t="shared" si="780"/>
        <v/>
      </c>
      <c r="U2281" s="171"/>
      <c r="V2281" s="171"/>
      <c r="W2281" s="173" t="str">
        <f t="shared" si="781"/>
        <v/>
      </c>
      <c r="X2281" s="173" t="str">
        <f t="shared" si="782"/>
        <v/>
      </c>
      <c r="Y2281" s="173" t="str">
        <f t="shared" si="783"/>
        <v/>
      </c>
      <c r="Z2281" s="171"/>
      <c r="AA2281" s="171"/>
      <c r="AB2281" s="171"/>
      <c r="AC2281" s="172" t="str">
        <f t="shared" si="784"/>
        <v/>
      </c>
      <c r="AD2281" s="172" t="str">
        <f t="shared" si="785"/>
        <v/>
      </c>
      <c r="AE2281" s="174"/>
      <c r="AF2281" s="175" t="str">
        <f t="shared" si="786"/>
        <v/>
      </c>
      <c r="AG2281" s="169"/>
      <c r="AH2281" s="171"/>
      <c r="AI2281" s="171"/>
      <c r="AJ2281" s="169"/>
      <c r="AK2281" s="176" t="str">
        <f t="shared" si="787"/>
        <v/>
      </c>
      <c r="AL2281" s="176" t="str">
        <f t="shared" si="788"/>
        <v/>
      </c>
      <c r="AM2281" s="176" t="str">
        <f t="shared" si="789"/>
        <v/>
      </c>
      <c r="AN2281" s="359" t="str">
        <f>IF(Overview!$K$17='Internal Calcs'!$P$22,IF(AK2281="","",AK2281),IF(Overview!$K$17='Internal Calcs'!$P$23,IF(AK2281="","",AK2281),IF(ISNUMBER(A2281),(IF(F2281="Short",G2281-H2281,H2281-G2281)*AZ2281-AX2281),"")))</f>
        <v/>
      </c>
      <c r="AO2281" s="401" t="str">
        <f>IF(Overview!$K$17='Internal Calcs'!$P$22,IF(AL2281="","",AL2281),IF(Overview!$K$17='Internal Calcs'!$P$23,IF(AL2281="","",AL2281),IF(ISNUMBER(A2281),IF(AL2281="",(IF(F2281="Short",G2281-H2281,H2281-G2281)*AZ2281-AX2281),(IF(F2281="Short",G2281-J2281,J2281-G2281)*AZ2281-AX2281)),"")))</f>
        <v/>
      </c>
      <c r="AP2281" s="359" t="str">
        <f>IF(Overview!$K$17='Internal Calcs'!$P$22,"",IF(Overview!$K$17='Internal Calcs'!$P$23,IF(AM2281="","",AM2281),IF(ISNUMBER(A2281),IF(AM2281="",(IF(F2281="Short",G2281-H2281,H2281-G2281)*AZ2281-AX2281),(IF(F2281="Short",G2281-L2281,L2281-G2281)*AZ2281-AX2281)),"")))</f>
        <v/>
      </c>
      <c r="AQ2281" s="176" t="str">
        <f t="shared" si="790"/>
        <v/>
      </c>
      <c r="AR2281" s="176" t="str">
        <f t="shared" si="791"/>
        <v/>
      </c>
      <c r="AS2281" s="176" t="str">
        <f t="shared" si="792"/>
        <v/>
      </c>
      <c r="AT2281" s="176" t="str">
        <f>IF(ISNUMBER(A2281),MAX($AS$2:AS2281)-AS2281,"")</f>
        <v/>
      </c>
      <c r="AU2281" s="177" t="str">
        <f t="shared" si="793"/>
        <v/>
      </c>
      <c r="AV2281" s="178" t="str">
        <f t="shared" si="794"/>
        <v/>
      </c>
      <c r="AW2281" s="178" t="str">
        <f t="shared" si="795"/>
        <v/>
      </c>
      <c r="AX2281" s="179" t="str">
        <f ca="1">IF(ISNUMBER($A2281),INDIRECT(CONCATENATE("'Instrument List'!B",(MATCH(E2281,'Instrument List'!A:A,0))-0)),"")</f>
        <v/>
      </c>
      <c r="AY2281" s="179" t="str">
        <f ca="1">IF(ISNUMBER($A2281),INDIRECT(CONCATENATE("'Instrument List'!D",(MATCH(E2281,'Instrument List'!A:A,0))-0)),"")</f>
        <v/>
      </c>
      <c r="AZ2281" s="179" t="str">
        <f ca="1">IF(ISNUMBER($A2281),INDIRECT(CONCATENATE("'Instrument List'!C",(MATCH(E2281,'Instrument List'!A:A,0))-0)),"")</f>
        <v/>
      </c>
      <c r="BA2281" s="180" t="str">
        <f ca="1">IF(ISNUMBER(A2281),INDIRECT(CONCATENATE("'Instrument List'!E",(MATCH(E2281,'Instrument List'!A:A,0))-0)),"")</f>
        <v/>
      </c>
      <c r="BB2281" s="181" t="str">
        <f t="shared" si="796"/>
        <v/>
      </c>
      <c r="BC2281" s="181" t="str">
        <f t="shared" si="797"/>
        <v/>
      </c>
      <c r="BD2281" s="181" t="str">
        <f ca="1">IF(ISNUMBER(A2281),INDIRECT(CONCATENATE("'Instrument List'!F",(MATCH(E2281,'Instrument List'!A:A,0))-0)),"")</f>
        <v/>
      </c>
    </row>
    <row r="2282" spans="1:56">
      <c r="A2282" s="223" t="str">
        <f t="shared" si="777"/>
        <v/>
      </c>
      <c r="B2282" s="224"/>
      <c r="C2282" s="225"/>
      <c r="D2282" s="182"/>
      <c r="E2282" s="182"/>
      <c r="F2282" s="182"/>
      <c r="G2282" s="203"/>
      <c r="H2282" s="218"/>
      <c r="I2282" s="213"/>
      <c r="J2282" s="207"/>
      <c r="K2282" s="213"/>
      <c r="L2282" s="207"/>
      <c r="M2282" s="213"/>
      <c r="N2282" s="207"/>
      <c r="O2282" s="183" t="str">
        <f t="shared" si="778"/>
        <v/>
      </c>
      <c r="P2282" s="184"/>
      <c r="Q2282" s="184"/>
      <c r="R2282" s="275"/>
      <c r="S2282" s="185" t="str">
        <f t="shared" si="779"/>
        <v/>
      </c>
      <c r="T2282" s="185" t="str">
        <f t="shared" si="780"/>
        <v/>
      </c>
      <c r="U2282" s="275"/>
      <c r="V2282" s="275"/>
      <c r="W2282" s="276" t="str">
        <f t="shared" si="781"/>
        <v/>
      </c>
      <c r="X2282" s="276" t="str">
        <f t="shared" si="782"/>
        <v/>
      </c>
      <c r="Y2282" s="276" t="str">
        <f t="shared" si="783"/>
        <v/>
      </c>
      <c r="Z2282" s="275"/>
      <c r="AA2282" s="184"/>
      <c r="AB2282" s="184"/>
      <c r="AC2282" s="185" t="str">
        <f t="shared" si="784"/>
        <v/>
      </c>
      <c r="AD2282" s="185" t="str">
        <f t="shared" si="785"/>
        <v/>
      </c>
      <c r="AE2282" s="186"/>
      <c r="AF2282" s="187" t="str">
        <f t="shared" si="786"/>
        <v/>
      </c>
      <c r="AG2282" s="182"/>
      <c r="AH2282" s="184"/>
      <c r="AI2282" s="184"/>
      <c r="AJ2282" s="182"/>
      <c r="AK2282" s="188" t="str">
        <f t="shared" si="787"/>
        <v/>
      </c>
      <c r="AL2282" s="188" t="str">
        <f t="shared" si="788"/>
        <v/>
      </c>
      <c r="AM2282" s="188" t="str">
        <f t="shared" si="789"/>
        <v/>
      </c>
      <c r="AN2282" s="359" t="str">
        <f>IF(Overview!$K$17='Internal Calcs'!$P$22,IF(AK2282="","",AK2282),IF(Overview!$K$17='Internal Calcs'!$P$23,IF(AK2282="","",AK2282),IF(ISNUMBER(A2282),(IF(F2282="Short",G2282-H2282,H2282-G2282)*AZ2282-AX2282),"")))</f>
        <v/>
      </c>
      <c r="AO2282" s="401" t="str">
        <f>IF(Overview!$K$17='Internal Calcs'!$P$22,IF(AL2282="","",AL2282),IF(Overview!$K$17='Internal Calcs'!$P$23,IF(AL2282="","",AL2282),IF(ISNUMBER(A2282),IF(AL2282="",(IF(F2282="Short",G2282-H2282,H2282-G2282)*AZ2282-AX2282),(IF(F2282="Short",G2282-J2282,J2282-G2282)*AZ2282-AX2282)),"")))</f>
        <v/>
      </c>
      <c r="AP2282" s="359" t="str">
        <f>IF(Overview!$K$17='Internal Calcs'!$P$22,"",IF(Overview!$K$17='Internal Calcs'!$P$23,IF(AM2282="","",AM2282),IF(ISNUMBER(A2282),IF(AM2282="",(IF(F2282="Short",G2282-H2282,H2282-G2282)*AZ2282-AX2282),(IF(F2282="Short",G2282-L2282,L2282-G2282)*AZ2282-AX2282)),"")))</f>
        <v/>
      </c>
      <c r="AQ2282" s="188" t="str">
        <f t="shared" si="790"/>
        <v/>
      </c>
      <c r="AR2282" s="188" t="str">
        <f t="shared" si="791"/>
        <v/>
      </c>
      <c r="AS2282" s="188" t="str">
        <f t="shared" si="792"/>
        <v/>
      </c>
      <c r="AT2282" s="188" t="str">
        <f>IF(ISNUMBER(A2282),MAX($AS$2:AS2282)-AS2282,"")</f>
        <v/>
      </c>
      <c r="AU2282" s="189" t="str">
        <f t="shared" si="793"/>
        <v/>
      </c>
      <c r="AV2282" s="190" t="str">
        <f t="shared" si="794"/>
        <v/>
      </c>
      <c r="AW2282" s="190" t="str">
        <f t="shared" si="795"/>
        <v/>
      </c>
      <c r="AX2282" s="191" t="str">
        <f ca="1">IF(ISNUMBER($A2282),INDIRECT(CONCATENATE("'Instrument List'!B",(MATCH(E2282,'Instrument List'!A:A,0))-0)),"")</f>
        <v/>
      </c>
      <c r="AY2282" s="191" t="str">
        <f ca="1">IF(ISNUMBER($A2282),INDIRECT(CONCATENATE("'Instrument List'!D",(MATCH(E2282,'Instrument List'!A:A,0))-0)),"")</f>
        <v/>
      </c>
      <c r="AZ2282" s="191" t="str">
        <f ca="1">IF(ISNUMBER($A2282),INDIRECT(CONCATENATE("'Instrument List'!C",(MATCH(E2282,'Instrument List'!A:A,0))-0)),"")</f>
        <v/>
      </c>
      <c r="BA2282" s="192" t="str">
        <f ca="1">IF(ISNUMBER(A2282),INDIRECT(CONCATENATE("'Instrument List'!E",(MATCH(E2282,'Instrument List'!A:A,0))-0)),"")</f>
        <v/>
      </c>
      <c r="BB2282" s="193" t="str">
        <f t="shared" si="796"/>
        <v/>
      </c>
      <c r="BC2282" s="193" t="str">
        <f t="shared" si="797"/>
        <v/>
      </c>
      <c r="BD2282" s="193" t="str">
        <f ca="1">IF(ISNUMBER(A2282),INDIRECT(CONCATENATE("'Instrument List'!F",(MATCH(E2282,'Instrument List'!A:A,0))-0)),"")</f>
        <v/>
      </c>
    </row>
    <row r="2283" spans="1:56">
      <c r="A2283" s="220" t="str">
        <f t="shared" si="777"/>
        <v/>
      </c>
      <c r="B2283" s="221"/>
      <c r="C2283" s="222"/>
      <c r="D2283" s="169"/>
      <c r="E2283" s="169"/>
      <c r="F2283" s="169"/>
      <c r="G2283" s="202"/>
      <c r="H2283" s="217"/>
      <c r="I2283" s="212"/>
      <c r="J2283" s="206"/>
      <c r="K2283" s="212"/>
      <c r="L2283" s="206"/>
      <c r="M2283" s="212"/>
      <c r="N2283" s="206"/>
      <c r="O2283" s="170" t="str">
        <f t="shared" si="778"/>
        <v/>
      </c>
      <c r="P2283" s="171"/>
      <c r="Q2283" s="171"/>
      <c r="R2283" s="171"/>
      <c r="S2283" s="172" t="str">
        <f t="shared" si="779"/>
        <v/>
      </c>
      <c r="T2283" s="172" t="str">
        <f t="shared" si="780"/>
        <v/>
      </c>
      <c r="U2283" s="171"/>
      <c r="V2283" s="171"/>
      <c r="W2283" s="173" t="str">
        <f t="shared" si="781"/>
        <v/>
      </c>
      <c r="X2283" s="173" t="str">
        <f t="shared" si="782"/>
        <v/>
      </c>
      <c r="Y2283" s="173" t="str">
        <f t="shared" si="783"/>
        <v/>
      </c>
      <c r="Z2283" s="171"/>
      <c r="AA2283" s="171"/>
      <c r="AB2283" s="171"/>
      <c r="AC2283" s="172" t="str">
        <f t="shared" si="784"/>
        <v/>
      </c>
      <c r="AD2283" s="172" t="str">
        <f t="shared" si="785"/>
        <v/>
      </c>
      <c r="AE2283" s="174"/>
      <c r="AF2283" s="175" t="str">
        <f t="shared" si="786"/>
        <v/>
      </c>
      <c r="AG2283" s="169"/>
      <c r="AH2283" s="171"/>
      <c r="AI2283" s="171"/>
      <c r="AJ2283" s="169"/>
      <c r="AK2283" s="176" t="str">
        <f t="shared" si="787"/>
        <v/>
      </c>
      <c r="AL2283" s="176" t="str">
        <f t="shared" si="788"/>
        <v/>
      </c>
      <c r="AM2283" s="176" t="str">
        <f t="shared" si="789"/>
        <v/>
      </c>
      <c r="AN2283" s="359" t="str">
        <f>IF(Overview!$K$17='Internal Calcs'!$P$22,IF(AK2283="","",AK2283),IF(Overview!$K$17='Internal Calcs'!$P$23,IF(AK2283="","",AK2283),IF(ISNUMBER(A2283),(IF(F2283="Short",G2283-H2283,H2283-G2283)*AZ2283-AX2283),"")))</f>
        <v/>
      </c>
      <c r="AO2283" s="401" t="str">
        <f>IF(Overview!$K$17='Internal Calcs'!$P$22,IF(AL2283="","",AL2283),IF(Overview!$K$17='Internal Calcs'!$P$23,IF(AL2283="","",AL2283),IF(ISNUMBER(A2283),IF(AL2283="",(IF(F2283="Short",G2283-H2283,H2283-G2283)*AZ2283-AX2283),(IF(F2283="Short",G2283-J2283,J2283-G2283)*AZ2283-AX2283)),"")))</f>
        <v/>
      </c>
      <c r="AP2283" s="359" t="str">
        <f>IF(Overview!$K$17='Internal Calcs'!$P$22,"",IF(Overview!$K$17='Internal Calcs'!$P$23,IF(AM2283="","",AM2283),IF(ISNUMBER(A2283),IF(AM2283="",(IF(F2283="Short",G2283-H2283,H2283-G2283)*AZ2283-AX2283),(IF(F2283="Short",G2283-L2283,L2283-G2283)*AZ2283-AX2283)),"")))</f>
        <v/>
      </c>
      <c r="AQ2283" s="176" t="str">
        <f t="shared" si="790"/>
        <v/>
      </c>
      <c r="AR2283" s="176" t="str">
        <f t="shared" si="791"/>
        <v/>
      </c>
      <c r="AS2283" s="176" t="str">
        <f t="shared" si="792"/>
        <v/>
      </c>
      <c r="AT2283" s="176" t="str">
        <f>IF(ISNUMBER(A2283),MAX($AS$2:AS2283)-AS2283,"")</f>
        <v/>
      </c>
      <c r="AU2283" s="177" t="str">
        <f t="shared" si="793"/>
        <v/>
      </c>
      <c r="AV2283" s="178" t="str">
        <f t="shared" si="794"/>
        <v/>
      </c>
      <c r="AW2283" s="178" t="str">
        <f t="shared" si="795"/>
        <v/>
      </c>
      <c r="AX2283" s="179" t="str">
        <f ca="1">IF(ISNUMBER($A2283),INDIRECT(CONCATENATE("'Instrument List'!B",(MATCH(E2283,'Instrument List'!A:A,0))-0)),"")</f>
        <v/>
      </c>
      <c r="AY2283" s="179" t="str">
        <f ca="1">IF(ISNUMBER($A2283),INDIRECT(CONCATENATE("'Instrument List'!D",(MATCH(E2283,'Instrument List'!A:A,0))-0)),"")</f>
        <v/>
      </c>
      <c r="AZ2283" s="179" t="str">
        <f ca="1">IF(ISNUMBER($A2283),INDIRECT(CONCATENATE("'Instrument List'!C",(MATCH(E2283,'Instrument List'!A:A,0))-0)),"")</f>
        <v/>
      </c>
      <c r="BA2283" s="180" t="str">
        <f ca="1">IF(ISNUMBER(A2283),INDIRECT(CONCATENATE("'Instrument List'!E",(MATCH(E2283,'Instrument List'!A:A,0))-0)),"")</f>
        <v/>
      </c>
      <c r="BB2283" s="181" t="str">
        <f t="shared" si="796"/>
        <v/>
      </c>
      <c r="BC2283" s="181" t="str">
        <f t="shared" si="797"/>
        <v/>
      </c>
      <c r="BD2283" s="181" t="str">
        <f ca="1">IF(ISNUMBER(A2283),INDIRECT(CONCATENATE("'Instrument List'!F",(MATCH(E2283,'Instrument List'!A:A,0))-0)),"")</f>
        <v/>
      </c>
    </row>
    <row r="2284" spans="1:56">
      <c r="A2284" s="223" t="str">
        <f t="shared" si="777"/>
        <v/>
      </c>
      <c r="B2284" s="224"/>
      <c r="C2284" s="225"/>
      <c r="D2284" s="182"/>
      <c r="E2284" s="182"/>
      <c r="F2284" s="182"/>
      <c r="G2284" s="203"/>
      <c r="H2284" s="218"/>
      <c r="I2284" s="213"/>
      <c r="J2284" s="207"/>
      <c r="K2284" s="213"/>
      <c r="L2284" s="207"/>
      <c r="M2284" s="213"/>
      <c r="N2284" s="207"/>
      <c r="O2284" s="183" t="str">
        <f t="shared" si="778"/>
        <v/>
      </c>
      <c r="P2284" s="184"/>
      <c r="Q2284" s="184"/>
      <c r="R2284" s="275"/>
      <c r="S2284" s="185" t="str">
        <f t="shared" si="779"/>
        <v/>
      </c>
      <c r="T2284" s="185" t="str">
        <f t="shared" si="780"/>
        <v/>
      </c>
      <c r="U2284" s="275"/>
      <c r="V2284" s="275"/>
      <c r="W2284" s="276" t="str">
        <f t="shared" si="781"/>
        <v/>
      </c>
      <c r="X2284" s="276" t="str">
        <f t="shared" si="782"/>
        <v/>
      </c>
      <c r="Y2284" s="276" t="str">
        <f t="shared" si="783"/>
        <v/>
      </c>
      <c r="Z2284" s="275"/>
      <c r="AA2284" s="184"/>
      <c r="AB2284" s="184"/>
      <c r="AC2284" s="185" t="str">
        <f t="shared" si="784"/>
        <v/>
      </c>
      <c r="AD2284" s="185" t="str">
        <f t="shared" si="785"/>
        <v/>
      </c>
      <c r="AE2284" s="186"/>
      <c r="AF2284" s="187" t="str">
        <f t="shared" si="786"/>
        <v/>
      </c>
      <c r="AG2284" s="182"/>
      <c r="AH2284" s="184"/>
      <c r="AI2284" s="184"/>
      <c r="AJ2284" s="182"/>
      <c r="AK2284" s="188" t="str">
        <f t="shared" si="787"/>
        <v/>
      </c>
      <c r="AL2284" s="188" t="str">
        <f t="shared" si="788"/>
        <v/>
      </c>
      <c r="AM2284" s="188" t="str">
        <f t="shared" si="789"/>
        <v/>
      </c>
      <c r="AN2284" s="359" t="str">
        <f>IF(Overview!$K$17='Internal Calcs'!$P$22,IF(AK2284="","",AK2284),IF(Overview!$K$17='Internal Calcs'!$P$23,IF(AK2284="","",AK2284),IF(ISNUMBER(A2284),(IF(F2284="Short",G2284-H2284,H2284-G2284)*AZ2284-AX2284),"")))</f>
        <v/>
      </c>
      <c r="AO2284" s="401" t="str">
        <f>IF(Overview!$K$17='Internal Calcs'!$P$22,IF(AL2284="","",AL2284),IF(Overview!$K$17='Internal Calcs'!$P$23,IF(AL2284="","",AL2284),IF(ISNUMBER(A2284),IF(AL2284="",(IF(F2284="Short",G2284-H2284,H2284-G2284)*AZ2284-AX2284),(IF(F2284="Short",G2284-J2284,J2284-G2284)*AZ2284-AX2284)),"")))</f>
        <v/>
      </c>
      <c r="AP2284" s="359" t="str">
        <f>IF(Overview!$K$17='Internal Calcs'!$P$22,"",IF(Overview!$K$17='Internal Calcs'!$P$23,IF(AM2284="","",AM2284),IF(ISNUMBER(A2284),IF(AM2284="",(IF(F2284="Short",G2284-H2284,H2284-G2284)*AZ2284-AX2284),(IF(F2284="Short",G2284-L2284,L2284-G2284)*AZ2284-AX2284)),"")))</f>
        <v/>
      </c>
      <c r="AQ2284" s="188" t="str">
        <f t="shared" si="790"/>
        <v/>
      </c>
      <c r="AR2284" s="188" t="str">
        <f t="shared" si="791"/>
        <v/>
      </c>
      <c r="AS2284" s="188" t="str">
        <f t="shared" si="792"/>
        <v/>
      </c>
      <c r="AT2284" s="188" t="str">
        <f>IF(ISNUMBER(A2284),MAX($AS$2:AS2284)-AS2284,"")</f>
        <v/>
      </c>
      <c r="AU2284" s="189" t="str">
        <f t="shared" si="793"/>
        <v/>
      </c>
      <c r="AV2284" s="190" t="str">
        <f t="shared" si="794"/>
        <v/>
      </c>
      <c r="AW2284" s="190" t="str">
        <f t="shared" si="795"/>
        <v/>
      </c>
      <c r="AX2284" s="191" t="str">
        <f ca="1">IF(ISNUMBER($A2284),INDIRECT(CONCATENATE("'Instrument List'!B",(MATCH(E2284,'Instrument List'!A:A,0))-0)),"")</f>
        <v/>
      </c>
      <c r="AY2284" s="191" t="str">
        <f ca="1">IF(ISNUMBER($A2284),INDIRECT(CONCATENATE("'Instrument List'!D",(MATCH(E2284,'Instrument List'!A:A,0))-0)),"")</f>
        <v/>
      </c>
      <c r="AZ2284" s="191" t="str">
        <f ca="1">IF(ISNUMBER($A2284),INDIRECT(CONCATENATE("'Instrument List'!C",(MATCH(E2284,'Instrument List'!A:A,0))-0)),"")</f>
        <v/>
      </c>
      <c r="BA2284" s="192" t="str">
        <f ca="1">IF(ISNUMBER(A2284),INDIRECT(CONCATENATE("'Instrument List'!E",(MATCH(E2284,'Instrument List'!A:A,0))-0)),"")</f>
        <v/>
      </c>
      <c r="BB2284" s="193" t="str">
        <f t="shared" si="796"/>
        <v/>
      </c>
      <c r="BC2284" s="193" t="str">
        <f t="shared" si="797"/>
        <v/>
      </c>
      <c r="BD2284" s="193" t="str">
        <f ca="1">IF(ISNUMBER(A2284),INDIRECT(CONCATENATE("'Instrument List'!F",(MATCH(E2284,'Instrument List'!A:A,0))-0)),"")</f>
        <v/>
      </c>
    </row>
    <row r="2285" spans="1:56">
      <c r="A2285" s="220" t="str">
        <f t="shared" si="777"/>
        <v/>
      </c>
      <c r="B2285" s="221"/>
      <c r="C2285" s="222"/>
      <c r="D2285" s="169"/>
      <c r="E2285" s="169"/>
      <c r="F2285" s="169"/>
      <c r="G2285" s="202"/>
      <c r="H2285" s="217"/>
      <c r="I2285" s="212"/>
      <c r="J2285" s="206"/>
      <c r="K2285" s="212"/>
      <c r="L2285" s="206"/>
      <c r="M2285" s="212"/>
      <c r="N2285" s="206"/>
      <c r="O2285" s="170" t="str">
        <f t="shared" si="778"/>
        <v/>
      </c>
      <c r="P2285" s="171"/>
      <c r="Q2285" s="171"/>
      <c r="R2285" s="171"/>
      <c r="S2285" s="172" t="str">
        <f t="shared" si="779"/>
        <v/>
      </c>
      <c r="T2285" s="172" t="str">
        <f t="shared" si="780"/>
        <v/>
      </c>
      <c r="U2285" s="171"/>
      <c r="V2285" s="171"/>
      <c r="W2285" s="173" t="str">
        <f t="shared" si="781"/>
        <v/>
      </c>
      <c r="X2285" s="173" t="str">
        <f t="shared" si="782"/>
        <v/>
      </c>
      <c r="Y2285" s="173" t="str">
        <f t="shared" si="783"/>
        <v/>
      </c>
      <c r="Z2285" s="171"/>
      <c r="AA2285" s="171"/>
      <c r="AB2285" s="171"/>
      <c r="AC2285" s="172" t="str">
        <f t="shared" si="784"/>
        <v/>
      </c>
      <c r="AD2285" s="172" t="str">
        <f t="shared" si="785"/>
        <v/>
      </c>
      <c r="AE2285" s="174"/>
      <c r="AF2285" s="175" t="str">
        <f t="shared" si="786"/>
        <v/>
      </c>
      <c r="AG2285" s="169"/>
      <c r="AH2285" s="171"/>
      <c r="AI2285" s="171"/>
      <c r="AJ2285" s="169"/>
      <c r="AK2285" s="176" t="str">
        <f t="shared" si="787"/>
        <v/>
      </c>
      <c r="AL2285" s="176" t="str">
        <f t="shared" si="788"/>
        <v/>
      </c>
      <c r="AM2285" s="176" t="str">
        <f t="shared" si="789"/>
        <v/>
      </c>
      <c r="AN2285" s="359" t="str">
        <f>IF(Overview!$K$17='Internal Calcs'!$P$22,IF(AK2285="","",AK2285),IF(Overview!$K$17='Internal Calcs'!$P$23,IF(AK2285="","",AK2285),IF(ISNUMBER(A2285),(IF(F2285="Short",G2285-H2285,H2285-G2285)*AZ2285-AX2285),"")))</f>
        <v/>
      </c>
      <c r="AO2285" s="401" t="str">
        <f>IF(Overview!$K$17='Internal Calcs'!$P$22,IF(AL2285="","",AL2285),IF(Overview!$K$17='Internal Calcs'!$P$23,IF(AL2285="","",AL2285),IF(ISNUMBER(A2285),IF(AL2285="",(IF(F2285="Short",G2285-H2285,H2285-G2285)*AZ2285-AX2285),(IF(F2285="Short",G2285-J2285,J2285-G2285)*AZ2285-AX2285)),"")))</f>
        <v/>
      </c>
      <c r="AP2285" s="359" t="str">
        <f>IF(Overview!$K$17='Internal Calcs'!$P$22,"",IF(Overview!$K$17='Internal Calcs'!$P$23,IF(AM2285="","",AM2285),IF(ISNUMBER(A2285),IF(AM2285="",(IF(F2285="Short",G2285-H2285,H2285-G2285)*AZ2285-AX2285),(IF(F2285="Short",G2285-L2285,L2285-G2285)*AZ2285-AX2285)),"")))</f>
        <v/>
      </c>
      <c r="AQ2285" s="176" t="str">
        <f t="shared" si="790"/>
        <v/>
      </c>
      <c r="AR2285" s="176" t="str">
        <f t="shared" si="791"/>
        <v/>
      </c>
      <c r="AS2285" s="176" t="str">
        <f t="shared" si="792"/>
        <v/>
      </c>
      <c r="AT2285" s="176" t="str">
        <f>IF(ISNUMBER(A2285),MAX($AS$2:AS2285)-AS2285,"")</f>
        <v/>
      </c>
      <c r="AU2285" s="177" t="str">
        <f t="shared" si="793"/>
        <v/>
      </c>
      <c r="AV2285" s="178" t="str">
        <f t="shared" si="794"/>
        <v/>
      </c>
      <c r="AW2285" s="178" t="str">
        <f t="shared" si="795"/>
        <v/>
      </c>
      <c r="AX2285" s="179" t="str">
        <f ca="1">IF(ISNUMBER($A2285),INDIRECT(CONCATENATE("'Instrument List'!B",(MATCH(E2285,'Instrument List'!A:A,0))-0)),"")</f>
        <v/>
      </c>
      <c r="AY2285" s="179" t="str">
        <f ca="1">IF(ISNUMBER($A2285),INDIRECT(CONCATENATE("'Instrument List'!D",(MATCH(E2285,'Instrument List'!A:A,0))-0)),"")</f>
        <v/>
      </c>
      <c r="AZ2285" s="179" t="str">
        <f ca="1">IF(ISNUMBER($A2285),INDIRECT(CONCATENATE("'Instrument List'!C",(MATCH(E2285,'Instrument List'!A:A,0))-0)),"")</f>
        <v/>
      </c>
      <c r="BA2285" s="180" t="str">
        <f ca="1">IF(ISNUMBER(A2285),INDIRECT(CONCATENATE("'Instrument List'!E",(MATCH(E2285,'Instrument List'!A:A,0))-0)),"")</f>
        <v/>
      </c>
      <c r="BB2285" s="181" t="str">
        <f t="shared" si="796"/>
        <v/>
      </c>
      <c r="BC2285" s="181" t="str">
        <f t="shared" si="797"/>
        <v/>
      </c>
      <c r="BD2285" s="181" t="str">
        <f ca="1">IF(ISNUMBER(A2285),INDIRECT(CONCATENATE("'Instrument List'!F",(MATCH(E2285,'Instrument List'!A:A,0))-0)),"")</f>
        <v/>
      </c>
    </row>
    <row r="2286" spans="1:56">
      <c r="A2286" s="223" t="str">
        <f t="shared" si="777"/>
        <v/>
      </c>
      <c r="B2286" s="224"/>
      <c r="C2286" s="225"/>
      <c r="D2286" s="182"/>
      <c r="E2286" s="182"/>
      <c r="F2286" s="182"/>
      <c r="G2286" s="203"/>
      <c r="H2286" s="218"/>
      <c r="I2286" s="213"/>
      <c r="J2286" s="207"/>
      <c r="K2286" s="213"/>
      <c r="L2286" s="207"/>
      <c r="M2286" s="213"/>
      <c r="N2286" s="207"/>
      <c r="O2286" s="183" t="str">
        <f t="shared" si="778"/>
        <v/>
      </c>
      <c r="P2286" s="184"/>
      <c r="Q2286" s="184"/>
      <c r="R2286" s="275"/>
      <c r="S2286" s="185" t="str">
        <f t="shared" si="779"/>
        <v/>
      </c>
      <c r="T2286" s="185" t="str">
        <f t="shared" si="780"/>
        <v/>
      </c>
      <c r="U2286" s="275"/>
      <c r="V2286" s="275"/>
      <c r="W2286" s="276" t="str">
        <f t="shared" si="781"/>
        <v/>
      </c>
      <c r="X2286" s="276" t="str">
        <f t="shared" si="782"/>
        <v/>
      </c>
      <c r="Y2286" s="276" t="str">
        <f t="shared" si="783"/>
        <v/>
      </c>
      <c r="Z2286" s="275"/>
      <c r="AA2286" s="184"/>
      <c r="AB2286" s="184"/>
      <c r="AC2286" s="185" t="str">
        <f t="shared" si="784"/>
        <v/>
      </c>
      <c r="AD2286" s="185" t="str">
        <f t="shared" si="785"/>
        <v/>
      </c>
      <c r="AE2286" s="186"/>
      <c r="AF2286" s="187" t="str">
        <f t="shared" si="786"/>
        <v/>
      </c>
      <c r="AG2286" s="182"/>
      <c r="AH2286" s="184"/>
      <c r="AI2286" s="184"/>
      <c r="AJ2286" s="182"/>
      <c r="AK2286" s="188" t="str">
        <f t="shared" si="787"/>
        <v/>
      </c>
      <c r="AL2286" s="188" t="str">
        <f t="shared" si="788"/>
        <v/>
      </c>
      <c r="AM2286" s="188" t="str">
        <f t="shared" si="789"/>
        <v/>
      </c>
      <c r="AN2286" s="359" t="str">
        <f>IF(Overview!$K$17='Internal Calcs'!$P$22,IF(AK2286="","",AK2286),IF(Overview!$K$17='Internal Calcs'!$P$23,IF(AK2286="","",AK2286),IF(ISNUMBER(A2286),(IF(F2286="Short",G2286-H2286,H2286-G2286)*AZ2286-AX2286),"")))</f>
        <v/>
      </c>
      <c r="AO2286" s="401" t="str">
        <f>IF(Overview!$K$17='Internal Calcs'!$P$22,IF(AL2286="","",AL2286),IF(Overview!$K$17='Internal Calcs'!$P$23,IF(AL2286="","",AL2286),IF(ISNUMBER(A2286),IF(AL2286="",(IF(F2286="Short",G2286-H2286,H2286-G2286)*AZ2286-AX2286),(IF(F2286="Short",G2286-J2286,J2286-G2286)*AZ2286-AX2286)),"")))</f>
        <v/>
      </c>
      <c r="AP2286" s="359" t="str">
        <f>IF(Overview!$K$17='Internal Calcs'!$P$22,"",IF(Overview!$K$17='Internal Calcs'!$P$23,IF(AM2286="","",AM2286),IF(ISNUMBER(A2286),IF(AM2286="",(IF(F2286="Short",G2286-H2286,H2286-G2286)*AZ2286-AX2286),(IF(F2286="Short",G2286-L2286,L2286-G2286)*AZ2286-AX2286)),"")))</f>
        <v/>
      </c>
      <c r="AQ2286" s="188" t="str">
        <f t="shared" si="790"/>
        <v/>
      </c>
      <c r="AR2286" s="188" t="str">
        <f t="shared" si="791"/>
        <v/>
      </c>
      <c r="AS2286" s="188" t="str">
        <f t="shared" si="792"/>
        <v/>
      </c>
      <c r="AT2286" s="188" t="str">
        <f>IF(ISNUMBER(A2286),MAX($AS$2:AS2286)-AS2286,"")</f>
        <v/>
      </c>
      <c r="AU2286" s="189" t="str">
        <f t="shared" si="793"/>
        <v/>
      </c>
      <c r="AV2286" s="190" t="str">
        <f t="shared" si="794"/>
        <v/>
      </c>
      <c r="AW2286" s="190" t="str">
        <f t="shared" si="795"/>
        <v/>
      </c>
      <c r="AX2286" s="191" t="str">
        <f ca="1">IF(ISNUMBER($A2286),INDIRECT(CONCATENATE("'Instrument List'!B",(MATCH(E2286,'Instrument List'!A:A,0))-0)),"")</f>
        <v/>
      </c>
      <c r="AY2286" s="191" t="str">
        <f ca="1">IF(ISNUMBER($A2286),INDIRECT(CONCATENATE("'Instrument List'!D",(MATCH(E2286,'Instrument List'!A:A,0))-0)),"")</f>
        <v/>
      </c>
      <c r="AZ2286" s="191" t="str">
        <f ca="1">IF(ISNUMBER($A2286),INDIRECT(CONCATENATE("'Instrument List'!C",(MATCH(E2286,'Instrument List'!A:A,0))-0)),"")</f>
        <v/>
      </c>
      <c r="BA2286" s="192" t="str">
        <f ca="1">IF(ISNUMBER(A2286),INDIRECT(CONCATENATE("'Instrument List'!E",(MATCH(E2286,'Instrument List'!A:A,0))-0)),"")</f>
        <v/>
      </c>
      <c r="BB2286" s="193" t="str">
        <f t="shared" si="796"/>
        <v/>
      </c>
      <c r="BC2286" s="193" t="str">
        <f t="shared" si="797"/>
        <v/>
      </c>
      <c r="BD2286" s="193" t="str">
        <f ca="1">IF(ISNUMBER(A2286),INDIRECT(CONCATENATE("'Instrument List'!F",(MATCH(E2286,'Instrument List'!A:A,0))-0)),"")</f>
        <v/>
      </c>
    </row>
    <row r="2287" spans="1:56">
      <c r="A2287" s="220" t="str">
        <f t="shared" si="777"/>
        <v/>
      </c>
      <c r="B2287" s="221"/>
      <c r="C2287" s="222"/>
      <c r="D2287" s="169"/>
      <c r="E2287" s="169"/>
      <c r="F2287" s="169"/>
      <c r="G2287" s="202"/>
      <c r="H2287" s="217"/>
      <c r="I2287" s="212"/>
      <c r="J2287" s="206"/>
      <c r="K2287" s="212"/>
      <c r="L2287" s="206"/>
      <c r="M2287" s="212"/>
      <c r="N2287" s="206"/>
      <c r="O2287" s="170" t="str">
        <f t="shared" si="778"/>
        <v/>
      </c>
      <c r="P2287" s="171"/>
      <c r="Q2287" s="171"/>
      <c r="R2287" s="171"/>
      <c r="S2287" s="172" t="str">
        <f t="shared" si="779"/>
        <v/>
      </c>
      <c r="T2287" s="172" t="str">
        <f t="shared" si="780"/>
        <v/>
      </c>
      <c r="U2287" s="171"/>
      <c r="V2287" s="171"/>
      <c r="W2287" s="173" t="str">
        <f t="shared" si="781"/>
        <v/>
      </c>
      <c r="X2287" s="173" t="str">
        <f t="shared" si="782"/>
        <v/>
      </c>
      <c r="Y2287" s="173" t="str">
        <f t="shared" si="783"/>
        <v/>
      </c>
      <c r="Z2287" s="171"/>
      <c r="AA2287" s="171"/>
      <c r="AB2287" s="171"/>
      <c r="AC2287" s="172" t="str">
        <f t="shared" si="784"/>
        <v/>
      </c>
      <c r="AD2287" s="172" t="str">
        <f t="shared" si="785"/>
        <v/>
      </c>
      <c r="AE2287" s="174"/>
      <c r="AF2287" s="175" t="str">
        <f t="shared" si="786"/>
        <v/>
      </c>
      <c r="AG2287" s="169"/>
      <c r="AH2287" s="171"/>
      <c r="AI2287" s="171"/>
      <c r="AJ2287" s="169"/>
      <c r="AK2287" s="176" t="str">
        <f t="shared" si="787"/>
        <v/>
      </c>
      <c r="AL2287" s="176" t="str">
        <f t="shared" si="788"/>
        <v/>
      </c>
      <c r="AM2287" s="176" t="str">
        <f t="shared" si="789"/>
        <v/>
      </c>
      <c r="AN2287" s="359" t="str">
        <f>IF(Overview!$K$17='Internal Calcs'!$P$22,IF(AK2287="","",AK2287),IF(Overview!$K$17='Internal Calcs'!$P$23,IF(AK2287="","",AK2287),IF(ISNUMBER(A2287),(IF(F2287="Short",G2287-H2287,H2287-G2287)*AZ2287-AX2287),"")))</f>
        <v/>
      </c>
      <c r="AO2287" s="401" t="str">
        <f>IF(Overview!$K$17='Internal Calcs'!$P$22,IF(AL2287="","",AL2287),IF(Overview!$K$17='Internal Calcs'!$P$23,IF(AL2287="","",AL2287),IF(ISNUMBER(A2287),IF(AL2287="",(IF(F2287="Short",G2287-H2287,H2287-G2287)*AZ2287-AX2287),(IF(F2287="Short",G2287-J2287,J2287-G2287)*AZ2287-AX2287)),"")))</f>
        <v/>
      </c>
      <c r="AP2287" s="359" t="str">
        <f>IF(Overview!$K$17='Internal Calcs'!$P$22,"",IF(Overview!$K$17='Internal Calcs'!$P$23,IF(AM2287="","",AM2287),IF(ISNUMBER(A2287),IF(AM2287="",(IF(F2287="Short",G2287-H2287,H2287-G2287)*AZ2287-AX2287),(IF(F2287="Short",G2287-L2287,L2287-G2287)*AZ2287-AX2287)),"")))</f>
        <v/>
      </c>
      <c r="AQ2287" s="176" t="str">
        <f t="shared" si="790"/>
        <v/>
      </c>
      <c r="AR2287" s="176" t="str">
        <f t="shared" si="791"/>
        <v/>
      </c>
      <c r="AS2287" s="176" t="str">
        <f t="shared" si="792"/>
        <v/>
      </c>
      <c r="AT2287" s="176" t="str">
        <f>IF(ISNUMBER(A2287),MAX($AS$2:AS2287)-AS2287,"")</f>
        <v/>
      </c>
      <c r="AU2287" s="177" t="str">
        <f t="shared" si="793"/>
        <v/>
      </c>
      <c r="AV2287" s="178" t="str">
        <f t="shared" si="794"/>
        <v/>
      </c>
      <c r="AW2287" s="178" t="str">
        <f t="shared" si="795"/>
        <v/>
      </c>
      <c r="AX2287" s="179" t="str">
        <f ca="1">IF(ISNUMBER($A2287),INDIRECT(CONCATENATE("'Instrument List'!B",(MATCH(E2287,'Instrument List'!A:A,0))-0)),"")</f>
        <v/>
      </c>
      <c r="AY2287" s="179" t="str">
        <f ca="1">IF(ISNUMBER($A2287),INDIRECT(CONCATENATE("'Instrument List'!D",(MATCH(E2287,'Instrument List'!A:A,0))-0)),"")</f>
        <v/>
      </c>
      <c r="AZ2287" s="179" t="str">
        <f ca="1">IF(ISNUMBER($A2287),INDIRECT(CONCATENATE("'Instrument List'!C",(MATCH(E2287,'Instrument List'!A:A,0))-0)),"")</f>
        <v/>
      </c>
      <c r="BA2287" s="180" t="str">
        <f ca="1">IF(ISNUMBER(A2287),INDIRECT(CONCATENATE("'Instrument List'!E",(MATCH(E2287,'Instrument List'!A:A,0))-0)),"")</f>
        <v/>
      </c>
      <c r="BB2287" s="181" t="str">
        <f t="shared" si="796"/>
        <v/>
      </c>
      <c r="BC2287" s="181" t="str">
        <f t="shared" si="797"/>
        <v/>
      </c>
      <c r="BD2287" s="181" t="str">
        <f ca="1">IF(ISNUMBER(A2287),INDIRECT(CONCATENATE("'Instrument List'!F",(MATCH(E2287,'Instrument List'!A:A,0))-0)),"")</f>
        <v/>
      </c>
    </row>
    <row r="2288" spans="1:56">
      <c r="A2288" s="223" t="str">
        <f t="shared" si="777"/>
        <v/>
      </c>
      <c r="B2288" s="224"/>
      <c r="C2288" s="225"/>
      <c r="D2288" s="182"/>
      <c r="E2288" s="182"/>
      <c r="F2288" s="182"/>
      <c r="G2288" s="203"/>
      <c r="H2288" s="218"/>
      <c r="I2288" s="213"/>
      <c r="J2288" s="207"/>
      <c r="K2288" s="213"/>
      <c r="L2288" s="207"/>
      <c r="M2288" s="213"/>
      <c r="N2288" s="207"/>
      <c r="O2288" s="183" t="str">
        <f t="shared" si="778"/>
        <v/>
      </c>
      <c r="P2288" s="184"/>
      <c r="Q2288" s="184"/>
      <c r="R2288" s="275"/>
      <c r="S2288" s="185" t="str">
        <f t="shared" si="779"/>
        <v/>
      </c>
      <c r="T2288" s="185" t="str">
        <f t="shared" si="780"/>
        <v/>
      </c>
      <c r="U2288" s="275"/>
      <c r="V2288" s="275"/>
      <c r="W2288" s="276" t="str">
        <f t="shared" si="781"/>
        <v/>
      </c>
      <c r="X2288" s="276" t="str">
        <f t="shared" si="782"/>
        <v/>
      </c>
      <c r="Y2288" s="276" t="str">
        <f t="shared" si="783"/>
        <v/>
      </c>
      <c r="Z2288" s="275"/>
      <c r="AA2288" s="184"/>
      <c r="AB2288" s="184"/>
      <c r="AC2288" s="185" t="str">
        <f t="shared" si="784"/>
        <v/>
      </c>
      <c r="AD2288" s="185" t="str">
        <f t="shared" si="785"/>
        <v/>
      </c>
      <c r="AE2288" s="186"/>
      <c r="AF2288" s="187" t="str">
        <f t="shared" si="786"/>
        <v/>
      </c>
      <c r="AG2288" s="182"/>
      <c r="AH2288" s="184"/>
      <c r="AI2288" s="184"/>
      <c r="AJ2288" s="182"/>
      <c r="AK2288" s="188" t="str">
        <f t="shared" si="787"/>
        <v/>
      </c>
      <c r="AL2288" s="188" t="str">
        <f t="shared" si="788"/>
        <v/>
      </c>
      <c r="AM2288" s="188" t="str">
        <f t="shared" si="789"/>
        <v/>
      </c>
      <c r="AN2288" s="359" t="str">
        <f>IF(Overview!$K$17='Internal Calcs'!$P$22,IF(AK2288="","",AK2288),IF(Overview!$K$17='Internal Calcs'!$P$23,IF(AK2288="","",AK2288),IF(ISNUMBER(A2288),(IF(F2288="Short",G2288-H2288,H2288-G2288)*AZ2288-AX2288),"")))</f>
        <v/>
      </c>
      <c r="AO2288" s="401" t="str">
        <f>IF(Overview!$K$17='Internal Calcs'!$P$22,IF(AL2288="","",AL2288),IF(Overview!$K$17='Internal Calcs'!$P$23,IF(AL2288="","",AL2288),IF(ISNUMBER(A2288),IF(AL2288="",(IF(F2288="Short",G2288-H2288,H2288-G2288)*AZ2288-AX2288),(IF(F2288="Short",G2288-J2288,J2288-G2288)*AZ2288-AX2288)),"")))</f>
        <v/>
      </c>
      <c r="AP2288" s="359" t="str">
        <f>IF(Overview!$K$17='Internal Calcs'!$P$22,"",IF(Overview!$K$17='Internal Calcs'!$P$23,IF(AM2288="","",AM2288),IF(ISNUMBER(A2288),IF(AM2288="",(IF(F2288="Short",G2288-H2288,H2288-G2288)*AZ2288-AX2288),(IF(F2288="Short",G2288-L2288,L2288-G2288)*AZ2288-AX2288)),"")))</f>
        <v/>
      </c>
      <c r="AQ2288" s="188" t="str">
        <f t="shared" si="790"/>
        <v/>
      </c>
      <c r="AR2288" s="188" t="str">
        <f t="shared" si="791"/>
        <v/>
      </c>
      <c r="AS2288" s="188" t="str">
        <f t="shared" si="792"/>
        <v/>
      </c>
      <c r="AT2288" s="188" t="str">
        <f>IF(ISNUMBER(A2288),MAX($AS$2:AS2288)-AS2288,"")</f>
        <v/>
      </c>
      <c r="AU2288" s="189" t="str">
        <f t="shared" si="793"/>
        <v/>
      </c>
      <c r="AV2288" s="190" t="str">
        <f t="shared" si="794"/>
        <v/>
      </c>
      <c r="AW2288" s="190" t="str">
        <f t="shared" si="795"/>
        <v/>
      </c>
      <c r="AX2288" s="191" t="str">
        <f ca="1">IF(ISNUMBER($A2288),INDIRECT(CONCATENATE("'Instrument List'!B",(MATCH(E2288,'Instrument List'!A:A,0))-0)),"")</f>
        <v/>
      </c>
      <c r="AY2288" s="191" t="str">
        <f ca="1">IF(ISNUMBER($A2288),INDIRECT(CONCATENATE("'Instrument List'!D",(MATCH(E2288,'Instrument List'!A:A,0))-0)),"")</f>
        <v/>
      </c>
      <c r="AZ2288" s="191" t="str">
        <f ca="1">IF(ISNUMBER($A2288),INDIRECT(CONCATENATE("'Instrument List'!C",(MATCH(E2288,'Instrument List'!A:A,0))-0)),"")</f>
        <v/>
      </c>
      <c r="BA2288" s="192" t="str">
        <f ca="1">IF(ISNUMBER(A2288),INDIRECT(CONCATENATE("'Instrument List'!E",(MATCH(E2288,'Instrument List'!A:A,0))-0)),"")</f>
        <v/>
      </c>
      <c r="BB2288" s="193" t="str">
        <f t="shared" si="796"/>
        <v/>
      </c>
      <c r="BC2288" s="193" t="str">
        <f t="shared" si="797"/>
        <v/>
      </c>
      <c r="BD2288" s="193" t="str">
        <f ca="1">IF(ISNUMBER(A2288),INDIRECT(CONCATENATE("'Instrument List'!F",(MATCH(E2288,'Instrument List'!A:A,0))-0)),"")</f>
        <v/>
      </c>
    </row>
    <row r="2289" spans="1:56">
      <c r="A2289" s="220" t="str">
        <f t="shared" si="777"/>
        <v/>
      </c>
      <c r="B2289" s="221"/>
      <c r="C2289" s="222"/>
      <c r="D2289" s="169"/>
      <c r="E2289" s="169"/>
      <c r="F2289" s="169"/>
      <c r="G2289" s="202"/>
      <c r="H2289" s="217"/>
      <c r="I2289" s="212"/>
      <c r="J2289" s="206"/>
      <c r="K2289" s="212"/>
      <c r="L2289" s="206"/>
      <c r="M2289" s="212"/>
      <c r="N2289" s="206"/>
      <c r="O2289" s="170" t="str">
        <f t="shared" si="778"/>
        <v/>
      </c>
      <c r="P2289" s="171"/>
      <c r="Q2289" s="171"/>
      <c r="R2289" s="171"/>
      <c r="S2289" s="172" t="str">
        <f t="shared" si="779"/>
        <v/>
      </c>
      <c r="T2289" s="172" t="str">
        <f t="shared" si="780"/>
        <v/>
      </c>
      <c r="U2289" s="171"/>
      <c r="V2289" s="171"/>
      <c r="W2289" s="173" t="str">
        <f t="shared" si="781"/>
        <v/>
      </c>
      <c r="X2289" s="173" t="str">
        <f t="shared" si="782"/>
        <v/>
      </c>
      <c r="Y2289" s="173" t="str">
        <f t="shared" si="783"/>
        <v/>
      </c>
      <c r="Z2289" s="171"/>
      <c r="AA2289" s="171"/>
      <c r="AB2289" s="171"/>
      <c r="AC2289" s="172" t="str">
        <f t="shared" si="784"/>
        <v/>
      </c>
      <c r="AD2289" s="172" t="str">
        <f t="shared" si="785"/>
        <v/>
      </c>
      <c r="AE2289" s="174"/>
      <c r="AF2289" s="175" t="str">
        <f t="shared" si="786"/>
        <v/>
      </c>
      <c r="AG2289" s="169"/>
      <c r="AH2289" s="171"/>
      <c r="AI2289" s="171"/>
      <c r="AJ2289" s="169"/>
      <c r="AK2289" s="176" t="str">
        <f t="shared" si="787"/>
        <v/>
      </c>
      <c r="AL2289" s="176" t="str">
        <f t="shared" si="788"/>
        <v/>
      </c>
      <c r="AM2289" s="176" t="str">
        <f t="shared" si="789"/>
        <v/>
      </c>
      <c r="AN2289" s="359" t="str">
        <f>IF(Overview!$K$17='Internal Calcs'!$P$22,IF(AK2289="","",AK2289),IF(Overview!$K$17='Internal Calcs'!$P$23,IF(AK2289="","",AK2289),IF(ISNUMBER(A2289),(IF(F2289="Short",G2289-H2289,H2289-G2289)*AZ2289-AX2289),"")))</f>
        <v/>
      </c>
      <c r="AO2289" s="401" t="str">
        <f>IF(Overview!$K$17='Internal Calcs'!$P$22,IF(AL2289="","",AL2289),IF(Overview!$K$17='Internal Calcs'!$P$23,IF(AL2289="","",AL2289),IF(ISNUMBER(A2289),IF(AL2289="",(IF(F2289="Short",G2289-H2289,H2289-G2289)*AZ2289-AX2289),(IF(F2289="Short",G2289-J2289,J2289-G2289)*AZ2289-AX2289)),"")))</f>
        <v/>
      </c>
      <c r="AP2289" s="359" t="str">
        <f>IF(Overview!$K$17='Internal Calcs'!$P$22,"",IF(Overview!$K$17='Internal Calcs'!$P$23,IF(AM2289="","",AM2289),IF(ISNUMBER(A2289),IF(AM2289="",(IF(F2289="Short",G2289-H2289,H2289-G2289)*AZ2289-AX2289),(IF(F2289="Short",G2289-L2289,L2289-G2289)*AZ2289-AX2289)),"")))</f>
        <v/>
      </c>
      <c r="AQ2289" s="176" t="str">
        <f t="shared" si="790"/>
        <v/>
      </c>
      <c r="AR2289" s="176" t="str">
        <f t="shared" si="791"/>
        <v/>
      </c>
      <c r="AS2289" s="176" t="str">
        <f t="shared" si="792"/>
        <v/>
      </c>
      <c r="AT2289" s="176" t="str">
        <f>IF(ISNUMBER(A2289),MAX($AS$2:AS2289)-AS2289,"")</f>
        <v/>
      </c>
      <c r="AU2289" s="177" t="str">
        <f t="shared" si="793"/>
        <v/>
      </c>
      <c r="AV2289" s="178" t="str">
        <f t="shared" si="794"/>
        <v/>
      </c>
      <c r="AW2289" s="178" t="str">
        <f t="shared" si="795"/>
        <v/>
      </c>
      <c r="AX2289" s="179" t="str">
        <f ca="1">IF(ISNUMBER($A2289),INDIRECT(CONCATENATE("'Instrument List'!B",(MATCH(E2289,'Instrument List'!A:A,0))-0)),"")</f>
        <v/>
      </c>
      <c r="AY2289" s="179" t="str">
        <f ca="1">IF(ISNUMBER($A2289),INDIRECT(CONCATENATE("'Instrument List'!D",(MATCH(E2289,'Instrument List'!A:A,0))-0)),"")</f>
        <v/>
      </c>
      <c r="AZ2289" s="179" t="str">
        <f ca="1">IF(ISNUMBER($A2289),INDIRECT(CONCATENATE("'Instrument List'!C",(MATCH(E2289,'Instrument List'!A:A,0))-0)),"")</f>
        <v/>
      </c>
      <c r="BA2289" s="180" t="str">
        <f ca="1">IF(ISNUMBER(A2289),INDIRECT(CONCATENATE("'Instrument List'!E",(MATCH(E2289,'Instrument List'!A:A,0))-0)),"")</f>
        <v/>
      </c>
      <c r="BB2289" s="181" t="str">
        <f t="shared" si="796"/>
        <v/>
      </c>
      <c r="BC2289" s="181" t="str">
        <f t="shared" si="797"/>
        <v/>
      </c>
      <c r="BD2289" s="181" t="str">
        <f ca="1">IF(ISNUMBER(A2289),INDIRECT(CONCATENATE("'Instrument List'!F",(MATCH(E2289,'Instrument List'!A:A,0))-0)),"")</f>
        <v/>
      </c>
    </row>
    <row r="2290" spans="1:56">
      <c r="A2290" s="223" t="str">
        <f t="shared" si="777"/>
        <v/>
      </c>
      <c r="B2290" s="224"/>
      <c r="C2290" s="225"/>
      <c r="D2290" s="182"/>
      <c r="E2290" s="182"/>
      <c r="F2290" s="182"/>
      <c r="G2290" s="203"/>
      <c r="H2290" s="218"/>
      <c r="I2290" s="213"/>
      <c r="J2290" s="207"/>
      <c r="K2290" s="213"/>
      <c r="L2290" s="207"/>
      <c r="M2290" s="213"/>
      <c r="N2290" s="207"/>
      <c r="O2290" s="183" t="str">
        <f t="shared" si="778"/>
        <v/>
      </c>
      <c r="P2290" s="184"/>
      <c r="Q2290" s="184"/>
      <c r="R2290" s="275"/>
      <c r="S2290" s="185" t="str">
        <f t="shared" si="779"/>
        <v/>
      </c>
      <c r="T2290" s="185" t="str">
        <f t="shared" si="780"/>
        <v/>
      </c>
      <c r="U2290" s="275"/>
      <c r="V2290" s="275"/>
      <c r="W2290" s="276" t="str">
        <f t="shared" si="781"/>
        <v/>
      </c>
      <c r="X2290" s="276" t="str">
        <f t="shared" si="782"/>
        <v/>
      </c>
      <c r="Y2290" s="276" t="str">
        <f t="shared" si="783"/>
        <v/>
      </c>
      <c r="Z2290" s="275"/>
      <c r="AA2290" s="184"/>
      <c r="AB2290" s="184"/>
      <c r="AC2290" s="185" t="str">
        <f t="shared" si="784"/>
        <v/>
      </c>
      <c r="AD2290" s="185" t="str">
        <f t="shared" si="785"/>
        <v/>
      </c>
      <c r="AE2290" s="186"/>
      <c r="AF2290" s="187" t="str">
        <f t="shared" si="786"/>
        <v/>
      </c>
      <c r="AG2290" s="182"/>
      <c r="AH2290" s="184"/>
      <c r="AI2290" s="184"/>
      <c r="AJ2290" s="182"/>
      <c r="AK2290" s="188" t="str">
        <f t="shared" si="787"/>
        <v/>
      </c>
      <c r="AL2290" s="188" t="str">
        <f t="shared" si="788"/>
        <v/>
      </c>
      <c r="AM2290" s="188" t="str">
        <f t="shared" si="789"/>
        <v/>
      </c>
      <c r="AN2290" s="359" t="str">
        <f>IF(Overview!$K$17='Internal Calcs'!$P$22,IF(AK2290="","",AK2290),IF(Overview!$K$17='Internal Calcs'!$P$23,IF(AK2290="","",AK2290),IF(ISNUMBER(A2290),(IF(F2290="Short",G2290-H2290,H2290-G2290)*AZ2290-AX2290),"")))</f>
        <v/>
      </c>
      <c r="AO2290" s="401" t="str">
        <f>IF(Overview!$K$17='Internal Calcs'!$P$22,IF(AL2290="","",AL2290),IF(Overview!$K$17='Internal Calcs'!$P$23,IF(AL2290="","",AL2290),IF(ISNUMBER(A2290),IF(AL2290="",(IF(F2290="Short",G2290-H2290,H2290-G2290)*AZ2290-AX2290),(IF(F2290="Short",G2290-J2290,J2290-G2290)*AZ2290-AX2290)),"")))</f>
        <v/>
      </c>
      <c r="AP2290" s="359" t="str">
        <f>IF(Overview!$K$17='Internal Calcs'!$P$22,"",IF(Overview!$K$17='Internal Calcs'!$P$23,IF(AM2290="","",AM2290),IF(ISNUMBER(A2290),IF(AM2290="",(IF(F2290="Short",G2290-H2290,H2290-G2290)*AZ2290-AX2290),(IF(F2290="Short",G2290-L2290,L2290-G2290)*AZ2290-AX2290)),"")))</f>
        <v/>
      </c>
      <c r="AQ2290" s="188" t="str">
        <f t="shared" si="790"/>
        <v/>
      </c>
      <c r="AR2290" s="188" t="str">
        <f t="shared" si="791"/>
        <v/>
      </c>
      <c r="AS2290" s="188" t="str">
        <f t="shared" si="792"/>
        <v/>
      </c>
      <c r="AT2290" s="188" t="str">
        <f>IF(ISNUMBER(A2290),MAX($AS$2:AS2290)-AS2290,"")</f>
        <v/>
      </c>
      <c r="AU2290" s="189" t="str">
        <f t="shared" si="793"/>
        <v/>
      </c>
      <c r="AV2290" s="190" t="str">
        <f t="shared" si="794"/>
        <v/>
      </c>
      <c r="AW2290" s="190" t="str">
        <f t="shared" si="795"/>
        <v/>
      </c>
      <c r="AX2290" s="191" t="str">
        <f ca="1">IF(ISNUMBER($A2290),INDIRECT(CONCATENATE("'Instrument List'!B",(MATCH(E2290,'Instrument List'!A:A,0))-0)),"")</f>
        <v/>
      </c>
      <c r="AY2290" s="191" t="str">
        <f ca="1">IF(ISNUMBER($A2290),INDIRECT(CONCATENATE("'Instrument List'!D",(MATCH(E2290,'Instrument List'!A:A,0))-0)),"")</f>
        <v/>
      </c>
      <c r="AZ2290" s="191" t="str">
        <f ca="1">IF(ISNUMBER($A2290),INDIRECT(CONCATENATE("'Instrument List'!C",(MATCH(E2290,'Instrument List'!A:A,0))-0)),"")</f>
        <v/>
      </c>
      <c r="BA2290" s="192" t="str">
        <f ca="1">IF(ISNUMBER(A2290),INDIRECT(CONCATENATE("'Instrument List'!E",(MATCH(E2290,'Instrument List'!A:A,0))-0)),"")</f>
        <v/>
      </c>
      <c r="BB2290" s="193" t="str">
        <f t="shared" si="796"/>
        <v/>
      </c>
      <c r="BC2290" s="193" t="str">
        <f t="shared" si="797"/>
        <v/>
      </c>
      <c r="BD2290" s="193" t="str">
        <f ca="1">IF(ISNUMBER(A2290),INDIRECT(CONCATENATE("'Instrument List'!F",(MATCH(E2290,'Instrument List'!A:A,0))-0)),"")</f>
        <v/>
      </c>
    </row>
    <row r="2291" spans="1:56">
      <c r="A2291" s="220" t="str">
        <f t="shared" si="777"/>
        <v/>
      </c>
      <c r="B2291" s="221"/>
      <c r="C2291" s="222"/>
      <c r="D2291" s="169"/>
      <c r="E2291" s="169"/>
      <c r="F2291" s="169"/>
      <c r="G2291" s="202"/>
      <c r="H2291" s="217"/>
      <c r="I2291" s="212"/>
      <c r="J2291" s="206"/>
      <c r="K2291" s="212"/>
      <c r="L2291" s="206"/>
      <c r="M2291" s="212"/>
      <c r="N2291" s="206"/>
      <c r="O2291" s="170" t="str">
        <f t="shared" si="778"/>
        <v/>
      </c>
      <c r="P2291" s="171"/>
      <c r="Q2291" s="171"/>
      <c r="R2291" s="171"/>
      <c r="S2291" s="172" t="str">
        <f t="shared" si="779"/>
        <v/>
      </c>
      <c r="T2291" s="172" t="str">
        <f t="shared" si="780"/>
        <v/>
      </c>
      <c r="U2291" s="171"/>
      <c r="V2291" s="171"/>
      <c r="W2291" s="173" t="str">
        <f t="shared" si="781"/>
        <v/>
      </c>
      <c r="X2291" s="173" t="str">
        <f t="shared" si="782"/>
        <v/>
      </c>
      <c r="Y2291" s="173" t="str">
        <f t="shared" si="783"/>
        <v/>
      </c>
      <c r="Z2291" s="171"/>
      <c r="AA2291" s="171"/>
      <c r="AB2291" s="171"/>
      <c r="AC2291" s="172" t="str">
        <f t="shared" si="784"/>
        <v/>
      </c>
      <c r="AD2291" s="172" t="str">
        <f t="shared" si="785"/>
        <v/>
      </c>
      <c r="AE2291" s="174"/>
      <c r="AF2291" s="175" t="str">
        <f t="shared" si="786"/>
        <v/>
      </c>
      <c r="AG2291" s="169"/>
      <c r="AH2291" s="171"/>
      <c r="AI2291" s="171"/>
      <c r="AJ2291" s="169"/>
      <c r="AK2291" s="176" t="str">
        <f t="shared" si="787"/>
        <v/>
      </c>
      <c r="AL2291" s="176" t="str">
        <f t="shared" si="788"/>
        <v/>
      </c>
      <c r="AM2291" s="176" t="str">
        <f t="shared" si="789"/>
        <v/>
      </c>
      <c r="AN2291" s="359" t="str">
        <f>IF(Overview!$K$17='Internal Calcs'!$P$22,IF(AK2291="","",AK2291),IF(Overview!$K$17='Internal Calcs'!$P$23,IF(AK2291="","",AK2291),IF(ISNUMBER(A2291),(IF(F2291="Short",G2291-H2291,H2291-G2291)*AZ2291-AX2291),"")))</f>
        <v/>
      </c>
      <c r="AO2291" s="401" t="str">
        <f>IF(Overview!$K$17='Internal Calcs'!$P$22,IF(AL2291="","",AL2291),IF(Overview!$K$17='Internal Calcs'!$P$23,IF(AL2291="","",AL2291),IF(ISNUMBER(A2291),IF(AL2291="",(IF(F2291="Short",G2291-H2291,H2291-G2291)*AZ2291-AX2291),(IF(F2291="Short",G2291-J2291,J2291-G2291)*AZ2291-AX2291)),"")))</f>
        <v/>
      </c>
      <c r="AP2291" s="359" t="str">
        <f>IF(Overview!$K$17='Internal Calcs'!$P$22,"",IF(Overview!$K$17='Internal Calcs'!$P$23,IF(AM2291="","",AM2291),IF(ISNUMBER(A2291),IF(AM2291="",(IF(F2291="Short",G2291-H2291,H2291-G2291)*AZ2291-AX2291),(IF(F2291="Short",G2291-L2291,L2291-G2291)*AZ2291-AX2291)),"")))</f>
        <v/>
      </c>
      <c r="AQ2291" s="176" t="str">
        <f t="shared" si="790"/>
        <v/>
      </c>
      <c r="AR2291" s="176" t="str">
        <f t="shared" si="791"/>
        <v/>
      </c>
      <c r="AS2291" s="176" t="str">
        <f t="shared" si="792"/>
        <v/>
      </c>
      <c r="AT2291" s="176" t="str">
        <f>IF(ISNUMBER(A2291),MAX($AS$2:AS2291)-AS2291,"")</f>
        <v/>
      </c>
      <c r="AU2291" s="177" t="str">
        <f t="shared" si="793"/>
        <v/>
      </c>
      <c r="AV2291" s="178" t="str">
        <f t="shared" si="794"/>
        <v/>
      </c>
      <c r="AW2291" s="178" t="str">
        <f t="shared" si="795"/>
        <v/>
      </c>
      <c r="AX2291" s="179" t="str">
        <f ca="1">IF(ISNUMBER($A2291),INDIRECT(CONCATENATE("'Instrument List'!B",(MATCH(E2291,'Instrument List'!A:A,0))-0)),"")</f>
        <v/>
      </c>
      <c r="AY2291" s="179" t="str">
        <f ca="1">IF(ISNUMBER($A2291),INDIRECT(CONCATENATE("'Instrument List'!D",(MATCH(E2291,'Instrument List'!A:A,0))-0)),"")</f>
        <v/>
      </c>
      <c r="AZ2291" s="179" t="str">
        <f ca="1">IF(ISNUMBER($A2291),INDIRECT(CONCATENATE("'Instrument List'!C",(MATCH(E2291,'Instrument List'!A:A,0))-0)),"")</f>
        <v/>
      </c>
      <c r="BA2291" s="180" t="str">
        <f ca="1">IF(ISNUMBER(A2291),INDIRECT(CONCATENATE("'Instrument List'!E",(MATCH(E2291,'Instrument List'!A:A,0))-0)),"")</f>
        <v/>
      </c>
      <c r="BB2291" s="181" t="str">
        <f t="shared" si="796"/>
        <v/>
      </c>
      <c r="BC2291" s="181" t="str">
        <f t="shared" si="797"/>
        <v/>
      </c>
      <c r="BD2291" s="181" t="str">
        <f ca="1">IF(ISNUMBER(A2291),INDIRECT(CONCATENATE("'Instrument List'!F",(MATCH(E2291,'Instrument List'!A:A,0))-0)),"")</f>
        <v/>
      </c>
    </row>
    <row r="2292" spans="1:56">
      <c r="A2292" s="223" t="str">
        <f t="shared" si="777"/>
        <v/>
      </c>
      <c r="B2292" s="224"/>
      <c r="C2292" s="225"/>
      <c r="D2292" s="182"/>
      <c r="E2292" s="182"/>
      <c r="F2292" s="182"/>
      <c r="G2292" s="203"/>
      <c r="H2292" s="218"/>
      <c r="I2292" s="213"/>
      <c r="J2292" s="207"/>
      <c r="K2292" s="213"/>
      <c r="L2292" s="207"/>
      <c r="M2292" s="213"/>
      <c r="N2292" s="207"/>
      <c r="O2292" s="183" t="str">
        <f t="shared" si="778"/>
        <v/>
      </c>
      <c r="P2292" s="184"/>
      <c r="Q2292" s="184"/>
      <c r="R2292" s="275"/>
      <c r="S2292" s="185" t="str">
        <f t="shared" si="779"/>
        <v/>
      </c>
      <c r="T2292" s="185" t="str">
        <f t="shared" si="780"/>
        <v/>
      </c>
      <c r="U2292" s="275"/>
      <c r="V2292" s="275"/>
      <c r="W2292" s="276" t="str">
        <f t="shared" si="781"/>
        <v/>
      </c>
      <c r="X2292" s="276" t="str">
        <f t="shared" si="782"/>
        <v/>
      </c>
      <c r="Y2292" s="276" t="str">
        <f t="shared" si="783"/>
        <v/>
      </c>
      <c r="Z2292" s="275"/>
      <c r="AA2292" s="184"/>
      <c r="AB2292" s="184"/>
      <c r="AC2292" s="185" t="str">
        <f t="shared" si="784"/>
        <v/>
      </c>
      <c r="AD2292" s="185" t="str">
        <f t="shared" si="785"/>
        <v/>
      </c>
      <c r="AE2292" s="186"/>
      <c r="AF2292" s="187" t="str">
        <f t="shared" si="786"/>
        <v/>
      </c>
      <c r="AG2292" s="182"/>
      <c r="AH2292" s="184"/>
      <c r="AI2292" s="184"/>
      <c r="AJ2292" s="182"/>
      <c r="AK2292" s="188" t="str">
        <f t="shared" si="787"/>
        <v/>
      </c>
      <c r="AL2292" s="188" t="str">
        <f t="shared" si="788"/>
        <v/>
      </c>
      <c r="AM2292" s="188" t="str">
        <f t="shared" si="789"/>
        <v/>
      </c>
      <c r="AN2292" s="359" t="str">
        <f>IF(Overview!$K$17='Internal Calcs'!$P$22,IF(AK2292="","",AK2292),IF(Overview!$K$17='Internal Calcs'!$P$23,IF(AK2292="","",AK2292),IF(ISNUMBER(A2292),(IF(F2292="Short",G2292-H2292,H2292-G2292)*AZ2292-AX2292),"")))</f>
        <v/>
      </c>
      <c r="AO2292" s="401" t="str">
        <f>IF(Overview!$K$17='Internal Calcs'!$P$22,IF(AL2292="","",AL2292),IF(Overview!$K$17='Internal Calcs'!$P$23,IF(AL2292="","",AL2292),IF(ISNUMBER(A2292),IF(AL2292="",(IF(F2292="Short",G2292-H2292,H2292-G2292)*AZ2292-AX2292),(IF(F2292="Short",G2292-J2292,J2292-G2292)*AZ2292-AX2292)),"")))</f>
        <v/>
      </c>
      <c r="AP2292" s="359" t="str">
        <f>IF(Overview!$K$17='Internal Calcs'!$P$22,"",IF(Overview!$K$17='Internal Calcs'!$P$23,IF(AM2292="","",AM2292),IF(ISNUMBER(A2292),IF(AM2292="",(IF(F2292="Short",G2292-H2292,H2292-G2292)*AZ2292-AX2292),(IF(F2292="Short",G2292-L2292,L2292-G2292)*AZ2292-AX2292)),"")))</f>
        <v/>
      </c>
      <c r="AQ2292" s="188" t="str">
        <f t="shared" si="790"/>
        <v/>
      </c>
      <c r="AR2292" s="188" t="str">
        <f t="shared" si="791"/>
        <v/>
      </c>
      <c r="AS2292" s="188" t="str">
        <f t="shared" si="792"/>
        <v/>
      </c>
      <c r="AT2292" s="188" t="str">
        <f>IF(ISNUMBER(A2292),MAX($AS$2:AS2292)-AS2292,"")</f>
        <v/>
      </c>
      <c r="AU2292" s="189" t="str">
        <f t="shared" si="793"/>
        <v/>
      </c>
      <c r="AV2292" s="190" t="str">
        <f t="shared" si="794"/>
        <v/>
      </c>
      <c r="AW2292" s="190" t="str">
        <f t="shared" si="795"/>
        <v/>
      </c>
      <c r="AX2292" s="191" t="str">
        <f ca="1">IF(ISNUMBER($A2292),INDIRECT(CONCATENATE("'Instrument List'!B",(MATCH(E2292,'Instrument List'!A:A,0))-0)),"")</f>
        <v/>
      </c>
      <c r="AY2292" s="191" t="str">
        <f ca="1">IF(ISNUMBER($A2292),INDIRECT(CONCATENATE("'Instrument List'!D",(MATCH(E2292,'Instrument List'!A:A,0))-0)),"")</f>
        <v/>
      </c>
      <c r="AZ2292" s="191" t="str">
        <f ca="1">IF(ISNUMBER($A2292),INDIRECT(CONCATENATE("'Instrument List'!C",(MATCH(E2292,'Instrument List'!A:A,0))-0)),"")</f>
        <v/>
      </c>
      <c r="BA2292" s="192" t="str">
        <f ca="1">IF(ISNUMBER(A2292),INDIRECT(CONCATENATE("'Instrument List'!E",(MATCH(E2292,'Instrument List'!A:A,0))-0)),"")</f>
        <v/>
      </c>
      <c r="BB2292" s="193" t="str">
        <f t="shared" si="796"/>
        <v/>
      </c>
      <c r="BC2292" s="193" t="str">
        <f t="shared" si="797"/>
        <v/>
      </c>
      <c r="BD2292" s="193" t="str">
        <f ca="1">IF(ISNUMBER(A2292),INDIRECT(CONCATENATE("'Instrument List'!F",(MATCH(E2292,'Instrument List'!A:A,0))-0)),"")</f>
        <v/>
      </c>
    </row>
    <row r="2293" spans="1:56">
      <c r="A2293" s="220" t="str">
        <f t="shared" si="777"/>
        <v/>
      </c>
      <c r="B2293" s="221"/>
      <c r="C2293" s="222"/>
      <c r="D2293" s="169"/>
      <c r="E2293" s="169"/>
      <c r="F2293" s="169"/>
      <c r="G2293" s="202"/>
      <c r="H2293" s="217"/>
      <c r="I2293" s="212"/>
      <c r="J2293" s="206"/>
      <c r="K2293" s="212"/>
      <c r="L2293" s="206"/>
      <c r="M2293" s="212"/>
      <c r="N2293" s="206"/>
      <c r="O2293" s="170" t="str">
        <f t="shared" si="778"/>
        <v/>
      </c>
      <c r="P2293" s="171"/>
      <c r="Q2293" s="171"/>
      <c r="R2293" s="171"/>
      <c r="S2293" s="172" t="str">
        <f t="shared" si="779"/>
        <v/>
      </c>
      <c r="T2293" s="172" t="str">
        <f t="shared" si="780"/>
        <v/>
      </c>
      <c r="U2293" s="171"/>
      <c r="V2293" s="171"/>
      <c r="W2293" s="173" t="str">
        <f t="shared" si="781"/>
        <v/>
      </c>
      <c r="X2293" s="173" t="str">
        <f t="shared" si="782"/>
        <v/>
      </c>
      <c r="Y2293" s="173" t="str">
        <f t="shared" si="783"/>
        <v/>
      </c>
      <c r="Z2293" s="171"/>
      <c r="AA2293" s="171"/>
      <c r="AB2293" s="171"/>
      <c r="AC2293" s="172" t="str">
        <f t="shared" si="784"/>
        <v/>
      </c>
      <c r="AD2293" s="172" t="str">
        <f t="shared" si="785"/>
        <v/>
      </c>
      <c r="AE2293" s="174"/>
      <c r="AF2293" s="175" t="str">
        <f t="shared" si="786"/>
        <v/>
      </c>
      <c r="AG2293" s="169"/>
      <c r="AH2293" s="171"/>
      <c r="AI2293" s="171"/>
      <c r="AJ2293" s="169"/>
      <c r="AK2293" s="176" t="str">
        <f t="shared" si="787"/>
        <v/>
      </c>
      <c r="AL2293" s="176" t="str">
        <f t="shared" si="788"/>
        <v/>
      </c>
      <c r="AM2293" s="176" t="str">
        <f t="shared" si="789"/>
        <v/>
      </c>
      <c r="AN2293" s="359" t="str">
        <f>IF(Overview!$K$17='Internal Calcs'!$P$22,IF(AK2293="","",AK2293),IF(Overview!$K$17='Internal Calcs'!$P$23,IF(AK2293="","",AK2293),IF(ISNUMBER(A2293),(IF(F2293="Short",G2293-H2293,H2293-G2293)*AZ2293-AX2293),"")))</f>
        <v/>
      </c>
      <c r="AO2293" s="401" t="str">
        <f>IF(Overview!$K$17='Internal Calcs'!$P$22,IF(AL2293="","",AL2293),IF(Overview!$K$17='Internal Calcs'!$P$23,IF(AL2293="","",AL2293),IF(ISNUMBER(A2293),IF(AL2293="",(IF(F2293="Short",G2293-H2293,H2293-G2293)*AZ2293-AX2293),(IF(F2293="Short",G2293-J2293,J2293-G2293)*AZ2293-AX2293)),"")))</f>
        <v/>
      </c>
      <c r="AP2293" s="359" t="str">
        <f>IF(Overview!$K$17='Internal Calcs'!$P$22,"",IF(Overview!$K$17='Internal Calcs'!$P$23,IF(AM2293="","",AM2293),IF(ISNUMBER(A2293),IF(AM2293="",(IF(F2293="Short",G2293-H2293,H2293-G2293)*AZ2293-AX2293),(IF(F2293="Short",G2293-L2293,L2293-G2293)*AZ2293-AX2293)),"")))</f>
        <v/>
      </c>
      <c r="AQ2293" s="176" t="str">
        <f t="shared" si="790"/>
        <v/>
      </c>
      <c r="AR2293" s="176" t="str">
        <f t="shared" si="791"/>
        <v/>
      </c>
      <c r="AS2293" s="176" t="str">
        <f t="shared" si="792"/>
        <v/>
      </c>
      <c r="AT2293" s="176" t="str">
        <f>IF(ISNUMBER(A2293),MAX($AS$2:AS2293)-AS2293,"")</f>
        <v/>
      </c>
      <c r="AU2293" s="177" t="str">
        <f t="shared" si="793"/>
        <v/>
      </c>
      <c r="AV2293" s="178" t="str">
        <f t="shared" si="794"/>
        <v/>
      </c>
      <c r="AW2293" s="178" t="str">
        <f t="shared" si="795"/>
        <v/>
      </c>
      <c r="AX2293" s="179" t="str">
        <f ca="1">IF(ISNUMBER($A2293),INDIRECT(CONCATENATE("'Instrument List'!B",(MATCH(E2293,'Instrument List'!A:A,0))-0)),"")</f>
        <v/>
      </c>
      <c r="AY2293" s="179" t="str">
        <f ca="1">IF(ISNUMBER($A2293),INDIRECT(CONCATENATE("'Instrument List'!D",(MATCH(E2293,'Instrument List'!A:A,0))-0)),"")</f>
        <v/>
      </c>
      <c r="AZ2293" s="179" t="str">
        <f ca="1">IF(ISNUMBER($A2293),INDIRECT(CONCATENATE("'Instrument List'!C",(MATCH(E2293,'Instrument List'!A:A,0))-0)),"")</f>
        <v/>
      </c>
      <c r="BA2293" s="180" t="str">
        <f ca="1">IF(ISNUMBER(A2293),INDIRECT(CONCATENATE("'Instrument List'!E",(MATCH(E2293,'Instrument List'!A:A,0))-0)),"")</f>
        <v/>
      </c>
      <c r="BB2293" s="181" t="str">
        <f t="shared" si="796"/>
        <v/>
      </c>
      <c r="BC2293" s="181" t="str">
        <f t="shared" si="797"/>
        <v/>
      </c>
      <c r="BD2293" s="181" t="str">
        <f ca="1">IF(ISNUMBER(A2293),INDIRECT(CONCATENATE("'Instrument List'!F",(MATCH(E2293,'Instrument List'!A:A,0))-0)),"")</f>
        <v/>
      </c>
    </row>
    <row r="2294" spans="1:56">
      <c r="A2294" s="223" t="str">
        <f t="shared" si="777"/>
        <v/>
      </c>
      <c r="B2294" s="224"/>
      <c r="C2294" s="225"/>
      <c r="D2294" s="182"/>
      <c r="E2294" s="182"/>
      <c r="F2294" s="182"/>
      <c r="G2294" s="203"/>
      <c r="H2294" s="218"/>
      <c r="I2294" s="213"/>
      <c r="J2294" s="207"/>
      <c r="K2294" s="213"/>
      <c r="L2294" s="207"/>
      <c r="M2294" s="213"/>
      <c r="N2294" s="207"/>
      <c r="O2294" s="183" t="str">
        <f t="shared" si="778"/>
        <v/>
      </c>
      <c r="P2294" s="184"/>
      <c r="Q2294" s="184"/>
      <c r="R2294" s="275"/>
      <c r="S2294" s="185" t="str">
        <f t="shared" si="779"/>
        <v/>
      </c>
      <c r="T2294" s="185" t="str">
        <f t="shared" si="780"/>
        <v/>
      </c>
      <c r="U2294" s="275"/>
      <c r="V2294" s="275"/>
      <c r="W2294" s="276" t="str">
        <f t="shared" si="781"/>
        <v/>
      </c>
      <c r="X2294" s="276" t="str">
        <f t="shared" si="782"/>
        <v/>
      </c>
      <c r="Y2294" s="276" t="str">
        <f t="shared" si="783"/>
        <v/>
      </c>
      <c r="Z2294" s="275"/>
      <c r="AA2294" s="184"/>
      <c r="AB2294" s="184"/>
      <c r="AC2294" s="185" t="str">
        <f t="shared" si="784"/>
        <v/>
      </c>
      <c r="AD2294" s="185" t="str">
        <f t="shared" si="785"/>
        <v/>
      </c>
      <c r="AE2294" s="186"/>
      <c r="AF2294" s="187" t="str">
        <f t="shared" si="786"/>
        <v/>
      </c>
      <c r="AG2294" s="182"/>
      <c r="AH2294" s="184"/>
      <c r="AI2294" s="184"/>
      <c r="AJ2294" s="182"/>
      <c r="AK2294" s="188" t="str">
        <f t="shared" si="787"/>
        <v/>
      </c>
      <c r="AL2294" s="188" t="str">
        <f t="shared" si="788"/>
        <v/>
      </c>
      <c r="AM2294" s="188" t="str">
        <f t="shared" si="789"/>
        <v/>
      </c>
      <c r="AN2294" s="359" t="str">
        <f>IF(Overview!$K$17='Internal Calcs'!$P$22,IF(AK2294="","",AK2294),IF(Overview!$K$17='Internal Calcs'!$P$23,IF(AK2294="","",AK2294),IF(ISNUMBER(A2294),(IF(F2294="Short",G2294-H2294,H2294-G2294)*AZ2294-AX2294),"")))</f>
        <v/>
      </c>
      <c r="AO2294" s="401" t="str">
        <f>IF(Overview!$K$17='Internal Calcs'!$P$22,IF(AL2294="","",AL2294),IF(Overview!$K$17='Internal Calcs'!$P$23,IF(AL2294="","",AL2294),IF(ISNUMBER(A2294),IF(AL2294="",(IF(F2294="Short",G2294-H2294,H2294-G2294)*AZ2294-AX2294),(IF(F2294="Short",G2294-J2294,J2294-G2294)*AZ2294-AX2294)),"")))</f>
        <v/>
      </c>
      <c r="AP2294" s="359" t="str">
        <f>IF(Overview!$K$17='Internal Calcs'!$P$22,"",IF(Overview!$K$17='Internal Calcs'!$P$23,IF(AM2294="","",AM2294),IF(ISNUMBER(A2294),IF(AM2294="",(IF(F2294="Short",G2294-H2294,H2294-G2294)*AZ2294-AX2294),(IF(F2294="Short",G2294-L2294,L2294-G2294)*AZ2294-AX2294)),"")))</f>
        <v/>
      </c>
      <c r="AQ2294" s="188" t="str">
        <f t="shared" si="790"/>
        <v/>
      </c>
      <c r="AR2294" s="188" t="str">
        <f t="shared" si="791"/>
        <v/>
      </c>
      <c r="AS2294" s="188" t="str">
        <f t="shared" si="792"/>
        <v/>
      </c>
      <c r="AT2294" s="188" t="str">
        <f>IF(ISNUMBER(A2294),MAX($AS$2:AS2294)-AS2294,"")</f>
        <v/>
      </c>
      <c r="AU2294" s="189" t="str">
        <f t="shared" si="793"/>
        <v/>
      </c>
      <c r="AV2294" s="190" t="str">
        <f t="shared" si="794"/>
        <v/>
      </c>
      <c r="AW2294" s="190" t="str">
        <f t="shared" si="795"/>
        <v/>
      </c>
      <c r="AX2294" s="191" t="str">
        <f ca="1">IF(ISNUMBER($A2294),INDIRECT(CONCATENATE("'Instrument List'!B",(MATCH(E2294,'Instrument List'!A:A,0))-0)),"")</f>
        <v/>
      </c>
      <c r="AY2294" s="191" t="str">
        <f ca="1">IF(ISNUMBER($A2294),INDIRECT(CONCATENATE("'Instrument List'!D",(MATCH(E2294,'Instrument List'!A:A,0))-0)),"")</f>
        <v/>
      </c>
      <c r="AZ2294" s="191" t="str">
        <f ca="1">IF(ISNUMBER($A2294),INDIRECT(CONCATENATE("'Instrument List'!C",(MATCH(E2294,'Instrument List'!A:A,0))-0)),"")</f>
        <v/>
      </c>
      <c r="BA2294" s="192" t="str">
        <f ca="1">IF(ISNUMBER(A2294),INDIRECT(CONCATENATE("'Instrument List'!E",(MATCH(E2294,'Instrument List'!A:A,0))-0)),"")</f>
        <v/>
      </c>
      <c r="BB2294" s="193" t="str">
        <f t="shared" si="796"/>
        <v/>
      </c>
      <c r="BC2294" s="193" t="str">
        <f t="shared" si="797"/>
        <v/>
      </c>
      <c r="BD2294" s="193" t="str">
        <f ca="1">IF(ISNUMBER(A2294),INDIRECT(CONCATENATE("'Instrument List'!F",(MATCH(E2294,'Instrument List'!A:A,0))-0)),"")</f>
        <v/>
      </c>
    </row>
    <row r="2295" spans="1:56">
      <c r="A2295" s="220" t="str">
        <f t="shared" si="777"/>
        <v/>
      </c>
      <c r="B2295" s="221"/>
      <c r="C2295" s="222"/>
      <c r="D2295" s="169"/>
      <c r="E2295" s="169"/>
      <c r="F2295" s="169"/>
      <c r="G2295" s="202"/>
      <c r="H2295" s="217"/>
      <c r="I2295" s="212"/>
      <c r="J2295" s="206"/>
      <c r="K2295" s="212"/>
      <c r="L2295" s="206"/>
      <c r="M2295" s="212"/>
      <c r="N2295" s="206"/>
      <c r="O2295" s="170" t="str">
        <f t="shared" si="778"/>
        <v/>
      </c>
      <c r="P2295" s="171"/>
      <c r="Q2295" s="171"/>
      <c r="R2295" s="171"/>
      <c r="S2295" s="172" t="str">
        <f t="shared" si="779"/>
        <v/>
      </c>
      <c r="T2295" s="172" t="str">
        <f t="shared" si="780"/>
        <v/>
      </c>
      <c r="U2295" s="171"/>
      <c r="V2295" s="171"/>
      <c r="W2295" s="173" t="str">
        <f t="shared" si="781"/>
        <v/>
      </c>
      <c r="X2295" s="173" t="str">
        <f t="shared" si="782"/>
        <v/>
      </c>
      <c r="Y2295" s="173" t="str">
        <f t="shared" si="783"/>
        <v/>
      </c>
      <c r="Z2295" s="171"/>
      <c r="AA2295" s="171"/>
      <c r="AB2295" s="171"/>
      <c r="AC2295" s="172" t="str">
        <f t="shared" si="784"/>
        <v/>
      </c>
      <c r="AD2295" s="172" t="str">
        <f t="shared" si="785"/>
        <v/>
      </c>
      <c r="AE2295" s="174"/>
      <c r="AF2295" s="175" t="str">
        <f t="shared" si="786"/>
        <v/>
      </c>
      <c r="AG2295" s="169"/>
      <c r="AH2295" s="171"/>
      <c r="AI2295" s="171"/>
      <c r="AJ2295" s="169"/>
      <c r="AK2295" s="176" t="str">
        <f t="shared" si="787"/>
        <v/>
      </c>
      <c r="AL2295" s="176" t="str">
        <f t="shared" si="788"/>
        <v/>
      </c>
      <c r="AM2295" s="176" t="str">
        <f t="shared" si="789"/>
        <v/>
      </c>
      <c r="AN2295" s="359" t="str">
        <f>IF(Overview!$K$17='Internal Calcs'!$P$22,IF(AK2295="","",AK2295),IF(Overview!$K$17='Internal Calcs'!$P$23,IF(AK2295="","",AK2295),IF(ISNUMBER(A2295),(IF(F2295="Short",G2295-H2295,H2295-G2295)*AZ2295-AX2295),"")))</f>
        <v/>
      </c>
      <c r="AO2295" s="401" t="str">
        <f>IF(Overview!$K$17='Internal Calcs'!$P$22,IF(AL2295="","",AL2295),IF(Overview!$K$17='Internal Calcs'!$P$23,IF(AL2295="","",AL2295),IF(ISNUMBER(A2295),IF(AL2295="",(IF(F2295="Short",G2295-H2295,H2295-G2295)*AZ2295-AX2295),(IF(F2295="Short",G2295-J2295,J2295-G2295)*AZ2295-AX2295)),"")))</f>
        <v/>
      </c>
      <c r="AP2295" s="359" t="str">
        <f>IF(Overview!$K$17='Internal Calcs'!$P$22,"",IF(Overview!$K$17='Internal Calcs'!$P$23,IF(AM2295="","",AM2295),IF(ISNUMBER(A2295),IF(AM2295="",(IF(F2295="Short",G2295-H2295,H2295-G2295)*AZ2295-AX2295),(IF(F2295="Short",G2295-L2295,L2295-G2295)*AZ2295-AX2295)),"")))</f>
        <v/>
      </c>
      <c r="AQ2295" s="176" t="str">
        <f t="shared" si="790"/>
        <v/>
      </c>
      <c r="AR2295" s="176" t="str">
        <f t="shared" si="791"/>
        <v/>
      </c>
      <c r="AS2295" s="176" t="str">
        <f t="shared" si="792"/>
        <v/>
      </c>
      <c r="AT2295" s="176" t="str">
        <f>IF(ISNUMBER(A2295),MAX($AS$2:AS2295)-AS2295,"")</f>
        <v/>
      </c>
      <c r="AU2295" s="177" t="str">
        <f t="shared" si="793"/>
        <v/>
      </c>
      <c r="AV2295" s="178" t="str">
        <f t="shared" si="794"/>
        <v/>
      </c>
      <c r="AW2295" s="178" t="str">
        <f t="shared" si="795"/>
        <v/>
      </c>
      <c r="AX2295" s="179" t="str">
        <f ca="1">IF(ISNUMBER($A2295),INDIRECT(CONCATENATE("'Instrument List'!B",(MATCH(E2295,'Instrument List'!A:A,0))-0)),"")</f>
        <v/>
      </c>
      <c r="AY2295" s="179" t="str">
        <f ca="1">IF(ISNUMBER($A2295),INDIRECT(CONCATENATE("'Instrument List'!D",(MATCH(E2295,'Instrument List'!A:A,0))-0)),"")</f>
        <v/>
      </c>
      <c r="AZ2295" s="179" t="str">
        <f ca="1">IF(ISNUMBER($A2295),INDIRECT(CONCATENATE("'Instrument List'!C",(MATCH(E2295,'Instrument List'!A:A,0))-0)),"")</f>
        <v/>
      </c>
      <c r="BA2295" s="180" t="str">
        <f ca="1">IF(ISNUMBER(A2295),INDIRECT(CONCATENATE("'Instrument List'!E",(MATCH(E2295,'Instrument List'!A:A,0))-0)),"")</f>
        <v/>
      </c>
      <c r="BB2295" s="181" t="str">
        <f t="shared" si="796"/>
        <v/>
      </c>
      <c r="BC2295" s="181" t="str">
        <f t="shared" si="797"/>
        <v/>
      </c>
      <c r="BD2295" s="181" t="str">
        <f ca="1">IF(ISNUMBER(A2295),INDIRECT(CONCATENATE("'Instrument List'!F",(MATCH(E2295,'Instrument List'!A:A,0))-0)),"")</f>
        <v/>
      </c>
    </row>
    <row r="2296" spans="1:56">
      <c r="A2296" s="223" t="str">
        <f t="shared" si="777"/>
        <v/>
      </c>
      <c r="B2296" s="224"/>
      <c r="C2296" s="225"/>
      <c r="D2296" s="182"/>
      <c r="E2296" s="182"/>
      <c r="F2296" s="182"/>
      <c r="G2296" s="203"/>
      <c r="H2296" s="218"/>
      <c r="I2296" s="213"/>
      <c r="J2296" s="207"/>
      <c r="K2296" s="213"/>
      <c r="L2296" s="207"/>
      <c r="M2296" s="213"/>
      <c r="N2296" s="207"/>
      <c r="O2296" s="183" t="str">
        <f t="shared" si="778"/>
        <v/>
      </c>
      <c r="P2296" s="184"/>
      <c r="Q2296" s="184"/>
      <c r="R2296" s="275"/>
      <c r="S2296" s="185" t="str">
        <f t="shared" si="779"/>
        <v/>
      </c>
      <c r="T2296" s="185" t="str">
        <f t="shared" si="780"/>
        <v/>
      </c>
      <c r="U2296" s="275"/>
      <c r="V2296" s="275"/>
      <c r="W2296" s="276" t="str">
        <f t="shared" si="781"/>
        <v/>
      </c>
      <c r="X2296" s="276" t="str">
        <f t="shared" si="782"/>
        <v/>
      </c>
      <c r="Y2296" s="276" t="str">
        <f t="shared" si="783"/>
        <v/>
      </c>
      <c r="Z2296" s="275"/>
      <c r="AA2296" s="184"/>
      <c r="AB2296" s="184"/>
      <c r="AC2296" s="185" t="str">
        <f t="shared" si="784"/>
        <v/>
      </c>
      <c r="AD2296" s="185" t="str">
        <f t="shared" si="785"/>
        <v/>
      </c>
      <c r="AE2296" s="186"/>
      <c r="AF2296" s="187" t="str">
        <f t="shared" si="786"/>
        <v/>
      </c>
      <c r="AG2296" s="182"/>
      <c r="AH2296" s="184"/>
      <c r="AI2296" s="184"/>
      <c r="AJ2296" s="182"/>
      <c r="AK2296" s="188" t="str">
        <f t="shared" si="787"/>
        <v/>
      </c>
      <c r="AL2296" s="188" t="str">
        <f t="shared" si="788"/>
        <v/>
      </c>
      <c r="AM2296" s="188" t="str">
        <f t="shared" si="789"/>
        <v/>
      </c>
      <c r="AN2296" s="359" t="str">
        <f>IF(Overview!$K$17='Internal Calcs'!$P$22,IF(AK2296="","",AK2296),IF(Overview!$K$17='Internal Calcs'!$P$23,IF(AK2296="","",AK2296),IF(ISNUMBER(A2296),(IF(F2296="Short",G2296-H2296,H2296-G2296)*AZ2296-AX2296),"")))</f>
        <v/>
      </c>
      <c r="AO2296" s="401" t="str">
        <f>IF(Overview!$K$17='Internal Calcs'!$P$22,IF(AL2296="","",AL2296),IF(Overview!$K$17='Internal Calcs'!$P$23,IF(AL2296="","",AL2296),IF(ISNUMBER(A2296),IF(AL2296="",(IF(F2296="Short",G2296-H2296,H2296-G2296)*AZ2296-AX2296),(IF(F2296="Short",G2296-J2296,J2296-G2296)*AZ2296-AX2296)),"")))</f>
        <v/>
      </c>
      <c r="AP2296" s="359" t="str">
        <f>IF(Overview!$K$17='Internal Calcs'!$P$22,"",IF(Overview!$K$17='Internal Calcs'!$P$23,IF(AM2296="","",AM2296),IF(ISNUMBER(A2296),IF(AM2296="",(IF(F2296="Short",G2296-H2296,H2296-G2296)*AZ2296-AX2296),(IF(F2296="Short",G2296-L2296,L2296-G2296)*AZ2296-AX2296)),"")))</f>
        <v/>
      </c>
      <c r="AQ2296" s="188" t="str">
        <f t="shared" si="790"/>
        <v/>
      </c>
      <c r="AR2296" s="188" t="str">
        <f t="shared" si="791"/>
        <v/>
      </c>
      <c r="AS2296" s="188" t="str">
        <f t="shared" si="792"/>
        <v/>
      </c>
      <c r="AT2296" s="188" t="str">
        <f>IF(ISNUMBER(A2296),MAX($AS$2:AS2296)-AS2296,"")</f>
        <v/>
      </c>
      <c r="AU2296" s="189" t="str">
        <f t="shared" si="793"/>
        <v/>
      </c>
      <c r="AV2296" s="190" t="str">
        <f t="shared" si="794"/>
        <v/>
      </c>
      <c r="AW2296" s="190" t="str">
        <f t="shared" si="795"/>
        <v/>
      </c>
      <c r="AX2296" s="191" t="str">
        <f ca="1">IF(ISNUMBER($A2296),INDIRECT(CONCATENATE("'Instrument List'!B",(MATCH(E2296,'Instrument List'!A:A,0))-0)),"")</f>
        <v/>
      </c>
      <c r="AY2296" s="191" t="str">
        <f ca="1">IF(ISNUMBER($A2296),INDIRECT(CONCATENATE("'Instrument List'!D",(MATCH(E2296,'Instrument List'!A:A,0))-0)),"")</f>
        <v/>
      </c>
      <c r="AZ2296" s="191" t="str">
        <f ca="1">IF(ISNUMBER($A2296),INDIRECT(CONCATENATE("'Instrument List'!C",(MATCH(E2296,'Instrument List'!A:A,0))-0)),"")</f>
        <v/>
      </c>
      <c r="BA2296" s="192" t="str">
        <f ca="1">IF(ISNUMBER(A2296),INDIRECT(CONCATENATE("'Instrument List'!E",(MATCH(E2296,'Instrument List'!A:A,0))-0)),"")</f>
        <v/>
      </c>
      <c r="BB2296" s="193" t="str">
        <f t="shared" si="796"/>
        <v/>
      </c>
      <c r="BC2296" s="193" t="str">
        <f t="shared" si="797"/>
        <v/>
      </c>
      <c r="BD2296" s="193" t="str">
        <f ca="1">IF(ISNUMBER(A2296),INDIRECT(CONCATENATE("'Instrument List'!F",(MATCH(E2296,'Instrument List'!A:A,0))-0)),"")</f>
        <v/>
      </c>
    </row>
    <row r="2297" spans="1:56">
      <c r="A2297" s="220" t="str">
        <f t="shared" si="777"/>
        <v/>
      </c>
      <c r="B2297" s="221"/>
      <c r="C2297" s="222"/>
      <c r="D2297" s="169"/>
      <c r="E2297" s="169"/>
      <c r="F2297" s="169"/>
      <c r="G2297" s="202"/>
      <c r="H2297" s="217"/>
      <c r="I2297" s="212"/>
      <c r="J2297" s="206"/>
      <c r="K2297" s="212"/>
      <c r="L2297" s="206"/>
      <c r="M2297" s="212"/>
      <c r="N2297" s="206"/>
      <c r="O2297" s="170" t="str">
        <f t="shared" si="778"/>
        <v/>
      </c>
      <c r="P2297" s="171"/>
      <c r="Q2297" s="171"/>
      <c r="R2297" s="171"/>
      <c r="S2297" s="172" t="str">
        <f t="shared" si="779"/>
        <v/>
      </c>
      <c r="T2297" s="172" t="str">
        <f t="shared" si="780"/>
        <v/>
      </c>
      <c r="U2297" s="171"/>
      <c r="V2297" s="171"/>
      <c r="W2297" s="173" t="str">
        <f t="shared" si="781"/>
        <v/>
      </c>
      <c r="X2297" s="173" t="str">
        <f t="shared" si="782"/>
        <v/>
      </c>
      <c r="Y2297" s="173" t="str">
        <f t="shared" si="783"/>
        <v/>
      </c>
      <c r="Z2297" s="171"/>
      <c r="AA2297" s="171"/>
      <c r="AB2297" s="171"/>
      <c r="AC2297" s="172" t="str">
        <f t="shared" si="784"/>
        <v/>
      </c>
      <c r="AD2297" s="172" t="str">
        <f t="shared" si="785"/>
        <v/>
      </c>
      <c r="AE2297" s="174"/>
      <c r="AF2297" s="175" t="str">
        <f t="shared" si="786"/>
        <v/>
      </c>
      <c r="AG2297" s="169"/>
      <c r="AH2297" s="171"/>
      <c r="AI2297" s="171"/>
      <c r="AJ2297" s="169"/>
      <c r="AK2297" s="176" t="str">
        <f t="shared" si="787"/>
        <v/>
      </c>
      <c r="AL2297" s="176" t="str">
        <f t="shared" si="788"/>
        <v/>
      </c>
      <c r="AM2297" s="176" t="str">
        <f t="shared" si="789"/>
        <v/>
      </c>
      <c r="AN2297" s="359" t="str">
        <f>IF(Overview!$K$17='Internal Calcs'!$P$22,IF(AK2297="","",AK2297),IF(Overview!$K$17='Internal Calcs'!$P$23,IF(AK2297="","",AK2297),IF(ISNUMBER(A2297),(IF(F2297="Short",G2297-H2297,H2297-G2297)*AZ2297-AX2297),"")))</f>
        <v/>
      </c>
      <c r="AO2297" s="401" t="str">
        <f>IF(Overview!$K$17='Internal Calcs'!$P$22,IF(AL2297="","",AL2297),IF(Overview!$K$17='Internal Calcs'!$P$23,IF(AL2297="","",AL2297),IF(ISNUMBER(A2297),IF(AL2297="",(IF(F2297="Short",G2297-H2297,H2297-G2297)*AZ2297-AX2297),(IF(F2297="Short",G2297-J2297,J2297-G2297)*AZ2297-AX2297)),"")))</f>
        <v/>
      </c>
      <c r="AP2297" s="359" t="str">
        <f>IF(Overview!$K$17='Internal Calcs'!$P$22,"",IF(Overview!$K$17='Internal Calcs'!$P$23,IF(AM2297="","",AM2297),IF(ISNUMBER(A2297),IF(AM2297="",(IF(F2297="Short",G2297-H2297,H2297-G2297)*AZ2297-AX2297),(IF(F2297="Short",G2297-L2297,L2297-G2297)*AZ2297-AX2297)),"")))</f>
        <v/>
      </c>
      <c r="AQ2297" s="176" t="str">
        <f t="shared" si="790"/>
        <v/>
      </c>
      <c r="AR2297" s="176" t="str">
        <f t="shared" si="791"/>
        <v/>
      </c>
      <c r="AS2297" s="176" t="str">
        <f t="shared" si="792"/>
        <v/>
      </c>
      <c r="AT2297" s="176" t="str">
        <f>IF(ISNUMBER(A2297),MAX($AS$2:AS2297)-AS2297,"")</f>
        <v/>
      </c>
      <c r="AU2297" s="177" t="str">
        <f t="shared" si="793"/>
        <v/>
      </c>
      <c r="AV2297" s="178" t="str">
        <f t="shared" si="794"/>
        <v/>
      </c>
      <c r="AW2297" s="178" t="str">
        <f t="shared" si="795"/>
        <v/>
      </c>
      <c r="AX2297" s="179" t="str">
        <f ca="1">IF(ISNUMBER($A2297),INDIRECT(CONCATENATE("'Instrument List'!B",(MATCH(E2297,'Instrument List'!A:A,0))-0)),"")</f>
        <v/>
      </c>
      <c r="AY2297" s="179" t="str">
        <f ca="1">IF(ISNUMBER($A2297),INDIRECT(CONCATENATE("'Instrument List'!D",(MATCH(E2297,'Instrument List'!A:A,0))-0)),"")</f>
        <v/>
      </c>
      <c r="AZ2297" s="179" t="str">
        <f ca="1">IF(ISNUMBER($A2297),INDIRECT(CONCATENATE("'Instrument List'!C",(MATCH(E2297,'Instrument List'!A:A,0))-0)),"")</f>
        <v/>
      </c>
      <c r="BA2297" s="180" t="str">
        <f ca="1">IF(ISNUMBER(A2297),INDIRECT(CONCATENATE("'Instrument List'!E",(MATCH(E2297,'Instrument List'!A:A,0))-0)),"")</f>
        <v/>
      </c>
      <c r="BB2297" s="181" t="str">
        <f t="shared" si="796"/>
        <v/>
      </c>
      <c r="BC2297" s="181" t="str">
        <f t="shared" si="797"/>
        <v/>
      </c>
      <c r="BD2297" s="181" t="str">
        <f ca="1">IF(ISNUMBER(A2297),INDIRECT(CONCATENATE("'Instrument List'!F",(MATCH(E2297,'Instrument List'!A:A,0))-0)),"")</f>
        <v/>
      </c>
    </row>
    <row r="2298" spans="1:56">
      <c r="A2298" s="223" t="str">
        <f t="shared" si="777"/>
        <v/>
      </c>
      <c r="B2298" s="224"/>
      <c r="C2298" s="225"/>
      <c r="D2298" s="182"/>
      <c r="E2298" s="182"/>
      <c r="F2298" s="182"/>
      <c r="G2298" s="203"/>
      <c r="H2298" s="218"/>
      <c r="I2298" s="213"/>
      <c r="J2298" s="207"/>
      <c r="K2298" s="213"/>
      <c r="L2298" s="207"/>
      <c r="M2298" s="213"/>
      <c r="N2298" s="207"/>
      <c r="O2298" s="183" t="str">
        <f t="shared" si="778"/>
        <v/>
      </c>
      <c r="P2298" s="184"/>
      <c r="Q2298" s="184"/>
      <c r="R2298" s="275"/>
      <c r="S2298" s="185" t="str">
        <f t="shared" si="779"/>
        <v/>
      </c>
      <c r="T2298" s="185" t="str">
        <f t="shared" si="780"/>
        <v/>
      </c>
      <c r="U2298" s="275"/>
      <c r="V2298" s="275"/>
      <c r="W2298" s="276" t="str">
        <f t="shared" si="781"/>
        <v/>
      </c>
      <c r="X2298" s="276" t="str">
        <f t="shared" si="782"/>
        <v/>
      </c>
      <c r="Y2298" s="276" t="str">
        <f t="shared" si="783"/>
        <v/>
      </c>
      <c r="Z2298" s="275"/>
      <c r="AA2298" s="184"/>
      <c r="AB2298" s="184"/>
      <c r="AC2298" s="185" t="str">
        <f t="shared" si="784"/>
        <v/>
      </c>
      <c r="AD2298" s="185" t="str">
        <f t="shared" si="785"/>
        <v/>
      </c>
      <c r="AE2298" s="186"/>
      <c r="AF2298" s="187" t="str">
        <f t="shared" si="786"/>
        <v/>
      </c>
      <c r="AG2298" s="182"/>
      <c r="AH2298" s="184"/>
      <c r="AI2298" s="184"/>
      <c r="AJ2298" s="182"/>
      <c r="AK2298" s="188" t="str">
        <f t="shared" si="787"/>
        <v/>
      </c>
      <c r="AL2298" s="188" t="str">
        <f t="shared" si="788"/>
        <v/>
      </c>
      <c r="AM2298" s="188" t="str">
        <f t="shared" si="789"/>
        <v/>
      </c>
      <c r="AN2298" s="359" t="str">
        <f>IF(Overview!$K$17='Internal Calcs'!$P$22,IF(AK2298="","",AK2298),IF(Overview!$K$17='Internal Calcs'!$P$23,IF(AK2298="","",AK2298),IF(ISNUMBER(A2298),(IF(F2298="Short",G2298-H2298,H2298-G2298)*AZ2298-AX2298),"")))</f>
        <v/>
      </c>
      <c r="AO2298" s="401" t="str">
        <f>IF(Overview!$K$17='Internal Calcs'!$P$22,IF(AL2298="","",AL2298),IF(Overview!$K$17='Internal Calcs'!$P$23,IF(AL2298="","",AL2298),IF(ISNUMBER(A2298),IF(AL2298="",(IF(F2298="Short",G2298-H2298,H2298-G2298)*AZ2298-AX2298),(IF(F2298="Short",G2298-J2298,J2298-G2298)*AZ2298-AX2298)),"")))</f>
        <v/>
      </c>
      <c r="AP2298" s="359" t="str">
        <f>IF(Overview!$K$17='Internal Calcs'!$P$22,"",IF(Overview!$K$17='Internal Calcs'!$P$23,IF(AM2298="","",AM2298),IF(ISNUMBER(A2298),IF(AM2298="",(IF(F2298="Short",G2298-H2298,H2298-G2298)*AZ2298-AX2298),(IF(F2298="Short",G2298-L2298,L2298-G2298)*AZ2298-AX2298)),"")))</f>
        <v/>
      </c>
      <c r="AQ2298" s="188" t="str">
        <f t="shared" si="790"/>
        <v/>
      </c>
      <c r="AR2298" s="188" t="str">
        <f t="shared" si="791"/>
        <v/>
      </c>
      <c r="AS2298" s="188" t="str">
        <f t="shared" si="792"/>
        <v/>
      </c>
      <c r="AT2298" s="188" t="str">
        <f>IF(ISNUMBER(A2298),MAX($AS$2:AS2298)-AS2298,"")</f>
        <v/>
      </c>
      <c r="AU2298" s="189" t="str">
        <f t="shared" si="793"/>
        <v/>
      </c>
      <c r="AV2298" s="190" t="str">
        <f t="shared" si="794"/>
        <v/>
      </c>
      <c r="AW2298" s="190" t="str">
        <f t="shared" si="795"/>
        <v/>
      </c>
      <c r="AX2298" s="191" t="str">
        <f ca="1">IF(ISNUMBER($A2298),INDIRECT(CONCATENATE("'Instrument List'!B",(MATCH(E2298,'Instrument List'!A:A,0))-0)),"")</f>
        <v/>
      </c>
      <c r="AY2298" s="191" t="str">
        <f ca="1">IF(ISNUMBER($A2298),INDIRECT(CONCATENATE("'Instrument List'!D",(MATCH(E2298,'Instrument List'!A:A,0))-0)),"")</f>
        <v/>
      </c>
      <c r="AZ2298" s="191" t="str">
        <f ca="1">IF(ISNUMBER($A2298),INDIRECT(CONCATENATE("'Instrument List'!C",(MATCH(E2298,'Instrument List'!A:A,0))-0)),"")</f>
        <v/>
      </c>
      <c r="BA2298" s="192" t="str">
        <f ca="1">IF(ISNUMBER(A2298),INDIRECT(CONCATENATE("'Instrument List'!E",(MATCH(E2298,'Instrument List'!A:A,0))-0)),"")</f>
        <v/>
      </c>
      <c r="BB2298" s="193" t="str">
        <f t="shared" si="796"/>
        <v/>
      </c>
      <c r="BC2298" s="193" t="str">
        <f t="shared" si="797"/>
        <v/>
      </c>
      <c r="BD2298" s="193" t="str">
        <f ca="1">IF(ISNUMBER(A2298),INDIRECT(CONCATENATE("'Instrument List'!F",(MATCH(E2298,'Instrument List'!A:A,0))-0)),"")</f>
        <v/>
      </c>
    </row>
    <row r="2299" spans="1:56">
      <c r="A2299" s="220" t="str">
        <f t="shared" si="777"/>
        <v/>
      </c>
      <c r="B2299" s="221"/>
      <c r="C2299" s="222"/>
      <c r="D2299" s="169"/>
      <c r="E2299" s="169"/>
      <c r="F2299" s="169"/>
      <c r="G2299" s="202"/>
      <c r="H2299" s="217"/>
      <c r="I2299" s="212"/>
      <c r="J2299" s="206"/>
      <c r="K2299" s="212"/>
      <c r="L2299" s="206"/>
      <c r="M2299" s="212"/>
      <c r="N2299" s="206"/>
      <c r="O2299" s="170" t="str">
        <f t="shared" si="778"/>
        <v/>
      </c>
      <c r="P2299" s="171"/>
      <c r="Q2299" s="171"/>
      <c r="R2299" s="171"/>
      <c r="S2299" s="172" t="str">
        <f t="shared" si="779"/>
        <v/>
      </c>
      <c r="T2299" s="172" t="str">
        <f t="shared" si="780"/>
        <v/>
      </c>
      <c r="U2299" s="171"/>
      <c r="V2299" s="171"/>
      <c r="W2299" s="173" t="str">
        <f t="shared" si="781"/>
        <v/>
      </c>
      <c r="X2299" s="173" t="str">
        <f t="shared" si="782"/>
        <v/>
      </c>
      <c r="Y2299" s="173" t="str">
        <f t="shared" si="783"/>
        <v/>
      </c>
      <c r="Z2299" s="171"/>
      <c r="AA2299" s="171"/>
      <c r="AB2299" s="171"/>
      <c r="AC2299" s="172" t="str">
        <f t="shared" si="784"/>
        <v/>
      </c>
      <c r="AD2299" s="172" t="str">
        <f t="shared" si="785"/>
        <v/>
      </c>
      <c r="AE2299" s="174"/>
      <c r="AF2299" s="175" t="str">
        <f t="shared" si="786"/>
        <v/>
      </c>
      <c r="AG2299" s="169"/>
      <c r="AH2299" s="171"/>
      <c r="AI2299" s="171"/>
      <c r="AJ2299" s="169"/>
      <c r="AK2299" s="176" t="str">
        <f t="shared" si="787"/>
        <v/>
      </c>
      <c r="AL2299" s="176" t="str">
        <f t="shared" si="788"/>
        <v/>
      </c>
      <c r="AM2299" s="176" t="str">
        <f t="shared" si="789"/>
        <v/>
      </c>
      <c r="AN2299" s="359" t="str">
        <f>IF(Overview!$K$17='Internal Calcs'!$P$22,IF(AK2299="","",AK2299),IF(Overview!$K$17='Internal Calcs'!$P$23,IF(AK2299="","",AK2299),IF(ISNUMBER(A2299),(IF(F2299="Short",G2299-H2299,H2299-G2299)*AZ2299-AX2299),"")))</f>
        <v/>
      </c>
      <c r="AO2299" s="401" t="str">
        <f>IF(Overview!$K$17='Internal Calcs'!$P$22,IF(AL2299="","",AL2299),IF(Overview!$K$17='Internal Calcs'!$P$23,IF(AL2299="","",AL2299),IF(ISNUMBER(A2299),IF(AL2299="",(IF(F2299="Short",G2299-H2299,H2299-G2299)*AZ2299-AX2299),(IF(F2299="Short",G2299-J2299,J2299-G2299)*AZ2299-AX2299)),"")))</f>
        <v/>
      </c>
      <c r="AP2299" s="359" t="str">
        <f>IF(Overview!$K$17='Internal Calcs'!$P$22,"",IF(Overview!$K$17='Internal Calcs'!$P$23,IF(AM2299="","",AM2299),IF(ISNUMBER(A2299),IF(AM2299="",(IF(F2299="Short",G2299-H2299,H2299-G2299)*AZ2299-AX2299),(IF(F2299="Short",G2299-L2299,L2299-G2299)*AZ2299-AX2299)),"")))</f>
        <v/>
      </c>
      <c r="AQ2299" s="176" t="str">
        <f t="shared" si="790"/>
        <v/>
      </c>
      <c r="AR2299" s="176" t="str">
        <f t="shared" si="791"/>
        <v/>
      </c>
      <c r="AS2299" s="176" t="str">
        <f t="shared" si="792"/>
        <v/>
      </c>
      <c r="AT2299" s="176" t="str">
        <f>IF(ISNUMBER(A2299),MAX($AS$2:AS2299)-AS2299,"")</f>
        <v/>
      </c>
      <c r="AU2299" s="177" t="str">
        <f t="shared" si="793"/>
        <v/>
      </c>
      <c r="AV2299" s="178" t="str">
        <f t="shared" si="794"/>
        <v/>
      </c>
      <c r="AW2299" s="178" t="str">
        <f t="shared" si="795"/>
        <v/>
      </c>
      <c r="AX2299" s="179" t="str">
        <f ca="1">IF(ISNUMBER($A2299),INDIRECT(CONCATENATE("'Instrument List'!B",(MATCH(E2299,'Instrument List'!A:A,0))-0)),"")</f>
        <v/>
      </c>
      <c r="AY2299" s="179" t="str">
        <f ca="1">IF(ISNUMBER($A2299),INDIRECT(CONCATENATE("'Instrument List'!D",(MATCH(E2299,'Instrument List'!A:A,0))-0)),"")</f>
        <v/>
      </c>
      <c r="AZ2299" s="179" t="str">
        <f ca="1">IF(ISNUMBER($A2299),INDIRECT(CONCATENATE("'Instrument List'!C",(MATCH(E2299,'Instrument List'!A:A,0))-0)),"")</f>
        <v/>
      </c>
      <c r="BA2299" s="180" t="str">
        <f ca="1">IF(ISNUMBER(A2299),INDIRECT(CONCATENATE("'Instrument List'!E",(MATCH(E2299,'Instrument List'!A:A,0))-0)),"")</f>
        <v/>
      </c>
      <c r="BB2299" s="181" t="str">
        <f t="shared" si="796"/>
        <v/>
      </c>
      <c r="BC2299" s="181" t="str">
        <f t="shared" si="797"/>
        <v/>
      </c>
      <c r="BD2299" s="181" t="str">
        <f ca="1">IF(ISNUMBER(A2299),INDIRECT(CONCATENATE("'Instrument List'!F",(MATCH(E2299,'Instrument List'!A:A,0))-0)),"")</f>
        <v/>
      </c>
    </row>
    <row r="2300" spans="1:56">
      <c r="A2300" s="223" t="str">
        <f t="shared" si="777"/>
        <v/>
      </c>
      <c r="B2300" s="224"/>
      <c r="C2300" s="225"/>
      <c r="D2300" s="182"/>
      <c r="E2300" s="182"/>
      <c r="F2300" s="182"/>
      <c r="G2300" s="203"/>
      <c r="H2300" s="218"/>
      <c r="I2300" s="213"/>
      <c r="J2300" s="207"/>
      <c r="K2300" s="213"/>
      <c r="L2300" s="207"/>
      <c r="M2300" s="213"/>
      <c r="N2300" s="207"/>
      <c r="O2300" s="183" t="str">
        <f t="shared" si="778"/>
        <v/>
      </c>
      <c r="P2300" s="184"/>
      <c r="Q2300" s="184"/>
      <c r="R2300" s="275"/>
      <c r="S2300" s="185" t="str">
        <f t="shared" si="779"/>
        <v/>
      </c>
      <c r="T2300" s="185" t="str">
        <f t="shared" si="780"/>
        <v/>
      </c>
      <c r="U2300" s="275"/>
      <c r="V2300" s="275"/>
      <c r="W2300" s="276" t="str">
        <f t="shared" si="781"/>
        <v/>
      </c>
      <c r="X2300" s="276" t="str">
        <f t="shared" si="782"/>
        <v/>
      </c>
      <c r="Y2300" s="276" t="str">
        <f t="shared" si="783"/>
        <v/>
      </c>
      <c r="Z2300" s="275"/>
      <c r="AA2300" s="184"/>
      <c r="AB2300" s="184"/>
      <c r="AC2300" s="185" t="str">
        <f t="shared" si="784"/>
        <v/>
      </c>
      <c r="AD2300" s="185" t="str">
        <f t="shared" si="785"/>
        <v/>
      </c>
      <c r="AE2300" s="186"/>
      <c r="AF2300" s="187" t="str">
        <f t="shared" si="786"/>
        <v/>
      </c>
      <c r="AG2300" s="182"/>
      <c r="AH2300" s="184"/>
      <c r="AI2300" s="184"/>
      <c r="AJ2300" s="182"/>
      <c r="AK2300" s="188" t="str">
        <f t="shared" si="787"/>
        <v/>
      </c>
      <c r="AL2300" s="188" t="str">
        <f t="shared" si="788"/>
        <v/>
      </c>
      <c r="AM2300" s="188" t="str">
        <f t="shared" si="789"/>
        <v/>
      </c>
      <c r="AN2300" s="359" t="str">
        <f>IF(Overview!$K$17='Internal Calcs'!$P$22,IF(AK2300="","",AK2300),IF(Overview!$K$17='Internal Calcs'!$P$23,IF(AK2300="","",AK2300),IF(ISNUMBER(A2300),(IF(F2300="Short",G2300-H2300,H2300-G2300)*AZ2300-AX2300),"")))</f>
        <v/>
      </c>
      <c r="AO2300" s="401" t="str">
        <f>IF(Overview!$K$17='Internal Calcs'!$P$22,IF(AL2300="","",AL2300),IF(Overview!$K$17='Internal Calcs'!$P$23,IF(AL2300="","",AL2300),IF(ISNUMBER(A2300),IF(AL2300="",(IF(F2300="Short",G2300-H2300,H2300-G2300)*AZ2300-AX2300),(IF(F2300="Short",G2300-J2300,J2300-G2300)*AZ2300-AX2300)),"")))</f>
        <v/>
      </c>
      <c r="AP2300" s="359" t="str">
        <f>IF(Overview!$K$17='Internal Calcs'!$P$22,"",IF(Overview!$K$17='Internal Calcs'!$P$23,IF(AM2300="","",AM2300),IF(ISNUMBER(A2300),IF(AM2300="",(IF(F2300="Short",G2300-H2300,H2300-G2300)*AZ2300-AX2300),(IF(F2300="Short",G2300-L2300,L2300-G2300)*AZ2300-AX2300)),"")))</f>
        <v/>
      </c>
      <c r="AQ2300" s="188" t="str">
        <f t="shared" si="790"/>
        <v/>
      </c>
      <c r="AR2300" s="188" t="str">
        <f t="shared" si="791"/>
        <v/>
      </c>
      <c r="AS2300" s="188" t="str">
        <f t="shared" si="792"/>
        <v/>
      </c>
      <c r="AT2300" s="188" t="str">
        <f>IF(ISNUMBER(A2300),MAX($AS$2:AS2300)-AS2300,"")</f>
        <v/>
      </c>
      <c r="AU2300" s="189" t="str">
        <f t="shared" si="793"/>
        <v/>
      </c>
      <c r="AV2300" s="190" t="str">
        <f t="shared" si="794"/>
        <v/>
      </c>
      <c r="AW2300" s="190" t="str">
        <f t="shared" si="795"/>
        <v/>
      </c>
      <c r="AX2300" s="191" t="str">
        <f ca="1">IF(ISNUMBER($A2300),INDIRECT(CONCATENATE("'Instrument List'!B",(MATCH(E2300,'Instrument List'!A:A,0))-0)),"")</f>
        <v/>
      </c>
      <c r="AY2300" s="191" t="str">
        <f ca="1">IF(ISNUMBER($A2300),INDIRECT(CONCATENATE("'Instrument List'!D",(MATCH(E2300,'Instrument List'!A:A,0))-0)),"")</f>
        <v/>
      </c>
      <c r="AZ2300" s="191" t="str">
        <f ca="1">IF(ISNUMBER($A2300),INDIRECT(CONCATENATE("'Instrument List'!C",(MATCH(E2300,'Instrument List'!A:A,0))-0)),"")</f>
        <v/>
      </c>
      <c r="BA2300" s="192" t="str">
        <f ca="1">IF(ISNUMBER(A2300),INDIRECT(CONCATENATE("'Instrument List'!E",(MATCH(E2300,'Instrument List'!A:A,0))-0)),"")</f>
        <v/>
      </c>
      <c r="BB2300" s="193" t="str">
        <f t="shared" si="796"/>
        <v/>
      </c>
      <c r="BC2300" s="193" t="str">
        <f t="shared" si="797"/>
        <v/>
      </c>
      <c r="BD2300" s="193" t="str">
        <f ca="1">IF(ISNUMBER(A2300),INDIRECT(CONCATENATE("'Instrument List'!F",(MATCH(E2300,'Instrument List'!A:A,0))-0)),"")</f>
        <v/>
      </c>
    </row>
    <row r="2301" spans="1:56">
      <c r="A2301" s="220" t="str">
        <f t="shared" si="777"/>
        <v/>
      </c>
      <c r="B2301" s="221"/>
      <c r="C2301" s="222"/>
      <c r="D2301" s="169"/>
      <c r="E2301" s="169"/>
      <c r="F2301" s="169"/>
      <c r="G2301" s="202"/>
      <c r="H2301" s="217"/>
      <c r="I2301" s="212"/>
      <c r="J2301" s="206"/>
      <c r="K2301" s="212"/>
      <c r="L2301" s="206"/>
      <c r="M2301" s="212"/>
      <c r="N2301" s="206"/>
      <c r="O2301" s="170" t="str">
        <f t="shared" si="778"/>
        <v/>
      </c>
      <c r="P2301" s="171"/>
      <c r="Q2301" s="171"/>
      <c r="R2301" s="171"/>
      <c r="S2301" s="172" t="str">
        <f t="shared" si="779"/>
        <v/>
      </c>
      <c r="T2301" s="172" t="str">
        <f t="shared" si="780"/>
        <v/>
      </c>
      <c r="U2301" s="171"/>
      <c r="V2301" s="171"/>
      <c r="W2301" s="173" t="str">
        <f t="shared" si="781"/>
        <v/>
      </c>
      <c r="X2301" s="173" t="str">
        <f t="shared" si="782"/>
        <v/>
      </c>
      <c r="Y2301" s="173" t="str">
        <f t="shared" si="783"/>
        <v/>
      </c>
      <c r="Z2301" s="171"/>
      <c r="AA2301" s="171"/>
      <c r="AB2301" s="171"/>
      <c r="AC2301" s="172" t="str">
        <f t="shared" si="784"/>
        <v/>
      </c>
      <c r="AD2301" s="172" t="str">
        <f t="shared" si="785"/>
        <v/>
      </c>
      <c r="AE2301" s="174"/>
      <c r="AF2301" s="175" t="str">
        <f t="shared" si="786"/>
        <v/>
      </c>
      <c r="AG2301" s="169"/>
      <c r="AH2301" s="171"/>
      <c r="AI2301" s="171"/>
      <c r="AJ2301" s="169"/>
      <c r="AK2301" s="176" t="str">
        <f t="shared" si="787"/>
        <v/>
      </c>
      <c r="AL2301" s="176" t="str">
        <f t="shared" si="788"/>
        <v/>
      </c>
      <c r="AM2301" s="176" t="str">
        <f t="shared" si="789"/>
        <v/>
      </c>
      <c r="AN2301" s="359" t="str">
        <f>IF(Overview!$K$17='Internal Calcs'!$P$22,IF(AK2301="","",AK2301),IF(Overview!$K$17='Internal Calcs'!$P$23,IF(AK2301="","",AK2301),IF(ISNUMBER(A2301),(IF(F2301="Short",G2301-H2301,H2301-G2301)*AZ2301-AX2301),"")))</f>
        <v/>
      </c>
      <c r="AO2301" s="401" t="str">
        <f>IF(Overview!$K$17='Internal Calcs'!$P$22,IF(AL2301="","",AL2301),IF(Overview!$K$17='Internal Calcs'!$P$23,IF(AL2301="","",AL2301),IF(ISNUMBER(A2301),IF(AL2301="",(IF(F2301="Short",G2301-H2301,H2301-G2301)*AZ2301-AX2301),(IF(F2301="Short",G2301-J2301,J2301-G2301)*AZ2301-AX2301)),"")))</f>
        <v/>
      </c>
      <c r="AP2301" s="359" t="str">
        <f>IF(Overview!$K$17='Internal Calcs'!$P$22,"",IF(Overview!$K$17='Internal Calcs'!$P$23,IF(AM2301="","",AM2301),IF(ISNUMBER(A2301),IF(AM2301="",(IF(F2301="Short",G2301-H2301,H2301-G2301)*AZ2301-AX2301),(IF(F2301="Short",G2301-L2301,L2301-G2301)*AZ2301-AX2301)),"")))</f>
        <v/>
      </c>
      <c r="AQ2301" s="176" t="str">
        <f t="shared" si="790"/>
        <v/>
      </c>
      <c r="AR2301" s="176" t="str">
        <f t="shared" si="791"/>
        <v/>
      </c>
      <c r="AS2301" s="176" t="str">
        <f t="shared" si="792"/>
        <v/>
      </c>
      <c r="AT2301" s="176" t="str">
        <f>IF(ISNUMBER(A2301),MAX($AS$2:AS2301)-AS2301,"")</f>
        <v/>
      </c>
      <c r="AU2301" s="177" t="str">
        <f t="shared" si="793"/>
        <v/>
      </c>
      <c r="AV2301" s="178" t="str">
        <f t="shared" si="794"/>
        <v/>
      </c>
      <c r="AW2301" s="178" t="str">
        <f t="shared" si="795"/>
        <v/>
      </c>
      <c r="AX2301" s="179" t="str">
        <f ca="1">IF(ISNUMBER($A2301),INDIRECT(CONCATENATE("'Instrument List'!B",(MATCH(E2301,'Instrument List'!A:A,0))-0)),"")</f>
        <v/>
      </c>
      <c r="AY2301" s="179" t="str">
        <f ca="1">IF(ISNUMBER($A2301),INDIRECT(CONCATENATE("'Instrument List'!D",(MATCH(E2301,'Instrument List'!A:A,0))-0)),"")</f>
        <v/>
      </c>
      <c r="AZ2301" s="179" t="str">
        <f ca="1">IF(ISNUMBER($A2301),INDIRECT(CONCATENATE("'Instrument List'!C",(MATCH(E2301,'Instrument List'!A:A,0))-0)),"")</f>
        <v/>
      </c>
      <c r="BA2301" s="180" t="str">
        <f ca="1">IF(ISNUMBER(A2301),INDIRECT(CONCATENATE("'Instrument List'!E",(MATCH(E2301,'Instrument List'!A:A,0))-0)),"")</f>
        <v/>
      </c>
      <c r="BB2301" s="181" t="str">
        <f t="shared" si="796"/>
        <v/>
      </c>
      <c r="BC2301" s="181" t="str">
        <f t="shared" si="797"/>
        <v/>
      </c>
      <c r="BD2301" s="181" t="str">
        <f ca="1">IF(ISNUMBER(A2301),INDIRECT(CONCATENATE("'Instrument List'!F",(MATCH(E2301,'Instrument List'!A:A,0))-0)),"")</f>
        <v/>
      </c>
    </row>
    <row r="2302" spans="1:56">
      <c r="A2302" s="223" t="str">
        <f t="shared" si="777"/>
        <v/>
      </c>
      <c r="B2302" s="224"/>
      <c r="C2302" s="225"/>
      <c r="D2302" s="182"/>
      <c r="E2302" s="182"/>
      <c r="F2302" s="182"/>
      <c r="G2302" s="203"/>
      <c r="H2302" s="218"/>
      <c r="I2302" s="213"/>
      <c r="J2302" s="207"/>
      <c r="K2302" s="213"/>
      <c r="L2302" s="207"/>
      <c r="M2302" s="213"/>
      <c r="N2302" s="207"/>
      <c r="O2302" s="183" t="str">
        <f t="shared" si="778"/>
        <v/>
      </c>
      <c r="P2302" s="184"/>
      <c r="Q2302" s="184"/>
      <c r="R2302" s="275"/>
      <c r="S2302" s="185" t="str">
        <f t="shared" si="779"/>
        <v/>
      </c>
      <c r="T2302" s="185" t="str">
        <f t="shared" si="780"/>
        <v/>
      </c>
      <c r="U2302" s="275"/>
      <c r="V2302" s="275"/>
      <c r="W2302" s="276" t="str">
        <f t="shared" si="781"/>
        <v/>
      </c>
      <c r="X2302" s="276" t="str">
        <f t="shared" si="782"/>
        <v/>
      </c>
      <c r="Y2302" s="276" t="str">
        <f t="shared" si="783"/>
        <v/>
      </c>
      <c r="Z2302" s="275"/>
      <c r="AA2302" s="184"/>
      <c r="AB2302" s="184"/>
      <c r="AC2302" s="185" t="str">
        <f t="shared" si="784"/>
        <v/>
      </c>
      <c r="AD2302" s="185" t="str">
        <f t="shared" si="785"/>
        <v/>
      </c>
      <c r="AE2302" s="186"/>
      <c r="AF2302" s="187" t="str">
        <f t="shared" si="786"/>
        <v/>
      </c>
      <c r="AG2302" s="182"/>
      <c r="AH2302" s="184"/>
      <c r="AI2302" s="184"/>
      <c r="AJ2302" s="182"/>
      <c r="AK2302" s="188" t="str">
        <f t="shared" si="787"/>
        <v/>
      </c>
      <c r="AL2302" s="188" t="str">
        <f t="shared" si="788"/>
        <v/>
      </c>
      <c r="AM2302" s="188" t="str">
        <f t="shared" si="789"/>
        <v/>
      </c>
      <c r="AN2302" s="359" t="str">
        <f>IF(Overview!$K$17='Internal Calcs'!$P$22,IF(AK2302="","",AK2302),IF(Overview!$K$17='Internal Calcs'!$P$23,IF(AK2302="","",AK2302),IF(ISNUMBER(A2302),(IF(F2302="Short",G2302-H2302,H2302-G2302)*AZ2302-AX2302),"")))</f>
        <v/>
      </c>
      <c r="AO2302" s="401" t="str">
        <f>IF(Overview!$K$17='Internal Calcs'!$P$22,IF(AL2302="","",AL2302),IF(Overview!$K$17='Internal Calcs'!$P$23,IF(AL2302="","",AL2302),IF(ISNUMBER(A2302),IF(AL2302="",(IF(F2302="Short",G2302-H2302,H2302-G2302)*AZ2302-AX2302),(IF(F2302="Short",G2302-J2302,J2302-G2302)*AZ2302-AX2302)),"")))</f>
        <v/>
      </c>
      <c r="AP2302" s="359" t="str">
        <f>IF(Overview!$K$17='Internal Calcs'!$P$22,"",IF(Overview!$K$17='Internal Calcs'!$P$23,IF(AM2302="","",AM2302),IF(ISNUMBER(A2302),IF(AM2302="",(IF(F2302="Short",G2302-H2302,H2302-G2302)*AZ2302-AX2302),(IF(F2302="Short",G2302-L2302,L2302-G2302)*AZ2302-AX2302)),"")))</f>
        <v/>
      </c>
      <c r="AQ2302" s="188" t="str">
        <f t="shared" si="790"/>
        <v/>
      </c>
      <c r="AR2302" s="188" t="str">
        <f t="shared" si="791"/>
        <v/>
      </c>
      <c r="AS2302" s="188" t="str">
        <f t="shared" si="792"/>
        <v/>
      </c>
      <c r="AT2302" s="188" t="str">
        <f>IF(ISNUMBER(A2302),MAX($AS$2:AS2302)-AS2302,"")</f>
        <v/>
      </c>
      <c r="AU2302" s="189" t="str">
        <f t="shared" si="793"/>
        <v/>
      </c>
      <c r="AV2302" s="190" t="str">
        <f t="shared" si="794"/>
        <v/>
      </c>
      <c r="AW2302" s="190" t="str">
        <f t="shared" si="795"/>
        <v/>
      </c>
      <c r="AX2302" s="191" t="str">
        <f ca="1">IF(ISNUMBER($A2302),INDIRECT(CONCATENATE("'Instrument List'!B",(MATCH(E2302,'Instrument List'!A:A,0))-0)),"")</f>
        <v/>
      </c>
      <c r="AY2302" s="191" t="str">
        <f ca="1">IF(ISNUMBER($A2302),INDIRECT(CONCATENATE("'Instrument List'!D",(MATCH(E2302,'Instrument List'!A:A,0))-0)),"")</f>
        <v/>
      </c>
      <c r="AZ2302" s="191" t="str">
        <f ca="1">IF(ISNUMBER($A2302),INDIRECT(CONCATENATE("'Instrument List'!C",(MATCH(E2302,'Instrument List'!A:A,0))-0)),"")</f>
        <v/>
      </c>
      <c r="BA2302" s="192" t="str">
        <f ca="1">IF(ISNUMBER(A2302),INDIRECT(CONCATENATE("'Instrument List'!E",(MATCH(E2302,'Instrument List'!A:A,0))-0)),"")</f>
        <v/>
      </c>
      <c r="BB2302" s="193" t="str">
        <f t="shared" si="796"/>
        <v/>
      </c>
      <c r="BC2302" s="193" t="str">
        <f t="shared" si="797"/>
        <v/>
      </c>
      <c r="BD2302" s="193" t="str">
        <f ca="1">IF(ISNUMBER(A2302),INDIRECT(CONCATENATE("'Instrument List'!F",(MATCH(E2302,'Instrument List'!A:A,0))-0)),"")</f>
        <v/>
      </c>
    </row>
    <row r="2303" spans="1:56">
      <c r="A2303" s="220" t="str">
        <f t="shared" si="777"/>
        <v/>
      </c>
      <c r="B2303" s="221"/>
      <c r="C2303" s="222"/>
      <c r="D2303" s="169"/>
      <c r="E2303" s="169"/>
      <c r="F2303" s="169"/>
      <c r="G2303" s="202"/>
      <c r="H2303" s="217"/>
      <c r="I2303" s="212"/>
      <c r="J2303" s="206"/>
      <c r="K2303" s="212"/>
      <c r="L2303" s="206"/>
      <c r="M2303" s="212"/>
      <c r="N2303" s="206"/>
      <c r="O2303" s="170" t="str">
        <f t="shared" si="778"/>
        <v/>
      </c>
      <c r="P2303" s="171"/>
      <c r="Q2303" s="171"/>
      <c r="R2303" s="171"/>
      <c r="S2303" s="172" t="str">
        <f t="shared" si="779"/>
        <v/>
      </c>
      <c r="T2303" s="172" t="str">
        <f t="shared" si="780"/>
        <v/>
      </c>
      <c r="U2303" s="171"/>
      <c r="V2303" s="171"/>
      <c r="W2303" s="173" t="str">
        <f t="shared" si="781"/>
        <v/>
      </c>
      <c r="X2303" s="173" t="str">
        <f t="shared" si="782"/>
        <v/>
      </c>
      <c r="Y2303" s="173" t="str">
        <f t="shared" si="783"/>
        <v/>
      </c>
      <c r="Z2303" s="171"/>
      <c r="AA2303" s="171"/>
      <c r="AB2303" s="171"/>
      <c r="AC2303" s="172" t="str">
        <f t="shared" si="784"/>
        <v/>
      </c>
      <c r="AD2303" s="172" t="str">
        <f t="shared" si="785"/>
        <v/>
      </c>
      <c r="AE2303" s="174"/>
      <c r="AF2303" s="175" t="str">
        <f t="shared" si="786"/>
        <v/>
      </c>
      <c r="AG2303" s="169"/>
      <c r="AH2303" s="171"/>
      <c r="AI2303" s="171"/>
      <c r="AJ2303" s="169"/>
      <c r="AK2303" s="176" t="str">
        <f t="shared" si="787"/>
        <v/>
      </c>
      <c r="AL2303" s="176" t="str">
        <f t="shared" si="788"/>
        <v/>
      </c>
      <c r="AM2303" s="176" t="str">
        <f t="shared" si="789"/>
        <v/>
      </c>
      <c r="AN2303" s="359" t="str">
        <f>IF(Overview!$K$17='Internal Calcs'!$P$22,IF(AK2303="","",AK2303),IF(Overview!$K$17='Internal Calcs'!$P$23,IF(AK2303="","",AK2303),IF(ISNUMBER(A2303),(IF(F2303="Short",G2303-H2303,H2303-G2303)*AZ2303-AX2303),"")))</f>
        <v/>
      </c>
      <c r="AO2303" s="401" t="str">
        <f>IF(Overview!$K$17='Internal Calcs'!$P$22,IF(AL2303="","",AL2303),IF(Overview!$K$17='Internal Calcs'!$P$23,IF(AL2303="","",AL2303),IF(ISNUMBER(A2303),IF(AL2303="",(IF(F2303="Short",G2303-H2303,H2303-G2303)*AZ2303-AX2303),(IF(F2303="Short",G2303-J2303,J2303-G2303)*AZ2303-AX2303)),"")))</f>
        <v/>
      </c>
      <c r="AP2303" s="359" t="str">
        <f>IF(Overview!$K$17='Internal Calcs'!$P$22,"",IF(Overview!$K$17='Internal Calcs'!$P$23,IF(AM2303="","",AM2303),IF(ISNUMBER(A2303),IF(AM2303="",(IF(F2303="Short",G2303-H2303,H2303-G2303)*AZ2303-AX2303),(IF(F2303="Short",G2303-L2303,L2303-G2303)*AZ2303-AX2303)),"")))</f>
        <v/>
      </c>
      <c r="AQ2303" s="176" t="str">
        <f t="shared" si="790"/>
        <v/>
      </c>
      <c r="AR2303" s="176" t="str">
        <f t="shared" si="791"/>
        <v/>
      </c>
      <c r="AS2303" s="176" t="str">
        <f t="shared" si="792"/>
        <v/>
      </c>
      <c r="AT2303" s="176" t="str">
        <f>IF(ISNUMBER(A2303),MAX($AS$2:AS2303)-AS2303,"")</f>
        <v/>
      </c>
      <c r="AU2303" s="177" t="str">
        <f t="shared" si="793"/>
        <v/>
      </c>
      <c r="AV2303" s="178" t="str">
        <f t="shared" si="794"/>
        <v/>
      </c>
      <c r="AW2303" s="178" t="str">
        <f t="shared" si="795"/>
        <v/>
      </c>
      <c r="AX2303" s="179" t="str">
        <f ca="1">IF(ISNUMBER($A2303),INDIRECT(CONCATENATE("'Instrument List'!B",(MATCH(E2303,'Instrument List'!A:A,0))-0)),"")</f>
        <v/>
      </c>
      <c r="AY2303" s="179" t="str">
        <f ca="1">IF(ISNUMBER($A2303),INDIRECT(CONCATENATE("'Instrument List'!D",(MATCH(E2303,'Instrument List'!A:A,0))-0)),"")</f>
        <v/>
      </c>
      <c r="AZ2303" s="179" t="str">
        <f ca="1">IF(ISNUMBER($A2303),INDIRECT(CONCATENATE("'Instrument List'!C",(MATCH(E2303,'Instrument List'!A:A,0))-0)),"")</f>
        <v/>
      </c>
      <c r="BA2303" s="180" t="str">
        <f ca="1">IF(ISNUMBER(A2303),INDIRECT(CONCATENATE("'Instrument List'!E",(MATCH(E2303,'Instrument List'!A:A,0))-0)),"")</f>
        <v/>
      </c>
      <c r="BB2303" s="181" t="str">
        <f t="shared" si="796"/>
        <v/>
      </c>
      <c r="BC2303" s="181" t="str">
        <f t="shared" si="797"/>
        <v/>
      </c>
      <c r="BD2303" s="181" t="str">
        <f ca="1">IF(ISNUMBER(A2303),INDIRECT(CONCATENATE("'Instrument List'!F",(MATCH(E2303,'Instrument List'!A:A,0))-0)),"")</f>
        <v/>
      </c>
    </row>
    <row r="2304" spans="1:56">
      <c r="A2304" s="223" t="str">
        <f t="shared" si="777"/>
        <v/>
      </c>
      <c r="B2304" s="224"/>
      <c r="C2304" s="225"/>
      <c r="D2304" s="182"/>
      <c r="E2304" s="182"/>
      <c r="F2304" s="182"/>
      <c r="G2304" s="203"/>
      <c r="H2304" s="218"/>
      <c r="I2304" s="213"/>
      <c r="J2304" s="207"/>
      <c r="K2304" s="213"/>
      <c r="L2304" s="207"/>
      <c r="M2304" s="213"/>
      <c r="N2304" s="207"/>
      <c r="O2304" s="183" t="str">
        <f t="shared" si="778"/>
        <v/>
      </c>
      <c r="P2304" s="184"/>
      <c r="Q2304" s="184"/>
      <c r="R2304" s="275"/>
      <c r="S2304" s="185" t="str">
        <f t="shared" si="779"/>
        <v/>
      </c>
      <c r="T2304" s="185" t="str">
        <f t="shared" si="780"/>
        <v/>
      </c>
      <c r="U2304" s="275"/>
      <c r="V2304" s="275"/>
      <c r="W2304" s="276" t="str">
        <f t="shared" si="781"/>
        <v/>
      </c>
      <c r="X2304" s="276" t="str">
        <f t="shared" si="782"/>
        <v/>
      </c>
      <c r="Y2304" s="276" t="str">
        <f t="shared" si="783"/>
        <v/>
      </c>
      <c r="Z2304" s="275"/>
      <c r="AA2304" s="184"/>
      <c r="AB2304" s="184"/>
      <c r="AC2304" s="185" t="str">
        <f t="shared" si="784"/>
        <v/>
      </c>
      <c r="AD2304" s="185" t="str">
        <f t="shared" si="785"/>
        <v/>
      </c>
      <c r="AE2304" s="186"/>
      <c r="AF2304" s="187" t="str">
        <f t="shared" si="786"/>
        <v/>
      </c>
      <c r="AG2304" s="182"/>
      <c r="AH2304" s="184"/>
      <c r="AI2304" s="184"/>
      <c r="AJ2304" s="182"/>
      <c r="AK2304" s="188" t="str">
        <f t="shared" si="787"/>
        <v/>
      </c>
      <c r="AL2304" s="188" t="str">
        <f t="shared" si="788"/>
        <v/>
      </c>
      <c r="AM2304" s="188" t="str">
        <f t="shared" si="789"/>
        <v/>
      </c>
      <c r="AN2304" s="359" t="str">
        <f>IF(Overview!$K$17='Internal Calcs'!$P$22,IF(AK2304="","",AK2304),IF(Overview!$K$17='Internal Calcs'!$P$23,IF(AK2304="","",AK2304),IF(ISNUMBER(A2304),(IF(F2304="Short",G2304-H2304,H2304-G2304)*AZ2304-AX2304),"")))</f>
        <v/>
      </c>
      <c r="AO2304" s="401" t="str">
        <f>IF(Overview!$K$17='Internal Calcs'!$P$22,IF(AL2304="","",AL2304),IF(Overview!$K$17='Internal Calcs'!$P$23,IF(AL2304="","",AL2304),IF(ISNUMBER(A2304),IF(AL2304="",(IF(F2304="Short",G2304-H2304,H2304-G2304)*AZ2304-AX2304),(IF(F2304="Short",G2304-J2304,J2304-G2304)*AZ2304-AX2304)),"")))</f>
        <v/>
      </c>
      <c r="AP2304" s="359" t="str">
        <f>IF(Overview!$K$17='Internal Calcs'!$P$22,"",IF(Overview!$K$17='Internal Calcs'!$P$23,IF(AM2304="","",AM2304),IF(ISNUMBER(A2304),IF(AM2304="",(IF(F2304="Short",G2304-H2304,H2304-G2304)*AZ2304-AX2304),(IF(F2304="Short",G2304-L2304,L2304-G2304)*AZ2304-AX2304)),"")))</f>
        <v/>
      </c>
      <c r="AQ2304" s="188" t="str">
        <f t="shared" si="790"/>
        <v/>
      </c>
      <c r="AR2304" s="188" t="str">
        <f t="shared" si="791"/>
        <v/>
      </c>
      <c r="AS2304" s="188" t="str">
        <f t="shared" si="792"/>
        <v/>
      </c>
      <c r="AT2304" s="188" t="str">
        <f>IF(ISNUMBER(A2304),MAX($AS$2:AS2304)-AS2304,"")</f>
        <v/>
      </c>
      <c r="AU2304" s="189" t="str">
        <f t="shared" si="793"/>
        <v/>
      </c>
      <c r="AV2304" s="190" t="str">
        <f t="shared" si="794"/>
        <v/>
      </c>
      <c r="AW2304" s="190" t="str">
        <f t="shared" si="795"/>
        <v/>
      </c>
      <c r="AX2304" s="191" t="str">
        <f ca="1">IF(ISNUMBER($A2304),INDIRECT(CONCATENATE("'Instrument List'!B",(MATCH(E2304,'Instrument List'!A:A,0))-0)),"")</f>
        <v/>
      </c>
      <c r="AY2304" s="191" t="str">
        <f ca="1">IF(ISNUMBER($A2304),INDIRECT(CONCATENATE("'Instrument List'!D",(MATCH(E2304,'Instrument List'!A:A,0))-0)),"")</f>
        <v/>
      </c>
      <c r="AZ2304" s="191" t="str">
        <f ca="1">IF(ISNUMBER($A2304),INDIRECT(CONCATENATE("'Instrument List'!C",(MATCH(E2304,'Instrument List'!A:A,0))-0)),"")</f>
        <v/>
      </c>
      <c r="BA2304" s="192" t="str">
        <f ca="1">IF(ISNUMBER(A2304),INDIRECT(CONCATENATE("'Instrument List'!E",(MATCH(E2304,'Instrument List'!A:A,0))-0)),"")</f>
        <v/>
      </c>
      <c r="BB2304" s="193" t="str">
        <f t="shared" si="796"/>
        <v/>
      </c>
      <c r="BC2304" s="193" t="str">
        <f t="shared" si="797"/>
        <v/>
      </c>
      <c r="BD2304" s="193" t="str">
        <f ca="1">IF(ISNUMBER(A2304),INDIRECT(CONCATENATE("'Instrument List'!F",(MATCH(E2304,'Instrument List'!A:A,0))-0)),"")</f>
        <v/>
      </c>
    </row>
    <row r="2305" spans="1:56">
      <c r="A2305" s="220" t="str">
        <f t="shared" si="777"/>
        <v/>
      </c>
      <c r="B2305" s="221"/>
      <c r="C2305" s="222"/>
      <c r="D2305" s="169"/>
      <c r="E2305" s="169"/>
      <c r="F2305" s="169"/>
      <c r="G2305" s="202"/>
      <c r="H2305" s="217"/>
      <c r="I2305" s="212"/>
      <c r="J2305" s="206"/>
      <c r="K2305" s="212"/>
      <c r="L2305" s="206"/>
      <c r="M2305" s="212"/>
      <c r="N2305" s="206"/>
      <c r="O2305" s="170" t="str">
        <f t="shared" si="778"/>
        <v/>
      </c>
      <c r="P2305" s="171"/>
      <c r="Q2305" s="171"/>
      <c r="R2305" s="171"/>
      <c r="S2305" s="172" t="str">
        <f t="shared" si="779"/>
        <v/>
      </c>
      <c r="T2305" s="172" t="str">
        <f t="shared" si="780"/>
        <v/>
      </c>
      <c r="U2305" s="171"/>
      <c r="V2305" s="171"/>
      <c r="W2305" s="173" t="str">
        <f t="shared" si="781"/>
        <v/>
      </c>
      <c r="X2305" s="173" t="str">
        <f t="shared" si="782"/>
        <v/>
      </c>
      <c r="Y2305" s="173" t="str">
        <f t="shared" si="783"/>
        <v/>
      </c>
      <c r="Z2305" s="171"/>
      <c r="AA2305" s="171"/>
      <c r="AB2305" s="171"/>
      <c r="AC2305" s="172" t="str">
        <f t="shared" si="784"/>
        <v/>
      </c>
      <c r="AD2305" s="172" t="str">
        <f t="shared" si="785"/>
        <v/>
      </c>
      <c r="AE2305" s="174"/>
      <c r="AF2305" s="175" t="str">
        <f t="shared" si="786"/>
        <v/>
      </c>
      <c r="AG2305" s="169"/>
      <c r="AH2305" s="171"/>
      <c r="AI2305" s="171"/>
      <c r="AJ2305" s="169"/>
      <c r="AK2305" s="176" t="str">
        <f t="shared" si="787"/>
        <v/>
      </c>
      <c r="AL2305" s="176" t="str">
        <f t="shared" si="788"/>
        <v/>
      </c>
      <c r="AM2305" s="176" t="str">
        <f t="shared" si="789"/>
        <v/>
      </c>
      <c r="AN2305" s="359" t="str">
        <f>IF(Overview!$K$17='Internal Calcs'!$P$22,IF(AK2305="","",AK2305),IF(Overview!$K$17='Internal Calcs'!$P$23,IF(AK2305="","",AK2305),IF(ISNUMBER(A2305),(IF(F2305="Short",G2305-H2305,H2305-G2305)*AZ2305-AX2305),"")))</f>
        <v/>
      </c>
      <c r="AO2305" s="401" t="str">
        <f>IF(Overview!$K$17='Internal Calcs'!$P$22,IF(AL2305="","",AL2305),IF(Overview!$K$17='Internal Calcs'!$P$23,IF(AL2305="","",AL2305),IF(ISNUMBER(A2305),IF(AL2305="",(IF(F2305="Short",G2305-H2305,H2305-G2305)*AZ2305-AX2305),(IF(F2305="Short",G2305-J2305,J2305-G2305)*AZ2305-AX2305)),"")))</f>
        <v/>
      </c>
      <c r="AP2305" s="359" t="str">
        <f>IF(Overview!$K$17='Internal Calcs'!$P$22,"",IF(Overview!$K$17='Internal Calcs'!$P$23,IF(AM2305="","",AM2305),IF(ISNUMBER(A2305),IF(AM2305="",(IF(F2305="Short",G2305-H2305,H2305-G2305)*AZ2305-AX2305),(IF(F2305="Short",G2305-L2305,L2305-G2305)*AZ2305-AX2305)),"")))</f>
        <v/>
      </c>
      <c r="AQ2305" s="176" t="str">
        <f t="shared" si="790"/>
        <v/>
      </c>
      <c r="AR2305" s="176" t="str">
        <f t="shared" si="791"/>
        <v/>
      </c>
      <c r="AS2305" s="176" t="str">
        <f t="shared" si="792"/>
        <v/>
      </c>
      <c r="AT2305" s="176" t="str">
        <f>IF(ISNUMBER(A2305),MAX($AS$2:AS2305)-AS2305,"")</f>
        <v/>
      </c>
      <c r="AU2305" s="177" t="str">
        <f t="shared" si="793"/>
        <v/>
      </c>
      <c r="AV2305" s="178" t="str">
        <f t="shared" si="794"/>
        <v/>
      </c>
      <c r="AW2305" s="178" t="str">
        <f t="shared" si="795"/>
        <v/>
      </c>
      <c r="AX2305" s="179" t="str">
        <f ca="1">IF(ISNUMBER($A2305),INDIRECT(CONCATENATE("'Instrument List'!B",(MATCH(E2305,'Instrument List'!A:A,0))-0)),"")</f>
        <v/>
      </c>
      <c r="AY2305" s="179" t="str">
        <f ca="1">IF(ISNUMBER($A2305),INDIRECT(CONCATENATE("'Instrument List'!D",(MATCH(E2305,'Instrument List'!A:A,0))-0)),"")</f>
        <v/>
      </c>
      <c r="AZ2305" s="179" t="str">
        <f ca="1">IF(ISNUMBER($A2305),INDIRECT(CONCATENATE("'Instrument List'!C",(MATCH(E2305,'Instrument List'!A:A,0))-0)),"")</f>
        <v/>
      </c>
      <c r="BA2305" s="180" t="str">
        <f ca="1">IF(ISNUMBER(A2305),INDIRECT(CONCATENATE("'Instrument List'!E",(MATCH(E2305,'Instrument List'!A:A,0))-0)),"")</f>
        <v/>
      </c>
      <c r="BB2305" s="181" t="str">
        <f t="shared" si="796"/>
        <v/>
      </c>
      <c r="BC2305" s="181" t="str">
        <f t="shared" si="797"/>
        <v/>
      </c>
      <c r="BD2305" s="181" t="str">
        <f ca="1">IF(ISNUMBER(A2305),INDIRECT(CONCATENATE("'Instrument List'!F",(MATCH(E2305,'Instrument List'!A:A,0))-0)),"")</f>
        <v/>
      </c>
    </row>
    <row r="2306" spans="1:56">
      <c r="A2306" s="223" t="str">
        <f t="shared" si="777"/>
        <v/>
      </c>
      <c r="B2306" s="224"/>
      <c r="C2306" s="225"/>
      <c r="D2306" s="182"/>
      <c r="E2306" s="182"/>
      <c r="F2306" s="182"/>
      <c r="G2306" s="203"/>
      <c r="H2306" s="218"/>
      <c r="I2306" s="213"/>
      <c r="J2306" s="207"/>
      <c r="K2306" s="213"/>
      <c r="L2306" s="207"/>
      <c r="M2306" s="213"/>
      <c r="N2306" s="207"/>
      <c r="O2306" s="183" t="str">
        <f t="shared" si="778"/>
        <v/>
      </c>
      <c r="P2306" s="184"/>
      <c r="Q2306" s="184"/>
      <c r="R2306" s="275"/>
      <c r="S2306" s="185" t="str">
        <f t="shared" si="779"/>
        <v/>
      </c>
      <c r="T2306" s="185" t="str">
        <f t="shared" si="780"/>
        <v/>
      </c>
      <c r="U2306" s="275"/>
      <c r="V2306" s="275"/>
      <c r="W2306" s="276" t="str">
        <f t="shared" si="781"/>
        <v/>
      </c>
      <c r="X2306" s="276" t="str">
        <f t="shared" si="782"/>
        <v/>
      </c>
      <c r="Y2306" s="276" t="str">
        <f t="shared" si="783"/>
        <v/>
      </c>
      <c r="Z2306" s="275"/>
      <c r="AA2306" s="184"/>
      <c r="AB2306" s="184"/>
      <c r="AC2306" s="185" t="str">
        <f t="shared" si="784"/>
        <v/>
      </c>
      <c r="AD2306" s="185" t="str">
        <f t="shared" si="785"/>
        <v/>
      </c>
      <c r="AE2306" s="186"/>
      <c r="AF2306" s="187" t="str">
        <f t="shared" si="786"/>
        <v/>
      </c>
      <c r="AG2306" s="182"/>
      <c r="AH2306" s="184"/>
      <c r="AI2306" s="184"/>
      <c r="AJ2306" s="182"/>
      <c r="AK2306" s="188" t="str">
        <f t="shared" si="787"/>
        <v/>
      </c>
      <c r="AL2306" s="188" t="str">
        <f t="shared" si="788"/>
        <v/>
      </c>
      <c r="AM2306" s="188" t="str">
        <f t="shared" si="789"/>
        <v/>
      </c>
      <c r="AN2306" s="359" t="str">
        <f>IF(Overview!$K$17='Internal Calcs'!$P$22,IF(AK2306="","",AK2306),IF(Overview!$K$17='Internal Calcs'!$P$23,IF(AK2306="","",AK2306),IF(ISNUMBER(A2306),(IF(F2306="Short",G2306-H2306,H2306-G2306)*AZ2306-AX2306),"")))</f>
        <v/>
      </c>
      <c r="AO2306" s="401" t="str">
        <f>IF(Overview!$K$17='Internal Calcs'!$P$22,IF(AL2306="","",AL2306),IF(Overview!$K$17='Internal Calcs'!$P$23,IF(AL2306="","",AL2306),IF(ISNUMBER(A2306),IF(AL2306="",(IF(F2306="Short",G2306-H2306,H2306-G2306)*AZ2306-AX2306),(IF(F2306="Short",G2306-J2306,J2306-G2306)*AZ2306-AX2306)),"")))</f>
        <v/>
      </c>
      <c r="AP2306" s="359" t="str">
        <f>IF(Overview!$K$17='Internal Calcs'!$P$22,"",IF(Overview!$K$17='Internal Calcs'!$P$23,IF(AM2306="","",AM2306),IF(ISNUMBER(A2306),IF(AM2306="",(IF(F2306="Short",G2306-H2306,H2306-G2306)*AZ2306-AX2306),(IF(F2306="Short",G2306-L2306,L2306-G2306)*AZ2306-AX2306)),"")))</f>
        <v/>
      </c>
      <c r="AQ2306" s="188" t="str">
        <f t="shared" si="790"/>
        <v/>
      </c>
      <c r="AR2306" s="188" t="str">
        <f t="shared" si="791"/>
        <v/>
      </c>
      <c r="AS2306" s="188" t="str">
        <f t="shared" si="792"/>
        <v/>
      </c>
      <c r="AT2306" s="188" t="str">
        <f>IF(ISNUMBER(A2306),MAX($AS$2:AS2306)-AS2306,"")</f>
        <v/>
      </c>
      <c r="AU2306" s="189" t="str">
        <f t="shared" si="793"/>
        <v/>
      </c>
      <c r="AV2306" s="190" t="str">
        <f t="shared" si="794"/>
        <v/>
      </c>
      <c r="AW2306" s="190" t="str">
        <f t="shared" si="795"/>
        <v/>
      </c>
      <c r="AX2306" s="191" t="str">
        <f ca="1">IF(ISNUMBER($A2306),INDIRECT(CONCATENATE("'Instrument List'!B",(MATCH(E2306,'Instrument List'!A:A,0))-0)),"")</f>
        <v/>
      </c>
      <c r="AY2306" s="191" t="str">
        <f ca="1">IF(ISNUMBER($A2306),INDIRECT(CONCATENATE("'Instrument List'!D",(MATCH(E2306,'Instrument List'!A:A,0))-0)),"")</f>
        <v/>
      </c>
      <c r="AZ2306" s="191" t="str">
        <f ca="1">IF(ISNUMBER($A2306),INDIRECT(CONCATENATE("'Instrument List'!C",(MATCH(E2306,'Instrument List'!A:A,0))-0)),"")</f>
        <v/>
      </c>
      <c r="BA2306" s="192" t="str">
        <f ca="1">IF(ISNUMBER(A2306),INDIRECT(CONCATENATE("'Instrument List'!E",(MATCH(E2306,'Instrument List'!A:A,0))-0)),"")</f>
        <v/>
      </c>
      <c r="BB2306" s="193" t="str">
        <f t="shared" si="796"/>
        <v/>
      </c>
      <c r="BC2306" s="193" t="str">
        <f t="shared" si="797"/>
        <v/>
      </c>
      <c r="BD2306" s="193" t="str">
        <f ca="1">IF(ISNUMBER(A2306),INDIRECT(CONCATENATE("'Instrument List'!F",(MATCH(E2306,'Instrument List'!A:A,0))-0)),"")</f>
        <v/>
      </c>
    </row>
    <row r="2307" spans="1:56">
      <c r="A2307" s="220" t="str">
        <f t="shared" si="777"/>
        <v/>
      </c>
      <c r="B2307" s="221"/>
      <c r="C2307" s="222"/>
      <c r="D2307" s="169"/>
      <c r="E2307" s="169"/>
      <c r="F2307" s="169"/>
      <c r="G2307" s="202"/>
      <c r="H2307" s="217"/>
      <c r="I2307" s="212"/>
      <c r="J2307" s="206"/>
      <c r="K2307" s="212"/>
      <c r="L2307" s="206"/>
      <c r="M2307" s="212"/>
      <c r="N2307" s="206"/>
      <c r="O2307" s="170" t="str">
        <f t="shared" si="778"/>
        <v/>
      </c>
      <c r="P2307" s="171"/>
      <c r="Q2307" s="171"/>
      <c r="R2307" s="171"/>
      <c r="S2307" s="172" t="str">
        <f t="shared" si="779"/>
        <v/>
      </c>
      <c r="T2307" s="172" t="str">
        <f t="shared" si="780"/>
        <v/>
      </c>
      <c r="U2307" s="171"/>
      <c r="V2307" s="171"/>
      <c r="W2307" s="173" t="str">
        <f t="shared" si="781"/>
        <v/>
      </c>
      <c r="X2307" s="173" t="str">
        <f t="shared" si="782"/>
        <v/>
      </c>
      <c r="Y2307" s="173" t="str">
        <f t="shared" si="783"/>
        <v/>
      </c>
      <c r="Z2307" s="171"/>
      <c r="AA2307" s="171"/>
      <c r="AB2307" s="171"/>
      <c r="AC2307" s="172" t="str">
        <f t="shared" si="784"/>
        <v/>
      </c>
      <c r="AD2307" s="172" t="str">
        <f t="shared" si="785"/>
        <v/>
      </c>
      <c r="AE2307" s="174"/>
      <c r="AF2307" s="175" t="str">
        <f t="shared" si="786"/>
        <v/>
      </c>
      <c r="AG2307" s="169"/>
      <c r="AH2307" s="171"/>
      <c r="AI2307" s="171"/>
      <c r="AJ2307" s="169"/>
      <c r="AK2307" s="176" t="str">
        <f t="shared" si="787"/>
        <v/>
      </c>
      <c r="AL2307" s="176" t="str">
        <f t="shared" si="788"/>
        <v/>
      </c>
      <c r="AM2307" s="176" t="str">
        <f t="shared" si="789"/>
        <v/>
      </c>
      <c r="AN2307" s="359" t="str">
        <f>IF(Overview!$K$17='Internal Calcs'!$P$22,IF(AK2307="","",AK2307),IF(Overview!$K$17='Internal Calcs'!$P$23,IF(AK2307="","",AK2307),IF(ISNUMBER(A2307),(IF(F2307="Short",G2307-H2307,H2307-G2307)*AZ2307-AX2307),"")))</f>
        <v/>
      </c>
      <c r="AO2307" s="401" t="str">
        <f>IF(Overview!$K$17='Internal Calcs'!$P$22,IF(AL2307="","",AL2307),IF(Overview!$K$17='Internal Calcs'!$P$23,IF(AL2307="","",AL2307),IF(ISNUMBER(A2307),IF(AL2307="",(IF(F2307="Short",G2307-H2307,H2307-G2307)*AZ2307-AX2307),(IF(F2307="Short",G2307-J2307,J2307-G2307)*AZ2307-AX2307)),"")))</f>
        <v/>
      </c>
      <c r="AP2307" s="359" t="str">
        <f>IF(Overview!$K$17='Internal Calcs'!$P$22,"",IF(Overview!$K$17='Internal Calcs'!$P$23,IF(AM2307="","",AM2307),IF(ISNUMBER(A2307),IF(AM2307="",(IF(F2307="Short",G2307-H2307,H2307-G2307)*AZ2307-AX2307),(IF(F2307="Short",G2307-L2307,L2307-G2307)*AZ2307-AX2307)),"")))</f>
        <v/>
      </c>
      <c r="AQ2307" s="176" t="str">
        <f t="shared" si="790"/>
        <v/>
      </c>
      <c r="AR2307" s="176" t="str">
        <f t="shared" si="791"/>
        <v/>
      </c>
      <c r="AS2307" s="176" t="str">
        <f t="shared" si="792"/>
        <v/>
      </c>
      <c r="AT2307" s="176" t="str">
        <f>IF(ISNUMBER(A2307),MAX($AS$2:AS2307)-AS2307,"")</f>
        <v/>
      </c>
      <c r="AU2307" s="177" t="str">
        <f t="shared" si="793"/>
        <v/>
      </c>
      <c r="AV2307" s="178" t="str">
        <f t="shared" si="794"/>
        <v/>
      </c>
      <c r="AW2307" s="178" t="str">
        <f t="shared" si="795"/>
        <v/>
      </c>
      <c r="AX2307" s="179" t="str">
        <f ca="1">IF(ISNUMBER($A2307),INDIRECT(CONCATENATE("'Instrument List'!B",(MATCH(E2307,'Instrument List'!A:A,0))-0)),"")</f>
        <v/>
      </c>
      <c r="AY2307" s="179" t="str">
        <f ca="1">IF(ISNUMBER($A2307),INDIRECT(CONCATENATE("'Instrument List'!D",(MATCH(E2307,'Instrument List'!A:A,0))-0)),"")</f>
        <v/>
      </c>
      <c r="AZ2307" s="179" t="str">
        <f ca="1">IF(ISNUMBER($A2307),INDIRECT(CONCATENATE("'Instrument List'!C",(MATCH(E2307,'Instrument List'!A:A,0))-0)),"")</f>
        <v/>
      </c>
      <c r="BA2307" s="180" t="str">
        <f ca="1">IF(ISNUMBER(A2307),INDIRECT(CONCATENATE("'Instrument List'!E",(MATCH(E2307,'Instrument List'!A:A,0))-0)),"")</f>
        <v/>
      </c>
      <c r="BB2307" s="181" t="str">
        <f t="shared" si="796"/>
        <v/>
      </c>
      <c r="BC2307" s="181" t="str">
        <f t="shared" si="797"/>
        <v/>
      </c>
      <c r="BD2307" s="181" t="str">
        <f ca="1">IF(ISNUMBER(A2307),INDIRECT(CONCATENATE("'Instrument List'!F",(MATCH(E2307,'Instrument List'!A:A,0))-0)),"")</f>
        <v/>
      </c>
    </row>
    <row r="2308" spans="1:56">
      <c r="A2308" s="223" t="str">
        <f t="shared" si="777"/>
        <v/>
      </c>
      <c r="B2308" s="224"/>
      <c r="C2308" s="225"/>
      <c r="D2308" s="182"/>
      <c r="E2308" s="182"/>
      <c r="F2308" s="182"/>
      <c r="G2308" s="203"/>
      <c r="H2308" s="218"/>
      <c r="I2308" s="213"/>
      <c r="J2308" s="207"/>
      <c r="K2308" s="213"/>
      <c r="L2308" s="207"/>
      <c r="M2308" s="213"/>
      <c r="N2308" s="207"/>
      <c r="O2308" s="183" t="str">
        <f t="shared" si="778"/>
        <v/>
      </c>
      <c r="P2308" s="184"/>
      <c r="Q2308" s="184"/>
      <c r="R2308" s="275"/>
      <c r="S2308" s="185" t="str">
        <f t="shared" si="779"/>
        <v/>
      </c>
      <c r="T2308" s="185" t="str">
        <f t="shared" si="780"/>
        <v/>
      </c>
      <c r="U2308" s="275"/>
      <c r="V2308" s="275"/>
      <c r="W2308" s="276" t="str">
        <f t="shared" si="781"/>
        <v/>
      </c>
      <c r="X2308" s="276" t="str">
        <f t="shared" si="782"/>
        <v/>
      </c>
      <c r="Y2308" s="276" t="str">
        <f t="shared" si="783"/>
        <v/>
      </c>
      <c r="Z2308" s="275"/>
      <c r="AA2308" s="184"/>
      <c r="AB2308" s="184"/>
      <c r="AC2308" s="185" t="str">
        <f t="shared" si="784"/>
        <v/>
      </c>
      <c r="AD2308" s="185" t="str">
        <f t="shared" si="785"/>
        <v/>
      </c>
      <c r="AE2308" s="186"/>
      <c r="AF2308" s="187" t="str">
        <f t="shared" si="786"/>
        <v/>
      </c>
      <c r="AG2308" s="182"/>
      <c r="AH2308" s="184"/>
      <c r="AI2308" s="184"/>
      <c r="AJ2308" s="182"/>
      <c r="AK2308" s="188" t="str">
        <f t="shared" si="787"/>
        <v/>
      </c>
      <c r="AL2308" s="188" t="str">
        <f t="shared" si="788"/>
        <v/>
      </c>
      <c r="AM2308" s="188" t="str">
        <f t="shared" si="789"/>
        <v/>
      </c>
      <c r="AN2308" s="359" t="str">
        <f>IF(Overview!$K$17='Internal Calcs'!$P$22,IF(AK2308="","",AK2308),IF(Overview!$K$17='Internal Calcs'!$P$23,IF(AK2308="","",AK2308),IF(ISNUMBER(A2308),(IF(F2308="Short",G2308-H2308,H2308-G2308)*AZ2308-AX2308),"")))</f>
        <v/>
      </c>
      <c r="AO2308" s="401" t="str">
        <f>IF(Overview!$K$17='Internal Calcs'!$P$22,IF(AL2308="","",AL2308),IF(Overview!$K$17='Internal Calcs'!$P$23,IF(AL2308="","",AL2308),IF(ISNUMBER(A2308),IF(AL2308="",(IF(F2308="Short",G2308-H2308,H2308-G2308)*AZ2308-AX2308),(IF(F2308="Short",G2308-J2308,J2308-G2308)*AZ2308-AX2308)),"")))</f>
        <v/>
      </c>
      <c r="AP2308" s="359" t="str">
        <f>IF(Overview!$K$17='Internal Calcs'!$P$22,"",IF(Overview!$K$17='Internal Calcs'!$P$23,IF(AM2308="","",AM2308),IF(ISNUMBER(A2308),IF(AM2308="",(IF(F2308="Short",G2308-H2308,H2308-G2308)*AZ2308-AX2308),(IF(F2308="Short",G2308-L2308,L2308-G2308)*AZ2308-AX2308)),"")))</f>
        <v/>
      </c>
      <c r="AQ2308" s="188" t="str">
        <f t="shared" si="790"/>
        <v/>
      </c>
      <c r="AR2308" s="188" t="str">
        <f t="shared" si="791"/>
        <v/>
      </c>
      <c r="AS2308" s="188" t="str">
        <f t="shared" si="792"/>
        <v/>
      </c>
      <c r="AT2308" s="188" t="str">
        <f>IF(ISNUMBER(A2308),MAX($AS$2:AS2308)-AS2308,"")</f>
        <v/>
      </c>
      <c r="AU2308" s="189" t="str">
        <f t="shared" si="793"/>
        <v/>
      </c>
      <c r="AV2308" s="190" t="str">
        <f t="shared" si="794"/>
        <v/>
      </c>
      <c r="AW2308" s="190" t="str">
        <f t="shared" si="795"/>
        <v/>
      </c>
      <c r="AX2308" s="191" t="str">
        <f ca="1">IF(ISNUMBER($A2308),INDIRECT(CONCATENATE("'Instrument List'!B",(MATCH(E2308,'Instrument List'!A:A,0))-0)),"")</f>
        <v/>
      </c>
      <c r="AY2308" s="191" t="str">
        <f ca="1">IF(ISNUMBER($A2308),INDIRECT(CONCATENATE("'Instrument List'!D",(MATCH(E2308,'Instrument List'!A:A,0))-0)),"")</f>
        <v/>
      </c>
      <c r="AZ2308" s="191" t="str">
        <f ca="1">IF(ISNUMBER($A2308),INDIRECT(CONCATENATE("'Instrument List'!C",(MATCH(E2308,'Instrument List'!A:A,0))-0)),"")</f>
        <v/>
      </c>
      <c r="BA2308" s="192" t="str">
        <f ca="1">IF(ISNUMBER(A2308),INDIRECT(CONCATENATE("'Instrument List'!E",(MATCH(E2308,'Instrument List'!A:A,0))-0)),"")</f>
        <v/>
      </c>
      <c r="BB2308" s="193" t="str">
        <f t="shared" si="796"/>
        <v/>
      </c>
      <c r="BC2308" s="193" t="str">
        <f t="shared" si="797"/>
        <v/>
      </c>
      <c r="BD2308" s="193" t="str">
        <f ca="1">IF(ISNUMBER(A2308),INDIRECT(CONCATENATE("'Instrument List'!F",(MATCH(E2308,'Instrument List'!A:A,0))-0)),"")</f>
        <v/>
      </c>
    </row>
    <row r="2309" spans="1:56">
      <c r="A2309" s="220" t="str">
        <f t="shared" si="777"/>
        <v/>
      </c>
      <c r="B2309" s="221"/>
      <c r="C2309" s="222"/>
      <c r="D2309" s="169"/>
      <c r="E2309" s="169"/>
      <c r="F2309" s="169"/>
      <c r="G2309" s="202"/>
      <c r="H2309" s="217"/>
      <c r="I2309" s="212"/>
      <c r="J2309" s="206"/>
      <c r="K2309" s="212"/>
      <c r="L2309" s="206"/>
      <c r="M2309" s="212"/>
      <c r="N2309" s="206"/>
      <c r="O2309" s="170" t="str">
        <f t="shared" si="778"/>
        <v/>
      </c>
      <c r="P2309" s="171"/>
      <c r="Q2309" s="171"/>
      <c r="R2309" s="171"/>
      <c r="S2309" s="172" t="str">
        <f t="shared" si="779"/>
        <v/>
      </c>
      <c r="T2309" s="172" t="str">
        <f t="shared" si="780"/>
        <v/>
      </c>
      <c r="U2309" s="171"/>
      <c r="V2309" s="171"/>
      <c r="W2309" s="173" t="str">
        <f t="shared" si="781"/>
        <v/>
      </c>
      <c r="X2309" s="173" t="str">
        <f t="shared" si="782"/>
        <v/>
      </c>
      <c r="Y2309" s="173" t="str">
        <f t="shared" si="783"/>
        <v/>
      </c>
      <c r="Z2309" s="171"/>
      <c r="AA2309" s="171"/>
      <c r="AB2309" s="171"/>
      <c r="AC2309" s="172" t="str">
        <f t="shared" si="784"/>
        <v/>
      </c>
      <c r="AD2309" s="172" t="str">
        <f t="shared" si="785"/>
        <v/>
      </c>
      <c r="AE2309" s="174"/>
      <c r="AF2309" s="175" t="str">
        <f t="shared" si="786"/>
        <v/>
      </c>
      <c r="AG2309" s="169"/>
      <c r="AH2309" s="171"/>
      <c r="AI2309" s="171"/>
      <c r="AJ2309" s="169"/>
      <c r="AK2309" s="176" t="str">
        <f t="shared" si="787"/>
        <v/>
      </c>
      <c r="AL2309" s="176" t="str">
        <f t="shared" si="788"/>
        <v/>
      </c>
      <c r="AM2309" s="176" t="str">
        <f t="shared" si="789"/>
        <v/>
      </c>
      <c r="AN2309" s="359" t="str">
        <f>IF(Overview!$K$17='Internal Calcs'!$P$22,IF(AK2309="","",AK2309),IF(Overview!$K$17='Internal Calcs'!$P$23,IF(AK2309="","",AK2309),IF(ISNUMBER(A2309),(IF(F2309="Short",G2309-H2309,H2309-G2309)*AZ2309-AX2309),"")))</f>
        <v/>
      </c>
      <c r="AO2309" s="401" t="str">
        <f>IF(Overview!$K$17='Internal Calcs'!$P$22,IF(AL2309="","",AL2309),IF(Overview!$K$17='Internal Calcs'!$P$23,IF(AL2309="","",AL2309),IF(ISNUMBER(A2309),IF(AL2309="",(IF(F2309="Short",G2309-H2309,H2309-G2309)*AZ2309-AX2309),(IF(F2309="Short",G2309-J2309,J2309-G2309)*AZ2309-AX2309)),"")))</f>
        <v/>
      </c>
      <c r="AP2309" s="359" t="str">
        <f>IF(Overview!$K$17='Internal Calcs'!$P$22,"",IF(Overview!$K$17='Internal Calcs'!$P$23,IF(AM2309="","",AM2309),IF(ISNUMBER(A2309),IF(AM2309="",(IF(F2309="Short",G2309-H2309,H2309-G2309)*AZ2309-AX2309),(IF(F2309="Short",G2309-L2309,L2309-G2309)*AZ2309-AX2309)),"")))</f>
        <v/>
      </c>
      <c r="AQ2309" s="176" t="str">
        <f t="shared" si="790"/>
        <v/>
      </c>
      <c r="AR2309" s="176" t="str">
        <f t="shared" si="791"/>
        <v/>
      </c>
      <c r="AS2309" s="176" t="str">
        <f t="shared" si="792"/>
        <v/>
      </c>
      <c r="AT2309" s="176" t="str">
        <f>IF(ISNUMBER(A2309),MAX($AS$2:AS2309)-AS2309,"")</f>
        <v/>
      </c>
      <c r="AU2309" s="177" t="str">
        <f t="shared" si="793"/>
        <v/>
      </c>
      <c r="AV2309" s="178" t="str">
        <f t="shared" si="794"/>
        <v/>
      </c>
      <c r="AW2309" s="178" t="str">
        <f t="shared" si="795"/>
        <v/>
      </c>
      <c r="AX2309" s="179" t="str">
        <f ca="1">IF(ISNUMBER($A2309),INDIRECT(CONCATENATE("'Instrument List'!B",(MATCH(E2309,'Instrument List'!A:A,0))-0)),"")</f>
        <v/>
      </c>
      <c r="AY2309" s="179" t="str">
        <f ca="1">IF(ISNUMBER($A2309),INDIRECT(CONCATENATE("'Instrument List'!D",(MATCH(E2309,'Instrument List'!A:A,0))-0)),"")</f>
        <v/>
      </c>
      <c r="AZ2309" s="179" t="str">
        <f ca="1">IF(ISNUMBER($A2309),INDIRECT(CONCATENATE("'Instrument List'!C",(MATCH(E2309,'Instrument List'!A:A,0))-0)),"")</f>
        <v/>
      </c>
      <c r="BA2309" s="180" t="str">
        <f ca="1">IF(ISNUMBER(A2309),INDIRECT(CONCATENATE("'Instrument List'!E",(MATCH(E2309,'Instrument List'!A:A,0))-0)),"")</f>
        <v/>
      </c>
      <c r="BB2309" s="181" t="str">
        <f t="shared" si="796"/>
        <v/>
      </c>
      <c r="BC2309" s="181" t="str">
        <f t="shared" si="797"/>
        <v/>
      </c>
      <c r="BD2309" s="181" t="str">
        <f ca="1">IF(ISNUMBER(A2309),INDIRECT(CONCATENATE("'Instrument List'!F",(MATCH(E2309,'Instrument List'!A:A,0))-0)),"")</f>
        <v/>
      </c>
    </row>
    <row r="2310" spans="1:56">
      <c r="A2310" s="223" t="str">
        <f t="shared" si="777"/>
        <v/>
      </c>
      <c r="B2310" s="224"/>
      <c r="C2310" s="225"/>
      <c r="D2310" s="182"/>
      <c r="E2310" s="182"/>
      <c r="F2310" s="182"/>
      <c r="G2310" s="203"/>
      <c r="H2310" s="218"/>
      <c r="I2310" s="213"/>
      <c r="J2310" s="207"/>
      <c r="K2310" s="213"/>
      <c r="L2310" s="207"/>
      <c r="M2310" s="213"/>
      <c r="N2310" s="207"/>
      <c r="O2310" s="183" t="str">
        <f t="shared" si="778"/>
        <v/>
      </c>
      <c r="P2310" s="184"/>
      <c r="Q2310" s="184"/>
      <c r="R2310" s="275"/>
      <c r="S2310" s="185" t="str">
        <f t="shared" si="779"/>
        <v/>
      </c>
      <c r="T2310" s="185" t="str">
        <f t="shared" si="780"/>
        <v/>
      </c>
      <c r="U2310" s="275"/>
      <c r="V2310" s="275"/>
      <c r="W2310" s="276" t="str">
        <f t="shared" si="781"/>
        <v/>
      </c>
      <c r="X2310" s="276" t="str">
        <f t="shared" si="782"/>
        <v/>
      </c>
      <c r="Y2310" s="276" t="str">
        <f t="shared" si="783"/>
        <v/>
      </c>
      <c r="Z2310" s="275"/>
      <c r="AA2310" s="184"/>
      <c r="AB2310" s="184"/>
      <c r="AC2310" s="185" t="str">
        <f t="shared" si="784"/>
        <v/>
      </c>
      <c r="AD2310" s="185" t="str">
        <f t="shared" si="785"/>
        <v/>
      </c>
      <c r="AE2310" s="186"/>
      <c r="AF2310" s="187" t="str">
        <f t="shared" si="786"/>
        <v/>
      </c>
      <c r="AG2310" s="182"/>
      <c r="AH2310" s="184"/>
      <c r="AI2310" s="184"/>
      <c r="AJ2310" s="182"/>
      <c r="AK2310" s="188" t="str">
        <f t="shared" si="787"/>
        <v/>
      </c>
      <c r="AL2310" s="188" t="str">
        <f t="shared" si="788"/>
        <v/>
      </c>
      <c r="AM2310" s="188" t="str">
        <f t="shared" si="789"/>
        <v/>
      </c>
      <c r="AN2310" s="359" t="str">
        <f>IF(Overview!$K$17='Internal Calcs'!$P$22,IF(AK2310="","",AK2310),IF(Overview!$K$17='Internal Calcs'!$P$23,IF(AK2310="","",AK2310),IF(ISNUMBER(A2310),(IF(F2310="Short",G2310-H2310,H2310-G2310)*AZ2310-AX2310),"")))</f>
        <v/>
      </c>
      <c r="AO2310" s="401" t="str">
        <f>IF(Overview!$K$17='Internal Calcs'!$P$22,IF(AL2310="","",AL2310),IF(Overview!$K$17='Internal Calcs'!$P$23,IF(AL2310="","",AL2310),IF(ISNUMBER(A2310),IF(AL2310="",(IF(F2310="Short",G2310-H2310,H2310-G2310)*AZ2310-AX2310),(IF(F2310="Short",G2310-J2310,J2310-G2310)*AZ2310-AX2310)),"")))</f>
        <v/>
      </c>
      <c r="AP2310" s="359" t="str">
        <f>IF(Overview!$K$17='Internal Calcs'!$P$22,"",IF(Overview!$K$17='Internal Calcs'!$P$23,IF(AM2310="","",AM2310),IF(ISNUMBER(A2310),IF(AM2310="",(IF(F2310="Short",G2310-H2310,H2310-G2310)*AZ2310-AX2310),(IF(F2310="Short",G2310-L2310,L2310-G2310)*AZ2310-AX2310)),"")))</f>
        <v/>
      </c>
      <c r="AQ2310" s="188" t="str">
        <f t="shared" si="790"/>
        <v/>
      </c>
      <c r="AR2310" s="188" t="str">
        <f t="shared" si="791"/>
        <v/>
      </c>
      <c r="AS2310" s="188" t="str">
        <f t="shared" si="792"/>
        <v/>
      </c>
      <c r="AT2310" s="188" t="str">
        <f>IF(ISNUMBER(A2310),MAX($AS$2:AS2310)-AS2310,"")</f>
        <v/>
      </c>
      <c r="AU2310" s="189" t="str">
        <f t="shared" si="793"/>
        <v/>
      </c>
      <c r="AV2310" s="190" t="str">
        <f t="shared" si="794"/>
        <v/>
      </c>
      <c r="AW2310" s="190" t="str">
        <f t="shared" si="795"/>
        <v/>
      </c>
      <c r="AX2310" s="191" t="str">
        <f ca="1">IF(ISNUMBER($A2310),INDIRECT(CONCATENATE("'Instrument List'!B",(MATCH(E2310,'Instrument List'!A:A,0))-0)),"")</f>
        <v/>
      </c>
      <c r="AY2310" s="191" t="str">
        <f ca="1">IF(ISNUMBER($A2310),INDIRECT(CONCATENATE("'Instrument List'!D",(MATCH(E2310,'Instrument List'!A:A,0))-0)),"")</f>
        <v/>
      </c>
      <c r="AZ2310" s="191" t="str">
        <f ca="1">IF(ISNUMBER($A2310),INDIRECT(CONCATENATE("'Instrument List'!C",(MATCH(E2310,'Instrument List'!A:A,0))-0)),"")</f>
        <v/>
      </c>
      <c r="BA2310" s="192" t="str">
        <f ca="1">IF(ISNUMBER(A2310),INDIRECT(CONCATENATE("'Instrument List'!E",(MATCH(E2310,'Instrument List'!A:A,0))-0)),"")</f>
        <v/>
      </c>
      <c r="BB2310" s="193" t="str">
        <f t="shared" si="796"/>
        <v/>
      </c>
      <c r="BC2310" s="193" t="str">
        <f t="shared" si="797"/>
        <v/>
      </c>
      <c r="BD2310" s="193" t="str">
        <f ca="1">IF(ISNUMBER(A2310),INDIRECT(CONCATENATE("'Instrument List'!F",(MATCH(E2310,'Instrument List'!A:A,0))-0)),"")</f>
        <v/>
      </c>
    </row>
    <row r="2311" spans="1:56">
      <c r="A2311" s="220" t="str">
        <f t="shared" si="777"/>
        <v/>
      </c>
      <c r="B2311" s="221"/>
      <c r="C2311" s="222"/>
      <c r="D2311" s="169"/>
      <c r="E2311" s="169"/>
      <c r="F2311" s="169"/>
      <c r="G2311" s="202"/>
      <c r="H2311" s="217"/>
      <c r="I2311" s="212"/>
      <c r="J2311" s="206"/>
      <c r="K2311" s="212"/>
      <c r="L2311" s="206"/>
      <c r="M2311" s="212"/>
      <c r="N2311" s="206"/>
      <c r="O2311" s="170" t="str">
        <f t="shared" si="778"/>
        <v/>
      </c>
      <c r="P2311" s="171"/>
      <c r="Q2311" s="171"/>
      <c r="R2311" s="171"/>
      <c r="S2311" s="172" t="str">
        <f t="shared" si="779"/>
        <v/>
      </c>
      <c r="T2311" s="172" t="str">
        <f t="shared" si="780"/>
        <v/>
      </c>
      <c r="U2311" s="171"/>
      <c r="V2311" s="171"/>
      <c r="W2311" s="173" t="str">
        <f t="shared" si="781"/>
        <v/>
      </c>
      <c r="X2311" s="173" t="str">
        <f t="shared" si="782"/>
        <v/>
      </c>
      <c r="Y2311" s="173" t="str">
        <f t="shared" si="783"/>
        <v/>
      </c>
      <c r="Z2311" s="171"/>
      <c r="AA2311" s="171"/>
      <c r="AB2311" s="171"/>
      <c r="AC2311" s="172" t="str">
        <f t="shared" si="784"/>
        <v/>
      </c>
      <c r="AD2311" s="172" t="str">
        <f t="shared" si="785"/>
        <v/>
      </c>
      <c r="AE2311" s="174"/>
      <c r="AF2311" s="175" t="str">
        <f t="shared" si="786"/>
        <v/>
      </c>
      <c r="AG2311" s="169"/>
      <c r="AH2311" s="171"/>
      <c r="AI2311" s="171"/>
      <c r="AJ2311" s="169"/>
      <c r="AK2311" s="176" t="str">
        <f t="shared" si="787"/>
        <v/>
      </c>
      <c r="AL2311" s="176" t="str">
        <f t="shared" si="788"/>
        <v/>
      </c>
      <c r="AM2311" s="176" t="str">
        <f t="shared" si="789"/>
        <v/>
      </c>
      <c r="AN2311" s="359" t="str">
        <f>IF(Overview!$K$17='Internal Calcs'!$P$22,IF(AK2311="","",AK2311),IF(Overview!$K$17='Internal Calcs'!$P$23,IF(AK2311="","",AK2311),IF(ISNUMBER(A2311),(IF(F2311="Short",G2311-H2311,H2311-G2311)*AZ2311-AX2311),"")))</f>
        <v/>
      </c>
      <c r="AO2311" s="401" t="str">
        <f>IF(Overview!$K$17='Internal Calcs'!$P$22,IF(AL2311="","",AL2311),IF(Overview!$K$17='Internal Calcs'!$P$23,IF(AL2311="","",AL2311),IF(ISNUMBER(A2311),IF(AL2311="",(IF(F2311="Short",G2311-H2311,H2311-G2311)*AZ2311-AX2311),(IF(F2311="Short",G2311-J2311,J2311-G2311)*AZ2311-AX2311)),"")))</f>
        <v/>
      </c>
      <c r="AP2311" s="359" t="str">
        <f>IF(Overview!$K$17='Internal Calcs'!$P$22,"",IF(Overview!$K$17='Internal Calcs'!$P$23,IF(AM2311="","",AM2311),IF(ISNUMBER(A2311),IF(AM2311="",(IF(F2311="Short",G2311-H2311,H2311-G2311)*AZ2311-AX2311),(IF(F2311="Short",G2311-L2311,L2311-G2311)*AZ2311-AX2311)),"")))</f>
        <v/>
      </c>
      <c r="AQ2311" s="176" t="str">
        <f t="shared" si="790"/>
        <v/>
      </c>
      <c r="AR2311" s="176" t="str">
        <f t="shared" si="791"/>
        <v/>
      </c>
      <c r="AS2311" s="176" t="str">
        <f t="shared" si="792"/>
        <v/>
      </c>
      <c r="AT2311" s="176" t="str">
        <f>IF(ISNUMBER(A2311),MAX($AS$2:AS2311)-AS2311,"")</f>
        <v/>
      </c>
      <c r="AU2311" s="177" t="str">
        <f t="shared" si="793"/>
        <v/>
      </c>
      <c r="AV2311" s="178" t="str">
        <f t="shared" si="794"/>
        <v/>
      </c>
      <c r="AW2311" s="178" t="str">
        <f t="shared" si="795"/>
        <v/>
      </c>
      <c r="AX2311" s="179" t="str">
        <f ca="1">IF(ISNUMBER($A2311),INDIRECT(CONCATENATE("'Instrument List'!B",(MATCH(E2311,'Instrument List'!A:A,0))-0)),"")</f>
        <v/>
      </c>
      <c r="AY2311" s="179" t="str">
        <f ca="1">IF(ISNUMBER($A2311),INDIRECT(CONCATENATE("'Instrument List'!D",(MATCH(E2311,'Instrument List'!A:A,0))-0)),"")</f>
        <v/>
      </c>
      <c r="AZ2311" s="179" t="str">
        <f ca="1">IF(ISNUMBER($A2311),INDIRECT(CONCATENATE("'Instrument List'!C",(MATCH(E2311,'Instrument List'!A:A,0))-0)),"")</f>
        <v/>
      </c>
      <c r="BA2311" s="180" t="str">
        <f ca="1">IF(ISNUMBER(A2311),INDIRECT(CONCATENATE("'Instrument List'!E",(MATCH(E2311,'Instrument List'!A:A,0))-0)),"")</f>
        <v/>
      </c>
      <c r="BB2311" s="181" t="str">
        <f t="shared" si="796"/>
        <v/>
      </c>
      <c r="BC2311" s="181" t="str">
        <f t="shared" si="797"/>
        <v/>
      </c>
      <c r="BD2311" s="181" t="str">
        <f ca="1">IF(ISNUMBER(A2311),INDIRECT(CONCATENATE("'Instrument List'!F",(MATCH(E2311,'Instrument List'!A:A,0))-0)),"")</f>
        <v/>
      </c>
    </row>
    <row r="2312" spans="1:56">
      <c r="A2312" s="223" t="str">
        <f t="shared" si="777"/>
        <v/>
      </c>
      <c r="B2312" s="224"/>
      <c r="C2312" s="225"/>
      <c r="D2312" s="182"/>
      <c r="E2312" s="182"/>
      <c r="F2312" s="182"/>
      <c r="G2312" s="203"/>
      <c r="H2312" s="218"/>
      <c r="I2312" s="213"/>
      <c r="J2312" s="207"/>
      <c r="K2312" s="213"/>
      <c r="L2312" s="207"/>
      <c r="M2312" s="213"/>
      <c r="N2312" s="207"/>
      <c r="O2312" s="183" t="str">
        <f t="shared" si="778"/>
        <v/>
      </c>
      <c r="P2312" s="184"/>
      <c r="Q2312" s="184"/>
      <c r="R2312" s="275"/>
      <c r="S2312" s="185" t="str">
        <f t="shared" si="779"/>
        <v/>
      </c>
      <c r="T2312" s="185" t="str">
        <f t="shared" si="780"/>
        <v/>
      </c>
      <c r="U2312" s="275"/>
      <c r="V2312" s="275"/>
      <c r="W2312" s="276" t="str">
        <f t="shared" si="781"/>
        <v/>
      </c>
      <c r="X2312" s="276" t="str">
        <f t="shared" si="782"/>
        <v/>
      </c>
      <c r="Y2312" s="276" t="str">
        <f t="shared" si="783"/>
        <v/>
      </c>
      <c r="Z2312" s="275"/>
      <c r="AA2312" s="184"/>
      <c r="AB2312" s="184"/>
      <c r="AC2312" s="185" t="str">
        <f t="shared" si="784"/>
        <v/>
      </c>
      <c r="AD2312" s="185" t="str">
        <f t="shared" si="785"/>
        <v/>
      </c>
      <c r="AE2312" s="186"/>
      <c r="AF2312" s="187" t="str">
        <f t="shared" si="786"/>
        <v/>
      </c>
      <c r="AG2312" s="182"/>
      <c r="AH2312" s="184"/>
      <c r="AI2312" s="184"/>
      <c r="AJ2312" s="182"/>
      <c r="AK2312" s="188" t="str">
        <f t="shared" si="787"/>
        <v/>
      </c>
      <c r="AL2312" s="188" t="str">
        <f t="shared" si="788"/>
        <v/>
      </c>
      <c r="AM2312" s="188" t="str">
        <f t="shared" si="789"/>
        <v/>
      </c>
      <c r="AN2312" s="359" t="str">
        <f>IF(Overview!$K$17='Internal Calcs'!$P$22,IF(AK2312="","",AK2312),IF(Overview!$K$17='Internal Calcs'!$P$23,IF(AK2312="","",AK2312),IF(ISNUMBER(A2312),(IF(F2312="Short",G2312-H2312,H2312-G2312)*AZ2312-AX2312),"")))</f>
        <v/>
      </c>
      <c r="AO2312" s="401" t="str">
        <f>IF(Overview!$K$17='Internal Calcs'!$P$22,IF(AL2312="","",AL2312),IF(Overview!$K$17='Internal Calcs'!$P$23,IF(AL2312="","",AL2312),IF(ISNUMBER(A2312),IF(AL2312="",(IF(F2312="Short",G2312-H2312,H2312-G2312)*AZ2312-AX2312),(IF(F2312="Short",G2312-J2312,J2312-G2312)*AZ2312-AX2312)),"")))</f>
        <v/>
      </c>
      <c r="AP2312" s="359" t="str">
        <f>IF(Overview!$K$17='Internal Calcs'!$P$22,"",IF(Overview!$K$17='Internal Calcs'!$P$23,IF(AM2312="","",AM2312),IF(ISNUMBER(A2312),IF(AM2312="",(IF(F2312="Short",G2312-H2312,H2312-G2312)*AZ2312-AX2312),(IF(F2312="Short",G2312-L2312,L2312-G2312)*AZ2312-AX2312)),"")))</f>
        <v/>
      </c>
      <c r="AQ2312" s="188" t="str">
        <f t="shared" si="790"/>
        <v/>
      </c>
      <c r="AR2312" s="188" t="str">
        <f t="shared" si="791"/>
        <v/>
      </c>
      <c r="AS2312" s="188" t="str">
        <f t="shared" si="792"/>
        <v/>
      </c>
      <c r="AT2312" s="188" t="str">
        <f>IF(ISNUMBER(A2312),MAX($AS$2:AS2312)-AS2312,"")</f>
        <v/>
      </c>
      <c r="AU2312" s="189" t="str">
        <f t="shared" si="793"/>
        <v/>
      </c>
      <c r="AV2312" s="190" t="str">
        <f t="shared" si="794"/>
        <v/>
      </c>
      <c r="AW2312" s="190" t="str">
        <f t="shared" si="795"/>
        <v/>
      </c>
      <c r="AX2312" s="191" t="str">
        <f ca="1">IF(ISNUMBER($A2312),INDIRECT(CONCATENATE("'Instrument List'!B",(MATCH(E2312,'Instrument List'!A:A,0))-0)),"")</f>
        <v/>
      </c>
      <c r="AY2312" s="191" t="str">
        <f ca="1">IF(ISNUMBER($A2312),INDIRECT(CONCATENATE("'Instrument List'!D",(MATCH(E2312,'Instrument List'!A:A,0))-0)),"")</f>
        <v/>
      </c>
      <c r="AZ2312" s="191" t="str">
        <f ca="1">IF(ISNUMBER($A2312),INDIRECT(CONCATENATE("'Instrument List'!C",(MATCH(E2312,'Instrument List'!A:A,0))-0)),"")</f>
        <v/>
      </c>
      <c r="BA2312" s="192" t="str">
        <f ca="1">IF(ISNUMBER(A2312),INDIRECT(CONCATENATE("'Instrument List'!E",(MATCH(E2312,'Instrument List'!A:A,0))-0)),"")</f>
        <v/>
      </c>
      <c r="BB2312" s="193" t="str">
        <f t="shared" si="796"/>
        <v/>
      </c>
      <c r="BC2312" s="193" t="str">
        <f t="shared" si="797"/>
        <v/>
      </c>
      <c r="BD2312" s="193" t="str">
        <f ca="1">IF(ISNUMBER(A2312),INDIRECT(CONCATENATE("'Instrument List'!F",(MATCH(E2312,'Instrument List'!A:A,0))-0)),"")</f>
        <v/>
      </c>
    </row>
    <row r="2313" spans="1:56">
      <c r="A2313" s="220" t="str">
        <f t="shared" si="777"/>
        <v/>
      </c>
      <c r="B2313" s="221"/>
      <c r="C2313" s="222"/>
      <c r="D2313" s="169"/>
      <c r="E2313" s="169"/>
      <c r="F2313" s="169"/>
      <c r="G2313" s="202"/>
      <c r="H2313" s="217"/>
      <c r="I2313" s="212"/>
      <c r="J2313" s="206"/>
      <c r="K2313" s="212"/>
      <c r="L2313" s="206"/>
      <c r="M2313" s="212"/>
      <c r="N2313" s="206"/>
      <c r="O2313" s="170" t="str">
        <f t="shared" si="778"/>
        <v/>
      </c>
      <c r="P2313" s="171"/>
      <c r="Q2313" s="171"/>
      <c r="R2313" s="171"/>
      <c r="S2313" s="172" t="str">
        <f t="shared" si="779"/>
        <v/>
      </c>
      <c r="T2313" s="172" t="str">
        <f t="shared" si="780"/>
        <v/>
      </c>
      <c r="U2313" s="171"/>
      <c r="V2313" s="171"/>
      <c r="W2313" s="173" t="str">
        <f t="shared" si="781"/>
        <v/>
      </c>
      <c r="X2313" s="173" t="str">
        <f t="shared" si="782"/>
        <v/>
      </c>
      <c r="Y2313" s="173" t="str">
        <f t="shared" si="783"/>
        <v/>
      </c>
      <c r="Z2313" s="171"/>
      <c r="AA2313" s="171"/>
      <c r="AB2313" s="171"/>
      <c r="AC2313" s="172" t="str">
        <f t="shared" si="784"/>
        <v/>
      </c>
      <c r="AD2313" s="172" t="str">
        <f t="shared" si="785"/>
        <v/>
      </c>
      <c r="AE2313" s="174"/>
      <c r="AF2313" s="175" t="str">
        <f t="shared" si="786"/>
        <v/>
      </c>
      <c r="AG2313" s="169"/>
      <c r="AH2313" s="171"/>
      <c r="AI2313" s="171"/>
      <c r="AJ2313" s="169"/>
      <c r="AK2313" s="176" t="str">
        <f t="shared" si="787"/>
        <v/>
      </c>
      <c r="AL2313" s="176" t="str">
        <f t="shared" si="788"/>
        <v/>
      </c>
      <c r="AM2313" s="176" t="str">
        <f t="shared" si="789"/>
        <v/>
      </c>
      <c r="AN2313" s="359" t="str">
        <f>IF(Overview!$K$17='Internal Calcs'!$P$22,IF(AK2313="","",AK2313),IF(Overview!$K$17='Internal Calcs'!$P$23,IF(AK2313="","",AK2313),IF(ISNUMBER(A2313),(IF(F2313="Short",G2313-H2313,H2313-G2313)*AZ2313-AX2313),"")))</f>
        <v/>
      </c>
      <c r="AO2313" s="401" t="str">
        <f>IF(Overview!$K$17='Internal Calcs'!$P$22,IF(AL2313="","",AL2313),IF(Overview!$K$17='Internal Calcs'!$P$23,IF(AL2313="","",AL2313),IF(ISNUMBER(A2313),IF(AL2313="",(IF(F2313="Short",G2313-H2313,H2313-G2313)*AZ2313-AX2313),(IF(F2313="Short",G2313-J2313,J2313-G2313)*AZ2313-AX2313)),"")))</f>
        <v/>
      </c>
      <c r="AP2313" s="359" t="str">
        <f>IF(Overview!$K$17='Internal Calcs'!$P$22,"",IF(Overview!$K$17='Internal Calcs'!$P$23,IF(AM2313="","",AM2313),IF(ISNUMBER(A2313),IF(AM2313="",(IF(F2313="Short",G2313-H2313,H2313-G2313)*AZ2313-AX2313),(IF(F2313="Short",G2313-L2313,L2313-G2313)*AZ2313-AX2313)),"")))</f>
        <v/>
      </c>
      <c r="AQ2313" s="176" t="str">
        <f t="shared" si="790"/>
        <v/>
      </c>
      <c r="AR2313" s="176" t="str">
        <f t="shared" si="791"/>
        <v/>
      </c>
      <c r="AS2313" s="176" t="str">
        <f t="shared" si="792"/>
        <v/>
      </c>
      <c r="AT2313" s="176" t="str">
        <f>IF(ISNUMBER(A2313),MAX($AS$2:AS2313)-AS2313,"")</f>
        <v/>
      </c>
      <c r="AU2313" s="177" t="str">
        <f t="shared" si="793"/>
        <v/>
      </c>
      <c r="AV2313" s="178" t="str">
        <f t="shared" si="794"/>
        <v/>
      </c>
      <c r="AW2313" s="178" t="str">
        <f t="shared" si="795"/>
        <v/>
      </c>
      <c r="AX2313" s="179" t="str">
        <f ca="1">IF(ISNUMBER($A2313),INDIRECT(CONCATENATE("'Instrument List'!B",(MATCH(E2313,'Instrument List'!A:A,0))-0)),"")</f>
        <v/>
      </c>
      <c r="AY2313" s="179" t="str">
        <f ca="1">IF(ISNUMBER($A2313),INDIRECT(CONCATENATE("'Instrument List'!D",(MATCH(E2313,'Instrument List'!A:A,0))-0)),"")</f>
        <v/>
      </c>
      <c r="AZ2313" s="179" t="str">
        <f ca="1">IF(ISNUMBER($A2313),INDIRECT(CONCATENATE("'Instrument List'!C",(MATCH(E2313,'Instrument List'!A:A,0))-0)),"")</f>
        <v/>
      </c>
      <c r="BA2313" s="180" t="str">
        <f ca="1">IF(ISNUMBER(A2313),INDIRECT(CONCATENATE("'Instrument List'!E",(MATCH(E2313,'Instrument List'!A:A,0))-0)),"")</f>
        <v/>
      </c>
      <c r="BB2313" s="181" t="str">
        <f t="shared" si="796"/>
        <v/>
      </c>
      <c r="BC2313" s="181" t="str">
        <f t="shared" si="797"/>
        <v/>
      </c>
      <c r="BD2313" s="181" t="str">
        <f ca="1">IF(ISNUMBER(A2313),INDIRECT(CONCATENATE("'Instrument List'!F",(MATCH(E2313,'Instrument List'!A:A,0))-0)),"")</f>
        <v/>
      </c>
    </row>
    <row r="2314" spans="1:56">
      <c r="A2314" s="223" t="str">
        <f t="shared" si="777"/>
        <v/>
      </c>
      <c r="B2314" s="224"/>
      <c r="C2314" s="225"/>
      <c r="D2314" s="182"/>
      <c r="E2314" s="182"/>
      <c r="F2314" s="182"/>
      <c r="G2314" s="203"/>
      <c r="H2314" s="218"/>
      <c r="I2314" s="213"/>
      <c r="J2314" s="207"/>
      <c r="K2314" s="213"/>
      <c r="L2314" s="207"/>
      <c r="M2314" s="213"/>
      <c r="N2314" s="207"/>
      <c r="O2314" s="183" t="str">
        <f t="shared" si="778"/>
        <v/>
      </c>
      <c r="P2314" s="184"/>
      <c r="Q2314" s="184"/>
      <c r="R2314" s="275"/>
      <c r="S2314" s="185" t="str">
        <f t="shared" si="779"/>
        <v/>
      </c>
      <c r="T2314" s="185" t="str">
        <f t="shared" si="780"/>
        <v/>
      </c>
      <c r="U2314" s="275"/>
      <c r="V2314" s="275"/>
      <c r="W2314" s="276" t="str">
        <f t="shared" si="781"/>
        <v/>
      </c>
      <c r="X2314" s="276" t="str">
        <f t="shared" si="782"/>
        <v/>
      </c>
      <c r="Y2314" s="276" t="str">
        <f t="shared" si="783"/>
        <v/>
      </c>
      <c r="Z2314" s="275"/>
      <c r="AA2314" s="184"/>
      <c r="AB2314" s="184"/>
      <c r="AC2314" s="185" t="str">
        <f t="shared" si="784"/>
        <v/>
      </c>
      <c r="AD2314" s="185" t="str">
        <f t="shared" si="785"/>
        <v/>
      </c>
      <c r="AE2314" s="186"/>
      <c r="AF2314" s="187" t="str">
        <f t="shared" si="786"/>
        <v/>
      </c>
      <c r="AG2314" s="182"/>
      <c r="AH2314" s="184"/>
      <c r="AI2314" s="184"/>
      <c r="AJ2314" s="182"/>
      <c r="AK2314" s="188" t="str">
        <f t="shared" si="787"/>
        <v/>
      </c>
      <c r="AL2314" s="188" t="str">
        <f t="shared" si="788"/>
        <v/>
      </c>
      <c r="AM2314" s="188" t="str">
        <f t="shared" si="789"/>
        <v/>
      </c>
      <c r="AN2314" s="359" t="str">
        <f>IF(Overview!$K$17='Internal Calcs'!$P$22,IF(AK2314="","",AK2314),IF(Overview!$K$17='Internal Calcs'!$P$23,IF(AK2314="","",AK2314),IF(ISNUMBER(A2314),(IF(F2314="Short",G2314-H2314,H2314-G2314)*AZ2314-AX2314),"")))</f>
        <v/>
      </c>
      <c r="AO2314" s="401" t="str">
        <f>IF(Overview!$K$17='Internal Calcs'!$P$22,IF(AL2314="","",AL2314),IF(Overview!$K$17='Internal Calcs'!$P$23,IF(AL2314="","",AL2314),IF(ISNUMBER(A2314),IF(AL2314="",(IF(F2314="Short",G2314-H2314,H2314-G2314)*AZ2314-AX2314),(IF(F2314="Short",G2314-J2314,J2314-G2314)*AZ2314-AX2314)),"")))</f>
        <v/>
      </c>
      <c r="AP2314" s="359" t="str">
        <f>IF(Overview!$K$17='Internal Calcs'!$P$22,"",IF(Overview!$K$17='Internal Calcs'!$P$23,IF(AM2314="","",AM2314),IF(ISNUMBER(A2314),IF(AM2314="",(IF(F2314="Short",G2314-H2314,H2314-G2314)*AZ2314-AX2314),(IF(F2314="Short",G2314-L2314,L2314-G2314)*AZ2314-AX2314)),"")))</f>
        <v/>
      </c>
      <c r="AQ2314" s="188" t="str">
        <f t="shared" si="790"/>
        <v/>
      </c>
      <c r="AR2314" s="188" t="str">
        <f t="shared" si="791"/>
        <v/>
      </c>
      <c r="AS2314" s="188" t="str">
        <f t="shared" si="792"/>
        <v/>
      </c>
      <c r="AT2314" s="188" t="str">
        <f>IF(ISNUMBER(A2314),MAX($AS$2:AS2314)-AS2314,"")</f>
        <v/>
      </c>
      <c r="AU2314" s="189" t="str">
        <f t="shared" si="793"/>
        <v/>
      </c>
      <c r="AV2314" s="190" t="str">
        <f t="shared" si="794"/>
        <v/>
      </c>
      <c r="AW2314" s="190" t="str">
        <f t="shared" si="795"/>
        <v/>
      </c>
      <c r="AX2314" s="191" t="str">
        <f ca="1">IF(ISNUMBER($A2314),INDIRECT(CONCATENATE("'Instrument List'!B",(MATCH(E2314,'Instrument List'!A:A,0))-0)),"")</f>
        <v/>
      </c>
      <c r="AY2314" s="191" t="str">
        <f ca="1">IF(ISNUMBER($A2314),INDIRECT(CONCATENATE("'Instrument List'!D",(MATCH(E2314,'Instrument List'!A:A,0))-0)),"")</f>
        <v/>
      </c>
      <c r="AZ2314" s="191" t="str">
        <f ca="1">IF(ISNUMBER($A2314),INDIRECT(CONCATENATE("'Instrument List'!C",(MATCH(E2314,'Instrument List'!A:A,0))-0)),"")</f>
        <v/>
      </c>
      <c r="BA2314" s="192" t="str">
        <f ca="1">IF(ISNUMBER(A2314),INDIRECT(CONCATENATE("'Instrument List'!E",(MATCH(E2314,'Instrument List'!A:A,0))-0)),"")</f>
        <v/>
      </c>
      <c r="BB2314" s="193" t="str">
        <f t="shared" si="796"/>
        <v/>
      </c>
      <c r="BC2314" s="193" t="str">
        <f t="shared" si="797"/>
        <v/>
      </c>
      <c r="BD2314" s="193" t="str">
        <f ca="1">IF(ISNUMBER(A2314),INDIRECT(CONCATENATE("'Instrument List'!F",(MATCH(E2314,'Instrument List'!A:A,0))-0)),"")</f>
        <v/>
      </c>
    </row>
    <row r="2315" spans="1:56">
      <c r="A2315" s="220" t="str">
        <f t="shared" ref="A2315" si="798">IF(B2315&gt;0,A2314+1,"")</f>
        <v/>
      </c>
      <c r="B2315" s="221"/>
      <c r="C2315" s="222"/>
      <c r="D2315" s="169"/>
      <c r="E2315" s="169"/>
      <c r="F2315" s="169"/>
      <c r="G2315" s="202"/>
      <c r="H2315" s="217"/>
      <c r="I2315" s="212"/>
      <c r="J2315" s="206"/>
      <c r="K2315" s="212"/>
      <c r="L2315" s="206"/>
      <c r="M2315" s="212"/>
      <c r="N2315" s="206"/>
      <c r="O2315" s="170" t="str">
        <f t="shared" ref="O2315" si="799">IF(ISNUMBER(A2315),IF(N2315&gt;G2315,1,-1),"")</f>
        <v/>
      </c>
      <c r="P2315" s="171"/>
      <c r="Q2315" s="171"/>
      <c r="R2315" s="171"/>
      <c r="S2315" s="172" t="str">
        <f t="shared" ref="S2315" si="800">IF(ISNUMBER(A2315),IF(Q2315="",P2315,Q2315),"")</f>
        <v/>
      </c>
      <c r="T2315" s="172" t="str">
        <f t="shared" ref="T2315" si="801">IF(ISNUMBER(A2315),IF(R2315="",P2315,R2315),"")</f>
        <v/>
      </c>
      <c r="U2315" s="171"/>
      <c r="V2315" s="171"/>
      <c r="W2315" s="173" t="str">
        <f t="shared" ref="W2315" si="802">IF(ISNUMBER(U2315),IF(IF(F2315="Short",G2315-H2315,H2315-G2315)*(AZ2315/AY2315)/U2315&gt;0,IF(F2315="Short",G2315-H2315,H2315-G2315)*(AZ2315/AY2315)/U2315,0),"")</f>
        <v/>
      </c>
      <c r="X2315" s="173" t="str">
        <f t="shared" ref="X2315" si="803">IF(ISNUMBER(U2315),IF(ISNUMBER(J2315),IF(IF(F2315="Short",G2315-J2315,J2315-G2315)*(AZ2315/AY2315)/U2315&gt;0,IF(F2315="Short",G2315-J2315,J2315-G2315)*(AZ2315/AY2315)/U2315,0),""),"")</f>
        <v/>
      </c>
      <c r="Y2315" s="173" t="str">
        <f t="shared" ref="Y2315" si="804">IF(ISNUMBER(L2315),IF(ISNUMBER(L2315),IF(IF(F2315="Short",G2315-L2315,L2315-G2315)*(AZ2315/AY2315)/U2315&gt;0,IF(F2315="Short",G2315-L2315,L2315-G2315)*(AZ2315/AY2315)/U2315,0),""),"")</f>
        <v/>
      </c>
      <c r="Z2315" s="171"/>
      <c r="AA2315" s="171"/>
      <c r="AB2315" s="171"/>
      <c r="AC2315" s="172" t="str">
        <f t="shared" ref="AC2315" si="805">IF(ISNUMBER(A2315),IF(AA2315="",Z2315,AA2315),"")</f>
        <v/>
      </c>
      <c r="AD2315" s="172" t="str">
        <f t="shared" ref="AD2315" si="806">IF(ISNUMBER(A2315),IF(AB2315="",IF(AA2315="",Z2315,AA2315),AB2315),"")</f>
        <v/>
      </c>
      <c r="AE2315" s="174"/>
      <c r="AF2315" s="175" t="str">
        <f t="shared" ref="AF2315" si="807">IF(ISNUMBER(A2315),((AE2315*AY2315*AV2315)+AX2315)/AS2315,"")</f>
        <v/>
      </c>
      <c r="AG2315" s="169"/>
      <c r="AH2315" s="171"/>
      <c r="AI2315" s="171"/>
      <c r="AJ2315" s="169"/>
      <c r="AK2315" s="176" t="str">
        <f t="shared" ref="AK2315" si="808">IF(ISNUMBER(A2315),(IF(F2315="Short",G2315-H2315,H2315-G2315)*AZ2315-AX2315)*I2315,"")</f>
        <v/>
      </c>
      <c r="AL2315" s="176" t="str">
        <f t="shared" ref="AL2315" si="809">IF(ISNUMBER(J2315),(IF(F2315="Short",G2315-J2315,J2315-G2315)*AZ2315-AX2315)*K2315,"")</f>
        <v/>
      </c>
      <c r="AM2315" s="176" t="str">
        <f t="shared" ref="AM2315" si="810">IF(ISNUMBER(L2315),(IF(F2315="Short",G2315-L2315,L2315-G2315)*AZ2315-AX2315)*M2315,"")</f>
        <v/>
      </c>
      <c r="AN2315" s="359" t="str">
        <f>IF(Overview!$K$17='Internal Calcs'!$P$22,IF(AK2315="","",AK2315),IF(Overview!$K$17='Internal Calcs'!$P$23,IF(AK2315="","",AK2315),IF(ISNUMBER(A2315),(IF(F2315="Short",G2315-H2315,H2315-G2315)*AZ2315-AX2315),"")))</f>
        <v/>
      </c>
      <c r="AO2315" s="401" t="str">
        <f>IF(Overview!$K$17='Internal Calcs'!$P$22,IF(AL2315="","",AL2315),IF(Overview!$K$17='Internal Calcs'!$P$23,IF(AL2315="","",AL2315),IF(ISNUMBER(A2315),IF(AL2315="",(IF(F2315="Short",G2315-H2315,H2315-G2315)*AZ2315-AX2315),(IF(F2315="Short",G2315-J2315,J2315-G2315)*AZ2315-AX2315)),"")))</f>
        <v/>
      </c>
      <c r="AP2315" s="359" t="str">
        <f>IF(Overview!$K$17='Internal Calcs'!$P$22,"",IF(Overview!$K$17='Internal Calcs'!$P$23,IF(AM2315="","",AM2315),IF(ISNUMBER(A2315),IF(AM2315="",(IF(F2315="Short",G2315-H2315,H2315-G2315)*AZ2315-AX2315),(IF(F2315="Short",G2315-L2315,L2315-G2315)*AZ2315-AX2315)),"")))</f>
        <v/>
      </c>
      <c r="AQ2315" s="176" t="str">
        <f t="shared" ref="AQ2315" si="811">IF(ISNUMBER(A2315),SUM(AK2315:AM2315),"")</f>
        <v/>
      </c>
      <c r="AR2315" s="176" t="str">
        <f t="shared" ref="AR2315" si="812">IF(ISNUMBER(A2315),IF(AQ2315&gt;0,"Winning","Losing"),"")</f>
        <v/>
      </c>
      <c r="AS2315" s="176" t="str">
        <f t="shared" ref="AS2315" si="813">IF(ISNUMBER(A2315),AS2314+AQ2315,"")</f>
        <v/>
      </c>
      <c r="AT2315" s="176" t="str">
        <f>IF(ISNUMBER(A2315),MAX($AS$2:AS2315)-AS2315,"")</f>
        <v/>
      </c>
      <c r="AU2315" s="177" t="str">
        <f t="shared" ref="AU2315" si="814">IF(ISNUMBER(A2315),AQ2315/AS2315,"")</f>
        <v/>
      </c>
      <c r="AV2315" s="178" t="str">
        <f t="shared" ref="AV2315" si="815">IF(ISNUMBER(A2315),I2315+K2315+M2315,"")</f>
        <v/>
      </c>
      <c r="AW2315" s="178" t="str">
        <f t="shared" ref="AW2315" si="816">IF(ISNUMBER(A2315),ROUNDDOWN(C2315/100,0),"")</f>
        <v/>
      </c>
      <c r="AX2315" s="179" t="str">
        <f ca="1">IF(ISNUMBER($A2315),INDIRECT(CONCATENATE("'Instrument List'!B",(MATCH(E2315,'Instrument List'!A:A,0))-0)),"")</f>
        <v/>
      </c>
      <c r="AY2315" s="179" t="str">
        <f ca="1">IF(ISNUMBER($A2315),INDIRECT(CONCATENATE("'Instrument List'!D",(MATCH(E2315,'Instrument List'!A:A,0))-0)),"")</f>
        <v/>
      </c>
      <c r="AZ2315" s="179" t="str">
        <f ca="1">IF(ISNUMBER($A2315),INDIRECT(CONCATENATE("'Instrument List'!C",(MATCH(E2315,'Instrument List'!A:A,0))-0)),"")</f>
        <v/>
      </c>
      <c r="BA2315" s="180" t="str">
        <f ca="1">IF(ISNUMBER(A2315),INDIRECT(CONCATENATE("'Instrument List'!E",(MATCH(E2315,'Instrument List'!A:A,0))-0)),"")</f>
        <v/>
      </c>
      <c r="BB2315" s="181" t="str">
        <f t="shared" ref="BB2315" si="817">IF(ISNUMBER(A2315),AQ2315/AY2315,"")</f>
        <v/>
      </c>
      <c r="BC2315" s="181" t="str">
        <f t="shared" ref="BC2315" si="818">IF(ISNUMBER(A2315),(AQ2315/AY2315)/(I2315+K2315+M2315),"")</f>
        <v/>
      </c>
      <c r="BD2315" s="181" t="str">
        <f ca="1">IF(ISNUMBER(A2315),INDIRECT(CONCATENATE("'Instrument List'!F",(MATCH(E2315,'Instrument List'!A:A,0))-0)),"")</f>
        <v/>
      </c>
    </row>
    <row r="2316" spans="1:56">
      <c r="BC2316" s="59"/>
      <c r="BD2316" s="59"/>
    </row>
    <row r="2317" spans="1:56">
      <c r="BC2317" s="59"/>
      <c r="BD2317" s="59"/>
    </row>
    <row r="2318" spans="1:56">
      <c r="BC2318" s="59"/>
      <c r="BD2318" s="59"/>
    </row>
    <row r="2319" spans="1:56">
      <c r="BC2319" s="59"/>
      <c r="BD2319" s="59"/>
    </row>
    <row r="2320" spans="1:56">
      <c r="BC2320" s="59"/>
      <c r="BD2320" s="59"/>
    </row>
    <row r="2321" spans="55:56">
      <c r="BC2321" s="59"/>
      <c r="BD2321" s="59"/>
    </row>
  </sheetData>
  <sheetProtection sheet="1" objects="1" scenarios="1"/>
  <dataConsolidate/>
  <conditionalFormatting sqref="AK2316:AQ1048576">
    <cfRule type="colorScale" priority="8202">
      <colorScale>
        <cfvo type="num" val="-1"/>
        <cfvo type="num" val="1"/>
        <color rgb="FFFF0000"/>
        <color rgb="FF00B050"/>
      </colorScale>
    </cfRule>
  </conditionalFormatting>
  <conditionalFormatting sqref="O2316:O1048576">
    <cfRule type="iconSet" priority="8174">
      <iconSet iconSet="3Arrows">
        <cfvo type="percent" val="0"/>
        <cfvo type="percent" val="33"/>
        <cfvo type="percent" val="67"/>
      </iconSet>
    </cfRule>
  </conditionalFormatting>
  <conditionalFormatting sqref="Z2316:AB1048576">
    <cfRule type="dataBar" priority="8173">
      <dataBar>
        <cfvo type="min" val="0"/>
        <cfvo type="max" val="0"/>
        <color rgb="FF638EC6"/>
      </dataBar>
    </cfRule>
  </conditionalFormatting>
  <conditionalFormatting sqref="W2316:Y1048576">
    <cfRule type="iconSet" priority="8172">
      <iconSet iconSet="3Symbols">
        <cfvo type="percent" val="0"/>
        <cfvo type="num" val="0.33"/>
        <cfvo type="num" val="0.66"/>
      </iconSet>
    </cfRule>
  </conditionalFormatting>
  <conditionalFormatting sqref="J2316:J1048576 L2316:L1048576 G2316:H1048576">
    <cfRule type="expression" dxfId="154" priority="8166">
      <formula>$BD2316=1</formula>
    </cfRule>
    <cfRule type="expression" dxfId="153" priority="8167">
      <formula>$BD2316=2</formula>
    </cfRule>
    <cfRule type="expression" dxfId="152" priority="8168">
      <formula>$BD2316=3</formula>
    </cfRule>
    <cfRule type="expression" dxfId="151" priority="8169">
      <formula>$BD2316=4</formula>
    </cfRule>
    <cfRule type="expression" dxfId="150" priority="8170">
      <formula>$BD2316=5</formula>
    </cfRule>
    <cfRule type="expression" dxfId="149" priority="8171">
      <formula>$BD2316=6</formula>
    </cfRule>
  </conditionalFormatting>
  <conditionalFormatting sqref="AK3:AQ2315">
    <cfRule type="colorScale" priority="20">
      <colorScale>
        <cfvo type="num" val="-1"/>
        <cfvo type="num" val="1"/>
        <color rgb="FFFF0000"/>
        <color rgb="FF00B050"/>
      </colorScale>
    </cfRule>
  </conditionalFormatting>
  <conditionalFormatting sqref="O3:O2315">
    <cfRule type="iconSet" priority="19">
      <iconSet iconSet="3Arrows">
        <cfvo type="percent" val="0"/>
        <cfvo type="percent" val="33"/>
        <cfvo type="percent" val="67"/>
      </iconSet>
    </cfRule>
  </conditionalFormatting>
  <conditionalFormatting sqref="Z3:AB2315">
    <cfRule type="dataBar" priority="18">
      <dataBar>
        <cfvo type="min" val="0"/>
        <cfvo type="max" val="0"/>
        <color rgb="FF638EC6"/>
      </dataBar>
    </cfRule>
  </conditionalFormatting>
  <conditionalFormatting sqref="W3:Y2315">
    <cfRule type="iconSet" priority="17">
      <iconSet iconSet="3Symbols">
        <cfvo type="percent" val="0"/>
        <cfvo type="num" val="0.33"/>
        <cfvo type="num" val="0.66"/>
      </iconSet>
    </cfRule>
  </conditionalFormatting>
  <conditionalFormatting sqref="J3:J2315 L3:L2315 G3:H2315">
    <cfRule type="expression" dxfId="148" priority="11">
      <formula>$BD3=1</formula>
    </cfRule>
    <cfRule type="expression" dxfId="147" priority="12">
      <formula>$BD3=2</formula>
    </cfRule>
    <cfRule type="expression" dxfId="146" priority="13">
      <formula>$BD3=3</formula>
    </cfRule>
    <cfRule type="expression" dxfId="145" priority="14">
      <formula>$BD3=4</formula>
    </cfRule>
    <cfRule type="expression" dxfId="144" priority="15">
      <formula>$BD3=5</formula>
    </cfRule>
    <cfRule type="expression" dxfId="143" priority="16">
      <formula>$BD3=6</formula>
    </cfRule>
  </conditionalFormatting>
  <conditionalFormatting sqref="AK3:AQ2315">
    <cfRule type="colorScale" priority="10">
      <colorScale>
        <cfvo type="num" val="-1"/>
        <cfvo type="num" val="1"/>
        <color rgb="FFFF0000"/>
        <color rgb="FF00B050"/>
      </colorScale>
    </cfRule>
  </conditionalFormatting>
  <conditionalFormatting sqref="O1:O2315">
    <cfRule type="iconSet" priority="9">
      <iconSet iconSet="3Arrows">
        <cfvo type="percent" val="0"/>
        <cfvo type="percent" val="33"/>
        <cfvo type="percent" val="67"/>
      </iconSet>
    </cfRule>
  </conditionalFormatting>
  <conditionalFormatting sqref="Z3:AB2315">
    <cfRule type="dataBar" priority="8">
      <dataBar>
        <cfvo type="min" val="0"/>
        <cfvo type="max" val="0"/>
        <color rgb="FF638EC6"/>
      </dataBar>
    </cfRule>
  </conditionalFormatting>
  <conditionalFormatting sqref="W3:Y2315">
    <cfRule type="iconSet" priority="7">
      <iconSet iconSet="3Symbols">
        <cfvo type="percent" val="0"/>
        <cfvo type="num" val="0.33"/>
        <cfvo type="num" val="0.66"/>
      </iconSet>
    </cfRule>
  </conditionalFormatting>
  <conditionalFormatting sqref="G1:H2315 J1:J2315 L1:L2315">
    <cfRule type="expression" dxfId="142" priority="1">
      <formula>$BD1=1</formula>
    </cfRule>
    <cfRule type="expression" dxfId="141" priority="2">
      <formula>$BD1=2</formula>
    </cfRule>
    <cfRule type="expression" dxfId="140" priority="3">
      <formula>$BD1=3</formula>
    </cfRule>
    <cfRule type="expression" dxfId="139" priority="4">
      <formula>$BD1=4</formula>
    </cfRule>
    <cfRule type="expression" dxfId="138" priority="5">
      <formula>$BD1=5</formula>
    </cfRule>
    <cfRule type="expression" dxfId="137" priority="6">
      <formula>$BD1=6</formula>
    </cfRule>
  </conditionalFormatting>
  <dataValidations count="4">
    <dataValidation type="list" allowBlank="1" showInputMessage="1" showErrorMessage="1" sqref="AG1:AG1048576">
      <formula1>Comments</formula1>
    </dataValidation>
    <dataValidation type="list" allowBlank="1" showInputMessage="1" showErrorMessage="1" sqref="D1:D1048576">
      <formula1>Entry_reasons1</formula1>
    </dataValidation>
    <dataValidation type="list" allowBlank="1" showInputMessage="1" showErrorMessage="1" sqref="E2:E1048576">
      <formula1>Instruments</formula1>
    </dataValidation>
    <dataValidation type="list" allowBlank="1" showInputMessage="1" showErrorMessage="1" sqref="F1:F1048576">
      <formula1>LS</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sheetPr codeName="Sheet9"/>
  <dimension ref="A1:CE2321"/>
  <sheetViews>
    <sheetView workbookViewId="0">
      <selection activeCell="X21" sqref="X21"/>
    </sheetView>
  </sheetViews>
  <sheetFormatPr defaultRowHeight="15"/>
  <cols>
    <col min="1" max="1" width="5.85546875" style="3" customWidth="1"/>
    <col min="2" max="2" width="10.5703125" style="10" bestFit="1" customWidth="1"/>
    <col min="3" max="3" width="9.7109375" style="87" bestFit="1" customWidth="1"/>
    <col min="4" max="4" width="19.85546875" style="11" customWidth="1"/>
    <col min="5" max="5" width="5.85546875" style="11" bestFit="1" customWidth="1"/>
    <col min="6" max="6" width="6.85546875" style="11" customWidth="1"/>
    <col min="7" max="7" width="7.5703125" style="12" bestFit="1" customWidth="1"/>
    <col min="8" max="8" width="7.5703125" style="219" bestFit="1" customWidth="1"/>
    <col min="9" max="9" width="4.7109375" style="214" customWidth="1"/>
    <col min="10" max="10" width="7.5703125" style="208" bestFit="1" customWidth="1"/>
    <col min="11" max="11" width="4.7109375" style="214" customWidth="1"/>
    <col min="12" max="12" width="7.5703125" style="208" bestFit="1" customWidth="1"/>
    <col min="13" max="13" width="4.7109375" style="214" customWidth="1"/>
    <col min="14" max="14" width="8.7109375" style="12" bestFit="1" customWidth="1"/>
    <col min="15" max="15" width="2.85546875" style="14" customWidth="1"/>
    <col min="16" max="17" width="6.85546875" style="13" bestFit="1" customWidth="1"/>
    <col min="18" max="18" width="6.85546875" style="13" customWidth="1"/>
    <col min="19" max="20" width="2" style="21" hidden="1" customWidth="1"/>
    <col min="21" max="21" width="7" style="13" bestFit="1" customWidth="1"/>
    <col min="22" max="22" width="5.42578125" style="13" customWidth="1"/>
    <col min="23" max="23" width="10.7109375" style="5" bestFit="1" customWidth="1"/>
    <col min="24" max="25" width="10.42578125" style="5" bestFit="1" customWidth="1"/>
    <col min="26" max="28" width="10.28515625" style="13" bestFit="1" customWidth="1"/>
    <col min="29" max="29" width="3.5703125" style="21" hidden="1" customWidth="1"/>
    <col min="30" max="30" width="2.85546875" style="21" hidden="1" customWidth="1"/>
    <col min="31" max="31" width="5.5703125" style="19" bestFit="1" customWidth="1"/>
    <col min="32" max="32" width="7.5703125" style="20" bestFit="1" customWidth="1"/>
    <col min="33" max="33" width="19" style="11" customWidth="1"/>
    <col min="34" max="35" width="4" style="13" bestFit="1" customWidth="1"/>
    <col min="36" max="36" width="49.85546875" style="11" customWidth="1"/>
    <col min="37" max="39" width="10" style="2" bestFit="1" customWidth="1"/>
    <col min="40" max="42" width="9.85546875" style="2" hidden="1" customWidth="1"/>
    <col min="43" max="43" width="8.7109375" style="2" bestFit="1" customWidth="1"/>
    <col min="44" max="44" width="0.140625" style="2" customWidth="1"/>
    <col min="45" max="45" width="11" style="2" bestFit="1" customWidth="1"/>
    <col min="46" max="46" width="0.140625" style="2" customWidth="1"/>
    <col min="47" max="47" width="9.140625" style="53"/>
    <col min="50" max="51" width="13.85546875" customWidth="1"/>
    <col min="52" max="52" width="12.7109375" bestFit="1" customWidth="1"/>
    <col min="53" max="53" width="9.42578125" bestFit="1" customWidth="1"/>
    <col min="54" max="54" width="10" style="59" bestFit="1" customWidth="1"/>
    <col min="57" max="83" width="9.140625" style="161"/>
  </cols>
  <sheetData>
    <row r="1" spans="1:56" ht="16.5" thickBot="1">
      <c r="A1" s="226"/>
      <c r="B1" s="195"/>
      <c r="C1" s="196"/>
      <c r="D1" s="197"/>
      <c r="E1" s="198"/>
      <c r="F1" s="197"/>
      <c r="G1" s="201"/>
      <c r="H1" s="215"/>
      <c r="I1" s="210"/>
      <c r="J1" s="204"/>
      <c r="K1" s="210"/>
      <c r="L1" s="204"/>
      <c r="M1" s="210"/>
      <c r="N1" s="448"/>
      <c r="O1" s="209"/>
      <c r="P1" s="199"/>
      <c r="Q1" s="199"/>
      <c r="R1" s="199"/>
      <c r="S1" s="194"/>
      <c r="T1" s="194"/>
      <c r="U1" s="200"/>
      <c r="V1" s="200"/>
      <c r="W1" s="227"/>
      <c r="X1" s="227"/>
      <c r="Y1" s="227"/>
      <c r="Z1" s="199"/>
      <c r="AA1" s="199"/>
      <c r="AB1" s="199"/>
      <c r="AC1" s="194"/>
      <c r="AD1" s="194"/>
      <c r="AE1" s="200"/>
      <c r="AF1" s="227"/>
      <c r="AG1" s="199"/>
      <c r="AH1" s="200"/>
      <c r="AI1" s="200"/>
      <c r="AJ1" s="199"/>
      <c r="AK1" s="228"/>
      <c r="AL1" s="228"/>
      <c r="AM1" s="228"/>
      <c r="AN1" s="228"/>
      <c r="AO1" s="228"/>
      <c r="AP1" s="228"/>
      <c r="AQ1" s="228"/>
      <c r="AR1" s="228"/>
      <c r="AS1" s="229"/>
      <c r="AT1" s="229"/>
      <c r="AU1" s="226"/>
      <c r="AV1" s="226"/>
      <c r="AW1" s="226"/>
      <c r="AX1" s="226"/>
      <c r="AY1" s="226"/>
      <c r="AZ1" s="226"/>
      <c r="BA1" s="226"/>
      <c r="BB1" s="230"/>
      <c r="BC1" s="226"/>
      <c r="BD1" s="226"/>
    </row>
    <row r="2" spans="1:56" ht="15.75" hidden="1" thickTop="1">
      <c r="A2" s="21"/>
      <c r="B2" s="133"/>
      <c r="C2" s="134"/>
      <c r="D2" s="18"/>
      <c r="E2" s="18"/>
      <c r="F2" s="18"/>
      <c r="G2" s="14"/>
      <c r="H2" s="216"/>
      <c r="I2" s="211"/>
      <c r="J2" s="205"/>
      <c r="K2" s="211"/>
      <c r="L2" s="205"/>
      <c r="M2" s="211"/>
      <c r="N2" s="14"/>
      <c r="P2" s="135"/>
      <c r="Q2" s="135"/>
      <c r="R2" s="135"/>
      <c r="U2" s="135"/>
      <c r="V2" s="135"/>
      <c r="W2" s="136"/>
      <c r="X2" s="136"/>
      <c r="Y2" s="136"/>
      <c r="Z2" s="135"/>
      <c r="AA2" s="135"/>
      <c r="AB2" s="135"/>
      <c r="AE2" s="137"/>
      <c r="AF2" s="138"/>
      <c r="AG2" s="18"/>
      <c r="AH2" s="135"/>
      <c r="AI2" s="135"/>
      <c r="AJ2" s="18"/>
      <c r="AK2" s="232"/>
      <c r="AL2" s="232"/>
      <c r="AM2" s="232"/>
      <c r="AN2" s="139"/>
      <c r="AO2" s="139"/>
      <c r="AP2" s="139"/>
      <c r="AQ2" s="232"/>
      <c r="AR2" s="139"/>
      <c r="AS2" s="139"/>
      <c r="AT2" s="139"/>
      <c r="AU2" s="140"/>
      <c r="AV2" s="135"/>
      <c r="AW2" s="135"/>
      <c r="AX2" s="141"/>
      <c r="AY2" s="141"/>
      <c r="AZ2" s="141"/>
      <c r="BA2" s="142"/>
      <c r="BB2" s="143"/>
      <c r="BC2" s="18"/>
      <c r="BD2" s="18"/>
    </row>
    <row r="3" spans="1:56" ht="15.75" thickTop="1">
      <c r="A3" s="346"/>
      <c r="B3" s="385"/>
      <c r="C3" s="347"/>
      <c r="D3" s="348"/>
      <c r="E3" s="348"/>
      <c r="F3" s="348"/>
      <c r="G3" s="349"/>
      <c r="H3" s="350"/>
      <c r="I3" s="351"/>
      <c r="J3" s="352"/>
      <c r="K3" s="351"/>
      <c r="L3" s="352"/>
      <c r="M3" s="351"/>
      <c r="N3" s="352"/>
      <c r="O3" s="353"/>
      <c r="P3" s="354"/>
      <c r="Q3" s="354"/>
      <c r="R3" s="354"/>
      <c r="S3" s="355"/>
      <c r="T3" s="355"/>
      <c r="U3" s="354"/>
      <c r="V3" s="354"/>
      <c r="W3" s="356"/>
      <c r="X3" s="356"/>
      <c r="Y3" s="356"/>
      <c r="Z3" s="354"/>
      <c r="AA3" s="354"/>
      <c r="AB3" s="354"/>
      <c r="AC3" s="355"/>
      <c r="AD3" s="355"/>
      <c r="AE3" s="357"/>
      <c r="AF3" s="358"/>
      <c r="AG3" s="348"/>
      <c r="AH3" s="354"/>
      <c r="AI3" s="354"/>
      <c r="AJ3" s="348"/>
      <c r="AK3" s="359"/>
      <c r="AL3" s="359"/>
      <c r="AM3" s="359"/>
      <c r="AN3" s="359"/>
      <c r="AO3" s="359"/>
      <c r="AP3" s="359"/>
      <c r="AQ3" s="359"/>
      <c r="AR3" s="359"/>
      <c r="AS3" s="359"/>
      <c r="AT3" s="359"/>
      <c r="AU3" s="360"/>
      <c r="AV3" s="361"/>
      <c r="AW3" s="361"/>
      <c r="AX3" s="362"/>
      <c r="AY3" s="362"/>
      <c r="AZ3" s="362"/>
      <c r="BA3" s="363"/>
      <c r="BB3" s="364"/>
      <c r="BC3" s="364"/>
      <c r="BD3" s="364"/>
    </row>
    <row r="4" spans="1:56">
      <c r="A4" s="386"/>
      <c r="B4" s="387"/>
      <c r="C4" s="388"/>
      <c r="D4" s="389"/>
      <c r="E4" s="389"/>
      <c r="F4" s="389"/>
      <c r="G4" s="390"/>
      <c r="H4" s="391"/>
      <c r="I4" s="392"/>
      <c r="J4" s="393"/>
      <c r="K4" s="392"/>
      <c r="L4" s="393"/>
      <c r="M4" s="392"/>
      <c r="N4" s="393"/>
      <c r="O4" s="394"/>
      <c r="P4" s="395"/>
      <c r="Q4" s="395"/>
      <c r="R4" s="396"/>
      <c r="S4" s="397"/>
      <c r="T4" s="397"/>
      <c r="U4" s="396"/>
      <c r="V4" s="396"/>
      <c r="W4" s="398"/>
      <c r="X4" s="398"/>
      <c r="Y4" s="398"/>
      <c r="Z4" s="396"/>
      <c r="AA4" s="395"/>
      <c r="AB4" s="395"/>
      <c r="AC4" s="397"/>
      <c r="AD4" s="397"/>
      <c r="AE4" s="399"/>
      <c r="AF4" s="400"/>
      <c r="AG4" s="389"/>
      <c r="AH4" s="395"/>
      <c r="AI4" s="395"/>
      <c r="AJ4" s="389"/>
      <c r="AK4" s="401"/>
      <c r="AL4" s="401"/>
      <c r="AM4" s="401"/>
      <c r="AN4" s="401"/>
      <c r="AO4" s="401"/>
      <c r="AP4" s="401"/>
      <c r="AQ4" s="401"/>
      <c r="AR4" s="401"/>
      <c r="AS4" s="401"/>
      <c r="AT4" s="401"/>
      <c r="AU4" s="402"/>
      <c r="AV4" s="403"/>
      <c r="AW4" s="403"/>
      <c r="AX4" s="404"/>
      <c r="AY4" s="404"/>
      <c r="AZ4" s="404"/>
      <c r="BA4" s="405"/>
      <c r="BB4" s="406"/>
      <c r="BC4" s="406"/>
      <c r="BD4" s="406"/>
    </row>
    <row r="5" spans="1:56">
      <c r="A5" s="365"/>
      <c r="B5" s="366"/>
      <c r="C5" s="367"/>
      <c r="D5" s="368"/>
      <c r="E5" s="368"/>
      <c r="F5" s="368"/>
      <c r="G5" s="369"/>
      <c r="H5" s="370"/>
      <c r="I5" s="371"/>
      <c r="J5" s="372"/>
      <c r="K5" s="371"/>
      <c r="L5" s="372"/>
      <c r="M5" s="371"/>
      <c r="N5" s="372"/>
      <c r="O5" s="373"/>
      <c r="P5" s="374"/>
      <c r="Q5" s="374"/>
      <c r="R5" s="374"/>
      <c r="S5" s="375"/>
      <c r="T5" s="375"/>
      <c r="U5" s="374"/>
      <c r="V5" s="374"/>
      <c r="W5" s="376"/>
      <c r="X5" s="376"/>
      <c r="Y5" s="376"/>
      <c r="Z5" s="374"/>
      <c r="AA5" s="374"/>
      <c r="AB5" s="374"/>
      <c r="AC5" s="375"/>
      <c r="AD5" s="375"/>
      <c r="AE5" s="377"/>
      <c r="AF5" s="378"/>
      <c r="AG5" s="368"/>
      <c r="AH5" s="374"/>
      <c r="AI5" s="374"/>
      <c r="AJ5" s="368"/>
      <c r="AK5" s="379"/>
      <c r="AL5" s="379"/>
      <c r="AM5" s="379"/>
      <c r="AN5" s="379"/>
      <c r="AO5" s="379"/>
      <c r="AP5" s="379"/>
      <c r="AQ5" s="379"/>
      <c r="AR5" s="379"/>
      <c r="AS5" s="379"/>
      <c r="AT5" s="379"/>
      <c r="AU5" s="380"/>
      <c r="AV5" s="381"/>
      <c r="AW5" s="381"/>
      <c r="AX5" s="382"/>
      <c r="AY5" s="382"/>
      <c r="AZ5" s="382"/>
      <c r="BA5" s="383"/>
      <c r="BB5" s="384"/>
      <c r="BC5" s="384"/>
      <c r="BD5" s="384"/>
    </row>
    <row r="6" spans="1:56">
      <c r="A6" s="427"/>
      <c r="B6" s="447"/>
      <c r="C6" s="428"/>
      <c r="D6" s="429"/>
      <c r="E6" s="429"/>
      <c r="F6" s="429"/>
      <c r="G6" s="430"/>
      <c r="H6" s="431"/>
      <c r="I6" s="432"/>
      <c r="J6" s="433"/>
      <c r="K6" s="432"/>
      <c r="L6" s="433"/>
      <c r="M6" s="432"/>
      <c r="N6" s="433"/>
      <c r="O6" s="434"/>
      <c r="P6" s="435"/>
      <c r="Q6" s="435"/>
      <c r="R6" s="436"/>
      <c r="S6" s="437"/>
      <c r="T6" s="437"/>
      <c r="U6" s="436"/>
      <c r="V6" s="436"/>
      <c r="W6" s="438"/>
      <c r="X6" s="438"/>
      <c r="Y6" s="438"/>
      <c r="Z6" s="436"/>
      <c r="AA6" s="435"/>
      <c r="AB6" s="435"/>
      <c r="AC6" s="437"/>
      <c r="AD6" s="437"/>
      <c r="AE6" s="439"/>
      <c r="AF6" s="440"/>
      <c r="AG6" s="429"/>
      <c r="AH6" s="435"/>
      <c r="AI6" s="435"/>
      <c r="AJ6" s="429"/>
      <c r="AK6" s="441"/>
      <c r="AL6" s="441"/>
      <c r="AM6" s="441"/>
      <c r="AN6" s="441"/>
      <c r="AO6" s="441"/>
      <c r="AP6" s="441"/>
      <c r="AQ6" s="441"/>
      <c r="AR6" s="441"/>
      <c r="AS6" s="441"/>
      <c r="AT6" s="441"/>
      <c r="AU6" s="442"/>
      <c r="AV6" s="443"/>
      <c r="AW6" s="443"/>
      <c r="AX6" s="444"/>
      <c r="AY6" s="444"/>
      <c r="AZ6" s="444"/>
      <c r="BA6" s="445"/>
      <c r="BB6" s="446"/>
      <c r="BC6" s="446"/>
      <c r="BD6" s="446"/>
    </row>
    <row r="7" spans="1:56">
      <c r="A7" s="407"/>
      <c r="B7" s="426"/>
      <c r="C7" s="408"/>
      <c r="D7" s="409"/>
      <c r="E7" s="409"/>
      <c r="F7" s="409"/>
      <c r="G7" s="410"/>
      <c r="H7" s="411"/>
      <c r="I7" s="412"/>
      <c r="J7" s="413"/>
      <c r="K7" s="412"/>
      <c r="L7" s="413"/>
      <c r="M7" s="412"/>
      <c r="N7" s="413"/>
      <c r="O7" s="414"/>
      <c r="P7" s="415"/>
      <c r="Q7" s="415"/>
      <c r="R7" s="415"/>
      <c r="S7" s="416"/>
      <c r="T7" s="416"/>
      <c r="U7" s="415"/>
      <c r="V7" s="415"/>
      <c r="W7" s="417"/>
      <c r="X7" s="417"/>
      <c r="Y7" s="417"/>
      <c r="Z7" s="415"/>
      <c r="AA7" s="415"/>
      <c r="AB7" s="415"/>
      <c r="AC7" s="416"/>
      <c r="AD7" s="416"/>
      <c r="AE7" s="418"/>
      <c r="AF7" s="419"/>
      <c r="AG7" s="409"/>
      <c r="AH7" s="415"/>
      <c r="AI7" s="415"/>
      <c r="AJ7" s="409"/>
      <c r="AK7" s="420"/>
      <c r="AL7" s="420"/>
      <c r="AM7" s="420"/>
      <c r="AN7" s="420"/>
      <c r="AO7" s="420"/>
      <c r="AP7" s="420"/>
      <c r="AQ7" s="420"/>
      <c r="AR7" s="420"/>
      <c r="AS7" s="420"/>
      <c r="AT7" s="420"/>
      <c r="AU7" s="421"/>
      <c r="AV7" s="422"/>
      <c r="AW7" s="422"/>
      <c r="AX7" s="423"/>
      <c r="AY7" s="423"/>
      <c r="AZ7" s="423"/>
      <c r="BA7" s="424"/>
      <c r="BB7" s="425"/>
      <c r="BC7" s="425"/>
      <c r="BD7" s="425"/>
    </row>
    <row r="8" spans="1:56">
      <c r="A8" s="386"/>
      <c r="B8" s="387"/>
      <c r="C8" s="388"/>
      <c r="D8" s="389"/>
      <c r="E8" s="389"/>
      <c r="F8" s="389"/>
      <c r="G8" s="390"/>
      <c r="H8" s="391"/>
      <c r="I8" s="392"/>
      <c r="J8" s="393"/>
      <c r="K8" s="392"/>
      <c r="L8" s="393"/>
      <c r="M8" s="392"/>
      <c r="N8" s="393"/>
      <c r="O8" s="394"/>
      <c r="P8" s="395"/>
      <c r="Q8" s="395"/>
      <c r="R8" s="396"/>
      <c r="S8" s="397"/>
      <c r="T8" s="397"/>
      <c r="U8" s="396"/>
      <c r="V8" s="396"/>
      <c r="W8" s="398"/>
      <c r="X8" s="398"/>
      <c r="Y8" s="398"/>
      <c r="Z8" s="396"/>
      <c r="AA8" s="395"/>
      <c r="AB8" s="395"/>
      <c r="AC8" s="397"/>
      <c r="AD8" s="397"/>
      <c r="AE8" s="399"/>
      <c r="AF8" s="400"/>
      <c r="AG8" s="389"/>
      <c r="AH8" s="395"/>
      <c r="AI8" s="395"/>
      <c r="AJ8" s="389"/>
      <c r="AK8" s="401"/>
      <c r="AL8" s="401"/>
      <c r="AM8" s="401"/>
      <c r="AN8" s="401"/>
      <c r="AO8" s="401"/>
      <c r="AP8" s="401"/>
      <c r="AQ8" s="401"/>
      <c r="AR8" s="401"/>
      <c r="AS8" s="401"/>
      <c r="AT8" s="401"/>
      <c r="AU8" s="402"/>
      <c r="AV8" s="403"/>
      <c r="AW8" s="403"/>
      <c r="AX8" s="404"/>
      <c r="AY8" s="404"/>
      <c r="AZ8" s="404"/>
      <c r="BA8" s="405"/>
      <c r="BB8" s="406"/>
      <c r="BC8" s="406"/>
      <c r="BD8" s="406"/>
    </row>
    <row r="9" spans="1:56">
      <c r="A9" s="407"/>
      <c r="B9" s="426"/>
      <c r="C9" s="408"/>
      <c r="D9" s="409"/>
      <c r="E9" s="409"/>
      <c r="F9" s="409"/>
      <c r="G9" s="410"/>
      <c r="H9" s="411"/>
      <c r="I9" s="412"/>
      <c r="J9" s="413"/>
      <c r="K9" s="412"/>
      <c r="L9" s="413"/>
      <c r="M9" s="412"/>
      <c r="N9" s="413"/>
      <c r="O9" s="414"/>
      <c r="P9" s="415"/>
      <c r="Q9" s="415"/>
      <c r="R9" s="415"/>
      <c r="S9" s="416"/>
      <c r="T9" s="416"/>
      <c r="U9" s="415"/>
      <c r="V9" s="415"/>
      <c r="W9" s="417"/>
      <c r="X9" s="417"/>
      <c r="Y9" s="417"/>
      <c r="Z9" s="415"/>
      <c r="AA9" s="415"/>
      <c r="AB9" s="415"/>
      <c r="AC9" s="416"/>
      <c r="AD9" s="416"/>
      <c r="AE9" s="418"/>
      <c r="AF9" s="419"/>
      <c r="AG9" s="409"/>
      <c r="AH9" s="415"/>
      <c r="AI9" s="415"/>
      <c r="AJ9" s="409"/>
      <c r="AK9" s="420"/>
      <c r="AL9" s="420"/>
      <c r="AM9" s="420"/>
      <c r="AN9" s="420"/>
      <c r="AO9" s="420"/>
      <c r="AP9" s="420"/>
      <c r="AQ9" s="420"/>
      <c r="AR9" s="420"/>
      <c r="AS9" s="420"/>
      <c r="AT9" s="420"/>
      <c r="AU9" s="421"/>
      <c r="AV9" s="422"/>
      <c r="AW9" s="422"/>
      <c r="AX9" s="423"/>
      <c r="AY9" s="423"/>
      <c r="AZ9" s="423"/>
      <c r="BA9" s="424"/>
      <c r="BB9" s="425"/>
      <c r="BC9" s="425"/>
      <c r="BD9" s="425"/>
    </row>
    <row r="10" spans="1:56">
      <c r="A10" s="386"/>
      <c r="B10" s="387"/>
      <c r="C10" s="388"/>
      <c r="D10" s="389"/>
      <c r="E10" s="389"/>
      <c r="F10" s="389"/>
      <c r="G10" s="390"/>
      <c r="H10" s="391"/>
      <c r="I10" s="392"/>
      <c r="J10" s="393"/>
      <c r="K10" s="392"/>
      <c r="L10" s="393"/>
      <c r="M10" s="392"/>
      <c r="N10" s="393"/>
      <c r="O10" s="394"/>
      <c r="P10" s="395"/>
      <c r="Q10" s="395"/>
      <c r="R10" s="396"/>
      <c r="S10" s="397"/>
      <c r="T10" s="397"/>
      <c r="U10" s="396"/>
      <c r="V10" s="396"/>
      <c r="W10" s="398"/>
      <c r="X10" s="398"/>
      <c r="Y10" s="398"/>
      <c r="Z10" s="396"/>
      <c r="AA10" s="395"/>
      <c r="AB10" s="395"/>
      <c r="AC10" s="397"/>
      <c r="AD10" s="397"/>
      <c r="AE10" s="399"/>
      <c r="AF10" s="400"/>
      <c r="AG10" s="389"/>
      <c r="AH10" s="395"/>
      <c r="AI10" s="395"/>
      <c r="AJ10" s="389"/>
      <c r="AK10" s="401"/>
      <c r="AL10" s="401"/>
      <c r="AM10" s="401"/>
      <c r="AN10" s="401"/>
      <c r="AO10" s="401"/>
      <c r="AP10" s="401"/>
      <c r="AQ10" s="401"/>
      <c r="AR10" s="401"/>
      <c r="AS10" s="401"/>
      <c r="AT10" s="401"/>
      <c r="AU10" s="402"/>
      <c r="AV10" s="403"/>
      <c r="AW10" s="403"/>
      <c r="AX10" s="404"/>
      <c r="AY10" s="404"/>
      <c r="AZ10" s="404"/>
      <c r="BA10" s="405"/>
      <c r="BB10" s="406"/>
      <c r="BC10" s="406"/>
      <c r="BD10" s="406"/>
    </row>
    <row r="11" spans="1:56">
      <c r="A11" s="407"/>
      <c r="B11" s="426"/>
      <c r="C11" s="408"/>
      <c r="D11" s="409"/>
      <c r="E11" s="409"/>
      <c r="F11" s="409"/>
      <c r="G11" s="410"/>
      <c r="H11" s="411"/>
      <c r="I11" s="412"/>
      <c r="J11" s="413"/>
      <c r="K11" s="412"/>
      <c r="L11" s="413"/>
      <c r="M11" s="412"/>
      <c r="N11" s="413"/>
      <c r="O11" s="414"/>
      <c r="P11" s="415"/>
      <c r="Q11" s="415"/>
      <c r="R11" s="415"/>
      <c r="S11" s="416"/>
      <c r="T11" s="416"/>
      <c r="U11" s="415"/>
      <c r="V11" s="415"/>
      <c r="W11" s="417"/>
      <c r="X11" s="417"/>
      <c r="Y11" s="417"/>
      <c r="Z11" s="415"/>
      <c r="AA11" s="415"/>
      <c r="AB11" s="415"/>
      <c r="AC11" s="416"/>
      <c r="AD11" s="416"/>
      <c r="AE11" s="418"/>
      <c r="AF11" s="419"/>
      <c r="AG11" s="409"/>
      <c r="AH11" s="415"/>
      <c r="AI11" s="415"/>
      <c r="AJ11" s="409"/>
      <c r="AK11" s="420"/>
      <c r="AL11" s="420"/>
      <c r="AM11" s="420"/>
      <c r="AN11" s="420"/>
      <c r="AO11" s="420"/>
      <c r="AP11" s="420"/>
      <c r="AQ11" s="420"/>
      <c r="AR11" s="420"/>
      <c r="AS11" s="420"/>
      <c r="AT11" s="420"/>
      <c r="AU11" s="421"/>
      <c r="AV11" s="422"/>
      <c r="AW11" s="422"/>
      <c r="AX11" s="423"/>
      <c r="AY11" s="423"/>
      <c r="AZ11" s="423"/>
      <c r="BA11" s="424"/>
      <c r="BB11" s="425"/>
      <c r="BC11" s="425"/>
      <c r="BD11" s="425"/>
    </row>
    <row r="12" spans="1:56">
      <c r="A12" s="386"/>
      <c r="B12" s="387"/>
      <c r="C12" s="388"/>
      <c r="D12" s="389"/>
      <c r="E12" s="389"/>
      <c r="F12" s="389"/>
      <c r="G12" s="390"/>
      <c r="H12" s="391"/>
      <c r="I12" s="392"/>
      <c r="J12" s="393"/>
      <c r="K12" s="392"/>
      <c r="L12" s="393"/>
      <c r="M12" s="392"/>
      <c r="N12" s="393"/>
      <c r="O12" s="394"/>
      <c r="P12" s="395"/>
      <c r="Q12" s="395"/>
      <c r="R12" s="396"/>
      <c r="S12" s="397"/>
      <c r="T12" s="397"/>
      <c r="U12" s="396"/>
      <c r="V12" s="396"/>
      <c r="W12" s="398"/>
      <c r="X12" s="398"/>
      <c r="Y12" s="398"/>
      <c r="Z12" s="396"/>
      <c r="AA12" s="395"/>
      <c r="AB12" s="395"/>
      <c r="AC12" s="397"/>
      <c r="AD12" s="397"/>
      <c r="AE12" s="399"/>
      <c r="AF12" s="400"/>
      <c r="AG12" s="389"/>
      <c r="AH12" s="395"/>
      <c r="AI12" s="395"/>
      <c r="AJ12" s="389"/>
      <c r="AK12" s="401"/>
      <c r="AL12" s="401"/>
      <c r="AM12" s="401"/>
      <c r="AN12" s="401"/>
      <c r="AO12" s="401"/>
      <c r="AP12" s="401"/>
      <c r="AQ12" s="401"/>
      <c r="AR12" s="401"/>
      <c r="AS12" s="401"/>
      <c r="AT12" s="401"/>
      <c r="AU12" s="402"/>
      <c r="AV12" s="403"/>
      <c r="AW12" s="403"/>
      <c r="AX12" s="404"/>
      <c r="AY12" s="404"/>
      <c r="AZ12" s="404"/>
      <c r="BA12" s="405"/>
      <c r="BB12" s="406"/>
      <c r="BC12" s="406"/>
      <c r="BD12" s="406"/>
    </row>
    <row r="13" spans="1:56">
      <c r="A13" s="407"/>
      <c r="B13" s="426"/>
      <c r="C13" s="408"/>
      <c r="D13" s="409"/>
      <c r="E13" s="409"/>
      <c r="F13" s="409"/>
      <c r="G13" s="410"/>
      <c r="H13" s="411"/>
      <c r="I13" s="412"/>
      <c r="J13" s="413"/>
      <c r="K13" s="412"/>
      <c r="L13" s="413"/>
      <c r="M13" s="412"/>
      <c r="N13" s="413"/>
      <c r="O13" s="414"/>
      <c r="P13" s="415"/>
      <c r="Q13" s="415"/>
      <c r="R13" s="415"/>
      <c r="S13" s="416"/>
      <c r="T13" s="416"/>
      <c r="U13" s="415"/>
      <c r="V13" s="415"/>
      <c r="W13" s="417"/>
      <c r="X13" s="417"/>
      <c r="Y13" s="417"/>
      <c r="Z13" s="415"/>
      <c r="AA13" s="415"/>
      <c r="AB13" s="415"/>
      <c r="AC13" s="416"/>
      <c r="AD13" s="416"/>
      <c r="AE13" s="418"/>
      <c r="AF13" s="419"/>
      <c r="AG13" s="409"/>
      <c r="AH13" s="415"/>
      <c r="AI13" s="415"/>
      <c r="AJ13" s="409"/>
      <c r="AK13" s="420"/>
      <c r="AL13" s="420"/>
      <c r="AM13" s="420"/>
      <c r="AN13" s="420"/>
      <c r="AO13" s="420"/>
      <c r="AP13" s="420"/>
      <c r="AQ13" s="420"/>
      <c r="AR13" s="420"/>
      <c r="AS13" s="420"/>
      <c r="AT13" s="420"/>
      <c r="AU13" s="421"/>
      <c r="AV13" s="422"/>
      <c r="AW13" s="422"/>
      <c r="AX13" s="423"/>
      <c r="AY13" s="423"/>
      <c r="AZ13" s="423"/>
      <c r="BA13" s="424"/>
      <c r="BB13" s="425"/>
      <c r="BC13" s="425"/>
      <c r="BD13" s="425"/>
    </row>
    <row r="14" spans="1:56">
      <c r="A14" s="386"/>
      <c r="B14" s="387"/>
      <c r="C14" s="388"/>
      <c r="D14" s="389"/>
      <c r="E14" s="389"/>
      <c r="F14" s="389"/>
      <c r="G14" s="390"/>
      <c r="H14" s="391"/>
      <c r="I14" s="392"/>
      <c r="J14" s="393"/>
      <c r="K14" s="392"/>
      <c r="L14" s="393"/>
      <c r="M14" s="392"/>
      <c r="N14" s="393"/>
      <c r="O14" s="394"/>
      <c r="P14" s="395"/>
      <c r="Q14" s="395"/>
      <c r="R14" s="396"/>
      <c r="S14" s="397"/>
      <c r="T14" s="397"/>
      <c r="U14" s="396"/>
      <c r="V14" s="396"/>
      <c r="W14" s="398"/>
      <c r="X14" s="398"/>
      <c r="Y14" s="398"/>
      <c r="Z14" s="396"/>
      <c r="AA14" s="395"/>
      <c r="AB14" s="395"/>
      <c r="AC14" s="397"/>
      <c r="AD14" s="397"/>
      <c r="AE14" s="399"/>
      <c r="AF14" s="400"/>
      <c r="AG14" s="389"/>
      <c r="AH14" s="395"/>
      <c r="AI14" s="395"/>
      <c r="AJ14" s="389"/>
      <c r="AK14" s="401"/>
      <c r="AL14" s="401"/>
      <c r="AM14" s="401"/>
      <c r="AN14" s="401"/>
      <c r="AO14" s="401"/>
      <c r="AP14" s="401"/>
      <c r="AQ14" s="401"/>
      <c r="AR14" s="401"/>
      <c r="AS14" s="401"/>
      <c r="AT14" s="401"/>
      <c r="AU14" s="402"/>
      <c r="AV14" s="403"/>
      <c r="AW14" s="403"/>
      <c r="AX14" s="404"/>
      <c r="AY14" s="404"/>
      <c r="AZ14" s="404"/>
      <c r="BA14" s="405"/>
      <c r="BB14" s="406"/>
      <c r="BC14" s="406"/>
      <c r="BD14" s="406"/>
    </row>
    <row r="15" spans="1:56">
      <c r="A15" s="407"/>
      <c r="B15" s="426"/>
      <c r="C15" s="408"/>
      <c r="D15" s="409"/>
      <c r="E15" s="409"/>
      <c r="F15" s="409"/>
      <c r="G15" s="410"/>
      <c r="H15" s="411"/>
      <c r="I15" s="412"/>
      <c r="J15" s="413"/>
      <c r="K15" s="412"/>
      <c r="L15" s="413"/>
      <c r="M15" s="412"/>
      <c r="N15" s="413"/>
      <c r="O15" s="414"/>
      <c r="P15" s="415"/>
      <c r="Q15" s="415"/>
      <c r="R15" s="415"/>
      <c r="S15" s="416"/>
      <c r="T15" s="416"/>
      <c r="U15" s="415"/>
      <c r="V15" s="415"/>
      <c r="W15" s="417"/>
      <c r="X15" s="417"/>
      <c r="Y15" s="417"/>
      <c r="Z15" s="415"/>
      <c r="AA15" s="415"/>
      <c r="AB15" s="415"/>
      <c r="AC15" s="416"/>
      <c r="AD15" s="416"/>
      <c r="AE15" s="418"/>
      <c r="AF15" s="419"/>
      <c r="AG15" s="409"/>
      <c r="AH15" s="415"/>
      <c r="AI15" s="415"/>
      <c r="AJ15" s="409"/>
      <c r="AK15" s="420"/>
      <c r="AL15" s="420"/>
      <c r="AM15" s="420"/>
      <c r="AN15" s="420"/>
      <c r="AO15" s="420"/>
      <c r="AP15" s="420"/>
      <c r="AQ15" s="420"/>
      <c r="AR15" s="420"/>
      <c r="AS15" s="420"/>
      <c r="AT15" s="420"/>
      <c r="AU15" s="421"/>
      <c r="AV15" s="422"/>
      <c r="AW15" s="422"/>
      <c r="AX15" s="423"/>
      <c r="AY15" s="423"/>
      <c r="AZ15" s="423"/>
      <c r="BA15" s="424"/>
      <c r="BB15" s="425"/>
      <c r="BC15" s="425"/>
      <c r="BD15" s="425"/>
    </row>
    <row r="16" spans="1:56">
      <c r="A16" s="386"/>
      <c r="B16" s="387"/>
      <c r="C16" s="388"/>
      <c r="D16" s="389"/>
      <c r="E16" s="389"/>
      <c r="F16" s="389"/>
      <c r="G16" s="390"/>
      <c r="H16" s="391"/>
      <c r="I16" s="392"/>
      <c r="J16" s="393"/>
      <c r="K16" s="392"/>
      <c r="L16" s="393"/>
      <c r="M16" s="392"/>
      <c r="N16" s="393"/>
      <c r="O16" s="394"/>
      <c r="P16" s="395"/>
      <c r="Q16" s="395"/>
      <c r="R16" s="396"/>
      <c r="S16" s="397"/>
      <c r="T16" s="397"/>
      <c r="U16" s="396"/>
      <c r="V16" s="396"/>
      <c r="W16" s="398"/>
      <c r="X16" s="398"/>
      <c r="Y16" s="398"/>
      <c r="Z16" s="396"/>
      <c r="AA16" s="395"/>
      <c r="AB16" s="395"/>
      <c r="AC16" s="397"/>
      <c r="AD16" s="397"/>
      <c r="AE16" s="399"/>
      <c r="AF16" s="400"/>
      <c r="AG16" s="389"/>
      <c r="AH16" s="395"/>
      <c r="AI16" s="395"/>
      <c r="AJ16" s="389"/>
      <c r="AK16" s="401"/>
      <c r="AL16" s="401"/>
      <c r="AM16" s="401"/>
      <c r="AN16" s="401"/>
      <c r="AO16" s="401"/>
      <c r="AP16" s="401"/>
      <c r="AQ16" s="401"/>
      <c r="AR16" s="401"/>
      <c r="AS16" s="401"/>
      <c r="AT16" s="401"/>
      <c r="AU16" s="402"/>
      <c r="AV16" s="403"/>
      <c r="AW16" s="403"/>
      <c r="AX16" s="404"/>
      <c r="AY16" s="404"/>
      <c r="AZ16" s="404"/>
      <c r="BA16" s="405"/>
      <c r="BB16" s="406"/>
      <c r="BC16" s="406"/>
      <c r="BD16" s="406"/>
    </row>
    <row r="17" spans="1:56">
      <c r="A17" s="407"/>
      <c r="B17" s="426"/>
      <c r="C17" s="408"/>
      <c r="D17" s="409"/>
      <c r="E17" s="409"/>
      <c r="F17" s="409"/>
      <c r="G17" s="410"/>
      <c r="H17" s="411"/>
      <c r="I17" s="412"/>
      <c r="J17" s="413"/>
      <c r="K17" s="412"/>
      <c r="L17" s="413"/>
      <c r="M17" s="412"/>
      <c r="N17" s="413"/>
      <c r="O17" s="414"/>
      <c r="P17" s="415"/>
      <c r="Q17" s="415"/>
      <c r="R17" s="415"/>
      <c r="S17" s="416"/>
      <c r="T17" s="416"/>
      <c r="U17" s="415"/>
      <c r="V17" s="415"/>
      <c r="W17" s="417"/>
      <c r="X17" s="417"/>
      <c r="Y17" s="417"/>
      <c r="Z17" s="415"/>
      <c r="AA17" s="415"/>
      <c r="AB17" s="415"/>
      <c r="AC17" s="416"/>
      <c r="AD17" s="416"/>
      <c r="AE17" s="418"/>
      <c r="AF17" s="419"/>
      <c r="AG17" s="409"/>
      <c r="AH17" s="415"/>
      <c r="AI17" s="415"/>
      <c r="AJ17" s="409"/>
      <c r="AK17" s="420"/>
      <c r="AL17" s="420"/>
      <c r="AM17" s="420"/>
      <c r="AN17" s="420"/>
      <c r="AO17" s="420"/>
      <c r="AP17" s="420"/>
      <c r="AQ17" s="420"/>
      <c r="AR17" s="420"/>
      <c r="AS17" s="420"/>
      <c r="AT17" s="420"/>
      <c r="AU17" s="421"/>
      <c r="AV17" s="422"/>
      <c r="AW17" s="422"/>
      <c r="AX17" s="423"/>
      <c r="AY17" s="423"/>
      <c r="AZ17" s="423"/>
      <c r="BA17" s="424"/>
      <c r="BB17" s="425"/>
      <c r="BC17" s="425"/>
      <c r="BD17" s="425"/>
    </row>
    <row r="18" spans="1:56">
      <c r="A18" s="386"/>
      <c r="B18" s="387"/>
      <c r="C18" s="388"/>
      <c r="D18" s="389"/>
      <c r="E18" s="389"/>
      <c r="F18" s="389"/>
      <c r="G18" s="390"/>
      <c r="H18" s="391"/>
      <c r="I18" s="392"/>
      <c r="J18" s="393"/>
      <c r="K18" s="392"/>
      <c r="L18" s="393"/>
      <c r="M18" s="392"/>
      <c r="N18" s="393"/>
      <c r="O18" s="394"/>
      <c r="P18" s="395"/>
      <c r="Q18" s="395"/>
      <c r="R18" s="396"/>
      <c r="S18" s="397"/>
      <c r="T18" s="397"/>
      <c r="U18" s="396"/>
      <c r="V18" s="396"/>
      <c r="W18" s="398"/>
      <c r="X18" s="398"/>
      <c r="Y18" s="398"/>
      <c r="Z18" s="396"/>
      <c r="AA18" s="395"/>
      <c r="AB18" s="395"/>
      <c r="AC18" s="397"/>
      <c r="AD18" s="397"/>
      <c r="AE18" s="399"/>
      <c r="AF18" s="400"/>
      <c r="AG18" s="389"/>
      <c r="AH18" s="395"/>
      <c r="AI18" s="395"/>
      <c r="AJ18" s="389"/>
      <c r="AK18" s="401"/>
      <c r="AL18" s="401"/>
      <c r="AM18" s="401"/>
      <c r="AN18" s="401"/>
      <c r="AO18" s="401"/>
      <c r="AP18" s="401"/>
      <c r="AQ18" s="401"/>
      <c r="AR18" s="401"/>
      <c r="AS18" s="401"/>
      <c r="AT18" s="401"/>
      <c r="AU18" s="402"/>
      <c r="AV18" s="403"/>
      <c r="AW18" s="403"/>
      <c r="AX18" s="404"/>
      <c r="AY18" s="404"/>
      <c r="AZ18" s="404"/>
      <c r="BA18" s="405"/>
      <c r="BB18" s="406"/>
      <c r="BC18" s="406"/>
      <c r="BD18" s="406"/>
    </row>
    <row r="19" spans="1:56">
      <c r="A19" s="220"/>
      <c r="B19" s="221"/>
      <c r="C19" s="222"/>
      <c r="D19" s="169"/>
      <c r="E19" s="169"/>
      <c r="F19" s="169"/>
      <c r="G19" s="202"/>
      <c r="H19" s="217"/>
      <c r="I19" s="212"/>
      <c r="J19" s="206"/>
      <c r="K19" s="212"/>
      <c r="L19" s="206"/>
      <c r="M19" s="212"/>
      <c r="N19" s="206"/>
      <c r="O19" s="170"/>
      <c r="P19" s="171"/>
      <c r="Q19" s="171"/>
      <c r="R19" s="171"/>
      <c r="S19" s="172"/>
      <c r="T19" s="172"/>
      <c r="U19" s="171"/>
      <c r="V19" s="171"/>
      <c r="W19" s="173"/>
      <c r="X19" s="173"/>
      <c r="Y19" s="173"/>
      <c r="Z19" s="171"/>
      <c r="AA19" s="171"/>
      <c r="AB19" s="171"/>
      <c r="AC19" s="172"/>
      <c r="AD19" s="172"/>
      <c r="AE19" s="174"/>
      <c r="AF19" s="175"/>
      <c r="AG19" s="169"/>
      <c r="AH19" s="171"/>
      <c r="AI19" s="171"/>
      <c r="AJ19" s="169"/>
      <c r="AK19" s="176"/>
      <c r="AL19" s="176"/>
      <c r="AM19" s="176"/>
      <c r="AN19" s="176"/>
      <c r="AO19" s="176"/>
      <c r="AP19" s="176"/>
      <c r="AQ19" s="176"/>
      <c r="AR19" s="176"/>
      <c r="AS19" s="176"/>
      <c r="AT19" s="176"/>
      <c r="AU19" s="177"/>
      <c r="AV19" s="178"/>
      <c r="AW19" s="178"/>
      <c r="AX19" s="179"/>
      <c r="AY19" s="179"/>
      <c r="AZ19" s="179"/>
      <c r="BA19" s="180"/>
      <c r="BB19" s="181"/>
      <c r="BC19" s="181"/>
      <c r="BD19" s="181"/>
    </row>
    <row r="20" spans="1:56">
      <c r="A20" s="223"/>
      <c r="B20" s="224"/>
      <c r="C20" s="225"/>
      <c r="D20" s="182"/>
      <c r="E20" s="182"/>
      <c r="F20" s="182"/>
      <c r="G20" s="203"/>
      <c r="H20" s="218"/>
      <c r="I20" s="213"/>
      <c r="J20" s="207"/>
      <c r="K20" s="213"/>
      <c r="L20" s="207"/>
      <c r="M20" s="213"/>
      <c r="N20" s="207"/>
      <c r="O20" s="183"/>
      <c r="P20" s="184"/>
      <c r="Q20" s="184"/>
      <c r="R20" s="275"/>
      <c r="S20" s="185"/>
      <c r="T20" s="185"/>
      <c r="U20" s="275"/>
      <c r="V20" s="275"/>
      <c r="W20" s="276"/>
      <c r="X20" s="276"/>
      <c r="Y20" s="276"/>
      <c r="Z20" s="275"/>
      <c r="AA20" s="184"/>
      <c r="AB20" s="184"/>
      <c r="AC20" s="185"/>
      <c r="AD20" s="185"/>
      <c r="AE20" s="186"/>
      <c r="AF20" s="187"/>
      <c r="AG20" s="182"/>
      <c r="AH20" s="184"/>
      <c r="AI20" s="184"/>
      <c r="AJ20" s="182"/>
      <c r="AK20" s="188"/>
      <c r="AL20" s="188"/>
      <c r="AM20" s="188"/>
      <c r="AN20" s="188"/>
      <c r="AO20" s="188"/>
      <c r="AP20" s="188"/>
      <c r="AQ20" s="188"/>
      <c r="AR20" s="188"/>
      <c r="AS20" s="188"/>
      <c r="AT20" s="188"/>
      <c r="AU20" s="189"/>
      <c r="AV20" s="190"/>
      <c r="AW20" s="190"/>
      <c r="AX20" s="191"/>
      <c r="AY20" s="191"/>
      <c r="AZ20" s="191"/>
      <c r="BA20" s="192"/>
      <c r="BB20" s="193"/>
      <c r="BC20" s="193"/>
      <c r="BD20" s="193"/>
    </row>
    <row r="21" spans="1:56">
      <c r="A21" s="220"/>
      <c r="B21" s="221"/>
      <c r="C21" s="222"/>
      <c r="D21" s="169"/>
      <c r="E21" s="169"/>
      <c r="F21" s="169"/>
      <c r="G21" s="202"/>
      <c r="H21" s="217"/>
      <c r="I21" s="212"/>
      <c r="J21" s="206"/>
      <c r="K21" s="212"/>
      <c r="L21" s="206"/>
      <c r="M21" s="212"/>
      <c r="N21" s="206"/>
      <c r="O21" s="170"/>
      <c r="P21" s="171"/>
      <c r="Q21" s="171"/>
      <c r="R21" s="171"/>
      <c r="S21" s="172"/>
      <c r="T21" s="172"/>
      <c r="U21" s="171"/>
      <c r="V21" s="171"/>
      <c r="W21" s="173"/>
      <c r="X21" s="173"/>
      <c r="Y21" s="173"/>
      <c r="Z21" s="171"/>
      <c r="AA21" s="171"/>
      <c r="AB21" s="171"/>
      <c r="AC21" s="172"/>
      <c r="AD21" s="172"/>
      <c r="AE21" s="174"/>
      <c r="AF21" s="175"/>
      <c r="AG21" s="169"/>
      <c r="AH21" s="171"/>
      <c r="AI21" s="171"/>
      <c r="AJ21" s="169"/>
      <c r="AK21" s="176"/>
      <c r="AL21" s="176"/>
      <c r="AM21" s="176"/>
      <c r="AN21" s="176"/>
      <c r="AO21" s="176"/>
      <c r="AP21" s="176"/>
      <c r="AQ21" s="176"/>
      <c r="AR21" s="176"/>
      <c r="AS21" s="176"/>
      <c r="AT21" s="176"/>
      <c r="AU21" s="177"/>
      <c r="AV21" s="178"/>
      <c r="AW21" s="178"/>
      <c r="AX21" s="179"/>
      <c r="AY21" s="179"/>
      <c r="AZ21" s="179"/>
      <c r="BA21" s="180"/>
      <c r="BB21" s="181"/>
      <c r="BC21" s="181"/>
      <c r="BD21" s="181"/>
    </row>
    <row r="22" spans="1:56">
      <c r="A22" s="223"/>
      <c r="B22" s="224"/>
      <c r="C22" s="225"/>
      <c r="D22" s="182"/>
      <c r="E22" s="182"/>
      <c r="F22" s="182"/>
      <c r="G22" s="203"/>
      <c r="H22" s="218"/>
      <c r="I22" s="213"/>
      <c r="J22" s="207"/>
      <c r="K22" s="213"/>
      <c r="L22" s="207"/>
      <c r="M22" s="213"/>
      <c r="N22" s="207"/>
      <c r="O22" s="183"/>
      <c r="P22" s="184"/>
      <c r="Q22" s="184"/>
      <c r="R22" s="275"/>
      <c r="S22" s="185"/>
      <c r="T22" s="185"/>
      <c r="U22" s="275"/>
      <c r="V22" s="275"/>
      <c r="W22" s="276"/>
      <c r="X22" s="276"/>
      <c r="Y22" s="276"/>
      <c r="Z22" s="275"/>
      <c r="AA22" s="184"/>
      <c r="AB22" s="184"/>
      <c r="AC22" s="185"/>
      <c r="AD22" s="185"/>
      <c r="AE22" s="186"/>
      <c r="AF22" s="187"/>
      <c r="AG22" s="182"/>
      <c r="AH22" s="184"/>
      <c r="AI22" s="184"/>
      <c r="AJ22" s="182"/>
      <c r="AK22" s="188"/>
      <c r="AL22" s="188"/>
      <c r="AM22" s="188"/>
      <c r="AN22" s="188"/>
      <c r="AO22" s="188"/>
      <c r="AP22" s="188"/>
      <c r="AQ22" s="188"/>
      <c r="AR22" s="188"/>
      <c r="AS22" s="188"/>
      <c r="AT22" s="188"/>
      <c r="AU22" s="189"/>
      <c r="AV22" s="190"/>
      <c r="AW22" s="190"/>
      <c r="AX22" s="191"/>
      <c r="AY22" s="191"/>
      <c r="AZ22" s="191"/>
      <c r="BA22" s="192"/>
      <c r="BB22" s="193"/>
      <c r="BC22" s="193"/>
      <c r="BD22" s="193"/>
    </row>
    <row r="23" spans="1:56">
      <c r="A23" s="220"/>
      <c r="B23" s="221"/>
      <c r="C23" s="222"/>
      <c r="D23" s="169"/>
      <c r="E23" s="169"/>
      <c r="F23" s="169"/>
      <c r="G23" s="202"/>
      <c r="H23" s="217"/>
      <c r="I23" s="212"/>
      <c r="J23" s="206"/>
      <c r="K23" s="212"/>
      <c r="L23" s="206"/>
      <c r="M23" s="212"/>
      <c r="N23" s="206"/>
      <c r="O23" s="170"/>
      <c r="P23" s="171"/>
      <c r="Q23" s="171"/>
      <c r="R23" s="171"/>
      <c r="S23" s="172"/>
      <c r="T23" s="172"/>
      <c r="U23" s="171"/>
      <c r="V23" s="171"/>
      <c r="W23" s="173"/>
      <c r="X23" s="173"/>
      <c r="Y23" s="173"/>
      <c r="Z23" s="171"/>
      <c r="AA23" s="171"/>
      <c r="AB23" s="171"/>
      <c r="AC23" s="172"/>
      <c r="AD23" s="172"/>
      <c r="AE23" s="174"/>
      <c r="AF23" s="175"/>
      <c r="AG23" s="169"/>
      <c r="AH23" s="171"/>
      <c r="AI23" s="171"/>
      <c r="AJ23" s="169"/>
      <c r="AK23" s="176"/>
      <c r="AL23" s="176"/>
      <c r="AM23" s="176"/>
      <c r="AN23" s="176"/>
      <c r="AO23" s="176"/>
      <c r="AP23" s="176"/>
      <c r="AQ23" s="176"/>
      <c r="AR23" s="176"/>
      <c r="AS23" s="176"/>
      <c r="AT23" s="176"/>
      <c r="AU23" s="177"/>
      <c r="AV23" s="178"/>
      <c r="AW23" s="178"/>
      <c r="AX23" s="179"/>
      <c r="AY23" s="179"/>
      <c r="AZ23" s="179"/>
      <c r="BA23" s="180"/>
      <c r="BB23" s="181"/>
      <c r="BC23" s="181"/>
      <c r="BD23" s="181"/>
    </row>
    <row r="24" spans="1:56">
      <c r="A24" s="223"/>
      <c r="B24" s="224"/>
      <c r="C24" s="225"/>
      <c r="D24" s="182"/>
      <c r="E24" s="182"/>
      <c r="F24" s="182"/>
      <c r="G24" s="203"/>
      <c r="H24" s="218"/>
      <c r="I24" s="213"/>
      <c r="J24" s="207"/>
      <c r="K24" s="213"/>
      <c r="L24" s="207"/>
      <c r="M24" s="213"/>
      <c r="N24" s="207"/>
      <c r="O24" s="183"/>
      <c r="P24" s="184"/>
      <c r="Q24" s="184"/>
      <c r="R24" s="275"/>
      <c r="S24" s="185"/>
      <c r="T24" s="185"/>
      <c r="U24" s="275"/>
      <c r="V24" s="275"/>
      <c r="W24" s="276"/>
      <c r="X24" s="276"/>
      <c r="Y24" s="276"/>
      <c r="Z24" s="275"/>
      <c r="AA24" s="184"/>
      <c r="AB24" s="184"/>
      <c r="AC24" s="185"/>
      <c r="AD24" s="185"/>
      <c r="AE24" s="186"/>
      <c r="AF24" s="187"/>
      <c r="AG24" s="182"/>
      <c r="AH24" s="184"/>
      <c r="AI24" s="184"/>
      <c r="AJ24" s="182"/>
      <c r="AK24" s="188"/>
      <c r="AL24" s="188"/>
      <c r="AM24" s="188"/>
      <c r="AN24" s="188"/>
      <c r="AO24" s="188"/>
      <c r="AP24" s="188"/>
      <c r="AQ24" s="188"/>
      <c r="AR24" s="188"/>
      <c r="AS24" s="188"/>
      <c r="AT24" s="188"/>
      <c r="AU24" s="189"/>
      <c r="AV24" s="190"/>
      <c r="AW24" s="190"/>
      <c r="AX24" s="191"/>
      <c r="AY24" s="191"/>
      <c r="AZ24" s="191"/>
      <c r="BA24" s="192"/>
      <c r="BB24" s="193"/>
      <c r="BC24" s="193"/>
      <c r="BD24" s="193"/>
    </row>
    <row r="25" spans="1:56">
      <c r="A25" s="220"/>
      <c r="B25" s="221"/>
      <c r="C25" s="222"/>
      <c r="D25" s="169"/>
      <c r="E25" s="169"/>
      <c r="F25" s="169"/>
      <c r="G25" s="202"/>
      <c r="H25" s="217"/>
      <c r="I25" s="212"/>
      <c r="J25" s="206"/>
      <c r="K25" s="212"/>
      <c r="L25" s="206"/>
      <c r="M25" s="212"/>
      <c r="N25" s="206"/>
      <c r="O25" s="170"/>
      <c r="P25" s="171"/>
      <c r="Q25" s="171"/>
      <c r="R25" s="171"/>
      <c r="S25" s="172"/>
      <c r="T25" s="172"/>
      <c r="U25" s="171"/>
      <c r="V25" s="171"/>
      <c r="W25" s="173"/>
      <c r="X25" s="173"/>
      <c r="Y25" s="173"/>
      <c r="Z25" s="171"/>
      <c r="AA25" s="171"/>
      <c r="AB25" s="171"/>
      <c r="AC25" s="172"/>
      <c r="AD25" s="172"/>
      <c r="AE25" s="174"/>
      <c r="AF25" s="175"/>
      <c r="AG25" s="169"/>
      <c r="AH25" s="171"/>
      <c r="AI25" s="171"/>
      <c r="AJ25" s="169"/>
      <c r="AK25" s="176"/>
      <c r="AL25" s="176"/>
      <c r="AM25" s="176"/>
      <c r="AN25" s="176"/>
      <c r="AO25" s="176"/>
      <c r="AP25" s="176"/>
      <c r="AQ25" s="176"/>
      <c r="AR25" s="176"/>
      <c r="AS25" s="176"/>
      <c r="AT25" s="176"/>
      <c r="AU25" s="177"/>
      <c r="AV25" s="178"/>
      <c r="AW25" s="178"/>
      <c r="AX25" s="179"/>
      <c r="AY25" s="179"/>
      <c r="AZ25" s="179"/>
      <c r="BA25" s="180"/>
      <c r="BB25" s="181"/>
      <c r="BC25" s="181"/>
      <c r="BD25" s="181"/>
    </row>
    <row r="26" spans="1:56">
      <c r="A26" s="223"/>
      <c r="B26" s="224"/>
      <c r="C26" s="225"/>
      <c r="D26" s="182"/>
      <c r="E26" s="182"/>
      <c r="F26" s="182"/>
      <c r="G26" s="203"/>
      <c r="H26" s="218"/>
      <c r="I26" s="213"/>
      <c r="J26" s="207"/>
      <c r="K26" s="213"/>
      <c r="L26" s="207"/>
      <c r="M26" s="213"/>
      <c r="N26" s="207"/>
      <c r="O26" s="183"/>
      <c r="P26" s="184"/>
      <c r="Q26" s="184"/>
      <c r="R26" s="275"/>
      <c r="S26" s="185"/>
      <c r="T26" s="185"/>
      <c r="U26" s="275"/>
      <c r="V26" s="275"/>
      <c r="W26" s="276"/>
      <c r="X26" s="276"/>
      <c r="Y26" s="276"/>
      <c r="Z26" s="275"/>
      <c r="AA26" s="184"/>
      <c r="AB26" s="184"/>
      <c r="AC26" s="185"/>
      <c r="AD26" s="185"/>
      <c r="AE26" s="186"/>
      <c r="AF26" s="187"/>
      <c r="AG26" s="182"/>
      <c r="AH26" s="184"/>
      <c r="AI26" s="184"/>
      <c r="AJ26" s="182"/>
      <c r="AK26" s="188"/>
      <c r="AL26" s="188"/>
      <c r="AM26" s="188"/>
      <c r="AN26" s="188"/>
      <c r="AO26" s="188"/>
      <c r="AP26" s="188"/>
      <c r="AQ26" s="188"/>
      <c r="AR26" s="188"/>
      <c r="AS26" s="188"/>
      <c r="AT26" s="188"/>
      <c r="AU26" s="189"/>
      <c r="AV26" s="190"/>
      <c r="AW26" s="190"/>
      <c r="AX26" s="191"/>
      <c r="AY26" s="191"/>
      <c r="AZ26" s="191"/>
      <c r="BA26" s="192"/>
      <c r="BB26" s="193"/>
      <c r="BC26" s="193"/>
      <c r="BD26" s="193"/>
    </row>
    <row r="27" spans="1:56">
      <c r="A27" s="220"/>
      <c r="B27" s="221"/>
      <c r="C27" s="222"/>
      <c r="D27" s="169"/>
      <c r="E27" s="169"/>
      <c r="F27" s="169"/>
      <c r="G27" s="202"/>
      <c r="H27" s="217"/>
      <c r="I27" s="212"/>
      <c r="J27" s="206"/>
      <c r="K27" s="212"/>
      <c r="L27" s="206"/>
      <c r="M27" s="212"/>
      <c r="N27" s="206"/>
      <c r="O27" s="170"/>
      <c r="P27" s="171"/>
      <c r="Q27" s="171"/>
      <c r="R27" s="171"/>
      <c r="S27" s="172"/>
      <c r="T27" s="172"/>
      <c r="U27" s="171"/>
      <c r="V27" s="171"/>
      <c r="W27" s="173"/>
      <c r="X27" s="173"/>
      <c r="Y27" s="173"/>
      <c r="Z27" s="171"/>
      <c r="AA27" s="171"/>
      <c r="AB27" s="171"/>
      <c r="AC27" s="172"/>
      <c r="AD27" s="172"/>
      <c r="AE27" s="174"/>
      <c r="AF27" s="175"/>
      <c r="AG27" s="169"/>
      <c r="AH27" s="171"/>
      <c r="AI27" s="171"/>
      <c r="AJ27" s="169"/>
      <c r="AK27" s="176"/>
      <c r="AL27" s="176"/>
      <c r="AM27" s="176"/>
      <c r="AN27" s="176"/>
      <c r="AO27" s="176"/>
      <c r="AP27" s="176"/>
      <c r="AQ27" s="176"/>
      <c r="AR27" s="176"/>
      <c r="AS27" s="176"/>
      <c r="AT27" s="176"/>
      <c r="AU27" s="177"/>
      <c r="AV27" s="178"/>
      <c r="AW27" s="178"/>
      <c r="AX27" s="179"/>
      <c r="AY27" s="179"/>
      <c r="AZ27" s="179"/>
      <c r="BA27" s="180"/>
      <c r="BB27" s="181"/>
      <c r="BC27" s="181"/>
      <c r="BD27" s="181"/>
    </row>
    <row r="28" spans="1:56">
      <c r="A28" s="223"/>
      <c r="B28" s="224"/>
      <c r="C28" s="225"/>
      <c r="D28" s="182"/>
      <c r="E28" s="182"/>
      <c r="F28" s="182"/>
      <c r="G28" s="203"/>
      <c r="H28" s="218"/>
      <c r="I28" s="213"/>
      <c r="J28" s="207"/>
      <c r="K28" s="213"/>
      <c r="L28" s="207"/>
      <c r="M28" s="213"/>
      <c r="N28" s="207"/>
      <c r="O28" s="183"/>
      <c r="P28" s="184"/>
      <c r="Q28" s="184"/>
      <c r="R28" s="275"/>
      <c r="S28" s="185"/>
      <c r="T28" s="185"/>
      <c r="U28" s="275"/>
      <c r="V28" s="275"/>
      <c r="W28" s="276"/>
      <c r="X28" s="276"/>
      <c r="Y28" s="276"/>
      <c r="Z28" s="275"/>
      <c r="AA28" s="184"/>
      <c r="AB28" s="184"/>
      <c r="AC28" s="185"/>
      <c r="AD28" s="185"/>
      <c r="AE28" s="186"/>
      <c r="AF28" s="187"/>
      <c r="AG28" s="182"/>
      <c r="AH28" s="184"/>
      <c r="AI28" s="184"/>
      <c r="AJ28" s="182"/>
      <c r="AK28" s="188"/>
      <c r="AL28" s="188"/>
      <c r="AM28" s="188"/>
      <c r="AN28" s="188"/>
      <c r="AO28" s="188"/>
      <c r="AP28" s="188"/>
      <c r="AQ28" s="188"/>
      <c r="AR28" s="188"/>
      <c r="AS28" s="188"/>
      <c r="AT28" s="188"/>
      <c r="AU28" s="189"/>
      <c r="AV28" s="190"/>
      <c r="AW28" s="190"/>
      <c r="AX28" s="191"/>
      <c r="AY28" s="191"/>
      <c r="AZ28" s="191"/>
      <c r="BA28" s="192"/>
      <c r="BB28" s="193"/>
      <c r="BC28" s="193"/>
      <c r="BD28" s="193"/>
    </row>
    <row r="29" spans="1:56">
      <c r="A29" s="220"/>
      <c r="B29" s="221"/>
      <c r="C29" s="222"/>
      <c r="D29" s="169"/>
      <c r="E29" s="169"/>
      <c r="F29" s="169"/>
      <c r="G29" s="202"/>
      <c r="H29" s="217"/>
      <c r="I29" s="212"/>
      <c r="J29" s="206"/>
      <c r="K29" s="212"/>
      <c r="L29" s="206"/>
      <c r="M29" s="212"/>
      <c r="N29" s="206"/>
      <c r="O29" s="170"/>
      <c r="P29" s="171"/>
      <c r="Q29" s="171"/>
      <c r="R29" s="171"/>
      <c r="S29" s="172"/>
      <c r="T29" s="172"/>
      <c r="U29" s="171"/>
      <c r="V29" s="171"/>
      <c r="W29" s="173"/>
      <c r="X29" s="173"/>
      <c r="Y29" s="173"/>
      <c r="Z29" s="171"/>
      <c r="AA29" s="171"/>
      <c r="AB29" s="171"/>
      <c r="AC29" s="172"/>
      <c r="AD29" s="172"/>
      <c r="AE29" s="174"/>
      <c r="AF29" s="175"/>
      <c r="AG29" s="169"/>
      <c r="AH29" s="171"/>
      <c r="AI29" s="171"/>
      <c r="AJ29" s="169"/>
      <c r="AK29" s="176"/>
      <c r="AL29" s="176"/>
      <c r="AM29" s="176"/>
      <c r="AN29" s="176"/>
      <c r="AO29" s="176"/>
      <c r="AP29" s="176"/>
      <c r="AQ29" s="176"/>
      <c r="AR29" s="176"/>
      <c r="AS29" s="176"/>
      <c r="AT29" s="176"/>
      <c r="AU29" s="177"/>
      <c r="AV29" s="178"/>
      <c r="AW29" s="178"/>
      <c r="AX29" s="179"/>
      <c r="AY29" s="179"/>
      <c r="AZ29" s="179"/>
      <c r="BA29" s="180"/>
      <c r="BB29" s="181"/>
      <c r="BC29" s="181"/>
      <c r="BD29" s="181"/>
    </row>
    <row r="30" spans="1:56">
      <c r="A30" s="223"/>
      <c r="B30" s="224"/>
      <c r="C30" s="225"/>
      <c r="D30" s="182"/>
      <c r="E30" s="182"/>
      <c r="F30" s="182"/>
      <c r="G30" s="203"/>
      <c r="H30" s="218"/>
      <c r="I30" s="213"/>
      <c r="J30" s="207"/>
      <c r="K30" s="213"/>
      <c r="L30" s="207"/>
      <c r="M30" s="213"/>
      <c r="N30" s="207"/>
      <c r="O30" s="183"/>
      <c r="P30" s="184"/>
      <c r="Q30" s="184"/>
      <c r="R30" s="275"/>
      <c r="S30" s="185"/>
      <c r="T30" s="185"/>
      <c r="U30" s="275"/>
      <c r="V30" s="275"/>
      <c r="W30" s="276"/>
      <c r="X30" s="276"/>
      <c r="Y30" s="276"/>
      <c r="Z30" s="275"/>
      <c r="AA30" s="184"/>
      <c r="AB30" s="184"/>
      <c r="AC30" s="185"/>
      <c r="AD30" s="185"/>
      <c r="AE30" s="186"/>
      <c r="AF30" s="187"/>
      <c r="AG30" s="182"/>
      <c r="AH30" s="184"/>
      <c r="AI30" s="184"/>
      <c r="AJ30" s="182"/>
      <c r="AK30" s="188"/>
      <c r="AL30" s="188"/>
      <c r="AM30" s="188"/>
      <c r="AN30" s="188"/>
      <c r="AO30" s="188"/>
      <c r="AP30" s="188"/>
      <c r="AQ30" s="188"/>
      <c r="AR30" s="188"/>
      <c r="AS30" s="188"/>
      <c r="AT30" s="188"/>
      <c r="AU30" s="189"/>
      <c r="AV30" s="190"/>
      <c r="AW30" s="190"/>
      <c r="AX30" s="191"/>
      <c r="AY30" s="191"/>
      <c r="AZ30" s="191"/>
      <c r="BA30" s="192"/>
      <c r="BB30" s="193"/>
      <c r="BC30" s="193"/>
      <c r="BD30" s="193"/>
    </row>
    <row r="31" spans="1:56">
      <c r="A31" s="220"/>
      <c r="B31" s="221"/>
      <c r="C31" s="222"/>
      <c r="D31" s="169"/>
      <c r="E31" s="169"/>
      <c r="F31" s="169"/>
      <c r="G31" s="202"/>
      <c r="H31" s="217"/>
      <c r="I31" s="212"/>
      <c r="J31" s="206"/>
      <c r="K31" s="212"/>
      <c r="L31" s="206"/>
      <c r="M31" s="212"/>
      <c r="N31" s="206"/>
      <c r="O31" s="170"/>
      <c r="P31" s="171"/>
      <c r="Q31" s="171"/>
      <c r="R31" s="171"/>
      <c r="S31" s="172"/>
      <c r="T31" s="172"/>
      <c r="U31" s="171"/>
      <c r="V31" s="171"/>
      <c r="W31" s="173"/>
      <c r="X31" s="173"/>
      <c r="Y31" s="173"/>
      <c r="Z31" s="171"/>
      <c r="AA31" s="171"/>
      <c r="AB31" s="171"/>
      <c r="AC31" s="172"/>
      <c r="AD31" s="172"/>
      <c r="AE31" s="174"/>
      <c r="AF31" s="175"/>
      <c r="AG31" s="169"/>
      <c r="AH31" s="171"/>
      <c r="AI31" s="171"/>
      <c r="AJ31" s="169"/>
      <c r="AK31" s="176"/>
      <c r="AL31" s="176"/>
      <c r="AM31" s="176"/>
      <c r="AN31" s="176"/>
      <c r="AO31" s="176"/>
      <c r="AP31" s="176"/>
      <c r="AQ31" s="176"/>
      <c r="AR31" s="176"/>
      <c r="AS31" s="176"/>
      <c r="AT31" s="176"/>
      <c r="AU31" s="177"/>
      <c r="AV31" s="178"/>
      <c r="AW31" s="178"/>
      <c r="AX31" s="179"/>
      <c r="AY31" s="179"/>
      <c r="AZ31" s="179"/>
      <c r="BA31" s="180"/>
      <c r="BB31" s="181"/>
      <c r="BC31" s="181"/>
      <c r="BD31" s="181"/>
    </row>
    <row r="32" spans="1:56">
      <c r="A32" s="223"/>
      <c r="B32" s="224"/>
      <c r="C32" s="225"/>
      <c r="D32" s="182"/>
      <c r="E32" s="182"/>
      <c r="F32" s="182"/>
      <c r="G32" s="203"/>
      <c r="H32" s="218"/>
      <c r="I32" s="213"/>
      <c r="J32" s="207"/>
      <c r="K32" s="213"/>
      <c r="L32" s="207"/>
      <c r="M32" s="213"/>
      <c r="N32" s="207"/>
      <c r="O32" s="183"/>
      <c r="P32" s="184"/>
      <c r="Q32" s="184"/>
      <c r="R32" s="275"/>
      <c r="S32" s="185"/>
      <c r="T32" s="185"/>
      <c r="U32" s="275"/>
      <c r="V32" s="275"/>
      <c r="W32" s="276"/>
      <c r="X32" s="276"/>
      <c r="Y32" s="276"/>
      <c r="Z32" s="275"/>
      <c r="AA32" s="184"/>
      <c r="AB32" s="184"/>
      <c r="AC32" s="185"/>
      <c r="AD32" s="185"/>
      <c r="AE32" s="186"/>
      <c r="AF32" s="187"/>
      <c r="AG32" s="182"/>
      <c r="AH32" s="184"/>
      <c r="AI32" s="184"/>
      <c r="AJ32" s="182"/>
      <c r="AK32" s="188"/>
      <c r="AL32" s="188"/>
      <c r="AM32" s="188"/>
      <c r="AN32" s="188"/>
      <c r="AO32" s="188"/>
      <c r="AP32" s="188"/>
      <c r="AQ32" s="188"/>
      <c r="AR32" s="188"/>
      <c r="AS32" s="188"/>
      <c r="AT32" s="188"/>
      <c r="AU32" s="189"/>
      <c r="AV32" s="190"/>
      <c r="AW32" s="190"/>
      <c r="AX32" s="191"/>
      <c r="AY32" s="191"/>
      <c r="AZ32" s="191"/>
      <c r="BA32" s="192"/>
      <c r="BB32" s="193"/>
      <c r="BC32" s="193"/>
      <c r="BD32" s="193"/>
    </row>
    <row r="33" spans="1:56">
      <c r="A33" s="220"/>
      <c r="B33" s="221"/>
      <c r="C33" s="222"/>
      <c r="D33" s="169"/>
      <c r="E33" s="169"/>
      <c r="F33" s="169"/>
      <c r="G33" s="202"/>
      <c r="H33" s="217"/>
      <c r="I33" s="212"/>
      <c r="J33" s="206"/>
      <c r="K33" s="212"/>
      <c r="L33" s="206"/>
      <c r="M33" s="212"/>
      <c r="N33" s="206"/>
      <c r="O33" s="170"/>
      <c r="P33" s="171"/>
      <c r="Q33" s="171"/>
      <c r="R33" s="171"/>
      <c r="S33" s="172"/>
      <c r="T33" s="172"/>
      <c r="U33" s="171"/>
      <c r="V33" s="171"/>
      <c r="W33" s="173"/>
      <c r="X33" s="173"/>
      <c r="Y33" s="173"/>
      <c r="Z33" s="171"/>
      <c r="AA33" s="171"/>
      <c r="AB33" s="171"/>
      <c r="AC33" s="172"/>
      <c r="AD33" s="172"/>
      <c r="AE33" s="174"/>
      <c r="AF33" s="175"/>
      <c r="AG33" s="169"/>
      <c r="AH33" s="171"/>
      <c r="AI33" s="171"/>
      <c r="AJ33" s="169"/>
      <c r="AK33" s="176"/>
      <c r="AL33" s="176"/>
      <c r="AM33" s="176"/>
      <c r="AN33" s="176"/>
      <c r="AO33" s="176"/>
      <c r="AP33" s="176"/>
      <c r="AQ33" s="176"/>
      <c r="AR33" s="176"/>
      <c r="AS33" s="176"/>
      <c r="AT33" s="176"/>
      <c r="AU33" s="177"/>
      <c r="AV33" s="178"/>
      <c r="AW33" s="178"/>
      <c r="AX33" s="179"/>
      <c r="AY33" s="179"/>
      <c r="AZ33" s="179"/>
      <c r="BA33" s="180"/>
      <c r="BB33" s="181"/>
      <c r="BC33" s="181"/>
      <c r="BD33" s="181"/>
    </row>
    <row r="34" spans="1:56">
      <c r="A34" s="223"/>
      <c r="B34" s="224"/>
      <c r="C34" s="225"/>
      <c r="D34" s="182"/>
      <c r="E34" s="182"/>
      <c r="F34" s="182"/>
      <c r="G34" s="203"/>
      <c r="H34" s="218"/>
      <c r="I34" s="213"/>
      <c r="J34" s="207"/>
      <c r="K34" s="213"/>
      <c r="L34" s="207"/>
      <c r="M34" s="213"/>
      <c r="N34" s="207"/>
      <c r="O34" s="183"/>
      <c r="P34" s="184"/>
      <c r="Q34" s="184"/>
      <c r="R34" s="275"/>
      <c r="S34" s="185"/>
      <c r="T34" s="185"/>
      <c r="U34" s="275"/>
      <c r="V34" s="275"/>
      <c r="W34" s="276"/>
      <c r="X34" s="276"/>
      <c r="Y34" s="276"/>
      <c r="Z34" s="275"/>
      <c r="AA34" s="184"/>
      <c r="AB34" s="184"/>
      <c r="AC34" s="185"/>
      <c r="AD34" s="185"/>
      <c r="AE34" s="186"/>
      <c r="AF34" s="187"/>
      <c r="AG34" s="182"/>
      <c r="AH34" s="184"/>
      <c r="AI34" s="184"/>
      <c r="AJ34" s="182"/>
      <c r="AK34" s="188"/>
      <c r="AL34" s="188"/>
      <c r="AM34" s="188"/>
      <c r="AN34" s="188"/>
      <c r="AO34" s="188"/>
      <c r="AP34" s="188"/>
      <c r="AQ34" s="188"/>
      <c r="AR34" s="188"/>
      <c r="AS34" s="188"/>
      <c r="AT34" s="188"/>
      <c r="AU34" s="189"/>
      <c r="AV34" s="190"/>
      <c r="AW34" s="190"/>
      <c r="AX34" s="191"/>
      <c r="AY34" s="191"/>
      <c r="AZ34" s="191"/>
      <c r="BA34" s="192"/>
      <c r="BB34" s="193"/>
      <c r="BC34" s="193"/>
      <c r="BD34" s="193"/>
    </row>
    <row r="35" spans="1:56">
      <c r="A35" s="220"/>
      <c r="B35" s="221"/>
      <c r="C35" s="222"/>
      <c r="D35" s="169"/>
      <c r="E35" s="169"/>
      <c r="F35" s="169"/>
      <c r="G35" s="202"/>
      <c r="H35" s="217"/>
      <c r="I35" s="212"/>
      <c r="J35" s="206"/>
      <c r="K35" s="212"/>
      <c r="L35" s="206"/>
      <c r="M35" s="212"/>
      <c r="N35" s="206"/>
      <c r="O35" s="170"/>
      <c r="P35" s="171"/>
      <c r="Q35" s="171"/>
      <c r="R35" s="171"/>
      <c r="S35" s="172"/>
      <c r="T35" s="172"/>
      <c r="U35" s="171"/>
      <c r="V35" s="171"/>
      <c r="W35" s="173"/>
      <c r="X35" s="173"/>
      <c r="Y35" s="173"/>
      <c r="Z35" s="171"/>
      <c r="AA35" s="171"/>
      <c r="AB35" s="171"/>
      <c r="AC35" s="172"/>
      <c r="AD35" s="172"/>
      <c r="AE35" s="174"/>
      <c r="AF35" s="175"/>
      <c r="AG35" s="169"/>
      <c r="AH35" s="171"/>
      <c r="AI35" s="171"/>
      <c r="AJ35" s="169"/>
      <c r="AK35" s="176"/>
      <c r="AL35" s="176"/>
      <c r="AM35" s="176"/>
      <c r="AN35" s="176"/>
      <c r="AO35" s="176"/>
      <c r="AP35" s="176"/>
      <c r="AQ35" s="176"/>
      <c r="AR35" s="176"/>
      <c r="AS35" s="176"/>
      <c r="AT35" s="176"/>
      <c r="AU35" s="177"/>
      <c r="AV35" s="178"/>
      <c r="AW35" s="178"/>
      <c r="AX35" s="179"/>
      <c r="AY35" s="179"/>
      <c r="AZ35" s="179"/>
      <c r="BA35" s="180"/>
      <c r="BB35" s="181"/>
      <c r="BC35" s="181"/>
      <c r="BD35" s="181"/>
    </row>
    <row r="36" spans="1:56">
      <c r="A36" s="223"/>
      <c r="B36" s="224"/>
      <c r="C36" s="225"/>
      <c r="D36" s="182"/>
      <c r="E36" s="182"/>
      <c r="F36" s="182"/>
      <c r="G36" s="203"/>
      <c r="H36" s="218"/>
      <c r="I36" s="213"/>
      <c r="J36" s="207"/>
      <c r="K36" s="213"/>
      <c r="L36" s="207"/>
      <c r="M36" s="213"/>
      <c r="N36" s="207"/>
      <c r="O36" s="183"/>
      <c r="P36" s="184"/>
      <c r="Q36" s="184"/>
      <c r="R36" s="275"/>
      <c r="S36" s="185"/>
      <c r="T36" s="185"/>
      <c r="U36" s="275"/>
      <c r="V36" s="275"/>
      <c r="W36" s="276"/>
      <c r="X36" s="276"/>
      <c r="Y36" s="276"/>
      <c r="Z36" s="275"/>
      <c r="AA36" s="184"/>
      <c r="AB36" s="184"/>
      <c r="AC36" s="185"/>
      <c r="AD36" s="185"/>
      <c r="AE36" s="186"/>
      <c r="AF36" s="187"/>
      <c r="AG36" s="182"/>
      <c r="AH36" s="184"/>
      <c r="AI36" s="184"/>
      <c r="AJ36" s="182"/>
      <c r="AK36" s="188"/>
      <c r="AL36" s="188"/>
      <c r="AM36" s="188"/>
      <c r="AN36" s="188"/>
      <c r="AO36" s="188"/>
      <c r="AP36" s="188"/>
      <c r="AQ36" s="188"/>
      <c r="AR36" s="188"/>
      <c r="AS36" s="188"/>
      <c r="AT36" s="188"/>
      <c r="AU36" s="189"/>
      <c r="AV36" s="190"/>
      <c r="AW36" s="190"/>
      <c r="AX36" s="191"/>
      <c r="AY36" s="191"/>
      <c r="AZ36" s="191"/>
      <c r="BA36" s="192"/>
      <c r="BB36" s="193"/>
      <c r="BC36" s="193"/>
      <c r="BD36" s="193"/>
    </row>
    <row r="37" spans="1:56">
      <c r="A37" s="220"/>
      <c r="B37" s="221"/>
      <c r="C37" s="222"/>
      <c r="D37" s="169"/>
      <c r="E37" s="169"/>
      <c r="F37" s="169"/>
      <c r="G37" s="202"/>
      <c r="H37" s="217"/>
      <c r="I37" s="212"/>
      <c r="J37" s="206"/>
      <c r="K37" s="212"/>
      <c r="L37" s="206"/>
      <c r="M37" s="212"/>
      <c r="N37" s="206"/>
      <c r="O37" s="170"/>
      <c r="P37" s="171"/>
      <c r="Q37" s="171"/>
      <c r="R37" s="171"/>
      <c r="S37" s="172"/>
      <c r="T37" s="172"/>
      <c r="U37" s="171"/>
      <c r="V37" s="171"/>
      <c r="W37" s="173"/>
      <c r="X37" s="173"/>
      <c r="Y37" s="173"/>
      <c r="Z37" s="171"/>
      <c r="AA37" s="171"/>
      <c r="AB37" s="171"/>
      <c r="AC37" s="172"/>
      <c r="AD37" s="172"/>
      <c r="AE37" s="174"/>
      <c r="AF37" s="175"/>
      <c r="AG37" s="169"/>
      <c r="AH37" s="171"/>
      <c r="AI37" s="171"/>
      <c r="AJ37" s="169"/>
      <c r="AK37" s="176"/>
      <c r="AL37" s="176"/>
      <c r="AM37" s="176"/>
      <c r="AN37" s="176"/>
      <c r="AO37" s="176"/>
      <c r="AP37" s="176"/>
      <c r="AQ37" s="176"/>
      <c r="AR37" s="176"/>
      <c r="AS37" s="176"/>
      <c r="AT37" s="176"/>
      <c r="AU37" s="177"/>
      <c r="AV37" s="178"/>
      <c r="AW37" s="178"/>
      <c r="AX37" s="179"/>
      <c r="AY37" s="179"/>
      <c r="AZ37" s="179"/>
      <c r="BA37" s="180"/>
      <c r="BB37" s="181"/>
      <c r="BC37" s="181"/>
      <c r="BD37" s="181"/>
    </row>
    <row r="38" spans="1:56">
      <c r="A38" s="223"/>
      <c r="B38" s="224"/>
      <c r="C38" s="225"/>
      <c r="D38" s="182"/>
      <c r="E38" s="182"/>
      <c r="F38" s="182"/>
      <c r="G38" s="203"/>
      <c r="H38" s="218"/>
      <c r="I38" s="213"/>
      <c r="J38" s="207"/>
      <c r="K38" s="213"/>
      <c r="L38" s="207"/>
      <c r="M38" s="213"/>
      <c r="N38" s="207"/>
      <c r="O38" s="183"/>
      <c r="P38" s="184"/>
      <c r="Q38" s="184"/>
      <c r="R38" s="275"/>
      <c r="S38" s="185"/>
      <c r="T38" s="185"/>
      <c r="U38" s="275"/>
      <c r="V38" s="275"/>
      <c r="W38" s="276"/>
      <c r="X38" s="276"/>
      <c r="Y38" s="276"/>
      <c r="Z38" s="275"/>
      <c r="AA38" s="184"/>
      <c r="AB38" s="184"/>
      <c r="AC38" s="185"/>
      <c r="AD38" s="185"/>
      <c r="AE38" s="186"/>
      <c r="AF38" s="187"/>
      <c r="AG38" s="182"/>
      <c r="AH38" s="184"/>
      <c r="AI38" s="184"/>
      <c r="AJ38" s="182"/>
      <c r="AK38" s="188"/>
      <c r="AL38" s="188"/>
      <c r="AM38" s="188"/>
      <c r="AN38" s="188"/>
      <c r="AO38" s="188"/>
      <c r="AP38" s="188"/>
      <c r="AQ38" s="188"/>
      <c r="AR38" s="188"/>
      <c r="AS38" s="188"/>
      <c r="AT38" s="188"/>
      <c r="AU38" s="189"/>
      <c r="AV38" s="190"/>
      <c r="AW38" s="190"/>
      <c r="AX38" s="191"/>
      <c r="AY38" s="191"/>
      <c r="AZ38" s="191"/>
      <c r="BA38" s="192"/>
      <c r="BB38" s="193"/>
      <c r="BC38" s="193"/>
      <c r="BD38" s="193"/>
    </row>
    <row r="39" spans="1:56">
      <c r="A39" s="220"/>
      <c r="B39" s="221"/>
      <c r="C39" s="222"/>
      <c r="D39" s="169"/>
      <c r="E39" s="169"/>
      <c r="F39" s="169"/>
      <c r="G39" s="202"/>
      <c r="H39" s="217"/>
      <c r="I39" s="212"/>
      <c r="J39" s="206"/>
      <c r="K39" s="212"/>
      <c r="L39" s="206"/>
      <c r="M39" s="212"/>
      <c r="N39" s="206"/>
      <c r="O39" s="170"/>
      <c r="P39" s="171"/>
      <c r="Q39" s="171"/>
      <c r="R39" s="171"/>
      <c r="S39" s="172"/>
      <c r="T39" s="172"/>
      <c r="U39" s="171"/>
      <c r="V39" s="171"/>
      <c r="W39" s="173"/>
      <c r="X39" s="173"/>
      <c r="Y39" s="173"/>
      <c r="Z39" s="171"/>
      <c r="AA39" s="171"/>
      <c r="AB39" s="171"/>
      <c r="AC39" s="172"/>
      <c r="AD39" s="172"/>
      <c r="AE39" s="174"/>
      <c r="AF39" s="175"/>
      <c r="AG39" s="169"/>
      <c r="AH39" s="171"/>
      <c r="AI39" s="171"/>
      <c r="AJ39" s="169"/>
      <c r="AK39" s="176"/>
      <c r="AL39" s="176"/>
      <c r="AM39" s="176"/>
      <c r="AN39" s="176"/>
      <c r="AO39" s="176"/>
      <c r="AP39" s="176"/>
      <c r="AQ39" s="176"/>
      <c r="AR39" s="176"/>
      <c r="AS39" s="176"/>
      <c r="AT39" s="176"/>
      <c r="AU39" s="177"/>
      <c r="AV39" s="178"/>
      <c r="AW39" s="178"/>
      <c r="AX39" s="179"/>
      <c r="AY39" s="179"/>
      <c r="AZ39" s="179"/>
      <c r="BA39" s="180"/>
      <c r="BB39" s="181"/>
      <c r="BC39" s="181"/>
      <c r="BD39" s="181"/>
    </row>
    <row r="40" spans="1:56">
      <c r="A40" s="223"/>
      <c r="B40" s="224"/>
      <c r="C40" s="225"/>
      <c r="D40" s="182"/>
      <c r="E40" s="182"/>
      <c r="F40" s="182"/>
      <c r="G40" s="203"/>
      <c r="H40" s="218"/>
      <c r="I40" s="213"/>
      <c r="J40" s="207"/>
      <c r="K40" s="213"/>
      <c r="L40" s="207"/>
      <c r="M40" s="213"/>
      <c r="N40" s="207"/>
      <c r="O40" s="183"/>
      <c r="P40" s="184"/>
      <c r="Q40" s="184"/>
      <c r="R40" s="275"/>
      <c r="S40" s="185"/>
      <c r="T40" s="185"/>
      <c r="U40" s="275"/>
      <c r="V40" s="275"/>
      <c r="W40" s="276"/>
      <c r="X40" s="276"/>
      <c r="Y40" s="276"/>
      <c r="Z40" s="275"/>
      <c r="AA40" s="184"/>
      <c r="AB40" s="184"/>
      <c r="AC40" s="185"/>
      <c r="AD40" s="185"/>
      <c r="AE40" s="186"/>
      <c r="AF40" s="187"/>
      <c r="AG40" s="182"/>
      <c r="AH40" s="184"/>
      <c r="AI40" s="184"/>
      <c r="AJ40" s="182"/>
      <c r="AK40" s="188"/>
      <c r="AL40" s="188"/>
      <c r="AM40" s="188"/>
      <c r="AN40" s="188"/>
      <c r="AO40" s="188"/>
      <c r="AP40" s="188"/>
      <c r="AQ40" s="188"/>
      <c r="AR40" s="188"/>
      <c r="AS40" s="188"/>
      <c r="AT40" s="188"/>
      <c r="AU40" s="189"/>
      <c r="AV40" s="190"/>
      <c r="AW40" s="190"/>
      <c r="AX40" s="191"/>
      <c r="AY40" s="191"/>
      <c r="AZ40" s="191"/>
      <c r="BA40" s="192"/>
      <c r="BB40" s="193"/>
      <c r="BC40" s="193"/>
      <c r="BD40" s="193"/>
    </row>
    <row r="41" spans="1:56">
      <c r="A41" s="220"/>
      <c r="B41" s="221"/>
      <c r="C41" s="222"/>
      <c r="D41" s="169"/>
      <c r="E41" s="169"/>
      <c r="F41" s="169"/>
      <c r="G41" s="202"/>
      <c r="H41" s="217"/>
      <c r="I41" s="212"/>
      <c r="J41" s="206"/>
      <c r="K41" s="212"/>
      <c r="L41" s="206"/>
      <c r="M41" s="212"/>
      <c r="N41" s="206"/>
      <c r="O41" s="170"/>
      <c r="P41" s="171"/>
      <c r="Q41" s="171"/>
      <c r="R41" s="171"/>
      <c r="S41" s="172"/>
      <c r="T41" s="172"/>
      <c r="U41" s="171"/>
      <c r="V41" s="171"/>
      <c r="W41" s="173"/>
      <c r="X41" s="173"/>
      <c r="Y41" s="173"/>
      <c r="Z41" s="171"/>
      <c r="AA41" s="171"/>
      <c r="AB41" s="171"/>
      <c r="AC41" s="172"/>
      <c r="AD41" s="172"/>
      <c r="AE41" s="174"/>
      <c r="AF41" s="175"/>
      <c r="AG41" s="169"/>
      <c r="AH41" s="171"/>
      <c r="AI41" s="171"/>
      <c r="AJ41" s="169"/>
      <c r="AK41" s="176"/>
      <c r="AL41" s="176"/>
      <c r="AM41" s="176"/>
      <c r="AN41" s="176"/>
      <c r="AO41" s="176"/>
      <c r="AP41" s="176"/>
      <c r="AQ41" s="176"/>
      <c r="AR41" s="176"/>
      <c r="AS41" s="176"/>
      <c r="AT41" s="176"/>
      <c r="AU41" s="177"/>
      <c r="AV41" s="178"/>
      <c r="AW41" s="178"/>
      <c r="AX41" s="179"/>
      <c r="AY41" s="179"/>
      <c r="AZ41" s="179"/>
      <c r="BA41" s="180"/>
      <c r="BB41" s="181"/>
      <c r="BC41" s="181"/>
      <c r="BD41" s="181"/>
    </row>
    <row r="42" spans="1:56">
      <c r="A42" s="223"/>
      <c r="B42" s="224"/>
      <c r="C42" s="225"/>
      <c r="D42" s="182"/>
      <c r="E42" s="182"/>
      <c r="F42" s="182"/>
      <c r="G42" s="203"/>
      <c r="H42" s="218"/>
      <c r="I42" s="213"/>
      <c r="J42" s="207"/>
      <c r="K42" s="213"/>
      <c r="L42" s="207"/>
      <c r="M42" s="213"/>
      <c r="N42" s="207"/>
      <c r="O42" s="183"/>
      <c r="P42" s="184"/>
      <c r="Q42" s="184"/>
      <c r="R42" s="275"/>
      <c r="S42" s="185"/>
      <c r="T42" s="185"/>
      <c r="U42" s="275"/>
      <c r="V42" s="275"/>
      <c r="W42" s="276"/>
      <c r="X42" s="276"/>
      <c r="Y42" s="276"/>
      <c r="Z42" s="275"/>
      <c r="AA42" s="184"/>
      <c r="AB42" s="184"/>
      <c r="AC42" s="185"/>
      <c r="AD42" s="185"/>
      <c r="AE42" s="186"/>
      <c r="AF42" s="187"/>
      <c r="AG42" s="182"/>
      <c r="AH42" s="184"/>
      <c r="AI42" s="184"/>
      <c r="AJ42" s="182"/>
      <c r="AK42" s="188"/>
      <c r="AL42" s="188"/>
      <c r="AM42" s="188"/>
      <c r="AN42" s="188"/>
      <c r="AO42" s="188"/>
      <c r="AP42" s="188"/>
      <c r="AQ42" s="188"/>
      <c r="AR42" s="188"/>
      <c r="AS42" s="188"/>
      <c r="AT42" s="188"/>
      <c r="AU42" s="189"/>
      <c r="AV42" s="190"/>
      <c r="AW42" s="190"/>
      <c r="AX42" s="191"/>
      <c r="AY42" s="191"/>
      <c r="AZ42" s="191"/>
      <c r="BA42" s="192"/>
      <c r="BB42" s="193"/>
      <c r="BC42" s="193"/>
      <c r="BD42" s="193"/>
    </row>
    <row r="43" spans="1:56">
      <c r="A43" s="220"/>
      <c r="B43" s="221"/>
      <c r="C43" s="222"/>
      <c r="D43" s="169"/>
      <c r="E43" s="169"/>
      <c r="F43" s="169"/>
      <c r="G43" s="202"/>
      <c r="H43" s="217"/>
      <c r="I43" s="212"/>
      <c r="J43" s="206"/>
      <c r="K43" s="212"/>
      <c r="L43" s="206"/>
      <c r="M43" s="212"/>
      <c r="N43" s="206"/>
      <c r="O43" s="170"/>
      <c r="P43" s="171"/>
      <c r="Q43" s="171"/>
      <c r="R43" s="171"/>
      <c r="S43" s="172"/>
      <c r="T43" s="172"/>
      <c r="U43" s="171"/>
      <c r="V43" s="171"/>
      <c r="W43" s="173"/>
      <c r="X43" s="173"/>
      <c r="Y43" s="173"/>
      <c r="Z43" s="171"/>
      <c r="AA43" s="171"/>
      <c r="AB43" s="171"/>
      <c r="AC43" s="172"/>
      <c r="AD43" s="172"/>
      <c r="AE43" s="174"/>
      <c r="AF43" s="175"/>
      <c r="AG43" s="169"/>
      <c r="AH43" s="171"/>
      <c r="AI43" s="171"/>
      <c r="AJ43" s="169"/>
      <c r="AK43" s="176"/>
      <c r="AL43" s="176"/>
      <c r="AM43" s="176"/>
      <c r="AN43" s="176"/>
      <c r="AO43" s="176"/>
      <c r="AP43" s="176"/>
      <c r="AQ43" s="176"/>
      <c r="AR43" s="176"/>
      <c r="AS43" s="176"/>
      <c r="AT43" s="176"/>
      <c r="AU43" s="177"/>
      <c r="AV43" s="178"/>
      <c r="AW43" s="178"/>
      <c r="AX43" s="179"/>
      <c r="AY43" s="179"/>
      <c r="AZ43" s="179"/>
      <c r="BA43" s="180"/>
      <c r="BB43" s="181"/>
      <c r="BC43" s="181"/>
      <c r="BD43" s="181"/>
    </row>
    <row r="44" spans="1:56">
      <c r="A44" s="223"/>
      <c r="B44" s="224"/>
      <c r="C44" s="225"/>
      <c r="D44" s="182"/>
      <c r="E44" s="182"/>
      <c r="F44" s="182"/>
      <c r="G44" s="203"/>
      <c r="H44" s="218"/>
      <c r="I44" s="213"/>
      <c r="J44" s="207"/>
      <c r="K44" s="213"/>
      <c r="L44" s="207"/>
      <c r="M44" s="213"/>
      <c r="N44" s="207"/>
      <c r="O44" s="183"/>
      <c r="P44" s="184"/>
      <c r="Q44" s="184"/>
      <c r="R44" s="275"/>
      <c r="S44" s="185"/>
      <c r="T44" s="185"/>
      <c r="U44" s="275"/>
      <c r="V44" s="275"/>
      <c r="W44" s="276"/>
      <c r="X44" s="276"/>
      <c r="Y44" s="276"/>
      <c r="Z44" s="275"/>
      <c r="AA44" s="184"/>
      <c r="AB44" s="184"/>
      <c r="AC44" s="185"/>
      <c r="AD44" s="185"/>
      <c r="AE44" s="186"/>
      <c r="AF44" s="187"/>
      <c r="AG44" s="182"/>
      <c r="AH44" s="184"/>
      <c r="AI44" s="184"/>
      <c r="AJ44" s="182"/>
      <c r="AK44" s="188"/>
      <c r="AL44" s="188"/>
      <c r="AM44" s="188"/>
      <c r="AN44" s="188"/>
      <c r="AO44" s="188"/>
      <c r="AP44" s="188"/>
      <c r="AQ44" s="188"/>
      <c r="AR44" s="188"/>
      <c r="AS44" s="188"/>
      <c r="AT44" s="188"/>
      <c r="AU44" s="189"/>
      <c r="AV44" s="190"/>
      <c r="AW44" s="190"/>
      <c r="AX44" s="191"/>
      <c r="AY44" s="191"/>
      <c r="AZ44" s="191"/>
      <c r="BA44" s="192"/>
      <c r="BB44" s="193"/>
      <c r="BC44" s="193"/>
      <c r="BD44" s="193"/>
    </row>
    <row r="45" spans="1:56">
      <c r="A45" s="220"/>
      <c r="B45" s="221"/>
      <c r="C45" s="222"/>
      <c r="D45" s="169"/>
      <c r="E45" s="169"/>
      <c r="F45" s="169"/>
      <c r="G45" s="202"/>
      <c r="H45" s="217"/>
      <c r="I45" s="212"/>
      <c r="J45" s="206"/>
      <c r="K45" s="212"/>
      <c r="L45" s="206"/>
      <c r="M45" s="212"/>
      <c r="N45" s="206"/>
      <c r="O45" s="170"/>
      <c r="P45" s="171"/>
      <c r="Q45" s="171"/>
      <c r="R45" s="171"/>
      <c r="S45" s="172"/>
      <c r="T45" s="172"/>
      <c r="U45" s="171"/>
      <c r="V45" s="171"/>
      <c r="W45" s="173"/>
      <c r="X45" s="173"/>
      <c r="Y45" s="173"/>
      <c r="Z45" s="171"/>
      <c r="AA45" s="171"/>
      <c r="AB45" s="171"/>
      <c r="AC45" s="172"/>
      <c r="AD45" s="172"/>
      <c r="AE45" s="174"/>
      <c r="AF45" s="175"/>
      <c r="AG45" s="169"/>
      <c r="AH45" s="171"/>
      <c r="AI45" s="171"/>
      <c r="AJ45" s="169"/>
      <c r="AK45" s="176"/>
      <c r="AL45" s="176"/>
      <c r="AM45" s="176"/>
      <c r="AN45" s="176"/>
      <c r="AO45" s="176"/>
      <c r="AP45" s="176"/>
      <c r="AQ45" s="176"/>
      <c r="AR45" s="176"/>
      <c r="AS45" s="176"/>
      <c r="AT45" s="176"/>
      <c r="AU45" s="177"/>
      <c r="AV45" s="178"/>
      <c r="AW45" s="178"/>
      <c r="AX45" s="179"/>
      <c r="AY45" s="179"/>
      <c r="AZ45" s="179"/>
      <c r="BA45" s="180"/>
      <c r="BB45" s="181"/>
      <c r="BC45" s="181"/>
      <c r="BD45" s="181"/>
    </row>
    <row r="46" spans="1:56">
      <c r="A46" s="223"/>
      <c r="B46" s="224"/>
      <c r="C46" s="225"/>
      <c r="D46" s="182"/>
      <c r="E46" s="182"/>
      <c r="F46" s="182"/>
      <c r="G46" s="203"/>
      <c r="H46" s="218"/>
      <c r="I46" s="213"/>
      <c r="J46" s="207"/>
      <c r="K46" s="213"/>
      <c r="L46" s="207"/>
      <c r="M46" s="213"/>
      <c r="N46" s="207"/>
      <c r="O46" s="183"/>
      <c r="P46" s="184"/>
      <c r="Q46" s="184"/>
      <c r="R46" s="275"/>
      <c r="S46" s="185"/>
      <c r="T46" s="185"/>
      <c r="U46" s="275"/>
      <c r="V46" s="275"/>
      <c r="W46" s="276"/>
      <c r="X46" s="276"/>
      <c r="Y46" s="276"/>
      <c r="Z46" s="275"/>
      <c r="AA46" s="184"/>
      <c r="AB46" s="184"/>
      <c r="AC46" s="185"/>
      <c r="AD46" s="185"/>
      <c r="AE46" s="186"/>
      <c r="AF46" s="187"/>
      <c r="AG46" s="182"/>
      <c r="AH46" s="184"/>
      <c r="AI46" s="184"/>
      <c r="AJ46" s="182"/>
      <c r="AK46" s="188"/>
      <c r="AL46" s="188"/>
      <c r="AM46" s="188"/>
      <c r="AN46" s="188"/>
      <c r="AO46" s="188"/>
      <c r="AP46" s="188"/>
      <c r="AQ46" s="188"/>
      <c r="AR46" s="188"/>
      <c r="AS46" s="188"/>
      <c r="AT46" s="188"/>
      <c r="AU46" s="189"/>
      <c r="AV46" s="190"/>
      <c r="AW46" s="190"/>
      <c r="AX46" s="191"/>
      <c r="AY46" s="191"/>
      <c r="AZ46" s="191"/>
      <c r="BA46" s="192"/>
      <c r="BB46" s="193"/>
      <c r="BC46" s="193"/>
      <c r="BD46" s="193"/>
    </row>
    <row r="47" spans="1:56">
      <c r="A47" s="220"/>
      <c r="B47" s="221"/>
      <c r="C47" s="222"/>
      <c r="D47" s="169"/>
      <c r="E47" s="169"/>
      <c r="F47" s="169"/>
      <c r="G47" s="202"/>
      <c r="H47" s="217"/>
      <c r="I47" s="212"/>
      <c r="J47" s="206"/>
      <c r="K47" s="212"/>
      <c r="L47" s="206"/>
      <c r="M47" s="212"/>
      <c r="N47" s="206"/>
      <c r="O47" s="170"/>
      <c r="P47" s="171"/>
      <c r="Q47" s="171"/>
      <c r="R47" s="171"/>
      <c r="S47" s="172"/>
      <c r="T47" s="172"/>
      <c r="U47" s="171"/>
      <c r="V47" s="171"/>
      <c r="W47" s="173"/>
      <c r="X47" s="173"/>
      <c r="Y47" s="173"/>
      <c r="Z47" s="171"/>
      <c r="AA47" s="171"/>
      <c r="AB47" s="171"/>
      <c r="AC47" s="172"/>
      <c r="AD47" s="172"/>
      <c r="AE47" s="174"/>
      <c r="AF47" s="175"/>
      <c r="AG47" s="169"/>
      <c r="AH47" s="171"/>
      <c r="AI47" s="171"/>
      <c r="AJ47" s="169"/>
      <c r="AK47" s="176"/>
      <c r="AL47" s="176"/>
      <c r="AM47" s="176"/>
      <c r="AN47" s="176"/>
      <c r="AO47" s="176"/>
      <c r="AP47" s="176"/>
      <c r="AQ47" s="176"/>
      <c r="AR47" s="176"/>
      <c r="AS47" s="176"/>
      <c r="AT47" s="176"/>
      <c r="AU47" s="177"/>
      <c r="AV47" s="178"/>
      <c r="AW47" s="178"/>
      <c r="AX47" s="179"/>
      <c r="AY47" s="179"/>
      <c r="AZ47" s="179"/>
      <c r="BA47" s="180"/>
      <c r="BB47" s="181"/>
      <c r="BC47" s="181"/>
      <c r="BD47" s="181"/>
    </row>
    <row r="48" spans="1:56">
      <c r="A48" s="223"/>
      <c r="B48" s="224"/>
      <c r="C48" s="225"/>
      <c r="D48" s="182"/>
      <c r="E48" s="182"/>
      <c r="F48" s="182"/>
      <c r="G48" s="203"/>
      <c r="H48" s="218"/>
      <c r="I48" s="213"/>
      <c r="J48" s="207"/>
      <c r="K48" s="213"/>
      <c r="L48" s="207"/>
      <c r="M48" s="213"/>
      <c r="N48" s="207"/>
      <c r="O48" s="183"/>
      <c r="P48" s="184"/>
      <c r="Q48" s="184"/>
      <c r="R48" s="275"/>
      <c r="S48" s="185"/>
      <c r="T48" s="185"/>
      <c r="U48" s="275"/>
      <c r="V48" s="275"/>
      <c r="W48" s="276"/>
      <c r="X48" s="276"/>
      <c r="Y48" s="276"/>
      <c r="Z48" s="275"/>
      <c r="AA48" s="184"/>
      <c r="AB48" s="184"/>
      <c r="AC48" s="185"/>
      <c r="AD48" s="185"/>
      <c r="AE48" s="186"/>
      <c r="AF48" s="187"/>
      <c r="AG48" s="182"/>
      <c r="AH48" s="184"/>
      <c r="AI48" s="184"/>
      <c r="AJ48" s="182"/>
      <c r="AK48" s="188"/>
      <c r="AL48" s="188"/>
      <c r="AM48" s="188"/>
      <c r="AN48" s="188"/>
      <c r="AO48" s="188"/>
      <c r="AP48" s="188"/>
      <c r="AQ48" s="188"/>
      <c r="AR48" s="188"/>
      <c r="AS48" s="188"/>
      <c r="AT48" s="188"/>
      <c r="AU48" s="189"/>
      <c r="AV48" s="190"/>
      <c r="AW48" s="190"/>
      <c r="AX48" s="191"/>
      <c r="AY48" s="191"/>
      <c r="AZ48" s="191"/>
      <c r="BA48" s="192"/>
      <c r="BB48" s="193"/>
      <c r="BC48" s="193"/>
      <c r="BD48" s="193"/>
    </row>
    <row r="49" spans="1:56">
      <c r="A49" s="220"/>
      <c r="B49" s="221"/>
      <c r="C49" s="222"/>
      <c r="D49" s="169"/>
      <c r="E49" s="169"/>
      <c r="F49" s="169"/>
      <c r="G49" s="202"/>
      <c r="H49" s="217"/>
      <c r="I49" s="212"/>
      <c r="J49" s="206"/>
      <c r="K49" s="212"/>
      <c r="L49" s="206"/>
      <c r="M49" s="212"/>
      <c r="N49" s="206"/>
      <c r="O49" s="170"/>
      <c r="P49" s="171"/>
      <c r="Q49" s="171"/>
      <c r="R49" s="171"/>
      <c r="S49" s="172"/>
      <c r="T49" s="172"/>
      <c r="U49" s="171"/>
      <c r="V49" s="171"/>
      <c r="W49" s="173"/>
      <c r="X49" s="173"/>
      <c r="Y49" s="173"/>
      <c r="Z49" s="171"/>
      <c r="AA49" s="171"/>
      <c r="AB49" s="171"/>
      <c r="AC49" s="172"/>
      <c r="AD49" s="172"/>
      <c r="AE49" s="174"/>
      <c r="AF49" s="175"/>
      <c r="AG49" s="169"/>
      <c r="AH49" s="171"/>
      <c r="AI49" s="171"/>
      <c r="AJ49" s="169"/>
      <c r="AK49" s="176"/>
      <c r="AL49" s="176"/>
      <c r="AM49" s="176"/>
      <c r="AN49" s="176"/>
      <c r="AO49" s="176"/>
      <c r="AP49" s="176"/>
      <c r="AQ49" s="176"/>
      <c r="AR49" s="176"/>
      <c r="AS49" s="176"/>
      <c r="AT49" s="176"/>
      <c r="AU49" s="177"/>
      <c r="AV49" s="178"/>
      <c r="AW49" s="178"/>
      <c r="AX49" s="179"/>
      <c r="AY49" s="179"/>
      <c r="AZ49" s="179"/>
      <c r="BA49" s="180"/>
      <c r="BB49" s="181"/>
      <c r="BC49" s="181"/>
      <c r="BD49" s="181"/>
    </row>
    <row r="50" spans="1:56">
      <c r="A50" s="223"/>
      <c r="B50" s="224"/>
      <c r="C50" s="225"/>
      <c r="D50" s="182"/>
      <c r="E50" s="182"/>
      <c r="F50" s="182"/>
      <c r="G50" s="203"/>
      <c r="H50" s="218"/>
      <c r="I50" s="213"/>
      <c r="J50" s="207"/>
      <c r="K50" s="213"/>
      <c r="L50" s="207"/>
      <c r="M50" s="213"/>
      <c r="N50" s="207"/>
      <c r="O50" s="183"/>
      <c r="P50" s="184"/>
      <c r="Q50" s="184"/>
      <c r="R50" s="275"/>
      <c r="S50" s="185"/>
      <c r="T50" s="185"/>
      <c r="U50" s="275"/>
      <c r="V50" s="275"/>
      <c r="W50" s="276"/>
      <c r="X50" s="276"/>
      <c r="Y50" s="276"/>
      <c r="Z50" s="275"/>
      <c r="AA50" s="184"/>
      <c r="AB50" s="184"/>
      <c r="AC50" s="185"/>
      <c r="AD50" s="185"/>
      <c r="AE50" s="186"/>
      <c r="AF50" s="187"/>
      <c r="AG50" s="182"/>
      <c r="AH50" s="184"/>
      <c r="AI50" s="184"/>
      <c r="AJ50" s="182"/>
      <c r="AK50" s="188"/>
      <c r="AL50" s="188"/>
      <c r="AM50" s="188"/>
      <c r="AN50" s="188"/>
      <c r="AO50" s="188"/>
      <c r="AP50" s="188"/>
      <c r="AQ50" s="188"/>
      <c r="AR50" s="188"/>
      <c r="AS50" s="188"/>
      <c r="AT50" s="188"/>
      <c r="AU50" s="189"/>
      <c r="AV50" s="190"/>
      <c r="AW50" s="190"/>
      <c r="AX50" s="191"/>
      <c r="AY50" s="191"/>
      <c r="AZ50" s="191"/>
      <c r="BA50" s="192"/>
      <c r="BB50" s="193"/>
      <c r="BC50" s="193"/>
      <c r="BD50" s="193"/>
    </row>
    <row r="51" spans="1:56">
      <c r="A51" s="220"/>
      <c r="B51" s="221"/>
      <c r="C51" s="222"/>
      <c r="D51" s="169"/>
      <c r="E51" s="169"/>
      <c r="F51" s="169"/>
      <c r="G51" s="202"/>
      <c r="H51" s="217"/>
      <c r="I51" s="212"/>
      <c r="J51" s="206"/>
      <c r="K51" s="212"/>
      <c r="L51" s="206"/>
      <c r="M51" s="212"/>
      <c r="N51" s="206"/>
      <c r="O51" s="170"/>
      <c r="P51" s="171"/>
      <c r="Q51" s="171"/>
      <c r="R51" s="171"/>
      <c r="S51" s="172"/>
      <c r="T51" s="172"/>
      <c r="U51" s="171"/>
      <c r="V51" s="171"/>
      <c r="W51" s="173"/>
      <c r="X51" s="173"/>
      <c r="Y51" s="173"/>
      <c r="Z51" s="171"/>
      <c r="AA51" s="171"/>
      <c r="AB51" s="171"/>
      <c r="AC51" s="172"/>
      <c r="AD51" s="172"/>
      <c r="AE51" s="174"/>
      <c r="AF51" s="175"/>
      <c r="AG51" s="169"/>
      <c r="AH51" s="171"/>
      <c r="AI51" s="171"/>
      <c r="AJ51" s="169"/>
      <c r="AK51" s="176"/>
      <c r="AL51" s="176"/>
      <c r="AM51" s="176"/>
      <c r="AN51" s="176"/>
      <c r="AO51" s="176"/>
      <c r="AP51" s="176"/>
      <c r="AQ51" s="176"/>
      <c r="AR51" s="176"/>
      <c r="AS51" s="176"/>
      <c r="AT51" s="176"/>
      <c r="AU51" s="177"/>
      <c r="AV51" s="178"/>
      <c r="AW51" s="178"/>
      <c r="AX51" s="179"/>
      <c r="AY51" s="179"/>
      <c r="AZ51" s="179"/>
      <c r="BA51" s="180"/>
      <c r="BB51" s="181"/>
      <c r="BC51" s="181"/>
      <c r="BD51" s="181"/>
    </row>
    <row r="52" spans="1:56">
      <c r="A52" s="223"/>
      <c r="B52" s="224"/>
      <c r="C52" s="225"/>
      <c r="D52" s="182"/>
      <c r="E52" s="182"/>
      <c r="F52" s="182"/>
      <c r="G52" s="203"/>
      <c r="H52" s="218"/>
      <c r="I52" s="213"/>
      <c r="J52" s="207"/>
      <c r="K52" s="213"/>
      <c r="L52" s="207"/>
      <c r="M52" s="213"/>
      <c r="N52" s="207"/>
      <c r="O52" s="183"/>
      <c r="P52" s="184"/>
      <c r="Q52" s="184"/>
      <c r="R52" s="275"/>
      <c r="S52" s="185"/>
      <c r="T52" s="185"/>
      <c r="U52" s="275"/>
      <c r="V52" s="275"/>
      <c r="W52" s="276"/>
      <c r="X52" s="276"/>
      <c r="Y52" s="276"/>
      <c r="Z52" s="275"/>
      <c r="AA52" s="184"/>
      <c r="AB52" s="184"/>
      <c r="AC52" s="185"/>
      <c r="AD52" s="185"/>
      <c r="AE52" s="186"/>
      <c r="AF52" s="187"/>
      <c r="AG52" s="182"/>
      <c r="AH52" s="184"/>
      <c r="AI52" s="184"/>
      <c r="AJ52" s="182"/>
      <c r="AK52" s="188"/>
      <c r="AL52" s="188"/>
      <c r="AM52" s="188"/>
      <c r="AN52" s="188"/>
      <c r="AO52" s="188"/>
      <c r="AP52" s="188"/>
      <c r="AQ52" s="188"/>
      <c r="AR52" s="188"/>
      <c r="AS52" s="188"/>
      <c r="AT52" s="188"/>
      <c r="AU52" s="189"/>
      <c r="AV52" s="190"/>
      <c r="AW52" s="190"/>
      <c r="AX52" s="191"/>
      <c r="AY52" s="191"/>
      <c r="AZ52" s="191"/>
      <c r="BA52" s="192"/>
      <c r="BB52" s="193"/>
      <c r="BC52" s="193"/>
      <c r="BD52" s="193"/>
    </row>
    <row r="53" spans="1:56">
      <c r="A53" s="220"/>
      <c r="B53" s="221"/>
      <c r="C53" s="222"/>
      <c r="D53" s="169"/>
      <c r="E53" s="169"/>
      <c r="F53" s="169"/>
      <c r="G53" s="202"/>
      <c r="H53" s="217"/>
      <c r="I53" s="212"/>
      <c r="J53" s="206"/>
      <c r="K53" s="212"/>
      <c r="L53" s="206"/>
      <c r="M53" s="212"/>
      <c r="N53" s="206"/>
      <c r="O53" s="170"/>
      <c r="P53" s="171"/>
      <c r="Q53" s="171"/>
      <c r="R53" s="171"/>
      <c r="S53" s="172"/>
      <c r="T53" s="172"/>
      <c r="U53" s="171"/>
      <c r="V53" s="171"/>
      <c r="W53" s="173"/>
      <c r="X53" s="173"/>
      <c r="Y53" s="173"/>
      <c r="Z53" s="171"/>
      <c r="AA53" s="171"/>
      <c r="AB53" s="171"/>
      <c r="AC53" s="172"/>
      <c r="AD53" s="172"/>
      <c r="AE53" s="174"/>
      <c r="AF53" s="175"/>
      <c r="AG53" s="169"/>
      <c r="AH53" s="171"/>
      <c r="AI53" s="171"/>
      <c r="AJ53" s="169"/>
      <c r="AK53" s="176"/>
      <c r="AL53" s="176"/>
      <c r="AM53" s="176"/>
      <c r="AN53" s="176"/>
      <c r="AO53" s="176"/>
      <c r="AP53" s="176"/>
      <c r="AQ53" s="176"/>
      <c r="AR53" s="176"/>
      <c r="AS53" s="176"/>
      <c r="AT53" s="176"/>
      <c r="AU53" s="177"/>
      <c r="AV53" s="178"/>
      <c r="AW53" s="178"/>
      <c r="AX53" s="179"/>
      <c r="AY53" s="179"/>
      <c r="AZ53" s="179"/>
      <c r="BA53" s="180"/>
      <c r="BB53" s="181"/>
      <c r="BC53" s="181"/>
      <c r="BD53" s="181"/>
    </row>
    <row r="54" spans="1:56">
      <c r="A54" s="223"/>
      <c r="B54" s="224"/>
      <c r="C54" s="225"/>
      <c r="D54" s="182"/>
      <c r="E54" s="182"/>
      <c r="F54" s="182"/>
      <c r="G54" s="203"/>
      <c r="H54" s="218"/>
      <c r="I54" s="213"/>
      <c r="J54" s="207"/>
      <c r="K54" s="213"/>
      <c r="L54" s="207"/>
      <c r="M54" s="213"/>
      <c r="N54" s="207"/>
      <c r="O54" s="183"/>
      <c r="P54" s="184"/>
      <c r="Q54" s="184"/>
      <c r="R54" s="275"/>
      <c r="S54" s="185"/>
      <c r="T54" s="185"/>
      <c r="U54" s="275"/>
      <c r="V54" s="275"/>
      <c r="W54" s="276"/>
      <c r="X54" s="276"/>
      <c r="Y54" s="276"/>
      <c r="Z54" s="275"/>
      <c r="AA54" s="184"/>
      <c r="AB54" s="184"/>
      <c r="AC54" s="185"/>
      <c r="AD54" s="185"/>
      <c r="AE54" s="186"/>
      <c r="AF54" s="187"/>
      <c r="AG54" s="182"/>
      <c r="AH54" s="184"/>
      <c r="AI54" s="184"/>
      <c r="AJ54" s="182"/>
      <c r="AK54" s="188"/>
      <c r="AL54" s="188"/>
      <c r="AM54" s="188"/>
      <c r="AN54" s="188"/>
      <c r="AO54" s="188"/>
      <c r="AP54" s="188"/>
      <c r="AQ54" s="188"/>
      <c r="AR54" s="188"/>
      <c r="AS54" s="188"/>
      <c r="AT54" s="188"/>
      <c r="AU54" s="189"/>
      <c r="AV54" s="190"/>
      <c r="AW54" s="190"/>
      <c r="AX54" s="191"/>
      <c r="AY54" s="191"/>
      <c r="AZ54" s="191"/>
      <c r="BA54" s="192"/>
      <c r="BB54" s="193"/>
      <c r="BC54" s="193"/>
      <c r="BD54" s="193"/>
    </row>
    <row r="55" spans="1:56">
      <c r="A55" s="220"/>
      <c r="B55" s="221"/>
      <c r="C55" s="222"/>
      <c r="D55" s="169"/>
      <c r="E55" s="169"/>
      <c r="F55" s="169"/>
      <c r="G55" s="202"/>
      <c r="H55" s="217"/>
      <c r="I55" s="212"/>
      <c r="J55" s="206"/>
      <c r="K55" s="212"/>
      <c r="L55" s="206"/>
      <c r="M55" s="212"/>
      <c r="N55" s="206"/>
      <c r="O55" s="170"/>
      <c r="P55" s="171"/>
      <c r="Q55" s="171"/>
      <c r="R55" s="171"/>
      <c r="S55" s="172"/>
      <c r="T55" s="172"/>
      <c r="U55" s="171"/>
      <c r="V55" s="171"/>
      <c r="W55" s="173"/>
      <c r="X55" s="173"/>
      <c r="Y55" s="173"/>
      <c r="Z55" s="171"/>
      <c r="AA55" s="171"/>
      <c r="AB55" s="171"/>
      <c r="AC55" s="172"/>
      <c r="AD55" s="172"/>
      <c r="AE55" s="174"/>
      <c r="AF55" s="175"/>
      <c r="AG55" s="169"/>
      <c r="AH55" s="171"/>
      <c r="AI55" s="171"/>
      <c r="AJ55" s="169"/>
      <c r="AK55" s="176"/>
      <c r="AL55" s="176"/>
      <c r="AM55" s="176"/>
      <c r="AN55" s="176"/>
      <c r="AO55" s="176"/>
      <c r="AP55" s="176"/>
      <c r="AQ55" s="176"/>
      <c r="AR55" s="176"/>
      <c r="AS55" s="176"/>
      <c r="AT55" s="176"/>
      <c r="AU55" s="177"/>
      <c r="AV55" s="178"/>
      <c r="AW55" s="178"/>
      <c r="AX55" s="179"/>
      <c r="AY55" s="179"/>
      <c r="AZ55" s="179"/>
      <c r="BA55" s="180"/>
      <c r="BB55" s="181"/>
      <c r="BC55" s="181"/>
      <c r="BD55" s="181"/>
    </row>
    <row r="56" spans="1:56">
      <c r="A56" s="223"/>
      <c r="B56" s="224"/>
      <c r="C56" s="225"/>
      <c r="D56" s="182"/>
      <c r="E56" s="182"/>
      <c r="F56" s="182"/>
      <c r="G56" s="203"/>
      <c r="H56" s="218"/>
      <c r="I56" s="213"/>
      <c r="J56" s="207"/>
      <c r="K56" s="213"/>
      <c r="L56" s="207"/>
      <c r="M56" s="213"/>
      <c r="N56" s="207"/>
      <c r="O56" s="183"/>
      <c r="P56" s="184"/>
      <c r="Q56" s="184"/>
      <c r="R56" s="275"/>
      <c r="S56" s="185"/>
      <c r="T56" s="185"/>
      <c r="U56" s="275"/>
      <c r="V56" s="275"/>
      <c r="W56" s="276"/>
      <c r="X56" s="276"/>
      <c r="Y56" s="276"/>
      <c r="Z56" s="275"/>
      <c r="AA56" s="184"/>
      <c r="AB56" s="184"/>
      <c r="AC56" s="185"/>
      <c r="AD56" s="185"/>
      <c r="AE56" s="186"/>
      <c r="AF56" s="187"/>
      <c r="AG56" s="182"/>
      <c r="AH56" s="184"/>
      <c r="AI56" s="184"/>
      <c r="AJ56" s="182"/>
      <c r="AK56" s="188"/>
      <c r="AL56" s="188"/>
      <c r="AM56" s="188"/>
      <c r="AN56" s="188"/>
      <c r="AO56" s="188"/>
      <c r="AP56" s="188"/>
      <c r="AQ56" s="188"/>
      <c r="AR56" s="188"/>
      <c r="AS56" s="188"/>
      <c r="AT56" s="188"/>
      <c r="AU56" s="189"/>
      <c r="AV56" s="190"/>
      <c r="AW56" s="190"/>
      <c r="AX56" s="191"/>
      <c r="AY56" s="191"/>
      <c r="AZ56" s="191"/>
      <c r="BA56" s="192"/>
      <c r="BB56" s="193"/>
      <c r="BC56" s="193"/>
      <c r="BD56" s="193"/>
    </row>
    <row r="57" spans="1:56">
      <c r="A57" s="220"/>
      <c r="B57" s="221"/>
      <c r="C57" s="222"/>
      <c r="D57" s="169"/>
      <c r="E57" s="169"/>
      <c r="F57" s="169"/>
      <c r="G57" s="202"/>
      <c r="H57" s="217"/>
      <c r="I57" s="212"/>
      <c r="J57" s="206"/>
      <c r="K57" s="212"/>
      <c r="L57" s="206"/>
      <c r="M57" s="212"/>
      <c r="N57" s="206"/>
      <c r="O57" s="170"/>
      <c r="P57" s="171"/>
      <c r="Q57" s="171"/>
      <c r="R57" s="171"/>
      <c r="S57" s="172"/>
      <c r="T57" s="172"/>
      <c r="U57" s="171"/>
      <c r="V57" s="171"/>
      <c r="W57" s="173"/>
      <c r="X57" s="173"/>
      <c r="Y57" s="173"/>
      <c r="Z57" s="171"/>
      <c r="AA57" s="171"/>
      <c r="AB57" s="171"/>
      <c r="AC57" s="172"/>
      <c r="AD57" s="172"/>
      <c r="AE57" s="174"/>
      <c r="AF57" s="175"/>
      <c r="AG57" s="169"/>
      <c r="AH57" s="171"/>
      <c r="AI57" s="171"/>
      <c r="AJ57" s="169"/>
      <c r="AK57" s="176"/>
      <c r="AL57" s="176"/>
      <c r="AM57" s="176"/>
      <c r="AN57" s="176"/>
      <c r="AO57" s="176"/>
      <c r="AP57" s="176"/>
      <c r="AQ57" s="176"/>
      <c r="AR57" s="176"/>
      <c r="AS57" s="176"/>
      <c r="AT57" s="176"/>
      <c r="AU57" s="177"/>
      <c r="AV57" s="178"/>
      <c r="AW57" s="178"/>
      <c r="AX57" s="179"/>
      <c r="AY57" s="179"/>
      <c r="AZ57" s="179"/>
      <c r="BA57" s="180"/>
      <c r="BB57" s="181"/>
      <c r="BC57" s="181"/>
      <c r="BD57" s="181"/>
    </row>
    <row r="58" spans="1:56">
      <c r="A58" s="223"/>
      <c r="B58" s="224"/>
      <c r="C58" s="225"/>
      <c r="D58" s="182"/>
      <c r="E58" s="182"/>
      <c r="F58" s="182"/>
      <c r="G58" s="203"/>
      <c r="H58" s="218"/>
      <c r="I58" s="213"/>
      <c r="J58" s="207"/>
      <c r="K58" s="213"/>
      <c r="L58" s="207"/>
      <c r="M58" s="213"/>
      <c r="N58" s="207"/>
      <c r="O58" s="183"/>
      <c r="P58" s="184"/>
      <c r="Q58" s="184"/>
      <c r="R58" s="275"/>
      <c r="S58" s="185"/>
      <c r="T58" s="185"/>
      <c r="U58" s="275"/>
      <c r="V58" s="275"/>
      <c r="W58" s="276"/>
      <c r="X58" s="276"/>
      <c r="Y58" s="276"/>
      <c r="Z58" s="275"/>
      <c r="AA58" s="184"/>
      <c r="AB58" s="184"/>
      <c r="AC58" s="185"/>
      <c r="AD58" s="185"/>
      <c r="AE58" s="186"/>
      <c r="AF58" s="187"/>
      <c r="AG58" s="182"/>
      <c r="AH58" s="184"/>
      <c r="AI58" s="184"/>
      <c r="AJ58" s="182"/>
      <c r="AK58" s="188"/>
      <c r="AL58" s="188"/>
      <c r="AM58" s="188"/>
      <c r="AN58" s="188"/>
      <c r="AO58" s="188"/>
      <c r="AP58" s="188"/>
      <c r="AQ58" s="188"/>
      <c r="AR58" s="188"/>
      <c r="AS58" s="188"/>
      <c r="AT58" s="188"/>
      <c r="AU58" s="189"/>
      <c r="AV58" s="190"/>
      <c r="AW58" s="190"/>
      <c r="AX58" s="191"/>
      <c r="AY58" s="191"/>
      <c r="AZ58" s="191"/>
      <c r="BA58" s="192"/>
      <c r="BB58" s="193"/>
      <c r="BC58" s="193"/>
      <c r="BD58" s="193"/>
    </row>
    <row r="59" spans="1:56">
      <c r="A59" s="220"/>
      <c r="B59" s="221"/>
      <c r="C59" s="222"/>
      <c r="D59" s="169"/>
      <c r="E59" s="169"/>
      <c r="F59" s="169"/>
      <c r="G59" s="202"/>
      <c r="H59" s="217"/>
      <c r="I59" s="212"/>
      <c r="J59" s="206"/>
      <c r="K59" s="212"/>
      <c r="L59" s="206"/>
      <c r="M59" s="212"/>
      <c r="N59" s="206"/>
      <c r="O59" s="170"/>
      <c r="P59" s="171"/>
      <c r="Q59" s="171"/>
      <c r="R59" s="171"/>
      <c r="S59" s="172"/>
      <c r="T59" s="172"/>
      <c r="U59" s="171"/>
      <c r="V59" s="171"/>
      <c r="W59" s="173"/>
      <c r="X59" s="173"/>
      <c r="Y59" s="173"/>
      <c r="Z59" s="171"/>
      <c r="AA59" s="171"/>
      <c r="AB59" s="171"/>
      <c r="AC59" s="172"/>
      <c r="AD59" s="172"/>
      <c r="AE59" s="174"/>
      <c r="AF59" s="175"/>
      <c r="AG59" s="169"/>
      <c r="AH59" s="171"/>
      <c r="AI59" s="171"/>
      <c r="AJ59" s="169"/>
      <c r="AK59" s="176"/>
      <c r="AL59" s="176"/>
      <c r="AM59" s="176"/>
      <c r="AN59" s="176"/>
      <c r="AO59" s="176"/>
      <c r="AP59" s="176"/>
      <c r="AQ59" s="176"/>
      <c r="AR59" s="176"/>
      <c r="AS59" s="176"/>
      <c r="AT59" s="176"/>
      <c r="AU59" s="177"/>
      <c r="AV59" s="178"/>
      <c r="AW59" s="178"/>
      <c r="AX59" s="179"/>
      <c r="AY59" s="179"/>
      <c r="AZ59" s="179"/>
      <c r="BA59" s="180"/>
      <c r="BB59" s="181"/>
      <c r="BC59" s="181"/>
      <c r="BD59" s="181"/>
    </row>
    <row r="60" spans="1:56">
      <c r="A60" s="223"/>
      <c r="B60" s="224"/>
      <c r="C60" s="225"/>
      <c r="D60" s="182"/>
      <c r="E60" s="182"/>
      <c r="F60" s="182"/>
      <c r="G60" s="203"/>
      <c r="H60" s="218"/>
      <c r="I60" s="213"/>
      <c r="J60" s="207"/>
      <c r="K60" s="213"/>
      <c r="L60" s="207"/>
      <c r="M60" s="213"/>
      <c r="N60" s="207"/>
      <c r="O60" s="183"/>
      <c r="P60" s="184"/>
      <c r="Q60" s="184"/>
      <c r="R60" s="275"/>
      <c r="S60" s="185"/>
      <c r="T60" s="185"/>
      <c r="U60" s="275"/>
      <c r="V60" s="275"/>
      <c r="W60" s="276"/>
      <c r="X60" s="276"/>
      <c r="Y60" s="276"/>
      <c r="Z60" s="275"/>
      <c r="AA60" s="184"/>
      <c r="AB60" s="184"/>
      <c r="AC60" s="185"/>
      <c r="AD60" s="185"/>
      <c r="AE60" s="186"/>
      <c r="AF60" s="187"/>
      <c r="AG60" s="182"/>
      <c r="AH60" s="184"/>
      <c r="AI60" s="184"/>
      <c r="AJ60" s="182"/>
      <c r="AK60" s="188"/>
      <c r="AL60" s="188"/>
      <c r="AM60" s="188"/>
      <c r="AN60" s="188"/>
      <c r="AO60" s="188"/>
      <c r="AP60" s="188"/>
      <c r="AQ60" s="188"/>
      <c r="AR60" s="188"/>
      <c r="AS60" s="188"/>
      <c r="AT60" s="188"/>
      <c r="AU60" s="189"/>
      <c r="AV60" s="190"/>
      <c r="AW60" s="190"/>
      <c r="AX60" s="191"/>
      <c r="AY60" s="191"/>
      <c r="AZ60" s="191"/>
      <c r="BA60" s="192"/>
      <c r="BB60" s="193"/>
      <c r="BC60" s="193"/>
      <c r="BD60" s="193"/>
    </row>
    <row r="61" spans="1:56">
      <c r="A61" s="220"/>
      <c r="B61" s="221"/>
      <c r="C61" s="222"/>
      <c r="D61" s="169"/>
      <c r="E61" s="169"/>
      <c r="F61" s="169"/>
      <c r="G61" s="202"/>
      <c r="H61" s="217"/>
      <c r="I61" s="212"/>
      <c r="J61" s="206"/>
      <c r="K61" s="212"/>
      <c r="L61" s="206"/>
      <c r="M61" s="212"/>
      <c r="N61" s="206"/>
      <c r="O61" s="170"/>
      <c r="P61" s="171"/>
      <c r="Q61" s="171"/>
      <c r="R61" s="171"/>
      <c r="S61" s="172"/>
      <c r="T61" s="172"/>
      <c r="U61" s="171"/>
      <c r="V61" s="171"/>
      <c r="W61" s="173"/>
      <c r="X61" s="173"/>
      <c r="Y61" s="173"/>
      <c r="Z61" s="171"/>
      <c r="AA61" s="171"/>
      <c r="AB61" s="171"/>
      <c r="AC61" s="172"/>
      <c r="AD61" s="172"/>
      <c r="AE61" s="174"/>
      <c r="AF61" s="175"/>
      <c r="AG61" s="169"/>
      <c r="AH61" s="171"/>
      <c r="AI61" s="171"/>
      <c r="AJ61" s="169"/>
      <c r="AK61" s="176"/>
      <c r="AL61" s="176"/>
      <c r="AM61" s="176"/>
      <c r="AN61" s="176"/>
      <c r="AO61" s="176"/>
      <c r="AP61" s="176"/>
      <c r="AQ61" s="176"/>
      <c r="AR61" s="176"/>
      <c r="AS61" s="176"/>
      <c r="AT61" s="176"/>
      <c r="AU61" s="177"/>
      <c r="AV61" s="178"/>
      <c r="AW61" s="178"/>
      <c r="AX61" s="179"/>
      <c r="AY61" s="179"/>
      <c r="AZ61" s="179"/>
      <c r="BA61" s="180"/>
      <c r="BB61" s="181"/>
      <c r="BC61" s="181"/>
      <c r="BD61" s="181"/>
    </row>
    <row r="62" spans="1:56">
      <c r="A62" s="223"/>
      <c r="B62" s="224"/>
      <c r="C62" s="225"/>
      <c r="D62" s="182"/>
      <c r="E62" s="182"/>
      <c r="F62" s="182"/>
      <c r="G62" s="203"/>
      <c r="H62" s="218"/>
      <c r="I62" s="213"/>
      <c r="J62" s="207"/>
      <c r="K62" s="213"/>
      <c r="L62" s="207"/>
      <c r="M62" s="213"/>
      <c r="N62" s="207"/>
      <c r="O62" s="183"/>
      <c r="P62" s="184"/>
      <c r="Q62" s="184"/>
      <c r="R62" s="275"/>
      <c r="S62" s="185"/>
      <c r="T62" s="185"/>
      <c r="U62" s="275"/>
      <c r="V62" s="275"/>
      <c r="W62" s="276"/>
      <c r="X62" s="276"/>
      <c r="Y62" s="276"/>
      <c r="Z62" s="275"/>
      <c r="AA62" s="184"/>
      <c r="AB62" s="184"/>
      <c r="AC62" s="185"/>
      <c r="AD62" s="185"/>
      <c r="AE62" s="186"/>
      <c r="AF62" s="187"/>
      <c r="AG62" s="182"/>
      <c r="AH62" s="184"/>
      <c r="AI62" s="184"/>
      <c r="AJ62" s="182"/>
      <c r="AK62" s="188"/>
      <c r="AL62" s="188"/>
      <c r="AM62" s="188"/>
      <c r="AN62" s="188"/>
      <c r="AO62" s="188"/>
      <c r="AP62" s="188"/>
      <c r="AQ62" s="188"/>
      <c r="AR62" s="188"/>
      <c r="AS62" s="188"/>
      <c r="AT62" s="188"/>
      <c r="AU62" s="189"/>
      <c r="AV62" s="190"/>
      <c r="AW62" s="190"/>
      <c r="AX62" s="191"/>
      <c r="AY62" s="191"/>
      <c r="AZ62" s="191"/>
      <c r="BA62" s="192"/>
      <c r="BB62" s="193"/>
      <c r="BC62" s="193"/>
      <c r="BD62" s="193"/>
    </row>
    <row r="63" spans="1:56">
      <c r="A63" s="220"/>
      <c r="B63" s="221"/>
      <c r="C63" s="222"/>
      <c r="D63" s="169"/>
      <c r="E63" s="169"/>
      <c r="F63" s="169"/>
      <c r="G63" s="202"/>
      <c r="H63" s="217"/>
      <c r="I63" s="212"/>
      <c r="J63" s="206"/>
      <c r="K63" s="212"/>
      <c r="L63" s="206"/>
      <c r="M63" s="212"/>
      <c r="N63" s="206"/>
      <c r="O63" s="170"/>
      <c r="P63" s="171"/>
      <c r="Q63" s="171"/>
      <c r="R63" s="171"/>
      <c r="S63" s="172"/>
      <c r="T63" s="172"/>
      <c r="U63" s="171"/>
      <c r="V63" s="171"/>
      <c r="W63" s="173"/>
      <c r="X63" s="173"/>
      <c r="Y63" s="173"/>
      <c r="Z63" s="171"/>
      <c r="AA63" s="171"/>
      <c r="AB63" s="171"/>
      <c r="AC63" s="172"/>
      <c r="AD63" s="172"/>
      <c r="AE63" s="174"/>
      <c r="AF63" s="175"/>
      <c r="AG63" s="169"/>
      <c r="AH63" s="171"/>
      <c r="AI63" s="171"/>
      <c r="AJ63" s="169"/>
      <c r="AK63" s="176"/>
      <c r="AL63" s="176"/>
      <c r="AM63" s="176"/>
      <c r="AN63" s="176"/>
      <c r="AO63" s="176"/>
      <c r="AP63" s="176"/>
      <c r="AQ63" s="176"/>
      <c r="AR63" s="176"/>
      <c r="AS63" s="176"/>
      <c r="AT63" s="176"/>
      <c r="AU63" s="177"/>
      <c r="AV63" s="178"/>
      <c r="AW63" s="178"/>
      <c r="AX63" s="179"/>
      <c r="AY63" s="179"/>
      <c r="AZ63" s="179"/>
      <c r="BA63" s="180"/>
      <c r="BB63" s="181"/>
      <c r="BC63" s="181"/>
      <c r="BD63" s="181"/>
    </row>
    <row r="64" spans="1:56">
      <c r="A64" s="223"/>
      <c r="B64" s="224"/>
      <c r="C64" s="225"/>
      <c r="D64" s="182"/>
      <c r="E64" s="182"/>
      <c r="F64" s="182"/>
      <c r="G64" s="203"/>
      <c r="H64" s="218"/>
      <c r="I64" s="213"/>
      <c r="J64" s="207"/>
      <c r="K64" s="213"/>
      <c r="L64" s="207"/>
      <c r="M64" s="213"/>
      <c r="N64" s="207"/>
      <c r="O64" s="183"/>
      <c r="P64" s="184"/>
      <c r="Q64" s="184"/>
      <c r="R64" s="275"/>
      <c r="S64" s="185"/>
      <c r="T64" s="185"/>
      <c r="U64" s="275"/>
      <c r="V64" s="275"/>
      <c r="W64" s="276"/>
      <c r="X64" s="276"/>
      <c r="Y64" s="276"/>
      <c r="Z64" s="275"/>
      <c r="AA64" s="184"/>
      <c r="AB64" s="184"/>
      <c r="AC64" s="185"/>
      <c r="AD64" s="185"/>
      <c r="AE64" s="186"/>
      <c r="AF64" s="187"/>
      <c r="AG64" s="182"/>
      <c r="AH64" s="184"/>
      <c r="AI64" s="184"/>
      <c r="AJ64" s="182"/>
      <c r="AK64" s="188"/>
      <c r="AL64" s="188"/>
      <c r="AM64" s="188"/>
      <c r="AN64" s="188"/>
      <c r="AO64" s="188"/>
      <c r="AP64" s="188"/>
      <c r="AQ64" s="188"/>
      <c r="AR64" s="188"/>
      <c r="AS64" s="188"/>
      <c r="AT64" s="188"/>
      <c r="AU64" s="189"/>
      <c r="AV64" s="190"/>
      <c r="AW64" s="190"/>
      <c r="AX64" s="191"/>
      <c r="AY64" s="191"/>
      <c r="AZ64" s="191"/>
      <c r="BA64" s="192"/>
      <c r="BB64" s="193"/>
      <c r="BC64" s="193"/>
      <c r="BD64" s="193"/>
    </row>
    <row r="65" spans="1:56">
      <c r="A65" s="220"/>
      <c r="B65" s="221"/>
      <c r="C65" s="222"/>
      <c r="D65" s="169"/>
      <c r="E65" s="169"/>
      <c r="F65" s="169"/>
      <c r="G65" s="202"/>
      <c r="H65" s="217"/>
      <c r="I65" s="212"/>
      <c r="J65" s="206"/>
      <c r="K65" s="212"/>
      <c r="L65" s="206"/>
      <c r="M65" s="212"/>
      <c r="N65" s="206"/>
      <c r="O65" s="170"/>
      <c r="P65" s="171"/>
      <c r="Q65" s="171"/>
      <c r="R65" s="171"/>
      <c r="S65" s="172"/>
      <c r="T65" s="172"/>
      <c r="U65" s="171"/>
      <c r="V65" s="171"/>
      <c r="W65" s="173"/>
      <c r="X65" s="173"/>
      <c r="Y65" s="173"/>
      <c r="Z65" s="171"/>
      <c r="AA65" s="171"/>
      <c r="AB65" s="171"/>
      <c r="AC65" s="172"/>
      <c r="AD65" s="172"/>
      <c r="AE65" s="174"/>
      <c r="AF65" s="175"/>
      <c r="AG65" s="169"/>
      <c r="AH65" s="171"/>
      <c r="AI65" s="171"/>
      <c r="AJ65" s="169"/>
      <c r="AK65" s="176"/>
      <c r="AL65" s="176"/>
      <c r="AM65" s="176"/>
      <c r="AN65" s="176"/>
      <c r="AO65" s="176"/>
      <c r="AP65" s="176"/>
      <c r="AQ65" s="176"/>
      <c r="AR65" s="176"/>
      <c r="AS65" s="176"/>
      <c r="AT65" s="176"/>
      <c r="AU65" s="177"/>
      <c r="AV65" s="178"/>
      <c r="AW65" s="178"/>
      <c r="AX65" s="179"/>
      <c r="AY65" s="179"/>
      <c r="AZ65" s="179"/>
      <c r="BA65" s="180"/>
      <c r="BB65" s="181"/>
      <c r="BC65" s="181"/>
      <c r="BD65" s="181"/>
    </row>
    <row r="66" spans="1:56">
      <c r="A66" s="223"/>
      <c r="B66" s="224"/>
      <c r="C66" s="225"/>
      <c r="D66" s="182"/>
      <c r="E66" s="182"/>
      <c r="F66" s="182"/>
      <c r="G66" s="203"/>
      <c r="H66" s="218"/>
      <c r="I66" s="213"/>
      <c r="J66" s="207"/>
      <c r="K66" s="213"/>
      <c r="L66" s="207"/>
      <c r="M66" s="213"/>
      <c r="N66" s="207"/>
      <c r="O66" s="183"/>
      <c r="P66" s="184"/>
      <c r="Q66" s="184"/>
      <c r="R66" s="275"/>
      <c r="S66" s="185"/>
      <c r="T66" s="185"/>
      <c r="U66" s="275"/>
      <c r="V66" s="275"/>
      <c r="W66" s="276"/>
      <c r="X66" s="276"/>
      <c r="Y66" s="276"/>
      <c r="Z66" s="275"/>
      <c r="AA66" s="184"/>
      <c r="AB66" s="184"/>
      <c r="AC66" s="185"/>
      <c r="AD66" s="185"/>
      <c r="AE66" s="186"/>
      <c r="AF66" s="187"/>
      <c r="AG66" s="182"/>
      <c r="AH66" s="184"/>
      <c r="AI66" s="184"/>
      <c r="AJ66" s="182"/>
      <c r="AK66" s="188"/>
      <c r="AL66" s="188"/>
      <c r="AM66" s="188"/>
      <c r="AN66" s="188"/>
      <c r="AO66" s="188"/>
      <c r="AP66" s="188"/>
      <c r="AQ66" s="188"/>
      <c r="AR66" s="188"/>
      <c r="AS66" s="188"/>
      <c r="AT66" s="188"/>
      <c r="AU66" s="189"/>
      <c r="AV66" s="190"/>
      <c r="AW66" s="190"/>
      <c r="AX66" s="191"/>
      <c r="AY66" s="191"/>
      <c r="AZ66" s="191"/>
      <c r="BA66" s="192"/>
      <c r="BB66" s="193"/>
      <c r="BC66" s="193"/>
      <c r="BD66" s="193"/>
    </row>
    <row r="67" spans="1:56">
      <c r="A67" s="220"/>
      <c r="B67" s="221"/>
      <c r="C67" s="222"/>
      <c r="D67" s="169"/>
      <c r="E67" s="169"/>
      <c r="F67" s="169"/>
      <c r="G67" s="202"/>
      <c r="H67" s="217"/>
      <c r="I67" s="212"/>
      <c r="J67" s="206"/>
      <c r="K67" s="212"/>
      <c r="L67" s="206"/>
      <c r="M67" s="212"/>
      <c r="N67" s="206"/>
      <c r="O67" s="170"/>
      <c r="P67" s="171"/>
      <c r="Q67" s="171"/>
      <c r="R67" s="171"/>
      <c r="S67" s="172"/>
      <c r="T67" s="172"/>
      <c r="U67" s="171"/>
      <c r="V67" s="171"/>
      <c r="W67" s="173"/>
      <c r="X67" s="173"/>
      <c r="Y67" s="173"/>
      <c r="Z67" s="171"/>
      <c r="AA67" s="171"/>
      <c r="AB67" s="171"/>
      <c r="AC67" s="172"/>
      <c r="AD67" s="172"/>
      <c r="AE67" s="174"/>
      <c r="AF67" s="175"/>
      <c r="AG67" s="169"/>
      <c r="AH67" s="171"/>
      <c r="AI67" s="171"/>
      <c r="AJ67" s="169"/>
      <c r="AK67" s="176"/>
      <c r="AL67" s="176"/>
      <c r="AM67" s="176"/>
      <c r="AN67" s="176"/>
      <c r="AO67" s="176"/>
      <c r="AP67" s="176"/>
      <c r="AQ67" s="176"/>
      <c r="AR67" s="176"/>
      <c r="AS67" s="176"/>
      <c r="AT67" s="176"/>
      <c r="AU67" s="177"/>
      <c r="AV67" s="178"/>
      <c r="AW67" s="178"/>
      <c r="AX67" s="179"/>
      <c r="AY67" s="179"/>
      <c r="AZ67" s="179"/>
      <c r="BA67" s="180"/>
      <c r="BB67" s="181"/>
      <c r="BC67" s="181"/>
      <c r="BD67" s="181"/>
    </row>
    <row r="68" spans="1:56">
      <c r="A68" s="223"/>
      <c r="B68" s="224"/>
      <c r="C68" s="225"/>
      <c r="D68" s="182"/>
      <c r="E68" s="182"/>
      <c r="F68" s="182"/>
      <c r="G68" s="203"/>
      <c r="H68" s="218"/>
      <c r="I68" s="213"/>
      <c r="J68" s="207"/>
      <c r="K68" s="213"/>
      <c r="L68" s="207"/>
      <c r="M68" s="213"/>
      <c r="N68" s="207"/>
      <c r="O68" s="183"/>
      <c r="P68" s="184"/>
      <c r="Q68" s="184"/>
      <c r="R68" s="275"/>
      <c r="S68" s="185"/>
      <c r="T68" s="185"/>
      <c r="U68" s="275"/>
      <c r="V68" s="275"/>
      <c r="W68" s="276"/>
      <c r="X68" s="276"/>
      <c r="Y68" s="276"/>
      <c r="Z68" s="275"/>
      <c r="AA68" s="184"/>
      <c r="AB68" s="184"/>
      <c r="AC68" s="185"/>
      <c r="AD68" s="185"/>
      <c r="AE68" s="186"/>
      <c r="AF68" s="187"/>
      <c r="AG68" s="182"/>
      <c r="AH68" s="184"/>
      <c r="AI68" s="184"/>
      <c r="AJ68" s="182"/>
      <c r="AK68" s="188"/>
      <c r="AL68" s="188"/>
      <c r="AM68" s="188"/>
      <c r="AN68" s="188"/>
      <c r="AO68" s="188"/>
      <c r="AP68" s="188"/>
      <c r="AQ68" s="188"/>
      <c r="AR68" s="188"/>
      <c r="AS68" s="188"/>
      <c r="AT68" s="188"/>
      <c r="AU68" s="189"/>
      <c r="AV68" s="190"/>
      <c r="AW68" s="190"/>
      <c r="AX68" s="191"/>
      <c r="AY68" s="191"/>
      <c r="AZ68" s="191"/>
      <c r="BA68" s="192"/>
      <c r="BB68" s="193"/>
      <c r="BC68" s="193"/>
      <c r="BD68" s="193"/>
    </row>
    <row r="69" spans="1:56">
      <c r="A69" s="220"/>
      <c r="B69" s="221"/>
      <c r="C69" s="222"/>
      <c r="D69" s="169"/>
      <c r="E69" s="169"/>
      <c r="F69" s="169"/>
      <c r="G69" s="202"/>
      <c r="H69" s="217"/>
      <c r="I69" s="212"/>
      <c r="J69" s="206"/>
      <c r="K69" s="212"/>
      <c r="L69" s="206"/>
      <c r="M69" s="212"/>
      <c r="N69" s="206"/>
      <c r="O69" s="170"/>
      <c r="P69" s="171"/>
      <c r="Q69" s="171"/>
      <c r="R69" s="171"/>
      <c r="S69" s="172"/>
      <c r="T69" s="172"/>
      <c r="U69" s="171"/>
      <c r="V69" s="171"/>
      <c r="W69" s="173"/>
      <c r="X69" s="173"/>
      <c r="Y69" s="173"/>
      <c r="Z69" s="171"/>
      <c r="AA69" s="171"/>
      <c r="AB69" s="171"/>
      <c r="AC69" s="172"/>
      <c r="AD69" s="172"/>
      <c r="AE69" s="174"/>
      <c r="AF69" s="175"/>
      <c r="AG69" s="169"/>
      <c r="AH69" s="171"/>
      <c r="AI69" s="171"/>
      <c r="AJ69" s="169"/>
      <c r="AK69" s="176"/>
      <c r="AL69" s="176"/>
      <c r="AM69" s="176"/>
      <c r="AN69" s="176"/>
      <c r="AO69" s="176"/>
      <c r="AP69" s="176"/>
      <c r="AQ69" s="176"/>
      <c r="AR69" s="176"/>
      <c r="AS69" s="176"/>
      <c r="AT69" s="176"/>
      <c r="AU69" s="177"/>
      <c r="AV69" s="178"/>
      <c r="AW69" s="178"/>
      <c r="AX69" s="179"/>
      <c r="AY69" s="179"/>
      <c r="AZ69" s="179"/>
      <c r="BA69" s="180"/>
      <c r="BB69" s="181"/>
      <c r="BC69" s="181"/>
      <c r="BD69" s="181"/>
    </row>
    <row r="70" spans="1:56">
      <c r="A70" s="223"/>
      <c r="B70" s="224"/>
      <c r="C70" s="225"/>
      <c r="D70" s="182"/>
      <c r="E70" s="182"/>
      <c r="F70" s="182"/>
      <c r="G70" s="203"/>
      <c r="H70" s="218"/>
      <c r="I70" s="213"/>
      <c r="J70" s="207"/>
      <c r="K70" s="213"/>
      <c r="L70" s="207"/>
      <c r="M70" s="213"/>
      <c r="N70" s="207"/>
      <c r="O70" s="183"/>
      <c r="P70" s="184"/>
      <c r="Q70" s="184"/>
      <c r="R70" s="275"/>
      <c r="S70" s="185"/>
      <c r="T70" s="185"/>
      <c r="U70" s="275"/>
      <c r="V70" s="275"/>
      <c r="W70" s="276"/>
      <c r="X70" s="276"/>
      <c r="Y70" s="276"/>
      <c r="Z70" s="275"/>
      <c r="AA70" s="184"/>
      <c r="AB70" s="184"/>
      <c r="AC70" s="185"/>
      <c r="AD70" s="185"/>
      <c r="AE70" s="186"/>
      <c r="AF70" s="187"/>
      <c r="AG70" s="182"/>
      <c r="AH70" s="184"/>
      <c r="AI70" s="184"/>
      <c r="AJ70" s="182"/>
      <c r="AK70" s="188"/>
      <c r="AL70" s="188"/>
      <c r="AM70" s="188"/>
      <c r="AN70" s="188"/>
      <c r="AO70" s="188"/>
      <c r="AP70" s="188"/>
      <c r="AQ70" s="188"/>
      <c r="AR70" s="188"/>
      <c r="AS70" s="188"/>
      <c r="AT70" s="188"/>
      <c r="AU70" s="189"/>
      <c r="AV70" s="190"/>
      <c r="AW70" s="190"/>
      <c r="AX70" s="191"/>
      <c r="AY70" s="191"/>
      <c r="AZ70" s="191"/>
      <c r="BA70" s="192"/>
      <c r="BB70" s="193"/>
      <c r="BC70" s="193"/>
      <c r="BD70" s="193"/>
    </row>
    <row r="71" spans="1:56">
      <c r="A71" s="220"/>
      <c r="B71" s="221"/>
      <c r="C71" s="222"/>
      <c r="D71" s="169"/>
      <c r="E71" s="169"/>
      <c r="F71" s="169"/>
      <c r="G71" s="202"/>
      <c r="H71" s="217"/>
      <c r="I71" s="212"/>
      <c r="J71" s="206"/>
      <c r="K71" s="212"/>
      <c r="L71" s="206"/>
      <c r="M71" s="212"/>
      <c r="N71" s="206"/>
      <c r="O71" s="170"/>
      <c r="P71" s="171"/>
      <c r="Q71" s="171"/>
      <c r="R71" s="171"/>
      <c r="S71" s="172"/>
      <c r="T71" s="172"/>
      <c r="U71" s="171"/>
      <c r="V71" s="171"/>
      <c r="W71" s="173"/>
      <c r="X71" s="173"/>
      <c r="Y71" s="173"/>
      <c r="Z71" s="171"/>
      <c r="AA71" s="171"/>
      <c r="AB71" s="171"/>
      <c r="AC71" s="172"/>
      <c r="AD71" s="172"/>
      <c r="AE71" s="174"/>
      <c r="AF71" s="175"/>
      <c r="AG71" s="169"/>
      <c r="AH71" s="171"/>
      <c r="AI71" s="171"/>
      <c r="AJ71" s="169"/>
      <c r="AK71" s="176"/>
      <c r="AL71" s="176"/>
      <c r="AM71" s="176"/>
      <c r="AN71" s="176"/>
      <c r="AO71" s="176"/>
      <c r="AP71" s="176"/>
      <c r="AQ71" s="176"/>
      <c r="AR71" s="176"/>
      <c r="AS71" s="176"/>
      <c r="AT71" s="176"/>
      <c r="AU71" s="177"/>
      <c r="AV71" s="178"/>
      <c r="AW71" s="178"/>
      <c r="AX71" s="179"/>
      <c r="AY71" s="179"/>
      <c r="AZ71" s="179"/>
      <c r="BA71" s="180"/>
      <c r="BB71" s="181"/>
      <c r="BC71" s="181"/>
      <c r="BD71" s="181"/>
    </row>
    <row r="72" spans="1:56">
      <c r="A72" s="223"/>
      <c r="B72" s="224"/>
      <c r="C72" s="225"/>
      <c r="D72" s="182"/>
      <c r="E72" s="182"/>
      <c r="F72" s="182"/>
      <c r="G72" s="203"/>
      <c r="H72" s="218"/>
      <c r="I72" s="213"/>
      <c r="J72" s="207"/>
      <c r="K72" s="213"/>
      <c r="L72" s="207"/>
      <c r="M72" s="213"/>
      <c r="N72" s="207"/>
      <c r="O72" s="183"/>
      <c r="P72" s="184"/>
      <c r="Q72" s="184"/>
      <c r="R72" s="275"/>
      <c r="S72" s="185"/>
      <c r="T72" s="185"/>
      <c r="U72" s="275"/>
      <c r="V72" s="275"/>
      <c r="W72" s="276"/>
      <c r="X72" s="276"/>
      <c r="Y72" s="276"/>
      <c r="Z72" s="275"/>
      <c r="AA72" s="184"/>
      <c r="AB72" s="184"/>
      <c r="AC72" s="185"/>
      <c r="AD72" s="185"/>
      <c r="AE72" s="186"/>
      <c r="AF72" s="187"/>
      <c r="AG72" s="182"/>
      <c r="AH72" s="184"/>
      <c r="AI72" s="184"/>
      <c r="AJ72" s="182"/>
      <c r="AK72" s="188"/>
      <c r="AL72" s="188"/>
      <c r="AM72" s="188"/>
      <c r="AN72" s="188"/>
      <c r="AO72" s="188"/>
      <c r="AP72" s="188"/>
      <c r="AQ72" s="188"/>
      <c r="AR72" s="188"/>
      <c r="AS72" s="188"/>
      <c r="AT72" s="188"/>
      <c r="AU72" s="189"/>
      <c r="AV72" s="190"/>
      <c r="AW72" s="190"/>
      <c r="AX72" s="191"/>
      <c r="AY72" s="191"/>
      <c r="AZ72" s="191"/>
      <c r="BA72" s="192"/>
      <c r="BB72" s="193"/>
      <c r="BC72" s="193"/>
      <c r="BD72" s="193"/>
    </row>
    <row r="73" spans="1:56">
      <c r="A73" s="220"/>
      <c r="B73" s="221"/>
      <c r="C73" s="222"/>
      <c r="D73" s="169"/>
      <c r="E73" s="169"/>
      <c r="F73" s="169"/>
      <c r="G73" s="202"/>
      <c r="H73" s="217"/>
      <c r="I73" s="212"/>
      <c r="J73" s="206"/>
      <c r="K73" s="212"/>
      <c r="L73" s="206"/>
      <c r="M73" s="212"/>
      <c r="N73" s="206"/>
      <c r="O73" s="170"/>
      <c r="P73" s="171"/>
      <c r="Q73" s="171"/>
      <c r="R73" s="171"/>
      <c r="S73" s="172"/>
      <c r="T73" s="172"/>
      <c r="U73" s="171"/>
      <c r="V73" s="171"/>
      <c r="W73" s="173"/>
      <c r="X73" s="173"/>
      <c r="Y73" s="173"/>
      <c r="Z73" s="171"/>
      <c r="AA73" s="171"/>
      <c r="AB73" s="171"/>
      <c r="AC73" s="172"/>
      <c r="AD73" s="172"/>
      <c r="AE73" s="174"/>
      <c r="AF73" s="175"/>
      <c r="AG73" s="169"/>
      <c r="AH73" s="171"/>
      <c r="AI73" s="171"/>
      <c r="AJ73" s="169"/>
      <c r="AK73" s="176"/>
      <c r="AL73" s="176"/>
      <c r="AM73" s="176"/>
      <c r="AN73" s="176"/>
      <c r="AO73" s="176"/>
      <c r="AP73" s="176"/>
      <c r="AQ73" s="176"/>
      <c r="AR73" s="176"/>
      <c r="AS73" s="176"/>
      <c r="AT73" s="176"/>
      <c r="AU73" s="177"/>
      <c r="AV73" s="178"/>
      <c r="AW73" s="178"/>
      <c r="AX73" s="179"/>
      <c r="AY73" s="179"/>
      <c r="AZ73" s="179"/>
      <c r="BA73" s="180"/>
      <c r="BB73" s="181"/>
      <c r="BC73" s="181"/>
      <c r="BD73" s="181"/>
    </row>
    <row r="74" spans="1:56">
      <c r="A74" s="223"/>
      <c r="B74" s="224"/>
      <c r="C74" s="225"/>
      <c r="D74" s="182"/>
      <c r="E74" s="182"/>
      <c r="F74" s="182"/>
      <c r="G74" s="203"/>
      <c r="H74" s="218"/>
      <c r="I74" s="213"/>
      <c r="J74" s="207"/>
      <c r="K74" s="213"/>
      <c r="L74" s="207"/>
      <c r="M74" s="213"/>
      <c r="N74" s="207"/>
      <c r="O74" s="183"/>
      <c r="P74" s="184"/>
      <c r="Q74" s="184"/>
      <c r="R74" s="275"/>
      <c r="S74" s="185"/>
      <c r="T74" s="185"/>
      <c r="U74" s="275"/>
      <c r="V74" s="275"/>
      <c r="W74" s="276"/>
      <c r="X74" s="276"/>
      <c r="Y74" s="276"/>
      <c r="Z74" s="275"/>
      <c r="AA74" s="184"/>
      <c r="AB74" s="184"/>
      <c r="AC74" s="185"/>
      <c r="AD74" s="185"/>
      <c r="AE74" s="186"/>
      <c r="AF74" s="187"/>
      <c r="AG74" s="182"/>
      <c r="AH74" s="184"/>
      <c r="AI74" s="184"/>
      <c r="AJ74" s="182"/>
      <c r="AK74" s="188"/>
      <c r="AL74" s="188"/>
      <c r="AM74" s="188"/>
      <c r="AN74" s="188"/>
      <c r="AO74" s="188"/>
      <c r="AP74" s="188"/>
      <c r="AQ74" s="188"/>
      <c r="AR74" s="188"/>
      <c r="AS74" s="188"/>
      <c r="AT74" s="188"/>
      <c r="AU74" s="189"/>
      <c r="AV74" s="190"/>
      <c r="AW74" s="190"/>
      <c r="AX74" s="191"/>
      <c r="AY74" s="191"/>
      <c r="AZ74" s="191"/>
      <c r="BA74" s="192"/>
      <c r="BB74" s="193"/>
      <c r="BC74" s="193"/>
      <c r="BD74" s="193"/>
    </row>
    <row r="75" spans="1:56">
      <c r="A75" s="220"/>
      <c r="B75" s="221"/>
      <c r="C75" s="222"/>
      <c r="D75" s="169"/>
      <c r="E75" s="169"/>
      <c r="F75" s="169"/>
      <c r="G75" s="202"/>
      <c r="H75" s="217"/>
      <c r="I75" s="212"/>
      <c r="J75" s="206"/>
      <c r="K75" s="212"/>
      <c r="L75" s="206"/>
      <c r="M75" s="212"/>
      <c r="N75" s="206"/>
      <c r="O75" s="170"/>
      <c r="P75" s="171"/>
      <c r="Q75" s="171"/>
      <c r="R75" s="171"/>
      <c r="S75" s="172"/>
      <c r="T75" s="172"/>
      <c r="U75" s="171"/>
      <c r="V75" s="171"/>
      <c r="W75" s="173"/>
      <c r="X75" s="173"/>
      <c r="Y75" s="173"/>
      <c r="Z75" s="171"/>
      <c r="AA75" s="171"/>
      <c r="AB75" s="171"/>
      <c r="AC75" s="172"/>
      <c r="AD75" s="172"/>
      <c r="AE75" s="174"/>
      <c r="AF75" s="175"/>
      <c r="AG75" s="169"/>
      <c r="AH75" s="171"/>
      <c r="AI75" s="171"/>
      <c r="AJ75" s="169"/>
      <c r="AK75" s="176"/>
      <c r="AL75" s="176"/>
      <c r="AM75" s="176"/>
      <c r="AN75" s="176"/>
      <c r="AO75" s="176"/>
      <c r="AP75" s="176"/>
      <c r="AQ75" s="176"/>
      <c r="AR75" s="176"/>
      <c r="AS75" s="176"/>
      <c r="AT75" s="176"/>
      <c r="AU75" s="177"/>
      <c r="AV75" s="178"/>
      <c r="AW75" s="178"/>
      <c r="AX75" s="179"/>
      <c r="AY75" s="179"/>
      <c r="AZ75" s="179"/>
      <c r="BA75" s="180"/>
      <c r="BB75" s="181"/>
      <c r="BC75" s="181"/>
      <c r="BD75" s="181"/>
    </row>
    <row r="76" spans="1:56">
      <c r="A76" s="223"/>
      <c r="B76" s="224"/>
      <c r="C76" s="225"/>
      <c r="D76" s="182"/>
      <c r="E76" s="182"/>
      <c r="F76" s="182"/>
      <c r="G76" s="203"/>
      <c r="H76" s="218"/>
      <c r="I76" s="213"/>
      <c r="J76" s="207"/>
      <c r="K76" s="213"/>
      <c r="L76" s="207"/>
      <c r="M76" s="213"/>
      <c r="N76" s="207"/>
      <c r="O76" s="183"/>
      <c r="P76" s="184"/>
      <c r="Q76" s="184"/>
      <c r="R76" s="275"/>
      <c r="S76" s="185"/>
      <c r="T76" s="185"/>
      <c r="U76" s="275"/>
      <c r="V76" s="275"/>
      <c r="W76" s="276"/>
      <c r="X76" s="276"/>
      <c r="Y76" s="276"/>
      <c r="Z76" s="275"/>
      <c r="AA76" s="184"/>
      <c r="AB76" s="184"/>
      <c r="AC76" s="185"/>
      <c r="AD76" s="185"/>
      <c r="AE76" s="186"/>
      <c r="AF76" s="187"/>
      <c r="AG76" s="182"/>
      <c r="AH76" s="184"/>
      <c r="AI76" s="184"/>
      <c r="AJ76" s="182"/>
      <c r="AK76" s="188"/>
      <c r="AL76" s="188"/>
      <c r="AM76" s="188"/>
      <c r="AN76" s="188"/>
      <c r="AO76" s="188"/>
      <c r="AP76" s="188"/>
      <c r="AQ76" s="188"/>
      <c r="AR76" s="188"/>
      <c r="AS76" s="188"/>
      <c r="AT76" s="188"/>
      <c r="AU76" s="189"/>
      <c r="AV76" s="190"/>
      <c r="AW76" s="190"/>
      <c r="AX76" s="191"/>
      <c r="AY76" s="191"/>
      <c r="AZ76" s="191"/>
      <c r="BA76" s="192"/>
      <c r="BB76" s="193"/>
      <c r="BC76" s="193"/>
      <c r="BD76" s="193"/>
    </row>
    <row r="77" spans="1:56">
      <c r="A77" s="220"/>
      <c r="B77" s="221"/>
      <c r="C77" s="222"/>
      <c r="D77" s="169"/>
      <c r="E77" s="169"/>
      <c r="F77" s="169"/>
      <c r="G77" s="202"/>
      <c r="H77" s="217"/>
      <c r="I77" s="212"/>
      <c r="J77" s="206"/>
      <c r="K77" s="212"/>
      <c r="L77" s="206"/>
      <c r="M77" s="212"/>
      <c r="N77" s="206"/>
      <c r="O77" s="170"/>
      <c r="P77" s="171"/>
      <c r="Q77" s="171"/>
      <c r="R77" s="171"/>
      <c r="S77" s="172"/>
      <c r="T77" s="172"/>
      <c r="U77" s="171"/>
      <c r="V77" s="171"/>
      <c r="W77" s="173"/>
      <c r="X77" s="173"/>
      <c r="Y77" s="173"/>
      <c r="Z77" s="171"/>
      <c r="AA77" s="171"/>
      <c r="AB77" s="171"/>
      <c r="AC77" s="172"/>
      <c r="AD77" s="172"/>
      <c r="AE77" s="174"/>
      <c r="AF77" s="175"/>
      <c r="AG77" s="169"/>
      <c r="AH77" s="171"/>
      <c r="AI77" s="171"/>
      <c r="AJ77" s="169"/>
      <c r="AK77" s="176"/>
      <c r="AL77" s="176"/>
      <c r="AM77" s="176"/>
      <c r="AN77" s="176"/>
      <c r="AO77" s="176"/>
      <c r="AP77" s="176"/>
      <c r="AQ77" s="176"/>
      <c r="AR77" s="176"/>
      <c r="AS77" s="176"/>
      <c r="AT77" s="176"/>
      <c r="AU77" s="177"/>
      <c r="AV77" s="178"/>
      <c r="AW77" s="178"/>
      <c r="AX77" s="179"/>
      <c r="AY77" s="179"/>
      <c r="AZ77" s="179"/>
      <c r="BA77" s="180"/>
      <c r="BB77" s="181"/>
      <c r="BC77" s="181"/>
      <c r="BD77" s="181"/>
    </row>
    <row r="78" spans="1:56">
      <c r="A78" s="223"/>
      <c r="B78" s="224"/>
      <c r="C78" s="225"/>
      <c r="D78" s="182"/>
      <c r="E78" s="182"/>
      <c r="F78" s="182"/>
      <c r="G78" s="203"/>
      <c r="H78" s="218"/>
      <c r="I78" s="213"/>
      <c r="J78" s="207"/>
      <c r="K78" s="213"/>
      <c r="L78" s="207"/>
      <c r="M78" s="213"/>
      <c r="N78" s="207"/>
      <c r="O78" s="183"/>
      <c r="P78" s="184"/>
      <c r="Q78" s="184"/>
      <c r="R78" s="275"/>
      <c r="S78" s="185"/>
      <c r="T78" s="185"/>
      <c r="U78" s="275"/>
      <c r="V78" s="275"/>
      <c r="W78" s="276"/>
      <c r="X78" s="276"/>
      <c r="Y78" s="276"/>
      <c r="Z78" s="275"/>
      <c r="AA78" s="184"/>
      <c r="AB78" s="184"/>
      <c r="AC78" s="185"/>
      <c r="AD78" s="185"/>
      <c r="AE78" s="186"/>
      <c r="AF78" s="187"/>
      <c r="AG78" s="182"/>
      <c r="AH78" s="184"/>
      <c r="AI78" s="184"/>
      <c r="AJ78" s="182"/>
      <c r="AK78" s="188"/>
      <c r="AL78" s="188"/>
      <c r="AM78" s="188"/>
      <c r="AN78" s="188"/>
      <c r="AO78" s="188"/>
      <c r="AP78" s="188"/>
      <c r="AQ78" s="188"/>
      <c r="AR78" s="188"/>
      <c r="AS78" s="188"/>
      <c r="AT78" s="188"/>
      <c r="AU78" s="189"/>
      <c r="AV78" s="190"/>
      <c r="AW78" s="190"/>
      <c r="AX78" s="191"/>
      <c r="AY78" s="191"/>
      <c r="AZ78" s="191"/>
      <c r="BA78" s="192"/>
      <c r="BB78" s="193"/>
      <c r="BC78" s="193"/>
      <c r="BD78" s="193"/>
    </row>
    <row r="79" spans="1:56">
      <c r="A79" s="220"/>
      <c r="B79" s="221"/>
      <c r="C79" s="222"/>
      <c r="D79" s="169"/>
      <c r="E79" s="169"/>
      <c r="F79" s="169"/>
      <c r="G79" s="202"/>
      <c r="H79" s="217"/>
      <c r="I79" s="212"/>
      <c r="J79" s="206"/>
      <c r="K79" s="212"/>
      <c r="L79" s="206"/>
      <c r="M79" s="212"/>
      <c r="N79" s="206"/>
      <c r="O79" s="170"/>
      <c r="P79" s="171"/>
      <c r="Q79" s="171"/>
      <c r="R79" s="171"/>
      <c r="S79" s="172"/>
      <c r="T79" s="172"/>
      <c r="U79" s="171"/>
      <c r="V79" s="171"/>
      <c r="W79" s="173"/>
      <c r="X79" s="173"/>
      <c r="Y79" s="173"/>
      <c r="Z79" s="171"/>
      <c r="AA79" s="171"/>
      <c r="AB79" s="171"/>
      <c r="AC79" s="172"/>
      <c r="AD79" s="172"/>
      <c r="AE79" s="174"/>
      <c r="AF79" s="175"/>
      <c r="AG79" s="169"/>
      <c r="AH79" s="171"/>
      <c r="AI79" s="171"/>
      <c r="AJ79" s="169"/>
      <c r="AK79" s="176"/>
      <c r="AL79" s="176"/>
      <c r="AM79" s="176"/>
      <c r="AN79" s="176"/>
      <c r="AO79" s="176"/>
      <c r="AP79" s="176"/>
      <c r="AQ79" s="176"/>
      <c r="AR79" s="176"/>
      <c r="AS79" s="176"/>
      <c r="AT79" s="176"/>
      <c r="AU79" s="177"/>
      <c r="AV79" s="178"/>
      <c r="AW79" s="178"/>
      <c r="AX79" s="179"/>
      <c r="AY79" s="179"/>
      <c r="AZ79" s="179"/>
      <c r="BA79" s="180"/>
      <c r="BB79" s="181"/>
      <c r="BC79" s="181"/>
      <c r="BD79" s="181"/>
    </row>
    <row r="80" spans="1:56">
      <c r="A80" s="223"/>
      <c r="B80" s="224"/>
      <c r="C80" s="225"/>
      <c r="D80" s="182"/>
      <c r="E80" s="182"/>
      <c r="F80" s="182"/>
      <c r="G80" s="203"/>
      <c r="H80" s="218"/>
      <c r="I80" s="213"/>
      <c r="J80" s="207"/>
      <c r="K80" s="213"/>
      <c r="L80" s="207"/>
      <c r="M80" s="213"/>
      <c r="N80" s="207"/>
      <c r="O80" s="183"/>
      <c r="P80" s="184"/>
      <c r="Q80" s="184"/>
      <c r="R80" s="275"/>
      <c r="S80" s="185"/>
      <c r="T80" s="185"/>
      <c r="U80" s="275"/>
      <c r="V80" s="275"/>
      <c r="W80" s="276"/>
      <c r="X80" s="276"/>
      <c r="Y80" s="276"/>
      <c r="Z80" s="275"/>
      <c r="AA80" s="184"/>
      <c r="AB80" s="184"/>
      <c r="AC80" s="185"/>
      <c r="AD80" s="185"/>
      <c r="AE80" s="186"/>
      <c r="AF80" s="187"/>
      <c r="AG80" s="182"/>
      <c r="AH80" s="184"/>
      <c r="AI80" s="184"/>
      <c r="AJ80" s="182"/>
      <c r="AK80" s="188"/>
      <c r="AL80" s="188"/>
      <c r="AM80" s="188"/>
      <c r="AN80" s="188"/>
      <c r="AO80" s="188"/>
      <c r="AP80" s="188"/>
      <c r="AQ80" s="188"/>
      <c r="AR80" s="188"/>
      <c r="AS80" s="188"/>
      <c r="AT80" s="188"/>
      <c r="AU80" s="189"/>
      <c r="AV80" s="190"/>
      <c r="AW80" s="190"/>
      <c r="AX80" s="191"/>
      <c r="AY80" s="191"/>
      <c r="AZ80" s="191"/>
      <c r="BA80" s="192"/>
      <c r="BB80" s="193"/>
      <c r="BC80" s="193"/>
      <c r="BD80" s="193"/>
    </row>
    <row r="81" spans="1:56">
      <c r="A81" s="220"/>
      <c r="B81" s="221"/>
      <c r="C81" s="222"/>
      <c r="D81" s="169"/>
      <c r="E81" s="169"/>
      <c r="F81" s="169"/>
      <c r="G81" s="202"/>
      <c r="H81" s="217"/>
      <c r="I81" s="212"/>
      <c r="J81" s="206"/>
      <c r="K81" s="212"/>
      <c r="L81" s="206"/>
      <c r="M81" s="212"/>
      <c r="N81" s="206"/>
      <c r="O81" s="170"/>
      <c r="P81" s="171"/>
      <c r="Q81" s="171"/>
      <c r="R81" s="171"/>
      <c r="S81" s="172"/>
      <c r="T81" s="172"/>
      <c r="U81" s="171"/>
      <c r="V81" s="171"/>
      <c r="W81" s="173"/>
      <c r="X81" s="173"/>
      <c r="Y81" s="173"/>
      <c r="Z81" s="171"/>
      <c r="AA81" s="171"/>
      <c r="AB81" s="171"/>
      <c r="AC81" s="172"/>
      <c r="AD81" s="172"/>
      <c r="AE81" s="174"/>
      <c r="AF81" s="175"/>
      <c r="AG81" s="169"/>
      <c r="AH81" s="171"/>
      <c r="AI81" s="171"/>
      <c r="AJ81" s="169"/>
      <c r="AK81" s="176"/>
      <c r="AL81" s="176"/>
      <c r="AM81" s="176"/>
      <c r="AN81" s="176"/>
      <c r="AO81" s="176"/>
      <c r="AP81" s="176"/>
      <c r="AQ81" s="176"/>
      <c r="AR81" s="176"/>
      <c r="AS81" s="176"/>
      <c r="AT81" s="176"/>
      <c r="AU81" s="177"/>
      <c r="AV81" s="178"/>
      <c r="AW81" s="178"/>
      <c r="AX81" s="179"/>
      <c r="AY81" s="179"/>
      <c r="AZ81" s="179"/>
      <c r="BA81" s="180"/>
      <c r="BB81" s="181"/>
      <c r="BC81" s="181"/>
      <c r="BD81" s="181"/>
    </row>
    <row r="82" spans="1:56">
      <c r="A82" s="223"/>
      <c r="B82" s="224"/>
      <c r="C82" s="225"/>
      <c r="D82" s="182"/>
      <c r="E82" s="182"/>
      <c r="F82" s="182"/>
      <c r="G82" s="203"/>
      <c r="H82" s="218"/>
      <c r="I82" s="213"/>
      <c r="J82" s="207"/>
      <c r="K82" s="213"/>
      <c r="L82" s="207"/>
      <c r="M82" s="213"/>
      <c r="N82" s="207"/>
      <c r="O82" s="183"/>
      <c r="P82" s="184"/>
      <c r="Q82" s="184"/>
      <c r="R82" s="275"/>
      <c r="S82" s="185"/>
      <c r="T82" s="185"/>
      <c r="U82" s="275"/>
      <c r="V82" s="275"/>
      <c r="W82" s="276"/>
      <c r="X82" s="276"/>
      <c r="Y82" s="276"/>
      <c r="Z82" s="275"/>
      <c r="AA82" s="184"/>
      <c r="AB82" s="184"/>
      <c r="AC82" s="185"/>
      <c r="AD82" s="185"/>
      <c r="AE82" s="186"/>
      <c r="AF82" s="187"/>
      <c r="AG82" s="182"/>
      <c r="AH82" s="184"/>
      <c r="AI82" s="184"/>
      <c r="AJ82" s="182"/>
      <c r="AK82" s="188"/>
      <c r="AL82" s="188"/>
      <c r="AM82" s="188"/>
      <c r="AN82" s="188"/>
      <c r="AO82" s="188"/>
      <c r="AP82" s="188"/>
      <c r="AQ82" s="188"/>
      <c r="AR82" s="188"/>
      <c r="AS82" s="188"/>
      <c r="AT82" s="188"/>
      <c r="AU82" s="189"/>
      <c r="AV82" s="190"/>
      <c r="AW82" s="190"/>
      <c r="AX82" s="191"/>
      <c r="AY82" s="191"/>
      <c r="AZ82" s="191"/>
      <c r="BA82" s="192"/>
      <c r="BB82" s="193"/>
      <c r="BC82" s="193"/>
      <c r="BD82" s="193"/>
    </row>
    <row r="83" spans="1:56">
      <c r="A83" s="220"/>
      <c r="B83" s="221"/>
      <c r="C83" s="222"/>
      <c r="D83" s="169"/>
      <c r="E83" s="169"/>
      <c r="F83" s="169"/>
      <c r="G83" s="202"/>
      <c r="H83" s="217"/>
      <c r="I83" s="212"/>
      <c r="J83" s="206"/>
      <c r="K83" s="212"/>
      <c r="L83" s="206"/>
      <c r="M83" s="212"/>
      <c r="N83" s="206"/>
      <c r="O83" s="170"/>
      <c r="P83" s="171"/>
      <c r="Q83" s="171"/>
      <c r="R83" s="171"/>
      <c r="S83" s="172"/>
      <c r="T83" s="172"/>
      <c r="U83" s="171"/>
      <c r="V83" s="171"/>
      <c r="W83" s="173"/>
      <c r="X83" s="173"/>
      <c r="Y83" s="173"/>
      <c r="Z83" s="171"/>
      <c r="AA83" s="171"/>
      <c r="AB83" s="171"/>
      <c r="AC83" s="172"/>
      <c r="AD83" s="172"/>
      <c r="AE83" s="174"/>
      <c r="AF83" s="175"/>
      <c r="AG83" s="169"/>
      <c r="AH83" s="171"/>
      <c r="AI83" s="171"/>
      <c r="AJ83" s="169"/>
      <c r="AK83" s="176"/>
      <c r="AL83" s="176"/>
      <c r="AM83" s="176"/>
      <c r="AN83" s="176"/>
      <c r="AO83" s="176"/>
      <c r="AP83" s="176"/>
      <c r="AQ83" s="176"/>
      <c r="AR83" s="176"/>
      <c r="AS83" s="176"/>
      <c r="AT83" s="176"/>
      <c r="AU83" s="177"/>
      <c r="AV83" s="178"/>
      <c r="AW83" s="178"/>
      <c r="AX83" s="179"/>
      <c r="AY83" s="179"/>
      <c r="AZ83" s="179"/>
      <c r="BA83" s="180"/>
      <c r="BB83" s="181"/>
      <c r="BC83" s="181"/>
      <c r="BD83" s="181"/>
    </row>
    <row r="84" spans="1:56">
      <c r="A84" s="223"/>
      <c r="B84" s="224"/>
      <c r="C84" s="225"/>
      <c r="D84" s="182"/>
      <c r="E84" s="182"/>
      <c r="F84" s="182"/>
      <c r="G84" s="203"/>
      <c r="H84" s="218"/>
      <c r="I84" s="213"/>
      <c r="J84" s="207"/>
      <c r="K84" s="213"/>
      <c r="L84" s="207"/>
      <c r="M84" s="213"/>
      <c r="N84" s="207"/>
      <c r="O84" s="183"/>
      <c r="P84" s="184"/>
      <c r="Q84" s="184"/>
      <c r="R84" s="275"/>
      <c r="S84" s="185"/>
      <c r="T84" s="185"/>
      <c r="U84" s="275"/>
      <c r="V84" s="275"/>
      <c r="W84" s="276"/>
      <c r="X84" s="276"/>
      <c r="Y84" s="276"/>
      <c r="Z84" s="275"/>
      <c r="AA84" s="184"/>
      <c r="AB84" s="184"/>
      <c r="AC84" s="185"/>
      <c r="AD84" s="185"/>
      <c r="AE84" s="186"/>
      <c r="AF84" s="187"/>
      <c r="AG84" s="182"/>
      <c r="AH84" s="184"/>
      <c r="AI84" s="184"/>
      <c r="AJ84" s="182"/>
      <c r="AK84" s="188"/>
      <c r="AL84" s="188"/>
      <c r="AM84" s="188"/>
      <c r="AN84" s="188"/>
      <c r="AO84" s="188"/>
      <c r="AP84" s="188"/>
      <c r="AQ84" s="188"/>
      <c r="AR84" s="188"/>
      <c r="AS84" s="188"/>
      <c r="AT84" s="188"/>
      <c r="AU84" s="189"/>
      <c r="AV84" s="190"/>
      <c r="AW84" s="190"/>
      <c r="AX84" s="191"/>
      <c r="AY84" s="191"/>
      <c r="AZ84" s="191"/>
      <c r="BA84" s="192"/>
      <c r="BB84" s="193"/>
      <c r="BC84" s="193"/>
      <c r="BD84" s="193"/>
    </row>
    <row r="85" spans="1:56">
      <c r="A85" s="220"/>
      <c r="B85" s="221"/>
      <c r="C85" s="222"/>
      <c r="D85" s="169"/>
      <c r="E85" s="169"/>
      <c r="F85" s="169"/>
      <c r="G85" s="202"/>
      <c r="H85" s="217"/>
      <c r="I85" s="212"/>
      <c r="J85" s="206"/>
      <c r="K85" s="212"/>
      <c r="L85" s="206"/>
      <c r="M85" s="212"/>
      <c r="N85" s="206"/>
      <c r="O85" s="170"/>
      <c r="P85" s="171"/>
      <c r="Q85" s="171"/>
      <c r="R85" s="171"/>
      <c r="S85" s="172"/>
      <c r="T85" s="172"/>
      <c r="U85" s="171"/>
      <c r="V85" s="171"/>
      <c r="W85" s="173"/>
      <c r="X85" s="173"/>
      <c r="Y85" s="173"/>
      <c r="Z85" s="171"/>
      <c r="AA85" s="171"/>
      <c r="AB85" s="171"/>
      <c r="AC85" s="172"/>
      <c r="AD85" s="172"/>
      <c r="AE85" s="174"/>
      <c r="AF85" s="175"/>
      <c r="AG85" s="169"/>
      <c r="AH85" s="171"/>
      <c r="AI85" s="171"/>
      <c r="AJ85" s="169"/>
      <c r="AK85" s="176"/>
      <c r="AL85" s="176"/>
      <c r="AM85" s="176"/>
      <c r="AN85" s="176"/>
      <c r="AO85" s="176"/>
      <c r="AP85" s="176"/>
      <c r="AQ85" s="176"/>
      <c r="AR85" s="176"/>
      <c r="AS85" s="176"/>
      <c r="AT85" s="176"/>
      <c r="AU85" s="177"/>
      <c r="AV85" s="178"/>
      <c r="AW85" s="178"/>
      <c r="AX85" s="179"/>
      <c r="AY85" s="179"/>
      <c r="AZ85" s="179"/>
      <c r="BA85" s="180"/>
      <c r="BB85" s="181"/>
      <c r="BC85" s="181"/>
      <c r="BD85" s="181"/>
    </row>
    <row r="86" spans="1:56">
      <c r="A86" s="223"/>
      <c r="B86" s="224"/>
      <c r="C86" s="225"/>
      <c r="D86" s="182"/>
      <c r="E86" s="182"/>
      <c r="F86" s="182"/>
      <c r="G86" s="203"/>
      <c r="H86" s="218"/>
      <c r="I86" s="213"/>
      <c r="J86" s="207"/>
      <c r="K86" s="213"/>
      <c r="L86" s="207"/>
      <c r="M86" s="213"/>
      <c r="N86" s="207"/>
      <c r="O86" s="183"/>
      <c r="P86" s="184"/>
      <c r="Q86" s="184"/>
      <c r="R86" s="275"/>
      <c r="S86" s="185"/>
      <c r="T86" s="185"/>
      <c r="U86" s="275"/>
      <c r="V86" s="275"/>
      <c r="W86" s="276"/>
      <c r="X86" s="276"/>
      <c r="Y86" s="276"/>
      <c r="Z86" s="275"/>
      <c r="AA86" s="184"/>
      <c r="AB86" s="184"/>
      <c r="AC86" s="185"/>
      <c r="AD86" s="185"/>
      <c r="AE86" s="186"/>
      <c r="AF86" s="187"/>
      <c r="AG86" s="182"/>
      <c r="AH86" s="184"/>
      <c r="AI86" s="184"/>
      <c r="AJ86" s="182"/>
      <c r="AK86" s="188"/>
      <c r="AL86" s="188"/>
      <c r="AM86" s="188"/>
      <c r="AN86" s="188"/>
      <c r="AO86" s="188"/>
      <c r="AP86" s="188"/>
      <c r="AQ86" s="188"/>
      <c r="AR86" s="188"/>
      <c r="AS86" s="188"/>
      <c r="AT86" s="188"/>
      <c r="AU86" s="189"/>
      <c r="AV86" s="190"/>
      <c r="AW86" s="190"/>
      <c r="AX86" s="191"/>
      <c r="AY86" s="191"/>
      <c r="AZ86" s="191"/>
      <c r="BA86" s="192"/>
      <c r="BB86" s="193"/>
      <c r="BC86" s="193"/>
      <c r="BD86" s="193"/>
    </row>
    <row r="87" spans="1:56">
      <c r="A87" s="220"/>
      <c r="B87" s="221"/>
      <c r="C87" s="222"/>
      <c r="D87" s="169"/>
      <c r="E87" s="169"/>
      <c r="F87" s="169"/>
      <c r="G87" s="202"/>
      <c r="H87" s="217"/>
      <c r="I87" s="212"/>
      <c r="J87" s="206"/>
      <c r="K87" s="212"/>
      <c r="L87" s="206"/>
      <c r="M87" s="212"/>
      <c r="N87" s="206"/>
      <c r="O87" s="170"/>
      <c r="P87" s="171"/>
      <c r="Q87" s="171"/>
      <c r="R87" s="171"/>
      <c r="S87" s="172"/>
      <c r="T87" s="172"/>
      <c r="U87" s="171"/>
      <c r="V87" s="171"/>
      <c r="W87" s="173"/>
      <c r="X87" s="173"/>
      <c r="Y87" s="173"/>
      <c r="Z87" s="171"/>
      <c r="AA87" s="171"/>
      <c r="AB87" s="171"/>
      <c r="AC87" s="172"/>
      <c r="AD87" s="172"/>
      <c r="AE87" s="174"/>
      <c r="AF87" s="175"/>
      <c r="AG87" s="169"/>
      <c r="AH87" s="171"/>
      <c r="AI87" s="171"/>
      <c r="AJ87" s="169"/>
      <c r="AK87" s="176"/>
      <c r="AL87" s="176"/>
      <c r="AM87" s="176"/>
      <c r="AN87" s="176"/>
      <c r="AO87" s="176"/>
      <c r="AP87" s="176"/>
      <c r="AQ87" s="176"/>
      <c r="AR87" s="176"/>
      <c r="AS87" s="176"/>
      <c r="AT87" s="176"/>
      <c r="AU87" s="177"/>
      <c r="AV87" s="178"/>
      <c r="AW87" s="178"/>
      <c r="AX87" s="179"/>
      <c r="AY87" s="179"/>
      <c r="AZ87" s="179"/>
      <c r="BA87" s="180"/>
      <c r="BB87" s="181"/>
      <c r="BC87" s="181"/>
      <c r="BD87" s="181"/>
    </row>
    <row r="88" spans="1:56">
      <c r="A88" s="223"/>
      <c r="B88" s="224"/>
      <c r="C88" s="225"/>
      <c r="D88" s="182"/>
      <c r="E88" s="182"/>
      <c r="F88" s="182"/>
      <c r="G88" s="203"/>
      <c r="H88" s="218"/>
      <c r="I88" s="213"/>
      <c r="J88" s="207"/>
      <c r="K88" s="213"/>
      <c r="L88" s="207"/>
      <c r="M88" s="213"/>
      <c r="N88" s="207"/>
      <c r="O88" s="183"/>
      <c r="P88" s="184"/>
      <c r="Q88" s="184"/>
      <c r="R88" s="275"/>
      <c r="S88" s="185"/>
      <c r="T88" s="185"/>
      <c r="U88" s="275"/>
      <c r="V88" s="275"/>
      <c r="W88" s="276"/>
      <c r="X88" s="276"/>
      <c r="Y88" s="276"/>
      <c r="Z88" s="275"/>
      <c r="AA88" s="184"/>
      <c r="AB88" s="184"/>
      <c r="AC88" s="185"/>
      <c r="AD88" s="185"/>
      <c r="AE88" s="186"/>
      <c r="AF88" s="187"/>
      <c r="AG88" s="182"/>
      <c r="AH88" s="184"/>
      <c r="AI88" s="184"/>
      <c r="AJ88" s="182"/>
      <c r="AK88" s="188"/>
      <c r="AL88" s="188"/>
      <c r="AM88" s="188"/>
      <c r="AN88" s="188"/>
      <c r="AO88" s="188"/>
      <c r="AP88" s="188"/>
      <c r="AQ88" s="188"/>
      <c r="AR88" s="188"/>
      <c r="AS88" s="188"/>
      <c r="AT88" s="188"/>
      <c r="AU88" s="189"/>
      <c r="AV88" s="190"/>
      <c r="AW88" s="190"/>
      <c r="AX88" s="191"/>
      <c r="AY88" s="191"/>
      <c r="AZ88" s="191"/>
      <c r="BA88" s="192"/>
      <c r="BB88" s="193"/>
      <c r="BC88" s="193"/>
      <c r="BD88" s="193"/>
    </row>
    <row r="89" spans="1:56">
      <c r="A89" s="220"/>
      <c r="B89" s="221"/>
      <c r="C89" s="222"/>
      <c r="D89" s="169"/>
      <c r="E89" s="169"/>
      <c r="F89" s="169"/>
      <c r="G89" s="202"/>
      <c r="H89" s="217"/>
      <c r="I89" s="212"/>
      <c r="J89" s="206"/>
      <c r="K89" s="212"/>
      <c r="L89" s="206"/>
      <c r="M89" s="212"/>
      <c r="N89" s="206"/>
      <c r="O89" s="170"/>
      <c r="P89" s="171"/>
      <c r="Q89" s="171"/>
      <c r="R89" s="171"/>
      <c r="S89" s="172"/>
      <c r="T89" s="172"/>
      <c r="U89" s="171"/>
      <c r="V89" s="171"/>
      <c r="W89" s="173"/>
      <c r="X89" s="173"/>
      <c r="Y89" s="173"/>
      <c r="Z89" s="171"/>
      <c r="AA89" s="171"/>
      <c r="AB89" s="171"/>
      <c r="AC89" s="172"/>
      <c r="AD89" s="172"/>
      <c r="AE89" s="174"/>
      <c r="AF89" s="175"/>
      <c r="AG89" s="169"/>
      <c r="AH89" s="171"/>
      <c r="AI89" s="171"/>
      <c r="AJ89" s="169"/>
      <c r="AK89" s="176"/>
      <c r="AL89" s="176"/>
      <c r="AM89" s="176"/>
      <c r="AN89" s="176"/>
      <c r="AO89" s="176"/>
      <c r="AP89" s="176"/>
      <c r="AQ89" s="176"/>
      <c r="AR89" s="176"/>
      <c r="AS89" s="176"/>
      <c r="AT89" s="176"/>
      <c r="AU89" s="177"/>
      <c r="AV89" s="178"/>
      <c r="AW89" s="178"/>
      <c r="AX89" s="179"/>
      <c r="AY89" s="179"/>
      <c r="AZ89" s="179"/>
      <c r="BA89" s="180"/>
      <c r="BB89" s="181"/>
      <c r="BC89" s="181"/>
      <c r="BD89" s="181"/>
    </row>
    <row r="90" spans="1:56">
      <c r="A90" s="223"/>
      <c r="B90" s="224"/>
      <c r="C90" s="225"/>
      <c r="D90" s="182"/>
      <c r="E90" s="182"/>
      <c r="F90" s="182"/>
      <c r="G90" s="203"/>
      <c r="H90" s="218"/>
      <c r="I90" s="213"/>
      <c r="J90" s="207"/>
      <c r="K90" s="213"/>
      <c r="L90" s="207"/>
      <c r="M90" s="213"/>
      <c r="N90" s="207"/>
      <c r="O90" s="183"/>
      <c r="P90" s="184"/>
      <c r="Q90" s="184"/>
      <c r="R90" s="275"/>
      <c r="S90" s="185"/>
      <c r="T90" s="185"/>
      <c r="U90" s="275"/>
      <c r="V90" s="275"/>
      <c r="W90" s="276"/>
      <c r="X90" s="276"/>
      <c r="Y90" s="276"/>
      <c r="Z90" s="275"/>
      <c r="AA90" s="184"/>
      <c r="AB90" s="184"/>
      <c r="AC90" s="185"/>
      <c r="AD90" s="185"/>
      <c r="AE90" s="186"/>
      <c r="AF90" s="187"/>
      <c r="AG90" s="182"/>
      <c r="AH90" s="184"/>
      <c r="AI90" s="184"/>
      <c r="AJ90" s="182"/>
      <c r="AK90" s="188"/>
      <c r="AL90" s="188"/>
      <c r="AM90" s="188"/>
      <c r="AN90" s="188"/>
      <c r="AO90" s="188"/>
      <c r="AP90" s="188"/>
      <c r="AQ90" s="188"/>
      <c r="AR90" s="188"/>
      <c r="AS90" s="188"/>
      <c r="AT90" s="188"/>
      <c r="AU90" s="189"/>
      <c r="AV90" s="190"/>
      <c r="AW90" s="190"/>
      <c r="AX90" s="191"/>
      <c r="AY90" s="191"/>
      <c r="AZ90" s="191"/>
      <c r="BA90" s="192"/>
      <c r="BB90" s="193"/>
      <c r="BC90" s="193"/>
      <c r="BD90" s="193"/>
    </row>
    <row r="91" spans="1:56">
      <c r="A91" s="220"/>
      <c r="B91" s="221"/>
      <c r="C91" s="222"/>
      <c r="D91" s="169"/>
      <c r="E91" s="169"/>
      <c r="F91" s="169"/>
      <c r="G91" s="202"/>
      <c r="H91" s="217"/>
      <c r="I91" s="212"/>
      <c r="J91" s="206"/>
      <c r="K91" s="212"/>
      <c r="L91" s="206"/>
      <c r="M91" s="212"/>
      <c r="N91" s="206"/>
      <c r="O91" s="170"/>
      <c r="P91" s="171"/>
      <c r="Q91" s="171"/>
      <c r="R91" s="171"/>
      <c r="S91" s="172"/>
      <c r="T91" s="172"/>
      <c r="U91" s="171"/>
      <c r="V91" s="171"/>
      <c r="W91" s="173"/>
      <c r="X91" s="173"/>
      <c r="Y91" s="173"/>
      <c r="Z91" s="171"/>
      <c r="AA91" s="171"/>
      <c r="AB91" s="171"/>
      <c r="AC91" s="172"/>
      <c r="AD91" s="172"/>
      <c r="AE91" s="174"/>
      <c r="AF91" s="175"/>
      <c r="AG91" s="169"/>
      <c r="AH91" s="171"/>
      <c r="AI91" s="171"/>
      <c r="AJ91" s="169"/>
      <c r="AK91" s="176"/>
      <c r="AL91" s="176"/>
      <c r="AM91" s="176"/>
      <c r="AN91" s="176"/>
      <c r="AO91" s="176"/>
      <c r="AP91" s="176"/>
      <c r="AQ91" s="176"/>
      <c r="AR91" s="176"/>
      <c r="AS91" s="176"/>
      <c r="AT91" s="176"/>
      <c r="AU91" s="177"/>
      <c r="AV91" s="178"/>
      <c r="AW91" s="178"/>
      <c r="AX91" s="179"/>
      <c r="AY91" s="179"/>
      <c r="AZ91" s="179"/>
      <c r="BA91" s="180"/>
      <c r="BB91" s="181"/>
      <c r="BC91" s="181"/>
      <c r="BD91" s="181"/>
    </row>
    <row r="92" spans="1:56">
      <c r="A92" s="223"/>
      <c r="B92" s="224"/>
      <c r="C92" s="225"/>
      <c r="D92" s="182"/>
      <c r="E92" s="182"/>
      <c r="F92" s="182"/>
      <c r="G92" s="203"/>
      <c r="H92" s="218"/>
      <c r="I92" s="213"/>
      <c r="J92" s="207"/>
      <c r="K92" s="213"/>
      <c r="L92" s="207"/>
      <c r="M92" s="213"/>
      <c r="N92" s="207"/>
      <c r="O92" s="183"/>
      <c r="P92" s="184"/>
      <c r="Q92" s="184"/>
      <c r="R92" s="275"/>
      <c r="S92" s="185"/>
      <c r="T92" s="185"/>
      <c r="U92" s="275"/>
      <c r="V92" s="275"/>
      <c r="W92" s="276"/>
      <c r="X92" s="276"/>
      <c r="Y92" s="276"/>
      <c r="Z92" s="275"/>
      <c r="AA92" s="184"/>
      <c r="AB92" s="184"/>
      <c r="AC92" s="185"/>
      <c r="AD92" s="185"/>
      <c r="AE92" s="186"/>
      <c r="AF92" s="187"/>
      <c r="AG92" s="182"/>
      <c r="AH92" s="184"/>
      <c r="AI92" s="184"/>
      <c r="AJ92" s="182"/>
      <c r="AK92" s="188"/>
      <c r="AL92" s="188"/>
      <c r="AM92" s="188"/>
      <c r="AN92" s="188"/>
      <c r="AO92" s="188"/>
      <c r="AP92" s="188"/>
      <c r="AQ92" s="188"/>
      <c r="AR92" s="188"/>
      <c r="AS92" s="188"/>
      <c r="AT92" s="188"/>
      <c r="AU92" s="189"/>
      <c r="AV92" s="190"/>
      <c r="AW92" s="190"/>
      <c r="AX92" s="191"/>
      <c r="AY92" s="191"/>
      <c r="AZ92" s="191"/>
      <c r="BA92" s="192"/>
      <c r="BB92" s="193"/>
      <c r="BC92" s="193"/>
      <c r="BD92" s="193"/>
    </row>
    <row r="93" spans="1:56">
      <c r="A93" s="220"/>
      <c r="B93" s="221"/>
      <c r="C93" s="222"/>
      <c r="D93" s="169"/>
      <c r="E93" s="169"/>
      <c r="F93" s="169"/>
      <c r="G93" s="202"/>
      <c r="H93" s="217"/>
      <c r="I93" s="212"/>
      <c r="J93" s="206"/>
      <c r="K93" s="212"/>
      <c r="L93" s="206"/>
      <c r="M93" s="212"/>
      <c r="N93" s="206"/>
      <c r="O93" s="170"/>
      <c r="P93" s="171"/>
      <c r="Q93" s="171"/>
      <c r="R93" s="171"/>
      <c r="S93" s="172"/>
      <c r="T93" s="172"/>
      <c r="U93" s="171"/>
      <c r="V93" s="171"/>
      <c r="W93" s="173"/>
      <c r="X93" s="173"/>
      <c r="Y93" s="173"/>
      <c r="Z93" s="171"/>
      <c r="AA93" s="171"/>
      <c r="AB93" s="171"/>
      <c r="AC93" s="172"/>
      <c r="AD93" s="172"/>
      <c r="AE93" s="174"/>
      <c r="AF93" s="175"/>
      <c r="AG93" s="169"/>
      <c r="AH93" s="171"/>
      <c r="AI93" s="171"/>
      <c r="AJ93" s="169"/>
      <c r="AK93" s="176"/>
      <c r="AL93" s="176"/>
      <c r="AM93" s="176"/>
      <c r="AN93" s="176"/>
      <c r="AO93" s="176"/>
      <c r="AP93" s="176"/>
      <c r="AQ93" s="176"/>
      <c r="AR93" s="176"/>
      <c r="AS93" s="176"/>
      <c r="AT93" s="176"/>
      <c r="AU93" s="177"/>
      <c r="AV93" s="178"/>
      <c r="AW93" s="178"/>
      <c r="AX93" s="179"/>
      <c r="AY93" s="179"/>
      <c r="AZ93" s="179"/>
      <c r="BA93" s="180"/>
      <c r="BB93" s="181"/>
      <c r="BC93" s="181"/>
      <c r="BD93" s="181"/>
    </row>
    <row r="94" spans="1:56">
      <c r="A94" s="223"/>
      <c r="B94" s="224"/>
      <c r="C94" s="225"/>
      <c r="D94" s="182"/>
      <c r="E94" s="182"/>
      <c r="F94" s="182"/>
      <c r="G94" s="203"/>
      <c r="H94" s="218"/>
      <c r="I94" s="213"/>
      <c r="J94" s="207"/>
      <c r="K94" s="213"/>
      <c r="L94" s="207"/>
      <c r="M94" s="213"/>
      <c r="N94" s="207"/>
      <c r="O94" s="183"/>
      <c r="P94" s="184"/>
      <c r="Q94" s="184"/>
      <c r="R94" s="275"/>
      <c r="S94" s="185"/>
      <c r="T94" s="185"/>
      <c r="U94" s="275"/>
      <c r="V94" s="275"/>
      <c r="W94" s="276"/>
      <c r="X94" s="276"/>
      <c r="Y94" s="276"/>
      <c r="Z94" s="275"/>
      <c r="AA94" s="184"/>
      <c r="AB94" s="184"/>
      <c r="AC94" s="185"/>
      <c r="AD94" s="185"/>
      <c r="AE94" s="186"/>
      <c r="AF94" s="187"/>
      <c r="AG94" s="182"/>
      <c r="AH94" s="184"/>
      <c r="AI94" s="184"/>
      <c r="AJ94" s="182"/>
      <c r="AK94" s="188"/>
      <c r="AL94" s="188"/>
      <c r="AM94" s="188"/>
      <c r="AN94" s="188"/>
      <c r="AO94" s="188"/>
      <c r="AP94" s="188"/>
      <c r="AQ94" s="188"/>
      <c r="AR94" s="188"/>
      <c r="AS94" s="188"/>
      <c r="AT94" s="188"/>
      <c r="AU94" s="189"/>
      <c r="AV94" s="190"/>
      <c r="AW94" s="190"/>
      <c r="AX94" s="191"/>
      <c r="AY94" s="191"/>
      <c r="AZ94" s="191"/>
      <c r="BA94" s="192"/>
      <c r="BB94" s="193"/>
      <c r="BC94" s="193"/>
      <c r="BD94" s="193"/>
    </row>
    <row r="95" spans="1:56">
      <c r="A95" s="220"/>
      <c r="B95" s="221"/>
      <c r="C95" s="222"/>
      <c r="D95" s="169"/>
      <c r="E95" s="169"/>
      <c r="F95" s="169"/>
      <c r="G95" s="202"/>
      <c r="H95" s="217"/>
      <c r="I95" s="212"/>
      <c r="J95" s="206"/>
      <c r="K95" s="212"/>
      <c r="L95" s="206"/>
      <c r="M95" s="212"/>
      <c r="N95" s="206"/>
      <c r="O95" s="170"/>
      <c r="P95" s="171"/>
      <c r="Q95" s="171"/>
      <c r="R95" s="171"/>
      <c r="S95" s="172"/>
      <c r="T95" s="172"/>
      <c r="U95" s="171"/>
      <c r="V95" s="171"/>
      <c r="W95" s="173"/>
      <c r="X95" s="173"/>
      <c r="Y95" s="173"/>
      <c r="Z95" s="171"/>
      <c r="AA95" s="171"/>
      <c r="AB95" s="171"/>
      <c r="AC95" s="172"/>
      <c r="AD95" s="172"/>
      <c r="AE95" s="174"/>
      <c r="AF95" s="175"/>
      <c r="AG95" s="169"/>
      <c r="AH95" s="171"/>
      <c r="AI95" s="171"/>
      <c r="AJ95" s="169"/>
      <c r="AK95" s="176"/>
      <c r="AL95" s="176"/>
      <c r="AM95" s="176"/>
      <c r="AN95" s="176"/>
      <c r="AO95" s="176"/>
      <c r="AP95" s="176"/>
      <c r="AQ95" s="176"/>
      <c r="AR95" s="176"/>
      <c r="AS95" s="176"/>
      <c r="AT95" s="176"/>
      <c r="AU95" s="177"/>
      <c r="AV95" s="178"/>
      <c r="AW95" s="178"/>
      <c r="AX95" s="179"/>
      <c r="AY95" s="179"/>
      <c r="AZ95" s="179"/>
      <c r="BA95" s="180"/>
      <c r="BB95" s="181"/>
      <c r="BC95" s="181"/>
      <c r="BD95" s="181"/>
    </row>
    <row r="96" spans="1:56">
      <c r="A96" s="223"/>
      <c r="B96" s="224"/>
      <c r="C96" s="225"/>
      <c r="D96" s="182"/>
      <c r="E96" s="182"/>
      <c r="F96" s="182"/>
      <c r="G96" s="203"/>
      <c r="H96" s="218"/>
      <c r="I96" s="213"/>
      <c r="J96" s="207"/>
      <c r="K96" s="213"/>
      <c r="L96" s="207"/>
      <c r="M96" s="213"/>
      <c r="N96" s="207"/>
      <c r="O96" s="183"/>
      <c r="P96" s="184"/>
      <c r="Q96" s="184"/>
      <c r="R96" s="275"/>
      <c r="S96" s="185"/>
      <c r="T96" s="185"/>
      <c r="U96" s="275"/>
      <c r="V96" s="275"/>
      <c r="W96" s="276"/>
      <c r="X96" s="276"/>
      <c r="Y96" s="276"/>
      <c r="Z96" s="275"/>
      <c r="AA96" s="184"/>
      <c r="AB96" s="184"/>
      <c r="AC96" s="185"/>
      <c r="AD96" s="185"/>
      <c r="AE96" s="186"/>
      <c r="AF96" s="187"/>
      <c r="AG96" s="182"/>
      <c r="AH96" s="184"/>
      <c r="AI96" s="184"/>
      <c r="AJ96" s="182"/>
      <c r="AK96" s="188"/>
      <c r="AL96" s="188"/>
      <c r="AM96" s="188"/>
      <c r="AN96" s="188"/>
      <c r="AO96" s="188"/>
      <c r="AP96" s="188"/>
      <c r="AQ96" s="188"/>
      <c r="AR96" s="188"/>
      <c r="AS96" s="188"/>
      <c r="AT96" s="188"/>
      <c r="AU96" s="189"/>
      <c r="AV96" s="190"/>
      <c r="AW96" s="190"/>
      <c r="AX96" s="191"/>
      <c r="AY96" s="191"/>
      <c r="AZ96" s="191"/>
      <c r="BA96" s="192"/>
      <c r="BB96" s="193"/>
      <c r="BC96" s="193"/>
      <c r="BD96" s="193"/>
    </row>
    <row r="97" spans="1:56">
      <c r="A97" s="220"/>
      <c r="B97" s="221"/>
      <c r="C97" s="222"/>
      <c r="D97" s="169"/>
      <c r="E97" s="169"/>
      <c r="F97" s="169"/>
      <c r="G97" s="202"/>
      <c r="H97" s="217"/>
      <c r="I97" s="212"/>
      <c r="J97" s="206"/>
      <c r="K97" s="212"/>
      <c r="L97" s="206"/>
      <c r="M97" s="212"/>
      <c r="N97" s="206"/>
      <c r="O97" s="170"/>
      <c r="P97" s="171"/>
      <c r="Q97" s="171"/>
      <c r="R97" s="171"/>
      <c r="S97" s="172"/>
      <c r="T97" s="172"/>
      <c r="U97" s="171"/>
      <c r="V97" s="171"/>
      <c r="W97" s="173"/>
      <c r="X97" s="173"/>
      <c r="Y97" s="173"/>
      <c r="Z97" s="171"/>
      <c r="AA97" s="171"/>
      <c r="AB97" s="171"/>
      <c r="AC97" s="172"/>
      <c r="AD97" s="172"/>
      <c r="AE97" s="174"/>
      <c r="AF97" s="175"/>
      <c r="AG97" s="169"/>
      <c r="AH97" s="171"/>
      <c r="AI97" s="171"/>
      <c r="AJ97" s="169"/>
      <c r="AK97" s="176"/>
      <c r="AL97" s="176"/>
      <c r="AM97" s="176"/>
      <c r="AN97" s="176"/>
      <c r="AO97" s="176"/>
      <c r="AP97" s="176"/>
      <c r="AQ97" s="176"/>
      <c r="AR97" s="176"/>
      <c r="AS97" s="176"/>
      <c r="AT97" s="176"/>
      <c r="AU97" s="177"/>
      <c r="AV97" s="178"/>
      <c r="AW97" s="178"/>
      <c r="AX97" s="179"/>
      <c r="AY97" s="179"/>
      <c r="AZ97" s="179"/>
      <c r="BA97" s="180"/>
      <c r="BB97" s="181"/>
      <c r="BC97" s="181"/>
      <c r="BD97" s="181"/>
    </row>
    <row r="98" spans="1:56">
      <c r="A98" s="223"/>
      <c r="B98" s="224"/>
      <c r="C98" s="225"/>
      <c r="D98" s="182"/>
      <c r="E98" s="182"/>
      <c r="F98" s="182"/>
      <c r="G98" s="203"/>
      <c r="H98" s="218"/>
      <c r="I98" s="213"/>
      <c r="J98" s="207"/>
      <c r="K98" s="213"/>
      <c r="L98" s="207"/>
      <c r="M98" s="213"/>
      <c r="N98" s="207"/>
      <c r="O98" s="183"/>
      <c r="P98" s="184"/>
      <c r="Q98" s="184"/>
      <c r="R98" s="275"/>
      <c r="S98" s="185"/>
      <c r="T98" s="185"/>
      <c r="U98" s="275"/>
      <c r="V98" s="275"/>
      <c r="W98" s="276"/>
      <c r="X98" s="276"/>
      <c r="Y98" s="276"/>
      <c r="Z98" s="275"/>
      <c r="AA98" s="184"/>
      <c r="AB98" s="184"/>
      <c r="AC98" s="185"/>
      <c r="AD98" s="185"/>
      <c r="AE98" s="186"/>
      <c r="AF98" s="187"/>
      <c r="AG98" s="182"/>
      <c r="AH98" s="184"/>
      <c r="AI98" s="184"/>
      <c r="AJ98" s="182"/>
      <c r="AK98" s="188"/>
      <c r="AL98" s="188"/>
      <c r="AM98" s="188"/>
      <c r="AN98" s="188"/>
      <c r="AO98" s="188"/>
      <c r="AP98" s="188"/>
      <c r="AQ98" s="188"/>
      <c r="AR98" s="188"/>
      <c r="AS98" s="188"/>
      <c r="AT98" s="188"/>
      <c r="AU98" s="189"/>
      <c r="AV98" s="190"/>
      <c r="AW98" s="190"/>
      <c r="AX98" s="191"/>
      <c r="AY98" s="191"/>
      <c r="AZ98" s="191"/>
      <c r="BA98" s="192"/>
      <c r="BB98" s="193"/>
      <c r="BC98" s="193"/>
      <c r="BD98" s="193"/>
    </row>
    <row r="99" spans="1:56">
      <c r="A99" s="220"/>
      <c r="B99" s="221"/>
      <c r="C99" s="222"/>
      <c r="D99" s="169"/>
      <c r="E99" s="169"/>
      <c r="F99" s="169"/>
      <c r="G99" s="202"/>
      <c r="H99" s="217"/>
      <c r="I99" s="212"/>
      <c r="J99" s="206"/>
      <c r="K99" s="212"/>
      <c r="L99" s="206"/>
      <c r="M99" s="212"/>
      <c r="N99" s="206"/>
      <c r="O99" s="170"/>
      <c r="P99" s="171"/>
      <c r="Q99" s="171"/>
      <c r="R99" s="171"/>
      <c r="S99" s="172"/>
      <c r="T99" s="172"/>
      <c r="U99" s="171"/>
      <c r="V99" s="171"/>
      <c r="W99" s="173"/>
      <c r="X99" s="173"/>
      <c r="Y99" s="173"/>
      <c r="Z99" s="171"/>
      <c r="AA99" s="171"/>
      <c r="AB99" s="171"/>
      <c r="AC99" s="172"/>
      <c r="AD99" s="172"/>
      <c r="AE99" s="174"/>
      <c r="AF99" s="175"/>
      <c r="AG99" s="169"/>
      <c r="AH99" s="171"/>
      <c r="AI99" s="171"/>
      <c r="AJ99" s="169"/>
      <c r="AK99" s="176"/>
      <c r="AL99" s="176"/>
      <c r="AM99" s="176"/>
      <c r="AN99" s="176"/>
      <c r="AO99" s="176"/>
      <c r="AP99" s="176"/>
      <c r="AQ99" s="176"/>
      <c r="AR99" s="176"/>
      <c r="AS99" s="176"/>
      <c r="AT99" s="176"/>
      <c r="AU99" s="177"/>
      <c r="AV99" s="178"/>
      <c r="AW99" s="178"/>
      <c r="AX99" s="179"/>
      <c r="AY99" s="179"/>
      <c r="AZ99" s="179"/>
      <c r="BA99" s="180"/>
      <c r="BB99" s="181"/>
      <c r="BC99" s="181"/>
      <c r="BD99" s="181"/>
    </row>
    <row r="100" spans="1:56">
      <c r="A100" s="223"/>
      <c r="B100" s="224"/>
      <c r="C100" s="225"/>
      <c r="D100" s="182"/>
      <c r="E100" s="182"/>
      <c r="F100" s="182"/>
      <c r="G100" s="203"/>
      <c r="H100" s="218"/>
      <c r="I100" s="213"/>
      <c r="J100" s="207"/>
      <c r="K100" s="213"/>
      <c r="L100" s="207"/>
      <c r="M100" s="213"/>
      <c r="N100" s="207"/>
      <c r="O100" s="183"/>
      <c r="P100" s="184"/>
      <c r="Q100" s="184"/>
      <c r="R100" s="275"/>
      <c r="S100" s="185"/>
      <c r="T100" s="185"/>
      <c r="U100" s="275"/>
      <c r="V100" s="275"/>
      <c r="W100" s="276"/>
      <c r="X100" s="276"/>
      <c r="Y100" s="276"/>
      <c r="Z100" s="275"/>
      <c r="AA100" s="184"/>
      <c r="AB100" s="184"/>
      <c r="AC100" s="185"/>
      <c r="AD100" s="185"/>
      <c r="AE100" s="186"/>
      <c r="AF100" s="187"/>
      <c r="AG100" s="182"/>
      <c r="AH100" s="184"/>
      <c r="AI100" s="184"/>
      <c r="AJ100" s="182"/>
      <c r="AK100" s="188"/>
      <c r="AL100" s="188"/>
      <c r="AM100" s="188"/>
      <c r="AN100" s="188"/>
      <c r="AO100" s="188"/>
      <c r="AP100" s="188"/>
      <c r="AQ100" s="188"/>
      <c r="AR100" s="188"/>
      <c r="AS100" s="188"/>
      <c r="AT100" s="188"/>
      <c r="AU100" s="189"/>
      <c r="AV100" s="190"/>
      <c r="AW100" s="190"/>
      <c r="AX100" s="191"/>
      <c r="AY100" s="191"/>
      <c r="AZ100" s="191"/>
      <c r="BA100" s="192"/>
      <c r="BB100" s="193"/>
      <c r="BC100" s="193"/>
      <c r="BD100" s="193"/>
    </row>
    <row r="101" spans="1:56">
      <c r="A101" s="220"/>
      <c r="B101" s="221"/>
      <c r="C101" s="222"/>
      <c r="D101" s="169"/>
      <c r="E101" s="169"/>
      <c r="F101" s="169"/>
      <c r="G101" s="202"/>
      <c r="H101" s="217"/>
      <c r="I101" s="212"/>
      <c r="J101" s="206"/>
      <c r="K101" s="212"/>
      <c r="L101" s="206"/>
      <c r="M101" s="212"/>
      <c r="N101" s="206"/>
      <c r="O101" s="170"/>
      <c r="P101" s="171"/>
      <c r="Q101" s="171"/>
      <c r="R101" s="171"/>
      <c r="S101" s="172"/>
      <c r="T101" s="172"/>
      <c r="U101" s="171"/>
      <c r="V101" s="171"/>
      <c r="W101" s="173"/>
      <c r="X101" s="173"/>
      <c r="Y101" s="173"/>
      <c r="Z101" s="171"/>
      <c r="AA101" s="171"/>
      <c r="AB101" s="171"/>
      <c r="AC101" s="172"/>
      <c r="AD101" s="172"/>
      <c r="AE101" s="174"/>
      <c r="AF101" s="175"/>
      <c r="AG101" s="169"/>
      <c r="AH101" s="171"/>
      <c r="AI101" s="171"/>
      <c r="AJ101" s="169"/>
      <c r="AK101" s="176"/>
      <c r="AL101" s="176"/>
      <c r="AM101" s="176"/>
      <c r="AN101" s="176"/>
      <c r="AO101" s="176"/>
      <c r="AP101" s="176"/>
      <c r="AQ101" s="176"/>
      <c r="AR101" s="176"/>
      <c r="AS101" s="176"/>
      <c r="AT101" s="176"/>
      <c r="AU101" s="177"/>
      <c r="AV101" s="178"/>
      <c r="AW101" s="178"/>
      <c r="AX101" s="179"/>
      <c r="AY101" s="179"/>
      <c r="AZ101" s="179"/>
      <c r="BA101" s="180"/>
      <c r="BB101" s="181"/>
      <c r="BC101" s="181"/>
      <c r="BD101" s="181"/>
    </row>
    <row r="102" spans="1:56">
      <c r="A102" s="223"/>
      <c r="B102" s="224"/>
      <c r="C102" s="225"/>
      <c r="D102" s="182"/>
      <c r="E102" s="182"/>
      <c r="F102" s="182"/>
      <c r="G102" s="203"/>
      <c r="H102" s="218"/>
      <c r="I102" s="213"/>
      <c r="J102" s="207"/>
      <c r="K102" s="213"/>
      <c r="L102" s="207"/>
      <c r="M102" s="213"/>
      <c r="N102" s="207"/>
      <c r="O102" s="183"/>
      <c r="P102" s="184"/>
      <c r="Q102" s="184"/>
      <c r="R102" s="275"/>
      <c r="S102" s="185"/>
      <c r="T102" s="185"/>
      <c r="U102" s="275"/>
      <c r="V102" s="275"/>
      <c r="W102" s="276"/>
      <c r="X102" s="276"/>
      <c r="Y102" s="276"/>
      <c r="Z102" s="275"/>
      <c r="AA102" s="184"/>
      <c r="AB102" s="184"/>
      <c r="AC102" s="185"/>
      <c r="AD102" s="185"/>
      <c r="AE102" s="186"/>
      <c r="AF102" s="187"/>
      <c r="AG102" s="182"/>
      <c r="AH102" s="184"/>
      <c r="AI102" s="184"/>
      <c r="AJ102" s="182"/>
      <c r="AK102" s="188"/>
      <c r="AL102" s="188"/>
      <c r="AM102" s="188"/>
      <c r="AN102" s="188"/>
      <c r="AO102" s="188"/>
      <c r="AP102" s="188"/>
      <c r="AQ102" s="188"/>
      <c r="AR102" s="188"/>
      <c r="AS102" s="188"/>
      <c r="AT102" s="188"/>
      <c r="AU102" s="189"/>
      <c r="AV102" s="190"/>
      <c r="AW102" s="190"/>
      <c r="AX102" s="191"/>
      <c r="AY102" s="191"/>
      <c r="AZ102" s="191"/>
      <c r="BA102" s="192"/>
      <c r="BB102" s="193"/>
      <c r="BC102" s="193"/>
      <c r="BD102" s="193"/>
    </row>
    <row r="103" spans="1:56">
      <c r="A103" s="220"/>
      <c r="B103" s="221"/>
      <c r="C103" s="222"/>
      <c r="D103" s="169"/>
      <c r="E103" s="169"/>
      <c r="F103" s="169"/>
      <c r="G103" s="202"/>
      <c r="H103" s="217"/>
      <c r="I103" s="212"/>
      <c r="J103" s="206"/>
      <c r="K103" s="212"/>
      <c r="L103" s="206"/>
      <c r="M103" s="212"/>
      <c r="N103" s="206"/>
      <c r="O103" s="170"/>
      <c r="P103" s="171"/>
      <c r="Q103" s="171"/>
      <c r="R103" s="171"/>
      <c r="S103" s="172"/>
      <c r="T103" s="172"/>
      <c r="U103" s="171"/>
      <c r="V103" s="171"/>
      <c r="W103" s="173"/>
      <c r="X103" s="173"/>
      <c r="Y103" s="173"/>
      <c r="Z103" s="171"/>
      <c r="AA103" s="171"/>
      <c r="AB103" s="171"/>
      <c r="AC103" s="172"/>
      <c r="AD103" s="172"/>
      <c r="AE103" s="174"/>
      <c r="AF103" s="175"/>
      <c r="AG103" s="169"/>
      <c r="AH103" s="171"/>
      <c r="AI103" s="171"/>
      <c r="AJ103" s="169"/>
      <c r="AK103" s="176"/>
      <c r="AL103" s="176"/>
      <c r="AM103" s="176"/>
      <c r="AN103" s="176"/>
      <c r="AO103" s="176"/>
      <c r="AP103" s="176"/>
      <c r="AQ103" s="176"/>
      <c r="AR103" s="176"/>
      <c r="AS103" s="176"/>
      <c r="AT103" s="176"/>
      <c r="AU103" s="177"/>
      <c r="AV103" s="178"/>
      <c r="AW103" s="178"/>
      <c r="AX103" s="179"/>
      <c r="AY103" s="179"/>
      <c r="AZ103" s="179"/>
      <c r="BA103" s="180"/>
      <c r="BB103" s="181"/>
      <c r="BC103" s="181"/>
      <c r="BD103" s="181"/>
    </row>
    <row r="104" spans="1:56">
      <c r="A104" s="223"/>
      <c r="B104" s="224"/>
      <c r="C104" s="225"/>
      <c r="D104" s="182"/>
      <c r="E104" s="182"/>
      <c r="F104" s="182"/>
      <c r="G104" s="203"/>
      <c r="H104" s="218"/>
      <c r="I104" s="213"/>
      <c r="J104" s="207"/>
      <c r="K104" s="213"/>
      <c r="L104" s="207"/>
      <c r="M104" s="213"/>
      <c r="N104" s="207"/>
      <c r="O104" s="183"/>
      <c r="P104" s="184"/>
      <c r="Q104" s="184"/>
      <c r="R104" s="275"/>
      <c r="S104" s="185"/>
      <c r="T104" s="185"/>
      <c r="U104" s="275"/>
      <c r="V104" s="275"/>
      <c r="W104" s="276"/>
      <c r="X104" s="276"/>
      <c r="Y104" s="276"/>
      <c r="Z104" s="275"/>
      <c r="AA104" s="184"/>
      <c r="AB104" s="184"/>
      <c r="AC104" s="185"/>
      <c r="AD104" s="185"/>
      <c r="AE104" s="186"/>
      <c r="AF104" s="187"/>
      <c r="AG104" s="182"/>
      <c r="AH104" s="184"/>
      <c r="AI104" s="184"/>
      <c r="AJ104" s="182"/>
      <c r="AK104" s="188"/>
      <c r="AL104" s="188"/>
      <c r="AM104" s="188"/>
      <c r="AN104" s="188"/>
      <c r="AO104" s="188"/>
      <c r="AP104" s="188"/>
      <c r="AQ104" s="188"/>
      <c r="AR104" s="188"/>
      <c r="AS104" s="188"/>
      <c r="AT104" s="188"/>
      <c r="AU104" s="189"/>
      <c r="AV104" s="190"/>
      <c r="AW104" s="190"/>
      <c r="AX104" s="191"/>
      <c r="AY104" s="191"/>
      <c r="AZ104" s="191"/>
      <c r="BA104" s="192"/>
      <c r="BB104" s="193"/>
      <c r="BC104" s="193"/>
      <c r="BD104" s="193"/>
    </row>
    <row r="105" spans="1:56">
      <c r="A105" s="220"/>
      <c r="B105" s="221"/>
      <c r="C105" s="222"/>
      <c r="D105" s="169"/>
      <c r="E105" s="169"/>
      <c r="F105" s="169"/>
      <c r="G105" s="202"/>
      <c r="H105" s="217"/>
      <c r="I105" s="212"/>
      <c r="J105" s="206"/>
      <c r="K105" s="212"/>
      <c r="L105" s="206"/>
      <c r="M105" s="212"/>
      <c r="N105" s="206"/>
      <c r="O105" s="170"/>
      <c r="P105" s="171"/>
      <c r="Q105" s="171"/>
      <c r="R105" s="171"/>
      <c r="S105" s="172"/>
      <c r="T105" s="172"/>
      <c r="U105" s="171"/>
      <c r="V105" s="171"/>
      <c r="W105" s="173"/>
      <c r="X105" s="173"/>
      <c r="Y105" s="173"/>
      <c r="Z105" s="171"/>
      <c r="AA105" s="171"/>
      <c r="AB105" s="171"/>
      <c r="AC105" s="172"/>
      <c r="AD105" s="172"/>
      <c r="AE105" s="174"/>
      <c r="AF105" s="175"/>
      <c r="AG105" s="169"/>
      <c r="AH105" s="171"/>
      <c r="AI105" s="171"/>
      <c r="AJ105" s="169"/>
      <c r="AK105" s="176"/>
      <c r="AL105" s="176"/>
      <c r="AM105" s="176"/>
      <c r="AN105" s="176"/>
      <c r="AO105" s="176"/>
      <c r="AP105" s="176"/>
      <c r="AQ105" s="176"/>
      <c r="AR105" s="176"/>
      <c r="AS105" s="176"/>
      <c r="AT105" s="176"/>
      <c r="AU105" s="177"/>
      <c r="AV105" s="178"/>
      <c r="AW105" s="178"/>
      <c r="AX105" s="179"/>
      <c r="AY105" s="179"/>
      <c r="AZ105" s="179"/>
      <c r="BA105" s="180"/>
      <c r="BB105" s="181"/>
      <c r="BC105" s="181"/>
      <c r="BD105" s="181"/>
    </row>
    <row r="106" spans="1:56">
      <c r="A106" s="223"/>
      <c r="B106" s="224"/>
      <c r="C106" s="225"/>
      <c r="D106" s="182"/>
      <c r="E106" s="182"/>
      <c r="F106" s="182"/>
      <c r="G106" s="203"/>
      <c r="H106" s="218"/>
      <c r="I106" s="213"/>
      <c r="J106" s="207"/>
      <c r="K106" s="213"/>
      <c r="L106" s="207"/>
      <c r="M106" s="213"/>
      <c r="N106" s="207"/>
      <c r="O106" s="183"/>
      <c r="P106" s="184"/>
      <c r="Q106" s="184"/>
      <c r="R106" s="275"/>
      <c r="S106" s="185"/>
      <c r="T106" s="185"/>
      <c r="U106" s="275"/>
      <c r="V106" s="275"/>
      <c r="W106" s="276"/>
      <c r="X106" s="276"/>
      <c r="Y106" s="276"/>
      <c r="Z106" s="275"/>
      <c r="AA106" s="184"/>
      <c r="AB106" s="184"/>
      <c r="AC106" s="185"/>
      <c r="AD106" s="185"/>
      <c r="AE106" s="186"/>
      <c r="AF106" s="187"/>
      <c r="AG106" s="182"/>
      <c r="AH106" s="184"/>
      <c r="AI106" s="184"/>
      <c r="AJ106" s="182"/>
      <c r="AK106" s="188"/>
      <c r="AL106" s="188"/>
      <c r="AM106" s="188"/>
      <c r="AN106" s="188"/>
      <c r="AO106" s="188"/>
      <c r="AP106" s="188"/>
      <c r="AQ106" s="188"/>
      <c r="AR106" s="188"/>
      <c r="AS106" s="188"/>
      <c r="AT106" s="188"/>
      <c r="AU106" s="189"/>
      <c r="AV106" s="190"/>
      <c r="AW106" s="190"/>
      <c r="AX106" s="191"/>
      <c r="AY106" s="191"/>
      <c r="AZ106" s="191"/>
      <c r="BA106" s="192"/>
      <c r="BB106" s="193"/>
      <c r="BC106" s="193"/>
      <c r="BD106" s="193"/>
    </row>
    <row r="107" spans="1:56">
      <c r="A107" s="220"/>
      <c r="B107" s="221"/>
      <c r="C107" s="222"/>
      <c r="D107" s="169"/>
      <c r="E107" s="169"/>
      <c r="F107" s="169"/>
      <c r="G107" s="202"/>
      <c r="H107" s="217"/>
      <c r="I107" s="212"/>
      <c r="J107" s="206"/>
      <c r="K107" s="212"/>
      <c r="L107" s="206"/>
      <c r="M107" s="212"/>
      <c r="N107" s="206"/>
      <c r="O107" s="170"/>
      <c r="P107" s="171"/>
      <c r="Q107" s="171"/>
      <c r="R107" s="171"/>
      <c r="S107" s="172"/>
      <c r="T107" s="172"/>
      <c r="U107" s="171"/>
      <c r="V107" s="171"/>
      <c r="W107" s="173"/>
      <c r="X107" s="173"/>
      <c r="Y107" s="173"/>
      <c r="Z107" s="171"/>
      <c r="AA107" s="171"/>
      <c r="AB107" s="171"/>
      <c r="AC107" s="172"/>
      <c r="AD107" s="172"/>
      <c r="AE107" s="174"/>
      <c r="AF107" s="175"/>
      <c r="AG107" s="169"/>
      <c r="AH107" s="171"/>
      <c r="AI107" s="171"/>
      <c r="AJ107" s="169"/>
      <c r="AK107" s="176"/>
      <c r="AL107" s="176"/>
      <c r="AM107" s="176"/>
      <c r="AN107" s="176"/>
      <c r="AO107" s="176"/>
      <c r="AP107" s="176"/>
      <c r="AQ107" s="176"/>
      <c r="AR107" s="176"/>
      <c r="AS107" s="176"/>
      <c r="AT107" s="176"/>
      <c r="AU107" s="177"/>
      <c r="AV107" s="178"/>
      <c r="AW107" s="178"/>
      <c r="AX107" s="179"/>
      <c r="AY107" s="179"/>
      <c r="AZ107" s="179"/>
      <c r="BA107" s="180"/>
      <c r="BB107" s="181"/>
      <c r="BC107" s="181"/>
      <c r="BD107" s="181"/>
    </row>
    <row r="108" spans="1:56">
      <c r="A108" s="223"/>
      <c r="B108" s="224"/>
      <c r="C108" s="225"/>
      <c r="D108" s="182"/>
      <c r="E108" s="182"/>
      <c r="F108" s="182"/>
      <c r="G108" s="203"/>
      <c r="H108" s="218"/>
      <c r="I108" s="213"/>
      <c r="J108" s="207"/>
      <c r="K108" s="213"/>
      <c r="L108" s="207"/>
      <c r="M108" s="213"/>
      <c r="N108" s="207"/>
      <c r="O108" s="183"/>
      <c r="P108" s="184"/>
      <c r="Q108" s="184"/>
      <c r="R108" s="275"/>
      <c r="S108" s="185"/>
      <c r="T108" s="185"/>
      <c r="U108" s="275"/>
      <c r="V108" s="275"/>
      <c r="W108" s="276"/>
      <c r="X108" s="276"/>
      <c r="Y108" s="276"/>
      <c r="Z108" s="275"/>
      <c r="AA108" s="184"/>
      <c r="AB108" s="184"/>
      <c r="AC108" s="185"/>
      <c r="AD108" s="185"/>
      <c r="AE108" s="186"/>
      <c r="AF108" s="187"/>
      <c r="AG108" s="182"/>
      <c r="AH108" s="184"/>
      <c r="AI108" s="184"/>
      <c r="AJ108" s="182"/>
      <c r="AK108" s="188"/>
      <c r="AL108" s="188"/>
      <c r="AM108" s="188"/>
      <c r="AN108" s="188"/>
      <c r="AO108" s="188"/>
      <c r="AP108" s="188"/>
      <c r="AQ108" s="188"/>
      <c r="AR108" s="188"/>
      <c r="AS108" s="188"/>
      <c r="AT108" s="188"/>
      <c r="AU108" s="189"/>
      <c r="AV108" s="190"/>
      <c r="AW108" s="190"/>
      <c r="AX108" s="191"/>
      <c r="AY108" s="191"/>
      <c r="AZ108" s="191"/>
      <c r="BA108" s="192"/>
      <c r="BB108" s="193"/>
      <c r="BC108" s="193"/>
      <c r="BD108" s="193"/>
    </row>
    <row r="109" spans="1:56">
      <c r="A109" s="220"/>
      <c r="B109" s="221"/>
      <c r="C109" s="222"/>
      <c r="D109" s="169"/>
      <c r="E109" s="169"/>
      <c r="F109" s="169"/>
      <c r="G109" s="202"/>
      <c r="H109" s="217"/>
      <c r="I109" s="212"/>
      <c r="J109" s="206"/>
      <c r="K109" s="212"/>
      <c r="L109" s="206"/>
      <c r="M109" s="212"/>
      <c r="N109" s="206"/>
      <c r="O109" s="170"/>
      <c r="P109" s="171"/>
      <c r="Q109" s="171"/>
      <c r="R109" s="171"/>
      <c r="S109" s="172"/>
      <c r="T109" s="172"/>
      <c r="U109" s="171"/>
      <c r="V109" s="171"/>
      <c r="W109" s="173"/>
      <c r="X109" s="173"/>
      <c r="Y109" s="173"/>
      <c r="Z109" s="171"/>
      <c r="AA109" s="171"/>
      <c r="AB109" s="171"/>
      <c r="AC109" s="172"/>
      <c r="AD109" s="172"/>
      <c r="AE109" s="174"/>
      <c r="AF109" s="175"/>
      <c r="AG109" s="169"/>
      <c r="AH109" s="171"/>
      <c r="AI109" s="171"/>
      <c r="AJ109" s="169"/>
      <c r="AK109" s="176"/>
      <c r="AL109" s="176"/>
      <c r="AM109" s="176"/>
      <c r="AN109" s="176"/>
      <c r="AO109" s="176"/>
      <c r="AP109" s="176"/>
      <c r="AQ109" s="176"/>
      <c r="AR109" s="176"/>
      <c r="AS109" s="176"/>
      <c r="AT109" s="176"/>
      <c r="AU109" s="177"/>
      <c r="AV109" s="178"/>
      <c r="AW109" s="178"/>
      <c r="AX109" s="179"/>
      <c r="AY109" s="179"/>
      <c r="AZ109" s="179"/>
      <c r="BA109" s="180"/>
      <c r="BB109" s="181"/>
      <c r="BC109" s="181"/>
      <c r="BD109" s="181"/>
    </row>
    <row r="110" spans="1:56">
      <c r="A110" s="223"/>
      <c r="B110" s="224"/>
      <c r="C110" s="225"/>
      <c r="D110" s="182"/>
      <c r="E110" s="182"/>
      <c r="F110" s="182"/>
      <c r="G110" s="203"/>
      <c r="H110" s="218"/>
      <c r="I110" s="213"/>
      <c r="J110" s="207"/>
      <c r="K110" s="213"/>
      <c r="L110" s="207"/>
      <c r="M110" s="213"/>
      <c r="N110" s="207"/>
      <c r="O110" s="183"/>
      <c r="P110" s="184"/>
      <c r="Q110" s="184"/>
      <c r="R110" s="275"/>
      <c r="S110" s="185"/>
      <c r="T110" s="185"/>
      <c r="U110" s="275"/>
      <c r="V110" s="275"/>
      <c r="W110" s="276"/>
      <c r="X110" s="276"/>
      <c r="Y110" s="276"/>
      <c r="Z110" s="275"/>
      <c r="AA110" s="184"/>
      <c r="AB110" s="184"/>
      <c r="AC110" s="185"/>
      <c r="AD110" s="185"/>
      <c r="AE110" s="186"/>
      <c r="AF110" s="187"/>
      <c r="AG110" s="182"/>
      <c r="AH110" s="184"/>
      <c r="AI110" s="184"/>
      <c r="AJ110" s="182"/>
      <c r="AK110" s="188"/>
      <c r="AL110" s="188"/>
      <c r="AM110" s="188"/>
      <c r="AN110" s="188"/>
      <c r="AO110" s="188"/>
      <c r="AP110" s="188"/>
      <c r="AQ110" s="188"/>
      <c r="AR110" s="188"/>
      <c r="AS110" s="188"/>
      <c r="AT110" s="188"/>
      <c r="AU110" s="189"/>
      <c r="AV110" s="190"/>
      <c r="AW110" s="190"/>
      <c r="AX110" s="191"/>
      <c r="AY110" s="191"/>
      <c r="AZ110" s="191"/>
      <c r="BA110" s="192"/>
      <c r="BB110" s="193"/>
      <c r="BC110" s="193"/>
      <c r="BD110" s="193"/>
    </row>
    <row r="111" spans="1:56">
      <c r="A111" s="220"/>
      <c r="B111" s="221"/>
      <c r="C111" s="222"/>
      <c r="D111" s="169"/>
      <c r="E111" s="169"/>
      <c r="F111" s="169"/>
      <c r="G111" s="202"/>
      <c r="H111" s="217"/>
      <c r="I111" s="212"/>
      <c r="J111" s="206"/>
      <c r="K111" s="212"/>
      <c r="L111" s="206"/>
      <c r="M111" s="212"/>
      <c r="N111" s="206"/>
      <c r="O111" s="170"/>
      <c r="P111" s="171"/>
      <c r="Q111" s="171"/>
      <c r="R111" s="171"/>
      <c r="S111" s="172"/>
      <c r="T111" s="172"/>
      <c r="U111" s="171"/>
      <c r="V111" s="171"/>
      <c r="W111" s="173"/>
      <c r="X111" s="173"/>
      <c r="Y111" s="173"/>
      <c r="Z111" s="171"/>
      <c r="AA111" s="171"/>
      <c r="AB111" s="171"/>
      <c r="AC111" s="172"/>
      <c r="AD111" s="172"/>
      <c r="AE111" s="174"/>
      <c r="AF111" s="175"/>
      <c r="AG111" s="169"/>
      <c r="AH111" s="171"/>
      <c r="AI111" s="171"/>
      <c r="AJ111" s="169"/>
      <c r="AK111" s="176"/>
      <c r="AL111" s="176"/>
      <c r="AM111" s="176"/>
      <c r="AN111" s="176"/>
      <c r="AO111" s="176"/>
      <c r="AP111" s="176"/>
      <c r="AQ111" s="176"/>
      <c r="AR111" s="176"/>
      <c r="AS111" s="176"/>
      <c r="AT111" s="176"/>
      <c r="AU111" s="177"/>
      <c r="AV111" s="178"/>
      <c r="AW111" s="178"/>
      <c r="AX111" s="179"/>
      <c r="AY111" s="179"/>
      <c r="AZ111" s="179"/>
      <c r="BA111" s="180"/>
      <c r="BB111" s="181"/>
      <c r="BC111" s="181"/>
      <c r="BD111" s="181"/>
    </row>
    <row r="112" spans="1:56">
      <c r="A112" s="223"/>
      <c r="B112" s="224"/>
      <c r="C112" s="225"/>
      <c r="D112" s="182"/>
      <c r="E112" s="182"/>
      <c r="F112" s="182"/>
      <c r="G112" s="203"/>
      <c r="H112" s="218"/>
      <c r="I112" s="213"/>
      <c r="J112" s="207"/>
      <c r="K112" s="213"/>
      <c r="L112" s="207"/>
      <c r="M112" s="213"/>
      <c r="N112" s="207"/>
      <c r="O112" s="183"/>
      <c r="P112" s="184"/>
      <c r="Q112" s="184"/>
      <c r="R112" s="275"/>
      <c r="S112" s="185"/>
      <c r="T112" s="185"/>
      <c r="U112" s="275"/>
      <c r="V112" s="275"/>
      <c r="W112" s="276"/>
      <c r="X112" s="276"/>
      <c r="Y112" s="276"/>
      <c r="Z112" s="275"/>
      <c r="AA112" s="184"/>
      <c r="AB112" s="184"/>
      <c r="AC112" s="185"/>
      <c r="AD112" s="185"/>
      <c r="AE112" s="186"/>
      <c r="AF112" s="187"/>
      <c r="AG112" s="182"/>
      <c r="AH112" s="184"/>
      <c r="AI112" s="184"/>
      <c r="AJ112" s="182"/>
      <c r="AK112" s="188"/>
      <c r="AL112" s="188"/>
      <c r="AM112" s="188"/>
      <c r="AN112" s="188"/>
      <c r="AO112" s="188"/>
      <c r="AP112" s="188"/>
      <c r="AQ112" s="188"/>
      <c r="AR112" s="188"/>
      <c r="AS112" s="188"/>
      <c r="AT112" s="188"/>
      <c r="AU112" s="189"/>
      <c r="AV112" s="190"/>
      <c r="AW112" s="190"/>
      <c r="AX112" s="191"/>
      <c r="AY112" s="191"/>
      <c r="AZ112" s="191"/>
      <c r="BA112" s="192"/>
      <c r="BB112" s="193"/>
      <c r="BC112" s="193"/>
      <c r="BD112" s="193"/>
    </row>
    <row r="113" spans="1:56">
      <c r="A113" s="220"/>
      <c r="B113" s="221"/>
      <c r="C113" s="222"/>
      <c r="D113" s="169"/>
      <c r="E113" s="169"/>
      <c r="F113" s="169"/>
      <c r="G113" s="202"/>
      <c r="H113" s="217"/>
      <c r="I113" s="212"/>
      <c r="J113" s="206"/>
      <c r="K113" s="212"/>
      <c r="L113" s="206"/>
      <c r="M113" s="212"/>
      <c r="N113" s="206"/>
      <c r="O113" s="170"/>
      <c r="P113" s="171"/>
      <c r="Q113" s="171"/>
      <c r="R113" s="171"/>
      <c r="S113" s="172"/>
      <c r="T113" s="172"/>
      <c r="U113" s="171"/>
      <c r="V113" s="171"/>
      <c r="W113" s="173"/>
      <c r="X113" s="173"/>
      <c r="Y113" s="173"/>
      <c r="Z113" s="171"/>
      <c r="AA113" s="171"/>
      <c r="AB113" s="171"/>
      <c r="AC113" s="172"/>
      <c r="AD113" s="172"/>
      <c r="AE113" s="174"/>
      <c r="AF113" s="175"/>
      <c r="AG113" s="169"/>
      <c r="AH113" s="171"/>
      <c r="AI113" s="171"/>
      <c r="AJ113" s="169"/>
      <c r="AK113" s="176"/>
      <c r="AL113" s="176"/>
      <c r="AM113" s="176"/>
      <c r="AN113" s="176"/>
      <c r="AO113" s="176"/>
      <c r="AP113" s="176"/>
      <c r="AQ113" s="176"/>
      <c r="AR113" s="176"/>
      <c r="AS113" s="176"/>
      <c r="AT113" s="176"/>
      <c r="AU113" s="177"/>
      <c r="AV113" s="178"/>
      <c r="AW113" s="178"/>
      <c r="AX113" s="179"/>
      <c r="AY113" s="179"/>
      <c r="AZ113" s="179"/>
      <c r="BA113" s="180"/>
      <c r="BB113" s="181"/>
      <c r="BC113" s="181"/>
      <c r="BD113" s="181"/>
    </row>
    <row r="114" spans="1:56">
      <c r="A114" s="223"/>
      <c r="B114" s="224"/>
      <c r="C114" s="225"/>
      <c r="D114" s="182"/>
      <c r="E114" s="182"/>
      <c r="F114" s="182"/>
      <c r="G114" s="203"/>
      <c r="H114" s="218"/>
      <c r="I114" s="213"/>
      <c r="J114" s="207"/>
      <c r="K114" s="213"/>
      <c r="L114" s="207"/>
      <c r="M114" s="213"/>
      <c r="N114" s="207"/>
      <c r="O114" s="183"/>
      <c r="P114" s="184"/>
      <c r="Q114" s="184"/>
      <c r="R114" s="275"/>
      <c r="S114" s="185"/>
      <c r="T114" s="185"/>
      <c r="U114" s="275"/>
      <c r="V114" s="275"/>
      <c r="W114" s="276"/>
      <c r="X114" s="276"/>
      <c r="Y114" s="276"/>
      <c r="Z114" s="275"/>
      <c r="AA114" s="184"/>
      <c r="AB114" s="184"/>
      <c r="AC114" s="185"/>
      <c r="AD114" s="185"/>
      <c r="AE114" s="186"/>
      <c r="AF114" s="187"/>
      <c r="AG114" s="182"/>
      <c r="AH114" s="184"/>
      <c r="AI114" s="184"/>
      <c r="AJ114" s="182"/>
      <c r="AK114" s="188"/>
      <c r="AL114" s="188"/>
      <c r="AM114" s="188"/>
      <c r="AN114" s="188"/>
      <c r="AO114" s="188"/>
      <c r="AP114" s="188"/>
      <c r="AQ114" s="188"/>
      <c r="AR114" s="188"/>
      <c r="AS114" s="188"/>
      <c r="AT114" s="188"/>
      <c r="AU114" s="189"/>
      <c r="AV114" s="190"/>
      <c r="AW114" s="190"/>
      <c r="AX114" s="191"/>
      <c r="AY114" s="191"/>
      <c r="AZ114" s="191"/>
      <c r="BA114" s="192"/>
      <c r="BB114" s="193"/>
      <c r="BC114" s="193"/>
      <c r="BD114" s="193"/>
    </row>
    <row r="115" spans="1:56">
      <c r="A115" s="220"/>
      <c r="B115" s="221"/>
      <c r="C115" s="222"/>
      <c r="D115" s="169"/>
      <c r="E115" s="169"/>
      <c r="F115" s="169"/>
      <c r="G115" s="202"/>
      <c r="H115" s="217"/>
      <c r="I115" s="212"/>
      <c r="J115" s="206"/>
      <c r="K115" s="212"/>
      <c r="L115" s="206"/>
      <c r="M115" s="212"/>
      <c r="N115" s="206"/>
      <c r="O115" s="170"/>
      <c r="P115" s="171"/>
      <c r="Q115" s="171"/>
      <c r="R115" s="171"/>
      <c r="S115" s="172"/>
      <c r="T115" s="172"/>
      <c r="U115" s="171"/>
      <c r="V115" s="171"/>
      <c r="W115" s="173"/>
      <c r="X115" s="173"/>
      <c r="Y115" s="173"/>
      <c r="Z115" s="171"/>
      <c r="AA115" s="171"/>
      <c r="AB115" s="171"/>
      <c r="AC115" s="172"/>
      <c r="AD115" s="172"/>
      <c r="AE115" s="174"/>
      <c r="AF115" s="175"/>
      <c r="AG115" s="169"/>
      <c r="AH115" s="171"/>
      <c r="AI115" s="171"/>
      <c r="AJ115" s="169"/>
      <c r="AK115" s="176"/>
      <c r="AL115" s="176"/>
      <c r="AM115" s="176"/>
      <c r="AN115" s="176"/>
      <c r="AO115" s="176"/>
      <c r="AP115" s="176"/>
      <c r="AQ115" s="176"/>
      <c r="AR115" s="176"/>
      <c r="AS115" s="176"/>
      <c r="AT115" s="176"/>
      <c r="AU115" s="177"/>
      <c r="AV115" s="178"/>
      <c r="AW115" s="178"/>
      <c r="AX115" s="179"/>
      <c r="AY115" s="179"/>
      <c r="AZ115" s="179"/>
      <c r="BA115" s="180"/>
      <c r="BB115" s="181"/>
      <c r="BC115" s="181"/>
      <c r="BD115" s="181"/>
    </row>
    <row r="116" spans="1:56">
      <c r="A116" s="223"/>
      <c r="B116" s="224"/>
      <c r="C116" s="225"/>
      <c r="D116" s="182"/>
      <c r="E116" s="182"/>
      <c r="F116" s="182"/>
      <c r="G116" s="203"/>
      <c r="H116" s="218"/>
      <c r="I116" s="213"/>
      <c r="J116" s="207"/>
      <c r="K116" s="213"/>
      <c r="L116" s="207"/>
      <c r="M116" s="213"/>
      <c r="N116" s="207"/>
      <c r="O116" s="183"/>
      <c r="P116" s="184"/>
      <c r="Q116" s="184"/>
      <c r="R116" s="275"/>
      <c r="S116" s="185"/>
      <c r="T116" s="185"/>
      <c r="U116" s="275"/>
      <c r="V116" s="275"/>
      <c r="W116" s="276"/>
      <c r="X116" s="276"/>
      <c r="Y116" s="276"/>
      <c r="Z116" s="275"/>
      <c r="AA116" s="184"/>
      <c r="AB116" s="184"/>
      <c r="AC116" s="185"/>
      <c r="AD116" s="185"/>
      <c r="AE116" s="186"/>
      <c r="AF116" s="187"/>
      <c r="AG116" s="182"/>
      <c r="AH116" s="184"/>
      <c r="AI116" s="184"/>
      <c r="AJ116" s="182"/>
      <c r="AK116" s="188"/>
      <c r="AL116" s="188"/>
      <c r="AM116" s="188"/>
      <c r="AN116" s="188"/>
      <c r="AO116" s="188"/>
      <c r="AP116" s="188"/>
      <c r="AQ116" s="188"/>
      <c r="AR116" s="188"/>
      <c r="AS116" s="188"/>
      <c r="AT116" s="188"/>
      <c r="AU116" s="189"/>
      <c r="AV116" s="190"/>
      <c r="AW116" s="190"/>
      <c r="AX116" s="191"/>
      <c r="AY116" s="191"/>
      <c r="AZ116" s="191"/>
      <c r="BA116" s="192"/>
      <c r="BB116" s="193"/>
      <c r="BC116" s="193"/>
      <c r="BD116" s="193"/>
    </row>
    <row r="117" spans="1:56">
      <c r="A117" s="220"/>
      <c r="B117" s="221"/>
      <c r="C117" s="222"/>
      <c r="D117" s="169"/>
      <c r="E117" s="169"/>
      <c r="F117" s="169"/>
      <c r="G117" s="202"/>
      <c r="H117" s="217"/>
      <c r="I117" s="212"/>
      <c r="J117" s="206"/>
      <c r="K117" s="212"/>
      <c r="L117" s="206"/>
      <c r="M117" s="212"/>
      <c r="N117" s="206"/>
      <c r="O117" s="170"/>
      <c r="P117" s="171"/>
      <c r="Q117" s="171"/>
      <c r="R117" s="171"/>
      <c r="S117" s="172"/>
      <c r="T117" s="172"/>
      <c r="U117" s="171"/>
      <c r="V117" s="171"/>
      <c r="W117" s="173"/>
      <c r="X117" s="173"/>
      <c r="Y117" s="173"/>
      <c r="Z117" s="171"/>
      <c r="AA117" s="171"/>
      <c r="AB117" s="171"/>
      <c r="AC117" s="172"/>
      <c r="AD117" s="172"/>
      <c r="AE117" s="174"/>
      <c r="AF117" s="175"/>
      <c r="AG117" s="169"/>
      <c r="AH117" s="171"/>
      <c r="AI117" s="171"/>
      <c r="AJ117" s="169"/>
      <c r="AK117" s="176"/>
      <c r="AL117" s="176"/>
      <c r="AM117" s="176"/>
      <c r="AN117" s="176"/>
      <c r="AO117" s="176"/>
      <c r="AP117" s="176"/>
      <c r="AQ117" s="176"/>
      <c r="AR117" s="176"/>
      <c r="AS117" s="176"/>
      <c r="AT117" s="176"/>
      <c r="AU117" s="177"/>
      <c r="AV117" s="178"/>
      <c r="AW117" s="178"/>
      <c r="AX117" s="179"/>
      <c r="AY117" s="179"/>
      <c r="AZ117" s="179"/>
      <c r="BA117" s="180"/>
      <c r="BB117" s="181"/>
      <c r="BC117" s="181"/>
      <c r="BD117" s="181"/>
    </row>
    <row r="118" spans="1:56">
      <c r="A118" s="223"/>
      <c r="B118" s="224"/>
      <c r="C118" s="225"/>
      <c r="D118" s="182"/>
      <c r="E118" s="182"/>
      <c r="F118" s="182"/>
      <c r="G118" s="203"/>
      <c r="H118" s="218"/>
      <c r="I118" s="213"/>
      <c r="J118" s="207"/>
      <c r="K118" s="213"/>
      <c r="L118" s="207"/>
      <c r="M118" s="213"/>
      <c r="N118" s="207"/>
      <c r="O118" s="183"/>
      <c r="P118" s="184"/>
      <c r="Q118" s="184"/>
      <c r="R118" s="275"/>
      <c r="S118" s="185"/>
      <c r="T118" s="185"/>
      <c r="U118" s="275"/>
      <c r="V118" s="275"/>
      <c r="W118" s="276"/>
      <c r="X118" s="276"/>
      <c r="Y118" s="276"/>
      <c r="Z118" s="275"/>
      <c r="AA118" s="184"/>
      <c r="AB118" s="184"/>
      <c r="AC118" s="185"/>
      <c r="AD118" s="185"/>
      <c r="AE118" s="186"/>
      <c r="AF118" s="187"/>
      <c r="AG118" s="182"/>
      <c r="AH118" s="184"/>
      <c r="AI118" s="184"/>
      <c r="AJ118" s="182"/>
      <c r="AK118" s="188"/>
      <c r="AL118" s="188"/>
      <c r="AM118" s="188"/>
      <c r="AN118" s="188"/>
      <c r="AO118" s="188"/>
      <c r="AP118" s="188"/>
      <c r="AQ118" s="188"/>
      <c r="AR118" s="188"/>
      <c r="AS118" s="188"/>
      <c r="AT118" s="188"/>
      <c r="AU118" s="189"/>
      <c r="AV118" s="190"/>
      <c r="AW118" s="190"/>
      <c r="AX118" s="191"/>
      <c r="AY118" s="191"/>
      <c r="AZ118" s="191"/>
      <c r="BA118" s="192"/>
      <c r="BB118" s="193"/>
      <c r="BC118" s="193"/>
      <c r="BD118" s="193"/>
    </row>
    <row r="119" spans="1:56">
      <c r="A119" s="220"/>
      <c r="B119" s="221"/>
      <c r="C119" s="222"/>
      <c r="D119" s="169"/>
      <c r="E119" s="169"/>
      <c r="F119" s="169"/>
      <c r="G119" s="202"/>
      <c r="H119" s="217"/>
      <c r="I119" s="212"/>
      <c r="J119" s="206"/>
      <c r="K119" s="212"/>
      <c r="L119" s="206"/>
      <c r="M119" s="212"/>
      <c r="N119" s="206"/>
      <c r="O119" s="170"/>
      <c r="P119" s="171"/>
      <c r="Q119" s="171"/>
      <c r="R119" s="171"/>
      <c r="S119" s="172"/>
      <c r="T119" s="172"/>
      <c r="U119" s="171"/>
      <c r="V119" s="171"/>
      <c r="W119" s="173"/>
      <c r="X119" s="173"/>
      <c r="Y119" s="173"/>
      <c r="Z119" s="171"/>
      <c r="AA119" s="171"/>
      <c r="AB119" s="171"/>
      <c r="AC119" s="172"/>
      <c r="AD119" s="172"/>
      <c r="AE119" s="174"/>
      <c r="AF119" s="175"/>
      <c r="AG119" s="169"/>
      <c r="AH119" s="171"/>
      <c r="AI119" s="171"/>
      <c r="AJ119" s="169"/>
      <c r="AK119" s="176"/>
      <c r="AL119" s="176"/>
      <c r="AM119" s="176"/>
      <c r="AN119" s="176"/>
      <c r="AO119" s="176"/>
      <c r="AP119" s="176"/>
      <c r="AQ119" s="176"/>
      <c r="AR119" s="176"/>
      <c r="AS119" s="176"/>
      <c r="AT119" s="176"/>
      <c r="AU119" s="177"/>
      <c r="AV119" s="178"/>
      <c r="AW119" s="178"/>
      <c r="AX119" s="179"/>
      <c r="AY119" s="179"/>
      <c r="AZ119" s="179"/>
      <c r="BA119" s="180"/>
      <c r="BB119" s="181"/>
      <c r="BC119" s="181"/>
      <c r="BD119" s="181"/>
    </row>
    <row r="120" spans="1:56">
      <c r="A120" s="223"/>
      <c r="B120" s="224"/>
      <c r="C120" s="225"/>
      <c r="D120" s="182"/>
      <c r="E120" s="182"/>
      <c r="F120" s="182"/>
      <c r="G120" s="203"/>
      <c r="H120" s="218"/>
      <c r="I120" s="213"/>
      <c r="J120" s="207"/>
      <c r="K120" s="213"/>
      <c r="L120" s="207"/>
      <c r="M120" s="213"/>
      <c r="N120" s="207"/>
      <c r="O120" s="183"/>
      <c r="P120" s="184"/>
      <c r="Q120" s="184"/>
      <c r="R120" s="275"/>
      <c r="S120" s="185"/>
      <c r="T120" s="185"/>
      <c r="U120" s="275"/>
      <c r="V120" s="275"/>
      <c r="W120" s="276"/>
      <c r="X120" s="276"/>
      <c r="Y120" s="276"/>
      <c r="Z120" s="275"/>
      <c r="AA120" s="184"/>
      <c r="AB120" s="184"/>
      <c r="AC120" s="185"/>
      <c r="AD120" s="185"/>
      <c r="AE120" s="186"/>
      <c r="AF120" s="187"/>
      <c r="AG120" s="182"/>
      <c r="AH120" s="184"/>
      <c r="AI120" s="184"/>
      <c r="AJ120" s="182"/>
      <c r="AK120" s="188"/>
      <c r="AL120" s="188"/>
      <c r="AM120" s="188"/>
      <c r="AN120" s="188"/>
      <c r="AO120" s="188"/>
      <c r="AP120" s="188"/>
      <c r="AQ120" s="188"/>
      <c r="AR120" s="188"/>
      <c r="AS120" s="188"/>
      <c r="AT120" s="188"/>
      <c r="AU120" s="189"/>
      <c r="AV120" s="190"/>
      <c r="AW120" s="190"/>
      <c r="AX120" s="191"/>
      <c r="AY120" s="191"/>
      <c r="AZ120" s="191"/>
      <c r="BA120" s="192"/>
      <c r="BB120" s="193"/>
      <c r="BC120" s="193"/>
      <c r="BD120" s="193"/>
    </row>
    <row r="121" spans="1:56">
      <c r="A121" s="220"/>
      <c r="B121" s="221"/>
      <c r="C121" s="222"/>
      <c r="D121" s="169"/>
      <c r="E121" s="169"/>
      <c r="F121" s="169"/>
      <c r="G121" s="202"/>
      <c r="H121" s="217"/>
      <c r="I121" s="212"/>
      <c r="J121" s="206"/>
      <c r="K121" s="212"/>
      <c r="L121" s="206"/>
      <c r="M121" s="212"/>
      <c r="N121" s="206"/>
      <c r="O121" s="170"/>
      <c r="P121" s="171"/>
      <c r="Q121" s="171"/>
      <c r="R121" s="171"/>
      <c r="S121" s="172"/>
      <c r="T121" s="172"/>
      <c r="U121" s="171"/>
      <c r="V121" s="171"/>
      <c r="W121" s="173"/>
      <c r="X121" s="173"/>
      <c r="Y121" s="173"/>
      <c r="Z121" s="171"/>
      <c r="AA121" s="171"/>
      <c r="AB121" s="171"/>
      <c r="AC121" s="172"/>
      <c r="AD121" s="172"/>
      <c r="AE121" s="174"/>
      <c r="AF121" s="175"/>
      <c r="AG121" s="169"/>
      <c r="AH121" s="171"/>
      <c r="AI121" s="171"/>
      <c r="AJ121" s="169"/>
      <c r="AK121" s="176"/>
      <c r="AL121" s="176"/>
      <c r="AM121" s="176"/>
      <c r="AN121" s="176"/>
      <c r="AO121" s="176"/>
      <c r="AP121" s="176"/>
      <c r="AQ121" s="176"/>
      <c r="AR121" s="176"/>
      <c r="AS121" s="176"/>
      <c r="AT121" s="176"/>
      <c r="AU121" s="177"/>
      <c r="AV121" s="178"/>
      <c r="AW121" s="178"/>
      <c r="AX121" s="179"/>
      <c r="AY121" s="179"/>
      <c r="AZ121" s="179"/>
      <c r="BA121" s="180"/>
      <c r="BB121" s="181"/>
      <c r="BC121" s="181"/>
      <c r="BD121" s="181"/>
    </row>
    <row r="122" spans="1:56">
      <c r="A122" s="223"/>
      <c r="B122" s="224"/>
      <c r="C122" s="225"/>
      <c r="D122" s="182"/>
      <c r="E122" s="182"/>
      <c r="F122" s="182"/>
      <c r="G122" s="203"/>
      <c r="H122" s="218"/>
      <c r="I122" s="213"/>
      <c r="J122" s="207"/>
      <c r="K122" s="213"/>
      <c r="L122" s="207"/>
      <c r="M122" s="213"/>
      <c r="N122" s="207"/>
      <c r="O122" s="183"/>
      <c r="P122" s="184"/>
      <c r="Q122" s="184"/>
      <c r="R122" s="275"/>
      <c r="S122" s="185"/>
      <c r="T122" s="185"/>
      <c r="U122" s="275"/>
      <c r="V122" s="275"/>
      <c r="W122" s="276"/>
      <c r="X122" s="276"/>
      <c r="Y122" s="276"/>
      <c r="Z122" s="275"/>
      <c r="AA122" s="184"/>
      <c r="AB122" s="184"/>
      <c r="AC122" s="185"/>
      <c r="AD122" s="185"/>
      <c r="AE122" s="186"/>
      <c r="AF122" s="187"/>
      <c r="AG122" s="182"/>
      <c r="AH122" s="184"/>
      <c r="AI122" s="184"/>
      <c r="AJ122" s="182"/>
      <c r="AK122" s="188"/>
      <c r="AL122" s="188"/>
      <c r="AM122" s="188"/>
      <c r="AN122" s="188"/>
      <c r="AO122" s="188"/>
      <c r="AP122" s="188"/>
      <c r="AQ122" s="188"/>
      <c r="AR122" s="188"/>
      <c r="AS122" s="188"/>
      <c r="AT122" s="188"/>
      <c r="AU122" s="189"/>
      <c r="AV122" s="190"/>
      <c r="AW122" s="190"/>
      <c r="AX122" s="191"/>
      <c r="AY122" s="191"/>
      <c r="AZ122" s="191"/>
      <c r="BA122" s="192"/>
      <c r="BB122" s="193"/>
      <c r="BC122" s="193"/>
      <c r="BD122" s="193"/>
    </row>
    <row r="123" spans="1:56">
      <c r="A123" s="220"/>
      <c r="B123" s="221"/>
      <c r="C123" s="222"/>
      <c r="D123" s="169"/>
      <c r="E123" s="169"/>
      <c r="F123" s="169"/>
      <c r="G123" s="202"/>
      <c r="H123" s="217"/>
      <c r="I123" s="212"/>
      <c r="J123" s="206"/>
      <c r="K123" s="212"/>
      <c r="L123" s="206"/>
      <c r="M123" s="212"/>
      <c r="N123" s="206"/>
      <c r="O123" s="170"/>
      <c r="P123" s="171"/>
      <c r="Q123" s="171"/>
      <c r="R123" s="171"/>
      <c r="S123" s="172"/>
      <c r="T123" s="172"/>
      <c r="U123" s="171"/>
      <c r="V123" s="171"/>
      <c r="W123" s="173"/>
      <c r="X123" s="173"/>
      <c r="Y123" s="173"/>
      <c r="Z123" s="171"/>
      <c r="AA123" s="171"/>
      <c r="AB123" s="171"/>
      <c r="AC123" s="172"/>
      <c r="AD123" s="172"/>
      <c r="AE123" s="174"/>
      <c r="AF123" s="175"/>
      <c r="AG123" s="169"/>
      <c r="AH123" s="171"/>
      <c r="AI123" s="171"/>
      <c r="AJ123" s="169"/>
      <c r="AK123" s="176"/>
      <c r="AL123" s="176"/>
      <c r="AM123" s="176"/>
      <c r="AN123" s="176"/>
      <c r="AO123" s="176"/>
      <c r="AP123" s="176"/>
      <c r="AQ123" s="176"/>
      <c r="AR123" s="176"/>
      <c r="AS123" s="176"/>
      <c r="AT123" s="176"/>
      <c r="AU123" s="177"/>
      <c r="AV123" s="178"/>
      <c r="AW123" s="178"/>
      <c r="AX123" s="179"/>
      <c r="AY123" s="179"/>
      <c r="AZ123" s="179"/>
      <c r="BA123" s="180"/>
      <c r="BB123" s="181"/>
      <c r="BC123" s="181"/>
      <c r="BD123" s="181"/>
    </row>
    <row r="124" spans="1:56">
      <c r="A124" s="223"/>
      <c r="B124" s="224"/>
      <c r="C124" s="225"/>
      <c r="D124" s="182"/>
      <c r="E124" s="182"/>
      <c r="F124" s="182"/>
      <c r="G124" s="203"/>
      <c r="H124" s="218"/>
      <c r="I124" s="213"/>
      <c r="J124" s="207"/>
      <c r="K124" s="213"/>
      <c r="L124" s="207"/>
      <c r="M124" s="213"/>
      <c r="N124" s="207"/>
      <c r="O124" s="183"/>
      <c r="P124" s="184"/>
      <c r="Q124" s="184"/>
      <c r="R124" s="275"/>
      <c r="S124" s="185"/>
      <c r="T124" s="185"/>
      <c r="U124" s="275"/>
      <c r="V124" s="275"/>
      <c r="W124" s="276"/>
      <c r="X124" s="276"/>
      <c r="Y124" s="276"/>
      <c r="Z124" s="275"/>
      <c r="AA124" s="184"/>
      <c r="AB124" s="184"/>
      <c r="AC124" s="185"/>
      <c r="AD124" s="185"/>
      <c r="AE124" s="186"/>
      <c r="AF124" s="187"/>
      <c r="AG124" s="182"/>
      <c r="AH124" s="184"/>
      <c r="AI124" s="184"/>
      <c r="AJ124" s="182"/>
      <c r="AK124" s="188"/>
      <c r="AL124" s="188"/>
      <c r="AM124" s="188"/>
      <c r="AN124" s="188"/>
      <c r="AO124" s="188"/>
      <c r="AP124" s="188"/>
      <c r="AQ124" s="188"/>
      <c r="AR124" s="188"/>
      <c r="AS124" s="188"/>
      <c r="AT124" s="188"/>
      <c r="AU124" s="189"/>
      <c r="AV124" s="190"/>
      <c r="AW124" s="190"/>
      <c r="AX124" s="191"/>
      <c r="AY124" s="191"/>
      <c r="AZ124" s="191"/>
      <c r="BA124" s="192"/>
      <c r="BB124" s="193"/>
      <c r="BC124" s="193"/>
      <c r="BD124" s="193"/>
    </row>
    <row r="125" spans="1:56">
      <c r="A125" s="220"/>
      <c r="B125" s="221"/>
      <c r="C125" s="222"/>
      <c r="D125" s="169"/>
      <c r="E125" s="169"/>
      <c r="F125" s="169"/>
      <c r="G125" s="202"/>
      <c r="H125" s="217"/>
      <c r="I125" s="212"/>
      <c r="J125" s="206"/>
      <c r="K125" s="212"/>
      <c r="L125" s="206"/>
      <c r="M125" s="212"/>
      <c r="N125" s="206"/>
      <c r="O125" s="170"/>
      <c r="P125" s="171"/>
      <c r="Q125" s="171"/>
      <c r="R125" s="171"/>
      <c r="S125" s="172"/>
      <c r="T125" s="172"/>
      <c r="U125" s="171"/>
      <c r="V125" s="171"/>
      <c r="W125" s="173"/>
      <c r="X125" s="173"/>
      <c r="Y125" s="173"/>
      <c r="Z125" s="171"/>
      <c r="AA125" s="171"/>
      <c r="AB125" s="171"/>
      <c r="AC125" s="172"/>
      <c r="AD125" s="172"/>
      <c r="AE125" s="174"/>
      <c r="AF125" s="175"/>
      <c r="AG125" s="169"/>
      <c r="AH125" s="171"/>
      <c r="AI125" s="171"/>
      <c r="AJ125" s="169"/>
      <c r="AK125" s="176"/>
      <c r="AL125" s="176"/>
      <c r="AM125" s="176"/>
      <c r="AN125" s="176"/>
      <c r="AO125" s="176"/>
      <c r="AP125" s="176"/>
      <c r="AQ125" s="176"/>
      <c r="AR125" s="176"/>
      <c r="AS125" s="176"/>
      <c r="AT125" s="176"/>
      <c r="AU125" s="177"/>
      <c r="AV125" s="178"/>
      <c r="AW125" s="178"/>
      <c r="AX125" s="179"/>
      <c r="AY125" s="179"/>
      <c r="AZ125" s="179"/>
      <c r="BA125" s="180"/>
      <c r="BB125" s="181"/>
      <c r="BC125" s="181"/>
      <c r="BD125" s="181"/>
    </row>
    <row r="126" spans="1:56">
      <c r="A126" s="223"/>
      <c r="B126" s="224"/>
      <c r="C126" s="225"/>
      <c r="D126" s="182"/>
      <c r="E126" s="182"/>
      <c r="F126" s="182"/>
      <c r="G126" s="203"/>
      <c r="H126" s="218"/>
      <c r="I126" s="213"/>
      <c r="J126" s="207"/>
      <c r="K126" s="213"/>
      <c r="L126" s="207"/>
      <c r="M126" s="213"/>
      <c r="N126" s="207"/>
      <c r="O126" s="183"/>
      <c r="P126" s="184"/>
      <c r="Q126" s="184"/>
      <c r="R126" s="275"/>
      <c r="S126" s="185"/>
      <c r="T126" s="185"/>
      <c r="U126" s="275"/>
      <c r="V126" s="275"/>
      <c r="W126" s="276"/>
      <c r="X126" s="276"/>
      <c r="Y126" s="276"/>
      <c r="Z126" s="275"/>
      <c r="AA126" s="184"/>
      <c r="AB126" s="184"/>
      <c r="AC126" s="185"/>
      <c r="AD126" s="185"/>
      <c r="AE126" s="186"/>
      <c r="AF126" s="187"/>
      <c r="AG126" s="182"/>
      <c r="AH126" s="184"/>
      <c r="AI126" s="184"/>
      <c r="AJ126" s="182"/>
      <c r="AK126" s="188"/>
      <c r="AL126" s="188"/>
      <c r="AM126" s="188"/>
      <c r="AN126" s="188"/>
      <c r="AO126" s="188"/>
      <c r="AP126" s="188"/>
      <c r="AQ126" s="188"/>
      <c r="AR126" s="188"/>
      <c r="AS126" s="188"/>
      <c r="AT126" s="188"/>
      <c r="AU126" s="189"/>
      <c r="AV126" s="190"/>
      <c r="AW126" s="190"/>
      <c r="AX126" s="191"/>
      <c r="AY126" s="191"/>
      <c r="AZ126" s="191"/>
      <c r="BA126" s="192"/>
      <c r="BB126" s="193"/>
      <c r="BC126" s="193"/>
      <c r="BD126" s="193"/>
    </row>
    <row r="127" spans="1:56">
      <c r="A127" s="220"/>
      <c r="B127" s="221"/>
      <c r="C127" s="222"/>
      <c r="D127" s="169"/>
      <c r="E127" s="169"/>
      <c r="F127" s="169"/>
      <c r="G127" s="202"/>
      <c r="H127" s="217"/>
      <c r="I127" s="212"/>
      <c r="J127" s="206"/>
      <c r="K127" s="212"/>
      <c r="L127" s="206"/>
      <c r="M127" s="212"/>
      <c r="N127" s="206"/>
      <c r="O127" s="170"/>
      <c r="P127" s="171"/>
      <c r="Q127" s="171"/>
      <c r="R127" s="171"/>
      <c r="S127" s="172"/>
      <c r="T127" s="172"/>
      <c r="U127" s="171"/>
      <c r="V127" s="171"/>
      <c r="W127" s="173"/>
      <c r="X127" s="173"/>
      <c r="Y127" s="173"/>
      <c r="Z127" s="171"/>
      <c r="AA127" s="171"/>
      <c r="AB127" s="171"/>
      <c r="AC127" s="172"/>
      <c r="AD127" s="172"/>
      <c r="AE127" s="174"/>
      <c r="AF127" s="175"/>
      <c r="AG127" s="169"/>
      <c r="AH127" s="171"/>
      <c r="AI127" s="171"/>
      <c r="AJ127" s="169"/>
      <c r="AK127" s="176"/>
      <c r="AL127" s="176"/>
      <c r="AM127" s="176"/>
      <c r="AN127" s="176"/>
      <c r="AO127" s="176"/>
      <c r="AP127" s="176"/>
      <c r="AQ127" s="176"/>
      <c r="AR127" s="176"/>
      <c r="AS127" s="176"/>
      <c r="AT127" s="176"/>
      <c r="AU127" s="177"/>
      <c r="AV127" s="178"/>
      <c r="AW127" s="178"/>
      <c r="AX127" s="179"/>
      <c r="AY127" s="179"/>
      <c r="AZ127" s="179"/>
      <c r="BA127" s="180"/>
      <c r="BB127" s="181"/>
      <c r="BC127" s="181"/>
      <c r="BD127" s="181"/>
    </row>
    <row r="128" spans="1:56">
      <c r="A128" s="223"/>
      <c r="B128" s="224"/>
      <c r="C128" s="225"/>
      <c r="D128" s="182"/>
      <c r="E128" s="182"/>
      <c r="F128" s="182"/>
      <c r="G128" s="203"/>
      <c r="H128" s="218"/>
      <c r="I128" s="213"/>
      <c r="J128" s="207"/>
      <c r="K128" s="213"/>
      <c r="L128" s="207"/>
      <c r="M128" s="213"/>
      <c r="N128" s="207"/>
      <c r="O128" s="183"/>
      <c r="P128" s="184"/>
      <c r="Q128" s="184"/>
      <c r="R128" s="275"/>
      <c r="S128" s="185"/>
      <c r="T128" s="185"/>
      <c r="U128" s="275"/>
      <c r="V128" s="275"/>
      <c r="W128" s="276"/>
      <c r="X128" s="276"/>
      <c r="Y128" s="276"/>
      <c r="Z128" s="275"/>
      <c r="AA128" s="184"/>
      <c r="AB128" s="184"/>
      <c r="AC128" s="185"/>
      <c r="AD128" s="185"/>
      <c r="AE128" s="186"/>
      <c r="AF128" s="187"/>
      <c r="AG128" s="182"/>
      <c r="AH128" s="184"/>
      <c r="AI128" s="184"/>
      <c r="AJ128" s="182"/>
      <c r="AK128" s="188"/>
      <c r="AL128" s="188"/>
      <c r="AM128" s="188"/>
      <c r="AN128" s="188"/>
      <c r="AO128" s="188"/>
      <c r="AP128" s="188"/>
      <c r="AQ128" s="188"/>
      <c r="AR128" s="188"/>
      <c r="AS128" s="188"/>
      <c r="AT128" s="188"/>
      <c r="AU128" s="189"/>
      <c r="AV128" s="190"/>
      <c r="AW128" s="190"/>
      <c r="AX128" s="191"/>
      <c r="AY128" s="191"/>
      <c r="AZ128" s="191"/>
      <c r="BA128" s="192"/>
      <c r="BB128" s="193"/>
      <c r="BC128" s="193"/>
      <c r="BD128" s="193"/>
    </row>
    <row r="129" spans="1:56">
      <c r="A129" s="220"/>
      <c r="B129" s="221"/>
      <c r="C129" s="222"/>
      <c r="D129" s="169"/>
      <c r="E129" s="169"/>
      <c r="F129" s="169"/>
      <c r="G129" s="202"/>
      <c r="H129" s="217"/>
      <c r="I129" s="212"/>
      <c r="J129" s="206"/>
      <c r="K129" s="212"/>
      <c r="L129" s="206"/>
      <c r="M129" s="212"/>
      <c r="N129" s="206"/>
      <c r="O129" s="170"/>
      <c r="P129" s="171"/>
      <c r="Q129" s="171"/>
      <c r="R129" s="171"/>
      <c r="S129" s="172"/>
      <c r="T129" s="172"/>
      <c r="U129" s="171"/>
      <c r="V129" s="171"/>
      <c r="W129" s="173"/>
      <c r="X129" s="173"/>
      <c r="Y129" s="173"/>
      <c r="Z129" s="171"/>
      <c r="AA129" s="171"/>
      <c r="AB129" s="171"/>
      <c r="AC129" s="172"/>
      <c r="AD129" s="172"/>
      <c r="AE129" s="174"/>
      <c r="AF129" s="175"/>
      <c r="AG129" s="169"/>
      <c r="AH129" s="171"/>
      <c r="AI129" s="171"/>
      <c r="AJ129" s="169"/>
      <c r="AK129" s="176"/>
      <c r="AL129" s="176"/>
      <c r="AM129" s="176"/>
      <c r="AN129" s="176"/>
      <c r="AO129" s="176"/>
      <c r="AP129" s="176"/>
      <c r="AQ129" s="176"/>
      <c r="AR129" s="176"/>
      <c r="AS129" s="176"/>
      <c r="AT129" s="176"/>
      <c r="AU129" s="177"/>
      <c r="AV129" s="178"/>
      <c r="AW129" s="178"/>
      <c r="AX129" s="179"/>
      <c r="AY129" s="179"/>
      <c r="AZ129" s="179"/>
      <c r="BA129" s="180"/>
      <c r="BB129" s="181"/>
      <c r="BC129" s="181"/>
      <c r="BD129" s="181"/>
    </row>
    <row r="130" spans="1:56">
      <c r="A130" s="223"/>
      <c r="B130" s="224"/>
      <c r="C130" s="225"/>
      <c r="D130" s="182"/>
      <c r="E130" s="182"/>
      <c r="F130" s="182"/>
      <c r="G130" s="203"/>
      <c r="H130" s="218"/>
      <c r="I130" s="213"/>
      <c r="J130" s="207"/>
      <c r="K130" s="213"/>
      <c r="L130" s="207"/>
      <c r="M130" s="213"/>
      <c r="N130" s="207"/>
      <c r="O130" s="183"/>
      <c r="P130" s="184"/>
      <c r="Q130" s="184"/>
      <c r="R130" s="275"/>
      <c r="S130" s="185"/>
      <c r="T130" s="185"/>
      <c r="U130" s="275"/>
      <c r="V130" s="275"/>
      <c r="W130" s="276"/>
      <c r="X130" s="276"/>
      <c r="Y130" s="276"/>
      <c r="Z130" s="275"/>
      <c r="AA130" s="184"/>
      <c r="AB130" s="184"/>
      <c r="AC130" s="185"/>
      <c r="AD130" s="185"/>
      <c r="AE130" s="186"/>
      <c r="AF130" s="187"/>
      <c r="AG130" s="182"/>
      <c r="AH130" s="184"/>
      <c r="AI130" s="184"/>
      <c r="AJ130" s="182"/>
      <c r="AK130" s="188"/>
      <c r="AL130" s="188"/>
      <c r="AM130" s="188"/>
      <c r="AN130" s="188"/>
      <c r="AO130" s="188"/>
      <c r="AP130" s="188"/>
      <c r="AQ130" s="188"/>
      <c r="AR130" s="188"/>
      <c r="AS130" s="188"/>
      <c r="AT130" s="188"/>
      <c r="AU130" s="189"/>
      <c r="AV130" s="190"/>
      <c r="AW130" s="190"/>
      <c r="AX130" s="191"/>
      <c r="AY130" s="191"/>
      <c r="AZ130" s="191"/>
      <c r="BA130" s="192"/>
      <c r="BB130" s="193"/>
      <c r="BC130" s="193"/>
      <c r="BD130" s="193"/>
    </row>
    <row r="131" spans="1:56">
      <c r="A131" s="220"/>
      <c r="B131" s="221"/>
      <c r="C131" s="222"/>
      <c r="D131" s="169"/>
      <c r="E131" s="169"/>
      <c r="F131" s="169"/>
      <c r="G131" s="202"/>
      <c r="H131" s="217"/>
      <c r="I131" s="212"/>
      <c r="J131" s="206"/>
      <c r="K131" s="212"/>
      <c r="L131" s="206"/>
      <c r="M131" s="212"/>
      <c r="N131" s="206"/>
      <c r="O131" s="170"/>
      <c r="P131" s="171"/>
      <c r="Q131" s="171"/>
      <c r="R131" s="171"/>
      <c r="S131" s="172"/>
      <c r="T131" s="172"/>
      <c r="U131" s="171"/>
      <c r="V131" s="171"/>
      <c r="W131" s="173"/>
      <c r="X131" s="173"/>
      <c r="Y131" s="173"/>
      <c r="Z131" s="171"/>
      <c r="AA131" s="171"/>
      <c r="AB131" s="171"/>
      <c r="AC131" s="172"/>
      <c r="AD131" s="172"/>
      <c r="AE131" s="174"/>
      <c r="AF131" s="175"/>
      <c r="AG131" s="169"/>
      <c r="AH131" s="171"/>
      <c r="AI131" s="171"/>
      <c r="AJ131" s="169"/>
      <c r="AK131" s="176"/>
      <c r="AL131" s="176"/>
      <c r="AM131" s="176"/>
      <c r="AN131" s="176"/>
      <c r="AO131" s="176"/>
      <c r="AP131" s="176"/>
      <c r="AQ131" s="176"/>
      <c r="AR131" s="176"/>
      <c r="AS131" s="176"/>
      <c r="AT131" s="176"/>
      <c r="AU131" s="177"/>
      <c r="AV131" s="178"/>
      <c r="AW131" s="178"/>
      <c r="AX131" s="179"/>
      <c r="AY131" s="179"/>
      <c r="AZ131" s="179"/>
      <c r="BA131" s="180"/>
      <c r="BB131" s="181"/>
      <c r="BC131" s="181"/>
      <c r="BD131" s="181"/>
    </row>
    <row r="132" spans="1:56">
      <c r="A132" s="223"/>
      <c r="B132" s="224"/>
      <c r="C132" s="225"/>
      <c r="D132" s="182"/>
      <c r="E132" s="182"/>
      <c r="F132" s="182"/>
      <c r="G132" s="203"/>
      <c r="H132" s="218"/>
      <c r="I132" s="213"/>
      <c r="J132" s="207"/>
      <c r="K132" s="213"/>
      <c r="L132" s="207"/>
      <c r="M132" s="213"/>
      <c r="N132" s="207"/>
      <c r="O132" s="183"/>
      <c r="P132" s="184"/>
      <c r="Q132" s="184"/>
      <c r="R132" s="275"/>
      <c r="S132" s="185"/>
      <c r="T132" s="185"/>
      <c r="U132" s="275"/>
      <c r="V132" s="275"/>
      <c r="W132" s="276"/>
      <c r="X132" s="276"/>
      <c r="Y132" s="276"/>
      <c r="Z132" s="275"/>
      <c r="AA132" s="184"/>
      <c r="AB132" s="184"/>
      <c r="AC132" s="185"/>
      <c r="AD132" s="185"/>
      <c r="AE132" s="186"/>
      <c r="AF132" s="187"/>
      <c r="AG132" s="182"/>
      <c r="AH132" s="184"/>
      <c r="AI132" s="184"/>
      <c r="AJ132" s="182"/>
      <c r="AK132" s="188"/>
      <c r="AL132" s="188"/>
      <c r="AM132" s="188"/>
      <c r="AN132" s="188"/>
      <c r="AO132" s="188"/>
      <c r="AP132" s="188"/>
      <c r="AQ132" s="188"/>
      <c r="AR132" s="188"/>
      <c r="AS132" s="188"/>
      <c r="AT132" s="188"/>
      <c r="AU132" s="189"/>
      <c r="AV132" s="190"/>
      <c r="AW132" s="190"/>
      <c r="AX132" s="191"/>
      <c r="AY132" s="191"/>
      <c r="AZ132" s="191"/>
      <c r="BA132" s="192"/>
      <c r="BB132" s="193"/>
      <c r="BC132" s="193"/>
      <c r="BD132" s="193"/>
    </row>
    <row r="133" spans="1:56">
      <c r="A133" s="220"/>
      <c r="B133" s="221"/>
      <c r="C133" s="222"/>
      <c r="D133" s="169"/>
      <c r="E133" s="169"/>
      <c r="F133" s="169"/>
      <c r="G133" s="202"/>
      <c r="H133" s="217"/>
      <c r="I133" s="212"/>
      <c r="J133" s="206"/>
      <c r="K133" s="212"/>
      <c r="L133" s="206"/>
      <c r="M133" s="212"/>
      <c r="N133" s="206"/>
      <c r="O133" s="170"/>
      <c r="P133" s="171"/>
      <c r="Q133" s="171"/>
      <c r="R133" s="171"/>
      <c r="S133" s="172"/>
      <c r="T133" s="172"/>
      <c r="U133" s="171"/>
      <c r="V133" s="171"/>
      <c r="W133" s="173"/>
      <c r="X133" s="173"/>
      <c r="Y133" s="173"/>
      <c r="Z133" s="171"/>
      <c r="AA133" s="171"/>
      <c r="AB133" s="171"/>
      <c r="AC133" s="172"/>
      <c r="AD133" s="172"/>
      <c r="AE133" s="174"/>
      <c r="AF133" s="175"/>
      <c r="AG133" s="169"/>
      <c r="AH133" s="171"/>
      <c r="AI133" s="171"/>
      <c r="AJ133" s="169"/>
      <c r="AK133" s="176"/>
      <c r="AL133" s="176"/>
      <c r="AM133" s="176"/>
      <c r="AN133" s="176"/>
      <c r="AO133" s="176"/>
      <c r="AP133" s="176"/>
      <c r="AQ133" s="176"/>
      <c r="AR133" s="176"/>
      <c r="AS133" s="176"/>
      <c r="AT133" s="176"/>
      <c r="AU133" s="177"/>
      <c r="AV133" s="178"/>
      <c r="AW133" s="178"/>
      <c r="AX133" s="179"/>
      <c r="AY133" s="179"/>
      <c r="AZ133" s="179"/>
      <c r="BA133" s="180"/>
      <c r="BB133" s="181"/>
      <c r="BC133" s="181"/>
      <c r="BD133" s="181"/>
    </row>
    <row r="134" spans="1:56">
      <c r="A134" s="223"/>
      <c r="B134" s="224"/>
      <c r="C134" s="225"/>
      <c r="D134" s="182"/>
      <c r="E134" s="182"/>
      <c r="F134" s="182"/>
      <c r="G134" s="203"/>
      <c r="H134" s="218"/>
      <c r="I134" s="213"/>
      <c r="J134" s="207"/>
      <c r="K134" s="213"/>
      <c r="L134" s="207"/>
      <c r="M134" s="213"/>
      <c r="N134" s="207"/>
      <c r="O134" s="183"/>
      <c r="P134" s="184"/>
      <c r="Q134" s="184"/>
      <c r="R134" s="275"/>
      <c r="S134" s="185"/>
      <c r="T134" s="185"/>
      <c r="U134" s="275"/>
      <c r="V134" s="275"/>
      <c r="W134" s="276"/>
      <c r="X134" s="276"/>
      <c r="Y134" s="276"/>
      <c r="Z134" s="275"/>
      <c r="AA134" s="184"/>
      <c r="AB134" s="184"/>
      <c r="AC134" s="185"/>
      <c r="AD134" s="185"/>
      <c r="AE134" s="186"/>
      <c r="AF134" s="187"/>
      <c r="AG134" s="182"/>
      <c r="AH134" s="184"/>
      <c r="AI134" s="184"/>
      <c r="AJ134" s="182"/>
      <c r="AK134" s="188"/>
      <c r="AL134" s="188"/>
      <c r="AM134" s="188"/>
      <c r="AN134" s="188"/>
      <c r="AO134" s="188"/>
      <c r="AP134" s="188"/>
      <c r="AQ134" s="188"/>
      <c r="AR134" s="188"/>
      <c r="AS134" s="188"/>
      <c r="AT134" s="188"/>
      <c r="AU134" s="189"/>
      <c r="AV134" s="190"/>
      <c r="AW134" s="190"/>
      <c r="AX134" s="191"/>
      <c r="AY134" s="191"/>
      <c r="AZ134" s="191"/>
      <c r="BA134" s="192"/>
      <c r="BB134" s="193"/>
      <c r="BC134" s="193"/>
      <c r="BD134" s="193"/>
    </row>
    <row r="135" spans="1:56">
      <c r="A135" s="220"/>
      <c r="B135" s="221"/>
      <c r="C135" s="222"/>
      <c r="D135" s="169"/>
      <c r="E135" s="169"/>
      <c r="F135" s="169"/>
      <c r="G135" s="202"/>
      <c r="H135" s="217"/>
      <c r="I135" s="212"/>
      <c r="J135" s="206"/>
      <c r="K135" s="212"/>
      <c r="L135" s="206"/>
      <c r="M135" s="212"/>
      <c r="N135" s="206"/>
      <c r="O135" s="170"/>
      <c r="P135" s="171"/>
      <c r="Q135" s="171"/>
      <c r="R135" s="171"/>
      <c r="S135" s="172"/>
      <c r="T135" s="172"/>
      <c r="U135" s="171"/>
      <c r="V135" s="171"/>
      <c r="W135" s="173"/>
      <c r="X135" s="173"/>
      <c r="Y135" s="173"/>
      <c r="Z135" s="171"/>
      <c r="AA135" s="171"/>
      <c r="AB135" s="171"/>
      <c r="AC135" s="172"/>
      <c r="AD135" s="172"/>
      <c r="AE135" s="174"/>
      <c r="AF135" s="175"/>
      <c r="AG135" s="169"/>
      <c r="AH135" s="171"/>
      <c r="AI135" s="171"/>
      <c r="AJ135" s="169"/>
      <c r="AK135" s="176"/>
      <c r="AL135" s="176"/>
      <c r="AM135" s="176"/>
      <c r="AN135" s="176"/>
      <c r="AO135" s="176"/>
      <c r="AP135" s="176"/>
      <c r="AQ135" s="176"/>
      <c r="AR135" s="176"/>
      <c r="AS135" s="176"/>
      <c r="AT135" s="176"/>
      <c r="AU135" s="177"/>
      <c r="AV135" s="178"/>
      <c r="AW135" s="178"/>
      <c r="AX135" s="179"/>
      <c r="AY135" s="179"/>
      <c r="AZ135" s="179"/>
      <c r="BA135" s="180"/>
      <c r="BB135" s="181"/>
      <c r="BC135" s="181"/>
      <c r="BD135" s="181"/>
    </row>
    <row r="136" spans="1:56">
      <c r="A136" s="223"/>
      <c r="B136" s="224"/>
      <c r="C136" s="225"/>
      <c r="D136" s="182"/>
      <c r="E136" s="182"/>
      <c r="F136" s="182"/>
      <c r="G136" s="203"/>
      <c r="H136" s="218"/>
      <c r="I136" s="213"/>
      <c r="J136" s="207"/>
      <c r="K136" s="213"/>
      <c r="L136" s="207"/>
      <c r="M136" s="213"/>
      <c r="N136" s="207"/>
      <c r="O136" s="183"/>
      <c r="P136" s="184"/>
      <c r="Q136" s="184"/>
      <c r="R136" s="275"/>
      <c r="S136" s="185"/>
      <c r="T136" s="185"/>
      <c r="U136" s="275"/>
      <c r="V136" s="275"/>
      <c r="W136" s="276"/>
      <c r="X136" s="276"/>
      <c r="Y136" s="276"/>
      <c r="Z136" s="275"/>
      <c r="AA136" s="184"/>
      <c r="AB136" s="184"/>
      <c r="AC136" s="185"/>
      <c r="AD136" s="185"/>
      <c r="AE136" s="186"/>
      <c r="AF136" s="187"/>
      <c r="AG136" s="182"/>
      <c r="AH136" s="184"/>
      <c r="AI136" s="184"/>
      <c r="AJ136" s="182"/>
      <c r="AK136" s="188"/>
      <c r="AL136" s="188"/>
      <c r="AM136" s="188"/>
      <c r="AN136" s="188"/>
      <c r="AO136" s="188"/>
      <c r="AP136" s="188"/>
      <c r="AQ136" s="188"/>
      <c r="AR136" s="188"/>
      <c r="AS136" s="188"/>
      <c r="AT136" s="188"/>
      <c r="AU136" s="189"/>
      <c r="AV136" s="190"/>
      <c r="AW136" s="190"/>
      <c r="AX136" s="191"/>
      <c r="AY136" s="191"/>
      <c r="AZ136" s="191"/>
      <c r="BA136" s="192"/>
      <c r="BB136" s="193"/>
      <c r="BC136" s="193"/>
      <c r="BD136" s="193"/>
    </row>
    <row r="137" spans="1:56">
      <c r="A137" s="220"/>
      <c r="B137" s="221"/>
      <c r="C137" s="222"/>
      <c r="D137" s="169"/>
      <c r="E137" s="169"/>
      <c r="F137" s="169"/>
      <c r="G137" s="202"/>
      <c r="H137" s="217"/>
      <c r="I137" s="212"/>
      <c r="J137" s="206"/>
      <c r="K137" s="212"/>
      <c r="L137" s="206"/>
      <c r="M137" s="212"/>
      <c r="N137" s="206"/>
      <c r="O137" s="170"/>
      <c r="P137" s="171"/>
      <c r="Q137" s="171"/>
      <c r="R137" s="171"/>
      <c r="S137" s="172"/>
      <c r="T137" s="172"/>
      <c r="U137" s="171"/>
      <c r="V137" s="171"/>
      <c r="W137" s="173"/>
      <c r="X137" s="173"/>
      <c r="Y137" s="173"/>
      <c r="Z137" s="171"/>
      <c r="AA137" s="171"/>
      <c r="AB137" s="171"/>
      <c r="AC137" s="172"/>
      <c r="AD137" s="172"/>
      <c r="AE137" s="174"/>
      <c r="AF137" s="175"/>
      <c r="AG137" s="169"/>
      <c r="AH137" s="171"/>
      <c r="AI137" s="171"/>
      <c r="AJ137" s="169"/>
      <c r="AK137" s="176"/>
      <c r="AL137" s="176"/>
      <c r="AM137" s="176"/>
      <c r="AN137" s="176"/>
      <c r="AO137" s="176"/>
      <c r="AP137" s="176"/>
      <c r="AQ137" s="176"/>
      <c r="AR137" s="176"/>
      <c r="AS137" s="176"/>
      <c r="AT137" s="176"/>
      <c r="AU137" s="177"/>
      <c r="AV137" s="178"/>
      <c r="AW137" s="178"/>
      <c r="AX137" s="179"/>
      <c r="AY137" s="179"/>
      <c r="AZ137" s="179"/>
      <c r="BA137" s="180"/>
      <c r="BB137" s="181"/>
      <c r="BC137" s="181"/>
      <c r="BD137" s="181"/>
    </row>
    <row r="138" spans="1:56">
      <c r="A138" s="223"/>
      <c r="B138" s="224"/>
      <c r="C138" s="225"/>
      <c r="D138" s="182"/>
      <c r="E138" s="182"/>
      <c r="F138" s="182"/>
      <c r="G138" s="203"/>
      <c r="H138" s="218"/>
      <c r="I138" s="213"/>
      <c r="J138" s="207"/>
      <c r="K138" s="213"/>
      <c r="L138" s="207"/>
      <c r="M138" s="213"/>
      <c r="N138" s="207"/>
      <c r="O138" s="183"/>
      <c r="P138" s="184"/>
      <c r="Q138" s="184"/>
      <c r="R138" s="275"/>
      <c r="S138" s="185"/>
      <c r="T138" s="185"/>
      <c r="U138" s="275"/>
      <c r="V138" s="275"/>
      <c r="W138" s="276"/>
      <c r="X138" s="276"/>
      <c r="Y138" s="276"/>
      <c r="Z138" s="275"/>
      <c r="AA138" s="184"/>
      <c r="AB138" s="184"/>
      <c r="AC138" s="185"/>
      <c r="AD138" s="185"/>
      <c r="AE138" s="186"/>
      <c r="AF138" s="187"/>
      <c r="AG138" s="182"/>
      <c r="AH138" s="184"/>
      <c r="AI138" s="184"/>
      <c r="AJ138" s="182"/>
      <c r="AK138" s="188"/>
      <c r="AL138" s="188"/>
      <c r="AM138" s="188"/>
      <c r="AN138" s="188"/>
      <c r="AO138" s="188"/>
      <c r="AP138" s="188"/>
      <c r="AQ138" s="188"/>
      <c r="AR138" s="188"/>
      <c r="AS138" s="188"/>
      <c r="AT138" s="188"/>
      <c r="AU138" s="189"/>
      <c r="AV138" s="190"/>
      <c r="AW138" s="190"/>
      <c r="AX138" s="191"/>
      <c r="AY138" s="191"/>
      <c r="AZ138" s="191"/>
      <c r="BA138" s="192"/>
      <c r="BB138" s="193"/>
      <c r="BC138" s="193"/>
      <c r="BD138" s="193"/>
    </row>
    <row r="139" spans="1:56">
      <c r="A139" s="220"/>
      <c r="B139" s="221"/>
      <c r="C139" s="222"/>
      <c r="D139" s="169"/>
      <c r="E139" s="169"/>
      <c r="F139" s="169"/>
      <c r="G139" s="202"/>
      <c r="H139" s="217"/>
      <c r="I139" s="212"/>
      <c r="J139" s="206"/>
      <c r="K139" s="212"/>
      <c r="L139" s="206"/>
      <c r="M139" s="212"/>
      <c r="N139" s="206"/>
      <c r="O139" s="170"/>
      <c r="P139" s="171"/>
      <c r="Q139" s="171"/>
      <c r="R139" s="171"/>
      <c r="S139" s="172"/>
      <c r="T139" s="172"/>
      <c r="U139" s="171"/>
      <c r="V139" s="171"/>
      <c r="W139" s="173"/>
      <c r="X139" s="173"/>
      <c r="Y139" s="173"/>
      <c r="Z139" s="171"/>
      <c r="AA139" s="171"/>
      <c r="AB139" s="171"/>
      <c r="AC139" s="172"/>
      <c r="AD139" s="172"/>
      <c r="AE139" s="174"/>
      <c r="AF139" s="175"/>
      <c r="AG139" s="169"/>
      <c r="AH139" s="171"/>
      <c r="AI139" s="171"/>
      <c r="AJ139" s="169"/>
      <c r="AK139" s="176"/>
      <c r="AL139" s="176"/>
      <c r="AM139" s="176"/>
      <c r="AN139" s="176"/>
      <c r="AO139" s="176"/>
      <c r="AP139" s="176"/>
      <c r="AQ139" s="176"/>
      <c r="AR139" s="176"/>
      <c r="AS139" s="176"/>
      <c r="AT139" s="176"/>
      <c r="AU139" s="177"/>
      <c r="AV139" s="178"/>
      <c r="AW139" s="178"/>
      <c r="AX139" s="179"/>
      <c r="AY139" s="179"/>
      <c r="AZ139" s="179"/>
      <c r="BA139" s="180"/>
      <c r="BB139" s="181"/>
      <c r="BC139" s="181"/>
      <c r="BD139" s="181"/>
    </row>
    <row r="140" spans="1:56">
      <c r="A140" s="223"/>
      <c r="B140" s="224"/>
      <c r="C140" s="225"/>
      <c r="D140" s="182"/>
      <c r="E140" s="182"/>
      <c r="F140" s="182"/>
      <c r="G140" s="203"/>
      <c r="H140" s="218"/>
      <c r="I140" s="213"/>
      <c r="J140" s="207"/>
      <c r="K140" s="213"/>
      <c r="L140" s="207"/>
      <c r="M140" s="213"/>
      <c r="N140" s="207"/>
      <c r="O140" s="183"/>
      <c r="P140" s="184"/>
      <c r="Q140" s="184"/>
      <c r="R140" s="275"/>
      <c r="S140" s="185"/>
      <c r="T140" s="185"/>
      <c r="U140" s="275"/>
      <c r="V140" s="275"/>
      <c r="W140" s="276"/>
      <c r="X140" s="276"/>
      <c r="Y140" s="276"/>
      <c r="Z140" s="275"/>
      <c r="AA140" s="184"/>
      <c r="AB140" s="184"/>
      <c r="AC140" s="185"/>
      <c r="AD140" s="185"/>
      <c r="AE140" s="186"/>
      <c r="AF140" s="187"/>
      <c r="AG140" s="182"/>
      <c r="AH140" s="184"/>
      <c r="AI140" s="184"/>
      <c r="AJ140" s="182"/>
      <c r="AK140" s="188"/>
      <c r="AL140" s="188"/>
      <c r="AM140" s="188"/>
      <c r="AN140" s="188"/>
      <c r="AO140" s="188"/>
      <c r="AP140" s="188"/>
      <c r="AQ140" s="188"/>
      <c r="AR140" s="188"/>
      <c r="AS140" s="188"/>
      <c r="AT140" s="188"/>
      <c r="AU140" s="189"/>
      <c r="AV140" s="190"/>
      <c r="AW140" s="190"/>
      <c r="AX140" s="191"/>
      <c r="AY140" s="191"/>
      <c r="AZ140" s="191"/>
      <c r="BA140" s="192"/>
      <c r="BB140" s="193"/>
      <c r="BC140" s="193"/>
      <c r="BD140" s="193"/>
    </row>
    <row r="141" spans="1:56">
      <c r="A141" s="220"/>
      <c r="B141" s="221"/>
      <c r="C141" s="222"/>
      <c r="D141" s="169"/>
      <c r="E141" s="169"/>
      <c r="F141" s="169"/>
      <c r="G141" s="202"/>
      <c r="H141" s="217"/>
      <c r="I141" s="212"/>
      <c r="J141" s="206"/>
      <c r="K141" s="212"/>
      <c r="L141" s="206"/>
      <c r="M141" s="212"/>
      <c r="N141" s="206"/>
      <c r="O141" s="170"/>
      <c r="P141" s="171"/>
      <c r="Q141" s="171"/>
      <c r="R141" s="171"/>
      <c r="S141" s="172"/>
      <c r="T141" s="172"/>
      <c r="U141" s="171"/>
      <c r="V141" s="171"/>
      <c r="W141" s="173"/>
      <c r="X141" s="173"/>
      <c r="Y141" s="173"/>
      <c r="Z141" s="171"/>
      <c r="AA141" s="171"/>
      <c r="AB141" s="171"/>
      <c r="AC141" s="172"/>
      <c r="AD141" s="172"/>
      <c r="AE141" s="174"/>
      <c r="AF141" s="175"/>
      <c r="AG141" s="169"/>
      <c r="AH141" s="171"/>
      <c r="AI141" s="171"/>
      <c r="AJ141" s="169"/>
      <c r="AK141" s="176"/>
      <c r="AL141" s="176"/>
      <c r="AM141" s="176"/>
      <c r="AN141" s="176"/>
      <c r="AO141" s="176"/>
      <c r="AP141" s="176"/>
      <c r="AQ141" s="176"/>
      <c r="AR141" s="176"/>
      <c r="AS141" s="176"/>
      <c r="AT141" s="176"/>
      <c r="AU141" s="177"/>
      <c r="AV141" s="178"/>
      <c r="AW141" s="178"/>
      <c r="AX141" s="179"/>
      <c r="AY141" s="179"/>
      <c r="AZ141" s="179"/>
      <c r="BA141" s="180"/>
      <c r="BB141" s="181"/>
      <c r="BC141" s="181"/>
      <c r="BD141" s="181"/>
    </row>
    <row r="142" spans="1:56">
      <c r="A142" s="223"/>
      <c r="B142" s="224"/>
      <c r="C142" s="225"/>
      <c r="D142" s="182"/>
      <c r="E142" s="182"/>
      <c r="F142" s="182"/>
      <c r="G142" s="203"/>
      <c r="H142" s="218"/>
      <c r="I142" s="213"/>
      <c r="J142" s="207"/>
      <c r="K142" s="213"/>
      <c r="L142" s="207"/>
      <c r="M142" s="213"/>
      <c r="N142" s="207"/>
      <c r="O142" s="183"/>
      <c r="P142" s="184"/>
      <c r="Q142" s="184"/>
      <c r="R142" s="275"/>
      <c r="S142" s="185"/>
      <c r="T142" s="185"/>
      <c r="U142" s="275"/>
      <c r="V142" s="275"/>
      <c r="W142" s="276"/>
      <c r="X142" s="276"/>
      <c r="Y142" s="276"/>
      <c r="Z142" s="275"/>
      <c r="AA142" s="184"/>
      <c r="AB142" s="184"/>
      <c r="AC142" s="185"/>
      <c r="AD142" s="185"/>
      <c r="AE142" s="186"/>
      <c r="AF142" s="187"/>
      <c r="AG142" s="182"/>
      <c r="AH142" s="184"/>
      <c r="AI142" s="184"/>
      <c r="AJ142" s="182"/>
      <c r="AK142" s="188"/>
      <c r="AL142" s="188"/>
      <c r="AM142" s="188"/>
      <c r="AN142" s="188"/>
      <c r="AO142" s="188"/>
      <c r="AP142" s="188"/>
      <c r="AQ142" s="188"/>
      <c r="AR142" s="188"/>
      <c r="AS142" s="188"/>
      <c r="AT142" s="188"/>
      <c r="AU142" s="189"/>
      <c r="AV142" s="190"/>
      <c r="AW142" s="190"/>
      <c r="AX142" s="191"/>
      <c r="AY142" s="191"/>
      <c r="AZ142" s="191"/>
      <c r="BA142" s="192"/>
      <c r="BB142" s="193"/>
      <c r="BC142" s="193"/>
      <c r="BD142" s="193"/>
    </row>
    <row r="143" spans="1:56">
      <c r="A143" s="220"/>
      <c r="B143" s="221"/>
      <c r="C143" s="222"/>
      <c r="D143" s="169"/>
      <c r="E143" s="169"/>
      <c r="F143" s="169"/>
      <c r="G143" s="202"/>
      <c r="H143" s="217"/>
      <c r="I143" s="212"/>
      <c r="J143" s="206"/>
      <c r="K143" s="212"/>
      <c r="L143" s="206"/>
      <c r="M143" s="212"/>
      <c r="N143" s="206"/>
      <c r="O143" s="170"/>
      <c r="P143" s="171"/>
      <c r="Q143" s="171"/>
      <c r="R143" s="171"/>
      <c r="S143" s="172"/>
      <c r="T143" s="172"/>
      <c r="U143" s="171"/>
      <c r="V143" s="171"/>
      <c r="W143" s="173"/>
      <c r="X143" s="173"/>
      <c r="Y143" s="173"/>
      <c r="Z143" s="171"/>
      <c r="AA143" s="171"/>
      <c r="AB143" s="171"/>
      <c r="AC143" s="172"/>
      <c r="AD143" s="172"/>
      <c r="AE143" s="174"/>
      <c r="AF143" s="175"/>
      <c r="AG143" s="169"/>
      <c r="AH143" s="171"/>
      <c r="AI143" s="171"/>
      <c r="AJ143" s="169"/>
      <c r="AK143" s="176"/>
      <c r="AL143" s="176"/>
      <c r="AM143" s="176"/>
      <c r="AN143" s="176"/>
      <c r="AO143" s="176"/>
      <c r="AP143" s="176"/>
      <c r="AQ143" s="176"/>
      <c r="AR143" s="176"/>
      <c r="AS143" s="176"/>
      <c r="AT143" s="176"/>
      <c r="AU143" s="177"/>
      <c r="AV143" s="178"/>
      <c r="AW143" s="178"/>
      <c r="AX143" s="179"/>
      <c r="AY143" s="179"/>
      <c r="AZ143" s="179"/>
      <c r="BA143" s="180"/>
      <c r="BB143" s="181"/>
      <c r="BC143" s="181"/>
      <c r="BD143" s="181"/>
    </row>
    <row r="144" spans="1:56">
      <c r="A144" s="223"/>
      <c r="B144" s="224"/>
      <c r="C144" s="225"/>
      <c r="D144" s="182"/>
      <c r="E144" s="182"/>
      <c r="F144" s="182"/>
      <c r="G144" s="203"/>
      <c r="H144" s="218"/>
      <c r="I144" s="213"/>
      <c r="J144" s="207"/>
      <c r="K144" s="213"/>
      <c r="L144" s="207"/>
      <c r="M144" s="213"/>
      <c r="N144" s="207"/>
      <c r="O144" s="183"/>
      <c r="P144" s="184"/>
      <c r="Q144" s="184"/>
      <c r="R144" s="275"/>
      <c r="S144" s="185"/>
      <c r="T144" s="185"/>
      <c r="U144" s="275"/>
      <c r="V144" s="275"/>
      <c r="W144" s="276"/>
      <c r="X144" s="276"/>
      <c r="Y144" s="276"/>
      <c r="Z144" s="275"/>
      <c r="AA144" s="184"/>
      <c r="AB144" s="184"/>
      <c r="AC144" s="185"/>
      <c r="AD144" s="185"/>
      <c r="AE144" s="186"/>
      <c r="AF144" s="187"/>
      <c r="AG144" s="182"/>
      <c r="AH144" s="184"/>
      <c r="AI144" s="184"/>
      <c r="AJ144" s="182"/>
      <c r="AK144" s="188"/>
      <c r="AL144" s="188"/>
      <c r="AM144" s="188"/>
      <c r="AN144" s="188"/>
      <c r="AO144" s="188"/>
      <c r="AP144" s="188"/>
      <c r="AQ144" s="188"/>
      <c r="AR144" s="188"/>
      <c r="AS144" s="188"/>
      <c r="AT144" s="188"/>
      <c r="AU144" s="189"/>
      <c r="AV144" s="190"/>
      <c r="AW144" s="190"/>
      <c r="AX144" s="191"/>
      <c r="AY144" s="191"/>
      <c r="AZ144" s="191"/>
      <c r="BA144" s="192"/>
      <c r="BB144" s="193"/>
      <c r="BC144" s="193"/>
      <c r="BD144" s="193"/>
    </row>
    <row r="145" spans="1:56">
      <c r="A145" s="220"/>
      <c r="B145" s="221"/>
      <c r="C145" s="222"/>
      <c r="D145" s="169"/>
      <c r="E145" s="169"/>
      <c r="F145" s="169"/>
      <c r="G145" s="202"/>
      <c r="H145" s="217"/>
      <c r="I145" s="212"/>
      <c r="J145" s="206"/>
      <c r="K145" s="212"/>
      <c r="L145" s="206"/>
      <c r="M145" s="212"/>
      <c r="N145" s="206"/>
      <c r="O145" s="170"/>
      <c r="P145" s="171"/>
      <c r="Q145" s="171"/>
      <c r="R145" s="171"/>
      <c r="S145" s="172"/>
      <c r="T145" s="172"/>
      <c r="U145" s="171"/>
      <c r="V145" s="171"/>
      <c r="W145" s="173"/>
      <c r="X145" s="173"/>
      <c r="Y145" s="173"/>
      <c r="Z145" s="171"/>
      <c r="AA145" s="171"/>
      <c r="AB145" s="171"/>
      <c r="AC145" s="172"/>
      <c r="AD145" s="172"/>
      <c r="AE145" s="174"/>
      <c r="AF145" s="175"/>
      <c r="AG145" s="169"/>
      <c r="AH145" s="171"/>
      <c r="AI145" s="171"/>
      <c r="AJ145" s="169"/>
      <c r="AK145" s="176"/>
      <c r="AL145" s="176"/>
      <c r="AM145" s="176"/>
      <c r="AN145" s="176"/>
      <c r="AO145" s="176"/>
      <c r="AP145" s="176"/>
      <c r="AQ145" s="176"/>
      <c r="AR145" s="176"/>
      <c r="AS145" s="176"/>
      <c r="AT145" s="176"/>
      <c r="AU145" s="177"/>
      <c r="AV145" s="178"/>
      <c r="AW145" s="178"/>
      <c r="AX145" s="179"/>
      <c r="AY145" s="179"/>
      <c r="AZ145" s="179"/>
      <c r="BA145" s="180"/>
      <c r="BB145" s="181"/>
      <c r="BC145" s="181"/>
      <c r="BD145" s="181"/>
    </row>
    <row r="146" spans="1:56">
      <c r="A146" s="223"/>
      <c r="B146" s="224"/>
      <c r="C146" s="225"/>
      <c r="D146" s="182"/>
      <c r="E146" s="182"/>
      <c r="F146" s="182"/>
      <c r="G146" s="203"/>
      <c r="H146" s="218"/>
      <c r="I146" s="213"/>
      <c r="J146" s="207"/>
      <c r="K146" s="213"/>
      <c r="L146" s="207"/>
      <c r="M146" s="213"/>
      <c r="N146" s="207"/>
      <c r="O146" s="183"/>
      <c r="P146" s="184"/>
      <c r="Q146" s="184"/>
      <c r="R146" s="275"/>
      <c r="S146" s="185"/>
      <c r="T146" s="185"/>
      <c r="U146" s="275"/>
      <c r="V146" s="275"/>
      <c r="W146" s="276"/>
      <c r="X146" s="276"/>
      <c r="Y146" s="276"/>
      <c r="Z146" s="275"/>
      <c r="AA146" s="184"/>
      <c r="AB146" s="184"/>
      <c r="AC146" s="185"/>
      <c r="AD146" s="185"/>
      <c r="AE146" s="186"/>
      <c r="AF146" s="187"/>
      <c r="AG146" s="182"/>
      <c r="AH146" s="184"/>
      <c r="AI146" s="184"/>
      <c r="AJ146" s="182"/>
      <c r="AK146" s="188"/>
      <c r="AL146" s="188"/>
      <c r="AM146" s="188"/>
      <c r="AN146" s="188"/>
      <c r="AO146" s="188"/>
      <c r="AP146" s="188"/>
      <c r="AQ146" s="188"/>
      <c r="AR146" s="188"/>
      <c r="AS146" s="188"/>
      <c r="AT146" s="188"/>
      <c r="AU146" s="189"/>
      <c r="AV146" s="190"/>
      <c r="AW146" s="190"/>
      <c r="AX146" s="191"/>
      <c r="AY146" s="191"/>
      <c r="AZ146" s="191"/>
      <c r="BA146" s="192"/>
      <c r="BB146" s="193"/>
      <c r="BC146" s="193"/>
      <c r="BD146" s="193"/>
    </row>
    <row r="147" spans="1:56">
      <c r="A147" s="220"/>
      <c r="B147" s="221"/>
      <c r="C147" s="222"/>
      <c r="D147" s="169"/>
      <c r="E147" s="169"/>
      <c r="F147" s="169"/>
      <c r="G147" s="202"/>
      <c r="H147" s="217"/>
      <c r="I147" s="212"/>
      <c r="J147" s="206"/>
      <c r="K147" s="212"/>
      <c r="L147" s="206"/>
      <c r="M147" s="212"/>
      <c r="N147" s="206"/>
      <c r="O147" s="170"/>
      <c r="P147" s="171"/>
      <c r="Q147" s="171"/>
      <c r="R147" s="171"/>
      <c r="S147" s="172"/>
      <c r="T147" s="172"/>
      <c r="U147" s="171"/>
      <c r="V147" s="171"/>
      <c r="W147" s="173"/>
      <c r="X147" s="173"/>
      <c r="Y147" s="173"/>
      <c r="Z147" s="171"/>
      <c r="AA147" s="171"/>
      <c r="AB147" s="171"/>
      <c r="AC147" s="172"/>
      <c r="AD147" s="172"/>
      <c r="AE147" s="174"/>
      <c r="AF147" s="175"/>
      <c r="AG147" s="169"/>
      <c r="AH147" s="171"/>
      <c r="AI147" s="171"/>
      <c r="AJ147" s="169"/>
      <c r="AK147" s="176"/>
      <c r="AL147" s="176"/>
      <c r="AM147" s="176"/>
      <c r="AN147" s="176"/>
      <c r="AO147" s="176"/>
      <c r="AP147" s="176"/>
      <c r="AQ147" s="176"/>
      <c r="AR147" s="176"/>
      <c r="AS147" s="176"/>
      <c r="AT147" s="176"/>
      <c r="AU147" s="177"/>
      <c r="AV147" s="178"/>
      <c r="AW147" s="178"/>
      <c r="AX147" s="179"/>
      <c r="AY147" s="179"/>
      <c r="AZ147" s="179"/>
      <c r="BA147" s="180"/>
      <c r="BB147" s="181"/>
      <c r="BC147" s="181"/>
      <c r="BD147" s="181"/>
    </row>
    <row r="148" spans="1:56">
      <c r="A148" s="223"/>
      <c r="B148" s="224"/>
      <c r="C148" s="225"/>
      <c r="D148" s="182"/>
      <c r="E148" s="182"/>
      <c r="F148" s="182"/>
      <c r="G148" s="203"/>
      <c r="H148" s="218"/>
      <c r="I148" s="213"/>
      <c r="J148" s="207"/>
      <c r="K148" s="213"/>
      <c r="L148" s="207"/>
      <c r="M148" s="213"/>
      <c r="N148" s="207"/>
      <c r="O148" s="183"/>
      <c r="P148" s="184"/>
      <c r="Q148" s="184"/>
      <c r="R148" s="275"/>
      <c r="S148" s="185"/>
      <c r="T148" s="185"/>
      <c r="U148" s="275"/>
      <c r="V148" s="275"/>
      <c r="W148" s="276"/>
      <c r="X148" s="276"/>
      <c r="Y148" s="276"/>
      <c r="Z148" s="275"/>
      <c r="AA148" s="184"/>
      <c r="AB148" s="184"/>
      <c r="AC148" s="185"/>
      <c r="AD148" s="185"/>
      <c r="AE148" s="186"/>
      <c r="AF148" s="187"/>
      <c r="AG148" s="182"/>
      <c r="AH148" s="184"/>
      <c r="AI148" s="184"/>
      <c r="AJ148" s="182"/>
      <c r="AK148" s="188"/>
      <c r="AL148" s="188"/>
      <c r="AM148" s="188"/>
      <c r="AN148" s="188"/>
      <c r="AO148" s="188"/>
      <c r="AP148" s="188"/>
      <c r="AQ148" s="188"/>
      <c r="AR148" s="188"/>
      <c r="AS148" s="188"/>
      <c r="AT148" s="188"/>
      <c r="AU148" s="189"/>
      <c r="AV148" s="190"/>
      <c r="AW148" s="190"/>
      <c r="AX148" s="191"/>
      <c r="AY148" s="191"/>
      <c r="AZ148" s="191"/>
      <c r="BA148" s="192"/>
      <c r="BB148" s="193"/>
      <c r="BC148" s="193"/>
      <c r="BD148" s="193"/>
    </row>
    <row r="149" spans="1:56">
      <c r="A149" s="220"/>
      <c r="B149" s="221"/>
      <c r="C149" s="222"/>
      <c r="D149" s="169"/>
      <c r="E149" s="169"/>
      <c r="F149" s="169"/>
      <c r="G149" s="202"/>
      <c r="H149" s="217"/>
      <c r="I149" s="212"/>
      <c r="J149" s="206"/>
      <c r="K149" s="212"/>
      <c r="L149" s="206"/>
      <c r="M149" s="212"/>
      <c r="N149" s="206"/>
      <c r="O149" s="170"/>
      <c r="P149" s="171"/>
      <c r="Q149" s="171"/>
      <c r="R149" s="171"/>
      <c r="S149" s="172"/>
      <c r="T149" s="172"/>
      <c r="U149" s="171"/>
      <c r="V149" s="171"/>
      <c r="W149" s="173"/>
      <c r="X149" s="173"/>
      <c r="Y149" s="173"/>
      <c r="Z149" s="171"/>
      <c r="AA149" s="171"/>
      <c r="AB149" s="171"/>
      <c r="AC149" s="172"/>
      <c r="AD149" s="172"/>
      <c r="AE149" s="174"/>
      <c r="AF149" s="175"/>
      <c r="AG149" s="169"/>
      <c r="AH149" s="171"/>
      <c r="AI149" s="171"/>
      <c r="AJ149" s="169"/>
      <c r="AK149" s="176"/>
      <c r="AL149" s="176"/>
      <c r="AM149" s="176"/>
      <c r="AN149" s="176"/>
      <c r="AO149" s="176"/>
      <c r="AP149" s="176"/>
      <c r="AQ149" s="176"/>
      <c r="AR149" s="176"/>
      <c r="AS149" s="176"/>
      <c r="AT149" s="176"/>
      <c r="AU149" s="177"/>
      <c r="AV149" s="178"/>
      <c r="AW149" s="178"/>
      <c r="AX149" s="179"/>
      <c r="AY149" s="179"/>
      <c r="AZ149" s="179"/>
      <c r="BA149" s="180"/>
      <c r="BB149" s="181"/>
      <c r="BC149" s="181"/>
      <c r="BD149" s="181"/>
    </row>
    <row r="150" spans="1:56">
      <c r="A150" s="223"/>
      <c r="B150" s="224"/>
      <c r="C150" s="225"/>
      <c r="D150" s="182"/>
      <c r="E150" s="182"/>
      <c r="F150" s="182"/>
      <c r="G150" s="203"/>
      <c r="H150" s="218"/>
      <c r="I150" s="213"/>
      <c r="J150" s="207"/>
      <c r="K150" s="213"/>
      <c r="L150" s="207"/>
      <c r="M150" s="213"/>
      <c r="N150" s="207"/>
      <c r="O150" s="183"/>
      <c r="P150" s="184"/>
      <c r="Q150" s="184"/>
      <c r="R150" s="275"/>
      <c r="S150" s="185"/>
      <c r="T150" s="185"/>
      <c r="U150" s="275"/>
      <c r="V150" s="275"/>
      <c r="W150" s="276"/>
      <c r="X150" s="276"/>
      <c r="Y150" s="276"/>
      <c r="Z150" s="275"/>
      <c r="AA150" s="184"/>
      <c r="AB150" s="184"/>
      <c r="AC150" s="185"/>
      <c r="AD150" s="185"/>
      <c r="AE150" s="186"/>
      <c r="AF150" s="187"/>
      <c r="AG150" s="182"/>
      <c r="AH150" s="184"/>
      <c r="AI150" s="184"/>
      <c r="AJ150" s="182"/>
      <c r="AK150" s="188"/>
      <c r="AL150" s="188"/>
      <c r="AM150" s="188"/>
      <c r="AN150" s="188"/>
      <c r="AO150" s="188"/>
      <c r="AP150" s="188"/>
      <c r="AQ150" s="188"/>
      <c r="AR150" s="188"/>
      <c r="AS150" s="188"/>
      <c r="AT150" s="188"/>
      <c r="AU150" s="189"/>
      <c r="AV150" s="190"/>
      <c r="AW150" s="190"/>
      <c r="AX150" s="191"/>
      <c r="AY150" s="191"/>
      <c r="AZ150" s="191"/>
      <c r="BA150" s="192"/>
      <c r="BB150" s="193"/>
      <c r="BC150" s="193"/>
      <c r="BD150" s="193"/>
    </row>
    <row r="151" spans="1:56">
      <c r="A151" s="220"/>
      <c r="B151" s="221"/>
      <c r="C151" s="222"/>
      <c r="D151" s="169"/>
      <c r="E151" s="169"/>
      <c r="F151" s="169"/>
      <c r="G151" s="202"/>
      <c r="H151" s="217"/>
      <c r="I151" s="212"/>
      <c r="J151" s="206"/>
      <c r="K151" s="212"/>
      <c r="L151" s="206"/>
      <c r="M151" s="212"/>
      <c r="N151" s="206"/>
      <c r="O151" s="170"/>
      <c r="P151" s="171"/>
      <c r="Q151" s="171"/>
      <c r="R151" s="171"/>
      <c r="S151" s="172"/>
      <c r="T151" s="172"/>
      <c r="U151" s="171"/>
      <c r="V151" s="171"/>
      <c r="W151" s="173"/>
      <c r="X151" s="173"/>
      <c r="Y151" s="173"/>
      <c r="Z151" s="171"/>
      <c r="AA151" s="171"/>
      <c r="AB151" s="171"/>
      <c r="AC151" s="172"/>
      <c r="AD151" s="172"/>
      <c r="AE151" s="174"/>
      <c r="AF151" s="175"/>
      <c r="AG151" s="169"/>
      <c r="AH151" s="171"/>
      <c r="AI151" s="171"/>
      <c r="AJ151" s="169"/>
      <c r="AK151" s="176"/>
      <c r="AL151" s="176"/>
      <c r="AM151" s="176"/>
      <c r="AN151" s="176"/>
      <c r="AO151" s="176"/>
      <c r="AP151" s="176"/>
      <c r="AQ151" s="176"/>
      <c r="AR151" s="176"/>
      <c r="AS151" s="176"/>
      <c r="AT151" s="176"/>
      <c r="AU151" s="177"/>
      <c r="AV151" s="178"/>
      <c r="AW151" s="178"/>
      <c r="AX151" s="179"/>
      <c r="AY151" s="179"/>
      <c r="AZ151" s="179"/>
      <c r="BA151" s="180"/>
      <c r="BB151" s="181"/>
      <c r="BC151" s="181"/>
      <c r="BD151" s="181"/>
    </row>
    <row r="152" spans="1:56">
      <c r="A152" s="223"/>
      <c r="B152" s="224"/>
      <c r="C152" s="225"/>
      <c r="D152" s="182"/>
      <c r="E152" s="182"/>
      <c r="F152" s="182"/>
      <c r="G152" s="203"/>
      <c r="H152" s="218"/>
      <c r="I152" s="213"/>
      <c r="J152" s="207"/>
      <c r="K152" s="213"/>
      <c r="L152" s="207"/>
      <c r="M152" s="213"/>
      <c r="N152" s="207"/>
      <c r="O152" s="183"/>
      <c r="P152" s="184"/>
      <c r="Q152" s="184"/>
      <c r="R152" s="275"/>
      <c r="S152" s="185"/>
      <c r="T152" s="185"/>
      <c r="U152" s="275"/>
      <c r="V152" s="275"/>
      <c r="W152" s="276"/>
      <c r="X152" s="276"/>
      <c r="Y152" s="276"/>
      <c r="Z152" s="275"/>
      <c r="AA152" s="184"/>
      <c r="AB152" s="184"/>
      <c r="AC152" s="185"/>
      <c r="AD152" s="185"/>
      <c r="AE152" s="186"/>
      <c r="AF152" s="187"/>
      <c r="AG152" s="182"/>
      <c r="AH152" s="184"/>
      <c r="AI152" s="184"/>
      <c r="AJ152" s="182"/>
      <c r="AK152" s="188"/>
      <c r="AL152" s="188"/>
      <c r="AM152" s="188"/>
      <c r="AN152" s="188"/>
      <c r="AO152" s="188"/>
      <c r="AP152" s="188"/>
      <c r="AQ152" s="188"/>
      <c r="AR152" s="188"/>
      <c r="AS152" s="188"/>
      <c r="AT152" s="188"/>
      <c r="AU152" s="189"/>
      <c r="AV152" s="190"/>
      <c r="AW152" s="190"/>
      <c r="AX152" s="191"/>
      <c r="AY152" s="191"/>
      <c r="AZ152" s="191"/>
      <c r="BA152" s="192"/>
      <c r="BB152" s="193"/>
      <c r="BC152" s="193"/>
      <c r="BD152" s="193"/>
    </row>
    <row r="153" spans="1:56">
      <c r="A153" s="220"/>
      <c r="B153" s="221"/>
      <c r="C153" s="222"/>
      <c r="D153" s="169"/>
      <c r="E153" s="169"/>
      <c r="F153" s="169"/>
      <c r="G153" s="202"/>
      <c r="H153" s="217"/>
      <c r="I153" s="212"/>
      <c r="J153" s="206"/>
      <c r="K153" s="212"/>
      <c r="L153" s="206"/>
      <c r="M153" s="212"/>
      <c r="N153" s="206"/>
      <c r="O153" s="170"/>
      <c r="P153" s="171"/>
      <c r="Q153" s="171"/>
      <c r="R153" s="171"/>
      <c r="S153" s="172"/>
      <c r="T153" s="172"/>
      <c r="U153" s="171"/>
      <c r="V153" s="171"/>
      <c r="W153" s="173"/>
      <c r="X153" s="173"/>
      <c r="Y153" s="173"/>
      <c r="Z153" s="171"/>
      <c r="AA153" s="171"/>
      <c r="AB153" s="171"/>
      <c r="AC153" s="172"/>
      <c r="AD153" s="172"/>
      <c r="AE153" s="174"/>
      <c r="AF153" s="175"/>
      <c r="AG153" s="169"/>
      <c r="AH153" s="171"/>
      <c r="AI153" s="171"/>
      <c r="AJ153" s="169"/>
      <c r="AK153" s="176"/>
      <c r="AL153" s="176"/>
      <c r="AM153" s="176"/>
      <c r="AN153" s="176"/>
      <c r="AO153" s="176"/>
      <c r="AP153" s="176"/>
      <c r="AQ153" s="176"/>
      <c r="AR153" s="176"/>
      <c r="AS153" s="176"/>
      <c r="AT153" s="176"/>
      <c r="AU153" s="177"/>
      <c r="AV153" s="178"/>
      <c r="AW153" s="178"/>
      <c r="AX153" s="179"/>
      <c r="AY153" s="179"/>
      <c r="AZ153" s="179"/>
      <c r="BA153" s="180"/>
      <c r="BB153" s="181"/>
      <c r="BC153" s="181"/>
      <c r="BD153" s="181"/>
    </row>
    <row r="154" spans="1:56">
      <c r="A154" s="223"/>
      <c r="B154" s="224"/>
      <c r="C154" s="225"/>
      <c r="D154" s="182"/>
      <c r="E154" s="182"/>
      <c r="F154" s="182"/>
      <c r="G154" s="203"/>
      <c r="H154" s="218"/>
      <c r="I154" s="213"/>
      <c r="J154" s="207"/>
      <c r="K154" s="213"/>
      <c r="L154" s="207"/>
      <c r="M154" s="213"/>
      <c r="N154" s="207"/>
      <c r="O154" s="183"/>
      <c r="P154" s="184"/>
      <c r="Q154" s="184"/>
      <c r="R154" s="275"/>
      <c r="S154" s="185"/>
      <c r="T154" s="185"/>
      <c r="U154" s="275"/>
      <c r="V154" s="275"/>
      <c r="W154" s="276"/>
      <c r="X154" s="276"/>
      <c r="Y154" s="276"/>
      <c r="Z154" s="275"/>
      <c r="AA154" s="184"/>
      <c r="AB154" s="184"/>
      <c r="AC154" s="185"/>
      <c r="AD154" s="185"/>
      <c r="AE154" s="186"/>
      <c r="AF154" s="187"/>
      <c r="AG154" s="182"/>
      <c r="AH154" s="184"/>
      <c r="AI154" s="184"/>
      <c r="AJ154" s="182"/>
      <c r="AK154" s="188"/>
      <c r="AL154" s="188"/>
      <c r="AM154" s="188"/>
      <c r="AN154" s="188"/>
      <c r="AO154" s="188"/>
      <c r="AP154" s="188"/>
      <c r="AQ154" s="188"/>
      <c r="AR154" s="188"/>
      <c r="AS154" s="188"/>
      <c r="AT154" s="188"/>
      <c r="AU154" s="189"/>
      <c r="AV154" s="190"/>
      <c r="AW154" s="190"/>
      <c r="AX154" s="191"/>
      <c r="AY154" s="191"/>
      <c r="AZ154" s="191"/>
      <c r="BA154" s="192"/>
      <c r="BB154" s="193"/>
      <c r="BC154" s="193"/>
      <c r="BD154" s="193"/>
    </row>
    <row r="155" spans="1:56">
      <c r="A155" s="220"/>
      <c r="B155" s="221"/>
      <c r="C155" s="222"/>
      <c r="D155" s="169"/>
      <c r="E155" s="169"/>
      <c r="F155" s="169"/>
      <c r="G155" s="202"/>
      <c r="H155" s="217"/>
      <c r="I155" s="212"/>
      <c r="J155" s="206"/>
      <c r="K155" s="212"/>
      <c r="L155" s="206"/>
      <c r="M155" s="212"/>
      <c r="N155" s="206"/>
      <c r="O155" s="170"/>
      <c r="P155" s="171"/>
      <c r="Q155" s="171"/>
      <c r="R155" s="171"/>
      <c r="S155" s="172"/>
      <c r="T155" s="172"/>
      <c r="U155" s="171"/>
      <c r="V155" s="171"/>
      <c r="W155" s="173"/>
      <c r="X155" s="173"/>
      <c r="Y155" s="173"/>
      <c r="Z155" s="171"/>
      <c r="AA155" s="171"/>
      <c r="AB155" s="171"/>
      <c r="AC155" s="172"/>
      <c r="AD155" s="172"/>
      <c r="AE155" s="174"/>
      <c r="AF155" s="175"/>
      <c r="AG155" s="169"/>
      <c r="AH155" s="171"/>
      <c r="AI155" s="171"/>
      <c r="AJ155" s="169"/>
      <c r="AK155" s="176"/>
      <c r="AL155" s="176"/>
      <c r="AM155" s="176"/>
      <c r="AN155" s="176"/>
      <c r="AO155" s="176"/>
      <c r="AP155" s="176"/>
      <c r="AQ155" s="176"/>
      <c r="AR155" s="176"/>
      <c r="AS155" s="176"/>
      <c r="AT155" s="176"/>
      <c r="AU155" s="177"/>
      <c r="AV155" s="178"/>
      <c r="AW155" s="178"/>
      <c r="AX155" s="179"/>
      <c r="AY155" s="179"/>
      <c r="AZ155" s="179"/>
      <c r="BA155" s="180"/>
      <c r="BB155" s="181"/>
      <c r="BC155" s="181"/>
      <c r="BD155" s="181"/>
    </row>
    <row r="156" spans="1:56">
      <c r="A156" s="223"/>
      <c r="B156" s="224"/>
      <c r="C156" s="225"/>
      <c r="D156" s="182"/>
      <c r="E156" s="182"/>
      <c r="F156" s="182"/>
      <c r="G156" s="203"/>
      <c r="H156" s="218"/>
      <c r="I156" s="213"/>
      <c r="J156" s="207"/>
      <c r="K156" s="213"/>
      <c r="L156" s="207"/>
      <c r="M156" s="213"/>
      <c r="N156" s="207"/>
      <c r="O156" s="183"/>
      <c r="P156" s="184"/>
      <c r="Q156" s="184"/>
      <c r="R156" s="275"/>
      <c r="S156" s="185"/>
      <c r="T156" s="185"/>
      <c r="U156" s="275"/>
      <c r="V156" s="275"/>
      <c r="W156" s="276"/>
      <c r="X156" s="276"/>
      <c r="Y156" s="276"/>
      <c r="Z156" s="275"/>
      <c r="AA156" s="184"/>
      <c r="AB156" s="184"/>
      <c r="AC156" s="185"/>
      <c r="AD156" s="185"/>
      <c r="AE156" s="186"/>
      <c r="AF156" s="187"/>
      <c r="AG156" s="182"/>
      <c r="AH156" s="184"/>
      <c r="AI156" s="184"/>
      <c r="AJ156" s="182"/>
      <c r="AK156" s="188"/>
      <c r="AL156" s="188"/>
      <c r="AM156" s="188"/>
      <c r="AN156" s="188"/>
      <c r="AO156" s="188"/>
      <c r="AP156" s="188"/>
      <c r="AQ156" s="188"/>
      <c r="AR156" s="188"/>
      <c r="AS156" s="188"/>
      <c r="AT156" s="188"/>
      <c r="AU156" s="189"/>
      <c r="AV156" s="190"/>
      <c r="AW156" s="190"/>
      <c r="AX156" s="191"/>
      <c r="AY156" s="191"/>
      <c r="AZ156" s="191"/>
      <c r="BA156" s="192"/>
      <c r="BB156" s="193"/>
      <c r="BC156" s="193"/>
      <c r="BD156" s="193"/>
    </row>
    <row r="157" spans="1:56">
      <c r="A157" s="220"/>
      <c r="B157" s="221"/>
      <c r="C157" s="222"/>
      <c r="D157" s="169"/>
      <c r="E157" s="169"/>
      <c r="F157" s="169"/>
      <c r="G157" s="202"/>
      <c r="H157" s="217"/>
      <c r="I157" s="212"/>
      <c r="J157" s="206"/>
      <c r="K157" s="212"/>
      <c r="L157" s="206"/>
      <c r="M157" s="212"/>
      <c r="N157" s="206"/>
      <c r="O157" s="170"/>
      <c r="P157" s="171"/>
      <c r="Q157" s="171"/>
      <c r="R157" s="171"/>
      <c r="S157" s="172"/>
      <c r="T157" s="172"/>
      <c r="U157" s="171"/>
      <c r="V157" s="171"/>
      <c r="W157" s="173"/>
      <c r="X157" s="173"/>
      <c r="Y157" s="173"/>
      <c r="Z157" s="171"/>
      <c r="AA157" s="171"/>
      <c r="AB157" s="171"/>
      <c r="AC157" s="172"/>
      <c r="AD157" s="172"/>
      <c r="AE157" s="174"/>
      <c r="AF157" s="175"/>
      <c r="AG157" s="169"/>
      <c r="AH157" s="171"/>
      <c r="AI157" s="171"/>
      <c r="AJ157" s="169"/>
      <c r="AK157" s="176"/>
      <c r="AL157" s="176"/>
      <c r="AM157" s="176"/>
      <c r="AN157" s="176"/>
      <c r="AO157" s="176"/>
      <c r="AP157" s="176"/>
      <c r="AQ157" s="176"/>
      <c r="AR157" s="176"/>
      <c r="AS157" s="176"/>
      <c r="AT157" s="176"/>
      <c r="AU157" s="177"/>
      <c r="AV157" s="178"/>
      <c r="AW157" s="178"/>
      <c r="AX157" s="179"/>
      <c r="AY157" s="179"/>
      <c r="AZ157" s="179"/>
      <c r="BA157" s="180"/>
      <c r="BB157" s="181"/>
      <c r="BC157" s="181"/>
      <c r="BD157" s="181"/>
    </row>
    <row r="158" spans="1:56">
      <c r="A158" s="223"/>
      <c r="B158" s="224"/>
      <c r="C158" s="225"/>
      <c r="D158" s="182"/>
      <c r="E158" s="182"/>
      <c r="F158" s="182"/>
      <c r="G158" s="203"/>
      <c r="H158" s="218"/>
      <c r="I158" s="213"/>
      <c r="J158" s="207"/>
      <c r="K158" s="213"/>
      <c r="L158" s="207"/>
      <c r="M158" s="213"/>
      <c r="N158" s="207"/>
      <c r="O158" s="183"/>
      <c r="P158" s="184"/>
      <c r="Q158" s="184"/>
      <c r="R158" s="275"/>
      <c r="S158" s="185"/>
      <c r="T158" s="185"/>
      <c r="U158" s="275"/>
      <c r="V158" s="275"/>
      <c r="W158" s="276"/>
      <c r="X158" s="276"/>
      <c r="Y158" s="276"/>
      <c r="Z158" s="275"/>
      <c r="AA158" s="184"/>
      <c r="AB158" s="184"/>
      <c r="AC158" s="185"/>
      <c r="AD158" s="185"/>
      <c r="AE158" s="186"/>
      <c r="AF158" s="187"/>
      <c r="AG158" s="182"/>
      <c r="AH158" s="184"/>
      <c r="AI158" s="184"/>
      <c r="AJ158" s="182"/>
      <c r="AK158" s="188"/>
      <c r="AL158" s="188"/>
      <c r="AM158" s="188"/>
      <c r="AN158" s="188"/>
      <c r="AO158" s="188"/>
      <c r="AP158" s="188"/>
      <c r="AQ158" s="188"/>
      <c r="AR158" s="188"/>
      <c r="AS158" s="188"/>
      <c r="AT158" s="188"/>
      <c r="AU158" s="189"/>
      <c r="AV158" s="190"/>
      <c r="AW158" s="190"/>
      <c r="AX158" s="191"/>
      <c r="AY158" s="191"/>
      <c r="AZ158" s="191"/>
      <c r="BA158" s="192"/>
      <c r="BB158" s="193"/>
      <c r="BC158" s="193"/>
      <c r="BD158" s="193"/>
    </row>
    <row r="159" spans="1:56">
      <c r="A159" s="220"/>
      <c r="B159" s="221"/>
      <c r="C159" s="222"/>
      <c r="D159" s="169"/>
      <c r="E159" s="169"/>
      <c r="F159" s="169"/>
      <c r="G159" s="202"/>
      <c r="H159" s="217"/>
      <c r="I159" s="212"/>
      <c r="J159" s="206"/>
      <c r="K159" s="212"/>
      <c r="L159" s="206"/>
      <c r="M159" s="212"/>
      <c r="N159" s="206"/>
      <c r="O159" s="170"/>
      <c r="P159" s="171"/>
      <c r="Q159" s="171"/>
      <c r="R159" s="171"/>
      <c r="S159" s="172"/>
      <c r="T159" s="172"/>
      <c r="U159" s="171"/>
      <c r="V159" s="171"/>
      <c r="W159" s="173"/>
      <c r="X159" s="173"/>
      <c r="Y159" s="173"/>
      <c r="Z159" s="171"/>
      <c r="AA159" s="171"/>
      <c r="AB159" s="171"/>
      <c r="AC159" s="172"/>
      <c r="AD159" s="172"/>
      <c r="AE159" s="174"/>
      <c r="AF159" s="175"/>
      <c r="AG159" s="169"/>
      <c r="AH159" s="171"/>
      <c r="AI159" s="171"/>
      <c r="AJ159" s="169"/>
      <c r="AK159" s="176"/>
      <c r="AL159" s="176"/>
      <c r="AM159" s="176"/>
      <c r="AN159" s="176"/>
      <c r="AO159" s="176"/>
      <c r="AP159" s="176"/>
      <c r="AQ159" s="176"/>
      <c r="AR159" s="176"/>
      <c r="AS159" s="176"/>
      <c r="AT159" s="176"/>
      <c r="AU159" s="177"/>
      <c r="AV159" s="178"/>
      <c r="AW159" s="178"/>
      <c r="AX159" s="179"/>
      <c r="AY159" s="179"/>
      <c r="AZ159" s="179"/>
      <c r="BA159" s="180"/>
      <c r="BB159" s="181"/>
      <c r="BC159" s="181"/>
      <c r="BD159" s="181"/>
    </row>
    <row r="160" spans="1:56">
      <c r="A160" s="223"/>
      <c r="B160" s="224"/>
      <c r="C160" s="225"/>
      <c r="D160" s="182"/>
      <c r="E160" s="182"/>
      <c r="F160" s="182"/>
      <c r="G160" s="203"/>
      <c r="H160" s="218"/>
      <c r="I160" s="213"/>
      <c r="J160" s="207"/>
      <c r="K160" s="213"/>
      <c r="L160" s="207"/>
      <c r="M160" s="213"/>
      <c r="N160" s="207"/>
      <c r="O160" s="183"/>
      <c r="P160" s="184"/>
      <c r="Q160" s="184"/>
      <c r="R160" s="275"/>
      <c r="S160" s="185"/>
      <c r="T160" s="185"/>
      <c r="U160" s="275"/>
      <c r="V160" s="275"/>
      <c r="W160" s="276"/>
      <c r="X160" s="276"/>
      <c r="Y160" s="276"/>
      <c r="Z160" s="275"/>
      <c r="AA160" s="184"/>
      <c r="AB160" s="184"/>
      <c r="AC160" s="185"/>
      <c r="AD160" s="185"/>
      <c r="AE160" s="186"/>
      <c r="AF160" s="187"/>
      <c r="AG160" s="182"/>
      <c r="AH160" s="184"/>
      <c r="AI160" s="184"/>
      <c r="AJ160" s="182"/>
      <c r="AK160" s="188"/>
      <c r="AL160" s="188"/>
      <c r="AM160" s="188"/>
      <c r="AN160" s="188"/>
      <c r="AO160" s="188"/>
      <c r="AP160" s="188"/>
      <c r="AQ160" s="188"/>
      <c r="AR160" s="188"/>
      <c r="AS160" s="188"/>
      <c r="AT160" s="188"/>
      <c r="AU160" s="189"/>
      <c r="AV160" s="190"/>
      <c r="AW160" s="190"/>
      <c r="AX160" s="191"/>
      <c r="AY160" s="191"/>
      <c r="AZ160" s="191"/>
      <c r="BA160" s="192"/>
      <c r="BB160" s="193"/>
      <c r="BC160" s="193"/>
      <c r="BD160" s="193"/>
    </row>
    <row r="161" spans="1:56">
      <c r="A161" s="220"/>
      <c r="B161" s="221"/>
      <c r="C161" s="222"/>
      <c r="D161" s="169"/>
      <c r="E161" s="169"/>
      <c r="F161" s="169"/>
      <c r="G161" s="202"/>
      <c r="H161" s="217"/>
      <c r="I161" s="212"/>
      <c r="J161" s="206"/>
      <c r="K161" s="212"/>
      <c r="L161" s="206"/>
      <c r="M161" s="212"/>
      <c r="N161" s="206"/>
      <c r="O161" s="170"/>
      <c r="P161" s="171"/>
      <c r="Q161" s="171"/>
      <c r="R161" s="171"/>
      <c r="S161" s="172"/>
      <c r="T161" s="172"/>
      <c r="U161" s="171"/>
      <c r="V161" s="171"/>
      <c r="W161" s="173"/>
      <c r="X161" s="173"/>
      <c r="Y161" s="173"/>
      <c r="Z161" s="171"/>
      <c r="AA161" s="171"/>
      <c r="AB161" s="171"/>
      <c r="AC161" s="172"/>
      <c r="AD161" s="172"/>
      <c r="AE161" s="174"/>
      <c r="AF161" s="175"/>
      <c r="AG161" s="169"/>
      <c r="AH161" s="171"/>
      <c r="AI161" s="171"/>
      <c r="AJ161" s="169"/>
      <c r="AK161" s="176"/>
      <c r="AL161" s="176"/>
      <c r="AM161" s="176"/>
      <c r="AN161" s="176"/>
      <c r="AO161" s="176"/>
      <c r="AP161" s="176"/>
      <c r="AQ161" s="176"/>
      <c r="AR161" s="176"/>
      <c r="AS161" s="176"/>
      <c r="AT161" s="176"/>
      <c r="AU161" s="177"/>
      <c r="AV161" s="178"/>
      <c r="AW161" s="178"/>
      <c r="AX161" s="179"/>
      <c r="AY161" s="179"/>
      <c r="AZ161" s="179"/>
      <c r="BA161" s="180"/>
      <c r="BB161" s="181"/>
      <c r="BC161" s="181"/>
      <c r="BD161" s="181"/>
    </row>
    <row r="162" spans="1:56">
      <c r="A162" s="223"/>
      <c r="B162" s="224"/>
      <c r="C162" s="225"/>
      <c r="D162" s="182"/>
      <c r="E162" s="182"/>
      <c r="F162" s="182"/>
      <c r="G162" s="203"/>
      <c r="H162" s="218"/>
      <c r="I162" s="213"/>
      <c r="J162" s="207"/>
      <c r="K162" s="213"/>
      <c r="L162" s="207"/>
      <c r="M162" s="213"/>
      <c r="N162" s="207"/>
      <c r="O162" s="183"/>
      <c r="P162" s="184"/>
      <c r="Q162" s="184"/>
      <c r="R162" s="275"/>
      <c r="S162" s="185"/>
      <c r="T162" s="185"/>
      <c r="U162" s="275"/>
      <c r="V162" s="275"/>
      <c r="W162" s="276"/>
      <c r="X162" s="276"/>
      <c r="Y162" s="276"/>
      <c r="Z162" s="275"/>
      <c r="AA162" s="184"/>
      <c r="AB162" s="184"/>
      <c r="AC162" s="185"/>
      <c r="AD162" s="185"/>
      <c r="AE162" s="186"/>
      <c r="AF162" s="187"/>
      <c r="AG162" s="182"/>
      <c r="AH162" s="184"/>
      <c r="AI162" s="184"/>
      <c r="AJ162" s="182"/>
      <c r="AK162" s="188"/>
      <c r="AL162" s="188"/>
      <c r="AM162" s="188"/>
      <c r="AN162" s="188"/>
      <c r="AO162" s="188"/>
      <c r="AP162" s="188"/>
      <c r="AQ162" s="188"/>
      <c r="AR162" s="188"/>
      <c r="AS162" s="188"/>
      <c r="AT162" s="188"/>
      <c r="AU162" s="189"/>
      <c r="AV162" s="190"/>
      <c r="AW162" s="190"/>
      <c r="AX162" s="191"/>
      <c r="AY162" s="191"/>
      <c r="AZ162" s="191"/>
      <c r="BA162" s="192"/>
      <c r="BB162" s="193"/>
      <c r="BC162" s="193"/>
      <c r="BD162" s="193"/>
    </row>
    <row r="163" spans="1:56">
      <c r="A163" s="220"/>
      <c r="B163" s="221"/>
      <c r="C163" s="222"/>
      <c r="D163" s="169"/>
      <c r="E163" s="169"/>
      <c r="F163" s="169"/>
      <c r="G163" s="202"/>
      <c r="H163" s="217"/>
      <c r="I163" s="212"/>
      <c r="J163" s="206"/>
      <c r="K163" s="212"/>
      <c r="L163" s="206"/>
      <c r="M163" s="212"/>
      <c r="N163" s="206"/>
      <c r="O163" s="170"/>
      <c r="P163" s="171"/>
      <c r="Q163" s="171"/>
      <c r="R163" s="171"/>
      <c r="S163" s="172"/>
      <c r="T163" s="172"/>
      <c r="U163" s="171"/>
      <c r="V163" s="171"/>
      <c r="W163" s="173"/>
      <c r="X163" s="173"/>
      <c r="Y163" s="173"/>
      <c r="Z163" s="171"/>
      <c r="AA163" s="171"/>
      <c r="AB163" s="171"/>
      <c r="AC163" s="172"/>
      <c r="AD163" s="172"/>
      <c r="AE163" s="174"/>
      <c r="AF163" s="175"/>
      <c r="AG163" s="169"/>
      <c r="AH163" s="171"/>
      <c r="AI163" s="171"/>
      <c r="AJ163" s="169"/>
      <c r="AK163" s="176"/>
      <c r="AL163" s="176"/>
      <c r="AM163" s="176"/>
      <c r="AN163" s="176"/>
      <c r="AO163" s="176"/>
      <c r="AP163" s="176"/>
      <c r="AQ163" s="176"/>
      <c r="AR163" s="176"/>
      <c r="AS163" s="176"/>
      <c r="AT163" s="176"/>
      <c r="AU163" s="177"/>
      <c r="AV163" s="178"/>
      <c r="AW163" s="178"/>
      <c r="AX163" s="179"/>
      <c r="AY163" s="179"/>
      <c r="AZ163" s="179"/>
      <c r="BA163" s="180"/>
      <c r="BB163" s="181"/>
      <c r="BC163" s="181"/>
      <c r="BD163" s="181"/>
    </row>
    <row r="164" spans="1:56">
      <c r="A164" s="223"/>
      <c r="B164" s="224"/>
      <c r="C164" s="225"/>
      <c r="D164" s="182"/>
      <c r="E164" s="182"/>
      <c r="F164" s="182"/>
      <c r="G164" s="203"/>
      <c r="H164" s="218"/>
      <c r="I164" s="213"/>
      <c r="J164" s="207"/>
      <c r="K164" s="213"/>
      <c r="L164" s="207"/>
      <c r="M164" s="213"/>
      <c r="N164" s="207"/>
      <c r="O164" s="183"/>
      <c r="P164" s="184"/>
      <c r="Q164" s="184"/>
      <c r="R164" s="275"/>
      <c r="S164" s="185"/>
      <c r="T164" s="185"/>
      <c r="U164" s="275"/>
      <c r="V164" s="275"/>
      <c r="W164" s="276"/>
      <c r="X164" s="276"/>
      <c r="Y164" s="276"/>
      <c r="Z164" s="275"/>
      <c r="AA164" s="184"/>
      <c r="AB164" s="184"/>
      <c r="AC164" s="185"/>
      <c r="AD164" s="185"/>
      <c r="AE164" s="186"/>
      <c r="AF164" s="187"/>
      <c r="AG164" s="182"/>
      <c r="AH164" s="184"/>
      <c r="AI164" s="184"/>
      <c r="AJ164" s="182"/>
      <c r="AK164" s="188"/>
      <c r="AL164" s="188"/>
      <c r="AM164" s="188"/>
      <c r="AN164" s="188"/>
      <c r="AO164" s="188"/>
      <c r="AP164" s="188"/>
      <c r="AQ164" s="188"/>
      <c r="AR164" s="188"/>
      <c r="AS164" s="188"/>
      <c r="AT164" s="188"/>
      <c r="AU164" s="189"/>
      <c r="AV164" s="190"/>
      <c r="AW164" s="190"/>
      <c r="AX164" s="191"/>
      <c r="AY164" s="191"/>
      <c r="AZ164" s="191"/>
      <c r="BA164" s="192"/>
      <c r="BB164" s="193"/>
      <c r="BC164" s="193"/>
      <c r="BD164" s="193"/>
    </row>
    <row r="165" spans="1:56">
      <c r="A165" s="220"/>
      <c r="B165" s="221"/>
      <c r="C165" s="222"/>
      <c r="D165" s="169"/>
      <c r="E165" s="169"/>
      <c r="F165" s="169"/>
      <c r="G165" s="202"/>
      <c r="H165" s="217"/>
      <c r="I165" s="212"/>
      <c r="J165" s="206"/>
      <c r="K165" s="212"/>
      <c r="L165" s="206"/>
      <c r="M165" s="212"/>
      <c r="N165" s="206"/>
      <c r="O165" s="170"/>
      <c r="P165" s="171"/>
      <c r="Q165" s="171"/>
      <c r="R165" s="171"/>
      <c r="S165" s="172"/>
      <c r="T165" s="172"/>
      <c r="U165" s="171"/>
      <c r="V165" s="171"/>
      <c r="W165" s="173"/>
      <c r="X165" s="173"/>
      <c r="Y165" s="173"/>
      <c r="Z165" s="171"/>
      <c r="AA165" s="171"/>
      <c r="AB165" s="171"/>
      <c r="AC165" s="172"/>
      <c r="AD165" s="172"/>
      <c r="AE165" s="174"/>
      <c r="AF165" s="175"/>
      <c r="AG165" s="169"/>
      <c r="AH165" s="171"/>
      <c r="AI165" s="171"/>
      <c r="AJ165" s="169"/>
      <c r="AK165" s="176"/>
      <c r="AL165" s="176"/>
      <c r="AM165" s="176"/>
      <c r="AN165" s="176"/>
      <c r="AO165" s="176"/>
      <c r="AP165" s="176"/>
      <c r="AQ165" s="176"/>
      <c r="AR165" s="176"/>
      <c r="AS165" s="176"/>
      <c r="AT165" s="176"/>
      <c r="AU165" s="177"/>
      <c r="AV165" s="178"/>
      <c r="AW165" s="178"/>
      <c r="AX165" s="179"/>
      <c r="AY165" s="179"/>
      <c r="AZ165" s="179"/>
      <c r="BA165" s="180"/>
      <c r="BB165" s="181"/>
      <c r="BC165" s="181"/>
      <c r="BD165" s="181"/>
    </row>
    <row r="166" spans="1:56">
      <c r="A166" s="223"/>
      <c r="B166" s="224"/>
      <c r="C166" s="225"/>
      <c r="D166" s="182"/>
      <c r="E166" s="182"/>
      <c r="F166" s="182"/>
      <c r="G166" s="203"/>
      <c r="H166" s="218"/>
      <c r="I166" s="213"/>
      <c r="J166" s="207"/>
      <c r="K166" s="213"/>
      <c r="L166" s="207"/>
      <c r="M166" s="213"/>
      <c r="N166" s="207"/>
      <c r="O166" s="183"/>
      <c r="P166" s="184"/>
      <c r="Q166" s="184"/>
      <c r="R166" s="275"/>
      <c r="S166" s="185"/>
      <c r="T166" s="185"/>
      <c r="U166" s="275"/>
      <c r="V166" s="275"/>
      <c r="W166" s="276"/>
      <c r="X166" s="276"/>
      <c r="Y166" s="276"/>
      <c r="Z166" s="275"/>
      <c r="AA166" s="184"/>
      <c r="AB166" s="184"/>
      <c r="AC166" s="185"/>
      <c r="AD166" s="185"/>
      <c r="AE166" s="186"/>
      <c r="AF166" s="187"/>
      <c r="AG166" s="182"/>
      <c r="AH166" s="184"/>
      <c r="AI166" s="184"/>
      <c r="AJ166" s="182"/>
      <c r="AK166" s="188"/>
      <c r="AL166" s="188"/>
      <c r="AM166" s="188"/>
      <c r="AN166" s="188"/>
      <c r="AO166" s="188"/>
      <c r="AP166" s="188"/>
      <c r="AQ166" s="188"/>
      <c r="AR166" s="188"/>
      <c r="AS166" s="188"/>
      <c r="AT166" s="188"/>
      <c r="AU166" s="189"/>
      <c r="AV166" s="190"/>
      <c r="AW166" s="190"/>
      <c r="AX166" s="191"/>
      <c r="AY166" s="191"/>
      <c r="AZ166" s="191"/>
      <c r="BA166" s="192"/>
      <c r="BB166" s="193"/>
      <c r="BC166" s="193"/>
      <c r="BD166" s="193"/>
    </row>
    <row r="167" spans="1:56">
      <c r="A167" s="220"/>
      <c r="B167" s="221"/>
      <c r="C167" s="222"/>
      <c r="D167" s="169"/>
      <c r="E167" s="169"/>
      <c r="F167" s="169"/>
      <c r="G167" s="202"/>
      <c r="H167" s="217"/>
      <c r="I167" s="212"/>
      <c r="J167" s="206"/>
      <c r="K167" s="212"/>
      <c r="L167" s="206"/>
      <c r="M167" s="212"/>
      <c r="N167" s="206"/>
      <c r="O167" s="170"/>
      <c r="P167" s="171"/>
      <c r="Q167" s="171"/>
      <c r="R167" s="171"/>
      <c r="S167" s="172"/>
      <c r="T167" s="172"/>
      <c r="U167" s="171"/>
      <c r="V167" s="171"/>
      <c r="W167" s="173"/>
      <c r="X167" s="173"/>
      <c r="Y167" s="173"/>
      <c r="Z167" s="171"/>
      <c r="AA167" s="171"/>
      <c r="AB167" s="171"/>
      <c r="AC167" s="172"/>
      <c r="AD167" s="172"/>
      <c r="AE167" s="174"/>
      <c r="AF167" s="175"/>
      <c r="AG167" s="169"/>
      <c r="AH167" s="171"/>
      <c r="AI167" s="171"/>
      <c r="AJ167" s="169"/>
      <c r="AK167" s="176"/>
      <c r="AL167" s="176"/>
      <c r="AM167" s="176"/>
      <c r="AN167" s="176"/>
      <c r="AO167" s="176"/>
      <c r="AP167" s="176"/>
      <c r="AQ167" s="176"/>
      <c r="AR167" s="176"/>
      <c r="AS167" s="176"/>
      <c r="AT167" s="176"/>
      <c r="AU167" s="177"/>
      <c r="AV167" s="178"/>
      <c r="AW167" s="178"/>
      <c r="AX167" s="179"/>
      <c r="AY167" s="179"/>
      <c r="AZ167" s="179"/>
      <c r="BA167" s="180"/>
      <c r="BB167" s="181"/>
      <c r="BC167" s="181"/>
      <c r="BD167" s="181"/>
    </row>
    <row r="168" spans="1:56">
      <c r="A168" s="223"/>
      <c r="B168" s="224"/>
      <c r="C168" s="225"/>
      <c r="D168" s="182"/>
      <c r="E168" s="182"/>
      <c r="F168" s="182"/>
      <c r="G168" s="203"/>
      <c r="H168" s="218"/>
      <c r="I168" s="213"/>
      <c r="J168" s="207"/>
      <c r="K168" s="213"/>
      <c r="L168" s="207"/>
      <c r="M168" s="213"/>
      <c r="N168" s="207"/>
      <c r="O168" s="183"/>
      <c r="P168" s="184"/>
      <c r="Q168" s="184"/>
      <c r="R168" s="275"/>
      <c r="S168" s="185"/>
      <c r="T168" s="185"/>
      <c r="U168" s="275"/>
      <c r="V168" s="275"/>
      <c r="W168" s="276"/>
      <c r="X168" s="276"/>
      <c r="Y168" s="276"/>
      <c r="Z168" s="275"/>
      <c r="AA168" s="184"/>
      <c r="AB168" s="184"/>
      <c r="AC168" s="185"/>
      <c r="AD168" s="185"/>
      <c r="AE168" s="186"/>
      <c r="AF168" s="187"/>
      <c r="AG168" s="182"/>
      <c r="AH168" s="184"/>
      <c r="AI168" s="184"/>
      <c r="AJ168" s="182"/>
      <c r="AK168" s="188"/>
      <c r="AL168" s="188"/>
      <c r="AM168" s="188"/>
      <c r="AN168" s="188"/>
      <c r="AO168" s="188"/>
      <c r="AP168" s="188"/>
      <c r="AQ168" s="188"/>
      <c r="AR168" s="188"/>
      <c r="AS168" s="188"/>
      <c r="AT168" s="188"/>
      <c r="AU168" s="189"/>
      <c r="AV168" s="190"/>
      <c r="AW168" s="190"/>
      <c r="AX168" s="191"/>
      <c r="AY168" s="191"/>
      <c r="AZ168" s="191"/>
      <c r="BA168" s="192"/>
      <c r="BB168" s="193"/>
      <c r="BC168" s="193"/>
      <c r="BD168" s="193"/>
    </row>
    <row r="169" spans="1:56">
      <c r="A169" s="220"/>
      <c r="B169" s="221"/>
      <c r="C169" s="222"/>
      <c r="D169" s="169"/>
      <c r="E169" s="169"/>
      <c r="F169" s="169"/>
      <c r="G169" s="202"/>
      <c r="H169" s="217"/>
      <c r="I169" s="212"/>
      <c r="J169" s="206"/>
      <c r="K169" s="212"/>
      <c r="L169" s="206"/>
      <c r="M169" s="212"/>
      <c r="N169" s="206"/>
      <c r="O169" s="170"/>
      <c r="P169" s="171"/>
      <c r="Q169" s="171"/>
      <c r="R169" s="171"/>
      <c r="S169" s="172"/>
      <c r="T169" s="172"/>
      <c r="U169" s="171"/>
      <c r="V169" s="171"/>
      <c r="W169" s="173"/>
      <c r="X169" s="173"/>
      <c r="Y169" s="173"/>
      <c r="Z169" s="171"/>
      <c r="AA169" s="171"/>
      <c r="AB169" s="171"/>
      <c r="AC169" s="172"/>
      <c r="AD169" s="172"/>
      <c r="AE169" s="174"/>
      <c r="AF169" s="175"/>
      <c r="AG169" s="169"/>
      <c r="AH169" s="171"/>
      <c r="AI169" s="171"/>
      <c r="AJ169" s="169"/>
      <c r="AK169" s="176"/>
      <c r="AL169" s="176"/>
      <c r="AM169" s="176"/>
      <c r="AN169" s="176"/>
      <c r="AO169" s="176"/>
      <c r="AP169" s="176"/>
      <c r="AQ169" s="176"/>
      <c r="AR169" s="176"/>
      <c r="AS169" s="176"/>
      <c r="AT169" s="176"/>
      <c r="AU169" s="177"/>
      <c r="AV169" s="178"/>
      <c r="AW169" s="178"/>
      <c r="AX169" s="179"/>
      <c r="AY169" s="179"/>
      <c r="AZ169" s="179"/>
      <c r="BA169" s="180"/>
      <c r="BB169" s="181"/>
      <c r="BC169" s="181"/>
      <c r="BD169" s="181"/>
    </row>
    <row r="170" spans="1:56">
      <c r="A170" s="223"/>
      <c r="B170" s="224"/>
      <c r="C170" s="225"/>
      <c r="D170" s="182"/>
      <c r="E170" s="182"/>
      <c r="F170" s="182"/>
      <c r="G170" s="203"/>
      <c r="H170" s="218"/>
      <c r="I170" s="213"/>
      <c r="J170" s="207"/>
      <c r="K170" s="213"/>
      <c r="L170" s="207"/>
      <c r="M170" s="213"/>
      <c r="N170" s="207"/>
      <c r="O170" s="183"/>
      <c r="P170" s="184"/>
      <c r="Q170" s="184"/>
      <c r="R170" s="275"/>
      <c r="S170" s="185"/>
      <c r="T170" s="185"/>
      <c r="U170" s="275"/>
      <c r="V170" s="275"/>
      <c r="W170" s="276"/>
      <c r="X170" s="276"/>
      <c r="Y170" s="276"/>
      <c r="Z170" s="275"/>
      <c r="AA170" s="184"/>
      <c r="AB170" s="184"/>
      <c r="AC170" s="185"/>
      <c r="AD170" s="185"/>
      <c r="AE170" s="186"/>
      <c r="AF170" s="187"/>
      <c r="AG170" s="182"/>
      <c r="AH170" s="184"/>
      <c r="AI170" s="184"/>
      <c r="AJ170" s="182"/>
      <c r="AK170" s="188"/>
      <c r="AL170" s="188"/>
      <c r="AM170" s="188"/>
      <c r="AN170" s="188"/>
      <c r="AO170" s="188"/>
      <c r="AP170" s="188"/>
      <c r="AQ170" s="188"/>
      <c r="AR170" s="188"/>
      <c r="AS170" s="188"/>
      <c r="AT170" s="188"/>
      <c r="AU170" s="189"/>
      <c r="AV170" s="190"/>
      <c r="AW170" s="190"/>
      <c r="AX170" s="191"/>
      <c r="AY170" s="191"/>
      <c r="AZ170" s="191"/>
      <c r="BA170" s="192"/>
      <c r="BB170" s="193"/>
      <c r="BC170" s="193"/>
      <c r="BD170" s="193"/>
    </row>
    <row r="171" spans="1:56">
      <c r="A171" s="220"/>
      <c r="B171" s="221"/>
      <c r="C171" s="222"/>
      <c r="D171" s="169"/>
      <c r="E171" s="169"/>
      <c r="F171" s="169"/>
      <c r="G171" s="202"/>
      <c r="H171" s="217"/>
      <c r="I171" s="212"/>
      <c r="J171" s="206"/>
      <c r="K171" s="212"/>
      <c r="L171" s="206"/>
      <c r="M171" s="212"/>
      <c r="N171" s="206"/>
      <c r="O171" s="170"/>
      <c r="P171" s="171"/>
      <c r="Q171" s="171"/>
      <c r="R171" s="171"/>
      <c r="S171" s="172"/>
      <c r="T171" s="172"/>
      <c r="U171" s="171"/>
      <c r="V171" s="171"/>
      <c r="W171" s="173"/>
      <c r="X171" s="173"/>
      <c r="Y171" s="173"/>
      <c r="Z171" s="171"/>
      <c r="AA171" s="171"/>
      <c r="AB171" s="171"/>
      <c r="AC171" s="172"/>
      <c r="AD171" s="172"/>
      <c r="AE171" s="174"/>
      <c r="AF171" s="175"/>
      <c r="AG171" s="169"/>
      <c r="AH171" s="171"/>
      <c r="AI171" s="171"/>
      <c r="AJ171" s="169"/>
      <c r="AK171" s="176"/>
      <c r="AL171" s="176"/>
      <c r="AM171" s="176"/>
      <c r="AN171" s="176"/>
      <c r="AO171" s="176"/>
      <c r="AP171" s="176"/>
      <c r="AQ171" s="176"/>
      <c r="AR171" s="176"/>
      <c r="AS171" s="176"/>
      <c r="AT171" s="176"/>
      <c r="AU171" s="177"/>
      <c r="AV171" s="178"/>
      <c r="AW171" s="178"/>
      <c r="AX171" s="179"/>
      <c r="AY171" s="179"/>
      <c r="AZ171" s="179"/>
      <c r="BA171" s="180"/>
      <c r="BB171" s="181"/>
      <c r="BC171" s="181"/>
      <c r="BD171" s="181"/>
    </row>
    <row r="172" spans="1:56">
      <c r="A172" s="223"/>
      <c r="B172" s="224"/>
      <c r="C172" s="225"/>
      <c r="D172" s="182"/>
      <c r="E172" s="182"/>
      <c r="F172" s="182"/>
      <c r="G172" s="203"/>
      <c r="H172" s="218"/>
      <c r="I172" s="213"/>
      <c r="J172" s="207"/>
      <c r="K172" s="213"/>
      <c r="L172" s="207"/>
      <c r="M172" s="213"/>
      <c r="N172" s="207"/>
      <c r="O172" s="183"/>
      <c r="P172" s="184"/>
      <c r="Q172" s="184"/>
      <c r="R172" s="275"/>
      <c r="S172" s="185"/>
      <c r="T172" s="185"/>
      <c r="U172" s="275"/>
      <c r="V172" s="275"/>
      <c r="W172" s="276"/>
      <c r="X172" s="276"/>
      <c r="Y172" s="276"/>
      <c r="Z172" s="275"/>
      <c r="AA172" s="184"/>
      <c r="AB172" s="184"/>
      <c r="AC172" s="185"/>
      <c r="AD172" s="185"/>
      <c r="AE172" s="186"/>
      <c r="AF172" s="187"/>
      <c r="AG172" s="182"/>
      <c r="AH172" s="184"/>
      <c r="AI172" s="184"/>
      <c r="AJ172" s="182"/>
      <c r="AK172" s="188"/>
      <c r="AL172" s="188"/>
      <c r="AM172" s="188"/>
      <c r="AN172" s="188"/>
      <c r="AO172" s="188"/>
      <c r="AP172" s="188"/>
      <c r="AQ172" s="188"/>
      <c r="AR172" s="188"/>
      <c r="AS172" s="188"/>
      <c r="AT172" s="188"/>
      <c r="AU172" s="189"/>
      <c r="AV172" s="190"/>
      <c r="AW172" s="190"/>
      <c r="AX172" s="191"/>
      <c r="AY172" s="191"/>
      <c r="AZ172" s="191"/>
      <c r="BA172" s="192"/>
      <c r="BB172" s="193"/>
      <c r="BC172" s="193"/>
      <c r="BD172" s="193"/>
    </row>
    <row r="173" spans="1:56">
      <c r="A173" s="220"/>
      <c r="B173" s="221"/>
      <c r="C173" s="222"/>
      <c r="D173" s="169"/>
      <c r="E173" s="169"/>
      <c r="F173" s="169"/>
      <c r="G173" s="202"/>
      <c r="H173" s="217"/>
      <c r="I173" s="212"/>
      <c r="J173" s="206"/>
      <c r="K173" s="212"/>
      <c r="L173" s="206"/>
      <c r="M173" s="212"/>
      <c r="N173" s="206"/>
      <c r="O173" s="170"/>
      <c r="P173" s="171"/>
      <c r="Q173" s="171"/>
      <c r="R173" s="171"/>
      <c r="S173" s="172"/>
      <c r="T173" s="172"/>
      <c r="U173" s="171"/>
      <c r="V173" s="171"/>
      <c r="W173" s="173"/>
      <c r="X173" s="173"/>
      <c r="Y173" s="173"/>
      <c r="Z173" s="171"/>
      <c r="AA173" s="171"/>
      <c r="AB173" s="171"/>
      <c r="AC173" s="172"/>
      <c r="AD173" s="172"/>
      <c r="AE173" s="174"/>
      <c r="AF173" s="175"/>
      <c r="AG173" s="169"/>
      <c r="AH173" s="171"/>
      <c r="AI173" s="171"/>
      <c r="AJ173" s="169"/>
      <c r="AK173" s="176"/>
      <c r="AL173" s="176"/>
      <c r="AM173" s="176"/>
      <c r="AN173" s="176"/>
      <c r="AO173" s="176"/>
      <c r="AP173" s="176"/>
      <c r="AQ173" s="176"/>
      <c r="AR173" s="176"/>
      <c r="AS173" s="176"/>
      <c r="AT173" s="176"/>
      <c r="AU173" s="177"/>
      <c r="AV173" s="178"/>
      <c r="AW173" s="178"/>
      <c r="AX173" s="179"/>
      <c r="AY173" s="179"/>
      <c r="AZ173" s="179"/>
      <c r="BA173" s="180"/>
      <c r="BB173" s="181"/>
      <c r="BC173" s="181"/>
      <c r="BD173" s="181"/>
    </row>
    <row r="174" spans="1:56">
      <c r="A174" s="223"/>
      <c r="B174" s="224"/>
      <c r="C174" s="225"/>
      <c r="D174" s="182"/>
      <c r="E174" s="182"/>
      <c r="F174" s="182"/>
      <c r="G174" s="203"/>
      <c r="H174" s="218"/>
      <c r="I174" s="213"/>
      <c r="J174" s="207"/>
      <c r="K174" s="213"/>
      <c r="L174" s="207"/>
      <c r="M174" s="213"/>
      <c r="N174" s="207"/>
      <c r="O174" s="183"/>
      <c r="P174" s="184"/>
      <c r="Q174" s="184"/>
      <c r="R174" s="275"/>
      <c r="S174" s="185"/>
      <c r="T174" s="185"/>
      <c r="U174" s="275"/>
      <c r="V174" s="275"/>
      <c r="W174" s="276"/>
      <c r="X174" s="276"/>
      <c r="Y174" s="276"/>
      <c r="Z174" s="275"/>
      <c r="AA174" s="184"/>
      <c r="AB174" s="184"/>
      <c r="AC174" s="185"/>
      <c r="AD174" s="185"/>
      <c r="AE174" s="186"/>
      <c r="AF174" s="187"/>
      <c r="AG174" s="182"/>
      <c r="AH174" s="184"/>
      <c r="AI174" s="184"/>
      <c r="AJ174" s="182"/>
      <c r="AK174" s="188"/>
      <c r="AL174" s="188"/>
      <c r="AM174" s="188"/>
      <c r="AN174" s="188"/>
      <c r="AO174" s="188"/>
      <c r="AP174" s="188"/>
      <c r="AQ174" s="188"/>
      <c r="AR174" s="188"/>
      <c r="AS174" s="188"/>
      <c r="AT174" s="188"/>
      <c r="AU174" s="189"/>
      <c r="AV174" s="190"/>
      <c r="AW174" s="190"/>
      <c r="AX174" s="191"/>
      <c r="AY174" s="191"/>
      <c r="AZ174" s="191"/>
      <c r="BA174" s="192"/>
      <c r="BB174" s="193"/>
      <c r="BC174" s="193"/>
      <c r="BD174" s="193"/>
    </row>
    <row r="175" spans="1:56">
      <c r="A175" s="220"/>
      <c r="B175" s="221"/>
      <c r="C175" s="222"/>
      <c r="D175" s="169"/>
      <c r="E175" s="169"/>
      <c r="F175" s="169"/>
      <c r="G175" s="202"/>
      <c r="H175" s="217"/>
      <c r="I175" s="212"/>
      <c r="J175" s="206"/>
      <c r="K175" s="212"/>
      <c r="L175" s="206"/>
      <c r="M175" s="212"/>
      <c r="N175" s="206"/>
      <c r="O175" s="170"/>
      <c r="P175" s="171"/>
      <c r="Q175" s="171"/>
      <c r="R175" s="171"/>
      <c r="S175" s="172"/>
      <c r="T175" s="172"/>
      <c r="U175" s="171"/>
      <c r="V175" s="171"/>
      <c r="W175" s="173"/>
      <c r="X175" s="173"/>
      <c r="Y175" s="173"/>
      <c r="Z175" s="171"/>
      <c r="AA175" s="171"/>
      <c r="AB175" s="171"/>
      <c r="AC175" s="172"/>
      <c r="AD175" s="172"/>
      <c r="AE175" s="174"/>
      <c r="AF175" s="175"/>
      <c r="AG175" s="169"/>
      <c r="AH175" s="171"/>
      <c r="AI175" s="171"/>
      <c r="AJ175" s="169"/>
      <c r="AK175" s="176"/>
      <c r="AL175" s="176"/>
      <c r="AM175" s="176"/>
      <c r="AN175" s="176"/>
      <c r="AO175" s="176"/>
      <c r="AP175" s="176"/>
      <c r="AQ175" s="176"/>
      <c r="AR175" s="176"/>
      <c r="AS175" s="176"/>
      <c r="AT175" s="176"/>
      <c r="AU175" s="177"/>
      <c r="AV175" s="178"/>
      <c r="AW175" s="178"/>
      <c r="AX175" s="179"/>
      <c r="AY175" s="179"/>
      <c r="AZ175" s="179"/>
      <c r="BA175" s="180"/>
      <c r="BB175" s="181"/>
      <c r="BC175" s="181"/>
      <c r="BD175" s="181"/>
    </row>
    <row r="176" spans="1:56">
      <c r="A176" s="223"/>
      <c r="B176" s="224"/>
      <c r="C176" s="225"/>
      <c r="D176" s="182"/>
      <c r="E176" s="182"/>
      <c r="F176" s="182"/>
      <c r="G176" s="203"/>
      <c r="H176" s="218"/>
      <c r="I176" s="213"/>
      <c r="J176" s="207"/>
      <c r="K176" s="213"/>
      <c r="L176" s="207"/>
      <c r="M176" s="213"/>
      <c r="N176" s="207"/>
      <c r="O176" s="183"/>
      <c r="P176" s="184"/>
      <c r="Q176" s="184"/>
      <c r="R176" s="275"/>
      <c r="S176" s="185"/>
      <c r="T176" s="185"/>
      <c r="U176" s="275"/>
      <c r="V176" s="275"/>
      <c r="W176" s="276"/>
      <c r="X176" s="276"/>
      <c r="Y176" s="276"/>
      <c r="Z176" s="275"/>
      <c r="AA176" s="184"/>
      <c r="AB176" s="184"/>
      <c r="AC176" s="185"/>
      <c r="AD176" s="185"/>
      <c r="AE176" s="186"/>
      <c r="AF176" s="187"/>
      <c r="AG176" s="182"/>
      <c r="AH176" s="184"/>
      <c r="AI176" s="184"/>
      <c r="AJ176" s="182"/>
      <c r="AK176" s="188"/>
      <c r="AL176" s="188"/>
      <c r="AM176" s="188"/>
      <c r="AN176" s="188"/>
      <c r="AO176" s="188"/>
      <c r="AP176" s="188"/>
      <c r="AQ176" s="188"/>
      <c r="AR176" s="188"/>
      <c r="AS176" s="188"/>
      <c r="AT176" s="188"/>
      <c r="AU176" s="189"/>
      <c r="AV176" s="190"/>
      <c r="AW176" s="190"/>
      <c r="AX176" s="191"/>
      <c r="AY176" s="191"/>
      <c r="AZ176" s="191"/>
      <c r="BA176" s="192"/>
      <c r="BB176" s="193"/>
      <c r="BC176" s="193"/>
      <c r="BD176" s="193"/>
    </row>
    <row r="177" spans="1:56">
      <c r="A177" s="220"/>
      <c r="B177" s="221"/>
      <c r="C177" s="222"/>
      <c r="D177" s="169"/>
      <c r="E177" s="169"/>
      <c r="F177" s="169"/>
      <c r="G177" s="202"/>
      <c r="H177" s="217"/>
      <c r="I177" s="212"/>
      <c r="J177" s="206"/>
      <c r="K177" s="212"/>
      <c r="L177" s="206"/>
      <c r="M177" s="212"/>
      <c r="N177" s="206"/>
      <c r="O177" s="170"/>
      <c r="P177" s="171"/>
      <c r="Q177" s="171"/>
      <c r="R177" s="171"/>
      <c r="S177" s="172"/>
      <c r="T177" s="172"/>
      <c r="U177" s="171"/>
      <c r="V177" s="171"/>
      <c r="W177" s="173"/>
      <c r="X177" s="173"/>
      <c r="Y177" s="173"/>
      <c r="Z177" s="171"/>
      <c r="AA177" s="171"/>
      <c r="AB177" s="171"/>
      <c r="AC177" s="172"/>
      <c r="AD177" s="172"/>
      <c r="AE177" s="174"/>
      <c r="AF177" s="175"/>
      <c r="AG177" s="169"/>
      <c r="AH177" s="171"/>
      <c r="AI177" s="171"/>
      <c r="AJ177" s="169"/>
      <c r="AK177" s="176"/>
      <c r="AL177" s="176"/>
      <c r="AM177" s="176"/>
      <c r="AN177" s="176"/>
      <c r="AO177" s="176"/>
      <c r="AP177" s="176"/>
      <c r="AQ177" s="176"/>
      <c r="AR177" s="176"/>
      <c r="AS177" s="176"/>
      <c r="AT177" s="176"/>
      <c r="AU177" s="177"/>
      <c r="AV177" s="178"/>
      <c r="AW177" s="178"/>
      <c r="AX177" s="179"/>
      <c r="AY177" s="179"/>
      <c r="AZ177" s="179"/>
      <c r="BA177" s="180"/>
      <c r="BB177" s="181"/>
      <c r="BC177" s="181"/>
      <c r="BD177" s="181"/>
    </row>
    <row r="178" spans="1:56">
      <c r="A178" s="223"/>
      <c r="B178" s="224"/>
      <c r="C178" s="225"/>
      <c r="D178" s="182"/>
      <c r="E178" s="182"/>
      <c r="F178" s="182"/>
      <c r="G178" s="203"/>
      <c r="H178" s="218"/>
      <c r="I178" s="213"/>
      <c r="J178" s="207"/>
      <c r="K178" s="213"/>
      <c r="L178" s="207"/>
      <c r="M178" s="213"/>
      <c r="N178" s="207"/>
      <c r="O178" s="183"/>
      <c r="P178" s="184"/>
      <c r="Q178" s="184"/>
      <c r="R178" s="275"/>
      <c r="S178" s="185"/>
      <c r="T178" s="185"/>
      <c r="U178" s="275"/>
      <c r="V178" s="275"/>
      <c r="W178" s="276"/>
      <c r="X178" s="276"/>
      <c r="Y178" s="276"/>
      <c r="Z178" s="275"/>
      <c r="AA178" s="184"/>
      <c r="AB178" s="184"/>
      <c r="AC178" s="185"/>
      <c r="AD178" s="185"/>
      <c r="AE178" s="186"/>
      <c r="AF178" s="187"/>
      <c r="AG178" s="182"/>
      <c r="AH178" s="184"/>
      <c r="AI178" s="184"/>
      <c r="AJ178" s="182"/>
      <c r="AK178" s="188"/>
      <c r="AL178" s="188"/>
      <c r="AM178" s="188"/>
      <c r="AN178" s="188"/>
      <c r="AO178" s="188"/>
      <c r="AP178" s="188"/>
      <c r="AQ178" s="188"/>
      <c r="AR178" s="188"/>
      <c r="AS178" s="188"/>
      <c r="AT178" s="188"/>
      <c r="AU178" s="189"/>
      <c r="AV178" s="190"/>
      <c r="AW178" s="190"/>
      <c r="AX178" s="191"/>
      <c r="AY178" s="191"/>
      <c r="AZ178" s="191"/>
      <c r="BA178" s="192"/>
      <c r="BB178" s="193"/>
      <c r="BC178" s="193"/>
      <c r="BD178" s="193"/>
    </row>
    <row r="179" spans="1:56">
      <c r="A179" s="220"/>
      <c r="B179" s="221"/>
      <c r="C179" s="222"/>
      <c r="D179" s="169"/>
      <c r="E179" s="169"/>
      <c r="F179" s="169"/>
      <c r="G179" s="202"/>
      <c r="H179" s="217"/>
      <c r="I179" s="212"/>
      <c r="J179" s="206"/>
      <c r="K179" s="212"/>
      <c r="L179" s="206"/>
      <c r="M179" s="212"/>
      <c r="N179" s="206"/>
      <c r="O179" s="170"/>
      <c r="P179" s="171"/>
      <c r="Q179" s="171"/>
      <c r="R179" s="171"/>
      <c r="S179" s="172"/>
      <c r="T179" s="172"/>
      <c r="U179" s="171"/>
      <c r="V179" s="171"/>
      <c r="W179" s="173"/>
      <c r="X179" s="173"/>
      <c r="Y179" s="173"/>
      <c r="Z179" s="171"/>
      <c r="AA179" s="171"/>
      <c r="AB179" s="171"/>
      <c r="AC179" s="172"/>
      <c r="AD179" s="172"/>
      <c r="AE179" s="174"/>
      <c r="AF179" s="175"/>
      <c r="AG179" s="169"/>
      <c r="AH179" s="171"/>
      <c r="AI179" s="171"/>
      <c r="AJ179" s="169"/>
      <c r="AK179" s="176"/>
      <c r="AL179" s="176"/>
      <c r="AM179" s="176"/>
      <c r="AN179" s="176"/>
      <c r="AO179" s="176"/>
      <c r="AP179" s="176"/>
      <c r="AQ179" s="176"/>
      <c r="AR179" s="176"/>
      <c r="AS179" s="176"/>
      <c r="AT179" s="176"/>
      <c r="AU179" s="177"/>
      <c r="AV179" s="178"/>
      <c r="AW179" s="178"/>
      <c r="AX179" s="179"/>
      <c r="AY179" s="179"/>
      <c r="AZ179" s="179"/>
      <c r="BA179" s="180"/>
      <c r="BB179" s="181"/>
      <c r="BC179" s="181"/>
      <c r="BD179" s="181"/>
    </row>
    <row r="180" spans="1:56">
      <c r="A180" s="223"/>
      <c r="B180" s="224"/>
      <c r="C180" s="225"/>
      <c r="D180" s="182"/>
      <c r="E180" s="182"/>
      <c r="F180" s="182"/>
      <c r="G180" s="203"/>
      <c r="H180" s="218"/>
      <c r="I180" s="213"/>
      <c r="J180" s="207"/>
      <c r="K180" s="213"/>
      <c r="L180" s="207"/>
      <c r="M180" s="213"/>
      <c r="N180" s="207"/>
      <c r="O180" s="183"/>
      <c r="P180" s="184"/>
      <c r="Q180" s="184"/>
      <c r="R180" s="275"/>
      <c r="S180" s="185"/>
      <c r="T180" s="185"/>
      <c r="U180" s="275"/>
      <c r="V180" s="275"/>
      <c r="W180" s="276"/>
      <c r="X180" s="276"/>
      <c r="Y180" s="276"/>
      <c r="Z180" s="275"/>
      <c r="AA180" s="184"/>
      <c r="AB180" s="184"/>
      <c r="AC180" s="185"/>
      <c r="AD180" s="185"/>
      <c r="AE180" s="186"/>
      <c r="AF180" s="187"/>
      <c r="AG180" s="182"/>
      <c r="AH180" s="184"/>
      <c r="AI180" s="184"/>
      <c r="AJ180" s="182"/>
      <c r="AK180" s="188"/>
      <c r="AL180" s="188"/>
      <c r="AM180" s="188"/>
      <c r="AN180" s="188"/>
      <c r="AO180" s="188"/>
      <c r="AP180" s="188"/>
      <c r="AQ180" s="188"/>
      <c r="AR180" s="188"/>
      <c r="AS180" s="188"/>
      <c r="AT180" s="188"/>
      <c r="AU180" s="189"/>
      <c r="AV180" s="190"/>
      <c r="AW180" s="190"/>
      <c r="AX180" s="191"/>
      <c r="AY180" s="191"/>
      <c r="AZ180" s="191"/>
      <c r="BA180" s="192"/>
      <c r="BB180" s="193"/>
      <c r="BC180" s="193"/>
      <c r="BD180" s="193"/>
    </row>
    <row r="181" spans="1:56">
      <c r="A181" s="220"/>
      <c r="B181" s="221"/>
      <c r="C181" s="222"/>
      <c r="D181" s="169"/>
      <c r="E181" s="169"/>
      <c r="F181" s="169"/>
      <c r="G181" s="202"/>
      <c r="H181" s="217"/>
      <c r="I181" s="212"/>
      <c r="J181" s="206"/>
      <c r="K181" s="212"/>
      <c r="L181" s="206"/>
      <c r="M181" s="212"/>
      <c r="N181" s="206"/>
      <c r="O181" s="170"/>
      <c r="P181" s="171"/>
      <c r="Q181" s="171"/>
      <c r="R181" s="171"/>
      <c r="S181" s="172"/>
      <c r="T181" s="172"/>
      <c r="U181" s="171"/>
      <c r="V181" s="171"/>
      <c r="W181" s="173"/>
      <c r="X181" s="173"/>
      <c r="Y181" s="173"/>
      <c r="Z181" s="171"/>
      <c r="AA181" s="171"/>
      <c r="AB181" s="171"/>
      <c r="AC181" s="172"/>
      <c r="AD181" s="172"/>
      <c r="AE181" s="174"/>
      <c r="AF181" s="175"/>
      <c r="AG181" s="169"/>
      <c r="AH181" s="171"/>
      <c r="AI181" s="171"/>
      <c r="AJ181" s="169"/>
      <c r="AK181" s="176"/>
      <c r="AL181" s="176"/>
      <c r="AM181" s="176"/>
      <c r="AN181" s="176"/>
      <c r="AO181" s="176"/>
      <c r="AP181" s="176"/>
      <c r="AQ181" s="176"/>
      <c r="AR181" s="176"/>
      <c r="AS181" s="176"/>
      <c r="AT181" s="176"/>
      <c r="AU181" s="177"/>
      <c r="AV181" s="178"/>
      <c r="AW181" s="178"/>
      <c r="AX181" s="179"/>
      <c r="AY181" s="179"/>
      <c r="AZ181" s="179"/>
      <c r="BA181" s="180"/>
      <c r="BB181" s="181"/>
      <c r="BC181" s="181"/>
      <c r="BD181" s="181"/>
    </row>
    <row r="182" spans="1:56">
      <c r="A182" s="223"/>
      <c r="B182" s="224"/>
      <c r="C182" s="225"/>
      <c r="D182" s="182"/>
      <c r="E182" s="182"/>
      <c r="F182" s="182"/>
      <c r="G182" s="203"/>
      <c r="H182" s="218"/>
      <c r="I182" s="213"/>
      <c r="J182" s="207"/>
      <c r="K182" s="213"/>
      <c r="L182" s="207"/>
      <c r="M182" s="213"/>
      <c r="N182" s="207"/>
      <c r="O182" s="183"/>
      <c r="P182" s="184"/>
      <c r="Q182" s="184"/>
      <c r="R182" s="275"/>
      <c r="S182" s="185"/>
      <c r="T182" s="185"/>
      <c r="U182" s="275"/>
      <c r="V182" s="275"/>
      <c r="W182" s="276"/>
      <c r="X182" s="276"/>
      <c r="Y182" s="276"/>
      <c r="Z182" s="275"/>
      <c r="AA182" s="184"/>
      <c r="AB182" s="184"/>
      <c r="AC182" s="185"/>
      <c r="AD182" s="185"/>
      <c r="AE182" s="186"/>
      <c r="AF182" s="187"/>
      <c r="AG182" s="182"/>
      <c r="AH182" s="184"/>
      <c r="AI182" s="184"/>
      <c r="AJ182" s="182"/>
      <c r="AK182" s="188"/>
      <c r="AL182" s="188"/>
      <c r="AM182" s="188"/>
      <c r="AN182" s="188"/>
      <c r="AO182" s="188"/>
      <c r="AP182" s="188"/>
      <c r="AQ182" s="188"/>
      <c r="AR182" s="188"/>
      <c r="AS182" s="188"/>
      <c r="AT182" s="188"/>
      <c r="AU182" s="189"/>
      <c r="AV182" s="190"/>
      <c r="AW182" s="190"/>
      <c r="AX182" s="191"/>
      <c r="AY182" s="191"/>
      <c r="AZ182" s="191"/>
      <c r="BA182" s="192"/>
      <c r="BB182" s="193"/>
      <c r="BC182" s="193"/>
      <c r="BD182" s="193"/>
    </row>
    <row r="183" spans="1:56">
      <c r="A183" s="220"/>
      <c r="B183" s="221"/>
      <c r="C183" s="222"/>
      <c r="D183" s="169"/>
      <c r="E183" s="169"/>
      <c r="F183" s="169"/>
      <c r="G183" s="202"/>
      <c r="H183" s="217"/>
      <c r="I183" s="212"/>
      <c r="J183" s="206"/>
      <c r="K183" s="212"/>
      <c r="L183" s="206"/>
      <c r="M183" s="212"/>
      <c r="N183" s="206"/>
      <c r="O183" s="170"/>
      <c r="P183" s="171"/>
      <c r="Q183" s="171"/>
      <c r="R183" s="171"/>
      <c r="S183" s="172"/>
      <c r="T183" s="172"/>
      <c r="U183" s="171"/>
      <c r="V183" s="171"/>
      <c r="W183" s="173"/>
      <c r="X183" s="173"/>
      <c r="Y183" s="173"/>
      <c r="Z183" s="171"/>
      <c r="AA183" s="171"/>
      <c r="AB183" s="171"/>
      <c r="AC183" s="172"/>
      <c r="AD183" s="172"/>
      <c r="AE183" s="174"/>
      <c r="AF183" s="175"/>
      <c r="AG183" s="169"/>
      <c r="AH183" s="171"/>
      <c r="AI183" s="171"/>
      <c r="AJ183" s="169"/>
      <c r="AK183" s="176"/>
      <c r="AL183" s="176"/>
      <c r="AM183" s="176"/>
      <c r="AN183" s="176"/>
      <c r="AO183" s="176"/>
      <c r="AP183" s="176"/>
      <c r="AQ183" s="176"/>
      <c r="AR183" s="176"/>
      <c r="AS183" s="176"/>
      <c r="AT183" s="176"/>
      <c r="AU183" s="177"/>
      <c r="AV183" s="178"/>
      <c r="AW183" s="178"/>
      <c r="AX183" s="179"/>
      <c r="AY183" s="179"/>
      <c r="AZ183" s="179"/>
      <c r="BA183" s="180"/>
      <c r="BB183" s="181"/>
      <c r="BC183" s="181"/>
      <c r="BD183" s="181"/>
    </row>
    <row r="184" spans="1:56">
      <c r="A184" s="223"/>
      <c r="B184" s="224"/>
      <c r="C184" s="225"/>
      <c r="D184" s="182"/>
      <c r="E184" s="182"/>
      <c r="F184" s="182"/>
      <c r="G184" s="203"/>
      <c r="H184" s="218"/>
      <c r="I184" s="213"/>
      <c r="J184" s="207"/>
      <c r="K184" s="213"/>
      <c r="L184" s="207"/>
      <c r="M184" s="213"/>
      <c r="N184" s="207"/>
      <c r="O184" s="183"/>
      <c r="P184" s="184"/>
      <c r="Q184" s="184"/>
      <c r="R184" s="275"/>
      <c r="S184" s="185"/>
      <c r="T184" s="185"/>
      <c r="U184" s="275"/>
      <c r="V184" s="275"/>
      <c r="W184" s="276"/>
      <c r="X184" s="276"/>
      <c r="Y184" s="276"/>
      <c r="Z184" s="275"/>
      <c r="AA184" s="184"/>
      <c r="AB184" s="184"/>
      <c r="AC184" s="185"/>
      <c r="AD184" s="185"/>
      <c r="AE184" s="186"/>
      <c r="AF184" s="187"/>
      <c r="AG184" s="182"/>
      <c r="AH184" s="184"/>
      <c r="AI184" s="184"/>
      <c r="AJ184" s="182"/>
      <c r="AK184" s="188"/>
      <c r="AL184" s="188"/>
      <c r="AM184" s="188"/>
      <c r="AN184" s="188"/>
      <c r="AO184" s="188"/>
      <c r="AP184" s="188"/>
      <c r="AQ184" s="188"/>
      <c r="AR184" s="188"/>
      <c r="AS184" s="188"/>
      <c r="AT184" s="188"/>
      <c r="AU184" s="189"/>
      <c r="AV184" s="190"/>
      <c r="AW184" s="190"/>
      <c r="AX184" s="191"/>
      <c r="AY184" s="191"/>
      <c r="AZ184" s="191"/>
      <c r="BA184" s="192"/>
      <c r="BB184" s="193"/>
      <c r="BC184" s="193"/>
      <c r="BD184" s="193"/>
    </row>
    <row r="185" spans="1:56">
      <c r="A185" s="220"/>
      <c r="B185" s="221"/>
      <c r="C185" s="222"/>
      <c r="D185" s="169"/>
      <c r="E185" s="169"/>
      <c r="F185" s="169"/>
      <c r="G185" s="202"/>
      <c r="H185" s="217"/>
      <c r="I185" s="212"/>
      <c r="J185" s="206"/>
      <c r="K185" s="212"/>
      <c r="L185" s="206"/>
      <c r="M185" s="212"/>
      <c r="N185" s="206"/>
      <c r="O185" s="170"/>
      <c r="P185" s="171"/>
      <c r="Q185" s="171"/>
      <c r="R185" s="171"/>
      <c r="S185" s="172"/>
      <c r="T185" s="172"/>
      <c r="U185" s="171"/>
      <c r="V185" s="171"/>
      <c r="W185" s="173"/>
      <c r="X185" s="173"/>
      <c r="Y185" s="173"/>
      <c r="Z185" s="171"/>
      <c r="AA185" s="171"/>
      <c r="AB185" s="171"/>
      <c r="AC185" s="172"/>
      <c r="AD185" s="172"/>
      <c r="AE185" s="174"/>
      <c r="AF185" s="175"/>
      <c r="AG185" s="169"/>
      <c r="AH185" s="171"/>
      <c r="AI185" s="171"/>
      <c r="AJ185" s="169"/>
      <c r="AK185" s="176"/>
      <c r="AL185" s="176"/>
      <c r="AM185" s="176"/>
      <c r="AN185" s="176"/>
      <c r="AO185" s="176"/>
      <c r="AP185" s="176"/>
      <c r="AQ185" s="176"/>
      <c r="AR185" s="176"/>
      <c r="AS185" s="176"/>
      <c r="AT185" s="176"/>
      <c r="AU185" s="177"/>
      <c r="AV185" s="178"/>
      <c r="AW185" s="178"/>
      <c r="AX185" s="179"/>
      <c r="AY185" s="179"/>
      <c r="AZ185" s="179"/>
      <c r="BA185" s="180"/>
      <c r="BB185" s="181"/>
      <c r="BC185" s="181"/>
      <c r="BD185" s="181"/>
    </row>
    <row r="186" spans="1:56">
      <c r="A186" s="223"/>
      <c r="B186" s="224"/>
      <c r="C186" s="225"/>
      <c r="D186" s="182"/>
      <c r="E186" s="182"/>
      <c r="F186" s="182"/>
      <c r="G186" s="203"/>
      <c r="H186" s="218"/>
      <c r="I186" s="213"/>
      <c r="J186" s="207"/>
      <c r="K186" s="213"/>
      <c r="L186" s="207"/>
      <c r="M186" s="213"/>
      <c r="N186" s="207"/>
      <c r="O186" s="183"/>
      <c r="P186" s="184"/>
      <c r="Q186" s="184"/>
      <c r="R186" s="275"/>
      <c r="S186" s="185"/>
      <c r="T186" s="185"/>
      <c r="U186" s="275"/>
      <c r="V186" s="275"/>
      <c r="W186" s="276"/>
      <c r="X186" s="276"/>
      <c r="Y186" s="276"/>
      <c r="Z186" s="275"/>
      <c r="AA186" s="184"/>
      <c r="AB186" s="184"/>
      <c r="AC186" s="185"/>
      <c r="AD186" s="185"/>
      <c r="AE186" s="186"/>
      <c r="AF186" s="187"/>
      <c r="AG186" s="182"/>
      <c r="AH186" s="184"/>
      <c r="AI186" s="184"/>
      <c r="AJ186" s="182"/>
      <c r="AK186" s="188"/>
      <c r="AL186" s="188"/>
      <c r="AM186" s="188"/>
      <c r="AN186" s="188"/>
      <c r="AO186" s="188"/>
      <c r="AP186" s="188"/>
      <c r="AQ186" s="188"/>
      <c r="AR186" s="188"/>
      <c r="AS186" s="188"/>
      <c r="AT186" s="188"/>
      <c r="AU186" s="189"/>
      <c r="AV186" s="190"/>
      <c r="AW186" s="190"/>
      <c r="AX186" s="191"/>
      <c r="AY186" s="191"/>
      <c r="AZ186" s="191"/>
      <c r="BA186" s="192"/>
      <c r="BB186" s="193"/>
      <c r="BC186" s="193"/>
      <c r="BD186" s="193"/>
    </row>
    <row r="187" spans="1:56">
      <c r="A187" s="220"/>
      <c r="B187" s="221"/>
      <c r="C187" s="222"/>
      <c r="D187" s="169"/>
      <c r="E187" s="169"/>
      <c r="F187" s="169"/>
      <c r="G187" s="202"/>
      <c r="H187" s="217"/>
      <c r="I187" s="212"/>
      <c r="J187" s="206"/>
      <c r="K187" s="212"/>
      <c r="L187" s="206"/>
      <c r="M187" s="212"/>
      <c r="N187" s="206"/>
      <c r="O187" s="170"/>
      <c r="P187" s="171"/>
      <c r="Q187" s="171"/>
      <c r="R187" s="171"/>
      <c r="S187" s="172"/>
      <c r="T187" s="172"/>
      <c r="U187" s="171"/>
      <c r="V187" s="171"/>
      <c r="W187" s="173"/>
      <c r="X187" s="173"/>
      <c r="Y187" s="173"/>
      <c r="Z187" s="171"/>
      <c r="AA187" s="171"/>
      <c r="AB187" s="171"/>
      <c r="AC187" s="172"/>
      <c r="AD187" s="172"/>
      <c r="AE187" s="174"/>
      <c r="AF187" s="175"/>
      <c r="AG187" s="169"/>
      <c r="AH187" s="171"/>
      <c r="AI187" s="171"/>
      <c r="AJ187" s="169"/>
      <c r="AK187" s="176"/>
      <c r="AL187" s="176"/>
      <c r="AM187" s="176"/>
      <c r="AN187" s="176"/>
      <c r="AO187" s="176"/>
      <c r="AP187" s="176"/>
      <c r="AQ187" s="176"/>
      <c r="AR187" s="176"/>
      <c r="AS187" s="176"/>
      <c r="AT187" s="176"/>
      <c r="AU187" s="177"/>
      <c r="AV187" s="178"/>
      <c r="AW187" s="178"/>
      <c r="AX187" s="179"/>
      <c r="AY187" s="179"/>
      <c r="AZ187" s="179"/>
      <c r="BA187" s="180"/>
      <c r="BB187" s="181"/>
      <c r="BC187" s="181"/>
      <c r="BD187" s="181"/>
    </row>
    <row r="188" spans="1:56">
      <c r="A188" s="223"/>
      <c r="B188" s="224"/>
      <c r="C188" s="225"/>
      <c r="D188" s="182"/>
      <c r="E188" s="182"/>
      <c r="F188" s="182"/>
      <c r="G188" s="203"/>
      <c r="H188" s="218"/>
      <c r="I188" s="213"/>
      <c r="J188" s="207"/>
      <c r="K188" s="213"/>
      <c r="L188" s="207"/>
      <c r="M188" s="213"/>
      <c r="N188" s="207"/>
      <c r="O188" s="183"/>
      <c r="P188" s="184"/>
      <c r="Q188" s="184"/>
      <c r="R188" s="275"/>
      <c r="S188" s="185"/>
      <c r="T188" s="185"/>
      <c r="U188" s="275"/>
      <c r="V188" s="275"/>
      <c r="W188" s="276"/>
      <c r="X188" s="276"/>
      <c r="Y188" s="276"/>
      <c r="Z188" s="275"/>
      <c r="AA188" s="184"/>
      <c r="AB188" s="184"/>
      <c r="AC188" s="185"/>
      <c r="AD188" s="185"/>
      <c r="AE188" s="186"/>
      <c r="AF188" s="187"/>
      <c r="AG188" s="182"/>
      <c r="AH188" s="184"/>
      <c r="AI188" s="184"/>
      <c r="AJ188" s="182"/>
      <c r="AK188" s="188"/>
      <c r="AL188" s="188"/>
      <c r="AM188" s="188"/>
      <c r="AN188" s="188"/>
      <c r="AO188" s="188"/>
      <c r="AP188" s="188"/>
      <c r="AQ188" s="188"/>
      <c r="AR188" s="188"/>
      <c r="AS188" s="188"/>
      <c r="AT188" s="188"/>
      <c r="AU188" s="189"/>
      <c r="AV188" s="190"/>
      <c r="AW188" s="190"/>
      <c r="AX188" s="191"/>
      <c r="AY188" s="191"/>
      <c r="AZ188" s="191"/>
      <c r="BA188" s="192"/>
      <c r="BB188" s="193"/>
      <c r="BC188" s="193"/>
      <c r="BD188" s="193"/>
    </row>
    <row r="189" spans="1:56">
      <c r="A189" s="220"/>
      <c r="B189" s="221"/>
      <c r="C189" s="222"/>
      <c r="D189" s="169"/>
      <c r="E189" s="169"/>
      <c r="F189" s="169"/>
      <c r="G189" s="202"/>
      <c r="H189" s="217"/>
      <c r="I189" s="212"/>
      <c r="J189" s="206"/>
      <c r="K189" s="212"/>
      <c r="L189" s="206"/>
      <c r="M189" s="212"/>
      <c r="N189" s="206"/>
      <c r="O189" s="170"/>
      <c r="P189" s="171"/>
      <c r="Q189" s="171"/>
      <c r="R189" s="171"/>
      <c r="S189" s="172"/>
      <c r="T189" s="172"/>
      <c r="U189" s="171"/>
      <c r="V189" s="171"/>
      <c r="W189" s="173"/>
      <c r="X189" s="173"/>
      <c r="Y189" s="173"/>
      <c r="Z189" s="171"/>
      <c r="AA189" s="171"/>
      <c r="AB189" s="171"/>
      <c r="AC189" s="172"/>
      <c r="AD189" s="172"/>
      <c r="AE189" s="174"/>
      <c r="AF189" s="175"/>
      <c r="AG189" s="169"/>
      <c r="AH189" s="171"/>
      <c r="AI189" s="171"/>
      <c r="AJ189" s="169"/>
      <c r="AK189" s="176"/>
      <c r="AL189" s="176"/>
      <c r="AM189" s="176"/>
      <c r="AN189" s="176"/>
      <c r="AO189" s="176"/>
      <c r="AP189" s="176"/>
      <c r="AQ189" s="176"/>
      <c r="AR189" s="176"/>
      <c r="AS189" s="176"/>
      <c r="AT189" s="176"/>
      <c r="AU189" s="177"/>
      <c r="AV189" s="178"/>
      <c r="AW189" s="178"/>
      <c r="AX189" s="179"/>
      <c r="AY189" s="179"/>
      <c r="AZ189" s="179"/>
      <c r="BA189" s="180"/>
      <c r="BB189" s="181"/>
      <c r="BC189" s="181"/>
      <c r="BD189" s="181"/>
    </row>
    <row r="190" spans="1:56">
      <c r="A190" s="223"/>
      <c r="B190" s="224"/>
      <c r="C190" s="225"/>
      <c r="D190" s="182"/>
      <c r="E190" s="182"/>
      <c r="F190" s="182"/>
      <c r="G190" s="203"/>
      <c r="H190" s="218"/>
      <c r="I190" s="213"/>
      <c r="J190" s="207"/>
      <c r="K190" s="213"/>
      <c r="L190" s="207"/>
      <c r="M190" s="213"/>
      <c r="N190" s="207"/>
      <c r="O190" s="183"/>
      <c r="P190" s="184"/>
      <c r="Q190" s="184"/>
      <c r="R190" s="275"/>
      <c r="S190" s="185"/>
      <c r="T190" s="185"/>
      <c r="U190" s="275"/>
      <c r="V190" s="275"/>
      <c r="W190" s="276"/>
      <c r="X190" s="276"/>
      <c r="Y190" s="276"/>
      <c r="Z190" s="275"/>
      <c r="AA190" s="184"/>
      <c r="AB190" s="184"/>
      <c r="AC190" s="185"/>
      <c r="AD190" s="185"/>
      <c r="AE190" s="186"/>
      <c r="AF190" s="187"/>
      <c r="AG190" s="182"/>
      <c r="AH190" s="184"/>
      <c r="AI190" s="184"/>
      <c r="AJ190" s="182"/>
      <c r="AK190" s="188"/>
      <c r="AL190" s="188"/>
      <c r="AM190" s="188"/>
      <c r="AN190" s="188"/>
      <c r="AO190" s="188"/>
      <c r="AP190" s="188"/>
      <c r="AQ190" s="188"/>
      <c r="AR190" s="188"/>
      <c r="AS190" s="188"/>
      <c r="AT190" s="188"/>
      <c r="AU190" s="189"/>
      <c r="AV190" s="190"/>
      <c r="AW190" s="190"/>
      <c r="AX190" s="191"/>
      <c r="AY190" s="191"/>
      <c r="AZ190" s="191"/>
      <c r="BA190" s="192"/>
      <c r="BB190" s="193"/>
      <c r="BC190" s="193"/>
      <c r="BD190" s="193"/>
    </row>
    <row r="191" spans="1:56">
      <c r="A191" s="220"/>
      <c r="B191" s="221"/>
      <c r="C191" s="222"/>
      <c r="D191" s="169"/>
      <c r="E191" s="169"/>
      <c r="F191" s="169"/>
      <c r="G191" s="202"/>
      <c r="H191" s="217"/>
      <c r="I191" s="212"/>
      <c r="J191" s="206"/>
      <c r="K191" s="212"/>
      <c r="L191" s="206"/>
      <c r="M191" s="212"/>
      <c r="N191" s="206"/>
      <c r="O191" s="170"/>
      <c r="P191" s="171"/>
      <c r="Q191" s="171"/>
      <c r="R191" s="171"/>
      <c r="S191" s="172"/>
      <c r="T191" s="172"/>
      <c r="U191" s="171"/>
      <c r="V191" s="171"/>
      <c r="W191" s="173"/>
      <c r="X191" s="173"/>
      <c r="Y191" s="173"/>
      <c r="Z191" s="171"/>
      <c r="AA191" s="171"/>
      <c r="AB191" s="171"/>
      <c r="AC191" s="172"/>
      <c r="AD191" s="172"/>
      <c r="AE191" s="174"/>
      <c r="AF191" s="175"/>
      <c r="AG191" s="169"/>
      <c r="AH191" s="171"/>
      <c r="AI191" s="171"/>
      <c r="AJ191" s="169"/>
      <c r="AK191" s="176"/>
      <c r="AL191" s="176"/>
      <c r="AM191" s="176"/>
      <c r="AN191" s="176"/>
      <c r="AO191" s="176"/>
      <c r="AP191" s="176"/>
      <c r="AQ191" s="176"/>
      <c r="AR191" s="176"/>
      <c r="AS191" s="176"/>
      <c r="AT191" s="176"/>
      <c r="AU191" s="177"/>
      <c r="AV191" s="178"/>
      <c r="AW191" s="178"/>
      <c r="AX191" s="179"/>
      <c r="AY191" s="179"/>
      <c r="AZ191" s="179"/>
      <c r="BA191" s="180"/>
      <c r="BB191" s="181"/>
      <c r="BC191" s="181"/>
      <c r="BD191" s="181"/>
    </row>
    <row r="192" spans="1:56">
      <c r="A192" s="223"/>
      <c r="B192" s="224"/>
      <c r="C192" s="225"/>
      <c r="D192" s="182"/>
      <c r="E192" s="182"/>
      <c r="F192" s="182"/>
      <c r="G192" s="203"/>
      <c r="H192" s="218"/>
      <c r="I192" s="213"/>
      <c r="J192" s="207"/>
      <c r="K192" s="213"/>
      <c r="L192" s="207"/>
      <c r="M192" s="213"/>
      <c r="N192" s="207"/>
      <c r="O192" s="183"/>
      <c r="P192" s="184"/>
      <c r="Q192" s="184"/>
      <c r="R192" s="275"/>
      <c r="S192" s="185"/>
      <c r="T192" s="185"/>
      <c r="U192" s="275"/>
      <c r="V192" s="275"/>
      <c r="W192" s="276"/>
      <c r="X192" s="276"/>
      <c r="Y192" s="276"/>
      <c r="Z192" s="275"/>
      <c r="AA192" s="184"/>
      <c r="AB192" s="184"/>
      <c r="AC192" s="185"/>
      <c r="AD192" s="185"/>
      <c r="AE192" s="186"/>
      <c r="AF192" s="187"/>
      <c r="AG192" s="182"/>
      <c r="AH192" s="184"/>
      <c r="AI192" s="184"/>
      <c r="AJ192" s="182"/>
      <c r="AK192" s="188"/>
      <c r="AL192" s="188"/>
      <c r="AM192" s="188"/>
      <c r="AN192" s="188"/>
      <c r="AO192" s="188"/>
      <c r="AP192" s="188"/>
      <c r="AQ192" s="188"/>
      <c r="AR192" s="188"/>
      <c r="AS192" s="188"/>
      <c r="AT192" s="188"/>
      <c r="AU192" s="189"/>
      <c r="AV192" s="190"/>
      <c r="AW192" s="190"/>
      <c r="AX192" s="191"/>
      <c r="AY192" s="191"/>
      <c r="AZ192" s="191"/>
      <c r="BA192" s="192"/>
      <c r="BB192" s="193"/>
      <c r="BC192" s="193"/>
      <c r="BD192" s="193"/>
    </row>
    <row r="193" spans="1:56">
      <c r="A193" s="220"/>
      <c r="B193" s="221"/>
      <c r="C193" s="222"/>
      <c r="D193" s="169"/>
      <c r="E193" s="169"/>
      <c r="F193" s="169"/>
      <c r="G193" s="202"/>
      <c r="H193" s="217"/>
      <c r="I193" s="212"/>
      <c r="J193" s="206"/>
      <c r="K193" s="212"/>
      <c r="L193" s="206"/>
      <c r="M193" s="212"/>
      <c r="N193" s="206"/>
      <c r="O193" s="170"/>
      <c r="P193" s="171"/>
      <c r="Q193" s="171"/>
      <c r="R193" s="171"/>
      <c r="S193" s="172"/>
      <c r="T193" s="172"/>
      <c r="U193" s="171"/>
      <c r="V193" s="171"/>
      <c r="W193" s="173"/>
      <c r="X193" s="173"/>
      <c r="Y193" s="173"/>
      <c r="Z193" s="171"/>
      <c r="AA193" s="171"/>
      <c r="AB193" s="171"/>
      <c r="AC193" s="172"/>
      <c r="AD193" s="172"/>
      <c r="AE193" s="174"/>
      <c r="AF193" s="175"/>
      <c r="AG193" s="169"/>
      <c r="AH193" s="171"/>
      <c r="AI193" s="171"/>
      <c r="AJ193" s="169"/>
      <c r="AK193" s="176"/>
      <c r="AL193" s="176"/>
      <c r="AM193" s="176"/>
      <c r="AN193" s="176"/>
      <c r="AO193" s="176"/>
      <c r="AP193" s="176"/>
      <c r="AQ193" s="176"/>
      <c r="AR193" s="176"/>
      <c r="AS193" s="176"/>
      <c r="AT193" s="176"/>
      <c r="AU193" s="177"/>
      <c r="AV193" s="178"/>
      <c r="AW193" s="178"/>
      <c r="AX193" s="179"/>
      <c r="AY193" s="179"/>
      <c r="AZ193" s="179"/>
      <c r="BA193" s="180"/>
      <c r="BB193" s="181"/>
      <c r="BC193" s="181"/>
      <c r="BD193" s="181"/>
    </row>
    <row r="194" spans="1:56">
      <c r="A194" s="223"/>
      <c r="B194" s="224"/>
      <c r="C194" s="225"/>
      <c r="D194" s="182"/>
      <c r="E194" s="182"/>
      <c r="F194" s="182"/>
      <c r="G194" s="203"/>
      <c r="H194" s="218"/>
      <c r="I194" s="213"/>
      <c r="J194" s="207"/>
      <c r="K194" s="213"/>
      <c r="L194" s="207"/>
      <c r="M194" s="213"/>
      <c r="N194" s="207"/>
      <c r="O194" s="183"/>
      <c r="P194" s="184"/>
      <c r="Q194" s="184"/>
      <c r="R194" s="275"/>
      <c r="S194" s="185"/>
      <c r="T194" s="185"/>
      <c r="U194" s="275"/>
      <c r="V194" s="275"/>
      <c r="W194" s="276"/>
      <c r="X194" s="276"/>
      <c r="Y194" s="276"/>
      <c r="Z194" s="275"/>
      <c r="AA194" s="184"/>
      <c r="AB194" s="184"/>
      <c r="AC194" s="185"/>
      <c r="AD194" s="185"/>
      <c r="AE194" s="186"/>
      <c r="AF194" s="187"/>
      <c r="AG194" s="182"/>
      <c r="AH194" s="184"/>
      <c r="AI194" s="184"/>
      <c r="AJ194" s="182"/>
      <c r="AK194" s="188"/>
      <c r="AL194" s="188"/>
      <c r="AM194" s="188"/>
      <c r="AN194" s="188"/>
      <c r="AO194" s="188"/>
      <c r="AP194" s="188"/>
      <c r="AQ194" s="188"/>
      <c r="AR194" s="188"/>
      <c r="AS194" s="188"/>
      <c r="AT194" s="188"/>
      <c r="AU194" s="189"/>
      <c r="AV194" s="190"/>
      <c r="AW194" s="190"/>
      <c r="AX194" s="191"/>
      <c r="AY194" s="191"/>
      <c r="AZ194" s="191"/>
      <c r="BA194" s="192"/>
      <c r="BB194" s="193"/>
      <c r="BC194" s="193"/>
      <c r="BD194" s="193"/>
    </row>
    <row r="195" spans="1:56">
      <c r="A195" s="220"/>
      <c r="B195" s="221"/>
      <c r="C195" s="222"/>
      <c r="D195" s="169"/>
      <c r="E195" s="169"/>
      <c r="F195" s="169"/>
      <c r="G195" s="202"/>
      <c r="H195" s="217"/>
      <c r="I195" s="212"/>
      <c r="J195" s="206"/>
      <c r="K195" s="212"/>
      <c r="L195" s="206"/>
      <c r="M195" s="212"/>
      <c r="N195" s="206"/>
      <c r="O195" s="170"/>
      <c r="P195" s="171"/>
      <c r="Q195" s="171"/>
      <c r="R195" s="171"/>
      <c r="S195" s="172"/>
      <c r="T195" s="172"/>
      <c r="U195" s="171"/>
      <c r="V195" s="171"/>
      <c r="W195" s="173"/>
      <c r="X195" s="173"/>
      <c r="Y195" s="173"/>
      <c r="Z195" s="171"/>
      <c r="AA195" s="171"/>
      <c r="AB195" s="171"/>
      <c r="AC195" s="172"/>
      <c r="AD195" s="172"/>
      <c r="AE195" s="174"/>
      <c r="AF195" s="175"/>
      <c r="AG195" s="169"/>
      <c r="AH195" s="171"/>
      <c r="AI195" s="171"/>
      <c r="AJ195" s="169"/>
      <c r="AK195" s="176"/>
      <c r="AL195" s="176"/>
      <c r="AM195" s="176"/>
      <c r="AN195" s="176"/>
      <c r="AO195" s="176"/>
      <c r="AP195" s="176"/>
      <c r="AQ195" s="176"/>
      <c r="AR195" s="176"/>
      <c r="AS195" s="176"/>
      <c r="AT195" s="176"/>
      <c r="AU195" s="177"/>
      <c r="AV195" s="178"/>
      <c r="AW195" s="178"/>
      <c r="AX195" s="179"/>
      <c r="AY195" s="179"/>
      <c r="AZ195" s="179"/>
      <c r="BA195" s="180"/>
      <c r="BB195" s="181"/>
      <c r="BC195" s="181"/>
      <c r="BD195" s="181"/>
    </row>
    <row r="196" spans="1:56">
      <c r="A196" s="223"/>
      <c r="B196" s="224"/>
      <c r="C196" s="225"/>
      <c r="D196" s="182"/>
      <c r="E196" s="182"/>
      <c r="F196" s="182"/>
      <c r="G196" s="203"/>
      <c r="H196" s="218"/>
      <c r="I196" s="213"/>
      <c r="J196" s="207"/>
      <c r="K196" s="213"/>
      <c r="L196" s="207"/>
      <c r="M196" s="213"/>
      <c r="N196" s="207"/>
      <c r="O196" s="183"/>
      <c r="P196" s="184"/>
      <c r="Q196" s="184"/>
      <c r="R196" s="275"/>
      <c r="S196" s="185"/>
      <c r="T196" s="185"/>
      <c r="U196" s="275"/>
      <c r="V196" s="275"/>
      <c r="W196" s="276"/>
      <c r="X196" s="276"/>
      <c r="Y196" s="276"/>
      <c r="Z196" s="275"/>
      <c r="AA196" s="184"/>
      <c r="AB196" s="184"/>
      <c r="AC196" s="185"/>
      <c r="AD196" s="185"/>
      <c r="AE196" s="186"/>
      <c r="AF196" s="187"/>
      <c r="AG196" s="182"/>
      <c r="AH196" s="184"/>
      <c r="AI196" s="184"/>
      <c r="AJ196" s="182"/>
      <c r="AK196" s="188"/>
      <c r="AL196" s="188"/>
      <c r="AM196" s="188"/>
      <c r="AN196" s="188"/>
      <c r="AO196" s="188"/>
      <c r="AP196" s="188"/>
      <c r="AQ196" s="188"/>
      <c r="AR196" s="188"/>
      <c r="AS196" s="188"/>
      <c r="AT196" s="188"/>
      <c r="AU196" s="189"/>
      <c r="AV196" s="190"/>
      <c r="AW196" s="190"/>
      <c r="AX196" s="191"/>
      <c r="AY196" s="191"/>
      <c r="AZ196" s="191"/>
      <c r="BA196" s="192"/>
      <c r="BB196" s="193"/>
      <c r="BC196" s="193"/>
      <c r="BD196" s="193"/>
    </row>
    <row r="197" spans="1:56">
      <c r="A197" s="220"/>
      <c r="B197" s="221"/>
      <c r="C197" s="222"/>
      <c r="D197" s="169"/>
      <c r="E197" s="169"/>
      <c r="F197" s="169"/>
      <c r="G197" s="202"/>
      <c r="H197" s="217"/>
      <c r="I197" s="212"/>
      <c r="J197" s="206"/>
      <c r="K197" s="212"/>
      <c r="L197" s="206"/>
      <c r="M197" s="212"/>
      <c r="N197" s="206"/>
      <c r="O197" s="170"/>
      <c r="P197" s="171"/>
      <c r="Q197" s="171"/>
      <c r="R197" s="171"/>
      <c r="S197" s="172"/>
      <c r="T197" s="172"/>
      <c r="U197" s="171"/>
      <c r="V197" s="171"/>
      <c r="W197" s="173"/>
      <c r="X197" s="173"/>
      <c r="Y197" s="173"/>
      <c r="Z197" s="171"/>
      <c r="AA197" s="171"/>
      <c r="AB197" s="171"/>
      <c r="AC197" s="172"/>
      <c r="AD197" s="172"/>
      <c r="AE197" s="174"/>
      <c r="AF197" s="175"/>
      <c r="AG197" s="169"/>
      <c r="AH197" s="171"/>
      <c r="AI197" s="171"/>
      <c r="AJ197" s="169"/>
      <c r="AK197" s="176"/>
      <c r="AL197" s="176"/>
      <c r="AM197" s="176"/>
      <c r="AN197" s="176"/>
      <c r="AO197" s="176"/>
      <c r="AP197" s="176"/>
      <c r="AQ197" s="176"/>
      <c r="AR197" s="176"/>
      <c r="AS197" s="176"/>
      <c r="AT197" s="176"/>
      <c r="AU197" s="177"/>
      <c r="AV197" s="178"/>
      <c r="AW197" s="178"/>
      <c r="AX197" s="179"/>
      <c r="AY197" s="179"/>
      <c r="AZ197" s="179"/>
      <c r="BA197" s="180"/>
      <c r="BB197" s="181"/>
      <c r="BC197" s="181"/>
      <c r="BD197" s="181"/>
    </row>
    <row r="198" spans="1:56">
      <c r="A198" s="223"/>
      <c r="B198" s="224"/>
      <c r="C198" s="225"/>
      <c r="D198" s="182"/>
      <c r="E198" s="182"/>
      <c r="F198" s="182"/>
      <c r="G198" s="203"/>
      <c r="H198" s="218"/>
      <c r="I198" s="213"/>
      <c r="J198" s="207"/>
      <c r="K198" s="213"/>
      <c r="L198" s="207"/>
      <c r="M198" s="213"/>
      <c r="N198" s="207"/>
      <c r="O198" s="183"/>
      <c r="P198" s="184"/>
      <c r="Q198" s="184"/>
      <c r="R198" s="275"/>
      <c r="S198" s="185"/>
      <c r="T198" s="185"/>
      <c r="U198" s="275"/>
      <c r="V198" s="275"/>
      <c r="W198" s="276"/>
      <c r="X198" s="276"/>
      <c r="Y198" s="276"/>
      <c r="Z198" s="275"/>
      <c r="AA198" s="184"/>
      <c r="AB198" s="184"/>
      <c r="AC198" s="185"/>
      <c r="AD198" s="185"/>
      <c r="AE198" s="186"/>
      <c r="AF198" s="187"/>
      <c r="AG198" s="182"/>
      <c r="AH198" s="184"/>
      <c r="AI198" s="184"/>
      <c r="AJ198" s="182"/>
      <c r="AK198" s="188"/>
      <c r="AL198" s="188"/>
      <c r="AM198" s="188"/>
      <c r="AN198" s="188"/>
      <c r="AO198" s="188"/>
      <c r="AP198" s="188"/>
      <c r="AQ198" s="188"/>
      <c r="AR198" s="188"/>
      <c r="AS198" s="188"/>
      <c r="AT198" s="188"/>
      <c r="AU198" s="189"/>
      <c r="AV198" s="190"/>
      <c r="AW198" s="190"/>
      <c r="AX198" s="191"/>
      <c r="AY198" s="191"/>
      <c r="AZ198" s="191"/>
      <c r="BA198" s="192"/>
      <c r="BB198" s="193"/>
      <c r="BC198" s="193"/>
      <c r="BD198" s="193"/>
    </row>
    <row r="199" spans="1:56">
      <c r="A199" s="220"/>
      <c r="B199" s="221"/>
      <c r="C199" s="222"/>
      <c r="D199" s="169"/>
      <c r="E199" s="169"/>
      <c r="F199" s="169"/>
      <c r="G199" s="202"/>
      <c r="H199" s="217"/>
      <c r="I199" s="212"/>
      <c r="J199" s="206"/>
      <c r="K199" s="212"/>
      <c r="L199" s="206"/>
      <c r="M199" s="212"/>
      <c r="N199" s="206"/>
      <c r="O199" s="170"/>
      <c r="P199" s="171"/>
      <c r="Q199" s="171"/>
      <c r="R199" s="171"/>
      <c r="S199" s="172"/>
      <c r="T199" s="172"/>
      <c r="U199" s="171"/>
      <c r="V199" s="171"/>
      <c r="W199" s="173"/>
      <c r="X199" s="173"/>
      <c r="Y199" s="173"/>
      <c r="Z199" s="171"/>
      <c r="AA199" s="171"/>
      <c r="AB199" s="171"/>
      <c r="AC199" s="172"/>
      <c r="AD199" s="172"/>
      <c r="AE199" s="174"/>
      <c r="AF199" s="175"/>
      <c r="AG199" s="169"/>
      <c r="AH199" s="171"/>
      <c r="AI199" s="171"/>
      <c r="AJ199" s="169"/>
      <c r="AK199" s="176"/>
      <c r="AL199" s="176"/>
      <c r="AM199" s="176"/>
      <c r="AN199" s="176"/>
      <c r="AO199" s="176"/>
      <c r="AP199" s="176"/>
      <c r="AQ199" s="176"/>
      <c r="AR199" s="176"/>
      <c r="AS199" s="176"/>
      <c r="AT199" s="176"/>
      <c r="AU199" s="177"/>
      <c r="AV199" s="178"/>
      <c r="AW199" s="178"/>
      <c r="AX199" s="179"/>
      <c r="AY199" s="179"/>
      <c r="AZ199" s="179"/>
      <c r="BA199" s="180"/>
      <c r="BB199" s="181"/>
      <c r="BC199" s="181"/>
      <c r="BD199" s="181"/>
    </row>
    <row r="200" spans="1:56">
      <c r="A200" s="223"/>
      <c r="B200" s="224"/>
      <c r="C200" s="225"/>
      <c r="D200" s="182"/>
      <c r="E200" s="182"/>
      <c r="F200" s="182"/>
      <c r="G200" s="203"/>
      <c r="H200" s="218"/>
      <c r="I200" s="213"/>
      <c r="J200" s="207"/>
      <c r="K200" s="213"/>
      <c r="L200" s="207"/>
      <c r="M200" s="213"/>
      <c r="N200" s="207"/>
      <c r="O200" s="183"/>
      <c r="P200" s="184"/>
      <c r="Q200" s="184"/>
      <c r="R200" s="275"/>
      <c r="S200" s="185"/>
      <c r="T200" s="185"/>
      <c r="U200" s="275"/>
      <c r="V200" s="275"/>
      <c r="W200" s="276"/>
      <c r="X200" s="276"/>
      <c r="Y200" s="276"/>
      <c r="Z200" s="275"/>
      <c r="AA200" s="184"/>
      <c r="AB200" s="184"/>
      <c r="AC200" s="185"/>
      <c r="AD200" s="185"/>
      <c r="AE200" s="186"/>
      <c r="AF200" s="187"/>
      <c r="AG200" s="182"/>
      <c r="AH200" s="184"/>
      <c r="AI200" s="184"/>
      <c r="AJ200" s="182"/>
      <c r="AK200" s="188"/>
      <c r="AL200" s="188"/>
      <c r="AM200" s="188"/>
      <c r="AN200" s="188"/>
      <c r="AO200" s="188"/>
      <c r="AP200" s="188"/>
      <c r="AQ200" s="188"/>
      <c r="AR200" s="188"/>
      <c r="AS200" s="188"/>
      <c r="AT200" s="188"/>
      <c r="AU200" s="189"/>
      <c r="AV200" s="190"/>
      <c r="AW200" s="190"/>
      <c r="AX200" s="191"/>
      <c r="AY200" s="191"/>
      <c r="AZ200" s="191"/>
      <c r="BA200" s="192"/>
      <c r="BB200" s="193"/>
      <c r="BC200" s="193"/>
      <c r="BD200" s="193"/>
    </row>
    <row r="201" spans="1:56">
      <c r="A201" s="220"/>
      <c r="B201" s="221"/>
      <c r="C201" s="222"/>
      <c r="D201" s="169"/>
      <c r="E201" s="169"/>
      <c r="F201" s="169"/>
      <c r="G201" s="202"/>
      <c r="H201" s="217"/>
      <c r="I201" s="212"/>
      <c r="J201" s="206"/>
      <c r="K201" s="212"/>
      <c r="L201" s="206"/>
      <c r="M201" s="212"/>
      <c r="N201" s="206"/>
      <c r="O201" s="170"/>
      <c r="P201" s="171"/>
      <c r="Q201" s="171"/>
      <c r="R201" s="171"/>
      <c r="S201" s="172"/>
      <c r="T201" s="172"/>
      <c r="U201" s="171"/>
      <c r="V201" s="171"/>
      <c r="W201" s="173"/>
      <c r="X201" s="173"/>
      <c r="Y201" s="173"/>
      <c r="Z201" s="171"/>
      <c r="AA201" s="171"/>
      <c r="AB201" s="171"/>
      <c r="AC201" s="172"/>
      <c r="AD201" s="172"/>
      <c r="AE201" s="174"/>
      <c r="AF201" s="175"/>
      <c r="AG201" s="169"/>
      <c r="AH201" s="171"/>
      <c r="AI201" s="171"/>
      <c r="AJ201" s="169"/>
      <c r="AK201" s="176"/>
      <c r="AL201" s="176"/>
      <c r="AM201" s="176"/>
      <c r="AN201" s="176"/>
      <c r="AO201" s="176"/>
      <c r="AP201" s="176"/>
      <c r="AQ201" s="176"/>
      <c r="AR201" s="176"/>
      <c r="AS201" s="176"/>
      <c r="AT201" s="176"/>
      <c r="AU201" s="177"/>
      <c r="AV201" s="178"/>
      <c r="AW201" s="178"/>
      <c r="AX201" s="179"/>
      <c r="AY201" s="179"/>
      <c r="AZ201" s="179"/>
      <c r="BA201" s="180"/>
      <c r="BB201" s="181"/>
      <c r="BC201" s="181"/>
      <c r="BD201" s="181"/>
    </row>
    <row r="202" spans="1:56">
      <c r="A202" s="223"/>
      <c r="B202" s="224"/>
      <c r="C202" s="225"/>
      <c r="D202" s="182"/>
      <c r="E202" s="182"/>
      <c r="F202" s="182"/>
      <c r="G202" s="203"/>
      <c r="H202" s="218"/>
      <c r="I202" s="213"/>
      <c r="J202" s="207"/>
      <c r="K202" s="213"/>
      <c r="L202" s="207"/>
      <c r="M202" s="213"/>
      <c r="N202" s="207"/>
      <c r="O202" s="183"/>
      <c r="P202" s="184"/>
      <c r="Q202" s="184"/>
      <c r="R202" s="275"/>
      <c r="S202" s="185"/>
      <c r="T202" s="185"/>
      <c r="U202" s="275"/>
      <c r="V202" s="275"/>
      <c r="W202" s="276"/>
      <c r="X202" s="276"/>
      <c r="Y202" s="276"/>
      <c r="Z202" s="275"/>
      <c r="AA202" s="184"/>
      <c r="AB202" s="184"/>
      <c r="AC202" s="185"/>
      <c r="AD202" s="185"/>
      <c r="AE202" s="186"/>
      <c r="AF202" s="187"/>
      <c r="AG202" s="182"/>
      <c r="AH202" s="184"/>
      <c r="AI202" s="184"/>
      <c r="AJ202" s="182"/>
      <c r="AK202" s="188"/>
      <c r="AL202" s="188"/>
      <c r="AM202" s="188"/>
      <c r="AN202" s="188"/>
      <c r="AO202" s="188"/>
      <c r="AP202" s="188"/>
      <c r="AQ202" s="188"/>
      <c r="AR202" s="188"/>
      <c r="AS202" s="188"/>
      <c r="AT202" s="188"/>
      <c r="AU202" s="189"/>
      <c r="AV202" s="190"/>
      <c r="AW202" s="190"/>
      <c r="AX202" s="191"/>
      <c r="AY202" s="191"/>
      <c r="AZ202" s="191"/>
      <c r="BA202" s="192"/>
      <c r="BB202" s="193"/>
      <c r="BC202" s="193"/>
      <c r="BD202" s="193"/>
    </row>
    <row r="203" spans="1:56">
      <c r="A203" s="220"/>
      <c r="B203" s="221"/>
      <c r="C203" s="222"/>
      <c r="D203" s="169"/>
      <c r="E203" s="169"/>
      <c r="F203" s="169"/>
      <c r="G203" s="202"/>
      <c r="H203" s="217"/>
      <c r="I203" s="212"/>
      <c r="J203" s="206"/>
      <c r="K203" s="212"/>
      <c r="L203" s="206"/>
      <c r="M203" s="212"/>
      <c r="N203" s="206"/>
      <c r="O203" s="170"/>
      <c r="P203" s="171"/>
      <c r="Q203" s="171"/>
      <c r="R203" s="171"/>
      <c r="S203" s="172"/>
      <c r="T203" s="172"/>
      <c r="U203" s="171"/>
      <c r="V203" s="171"/>
      <c r="W203" s="173"/>
      <c r="X203" s="173"/>
      <c r="Y203" s="173"/>
      <c r="Z203" s="171"/>
      <c r="AA203" s="171"/>
      <c r="AB203" s="171"/>
      <c r="AC203" s="172"/>
      <c r="AD203" s="172"/>
      <c r="AE203" s="174"/>
      <c r="AF203" s="175"/>
      <c r="AG203" s="169"/>
      <c r="AH203" s="171"/>
      <c r="AI203" s="171"/>
      <c r="AJ203" s="169"/>
      <c r="AK203" s="176"/>
      <c r="AL203" s="176"/>
      <c r="AM203" s="176"/>
      <c r="AN203" s="176"/>
      <c r="AO203" s="176"/>
      <c r="AP203" s="176"/>
      <c r="AQ203" s="176"/>
      <c r="AR203" s="176"/>
      <c r="AS203" s="176"/>
      <c r="AT203" s="176"/>
      <c r="AU203" s="177"/>
      <c r="AV203" s="178"/>
      <c r="AW203" s="178"/>
      <c r="AX203" s="179"/>
      <c r="AY203" s="179"/>
      <c r="AZ203" s="179"/>
      <c r="BA203" s="180"/>
      <c r="BB203" s="181"/>
      <c r="BC203" s="181"/>
      <c r="BD203" s="181"/>
    </row>
    <row r="204" spans="1:56">
      <c r="A204" s="223"/>
      <c r="B204" s="224"/>
      <c r="C204" s="225"/>
      <c r="D204" s="182"/>
      <c r="E204" s="182"/>
      <c r="F204" s="182"/>
      <c r="G204" s="203"/>
      <c r="H204" s="218"/>
      <c r="I204" s="213"/>
      <c r="J204" s="207"/>
      <c r="K204" s="213"/>
      <c r="L204" s="207"/>
      <c r="M204" s="213"/>
      <c r="N204" s="207"/>
      <c r="O204" s="183"/>
      <c r="P204" s="184"/>
      <c r="Q204" s="184"/>
      <c r="R204" s="275"/>
      <c r="S204" s="185"/>
      <c r="T204" s="185"/>
      <c r="U204" s="275"/>
      <c r="V204" s="275"/>
      <c r="W204" s="276"/>
      <c r="X204" s="276"/>
      <c r="Y204" s="276"/>
      <c r="Z204" s="275"/>
      <c r="AA204" s="184"/>
      <c r="AB204" s="184"/>
      <c r="AC204" s="185"/>
      <c r="AD204" s="185"/>
      <c r="AE204" s="186"/>
      <c r="AF204" s="187"/>
      <c r="AG204" s="182"/>
      <c r="AH204" s="184"/>
      <c r="AI204" s="184"/>
      <c r="AJ204" s="182"/>
      <c r="AK204" s="188"/>
      <c r="AL204" s="188"/>
      <c r="AM204" s="188"/>
      <c r="AN204" s="188"/>
      <c r="AO204" s="188"/>
      <c r="AP204" s="188"/>
      <c r="AQ204" s="188"/>
      <c r="AR204" s="188"/>
      <c r="AS204" s="188"/>
      <c r="AT204" s="188"/>
      <c r="AU204" s="189"/>
      <c r="AV204" s="190"/>
      <c r="AW204" s="190"/>
      <c r="AX204" s="191"/>
      <c r="AY204" s="191"/>
      <c r="AZ204" s="191"/>
      <c r="BA204" s="192"/>
      <c r="BB204" s="193"/>
      <c r="BC204" s="193"/>
      <c r="BD204" s="193"/>
    </row>
    <row r="205" spans="1:56">
      <c r="A205" s="220"/>
      <c r="B205" s="221"/>
      <c r="C205" s="222"/>
      <c r="D205" s="169"/>
      <c r="E205" s="169"/>
      <c r="F205" s="169"/>
      <c r="G205" s="202"/>
      <c r="H205" s="217"/>
      <c r="I205" s="212"/>
      <c r="J205" s="206"/>
      <c r="K205" s="212"/>
      <c r="L205" s="206"/>
      <c r="M205" s="212"/>
      <c r="N205" s="206"/>
      <c r="O205" s="170"/>
      <c r="P205" s="171"/>
      <c r="Q205" s="171"/>
      <c r="R205" s="171"/>
      <c r="S205" s="172"/>
      <c r="T205" s="172"/>
      <c r="U205" s="171"/>
      <c r="V205" s="171"/>
      <c r="W205" s="173"/>
      <c r="X205" s="173"/>
      <c r="Y205" s="173"/>
      <c r="Z205" s="171"/>
      <c r="AA205" s="171"/>
      <c r="AB205" s="171"/>
      <c r="AC205" s="172"/>
      <c r="AD205" s="172"/>
      <c r="AE205" s="174"/>
      <c r="AF205" s="175"/>
      <c r="AG205" s="169"/>
      <c r="AH205" s="171"/>
      <c r="AI205" s="171"/>
      <c r="AJ205" s="169"/>
      <c r="AK205" s="176"/>
      <c r="AL205" s="176"/>
      <c r="AM205" s="176"/>
      <c r="AN205" s="176"/>
      <c r="AO205" s="176"/>
      <c r="AP205" s="176"/>
      <c r="AQ205" s="176"/>
      <c r="AR205" s="176"/>
      <c r="AS205" s="176"/>
      <c r="AT205" s="176"/>
      <c r="AU205" s="177"/>
      <c r="AV205" s="178"/>
      <c r="AW205" s="178"/>
      <c r="AX205" s="179"/>
      <c r="AY205" s="179"/>
      <c r="AZ205" s="179"/>
      <c r="BA205" s="180"/>
      <c r="BB205" s="181"/>
      <c r="BC205" s="181"/>
      <c r="BD205" s="181"/>
    </row>
    <row r="206" spans="1:56">
      <c r="A206" s="223"/>
      <c r="B206" s="224"/>
      <c r="C206" s="225"/>
      <c r="D206" s="182"/>
      <c r="E206" s="182"/>
      <c r="F206" s="182"/>
      <c r="G206" s="203"/>
      <c r="H206" s="218"/>
      <c r="I206" s="213"/>
      <c r="J206" s="207"/>
      <c r="K206" s="213"/>
      <c r="L206" s="207"/>
      <c r="M206" s="213"/>
      <c r="N206" s="207"/>
      <c r="O206" s="183"/>
      <c r="P206" s="184"/>
      <c r="Q206" s="184"/>
      <c r="R206" s="275"/>
      <c r="S206" s="185"/>
      <c r="T206" s="185"/>
      <c r="U206" s="275"/>
      <c r="V206" s="275"/>
      <c r="W206" s="276"/>
      <c r="X206" s="276"/>
      <c r="Y206" s="276"/>
      <c r="Z206" s="275"/>
      <c r="AA206" s="184"/>
      <c r="AB206" s="184"/>
      <c r="AC206" s="185"/>
      <c r="AD206" s="185"/>
      <c r="AE206" s="186"/>
      <c r="AF206" s="187"/>
      <c r="AG206" s="182"/>
      <c r="AH206" s="184"/>
      <c r="AI206" s="184"/>
      <c r="AJ206" s="182"/>
      <c r="AK206" s="188"/>
      <c r="AL206" s="188"/>
      <c r="AM206" s="188"/>
      <c r="AN206" s="188"/>
      <c r="AO206" s="188"/>
      <c r="AP206" s="188"/>
      <c r="AQ206" s="188"/>
      <c r="AR206" s="188"/>
      <c r="AS206" s="188"/>
      <c r="AT206" s="188"/>
      <c r="AU206" s="189"/>
      <c r="AV206" s="190"/>
      <c r="AW206" s="190"/>
      <c r="AX206" s="191"/>
      <c r="AY206" s="191"/>
      <c r="AZ206" s="191"/>
      <c r="BA206" s="192"/>
      <c r="BB206" s="193"/>
      <c r="BC206" s="193"/>
      <c r="BD206" s="193"/>
    </row>
    <row r="207" spans="1:56">
      <c r="A207" s="220"/>
      <c r="B207" s="221"/>
      <c r="C207" s="222"/>
      <c r="D207" s="169"/>
      <c r="E207" s="169"/>
      <c r="F207" s="169"/>
      <c r="G207" s="202"/>
      <c r="H207" s="217"/>
      <c r="I207" s="212"/>
      <c r="J207" s="206"/>
      <c r="K207" s="212"/>
      <c r="L207" s="206"/>
      <c r="M207" s="212"/>
      <c r="N207" s="206"/>
      <c r="O207" s="170"/>
      <c r="P207" s="171"/>
      <c r="Q207" s="171"/>
      <c r="R207" s="171"/>
      <c r="S207" s="172"/>
      <c r="T207" s="172"/>
      <c r="U207" s="171"/>
      <c r="V207" s="171"/>
      <c r="W207" s="173"/>
      <c r="X207" s="173"/>
      <c r="Y207" s="173"/>
      <c r="Z207" s="171"/>
      <c r="AA207" s="171"/>
      <c r="AB207" s="171"/>
      <c r="AC207" s="172"/>
      <c r="AD207" s="172"/>
      <c r="AE207" s="174"/>
      <c r="AF207" s="175"/>
      <c r="AG207" s="169"/>
      <c r="AH207" s="171"/>
      <c r="AI207" s="171"/>
      <c r="AJ207" s="169"/>
      <c r="AK207" s="176"/>
      <c r="AL207" s="176"/>
      <c r="AM207" s="176"/>
      <c r="AN207" s="176"/>
      <c r="AO207" s="176"/>
      <c r="AP207" s="176"/>
      <c r="AQ207" s="176"/>
      <c r="AR207" s="176"/>
      <c r="AS207" s="176"/>
      <c r="AT207" s="176"/>
      <c r="AU207" s="177"/>
      <c r="AV207" s="178"/>
      <c r="AW207" s="178"/>
      <c r="AX207" s="179"/>
      <c r="AY207" s="179"/>
      <c r="AZ207" s="179"/>
      <c r="BA207" s="180"/>
      <c r="BB207" s="181"/>
      <c r="BC207" s="181"/>
      <c r="BD207" s="181"/>
    </row>
    <row r="208" spans="1:56">
      <c r="A208" s="223"/>
      <c r="B208" s="224"/>
      <c r="C208" s="225"/>
      <c r="D208" s="182"/>
      <c r="E208" s="182"/>
      <c r="F208" s="182"/>
      <c r="G208" s="203"/>
      <c r="H208" s="218"/>
      <c r="I208" s="213"/>
      <c r="J208" s="207"/>
      <c r="K208" s="213"/>
      <c r="L208" s="207"/>
      <c r="M208" s="213"/>
      <c r="N208" s="207"/>
      <c r="O208" s="183"/>
      <c r="P208" s="184"/>
      <c r="Q208" s="184"/>
      <c r="R208" s="275"/>
      <c r="S208" s="185"/>
      <c r="T208" s="185"/>
      <c r="U208" s="275"/>
      <c r="V208" s="275"/>
      <c r="W208" s="276"/>
      <c r="X208" s="276"/>
      <c r="Y208" s="276"/>
      <c r="Z208" s="275"/>
      <c r="AA208" s="184"/>
      <c r="AB208" s="184"/>
      <c r="AC208" s="185"/>
      <c r="AD208" s="185"/>
      <c r="AE208" s="186"/>
      <c r="AF208" s="187"/>
      <c r="AG208" s="182"/>
      <c r="AH208" s="184"/>
      <c r="AI208" s="184"/>
      <c r="AJ208" s="182"/>
      <c r="AK208" s="188"/>
      <c r="AL208" s="188"/>
      <c r="AM208" s="188"/>
      <c r="AN208" s="188"/>
      <c r="AO208" s="188"/>
      <c r="AP208" s="188"/>
      <c r="AQ208" s="188"/>
      <c r="AR208" s="188"/>
      <c r="AS208" s="188"/>
      <c r="AT208" s="188"/>
      <c r="AU208" s="189"/>
      <c r="AV208" s="190"/>
      <c r="AW208" s="190"/>
      <c r="AX208" s="191"/>
      <c r="AY208" s="191"/>
      <c r="AZ208" s="191"/>
      <c r="BA208" s="192"/>
      <c r="BB208" s="193"/>
      <c r="BC208" s="193"/>
      <c r="BD208" s="193"/>
    </row>
    <row r="209" spans="1:56">
      <c r="A209" s="220"/>
      <c r="B209" s="221"/>
      <c r="C209" s="222"/>
      <c r="D209" s="169"/>
      <c r="E209" s="169"/>
      <c r="F209" s="169"/>
      <c r="G209" s="202"/>
      <c r="H209" s="217"/>
      <c r="I209" s="212"/>
      <c r="J209" s="206"/>
      <c r="K209" s="212"/>
      <c r="L209" s="206"/>
      <c r="M209" s="212"/>
      <c r="N209" s="206"/>
      <c r="O209" s="170"/>
      <c r="P209" s="171"/>
      <c r="Q209" s="171"/>
      <c r="R209" s="171"/>
      <c r="S209" s="172"/>
      <c r="T209" s="172"/>
      <c r="U209" s="171"/>
      <c r="V209" s="171"/>
      <c r="W209" s="173"/>
      <c r="X209" s="173"/>
      <c r="Y209" s="173"/>
      <c r="Z209" s="171"/>
      <c r="AA209" s="171"/>
      <c r="AB209" s="171"/>
      <c r="AC209" s="172"/>
      <c r="AD209" s="172"/>
      <c r="AE209" s="174"/>
      <c r="AF209" s="175"/>
      <c r="AG209" s="169"/>
      <c r="AH209" s="171"/>
      <c r="AI209" s="171"/>
      <c r="AJ209" s="169"/>
      <c r="AK209" s="176"/>
      <c r="AL209" s="176"/>
      <c r="AM209" s="176"/>
      <c r="AN209" s="176"/>
      <c r="AO209" s="176"/>
      <c r="AP209" s="176"/>
      <c r="AQ209" s="176"/>
      <c r="AR209" s="176"/>
      <c r="AS209" s="176"/>
      <c r="AT209" s="176"/>
      <c r="AU209" s="177"/>
      <c r="AV209" s="178"/>
      <c r="AW209" s="178"/>
      <c r="AX209" s="179"/>
      <c r="AY209" s="179"/>
      <c r="AZ209" s="179"/>
      <c r="BA209" s="180"/>
      <c r="BB209" s="181"/>
      <c r="BC209" s="181"/>
      <c r="BD209" s="181"/>
    </row>
    <row r="210" spans="1:56">
      <c r="A210" s="223"/>
      <c r="B210" s="224"/>
      <c r="C210" s="225"/>
      <c r="D210" s="182"/>
      <c r="E210" s="182"/>
      <c r="F210" s="182"/>
      <c r="G210" s="203"/>
      <c r="H210" s="218"/>
      <c r="I210" s="213"/>
      <c r="J210" s="207"/>
      <c r="K210" s="213"/>
      <c r="L210" s="207"/>
      <c r="M210" s="213"/>
      <c r="N210" s="207"/>
      <c r="O210" s="183"/>
      <c r="P210" s="184"/>
      <c r="Q210" s="184"/>
      <c r="R210" s="275"/>
      <c r="S210" s="185"/>
      <c r="T210" s="185"/>
      <c r="U210" s="275"/>
      <c r="V210" s="275"/>
      <c r="W210" s="276"/>
      <c r="X210" s="276"/>
      <c r="Y210" s="276"/>
      <c r="Z210" s="275"/>
      <c r="AA210" s="184"/>
      <c r="AB210" s="184"/>
      <c r="AC210" s="185"/>
      <c r="AD210" s="185"/>
      <c r="AE210" s="186"/>
      <c r="AF210" s="187"/>
      <c r="AG210" s="182"/>
      <c r="AH210" s="184"/>
      <c r="AI210" s="184"/>
      <c r="AJ210" s="182"/>
      <c r="AK210" s="188"/>
      <c r="AL210" s="188"/>
      <c r="AM210" s="188"/>
      <c r="AN210" s="188"/>
      <c r="AO210" s="188"/>
      <c r="AP210" s="188"/>
      <c r="AQ210" s="188"/>
      <c r="AR210" s="188"/>
      <c r="AS210" s="188"/>
      <c r="AT210" s="188"/>
      <c r="AU210" s="189"/>
      <c r="AV210" s="190"/>
      <c r="AW210" s="190"/>
      <c r="AX210" s="191"/>
      <c r="AY210" s="191"/>
      <c r="AZ210" s="191"/>
      <c r="BA210" s="192"/>
      <c r="BB210" s="193"/>
      <c r="BC210" s="193"/>
      <c r="BD210" s="193"/>
    </row>
    <row r="211" spans="1:56">
      <c r="A211" s="220"/>
      <c r="B211" s="221"/>
      <c r="C211" s="222"/>
      <c r="D211" s="169"/>
      <c r="E211" s="169"/>
      <c r="F211" s="169"/>
      <c r="G211" s="202"/>
      <c r="H211" s="217"/>
      <c r="I211" s="212"/>
      <c r="J211" s="206"/>
      <c r="K211" s="212"/>
      <c r="L211" s="206"/>
      <c r="M211" s="212"/>
      <c r="N211" s="206"/>
      <c r="O211" s="170"/>
      <c r="P211" s="171"/>
      <c r="Q211" s="171"/>
      <c r="R211" s="171"/>
      <c r="S211" s="172"/>
      <c r="T211" s="172"/>
      <c r="U211" s="171"/>
      <c r="V211" s="171"/>
      <c r="W211" s="173"/>
      <c r="X211" s="173"/>
      <c r="Y211" s="173"/>
      <c r="Z211" s="171"/>
      <c r="AA211" s="171"/>
      <c r="AB211" s="171"/>
      <c r="AC211" s="172"/>
      <c r="AD211" s="172"/>
      <c r="AE211" s="174"/>
      <c r="AF211" s="175"/>
      <c r="AG211" s="169"/>
      <c r="AH211" s="171"/>
      <c r="AI211" s="171"/>
      <c r="AJ211" s="169"/>
      <c r="AK211" s="176"/>
      <c r="AL211" s="176"/>
      <c r="AM211" s="176"/>
      <c r="AN211" s="176"/>
      <c r="AO211" s="176"/>
      <c r="AP211" s="176"/>
      <c r="AQ211" s="176"/>
      <c r="AR211" s="176"/>
      <c r="AS211" s="176"/>
      <c r="AT211" s="176"/>
      <c r="AU211" s="177"/>
      <c r="AV211" s="178"/>
      <c r="AW211" s="178"/>
      <c r="AX211" s="179"/>
      <c r="AY211" s="179"/>
      <c r="AZ211" s="179"/>
      <c r="BA211" s="180"/>
      <c r="BB211" s="181"/>
      <c r="BC211" s="181"/>
      <c r="BD211" s="181"/>
    </row>
    <row r="212" spans="1:56">
      <c r="A212" s="223"/>
      <c r="B212" s="224"/>
      <c r="C212" s="225"/>
      <c r="D212" s="182"/>
      <c r="E212" s="182"/>
      <c r="F212" s="182"/>
      <c r="G212" s="203"/>
      <c r="H212" s="218"/>
      <c r="I212" s="213"/>
      <c r="J212" s="207"/>
      <c r="K212" s="213"/>
      <c r="L212" s="207"/>
      <c r="M212" s="213"/>
      <c r="N212" s="207"/>
      <c r="O212" s="183"/>
      <c r="P212" s="184"/>
      <c r="Q212" s="184"/>
      <c r="R212" s="275"/>
      <c r="S212" s="185"/>
      <c r="T212" s="185"/>
      <c r="U212" s="275"/>
      <c r="V212" s="275"/>
      <c r="W212" s="276"/>
      <c r="X212" s="276"/>
      <c r="Y212" s="276"/>
      <c r="Z212" s="275"/>
      <c r="AA212" s="184"/>
      <c r="AB212" s="184"/>
      <c r="AC212" s="185"/>
      <c r="AD212" s="185"/>
      <c r="AE212" s="186"/>
      <c r="AF212" s="187"/>
      <c r="AG212" s="182"/>
      <c r="AH212" s="184"/>
      <c r="AI212" s="184"/>
      <c r="AJ212" s="182"/>
      <c r="AK212" s="188"/>
      <c r="AL212" s="188"/>
      <c r="AM212" s="188"/>
      <c r="AN212" s="188"/>
      <c r="AO212" s="188"/>
      <c r="AP212" s="188"/>
      <c r="AQ212" s="188"/>
      <c r="AR212" s="188"/>
      <c r="AS212" s="188"/>
      <c r="AT212" s="188"/>
      <c r="AU212" s="189"/>
      <c r="AV212" s="190"/>
      <c r="AW212" s="190"/>
      <c r="AX212" s="191"/>
      <c r="AY212" s="191"/>
      <c r="AZ212" s="191"/>
      <c r="BA212" s="192"/>
      <c r="BB212" s="193"/>
      <c r="BC212" s="193"/>
      <c r="BD212" s="193"/>
    </row>
    <row r="213" spans="1:56">
      <c r="A213" s="220"/>
      <c r="B213" s="221"/>
      <c r="C213" s="222"/>
      <c r="D213" s="169"/>
      <c r="E213" s="169"/>
      <c r="F213" s="169"/>
      <c r="G213" s="202"/>
      <c r="H213" s="217"/>
      <c r="I213" s="212"/>
      <c r="J213" s="206"/>
      <c r="K213" s="212"/>
      <c r="L213" s="206"/>
      <c r="M213" s="212"/>
      <c r="N213" s="206"/>
      <c r="O213" s="170"/>
      <c r="P213" s="171"/>
      <c r="Q213" s="171"/>
      <c r="R213" s="171"/>
      <c r="S213" s="172"/>
      <c r="T213" s="172"/>
      <c r="U213" s="171"/>
      <c r="V213" s="171"/>
      <c r="W213" s="173"/>
      <c r="X213" s="173"/>
      <c r="Y213" s="173"/>
      <c r="Z213" s="171"/>
      <c r="AA213" s="171"/>
      <c r="AB213" s="171"/>
      <c r="AC213" s="172"/>
      <c r="AD213" s="172"/>
      <c r="AE213" s="174"/>
      <c r="AF213" s="175"/>
      <c r="AG213" s="169"/>
      <c r="AH213" s="171"/>
      <c r="AI213" s="171"/>
      <c r="AJ213" s="169"/>
      <c r="AK213" s="176"/>
      <c r="AL213" s="176"/>
      <c r="AM213" s="176"/>
      <c r="AN213" s="176"/>
      <c r="AO213" s="176"/>
      <c r="AP213" s="176"/>
      <c r="AQ213" s="176"/>
      <c r="AR213" s="176"/>
      <c r="AS213" s="176"/>
      <c r="AT213" s="176"/>
      <c r="AU213" s="177"/>
      <c r="AV213" s="178"/>
      <c r="AW213" s="178"/>
      <c r="AX213" s="179"/>
      <c r="AY213" s="179"/>
      <c r="AZ213" s="179"/>
      <c r="BA213" s="180"/>
      <c r="BB213" s="181"/>
      <c r="BC213" s="181"/>
      <c r="BD213" s="181"/>
    </row>
    <row r="214" spans="1:56">
      <c r="A214" s="223"/>
      <c r="B214" s="224"/>
      <c r="C214" s="225"/>
      <c r="D214" s="182"/>
      <c r="E214" s="182"/>
      <c r="F214" s="182"/>
      <c r="G214" s="203"/>
      <c r="H214" s="218"/>
      <c r="I214" s="213"/>
      <c r="J214" s="207"/>
      <c r="K214" s="213"/>
      <c r="L214" s="207"/>
      <c r="M214" s="213"/>
      <c r="N214" s="207"/>
      <c r="O214" s="183"/>
      <c r="P214" s="184"/>
      <c r="Q214" s="184"/>
      <c r="R214" s="275"/>
      <c r="S214" s="185"/>
      <c r="T214" s="185"/>
      <c r="U214" s="275"/>
      <c r="V214" s="275"/>
      <c r="W214" s="276"/>
      <c r="X214" s="276"/>
      <c r="Y214" s="276"/>
      <c r="Z214" s="275"/>
      <c r="AA214" s="184"/>
      <c r="AB214" s="184"/>
      <c r="AC214" s="185"/>
      <c r="AD214" s="185"/>
      <c r="AE214" s="186"/>
      <c r="AF214" s="187"/>
      <c r="AG214" s="182"/>
      <c r="AH214" s="184"/>
      <c r="AI214" s="184"/>
      <c r="AJ214" s="182"/>
      <c r="AK214" s="188"/>
      <c r="AL214" s="188"/>
      <c r="AM214" s="188"/>
      <c r="AN214" s="188"/>
      <c r="AO214" s="188"/>
      <c r="AP214" s="188"/>
      <c r="AQ214" s="188"/>
      <c r="AR214" s="188"/>
      <c r="AS214" s="188"/>
      <c r="AT214" s="188"/>
      <c r="AU214" s="189"/>
      <c r="AV214" s="190"/>
      <c r="AW214" s="190"/>
      <c r="AX214" s="191"/>
      <c r="AY214" s="191"/>
      <c r="AZ214" s="191"/>
      <c r="BA214" s="192"/>
      <c r="BB214" s="193"/>
      <c r="BC214" s="193"/>
      <c r="BD214" s="193"/>
    </row>
    <row r="215" spans="1:56">
      <c r="A215" s="220"/>
      <c r="B215" s="221"/>
      <c r="C215" s="222"/>
      <c r="D215" s="169"/>
      <c r="E215" s="169"/>
      <c r="F215" s="169"/>
      <c r="G215" s="202"/>
      <c r="H215" s="217"/>
      <c r="I215" s="212"/>
      <c r="J215" s="206"/>
      <c r="K215" s="212"/>
      <c r="L215" s="206"/>
      <c r="M215" s="212"/>
      <c r="N215" s="206"/>
      <c r="O215" s="170"/>
      <c r="P215" s="171"/>
      <c r="Q215" s="171"/>
      <c r="R215" s="171"/>
      <c r="S215" s="172"/>
      <c r="T215" s="172"/>
      <c r="U215" s="171"/>
      <c r="V215" s="171"/>
      <c r="W215" s="173"/>
      <c r="X215" s="173"/>
      <c r="Y215" s="173"/>
      <c r="Z215" s="171"/>
      <c r="AA215" s="171"/>
      <c r="AB215" s="171"/>
      <c r="AC215" s="172"/>
      <c r="AD215" s="172"/>
      <c r="AE215" s="174"/>
      <c r="AF215" s="175"/>
      <c r="AG215" s="169"/>
      <c r="AH215" s="171"/>
      <c r="AI215" s="171"/>
      <c r="AJ215" s="169"/>
      <c r="AK215" s="176"/>
      <c r="AL215" s="176"/>
      <c r="AM215" s="176"/>
      <c r="AN215" s="176"/>
      <c r="AO215" s="176"/>
      <c r="AP215" s="176"/>
      <c r="AQ215" s="176"/>
      <c r="AR215" s="176"/>
      <c r="AS215" s="176"/>
      <c r="AT215" s="176"/>
      <c r="AU215" s="177"/>
      <c r="AV215" s="178"/>
      <c r="AW215" s="178"/>
      <c r="AX215" s="179"/>
      <c r="AY215" s="179"/>
      <c r="AZ215" s="179"/>
      <c r="BA215" s="180"/>
      <c r="BB215" s="181"/>
      <c r="BC215" s="181"/>
      <c r="BD215" s="181"/>
    </row>
    <row r="216" spans="1:56">
      <c r="A216" s="223"/>
      <c r="B216" s="224"/>
      <c r="C216" s="225"/>
      <c r="D216" s="182"/>
      <c r="E216" s="182"/>
      <c r="F216" s="182"/>
      <c r="G216" s="203"/>
      <c r="H216" s="218"/>
      <c r="I216" s="213"/>
      <c r="J216" s="207"/>
      <c r="K216" s="213"/>
      <c r="L216" s="207"/>
      <c r="M216" s="213"/>
      <c r="N216" s="207"/>
      <c r="O216" s="183"/>
      <c r="P216" s="184"/>
      <c r="Q216" s="184"/>
      <c r="R216" s="275"/>
      <c r="S216" s="185"/>
      <c r="T216" s="185"/>
      <c r="U216" s="275"/>
      <c r="V216" s="275"/>
      <c r="W216" s="276"/>
      <c r="X216" s="276"/>
      <c r="Y216" s="276"/>
      <c r="Z216" s="275"/>
      <c r="AA216" s="184"/>
      <c r="AB216" s="184"/>
      <c r="AC216" s="185"/>
      <c r="AD216" s="185"/>
      <c r="AE216" s="186"/>
      <c r="AF216" s="187"/>
      <c r="AG216" s="182"/>
      <c r="AH216" s="184"/>
      <c r="AI216" s="184"/>
      <c r="AJ216" s="182"/>
      <c r="AK216" s="188"/>
      <c r="AL216" s="188"/>
      <c r="AM216" s="188"/>
      <c r="AN216" s="188"/>
      <c r="AO216" s="188"/>
      <c r="AP216" s="188"/>
      <c r="AQ216" s="188"/>
      <c r="AR216" s="188"/>
      <c r="AS216" s="188"/>
      <c r="AT216" s="188"/>
      <c r="AU216" s="189"/>
      <c r="AV216" s="190"/>
      <c r="AW216" s="190"/>
      <c r="AX216" s="191"/>
      <c r="AY216" s="191"/>
      <c r="AZ216" s="191"/>
      <c r="BA216" s="192"/>
      <c r="BB216" s="193"/>
      <c r="BC216" s="193"/>
      <c r="BD216" s="193"/>
    </row>
    <row r="217" spans="1:56">
      <c r="A217" s="220"/>
      <c r="B217" s="221"/>
      <c r="C217" s="222"/>
      <c r="D217" s="169"/>
      <c r="E217" s="169"/>
      <c r="F217" s="169"/>
      <c r="G217" s="202"/>
      <c r="H217" s="217"/>
      <c r="I217" s="212"/>
      <c r="J217" s="206"/>
      <c r="K217" s="212"/>
      <c r="L217" s="206"/>
      <c r="M217" s="212"/>
      <c r="N217" s="206"/>
      <c r="O217" s="170"/>
      <c r="P217" s="171"/>
      <c r="Q217" s="171"/>
      <c r="R217" s="171"/>
      <c r="S217" s="172"/>
      <c r="T217" s="172"/>
      <c r="U217" s="171"/>
      <c r="V217" s="171"/>
      <c r="W217" s="173"/>
      <c r="X217" s="173"/>
      <c r="Y217" s="173"/>
      <c r="Z217" s="171"/>
      <c r="AA217" s="171"/>
      <c r="AB217" s="171"/>
      <c r="AC217" s="172"/>
      <c r="AD217" s="172"/>
      <c r="AE217" s="174"/>
      <c r="AF217" s="175"/>
      <c r="AG217" s="169"/>
      <c r="AH217" s="171"/>
      <c r="AI217" s="171"/>
      <c r="AJ217" s="169"/>
      <c r="AK217" s="176"/>
      <c r="AL217" s="176"/>
      <c r="AM217" s="176"/>
      <c r="AN217" s="176"/>
      <c r="AO217" s="176"/>
      <c r="AP217" s="176"/>
      <c r="AQ217" s="176"/>
      <c r="AR217" s="176"/>
      <c r="AS217" s="176"/>
      <c r="AT217" s="176"/>
      <c r="AU217" s="177"/>
      <c r="AV217" s="178"/>
      <c r="AW217" s="178"/>
      <c r="AX217" s="179"/>
      <c r="AY217" s="179"/>
      <c r="AZ217" s="179"/>
      <c r="BA217" s="180"/>
      <c r="BB217" s="181"/>
      <c r="BC217" s="181"/>
      <c r="BD217" s="181"/>
    </row>
    <row r="218" spans="1:56">
      <c r="A218" s="223"/>
      <c r="B218" s="224"/>
      <c r="C218" s="225"/>
      <c r="D218" s="182"/>
      <c r="E218" s="182"/>
      <c r="F218" s="182"/>
      <c r="G218" s="203"/>
      <c r="H218" s="218"/>
      <c r="I218" s="213"/>
      <c r="J218" s="207"/>
      <c r="K218" s="213"/>
      <c r="L218" s="207"/>
      <c r="M218" s="213"/>
      <c r="N218" s="207"/>
      <c r="O218" s="183"/>
      <c r="P218" s="184"/>
      <c r="Q218" s="184"/>
      <c r="R218" s="275"/>
      <c r="S218" s="185"/>
      <c r="T218" s="185"/>
      <c r="U218" s="275"/>
      <c r="V218" s="275"/>
      <c r="W218" s="276"/>
      <c r="X218" s="276"/>
      <c r="Y218" s="276"/>
      <c r="Z218" s="275"/>
      <c r="AA218" s="184"/>
      <c r="AB218" s="184"/>
      <c r="AC218" s="185"/>
      <c r="AD218" s="185"/>
      <c r="AE218" s="186"/>
      <c r="AF218" s="187"/>
      <c r="AG218" s="182"/>
      <c r="AH218" s="184"/>
      <c r="AI218" s="184"/>
      <c r="AJ218" s="182"/>
      <c r="AK218" s="188"/>
      <c r="AL218" s="188"/>
      <c r="AM218" s="188"/>
      <c r="AN218" s="188"/>
      <c r="AO218" s="188"/>
      <c r="AP218" s="188"/>
      <c r="AQ218" s="188"/>
      <c r="AR218" s="188"/>
      <c r="AS218" s="188"/>
      <c r="AT218" s="188"/>
      <c r="AU218" s="189"/>
      <c r="AV218" s="190"/>
      <c r="AW218" s="190"/>
      <c r="AX218" s="191"/>
      <c r="AY218" s="191"/>
      <c r="AZ218" s="191"/>
      <c r="BA218" s="192"/>
      <c r="BB218" s="193"/>
      <c r="BC218" s="193"/>
      <c r="BD218" s="193"/>
    </row>
    <row r="219" spans="1:56">
      <c r="A219" s="220"/>
      <c r="B219" s="221"/>
      <c r="C219" s="222"/>
      <c r="D219" s="169"/>
      <c r="E219" s="169"/>
      <c r="F219" s="169"/>
      <c r="G219" s="202"/>
      <c r="H219" s="217"/>
      <c r="I219" s="212"/>
      <c r="J219" s="206"/>
      <c r="K219" s="212"/>
      <c r="L219" s="206"/>
      <c r="M219" s="212"/>
      <c r="N219" s="206"/>
      <c r="O219" s="170"/>
      <c r="P219" s="171"/>
      <c r="Q219" s="171"/>
      <c r="R219" s="171"/>
      <c r="S219" s="172"/>
      <c r="T219" s="172"/>
      <c r="U219" s="171"/>
      <c r="V219" s="171"/>
      <c r="W219" s="173"/>
      <c r="X219" s="173"/>
      <c r="Y219" s="173"/>
      <c r="Z219" s="171"/>
      <c r="AA219" s="171"/>
      <c r="AB219" s="171"/>
      <c r="AC219" s="172"/>
      <c r="AD219" s="172"/>
      <c r="AE219" s="174"/>
      <c r="AF219" s="175"/>
      <c r="AG219" s="169"/>
      <c r="AH219" s="171"/>
      <c r="AI219" s="171"/>
      <c r="AJ219" s="169"/>
      <c r="AK219" s="176"/>
      <c r="AL219" s="176"/>
      <c r="AM219" s="176"/>
      <c r="AN219" s="176"/>
      <c r="AO219" s="176"/>
      <c r="AP219" s="176"/>
      <c r="AQ219" s="176"/>
      <c r="AR219" s="176"/>
      <c r="AS219" s="176"/>
      <c r="AT219" s="176"/>
      <c r="AU219" s="177"/>
      <c r="AV219" s="178"/>
      <c r="AW219" s="178"/>
      <c r="AX219" s="179"/>
      <c r="AY219" s="179"/>
      <c r="AZ219" s="179"/>
      <c r="BA219" s="180"/>
      <c r="BB219" s="181"/>
      <c r="BC219" s="181"/>
      <c r="BD219" s="181"/>
    </row>
    <row r="220" spans="1:56">
      <c r="A220" s="223"/>
      <c r="B220" s="224"/>
      <c r="C220" s="225"/>
      <c r="D220" s="182"/>
      <c r="E220" s="182"/>
      <c r="F220" s="182"/>
      <c r="G220" s="203"/>
      <c r="H220" s="218"/>
      <c r="I220" s="213"/>
      <c r="J220" s="207"/>
      <c r="K220" s="213"/>
      <c r="L220" s="207"/>
      <c r="M220" s="213"/>
      <c r="N220" s="207"/>
      <c r="O220" s="183"/>
      <c r="P220" s="184"/>
      <c r="Q220" s="184"/>
      <c r="R220" s="275"/>
      <c r="S220" s="185"/>
      <c r="T220" s="185"/>
      <c r="U220" s="275"/>
      <c r="V220" s="275"/>
      <c r="W220" s="276"/>
      <c r="X220" s="276"/>
      <c r="Y220" s="276"/>
      <c r="Z220" s="275"/>
      <c r="AA220" s="184"/>
      <c r="AB220" s="184"/>
      <c r="AC220" s="185"/>
      <c r="AD220" s="185"/>
      <c r="AE220" s="186"/>
      <c r="AF220" s="187"/>
      <c r="AG220" s="182"/>
      <c r="AH220" s="184"/>
      <c r="AI220" s="184"/>
      <c r="AJ220" s="182"/>
      <c r="AK220" s="188"/>
      <c r="AL220" s="188"/>
      <c r="AM220" s="188"/>
      <c r="AN220" s="188"/>
      <c r="AO220" s="188"/>
      <c r="AP220" s="188"/>
      <c r="AQ220" s="188"/>
      <c r="AR220" s="188"/>
      <c r="AS220" s="188"/>
      <c r="AT220" s="188"/>
      <c r="AU220" s="189"/>
      <c r="AV220" s="190"/>
      <c r="AW220" s="190"/>
      <c r="AX220" s="191"/>
      <c r="AY220" s="191"/>
      <c r="AZ220" s="191"/>
      <c r="BA220" s="192"/>
      <c r="BB220" s="193"/>
      <c r="BC220" s="193"/>
      <c r="BD220" s="193"/>
    </row>
    <row r="221" spans="1:56">
      <c r="A221" s="220"/>
      <c r="B221" s="221"/>
      <c r="C221" s="222"/>
      <c r="D221" s="169"/>
      <c r="E221" s="169"/>
      <c r="F221" s="169"/>
      <c r="G221" s="202"/>
      <c r="H221" s="217"/>
      <c r="I221" s="212"/>
      <c r="J221" s="206"/>
      <c r="K221" s="212"/>
      <c r="L221" s="206"/>
      <c r="M221" s="212"/>
      <c r="N221" s="206"/>
      <c r="O221" s="170"/>
      <c r="P221" s="171"/>
      <c r="Q221" s="171"/>
      <c r="R221" s="171"/>
      <c r="S221" s="172"/>
      <c r="T221" s="172"/>
      <c r="U221" s="171"/>
      <c r="V221" s="171"/>
      <c r="W221" s="173"/>
      <c r="X221" s="173"/>
      <c r="Y221" s="173"/>
      <c r="Z221" s="171"/>
      <c r="AA221" s="171"/>
      <c r="AB221" s="171"/>
      <c r="AC221" s="172"/>
      <c r="AD221" s="172"/>
      <c r="AE221" s="174"/>
      <c r="AF221" s="175"/>
      <c r="AG221" s="169"/>
      <c r="AH221" s="171"/>
      <c r="AI221" s="171"/>
      <c r="AJ221" s="169"/>
      <c r="AK221" s="176"/>
      <c r="AL221" s="176"/>
      <c r="AM221" s="176"/>
      <c r="AN221" s="176"/>
      <c r="AO221" s="176"/>
      <c r="AP221" s="176"/>
      <c r="AQ221" s="176"/>
      <c r="AR221" s="176"/>
      <c r="AS221" s="176"/>
      <c r="AT221" s="176"/>
      <c r="AU221" s="177"/>
      <c r="AV221" s="178"/>
      <c r="AW221" s="178"/>
      <c r="AX221" s="179"/>
      <c r="AY221" s="179"/>
      <c r="AZ221" s="179"/>
      <c r="BA221" s="180"/>
      <c r="BB221" s="181"/>
      <c r="BC221" s="181"/>
      <c r="BD221" s="181"/>
    </row>
    <row r="222" spans="1:56">
      <c r="A222" s="223"/>
      <c r="B222" s="224"/>
      <c r="C222" s="225"/>
      <c r="D222" s="182"/>
      <c r="E222" s="182"/>
      <c r="F222" s="182"/>
      <c r="G222" s="203"/>
      <c r="H222" s="218"/>
      <c r="I222" s="213"/>
      <c r="J222" s="207"/>
      <c r="K222" s="213"/>
      <c r="L222" s="207"/>
      <c r="M222" s="213"/>
      <c r="N222" s="207"/>
      <c r="O222" s="183"/>
      <c r="P222" s="184"/>
      <c r="Q222" s="184"/>
      <c r="R222" s="275"/>
      <c r="S222" s="185"/>
      <c r="T222" s="185"/>
      <c r="U222" s="275"/>
      <c r="V222" s="275"/>
      <c r="W222" s="276"/>
      <c r="X222" s="276"/>
      <c r="Y222" s="276"/>
      <c r="Z222" s="275"/>
      <c r="AA222" s="184"/>
      <c r="AB222" s="184"/>
      <c r="AC222" s="185"/>
      <c r="AD222" s="185"/>
      <c r="AE222" s="186"/>
      <c r="AF222" s="187"/>
      <c r="AG222" s="182"/>
      <c r="AH222" s="184"/>
      <c r="AI222" s="184"/>
      <c r="AJ222" s="182"/>
      <c r="AK222" s="188"/>
      <c r="AL222" s="188"/>
      <c r="AM222" s="188"/>
      <c r="AN222" s="188"/>
      <c r="AO222" s="188"/>
      <c r="AP222" s="188"/>
      <c r="AQ222" s="188"/>
      <c r="AR222" s="188"/>
      <c r="AS222" s="188"/>
      <c r="AT222" s="188"/>
      <c r="AU222" s="189"/>
      <c r="AV222" s="190"/>
      <c r="AW222" s="190"/>
      <c r="AX222" s="191"/>
      <c r="AY222" s="191"/>
      <c r="AZ222" s="191"/>
      <c r="BA222" s="192"/>
      <c r="BB222" s="193"/>
      <c r="BC222" s="193"/>
      <c r="BD222" s="193"/>
    </row>
    <row r="223" spans="1:56">
      <c r="A223" s="220"/>
      <c r="B223" s="221"/>
      <c r="C223" s="222"/>
      <c r="D223" s="169"/>
      <c r="E223" s="169"/>
      <c r="F223" s="169"/>
      <c r="G223" s="202"/>
      <c r="H223" s="217"/>
      <c r="I223" s="212"/>
      <c r="J223" s="206"/>
      <c r="K223" s="212"/>
      <c r="L223" s="206"/>
      <c r="M223" s="212"/>
      <c r="N223" s="206"/>
      <c r="O223" s="170"/>
      <c r="P223" s="171"/>
      <c r="Q223" s="171"/>
      <c r="R223" s="171"/>
      <c r="S223" s="172"/>
      <c r="T223" s="172"/>
      <c r="U223" s="171"/>
      <c r="V223" s="171"/>
      <c r="W223" s="173"/>
      <c r="X223" s="173"/>
      <c r="Y223" s="173"/>
      <c r="Z223" s="171"/>
      <c r="AA223" s="171"/>
      <c r="AB223" s="171"/>
      <c r="AC223" s="172"/>
      <c r="AD223" s="172"/>
      <c r="AE223" s="174"/>
      <c r="AF223" s="175"/>
      <c r="AG223" s="169"/>
      <c r="AH223" s="171"/>
      <c r="AI223" s="171"/>
      <c r="AJ223" s="169"/>
      <c r="AK223" s="176"/>
      <c r="AL223" s="176"/>
      <c r="AM223" s="176"/>
      <c r="AN223" s="176"/>
      <c r="AO223" s="176"/>
      <c r="AP223" s="176"/>
      <c r="AQ223" s="176"/>
      <c r="AR223" s="176"/>
      <c r="AS223" s="176"/>
      <c r="AT223" s="176"/>
      <c r="AU223" s="177"/>
      <c r="AV223" s="178"/>
      <c r="AW223" s="178"/>
      <c r="AX223" s="179"/>
      <c r="AY223" s="179"/>
      <c r="AZ223" s="179"/>
      <c r="BA223" s="180"/>
      <c r="BB223" s="181"/>
      <c r="BC223" s="181"/>
      <c r="BD223" s="181"/>
    </row>
    <row r="224" spans="1:56">
      <c r="A224" s="223"/>
      <c r="B224" s="224"/>
      <c r="C224" s="225"/>
      <c r="D224" s="182"/>
      <c r="E224" s="182"/>
      <c r="F224" s="182"/>
      <c r="G224" s="203"/>
      <c r="H224" s="218"/>
      <c r="I224" s="213"/>
      <c r="J224" s="207"/>
      <c r="K224" s="213"/>
      <c r="L224" s="207"/>
      <c r="M224" s="213"/>
      <c r="N224" s="207"/>
      <c r="O224" s="183"/>
      <c r="P224" s="184"/>
      <c r="Q224" s="184"/>
      <c r="R224" s="275"/>
      <c r="S224" s="185"/>
      <c r="T224" s="185"/>
      <c r="U224" s="275"/>
      <c r="V224" s="275"/>
      <c r="W224" s="276"/>
      <c r="X224" s="276"/>
      <c r="Y224" s="276"/>
      <c r="Z224" s="275"/>
      <c r="AA224" s="184"/>
      <c r="AB224" s="184"/>
      <c r="AC224" s="185"/>
      <c r="AD224" s="185"/>
      <c r="AE224" s="186"/>
      <c r="AF224" s="187"/>
      <c r="AG224" s="182"/>
      <c r="AH224" s="184"/>
      <c r="AI224" s="184"/>
      <c r="AJ224" s="182"/>
      <c r="AK224" s="188"/>
      <c r="AL224" s="188"/>
      <c r="AM224" s="188"/>
      <c r="AN224" s="188"/>
      <c r="AO224" s="188"/>
      <c r="AP224" s="188"/>
      <c r="AQ224" s="188"/>
      <c r="AR224" s="188"/>
      <c r="AS224" s="188"/>
      <c r="AT224" s="188"/>
      <c r="AU224" s="189"/>
      <c r="AV224" s="190"/>
      <c r="AW224" s="190"/>
      <c r="AX224" s="191"/>
      <c r="AY224" s="191"/>
      <c r="AZ224" s="191"/>
      <c r="BA224" s="192"/>
      <c r="BB224" s="193"/>
      <c r="BC224" s="193"/>
      <c r="BD224" s="193"/>
    </row>
    <row r="225" spans="1:56">
      <c r="A225" s="220"/>
      <c r="B225" s="221"/>
      <c r="C225" s="222"/>
      <c r="D225" s="169"/>
      <c r="E225" s="169"/>
      <c r="F225" s="169"/>
      <c r="G225" s="202"/>
      <c r="H225" s="217"/>
      <c r="I225" s="212"/>
      <c r="J225" s="206"/>
      <c r="K225" s="212"/>
      <c r="L225" s="206"/>
      <c r="M225" s="212"/>
      <c r="N225" s="206"/>
      <c r="O225" s="170"/>
      <c r="P225" s="171"/>
      <c r="Q225" s="171"/>
      <c r="R225" s="171"/>
      <c r="S225" s="172"/>
      <c r="T225" s="172"/>
      <c r="U225" s="171"/>
      <c r="V225" s="171"/>
      <c r="W225" s="173"/>
      <c r="X225" s="173"/>
      <c r="Y225" s="173"/>
      <c r="Z225" s="171"/>
      <c r="AA225" s="171"/>
      <c r="AB225" s="171"/>
      <c r="AC225" s="172"/>
      <c r="AD225" s="172"/>
      <c r="AE225" s="174"/>
      <c r="AF225" s="175"/>
      <c r="AG225" s="169"/>
      <c r="AH225" s="171"/>
      <c r="AI225" s="171"/>
      <c r="AJ225" s="169"/>
      <c r="AK225" s="176"/>
      <c r="AL225" s="176"/>
      <c r="AM225" s="176"/>
      <c r="AN225" s="176"/>
      <c r="AO225" s="176"/>
      <c r="AP225" s="176"/>
      <c r="AQ225" s="176"/>
      <c r="AR225" s="176"/>
      <c r="AS225" s="176"/>
      <c r="AT225" s="176"/>
      <c r="AU225" s="177"/>
      <c r="AV225" s="178"/>
      <c r="AW225" s="178"/>
      <c r="AX225" s="179"/>
      <c r="AY225" s="179"/>
      <c r="AZ225" s="179"/>
      <c r="BA225" s="180"/>
      <c r="BB225" s="181"/>
      <c r="BC225" s="181"/>
      <c r="BD225" s="181"/>
    </row>
    <row r="226" spans="1:56">
      <c r="A226" s="223"/>
      <c r="B226" s="224"/>
      <c r="C226" s="225"/>
      <c r="D226" s="182"/>
      <c r="E226" s="182"/>
      <c r="F226" s="182"/>
      <c r="G226" s="203"/>
      <c r="H226" s="218"/>
      <c r="I226" s="213"/>
      <c r="J226" s="207"/>
      <c r="K226" s="213"/>
      <c r="L226" s="207"/>
      <c r="M226" s="213"/>
      <c r="N226" s="207"/>
      <c r="O226" s="183"/>
      <c r="P226" s="184"/>
      <c r="Q226" s="184"/>
      <c r="R226" s="275"/>
      <c r="S226" s="185"/>
      <c r="T226" s="185"/>
      <c r="U226" s="275"/>
      <c r="V226" s="275"/>
      <c r="W226" s="276"/>
      <c r="X226" s="276"/>
      <c r="Y226" s="276"/>
      <c r="Z226" s="275"/>
      <c r="AA226" s="184"/>
      <c r="AB226" s="184"/>
      <c r="AC226" s="185"/>
      <c r="AD226" s="185"/>
      <c r="AE226" s="186"/>
      <c r="AF226" s="187"/>
      <c r="AG226" s="182"/>
      <c r="AH226" s="184"/>
      <c r="AI226" s="184"/>
      <c r="AJ226" s="182"/>
      <c r="AK226" s="188"/>
      <c r="AL226" s="188"/>
      <c r="AM226" s="188"/>
      <c r="AN226" s="188"/>
      <c r="AO226" s="188"/>
      <c r="AP226" s="188"/>
      <c r="AQ226" s="188"/>
      <c r="AR226" s="188"/>
      <c r="AS226" s="188"/>
      <c r="AT226" s="188"/>
      <c r="AU226" s="189"/>
      <c r="AV226" s="190"/>
      <c r="AW226" s="190"/>
      <c r="AX226" s="191"/>
      <c r="AY226" s="191"/>
      <c r="AZ226" s="191"/>
      <c r="BA226" s="192"/>
      <c r="BB226" s="193"/>
      <c r="BC226" s="193"/>
      <c r="BD226" s="193"/>
    </row>
    <row r="227" spans="1:56">
      <c r="A227" s="220"/>
      <c r="B227" s="221"/>
      <c r="C227" s="222"/>
      <c r="D227" s="169"/>
      <c r="E227" s="169"/>
      <c r="F227" s="169"/>
      <c r="G227" s="202"/>
      <c r="H227" s="217"/>
      <c r="I227" s="212"/>
      <c r="J227" s="206"/>
      <c r="K227" s="212"/>
      <c r="L227" s="206"/>
      <c r="M227" s="212"/>
      <c r="N227" s="206"/>
      <c r="O227" s="170"/>
      <c r="P227" s="171"/>
      <c r="Q227" s="171"/>
      <c r="R227" s="171"/>
      <c r="S227" s="172"/>
      <c r="T227" s="172"/>
      <c r="U227" s="171"/>
      <c r="V227" s="171"/>
      <c r="W227" s="173"/>
      <c r="X227" s="173"/>
      <c r="Y227" s="173"/>
      <c r="Z227" s="171"/>
      <c r="AA227" s="171"/>
      <c r="AB227" s="171"/>
      <c r="AC227" s="172"/>
      <c r="AD227" s="172"/>
      <c r="AE227" s="174"/>
      <c r="AF227" s="175"/>
      <c r="AG227" s="169"/>
      <c r="AH227" s="171"/>
      <c r="AI227" s="171"/>
      <c r="AJ227" s="169"/>
      <c r="AK227" s="176"/>
      <c r="AL227" s="176"/>
      <c r="AM227" s="176"/>
      <c r="AN227" s="176"/>
      <c r="AO227" s="176"/>
      <c r="AP227" s="176"/>
      <c r="AQ227" s="176"/>
      <c r="AR227" s="176"/>
      <c r="AS227" s="176"/>
      <c r="AT227" s="176"/>
      <c r="AU227" s="177"/>
      <c r="AV227" s="178"/>
      <c r="AW227" s="178"/>
      <c r="AX227" s="179"/>
      <c r="AY227" s="179"/>
      <c r="AZ227" s="179"/>
      <c r="BA227" s="180"/>
      <c r="BB227" s="181"/>
      <c r="BC227" s="181"/>
      <c r="BD227" s="181"/>
    </row>
    <row r="228" spans="1:56">
      <c r="A228" s="223"/>
      <c r="B228" s="224"/>
      <c r="C228" s="225"/>
      <c r="D228" s="182"/>
      <c r="E228" s="182"/>
      <c r="F228" s="182"/>
      <c r="G228" s="203"/>
      <c r="H228" s="218"/>
      <c r="I228" s="213"/>
      <c r="J228" s="207"/>
      <c r="K228" s="213"/>
      <c r="L228" s="207"/>
      <c r="M228" s="213"/>
      <c r="N228" s="207"/>
      <c r="O228" s="183"/>
      <c r="P228" s="184"/>
      <c r="Q228" s="184"/>
      <c r="R228" s="275"/>
      <c r="S228" s="185"/>
      <c r="T228" s="185"/>
      <c r="U228" s="275"/>
      <c r="V228" s="275"/>
      <c r="W228" s="276"/>
      <c r="X228" s="276"/>
      <c r="Y228" s="276"/>
      <c r="Z228" s="275"/>
      <c r="AA228" s="184"/>
      <c r="AB228" s="184"/>
      <c r="AC228" s="185"/>
      <c r="AD228" s="185"/>
      <c r="AE228" s="186"/>
      <c r="AF228" s="187"/>
      <c r="AG228" s="182"/>
      <c r="AH228" s="184"/>
      <c r="AI228" s="184"/>
      <c r="AJ228" s="182"/>
      <c r="AK228" s="188"/>
      <c r="AL228" s="188"/>
      <c r="AM228" s="188"/>
      <c r="AN228" s="188"/>
      <c r="AO228" s="188"/>
      <c r="AP228" s="188"/>
      <c r="AQ228" s="188"/>
      <c r="AR228" s="188"/>
      <c r="AS228" s="188"/>
      <c r="AT228" s="188"/>
      <c r="AU228" s="189"/>
      <c r="AV228" s="190"/>
      <c r="AW228" s="190"/>
      <c r="AX228" s="191"/>
      <c r="AY228" s="191"/>
      <c r="AZ228" s="191"/>
      <c r="BA228" s="192"/>
      <c r="BB228" s="193"/>
      <c r="BC228" s="193"/>
      <c r="BD228" s="193"/>
    </row>
    <row r="229" spans="1:56">
      <c r="A229" s="220"/>
      <c r="B229" s="221"/>
      <c r="C229" s="222"/>
      <c r="D229" s="169"/>
      <c r="E229" s="169"/>
      <c r="F229" s="169"/>
      <c r="G229" s="202"/>
      <c r="H229" s="217"/>
      <c r="I229" s="212"/>
      <c r="J229" s="206"/>
      <c r="K229" s="212"/>
      <c r="L229" s="206"/>
      <c r="M229" s="212"/>
      <c r="N229" s="206"/>
      <c r="O229" s="170"/>
      <c r="P229" s="171"/>
      <c r="Q229" s="171"/>
      <c r="R229" s="171"/>
      <c r="S229" s="172"/>
      <c r="T229" s="172"/>
      <c r="U229" s="171"/>
      <c r="V229" s="171"/>
      <c r="W229" s="173"/>
      <c r="X229" s="173"/>
      <c r="Y229" s="173"/>
      <c r="Z229" s="171"/>
      <c r="AA229" s="171"/>
      <c r="AB229" s="171"/>
      <c r="AC229" s="172"/>
      <c r="AD229" s="172"/>
      <c r="AE229" s="174"/>
      <c r="AF229" s="175"/>
      <c r="AG229" s="169"/>
      <c r="AH229" s="171"/>
      <c r="AI229" s="171"/>
      <c r="AJ229" s="169"/>
      <c r="AK229" s="176"/>
      <c r="AL229" s="176"/>
      <c r="AM229" s="176"/>
      <c r="AN229" s="176"/>
      <c r="AO229" s="176"/>
      <c r="AP229" s="176"/>
      <c r="AQ229" s="176"/>
      <c r="AR229" s="176"/>
      <c r="AS229" s="176"/>
      <c r="AT229" s="176"/>
      <c r="AU229" s="177"/>
      <c r="AV229" s="178"/>
      <c r="AW229" s="178"/>
      <c r="AX229" s="179"/>
      <c r="AY229" s="179"/>
      <c r="AZ229" s="179"/>
      <c r="BA229" s="180"/>
      <c r="BB229" s="181"/>
      <c r="BC229" s="181"/>
      <c r="BD229" s="181"/>
    </row>
    <row r="230" spans="1:56">
      <c r="A230" s="223"/>
      <c r="B230" s="224"/>
      <c r="C230" s="225"/>
      <c r="D230" s="182"/>
      <c r="E230" s="182"/>
      <c r="F230" s="182"/>
      <c r="G230" s="203"/>
      <c r="H230" s="218"/>
      <c r="I230" s="213"/>
      <c r="J230" s="207"/>
      <c r="K230" s="213"/>
      <c r="L230" s="207"/>
      <c r="M230" s="213"/>
      <c r="N230" s="207"/>
      <c r="O230" s="183"/>
      <c r="P230" s="184"/>
      <c r="Q230" s="184"/>
      <c r="R230" s="275"/>
      <c r="S230" s="185"/>
      <c r="T230" s="185"/>
      <c r="U230" s="275"/>
      <c r="V230" s="275"/>
      <c r="W230" s="276"/>
      <c r="X230" s="276"/>
      <c r="Y230" s="276"/>
      <c r="Z230" s="275"/>
      <c r="AA230" s="184"/>
      <c r="AB230" s="184"/>
      <c r="AC230" s="185"/>
      <c r="AD230" s="185"/>
      <c r="AE230" s="186"/>
      <c r="AF230" s="187"/>
      <c r="AG230" s="182"/>
      <c r="AH230" s="184"/>
      <c r="AI230" s="184"/>
      <c r="AJ230" s="182"/>
      <c r="AK230" s="188"/>
      <c r="AL230" s="188"/>
      <c r="AM230" s="188"/>
      <c r="AN230" s="188"/>
      <c r="AO230" s="188"/>
      <c r="AP230" s="188"/>
      <c r="AQ230" s="188"/>
      <c r="AR230" s="188"/>
      <c r="AS230" s="188"/>
      <c r="AT230" s="188"/>
      <c r="AU230" s="189"/>
      <c r="AV230" s="190"/>
      <c r="AW230" s="190"/>
      <c r="AX230" s="191"/>
      <c r="AY230" s="191"/>
      <c r="AZ230" s="191"/>
      <c r="BA230" s="192"/>
      <c r="BB230" s="193"/>
      <c r="BC230" s="193"/>
      <c r="BD230" s="193"/>
    </row>
    <row r="231" spans="1:56">
      <c r="A231" s="220"/>
      <c r="B231" s="221"/>
      <c r="C231" s="222"/>
      <c r="D231" s="169"/>
      <c r="E231" s="169"/>
      <c r="F231" s="169"/>
      <c r="G231" s="202"/>
      <c r="H231" s="217"/>
      <c r="I231" s="212"/>
      <c r="J231" s="206"/>
      <c r="K231" s="212"/>
      <c r="L231" s="206"/>
      <c r="M231" s="212"/>
      <c r="N231" s="206"/>
      <c r="O231" s="170"/>
      <c r="P231" s="171"/>
      <c r="Q231" s="171"/>
      <c r="R231" s="171"/>
      <c r="S231" s="172"/>
      <c r="T231" s="172"/>
      <c r="U231" s="171"/>
      <c r="V231" s="171"/>
      <c r="W231" s="173"/>
      <c r="X231" s="173"/>
      <c r="Y231" s="173"/>
      <c r="Z231" s="171"/>
      <c r="AA231" s="171"/>
      <c r="AB231" s="171"/>
      <c r="AC231" s="172"/>
      <c r="AD231" s="172"/>
      <c r="AE231" s="174"/>
      <c r="AF231" s="175"/>
      <c r="AG231" s="169"/>
      <c r="AH231" s="171"/>
      <c r="AI231" s="171"/>
      <c r="AJ231" s="169"/>
      <c r="AK231" s="176"/>
      <c r="AL231" s="176"/>
      <c r="AM231" s="176"/>
      <c r="AN231" s="176"/>
      <c r="AO231" s="176"/>
      <c r="AP231" s="176"/>
      <c r="AQ231" s="176"/>
      <c r="AR231" s="176"/>
      <c r="AS231" s="176"/>
      <c r="AT231" s="176"/>
      <c r="AU231" s="177"/>
      <c r="AV231" s="178"/>
      <c r="AW231" s="178"/>
      <c r="AX231" s="179"/>
      <c r="AY231" s="179"/>
      <c r="AZ231" s="179"/>
      <c r="BA231" s="180"/>
      <c r="BB231" s="181"/>
      <c r="BC231" s="181"/>
      <c r="BD231" s="181"/>
    </row>
    <row r="232" spans="1:56">
      <c r="A232" s="223"/>
      <c r="B232" s="224"/>
      <c r="C232" s="225"/>
      <c r="D232" s="182"/>
      <c r="E232" s="182"/>
      <c r="F232" s="182"/>
      <c r="G232" s="203"/>
      <c r="H232" s="218"/>
      <c r="I232" s="213"/>
      <c r="J232" s="207"/>
      <c r="K232" s="213"/>
      <c r="L232" s="207"/>
      <c r="M232" s="213"/>
      <c r="N232" s="207"/>
      <c r="O232" s="183"/>
      <c r="P232" s="184"/>
      <c r="Q232" s="184"/>
      <c r="R232" s="275"/>
      <c r="S232" s="185"/>
      <c r="T232" s="185"/>
      <c r="U232" s="275"/>
      <c r="V232" s="275"/>
      <c r="W232" s="276"/>
      <c r="X232" s="276"/>
      <c r="Y232" s="276"/>
      <c r="Z232" s="275"/>
      <c r="AA232" s="184"/>
      <c r="AB232" s="184"/>
      <c r="AC232" s="185"/>
      <c r="AD232" s="185"/>
      <c r="AE232" s="186"/>
      <c r="AF232" s="187"/>
      <c r="AG232" s="182"/>
      <c r="AH232" s="184"/>
      <c r="AI232" s="184"/>
      <c r="AJ232" s="182"/>
      <c r="AK232" s="188"/>
      <c r="AL232" s="188"/>
      <c r="AM232" s="188"/>
      <c r="AN232" s="188"/>
      <c r="AO232" s="188"/>
      <c r="AP232" s="188"/>
      <c r="AQ232" s="188"/>
      <c r="AR232" s="188"/>
      <c r="AS232" s="188"/>
      <c r="AT232" s="188"/>
      <c r="AU232" s="189"/>
      <c r="AV232" s="190"/>
      <c r="AW232" s="190"/>
      <c r="AX232" s="191"/>
      <c r="AY232" s="191"/>
      <c r="AZ232" s="191"/>
      <c r="BA232" s="192"/>
      <c r="BB232" s="193"/>
      <c r="BC232" s="193"/>
      <c r="BD232" s="193"/>
    </row>
    <row r="233" spans="1:56">
      <c r="A233" s="220"/>
      <c r="B233" s="221"/>
      <c r="C233" s="222"/>
      <c r="D233" s="169"/>
      <c r="E233" s="169"/>
      <c r="F233" s="169"/>
      <c r="G233" s="202"/>
      <c r="H233" s="217"/>
      <c r="I233" s="212"/>
      <c r="J233" s="206"/>
      <c r="K233" s="212"/>
      <c r="L233" s="206"/>
      <c r="M233" s="212"/>
      <c r="N233" s="206"/>
      <c r="O233" s="170"/>
      <c r="P233" s="171"/>
      <c r="Q233" s="171"/>
      <c r="R233" s="171"/>
      <c r="S233" s="172"/>
      <c r="T233" s="172"/>
      <c r="U233" s="171"/>
      <c r="V233" s="171"/>
      <c r="W233" s="173"/>
      <c r="X233" s="173"/>
      <c r="Y233" s="173"/>
      <c r="Z233" s="171"/>
      <c r="AA233" s="171"/>
      <c r="AB233" s="171"/>
      <c r="AC233" s="172"/>
      <c r="AD233" s="172"/>
      <c r="AE233" s="174"/>
      <c r="AF233" s="175"/>
      <c r="AG233" s="169"/>
      <c r="AH233" s="171"/>
      <c r="AI233" s="171"/>
      <c r="AJ233" s="169"/>
      <c r="AK233" s="176"/>
      <c r="AL233" s="176"/>
      <c r="AM233" s="176"/>
      <c r="AN233" s="176"/>
      <c r="AO233" s="176"/>
      <c r="AP233" s="176"/>
      <c r="AQ233" s="176"/>
      <c r="AR233" s="176"/>
      <c r="AS233" s="176"/>
      <c r="AT233" s="176"/>
      <c r="AU233" s="177"/>
      <c r="AV233" s="178"/>
      <c r="AW233" s="178"/>
      <c r="AX233" s="179"/>
      <c r="AY233" s="179"/>
      <c r="AZ233" s="179"/>
      <c r="BA233" s="180"/>
      <c r="BB233" s="181"/>
      <c r="BC233" s="181"/>
      <c r="BD233" s="181"/>
    </row>
    <row r="234" spans="1:56">
      <c r="A234" s="223"/>
      <c r="B234" s="224"/>
      <c r="C234" s="225"/>
      <c r="D234" s="182"/>
      <c r="E234" s="182"/>
      <c r="F234" s="182"/>
      <c r="G234" s="203"/>
      <c r="H234" s="218"/>
      <c r="I234" s="213"/>
      <c r="J234" s="207"/>
      <c r="K234" s="213"/>
      <c r="L234" s="207"/>
      <c r="M234" s="213"/>
      <c r="N234" s="207"/>
      <c r="O234" s="183"/>
      <c r="P234" s="184"/>
      <c r="Q234" s="184"/>
      <c r="R234" s="275"/>
      <c r="S234" s="185"/>
      <c r="T234" s="185"/>
      <c r="U234" s="275"/>
      <c r="V234" s="275"/>
      <c r="W234" s="276"/>
      <c r="X234" s="276"/>
      <c r="Y234" s="276"/>
      <c r="Z234" s="275"/>
      <c r="AA234" s="184"/>
      <c r="AB234" s="184"/>
      <c r="AC234" s="185"/>
      <c r="AD234" s="185"/>
      <c r="AE234" s="186"/>
      <c r="AF234" s="187"/>
      <c r="AG234" s="182"/>
      <c r="AH234" s="184"/>
      <c r="AI234" s="184"/>
      <c r="AJ234" s="182"/>
      <c r="AK234" s="188"/>
      <c r="AL234" s="188"/>
      <c r="AM234" s="188"/>
      <c r="AN234" s="188"/>
      <c r="AO234" s="188"/>
      <c r="AP234" s="188"/>
      <c r="AQ234" s="188"/>
      <c r="AR234" s="188"/>
      <c r="AS234" s="188"/>
      <c r="AT234" s="188"/>
      <c r="AU234" s="189"/>
      <c r="AV234" s="190"/>
      <c r="AW234" s="190"/>
      <c r="AX234" s="191"/>
      <c r="AY234" s="191"/>
      <c r="AZ234" s="191"/>
      <c r="BA234" s="192"/>
      <c r="BB234" s="193"/>
      <c r="BC234" s="193"/>
      <c r="BD234" s="193"/>
    </row>
    <row r="235" spans="1:56">
      <c r="A235" s="220"/>
      <c r="B235" s="221"/>
      <c r="C235" s="222"/>
      <c r="D235" s="169"/>
      <c r="E235" s="169"/>
      <c r="F235" s="169"/>
      <c r="G235" s="202"/>
      <c r="H235" s="217"/>
      <c r="I235" s="212"/>
      <c r="J235" s="206"/>
      <c r="K235" s="212"/>
      <c r="L235" s="206"/>
      <c r="M235" s="212"/>
      <c r="N235" s="206"/>
      <c r="O235" s="170"/>
      <c r="P235" s="171"/>
      <c r="Q235" s="171"/>
      <c r="R235" s="171"/>
      <c r="S235" s="172"/>
      <c r="T235" s="172"/>
      <c r="U235" s="171"/>
      <c r="V235" s="171"/>
      <c r="W235" s="173"/>
      <c r="X235" s="173"/>
      <c r="Y235" s="173"/>
      <c r="Z235" s="171"/>
      <c r="AA235" s="171"/>
      <c r="AB235" s="171"/>
      <c r="AC235" s="172"/>
      <c r="AD235" s="172"/>
      <c r="AE235" s="174"/>
      <c r="AF235" s="175"/>
      <c r="AG235" s="169"/>
      <c r="AH235" s="171"/>
      <c r="AI235" s="171"/>
      <c r="AJ235" s="169"/>
      <c r="AK235" s="176"/>
      <c r="AL235" s="176"/>
      <c r="AM235" s="176"/>
      <c r="AN235" s="176"/>
      <c r="AO235" s="176"/>
      <c r="AP235" s="176"/>
      <c r="AQ235" s="176"/>
      <c r="AR235" s="176"/>
      <c r="AS235" s="176"/>
      <c r="AT235" s="176"/>
      <c r="AU235" s="177"/>
      <c r="AV235" s="178"/>
      <c r="AW235" s="178"/>
      <c r="AX235" s="179"/>
      <c r="AY235" s="179"/>
      <c r="AZ235" s="179"/>
      <c r="BA235" s="180"/>
      <c r="BB235" s="181"/>
      <c r="BC235" s="181"/>
      <c r="BD235" s="181"/>
    </row>
    <row r="236" spans="1:56">
      <c r="A236" s="223"/>
      <c r="B236" s="224"/>
      <c r="C236" s="225"/>
      <c r="D236" s="182"/>
      <c r="E236" s="182"/>
      <c r="F236" s="182"/>
      <c r="G236" s="203"/>
      <c r="H236" s="218"/>
      <c r="I236" s="213"/>
      <c r="J236" s="207"/>
      <c r="K236" s="213"/>
      <c r="L236" s="207"/>
      <c r="M236" s="213"/>
      <c r="N236" s="207"/>
      <c r="O236" s="183"/>
      <c r="P236" s="184"/>
      <c r="Q236" s="184"/>
      <c r="R236" s="275"/>
      <c r="S236" s="185"/>
      <c r="T236" s="185"/>
      <c r="U236" s="275"/>
      <c r="V236" s="275"/>
      <c r="W236" s="276"/>
      <c r="X236" s="276"/>
      <c r="Y236" s="276"/>
      <c r="Z236" s="275"/>
      <c r="AA236" s="184"/>
      <c r="AB236" s="184"/>
      <c r="AC236" s="185"/>
      <c r="AD236" s="185"/>
      <c r="AE236" s="186"/>
      <c r="AF236" s="187"/>
      <c r="AG236" s="182"/>
      <c r="AH236" s="184"/>
      <c r="AI236" s="184"/>
      <c r="AJ236" s="182"/>
      <c r="AK236" s="188"/>
      <c r="AL236" s="188"/>
      <c r="AM236" s="188"/>
      <c r="AN236" s="188"/>
      <c r="AO236" s="188"/>
      <c r="AP236" s="188"/>
      <c r="AQ236" s="188"/>
      <c r="AR236" s="188"/>
      <c r="AS236" s="188"/>
      <c r="AT236" s="188"/>
      <c r="AU236" s="189"/>
      <c r="AV236" s="190"/>
      <c r="AW236" s="190"/>
      <c r="AX236" s="191"/>
      <c r="AY236" s="191"/>
      <c r="AZ236" s="191"/>
      <c r="BA236" s="192"/>
      <c r="BB236" s="193"/>
      <c r="BC236" s="193"/>
      <c r="BD236" s="193"/>
    </row>
    <row r="237" spans="1:56">
      <c r="A237" s="220"/>
      <c r="B237" s="221"/>
      <c r="C237" s="222"/>
      <c r="D237" s="169"/>
      <c r="E237" s="169"/>
      <c r="F237" s="169"/>
      <c r="G237" s="202"/>
      <c r="H237" s="217"/>
      <c r="I237" s="212"/>
      <c r="J237" s="206"/>
      <c r="K237" s="212"/>
      <c r="L237" s="206"/>
      <c r="M237" s="212"/>
      <c r="N237" s="206"/>
      <c r="O237" s="170"/>
      <c r="P237" s="171"/>
      <c r="Q237" s="171"/>
      <c r="R237" s="171"/>
      <c r="S237" s="172"/>
      <c r="T237" s="172"/>
      <c r="U237" s="171"/>
      <c r="V237" s="171"/>
      <c r="W237" s="173"/>
      <c r="X237" s="173"/>
      <c r="Y237" s="173"/>
      <c r="Z237" s="171"/>
      <c r="AA237" s="171"/>
      <c r="AB237" s="171"/>
      <c r="AC237" s="172"/>
      <c r="AD237" s="172"/>
      <c r="AE237" s="174"/>
      <c r="AF237" s="175"/>
      <c r="AG237" s="169"/>
      <c r="AH237" s="171"/>
      <c r="AI237" s="171"/>
      <c r="AJ237" s="169"/>
      <c r="AK237" s="176"/>
      <c r="AL237" s="176"/>
      <c r="AM237" s="176"/>
      <c r="AN237" s="176"/>
      <c r="AO237" s="176"/>
      <c r="AP237" s="176"/>
      <c r="AQ237" s="176"/>
      <c r="AR237" s="176"/>
      <c r="AS237" s="176"/>
      <c r="AT237" s="176"/>
      <c r="AU237" s="177"/>
      <c r="AV237" s="178"/>
      <c r="AW237" s="178"/>
      <c r="AX237" s="179"/>
      <c r="AY237" s="179"/>
      <c r="AZ237" s="179"/>
      <c r="BA237" s="180"/>
      <c r="BB237" s="181"/>
      <c r="BC237" s="181"/>
      <c r="BD237" s="181"/>
    </row>
    <row r="238" spans="1:56">
      <c r="A238" s="223"/>
      <c r="B238" s="224"/>
      <c r="C238" s="225"/>
      <c r="D238" s="182"/>
      <c r="E238" s="182"/>
      <c r="F238" s="182"/>
      <c r="G238" s="203"/>
      <c r="H238" s="218"/>
      <c r="I238" s="213"/>
      <c r="J238" s="207"/>
      <c r="K238" s="213"/>
      <c r="L238" s="207"/>
      <c r="M238" s="213"/>
      <c r="N238" s="207"/>
      <c r="O238" s="183"/>
      <c r="P238" s="184"/>
      <c r="Q238" s="184"/>
      <c r="R238" s="275"/>
      <c r="S238" s="185"/>
      <c r="T238" s="185"/>
      <c r="U238" s="275"/>
      <c r="V238" s="275"/>
      <c r="W238" s="276"/>
      <c r="X238" s="276"/>
      <c r="Y238" s="276"/>
      <c r="Z238" s="275"/>
      <c r="AA238" s="184"/>
      <c r="AB238" s="184"/>
      <c r="AC238" s="185"/>
      <c r="AD238" s="185"/>
      <c r="AE238" s="186"/>
      <c r="AF238" s="187"/>
      <c r="AG238" s="182"/>
      <c r="AH238" s="184"/>
      <c r="AI238" s="184"/>
      <c r="AJ238" s="182"/>
      <c r="AK238" s="188"/>
      <c r="AL238" s="188"/>
      <c r="AM238" s="188"/>
      <c r="AN238" s="188"/>
      <c r="AO238" s="188"/>
      <c r="AP238" s="188"/>
      <c r="AQ238" s="188"/>
      <c r="AR238" s="188"/>
      <c r="AS238" s="188"/>
      <c r="AT238" s="188"/>
      <c r="AU238" s="189"/>
      <c r="AV238" s="190"/>
      <c r="AW238" s="190"/>
      <c r="AX238" s="191"/>
      <c r="AY238" s="191"/>
      <c r="AZ238" s="191"/>
      <c r="BA238" s="192"/>
      <c r="BB238" s="193"/>
      <c r="BC238" s="193"/>
      <c r="BD238" s="193"/>
    </row>
    <row r="239" spans="1:56">
      <c r="A239" s="220"/>
      <c r="B239" s="221"/>
      <c r="C239" s="222"/>
      <c r="D239" s="169"/>
      <c r="E239" s="169"/>
      <c r="F239" s="169"/>
      <c r="G239" s="202"/>
      <c r="H239" s="217"/>
      <c r="I239" s="212"/>
      <c r="J239" s="206"/>
      <c r="K239" s="212"/>
      <c r="L239" s="206"/>
      <c r="M239" s="212"/>
      <c r="N239" s="206"/>
      <c r="O239" s="170"/>
      <c r="P239" s="171"/>
      <c r="Q239" s="171"/>
      <c r="R239" s="171"/>
      <c r="S239" s="172"/>
      <c r="T239" s="172"/>
      <c r="U239" s="171"/>
      <c r="V239" s="171"/>
      <c r="W239" s="173"/>
      <c r="X239" s="173"/>
      <c r="Y239" s="173"/>
      <c r="Z239" s="171"/>
      <c r="AA239" s="171"/>
      <c r="AB239" s="171"/>
      <c r="AC239" s="172"/>
      <c r="AD239" s="172"/>
      <c r="AE239" s="174"/>
      <c r="AF239" s="175"/>
      <c r="AG239" s="169"/>
      <c r="AH239" s="171"/>
      <c r="AI239" s="171"/>
      <c r="AJ239" s="169"/>
      <c r="AK239" s="176"/>
      <c r="AL239" s="176"/>
      <c r="AM239" s="176"/>
      <c r="AN239" s="176"/>
      <c r="AO239" s="176"/>
      <c r="AP239" s="176"/>
      <c r="AQ239" s="176"/>
      <c r="AR239" s="176"/>
      <c r="AS239" s="176"/>
      <c r="AT239" s="176"/>
      <c r="AU239" s="177"/>
      <c r="AV239" s="178"/>
      <c r="AW239" s="178"/>
      <c r="AX239" s="179"/>
      <c r="AY239" s="179"/>
      <c r="AZ239" s="179"/>
      <c r="BA239" s="180"/>
      <c r="BB239" s="181"/>
      <c r="BC239" s="181"/>
      <c r="BD239" s="181"/>
    </row>
    <row r="240" spans="1:56">
      <c r="A240" s="223"/>
      <c r="B240" s="224"/>
      <c r="C240" s="225"/>
      <c r="D240" s="182"/>
      <c r="E240" s="182"/>
      <c r="F240" s="182"/>
      <c r="G240" s="203"/>
      <c r="H240" s="218"/>
      <c r="I240" s="213"/>
      <c r="J240" s="207"/>
      <c r="K240" s="213"/>
      <c r="L240" s="207"/>
      <c r="M240" s="213"/>
      <c r="N240" s="207"/>
      <c r="O240" s="183"/>
      <c r="P240" s="184"/>
      <c r="Q240" s="184"/>
      <c r="R240" s="275"/>
      <c r="S240" s="185"/>
      <c r="T240" s="185"/>
      <c r="U240" s="275"/>
      <c r="V240" s="275"/>
      <c r="W240" s="276"/>
      <c r="X240" s="276"/>
      <c r="Y240" s="276"/>
      <c r="Z240" s="275"/>
      <c r="AA240" s="184"/>
      <c r="AB240" s="184"/>
      <c r="AC240" s="185"/>
      <c r="AD240" s="185"/>
      <c r="AE240" s="186"/>
      <c r="AF240" s="187"/>
      <c r="AG240" s="182"/>
      <c r="AH240" s="184"/>
      <c r="AI240" s="184"/>
      <c r="AJ240" s="182"/>
      <c r="AK240" s="188"/>
      <c r="AL240" s="188"/>
      <c r="AM240" s="188"/>
      <c r="AN240" s="188"/>
      <c r="AO240" s="188"/>
      <c r="AP240" s="188"/>
      <c r="AQ240" s="188"/>
      <c r="AR240" s="188"/>
      <c r="AS240" s="188"/>
      <c r="AT240" s="188"/>
      <c r="AU240" s="189"/>
      <c r="AV240" s="190"/>
      <c r="AW240" s="190"/>
      <c r="AX240" s="191"/>
      <c r="AY240" s="191"/>
      <c r="AZ240" s="191"/>
      <c r="BA240" s="192"/>
      <c r="BB240" s="193"/>
      <c r="BC240" s="193"/>
      <c r="BD240" s="193"/>
    </row>
    <row r="241" spans="1:56">
      <c r="A241" s="220"/>
      <c r="B241" s="221"/>
      <c r="C241" s="222"/>
      <c r="D241" s="169"/>
      <c r="E241" s="169"/>
      <c r="F241" s="169"/>
      <c r="G241" s="202"/>
      <c r="H241" s="217"/>
      <c r="I241" s="212"/>
      <c r="J241" s="206"/>
      <c r="K241" s="212"/>
      <c r="L241" s="206"/>
      <c r="M241" s="212"/>
      <c r="N241" s="206"/>
      <c r="O241" s="170"/>
      <c r="P241" s="171"/>
      <c r="Q241" s="171"/>
      <c r="R241" s="171"/>
      <c r="S241" s="172"/>
      <c r="T241" s="172"/>
      <c r="U241" s="171"/>
      <c r="V241" s="171"/>
      <c r="W241" s="173"/>
      <c r="X241" s="173"/>
      <c r="Y241" s="173"/>
      <c r="Z241" s="171"/>
      <c r="AA241" s="171"/>
      <c r="AB241" s="171"/>
      <c r="AC241" s="172"/>
      <c r="AD241" s="172"/>
      <c r="AE241" s="174"/>
      <c r="AF241" s="175"/>
      <c r="AG241" s="169"/>
      <c r="AH241" s="171"/>
      <c r="AI241" s="171"/>
      <c r="AJ241" s="169"/>
      <c r="AK241" s="176"/>
      <c r="AL241" s="176"/>
      <c r="AM241" s="176"/>
      <c r="AN241" s="176"/>
      <c r="AO241" s="176"/>
      <c r="AP241" s="176"/>
      <c r="AQ241" s="176"/>
      <c r="AR241" s="176"/>
      <c r="AS241" s="176"/>
      <c r="AT241" s="176"/>
      <c r="AU241" s="177"/>
      <c r="AV241" s="178"/>
      <c r="AW241" s="178"/>
      <c r="AX241" s="179"/>
      <c r="AY241" s="179"/>
      <c r="AZ241" s="179"/>
      <c r="BA241" s="180"/>
      <c r="BB241" s="181"/>
      <c r="BC241" s="181"/>
      <c r="BD241" s="181"/>
    </row>
    <row r="242" spans="1:56">
      <c r="A242" s="223"/>
      <c r="B242" s="224"/>
      <c r="C242" s="225"/>
      <c r="D242" s="182"/>
      <c r="E242" s="182"/>
      <c r="F242" s="182"/>
      <c r="G242" s="203"/>
      <c r="H242" s="218"/>
      <c r="I242" s="213"/>
      <c r="J242" s="207"/>
      <c r="K242" s="213"/>
      <c r="L242" s="207"/>
      <c r="M242" s="213"/>
      <c r="N242" s="207"/>
      <c r="O242" s="183"/>
      <c r="P242" s="184"/>
      <c r="Q242" s="184"/>
      <c r="R242" s="275"/>
      <c r="S242" s="185"/>
      <c r="T242" s="185"/>
      <c r="U242" s="275"/>
      <c r="V242" s="275"/>
      <c r="W242" s="276"/>
      <c r="X242" s="276"/>
      <c r="Y242" s="276"/>
      <c r="Z242" s="275"/>
      <c r="AA242" s="184"/>
      <c r="AB242" s="184"/>
      <c r="AC242" s="185"/>
      <c r="AD242" s="185"/>
      <c r="AE242" s="186"/>
      <c r="AF242" s="187"/>
      <c r="AG242" s="182"/>
      <c r="AH242" s="184"/>
      <c r="AI242" s="184"/>
      <c r="AJ242" s="182"/>
      <c r="AK242" s="188"/>
      <c r="AL242" s="188"/>
      <c r="AM242" s="188"/>
      <c r="AN242" s="188"/>
      <c r="AO242" s="188"/>
      <c r="AP242" s="188"/>
      <c r="AQ242" s="188"/>
      <c r="AR242" s="188"/>
      <c r="AS242" s="188"/>
      <c r="AT242" s="188"/>
      <c r="AU242" s="189"/>
      <c r="AV242" s="190"/>
      <c r="AW242" s="190"/>
      <c r="AX242" s="191"/>
      <c r="AY242" s="191"/>
      <c r="AZ242" s="191"/>
      <c r="BA242" s="192"/>
      <c r="BB242" s="193"/>
      <c r="BC242" s="193"/>
      <c r="BD242" s="193"/>
    </row>
    <row r="243" spans="1:56">
      <c r="A243" s="220"/>
      <c r="B243" s="221"/>
      <c r="C243" s="222"/>
      <c r="D243" s="169"/>
      <c r="E243" s="169"/>
      <c r="F243" s="169"/>
      <c r="G243" s="202"/>
      <c r="H243" s="217"/>
      <c r="I243" s="212"/>
      <c r="J243" s="206"/>
      <c r="K243" s="212"/>
      <c r="L243" s="206"/>
      <c r="M243" s="212"/>
      <c r="N243" s="206"/>
      <c r="O243" s="170"/>
      <c r="P243" s="171"/>
      <c r="Q243" s="171"/>
      <c r="R243" s="171"/>
      <c r="S243" s="172"/>
      <c r="T243" s="172"/>
      <c r="U243" s="171"/>
      <c r="V243" s="171"/>
      <c r="W243" s="173"/>
      <c r="X243" s="173"/>
      <c r="Y243" s="173"/>
      <c r="Z243" s="171"/>
      <c r="AA243" s="171"/>
      <c r="AB243" s="171"/>
      <c r="AC243" s="172"/>
      <c r="AD243" s="172"/>
      <c r="AE243" s="174"/>
      <c r="AF243" s="175"/>
      <c r="AG243" s="169"/>
      <c r="AH243" s="171"/>
      <c r="AI243" s="171"/>
      <c r="AJ243" s="169"/>
      <c r="AK243" s="176"/>
      <c r="AL243" s="176"/>
      <c r="AM243" s="176"/>
      <c r="AN243" s="176"/>
      <c r="AO243" s="176"/>
      <c r="AP243" s="176"/>
      <c r="AQ243" s="176"/>
      <c r="AR243" s="176"/>
      <c r="AS243" s="176"/>
      <c r="AT243" s="176"/>
      <c r="AU243" s="177"/>
      <c r="AV243" s="178"/>
      <c r="AW243" s="178"/>
      <c r="AX243" s="179"/>
      <c r="AY243" s="179"/>
      <c r="AZ243" s="179"/>
      <c r="BA243" s="180"/>
      <c r="BB243" s="181"/>
      <c r="BC243" s="181"/>
      <c r="BD243" s="181"/>
    </row>
    <row r="244" spans="1:56">
      <c r="A244" s="223"/>
      <c r="B244" s="224"/>
      <c r="C244" s="225"/>
      <c r="D244" s="182"/>
      <c r="E244" s="182"/>
      <c r="F244" s="182"/>
      <c r="G244" s="203"/>
      <c r="H244" s="218"/>
      <c r="I244" s="213"/>
      <c r="J244" s="207"/>
      <c r="K244" s="213"/>
      <c r="L244" s="207"/>
      <c r="M244" s="213"/>
      <c r="N244" s="207"/>
      <c r="O244" s="183"/>
      <c r="P244" s="184"/>
      <c r="Q244" s="184"/>
      <c r="R244" s="275"/>
      <c r="S244" s="185"/>
      <c r="T244" s="185"/>
      <c r="U244" s="275"/>
      <c r="V244" s="275"/>
      <c r="W244" s="276"/>
      <c r="X244" s="276"/>
      <c r="Y244" s="276"/>
      <c r="Z244" s="275"/>
      <c r="AA244" s="184"/>
      <c r="AB244" s="184"/>
      <c r="AC244" s="185"/>
      <c r="AD244" s="185"/>
      <c r="AE244" s="186"/>
      <c r="AF244" s="187"/>
      <c r="AG244" s="182"/>
      <c r="AH244" s="184"/>
      <c r="AI244" s="184"/>
      <c r="AJ244" s="182"/>
      <c r="AK244" s="188"/>
      <c r="AL244" s="188"/>
      <c r="AM244" s="188"/>
      <c r="AN244" s="188"/>
      <c r="AO244" s="188"/>
      <c r="AP244" s="188"/>
      <c r="AQ244" s="188"/>
      <c r="AR244" s="188"/>
      <c r="AS244" s="188"/>
      <c r="AT244" s="188"/>
      <c r="AU244" s="189"/>
      <c r="AV244" s="190"/>
      <c r="AW244" s="190"/>
      <c r="AX244" s="191"/>
      <c r="AY244" s="191"/>
      <c r="AZ244" s="191"/>
      <c r="BA244" s="192"/>
      <c r="BB244" s="193"/>
      <c r="BC244" s="193"/>
      <c r="BD244" s="193"/>
    </row>
    <row r="245" spans="1:56">
      <c r="A245" s="220"/>
      <c r="B245" s="221"/>
      <c r="C245" s="222"/>
      <c r="D245" s="169"/>
      <c r="E245" s="169"/>
      <c r="F245" s="169"/>
      <c r="G245" s="202"/>
      <c r="H245" s="217"/>
      <c r="I245" s="212"/>
      <c r="J245" s="206"/>
      <c r="K245" s="212"/>
      <c r="L245" s="206"/>
      <c r="M245" s="212"/>
      <c r="N245" s="206"/>
      <c r="O245" s="170"/>
      <c r="P245" s="171"/>
      <c r="Q245" s="171"/>
      <c r="R245" s="171"/>
      <c r="S245" s="172"/>
      <c r="T245" s="172"/>
      <c r="U245" s="171"/>
      <c r="V245" s="171"/>
      <c r="W245" s="173"/>
      <c r="X245" s="173"/>
      <c r="Y245" s="173"/>
      <c r="Z245" s="171"/>
      <c r="AA245" s="171"/>
      <c r="AB245" s="171"/>
      <c r="AC245" s="172"/>
      <c r="AD245" s="172"/>
      <c r="AE245" s="174"/>
      <c r="AF245" s="175"/>
      <c r="AG245" s="169"/>
      <c r="AH245" s="171"/>
      <c r="AI245" s="171"/>
      <c r="AJ245" s="169"/>
      <c r="AK245" s="176"/>
      <c r="AL245" s="176"/>
      <c r="AM245" s="176"/>
      <c r="AN245" s="176"/>
      <c r="AO245" s="176"/>
      <c r="AP245" s="176"/>
      <c r="AQ245" s="176"/>
      <c r="AR245" s="176"/>
      <c r="AS245" s="176"/>
      <c r="AT245" s="176"/>
      <c r="AU245" s="177"/>
      <c r="AV245" s="178"/>
      <c r="AW245" s="178"/>
      <c r="AX245" s="179"/>
      <c r="AY245" s="179"/>
      <c r="AZ245" s="179"/>
      <c r="BA245" s="180"/>
      <c r="BB245" s="181"/>
      <c r="BC245" s="181"/>
      <c r="BD245" s="181"/>
    </row>
    <row r="246" spans="1:56">
      <c r="A246" s="223"/>
      <c r="B246" s="224"/>
      <c r="C246" s="225"/>
      <c r="D246" s="182"/>
      <c r="E246" s="182"/>
      <c r="F246" s="182"/>
      <c r="G246" s="203"/>
      <c r="H246" s="218"/>
      <c r="I246" s="213"/>
      <c r="J246" s="207"/>
      <c r="K246" s="213"/>
      <c r="L246" s="207"/>
      <c r="M246" s="213"/>
      <c r="N246" s="207"/>
      <c r="O246" s="183"/>
      <c r="P246" s="184"/>
      <c r="Q246" s="184"/>
      <c r="R246" s="275"/>
      <c r="S246" s="185"/>
      <c r="T246" s="185"/>
      <c r="U246" s="275"/>
      <c r="V246" s="275"/>
      <c r="W246" s="276"/>
      <c r="X246" s="276"/>
      <c r="Y246" s="276"/>
      <c r="Z246" s="275"/>
      <c r="AA246" s="184"/>
      <c r="AB246" s="184"/>
      <c r="AC246" s="185"/>
      <c r="AD246" s="185"/>
      <c r="AE246" s="186"/>
      <c r="AF246" s="187"/>
      <c r="AG246" s="182"/>
      <c r="AH246" s="184"/>
      <c r="AI246" s="184"/>
      <c r="AJ246" s="182"/>
      <c r="AK246" s="188"/>
      <c r="AL246" s="188"/>
      <c r="AM246" s="188"/>
      <c r="AN246" s="188"/>
      <c r="AO246" s="188"/>
      <c r="AP246" s="188"/>
      <c r="AQ246" s="188"/>
      <c r="AR246" s="188"/>
      <c r="AS246" s="188"/>
      <c r="AT246" s="188"/>
      <c r="AU246" s="189"/>
      <c r="AV246" s="190"/>
      <c r="AW246" s="190"/>
      <c r="AX246" s="191"/>
      <c r="AY246" s="191"/>
      <c r="AZ246" s="191"/>
      <c r="BA246" s="192"/>
      <c r="BB246" s="193"/>
      <c r="BC246" s="193"/>
      <c r="BD246" s="193"/>
    </row>
    <row r="247" spans="1:56">
      <c r="A247" s="220"/>
      <c r="B247" s="221"/>
      <c r="C247" s="222"/>
      <c r="D247" s="169"/>
      <c r="E247" s="169"/>
      <c r="F247" s="169"/>
      <c r="G247" s="202"/>
      <c r="H247" s="217"/>
      <c r="I247" s="212"/>
      <c r="J247" s="206"/>
      <c r="K247" s="212"/>
      <c r="L247" s="206"/>
      <c r="M247" s="212"/>
      <c r="N247" s="206"/>
      <c r="O247" s="170"/>
      <c r="P247" s="171"/>
      <c r="Q247" s="171"/>
      <c r="R247" s="171"/>
      <c r="S247" s="172"/>
      <c r="T247" s="172"/>
      <c r="U247" s="171"/>
      <c r="V247" s="171"/>
      <c r="W247" s="173"/>
      <c r="X247" s="173"/>
      <c r="Y247" s="173"/>
      <c r="Z247" s="171"/>
      <c r="AA247" s="171"/>
      <c r="AB247" s="171"/>
      <c r="AC247" s="172"/>
      <c r="AD247" s="172"/>
      <c r="AE247" s="174"/>
      <c r="AF247" s="175"/>
      <c r="AG247" s="169"/>
      <c r="AH247" s="171"/>
      <c r="AI247" s="171"/>
      <c r="AJ247" s="169"/>
      <c r="AK247" s="176"/>
      <c r="AL247" s="176"/>
      <c r="AM247" s="176"/>
      <c r="AN247" s="176"/>
      <c r="AO247" s="176"/>
      <c r="AP247" s="176"/>
      <c r="AQ247" s="176"/>
      <c r="AR247" s="176"/>
      <c r="AS247" s="176"/>
      <c r="AT247" s="176"/>
      <c r="AU247" s="177"/>
      <c r="AV247" s="178"/>
      <c r="AW247" s="178"/>
      <c r="AX247" s="179"/>
      <c r="AY247" s="179"/>
      <c r="AZ247" s="179"/>
      <c r="BA247" s="180"/>
      <c r="BB247" s="181"/>
      <c r="BC247" s="181"/>
      <c r="BD247" s="181"/>
    </row>
    <row r="248" spans="1:56">
      <c r="A248" s="223"/>
      <c r="B248" s="224"/>
      <c r="C248" s="225"/>
      <c r="D248" s="182"/>
      <c r="E248" s="182"/>
      <c r="F248" s="182"/>
      <c r="G248" s="203"/>
      <c r="H248" s="218"/>
      <c r="I248" s="213"/>
      <c r="J248" s="207"/>
      <c r="K248" s="213"/>
      <c r="L248" s="207"/>
      <c r="M248" s="213"/>
      <c r="N248" s="207"/>
      <c r="O248" s="183"/>
      <c r="P248" s="184"/>
      <c r="Q248" s="184"/>
      <c r="R248" s="275"/>
      <c r="S248" s="185"/>
      <c r="T248" s="185"/>
      <c r="U248" s="275"/>
      <c r="V248" s="275"/>
      <c r="W248" s="276"/>
      <c r="X248" s="276"/>
      <c r="Y248" s="276"/>
      <c r="Z248" s="275"/>
      <c r="AA248" s="184"/>
      <c r="AB248" s="184"/>
      <c r="AC248" s="185"/>
      <c r="AD248" s="185"/>
      <c r="AE248" s="186"/>
      <c r="AF248" s="187"/>
      <c r="AG248" s="182"/>
      <c r="AH248" s="184"/>
      <c r="AI248" s="184"/>
      <c r="AJ248" s="182"/>
      <c r="AK248" s="188"/>
      <c r="AL248" s="188"/>
      <c r="AM248" s="188"/>
      <c r="AN248" s="188"/>
      <c r="AO248" s="188"/>
      <c r="AP248" s="188"/>
      <c r="AQ248" s="188"/>
      <c r="AR248" s="188"/>
      <c r="AS248" s="188"/>
      <c r="AT248" s="188"/>
      <c r="AU248" s="189"/>
      <c r="AV248" s="190"/>
      <c r="AW248" s="190"/>
      <c r="AX248" s="191"/>
      <c r="AY248" s="191"/>
      <c r="AZ248" s="191"/>
      <c r="BA248" s="192"/>
      <c r="BB248" s="193"/>
      <c r="BC248" s="193"/>
      <c r="BD248" s="193"/>
    </row>
    <row r="249" spans="1:56">
      <c r="A249" s="220"/>
      <c r="B249" s="221"/>
      <c r="C249" s="222"/>
      <c r="D249" s="169"/>
      <c r="E249" s="169"/>
      <c r="F249" s="169"/>
      <c r="G249" s="202"/>
      <c r="H249" s="217"/>
      <c r="I249" s="212"/>
      <c r="J249" s="206"/>
      <c r="K249" s="212"/>
      <c r="L249" s="206"/>
      <c r="M249" s="212"/>
      <c r="N249" s="206"/>
      <c r="O249" s="170"/>
      <c r="P249" s="171"/>
      <c r="Q249" s="171"/>
      <c r="R249" s="171"/>
      <c r="S249" s="172"/>
      <c r="T249" s="172"/>
      <c r="U249" s="171"/>
      <c r="V249" s="171"/>
      <c r="W249" s="173"/>
      <c r="X249" s="173"/>
      <c r="Y249" s="173"/>
      <c r="Z249" s="171"/>
      <c r="AA249" s="171"/>
      <c r="AB249" s="171"/>
      <c r="AC249" s="172"/>
      <c r="AD249" s="172"/>
      <c r="AE249" s="174"/>
      <c r="AF249" s="175"/>
      <c r="AG249" s="169"/>
      <c r="AH249" s="171"/>
      <c r="AI249" s="171"/>
      <c r="AJ249" s="169"/>
      <c r="AK249" s="176"/>
      <c r="AL249" s="176"/>
      <c r="AM249" s="176"/>
      <c r="AN249" s="176"/>
      <c r="AO249" s="176"/>
      <c r="AP249" s="176"/>
      <c r="AQ249" s="176"/>
      <c r="AR249" s="176"/>
      <c r="AS249" s="176"/>
      <c r="AT249" s="176"/>
      <c r="AU249" s="177"/>
      <c r="AV249" s="178"/>
      <c r="AW249" s="178"/>
      <c r="AX249" s="179"/>
      <c r="AY249" s="179"/>
      <c r="AZ249" s="179"/>
      <c r="BA249" s="180"/>
      <c r="BB249" s="181"/>
      <c r="BC249" s="181"/>
      <c r="BD249" s="181"/>
    </row>
    <row r="250" spans="1:56">
      <c r="A250" s="223"/>
      <c r="B250" s="224"/>
      <c r="C250" s="225"/>
      <c r="D250" s="182"/>
      <c r="E250" s="182"/>
      <c r="F250" s="182"/>
      <c r="G250" s="203"/>
      <c r="H250" s="218"/>
      <c r="I250" s="213"/>
      <c r="J250" s="207"/>
      <c r="K250" s="213"/>
      <c r="L250" s="207"/>
      <c r="M250" s="213"/>
      <c r="N250" s="207"/>
      <c r="O250" s="183"/>
      <c r="P250" s="184"/>
      <c r="Q250" s="184"/>
      <c r="R250" s="275"/>
      <c r="S250" s="185"/>
      <c r="T250" s="185"/>
      <c r="U250" s="275"/>
      <c r="V250" s="275"/>
      <c r="W250" s="276"/>
      <c r="X250" s="276"/>
      <c r="Y250" s="276"/>
      <c r="Z250" s="275"/>
      <c r="AA250" s="184"/>
      <c r="AB250" s="184"/>
      <c r="AC250" s="185"/>
      <c r="AD250" s="185"/>
      <c r="AE250" s="186"/>
      <c r="AF250" s="187"/>
      <c r="AG250" s="182"/>
      <c r="AH250" s="184"/>
      <c r="AI250" s="184"/>
      <c r="AJ250" s="182"/>
      <c r="AK250" s="188"/>
      <c r="AL250" s="188"/>
      <c r="AM250" s="188"/>
      <c r="AN250" s="188"/>
      <c r="AO250" s="188"/>
      <c r="AP250" s="188"/>
      <c r="AQ250" s="188"/>
      <c r="AR250" s="188"/>
      <c r="AS250" s="188"/>
      <c r="AT250" s="188"/>
      <c r="AU250" s="189"/>
      <c r="AV250" s="190"/>
      <c r="AW250" s="190"/>
      <c r="AX250" s="191"/>
      <c r="AY250" s="191"/>
      <c r="AZ250" s="191"/>
      <c r="BA250" s="192"/>
      <c r="BB250" s="193"/>
      <c r="BC250" s="193"/>
      <c r="BD250" s="193"/>
    </row>
    <row r="251" spans="1:56">
      <c r="A251" s="220"/>
      <c r="B251" s="221"/>
      <c r="C251" s="222"/>
      <c r="D251" s="169"/>
      <c r="E251" s="169"/>
      <c r="F251" s="169"/>
      <c r="G251" s="202"/>
      <c r="H251" s="217"/>
      <c r="I251" s="212"/>
      <c r="J251" s="206"/>
      <c r="K251" s="212"/>
      <c r="L251" s="206"/>
      <c r="M251" s="212"/>
      <c r="N251" s="206"/>
      <c r="O251" s="170"/>
      <c r="P251" s="171"/>
      <c r="Q251" s="171"/>
      <c r="R251" s="171"/>
      <c r="S251" s="172"/>
      <c r="T251" s="172"/>
      <c r="U251" s="171"/>
      <c r="V251" s="171"/>
      <c r="W251" s="173"/>
      <c r="X251" s="173"/>
      <c r="Y251" s="173"/>
      <c r="Z251" s="171"/>
      <c r="AA251" s="171"/>
      <c r="AB251" s="171"/>
      <c r="AC251" s="172"/>
      <c r="AD251" s="172"/>
      <c r="AE251" s="174"/>
      <c r="AF251" s="175"/>
      <c r="AG251" s="169"/>
      <c r="AH251" s="171"/>
      <c r="AI251" s="171"/>
      <c r="AJ251" s="169"/>
      <c r="AK251" s="176"/>
      <c r="AL251" s="176"/>
      <c r="AM251" s="176"/>
      <c r="AN251" s="176"/>
      <c r="AO251" s="176"/>
      <c r="AP251" s="176"/>
      <c r="AQ251" s="176"/>
      <c r="AR251" s="176"/>
      <c r="AS251" s="176"/>
      <c r="AT251" s="176"/>
      <c r="AU251" s="177"/>
      <c r="AV251" s="178"/>
      <c r="AW251" s="178"/>
      <c r="AX251" s="179"/>
      <c r="AY251" s="179"/>
      <c r="AZ251" s="179"/>
      <c r="BA251" s="180"/>
      <c r="BB251" s="181"/>
      <c r="BC251" s="181"/>
      <c r="BD251" s="181"/>
    </row>
    <row r="252" spans="1:56">
      <c r="A252" s="223"/>
      <c r="B252" s="224"/>
      <c r="C252" s="225"/>
      <c r="D252" s="182"/>
      <c r="E252" s="182"/>
      <c r="F252" s="182"/>
      <c r="G252" s="203"/>
      <c r="H252" s="218"/>
      <c r="I252" s="213"/>
      <c r="J252" s="207"/>
      <c r="K252" s="213"/>
      <c r="L252" s="207"/>
      <c r="M252" s="213"/>
      <c r="N252" s="207"/>
      <c r="O252" s="183"/>
      <c r="P252" s="184"/>
      <c r="Q252" s="184"/>
      <c r="R252" s="275"/>
      <c r="S252" s="185"/>
      <c r="T252" s="185"/>
      <c r="U252" s="275"/>
      <c r="V252" s="275"/>
      <c r="W252" s="276"/>
      <c r="X252" s="276"/>
      <c r="Y252" s="276"/>
      <c r="Z252" s="275"/>
      <c r="AA252" s="184"/>
      <c r="AB252" s="184"/>
      <c r="AC252" s="185"/>
      <c r="AD252" s="185"/>
      <c r="AE252" s="186"/>
      <c r="AF252" s="187"/>
      <c r="AG252" s="182"/>
      <c r="AH252" s="184"/>
      <c r="AI252" s="184"/>
      <c r="AJ252" s="182"/>
      <c r="AK252" s="188"/>
      <c r="AL252" s="188"/>
      <c r="AM252" s="188"/>
      <c r="AN252" s="188"/>
      <c r="AO252" s="188"/>
      <c r="AP252" s="188"/>
      <c r="AQ252" s="188"/>
      <c r="AR252" s="188"/>
      <c r="AS252" s="188"/>
      <c r="AT252" s="188"/>
      <c r="AU252" s="189"/>
      <c r="AV252" s="190"/>
      <c r="AW252" s="190"/>
      <c r="AX252" s="191"/>
      <c r="AY252" s="191"/>
      <c r="AZ252" s="191"/>
      <c r="BA252" s="192"/>
      <c r="BB252" s="193"/>
      <c r="BC252" s="193"/>
      <c r="BD252" s="193"/>
    </row>
    <row r="253" spans="1:56">
      <c r="A253" s="220"/>
      <c r="B253" s="221"/>
      <c r="C253" s="222"/>
      <c r="D253" s="169"/>
      <c r="E253" s="169"/>
      <c r="F253" s="169"/>
      <c r="G253" s="202"/>
      <c r="H253" s="217"/>
      <c r="I253" s="212"/>
      <c r="J253" s="206"/>
      <c r="K253" s="212"/>
      <c r="L253" s="206"/>
      <c r="M253" s="212"/>
      <c r="N253" s="206"/>
      <c r="O253" s="170"/>
      <c r="P253" s="171"/>
      <c r="Q253" s="171"/>
      <c r="R253" s="171"/>
      <c r="S253" s="172"/>
      <c r="T253" s="172"/>
      <c r="U253" s="171"/>
      <c r="V253" s="171"/>
      <c r="W253" s="173"/>
      <c r="X253" s="173"/>
      <c r="Y253" s="173"/>
      <c r="Z253" s="171"/>
      <c r="AA253" s="171"/>
      <c r="AB253" s="171"/>
      <c r="AC253" s="172"/>
      <c r="AD253" s="172"/>
      <c r="AE253" s="174"/>
      <c r="AF253" s="175"/>
      <c r="AG253" s="169"/>
      <c r="AH253" s="171"/>
      <c r="AI253" s="171"/>
      <c r="AJ253" s="169"/>
      <c r="AK253" s="176"/>
      <c r="AL253" s="176"/>
      <c r="AM253" s="176"/>
      <c r="AN253" s="176"/>
      <c r="AO253" s="176"/>
      <c r="AP253" s="176"/>
      <c r="AQ253" s="176"/>
      <c r="AR253" s="176"/>
      <c r="AS253" s="176"/>
      <c r="AT253" s="176"/>
      <c r="AU253" s="177"/>
      <c r="AV253" s="178"/>
      <c r="AW253" s="178"/>
      <c r="AX253" s="179"/>
      <c r="AY253" s="179"/>
      <c r="AZ253" s="179"/>
      <c r="BA253" s="180"/>
      <c r="BB253" s="181"/>
      <c r="BC253" s="181"/>
      <c r="BD253" s="181"/>
    </row>
    <row r="254" spans="1:56">
      <c r="A254" s="223"/>
      <c r="B254" s="224"/>
      <c r="C254" s="225"/>
      <c r="D254" s="182"/>
      <c r="E254" s="182"/>
      <c r="F254" s="182"/>
      <c r="G254" s="203"/>
      <c r="H254" s="218"/>
      <c r="I254" s="213"/>
      <c r="J254" s="207"/>
      <c r="K254" s="213"/>
      <c r="L254" s="207"/>
      <c r="M254" s="213"/>
      <c r="N254" s="207"/>
      <c r="O254" s="183"/>
      <c r="P254" s="184"/>
      <c r="Q254" s="184"/>
      <c r="R254" s="275"/>
      <c r="S254" s="185"/>
      <c r="T254" s="185"/>
      <c r="U254" s="275"/>
      <c r="V254" s="275"/>
      <c r="W254" s="276"/>
      <c r="X254" s="276"/>
      <c r="Y254" s="276"/>
      <c r="Z254" s="275"/>
      <c r="AA254" s="184"/>
      <c r="AB254" s="184"/>
      <c r="AC254" s="185"/>
      <c r="AD254" s="185"/>
      <c r="AE254" s="186"/>
      <c r="AF254" s="187"/>
      <c r="AG254" s="182"/>
      <c r="AH254" s="184"/>
      <c r="AI254" s="184"/>
      <c r="AJ254" s="182"/>
      <c r="AK254" s="188"/>
      <c r="AL254" s="188"/>
      <c r="AM254" s="188"/>
      <c r="AN254" s="188"/>
      <c r="AO254" s="188"/>
      <c r="AP254" s="188"/>
      <c r="AQ254" s="188"/>
      <c r="AR254" s="188"/>
      <c r="AS254" s="188"/>
      <c r="AT254" s="188"/>
      <c r="AU254" s="189"/>
      <c r="AV254" s="190"/>
      <c r="AW254" s="190"/>
      <c r="AX254" s="191"/>
      <c r="AY254" s="191"/>
      <c r="AZ254" s="191"/>
      <c r="BA254" s="192"/>
      <c r="BB254" s="193"/>
      <c r="BC254" s="193"/>
      <c r="BD254" s="193"/>
    </row>
    <row r="255" spans="1:56">
      <c r="A255" s="220"/>
      <c r="B255" s="221"/>
      <c r="C255" s="222"/>
      <c r="D255" s="169"/>
      <c r="E255" s="169"/>
      <c r="F255" s="169"/>
      <c r="G255" s="202"/>
      <c r="H255" s="217"/>
      <c r="I255" s="212"/>
      <c r="J255" s="206"/>
      <c r="K255" s="212"/>
      <c r="L255" s="206"/>
      <c r="M255" s="212"/>
      <c r="N255" s="206"/>
      <c r="O255" s="170"/>
      <c r="P255" s="171"/>
      <c r="Q255" s="171"/>
      <c r="R255" s="171"/>
      <c r="S255" s="172"/>
      <c r="T255" s="172"/>
      <c r="U255" s="171"/>
      <c r="V255" s="171"/>
      <c r="W255" s="173"/>
      <c r="X255" s="173"/>
      <c r="Y255" s="173"/>
      <c r="Z255" s="171"/>
      <c r="AA255" s="171"/>
      <c r="AB255" s="171"/>
      <c r="AC255" s="172"/>
      <c r="AD255" s="172"/>
      <c r="AE255" s="174"/>
      <c r="AF255" s="175"/>
      <c r="AG255" s="169"/>
      <c r="AH255" s="171"/>
      <c r="AI255" s="171"/>
      <c r="AJ255" s="169"/>
      <c r="AK255" s="176"/>
      <c r="AL255" s="176"/>
      <c r="AM255" s="176"/>
      <c r="AN255" s="176"/>
      <c r="AO255" s="176"/>
      <c r="AP255" s="176"/>
      <c r="AQ255" s="176"/>
      <c r="AR255" s="176"/>
      <c r="AS255" s="176"/>
      <c r="AT255" s="176"/>
      <c r="AU255" s="177"/>
      <c r="AV255" s="178"/>
      <c r="AW255" s="178"/>
      <c r="AX255" s="179"/>
      <c r="AY255" s="179"/>
      <c r="AZ255" s="179"/>
      <c r="BA255" s="180"/>
      <c r="BB255" s="181"/>
      <c r="BC255" s="181"/>
      <c r="BD255" s="181"/>
    </row>
    <row r="256" spans="1:56">
      <c r="A256" s="223"/>
      <c r="B256" s="224"/>
      <c r="C256" s="225"/>
      <c r="D256" s="182"/>
      <c r="E256" s="182"/>
      <c r="F256" s="182"/>
      <c r="G256" s="203"/>
      <c r="H256" s="218"/>
      <c r="I256" s="213"/>
      <c r="J256" s="207"/>
      <c r="K256" s="213"/>
      <c r="L256" s="207"/>
      <c r="M256" s="213"/>
      <c r="N256" s="207"/>
      <c r="O256" s="183"/>
      <c r="P256" s="184"/>
      <c r="Q256" s="184"/>
      <c r="R256" s="275"/>
      <c r="S256" s="185"/>
      <c r="T256" s="185"/>
      <c r="U256" s="275"/>
      <c r="V256" s="275"/>
      <c r="W256" s="276"/>
      <c r="X256" s="276"/>
      <c r="Y256" s="276"/>
      <c r="Z256" s="275"/>
      <c r="AA256" s="184"/>
      <c r="AB256" s="184"/>
      <c r="AC256" s="185"/>
      <c r="AD256" s="185"/>
      <c r="AE256" s="186"/>
      <c r="AF256" s="187"/>
      <c r="AG256" s="182"/>
      <c r="AH256" s="184"/>
      <c r="AI256" s="184"/>
      <c r="AJ256" s="182"/>
      <c r="AK256" s="188"/>
      <c r="AL256" s="188"/>
      <c r="AM256" s="188"/>
      <c r="AN256" s="188"/>
      <c r="AO256" s="188"/>
      <c r="AP256" s="188"/>
      <c r="AQ256" s="188"/>
      <c r="AR256" s="188"/>
      <c r="AS256" s="188"/>
      <c r="AT256" s="188"/>
      <c r="AU256" s="189"/>
      <c r="AV256" s="190"/>
      <c r="AW256" s="190"/>
      <c r="AX256" s="191"/>
      <c r="AY256" s="191"/>
      <c r="AZ256" s="191"/>
      <c r="BA256" s="192"/>
      <c r="BB256" s="193"/>
      <c r="BC256" s="193"/>
      <c r="BD256" s="193"/>
    </row>
    <row r="257" spans="1:56">
      <c r="A257" s="220"/>
      <c r="B257" s="221"/>
      <c r="C257" s="222"/>
      <c r="D257" s="169"/>
      <c r="E257" s="169"/>
      <c r="F257" s="169"/>
      <c r="G257" s="202"/>
      <c r="H257" s="217"/>
      <c r="I257" s="212"/>
      <c r="J257" s="206"/>
      <c r="K257" s="212"/>
      <c r="L257" s="206"/>
      <c r="M257" s="212"/>
      <c r="N257" s="206"/>
      <c r="O257" s="170"/>
      <c r="P257" s="171"/>
      <c r="Q257" s="171"/>
      <c r="R257" s="171"/>
      <c r="S257" s="172"/>
      <c r="T257" s="172"/>
      <c r="U257" s="171"/>
      <c r="V257" s="171"/>
      <c r="W257" s="173"/>
      <c r="X257" s="173"/>
      <c r="Y257" s="173"/>
      <c r="Z257" s="171"/>
      <c r="AA257" s="171"/>
      <c r="AB257" s="171"/>
      <c r="AC257" s="172"/>
      <c r="AD257" s="172"/>
      <c r="AE257" s="174"/>
      <c r="AF257" s="175"/>
      <c r="AG257" s="169"/>
      <c r="AH257" s="171"/>
      <c r="AI257" s="171"/>
      <c r="AJ257" s="169"/>
      <c r="AK257" s="176"/>
      <c r="AL257" s="176"/>
      <c r="AM257" s="176"/>
      <c r="AN257" s="176"/>
      <c r="AO257" s="176"/>
      <c r="AP257" s="176"/>
      <c r="AQ257" s="176"/>
      <c r="AR257" s="176"/>
      <c r="AS257" s="176"/>
      <c r="AT257" s="176"/>
      <c r="AU257" s="177"/>
      <c r="AV257" s="178"/>
      <c r="AW257" s="178"/>
      <c r="AX257" s="179"/>
      <c r="AY257" s="179"/>
      <c r="AZ257" s="179"/>
      <c r="BA257" s="180"/>
      <c r="BB257" s="181"/>
      <c r="BC257" s="181"/>
      <c r="BD257" s="181"/>
    </row>
    <row r="258" spans="1:56">
      <c r="A258" s="223"/>
      <c r="B258" s="224"/>
      <c r="C258" s="225"/>
      <c r="D258" s="182"/>
      <c r="E258" s="182"/>
      <c r="F258" s="182"/>
      <c r="G258" s="203"/>
      <c r="H258" s="218"/>
      <c r="I258" s="213"/>
      <c r="J258" s="207"/>
      <c r="K258" s="213"/>
      <c r="L258" s="207"/>
      <c r="M258" s="213"/>
      <c r="N258" s="207"/>
      <c r="O258" s="183"/>
      <c r="P258" s="184"/>
      <c r="Q258" s="184"/>
      <c r="R258" s="275"/>
      <c r="S258" s="185"/>
      <c r="T258" s="185"/>
      <c r="U258" s="275"/>
      <c r="V258" s="275"/>
      <c r="W258" s="276"/>
      <c r="X258" s="276"/>
      <c r="Y258" s="276"/>
      <c r="Z258" s="275"/>
      <c r="AA258" s="184"/>
      <c r="AB258" s="184"/>
      <c r="AC258" s="185"/>
      <c r="AD258" s="185"/>
      <c r="AE258" s="186"/>
      <c r="AF258" s="187"/>
      <c r="AG258" s="182"/>
      <c r="AH258" s="184"/>
      <c r="AI258" s="184"/>
      <c r="AJ258" s="182"/>
      <c r="AK258" s="188"/>
      <c r="AL258" s="188"/>
      <c r="AM258" s="188"/>
      <c r="AN258" s="188"/>
      <c r="AO258" s="188"/>
      <c r="AP258" s="188"/>
      <c r="AQ258" s="188"/>
      <c r="AR258" s="188"/>
      <c r="AS258" s="188"/>
      <c r="AT258" s="188"/>
      <c r="AU258" s="189"/>
      <c r="AV258" s="190"/>
      <c r="AW258" s="190"/>
      <c r="AX258" s="191"/>
      <c r="AY258" s="191"/>
      <c r="AZ258" s="191"/>
      <c r="BA258" s="192"/>
      <c r="BB258" s="193"/>
      <c r="BC258" s="193"/>
      <c r="BD258" s="193"/>
    </row>
    <row r="259" spans="1:56">
      <c r="A259" s="220"/>
      <c r="B259" s="221"/>
      <c r="C259" s="222"/>
      <c r="D259" s="169"/>
      <c r="E259" s="169"/>
      <c r="F259" s="169"/>
      <c r="G259" s="202"/>
      <c r="H259" s="217"/>
      <c r="I259" s="212"/>
      <c r="J259" s="206"/>
      <c r="K259" s="212"/>
      <c r="L259" s="206"/>
      <c r="M259" s="212"/>
      <c r="N259" s="206"/>
      <c r="O259" s="170"/>
      <c r="P259" s="171"/>
      <c r="Q259" s="171"/>
      <c r="R259" s="171"/>
      <c r="S259" s="172"/>
      <c r="T259" s="172"/>
      <c r="U259" s="171"/>
      <c r="V259" s="171"/>
      <c r="W259" s="173"/>
      <c r="X259" s="173"/>
      <c r="Y259" s="173"/>
      <c r="Z259" s="171"/>
      <c r="AA259" s="171"/>
      <c r="AB259" s="171"/>
      <c r="AC259" s="172"/>
      <c r="AD259" s="172"/>
      <c r="AE259" s="174"/>
      <c r="AF259" s="175"/>
      <c r="AG259" s="169"/>
      <c r="AH259" s="171"/>
      <c r="AI259" s="171"/>
      <c r="AJ259" s="169"/>
      <c r="AK259" s="176"/>
      <c r="AL259" s="176"/>
      <c r="AM259" s="176"/>
      <c r="AN259" s="176"/>
      <c r="AO259" s="176"/>
      <c r="AP259" s="176"/>
      <c r="AQ259" s="176"/>
      <c r="AR259" s="176"/>
      <c r="AS259" s="176"/>
      <c r="AT259" s="176"/>
      <c r="AU259" s="177"/>
      <c r="AV259" s="178"/>
      <c r="AW259" s="178"/>
      <c r="AX259" s="179"/>
      <c r="AY259" s="179"/>
      <c r="AZ259" s="179"/>
      <c r="BA259" s="180"/>
      <c r="BB259" s="181"/>
      <c r="BC259" s="181"/>
      <c r="BD259" s="181"/>
    </row>
    <row r="260" spans="1:56">
      <c r="A260" s="223"/>
      <c r="B260" s="224"/>
      <c r="C260" s="225"/>
      <c r="D260" s="182"/>
      <c r="E260" s="182"/>
      <c r="F260" s="182"/>
      <c r="G260" s="203"/>
      <c r="H260" s="218"/>
      <c r="I260" s="213"/>
      <c r="J260" s="207"/>
      <c r="K260" s="213"/>
      <c r="L260" s="207"/>
      <c r="M260" s="213"/>
      <c r="N260" s="207"/>
      <c r="O260" s="183"/>
      <c r="P260" s="184"/>
      <c r="Q260" s="184"/>
      <c r="R260" s="275"/>
      <c r="S260" s="185"/>
      <c r="T260" s="185"/>
      <c r="U260" s="275"/>
      <c r="V260" s="275"/>
      <c r="W260" s="276"/>
      <c r="X260" s="276"/>
      <c r="Y260" s="276"/>
      <c r="Z260" s="275"/>
      <c r="AA260" s="184"/>
      <c r="AB260" s="184"/>
      <c r="AC260" s="185"/>
      <c r="AD260" s="185"/>
      <c r="AE260" s="186"/>
      <c r="AF260" s="187"/>
      <c r="AG260" s="182"/>
      <c r="AH260" s="184"/>
      <c r="AI260" s="184"/>
      <c r="AJ260" s="182"/>
      <c r="AK260" s="188"/>
      <c r="AL260" s="188"/>
      <c r="AM260" s="188"/>
      <c r="AN260" s="188"/>
      <c r="AO260" s="188"/>
      <c r="AP260" s="188"/>
      <c r="AQ260" s="188"/>
      <c r="AR260" s="188"/>
      <c r="AS260" s="188"/>
      <c r="AT260" s="188"/>
      <c r="AU260" s="189"/>
      <c r="AV260" s="190"/>
      <c r="AW260" s="190"/>
      <c r="AX260" s="191"/>
      <c r="AY260" s="191"/>
      <c r="AZ260" s="191"/>
      <c r="BA260" s="192"/>
      <c r="BB260" s="193"/>
      <c r="BC260" s="193"/>
      <c r="BD260" s="193"/>
    </row>
    <row r="261" spans="1:56">
      <c r="A261" s="220"/>
      <c r="B261" s="221"/>
      <c r="C261" s="222"/>
      <c r="D261" s="169"/>
      <c r="E261" s="169"/>
      <c r="F261" s="169"/>
      <c r="G261" s="202"/>
      <c r="H261" s="217"/>
      <c r="I261" s="212"/>
      <c r="J261" s="206"/>
      <c r="K261" s="212"/>
      <c r="L261" s="206"/>
      <c r="M261" s="212"/>
      <c r="N261" s="206"/>
      <c r="O261" s="170"/>
      <c r="P261" s="171"/>
      <c r="Q261" s="171"/>
      <c r="R261" s="171"/>
      <c r="S261" s="172"/>
      <c r="T261" s="172"/>
      <c r="U261" s="171"/>
      <c r="V261" s="171"/>
      <c r="W261" s="173"/>
      <c r="X261" s="173"/>
      <c r="Y261" s="173"/>
      <c r="Z261" s="171"/>
      <c r="AA261" s="171"/>
      <c r="AB261" s="171"/>
      <c r="AC261" s="172"/>
      <c r="AD261" s="172"/>
      <c r="AE261" s="174"/>
      <c r="AF261" s="175"/>
      <c r="AG261" s="169"/>
      <c r="AH261" s="171"/>
      <c r="AI261" s="171"/>
      <c r="AJ261" s="169"/>
      <c r="AK261" s="176"/>
      <c r="AL261" s="176"/>
      <c r="AM261" s="176"/>
      <c r="AN261" s="176"/>
      <c r="AO261" s="176"/>
      <c r="AP261" s="176"/>
      <c r="AQ261" s="176"/>
      <c r="AR261" s="176"/>
      <c r="AS261" s="176"/>
      <c r="AT261" s="176"/>
      <c r="AU261" s="177"/>
      <c r="AV261" s="178"/>
      <c r="AW261" s="178"/>
      <c r="AX261" s="179"/>
      <c r="AY261" s="179"/>
      <c r="AZ261" s="179"/>
      <c r="BA261" s="180"/>
      <c r="BB261" s="181"/>
      <c r="BC261" s="181"/>
      <c r="BD261" s="181"/>
    </row>
    <row r="262" spans="1:56">
      <c r="A262" s="223"/>
      <c r="B262" s="224"/>
      <c r="C262" s="225"/>
      <c r="D262" s="182"/>
      <c r="E262" s="182"/>
      <c r="F262" s="182"/>
      <c r="G262" s="203"/>
      <c r="H262" s="218"/>
      <c r="I262" s="213"/>
      <c r="J262" s="207"/>
      <c r="K262" s="213"/>
      <c r="L262" s="207"/>
      <c r="M262" s="213"/>
      <c r="N262" s="207"/>
      <c r="O262" s="183"/>
      <c r="P262" s="184"/>
      <c r="Q262" s="184"/>
      <c r="R262" s="275"/>
      <c r="S262" s="185"/>
      <c r="T262" s="185"/>
      <c r="U262" s="275"/>
      <c r="V262" s="275"/>
      <c r="W262" s="276"/>
      <c r="X262" s="276"/>
      <c r="Y262" s="276"/>
      <c r="Z262" s="275"/>
      <c r="AA262" s="184"/>
      <c r="AB262" s="184"/>
      <c r="AC262" s="185"/>
      <c r="AD262" s="185"/>
      <c r="AE262" s="186"/>
      <c r="AF262" s="187"/>
      <c r="AG262" s="182"/>
      <c r="AH262" s="184"/>
      <c r="AI262" s="184"/>
      <c r="AJ262" s="182"/>
      <c r="AK262" s="188"/>
      <c r="AL262" s="188"/>
      <c r="AM262" s="188"/>
      <c r="AN262" s="188"/>
      <c r="AO262" s="188"/>
      <c r="AP262" s="188"/>
      <c r="AQ262" s="188"/>
      <c r="AR262" s="188"/>
      <c r="AS262" s="188"/>
      <c r="AT262" s="188"/>
      <c r="AU262" s="189"/>
      <c r="AV262" s="190"/>
      <c r="AW262" s="190"/>
      <c r="AX262" s="191"/>
      <c r="AY262" s="191"/>
      <c r="AZ262" s="191"/>
      <c r="BA262" s="192"/>
      <c r="BB262" s="193"/>
      <c r="BC262" s="193"/>
      <c r="BD262" s="193"/>
    </row>
    <row r="263" spans="1:56">
      <c r="A263" s="220"/>
      <c r="B263" s="221"/>
      <c r="C263" s="222"/>
      <c r="D263" s="169"/>
      <c r="E263" s="169"/>
      <c r="F263" s="169"/>
      <c r="G263" s="202"/>
      <c r="H263" s="217"/>
      <c r="I263" s="212"/>
      <c r="J263" s="206"/>
      <c r="K263" s="212"/>
      <c r="L263" s="206"/>
      <c r="M263" s="212"/>
      <c r="N263" s="206"/>
      <c r="O263" s="170"/>
      <c r="P263" s="171"/>
      <c r="Q263" s="171"/>
      <c r="R263" s="171"/>
      <c r="S263" s="172"/>
      <c r="T263" s="172"/>
      <c r="U263" s="171"/>
      <c r="V263" s="171"/>
      <c r="W263" s="173"/>
      <c r="X263" s="173"/>
      <c r="Y263" s="173"/>
      <c r="Z263" s="171"/>
      <c r="AA263" s="171"/>
      <c r="AB263" s="171"/>
      <c r="AC263" s="172"/>
      <c r="AD263" s="172"/>
      <c r="AE263" s="174"/>
      <c r="AF263" s="175"/>
      <c r="AG263" s="169"/>
      <c r="AH263" s="171"/>
      <c r="AI263" s="171"/>
      <c r="AJ263" s="169"/>
      <c r="AK263" s="176"/>
      <c r="AL263" s="176"/>
      <c r="AM263" s="176"/>
      <c r="AN263" s="176"/>
      <c r="AO263" s="176"/>
      <c r="AP263" s="176"/>
      <c r="AQ263" s="176"/>
      <c r="AR263" s="176"/>
      <c r="AS263" s="176"/>
      <c r="AT263" s="176"/>
      <c r="AU263" s="177"/>
      <c r="AV263" s="178"/>
      <c r="AW263" s="178"/>
      <c r="AX263" s="179"/>
      <c r="AY263" s="179"/>
      <c r="AZ263" s="179"/>
      <c r="BA263" s="180"/>
      <c r="BB263" s="181"/>
      <c r="BC263" s="181"/>
      <c r="BD263" s="181"/>
    </row>
    <row r="264" spans="1:56">
      <c r="A264" s="223"/>
      <c r="B264" s="224"/>
      <c r="C264" s="225"/>
      <c r="D264" s="182"/>
      <c r="E264" s="182"/>
      <c r="F264" s="182"/>
      <c r="G264" s="203"/>
      <c r="H264" s="218"/>
      <c r="I264" s="213"/>
      <c r="J264" s="207"/>
      <c r="K264" s="213"/>
      <c r="L264" s="207"/>
      <c r="M264" s="213"/>
      <c r="N264" s="207"/>
      <c r="O264" s="183"/>
      <c r="P264" s="184"/>
      <c r="Q264" s="184"/>
      <c r="R264" s="275"/>
      <c r="S264" s="185"/>
      <c r="T264" s="185"/>
      <c r="U264" s="275"/>
      <c r="V264" s="275"/>
      <c r="W264" s="276"/>
      <c r="X264" s="276"/>
      <c r="Y264" s="276"/>
      <c r="Z264" s="275"/>
      <c r="AA264" s="184"/>
      <c r="AB264" s="184"/>
      <c r="AC264" s="185"/>
      <c r="AD264" s="185"/>
      <c r="AE264" s="186"/>
      <c r="AF264" s="187"/>
      <c r="AG264" s="182"/>
      <c r="AH264" s="184"/>
      <c r="AI264" s="184"/>
      <c r="AJ264" s="182"/>
      <c r="AK264" s="188"/>
      <c r="AL264" s="188"/>
      <c r="AM264" s="188"/>
      <c r="AN264" s="188"/>
      <c r="AO264" s="188"/>
      <c r="AP264" s="188"/>
      <c r="AQ264" s="188"/>
      <c r="AR264" s="188"/>
      <c r="AS264" s="188"/>
      <c r="AT264" s="188"/>
      <c r="AU264" s="189"/>
      <c r="AV264" s="190"/>
      <c r="AW264" s="190"/>
      <c r="AX264" s="191"/>
      <c r="AY264" s="191"/>
      <c r="AZ264" s="191"/>
      <c r="BA264" s="192"/>
      <c r="BB264" s="193"/>
      <c r="BC264" s="193"/>
      <c r="BD264" s="193"/>
    </row>
    <row r="265" spans="1:56">
      <c r="A265" s="220"/>
      <c r="B265" s="221"/>
      <c r="C265" s="222"/>
      <c r="D265" s="169"/>
      <c r="E265" s="169"/>
      <c r="F265" s="169"/>
      <c r="G265" s="202"/>
      <c r="H265" s="217"/>
      <c r="I265" s="212"/>
      <c r="J265" s="206"/>
      <c r="K265" s="212"/>
      <c r="L265" s="206"/>
      <c r="M265" s="212"/>
      <c r="N265" s="206"/>
      <c r="O265" s="170"/>
      <c r="P265" s="171"/>
      <c r="Q265" s="171"/>
      <c r="R265" s="171"/>
      <c r="S265" s="172"/>
      <c r="T265" s="172"/>
      <c r="U265" s="171"/>
      <c r="V265" s="171"/>
      <c r="W265" s="173"/>
      <c r="X265" s="173"/>
      <c r="Y265" s="173"/>
      <c r="Z265" s="171"/>
      <c r="AA265" s="171"/>
      <c r="AB265" s="171"/>
      <c r="AC265" s="172"/>
      <c r="AD265" s="172"/>
      <c r="AE265" s="174"/>
      <c r="AF265" s="175"/>
      <c r="AG265" s="169"/>
      <c r="AH265" s="171"/>
      <c r="AI265" s="171"/>
      <c r="AJ265" s="169"/>
      <c r="AK265" s="176"/>
      <c r="AL265" s="176"/>
      <c r="AM265" s="176"/>
      <c r="AN265" s="176"/>
      <c r="AO265" s="176"/>
      <c r="AP265" s="176"/>
      <c r="AQ265" s="176"/>
      <c r="AR265" s="176"/>
      <c r="AS265" s="176"/>
      <c r="AT265" s="176"/>
      <c r="AU265" s="177"/>
      <c r="AV265" s="178"/>
      <c r="AW265" s="178"/>
      <c r="AX265" s="179"/>
      <c r="AY265" s="179"/>
      <c r="AZ265" s="179"/>
      <c r="BA265" s="180"/>
      <c r="BB265" s="181"/>
      <c r="BC265" s="181"/>
      <c r="BD265" s="181"/>
    </row>
    <row r="266" spans="1:56">
      <c r="A266" s="223"/>
      <c r="B266" s="224"/>
      <c r="C266" s="225"/>
      <c r="D266" s="182"/>
      <c r="E266" s="182"/>
      <c r="F266" s="182"/>
      <c r="G266" s="203"/>
      <c r="H266" s="218"/>
      <c r="I266" s="213"/>
      <c r="J266" s="207"/>
      <c r="K266" s="213"/>
      <c r="L266" s="207"/>
      <c r="M266" s="213"/>
      <c r="N266" s="207"/>
      <c r="O266" s="183"/>
      <c r="P266" s="184"/>
      <c r="Q266" s="184"/>
      <c r="R266" s="275"/>
      <c r="S266" s="185"/>
      <c r="T266" s="185"/>
      <c r="U266" s="275"/>
      <c r="V266" s="275"/>
      <c r="W266" s="276"/>
      <c r="X266" s="276"/>
      <c r="Y266" s="276"/>
      <c r="Z266" s="275"/>
      <c r="AA266" s="184"/>
      <c r="AB266" s="184"/>
      <c r="AC266" s="185"/>
      <c r="AD266" s="185"/>
      <c r="AE266" s="186"/>
      <c r="AF266" s="187"/>
      <c r="AG266" s="182"/>
      <c r="AH266" s="184"/>
      <c r="AI266" s="184"/>
      <c r="AJ266" s="182"/>
      <c r="AK266" s="188"/>
      <c r="AL266" s="188"/>
      <c r="AM266" s="188"/>
      <c r="AN266" s="188"/>
      <c r="AO266" s="188"/>
      <c r="AP266" s="188"/>
      <c r="AQ266" s="188"/>
      <c r="AR266" s="188"/>
      <c r="AS266" s="188"/>
      <c r="AT266" s="188"/>
      <c r="AU266" s="189"/>
      <c r="AV266" s="190"/>
      <c r="AW266" s="190"/>
      <c r="AX266" s="191"/>
      <c r="AY266" s="191"/>
      <c r="AZ266" s="191"/>
      <c r="BA266" s="192"/>
      <c r="BB266" s="193"/>
      <c r="BC266" s="193"/>
      <c r="BD266" s="193"/>
    </row>
    <row r="267" spans="1:56">
      <c r="A267" s="220"/>
      <c r="B267" s="221"/>
      <c r="C267" s="222"/>
      <c r="D267" s="169"/>
      <c r="E267" s="169"/>
      <c r="F267" s="169"/>
      <c r="G267" s="202"/>
      <c r="H267" s="217"/>
      <c r="I267" s="212"/>
      <c r="J267" s="206"/>
      <c r="K267" s="212"/>
      <c r="L267" s="206"/>
      <c r="M267" s="212"/>
      <c r="N267" s="206"/>
      <c r="O267" s="170"/>
      <c r="P267" s="171"/>
      <c r="Q267" s="171"/>
      <c r="R267" s="171"/>
      <c r="S267" s="172"/>
      <c r="T267" s="172"/>
      <c r="U267" s="171"/>
      <c r="V267" s="171"/>
      <c r="W267" s="173"/>
      <c r="X267" s="173"/>
      <c r="Y267" s="173"/>
      <c r="Z267" s="171"/>
      <c r="AA267" s="171"/>
      <c r="AB267" s="171"/>
      <c r="AC267" s="172"/>
      <c r="AD267" s="172"/>
      <c r="AE267" s="174"/>
      <c r="AF267" s="175"/>
      <c r="AG267" s="169"/>
      <c r="AH267" s="171"/>
      <c r="AI267" s="171"/>
      <c r="AJ267" s="169"/>
      <c r="AK267" s="176"/>
      <c r="AL267" s="176"/>
      <c r="AM267" s="176"/>
      <c r="AN267" s="176"/>
      <c r="AO267" s="176"/>
      <c r="AP267" s="176"/>
      <c r="AQ267" s="176"/>
      <c r="AR267" s="176"/>
      <c r="AS267" s="176"/>
      <c r="AT267" s="176"/>
      <c r="AU267" s="177"/>
      <c r="AV267" s="178"/>
      <c r="AW267" s="178"/>
      <c r="AX267" s="179"/>
      <c r="AY267" s="179"/>
      <c r="AZ267" s="179"/>
      <c r="BA267" s="180"/>
      <c r="BB267" s="181"/>
      <c r="BC267" s="181"/>
      <c r="BD267" s="181"/>
    </row>
    <row r="268" spans="1:56">
      <c r="A268" s="223"/>
      <c r="B268" s="224"/>
      <c r="C268" s="225"/>
      <c r="D268" s="182"/>
      <c r="E268" s="182"/>
      <c r="F268" s="182"/>
      <c r="G268" s="203"/>
      <c r="H268" s="218"/>
      <c r="I268" s="213"/>
      <c r="J268" s="207"/>
      <c r="K268" s="213"/>
      <c r="L268" s="207"/>
      <c r="M268" s="213"/>
      <c r="N268" s="207"/>
      <c r="O268" s="183"/>
      <c r="P268" s="184"/>
      <c r="Q268" s="184"/>
      <c r="R268" s="275"/>
      <c r="S268" s="185"/>
      <c r="T268" s="185"/>
      <c r="U268" s="275"/>
      <c r="V268" s="275"/>
      <c r="W268" s="276"/>
      <c r="X268" s="276"/>
      <c r="Y268" s="276"/>
      <c r="Z268" s="275"/>
      <c r="AA268" s="184"/>
      <c r="AB268" s="184"/>
      <c r="AC268" s="185"/>
      <c r="AD268" s="185"/>
      <c r="AE268" s="186"/>
      <c r="AF268" s="187"/>
      <c r="AG268" s="182"/>
      <c r="AH268" s="184"/>
      <c r="AI268" s="184"/>
      <c r="AJ268" s="182"/>
      <c r="AK268" s="188"/>
      <c r="AL268" s="188"/>
      <c r="AM268" s="188"/>
      <c r="AN268" s="188"/>
      <c r="AO268" s="188"/>
      <c r="AP268" s="188"/>
      <c r="AQ268" s="188"/>
      <c r="AR268" s="188"/>
      <c r="AS268" s="188"/>
      <c r="AT268" s="188"/>
      <c r="AU268" s="189"/>
      <c r="AV268" s="190"/>
      <c r="AW268" s="190"/>
      <c r="AX268" s="191"/>
      <c r="AY268" s="191"/>
      <c r="AZ268" s="191"/>
      <c r="BA268" s="192"/>
      <c r="BB268" s="193"/>
      <c r="BC268" s="193"/>
      <c r="BD268" s="193"/>
    </row>
    <row r="269" spans="1:56">
      <c r="A269" s="220"/>
      <c r="B269" s="221"/>
      <c r="C269" s="222"/>
      <c r="D269" s="169"/>
      <c r="E269" s="169"/>
      <c r="F269" s="169"/>
      <c r="G269" s="202"/>
      <c r="H269" s="217"/>
      <c r="I269" s="212"/>
      <c r="J269" s="206"/>
      <c r="K269" s="212"/>
      <c r="L269" s="206"/>
      <c r="M269" s="212"/>
      <c r="N269" s="206"/>
      <c r="O269" s="170"/>
      <c r="P269" s="171"/>
      <c r="Q269" s="171"/>
      <c r="R269" s="171"/>
      <c r="S269" s="172"/>
      <c r="T269" s="172"/>
      <c r="U269" s="171"/>
      <c r="V269" s="171"/>
      <c r="W269" s="173"/>
      <c r="X269" s="173"/>
      <c r="Y269" s="173"/>
      <c r="Z269" s="171"/>
      <c r="AA269" s="171"/>
      <c r="AB269" s="171"/>
      <c r="AC269" s="172"/>
      <c r="AD269" s="172"/>
      <c r="AE269" s="174"/>
      <c r="AF269" s="175"/>
      <c r="AG269" s="169"/>
      <c r="AH269" s="171"/>
      <c r="AI269" s="171"/>
      <c r="AJ269" s="169"/>
      <c r="AK269" s="176"/>
      <c r="AL269" s="176"/>
      <c r="AM269" s="176"/>
      <c r="AN269" s="176"/>
      <c r="AO269" s="176"/>
      <c r="AP269" s="176"/>
      <c r="AQ269" s="176"/>
      <c r="AR269" s="176"/>
      <c r="AS269" s="176"/>
      <c r="AT269" s="176"/>
      <c r="AU269" s="177"/>
      <c r="AV269" s="178"/>
      <c r="AW269" s="178"/>
      <c r="AX269" s="179"/>
      <c r="AY269" s="179"/>
      <c r="AZ269" s="179"/>
      <c r="BA269" s="180"/>
      <c r="BB269" s="181"/>
      <c r="BC269" s="181"/>
      <c r="BD269" s="181"/>
    </row>
    <row r="270" spans="1:56">
      <c r="A270" s="223"/>
      <c r="B270" s="224"/>
      <c r="C270" s="225"/>
      <c r="D270" s="182"/>
      <c r="E270" s="182"/>
      <c r="F270" s="182"/>
      <c r="G270" s="203"/>
      <c r="H270" s="218"/>
      <c r="I270" s="213"/>
      <c r="J270" s="207"/>
      <c r="K270" s="213"/>
      <c r="L270" s="207"/>
      <c r="M270" s="213"/>
      <c r="N270" s="207"/>
      <c r="O270" s="183"/>
      <c r="P270" s="184"/>
      <c r="Q270" s="184"/>
      <c r="R270" s="275"/>
      <c r="S270" s="185"/>
      <c r="T270" s="185"/>
      <c r="U270" s="275"/>
      <c r="V270" s="275"/>
      <c r="W270" s="276"/>
      <c r="X270" s="276"/>
      <c r="Y270" s="276"/>
      <c r="Z270" s="275"/>
      <c r="AA270" s="184"/>
      <c r="AB270" s="184"/>
      <c r="AC270" s="185"/>
      <c r="AD270" s="185"/>
      <c r="AE270" s="186"/>
      <c r="AF270" s="187"/>
      <c r="AG270" s="182"/>
      <c r="AH270" s="184"/>
      <c r="AI270" s="184"/>
      <c r="AJ270" s="182"/>
      <c r="AK270" s="188"/>
      <c r="AL270" s="188"/>
      <c r="AM270" s="188"/>
      <c r="AN270" s="188"/>
      <c r="AO270" s="188"/>
      <c r="AP270" s="188"/>
      <c r="AQ270" s="188"/>
      <c r="AR270" s="188"/>
      <c r="AS270" s="188"/>
      <c r="AT270" s="188"/>
      <c r="AU270" s="189"/>
      <c r="AV270" s="190"/>
      <c r="AW270" s="190"/>
      <c r="AX270" s="191"/>
      <c r="AY270" s="191"/>
      <c r="AZ270" s="191"/>
      <c r="BA270" s="192"/>
      <c r="BB270" s="193"/>
      <c r="BC270" s="193"/>
      <c r="BD270" s="193"/>
    </row>
    <row r="271" spans="1:56">
      <c r="A271" s="220"/>
      <c r="B271" s="221"/>
      <c r="C271" s="222"/>
      <c r="D271" s="169"/>
      <c r="E271" s="169"/>
      <c r="F271" s="169"/>
      <c r="G271" s="202"/>
      <c r="H271" s="217"/>
      <c r="I271" s="212"/>
      <c r="J271" s="206"/>
      <c r="K271" s="212"/>
      <c r="L271" s="206"/>
      <c r="M271" s="212"/>
      <c r="N271" s="206"/>
      <c r="O271" s="170"/>
      <c r="P271" s="171"/>
      <c r="Q271" s="171"/>
      <c r="R271" s="171"/>
      <c r="S271" s="172"/>
      <c r="T271" s="172"/>
      <c r="U271" s="171"/>
      <c r="V271" s="171"/>
      <c r="W271" s="173"/>
      <c r="X271" s="173"/>
      <c r="Y271" s="173"/>
      <c r="Z271" s="171"/>
      <c r="AA271" s="171"/>
      <c r="AB271" s="171"/>
      <c r="AC271" s="172"/>
      <c r="AD271" s="172"/>
      <c r="AE271" s="174"/>
      <c r="AF271" s="175"/>
      <c r="AG271" s="169"/>
      <c r="AH271" s="171"/>
      <c r="AI271" s="171"/>
      <c r="AJ271" s="169"/>
      <c r="AK271" s="176"/>
      <c r="AL271" s="176"/>
      <c r="AM271" s="176"/>
      <c r="AN271" s="176"/>
      <c r="AO271" s="176"/>
      <c r="AP271" s="176"/>
      <c r="AQ271" s="176"/>
      <c r="AR271" s="176"/>
      <c r="AS271" s="176"/>
      <c r="AT271" s="176"/>
      <c r="AU271" s="177"/>
      <c r="AV271" s="178"/>
      <c r="AW271" s="178"/>
      <c r="AX271" s="179"/>
      <c r="AY271" s="179"/>
      <c r="AZ271" s="179"/>
      <c r="BA271" s="180"/>
      <c r="BB271" s="181"/>
      <c r="BC271" s="181"/>
      <c r="BD271" s="181"/>
    </row>
    <row r="272" spans="1:56">
      <c r="A272" s="223"/>
      <c r="B272" s="224"/>
      <c r="C272" s="225"/>
      <c r="D272" s="182"/>
      <c r="E272" s="182"/>
      <c r="F272" s="182"/>
      <c r="G272" s="203"/>
      <c r="H272" s="218"/>
      <c r="I272" s="213"/>
      <c r="J272" s="207"/>
      <c r="K272" s="213"/>
      <c r="L272" s="207"/>
      <c r="M272" s="213"/>
      <c r="N272" s="207"/>
      <c r="O272" s="183"/>
      <c r="P272" s="184"/>
      <c r="Q272" s="184"/>
      <c r="R272" s="275"/>
      <c r="S272" s="185"/>
      <c r="T272" s="185"/>
      <c r="U272" s="275"/>
      <c r="V272" s="275"/>
      <c r="W272" s="276"/>
      <c r="X272" s="276"/>
      <c r="Y272" s="276"/>
      <c r="Z272" s="275"/>
      <c r="AA272" s="184"/>
      <c r="AB272" s="184"/>
      <c r="AC272" s="185"/>
      <c r="AD272" s="185"/>
      <c r="AE272" s="186"/>
      <c r="AF272" s="187"/>
      <c r="AG272" s="182"/>
      <c r="AH272" s="184"/>
      <c r="AI272" s="184"/>
      <c r="AJ272" s="182"/>
      <c r="AK272" s="188"/>
      <c r="AL272" s="188"/>
      <c r="AM272" s="188"/>
      <c r="AN272" s="188"/>
      <c r="AO272" s="188"/>
      <c r="AP272" s="188"/>
      <c r="AQ272" s="188"/>
      <c r="AR272" s="188"/>
      <c r="AS272" s="188"/>
      <c r="AT272" s="188"/>
      <c r="AU272" s="189"/>
      <c r="AV272" s="190"/>
      <c r="AW272" s="190"/>
      <c r="AX272" s="191"/>
      <c r="AY272" s="191"/>
      <c r="AZ272" s="191"/>
      <c r="BA272" s="192"/>
      <c r="BB272" s="193"/>
      <c r="BC272" s="193"/>
      <c r="BD272" s="193"/>
    </row>
    <row r="273" spans="1:56">
      <c r="A273" s="220"/>
      <c r="B273" s="221"/>
      <c r="C273" s="222"/>
      <c r="D273" s="169"/>
      <c r="E273" s="169"/>
      <c r="F273" s="169"/>
      <c r="G273" s="202"/>
      <c r="H273" s="217"/>
      <c r="I273" s="212"/>
      <c r="J273" s="206"/>
      <c r="K273" s="212"/>
      <c r="L273" s="206"/>
      <c r="M273" s="212"/>
      <c r="N273" s="206"/>
      <c r="O273" s="170"/>
      <c r="P273" s="171"/>
      <c r="Q273" s="171"/>
      <c r="R273" s="171"/>
      <c r="S273" s="172"/>
      <c r="T273" s="172"/>
      <c r="U273" s="171"/>
      <c r="V273" s="171"/>
      <c r="W273" s="173"/>
      <c r="X273" s="173"/>
      <c r="Y273" s="173"/>
      <c r="Z273" s="171"/>
      <c r="AA273" s="171"/>
      <c r="AB273" s="171"/>
      <c r="AC273" s="172"/>
      <c r="AD273" s="172"/>
      <c r="AE273" s="174"/>
      <c r="AF273" s="175"/>
      <c r="AG273" s="169"/>
      <c r="AH273" s="171"/>
      <c r="AI273" s="171"/>
      <c r="AJ273" s="169"/>
      <c r="AK273" s="176"/>
      <c r="AL273" s="176"/>
      <c r="AM273" s="176"/>
      <c r="AN273" s="176"/>
      <c r="AO273" s="176"/>
      <c r="AP273" s="176"/>
      <c r="AQ273" s="176"/>
      <c r="AR273" s="176"/>
      <c r="AS273" s="176"/>
      <c r="AT273" s="176"/>
      <c r="AU273" s="177"/>
      <c r="AV273" s="178"/>
      <c r="AW273" s="178"/>
      <c r="AX273" s="179"/>
      <c r="AY273" s="179"/>
      <c r="AZ273" s="179"/>
      <c r="BA273" s="180"/>
      <c r="BB273" s="181"/>
      <c r="BC273" s="181"/>
      <c r="BD273" s="181"/>
    </row>
    <row r="274" spans="1:56">
      <c r="A274" s="223"/>
      <c r="B274" s="224"/>
      <c r="C274" s="225"/>
      <c r="D274" s="182"/>
      <c r="E274" s="182"/>
      <c r="F274" s="182"/>
      <c r="G274" s="203"/>
      <c r="H274" s="218"/>
      <c r="I274" s="213"/>
      <c r="J274" s="207"/>
      <c r="K274" s="213"/>
      <c r="L274" s="207"/>
      <c r="M274" s="213"/>
      <c r="N274" s="207"/>
      <c r="O274" s="183"/>
      <c r="P274" s="184"/>
      <c r="Q274" s="184"/>
      <c r="R274" s="275"/>
      <c r="S274" s="185"/>
      <c r="T274" s="185"/>
      <c r="U274" s="275"/>
      <c r="V274" s="275"/>
      <c r="W274" s="276"/>
      <c r="X274" s="276"/>
      <c r="Y274" s="276"/>
      <c r="Z274" s="275"/>
      <c r="AA274" s="184"/>
      <c r="AB274" s="184"/>
      <c r="AC274" s="185"/>
      <c r="AD274" s="185"/>
      <c r="AE274" s="186"/>
      <c r="AF274" s="187"/>
      <c r="AG274" s="182"/>
      <c r="AH274" s="184"/>
      <c r="AI274" s="184"/>
      <c r="AJ274" s="182"/>
      <c r="AK274" s="188"/>
      <c r="AL274" s="188"/>
      <c r="AM274" s="188"/>
      <c r="AN274" s="188"/>
      <c r="AO274" s="188"/>
      <c r="AP274" s="188"/>
      <c r="AQ274" s="188"/>
      <c r="AR274" s="188"/>
      <c r="AS274" s="188"/>
      <c r="AT274" s="188"/>
      <c r="AU274" s="189"/>
      <c r="AV274" s="190"/>
      <c r="AW274" s="190"/>
      <c r="AX274" s="191"/>
      <c r="AY274" s="191"/>
      <c r="AZ274" s="191"/>
      <c r="BA274" s="192"/>
      <c r="BB274" s="193"/>
      <c r="BC274" s="193"/>
      <c r="BD274" s="193"/>
    </row>
    <row r="275" spans="1:56">
      <c r="A275" s="220"/>
      <c r="B275" s="221"/>
      <c r="C275" s="222"/>
      <c r="D275" s="169"/>
      <c r="E275" s="169"/>
      <c r="F275" s="169"/>
      <c r="G275" s="202"/>
      <c r="H275" s="217"/>
      <c r="I275" s="212"/>
      <c r="J275" s="206"/>
      <c r="K275" s="212"/>
      <c r="L275" s="206"/>
      <c r="M275" s="212"/>
      <c r="N275" s="206"/>
      <c r="O275" s="170"/>
      <c r="P275" s="171"/>
      <c r="Q275" s="171"/>
      <c r="R275" s="171"/>
      <c r="S275" s="172"/>
      <c r="T275" s="172"/>
      <c r="U275" s="171"/>
      <c r="V275" s="171"/>
      <c r="W275" s="173"/>
      <c r="X275" s="173"/>
      <c r="Y275" s="173"/>
      <c r="Z275" s="171"/>
      <c r="AA275" s="171"/>
      <c r="AB275" s="171"/>
      <c r="AC275" s="172"/>
      <c r="AD275" s="172"/>
      <c r="AE275" s="174"/>
      <c r="AF275" s="175"/>
      <c r="AG275" s="169"/>
      <c r="AH275" s="171"/>
      <c r="AI275" s="171"/>
      <c r="AJ275" s="169"/>
      <c r="AK275" s="176"/>
      <c r="AL275" s="176"/>
      <c r="AM275" s="176"/>
      <c r="AN275" s="176"/>
      <c r="AO275" s="176"/>
      <c r="AP275" s="176"/>
      <c r="AQ275" s="176"/>
      <c r="AR275" s="176"/>
      <c r="AS275" s="176"/>
      <c r="AT275" s="176"/>
      <c r="AU275" s="177"/>
      <c r="AV275" s="178"/>
      <c r="AW275" s="178"/>
      <c r="AX275" s="179"/>
      <c r="AY275" s="179"/>
      <c r="AZ275" s="179"/>
      <c r="BA275" s="180"/>
      <c r="BB275" s="181"/>
      <c r="BC275" s="181"/>
      <c r="BD275" s="181"/>
    </row>
    <row r="276" spans="1:56">
      <c r="A276" s="223"/>
      <c r="B276" s="224"/>
      <c r="C276" s="225"/>
      <c r="D276" s="182"/>
      <c r="E276" s="182"/>
      <c r="F276" s="182"/>
      <c r="G276" s="203"/>
      <c r="H276" s="218"/>
      <c r="I276" s="213"/>
      <c r="J276" s="207"/>
      <c r="K276" s="213"/>
      <c r="L276" s="207"/>
      <c r="M276" s="213"/>
      <c r="N276" s="207"/>
      <c r="O276" s="183"/>
      <c r="P276" s="184"/>
      <c r="Q276" s="184"/>
      <c r="R276" s="275"/>
      <c r="S276" s="185"/>
      <c r="T276" s="185"/>
      <c r="U276" s="275"/>
      <c r="V276" s="275"/>
      <c r="W276" s="276"/>
      <c r="X276" s="276"/>
      <c r="Y276" s="276"/>
      <c r="Z276" s="275"/>
      <c r="AA276" s="184"/>
      <c r="AB276" s="184"/>
      <c r="AC276" s="185"/>
      <c r="AD276" s="185"/>
      <c r="AE276" s="186"/>
      <c r="AF276" s="187"/>
      <c r="AG276" s="182"/>
      <c r="AH276" s="184"/>
      <c r="AI276" s="184"/>
      <c r="AJ276" s="182"/>
      <c r="AK276" s="188"/>
      <c r="AL276" s="188"/>
      <c r="AM276" s="188"/>
      <c r="AN276" s="188"/>
      <c r="AO276" s="188"/>
      <c r="AP276" s="188"/>
      <c r="AQ276" s="188"/>
      <c r="AR276" s="188"/>
      <c r="AS276" s="188"/>
      <c r="AT276" s="188"/>
      <c r="AU276" s="189"/>
      <c r="AV276" s="190"/>
      <c r="AW276" s="190"/>
      <c r="AX276" s="191"/>
      <c r="AY276" s="191"/>
      <c r="AZ276" s="191"/>
      <c r="BA276" s="192"/>
      <c r="BB276" s="193"/>
      <c r="BC276" s="193"/>
      <c r="BD276" s="193"/>
    </row>
    <row r="277" spans="1:56">
      <c r="A277" s="220"/>
      <c r="B277" s="221"/>
      <c r="C277" s="222"/>
      <c r="D277" s="169"/>
      <c r="E277" s="169"/>
      <c r="F277" s="169"/>
      <c r="G277" s="202"/>
      <c r="H277" s="217"/>
      <c r="I277" s="212"/>
      <c r="J277" s="206"/>
      <c r="K277" s="212"/>
      <c r="L277" s="206"/>
      <c r="M277" s="212"/>
      <c r="N277" s="206"/>
      <c r="O277" s="170"/>
      <c r="P277" s="171"/>
      <c r="Q277" s="171"/>
      <c r="R277" s="171"/>
      <c r="S277" s="172"/>
      <c r="T277" s="172"/>
      <c r="U277" s="171"/>
      <c r="V277" s="171"/>
      <c r="W277" s="173"/>
      <c r="X277" s="173"/>
      <c r="Y277" s="173"/>
      <c r="Z277" s="171"/>
      <c r="AA277" s="171"/>
      <c r="AB277" s="171"/>
      <c r="AC277" s="172"/>
      <c r="AD277" s="172"/>
      <c r="AE277" s="174"/>
      <c r="AF277" s="175"/>
      <c r="AG277" s="169"/>
      <c r="AH277" s="171"/>
      <c r="AI277" s="171"/>
      <c r="AJ277" s="169"/>
      <c r="AK277" s="176"/>
      <c r="AL277" s="176"/>
      <c r="AM277" s="176"/>
      <c r="AN277" s="176"/>
      <c r="AO277" s="176"/>
      <c r="AP277" s="176"/>
      <c r="AQ277" s="176"/>
      <c r="AR277" s="176"/>
      <c r="AS277" s="176"/>
      <c r="AT277" s="176"/>
      <c r="AU277" s="177"/>
      <c r="AV277" s="178"/>
      <c r="AW277" s="178"/>
      <c r="AX277" s="179"/>
      <c r="AY277" s="179"/>
      <c r="AZ277" s="179"/>
      <c r="BA277" s="180"/>
      <c r="BB277" s="181"/>
      <c r="BC277" s="181"/>
      <c r="BD277" s="181"/>
    </row>
    <row r="278" spans="1:56">
      <c r="A278" s="223"/>
      <c r="B278" s="224"/>
      <c r="C278" s="225"/>
      <c r="D278" s="182"/>
      <c r="E278" s="182"/>
      <c r="F278" s="182"/>
      <c r="G278" s="203"/>
      <c r="H278" s="218"/>
      <c r="I278" s="213"/>
      <c r="J278" s="207"/>
      <c r="K278" s="213"/>
      <c r="L278" s="207"/>
      <c r="M278" s="213"/>
      <c r="N278" s="207"/>
      <c r="O278" s="183"/>
      <c r="P278" s="184"/>
      <c r="Q278" s="184"/>
      <c r="R278" s="275"/>
      <c r="S278" s="185"/>
      <c r="T278" s="185"/>
      <c r="U278" s="275"/>
      <c r="V278" s="275"/>
      <c r="W278" s="276"/>
      <c r="X278" s="276"/>
      <c r="Y278" s="276"/>
      <c r="Z278" s="275"/>
      <c r="AA278" s="184"/>
      <c r="AB278" s="184"/>
      <c r="AC278" s="185"/>
      <c r="AD278" s="185"/>
      <c r="AE278" s="186"/>
      <c r="AF278" s="187"/>
      <c r="AG278" s="182"/>
      <c r="AH278" s="184"/>
      <c r="AI278" s="184"/>
      <c r="AJ278" s="182"/>
      <c r="AK278" s="188"/>
      <c r="AL278" s="188"/>
      <c r="AM278" s="188"/>
      <c r="AN278" s="188"/>
      <c r="AO278" s="188"/>
      <c r="AP278" s="188"/>
      <c r="AQ278" s="188"/>
      <c r="AR278" s="188"/>
      <c r="AS278" s="188"/>
      <c r="AT278" s="188"/>
      <c r="AU278" s="189"/>
      <c r="AV278" s="190"/>
      <c r="AW278" s="190"/>
      <c r="AX278" s="191"/>
      <c r="AY278" s="191"/>
      <c r="AZ278" s="191"/>
      <c r="BA278" s="192"/>
      <c r="BB278" s="193"/>
      <c r="BC278" s="193"/>
      <c r="BD278" s="193"/>
    </row>
    <row r="279" spans="1:56">
      <c r="A279" s="220"/>
      <c r="B279" s="221"/>
      <c r="C279" s="222"/>
      <c r="D279" s="169"/>
      <c r="E279" s="169"/>
      <c r="F279" s="169"/>
      <c r="G279" s="202"/>
      <c r="H279" s="217"/>
      <c r="I279" s="212"/>
      <c r="J279" s="206"/>
      <c r="K279" s="212"/>
      <c r="L279" s="206"/>
      <c r="M279" s="212"/>
      <c r="N279" s="206"/>
      <c r="O279" s="170"/>
      <c r="P279" s="171"/>
      <c r="Q279" s="171"/>
      <c r="R279" s="171"/>
      <c r="S279" s="172"/>
      <c r="T279" s="172"/>
      <c r="U279" s="171"/>
      <c r="V279" s="171"/>
      <c r="W279" s="173"/>
      <c r="X279" s="173"/>
      <c r="Y279" s="173"/>
      <c r="Z279" s="171"/>
      <c r="AA279" s="171"/>
      <c r="AB279" s="171"/>
      <c r="AC279" s="172"/>
      <c r="AD279" s="172"/>
      <c r="AE279" s="174"/>
      <c r="AF279" s="175"/>
      <c r="AG279" s="169"/>
      <c r="AH279" s="171"/>
      <c r="AI279" s="171"/>
      <c r="AJ279" s="169"/>
      <c r="AK279" s="176"/>
      <c r="AL279" s="176"/>
      <c r="AM279" s="176"/>
      <c r="AN279" s="176"/>
      <c r="AO279" s="176"/>
      <c r="AP279" s="176"/>
      <c r="AQ279" s="176"/>
      <c r="AR279" s="176"/>
      <c r="AS279" s="176"/>
      <c r="AT279" s="176"/>
      <c r="AU279" s="177"/>
      <c r="AV279" s="178"/>
      <c r="AW279" s="178"/>
      <c r="AX279" s="179"/>
      <c r="AY279" s="179"/>
      <c r="AZ279" s="179"/>
      <c r="BA279" s="180"/>
      <c r="BB279" s="181"/>
      <c r="BC279" s="181"/>
      <c r="BD279" s="181"/>
    </row>
    <row r="280" spans="1:56">
      <c r="A280" s="223"/>
      <c r="B280" s="224"/>
      <c r="C280" s="225"/>
      <c r="D280" s="182"/>
      <c r="E280" s="182"/>
      <c r="F280" s="182"/>
      <c r="G280" s="203"/>
      <c r="H280" s="218"/>
      <c r="I280" s="213"/>
      <c r="J280" s="207"/>
      <c r="K280" s="213"/>
      <c r="L280" s="207"/>
      <c r="M280" s="213"/>
      <c r="N280" s="207"/>
      <c r="O280" s="183"/>
      <c r="P280" s="184"/>
      <c r="Q280" s="184"/>
      <c r="R280" s="275"/>
      <c r="S280" s="185"/>
      <c r="T280" s="185"/>
      <c r="U280" s="275"/>
      <c r="V280" s="275"/>
      <c r="W280" s="276"/>
      <c r="X280" s="276"/>
      <c r="Y280" s="276"/>
      <c r="Z280" s="275"/>
      <c r="AA280" s="184"/>
      <c r="AB280" s="184"/>
      <c r="AC280" s="185"/>
      <c r="AD280" s="185"/>
      <c r="AE280" s="186"/>
      <c r="AF280" s="187"/>
      <c r="AG280" s="182"/>
      <c r="AH280" s="184"/>
      <c r="AI280" s="184"/>
      <c r="AJ280" s="182"/>
      <c r="AK280" s="188"/>
      <c r="AL280" s="188"/>
      <c r="AM280" s="188"/>
      <c r="AN280" s="188"/>
      <c r="AO280" s="188"/>
      <c r="AP280" s="188"/>
      <c r="AQ280" s="188"/>
      <c r="AR280" s="188"/>
      <c r="AS280" s="188"/>
      <c r="AT280" s="188"/>
      <c r="AU280" s="189"/>
      <c r="AV280" s="190"/>
      <c r="AW280" s="190"/>
      <c r="AX280" s="191"/>
      <c r="AY280" s="191"/>
      <c r="AZ280" s="191"/>
      <c r="BA280" s="192"/>
      <c r="BB280" s="193"/>
      <c r="BC280" s="193"/>
      <c r="BD280" s="193"/>
    </row>
    <row r="281" spans="1:56">
      <c r="A281" s="220"/>
      <c r="B281" s="221"/>
      <c r="C281" s="222"/>
      <c r="D281" s="169"/>
      <c r="E281" s="169"/>
      <c r="F281" s="169"/>
      <c r="G281" s="202"/>
      <c r="H281" s="217"/>
      <c r="I281" s="212"/>
      <c r="J281" s="206"/>
      <c r="K281" s="212"/>
      <c r="L281" s="206"/>
      <c r="M281" s="212"/>
      <c r="N281" s="206"/>
      <c r="O281" s="170"/>
      <c r="P281" s="171"/>
      <c r="Q281" s="171"/>
      <c r="R281" s="171"/>
      <c r="S281" s="172"/>
      <c r="T281" s="172"/>
      <c r="U281" s="171"/>
      <c r="V281" s="171"/>
      <c r="W281" s="173"/>
      <c r="X281" s="173"/>
      <c r="Y281" s="173"/>
      <c r="Z281" s="171"/>
      <c r="AA281" s="171"/>
      <c r="AB281" s="171"/>
      <c r="AC281" s="172"/>
      <c r="AD281" s="172"/>
      <c r="AE281" s="174"/>
      <c r="AF281" s="175"/>
      <c r="AG281" s="169"/>
      <c r="AH281" s="171"/>
      <c r="AI281" s="171"/>
      <c r="AJ281" s="169"/>
      <c r="AK281" s="176"/>
      <c r="AL281" s="176"/>
      <c r="AM281" s="176"/>
      <c r="AN281" s="176"/>
      <c r="AO281" s="176"/>
      <c r="AP281" s="176"/>
      <c r="AQ281" s="176"/>
      <c r="AR281" s="176"/>
      <c r="AS281" s="176"/>
      <c r="AT281" s="176"/>
      <c r="AU281" s="177"/>
      <c r="AV281" s="178"/>
      <c r="AW281" s="178"/>
      <c r="AX281" s="179"/>
      <c r="AY281" s="179"/>
      <c r="AZ281" s="179"/>
      <c r="BA281" s="180"/>
      <c r="BB281" s="181"/>
      <c r="BC281" s="181"/>
      <c r="BD281" s="181"/>
    </row>
    <row r="282" spans="1:56">
      <c r="A282" s="223"/>
      <c r="B282" s="224"/>
      <c r="C282" s="225"/>
      <c r="D282" s="182"/>
      <c r="E282" s="182"/>
      <c r="F282" s="182"/>
      <c r="G282" s="203"/>
      <c r="H282" s="218"/>
      <c r="I282" s="213"/>
      <c r="J282" s="207"/>
      <c r="K282" s="213"/>
      <c r="L282" s="207"/>
      <c r="M282" s="213"/>
      <c r="N282" s="207"/>
      <c r="O282" s="183"/>
      <c r="P282" s="184"/>
      <c r="Q282" s="184"/>
      <c r="R282" s="275"/>
      <c r="S282" s="185"/>
      <c r="T282" s="185"/>
      <c r="U282" s="275"/>
      <c r="V282" s="275"/>
      <c r="W282" s="276"/>
      <c r="X282" s="276"/>
      <c r="Y282" s="276"/>
      <c r="Z282" s="275"/>
      <c r="AA282" s="184"/>
      <c r="AB282" s="184"/>
      <c r="AC282" s="185"/>
      <c r="AD282" s="185"/>
      <c r="AE282" s="186"/>
      <c r="AF282" s="187"/>
      <c r="AG282" s="182"/>
      <c r="AH282" s="184"/>
      <c r="AI282" s="184"/>
      <c r="AJ282" s="182"/>
      <c r="AK282" s="188"/>
      <c r="AL282" s="188"/>
      <c r="AM282" s="188"/>
      <c r="AN282" s="188"/>
      <c r="AO282" s="188"/>
      <c r="AP282" s="188"/>
      <c r="AQ282" s="188"/>
      <c r="AR282" s="188"/>
      <c r="AS282" s="188"/>
      <c r="AT282" s="188"/>
      <c r="AU282" s="189"/>
      <c r="AV282" s="190"/>
      <c r="AW282" s="190"/>
      <c r="AX282" s="191"/>
      <c r="AY282" s="191"/>
      <c r="AZ282" s="191"/>
      <c r="BA282" s="192"/>
      <c r="BB282" s="193"/>
      <c r="BC282" s="193"/>
      <c r="BD282" s="193"/>
    </row>
    <row r="283" spans="1:56">
      <c r="A283" s="220"/>
      <c r="B283" s="221"/>
      <c r="C283" s="222"/>
      <c r="D283" s="169"/>
      <c r="E283" s="169"/>
      <c r="F283" s="169"/>
      <c r="G283" s="202"/>
      <c r="H283" s="217"/>
      <c r="I283" s="212"/>
      <c r="J283" s="206"/>
      <c r="K283" s="212"/>
      <c r="L283" s="206"/>
      <c r="M283" s="212"/>
      <c r="N283" s="206"/>
      <c r="O283" s="170"/>
      <c r="P283" s="171"/>
      <c r="Q283" s="171"/>
      <c r="R283" s="171"/>
      <c r="S283" s="172"/>
      <c r="T283" s="172"/>
      <c r="U283" s="171"/>
      <c r="V283" s="171"/>
      <c r="W283" s="173"/>
      <c r="X283" s="173"/>
      <c r="Y283" s="173"/>
      <c r="Z283" s="171"/>
      <c r="AA283" s="171"/>
      <c r="AB283" s="171"/>
      <c r="AC283" s="172"/>
      <c r="AD283" s="172"/>
      <c r="AE283" s="174"/>
      <c r="AF283" s="175"/>
      <c r="AG283" s="169"/>
      <c r="AH283" s="171"/>
      <c r="AI283" s="171"/>
      <c r="AJ283" s="169"/>
      <c r="AK283" s="176"/>
      <c r="AL283" s="176"/>
      <c r="AM283" s="176"/>
      <c r="AN283" s="176"/>
      <c r="AO283" s="176"/>
      <c r="AP283" s="176"/>
      <c r="AQ283" s="176"/>
      <c r="AR283" s="176"/>
      <c r="AS283" s="176"/>
      <c r="AT283" s="176"/>
      <c r="AU283" s="177"/>
      <c r="AV283" s="178"/>
      <c r="AW283" s="178"/>
      <c r="AX283" s="179"/>
      <c r="AY283" s="179"/>
      <c r="AZ283" s="179"/>
      <c r="BA283" s="180"/>
      <c r="BB283" s="181"/>
      <c r="BC283" s="181"/>
      <c r="BD283" s="181"/>
    </row>
    <row r="284" spans="1:56">
      <c r="A284" s="223"/>
      <c r="B284" s="224"/>
      <c r="C284" s="225"/>
      <c r="D284" s="182"/>
      <c r="E284" s="182"/>
      <c r="F284" s="182"/>
      <c r="G284" s="203"/>
      <c r="H284" s="218"/>
      <c r="I284" s="213"/>
      <c r="J284" s="207"/>
      <c r="K284" s="213"/>
      <c r="L284" s="207"/>
      <c r="M284" s="213"/>
      <c r="N284" s="207"/>
      <c r="O284" s="183"/>
      <c r="P284" s="184"/>
      <c r="Q284" s="184"/>
      <c r="R284" s="275"/>
      <c r="S284" s="185"/>
      <c r="T284" s="185"/>
      <c r="U284" s="275"/>
      <c r="V284" s="275"/>
      <c r="W284" s="276"/>
      <c r="X284" s="276"/>
      <c r="Y284" s="276"/>
      <c r="Z284" s="275"/>
      <c r="AA284" s="184"/>
      <c r="AB284" s="184"/>
      <c r="AC284" s="185"/>
      <c r="AD284" s="185"/>
      <c r="AE284" s="186"/>
      <c r="AF284" s="187"/>
      <c r="AG284" s="182"/>
      <c r="AH284" s="184"/>
      <c r="AI284" s="184"/>
      <c r="AJ284" s="182"/>
      <c r="AK284" s="188"/>
      <c r="AL284" s="188"/>
      <c r="AM284" s="188"/>
      <c r="AN284" s="188"/>
      <c r="AO284" s="188"/>
      <c r="AP284" s="188"/>
      <c r="AQ284" s="188"/>
      <c r="AR284" s="188"/>
      <c r="AS284" s="188"/>
      <c r="AT284" s="188"/>
      <c r="AU284" s="189"/>
      <c r="AV284" s="190"/>
      <c r="AW284" s="190"/>
      <c r="AX284" s="191"/>
      <c r="AY284" s="191"/>
      <c r="AZ284" s="191"/>
      <c r="BA284" s="192"/>
      <c r="BB284" s="193"/>
      <c r="BC284" s="193"/>
      <c r="BD284" s="193"/>
    </row>
    <row r="285" spans="1:56">
      <c r="A285" s="220"/>
      <c r="B285" s="221"/>
      <c r="C285" s="222"/>
      <c r="D285" s="169"/>
      <c r="E285" s="169"/>
      <c r="F285" s="169"/>
      <c r="G285" s="202"/>
      <c r="H285" s="217"/>
      <c r="I285" s="212"/>
      <c r="J285" s="206"/>
      <c r="K285" s="212"/>
      <c r="L285" s="206"/>
      <c r="M285" s="212"/>
      <c r="N285" s="206"/>
      <c r="O285" s="170"/>
      <c r="P285" s="171"/>
      <c r="Q285" s="171"/>
      <c r="R285" s="171"/>
      <c r="S285" s="172"/>
      <c r="T285" s="172"/>
      <c r="U285" s="171"/>
      <c r="V285" s="171"/>
      <c r="W285" s="173"/>
      <c r="X285" s="173"/>
      <c r="Y285" s="173"/>
      <c r="Z285" s="171"/>
      <c r="AA285" s="171"/>
      <c r="AB285" s="171"/>
      <c r="AC285" s="172"/>
      <c r="AD285" s="172"/>
      <c r="AE285" s="174"/>
      <c r="AF285" s="175"/>
      <c r="AG285" s="169"/>
      <c r="AH285" s="171"/>
      <c r="AI285" s="171"/>
      <c r="AJ285" s="169"/>
      <c r="AK285" s="176"/>
      <c r="AL285" s="176"/>
      <c r="AM285" s="176"/>
      <c r="AN285" s="176"/>
      <c r="AO285" s="176"/>
      <c r="AP285" s="176"/>
      <c r="AQ285" s="176"/>
      <c r="AR285" s="176"/>
      <c r="AS285" s="176"/>
      <c r="AT285" s="176"/>
      <c r="AU285" s="177"/>
      <c r="AV285" s="178"/>
      <c r="AW285" s="178"/>
      <c r="AX285" s="179"/>
      <c r="AY285" s="179"/>
      <c r="AZ285" s="179"/>
      <c r="BA285" s="180"/>
      <c r="BB285" s="181"/>
      <c r="BC285" s="181"/>
      <c r="BD285" s="181"/>
    </row>
    <row r="286" spans="1:56">
      <c r="A286" s="223"/>
      <c r="B286" s="224"/>
      <c r="C286" s="225"/>
      <c r="D286" s="182"/>
      <c r="E286" s="182"/>
      <c r="F286" s="182"/>
      <c r="G286" s="203"/>
      <c r="H286" s="218"/>
      <c r="I286" s="213"/>
      <c r="J286" s="207"/>
      <c r="K286" s="213"/>
      <c r="L286" s="207"/>
      <c r="M286" s="213"/>
      <c r="N286" s="207"/>
      <c r="O286" s="183"/>
      <c r="P286" s="184"/>
      <c r="Q286" s="184"/>
      <c r="R286" s="275"/>
      <c r="S286" s="185"/>
      <c r="T286" s="185"/>
      <c r="U286" s="275"/>
      <c r="V286" s="275"/>
      <c r="W286" s="276"/>
      <c r="X286" s="276"/>
      <c r="Y286" s="276"/>
      <c r="Z286" s="275"/>
      <c r="AA286" s="184"/>
      <c r="AB286" s="184"/>
      <c r="AC286" s="185"/>
      <c r="AD286" s="185"/>
      <c r="AE286" s="186"/>
      <c r="AF286" s="187"/>
      <c r="AG286" s="182"/>
      <c r="AH286" s="184"/>
      <c r="AI286" s="184"/>
      <c r="AJ286" s="182"/>
      <c r="AK286" s="188"/>
      <c r="AL286" s="188"/>
      <c r="AM286" s="188"/>
      <c r="AN286" s="188"/>
      <c r="AO286" s="188"/>
      <c r="AP286" s="188"/>
      <c r="AQ286" s="188"/>
      <c r="AR286" s="188"/>
      <c r="AS286" s="188"/>
      <c r="AT286" s="188"/>
      <c r="AU286" s="189"/>
      <c r="AV286" s="190"/>
      <c r="AW286" s="190"/>
      <c r="AX286" s="191"/>
      <c r="AY286" s="191"/>
      <c r="AZ286" s="191"/>
      <c r="BA286" s="192"/>
      <c r="BB286" s="193"/>
      <c r="BC286" s="193"/>
      <c r="BD286" s="193"/>
    </row>
    <row r="287" spans="1:56">
      <c r="A287" s="220"/>
      <c r="B287" s="221"/>
      <c r="C287" s="222"/>
      <c r="D287" s="169"/>
      <c r="E287" s="169"/>
      <c r="F287" s="169"/>
      <c r="G287" s="202"/>
      <c r="H287" s="217"/>
      <c r="I287" s="212"/>
      <c r="J287" s="206"/>
      <c r="K287" s="212"/>
      <c r="L287" s="206"/>
      <c r="M287" s="212"/>
      <c r="N287" s="206"/>
      <c r="O287" s="170"/>
      <c r="P287" s="171"/>
      <c r="Q287" s="171"/>
      <c r="R287" s="171"/>
      <c r="S287" s="172"/>
      <c r="T287" s="172"/>
      <c r="U287" s="171"/>
      <c r="V287" s="171"/>
      <c r="W287" s="173"/>
      <c r="X287" s="173"/>
      <c r="Y287" s="173"/>
      <c r="Z287" s="171"/>
      <c r="AA287" s="171"/>
      <c r="AB287" s="171"/>
      <c r="AC287" s="172"/>
      <c r="AD287" s="172"/>
      <c r="AE287" s="174"/>
      <c r="AF287" s="175"/>
      <c r="AG287" s="169"/>
      <c r="AH287" s="171"/>
      <c r="AI287" s="171"/>
      <c r="AJ287" s="169"/>
      <c r="AK287" s="176"/>
      <c r="AL287" s="176"/>
      <c r="AM287" s="176"/>
      <c r="AN287" s="176"/>
      <c r="AO287" s="176"/>
      <c r="AP287" s="176"/>
      <c r="AQ287" s="176"/>
      <c r="AR287" s="176"/>
      <c r="AS287" s="176"/>
      <c r="AT287" s="176"/>
      <c r="AU287" s="177"/>
      <c r="AV287" s="178"/>
      <c r="AW287" s="178"/>
      <c r="AX287" s="179"/>
      <c r="AY287" s="179"/>
      <c r="AZ287" s="179"/>
      <c r="BA287" s="180"/>
      <c r="BB287" s="181"/>
      <c r="BC287" s="181"/>
      <c r="BD287" s="181"/>
    </row>
    <row r="288" spans="1:56">
      <c r="A288" s="223"/>
      <c r="B288" s="224"/>
      <c r="C288" s="225"/>
      <c r="D288" s="182"/>
      <c r="E288" s="182"/>
      <c r="F288" s="182"/>
      <c r="G288" s="203"/>
      <c r="H288" s="218"/>
      <c r="I288" s="213"/>
      <c r="J288" s="207"/>
      <c r="K288" s="213"/>
      <c r="L288" s="207"/>
      <c r="M288" s="213"/>
      <c r="N288" s="207"/>
      <c r="O288" s="183"/>
      <c r="P288" s="184"/>
      <c r="Q288" s="184"/>
      <c r="R288" s="275"/>
      <c r="S288" s="185"/>
      <c r="T288" s="185"/>
      <c r="U288" s="275"/>
      <c r="V288" s="275"/>
      <c r="W288" s="276"/>
      <c r="X288" s="276"/>
      <c r="Y288" s="276"/>
      <c r="Z288" s="275"/>
      <c r="AA288" s="184"/>
      <c r="AB288" s="184"/>
      <c r="AC288" s="185"/>
      <c r="AD288" s="185"/>
      <c r="AE288" s="186"/>
      <c r="AF288" s="187"/>
      <c r="AG288" s="182"/>
      <c r="AH288" s="184"/>
      <c r="AI288" s="184"/>
      <c r="AJ288" s="182"/>
      <c r="AK288" s="188"/>
      <c r="AL288" s="188"/>
      <c r="AM288" s="188"/>
      <c r="AN288" s="188"/>
      <c r="AO288" s="188"/>
      <c r="AP288" s="188"/>
      <c r="AQ288" s="188"/>
      <c r="AR288" s="188"/>
      <c r="AS288" s="188"/>
      <c r="AT288" s="188"/>
      <c r="AU288" s="189"/>
      <c r="AV288" s="190"/>
      <c r="AW288" s="190"/>
      <c r="AX288" s="191"/>
      <c r="AY288" s="191"/>
      <c r="AZ288" s="191"/>
      <c r="BA288" s="192"/>
      <c r="BB288" s="193"/>
      <c r="BC288" s="193"/>
      <c r="BD288" s="193"/>
    </row>
    <row r="289" spans="1:56">
      <c r="A289" s="220"/>
      <c r="B289" s="221"/>
      <c r="C289" s="222"/>
      <c r="D289" s="169"/>
      <c r="E289" s="169"/>
      <c r="F289" s="169"/>
      <c r="G289" s="202"/>
      <c r="H289" s="217"/>
      <c r="I289" s="212"/>
      <c r="J289" s="206"/>
      <c r="K289" s="212"/>
      <c r="L289" s="206"/>
      <c r="M289" s="212"/>
      <c r="N289" s="206"/>
      <c r="O289" s="170"/>
      <c r="P289" s="171"/>
      <c r="Q289" s="171"/>
      <c r="R289" s="171"/>
      <c r="S289" s="172"/>
      <c r="T289" s="172"/>
      <c r="U289" s="171"/>
      <c r="V289" s="171"/>
      <c r="W289" s="173"/>
      <c r="X289" s="173"/>
      <c r="Y289" s="173"/>
      <c r="Z289" s="171"/>
      <c r="AA289" s="171"/>
      <c r="AB289" s="171"/>
      <c r="AC289" s="172"/>
      <c r="AD289" s="172"/>
      <c r="AE289" s="174"/>
      <c r="AF289" s="175"/>
      <c r="AG289" s="169"/>
      <c r="AH289" s="171"/>
      <c r="AI289" s="171"/>
      <c r="AJ289" s="169"/>
      <c r="AK289" s="176"/>
      <c r="AL289" s="176"/>
      <c r="AM289" s="176"/>
      <c r="AN289" s="176"/>
      <c r="AO289" s="176"/>
      <c r="AP289" s="176"/>
      <c r="AQ289" s="176"/>
      <c r="AR289" s="176"/>
      <c r="AS289" s="176"/>
      <c r="AT289" s="176"/>
      <c r="AU289" s="177"/>
      <c r="AV289" s="178"/>
      <c r="AW289" s="178"/>
      <c r="AX289" s="179"/>
      <c r="AY289" s="179"/>
      <c r="AZ289" s="179"/>
      <c r="BA289" s="180"/>
      <c r="BB289" s="181"/>
      <c r="BC289" s="181"/>
      <c r="BD289" s="181"/>
    </row>
    <row r="290" spans="1:56">
      <c r="A290" s="223"/>
      <c r="B290" s="224"/>
      <c r="C290" s="225"/>
      <c r="D290" s="182"/>
      <c r="E290" s="182"/>
      <c r="F290" s="182"/>
      <c r="G290" s="203"/>
      <c r="H290" s="218"/>
      <c r="I290" s="213"/>
      <c r="J290" s="207"/>
      <c r="K290" s="213"/>
      <c r="L290" s="207"/>
      <c r="M290" s="213"/>
      <c r="N290" s="207"/>
      <c r="O290" s="183"/>
      <c r="P290" s="184"/>
      <c r="Q290" s="184"/>
      <c r="R290" s="275"/>
      <c r="S290" s="185"/>
      <c r="T290" s="185"/>
      <c r="U290" s="275"/>
      <c r="V290" s="275"/>
      <c r="W290" s="276"/>
      <c r="X290" s="276"/>
      <c r="Y290" s="276"/>
      <c r="Z290" s="275"/>
      <c r="AA290" s="184"/>
      <c r="AB290" s="184"/>
      <c r="AC290" s="185"/>
      <c r="AD290" s="185"/>
      <c r="AE290" s="186"/>
      <c r="AF290" s="187"/>
      <c r="AG290" s="182"/>
      <c r="AH290" s="184"/>
      <c r="AI290" s="184"/>
      <c r="AJ290" s="182"/>
      <c r="AK290" s="188"/>
      <c r="AL290" s="188"/>
      <c r="AM290" s="188"/>
      <c r="AN290" s="188"/>
      <c r="AO290" s="188"/>
      <c r="AP290" s="188"/>
      <c r="AQ290" s="188"/>
      <c r="AR290" s="188"/>
      <c r="AS290" s="188"/>
      <c r="AT290" s="188"/>
      <c r="AU290" s="189"/>
      <c r="AV290" s="190"/>
      <c r="AW290" s="190"/>
      <c r="AX290" s="191"/>
      <c r="AY290" s="191"/>
      <c r="AZ290" s="191"/>
      <c r="BA290" s="192"/>
      <c r="BB290" s="193"/>
      <c r="BC290" s="193"/>
      <c r="BD290" s="193"/>
    </row>
    <row r="291" spans="1:56">
      <c r="A291" s="220"/>
      <c r="B291" s="221"/>
      <c r="C291" s="222"/>
      <c r="D291" s="169"/>
      <c r="E291" s="169"/>
      <c r="F291" s="169"/>
      <c r="G291" s="202"/>
      <c r="H291" s="217"/>
      <c r="I291" s="212"/>
      <c r="J291" s="206"/>
      <c r="K291" s="212"/>
      <c r="L291" s="206"/>
      <c r="M291" s="212"/>
      <c r="N291" s="206"/>
      <c r="O291" s="170"/>
      <c r="P291" s="171"/>
      <c r="Q291" s="171"/>
      <c r="R291" s="171"/>
      <c r="S291" s="172"/>
      <c r="T291" s="172"/>
      <c r="U291" s="171"/>
      <c r="V291" s="171"/>
      <c r="W291" s="173"/>
      <c r="X291" s="173"/>
      <c r="Y291" s="173"/>
      <c r="Z291" s="171"/>
      <c r="AA291" s="171"/>
      <c r="AB291" s="171"/>
      <c r="AC291" s="172"/>
      <c r="AD291" s="172"/>
      <c r="AE291" s="174"/>
      <c r="AF291" s="175"/>
      <c r="AG291" s="169"/>
      <c r="AH291" s="171"/>
      <c r="AI291" s="171"/>
      <c r="AJ291" s="169"/>
      <c r="AK291" s="176"/>
      <c r="AL291" s="176"/>
      <c r="AM291" s="176"/>
      <c r="AN291" s="176"/>
      <c r="AO291" s="176"/>
      <c r="AP291" s="176"/>
      <c r="AQ291" s="176"/>
      <c r="AR291" s="176"/>
      <c r="AS291" s="176"/>
      <c r="AT291" s="176"/>
      <c r="AU291" s="177"/>
      <c r="AV291" s="178"/>
      <c r="AW291" s="178"/>
      <c r="AX291" s="179"/>
      <c r="AY291" s="179"/>
      <c r="AZ291" s="179"/>
      <c r="BA291" s="180"/>
      <c r="BB291" s="181"/>
      <c r="BC291" s="181"/>
      <c r="BD291" s="181"/>
    </row>
    <row r="292" spans="1:56">
      <c r="A292" s="223"/>
      <c r="B292" s="224"/>
      <c r="C292" s="225"/>
      <c r="D292" s="182"/>
      <c r="E292" s="182"/>
      <c r="F292" s="182"/>
      <c r="G292" s="203"/>
      <c r="H292" s="218"/>
      <c r="I292" s="213"/>
      <c r="J292" s="207"/>
      <c r="K292" s="213"/>
      <c r="L292" s="207"/>
      <c r="M292" s="213"/>
      <c r="N292" s="207"/>
      <c r="O292" s="183"/>
      <c r="P292" s="184"/>
      <c r="Q292" s="184"/>
      <c r="R292" s="275"/>
      <c r="S292" s="185"/>
      <c r="T292" s="185"/>
      <c r="U292" s="275"/>
      <c r="V292" s="275"/>
      <c r="W292" s="276"/>
      <c r="X292" s="276"/>
      <c r="Y292" s="276"/>
      <c r="Z292" s="275"/>
      <c r="AA292" s="184"/>
      <c r="AB292" s="184"/>
      <c r="AC292" s="185"/>
      <c r="AD292" s="185"/>
      <c r="AE292" s="186"/>
      <c r="AF292" s="187"/>
      <c r="AG292" s="182"/>
      <c r="AH292" s="184"/>
      <c r="AI292" s="184"/>
      <c r="AJ292" s="182"/>
      <c r="AK292" s="188"/>
      <c r="AL292" s="188"/>
      <c r="AM292" s="188"/>
      <c r="AN292" s="188"/>
      <c r="AO292" s="188"/>
      <c r="AP292" s="188"/>
      <c r="AQ292" s="188"/>
      <c r="AR292" s="188"/>
      <c r="AS292" s="188"/>
      <c r="AT292" s="188"/>
      <c r="AU292" s="189"/>
      <c r="AV292" s="190"/>
      <c r="AW292" s="190"/>
      <c r="AX292" s="191"/>
      <c r="AY292" s="191"/>
      <c r="AZ292" s="191"/>
      <c r="BA292" s="192"/>
      <c r="BB292" s="193"/>
      <c r="BC292" s="193"/>
      <c r="BD292" s="193"/>
    </row>
    <row r="293" spans="1:56">
      <c r="A293" s="220"/>
      <c r="B293" s="221"/>
      <c r="C293" s="222"/>
      <c r="D293" s="169"/>
      <c r="E293" s="169"/>
      <c r="F293" s="169"/>
      <c r="G293" s="202"/>
      <c r="H293" s="217"/>
      <c r="I293" s="212"/>
      <c r="J293" s="206"/>
      <c r="K293" s="212"/>
      <c r="L293" s="206"/>
      <c r="M293" s="212"/>
      <c r="N293" s="206"/>
      <c r="O293" s="170"/>
      <c r="P293" s="171"/>
      <c r="Q293" s="171"/>
      <c r="R293" s="171"/>
      <c r="S293" s="172"/>
      <c r="T293" s="172"/>
      <c r="U293" s="171"/>
      <c r="V293" s="171"/>
      <c r="W293" s="173"/>
      <c r="X293" s="173"/>
      <c r="Y293" s="173"/>
      <c r="Z293" s="171"/>
      <c r="AA293" s="171"/>
      <c r="AB293" s="171"/>
      <c r="AC293" s="172"/>
      <c r="AD293" s="172"/>
      <c r="AE293" s="174"/>
      <c r="AF293" s="175"/>
      <c r="AG293" s="169"/>
      <c r="AH293" s="171"/>
      <c r="AI293" s="171"/>
      <c r="AJ293" s="169"/>
      <c r="AK293" s="176"/>
      <c r="AL293" s="176"/>
      <c r="AM293" s="176"/>
      <c r="AN293" s="176"/>
      <c r="AO293" s="176"/>
      <c r="AP293" s="176"/>
      <c r="AQ293" s="176"/>
      <c r="AR293" s="176"/>
      <c r="AS293" s="176"/>
      <c r="AT293" s="176"/>
      <c r="AU293" s="177"/>
      <c r="AV293" s="178"/>
      <c r="AW293" s="178"/>
      <c r="AX293" s="179"/>
      <c r="AY293" s="179"/>
      <c r="AZ293" s="179"/>
      <c r="BA293" s="180"/>
      <c r="BB293" s="181"/>
      <c r="BC293" s="181"/>
      <c r="BD293" s="181"/>
    </row>
    <row r="294" spans="1:56">
      <c r="A294" s="223"/>
      <c r="B294" s="224"/>
      <c r="C294" s="225"/>
      <c r="D294" s="182"/>
      <c r="E294" s="182"/>
      <c r="F294" s="182"/>
      <c r="G294" s="203"/>
      <c r="H294" s="218"/>
      <c r="I294" s="213"/>
      <c r="J294" s="207"/>
      <c r="K294" s="213"/>
      <c r="L294" s="207"/>
      <c r="M294" s="213"/>
      <c r="N294" s="207"/>
      <c r="O294" s="183"/>
      <c r="P294" s="184"/>
      <c r="Q294" s="184"/>
      <c r="R294" s="275"/>
      <c r="S294" s="185"/>
      <c r="T294" s="185"/>
      <c r="U294" s="275"/>
      <c r="V294" s="275"/>
      <c r="W294" s="276"/>
      <c r="X294" s="276"/>
      <c r="Y294" s="276"/>
      <c r="Z294" s="275"/>
      <c r="AA294" s="184"/>
      <c r="AB294" s="184"/>
      <c r="AC294" s="185"/>
      <c r="AD294" s="185"/>
      <c r="AE294" s="186"/>
      <c r="AF294" s="187"/>
      <c r="AG294" s="182"/>
      <c r="AH294" s="184"/>
      <c r="AI294" s="184"/>
      <c r="AJ294" s="182"/>
      <c r="AK294" s="188"/>
      <c r="AL294" s="188"/>
      <c r="AM294" s="188"/>
      <c r="AN294" s="188"/>
      <c r="AO294" s="188"/>
      <c r="AP294" s="188"/>
      <c r="AQ294" s="188"/>
      <c r="AR294" s="188"/>
      <c r="AS294" s="188"/>
      <c r="AT294" s="188"/>
      <c r="AU294" s="189"/>
      <c r="AV294" s="190"/>
      <c r="AW294" s="190"/>
      <c r="AX294" s="191"/>
      <c r="AY294" s="191"/>
      <c r="AZ294" s="191"/>
      <c r="BA294" s="192"/>
      <c r="BB294" s="193"/>
      <c r="BC294" s="193"/>
      <c r="BD294" s="193"/>
    </row>
    <row r="295" spans="1:56">
      <c r="A295" s="220"/>
      <c r="B295" s="221"/>
      <c r="C295" s="222"/>
      <c r="D295" s="169"/>
      <c r="E295" s="169"/>
      <c r="F295" s="169"/>
      <c r="G295" s="202"/>
      <c r="H295" s="217"/>
      <c r="I295" s="212"/>
      <c r="J295" s="206"/>
      <c r="K295" s="212"/>
      <c r="L295" s="206"/>
      <c r="M295" s="212"/>
      <c r="N295" s="206"/>
      <c r="O295" s="170"/>
      <c r="P295" s="171"/>
      <c r="Q295" s="171"/>
      <c r="R295" s="171"/>
      <c r="S295" s="172"/>
      <c r="T295" s="172"/>
      <c r="U295" s="171"/>
      <c r="V295" s="171"/>
      <c r="W295" s="173"/>
      <c r="X295" s="173"/>
      <c r="Y295" s="173"/>
      <c r="Z295" s="171"/>
      <c r="AA295" s="171"/>
      <c r="AB295" s="171"/>
      <c r="AC295" s="172"/>
      <c r="AD295" s="172"/>
      <c r="AE295" s="174"/>
      <c r="AF295" s="175"/>
      <c r="AG295" s="169"/>
      <c r="AH295" s="171"/>
      <c r="AI295" s="171"/>
      <c r="AJ295" s="169"/>
      <c r="AK295" s="176"/>
      <c r="AL295" s="176"/>
      <c r="AM295" s="176"/>
      <c r="AN295" s="176"/>
      <c r="AO295" s="176"/>
      <c r="AP295" s="176"/>
      <c r="AQ295" s="176"/>
      <c r="AR295" s="176"/>
      <c r="AS295" s="176"/>
      <c r="AT295" s="176"/>
      <c r="AU295" s="177"/>
      <c r="AV295" s="178"/>
      <c r="AW295" s="178"/>
      <c r="AX295" s="179"/>
      <c r="AY295" s="179"/>
      <c r="AZ295" s="179"/>
      <c r="BA295" s="180"/>
      <c r="BB295" s="181"/>
      <c r="BC295" s="181"/>
      <c r="BD295" s="181"/>
    </row>
    <row r="296" spans="1:56">
      <c r="A296" s="223"/>
      <c r="B296" s="224"/>
      <c r="C296" s="225"/>
      <c r="D296" s="182"/>
      <c r="E296" s="182"/>
      <c r="F296" s="182"/>
      <c r="G296" s="203"/>
      <c r="H296" s="218"/>
      <c r="I296" s="213"/>
      <c r="J296" s="207"/>
      <c r="K296" s="213"/>
      <c r="L296" s="207"/>
      <c r="M296" s="213"/>
      <c r="N296" s="207"/>
      <c r="O296" s="183"/>
      <c r="P296" s="184"/>
      <c r="Q296" s="184"/>
      <c r="R296" s="275"/>
      <c r="S296" s="185"/>
      <c r="T296" s="185"/>
      <c r="U296" s="275"/>
      <c r="V296" s="275"/>
      <c r="W296" s="276"/>
      <c r="X296" s="276"/>
      <c r="Y296" s="276"/>
      <c r="Z296" s="275"/>
      <c r="AA296" s="184"/>
      <c r="AB296" s="184"/>
      <c r="AC296" s="185"/>
      <c r="AD296" s="185"/>
      <c r="AE296" s="186"/>
      <c r="AF296" s="187"/>
      <c r="AG296" s="182"/>
      <c r="AH296" s="184"/>
      <c r="AI296" s="184"/>
      <c r="AJ296" s="182"/>
      <c r="AK296" s="188"/>
      <c r="AL296" s="188"/>
      <c r="AM296" s="188"/>
      <c r="AN296" s="188"/>
      <c r="AO296" s="188"/>
      <c r="AP296" s="188"/>
      <c r="AQ296" s="188"/>
      <c r="AR296" s="188"/>
      <c r="AS296" s="188"/>
      <c r="AT296" s="188"/>
      <c r="AU296" s="189"/>
      <c r="AV296" s="190"/>
      <c r="AW296" s="190"/>
      <c r="AX296" s="191"/>
      <c r="AY296" s="191"/>
      <c r="AZ296" s="191"/>
      <c r="BA296" s="192"/>
      <c r="BB296" s="193"/>
      <c r="BC296" s="193"/>
      <c r="BD296" s="193"/>
    </row>
    <row r="297" spans="1:56">
      <c r="A297" s="220"/>
      <c r="B297" s="221"/>
      <c r="C297" s="222"/>
      <c r="D297" s="169"/>
      <c r="E297" s="169"/>
      <c r="F297" s="169"/>
      <c r="G297" s="202"/>
      <c r="H297" s="217"/>
      <c r="I297" s="212"/>
      <c r="J297" s="206"/>
      <c r="K297" s="212"/>
      <c r="L297" s="206"/>
      <c r="M297" s="212"/>
      <c r="N297" s="206"/>
      <c r="O297" s="170"/>
      <c r="P297" s="171"/>
      <c r="Q297" s="171"/>
      <c r="R297" s="171"/>
      <c r="S297" s="172"/>
      <c r="T297" s="172"/>
      <c r="U297" s="171"/>
      <c r="V297" s="171"/>
      <c r="W297" s="173"/>
      <c r="X297" s="173"/>
      <c r="Y297" s="173"/>
      <c r="Z297" s="171"/>
      <c r="AA297" s="171"/>
      <c r="AB297" s="171"/>
      <c r="AC297" s="172"/>
      <c r="AD297" s="172"/>
      <c r="AE297" s="174"/>
      <c r="AF297" s="175"/>
      <c r="AG297" s="169"/>
      <c r="AH297" s="171"/>
      <c r="AI297" s="171"/>
      <c r="AJ297" s="169"/>
      <c r="AK297" s="176"/>
      <c r="AL297" s="176"/>
      <c r="AM297" s="176"/>
      <c r="AN297" s="176"/>
      <c r="AO297" s="176"/>
      <c r="AP297" s="176"/>
      <c r="AQ297" s="176"/>
      <c r="AR297" s="176"/>
      <c r="AS297" s="176"/>
      <c r="AT297" s="176"/>
      <c r="AU297" s="177"/>
      <c r="AV297" s="178"/>
      <c r="AW297" s="178"/>
      <c r="AX297" s="179"/>
      <c r="AY297" s="179"/>
      <c r="AZ297" s="179"/>
      <c r="BA297" s="180"/>
      <c r="BB297" s="181"/>
      <c r="BC297" s="181"/>
      <c r="BD297" s="181"/>
    </row>
    <row r="298" spans="1:56">
      <c r="A298" s="223"/>
      <c r="B298" s="224"/>
      <c r="C298" s="225"/>
      <c r="D298" s="182"/>
      <c r="E298" s="182"/>
      <c r="F298" s="182"/>
      <c r="G298" s="203"/>
      <c r="H298" s="218"/>
      <c r="I298" s="213"/>
      <c r="J298" s="207"/>
      <c r="K298" s="213"/>
      <c r="L298" s="207"/>
      <c r="M298" s="213"/>
      <c r="N298" s="207"/>
      <c r="O298" s="183"/>
      <c r="P298" s="184"/>
      <c r="Q298" s="184"/>
      <c r="R298" s="275"/>
      <c r="S298" s="185"/>
      <c r="T298" s="185"/>
      <c r="U298" s="275"/>
      <c r="V298" s="275"/>
      <c r="W298" s="276"/>
      <c r="X298" s="276"/>
      <c r="Y298" s="276"/>
      <c r="Z298" s="275"/>
      <c r="AA298" s="184"/>
      <c r="AB298" s="184"/>
      <c r="AC298" s="185"/>
      <c r="AD298" s="185"/>
      <c r="AE298" s="186"/>
      <c r="AF298" s="187"/>
      <c r="AG298" s="182"/>
      <c r="AH298" s="184"/>
      <c r="AI298" s="184"/>
      <c r="AJ298" s="182"/>
      <c r="AK298" s="188"/>
      <c r="AL298" s="188"/>
      <c r="AM298" s="188"/>
      <c r="AN298" s="188"/>
      <c r="AO298" s="188"/>
      <c r="AP298" s="188"/>
      <c r="AQ298" s="188"/>
      <c r="AR298" s="188"/>
      <c r="AS298" s="188"/>
      <c r="AT298" s="188"/>
      <c r="AU298" s="189"/>
      <c r="AV298" s="190"/>
      <c r="AW298" s="190"/>
      <c r="AX298" s="191"/>
      <c r="AY298" s="191"/>
      <c r="AZ298" s="191"/>
      <c r="BA298" s="192"/>
      <c r="BB298" s="193"/>
      <c r="BC298" s="193"/>
      <c r="BD298" s="193"/>
    </row>
    <row r="299" spans="1:56">
      <c r="A299" s="220"/>
      <c r="B299" s="221"/>
      <c r="C299" s="222"/>
      <c r="D299" s="169"/>
      <c r="E299" s="169"/>
      <c r="F299" s="169"/>
      <c r="G299" s="202"/>
      <c r="H299" s="217"/>
      <c r="I299" s="212"/>
      <c r="J299" s="206"/>
      <c r="K299" s="212"/>
      <c r="L299" s="206"/>
      <c r="M299" s="212"/>
      <c r="N299" s="206"/>
      <c r="O299" s="170"/>
      <c r="P299" s="171"/>
      <c r="Q299" s="171"/>
      <c r="R299" s="171"/>
      <c r="S299" s="172"/>
      <c r="T299" s="172"/>
      <c r="U299" s="171"/>
      <c r="V299" s="171"/>
      <c r="W299" s="173"/>
      <c r="X299" s="173"/>
      <c r="Y299" s="173"/>
      <c r="Z299" s="171"/>
      <c r="AA299" s="171"/>
      <c r="AB299" s="171"/>
      <c r="AC299" s="172"/>
      <c r="AD299" s="172"/>
      <c r="AE299" s="174"/>
      <c r="AF299" s="175"/>
      <c r="AG299" s="169"/>
      <c r="AH299" s="171"/>
      <c r="AI299" s="171"/>
      <c r="AJ299" s="169"/>
      <c r="AK299" s="176"/>
      <c r="AL299" s="176"/>
      <c r="AM299" s="176"/>
      <c r="AN299" s="176"/>
      <c r="AO299" s="176"/>
      <c r="AP299" s="176"/>
      <c r="AQ299" s="176"/>
      <c r="AR299" s="176"/>
      <c r="AS299" s="176"/>
      <c r="AT299" s="176"/>
      <c r="AU299" s="177"/>
      <c r="AV299" s="178"/>
      <c r="AW299" s="178"/>
      <c r="AX299" s="179"/>
      <c r="AY299" s="179"/>
      <c r="AZ299" s="179"/>
      <c r="BA299" s="180"/>
      <c r="BB299" s="181"/>
      <c r="BC299" s="181"/>
      <c r="BD299" s="181"/>
    </row>
    <row r="300" spans="1:56">
      <c r="A300" s="223"/>
      <c r="B300" s="224"/>
      <c r="C300" s="225"/>
      <c r="D300" s="182"/>
      <c r="E300" s="182"/>
      <c r="F300" s="182"/>
      <c r="G300" s="203"/>
      <c r="H300" s="218"/>
      <c r="I300" s="213"/>
      <c r="J300" s="207"/>
      <c r="K300" s="213"/>
      <c r="L300" s="207"/>
      <c r="M300" s="213"/>
      <c r="N300" s="207"/>
      <c r="O300" s="183"/>
      <c r="P300" s="184"/>
      <c r="Q300" s="184"/>
      <c r="R300" s="275"/>
      <c r="S300" s="185"/>
      <c r="T300" s="185"/>
      <c r="U300" s="275"/>
      <c r="V300" s="275"/>
      <c r="W300" s="276"/>
      <c r="X300" s="276"/>
      <c r="Y300" s="276"/>
      <c r="Z300" s="275"/>
      <c r="AA300" s="184"/>
      <c r="AB300" s="184"/>
      <c r="AC300" s="185"/>
      <c r="AD300" s="185"/>
      <c r="AE300" s="186"/>
      <c r="AF300" s="187"/>
      <c r="AG300" s="182"/>
      <c r="AH300" s="184"/>
      <c r="AI300" s="184"/>
      <c r="AJ300" s="182"/>
      <c r="AK300" s="188"/>
      <c r="AL300" s="188"/>
      <c r="AM300" s="188"/>
      <c r="AN300" s="188"/>
      <c r="AO300" s="188"/>
      <c r="AP300" s="188"/>
      <c r="AQ300" s="188"/>
      <c r="AR300" s="188"/>
      <c r="AS300" s="188"/>
      <c r="AT300" s="188"/>
      <c r="AU300" s="189"/>
      <c r="AV300" s="190"/>
      <c r="AW300" s="190"/>
      <c r="AX300" s="191"/>
      <c r="AY300" s="191"/>
      <c r="AZ300" s="191"/>
      <c r="BA300" s="192"/>
      <c r="BB300" s="193"/>
      <c r="BC300" s="193"/>
      <c r="BD300" s="193"/>
    </row>
    <row r="301" spans="1:56">
      <c r="A301" s="220"/>
      <c r="B301" s="221"/>
      <c r="C301" s="222"/>
      <c r="D301" s="169"/>
      <c r="E301" s="169"/>
      <c r="F301" s="169"/>
      <c r="G301" s="202"/>
      <c r="H301" s="217"/>
      <c r="I301" s="212"/>
      <c r="J301" s="206"/>
      <c r="K301" s="212"/>
      <c r="L301" s="206"/>
      <c r="M301" s="212"/>
      <c r="N301" s="206"/>
      <c r="O301" s="170"/>
      <c r="P301" s="171"/>
      <c r="Q301" s="171"/>
      <c r="R301" s="171"/>
      <c r="S301" s="172"/>
      <c r="T301" s="172"/>
      <c r="U301" s="171"/>
      <c r="V301" s="171"/>
      <c r="W301" s="173"/>
      <c r="X301" s="173"/>
      <c r="Y301" s="173"/>
      <c r="Z301" s="171"/>
      <c r="AA301" s="171"/>
      <c r="AB301" s="171"/>
      <c r="AC301" s="172"/>
      <c r="AD301" s="172"/>
      <c r="AE301" s="174"/>
      <c r="AF301" s="175"/>
      <c r="AG301" s="169"/>
      <c r="AH301" s="171"/>
      <c r="AI301" s="171"/>
      <c r="AJ301" s="169"/>
      <c r="AK301" s="176"/>
      <c r="AL301" s="176"/>
      <c r="AM301" s="176"/>
      <c r="AN301" s="176"/>
      <c r="AO301" s="176"/>
      <c r="AP301" s="176"/>
      <c r="AQ301" s="176"/>
      <c r="AR301" s="176"/>
      <c r="AS301" s="176"/>
      <c r="AT301" s="176"/>
      <c r="AU301" s="177"/>
      <c r="AV301" s="178"/>
      <c r="AW301" s="178"/>
      <c r="AX301" s="179"/>
      <c r="AY301" s="179"/>
      <c r="AZ301" s="179"/>
      <c r="BA301" s="180"/>
      <c r="BB301" s="181"/>
      <c r="BC301" s="181"/>
      <c r="BD301" s="181"/>
    </row>
    <row r="302" spans="1:56">
      <c r="A302" s="223"/>
      <c r="B302" s="224"/>
      <c r="C302" s="225"/>
      <c r="D302" s="182"/>
      <c r="E302" s="182"/>
      <c r="F302" s="182"/>
      <c r="G302" s="203"/>
      <c r="H302" s="218"/>
      <c r="I302" s="213"/>
      <c r="J302" s="207"/>
      <c r="K302" s="213"/>
      <c r="L302" s="207"/>
      <c r="M302" s="213"/>
      <c r="N302" s="207"/>
      <c r="O302" s="183"/>
      <c r="P302" s="184"/>
      <c r="Q302" s="184"/>
      <c r="R302" s="275"/>
      <c r="S302" s="185"/>
      <c r="T302" s="185"/>
      <c r="U302" s="275"/>
      <c r="V302" s="275"/>
      <c r="W302" s="276"/>
      <c r="X302" s="276"/>
      <c r="Y302" s="276"/>
      <c r="Z302" s="275"/>
      <c r="AA302" s="184"/>
      <c r="AB302" s="184"/>
      <c r="AC302" s="185"/>
      <c r="AD302" s="185"/>
      <c r="AE302" s="186"/>
      <c r="AF302" s="187"/>
      <c r="AG302" s="182"/>
      <c r="AH302" s="184"/>
      <c r="AI302" s="184"/>
      <c r="AJ302" s="182"/>
      <c r="AK302" s="188"/>
      <c r="AL302" s="188"/>
      <c r="AM302" s="188"/>
      <c r="AN302" s="188"/>
      <c r="AO302" s="188"/>
      <c r="AP302" s="188"/>
      <c r="AQ302" s="188"/>
      <c r="AR302" s="188"/>
      <c r="AS302" s="188"/>
      <c r="AT302" s="188"/>
      <c r="AU302" s="189"/>
      <c r="AV302" s="190"/>
      <c r="AW302" s="190"/>
      <c r="AX302" s="191"/>
      <c r="AY302" s="191"/>
      <c r="AZ302" s="191"/>
      <c r="BA302" s="192"/>
      <c r="BB302" s="193"/>
      <c r="BC302" s="193"/>
      <c r="BD302" s="193"/>
    </row>
    <row r="303" spans="1:56">
      <c r="A303" s="220"/>
      <c r="B303" s="221"/>
      <c r="C303" s="222"/>
      <c r="D303" s="169"/>
      <c r="E303" s="169"/>
      <c r="F303" s="169"/>
      <c r="G303" s="202"/>
      <c r="H303" s="217"/>
      <c r="I303" s="212"/>
      <c r="J303" s="206"/>
      <c r="K303" s="212"/>
      <c r="L303" s="206"/>
      <c r="M303" s="212"/>
      <c r="N303" s="206"/>
      <c r="O303" s="170"/>
      <c r="P303" s="171"/>
      <c r="Q303" s="171"/>
      <c r="R303" s="171"/>
      <c r="S303" s="172"/>
      <c r="T303" s="172"/>
      <c r="U303" s="171"/>
      <c r="V303" s="171"/>
      <c r="W303" s="173"/>
      <c r="X303" s="173"/>
      <c r="Y303" s="173"/>
      <c r="Z303" s="171"/>
      <c r="AA303" s="171"/>
      <c r="AB303" s="171"/>
      <c r="AC303" s="172"/>
      <c r="AD303" s="172"/>
      <c r="AE303" s="174"/>
      <c r="AF303" s="175"/>
      <c r="AG303" s="169"/>
      <c r="AH303" s="171"/>
      <c r="AI303" s="171"/>
      <c r="AJ303" s="169"/>
      <c r="AK303" s="176"/>
      <c r="AL303" s="176"/>
      <c r="AM303" s="176"/>
      <c r="AN303" s="176"/>
      <c r="AO303" s="176"/>
      <c r="AP303" s="176"/>
      <c r="AQ303" s="176"/>
      <c r="AR303" s="176"/>
      <c r="AS303" s="176"/>
      <c r="AT303" s="176"/>
      <c r="AU303" s="177"/>
      <c r="AV303" s="178"/>
      <c r="AW303" s="178"/>
      <c r="AX303" s="179"/>
      <c r="AY303" s="179"/>
      <c r="AZ303" s="179"/>
      <c r="BA303" s="180"/>
      <c r="BB303" s="181"/>
      <c r="BC303" s="181"/>
      <c r="BD303" s="181"/>
    </row>
    <row r="304" spans="1:56">
      <c r="A304" s="223"/>
      <c r="B304" s="224"/>
      <c r="C304" s="225"/>
      <c r="D304" s="182"/>
      <c r="E304" s="182"/>
      <c r="F304" s="182"/>
      <c r="G304" s="203"/>
      <c r="H304" s="218"/>
      <c r="I304" s="213"/>
      <c r="J304" s="207"/>
      <c r="K304" s="213"/>
      <c r="L304" s="207"/>
      <c r="M304" s="213"/>
      <c r="N304" s="207"/>
      <c r="O304" s="183"/>
      <c r="P304" s="184"/>
      <c r="Q304" s="184"/>
      <c r="R304" s="275"/>
      <c r="S304" s="185"/>
      <c r="T304" s="185"/>
      <c r="U304" s="275"/>
      <c r="V304" s="275"/>
      <c r="W304" s="276"/>
      <c r="X304" s="276"/>
      <c r="Y304" s="276"/>
      <c r="Z304" s="275"/>
      <c r="AA304" s="184"/>
      <c r="AB304" s="184"/>
      <c r="AC304" s="185"/>
      <c r="AD304" s="185"/>
      <c r="AE304" s="186"/>
      <c r="AF304" s="187"/>
      <c r="AG304" s="182"/>
      <c r="AH304" s="184"/>
      <c r="AI304" s="184"/>
      <c r="AJ304" s="182"/>
      <c r="AK304" s="188"/>
      <c r="AL304" s="188"/>
      <c r="AM304" s="188"/>
      <c r="AN304" s="188"/>
      <c r="AO304" s="188"/>
      <c r="AP304" s="188"/>
      <c r="AQ304" s="188"/>
      <c r="AR304" s="188"/>
      <c r="AS304" s="188"/>
      <c r="AT304" s="188"/>
      <c r="AU304" s="189"/>
      <c r="AV304" s="190"/>
      <c r="AW304" s="190"/>
      <c r="AX304" s="191"/>
      <c r="AY304" s="191"/>
      <c r="AZ304" s="191"/>
      <c r="BA304" s="192"/>
      <c r="BB304" s="193"/>
      <c r="BC304" s="193"/>
      <c r="BD304" s="193"/>
    </row>
    <row r="305" spans="1:56">
      <c r="A305" s="220"/>
      <c r="B305" s="221"/>
      <c r="C305" s="222"/>
      <c r="D305" s="169"/>
      <c r="E305" s="169"/>
      <c r="F305" s="169"/>
      <c r="G305" s="202"/>
      <c r="H305" s="217"/>
      <c r="I305" s="212"/>
      <c r="J305" s="206"/>
      <c r="K305" s="212"/>
      <c r="L305" s="206"/>
      <c r="M305" s="212"/>
      <c r="N305" s="206"/>
      <c r="O305" s="170"/>
      <c r="P305" s="171"/>
      <c r="Q305" s="171"/>
      <c r="R305" s="171"/>
      <c r="S305" s="172"/>
      <c r="T305" s="172"/>
      <c r="U305" s="171"/>
      <c r="V305" s="171"/>
      <c r="W305" s="173"/>
      <c r="X305" s="173"/>
      <c r="Y305" s="173"/>
      <c r="Z305" s="171"/>
      <c r="AA305" s="171"/>
      <c r="AB305" s="171"/>
      <c r="AC305" s="172"/>
      <c r="AD305" s="172"/>
      <c r="AE305" s="174"/>
      <c r="AF305" s="175"/>
      <c r="AG305" s="169"/>
      <c r="AH305" s="171"/>
      <c r="AI305" s="171"/>
      <c r="AJ305" s="169"/>
      <c r="AK305" s="176"/>
      <c r="AL305" s="176"/>
      <c r="AM305" s="176"/>
      <c r="AN305" s="176"/>
      <c r="AO305" s="176"/>
      <c r="AP305" s="176"/>
      <c r="AQ305" s="176"/>
      <c r="AR305" s="176"/>
      <c r="AS305" s="176"/>
      <c r="AT305" s="176"/>
      <c r="AU305" s="177"/>
      <c r="AV305" s="178"/>
      <c r="AW305" s="178"/>
      <c r="AX305" s="179"/>
      <c r="AY305" s="179"/>
      <c r="AZ305" s="179"/>
      <c r="BA305" s="180"/>
      <c r="BB305" s="181"/>
      <c r="BC305" s="181"/>
      <c r="BD305" s="181"/>
    </row>
    <row r="306" spans="1:56">
      <c r="A306" s="223"/>
      <c r="B306" s="224"/>
      <c r="C306" s="225"/>
      <c r="D306" s="182"/>
      <c r="E306" s="182"/>
      <c r="F306" s="182"/>
      <c r="G306" s="203"/>
      <c r="H306" s="218"/>
      <c r="I306" s="213"/>
      <c r="J306" s="207"/>
      <c r="K306" s="213"/>
      <c r="L306" s="207"/>
      <c r="M306" s="213"/>
      <c r="N306" s="207"/>
      <c r="O306" s="183"/>
      <c r="P306" s="184"/>
      <c r="Q306" s="184"/>
      <c r="R306" s="275"/>
      <c r="S306" s="185"/>
      <c r="T306" s="185"/>
      <c r="U306" s="275"/>
      <c r="V306" s="275"/>
      <c r="W306" s="276"/>
      <c r="X306" s="276"/>
      <c r="Y306" s="276"/>
      <c r="Z306" s="275"/>
      <c r="AA306" s="184"/>
      <c r="AB306" s="184"/>
      <c r="AC306" s="185"/>
      <c r="AD306" s="185"/>
      <c r="AE306" s="186"/>
      <c r="AF306" s="187"/>
      <c r="AG306" s="182"/>
      <c r="AH306" s="184"/>
      <c r="AI306" s="184"/>
      <c r="AJ306" s="182"/>
      <c r="AK306" s="188"/>
      <c r="AL306" s="188"/>
      <c r="AM306" s="188"/>
      <c r="AN306" s="188"/>
      <c r="AO306" s="188"/>
      <c r="AP306" s="188"/>
      <c r="AQ306" s="188"/>
      <c r="AR306" s="188"/>
      <c r="AS306" s="188"/>
      <c r="AT306" s="188"/>
      <c r="AU306" s="189"/>
      <c r="AV306" s="190"/>
      <c r="AW306" s="190"/>
      <c r="AX306" s="191"/>
      <c r="AY306" s="191"/>
      <c r="AZ306" s="191"/>
      <c r="BA306" s="192"/>
      <c r="BB306" s="193"/>
      <c r="BC306" s="193"/>
      <c r="BD306" s="193"/>
    </row>
    <row r="307" spans="1:56">
      <c r="A307" s="220"/>
      <c r="B307" s="221"/>
      <c r="C307" s="222"/>
      <c r="D307" s="169"/>
      <c r="E307" s="169"/>
      <c r="F307" s="169"/>
      <c r="G307" s="202"/>
      <c r="H307" s="217"/>
      <c r="I307" s="212"/>
      <c r="J307" s="206"/>
      <c r="K307" s="212"/>
      <c r="L307" s="206"/>
      <c r="M307" s="212"/>
      <c r="N307" s="206"/>
      <c r="O307" s="170"/>
      <c r="P307" s="171"/>
      <c r="Q307" s="171"/>
      <c r="R307" s="171"/>
      <c r="S307" s="172"/>
      <c r="T307" s="172"/>
      <c r="U307" s="171"/>
      <c r="V307" s="171"/>
      <c r="W307" s="173"/>
      <c r="X307" s="173"/>
      <c r="Y307" s="173"/>
      <c r="Z307" s="171"/>
      <c r="AA307" s="171"/>
      <c r="AB307" s="171"/>
      <c r="AC307" s="172"/>
      <c r="AD307" s="172"/>
      <c r="AE307" s="174"/>
      <c r="AF307" s="175"/>
      <c r="AG307" s="169"/>
      <c r="AH307" s="171"/>
      <c r="AI307" s="171"/>
      <c r="AJ307" s="169"/>
      <c r="AK307" s="176"/>
      <c r="AL307" s="176"/>
      <c r="AM307" s="176"/>
      <c r="AN307" s="176"/>
      <c r="AO307" s="176"/>
      <c r="AP307" s="176"/>
      <c r="AQ307" s="176"/>
      <c r="AR307" s="176"/>
      <c r="AS307" s="176"/>
      <c r="AT307" s="176"/>
      <c r="AU307" s="177"/>
      <c r="AV307" s="178"/>
      <c r="AW307" s="178"/>
      <c r="AX307" s="179"/>
      <c r="AY307" s="179"/>
      <c r="AZ307" s="179"/>
      <c r="BA307" s="180"/>
      <c r="BB307" s="181"/>
      <c r="BC307" s="181"/>
      <c r="BD307" s="181"/>
    </row>
    <row r="308" spans="1:56">
      <c r="A308" s="223"/>
      <c r="B308" s="224"/>
      <c r="C308" s="225"/>
      <c r="D308" s="182"/>
      <c r="E308" s="182"/>
      <c r="F308" s="182"/>
      <c r="G308" s="203"/>
      <c r="H308" s="218"/>
      <c r="I308" s="213"/>
      <c r="J308" s="207"/>
      <c r="K308" s="213"/>
      <c r="L308" s="207"/>
      <c r="M308" s="213"/>
      <c r="N308" s="207"/>
      <c r="O308" s="183"/>
      <c r="P308" s="184"/>
      <c r="Q308" s="184"/>
      <c r="R308" s="275"/>
      <c r="S308" s="185"/>
      <c r="T308" s="185"/>
      <c r="U308" s="275"/>
      <c r="V308" s="275"/>
      <c r="W308" s="276"/>
      <c r="X308" s="276"/>
      <c r="Y308" s="276"/>
      <c r="Z308" s="275"/>
      <c r="AA308" s="184"/>
      <c r="AB308" s="184"/>
      <c r="AC308" s="185"/>
      <c r="AD308" s="185"/>
      <c r="AE308" s="186"/>
      <c r="AF308" s="187"/>
      <c r="AG308" s="182"/>
      <c r="AH308" s="184"/>
      <c r="AI308" s="184"/>
      <c r="AJ308" s="182"/>
      <c r="AK308" s="188"/>
      <c r="AL308" s="188"/>
      <c r="AM308" s="188"/>
      <c r="AN308" s="188"/>
      <c r="AO308" s="188"/>
      <c r="AP308" s="188"/>
      <c r="AQ308" s="188"/>
      <c r="AR308" s="188"/>
      <c r="AS308" s="188"/>
      <c r="AT308" s="188"/>
      <c r="AU308" s="189"/>
      <c r="AV308" s="190"/>
      <c r="AW308" s="190"/>
      <c r="AX308" s="191"/>
      <c r="AY308" s="191"/>
      <c r="AZ308" s="191"/>
      <c r="BA308" s="192"/>
      <c r="BB308" s="193"/>
      <c r="BC308" s="193"/>
      <c r="BD308" s="193"/>
    </row>
    <row r="309" spans="1:56">
      <c r="A309" s="220"/>
      <c r="B309" s="221"/>
      <c r="C309" s="222"/>
      <c r="D309" s="169"/>
      <c r="E309" s="169"/>
      <c r="F309" s="169"/>
      <c r="G309" s="202"/>
      <c r="H309" s="217"/>
      <c r="I309" s="212"/>
      <c r="J309" s="206"/>
      <c r="K309" s="212"/>
      <c r="L309" s="206"/>
      <c r="M309" s="212"/>
      <c r="N309" s="206"/>
      <c r="O309" s="170"/>
      <c r="P309" s="171"/>
      <c r="Q309" s="171"/>
      <c r="R309" s="171"/>
      <c r="S309" s="172"/>
      <c r="T309" s="172"/>
      <c r="U309" s="171"/>
      <c r="V309" s="171"/>
      <c r="W309" s="173"/>
      <c r="X309" s="173"/>
      <c r="Y309" s="173"/>
      <c r="Z309" s="171"/>
      <c r="AA309" s="171"/>
      <c r="AB309" s="171"/>
      <c r="AC309" s="172"/>
      <c r="AD309" s="172"/>
      <c r="AE309" s="174"/>
      <c r="AF309" s="175"/>
      <c r="AG309" s="169"/>
      <c r="AH309" s="171"/>
      <c r="AI309" s="171"/>
      <c r="AJ309" s="169"/>
      <c r="AK309" s="176"/>
      <c r="AL309" s="176"/>
      <c r="AM309" s="176"/>
      <c r="AN309" s="176"/>
      <c r="AO309" s="176"/>
      <c r="AP309" s="176"/>
      <c r="AQ309" s="176"/>
      <c r="AR309" s="176"/>
      <c r="AS309" s="176"/>
      <c r="AT309" s="176"/>
      <c r="AU309" s="177"/>
      <c r="AV309" s="178"/>
      <c r="AW309" s="178"/>
      <c r="AX309" s="179"/>
      <c r="AY309" s="179"/>
      <c r="AZ309" s="179"/>
      <c r="BA309" s="180"/>
      <c r="BB309" s="181"/>
      <c r="BC309" s="181"/>
      <c r="BD309" s="181"/>
    </row>
    <row r="310" spans="1:56">
      <c r="A310" s="223"/>
      <c r="B310" s="224"/>
      <c r="C310" s="225"/>
      <c r="D310" s="182"/>
      <c r="E310" s="182"/>
      <c r="F310" s="182"/>
      <c r="G310" s="203"/>
      <c r="H310" s="218"/>
      <c r="I310" s="213"/>
      <c r="J310" s="207"/>
      <c r="K310" s="213"/>
      <c r="L310" s="207"/>
      <c r="M310" s="213"/>
      <c r="N310" s="207"/>
      <c r="O310" s="183"/>
      <c r="P310" s="184"/>
      <c r="Q310" s="184"/>
      <c r="R310" s="275"/>
      <c r="S310" s="185"/>
      <c r="T310" s="185"/>
      <c r="U310" s="275"/>
      <c r="V310" s="275"/>
      <c r="W310" s="276"/>
      <c r="X310" s="276"/>
      <c r="Y310" s="276"/>
      <c r="Z310" s="275"/>
      <c r="AA310" s="184"/>
      <c r="AB310" s="184"/>
      <c r="AC310" s="185"/>
      <c r="AD310" s="185"/>
      <c r="AE310" s="186"/>
      <c r="AF310" s="187"/>
      <c r="AG310" s="182"/>
      <c r="AH310" s="184"/>
      <c r="AI310" s="184"/>
      <c r="AJ310" s="182"/>
      <c r="AK310" s="188"/>
      <c r="AL310" s="188"/>
      <c r="AM310" s="188"/>
      <c r="AN310" s="188"/>
      <c r="AO310" s="188"/>
      <c r="AP310" s="188"/>
      <c r="AQ310" s="188"/>
      <c r="AR310" s="188"/>
      <c r="AS310" s="188"/>
      <c r="AT310" s="188"/>
      <c r="AU310" s="189"/>
      <c r="AV310" s="190"/>
      <c r="AW310" s="190"/>
      <c r="AX310" s="191"/>
      <c r="AY310" s="191"/>
      <c r="AZ310" s="191"/>
      <c r="BA310" s="192"/>
      <c r="BB310" s="193"/>
      <c r="BC310" s="193"/>
      <c r="BD310" s="193"/>
    </row>
    <row r="311" spans="1:56">
      <c r="A311" s="220"/>
      <c r="B311" s="221"/>
      <c r="C311" s="222"/>
      <c r="D311" s="169"/>
      <c r="E311" s="169"/>
      <c r="F311" s="169"/>
      <c r="G311" s="202"/>
      <c r="H311" s="217"/>
      <c r="I311" s="212"/>
      <c r="J311" s="206"/>
      <c r="K311" s="212"/>
      <c r="L311" s="206"/>
      <c r="M311" s="212"/>
      <c r="N311" s="206"/>
      <c r="O311" s="170"/>
      <c r="P311" s="171"/>
      <c r="Q311" s="171"/>
      <c r="R311" s="171"/>
      <c r="S311" s="172"/>
      <c r="T311" s="172"/>
      <c r="U311" s="171"/>
      <c r="V311" s="171"/>
      <c r="W311" s="173"/>
      <c r="X311" s="173"/>
      <c r="Y311" s="173"/>
      <c r="Z311" s="171"/>
      <c r="AA311" s="171"/>
      <c r="AB311" s="171"/>
      <c r="AC311" s="172"/>
      <c r="AD311" s="172"/>
      <c r="AE311" s="174"/>
      <c r="AF311" s="175"/>
      <c r="AG311" s="169"/>
      <c r="AH311" s="171"/>
      <c r="AI311" s="171"/>
      <c r="AJ311" s="169"/>
      <c r="AK311" s="176"/>
      <c r="AL311" s="176"/>
      <c r="AM311" s="176"/>
      <c r="AN311" s="176"/>
      <c r="AO311" s="176"/>
      <c r="AP311" s="176"/>
      <c r="AQ311" s="176"/>
      <c r="AR311" s="176"/>
      <c r="AS311" s="176"/>
      <c r="AT311" s="176"/>
      <c r="AU311" s="177"/>
      <c r="AV311" s="178"/>
      <c r="AW311" s="178"/>
      <c r="AX311" s="179"/>
      <c r="AY311" s="179"/>
      <c r="AZ311" s="179"/>
      <c r="BA311" s="180"/>
      <c r="BB311" s="181"/>
      <c r="BC311" s="181"/>
      <c r="BD311" s="181"/>
    </row>
    <row r="312" spans="1:56">
      <c r="A312" s="223"/>
      <c r="B312" s="224"/>
      <c r="C312" s="225"/>
      <c r="D312" s="182"/>
      <c r="E312" s="182"/>
      <c r="F312" s="182"/>
      <c r="G312" s="203"/>
      <c r="H312" s="218"/>
      <c r="I312" s="213"/>
      <c r="J312" s="207"/>
      <c r="K312" s="213"/>
      <c r="L312" s="207"/>
      <c r="M312" s="213"/>
      <c r="N312" s="207"/>
      <c r="O312" s="183"/>
      <c r="P312" s="184"/>
      <c r="Q312" s="184"/>
      <c r="R312" s="275"/>
      <c r="S312" s="185"/>
      <c r="T312" s="185"/>
      <c r="U312" s="275"/>
      <c r="V312" s="275"/>
      <c r="W312" s="276"/>
      <c r="X312" s="276"/>
      <c r="Y312" s="276"/>
      <c r="Z312" s="275"/>
      <c r="AA312" s="184"/>
      <c r="AB312" s="184"/>
      <c r="AC312" s="185"/>
      <c r="AD312" s="185"/>
      <c r="AE312" s="186"/>
      <c r="AF312" s="187"/>
      <c r="AG312" s="182"/>
      <c r="AH312" s="184"/>
      <c r="AI312" s="184"/>
      <c r="AJ312" s="182"/>
      <c r="AK312" s="188"/>
      <c r="AL312" s="188"/>
      <c r="AM312" s="188"/>
      <c r="AN312" s="188"/>
      <c r="AO312" s="188"/>
      <c r="AP312" s="188"/>
      <c r="AQ312" s="188"/>
      <c r="AR312" s="188"/>
      <c r="AS312" s="188"/>
      <c r="AT312" s="188"/>
      <c r="AU312" s="189"/>
      <c r="AV312" s="190"/>
      <c r="AW312" s="190"/>
      <c r="AX312" s="191"/>
      <c r="AY312" s="191"/>
      <c r="AZ312" s="191"/>
      <c r="BA312" s="192"/>
      <c r="BB312" s="193"/>
      <c r="BC312" s="193"/>
      <c r="BD312" s="193"/>
    </row>
    <row r="313" spans="1:56">
      <c r="A313" s="220"/>
      <c r="B313" s="221"/>
      <c r="C313" s="222"/>
      <c r="D313" s="169"/>
      <c r="E313" s="169"/>
      <c r="F313" s="169"/>
      <c r="G313" s="202"/>
      <c r="H313" s="217"/>
      <c r="I313" s="212"/>
      <c r="J313" s="206"/>
      <c r="K313" s="212"/>
      <c r="L313" s="206"/>
      <c r="M313" s="212"/>
      <c r="N313" s="206"/>
      <c r="O313" s="170"/>
      <c r="P313" s="171"/>
      <c r="Q313" s="171"/>
      <c r="R313" s="171"/>
      <c r="S313" s="172"/>
      <c r="T313" s="172"/>
      <c r="U313" s="171"/>
      <c r="V313" s="171"/>
      <c r="W313" s="173"/>
      <c r="X313" s="173"/>
      <c r="Y313" s="173"/>
      <c r="Z313" s="171"/>
      <c r="AA313" s="171"/>
      <c r="AB313" s="171"/>
      <c r="AC313" s="172"/>
      <c r="AD313" s="172"/>
      <c r="AE313" s="174"/>
      <c r="AF313" s="175"/>
      <c r="AG313" s="169"/>
      <c r="AH313" s="171"/>
      <c r="AI313" s="171"/>
      <c r="AJ313" s="169"/>
      <c r="AK313" s="176"/>
      <c r="AL313" s="176"/>
      <c r="AM313" s="176"/>
      <c r="AN313" s="176"/>
      <c r="AO313" s="176"/>
      <c r="AP313" s="176"/>
      <c r="AQ313" s="176"/>
      <c r="AR313" s="176"/>
      <c r="AS313" s="176"/>
      <c r="AT313" s="176"/>
      <c r="AU313" s="177"/>
      <c r="AV313" s="178"/>
      <c r="AW313" s="178"/>
      <c r="AX313" s="179"/>
      <c r="AY313" s="179"/>
      <c r="AZ313" s="179"/>
      <c r="BA313" s="180"/>
      <c r="BB313" s="181"/>
      <c r="BC313" s="181"/>
      <c r="BD313" s="181"/>
    </row>
    <row r="314" spans="1:56">
      <c r="A314" s="223"/>
      <c r="B314" s="224"/>
      <c r="C314" s="225"/>
      <c r="D314" s="182"/>
      <c r="E314" s="182"/>
      <c r="F314" s="182"/>
      <c r="G314" s="203"/>
      <c r="H314" s="218"/>
      <c r="I314" s="213"/>
      <c r="J314" s="207"/>
      <c r="K314" s="213"/>
      <c r="L314" s="207"/>
      <c r="M314" s="213"/>
      <c r="N314" s="207"/>
      <c r="O314" s="183"/>
      <c r="P314" s="184"/>
      <c r="Q314" s="184"/>
      <c r="R314" s="275"/>
      <c r="S314" s="185"/>
      <c r="T314" s="185"/>
      <c r="U314" s="275"/>
      <c r="V314" s="275"/>
      <c r="W314" s="276"/>
      <c r="X314" s="276"/>
      <c r="Y314" s="276"/>
      <c r="Z314" s="275"/>
      <c r="AA314" s="184"/>
      <c r="AB314" s="184"/>
      <c r="AC314" s="185"/>
      <c r="AD314" s="185"/>
      <c r="AE314" s="186"/>
      <c r="AF314" s="187"/>
      <c r="AG314" s="182"/>
      <c r="AH314" s="184"/>
      <c r="AI314" s="184"/>
      <c r="AJ314" s="182"/>
      <c r="AK314" s="188"/>
      <c r="AL314" s="188"/>
      <c r="AM314" s="188"/>
      <c r="AN314" s="188"/>
      <c r="AO314" s="188"/>
      <c r="AP314" s="188"/>
      <c r="AQ314" s="188"/>
      <c r="AR314" s="188"/>
      <c r="AS314" s="188"/>
      <c r="AT314" s="188"/>
      <c r="AU314" s="189"/>
      <c r="AV314" s="190"/>
      <c r="AW314" s="190"/>
      <c r="AX314" s="191"/>
      <c r="AY314" s="191"/>
      <c r="AZ314" s="191"/>
      <c r="BA314" s="192"/>
      <c r="BB314" s="193"/>
      <c r="BC314" s="193"/>
      <c r="BD314" s="193"/>
    </row>
    <row r="315" spans="1:56">
      <c r="A315" s="220"/>
      <c r="B315" s="221"/>
      <c r="C315" s="222"/>
      <c r="D315" s="169"/>
      <c r="E315" s="169"/>
      <c r="F315" s="169"/>
      <c r="G315" s="202"/>
      <c r="H315" s="217"/>
      <c r="I315" s="212"/>
      <c r="J315" s="206"/>
      <c r="K315" s="212"/>
      <c r="L315" s="206"/>
      <c r="M315" s="212"/>
      <c r="N315" s="206"/>
      <c r="O315" s="170"/>
      <c r="P315" s="171"/>
      <c r="Q315" s="171"/>
      <c r="R315" s="171"/>
      <c r="S315" s="172"/>
      <c r="T315" s="172"/>
      <c r="U315" s="171"/>
      <c r="V315" s="171"/>
      <c r="W315" s="173"/>
      <c r="X315" s="173"/>
      <c r="Y315" s="173"/>
      <c r="Z315" s="171"/>
      <c r="AA315" s="171"/>
      <c r="AB315" s="171"/>
      <c r="AC315" s="172"/>
      <c r="AD315" s="172"/>
      <c r="AE315" s="174"/>
      <c r="AF315" s="175"/>
      <c r="AG315" s="169"/>
      <c r="AH315" s="171"/>
      <c r="AI315" s="171"/>
      <c r="AJ315" s="169"/>
      <c r="AK315" s="176"/>
      <c r="AL315" s="176"/>
      <c r="AM315" s="176"/>
      <c r="AN315" s="176"/>
      <c r="AO315" s="176"/>
      <c r="AP315" s="176"/>
      <c r="AQ315" s="176"/>
      <c r="AR315" s="176"/>
      <c r="AS315" s="176"/>
      <c r="AT315" s="176"/>
      <c r="AU315" s="177"/>
      <c r="AV315" s="178"/>
      <c r="AW315" s="178"/>
      <c r="AX315" s="179"/>
      <c r="AY315" s="179"/>
      <c r="AZ315" s="179"/>
      <c r="BA315" s="180"/>
      <c r="BB315" s="181"/>
      <c r="BC315" s="181"/>
      <c r="BD315" s="181"/>
    </row>
    <row r="316" spans="1:56">
      <c r="A316" s="223"/>
      <c r="B316" s="224"/>
      <c r="C316" s="225"/>
      <c r="D316" s="182"/>
      <c r="E316" s="182"/>
      <c r="F316" s="182"/>
      <c r="G316" s="203"/>
      <c r="H316" s="218"/>
      <c r="I316" s="213"/>
      <c r="J316" s="207"/>
      <c r="K316" s="213"/>
      <c r="L316" s="207"/>
      <c r="M316" s="213"/>
      <c r="N316" s="207"/>
      <c r="O316" s="183"/>
      <c r="P316" s="184"/>
      <c r="Q316" s="184"/>
      <c r="R316" s="275"/>
      <c r="S316" s="185"/>
      <c r="T316" s="185"/>
      <c r="U316" s="275"/>
      <c r="V316" s="275"/>
      <c r="W316" s="276"/>
      <c r="X316" s="276"/>
      <c r="Y316" s="276"/>
      <c r="Z316" s="275"/>
      <c r="AA316" s="184"/>
      <c r="AB316" s="184"/>
      <c r="AC316" s="185"/>
      <c r="AD316" s="185"/>
      <c r="AE316" s="186"/>
      <c r="AF316" s="187"/>
      <c r="AG316" s="182"/>
      <c r="AH316" s="184"/>
      <c r="AI316" s="184"/>
      <c r="AJ316" s="182"/>
      <c r="AK316" s="188"/>
      <c r="AL316" s="188"/>
      <c r="AM316" s="188"/>
      <c r="AN316" s="188"/>
      <c r="AO316" s="188"/>
      <c r="AP316" s="188"/>
      <c r="AQ316" s="188"/>
      <c r="AR316" s="188"/>
      <c r="AS316" s="188"/>
      <c r="AT316" s="188"/>
      <c r="AU316" s="189"/>
      <c r="AV316" s="190"/>
      <c r="AW316" s="190"/>
      <c r="AX316" s="191"/>
      <c r="AY316" s="191"/>
      <c r="AZ316" s="191"/>
      <c r="BA316" s="192"/>
      <c r="BB316" s="193"/>
      <c r="BC316" s="193"/>
      <c r="BD316" s="193"/>
    </row>
    <row r="317" spans="1:56">
      <c r="A317" s="220"/>
      <c r="B317" s="221"/>
      <c r="C317" s="222"/>
      <c r="D317" s="169"/>
      <c r="E317" s="169"/>
      <c r="F317" s="169"/>
      <c r="G317" s="202"/>
      <c r="H317" s="217"/>
      <c r="I317" s="212"/>
      <c r="J317" s="206"/>
      <c r="K317" s="212"/>
      <c r="L317" s="206"/>
      <c r="M317" s="212"/>
      <c r="N317" s="206"/>
      <c r="O317" s="170"/>
      <c r="P317" s="171"/>
      <c r="Q317" s="171"/>
      <c r="R317" s="171"/>
      <c r="S317" s="172"/>
      <c r="T317" s="172"/>
      <c r="U317" s="171"/>
      <c r="V317" s="171"/>
      <c r="W317" s="173"/>
      <c r="X317" s="173"/>
      <c r="Y317" s="173"/>
      <c r="Z317" s="171"/>
      <c r="AA317" s="171"/>
      <c r="AB317" s="171"/>
      <c r="AC317" s="172"/>
      <c r="AD317" s="172"/>
      <c r="AE317" s="174"/>
      <c r="AF317" s="175"/>
      <c r="AG317" s="169"/>
      <c r="AH317" s="171"/>
      <c r="AI317" s="171"/>
      <c r="AJ317" s="169"/>
      <c r="AK317" s="176"/>
      <c r="AL317" s="176"/>
      <c r="AM317" s="176"/>
      <c r="AN317" s="176"/>
      <c r="AO317" s="176"/>
      <c r="AP317" s="176"/>
      <c r="AQ317" s="176"/>
      <c r="AR317" s="176"/>
      <c r="AS317" s="176"/>
      <c r="AT317" s="176"/>
      <c r="AU317" s="177"/>
      <c r="AV317" s="178"/>
      <c r="AW317" s="178"/>
      <c r="AX317" s="179"/>
      <c r="AY317" s="179"/>
      <c r="AZ317" s="179"/>
      <c r="BA317" s="180"/>
      <c r="BB317" s="181"/>
      <c r="BC317" s="181"/>
      <c r="BD317" s="181"/>
    </row>
    <row r="318" spans="1:56">
      <c r="A318" s="223"/>
      <c r="B318" s="224"/>
      <c r="C318" s="225"/>
      <c r="D318" s="182"/>
      <c r="E318" s="182"/>
      <c r="F318" s="182"/>
      <c r="G318" s="203"/>
      <c r="H318" s="218"/>
      <c r="I318" s="213"/>
      <c r="J318" s="207"/>
      <c r="K318" s="213"/>
      <c r="L318" s="207"/>
      <c r="M318" s="213"/>
      <c r="N318" s="207"/>
      <c r="O318" s="183"/>
      <c r="P318" s="184"/>
      <c r="Q318" s="184"/>
      <c r="R318" s="275"/>
      <c r="S318" s="185"/>
      <c r="T318" s="185"/>
      <c r="U318" s="275"/>
      <c r="V318" s="275"/>
      <c r="W318" s="276"/>
      <c r="X318" s="276"/>
      <c r="Y318" s="276"/>
      <c r="Z318" s="275"/>
      <c r="AA318" s="184"/>
      <c r="AB318" s="184"/>
      <c r="AC318" s="185"/>
      <c r="AD318" s="185"/>
      <c r="AE318" s="186"/>
      <c r="AF318" s="187"/>
      <c r="AG318" s="182"/>
      <c r="AH318" s="184"/>
      <c r="AI318" s="184"/>
      <c r="AJ318" s="182"/>
      <c r="AK318" s="188"/>
      <c r="AL318" s="188"/>
      <c r="AM318" s="188"/>
      <c r="AN318" s="188"/>
      <c r="AO318" s="188"/>
      <c r="AP318" s="188"/>
      <c r="AQ318" s="188"/>
      <c r="AR318" s="188"/>
      <c r="AS318" s="188"/>
      <c r="AT318" s="188"/>
      <c r="AU318" s="189"/>
      <c r="AV318" s="190"/>
      <c r="AW318" s="190"/>
      <c r="AX318" s="191"/>
      <c r="AY318" s="191"/>
      <c r="AZ318" s="191"/>
      <c r="BA318" s="192"/>
      <c r="BB318" s="193"/>
      <c r="BC318" s="193"/>
      <c r="BD318" s="193"/>
    </row>
    <row r="319" spans="1:56">
      <c r="A319" s="220"/>
      <c r="B319" s="221"/>
      <c r="C319" s="222"/>
      <c r="D319" s="169"/>
      <c r="E319" s="169"/>
      <c r="F319" s="169"/>
      <c r="G319" s="202"/>
      <c r="H319" s="217"/>
      <c r="I319" s="212"/>
      <c r="J319" s="206"/>
      <c r="K319" s="212"/>
      <c r="L319" s="206"/>
      <c r="M319" s="212"/>
      <c r="N319" s="206"/>
      <c r="O319" s="170"/>
      <c r="P319" s="171"/>
      <c r="Q319" s="171"/>
      <c r="R319" s="171"/>
      <c r="S319" s="172"/>
      <c r="T319" s="172"/>
      <c r="U319" s="171"/>
      <c r="V319" s="171"/>
      <c r="W319" s="173"/>
      <c r="X319" s="173"/>
      <c r="Y319" s="173"/>
      <c r="Z319" s="171"/>
      <c r="AA319" s="171"/>
      <c r="AB319" s="171"/>
      <c r="AC319" s="172"/>
      <c r="AD319" s="172"/>
      <c r="AE319" s="174"/>
      <c r="AF319" s="175"/>
      <c r="AG319" s="169"/>
      <c r="AH319" s="171"/>
      <c r="AI319" s="171"/>
      <c r="AJ319" s="169"/>
      <c r="AK319" s="176"/>
      <c r="AL319" s="176"/>
      <c r="AM319" s="176"/>
      <c r="AN319" s="176"/>
      <c r="AO319" s="176"/>
      <c r="AP319" s="176"/>
      <c r="AQ319" s="176"/>
      <c r="AR319" s="176"/>
      <c r="AS319" s="176"/>
      <c r="AT319" s="176"/>
      <c r="AU319" s="177"/>
      <c r="AV319" s="178"/>
      <c r="AW319" s="178"/>
      <c r="AX319" s="179"/>
      <c r="AY319" s="179"/>
      <c r="AZ319" s="179"/>
      <c r="BA319" s="180"/>
      <c r="BB319" s="181"/>
      <c r="BC319" s="181"/>
      <c r="BD319" s="181"/>
    </row>
    <row r="320" spans="1:56">
      <c r="A320" s="223"/>
      <c r="B320" s="224"/>
      <c r="C320" s="225"/>
      <c r="D320" s="182"/>
      <c r="E320" s="182"/>
      <c r="F320" s="182"/>
      <c r="G320" s="203"/>
      <c r="H320" s="218"/>
      <c r="I320" s="213"/>
      <c r="J320" s="207"/>
      <c r="K320" s="213"/>
      <c r="L320" s="207"/>
      <c r="M320" s="213"/>
      <c r="N320" s="207"/>
      <c r="O320" s="183"/>
      <c r="P320" s="184"/>
      <c r="Q320" s="184"/>
      <c r="R320" s="275"/>
      <c r="S320" s="185"/>
      <c r="T320" s="185"/>
      <c r="U320" s="275"/>
      <c r="V320" s="275"/>
      <c r="W320" s="276"/>
      <c r="X320" s="276"/>
      <c r="Y320" s="276"/>
      <c r="Z320" s="275"/>
      <c r="AA320" s="184"/>
      <c r="AB320" s="184"/>
      <c r="AC320" s="185"/>
      <c r="AD320" s="185"/>
      <c r="AE320" s="186"/>
      <c r="AF320" s="187"/>
      <c r="AG320" s="182"/>
      <c r="AH320" s="184"/>
      <c r="AI320" s="184"/>
      <c r="AJ320" s="182"/>
      <c r="AK320" s="188"/>
      <c r="AL320" s="188"/>
      <c r="AM320" s="188"/>
      <c r="AN320" s="188"/>
      <c r="AO320" s="188"/>
      <c r="AP320" s="188"/>
      <c r="AQ320" s="188"/>
      <c r="AR320" s="188"/>
      <c r="AS320" s="188"/>
      <c r="AT320" s="188"/>
      <c r="AU320" s="189"/>
      <c r="AV320" s="190"/>
      <c r="AW320" s="190"/>
      <c r="AX320" s="191"/>
      <c r="AY320" s="191"/>
      <c r="AZ320" s="191"/>
      <c r="BA320" s="192"/>
      <c r="BB320" s="193"/>
      <c r="BC320" s="193"/>
      <c r="BD320" s="193"/>
    </row>
    <row r="321" spans="1:56">
      <c r="A321" s="220"/>
      <c r="B321" s="221"/>
      <c r="C321" s="222"/>
      <c r="D321" s="169"/>
      <c r="E321" s="169"/>
      <c r="F321" s="169"/>
      <c r="G321" s="202"/>
      <c r="H321" s="217"/>
      <c r="I321" s="212"/>
      <c r="J321" s="206"/>
      <c r="K321" s="212"/>
      <c r="L321" s="206"/>
      <c r="M321" s="212"/>
      <c r="N321" s="206"/>
      <c r="O321" s="170"/>
      <c r="P321" s="171"/>
      <c r="Q321" s="171"/>
      <c r="R321" s="171"/>
      <c r="S321" s="172"/>
      <c r="T321" s="172"/>
      <c r="U321" s="171"/>
      <c r="V321" s="171"/>
      <c r="W321" s="173"/>
      <c r="X321" s="173"/>
      <c r="Y321" s="173"/>
      <c r="Z321" s="171"/>
      <c r="AA321" s="171"/>
      <c r="AB321" s="171"/>
      <c r="AC321" s="172"/>
      <c r="AD321" s="172"/>
      <c r="AE321" s="174"/>
      <c r="AF321" s="175"/>
      <c r="AG321" s="169"/>
      <c r="AH321" s="171"/>
      <c r="AI321" s="171"/>
      <c r="AJ321" s="169"/>
      <c r="AK321" s="176"/>
      <c r="AL321" s="176"/>
      <c r="AM321" s="176"/>
      <c r="AN321" s="176"/>
      <c r="AO321" s="176"/>
      <c r="AP321" s="176"/>
      <c r="AQ321" s="176"/>
      <c r="AR321" s="176"/>
      <c r="AS321" s="176"/>
      <c r="AT321" s="176"/>
      <c r="AU321" s="177"/>
      <c r="AV321" s="178"/>
      <c r="AW321" s="178"/>
      <c r="AX321" s="179"/>
      <c r="AY321" s="179"/>
      <c r="AZ321" s="179"/>
      <c r="BA321" s="180"/>
      <c r="BB321" s="181"/>
      <c r="BC321" s="181"/>
      <c r="BD321" s="181"/>
    </row>
    <row r="322" spans="1:56">
      <c r="A322" s="223"/>
      <c r="B322" s="224"/>
      <c r="C322" s="225"/>
      <c r="D322" s="182"/>
      <c r="E322" s="182"/>
      <c r="F322" s="182"/>
      <c r="G322" s="203"/>
      <c r="H322" s="218"/>
      <c r="I322" s="213"/>
      <c r="J322" s="207"/>
      <c r="K322" s="213"/>
      <c r="L322" s="207"/>
      <c r="M322" s="213"/>
      <c r="N322" s="207"/>
      <c r="O322" s="183"/>
      <c r="P322" s="184"/>
      <c r="Q322" s="184"/>
      <c r="R322" s="275"/>
      <c r="S322" s="185"/>
      <c r="T322" s="185"/>
      <c r="U322" s="275"/>
      <c r="V322" s="275"/>
      <c r="W322" s="276"/>
      <c r="X322" s="276"/>
      <c r="Y322" s="276"/>
      <c r="Z322" s="275"/>
      <c r="AA322" s="184"/>
      <c r="AB322" s="184"/>
      <c r="AC322" s="185"/>
      <c r="AD322" s="185"/>
      <c r="AE322" s="186"/>
      <c r="AF322" s="187"/>
      <c r="AG322" s="182"/>
      <c r="AH322" s="184"/>
      <c r="AI322" s="184"/>
      <c r="AJ322" s="182"/>
      <c r="AK322" s="188"/>
      <c r="AL322" s="188"/>
      <c r="AM322" s="188"/>
      <c r="AN322" s="188"/>
      <c r="AO322" s="188"/>
      <c r="AP322" s="188"/>
      <c r="AQ322" s="188"/>
      <c r="AR322" s="188"/>
      <c r="AS322" s="188"/>
      <c r="AT322" s="188"/>
      <c r="AU322" s="189"/>
      <c r="AV322" s="190"/>
      <c r="AW322" s="190"/>
      <c r="AX322" s="191"/>
      <c r="AY322" s="191"/>
      <c r="AZ322" s="191"/>
      <c r="BA322" s="192"/>
      <c r="BB322" s="193"/>
      <c r="BC322" s="193"/>
      <c r="BD322" s="193"/>
    </row>
    <row r="323" spans="1:56">
      <c r="A323" s="220"/>
      <c r="B323" s="221"/>
      <c r="C323" s="222"/>
      <c r="D323" s="169"/>
      <c r="E323" s="169"/>
      <c r="F323" s="169"/>
      <c r="G323" s="202"/>
      <c r="H323" s="217"/>
      <c r="I323" s="212"/>
      <c r="J323" s="206"/>
      <c r="K323" s="212"/>
      <c r="L323" s="206"/>
      <c r="M323" s="212"/>
      <c r="N323" s="206"/>
      <c r="O323" s="170"/>
      <c r="P323" s="171"/>
      <c r="Q323" s="171"/>
      <c r="R323" s="171"/>
      <c r="S323" s="172"/>
      <c r="T323" s="172"/>
      <c r="U323" s="171"/>
      <c r="V323" s="171"/>
      <c r="W323" s="173"/>
      <c r="X323" s="173"/>
      <c r="Y323" s="173"/>
      <c r="Z323" s="171"/>
      <c r="AA323" s="171"/>
      <c r="AB323" s="171"/>
      <c r="AC323" s="172"/>
      <c r="AD323" s="172"/>
      <c r="AE323" s="174"/>
      <c r="AF323" s="175"/>
      <c r="AG323" s="169"/>
      <c r="AH323" s="171"/>
      <c r="AI323" s="171"/>
      <c r="AJ323" s="169"/>
      <c r="AK323" s="176"/>
      <c r="AL323" s="176"/>
      <c r="AM323" s="176"/>
      <c r="AN323" s="176"/>
      <c r="AO323" s="176"/>
      <c r="AP323" s="176"/>
      <c r="AQ323" s="176"/>
      <c r="AR323" s="176"/>
      <c r="AS323" s="176"/>
      <c r="AT323" s="176"/>
      <c r="AU323" s="177"/>
      <c r="AV323" s="178"/>
      <c r="AW323" s="178"/>
      <c r="AX323" s="179"/>
      <c r="AY323" s="179"/>
      <c r="AZ323" s="179"/>
      <c r="BA323" s="180"/>
      <c r="BB323" s="181"/>
      <c r="BC323" s="181"/>
      <c r="BD323" s="181"/>
    </row>
    <row r="324" spans="1:56">
      <c r="A324" s="223"/>
      <c r="B324" s="224"/>
      <c r="C324" s="225"/>
      <c r="D324" s="182"/>
      <c r="E324" s="182"/>
      <c r="F324" s="182"/>
      <c r="G324" s="203"/>
      <c r="H324" s="218"/>
      <c r="I324" s="213"/>
      <c r="J324" s="207"/>
      <c r="K324" s="213"/>
      <c r="L324" s="207"/>
      <c r="M324" s="213"/>
      <c r="N324" s="207"/>
      <c r="O324" s="183"/>
      <c r="P324" s="184"/>
      <c r="Q324" s="184"/>
      <c r="R324" s="275"/>
      <c r="S324" s="185"/>
      <c r="T324" s="185"/>
      <c r="U324" s="275"/>
      <c r="V324" s="275"/>
      <c r="W324" s="276"/>
      <c r="X324" s="276"/>
      <c r="Y324" s="276"/>
      <c r="Z324" s="275"/>
      <c r="AA324" s="184"/>
      <c r="AB324" s="184"/>
      <c r="AC324" s="185"/>
      <c r="AD324" s="185"/>
      <c r="AE324" s="186"/>
      <c r="AF324" s="187"/>
      <c r="AG324" s="182"/>
      <c r="AH324" s="184"/>
      <c r="AI324" s="184"/>
      <c r="AJ324" s="182"/>
      <c r="AK324" s="188"/>
      <c r="AL324" s="188"/>
      <c r="AM324" s="188"/>
      <c r="AN324" s="188"/>
      <c r="AO324" s="188"/>
      <c r="AP324" s="188"/>
      <c r="AQ324" s="188"/>
      <c r="AR324" s="188"/>
      <c r="AS324" s="188"/>
      <c r="AT324" s="188"/>
      <c r="AU324" s="189"/>
      <c r="AV324" s="190"/>
      <c r="AW324" s="190"/>
      <c r="AX324" s="191"/>
      <c r="AY324" s="191"/>
      <c r="AZ324" s="191"/>
      <c r="BA324" s="192"/>
      <c r="BB324" s="193"/>
      <c r="BC324" s="193"/>
      <c r="BD324" s="193"/>
    </row>
    <row r="325" spans="1:56">
      <c r="A325" s="220"/>
      <c r="B325" s="221"/>
      <c r="C325" s="222"/>
      <c r="D325" s="169"/>
      <c r="E325" s="169"/>
      <c r="F325" s="169"/>
      <c r="G325" s="202"/>
      <c r="H325" s="217"/>
      <c r="I325" s="212"/>
      <c r="J325" s="206"/>
      <c r="K325" s="212"/>
      <c r="L325" s="206"/>
      <c r="M325" s="212"/>
      <c r="N325" s="206"/>
      <c r="O325" s="170"/>
      <c r="P325" s="171"/>
      <c r="Q325" s="171"/>
      <c r="R325" s="171"/>
      <c r="S325" s="172"/>
      <c r="T325" s="172"/>
      <c r="U325" s="171"/>
      <c r="V325" s="171"/>
      <c r="W325" s="173"/>
      <c r="X325" s="173"/>
      <c r="Y325" s="173"/>
      <c r="Z325" s="171"/>
      <c r="AA325" s="171"/>
      <c r="AB325" s="171"/>
      <c r="AC325" s="172"/>
      <c r="AD325" s="172"/>
      <c r="AE325" s="174"/>
      <c r="AF325" s="175"/>
      <c r="AG325" s="169"/>
      <c r="AH325" s="171"/>
      <c r="AI325" s="171"/>
      <c r="AJ325" s="169"/>
      <c r="AK325" s="176"/>
      <c r="AL325" s="176"/>
      <c r="AM325" s="176"/>
      <c r="AN325" s="176"/>
      <c r="AO325" s="176"/>
      <c r="AP325" s="176"/>
      <c r="AQ325" s="176"/>
      <c r="AR325" s="176"/>
      <c r="AS325" s="176"/>
      <c r="AT325" s="176"/>
      <c r="AU325" s="177"/>
      <c r="AV325" s="178"/>
      <c r="AW325" s="178"/>
      <c r="AX325" s="179"/>
      <c r="AY325" s="179"/>
      <c r="AZ325" s="179"/>
      <c r="BA325" s="180"/>
      <c r="BB325" s="181"/>
      <c r="BC325" s="181"/>
      <c r="BD325" s="181"/>
    </row>
    <row r="326" spans="1:56">
      <c r="A326" s="223"/>
      <c r="B326" s="224"/>
      <c r="C326" s="225"/>
      <c r="D326" s="182"/>
      <c r="E326" s="182"/>
      <c r="F326" s="182"/>
      <c r="G326" s="203"/>
      <c r="H326" s="218"/>
      <c r="I326" s="213"/>
      <c r="J326" s="207"/>
      <c r="K326" s="213"/>
      <c r="L326" s="207"/>
      <c r="M326" s="213"/>
      <c r="N326" s="207"/>
      <c r="O326" s="183"/>
      <c r="P326" s="184"/>
      <c r="Q326" s="184"/>
      <c r="R326" s="275"/>
      <c r="S326" s="185"/>
      <c r="T326" s="185"/>
      <c r="U326" s="275"/>
      <c r="V326" s="275"/>
      <c r="W326" s="276"/>
      <c r="X326" s="276"/>
      <c r="Y326" s="276"/>
      <c r="Z326" s="275"/>
      <c r="AA326" s="184"/>
      <c r="AB326" s="184"/>
      <c r="AC326" s="185"/>
      <c r="AD326" s="185"/>
      <c r="AE326" s="186"/>
      <c r="AF326" s="187"/>
      <c r="AG326" s="182"/>
      <c r="AH326" s="184"/>
      <c r="AI326" s="184"/>
      <c r="AJ326" s="182"/>
      <c r="AK326" s="188"/>
      <c r="AL326" s="188"/>
      <c r="AM326" s="188"/>
      <c r="AN326" s="188"/>
      <c r="AO326" s="188"/>
      <c r="AP326" s="188"/>
      <c r="AQ326" s="188"/>
      <c r="AR326" s="188"/>
      <c r="AS326" s="188"/>
      <c r="AT326" s="188"/>
      <c r="AU326" s="189"/>
      <c r="AV326" s="190"/>
      <c r="AW326" s="190"/>
      <c r="AX326" s="191"/>
      <c r="AY326" s="191"/>
      <c r="AZ326" s="191"/>
      <c r="BA326" s="192"/>
      <c r="BB326" s="193"/>
      <c r="BC326" s="193"/>
      <c r="BD326" s="193"/>
    </row>
    <row r="327" spans="1:56">
      <c r="A327" s="220"/>
      <c r="B327" s="221"/>
      <c r="C327" s="222"/>
      <c r="D327" s="169"/>
      <c r="E327" s="169"/>
      <c r="F327" s="169"/>
      <c r="G327" s="202"/>
      <c r="H327" s="217"/>
      <c r="I327" s="212"/>
      <c r="J327" s="206"/>
      <c r="K327" s="212"/>
      <c r="L327" s="206"/>
      <c r="M327" s="212"/>
      <c r="N327" s="206"/>
      <c r="O327" s="170"/>
      <c r="P327" s="171"/>
      <c r="Q327" s="171"/>
      <c r="R327" s="171"/>
      <c r="S327" s="172"/>
      <c r="T327" s="172"/>
      <c r="U327" s="171"/>
      <c r="V327" s="171"/>
      <c r="W327" s="173"/>
      <c r="X327" s="173"/>
      <c r="Y327" s="173"/>
      <c r="Z327" s="171"/>
      <c r="AA327" s="171"/>
      <c r="AB327" s="171"/>
      <c r="AC327" s="172"/>
      <c r="AD327" s="172"/>
      <c r="AE327" s="174"/>
      <c r="AF327" s="175"/>
      <c r="AG327" s="169"/>
      <c r="AH327" s="171"/>
      <c r="AI327" s="171"/>
      <c r="AJ327" s="169"/>
      <c r="AK327" s="176"/>
      <c r="AL327" s="176"/>
      <c r="AM327" s="176"/>
      <c r="AN327" s="176"/>
      <c r="AO327" s="176"/>
      <c r="AP327" s="176"/>
      <c r="AQ327" s="176"/>
      <c r="AR327" s="176"/>
      <c r="AS327" s="176"/>
      <c r="AT327" s="176"/>
      <c r="AU327" s="177"/>
      <c r="AV327" s="178"/>
      <c r="AW327" s="178"/>
      <c r="AX327" s="179"/>
      <c r="AY327" s="179"/>
      <c r="AZ327" s="179"/>
      <c r="BA327" s="180"/>
      <c r="BB327" s="181"/>
      <c r="BC327" s="181"/>
      <c r="BD327" s="181"/>
    </row>
    <row r="328" spans="1:56">
      <c r="A328" s="223"/>
      <c r="B328" s="224"/>
      <c r="C328" s="225"/>
      <c r="D328" s="182"/>
      <c r="E328" s="182"/>
      <c r="F328" s="182"/>
      <c r="G328" s="203"/>
      <c r="H328" s="218"/>
      <c r="I328" s="213"/>
      <c r="J328" s="207"/>
      <c r="K328" s="213"/>
      <c r="L328" s="207"/>
      <c r="M328" s="213"/>
      <c r="N328" s="207"/>
      <c r="O328" s="183"/>
      <c r="P328" s="184"/>
      <c r="Q328" s="184"/>
      <c r="R328" s="275"/>
      <c r="S328" s="185"/>
      <c r="T328" s="185"/>
      <c r="U328" s="275"/>
      <c r="V328" s="275"/>
      <c r="W328" s="276"/>
      <c r="X328" s="276"/>
      <c r="Y328" s="276"/>
      <c r="Z328" s="275"/>
      <c r="AA328" s="184"/>
      <c r="AB328" s="184"/>
      <c r="AC328" s="185"/>
      <c r="AD328" s="185"/>
      <c r="AE328" s="186"/>
      <c r="AF328" s="187"/>
      <c r="AG328" s="182"/>
      <c r="AH328" s="184"/>
      <c r="AI328" s="184"/>
      <c r="AJ328" s="182"/>
      <c r="AK328" s="188"/>
      <c r="AL328" s="188"/>
      <c r="AM328" s="188"/>
      <c r="AN328" s="188"/>
      <c r="AO328" s="188"/>
      <c r="AP328" s="188"/>
      <c r="AQ328" s="188"/>
      <c r="AR328" s="188"/>
      <c r="AS328" s="188"/>
      <c r="AT328" s="188"/>
      <c r="AU328" s="189"/>
      <c r="AV328" s="190"/>
      <c r="AW328" s="190"/>
      <c r="AX328" s="191"/>
      <c r="AY328" s="191"/>
      <c r="AZ328" s="191"/>
      <c r="BA328" s="192"/>
      <c r="BB328" s="193"/>
      <c r="BC328" s="193"/>
      <c r="BD328" s="193"/>
    </row>
    <row r="329" spans="1:56">
      <c r="A329" s="220"/>
      <c r="B329" s="221"/>
      <c r="C329" s="222"/>
      <c r="D329" s="169"/>
      <c r="E329" s="169"/>
      <c r="F329" s="169"/>
      <c r="G329" s="202"/>
      <c r="H329" s="217"/>
      <c r="I329" s="212"/>
      <c r="J329" s="206"/>
      <c r="K329" s="212"/>
      <c r="L329" s="206"/>
      <c r="M329" s="212"/>
      <c r="N329" s="206"/>
      <c r="O329" s="170"/>
      <c r="P329" s="171"/>
      <c r="Q329" s="171"/>
      <c r="R329" s="171"/>
      <c r="S329" s="172"/>
      <c r="T329" s="172"/>
      <c r="U329" s="171"/>
      <c r="V329" s="171"/>
      <c r="W329" s="173"/>
      <c r="X329" s="173"/>
      <c r="Y329" s="173"/>
      <c r="Z329" s="171"/>
      <c r="AA329" s="171"/>
      <c r="AB329" s="171"/>
      <c r="AC329" s="172"/>
      <c r="AD329" s="172"/>
      <c r="AE329" s="174"/>
      <c r="AF329" s="175"/>
      <c r="AG329" s="169"/>
      <c r="AH329" s="171"/>
      <c r="AI329" s="171"/>
      <c r="AJ329" s="169"/>
      <c r="AK329" s="176"/>
      <c r="AL329" s="176"/>
      <c r="AM329" s="176"/>
      <c r="AN329" s="176"/>
      <c r="AO329" s="176"/>
      <c r="AP329" s="176"/>
      <c r="AQ329" s="176"/>
      <c r="AR329" s="176"/>
      <c r="AS329" s="176"/>
      <c r="AT329" s="176"/>
      <c r="AU329" s="177"/>
      <c r="AV329" s="178"/>
      <c r="AW329" s="178"/>
      <c r="AX329" s="179"/>
      <c r="AY329" s="179"/>
      <c r="AZ329" s="179"/>
      <c r="BA329" s="180"/>
      <c r="BB329" s="181"/>
      <c r="BC329" s="181"/>
      <c r="BD329" s="181"/>
    </row>
    <row r="330" spans="1:56">
      <c r="A330" s="223"/>
      <c r="B330" s="224"/>
      <c r="C330" s="225"/>
      <c r="D330" s="182"/>
      <c r="E330" s="182"/>
      <c r="F330" s="182"/>
      <c r="G330" s="203"/>
      <c r="H330" s="218"/>
      <c r="I330" s="213"/>
      <c r="J330" s="207"/>
      <c r="K330" s="213"/>
      <c r="L330" s="207"/>
      <c r="M330" s="213"/>
      <c r="N330" s="207"/>
      <c r="O330" s="183"/>
      <c r="P330" s="184"/>
      <c r="Q330" s="184"/>
      <c r="R330" s="275"/>
      <c r="S330" s="185"/>
      <c r="T330" s="185"/>
      <c r="U330" s="275"/>
      <c r="V330" s="275"/>
      <c r="W330" s="276"/>
      <c r="X330" s="276"/>
      <c r="Y330" s="276"/>
      <c r="Z330" s="275"/>
      <c r="AA330" s="184"/>
      <c r="AB330" s="184"/>
      <c r="AC330" s="185"/>
      <c r="AD330" s="185"/>
      <c r="AE330" s="186"/>
      <c r="AF330" s="187"/>
      <c r="AG330" s="182"/>
      <c r="AH330" s="184"/>
      <c r="AI330" s="184"/>
      <c r="AJ330" s="182"/>
      <c r="AK330" s="188"/>
      <c r="AL330" s="188"/>
      <c r="AM330" s="188"/>
      <c r="AN330" s="188"/>
      <c r="AO330" s="188"/>
      <c r="AP330" s="188"/>
      <c r="AQ330" s="188"/>
      <c r="AR330" s="188"/>
      <c r="AS330" s="188"/>
      <c r="AT330" s="188"/>
      <c r="AU330" s="189"/>
      <c r="AV330" s="190"/>
      <c r="AW330" s="190"/>
      <c r="AX330" s="191"/>
      <c r="AY330" s="191"/>
      <c r="AZ330" s="191"/>
      <c r="BA330" s="192"/>
      <c r="BB330" s="193"/>
      <c r="BC330" s="193"/>
      <c r="BD330" s="193"/>
    </row>
    <row r="331" spans="1:56">
      <c r="A331" s="220"/>
      <c r="B331" s="221"/>
      <c r="C331" s="222"/>
      <c r="D331" s="169"/>
      <c r="E331" s="169"/>
      <c r="F331" s="169"/>
      <c r="G331" s="202"/>
      <c r="H331" s="217"/>
      <c r="I331" s="212"/>
      <c r="J331" s="206"/>
      <c r="K331" s="212"/>
      <c r="L331" s="206"/>
      <c r="M331" s="212"/>
      <c r="N331" s="206"/>
      <c r="O331" s="170"/>
      <c r="P331" s="171"/>
      <c r="Q331" s="171"/>
      <c r="R331" s="171"/>
      <c r="S331" s="172"/>
      <c r="T331" s="172"/>
      <c r="U331" s="171"/>
      <c r="V331" s="171"/>
      <c r="W331" s="173"/>
      <c r="X331" s="173"/>
      <c r="Y331" s="173"/>
      <c r="Z331" s="171"/>
      <c r="AA331" s="171"/>
      <c r="AB331" s="171"/>
      <c r="AC331" s="172"/>
      <c r="AD331" s="172"/>
      <c r="AE331" s="174"/>
      <c r="AF331" s="175"/>
      <c r="AG331" s="169"/>
      <c r="AH331" s="171"/>
      <c r="AI331" s="171"/>
      <c r="AJ331" s="169"/>
      <c r="AK331" s="176"/>
      <c r="AL331" s="176"/>
      <c r="AM331" s="176"/>
      <c r="AN331" s="176"/>
      <c r="AO331" s="176"/>
      <c r="AP331" s="176"/>
      <c r="AQ331" s="176"/>
      <c r="AR331" s="176"/>
      <c r="AS331" s="176"/>
      <c r="AT331" s="176"/>
      <c r="AU331" s="177"/>
      <c r="AV331" s="178"/>
      <c r="AW331" s="178"/>
      <c r="AX331" s="179"/>
      <c r="AY331" s="179"/>
      <c r="AZ331" s="179"/>
      <c r="BA331" s="180"/>
      <c r="BB331" s="181"/>
      <c r="BC331" s="181"/>
      <c r="BD331" s="181"/>
    </row>
    <row r="332" spans="1:56">
      <c r="A332" s="223"/>
      <c r="B332" s="224"/>
      <c r="C332" s="225"/>
      <c r="D332" s="182"/>
      <c r="E332" s="182"/>
      <c r="F332" s="182"/>
      <c r="G332" s="203"/>
      <c r="H332" s="218"/>
      <c r="I332" s="213"/>
      <c r="J332" s="207"/>
      <c r="K332" s="213"/>
      <c r="L332" s="207"/>
      <c r="M332" s="213"/>
      <c r="N332" s="207"/>
      <c r="O332" s="183"/>
      <c r="P332" s="184"/>
      <c r="Q332" s="184"/>
      <c r="R332" s="275"/>
      <c r="S332" s="185"/>
      <c r="T332" s="185"/>
      <c r="U332" s="275"/>
      <c r="V332" s="275"/>
      <c r="W332" s="276"/>
      <c r="X332" s="276"/>
      <c r="Y332" s="276"/>
      <c r="Z332" s="275"/>
      <c r="AA332" s="184"/>
      <c r="AB332" s="184"/>
      <c r="AC332" s="185"/>
      <c r="AD332" s="185"/>
      <c r="AE332" s="186"/>
      <c r="AF332" s="187"/>
      <c r="AG332" s="182"/>
      <c r="AH332" s="184"/>
      <c r="AI332" s="184"/>
      <c r="AJ332" s="182"/>
      <c r="AK332" s="188"/>
      <c r="AL332" s="188"/>
      <c r="AM332" s="188"/>
      <c r="AN332" s="188"/>
      <c r="AO332" s="188"/>
      <c r="AP332" s="188"/>
      <c r="AQ332" s="188"/>
      <c r="AR332" s="188"/>
      <c r="AS332" s="188"/>
      <c r="AT332" s="188"/>
      <c r="AU332" s="189"/>
      <c r="AV332" s="190"/>
      <c r="AW332" s="190"/>
      <c r="AX332" s="191"/>
      <c r="AY332" s="191"/>
      <c r="AZ332" s="191"/>
      <c r="BA332" s="192"/>
      <c r="BB332" s="193"/>
      <c r="BC332" s="193"/>
      <c r="BD332" s="193"/>
    </row>
    <row r="333" spans="1:56">
      <c r="A333" s="220"/>
      <c r="B333" s="221"/>
      <c r="C333" s="222"/>
      <c r="D333" s="169"/>
      <c r="E333" s="169"/>
      <c r="F333" s="169"/>
      <c r="G333" s="202"/>
      <c r="H333" s="217"/>
      <c r="I333" s="212"/>
      <c r="J333" s="206"/>
      <c r="K333" s="212"/>
      <c r="L333" s="206"/>
      <c r="M333" s="212"/>
      <c r="N333" s="206"/>
      <c r="O333" s="170"/>
      <c r="P333" s="171"/>
      <c r="Q333" s="171"/>
      <c r="R333" s="171"/>
      <c r="S333" s="172"/>
      <c r="T333" s="172"/>
      <c r="U333" s="171"/>
      <c r="V333" s="171"/>
      <c r="W333" s="173"/>
      <c r="X333" s="173"/>
      <c r="Y333" s="173"/>
      <c r="Z333" s="171"/>
      <c r="AA333" s="171"/>
      <c r="AB333" s="171"/>
      <c r="AC333" s="172"/>
      <c r="AD333" s="172"/>
      <c r="AE333" s="174"/>
      <c r="AF333" s="175"/>
      <c r="AG333" s="169"/>
      <c r="AH333" s="171"/>
      <c r="AI333" s="171"/>
      <c r="AJ333" s="169"/>
      <c r="AK333" s="176"/>
      <c r="AL333" s="176"/>
      <c r="AM333" s="176"/>
      <c r="AN333" s="176"/>
      <c r="AO333" s="176"/>
      <c r="AP333" s="176"/>
      <c r="AQ333" s="176"/>
      <c r="AR333" s="176"/>
      <c r="AS333" s="176"/>
      <c r="AT333" s="176"/>
      <c r="AU333" s="177"/>
      <c r="AV333" s="178"/>
      <c r="AW333" s="178"/>
      <c r="AX333" s="179"/>
      <c r="AY333" s="179"/>
      <c r="AZ333" s="179"/>
      <c r="BA333" s="180"/>
      <c r="BB333" s="181"/>
      <c r="BC333" s="181"/>
      <c r="BD333" s="181"/>
    </row>
    <row r="334" spans="1:56">
      <c r="A334" s="223"/>
      <c r="B334" s="224"/>
      <c r="C334" s="225"/>
      <c r="D334" s="182"/>
      <c r="E334" s="182"/>
      <c r="F334" s="182"/>
      <c r="G334" s="203"/>
      <c r="H334" s="218"/>
      <c r="I334" s="213"/>
      <c r="J334" s="207"/>
      <c r="K334" s="213"/>
      <c r="L334" s="207"/>
      <c r="M334" s="213"/>
      <c r="N334" s="207"/>
      <c r="O334" s="183"/>
      <c r="P334" s="184"/>
      <c r="Q334" s="184"/>
      <c r="R334" s="275"/>
      <c r="S334" s="185"/>
      <c r="T334" s="185"/>
      <c r="U334" s="275"/>
      <c r="V334" s="275"/>
      <c r="W334" s="276"/>
      <c r="X334" s="276"/>
      <c r="Y334" s="276"/>
      <c r="Z334" s="275"/>
      <c r="AA334" s="184"/>
      <c r="AB334" s="184"/>
      <c r="AC334" s="185"/>
      <c r="AD334" s="185"/>
      <c r="AE334" s="186"/>
      <c r="AF334" s="187"/>
      <c r="AG334" s="182"/>
      <c r="AH334" s="184"/>
      <c r="AI334" s="184"/>
      <c r="AJ334" s="182"/>
      <c r="AK334" s="188"/>
      <c r="AL334" s="188"/>
      <c r="AM334" s="188"/>
      <c r="AN334" s="188"/>
      <c r="AO334" s="188"/>
      <c r="AP334" s="188"/>
      <c r="AQ334" s="188"/>
      <c r="AR334" s="188"/>
      <c r="AS334" s="188"/>
      <c r="AT334" s="188"/>
      <c r="AU334" s="189"/>
      <c r="AV334" s="190"/>
      <c r="AW334" s="190"/>
      <c r="AX334" s="191"/>
      <c r="AY334" s="191"/>
      <c r="AZ334" s="191"/>
      <c r="BA334" s="192"/>
      <c r="BB334" s="193"/>
      <c r="BC334" s="193"/>
      <c r="BD334" s="193"/>
    </row>
    <row r="335" spans="1:56">
      <c r="A335" s="220"/>
      <c r="B335" s="221"/>
      <c r="C335" s="222"/>
      <c r="D335" s="169"/>
      <c r="E335" s="169"/>
      <c r="F335" s="169"/>
      <c r="G335" s="202"/>
      <c r="H335" s="217"/>
      <c r="I335" s="212"/>
      <c r="J335" s="206"/>
      <c r="K335" s="212"/>
      <c r="L335" s="206"/>
      <c r="M335" s="212"/>
      <c r="N335" s="206"/>
      <c r="O335" s="170"/>
      <c r="P335" s="171"/>
      <c r="Q335" s="171"/>
      <c r="R335" s="171"/>
      <c r="S335" s="172"/>
      <c r="T335" s="172"/>
      <c r="U335" s="171"/>
      <c r="V335" s="171"/>
      <c r="W335" s="173"/>
      <c r="X335" s="173"/>
      <c r="Y335" s="173"/>
      <c r="Z335" s="171"/>
      <c r="AA335" s="171"/>
      <c r="AB335" s="171"/>
      <c r="AC335" s="172"/>
      <c r="AD335" s="172"/>
      <c r="AE335" s="174"/>
      <c r="AF335" s="175"/>
      <c r="AG335" s="169"/>
      <c r="AH335" s="171"/>
      <c r="AI335" s="171"/>
      <c r="AJ335" s="169"/>
      <c r="AK335" s="176"/>
      <c r="AL335" s="176"/>
      <c r="AM335" s="176"/>
      <c r="AN335" s="176"/>
      <c r="AO335" s="176"/>
      <c r="AP335" s="176"/>
      <c r="AQ335" s="176"/>
      <c r="AR335" s="176"/>
      <c r="AS335" s="176"/>
      <c r="AT335" s="176"/>
      <c r="AU335" s="177"/>
      <c r="AV335" s="178"/>
      <c r="AW335" s="178"/>
      <c r="AX335" s="179"/>
      <c r="AY335" s="179"/>
      <c r="AZ335" s="179"/>
      <c r="BA335" s="180"/>
      <c r="BB335" s="181"/>
      <c r="BC335" s="181"/>
      <c r="BD335" s="181"/>
    </row>
    <row r="336" spans="1:56">
      <c r="A336" s="223"/>
      <c r="B336" s="224"/>
      <c r="C336" s="225"/>
      <c r="D336" s="182"/>
      <c r="E336" s="182"/>
      <c r="F336" s="182"/>
      <c r="G336" s="203"/>
      <c r="H336" s="218"/>
      <c r="I336" s="213"/>
      <c r="J336" s="207"/>
      <c r="K336" s="213"/>
      <c r="L336" s="207"/>
      <c r="M336" s="213"/>
      <c r="N336" s="207"/>
      <c r="O336" s="183"/>
      <c r="P336" s="184"/>
      <c r="Q336" s="184"/>
      <c r="R336" s="275"/>
      <c r="S336" s="185"/>
      <c r="T336" s="185"/>
      <c r="U336" s="275"/>
      <c r="V336" s="275"/>
      <c r="W336" s="276"/>
      <c r="X336" s="276"/>
      <c r="Y336" s="276"/>
      <c r="Z336" s="275"/>
      <c r="AA336" s="184"/>
      <c r="AB336" s="184"/>
      <c r="AC336" s="185"/>
      <c r="AD336" s="185"/>
      <c r="AE336" s="186"/>
      <c r="AF336" s="187"/>
      <c r="AG336" s="182"/>
      <c r="AH336" s="184"/>
      <c r="AI336" s="184"/>
      <c r="AJ336" s="182"/>
      <c r="AK336" s="188"/>
      <c r="AL336" s="188"/>
      <c r="AM336" s="188"/>
      <c r="AN336" s="188"/>
      <c r="AO336" s="188"/>
      <c r="AP336" s="188"/>
      <c r="AQ336" s="188"/>
      <c r="AR336" s="188"/>
      <c r="AS336" s="188"/>
      <c r="AT336" s="188"/>
      <c r="AU336" s="189"/>
      <c r="AV336" s="190"/>
      <c r="AW336" s="190"/>
      <c r="AX336" s="191"/>
      <c r="AY336" s="191"/>
      <c r="AZ336" s="191"/>
      <c r="BA336" s="192"/>
      <c r="BB336" s="193"/>
      <c r="BC336" s="193"/>
      <c r="BD336" s="193"/>
    </row>
    <row r="337" spans="1:56">
      <c r="A337" s="220"/>
      <c r="B337" s="221"/>
      <c r="C337" s="222"/>
      <c r="D337" s="169"/>
      <c r="E337" s="169"/>
      <c r="F337" s="169"/>
      <c r="G337" s="202"/>
      <c r="H337" s="217"/>
      <c r="I337" s="212"/>
      <c r="J337" s="206"/>
      <c r="K337" s="212"/>
      <c r="L337" s="206"/>
      <c r="M337" s="212"/>
      <c r="N337" s="206"/>
      <c r="O337" s="170"/>
      <c r="P337" s="171"/>
      <c r="Q337" s="171"/>
      <c r="R337" s="171"/>
      <c r="S337" s="172"/>
      <c r="T337" s="172"/>
      <c r="U337" s="171"/>
      <c r="V337" s="171"/>
      <c r="W337" s="173"/>
      <c r="X337" s="173"/>
      <c r="Y337" s="173"/>
      <c r="Z337" s="171"/>
      <c r="AA337" s="171"/>
      <c r="AB337" s="171"/>
      <c r="AC337" s="172"/>
      <c r="AD337" s="172"/>
      <c r="AE337" s="174"/>
      <c r="AF337" s="175"/>
      <c r="AG337" s="169"/>
      <c r="AH337" s="171"/>
      <c r="AI337" s="171"/>
      <c r="AJ337" s="169"/>
      <c r="AK337" s="176"/>
      <c r="AL337" s="176"/>
      <c r="AM337" s="176"/>
      <c r="AN337" s="176"/>
      <c r="AO337" s="176"/>
      <c r="AP337" s="176"/>
      <c r="AQ337" s="176"/>
      <c r="AR337" s="176"/>
      <c r="AS337" s="176"/>
      <c r="AT337" s="176"/>
      <c r="AU337" s="177"/>
      <c r="AV337" s="178"/>
      <c r="AW337" s="178"/>
      <c r="AX337" s="179"/>
      <c r="AY337" s="179"/>
      <c r="AZ337" s="179"/>
      <c r="BA337" s="180"/>
      <c r="BB337" s="181"/>
      <c r="BC337" s="181"/>
      <c r="BD337" s="181"/>
    </row>
    <row r="338" spans="1:56">
      <c r="A338" s="223"/>
      <c r="B338" s="224"/>
      <c r="C338" s="225"/>
      <c r="D338" s="182"/>
      <c r="E338" s="182"/>
      <c r="F338" s="182"/>
      <c r="G338" s="203"/>
      <c r="H338" s="218"/>
      <c r="I338" s="213"/>
      <c r="J338" s="207"/>
      <c r="K338" s="213"/>
      <c r="L338" s="207"/>
      <c r="M338" s="213"/>
      <c r="N338" s="207"/>
      <c r="O338" s="183"/>
      <c r="P338" s="184"/>
      <c r="Q338" s="184"/>
      <c r="R338" s="275"/>
      <c r="S338" s="185"/>
      <c r="T338" s="185"/>
      <c r="U338" s="275"/>
      <c r="V338" s="275"/>
      <c r="W338" s="276"/>
      <c r="X338" s="276"/>
      <c r="Y338" s="276"/>
      <c r="Z338" s="275"/>
      <c r="AA338" s="184"/>
      <c r="AB338" s="184"/>
      <c r="AC338" s="185"/>
      <c r="AD338" s="185"/>
      <c r="AE338" s="186"/>
      <c r="AF338" s="187"/>
      <c r="AG338" s="182"/>
      <c r="AH338" s="184"/>
      <c r="AI338" s="184"/>
      <c r="AJ338" s="182"/>
      <c r="AK338" s="188"/>
      <c r="AL338" s="188"/>
      <c r="AM338" s="188"/>
      <c r="AN338" s="188"/>
      <c r="AO338" s="188"/>
      <c r="AP338" s="188"/>
      <c r="AQ338" s="188"/>
      <c r="AR338" s="188"/>
      <c r="AS338" s="188"/>
      <c r="AT338" s="188"/>
      <c r="AU338" s="189"/>
      <c r="AV338" s="190"/>
      <c r="AW338" s="190"/>
      <c r="AX338" s="191"/>
      <c r="AY338" s="191"/>
      <c r="AZ338" s="191"/>
      <c r="BA338" s="192"/>
      <c r="BB338" s="193"/>
      <c r="BC338" s="193"/>
      <c r="BD338" s="193"/>
    </row>
    <row r="339" spans="1:56">
      <c r="A339" s="220"/>
      <c r="B339" s="221"/>
      <c r="C339" s="222"/>
      <c r="D339" s="169"/>
      <c r="E339" s="169"/>
      <c r="F339" s="169"/>
      <c r="G339" s="202"/>
      <c r="H339" s="217"/>
      <c r="I339" s="212"/>
      <c r="J339" s="206"/>
      <c r="K339" s="212"/>
      <c r="L339" s="206"/>
      <c r="M339" s="212"/>
      <c r="N339" s="206"/>
      <c r="O339" s="170"/>
      <c r="P339" s="171"/>
      <c r="Q339" s="171"/>
      <c r="R339" s="171"/>
      <c r="S339" s="172"/>
      <c r="T339" s="172"/>
      <c r="U339" s="171"/>
      <c r="V339" s="171"/>
      <c r="W339" s="173"/>
      <c r="X339" s="173"/>
      <c r="Y339" s="173"/>
      <c r="Z339" s="171"/>
      <c r="AA339" s="171"/>
      <c r="AB339" s="171"/>
      <c r="AC339" s="172"/>
      <c r="AD339" s="172"/>
      <c r="AE339" s="174"/>
      <c r="AF339" s="175"/>
      <c r="AG339" s="169"/>
      <c r="AH339" s="171"/>
      <c r="AI339" s="171"/>
      <c r="AJ339" s="169"/>
      <c r="AK339" s="176"/>
      <c r="AL339" s="176"/>
      <c r="AM339" s="176"/>
      <c r="AN339" s="176"/>
      <c r="AO339" s="176"/>
      <c r="AP339" s="176"/>
      <c r="AQ339" s="176"/>
      <c r="AR339" s="176"/>
      <c r="AS339" s="176"/>
      <c r="AT339" s="176"/>
      <c r="AU339" s="177"/>
      <c r="AV339" s="178"/>
      <c r="AW339" s="178"/>
      <c r="AX339" s="179"/>
      <c r="AY339" s="179"/>
      <c r="AZ339" s="179"/>
      <c r="BA339" s="180"/>
      <c r="BB339" s="181"/>
      <c r="BC339" s="181"/>
      <c r="BD339" s="181"/>
    </row>
    <row r="340" spans="1:56">
      <c r="A340" s="223"/>
      <c r="B340" s="224"/>
      <c r="C340" s="225"/>
      <c r="D340" s="182"/>
      <c r="E340" s="182"/>
      <c r="F340" s="182"/>
      <c r="G340" s="203"/>
      <c r="H340" s="218"/>
      <c r="I340" s="213"/>
      <c r="J340" s="207"/>
      <c r="K340" s="213"/>
      <c r="L340" s="207"/>
      <c r="M340" s="213"/>
      <c r="N340" s="207"/>
      <c r="O340" s="183"/>
      <c r="P340" s="184"/>
      <c r="Q340" s="184"/>
      <c r="R340" s="275"/>
      <c r="S340" s="185"/>
      <c r="T340" s="185"/>
      <c r="U340" s="275"/>
      <c r="V340" s="275"/>
      <c r="W340" s="276"/>
      <c r="X340" s="276"/>
      <c r="Y340" s="276"/>
      <c r="Z340" s="275"/>
      <c r="AA340" s="184"/>
      <c r="AB340" s="184"/>
      <c r="AC340" s="185"/>
      <c r="AD340" s="185"/>
      <c r="AE340" s="186"/>
      <c r="AF340" s="187"/>
      <c r="AG340" s="182"/>
      <c r="AH340" s="184"/>
      <c r="AI340" s="184"/>
      <c r="AJ340" s="182"/>
      <c r="AK340" s="188"/>
      <c r="AL340" s="188"/>
      <c r="AM340" s="188"/>
      <c r="AN340" s="188"/>
      <c r="AO340" s="188"/>
      <c r="AP340" s="188"/>
      <c r="AQ340" s="188"/>
      <c r="AR340" s="188"/>
      <c r="AS340" s="188"/>
      <c r="AT340" s="188"/>
      <c r="AU340" s="189"/>
      <c r="AV340" s="190"/>
      <c r="AW340" s="190"/>
      <c r="AX340" s="191"/>
      <c r="AY340" s="191"/>
      <c r="AZ340" s="191"/>
      <c r="BA340" s="192"/>
      <c r="BB340" s="193"/>
      <c r="BC340" s="193"/>
      <c r="BD340" s="193"/>
    </row>
    <row r="341" spans="1:56">
      <c r="A341" s="220"/>
      <c r="B341" s="221"/>
      <c r="C341" s="222"/>
      <c r="D341" s="169"/>
      <c r="E341" s="169"/>
      <c r="F341" s="169"/>
      <c r="G341" s="202"/>
      <c r="H341" s="217"/>
      <c r="I341" s="212"/>
      <c r="J341" s="206"/>
      <c r="K341" s="212"/>
      <c r="L341" s="206"/>
      <c r="M341" s="212"/>
      <c r="N341" s="206"/>
      <c r="O341" s="170"/>
      <c r="P341" s="171"/>
      <c r="Q341" s="171"/>
      <c r="R341" s="171"/>
      <c r="S341" s="172"/>
      <c r="T341" s="172"/>
      <c r="U341" s="171"/>
      <c r="V341" s="171"/>
      <c r="W341" s="173"/>
      <c r="X341" s="173"/>
      <c r="Y341" s="173"/>
      <c r="Z341" s="171"/>
      <c r="AA341" s="171"/>
      <c r="AB341" s="171"/>
      <c r="AC341" s="172"/>
      <c r="AD341" s="172"/>
      <c r="AE341" s="174"/>
      <c r="AF341" s="175"/>
      <c r="AG341" s="169"/>
      <c r="AH341" s="171"/>
      <c r="AI341" s="171"/>
      <c r="AJ341" s="169"/>
      <c r="AK341" s="176"/>
      <c r="AL341" s="176"/>
      <c r="AM341" s="176"/>
      <c r="AN341" s="176"/>
      <c r="AO341" s="176"/>
      <c r="AP341" s="176"/>
      <c r="AQ341" s="176"/>
      <c r="AR341" s="176"/>
      <c r="AS341" s="176"/>
      <c r="AT341" s="176"/>
      <c r="AU341" s="177"/>
      <c r="AV341" s="178"/>
      <c r="AW341" s="178"/>
      <c r="AX341" s="179"/>
      <c r="AY341" s="179"/>
      <c r="AZ341" s="179"/>
      <c r="BA341" s="180"/>
      <c r="BB341" s="181"/>
      <c r="BC341" s="181"/>
      <c r="BD341" s="181"/>
    </row>
    <row r="342" spans="1:56">
      <c r="A342" s="223"/>
      <c r="B342" s="224"/>
      <c r="C342" s="225"/>
      <c r="D342" s="182"/>
      <c r="E342" s="182"/>
      <c r="F342" s="182"/>
      <c r="G342" s="203"/>
      <c r="H342" s="218"/>
      <c r="I342" s="213"/>
      <c r="J342" s="207"/>
      <c r="K342" s="213"/>
      <c r="L342" s="207"/>
      <c r="M342" s="213"/>
      <c r="N342" s="207"/>
      <c r="O342" s="183"/>
      <c r="P342" s="184"/>
      <c r="Q342" s="184"/>
      <c r="R342" s="275"/>
      <c r="S342" s="185"/>
      <c r="T342" s="185"/>
      <c r="U342" s="275"/>
      <c r="V342" s="275"/>
      <c r="W342" s="276"/>
      <c r="X342" s="276"/>
      <c r="Y342" s="276"/>
      <c r="Z342" s="275"/>
      <c r="AA342" s="184"/>
      <c r="AB342" s="184"/>
      <c r="AC342" s="185"/>
      <c r="AD342" s="185"/>
      <c r="AE342" s="186"/>
      <c r="AF342" s="187"/>
      <c r="AG342" s="182"/>
      <c r="AH342" s="184"/>
      <c r="AI342" s="184"/>
      <c r="AJ342" s="182"/>
      <c r="AK342" s="188"/>
      <c r="AL342" s="188"/>
      <c r="AM342" s="188"/>
      <c r="AN342" s="188"/>
      <c r="AO342" s="188"/>
      <c r="AP342" s="188"/>
      <c r="AQ342" s="188"/>
      <c r="AR342" s="188"/>
      <c r="AS342" s="188"/>
      <c r="AT342" s="188"/>
      <c r="AU342" s="189"/>
      <c r="AV342" s="190"/>
      <c r="AW342" s="190"/>
      <c r="AX342" s="191"/>
      <c r="AY342" s="191"/>
      <c r="AZ342" s="191"/>
      <c r="BA342" s="192"/>
      <c r="BB342" s="193"/>
      <c r="BC342" s="193"/>
      <c r="BD342" s="193"/>
    </row>
    <row r="343" spans="1:56">
      <c r="A343" s="220"/>
      <c r="B343" s="221"/>
      <c r="C343" s="222"/>
      <c r="D343" s="169"/>
      <c r="E343" s="169"/>
      <c r="F343" s="169"/>
      <c r="G343" s="202"/>
      <c r="H343" s="217"/>
      <c r="I343" s="212"/>
      <c r="J343" s="206"/>
      <c r="K343" s="212"/>
      <c r="L343" s="206"/>
      <c r="M343" s="212"/>
      <c r="N343" s="206"/>
      <c r="O343" s="170"/>
      <c r="P343" s="171"/>
      <c r="Q343" s="171"/>
      <c r="R343" s="171"/>
      <c r="S343" s="172"/>
      <c r="T343" s="172"/>
      <c r="U343" s="171"/>
      <c r="V343" s="171"/>
      <c r="W343" s="173"/>
      <c r="X343" s="173"/>
      <c r="Y343" s="173"/>
      <c r="Z343" s="171"/>
      <c r="AA343" s="171"/>
      <c r="AB343" s="171"/>
      <c r="AC343" s="172"/>
      <c r="AD343" s="172"/>
      <c r="AE343" s="174"/>
      <c r="AF343" s="175"/>
      <c r="AG343" s="169"/>
      <c r="AH343" s="171"/>
      <c r="AI343" s="171"/>
      <c r="AJ343" s="169"/>
      <c r="AK343" s="176"/>
      <c r="AL343" s="176"/>
      <c r="AM343" s="176"/>
      <c r="AN343" s="176"/>
      <c r="AO343" s="176"/>
      <c r="AP343" s="176"/>
      <c r="AQ343" s="176"/>
      <c r="AR343" s="176"/>
      <c r="AS343" s="176"/>
      <c r="AT343" s="176"/>
      <c r="AU343" s="177"/>
      <c r="AV343" s="178"/>
      <c r="AW343" s="178"/>
      <c r="AX343" s="179"/>
      <c r="AY343" s="179"/>
      <c r="AZ343" s="179"/>
      <c r="BA343" s="180"/>
      <c r="BB343" s="181"/>
      <c r="BC343" s="181"/>
      <c r="BD343" s="181"/>
    </row>
    <row r="344" spans="1:56">
      <c r="A344" s="223"/>
      <c r="B344" s="224"/>
      <c r="C344" s="225"/>
      <c r="D344" s="182"/>
      <c r="E344" s="182"/>
      <c r="F344" s="182"/>
      <c r="G344" s="203"/>
      <c r="H344" s="218"/>
      <c r="I344" s="213"/>
      <c r="J344" s="207"/>
      <c r="K344" s="213"/>
      <c r="L344" s="207"/>
      <c r="M344" s="213"/>
      <c r="N344" s="207"/>
      <c r="O344" s="183"/>
      <c r="P344" s="184"/>
      <c r="Q344" s="184"/>
      <c r="R344" s="275"/>
      <c r="S344" s="185"/>
      <c r="T344" s="185"/>
      <c r="U344" s="275"/>
      <c r="V344" s="275"/>
      <c r="W344" s="276"/>
      <c r="X344" s="276"/>
      <c r="Y344" s="276"/>
      <c r="Z344" s="275"/>
      <c r="AA344" s="184"/>
      <c r="AB344" s="184"/>
      <c r="AC344" s="185"/>
      <c r="AD344" s="185"/>
      <c r="AE344" s="186"/>
      <c r="AF344" s="187"/>
      <c r="AG344" s="182"/>
      <c r="AH344" s="184"/>
      <c r="AI344" s="184"/>
      <c r="AJ344" s="182"/>
      <c r="AK344" s="188"/>
      <c r="AL344" s="188"/>
      <c r="AM344" s="188"/>
      <c r="AN344" s="188"/>
      <c r="AO344" s="188"/>
      <c r="AP344" s="188"/>
      <c r="AQ344" s="188"/>
      <c r="AR344" s="188"/>
      <c r="AS344" s="188"/>
      <c r="AT344" s="188"/>
      <c r="AU344" s="189"/>
      <c r="AV344" s="190"/>
      <c r="AW344" s="190"/>
      <c r="AX344" s="191"/>
      <c r="AY344" s="191"/>
      <c r="AZ344" s="191"/>
      <c r="BA344" s="192"/>
      <c r="BB344" s="193"/>
      <c r="BC344" s="193"/>
      <c r="BD344" s="193"/>
    </row>
    <row r="345" spans="1:56">
      <c r="A345" s="220"/>
      <c r="B345" s="221"/>
      <c r="C345" s="222"/>
      <c r="D345" s="169"/>
      <c r="E345" s="169"/>
      <c r="F345" s="169"/>
      <c r="G345" s="202"/>
      <c r="H345" s="217"/>
      <c r="I345" s="212"/>
      <c r="J345" s="206"/>
      <c r="K345" s="212"/>
      <c r="L345" s="206"/>
      <c r="M345" s="212"/>
      <c r="N345" s="206"/>
      <c r="O345" s="170"/>
      <c r="P345" s="171"/>
      <c r="Q345" s="171"/>
      <c r="R345" s="171"/>
      <c r="S345" s="172"/>
      <c r="T345" s="172"/>
      <c r="U345" s="171"/>
      <c r="V345" s="171"/>
      <c r="W345" s="173"/>
      <c r="X345" s="173"/>
      <c r="Y345" s="173"/>
      <c r="Z345" s="171"/>
      <c r="AA345" s="171"/>
      <c r="AB345" s="171"/>
      <c r="AC345" s="172"/>
      <c r="AD345" s="172"/>
      <c r="AE345" s="174"/>
      <c r="AF345" s="175"/>
      <c r="AG345" s="169"/>
      <c r="AH345" s="171"/>
      <c r="AI345" s="171"/>
      <c r="AJ345" s="169"/>
      <c r="AK345" s="176"/>
      <c r="AL345" s="176"/>
      <c r="AM345" s="176"/>
      <c r="AN345" s="176"/>
      <c r="AO345" s="176"/>
      <c r="AP345" s="176"/>
      <c r="AQ345" s="176"/>
      <c r="AR345" s="176"/>
      <c r="AS345" s="176"/>
      <c r="AT345" s="176"/>
      <c r="AU345" s="177"/>
      <c r="AV345" s="178"/>
      <c r="AW345" s="178"/>
      <c r="AX345" s="179"/>
      <c r="AY345" s="179"/>
      <c r="AZ345" s="179"/>
      <c r="BA345" s="180"/>
      <c r="BB345" s="181"/>
      <c r="BC345" s="181"/>
      <c r="BD345" s="181"/>
    </row>
    <row r="346" spans="1:56">
      <c r="A346" s="223"/>
      <c r="B346" s="224"/>
      <c r="C346" s="225"/>
      <c r="D346" s="182"/>
      <c r="E346" s="182"/>
      <c r="F346" s="182"/>
      <c r="G346" s="203"/>
      <c r="H346" s="218"/>
      <c r="I346" s="213"/>
      <c r="J346" s="207"/>
      <c r="K346" s="213"/>
      <c r="L346" s="207"/>
      <c r="M346" s="213"/>
      <c r="N346" s="207"/>
      <c r="O346" s="183"/>
      <c r="P346" s="184"/>
      <c r="Q346" s="184"/>
      <c r="R346" s="275"/>
      <c r="S346" s="185"/>
      <c r="T346" s="185"/>
      <c r="U346" s="275"/>
      <c r="V346" s="275"/>
      <c r="W346" s="276"/>
      <c r="X346" s="276"/>
      <c r="Y346" s="276"/>
      <c r="Z346" s="275"/>
      <c r="AA346" s="184"/>
      <c r="AB346" s="184"/>
      <c r="AC346" s="185"/>
      <c r="AD346" s="185"/>
      <c r="AE346" s="186"/>
      <c r="AF346" s="187"/>
      <c r="AG346" s="182"/>
      <c r="AH346" s="184"/>
      <c r="AI346" s="184"/>
      <c r="AJ346" s="182"/>
      <c r="AK346" s="188"/>
      <c r="AL346" s="188"/>
      <c r="AM346" s="188"/>
      <c r="AN346" s="188"/>
      <c r="AO346" s="188"/>
      <c r="AP346" s="188"/>
      <c r="AQ346" s="188"/>
      <c r="AR346" s="188"/>
      <c r="AS346" s="188"/>
      <c r="AT346" s="188"/>
      <c r="AU346" s="189"/>
      <c r="AV346" s="190"/>
      <c r="AW346" s="190"/>
      <c r="AX346" s="191"/>
      <c r="AY346" s="191"/>
      <c r="AZ346" s="191"/>
      <c r="BA346" s="192"/>
      <c r="BB346" s="193"/>
      <c r="BC346" s="193"/>
      <c r="BD346" s="193"/>
    </row>
    <row r="347" spans="1:56">
      <c r="A347" s="220"/>
      <c r="B347" s="221"/>
      <c r="C347" s="222"/>
      <c r="D347" s="169"/>
      <c r="E347" s="169"/>
      <c r="F347" s="169"/>
      <c r="G347" s="202"/>
      <c r="H347" s="217"/>
      <c r="I347" s="212"/>
      <c r="J347" s="206"/>
      <c r="K347" s="212"/>
      <c r="L347" s="206"/>
      <c r="M347" s="212"/>
      <c r="N347" s="206"/>
      <c r="O347" s="170"/>
      <c r="P347" s="171"/>
      <c r="Q347" s="171"/>
      <c r="R347" s="171"/>
      <c r="S347" s="172"/>
      <c r="T347" s="172"/>
      <c r="U347" s="171"/>
      <c r="V347" s="171"/>
      <c r="W347" s="173"/>
      <c r="X347" s="173"/>
      <c r="Y347" s="173"/>
      <c r="Z347" s="171"/>
      <c r="AA347" s="171"/>
      <c r="AB347" s="171"/>
      <c r="AC347" s="172"/>
      <c r="AD347" s="172"/>
      <c r="AE347" s="174"/>
      <c r="AF347" s="175"/>
      <c r="AG347" s="169"/>
      <c r="AH347" s="171"/>
      <c r="AI347" s="171"/>
      <c r="AJ347" s="169"/>
      <c r="AK347" s="176"/>
      <c r="AL347" s="176"/>
      <c r="AM347" s="176"/>
      <c r="AN347" s="176"/>
      <c r="AO347" s="176"/>
      <c r="AP347" s="176"/>
      <c r="AQ347" s="176"/>
      <c r="AR347" s="176"/>
      <c r="AS347" s="176"/>
      <c r="AT347" s="176"/>
      <c r="AU347" s="177"/>
      <c r="AV347" s="178"/>
      <c r="AW347" s="178"/>
      <c r="AX347" s="179"/>
      <c r="AY347" s="179"/>
      <c r="AZ347" s="179"/>
      <c r="BA347" s="180"/>
      <c r="BB347" s="181"/>
      <c r="BC347" s="181"/>
      <c r="BD347" s="181"/>
    </row>
    <row r="348" spans="1:56">
      <c r="A348" s="223"/>
      <c r="B348" s="224"/>
      <c r="C348" s="225"/>
      <c r="D348" s="182"/>
      <c r="E348" s="182"/>
      <c r="F348" s="182"/>
      <c r="G348" s="203"/>
      <c r="H348" s="218"/>
      <c r="I348" s="213"/>
      <c r="J348" s="207"/>
      <c r="K348" s="213"/>
      <c r="L348" s="207"/>
      <c r="M348" s="213"/>
      <c r="N348" s="207"/>
      <c r="O348" s="183"/>
      <c r="P348" s="184"/>
      <c r="Q348" s="184"/>
      <c r="R348" s="275"/>
      <c r="S348" s="185"/>
      <c r="T348" s="185"/>
      <c r="U348" s="275"/>
      <c r="V348" s="275"/>
      <c r="W348" s="276"/>
      <c r="X348" s="276"/>
      <c r="Y348" s="276"/>
      <c r="Z348" s="275"/>
      <c r="AA348" s="184"/>
      <c r="AB348" s="184"/>
      <c r="AC348" s="185"/>
      <c r="AD348" s="185"/>
      <c r="AE348" s="186"/>
      <c r="AF348" s="187"/>
      <c r="AG348" s="182"/>
      <c r="AH348" s="184"/>
      <c r="AI348" s="184"/>
      <c r="AJ348" s="182"/>
      <c r="AK348" s="188"/>
      <c r="AL348" s="188"/>
      <c r="AM348" s="188"/>
      <c r="AN348" s="188"/>
      <c r="AO348" s="188"/>
      <c r="AP348" s="188"/>
      <c r="AQ348" s="188"/>
      <c r="AR348" s="188"/>
      <c r="AS348" s="188"/>
      <c r="AT348" s="188"/>
      <c r="AU348" s="189"/>
      <c r="AV348" s="190"/>
      <c r="AW348" s="190"/>
      <c r="AX348" s="191"/>
      <c r="AY348" s="191"/>
      <c r="AZ348" s="191"/>
      <c r="BA348" s="192"/>
      <c r="BB348" s="193"/>
      <c r="BC348" s="193"/>
      <c r="BD348" s="193"/>
    </row>
    <row r="349" spans="1:56">
      <c r="A349" s="220"/>
      <c r="B349" s="221"/>
      <c r="C349" s="222"/>
      <c r="D349" s="169"/>
      <c r="E349" s="169"/>
      <c r="F349" s="169"/>
      <c r="G349" s="202"/>
      <c r="H349" s="217"/>
      <c r="I349" s="212"/>
      <c r="J349" s="206"/>
      <c r="K349" s="212"/>
      <c r="L349" s="206"/>
      <c r="M349" s="212"/>
      <c r="N349" s="206"/>
      <c r="O349" s="170"/>
      <c r="P349" s="171"/>
      <c r="Q349" s="171"/>
      <c r="R349" s="171"/>
      <c r="S349" s="172"/>
      <c r="T349" s="172"/>
      <c r="U349" s="171"/>
      <c r="V349" s="171"/>
      <c r="W349" s="173"/>
      <c r="X349" s="173"/>
      <c r="Y349" s="173"/>
      <c r="Z349" s="171"/>
      <c r="AA349" s="171"/>
      <c r="AB349" s="171"/>
      <c r="AC349" s="172"/>
      <c r="AD349" s="172"/>
      <c r="AE349" s="174"/>
      <c r="AF349" s="175"/>
      <c r="AG349" s="169"/>
      <c r="AH349" s="171"/>
      <c r="AI349" s="171"/>
      <c r="AJ349" s="169"/>
      <c r="AK349" s="176"/>
      <c r="AL349" s="176"/>
      <c r="AM349" s="176"/>
      <c r="AN349" s="176"/>
      <c r="AO349" s="176"/>
      <c r="AP349" s="176"/>
      <c r="AQ349" s="176"/>
      <c r="AR349" s="176"/>
      <c r="AS349" s="176"/>
      <c r="AT349" s="176"/>
      <c r="AU349" s="177"/>
      <c r="AV349" s="178"/>
      <c r="AW349" s="178"/>
      <c r="AX349" s="179"/>
      <c r="AY349" s="179"/>
      <c r="AZ349" s="179"/>
      <c r="BA349" s="180"/>
      <c r="BB349" s="181"/>
      <c r="BC349" s="181"/>
      <c r="BD349" s="181"/>
    </row>
    <row r="350" spans="1:56">
      <c r="A350" s="223"/>
      <c r="B350" s="224"/>
      <c r="C350" s="225"/>
      <c r="D350" s="182"/>
      <c r="E350" s="182"/>
      <c r="F350" s="182"/>
      <c r="G350" s="203"/>
      <c r="H350" s="218"/>
      <c r="I350" s="213"/>
      <c r="J350" s="207"/>
      <c r="K350" s="213"/>
      <c r="L350" s="207"/>
      <c r="M350" s="213"/>
      <c r="N350" s="207"/>
      <c r="O350" s="183"/>
      <c r="P350" s="184"/>
      <c r="Q350" s="184"/>
      <c r="R350" s="275"/>
      <c r="S350" s="185"/>
      <c r="T350" s="185"/>
      <c r="U350" s="275"/>
      <c r="V350" s="275"/>
      <c r="W350" s="276"/>
      <c r="X350" s="276"/>
      <c r="Y350" s="276"/>
      <c r="Z350" s="275"/>
      <c r="AA350" s="184"/>
      <c r="AB350" s="184"/>
      <c r="AC350" s="185"/>
      <c r="AD350" s="185"/>
      <c r="AE350" s="186"/>
      <c r="AF350" s="187"/>
      <c r="AG350" s="182"/>
      <c r="AH350" s="184"/>
      <c r="AI350" s="184"/>
      <c r="AJ350" s="182"/>
      <c r="AK350" s="188"/>
      <c r="AL350" s="188"/>
      <c r="AM350" s="188"/>
      <c r="AN350" s="188"/>
      <c r="AO350" s="188"/>
      <c r="AP350" s="188"/>
      <c r="AQ350" s="188"/>
      <c r="AR350" s="188"/>
      <c r="AS350" s="188"/>
      <c r="AT350" s="188"/>
      <c r="AU350" s="189"/>
      <c r="AV350" s="190"/>
      <c r="AW350" s="190"/>
      <c r="AX350" s="191"/>
      <c r="AY350" s="191"/>
      <c r="AZ350" s="191"/>
      <c r="BA350" s="192"/>
      <c r="BB350" s="193"/>
      <c r="BC350" s="193"/>
      <c r="BD350" s="193"/>
    </row>
    <row r="351" spans="1:56">
      <c r="A351" s="220"/>
      <c r="B351" s="221"/>
      <c r="C351" s="222"/>
      <c r="D351" s="169"/>
      <c r="E351" s="169"/>
      <c r="F351" s="169"/>
      <c r="G351" s="202"/>
      <c r="H351" s="217"/>
      <c r="I351" s="212"/>
      <c r="J351" s="206"/>
      <c r="K351" s="212"/>
      <c r="L351" s="206"/>
      <c r="M351" s="212"/>
      <c r="N351" s="206"/>
      <c r="O351" s="170"/>
      <c r="P351" s="171"/>
      <c r="Q351" s="171"/>
      <c r="R351" s="171"/>
      <c r="S351" s="172"/>
      <c r="T351" s="172"/>
      <c r="U351" s="171"/>
      <c r="V351" s="171"/>
      <c r="W351" s="173"/>
      <c r="X351" s="173"/>
      <c r="Y351" s="173"/>
      <c r="Z351" s="171"/>
      <c r="AA351" s="171"/>
      <c r="AB351" s="171"/>
      <c r="AC351" s="172"/>
      <c r="AD351" s="172"/>
      <c r="AE351" s="174"/>
      <c r="AF351" s="175"/>
      <c r="AG351" s="169"/>
      <c r="AH351" s="171"/>
      <c r="AI351" s="171"/>
      <c r="AJ351" s="169"/>
      <c r="AK351" s="176"/>
      <c r="AL351" s="176"/>
      <c r="AM351" s="176"/>
      <c r="AN351" s="176"/>
      <c r="AO351" s="176"/>
      <c r="AP351" s="176"/>
      <c r="AQ351" s="176"/>
      <c r="AR351" s="176"/>
      <c r="AS351" s="176"/>
      <c r="AT351" s="176"/>
      <c r="AU351" s="177"/>
      <c r="AV351" s="178"/>
      <c r="AW351" s="178"/>
      <c r="AX351" s="179"/>
      <c r="AY351" s="179"/>
      <c r="AZ351" s="179"/>
      <c r="BA351" s="180"/>
      <c r="BB351" s="181"/>
      <c r="BC351" s="181"/>
      <c r="BD351" s="181"/>
    </row>
    <row r="352" spans="1:56">
      <c r="A352" s="223"/>
      <c r="B352" s="224"/>
      <c r="C352" s="225"/>
      <c r="D352" s="182"/>
      <c r="E352" s="182"/>
      <c r="F352" s="182"/>
      <c r="G352" s="203"/>
      <c r="H352" s="218"/>
      <c r="I352" s="213"/>
      <c r="J352" s="207"/>
      <c r="K352" s="213"/>
      <c r="L352" s="207"/>
      <c r="M352" s="213"/>
      <c r="N352" s="207"/>
      <c r="O352" s="183"/>
      <c r="P352" s="184"/>
      <c r="Q352" s="184"/>
      <c r="R352" s="275"/>
      <c r="S352" s="185"/>
      <c r="T352" s="185"/>
      <c r="U352" s="275"/>
      <c r="V352" s="275"/>
      <c r="W352" s="276"/>
      <c r="X352" s="276"/>
      <c r="Y352" s="276"/>
      <c r="Z352" s="275"/>
      <c r="AA352" s="184"/>
      <c r="AB352" s="184"/>
      <c r="AC352" s="185"/>
      <c r="AD352" s="185"/>
      <c r="AE352" s="186"/>
      <c r="AF352" s="187"/>
      <c r="AG352" s="182"/>
      <c r="AH352" s="184"/>
      <c r="AI352" s="184"/>
      <c r="AJ352" s="182"/>
      <c r="AK352" s="188"/>
      <c r="AL352" s="188"/>
      <c r="AM352" s="188"/>
      <c r="AN352" s="188"/>
      <c r="AO352" s="188"/>
      <c r="AP352" s="188"/>
      <c r="AQ352" s="188"/>
      <c r="AR352" s="188"/>
      <c r="AS352" s="188"/>
      <c r="AT352" s="188"/>
      <c r="AU352" s="189"/>
      <c r="AV352" s="190"/>
      <c r="AW352" s="190"/>
      <c r="AX352" s="191"/>
      <c r="AY352" s="191"/>
      <c r="AZ352" s="191"/>
      <c r="BA352" s="192"/>
      <c r="BB352" s="193"/>
      <c r="BC352" s="193"/>
      <c r="BD352" s="193"/>
    </row>
    <row r="353" spans="1:56">
      <c r="A353" s="220"/>
      <c r="B353" s="221"/>
      <c r="C353" s="222"/>
      <c r="D353" s="169"/>
      <c r="E353" s="169"/>
      <c r="F353" s="169"/>
      <c r="G353" s="202"/>
      <c r="H353" s="217"/>
      <c r="I353" s="212"/>
      <c r="J353" s="206"/>
      <c r="K353" s="212"/>
      <c r="L353" s="206"/>
      <c r="M353" s="212"/>
      <c r="N353" s="206"/>
      <c r="O353" s="170"/>
      <c r="P353" s="171"/>
      <c r="Q353" s="171"/>
      <c r="R353" s="171"/>
      <c r="S353" s="172"/>
      <c r="T353" s="172"/>
      <c r="U353" s="171"/>
      <c r="V353" s="171"/>
      <c r="W353" s="173"/>
      <c r="X353" s="173"/>
      <c r="Y353" s="173"/>
      <c r="Z353" s="171"/>
      <c r="AA353" s="171"/>
      <c r="AB353" s="171"/>
      <c r="AC353" s="172"/>
      <c r="AD353" s="172"/>
      <c r="AE353" s="174"/>
      <c r="AF353" s="175"/>
      <c r="AG353" s="169"/>
      <c r="AH353" s="171"/>
      <c r="AI353" s="171"/>
      <c r="AJ353" s="169"/>
      <c r="AK353" s="176"/>
      <c r="AL353" s="176"/>
      <c r="AM353" s="176"/>
      <c r="AN353" s="176"/>
      <c r="AO353" s="176"/>
      <c r="AP353" s="176"/>
      <c r="AQ353" s="176"/>
      <c r="AR353" s="176"/>
      <c r="AS353" s="176"/>
      <c r="AT353" s="176"/>
      <c r="AU353" s="177"/>
      <c r="AV353" s="178"/>
      <c r="AW353" s="178"/>
      <c r="AX353" s="179"/>
      <c r="AY353" s="179"/>
      <c r="AZ353" s="179"/>
      <c r="BA353" s="180"/>
      <c r="BB353" s="181"/>
      <c r="BC353" s="181"/>
      <c r="BD353" s="181"/>
    </row>
    <row r="354" spans="1:56">
      <c r="A354" s="223"/>
      <c r="B354" s="224"/>
      <c r="C354" s="225"/>
      <c r="D354" s="182"/>
      <c r="E354" s="182"/>
      <c r="F354" s="182"/>
      <c r="G354" s="203"/>
      <c r="H354" s="218"/>
      <c r="I354" s="213"/>
      <c r="J354" s="207"/>
      <c r="K354" s="213"/>
      <c r="L354" s="207"/>
      <c r="M354" s="213"/>
      <c r="N354" s="207"/>
      <c r="O354" s="183"/>
      <c r="P354" s="184"/>
      <c r="Q354" s="184"/>
      <c r="R354" s="275"/>
      <c r="S354" s="185"/>
      <c r="T354" s="185"/>
      <c r="U354" s="275"/>
      <c r="V354" s="275"/>
      <c r="W354" s="276"/>
      <c r="X354" s="276"/>
      <c r="Y354" s="276"/>
      <c r="Z354" s="275"/>
      <c r="AA354" s="184"/>
      <c r="AB354" s="184"/>
      <c r="AC354" s="185"/>
      <c r="AD354" s="185"/>
      <c r="AE354" s="186"/>
      <c r="AF354" s="187"/>
      <c r="AG354" s="182"/>
      <c r="AH354" s="184"/>
      <c r="AI354" s="184"/>
      <c r="AJ354" s="182"/>
      <c r="AK354" s="188"/>
      <c r="AL354" s="188"/>
      <c r="AM354" s="188"/>
      <c r="AN354" s="188"/>
      <c r="AO354" s="188"/>
      <c r="AP354" s="188"/>
      <c r="AQ354" s="188"/>
      <c r="AR354" s="188"/>
      <c r="AS354" s="188"/>
      <c r="AT354" s="188"/>
      <c r="AU354" s="189"/>
      <c r="AV354" s="190"/>
      <c r="AW354" s="190"/>
      <c r="AX354" s="191"/>
      <c r="AY354" s="191"/>
      <c r="AZ354" s="191"/>
      <c r="BA354" s="192"/>
      <c r="BB354" s="193"/>
      <c r="BC354" s="193"/>
      <c r="BD354" s="193"/>
    </row>
    <row r="355" spans="1:56">
      <c r="A355" s="220"/>
      <c r="B355" s="221"/>
      <c r="C355" s="222"/>
      <c r="D355" s="169"/>
      <c r="E355" s="169"/>
      <c r="F355" s="169"/>
      <c r="G355" s="202"/>
      <c r="H355" s="217"/>
      <c r="I355" s="212"/>
      <c r="J355" s="206"/>
      <c r="K355" s="212"/>
      <c r="L355" s="206"/>
      <c r="M355" s="212"/>
      <c r="N355" s="206"/>
      <c r="O355" s="170"/>
      <c r="P355" s="171"/>
      <c r="Q355" s="171"/>
      <c r="R355" s="171"/>
      <c r="S355" s="172"/>
      <c r="T355" s="172"/>
      <c r="U355" s="171"/>
      <c r="V355" s="171"/>
      <c r="W355" s="173"/>
      <c r="X355" s="173"/>
      <c r="Y355" s="173"/>
      <c r="Z355" s="171"/>
      <c r="AA355" s="171"/>
      <c r="AB355" s="171"/>
      <c r="AC355" s="172"/>
      <c r="AD355" s="172"/>
      <c r="AE355" s="174"/>
      <c r="AF355" s="175"/>
      <c r="AG355" s="169"/>
      <c r="AH355" s="171"/>
      <c r="AI355" s="171"/>
      <c r="AJ355" s="169"/>
      <c r="AK355" s="176"/>
      <c r="AL355" s="176"/>
      <c r="AM355" s="176"/>
      <c r="AN355" s="176"/>
      <c r="AO355" s="176"/>
      <c r="AP355" s="176"/>
      <c r="AQ355" s="176"/>
      <c r="AR355" s="176"/>
      <c r="AS355" s="176"/>
      <c r="AT355" s="176"/>
      <c r="AU355" s="177"/>
      <c r="AV355" s="178"/>
      <c r="AW355" s="178"/>
      <c r="AX355" s="179"/>
      <c r="AY355" s="179"/>
      <c r="AZ355" s="179"/>
      <c r="BA355" s="180"/>
      <c r="BB355" s="181"/>
      <c r="BC355" s="181"/>
      <c r="BD355" s="181"/>
    </row>
    <row r="356" spans="1:56">
      <c r="A356" s="223"/>
      <c r="B356" s="224"/>
      <c r="C356" s="225"/>
      <c r="D356" s="182"/>
      <c r="E356" s="182"/>
      <c r="F356" s="182"/>
      <c r="G356" s="203"/>
      <c r="H356" s="218"/>
      <c r="I356" s="213"/>
      <c r="J356" s="207"/>
      <c r="K356" s="213"/>
      <c r="L356" s="207"/>
      <c r="M356" s="213"/>
      <c r="N356" s="207"/>
      <c r="O356" s="183"/>
      <c r="P356" s="184"/>
      <c r="Q356" s="184"/>
      <c r="R356" s="275"/>
      <c r="S356" s="185"/>
      <c r="T356" s="185"/>
      <c r="U356" s="275"/>
      <c r="V356" s="275"/>
      <c r="W356" s="276"/>
      <c r="X356" s="276"/>
      <c r="Y356" s="276"/>
      <c r="Z356" s="275"/>
      <c r="AA356" s="184"/>
      <c r="AB356" s="184"/>
      <c r="AC356" s="185"/>
      <c r="AD356" s="185"/>
      <c r="AE356" s="186"/>
      <c r="AF356" s="187"/>
      <c r="AG356" s="182"/>
      <c r="AH356" s="184"/>
      <c r="AI356" s="184"/>
      <c r="AJ356" s="182"/>
      <c r="AK356" s="188"/>
      <c r="AL356" s="188"/>
      <c r="AM356" s="188"/>
      <c r="AN356" s="188"/>
      <c r="AO356" s="188"/>
      <c r="AP356" s="188"/>
      <c r="AQ356" s="188"/>
      <c r="AR356" s="188"/>
      <c r="AS356" s="188"/>
      <c r="AT356" s="188"/>
      <c r="AU356" s="189"/>
      <c r="AV356" s="190"/>
      <c r="AW356" s="190"/>
      <c r="AX356" s="191"/>
      <c r="AY356" s="191"/>
      <c r="AZ356" s="191"/>
      <c r="BA356" s="192"/>
      <c r="BB356" s="193"/>
      <c r="BC356" s="193"/>
      <c r="BD356" s="193"/>
    </row>
    <row r="357" spans="1:56">
      <c r="A357" s="220"/>
      <c r="B357" s="221"/>
      <c r="C357" s="222"/>
      <c r="D357" s="169"/>
      <c r="E357" s="169"/>
      <c r="F357" s="169"/>
      <c r="G357" s="202"/>
      <c r="H357" s="217"/>
      <c r="I357" s="212"/>
      <c r="J357" s="206"/>
      <c r="K357" s="212"/>
      <c r="L357" s="206"/>
      <c r="M357" s="212"/>
      <c r="N357" s="206"/>
      <c r="O357" s="170"/>
      <c r="P357" s="171"/>
      <c r="Q357" s="171"/>
      <c r="R357" s="171"/>
      <c r="S357" s="172"/>
      <c r="T357" s="172"/>
      <c r="U357" s="171"/>
      <c r="V357" s="171"/>
      <c r="W357" s="173"/>
      <c r="X357" s="173"/>
      <c r="Y357" s="173"/>
      <c r="Z357" s="171"/>
      <c r="AA357" s="171"/>
      <c r="AB357" s="171"/>
      <c r="AC357" s="172"/>
      <c r="AD357" s="172"/>
      <c r="AE357" s="174"/>
      <c r="AF357" s="175"/>
      <c r="AG357" s="169"/>
      <c r="AH357" s="171"/>
      <c r="AI357" s="171"/>
      <c r="AJ357" s="169"/>
      <c r="AK357" s="176"/>
      <c r="AL357" s="176"/>
      <c r="AM357" s="176"/>
      <c r="AN357" s="176"/>
      <c r="AO357" s="176"/>
      <c r="AP357" s="176"/>
      <c r="AQ357" s="176"/>
      <c r="AR357" s="176"/>
      <c r="AS357" s="176"/>
      <c r="AT357" s="176"/>
      <c r="AU357" s="177"/>
      <c r="AV357" s="178"/>
      <c r="AW357" s="178"/>
      <c r="AX357" s="179"/>
      <c r="AY357" s="179"/>
      <c r="AZ357" s="179"/>
      <c r="BA357" s="180"/>
      <c r="BB357" s="181"/>
      <c r="BC357" s="181"/>
      <c r="BD357" s="181"/>
    </row>
    <row r="358" spans="1:56">
      <c r="A358" s="223"/>
      <c r="B358" s="224"/>
      <c r="C358" s="225"/>
      <c r="D358" s="182"/>
      <c r="E358" s="182"/>
      <c r="F358" s="182"/>
      <c r="G358" s="203"/>
      <c r="H358" s="218"/>
      <c r="I358" s="213"/>
      <c r="J358" s="207"/>
      <c r="K358" s="213"/>
      <c r="L358" s="207"/>
      <c r="M358" s="213"/>
      <c r="N358" s="207"/>
      <c r="O358" s="183"/>
      <c r="P358" s="184"/>
      <c r="Q358" s="184"/>
      <c r="R358" s="275"/>
      <c r="S358" s="185"/>
      <c r="T358" s="185"/>
      <c r="U358" s="275"/>
      <c r="V358" s="275"/>
      <c r="W358" s="276"/>
      <c r="X358" s="276"/>
      <c r="Y358" s="276"/>
      <c r="Z358" s="275"/>
      <c r="AA358" s="184"/>
      <c r="AB358" s="184"/>
      <c r="AC358" s="185"/>
      <c r="AD358" s="185"/>
      <c r="AE358" s="186"/>
      <c r="AF358" s="187"/>
      <c r="AG358" s="182"/>
      <c r="AH358" s="184"/>
      <c r="AI358" s="184"/>
      <c r="AJ358" s="182"/>
      <c r="AK358" s="188"/>
      <c r="AL358" s="188"/>
      <c r="AM358" s="188"/>
      <c r="AN358" s="188"/>
      <c r="AO358" s="188"/>
      <c r="AP358" s="188"/>
      <c r="AQ358" s="188"/>
      <c r="AR358" s="188"/>
      <c r="AS358" s="188"/>
      <c r="AT358" s="188"/>
      <c r="AU358" s="189"/>
      <c r="AV358" s="190"/>
      <c r="AW358" s="190"/>
      <c r="AX358" s="191"/>
      <c r="AY358" s="191"/>
      <c r="AZ358" s="191"/>
      <c r="BA358" s="192"/>
      <c r="BB358" s="193"/>
      <c r="BC358" s="193"/>
      <c r="BD358" s="193"/>
    </row>
    <row r="359" spans="1:56">
      <c r="A359" s="220"/>
      <c r="B359" s="221"/>
      <c r="C359" s="222"/>
      <c r="D359" s="169"/>
      <c r="E359" s="169"/>
      <c r="F359" s="169"/>
      <c r="G359" s="202"/>
      <c r="H359" s="217"/>
      <c r="I359" s="212"/>
      <c r="J359" s="206"/>
      <c r="K359" s="212"/>
      <c r="L359" s="206"/>
      <c r="M359" s="212"/>
      <c r="N359" s="206"/>
      <c r="O359" s="170"/>
      <c r="P359" s="171"/>
      <c r="Q359" s="171"/>
      <c r="R359" s="171"/>
      <c r="S359" s="172"/>
      <c r="T359" s="172"/>
      <c r="U359" s="171"/>
      <c r="V359" s="171"/>
      <c r="W359" s="173"/>
      <c r="X359" s="173"/>
      <c r="Y359" s="173"/>
      <c r="Z359" s="171"/>
      <c r="AA359" s="171"/>
      <c r="AB359" s="171"/>
      <c r="AC359" s="172"/>
      <c r="AD359" s="172"/>
      <c r="AE359" s="174"/>
      <c r="AF359" s="175"/>
      <c r="AG359" s="169"/>
      <c r="AH359" s="171"/>
      <c r="AI359" s="171"/>
      <c r="AJ359" s="169"/>
      <c r="AK359" s="176"/>
      <c r="AL359" s="176"/>
      <c r="AM359" s="176"/>
      <c r="AN359" s="176"/>
      <c r="AO359" s="176"/>
      <c r="AP359" s="176"/>
      <c r="AQ359" s="176"/>
      <c r="AR359" s="176"/>
      <c r="AS359" s="176"/>
      <c r="AT359" s="176"/>
      <c r="AU359" s="177"/>
      <c r="AV359" s="178"/>
      <c r="AW359" s="178"/>
      <c r="AX359" s="179"/>
      <c r="AY359" s="179"/>
      <c r="AZ359" s="179"/>
      <c r="BA359" s="180"/>
      <c r="BB359" s="181"/>
      <c r="BC359" s="181"/>
      <c r="BD359" s="181"/>
    </row>
    <row r="360" spans="1:56">
      <c r="A360" s="223"/>
      <c r="B360" s="224"/>
      <c r="C360" s="225"/>
      <c r="D360" s="182"/>
      <c r="E360" s="182"/>
      <c r="F360" s="182"/>
      <c r="G360" s="203"/>
      <c r="H360" s="218"/>
      <c r="I360" s="213"/>
      <c r="J360" s="207"/>
      <c r="K360" s="213"/>
      <c r="L360" s="207"/>
      <c r="M360" s="213"/>
      <c r="N360" s="207"/>
      <c r="O360" s="183"/>
      <c r="P360" s="184"/>
      <c r="Q360" s="184"/>
      <c r="R360" s="275"/>
      <c r="S360" s="185"/>
      <c r="T360" s="185"/>
      <c r="U360" s="275"/>
      <c r="V360" s="275"/>
      <c r="W360" s="276"/>
      <c r="X360" s="276"/>
      <c r="Y360" s="276"/>
      <c r="Z360" s="275"/>
      <c r="AA360" s="184"/>
      <c r="AB360" s="184"/>
      <c r="AC360" s="185"/>
      <c r="AD360" s="185"/>
      <c r="AE360" s="186"/>
      <c r="AF360" s="187"/>
      <c r="AG360" s="182"/>
      <c r="AH360" s="184"/>
      <c r="AI360" s="184"/>
      <c r="AJ360" s="182"/>
      <c r="AK360" s="188"/>
      <c r="AL360" s="188"/>
      <c r="AM360" s="188"/>
      <c r="AN360" s="188"/>
      <c r="AO360" s="188"/>
      <c r="AP360" s="188"/>
      <c r="AQ360" s="188"/>
      <c r="AR360" s="188"/>
      <c r="AS360" s="188"/>
      <c r="AT360" s="188"/>
      <c r="AU360" s="189"/>
      <c r="AV360" s="190"/>
      <c r="AW360" s="190"/>
      <c r="AX360" s="191"/>
      <c r="AY360" s="191"/>
      <c r="AZ360" s="191"/>
      <c r="BA360" s="192"/>
      <c r="BB360" s="193"/>
      <c r="BC360" s="193"/>
      <c r="BD360" s="193"/>
    </row>
    <row r="361" spans="1:56">
      <c r="A361" s="220"/>
      <c r="B361" s="221"/>
      <c r="C361" s="222"/>
      <c r="D361" s="169"/>
      <c r="E361" s="169"/>
      <c r="F361" s="169"/>
      <c r="G361" s="202"/>
      <c r="H361" s="217"/>
      <c r="I361" s="212"/>
      <c r="J361" s="206"/>
      <c r="K361" s="212"/>
      <c r="L361" s="206"/>
      <c r="M361" s="212"/>
      <c r="N361" s="206"/>
      <c r="O361" s="170"/>
      <c r="P361" s="171"/>
      <c r="Q361" s="171"/>
      <c r="R361" s="171"/>
      <c r="S361" s="172"/>
      <c r="T361" s="172"/>
      <c r="U361" s="171"/>
      <c r="V361" s="171"/>
      <c r="W361" s="173"/>
      <c r="X361" s="173"/>
      <c r="Y361" s="173"/>
      <c r="Z361" s="171"/>
      <c r="AA361" s="171"/>
      <c r="AB361" s="171"/>
      <c r="AC361" s="172"/>
      <c r="AD361" s="172"/>
      <c r="AE361" s="174"/>
      <c r="AF361" s="175"/>
      <c r="AG361" s="169"/>
      <c r="AH361" s="171"/>
      <c r="AI361" s="171"/>
      <c r="AJ361" s="169"/>
      <c r="AK361" s="176"/>
      <c r="AL361" s="176"/>
      <c r="AM361" s="176"/>
      <c r="AN361" s="176"/>
      <c r="AO361" s="176"/>
      <c r="AP361" s="176"/>
      <c r="AQ361" s="176"/>
      <c r="AR361" s="176"/>
      <c r="AS361" s="176"/>
      <c r="AT361" s="176"/>
      <c r="AU361" s="177"/>
      <c r="AV361" s="178"/>
      <c r="AW361" s="178"/>
      <c r="AX361" s="179"/>
      <c r="AY361" s="179"/>
      <c r="AZ361" s="179"/>
      <c r="BA361" s="180"/>
      <c r="BB361" s="181"/>
      <c r="BC361" s="181"/>
      <c r="BD361" s="181"/>
    </row>
    <row r="362" spans="1:56">
      <c r="A362" s="223"/>
      <c r="B362" s="224"/>
      <c r="C362" s="225"/>
      <c r="D362" s="182"/>
      <c r="E362" s="182"/>
      <c r="F362" s="182"/>
      <c r="G362" s="203"/>
      <c r="H362" s="218"/>
      <c r="I362" s="213"/>
      <c r="J362" s="207"/>
      <c r="K362" s="213"/>
      <c r="L362" s="207"/>
      <c r="M362" s="213"/>
      <c r="N362" s="207"/>
      <c r="O362" s="183"/>
      <c r="P362" s="184"/>
      <c r="Q362" s="184"/>
      <c r="R362" s="275"/>
      <c r="S362" s="185"/>
      <c r="T362" s="185"/>
      <c r="U362" s="275"/>
      <c r="V362" s="275"/>
      <c r="W362" s="276"/>
      <c r="X362" s="276"/>
      <c r="Y362" s="276"/>
      <c r="Z362" s="275"/>
      <c r="AA362" s="184"/>
      <c r="AB362" s="184"/>
      <c r="AC362" s="185"/>
      <c r="AD362" s="185"/>
      <c r="AE362" s="186"/>
      <c r="AF362" s="187"/>
      <c r="AG362" s="182"/>
      <c r="AH362" s="184"/>
      <c r="AI362" s="184"/>
      <c r="AJ362" s="182"/>
      <c r="AK362" s="188"/>
      <c r="AL362" s="188"/>
      <c r="AM362" s="188"/>
      <c r="AN362" s="188"/>
      <c r="AO362" s="188"/>
      <c r="AP362" s="188"/>
      <c r="AQ362" s="188"/>
      <c r="AR362" s="188"/>
      <c r="AS362" s="188"/>
      <c r="AT362" s="188"/>
      <c r="AU362" s="189"/>
      <c r="AV362" s="190"/>
      <c r="AW362" s="190"/>
      <c r="AX362" s="191"/>
      <c r="AY362" s="191"/>
      <c r="AZ362" s="191"/>
      <c r="BA362" s="192"/>
      <c r="BB362" s="193"/>
      <c r="BC362" s="193"/>
      <c r="BD362" s="193"/>
    </row>
    <row r="363" spans="1:56">
      <c r="A363" s="220"/>
      <c r="B363" s="221"/>
      <c r="C363" s="222"/>
      <c r="D363" s="169"/>
      <c r="E363" s="169"/>
      <c r="F363" s="169"/>
      <c r="G363" s="202"/>
      <c r="H363" s="217"/>
      <c r="I363" s="212"/>
      <c r="J363" s="206"/>
      <c r="K363" s="212"/>
      <c r="L363" s="206"/>
      <c r="M363" s="212"/>
      <c r="N363" s="206"/>
      <c r="O363" s="170"/>
      <c r="P363" s="171"/>
      <c r="Q363" s="171"/>
      <c r="R363" s="171"/>
      <c r="S363" s="172"/>
      <c r="T363" s="172"/>
      <c r="U363" s="171"/>
      <c r="V363" s="171"/>
      <c r="W363" s="173"/>
      <c r="X363" s="173"/>
      <c r="Y363" s="173"/>
      <c r="Z363" s="171"/>
      <c r="AA363" s="171"/>
      <c r="AB363" s="171"/>
      <c r="AC363" s="172"/>
      <c r="AD363" s="172"/>
      <c r="AE363" s="174"/>
      <c r="AF363" s="175"/>
      <c r="AG363" s="169"/>
      <c r="AH363" s="171"/>
      <c r="AI363" s="171"/>
      <c r="AJ363" s="169"/>
      <c r="AK363" s="176"/>
      <c r="AL363" s="176"/>
      <c r="AM363" s="176"/>
      <c r="AN363" s="176"/>
      <c r="AO363" s="176"/>
      <c r="AP363" s="176"/>
      <c r="AQ363" s="176"/>
      <c r="AR363" s="176"/>
      <c r="AS363" s="176"/>
      <c r="AT363" s="176"/>
      <c r="AU363" s="177"/>
      <c r="AV363" s="178"/>
      <c r="AW363" s="178"/>
      <c r="AX363" s="179"/>
      <c r="AY363" s="179"/>
      <c r="AZ363" s="179"/>
      <c r="BA363" s="180"/>
      <c r="BB363" s="181"/>
      <c r="BC363" s="181"/>
      <c r="BD363" s="181"/>
    </row>
    <row r="364" spans="1:56">
      <c r="A364" s="223"/>
      <c r="B364" s="224"/>
      <c r="C364" s="225"/>
      <c r="D364" s="182"/>
      <c r="E364" s="182"/>
      <c r="F364" s="182"/>
      <c r="G364" s="203"/>
      <c r="H364" s="218"/>
      <c r="I364" s="213"/>
      <c r="J364" s="207"/>
      <c r="K364" s="213"/>
      <c r="L364" s="207"/>
      <c r="M364" s="213"/>
      <c r="N364" s="207"/>
      <c r="O364" s="183"/>
      <c r="P364" s="184"/>
      <c r="Q364" s="184"/>
      <c r="R364" s="275"/>
      <c r="S364" s="185"/>
      <c r="T364" s="185"/>
      <c r="U364" s="275"/>
      <c r="V364" s="275"/>
      <c r="W364" s="276"/>
      <c r="X364" s="276"/>
      <c r="Y364" s="276"/>
      <c r="Z364" s="275"/>
      <c r="AA364" s="184"/>
      <c r="AB364" s="184"/>
      <c r="AC364" s="185"/>
      <c r="AD364" s="185"/>
      <c r="AE364" s="186"/>
      <c r="AF364" s="187"/>
      <c r="AG364" s="182"/>
      <c r="AH364" s="184"/>
      <c r="AI364" s="184"/>
      <c r="AJ364" s="182"/>
      <c r="AK364" s="188"/>
      <c r="AL364" s="188"/>
      <c r="AM364" s="188"/>
      <c r="AN364" s="188"/>
      <c r="AO364" s="188"/>
      <c r="AP364" s="188"/>
      <c r="AQ364" s="188"/>
      <c r="AR364" s="188"/>
      <c r="AS364" s="188"/>
      <c r="AT364" s="188"/>
      <c r="AU364" s="189"/>
      <c r="AV364" s="190"/>
      <c r="AW364" s="190"/>
      <c r="AX364" s="191"/>
      <c r="AY364" s="191"/>
      <c r="AZ364" s="191"/>
      <c r="BA364" s="192"/>
      <c r="BB364" s="193"/>
      <c r="BC364" s="193"/>
      <c r="BD364" s="193"/>
    </row>
    <row r="365" spans="1:56">
      <c r="A365" s="220"/>
      <c r="B365" s="221"/>
      <c r="C365" s="222"/>
      <c r="D365" s="169"/>
      <c r="E365" s="169"/>
      <c r="F365" s="169"/>
      <c r="G365" s="202"/>
      <c r="H365" s="217"/>
      <c r="I365" s="212"/>
      <c r="J365" s="206"/>
      <c r="K365" s="212"/>
      <c r="L365" s="206"/>
      <c r="M365" s="212"/>
      <c r="N365" s="206"/>
      <c r="O365" s="170"/>
      <c r="P365" s="171"/>
      <c r="Q365" s="171"/>
      <c r="R365" s="171"/>
      <c r="S365" s="172"/>
      <c r="T365" s="172"/>
      <c r="U365" s="171"/>
      <c r="V365" s="171"/>
      <c r="W365" s="173"/>
      <c r="X365" s="173"/>
      <c r="Y365" s="173"/>
      <c r="Z365" s="171"/>
      <c r="AA365" s="171"/>
      <c r="AB365" s="171"/>
      <c r="AC365" s="172"/>
      <c r="AD365" s="172"/>
      <c r="AE365" s="174"/>
      <c r="AF365" s="175"/>
      <c r="AG365" s="169"/>
      <c r="AH365" s="171"/>
      <c r="AI365" s="171"/>
      <c r="AJ365" s="169"/>
      <c r="AK365" s="176"/>
      <c r="AL365" s="176"/>
      <c r="AM365" s="176"/>
      <c r="AN365" s="176"/>
      <c r="AO365" s="176"/>
      <c r="AP365" s="176"/>
      <c r="AQ365" s="176"/>
      <c r="AR365" s="176"/>
      <c r="AS365" s="176"/>
      <c r="AT365" s="176"/>
      <c r="AU365" s="177"/>
      <c r="AV365" s="178"/>
      <c r="AW365" s="178"/>
      <c r="AX365" s="179"/>
      <c r="AY365" s="179"/>
      <c r="AZ365" s="179"/>
      <c r="BA365" s="180"/>
      <c r="BB365" s="181"/>
      <c r="BC365" s="181"/>
      <c r="BD365" s="181"/>
    </row>
    <row r="366" spans="1:56">
      <c r="A366" s="223"/>
      <c r="B366" s="224"/>
      <c r="C366" s="225"/>
      <c r="D366" s="182"/>
      <c r="E366" s="182"/>
      <c r="F366" s="182"/>
      <c r="G366" s="203"/>
      <c r="H366" s="218"/>
      <c r="I366" s="213"/>
      <c r="J366" s="207"/>
      <c r="K366" s="213"/>
      <c r="L366" s="207"/>
      <c r="M366" s="213"/>
      <c r="N366" s="207"/>
      <c r="O366" s="183"/>
      <c r="P366" s="184"/>
      <c r="Q366" s="184"/>
      <c r="R366" s="275"/>
      <c r="S366" s="185"/>
      <c r="T366" s="185"/>
      <c r="U366" s="275"/>
      <c r="V366" s="275"/>
      <c r="W366" s="276"/>
      <c r="X366" s="276"/>
      <c r="Y366" s="276"/>
      <c r="Z366" s="275"/>
      <c r="AA366" s="184"/>
      <c r="AB366" s="184"/>
      <c r="AC366" s="185"/>
      <c r="AD366" s="185"/>
      <c r="AE366" s="186"/>
      <c r="AF366" s="187"/>
      <c r="AG366" s="182"/>
      <c r="AH366" s="184"/>
      <c r="AI366" s="184"/>
      <c r="AJ366" s="182"/>
      <c r="AK366" s="188"/>
      <c r="AL366" s="188"/>
      <c r="AM366" s="188"/>
      <c r="AN366" s="188"/>
      <c r="AO366" s="188"/>
      <c r="AP366" s="188"/>
      <c r="AQ366" s="188"/>
      <c r="AR366" s="188"/>
      <c r="AS366" s="188"/>
      <c r="AT366" s="188"/>
      <c r="AU366" s="189"/>
      <c r="AV366" s="190"/>
      <c r="AW366" s="190"/>
      <c r="AX366" s="191"/>
      <c r="AY366" s="191"/>
      <c r="AZ366" s="191"/>
      <c r="BA366" s="192"/>
      <c r="BB366" s="193"/>
      <c r="BC366" s="193"/>
      <c r="BD366" s="193"/>
    </row>
    <row r="367" spans="1:56">
      <c r="A367" s="220"/>
      <c r="B367" s="221"/>
      <c r="C367" s="222"/>
      <c r="D367" s="169"/>
      <c r="E367" s="169"/>
      <c r="F367" s="169"/>
      <c r="G367" s="202"/>
      <c r="H367" s="217"/>
      <c r="I367" s="212"/>
      <c r="J367" s="206"/>
      <c r="K367" s="212"/>
      <c r="L367" s="206"/>
      <c r="M367" s="212"/>
      <c r="N367" s="206"/>
      <c r="O367" s="170"/>
      <c r="P367" s="171"/>
      <c r="Q367" s="171"/>
      <c r="R367" s="171"/>
      <c r="S367" s="172"/>
      <c r="T367" s="172"/>
      <c r="U367" s="171"/>
      <c r="V367" s="171"/>
      <c r="W367" s="173"/>
      <c r="X367" s="173"/>
      <c r="Y367" s="173"/>
      <c r="Z367" s="171"/>
      <c r="AA367" s="171"/>
      <c r="AB367" s="171"/>
      <c r="AC367" s="172"/>
      <c r="AD367" s="172"/>
      <c r="AE367" s="174"/>
      <c r="AF367" s="175"/>
      <c r="AG367" s="169"/>
      <c r="AH367" s="171"/>
      <c r="AI367" s="171"/>
      <c r="AJ367" s="169"/>
      <c r="AK367" s="176"/>
      <c r="AL367" s="176"/>
      <c r="AM367" s="176"/>
      <c r="AN367" s="176"/>
      <c r="AO367" s="176"/>
      <c r="AP367" s="176"/>
      <c r="AQ367" s="176"/>
      <c r="AR367" s="176"/>
      <c r="AS367" s="176"/>
      <c r="AT367" s="176"/>
      <c r="AU367" s="177"/>
      <c r="AV367" s="178"/>
      <c r="AW367" s="178"/>
      <c r="AX367" s="179"/>
      <c r="AY367" s="179"/>
      <c r="AZ367" s="179"/>
      <c r="BA367" s="180"/>
      <c r="BB367" s="181"/>
      <c r="BC367" s="181"/>
      <c r="BD367" s="181"/>
    </row>
    <row r="368" spans="1:56">
      <c r="A368" s="223"/>
      <c r="B368" s="224"/>
      <c r="C368" s="225"/>
      <c r="D368" s="182"/>
      <c r="E368" s="182"/>
      <c r="F368" s="182"/>
      <c r="G368" s="203"/>
      <c r="H368" s="218"/>
      <c r="I368" s="213"/>
      <c r="J368" s="207"/>
      <c r="K368" s="213"/>
      <c r="L368" s="207"/>
      <c r="M368" s="213"/>
      <c r="N368" s="207"/>
      <c r="O368" s="183"/>
      <c r="P368" s="184"/>
      <c r="Q368" s="184"/>
      <c r="R368" s="275"/>
      <c r="S368" s="185"/>
      <c r="T368" s="185"/>
      <c r="U368" s="275"/>
      <c r="V368" s="275"/>
      <c r="W368" s="276"/>
      <c r="X368" s="276"/>
      <c r="Y368" s="276"/>
      <c r="Z368" s="275"/>
      <c r="AA368" s="184"/>
      <c r="AB368" s="184"/>
      <c r="AC368" s="185"/>
      <c r="AD368" s="185"/>
      <c r="AE368" s="186"/>
      <c r="AF368" s="187"/>
      <c r="AG368" s="182"/>
      <c r="AH368" s="184"/>
      <c r="AI368" s="184"/>
      <c r="AJ368" s="182"/>
      <c r="AK368" s="188"/>
      <c r="AL368" s="188"/>
      <c r="AM368" s="188"/>
      <c r="AN368" s="188"/>
      <c r="AO368" s="188"/>
      <c r="AP368" s="188"/>
      <c r="AQ368" s="188"/>
      <c r="AR368" s="188"/>
      <c r="AS368" s="188"/>
      <c r="AT368" s="188"/>
      <c r="AU368" s="189"/>
      <c r="AV368" s="190"/>
      <c r="AW368" s="190"/>
      <c r="AX368" s="191"/>
      <c r="AY368" s="191"/>
      <c r="AZ368" s="191"/>
      <c r="BA368" s="192"/>
      <c r="BB368" s="193"/>
      <c r="BC368" s="193"/>
      <c r="BD368" s="193"/>
    </row>
    <row r="369" spans="1:56">
      <c r="A369" s="220"/>
      <c r="B369" s="221"/>
      <c r="C369" s="222"/>
      <c r="D369" s="169"/>
      <c r="E369" s="169"/>
      <c r="F369" s="169"/>
      <c r="G369" s="202"/>
      <c r="H369" s="217"/>
      <c r="I369" s="212"/>
      <c r="J369" s="206"/>
      <c r="K369" s="212"/>
      <c r="L369" s="206"/>
      <c r="M369" s="212"/>
      <c r="N369" s="206"/>
      <c r="O369" s="170"/>
      <c r="P369" s="171"/>
      <c r="Q369" s="171"/>
      <c r="R369" s="171"/>
      <c r="S369" s="172"/>
      <c r="T369" s="172"/>
      <c r="U369" s="171"/>
      <c r="V369" s="171"/>
      <c r="W369" s="173"/>
      <c r="X369" s="173"/>
      <c r="Y369" s="173"/>
      <c r="Z369" s="171"/>
      <c r="AA369" s="171"/>
      <c r="AB369" s="171"/>
      <c r="AC369" s="172"/>
      <c r="AD369" s="172"/>
      <c r="AE369" s="174"/>
      <c r="AF369" s="175"/>
      <c r="AG369" s="169"/>
      <c r="AH369" s="171"/>
      <c r="AI369" s="171"/>
      <c r="AJ369" s="169"/>
      <c r="AK369" s="176"/>
      <c r="AL369" s="176"/>
      <c r="AM369" s="176"/>
      <c r="AN369" s="176"/>
      <c r="AO369" s="176"/>
      <c r="AP369" s="176"/>
      <c r="AQ369" s="176"/>
      <c r="AR369" s="176"/>
      <c r="AS369" s="176"/>
      <c r="AT369" s="176"/>
      <c r="AU369" s="177"/>
      <c r="AV369" s="178"/>
      <c r="AW369" s="178"/>
      <c r="AX369" s="179"/>
      <c r="AY369" s="179"/>
      <c r="AZ369" s="179"/>
      <c r="BA369" s="180"/>
      <c r="BB369" s="181"/>
      <c r="BC369" s="181"/>
      <c r="BD369" s="181"/>
    </row>
    <row r="370" spans="1:56">
      <c r="A370" s="223"/>
      <c r="B370" s="224"/>
      <c r="C370" s="225"/>
      <c r="D370" s="182"/>
      <c r="E370" s="182"/>
      <c r="F370" s="182"/>
      <c r="G370" s="203"/>
      <c r="H370" s="218"/>
      <c r="I370" s="213"/>
      <c r="J370" s="207"/>
      <c r="K370" s="213"/>
      <c r="L370" s="207"/>
      <c r="M370" s="213"/>
      <c r="N370" s="207"/>
      <c r="O370" s="183"/>
      <c r="P370" s="184"/>
      <c r="Q370" s="184"/>
      <c r="R370" s="275"/>
      <c r="S370" s="185"/>
      <c r="T370" s="185"/>
      <c r="U370" s="275"/>
      <c r="V370" s="275"/>
      <c r="W370" s="276"/>
      <c r="X370" s="276"/>
      <c r="Y370" s="276"/>
      <c r="Z370" s="275"/>
      <c r="AA370" s="184"/>
      <c r="AB370" s="184"/>
      <c r="AC370" s="185"/>
      <c r="AD370" s="185"/>
      <c r="AE370" s="186"/>
      <c r="AF370" s="187"/>
      <c r="AG370" s="182"/>
      <c r="AH370" s="184"/>
      <c r="AI370" s="184"/>
      <c r="AJ370" s="182"/>
      <c r="AK370" s="188"/>
      <c r="AL370" s="188"/>
      <c r="AM370" s="188"/>
      <c r="AN370" s="188"/>
      <c r="AO370" s="188"/>
      <c r="AP370" s="188"/>
      <c r="AQ370" s="188"/>
      <c r="AR370" s="188"/>
      <c r="AS370" s="188"/>
      <c r="AT370" s="188"/>
      <c r="AU370" s="189"/>
      <c r="AV370" s="190"/>
      <c r="AW370" s="190"/>
      <c r="AX370" s="191"/>
      <c r="AY370" s="191"/>
      <c r="AZ370" s="191"/>
      <c r="BA370" s="192"/>
      <c r="BB370" s="193"/>
      <c r="BC370" s="193"/>
      <c r="BD370" s="193"/>
    </row>
    <row r="371" spans="1:56">
      <c r="A371" s="220"/>
      <c r="B371" s="221"/>
      <c r="C371" s="222"/>
      <c r="D371" s="169"/>
      <c r="E371" s="169"/>
      <c r="F371" s="169"/>
      <c r="G371" s="202"/>
      <c r="H371" s="217"/>
      <c r="I371" s="212"/>
      <c r="J371" s="206"/>
      <c r="K371" s="212"/>
      <c r="L371" s="206"/>
      <c r="M371" s="212"/>
      <c r="N371" s="206"/>
      <c r="O371" s="170"/>
      <c r="P371" s="171"/>
      <c r="Q371" s="171"/>
      <c r="R371" s="171"/>
      <c r="S371" s="172"/>
      <c r="T371" s="172"/>
      <c r="U371" s="171"/>
      <c r="V371" s="171"/>
      <c r="W371" s="173"/>
      <c r="X371" s="173"/>
      <c r="Y371" s="173"/>
      <c r="Z371" s="171"/>
      <c r="AA371" s="171"/>
      <c r="AB371" s="171"/>
      <c r="AC371" s="172"/>
      <c r="AD371" s="172"/>
      <c r="AE371" s="174"/>
      <c r="AF371" s="175"/>
      <c r="AG371" s="169"/>
      <c r="AH371" s="171"/>
      <c r="AI371" s="171"/>
      <c r="AJ371" s="169"/>
      <c r="AK371" s="176"/>
      <c r="AL371" s="176"/>
      <c r="AM371" s="176"/>
      <c r="AN371" s="176"/>
      <c r="AO371" s="176"/>
      <c r="AP371" s="176"/>
      <c r="AQ371" s="176"/>
      <c r="AR371" s="176"/>
      <c r="AS371" s="176"/>
      <c r="AT371" s="176"/>
      <c r="AU371" s="177"/>
      <c r="AV371" s="178"/>
      <c r="AW371" s="178"/>
      <c r="AX371" s="179"/>
      <c r="AY371" s="179"/>
      <c r="AZ371" s="179"/>
      <c r="BA371" s="180"/>
      <c r="BB371" s="181"/>
      <c r="BC371" s="181"/>
      <c r="BD371" s="181"/>
    </row>
    <row r="372" spans="1:56">
      <c r="A372" s="223"/>
      <c r="B372" s="224"/>
      <c r="C372" s="225"/>
      <c r="D372" s="182"/>
      <c r="E372" s="182"/>
      <c r="F372" s="182"/>
      <c r="G372" s="203"/>
      <c r="H372" s="218"/>
      <c r="I372" s="213"/>
      <c r="J372" s="207"/>
      <c r="K372" s="213"/>
      <c r="L372" s="207"/>
      <c r="M372" s="213"/>
      <c r="N372" s="207"/>
      <c r="O372" s="183"/>
      <c r="P372" s="184"/>
      <c r="Q372" s="184"/>
      <c r="R372" s="275"/>
      <c r="S372" s="185"/>
      <c r="T372" s="185"/>
      <c r="U372" s="275"/>
      <c r="V372" s="275"/>
      <c r="W372" s="276"/>
      <c r="X372" s="276"/>
      <c r="Y372" s="276"/>
      <c r="Z372" s="275"/>
      <c r="AA372" s="184"/>
      <c r="AB372" s="184"/>
      <c r="AC372" s="185"/>
      <c r="AD372" s="185"/>
      <c r="AE372" s="186"/>
      <c r="AF372" s="187"/>
      <c r="AG372" s="182"/>
      <c r="AH372" s="184"/>
      <c r="AI372" s="184"/>
      <c r="AJ372" s="182"/>
      <c r="AK372" s="188"/>
      <c r="AL372" s="188"/>
      <c r="AM372" s="188"/>
      <c r="AN372" s="188"/>
      <c r="AO372" s="188"/>
      <c r="AP372" s="188"/>
      <c r="AQ372" s="188"/>
      <c r="AR372" s="188"/>
      <c r="AS372" s="188"/>
      <c r="AT372" s="188"/>
      <c r="AU372" s="189"/>
      <c r="AV372" s="190"/>
      <c r="AW372" s="190"/>
      <c r="AX372" s="191"/>
      <c r="AY372" s="191"/>
      <c r="AZ372" s="191"/>
      <c r="BA372" s="192"/>
      <c r="BB372" s="193"/>
      <c r="BC372" s="193"/>
      <c r="BD372" s="193"/>
    </row>
    <row r="373" spans="1:56">
      <c r="A373" s="220"/>
      <c r="B373" s="221"/>
      <c r="C373" s="222"/>
      <c r="D373" s="169"/>
      <c r="E373" s="169"/>
      <c r="F373" s="169"/>
      <c r="G373" s="202"/>
      <c r="H373" s="217"/>
      <c r="I373" s="212"/>
      <c r="J373" s="206"/>
      <c r="K373" s="212"/>
      <c r="L373" s="206"/>
      <c r="M373" s="212"/>
      <c r="N373" s="206"/>
      <c r="O373" s="170"/>
      <c r="P373" s="171"/>
      <c r="Q373" s="171"/>
      <c r="R373" s="171"/>
      <c r="S373" s="172"/>
      <c r="T373" s="172"/>
      <c r="U373" s="171"/>
      <c r="V373" s="171"/>
      <c r="W373" s="173"/>
      <c r="X373" s="173"/>
      <c r="Y373" s="173"/>
      <c r="Z373" s="171"/>
      <c r="AA373" s="171"/>
      <c r="AB373" s="171"/>
      <c r="AC373" s="172"/>
      <c r="AD373" s="172"/>
      <c r="AE373" s="174"/>
      <c r="AF373" s="175"/>
      <c r="AG373" s="169"/>
      <c r="AH373" s="171"/>
      <c r="AI373" s="171"/>
      <c r="AJ373" s="169"/>
      <c r="AK373" s="176"/>
      <c r="AL373" s="176"/>
      <c r="AM373" s="176"/>
      <c r="AN373" s="176"/>
      <c r="AO373" s="176"/>
      <c r="AP373" s="176"/>
      <c r="AQ373" s="176"/>
      <c r="AR373" s="176"/>
      <c r="AS373" s="176"/>
      <c r="AT373" s="176"/>
      <c r="AU373" s="177"/>
      <c r="AV373" s="178"/>
      <c r="AW373" s="178"/>
      <c r="AX373" s="179"/>
      <c r="AY373" s="179"/>
      <c r="AZ373" s="179"/>
      <c r="BA373" s="180"/>
      <c r="BB373" s="181"/>
      <c r="BC373" s="181"/>
      <c r="BD373" s="181"/>
    </row>
    <row r="374" spans="1:56">
      <c r="A374" s="223"/>
      <c r="B374" s="224"/>
      <c r="C374" s="225"/>
      <c r="D374" s="182"/>
      <c r="E374" s="182"/>
      <c r="F374" s="182"/>
      <c r="G374" s="203"/>
      <c r="H374" s="218"/>
      <c r="I374" s="213"/>
      <c r="J374" s="207"/>
      <c r="K374" s="213"/>
      <c r="L374" s="207"/>
      <c r="M374" s="213"/>
      <c r="N374" s="207"/>
      <c r="O374" s="183"/>
      <c r="P374" s="184"/>
      <c r="Q374" s="184"/>
      <c r="R374" s="275"/>
      <c r="S374" s="185"/>
      <c r="T374" s="185"/>
      <c r="U374" s="275"/>
      <c r="V374" s="275"/>
      <c r="W374" s="276"/>
      <c r="X374" s="276"/>
      <c r="Y374" s="276"/>
      <c r="Z374" s="275"/>
      <c r="AA374" s="184"/>
      <c r="AB374" s="184"/>
      <c r="AC374" s="185"/>
      <c r="AD374" s="185"/>
      <c r="AE374" s="186"/>
      <c r="AF374" s="187"/>
      <c r="AG374" s="182"/>
      <c r="AH374" s="184"/>
      <c r="AI374" s="184"/>
      <c r="AJ374" s="182"/>
      <c r="AK374" s="188"/>
      <c r="AL374" s="188"/>
      <c r="AM374" s="188"/>
      <c r="AN374" s="188"/>
      <c r="AO374" s="188"/>
      <c r="AP374" s="188"/>
      <c r="AQ374" s="188"/>
      <c r="AR374" s="188"/>
      <c r="AS374" s="188"/>
      <c r="AT374" s="188"/>
      <c r="AU374" s="189"/>
      <c r="AV374" s="190"/>
      <c r="AW374" s="190"/>
      <c r="AX374" s="191"/>
      <c r="AY374" s="191"/>
      <c r="AZ374" s="191"/>
      <c r="BA374" s="192"/>
      <c r="BB374" s="193"/>
      <c r="BC374" s="193"/>
      <c r="BD374" s="193"/>
    </row>
    <row r="375" spans="1:56">
      <c r="A375" s="220"/>
      <c r="B375" s="221"/>
      <c r="C375" s="222"/>
      <c r="D375" s="169"/>
      <c r="E375" s="169"/>
      <c r="F375" s="169"/>
      <c r="G375" s="202"/>
      <c r="H375" s="217"/>
      <c r="I375" s="212"/>
      <c r="J375" s="206"/>
      <c r="K375" s="212"/>
      <c r="L375" s="206"/>
      <c r="M375" s="212"/>
      <c r="N375" s="206"/>
      <c r="O375" s="170"/>
      <c r="P375" s="171"/>
      <c r="Q375" s="171"/>
      <c r="R375" s="171"/>
      <c r="S375" s="172"/>
      <c r="T375" s="172"/>
      <c r="U375" s="171"/>
      <c r="V375" s="171"/>
      <c r="W375" s="173"/>
      <c r="X375" s="173"/>
      <c r="Y375" s="173"/>
      <c r="Z375" s="171"/>
      <c r="AA375" s="171"/>
      <c r="AB375" s="171"/>
      <c r="AC375" s="172"/>
      <c r="AD375" s="172"/>
      <c r="AE375" s="174"/>
      <c r="AF375" s="175"/>
      <c r="AG375" s="169"/>
      <c r="AH375" s="171"/>
      <c r="AI375" s="171"/>
      <c r="AJ375" s="169"/>
      <c r="AK375" s="176"/>
      <c r="AL375" s="176"/>
      <c r="AM375" s="176"/>
      <c r="AN375" s="176"/>
      <c r="AO375" s="176"/>
      <c r="AP375" s="176"/>
      <c r="AQ375" s="176"/>
      <c r="AR375" s="176"/>
      <c r="AS375" s="176"/>
      <c r="AT375" s="176"/>
      <c r="AU375" s="177"/>
      <c r="AV375" s="178"/>
      <c r="AW375" s="178"/>
      <c r="AX375" s="179"/>
      <c r="AY375" s="179"/>
      <c r="AZ375" s="179"/>
      <c r="BA375" s="180"/>
      <c r="BB375" s="181"/>
      <c r="BC375" s="181"/>
      <c r="BD375" s="181"/>
    </row>
    <row r="376" spans="1:56">
      <c r="A376" s="223"/>
      <c r="B376" s="224"/>
      <c r="C376" s="225"/>
      <c r="D376" s="182"/>
      <c r="E376" s="182"/>
      <c r="F376" s="182"/>
      <c r="G376" s="203"/>
      <c r="H376" s="218"/>
      <c r="I376" s="213"/>
      <c r="J376" s="207"/>
      <c r="K376" s="213"/>
      <c r="L376" s="207"/>
      <c r="M376" s="213"/>
      <c r="N376" s="207"/>
      <c r="O376" s="183"/>
      <c r="P376" s="184"/>
      <c r="Q376" s="184"/>
      <c r="R376" s="275"/>
      <c r="S376" s="185"/>
      <c r="T376" s="185"/>
      <c r="U376" s="275"/>
      <c r="V376" s="275"/>
      <c r="W376" s="276"/>
      <c r="X376" s="276"/>
      <c r="Y376" s="276"/>
      <c r="Z376" s="275"/>
      <c r="AA376" s="184"/>
      <c r="AB376" s="184"/>
      <c r="AC376" s="185"/>
      <c r="AD376" s="185"/>
      <c r="AE376" s="186"/>
      <c r="AF376" s="187"/>
      <c r="AG376" s="182"/>
      <c r="AH376" s="184"/>
      <c r="AI376" s="184"/>
      <c r="AJ376" s="182"/>
      <c r="AK376" s="188"/>
      <c r="AL376" s="188"/>
      <c r="AM376" s="188"/>
      <c r="AN376" s="188"/>
      <c r="AO376" s="188"/>
      <c r="AP376" s="188"/>
      <c r="AQ376" s="188"/>
      <c r="AR376" s="188"/>
      <c r="AS376" s="188"/>
      <c r="AT376" s="188"/>
      <c r="AU376" s="189"/>
      <c r="AV376" s="190"/>
      <c r="AW376" s="190"/>
      <c r="AX376" s="191"/>
      <c r="AY376" s="191"/>
      <c r="AZ376" s="191"/>
      <c r="BA376" s="192"/>
      <c r="BB376" s="193"/>
      <c r="BC376" s="193"/>
      <c r="BD376" s="193"/>
    </row>
    <row r="377" spans="1:56">
      <c r="A377" s="220"/>
      <c r="B377" s="221"/>
      <c r="C377" s="222"/>
      <c r="D377" s="169"/>
      <c r="E377" s="169"/>
      <c r="F377" s="169"/>
      <c r="G377" s="202"/>
      <c r="H377" s="217"/>
      <c r="I377" s="212"/>
      <c r="J377" s="206"/>
      <c r="K377" s="212"/>
      <c r="L377" s="206"/>
      <c r="M377" s="212"/>
      <c r="N377" s="206"/>
      <c r="O377" s="170"/>
      <c r="P377" s="171"/>
      <c r="Q377" s="171"/>
      <c r="R377" s="171"/>
      <c r="S377" s="172"/>
      <c r="T377" s="172"/>
      <c r="U377" s="171"/>
      <c r="V377" s="171"/>
      <c r="W377" s="173"/>
      <c r="X377" s="173"/>
      <c r="Y377" s="173"/>
      <c r="Z377" s="171"/>
      <c r="AA377" s="171"/>
      <c r="AB377" s="171"/>
      <c r="AC377" s="172"/>
      <c r="AD377" s="172"/>
      <c r="AE377" s="174"/>
      <c r="AF377" s="175"/>
      <c r="AG377" s="169"/>
      <c r="AH377" s="171"/>
      <c r="AI377" s="171"/>
      <c r="AJ377" s="169"/>
      <c r="AK377" s="176"/>
      <c r="AL377" s="176"/>
      <c r="AM377" s="176"/>
      <c r="AN377" s="176"/>
      <c r="AO377" s="176"/>
      <c r="AP377" s="176"/>
      <c r="AQ377" s="176"/>
      <c r="AR377" s="176"/>
      <c r="AS377" s="176"/>
      <c r="AT377" s="176"/>
      <c r="AU377" s="177"/>
      <c r="AV377" s="178"/>
      <c r="AW377" s="178"/>
      <c r="AX377" s="179"/>
      <c r="AY377" s="179"/>
      <c r="AZ377" s="179"/>
      <c r="BA377" s="180"/>
      <c r="BB377" s="181"/>
      <c r="BC377" s="181"/>
      <c r="BD377" s="181"/>
    </row>
    <row r="378" spans="1:56">
      <c r="A378" s="223"/>
      <c r="B378" s="224"/>
      <c r="C378" s="225"/>
      <c r="D378" s="182"/>
      <c r="E378" s="182"/>
      <c r="F378" s="182"/>
      <c r="G378" s="203"/>
      <c r="H378" s="218"/>
      <c r="I378" s="213"/>
      <c r="J378" s="207"/>
      <c r="K378" s="213"/>
      <c r="L378" s="207"/>
      <c r="M378" s="213"/>
      <c r="N378" s="207"/>
      <c r="O378" s="183"/>
      <c r="P378" s="184"/>
      <c r="Q378" s="184"/>
      <c r="R378" s="275"/>
      <c r="S378" s="185"/>
      <c r="T378" s="185"/>
      <c r="U378" s="275"/>
      <c r="V378" s="275"/>
      <c r="W378" s="276"/>
      <c r="X378" s="276"/>
      <c r="Y378" s="276"/>
      <c r="Z378" s="275"/>
      <c r="AA378" s="184"/>
      <c r="AB378" s="184"/>
      <c r="AC378" s="185"/>
      <c r="AD378" s="185"/>
      <c r="AE378" s="186"/>
      <c r="AF378" s="187"/>
      <c r="AG378" s="182"/>
      <c r="AH378" s="184"/>
      <c r="AI378" s="184"/>
      <c r="AJ378" s="182"/>
      <c r="AK378" s="188"/>
      <c r="AL378" s="188"/>
      <c r="AM378" s="188"/>
      <c r="AN378" s="188"/>
      <c r="AO378" s="188"/>
      <c r="AP378" s="188"/>
      <c r="AQ378" s="188"/>
      <c r="AR378" s="188"/>
      <c r="AS378" s="188"/>
      <c r="AT378" s="188"/>
      <c r="AU378" s="189"/>
      <c r="AV378" s="190"/>
      <c r="AW378" s="190"/>
      <c r="AX378" s="191"/>
      <c r="AY378" s="191"/>
      <c r="AZ378" s="191"/>
      <c r="BA378" s="192"/>
      <c r="BB378" s="193"/>
      <c r="BC378" s="193"/>
      <c r="BD378" s="193"/>
    </row>
    <row r="379" spans="1:56">
      <c r="A379" s="220"/>
      <c r="B379" s="221"/>
      <c r="C379" s="222"/>
      <c r="D379" s="169"/>
      <c r="E379" s="169"/>
      <c r="F379" s="169"/>
      <c r="G379" s="202"/>
      <c r="H379" s="217"/>
      <c r="I379" s="212"/>
      <c r="J379" s="206"/>
      <c r="K379" s="212"/>
      <c r="L379" s="206"/>
      <c r="M379" s="212"/>
      <c r="N379" s="206"/>
      <c r="O379" s="170"/>
      <c r="P379" s="171"/>
      <c r="Q379" s="171"/>
      <c r="R379" s="171"/>
      <c r="S379" s="172"/>
      <c r="T379" s="172"/>
      <c r="U379" s="171"/>
      <c r="V379" s="171"/>
      <c r="W379" s="173"/>
      <c r="X379" s="173"/>
      <c r="Y379" s="173"/>
      <c r="Z379" s="171"/>
      <c r="AA379" s="171"/>
      <c r="AB379" s="171"/>
      <c r="AC379" s="172"/>
      <c r="AD379" s="172"/>
      <c r="AE379" s="174"/>
      <c r="AF379" s="175"/>
      <c r="AG379" s="169"/>
      <c r="AH379" s="171"/>
      <c r="AI379" s="171"/>
      <c r="AJ379" s="169"/>
      <c r="AK379" s="176"/>
      <c r="AL379" s="176"/>
      <c r="AM379" s="176"/>
      <c r="AN379" s="176"/>
      <c r="AO379" s="176"/>
      <c r="AP379" s="176"/>
      <c r="AQ379" s="176"/>
      <c r="AR379" s="176"/>
      <c r="AS379" s="176"/>
      <c r="AT379" s="176"/>
      <c r="AU379" s="177"/>
      <c r="AV379" s="178"/>
      <c r="AW379" s="178"/>
      <c r="AX379" s="179"/>
      <c r="AY379" s="179"/>
      <c r="AZ379" s="179"/>
      <c r="BA379" s="180"/>
      <c r="BB379" s="181"/>
      <c r="BC379" s="181"/>
      <c r="BD379" s="181"/>
    </row>
    <row r="380" spans="1:56">
      <c r="A380" s="223"/>
      <c r="B380" s="224"/>
      <c r="C380" s="225"/>
      <c r="D380" s="182"/>
      <c r="E380" s="182"/>
      <c r="F380" s="182"/>
      <c r="G380" s="203"/>
      <c r="H380" s="218"/>
      <c r="I380" s="213"/>
      <c r="J380" s="207"/>
      <c r="K380" s="213"/>
      <c r="L380" s="207"/>
      <c r="M380" s="213"/>
      <c r="N380" s="207"/>
      <c r="O380" s="183"/>
      <c r="P380" s="184"/>
      <c r="Q380" s="184"/>
      <c r="R380" s="275"/>
      <c r="S380" s="185"/>
      <c r="T380" s="185"/>
      <c r="U380" s="275"/>
      <c r="V380" s="275"/>
      <c r="W380" s="276"/>
      <c r="X380" s="276"/>
      <c r="Y380" s="276"/>
      <c r="Z380" s="275"/>
      <c r="AA380" s="184"/>
      <c r="AB380" s="184"/>
      <c r="AC380" s="185"/>
      <c r="AD380" s="185"/>
      <c r="AE380" s="186"/>
      <c r="AF380" s="187"/>
      <c r="AG380" s="182"/>
      <c r="AH380" s="184"/>
      <c r="AI380" s="184"/>
      <c r="AJ380" s="182"/>
      <c r="AK380" s="188"/>
      <c r="AL380" s="188"/>
      <c r="AM380" s="188"/>
      <c r="AN380" s="188"/>
      <c r="AO380" s="188"/>
      <c r="AP380" s="188"/>
      <c r="AQ380" s="188"/>
      <c r="AR380" s="188"/>
      <c r="AS380" s="188"/>
      <c r="AT380" s="188"/>
      <c r="AU380" s="189"/>
      <c r="AV380" s="190"/>
      <c r="AW380" s="190"/>
      <c r="AX380" s="191"/>
      <c r="AY380" s="191"/>
      <c r="AZ380" s="191"/>
      <c r="BA380" s="192"/>
      <c r="BB380" s="193"/>
      <c r="BC380" s="193"/>
      <c r="BD380" s="193"/>
    </row>
    <row r="381" spans="1:56">
      <c r="A381" s="220"/>
      <c r="B381" s="221"/>
      <c r="C381" s="222"/>
      <c r="D381" s="169"/>
      <c r="E381" s="169"/>
      <c r="F381" s="169"/>
      <c r="G381" s="202"/>
      <c r="H381" s="217"/>
      <c r="I381" s="212"/>
      <c r="J381" s="206"/>
      <c r="K381" s="212"/>
      <c r="L381" s="206"/>
      <c r="M381" s="212"/>
      <c r="N381" s="206"/>
      <c r="O381" s="170"/>
      <c r="P381" s="171"/>
      <c r="Q381" s="171"/>
      <c r="R381" s="171"/>
      <c r="S381" s="172"/>
      <c r="T381" s="172"/>
      <c r="U381" s="171"/>
      <c r="V381" s="171"/>
      <c r="W381" s="173"/>
      <c r="X381" s="173"/>
      <c r="Y381" s="173"/>
      <c r="Z381" s="171"/>
      <c r="AA381" s="171"/>
      <c r="AB381" s="171"/>
      <c r="AC381" s="172"/>
      <c r="AD381" s="172"/>
      <c r="AE381" s="174"/>
      <c r="AF381" s="175"/>
      <c r="AG381" s="169"/>
      <c r="AH381" s="171"/>
      <c r="AI381" s="171"/>
      <c r="AJ381" s="169"/>
      <c r="AK381" s="176"/>
      <c r="AL381" s="176"/>
      <c r="AM381" s="176"/>
      <c r="AN381" s="176"/>
      <c r="AO381" s="176"/>
      <c r="AP381" s="176"/>
      <c r="AQ381" s="176"/>
      <c r="AR381" s="176"/>
      <c r="AS381" s="176"/>
      <c r="AT381" s="176"/>
      <c r="AU381" s="177"/>
      <c r="AV381" s="178"/>
      <c r="AW381" s="178"/>
      <c r="AX381" s="179"/>
      <c r="AY381" s="179"/>
      <c r="AZ381" s="179"/>
      <c r="BA381" s="180"/>
      <c r="BB381" s="181"/>
      <c r="BC381" s="181"/>
      <c r="BD381" s="181"/>
    </row>
    <row r="382" spans="1:56">
      <c r="A382" s="223"/>
      <c r="B382" s="224"/>
      <c r="C382" s="225"/>
      <c r="D382" s="182"/>
      <c r="E382" s="182"/>
      <c r="F382" s="182"/>
      <c r="G382" s="203"/>
      <c r="H382" s="218"/>
      <c r="I382" s="213"/>
      <c r="J382" s="207"/>
      <c r="K382" s="213"/>
      <c r="L382" s="207"/>
      <c r="M382" s="213"/>
      <c r="N382" s="207"/>
      <c r="O382" s="183"/>
      <c r="P382" s="184"/>
      <c r="Q382" s="184"/>
      <c r="R382" s="275"/>
      <c r="S382" s="185"/>
      <c r="T382" s="185"/>
      <c r="U382" s="275"/>
      <c r="V382" s="275"/>
      <c r="W382" s="276"/>
      <c r="X382" s="276"/>
      <c r="Y382" s="276"/>
      <c r="Z382" s="275"/>
      <c r="AA382" s="184"/>
      <c r="AB382" s="184"/>
      <c r="AC382" s="185"/>
      <c r="AD382" s="185"/>
      <c r="AE382" s="186"/>
      <c r="AF382" s="187"/>
      <c r="AG382" s="182"/>
      <c r="AH382" s="184"/>
      <c r="AI382" s="184"/>
      <c r="AJ382" s="182"/>
      <c r="AK382" s="188"/>
      <c r="AL382" s="188"/>
      <c r="AM382" s="188"/>
      <c r="AN382" s="188"/>
      <c r="AO382" s="188"/>
      <c r="AP382" s="188"/>
      <c r="AQ382" s="188"/>
      <c r="AR382" s="188"/>
      <c r="AS382" s="188"/>
      <c r="AT382" s="188"/>
      <c r="AU382" s="189"/>
      <c r="AV382" s="190"/>
      <c r="AW382" s="190"/>
      <c r="AX382" s="191"/>
      <c r="AY382" s="191"/>
      <c r="AZ382" s="191"/>
      <c r="BA382" s="192"/>
      <c r="BB382" s="193"/>
      <c r="BC382" s="193"/>
      <c r="BD382" s="193"/>
    </row>
    <row r="383" spans="1:56">
      <c r="A383" s="220"/>
      <c r="B383" s="221"/>
      <c r="C383" s="222"/>
      <c r="D383" s="169"/>
      <c r="E383" s="169"/>
      <c r="F383" s="169"/>
      <c r="G383" s="202"/>
      <c r="H383" s="217"/>
      <c r="I383" s="212"/>
      <c r="J383" s="206"/>
      <c r="K383" s="212"/>
      <c r="L383" s="206"/>
      <c r="M383" s="212"/>
      <c r="N383" s="206"/>
      <c r="O383" s="170"/>
      <c r="P383" s="171"/>
      <c r="Q383" s="171"/>
      <c r="R383" s="171"/>
      <c r="S383" s="172"/>
      <c r="T383" s="172"/>
      <c r="U383" s="171"/>
      <c r="V383" s="171"/>
      <c r="W383" s="173"/>
      <c r="X383" s="173"/>
      <c r="Y383" s="173"/>
      <c r="Z383" s="171"/>
      <c r="AA383" s="171"/>
      <c r="AB383" s="171"/>
      <c r="AC383" s="172"/>
      <c r="AD383" s="172"/>
      <c r="AE383" s="174"/>
      <c r="AF383" s="175"/>
      <c r="AG383" s="169"/>
      <c r="AH383" s="171"/>
      <c r="AI383" s="171"/>
      <c r="AJ383" s="169"/>
      <c r="AK383" s="176"/>
      <c r="AL383" s="176"/>
      <c r="AM383" s="176"/>
      <c r="AN383" s="176"/>
      <c r="AO383" s="176"/>
      <c r="AP383" s="176"/>
      <c r="AQ383" s="176"/>
      <c r="AR383" s="176"/>
      <c r="AS383" s="176"/>
      <c r="AT383" s="176"/>
      <c r="AU383" s="177"/>
      <c r="AV383" s="178"/>
      <c r="AW383" s="178"/>
      <c r="AX383" s="179"/>
      <c r="AY383" s="179"/>
      <c r="AZ383" s="179"/>
      <c r="BA383" s="180"/>
      <c r="BB383" s="181"/>
      <c r="BC383" s="181"/>
      <c r="BD383" s="181"/>
    </row>
    <row r="384" spans="1:56">
      <c r="A384" s="223"/>
      <c r="B384" s="224"/>
      <c r="C384" s="225"/>
      <c r="D384" s="182"/>
      <c r="E384" s="182"/>
      <c r="F384" s="182"/>
      <c r="G384" s="203"/>
      <c r="H384" s="218"/>
      <c r="I384" s="213"/>
      <c r="J384" s="207"/>
      <c r="K384" s="213"/>
      <c r="L384" s="207"/>
      <c r="M384" s="213"/>
      <c r="N384" s="207"/>
      <c r="O384" s="183"/>
      <c r="P384" s="184"/>
      <c r="Q384" s="184"/>
      <c r="R384" s="275"/>
      <c r="S384" s="185"/>
      <c r="T384" s="185"/>
      <c r="U384" s="275"/>
      <c r="V384" s="275"/>
      <c r="W384" s="276"/>
      <c r="X384" s="276"/>
      <c r="Y384" s="276"/>
      <c r="Z384" s="275"/>
      <c r="AA384" s="184"/>
      <c r="AB384" s="184"/>
      <c r="AC384" s="185"/>
      <c r="AD384" s="185"/>
      <c r="AE384" s="186"/>
      <c r="AF384" s="187"/>
      <c r="AG384" s="182"/>
      <c r="AH384" s="184"/>
      <c r="AI384" s="184"/>
      <c r="AJ384" s="182"/>
      <c r="AK384" s="188"/>
      <c r="AL384" s="188"/>
      <c r="AM384" s="188"/>
      <c r="AN384" s="188"/>
      <c r="AO384" s="188"/>
      <c r="AP384" s="188"/>
      <c r="AQ384" s="188"/>
      <c r="AR384" s="188"/>
      <c r="AS384" s="188"/>
      <c r="AT384" s="188"/>
      <c r="AU384" s="189"/>
      <c r="AV384" s="190"/>
      <c r="AW384" s="190"/>
      <c r="AX384" s="191"/>
      <c r="AY384" s="191"/>
      <c r="AZ384" s="191"/>
      <c r="BA384" s="192"/>
      <c r="BB384" s="193"/>
      <c r="BC384" s="193"/>
      <c r="BD384" s="193"/>
    </row>
    <row r="385" spans="1:56">
      <c r="A385" s="220"/>
      <c r="B385" s="221"/>
      <c r="C385" s="222"/>
      <c r="D385" s="169"/>
      <c r="E385" s="169"/>
      <c r="F385" s="169"/>
      <c r="G385" s="202"/>
      <c r="H385" s="217"/>
      <c r="I385" s="212"/>
      <c r="J385" s="206"/>
      <c r="K385" s="212"/>
      <c r="L385" s="206"/>
      <c r="M385" s="212"/>
      <c r="N385" s="206"/>
      <c r="O385" s="170"/>
      <c r="P385" s="171"/>
      <c r="Q385" s="171"/>
      <c r="R385" s="171"/>
      <c r="S385" s="172"/>
      <c r="T385" s="172"/>
      <c r="U385" s="171"/>
      <c r="V385" s="171"/>
      <c r="W385" s="173"/>
      <c r="X385" s="173"/>
      <c r="Y385" s="173"/>
      <c r="Z385" s="171"/>
      <c r="AA385" s="171"/>
      <c r="AB385" s="171"/>
      <c r="AC385" s="172"/>
      <c r="AD385" s="172"/>
      <c r="AE385" s="174"/>
      <c r="AF385" s="175"/>
      <c r="AG385" s="169"/>
      <c r="AH385" s="171"/>
      <c r="AI385" s="171"/>
      <c r="AJ385" s="169"/>
      <c r="AK385" s="176"/>
      <c r="AL385" s="176"/>
      <c r="AM385" s="176"/>
      <c r="AN385" s="176"/>
      <c r="AO385" s="176"/>
      <c r="AP385" s="176"/>
      <c r="AQ385" s="176"/>
      <c r="AR385" s="176"/>
      <c r="AS385" s="176"/>
      <c r="AT385" s="176"/>
      <c r="AU385" s="177"/>
      <c r="AV385" s="178"/>
      <c r="AW385" s="178"/>
      <c r="AX385" s="179"/>
      <c r="AY385" s="179"/>
      <c r="AZ385" s="179"/>
      <c r="BA385" s="180"/>
      <c r="BB385" s="181"/>
      <c r="BC385" s="181"/>
      <c r="BD385" s="181"/>
    </row>
    <row r="386" spans="1:56">
      <c r="A386" s="223"/>
      <c r="B386" s="224"/>
      <c r="C386" s="225"/>
      <c r="D386" s="182"/>
      <c r="E386" s="182"/>
      <c r="F386" s="182"/>
      <c r="G386" s="203"/>
      <c r="H386" s="218"/>
      <c r="I386" s="213"/>
      <c r="J386" s="207"/>
      <c r="K386" s="213"/>
      <c r="L386" s="207"/>
      <c r="M386" s="213"/>
      <c r="N386" s="207"/>
      <c r="O386" s="183"/>
      <c r="P386" s="184"/>
      <c r="Q386" s="184"/>
      <c r="R386" s="275"/>
      <c r="S386" s="185"/>
      <c r="T386" s="185"/>
      <c r="U386" s="275"/>
      <c r="V386" s="275"/>
      <c r="W386" s="276"/>
      <c r="X386" s="276"/>
      <c r="Y386" s="276"/>
      <c r="Z386" s="275"/>
      <c r="AA386" s="184"/>
      <c r="AB386" s="184"/>
      <c r="AC386" s="185"/>
      <c r="AD386" s="185"/>
      <c r="AE386" s="186"/>
      <c r="AF386" s="187"/>
      <c r="AG386" s="182"/>
      <c r="AH386" s="184"/>
      <c r="AI386" s="184"/>
      <c r="AJ386" s="182"/>
      <c r="AK386" s="188"/>
      <c r="AL386" s="188"/>
      <c r="AM386" s="188"/>
      <c r="AN386" s="188"/>
      <c r="AO386" s="188"/>
      <c r="AP386" s="188"/>
      <c r="AQ386" s="188"/>
      <c r="AR386" s="188"/>
      <c r="AS386" s="188"/>
      <c r="AT386" s="188"/>
      <c r="AU386" s="189"/>
      <c r="AV386" s="190"/>
      <c r="AW386" s="190"/>
      <c r="AX386" s="191"/>
      <c r="AY386" s="191"/>
      <c r="AZ386" s="191"/>
      <c r="BA386" s="192"/>
      <c r="BB386" s="193"/>
      <c r="BC386" s="193"/>
      <c r="BD386" s="193"/>
    </row>
    <row r="387" spans="1:56">
      <c r="A387" s="220"/>
      <c r="B387" s="221"/>
      <c r="C387" s="222"/>
      <c r="D387" s="169"/>
      <c r="E387" s="169"/>
      <c r="F387" s="169"/>
      <c r="G387" s="202"/>
      <c r="H387" s="217"/>
      <c r="I387" s="212"/>
      <c r="J387" s="206"/>
      <c r="K387" s="212"/>
      <c r="L387" s="206"/>
      <c r="M387" s="212"/>
      <c r="N387" s="206"/>
      <c r="O387" s="170"/>
      <c r="P387" s="171"/>
      <c r="Q387" s="171"/>
      <c r="R387" s="171"/>
      <c r="S387" s="172"/>
      <c r="T387" s="172"/>
      <c r="U387" s="171"/>
      <c r="V387" s="171"/>
      <c r="W387" s="173"/>
      <c r="X387" s="173"/>
      <c r="Y387" s="173"/>
      <c r="Z387" s="171"/>
      <c r="AA387" s="171"/>
      <c r="AB387" s="171"/>
      <c r="AC387" s="172"/>
      <c r="AD387" s="172"/>
      <c r="AE387" s="174"/>
      <c r="AF387" s="175"/>
      <c r="AG387" s="169"/>
      <c r="AH387" s="171"/>
      <c r="AI387" s="171"/>
      <c r="AJ387" s="169"/>
      <c r="AK387" s="176"/>
      <c r="AL387" s="176"/>
      <c r="AM387" s="176"/>
      <c r="AN387" s="176"/>
      <c r="AO387" s="176"/>
      <c r="AP387" s="176"/>
      <c r="AQ387" s="176"/>
      <c r="AR387" s="176"/>
      <c r="AS387" s="176"/>
      <c r="AT387" s="176"/>
      <c r="AU387" s="177"/>
      <c r="AV387" s="178"/>
      <c r="AW387" s="178"/>
      <c r="AX387" s="179"/>
      <c r="AY387" s="179"/>
      <c r="AZ387" s="179"/>
      <c r="BA387" s="180"/>
      <c r="BB387" s="181"/>
      <c r="BC387" s="181"/>
      <c r="BD387" s="181"/>
    </row>
    <row r="388" spans="1:56">
      <c r="A388" s="223"/>
      <c r="B388" s="224"/>
      <c r="C388" s="225"/>
      <c r="D388" s="182"/>
      <c r="E388" s="182"/>
      <c r="F388" s="182"/>
      <c r="G388" s="203"/>
      <c r="H388" s="218"/>
      <c r="I388" s="213"/>
      <c r="J388" s="207"/>
      <c r="K388" s="213"/>
      <c r="L388" s="207"/>
      <c r="M388" s="213"/>
      <c r="N388" s="207"/>
      <c r="O388" s="183"/>
      <c r="P388" s="184"/>
      <c r="Q388" s="184"/>
      <c r="R388" s="275"/>
      <c r="S388" s="185"/>
      <c r="T388" s="185"/>
      <c r="U388" s="275"/>
      <c r="V388" s="275"/>
      <c r="W388" s="276"/>
      <c r="X388" s="276"/>
      <c r="Y388" s="276"/>
      <c r="Z388" s="275"/>
      <c r="AA388" s="184"/>
      <c r="AB388" s="184"/>
      <c r="AC388" s="185"/>
      <c r="AD388" s="185"/>
      <c r="AE388" s="186"/>
      <c r="AF388" s="187"/>
      <c r="AG388" s="182"/>
      <c r="AH388" s="184"/>
      <c r="AI388" s="184"/>
      <c r="AJ388" s="182"/>
      <c r="AK388" s="188"/>
      <c r="AL388" s="188"/>
      <c r="AM388" s="188"/>
      <c r="AN388" s="188"/>
      <c r="AO388" s="188"/>
      <c r="AP388" s="188"/>
      <c r="AQ388" s="188"/>
      <c r="AR388" s="188"/>
      <c r="AS388" s="188"/>
      <c r="AT388" s="188"/>
      <c r="AU388" s="189"/>
      <c r="AV388" s="190"/>
      <c r="AW388" s="190"/>
      <c r="AX388" s="191"/>
      <c r="AY388" s="191"/>
      <c r="AZ388" s="191"/>
      <c r="BA388" s="192"/>
      <c r="BB388" s="193"/>
      <c r="BC388" s="193"/>
      <c r="BD388" s="193"/>
    </row>
    <row r="389" spans="1:56">
      <c r="A389" s="220"/>
      <c r="B389" s="221"/>
      <c r="C389" s="222"/>
      <c r="D389" s="169"/>
      <c r="E389" s="169"/>
      <c r="F389" s="169"/>
      <c r="G389" s="202"/>
      <c r="H389" s="217"/>
      <c r="I389" s="212"/>
      <c r="J389" s="206"/>
      <c r="K389" s="212"/>
      <c r="L389" s="206"/>
      <c r="M389" s="212"/>
      <c r="N389" s="206"/>
      <c r="O389" s="170"/>
      <c r="P389" s="171"/>
      <c r="Q389" s="171"/>
      <c r="R389" s="171"/>
      <c r="S389" s="172"/>
      <c r="T389" s="172"/>
      <c r="U389" s="171"/>
      <c r="V389" s="171"/>
      <c r="W389" s="173"/>
      <c r="X389" s="173"/>
      <c r="Y389" s="173"/>
      <c r="Z389" s="171"/>
      <c r="AA389" s="171"/>
      <c r="AB389" s="171"/>
      <c r="AC389" s="172"/>
      <c r="AD389" s="172"/>
      <c r="AE389" s="174"/>
      <c r="AF389" s="175"/>
      <c r="AG389" s="169"/>
      <c r="AH389" s="171"/>
      <c r="AI389" s="171"/>
      <c r="AJ389" s="169"/>
      <c r="AK389" s="176"/>
      <c r="AL389" s="176"/>
      <c r="AM389" s="176"/>
      <c r="AN389" s="176"/>
      <c r="AO389" s="176"/>
      <c r="AP389" s="176"/>
      <c r="AQ389" s="176"/>
      <c r="AR389" s="176"/>
      <c r="AS389" s="176"/>
      <c r="AT389" s="176"/>
      <c r="AU389" s="177"/>
      <c r="AV389" s="178"/>
      <c r="AW389" s="178"/>
      <c r="AX389" s="179"/>
      <c r="AY389" s="179"/>
      <c r="AZ389" s="179"/>
      <c r="BA389" s="180"/>
      <c r="BB389" s="181"/>
      <c r="BC389" s="181"/>
      <c r="BD389" s="181"/>
    </row>
    <row r="390" spans="1:56">
      <c r="A390" s="223"/>
      <c r="B390" s="224"/>
      <c r="C390" s="225"/>
      <c r="D390" s="182"/>
      <c r="E390" s="182"/>
      <c r="F390" s="182"/>
      <c r="G390" s="203"/>
      <c r="H390" s="218"/>
      <c r="I390" s="213"/>
      <c r="J390" s="207"/>
      <c r="K390" s="213"/>
      <c r="L390" s="207"/>
      <c r="M390" s="213"/>
      <c r="N390" s="207"/>
      <c r="O390" s="183"/>
      <c r="P390" s="184"/>
      <c r="Q390" s="184"/>
      <c r="R390" s="275"/>
      <c r="S390" s="185"/>
      <c r="T390" s="185"/>
      <c r="U390" s="275"/>
      <c r="V390" s="275"/>
      <c r="W390" s="276"/>
      <c r="X390" s="276"/>
      <c r="Y390" s="276"/>
      <c r="Z390" s="275"/>
      <c r="AA390" s="184"/>
      <c r="AB390" s="184"/>
      <c r="AC390" s="185"/>
      <c r="AD390" s="185"/>
      <c r="AE390" s="186"/>
      <c r="AF390" s="187"/>
      <c r="AG390" s="182"/>
      <c r="AH390" s="184"/>
      <c r="AI390" s="184"/>
      <c r="AJ390" s="182"/>
      <c r="AK390" s="188"/>
      <c r="AL390" s="188"/>
      <c r="AM390" s="188"/>
      <c r="AN390" s="188"/>
      <c r="AO390" s="188"/>
      <c r="AP390" s="188"/>
      <c r="AQ390" s="188"/>
      <c r="AR390" s="188"/>
      <c r="AS390" s="188"/>
      <c r="AT390" s="188"/>
      <c r="AU390" s="189"/>
      <c r="AV390" s="190"/>
      <c r="AW390" s="190"/>
      <c r="AX390" s="191"/>
      <c r="AY390" s="191"/>
      <c r="AZ390" s="191"/>
      <c r="BA390" s="192"/>
      <c r="BB390" s="193"/>
      <c r="BC390" s="193"/>
      <c r="BD390" s="193"/>
    </row>
    <row r="391" spans="1:56">
      <c r="A391" s="220"/>
      <c r="B391" s="221"/>
      <c r="C391" s="222"/>
      <c r="D391" s="169"/>
      <c r="E391" s="169"/>
      <c r="F391" s="169"/>
      <c r="G391" s="202"/>
      <c r="H391" s="217"/>
      <c r="I391" s="212"/>
      <c r="J391" s="206"/>
      <c r="K391" s="212"/>
      <c r="L391" s="206"/>
      <c r="M391" s="212"/>
      <c r="N391" s="206"/>
      <c r="O391" s="170"/>
      <c r="P391" s="171"/>
      <c r="Q391" s="171"/>
      <c r="R391" s="171"/>
      <c r="S391" s="172"/>
      <c r="T391" s="172"/>
      <c r="U391" s="171"/>
      <c r="V391" s="171"/>
      <c r="W391" s="173"/>
      <c r="X391" s="173"/>
      <c r="Y391" s="173"/>
      <c r="Z391" s="171"/>
      <c r="AA391" s="171"/>
      <c r="AB391" s="171"/>
      <c r="AC391" s="172"/>
      <c r="AD391" s="172"/>
      <c r="AE391" s="174"/>
      <c r="AF391" s="175"/>
      <c r="AG391" s="169"/>
      <c r="AH391" s="171"/>
      <c r="AI391" s="171"/>
      <c r="AJ391" s="169"/>
      <c r="AK391" s="176"/>
      <c r="AL391" s="176"/>
      <c r="AM391" s="176"/>
      <c r="AN391" s="176"/>
      <c r="AO391" s="176"/>
      <c r="AP391" s="176"/>
      <c r="AQ391" s="176"/>
      <c r="AR391" s="176"/>
      <c r="AS391" s="176"/>
      <c r="AT391" s="176"/>
      <c r="AU391" s="177"/>
      <c r="AV391" s="178"/>
      <c r="AW391" s="178"/>
      <c r="AX391" s="179"/>
      <c r="AY391" s="179"/>
      <c r="AZ391" s="179"/>
      <c r="BA391" s="180"/>
      <c r="BB391" s="181"/>
      <c r="BC391" s="181"/>
      <c r="BD391" s="181"/>
    </row>
    <row r="392" spans="1:56">
      <c r="A392" s="223"/>
      <c r="B392" s="224"/>
      <c r="C392" s="225"/>
      <c r="D392" s="182"/>
      <c r="E392" s="182"/>
      <c r="F392" s="182"/>
      <c r="G392" s="203"/>
      <c r="H392" s="218"/>
      <c r="I392" s="213"/>
      <c r="J392" s="207"/>
      <c r="K392" s="213"/>
      <c r="L392" s="207"/>
      <c r="M392" s="213"/>
      <c r="N392" s="207"/>
      <c r="O392" s="183"/>
      <c r="P392" s="184"/>
      <c r="Q392" s="184"/>
      <c r="R392" s="275"/>
      <c r="S392" s="185"/>
      <c r="T392" s="185"/>
      <c r="U392" s="275"/>
      <c r="V392" s="275"/>
      <c r="W392" s="276"/>
      <c r="X392" s="276"/>
      <c r="Y392" s="276"/>
      <c r="Z392" s="275"/>
      <c r="AA392" s="184"/>
      <c r="AB392" s="184"/>
      <c r="AC392" s="185"/>
      <c r="AD392" s="185"/>
      <c r="AE392" s="186"/>
      <c r="AF392" s="187"/>
      <c r="AG392" s="182"/>
      <c r="AH392" s="184"/>
      <c r="AI392" s="184"/>
      <c r="AJ392" s="182"/>
      <c r="AK392" s="188"/>
      <c r="AL392" s="188"/>
      <c r="AM392" s="188"/>
      <c r="AN392" s="188"/>
      <c r="AO392" s="188"/>
      <c r="AP392" s="188"/>
      <c r="AQ392" s="188"/>
      <c r="AR392" s="188"/>
      <c r="AS392" s="188"/>
      <c r="AT392" s="188"/>
      <c r="AU392" s="189"/>
      <c r="AV392" s="190"/>
      <c r="AW392" s="190"/>
      <c r="AX392" s="191"/>
      <c r="AY392" s="191"/>
      <c r="AZ392" s="191"/>
      <c r="BA392" s="192"/>
      <c r="BB392" s="193"/>
      <c r="BC392" s="193"/>
      <c r="BD392" s="193"/>
    </row>
    <row r="393" spans="1:56">
      <c r="A393" s="220"/>
      <c r="B393" s="221"/>
      <c r="C393" s="222"/>
      <c r="D393" s="169"/>
      <c r="E393" s="169"/>
      <c r="F393" s="169"/>
      <c r="G393" s="202"/>
      <c r="H393" s="217"/>
      <c r="I393" s="212"/>
      <c r="J393" s="206"/>
      <c r="K393" s="212"/>
      <c r="L393" s="206"/>
      <c r="M393" s="212"/>
      <c r="N393" s="206"/>
      <c r="O393" s="170"/>
      <c r="P393" s="171"/>
      <c r="Q393" s="171"/>
      <c r="R393" s="171"/>
      <c r="S393" s="172"/>
      <c r="T393" s="172"/>
      <c r="U393" s="171"/>
      <c r="V393" s="171"/>
      <c r="W393" s="173"/>
      <c r="X393" s="173"/>
      <c r="Y393" s="173"/>
      <c r="Z393" s="171"/>
      <c r="AA393" s="171"/>
      <c r="AB393" s="171"/>
      <c r="AC393" s="172"/>
      <c r="AD393" s="172"/>
      <c r="AE393" s="174"/>
      <c r="AF393" s="175"/>
      <c r="AG393" s="169"/>
      <c r="AH393" s="171"/>
      <c r="AI393" s="171"/>
      <c r="AJ393" s="169"/>
      <c r="AK393" s="176"/>
      <c r="AL393" s="176"/>
      <c r="AM393" s="176"/>
      <c r="AN393" s="176"/>
      <c r="AO393" s="176"/>
      <c r="AP393" s="176"/>
      <c r="AQ393" s="176"/>
      <c r="AR393" s="176"/>
      <c r="AS393" s="176"/>
      <c r="AT393" s="176"/>
      <c r="AU393" s="177"/>
      <c r="AV393" s="178"/>
      <c r="AW393" s="178"/>
      <c r="AX393" s="179"/>
      <c r="AY393" s="179"/>
      <c r="AZ393" s="179"/>
      <c r="BA393" s="180"/>
      <c r="BB393" s="181"/>
      <c r="BC393" s="181"/>
      <c r="BD393" s="181"/>
    </row>
    <row r="394" spans="1:56">
      <c r="A394" s="223"/>
      <c r="B394" s="224"/>
      <c r="C394" s="225"/>
      <c r="D394" s="182"/>
      <c r="E394" s="182"/>
      <c r="F394" s="182"/>
      <c r="G394" s="203"/>
      <c r="H394" s="218"/>
      <c r="I394" s="213"/>
      <c r="J394" s="207"/>
      <c r="K394" s="213"/>
      <c r="L394" s="207"/>
      <c r="M394" s="213"/>
      <c r="N394" s="207"/>
      <c r="O394" s="183"/>
      <c r="P394" s="184"/>
      <c r="Q394" s="184"/>
      <c r="R394" s="275"/>
      <c r="S394" s="185"/>
      <c r="T394" s="185"/>
      <c r="U394" s="275"/>
      <c r="V394" s="275"/>
      <c r="W394" s="276"/>
      <c r="X394" s="276"/>
      <c r="Y394" s="276"/>
      <c r="Z394" s="275"/>
      <c r="AA394" s="184"/>
      <c r="AB394" s="184"/>
      <c r="AC394" s="185"/>
      <c r="AD394" s="185"/>
      <c r="AE394" s="186"/>
      <c r="AF394" s="187"/>
      <c r="AG394" s="182"/>
      <c r="AH394" s="184"/>
      <c r="AI394" s="184"/>
      <c r="AJ394" s="182"/>
      <c r="AK394" s="188"/>
      <c r="AL394" s="188"/>
      <c r="AM394" s="188"/>
      <c r="AN394" s="188"/>
      <c r="AO394" s="188"/>
      <c r="AP394" s="188"/>
      <c r="AQ394" s="188"/>
      <c r="AR394" s="188"/>
      <c r="AS394" s="188"/>
      <c r="AT394" s="188"/>
      <c r="AU394" s="189"/>
      <c r="AV394" s="190"/>
      <c r="AW394" s="190"/>
      <c r="AX394" s="191"/>
      <c r="AY394" s="191"/>
      <c r="AZ394" s="191"/>
      <c r="BA394" s="192"/>
      <c r="BB394" s="193"/>
      <c r="BC394" s="193"/>
      <c r="BD394" s="193"/>
    </row>
    <row r="395" spans="1:56">
      <c r="A395" s="220"/>
      <c r="B395" s="221"/>
      <c r="C395" s="222"/>
      <c r="D395" s="169"/>
      <c r="E395" s="169"/>
      <c r="F395" s="169"/>
      <c r="G395" s="202"/>
      <c r="H395" s="217"/>
      <c r="I395" s="212"/>
      <c r="J395" s="206"/>
      <c r="K395" s="212"/>
      <c r="L395" s="206"/>
      <c r="M395" s="212"/>
      <c r="N395" s="206"/>
      <c r="O395" s="170"/>
      <c r="P395" s="171"/>
      <c r="Q395" s="171"/>
      <c r="R395" s="171"/>
      <c r="S395" s="172"/>
      <c r="T395" s="172"/>
      <c r="U395" s="171"/>
      <c r="V395" s="171"/>
      <c r="W395" s="173"/>
      <c r="X395" s="173"/>
      <c r="Y395" s="173"/>
      <c r="Z395" s="171"/>
      <c r="AA395" s="171"/>
      <c r="AB395" s="171"/>
      <c r="AC395" s="172"/>
      <c r="AD395" s="172"/>
      <c r="AE395" s="174"/>
      <c r="AF395" s="175"/>
      <c r="AG395" s="169"/>
      <c r="AH395" s="171"/>
      <c r="AI395" s="171"/>
      <c r="AJ395" s="169"/>
      <c r="AK395" s="176"/>
      <c r="AL395" s="176"/>
      <c r="AM395" s="176"/>
      <c r="AN395" s="176"/>
      <c r="AO395" s="176"/>
      <c r="AP395" s="176"/>
      <c r="AQ395" s="176"/>
      <c r="AR395" s="176"/>
      <c r="AS395" s="176"/>
      <c r="AT395" s="176"/>
      <c r="AU395" s="177"/>
      <c r="AV395" s="178"/>
      <c r="AW395" s="178"/>
      <c r="AX395" s="179"/>
      <c r="AY395" s="179"/>
      <c r="AZ395" s="179"/>
      <c r="BA395" s="180"/>
      <c r="BB395" s="181"/>
      <c r="BC395" s="181"/>
      <c r="BD395" s="181"/>
    </row>
    <row r="396" spans="1:56">
      <c r="A396" s="223"/>
      <c r="B396" s="224"/>
      <c r="C396" s="225"/>
      <c r="D396" s="182"/>
      <c r="E396" s="182"/>
      <c r="F396" s="182"/>
      <c r="G396" s="203"/>
      <c r="H396" s="218"/>
      <c r="I396" s="213"/>
      <c r="J396" s="207"/>
      <c r="K396" s="213"/>
      <c r="L396" s="207"/>
      <c r="M396" s="213"/>
      <c r="N396" s="207"/>
      <c r="O396" s="183"/>
      <c r="P396" s="184"/>
      <c r="Q396" s="184"/>
      <c r="R396" s="275"/>
      <c r="S396" s="185"/>
      <c r="T396" s="185"/>
      <c r="U396" s="275"/>
      <c r="V396" s="275"/>
      <c r="W396" s="276"/>
      <c r="X396" s="276"/>
      <c r="Y396" s="276"/>
      <c r="Z396" s="275"/>
      <c r="AA396" s="184"/>
      <c r="AB396" s="184"/>
      <c r="AC396" s="185"/>
      <c r="AD396" s="185"/>
      <c r="AE396" s="186"/>
      <c r="AF396" s="187"/>
      <c r="AG396" s="182"/>
      <c r="AH396" s="184"/>
      <c r="AI396" s="184"/>
      <c r="AJ396" s="182"/>
      <c r="AK396" s="188"/>
      <c r="AL396" s="188"/>
      <c r="AM396" s="188"/>
      <c r="AN396" s="188"/>
      <c r="AO396" s="188"/>
      <c r="AP396" s="188"/>
      <c r="AQ396" s="188"/>
      <c r="AR396" s="188"/>
      <c r="AS396" s="188"/>
      <c r="AT396" s="188"/>
      <c r="AU396" s="189"/>
      <c r="AV396" s="190"/>
      <c r="AW396" s="190"/>
      <c r="AX396" s="191"/>
      <c r="AY396" s="191"/>
      <c r="AZ396" s="191"/>
      <c r="BA396" s="192"/>
      <c r="BB396" s="193"/>
      <c r="BC396" s="193"/>
      <c r="BD396" s="193"/>
    </row>
    <row r="397" spans="1:56">
      <c r="A397" s="220"/>
      <c r="B397" s="221"/>
      <c r="C397" s="222"/>
      <c r="D397" s="169"/>
      <c r="E397" s="169"/>
      <c r="F397" s="169"/>
      <c r="G397" s="202"/>
      <c r="H397" s="217"/>
      <c r="I397" s="212"/>
      <c r="J397" s="206"/>
      <c r="K397" s="212"/>
      <c r="L397" s="206"/>
      <c r="M397" s="212"/>
      <c r="N397" s="206"/>
      <c r="O397" s="170"/>
      <c r="P397" s="171"/>
      <c r="Q397" s="171"/>
      <c r="R397" s="171"/>
      <c r="S397" s="172"/>
      <c r="T397" s="172"/>
      <c r="U397" s="171"/>
      <c r="V397" s="171"/>
      <c r="W397" s="173"/>
      <c r="X397" s="173"/>
      <c r="Y397" s="173"/>
      <c r="Z397" s="171"/>
      <c r="AA397" s="171"/>
      <c r="AB397" s="171"/>
      <c r="AC397" s="172"/>
      <c r="AD397" s="172"/>
      <c r="AE397" s="174"/>
      <c r="AF397" s="175"/>
      <c r="AG397" s="169"/>
      <c r="AH397" s="171"/>
      <c r="AI397" s="171"/>
      <c r="AJ397" s="169"/>
      <c r="AK397" s="176"/>
      <c r="AL397" s="176"/>
      <c r="AM397" s="176"/>
      <c r="AN397" s="176"/>
      <c r="AO397" s="176"/>
      <c r="AP397" s="176"/>
      <c r="AQ397" s="176"/>
      <c r="AR397" s="176"/>
      <c r="AS397" s="176"/>
      <c r="AT397" s="176"/>
      <c r="AU397" s="177"/>
      <c r="AV397" s="178"/>
      <c r="AW397" s="178"/>
      <c r="AX397" s="179"/>
      <c r="AY397" s="179"/>
      <c r="AZ397" s="179"/>
      <c r="BA397" s="180"/>
      <c r="BB397" s="181"/>
      <c r="BC397" s="181"/>
      <c r="BD397" s="181"/>
    </row>
    <row r="398" spans="1:56">
      <c r="A398" s="223"/>
      <c r="B398" s="224"/>
      <c r="C398" s="225"/>
      <c r="D398" s="182"/>
      <c r="E398" s="182"/>
      <c r="F398" s="182"/>
      <c r="G398" s="203"/>
      <c r="H398" s="218"/>
      <c r="I398" s="213"/>
      <c r="J398" s="207"/>
      <c r="K398" s="213"/>
      <c r="L398" s="207"/>
      <c r="M398" s="213"/>
      <c r="N398" s="207"/>
      <c r="O398" s="183"/>
      <c r="P398" s="184"/>
      <c r="Q398" s="184"/>
      <c r="R398" s="275"/>
      <c r="S398" s="185"/>
      <c r="T398" s="185"/>
      <c r="U398" s="275"/>
      <c r="V398" s="275"/>
      <c r="W398" s="276"/>
      <c r="X398" s="276"/>
      <c r="Y398" s="276"/>
      <c r="Z398" s="275"/>
      <c r="AA398" s="184"/>
      <c r="AB398" s="184"/>
      <c r="AC398" s="185"/>
      <c r="AD398" s="185"/>
      <c r="AE398" s="186"/>
      <c r="AF398" s="187"/>
      <c r="AG398" s="182"/>
      <c r="AH398" s="184"/>
      <c r="AI398" s="184"/>
      <c r="AJ398" s="182"/>
      <c r="AK398" s="188"/>
      <c r="AL398" s="188"/>
      <c r="AM398" s="188"/>
      <c r="AN398" s="188"/>
      <c r="AO398" s="188"/>
      <c r="AP398" s="188"/>
      <c r="AQ398" s="188"/>
      <c r="AR398" s="188"/>
      <c r="AS398" s="188"/>
      <c r="AT398" s="188"/>
      <c r="AU398" s="189"/>
      <c r="AV398" s="190"/>
      <c r="AW398" s="190"/>
      <c r="AX398" s="191"/>
      <c r="AY398" s="191"/>
      <c r="AZ398" s="191"/>
      <c r="BA398" s="192"/>
      <c r="BB398" s="193"/>
      <c r="BC398" s="193"/>
      <c r="BD398" s="193"/>
    </row>
    <row r="399" spans="1:56">
      <c r="A399" s="220"/>
      <c r="B399" s="221"/>
      <c r="C399" s="222"/>
      <c r="D399" s="169"/>
      <c r="E399" s="169"/>
      <c r="F399" s="169"/>
      <c r="G399" s="202"/>
      <c r="H399" s="217"/>
      <c r="I399" s="212"/>
      <c r="J399" s="206"/>
      <c r="K399" s="212"/>
      <c r="L399" s="206"/>
      <c r="M399" s="212"/>
      <c r="N399" s="206"/>
      <c r="O399" s="170"/>
      <c r="P399" s="171"/>
      <c r="Q399" s="171"/>
      <c r="R399" s="171"/>
      <c r="S399" s="172"/>
      <c r="T399" s="172"/>
      <c r="U399" s="171"/>
      <c r="V399" s="171"/>
      <c r="W399" s="173"/>
      <c r="X399" s="173"/>
      <c r="Y399" s="173"/>
      <c r="Z399" s="171"/>
      <c r="AA399" s="171"/>
      <c r="AB399" s="171"/>
      <c r="AC399" s="172"/>
      <c r="AD399" s="172"/>
      <c r="AE399" s="174"/>
      <c r="AF399" s="175"/>
      <c r="AG399" s="169"/>
      <c r="AH399" s="171"/>
      <c r="AI399" s="171"/>
      <c r="AJ399" s="169"/>
      <c r="AK399" s="176"/>
      <c r="AL399" s="176"/>
      <c r="AM399" s="176"/>
      <c r="AN399" s="176"/>
      <c r="AO399" s="176"/>
      <c r="AP399" s="176"/>
      <c r="AQ399" s="176"/>
      <c r="AR399" s="176"/>
      <c r="AS399" s="176"/>
      <c r="AT399" s="176"/>
      <c r="AU399" s="177"/>
      <c r="AV399" s="178"/>
      <c r="AW399" s="178"/>
      <c r="AX399" s="179"/>
      <c r="AY399" s="179"/>
      <c r="AZ399" s="179"/>
      <c r="BA399" s="180"/>
      <c r="BB399" s="181"/>
      <c r="BC399" s="181"/>
      <c r="BD399" s="181"/>
    </row>
    <row r="400" spans="1:56">
      <c r="A400" s="223"/>
      <c r="B400" s="224"/>
      <c r="C400" s="225"/>
      <c r="D400" s="182"/>
      <c r="E400" s="182"/>
      <c r="F400" s="182"/>
      <c r="G400" s="203"/>
      <c r="H400" s="218"/>
      <c r="I400" s="213"/>
      <c r="J400" s="207"/>
      <c r="K400" s="213"/>
      <c r="L400" s="207"/>
      <c r="M400" s="213"/>
      <c r="N400" s="207"/>
      <c r="O400" s="183"/>
      <c r="P400" s="184"/>
      <c r="Q400" s="184"/>
      <c r="R400" s="275"/>
      <c r="S400" s="185"/>
      <c r="T400" s="185"/>
      <c r="U400" s="275"/>
      <c r="V400" s="275"/>
      <c r="W400" s="276"/>
      <c r="X400" s="276"/>
      <c r="Y400" s="276"/>
      <c r="Z400" s="275"/>
      <c r="AA400" s="184"/>
      <c r="AB400" s="184"/>
      <c r="AC400" s="185"/>
      <c r="AD400" s="185"/>
      <c r="AE400" s="186"/>
      <c r="AF400" s="187"/>
      <c r="AG400" s="182"/>
      <c r="AH400" s="184"/>
      <c r="AI400" s="184"/>
      <c r="AJ400" s="182"/>
      <c r="AK400" s="188"/>
      <c r="AL400" s="188"/>
      <c r="AM400" s="188"/>
      <c r="AN400" s="188"/>
      <c r="AO400" s="188"/>
      <c r="AP400" s="188"/>
      <c r="AQ400" s="188"/>
      <c r="AR400" s="188"/>
      <c r="AS400" s="188"/>
      <c r="AT400" s="188"/>
      <c r="AU400" s="189"/>
      <c r="AV400" s="190"/>
      <c r="AW400" s="190"/>
      <c r="AX400" s="191"/>
      <c r="AY400" s="191"/>
      <c r="AZ400" s="191"/>
      <c r="BA400" s="192"/>
      <c r="BB400" s="193"/>
      <c r="BC400" s="193"/>
      <c r="BD400" s="193"/>
    </row>
    <row r="401" spans="1:56">
      <c r="A401" s="220"/>
      <c r="B401" s="221"/>
      <c r="C401" s="222"/>
      <c r="D401" s="169"/>
      <c r="E401" s="169"/>
      <c r="F401" s="169"/>
      <c r="G401" s="202"/>
      <c r="H401" s="217"/>
      <c r="I401" s="212"/>
      <c r="J401" s="206"/>
      <c r="K401" s="212"/>
      <c r="L401" s="206"/>
      <c r="M401" s="212"/>
      <c r="N401" s="206"/>
      <c r="O401" s="170"/>
      <c r="P401" s="171"/>
      <c r="Q401" s="171"/>
      <c r="R401" s="171"/>
      <c r="S401" s="172"/>
      <c r="T401" s="172"/>
      <c r="U401" s="171"/>
      <c r="V401" s="171"/>
      <c r="W401" s="173"/>
      <c r="X401" s="173"/>
      <c r="Y401" s="173"/>
      <c r="Z401" s="171"/>
      <c r="AA401" s="171"/>
      <c r="AB401" s="171"/>
      <c r="AC401" s="172"/>
      <c r="AD401" s="172"/>
      <c r="AE401" s="174"/>
      <c r="AF401" s="175"/>
      <c r="AG401" s="169"/>
      <c r="AH401" s="171"/>
      <c r="AI401" s="171"/>
      <c r="AJ401" s="169"/>
      <c r="AK401" s="176"/>
      <c r="AL401" s="176"/>
      <c r="AM401" s="176"/>
      <c r="AN401" s="176"/>
      <c r="AO401" s="176"/>
      <c r="AP401" s="176"/>
      <c r="AQ401" s="176"/>
      <c r="AR401" s="176"/>
      <c r="AS401" s="176"/>
      <c r="AT401" s="176"/>
      <c r="AU401" s="177"/>
      <c r="AV401" s="178"/>
      <c r="AW401" s="178"/>
      <c r="AX401" s="179"/>
      <c r="AY401" s="179"/>
      <c r="AZ401" s="179"/>
      <c r="BA401" s="180"/>
      <c r="BB401" s="181"/>
      <c r="BC401" s="181"/>
      <c r="BD401" s="181"/>
    </row>
    <row r="402" spans="1:56">
      <c r="A402" s="223"/>
      <c r="B402" s="224"/>
      <c r="C402" s="225"/>
      <c r="D402" s="182"/>
      <c r="E402" s="182"/>
      <c r="F402" s="182"/>
      <c r="G402" s="203"/>
      <c r="H402" s="218"/>
      <c r="I402" s="213"/>
      <c r="J402" s="207"/>
      <c r="K402" s="213"/>
      <c r="L402" s="207"/>
      <c r="M402" s="213"/>
      <c r="N402" s="207"/>
      <c r="O402" s="183"/>
      <c r="P402" s="184"/>
      <c r="Q402" s="184"/>
      <c r="R402" s="275"/>
      <c r="S402" s="185"/>
      <c r="T402" s="185"/>
      <c r="U402" s="275"/>
      <c r="V402" s="275"/>
      <c r="W402" s="276"/>
      <c r="X402" s="276"/>
      <c r="Y402" s="276"/>
      <c r="Z402" s="275"/>
      <c r="AA402" s="184"/>
      <c r="AB402" s="184"/>
      <c r="AC402" s="185"/>
      <c r="AD402" s="185"/>
      <c r="AE402" s="186"/>
      <c r="AF402" s="187"/>
      <c r="AG402" s="182"/>
      <c r="AH402" s="184"/>
      <c r="AI402" s="184"/>
      <c r="AJ402" s="182"/>
      <c r="AK402" s="188"/>
      <c r="AL402" s="188"/>
      <c r="AM402" s="188"/>
      <c r="AN402" s="188"/>
      <c r="AO402" s="188"/>
      <c r="AP402" s="188"/>
      <c r="AQ402" s="188"/>
      <c r="AR402" s="188"/>
      <c r="AS402" s="188"/>
      <c r="AT402" s="188"/>
      <c r="AU402" s="189"/>
      <c r="AV402" s="190"/>
      <c r="AW402" s="190"/>
      <c r="AX402" s="191"/>
      <c r="AY402" s="191"/>
      <c r="AZ402" s="191"/>
      <c r="BA402" s="192"/>
      <c r="BB402" s="193"/>
      <c r="BC402" s="193"/>
      <c r="BD402" s="193"/>
    </row>
    <row r="403" spans="1:56">
      <c r="A403" s="220"/>
      <c r="B403" s="221"/>
      <c r="C403" s="222"/>
      <c r="D403" s="169"/>
      <c r="E403" s="169"/>
      <c r="F403" s="169"/>
      <c r="G403" s="202"/>
      <c r="H403" s="217"/>
      <c r="I403" s="212"/>
      <c r="J403" s="206"/>
      <c r="K403" s="212"/>
      <c r="L403" s="206"/>
      <c r="M403" s="212"/>
      <c r="N403" s="206"/>
      <c r="O403" s="170"/>
      <c r="P403" s="171"/>
      <c r="Q403" s="171"/>
      <c r="R403" s="171"/>
      <c r="S403" s="172"/>
      <c r="T403" s="172"/>
      <c r="U403" s="171"/>
      <c r="V403" s="171"/>
      <c r="W403" s="173"/>
      <c r="X403" s="173"/>
      <c r="Y403" s="173"/>
      <c r="Z403" s="171"/>
      <c r="AA403" s="171"/>
      <c r="AB403" s="171"/>
      <c r="AC403" s="172"/>
      <c r="AD403" s="172"/>
      <c r="AE403" s="174"/>
      <c r="AF403" s="175"/>
      <c r="AG403" s="169"/>
      <c r="AH403" s="171"/>
      <c r="AI403" s="171"/>
      <c r="AJ403" s="169"/>
      <c r="AK403" s="176"/>
      <c r="AL403" s="176"/>
      <c r="AM403" s="176"/>
      <c r="AN403" s="176"/>
      <c r="AO403" s="176"/>
      <c r="AP403" s="176"/>
      <c r="AQ403" s="176"/>
      <c r="AR403" s="176"/>
      <c r="AS403" s="176"/>
      <c r="AT403" s="176"/>
      <c r="AU403" s="177"/>
      <c r="AV403" s="178"/>
      <c r="AW403" s="178"/>
      <c r="AX403" s="179"/>
      <c r="AY403" s="179"/>
      <c r="AZ403" s="179"/>
      <c r="BA403" s="180"/>
      <c r="BB403" s="181"/>
      <c r="BC403" s="181"/>
      <c r="BD403" s="181"/>
    </row>
    <row r="404" spans="1:56">
      <c r="A404" s="223"/>
      <c r="B404" s="224"/>
      <c r="C404" s="225"/>
      <c r="D404" s="182"/>
      <c r="E404" s="182"/>
      <c r="F404" s="182"/>
      <c r="G404" s="203"/>
      <c r="H404" s="218"/>
      <c r="I404" s="213"/>
      <c r="J404" s="207"/>
      <c r="K404" s="213"/>
      <c r="L404" s="207"/>
      <c r="M404" s="213"/>
      <c r="N404" s="207"/>
      <c r="O404" s="183"/>
      <c r="P404" s="184"/>
      <c r="Q404" s="184"/>
      <c r="R404" s="275"/>
      <c r="S404" s="185"/>
      <c r="T404" s="185"/>
      <c r="U404" s="275"/>
      <c r="V404" s="275"/>
      <c r="W404" s="276"/>
      <c r="X404" s="276"/>
      <c r="Y404" s="276"/>
      <c r="Z404" s="275"/>
      <c r="AA404" s="184"/>
      <c r="AB404" s="184"/>
      <c r="AC404" s="185"/>
      <c r="AD404" s="185"/>
      <c r="AE404" s="186"/>
      <c r="AF404" s="187"/>
      <c r="AG404" s="182"/>
      <c r="AH404" s="184"/>
      <c r="AI404" s="184"/>
      <c r="AJ404" s="182"/>
      <c r="AK404" s="188"/>
      <c r="AL404" s="188"/>
      <c r="AM404" s="188"/>
      <c r="AN404" s="188"/>
      <c r="AO404" s="188"/>
      <c r="AP404" s="188"/>
      <c r="AQ404" s="188"/>
      <c r="AR404" s="188"/>
      <c r="AS404" s="188"/>
      <c r="AT404" s="188"/>
      <c r="AU404" s="189"/>
      <c r="AV404" s="190"/>
      <c r="AW404" s="190"/>
      <c r="AX404" s="191"/>
      <c r="AY404" s="191"/>
      <c r="AZ404" s="191"/>
      <c r="BA404" s="192"/>
      <c r="BB404" s="193"/>
      <c r="BC404" s="193"/>
      <c r="BD404" s="193"/>
    </row>
    <row r="405" spans="1:56">
      <c r="A405" s="220"/>
      <c r="B405" s="221"/>
      <c r="C405" s="222"/>
      <c r="D405" s="169"/>
      <c r="E405" s="169"/>
      <c r="F405" s="169"/>
      <c r="G405" s="202"/>
      <c r="H405" s="217"/>
      <c r="I405" s="212"/>
      <c r="J405" s="206"/>
      <c r="K405" s="212"/>
      <c r="L405" s="206"/>
      <c r="M405" s="212"/>
      <c r="N405" s="206"/>
      <c r="O405" s="170"/>
      <c r="P405" s="171"/>
      <c r="Q405" s="171"/>
      <c r="R405" s="171"/>
      <c r="S405" s="172"/>
      <c r="T405" s="172"/>
      <c r="U405" s="171"/>
      <c r="V405" s="171"/>
      <c r="W405" s="173"/>
      <c r="X405" s="173"/>
      <c r="Y405" s="173"/>
      <c r="Z405" s="171"/>
      <c r="AA405" s="171"/>
      <c r="AB405" s="171"/>
      <c r="AC405" s="172"/>
      <c r="AD405" s="172"/>
      <c r="AE405" s="174"/>
      <c r="AF405" s="175"/>
      <c r="AG405" s="169"/>
      <c r="AH405" s="171"/>
      <c r="AI405" s="171"/>
      <c r="AJ405" s="169"/>
      <c r="AK405" s="176"/>
      <c r="AL405" s="176"/>
      <c r="AM405" s="176"/>
      <c r="AN405" s="176"/>
      <c r="AO405" s="176"/>
      <c r="AP405" s="176"/>
      <c r="AQ405" s="176"/>
      <c r="AR405" s="176"/>
      <c r="AS405" s="176"/>
      <c r="AT405" s="176"/>
      <c r="AU405" s="177"/>
      <c r="AV405" s="178"/>
      <c r="AW405" s="178"/>
      <c r="AX405" s="179"/>
      <c r="AY405" s="179"/>
      <c r="AZ405" s="179"/>
      <c r="BA405" s="180"/>
      <c r="BB405" s="181"/>
      <c r="BC405" s="181"/>
      <c r="BD405" s="181"/>
    </row>
    <row r="406" spans="1:56">
      <c r="A406" s="223"/>
      <c r="B406" s="224"/>
      <c r="C406" s="225"/>
      <c r="D406" s="182"/>
      <c r="E406" s="182"/>
      <c r="F406" s="182"/>
      <c r="G406" s="203"/>
      <c r="H406" s="218"/>
      <c r="I406" s="213"/>
      <c r="J406" s="207"/>
      <c r="K406" s="213"/>
      <c r="L406" s="207"/>
      <c r="M406" s="213"/>
      <c r="N406" s="207"/>
      <c r="O406" s="183"/>
      <c r="P406" s="184"/>
      <c r="Q406" s="184"/>
      <c r="R406" s="275"/>
      <c r="S406" s="185"/>
      <c r="T406" s="185"/>
      <c r="U406" s="275"/>
      <c r="V406" s="275"/>
      <c r="W406" s="276"/>
      <c r="X406" s="276"/>
      <c r="Y406" s="276"/>
      <c r="Z406" s="275"/>
      <c r="AA406" s="184"/>
      <c r="AB406" s="184"/>
      <c r="AC406" s="185"/>
      <c r="AD406" s="185"/>
      <c r="AE406" s="186"/>
      <c r="AF406" s="187"/>
      <c r="AG406" s="182"/>
      <c r="AH406" s="184"/>
      <c r="AI406" s="184"/>
      <c r="AJ406" s="182"/>
      <c r="AK406" s="188"/>
      <c r="AL406" s="188"/>
      <c r="AM406" s="188"/>
      <c r="AN406" s="188"/>
      <c r="AO406" s="188"/>
      <c r="AP406" s="188"/>
      <c r="AQ406" s="188"/>
      <c r="AR406" s="188"/>
      <c r="AS406" s="188"/>
      <c r="AT406" s="188"/>
      <c r="AU406" s="189"/>
      <c r="AV406" s="190"/>
      <c r="AW406" s="190"/>
      <c r="AX406" s="191"/>
      <c r="AY406" s="191"/>
      <c r="AZ406" s="191"/>
      <c r="BA406" s="192"/>
      <c r="BB406" s="193"/>
      <c r="BC406" s="193"/>
      <c r="BD406" s="193"/>
    </row>
    <row r="407" spans="1:56">
      <c r="A407" s="220"/>
      <c r="B407" s="221"/>
      <c r="C407" s="222"/>
      <c r="D407" s="169"/>
      <c r="E407" s="169"/>
      <c r="F407" s="169"/>
      <c r="G407" s="202"/>
      <c r="H407" s="217"/>
      <c r="I407" s="212"/>
      <c r="J407" s="206"/>
      <c r="K407" s="212"/>
      <c r="L407" s="206"/>
      <c r="M407" s="212"/>
      <c r="N407" s="206"/>
      <c r="O407" s="170"/>
      <c r="P407" s="171"/>
      <c r="Q407" s="171"/>
      <c r="R407" s="171"/>
      <c r="S407" s="172"/>
      <c r="T407" s="172"/>
      <c r="U407" s="171"/>
      <c r="V407" s="171"/>
      <c r="W407" s="173"/>
      <c r="X407" s="173"/>
      <c r="Y407" s="173"/>
      <c r="Z407" s="171"/>
      <c r="AA407" s="171"/>
      <c r="AB407" s="171"/>
      <c r="AC407" s="172"/>
      <c r="AD407" s="172"/>
      <c r="AE407" s="174"/>
      <c r="AF407" s="175"/>
      <c r="AG407" s="169"/>
      <c r="AH407" s="171"/>
      <c r="AI407" s="171"/>
      <c r="AJ407" s="169"/>
      <c r="AK407" s="176"/>
      <c r="AL407" s="176"/>
      <c r="AM407" s="176"/>
      <c r="AN407" s="176"/>
      <c r="AO407" s="176"/>
      <c r="AP407" s="176"/>
      <c r="AQ407" s="176"/>
      <c r="AR407" s="176"/>
      <c r="AS407" s="176"/>
      <c r="AT407" s="176"/>
      <c r="AU407" s="177"/>
      <c r="AV407" s="178"/>
      <c r="AW407" s="178"/>
      <c r="AX407" s="179"/>
      <c r="AY407" s="179"/>
      <c r="AZ407" s="179"/>
      <c r="BA407" s="180"/>
      <c r="BB407" s="181"/>
      <c r="BC407" s="181"/>
      <c r="BD407" s="181"/>
    </row>
    <row r="408" spans="1:56">
      <c r="A408" s="223"/>
      <c r="B408" s="224"/>
      <c r="C408" s="225"/>
      <c r="D408" s="182"/>
      <c r="E408" s="182"/>
      <c r="F408" s="182"/>
      <c r="G408" s="203"/>
      <c r="H408" s="218"/>
      <c r="I408" s="213"/>
      <c r="J408" s="207"/>
      <c r="K408" s="213"/>
      <c r="L408" s="207"/>
      <c r="M408" s="213"/>
      <c r="N408" s="207"/>
      <c r="O408" s="183"/>
      <c r="P408" s="184"/>
      <c r="Q408" s="184"/>
      <c r="R408" s="275"/>
      <c r="S408" s="185"/>
      <c r="T408" s="185"/>
      <c r="U408" s="275"/>
      <c r="V408" s="275"/>
      <c r="W408" s="276"/>
      <c r="X408" s="276"/>
      <c r="Y408" s="276"/>
      <c r="Z408" s="275"/>
      <c r="AA408" s="184"/>
      <c r="AB408" s="184"/>
      <c r="AC408" s="185"/>
      <c r="AD408" s="185"/>
      <c r="AE408" s="186"/>
      <c r="AF408" s="187"/>
      <c r="AG408" s="182"/>
      <c r="AH408" s="184"/>
      <c r="AI408" s="184"/>
      <c r="AJ408" s="182"/>
      <c r="AK408" s="188"/>
      <c r="AL408" s="188"/>
      <c r="AM408" s="188"/>
      <c r="AN408" s="188"/>
      <c r="AO408" s="188"/>
      <c r="AP408" s="188"/>
      <c r="AQ408" s="188"/>
      <c r="AR408" s="188"/>
      <c r="AS408" s="188"/>
      <c r="AT408" s="188"/>
      <c r="AU408" s="189"/>
      <c r="AV408" s="190"/>
      <c r="AW408" s="190"/>
      <c r="AX408" s="191"/>
      <c r="AY408" s="191"/>
      <c r="AZ408" s="191"/>
      <c r="BA408" s="192"/>
      <c r="BB408" s="193"/>
      <c r="BC408" s="193"/>
      <c r="BD408" s="193"/>
    </row>
    <row r="409" spans="1:56">
      <c r="A409" s="220"/>
      <c r="B409" s="221"/>
      <c r="C409" s="222"/>
      <c r="D409" s="169"/>
      <c r="E409" s="169"/>
      <c r="F409" s="169"/>
      <c r="G409" s="202"/>
      <c r="H409" s="217"/>
      <c r="I409" s="212"/>
      <c r="J409" s="206"/>
      <c r="K409" s="212"/>
      <c r="L409" s="206"/>
      <c r="M409" s="212"/>
      <c r="N409" s="206"/>
      <c r="O409" s="170"/>
      <c r="P409" s="171"/>
      <c r="Q409" s="171"/>
      <c r="R409" s="171"/>
      <c r="S409" s="172"/>
      <c r="T409" s="172"/>
      <c r="U409" s="171"/>
      <c r="V409" s="171"/>
      <c r="W409" s="173"/>
      <c r="X409" s="173"/>
      <c r="Y409" s="173"/>
      <c r="Z409" s="171"/>
      <c r="AA409" s="171"/>
      <c r="AB409" s="171"/>
      <c r="AC409" s="172"/>
      <c r="AD409" s="172"/>
      <c r="AE409" s="174"/>
      <c r="AF409" s="175"/>
      <c r="AG409" s="169"/>
      <c r="AH409" s="171"/>
      <c r="AI409" s="171"/>
      <c r="AJ409" s="169"/>
      <c r="AK409" s="176"/>
      <c r="AL409" s="176"/>
      <c r="AM409" s="176"/>
      <c r="AN409" s="176"/>
      <c r="AO409" s="176"/>
      <c r="AP409" s="176"/>
      <c r="AQ409" s="176"/>
      <c r="AR409" s="176"/>
      <c r="AS409" s="176"/>
      <c r="AT409" s="176"/>
      <c r="AU409" s="177"/>
      <c r="AV409" s="178"/>
      <c r="AW409" s="178"/>
      <c r="AX409" s="179"/>
      <c r="AY409" s="179"/>
      <c r="AZ409" s="179"/>
      <c r="BA409" s="180"/>
      <c r="BB409" s="181"/>
      <c r="BC409" s="181"/>
      <c r="BD409" s="181"/>
    </row>
    <row r="410" spans="1:56">
      <c r="A410" s="223"/>
      <c r="B410" s="224"/>
      <c r="C410" s="225"/>
      <c r="D410" s="182"/>
      <c r="E410" s="182"/>
      <c r="F410" s="182"/>
      <c r="G410" s="203"/>
      <c r="H410" s="218"/>
      <c r="I410" s="213"/>
      <c r="J410" s="207"/>
      <c r="K410" s="213"/>
      <c r="L410" s="207"/>
      <c r="M410" s="213"/>
      <c r="N410" s="207"/>
      <c r="O410" s="183"/>
      <c r="P410" s="184"/>
      <c r="Q410" s="184"/>
      <c r="R410" s="275"/>
      <c r="S410" s="185"/>
      <c r="T410" s="185"/>
      <c r="U410" s="275"/>
      <c r="V410" s="275"/>
      <c r="W410" s="276"/>
      <c r="X410" s="276"/>
      <c r="Y410" s="276"/>
      <c r="Z410" s="275"/>
      <c r="AA410" s="184"/>
      <c r="AB410" s="184"/>
      <c r="AC410" s="185"/>
      <c r="AD410" s="185"/>
      <c r="AE410" s="186"/>
      <c r="AF410" s="187"/>
      <c r="AG410" s="182"/>
      <c r="AH410" s="184"/>
      <c r="AI410" s="184"/>
      <c r="AJ410" s="182"/>
      <c r="AK410" s="188"/>
      <c r="AL410" s="188"/>
      <c r="AM410" s="188"/>
      <c r="AN410" s="188"/>
      <c r="AO410" s="188"/>
      <c r="AP410" s="188"/>
      <c r="AQ410" s="188"/>
      <c r="AR410" s="188"/>
      <c r="AS410" s="188"/>
      <c r="AT410" s="188"/>
      <c r="AU410" s="189"/>
      <c r="AV410" s="190"/>
      <c r="AW410" s="190"/>
      <c r="AX410" s="191"/>
      <c r="AY410" s="191"/>
      <c r="AZ410" s="191"/>
      <c r="BA410" s="192"/>
      <c r="BB410" s="193"/>
      <c r="BC410" s="193"/>
      <c r="BD410" s="193"/>
    </row>
    <row r="411" spans="1:56">
      <c r="A411" s="220"/>
      <c r="B411" s="221"/>
      <c r="C411" s="222"/>
      <c r="D411" s="169"/>
      <c r="E411" s="169"/>
      <c r="F411" s="169"/>
      <c r="G411" s="202"/>
      <c r="H411" s="217"/>
      <c r="I411" s="212"/>
      <c r="J411" s="206"/>
      <c r="K411" s="212"/>
      <c r="L411" s="206"/>
      <c r="M411" s="212"/>
      <c r="N411" s="206"/>
      <c r="O411" s="170"/>
      <c r="P411" s="171"/>
      <c r="Q411" s="171"/>
      <c r="R411" s="171"/>
      <c r="S411" s="172"/>
      <c r="T411" s="172"/>
      <c r="U411" s="171"/>
      <c r="V411" s="171"/>
      <c r="W411" s="173"/>
      <c r="X411" s="173"/>
      <c r="Y411" s="173"/>
      <c r="Z411" s="171"/>
      <c r="AA411" s="171"/>
      <c r="AB411" s="171"/>
      <c r="AC411" s="172"/>
      <c r="AD411" s="172"/>
      <c r="AE411" s="174"/>
      <c r="AF411" s="175"/>
      <c r="AG411" s="169"/>
      <c r="AH411" s="171"/>
      <c r="AI411" s="171"/>
      <c r="AJ411" s="169"/>
      <c r="AK411" s="176"/>
      <c r="AL411" s="176"/>
      <c r="AM411" s="176"/>
      <c r="AN411" s="176"/>
      <c r="AO411" s="176"/>
      <c r="AP411" s="176"/>
      <c r="AQ411" s="176"/>
      <c r="AR411" s="176"/>
      <c r="AS411" s="176"/>
      <c r="AT411" s="176"/>
      <c r="AU411" s="177"/>
      <c r="AV411" s="178"/>
      <c r="AW411" s="178"/>
      <c r="AX411" s="179"/>
      <c r="AY411" s="179"/>
      <c r="AZ411" s="179"/>
      <c r="BA411" s="180"/>
      <c r="BB411" s="181"/>
      <c r="BC411" s="181"/>
      <c r="BD411" s="181"/>
    </row>
    <row r="412" spans="1:56">
      <c r="A412" s="223"/>
      <c r="B412" s="224"/>
      <c r="C412" s="225"/>
      <c r="D412" s="182"/>
      <c r="E412" s="182"/>
      <c r="F412" s="182"/>
      <c r="G412" s="203"/>
      <c r="H412" s="218"/>
      <c r="I412" s="213"/>
      <c r="J412" s="207"/>
      <c r="K412" s="213"/>
      <c r="L412" s="207"/>
      <c r="M412" s="213"/>
      <c r="N412" s="207"/>
      <c r="O412" s="183"/>
      <c r="P412" s="184"/>
      <c r="Q412" s="184"/>
      <c r="R412" s="275"/>
      <c r="S412" s="185"/>
      <c r="T412" s="185"/>
      <c r="U412" s="275"/>
      <c r="V412" s="275"/>
      <c r="W412" s="276"/>
      <c r="X412" s="276"/>
      <c r="Y412" s="276"/>
      <c r="Z412" s="275"/>
      <c r="AA412" s="184"/>
      <c r="AB412" s="184"/>
      <c r="AC412" s="185"/>
      <c r="AD412" s="185"/>
      <c r="AE412" s="186"/>
      <c r="AF412" s="187"/>
      <c r="AG412" s="182"/>
      <c r="AH412" s="184"/>
      <c r="AI412" s="184"/>
      <c r="AJ412" s="182"/>
      <c r="AK412" s="188"/>
      <c r="AL412" s="188"/>
      <c r="AM412" s="188"/>
      <c r="AN412" s="188"/>
      <c r="AO412" s="188"/>
      <c r="AP412" s="188"/>
      <c r="AQ412" s="188"/>
      <c r="AR412" s="188"/>
      <c r="AS412" s="188"/>
      <c r="AT412" s="188"/>
      <c r="AU412" s="189"/>
      <c r="AV412" s="190"/>
      <c r="AW412" s="190"/>
      <c r="AX412" s="191"/>
      <c r="AY412" s="191"/>
      <c r="AZ412" s="191"/>
      <c r="BA412" s="192"/>
      <c r="BB412" s="193"/>
      <c r="BC412" s="193"/>
      <c r="BD412" s="193"/>
    </row>
    <row r="413" spans="1:56">
      <c r="A413" s="220"/>
      <c r="B413" s="221"/>
      <c r="C413" s="222"/>
      <c r="D413" s="169"/>
      <c r="E413" s="169"/>
      <c r="F413" s="169"/>
      <c r="G413" s="202"/>
      <c r="H413" s="217"/>
      <c r="I413" s="212"/>
      <c r="J413" s="206"/>
      <c r="K413" s="212"/>
      <c r="L413" s="206"/>
      <c r="M413" s="212"/>
      <c r="N413" s="206"/>
      <c r="O413" s="170"/>
      <c r="P413" s="171"/>
      <c r="Q413" s="171"/>
      <c r="R413" s="171"/>
      <c r="S413" s="172"/>
      <c r="T413" s="172"/>
      <c r="U413" s="171"/>
      <c r="V413" s="171"/>
      <c r="W413" s="173"/>
      <c r="X413" s="173"/>
      <c r="Y413" s="173"/>
      <c r="Z413" s="171"/>
      <c r="AA413" s="171"/>
      <c r="AB413" s="171"/>
      <c r="AC413" s="172"/>
      <c r="AD413" s="172"/>
      <c r="AE413" s="174"/>
      <c r="AF413" s="175"/>
      <c r="AG413" s="169"/>
      <c r="AH413" s="171"/>
      <c r="AI413" s="171"/>
      <c r="AJ413" s="169"/>
      <c r="AK413" s="176"/>
      <c r="AL413" s="176"/>
      <c r="AM413" s="176"/>
      <c r="AN413" s="176"/>
      <c r="AO413" s="176"/>
      <c r="AP413" s="176"/>
      <c r="AQ413" s="176"/>
      <c r="AR413" s="176"/>
      <c r="AS413" s="176"/>
      <c r="AT413" s="176"/>
      <c r="AU413" s="177"/>
      <c r="AV413" s="178"/>
      <c r="AW413" s="178"/>
      <c r="AX413" s="179"/>
      <c r="AY413" s="179"/>
      <c r="AZ413" s="179"/>
      <c r="BA413" s="180"/>
      <c r="BB413" s="181"/>
      <c r="BC413" s="181"/>
      <c r="BD413" s="181"/>
    </row>
    <row r="414" spans="1:56">
      <c r="A414" s="223"/>
      <c r="B414" s="224"/>
      <c r="C414" s="225"/>
      <c r="D414" s="182"/>
      <c r="E414" s="182"/>
      <c r="F414" s="182"/>
      <c r="G414" s="203"/>
      <c r="H414" s="218"/>
      <c r="I414" s="213"/>
      <c r="J414" s="207"/>
      <c r="K414" s="213"/>
      <c r="L414" s="207"/>
      <c r="M414" s="213"/>
      <c r="N414" s="207"/>
      <c r="O414" s="183"/>
      <c r="P414" s="184"/>
      <c r="Q414" s="184"/>
      <c r="R414" s="275"/>
      <c r="S414" s="185"/>
      <c r="T414" s="185"/>
      <c r="U414" s="275"/>
      <c r="V414" s="275"/>
      <c r="W414" s="276"/>
      <c r="X414" s="276"/>
      <c r="Y414" s="276"/>
      <c r="Z414" s="275"/>
      <c r="AA414" s="184"/>
      <c r="AB414" s="184"/>
      <c r="AC414" s="185"/>
      <c r="AD414" s="185"/>
      <c r="AE414" s="186"/>
      <c r="AF414" s="187"/>
      <c r="AG414" s="182"/>
      <c r="AH414" s="184"/>
      <c r="AI414" s="184"/>
      <c r="AJ414" s="182"/>
      <c r="AK414" s="188"/>
      <c r="AL414" s="188"/>
      <c r="AM414" s="188"/>
      <c r="AN414" s="188"/>
      <c r="AO414" s="188"/>
      <c r="AP414" s="188"/>
      <c r="AQ414" s="188"/>
      <c r="AR414" s="188"/>
      <c r="AS414" s="188"/>
      <c r="AT414" s="188"/>
      <c r="AU414" s="189"/>
      <c r="AV414" s="190"/>
      <c r="AW414" s="190"/>
      <c r="AX414" s="191"/>
      <c r="AY414" s="191"/>
      <c r="AZ414" s="191"/>
      <c r="BA414" s="192"/>
      <c r="BB414" s="193"/>
      <c r="BC414" s="193"/>
      <c r="BD414" s="193"/>
    </row>
    <row r="415" spans="1:56">
      <c r="A415" s="220"/>
      <c r="B415" s="221"/>
      <c r="C415" s="222"/>
      <c r="D415" s="169"/>
      <c r="E415" s="169"/>
      <c r="F415" s="169"/>
      <c r="G415" s="202"/>
      <c r="H415" s="217"/>
      <c r="I415" s="212"/>
      <c r="J415" s="206"/>
      <c r="K415" s="212"/>
      <c r="L415" s="206"/>
      <c r="M415" s="212"/>
      <c r="N415" s="206"/>
      <c r="O415" s="170"/>
      <c r="P415" s="171"/>
      <c r="Q415" s="171"/>
      <c r="R415" s="171"/>
      <c r="S415" s="172"/>
      <c r="T415" s="172"/>
      <c r="U415" s="171"/>
      <c r="V415" s="171"/>
      <c r="W415" s="173"/>
      <c r="X415" s="173"/>
      <c r="Y415" s="173"/>
      <c r="Z415" s="171"/>
      <c r="AA415" s="171"/>
      <c r="AB415" s="171"/>
      <c r="AC415" s="172"/>
      <c r="AD415" s="172"/>
      <c r="AE415" s="174"/>
      <c r="AF415" s="175"/>
      <c r="AG415" s="169"/>
      <c r="AH415" s="171"/>
      <c r="AI415" s="171"/>
      <c r="AJ415" s="169"/>
      <c r="AK415" s="176"/>
      <c r="AL415" s="176"/>
      <c r="AM415" s="176"/>
      <c r="AN415" s="176"/>
      <c r="AO415" s="176"/>
      <c r="AP415" s="176"/>
      <c r="AQ415" s="176"/>
      <c r="AR415" s="176"/>
      <c r="AS415" s="176"/>
      <c r="AT415" s="176"/>
      <c r="AU415" s="177"/>
      <c r="AV415" s="178"/>
      <c r="AW415" s="178"/>
      <c r="AX415" s="179"/>
      <c r="AY415" s="179"/>
      <c r="AZ415" s="179"/>
      <c r="BA415" s="180"/>
      <c r="BB415" s="181"/>
      <c r="BC415" s="181"/>
      <c r="BD415" s="181"/>
    </row>
    <row r="416" spans="1:56">
      <c r="A416" s="223"/>
      <c r="B416" s="224"/>
      <c r="C416" s="225"/>
      <c r="D416" s="182"/>
      <c r="E416" s="182"/>
      <c r="F416" s="182"/>
      <c r="G416" s="203"/>
      <c r="H416" s="218"/>
      <c r="I416" s="213"/>
      <c r="J416" s="207"/>
      <c r="K416" s="213"/>
      <c r="L416" s="207"/>
      <c r="M416" s="213"/>
      <c r="N416" s="207"/>
      <c r="O416" s="183"/>
      <c r="P416" s="184"/>
      <c r="Q416" s="184"/>
      <c r="R416" s="275"/>
      <c r="S416" s="185"/>
      <c r="T416" s="185"/>
      <c r="U416" s="275"/>
      <c r="V416" s="275"/>
      <c r="W416" s="276"/>
      <c r="X416" s="276"/>
      <c r="Y416" s="276"/>
      <c r="Z416" s="275"/>
      <c r="AA416" s="184"/>
      <c r="AB416" s="184"/>
      <c r="AC416" s="185"/>
      <c r="AD416" s="185"/>
      <c r="AE416" s="186"/>
      <c r="AF416" s="187"/>
      <c r="AG416" s="182"/>
      <c r="AH416" s="184"/>
      <c r="AI416" s="184"/>
      <c r="AJ416" s="182"/>
      <c r="AK416" s="188"/>
      <c r="AL416" s="188"/>
      <c r="AM416" s="188"/>
      <c r="AN416" s="188"/>
      <c r="AO416" s="188"/>
      <c r="AP416" s="188"/>
      <c r="AQ416" s="188"/>
      <c r="AR416" s="188"/>
      <c r="AS416" s="188"/>
      <c r="AT416" s="188"/>
      <c r="AU416" s="189"/>
      <c r="AV416" s="190"/>
      <c r="AW416" s="190"/>
      <c r="AX416" s="191"/>
      <c r="AY416" s="191"/>
      <c r="AZ416" s="191"/>
      <c r="BA416" s="192"/>
      <c r="BB416" s="193"/>
      <c r="BC416" s="193"/>
      <c r="BD416" s="193"/>
    </row>
    <row r="417" spans="1:56">
      <c r="A417" s="220"/>
      <c r="B417" s="221"/>
      <c r="C417" s="222"/>
      <c r="D417" s="169"/>
      <c r="E417" s="169"/>
      <c r="F417" s="169"/>
      <c r="G417" s="202"/>
      <c r="H417" s="217"/>
      <c r="I417" s="212"/>
      <c r="J417" s="206"/>
      <c r="K417" s="212"/>
      <c r="L417" s="206"/>
      <c r="M417" s="212"/>
      <c r="N417" s="206"/>
      <c r="O417" s="170"/>
      <c r="P417" s="171"/>
      <c r="Q417" s="171"/>
      <c r="R417" s="171"/>
      <c r="S417" s="172"/>
      <c r="T417" s="172"/>
      <c r="U417" s="171"/>
      <c r="V417" s="171"/>
      <c r="W417" s="173"/>
      <c r="X417" s="173"/>
      <c r="Y417" s="173"/>
      <c r="Z417" s="171"/>
      <c r="AA417" s="171"/>
      <c r="AB417" s="171"/>
      <c r="AC417" s="172"/>
      <c r="AD417" s="172"/>
      <c r="AE417" s="174"/>
      <c r="AF417" s="175"/>
      <c r="AG417" s="169"/>
      <c r="AH417" s="171"/>
      <c r="AI417" s="171"/>
      <c r="AJ417" s="169"/>
      <c r="AK417" s="176"/>
      <c r="AL417" s="176"/>
      <c r="AM417" s="176"/>
      <c r="AN417" s="176"/>
      <c r="AO417" s="176"/>
      <c r="AP417" s="176"/>
      <c r="AQ417" s="176"/>
      <c r="AR417" s="176"/>
      <c r="AS417" s="176"/>
      <c r="AT417" s="176"/>
      <c r="AU417" s="177"/>
      <c r="AV417" s="178"/>
      <c r="AW417" s="178"/>
      <c r="AX417" s="179"/>
      <c r="AY417" s="179"/>
      <c r="AZ417" s="179"/>
      <c r="BA417" s="180"/>
      <c r="BB417" s="181"/>
      <c r="BC417" s="181"/>
      <c r="BD417" s="181"/>
    </row>
    <row r="418" spans="1:56">
      <c r="A418" s="223"/>
      <c r="B418" s="224"/>
      <c r="C418" s="225"/>
      <c r="D418" s="182"/>
      <c r="E418" s="182"/>
      <c r="F418" s="182"/>
      <c r="G418" s="203"/>
      <c r="H418" s="218"/>
      <c r="I418" s="213"/>
      <c r="J418" s="207"/>
      <c r="K418" s="213"/>
      <c r="L418" s="207"/>
      <c r="M418" s="213"/>
      <c r="N418" s="207"/>
      <c r="O418" s="183"/>
      <c r="P418" s="184"/>
      <c r="Q418" s="184"/>
      <c r="R418" s="275"/>
      <c r="S418" s="185"/>
      <c r="T418" s="185"/>
      <c r="U418" s="275"/>
      <c r="V418" s="275"/>
      <c r="W418" s="276"/>
      <c r="X418" s="276"/>
      <c r="Y418" s="276"/>
      <c r="Z418" s="275"/>
      <c r="AA418" s="184"/>
      <c r="AB418" s="184"/>
      <c r="AC418" s="185"/>
      <c r="AD418" s="185"/>
      <c r="AE418" s="186"/>
      <c r="AF418" s="187"/>
      <c r="AG418" s="182"/>
      <c r="AH418" s="184"/>
      <c r="AI418" s="184"/>
      <c r="AJ418" s="182"/>
      <c r="AK418" s="188"/>
      <c r="AL418" s="188"/>
      <c r="AM418" s="188"/>
      <c r="AN418" s="188"/>
      <c r="AO418" s="188"/>
      <c r="AP418" s="188"/>
      <c r="AQ418" s="188"/>
      <c r="AR418" s="188"/>
      <c r="AS418" s="188"/>
      <c r="AT418" s="188"/>
      <c r="AU418" s="189"/>
      <c r="AV418" s="190"/>
      <c r="AW418" s="190"/>
      <c r="AX418" s="191"/>
      <c r="AY418" s="191"/>
      <c r="AZ418" s="191"/>
      <c r="BA418" s="192"/>
      <c r="BB418" s="193"/>
      <c r="BC418" s="193"/>
      <c r="BD418" s="193"/>
    </row>
    <row r="419" spans="1:56">
      <c r="A419" s="220"/>
      <c r="B419" s="221"/>
      <c r="C419" s="222"/>
      <c r="D419" s="169"/>
      <c r="E419" s="169"/>
      <c r="F419" s="169"/>
      <c r="G419" s="202"/>
      <c r="H419" s="217"/>
      <c r="I419" s="212"/>
      <c r="J419" s="206"/>
      <c r="K419" s="212"/>
      <c r="L419" s="206"/>
      <c r="M419" s="212"/>
      <c r="N419" s="206"/>
      <c r="O419" s="170"/>
      <c r="P419" s="171"/>
      <c r="Q419" s="171"/>
      <c r="R419" s="171"/>
      <c r="S419" s="172"/>
      <c r="T419" s="172"/>
      <c r="U419" s="171"/>
      <c r="V419" s="171"/>
      <c r="W419" s="173"/>
      <c r="X419" s="173"/>
      <c r="Y419" s="173"/>
      <c r="Z419" s="171"/>
      <c r="AA419" s="171"/>
      <c r="AB419" s="171"/>
      <c r="AC419" s="172"/>
      <c r="AD419" s="172"/>
      <c r="AE419" s="174"/>
      <c r="AF419" s="175"/>
      <c r="AG419" s="169"/>
      <c r="AH419" s="171"/>
      <c r="AI419" s="171"/>
      <c r="AJ419" s="169"/>
      <c r="AK419" s="176"/>
      <c r="AL419" s="176"/>
      <c r="AM419" s="176"/>
      <c r="AN419" s="176"/>
      <c r="AO419" s="176"/>
      <c r="AP419" s="176"/>
      <c r="AQ419" s="176"/>
      <c r="AR419" s="176"/>
      <c r="AS419" s="176"/>
      <c r="AT419" s="176"/>
      <c r="AU419" s="177"/>
      <c r="AV419" s="178"/>
      <c r="AW419" s="178"/>
      <c r="AX419" s="179"/>
      <c r="AY419" s="179"/>
      <c r="AZ419" s="179"/>
      <c r="BA419" s="180"/>
      <c r="BB419" s="181"/>
      <c r="BC419" s="181"/>
      <c r="BD419" s="181"/>
    </row>
    <row r="420" spans="1:56">
      <c r="A420" s="223"/>
      <c r="B420" s="224"/>
      <c r="C420" s="225"/>
      <c r="D420" s="182"/>
      <c r="E420" s="182"/>
      <c r="F420" s="182"/>
      <c r="G420" s="203"/>
      <c r="H420" s="218"/>
      <c r="I420" s="213"/>
      <c r="J420" s="207"/>
      <c r="K420" s="213"/>
      <c r="L420" s="207"/>
      <c r="M420" s="213"/>
      <c r="N420" s="207"/>
      <c r="O420" s="183"/>
      <c r="P420" s="184"/>
      <c r="Q420" s="184"/>
      <c r="R420" s="275"/>
      <c r="S420" s="185"/>
      <c r="T420" s="185"/>
      <c r="U420" s="275"/>
      <c r="V420" s="275"/>
      <c r="W420" s="276"/>
      <c r="X420" s="276"/>
      <c r="Y420" s="276"/>
      <c r="Z420" s="275"/>
      <c r="AA420" s="184"/>
      <c r="AB420" s="184"/>
      <c r="AC420" s="185"/>
      <c r="AD420" s="185"/>
      <c r="AE420" s="186"/>
      <c r="AF420" s="187"/>
      <c r="AG420" s="182"/>
      <c r="AH420" s="184"/>
      <c r="AI420" s="184"/>
      <c r="AJ420" s="182"/>
      <c r="AK420" s="188"/>
      <c r="AL420" s="188"/>
      <c r="AM420" s="188"/>
      <c r="AN420" s="188"/>
      <c r="AO420" s="188"/>
      <c r="AP420" s="188"/>
      <c r="AQ420" s="188"/>
      <c r="AR420" s="188"/>
      <c r="AS420" s="188"/>
      <c r="AT420" s="188"/>
      <c r="AU420" s="189"/>
      <c r="AV420" s="190"/>
      <c r="AW420" s="190"/>
      <c r="AX420" s="191"/>
      <c r="AY420" s="191"/>
      <c r="AZ420" s="191"/>
      <c r="BA420" s="192"/>
      <c r="BB420" s="193"/>
      <c r="BC420" s="193"/>
      <c r="BD420" s="193"/>
    </row>
    <row r="421" spans="1:56">
      <c r="A421" s="220"/>
      <c r="B421" s="221"/>
      <c r="C421" s="222"/>
      <c r="D421" s="169"/>
      <c r="E421" s="169"/>
      <c r="F421" s="169"/>
      <c r="G421" s="202"/>
      <c r="H421" s="217"/>
      <c r="I421" s="212"/>
      <c r="J421" s="206"/>
      <c r="K421" s="212"/>
      <c r="L421" s="206"/>
      <c r="M421" s="212"/>
      <c r="N421" s="206"/>
      <c r="O421" s="170"/>
      <c r="P421" s="171"/>
      <c r="Q421" s="171"/>
      <c r="R421" s="171"/>
      <c r="S421" s="172"/>
      <c r="T421" s="172"/>
      <c r="U421" s="171"/>
      <c r="V421" s="171"/>
      <c r="W421" s="173"/>
      <c r="X421" s="173"/>
      <c r="Y421" s="173"/>
      <c r="Z421" s="171"/>
      <c r="AA421" s="171"/>
      <c r="AB421" s="171"/>
      <c r="AC421" s="172"/>
      <c r="AD421" s="172"/>
      <c r="AE421" s="174"/>
      <c r="AF421" s="175"/>
      <c r="AG421" s="169"/>
      <c r="AH421" s="171"/>
      <c r="AI421" s="171"/>
      <c r="AJ421" s="169"/>
      <c r="AK421" s="176"/>
      <c r="AL421" s="176"/>
      <c r="AM421" s="176"/>
      <c r="AN421" s="176"/>
      <c r="AO421" s="176"/>
      <c r="AP421" s="176"/>
      <c r="AQ421" s="176"/>
      <c r="AR421" s="176"/>
      <c r="AS421" s="176"/>
      <c r="AT421" s="176"/>
      <c r="AU421" s="177"/>
      <c r="AV421" s="178"/>
      <c r="AW421" s="178"/>
      <c r="AX421" s="179"/>
      <c r="AY421" s="179"/>
      <c r="AZ421" s="179"/>
      <c r="BA421" s="180"/>
      <c r="BB421" s="181"/>
      <c r="BC421" s="181"/>
      <c r="BD421" s="181"/>
    </row>
    <row r="422" spans="1:56">
      <c r="A422" s="223"/>
      <c r="B422" s="224"/>
      <c r="C422" s="225"/>
      <c r="D422" s="182"/>
      <c r="E422" s="182"/>
      <c r="F422" s="182"/>
      <c r="G422" s="203"/>
      <c r="H422" s="218"/>
      <c r="I422" s="213"/>
      <c r="J422" s="207"/>
      <c r="K422" s="213"/>
      <c r="L422" s="207"/>
      <c r="M422" s="213"/>
      <c r="N422" s="207"/>
      <c r="O422" s="183"/>
      <c r="P422" s="184"/>
      <c r="Q422" s="184"/>
      <c r="R422" s="275"/>
      <c r="S422" s="185"/>
      <c r="T422" s="185"/>
      <c r="U422" s="275"/>
      <c r="V422" s="275"/>
      <c r="W422" s="276"/>
      <c r="X422" s="276"/>
      <c r="Y422" s="276"/>
      <c r="Z422" s="275"/>
      <c r="AA422" s="184"/>
      <c r="AB422" s="184"/>
      <c r="AC422" s="185"/>
      <c r="AD422" s="185"/>
      <c r="AE422" s="186"/>
      <c r="AF422" s="187"/>
      <c r="AG422" s="182"/>
      <c r="AH422" s="184"/>
      <c r="AI422" s="184"/>
      <c r="AJ422" s="182"/>
      <c r="AK422" s="188"/>
      <c r="AL422" s="188"/>
      <c r="AM422" s="188"/>
      <c r="AN422" s="188"/>
      <c r="AO422" s="188"/>
      <c r="AP422" s="188"/>
      <c r="AQ422" s="188"/>
      <c r="AR422" s="188"/>
      <c r="AS422" s="188"/>
      <c r="AT422" s="188"/>
      <c r="AU422" s="189"/>
      <c r="AV422" s="190"/>
      <c r="AW422" s="190"/>
      <c r="AX422" s="191"/>
      <c r="AY422" s="191"/>
      <c r="AZ422" s="191"/>
      <c r="BA422" s="192"/>
      <c r="BB422" s="193"/>
      <c r="BC422" s="193"/>
      <c r="BD422" s="193"/>
    </row>
    <row r="423" spans="1:56">
      <c r="A423" s="220"/>
      <c r="B423" s="221"/>
      <c r="C423" s="222"/>
      <c r="D423" s="169"/>
      <c r="E423" s="169"/>
      <c r="F423" s="169"/>
      <c r="G423" s="202"/>
      <c r="H423" s="217"/>
      <c r="I423" s="212"/>
      <c r="J423" s="206"/>
      <c r="K423" s="212"/>
      <c r="L423" s="206"/>
      <c r="M423" s="212"/>
      <c r="N423" s="206"/>
      <c r="O423" s="170"/>
      <c r="P423" s="171"/>
      <c r="Q423" s="171"/>
      <c r="R423" s="171"/>
      <c r="S423" s="172"/>
      <c r="T423" s="172"/>
      <c r="U423" s="171"/>
      <c r="V423" s="171"/>
      <c r="W423" s="173"/>
      <c r="X423" s="173"/>
      <c r="Y423" s="173"/>
      <c r="Z423" s="171"/>
      <c r="AA423" s="171"/>
      <c r="AB423" s="171"/>
      <c r="AC423" s="172"/>
      <c r="AD423" s="172"/>
      <c r="AE423" s="174"/>
      <c r="AF423" s="175"/>
      <c r="AG423" s="169"/>
      <c r="AH423" s="171"/>
      <c r="AI423" s="171"/>
      <c r="AJ423" s="169"/>
      <c r="AK423" s="176"/>
      <c r="AL423" s="176"/>
      <c r="AM423" s="176"/>
      <c r="AN423" s="176"/>
      <c r="AO423" s="176"/>
      <c r="AP423" s="176"/>
      <c r="AQ423" s="176"/>
      <c r="AR423" s="176"/>
      <c r="AS423" s="176"/>
      <c r="AT423" s="176"/>
      <c r="AU423" s="177"/>
      <c r="AV423" s="178"/>
      <c r="AW423" s="178"/>
      <c r="AX423" s="179"/>
      <c r="AY423" s="179"/>
      <c r="AZ423" s="179"/>
      <c r="BA423" s="180"/>
      <c r="BB423" s="181"/>
      <c r="BC423" s="181"/>
      <c r="BD423" s="181"/>
    </row>
    <row r="424" spans="1:56">
      <c r="A424" s="223"/>
      <c r="B424" s="224"/>
      <c r="C424" s="225"/>
      <c r="D424" s="182"/>
      <c r="E424" s="182"/>
      <c r="F424" s="182"/>
      <c r="G424" s="203"/>
      <c r="H424" s="218"/>
      <c r="I424" s="213"/>
      <c r="J424" s="207"/>
      <c r="K424" s="213"/>
      <c r="L424" s="207"/>
      <c r="M424" s="213"/>
      <c r="N424" s="207"/>
      <c r="O424" s="183"/>
      <c r="P424" s="184"/>
      <c r="Q424" s="184"/>
      <c r="R424" s="275"/>
      <c r="S424" s="185"/>
      <c r="T424" s="185"/>
      <c r="U424" s="275"/>
      <c r="V424" s="275"/>
      <c r="W424" s="276"/>
      <c r="X424" s="276"/>
      <c r="Y424" s="276"/>
      <c r="Z424" s="275"/>
      <c r="AA424" s="184"/>
      <c r="AB424" s="184"/>
      <c r="AC424" s="185"/>
      <c r="AD424" s="185"/>
      <c r="AE424" s="186"/>
      <c r="AF424" s="187"/>
      <c r="AG424" s="182"/>
      <c r="AH424" s="184"/>
      <c r="AI424" s="184"/>
      <c r="AJ424" s="182"/>
      <c r="AK424" s="188"/>
      <c r="AL424" s="188"/>
      <c r="AM424" s="188"/>
      <c r="AN424" s="188"/>
      <c r="AO424" s="188"/>
      <c r="AP424" s="188"/>
      <c r="AQ424" s="188"/>
      <c r="AR424" s="188"/>
      <c r="AS424" s="188"/>
      <c r="AT424" s="188"/>
      <c r="AU424" s="189"/>
      <c r="AV424" s="190"/>
      <c r="AW424" s="190"/>
      <c r="AX424" s="191"/>
      <c r="AY424" s="191"/>
      <c r="AZ424" s="191"/>
      <c r="BA424" s="192"/>
      <c r="BB424" s="193"/>
      <c r="BC424" s="193"/>
      <c r="BD424" s="193"/>
    </row>
    <row r="425" spans="1:56">
      <c r="A425" s="220"/>
      <c r="B425" s="221"/>
      <c r="C425" s="222"/>
      <c r="D425" s="169"/>
      <c r="E425" s="169"/>
      <c r="F425" s="169"/>
      <c r="G425" s="202"/>
      <c r="H425" s="217"/>
      <c r="I425" s="212"/>
      <c r="J425" s="206"/>
      <c r="K425" s="212"/>
      <c r="L425" s="206"/>
      <c r="M425" s="212"/>
      <c r="N425" s="206"/>
      <c r="O425" s="170"/>
      <c r="P425" s="171"/>
      <c r="Q425" s="171"/>
      <c r="R425" s="171"/>
      <c r="S425" s="172"/>
      <c r="T425" s="172"/>
      <c r="U425" s="171"/>
      <c r="V425" s="171"/>
      <c r="W425" s="173"/>
      <c r="X425" s="173"/>
      <c r="Y425" s="173"/>
      <c r="Z425" s="171"/>
      <c r="AA425" s="171"/>
      <c r="AB425" s="171"/>
      <c r="AC425" s="172"/>
      <c r="AD425" s="172"/>
      <c r="AE425" s="174"/>
      <c r="AF425" s="175"/>
      <c r="AG425" s="169"/>
      <c r="AH425" s="171"/>
      <c r="AI425" s="171"/>
      <c r="AJ425" s="169"/>
      <c r="AK425" s="176"/>
      <c r="AL425" s="176"/>
      <c r="AM425" s="176"/>
      <c r="AN425" s="176"/>
      <c r="AO425" s="176"/>
      <c r="AP425" s="176"/>
      <c r="AQ425" s="176"/>
      <c r="AR425" s="176"/>
      <c r="AS425" s="176"/>
      <c r="AT425" s="176"/>
      <c r="AU425" s="177"/>
      <c r="AV425" s="178"/>
      <c r="AW425" s="178"/>
      <c r="AX425" s="179"/>
      <c r="AY425" s="179"/>
      <c r="AZ425" s="179"/>
      <c r="BA425" s="180"/>
      <c r="BB425" s="181"/>
      <c r="BC425" s="181"/>
      <c r="BD425" s="181"/>
    </row>
    <row r="426" spans="1:56">
      <c r="A426" s="223"/>
      <c r="B426" s="224"/>
      <c r="C426" s="225"/>
      <c r="D426" s="182"/>
      <c r="E426" s="182"/>
      <c r="F426" s="182"/>
      <c r="G426" s="203"/>
      <c r="H426" s="218"/>
      <c r="I426" s="213"/>
      <c r="J426" s="207"/>
      <c r="K426" s="213"/>
      <c r="L426" s="207"/>
      <c r="M426" s="213"/>
      <c r="N426" s="207"/>
      <c r="O426" s="183"/>
      <c r="P426" s="184"/>
      <c r="Q426" s="184"/>
      <c r="R426" s="275"/>
      <c r="S426" s="185"/>
      <c r="T426" s="185"/>
      <c r="U426" s="275"/>
      <c r="V426" s="275"/>
      <c r="W426" s="276"/>
      <c r="X426" s="276"/>
      <c r="Y426" s="276"/>
      <c r="Z426" s="275"/>
      <c r="AA426" s="184"/>
      <c r="AB426" s="184"/>
      <c r="AC426" s="185"/>
      <c r="AD426" s="185"/>
      <c r="AE426" s="186"/>
      <c r="AF426" s="187"/>
      <c r="AG426" s="182"/>
      <c r="AH426" s="184"/>
      <c r="AI426" s="184"/>
      <c r="AJ426" s="182"/>
      <c r="AK426" s="188"/>
      <c r="AL426" s="188"/>
      <c r="AM426" s="188"/>
      <c r="AN426" s="188"/>
      <c r="AO426" s="188"/>
      <c r="AP426" s="188"/>
      <c r="AQ426" s="188"/>
      <c r="AR426" s="188"/>
      <c r="AS426" s="188"/>
      <c r="AT426" s="188"/>
      <c r="AU426" s="189"/>
      <c r="AV426" s="190"/>
      <c r="AW426" s="190"/>
      <c r="AX426" s="191"/>
      <c r="AY426" s="191"/>
      <c r="AZ426" s="191"/>
      <c r="BA426" s="192"/>
      <c r="BB426" s="193"/>
      <c r="BC426" s="193"/>
      <c r="BD426" s="193"/>
    </row>
    <row r="427" spans="1:56">
      <c r="A427" s="220"/>
      <c r="B427" s="221"/>
      <c r="C427" s="222"/>
      <c r="D427" s="169"/>
      <c r="E427" s="169"/>
      <c r="F427" s="169"/>
      <c r="G427" s="202"/>
      <c r="H427" s="217"/>
      <c r="I427" s="212"/>
      <c r="J427" s="206"/>
      <c r="K427" s="212"/>
      <c r="L427" s="206"/>
      <c r="M427" s="212"/>
      <c r="N427" s="206"/>
      <c r="O427" s="170"/>
      <c r="P427" s="171"/>
      <c r="Q427" s="171"/>
      <c r="R427" s="171"/>
      <c r="S427" s="172"/>
      <c r="T427" s="172"/>
      <c r="U427" s="171"/>
      <c r="V427" s="171"/>
      <c r="W427" s="173"/>
      <c r="X427" s="173"/>
      <c r="Y427" s="173"/>
      <c r="Z427" s="171"/>
      <c r="AA427" s="171"/>
      <c r="AB427" s="171"/>
      <c r="AC427" s="172"/>
      <c r="AD427" s="172"/>
      <c r="AE427" s="174"/>
      <c r="AF427" s="175"/>
      <c r="AG427" s="169"/>
      <c r="AH427" s="171"/>
      <c r="AI427" s="171"/>
      <c r="AJ427" s="169"/>
      <c r="AK427" s="176"/>
      <c r="AL427" s="176"/>
      <c r="AM427" s="176"/>
      <c r="AN427" s="176"/>
      <c r="AO427" s="176"/>
      <c r="AP427" s="176"/>
      <c r="AQ427" s="176"/>
      <c r="AR427" s="176"/>
      <c r="AS427" s="176"/>
      <c r="AT427" s="176"/>
      <c r="AU427" s="177"/>
      <c r="AV427" s="178"/>
      <c r="AW427" s="178"/>
      <c r="AX427" s="179"/>
      <c r="AY427" s="179"/>
      <c r="AZ427" s="179"/>
      <c r="BA427" s="180"/>
      <c r="BB427" s="181"/>
      <c r="BC427" s="181"/>
      <c r="BD427" s="181"/>
    </row>
    <row r="428" spans="1:56">
      <c r="A428" s="223"/>
      <c r="B428" s="224"/>
      <c r="C428" s="225"/>
      <c r="D428" s="182"/>
      <c r="E428" s="182"/>
      <c r="F428" s="182"/>
      <c r="G428" s="203"/>
      <c r="H428" s="218"/>
      <c r="I428" s="213"/>
      <c r="J428" s="207"/>
      <c r="K428" s="213"/>
      <c r="L428" s="207"/>
      <c r="M428" s="213"/>
      <c r="N428" s="207"/>
      <c r="O428" s="183"/>
      <c r="P428" s="184"/>
      <c r="Q428" s="184"/>
      <c r="R428" s="275"/>
      <c r="S428" s="185"/>
      <c r="T428" s="185"/>
      <c r="U428" s="275"/>
      <c r="V428" s="275"/>
      <c r="W428" s="276"/>
      <c r="X428" s="276"/>
      <c r="Y428" s="276"/>
      <c r="Z428" s="275"/>
      <c r="AA428" s="184"/>
      <c r="AB428" s="184"/>
      <c r="AC428" s="185"/>
      <c r="AD428" s="185"/>
      <c r="AE428" s="186"/>
      <c r="AF428" s="187"/>
      <c r="AG428" s="182"/>
      <c r="AH428" s="184"/>
      <c r="AI428" s="184"/>
      <c r="AJ428" s="182"/>
      <c r="AK428" s="188"/>
      <c r="AL428" s="188"/>
      <c r="AM428" s="188"/>
      <c r="AN428" s="188"/>
      <c r="AO428" s="188"/>
      <c r="AP428" s="188"/>
      <c r="AQ428" s="188"/>
      <c r="AR428" s="188"/>
      <c r="AS428" s="188"/>
      <c r="AT428" s="188"/>
      <c r="AU428" s="189"/>
      <c r="AV428" s="190"/>
      <c r="AW428" s="190"/>
      <c r="AX428" s="191"/>
      <c r="AY428" s="191"/>
      <c r="AZ428" s="191"/>
      <c r="BA428" s="192"/>
      <c r="BB428" s="193"/>
      <c r="BC428" s="193"/>
      <c r="BD428" s="193"/>
    </row>
    <row r="429" spans="1:56">
      <c r="A429" s="220"/>
      <c r="B429" s="221"/>
      <c r="C429" s="222"/>
      <c r="D429" s="169"/>
      <c r="E429" s="169"/>
      <c r="F429" s="169"/>
      <c r="G429" s="202"/>
      <c r="H429" s="217"/>
      <c r="I429" s="212"/>
      <c r="J429" s="206"/>
      <c r="K429" s="212"/>
      <c r="L429" s="206"/>
      <c r="M429" s="212"/>
      <c r="N429" s="206"/>
      <c r="O429" s="170"/>
      <c r="P429" s="171"/>
      <c r="Q429" s="171"/>
      <c r="R429" s="171"/>
      <c r="S429" s="172"/>
      <c r="T429" s="172"/>
      <c r="U429" s="171"/>
      <c r="V429" s="171"/>
      <c r="W429" s="173"/>
      <c r="X429" s="173"/>
      <c r="Y429" s="173"/>
      <c r="Z429" s="171"/>
      <c r="AA429" s="171"/>
      <c r="AB429" s="171"/>
      <c r="AC429" s="172"/>
      <c r="AD429" s="172"/>
      <c r="AE429" s="174"/>
      <c r="AF429" s="175"/>
      <c r="AG429" s="169"/>
      <c r="AH429" s="171"/>
      <c r="AI429" s="171"/>
      <c r="AJ429" s="169"/>
      <c r="AK429" s="176"/>
      <c r="AL429" s="176"/>
      <c r="AM429" s="176"/>
      <c r="AN429" s="176"/>
      <c r="AO429" s="176"/>
      <c r="AP429" s="176"/>
      <c r="AQ429" s="176"/>
      <c r="AR429" s="176"/>
      <c r="AS429" s="176"/>
      <c r="AT429" s="176"/>
      <c r="AU429" s="177"/>
      <c r="AV429" s="178"/>
      <c r="AW429" s="178"/>
      <c r="AX429" s="179"/>
      <c r="AY429" s="179"/>
      <c r="AZ429" s="179"/>
      <c r="BA429" s="180"/>
      <c r="BB429" s="181"/>
      <c r="BC429" s="181"/>
      <c r="BD429" s="181"/>
    </row>
    <row r="430" spans="1:56">
      <c r="A430" s="223"/>
      <c r="B430" s="224"/>
      <c r="C430" s="225"/>
      <c r="D430" s="182"/>
      <c r="E430" s="182"/>
      <c r="F430" s="182"/>
      <c r="G430" s="203"/>
      <c r="H430" s="218"/>
      <c r="I430" s="213"/>
      <c r="J430" s="207"/>
      <c r="K430" s="213"/>
      <c r="L430" s="207"/>
      <c r="M430" s="213"/>
      <c r="N430" s="207"/>
      <c r="O430" s="183"/>
      <c r="P430" s="184"/>
      <c r="Q430" s="184"/>
      <c r="R430" s="275"/>
      <c r="S430" s="185"/>
      <c r="T430" s="185"/>
      <c r="U430" s="275"/>
      <c r="V430" s="275"/>
      <c r="W430" s="276"/>
      <c r="X430" s="276"/>
      <c r="Y430" s="276"/>
      <c r="Z430" s="275"/>
      <c r="AA430" s="184"/>
      <c r="AB430" s="184"/>
      <c r="AC430" s="185"/>
      <c r="AD430" s="185"/>
      <c r="AE430" s="186"/>
      <c r="AF430" s="187"/>
      <c r="AG430" s="182"/>
      <c r="AH430" s="184"/>
      <c r="AI430" s="184"/>
      <c r="AJ430" s="182"/>
      <c r="AK430" s="188"/>
      <c r="AL430" s="188"/>
      <c r="AM430" s="188"/>
      <c r="AN430" s="188"/>
      <c r="AO430" s="188"/>
      <c r="AP430" s="188"/>
      <c r="AQ430" s="188"/>
      <c r="AR430" s="188"/>
      <c r="AS430" s="188"/>
      <c r="AT430" s="188"/>
      <c r="AU430" s="189"/>
      <c r="AV430" s="190"/>
      <c r="AW430" s="190"/>
      <c r="AX430" s="191"/>
      <c r="AY430" s="191"/>
      <c r="AZ430" s="191"/>
      <c r="BA430" s="192"/>
      <c r="BB430" s="193"/>
      <c r="BC430" s="193"/>
      <c r="BD430" s="193"/>
    </row>
    <row r="431" spans="1:56">
      <c r="A431" s="220"/>
      <c r="B431" s="221"/>
      <c r="C431" s="222"/>
      <c r="D431" s="169"/>
      <c r="E431" s="169"/>
      <c r="F431" s="169"/>
      <c r="G431" s="202"/>
      <c r="H431" s="217"/>
      <c r="I431" s="212"/>
      <c r="J431" s="206"/>
      <c r="K431" s="212"/>
      <c r="L431" s="206"/>
      <c r="M431" s="212"/>
      <c r="N431" s="206"/>
      <c r="O431" s="170"/>
      <c r="P431" s="171"/>
      <c r="Q431" s="171"/>
      <c r="R431" s="171"/>
      <c r="S431" s="172"/>
      <c r="T431" s="172"/>
      <c r="U431" s="171"/>
      <c r="V431" s="171"/>
      <c r="W431" s="173"/>
      <c r="X431" s="173"/>
      <c r="Y431" s="173"/>
      <c r="Z431" s="171"/>
      <c r="AA431" s="171"/>
      <c r="AB431" s="171"/>
      <c r="AC431" s="172"/>
      <c r="AD431" s="172"/>
      <c r="AE431" s="174"/>
      <c r="AF431" s="175"/>
      <c r="AG431" s="169"/>
      <c r="AH431" s="171"/>
      <c r="AI431" s="171"/>
      <c r="AJ431" s="169"/>
      <c r="AK431" s="176"/>
      <c r="AL431" s="176"/>
      <c r="AM431" s="176"/>
      <c r="AN431" s="176"/>
      <c r="AO431" s="176"/>
      <c r="AP431" s="176"/>
      <c r="AQ431" s="176"/>
      <c r="AR431" s="176"/>
      <c r="AS431" s="176"/>
      <c r="AT431" s="176"/>
      <c r="AU431" s="177"/>
      <c r="AV431" s="178"/>
      <c r="AW431" s="178"/>
      <c r="AX431" s="179"/>
      <c r="AY431" s="179"/>
      <c r="AZ431" s="179"/>
      <c r="BA431" s="180"/>
      <c r="BB431" s="181"/>
      <c r="BC431" s="181"/>
      <c r="BD431" s="181"/>
    </row>
    <row r="432" spans="1:56">
      <c r="A432" s="223"/>
      <c r="B432" s="224"/>
      <c r="C432" s="225"/>
      <c r="D432" s="182"/>
      <c r="E432" s="182"/>
      <c r="F432" s="182"/>
      <c r="G432" s="203"/>
      <c r="H432" s="218"/>
      <c r="I432" s="213"/>
      <c r="J432" s="207"/>
      <c r="K432" s="213"/>
      <c r="L432" s="207"/>
      <c r="M432" s="213"/>
      <c r="N432" s="207"/>
      <c r="O432" s="183"/>
      <c r="P432" s="184"/>
      <c r="Q432" s="184"/>
      <c r="R432" s="275"/>
      <c r="S432" s="185"/>
      <c r="T432" s="185"/>
      <c r="U432" s="275"/>
      <c r="V432" s="275"/>
      <c r="W432" s="276"/>
      <c r="X432" s="276"/>
      <c r="Y432" s="276"/>
      <c r="Z432" s="275"/>
      <c r="AA432" s="184"/>
      <c r="AB432" s="184"/>
      <c r="AC432" s="185"/>
      <c r="AD432" s="185"/>
      <c r="AE432" s="186"/>
      <c r="AF432" s="187"/>
      <c r="AG432" s="182"/>
      <c r="AH432" s="184"/>
      <c r="AI432" s="184"/>
      <c r="AJ432" s="182"/>
      <c r="AK432" s="188"/>
      <c r="AL432" s="188"/>
      <c r="AM432" s="188"/>
      <c r="AN432" s="188"/>
      <c r="AO432" s="188"/>
      <c r="AP432" s="188"/>
      <c r="AQ432" s="188"/>
      <c r="AR432" s="188"/>
      <c r="AS432" s="188"/>
      <c r="AT432" s="188"/>
      <c r="AU432" s="189"/>
      <c r="AV432" s="190"/>
      <c r="AW432" s="190"/>
      <c r="AX432" s="191"/>
      <c r="AY432" s="191"/>
      <c r="AZ432" s="191"/>
      <c r="BA432" s="192"/>
      <c r="BB432" s="193"/>
      <c r="BC432" s="193"/>
      <c r="BD432" s="193"/>
    </row>
    <row r="433" spans="1:56">
      <c r="A433" s="220"/>
      <c r="B433" s="221"/>
      <c r="C433" s="222"/>
      <c r="D433" s="169"/>
      <c r="E433" s="169"/>
      <c r="F433" s="169"/>
      <c r="G433" s="202"/>
      <c r="H433" s="217"/>
      <c r="I433" s="212"/>
      <c r="J433" s="206"/>
      <c r="K433" s="212"/>
      <c r="L433" s="206"/>
      <c r="M433" s="212"/>
      <c r="N433" s="206"/>
      <c r="O433" s="170"/>
      <c r="P433" s="171"/>
      <c r="Q433" s="171"/>
      <c r="R433" s="171"/>
      <c r="S433" s="172"/>
      <c r="T433" s="172"/>
      <c r="U433" s="171"/>
      <c r="V433" s="171"/>
      <c r="W433" s="173"/>
      <c r="X433" s="173"/>
      <c r="Y433" s="173"/>
      <c r="Z433" s="171"/>
      <c r="AA433" s="171"/>
      <c r="AB433" s="171"/>
      <c r="AC433" s="172"/>
      <c r="AD433" s="172"/>
      <c r="AE433" s="174"/>
      <c r="AF433" s="175"/>
      <c r="AG433" s="169"/>
      <c r="AH433" s="171"/>
      <c r="AI433" s="171"/>
      <c r="AJ433" s="169"/>
      <c r="AK433" s="176"/>
      <c r="AL433" s="176"/>
      <c r="AM433" s="176"/>
      <c r="AN433" s="176"/>
      <c r="AO433" s="176"/>
      <c r="AP433" s="176"/>
      <c r="AQ433" s="176"/>
      <c r="AR433" s="176"/>
      <c r="AS433" s="176"/>
      <c r="AT433" s="176"/>
      <c r="AU433" s="177"/>
      <c r="AV433" s="178"/>
      <c r="AW433" s="178"/>
      <c r="AX433" s="179"/>
      <c r="AY433" s="179"/>
      <c r="AZ433" s="179"/>
      <c r="BA433" s="180"/>
      <c r="BB433" s="181"/>
      <c r="BC433" s="181"/>
      <c r="BD433" s="181"/>
    </row>
    <row r="434" spans="1:56">
      <c r="A434" s="223"/>
      <c r="B434" s="224"/>
      <c r="C434" s="225"/>
      <c r="D434" s="182"/>
      <c r="E434" s="182"/>
      <c r="F434" s="182"/>
      <c r="G434" s="203"/>
      <c r="H434" s="218"/>
      <c r="I434" s="213"/>
      <c r="J434" s="207"/>
      <c r="K434" s="213"/>
      <c r="L434" s="207"/>
      <c r="M434" s="213"/>
      <c r="N434" s="207"/>
      <c r="O434" s="183"/>
      <c r="P434" s="184"/>
      <c r="Q434" s="184"/>
      <c r="R434" s="275"/>
      <c r="S434" s="185"/>
      <c r="T434" s="185"/>
      <c r="U434" s="275"/>
      <c r="V434" s="275"/>
      <c r="W434" s="276"/>
      <c r="X434" s="276"/>
      <c r="Y434" s="276"/>
      <c r="Z434" s="275"/>
      <c r="AA434" s="184"/>
      <c r="AB434" s="184"/>
      <c r="AC434" s="185"/>
      <c r="AD434" s="185"/>
      <c r="AE434" s="186"/>
      <c r="AF434" s="187"/>
      <c r="AG434" s="182"/>
      <c r="AH434" s="184"/>
      <c r="AI434" s="184"/>
      <c r="AJ434" s="182"/>
      <c r="AK434" s="188"/>
      <c r="AL434" s="188"/>
      <c r="AM434" s="188"/>
      <c r="AN434" s="188"/>
      <c r="AO434" s="188"/>
      <c r="AP434" s="188"/>
      <c r="AQ434" s="188"/>
      <c r="AR434" s="188"/>
      <c r="AS434" s="188"/>
      <c r="AT434" s="188"/>
      <c r="AU434" s="189"/>
      <c r="AV434" s="190"/>
      <c r="AW434" s="190"/>
      <c r="AX434" s="191"/>
      <c r="AY434" s="191"/>
      <c r="AZ434" s="191"/>
      <c r="BA434" s="192"/>
      <c r="BB434" s="193"/>
      <c r="BC434" s="193"/>
      <c r="BD434" s="193"/>
    </row>
    <row r="435" spans="1:56">
      <c r="A435" s="220"/>
      <c r="B435" s="221"/>
      <c r="C435" s="222"/>
      <c r="D435" s="169"/>
      <c r="E435" s="169"/>
      <c r="F435" s="169"/>
      <c r="G435" s="202"/>
      <c r="H435" s="217"/>
      <c r="I435" s="212"/>
      <c r="J435" s="206"/>
      <c r="K435" s="212"/>
      <c r="L435" s="206"/>
      <c r="M435" s="212"/>
      <c r="N435" s="206"/>
      <c r="O435" s="170"/>
      <c r="P435" s="171"/>
      <c r="Q435" s="171"/>
      <c r="R435" s="171"/>
      <c r="S435" s="172"/>
      <c r="T435" s="172"/>
      <c r="U435" s="171"/>
      <c r="V435" s="171"/>
      <c r="W435" s="173"/>
      <c r="X435" s="173"/>
      <c r="Y435" s="173"/>
      <c r="Z435" s="171"/>
      <c r="AA435" s="171"/>
      <c r="AB435" s="171"/>
      <c r="AC435" s="172"/>
      <c r="AD435" s="172"/>
      <c r="AE435" s="174"/>
      <c r="AF435" s="175"/>
      <c r="AG435" s="169"/>
      <c r="AH435" s="171"/>
      <c r="AI435" s="171"/>
      <c r="AJ435" s="169"/>
      <c r="AK435" s="176"/>
      <c r="AL435" s="176"/>
      <c r="AM435" s="176"/>
      <c r="AN435" s="176"/>
      <c r="AO435" s="176"/>
      <c r="AP435" s="176"/>
      <c r="AQ435" s="176"/>
      <c r="AR435" s="176"/>
      <c r="AS435" s="176"/>
      <c r="AT435" s="176"/>
      <c r="AU435" s="177"/>
      <c r="AV435" s="178"/>
      <c r="AW435" s="178"/>
      <c r="AX435" s="179"/>
      <c r="AY435" s="179"/>
      <c r="AZ435" s="179"/>
      <c r="BA435" s="180"/>
      <c r="BB435" s="181"/>
      <c r="BC435" s="181"/>
      <c r="BD435" s="181"/>
    </row>
    <row r="436" spans="1:56">
      <c r="A436" s="223"/>
      <c r="B436" s="224"/>
      <c r="C436" s="225"/>
      <c r="D436" s="182"/>
      <c r="E436" s="182"/>
      <c r="F436" s="182"/>
      <c r="G436" s="203"/>
      <c r="H436" s="218"/>
      <c r="I436" s="213"/>
      <c r="J436" s="207"/>
      <c r="K436" s="213"/>
      <c r="L436" s="207"/>
      <c r="M436" s="213"/>
      <c r="N436" s="207"/>
      <c r="O436" s="183"/>
      <c r="P436" s="184"/>
      <c r="Q436" s="184"/>
      <c r="R436" s="275"/>
      <c r="S436" s="185"/>
      <c r="T436" s="185"/>
      <c r="U436" s="275"/>
      <c r="V436" s="275"/>
      <c r="W436" s="276"/>
      <c r="X436" s="276"/>
      <c r="Y436" s="276"/>
      <c r="Z436" s="275"/>
      <c r="AA436" s="184"/>
      <c r="AB436" s="184"/>
      <c r="AC436" s="185"/>
      <c r="AD436" s="185"/>
      <c r="AE436" s="186"/>
      <c r="AF436" s="187"/>
      <c r="AG436" s="182"/>
      <c r="AH436" s="184"/>
      <c r="AI436" s="184"/>
      <c r="AJ436" s="182"/>
      <c r="AK436" s="188"/>
      <c r="AL436" s="188"/>
      <c r="AM436" s="188"/>
      <c r="AN436" s="188"/>
      <c r="AO436" s="188"/>
      <c r="AP436" s="188"/>
      <c r="AQ436" s="188"/>
      <c r="AR436" s="188"/>
      <c r="AS436" s="188"/>
      <c r="AT436" s="188"/>
      <c r="AU436" s="189"/>
      <c r="AV436" s="190"/>
      <c r="AW436" s="190"/>
      <c r="AX436" s="191"/>
      <c r="AY436" s="191"/>
      <c r="AZ436" s="191"/>
      <c r="BA436" s="192"/>
      <c r="BB436" s="193"/>
      <c r="BC436" s="193"/>
      <c r="BD436" s="193"/>
    </row>
    <row r="437" spans="1:56">
      <c r="A437" s="220"/>
      <c r="B437" s="221"/>
      <c r="C437" s="222"/>
      <c r="D437" s="169"/>
      <c r="E437" s="169"/>
      <c r="F437" s="169"/>
      <c r="G437" s="202"/>
      <c r="H437" s="217"/>
      <c r="I437" s="212"/>
      <c r="J437" s="206"/>
      <c r="K437" s="212"/>
      <c r="L437" s="206"/>
      <c r="M437" s="212"/>
      <c r="N437" s="206"/>
      <c r="O437" s="170"/>
      <c r="P437" s="171"/>
      <c r="Q437" s="171"/>
      <c r="R437" s="171"/>
      <c r="S437" s="172"/>
      <c r="T437" s="172"/>
      <c r="U437" s="171"/>
      <c r="V437" s="171"/>
      <c r="W437" s="173"/>
      <c r="X437" s="173"/>
      <c r="Y437" s="173"/>
      <c r="Z437" s="171"/>
      <c r="AA437" s="171"/>
      <c r="AB437" s="171"/>
      <c r="AC437" s="172"/>
      <c r="AD437" s="172"/>
      <c r="AE437" s="174"/>
      <c r="AF437" s="175"/>
      <c r="AG437" s="169"/>
      <c r="AH437" s="171"/>
      <c r="AI437" s="171"/>
      <c r="AJ437" s="169"/>
      <c r="AK437" s="176"/>
      <c r="AL437" s="176"/>
      <c r="AM437" s="176"/>
      <c r="AN437" s="176"/>
      <c r="AO437" s="176"/>
      <c r="AP437" s="176"/>
      <c r="AQ437" s="176"/>
      <c r="AR437" s="176"/>
      <c r="AS437" s="176"/>
      <c r="AT437" s="176"/>
      <c r="AU437" s="177"/>
      <c r="AV437" s="178"/>
      <c r="AW437" s="178"/>
      <c r="AX437" s="179"/>
      <c r="AY437" s="179"/>
      <c r="AZ437" s="179"/>
      <c r="BA437" s="180"/>
      <c r="BB437" s="181"/>
      <c r="BC437" s="181"/>
      <c r="BD437" s="181"/>
    </row>
    <row r="438" spans="1:56">
      <c r="A438" s="223"/>
      <c r="B438" s="224"/>
      <c r="C438" s="225"/>
      <c r="D438" s="182"/>
      <c r="E438" s="182"/>
      <c r="F438" s="182"/>
      <c r="G438" s="203"/>
      <c r="H438" s="218"/>
      <c r="I438" s="213"/>
      <c r="J438" s="207"/>
      <c r="K438" s="213"/>
      <c r="L438" s="207"/>
      <c r="M438" s="213"/>
      <c r="N438" s="207"/>
      <c r="O438" s="183"/>
      <c r="P438" s="184"/>
      <c r="Q438" s="184"/>
      <c r="R438" s="275"/>
      <c r="S438" s="185"/>
      <c r="T438" s="185"/>
      <c r="U438" s="275"/>
      <c r="V438" s="275"/>
      <c r="W438" s="276"/>
      <c r="X438" s="276"/>
      <c r="Y438" s="276"/>
      <c r="Z438" s="275"/>
      <c r="AA438" s="184"/>
      <c r="AB438" s="184"/>
      <c r="AC438" s="185"/>
      <c r="AD438" s="185"/>
      <c r="AE438" s="186"/>
      <c r="AF438" s="187"/>
      <c r="AG438" s="182"/>
      <c r="AH438" s="184"/>
      <c r="AI438" s="184"/>
      <c r="AJ438" s="182"/>
      <c r="AK438" s="188"/>
      <c r="AL438" s="188"/>
      <c r="AM438" s="188"/>
      <c r="AN438" s="188"/>
      <c r="AO438" s="188"/>
      <c r="AP438" s="188"/>
      <c r="AQ438" s="188"/>
      <c r="AR438" s="188"/>
      <c r="AS438" s="188"/>
      <c r="AT438" s="188"/>
      <c r="AU438" s="189"/>
      <c r="AV438" s="190"/>
      <c r="AW438" s="190"/>
      <c r="AX438" s="191"/>
      <c r="AY438" s="191"/>
      <c r="AZ438" s="191"/>
      <c r="BA438" s="192"/>
      <c r="BB438" s="193"/>
      <c r="BC438" s="193"/>
      <c r="BD438" s="193"/>
    </row>
    <row r="439" spans="1:56">
      <c r="A439" s="220"/>
      <c r="B439" s="221"/>
      <c r="C439" s="222"/>
      <c r="D439" s="169"/>
      <c r="E439" s="169"/>
      <c r="F439" s="169"/>
      <c r="G439" s="202"/>
      <c r="H439" s="217"/>
      <c r="I439" s="212"/>
      <c r="J439" s="206"/>
      <c r="K439" s="212"/>
      <c r="L439" s="206"/>
      <c r="M439" s="212"/>
      <c r="N439" s="206"/>
      <c r="O439" s="170"/>
      <c r="P439" s="171"/>
      <c r="Q439" s="171"/>
      <c r="R439" s="171"/>
      <c r="S439" s="172"/>
      <c r="T439" s="172"/>
      <c r="U439" s="171"/>
      <c r="V439" s="171"/>
      <c r="W439" s="173"/>
      <c r="X439" s="173"/>
      <c r="Y439" s="173"/>
      <c r="Z439" s="171"/>
      <c r="AA439" s="171"/>
      <c r="AB439" s="171"/>
      <c r="AC439" s="172"/>
      <c r="AD439" s="172"/>
      <c r="AE439" s="174"/>
      <c r="AF439" s="175"/>
      <c r="AG439" s="169"/>
      <c r="AH439" s="171"/>
      <c r="AI439" s="171"/>
      <c r="AJ439" s="169"/>
      <c r="AK439" s="176"/>
      <c r="AL439" s="176"/>
      <c r="AM439" s="176"/>
      <c r="AN439" s="176"/>
      <c r="AO439" s="176"/>
      <c r="AP439" s="176"/>
      <c r="AQ439" s="176"/>
      <c r="AR439" s="176"/>
      <c r="AS439" s="176"/>
      <c r="AT439" s="176"/>
      <c r="AU439" s="177"/>
      <c r="AV439" s="178"/>
      <c r="AW439" s="178"/>
      <c r="AX439" s="179"/>
      <c r="AY439" s="179"/>
      <c r="AZ439" s="179"/>
      <c r="BA439" s="180"/>
      <c r="BB439" s="181"/>
      <c r="BC439" s="181"/>
      <c r="BD439" s="181"/>
    </row>
    <row r="440" spans="1:56">
      <c r="A440" s="223"/>
      <c r="B440" s="224"/>
      <c r="C440" s="225"/>
      <c r="D440" s="182"/>
      <c r="E440" s="182"/>
      <c r="F440" s="182"/>
      <c r="G440" s="203"/>
      <c r="H440" s="218"/>
      <c r="I440" s="213"/>
      <c r="J440" s="207"/>
      <c r="K440" s="213"/>
      <c r="L440" s="207"/>
      <c r="M440" s="213"/>
      <c r="N440" s="207"/>
      <c r="O440" s="183"/>
      <c r="P440" s="184"/>
      <c r="Q440" s="184"/>
      <c r="R440" s="275"/>
      <c r="S440" s="185"/>
      <c r="T440" s="185"/>
      <c r="U440" s="275"/>
      <c r="V440" s="275"/>
      <c r="W440" s="276"/>
      <c r="X440" s="276"/>
      <c r="Y440" s="276"/>
      <c r="Z440" s="275"/>
      <c r="AA440" s="184"/>
      <c r="AB440" s="184"/>
      <c r="AC440" s="185"/>
      <c r="AD440" s="185"/>
      <c r="AE440" s="186"/>
      <c r="AF440" s="187"/>
      <c r="AG440" s="182"/>
      <c r="AH440" s="184"/>
      <c r="AI440" s="184"/>
      <c r="AJ440" s="182"/>
      <c r="AK440" s="188"/>
      <c r="AL440" s="188"/>
      <c r="AM440" s="188"/>
      <c r="AN440" s="188"/>
      <c r="AO440" s="188"/>
      <c r="AP440" s="188"/>
      <c r="AQ440" s="188"/>
      <c r="AR440" s="188"/>
      <c r="AS440" s="188"/>
      <c r="AT440" s="188"/>
      <c r="AU440" s="189"/>
      <c r="AV440" s="190"/>
      <c r="AW440" s="190"/>
      <c r="AX440" s="191"/>
      <c r="AY440" s="191"/>
      <c r="AZ440" s="191"/>
      <c r="BA440" s="192"/>
      <c r="BB440" s="193"/>
      <c r="BC440" s="193"/>
      <c r="BD440" s="193"/>
    </row>
    <row r="441" spans="1:56">
      <c r="A441" s="220"/>
      <c r="B441" s="221"/>
      <c r="C441" s="222"/>
      <c r="D441" s="169"/>
      <c r="E441" s="169"/>
      <c r="F441" s="169"/>
      <c r="G441" s="202"/>
      <c r="H441" s="217"/>
      <c r="I441" s="212"/>
      <c r="J441" s="206"/>
      <c r="K441" s="212"/>
      <c r="L441" s="206"/>
      <c r="M441" s="212"/>
      <c r="N441" s="206"/>
      <c r="O441" s="170"/>
      <c r="P441" s="171"/>
      <c r="Q441" s="171"/>
      <c r="R441" s="171"/>
      <c r="S441" s="172"/>
      <c r="T441" s="172"/>
      <c r="U441" s="171"/>
      <c r="V441" s="171"/>
      <c r="W441" s="173"/>
      <c r="X441" s="173"/>
      <c r="Y441" s="173"/>
      <c r="Z441" s="171"/>
      <c r="AA441" s="171"/>
      <c r="AB441" s="171"/>
      <c r="AC441" s="172"/>
      <c r="AD441" s="172"/>
      <c r="AE441" s="174"/>
      <c r="AF441" s="175"/>
      <c r="AG441" s="169"/>
      <c r="AH441" s="171"/>
      <c r="AI441" s="171"/>
      <c r="AJ441" s="169"/>
      <c r="AK441" s="176"/>
      <c r="AL441" s="176"/>
      <c r="AM441" s="176"/>
      <c r="AN441" s="176"/>
      <c r="AO441" s="176"/>
      <c r="AP441" s="176"/>
      <c r="AQ441" s="176"/>
      <c r="AR441" s="176"/>
      <c r="AS441" s="176"/>
      <c r="AT441" s="176"/>
      <c r="AU441" s="177"/>
      <c r="AV441" s="178"/>
      <c r="AW441" s="178"/>
      <c r="AX441" s="179"/>
      <c r="AY441" s="179"/>
      <c r="AZ441" s="179"/>
      <c r="BA441" s="180"/>
      <c r="BB441" s="181"/>
      <c r="BC441" s="181"/>
      <c r="BD441" s="181"/>
    </row>
    <row r="442" spans="1:56">
      <c r="A442" s="223"/>
      <c r="B442" s="224"/>
      <c r="C442" s="225"/>
      <c r="D442" s="182"/>
      <c r="E442" s="182"/>
      <c r="F442" s="182"/>
      <c r="G442" s="203"/>
      <c r="H442" s="218"/>
      <c r="I442" s="213"/>
      <c r="J442" s="207"/>
      <c r="K442" s="213"/>
      <c r="L442" s="207"/>
      <c r="M442" s="213"/>
      <c r="N442" s="207"/>
      <c r="O442" s="183"/>
      <c r="P442" s="184"/>
      <c r="Q442" s="184"/>
      <c r="R442" s="275"/>
      <c r="S442" s="185"/>
      <c r="T442" s="185"/>
      <c r="U442" s="275"/>
      <c r="V442" s="275"/>
      <c r="W442" s="276"/>
      <c r="X442" s="276"/>
      <c r="Y442" s="276"/>
      <c r="Z442" s="275"/>
      <c r="AA442" s="184"/>
      <c r="AB442" s="184"/>
      <c r="AC442" s="185"/>
      <c r="AD442" s="185"/>
      <c r="AE442" s="186"/>
      <c r="AF442" s="187"/>
      <c r="AG442" s="182"/>
      <c r="AH442" s="184"/>
      <c r="AI442" s="184"/>
      <c r="AJ442" s="182"/>
      <c r="AK442" s="188"/>
      <c r="AL442" s="188"/>
      <c r="AM442" s="188"/>
      <c r="AN442" s="188"/>
      <c r="AO442" s="188"/>
      <c r="AP442" s="188"/>
      <c r="AQ442" s="188"/>
      <c r="AR442" s="188"/>
      <c r="AS442" s="188"/>
      <c r="AT442" s="188"/>
      <c r="AU442" s="189"/>
      <c r="AV442" s="190"/>
      <c r="AW442" s="190"/>
      <c r="AX442" s="191"/>
      <c r="AY442" s="191"/>
      <c r="AZ442" s="191"/>
      <c r="BA442" s="192"/>
      <c r="BB442" s="193"/>
      <c r="BC442" s="193"/>
      <c r="BD442" s="193"/>
    </row>
    <row r="443" spans="1:56">
      <c r="A443" s="220"/>
      <c r="B443" s="221"/>
      <c r="C443" s="222"/>
      <c r="D443" s="169"/>
      <c r="E443" s="169"/>
      <c r="F443" s="169"/>
      <c r="G443" s="202"/>
      <c r="H443" s="217"/>
      <c r="I443" s="212"/>
      <c r="J443" s="206"/>
      <c r="K443" s="212"/>
      <c r="L443" s="206"/>
      <c r="M443" s="212"/>
      <c r="N443" s="206"/>
      <c r="O443" s="170"/>
      <c r="P443" s="171"/>
      <c r="Q443" s="171"/>
      <c r="R443" s="171"/>
      <c r="S443" s="172"/>
      <c r="T443" s="172"/>
      <c r="U443" s="171"/>
      <c r="V443" s="171"/>
      <c r="W443" s="173"/>
      <c r="X443" s="173"/>
      <c r="Y443" s="173"/>
      <c r="Z443" s="171"/>
      <c r="AA443" s="171"/>
      <c r="AB443" s="171"/>
      <c r="AC443" s="172"/>
      <c r="AD443" s="172"/>
      <c r="AE443" s="174"/>
      <c r="AF443" s="175"/>
      <c r="AG443" s="169"/>
      <c r="AH443" s="171"/>
      <c r="AI443" s="171"/>
      <c r="AJ443" s="169"/>
      <c r="AK443" s="176"/>
      <c r="AL443" s="176"/>
      <c r="AM443" s="176"/>
      <c r="AN443" s="176"/>
      <c r="AO443" s="176"/>
      <c r="AP443" s="176"/>
      <c r="AQ443" s="176"/>
      <c r="AR443" s="176"/>
      <c r="AS443" s="176"/>
      <c r="AT443" s="176"/>
      <c r="AU443" s="177"/>
      <c r="AV443" s="178"/>
      <c r="AW443" s="178"/>
      <c r="AX443" s="179"/>
      <c r="AY443" s="179"/>
      <c r="AZ443" s="179"/>
      <c r="BA443" s="180"/>
      <c r="BB443" s="181"/>
      <c r="BC443" s="181"/>
      <c r="BD443" s="181"/>
    </row>
    <row r="444" spans="1:56">
      <c r="A444" s="223"/>
      <c r="B444" s="224"/>
      <c r="C444" s="225"/>
      <c r="D444" s="182"/>
      <c r="E444" s="182"/>
      <c r="F444" s="182"/>
      <c r="G444" s="203"/>
      <c r="H444" s="218"/>
      <c r="I444" s="213"/>
      <c r="J444" s="207"/>
      <c r="K444" s="213"/>
      <c r="L444" s="207"/>
      <c r="M444" s="213"/>
      <c r="N444" s="207"/>
      <c r="O444" s="183"/>
      <c r="P444" s="184"/>
      <c r="Q444" s="184"/>
      <c r="R444" s="275"/>
      <c r="S444" s="185"/>
      <c r="T444" s="185"/>
      <c r="U444" s="275"/>
      <c r="V444" s="275"/>
      <c r="W444" s="276"/>
      <c r="X444" s="276"/>
      <c r="Y444" s="276"/>
      <c r="Z444" s="275"/>
      <c r="AA444" s="184"/>
      <c r="AB444" s="184"/>
      <c r="AC444" s="185"/>
      <c r="AD444" s="185"/>
      <c r="AE444" s="186"/>
      <c r="AF444" s="187"/>
      <c r="AG444" s="182"/>
      <c r="AH444" s="184"/>
      <c r="AI444" s="184"/>
      <c r="AJ444" s="182"/>
      <c r="AK444" s="188"/>
      <c r="AL444" s="188"/>
      <c r="AM444" s="188"/>
      <c r="AN444" s="188"/>
      <c r="AO444" s="188"/>
      <c r="AP444" s="188"/>
      <c r="AQ444" s="188"/>
      <c r="AR444" s="188"/>
      <c r="AS444" s="188"/>
      <c r="AT444" s="188"/>
      <c r="AU444" s="189"/>
      <c r="AV444" s="190"/>
      <c r="AW444" s="190"/>
      <c r="AX444" s="191"/>
      <c r="AY444" s="191"/>
      <c r="AZ444" s="191"/>
      <c r="BA444" s="192"/>
      <c r="BB444" s="193"/>
      <c r="BC444" s="193"/>
      <c r="BD444" s="193"/>
    </row>
    <row r="445" spans="1:56">
      <c r="A445" s="220"/>
      <c r="B445" s="221"/>
      <c r="C445" s="222"/>
      <c r="D445" s="169"/>
      <c r="E445" s="169"/>
      <c r="F445" s="169"/>
      <c r="G445" s="202"/>
      <c r="H445" s="217"/>
      <c r="I445" s="212"/>
      <c r="J445" s="206"/>
      <c r="K445" s="212"/>
      <c r="L445" s="206"/>
      <c r="M445" s="212"/>
      <c r="N445" s="206"/>
      <c r="O445" s="170"/>
      <c r="P445" s="171"/>
      <c r="Q445" s="171"/>
      <c r="R445" s="171"/>
      <c r="S445" s="172"/>
      <c r="T445" s="172"/>
      <c r="U445" s="171"/>
      <c r="V445" s="171"/>
      <c r="W445" s="173"/>
      <c r="X445" s="173"/>
      <c r="Y445" s="173"/>
      <c r="Z445" s="171"/>
      <c r="AA445" s="171"/>
      <c r="AB445" s="171"/>
      <c r="AC445" s="172"/>
      <c r="AD445" s="172"/>
      <c r="AE445" s="174"/>
      <c r="AF445" s="175"/>
      <c r="AG445" s="169"/>
      <c r="AH445" s="171"/>
      <c r="AI445" s="171"/>
      <c r="AJ445" s="169"/>
      <c r="AK445" s="176"/>
      <c r="AL445" s="176"/>
      <c r="AM445" s="176"/>
      <c r="AN445" s="176"/>
      <c r="AO445" s="176"/>
      <c r="AP445" s="176"/>
      <c r="AQ445" s="176"/>
      <c r="AR445" s="176"/>
      <c r="AS445" s="176"/>
      <c r="AT445" s="176"/>
      <c r="AU445" s="177"/>
      <c r="AV445" s="178"/>
      <c r="AW445" s="178"/>
      <c r="AX445" s="179"/>
      <c r="AY445" s="179"/>
      <c r="AZ445" s="179"/>
      <c r="BA445" s="180"/>
      <c r="BB445" s="181"/>
      <c r="BC445" s="181"/>
      <c r="BD445" s="181"/>
    </row>
    <row r="446" spans="1:56">
      <c r="A446" s="223"/>
      <c r="B446" s="224"/>
      <c r="C446" s="225"/>
      <c r="D446" s="182"/>
      <c r="E446" s="182"/>
      <c r="F446" s="182"/>
      <c r="G446" s="203"/>
      <c r="H446" s="218"/>
      <c r="I446" s="213"/>
      <c r="J446" s="207"/>
      <c r="K446" s="213"/>
      <c r="L446" s="207"/>
      <c r="M446" s="213"/>
      <c r="N446" s="207"/>
      <c r="O446" s="183"/>
      <c r="P446" s="184"/>
      <c r="Q446" s="184"/>
      <c r="R446" s="275"/>
      <c r="S446" s="185"/>
      <c r="T446" s="185"/>
      <c r="U446" s="275"/>
      <c r="V446" s="275"/>
      <c r="W446" s="276"/>
      <c r="X446" s="276"/>
      <c r="Y446" s="276"/>
      <c r="Z446" s="275"/>
      <c r="AA446" s="184"/>
      <c r="AB446" s="184"/>
      <c r="AC446" s="185"/>
      <c r="AD446" s="185"/>
      <c r="AE446" s="186"/>
      <c r="AF446" s="187"/>
      <c r="AG446" s="182"/>
      <c r="AH446" s="184"/>
      <c r="AI446" s="184"/>
      <c r="AJ446" s="182"/>
      <c r="AK446" s="188"/>
      <c r="AL446" s="188"/>
      <c r="AM446" s="188"/>
      <c r="AN446" s="188"/>
      <c r="AO446" s="188"/>
      <c r="AP446" s="188"/>
      <c r="AQ446" s="188"/>
      <c r="AR446" s="188"/>
      <c r="AS446" s="188"/>
      <c r="AT446" s="188"/>
      <c r="AU446" s="189"/>
      <c r="AV446" s="190"/>
      <c r="AW446" s="190"/>
      <c r="AX446" s="191"/>
      <c r="AY446" s="191"/>
      <c r="AZ446" s="191"/>
      <c r="BA446" s="192"/>
      <c r="BB446" s="193"/>
      <c r="BC446" s="193"/>
      <c r="BD446" s="193"/>
    </row>
    <row r="447" spans="1:56">
      <c r="A447" s="220"/>
      <c r="B447" s="221"/>
      <c r="C447" s="222"/>
      <c r="D447" s="169"/>
      <c r="E447" s="169"/>
      <c r="F447" s="169"/>
      <c r="G447" s="202"/>
      <c r="H447" s="217"/>
      <c r="I447" s="212"/>
      <c r="J447" s="206"/>
      <c r="K447" s="212"/>
      <c r="L447" s="206"/>
      <c r="M447" s="212"/>
      <c r="N447" s="206"/>
      <c r="O447" s="170"/>
      <c r="P447" s="171"/>
      <c r="Q447" s="171"/>
      <c r="R447" s="171"/>
      <c r="S447" s="172"/>
      <c r="T447" s="172"/>
      <c r="U447" s="171"/>
      <c r="V447" s="171"/>
      <c r="W447" s="173"/>
      <c r="X447" s="173"/>
      <c r="Y447" s="173"/>
      <c r="Z447" s="171"/>
      <c r="AA447" s="171"/>
      <c r="AB447" s="171"/>
      <c r="AC447" s="172"/>
      <c r="AD447" s="172"/>
      <c r="AE447" s="174"/>
      <c r="AF447" s="175"/>
      <c r="AG447" s="169"/>
      <c r="AH447" s="171"/>
      <c r="AI447" s="171"/>
      <c r="AJ447" s="169"/>
      <c r="AK447" s="176"/>
      <c r="AL447" s="176"/>
      <c r="AM447" s="176"/>
      <c r="AN447" s="176"/>
      <c r="AO447" s="176"/>
      <c r="AP447" s="176"/>
      <c r="AQ447" s="176"/>
      <c r="AR447" s="176"/>
      <c r="AS447" s="176"/>
      <c r="AT447" s="176"/>
      <c r="AU447" s="177"/>
      <c r="AV447" s="178"/>
      <c r="AW447" s="178"/>
      <c r="AX447" s="179"/>
      <c r="AY447" s="179"/>
      <c r="AZ447" s="179"/>
      <c r="BA447" s="180"/>
      <c r="BB447" s="181"/>
      <c r="BC447" s="181"/>
      <c r="BD447" s="181"/>
    </row>
    <row r="448" spans="1:56">
      <c r="A448" s="223"/>
      <c r="B448" s="224"/>
      <c r="C448" s="225"/>
      <c r="D448" s="182"/>
      <c r="E448" s="182"/>
      <c r="F448" s="182"/>
      <c r="G448" s="203"/>
      <c r="H448" s="218"/>
      <c r="I448" s="213"/>
      <c r="J448" s="207"/>
      <c r="K448" s="213"/>
      <c r="L448" s="207"/>
      <c r="M448" s="213"/>
      <c r="N448" s="207"/>
      <c r="O448" s="183"/>
      <c r="P448" s="184"/>
      <c r="Q448" s="184"/>
      <c r="R448" s="275"/>
      <c r="S448" s="185"/>
      <c r="T448" s="185"/>
      <c r="U448" s="275"/>
      <c r="V448" s="275"/>
      <c r="W448" s="276"/>
      <c r="X448" s="276"/>
      <c r="Y448" s="276"/>
      <c r="Z448" s="275"/>
      <c r="AA448" s="184"/>
      <c r="AB448" s="184"/>
      <c r="AC448" s="185"/>
      <c r="AD448" s="185"/>
      <c r="AE448" s="186"/>
      <c r="AF448" s="187"/>
      <c r="AG448" s="182"/>
      <c r="AH448" s="184"/>
      <c r="AI448" s="184"/>
      <c r="AJ448" s="182"/>
      <c r="AK448" s="188"/>
      <c r="AL448" s="188"/>
      <c r="AM448" s="188"/>
      <c r="AN448" s="188"/>
      <c r="AO448" s="188"/>
      <c r="AP448" s="188"/>
      <c r="AQ448" s="188"/>
      <c r="AR448" s="188"/>
      <c r="AS448" s="188"/>
      <c r="AT448" s="188"/>
      <c r="AU448" s="189"/>
      <c r="AV448" s="190"/>
      <c r="AW448" s="190"/>
      <c r="AX448" s="191"/>
      <c r="AY448" s="191"/>
      <c r="AZ448" s="191"/>
      <c r="BA448" s="192"/>
      <c r="BB448" s="193"/>
      <c r="BC448" s="193"/>
      <c r="BD448" s="193"/>
    </row>
    <row r="449" spans="1:56">
      <c r="A449" s="220"/>
      <c r="B449" s="221"/>
      <c r="C449" s="222"/>
      <c r="D449" s="169"/>
      <c r="E449" s="169"/>
      <c r="F449" s="169"/>
      <c r="G449" s="202"/>
      <c r="H449" s="217"/>
      <c r="I449" s="212"/>
      <c r="J449" s="206"/>
      <c r="K449" s="212"/>
      <c r="L449" s="206"/>
      <c r="M449" s="212"/>
      <c r="N449" s="206"/>
      <c r="O449" s="170"/>
      <c r="P449" s="171"/>
      <c r="Q449" s="171"/>
      <c r="R449" s="171"/>
      <c r="S449" s="172"/>
      <c r="T449" s="172"/>
      <c r="U449" s="171"/>
      <c r="V449" s="171"/>
      <c r="W449" s="173"/>
      <c r="X449" s="173"/>
      <c r="Y449" s="173"/>
      <c r="Z449" s="171"/>
      <c r="AA449" s="171"/>
      <c r="AB449" s="171"/>
      <c r="AC449" s="172"/>
      <c r="AD449" s="172"/>
      <c r="AE449" s="174"/>
      <c r="AF449" s="175"/>
      <c r="AG449" s="169"/>
      <c r="AH449" s="171"/>
      <c r="AI449" s="171"/>
      <c r="AJ449" s="169"/>
      <c r="AK449" s="176"/>
      <c r="AL449" s="176"/>
      <c r="AM449" s="176"/>
      <c r="AN449" s="176"/>
      <c r="AO449" s="176"/>
      <c r="AP449" s="176"/>
      <c r="AQ449" s="176"/>
      <c r="AR449" s="176"/>
      <c r="AS449" s="176"/>
      <c r="AT449" s="176"/>
      <c r="AU449" s="177"/>
      <c r="AV449" s="178"/>
      <c r="AW449" s="178"/>
      <c r="AX449" s="179"/>
      <c r="AY449" s="179"/>
      <c r="AZ449" s="179"/>
      <c r="BA449" s="180"/>
      <c r="BB449" s="181"/>
      <c r="BC449" s="181"/>
      <c r="BD449" s="181"/>
    </row>
    <row r="450" spans="1:56">
      <c r="A450" s="223"/>
      <c r="B450" s="224"/>
      <c r="C450" s="225"/>
      <c r="D450" s="182"/>
      <c r="E450" s="182"/>
      <c r="F450" s="182"/>
      <c r="G450" s="203"/>
      <c r="H450" s="218"/>
      <c r="I450" s="213"/>
      <c r="J450" s="207"/>
      <c r="K450" s="213"/>
      <c r="L450" s="207"/>
      <c r="M450" s="213"/>
      <c r="N450" s="207"/>
      <c r="O450" s="183"/>
      <c r="P450" s="184"/>
      <c r="Q450" s="184"/>
      <c r="R450" s="275"/>
      <c r="S450" s="185"/>
      <c r="T450" s="185"/>
      <c r="U450" s="275"/>
      <c r="V450" s="275"/>
      <c r="W450" s="276"/>
      <c r="X450" s="276"/>
      <c r="Y450" s="276"/>
      <c r="Z450" s="275"/>
      <c r="AA450" s="184"/>
      <c r="AB450" s="184"/>
      <c r="AC450" s="185"/>
      <c r="AD450" s="185"/>
      <c r="AE450" s="186"/>
      <c r="AF450" s="187"/>
      <c r="AG450" s="182"/>
      <c r="AH450" s="184"/>
      <c r="AI450" s="184"/>
      <c r="AJ450" s="182"/>
      <c r="AK450" s="188"/>
      <c r="AL450" s="188"/>
      <c r="AM450" s="188"/>
      <c r="AN450" s="188"/>
      <c r="AO450" s="188"/>
      <c r="AP450" s="188"/>
      <c r="AQ450" s="188"/>
      <c r="AR450" s="188"/>
      <c r="AS450" s="188"/>
      <c r="AT450" s="188"/>
      <c r="AU450" s="189"/>
      <c r="AV450" s="190"/>
      <c r="AW450" s="190"/>
      <c r="AX450" s="191"/>
      <c r="AY450" s="191"/>
      <c r="AZ450" s="191"/>
      <c r="BA450" s="192"/>
      <c r="BB450" s="193"/>
      <c r="BC450" s="193"/>
      <c r="BD450" s="193"/>
    </row>
    <row r="451" spans="1:56">
      <c r="A451" s="220"/>
      <c r="B451" s="221"/>
      <c r="C451" s="222"/>
      <c r="D451" s="169"/>
      <c r="E451" s="169"/>
      <c r="F451" s="169"/>
      <c r="G451" s="202"/>
      <c r="H451" s="217"/>
      <c r="I451" s="212"/>
      <c r="J451" s="206"/>
      <c r="K451" s="212"/>
      <c r="L451" s="206"/>
      <c r="M451" s="212"/>
      <c r="N451" s="206"/>
      <c r="O451" s="170"/>
      <c r="P451" s="171"/>
      <c r="Q451" s="171"/>
      <c r="R451" s="171"/>
      <c r="S451" s="172"/>
      <c r="T451" s="172"/>
      <c r="U451" s="171"/>
      <c r="V451" s="171"/>
      <c r="W451" s="173"/>
      <c r="X451" s="173"/>
      <c r="Y451" s="173"/>
      <c r="Z451" s="171"/>
      <c r="AA451" s="171"/>
      <c r="AB451" s="171"/>
      <c r="AC451" s="172"/>
      <c r="AD451" s="172"/>
      <c r="AE451" s="174"/>
      <c r="AF451" s="175"/>
      <c r="AG451" s="169"/>
      <c r="AH451" s="171"/>
      <c r="AI451" s="171"/>
      <c r="AJ451" s="169"/>
      <c r="AK451" s="176"/>
      <c r="AL451" s="176"/>
      <c r="AM451" s="176"/>
      <c r="AN451" s="176"/>
      <c r="AO451" s="176"/>
      <c r="AP451" s="176"/>
      <c r="AQ451" s="176"/>
      <c r="AR451" s="176"/>
      <c r="AS451" s="176"/>
      <c r="AT451" s="176"/>
      <c r="AU451" s="177"/>
      <c r="AV451" s="178"/>
      <c r="AW451" s="178"/>
      <c r="AX451" s="179"/>
      <c r="AY451" s="179"/>
      <c r="AZ451" s="179"/>
      <c r="BA451" s="180"/>
      <c r="BB451" s="181"/>
      <c r="BC451" s="181"/>
      <c r="BD451" s="181"/>
    </row>
    <row r="452" spans="1:56">
      <c r="A452" s="223"/>
      <c r="B452" s="224"/>
      <c r="C452" s="225"/>
      <c r="D452" s="182"/>
      <c r="E452" s="182"/>
      <c r="F452" s="182"/>
      <c r="G452" s="203"/>
      <c r="H452" s="218"/>
      <c r="I452" s="213"/>
      <c r="J452" s="207"/>
      <c r="K452" s="213"/>
      <c r="L452" s="207"/>
      <c r="M452" s="213"/>
      <c r="N452" s="207"/>
      <c r="O452" s="183"/>
      <c r="P452" s="184"/>
      <c r="Q452" s="184"/>
      <c r="R452" s="275"/>
      <c r="S452" s="185"/>
      <c r="T452" s="185"/>
      <c r="U452" s="275"/>
      <c r="V452" s="275"/>
      <c r="W452" s="276"/>
      <c r="X452" s="276"/>
      <c r="Y452" s="276"/>
      <c r="Z452" s="275"/>
      <c r="AA452" s="184"/>
      <c r="AB452" s="184"/>
      <c r="AC452" s="185"/>
      <c r="AD452" s="185"/>
      <c r="AE452" s="186"/>
      <c r="AF452" s="187"/>
      <c r="AG452" s="182"/>
      <c r="AH452" s="184"/>
      <c r="AI452" s="184"/>
      <c r="AJ452" s="182"/>
      <c r="AK452" s="188"/>
      <c r="AL452" s="188"/>
      <c r="AM452" s="188"/>
      <c r="AN452" s="188"/>
      <c r="AO452" s="188"/>
      <c r="AP452" s="188"/>
      <c r="AQ452" s="188"/>
      <c r="AR452" s="188"/>
      <c r="AS452" s="188"/>
      <c r="AT452" s="188"/>
      <c r="AU452" s="189"/>
      <c r="AV452" s="190"/>
      <c r="AW452" s="190"/>
      <c r="AX452" s="191"/>
      <c r="AY452" s="191"/>
      <c r="AZ452" s="191"/>
      <c r="BA452" s="192"/>
      <c r="BB452" s="193"/>
      <c r="BC452" s="193"/>
      <c r="BD452" s="193"/>
    </row>
    <row r="453" spans="1:56">
      <c r="A453" s="220"/>
      <c r="B453" s="221"/>
      <c r="C453" s="222"/>
      <c r="D453" s="169"/>
      <c r="E453" s="169"/>
      <c r="F453" s="169"/>
      <c r="G453" s="202"/>
      <c r="H453" s="217"/>
      <c r="I453" s="212"/>
      <c r="J453" s="206"/>
      <c r="K453" s="212"/>
      <c r="L453" s="206"/>
      <c r="M453" s="212"/>
      <c r="N453" s="206"/>
      <c r="O453" s="170"/>
      <c r="P453" s="171"/>
      <c r="Q453" s="171"/>
      <c r="R453" s="171"/>
      <c r="S453" s="172"/>
      <c r="T453" s="172"/>
      <c r="U453" s="171"/>
      <c r="V453" s="171"/>
      <c r="W453" s="173"/>
      <c r="X453" s="173"/>
      <c r="Y453" s="173"/>
      <c r="Z453" s="171"/>
      <c r="AA453" s="171"/>
      <c r="AB453" s="171"/>
      <c r="AC453" s="172"/>
      <c r="AD453" s="172"/>
      <c r="AE453" s="174"/>
      <c r="AF453" s="175"/>
      <c r="AG453" s="169"/>
      <c r="AH453" s="171"/>
      <c r="AI453" s="171"/>
      <c r="AJ453" s="169"/>
      <c r="AK453" s="176"/>
      <c r="AL453" s="176"/>
      <c r="AM453" s="176"/>
      <c r="AN453" s="176"/>
      <c r="AO453" s="176"/>
      <c r="AP453" s="176"/>
      <c r="AQ453" s="176"/>
      <c r="AR453" s="176"/>
      <c r="AS453" s="176"/>
      <c r="AT453" s="176"/>
      <c r="AU453" s="177"/>
      <c r="AV453" s="178"/>
      <c r="AW453" s="178"/>
      <c r="AX453" s="179"/>
      <c r="AY453" s="179"/>
      <c r="AZ453" s="179"/>
      <c r="BA453" s="180"/>
      <c r="BB453" s="181"/>
      <c r="BC453" s="181"/>
      <c r="BD453" s="181"/>
    </row>
    <row r="454" spans="1:56">
      <c r="A454" s="223"/>
      <c r="B454" s="224"/>
      <c r="C454" s="225"/>
      <c r="D454" s="182"/>
      <c r="E454" s="182"/>
      <c r="F454" s="182"/>
      <c r="G454" s="203"/>
      <c r="H454" s="218"/>
      <c r="I454" s="213"/>
      <c r="J454" s="207"/>
      <c r="K454" s="213"/>
      <c r="L454" s="207"/>
      <c r="M454" s="213"/>
      <c r="N454" s="207"/>
      <c r="O454" s="183"/>
      <c r="P454" s="184"/>
      <c r="Q454" s="184"/>
      <c r="R454" s="275"/>
      <c r="S454" s="185"/>
      <c r="T454" s="185"/>
      <c r="U454" s="275"/>
      <c r="V454" s="275"/>
      <c r="W454" s="276"/>
      <c r="X454" s="276"/>
      <c r="Y454" s="276"/>
      <c r="Z454" s="275"/>
      <c r="AA454" s="184"/>
      <c r="AB454" s="184"/>
      <c r="AC454" s="185"/>
      <c r="AD454" s="185"/>
      <c r="AE454" s="186"/>
      <c r="AF454" s="187"/>
      <c r="AG454" s="182"/>
      <c r="AH454" s="184"/>
      <c r="AI454" s="184"/>
      <c r="AJ454" s="182"/>
      <c r="AK454" s="188"/>
      <c r="AL454" s="188"/>
      <c r="AM454" s="188"/>
      <c r="AN454" s="188"/>
      <c r="AO454" s="188"/>
      <c r="AP454" s="188"/>
      <c r="AQ454" s="188"/>
      <c r="AR454" s="188"/>
      <c r="AS454" s="188"/>
      <c r="AT454" s="188"/>
      <c r="AU454" s="189"/>
      <c r="AV454" s="190"/>
      <c r="AW454" s="190"/>
      <c r="AX454" s="191"/>
      <c r="AY454" s="191"/>
      <c r="AZ454" s="191"/>
      <c r="BA454" s="192"/>
      <c r="BB454" s="193"/>
      <c r="BC454" s="193"/>
      <c r="BD454" s="193"/>
    </row>
    <row r="455" spans="1:56">
      <c r="A455" s="220"/>
      <c r="B455" s="221"/>
      <c r="C455" s="222"/>
      <c r="D455" s="169"/>
      <c r="E455" s="169"/>
      <c r="F455" s="169"/>
      <c r="G455" s="202"/>
      <c r="H455" s="217"/>
      <c r="I455" s="212"/>
      <c r="J455" s="206"/>
      <c r="K455" s="212"/>
      <c r="L455" s="206"/>
      <c r="M455" s="212"/>
      <c r="N455" s="206"/>
      <c r="O455" s="170"/>
      <c r="P455" s="171"/>
      <c r="Q455" s="171"/>
      <c r="R455" s="171"/>
      <c r="S455" s="172"/>
      <c r="T455" s="172"/>
      <c r="U455" s="171"/>
      <c r="V455" s="171"/>
      <c r="W455" s="173"/>
      <c r="X455" s="173"/>
      <c r="Y455" s="173"/>
      <c r="Z455" s="171"/>
      <c r="AA455" s="171"/>
      <c r="AB455" s="171"/>
      <c r="AC455" s="172"/>
      <c r="AD455" s="172"/>
      <c r="AE455" s="174"/>
      <c r="AF455" s="175"/>
      <c r="AG455" s="169"/>
      <c r="AH455" s="171"/>
      <c r="AI455" s="171"/>
      <c r="AJ455" s="169"/>
      <c r="AK455" s="176"/>
      <c r="AL455" s="176"/>
      <c r="AM455" s="176"/>
      <c r="AN455" s="176"/>
      <c r="AO455" s="176"/>
      <c r="AP455" s="176"/>
      <c r="AQ455" s="176"/>
      <c r="AR455" s="176"/>
      <c r="AS455" s="176"/>
      <c r="AT455" s="176"/>
      <c r="AU455" s="177"/>
      <c r="AV455" s="178"/>
      <c r="AW455" s="178"/>
      <c r="AX455" s="179"/>
      <c r="AY455" s="179"/>
      <c r="AZ455" s="179"/>
      <c r="BA455" s="180"/>
      <c r="BB455" s="181"/>
      <c r="BC455" s="181"/>
      <c r="BD455" s="181"/>
    </row>
    <row r="456" spans="1:56">
      <c r="A456" s="223"/>
      <c r="B456" s="224"/>
      <c r="C456" s="225"/>
      <c r="D456" s="182"/>
      <c r="E456" s="182"/>
      <c r="F456" s="182"/>
      <c r="G456" s="203"/>
      <c r="H456" s="218"/>
      <c r="I456" s="213"/>
      <c r="J456" s="207"/>
      <c r="K456" s="213"/>
      <c r="L456" s="207"/>
      <c r="M456" s="213"/>
      <c r="N456" s="207"/>
      <c r="O456" s="183"/>
      <c r="P456" s="184"/>
      <c r="Q456" s="184"/>
      <c r="R456" s="275"/>
      <c r="S456" s="185"/>
      <c r="T456" s="185"/>
      <c r="U456" s="275"/>
      <c r="V456" s="275"/>
      <c r="W456" s="276"/>
      <c r="X456" s="276"/>
      <c r="Y456" s="276"/>
      <c r="Z456" s="275"/>
      <c r="AA456" s="184"/>
      <c r="AB456" s="184"/>
      <c r="AC456" s="185"/>
      <c r="AD456" s="185"/>
      <c r="AE456" s="186"/>
      <c r="AF456" s="187"/>
      <c r="AG456" s="182"/>
      <c r="AH456" s="184"/>
      <c r="AI456" s="184"/>
      <c r="AJ456" s="182"/>
      <c r="AK456" s="188"/>
      <c r="AL456" s="188"/>
      <c r="AM456" s="188"/>
      <c r="AN456" s="188"/>
      <c r="AO456" s="188"/>
      <c r="AP456" s="188"/>
      <c r="AQ456" s="188"/>
      <c r="AR456" s="188"/>
      <c r="AS456" s="188"/>
      <c r="AT456" s="188"/>
      <c r="AU456" s="189"/>
      <c r="AV456" s="190"/>
      <c r="AW456" s="190"/>
      <c r="AX456" s="191"/>
      <c r="AY456" s="191"/>
      <c r="AZ456" s="191"/>
      <c r="BA456" s="192"/>
      <c r="BB456" s="193"/>
      <c r="BC456" s="193"/>
      <c r="BD456" s="193"/>
    </row>
    <row r="457" spans="1:56">
      <c r="A457" s="220"/>
      <c r="B457" s="221"/>
      <c r="C457" s="222"/>
      <c r="D457" s="169"/>
      <c r="E457" s="169"/>
      <c r="F457" s="169"/>
      <c r="G457" s="202"/>
      <c r="H457" s="217"/>
      <c r="I457" s="212"/>
      <c r="J457" s="206"/>
      <c r="K457" s="212"/>
      <c r="L457" s="206"/>
      <c r="M457" s="212"/>
      <c r="N457" s="206"/>
      <c r="O457" s="170"/>
      <c r="P457" s="171"/>
      <c r="Q457" s="171"/>
      <c r="R457" s="171"/>
      <c r="S457" s="172"/>
      <c r="T457" s="172"/>
      <c r="U457" s="171"/>
      <c r="V457" s="171"/>
      <c r="W457" s="173"/>
      <c r="X457" s="173"/>
      <c r="Y457" s="173"/>
      <c r="Z457" s="171"/>
      <c r="AA457" s="171"/>
      <c r="AB457" s="171"/>
      <c r="AC457" s="172"/>
      <c r="AD457" s="172"/>
      <c r="AE457" s="174"/>
      <c r="AF457" s="175"/>
      <c r="AG457" s="169"/>
      <c r="AH457" s="171"/>
      <c r="AI457" s="171"/>
      <c r="AJ457" s="169"/>
      <c r="AK457" s="176"/>
      <c r="AL457" s="176"/>
      <c r="AM457" s="176"/>
      <c r="AN457" s="176"/>
      <c r="AO457" s="176"/>
      <c r="AP457" s="176"/>
      <c r="AQ457" s="176"/>
      <c r="AR457" s="176"/>
      <c r="AS457" s="176"/>
      <c r="AT457" s="176"/>
      <c r="AU457" s="177"/>
      <c r="AV457" s="178"/>
      <c r="AW457" s="178"/>
      <c r="AX457" s="179"/>
      <c r="AY457" s="179"/>
      <c r="AZ457" s="179"/>
      <c r="BA457" s="180"/>
      <c r="BB457" s="181"/>
      <c r="BC457" s="181"/>
      <c r="BD457" s="181"/>
    </row>
    <row r="458" spans="1:56">
      <c r="A458" s="223"/>
      <c r="B458" s="224"/>
      <c r="C458" s="225"/>
      <c r="D458" s="182"/>
      <c r="E458" s="182"/>
      <c r="F458" s="182"/>
      <c r="G458" s="203"/>
      <c r="H458" s="218"/>
      <c r="I458" s="213"/>
      <c r="J458" s="207"/>
      <c r="K458" s="213"/>
      <c r="L458" s="207"/>
      <c r="M458" s="213"/>
      <c r="N458" s="207"/>
      <c r="O458" s="183"/>
      <c r="P458" s="184"/>
      <c r="Q458" s="184"/>
      <c r="R458" s="275"/>
      <c r="S458" s="185"/>
      <c r="T458" s="185"/>
      <c r="U458" s="275"/>
      <c r="V458" s="275"/>
      <c r="W458" s="276"/>
      <c r="X458" s="276"/>
      <c r="Y458" s="276"/>
      <c r="Z458" s="275"/>
      <c r="AA458" s="184"/>
      <c r="AB458" s="184"/>
      <c r="AC458" s="185"/>
      <c r="AD458" s="185"/>
      <c r="AE458" s="186"/>
      <c r="AF458" s="187"/>
      <c r="AG458" s="182"/>
      <c r="AH458" s="184"/>
      <c r="AI458" s="184"/>
      <c r="AJ458" s="182"/>
      <c r="AK458" s="188"/>
      <c r="AL458" s="188"/>
      <c r="AM458" s="188"/>
      <c r="AN458" s="188"/>
      <c r="AO458" s="188"/>
      <c r="AP458" s="188"/>
      <c r="AQ458" s="188"/>
      <c r="AR458" s="188"/>
      <c r="AS458" s="188"/>
      <c r="AT458" s="188"/>
      <c r="AU458" s="189"/>
      <c r="AV458" s="190"/>
      <c r="AW458" s="190"/>
      <c r="AX458" s="191"/>
      <c r="AY458" s="191"/>
      <c r="AZ458" s="191"/>
      <c r="BA458" s="192"/>
      <c r="BB458" s="193"/>
      <c r="BC458" s="193"/>
      <c r="BD458" s="193"/>
    </row>
    <row r="459" spans="1:56">
      <c r="A459" s="220"/>
      <c r="B459" s="221"/>
      <c r="C459" s="222"/>
      <c r="D459" s="169"/>
      <c r="E459" s="169"/>
      <c r="F459" s="169"/>
      <c r="G459" s="202"/>
      <c r="H459" s="217"/>
      <c r="I459" s="212"/>
      <c r="J459" s="206"/>
      <c r="K459" s="212"/>
      <c r="L459" s="206"/>
      <c r="M459" s="212"/>
      <c r="N459" s="206"/>
      <c r="O459" s="170"/>
      <c r="P459" s="171"/>
      <c r="Q459" s="171"/>
      <c r="R459" s="171"/>
      <c r="S459" s="172"/>
      <c r="T459" s="172"/>
      <c r="U459" s="171"/>
      <c r="V459" s="171"/>
      <c r="W459" s="173"/>
      <c r="X459" s="173"/>
      <c r="Y459" s="173"/>
      <c r="Z459" s="171"/>
      <c r="AA459" s="171"/>
      <c r="AB459" s="171"/>
      <c r="AC459" s="172"/>
      <c r="AD459" s="172"/>
      <c r="AE459" s="174"/>
      <c r="AF459" s="175"/>
      <c r="AG459" s="169"/>
      <c r="AH459" s="171"/>
      <c r="AI459" s="171"/>
      <c r="AJ459" s="169"/>
      <c r="AK459" s="176"/>
      <c r="AL459" s="176"/>
      <c r="AM459" s="176"/>
      <c r="AN459" s="176"/>
      <c r="AO459" s="176"/>
      <c r="AP459" s="176"/>
      <c r="AQ459" s="176"/>
      <c r="AR459" s="176"/>
      <c r="AS459" s="176"/>
      <c r="AT459" s="176"/>
      <c r="AU459" s="177"/>
      <c r="AV459" s="178"/>
      <c r="AW459" s="178"/>
      <c r="AX459" s="179"/>
      <c r="AY459" s="179"/>
      <c r="AZ459" s="179"/>
      <c r="BA459" s="180"/>
      <c r="BB459" s="181"/>
      <c r="BC459" s="181"/>
      <c r="BD459" s="181"/>
    </row>
    <row r="460" spans="1:56">
      <c r="A460" s="223"/>
      <c r="B460" s="224"/>
      <c r="C460" s="225"/>
      <c r="D460" s="182"/>
      <c r="E460" s="182"/>
      <c r="F460" s="182"/>
      <c r="G460" s="203"/>
      <c r="H460" s="218"/>
      <c r="I460" s="213"/>
      <c r="J460" s="207"/>
      <c r="K460" s="213"/>
      <c r="L460" s="207"/>
      <c r="M460" s="213"/>
      <c r="N460" s="207"/>
      <c r="O460" s="183"/>
      <c r="P460" s="184"/>
      <c r="Q460" s="184"/>
      <c r="R460" s="275"/>
      <c r="S460" s="185"/>
      <c r="T460" s="185"/>
      <c r="U460" s="275"/>
      <c r="V460" s="275"/>
      <c r="W460" s="276"/>
      <c r="X460" s="276"/>
      <c r="Y460" s="276"/>
      <c r="Z460" s="275"/>
      <c r="AA460" s="184"/>
      <c r="AB460" s="184"/>
      <c r="AC460" s="185"/>
      <c r="AD460" s="185"/>
      <c r="AE460" s="186"/>
      <c r="AF460" s="187"/>
      <c r="AG460" s="182"/>
      <c r="AH460" s="184"/>
      <c r="AI460" s="184"/>
      <c r="AJ460" s="182"/>
      <c r="AK460" s="188"/>
      <c r="AL460" s="188"/>
      <c r="AM460" s="188"/>
      <c r="AN460" s="188"/>
      <c r="AO460" s="188"/>
      <c r="AP460" s="188"/>
      <c r="AQ460" s="188"/>
      <c r="AR460" s="188"/>
      <c r="AS460" s="188"/>
      <c r="AT460" s="188"/>
      <c r="AU460" s="189"/>
      <c r="AV460" s="190"/>
      <c r="AW460" s="190"/>
      <c r="AX460" s="191"/>
      <c r="AY460" s="191"/>
      <c r="AZ460" s="191"/>
      <c r="BA460" s="192"/>
      <c r="BB460" s="193"/>
      <c r="BC460" s="193"/>
      <c r="BD460" s="193"/>
    </row>
    <row r="461" spans="1:56">
      <c r="A461" s="220"/>
      <c r="B461" s="221"/>
      <c r="C461" s="222"/>
      <c r="D461" s="169"/>
      <c r="E461" s="169"/>
      <c r="F461" s="169"/>
      <c r="G461" s="202"/>
      <c r="H461" s="217"/>
      <c r="I461" s="212"/>
      <c r="J461" s="206"/>
      <c r="K461" s="212"/>
      <c r="L461" s="206"/>
      <c r="M461" s="212"/>
      <c r="N461" s="206"/>
      <c r="O461" s="170"/>
      <c r="P461" s="171"/>
      <c r="Q461" s="171"/>
      <c r="R461" s="171"/>
      <c r="S461" s="172"/>
      <c r="T461" s="172"/>
      <c r="U461" s="171"/>
      <c r="V461" s="171"/>
      <c r="W461" s="173"/>
      <c r="X461" s="173"/>
      <c r="Y461" s="173"/>
      <c r="Z461" s="171"/>
      <c r="AA461" s="171"/>
      <c r="AB461" s="171"/>
      <c r="AC461" s="172"/>
      <c r="AD461" s="172"/>
      <c r="AE461" s="174"/>
      <c r="AF461" s="175"/>
      <c r="AG461" s="169"/>
      <c r="AH461" s="171"/>
      <c r="AI461" s="171"/>
      <c r="AJ461" s="169"/>
      <c r="AK461" s="176"/>
      <c r="AL461" s="176"/>
      <c r="AM461" s="176"/>
      <c r="AN461" s="176"/>
      <c r="AO461" s="176"/>
      <c r="AP461" s="176"/>
      <c r="AQ461" s="176"/>
      <c r="AR461" s="176"/>
      <c r="AS461" s="176"/>
      <c r="AT461" s="176"/>
      <c r="AU461" s="177"/>
      <c r="AV461" s="178"/>
      <c r="AW461" s="178"/>
      <c r="AX461" s="179"/>
      <c r="AY461" s="179"/>
      <c r="AZ461" s="179"/>
      <c r="BA461" s="180"/>
      <c r="BB461" s="181"/>
      <c r="BC461" s="181"/>
      <c r="BD461" s="181"/>
    </row>
    <row r="462" spans="1:56">
      <c r="A462" s="223"/>
      <c r="B462" s="224"/>
      <c r="C462" s="225"/>
      <c r="D462" s="182"/>
      <c r="E462" s="182"/>
      <c r="F462" s="182"/>
      <c r="G462" s="203"/>
      <c r="H462" s="218"/>
      <c r="I462" s="213"/>
      <c r="J462" s="207"/>
      <c r="K462" s="213"/>
      <c r="L462" s="207"/>
      <c r="M462" s="213"/>
      <c r="N462" s="207"/>
      <c r="O462" s="183"/>
      <c r="P462" s="184"/>
      <c r="Q462" s="184"/>
      <c r="R462" s="275"/>
      <c r="S462" s="185"/>
      <c r="T462" s="185"/>
      <c r="U462" s="275"/>
      <c r="V462" s="275"/>
      <c r="W462" s="276"/>
      <c r="X462" s="276"/>
      <c r="Y462" s="276"/>
      <c r="Z462" s="275"/>
      <c r="AA462" s="184"/>
      <c r="AB462" s="184"/>
      <c r="AC462" s="185"/>
      <c r="AD462" s="185"/>
      <c r="AE462" s="186"/>
      <c r="AF462" s="187"/>
      <c r="AG462" s="182"/>
      <c r="AH462" s="184"/>
      <c r="AI462" s="184"/>
      <c r="AJ462" s="182"/>
      <c r="AK462" s="188"/>
      <c r="AL462" s="188"/>
      <c r="AM462" s="188"/>
      <c r="AN462" s="188"/>
      <c r="AO462" s="188"/>
      <c r="AP462" s="188"/>
      <c r="AQ462" s="188"/>
      <c r="AR462" s="188"/>
      <c r="AS462" s="188"/>
      <c r="AT462" s="188"/>
      <c r="AU462" s="189"/>
      <c r="AV462" s="190"/>
      <c r="AW462" s="190"/>
      <c r="AX462" s="191"/>
      <c r="AY462" s="191"/>
      <c r="AZ462" s="191"/>
      <c r="BA462" s="192"/>
      <c r="BB462" s="193"/>
      <c r="BC462" s="193"/>
      <c r="BD462" s="193"/>
    </row>
    <row r="463" spans="1:56">
      <c r="A463" s="220"/>
      <c r="B463" s="221"/>
      <c r="C463" s="222"/>
      <c r="D463" s="169"/>
      <c r="E463" s="169"/>
      <c r="F463" s="169"/>
      <c r="G463" s="202"/>
      <c r="H463" s="217"/>
      <c r="I463" s="212"/>
      <c r="J463" s="206"/>
      <c r="K463" s="212"/>
      <c r="L463" s="206"/>
      <c r="M463" s="212"/>
      <c r="N463" s="206"/>
      <c r="O463" s="170"/>
      <c r="P463" s="171"/>
      <c r="Q463" s="171"/>
      <c r="R463" s="171"/>
      <c r="S463" s="172"/>
      <c r="T463" s="172"/>
      <c r="U463" s="171"/>
      <c r="V463" s="171"/>
      <c r="W463" s="173"/>
      <c r="X463" s="173"/>
      <c r="Y463" s="173"/>
      <c r="Z463" s="171"/>
      <c r="AA463" s="171"/>
      <c r="AB463" s="171"/>
      <c r="AC463" s="172"/>
      <c r="AD463" s="172"/>
      <c r="AE463" s="174"/>
      <c r="AF463" s="175"/>
      <c r="AG463" s="169"/>
      <c r="AH463" s="171"/>
      <c r="AI463" s="171"/>
      <c r="AJ463" s="169"/>
      <c r="AK463" s="176"/>
      <c r="AL463" s="176"/>
      <c r="AM463" s="176"/>
      <c r="AN463" s="176"/>
      <c r="AO463" s="176"/>
      <c r="AP463" s="176"/>
      <c r="AQ463" s="176"/>
      <c r="AR463" s="176"/>
      <c r="AS463" s="176"/>
      <c r="AT463" s="176"/>
      <c r="AU463" s="177"/>
      <c r="AV463" s="178"/>
      <c r="AW463" s="178"/>
      <c r="AX463" s="179"/>
      <c r="AY463" s="179"/>
      <c r="AZ463" s="179"/>
      <c r="BA463" s="180"/>
      <c r="BB463" s="181"/>
      <c r="BC463" s="181"/>
      <c r="BD463" s="181"/>
    </row>
    <row r="464" spans="1:56">
      <c r="A464" s="223"/>
      <c r="B464" s="224"/>
      <c r="C464" s="225"/>
      <c r="D464" s="182"/>
      <c r="E464" s="182"/>
      <c r="F464" s="182"/>
      <c r="G464" s="203"/>
      <c r="H464" s="218"/>
      <c r="I464" s="213"/>
      <c r="J464" s="207"/>
      <c r="K464" s="213"/>
      <c r="L464" s="207"/>
      <c r="M464" s="213"/>
      <c r="N464" s="207"/>
      <c r="O464" s="183"/>
      <c r="P464" s="184"/>
      <c r="Q464" s="184"/>
      <c r="R464" s="275"/>
      <c r="S464" s="185"/>
      <c r="T464" s="185"/>
      <c r="U464" s="275"/>
      <c r="V464" s="275"/>
      <c r="W464" s="276"/>
      <c r="X464" s="276"/>
      <c r="Y464" s="276"/>
      <c r="Z464" s="275"/>
      <c r="AA464" s="184"/>
      <c r="AB464" s="184"/>
      <c r="AC464" s="185"/>
      <c r="AD464" s="185"/>
      <c r="AE464" s="186"/>
      <c r="AF464" s="187"/>
      <c r="AG464" s="182"/>
      <c r="AH464" s="184"/>
      <c r="AI464" s="184"/>
      <c r="AJ464" s="182"/>
      <c r="AK464" s="188"/>
      <c r="AL464" s="188"/>
      <c r="AM464" s="188"/>
      <c r="AN464" s="188"/>
      <c r="AO464" s="188"/>
      <c r="AP464" s="188"/>
      <c r="AQ464" s="188"/>
      <c r="AR464" s="188"/>
      <c r="AS464" s="188"/>
      <c r="AT464" s="188"/>
      <c r="AU464" s="189"/>
      <c r="AV464" s="190"/>
      <c r="AW464" s="190"/>
      <c r="AX464" s="191"/>
      <c r="AY464" s="191"/>
      <c r="AZ464" s="191"/>
      <c r="BA464" s="192"/>
      <c r="BB464" s="193"/>
      <c r="BC464" s="193"/>
      <c r="BD464" s="193"/>
    </row>
    <row r="465" spans="1:56">
      <c r="A465" s="220"/>
      <c r="B465" s="221"/>
      <c r="C465" s="222"/>
      <c r="D465" s="169"/>
      <c r="E465" s="169"/>
      <c r="F465" s="169"/>
      <c r="G465" s="202"/>
      <c r="H465" s="217"/>
      <c r="I465" s="212"/>
      <c r="J465" s="206"/>
      <c r="K465" s="212"/>
      <c r="L465" s="206"/>
      <c r="M465" s="212"/>
      <c r="N465" s="206"/>
      <c r="O465" s="170"/>
      <c r="P465" s="171"/>
      <c r="Q465" s="171"/>
      <c r="R465" s="171"/>
      <c r="S465" s="172"/>
      <c r="T465" s="172"/>
      <c r="U465" s="171"/>
      <c r="V465" s="171"/>
      <c r="W465" s="173"/>
      <c r="X465" s="173"/>
      <c r="Y465" s="173"/>
      <c r="Z465" s="171"/>
      <c r="AA465" s="171"/>
      <c r="AB465" s="171"/>
      <c r="AC465" s="172"/>
      <c r="AD465" s="172"/>
      <c r="AE465" s="174"/>
      <c r="AF465" s="175"/>
      <c r="AG465" s="169"/>
      <c r="AH465" s="171"/>
      <c r="AI465" s="171"/>
      <c r="AJ465" s="169"/>
      <c r="AK465" s="176"/>
      <c r="AL465" s="176"/>
      <c r="AM465" s="176"/>
      <c r="AN465" s="176"/>
      <c r="AO465" s="176"/>
      <c r="AP465" s="176"/>
      <c r="AQ465" s="176"/>
      <c r="AR465" s="176"/>
      <c r="AS465" s="176"/>
      <c r="AT465" s="176"/>
      <c r="AU465" s="177"/>
      <c r="AV465" s="178"/>
      <c r="AW465" s="178"/>
      <c r="AX465" s="179"/>
      <c r="AY465" s="179"/>
      <c r="AZ465" s="179"/>
      <c r="BA465" s="180"/>
      <c r="BB465" s="181"/>
      <c r="BC465" s="181"/>
      <c r="BD465" s="181"/>
    </row>
    <row r="466" spans="1:56">
      <c r="A466" s="223"/>
      <c r="B466" s="224"/>
      <c r="C466" s="225"/>
      <c r="D466" s="182"/>
      <c r="E466" s="182"/>
      <c r="F466" s="182"/>
      <c r="G466" s="203"/>
      <c r="H466" s="218"/>
      <c r="I466" s="213"/>
      <c r="J466" s="207"/>
      <c r="K466" s="213"/>
      <c r="L466" s="207"/>
      <c r="M466" s="213"/>
      <c r="N466" s="207"/>
      <c r="O466" s="183"/>
      <c r="P466" s="184"/>
      <c r="Q466" s="184"/>
      <c r="R466" s="275"/>
      <c r="S466" s="185"/>
      <c r="T466" s="185"/>
      <c r="U466" s="275"/>
      <c r="V466" s="275"/>
      <c r="W466" s="276"/>
      <c r="X466" s="276"/>
      <c r="Y466" s="276"/>
      <c r="Z466" s="275"/>
      <c r="AA466" s="184"/>
      <c r="AB466" s="184"/>
      <c r="AC466" s="185"/>
      <c r="AD466" s="185"/>
      <c r="AE466" s="186"/>
      <c r="AF466" s="187"/>
      <c r="AG466" s="182"/>
      <c r="AH466" s="184"/>
      <c r="AI466" s="184"/>
      <c r="AJ466" s="182"/>
      <c r="AK466" s="188"/>
      <c r="AL466" s="188"/>
      <c r="AM466" s="188"/>
      <c r="AN466" s="188"/>
      <c r="AO466" s="188"/>
      <c r="AP466" s="188"/>
      <c r="AQ466" s="188"/>
      <c r="AR466" s="188"/>
      <c r="AS466" s="188"/>
      <c r="AT466" s="188"/>
      <c r="AU466" s="189"/>
      <c r="AV466" s="190"/>
      <c r="AW466" s="190"/>
      <c r="AX466" s="191"/>
      <c r="AY466" s="191"/>
      <c r="AZ466" s="191"/>
      <c r="BA466" s="192"/>
      <c r="BB466" s="193"/>
      <c r="BC466" s="193"/>
      <c r="BD466" s="193"/>
    </row>
    <row r="467" spans="1:56">
      <c r="A467" s="220"/>
      <c r="B467" s="221"/>
      <c r="C467" s="222"/>
      <c r="D467" s="169"/>
      <c r="E467" s="169"/>
      <c r="F467" s="169"/>
      <c r="G467" s="202"/>
      <c r="H467" s="217"/>
      <c r="I467" s="212"/>
      <c r="J467" s="206"/>
      <c r="K467" s="212"/>
      <c r="L467" s="206"/>
      <c r="M467" s="212"/>
      <c r="N467" s="206"/>
      <c r="O467" s="170"/>
      <c r="P467" s="171"/>
      <c r="Q467" s="171"/>
      <c r="R467" s="171"/>
      <c r="S467" s="172"/>
      <c r="T467" s="172"/>
      <c r="U467" s="171"/>
      <c r="V467" s="171"/>
      <c r="W467" s="173"/>
      <c r="X467" s="173"/>
      <c r="Y467" s="173"/>
      <c r="Z467" s="171"/>
      <c r="AA467" s="171"/>
      <c r="AB467" s="171"/>
      <c r="AC467" s="172"/>
      <c r="AD467" s="172"/>
      <c r="AE467" s="174"/>
      <c r="AF467" s="175"/>
      <c r="AG467" s="169"/>
      <c r="AH467" s="171"/>
      <c r="AI467" s="171"/>
      <c r="AJ467" s="169"/>
      <c r="AK467" s="176"/>
      <c r="AL467" s="176"/>
      <c r="AM467" s="176"/>
      <c r="AN467" s="176"/>
      <c r="AO467" s="176"/>
      <c r="AP467" s="176"/>
      <c r="AQ467" s="176"/>
      <c r="AR467" s="176"/>
      <c r="AS467" s="176"/>
      <c r="AT467" s="176"/>
      <c r="AU467" s="177"/>
      <c r="AV467" s="178"/>
      <c r="AW467" s="178"/>
      <c r="AX467" s="179"/>
      <c r="AY467" s="179"/>
      <c r="AZ467" s="179"/>
      <c r="BA467" s="180"/>
      <c r="BB467" s="181"/>
      <c r="BC467" s="181"/>
      <c r="BD467" s="181"/>
    </row>
    <row r="468" spans="1:56">
      <c r="A468" s="223"/>
      <c r="B468" s="224"/>
      <c r="C468" s="225"/>
      <c r="D468" s="182"/>
      <c r="E468" s="182"/>
      <c r="F468" s="182"/>
      <c r="G468" s="203"/>
      <c r="H468" s="218"/>
      <c r="I468" s="213"/>
      <c r="J468" s="207"/>
      <c r="K468" s="213"/>
      <c r="L468" s="207"/>
      <c r="M468" s="213"/>
      <c r="N468" s="207"/>
      <c r="O468" s="183"/>
      <c r="P468" s="184"/>
      <c r="Q468" s="184"/>
      <c r="R468" s="275"/>
      <c r="S468" s="185"/>
      <c r="T468" s="185"/>
      <c r="U468" s="275"/>
      <c r="V468" s="275"/>
      <c r="W468" s="276"/>
      <c r="X468" s="276"/>
      <c r="Y468" s="276"/>
      <c r="Z468" s="275"/>
      <c r="AA468" s="184"/>
      <c r="AB468" s="184"/>
      <c r="AC468" s="185"/>
      <c r="AD468" s="185"/>
      <c r="AE468" s="186"/>
      <c r="AF468" s="187"/>
      <c r="AG468" s="182"/>
      <c r="AH468" s="184"/>
      <c r="AI468" s="184"/>
      <c r="AJ468" s="182"/>
      <c r="AK468" s="188"/>
      <c r="AL468" s="188"/>
      <c r="AM468" s="188"/>
      <c r="AN468" s="188"/>
      <c r="AO468" s="188"/>
      <c r="AP468" s="188"/>
      <c r="AQ468" s="188"/>
      <c r="AR468" s="188"/>
      <c r="AS468" s="188"/>
      <c r="AT468" s="188"/>
      <c r="AU468" s="189"/>
      <c r="AV468" s="190"/>
      <c r="AW468" s="190"/>
      <c r="AX468" s="191"/>
      <c r="AY468" s="191"/>
      <c r="AZ468" s="191"/>
      <c r="BA468" s="192"/>
      <c r="BB468" s="193"/>
      <c r="BC468" s="193"/>
      <c r="BD468" s="193"/>
    </row>
    <row r="469" spans="1:56">
      <c r="A469" s="220"/>
      <c r="B469" s="221"/>
      <c r="C469" s="222"/>
      <c r="D469" s="169"/>
      <c r="E469" s="169"/>
      <c r="F469" s="169"/>
      <c r="G469" s="202"/>
      <c r="H469" s="217"/>
      <c r="I469" s="212"/>
      <c r="J469" s="206"/>
      <c r="K469" s="212"/>
      <c r="L469" s="206"/>
      <c r="M469" s="212"/>
      <c r="N469" s="206"/>
      <c r="O469" s="170"/>
      <c r="P469" s="171"/>
      <c r="Q469" s="171"/>
      <c r="R469" s="171"/>
      <c r="S469" s="172"/>
      <c r="T469" s="172"/>
      <c r="U469" s="171"/>
      <c r="V469" s="171"/>
      <c r="W469" s="173"/>
      <c r="X469" s="173"/>
      <c r="Y469" s="173"/>
      <c r="Z469" s="171"/>
      <c r="AA469" s="171"/>
      <c r="AB469" s="171"/>
      <c r="AC469" s="172"/>
      <c r="AD469" s="172"/>
      <c r="AE469" s="174"/>
      <c r="AF469" s="175"/>
      <c r="AG469" s="169"/>
      <c r="AH469" s="171"/>
      <c r="AI469" s="171"/>
      <c r="AJ469" s="169"/>
      <c r="AK469" s="176"/>
      <c r="AL469" s="176"/>
      <c r="AM469" s="176"/>
      <c r="AN469" s="176"/>
      <c r="AO469" s="176"/>
      <c r="AP469" s="176"/>
      <c r="AQ469" s="176"/>
      <c r="AR469" s="176"/>
      <c r="AS469" s="176"/>
      <c r="AT469" s="176"/>
      <c r="AU469" s="177"/>
      <c r="AV469" s="178"/>
      <c r="AW469" s="178"/>
      <c r="AX469" s="179"/>
      <c r="AY469" s="179"/>
      <c r="AZ469" s="179"/>
      <c r="BA469" s="180"/>
      <c r="BB469" s="181"/>
      <c r="BC469" s="181"/>
      <c r="BD469" s="181"/>
    </row>
    <row r="470" spans="1:56">
      <c r="A470" s="223"/>
      <c r="B470" s="224"/>
      <c r="C470" s="225"/>
      <c r="D470" s="182"/>
      <c r="E470" s="182"/>
      <c r="F470" s="182"/>
      <c r="G470" s="203"/>
      <c r="H470" s="218"/>
      <c r="I470" s="213"/>
      <c r="J470" s="207"/>
      <c r="K470" s="213"/>
      <c r="L470" s="207"/>
      <c r="M470" s="213"/>
      <c r="N470" s="207"/>
      <c r="O470" s="183"/>
      <c r="P470" s="184"/>
      <c r="Q470" s="184"/>
      <c r="R470" s="275"/>
      <c r="S470" s="185"/>
      <c r="T470" s="185"/>
      <c r="U470" s="275"/>
      <c r="V470" s="275"/>
      <c r="W470" s="276"/>
      <c r="X470" s="276"/>
      <c r="Y470" s="276"/>
      <c r="Z470" s="275"/>
      <c r="AA470" s="184"/>
      <c r="AB470" s="184"/>
      <c r="AC470" s="185"/>
      <c r="AD470" s="185"/>
      <c r="AE470" s="186"/>
      <c r="AF470" s="187"/>
      <c r="AG470" s="182"/>
      <c r="AH470" s="184"/>
      <c r="AI470" s="184"/>
      <c r="AJ470" s="182"/>
      <c r="AK470" s="188"/>
      <c r="AL470" s="188"/>
      <c r="AM470" s="188"/>
      <c r="AN470" s="188"/>
      <c r="AO470" s="188"/>
      <c r="AP470" s="188"/>
      <c r="AQ470" s="188"/>
      <c r="AR470" s="188"/>
      <c r="AS470" s="188"/>
      <c r="AT470" s="188"/>
      <c r="AU470" s="189"/>
      <c r="AV470" s="190"/>
      <c r="AW470" s="190"/>
      <c r="AX470" s="191"/>
      <c r="AY470" s="191"/>
      <c r="AZ470" s="191"/>
      <c r="BA470" s="192"/>
      <c r="BB470" s="193"/>
      <c r="BC470" s="193"/>
      <c r="BD470" s="193"/>
    </row>
    <row r="471" spans="1:56">
      <c r="A471" s="220"/>
      <c r="B471" s="221"/>
      <c r="C471" s="222"/>
      <c r="D471" s="169"/>
      <c r="E471" s="169"/>
      <c r="F471" s="169"/>
      <c r="G471" s="202"/>
      <c r="H471" s="217"/>
      <c r="I471" s="212"/>
      <c r="J471" s="206"/>
      <c r="K471" s="212"/>
      <c r="L471" s="206"/>
      <c r="M471" s="212"/>
      <c r="N471" s="206"/>
      <c r="O471" s="170"/>
      <c r="P471" s="171"/>
      <c r="Q471" s="171"/>
      <c r="R471" s="171"/>
      <c r="S471" s="172"/>
      <c r="T471" s="172"/>
      <c r="U471" s="171"/>
      <c r="V471" s="171"/>
      <c r="W471" s="173"/>
      <c r="X471" s="173"/>
      <c r="Y471" s="173"/>
      <c r="Z471" s="171"/>
      <c r="AA471" s="171"/>
      <c r="AB471" s="171"/>
      <c r="AC471" s="172"/>
      <c r="AD471" s="172"/>
      <c r="AE471" s="174"/>
      <c r="AF471" s="175"/>
      <c r="AG471" s="169"/>
      <c r="AH471" s="171"/>
      <c r="AI471" s="171"/>
      <c r="AJ471" s="169"/>
      <c r="AK471" s="176"/>
      <c r="AL471" s="176"/>
      <c r="AM471" s="176"/>
      <c r="AN471" s="176"/>
      <c r="AO471" s="176"/>
      <c r="AP471" s="176"/>
      <c r="AQ471" s="176"/>
      <c r="AR471" s="176"/>
      <c r="AS471" s="176"/>
      <c r="AT471" s="176"/>
      <c r="AU471" s="177"/>
      <c r="AV471" s="178"/>
      <c r="AW471" s="178"/>
      <c r="AX471" s="179"/>
      <c r="AY471" s="179"/>
      <c r="AZ471" s="179"/>
      <c r="BA471" s="180"/>
      <c r="BB471" s="181"/>
      <c r="BC471" s="181"/>
      <c r="BD471" s="181"/>
    </row>
    <row r="472" spans="1:56">
      <c r="A472" s="223"/>
      <c r="B472" s="224"/>
      <c r="C472" s="225"/>
      <c r="D472" s="182"/>
      <c r="E472" s="182"/>
      <c r="F472" s="182"/>
      <c r="G472" s="203"/>
      <c r="H472" s="218"/>
      <c r="I472" s="213"/>
      <c r="J472" s="207"/>
      <c r="K472" s="213"/>
      <c r="L472" s="207"/>
      <c r="M472" s="213"/>
      <c r="N472" s="207"/>
      <c r="O472" s="183"/>
      <c r="P472" s="184"/>
      <c r="Q472" s="184"/>
      <c r="R472" s="275"/>
      <c r="S472" s="185"/>
      <c r="T472" s="185"/>
      <c r="U472" s="275"/>
      <c r="V472" s="275"/>
      <c r="W472" s="276"/>
      <c r="X472" s="276"/>
      <c r="Y472" s="276"/>
      <c r="Z472" s="275"/>
      <c r="AA472" s="184"/>
      <c r="AB472" s="184"/>
      <c r="AC472" s="185"/>
      <c r="AD472" s="185"/>
      <c r="AE472" s="186"/>
      <c r="AF472" s="187"/>
      <c r="AG472" s="182"/>
      <c r="AH472" s="184"/>
      <c r="AI472" s="184"/>
      <c r="AJ472" s="182"/>
      <c r="AK472" s="188"/>
      <c r="AL472" s="188"/>
      <c r="AM472" s="188"/>
      <c r="AN472" s="188"/>
      <c r="AO472" s="188"/>
      <c r="AP472" s="188"/>
      <c r="AQ472" s="188"/>
      <c r="AR472" s="188"/>
      <c r="AS472" s="188"/>
      <c r="AT472" s="188"/>
      <c r="AU472" s="189"/>
      <c r="AV472" s="190"/>
      <c r="AW472" s="190"/>
      <c r="AX472" s="191"/>
      <c r="AY472" s="191"/>
      <c r="AZ472" s="191"/>
      <c r="BA472" s="192"/>
      <c r="BB472" s="193"/>
      <c r="BC472" s="193"/>
      <c r="BD472" s="193"/>
    </row>
    <row r="473" spans="1:56">
      <c r="A473" s="220"/>
      <c r="B473" s="221"/>
      <c r="C473" s="222"/>
      <c r="D473" s="169"/>
      <c r="E473" s="169"/>
      <c r="F473" s="169"/>
      <c r="G473" s="202"/>
      <c r="H473" s="217"/>
      <c r="I473" s="212"/>
      <c r="J473" s="206"/>
      <c r="K473" s="212"/>
      <c r="L473" s="206"/>
      <c r="M473" s="212"/>
      <c r="N473" s="206"/>
      <c r="O473" s="170"/>
      <c r="P473" s="171"/>
      <c r="Q473" s="171"/>
      <c r="R473" s="171"/>
      <c r="S473" s="172"/>
      <c r="T473" s="172"/>
      <c r="U473" s="171"/>
      <c r="V473" s="171"/>
      <c r="W473" s="173"/>
      <c r="X473" s="173"/>
      <c r="Y473" s="173"/>
      <c r="Z473" s="171"/>
      <c r="AA473" s="171"/>
      <c r="AB473" s="171"/>
      <c r="AC473" s="172"/>
      <c r="AD473" s="172"/>
      <c r="AE473" s="174"/>
      <c r="AF473" s="175"/>
      <c r="AG473" s="169"/>
      <c r="AH473" s="171"/>
      <c r="AI473" s="171"/>
      <c r="AJ473" s="169"/>
      <c r="AK473" s="176"/>
      <c r="AL473" s="176"/>
      <c r="AM473" s="176"/>
      <c r="AN473" s="176"/>
      <c r="AO473" s="176"/>
      <c r="AP473" s="176"/>
      <c r="AQ473" s="176"/>
      <c r="AR473" s="176"/>
      <c r="AS473" s="176"/>
      <c r="AT473" s="176"/>
      <c r="AU473" s="177"/>
      <c r="AV473" s="178"/>
      <c r="AW473" s="178"/>
      <c r="AX473" s="179"/>
      <c r="AY473" s="179"/>
      <c r="AZ473" s="179"/>
      <c r="BA473" s="180"/>
      <c r="BB473" s="181"/>
      <c r="BC473" s="181"/>
      <c r="BD473" s="181"/>
    </row>
    <row r="474" spans="1:56">
      <c r="A474" s="223"/>
      <c r="B474" s="224"/>
      <c r="C474" s="225"/>
      <c r="D474" s="182"/>
      <c r="E474" s="182"/>
      <c r="F474" s="182"/>
      <c r="G474" s="203"/>
      <c r="H474" s="218"/>
      <c r="I474" s="213"/>
      <c r="J474" s="207"/>
      <c r="K474" s="213"/>
      <c r="L474" s="207"/>
      <c r="M474" s="213"/>
      <c r="N474" s="207"/>
      <c r="O474" s="183"/>
      <c r="P474" s="184"/>
      <c r="Q474" s="184"/>
      <c r="R474" s="275"/>
      <c r="S474" s="185"/>
      <c r="T474" s="185"/>
      <c r="U474" s="275"/>
      <c r="V474" s="275"/>
      <c r="W474" s="276"/>
      <c r="X474" s="276"/>
      <c r="Y474" s="276"/>
      <c r="Z474" s="275"/>
      <c r="AA474" s="184"/>
      <c r="AB474" s="184"/>
      <c r="AC474" s="185"/>
      <c r="AD474" s="185"/>
      <c r="AE474" s="186"/>
      <c r="AF474" s="187"/>
      <c r="AG474" s="182"/>
      <c r="AH474" s="184"/>
      <c r="AI474" s="184"/>
      <c r="AJ474" s="182"/>
      <c r="AK474" s="188"/>
      <c r="AL474" s="188"/>
      <c r="AM474" s="188"/>
      <c r="AN474" s="188"/>
      <c r="AO474" s="188"/>
      <c r="AP474" s="188"/>
      <c r="AQ474" s="188"/>
      <c r="AR474" s="188"/>
      <c r="AS474" s="188"/>
      <c r="AT474" s="188"/>
      <c r="AU474" s="189"/>
      <c r="AV474" s="190"/>
      <c r="AW474" s="190"/>
      <c r="AX474" s="191"/>
      <c r="AY474" s="191"/>
      <c r="AZ474" s="191"/>
      <c r="BA474" s="192"/>
      <c r="BB474" s="193"/>
      <c r="BC474" s="193"/>
      <c r="BD474" s="193"/>
    </row>
    <row r="475" spans="1:56">
      <c r="A475" s="220"/>
      <c r="B475" s="221"/>
      <c r="C475" s="222"/>
      <c r="D475" s="169"/>
      <c r="E475" s="169"/>
      <c r="F475" s="169"/>
      <c r="G475" s="202"/>
      <c r="H475" s="217"/>
      <c r="I475" s="212"/>
      <c r="J475" s="206"/>
      <c r="K475" s="212"/>
      <c r="L475" s="206"/>
      <c r="M475" s="212"/>
      <c r="N475" s="206"/>
      <c r="O475" s="170"/>
      <c r="P475" s="171"/>
      <c r="Q475" s="171"/>
      <c r="R475" s="171"/>
      <c r="S475" s="172"/>
      <c r="T475" s="172"/>
      <c r="U475" s="171"/>
      <c r="V475" s="171"/>
      <c r="W475" s="173"/>
      <c r="X475" s="173"/>
      <c r="Y475" s="173"/>
      <c r="Z475" s="171"/>
      <c r="AA475" s="171"/>
      <c r="AB475" s="171"/>
      <c r="AC475" s="172"/>
      <c r="AD475" s="172"/>
      <c r="AE475" s="174"/>
      <c r="AF475" s="175"/>
      <c r="AG475" s="169"/>
      <c r="AH475" s="171"/>
      <c r="AI475" s="171"/>
      <c r="AJ475" s="169"/>
      <c r="AK475" s="176"/>
      <c r="AL475" s="176"/>
      <c r="AM475" s="176"/>
      <c r="AN475" s="176"/>
      <c r="AO475" s="176"/>
      <c r="AP475" s="176"/>
      <c r="AQ475" s="176"/>
      <c r="AR475" s="176"/>
      <c r="AS475" s="176"/>
      <c r="AT475" s="176"/>
      <c r="AU475" s="177"/>
      <c r="AV475" s="178"/>
      <c r="AW475" s="178"/>
      <c r="AX475" s="179"/>
      <c r="AY475" s="179"/>
      <c r="AZ475" s="179"/>
      <c r="BA475" s="180"/>
      <c r="BB475" s="181"/>
      <c r="BC475" s="181"/>
      <c r="BD475" s="181"/>
    </row>
    <row r="476" spans="1:56">
      <c r="A476" s="223"/>
      <c r="B476" s="224"/>
      <c r="C476" s="225"/>
      <c r="D476" s="182"/>
      <c r="E476" s="182"/>
      <c r="F476" s="182"/>
      <c r="G476" s="203"/>
      <c r="H476" s="218"/>
      <c r="I476" s="213"/>
      <c r="J476" s="207"/>
      <c r="K476" s="213"/>
      <c r="L476" s="207"/>
      <c r="M476" s="213"/>
      <c r="N476" s="207"/>
      <c r="O476" s="183"/>
      <c r="P476" s="184"/>
      <c r="Q476" s="184"/>
      <c r="R476" s="275"/>
      <c r="S476" s="185"/>
      <c r="T476" s="185"/>
      <c r="U476" s="275"/>
      <c r="V476" s="275"/>
      <c r="W476" s="276"/>
      <c r="X476" s="276"/>
      <c r="Y476" s="276"/>
      <c r="Z476" s="275"/>
      <c r="AA476" s="184"/>
      <c r="AB476" s="184"/>
      <c r="AC476" s="185"/>
      <c r="AD476" s="185"/>
      <c r="AE476" s="186"/>
      <c r="AF476" s="187"/>
      <c r="AG476" s="182"/>
      <c r="AH476" s="184"/>
      <c r="AI476" s="184"/>
      <c r="AJ476" s="182"/>
      <c r="AK476" s="188"/>
      <c r="AL476" s="188"/>
      <c r="AM476" s="188"/>
      <c r="AN476" s="188"/>
      <c r="AO476" s="188"/>
      <c r="AP476" s="188"/>
      <c r="AQ476" s="188"/>
      <c r="AR476" s="188"/>
      <c r="AS476" s="188"/>
      <c r="AT476" s="188"/>
      <c r="AU476" s="189"/>
      <c r="AV476" s="190"/>
      <c r="AW476" s="190"/>
      <c r="AX476" s="191"/>
      <c r="AY476" s="191"/>
      <c r="AZ476" s="191"/>
      <c r="BA476" s="192"/>
      <c r="BB476" s="193"/>
      <c r="BC476" s="193"/>
      <c r="BD476" s="193"/>
    </row>
    <row r="477" spans="1:56">
      <c r="A477" s="220"/>
      <c r="B477" s="221"/>
      <c r="C477" s="222"/>
      <c r="D477" s="169"/>
      <c r="E477" s="169"/>
      <c r="F477" s="169"/>
      <c r="G477" s="202"/>
      <c r="H477" s="217"/>
      <c r="I477" s="212"/>
      <c r="J477" s="206"/>
      <c r="K477" s="212"/>
      <c r="L477" s="206"/>
      <c r="M477" s="212"/>
      <c r="N477" s="206"/>
      <c r="O477" s="170"/>
      <c r="P477" s="171"/>
      <c r="Q477" s="171"/>
      <c r="R477" s="171"/>
      <c r="S477" s="172"/>
      <c r="T477" s="172"/>
      <c r="U477" s="171"/>
      <c r="V477" s="171"/>
      <c r="W477" s="173"/>
      <c r="X477" s="173"/>
      <c r="Y477" s="173"/>
      <c r="Z477" s="171"/>
      <c r="AA477" s="171"/>
      <c r="AB477" s="171"/>
      <c r="AC477" s="172"/>
      <c r="AD477" s="172"/>
      <c r="AE477" s="174"/>
      <c r="AF477" s="175"/>
      <c r="AG477" s="169"/>
      <c r="AH477" s="171"/>
      <c r="AI477" s="171"/>
      <c r="AJ477" s="169"/>
      <c r="AK477" s="176"/>
      <c r="AL477" s="176"/>
      <c r="AM477" s="176"/>
      <c r="AN477" s="176"/>
      <c r="AO477" s="176"/>
      <c r="AP477" s="176"/>
      <c r="AQ477" s="176"/>
      <c r="AR477" s="176"/>
      <c r="AS477" s="176"/>
      <c r="AT477" s="176"/>
      <c r="AU477" s="177"/>
      <c r="AV477" s="178"/>
      <c r="AW477" s="178"/>
      <c r="AX477" s="179"/>
      <c r="AY477" s="179"/>
      <c r="AZ477" s="179"/>
      <c r="BA477" s="180"/>
      <c r="BB477" s="181"/>
      <c r="BC477" s="181"/>
      <c r="BD477" s="181"/>
    </row>
    <row r="478" spans="1:56">
      <c r="A478" s="223"/>
      <c r="B478" s="224"/>
      <c r="C478" s="225"/>
      <c r="D478" s="182"/>
      <c r="E478" s="182"/>
      <c r="F478" s="182"/>
      <c r="G478" s="203"/>
      <c r="H478" s="218"/>
      <c r="I478" s="213"/>
      <c r="J478" s="207"/>
      <c r="K478" s="213"/>
      <c r="L478" s="207"/>
      <c r="M478" s="213"/>
      <c r="N478" s="207"/>
      <c r="O478" s="183"/>
      <c r="P478" s="184"/>
      <c r="Q478" s="184"/>
      <c r="R478" s="275"/>
      <c r="S478" s="185"/>
      <c r="T478" s="185"/>
      <c r="U478" s="275"/>
      <c r="V478" s="275"/>
      <c r="W478" s="276"/>
      <c r="X478" s="276"/>
      <c r="Y478" s="276"/>
      <c r="Z478" s="275"/>
      <c r="AA478" s="184"/>
      <c r="AB478" s="184"/>
      <c r="AC478" s="185"/>
      <c r="AD478" s="185"/>
      <c r="AE478" s="186"/>
      <c r="AF478" s="187"/>
      <c r="AG478" s="182"/>
      <c r="AH478" s="184"/>
      <c r="AI478" s="184"/>
      <c r="AJ478" s="182"/>
      <c r="AK478" s="188"/>
      <c r="AL478" s="188"/>
      <c r="AM478" s="188"/>
      <c r="AN478" s="188"/>
      <c r="AO478" s="188"/>
      <c r="AP478" s="188"/>
      <c r="AQ478" s="188"/>
      <c r="AR478" s="188"/>
      <c r="AS478" s="188"/>
      <c r="AT478" s="188"/>
      <c r="AU478" s="189"/>
      <c r="AV478" s="190"/>
      <c r="AW478" s="190"/>
      <c r="AX478" s="191"/>
      <c r="AY478" s="191"/>
      <c r="AZ478" s="191"/>
      <c r="BA478" s="192"/>
      <c r="BB478" s="193"/>
      <c r="BC478" s="193"/>
      <c r="BD478" s="193"/>
    </row>
    <row r="479" spans="1:56">
      <c r="A479" s="220"/>
      <c r="B479" s="221"/>
      <c r="C479" s="222"/>
      <c r="D479" s="169"/>
      <c r="E479" s="169"/>
      <c r="F479" s="169"/>
      <c r="G479" s="202"/>
      <c r="H479" s="217"/>
      <c r="I479" s="212"/>
      <c r="J479" s="206"/>
      <c r="K479" s="212"/>
      <c r="L479" s="206"/>
      <c r="M479" s="212"/>
      <c r="N479" s="206"/>
      <c r="O479" s="170"/>
      <c r="P479" s="171"/>
      <c r="Q479" s="171"/>
      <c r="R479" s="171"/>
      <c r="S479" s="172"/>
      <c r="T479" s="172"/>
      <c r="U479" s="171"/>
      <c r="V479" s="171"/>
      <c r="W479" s="173"/>
      <c r="X479" s="173"/>
      <c r="Y479" s="173"/>
      <c r="Z479" s="171"/>
      <c r="AA479" s="171"/>
      <c r="AB479" s="171"/>
      <c r="AC479" s="172"/>
      <c r="AD479" s="172"/>
      <c r="AE479" s="174"/>
      <c r="AF479" s="175"/>
      <c r="AG479" s="169"/>
      <c r="AH479" s="171"/>
      <c r="AI479" s="171"/>
      <c r="AJ479" s="169"/>
      <c r="AK479" s="176"/>
      <c r="AL479" s="176"/>
      <c r="AM479" s="176"/>
      <c r="AN479" s="176"/>
      <c r="AO479" s="176"/>
      <c r="AP479" s="176"/>
      <c r="AQ479" s="176"/>
      <c r="AR479" s="176"/>
      <c r="AS479" s="176"/>
      <c r="AT479" s="176"/>
      <c r="AU479" s="177"/>
      <c r="AV479" s="178"/>
      <c r="AW479" s="178"/>
      <c r="AX479" s="179"/>
      <c r="AY479" s="179"/>
      <c r="AZ479" s="179"/>
      <c r="BA479" s="180"/>
      <c r="BB479" s="181"/>
      <c r="BC479" s="181"/>
      <c r="BD479" s="181"/>
    </row>
    <row r="480" spans="1:56">
      <c r="A480" s="223"/>
      <c r="B480" s="224"/>
      <c r="C480" s="225"/>
      <c r="D480" s="182"/>
      <c r="E480" s="182"/>
      <c r="F480" s="182"/>
      <c r="G480" s="203"/>
      <c r="H480" s="218"/>
      <c r="I480" s="213"/>
      <c r="J480" s="207"/>
      <c r="K480" s="213"/>
      <c r="L480" s="207"/>
      <c r="M480" s="213"/>
      <c r="N480" s="207"/>
      <c r="O480" s="183"/>
      <c r="P480" s="184"/>
      <c r="Q480" s="184"/>
      <c r="R480" s="275"/>
      <c r="S480" s="185"/>
      <c r="T480" s="185"/>
      <c r="U480" s="275"/>
      <c r="V480" s="275"/>
      <c r="W480" s="276"/>
      <c r="X480" s="276"/>
      <c r="Y480" s="276"/>
      <c r="Z480" s="275"/>
      <c r="AA480" s="184"/>
      <c r="AB480" s="184"/>
      <c r="AC480" s="185"/>
      <c r="AD480" s="185"/>
      <c r="AE480" s="186"/>
      <c r="AF480" s="187"/>
      <c r="AG480" s="182"/>
      <c r="AH480" s="184"/>
      <c r="AI480" s="184"/>
      <c r="AJ480" s="182"/>
      <c r="AK480" s="188"/>
      <c r="AL480" s="188"/>
      <c r="AM480" s="188"/>
      <c r="AN480" s="188"/>
      <c r="AO480" s="188"/>
      <c r="AP480" s="188"/>
      <c r="AQ480" s="188"/>
      <c r="AR480" s="188"/>
      <c r="AS480" s="188"/>
      <c r="AT480" s="188"/>
      <c r="AU480" s="189"/>
      <c r="AV480" s="190"/>
      <c r="AW480" s="190"/>
      <c r="AX480" s="191"/>
      <c r="AY480" s="191"/>
      <c r="AZ480" s="191"/>
      <c r="BA480" s="192"/>
      <c r="BB480" s="193"/>
      <c r="BC480" s="193"/>
      <c r="BD480" s="193"/>
    </row>
    <row r="481" spans="1:56">
      <c r="A481" s="220"/>
      <c r="B481" s="221"/>
      <c r="C481" s="222"/>
      <c r="D481" s="169"/>
      <c r="E481" s="169"/>
      <c r="F481" s="169"/>
      <c r="G481" s="202"/>
      <c r="H481" s="217"/>
      <c r="I481" s="212"/>
      <c r="J481" s="206"/>
      <c r="K481" s="212"/>
      <c r="L481" s="206"/>
      <c r="M481" s="212"/>
      <c r="N481" s="206"/>
      <c r="O481" s="170"/>
      <c r="P481" s="171"/>
      <c r="Q481" s="171"/>
      <c r="R481" s="171"/>
      <c r="S481" s="172"/>
      <c r="T481" s="172"/>
      <c r="U481" s="171"/>
      <c r="V481" s="171"/>
      <c r="W481" s="173"/>
      <c r="X481" s="173"/>
      <c r="Y481" s="173"/>
      <c r="Z481" s="171"/>
      <c r="AA481" s="171"/>
      <c r="AB481" s="171"/>
      <c r="AC481" s="172"/>
      <c r="AD481" s="172"/>
      <c r="AE481" s="174"/>
      <c r="AF481" s="175"/>
      <c r="AG481" s="169"/>
      <c r="AH481" s="171"/>
      <c r="AI481" s="171"/>
      <c r="AJ481" s="169"/>
      <c r="AK481" s="176"/>
      <c r="AL481" s="176"/>
      <c r="AM481" s="176"/>
      <c r="AN481" s="176"/>
      <c r="AO481" s="176"/>
      <c r="AP481" s="176"/>
      <c r="AQ481" s="176"/>
      <c r="AR481" s="176"/>
      <c r="AS481" s="176"/>
      <c r="AT481" s="176"/>
      <c r="AU481" s="177"/>
      <c r="AV481" s="178"/>
      <c r="AW481" s="178"/>
      <c r="AX481" s="179"/>
      <c r="AY481" s="179"/>
      <c r="AZ481" s="179"/>
      <c r="BA481" s="180"/>
      <c r="BB481" s="181"/>
      <c r="BC481" s="181"/>
      <c r="BD481" s="181"/>
    </row>
    <row r="482" spans="1:56">
      <c r="A482" s="223"/>
      <c r="B482" s="224"/>
      <c r="C482" s="225"/>
      <c r="D482" s="182"/>
      <c r="E482" s="182"/>
      <c r="F482" s="182"/>
      <c r="G482" s="203"/>
      <c r="H482" s="218"/>
      <c r="I482" s="213"/>
      <c r="J482" s="207"/>
      <c r="K482" s="213"/>
      <c r="L482" s="207"/>
      <c r="M482" s="213"/>
      <c r="N482" s="207"/>
      <c r="O482" s="183"/>
      <c r="P482" s="184"/>
      <c r="Q482" s="184"/>
      <c r="R482" s="275"/>
      <c r="S482" s="185"/>
      <c r="T482" s="185"/>
      <c r="U482" s="275"/>
      <c r="V482" s="275"/>
      <c r="W482" s="276"/>
      <c r="X482" s="276"/>
      <c r="Y482" s="276"/>
      <c r="Z482" s="275"/>
      <c r="AA482" s="184"/>
      <c r="AB482" s="184"/>
      <c r="AC482" s="185"/>
      <c r="AD482" s="185"/>
      <c r="AE482" s="186"/>
      <c r="AF482" s="187"/>
      <c r="AG482" s="182"/>
      <c r="AH482" s="184"/>
      <c r="AI482" s="184"/>
      <c r="AJ482" s="182"/>
      <c r="AK482" s="188"/>
      <c r="AL482" s="188"/>
      <c r="AM482" s="188"/>
      <c r="AN482" s="188"/>
      <c r="AO482" s="188"/>
      <c r="AP482" s="188"/>
      <c r="AQ482" s="188"/>
      <c r="AR482" s="188"/>
      <c r="AS482" s="188"/>
      <c r="AT482" s="188"/>
      <c r="AU482" s="189"/>
      <c r="AV482" s="190"/>
      <c r="AW482" s="190"/>
      <c r="AX482" s="191"/>
      <c r="AY482" s="191"/>
      <c r="AZ482" s="191"/>
      <c r="BA482" s="192"/>
      <c r="BB482" s="193"/>
      <c r="BC482" s="193"/>
      <c r="BD482" s="193"/>
    </row>
    <row r="483" spans="1:56">
      <c r="A483" s="220"/>
      <c r="B483" s="221"/>
      <c r="C483" s="222"/>
      <c r="D483" s="169"/>
      <c r="E483" s="169"/>
      <c r="F483" s="169"/>
      <c r="G483" s="202"/>
      <c r="H483" s="217"/>
      <c r="I483" s="212"/>
      <c r="J483" s="206"/>
      <c r="K483" s="212"/>
      <c r="L483" s="206"/>
      <c r="M483" s="212"/>
      <c r="N483" s="206"/>
      <c r="O483" s="170"/>
      <c r="P483" s="171"/>
      <c r="Q483" s="171"/>
      <c r="R483" s="171"/>
      <c r="S483" s="172"/>
      <c r="T483" s="172"/>
      <c r="U483" s="171"/>
      <c r="V483" s="171"/>
      <c r="W483" s="173"/>
      <c r="X483" s="173"/>
      <c r="Y483" s="173"/>
      <c r="Z483" s="171"/>
      <c r="AA483" s="171"/>
      <c r="AB483" s="171"/>
      <c r="AC483" s="172"/>
      <c r="AD483" s="172"/>
      <c r="AE483" s="174"/>
      <c r="AF483" s="175"/>
      <c r="AG483" s="169"/>
      <c r="AH483" s="171"/>
      <c r="AI483" s="171"/>
      <c r="AJ483" s="169"/>
      <c r="AK483" s="176"/>
      <c r="AL483" s="176"/>
      <c r="AM483" s="176"/>
      <c r="AN483" s="176"/>
      <c r="AO483" s="176"/>
      <c r="AP483" s="176"/>
      <c r="AQ483" s="176"/>
      <c r="AR483" s="176"/>
      <c r="AS483" s="176"/>
      <c r="AT483" s="176"/>
      <c r="AU483" s="177"/>
      <c r="AV483" s="178"/>
      <c r="AW483" s="178"/>
      <c r="AX483" s="179"/>
      <c r="AY483" s="179"/>
      <c r="AZ483" s="179"/>
      <c r="BA483" s="180"/>
      <c r="BB483" s="181"/>
      <c r="BC483" s="181"/>
      <c r="BD483" s="181"/>
    </row>
    <row r="484" spans="1:56">
      <c r="A484" s="223"/>
      <c r="B484" s="224"/>
      <c r="C484" s="225"/>
      <c r="D484" s="182"/>
      <c r="E484" s="182"/>
      <c r="F484" s="182"/>
      <c r="G484" s="203"/>
      <c r="H484" s="218"/>
      <c r="I484" s="213"/>
      <c r="J484" s="207"/>
      <c r="K484" s="213"/>
      <c r="L484" s="207"/>
      <c r="M484" s="213"/>
      <c r="N484" s="207"/>
      <c r="O484" s="183"/>
      <c r="P484" s="184"/>
      <c r="Q484" s="184"/>
      <c r="R484" s="275"/>
      <c r="S484" s="185"/>
      <c r="T484" s="185"/>
      <c r="U484" s="275"/>
      <c r="V484" s="275"/>
      <c r="W484" s="276"/>
      <c r="X484" s="276"/>
      <c r="Y484" s="276"/>
      <c r="Z484" s="275"/>
      <c r="AA484" s="184"/>
      <c r="AB484" s="184"/>
      <c r="AC484" s="185"/>
      <c r="AD484" s="185"/>
      <c r="AE484" s="186"/>
      <c r="AF484" s="187"/>
      <c r="AG484" s="182"/>
      <c r="AH484" s="184"/>
      <c r="AI484" s="184"/>
      <c r="AJ484" s="182"/>
      <c r="AK484" s="188"/>
      <c r="AL484" s="188"/>
      <c r="AM484" s="188"/>
      <c r="AN484" s="188"/>
      <c r="AO484" s="188"/>
      <c r="AP484" s="188"/>
      <c r="AQ484" s="188"/>
      <c r="AR484" s="188"/>
      <c r="AS484" s="188"/>
      <c r="AT484" s="188"/>
      <c r="AU484" s="189"/>
      <c r="AV484" s="190"/>
      <c r="AW484" s="190"/>
      <c r="AX484" s="191"/>
      <c r="AY484" s="191"/>
      <c r="AZ484" s="191"/>
      <c r="BA484" s="192"/>
      <c r="BB484" s="193"/>
      <c r="BC484" s="193"/>
      <c r="BD484" s="193"/>
    </row>
    <row r="485" spans="1:56">
      <c r="A485" s="220"/>
      <c r="B485" s="221"/>
      <c r="C485" s="222"/>
      <c r="D485" s="169"/>
      <c r="E485" s="169"/>
      <c r="F485" s="169"/>
      <c r="G485" s="202"/>
      <c r="H485" s="217"/>
      <c r="I485" s="212"/>
      <c r="J485" s="206"/>
      <c r="K485" s="212"/>
      <c r="L485" s="206"/>
      <c r="M485" s="212"/>
      <c r="N485" s="206"/>
      <c r="O485" s="170"/>
      <c r="P485" s="171"/>
      <c r="Q485" s="171"/>
      <c r="R485" s="171"/>
      <c r="S485" s="172"/>
      <c r="T485" s="172"/>
      <c r="U485" s="171"/>
      <c r="V485" s="171"/>
      <c r="W485" s="173"/>
      <c r="X485" s="173"/>
      <c r="Y485" s="173"/>
      <c r="Z485" s="171"/>
      <c r="AA485" s="171"/>
      <c r="AB485" s="171"/>
      <c r="AC485" s="172"/>
      <c r="AD485" s="172"/>
      <c r="AE485" s="174"/>
      <c r="AF485" s="175"/>
      <c r="AG485" s="169"/>
      <c r="AH485" s="171"/>
      <c r="AI485" s="171"/>
      <c r="AJ485" s="169"/>
      <c r="AK485" s="176"/>
      <c r="AL485" s="176"/>
      <c r="AM485" s="176"/>
      <c r="AN485" s="176"/>
      <c r="AO485" s="176"/>
      <c r="AP485" s="176"/>
      <c r="AQ485" s="176"/>
      <c r="AR485" s="176"/>
      <c r="AS485" s="176"/>
      <c r="AT485" s="176"/>
      <c r="AU485" s="177"/>
      <c r="AV485" s="178"/>
      <c r="AW485" s="178"/>
      <c r="AX485" s="179"/>
      <c r="AY485" s="179"/>
      <c r="AZ485" s="179"/>
      <c r="BA485" s="180"/>
      <c r="BB485" s="181"/>
      <c r="BC485" s="181"/>
      <c r="BD485" s="181"/>
    </row>
    <row r="486" spans="1:56">
      <c r="A486" s="223"/>
      <c r="B486" s="224"/>
      <c r="C486" s="225"/>
      <c r="D486" s="182"/>
      <c r="E486" s="182"/>
      <c r="F486" s="182"/>
      <c r="G486" s="203"/>
      <c r="H486" s="218"/>
      <c r="I486" s="213"/>
      <c r="J486" s="207"/>
      <c r="K486" s="213"/>
      <c r="L486" s="207"/>
      <c r="M486" s="213"/>
      <c r="N486" s="207"/>
      <c r="O486" s="183"/>
      <c r="P486" s="184"/>
      <c r="Q486" s="184"/>
      <c r="R486" s="275"/>
      <c r="S486" s="185"/>
      <c r="T486" s="185"/>
      <c r="U486" s="275"/>
      <c r="V486" s="275"/>
      <c r="W486" s="276"/>
      <c r="X486" s="276"/>
      <c r="Y486" s="276"/>
      <c r="Z486" s="275"/>
      <c r="AA486" s="184"/>
      <c r="AB486" s="184"/>
      <c r="AC486" s="185"/>
      <c r="AD486" s="185"/>
      <c r="AE486" s="186"/>
      <c r="AF486" s="187"/>
      <c r="AG486" s="182"/>
      <c r="AH486" s="184"/>
      <c r="AI486" s="184"/>
      <c r="AJ486" s="182"/>
      <c r="AK486" s="188"/>
      <c r="AL486" s="188"/>
      <c r="AM486" s="188"/>
      <c r="AN486" s="188"/>
      <c r="AO486" s="188"/>
      <c r="AP486" s="188"/>
      <c r="AQ486" s="188"/>
      <c r="AR486" s="188"/>
      <c r="AS486" s="188"/>
      <c r="AT486" s="188"/>
      <c r="AU486" s="189"/>
      <c r="AV486" s="190"/>
      <c r="AW486" s="190"/>
      <c r="AX486" s="191"/>
      <c r="AY486" s="191"/>
      <c r="AZ486" s="191"/>
      <c r="BA486" s="192"/>
      <c r="BB486" s="193"/>
      <c r="BC486" s="193"/>
      <c r="BD486" s="193"/>
    </row>
    <row r="487" spans="1:56">
      <c r="A487" s="220"/>
      <c r="B487" s="221"/>
      <c r="C487" s="222"/>
      <c r="D487" s="169"/>
      <c r="E487" s="169"/>
      <c r="F487" s="169"/>
      <c r="G487" s="202"/>
      <c r="H487" s="217"/>
      <c r="I487" s="212"/>
      <c r="J487" s="206"/>
      <c r="K487" s="212"/>
      <c r="L487" s="206"/>
      <c r="M487" s="212"/>
      <c r="N487" s="206"/>
      <c r="O487" s="170"/>
      <c r="P487" s="171"/>
      <c r="Q487" s="171"/>
      <c r="R487" s="171"/>
      <c r="S487" s="172"/>
      <c r="T487" s="172"/>
      <c r="U487" s="171"/>
      <c r="V487" s="171"/>
      <c r="W487" s="173"/>
      <c r="X487" s="173"/>
      <c r="Y487" s="173"/>
      <c r="Z487" s="171"/>
      <c r="AA487" s="171"/>
      <c r="AB487" s="171"/>
      <c r="AC487" s="172"/>
      <c r="AD487" s="172"/>
      <c r="AE487" s="174"/>
      <c r="AF487" s="175"/>
      <c r="AG487" s="169"/>
      <c r="AH487" s="171"/>
      <c r="AI487" s="171"/>
      <c r="AJ487" s="169"/>
      <c r="AK487" s="176"/>
      <c r="AL487" s="176"/>
      <c r="AM487" s="176"/>
      <c r="AN487" s="176"/>
      <c r="AO487" s="176"/>
      <c r="AP487" s="176"/>
      <c r="AQ487" s="176"/>
      <c r="AR487" s="176"/>
      <c r="AS487" s="176"/>
      <c r="AT487" s="176"/>
      <c r="AU487" s="177"/>
      <c r="AV487" s="178"/>
      <c r="AW487" s="178"/>
      <c r="AX487" s="179"/>
      <c r="AY487" s="179"/>
      <c r="AZ487" s="179"/>
      <c r="BA487" s="180"/>
      <c r="BB487" s="181"/>
      <c r="BC487" s="181"/>
      <c r="BD487" s="181"/>
    </row>
    <row r="488" spans="1:56">
      <c r="A488" s="223"/>
      <c r="B488" s="224"/>
      <c r="C488" s="225"/>
      <c r="D488" s="182"/>
      <c r="E488" s="182"/>
      <c r="F488" s="182"/>
      <c r="G488" s="203"/>
      <c r="H488" s="218"/>
      <c r="I488" s="213"/>
      <c r="J488" s="207"/>
      <c r="K488" s="213"/>
      <c r="L488" s="207"/>
      <c r="M488" s="213"/>
      <c r="N488" s="207"/>
      <c r="O488" s="183"/>
      <c r="P488" s="184"/>
      <c r="Q488" s="184"/>
      <c r="R488" s="275"/>
      <c r="S488" s="185"/>
      <c r="T488" s="185"/>
      <c r="U488" s="275"/>
      <c r="V488" s="275"/>
      <c r="W488" s="276"/>
      <c r="X488" s="276"/>
      <c r="Y488" s="276"/>
      <c r="Z488" s="275"/>
      <c r="AA488" s="184"/>
      <c r="AB488" s="184"/>
      <c r="AC488" s="185"/>
      <c r="AD488" s="185"/>
      <c r="AE488" s="186"/>
      <c r="AF488" s="187"/>
      <c r="AG488" s="182"/>
      <c r="AH488" s="184"/>
      <c r="AI488" s="184"/>
      <c r="AJ488" s="182"/>
      <c r="AK488" s="188"/>
      <c r="AL488" s="188"/>
      <c r="AM488" s="188"/>
      <c r="AN488" s="188"/>
      <c r="AO488" s="188"/>
      <c r="AP488" s="188"/>
      <c r="AQ488" s="188"/>
      <c r="AR488" s="188"/>
      <c r="AS488" s="188"/>
      <c r="AT488" s="188"/>
      <c r="AU488" s="189"/>
      <c r="AV488" s="190"/>
      <c r="AW488" s="190"/>
      <c r="AX488" s="191"/>
      <c r="AY488" s="191"/>
      <c r="AZ488" s="191"/>
      <c r="BA488" s="192"/>
      <c r="BB488" s="193"/>
      <c r="BC488" s="193"/>
      <c r="BD488" s="193"/>
    </row>
    <row r="489" spans="1:56">
      <c r="A489" s="220"/>
      <c r="B489" s="221"/>
      <c r="C489" s="222"/>
      <c r="D489" s="169"/>
      <c r="E489" s="169"/>
      <c r="F489" s="169"/>
      <c r="G489" s="202"/>
      <c r="H489" s="217"/>
      <c r="I489" s="212"/>
      <c r="J489" s="206"/>
      <c r="K489" s="212"/>
      <c r="L489" s="206"/>
      <c r="M489" s="212"/>
      <c r="N489" s="206"/>
      <c r="O489" s="170"/>
      <c r="P489" s="171"/>
      <c r="Q489" s="171"/>
      <c r="R489" s="171"/>
      <c r="S489" s="172"/>
      <c r="T489" s="172"/>
      <c r="U489" s="171"/>
      <c r="V489" s="171"/>
      <c r="W489" s="173"/>
      <c r="X489" s="173"/>
      <c r="Y489" s="173"/>
      <c r="Z489" s="171"/>
      <c r="AA489" s="171"/>
      <c r="AB489" s="171"/>
      <c r="AC489" s="172"/>
      <c r="AD489" s="172"/>
      <c r="AE489" s="174"/>
      <c r="AF489" s="175"/>
      <c r="AG489" s="169"/>
      <c r="AH489" s="171"/>
      <c r="AI489" s="171"/>
      <c r="AJ489" s="169"/>
      <c r="AK489" s="176"/>
      <c r="AL489" s="176"/>
      <c r="AM489" s="176"/>
      <c r="AN489" s="176"/>
      <c r="AO489" s="176"/>
      <c r="AP489" s="176"/>
      <c r="AQ489" s="176"/>
      <c r="AR489" s="176"/>
      <c r="AS489" s="176"/>
      <c r="AT489" s="176"/>
      <c r="AU489" s="177"/>
      <c r="AV489" s="178"/>
      <c r="AW489" s="178"/>
      <c r="AX489" s="179"/>
      <c r="AY489" s="179"/>
      <c r="AZ489" s="179"/>
      <c r="BA489" s="180"/>
      <c r="BB489" s="181"/>
      <c r="BC489" s="181"/>
      <c r="BD489" s="181"/>
    </row>
    <row r="490" spans="1:56">
      <c r="A490" s="223"/>
      <c r="B490" s="224"/>
      <c r="C490" s="225"/>
      <c r="D490" s="182"/>
      <c r="E490" s="182"/>
      <c r="F490" s="182"/>
      <c r="G490" s="203"/>
      <c r="H490" s="218"/>
      <c r="I490" s="213"/>
      <c r="J490" s="207"/>
      <c r="K490" s="213"/>
      <c r="L490" s="207"/>
      <c r="M490" s="213"/>
      <c r="N490" s="207"/>
      <c r="O490" s="183"/>
      <c r="P490" s="184"/>
      <c r="Q490" s="184"/>
      <c r="R490" s="275"/>
      <c r="S490" s="185"/>
      <c r="T490" s="185"/>
      <c r="U490" s="275"/>
      <c r="V490" s="275"/>
      <c r="W490" s="276"/>
      <c r="X490" s="276"/>
      <c r="Y490" s="276"/>
      <c r="Z490" s="275"/>
      <c r="AA490" s="184"/>
      <c r="AB490" s="184"/>
      <c r="AC490" s="185"/>
      <c r="AD490" s="185"/>
      <c r="AE490" s="186"/>
      <c r="AF490" s="187"/>
      <c r="AG490" s="182"/>
      <c r="AH490" s="184"/>
      <c r="AI490" s="184"/>
      <c r="AJ490" s="182"/>
      <c r="AK490" s="188"/>
      <c r="AL490" s="188"/>
      <c r="AM490" s="188"/>
      <c r="AN490" s="188"/>
      <c r="AO490" s="188"/>
      <c r="AP490" s="188"/>
      <c r="AQ490" s="188"/>
      <c r="AR490" s="188"/>
      <c r="AS490" s="188"/>
      <c r="AT490" s="188"/>
      <c r="AU490" s="189"/>
      <c r="AV490" s="190"/>
      <c r="AW490" s="190"/>
      <c r="AX490" s="191"/>
      <c r="AY490" s="191"/>
      <c r="AZ490" s="191"/>
      <c r="BA490" s="192"/>
      <c r="BB490" s="193"/>
      <c r="BC490" s="193"/>
      <c r="BD490" s="193"/>
    </row>
    <row r="491" spans="1:56">
      <c r="A491" s="220"/>
      <c r="B491" s="221"/>
      <c r="C491" s="222"/>
      <c r="D491" s="169"/>
      <c r="E491" s="169"/>
      <c r="F491" s="169"/>
      <c r="G491" s="202"/>
      <c r="H491" s="217"/>
      <c r="I491" s="212"/>
      <c r="J491" s="206"/>
      <c r="K491" s="212"/>
      <c r="L491" s="206"/>
      <c r="M491" s="212"/>
      <c r="N491" s="206"/>
      <c r="O491" s="170"/>
      <c r="P491" s="171"/>
      <c r="Q491" s="171"/>
      <c r="R491" s="171"/>
      <c r="S491" s="172"/>
      <c r="T491" s="172"/>
      <c r="U491" s="171"/>
      <c r="V491" s="171"/>
      <c r="W491" s="173"/>
      <c r="X491" s="173"/>
      <c r="Y491" s="173"/>
      <c r="Z491" s="171"/>
      <c r="AA491" s="171"/>
      <c r="AB491" s="171"/>
      <c r="AC491" s="172"/>
      <c r="AD491" s="172"/>
      <c r="AE491" s="174"/>
      <c r="AF491" s="175"/>
      <c r="AG491" s="169"/>
      <c r="AH491" s="171"/>
      <c r="AI491" s="171"/>
      <c r="AJ491" s="169"/>
      <c r="AK491" s="176"/>
      <c r="AL491" s="176"/>
      <c r="AM491" s="176"/>
      <c r="AN491" s="176"/>
      <c r="AO491" s="176"/>
      <c r="AP491" s="176"/>
      <c r="AQ491" s="176"/>
      <c r="AR491" s="176"/>
      <c r="AS491" s="176"/>
      <c r="AT491" s="176"/>
      <c r="AU491" s="177"/>
      <c r="AV491" s="178"/>
      <c r="AW491" s="178"/>
      <c r="AX491" s="179"/>
      <c r="AY491" s="179"/>
      <c r="AZ491" s="179"/>
      <c r="BA491" s="180"/>
      <c r="BB491" s="181"/>
      <c r="BC491" s="181"/>
      <c r="BD491" s="181"/>
    </row>
    <row r="492" spans="1:56">
      <c r="A492" s="223"/>
      <c r="B492" s="224"/>
      <c r="C492" s="225"/>
      <c r="D492" s="182"/>
      <c r="E492" s="182"/>
      <c r="F492" s="182"/>
      <c r="G492" s="203"/>
      <c r="H492" s="218"/>
      <c r="I492" s="213"/>
      <c r="J492" s="207"/>
      <c r="K492" s="213"/>
      <c r="L492" s="207"/>
      <c r="M492" s="213"/>
      <c r="N492" s="207"/>
      <c r="O492" s="183"/>
      <c r="P492" s="184"/>
      <c r="Q492" s="184"/>
      <c r="R492" s="275"/>
      <c r="S492" s="185"/>
      <c r="T492" s="185"/>
      <c r="U492" s="275"/>
      <c r="V492" s="275"/>
      <c r="W492" s="276"/>
      <c r="X492" s="276"/>
      <c r="Y492" s="276"/>
      <c r="Z492" s="275"/>
      <c r="AA492" s="184"/>
      <c r="AB492" s="184"/>
      <c r="AC492" s="185"/>
      <c r="AD492" s="185"/>
      <c r="AE492" s="186"/>
      <c r="AF492" s="187"/>
      <c r="AG492" s="182"/>
      <c r="AH492" s="184"/>
      <c r="AI492" s="184"/>
      <c r="AJ492" s="182"/>
      <c r="AK492" s="188"/>
      <c r="AL492" s="188"/>
      <c r="AM492" s="188"/>
      <c r="AN492" s="188"/>
      <c r="AO492" s="188"/>
      <c r="AP492" s="188"/>
      <c r="AQ492" s="188"/>
      <c r="AR492" s="188"/>
      <c r="AS492" s="188"/>
      <c r="AT492" s="188"/>
      <c r="AU492" s="189"/>
      <c r="AV492" s="190"/>
      <c r="AW492" s="190"/>
      <c r="AX492" s="191"/>
      <c r="AY492" s="191"/>
      <c r="AZ492" s="191"/>
      <c r="BA492" s="192"/>
      <c r="BB492" s="193"/>
      <c r="BC492" s="193"/>
      <c r="BD492" s="193"/>
    </row>
    <row r="493" spans="1:56">
      <c r="A493" s="220"/>
      <c r="B493" s="221"/>
      <c r="C493" s="222"/>
      <c r="D493" s="169"/>
      <c r="E493" s="169"/>
      <c r="F493" s="169"/>
      <c r="G493" s="202"/>
      <c r="H493" s="217"/>
      <c r="I493" s="212"/>
      <c r="J493" s="206"/>
      <c r="K493" s="212"/>
      <c r="L493" s="206"/>
      <c r="M493" s="212"/>
      <c r="N493" s="206"/>
      <c r="O493" s="170"/>
      <c r="P493" s="171"/>
      <c r="Q493" s="171"/>
      <c r="R493" s="171"/>
      <c r="S493" s="172"/>
      <c r="T493" s="172"/>
      <c r="U493" s="171"/>
      <c r="V493" s="171"/>
      <c r="W493" s="173"/>
      <c r="X493" s="173"/>
      <c r="Y493" s="173"/>
      <c r="Z493" s="171"/>
      <c r="AA493" s="171"/>
      <c r="AB493" s="171"/>
      <c r="AC493" s="172"/>
      <c r="AD493" s="172"/>
      <c r="AE493" s="174"/>
      <c r="AF493" s="175"/>
      <c r="AG493" s="169"/>
      <c r="AH493" s="171"/>
      <c r="AI493" s="171"/>
      <c r="AJ493" s="169"/>
      <c r="AK493" s="176"/>
      <c r="AL493" s="176"/>
      <c r="AM493" s="176"/>
      <c r="AN493" s="176"/>
      <c r="AO493" s="176"/>
      <c r="AP493" s="176"/>
      <c r="AQ493" s="176"/>
      <c r="AR493" s="176"/>
      <c r="AS493" s="176"/>
      <c r="AT493" s="176"/>
      <c r="AU493" s="177"/>
      <c r="AV493" s="178"/>
      <c r="AW493" s="178"/>
      <c r="AX493" s="179"/>
      <c r="AY493" s="179"/>
      <c r="AZ493" s="179"/>
      <c r="BA493" s="180"/>
      <c r="BB493" s="181"/>
      <c r="BC493" s="181"/>
      <c r="BD493" s="181"/>
    </row>
    <row r="494" spans="1:56">
      <c r="A494" s="223"/>
      <c r="B494" s="224"/>
      <c r="C494" s="225"/>
      <c r="D494" s="182"/>
      <c r="E494" s="182"/>
      <c r="F494" s="182"/>
      <c r="G494" s="203"/>
      <c r="H494" s="218"/>
      <c r="I494" s="213"/>
      <c r="J494" s="207"/>
      <c r="K494" s="213"/>
      <c r="L494" s="207"/>
      <c r="M494" s="213"/>
      <c r="N494" s="207"/>
      <c r="O494" s="183"/>
      <c r="P494" s="184"/>
      <c r="Q494" s="184"/>
      <c r="R494" s="275"/>
      <c r="S494" s="185"/>
      <c r="T494" s="185"/>
      <c r="U494" s="275"/>
      <c r="V494" s="275"/>
      <c r="W494" s="276"/>
      <c r="X494" s="276"/>
      <c r="Y494" s="276"/>
      <c r="Z494" s="275"/>
      <c r="AA494" s="184"/>
      <c r="AB494" s="184"/>
      <c r="AC494" s="185"/>
      <c r="AD494" s="185"/>
      <c r="AE494" s="186"/>
      <c r="AF494" s="187"/>
      <c r="AG494" s="182"/>
      <c r="AH494" s="184"/>
      <c r="AI494" s="184"/>
      <c r="AJ494" s="182"/>
      <c r="AK494" s="188"/>
      <c r="AL494" s="188"/>
      <c r="AM494" s="188"/>
      <c r="AN494" s="188"/>
      <c r="AO494" s="188"/>
      <c r="AP494" s="188"/>
      <c r="AQ494" s="188"/>
      <c r="AR494" s="188"/>
      <c r="AS494" s="188"/>
      <c r="AT494" s="188"/>
      <c r="AU494" s="189"/>
      <c r="AV494" s="190"/>
      <c r="AW494" s="190"/>
      <c r="AX494" s="191"/>
      <c r="AY494" s="191"/>
      <c r="AZ494" s="191"/>
      <c r="BA494" s="192"/>
      <c r="BB494" s="193"/>
      <c r="BC494" s="193"/>
      <c r="BD494" s="193"/>
    </row>
    <row r="495" spans="1:56">
      <c r="A495" s="220"/>
      <c r="B495" s="221"/>
      <c r="C495" s="222"/>
      <c r="D495" s="169"/>
      <c r="E495" s="169"/>
      <c r="F495" s="169"/>
      <c r="G495" s="202"/>
      <c r="H495" s="217"/>
      <c r="I495" s="212"/>
      <c r="J495" s="206"/>
      <c r="K495" s="212"/>
      <c r="L495" s="206"/>
      <c r="M495" s="212"/>
      <c r="N495" s="206"/>
      <c r="O495" s="170"/>
      <c r="P495" s="171"/>
      <c r="Q495" s="171"/>
      <c r="R495" s="171"/>
      <c r="S495" s="172"/>
      <c r="T495" s="172"/>
      <c r="U495" s="171"/>
      <c r="V495" s="171"/>
      <c r="W495" s="173"/>
      <c r="X495" s="173"/>
      <c r="Y495" s="173"/>
      <c r="Z495" s="171"/>
      <c r="AA495" s="171"/>
      <c r="AB495" s="171"/>
      <c r="AC495" s="172"/>
      <c r="AD495" s="172"/>
      <c r="AE495" s="174"/>
      <c r="AF495" s="175"/>
      <c r="AG495" s="169"/>
      <c r="AH495" s="171"/>
      <c r="AI495" s="171"/>
      <c r="AJ495" s="169"/>
      <c r="AK495" s="176"/>
      <c r="AL495" s="176"/>
      <c r="AM495" s="176"/>
      <c r="AN495" s="176"/>
      <c r="AO495" s="176"/>
      <c r="AP495" s="176"/>
      <c r="AQ495" s="176"/>
      <c r="AR495" s="176"/>
      <c r="AS495" s="176"/>
      <c r="AT495" s="176"/>
      <c r="AU495" s="177"/>
      <c r="AV495" s="178"/>
      <c r="AW495" s="178"/>
      <c r="AX495" s="179"/>
      <c r="AY495" s="179"/>
      <c r="AZ495" s="179"/>
      <c r="BA495" s="180"/>
      <c r="BB495" s="181"/>
      <c r="BC495" s="181"/>
      <c r="BD495" s="181"/>
    </row>
    <row r="496" spans="1:56">
      <c r="A496" s="223"/>
      <c r="B496" s="224"/>
      <c r="C496" s="225"/>
      <c r="D496" s="182"/>
      <c r="E496" s="182"/>
      <c r="F496" s="182"/>
      <c r="G496" s="203"/>
      <c r="H496" s="218"/>
      <c r="I496" s="213"/>
      <c r="J496" s="207"/>
      <c r="K496" s="213"/>
      <c r="L496" s="207"/>
      <c r="M496" s="213"/>
      <c r="N496" s="207"/>
      <c r="O496" s="183"/>
      <c r="P496" s="184"/>
      <c r="Q496" s="184"/>
      <c r="R496" s="275"/>
      <c r="S496" s="185"/>
      <c r="T496" s="185"/>
      <c r="U496" s="275"/>
      <c r="V496" s="275"/>
      <c r="W496" s="276"/>
      <c r="X496" s="276"/>
      <c r="Y496" s="276"/>
      <c r="Z496" s="275"/>
      <c r="AA496" s="184"/>
      <c r="AB496" s="184"/>
      <c r="AC496" s="185"/>
      <c r="AD496" s="185"/>
      <c r="AE496" s="186"/>
      <c r="AF496" s="187"/>
      <c r="AG496" s="182"/>
      <c r="AH496" s="184"/>
      <c r="AI496" s="184"/>
      <c r="AJ496" s="182"/>
      <c r="AK496" s="188"/>
      <c r="AL496" s="188"/>
      <c r="AM496" s="188"/>
      <c r="AN496" s="188"/>
      <c r="AO496" s="188"/>
      <c r="AP496" s="188"/>
      <c r="AQ496" s="188"/>
      <c r="AR496" s="188"/>
      <c r="AS496" s="188"/>
      <c r="AT496" s="188"/>
      <c r="AU496" s="189"/>
      <c r="AV496" s="190"/>
      <c r="AW496" s="190"/>
      <c r="AX496" s="191"/>
      <c r="AY496" s="191"/>
      <c r="AZ496" s="191"/>
      <c r="BA496" s="192"/>
      <c r="BB496" s="193"/>
      <c r="BC496" s="193"/>
      <c r="BD496" s="193"/>
    </row>
    <row r="497" spans="1:56">
      <c r="A497" s="220"/>
      <c r="B497" s="221"/>
      <c r="C497" s="222"/>
      <c r="D497" s="169"/>
      <c r="E497" s="169"/>
      <c r="F497" s="169"/>
      <c r="G497" s="202"/>
      <c r="H497" s="217"/>
      <c r="I497" s="212"/>
      <c r="J497" s="206"/>
      <c r="K497" s="212"/>
      <c r="L497" s="206"/>
      <c r="M497" s="212"/>
      <c r="N497" s="206"/>
      <c r="O497" s="170"/>
      <c r="P497" s="171"/>
      <c r="Q497" s="171"/>
      <c r="R497" s="171"/>
      <c r="S497" s="172"/>
      <c r="T497" s="172"/>
      <c r="U497" s="171"/>
      <c r="V497" s="171"/>
      <c r="W497" s="173"/>
      <c r="X497" s="173"/>
      <c r="Y497" s="173"/>
      <c r="Z497" s="171"/>
      <c r="AA497" s="171"/>
      <c r="AB497" s="171"/>
      <c r="AC497" s="172"/>
      <c r="AD497" s="172"/>
      <c r="AE497" s="174"/>
      <c r="AF497" s="175"/>
      <c r="AG497" s="169"/>
      <c r="AH497" s="171"/>
      <c r="AI497" s="171"/>
      <c r="AJ497" s="169"/>
      <c r="AK497" s="176"/>
      <c r="AL497" s="176"/>
      <c r="AM497" s="176"/>
      <c r="AN497" s="176"/>
      <c r="AO497" s="176"/>
      <c r="AP497" s="176"/>
      <c r="AQ497" s="176"/>
      <c r="AR497" s="176"/>
      <c r="AS497" s="176"/>
      <c r="AT497" s="176"/>
      <c r="AU497" s="177"/>
      <c r="AV497" s="178"/>
      <c r="AW497" s="178"/>
      <c r="AX497" s="179"/>
      <c r="AY497" s="179"/>
      <c r="AZ497" s="179"/>
      <c r="BA497" s="180"/>
      <c r="BB497" s="181"/>
      <c r="BC497" s="181"/>
      <c r="BD497" s="181"/>
    </row>
    <row r="498" spans="1:56">
      <c r="A498" s="223"/>
      <c r="B498" s="224"/>
      <c r="C498" s="225"/>
      <c r="D498" s="182"/>
      <c r="E498" s="182"/>
      <c r="F498" s="182"/>
      <c r="G498" s="203"/>
      <c r="H498" s="218"/>
      <c r="I498" s="213"/>
      <c r="J498" s="207"/>
      <c r="K498" s="213"/>
      <c r="L498" s="207"/>
      <c r="M498" s="213"/>
      <c r="N498" s="207"/>
      <c r="O498" s="183"/>
      <c r="P498" s="184"/>
      <c r="Q498" s="184"/>
      <c r="R498" s="275"/>
      <c r="S498" s="185"/>
      <c r="T498" s="185"/>
      <c r="U498" s="275"/>
      <c r="V498" s="275"/>
      <c r="W498" s="276"/>
      <c r="X498" s="276"/>
      <c r="Y498" s="276"/>
      <c r="Z498" s="275"/>
      <c r="AA498" s="184"/>
      <c r="AB498" s="184"/>
      <c r="AC498" s="185"/>
      <c r="AD498" s="185"/>
      <c r="AE498" s="186"/>
      <c r="AF498" s="187"/>
      <c r="AG498" s="182"/>
      <c r="AH498" s="184"/>
      <c r="AI498" s="184"/>
      <c r="AJ498" s="182"/>
      <c r="AK498" s="188"/>
      <c r="AL498" s="188"/>
      <c r="AM498" s="188"/>
      <c r="AN498" s="188"/>
      <c r="AO498" s="188"/>
      <c r="AP498" s="188"/>
      <c r="AQ498" s="188"/>
      <c r="AR498" s="188"/>
      <c r="AS498" s="188"/>
      <c r="AT498" s="188"/>
      <c r="AU498" s="189"/>
      <c r="AV498" s="190"/>
      <c r="AW498" s="190"/>
      <c r="AX498" s="191"/>
      <c r="AY498" s="191"/>
      <c r="AZ498" s="191"/>
      <c r="BA498" s="192"/>
      <c r="BB498" s="193"/>
      <c r="BC498" s="193"/>
      <c r="BD498" s="193"/>
    </row>
    <row r="499" spans="1:56">
      <c r="A499" s="220"/>
      <c r="B499" s="221"/>
      <c r="C499" s="222"/>
      <c r="D499" s="169"/>
      <c r="E499" s="169"/>
      <c r="F499" s="169"/>
      <c r="G499" s="202"/>
      <c r="H499" s="217"/>
      <c r="I499" s="212"/>
      <c r="J499" s="206"/>
      <c r="K499" s="212"/>
      <c r="L499" s="206"/>
      <c r="M499" s="212"/>
      <c r="N499" s="206"/>
      <c r="O499" s="170"/>
      <c r="P499" s="171"/>
      <c r="Q499" s="171"/>
      <c r="R499" s="171"/>
      <c r="S499" s="172"/>
      <c r="T499" s="172"/>
      <c r="U499" s="171"/>
      <c r="V499" s="171"/>
      <c r="W499" s="173"/>
      <c r="X499" s="173"/>
      <c r="Y499" s="173"/>
      <c r="Z499" s="171"/>
      <c r="AA499" s="171"/>
      <c r="AB499" s="171"/>
      <c r="AC499" s="172"/>
      <c r="AD499" s="172"/>
      <c r="AE499" s="174"/>
      <c r="AF499" s="175"/>
      <c r="AG499" s="169"/>
      <c r="AH499" s="171"/>
      <c r="AI499" s="171"/>
      <c r="AJ499" s="169"/>
      <c r="AK499" s="176"/>
      <c r="AL499" s="176"/>
      <c r="AM499" s="176"/>
      <c r="AN499" s="176"/>
      <c r="AO499" s="176"/>
      <c r="AP499" s="176"/>
      <c r="AQ499" s="176"/>
      <c r="AR499" s="176"/>
      <c r="AS499" s="176"/>
      <c r="AT499" s="176"/>
      <c r="AU499" s="177"/>
      <c r="AV499" s="178"/>
      <c r="AW499" s="178"/>
      <c r="AX499" s="179"/>
      <c r="AY499" s="179"/>
      <c r="AZ499" s="179"/>
      <c r="BA499" s="180"/>
      <c r="BB499" s="181"/>
      <c r="BC499" s="181"/>
      <c r="BD499" s="181"/>
    </row>
    <row r="500" spans="1:56">
      <c r="A500" s="223"/>
      <c r="B500" s="224"/>
      <c r="C500" s="225"/>
      <c r="D500" s="182"/>
      <c r="E500" s="182"/>
      <c r="F500" s="182"/>
      <c r="G500" s="203"/>
      <c r="H500" s="218"/>
      <c r="I500" s="213"/>
      <c r="J500" s="207"/>
      <c r="K500" s="213"/>
      <c r="L500" s="207"/>
      <c r="M500" s="213"/>
      <c r="N500" s="207"/>
      <c r="O500" s="183"/>
      <c r="P500" s="184"/>
      <c r="Q500" s="184"/>
      <c r="R500" s="275"/>
      <c r="S500" s="185"/>
      <c r="T500" s="185"/>
      <c r="U500" s="275"/>
      <c r="V500" s="275"/>
      <c r="W500" s="276"/>
      <c r="X500" s="276"/>
      <c r="Y500" s="276"/>
      <c r="Z500" s="275"/>
      <c r="AA500" s="184"/>
      <c r="AB500" s="184"/>
      <c r="AC500" s="185"/>
      <c r="AD500" s="185"/>
      <c r="AE500" s="186"/>
      <c r="AF500" s="187"/>
      <c r="AG500" s="182"/>
      <c r="AH500" s="184"/>
      <c r="AI500" s="184"/>
      <c r="AJ500" s="182"/>
      <c r="AK500" s="188"/>
      <c r="AL500" s="188"/>
      <c r="AM500" s="188"/>
      <c r="AN500" s="188"/>
      <c r="AO500" s="188"/>
      <c r="AP500" s="188"/>
      <c r="AQ500" s="188"/>
      <c r="AR500" s="188"/>
      <c r="AS500" s="188"/>
      <c r="AT500" s="188"/>
      <c r="AU500" s="189"/>
      <c r="AV500" s="190"/>
      <c r="AW500" s="190"/>
      <c r="AX500" s="191"/>
      <c r="AY500" s="191"/>
      <c r="AZ500" s="191"/>
      <c r="BA500" s="192"/>
      <c r="BB500" s="193"/>
      <c r="BC500" s="193"/>
      <c r="BD500" s="193"/>
    </row>
    <row r="501" spans="1:56">
      <c r="A501" s="220"/>
      <c r="B501" s="221"/>
      <c r="C501" s="222"/>
      <c r="D501" s="169"/>
      <c r="E501" s="169"/>
      <c r="F501" s="169"/>
      <c r="G501" s="202"/>
      <c r="H501" s="217"/>
      <c r="I501" s="212"/>
      <c r="J501" s="206"/>
      <c r="K501" s="212"/>
      <c r="L501" s="206"/>
      <c r="M501" s="212"/>
      <c r="N501" s="206"/>
      <c r="O501" s="170"/>
      <c r="P501" s="171"/>
      <c r="Q501" s="171"/>
      <c r="R501" s="171"/>
      <c r="S501" s="172"/>
      <c r="T501" s="172"/>
      <c r="U501" s="171"/>
      <c r="V501" s="171"/>
      <c r="W501" s="173"/>
      <c r="X501" s="173"/>
      <c r="Y501" s="173"/>
      <c r="Z501" s="171"/>
      <c r="AA501" s="171"/>
      <c r="AB501" s="171"/>
      <c r="AC501" s="172"/>
      <c r="AD501" s="172"/>
      <c r="AE501" s="174"/>
      <c r="AF501" s="175"/>
      <c r="AG501" s="169"/>
      <c r="AH501" s="171"/>
      <c r="AI501" s="171"/>
      <c r="AJ501" s="169"/>
      <c r="AK501" s="176"/>
      <c r="AL501" s="176"/>
      <c r="AM501" s="176"/>
      <c r="AN501" s="176"/>
      <c r="AO501" s="176"/>
      <c r="AP501" s="176"/>
      <c r="AQ501" s="176"/>
      <c r="AR501" s="176"/>
      <c r="AS501" s="176"/>
      <c r="AT501" s="176"/>
      <c r="AU501" s="177"/>
      <c r="AV501" s="178"/>
      <c r="AW501" s="178"/>
      <c r="AX501" s="179"/>
      <c r="AY501" s="179"/>
      <c r="AZ501" s="179"/>
      <c r="BA501" s="180"/>
      <c r="BB501" s="181"/>
      <c r="BC501" s="181"/>
      <c r="BD501" s="181"/>
    </row>
    <row r="502" spans="1:56">
      <c r="A502" s="223"/>
      <c r="B502" s="224"/>
      <c r="C502" s="225"/>
      <c r="D502" s="182"/>
      <c r="E502" s="182"/>
      <c r="F502" s="182"/>
      <c r="G502" s="203"/>
      <c r="H502" s="218"/>
      <c r="I502" s="213"/>
      <c r="J502" s="207"/>
      <c r="K502" s="213"/>
      <c r="L502" s="207"/>
      <c r="M502" s="213"/>
      <c r="N502" s="207"/>
      <c r="O502" s="183"/>
      <c r="P502" s="184"/>
      <c r="Q502" s="184"/>
      <c r="R502" s="275"/>
      <c r="S502" s="185"/>
      <c r="T502" s="185"/>
      <c r="U502" s="275"/>
      <c r="V502" s="275"/>
      <c r="W502" s="276"/>
      <c r="X502" s="276"/>
      <c r="Y502" s="276"/>
      <c r="Z502" s="275"/>
      <c r="AA502" s="184"/>
      <c r="AB502" s="184"/>
      <c r="AC502" s="185"/>
      <c r="AD502" s="185"/>
      <c r="AE502" s="186"/>
      <c r="AF502" s="187"/>
      <c r="AG502" s="182"/>
      <c r="AH502" s="184"/>
      <c r="AI502" s="184"/>
      <c r="AJ502" s="182"/>
      <c r="AK502" s="188"/>
      <c r="AL502" s="188"/>
      <c r="AM502" s="188"/>
      <c r="AN502" s="188"/>
      <c r="AO502" s="188"/>
      <c r="AP502" s="188"/>
      <c r="AQ502" s="188"/>
      <c r="AR502" s="188"/>
      <c r="AS502" s="188"/>
      <c r="AT502" s="188"/>
      <c r="AU502" s="189"/>
      <c r="AV502" s="190"/>
      <c r="AW502" s="190"/>
      <c r="AX502" s="191"/>
      <c r="AY502" s="191"/>
      <c r="AZ502" s="191"/>
      <c r="BA502" s="192"/>
      <c r="BB502" s="193"/>
      <c r="BC502" s="193"/>
      <c r="BD502" s="193"/>
    </row>
    <row r="503" spans="1:56">
      <c r="A503" s="220"/>
      <c r="B503" s="221"/>
      <c r="C503" s="222"/>
      <c r="D503" s="169"/>
      <c r="E503" s="169"/>
      <c r="F503" s="169"/>
      <c r="G503" s="202"/>
      <c r="H503" s="217"/>
      <c r="I503" s="212"/>
      <c r="J503" s="206"/>
      <c r="K503" s="212"/>
      <c r="L503" s="206"/>
      <c r="M503" s="212"/>
      <c r="N503" s="206"/>
      <c r="O503" s="170"/>
      <c r="P503" s="171"/>
      <c r="Q503" s="171"/>
      <c r="R503" s="171"/>
      <c r="S503" s="172"/>
      <c r="T503" s="172"/>
      <c r="U503" s="171"/>
      <c r="V503" s="171"/>
      <c r="W503" s="173"/>
      <c r="X503" s="173"/>
      <c r="Y503" s="173"/>
      <c r="Z503" s="171"/>
      <c r="AA503" s="171"/>
      <c r="AB503" s="171"/>
      <c r="AC503" s="172"/>
      <c r="AD503" s="172"/>
      <c r="AE503" s="174"/>
      <c r="AF503" s="175"/>
      <c r="AG503" s="169"/>
      <c r="AH503" s="171"/>
      <c r="AI503" s="171"/>
      <c r="AJ503" s="169"/>
      <c r="AK503" s="176"/>
      <c r="AL503" s="176"/>
      <c r="AM503" s="176"/>
      <c r="AN503" s="176"/>
      <c r="AO503" s="176"/>
      <c r="AP503" s="176"/>
      <c r="AQ503" s="176"/>
      <c r="AR503" s="176"/>
      <c r="AS503" s="176"/>
      <c r="AT503" s="176"/>
      <c r="AU503" s="177"/>
      <c r="AV503" s="178"/>
      <c r="AW503" s="178"/>
      <c r="AX503" s="179"/>
      <c r="AY503" s="179"/>
      <c r="AZ503" s="179"/>
      <c r="BA503" s="180"/>
      <c r="BB503" s="181"/>
      <c r="BC503" s="181"/>
      <c r="BD503" s="181"/>
    </row>
    <row r="504" spans="1:56">
      <c r="A504" s="223"/>
      <c r="B504" s="224"/>
      <c r="C504" s="225"/>
      <c r="D504" s="182"/>
      <c r="E504" s="182"/>
      <c r="F504" s="182"/>
      <c r="G504" s="203"/>
      <c r="H504" s="218"/>
      <c r="I504" s="213"/>
      <c r="J504" s="207"/>
      <c r="K504" s="213"/>
      <c r="L504" s="207"/>
      <c r="M504" s="213"/>
      <c r="N504" s="207"/>
      <c r="O504" s="183"/>
      <c r="P504" s="184"/>
      <c r="Q504" s="184"/>
      <c r="R504" s="275"/>
      <c r="S504" s="185"/>
      <c r="T504" s="185"/>
      <c r="U504" s="275"/>
      <c r="V504" s="275"/>
      <c r="W504" s="276"/>
      <c r="X504" s="276"/>
      <c r="Y504" s="276"/>
      <c r="Z504" s="275"/>
      <c r="AA504" s="184"/>
      <c r="AB504" s="184"/>
      <c r="AC504" s="185"/>
      <c r="AD504" s="185"/>
      <c r="AE504" s="186"/>
      <c r="AF504" s="187"/>
      <c r="AG504" s="182"/>
      <c r="AH504" s="184"/>
      <c r="AI504" s="184"/>
      <c r="AJ504" s="182"/>
      <c r="AK504" s="188"/>
      <c r="AL504" s="188"/>
      <c r="AM504" s="188"/>
      <c r="AN504" s="188"/>
      <c r="AO504" s="188"/>
      <c r="AP504" s="188"/>
      <c r="AQ504" s="188"/>
      <c r="AR504" s="188"/>
      <c r="AS504" s="188"/>
      <c r="AT504" s="188"/>
      <c r="AU504" s="189"/>
      <c r="AV504" s="190"/>
      <c r="AW504" s="190"/>
      <c r="AX504" s="191"/>
      <c r="AY504" s="191"/>
      <c r="AZ504" s="191"/>
      <c r="BA504" s="192"/>
      <c r="BB504" s="193"/>
      <c r="BC504" s="193"/>
      <c r="BD504" s="193"/>
    </row>
    <row r="505" spans="1:56">
      <c r="A505" s="220"/>
      <c r="B505" s="221"/>
      <c r="C505" s="222"/>
      <c r="D505" s="169"/>
      <c r="E505" s="169"/>
      <c r="F505" s="169"/>
      <c r="G505" s="202"/>
      <c r="H505" s="217"/>
      <c r="I505" s="212"/>
      <c r="J505" s="206"/>
      <c r="K505" s="212"/>
      <c r="L505" s="206"/>
      <c r="M505" s="212"/>
      <c r="N505" s="206"/>
      <c r="O505" s="170"/>
      <c r="P505" s="171"/>
      <c r="Q505" s="171"/>
      <c r="R505" s="171"/>
      <c r="S505" s="172"/>
      <c r="T505" s="172"/>
      <c r="U505" s="171"/>
      <c r="V505" s="171"/>
      <c r="W505" s="173"/>
      <c r="X505" s="173"/>
      <c r="Y505" s="173"/>
      <c r="Z505" s="171"/>
      <c r="AA505" s="171"/>
      <c r="AB505" s="171"/>
      <c r="AC505" s="172"/>
      <c r="AD505" s="172"/>
      <c r="AE505" s="174"/>
      <c r="AF505" s="175"/>
      <c r="AG505" s="169"/>
      <c r="AH505" s="171"/>
      <c r="AI505" s="171"/>
      <c r="AJ505" s="169"/>
      <c r="AK505" s="176"/>
      <c r="AL505" s="176"/>
      <c r="AM505" s="176"/>
      <c r="AN505" s="176"/>
      <c r="AO505" s="176"/>
      <c r="AP505" s="176"/>
      <c r="AQ505" s="176"/>
      <c r="AR505" s="176"/>
      <c r="AS505" s="176"/>
      <c r="AT505" s="176"/>
      <c r="AU505" s="177"/>
      <c r="AV505" s="178"/>
      <c r="AW505" s="178"/>
      <c r="AX505" s="179"/>
      <c r="AY505" s="179"/>
      <c r="AZ505" s="179"/>
      <c r="BA505" s="180"/>
      <c r="BB505" s="181"/>
      <c r="BC505" s="181"/>
      <c r="BD505" s="181"/>
    </row>
    <row r="506" spans="1:56">
      <c r="A506" s="223"/>
      <c r="B506" s="224"/>
      <c r="C506" s="225"/>
      <c r="D506" s="182"/>
      <c r="E506" s="182"/>
      <c r="F506" s="182"/>
      <c r="G506" s="203"/>
      <c r="H506" s="218"/>
      <c r="I506" s="213"/>
      <c r="J506" s="207"/>
      <c r="K506" s="213"/>
      <c r="L506" s="207"/>
      <c r="M506" s="213"/>
      <c r="N506" s="207"/>
      <c r="O506" s="183"/>
      <c r="P506" s="184"/>
      <c r="Q506" s="184"/>
      <c r="R506" s="275"/>
      <c r="S506" s="185"/>
      <c r="T506" s="185"/>
      <c r="U506" s="275"/>
      <c r="V506" s="275"/>
      <c r="W506" s="276"/>
      <c r="X506" s="276"/>
      <c r="Y506" s="276"/>
      <c r="Z506" s="275"/>
      <c r="AA506" s="184"/>
      <c r="AB506" s="184"/>
      <c r="AC506" s="185"/>
      <c r="AD506" s="185"/>
      <c r="AE506" s="186"/>
      <c r="AF506" s="187"/>
      <c r="AG506" s="182"/>
      <c r="AH506" s="184"/>
      <c r="AI506" s="184"/>
      <c r="AJ506" s="182"/>
      <c r="AK506" s="188"/>
      <c r="AL506" s="188"/>
      <c r="AM506" s="188"/>
      <c r="AN506" s="188"/>
      <c r="AO506" s="188"/>
      <c r="AP506" s="188"/>
      <c r="AQ506" s="188"/>
      <c r="AR506" s="188"/>
      <c r="AS506" s="188"/>
      <c r="AT506" s="188"/>
      <c r="AU506" s="189"/>
      <c r="AV506" s="190"/>
      <c r="AW506" s="190"/>
      <c r="AX506" s="191"/>
      <c r="AY506" s="191"/>
      <c r="AZ506" s="191"/>
      <c r="BA506" s="192"/>
      <c r="BB506" s="193"/>
      <c r="BC506" s="193"/>
      <c r="BD506" s="193"/>
    </row>
    <row r="507" spans="1:56">
      <c r="A507" s="220"/>
      <c r="B507" s="221"/>
      <c r="C507" s="222"/>
      <c r="D507" s="169"/>
      <c r="E507" s="169"/>
      <c r="F507" s="169"/>
      <c r="G507" s="202"/>
      <c r="H507" s="217"/>
      <c r="I507" s="212"/>
      <c r="J507" s="206"/>
      <c r="K507" s="212"/>
      <c r="L507" s="206"/>
      <c r="M507" s="212"/>
      <c r="N507" s="206"/>
      <c r="O507" s="170"/>
      <c r="P507" s="171"/>
      <c r="Q507" s="171"/>
      <c r="R507" s="171"/>
      <c r="S507" s="172"/>
      <c r="T507" s="172"/>
      <c r="U507" s="171"/>
      <c r="V507" s="171"/>
      <c r="W507" s="173"/>
      <c r="X507" s="173"/>
      <c r="Y507" s="173"/>
      <c r="Z507" s="171"/>
      <c r="AA507" s="171"/>
      <c r="AB507" s="171"/>
      <c r="AC507" s="172"/>
      <c r="AD507" s="172"/>
      <c r="AE507" s="174"/>
      <c r="AF507" s="175"/>
      <c r="AG507" s="169"/>
      <c r="AH507" s="171"/>
      <c r="AI507" s="171"/>
      <c r="AJ507" s="169"/>
      <c r="AK507" s="176"/>
      <c r="AL507" s="176"/>
      <c r="AM507" s="176"/>
      <c r="AN507" s="176"/>
      <c r="AO507" s="176"/>
      <c r="AP507" s="176"/>
      <c r="AQ507" s="176"/>
      <c r="AR507" s="176"/>
      <c r="AS507" s="176"/>
      <c r="AT507" s="176"/>
      <c r="AU507" s="177"/>
      <c r="AV507" s="178"/>
      <c r="AW507" s="178"/>
      <c r="AX507" s="179"/>
      <c r="AY507" s="179"/>
      <c r="AZ507" s="179"/>
      <c r="BA507" s="180"/>
      <c r="BB507" s="181"/>
      <c r="BC507" s="181"/>
      <c r="BD507" s="181"/>
    </row>
    <row r="508" spans="1:56">
      <c r="A508" s="223"/>
      <c r="B508" s="224"/>
      <c r="C508" s="225"/>
      <c r="D508" s="182"/>
      <c r="E508" s="182"/>
      <c r="F508" s="182"/>
      <c r="G508" s="203"/>
      <c r="H508" s="218"/>
      <c r="I508" s="213"/>
      <c r="J508" s="207"/>
      <c r="K508" s="213"/>
      <c r="L508" s="207"/>
      <c r="M508" s="213"/>
      <c r="N508" s="207"/>
      <c r="O508" s="183"/>
      <c r="P508" s="184"/>
      <c r="Q508" s="184"/>
      <c r="R508" s="275"/>
      <c r="S508" s="185"/>
      <c r="T508" s="185"/>
      <c r="U508" s="275"/>
      <c r="V508" s="275"/>
      <c r="W508" s="276"/>
      <c r="X508" s="276"/>
      <c r="Y508" s="276"/>
      <c r="Z508" s="275"/>
      <c r="AA508" s="184"/>
      <c r="AB508" s="184"/>
      <c r="AC508" s="185"/>
      <c r="AD508" s="185"/>
      <c r="AE508" s="186"/>
      <c r="AF508" s="187"/>
      <c r="AG508" s="182"/>
      <c r="AH508" s="184"/>
      <c r="AI508" s="184"/>
      <c r="AJ508" s="182"/>
      <c r="AK508" s="188"/>
      <c r="AL508" s="188"/>
      <c r="AM508" s="188"/>
      <c r="AN508" s="188"/>
      <c r="AO508" s="188"/>
      <c r="AP508" s="188"/>
      <c r="AQ508" s="188"/>
      <c r="AR508" s="188"/>
      <c r="AS508" s="188"/>
      <c r="AT508" s="188"/>
      <c r="AU508" s="189"/>
      <c r="AV508" s="190"/>
      <c r="AW508" s="190"/>
      <c r="AX508" s="191"/>
      <c r="AY508" s="191"/>
      <c r="AZ508" s="191"/>
      <c r="BA508" s="192"/>
      <c r="BB508" s="193"/>
      <c r="BC508" s="193"/>
      <c r="BD508" s="193"/>
    </row>
    <row r="509" spans="1:56">
      <c r="A509" s="220"/>
      <c r="B509" s="221"/>
      <c r="C509" s="222"/>
      <c r="D509" s="169"/>
      <c r="E509" s="169"/>
      <c r="F509" s="169"/>
      <c r="G509" s="202"/>
      <c r="H509" s="217"/>
      <c r="I509" s="212"/>
      <c r="J509" s="206"/>
      <c r="K509" s="212"/>
      <c r="L509" s="206"/>
      <c r="M509" s="212"/>
      <c r="N509" s="206"/>
      <c r="O509" s="170"/>
      <c r="P509" s="171"/>
      <c r="Q509" s="171"/>
      <c r="R509" s="171"/>
      <c r="S509" s="172"/>
      <c r="T509" s="172"/>
      <c r="U509" s="171"/>
      <c r="V509" s="171"/>
      <c r="W509" s="173"/>
      <c r="X509" s="173"/>
      <c r="Y509" s="173"/>
      <c r="Z509" s="171"/>
      <c r="AA509" s="171"/>
      <c r="AB509" s="171"/>
      <c r="AC509" s="172"/>
      <c r="AD509" s="172"/>
      <c r="AE509" s="174"/>
      <c r="AF509" s="175"/>
      <c r="AG509" s="169"/>
      <c r="AH509" s="171"/>
      <c r="AI509" s="171"/>
      <c r="AJ509" s="169"/>
      <c r="AK509" s="176"/>
      <c r="AL509" s="176"/>
      <c r="AM509" s="176"/>
      <c r="AN509" s="176"/>
      <c r="AO509" s="176"/>
      <c r="AP509" s="176"/>
      <c r="AQ509" s="176"/>
      <c r="AR509" s="176"/>
      <c r="AS509" s="176"/>
      <c r="AT509" s="176"/>
      <c r="AU509" s="177"/>
      <c r="AV509" s="178"/>
      <c r="AW509" s="178"/>
      <c r="AX509" s="179"/>
      <c r="AY509" s="179"/>
      <c r="AZ509" s="179"/>
      <c r="BA509" s="180"/>
      <c r="BB509" s="181"/>
      <c r="BC509" s="181"/>
      <c r="BD509" s="181"/>
    </row>
    <row r="510" spans="1:56">
      <c r="A510" s="223"/>
      <c r="B510" s="224"/>
      <c r="C510" s="225"/>
      <c r="D510" s="182"/>
      <c r="E510" s="182"/>
      <c r="F510" s="182"/>
      <c r="G510" s="203"/>
      <c r="H510" s="218"/>
      <c r="I510" s="213"/>
      <c r="J510" s="207"/>
      <c r="K510" s="213"/>
      <c r="L510" s="207"/>
      <c r="M510" s="213"/>
      <c r="N510" s="207"/>
      <c r="O510" s="183"/>
      <c r="P510" s="184"/>
      <c r="Q510" s="184"/>
      <c r="R510" s="275"/>
      <c r="S510" s="185"/>
      <c r="T510" s="185"/>
      <c r="U510" s="275"/>
      <c r="V510" s="275"/>
      <c r="W510" s="276"/>
      <c r="X510" s="276"/>
      <c r="Y510" s="276"/>
      <c r="Z510" s="275"/>
      <c r="AA510" s="184"/>
      <c r="AB510" s="184"/>
      <c r="AC510" s="185"/>
      <c r="AD510" s="185"/>
      <c r="AE510" s="186"/>
      <c r="AF510" s="187"/>
      <c r="AG510" s="182"/>
      <c r="AH510" s="184"/>
      <c r="AI510" s="184"/>
      <c r="AJ510" s="182"/>
      <c r="AK510" s="188"/>
      <c r="AL510" s="188"/>
      <c r="AM510" s="188"/>
      <c r="AN510" s="188"/>
      <c r="AO510" s="188"/>
      <c r="AP510" s="188"/>
      <c r="AQ510" s="188"/>
      <c r="AR510" s="188"/>
      <c r="AS510" s="188"/>
      <c r="AT510" s="188"/>
      <c r="AU510" s="189"/>
      <c r="AV510" s="190"/>
      <c r="AW510" s="190"/>
      <c r="AX510" s="191"/>
      <c r="AY510" s="191"/>
      <c r="AZ510" s="191"/>
      <c r="BA510" s="192"/>
      <c r="BB510" s="193"/>
      <c r="BC510" s="193"/>
      <c r="BD510" s="193"/>
    </row>
    <row r="511" spans="1:56">
      <c r="A511" s="220"/>
      <c r="B511" s="221"/>
      <c r="C511" s="222"/>
      <c r="D511" s="169"/>
      <c r="E511" s="169"/>
      <c r="F511" s="169"/>
      <c r="G511" s="202"/>
      <c r="H511" s="217"/>
      <c r="I511" s="212"/>
      <c r="J511" s="206"/>
      <c r="K511" s="212"/>
      <c r="L511" s="206"/>
      <c r="M511" s="212"/>
      <c r="N511" s="206"/>
      <c r="O511" s="170"/>
      <c r="P511" s="171"/>
      <c r="Q511" s="171"/>
      <c r="R511" s="171"/>
      <c r="S511" s="172"/>
      <c r="T511" s="172"/>
      <c r="U511" s="171"/>
      <c r="V511" s="171"/>
      <c r="W511" s="173"/>
      <c r="X511" s="173"/>
      <c r="Y511" s="173"/>
      <c r="Z511" s="171"/>
      <c r="AA511" s="171"/>
      <c r="AB511" s="171"/>
      <c r="AC511" s="172"/>
      <c r="AD511" s="172"/>
      <c r="AE511" s="174"/>
      <c r="AF511" s="175"/>
      <c r="AG511" s="169"/>
      <c r="AH511" s="171"/>
      <c r="AI511" s="171"/>
      <c r="AJ511" s="169"/>
      <c r="AK511" s="176"/>
      <c r="AL511" s="176"/>
      <c r="AM511" s="176"/>
      <c r="AN511" s="176"/>
      <c r="AO511" s="176"/>
      <c r="AP511" s="176"/>
      <c r="AQ511" s="176"/>
      <c r="AR511" s="176"/>
      <c r="AS511" s="176"/>
      <c r="AT511" s="176"/>
      <c r="AU511" s="177"/>
      <c r="AV511" s="178"/>
      <c r="AW511" s="178"/>
      <c r="AX511" s="179"/>
      <c r="AY511" s="179"/>
      <c r="AZ511" s="179"/>
      <c r="BA511" s="180"/>
      <c r="BB511" s="181"/>
      <c r="BC511" s="181"/>
      <c r="BD511" s="181"/>
    </row>
    <row r="512" spans="1:56">
      <c r="A512" s="223"/>
      <c r="B512" s="224"/>
      <c r="C512" s="225"/>
      <c r="D512" s="182"/>
      <c r="E512" s="182"/>
      <c r="F512" s="182"/>
      <c r="G512" s="203"/>
      <c r="H512" s="218"/>
      <c r="I512" s="213"/>
      <c r="J512" s="207"/>
      <c r="K512" s="213"/>
      <c r="L512" s="207"/>
      <c r="M512" s="213"/>
      <c r="N512" s="207"/>
      <c r="O512" s="183"/>
      <c r="P512" s="184"/>
      <c r="Q512" s="184"/>
      <c r="R512" s="275"/>
      <c r="S512" s="185"/>
      <c r="T512" s="185"/>
      <c r="U512" s="275"/>
      <c r="V512" s="275"/>
      <c r="W512" s="276"/>
      <c r="X512" s="276"/>
      <c r="Y512" s="276"/>
      <c r="Z512" s="275"/>
      <c r="AA512" s="184"/>
      <c r="AB512" s="184"/>
      <c r="AC512" s="185"/>
      <c r="AD512" s="185"/>
      <c r="AE512" s="186"/>
      <c r="AF512" s="187"/>
      <c r="AG512" s="182"/>
      <c r="AH512" s="184"/>
      <c r="AI512" s="184"/>
      <c r="AJ512" s="182"/>
      <c r="AK512" s="188"/>
      <c r="AL512" s="188"/>
      <c r="AM512" s="188"/>
      <c r="AN512" s="188"/>
      <c r="AO512" s="188"/>
      <c r="AP512" s="188"/>
      <c r="AQ512" s="188"/>
      <c r="AR512" s="188"/>
      <c r="AS512" s="188"/>
      <c r="AT512" s="188"/>
      <c r="AU512" s="189"/>
      <c r="AV512" s="190"/>
      <c r="AW512" s="190"/>
      <c r="AX512" s="191"/>
      <c r="AY512" s="191"/>
      <c r="AZ512" s="191"/>
      <c r="BA512" s="192"/>
      <c r="BB512" s="193"/>
      <c r="BC512" s="193"/>
      <c r="BD512" s="193"/>
    </row>
    <row r="513" spans="1:56">
      <c r="A513" s="220"/>
      <c r="B513" s="221"/>
      <c r="C513" s="222"/>
      <c r="D513" s="169"/>
      <c r="E513" s="169"/>
      <c r="F513" s="169"/>
      <c r="G513" s="202"/>
      <c r="H513" s="217"/>
      <c r="I513" s="212"/>
      <c r="J513" s="206"/>
      <c r="K513" s="212"/>
      <c r="L513" s="206"/>
      <c r="M513" s="212"/>
      <c r="N513" s="206"/>
      <c r="O513" s="170"/>
      <c r="P513" s="171"/>
      <c r="Q513" s="171"/>
      <c r="R513" s="171"/>
      <c r="S513" s="172"/>
      <c r="T513" s="172"/>
      <c r="U513" s="171"/>
      <c r="V513" s="171"/>
      <c r="W513" s="173"/>
      <c r="X513" s="173"/>
      <c r="Y513" s="173"/>
      <c r="Z513" s="171"/>
      <c r="AA513" s="171"/>
      <c r="AB513" s="171"/>
      <c r="AC513" s="172"/>
      <c r="AD513" s="172"/>
      <c r="AE513" s="174"/>
      <c r="AF513" s="175"/>
      <c r="AG513" s="169"/>
      <c r="AH513" s="171"/>
      <c r="AI513" s="171"/>
      <c r="AJ513" s="169"/>
      <c r="AK513" s="176"/>
      <c r="AL513" s="176"/>
      <c r="AM513" s="176"/>
      <c r="AN513" s="176"/>
      <c r="AO513" s="176"/>
      <c r="AP513" s="176"/>
      <c r="AQ513" s="176"/>
      <c r="AR513" s="176"/>
      <c r="AS513" s="176"/>
      <c r="AT513" s="176"/>
      <c r="AU513" s="177"/>
      <c r="AV513" s="178"/>
      <c r="AW513" s="178"/>
      <c r="AX513" s="179"/>
      <c r="AY513" s="179"/>
      <c r="AZ513" s="179"/>
      <c r="BA513" s="180"/>
      <c r="BB513" s="181"/>
      <c r="BC513" s="181"/>
      <c r="BD513" s="181"/>
    </row>
    <row r="514" spans="1:56">
      <c r="A514" s="223"/>
      <c r="B514" s="224"/>
      <c r="C514" s="225"/>
      <c r="D514" s="182"/>
      <c r="E514" s="182"/>
      <c r="F514" s="182"/>
      <c r="G514" s="203"/>
      <c r="H514" s="218"/>
      <c r="I514" s="213"/>
      <c r="J514" s="207"/>
      <c r="K514" s="213"/>
      <c r="L514" s="207"/>
      <c r="M514" s="213"/>
      <c r="N514" s="207"/>
      <c r="O514" s="183"/>
      <c r="P514" s="184"/>
      <c r="Q514" s="184"/>
      <c r="R514" s="275"/>
      <c r="S514" s="185"/>
      <c r="T514" s="185"/>
      <c r="U514" s="275"/>
      <c r="V514" s="275"/>
      <c r="W514" s="276"/>
      <c r="X514" s="276"/>
      <c r="Y514" s="276"/>
      <c r="Z514" s="275"/>
      <c r="AA514" s="184"/>
      <c r="AB514" s="184"/>
      <c r="AC514" s="185"/>
      <c r="AD514" s="185"/>
      <c r="AE514" s="186"/>
      <c r="AF514" s="187"/>
      <c r="AG514" s="182"/>
      <c r="AH514" s="184"/>
      <c r="AI514" s="184"/>
      <c r="AJ514" s="182"/>
      <c r="AK514" s="188"/>
      <c r="AL514" s="188"/>
      <c r="AM514" s="188"/>
      <c r="AN514" s="188"/>
      <c r="AO514" s="188"/>
      <c r="AP514" s="188"/>
      <c r="AQ514" s="188"/>
      <c r="AR514" s="188"/>
      <c r="AS514" s="188"/>
      <c r="AT514" s="188"/>
      <c r="AU514" s="189"/>
      <c r="AV514" s="190"/>
      <c r="AW514" s="190"/>
      <c r="AX514" s="191"/>
      <c r="AY514" s="191"/>
      <c r="AZ514" s="191"/>
      <c r="BA514" s="192"/>
      <c r="BB514" s="193"/>
      <c r="BC514" s="193"/>
      <c r="BD514" s="193"/>
    </row>
    <row r="515" spans="1:56">
      <c r="A515" s="220"/>
      <c r="B515" s="221"/>
      <c r="C515" s="222"/>
      <c r="D515" s="169"/>
      <c r="E515" s="169"/>
      <c r="F515" s="169"/>
      <c r="G515" s="202"/>
      <c r="H515" s="217"/>
      <c r="I515" s="212"/>
      <c r="J515" s="206"/>
      <c r="K515" s="212"/>
      <c r="L515" s="206"/>
      <c r="M515" s="212"/>
      <c r="N515" s="206"/>
      <c r="O515" s="170"/>
      <c r="P515" s="171"/>
      <c r="Q515" s="171"/>
      <c r="R515" s="171"/>
      <c r="S515" s="172"/>
      <c r="T515" s="172"/>
      <c r="U515" s="171"/>
      <c r="V515" s="171"/>
      <c r="W515" s="173"/>
      <c r="X515" s="173"/>
      <c r="Y515" s="173"/>
      <c r="Z515" s="171"/>
      <c r="AA515" s="171"/>
      <c r="AB515" s="171"/>
      <c r="AC515" s="172"/>
      <c r="AD515" s="172"/>
      <c r="AE515" s="174"/>
      <c r="AF515" s="175"/>
      <c r="AG515" s="169"/>
      <c r="AH515" s="171"/>
      <c r="AI515" s="171"/>
      <c r="AJ515" s="169"/>
      <c r="AK515" s="176"/>
      <c r="AL515" s="176"/>
      <c r="AM515" s="176"/>
      <c r="AN515" s="176"/>
      <c r="AO515" s="176"/>
      <c r="AP515" s="176"/>
      <c r="AQ515" s="176"/>
      <c r="AR515" s="176"/>
      <c r="AS515" s="176"/>
      <c r="AT515" s="176"/>
      <c r="AU515" s="177"/>
      <c r="AV515" s="178"/>
      <c r="AW515" s="178"/>
      <c r="AX515" s="179"/>
      <c r="AY515" s="179"/>
      <c r="AZ515" s="179"/>
      <c r="BA515" s="180"/>
      <c r="BB515" s="181"/>
      <c r="BC515" s="181"/>
      <c r="BD515" s="181"/>
    </row>
    <row r="516" spans="1:56">
      <c r="A516" s="223"/>
      <c r="B516" s="224"/>
      <c r="C516" s="225"/>
      <c r="D516" s="182"/>
      <c r="E516" s="182"/>
      <c r="F516" s="182"/>
      <c r="G516" s="203"/>
      <c r="H516" s="218"/>
      <c r="I516" s="213"/>
      <c r="J516" s="207"/>
      <c r="K516" s="213"/>
      <c r="L516" s="207"/>
      <c r="M516" s="213"/>
      <c r="N516" s="207"/>
      <c r="O516" s="183"/>
      <c r="P516" s="184"/>
      <c r="Q516" s="184"/>
      <c r="R516" s="275"/>
      <c r="S516" s="185"/>
      <c r="T516" s="185"/>
      <c r="U516" s="275"/>
      <c r="V516" s="275"/>
      <c r="W516" s="276"/>
      <c r="X516" s="276"/>
      <c r="Y516" s="276"/>
      <c r="Z516" s="275"/>
      <c r="AA516" s="184"/>
      <c r="AB516" s="184"/>
      <c r="AC516" s="185"/>
      <c r="AD516" s="185"/>
      <c r="AE516" s="186"/>
      <c r="AF516" s="187"/>
      <c r="AG516" s="182"/>
      <c r="AH516" s="184"/>
      <c r="AI516" s="184"/>
      <c r="AJ516" s="182"/>
      <c r="AK516" s="188"/>
      <c r="AL516" s="188"/>
      <c r="AM516" s="188"/>
      <c r="AN516" s="188"/>
      <c r="AO516" s="188"/>
      <c r="AP516" s="188"/>
      <c r="AQ516" s="188"/>
      <c r="AR516" s="188"/>
      <c r="AS516" s="188"/>
      <c r="AT516" s="188"/>
      <c r="AU516" s="189"/>
      <c r="AV516" s="190"/>
      <c r="AW516" s="190"/>
      <c r="AX516" s="191"/>
      <c r="AY516" s="191"/>
      <c r="AZ516" s="191"/>
      <c r="BA516" s="192"/>
      <c r="BB516" s="193"/>
      <c r="BC516" s="193"/>
      <c r="BD516" s="193"/>
    </row>
    <row r="517" spans="1:56">
      <c r="A517" s="220"/>
      <c r="B517" s="221"/>
      <c r="C517" s="222"/>
      <c r="D517" s="169"/>
      <c r="E517" s="169"/>
      <c r="F517" s="169"/>
      <c r="G517" s="202"/>
      <c r="H517" s="217"/>
      <c r="I517" s="212"/>
      <c r="J517" s="206"/>
      <c r="K517" s="212"/>
      <c r="L517" s="206"/>
      <c r="M517" s="212"/>
      <c r="N517" s="206"/>
      <c r="O517" s="170"/>
      <c r="P517" s="171"/>
      <c r="Q517" s="171"/>
      <c r="R517" s="171"/>
      <c r="S517" s="172"/>
      <c r="T517" s="172"/>
      <c r="U517" s="171"/>
      <c r="V517" s="171"/>
      <c r="W517" s="173"/>
      <c r="X517" s="173"/>
      <c r="Y517" s="173"/>
      <c r="Z517" s="171"/>
      <c r="AA517" s="171"/>
      <c r="AB517" s="171"/>
      <c r="AC517" s="172"/>
      <c r="AD517" s="172"/>
      <c r="AE517" s="174"/>
      <c r="AF517" s="175"/>
      <c r="AG517" s="169"/>
      <c r="AH517" s="171"/>
      <c r="AI517" s="171"/>
      <c r="AJ517" s="169"/>
      <c r="AK517" s="176"/>
      <c r="AL517" s="176"/>
      <c r="AM517" s="176"/>
      <c r="AN517" s="176"/>
      <c r="AO517" s="176"/>
      <c r="AP517" s="176"/>
      <c r="AQ517" s="176"/>
      <c r="AR517" s="176"/>
      <c r="AS517" s="176"/>
      <c r="AT517" s="176"/>
      <c r="AU517" s="177"/>
      <c r="AV517" s="178"/>
      <c r="AW517" s="178"/>
      <c r="AX517" s="179"/>
      <c r="AY517" s="179"/>
      <c r="AZ517" s="179"/>
      <c r="BA517" s="180"/>
      <c r="BB517" s="181"/>
      <c r="BC517" s="181"/>
      <c r="BD517" s="181"/>
    </row>
    <row r="518" spans="1:56">
      <c r="A518" s="223"/>
      <c r="B518" s="224"/>
      <c r="C518" s="225"/>
      <c r="D518" s="182"/>
      <c r="E518" s="182"/>
      <c r="F518" s="182"/>
      <c r="G518" s="203"/>
      <c r="H518" s="218"/>
      <c r="I518" s="213"/>
      <c r="J518" s="207"/>
      <c r="K518" s="213"/>
      <c r="L518" s="207"/>
      <c r="M518" s="213"/>
      <c r="N518" s="207"/>
      <c r="O518" s="183"/>
      <c r="P518" s="184"/>
      <c r="Q518" s="184"/>
      <c r="R518" s="275"/>
      <c r="S518" s="185"/>
      <c r="T518" s="185"/>
      <c r="U518" s="275"/>
      <c r="V518" s="275"/>
      <c r="W518" s="276"/>
      <c r="X518" s="276"/>
      <c r="Y518" s="276"/>
      <c r="Z518" s="275"/>
      <c r="AA518" s="184"/>
      <c r="AB518" s="184"/>
      <c r="AC518" s="185"/>
      <c r="AD518" s="185"/>
      <c r="AE518" s="186"/>
      <c r="AF518" s="187"/>
      <c r="AG518" s="182"/>
      <c r="AH518" s="184"/>
      <c r="AI518" s="184"/>
      <c r="AJ518" s="182"/>
      <c r="AK518" s="188"/>
      <c r="AL518" s="188"/>
      <c r="AM518" s="188"/>
      <c r="AN518" s="188"/>
      <c r="AO518" s="188"/>
      <c r="AP518" s="188"/>
      <c r="AQ518" s="188"/>
      <c r="AR518" s="188"/>
      <c r="AS518" s="188"/>
      <c r="AT518" s="188"/>
      <c r="AU518" s="189"/>
      <c r="AV518" s="190"/>
      <c r="AW518" s="190"/>
      <c r="AX518" s="191"/>
      <c r="AY518" s="191"/>
      <c r="AZ518" s="191"/>
      <c r="BA518" s="192"/>
      <c r="BB518" s="193"/>
      <c r="BC518" s="193"/>
      <c r="BD518" s="193"/>
    </row>
    <row r="519" spans="1:56">
      <c r="A519" s="220"/>
      <c r="B519" s="221"/>
      <c r="C519" s="222"/>
      <c r="D519" s="169"/>
      <c r="E519" s="169"/>
      <c r="F519" s="169"/>
      <c r="G519" s="202"/>
      <c r="H519" s="217"/>
      <c r="I519" s="212"/>
      <c r="J519" s="206"/>
      <c r="K519" s="212"/>
      <c r="L519" s="206"/>
      <c r="M519" s="212"/>
      <c r="N519" s="206"/>
      <c r="O519" s="170"/>
      <c r="P519" s="171"/>
      <c r="Q519" s="171"/>
      <c r="R519" s="171"/>
      <c r="S519" s="172"/>
      <c r="T519" s="172"/>
      <c r="U519" s="171"/>
      <c r="V519" s="171"/>
      <c r="W519" s="173"/>
      <c r="X519" s="173"/>
      <c r="Y519" s="173"/>
      <c r="Z519" s="171"/>
      <c r="AA519" s="171"/>
      <c r="AB519" s="171"/>
      <c r="AC519" s="172"/>
      <c r="AD519" s="172"/>
      <c r="AE519" s="174"/>
      <c r="AF519" s="175"/>
      <c r="AG519" s="169"/>
      <c r="AH519" s="171"/>
      <c r="AI519" s="171"/>
      <c r="AJ519" s="169"/>
      <c r="AK519" s="176"/>
      <c r="AL519" s="176"/>
      <c r="AM519" s="176"/>
      <c r="AN519" s="176"/>
      <c r="AO519" s="176"/>
      <c r="AP519" s="176"/>
      <c r="AQ519" s="176"/>
      <c r="AR519" s="176"/>
      <c r="AS519" s="176"/>
      <c r="AT519" s="176"/>
      <c r="AU519" s="177"/>
      <c r="AV519" s="178"/>
      <c r="AW519" s="178"/>
      <c r="AX519" s="179"/>
      <c r="AY519" s="179"/>
      <c r="AZ519" s="179"/>
      <c r="BA519" s="180"/>
      <c r="BB519" s="181"/>
      <c r="BC519" s="181"/>
      <c r="BD519" s="181"/>
    </row>
    <row r="520" spans="1:56">
      <c r="A520" s="223"/>
      <c r="B520" s="224"/>
      <c r="C520" s="225"/>
      <c r="D520" s="182"/>
      <c r="E520" s="182"/>
      <c r="F520" s="182"/>
      <c r="G520" s="203"/>
      <c r="H520" s="218"/>
      <c r="I520" s="213"/>
      <c r="J520" s="207"/>
      <c r="K520" s="213"/>
      <c r="L520" s="207"/>
      <c r="M520" s="213"/>
      <c r="N520" s="207"/>
      <c r="O520" s="183"/>
      <c r="P520" s="184"/>
      <c r="Q520" s="184"/>
      <c r="R520" s="275"/>
      <c r="S520" s="185"/>
      <c r="T520" s="185"/>
      <c r="U520" s="275"/>
      <c r="V520" s="275"/>
      <c r="W520" s="276"/>
      <c r="X520" s="276"/>
      <c r="Y520" s="276"/>
      <c r="Z520" s="275"/>
      <c r="AA520" s="184"/>
      <c r="AB520" s="184"/>
      <c r="AC520" s="185"/>
      <c r="AD520" s="185"/>
      <c r="AE520" s="186"/>
      <c r="AF520" s="187"/>
      <c r="AG520" s="182"/>
      <c r="AH520" s="184"/>
      <c r="AI520" s="184"/>
      <c r="AJ520" s="182"/>
      <c r="AK520" s="188"/>
      <c r="AL520" s="188"/>
      <c r="AM520" s="188"/>
      <c r="AN520" s="188"/>
      <c r="AO520" s="188"/>
      <c r="AP520" s="188"/>
      <c r="AQ520" s="188"/>
      <c r="AR520" s="188"/>
      <c r="AS520" s="188"/>
      <c r="AT520" s="188"/>
      <c r="AU520" s="189"/>
      <c r="AV520" s="190"/>
      <c r="AW520" s="190"/>
      <c r="AX520" s="191"/>
      <c r="AY520" s="191"/>
      <c r="AZ520" s="191"/>
      <c r="BA520" s="192"/>
      <c r="BB520" s="193"/>
      <c r="BC520" s="193"/>
      <c r="BD520" s="193"/>
    </row>
    <row r="521" spans="1:56">
      <c r="A521" s="220"/>
      <c r="B521" s="221"/>
      <c r="C521" s="222"/>
      <c r="D521" s="169"/>
      <c r="E521" s="169"/>
      <c r="F521" s="169"/>
      <c r="G521" s="202"/>
      <c r="H521" s="217"/>
      <c r="I521" s="212"/>
      <c r="J521" s="206"/>
      <c r="K521" s="212"/>
      <c r="L521" s="206"/>
      <c r="M521" s="212"/>
      <c r="N521" s="206"/>
      <c r="O521" s="170"/>
      <c r="P521" s="171"/>
      <c r="Q521" s="171"/>
      <c r="R521" s="171"/>
      <c r="S521" s="172"/>
      <c r="T521" s="172"/>
      <c r="U521" s="171"/>
      <c r="V521" s="171"/>
      <c r="W521" s="173"/>
      <c r="X521" s="173"/>
      <c r="Y521" s="173"/>
      <c r="Z521" s="171"/>
      <c r="AA521" s="171"/>
      <c r="AB521" s="171"/>
      <c r="AC521" s="172"/>
      <c r="AD521" s="172"/>
      <c r="AE521" s="174"/>
      <c r="AF521" s="175"/>
      <c r="AG521" s="169"/>
      <c r="AH521" s="171"/>
      <c r="AI521" s="171"/>
      <c r="AJ521" s="169"/>
      <c r="AK521" s="176"/>
      <c r="AL521" s="176"/>
      <c r="AM521" s="176"/>
      <c r="AN521" s="176"/>
      <c r="AO521" s="176"/>
      <c r="AP521" s="176"/>
      <c r="AQ521" s="176"/>
      <c r="AR521" s="176"/>
      <c r="AS521" s="176"/>
      <c r="AT521" s="176"/>
      <c r="AU521" s="177"/>
      <c r="AV521" s="178"/>
      <c r="AW521" s="178"/>
      <c r="AX521" s="179"/>
      <c r="AY521" s="179"/>
      <c r="AZ521" s="179"/>
      <c r="BA521" s="180"/>
      <c r="BB521" s="181"/>
      <c r="BC521" s="181"/>
      <c r="BD521" s="181"/>
    </row>
    <row r="522" spans="1:56">
      <c r="A522" s="223"/>
      <c r="B522" s="224"/>
      <c r="C522" s="225"/>
      <c r="D522" s="182"/>
      <c r="E522" s="182"/>
      <c r="F522" s="182"/>
      <c r="G522" s="203"/>
      <c r="H522" s="218"/>
      <c r="I522" s="213"/>
      <c r="J522" s="207"/>
      <c r="K522" s="213"/>
      <c r="L522" s="207"/>
      <c r="M522" s="213"/>
      <c r="N522" s="207"/>
      <c r="O522" s="183"/>
      <c r="P522" s="184"/>
      <c r="Q522" s="184"/>
      <c r="R522" s="275"/>
      <c r="S522" s="185"/>
      <c r="T522" s="185"/>
      <c r="U522" s="275"/>
      <c r="V522" s="275"/>
      <c r="W522" s="276"/>
      <c r="X522" s="276"/>
      <c r="Y522" s="276"/>
      <c r="Z522" s="275"/>
      <c r="AA522" s="184"/>
      <c r="AB522" s="184"/>
      <c r="AC522" s="185"/>
      <c r="AD522" s="185"/>
      <c r="AE522" s="186"/>
      <c r="AF522" s="187"/>
      <c r="AG522" s="182"/>
      <c r="AH522" s="184"/>
      <c r="AI522" s="184"/>
      <c r="AJ522" s="182"/>
      <c r="AK522" s="188"/>
      <c r="AL522" s="188"/>
      <c r="AM522" s="188"/>
      <c r="AN522" s="188"/>
      <c r="AO522" s="188"/>
      <c r="AP522" s="188"/>
      <c r="AQ522" s="188"/>
      <c r="AR522" s="188"/>
      <c r="AS522" s="188"/>
      <c r="AT522" s="188"/>
      <c r="AU522" s="189"/>
      <c r="AV522" s="190"/>
      <c r="AW522" s="190"/>
      <c r="AX522" s="191"/>
      <c r="AY522" s="191"/>
      <c r="AZ522" s="191"/>
      <c r="BA522" s="192"/>
      <c r="BB522" s="193"/>
      <c r="BC522" s="193"/>
      <c r="BD522" s="193"/>
    </row>
    <row r="523" spans="1:56">
      <c r="A523" s="220"/>
      <c r="B523" s="221"/>
      <c r="C523" s="222"/>
      <c r="D523" s="169"/>
      <c r="E523" s="169"/>
      <c r="F523" s="169"/>
      <c r="G523" s="202"/>
      <c r="H523" s="217"/>
      <c r="I523" s="212"/>
      <c r="J523" s="206"/>
      <c r="K523" s="212"/>
      <c r="L523" s="206"/>
      <c r="M523" s="212"/>
      <c r="N523" s="206"/>
      <c r="O523" s="170"/>
      <c r="P523" s="171"/>
      <c r="Q523" s="171"/>
      <c r="R523" s="171"/>
      <c r="S523" s="172"/>
      <c r="T523" s="172"/>
      <c r="U523" s="171"/>
      <c r="V523" s="171"/>
      <c r="W523" s="173"/>
      <c r="X523" s="173"/>
      <c r="Y523" s="173"/>
      <c r="Z523" s="171"/>
      <c r="AA523" s="171"/>
      <c r="AB523" s="171"/>
      <c r="AC523" s="172"/>
      <c r="AD523" s="172"/>
      <c r="AE523" s="174"/>
      <c r="AF523" s="175"/>
      <c r="AG523" s="169"/>
      <c r="AH523" s="171"/>
      <c r="AI523" s="171"/>
      <c r="AJ523" s="169"/>
      <c r="AK523" s="176"/>
      <c r="AL523" s="176"/>
      <c r="AM523" s="176"/>
      <c r="AN523" s="176"/>
      <c r="AO523" s="176"/>
      <c r="AP523" s="176"/>
      <c r="AQ523" s="176"/>
      <c r="AR523" s="176"/>
      <c r="AS523" s="176"/>
      <c r="AT523" s="176"/>
      <c r="AU523" s="177"/>
      <c r="AV523" s="178"/>
      <c r="AW523" s="178"/>
      <c r="AX523" s="179"/>
      <c r="AY523" s="179"/>
      <c r="AZ523" s="179"/>
      <c r="BA523" s="180"/>
      <c r="BB523" s="181"/>
      <c r="BC523" s="181"/>
      <c r="BD523" s="181"/>
    </row>
    <row r="524" spans="1:56">
      <c r="A524" s="223"/>
      <c r="B524" s="224"/>
      <c r="C524" s="225"/>
      <c r="D524" s="182"/>
      <c r="E524" s="182"/>
      <c r="F524" s="182"/>
      <c r="G524" s="203"/>
      <c r="H524" s="218"/>
      <c r="I524" s="213"/>
      <c r="J524" s="207"/>
      <c r="K524" s="213"/>
      <c r="L524" s="207"/>
      <c r="M524" s="213"/>
      <c r="N524" s="207"/>
      <c r="O524" s="183"/>
      <c r="P524" s="184"/>
      <c r="Q524" s="184"/>
      <c r="R524" s="275"/>
      <c r="S524" s="185"/>
      <c r="T524" s="185"/>
      <c r="U524" s="275"/>
      <c r="V524" s="275"/>
      <c r="W524" s="276"/>
      <c r="X524" s="276"/>
      <c r="Y524" s="276"/>
      <c r="Z524" s="275"/>
      <c r="AA524" s="184"/>
      <c r="AB524" s="184"/>
      <c r="AC524" s="185"/>
      <c r="AD524" s="185"/>
      <c r="AE524" s="186"/>
      <c r="AF524" s="187"/>
      <c r="AG524" s="182"/>
      <c r="AH524" s="184"/>
      <c r="AI524" s="184"/>
      <c r="AJ524" s="182"/>
      <c r="AK524" s="188"/>
      <c r="AL524" s="188"/>
      <c r="AM524" s="188"/>
      <c r="AN524" s="188"/>
      <c r="AO524" s="188"/>
      <c r="AP524" s="188"/>
      <c r="AQ524" s="188"/>
      <c r="AR524" s="188"/>
      <c r="AS524" s="188"/>
      <c r="AT524" s="188"/>
      <c r="AU524" s="189"/>
      <c r="AV524" s="190"/>
      <c r="AW524" s="190"/>
      <c r="AX524" s="191"/>
      <c r="AY524" s="191"/>
      <c r="AZ524" s="191"/>
      <c r="BA524" s="192"/>
      <c r="BB524" s="193"/>
      <c r="BC524" s="193"/>
      <c r="BD524" s="193"/>
    </row>
    <row r="525" spans="1:56">
      <c r="A525" s="220"/>
      <c r="B525" s="221"/>
      <c r="C525" s="222"/>
      <c r="D525" s="169"/>
      <c r="E525" s="169"/>
      <c r="F525" s="169"/>
      <c r="G525" s="202"/>
      <c r="H525" s="217"/>
      <c r="I525" s="212"/>
      <c r="J525" s="206"/>
      <c r="K525" s="212"/>
      <c r="L525" s="206"/>
      <c r="M525" s="212"/>
      <c r="N525" s="206"/>
      <c r="O525" s="170"/>
      <c r="P525" s="171"/>
      <c r="Q525" s="171"/>
      <c r="R525" s="171"/>
      <c r="S525" s="172"/>
      <c r="T525" s="172"/>
      <c r="U525" s="171"/>
      <c r="V525" s="171"/>
      <c r="W525" s="173"/>
      <c r="X525" s="173"/>
      <c r="Y525" s="173"/>
      <c r="Z525" s="171"/>
      <c r="AA525" s="171"/>
      <c r="AB525" s="171"/>
      <c r="AC525" s="172"/>
      <c r="AD525" s="172"/>
      <c r="AE525" s="174"/>
      <c r="AF525" s="175"/>
      <c r="AG525" s="169"/>
      <c r="AH525" s="171"/>
      <c r="AI525" s="171"/>
      <c r="AJ525" s="169"/>
      <c r="AK525" s="176"/>
      <c r="AL525" s="176"/>
      <c r="AM525" s="176"/>
      <c r="AN525" s="176"/>
      <c r="AO525" s="176"/>
      <c r="AP525" s="176"/>
      <c r="AQ525" s="176"/>
      <c r="AR525" s="176"/>
      <c r="AS525" s="176"/>
      <c r="AT525" s="176"/>
      <c r="AU525" s="177"/>
      <c r="AV525" s="178"/>
      <c r="AW525" s="178"/>
      <c r="AX525" s="179"/>
      <c r="AY525" s="179"/>
      <c r="AZ525" s="179"/>
      <c r="BA525" s="180"/>
      <c r="BB525" s="181"/>
      <c r="BC525" s="181"/>
      <c r="BD525" s="181"/>
    </row>
    <row r="526" spans="1:56">
      <c r="A526" s="223"/>
      <c r="B526" s="224"/>
      <c r="C526" s="225"/>
      <c r="D526" s="182"/>
      <c r="E526" s="182"/>
      <c r="F526" s="182"/>
      <c r="G526" s="203"/>
      <c r="H526" s="218"/>
      <c r="I526" s="213"/>
      <c r="J526" s="207"/>
      <c r="K526" s="213"/>
      <c r="L526" s="207"/>
      <c r="M526" s="213"/>
      <c r="N526" s="207"/>
      <c r="O526" s="183"/>
      <c r="P526" s="184"/>
      <c r="Q526" s="184"/>
      <c r="R526" s="275"/>
      <c r="S526" s="185"/>
      <c r="T526" s="185"/>
      <c r="U526" s="275"/>
      <c r="V526" s="275"/>
      <c r="W526" s="276"/>
      <c r="X526" s="276"/>
      <c r="Y526" s="276"/>
      <c r="Z526" s="275"/>
      <c r="AA526" s="184"/>
      <c r="AB526" s="184"/>
      <c r="AC526" s="185"/>
      <c r="AD526" s="185"/>
      <c r="AE526" s="186"/>
      <c r="AF526" s="187"/>
      <c r="AG526" s="182"/>
      <c r="AH526" s="184"/>
      <c r="AI526" s="184"/>
      <c r="AJ526" s="182"/>
      <c r="AK526" s="188"/>
      <c r="AL526" s="188"/>
      <c r="AM526" s="188"/>
      <c r="AN526" s="188"/>
      <c r="AO526" s="188"/>
      <c r="AP526" s="188"/>
      <c r="AQ526" s="188"/>
      <c r="AR526" s="188"/>
      <c r="AS526" s="188"/>
      <c r="AT526" s="188"/>
      <c r="AU526" s="189"/>
      <c r="AV526" s="190"/>
      <c r="AW526" s="190"/>
      <c r="AX526" s="191"/>
      <c r="AY526" s="191"/>
      <c r="AZ526" s="191"/>
      <c r="BA526" s="192"/>
      <c r="BB526" s="193"/>
      <c r="BC526" s="193"/>
      <c r="BD526" s="193"/>
    </row>
    <row r="527" spans="1:56">
      <c r="A527" s="220"/>
      <c r="B527" s="221"/>
      <c r="C527" s="222"/>
      <c r="D527" s="169"/>
      <c r="E527" s="169"/>
      <c r="F527" s="169"/>
      <c r="G527" s="202"/>
      <c r="H527" s="217"/>
      <c r="I527" s="212"/>
      <c r="J527" s="206"/>
      <c r="K527" s="212"/>
      <c r="L527" s="206"/>
      <c r="M527" s="212"/>
      <c r="N527" s="206"/>
      <c r="O527" s="170"/>
      <c r="P527" s="171"/>
      <c r="Q527" s="171"/>
      <c r="R527" s="171"/>
      <c r="S527" s="172"/>
      <c r="T527" s="172"/>
      <c r="U527" s="171"/>
      <c r="V527" s="171"/>
      <c r="W527" s="173"/>
      <c r="X527" s="173"/>
      <c r="Y527" s="173"/>
      <c r="Z527" s="171"/>
      <c r="AA527" s="171"/>
      <c r="AB527" s="171"/>
      <c r="AC527" s="172"/>
      <c r="AD527" s="172"/>
      <c r="AE527" s="174"/>
      <c r="AF527" s="175"/>
      <c r="AG527" s="169"/>
      <c r="AH527" s="171"/>
      <c r="AI527" s="171"/>
      <c r="AJ527" s="169"/>
      <c r="AK527" s="176"/>
      <c r="AL527" s="176"/>
      <c r="AM527" s="176"/>
      <c r="AN527" s="176"/>
      <c r="AO527" s="176"/>
      <c r="AP527" s="176"/>
      <c r="AQ527" s="176"/>
      <c r="AR527" s="176"/>
      <c r="AS527" s="176"/>
      <c r="AT527" s="176"/>
      <c r="AU527" s="177"/>
      <c r="AV527" s="178"/>
      <c r="AW527" s="178"/>
      <c r="AX527" s="179"/>
      <c r="AY527" s="179"/>
      <c r="AZ527" s="179"/>
      <c r="BA527" s="180"/>
      <c r="BB527" s="181"/>
      <c r="BC527" s="181"/>
      <c r="BD527" s="181"/>
    </row>
    <row r="528" spans="1:56">
      <c r="A528" s="223"/>
      <c r="B528" s="224"/>
      <c r="C528" s="225"/>
      <c r="D528" s="182"/>
      <c r="E528" s="182"/>
      <c r="F528" s="182"/>
      <c r="G528" s="203"/>
      <c r="H528" s="218"/>
      <c r="I528" s="213"/>
      <c r="J528" s="207"/>
      <c r="K528" s="213"/>
      <c r="L528" s="207"/>
      <c r="M528" s="213"/>
      <c r="N528" s="207"/>
      <c r="O528" s="183"/>
      <c r="P528" s="184"/>
      <c r="Q528" s="184"/>
      <c r="R528" s="275"/>
      <c r="S528" s="185"/>
      <c r="T528" s="185"/>
      <c r="U528" s="275"/>
      <c r="V528" s="275"/>
      <c r="W528" s="276"/>
      <c r="X528" s="276"/>
      <c r="Y528" s="276"/>
      <c r="Z528" s="275"/>
      <c r="AA528" s="184"/>
      <c r="AB528" s="184"/>
      <c r="AC528" s="185"/>
      <c r="AD528" s="185"/>
      <c r="AE528" s="186"/>
      <c r="AF528" s="187"/>
      <c r="AG528" s="182"/>
      <c r="AH528" s="184"/>
      <c r="AI528" s="184"/>
      <c r="AJ528" s="182"/>
      <c r="AK528" s="188"/>
      <c r="AL528" s="188"/>
      <c r="AM528" s="188"/>
      <c r="AN528" s="188"/>
      <c r="AO528" s="188"/>
      <c r="AP528" s="188"/>
      <c r="AQ528" s="188"/>
      <c r="AR528" s="188"/>
      <c r="AS528" s="188"/>
      <c r="AT528" s="188"/>
      <c r="AU528" s="189"/>
      <c r="AV528" s="190"/>
      <c r="AW528" s="190"/>
      <c r="AX528" s="191"/>
      <c r="AY528" s="191"/>
      <c r="AZ528" s="191"/>
      <c r="BA528" s="192"/>
      <c r="BB528" s="193"/>
      <c r="BC528" s="193"/>
      <c r="BD528" s="193"/>
    </row>
    <row r="529" spans="1:56">
      <c r="A529" s="220"/>
      <c r="B529" s="221"/>
      <c r="C529" s="222"/>
      <c r="D529" s="169"/>
      <c r="E529" s="169"/>
      <c r="F529" s="169"/>
      <c r="G529" s="202"/>
      <c r="H529" s="217"/>
      <c r="I529" s="212"/>
      <c r="J529" s="206"/>
      <c r="K529" s="212"/>
      <c r="L529" s="206"/>
      <c r="M529" s="212"/>
      <c r="N529" s="206"/>
      <c r="O529" s="170"/>
      <c r="P529" s="171"/>
      <c r="Q529" s="171"/>
      <c r="R529" s="171"/>
      <c r="S529" s="172"/>
      <c r="T529" s="172"/>
      <c r="U529" s="171"/>
      <c r="V529" s="171"/>
      <c r="W529" s="173"/>
      <c r="X529" s="173"/>
      <c r="Y529" s="173"/>
      <c r="Z529" s="171"/>
      <c r="AA529" s="171"/>
      <c r="AB529" s="171"/>
      <c r="AC529" s="172"/>
      <c r="AD529" s="172"/>
      <c r="AE529" s="174"/>
      <c r="AF529" s="175"/>
      <c r="AG529" s="169"/>
      <c r="AH529" s="171"/>
      <c r="AI529" s="171"/>
      <c r="AJ529" s="169"/>
      <c r="AK529" s="176"/>
      <c r="AL529" s="176"/>
      <c r="AM529" s="176"/>
      <c r="AN529" s="176"/>
      <c r="AO529" s="176"/>
      <c r="AP529" s="176"/>
      <c r="AQ529" s="176"/>
      <c r="AR529" s="176"/>
      <c r="AS529" s="176"/>
      <c r="AT529" s="176"/>
      <c r="AU529" s="177"/>
      <c r="AV529" s="178"/>
      <c r="AW529" s="178"/>
      <c r="AX529" s="179"/>
      <c r="AY529" s="179"/>
      <c r="AZ529" s="179"/>
      <c r="BA529" s="180"/>
      <c r="BB529" s="181"/>
      <c r="BC529" s="181"/>
      <c r="BD529" s="181"/>
    </row>
    <row r="530" spans="1:56">
      <c r="A530" s="223"/>
      <c r="B530" s="224"/>
      <c r="C530" s="225"/>
      <c r="D530" s="182"/>
      <c r="E530" s="182"/>
      <c r="F530" s="182"/>
      <c r="G530" s="203"/>
      <c r="H530" s="218"/>
      <c r="I530" s="213"/>
      <c r="J530" s="207"/>
      <c r="K530" s="213"/>
      <c r="L530" s="207"/>
      <c r="M530" s="213"/>
      <c r="N530" s="207"/>
      <c r="O530" s="183"/>
      <c r="P530" s="184"/>
      <c r="Q530" s="184"/>
      <c r="R530" s="275"/>
      <c r="S530" s="185"/>
      <c r="T530" s="185"/>
      <c r="U530" s="275"/>
      <c r="V530" s="275"/>
      <c r="W530" s="276"/>
      <c r="X530" s="276"/>
      <c r="Y530" s="276"/>
      <c r="Z530" s="275"/>
      <c r="AA530" s="184"/>
      <c r="AB530" s="184"/>
      <c r="AC530" s="185"/>
      <c r="AD530" s="185"/>
      <c r="AE530" s="186"/>
      <c r="AF530" s="187"/>
      <c r="AG530" s="182"/>
      <c r="AH530" s="184"/>
      <c r="AI530" s="184"/>
      <c r="AJ530" s="182"/>
      <c r="AK530" s="188"/>
      <c r="AL530" s="188"/>
      <c r="AM530" s="188"/>
      <c r="AN530" s="188"/>
      <c r="AO530" s="188"/>
      <c r="AP530" s="188"/>
      <c r="AQ530" s="188"/>
      <c r="AR530" s="188"/>
      <c r="AS530" s="188"/>
      <c r="AT530" s="188"/>
      <c r="AU530" s="189"/>
      <c r="AV530" s="190"/>
      <c r="AW530" s="190"/>
      <c r="AX530" s="191"/>
      <c r="AY530" s="191"/>
      <c r="AZ530" s="191"/>
      <c r="BA530" s="192"/>
      <c r="BB530" s="193"/>
      <c r="BC530" s="193"/>
      <c r="BD530" s="193"/>
    </row>
    <row r="531" spans="1:56">
      <c r="A531" s="220"/>
      <c r="B531" s="221"/>
      <c r="C531" s="222"/>
      <c r="D531" s="169"/>
      <c r="E531" s="169"/>
      <c r="F531" s="169"/>
      <c r="G531" s="202"/>
      <c r="H531" s="217"/>
      <c r="I531" s="212"/>
      <c r="J531" s="206"/>
      <c r="K531" s="212"/>
      <c r="L531" s="206"/>
      <c r="M531" s="212"/>
      <c r="N531" s="206"/>
      <c r="O531" s="170"/>
      <c r="P531" s="171"/>
      <c r="Q531" s="171"/>
      <c r="R531" s="171"/>
      <c r="S531" s="172"/>
      <c r="T531" s="172"/>
      <c r="U531" s="171"/>
      <c r="V531" s="171"/>
      <c r="W531" s="173"/>
      <c r="X531" s="173"/>
      <c r="Y531" s="173"/>
      <c r="Z531" s="171"/>
      <c r="AA531" s="171"/>
      <c r="AB531" s="171"/>
      <c r="AC531" s="172"/>
      <c r="AD531" s="172"/>
      <c r="AE531" s="174"/>
      <c r="AF531" s="175"/>
      <c r="AG531" s="169"/>
      <c r="AH531" s="171"/>
      <c r="AI531" s="171"/>
      <c r="AJ531" s="169"/>
      <c r="AK531" s="176"/>
      <c r="AL531" s="176"/>
      <c r="AM531" s="176"/>
      <c r="AN531" s="176"/>
      <c r="AO531" s="176"/>
      <c r="AP531" s="176"/>
      <c r="AQ531" s="176"/>
      <c r="AR531" s="176"/>
      <c r="AS531" s="176"/>
      <c r="AT531" s="176"/>
      <c r="AU531" s="177"/>
      <c r="AV531" s="178"/>
      <c r="AW531" s="178"/>
      <c r="AX531" s="179"/>
      <c r="AY531" s="179"/>
      <c r="AZ531" s="179"/>
      <c r="BA531" s="180"/>
      <c r="BB531" s="181"/>
      <c r="BC531" s="181"/>
      <c r="BD531" s="181"/>
    </row>
    <row r="532" spans="1:56">
      <c r="A532" s="223"/>
      <c r="B532" s="224"/>
      <c r="C532" s="225"/>
      <c r="D532" s="182"/>
      <c r="E532" s="182"/>
      <c r="F532" s="182"/>
      <c r="G532" s="203"/>
      <c r="H532" s="218"/>
      <c r="I532" s="213"/>
      <c r="J532" s="207"/>
      <c r="K532" s="213"/>
      <c r="L532" s="207"/>
      <c r="M532" s="213"/>
      <c r="N532" s="207"/>
      <c r="O532" s="183"/>
      <c r="P532" s="184"/>
      <c r="Q532" s="184"/>
      <c r="R532" s="275"/>
      <c r="S532" s="185"/>
      <c r="T532" s="185"/>
      <c r="U532" s="275"/>
      <c r="V532" s="275"/>
      <c r="W532" s="276"/>
      <c r="X532" s="276"/>
      <c r="Y532" s="276"/>
      <c r="Z532" s="275"/>
      <c r="AA532" s="184"/>
      <c r="AB532" s="184"/>
      <c r="AC532" s="185"/>
      <c r="AD532" s="185"/>
      <c r="AE532" s="186"/>
      <c r="AF532" s="187"/>
      <c r="AG532" s="182"/>
      <c r="AH532" s="184"/>
      <c r="AI532" s="184"/>
      <c r="AJ532" s="182"/>
      <c r="AK532" s="188"/>
      <c r="AL532" s="188"/>
      <c r="AM532" s="188"/>
      <c r="AN532" s="188"/>
      <c r="AO532" s="188"/>
      <c r="AP532" s="188"/>
      <c r="AQ532" s="188"/>
      <c r="AR532" s="188"/>
      <c r="AS532" s="188"/>
      <c r="AT532" s="188"/>
      <c r="AU532" s="189"/>
      <c r="AV532" s="190"/>
      <c r="AW532" s="190"/>
      <c r="AX532" s="191"/>
      <c r="AY532" s="191"/>
      <c r="AZ532" s="191"/>
      <c r="BA532" s="192"/>
      <c r="BB532" s="193"/>
      <c r="BC532" s="193"/>
      <c r="BD532" s="193"/>
    </row>
    <row r="533" spans="1:56">
      <c r="A533" s="220"/>
      <c r="B533" s="221"/>
      <c r="C533" s="222"/>
      <c r="D533" s="169"/>
      <c r="E533" s="169"/>
      <c r="F533" s="169"/>
      <c r="G533" s="202"/>
      <c r="H533" s="217"/>
      <c r="I533" s="212"/>
      <c r="J533" s="206"/>
      <c r="K533" s="212"/>
      <c r="L533" s="206"/>
      <c r="M533" s="212"/>
      <c r="N533" s="206"/>
      <c r="O533" s="170"/>
      <c r="P533" s="171"/>
      <c r="Q533" s="171"/>
      <c r="R533" s="171"/>
      <c r="S533" s="172"/>
      <c r="T533" s="172"/>
      <c r="U533" s="171"/>
      <c r="V533" s="171"/>
      <c r="W533" s="173"/>
      <c r="X533" s="173"/>
      <c r="Y533" s="173"/>
      <c r="Z533" s="171"/>
      <c r="AA533" s="171"/>
      <c r="AB533" s="171"/>
      <c r="AC533" s="172"/>
      <c r="AD533" s="172"/>
      <c r="AE533" s="174"/>
      <c r="AF533" s="175"/>
      <c r="AG533" s="169"/>
      <c r="AH533" s="171"/>
      <c r="AI533" s="171"/>
      <c r="AJ533" s="169"/>
      <c r="AK533" s="176"/>
      <c r="AL533" s="176"/>
      <c r="AM533" s="176"/>
      <c r="AN533" s="176"/>
      <c r="AO533" s="176"/>
      <c r="AP533" s="176"/>
      <c r="AQ533" s="176"/>
      <c r="AR533" s="176"/>
      <c r="AS533" s="176"/>
      <c r="AT533" s="176"/>
      <c r="AU533" s="177"/>
      <c r="AV533" s="178"/>
      <c r="AW533" s="178"/>
      <c r="AX533" s="179"/>
      <c r="AY533" s="179"/>
      <c r="AZ533" s="179"/>
      <c r="BA533" s="180"/>
      <c r="BB533" s="181"/>
      <c r="BC533" s="181"/>
      <c r="BD533" s="181"/>
    </row>
    <row r="534" spans="1:56">
      <c r="A534" s="223"/>
      <c r="B534" s="224"/>
      <c r="C534" s="225"/>
      <c r="D534" s="182"/>
      <c r="E534" s="182"/>
      <c r="F534" s="182"/>
      <c r="G534" s="203"/>
      <c r="H534" s="218"/>
      <c r="I534" s="213"/>
      <c r="J534" s="207"/>
      <c r="K534" s="213"/>
      <c r="L534" s="207"/>
      <c r="M534" s="213"/>
      <c r="N534" s="207"/>
      <c r="O534" s="183"/>
      <c r="P534" s="184"/>
      <c r="Q534" s="184"/>
      <c r="R534" s="275"/>
      <c r="S534" s="185"/>
      <c r="T534" s="185"/>
      <c r="U534" s="275"/>
      <c r="V534" s="275"/>
      <c r="W534" s="276"/>
      <c r="X534" s="276"/>
      <c r="Y534" s="276"/>
      <c r="Z534" s="275"/>
      <c r="AA534" s="184"/>
      <c r="AB534" s="184"/>
      <c r="AC534" s="185"/>
      <c r="AD534" s="185"/>
      <c r="AE534" s="186"/>
      <c r="AF534" s="187"/>
      <c r="AG534" s="182"/>
      <c r="AH534" s="184"/>
      <c r="AI534" s="184"/>
      <c r="AJ534" s="182"/>
      <c r="AK534" s="188"/>
      <c r="AL534" s="188"/>
      <c r="AM534" s="188"/>
      <c r="AN534" s="188"/>
      <c r="AO534" s="188"/>
      <c r="AP534" s="188"/>
      <c r="AQ534" s="188"/>
      <c r="AR534" s="188"/>
      <c r="AS534" s="188"/>
      <c r="AT534" s="188"/>
      <c r="AU534" s="189"/>
      <c r="AV534" s="190"/>
      <c r="AW534" s="190"/>
      <c r="AX534" s="191"/>
      <c r="AY534" s="191"/>
      <c r="AZ534" s="191"/>
      <c r="BA534" s="192"/>
      <c r="BB534" s="193"/>
      <c r="BC534" s="193"/>
      <c r="BD534" s="193"/>
    </row>
    <row r="535" spans="1:56">
      <c r="A535" s="220"/>
      <c r="B535" s="221"/>
      <c r="C535" s="222"/>
      <c r="D535" s="169"/>
      <c r="E535" s="169"/>
      <c r="F535" s="169"/>
      <c r="G535" s="202"/>
      <c r="H535" s="217"/>
      <c r="I535" s="212"/>
      <c r="J535" s="206"/>
      <c r="K535" s="212"/>
      <c r="L535" s="206"/>
      <c r="M535" s="212"/>
      <c r="N535" s="206"/>
      <c r="O535" s="170"/>
      <c r="P535" s="171"/>
      <c r="Q535" s="171"/>
      <c r="R535" s="171"/>
      <c r="S535" s="172"/>
      <c r="T535" s="172"/>
      <c r="U535" s="171"/>
      <c r="V535" s="171"/>
      <c r="W535" s="173"/>
      <c r="X535" s="173"/>
      <c r="Y535" s="173"/>
      <c r="Z535" s="171"/>
      <c r="AA535" s="171"/>
      <c r="AB535" s="171"/>
      <c r="AC535" s="172"/>
      <c r="AD535" s="172"/>
      <c r="AE535" s="174"/>
      <c r="AF535" s="175"/>
      <c r="AG535" s="169"/>
      <c r="AH535" s="171"/>
      <c r="AI535" s="171"/>
      <c r="AJ535" s="169"/>
      <c r="AK535" s="176"/>
      <c r="AL535" s="176"/>
      <c r="AM535" s="176"/>
      <c r="AN535" s="176"/>
      <c r="AO535" s="176"/>
      <c r="AP535" s="176"/>
      <c r="AQ535" s="176"/>
      <c r="AR535" s="176"/>
      <c r="AS535" s="176"/>
      <c r="AT535" s="176"/>
      <c r="AU535" s="177"/>
      <c r="AV535" s="178"/>
      <c r="AW535" s="178"/>
      <c r="AX535" s="179"/>
      <c r="AY535" s="179"/>
      <c r="AZ535" s="179"/>
      <c r="BA535" s="180"/>
      <c r="BB535" s="181"/>
      <c r="BC535" s="181"/>
      <c r="BD535" s="181"/>
    </row>
    <row r="536" spans="1:56">
      <c r="A536" s="223"/>
      <c r="B536" s="224"/>
      <c r="C536" s="225"/>
      <c r="D536" s="182"/>
      <c r="E536" s="182"/>
      <c r="F536" s="182"/>
      <c r="G536" s="203"/>
      <c r="H536" s="218"/>
      <c r="I536" s="213"/>
      <c r="J536" s="207"/>
      <c r="K536" s="213"/>
      <c r="L536" s="207"/>
      <c r="M536" s="213"/>
      <c r="N536" s="207"/>
      <c r="O536" s="183"/>
      <c r="P536" s="184"/>
      <c r="Q536" s="184"/>
      <c r="R536" s="275"/>
      <c r="S536" s="185"/>
      <c r="T536" s="185"/>
      <c r="U536" s="275"/>
      <c r="V536" s="275"/>
      <c r="W536" s="276"/>
      <c r="X536" s="276"/>
      <c r="Y536" s="276"/>
      <c r="Z536" s="275"/>
      <c r="AA536" s="184"/>
      <c r="AB536" s="184"/>
      <c r="AC536" s="185"/>
      <c r="AD536" s="185"/>
      <c r="AE536" s="186"/>
      <c r="AF536" s="187"/>
      <c r="AG536" s="182"/>
      <c r="AH536" s="184"/>
      <c r="AI536" s="184"/>
      <c r="AJ536" s="182"/>
      <c r="AK536" s="188"/>
      <c r="AL536" s="188"/>
      <c r="AM536" s="188"/>
      <c r="AN536" s="188"/>
      <c r="AO536" s="188"/>
      <c r="AP536" s="188"/>
      <c r="AQ536" s="188"/>
      <c r="AR536" s="188"/>
      <c r="AS536" s="188"/>
      <c r="AT536" s="188"/>
      <c r="AU536" s="189"/>
      <c r="AV536" s="190"/>
      <c r="AW536" s="190"/>
      <c r="AX536" s="191"/>
      <c r="AY536" s="191"/>
      <c r="AZ536" s="191"/>
      <c r="BA536" s="192"/>
      <c r="BB536" s="193"/>
      <c r="BC536" s="193"/>
      <c r="BD536" s="193"/>
    </row>
    <row r="537" spans="1:56">
      <c r="A537" s="220"/>
      <c r="B537" s="221"/>
      <c r="C537" s="222"/>
      <c r="D537" s="169"/>
      <c r="E537" s="169"/>
      <c r="F537" s="169"/>
      <c r="G537" s="202"/>
      <c r="H537" s="217"/>
      <c r="I537" s="212"/>
      <c r="J537" s="206"/>
      <c r="K537" s="212"/>
      <c r="L537" s="206"/>
      <c r="M537" s="212"/>
      <c r="N537" s="206"/>
      <c r="O537" s="170"/>
      <c r="P537" s="171"/>
      <c r="Q537" s="171"/>
      <c r="R537" s="171"/>
      <c r="S537" s="172"/>
      <c r="T537" s="172"/>
      <c r="U537" s="171"/>
      <c r="V537" s="171"/>
      <c r="W537" s="173"/>
      <c r="X537" s="173"/>
      <c r="Y537" s="173"/>
      <c r="Z537" s="171"/>
      <c r="AA537" s="171"/>
      <c r="AB537" s="171"/>
      <c r="AC537" s="172"/>
      <c r="AD537" s="172"/>
      <c r="AE537" s="174"/>
      <c r="AF537" s="175"/>
      <c r="AG537" s="169"/>
      <c r="AH537" s="171"/>
      <c r="AI537" s="171"/>
      <c r="AJ537" s="169"/>
      <c r="AK537" s="176"/>
      <c r="AL537" s="176"/>
      <c r="AM537" s="176"/>
      <c r="AN537" s="176"/>
      <c r="AO537" s="176"/>
      <c r="AP537" s="176"/>
      <c r="AQ537" s="176"/>
      <c r="AR537" s="176"/>
      <c r="AS537" s="176"/>
      <c r="AT537" s="176"/>
      <c r="AU537" s="177"/>
      <c r="AV537" s="178"/>
      <c r="AW537" s="178"/>
      <c r="AX537" s="179"/>
      <c r="AY537" s="179"/>
      <c r="AZ537" s="179"/>
      <c r="BA537" s="180"/>
      <c r="BB537" s="181"/>
      <c r="BC537" s="181"/>
      <c r="BD537" s="181"/>
    </row>
    <row r="538" spans="1:56">
      <c r="A538" s="223"/>
      <c r="B538" s="224"/>
      <c r="C538" s="225"/>
      <c r="D538" s="182"/>
      <c r="E538" s="182"/>
      <c r="F538" s="182"/>
      <c r="G538" s="203"/>
      <c r="H538" s="218"/>
      <c r="I538" s="213"/>
      <c r="J538" s="207"/>
      <c r="K538" s="213"/>
      <c r="L538" s="207"/>
      <c r="M538" s="213"/>
      <c r="N538" s="207"/>
      <c r="O538" s="183"/>
      <c r="P538" s="184"/>
      <c r="Q538" s="184"/>
      <c r="R538" s="275"/>
      <c r="S538" s="185"/>
      <c r="T538" s="185"/>
      <c r="U538" s="275"/>
      <c r="V538" s="275"/>
      <c r="W538" s="276"/>
      <c r="X538" s="276"/>
      <c r="Y538" s="276"/>
      <c r="Z538" s="275"/>
      <c r="AA538" s="184"/>
      <c r="AB538" s="184"/>
      <c r="AC538" s="185"/>
      <c r="AD538" s="185"/>
      <c r="AE538" s="186"/>
      <c r="AF538" s="187"/>
      <c r="AG538" s="182"/>
      <c r="AH538" s="184"/>
      <c r="AI538" s="184"/>
      <c r="AJ538" s="182"/>
      <c r="AK538" s="188"/>
      <c r="AL538" s="188"/>
      <c r="AM538" s="188"/>
      <c r="AN538" s="188"/>
      <c r="AO538" s="188"/>
      <c r="AP538" s="188"/>
      <c r="AQ538" s="188"/>
      <c r="AR538" s="188"/>
      <c r="AS538" s="188"/>
      <c r="AT538" s="188"/>
      <c r="AU538" s="189"/>
      <c r="AV538" s="190"/>
      <c r="AW538" s="190"/>
      <c r="AX538" s="191"/>
      <c r="AY538" s="191"/>
      <c r="AZ538" s="191"/>
      <c r="BA538" s="192"/>
      <c r="BB538" s="193"/>
      <c r="BC538" s="193"/>
      <c r="BD538" s="193"/>
    </row>
    <row r="539" spans="1:56">
      <c r="A539" s="220"/>
      <c r="B539" s="221"/>
      <c r="C539" s="222"/>
      <c r="D539" s="169"/>
      <c r="E539" s="169"/>
      <c r="F539" s="169"/>
      <c r="G539" s="202"/>
      <c r="H539" s="217"/>
      <c r="I539" s="212"/>
      <c r="J539" s="206"/>
      <c r="K539" s="212"/>
      <c r="L539" s="206"/>
      <c r="M539" s="212"/>
      <c r="N539" s="206"/>
      <c r="O539" s="170"/>
      <c r="P539" s="171"/>
      <c r="Q539" s="171"/>
      <c r="R539" s="171"/>
      <c r="S539" s="172"/>
      <c r="T539" s="172"/>
      <c r="U539" s="171"/>
      <c r="V539" s="171"/>
      <c r="W539" s="173"/>
      <c r="X539" s="173"/>
      <c r="Y539" s="173"/>
      <c r="Z539" s="171"/>
      <c r="AA539" s="171"/>
      <c r="AB539" s="171"/>
      <c r="AC539" s="172"/>
      <c r="AD539" s="172"/>
      <c r="AE539" s="174"/>
      <c r="AF539" s="175"/>
      <c r="AG539" s="169"/>
      <c r="AH539" s="171"/>
      <c r="AI539" s="171"/>
      <c r="AJ539" s="169"/>
      <c r="AK539" s="176"/>
      <c r="AL539" s="176"/>
      <c r="AM539" s="176"/>
      <c r="AN539" s="176"/>
      <c r="AO539" s="176"/>
      <c r="AP539" s="176"/>
      <c r="AQ539" s="176"/>
      <c r="AR539" s="176"/>
      <c r="AS539" s="176"/>
      <c r="AT539" s="176"/>
      <c r="AU539" s="177"/>
      <c r="AV539" s="178"/>
      <c r="AW539" s="178"/>
      <c r="AX539" s="179"/>
      <c r="AY539" s="179"/>
      <c r="AZ539" s="179"/>
      <c r="BA539" s="180"/>
      <c r="BB539" s="181"/>
      <c r="BC539" s="181"/>
      <c r="BD539" s="181"/>
    </row>
    <row r="540" spans="1:56">
      <c r="A540" s="223"/>
      <c r="B540" s="224"/>
      <c r="C540" s="225"/>
      <c r="D540" s="182"/>
      <c r="E540" s="182"/>
      <c r="F540" s="182"/>
      <c r="G540" s="203"/>
      <c r="H540" s="218"/>
      <c r="I540" s="213"/>
      <c r="J540" s="207"/>
      <c r="K540" s="213"/>
      <c r="L540" s="207"/>
      <c r="M540" s="213"/>
      <c r="N540" s="207"/>
      <c r="O540" s="183"/>
      <c r="P540" s="184"/>
      <c r="Q540" s="184"/>
      <c r="R540" s="275"/>
      <c r="S540" s="185"/>
      <c r="T540" s="185"/>
      <c r="U540" s="275"/>
      <c r="V540" s="275"/>
      <c r="W540" s="276"/>
      <c r="X540" s="276"/>
      <c r="Y540" s="276"/>
      <c r="Z540" s="275"/>
      <c r="AA540" s="184"/>
      <c r="AB540" s="184"/>
      <c r="AC540" s="185"/>
      <c r="AD540" s="185"/>
      <c r="AE540" s="186"/>
      <c r="AF540" s="187"/>
      <c r="AG540" s="182"/>
      <c r="AH540" s="184"/>
      <c r="AI540" s="184"/>
      <c r="AJ540" s="182"/>
      <c r="AK540" s="188"/>
      <c r="AL540" s="188"/>
      <c r="AM540" s="188"/>
      <c r="AN540" s="188"/>
      <c r="AO540" s="188"/>
      <c r="AP540" s="188"/>
      <c r="AQ540" s="188"/>
      <c r="AR540" s="188"/>
      <c r="AS540" s="188"/>
      <c r="AT540" s="188"/>
      <c r="AU540" s="189"/>
      <c r="AV540" s="190"/>
      <c r="AW540" s="190"/>
      <c r="AX540" s="191"/>
      <c r="AY540" s="191"/>
      <c r="AZ540" s="191"/>
      <c r="BA540" s="192"/>
      <c r="BB540" s="193"/>
      <c r="BC540" s="193"/>
      <c r="BD540" s="193"/>
    </row>
    <row r="541" spans="1:56">
      <c r="A541" s="220"/>
      <c r="B541" s="221"/>
      <c r="C541" s="222"/>
      <c r="D541" s="169"/>
      <c r="E541" s="169"/>
      <c r="F541" s="169"/>
      <c r="G541" s="202"/>
      <c r="H541" s="217"/>
      <c r="I541" s="212"/>
      <c r="J541" s="206"/>
      <c r="K541" s="212"/>
      <c r="L541" s="206"/>
      <c r="M541" s="212"/>
      <c r="N541" s="206"/>
      <c r="O541" s="170"/>
      <c r="P541" s="171"/>
      <c r="Q541" s="171"/>
      <c r="R541" s="171"/>
      <c r="S541" s="172"/>
      <c r="T541" s="172"/>
      <c r="U541" s="171"/>
      <c r="V541" s="171"/>
      <c r="W541" s="173"/>
      <c r="X541" s="173"/>
      <c r="Y541" s="173"/>
      <c r="Z541" s="171"/>
      <c r="AA541" s="171"/>
      <c r="AB541" s="171"/>
      <c r="AC541" s="172"/>
      <c r="AD541" s="172"/>
      <c r="AE541" s="174"/>
      <c r="AF541" s="175"/>
      <c r="AG541" s="169"/>
      <c r="AH541" s="171"/>
      <c r="AI541" s="171"/>
      <c r="AJ541" s="169"/>
      <c r="AK541" s="176"/>
      <c r="AL541" s="176"/>
      <c r="AM541" s="176"/>
      <c r="AN541" s="176"/>
      <c r="AO541" s="176"/>
      <c r="AP541" s="176"/>
      <c r="AQ541" s="176"/>
      <c r="AR541" s="176"/>
      <c r="AS541" s="176"/>
      <c r="AT541" s="176"/>
      <c r="AU541" s="177"/>
      <c r="AV541" s="178"/>
      <c r="AW541" s="178"/>
      <c r="AX541" s="179"/>
      <c r="AY541" s="179"/>
      <c r="AZ541" s="179"/>
      <c r="BA541" s="180"/>
      <c r="BB541" s="181"/>
      <c r="BC541" s="181"/>
      <c r="BD541" s="181"/>
    </row>
    <row r="542" spans="1:56">
      <c r="A542" s="223"/>
      <c r="B542" s="224"/>
      <c r="C542" s="225"/>
      <c r="D542" s="182"/>
      <c r="E542" s="182"/>
      <c r="F542" s="182"/>
      <c r="G542" s="203"/>
      <c r="H542" s="218"/>
      <c r="I542" s="213"/>
      <c r="J542" s="207"/>
      <c r="K542" s="213"/>
      <c r="L542" s="207"/>
      <c r="M542" s="213"/>
      <c r="N542" s="207"/>
      <c r="O542" s="183"/>
      <c r="P542" s="184"/>
      <c r="Q542" s="184"/>
      <c r="R542" s="275"/>
      <c r="S542" s="185"/>
      <c r="T542" s="185"/>
      <c r="U542" s="275"/>
      <c r="V542" s="275"/>
      <c r="W542" s="276"/>
      <c r="X542" s="276"/>
      <c r="Y542" s="276"/>
      <c r="Z542" s="275"/>
      <c r="AA542" s="184"/>
      <c r="AB542" s="184"/>
      <c r="AC542" s="185"/>
      <c r="AD542" s="185"/>
      <c r="AE542" s="186"/>
      <c r="AF542" s="187"/>
      <c r="AG542" s="182"/>
      <c r="AH542" s="184"/>
      <c r="AI542" s="184"/>
      <c r="AJ542" s="182"/>
      <c r="AK542" s="188"/>
      <c r="AL542" s="188"/>
      <c r="AM542" s="188"/>
      <c r="AN542" s="188"/>
      <c r="AO542" s="188"/>
      <c r="AP542" s="188"/>
      <c r="AQ542" s="188"/>
      <c r="AR542" s="188"/>
      <c r="AS542" s="188"/>
      <c r="AT542" s="188"/>
      <c r="AU542" s="189"/>
      <c r="AV542" s="190"/>
      <c r="AW542" s="190"/>
      <c r="AX542" s="191"/>
      <c r="AY542" s="191"/>
      <c r="AZ542" s="191"/>
      <c r="BA542" s="192"/>
      <c r="BB542" s="193"/>
      <c r="BC542" s="193"/>
      <c r="BD542" s="193"/>
    </row>
    <row r="543" spans="1:56">
      <c r="A543" s="220"/>
      <c r="B543" s="221"/>
      <c r="C543" s="222"/>
      <c r="D543" s="169"/>
      <c r="E543" s="169"/>
      <c r="F543" s="169"/>
      <c r="G543" s="202"/>
      <c r="H543" s="217"/>
      <c r="I543" s="212"/>
      <c r="J543" s="206"/>
      <c r="K543" s="212"/>
      <c r="L543" s="206"/>
      <c r="M543" s="212"/>
      <c r="N543" s="206"/>
      <c r="O543" s="170"/>
      <c r="P543" s="171"/>
      <c r="Q543" s="171"/>
      <c r="R543" s="171"/>
      <c r="S543" s="172"/>
      <c r="T543" s="172"/>
      <c r="U543" s="171"/>
      <c r="V543" s="171"/>
      <c r="W543" s="173"/>
      <c r="X543" s="173"/>
      <c r="Y543" s="173"/>
      <c r="Z543" s="171"/>
      <c r="AA543" s="171"/>
      <c r="AB543" s="171"/>
      <c r="AC543" s="172"/>
      <c r="AD543" s="172"/>
      <c r="AE543" s="174"/>
      <c r="AF543" s="175"/>
      <c r="AG543" s="169"/>
      <c r="AH543" s="171"/>
      <c r="AI543" s="171"/>
      <c r="AJ543" s="169"/>
      <c r="AK543" s="176"/>
      <c r="AL543" s="176"/>
      <c r="AM543" s="176"/>
      <c r="AN543" s="176"/>
      <c r="AO543" s="176"/>
      <c r="AP543" s="176"/>
      <c r="AQ543" s="176"/>
      <c r="AR543" s="176"/>
      <c r="AS543" s="176"/>
      <c r="AT543" s="176"/>
      <c r="AU543" s="177"/>
      <c r="AV543" s="178"/>
      <c r="AW543" s="178"/>
      <c r="AX543" s="179"/>
      <c r="AY543" s="179"/>
      <c r="AZ543" s="179"/>
      <c r="BA543" s="180"/>
      <c r="BB543" s="181"/>
      <c r="BC543" s="181"/>
      <c r="BD543" s="181"/>
    </row>
    <row r="544" spans="1:56">
      <c r="A544" s="223"/>
      <c r="B544" s="224"/>
      <c r="C544" s="225"/>
      <c r="D544" s="182"/>
      <c r="E544" s="182"/>
      <c r="F544" s="182"/>
      <c r="G544" s="203"/>
      <c r="H544" s="218"/>
      <c r="I544" s="213"/>
      <c r="J544" s="207"/>
      <c r="K544" s="213"/>
      <c r="L544" s="207"/>
      <c r="M544" s="213"/>
      <c r="N544" s="207"/>
      <c r="O544" s="183"/>
      <c r="P544" s="184"/>
      <c r="Q544" s="184"/>
      <c r="R544" s="275"/>
      <c r="S544" s="185"/>
      <c r="T544" s="185"/>
      <c r="U544" s="275"/>
      <c r="V544" s="275"/>
      <c r="W544" s="276"/>
      <c r="X544" s="276"/>
      <c r="Y544" s="276"/>
      <c r="Z544" s="275"/>
      <c r="AA544" s="184"/>
      <c r="AB544" s="184"/>
      <c r="AC544" s="185"/>
      <c r="AD544" s="185"/>
      <c r="AE544" s="186"/>
      <c r="AF544" s="187"/>
      <c r="AG544" s="182"/>
      <c r="AH544" s="184"/>
      <c r="AI544" s="184"/>
      <c r="AJ544" s="182"/>
      <c r="AK544" s="188"/>
      <c r="AL544" s="188"/>
      <c r="AM544" s="188"/>
      <c r="AN544" s="188"/>
      <c r="AO544" s="188"/>
      <c r="AP544" s="188"/>
      <c r="AQ544" s="188"/>
      <c r="AR544" s="188"/>
      <c r="AS544" s="188"/>
      <c r="AT544" s="188"/>
      <c r="AU544" s="189"/>
      <c r="AV544" s="190"/>
      <c r="AW544" s="190"/>
      <c r="AX544" s="191"/>
      <c r="AY544" s="191"/>
      <c r="AZ544" s="191"/>
      <c r="BA544" s="192"/>
      <c r="BB544" s="193"/>
      <c r="BC544" s="193"/>
      <c r="BD544" s="193"/>
    </row>
    <row r="545" spans="1:56">
      <c r="A545" s="220"/>
      <c r="B545" s="221"/>
      <c r="C545" s="222"/>
      <c r="D545" s="169"/>
      <c r="E545" s="169"/>
      <c r="F545" s="169"/>
      <c r="G545" s="202"/>
      <c r="H545" s="217"/>
      <c r="I545" s="212"/>
      <c r="J545" s="206"/>
      <c r="K545" s="212"/>
      <c r="L545" s="206"/>
      <c r="M545" s="212"/>
      <c r="N545" s="206"/>
      <c r="O545" s="170"/>
      <c r="P545" s="171"/>
      <c r="Q545" s="171"/>
      <c r="R545" s="171"/>
      <c r="S545" s="172"/>
      <c r="T545" s="172"/>
      <c r="U545" s="171"/>
      <c r="V545" s="171"/>
      <c r="W545" s="173"/>
      <c r="X545" s="173"/>
      <c r="Y545" s="173"/>
      <c r="Z545" s="171"/>
      <c r="AA545" s="171"/>
      <c r="AB545" s="171"/>
      <c r="AC545" s="172"/>
      <c r="AD545" s="172"/>
      <c r="AE545" s="174"/>
      <c r="AF545" s="175"/>
      <c r="AG545" s="169"/>
      <c r="AH545" s="171"/>
      <c r="AI545" s="171"/>
      <c r="AJ545" s="169"/>
      <c r="AK545" s="176"/>
      <c r="AL545" s="176"/>
      <c r="AM545" s="176"/>
      <c r="AN545" s="176"/>
      <c r="AO545" s="176"/>
      <c r="AP545" s="176"/>
      <c r="AQ545" s="176"/>
      <c r="AR545" s="176"/>
      <c r="AS545" s="176"/>
      <c r="AT545" s="176"/>
      <c r="AU545" s="177"/>
      <c r="AV545" s="178"/>
      <c r="AW545" s="178"/>
      <c r="AX545" s="179"/>
      <c r="AY545" s="179"/>
      <c r="AZ545" s="179"/>
      <c r="BA545" s="180"/>
      <c r="BB545" s="181"/>
      <c r="BC545" s="181"/>
      <c r="BD545" s="181"/>
    </row>
    <row r="546" spans="1:56">
      <c r="A546" s="223"/>
      <c r="B546" s="224"/>
      <c r="C546" s="225"/>
      <c r="D546" s="182"/>
      <c r="E546" s="182"/>
      <c r="F546" s="182"/>
      <c r="G546" s="203"/>
      <c r="H546" s="218"/>
      <c r="I546" s="213"/>
      <c r="J546" s="207"/>
      <c r="K546" s="213"/>
      <c r="L546" s="207"/>
      <c r="M546" s="213"/>
      <c r="N546" s="207"/>
      <c r="O546" s="183"/>
      <c r="P546" s="184"/>
      <c r="Q546" s="184"/>
      <c r="R546" s="275"/>
      <c r="S546" s="185"/>
      <c r="T546" s="185"/>
      <c r="U546" s="275"/>
      <c r="V546" s="275"/>
      <c r="W546" s="276"/>
      <c r="X546" s="276"/>
      <c r="Y546" s="276"/>
      <c r="Z546" s="275"/>
      <c r="AA546" s="184"/>
      <c r="AB546" s="184"/>
      <c r="AC546" s="185"/>
      <c r="AD546" s="185"/>
      <c r="AE546" s="186"/>
      <c r="AF546" s="187"/>
      <c r="AG546" s="182"/>
      <c r="AH546" s="184"/>
      <c r="AI546" s="184"/>
      <c r="AJ546" s="182"/>
      <c r="AK546" s="188"/>
      <c r="AL546" s="188"/>
      <c r="AM546" s="188"/>
      <c r="AN546" s="188"/>
      <c r="AO546" s="188"/>
      <c r="AP546" s="188"/>
      <c r="AQ546" s="188"/>
      <c r="AR546" s="188"/>
      <c r="AS546" s="188"/>
      <c r="AT546" s="188"/>
      <c r="AU546" s="189"/>
      <c r="AV546" s="190"/>
      <c r="AW546" s="190"/>
      <c r="AX546" s="191"/>
      <c r="AY546" s="191"/>
      <c r="AZ546" s="191"/>
      <c r="BA546" s="192"/>
      <c r="BB546" s="193"/>
      <c r="BC546" s="193"/>
      <c r="BD546" s="193"/>
    </row>
    <row r="547" spans="1:56">
      <c r="A547" s="220"/>
      <c r="B547" s="221"/>
      <c r="C547" s="222"/>
      <c r="D547" s="169"/>
      <c r="E547" s="169"/>
      <c r="F547" s="169"/>
      <c r="G547" s="202"/>
      <c r="H547" s="217"/>
      <c r="I547" s="212"/>
      <c r="J547" s="206"/>
      <c r="K547" s="212"/>
      <c r="L547" s="206"/>
      <c r="M547" s="212"/>
      <c r="N547" s="206"/>
      <c r="O547" s="170"/>
      <c r="P547" s="171"/>
      <c r="Q547" s="171"/>
      <c r="R547" s="171"/>
      <c r="S547" s="172"/>
      <c r="T547" s="172"/>
      <c r="U547" s="171"/>
      <c r="V547" s="171"/>
      <c r="W547" s="173"/>
      <c r="X547" s="173"/>
      <c r="Y547" s="173"/>
      <c r="Z547" s="171"/>
      <c r="AA547" s="171"/>
      <c r="AB547" s="171"/>
      <c r="AC547" s="172"/>
      <c r="AD547" s="172"/>
      <c r="AE547" s="174"/>
      <c r="AF547" s="175"/>
      <c r="AG547" s="169"/>
      <c r="AH547" s="171"/>
      <c r="AI547" s="171"/>
      <c r="AJ547" s="169"/>
      <c r="AK547" s="176"/>
      <c r="AL547" s="176"/>
      <c r="AM547" s="176"/>
      <c r="AN547" s="176"/>
      <c r="AO547" s="176"/>
      <c r="AP547" s="176"/>
      <c r="AQ547" s="176"/>
      <c r="AR547" s="176"/>
      <c r="AS547" s="176"/>
      <c r="AT547" s="176"/>
      <c r="AU547" s="177"/>
      <c r="AV547" s="178"/>
      <c r="AW547" s="178"/>
      <c r="AX547" s="179"/>
      <c r="AY547" s="179"/>
      <c r="AZ547" s="179"/>
      <c r="BA547" s="180"/>
      <c r="BB547" s="181"/>
      <c r="BC547" s="181"/>
      <c r="BD547" s="181"/>
    </row>
    <row r="548" spans="1:56">
      <c r="A548" s="223"/>
      <c r="B548" s="224"/>
      <c r="C548" s="225"/>
      <c r="D548" s="182"/>
      <c r="E548" s="182"/>
      <c r="F548" s="182"/>
      <c r="G548" s="203"/>
      <c r="H548" s="218"/>
      <c r="I548" s="213"/>
      <c r="J548" s="207"/>
      <c r="K548" s="213"/>
      <c r="L548" s="207"/>
      <c r="M548" s="213"/>
      <c r="N548" s="207"/>
      <c r="O548" s="183"/>
      <c r="P548" s="184"/>
      <c r="Q548" s="184"/>
      <c r="R548" s="275"/>
      <c r="S548" s="185"/>
      <c r="T548" s="185"/>
      <c r="U548" s="275"/>
      <c r="V548" s="275"/>
      <c r="W548" s="276"/>
      <c r="X548" s="276"/>
      <c r="Y548" s="276"/>
      <c r="Z548" s="275"/>
      <c r="AA548" s="184"/>
      <c r="AB548" s="184"/>
      <c r="AC548" s="185"/>
      <c r="AD548" s="185"/>
      <c r="AE548" s="186"/>
      <c r="AF548" s="187"/>
      <c r="AG548" s="182"/>
      <c r="AH548" s="184"/>
      <c r="AI548" s="184"/>
      <c r="AJ548" s="182"/>
      <c r="AK548" s="188"/>
      <c r="AL548" s="188"/>
      <c r="AM548" s="188"/>
      <c r="AN548" s="188"/>
      <c r="AO548" s="188"/>
      <c r="AP548" s="188"/>
      <c r="AQ548" s="188"/>
      <c r="AR548" s="188"/>
      <c r="AS548" s="188"/>
      <c r="AT548" s="188"/>
      <c r="AU548" s="189"/>
      <c r="AV548" s="190"/>
      <c r="AW548" s="190"/>
      <c r="AX548" s="191"/>
      <c r="AY548" s="191"/>
      <c r="AZ548" s="191"/>
      <c r="BA548" s="192"/>
      <c r="BB548" s="193"/>
      <c r="BC548" s="193"/>
      <c r="BD548" s="193"/>
    </row>
    <row r="549" spans="1:56">
      <c r="A549" s="220"/>
      <c r="B549" s="221"/>
      <c r="C549" s="222"/>
      <c r="D549" s="169"/>
      <c r="E549" s="169"/>
      <c r="F549" s="169"/>
      <c r="G549" s="202"/>
      <c r="H549" s="217"/>
      <c r="I549" s="212"/>
      <c r="J549" s="206"/>
      <c r="K549" s="212"/>
      <c r="L549" s="206"/>
      <c r="M549" s="212"/>
      <c r="N549" s="206"/>
      <c r="O549" s="170"/>
      <c r="P549" s="171"/>
      <c r="Q549" s="171"/>
      <c r="R549" s="171"/>
      <c r="S549" s="172"/>
      <c r="T549" s="172"/>
      <c r="U549" s="171"/>
      <c r="V549" s="171"/>
      <c r="W549" s="173"/>
      <c r="X549" s="173"/>
      <c r="Y549" s="173"/>
      <c r="Z549" s="171"/>
      <c r="AA549" s="171"/>
      <c r="AB549" s="171"/>
      <c r="AC549" s="172"/>
      <c r="AD549" s="172"/>
      <c r="AE549" s="174"/>
      <c r="AF549" s="175"/>
      <c r="AG549" s="169"/>
      <c r="AH549" s="171"/>
      <c r="AI549" s="171"/>
      <c r="AJ549" s="169"/>
      <c r="AK549" s="176"/>
      <c r="AL549" s="176"/>
      <c r="AM549" s="176"/>
      <c r="AN549" s="176"/>
      <c r="AO549" s="176"/>
      <c r="AP549" s="176"/>
      <c r="AQ549" s="176"/>
      <c r="AR549" s="176"/>
      <c r="AS549" s="176"/>
      <c r="AT549" s="176"/>
      <c r="AU549" s="177"/>
      <c r="AV549" s="178"/>
      <c r="AW549" s="178"/>
      <c r="AX549" s="179"/>
      <c r="AY549" s="179"/>
      <c r="AZ549" s="179"/>
      <c r="BA549" s="180"/>
      <c r="BB549" s="181"/>
      <c r="BC549" s="181"/>
      <c r="BD549" s="181"/>
    </row>
    <row r="550" spans="1:56">
      <c r="A550" s="223"/>
      <c r="B550" s="224"/>
      <c r="C550" s="225"/>
      <c r="D550" s="182"/>
      <c r="E550" s="182"/>
      <c r="F550" s="182"/>
      <c r="G550" s="203"/>
      <c r="H550" s="218"/>
      <c r="I550" s="213"/>
      <c r="J550" s="207"/>
      <c r="K550" s="213"/>
      <c r="L550" s="207"/>
      <c r="M550" s="213"/>
      <c r="N550" s="207"/>
      <c r="O550" s="183"/>
      <c r="P550" s="184"/>
      <c r="Q550" s="184"/>
      <c r="R550" s="275"/>
      <c r="S550" s="185"/>
      <c r="T550" s="185"/>
      <c r="U550" s="275"/>
      <c r="V550" s="275"/>
      <c r="W550" s="276"/>
      <c r="X550" s="276"/>
      <c r="Y550" s="276"/>
      <c r="Z550" s="275"/>
      <c r="AA550" s="184"/>
      <c r="AB550" s="184"/>
      <c r="AC550" s="185"/>
      <c r="AD550" s="185"/>
      <c r="AE550" s="186"/>
      <c r="AF550" s="187"/>
      <c r="AG550" s="182"/>
      <c r="AH550" s="184"/>
      <c r="AI550" s="184"/>
      <c r="AJ550" s="182"/>
      <c r="AK550" s="188"/>
      <c r="AL550" s="188"/>
      <c r="AM550" s="188"/>
      <c r="AN550" s="188"/>
      <c r="AO550" s="188"/>
      <c r="AP550" s="188"/>
      <c r="AQ550" s="188"/>
      <c r="AR550" s="188"/>
      <c r="AS550" s="188"/>
      <c r="AT550" s="188"/>
      <c r="AU550" s="189"/>
      <c r="AV550" s="190"/>
      <c r="AW550" s="190"/>
      <c r="AX550" s="191"/>
      <c r="AY550" s="191"/>
      <c r="AZ550" s="191"/>
      <c r="BA550" s="192"/>
      <c r="BB550" s="193"/>
      <c r="BC550" s="193"/>
      <c r="BD550" s="193"/>
    </row>
    <row r="551" spans="1:56">
      <c r="A551" s="220"/>
      <c r="B551" s="221"/>
      <c r="C551" s="222"/>
      <c r="D551" s="169"/>
      <c r="E551" s="169"/>
      <c r="F551" s="169"/>
      <c r="G551" s="202"/>
      <c r="H551" s="217"/>
      <c r="I551" s="212"/>
      <c r="J551" s="206"/>
      <c r="K551" s="212"/>
      <c r="L551" s="206"/>
      <c r="M551" s="212"/>
      <c r="N551" s="206"/>
      <c r="O551" s="170"/>
      <c r="P551" s="171"/>
      <c r="Q551" s="171"/>
      <c r="R551" s="171"/>
      <c r="S551" s="172"/>
      <c r="T551" s="172"/>
      <c r="U551" s="171"/>
      <c r="V551" s="171"/>
      <c r="W551" s="173"/>
      <c r="X551" s="173"/>
      <c r="Y551" s="173"/>
      <c r="Z551" s="171"/>
      <c r="AA551" s="171"/>
      <c r="AB551" s="171"/>
      <c r="AC551" s="172"/>
      <c r="AD551" s="172"/>
      <c r="AE551" s="174"/>
      <c r="AF551" s="175"/>
      <c r="AG551" s="169"/>
      <c r="AH551" s="171"/>
      <c r="AI551" s="171"/>
      <c r="AJ551" s="169"/>
      <c r="AK551" s="176"/>
      <c r="AL551" s="176"/>
      <c r="AM551" s="176"/>
      <c r="AN551" s="176"/>
      <c r="AO551" s="176"/>
      <c r="AP551" s="176"/>
      <c r="AQ551" s="176"/>
      <c r="AR551" s="176"/>
      <c r="AS551" s="176"/>
      <c r="AT551" s="176"/>
      <c r="AU551" s="177"/>
      <c r="AV551" s="178"/>
      <c r="AW551" s="178"/>
      <c r="AX551" s="179"/>
      <c r="AY551" s="179"/>
      <c r="AZ551" s="179"/>
      <c r="BA551" s="180"/>
      <c r="BB551" s="181"/>
      <c r="BC551" s="181"/>
      <c r="BD551" s="181"/>
    </row>
    <row r="552" spans="1:56">
      <c r="A552" s="223"/>
      <c r="B552" s="224"/>
      <c r="C552" s="225"/>
      <c r="D552" s="182"/>
      <c r="E552" s="182"/>
      <c r="F552" s="182"/>
      <c r="G552" s="203"/>
      <c r="H552" s="218"/>
      <c r="I552" s="213"/>
      <c r="J552" s="207"/>
      <c r="K552" s="213"/>
      <c r="L552" s="207"/>
      <c r="M552" s="213"/>
      <c r="N552" s="207"/>
      <c r="O552" s="183"/>
      <c r="P552" s="184"/>
      <c r="Q552" s="184"/>
      <c r="R552" s="275"/>
      <c r="S552" s="185"/>
      <c r="T552" s="185"/>
      <c r="U552" s="275"/>
      <c r="V552" s="275"/>
      <c r="W552" s="276"/>
      <c r="X552" s="276"/>
      <c r="Y552" s="276"/>
      <c r="Z552" s="275"/>
      <c r="AA552" s="184"/>
      <c r="AB552" s="184"/>
      <c r="AC552" s="185"/>
      <c r="AD552" s="185"/>
      <c r="AE552" s="186"/>
      <c r="AF552" s="187"/>
      <c r="AG552" s="182"/>
      <c r="AH552" s="184"/>
      <c r="AI552" s="184"/>
      <c r="AJ552" s="182"/>
      <c r="AK552" s="188"/>
      <c r="AL552" s="188"/>
      <c r="AM552" s="188"/>
      <c r="AN552" s="188"/>
      <c r="AO552" s="188"/>
      <c r="AP552" s="188"/>
      <c r="AQ552" s="188"/>
      <c r="AR552" s="188"/>
      <c r="AS552" s="188"/>
      <c r="AT552" s="188"/>
      <c r="AU552" s="189"/>
      <c r="AV552" s="190"/>
      <c r="AW552" s="190"/>
      <c r="AX552" s="191"/>
      <c r="AY552" s="191"/>
      <c r="AZ552" s="191"/>
      <c r="BA552" s="192"/>
      <c r="BB552" s="193"/>
      <c r="BC552" s="193"/>
      <c r="BD552" s="193"/>
    </row>
    <row r="553" spans="1:56">
      <c r="A553" s="220"/>
      <c r="B553" s="221"/>
      <c r="C553" s="222"/>
      <c r="D553" s="169"/>
      <c r="E553" s="169"/>
      <c r="F553" s="169"/>
      <c r="G553" s="202"/>
      <c r="H553" s="217"/>
      <c r="I553" s="212"/>
      <c r="J553" s="206"/>
      <c r="K553" s="212"/>
      <c r="L553" s="206"/>
      <c r="M553" s="212"/>
      <c r="N553" s="206"/>
      <c r="O553" s="170"/>
      <c r="P553" s="171"/>
      <c r="Q553" s="171"/>
      <c r="R553" s="171"/>
      <c r="S553" s="172"/>
      <c r="T553" s="172"/>
      <c r="U553" s="171"/>
      <c r="V553" s="171"/>
      <c r="W553" s="173"/>
      <c r="X553" s="173"/>
      <c r="Y553" s="173"/>
      <c r="Z553" s="171"/>
      <c r="AA553" s="171"/>
      <c r="AB553" s="171"/>
      <c r="AC553" s="172"/>
      <c r="AD553" s="172"/>
      <c r="AE553" s="174"/>
      <c r="AF553" s="175"/>
      <c r="AG553" s="169"/>
      <c r="AH553" s="171"/>
      <c r="AI553" s="171"/>
      <c r="AJ553" s="169"/>
      <c r="AK553" s="176"/>
      <c r="AL553" s="176"/>
      <c r="AM553" s="176"/>
      <c r="AN553" s="176"/>
      <c r="AO553" s="176"/>
      <c r="AP553" s="176"/>
      <c r="AQ553" s="176"/>
      <c r="AR553" s="176"/>
      <c r="AS553" s="176"/>
      <c r="AT553" s="176"/>
      <c r="AU553" s="177"/>
      <c r="AV553" s="178"/>
      <c r="AW553" s="178"/>
      <c r="AX553" s="179"/>
      <c r="AY553" s="179"/>
      <c r="AZ553" s="179"/>
      <c r="BA553" s="180"/>
      <c r="BB553" s="181"/>
      <c r="BC553" s="181"/>
      <c r="BD553" s="181"/>
    </row>
    <row r="554" spans="1:56">
      <c r="A554" s="223"/>
      <c r="B554" s="224"/>
      <c r="C554" s="225"/>
      <c r="D554" s="182"/>
      <c r="E554" s="182"/>
      <c r="F554" s="182"/>
      <c r="G554" s="203"/>
      <c r="H554" s="218"/>
      <c r="I554" s="213"/>
      <c r="J554" s="207"/>
      <c r="K554" s="213"/>
      <c r="L554" s="207"/>
      <c r="M554" s="213"/>
      <c r="N554" s="207"/>
      <c r="O554" s="183"/>
      <c r="P554" s="184"/>
      <c r="Q554" s="184"/>
      <c r="R554" s="275"/>
      <c r="S554" s="185"/>
      <c r="T554" s="185"/>
      <c r="U554" s="275"/>
      <c r="V554" s="275"/>
      <c r="W554" s="276"/>
      <c r="X554" s="276"/>
      <c r="Y554" s="276"/>
      <c r="Z554" s="275"/>
      <c r="AA554" s="184"/>
      <c r="AB554" s="184"/>
      <c r="AC554" s="185"/>
      <c r="AD554" s="185"/>
      <c r="AE554" s="186"/>
      <c r="AF554" s="187"/>
      <c r="AG554" s="182"/>
      <c r="AH554" s="184"/>
      <c r="AI554" s="184"/>
      <c r="AJ554" s="182"/>
      <c r="AK554" s="188"/>
      <c r="AL554" s="188"/>
      <c r="AM554" s="188"/>
      <c r="AN554" s="188"/>
      <c r="AO554" s="188"/>
      <c r="AP554" s="188"/>
      <c r="AQ554" s="188"/>
      <c r="AR554" s="188"/>
      <c r="AS554" s="188"/>
      <c r="AT554" s="188"/>
      <c r="AU554" s="189"/>
      <c r="AV554" s="190"/>
      <c r="AW554" s="190"/>
      <c r="AX554" s="191"/>
      <c r="AY554" s="191"/>
      <c r="AZ554" s="191"/>
      <c r="BA554" s="192"/>
      <c r="BB554" s="193"/>
      <c r="BC554" s="193"/>
      <c r="BD554" s="193"/>
    </row>
    <row r="555" spans="1:56">
      <c r="A555" s="220"/>
      <c r="B555" s="221"/>
      <c r="C555" s="222"/>
      <c r="D555" s="169"/>
      <c r="E555" s="169"/>
      <c r="F555" s="169"/>
      <c r="G555" s="202"/>
      <c r="H555" s="217"/>
      <c r="I555" s="212"/>
      <c r="J555" s="206"/>
      <c r="K555" s="212"/>
      <c r="L555" s="206"/>
      <c r="M555" s="212"/>
      <c r="N555" s="206"/>
      <c r="O555" s="170"/>
      <c r="P555" s="171"/>
      <c r="Q555" s="171"/>
      <c r="R555" s="171"/>
      <c r="S555" s="172"/>
      <c r="T555" s="172"/>
      <c r="U555" s="171"/>
      <c r="V555" s="171"/>
      <c r="W555" s="173"/>
      <c r="X555" s="173"/>
      <c r="Y555" s="173"/>
      <c r="Z555" s="171"/>
      <c r="AA555" s="171"/>
      <c r="AB555" s="171"/>
      <c r="AC555" s="172"/>
      <c r="AD555" s="172"/>
      <c r="AE555" s="174"/>
      <c r="AF555" s="175"/>
      <c r="AG555" s="169"/>
      <c r="AH555" s="171"/>
      <c r="AI555" s="171"/>
      <c r="AJ555" s="169"/>
      <c r="AK555" s="176"/>
      <c r="AL555" s="176"/>
      <c r="AM555" s="176"/>
      <c r="AN555" s="176"/>
      <c r="AO555" s="176"/>
      <c r="AP555" s="176"/>
      <c r="AQ555" s="176"/>
      <c r="AR555" s="176"/>
      <c r="AS555" s="176"/>
      <c r="AT555" s="176"/>
      <c r="AU555" s="177"/>
      <c r="AV555" s="178"/>
      <c r="AW555" s="178"/>
      <c r="AX555" s="179"/>
      <c r="AY555" s="179"/>
      <c r="AZ555" s="179"/>
      <c r="BA555" s="180"/>
      <c r="BB555" s="181"/>
      <c r="BC555" s="181"/>
      <c r="BD555" s="181"/>
    </row>
    <row r="556" spans="1:56">
      <c r="A556" s="223"/>
      <c r="B556" s="224"/>
      <c r="C556" s="225"/>
      <c r="D556" s="182"/>
      <c r="E556" s="182"/>
      <c r="F556" s="182"/>
      <c r="G556" s="203"/>
      <c r="H556" s="218"/>
      <c r="I556" s="213"/>
      <c r="J556" s="207"/>
      <c r="K556" s="213"/>
      <c r="L556" s="207"/>
      <c r="M556" s="213"/>
      <c r="N556" s="207"/>
      <c r="O556" s="183"/>
      <c r="P556" s="184"/>
      <c r="Q556" s="184"/>
      <c r="R556" s="275"/>
      <c r="S556" s="185"/>
      <c r="T556" s="185"/>
      <c r="U556" s="275"/>
      <c r="V556" s="275"/>
      <c r="W556" s="276"/>
      <c r="X556" s="276"/>
      <c r="Y556" s="276"/>
      <c r="Z556" s="275"/>
      <c r="AA556" s="184"/>
      <c r="AB556" s="184"/>
      <c r="AC556" s="185"/>
      <c r="AD556" s="185"/>
      <c r="AE556" s="186"/>
      <c r="AF556" s="187"/>
      <c r="AG556" s="182"/>
      <c r="AH556" s="184"/>
      <c r="AI556" s="184"/>
      <c r="AJ556" s="182"/>
      <c r="AK556" s="188"/>
      <c r="AL556" s="188"/>
      <c r="AM556" s="188"/>
      <c r="AN556" s="188"/>
      <c r="AO556" s="188"/>
      <c r="AP556" s="188"/>
      <c r="AQ556" s="188"/>
      <c r="AR556" s="188"/>
      <c r="AS556" s="188"/>
      <c r="AT556" s="188"/>
      <c r="AU556" s="189"/>
      <c r="AV556" s="190"/>
      <c r="AW556" s="190"/>
      <c r="AX556" s="191"/>
      <c r="AY556" s="191"/>
      <c r="AZ556" s="191"/>
      <c r="BA556" s="192"/>
      <c r="BB556" s="193"/>
      <c r="BC556" s="193"/>
      <c r="BD556" s="193"/>
    </row>
    <row r="557" spans="1:56">
      <c r="A557" s="220"/>
      <c r="B557" s="221"/>
      <c r="C557" s="222"/>
      <c r="D557" s="169"/>
      <c r="E557" s="169"/>
      <c r="F557" s="169"/>
      <c r="G557" s="202"/>
      <c r="H557" s="217"/>
      <c r="I557" s="212"/>
      <c r="J557" s="206"/>
      <c r="K557" s="212"/>
      <c r="L557" s="206"/>
      <c r="M557" s="212"/>
      <c r="N557" s="206"/>
      <c r="O557" s="170"/>
      <c r="P557" s="171"/>
      <c r="Q557" s="171"/>
      <c r="R557" s="171"/>
      <c r="S557" s="172"/>
      <c r="T557" s="172"/>
      <c r="U557" s="171"/>
      <c r="V557" s="171"/>
      <c r="W557" s="173"/>
      <c r="X557" s="173"/>
      <c r="Y557" s="173"/>
      <c r="Z557" s="171"/>
      <c r="AA557" s="171"/>
      <c r="AB557" s="171"/>
      <c r="AC557" s="172"/>
      <c r="AD557" s="172"/>
      <c r="AE557" s="174"/>
      <c r="AF557" s="175"/>
      <c r="AG557" s="169"/>
      <c r="AH557" s="171"/>
      <c r="AI557" s="171"/>
      <c r="AJ557" s="169"/>
      <c r="AK557" s="176"/>
      <c r="AL557" s="176"/>
      <c r="AM557" s="176"/>
      <c r="AN557" s="176"/>
      <c r="AO557" s="176"/>
      <c r="AP557" s="176"/>
      <c r="AQ557" s="176"/>
      <c r="AR557" s="176"/>
      <c r="AS557" s="176"/>
      <c r="AT557" s="176"/>
      <c r="AU557" s="177"/>
      <c r="AV557" s="178"/>
      <c r="AW557" s="178"/>
      <c r="AX557" s="179"/>
      <c r="AY557" s="179"/>
      <c r="AZ557" s="179"/>
      <c r="BA557" s="180"/>
      <c r="BB557" s="181"/>
      <c r="BC557" s="181"/>
      <c r="BD557" s="181"/>
    </row>
    <row r="558" spans="1:56">
      <c r="A558" s="223"/>
      <c r="B558" s="224"/>
      <c r="C558" s="225"/>
      <c r="D558" s="182"/>
      <c r="E558" s="182"/>
      <c r="F558" s="182"/>
      <c r="G558" s="203"/>
      <c r="H558" s="218"/>
      <c r="I558" s="213"/>
      <c r="J558" s="207"/>
      <c r="K558" s="213"/>
      <c r="L558" s="207"/>
      <c r="M558" s="213"/>
      <c r="N558" s="207"/>
      <c r="O558" s="183"/>
      <c r="P558" s="184"/>
      <c r="Q558" s="184"/>
      <c r="R558" s="275"/>
      <c r="S558" s="185"/>
      <c r="T558" s="185"/>
      <c r="U558" s="275"/>
      <c r="V558" s="275"/>
      <c r="W558" s="276"/>
      <c r="X558" s="276"/>
      <c r="Y558" s="276"/>
      <c r="Z558" s="275"/>
      <c r="AA558" s="184"/>
      <c r="AB558" s="184"/>
      <c r="AC558" s="185"/>
      <c r="AD558" s="185"/>
      <c r="AE558" s="186"/>
      <c r="AF558" s="187"/>
      <c r="AG558" s="182"/>
      <c r="AH558" s="184"/>
      <c r="AI558" s="184"/>
      <c r="AJ558" s="182"/>
      <c r="AK558" s="188"/>
      <c r="AL558" s="188"/>
      <c r="AM558" s="188"/>
      <c r="AN558" s="188"/>
      <c r="AO558" s="188"/>
      <c r="AP558" s="188"/>
      <c r="AQ558" s="188"/>
      <c r="AR558" s="188"/>
      <c r="AS558" s="188"/>
      <c r="AT558" s="188"/>
      <c r="AU558" s="189"/>
      <c r="AV558" s="190"/>
      <c r="AW558" s="190"/>
      <c r="AX558" s="191"/>
      <c r="AY558" s="191"/>
      <c r="AZ558" s="191"/>
      <c r="BA558" s="192"/>
      <c r="BB558" s="193"/>
      <c r="BC558" s="193"/>
      <c r="BD558" s="193"/>
    </row>
    <row r="559" spans="1:56">
      <c r="A559" s="220"/>
      <c r="B559" s="221"/>
      <c r="C559" s="222"/>
      <c r="D559" s="169"/>
      <c r="E559" s="169"/>
      <c r="F559" s="169"/>
      <c r="G559" s="202"/>
      <c r="H559" s="217"/>
      <c r="I559" s="212"/>
      <c r="J559" s="206"/>
      <c r="K559" s="212"/>
      <c r="L559" s="206"/>
      <c r="M559" s="212"/>
      <c r="N559" s="206"/>
      <c r="O559" s="170"/>
      <c r="P559" s="171"/>
      <c r="Q559" s="171"/>
      <c r="R559" s="171"/>
      <c r="S559" s="172"/>
      <c r="T559" s="172"/>
      <c r="U559" s="171"/>
      <c r="V559" s="171"/>
      <c r="W559" s="173"/>
      <c r="X559" s="173"/>
      <c r="Y559" s="173"/>
      <c r="Z559" s="171"/>
      <c r="AA559" s="171"/>
      <c r="AB559" s="171"/>
      <c r="AC559" s="172"/>
      <c r="AD559" s="172"/>
      <c r="AE559" s="174"/>
      <c r="AF559" s="175"/>
      <c r="AG559" s="169"/>
      <c r="AH559" s="171"/>
      <c r="AI559" s="171"/>
      <c r="AJ559" s="169"/>
      <c r="AK559" s="176"/>
      <c r="AL559" s="176"/>
      <c r="AM559" s="176"/>
      <c r="AN559" s="176"/>
      <c r="AO559" s="176"/>
      <c r="AP559" s="176"/>
      <c r="AQ559" s="176"/>
      <c r="AR559" s="176"/>
      <c r="AS559" s="176"/>
      <c r="AT559" s="176"/>
      <c r="AU559" s="177"/>
      <c r="AV559" s="178"/>
      <c r="AW559" s="178"/>
      <c r="AX559" s="179"/>
      <c r="AY559" s="179"/>
      <c r="AZ559" s="179"/>
      <c r="BA559" s="180"/>
      <c r="BB559" s="181"/>
      <c r="BC559" s="181"/>
      <c r="BD559" s="181"/>
    </row>
    <row r="560" spans="1:56">
      <c r="A560" s="223"/>
      <c r="B560" s="224"/>
      <c r="C560" s="225"/>
      <c r="D560" s="182"/>
      <c r="E560" s="182"/>
      <c r="F560" s="182"/>
      <c r="G560" s="203"/>
      <c r="H560" s="218"/>
      <c r="I560" s="213"/>
      <c r="J560" s="207"/>
      <c r="K560" s="213"/>
      <c r="L560" s="207"/>
      <c r="M560" s="213"/>
      <c r="N560" s="207"/>
      <c r="O560" s="183"/>
      <c r="P560" s="184"/>
      <c r="Q560" s="184"/>
      <c r="R560" s="275"/>
      <c r="S560" s="185"/>
      <c r="T560" s="185"/>
      <c r="U560" s="275"/>
      <c r="V560" s="275"/>
      <c r="W560" s="276"/>
      <c r="X560" s="276"/>
      <c r="Y560" s="276"/>
      <c r="Z560" s="275"/>
      <c r="AA560" s="184"/>
      <c r="AB560" s="184"/>
      <c r="AC560" s="185"/>
      <c r="AD560" s="185"/>
      <c r="AE560" s="186"/>
      <c r="AF560" s="187"/>
      <c r="AG560" s="182"/>
      <c r="AH560" s="184"/>
      <c r="AI560" s="184"/>
      <c r="AJ560" s="182"/>
      <c r="AK560" s="188"/>
      <c r="AL560" s="188"/>
      <c r="AM560" s="188"/>
      <c r="AN560" s="188"/>
      <c r="AO560" s="188"/>
      <c r="AP560" s="188"/>
      <c r="AQ560" s="188"/>
      <c r="AR560" s="188"/>
      <c r="AS560" s="188"/>
      <c r="AT560" s="188"/>
      <c r="AU560" s="189"/>
      <c r="AV560" s="190"/>
      <c r="AW560" s="190"/>
      <c r="AX560" s="191"/>
      <c r="AY560" s="191"/>
      <c r="AZ560" s="191"/>
      <c r="BA560" s="192"/>
      <c r="BB560" s="193"/>
      <c r="BC560" s="193"/>
      <c r="BD560" s="193"/>
    </row>
    <row r="561" spans="1:56">
      <c r="A561" s="220"/>
      <c r="B561" s="221"/>
      <c r="C561" s="222"/>
      <c r="D561" s="169"/>
      <c r="E561" s="169"/>
      <c r="F561" s="169"/>
      <c r="G561" s="202"/>
      <c r="H561" s="217"/>
      <c r="I561" s="212"/>
      <c r="J561" s="206"/>
      <c r="K561" s="212"/>
      <c r="L561" s="206"/>
      <c r="M561" s="212"/>
      <c r="N561" s="206"/>
      <c r="O561" s="170"/>
      <c r="P561" s="171"/>
      <c r="Q561" s="171"/>
      <c r="R561" s="171"/>
      <c r="S561" s="172"/>
      <c r="T561" s="172"/>
      <c r="U561" s="171"/>
      <c r="V561" s="171"/>
      <c r="W561" s="173"/>
      <c r="X561" s="173"/>
      <c r="Y561" s="173"/>
      <c r="Z561" s="171"/>
      <c r="AA561" s="171"/>
      <c r="AB561" s="171"/>
      <c r="AC561" s="172"/>
      <c r="AD561" s="172"/>
      <c r="AE561" s="174"/>
      <c r="AF561" s="175"/>
      <c r="AG561" s="169"/>
      <c r="AH561" s="171"/>
      <c r="AI561" s="171"/>
      <c r="AJ561" s="169"/>
      <c r="AK561" s="176"/>
      <c r="AL561" s="176"/>
      <c r="AM561" s="176"/>
      <c r="AN561" s="176"/>
      <c r="AO561" s="176"/>
      <c r="AP561" s="176"/>
      <c r="AQ561" s="176"/>
      <c r="AR561" s="176"/>
      <c r="AS561" s="176"/>
      <c r="AT561" s="176"/>
      <c r="AU561" s="177"/>
      <c r="AV561" s="178"/>
      <c r="AW561" s="178"/>
      <c r="AX561" s="179"/>
      <c r="AY561" s="179"/>
      <c r="AZ561" s="179"/>
      <c r="BA561" s="180"/>
      <c r="BB561" s="181"/>
      <c r="BC561" s="181"/>
      <c r="BD561" s="181"/>
    </row>
    <row r="562" spans="1:56">
      <c r="A562" s="223"/>
      <c r="B562" s="224"/>
      <c r="C562" s="225"/>
      <c r="D562" s="182"/>
      <c r="E562" s="182"/>
      <c r="F562" s="182"/>
      <c r="G562" s="203"/>
      <c r="H562" s="218"/>
      <c r="I562" s="213"/>
      <c r="J562" s="207"/>
      <c r="K562" s="213"/>
      <c r="L562" s="207"/>
      <c r="M562" s="213"/>
      <c r="N562" s="207"/>
      <c r="O562" s="183"/>
      <c r="P562" s="184"/>
      <c r="Q562" s="184"/>
      <c r="R562" s="275"/>
      <c r="S562" s="185"/>
      <c r="T562" s="185"/>
      <c r="U562" s="275"/>
      <c r="V562" s="275"/>
      <c r="W562" s="276"/>
      <c r="X562" s="276"/>
      <c r="Y562" s="276"/>
      <c r="Z562" s="275"/>
      <c r="AA562" s="184"/>
      <c r="AB562" s="184"/>
      <c r="AC562" s="185"/>
      <c r="AD562" s="185"/>
      <c r="AE562" s="186"/>
      <c r="AF562" s="187"/>
      <c r="AG562" s="182"/>
      <c r="AH562" s="184"/>
      <c r="AI562" s="184"/>
      <c r="AJ562" s="182"/>
      <c r="AK562" s="188"/>
      <c r="AL562" s="188"/>
      <c r="AM562" s="188"/>
      <c r="AN562" s="188"/>
      <c r="AO562" s="188"/>
      <c r="AP562" s="188"/>
      <c r="AQ562" s="188"/>
      <c r="AR562" s="188"/>
      <c r="AS562" s="188"/>
      <c r="AT562" s="188"/>
      <c r="AU562" s="189"/>
      <c r="AV562" s="190"/>
      <c r="AW562" s="190"/>
      <c r="AX562" s="191"/>
      <c r="AY562" s="191"/>
      <c r="AZ562" s="191"/>
      <c r="BA562" s="192"/>
      <c r="BB562" s="193"/>
      <c r="BC562" s="193"/>
      <c r="BD562" s="193"/>
    </row>
    <row r="563" spans="1:56">
      <c r="A563" s="220"/>
      <c r="B563" s="221"/>
      <c r="C563" s="222"/>
      <c r="D563" s="169"/>
      <c r="E563" s="169"/>
      <c r="F563" s="169"/>
      <c r="G563" s="202"/>
      <c r="H563" s="217"/>
      <c r="I563" s="212"/>
      <c r="J563" s="206"/>
      <c r="K563" s="212"/>
      <c r="L563" s="206"/>
      <c r="M563" s="212"/>
      <c r="N563" s="206"/>
      <c r="O563" s="170"/>
      <c r="P563" s="171"/>
      <c r="Q563" s="171"/>
      <c r="R563" s="171"/>
      <c r="S563" s="172"/>
      <c r="T563" s="172"/>
      <c r="U563" s="171"/>
      <c r="V563" s="171"/>
      <c r="W563" s="173"/>
      <c r="X563" s="173"/>
      <c r="Y563" s="173"/>
      <c r="Z563" s="171"/>
      <c r="AA563" s="171"/>
      <c r="AB563" s="171"/>
      <c r="AC563" s="172"/>
      <c r="AD563" s="172"/>
      <c r="AE563" s="174"/>
      <c r="AF563" s="175"/>
      <c r="AG563" s="169"/>
      <c r="AH563" s="171"/>
      <c r="AI563" s="171"/>
      <c r="AJ563" s="169"/>
      <c r="AK563" s="176"/>
      <c r="AL563" s="176"/>
      <c r="AM563" s="176"/>
      <c r="AN563" s="176"/>
      <c r="AO563" s="176"/>
      <c r="AP563" s="176"/>
      <c r="AQ563" s="176"/>
      <c r="AR563" s="176"/>
      <c r="AS563" s="176"/>
      <c r="AT563" s="176"/>
      <c r="AU563" s="177"/>
      <c r="AV563" s="178"/>
      <c r="AW563" s="178"/>
      <c r="AX563" s="179"/>
      <c r="AY563" s="179"/>
      <c r="AZ563" s="179"/>
      <c r="BA563" s="180"/>
      <c r="BB563" s="181"/>
      <c r="BC563" s="181"/>
      <c r="BD563" s="181"/>
    </row>
    <row r="564" spans="1:56">
      <c r="A564" s="223"/>
      <c r="B564" s="224"/>
      <c r="C564" s="225"/>
      <c r="D564" s="182"/>
      <c r="E564" s="182"/>
      <c r="F564" s="182"/>
      <c r="G564" s="203"/>
      <c r="H564" s="218"/>
      <c r="I564" s="213"/>
      <c r="J564" s="207"/>
      <c r="K564" s="213"/>
      <c r="L564" s="207"/>
      <c r="M564" s="213"/>
      <c r="N564" s="207"/>
      <c r="O564" s="183"/>
      <c r="P564" s="184"/>
      <c r="Q564" s="184"/>
      <c r="R564" s="275"/>
      <c r="S564" s="185"/>
      <c r="T564" s="185"/>
      <c r="U564" s="275"/>
      <c r="V564" s="275"/>
      <c r="W564" s="276"/>
      <c r="X564" s="276"/>
      <c r="Y564" s="276"/>
      <c r="Z564" s="275"/>
      <c r="AA564" s="184"/>
      <c r="AB564" s="184"/>
      <c r="AC564" s="185"/>
      <c r="AD564" s="185"/>
      <c r="AE564" s="186"/>
      <c r="AF564" s="187"/>
      <c r="AG564" s="182"/>
      <c r="AH564" s="184"/>
      <c r="AI564" s="184"/>
      <c r="AJ564" s="182"/>
      <c r="AK564" s="188"/>
      <c r="AL564" s="188"/>
      <c r="AM564" s="188"/>
      <c r="AN564" s="188"/>
      <c r="AO564" s="188"/>
      <c r="AP564" s="188"/>
      <c r="AQ564" s="188"/>
      <c r="AR564" s="188"/>
      <c r="AS564" s="188"/>
      <c r="AT564" s="188"/>
      <c r="AU564" s="189"/>
      <c r="AV564" s="190"/>
      <c r="AW564" s="190"/>
      <c r="AX564" s="191"/>
      <c r="AY564" s="191"/>
      <c r="AZ564" s="191"/>
      <c r="BA564" s="192"/>
      <c r="BB564" s="193"/>
      <c r="BC564" s="193"/>
      <c r="BD564" s="193"/>
    </row>
    <row r="565" spans="1:56">
      <c r="A565" s="220"/>
      <c r="B565" s="221"/>
      <c r="C565" s="222"/>
      <c r="D565" s="169"/>
      <c r="E565" s="169"/>
      <c r="F565" s="169"/>
      <c r="G565" s="202"/>
      <c r="H565" s="217"/>
      <c r="I565" s="212"/>
      <c r="J565" s="206"/>
      <c r="K565" s="212"/>
      <c r="L565" s="206"/>
      <c r="M565" s="212"/>
      <c r="N565" s="206"/>
      <c r="O565" s="170"/>
      <c r="P565" s="171"/>
      <c r="Q565" s="171"/>
      <c r="R565" s="171"/>
      <c r="S565" s="172"/>
      <c r="T565" s="172"/>
      <c r="U565" s="171"/>
      <c r="V565" s="171"/>
      <c r="W565" s="173"/>
      <c r="X565" s="173"/>
      <c r="Y565" s="173"/>
      <c r="Z565" s="171"/>
      <c r="AA565" s="171"/>
      <c r="AB565" s="171"/>
      <c r="AC565" s="172"/>
      <c r="AD565" s="172"/>
      <c r="AE565" s="174"/>
      <c r="AF565" s="175"/>
      <c r="AG565" s="169"/>
      <c r="AH565" s="171"/>
      <c r="AI565" s="171"/>
      <c r="AJ565" s="169"/>
      <c r="AK565" s="176"/>
      <c r="AL565" s="176"/>
      <c r="AM565" s="176"/>
      <c r="AN565" s="176"/>
      <c r="AO565" s="176"/>
      <c r="AP565" s="176"/>
      <c r="AQ565" s="176"/>
      <c r="AR565" s="176"/>
      <c r="AS565" s="176"/>
      <c r="AT565" s="176"/>
      <c r="AU565" s="177"/>
      <c r="AV565" s="178"/>
      <c r="AW565" s="178"/>
      <c r="AX565" s="179"/>
      <c r="AY565" s="179"/>
      <c r="AZ565" s="179"/>
      <c r="BA565" s="180"/>
      <c r="BB565" s="181"/>
      <c r="BC565" s="181"/>
      <c r="BD565" s="181"/>
    </row>
    <row r="566" spans="1:56">
      <c r="A566" s="223"/>
      <c r="B566" s="224"/>
      <c r="C566" s="225"/>
      <c r="D566" s="182"/>
      <c r="E566" s="182"/>
      <c r="F566" s="182"/>
      <c r="G566" s="203"/>
      <c r="H566" s="218"/>
      <c r="I566" s="213"/>
      <c r="J566" s="207"/>
      <c r="K566" s="213"/>
      <c r="L566" s="207"/>
      <c r="M566" s="213"/>
      <c r="N566" s="207"/>
      <c r="O566" s="183"/>
      <c r="P566" s="184"/>
      <c r="Q566" s="184"/>
      <c r="R566" s="275"/>
      <c r="S566" s="185"/>
      <c r="T566" s="185"/>
      <c r="U566" s="275"/>
      <c r="V566" s="275"/>
      <c r="W566" s="276"/>
      <c r="X566" s="276"/>
      <c r="Y566" s="276"/>
      <c r="Z566" s="275"/>
      <c r="AA566" s="184"/>
      <c r="AB566" s="184"/>
      <c r="AC566" s="185"/>
      <c r="AD566" s="185"/>
      <c r="AE566" s="186"/>
      <c r="AF566" s="187"/>
      <c r="AG566" s="182"/>
      <c r="AH566" s="184"/>
      <c r="AI566" s="184"/>
      <c r="AJ566" s="182"/>
      <c r="AK566" s="188"/>
      <c r="AL566" s="188"/>
      <c r="AM566" s="188"/>
      <c r="AN566" s="188"/>
      <c r="AO566" s="188"/>
      <c r="AP566" s="188"/>
      <c r="AQ566" s="188"/>
      <c r="AR566" s="188"/>
      <c r="AS566" s="188"/>
      <c r="AT566" s="188"/>
      <c r="AU566" s="189"/>
      <c r="AV566" s="190"/>
      <c r="AW566" s="190"/>
      <c r="AX566" s="191"/>
      <c r="AY566" s="191"/>
      <c r="AZ566" s="191"/>
      <c r="BA566" s="192"/>
      <c r="BB566" s="193"/>
      <c r="BC566" s="193"/>
      <c r="BD566" s="193"/>
    </row>
    <row r="567" spans="1:56">
      <c r="A567" s="220"/>
      <c r="B567" s="221"/>
      <c r="C567" s="222"/>
      <c r="D567" s="169"/>
      <c r="E567" s="169"/>
      <c r="F567" s="169"/>
      <c r="G567" s="202"/>
      <c r="H567" s="217"/>
      <c r="I567" s="212"/>
      <c r="J567" s="206"/>
      <c r="K567" s="212"/>
      <c r="L567" s="206"/>
      <c r="M567" s="212"/>
      <c r="N567" s="206"/>
      <c r="O567" s="170"/>
      <c r="P567" s="171"/>
      <c r="Q567" s="171"/>
      <c r="R567" s="171"/>
      <c r="S567" s="172"/>
      <c r="T567" s="172"/>
      <c r="U567" s="171"/>
      <c r="V567" s="171"/>
      <c r="W567" s="173"/>
      <c r="X567" s="173"/>
      <c r="Y567" s="173"/>
      <c r="Z567" s="171"/>
      <c r="AA567" s="171"/>
      <c r="AB567" s="171"/>
      <c r="AC567" s="172"/>
      <c r="AD567" s="172"/>
      <c r="AE567" s="174"/>
      <c r="AF567" s="175"/>
      <c r="AG567" s="169"/>
      <c r="AH567" s="171"/>
      <c r="AI567" s="171"/>
      <c r="AJ567" s="169"/>
      <c r="AK567" s="176"/>
      <c r="AL567" s="176"/>
      <c r="AM567" s="176"/>
      <c r="AN567" s="176"/>
      <c r="AO567" s="176"/>
      <c r="AP567" s="176"/>
      <c r="AQ567" s="176"/>
      <c r="AR567" s="176"/>
      <c r="AS567" s="176"/>
      <c r="AT567" s="176"/>
      <c r="AU567" s="177"/>
      <c r="AV567" s="178"/>
      <c r="AW567" s="178"/>
      <c r="AX567" s="179"/>
      <c r="AY567" s="179"/>
      <c r="AZ567" s="179"/>
      <c r="BA567" s="180"/>
      <c r="BB567" s="181"/>
      <c r="BC567" s="181"/>
      <c r="BD567" s="181"/>
    </row>
    <row r="568" spans="1:56">
      <c r="A568" s="223"/>
      <c r="B568" s="224"/>
      <c r="C568" s="225"/>
      <c r="D568" s="182"/>
      <c r="E568" s="182"/>
      <c r="F568" s="182"/>
      <c r="G568" s="203"/>
      <c r="H568" s="218"/>
      <c r="I568" s="213"/>
      <c r="J568" s="207"/>
      <c r="K568" s="213"/>
      <c r="L568" s="207"/>
      <c r="M568" s="213"/>
      <c r="N568" s="207"/>
      <c r="O568" s="183"/>
      <c r="P568" s="184"/>
      <c r="Q568" s="184"/>
      <c r="R568" s="275"/>
      <c r="S568" s="185"/>
      <c r="T568" s="185"/>
      <c r="U568" s="275"/>
      <c r="V568" s="275"/>
      <c r="W568" s="276"/>
      <c r="X568" s="276"/>
      <c r="Y568" s="276"/>
      <c r="Z568" s="275"/>
      <c r="AA568" s="184"/>
      <c r="AB568" s="184"/>
      <c r="AC568" s="185"/>
      <c r="AD568" s="185"/>
      <c r="AE568" s="186"/>
      <c r="AF568" s="187"/>
      <c r="AG568" s="182"/>
      <c r="AH568" s="184"/>
      <c r="AI568" s="184"/>
      <c r="AJ568" s="182"/>
      <c r="AK568" s="188"/>
      <c r="AL568" s="188"/>
      <c r="AM568" s="188"/>
      <c r="AN568" s="188"/>
      <c r="AO568" s="188"/>
      <c r="AP568" s="188"/>
      <c r="AQ568" s="188"/>
      <c r="AR568" s="188"/>
      <c r="AS568" s="188"/>
      <c r="AT568" s="188"/>
      <c r="AU568" s="189"/>
      <c r="AV568" s="190"/>
      <c r="AW568" s="190"/>
      <c r="AX568" s="191"/>
      <c r="AY568" s="191"/>
      <c r="AZ568" s="191"/>
      <c r="BA568" s="192"/>
      <c r="BB568" s="193"/>
      <c r="BC568" s="193"/>
      <c r="BD568" s="193"/>
    </row>
    <row r="569" spans="1:56">
      <c r="A569" s="220"/>
      <c r="B569" s="221"/>
      <c r="C569" s="222"/>
      <c r="D569" s="169"/>
      <c r="E569" s="169"/>
      <c r="F569" s="169"/>
      <c r="G569" s="202"/>
      <c r="H569" s="217"/>
      <c r="I569" s="212"/>
      <c r="J569" s="206"/>
      <c r="K569" s="212"/>
      <c r="L569" s="206"/>
      <c r="M569" s="212"/>
      <c r="N569" s="206"/>
      <c r="O569" s="170"/>
      <c r="P569" s="171"/>
      <c r="Q569" s="171"/>
      <c r="R569" s="171"/>
      <c r="S569" s="172"/>
      <c r="T569" s="172"/>
      <c r="U569" s="171"/>
      <c r="V569" s="171"/>
      <c r="W569" s="173"/>
      <c r="X569" s="173"/>
      <c r="Y569" s="173"/>
      <c r="Z569" s="171"/>
      <c r="AA569" s="171"/>
      <c r="AB569" s="171"/>
      <c r="AC569" s="172"/>
      <c r="AD569" s="172"/>
      <c r="AE569" s="174"/>
      <c r="AF569" s="175"/>
      <c r="AG569" s="169"/>
      <c r="AH569" s="171"/>
      <c r="AI569" s="171"/>
      <c r="AJ569" s="169"/>
      <c r="AK569" s="176"/>
      <c r="AL569" s="176"/>
      <c r="AM569" s="176"/>
      <c r="AN569" s="176"/>
      <c r="AO569" s="176"/>
      <c r="AP569" s="176"/>
      <c r="AQ569" s="176"/>
      <c r="AR569" s="176"/>
      <c r="AS569" s="176"/>
      <c r="AT569" s="176"/>
      <c r="AU569" s="177"/>
      <c r="AV569" s="178"/>
      <c r="AW569" s="178"/>
      <c r="AX569" s="179"/>
      <c r="AY569" s="179"/>
      <c r="AZ569" s="179"/>
      <c r="BA569" s="180"/>
      <c r="BB569" s="181"/>
      <c r="BC569" s="181"/>
      <c r="BD569" s="181"/>
    </row>
    <row r="570" spans="1:56">
      <c r="A570" s="223"/>
      <c r="B570" s="224"/>
      <c r="C570" s="225"/>
      <c r="D570" s="182"/>
      <c r="E570" s="182"/>
      <c r="F570" s="182"/>
      <c r="G570" s="203"/>
      <c r="H570" s="218"/>
      <c r="I570" s="213"/>
      <c r="J570" s="207"/>
      <c r="K570" s="213"/>
      <c r="L570" s="207"/>
      <c r="M570" s="213"/>
      <c r="N570" s="207"/>
      <c r="O570" s="183"/>
      <c r="P570" s="184"/>
      <c r="Q570" s="184"/>
      <c r="R570" s="275"/>
      <c r="S570" s="185"/>
      <c r="T570" s="185"/>
      <c r="U570" s="275"/>
      <c r="V570" s="275"/>
      <c r="W570" s="276"/>
      <c r="X570" s="276"/>
      <c r="Y570" s="276"/>
      <c r="Z570" s="275"/>
      <c r="AA570" s="184"/>
      <c r="AB570" s="184"/>
      <c r="AC570" s="185"/>
      <c r="AD570" s="185"/>
      <c r="AE570" s="186"/>
      <c r="AF570" s="187"/>
      <c r="AG570" s="182"/>
      <c r="AH570" s="184"/>
      <c r="AI570" s="184"/>
      <c r="AJ570" s="182"/>
      <c r="AK570" s="188"/>
      <c r="AL570" s="188"/>
      <c r="AM570" s="188"/>
      <c r="AN570" s="188"/>
      <c r="AO570" s="188"/>
      <c r="AP570" s="188"/>
      <c r="AQ570" s="188"/>
      <c r="AR570" s="188"/>
      <c r="AS570" s="188"/>
      <c r="AT570" s="188"/>
      <c r="AU570" s="189"/>
      <c r="AV570" s="190"/>
      <c r="AW570" s="190"/>
      <c r="AX570" s="191"/>
      <c r="AY570" s="191"/>
      <c r="AZ570" s="191"/>
      <c r="BA570" s="192"/>
      <c r="BB570" s="193"/>
      <c r="BC570" s="193"/>
      <c r="BD570" s="193"/>
    </row>
    <row r="571" spans="1:56">
      <c r="A571" s="220"/>
      <c r="B571" s="221"/>
      <c r="C571" s="222"/>
      <c r="D571" s="169"/>
      <c r="E571" s="169"/>
      <c r="F571" s="169"/>
      <c r="G571" s="202"/>
      <c r="H571" s="217"/>
      <c r="I571" s="212"/>
      <c r="J571" s="206"/>
      <c r="K571" s="212"/>
      <c r="L571" s="206"/>
      <c r="M571" s="212"/>
      <c r="N571" s="206"/>
      <c r="O571" s="170"/>
      <c r="P571" s="171"/>
      <c r="Q571" s="171"/>
      <c r="R571" s="171"/>
      <c r="S571" s="172"/>
      <c r="T571" s="172"/>
      <c r="U571" s="171"/>
      <c r="V571" s="171"/>
      <c r="W571" s="173"/>
      <c r="X571" s="173"/>
      <c r="Y571" s="173"/>
      <c r="Z571" s="171"/>
      <c r="AA571" s="171"/>
      <c r="AB571" s="171"/>
      <c r="AC571" s="172"/>
      <c r="AD571" s="172"/>
      <c r="AE571" s="174"/>
      <c r="AF571" s="175"/>
      <c r="AG571" s="169"/>
      <c r="AH571" s="171"/>
      <c r="AI571" s="171"/>
      <c r="AJ571" s="169"/>
      <c r="AK571" s="176"/>
      <c r="AL571" s="176"/>
      <c r="AM571" s="176"/>
      <c r="AN571" s="176"/>
      <c r="AO571" s="176"/>
      <c r="AP571" s="176"/>
      <c r="AQ571" s="176"/>
      <c r="AR571" s="176"/>
      <c r="AS571" s="176"/>
      <c r="AT571" s="176"/>
      <c r="AU571" s="177"/>
      <c r="AV571" s="178"/>
      <c r="AW571" s="178"/>
      <c r="AX571" s="179"/>
      <c r="AY571" s="179"/>
      <c r="AZ571" s="179"/>
      <c r="BA571" s="180"/>
      <c r="BB571" s="181"/>
      <c r="BC571" s="181"/>
      <c r="BD571" s="181"/>
    </row>
    <row r="572" spans="1:56">
      <c r="A572" s="223"/>
      <c r="B572" s="224"/>
      <c r="C572" s="225"/>
      <c r="D572" s="182"/>
      <c r="E572" s="182"/>
      <c r="F572" s="182"/>
      <c r="G572" s="203"/>
      <c r="H572" s="218"/>
      <c r="I572" s="213"/>
      <c r="J572" s="207"/>
      <c r="K572" s="213"/>
      <c r="L572" s="207"/>
      <c r="M572" s="213"/>
      <c r="N572" s="207"/>
      <c r="O572" s="183"/>
      <c r="P572" s="184"/>
      <c r="Q572" s="184"/>
      <c r="R572" s="275"/>
      <c r="S572" s="185"/>
      <c r="T572" s="185"/>
      <c r="U572" s="275"/>
      <c r="V572" s="275"/>
      <c r="W572" s="276"/>
      <c r="X572" s="276"/>
      <c r="Y572" s="276"/>
      <c r="Z572" s="275"/>
      <c r="AA572" s="184"/>
      <c r="AB572" s="184"/>
      <c r="AC572" s="185"/>
      <c r="AD572" s="185"/>
      <c r="AE572" s="186"/>
      <c r="AF572" s="187"/>
      <c r="AG572" s="182"/>
      <c r="AH572" s="184"/>
      <c r="AI572" s="184"/>
      <c r="AJ572" s="182"/>
      <c r="AK572" s="188"/>
      <c r="AL572" s="188"/>
      <c r="AM572" s="188"/>
      <c r="AN572" s="188"/>
      <c r="AO572" s="188"/>
      <c r="AP572" s="188"/>
      <c r="AQ572" s="188"/>
      <c r="AR572" s="188"/>
      <c r="AS572" s="188"/>
      <c r="AT572" s="188"/>
      <c r="AU572" s="189"/>
      <c r="AV572" s="190"/>
      <c r="AW572" s="190"/>
      <c r="AX572" s="191"/>
      <c r="AY572" s="191"/>
      <c r="AZ572" s="191"/>
      <c r="BA572" s="192"/>
      <c r="BB572" s="193"/>
      <c r="BC572" s="193"/>
      <c r="BD572" s="193"/>
    </row>
    <row r="573" spans="1:56">
      <c r="A573" s="220"/>
      <c r="B573" s="221"/>
      <c r="C573" s="222"/>
      <c r="D573" s="169"/>
      <c r="E573" s="169"/>
      <c r="F573" s="169"/>
      <c r="G573" s="202"/>
      <c r="H573" s="217"/>
      <c r="I573" s="212"/>
      <c r="J573" s="206"/>
      <c r="K573" s="212"/>
      <c r="L573" s="206"/>
      <c r="M573" s="212"/>
      <c r="N573" s="206"/>
      <c r="O573" s="170"/>
      <c r="P573" s="171"/>
      <c r="Q573" s="171"/>
      <c r="R573" s="171"/>
      <c r="S573" s="172"/>
      <c r="T573" s="172"/>
      <c r="U573" s="171"/>
      <c r="V573" s="171"/>
      <c r="W573" s="173"/>
      <c r="X573" s="173"/>
      <c r="Y573" s="173"/>
      <c r="Z573" s="171"/>
      <c r="AA573" s="171"/>
      <c r="AB573" s="171"/>
      <c r="AC573" s="172"/>
      <c r="AD573" s="172"/>
      <c r="AE573" s="174"/>
      <c r="AF573" s="175"/>
      <c r="AG573" s="169"/>
      <c r="AH573" s="171"/>
      <c r="AI573" s="171"/>
      <c r="AJ573" s="169"/>
      <c r="AK573" s="176"/>
      <c r="AL573" s="176"/>
      <c r="AM573" s="176"/>
      <c r="AN573" s="176"/>
      <c r="AO573" s="176"/>
      <c r="AP573" s="176"/>
      <c r="AQ573" s="176"/>
      <c r="AR573" s="176"/>
      <c r="AS573" s="176"/>
      <c r="AT573" s="176"/>
      <c r="AU573" s="177"/>
      <c r="AV573" s="178"/>
      <c r="AW573" s="178"/>
      <c r="AX573" s="179"/>
      <c r="AY573" s="179"/>
      <c r="AZ573" s="179"/>
      <c r="BA573" s="180"/>
      <c r="BB573" s="181"/>
      <c r="BC573" s="181"/>
      <c r="BD573" s="181"/>
    </row>
    <row r="574" spans="1:56">
      <c r="A574" s="223"/>
      <c r="B574" s="224"/>
      <c r="C574" s="225"/>
      <c r="D574" s="182"/>
      <c r="E574" s="182"/>
      <c r="F574" s="182"/>
      <c r="G574" s="203"/>
      <c r="H574" s="218"/>
      <c r="I574" s="213"/>
      <c r="J574" s="207"/>
      <c r="K574" s="213"/>
      <c r="L574" s="207"/>
      <c r="M574" s="213"/>
      <c r="N574" s="207"/>
      <c r="O574" s="183"/>
      <c r="P574" s="184"/>
      <c r="Q574" s="184"/>
      <c r="R574" s="275"/>
      <c r="S574" s="185"/>
      <c r="T574" s="185"/>
      <c r="U574" s="275"/>
      <c r="V574" s="275"/>
      <c r="W574" s="276"/>
      <c r="X574" s="276"/>
      <c r="Y574" s="276"/>
      <c r="Z574" s="275"/>
      <c r="AA574" s="184"/>
      <c r="AB574" s="184"/>
      <c r="AC574" s="185"/>
      <c r="AD574" s="185"/>
      <c r="AE574" s="186"/>
      <c r="AF574" s="187"/>
      <c r="AG574" s="182"/>
      <c r="AH574" s="184"/>
      <c r="AI574" s="184"/>
      <c r="AJ574" s="182"/>
      <c r="AK574" s="188"/>
      <c r="AL574" s="188"/>
      <c r="AM574" s="188"/>
      <c r="AN574" s="188"/>
      <c r="AO574" s="188"/>
      <c r="AP574" s="188"/>
      <c r="AQ574" s="188"/>
      <c r="AR574" s="188"/>
      <c r="AS574" s="188"/>
      <c r="AT574" s="188"/>
      <c r="AU574" s="189"/>
      <c r="AV574" s="190"/>
      <c r="AW574" s="190"/>
      <c r="AX574" s="191"/>
      <c r="AY574" s="191"/>
      <c r="AZ574" s="191"/>
      <c r="BA574" s="192"/>
      <c r="BB574" s="193"/>
      <c r="BC574" s="193"/>
      <c r="BD574" s="193"/>
    </row>
    <row r="575" spans="1:56">
      <c r="A575" s="220"/>
      <c r="B575" s="221"/>
      <c r="C575" s="222"/>
      <c r="D575" s="169"/>
      <c r="E575" s="169"/>
      <c r="F575" s="169"/>
      <c r="G575" s="202"/>
      <c r="H575" s="217"/>
      <c r="I575" s="212"/>
      <c r="J575" s="206"/>
      <c r="K575" s="212"/>
      <c r="L575" s="206"/>
      <c r="M575" s="212"/>
      <c r="N575" s="206"/>
      <c r="O575" s="170"/>
      <c r="P575" s="171"/>
      <c r="Q575" s="171"/>
      <c r="R575" s="171"/>
      <c r="S575" s="172"/>
      <c r="T575" s="172"/>
      <c r="U575" s="171"/>
      <c r="V575" s="171"/>
      <c r="W575" s="173"/>
      <c r="X575" s="173"/>
      <c r="Y575" s="173"/>
      <c r="Z575" s="171"/>
      <c r="AA575" s="171"/>
      <c r="AB575" s="171"/>
      <c r="AC575" s="172"/>
      <c r="AD575" s="172"/>
      <c r="AE575" s="174"/>
      <c r="AF575" s="175"/>
      <c r="AG575" s="169"/>
      <c r="AH575" s="171"/>
      <c r="AI575" s="171"/>
      <c r="AJ575" s="169"/>
      <c r="AK575" s="176"/>
      <c r="AL575" s="176"/>
      <c r="AM575" s="176"/>
      <c r="AN575" s="176"/>
      <c r="AO575" s="176"/>
      <c r="AP575" s="176"/>
      <c r="AQ575" s="176"/>
      <c r="AR575" s="176"/>
      <c r="AS575" s="176"/>
      <c r="AT575" s="176"/>
      <c r="AU575" s="177"/>
      <c r="AV575" s="178"/>
      <c r="AW575" s="178"/>
      <c r="AX575" s="179"/>
      <c r="AY575" s="179"/>
      <c r="AZ575" s="179"/>
      <c r="BA575" s="180"/>
      <c r="BB575" s="181"/>
      <c r="BC575" s="181"/>
      <c r="BD575" s="181"/>
    </row>
    <row r="576" spans="1:56">
      <c r="A576" s="223"/>
      <c r="B576" s="224"/>
      <c r="C576" s="225"/>
      <c r="D576" s="182"/>
      <c r="E576" s="182"/>
      <c r="F576" s="182"/>
      <c r="G576" s="203"/>
      <c r="H576" s="218"/>
      <c r="I576" s="213"/>
      <c r="J576" s="207"/>
      <c r="K576" s="213"/>
      <c r="L576" s="207"/>
      <c r="M576" s="213"/>
      <c r="N576" s="207"/>
      <c r="O576" s="183"/>
      <c r="P576" s="184"/>
      <c r="Q576" s="184"/>
      <c r="R576" s="275"/>
      <c r="S576" s="185"/>
      <c r="T576" s="185"/>
      <c r="U576" s="275"/>
      <c r="V576" s="275"/>
      <c r="W576" s="276"/>
      <c r="X576" s="276"/>
      <c r="Y576" s="276"/>
      <c r="Z576" s="275"/>
      <c r="AA576" s="184"/>
      <c r="AB576" s="184"/>
      <c r="AC576" s="185"/>
      <c r="AD576" s="185"/>
      <c r="AE576" s="186"/>
      <c r="AF576" s="187"/>
      <c r="AG576" s="182"/>
      <c r="AH576" s="184"/>
      <c r="AI576" s="184"/>
      <c r="AJ576" s="182"/>
      <c r="AK576" s="188"/>
      <c r="AL576" s="188"/>
      <c r="AM576" s="188"/>
      <c r="AN576" s="188"/>
      <c r="AO576" s="188"/>
      <c r="AP576" s="188"/>
      <c r="AQ576" s="188"/>
      <c r="AR576" s="188"/>
      <c r="AS576" s="188"/>
      <c r="AT576" s="188"/>
      <c r="AU576" s="189"/>
      <c r="AV576" s="190"/>
      <c r="AW576" s="190"/>
      <c r="AX576" s="191"/>
      <c r="AY576" s="191"/>
      <c r="AZ576" s="191"/>
      <c r="BA576" s="192"/>
      <c r="BB576" s="193"/>
      <c r="BC576" s="193"/>
      <c r="BD576" s="193"/>
    </row>
    <row r="577" spans="1:56">
      <c r="A577" s="220"/>
      <c r="B577" s="221"/>
      <c r="C577" s="222"/>
      <c r="D577" s="169"/>
      <c r="E577" s="169"/>
      <c r="F577" s="169"/>
      <c r="G577" s="202"/>
      <c r="H577" s="217"/>
      <c r="I577" s="212"/>
      <c r="J577" s="206"/>
      <c r="K577" s="212"/>
      <c r="L577" s="206"/>
      <c r="M577" s="212"/>
      <c r="N577" s="206"/>
      <c r="O577" s="170"/>
      <c r="P577" s="171"/>
      <c r="Q577" s="171"/>
      <c r="R577" s="171"/>
      <c r="S577" s="172"/>
      <c r="T577" s="172"/>
      <c r="U577" s="171"/>
      <c r="V577" s="171"/>
      <c r="W577" s="173"/>
      <c r="X577" s="173"/>
      <c r="Y577" s="173"/>
      <c r="Z577" s="171"/>
      <c r="AA577" s="171"/>
      <c r="AB577" s="171"/>
      <c r="AC577" s="172"/>
      <c r="AD577" s="172"/>
      <c r="AE577" s="174"/>
      <c r="AF577" s="175"/>
      <c r="AG577" s="169"/>
      <c r="AH577" s="171"/>
      <c r="AI577" s="171"/>
      <c r="AJ577" s="169"/>
      <c r="AK577" s="176"/>
      <c r="AL577" s="176"/>
      <c r="AM577" s="176"/>
      <c r="AN577" s="176"/>
      <c r="AO577" s="176"/>
      <c r="AP577" s="176"/>
      <c r="AQ577" s="176"/>
      <c r="AR577" s="176"/>
      <c r="AS577" s="176"/>
      <c r="AT577" s="176"/>
      <c r="AU577" s="177"/>
      <c r="AV577" s="178"/>
      <c r="AW577" s="178"/>
      <c r="AX577" s="179"/>
      <c r="AY577" s="179"/>
      <c r="AZ577" s="179"/>
      <c r="BA577" s="180"/>
      <c r="BB577" s="181"/>
      <c r="BC577" s="181"/>
      <c r="BD577" s="181"/>
    </row>
    <row r="578" spans="1:56">
      <c r="A578" s="223"/>
      <c r="B578" s="224"/>
      <c r="C578" s="225"/>
      <c r="D578" s="182"/>
      <c r="E578" s="182"/>
      <c r="F578" s="182"/>
      <c r="G578" s="203"/>
      <c r="H578" s="218"/>
      <c r="I578" s="213"/>
      <c r="J578" s="207"/>
      <c r="K578" s="213"/>
      <c r="L578" s="207"/>
      <c r="M578" s="213"/>
      <c r="N578" s="207"/>
      <c r="O578" s="183"/>
      <c r="P578" s="184"/>
      <c r="Q578" s="184"/>
      <c r="R578" s="275"/>
      <c r="S578" s="185"/>
      <c r="T578" s="185"/>
      <c r="U578" s="275"/>
      <c r="V578" s="275"/>
      <c r="W578" s="276"/>
      <c r="X578" s="276"/>
      <c r="Y578" s="276"/>
      <c r="Z578" s="275"/>
      <c r="AA578" s="184"/>
      <c r="AB578" s="184"/>
      <c r="AC578" s="185"/>
      <c r="AD578" s="185"/>
      <c r="AE578" s="186"/>
      <c r="AF578" s="187"/>
      <c r="AG578" s="182"/>
      <c r="AH578" s="184"/>
      <c r="AI578" s="184"/>
      <c r="AJ578" s="182"/>
      <c r="AK578" s="188"/>
      <c r="AL578" s="188"/>
      <c r="AM578" s="188"/>
      <c r="AN578" s="188"/>
      <c r="AO578" s="188"/>
      <c r="AP578" s="188"/>
      <c r="AQ578" s="188"/>
      <c r="AR578" s="188"/>
      <c r="AS578" s="188"/>
      <c r="AT578" s="188"/>
      <c r="AU578" s="189"/>
      <c r="AV578" s="190"/>
      <c r="AW578" s="190"/>
      <c r="AX578" s="191"/>
      <c r="AY578" s="191"/>
      <c r="AZ578" s="191"/>
      <c r="BA578" s="192"/>
      <c r="BB578" s="193"/>
      <c r="BC578" s="193"/>
      <c r="BD578" s="193"/>
    </row>
    <row r="579" spans="1:56">
      <c r="A579" s="220"/>
      <c r="B579" s="221"/>
      <c r="C579" s="222"/>
      <c r="D579" s="169"/>
      <c r="E579" s="169"/>
      <c r="F579" s="169"/>
      <c r="G579" s="202"/>
      <c r="H579" s="217"/>
      <c r="I579" s="212"/>
      <c r="J579" s="206"/>
      <c r="K579" s="212"/>
      <c r="L579" s="206"/>
      <c r="M579" s="212"/>
      <c r="N579" s="206"/>
      <c r="O579" s="170"/>
      <c r="P579" s="171"/>
      <c r="Q579" s="171"/>
      <c r="R579" s="171"/>
      <c r="S579" s="172"/>
      <c r="T579" s="172"/>
      <c r="U579" s="171"/>
      <c r="V579" s="171"/>
      <c r="W579" s="173"/>
      <c r="X579" s="173"/>
      <c r="Y579" s="173"/>
      <c r="Z579" s="171"/>
      <c r="AA579" s="171"/>
      <c r="AB579" s="171"/>
      <c r="AC579" s="172"/>
      <c r="AD579" s="172"/>
      <c r="AE579" s="174"/>
      <c r="AF579" s="175"/>
      <c r="AG579" s="169"/>
      <c r="AH579" s="171"/>
      <c r="AI579" s="171"/>
      <c r="AJ579" s="169"/>
      <c r="AK579" s="176"/>
      <c r="AL579" s="176"/>
      <c r="AM579" s="176"/>
      <c r="AN579" s="176"/>
      <c r="AO579" s="176"/>
      <c r="AP579" s="176"/>
      <c r="AQ579" s="176"/>
      <c r="AR579" s="176"/>
      <c r="AS579" s="176"/>
      <c r="AT579" s="176"/>
      <c r="AU579" s="177"/>
      <c r="AV579" s="178"/>
      <c r="AW579" s="178"/>
      <c r="AX579" s="179"/>
      <c r="AY579" s="179"/>
      <c r="AZ579" s="179"/>
      <c r="BA579" s="180"/>
      <c r="BB579" s="181"/>
      <c r="BC579" s="181"/>
      <c r="BD579" s="181"/>
    </row>
    <row r="580" spans="1:56">
      <c r="A580" s="223"/>
      <c r="B580" s="224"/>
      <c r="C580" s="225"/>
      <c r="D580" s="182"/>
      <c r="E580" s="182"/>
      <c r="F580" s="182"/>
      <c r="G580" s="203"/>
      <c r="H580" s="218"/>
      <c r="I580" s="213"/>
      <c r="J580" s="207"/>
      <c r="K580" s="213"/>
      <c r="L580" s="207"/>
      <c r="M580" s="213"/>
      <c r="N580" s="207"/>
      <c r="O580" s="183"/>
      <c r="P580" s="184"/>
      <c r="Q580" s="184"/>
      <c r="R580" s="275"/>
      <c r="S580" s="185"/>
      <c r="T580" s="185"/>
      <c r="U580" s="275"/>
      <c r="V580" s="275"/>
      <c r="W580" s="276"/>
      <c r="X580" s="276"/>
      <c r="Y580" s="276"/>
      <c r="Z580" s="275"/>
      <c r="AA580" s="184"/>
      <c r="AB580" s="184"/>
      <c r="AC580" s="185"/>
      <c r="AD580" s="185"/>
      <c r="AE580" s="186"/>
      <c r="AF580" s="187"/>
      <c r="AG580" s="182"/>
      <c r="AH580" s="184"/>
      <c r="AI580" s="184"/>
      <c r="AJ580" s="182"/>
      <c r="AK580" s="188"/>
      <c r="AL580" s="188"/>
      <c r="AM580" s="188"/>
      <c r="AN580" s="188"/>
      <c r="AO580" s="188"/>
      <c r="AP580" s="188"/>
      <c r="AQ580" s="188"/>
      <c r="AR580" s="188"/>
      <c r="AS580" s="188"/>
      <c r="AT580" s="188"/>
      <c r="AU580" s="189"/>
      <c r="AV580" s="190"/>
      <c r="AW580" s="190"/>
      <c r="AX580" s="191"/>
      <c r="AY580" s="191"/>
      <c r="AZ580" s="191"/>
      <c r="BA580" s="192"/>
      <c r="BB580" s="193"/>
      <c r="BC580" s="193"/>
      <c r="BD580" s="193"/>
    </row>
    <row r="581" spans="1:56">
      <c r="A581" s="220"/>
      <c r="B581" s="221"/>
      <c r="C581" s="222"/>
      <c r="D581" s="169"/>
      <c r="E581" s="169"/>
      <c r="F581" s="169"/>
      <c r="G581" s="202"/>
      <c r="H581" s="217"/>
      <c r="I581" s="212"/>
      <c r="J581" s="206"/>
      <c r="K581" s="212"/>
      <c r="L581" s="206"/>
      <c r="M581" s="212"/>
      <c r="N581" s="206"/>
      <c r="O581" s="170"/>
      <c r="P581" s="171"/>
      <c r="Q581" s="171"/>
      <c r="R581" s="171"/>
      <c r="S581" s="172"/>
      <c r="T581" s="172"/>
      <c r="U581" s="171"/>
      <c r="V581" s="171"/>
      <c r="W581" s="173"/>
      <c r="X581" s="173"/>
      <c r="Y581" s="173"/>
      <c r="Z581" s="171"/>
      <c r="AA581" s="171"/>
      <c r="AB581" s="171"/>
      <c r="AC581" s="172"/>
      <c r="AD581" s="172"/>
      <c r="AE581" s="174"/>
      <c r="AF581" s="175"/>
      <c r="AG581" s="169"/>
      <c r="AH581" s="171"/>
      <c r="AI581" s="171"/>
      <c r="AJ581" s="169"/>
      <c r="AK581" s="176"/>
      <c r="AL581" s="176"/>
      <c r="AM581" s="176"/>
      <c r="AN581" s="176"/>
      <c r="AO581" s="176"/>
      <c r="AP581" s="176"/>
      <c r="AQ581" s="176"/>
      <c r="AR581" s="176"/>
      <c r="AS581" s="176"/>
      <c r="AT581" s="176"/>
      <c r="AU581" s="177"/>
      <c r="AV581" s="178"/>
      <c r="AW581" s="178"/>
      <c r="AX581" s="179"/>
      <c r="AY581" s="179"/>
      <c r="AZ581" s="179"/>
      <c r="BA581" s="180"/>
      <c r="BB581" s="181"/>
      <c r="BC581" s="181"/>
      <c r="BD581" s="181"/>
    </row>
    <row r="582" spans="1:56">
      <c r="A582" s="223"/>
      <c r="B582" s="224"/>
      <c r="C582" s="225"/>
      <c r="D582" s="182"/>
      <c r="E582" s="182"/>
      <c r="F582" s="182"/>
      <c r="G582" s="203"/>
      <c r="H582" s="218"/>
      <c r="I582" s="213"/>
      <c r="J582" s="207"/>
      <c r="K582" s="213"/>
      <c r="L582" s="207"/>
      <c r="M582" s="213"/>
      <c r="N582" s="207"/>
      <c r="O582" s="183"/>
      <c r="P582" s="184"/>
      <c r="Q582" s="184"/>
      <c r="R582" s="275"/>
      <c r="S582" s="185"/>
      <c r="T582" s="185"/>
      <c r="U582" s="275"/>
      <c r="V582" s="275"/>
      <c r="W582" s="276"/>
      <c r="X582" s="276"/>
      <c r="Y582" s="276"/>
      <c r="Z582" s="275"/>
      <c r="AA582" s="184"/>
      <c r="AB582" s="184"/>
      <c r="AC582" s="185"/>
      <c r="AD582" s="185"/>
      <c r="AE582" s="186"/>
      <c r="AF582" s="187"/>
      <c r="AG582" s="182"/>
      <c r="AH582" s="184"/>
      <c r="AI582" s="184"/>
      <c r="AJ582" s="182"/>
      <c r="AK582" s="188"/>
      <c r="AL582" s="188"/>
      <c r="AM582" s="188"/>
      <c r="AN582" s="188"/>
      <c r="AO582" s="188"/>
      <c r="AP582" s="188"/>
      <c r="AQ582" s="188"/>
      <c r="AR582" s="188"/>
      <c r="AS582" s="188"/>
      <c r="AT582" s="188"/>
      <c r="AU582" s="189"/>
      <c r="AV582" s="190"/>
      <c r="AW582" s="190"/>
      <c r="AX582" s="191"/>
      <c r="AY582" s="191"/>
      <c r="AZ582" s="191"/>
      <c r="BA582" s="192"/>
      <c r="BB582" s="193"/>
      <c r="BC582" s="193"/>
      <c r="BD582" s="193"/>
    </row>
    <row r="583" spans="1:56">
      <c r="A583" s="220"/>
      <c r="B583" s="221"/>
      <c r="C583" s="222"/>
      <c r="D583" s="169"/>
      <c r="E583" s="169"/>
      <c r="F583" s="169"/>
      <c r="G583" s="202"/>
      <c r="H583" s="217"/>
      <c r="I583" s="212"/>
      <c r="J583" s="206"/>
      <c r="K583" s="212"/>
      <c r="L583" s="206"/>
      <c r="M583" s="212"/>
      <c r="N583" s="206"/>
      <c r="O583" s="170"/>
      <c r="P583" s="171"/>
      <c r="Q583" s="171"/>
      <c r="R583" s="171"/>
      <c r="S583" s="172"/>
      <c r="T583" s="172"/>
      <c r="U583" s="171"/>
      <c r="V583" s="171"/>
      <c r="W583" s="173"/>
      <c r="X583" s="173"/>
      <c r="Y583" s="173"/>
      <c r="Z583" s="171"/>
      <c r="AA583" s="171"/>
      <c r="AB583" s="171"/>
      <c r="AC583" s="172"/>
      <c r="AD583" s="172"/>
      <c r="AE583" s="174"/>
      <c r="AF583" s="175"/>
      <c r="AG583" s="169"/>
      <c r="AH583" s="171"/>
      <c r="AI583" s="171"/>
      <c r="AJ583" s="169"/>
      <c r="AK583" s="176"/>
      <c r="AL583" s="176"/>
      <c r="AM583" s="176"/>
      <c r="AN583" s="176"/>
      <c r="AO583" s="176"/>
      <c r="AP583" s="176"/>
      <c r="AQ583" s="176"/>
      <c r="AR583" s="176"/>
      <c r="AS583" s="176"/>
      <c r="AT583" s="176"/>
      <c r="AU583" s="177"/>
      <c r="AV583" s="178"/>
      <c r="AW583" s="178"/>
      <c r="AX583" s="179"/>
      <c r="AY583" s="179"/>
      <c r="AZ583" s="179"/>
      <c r="BA583" s="180"/>
      <c r="BB583" s="181"/>
      <c r="BC583" s="181"/>
      <c r="BD583" s="181"/>
    </row>
    <row r="584" spans="1:56">
      <c r="A584" s="223"/>
      <c r="B584" s="224"/>
      <c r="C584" s="225"/>
      <c r="D584" s="182"/>
      <c r="E584" s="182"/>
      <c r="F584" s="182"/>
      <c r="G584" s="203"/>
      <c r="H584" s="218"/>
      <c r="I584" s="213"/>
      <c r="J584" s="207"/>
      <c r="K584" s="213"/>
      <c r="L584" s="207"/>
      <c r="M584" s="213"/>
      <c r="N584" s="207"/>
      <c r="O584" s="183"/>
      <c r="P584" s="184"/>
      <c r="Q584" s="184"/>
      <c r="R584" s="275"/>
      <c r="S584" s="185"/>
      <c r="T584" s="185"/>
      <c r="U584" s="275"/>
      <c r="V584" s="275"/>
      <c r="W584" s="276"/>
      <c r="X584" s="276"/>
      <c r="Y584" s="276"/>
      <c r="Z584" s="275"/>
      <c r="AA584" s="184"/>
      <c r="AB584" s="184"/>
      <c r="AC584" s="185"/>
      <c r="AD584" s="185"/>
      <c r="AE584" s="186"/>
      <c r="AF584" s="187"/>
      <c r="AG584" s="182"/>
      <c r="AH584" s="184"/>
      <c r="AI584" s="184"/>
      <c r="AJ584" s="182"/>
      <c r="AK584" s="188"/>
      <c r="AL584" s="188"/>
      <c r="AM584" s="188"/>
      <c r="AN584" s="188"/>
      <c r="AO584" s="188"/>
      <c r="AP584" s="188"/>
      <c r="AQ584" s="188"/>
      <c r="AR584" s="188"/>
      <c r="AS584" s="188"/>
      <c r="AT584" s="188"/>
      <c r="AU584" s="189"/>
      <c r="AV584" s="190"/>
      <c r="AW584" s="190"/>
      <c r="AX584" s="191"/>
      <c r="AY584" s="191"/>
      <c r="AZ584" s="191"/>
      <c r="BA584" s="192"/>
      <c r="BB584" s="193"/>
      <c r="BC584" s="193"/>
      <c r="BD584" s="193"/>
    </row>
    <row r="585" spans="1:56">
      <c r="A585" s="220"/>
      <c r="B585" s="221"/>
      <c r="C585" s="222"/>
      <c r="D585" s="169"/>
      <c r="E585" s="169"/>
      <c r="F585" s="169"/>
      <c r="G585" s="202"/>
      <c r="H585" s="217"/>
      <c r="I585" s="212"/>
      <c r="J585" s="206"/>
      <c r="K585" s="212"/>
      <c r="L585" s="206"/>
      <c r="M585" s="212"/>
      <c r="N585" s="206"/>
      <c r="O585" s="170"/>
      <c r="P585" s="171"/>
      <c r="Q585" s="171"/>
      <c r="R585" s="171"/>
      <c r="S585" s="172"/>
      <c r="T585" s="172"/>
      <c r="U585" s="171"/>
      <c r="V585" s="171"/>
      <c r="W585" s="173"/>
      <c r="X585" s="173"/>
      <c r="Y585" s="173"/>
      <c r="Z585" s="171"/>
      <c r="AA585" s="171"/>
      <c r="AB585" s="171"/>
      <c r="AC585" s="172"/>
      <c r="AD585" s="172"/>
      <c r="AE585" s="174"/>
      <c r="AF585" s="175"/>
      <c r="AG585" s="169"/>
      <c r="AH585" s="171"/>
      <c r="AI585" s="171"/>
      <c r="AJ585" s="169"/>
      <c r="AK585" s="176"/>
      <c r="AL585" s="176"/>
      <c r="AM585" s="176"/>
      <c r="AN585" s="176"/>
      <c r="AO585" s="176"/>
      <c r="AP585" s="176"/>
      <c r="AQ585" s="176"/>
      <c r="AR585" s="176"/>
      <c r="AS585" s="176"/>
      <c r="AT585" s="176"/>
      <c r="AU585" s="177"/>
      <c r="AV585" s="178"/>
      <c r="AW585" s="178"/>
      <c r="AX585" s="179"/>
      <c r="AY585" s="179"/>
      <c r="AZ585" s="179"/>
      <c r="BA585" s="180"/>
      <c r="BB585" s="181"/>
      <c r="BC585" s="181"/>
      <c r="BD585" s="181"/>
    </row>
    <row r="586" spans="1:56">
      <c r="A586" s="223"/>
      <c r="B586" s="224"/>
      <c r="C586" s="225"/>
      <c r="D586" s="182"/>
      <c r="E586" s="182"/>
      <c r="F586" s="182"/>
      <c r="G586" s="203"/>
      <c r="H586" s="218"/>
      <c r="I586" s="213"/>
      <c r="J586" s="207"/>
      <c r="K586" s="213"/>
      <c r="L586" s="207"/>
      <c r="M586" s="213"/>
      <c r="N586" s="207"/>
      <c r="O586" s="183"/>
      <c r="P586" s="184"/>
      <c r="Q586" s="184"/>
      <c r="R586" s="275"/>
      <c r="S586" s="185"/>
      <c r="T586" s="185"/>
      <c r="U586" s="275"/>
      <c r="V586" s="275"/>
      <c r="W586" s="276"/>
      <c r="X586" s="276"/>
      <c r="Y586" s="276"/>
      <c r="Z586" s="275"/>
      <c r="AA586" s="184"/>
      <c r="AB586" s="184"/>
      <c r="AC586" s="185"/>
      <c r="AD586" s="185"/>
      <c r="AE586" s="186"/>
      <c r="AF586" s="187"/>
      <c r="AG586" s="182"/>
      <c r="AH586" s="184"/>
      <c r="AI586" s="184"/>
      <c r="AJ586" s="182"/>
      <c r="AK586" s="188"/>
      <c r="AL586" s="188"/>
      <c r="AM586" s="188"/>
      <c r="AN586" s="188"/>
      <c r="AO586" s="188"/>
      <c r="AP586" s="188"/>
      <c r="AQ586" s="188"/>
      <c r="AR586" s="188"/>
      <c r="AS586" s="188"/>
      <c r="AT586" s="188"/>
      <c r="AU586" s="189"/>
      <c r="AV586" s="190"/>
      <c r="AW586" s="190"/>
      <c r="AX586" s="191"/>
      <c r="AY586" s="191"/>
      <c r="AZ586" s="191"/>
      <c r="BA586" s="192"/>
      <c r="BB586" s="193"/>
      <c r="BC586" s="193"/>
      <c r="BD586" s="193"/>
    </row>
    <row r="587" spans="1:56">
      <c r="A587" s="220"/>
      <c r="B587" s="221"/>
      <c r="C587" s="222"/>
      <c r="D587" s="169"/>
      <c r="E587" s="169"/>
      <c r="F587" s="169"/>
      <c r="G587" s="202"/>
      <c r="H587" s="217"/>
      <c r="I587" s="212"/>
      <c r="J587" s="206"/>
      <c r="K587" s="212"/>
      <c r="L587" s="206"/>
      <c r="M587" s="212"/>
      <c r="N587" s="206"/>
      <c r="O587" s="170"/>
      <c r="P587" s="171"/>
      <c r="Q587" s="171"/>
      <c r="R587" s="171"/>
      <c r="S587" s="172"/>
      <c r="T587" s="172"/>
      <c r="U587" s="171"/>
      <c r="V587" s="171"/>
      <c r="W587" s="173"/>
      <c r="X587" s="173"/>
      <c r="Y587" s="173"/>
      <c r="Z587" s="171"/>
      <c r="AA587" s="171"/>
      <c r="AB587" s="171"/>
      <c r="AC587" s="172"/>
      <c r="AD587" s="172"/>
      <c r="AE587" s="174"/>
      <c r="AF587" s="175"/>
      <c r="AG587" s="169"/>
      <c r="AH587" s="171"/>
      <c r="AI587" s="171"/>
      <c r="AJ587" s="169"/>
      <c r="AK587" s="176"/>
      <c r="AL587" s="176"/>
      <c r="AM587" s="176"/>
      <c r="AN587" s="176"/>
      <c r="AO587" s="176"/>
      <c r="AP587" s="176"/>
      <c r="AQ587" s="176"/>
      <c r="AR587" s="176"/>
      <c r="AS587" s="176"/>
      <c r="AT587" s="176"/>
      <c r="AU587" s="177"/>
      <c r="AV587" s="178"/>
      <c r="AW587" s="178"/>
      <c r="AX587" s="179"/>
      <c r="AY587" s="179"/>
      <c r="AZ587" s="179"/>
      <c r="BA587" s="180"/>
      <c r="BB587" s="181"/>
      <c r="BC587" s="181"/>
      <c r="BD587" s="181"/>
    </row>
    <row r="588" spans="1:56">
      <c r="A588" s="223"/>
      <c r="B588" s="224"/>
      <c r="C588" s="225"/>
      <c r="D588" s="182"/>
      <c r="E588" s="182"/>
      <c r="F588" s="182"/>
      <c r="G588" s="203"/>
      <c r="H588" s="218"/>
      <c r="I588" s="213"/>
      <c r="J588" s="207"/>
      <c r="K588" s="213"/>
      <c r="L588" s="207"/>
      <c r="M588" s="213"/>
      <c r="N588" s="207"/>
      <c r="O588" s="183"/>
      <c r="P588" s="184"/>
      <c r="Q588" s="184"/>
      <c r="R588" s="275"/>
      <c r="S588" s="185"/>
      <c r="T588" s="185"/>
      <c r="U588" s="275"/>
      <c r="V588" s="275"/>
      <c r="W588" s="276"/>
      <c r="X588" s="276"/>
      <c r="Y588" s="276"/>
      <c r="Z588" s="275"/>
      <c r="AA588" s="184"/>
      <c r="AB588" s="184"/>
      <c r="AC588" s="185"/>
      <c r="AD588" s="185"/>
      <c r="AE588" s="186"/>
      <c r="AF588" s="187"/>
      <c r="AG588" s="182"/>
      <c r="AH588" s="184"/>
      <c r="AI588" s="184"/>
      <c r="AJ588" s="182"/>
      <c r="AK588" s="188"/>
      <c r="AL588" s="188"/>
      <c r="AM588" s="188"/>
      <c r="AN588" s="188"/>
      <c r="AO588" s="188"/>
      <c r="AP588" s="188"/>
      <c r="AQ588" s="188"/>
      <c r="AR588" s="188"/>
      <c r="AS588" s="188"/>
      <c r="AT588" s="188"/>
      <c r="AU588" s="189"/>
      <c r="AV588" s="190"/>
      <c r="AW588" s="190"/>
      <c r="AX588" s="191"/>
      <c r="AY588" s="191"/>
      <c r="AZ588" s="191"/>
      <c r="BA588" s="192"/>
      <c r="BB588" s="193"/>
      <c r="BC588" s="193"/>
      <c r="BD588" s="193"/>
    </row>
    <row r="589" spans="1:56">
      <c r="A589" s="220"/>
      <c r="B589" s="221"/>
      <c r="C589" s="222"/>
      <c r="D589" s="169"/>
      <c r="E589" s="169"/>
      <c r="F589" s="169"/>
      <c r="G589" s="202"/>
      <c r="H589" s="217"/>
      <c r="I589" s="212"/>
      <c r="J589" s="206"/>
      <c r="K589" s="212"/>
      <c r="L589" s="206"/>
      <c r="M589" s="212"/>
      <c r="N589" s="206"/>
      <c r="O589" s="170"/>
      <c r="P589" s="171"/>
      <c r="Q589" s="171"/>
      <c r="R589" s="171"/>
      <c r="S589" s="172"/>
      <c r="T589" s="172"/>
      <c r="U589" s="171"/>
      <c r="V589" s="171"/>
      <c r="W589" s="173"/>
      <c r="X589" s="173"/>
      <c r="Y589" s="173"/>
      <c r="Z589" s="171"/>
      <c r="AA589" s="171"/>
      <c r="AB589" s="171"/>
      <c r="AC589" s="172"/>
      <c r="AD589" s="172"/>
      <c r="AE589" s="174"/>
      <c r="AF589" s="175"/>
      <c r="AG589" s="169"/>
      <c r="AH589" s="171"/>
      <c r="AI589" s="171"/>
      <c r="AJ589" s="169"/>
      <c r="AK589" s="176"/>
      <c r="AL589" s="176"/>
      <c r="AM589" s="176"/>
      <c r="AN589" s="176"/>
      <c r="AO589" s="176"/>
      <c r="AP589" s="176"/>
      <c r="AQ589" s="176"/>
      <c r="AR589" s="176"/>
      <c r="AS589" s="176"/>
      <c r="AT589" s="176"/>
      <c r="AU589" s="177"/>
      <c r="AV589" s="178"/>
      <c r="AW589" s="178"/>
      <c r="AX589" s="179"/>
      <c r="AY589" s="179"/>
      <c r="AZ589" s="179"/>
      <c r="BA589" s="180"/>
      <c r="BB589" s="181"/>
      <c r="BC589" s="181"/>
      <c r="BD589" s="181"/>
    </row>
    <row r="590" spans="1:56">
      <c r="A590" s="223"/>
      <c r="B590" s="224"/>
      <c r="C590" s="225"/>
      <c r="D590" s="182"/>
      <c r="E590" s="182"/>
      <c r="F590" s="182"/>
      <c r="G590" s="203"/>
      <c r="H590" s="218"/>
      <c r="I590" s="213"/>
      <c r="J590" s="207"/>
      <c r="K590" s="213"/>
      <c r="L590" s="207"/>
      <c r="M590" s="213"/>
      <c r="N590" s="207"/>
      <c r="O590" s="183"/>
      <c r="P590" s="184"/>
      <c r="Q590" s="184"/>
      <c r="R590" s="275"/>
      <c r="S590" s="185"/>
      <c r="T590" s="185"/>
      <c r="U590" s="275"/>
      <c r="V590" s="275"/>
      <c r="W590" s="276"/>
      <c r="X590" s="276"/>
      <c r="Y590" s="276"/>
      <c r="Z590" s="275"/>
      <c r="AA590" s="184"/>
      <c r="AB590" s="184"/>
      <c r="AC590" s="185"/>
      <c r="AD590" s="185"/>
      <c r="AE590" s="186"/>
      <c r="AF590" s="187"/>
      <c r="AG590" s="182"/>
      <c r="AH590" s="184"/>
      <c r="AI590" s="184"/>
      <c r="AJ590" s="182"/>
      <c r="AK590" s="188"/>
      <c r="AL590" s="188"/>
      <c r="AM590" s="188"/>
      <c r="AN590" s="188"/>
      <c r="AO590" s="188"/>
      <c r="AP590" s="188"/>
      <c r="AQ590" s="188"/>
      <c r="AR590" s="188"/>
      <c r="AS590" s="188"/>
      <c r="AT590" s="188"/>
      <c r="AU590" s="189"/>
      <c r="AV590" s="190"/>
      <c r="AW590" s="190"/>
      <c r="AX590" s="191"/>
      <c r="AY590" s="191"/>
      <c r="AZ590" s="191"/>
      <c r="BA590" s="192"/>
      <c r="BB590" s="193"/>
      <c r="BC590" s="193"/>
      <c r="BD590" s="193"/>
    </row>
    <row r="591" spans="1:56">
      <c r="A591" s="220"/>
      <c r="B591" s="221"/>
      <c r="C591" s="222"/>
      <c r="D591" s="169"/>
      <c r="E591" s="169"/>
      <c r="F591" s="169"/>
      <c r="G591" s="202"/>
      <c r="H591" s="217"/>
      <c r="I591" s="212"/>
      <c r="J591" s="206"/>
      <c r="K591" s="212"/>
      <c r="L591" s="206"/>
      <c r="M591" s="212"/>
      <c r="N591" s="206"/>
      <c r="O591" s="170"/>
      <c r="P591" s="171"/>
      <c r="Q591" s="171"/>
      <c r="R591" s="171"/>
      <c r="S591" s="172"/>
      <c r="T591" s="172"/>
      <c r="U591" s="171"/>
      <c r="V591" s="171"/>
      <c r="W591" s="173"/>
      <c r="X591" s="173"/>
      <c r="Y591" s="173"/>
      <c r="Z591" s="171"/>
      <c r="AA591" s="171"/>
      <c r="AB591" s="171"/>
      <c r="AC591" s="172"/>
      <c r="AD591" s="172"/>
      <c r="AE591" s="174"/>
      <c r="AF591" s="175"/>
      <c r="AG591" s="169"/>
      <c r="AH591" s="171"/>
      <c r="AI591" s="171"/>
      <c r="AJ591" s="169"/>
      <c r="AK591" s="176"/>
      <c r="AL591" s="176"/>
      <c r="AM591" s="176"/>
      <c r="AN591" s="176"/>
      <c r="AO591" s="176"/>
      <c r="AP591" s="176"/>
      <c r="AQ591" s="176"/>
      <c r="AR591" s="176"/>
      <c r="AS591" s="176"/>
      <c r="AT591" s="176"/>
      <c r="AU591" s="177"/>
      <c r="AV591" s="178"/>
      <c r="AW591" s="178"/>
      <c r="AX591" s="179"/>
      <c r="AY591" s="179"/>
      <c r="AZ591" s="179"/>
      <c r="BA591" s="180"/>
      <c r="BB591" s="181"/>
      <c r="BC591" s="181"/>
      <c r="BD591" s="181"/>
    </row>
    <row r="592" spans="1:56">
      <c r="A592" s="223"/>
      <c r="B592" s="224"/>
      <c r="C592" s="225"/>
      <c r="D592" s="182"/>
      <c r="E592" s="182"/>
      <c r="F592" s="182"/>
      <c r="G592" s="203"/>
      <c r="H592" s="218"/>
      <c r="I592" s="213"/>
      <c r="J592" s="207"/>
      <c r="K592" s="213"/>
      <c r="L592" s="207"/>
      <c r="M592" s="213"/>
      <c r="N592" s="207"/>
      <c r="O592" s="183"/>
      <c r="P592" s="184"/>
      <c r="Q592" s="184"/>
      <c r="R592" s="275"/>
      <c r="S592" s="185"/>
      <c r="T592" s="185"/>
      <c r="U592" s="275"/>
      <c r="V592" s="275"/>
      <c r="W592" s="276"/>
      <c r="X592" s="276"/>
      <c r="Y592" s="276"/>
      <c r="Z592" s="275"/>
      <c r="AA592" s="184"/>
      <c r="AB592" s="184"/>
      <c r="AC592" s="185"/>
      <c r="AD592" s="185"/>
      <c r="AE592" s="186"/>
      <c r="AF592" s="187"/>
      <c r="AG592" s="182"/>
      <c r="AH592" s="184"/>
      <c r="AI592" s="184"/>
      <c r="AJ592" s="182"/>
      <c r="AK592" s="188"/>
      <c r="AL592" s="188"/>
      <c r="AM592" s="188"/>
      <c r="AN592" s="188"/>
      <c r="AO592" s="188"/>
      <c r="AP592" s="188"/>
      <c r="AQ592" s="188"/>
      <c r="AR592" s="188"/>
      <c r="AS592" s="188"/>
      <c r="AT592" s="188"/>
      <c r="AU592" s="189"/>
      <c r="AV592" s="190"/>
      <c r="AW592" s="190"/>
      <c r="AX592" s="191"/>
      <c r="AY592" s="191"/>
      <c r="AZ592" s="191"/>
      <c r="BA592" s="192"/>
      <c r="BB592" s="193"/>
      <c r="BC592" s="193"/>
      <c r="BD592" s="193"/>
    </row>
    <row r="593" spans="1:56">
      <c r="A593" s="220"/>
      <c r="B593" s="221"/>
      <c r="C593" s="222"/>
      <c r="D593" s="169"/>
      <c r="E593" s="169"/>
      <c r="F593" s="169"/>
      <c r="G593" s="202"/>
      <c r="H593" s="217"/>
      <c r="I593" s="212"/>
      <c r="J593" s="206"/>
      <c r="K593" s="212"/>
      <c r="L593" s="206"/>
      <c r="M593" s="212"/>
      <c r="N593" s="206"/>
      <c r="O593" s="170"/>
      <c r="P593" s="171"/>
      <c r="Q593" s="171"/>
      <c r="R593" s="171"/>
      <c r="S593" s="172"/>
      <c r="T593" s="172"/>
      <c r="U593" s="171"/>
      <c r="V593" s="171"/>
      <c r="W593" s="173"/>
      <c r="X593" s="173"/>
      <c r="Y593" s="173"/>
      <c r="Z593" s="171"/>
      <c r="AA593" s="171"/>
      <c r="AB593" s="171"/>
      <c r="AC593" s="172"/>
      <c r="AD593" s="172"/>
      <c r="AE593" s="174"/>
      <c r="AF593" s="175"/>
      <c r="AG593" s="169"/>
      <c r="AH593" s="171"/>
      <c r="AI593" s="171"/>
      <c r="AJ593" s="169"/>
      <c r="AK593" s="176"/>
      <c r="AL593" s="176"/>
      <c r="AM593" s="176"/>
      <c r="AN593" s="176"/>
      <c r="AO593" s="176"/>
      <c r="AP593" s="176"/>
      <c r="AQ593" s="176"/>
      <c r="AR593" s="176"/>
      <c r="AS593" s="176"/>
      <c r="AT593" s="176"/>
      <c r="AU593" s="177"/>
      <c r="AV593" s="178"/>
      <c r="AW593" s="178"/>
      <c r="AX593" s="179"/>
      <c r="AY593" s="179"/>
      <c r="AZ593" s="179"/>
      <c r="BA593" s="180"/>
      <c r="BB593" s="181"/>
      <c r="BC593" s="181"/>
      <c r="BD593" s="181"/>
    </row>
    <row r="594" spans="1:56">
      <c r="A594" s="223"/>
      <c r="B594" s="224"/>
      <c r="C594" s="225"/>
      <c r="D594" s="182"/>
      <c r="E594" s="182"/>
      <c r="F594" s="182"/>
      <c r="G594" s="203"/>
      <c r="H594" s="218"/>
      <c r="I594" s="213"/>
      <c r="J594" s="207"/>
      <c r="K594" s="213"/>
      <c r="L594" s="207"/>
      <c r="M594" s="213"/>
      <c r="N594" s="207"/>
      <c r="O594" s="183"/>
      <c r="P594" s="184"/>
      <c r="Q594" s="184"/>
      <c r="R594" s="275"/>
      <c r="S594" s="185"/>
      <c r="T594" s="185"/>
      <c r="U594" s="275"/>
      <c r="V594" s="275"/>
      <c r="W594" s="276"/>
      <c r="X594" s="276"/>
      <c r="Y594" s="276"/>
      <c r="Z594" s="275"/>
      <c r="AA594" s="184"/>
      <c r="AB594" s="184"/>
      <c r="AC594" s="185"/>
      <c r="AD594" s="185"/>
      <c r="AE594" s="186"/>
      <c r="AF594" s="187"/>
      <c r="AG594" s="182"/>
      <c r="AH594" s="184"/>
      <c r="AI594" s="184"/>
      <c r="AJ594" s="182"/>
      <c r="AK594" s="188"/>
      <c r="AL594" s="188"/>
      <c r="AM594" s="188"/>
      <c r="AN594" s="188"/>
      <c r="AO594" s="188"/>
      <c r="AP594" s="188"/>
      <c r="AQ594" s="188"/>
      <c r="AR594" s="188"/>
      <c r="AS594" s="188"/>
      <c r="AT594" s="188"/>
      <c r="AU594" s="189"/>
      <c r="AV594" s="190"/>
      <c r="AW594" s="190"/>
      <c r="AX594" s="191"/>
      <c r="AY594" s="191"/>
      <c r="AZ594" s="191"/>
      <c r="BA594" s="192"/>
      <c r="BB594" s="193"/>
      <c r="BC594" s="193"/>
      <c r="BD594" s="193"/>
    </row>
    <row r="595" spans="1:56">
      <c r="A595" s="220"/>
      <c r="B595" s="221"/>
      <c r="C595" s="222"/>
      <c r="D595" s="169"/>
      <c r="E595" s="169"/>
      <c r="F595" s="169"/>
      <c r="G595" s="202"/>
      <c r="H595" s="217"/>
      <c r="I595" s="212"/>
      <c r="J595" s="206"/>
      <c r="K595" s="212"/>
      <c r="L595" s="206"/>
      <c r="M595" s="212"/>
      <c r="N595" s="206"/>
      <c r="O595" s="170"/>
      <c r="P595" s="171"/>
      <c r="Q595" s="171"/>
      <c r="R595" s="171"/>
      <c r="S595" s="172"/>
      <c r="T595" s="172"/>
      <c r="U595" s="171"/>
      <c r="V595" s="171"/>
      <c r="W595" s="173"/>
      <c r="X595" s="173"/>
      <c r="Y595" s="173"/>
      <c r="Z595" s="171"/>
      <c r="AA595" s="171"/>
      <c r="AB595" s="171"/>
      <c r="AC595" s="172"/>
      <c r="AD595" s="172"/>
      <c r="AE595" s="174"/>
      <c r="AF595" s="175"/>
      <c r="AG595" s="169"/>
      <c r="AH595" s="171"/>
      <c r="AI595" s="171"/>
      <c r="AJ595" s="169"/>
      <c r="AK595" s="176"/>
      <c r="AL595" s="176"/>
      <c r="AM595" s="176"/>
      <c r="AN595" s="176"/>
      <c r="AO595" s="176"/>
      <c r="AP595" s="176"/>
      <c r="AQ595" s="176"/>
      <c r="AR595" s="176"/>
      <c r="AS595" s="176"/>
      <c r="AT595" s="176"/>
      <c r="AU595" s="177"/>
      <c r="AV595" s="178"/>
      <c r="AW595" s="178"/>
      <c r="AX595" s="179"/>
      <c r="AY595" s="179"/>
      <c r="AZ595" s="179"/>
      <c r="BA595" s="180"/>
      <c r="BB595" s="181"/>
      <c r="BC595" s="181"/>
      <c r="BD595" s="181"/>
    </row>
    <row r="596" spans="1:56">
      <c r="A596" s="223"/>
      <c r="B596" s="224"/>
      <c r="C596" s="225"/>
      <c r="D596" s="182"/>
      <c r="E596" s="182"/>
      <c r="F596" s="182"/>
      <c r="G596" s="203"/>
      <c r="H596" s="218"/>
      <c r="I596" s="213"/>
      <c r="J596" s="207"/>
      <c r="K596" s="213"/>
      <c r="L596" s="207"/>
      <c r="M596" s="213"/>
      <c r="N596" s="207"/>
      <c r="O596" s="183"/>
      <c r="P596" s="184"/>
      <c r="Q596" s="184"/>
      <c r="R596" s="275"/>
      <c r="S596" s="185"/>
      <c r="T596" s="185"/>
      <c r="U596" s="275"/>
      <c r="V596" s="275"/>
      <c r="W596" s="276"/>
      <c r="X596" s="276"/>
      <c r="Y596" s="276"/>
      <c r="Z596" s="275"/>
      <c r="AA596" s="184"/>
      <c r="AB596" s="184"/>
      <c r="AC596" s="185"/>
      <c r="AD596" s="185"/>
      <c r="AE596" s="186"/>
      <c r="AF596" s="187"/>
      <c r="AG596" s="182"/>
      <c r="AH596" s="184"/>
      <c r="AI596" s="184"/>
      <c r="AJ596" s="182"/>
      <c r="AK596" s="188"/>
      <c r="AL596" s="188"/>
      <c r="AM596" s="188"/>
      <c r="AN596" s="188"/>
      <c r="AO596" s="188"/>
      <c r="AP596" s="188"/>
      <c r="AQ596" s="188"/>
      <c r="AR596" s="188"/>
      <c r="AS596" s="188"/>
      <c r="AT596" s="188"/>
      <c r="AU596" s="189"/>
      <c r="AV596" s="190"/>
      <c r="AW596" s="190"/>
      <c r="AX596" s="191"/>
      <c r="AY596" s="191"/>
      <c r="AZ596" s="191"/>
      <c r="BA596" s="192"/>
      <c r="BB596" s="193"/>
      <c r="BC596" s="193"/>
      <c r="BD596" s="193"/>
    </row>
    <row r="597" spans="1:56">
      <c r="A597" s="220"/>
      <c r="B597" s="221"/>
      <c r="C597" s="222"/>
      <c r="D597" s="169"/>
      <c r="E597" s="169"/>
      <c r="F597" s="169"/>
      <c r="G597" s="202"/>
      <c r="H597" s="217"/>
      <c r="I597" s="212"/>
      <c r="J597" s="206"/>
      <c r="K597" s="212"/>
      <c r="L597" s="206"/>
      <c r="M597" s="212"/>
      <c r="N597" s="206"/>
      <c r="O597" s="170"/>
      <c r="P597" s="171"/>
      <c r="Q597" s="171"/>
      <c r="R597" s="171"/>
      <c r="S597" s="172"/>
      <c r="T597" s="172"/>
      <c r="U597" s="171"/>
      <c r="V597" s="171"/>
      <c r="W597" s="173"/>
      <c r="X597" s="173"/>
      <c r="Y597" s="173"/>
      <c r="Z597" s="171"/>
      <c r="AA597" s="171"/>
      <c r="AB597" s="171"/>
      <c r="AC597" s="172"/>
      <c r="AD597" s="172"/>
      <c r="AE597" s="174"/>
      <c r="AF597" s="175"/>
      <c r="AG597" s="169"/>
      <c r="AH597" s="171"/>
      <c r="AI597" s="171"/>
      <c r="AJ597" s="169"/>
      <c r="AK597" s="176"/>
      <c r="AL597" s="176"/>
      <c r="AM597" s="176"/>
      <c r="AN597" s="176"/>
      <c r="AO597" s="176"/>
      <c r="AP597" s="176"/>
      <c r="AQ597" s="176"/>
      <c r="AR597" s="176"/>
      <c r="AS597" s="176"/>
      <c r="AT597" s="176"/>
      <c r="AU597" s="177"/>
      <c r="AV597" s="178"/>
      <c r="AW597" s="178"/>
      <c r="AX597" s="179"/>
      <c r="AY597" s="179"/>
      <c r="AZ597" s="179"/>
      <c r="BA597" s="180"/>
      <c r="BB597" s="181"/>
      <c r="BC597" s="181"/>
      <c r="BD597" s="181"/>
    </row>
    <row r="598" spans="1:56">
      <c r="A598" s="223"/>
      <c r="B598" s="224"/>
      <c r="C598" s="225"/>
      <c r="D598" s="182"/>
      <c r="E598" s="182"/>
      <c r="F598" s="182"/>
      <c r="G598" s="203"/>
      <c r="H598" s="218"/>
      <c r="I598" s="213"/>
      <c r="J598" s="207"/>
      <c r="K598" s="213"/>
      <c r="L598" s="207"/>
      <c r="M598" s="213"/>
      <c r="N598" s="207"/>
      <c r="O598" s="183"/>
      <c r="P598" s="184"/>
      <c r="Q598" s="184"/>
      <c r="R598" s="275"/>
      <c r="S598" s="185"/>
      <c r="T598" s="185"/>
      <c r="U598" s="275"/>
      <c r="V598" s="275"/>
      <c r="W598" s="276"/>
      <c r="X598" s="276"/>
      <c r="Y598" s="276"/>
      <c r="Z598" s="275"/>
      <c r="AA598" s="184"/>
      <c r="AB598" s="184"/>
      <c r="AC598" s="185"/>
      <c r="AD598" s="185"/>
      <c r="AE598" s="186"/>
      <c r="AF598" s="187"/>
      <c r="AG598" s="182"/>
      <c r="AH598" s="184"/>
      <c r="AI598" s="184"/>
      <c r="AJ598" s="182"/>
      <c r="AK598" s="188"/>
      <c r="AL598" s="188"/>
      <c r="AM598" s="188"/>
      <c r="AN598" s="188"/>
      <c r="AO598" s="188"/>
      <c r="AP598" s="188"/>
      <c r="AQ598" s="188"/>
      <c r="AR598" s="188"/>
      <c r="AS598" s="188"/>
      <c r="AT598" s="188"/>
      <c r="AU598" s="189"/>
      <c r="AV598" s="190"/>
      <c r="AW598" s="190"/>
      <c r="AX598" s="191"/>
      <c r="AY598" s="191"/>
      <c r="AZ598" s="191"/>
      <c r="BA598" s="192"/>
      <c r="BB598" s="193"/>
      <c r="BC598" s="193"/>
      <c r="BD598" s="193"/>
    </row>
    <row r="599" spans="1:56">
      <c r="A599" s="220"/>
      <c r="B599" s="221"/>
      <c r="C599" s="222"/>
      <c r="D599" s="169"/>
      <c r="E599" s="169"/>
      <c r="F599" s="169"/>
      <c r="G599" s="202"/>
      <c r="H599" s="217"/>
      <c r="I599" s="212"/>
      <c r="J599" s="206"/>
      <c r="K599" s="212"/>
      <c r="L599" s="206"/>
      <c r="M599" s="212"/>
      <c r="N599" s="206"/>
      <c r="O599" s="170"/>
      <c r="P599" s="171"/>
      <c r="Q599" s="171"/>
      <c r="R599" s="171"/>
      <c r="S599" s="172"/>
      <c r="T599" s="172"/>
      <c r="U599" s="171"/>
      <c r="V599" s="171"/>
      <c r="W599" s="173"/>
      <c r="X599" s="173"/>
      <c r="Y599" s="173"/>
      <c r="Z599" s="171"/>
      <c r="AA599" s="171"/>
      <c r="AB599" s="171"/>
      <c r="AC599" s="172"/>
      <c r="AD599" s="172"/>
      <c r="AE599" s="174"/>
      <c r="AF599" s="175"/>
      <c r="AG599" s="169"/>
      <c r="AH599" s="171"/>
      <c r="AI599" s="171"/>
      <c r="AJ599" s="169"/>
      <c r="AK599" s="176"/>
      <c r="AL599" s="176"/>
      <c r="AM599" s="176"/>
      <c r="AN599" s="176"/>
      <c r="AO599" s="176"/>
      <c r="AP599" s="176"/>
      <c r="AQ599" s="176"/>
      <c r="AR599" s="176"/>
      <c r="AS599" s="176"/>
      <c r="AT599" s="176"/>
      <c r="AU599" s="177"/>
      <c r="AV599" s="178"/>
      <c r="AW599" s="178"/>
      <c r="AX599" s="179"/>
      <c r="AY599" s="179"/>
      <c r="AZ599" s="179"/>
      <c r="BA599" s="180"/>
      <c r="BB599" s="181"/>
      <c r="BC599" s="181"/>
      <c r="BD599" s="181"/>
    </row>
    <row r="600" spans="1:56">
      <c r="A600" s="223"/>
      <c r="B600" s="224"/>
      <c r="C600" s="225"/>
      <c r="D600" s="182"/>
      <c r="E600" s="182"/>
      <c r="F600" s="182"/>
      <c r="G600" s="203"/>
      <c r="H600" s="218"/>
      <c r="I600" s="213"/>
      <c r="J600" s="207"/>
      <c r="K600" s="213"/>
      <c r="L600" s="207"/>
      <c r="M600" s="213"/>
      <c r="N600" s="207"/>
      <c r="O600" s="183"/>
      <c r="P600" s="184"/>
      <c r="Q600" s="184"/>
      <c r="R600" s="275"/>
      <c r="S600" s="185"/>
      <c r="T600" s="185"/>
      <c r="U600" s="275"/>
      <c r="V600" s="275"/>
      <c r="W600" s="276"/>
      <c r="X600" s="276"/>
      <c r="Y600" s="276"/>
      <c r="Z600" s="275"/>
      <c r="AA600" s="184"/>
      <c r="AB600" s="184"/>
      <c r="AC600" s="185"/>
      <c r="AD600" s="185"/>
      <c r="AE600" s="186"/>
      <c r="AF600" s="187"/>
      <c r="AG600" s="182"/>
      <c r="AH600" s="184"/>
      <c r="AI600" s="184"/>
      <c r="AJ600" s="182"/>
      <c r="AK600" s="188"/>
      <c r="AL600" s="188"/>
      <c r="AM600" s="188"/>
      <c r="AN600" s="188"/>
      <c r="AO600" s="188"/>
      <c r="AP600" s="188"/>
      <c r="AQ600" s="188"/>
      <c r="AR600" s="188"/>
      <c r="AS600" s="188"/>
      <c r="AT600" s="188"/>
      <c r="AU600" s="189"/>
      <c r="AV600" s="190"/>
      <c r="AW600" s="190"/>
      <c r="AX600" s="191"/>
      <c r="AY600" s="191"/>
      <c r="AZ600" s="191"/>
      <c r="BA600" s="192"/>
      <c r="BB600" s="193"/>
      <c r="BC600" s="193"/>
      <c r="BD600" s="193"/>
    </row>
    <row r="601" spans="1:56">
      <c r="A601" s="220"/>
      <c r="B601" s="221"/>
      <c r="C601" s="222"/>
      <c r="D601" s="169"/>
      <c r="E601" s="169"/>
      <c r="F601" s="169"/>
      <c r="G601" s="202"/>
      <c r="H601" s="217"/>
      <c r="I601" s="212"/>
      <c r="J601" s="206"/>
      <c r="K601" s="212"/>
      <c r="L601" s="206"/>
      <c r="M601" s="212"/>
      <c r="N601" s="206"/>
      <c r="O601" s="170"/>
      <c r="P601" s="171"/>
      <c r="Q601" s="171"/>
      <c r="R601" s="171"/>
      <c r="S601" s="172"/>
      <c r="T601" s="172"/>
      <c r="U601" s="171"/>
      <c r="V601" s="171"/>
      <c r="W601" s="173"/>
      <c r="X601" s="173"/>
      <c r="Y601" s="173"/>
      <c r="Z601" s="171"/>
      <c r="AA601" s="171"/>
      <c r="AB601" s="171"/>
      <c r="AC601" s="172"/>
      <c r="AD601" s="172"/>
      <c r="AE601" s="174"/>
      <c r="AF601" s="175"/>
      <c r="AG601" s="169"/>
      <c r="AH601" s="171"/>
      <c r="AI601" s="171"/>
      <c r="AJ601" s="169"/>
      <c r="AK601" s="176"/>
      <c r="AL601" s="176"/>
      <c r="AM601" s="176"/>
      <c r="AN601" s="176"/>
      <c r="AO601" s="176"/>
      <c r="AP601" s="176"/>
      <c r="AQ601" s="176"/>
      <c r="AR601" s="176"/>
      <c r="AS601" s="176"/>
      <c r="AT601" s="176"/>
      <c r="AU601" s="177"/>
      <c r="AV601" s="178"/>
      <c r="AW601" s="178"/>
      <c r="AX601" s="179"/>
      <c r="AY601" s="179"/>
      <c r="AZ601" s="179"/>
      <c r="BA601" s="180"/>
      <c r="BB601" s="181"/>
      <c r="BC601" s="181"/>
      <c r="BD601" s="181"/>
    </row>
    <row r="602" spans="1:56">
      <c r="A602" s="223"/>
      <c r="B602" s="224"/>
      <c r="C602" s="225"/>
      <c r="D602" s="182"/>
      <c r="E602" s="182"/>
      <c r="F602" s="182"/>
      <c r="G602" s="203"/>
      <c r="H602" s="218"/>
      <c r="I602" s="213"/>
      <c r="J602" s="207"/>
      <c r="K602" s="213"/>
      <c r="L602" s="207"/>
      <c r="M602" s="213"/>
      <c r="N602" s="207"/>
      <c r="O602" s="183"/>
      <c r="P602" s="184"/>
      <c r="Q602" s="184"/>
      <c r="R602" s="275"/>
      <c r="S602" s="185"/>
      <c r="T602" s="185"/>
      <c r="U602" s="275"/>
      <c r="V602" s="275"/>
      <c r="W602" s="276"/>
      <c r="X602" s="276"/>
      <c r="Y602" s="276"/>
      <c r="Z602" s="275"/>
      <c r="AA602" s="184"/>
      <c r="AB602" s="184"/>
      <c r="AC602" s="185"/>
      <c r="AD602" s="185"/>
      <c r="AE602" s="186"/>
      <c r="AF602" s="187"/>
      <c r="AG602" s="182"/>
      <c r="AH602" s="184"/>
      <c r="AI602" s="184"/>
      <c r="AJ602" s="182"/>
      <c r="AK602" s="188"/>
      <c r="AL602" s="188"/>
      <c r="AM602" s="188"/>
      <c r="AN602" s="188"/>
      <c r="AO602" s="188"/>
      <c r="AP602" s="188"/>
      <c r="AQ602" s="188"/>
      <c r="AR602" s="188"/>
      <c r="AS602" s="188"/>
      <c r="AT602" s="188"/>
      <c r="AU602" s="189"/>
      <c r="AV602" s="190"/>
      <c r="AW602" s="190"/>
      <c r="AX602" s="191"/>
      <c r="AY602" s="191"/>
      <c r="AZ602" s="191"/>
      <c r="BA602" s="192"/>
      <c r="BB602" s="193"/>
      <c r="BC602" s="193"/>
      <c r="BD602" s="193"/>
    </row>
    <row r="603" spans="1:56">
      <c r="A603" s="220"/>
      <c r="B603" s="221"/>
      <c r="C603" s="222"/>
      <c r="D603" s="169"/>
      <c r="E603" s="169"/>
      <c r="F603" s="169"/>
      <c r="G603" s="202"/>
      <c r="H603" s="217"/>
      <c r="I603" s="212"/>
      <c r="J603" s="206"/>
      <c r="K603" s="212"/>
      <c r="L603" s="206"/>
      <c r="M603" s="212"/>
      <c r="N603" s="206"/>
      <c r="O603" s="170"/>
      <c r="P603" s="171"/>
      <c r="Q603" s="171"/>
      <c r="R603" s="171"/>
      <c r="S603" s="172"/>
      <c r="T603" s="172"/>
      <c r="U603" s="171"/>
      <c r="V603" s="171"/>
      <c r="W603" s="173"/>
      <c r="X603" s="173"/>
      <c r="Y603" s="173"/>
      <c r="Z603" s="171"/>
      <c r="AA603" s="171"/>
      <c r="AB603" s="171"/>
      <c r="AC603" s="172"/>
      <c r="AD603" s="172"/>
      <c r="AE603" s="174"/>
      <c r="AF603" s="175"/>
      <c r="AG603" s="169"/>
      <c r="AH603" s="171"/>
      <c r="AI603" s="171"/>
      <c r="AJ603" s="169"/>
      <c r="AK603" s="176"/>
      <c r="AL603" s="176"/>
      <c r="AM603" s="176"/>
      <c r="AN603" s="176"/>
      <c r="AO603" s="176"/>
      <c r="AP603" s="176"/>
      <c r="AQ603" s="176"/>
      <c r="AR603" s="176"/>
      <c r="AS603" s="176"/>
      <c r="AT603" s="176"/>
      <c r="AU603" s="177"/>
      <c r="AV603" s="178"/>
      <c r="AW603" s="178"/>
      <c r="AX603" s="179"/>
      <c r="AY603" s="179"/>
      <c r="AZ603" s="179"/>
      <c r="BA603" s="180"/>
      <c r="BB603" s="181"/>
      <c r="BC603" s="181"/>
      <c r="BD603" s="181"/>
    </row>
    <row r="604" spans="1:56">
      <c r="A604" s="223"/>
      <c r="B604" s="224"/>
      <c r="C604" s="225"/>
      <c r="D604" s="182"/>
      <c r="E604" s="182"/>
      <c r="F604" s="182"/>
      <c r="G604" s="203"/>
      <c r="H604" s="218"/>
      <c r="I604" s="213"/>
      <c r="J604" s="207"/>
      <c r="K604" s="213"/>
      <c r="L604" s="207"/>
      <c r="M604" s="213"/>
      <c r="N604" s="207"/>
      <c r="O604" s="183"/>
      <c r="P604" s="184"/>
      <c r="Q604" s="184"/>
      <c r="R604" s="275"/>
      <c r="S604" s="185"/>
      <c r="T604" s="185"/>
      <c r="U604" s="275"/>
      <c r="V604" s="275"/>
      <c r="W604" s="276"/>
      <c r="X604" s="276"/>
      <c r="Y604" s="276"/>
      <c r="Z604" s="275"/>
      <c r="AA604" s="184"/>
      <c r="AB604" s="184"/>
      <c r="AC604" s="185"/>
      <c r="AD604" s="185"/>
      <c r="AE604" s="186"/>
      <c r="AF604" s="187"/>
      <c r="AG604" s="182"/>
      <c r="AH604" s="184"/>
      <c r="AI604" s="184"/>
      <c r="AJ604" s="182"/>
      <c r="AK604" s="188"/>
      <c r="AL604" s="188"/>
      <c r="AM604" s="188"/>
      <c r="AN604" s="188"/>
      <c r="AO604" s="188"/>
      <c r="AP604" s="188"/>
      <c r="AQ604" s="188"/>
      <c r="AR604" s="188"/>
      <c r="AS604" s="188"/>
      <c r="AT604" s="188"/>
      <c r="AU604" s="189"/>
      <c r="AV604" s="190"/>
      <c r="AW604" s="190"/>
      <c r="AX604" s="191"/>
      <c r="AY604" s="191"/>
      <c r="AZ604" s="191"/>
      <c r="BA604" s="192"/>
      <c r="BB604" s="193"/>
      <c r="BC604" s="193"/>
      <c r="BD604" s="193"/>
    </row>
    <row r="605" spans="1:56">
      <c r="A605" s="220"/>
      <c r="B605" s="221"/>
      <c r="C605" s="222"/>
      <c r="D605" s="169"/>
      <c r="E605" s="169"/>
      <c r="F605" s="169"/>
      <c r="G605" s="202"/>
      <c r="H605" s="217"/>
      <c r="I605" s="212"/>
      <c r="J605" s="206"/>
      <c r="K605" s="212"/>
      <c r="L605" s="206"/>
      <c r="M605" s="212"/>
      <c r="N605" s="206"/>
      <c r="O605" s="170"/>
      <c r="P605" s="171"/>
      <c r="Q605" s="171"/>
      <c r="R605" s="171"/>
      <c r="S605" s="172"/>
      <c r="T605" s="172"/>
      <c r="U605" s="171"/>
      <c r="V605" s="171"/>
      <c r="W605" s="173"/>
      <c r="X605" s="173"/>
      <c r="Y605" s="173"/>
      <c r="Z605" s="171"/>
      <c r="AA605" s="171"/>
      <c r="AB605" s="171"/>
      <c r="AC605" s="172"/>
      <c r="AD605" s="172"/>
      <c r="AE605" s="174"/>
      <c r="AF605" s="175"/>
      <c r="AG605" s="169"/>
      <c r="AH605" s="171"/>
      <c r="AI605" s="171"/>
      <c r="AJ605" s="169"/>
      <c r="AK605" s="176"/>
      <c r="AL605" s="176"/>
      <c r="AM605" s="176"/>
      <c r="AN605" s="176"/>
      <c r="AO605" s="176"/>
      <c r="AP605" s="176"/>
      <c r="AQ605" s="176"/>
      <c r="AR605" s="176"/>
      <c r="AS605" s="176"/>
      <c r="AT605" s="176"/>
      <c r="AU605" s="177"/>
      <c r="AV605" s="178"/>
      <c r="AW605" s="178"/>
      <c r="AX605" s="179"/>
      <c r="AY605" s="179"/>
      <c r="AZ605" s="179"/>
      <c r="BA605" s="180"/>
      <c r="BB605" s="181"/>
      <c r="BC605" s="181"/>
      <c r="BD605" s="181"/>
    </row>
    <row r="606" spans="1:56">
      <c r="A606" s="223"/>
      <c r="B606" s="224"/>
      <c r="C606" s="225"/>
      <c r="D606" s="182"/>
      <c r="E606" s="182"/>
      <c r="F606" s="182"/>
      <c r="G606" s="203"/>
      <c r="H606" s="218"/>
      <c r="I606" s="213"/>
      <c r="J606" s="207"/>
      <c r="K606" s="213"/>
      <c r="L606" s="207"/>
      <c r="M606" s="213"/>
      <c r="N606" s="207"/>
      <c r="O606" s="183"/>
      <c r="P606" s="184"/>
      <c r="Q606" s="184"/>
      <c r="R606" s="275"/>
      <c r="S606" s="185"/>
      <c r="T606" s="185"/>
      <c r="U606" s="275"/>
      <c r="V606" s="275"/>
      <c r="W606" s="276"/>
      <c r="X606" s="276"/>
      <c r="Y606" s="276"/>
      <c r="Z606" s="275"/>
      <c r="AA606" s="184"/>
      <c r="AB606" s="184"/>
      <c r="AC606" s="185"/>
      <c r="AD606" s="185"/>
      <c r="AE606" s="186"/>
      <c r="AF606" s="187"/>
      <c r="AG606" s="182"/>
      <c r="AH606" s="184"/>
      <c r="AI606" s="184"/>
      <c r="AJ606" s="182"/>
      <c r="AK606" s="188"/>
      <c r="AL606" s="188"/>
      <c r="AM606" s="188"/>
      <c r="AN606" s="188"/>
      <c r="AO606" s="188"/>
      <c r="AP606" s="188"/>
      <c r="AQ606" s="188"/>
      <c r="AR606" s="188"/>
      <c r="AS606" s="188"/>
      <c r="AT606" s="188"/>
      <c r="AU606" s="189"/>
      <c r="AV606" s="190"/>
      <c r="AW606" s="190"/>
      <c r="AX606" s="191"/>
      <c r="AY606" s="191"/>
      <c r="AZ606" s="191"/>
      <c r="BA606" s="192"/>
      <c r="BB606" s="193"/>
      <c r="BC606" s="193"/>
      <c r="BD606" s="193"/>
    </row>
    <row r="607" spans="1:56">
      <c r="A607" s="220"/>
      <c r="B607" s="221"/>
      <c r="C607" s="222"/>
      <c r="D607" s="169"/>
      <c r="E607" s="169"/>
      <c r="F607" s="169"/>
      <c r="G607" s="202"/>
      <c r="H607" s="217"/>
      <c r="I607" s="212"/>
      <c r="J607" s="206"/>
      <c r="K607" s="212"/>
      <c r="L607" s="206"/>
      <c r="M607" s="212"/>
      <c r="N607" s="206"/>
      <c r="O607" s="170"/>
      <c r="P607" s="171"/>
      <c r="Q607" s="171"/>
      <c r="R607" s="171"/>
      <c r="S607" s="172"/>
      <c r="T607" s="172"/>
      <c r="U607" s="171"/>
      <c r="V607" s="171"/>
      <c r="W607" s="173"/>
      <c r="X607" s="173"/>
      <c r="Y607" s="173"/>
      <c r="Z607" s="171"/>
      <c r="AA607" s="171"/>
      <c r="AB607" s="171"/>
      <c r="AC607" s="172"/>
      <c r="AD607" s="172"/>
      <c r="AE607" s="174"/>
      <c r="AF607" s="175"/>
      <c r="AG607" s="169"/>
      <c r="AH607" s="171"/>
      <c r="AI607" s="171"/>
      <c r="AJ607" s="169"/>
      <c r="AK607" s="176"/>
      <c r="AL607" s="176"/>
      <c r="AM607" s="176"/>
      <c r="AN607" s="176"/>
      <c r="AO607" s="176"/>
      <c r="AP607" s="176"/>
      <c r="AQ607" s="176"/>
      <c r="AR607" s="176"/>
      <c r="AS607" s="176"/>
      <c r="AT607" s="176"/>
      <c r="AU607" s="177"/>
      <c r="AV607" s="178"/>
      <c r="AW607" s="178"/>
      <c r="AX607" s="179"/>
      <c r="AY607" s="179"/>
      <c r="AZ607" s="179"/>
      <c r="BA607" s="180"/>
      <c r="BB607" s="181"/>
      <c r="BC607" s="181"/>
      <c r="BD607" s="181"/>
    </row>
    <row r="608" spans="1:56">
      <c r="A608" s="223"/>
      <c r="B608" s="224"/>
      <c r="C608" s="225"/>
      <c r="D608" s="182"/>
      <c r="E608" s="182"/>
      <c r="F608" s="182"/>
      <c r="G608" s="203"/>
      <c r="H608" s="218"/>
      <c r="I608" s="213"/>
      <c r="J608" s="207"/>
      <c r="K608" s="213"/>
      <c r="L608" s="207"/>
      <c r="M608" s="213"/>
      <c r="N608" s="207"/>
      <c r="O608" s="183"/>
      <c r="P608" s="184"/>
      <c r="Q608" s="184"/>
      <c r="R608" s="275"/>
      <c r="S608" s="185"/>
      <c r="T608" s="185"/>
      <c r="U608" s="275"/>
      <c r="V608" s="275"/>
      <c r="W608" s="276"/>
      <c r="X608" s="276"/>
      <c r="Y608" s="276"/>
      <c r="Z608" s="275"/>
      <c r="AA608" s="184"/>
      <c r="AB608" s="184"/>
      <c r="AC608" s="185"/>
      <c r="AD608" s="185"/>
      <c r="AE608" s="186"/>
      <c r="AF608" s="187"/>
      <c r="AG608" s="182"/>
      <c r="AH608" s="184"/>
      <c r="AI608" s="184"/>
      <c r="AJ608" s="182"/>
      <c r="AK608" s="188"/>
      <c r="AL608" s="188"/>
      <c r="AM608" s="188"/>
      <c r="AN608" s="188"/>
      <c r="AO608" s="188"/>
      <c r="AP608" s="188"/>
      <c r="AQ608" s="188"/>
      <c r="AR608" s="188"/>
      <c r="AS608" s="188"/>
      <c r="AT608" s="188"/>
      <c r="AU608" s="189"/>
      <c r="AV608" s="190"/>
      <c r="AW608" s="190"/>
      <c r="AX608" s="191"/>
      <c r="AY608" s="191"/>
      <c r="AZ608" s="191"/>
      <c r="BA608" s="192"/>
      <c r="BB608" s="193"/>
      <c r="BC608" s="193"/>
      <c r="BD608" s="193"/>
    </row>
    <row r="609" spans="1:56">
      <c r="A609" s="220"/>
      <c r="B609" s="221"/>
      <c r="C609" s="222"/>
      <c r="D609" s="169"/>
      <c r="E609" s="169"/>
      <c r="F609" s="169"/>
      <c r="G609" s="202"/>
      <c r="H609" s="217"/>
      <c r="I609" s="212"/>
      <c r="J609" s="206"/>
      <c r="K609" s="212"/>
      <c r="L609" s="206"/>
      <c r="M609" s="212"/>
      <c r="N609" s="206"/>
      <c r="O609" s="170"/>
      <c r="P609" s="171"/>
      <c r="Q609" s="171"/>
      <c r="R609" s="171"/>
      <c r="S609" s="172"/>
      <c r="T609" s="172"/>
      <c r="U609" s="171"/>
      <c r="V609" s="171"/>
      <c r="W609" s="173"/>
      <c r="X609" s="173"/>
      <c r="Y609" s="173"/>
      <c r="Z609" s="171"/>
      <c r="AA609" s="171"/>
      <c r="AB609" s="171"/>
      <c r="AC609" s="172"/>
      <c r="AD609" s="172"/>
      <c r="AE609" s="174"/>
      <c r="AF609" s="175"/>
      <c r="AG609" s="169"/>
      <c r="AH609" s="171"/>
      <c r="AI609" s="171"/>
      <c r="AJ609" s="169"/>
      <c r="AK609" s="176"/>
      <c r="AL609" s="176"/>
      <c r="AM609" s="176"/>
      <c r="AN609" s="176"/>
      <c r="AO609" s="176"/>
      <c r="AP609" s="176"/>
      <c r="AQ609" s="176"/>
      <c r="AR609" s="176"/>
      <c r="AS609" s="176"/>
      <c r="AT609" s="176"/>
      <c r="AU609" s="177"/>
      <c r="AV609" s="178"/>
      <c r="AW609" s="178"/>
      <c r="AX609" s="179"/>
      <c r="AY609" s="179"/>
      <c r="AZ609" s="179"/>
      <c r="BA609" s="180"/>
      <c r="BB609" s="181"/>
      <c r="BC609" s="181"/>
      <c r="BD609" s="181"/>
    </row>
    <row r="610" spans="1:56">
      <c r="A610" s="223"/>
      <c r="B610" s="224"/>
      <c r="C610" s="225"/>
      <c r="D610" s="182"/>
      <c r="E610" s="182"/>
      <c r="F610" s="182"/>
      <c r="G610" s="203"/>
      <c r="H610" s="218"/>
      <c r="I610" s="213"/>
      <c r="J610" s="207"/>
      <c r="K610" s="213"/>
      <c r="L610" s="207"/>
      <c r="M610" s="213"/>
      <c r="N610" s="207"/>
      <c r="O610" s="183"/>
      <c r="P610" s="184"/>
      <c r="Q610" s="184"/>
      <c r="R610" s="275"/>
      <c r="S610" s="185"/>
      <c r="T610" s="185"/>
      <c r="U610" s="275"/>
      <c r="V610" s="275"/>
      <c r="W610" s="276"/>
      <c r="X610" s="276"/>
      <c r="Y610" s="276"/>
      <c r="Z610" s="275"/>
      <c r="AA610" s="184"/>
      <c r="AB610" s="184"/>
      <c r="AC610" s="185"/>
      <c r="AD610" s="185"/>
      <c r="AE610" s="186"/>
      <c r="AF610" s="187"/>
      <c r="AG610" s="182"/>
      <c r="AH610" s="184"/>
      <c r="AI610" s="184"/>
      <c r="AJ610" s="182"/>
      <c r="AK610" s="188"/>
      <c r="AL610" s="188"/>
      <c r="AM610" s="188"/>
      <c r="AN610" s="188"/>
      <c r="AO610" s="188"/>
      <c r="AP610" s="188"/>
      <c r="AQ610" s="188"/>
      <c r="AR610" s="188"/>
      <c r="AS610" s="188"/>
      <c r="AT610" s="188"/>
      <c r="AU610" s="189"/>
      <c r="AV610" s="190"/>
      <c r="AW610" s="190"/>
      <c r="AX610" s="191"/>
      <c r="AY610" s="191"/>
      <c r="AZ610" s="191"/>
      <c r="BA610" s="192"/>
      <c r="BB610" s="193"/>
      <c r="BC610" s="193"/>
      <c r="BD610" s="193"/>
    </row>
    <row r="611" spans="1:56">
      <c r="A611" s="220"/>
      <c r="B611" s="221"/>
      <c r="C611" s="222"/>
      <c r="D611" s="169"/>
      <c r="E611" s="169"/>
      <c r="F611" s="169"/>
      <c r="G611" s="202"/>
      <c r="H611" s="217"/>
      <c r="I611" s="212"/>
      <c r="J611" s="206"/>
      <c r="K611" s="212"/>
      <c r="L611" s="206"/>
      <c r="M611" s="212"/>
      <c r="N611" s="206"/>
      <c r="O611" s="170"/>
      <c r="P611" s="171"/>
      <c r="Q611" s="171"/>
      <c r="R611" s="171"/>
      <c r="S611" s="172"/>
      <c r="T611" s="172"/>
      <c r="U611" s="171"/>
      <c r="V611" s="171"/>
      <c r="W611" s="173"/>
      <c r="X611" s="173"/>
      <c r="Y611" s="173"/>
      <c r="Z611" s="171"/>
      <c r="AA611" s="171"/>
      <c r="AB611" s="171"/>
      <c r="AC611" s="172"/>
      <c r="AD611" s="172"/>
      <c r="AE611" s="174"/>
      <c r="AF611" s="175"/>
      <c r="AG611" s="169"/>
      <c r="AH611" s="171"/>
      <c r="AI611" s="171"/>
      <c r="AJ611" s="169"/>
      <c r="AK611" s="176"/>
      <c r="AL611" s="176"/>
      <c r="AM611" s="176"/>
      <c r="AN611" s="176"/>
      <c r="AO611" s="176"/>
      <c r="AP611" s="176"/>
      <c r="AQ611" s="176"/>
      <c r="AR611" s="176"/>
      <c r="AS611" s="176"/>
      <c r="AT611" s="176"/>
      <c r="AU611" s="177"/>
      <c r="AV611" s="178"/>
      <c r="AW611" s="178"/>
      <c r="AX611" s="179"/>
      <c r="AY611" s="179"/>
      <c r="AZ611" s="179"/>
      <c r="BA611" s="180"/>
      <c r="BB611" s="181"/>
      <c r="BC611" s="181"/>
      <c r="BD611" s="181"/>
    </row>
    <row r="612" spans="1:56">
      <c r="A612" s="223"/>
      <c r="B612" s="224"/>
      <c r="C612" s="225"/>
      <c r="D612" s="182"/>
      <c r="E612" s="182"/>
      <c r="F612" s="182"/>
      <c r="G612" s="203"/>
      <c r="H612" s="218"/>
      <c r="I612" s="213"/>
      <c r="J612" s="207"/>
      <c r="K612" s="213"/>
      <c r="L612" s="207"/>
      <c r="M612" s="213"/>
      <c r="N612" s="207"/>
      <c r="O612" s="183"/>
      <c r="P612" s="184"/>
      <c r="Q612" s="184"/>
      <c r="R612" s="275"/>
      <c r="S612" s="185"/>
      <c r="T612" s="185"/>
      <c r="U612" s="275"/>
      <c r="V612" s="275"/>
      <c r="W612" s="276"/>
      <c r="X612" s="276"/>
      <c r="Y612" s="276"/>
      <c r="Z612" s="275"/>
      <c r="AA612" s="184"/>
      <c r="AB612" s="184"/>
      <c r="AC612" s="185"/>
      <c r="AD612" s="185"/>
      <c r="AE612" s="186"/>
      <c r="AF612" s="187"/>
      <c r="AG612" s="182"/>
      <c r="AH612" s="184"/>
      <c r="AI612" s="184"/>
      <c r="AJ612" s="182"/>
      <c r="AK612" s="188"/>
      <c r="AL612" s="188"/>
      <c r="AM612" s="188"/>
      <c r="AN612" s="188"/>
      <c r="AO612" s="188"/>
      <c r="AP612" s="188"/>
      <c r="AQ612" s="188"/>
      <c r="AR612" s="188"/>
      <c r="AS612" s="188"/>
      <c r="AT612" s="188"/>
      <c r="AU612" s="189"/>
      <c r="AV612" s="190"/>
      <c r="AW612" s="190"/>
      <c r="AX612" s="191"/>
      <c r="AY612" s="191"/>
      <c r="AZ612" s="191"/>
      <c r="BA612" s="192"/>
      <c r="BB612" s="193"/>
      <c r="BC612" s="193"/>
      <c r="BD612" s="193"/>
    </row>
    <row r="613" spans="1:56">
      <c r="A613" s="220"/>
      <c r="B613" s="221"/>
      <c r="C613" s="222"/>
      <c r="D613" s="169"/>
      <c r="E613" s="169"/>
      <c r="F613" s="169"/>
      <c r="G613" s="202"/>
      <c r="H613" s="217"/>
      <c r="I613" s="212"/>
      <c r="J613" s="206"/>
      <c r="K613" s="212"/>
      <c r="L613" s="206"/>
      <c r="M613" s="212"/>
      <c r="N613" s="206"/>
      <c r="O613" s="170"/>
      <c r="P613" s="171"/>
      <c r="Q613" s="171"/>
      <c r="R613" s="171"/>
      <c r="S613" s="172"/>
      <c r="T613" s="172"/>
      <c r="U613" s="171"/>
      <c r="V613" s="171"/>
      <c r="W613" s="173"/>
      <c r="X613" s="173"/>
      <c r="Y613" s="173"/>
      <c r="Z613" s="171"/>
      <c r="AA613" s="171"/>
      <c r="AB613" s="171"/>
      <c r="AC613" s="172"/>
      <c r="AD613" s="172"/>
      <c r="AE613" s="174"/>
      <c r="AF613" s="175"/>
      <c r="AG613" s="169"/>
      <c r="AH613" s="171"/>
      <c r="AI613" s="171"/>
      <c r="AJ613" s="169"/>
      <c r="AK613" s="176"/>
      <c r="AL613" s="176"/>
      <c r="AM613" s="176"/>
      <c r="AN613" s="176"/>
      <c r="AO613" s="176"/>
      <c r="AP613" s="176"/>
      <c r="AQ613" s="176"/>
      <c r="AR613" s="176"/>
      <c r="AS613" s="176"/>
      <c r="AT613" s="176"/>
      <c r="AU613" s="177"/>
      <c r="AV613" s="178"/>
      <c r="AW613" s="178"/>
      <c r="AX613" s="179"/>
      <c r="AY613" s="179"/>
      <c r="AZ613" s="179"/>
      <c r="BA613" s="180"/>
      <c r="BB613" s="181"/>
      <c r="BC613" s="181"/>
      <c r="BD613" s="181"/>
    </row>
    <row r="614" spans="1:56">
      <c r="A614" s="223"/>
      <c r="B614" s="224"/>
      <c r="C614" s="225"/>
      <c r="D614" s="182"/>
      <c r="E614" s="182"/>
      <c r="F614" s="182"/>
      <c r="G614" s="203"/>
      <c r="H614" s="218"/>
      <c r="I614" s="213"/>
      <c r="J614" s="207"/>
      <c r="K614" s="213"/>
      <c r="L614" s="207"/>
      <c r="M614" s="213"/>
      <c r="N614" s="207"/>
      <c r="O614" s="183"/>
      <c r="P614" s="184"/>
      <c r="Q614" s="184"/>
      <c r="R614" s="275"/>
      <c r="S614" s="185"/>
      <c r="T614" s="185"/>
      <c r="U614" s="275"/>
      <c r="V614" s="275"/>
      <c r="W614" s="276"/>
      <c r="X614" s="276"/>
      <c r="Y614" s="276"/>
      <c r="Z614" s="275"/>
      <c r="AA614" s="184"/>
      <c r="AB614" s="184"/>
      <c r="AC614" s="185"/>
      <c r="AD614" s="185"/>
      <c r="AE614" s="186"/>
      <c r="AF614" s="187"/>
      <c r="AG614" s="182"/>
      <c r="AH614" s="184"/>
      <c r="AI614" s="184"/>
      <c r="AJ614" s="182"/>
      <c r="AK614" s="188"/>
      <c r="AL614" s="188"/>
      <c r="AM614" s="188"/>
      <c r="AN614" s="188"/>
      <c r="AO614" s="188"/>
      <c r="AP614" s="188"/>
      <c r="AQ614" s="188"/>
      <c r="AR614" s="188"/>
      <c r="AS614" s="188"/>
      <c r="AT614" s="188"/>
      <c r="AU614" s="189"/>
      <c r="AV614" s="190"/>
      <c r="AW614" s="190"/>
      <c r="AX614" s="191"/>
      <c r="AY614" s="191"/>
      <c r="AZ614" s="191"/>
      <c r="BA614" s="192"/>
      <c r="BB614" s="193"/>
      <c r="BC614" s="193"/>
      <c r="BD614" s="193"/>
    </row>
    <row r="615" spans="1:56">
      <c r="A615" s="220"/>
      <c r="B615" s="221"/>
      <c r="C615" s="222"/>
      <c r="D615" s="169"/>
      <c r="E615" s="169"/>
      <c r="F615" s="169"/>
      <c r="G615" s="202"/>
      <c r="H615" s="217"/>
      <c r="I615" s="212"/>
      <c r="J615" s="206"/>
      <c r="K615" s="212"/>
      <c r="L615" s="206"/>
      <c r="M615" s="212"/>
      <c r="N615" s="206"/>
      <c r="O615" s="170"/>
      <c r="P615" s="171"/>
      <c r="Q615" s="171"/>
      <c r="R615" s="171"/>
      <c r="S615" s="172"/>
      <c r="T615" s="172"/>
      <c r="U615" s="171"/>
      <c r="V615" s="171"/>
      <c r="W615" s="173"/>
      <c r="X615" s="173"/>
      <c r="Y615" s="173"/>
      <c r="Z615" s="171"/>
      <c r="AA615" s="171"/>
      <c r="AB615" s="171"/>
      <c r="AC615" s="172"/>
      <c r="AD615" s="172"/>
      <c r="AE615" s="174"/>
      <c r="AF615" s="175"/>
      <c r="AG615" s="169"/>
      <c r="AH615" s="171"/>
      <c r="AI615" s="171"/>
      <c r="AJ615" s="169"/>
      <c r="AK615" s="176"/>
      <c r="AL615" s="176"/>
      <c r="AM615" s="176"/>
      <c r="AN615" s="176"/>
      <c r="AO615" s="176"/>
      <c r="AP615" s="176"/>
      <c r="AQ615" s="176"/>
      <c r="AR615" s="176"/>
      <c r="AS615" s="176"/>
      <c r="AT615" s="176"/>
      <c r="AU615" s="177"/>
      <c r="AV615" s="178"/>
      <c r="AW615" s="178"/>
      <c r="AX615" s="179"/>
      <c r="AY615" s="179"/>
      <c r="AZ615" s="179"/>
      <c r="BA615" s="180"/>
      <c r="BB615" s="181"/>
      <c r="BC615" s="181"/>
      <c r="BD615" s="181"/>
    </row>
    <row r="616" spans="1:56">
      <c r="A616" s="223"/>
      <c r="B616" s="224"/>
      <c r="C616" s="225"/>
      <c r="D616" s="182"/>
      <c r="E616" s="182"/>
      <c r="F616" s="182"/>
      <c r="G616" s="203"/>
      <c r="H616" s="218"/>
      <c r="I616" s="213"/>
      <c r="J616" s="207"/>
      <c r="K616" s="213"/>
      <c r="L616" s="207"/>
      <c r="M616" s="213"/>
      <c r="N616" s="207"/>
      <c r="O616" s="183"/>
      <c r="P616" s="184"/>
      <c r="Q616" s="184"/>
      <c r="R616" s="275"/>
      <c r="S616" s="185"/>
      <c r="T616" s="185"/>
      <c r="U616" s="275"/>
      <c r="V616" s="275"/>
      <c r="W616" s="276"/>
      <c r="X616" s="276"/>
      <c r="Y616" s="276"/>
      <c r="Z616" s="275"/>
      <c r="AA616" s="184"/>
      <c r="AB616" s="184"/>
      <c r="AC616" s="185"/>
      <c r="AD616" s="185"/>
      <c r="AE616" s="186"/>
      <c r="AF616" s="187"/>
      <c r="AG616" s="182"/>
      <c r="AH616" s="184"/>
      <c r="AI616" s="184"/>
      <c r="AJ616" s="182"/>
      <c r="AK616" s="188"/>
      <c r="AL616" s="188"/>
      <c r="AM616" s="188"/>
      <c r="AN616" s="188"/>
      <c r="AO616" s="188"/>
      <c r="AP616" s="188"/>
      <c r="AQ616" s="188"/>
      <c r="AR616" s="188"/>
      <c r="AS616" s="188"/>
      <c r="AT616" s="188"/>
      <c r="AU616" s="189"/>
      <c r="AV616" s="190"/>
      <c r="AW616" s="190"/>
      <c r="AX616" s="191"/>
      <c r="AY616" s="191"/>
      <c r="AZ616" s="191"/>
      <c r="BA616" s="192"/>
      <c r="BB616" s="193"/>
      <c r="BC616" s="193"/>
      <c r="BD616" s="193"/>
    </row>
    <row r="617" spans="1:56">
      <c r="A617" s="220"/>
      <c r="B617" s="221"/>
      <c r="C617" s="222"/>
      <c r="D617" s="169"/>
      <c r="E617" s="169"/>
      <c r="F617" s="169"/>
      <c r="G617" s="202"/>
      <c r="H617" s="217"/>
      <c r="I617" s="212"/>
      <c r="J617" s="206"/>
      <c r="K617" s="212"/>
      <c r="L617" s="206"/>
      <c r="M617" s="212"/>
      <c r="N617" s="206"/>
      <c r="O617" s="170"/>
      <c r="P617" s="171"/>
      <c r="Q617" s="171"/>
      <c r="R617" s="171"/>
      <c r="S617" s="172"/>
      <c r="T617" s="172"/>
      <c r="U617" s="171"/>
      <c r="V617" s="171"/>
      <c r="W617" s="173"/>
      <c r="X617" s="173"/>
      <c r="Y617" s="173"/>
      <c r="Z617" s="171"/>
      <c r="AA617" s="171"/>
      <c r="AB617" s="171"/>
      <c r="AC617" s="172"/>
      <c r="AD617" s="172"/>
      <c r="AE617" s="174"/>
      <c r="AF617" s="175"/>
      <c r="AG617" s="169"/>
      <c r="AH617" s="171"/>
      <c r="AI617" s="171"/>
      <c r="AJ617" s="169"/>
      <c r="AK617" s="176"/>
      <c r="AL617" s="176"/>
      <c r="AM617" s="176"/>
      <c r="AN617" s="176"/>
      <c r="AO617" s="176"/>
      <c r="AP617" s="176"/>
      <c r="AQ617" s="176"/>
      <c r="AR617" s="176"/>
      <c r="AS617" s="176"/>
      <c r="AT617" s="176"/>
      <c r="AU617" s="177"/>
      <c r="AV617" s="178"/>
      <c r="AW617" s="178"/>
      <c r="AX617" s="179"/>
      <c r="AY617" s="179"/>
      <c r="AZ617" s="179"/>
      <c r="BA617" s="180"/>
      <c r="BB617" s="181"/>
      <c r="BC617" s="181"/>
      <c r="BD617" s="181"/>
    </row>
    <row r="618" spans="1:56">
      <c r="A618" s="223"/>
      <c r="B618" s="224"/>
      <c r="C618" s="225"/>
      <c r="D618" s="182"/>
      <c r="E618" s="182"/>
      <c r="F618" s="182"/>
      <c r="G618" s="203"/>
      <c r="H618" s="218"/>
      <c r="I618" s="213"/>
      <c r="J618" s="207"/>
      <c r="K618" s="213"/>
      <c r="L618" s="207"/>
      <c r="M618" s="213"/>
      <c r="N618" s="207"/>
      <c r="O618" s="183"/>
      <c r="P618" s="184"/>
      <c r="Q618" s="184"/>
      <c r="R618" s="275"/>
      <c r="S618" s="185"/>
      <c r="T618" s="185"/>
      <c r="U618" s="275"/>
      <c r="V618" s="275"/>
      <c r="W618" s="276"/>
      <c r="X618" s="276"/>
      <c r="Y618" s="276"/>
      <c r="Z618" s="275"/>
      <c r="AA618" s="184"/>
      <c r="AB618" s="184"/>
      <c r="AC618" s="185"/>
      <c r="AD618" s="185"/>
      <c r="AE618" s="186"/>
      <c r="AF618" s="187"/>
      <c r="AG618" s="182"/>
      <c r="AH618" s="184"/>
      <c r="AI618" s="184"/>
      <c r="AJ618" s="182"/>
      <c r="AK618" s="188"/>
      <c r="AL618" s="188"/>
      <c r="AM618" s="188"/>
      <c r="AN618" s="188"/>
      <c r="AO618" s="188"/>
      <c r="AP618" s="188"/>
      <c r="AQ618" s="188"/>
      <c r="AR618" s="188"/>
      <c r="AS618" s="188"/>
      <c r="AT618" s="188"/>
      <c r="AU618" s="189"/>
      <c r="AV618" s="190"/>
      <c r="AW618" s="190"/>
      <c r="AX618" s="191"/>
      <c r="AY618" s="191"/>
      <c r="AZ618" s="191"/>
      <c r="BA618" s="192"/>
      <c r="BB618" s="193"/>
      <c r="BC618" s="193"/>
      <c r="BD618" s="193"/>
    </row>
    <row r="619" spans="1:56">
      <c r="A619" s="220"/>
      <c r="B619" s="221"/>
      <c r="C619" s="222"/>
      <c r="D619" s="169"/>
      <c r="E619" s="169"/>
      <c r="F619" s="169"/>
      <c r="G619" s="202"/>
      <c r="H619" s="217"/>
      <c r="I619" s="212"/>
      <c r="J619" s="206"/>
      <c r="K619" s="212"/>
      <c r="L619" s="206"/>
      <c r="M619" s="212"/>
      <c r="N619" s="206"/>
      <c r="O619" s="170"/>
      <c r="P619" s="171"/>
      <c r="Q619" s="171"/>
      <c r="R619" s="171"/>
      <c r="S619" s="172"/>
      <c r="T619" s="172"/>
      <c r="U619" s="171"/>
      <c r="V619" s="171"/>
      <c r="W619" s="173"/>
      <c r="X619" s="173"/>
      <c r="Y619" s="173"/>
      <c r="Z619" s="171"/>
      <c r="AA619" s="171"/>
      <c r="AB619" s="171"/>
      <c r="AC619" s="172"/>
      <c r="AD619" s="172"/>
      <c r="AE619" s="174"/>
      <c r="AF619" s="175"/>
      <c r="AG619" s="169"/>
      <c r="AH619" s="171"/>
      <c r="AI619" s="171"/>
      <c r="AJ619" s="169"/>
      <c r="AK619" s="176"/>
      <c r="AL619" s="176"/>
      <c r="AM619" s="176"/>
      <c r="AN619" s="176"/>
      <c r="AO619" s="176"/>
      <c r="AP619" s="176"/>
      <c r="AQ619" s="176"/>
      <c r="AR619" s="176"/>
      <c r="AS619" s="176"/>
      <c r="AT619" s="176"/>
      <c r="AU619" s="177"/>
      <c r="AV619" s="178"/>
      <c r="AW619" s="178"/>
      <c r="AX619" s="179"/>
      <c r="AY619" s="179"/>
      <c r="AZ619" s="179"/>
      <c r="BA619" s="180"/>
      <c r="BB619" s="181"/>
      <c r="BC619" s="181"/>
      <c r="BD619" s="181"/>
    </row>
    <row r="620" spans="1:56">
      <c r="A620" s="223"/>
      <c r="B620" s="224"/>
      <c r="C620" s="225"/>
      <c r="D620" s="182"/>
      <c r="E620" s="182"/>
      <c r="F620" s="182"/>
      <c r="G620" s="203"/>
      <c r="H620" s="218"/>
      <c r="I620" s="213"/>
      <c r="J620" s="207"/>
      <c r="K620" s="213"/>
      <c r="L620" s="207"/>
      <c r="M620" s="213"/>
      <c r="N620" s="207"/>
      <c r="O620" s="183"/>
      <c r="P620" s="184"/>
      <c r="Q620" s="184"/>
      <c r="R620" s="275"/>
      <c r="S620" s="185"/>
      <c r="T620" s="185"/>
      <c r="U620" s="275"/>
      <c r="V620" s="275"/>
      <c r="W620" s="276"/>
      <c r="X620" s="276"/>
      <c r="Y620" s="276"/>
      <c r="Z620" s="275"/>
      <c r="AA620" s="184"/>
      <c r="AB620" s="184"/>
      <c r="AC620" s="185"/>
      <c r="AD620" s="185"/>
      <c r="AE620" s="186"/>
      <c r="AF620" s="187"/>
      <c r="AG620" s="182"/>
      <c r="AH620" s="184"/>
      <c r="AI620" s="184"/>
      <c r="AJ620" s="182"/>
      <c r="AK620" s="188"/>
      <c r="AL620" s="188"/>
      <c r="AM620" s="188"/>
      <c r="AN620" s="188"/>
      <c r="AO620" s="188"/>
      <c r="AP620" s="188"/>
      <c r="AQ620" s="188"/>
      <c r="AR620" s="188"/>
      <c r="AS620" s="188"/>
      <c r="AT620" s="188"/>
      <c r="AU620" s="189"/>
      <c r="AV620" s="190"/>
      <c r="AW620" s="190"/>
      <c r="AX620" s="191"/>
      <c r="AY620" s="191"/>
      <c r="AZ620" s="191"/>
      <c r="BA620" s="192"/>
      <c r="BB620" s="193"/>
      <c r="BC620" s="193"/>
      <c r="BD620" s="193"/>
    </row>
    <row r="621" spans="1:56">
      <c r="A621" s="220"/>
      <c r="B621" s="221"/>
      <c r="C621" s="222"/>
      <c r="D621" s="169"/>
      <c r="E621" s="169"/>
      <c r="F621" s="169"/>
      <c r="G621" s="202"/>
      <c r="H621" s="217"/>
      <c r="I621" s="212"/>
      <c r="J621" s="206"/>
      <c r="K621" s="212"/>
      <c r="L621" s="206"/>
      <c r="M621" s="212"/>
      <c r="N621" s="206"/>
      <c r="O621" s="170"/>
      <c r="P621" s="171"/>
      <c r="Q621" s="171"/>
      <c r="R621" s="171"/>
      <c r="S621" s="172"/>
      <c r="T621" s="172"/>
      <c r="U621" s="171"/>
      <c r="V621" s="171"/>
      <c r="W621" s="173"/>
      <c r="X621" s="173"/>
      <c r="Y621" s="173"/>
      <c r="Z621" s="171"/>
      <c r="AA621" s="171"/>
      <c r="AB621" s="171"/>
      <c r="AC621" s="172"/>
      <c r="AD621" s="172"/>
      <c r="AE621" s="174"/>
      <c r="AF621" s="175"/>
      <c r="AG621" s="169"/>
      <c r="AH621" s="171"/>
      <c r="AI621" s="171"/>
      <c r="AJ621" s="169"/>
      <c r="AK621" s="176"/>
      <c r="AL621" s="176"/>
      <c r="AM621" s="176"/>
      <c r="AN621" s="176"/>
      <c r="AO621" s="176"/>
      <c r="AP621" s="176"/>
      <c r="AQ621" s="176"/>
      <c r="AR621" s="176"/>
      <c r="AS621" s="176"/>
      <c r="AT621" s="176"/>
      <c r="AU621" s="177"/>
      <c r="AV621" s="178"/>
      <c r="AW621" s="178"/>
      <c r="AX621" s="179"/>
      <c r="AY621" s="179"/>
      <c r="AZ621" s="179"/>
      <c r="BA621" s="180"/>
      <c r="BB621" s="181"/>
      <c r="BC621" s="181"/>
      <c r="BD621" s="181"/>
    </row>
    <row r="622" spans="1:56">
      <c r="A622" s="223"/>
      <c r="B622" s="224"/>
      <c r="C622" s="225"/>
      <c r="D622" s="182"/>
      <c r="E622" s="182"/>
      <c r="F622" s="182"/>
      <c r="G622" s="203"/>
      <c r="H622" s="218"/>
      <c r="I622" s="213"/>
      <c r="J622" s="207"/>
      <c r="K622" s="213"/>
      <c r="L622" s="207"/>
      <c r="M622" s="213"/>
      <c r="N622" s="207"/>
      <c r="O622" s="183"/>
      <c r="P622" s="184"/>
      <c r="Q622" s="184"/>
      <c r="R622" s="275"/>
      <c r="S622" s="185"/>
      <c r="T622" s="185"/>
      <c r="U622" s="275"/>
      <c r="V622" s="275"/>
      <c r="W622" s="276"/>
      <c r="X622" s="276"/>
      <c r="Y622" s="276"/>
      <c r="Z622" s="275"/>
      <c r="AA622" s="184"/>
      <c r="AB622" s="184"/>
      <c r="AC622" s="185"/>
      <c r="AD622" s="185"/>
      <c r="AE622" s="186"/>
      <c r="AF622" s="187"/>
      <c r="AG622" s="182"/>
      <c r="AH622" s="184"/>
      <c r="AI622" s="184"/>
      <c r="AJ622" s="182"/>
      <c r="AK622" s="188"/>
      <c r="AL622" s="188"/>
      <c r="AM622" s="188"/>
      <c r="AN622" s="188"/>
      <c r="AO622" s="188"/>
      <c r="AP622" s="188"/>
      <c r="AQ622" s="188"/>
      <c r="AR622" s="188"/>
      <c r="AS622" s="188"/>
      <c r="AT622" s="188"/>
      <c r="AU622" s="189"/>
      <c r="AV622" s="190"/>
      <c r="AW622" s="190"/>
      <c r="AX622" s="191"/>
      <c r="AY622" s="191"/>
      <c r="AZ622" s="191"/>
      <c r="BA622" s="192"/>
      <c r="BB622" s="193"/>
      <c r="BC622" s="193"/>
      <c r="BD622" s="193"/>
    </row>
    <row r="623" spans="1:56">
      <c r="A623" s="220"/>
      <c r="B623" s="221"/>
      <c r="C623" s="222"/>
      <c r="D623" s="169"/>
      <c r="E623" s="169"/>
      <c r="F623" s="169"/>
      <c r="G623" s="202"/>
      <c r="H623" s="217"/>
      <c r="I623" s="212"/>
      <c r="J623" s="206"/>
      <c r="K623" s="212"/>
      <c r="L623" s="206"/>
      <c r="M623" s="212"/>
      <c r="N623" s="206"/>
      <c r="O623" s="170"/>
      <c r="P623" s="171"/>
      <c r="Q623" s="171"/>
      <c r="R623" s="171"/>
      <c r="S623" s="172"/>
      <c r="T623" s="172"/>
      <c r="U623" s="171"/>
      <c r="V623" s="171"/>
      <c r="W623" s="173"/>
      <c r="X623" s="173"/>
      <c r="Y623" s="173"/>
      <c r="Z623" s="171"/>
      <c r="AA623" s="171"/>
      <c r="AB623" s="171"/>
      <c r="AC623" s="172"/>
      <c r="AD623" s="172"/>
      <c r="AE623" s="174"/>
      <c r="AF623" s="175"/>
      <c r="AG623" s="169"/>
      <c r="AH623" s="171"/>
      <c r="AI623" s="171"/>
      <c r="AJ623" s="169"/>
      <c r="AK623" s="176"/>
      <c r="AL623" s="176"/>
      <c r="AM623" s="176"/>
      <c r="AN623" s="176"/>
      <c r="AO623" s="176"/>
      <c r="AP623" s="176"/>
      <c r="AQ623" s="176"/>
      <c r="AR623" s="176"/>
      <c r="AS623" s="176"/>
      <c r="AT623" s="176"/>
      <c r="AU623" s="177"/>
      <c r="AV623" s="178"/>
      <c r="AW623" s="178"/>
      <c r="AX623" s="179"/>
      <c r="AY623" s="179"/>
      <c r="AZ623" s="179"/>
      <c r="BA623" s="180"/>
      <c r="BB623" s="181"/>
      <c r="BC623" s="181"/>
      <c r="BD623" s="181"/>
    </row>
    <row r="624" spans="1:56">
      <c r="A624" s="223"/>
      <c r="B624" s="224"/>
      <c r="C624" s="225"/>
      <c r="D624" s="182"/>
      <c r="E624" s="182"/>
      <c r="F624" s="182"/>
      <c r="G624" s="203"/>
      <c r="H624" s="218"/>
      <c r="I624" s="213"/>
      <c r="J624" s="207"/>
      <c r="K624" s="213"/>
      <c r="L624" s="207"/>
      <c r="M624" s="213"/>
      <c r="N624" s="207"/>
      <c r="O624" s="183"/>
      <c r="P624" s="184"/>
      <c r="Q624" s="184"/>
      <c r="R624" s="275"/>
      <c r="S624" s="185"/>
      <c r="T624" s="185"/>
      <c r="U624" s="275"/>
      <c r="V624" s="275"/>
      <c r="W624" s="276"/>
      <c r="X624" s="276"/>
      <c r="Y624" s="276"/>
      <c r="Z624" s="275"/>
      <c r="AA624" s="184"/>
      <c r="AB624" s="184"/>
      <c r="AC624" s="185"/>
      <c r="AD624" s="185"/>
      <c r="AE624" s="186"/>
      <c r="AF624" s="187"/>
      <c r="AG624" s="182"/>
      <c r="AH624" s="184"/>
      <c r="AI624" s="184"/>
      <c r="AJ624" s="182"/>
      <c r="AK624" s="188"/>
      <c r="AL624" s="188"/>
      <c r="AM624" s="188"/>
      <c r="AN624" s="188"/>
      <c r="AO624" s="188"/>
      <c r="AP624" s="188"/>
      <c r="AQ624" s="188"/>
      <c r="AR624" s="188"/>
      <c r="AS624" s="188"/>
      <c r="AT624" s="188"/>
      <c r="AU624" s="189"/>
      <c r="AV624" s="190"/>
      <c r="AW624" s="190"/>
      <c r="AX624" s="191"/>
      <c r="AY624" s="191"/>
      <c r="AZ624" s="191"/>
      <c r="BA624" s="192"/>
      <c r="BB624" s="193"/>
      <c r="BC624" s="193"/>
      <c r="BD624" s="193"/>
    </row>
    <row r="625" spans="1:56">
      <c r="A625" s="220"/>
      <c r="B625" s="221"/>
      <c r="C625" s="222"/>
      <c r="D625" s="169"/>
      <c r="E625" s="169"/>
      <c r="F625" s="169"/>
      <c r="G625" s="202"/>
      <c r="H625" s="217"/>
      <c r="I625" s="212"/>
      <c r="J625" s="206"/>
      <c r="K625" s="212"/>
      <c r="L625" s="206"/>
      <c r="M625" s="212"/>
      <c r="N625" s="206"/>
      <c r="O625" s="170"/>
      <c r="P625" s="171"/>
      <c r="Q625" s="171"/>
      <c r="R625" s="171"/>
      <c r="S625" s="172"/>
      <c r="T625" s="172"/>
      <c r="U625" s="171"/>
      <c r="V625" s="171"/>
      <c r="W625" s="173"/>
      <c r="X625" s="173"/>
      <c r="Y625" s="173"/>
      <c r="Z625" s="171"/>
      <c r="AA625" s="171"/>
      <c r="AB625" s="171"/>
      <c r="AC625" s="172"/>
      <c r="AD625" s="172"/>
      <c r="AE625" s="174"/>
      <c r="AF625" s="175"/>
      <c r="AG625" s="169"/>
      <c r="AH625" s="171"/>
      <c r="AI625" s="171"/>
      <c r="AJ625" s="169"/>
      <c r="AK625" s="176"/>
      <c r="AL625" s="176"/>
      <c r="AM625" s="176"/>
      <c r="AN625" s="176"/>
      <c r="AO625" s="176"/>
      <c r="AP625" s="176"/>
      <c r="AQ625" s="176"/>
      <c r="AR625" s="176"/>
      <c r="AS625" s="176"/>
      <c r="AT625" s="176"/>
      <c r="AU625" s="177"/>
      <c r="AV625" s="178"/>
      <c r="AW625" s="178"/>
      <c r="AX625" s="179"/>
      <c r="AY625" s="179"/>
      <c r="AZ625" s="179"/>
      <c r="BA625" s="180"/>
      <c r="BB625" s="181"/>
      <c r="BC625" s="181"/>
      <c r="BD625" s="181"/>
    </row>
    <row r="626" spans="1:56">
      <c r="A626" s="223"/>
      <c r="B626" s="224"/>
      <c r="C626" s="225"/>
      <c r="D626" s="182"/>
      <c r="E626" s="182"/>
      <c r="F626" s="182"/>
      <c r="G626" s="203"/>
      <c r="H626" s="218"/>
      <c r="I626" s="213"/>
      <c r="J626" s="207"/>
      <c r="K626" s="213"/>
      <c r="L626" s="207"/>
      <c r="M626" s="213"/>
      <c r="N626" s="207"/>
      <c r="O626" s="183"/>
      <c r="P626" s="184"/>
      <c r="Q626" s="184"/>
      <c r="R626" s="275"/>
      <c r="S626" s="185"/>
      <c r="T626" s="185"/>
      <c r="U626" s="275"/>
      <c r="V626" s="275"/>
      <c r="W626" s="276"/>
      <c r="X626" s="276"/>
      <c r="Y626" s="276"/>
      <c r="Z626" s="275"/>
      <c r="AA626" s="184"/>
      <c r="AB626" s="184"/>
      <c r="AC626" s="185"/>
      <c r="AD626" s="185"/>
      <c r="AE626" s="186"/>
      <c r="AF626" s="187"/>
      <c r="AG626" s="182"/>
      <c r="AH626" s="184"/>
      <c r="AI626" s="184"/>
      <c r="AJ626" s="182"/>
      <c r="AK626" s="188"/>
      <c r="AL626" s="188"/>
      <c r="AM626" s="188"/>
      <c r="AN626" s="188"/>
      <c r="AO626" s="188"/>
      <c r="AP626" s="188"/>
      <c r="AQ626" s="188"/>
      <c r="AR626" s="188"/>
      <c r="AS626" s="188"/>
      <c r="AT626" s="188"/>
      <c r="AU626" s="189"/>
      <c r="AV626" s="190"/>
      <c r="AW626" s="190"/>
      <c r="AX626" s="191"/>
      <c r="AY626" s="191"/>
      <c r="AZ626" s="191"/>
      <c r="BA626" s="192"/>
      <c r="BB626" s="193"/>
      <c r="BC626" s="193"/>
      <c r="BD626" s="193"/>
    </row>
    <row r="627" spans="1:56">
      <c r="A627" s="220"/>
      <c r="B627" s="221"/>
      <c r="C627" s="222"/>
      <c r="D627" s="169"/>
      <c r="E627" s="169"/>
      <c r="F627" s="169"/>
      <c r="G627" s="202"/>
      <c r="H627" s="217"/>
      <c r="I627" s="212"/>
      <c r="J627" s="206"/>
      <c r="K627" s="212"/>
      <c r="L627" s="206"/>
      <c r="M627" s="212"/>
      <c r="N627" s="206"/>
      <c r="O627" s="170"/>
      <c r="P627" s="171"/>
      <c r="Q627" s="171"/>
      <c r="R627" s="171"/>
      <c r="S627" s="172"/>
      <c r="T627" s="172"/>
      <c r="U627" s="171"/>
      <c r="V627" s="171"/>
      <c r="W627" s="173"/>
      <c r="X627" s="173"/>
      <c r="Y627" s="173"/>
      <c r="Z627" s="171"/>
      <c r="AA627" s="171"/>
      <c r="AB627" s="171"/>
      <c r="AC627" s="172"/>
      <c r="AD627" s="172"/>
      <c r="AE627" s="174"/>
      <c r="AF627" s="175"/>
      <c r="AG627" s="169"/>
      <c r="AH627" s="171"/>
      <c r="AI627" s="171"/>
      <c r="AJ627" s="169"/>
      <c r="AK627" s="176"/>
      <c r="AL627" s="176"/>
      <c r="AM627" s="176"/>
      <c r="AN627" s="176"/>
      <c r="AO627" s="176"/>
      <c r="AP627" s="176"/>
      <c r="AQ627" s="176"/>
      <c r="AR627" s="176"/>
      <c r="AS627" s="176"/>
      <c r="AT627" s="176"/>
      <c r="AU627" s="177"/>
      <c r="AV627" s="178"/>
      <c r="AW627" s="178"/>
      <c r="AX627" s="179"/>
      <c r="AY627" s="179"/>
      <c r="AZ627" s="179"/>
      <c r="BA627" s="180"/>
      <c r="BB627" s="181"/>
      <c r="BC627" s="181"/>
      <c r="BD627" s="181"/>
    </row>
    <row r="628" spans="1:56">
      <c r="A628" s="223"/>
      <c r="B628" s="224"/>
      <c r="C628" s="225"/>
      <c r="D628" s="182"/>
      <c r="E628" s="182"/>
      <c r="F628" s="182"/>
      <c r="G628" s="203"/>
      <c r="H628" s="218"/>
      <c r="I628" s="213"/>
      <c r="J628" s="207"/>
      <c r="K628" s="213"/>
      <c r="L628" s="207"/>
      <c r="M628" s="213"/>
      <c r="N628" s="207"/>
      <c r="O628" s="183"/>
      <c r="P628" s="184"/>
      <c r="Q628" s="184"/>
      <c r="R628" s="275"/>
      <c r="S628" s="185"/>
      <c r="T628" s="185"/>
      <c r="U628" s="275"/>
      <c r="V628" s="275"/>
      <c r="W628" s="276"/>
      <c r="X628" s="276"/>
      <c r="Y628" s="276"/>
      <c r="Z628" s="275"/>
      <c r="AA628" s="184"/>
      <c r="AB628" s="184"/>
      <c r="AC628" s="185"/>
      <c r="AD628" s="185"/>
      <c r="AE628" s="186"/>
      <c r="AF628" s="187"/>
      <c r="AG628" s="182"/>
      <c r="AH628" s="184"/>
      <c r="AI628" s="184"/>
      <c r="AJ628" s="182"/>
      <c r="AK628" s="188"/>
      <c r="AL628" s="188"/>
      <c r="AM628" s="188"/>
      <c r="AN628" s="188"/>
      <c r="AO628" s="188"/>
      <c r="AP628" s="188"/>
      <c r="AQ628" s="188"/>
      <c r="AR628" s="188"/>
      <c r="AS628" s="188"/>
      <c r="AT628" s="188"/>
      <c r="AU628" s="189"/>
      <c r="AV628" s="190"/>
      <c r="AW628" s="190"/>
      <c r="AX628" s="191"/>
      <c r="AY628" s="191"/>
      <c r="AZ628" s="191"/>
      <c r="BA628" s="192"/>
      <c r="BB628" s="193"/>
      <c r="BC628" s="193"/>
      <c r="BD628" s="193"/>
    </row>
    <row r="629" spans="1:56">
      <c r="A629" s="220"/>
      <c r="B629" s="221"/>
      <c r="C629" s="222"/>
      <c r="D629" s="169"/>
      <c r="E629" s="169"/>
      <c r="F629" s="169"/>
      <c r="G629" s="202"/>
      <c r="H629" s="217"/>
      <c r="I629" s="212"/>
      <c r="J629" s="206"/>
      <c r="K629" s="212"/>
      <c r="L629" s="206"/>
      <c r="M629" s="212"/>
      <c r="N629" s="206"/>
      <c r="O629" s="170"/>
      <c r="P629" s="171"/>
      <c r="Q629" s="171"/>
      <c r="R629" s="171"/>
      <c r="S629" s="172"/>
      <c r="T629" s="172"/>
      <c r="U629" s="171"/>
      <c r="V629" s="171"/>
      <c r="W629" s="173"/>
      <c r="X629" s="173"/>
      <c r="Y629" s="173"/>
      <c r="Z629" s="171"/>
      <c r="AA629" s="171"/>
      <c r="AB629" s="171"/>
      <c r="AC629" s="172"/>
      <c r="AD629" s="172"/>
      <c r="AE629" s="174"/>
      <c r="AF629" s="175"/>
      <c r="AG629" s="169"/>
      <c r="AH629" s="171"/>
      <c r="AI629" s="171"/>
      <c r="AJ629" s="169"/>
      <c r="AK629" s="176"/>
      <c r="AL629" s="176"/>
      <c r="AM629" s="176"/>
      <c r="AN629" s="176"/>
      <c r="AO629" s="176"/>
      <c r="AP629" s="176"/>
      <c r="AQ629" s="176"/>
      <c r="AR629" s="176"/>
      <c r="AS629" s="176"/>
      <c r="AT629" s="176"/>
      <c r="AU629" s="177"/>
      <c r="AV629" s="178"/>
      <c r="AW629" s="178"/>
      <c r="AX629" s="179"/>
      <c r="AY629" s="179"/>
      <c r="AZ629" s="179"/>
      <c r="BA629" s="180"/>
      <c r="BB629" s="181"/>
      <c r="BC629" s="181"/>
      <c r="BD629" s="181"/>
    </row>
    <row r="630" spans="1:56">
      <c r="A630" s="223"/>
      <c r="B630" s="224"/>
      <c r="C630" s="225"/>
      <c r="D630" s="182"/>
      <c r="E630" s="182"/>
      <c r="F630" s="182"/>
      <c r="G630" s="203"/>
      <c r="H630" s="218"/>
      <c r="I630" s="213"/>
      <c r="J630" s="207"/>
      <c r="K630" s="213"/>
      <c r="L630" s="207"/>
      <c r="M630" s="213"/>
      <c r="N630" s="207"/>
      <c r="O630" s="183"/>
      <c r="P630" s="184"/>
      <c r="Q630" s="184"/>
      <c r="R630" s="275"/>
      <c r="S630" s="185"/>
      <c r="T630" s="185"/>
      <c r="U630" s="275"/>
      <c r="V630" s="275"/>
      <c r="W630" s="276"/>
      <c r="X630" s="276"/>
      <c r="Y630" s="276"/>
      <c r="Z630" s="275"/>
      <c r="AA630" s="184"/>
      <c r="AB630" s="184"/>
      <c r="AC630" s="185"/>
      <c r="AD630" s="185"/>
      <c r="AE630" s="186"/>
      <c r="AF630" s="187"/>
      <c r="AG630" s="182"/>
      <c r="AH630" s="184"/>
      <c r="AI630" s="184"/>
      <c r="AJ630" s="182"/>
      <c r="AK630" s="188"/>
      <c r="AL630" s="188"/>
      <c r="AM630" s="188"/>
      <c r="AN630" s="188"/>
      <c r="AO630" s="188"/>
      <c r="AP630" s="188"/>
      <c r="AQ630" s="188"/>
      <c r="AR630" s="188"/>
      <c r="AS630" s="188"/>
      <c r="AT630" s="188"/>
      <c r="AU630" s="189"/>
      <c r="AV630" s="190"/>
      <c r="AW630" s="190"/>
      <c r="AX630" s="191"/>
      <c r="AY630" s="191"/>
      <c r="AZ630" s="191"/>
      <c r="BA630" s="192"/>
      <c r="BB630" s="193"/>
      <c r="BC630" s="193"/>
      <c r="BD630" s="193"/>
    </row>
    <row r="631" spans="1:56">
      <c r="A631" s="220"/>
      <c r="B631" s="221"/>
      <c r="C631" s="222"/>
      <c r="D631" s="169"/>
      <c r="E631" s="169"/>
      <c r="F631" s="169"/>
      <c r="G631" s="202"/>
      <c r="H631" s="217"/>
      <c r="I631" s="212"/>
      <c r="J631" s="206"/>
      <c r="K631" s="212"/>
      <c r="L631" s="206"/>
      <c r="M631" s="212"/>
      <c r="N631" s="206"/>
      <c r="O631" s="170"/>
      <c r="P631" s="171"/>
      <c r="Q631" s="171"/>
      <c r="R631" s="171"/>
      <c r="S631" s="172"/>
      <c r="T631" s="172"/>
      <c r="U631" s="171"/>
      <c r="V631" s="171"/>
      <c r="W631" s="173"/>
      <c r="X631" s="173"/>
      <c r="Y631" s="173"/>
      <c r="Z631" s="171"/>
      <c r="AA631" s="171"/>
      <c r="AB631" s="171"/>
      <c r="AC631" s="172"/>
      <c r="AD631" s="172"/>
      <c r="AE631" s="174"/>
      <c r="AF631" s="175"/>
      <c r="AG631" s="169"/>
      <c r="AH631" s="171"/>
      <c r="AI631" s="171"/>
      <c r="AJ631" s="169"/>
      <c r="AK631" s="176"/>
      <c r="AL631" s="176"/>
      <c r="AM631" s="176"/>
      <c r="AN631" s="176"/>
      <c r="AO631" s="176"/>
      <c r="AP631" s="176"/>
      <c r="AQ631" s="176"/>
      <c r="AR631" s="176"/>
      <c r="AS631" s="176"/>
      <c r="AT631" s="176"/>
      <c r="AU631" s="177"/>
      <c r="AV631" s="178"/>
      <c r="AW631" s="178"/>
      <c r="AX631" s="179"/>
      <c r="AY631" s="179"/>
      <c r="AZ631" s="179"/>
      <c r="BA631" s="180"/>
      <c r="BB631" s="181"/>
      <c r="BC631" s="181"/>
      <c r="BD631" s="181"/>
    </row>
    <row r="632" spans="1:56">
      <c r="A632" s="223"/>
      <c r="B632" s="224"/>
      <c r="C632" s="225"/>
      <c r="D632" s="182"/>
      <c r="E632" s="182"/>
      <c r="F632" s="182"/>
      <c r="G632" s="203"/>
      <c r="H632" s="218"/>
      <c r="I632" s="213"/>
      <c r="J632" s="207"/>
      <c r="K632" s="213"/>
      <c r="L632" s="207"/>
      <c r="M632" s="213"/>
      <c r="N632" s="207"/>
      <c r="O632" s="183"/>
      <c r="P632" s="184"/>
      <c r="Q632" s="184"/>
      <c r="R632" s="275"/>
      <c r="S632" s="185"/>
      <c r="T632" s="185"/>
      <c r="U632" s="275"/>
      <c r="V632" s="275"/>
      <c r="W632" s="276"/>
      <c r="X632" s="276"/>
      <c r="Y632" s="276"/>
      <c r="Z632" s="275"/>
      <c r="AA632" s="184"/>
      <c r="AB632" s="184"/>
      <c r="AC632" s="185"/>
      <c r="AD632" s="185"/>
      <c r="AE632" s="186"/>
      <c r="AF632" s="187"/>
      <c r="AG632" s="182"/>
      <c r="AH632" s="184"/>
      <c r="AI632" s="184"/>
      <c r="AJ632" s="182"/>
      <c r="AK632" s="188"/>
      <c r="AL632" s="188"/>
      <c r="AM632" s="188"/>
      <c r="AN632" s="188"/>
      <c r="AO632" s="188"/>
      <c r="AP632" s="188"/>
      <c r="AQ632" s="188"/>
      <c r="AR632" s="188"/>
      <c r="AS632" s="188"/>
      <c r="AT632" s="188"/>
      <c r="AU632" s="189"/>
      <c r="AV632" s="190"/>
      <c r="AW632" s="190"/>
      <c r="AX632" s="191"/>
      <c r="AY632" s="191"/>
      <c r="AZ632" s="191"/>
      <c r="BA632" s="192"/>
      <c r="BB632" s="193"/>
      <c r="BC632" s="193"/>
      <c r="BD632" s="193"/>
    </row>
    <row r="633" spans="1:56">
      <c r="A633" s="220"/>
      <c r="B633" s="221"/>
      <c r="C633" s="222"/>
      <c r="D633" s="169"/>
      <c r="E633" s="169"/>
      <c r="F633" s="169"/>
      <c r="G633" s="202"/>
      <c r="H633" s="217"/>
      <c r="I633" s="212"/>
      <c r="J633" s="206"/>
      <c r="K633" s="212"/>
      <c r="L633" s="206"/>
      <c r="M633" s="212"/>
      <c r="N633" s="206"/>
      <c r="O633" s="170"/>
      <c r="P633" s="171"/>
      <c r="Q633" s="171"/>
      <c r="R633" s="171"/>
      <c r="S633" s="172"/>
      <c r="T633" s="172"/>
      <c r="U633" s="171"/>
      <c r="V633" s="171"/>
      <c r="W633" s="173"/>
      <c r="X633" s="173"/>
      <c r="Y633" s="173"/>
      <c r="Z633" s="171"/>
      <c r="AA633" s="171"/>
      <c r="AB633" s="171"/>
      <c r="AC633" s="172"/>
      <c r="AD633" s="172"/>
      <c r="AE633" s="174"/>
      <c r="AF633" s="175"/>
      <c r="AG633" s="169"/>
      <c r="AH633" s="171"/>
      <c r="AI633" s="171"/>
      <c r="AJ633" s="169"/>
      <c r="AK633" s="176"/>
      <c r="AL633" s="176"/>
      <c r="AM633" s="176"/>
      <c r="AN633" s="176"/>
      <c r="AO633" s="176"/>
      <c r="AP633" s="176"/>
      <c r="AQ633" s="176"/>
      <c r="AR633" s="176"/>
      <c r="AS633" s="176"/>
      <c r="AT633" s="176"/>
      <c r="AU633" s="177"/>
      <c r="AV633" s="178"/>
      <c r="AW633" s="178"/>
      <c r="AX633" s="179"/>
      <c r="AY633" s="179"/>
      <c r="AZ633" s="179"/>
      <c r="BA633" s="180"/>
      <c r="BB633" s="181"/>
      <c r="BC633" s="181"/>
      <c r="BD633" s="181"/>
    </row>
    <row r="634" spans="1:56">
      <c r="A634" s="223"/>
      <c r="B634" s="224"/>
      <c r="C634" s="225"/>
      <c r="D634" s="182"/>
      <c r="E634" s="182"/>
      <c r="F634" s="182"/>
      <c r="G634" s="203"/>
      <c r="H634" s="218"/>
      <c r="I634" s="213"/>
      <c r="J634" s="207"/>
      <c r="K634" s="213"/>
      <c r="L634" s="207"/>
      <c r="M634" s="213"/>
      <c r="N634" s="207"/>
      <c r="O634" s="183"/>
      <c r="P634" s="184"/>
      <c r="Q634" s="184"/>
      <c r="R634" s="275"/>
      <c r="S634" s="185"/>
      <c r="T634" s="185"/>
      <c r="U634" s="275"/>
      <c r="V634" s="275"/>
      <c r="W634" s="276"/>
      <c r="X634" s="276"/>
      <c r="Y634" s="276"/>
      <c r="Z634" s="275"/>
      <c r="AA634" s="184"/>
      <c r="AB634" s="184"/>
      <c r="AC634" s="185"/>
      <c r="AD634" s="185"/>
      <c r="AE634" s="186"/>
      <c r="AF634" s="187"/>
      <c r="AG634" s="182"/>
      <c r="AH634" s="184"/>
      <c r="AI634" s="184"/>
      <c r="AJ634" s="182"/>
      <c r="AK634" s="188"/>
      <c r="AL634" s="188"/>
      <c r="AM634" s="188"/>
      <c r="AN634" s="188"/>
      <c r="AO634" s="188"/>
      <c r="AP634" s="188"/>
      <c r="AQ634" s="188"/>
      <c r="AR634" s="188"/>
      <c r="AS634" s="188"/>
      <c r="AT634" s="188"/>
      <c r="AU634" s="189"/>
      <c r="AV634" s="190"/>
      <c r="AW634" s="190"/>
      <c r="AX634" s="191"/>
      <c r="AY634" s="191"/>
      <c r="AZ634" s="191"/>
      <c r="BA634" s="192"/>
      <c r="BB634" s="193"/>
      <c r="BC634" s="193"/>
      <c r="BD634" s="193"/>
    </row>
    <row r="635" spans="1:56">
      <c r="A635" s="220"/>
      <c r="B635" s="221"/>
      <c r="C635" s="222"/>
      <c r="D635" s="169"/>
      <c r="E635" s="169"/>
      <c r="F635" s="169"/>
      <c r="G635" s="202"/>
      <c r="H635" s="217"/>
      <c r="I635" s="212"/>
      <c r="J635" s="206"/>
      <c r="K635" s="212"/>
      <c r="L635" s="206"/>
      <c r="M635" s="212"/>
      <c r="N635" s="206"/>
      <c r="O635" s="170"/>
      <c r="P635" s="171"/>
      <c r="Q635" s="171"/>
      <c r="R635" s="171"/>
      <c r="S635" s="172"/>
      <c r="T635" s="172"/>
      <c r="U635" s="171"/>
      <c r="V635" s="171"/>
      <c r="W635" s="173"/>
      <c r="X635" s="173"/>
      <c r="Y635" s="173"/>
      <c r="Z635" s="171"/>
      <c r="AA635" s="171"/>
      <c r="AB635" s="171"/>
      <c r="AC635" s="172"/>
      <c r="AD635" s="172"/>
      <c r="AE635" s="174"/>
      <c r="AF635" s="175"/>
      <c r="AG635" s="169"/>
      <c r="AH635" s="171"/>
      <c r="AI635" s="171"/>
      <c r="AJ635" s="169"/>
      <c r="AK635" s="176"/>
      <c r="AL635" s="176"/>
      <c r="AM635" s="176"/>
      <c r="AN635" s="176"/>
      <c r="AO635" s="176"/>
      <c r="AP635" s="176"/>
      <c r="AQ635" s="176"/>
      <c r="AR635" s="176"/>
      <c r="AS635" s="176"/>
      <c r="AT635" s="176"/>
      <c r="AU635" s="177"/>
      <c r="AV635" s="178"/>
      <c r="AW635" s="178"/>
      <c r="AX635" s="179"/>
      <c r="AY635" s="179"/>
      <c r="AZ635" s="179"/>
      <c r="BA635" s="180"/>
      <c r="BB635" s="181"/>
      <c r="BC635" s="181"/>
      <c r="BD635" s="181"/>
    </row>
    <row r="636" spans="1:56">
      <c r="A636" s="223"/>
      <c r="B636" s="224"/>
      <c r="C636" s="225"/>
      <c r="D636" s="182"/>
      <c r="E636" s="182"/>
      <c r="F636" s="182"/>
      <c r="G636" s="203"/>
      <c r="H636" s="218"/>
      <c r="I636" s="213"/>
      <c r="J636" s="207"/>
      <c r="K636" s="213"/>
      <c r="L636" s="207"/>
      <c r="M636" s="213"/>
      <c r="N636" s="207"/>
      <c r="O636" s="183"/>
      <c r="P636" s="184"/>
      <c r="Q636" s="184"/>
      <c r="R636" s="275"/>
      <c r="S636" s="185"/>
      <c r="T636" s="185"/>
      <c r="U636" s="275"/>
      <c r="V636" s="275"/>
      <c r="W636" s="276"/>
      <c r="X636" s="276"/>
      <c r="Y636" s="276"/>
      <c r="Z636" s="275"/>
      <c r="AA636" s="184"/>
      <c r="AB636" s="184"/>
      <c r="AC636" s="185"/>
      <c r="AD636" s="185"/>
      <c r="AE636" s="186"/>
      <c r="AF636" s="187"/>
      <c r="AG636" s="182"/>
      <c r="AH636" s="184"/>
      <c r="AI636" s="184"/>
      <c r="AJ636" s="182"/>
      <c r="AK636" s="188"/>
      <c r="AL636" s="188"/>
      <c r="AM636" s="188"/>
      <c r="AN636" s="188"/>
      <c r="AO636" s="188"/>
      <c r="AP636" s="188"/>
      <c r="AQ636" s="188"/>
      <c r="AR636" s="188"/>
      <c r="AS636" s="188"/>
      <c r="AT636" s="188"/>
      <c r="AU636" s="189"/>
      <c r="AV636" s="190"/>
      <c r="AW636" s="190"/>
      <c r="AX636" s="191"/>
      <c r="AY636" s="191"/>
      <c r="AZ636" s="191"/>
      <c r="BA636" s="192"/>
      <c r="BB636" s="193"/>
      <c r="BC636" s="193"/>
      <c r="BD636" s="193"/>
    </row>
    <row r="637" spans="1:56">
      <c r="A637" s="220"/>
      <c r="B637" s="221"/>
      <c r="C637" s="222"/>
      <c r="D637" s="169"/>
      <c r="E637" s="169"/>
      <c r="F637" s="169"/>
      <c r="G637" s="202"/>
      <c r="H637" s="217"/>
      <c r="I637" s="212"/>
      <c r="J637" s="206"/>
      <c r="K637" s="212"/>
      <c r="L637" s="206"/>
      <c r="M637" s="212"/>
      <c r="N637" s="206"/>
      <c r="O637" s="170"/>
      <c r="P637" s="171"/>
      <c r="Q637" s="171"/>
      <c r="R637" s="171"/>
      <c r="S637" s="172"/>
      <c r="T637" s="172"/>
      <c r="U637" s="171"/>
      <c r="V637" s="171"/>
      <c r="W637" s="173"/>
      <c r="X637" s="173"/>
      <c r="Y637" s="173"/>
      <c r="Z637" s="171"/>
      <c r="AA637" s="171"/>
      <c r="AB637" s="171"/>
      <c r="AC637" s="172"/>
      <c r="AD637" s="172"/>
      <c r="AE637" s="174"/>
      <c r="AF637" s="175"/>
      <c r="AG637" s="169"/>
      <c r="AH637" s="171"/>
      <c r="AI637" s="171"/>
      <c r="AJ637" s="169"/>
      <c r="AK637" s="176"/>
      <c r="AL637" s="176"/>
      <c r="AM637" s="176"/>
      <c r="AN637" s="176"/>
      <c r="AO637" s="176"/>
      <c r="AP637" s="176"/>
      <c r="AQ637" s="176"/>
      <c r="AR637" s="176"/>
      <c r="AS637" s="176"/>
      <c r="AT637" s="176"/>
      <c r="AU637" s="177"/>
      <c r="AV637" s="178"/>
      <c r="AW637" s="178"/>
      <c r="AX637" s="179"/>
      <c r="AY637" s="179"/>
      <c r="AZ637" s="179"/>
      <c r="BA637" s="180"/>
      <c r="BB637" s="181"/>
      <c r="BC637" s="181"/>
      <c r="BD637" s="181"/>
    </row>
    <row r="638" spans="1:56">
      <c r="A638" s="223"/>
      <c r="B638" s="224"/>
      <c r="C638" s="225"/>
      <c r="D638" s="182"/>
      <c r="E638" s="182"/>
      <c r="F638" s="182"/>
      <c r="G638" s="203"/>
      <c r="H638" s="218"/>
      <c r="I638" s="213"/>
      <c r="J638" s="207"/>
      <c r="K638" s="213"/>
      <c r="L638" s="207"/>
      <c r="M638" s="213"/>
      <c r="N638" s="207"/>
      <c r="O638" s="183"/>
      <c r="P638" s="184"/>
      <c r="Q638" s="184"/>
      <c r="R638" s="275"/>
      <c r="S638" s="185"/>
      <c r="T638" s="185"/>
      <c r="U638" s="275"/>
      <c r="V638" s="275"/>
      <c r="W638" s="276"/>
      <c r="X638" s="276"/>
      <c r="Y638" s="276"/>
      <c r="Z638" s="275"/>
      <c r="AA638" s="184"/>
      <c r="AB638" s="184"/>
      <c r="AC638" s="185"/>
      <c r="AD638" s="185"/>
      <c r="AE638" s="186"/>
      <c r="AF638" s="187"/>
      <c r="AG638" s="182"/>
      <c r="AH638" s="184"/>
      <c r="AI638" s="184"/>
      <c r="AJ638" s="182"/>
      <c r="AK638" s="188"/>
      <c r="AL638" s="188"/>
      <c r="AM638" s="188"/>
      <c r="AN638" s="188"/>
      <c r="AO638" s="188"/>
      <c r="AP638" s="188"/>
      <c r="AQ638" s="188"/>
      <c r="AR638" s="188"/>
      <c r="AS638" s="188"/>
      <c r="AT638" s="188"/>
      <c r="AU638" s="189"/>
      <c r="AV638" s="190"/>
      <c r="AW638" s="190"/>
      <c r="AX638" s="191"/>
      <c r="AY638" s="191"/>
      <c r="AZ638" s="191"/>
      <c r="BA638" s="192"/>
      <c r="BB638" s="193"/>
      <c r="BC638" s="193"/>
      <c r="BD638" s="193"/>
    </row>
    <row r="639" spans="1:56">
      <c r="A639" s="220"/>
      <c r="B639" s="221"/>
      <c r="C639" s="222"/>
      <c r="D639" s="169"/>
      <c r="E639" s="169"/>
      <c r="F639" s="169"/>
      <c r="G639" s="202"/>
      <c r="H639" s="217"/>
      <c r="I639" s="212"/>
      <c r="J639" s="206"/>
      <c r="K639" s="212"/>
      <c r="L639" s="206"/>
      <c r="M639" s="212"/>
      <c r="N639" s="206"/>
      <c r="O639" s="170"/>
      <c r="P639" s="171"/>
      <c r="Q639" s="171"/>
      <c r="R639" s="171"/>
      <c r="S639" s="172"/>
      <c r="T639" s="172"/>
      <c r="U639" s="171"/>
      <c r="V639" s="171"/>
      <c r="W639" s="173"/>
      <c r="X639" s="173"/>
      <c r="Y639" s="173"/>
      <c r="Z639" s="171"/>
      <c r="AA639" s="171"/>
      <c r="AB639" s="171"/>
      <c r="AC639" s="172"/>
      <c r="AD639" s="172"/>
      <c r="AE639" s="174"/>
      <c r="AF639" s="175"/>
      <c r="AG639" s="169"/>
      <c r="AH639" s="171"/>
      <c r="AI639" s="171"/>
      <c r="AJ639" s="169"/>
      <c r="AK639" s="176"/>
      <c r="AL639" s="176"/>
      <c r="AM639" s="176"/>
      <c r="AN639" s="176"/>
      <c r="AO639" s="176"/>
      <c r="AP639" s="176"/>
      <c r="AQ639" s="176"/>
      <c r="AR639" s="176"/>
      <c r="AS639" s="176"/>
      <c r="AT639" s="176"/>
      <c r="AU639" s="177"/>
      <c r="AV639" s="178"/>
      <c r="AW639" s="178"/>
      <c r="AX639" s="179"/>
      <c r="AY639" s="179"/>
      <c r="AZ639" s="179"/>
      <c r="BA639" s="180"/>
      <c r="BB639" s="181"/>
      <c r="BC639" s="181"/>
      <c r="BD639" s="181"/>
    </row>
    <row r="640" spans="1:56">
      <c r="A640" s="223"/>
      <c r="B640" s="224"/>
      <c r="C640" s="225"/>
      <c r="D640" s="182"/>
      <c r="E640" s="182"/>
      <c r="F640" s="182"/>
      <c r="G640" s="203"/>
      <c r="H640" s="218"/>
      <c r="I640" s="213"/>
      <c r="J640" s="207"/>
      <c r="K640" s="213"/>
      <c r="L640" s="207"/>
      <c r="M640" s="213"/>
      <c r="N640" s="207"/>
      <c r="O640" s="183"/>
      <c r="P640" s="184"/>
      <c r="Q640" s="184"/>
      <c r="R640" s="275"/>
      <c r="S640" s="185"/>
      <c r="T640" s="185"/>
      <c r="U640" s="275"/>
      <c r="V640" s="275"/>
      <c r="W640" s="276"/>
      <c r="X640" s="276"/>
      <c r="Y640" s="276"/>
      <c r="Z640" s="275"/>
      <c r="AA640" s="184"/>
      <c r="AB640" s="184"/>
      <c r="AC640" s="185"/>
      <c r="AD640" s="185"/>
      <c r="AE640" s="186"/>
      <c r="AF640" s="187"/>
      <c r="AG640" s="182"/>
      <c r="AH640" s="184"/>
      <c r="AI640" s="184"/>
      <c r="AJ640" s="182"/>
      <c r="AK640" s="188"/>
      <c r="AL640" s="188"/>
      <c r="AM640" s="188"/>
      <c r="AN640" s="188"/>
      <c r="AO640" s="188"/>
      <c r="AP640" s="188"/>
      <c r="AQ640" s="188"/>
      <c r="AR640" s="188"/>
      <c r="AS640" s="188"/>
      <c r="AT640" s="188"/>
      <c r="AU640" s="189"/>
      <c r="AV640" s="190"/>
      <c r="AW640" s="190"/>
      <c r="AX640" s="191"/>
      <c r="AY640" s="191"/>
      <c r="AZ640" s="191"/>
      <c r="BA640" s="192"/>
      <c r="BB640" s="193"/>
      <c r="BC640" s="193"/>
      <c r="BD640" s="193"/>
    </row>
    <row r="641" spans="1:56">
      <c r="A641" s="220"/>
      <c r="B641" s="221"/>
      <c r="C641" s="222"/>
      <c r="D641" s="169"/>
      <c r="E641" s="169"/>
      <c r="F641" s="169"/>
      <c r="G641" s="202"/>
      <c r="H641" s="217"/>
      <c r="I641" s="212"/>
      <c r="J641" s="206"/>
      <c r="K641" s="212"/>
      <c r="L641" s="206"/>
      <c r="M641" s="212"/>
      <c r="N641" s="206"/>
      <c r="O641" s="170"/>
      <c r="P641" s="171"/>
      <c r="Q641" s="171"/>
      <c r="R641" s="171"/>
      <c r="S641" s="172"/>
      <c r="T641" s="172"/>
      <c r="U641" s="171"/>
      <c r="V641" s="171"/>
      <c r="W641" s="173"/>
      <c r="X641" s="173"/>
      <c r="Y641" s="173"/>
      <c r="Z641" s="171"/>
      <c r="AA641" s="171"/>
      <c r="AB641" s="171"/>
      <c r="AC641" s="172"/>
      <c r="AD641" s="172"/>
      <c r="AE641" s="174"/>
      <c r="AF641" s="175"/>
      <c r="AG641" s="169"/>
      <c r="AH641" s="171"/>
      <c r="AI641" s="171"/>
      <c r="AJ641" s="169"/>
      <c r="AK641" s="176"/>
      <c r="AL641" s="176"/>
      <c r="AM641" s="176"/>
      <c r="AN641" s="176"/>
      <c r="AO641" s="176"/>
      <c r="AP641" s="176"/>
      <c r="AQ641" s="176"/>
      <c r="AR641" s="176"/>
      <c r="AS641" s="176"/>
      <c r="AT641" s="176"/>
      <c r="AU641" s="177"/>
      <c r="AV641" s="178"/>
      <c r="AW641" s="178"/>
      <c r="AX641" s="179"/>
      <c r="AY641" s="179"/>
      <c r="AZ641" s="179"/>
      <c r="BA641" s="180"/>
      <c r="BB641" s="181"/>
      <c r="BC641" s="181"/>
      <c r="BD641" s="181"/>
    </row>
    <row r="642" spans="1:56">
      <c r="A642" s="223"/>
      <c r="B642" s="224"/>
      <c r="C642" s="225"/>
      <c r="D642" s="182"/>
      <c r="E642" s="182"/>
      <c r="F642" s="182"/>
      <c r="G642" s="203"/>
      <c r="H642" s="218"/>
      <c r="I642" s="213"/>
      <c r="J642" s="207"/>
      <c r="K642" s="213"/>
      <c r="L642" s="207"/>
      <c r="M642" s="213"/>
      <c r="N642" s="207"/>
      <c r="O642" s="183"/>
      <c r="P642" s="184"/>
      <c r="Q642" s="184"/>
      <c r="R642" s="275"/>
      <c r="S642" s="185"/>
      <c r="T642" s="185"/>
      <c r="U642" s="275"/>
      <c r="V642" s="275"/>
      <c r="W642" s="276"/>
      <c r="X642" s="276"/>
      <c r="Y642" s="276"/>
      <c r="Z642" s="275"/>
      <c r="AA642" s="184"/>
      <c r="AB642" s="184"/>
      <c r="AC642" s="185"/>
      <c r="AD642" s="185"/>
      <c r="AE642" s="186"/>
      <c r="AF642" s="187"/>
      <c r="AG642" s="182"/>
      <c r="AH642" s="184"/>
      <c r="AI642" s="184"/>
      <c r="AJ642" s="182"/>
      <c r="AK642" s="188"/>
      <c r="AL642" s="188"/>
      <c r="AM642" s="188"/>
      <c r="AN642" s="188"/>
      <c r="AO642" s="188"/>
      <c r="AP642" s="188"/>
      <c r="AQ642" s="188"/>
      <c r="AR642" s="188"/>
      <c r="AS642" s="188"/>
      <c r="AT642" s="188"/>
      <c r="AU642" s="189"/>
      <c r="AV642" s="190"/>
      <c r="AW642" s="190"/>
      <c r="AX642" s="191"/>
      <c r="AY642" s="191"/>
      <c r="AZ642" s="191"/>
      <c r="BA642" s="192"/>
      <c r="BB642" s="193"/>
      <c r="BC642" s="193"/>
      <c r="BD642" s="193"/>
    </row>
    <row r="643" spans="1:56">
      <c r="A643" s="220"/>
      <c r="B643" s="221"/>
      <c r="C643" s="222"/>
      <c r="D643" s="169"/>
      <c r="E643" s="169"/>
      <c r="F643" s="169"/>
      <c r="G643" s="202"/>
      <c r="H643" s="217"/>
      <c r="I643" s="212"/>
      <c r="J643" s="206"/>
      <c r="K643" s="212"/>
      <c r="L643" s="206"/>
      <c r="M643" s="212"/>
      <c r="N643" s="206"/>
      <c r="O643" s="170"/>
      <c r="P643" s="171"/>
      <c r="Q643" s="171"/>
      <c r="R643" s="171"/>
      <c r="S643" s="172"/>
      <c r="T643" s="172"/>
      <c r="U643" s="171"/>
      <c r="V643" s="171"/>
      <c r="W643" s="173"/>
      <c r="X643" s="173"/>
      <c r="Y643" s="173"/>
      <c r="Z643" s="171"/>
      <c r="AA643" s="171"/>
      <c r="AB643" s="171"/>
      <c r="AC643" s="172"/>
      <c r="AD643" s="172"/>
      <c r="AE643" s="174"/>
      <c r="AF643" s="175"/>
      <c r="AG643" s="169"/>
      <c r="AH643" s="171"/>
      <c r="AI643" s="171"/>
      <c r="AJ643" s="169"/>
      <c r="AK643" s="176"/>
      <c r="AL643" s="176"/>
      <c r="AM643" s="176"/>
      <c r="AN643" s="176"/>
      <c r="AO643" s="176"/>
      <c r="AP643" s="176"/>
      <c r="AQ643" s="176"/>
      <c r="AR643" s="176"/>
      <c r="AS643" s="176"/>
      <c r="AT643" s="176"/>
      <c r="AU643" s="177"/>
      <c r="AV643" s="178"/>
      <c r="AW643" s="178"/>
      <c r="AX643" s="179"/>
      <c r="AY643" s="179"/>
      <c r="AZ643" s="179"/>
      <c r="BA643" s="180"/>
      <c r="BB643" s="181"/>
      <c r="BC643" s="181"/>
      <c r="BD643" s="181"/>
    </row>
    <row r="644" spans="1:56">
      <c r="A644" s="223"/>
      <c r="B644" s="224"/>
      <c r="C644" s="225"/>
      <c r="D644" s="182"/>
      <c r="E644" s="182"/>
      <c r="F644" s="182"/>
      <c r="G644" s="203"/>
      <c r="H644" s="218"/>
      <c r="I644" s="213"/>
      <c r="J644" s="207"/>
      <c r="K644" s="213"/>
      <c r="L644" s="207"/>
      <c r="M644" s="213"/>
      <c r="N644" s="207"/>
      <c r="O644" s="183"/>
      <c r="P644" s="184"/>
      <c r="Q644" s="184"/>
      <c r="R644" s="275"/>
      <c r="S644" s="185"/>
      <c r="T644" s="185"/>
      <c r="U644" s="275"/>
      <c r="V644" s="275"/>
      <c r="W644" s="276"/>
      <c r="X644" s="276"/>
      <c r="Y644" s="276"/>
      <c r="Z644" s="275"/>
      <c r="AA644" s="184"/>
      <c r="AB644" s="184"/>
      <c r="AC644" s="185"/>
      <c r="AD644" s="185"/>
      <c r="AE644" s="186"/>
      <c r="AF644" s="187"/>
      <c r="AG644" s="182"/>
      <c r="AH644" s="184"/>
      <c r="AI644" s="184"/>
      <c r="AJ644" s="182"/>
      <c r="AK644" s="188"/>
      <c r="AL644" s="188"/>
      <c r="AM644" s="188"/>
      <c r="AN644" s="188"/>
      <c r="AO644" s="188"/>
      <c r="AP644" s="188"/>
      <c r="AQ644" s="188"/>
      <c r="AR644" s="188"/>
      <c r="AS644" s="188"/>
      <c r="AT644" s="188"/>
      <c r="AU644" s="189"/>
      <c r="AV644" s="190"/>
      <c r="AW644" s="190"/>
      <c r="AX644" s="191"/>
      <c r="AY644" s="191"/>
      <c r="AZ644" s="191"/>
      <c r="BA644" s="192"/>
      <c r="BB644" s="193"/>
      <c r="BC644" s="193"/>
      <c r="BD644" s="193"/>
    </row>
    <row r="645" spans="1:56">
      <c r="A645" s="220"/>
      <c r="B645" s="221"/>
      <c r="C645" s="222"/>
      <c r="D645" s="169"/>
      <c r="E645" s="169"/>
      <c r="F645" s="169"/>
      <c r="G645" s="202"/>
      <c r="H645" s="217"/>
      <c r="I645" s="212"/>
      <c r="J645" s="206"/>
      <c r="K645" s="212"/>
      <c r="L645" s="206"/>
      <c r="M645" s="212"/>
      <c r="N645" s="206"/>
      <c r="O645" s="170"/>
      <c r="P645" s="171"/>
      <c r="Q645" s="171"/>
      <c r="R645" s="171"/>
      <c r="S645" s="172"/>
      <c r="T645" s="172"/>
      <c r="U645" s="171"/>
      <c r="V645" s="171"/>
      <c r="W645" s="173"/>
      <c r="X645" s="173"/>
      <c r="Y645" s="173"/>
      <c r="Z645" s="171"/>
      <c r="AA645" s="171"/>
      <c r="AB645" s="171"/>
      <c r="AC645" s="172"/>
      <c r="AD645" s="172"/>
      <c r="AE645" s="174"/>
      <c r="AF645" s="175"/>
      <c r="AG645" s="169"/>
      <c r="AH645" s="171"/>
      <c r="AI645" s="171"/>
      <c r="AJ645" s="169"/>
      <c r="AK645" s="176"/>
      <c r="AL645" s="176"/>
      <c r="AM645" s="176"/>
      <c r="AN645" s="176"/>
      <c r="AO645" s="176"/>
      <c r="AP645" s="176"/>
      <c r="AQ645" s="176"/>
      <c r="AR645" s="176"/>
      <c r="AS645" s="176"/>
      <c r="AT645" s="176"/>
      <c r="AU645" s="177"/>
      <c r="AV645" s="178"/>
      <c r="AW645" s="178"/>
      <c r="AX645" s="179"/>
      <c r="AY645" s="179"/>
      <c r="AZ645" s="179"/>
      <c r="BA645" s="180"/>
      <c r="BB645" s="181"/>
      <c r="BC645" s="181"/>
      <c r="BD645" s="181"/>
    </row>
    <row r="646" spans="1:56">
      <c r="A646" s="223"/>
      <c r="B646" s="224"/>
      <c r="C646" s="225"/>
      <c r="D646" s="182"/>
      <c r="E646" s="182"/>
      <c r="F646" s="182"/>
      <c r="G646" s="203"/>
      <c r="H646" s="218"/>
      <c r="I646" s="213"/>
      <c r="J646" s="207"/>
      <c r="K646" s="213"/>
      <c r="L646" s="207"/>
      <c r="M646" s="213"/>
      <c r="N646" s="207"/>
      <c r="O646" s="183"/>
      <c r="P646" s="184"/>
      <c r="Q646" s="184"/>
      <c r="R646" s="275"/>
      <c r="S646" s="185"/>
      <c r="T646" s="185"/>
      <c r="U646" s="275"/>
      <c r="V646" s="275"/>
      <c r="W646" s="276"/>
      <c r="X646" s="276"/>
      <c r="Y646" s="276"/>
      <c r="Z646" s="275"/>
      <c r="AA646" s="184"/>
      <c r="AB646" s="184"/>
      <c r="AC646" s="185"/>
      <c r="AD646" s="185"/>
      <c r="AE646" s="186"/>
      <c r="AF646" s="187"/>
      <c r="AG646" s="182"/>
      <c r="AH646" s="184"/>
      <c r="AI646" s="184"/>
      <c r="AJ646" s="182"/>
      <c r="AK646" s="188"/>
      <c r="AL646" s="188"/>
      <c r="AM646" s="188"/>
      <c r="AN646" s="188"/>
      <c r="AO646" s="188"/>
      <c r="AP646" s="188"/>
      <c r="AQ646" s="188"/>
      <c r="AR646" s="188"/>
      <c r="AS646" s="188"/>
      <c r="AT646" s="188"/>
      <c r="AU646" s="189"/>
      <c r="AV646" s="190"/>
      <c r="AW646" s="190"/>
      <c r="AX646" s="191"/>
      <c r="AY646" s="191"/>
      <c r="AZ646" s="191"/>
      <c r="BA646" s="192"/>
      <c r="BB646" s="193"/>
      <c r="BC646" s="193"/>
      <c r="BD646" s="193"/>
    </row>
    <row r="647" spans="1:56">
      <c r="A647" s="220"/>
      <c r="B647" s="221"/>
      <c r="C647" s="222"/>
      <c r="D647" s="169"/>
      <c r="E647" s="169"/>
      <c r="F647" s="169"/>
      <c r="G647" s="202"/>
      <c r="H647" s="217"/>
      <c r="I647" s="212"/>
      <c r="J647" s="206"/>
      <c r="K647" s="212"/>
      <c r="L647" s="206"/>
      <c r="M647" s="212"/>
      <c r="N647" s="206"/>
      <c r="O647" s="170"/>
      <c r="P647" s="171"/>
      <c r="Q647" s="171"/>
      <c r="R647" s="171"/>
      <c r="S647" s="172"/>
      <c r="T647" s="172"/>
      <c r="U647" s="171"/>
      <c r="V647" s="171"/>
      <c r="W647" s="173"/>
      <c r="X647" s="173"/>
      <c r="Y647" s="173"/>
      <c r="Z647" s="171"/>
      <c r="AA647" s="171"/>
      <c r="AB647" s="171"/>
      <c r="AC647" s="172"/>
      <c r="AD647" s="172"/>
      <c r="AE647" s="174"/>
      <c r="AF647" s="175"/>
      <c r="AG647" s="169"/>
      <c r="AH647" s="171"/>
      <c r="AI647" s="171"/>
      <c r="AJ647" s="169"/>
      <c r="AK647" s="176"/>
      <c r="AL647" s="176"/>
      <c r="AM647" s="176"/>
      <c r="AN647" s="176"/>
      <c r="AO647" s="176"/>
      <c r="AP647" s="176"/>
      <c r="AQ647" s="176"/>
      <c r="AR647" s="176"/>
      <c r="AS647" s="176"/>
      <c r="AT647" s="176"/>
      <c r="AU647" s="177"/>
      <c r="AV647" s="178"/>
      <c r="AW647" s="178"/>
      <c r="AX647" s="179"/>
      <c r="AY647" s="179"/>
      <c r="AZ647" s="179"/>
      <c r="BA647" s="180"/>
      <c r="BB647" s="181"/>
      <c r="BC647" s="181"/>
      <c r="BD647" s="181"/>
    </row>
    <row r="648" spans="1:56">
      <c r="A648" s="223"/>
      <c r="B648" s="224"/>
      <c r="C648" s="225"/>
      <c r="D648" s="182"/>
      <c r="E648" s="182"/>
      <c r="F648" s="182"/>
      <c r="G648" s="203"/>
      <c r="H648" s="218"/>
      <c r="I648" s="213"/>
      <c r="J648" s="207"/>
      <c r="K648" s="213"/>
      <c r="L648" s="207"/>
      <c r="M648" s="213"/>
      <c r="N648" s="207"/>
      <c r="O648" s="183"/>
      <c r="P648" s="184"/>
      <c r="Q648" s="184"/>
      <c r="R648" s="275"/>
      <c r="S648" s="185"/>
      <c r="T648" s="185"/>
      <c r="U648" s="275"/>
      <c r="V648" s="275"/>
      <c r="W648" s="276"/>
      <c r="X648" s="276"/>
      <c r="Y648" s="276"/>
      <c r="Z648" s="275"/>
      <c r="AA648" s="184"/>
      <c r="AB648" s="184"/>
      <c r="AC648" s="185"/>
      <c r="AD648" s="185"/>
      <c r="AE648" s="186"/>
      <c r="AF648" s="187"/>
      <c r="AG648" s="182"/>
      <c r="AH648" s="184"/>
      <c r="AI648" s="184"/>
      <c r="AJ648" s="182"/>
      <c r="AK648" s="188"/>
      <c r="AL648" s="188"/>
      <c r="AM648" s="188"/>
      <c r="AN648" s="188"/>
      <c r="AO648" s="188"/>
      <c r="AP648" s="188"/>
      <c r="AQ648" s="188"/>
      <c r="AR648" s="188"/>
      <c r="AS648" s="188"/>
      <c r="AT648" s="188"/>
      <c r="AU648" s="189"/>
      <c r="AV648" s="190"/>
      <c r="AW648" s="190"/>
      <c r="AX648" s="191"/>
      <c r="AY648" s="191"/>
      <c r="AZ648" s="191"/>
      <c r="BA648" s="192"/>
      <c r="BB648" s="193"/>
      <c r="BC648" s="193"/>
      <c r="BD648" s="193"/>
    </row>
    <row r="649" spans="1:56">
      <c r="A649" s="220"/>
      <c r="B649" s="221"/>
      <c r="C649" s="222"/>
      <c r="D649" s="169"/>
      <c r="E649" s="169"/>
      <c r="F649" s="169"/>
      <c r="G649" s="202"/>
      <c r="H649" s="217"/>
      <c r="I649" s="212"/>
      <c r="J649" s="206"/>
      <c r="K649" s="212"/>
      <c r="L649" s="206"/>
      <c r="M649" s="212"/>
      <c r="N649" s="206"/>
      <c r="O649" s="170"/>
      <c r="P649" s="171"/>
      <c r="Q649" s="171"/>
      <c r="R649" s="171"/>
      <c r="S649" s="172"/>
      <c r="T649" s="172"/>
      <c r="U649" s="171"/>
      <c r="V649" s="171"/>
      <c r="W649" s="173"/>
      <c r="X649" s="173"/>
      <c r="Y649" s="173"/>
      <c r="Z649" s="171"/>
      <c r="AA649" s="171"/>
      <c r="AB649" s="171"/>
      <c r="AC649" s="172"/>
      <c r="AD649" s="172"/>
      <c r="AE649" s="174"/>
      <c r="AF649" s="175"/>
      <c r="AG649" s="169"/>
      <c r="AH649" s="171"/>
      <c r="AI649" s="171"/>
      <c r="AJ649" s="169"/>
      <c r="AK649" s="176"/>
      <c r="AL649" s="176"/>
      <c r="AM649" s="176"/>
      <c r="AN649" s="176"/>
      <c r="AO649" s="176"/>
      <c r="AP649" s="176"/>
      <c r="AQ649" s="176"/>
      <c r="AR649" s="176"/>
      <c r="AS649" s="176"/>
      <c r="AT649" s="176"/>
      <c r="AU649" s="177"/>
      <c r="AV649" s="178"/>
      <c r="AW649" s="178"/>
      <c r="AX649" s="179"/>
      <c r="AY649" s="179"/>
      <c r="AZ649" s="179"/>
      <c r="BA649" s="180"/>
      <c r="BB649" s="181"/>
      <c r="BC649" s="181"/>
      <c r="BD649" s="181"/>
    </row>
    <row r="650" spans="1:56">
      <c r="A650" s="223"/>
      <c r="B650" s="224"/>
      <c r="C650" s="225"/>
      <c r="D650" s="182"/>
      <c r="E650" s="182"/>
      <c r="F650" s="182"/>
      <c r="G650" s="203"/>
      <c r="H650" s="218"/>
      <c r="I650" s="213"/>
      <c r="J650" s="207"/>
      <c r="K650" s="213"/>
      <c r="L650" s="207"/>
      <c r="M650" s="213"/>
      <c r="N650" s="207"/>
      <c r="O650" s="183"/>
      <c r="P650" s="184"/>
      <c r="Q650" s="184"/>
      <c r="R650" s="275"/>
      <c r="S650" s="185"/>
      <c r="T650" s="185"/>
      <c r="U650" s="275"/>
      <c r="V650" s="275"/>
      <c r="W650" s="276"/>
      <c r="X650" s="276"/>
      <c r="Y650" s="276"/>
      <c r="Z650" s="275"/>
      <c r="AA650" s="184"/>
      <c r="AB650" s="184"/>
      <c r="AC650" s="185"/>
      <c r="AD650" s="185"/>
      <c r="AE650" s="186"/>
      <c r="AF650" s="187"/>
      <c r="AG650" s="182"/>
      <c r="AH650" s="184"/>
      <c r="AI650" s="184"/>
      <c r="AJ650" s="182"/>
      <c r="AK650" s="188"/>
      <c r="AL650" s="188"/>
      <c r="AM650" s="188"/>
      <c r="AN650" s="188"/>
      <c r="AO650" s="188"/>
      <c r="AP650" s="188"/>
      <c r="AQ650" s="188"/>
      <c r="AR650" s="188"/>
      <c r="AS650" s="188"/>
      <c r="AT650" s="188"/>
      <c r="AU650" s="189"/>
      <c r="AV650" s="190"/>
      <c r="AW650" s="190"/>
      <c r="AX650" s="191"/>
      <c r="AY650" s="191"/>
      <c r="AZ650" s="191"/>
      <c r="BA650" s="192"/>
      <c r="BB650" s="193"/>
      <c r="BC650" s="193"/>
      <c r="BD650" s="193"/>
    </row>
    <row r="651" spans="1:56">
      <c r="A651" s="220"/>
      <c r="B651" s="221"/>
      <c r="C651" s="222"/>
      <c r="D651" s="169"/>
      <c r="E651" s="169"/>
      <c r="F651" s="169"/>
      <c r="G651" s="202"/>
      <c r="H651" s="217"/>
      <c r="I651" s="212"/>
      <c r="J651" s="206"/>
      <c r="K651" s="212"/>
      <c r="L651" s="206"/>
      <c r="M651" s="212"/>
      <c r="N651" s="206"/>
      <c r="O651" s="170"/>
      <c r="P651" s="171"/>
      <c r="Q651" s="171"/>
      <c r="R651" s="171"/>
      <c r="S651" s="172"/>
      <c r="T651" s="172"/>
      <c r="U651" s="171"/>
      <c r="V651" s="171"/>
      <c r="W651" s="173"/>
      <c r="X651" s="173"/>
      <c r="Y651" s="173"/>
      <c r="Z651" s="171"/>
      <c r="AA651" s="171"/>
      <c r="AB651" s="171"/>
      <c r="AC651" s="172"/>
      <c r="AD651" s="172"/>
      <c r="AE651" s="174"/>
      <c r="AF651" s="175"/>
      <c r="AG651" s="169"/>
      <c r="AH651" s="171"/>
      <c r="AI651" s="171"/>
      <c r="AJ651" s="169"/>
      <c r="AK651" s="176"/>
      <c r="AL651" s="176"/>
      <c r="AM651" s="176"/>
      <c r="AN651" s="176"/>
      <c r="AO651" s="176"/>
      <c r="AP651" s="176"/>
      <c r="AQ651" s="176"/>
      <c r="AR651" s="176"/>
      <c r="AS651" s="176"/>
      <c r="AT651" s="176"/>
      <c r="AU651" s="177"/>
      <c r="AV651" s="178"/>
      <c r="AW651" s="178"/>
      <c r="AX651" s="179"/>
      <c r="AY651" s="179"/>
      <c r="AZ651" s="179"/>
      <c r="BA651" s="180"/>
      <c r="BB651" s="181"/>
      <c r="BC651" s="181"/>
      <c r="BD651" s="181"/>
    </row>
    <row r="652" spans="1:56">
      <c r="A652" s="223"/>
      <c r="B652" s="224"/>
      <c r="C652" s="225"/>
      <c r="D652" s="182"/>
      <c r="E652" s="182"/>
      <c r="F652" s="182"/>
      <c r="G652" s="203"/>
      <c r="H652" s="218"/>
      <c r="I652" s="213"/>
      <c r="J652" s="207"/>
      <c r="K652" s="213"/>
      <c r="L652" s="207"/>
      <c r="M652" s="213"/>
      <c r="N652" s="207"/>
      <c r="O652" s="183"/>
      <c r="P652" s="184"/>
      <c r="Q652" s="184"/>
      <c r="R652" s="275"/>
      <c r="S652" s="185"/>
      <c r="T652" s="185"/>
      <c r="U652" s="275"/>
      <c r="V652" s="275"/>
      <c r="W652" s="276"/>
      <c r="X652" s="276"/>
      <c r="Y652" s="276"/>
      <c r="Z652" s="275"/>
      <c r="AA652" s="184"/>
      <c r="AB652" s="184"/>
      <c r="AC652" s="185"/>
      <c r="AD652" s="185"/>
      <c r="AE652" s="186"/>
      <c r="AF652" s="187"/>
      <c r="AG652" s="182"/>
      <c r="AH652" s="184"/>
      <c r="AI652" s="184"/>
      <c r="AJ652" s="182"/>
      <c r="AK652" s="188"/>
      <c r="AL652" s="188"/>
      <c r="AM652" s="188"/>
      <c r="AN652" s="188"/>
      <c r="AO652" s="188"/>
      <c r="AP652" s="188"/>
      <c r="AQ652" s="188"/>
      <c r="AR652" s="188"/>
      <c r="AS652" s="188"/>
      <c r="AT652" s="188"/>
      <c r="AU652" s="189"/>
      <c r="AV652" s="190"/>
      <c r="AW652" s="190"/>
      <c r="AX652" s="191"/>
      <c r="AY652" s="191"/>
      <c r="AZ652" s="191"/>
      <c r="BA652" s="192"/>
      <c r="BB652" s="193"/>
      <c r="BC652" s="193"/>
      <c r="BD652" s="193"/>
    </row>
    <row r="653" spans="1:56">
      <c r="A653" s="220"/>
      <c r="B653" s="221"/>
      <c r="C653" s="222"/>
      <c r="D653" s="169"/>
      <c r="E653" s="169"/>
      <c r="F653" s="169"/>
      <c r="G653" s="202"/>
      <c r="H653" s="217"/>
      <c r="I653" s="212"/>
      <c r="J653" s="206"/>
      <c r="K653" s="212"/>
      <c r="L653" s="206"/>
      <c r="M653" s="212"/>
      <c r="N653" s="206"/>
      <c r="O653" s="170"/>
      <c r="P653" s="171"/>
      <c r="Q653" s="171"/>
      <c r="R653" s="171"/>
      <c r="S653" s="172"/>
      <c r="T653" s="172"/>
      <c r="U653" s="171"/>
      <c r="V653" s="171"/>
      <c r="W653" s="173"/>
      <c r="X653" s="173"/>
      <c r="Y653" s="173"/>
      <c r="Z653" s="171"/>
      <c r="AA653" s="171"/>
      <c r="AB653" s="171"/>
      <c r="AC653" s="172"/>
      <c r="AD653" s="172"/>
      <c r="AE653" s="174"/>
      <c r="AF653" s="175"/>
      <c r="AG653" s="169"/>
      <c r="AH653" s="171"/>
      <c r="AI653" s="171"/>
      <c r="AJ653" s="169"/>
      <c r="AK653" s="176"/>
      <c r="AL653" s="176"/>
      <c r="AM653" s="176"/>
      <c r="AN653" s="176"/>
      <c r="AO653" s="176"/>
      <c r="AP653" s="176"/>
      <c r="AQ653" s="176"/>
      <c r="AR653" s="176"/>
      <c r="AS653" s="176"/>
      <c r="AT653" s="176"/>
      <c r="AU653" s="177"/>
      <c r="AV653" s="178"/>
      <c r="AW653" s="178"/>
      <c r="AX653" s="179"/>
      <c r="AY653" s="179"/>
      <c r="AZ653" s="179"/>
      <c r="BA653" s="180"/>
      <c r="BB653" s="181"/>
      <c r="BC653" s="181"/>
      <c r="BD653" s="181"/>
    </row>
    <row r="654" spans="1:56">
      <c r="A654" s="223"/>
      <c r="B654" s="224"/>
      <c r="C654" s="225"/>
      <c r="D654" s="182"/>
      <c r="E654" s="182"/>
      <c r="F654" s="182"/>
      <c r="G654" s="203"/>
      <c r="H654" s="218"/>
      <c r="I654" s="213"/>
      <c r="J654" s="207"/>
      <c r="K654" s="213"/>
      <c r="L654" s="207"/>
      <c r="M654" s="213"/>
      <c r="N654" s="207"/>
      <c r="O654" s="183"/>
      <c r="P654" s="184"/>
      <c r="Q654" s="184"/>
      <c r="R654" s="275"/>
      <c r="S654" s="185"/>
      <c r="T654" s="185"/>
      <c r="U654" s="275"/>
      <c r="V654" s="275"/>
      <c r="W654" s="276"/>
      <c r="X654" s="276"/>
      <c r="Y654" s="276"/>
      <c r="Z654" s="275"/>
      <c r="AA654" s="184"/>
      <c r="AB654" s="184"/>
      <c r="AC654" s="185"/>
      <c r="AD654" s="185"/>
      <c r="AE654" s="186"/>
      <c r="AF654" s="187"/>
      <c r="AG654" s="182"/>
      <c r="AH654" s="184"/>
      <c r="AI654" s="184"/>
      <c r="AJ654" s="182"/>
      <c r="AK654" s="188"/>
      <c r="AL654" s="188"/>
      <c r="AM654" s="188"/>
      <c r="AN654" s="188"/>
      <c r="AO654" s="188"/>
      <c r="AP654" s="188"/>
      <c r="AQ654" s="188"/>
      <c r="AR654" s="188"/>
      <c r="AS654" s="188"/>
      <c r="AT654" s="188"/>
      <c r="AU654" s="189"/>
      <c r="AV654" s="190"/>
      <c r="AW654" s="190"/>
      <c r="AX654" s="191"/>
      <c r="AY654" s="191"/>
      <c r="AZ654" s="191"/>
      <c r="BA654" s="192"/>
      <c r="BB654" s="193"/>
      <c r="BC654" s="193"/>
      <c r="BD654" s="193"/>
    </row>
    <row r="655" spans="1:56">
      <c r="A655" s="220"/>
      <c r="B655" s="221"/>
      <c r="C655" s="222"/>
      <c r="D655" s="169"/>
      <c r="E655" s="169"/>
      <c r="F655" s="169"/>
      <c r="G655" s="202"/>
      <c r="H655" s="217"/>
      <c r="I655" s="212"/>
      <c r="J655" s="206"/>
      <c r="K655" s="212"/>
      <c r="L655" s="206"/>
      <c r="M655" s="212"/>
      <c r="N655" s="206"/>
      <c r="O655" s="170"/>
      <c r="P655" s="171"/>
      <c r="Q655" s="171"/>
      <c r="R655" s="171"/>
      <c r="S655" s="172"/>
      <c r="T655" s="172"/>
      <c r="U655" s="171"/>
      <c r="V655" s="171"/>
      <c r="W655" s="173"/>
      <c r="X655" s="173"/>
      <c r="Y655" s="173"/>
      <c r="Z655" s="171"/>
      <c r="AA655" s="171"/>
      <c r="AB655" s="171"/>
      <c r="AC655" s="172"/>
      <c r="AD655" s="172"/>
      <c r="AE655" s="174"/>
      <c r="AF655" s="175"/>
      <c r="AG655" s="169"/>
      <c r="AH655" s="171"/>
      <c r="AI655" s="171"/>
      <c r="AJ655" s="169"/>
      <c r="AK655" s="176"/>
      <c r="AL655" s="176"/>
      <c r="AM655" s="176"/>
      <c r="AN655" s="176"/>
      <c r="AO655" s="176"/>
      <c r="AP655" s="176"/>
      <c r="AQ655" s="176"/>
      <c r="AR655" s="176"/>
      <c r="AS655" s="176"/>
      <c r="AT655" s="176"/>
      <c r="AU655" s="177"/>
      <c r="AV655" s="178"/>
      <c r="AW655" s="178"/>
      <c r="AX655" s="179"/>
      <c r="AY655" s="179"/>
      <c r="AZ655" s="179"/>
      <c r="BA655" s="180"/>
      <c r="BB655" s="181"/>
      <c r="BC655" s="181"/>
      <c r="BD655" s="181"/>
    </row>
    <row r="656" spans="1:56">
      <c r="A656" s="223"/>
      <c r="B656" s="224"/>
      <c r="C656" s="225"/>
      <c r="D656" s="182"/>
      <c r="E656" s="182"/>
      <c r="F656" s="182"/>
      <c r="G656" s="203"/>
      <c r="H656" s="218"/>
      <c r="I656" s="213"/>
      <c r="J656" s="207"/>
      <c r="K656" s="213"/>
      <c r="L656" s="207"/>
      <c r="M656" s="213"/>
      <c r="N656" s="207"/>
      <c r="O656" s="183"/>
      <c r="P656" s="184"/>
      <c r="Q656" s="184"/>
      <c r="R656" s="275"/>
      <c r="S656" s="185"/>
      <c r="T656" s="185"/>
      <c r="U656" s="275"/>
      <c r="V656" s="275"/>
      <c r="W656" s="276"/>
      <c r="X656" s="276"/>
      <c r="Y656" s="276"/>
      <c r="Z656" s="275"/>
      <c r="AA656" s="184"/>
      <c r="AB656" s="184"/>
      <c r="AC656" s="185"/>
      <c r="AD656" s="185"/>
      <c r="AE656" s="186"/>
      <c r="AF656" s="187"/>
      <c r="AG656" s="182"/>
      <c r="AH656" s="184"/>
      <c r="AI656" s="184"/>
      <c r="AJ656" s="182"/>
      <c r="AK656" s="188"/>
      <c r="AL656" s="188"/>
      <c r="AM656" s="188"/>
      <c r="AN656" s="188"/>
      <c r="AO656" s="188"/>
      <c r="AP656" s="188"/>
      <c r="AQ656" s="188"/>
      <c r="AR656" s="188"/>
      <c r="AS656" s="188"/>
      <c r="AT656" s="188"/>
      <c r="AU656" s="189"/>
      <c r="AV656" s="190"/>
      <c r="AW656" s="190"/>
      <c r="AX656" s="191"/>
      <c r="AY656" s="191"/>
      <c r="AZ656" s="191"/>
      <c r="BA656" s="192"/>
      <c r="BB656" s="193"/>
      <c r="BC656" s="193"/>
      <c r="BD656" s="193"/>
    </row>
    <row r="657" spans="1:56">
      <c r="A657" s="220"/>
      <c r="B657" s="221"/>
      <c r="C657" s="222"/>
      <c r="D657" s="169"/>
      <c r="E657" s="169"/>
      <c r="F657" s="169"/>
      <c r="G657" s="202"/>
      <c r="H657" s="217"/>
      <c r="I657" s="212"/>
      <c r="J657" s="206"/>
      <c r="K657" s="212"/>
      <c r="L657" s="206"/>
      <c r="M657" s="212"/>
      <c r="N657" s="206"/>
      <c r="O657" s="170"/>
      <c r="P657" s="171"/>
      <c r="Q657" s="171"/>
      <c r="R657" s="171"/>
      <c r="S657" s="172"/>
      <c r="T657" s="172"/>
      <c r="U657" s="171"/>
      <c r="V657" s="171"/>
      <c r="W657" s="173"/>
      <c r="X657" s="173"/>
      <c r="Y657" s="173"/>
      <c r="Z657" s="171"/>
      <c r="AA657" s="171"/>
      <c r="AB657" s="171"/>
      <c r="AC657" s="172"/>
      <c r="AD657" s="172"/>
      <c r="AE657" s="174"/>
      <c r="AF657" s="175"/>
      <c r="AG657" s="169"/>
      <c r="AH657" s="171"/>
      <c r="AI657" s="171"/>
      <c r="AJ657" s="169"/>
      <c r="AK657" s="176"/>
      <c r="AL657" s="176"/>
      <c r="AM657" s="176"/>
      <c r="AN657" s="176"/>
      <c r="AO657" s="176"/>
      <c r="AP657" s="176"/>
      <c r="AQ657" s="176"/>
      <c r="AR657" s="176"/>
      <c r="AS657" s="176"/>
      <c r="AT657" s="176"/>
      <c r="AU657" s="177"/>
      <c r="AV657" s="178"/>
      <c r="AW657" s="178"/>
      <c r="AX657" s="179"/>
      <c r="AY657" s="179"/>
      <c r="AZ657" s="179"/>
      <c r="BA657" s="180"/>
      <c r="BB657" s="181"/>
      <c r="BC657" s="181"/>
      <c r="BD657" s="181"/>
    </row>
    <row r="658" spans="1:56">
      <c r="A658" s="223"/>
      <c r="B658" s="224"/>
      <c r="C658" s="225"/>
      <c r="D658" s="182"/>
      <c r="E658" s="182"/>
      <c r="F658" s="182"/>
      <c r="G658" s="203"/>
      <c r="H658" s="218"/>
      <c r="I658" s="213"/>
      <c r="J658" s="207"/>
      <c r="K658" s="213"/>
      <c r="L658" s="207"/>
      <c r="M658" s="213"/>
      <c r="N658" s="207"/>
      <c r="O658" s="183"/>
      <c r="P658" s="184"/>
      <c r="Q658" s="184"/>
      <c r="R658" s="275"/>
      <c r="S658" s="185"/>
      <c r="T658" s="185"/>
      <c r="U658" s="275"/>
      <c r="V658" s="275"/>
      <c r="W658" s="276"/>
      <c r="X658" s="276"/>
      <c r="Y658" s="276"/>
      <c r="Z658" s="275"/>
      <c r="AA658" s="184"/>
      <c r="AB658" s="184"/>
      <c r="AC658" s="185"/>
      <c r="AD658" s="185"/>
      <c r="AE658" s="186"/>
      <c r="AF658" s="187"/>
      <c r="AG658" s="182"/>
      <c r="AH658" s="184"/>
      <c r="AI658" s="184"/>
      <c r="AJ658" s="182"/>
      <c r="AK658" s="188"/>
      <c r="AL658" s="188"/>
      <c r="AM658" s="188"/>
      <c r="AN658" s="188"/>
      <c r="AO658" s="188"/>
      <c r="AP658" s="188"/>
      <c r="AQ658" s="188"/>
      <c r="AR658" s="188"/>
      <c r="AS658" s="188"/>
      <c r="AT658" s="188"/>
      <c r="AU658" s="189"/>
      <c r="AV658" s="190"/>
      <c r="AW658" s="190"/>
      <c r="AX658" s="191"/>
      <c r="AY658" s="191"/>
      <c r="AZ658" s="191"/>
      <c r="BA658" s="192"/>
      <c r="BB658" s="193"/>
      <c r="BC658" s="193"/>
      <c r="BD658" s="193"/>
    </row>
    <row r="659" spans="1:56">
      <c r="A659" s="220"/>
      <c r="B659" s="221"/>
      <c r="C659" s="222"/>
      <c r="D659" s="169"/>
      <c r="E659" s="169"/>
      <c r="F659" s="169"/>
      <c r="G659" s="202"/>
      <c r="H659" s="217"/>
      <c r="I659" s="212"/>
      <c r="J659" s="206"/>
      <c r="K659" s="212"/>
      <c r="L659" s="206"/>
      <c r="M659" s="212"/>
      <c r="N659" s="206"/>
      <c r="O659" s="170"/>
      <c r="P659" s="171"/>
      <c r="Q659" s="171"/>
      <c r="R659" s="171"/>
      <c r="S659" s="172"/>
      <c r="T659" s="172"/>
      <c r="U659" s="171"/>
      <c r="V659" s="171"/>
      <c r="W659" s="173"/>
      <c r="X659" s="173"/>
      <c r="Y659" s="173"/>
      <c r="Z659" s="171"/>
      <c r="AA659" s="171"/>
      <c r="AB659" s="171"/>
      <c r="AC659" s="172"/>
      <c r="AD659" s="172"/>
      <c r="AE659" s="174"/>
      <c r="AF659" s="175"/>
      <c r="AG659" s="169"/>
      <c r="AH659" s="171"/>
      <c r="AI659" s="171"/>
      <c r="AJ659" s="169"/>
      <c r="AK659" s="176"/>
      <c r="AL659" s="176"/>
      <c r="AM659" s="176"/>
      <c r="AN659" s="176"/>
      <c r="AO659" s="176"/>
      <c r="AP659" s="176"/>
      <c r="AQ659" s="176"/>
      <c r="AR659" s="176"/>
      <c r="AS659" s="176"/>
      <c r="AT659" s="176"/>
      <c r="AU659" s="177"/>
      <c r="AV659" s="178"/>
      <c r="AW659" s="178"/>
      <c r="AX659" s="179"/>
      <c r="AY659" s="179"/>
      <c r="AZ659" s="179"/>
      <c r="BA659" s="180"/>
      <c r="BB659" s="181"/>
      <c r="BC659" s="181"/>
      <c r="BD659" s="181"/>
    </row>
    <row r="660" spans="1:56">
      <c r="A660" s="223"/>
      <c r="B660" s="224"/>
      <c r="C660" s="225"/>
      <c r="D660" s="182"/>
      <c r="E660" s="182"/>
      <c r="F660" s="182"/>
      <c r="G660" s="203"/>
      <c r="H660" s="218"/>
      <c r="I660" s="213"/>
      <c r="J660" s="207"/>
      <c r="K660" s="213"/>
      <c r="L660" s="207"/>
      <c r="M660" s="213"/>
      <c r="N660" s="207"/>
      <c r="O660" s="183"/>
      <c r="P660" s="184"/>
      <c r="Q660" s="184"/>
      <c r="R660" s="275"/>
      <c r="S660" s="185"/>
      <c r="T660" s="185"/>
      <c r="U660" s="275"/>
      <c r="V660" s="275"/>
      <c r="W660" s="276"/>
      <c r="X660" s="276"/>
      <c r="Y660" s="276"/>
      <c r="Z660" s="275"/>
      <c r="AA660" s="184"/>
      <c r="AB660" s="184"/>
      <c r="AC660" s="185"/>
      <c r="AD660" s="185"/>
      <c r="AE660" s="186"/>
      <c r="AF660" s="187"/>
      <c r="AG660" s="182"/>
      <c r="AH660" s="184"/>
      <c r="AI660" s="184"/>
      <c r="AJ660" s="182"/>
      <c r="AK660" s="188"/>
      <c r="AL660" s="188"/>
      <c r="AM660" s="188"/>
      <c r="AN660" s="188"/>
      <c r="AO660" s="188"/>
      <c r="AP660" s="188"/>
      <c r="AQ660" s="188"/>
      <c r="AR660" s="188"/>
      <c r="AS660" s="188"/>
      <c r="AT660" s="188"/>
      <c r="AU660" s="189"/>
      <c r="AV660" s="190"/>
      <c r="AW660" s="190"/>
      <c r="AX660" s="191"/>
      <c r="AY660" s="191"/>
      <c r="AZ660" s="191"/>
      <c r="BA660" s="192"/>
      <c r="BB660" s="193"/>
      <c r="BC660" s="193"/>
      <c r="BD660" s="193"/>
    </row>
    <row r="661" spans="1:56">
      <c r="A661" s="220"/>
      <c r="B661" s="221"/>
      <c r="C661" s="222"/>
      <c r="D661" s="169"/>
      <c r="E661" s="169"/>
      <c r="F661" s="169"/>
      <c r="G661" s="202"/>
      <c r="H661" s="217"/>
      <c r="I661" s="212"/>
      <c r="J661" s="206"/>
      <c r="K661" s="212"/>
      <c r="L661" s="206"/>
      <c r="M661" s="212"/>
      <c r="N661" s="206"/>
      <c r="O661" s="170"/>
      <c r="P661" s="171"/>
      <c r="Q661" s="171"/>
      <c r="R661" s="171"/>
      <c r="S661" s="172"/>
      <c r="T661" s="172"/>
      <c r="U661" s="171"/>
      <c r="V661" s="171"/>
      <c r="W661" s="173"/>
      <c r="X661" s="173"/>
      <c r="Y661" s="173"/>
      <c r="Z661" s="171"/>
      <c r="AA661" s="171"/>
      <c r="AB661" s="171"/>
      <c r="AC661" s="172"/>
      <c r="AD661" s="172"/>
      <c r="AE661" s="174"/>
      <c r="AF661" s="175"/>
      <c r="AG661" s="169"/>
      <c r="AH661" s="171"/>
      <c r="AI661" s="171"/>
      <c r="AJ661" s="169"/>
      <c r="AK661" s="176"/>
      <c r="AL661" s="176"/>
      <c r="AM661" s="176"/>
      <c r="AN661" s="176"/>
      <c r="AO661" s="176"/>
      <c r="AP661" s="176"/>
      <c r="AQ661" s="176"/>
      <c r="AR661" s="176"/>
      <c r="AS661" s="176"/>
      <c r="AT661" s="176"/>
      <c r="AU661" s="177"/>
      <c r="AV661" s="178"/>
      <c r="AW661" s="178"/>
      <c r="AX661" s="179"/>
      <c r="AY661" s="179"/>
      <c r="AZ661" s="179"/>
      <c r="BA661" s="180"/>
      <c r="BB661" s="181"/>
      <c r="BC661" s="181"/>
      <c r="BD661" s="181"/>
    </row>
    <row r="662" spans="1:56">
      <c r="A662" s="223"/>
      <c r="B662" s="224"/>
      <c r="C662" s="225"/>
      <c r="D662" s="182"/>
      <c r="E662" s="182"/>
      <c r="F662" s="182"/>
      <c r="G662" s="203"/>
      <c r="H662" s="218"/>
      <c r="I662" s="213"/>
      <c r="J662" s="207"/>
      <c r="K662" s="213"/>
      <c r="L662" s="207"/>
      <c r="M662" s="213"/>
      <c r="N662" s="207"/>
      <c r="O662" s="183"/>
      <c r="P662" s="184"/>
      <c r="Q662" s="184"/>
      <c r="R662" s="275"/>
      <c r="S662" s="185"/>
      <c r="T662" s="185"/>
      <c r="U662" s="275"/>
      <c r="V662" s="275"/>
      <c r="W662" s="276"/>
      <c r="X662" s="276"/>
      <c r="Y662" s="276"/>
      <c r="Z662" s="275"/>
      <c r="AA662" s="184"/>
      <c r="AB662" s="184"/>
      <c r="AC662" s="185"/>
      <c r="AD662" s="185"/>
      <c r="AE662" s="186"/>
      <c r="AF662" s="187"/>
      <c r="AG662" s="182"/>
      <c r="AH662" s="184"/>
      <c r="AI662" s="184"/>
      <c r="AJ662" s="182"/>
      <c r="AK662" s="188"/>
      <c r="AL662" s="188"/>
      <c r="AM662" s="188"/>
      <c r="AN662" s="188"/>
      <c r="AO662" s="188"/>
      <c r="AP662" s="188"/>
      <c r="AQ662" s="188"/>
      <c r="AR662" s="188"/>
      <c r="AS662" s="188"/>
      <c r="AT662" s="188"/>
      <c r="AU662" s="189"/>
      <c r="AV662" s="190"/>
      <c r="AW662" s="190"/>
      <c r="AX662" s="191"/>
      <c r="AY662" s="191"/>
      <c r="AZ662" s="191"/>
      <c r="BA662" s="192"/>
      <c r="BB662" s="193"/>
      <c r="BC662" s="193"/>
      <c r="BD662" s="193"/>
    </row>
    <row r="663" spans="1:56">
      <c r="A663" s="220"/>
      <c r="B663" s="221"/>
      <c r="C663" s="222"/>
      <c r="D663" s="169"/>
      <c r="E663" s="169"/>
      <c r="F663" s="169"/>
      <c r="G663" s="202"/>
      <c r="H663" s="217"/>
      <c r="I663" s="212"/>
      <c r="J663" s="206"/>
      <c r="K663" s="212"/>
      <c r="L663" s="206"/>
      <c r="M663" s="212"/>
      <c r="N663" s="206"/>
      <c r="O663" s="170"/>
      <c r="P663" s="171"/>
      <c r="Q663" s="171"/>
      <c r="R663" s="171"/>
      <c r="S663" s="172"/>
      <c r="T663" s="172"/>
      <c r="U663" s="171"/>
      <c r="V663" s="171"/>
      <c r="W663" s="173"/>
      <c r="X663" s="173"/>
      <c r="Y663" s="173"/>
      <c r="Z663" s="171"/>
      <c r="AA663" s="171"/>
      <c r="AB663" s="171"/>
      <c r="AC663" s="172"/>
      <c r="AD663" s="172"/>
      <c r="AE663" s="174"/>
      <c r="AF663" s="175"/>
      <c r="AG663" s="169"/>
      <c r="AH663" s="171"/>
      <c r="AI663" s="171"/>
      <c r="AJ663" s="169"/>
      <c r="AK663" s="176"/>
      <c r="AL663" s="176"/>
      <c r="AM663" s="176"/>
      <c r="AN663" s="176"/>
      <c r="AO663" s="176"/>
      <c r="AP663" s="176"/>
      <c r="AQ663" s="176"/>
      <c r="AR663" s="176"/>
      <c r="AS663" s="176"/>
      <c r="AT663" s="176"/>
      <c r="AU663" s="177"/>
      <c r="AV663" s="178"/>
      <c r="AW663" s="178"/>
      <c r="AX663" s="179"/>
      <c r="AY663" s="179"/>
      <c r="AZ663" s="179"/>
      <c r="BA663" s="180"/>
      <c r="BB663" s="181"/>
      <c r="BC663" s="181"/>
      <c r="BD663" s="181"/>
    </row>
    <row r="664" spans="1:56">
      <c r="A664" s="223"/>
      <c r="B664" s="224"/>
      <c r="C664" s="225"/>
      <c r="D664" s="182"/>
      <c r="E664" s="182"/>
      <c r="F664" s="182"/>
      <c r="G664" s="203"/>
      <c r="H664" s="218"/>
      <c r="I664" s="213"/>
      <c r="J664" s="207"/>
      <c r="K664" s="213"/>
      <c r="L664" s="207"/>
      <c r="M664" s="213"/>
      <c r="N664" s="207"/>
      <c r="O664" s="183"/>
      <c r="P664" s="184"/>
      <c r="Q664" s="184"/>
      <c r="R664" s="275"/>
      <c r="S664" s="185"/>
      <c r="T664" s="185"/>
      <c r="U664" s="275"/>
      <c r="V664" s="275"/>
      <c r="W664" s="276"/>
      <c r="X664" s="276"/>
      <c r="Y664" s="276"/>
      <c r="Z664" s="275"/>
      <c r="AA664" s="184"/>
      <c r="AB664" s="184"/>
      <c r="AC664" s="185"/>
      <c r="AD664" s="185"/>
      <c r="AE664" s="186"/>
      <c r="AF664" s="187"/>
      <c r="AG664" s="182"/>
      <c r="AH664" s="184"/>
      <c r="AI664" s="184"/>
      <c r="AJ664" s="182"/>
      <c r="AK664" s="188"/>
      <c r="AL664" s="188"/>
      <c r="AM664" s="188"/>
      <c r="AN664" s="188"/>
      <c r="AO664" s="188"/>
      <c r="AP664" s="188"/>
      <c r="AQ664" s="188"/>
      <c r="AR664" s="188"/>
      <c r="AS664" s="188"/>
      <c r="AT664" s="188"/>
      <c r="AU664" s="189"/>
      <c r="AV664" s="190"/>
      <c r="AW664" s="190"/>
      <c r="AX664" s="191"/>
      <c r="AY664" s="191"/>
      <c r="AZ664" s="191"/>
      <c r="BA664" s="192"/>
      <c r="BB664" s="193"/>
      <c r="BC664" s="193"/>
      <c r="BD664" s="193"/>
    </row>
    <row r="665" spans="1:56">
      <c r="A665" s="220"/>
      <c r="B665" s="221"/>
      <c r="C665" s="222"/>
      <c r="D665" s="169"/>
      <c r="E665" s="169"/>
      <c r="F665" s="169"/>
      <c r="G665" s="202"/>
      <c r="H665" s="217"/>
      <c r="I665" s="212"/>
      <c r="J665" s="206"/>
      <c r="K665" s="212"/>
      <c r="L665" s="206"/>
      <c r="M665" s="212"/>
      <c r="N665" s="206"/>
      <c r="O665" s="170"/>
      <c r="P665" s="171"/>
      <c r="Q665" s="171"/>
      <c r="R665" s="171"/>
      <c r="S665" s="172"/>
      <c r="T665" s="172"/>
      <c r="U665" s="171"/>
      <c r="V665" s="171"/>
      <c r="W665" s="173"/>
      <c r="X665" s="173"/>
      <c r="Y665" s="173"/>
      <c r="Z665" s="171"/>
      <c r="AA665" s="171"/>
      <c r="AB665" s="171"/>
      <c r="AC665" s="172"/>
      <c r="AD665" s="172"/>
      <c r="AE665" s="174"/>
      <c r="AF665" s="175"/>
      <c r="AG665" s="169"/>
      <c r="AH665" s="171"/>
      <c r="AI665" s="171"/>
      <c r="AJ665" s="169"/>
      <c r="AK665" s="176"/>
      <c r="AL665" s="176"/>
      <c r="AM665" s="176"/>
      <c r="AN665" s="176"/>
      <c r="AO665" s="176"/>
      <c r="AP665" s="176"/>
      <c r="AQ665" s="176"/>
      <c r="AR665" s="176"/>
      <c r="AS665" s="176"/>
      <c r="AT665" s="176"/>
      <c r="AU665" s="177"/>
      <c r="AV665" s="178"/>
      <c r="AW665" s="178"/>
      <c r="AX665" s="179"/>
      <c r="AY665" s="179"/>
      <c r="AZ665" s="179"/>
      <c r="BA665" s="180"/>
      <c r="BB665" s="181"/>
      <c r="BC665" s="181"/>
      <c r="BD665" s="181"/>
    </row>
    <row r="666" spans="1:56">
      <c r="A666" s="223"/>
      <c r="B666" s="224"/>
      <c r="C666" s="225"/>
      <c r="D666" s="182"/>
      <c r="E666" s="182"/>
      <c r="F666" s="182"/>
      <c r="G666" s="203"/>
      <c r="H666" s="218"/>
      <c r="I666" s="213"/>
      <c r="J666" s="207"/>
      <c r="K666" s="213"/>
      <c r="L666" s="207"/>
      <c r="M666" s="213"/>
      <c r="N666" s="207"/>
      <c r="O666" s="183"/>
      <c r="P666" s="184"/>
      <c r="Q666" s="184"/>
      <c r="R666" s="275"/>
      <c r="S666" s="185"/>
      <c r="T666" s="185"/>
      <c r="U666" s="275"/>
      <c r="V666" s="275"/>
      <c r="W666" s="276"/>
      <c r="X666" s="276"/>
      <c r="Y666" s="276"/>
      <c r="Z666" s="275"/>
      <c r="AA666" s="184"/>
      <c r="AB666" s="184"/>
      <c r="AC666" s="185"/>
      <c r="AD666" s="185"/>
      <c r="AE666" s="186"/>
      <c r="AF666" s="187"/>
      <c r="AG666" s="182"/>
      <c r="AH666" s="184"/>
      <c r="AI666" s="184"/>
      <c r="AJ666" s="182"/>
      <c r="AK666" s="188"/>
      <c r="AL666" s="188"/>
      <c r="AM666" s="188"/>
      <c r="AN666" s="188"/>
      <c r="AO666" s="188"/>
      <c r="AP666" s="188"/>
      <c r="AQ666" s="188"/>
      <c r="AR666" s="188"/>
      <c r="AS666" s="188"/>
      <c r="AT666" s="188"/>
      <c r="AU666" s="189"/>
      <c r="AV666" s="190"/>
      <c r="AW666" s="190"/>
      <c r="AX666" s="191"/>
      <c r="AY666" s="191"/>
      <c r="AZ666" s="191"/>
      <c r="BA666" s="192"/>
      <c r="BB666" s="193"/>
      <c r="BC666" s="193"/>
      <c r="BD666" s="193"/>
    </row>
    <row r="667" spans="1:56">
      <c r="A667" s="220"/>
      <c r="B667" s="221"/>
      <c r="C667" s="222"/>
      <c r="D667" s="169"/>
      <c r="E667" s="169"/>
      <c r="F667" s="169"/>
      <c r="G667" s="202"/>
      <c r="H667" s="217"/>
      <c r="I667" s="212"/>
      <c r="J667" s="206"/>
      <c r="K667" s="212"/>
      <c r="L667" s="206"/>
      <c r="M667" s="212"/>
      <c r="N667" s="206"/>
      <c r="O667" s="170"/>
      <c r="P667" s="171"/>
      <c r="Q667" s="171"/>
      <c r="R667" s="171"/>
      <c r="S667" s="172"/>
      <c r="T667" s="172"/>
      <c r="U667" s="171"/>
      <c r="V667" s="171"/>
      <c r="W667" s="173"/>
      <c r="X667" s="173"/>
      <c r="Y667" s="173"/>
      <c r="Z667" s="171"/>
      <c r="AA667" s="171"/>
      <c r="AB667" s="171"/>
      <c r="AC667" s="172"/>
      <c r="AD667" s="172"/>
      <c r="AE667" s="174"/>
      <c r="AF667" s="175"/>
      <c r="AG667" s="169"/>
      <c r="AH667" s="171"/>
      <c r="AI667" s="171"/>
      <c r="AJ667" s="169"/>
      <c r="AK667" s="176"/>
      <c r="AL667" s="176"/>
      <c r="AM667" s="176"/>
      <c r="AN667" s="176"/>
      <c r="AO667" s="176"/>
      <c r="AP667" s="176"/>
      <c r="AQ667" s="176"/>
      <c r="AR667" s="176"/>
      <c r="AS667" s="176"/>
      <c r="AT667" s="176"/>
      <c r="AU667" s="177"/>
      <c r="AV667" s="178"/>
      <c r="AW667" s="178"/>
      <c r="AX667" s="179"/>
      <c r="AY667" s="179"/>
      <c r="AZ667" s="179"/>
      <c r="BA667" s="180"/>
      <c r="BB667" s="181"/>
      <c r="BC667" s="181"/>
      <c r="BD667" s="181"/>
    </row>
    <row r="668" spans="1:56">
      <c r="A668" s="223"/>
      <c r="B668" s="224"/>
      <c r="C668" s="225"/>
      <c r="D668" s="182"/>
      <c r="E668" s="182"/>
      <c r="F668" s="182"/>
      <c r="G668" s="203"/>
      <c r="H668" s="218"/>
      <c r="I668" s="213"/>
      <c r="J668" s="207"/>
      <c r="K668" s="213"/>
      <c r="L668" s="207"/>
      <c r="M668" s="213"/>
      <c r="N668" s="207"/>
      <c r="O668" s="183"/>
      <c r="P668" s="184"/>
      <c r="Q668" s="184"/>
      <c r="R668" s="275"/>
      <c r="S668" s="185"/>
      <c r="T668" s="185"/>
      <c r="U668" s="275"/>
      <c r="V668" s="275"/>
      <c r="W668" s="276"/>
      <c r="X668" s="276"/>
      <c r="Y668" s="276"/>
      <c r="Z668" s="275"/>
      <c r="AA668" s="184"/>
      <c r="AB668" s="184"/>
      <c r="AC668" s="185"/>
      <c r="AD668" s="185"/>
      <c r="AE668" s="186"/>
      <c r="AF668" s="187"/>
      <c r="AG668" s="182"/>
      <c r="AH668" s="184"/>
      <c r="AI668" s="184"/>
      <c r="AJ668" s="182"/>
      <c r="AK668" s="188"/>
      <c r="AL668" s="188"/>
      <c r="AM668" s="188"/>
      <c r="AN668" s="188"/>
      <c r="AO668" s="188"/>
      <c r="AP668" s="188"/>
      <c r="AQ668" s="188"/>
      <c r="AR668" s="188"/>
      <c r="AS668" s="188"/>
      <c r="AT668" s="188"/>
      <c r="AU668" s="189"/>
      <c r="AV668" s="190"/>
      <c r="AW668" s="190"/>
      <c r="AX668" s="191"/>
      <c r="AY668" s="191"/>
      <c r="AZ668" s="191"/>
      <c r="BA668" s="192"/>
      <c r="BB668" s="193"/>
      <c r="BC668" s="193"/>
      <c r="BD668" s="193"/>
    </row>
    <row r="669" spans="1:56">
      <c r="A669" s="220"/>
      <c r="B669" s="221"/>
      <c r="C669" s="222"/>
      <c r="D669" s="169"/>
      <c r="E669" s="169"/>
      <c r="F669" s="169"/>
      <c r="G669" s="202"/>
      <c r="H669" s="217"/>
      <c r="I669" s="212"/>
      <c r="J669" s="206"/>
      <c r="K669" s="212"/>
      <c r="L669" s="206"/>
      <c r="M669" s="212"/>
      <c r="N669" s="206"/>
      <c r="O669" s="170"/>
      <c r="P669" s="171"/>
      <c r="Q669" s="171"/>
      <c r="R669" s="171"/>
      <c r="S669" s="172"/>
      <c r="T669" s="172"/>
      <c r="U669" s="171"/>
      <c r="V669" s="171"/>
      <c r="W669" s="173"/>
      <c r="X669" s="173"/>
      <c r="Y669" s="173"/>
      <c r="Z669" s="171"/>
      <c r="AA669" s="171"/>
      <c r="AB669" s="171"/>
      <c r="AC669" s="172"/>
      <c r="AD669" s="172"/>
      <c r="AE669" s="174"/>
      <c r="AF669" s="175"/>
      <c r="AG669" s="169"/>
      <c r="AH669" s="171"/>
      <c r="AI669" s="171"/>
      <c r="AJ669" s="169"/>
      <c r="AK669" s="176"/>
      <c r="AL669" s="176"/>
      <c r="AM669" s="176"/>
      <c r="AN669" s="176"/>
      <c r="AO669" s="176"/>
      <c r="AP669" s="176"/>
      <c r="AQ669" s="176"/>
      <c r="AR669" s="176"/>
      <c r="AS669" s="176"/>
      <c r="AT669" s="176"/>
      <c r="AU669" s="177"/>
      <c r="AV669" s="178"/>
      <c r="AW669" s="178"/>
      <c r="AX669" s="179"/>
      <c r="AY669" s="179"/>
      <c r="AZ669" s="179"/>
      <c r="BA669" s="180"/>
      <c r="BB669" s="181"/>
      <c r="BC669" s="181"/>
      <c r="BD669" s="181"/>
    </row>
    <row r="670" spans="1:56">
      <c r="A670" s="223"/>
      <c r="B670" s="224"/>
      <c r="C670" s="225"/>
      <c r="D670" s="182"/>
      <c r="E670" s="182"/>
      <c r="F670" s="182"/>
      <c r="G670" s="203"/>
      <c r="H670" s="218"/>
      <c r="I670" s="213"/>
      <c r="J670" s="207"/>
      <c r="K670" s="213"/>
      <c r="L670" s="207"/>
      <c r="M670" s="213"/>
      <c r="N670" s="207"/>
      <c r="O670" s="183"/>
      <c r="P670" s="184"/>
      <c r="Q670" s="184"/>
      <c r="R670" s="275"/>
      <c r="S670" s="185"/>
      <c r="T670" s="185"/>
      <c r="U670" s="275"/>
      <c r="V670" s="275"/>
      <c r="W670" s="276"/>
      <c r="X670" s="276"/>
      <c r="Y670" s="276"/>
      <c r="Z670" s="275"/>
      <c r="AA670" s="184"/>
      <c r="AB670" s="184"/>
      <c r="AC670" s="185"/>
      <c r="AD670" s="185"/>
      <c r="AE670" s="186"/>
      <c r="AF670" s="187"/>
      <c r="AG670" s="182"/>
      <c r="AH670" s="184"/>
      <c r="AI670" s="184"/>
      <c r="AJ670" s="182"/>
      <c r="AK670" s="188"/>
      <c r="AL670" s="188"/>
      <c r="AM670" s="188"/>
      <c r="AN670" s="188"/>
      <c r="AO670" s="188"/>
      <c r="AP670" s="188"/>
      <c r="AQ670" s="188"/>
      <c r="AR670" s="188"/>
      <c r="AS670" s="188"/>
      <c r="AT670" s="188"/>
      <c r="AU670" s="189"/>
      <c r="AV670" s="190"/>
      <c r="AW670" s="190"/>
      <c r="AX670" s="191"/>
      <c r="AY670" s="191"/>
      <c r="AZ670" s="191"/>
      <c r="BA670" s="192"/>
      <c r="BB670" s="193"/>
      <c r="BC670" s="193"/>
      <c r="BD670" s="193"/>
    </row>
    <row r="671" spans="1:56">
      <c r="A671" s="220"/>
      <c r="B671" s="221"/>
      <c r="C671" s="222"/>
      <c r="D671" s="169"/>
      <c r="E671" s="169"/>
      <c r="F671" s="169"/>
      <c r="G671" s="202"/>
      <c r="H671" s="217"/>
      <c r="I671" s="212"/>
      <c r="J671" s="206"/>
      <c r="K671" s="212"/>
      <c r="L671" s="206"/>
      <c r="M671" s="212"/>
      <c r="N671" s="206"/>
      <c r="O671" s="170"/>
      <c r="P671" s="171"/>
      <c r="Q671" s="171"/>
      <c r="R671" s="171"/>
      <c r="S671" s="172"/>
      <c r="T671" s="172"/>
      <c r="U671" s="171"/>
      <c r="V671" s="171"/>
      <c r="W671" s="173"/>
      <c r="X671" s="173"/>
      <c r="Y671" s="173"/>
      <c r="Z671" s="171"/>
      <c r="AA671" s="171"/>
      <c r="AB671" s="171"/>
      <c r="AC671" s="172"/>
      <c r="AD671" s="172"/>
      <c r="AE671" s="174"/>
      <c r="AF671" s="175"/>
      <c r="AG671" s="169"/>
      <c r="AH671" s="171"/>
      <c r="AI671" s="171"/>
      <c r="AJ671" s="169"/>
      <c r="AK671" s="176"/>
      <c r="AL671" s="176"/>
      <c r="AM671" s="176"/>
      <c r="AN671" s="176"/>
      <c r="AO671" s="176"/>
      <c r="AP671" s="176"/>
      <c r="AQ671" s="176"/>
      <c r="AR671" s="176"/>
      <c r="AS671" s="176"/>
      <c r="AT671" s="176"/>
      <c r="AU671" s="177"/>
      <c r="AV671" s="178"/>
      <c r="AW671" s="178"/>
      <c r="AX671" s="179"/>
      <c r="AY671" s="179"/>
      <c r="AZ671" s="179"/>
      <c r="BA671" s="180"/>
      <c r="BB671" s="181"/>
      <c r="BC671" s="181"/>
      <c r="BD671" s="181"/>
    </row>
    <row r="672" spans="1:56">
      <c r="A672" s="223"/>
      <c r="B672" s="224"/>
      <c r="C672" s="225"/>
      <c r="D672" s="182"/>
      <c r="E672" s="182"/>
      <c r="F672" s="182"/>
      <c r="G672" s="203"/>
      <c r="H672" s="218"/>
      <c r="I672" s="213"/>
      <c r="J672" s="207"/>
      <c r="K672" s="213"/>
      <c r="L672" s="207"/>
      <c r="M672" s="213"/>
      <c r="N672" s="207"/>
      <c r="O672" s="183"/>
      <c r="P672" s="184"/>
      <c r="Q672" s="184"/>
      <c r="R672" s="275"/>
      <c r="S672" s="185"/>
      <c r="T672" s="185"/>
      <c r="U672" s="275"/>
      <c r="V672" s="275"/>
      <c r="W672" s="276"/>
      <c r="X672" s="276"/>
      <c r="Y672" s="276"/>
      <c r="Z672" s="275"/>
      <c r="AA672" s="184"/>
      <c r="AB672" s="184"/>
      <c r="AC672" s="185"/>
      <c r="AD672" s="185"/>
      <c r="AE672" s="186"/>
      <c r="AF672" s="187"/>
      <c r="AG672" s="182"/>
      <c r="AH672" s="184"/>
      <c r="AI672" s="184"/>
      <c r="AJ672" s="182"/>
      <c r="AK672" s="188"/>
      <c r="AL672" s="188"/>
      <c r="AM672" s="188"/>
      <c r="AN672" s="188"/>
      <c r="AO672" s="188"/>
      <c r="AP672" s="188"/>
      <c r="AQ672" s="188"/>
      <c r="AR672" s="188"/>
      <c r="AS672" s="188"/>
      <c r="AT672" s="188"/>
      <c r="AU672" s="189"/>
      <c r="AV672" s="190"/>
      <c r="AW672" s="190"/>
      <c r="AX672" s="191"/>
      <c r="AY672" s="191"/>
      <c r="AZ672" s="191"/>
      <c r="BA672" s="192"/>
      <c r="BB672" s="193"/>
      <c r="BC672" s="193"/>
      <c r="BD672" s="193"/>
    </row>
    <row r="673" spans="1:56">
      <c r="A673" s="220"/>
      <c r="B673" s="221"/>
      <c r="C673" s="222"/>
      <c r="D673" s="169"/>
      <c r="E673" s="169"/>
      <c r="F673" s="169"/>
      <c r="G673" s="202"/>
      <c r="H673" s="217"/>
      <c r="I673" s="212"/>
      <c r="J673" s="206"/>
      <c r="K673" s="212"/>
      <c r="L673" s="206"/>
      <c r="M673" s="212"/>
      <c r="N673" s="206"/>
      <c r="O673" s="170"/>
      <c r="P673" s="171"/>
      <c r="Q673" s="171"/>
      <c r="R673" s="171"/>
      <c r="S673" s="172"/>
      <c r="T673" s="172"/>
      <c r="U673" s="171"/>
      <c r="V673" s="171"/>
      <c r="W673" s="173"/>
      <c r="X673" s="173"/>
      <c r="Y673" s="173"/>
      <c r="Z673" s="171"/>
      <c r="AA673" s="171"/>
      <c r="AB673" s="171"/>
      <c r="AC673" s="172"/>
      <c r="AD673" s="172"/>
      <c r="AE673" s="174"/>
      <c r="AF673" s="175"/>
      <c r="AG673" s="169"/>
      <c r="AH673" s="171"/>
      <c r="AI673" s="171"/>
      <c r="AJ673" s="169"/>
      <c r="AK673" s="176"/>
      <c r="AL673" s="176"/>
      <c r="AM673" s="176"/>
      <c r="AN673" s="176"/>
      <c r="AO673" s="176"/>
      <c r="AP673" s="176"/>
      <c r="AQ673" s="176"/>
      <c r="AR673" s="176"/>
      <c r="AS673" s="176"/>
      <c r="AT673" s="176"/>
      <c r="AU673" s="177"/>
      <c r="AV673" s="178"/>
      <c r="AW673" s="178"/>
      <c r="AX673" s="179"/>
      <c r="AY673" s="179"/>
      <c r="AZ673" s="179"/>
      <c r="BA673" s="180"/>
      <c r="BB673" s="181"/>
      <c r="BC673" s="181"/>
      <c r="BD673" s="181"/>
    </row>
    <row r="674" spans="1:56">
      <c r="A674" s="223"/>
      <c r="B674" s="224"/>
      <c r="C674" s="225"/>
      <c r="D674" s="182"/>
      <c r="E674" s="182"/>
      <c r="F674" s="182"/>
      <c r="G674" s="203"/>
      <c r="H674" s="218"/>
      <c r="I674" s="213"/>
      <c r="J674" s="207"/>
      <c r="K674" s="213"/>
      <c r="L674" s="207"/>
      <c r="M674" s="213"/>
      <c r="N674" s="207"/>
      <c r="O674" s="183"/>
      <c r="P674" s="184"/>
      <c r="Q674" s="184"/>
      <c r="R674" s="275"/>
      <c r="S674" s="185"/>
      <c r="T674" s="185"/>
      <c r="U674" s="275"/>
      <c r="V674" s="275"/>
      <c r="W674" s="276"/>
      <c r="X674" s="276"/>
      <c r="Y674" s="276"/>
      <c r="Z674" s="275"/>
      <c r="AA674" s="184"/>
      <c r="AB674" s="184"/>
      <c r="AC674" s="185"/>
      <c r="AD674" s="185"/>
      <c r="AE674" s="186"/>
      <c r="AF674" s="187"/>
      <c r="AG674" s="182"/>
      <c r="AH674" s="184"/>
      <c r="AI674" s="184"/>
      <c r="AJ674" s="182"/>
      <c r="AK674" s="188"/>
      <c r="AL674" s="188"/>
      <c r="AM674" s="188"/>
      <c r="AN674" s="188"/>
      <c r="AO674" s="188"/>
      <c r="AP674" s="188"/>
      <c r="AQ674" s="188"/>
      <c r="AR674" s="188"/>
      <c r="AS674" s="188"/>
      <c r="AT674" s="188"/>
      <c r="AU674" s="189"/>
      <c r="AV674" s="190"/>
      <c r="AW674" s="190"/>
      <c r="AX674" s="191"/>
      <c r="AY674" s="191"/>
      <c r="AZ674" s="191"/>
      <c r="BA674" s="192"/>
      <c r="BB674" s="193"/>
      <c r="BC674" s="193"/>
      <c r="BD674" s="193"/>
    </row>
    <row r="675" spans="1:56">
      <c r="A675" s="220"/>
      <c r="B675" s="221"/>
      <c r="C675" s="222"/>
      <c r="D675" s="169"/>
      <c r="E675" s="169"/>
      <c r="F675" s="169"/>
      <c r="G675" s="202"/>
      <c r="H675" s="217"/>
      <c r="I675" s="212"/>
      <c r="J675" s="206"/>
      <c r="K675" s="212"/>
      <c r="L675" s="206"/>
      <c r="M675" s="212"/>
      <c r="N675" s="206"/>
      <c r="O675" s="170"/>
      <c r="P675" s="171"/>
      <c r="Q675" s="171"/>
      <c r="R675" s="171"/>
      <c r="S675" s="172"/>
      <c r="T675" s="172"/>
      <c r="U675" s="171"/>
      <c r="V675" s="171"/>
      <c r="W675" s="173"/>
      <c r="X675" s="173"/>
      <c r="Y675" s="173"/>
      <c r="Z675" s="171"/>
      <c r="AA675" s="171"/>
      <c r="AB675" s="171"/>
      <c r="AC675" s="172"/>
      <c r="AD675" s="172"/>
      <c r="AE675" s="174"/>
      <c r="AF675" s="175"/>
      <c r="AG675" s="169"/>
      <c r="AH675" s="171"/>
      <c r="AI675" s="171"/>
      <c r="AJ675" s="169"/>
      <c r="AK675" s="176"/>
      <c r="AL675" s="176"/>
      <c r="AM675" s="176"/>
      <c r="AN675" s="176"/>
      <c r="AO675" s="176"/>
      <c r="AP675" s="176"/>
      <c r="AQ675" s="176"/>
      <c r="AR675" s="176"/>
      <c r="AS675" s="176"/>
      <c r="AT675" s="176"/>
      <c r="AU675" s="177"/>
      <c r="AV675" s="178"/>
      <c r="AW675" s="178"/>
      <c r="AX675" s="179"/>
      <c r="AY675" s="179"/>
      <c r="AZ675" s="179"/>
      <c r="BA675" s="180"/>
      <c r="BB675" s="181"/>
      <c r="BC675" s="181"/>
      <c r="BD675" s="181"/>
    </row>
    <row r="676" spans="1:56">
      <c r="A676" s="223"/>
      <c r="B676" s="224"/>
      <c r="C676" s="225"/>
      <c r="D676" s="182"/>
      <c r="E676" s="182"/>
      <c r="F676" s="182"/>
      <c r="G676" s="203"/>
      <c r="H676" s="218"/>
      <c r="I676" s="213"/>
      <c r="J676" s="207"/>
      <c r="K676" s="213"/>
      <c r="L676" s="207"/>
      <c r="M676" s="213"/>
      <c r="N676" s="207"/>
      <c r="O676" s="183"/>
      <c r="P676" s="184"/>
      <c r="Q676" s="184"/>
      <c r="R676" s="275"/>
      <c r="S676" s="185"/>
      <c r="T676" s="185"/>
      <c r="U676" s="275"/>
      <c r="V676" s="275"/>
      <c r="W676" s="276"/>
      <c r="X676" s="276"/>
      <c r="Y676" s="276"/>
      <c r="Z676" s="275"/>
      <c r="AA676" s="184"/>
      <c r="AB676" s="184"/>
      <c r="AC676" s="185"/>
      <c r="AD676" s="185"/>
      <c r="AE676" s="186"/>
      <c r="AF676" s="187"/>
      <c r="AG676" s="182"/>
      <c r="AH676" s="184"/>
      <c r="AI676" s="184"/>
      <c r="AJ676" s="182"/>
      <c r="AK676" s="188"/>
      <c r="AL676" s="188"/>
      <c r="AM676" s="188"/>
      <c r="AN676" s="188"/>
      <c r="AO676" s="188"/>
      <c r="AP676" s="188"/>
      <c r="AQ676" s="188"/>
      <c r="AR676" s="188"/>
      <c r="AS676" s="188"/>
      <c r="AT676" s="188"/>
      <c r="AU676" s="189"/>
      <c r="AV676" s="190"/>
      <c r="AW676" s="190"/>
      <c r="AX676" s="191"/>
      <c r="AY676" s="191"/>
      <c r="AZ676" s="191"/>
      <c r="BA676" s="192"/>
      <c r="BB676" s="193"/>
      <c r="BC676" s="193"/>
      <c r="BD676" s="193"/>
    </row>
    <row r="677" spans="1:56">
      <c r="A677" s="220"/>
      <c r="B677" s="221"/>
      <c r="C677" s="222"/>
      <c r="D677" s="169"/>
      <c r="E677" s="169"/>
      <c r="F677" s="169"/>
      <c r="G677" s="202"/>
      <c r="H677" s="217"/>
      <c r="I677" s="212"/>
      <c r="J677" s="206"/>
      <c r="K677" s="212"/>
      <c r="L677" s="206"/>
      <c r="M677" s="212"/>
      <c r="N677" s="206"/>
      <c r="O677" s="170"/>
      <c r="P677" s="171"/>
      <c r="Q677" s="171"/>
      <c r="R677" s="171"/>
      <c r="S677" s="172"/>
      <c r="T677" s="172"/>
      <c r="U677" s="171"/>
      <c r="V677" s="171"/>
      <c r="W677" s="173"/>
      <c r="X677" s="173"/>
      <c r="Y677" s="173"/>
      <c r="Z677" s="171"/>
      <c r="AA677" s="171"/>
      <c r="AB677" s="171"/>
      <c r="AC677" s="172"/>
      <c r="AD677" s="172"/>
      <c r="AE677" s="174"/>
      <c r="AF677" s="175"/>
      <c r="AG677" s="169"/>
      <c r="AH677" s="171"/>
      <c r="AI677" s="171"/>
      <c r="AJ677" s="169"/>
      <c r="AK677" s="176"/>
      <c r="AL677" s="176"/>
      <c r="AM677" s="176"/>
      <c r="AN677" s="176"/>
      <c r="AO677" s="176"/>
      <c r="AP677" s="176"/>
      <c r="AQ677" s="176"/>
      <c r="AR677" s="176"/>
      <c r="AS677" s="176"/>
      <c r="AT677" s="176"/>
      <c r="AU677" s="177"/>
      <c r="AV677" s="178"/>
      <c r="AW677" s="178"/>
      <c r="AX677" s="179"/>
      <c r="AY677" s="179"/>
      <c r="AZ677" s="179"/>
      <c r="BA677" s="180"/>
      <c r="BB677" s="181"/>
      <c r="BC677" s="181"/>
      <c r="BD677" s="181"/>
    </row>
    <row r="678" spans="1:56">
      <c r="A678" s="223"/>
      <c r="B678" s="224"/>
      <c r="C678" s="225"/>
      <c r="D678" s="182"/>
      <c r="E678" s="182"/>
      <c r="F678" s="182"/>
      <c r="G678" s="203"/>
      <c r="H678" s="218"/>
      <c r="I678" s="213"/>
      <c r="J678" s="207"/>
      <c r="K678" s="213"/>
      <c r="L678" s="207"/>
      <c r="M678" s="213"/>
      <c r="N678" s="207"/>
      <c r="O678" s="183"/>
      <c r="P678" s="184"/>
      <c r="Q678" s="184"/>
      <c r="R678" s="275"/>
      <c r="S678" s="185"/>
      <c r="T678" s="185"/>
      <c r="U678" s="275"/>
      <c r="V678" s="275"/>
      <c r="W678" s="276"/>
      <c r="X678" s="276"/>
      <c r="Y678" s="276"/>
      <c r="Z678" s="275"/>
      <c r="AA678" s="184"/>
      <c r="AB678" s="184"/>
      <c r="AC678" s="185"/>
      <c r="AD678" s="185"/>
      <c r="AE678" s="186"/>
      <c r="AF678" s="187"/>
      <c r="AG678" s="182"/>
      <c r="AH678" s="184"/>
      <c r="AI678" s="184"/>
      <c r="AJ678" s="182"/>
      <c r="AK678" s="188"/>
      <c r="AL678" s="188"/>
      <c r="AM678" s="188"/>
      <c r="AN678" s="188"/>
      <c r="AO678" s="188"/>
      <c r="AP678" s="188"/>
      <c r="AQ678" s="188"/>
      <c r="AR678" s="188"/>
      <c r="AS678" s="188"/>
      <c r="AT678" s="188"/>
      <c r="AU678" s="189"/>
      <c r="AV678" s="190"/>
      <c r="AW678" s="190"/>
      <c r="AX678" s="191"/>
      <c r="AY678" s="191"/>
      <c r="AZ678" s="191"/>
      <c r="BA678" s="192"/>
      <c r="BB678" s="193"/>
      <c r="BC678" s="193"/>
      <c r="BD678" s="193"/>
    </row>
    <row r="679" spans="1:56">
      <c r="A679" s="220"/>
      <c r="B679" s="221"/>
      <c r="C679" s="222"/>
      <c r="D679" s="169"/>
      <c r="E679" s="169"/>
      <c r="F679" s="169"/>
      <c r="G679" s="202"/>
      <c r="H679" s="217"/>
      <c r="I679" s="212"/>
      <c r="J679" s="206"/>
      <c r="K679" s="212"/>
      <c r="L679" s="206"/>
      <c r="M679" s="212"/>
      <c r="N679" s="206"/>
      <c r="O679" s="170"/>
      <c r="P679" s="171"/>
      <c r="Q679" s="171"/>
      <c r="R679" s="171"/>
      <c r="S679" s="172"/>
      <c r="T679" s="172"/>
      <c r="U679" s="171"/>
      <c r="V679" s="171"/>
      <c r="W679" s="173"/>
      <c r="X679" s="173"/>
      <c r="Y679" s="173"/>
      <c r="Z679" s="171"/>
      <c r="AA679" s="171"/>
      <c r="AB679" s="171"/>
      <c r="AC679" s="172"/>
      <c r="AD679" s="172"/>
      <c r="AE679" s="174"/>
      <c r="AF679" s="175"/>
      <c r="AG679" s="169"/>
      <c r="AH679" s="171"/>
      <c r="AI679" s="171"/>
      <c r="AJ679" s="169"/>
      <c r="AK679" s="176"/>
      <c r="AL679" s="176"/>
      <c r="AM679" s="176"/>
      <c r="AN679" s="176"/>
      <c r="AO679" s="176"/>
      <c r="AP679" s="176"/>
      <c r="AQ679" s="176"/>
      <c r="AR679" s="176"/>
      <c r="AS679" s="176"/>
      <c r="AT679" s="176"/>
      <c r="AU679" s="177"/>
      <c r="AV679" s="178"/>
      <c r="AW679" s="178"/>
      <c r="AX679" s="179"/>
      <c r="AY679" s="179"/>
      <c r="AZ679" s="179"/>
      <c r="BA679" s="180"/>
      <c r="BB679" s="181"/>
      <c r="BC679" s="181"/>
      <c r="BD679" s="181"/>
    </row>
    <row r="680" spans="1:56">
      <c r="A680" s="223"/>
      <c r="B680" s="224"/>
      <c r="C680" s="225"/>
      <c r="D680" s="182"/>
      <c r="E680" s="182"/>
      <c r="F680" s="182"/>
      <c r="G680" s="203"/>
      <c r="H680" s="218"/>
      <c r="I680" s="213"/>
      <c r="J680" s="207"/>
      <c r="K680" s="213"/>
      <c r="L680" s="207"/>
      <c r="M680" s="213"/>
      <c r="N680" s="207"/>
      <c r="O680" s="183"/>
      <c r="P680" s="184"/>
      <c r="Q680" s="184"/>
      <c r="R680" s="275"/>
      <c r="S680" s="185"/>
      <c r="T680" s="185"/>
      <c r="U680" s="275"/>
      <c r="V680" s="275"/>
      <c r="W680" s="276"/>
      <c r="X680" s="276"/>
      <c r="Y680" s="276"/>
      <c r="Z680" s="275"/>
      <c r="AA680" s="184"/>
      <c r="AB680" s="184"/>
      <c r="AC680" s="185"/>
      <c r="AD680" s="185"/>
      <c r="AE680" s="186"/>
      <c r="AF680" s="187"/>
      <c r="AG680" s="182"/>
      <c r="AH680" s="184"/>
      <c r="AI680" s="184"/>
      <c r="AJ680" s="182"/>
      <c r="AK680" s="188"/>
      <c r="AL680" s="188"/>
      <c r="AM680" s="188"/>
      <c r="AN680" s="188"/>
      <c r="AO680" s="188"/>
      <c r="AP680" s="188"/>
      <c r="AQ680" s="188"/>
      <c r="AR680" s="188"/>
      <c r="AS680" s="188"/>
      <c r="AT680" s="188"/>
      <c r="AU680" s="189"/>
      <c r="AV680" s="190"/>
      <c r="AW680" s="190"/>
      <c r="AX680" s="191"/>
      <c r="AY680" s="191"/>
      <c r="AZ680" s="191"/>
      <c r="BA680" s="192"/>
      <c r="BB680" s="193"/>
      <c r="BC680" s="193"/>
      <c r="BD680" s="193"/>
    </row>
    <row r="681" spans="1:56">
      <c r="A681" s="220"/>
      <c r="B681" s="221"/>
      <c r="C681" s="222"/>
      <c r="D681" s="169"/>
      <c r="E681" s="169"/>
      <c r="F681" s="169"/>
      <c r="G681" s="202"/>
      <c r="H681" s="217"/>
      <c r="I681" s="212"/>
      <c r="J681" s="206"/>
      <c r="K681" s="212"/>
      <c r="L681" s="206"/>
      <c r="M681" s="212"/>
      <c r="N681" s="206"/>
      <c r="O681" s="170"/>
      <c r="P681" s="171"/>
      <c r="Q681" s="171"/>
      <c r="R681" s="171"/>
      <c r="S681" s="172"/>
      <c r="T681" s="172"/>
      <c r="U681" s="171"/>
      <c r="V681" s="171"/>
      <c r="W681" s="173"/>
      <c r="X681" s="173"/>
      <c r="Y681" s="173"/>
      <c r="Z681" s="171"/>
      <c r="AA681" s="171"/>
      <c r="AB681" s="171"/>
      <c r="AC681" s="172"/>
      <c r="AD681" s="172"/>
      <c r="AE681" s="174"/>
      <c r="AF681" s="175"/>
      <c r="AG681" s="169"/>
      <c r="AH681" s="171"/>
      <c r="AI681" s="171"/>
      <c r="AJ681" s="169"/>
      <c r="AK681" s="176"/>
      <c r="AL681" s="176"/>
      <c r="AM681" s="176"/>
      <c r="AN681" s="176"/>
      <c r="AO681" s="176"/>
      <c r="AP681" s="176"/>
      <c r="AQ681" s="176"/>
      <c r="AR681" s="176"/>
      <c r="AS681" s="176"/>
      <c r="AT681" s="176"/>
      <c r="AU681" s="177"/>
      <c r="AV681" s="178"/>
      <c r="AW681" s="178"/>
      <c r="AX681" s="179"/>
      <c r="AY681" s="179"/>
      <c r="AZ681" s="179"/>
      <c r="BA681" s="180"/>
      <c r="BB681" s="181"/>
      <c r="BC681" s="181"/>
      <c r="BD681" s="181"/>
    </row>
    <row r="682" spans="1:56">
      <c r="A682" s="223"/>
      <c r="B682" s="224"/>
      <c r="C682" s="225"/>
      <c r="D682" s="182"/>
      <c r="E682" s="182"/>
      <c r="F682" s="182"/>
      <c r="G682" s="203"/>
      <c r="H682" s="218"/>
      <c r="I682" s="213"/>
      <c r="J682" s="207"/>
      <c r="K682" s="213"/>
      <c r="L682" s="207"/>
      <c r="M682" s="213"/>
      <c r="N682" s="207"/>
      <c r="O682" s="183"/>
      <c r="P682" s="184"/>
      <c r="Q682" s="184"/>
      <c r="R682" s="275"/>
      <c r="S682" s="185"/>
      <c r="T682" s="185"/>
      <c r="U682" s="275"/>
      <c r="V682" s="275"/>
      <c r="W682" s="276"/>
      <c r="X682" s="276"/>
      <c r="Y682" s="276"/>
      <c r="Z682" s="275"/>
      <c r="AA682" s="184"/>
      <c r="AB682" s="184"/>
      <c r="AC682" s="185"/>
      <c r="AD682" s="185"/>
      <c r="AE682" s="186"/>
      <c r="AF682" s="187"/>
      <c r="AG682" s="182"/>
      <c r="AH682" s="184"/>
      <c r="AI682" s="184"/>
      <c r="AJ682" s="182"/>
      <c r="AK682" s="188"/>
      <c r="AL682" s="188"/>
      <c r="AM682" s="188"/>
      <c r="AN682" s="188"/>
      <c r="AO682" s="188"/>
      <c r="AP682" s="188"/>
      <c r="AQ682" s="188"/>
      <c r="AR682" s="188"/>
      <c r="AS682" s="188"/>
      <c r="AT682" s="188"/>
      <c r="AU682" s="189"/>
      <c r="AV682" s="190"/>
      <c r="AW682" s="190"/>
      <c r="AX682" s="191"/>
      <c r="AY682" s="191"/>
      <c r="AZ682" s="191"/>
      <c r="BA682" s="192"/>
      <c r="BB682" s="193"/>
      <c r="BC682" s="193"/>
      <c r="BD682" s="193"/>
    </row>
    <row r="683" spans="1:56">
      <c r="A683" s="220"/>
      <c r="B683" s="221"/>
      <c r="C683" s="222"/>
      <c r="D683" s="169"/>
      <c r="E683" s="169"/>
      <c r="F683" s="169"/>
      <c r="G683" s="202"/>
      <c r="H683" s="217"/>
      <c r="I683" s="212"/>
      <c r="J683" s="206"/>
      <c r="K683" s="212"/>
      <c r="L683" s="206"/>
      <c r="M683" s="212"/>
      <c r="N683" s="206"/>
      <c r="O683" s="170"/>
      <c r="P683" s="171"/>
      <c r="Q683" s="171"/>
      <c r="R683" s="171"/>
      <c r="S683" s="172"/>
      <c r="T683" s="172"/>
      <c r="U683" s="171"/>
      <c r="V683" s="171"/>
      <c r="W683" s="173"/>
      <c r="X683" s="173"/>
      <c r="Y683" s="173"/>
      <c r="Z683" s="171"/>
      <c r="AA683" s="171"/>
      <c r="AB683" s="171"/>
      <c r="AC683" s="172"/>
      <c r="AD683" s="172"/>
      <c r="AE683" s="174"/>
      <c r="AF683" s="175"/>
      <c r="AG683" s="169"/>
      <c r="AH683" s="171"/>
      <c r="AI683" s="171"/>
      <c r="AJ683" s="169"/>
      <c r="AK683" s="176"/>
      <c r="AL683" s="176"/>
      <c r="AM683" s="176"/>
      <c r="AN683" s="176"/>
      <c r="AO683" s="176"/>
      <c r="AP683" s="176"/>
      <c r="AQ683" s="176"/>
      <c r="AR683" s="176"/>
      <c r="AS683" s="176"/>
      <c r="AT683" s="176"/>
      <c r="AU683" s="177"/>
      <c r="AV683" s="178"/>
      <c r="AW683" s="178"/>
      <c r="AX683" s="179"/>
      <c r="AY683" s="179"/>
      <c r="AZ683" s="179"/>
      <c r="BA683" s="180"/>
      <c r="BB683" s="181"/>
      <c r="BC683" s="181"/>
      <c r="BD683" s="181"/>
    </row>
    <row r="684" spans="1:56">
      <c r="A684" s="223"/>
      <c r="B684" s="224"/>
      <c r="C684" s="225"/>
      <c r="D684" s="182"/>
      <c r="E684" s="182"/>
      <c r="F684" s="182"/>
      <c r="G684" s="203"/>
      <c r="H684" s="218"/>
      <c r="I684" s="213"/>
      <c r="J684" s="207"/>
      <c r="K684" s="213"/>
      <c r="L684" s="207"/>
      <c r="M684" s="213"/>
      <c r="N684" s="207"/>
      <c r="O684" s="183"/>
      <c r="P684" s="184"/>
      <c r="Q684" s="184"/>
      <c r="R684" s="275"/>
      <c r="S684" s="185"/>
      <c r="T684" s="185"/>
      <c r="U684" s="275"/>
      <c r="V684" s="275"/>
      <c r="W684" s="276"/>
      <c r="X684" s="276"/>
      <c r="Y684" s="276"/>
      <c r="Z684" s="275"/>
      <c r="AA684" s="184"/>
      <c r="AB684" s="184"/>
      <c r="AC684" s="185"/>
      <c r="AD684" s="185"/>
      <c r="AE684" s="186"/>
      <c r="AF684" s="187"/>
      <c r="AG684" s="182"/>
      <c r="AH684" s="184"/>
      <c r="AI684" s="184"/>
      <c r="AJ684" s="182"/>
      <c r="AK684" s="188"/>
      <c r="AL684" s="188"/>
      <c r="AM684" s="188"/>
      <c r="AN684" s="188"/>
      <c r="AO684" s="188"/>
      <c r="AP684" s="188"/>
      <c r="AQ684" s="188"/>
      <c r="AR684" s="188"/>
      <c r="AS684" s="188"/>
      <c r="AT684" s="188"/>
      <c r="AU684" s="189"/>
      <c r="AV684" s="190"/>
      <c r="AW684" s="190"/>
      <c r="AX684" s="191"/>
      <c r="AY684" s="191"/>
      <c r="AZ684" s="191"/>
      <c r="BA684" s="192"/>
      <c r="BB684" s="193"/>
      <c r="BC684" s="193"/>
      <c r="BD684" s="193"/>
    </row>
    <row r="685" spans="1:56">
      <c r="A685" s="220"/>
      <c r="B685" s="221"/>
      <c r="C685" s="222"/>
      <c r="D685" s="169"/>
      <c r="E685" s="169"/>
      <c r="F685" s="169"/>
      <c r="G685" s="202"/>
      <c r="H685" s="217"/>
      <c r="I685" s="212"/>
      <c r="J685" s="206"/>
      <c r="K685" s="212"/>
      <c r="L685" s="206"/>
      <c r="M685" s="212"/>
      <c r="N685" s="206"/>
      <c r="O685" s="170"/>
      <c r="P685" s="171"/>
      <c r="Q685" s="171"/>
      <c r="R685" s="171"/>
      <c r="S685" s="172"/>
      <c r="T685" s="172"/>
      <c r="U685" s="171"/>
      <c r="V685" s="171"/>
      <c r="W685" s="173"/>
      <c r="X685" s="173"/>
      <c r="Y685" s="173"/>
      <c r="Z685" s="171"/>
      <c r="AA685" s="171"/>
      <c r="AB685" s="171"/>
      <c r="AC685" s="172"/>
      <c r="AD685" s="172"/>
      <c r="AE685" s="174"/>
      <c r="AF685" s="175"/>
      <c r="AG685" s="169"/>
      <c r="AH685" s="171"/>
      <c r="AI685" s="171"/>
      <c r="AJ685" s="169"/>
      <c r="AK685" s="176"/>
      <c r="AL685" s="176"/>
      <c r="AM685" s="176"/>
      <c r="AN685" s="176"/>
      <c r="AO685" s="176"/>
      <c r="AP685" s="176"/>
      <c r="AQ685" s="176"/>
      <c r="AR685" s="176"/>
      <c r="AS685" s="176"/>
      <c r="AT685" s="176"/>
      <c r="AU685" s="177"/>
      <c r="AV685" s="178"/>
      <c r="AW685" s="178"/>
      <c r="AX685" s="179"/>
      <c r="AY685" s="179"/>
      <c r="AZ685" s="179"/>
      <c r="BA685" s="180"/>
      <c r="BB685" s="181"/>
      <c r="BC685" s="181"/>
      <c r="BD685" s="181"/>
    </row>
    <row r="686" spans="1:56">
      <c r="A686" s="223"/>
      <c r="B686" s="224"/>
      <c r="C686" s="225"/>
      <c r="D686" s="182"/>
      <c r="E686" s="182"/>
      <c r="F686" s="182"/>
      <c r="G686" s="203"/>
      <c r="H686" s="218"/>
      <c r="I686" s="213"/>
      <c r="J686" s="207"/>
      <c r="K686" s="213"/>
      <c r="L686" s="207"/>
      <c r="M686" s="213"/>
      <c r="N686" s="207"/>
      <c r="O686" s="183"/>
      <c r="P686" s="184"/>
      <c r="Q686" s="184"/>
      <c r="R686" s="275"/>
      <c r="S686" s="185"/>
      <c r="T686" s="185"/>
      <c r="U686" s="275"/>
      <c r="V686" s="275"/>
      <c r="W686" s="276"/>
      <c r="X686" s="276"/>
      <c r="Y686" s="276"/>
      <c r="Z686" s="275"/>
      <c r="AA686" s="184"/>
      <c r="AB686" s="184"/>
      <c r="AC686" s="185"/>
      <c r="AD686" s="185"/>
      <c r="AE686" s="186"/>
      <c r="AF686" s="187"/>
      <c r="AG686" s="182"/>
      <c r="AH686" s="184"/>
      <c r="AI686" s="184"/>
      <c r="AJ686" s="182"/>
      <c r="AK686" s="188"/>
      <c r="AL686" s="188"/>
      <c r="AM686" s="188"/>
      <c r="AN686" s="188"/>
      <c r="AO686" s="188"/>
      <c r="AP686" s="188"/>
      <c r="AQ686" s="188"/>
      <c r="AR686" s="188"/>
      <c r="AS686" s="188"/>
      <c r="AT686" s="188"/>
      <c r="AU686" s="189"/>
      <c r="AV686" s="190"/>
      <c r="AW686" s="190"/>
      <c r="AX686" s="191"/>
      <c r="AY686" s="191"/>
      <c r="AZ686" s="191"/>
      <c r="BA686" s="192"/>
      <c r="BB686" s="193"/>
      <c r="BC686" s="193"/>
      <c r="BD686" s="193"/>
    </row>
    <row r="687" spans="1:56">
      <c r="A687" s="220"/>
      <c r="B687" s="221"/>
      <c r="C687" s="222"/>
      <c r="D687" s="169"/>
      <c r="E687" s="169"/>
      <c r="F687" s="169"/>
      <c r="G687" s="202"/>
      <c r="H687" s="217"/>
      <c r="I687" s="212"/>
      <c r="J687" s="206"/>
      <c r="K687" s="212"/>
      <c r="L687" s="206"/>
      <c r="M687" s="212"/>
      <c r="N687" s="206"/>
      <c r="O687" s="170"/>
      <c r="P687" s="171"/>
      <c r="Q687" s="171"/>
      <c r="R687" s="171"/>
      <c r="S687" s="172"/>
      <c r="T687" s="172"/>
      <c r="U687" s="171"/>
      <c r="V687" s="171"/>
      <c r="W687" s="173"/>
      <c r="X687" s="173"/>
      <c r="Y687" s="173"/>
      <c r="Z687" s="171"/>
      <c r="AA687" s="171"/>
      <c r="AB687" s="171"/>
      <c r="AC687" s="172"/>
      <c r="AD687" s="172"/>
      <c r="AE687" s="174"/>
      <c r="AF687" s="175"/>
      <c r="AG687" s="169"/>
      <c r="AH687" s="171"/>
      <c r="AI687" s="171"/>
      <c r="AJ687" s="169"/>
      <c r="AK687" s="176"/>
      <c r="AL687" s="176"/>
      <c r="AM687" s="176"/>
      <c r="AN687" s="176"/>
      <c r="AO687" s="176"/>
      <c r="AP687" s="176"/>
      <c r="AQ687" s="176"/>
      <c r="AR687" s="176"/>
      <c r="AS687" s="176"/>
      <c r="AT687" s="176"/>
      <c r="AU687" s="177"/>
      <c r="AV687" s="178"/>
      <c r="AW687" s="178"/>
      <c r="AX687" s="179"/>
      <c r="AY687" s="179"/>
      <c r="AZ687" s="179"/>
      <c r="BA687" s="180"/>
      <c r="BB687" s="181"/>
      <c r="BC687" s="181"/>
      <c r="BD687" s="181"/>
    </row>
    <row r="688" spans="1:56">
      <c r="A688" s="223"/>
      <c r="B688" s="224"/>
      <c r="C688" s="225"/>
      <c r="D688" s="182"/>
      <c r="E688" s="182"/>
      <c r="F688" s="182"/>
      <c r="G688" s="203"/>
      <c r="H688" s="218"/>
      <c r="I688" s="213"/>
      <c r="J688" s="207"/>
      <c r="K688" s="213"/>
      <c r="L688" s="207"/>
      <c r="M688" s="213"/>
      <c r="N688" s="207"/>
      <c r="O688" s="183"/>
      <c r="P688" s="184"/>
      <c r="Q688" s="184"/>
      <c r="R688" s="275"/>
      <c r="S688" s="185"/>
      <c r="T688" s="185"/>
      <c r="U688" s="275"/>
      <c r="V688" s="275"/>
      <c r="W688" s="276"/>
      <c r="X688" s="276"/>
      <c r="Y688" s="276"/>
      <c r="Z688" s="275"/>
      <c r="AA688" s="184"/>
      <c r="AB688" s="184"/>
      <c r="AC688" s="185"/>
      <c r="AD688" s="185"/>
      <c r="AE688" s="186"/>
      <c r="AF688" s="187"/>
      <c r="AG688" s="182"/>
      <c r="AH688" s="184"/>
      <c r="AI688" s="184"/>
      <c r="AJ688" s="182"/>
      <c r="AK688" s="188"/>
      <c r="AL688" s="188"/>
      <c r="AM688" s="188"/>
      <c r="AN688" s="188"/>
      <c r="AO688" s="188"/>
      <c r="AP688" s="188"/>
      <c r="AQ688" s="188"/>
      <c r="AR688" s="188"/>
      <c r="AS688" s="188"/>
      <c r="AT688" s="188"/>
      <c r="AU688" s="189"/>
      <c r="AV688" s="190"/>
      <c r="AW688" s="190"/>
      <c r="AX688" s="191"/>
      <c r="AY688" s="191"/>
      <c r="AZ688" s="191"/>
      <c r="BA688" s="192"/>
      <c r="BB688" s="193"/>
      <c r="BC688" s="193"/>
      <c r="BD688" s="193"/>
    </row>
    <row r="689" spans="1:56">
      <c r="A689" s="220"/>
      <c r="B689" s="221"/>
      <c r="C689" s="222"/>
      <c r="D689" s="169"/>
      <c r="E689" s="169"/>
      <c r="F689" s="169"/>
      <c r="G689" s="202"/>
      <c r="H689" s="217"/>
      <c r="I689" s="212"/>
      <c r="J689" s="206"/>
      <c r="K689" s="212"/>
      <c r="L689" s="206"/>
      <c r="M689" s="212"/>
      <c r="N689" s="206"/>
      <c r="O689" s="170"/>
      <c r="P689" s="171"/>
      <c r="Q689" s="171"/>
      <c r="R689" s="171"/>
      <c r="S689" s="172"/>
      <c r="T689" s="172"/>
      <c r="U689" s="171"/>
      <c r="V689" s="171"/>
      <c r="W689" s="173"/>
      <c r="X689" s="173"/>
      <c r="Y689" s="173"/>
      <c r="Z689" s="171"/>
      <c r="AA689" s="171"/>
      <c r="AB689" s="171"/>
      <c r="AC689" s="172"/>
      <c r="AD689" s="172"/>
      <c r="AE689" s="174"/>
      <c r="AF689" s="175"/>
      <c r="AG689" s="169"/>
      <c r="AH689" s="171"/>
      <c r="AI689" s="171"/>
      <c r="AJ689" s="169"/>
      <c r="AK689" s="176"/>
      <c r="AL689" s="176"/>
      <c r="AM689" s="176"/>
      <c r="AN689" s="176"/>
      <c r="AO689" s="176"/>
      <c r="AP689" s="176"/>
      <c r="AQ689" s="176"/>
      <c r="AR689" s="176"/>
      <c r="AS689" s="176"/>
      <c r="AT689" s="176"/>
      <c r="AU689" s="177"/>
      <c r="AV689" s="178"/>
      <c r="AW689" s="178"/>
      <c r="AX689" s="179"/>
      <c r="AY689" s="179"/>
      <c r="AZ689" s="179"/>
      <c r="BA689" s="180"/>
      <c r="BB689" s="181"/>
      <c r="BC689" s="181"/>
      <c r="BD689" s="181"/>
    </row>
    <row r="690" spans="1:56">
      <c r="A690" s="223"/>
      <c r="B690" s="224"/>
      <c r="C690" s="225"/>
      <c r="D690" s="182"/>
      <c r="E690" s="182"/>
      <c r="F690" s="182"/>
      <c r="G690" s="203"/>
      <c r="H690" s="218"/>
      <c r="I690" s="213"/>
      <c r="J690" s="207"/>
      <c r="K690" s="213"/>
      <c r="L690" s="207"/>
      <c r="M690" s="213"/>
      <c r="N690" s="207"/>
      <c r="O690" s="183"/>
      <c r="P690" s="184"/>
      <c r="Q690" s="184"/>
      <c r="R690" s="275"/>
      <c r="S690" s="185"/>
      <c r="T690" s="185"/>
      <c r="U690" s="275"/>
      <c r="V690" s="275"/>
      <c r="W690" s="276"/>
      <c r="X690" s="276"/>
      <c r="Y690" s="276"/>
      <c r="Z690" s="275"/>
      <c r="AA690" s="184"/>
      <c r="AB690" s="184"/>
      <c r="AC690" s="185"/>
      <c r="AD690" s="185"/>
      <c r="AE690" s="186"/>
      <c r="AF690" s="187"/>
      <c r="AG690" s="182"/>
      <c r="AH690" s="184"/>
      <c r="AI690" s="184"/>
      <c r="AJ690" s="182"/>
      <c r="AK690" s="188"/>
      <c r="AL690" s="188"/>
      <c r="AM690" s="188"/>
      <c r="AN690" s="188"/>
      <c r="AO690" s="188"/>
      <c r="AP690" s="188"/>
      <c r="AQ690" s="188"/>
      <c r="AR690" s="188"/>
      <c r="AS690" s="188"/>
      <c r="AT690" s="188"/>
      <c r="AU690" s="189"/>
      <c r="AV690" s="190"/>
      <c r="AW690" s="190"/>
      <c r="AX690" s="191"/>
      <c r="AY690" s="191"/>
      <c r="AZ690" s="191"/>
      <c r="BA690" s="192"/>
      <c r="BB690" s="193"/>
      <c r="BC690" s="193"/>
      <c r="BD690" s="193"/>
    </row>
    <row r="691" spans="1:56">
      <c r="A691" s="220"/>
      <c r="B691" s="221"/>
      <c r="C691" s="222"/>
      <c r="D691" s="169"/>
      <c r="E691" s="169"/>
      <c r="F691" s="169"/>
      <c r="G691" s="202"/>
      <c r="H691" s="217"/>
      <c r="I691" s="212"/>
      <c r="J691" s="206"/>
      <c r="K691" s="212"/>
      <c r="L691" s="206"/>
      <c r="M691" s="212"/>
      <c r="N691" s="206"/>
      <c r="O691" s="170"/>
      <c r="P691" s="171"/>
      <c r="Q691" s="171"/>
      <c r="R691" s="171"/>
      <c r="S691" s="172"/>
      <c r="T691" s="172"/>
      <c r="U691" s="171"/>
      <c r="V691" s="171"/>
      <c r="W691" s="173"/>
      <c r="X691" s="173"/>
      <c r="Y691" s="173"/>
      <c r="Z691" s="171"/>
      <c r="AA691" s="171"/>
      <c r="AB691" s="171"/>
      <c r="AC691" s="172"/>
      <c r="AD691" s="172"/>
      <c r="AE691" s="174"/>
      <c r="AF691" s="175"/>
      <c r="AG691" s="169"/>
      <c r="AH691" s="171"/>
      <c r="AI691" s="171"/>
      <c r="AJ691" s="169"/>
      <c r="AK691" s="176"/>
      <c r="AL691" s="176"/>
      <c r="AM691" s="176"/>
      <c r="AN691" s="176"/>
      <c r="AO691" s="176"/>
      <c r="AP691" s="176"/>
      <c r="AQ691" s="176"/>
      <c r="AR691" s="176"/>
      <c r="AS691" s="176"/>
      <c r="AT691" s="176"/>
      <c r="AU691" s="177"/>
      <c r="AV691" s="178"/>
      <c r="AW691" s="178"/>
      <c r="AX691" s="179"/>
      <c r="AY691" s="179"/>
      <c r="AZ691" s="179"/>
      <c r="BA691" s="180"/>
      <c r="BB691" s="181"/>
      <c r="BC691" s="181"/>
      <c r="BD691" s="181"/>
    </row>
    <row r="692" spans="1:56">
      <c r="A692" s="223"/>
      <c r="B692" s="224"/>
      <c r="C692" s="225"/>
      <c r="D692" s="182"/>
      <c r="E692" s="182"/>
      <c r="F692" s="182"/>
      <c r="G692" s="203"/>
      <c r="H692" s="218"/>
      <c r="I692" s="213"/>
      <c r="J692" s="207"/>
      <c r="K692" s="213"/>
      <c r="L692" s="207"/>
      <c r="M692" s="213"/>
      <c r="N692" s="207"/>
      <c r="O692" s="183"/>
      <c r="P692" s="184"/>
      <c r="Q692" s="184"/>
      <c r="R692" s="275"/>
      <c r="S692" s="185"/>
      <c r="T692" s="185"/>
      <c r="U692" s="275"/>
      <c r="V692" s="275"/>
      <c r="W692" s="276"/>
      <c r="X692" s="276"/>
      <c r="Y692" s="276"/>
      <c r="Z692" s="275"/>
      <c r="AA692" s="184"/>
      <c r="AB692" s="184"/>
      <c r="AC692" s="185"/>
      <c r="AD692" s="185"/>
      <c r="AE692" s="186"/>
      <c r="AF692" s="187"/>
      <c r="AG692" s="182"/>
      <c r="AH692" s="184"/>
      <c r="AI692" s="184"/>
      <c r="AJ692" s="182"/>
      <c r="AK692" s="188"/>
      <c r="AL692" s="188"/>
      <c r="AM692" s="188"/>
      <c r="AN692" s="188"/>
      <c r="AO692" s="188"/>
      <c r="AP692" s="188"/>
      <c r="AQ692" s="188"/>
      <c r="AR692" s="188"/>
      <c r="AS692" s="188"/>
      <c r="AT692" s="188"/>
      <c r="AU692" s="189"/>
      <c r="AV692" s="190"/>
      <c r="AW692" s="190"/>
      <c r="AX692" s="191"/>
      <c r="AY692" s="191"/>
      <c r="AZ692" s="191"/>
      <c r="BA692" s="192"/>
      <c r="BB692" s="193"/>
      <c r="BC692" s="193"/>
      <c r="BD692" s="193"/>
    </row>
    <row r="693" spans="1:56">
      <c r="A693" s="220"/>
      <c r="B693" s="221"/>
      <c r="C693" s="222"/>
      <c r="D693" s="169"/>
      <c r="E693" s="169"/>
      <c r="F693" s="169"/>
      <c r="G693" s="202"/>
      <c r="H693" s="217"/>
      <c r="I693" s="212"/>
      <c r="J693" s="206"/>
      <c r="K693" s="212"/>
      <c r="L693" s="206"/>
      <c r="M693" s="212"/>
      <c r="N693" s="206"/>
      <c r="O693" s="170"/>
      <c r="P693" s="171"/>
      <c r="Q693" s="171"/>
      <c r="R693" s="171"/>
      <c r="S693" s="172"/>
      <c r="T693" s="172"/>
      <c r="U693" s="171"/>
      <c r="V693" s="171"/>
      <c r="W693" s="173"/>
      <c r="X693" s="173"/>
      <c r="Y693" s="173"/>
      <c r="Z693" s="171"/>
      <c r="AA693" s="171"/>
      <c r="AB693" s="171"/>
      <c r="AC693" s="172"/>
      <c r="AD693" s="172"/>
      <c r="AE693" s="174"/>
      <c r="AF693" s="175"/>
      <c r="AG693" s="169"/>
      <c r="AH693" s="171"/>
      <c r="AI693" s="171"/>
      <c r="AJ693" s="169"/>
      <c r="AK693" s="176"/>
      <c r="AL693" s="176"/>
      <c r="AM693" s="176"/>
      <c r="AN693" s="176"/>
      <c r="AO693" s="176"/>
      <c r="AP693" s="176"/>
      <c r="AQ693" s="176"/>
      <c r="AR693" s="176"/>
      <c r="AS693" s="176"/>
      <c r="AT693" s="176"/>
      <c r="AU693" s="177"/>
      <c r="AV693" s="178"/>
      <c r="AW693" s="178"/>
      <c r="AX693" s="179"/>
      <c r="AY693" s="179"/>
      <c r="AZ693" s="179"/>
      <c r="BA693" s="180"/>
      <c r="BB693" s="181"/>
      <c r="BC693" s="181"/>
      <c r="BD693" s="181"/>
    </row>
    <row r="694" spans="1:56">
      <c r="A694" s="223"/>
      <c r="B694" s="224"/>
      <c r="C694" s="225"/>
      <c r="D694" s="182"/>
      <c r="E694" s="182"/>
      <c r="F694" s="182"/>
      <c r="G694" s="203"/>
      <c r="H694" s="218"/>
      <c r="I694" s="213"/>
      <c r="J694" s="207"/>
      <c r="K694" s="213"/>
      <c r="L694" s="207"/>
      <c r="M694" s="213"/>
      <c r="N694" s="207"/>
      <c r="O694" s="183"/>
      <c r="P694" s="184"/>
      <c r="Q694" s="184"/>
      <c r="R694" s="275"/>
      <c r="S694" s="185"/>
      <c r="T694" s="185"/>
      <c r="U694" s="275"/>
      <c r="V694" s="275"/>
      <c r="W694" s="276"/>
      <c r="X694" s="276"/>
      <c r="Y694" s="276"/>
      <c r="Z694" s="275"/>
      <c r="AA694" s="184"/>
      <c r="AB694" s="184"/>
      <c r="AC694" s="185"/>
      <c r="AD694" s="185"/>
      <c r="AE694" s="186"/>
      <c r="AF694" s="187"/>
      <c r="AG694" s="182"/>
      <c r="AH694" s="184"/>
      <c r="AI694" s="184"/>
      <c r="AJ694" s="182"/>
      <c r="AK694" s="188"/>
      <c r="AL694" s="188"/>
      <c r="AM694" s="188"/>
      <c r="AN694" s="188"/>
      <c r="AO694" s="188"/>
      <c r="AP694" s="188"/>
      <c r="AQ694" s="188"/>
      <c r="AR694" s="188"/>
      <c r="AS694" s="188"/>
      <c r="AT694" s="188"/>
      <c r="AU694" s="189"/>
      <c r="AV694" s="190"/>
      <c r="AW694" s="190"/>
      <c r="AX694" s="191"/>
      <c r="AY694" s="191"/>
      <c r="AZ694" s="191"/>
      <c r="BA694" s="192"/>
      <c r="BB694" s="193"/>
      <c r="BC694" s="193"/>
      <c r="BD694" s="193"/>
    </row>
    <row r="695" spans="1:56">
      <c r="A695" s="220"/>
      <c r="B695" s="221"/>
      <c r="C695" s="222"/>
      <c r="D695" s="169"/>
      <c r="E695" s="169"/>
      <c r="F695" s="169"/>
      <c r="G695" s="202"/>
      <c r="H695" s="217"/>
      <c r="I695" s="212"/>
      <c r="J695" s="206"/>
      <c r="K695" s="212"/>
      <c r="L695" s="206"/>
      <c r="M695" s="212"/>
      <c r="N695" s="206"/>
      <c r="O695" s="170"/>
      <c r="P695" s="171"/>
      <c r="Q695" s="171"/>
      <c r="R695" s="171"/>
      <c r="S695" s="172"/>
      <c r="T695" s="172"/>
      <c r="U695" s="171"/>
      <c r="V695" s="171"/>
      <c r="W695" s="173"/>
      <c r="X695" s="173"/>
      <c r="Y695" s="173"/>
      <c r="Z695" s="171"/>
      <c r="AA695" s="171"/>
      <c r="AB695" s="171"/>
      <c r="AC695" s="172"/>
      <c r="AD695" s="172"/>
      <c r="AE695" s="174"/>
      <c r="AF695" s="175"/>
      <c r="AG695" s="169"/>
      <c r="AH695" s="171"/>
      <c r="AI695" s="171"/>
      <c r="AJ695" s="169"/>
      <c r="AK695" s="176"/>
      <c r="AL695" s="176"/>
      <c r="AM695" s="176"/>
      <c r="AN695" s="176"/>
      <c r="AO695" s="176"/>
      <c r="AP695" s="176"/>
      <c r="AQ695" s="176"/>
      <c r="AR695" s="176"/>
      <c r="AS695" s="176"/>
      <c r="AT695" s="176"/>
      <c r="AU695" s="177"/>
      <c r="AV695" s="178"/>
      <c r="AW695" s="178"/>
      <c r="AX695" s="179"/>
      <c r="AY695" s="179"/>
      <c r="AZ695" s="179"/>
      <c r="BA695" s="180"/>
      <c r="BB695" s="181"/>
      <c r="BC695" s="181"/>
      <c r="BD695" s="181"/>
    </row>
    <row r="696" spans="1:56">
      <c r="A696" s="223"/>
      <c r="B696" s="224"/>
      <c r="C696" s="225"/>
      <c r="D696" s="182"/>
      <c r="E696" s="182"/>
      <c r="F696" s="182"/>
      <c r="G696" s="203"/>
      <c r="H696" s="218"/>
      <c r="I696" s="213"/>
      <c r="J696" s="207"/>
      <c r="K696" s="213"/>
      <c r="L696" s="207"/>
      <c r="M696" s="213"/>
      <c r="N696" s="207"/>
      <c r="O696" s="183"/>
      <c r="P696" s="184"/>
      <c r="Q696" s="184"/>
      <c r="R696" s="275"/>
      <c r="S696" s="185"/>
      <c r="T696" s="185"/>
      <c r="U696" s="275"/>
      <c r="V696" s="275"/>
      <c r="W696" s="276"/>
      <c r="X696" s="276"/>
      <c r="Y696" s="276"/>
      <c r="Z696" s="275"/>
      <c r="AA696" s="184"/>
      <c r="AB696" s="184"/>
      <c r="AC696" s="185"/>
      <c r="AD696" s="185"/>
      <c r="AE696" s="186"/>
      <c r="AF696" s="187"/>
      <c r="AG696" s="182"/>
      <c r="AH696" s="184"/>
      <c r="AI696" s="184"/>
      <c r="AJ696" s="182"/>
      <c r="AK696" s="188"/>
      <c r="AL696" s="188"/>
      <c r="AM696" s="188"/>
      <c r="AN696" s="188"/>
      <c r="AO696" s="188"/>
      <c r="AP696" s="188"/>
      <c r="AQ696" s="188"/>
      <c r="AR696" s="188"/>
      <c r="AS696" s="188"/>
      <c r="AT696" s="188"/>
      <c r="AU696" s="189"/>
      <c r="AV696" s="190"/>
      <c r="AW696" s="190"/>
      <c r="AX696" s="191"/>
      <c r="AY696" s="191"/>
      <c r="AZ696" s="191"/>
      <c r="BA696" s="192"/>
      <c r="BB696" s="193"/>
      <c r="BC696" s="193"/>
      <c r="BD696" s="193"/>
    </row>
    <row r="697" spans="1:56">
      <c r="A697" s="220"/>
      <c r="B697" s="221"/>
      <c r="C697" s="222"/>
      <c r="D697" s="169"/>
      <c r="E697" s="169"/>
      <c r="F697" s="169"/>
      <c r="G697" s="202"/>
      <c r="H697" s="217"/>
      <c r="I697" s="212"/>
      <c r="J697" s="206"/>
      <c r="K697" s="212"/>
      <c r="L697" s="206"/>
      <c r="M697" s="212"/>
      <c r="N697" s="206"/>
      <c r="O697" s="170"/>
      <c r="P697" s="171"/>
      <c r="Q697" s="171"/>
      <c r="R697" s="171"/>
      <c r="S697" s="172"/>
      <c r="T697" s="172"/>
      <c r="U697" s="171"/>
      <c r="V697" s="171"/>
      <c r="W697" s="173"/>
      <c r="X697" s="173"/>
      <c r="Y697" s="173"/>
      <c r="Z697" s="171"/>
      <c r="AA697" s="171"/>
      <c r="AB697" s="171"/>
      <c r="AC697" s="172"/>
      <c r="AD697" s="172"/>
      <c r="AE697" s="174"/>
      <c r="AF697" s="175"/>
      <c r="AG697" s="169"/>
      <c r="AH697" s="171"/>
      <c r="AI697" s="171"/>
      <c r="AJ697" s="169"/>
      <c r="AK697" s="176"/>
      <c r="AL697" s="176"/>
      <c r="AM697" s="176"/>
      <c r="AN697" s="176"/>
      <c r="AO697" s="176"/>
      <c r="AP697" s="176"/>
      <c r="AQ697" s="176"/>
      <c r="AR697" s="176"/>
      <c r="AS697" s="176"/>
      <c r="AT697" s="176"/>
      <c r="AU697" s="177"/>
      <c r="AV697" s="178"/>
      <c r="AW697" s="178"/>
      <c r="AX697" s="179"/>
      <c r="AY697" s="179"/>
      <c r="AZ697" s="179"/>
      <c r="BA697" s="180"/>
      <c r="BB697" s="181"/>
      <c r="BC697" s="181"/>
      <c r="BD697" s="181"/>
    </row>
    <row r="698" spans="1:56">
      <c r="A698" s="223"/>
      <c r="B698" s="224"/>
      <c r="C698" s="225"/>
      <c r="D698" s="182"/>
      <c r="E698" s="182"/>
      <c r="F698" s="182"/>
      <c r="G698" s="203"/>
      <c r="H698" s="218"/>
      <c r="I698" s="213"/>
      <c r="J698" s="207"/>
      <c r="K698" s="213"/>
      <c r="L698" s="207"/>
      <c r="M698" s="213"/>
      <c r="N698" s="207"/>
      <c r="O698" s="183"/>
      <c r="P698" s="184"/>
      <c r="Q698" s="184"/>
      <c r="R698" s="275"/>
      <c r="S698" s="185"/>
      <c r="T698" s="185"/>
      <c r="U698" s="275"/>
      <c r="V698" s="275"/>
      <c r="W698" s="276"/>
      <c r="X698" s="276"/>
      <c r="Y698" s="276"/>
      <c r="Z698" s="275"/>
      <c r="AA698" s="184"/>
      <c r="AB698" s="184"/>
      <c r="AC698" s="185"/>
      <c r="AD698" s="185"/>
      <c r="AE698" s="186"/>
      <c r="AF698" s="187"/>
      <c r="AG698" s="182"/>
      <c r="AH698" s="184"/>
      <c r="AI698" s="184"/>
      <c r="AJ698" s="182"/>
      <c r="AK698" s="188"/>
      <c r="AL698" s="188"/>
      <c r="AM698" s="188"/>
      <c r="AN698" s="188"/>
      <c r="AO698" s="188"/>
      <c r="AP698" s="188"/>
      <c r="AQ698" s="188"/>
      <c r="AR698" s="188"/>
      <c r="AS698" s="188"/>
      <c r="AT698" s="188"/>
      <c r="AU698" s="189"/>
      <c r="AV698" s="190"/>
      <c r="AW698" s="190"/>
      <c r="AX698" s="191"/>
      <c r="AY698" s="191"/>
      <c r="AZ698" s="191"/>
      <c r="BA698" s="192"/>
      <c r="BB698" s="193"/>
      <c r="BC698" s="193"/>
      <c r="BD698" s="193"/>
    </row>
    <row r="699" spans="1:56">
      <c r="A699" s="220"/>
      <c r="B699" s="221"/>
      <c r="C699" s="222"/>
      <c r="D699" s="169"/>
      <c r="E699" s="169"/>
      <c r="F699" s="169"/>
      <c r="G699" s="202"/>
      <c r="H699" s="217"/>
      <c r="I699" s="212"/>
      <c r="J699" s="206"/>
      <c r="K699" s="212"/>
      <c r="L699" s="206"/>
      <c r="M699" s="212"/>
      <c r="N699" s="206"/>
      <c r="O699" s="170"/>
      <c r="P699" s="171"/>
      <c r="Q699" s="171"/>
      <c r="R699" s="171"/>
      <c r="S699" s="172"/>
      <c r="T699" s="172"/>
      <c r="U699" s="171"/>
      <c r="V699" s="171"/>
      <c r="W699" s="173"/>
      <c r="X699" s="173"/>
      <c r="Y699" s="173"/>
      <c r="Z699" s="171"/>
      <c r="AA699" s="171"/>
      <c r="AB699" s="171"/>
      <c r="AC699" s="172"/>
      <c r="AD699" s="172"/>
      <c r="AE699" s="174"/>
      <c r="AF699" s="175"/>
      <c r="AG699" s="169"/>
      <c r="AH699" s="171"/>
      <c r="AI699" s="171"/>
      <c r="AJ699" s="169"/>
      <c r="AK699" s="176"/>
      <c r="AL699" s="176"/>
      <c r="AM699" s="176"/>
      <c r="AN699" s="176"/>
      <c r="AO699" s="176"/>
      <c r="AP699" s="176"/>
      <c r="AQ699" s="176"/>
      <c r="AR699" s="176"/>
      <c r="AS699" s="176"/>
      <c r="AT699" s="176"/>
      <c r="AU699" s="177"/>
      <c r="AV699" s="178"/>
      <c r="AW699" s="178"/>
      <c r="AX699" s="179"/>
      <c r="AY699" s="179"/>
      <c r="AZ699" s="179"/>
      <c r="BA699" s="180"/>
      <c r="BB699" s="181"/>
      <c r="BC699" s="181"/>
      <c r="BD699" s="181"/>
    </row>
    <row r="700" spans="1:56">
      <c r="A700" s="223"/>
      <c r="B700" s="224"/>
      <c r="C700" s="225"/>
      <c r="D700" s="182"/>
      <c r="E700" s="182"/>
      <c r="F700" s="182"/>
      <c r="G700" s="203"/>
      <c r="H700" s="218"/>
      <c r="I700" s="213"/>
      <c r="J700" s="207"/>
      <c r="K700" s="213"/>
      <c r="L700" s="207"/>
      <c r="M700" s="213"/>
      <c r="N700" s="207"/>
      <c r="O700" s="183"/>
      <c r="P700" s="184"/>
      <c r="Q700" s="184"/>
      <c r="R700" s="275"/>
      <c r="S700" s="185"/>
      <c r="T700" s="185"/>
      <c r="U700" s="275"/>
      <c r="V700" s="275"/>
      <c r="W700" s="276"/>
      <c r="X700" s="276"/>
      <c r="Y700" s="276"/>
      <c r="Z700" s="275"/>
      <c r="AA700" s="184"/>
      <c r="AB700" s="184"/>
      <c r="AC700" s="185"/>
      <c r="AD700" s="185"/>
      <c r="AE700" s="186"/>
      <c r="AF700" s="187"/>
      <c r="AG700" s="182"/>
      <c r="AH700" s="184"/>
      <c r="AI700" s="184"/>
      <c r="AJ700" s="182"/>
      <c r="AK700" s="188"/>
      <c r="AL700" s="188"/>
      <c r="AM700" s="188"/>
      <c r="AN700" s="188"/>
      <c r="AO700" s="188"/>
      <c r="AP700" s="188"/>
      <c r="AQ700" s="188"/>
      <c r="AR700" s="188"/>
      <c r="AS700" s="188"/>
      <c r="AT700" s="188"/>
      <c r="AU700" s="189"/>
      <c r="AV700" s="190"/>
      <c r="AW700" s="190"/>
      <c r="AX700" s="191"/>
      <c r="AY700" s="191"/>
      <c r="AZ700" s="191"/>
      <c r="BA700" s="192"/>
      <c r="BB700" s="193"/>
      <c r="BC700" s="193"/>
      <c r="BD700" s="193"/>
    </row>
    <row r="701" spans="1:56">
      <c r="A701" s="220"/>
      <c r="B701" s="221"/>
      <c r="C701" s="222"/>
      <c r="D701" s="169"/>
      <c r="E701" s="169"/>
      <c r="F701" s="169"/>
      <c r="G701" s="202"/>
      <c r="H701" s="217"/>
      <c r="I701" s="212"/>
      <c r="J701" s="206"/>
      <c r="K701" s="212"/>
      <c r="L701" s="206"/>
      <c r="M701" s="212"/>
      <c r="N701" s="206"/>
      <c r="O701" s="170"/>
      <c r="P701" s="171"/>
      <c r="Q701" s="171"/>
      <c r="R701" s="171"/>
      <c r="S701" s="172"/>
      <c r="T701" s="172"/>
      <c r="U701" s="171"/>
      <c r="V701" s="171"/>
      <c r="W701" s="173"/>
      <c r="X701" s="173"/>
      <c r="Y701" s="173"/>
      <c r="Z701" s="171"/>
      <c r="AA701" s="171"/>
      <c r="AB701" s="171"/>
      <c r="AC701" s="172"/>
      <c r="AD701" s="172"/>
      <c r="AE701" s="174"/>
      <c r="AF701" s="175"/>
      <c r="AG701" s="169"/>
      <c r="AH701" s="171"/>
      <c r="AI701" s="171"/>
      <c r="AJ701" s="169"/>
      <c r="AK701" s="176"/>
      <c r="AL701" s="176"/>
      <c r="AM701" s="176"/>
      <c r="AN701" s="176"/>
      <c r="AO701" s="176"/>
      <c r="AP701" s="176"/>
      <c r="AQ701" s="176"/>
      <c r="AR701" s="176"/>
      <c r="AS701" s="176"/>
      <c r="AT701" s="176"/>
      <c r="AU701" s="177"/>
      <c r="AV701" s="178"/>
      <c r="AW701" s="178"/>
      <c r="AX701" s="179"/>
      <c r="AY701" s="179"/>
      <c r="AZ701" s="179"/>
      <c r="BA701" s="180"/>
      <c r="BB701" s="181"/>
      <c r="BC701" s="181"/>
      <c r="BD701" s="181"/>
    </row>
    <row r="702" spans="1:56">
      <c r="A702" s="223"/>
      <c r="B702" s="224"/>
      <c r="C702" s="225"/>
      <c r="D702" s="182"/>
      <c r="E702" s="182"/>
      <c r="F702" s="182"/>
      <c r="G702" s="203"/>
      <c r="H702" s="218"/>
      <c r="I702" s="213"/>
      <c r="J702" s="207"/>
      <c r="K702" s="213"/>
      <c r="L702" s="207"/>
      <c r="M702" s="213"/>
      <c r="N702" s="207"/>
      <c r="O702" s="183"/>
      <c r="P702" s="184"/>
      <c r="Q702" s="184"/>
      <c r="R702" s="275"/>
      <c r="S702" s="185"/>
      <c r="T702" s="185"/>
      <c r="U702" s="275"/>
      <c r="V702" s="275"/>
      <c r="W702" s="276"/>
      <c r="X702" s="276"/>
      <c r="Y702" s="276"/>
      <c r="Z702" s="275"/>
      <c r="AA702" s="184"/>
      <c r="AB702" s="184"/>
      <c r="AC702" s="185"/>
      <c r="AD702" s="185"/>
      <c r="AE702" s="186"/>
      <c r="AF702" s="187"/>
      <c r="AG702" s="182"/>
      <c r="AH702" s="184"/>
      <c r="AI702" s="184"/>
      <c r="AJ702" s="182"/>
      <c r="AK702" s="188"/>
      <c r="AL702" s="188"/>
      <c r="AM702" s="188"/>
      <c r="AN702" s="188"/>
      <c r="AO702" s="188"/>
      <c r="AP702" s="188"/>
      <c r="AQ702" s="188"/>
      <c r="AR702" s="188"/>
      <c r="AS702" s="188"/>
      <c r="AT702" s="188"/>
      <c r="AU702" s="189"/>
      <c r="AV702" s="190"/>
      <c r="AW702" s="190"/>
      <c r="AX702" s="191"/>
      <c r="AY702" s="191"/>
      <c r="AZ702" s="191"/>
      <c r="BA702" s="192"/>
      <c r="BB702" s="193"/>
      <c r="BC702" s="193"/>
      <c r="BD702" s="193"/>
    </row>
    <row r="703" spans="1:56">
      <c r="A703" s="220"/>
      <c r="B703" s="221"/>
      <c r="C703" s="222"/>
      <c r="D703" s="169"/>
      <c r="E703" s="169"/>
      <c r="F703" s="169"/>
      <c r="G703" s="202"/>
      <c r="H703" s="217"/>
      <c r="I703" s="212"/>
      <c r="J703" s="206"/>
      <c r="K703" s="212"/>
      <c r="L703" s="206"/>
      <c r="M703" s="212"/>
      <c r="N703" s="206"/>
      <c r="O703" s="170"/>
      <c r="P703" s="171"/>
      <c r="Q703" s="171"/>
      <c r="R703" s="171"/>
      <c r="S703" s="172"/>
      <c r="T703" s="172"/>
      <c r="U703" s="171"/>
      <c r="V703" s="171"/>
      <c r="W703" s="173"/>
      <c r="X703" s="173"/>
      <c r="Y703" s="173"/>
      <c r="Z703" s="171"/>
      <c r="AA703" s="171"/>
      <c r="AB703" s="171"/>
      <c r="AC703" s="172"/>
      <c r="AD703" s="172"/>
      <c r="AE703" s="174"/>
      <c r="AF703" s="175"/>
      <c r="AG703" s="169"/>
      <c r="AH703" s="171"/>
      <c r="AI703" s="171"/>
      <c r="AJ703" s="169"/>
      <c r="AK703" s="176"/>
      <c r="AL703" s="176"/>
      <c r="AM703" s="176"/>
      <c r="AN703" s="176"/>
      <c r="AO703" s="176"/>
      <c r="AP703" s="176"/>
      <c r="AQ703" s="176"/>
      <c r="AR703" s="176"/>
      <c r="AS703" s="176"/>
      <c r="AT703" s="176"/>
      <c r="AU703" s="177"/>
      <c r="AV703" s="178"/>
      <c r="AW703" s="178"/>
      <c r="AX703" s="179"/>
      <c r="AY703" s="179"/>
      <c r="AZ703" s="179"/>
      <c r="BA703" s="180"/>
      <c r="BB703" s="181"/>
      <c r="BC703" s="181"/>
      <c r="BD703" s="181"/>
    </row>
    <row r="704" spans="1:56">
      <c r="A704" s="223"/>
      <c r="B704" s="224"/>
      <c r="C704" s="225"/>
      <c r="D704" s="182"/>
      <c r="E704" s="182"/>
      <c r="F704" s="182"/>
      <c r="G704" s="203"/>
      <c r="H704" s="218"/>
      <c r="I704" s="213"/>
      <c r="J704" s="207"/>
      <c r="K704" s="213"/>
      <c r="L704" s="207"/>
      <c r="M704" s="213"/>
      <c r="N704" s="207"/>
      <c r="O704" s="183"/>
      <c r="P704" s="184"/>
      <c r="Q704" s="184"/>
      <c r="R704" s="275"/>
      <c r="S704" s="185"/>
      <c r="T704" s="185"/>
      <c r="U704" s="275"/>
      <c r="V704" s="275"/>
      <c r="W704" s="276"/>
      <c r="X704" s="276"/>
      <c r="Y704" s="276"/>
      <c r="Z704" s="275"/>
      <c r="AA704" s="184"/>
      <c r="AB704" s="184"/>
      <c r="AC704" s="185"/>
      <c r="AD704" s="185"/>
      <c r="AE704" s="186"/>
      <c r="AF704" s="187"/>
      <c r="AG704" s="182"/>
      <c r="AH704" s="184"/>
      <c r="AI704" s="184"/>
      <c r="AJ704" s="182"/>
      <c r="AK704" s="188"/>
      <c r="AL704" s="188"/>
      <c r="AM704" s="188"/>
      <c r="AN704" s="188"/>
      <c r="AO704" s="188"/>
      <c r="AP704" s="188"/>
      <c r="AQ704" s="188"/>
      <c r="AR704" s="188"/>
      <c r="AS704" s="188"/>
      <c r="AT704" s="188"/>
      <c r="AU704" s="189"/>
      <c r="AV704" s="190"/>
      <c r="AW704" s="190"/>
      <c r="AX704" s="191"/>
      <c r="AY704" s="191"/>
      <c r="AZ704" s="191"/>
      <c r="BA704" s="192"/>
      <c r="BB704" s="193"/>
      <c r="BC704" s="193"/>
      <c r="BD704" s="193"/>
    </row>
    <row r="705" spans="1:56">
      <c r="A705" s="220"/>
      <c r="B705" s="221"/>
      <c r="C705" s="222"/>
      <c r="D705" s="169"/>
      <c r="E705" s="169"/>
      <c r="F705" s="169"/>
      <c r="G705" s="202"/>
      <c r="H705" s="217"/>
      <c r="I705" s="212"/>
      <c r="J705" s="206"/>
      <c r="K705" s="212"/>
      <c r="L705" s="206"/>
      <c r="M705" s="212"/>
      <c r="N705" s="206"/>
      <c r="O705" s="170"/>
      <c r="P705" s="171"/>
      <c r="Q705" s="171"/>
      <c r="R705" s="171"/>
      <c r="S705" s="172"/>
      <c r="T705" s="172"/>
      <c r="U705" s="171"/>
      <c r="V705" s="171"/>
      <c r="W705" s="173"/>
      <c r="X705" s="173"/>
      <c r="Y705" s="173"/>
      <c r="Z705" s="171"/>
      <c r="AA705" s="171"/>
      <c r="AB705" s="171"/>
      <c r="AC705" s="172"/>
      <c r="AD705" s="172"/>
      <c r="AE705" s="174"/>
      <c r="AF705" s="175"/>
      <c r="AG705" s="169"/>
      <c r="AH705" s="171"/>
      <c r="AI705" s="171"/>
      <c r="AJ705" s="169"/>
      <c r="AK705" s="176"/>
      <c r="AL705" s="176"/>
      <c r="AM705" s="176"/>
      <c r="AN705" s="176"/>
      <c r="AO705" s="176"/>
      <c r="AP705" s="176"/>
      <c r="AQ705" s="176"/>
      <c r="AR705" s="176"/>
      <c r="AS705" s="176"/>
      <c r="AT705" s="176"/>
      <c r="AU705" s="177"/>
      <c r="AV705" s="178"/>
      <c r="AW705" s="178"/>
      <c r="AX705" s="179"/>
      <c r="AY705" s="179"/>
      <c r="AZ705" s="179"/>
      <c r="BA705" s="180"/>
      <c r="BB705" s="181"/>
      <c r="BC705" s="181"/>
      <c r="BD705" s="181"/>
    </row>
    <row r="706" spans="1:56">
      <c r="A706" s="223"/>
      <c r="B706" s="224"/>
      <c r="C706" s="225"/>
      <c r="D706" s="182"/>
      <c r="E706" s="182"/>
      <c r="F706" s="182"/>
      <c r="G706" s="203"/>
      <c r="H706" s="218"/>
      <c r="I706" s="213"/>
      <c r="J706" s="207"/>
      <c r="K706" s="213"/>
      <c r="L706" s="207"/>
      <c r="M706" s="213"/>
      <c r="N706" s="207"/>
      <c r="O706" s="183"/>
      <c r="P706" s="184"/>
      <c r="Q706" s="184"/>
      <c r="R706" s="275"/>
      <c r="S706" s="185"/>
      <c r="T706" s="185"/>
      <c r="U706" s="275"/>
      <c r="V706" s="275"/>
      <c r="W706" s="276"/>
      <c r="X706" s="276"/>
      <c r="Y706" s="276"/>
      <c r="Z706" s="275"/>
      <c r="AA706" s="184"/>
      <c r="AB706" s="184"/>
      <c r="AC706" s="185"/>
      <c r="AD706" s="185"/>
      <c r="AE706" s="186"/>
      <c r="AF706" s="187"/>
      <c r="AG706" s="182"/>
      <c r="AH706" s="184"/>
      <c r="AI706" s="184"/>
      <c r="AJ706" s="182"/>
      <c r="AK706" s="188"/>
      <c r="AL706" s="188"/>
      <c r="AM706" s="188"/>
      <c r="AN706" s="188"/>
      <c r="AO706" s="188"/>
      <c r="AP706" s="188"/>
      <c r="AQ706" s="188"/>
      <c r="AR706" s="188"/>
      <c r="AS706" s="188"/>
      <c r="AT706" s="188"/>
      <c r="AU706" s="189"/>
      <c r="AV706" s="190"/>
      <c r="AW706" s="190"/>
      <c r="AX706" s="191"/>
      <c r="AY706" s="191"/>
      <c r="AZ706" s="191"/>
      <c r="BA706" s="192"/>
      <c r="BB706" s="193"/>
      <c r="BC706" s="193"/>
      <c r="BD706" s="193"/>
    </row>
    <row r="707" spans="1:56">
      <c r="A707" s="220"/>
      <c r="B707" s="221"/>
      <c r="C707" s="222"/>
      <c r="D707" s="169"/>
      <c r="E707" s="169"/>
      <c r="F707" s="169"/>
      <c r="G707" s="202"/>
      <c r="H707" s="217"/>
      <c r="I707" s="212"/>
      <c r="J707" s="206"/>
      <c r="K707" s="212"/>
      <c r="L707" s="206"/>
      <c r="M707" s="212"/>
      <c r="N707" s="206"/>
      <c r="O707" s="170"/>
      <c r="P707" s="171"/>
      <c r="Q707" s="171"/>
      <c r="R707" s="171"/>
      <c r="S707" s="172"/>
      <c r="T707" s="172"/>
      <c r="U707" s="171"/>
      <c r="V707" s="171"/>
      <c r="W707" s="173"/>
      <c r="X707" s="173"/>
      <c r="Y707" s="173"/>
      <c r="Z707" s="171"/>
      <c r="AA707" s="171"/>
      <c r="AB707" s="171"/>
      <c r="AC707" s="172"/>
      <c r="AD707" s="172"/>
      <c r="AE707" s="174"/>
      <c r="AF707" s="175"/>
      <c r="AG707" s="169"/>
      <c r="AH707" s="171"/>
      <c r="AI707" s="171"/>
      <c r="AJ707" s="169"/>
      <c r="AK707" s="176"/>
      <c r="AL707" s="176"/>
      <c r="AM707" s="176"/>
      <c r="AN707" s="176"/>
      <c r="AO707" s="176"/>
      <c r="AP707" s="176"/>
      <c r="AQ707" s="176"/>
      <c r="AR707" s="176"/>
      <c r="AS707" s="176"/>
      <c r="AT707" s="176"/>
      <c r="AU707" s="177"/>
      <c r="AV707" s="178"/>
      <c r="AW707" s="178"/>
      <c r="AX707" s="179"/>
      <c r="AY707" s="179"/>
      <c r="AZ707" s="179"/>
      <c r="BA707" s="180"/>
      <c r="BB707" s="181"/>
      <c r="BC707" s="181"/>
      <c r="BD707" s="181"/>
    </row>
    <row r="708" spans="1:56">
      <c r="A708" s="223"/>
      <c r="B708" s="224"/>
      <c r="C708" s="225"/>
      <c r="D708" s="182"/>
      <c r="E708" s="182"/>
      <c r="F708" s="182"/>
      <c r="G708" s="203"/>
      <c r="H708" s="218"/>
      <c r="I708" s="213"/>
      <c r="J708" s="207"/>
      <c r="K708" s="213"/>
      <c r="L708" s="207"/>
      <c r="M708" s="213"/>
      <c r="N708" s="207"/>
      <c r="O708" s="183"/>
      <c r="P708" s="184"/>
      <c r="Q708" s="184"/>
      <c r="R708" s="275"/>
      <c r="S708" s="185"/>
      <c r="T708" s="185"/>
      <c r="U708" s="275"/>
      <c r="V708" s="275"/>
      <c r="W708" s="276"/>
      <c r="X708" s="276"/>
      <c r="Y708" s="276"/>
      <c r="Z708" s="275"/>
      <c r="AA708" s="184"/>
      <c r="AB708" s="184"/>
      <c r="AC708" s="185"/>
      <c r="AD708" s="185"/>
      <c r="AE708" s="186"/>
      <c r="AF708" s="187"/>
      <c r="AG708" s="182"/>
      <c r="AH708" s="184"/>
      <c r="AI708" s="184"/>
      <c r="AJ708" s="182"/>
      <c r="AK708" s="188"/>
      <c r="AL708" s="188"/>
      <c r="AM708" s="188"/>
      <c r="AN708" s="188"/>
      <c r="AO708" s="188"/>
      <c r="AP708" s="188"/>
      <c r="AQ708" s="188"/>
      <c r="AR708" s="188"/>
      <c r="AS708" s="188"/>
      <c r="AT708" s="188"/>
      <c r="AU708" s="189"/>
      <c r="AV708" s="190"/>
      <c r="AW708" s="190"/>
      <c r="AX708" s="191"/>
      <c r="AY708" s="191"/>
      <c r="AZ708" s="191"/>
      <c r="BA708" s="192"/>
      <c r="BB708" s="193"/>
      <c r="BC708" s="193"/>
      <c r="BD708" s="193"/>
    </row>
    <row r="709" spans="1:56">
      <c r="A709" s="220"/>
      <c r="B709" s="221"/>
      <c r="C709" s="222"/>
      <c r="D709" s="169"/>
      <c r="E709" s="169"/>
      <c r="F709" s="169"/>
      <c r="G709" s="202"/>
      <c r="H709" s="217"/>
      <c r="I709" s="212"/>
      <c r="J709" s="206"/>
      <c r="K709" s="212"/>
      <c r="L709" s="206"/>
      <c r="M709" s="212"/>
      <c r="N709" s="206"/>
      <c r="O709" s="170"/>
      <c r="P709" s="171"/>
      <c r="Q709" s="171"/>
      <c r="R709" s="171"/>
      <c r="S709" s="172"/>
      <c r="T709" s="172"/>
      <c r="U709" s="171"/>
      <c r="V709" s="171"/>
      <c r="W709" s="173"/>
      <c r="X709" s="173"/>
      <c r="Y709" s="173"/>
      <c r="Z709" s="171"/>
      <c r="AA709" s="171"/>
      <c r="AB709" s="171"/>
      <c r="AC709" s="172"/>
      <c r="AD709" s="172"/>
      <c r="AE709" s="174"/>
      <c r="AF709" s="175"/>
      <c r="AG709" s="169"/>
      <c r="AH709" s="171"/>
      <c r="AI709" s="171"/>
      <c r="AJ709" s="169"/>
      <c r="AK709" s="176"/>
      <c r="AL709" s="176"/>
      <c r="AM709" s="176"/>
      <c r="AN709" s="176"/>
      <c r="AO709" s="176"/>
      <c r="AP709" s="176"/>
      <c r="AQ709" s="176"/>
      <c r="AR709" s="176"/>
      <c r="AS709" s="176"/>
      <c r="AT709" s="176"/>
      <c r="AU709" s="177"/>
      <c r="AV709" s="178"/>
      <c r="AW709" s="178"/>
      <c r="AX709" s="179"/>
      <c r="AY709" s="179"/>
      <c r="AZ709" s="179"/>
      <c r="BA709" s="180"/>
      <c r="BB709" s="181"/>
      <c r="BC709" s="181"/>
      <c r="BD709" s="181"/>
    </row>
    <row r="710" spans="1:56">
      <c r="A710" s="223"/>
      <c r="B710" s="224"/>
      <c r="C710" s="225"/>
      <c r="D710" s="182"/>
      <c r="E710" s="182"/>
      <c r="F710" s="182"/>
      <c r="G710" s="203"/>
      <c r="H710" s="218"/>
      <c r="I710" s="213"/>
      <c r="J710" s="207"/>
      <c r="K710" s="213"/>
      <c r="L710" s="207"/>
      <c r="M710" s="213"/>
      <c r="N710" s="207"/>
      <c r="O710" s="183"/>
      <c r="P710" s="184"/>
      <c r="Q710" s="184"/>
      <c r="R710" s="275"/>
      <c r="S710" s="185"/>
      <c r="T710" s="185"/>
      <c r="U710" s="275"/>
      <c r="V710" s="275"/>
      <c r="W710" s="276"/>
      <c r="X710" s="276"/>
      <c r="Y710" s="276"/>
      <c r="Z710" s="275"/>
      <c r="AA710" s="184"/>
      <c r="AB710" s="184"/>
      <c r="AC710" s="185"/>
      <c r="AD710" s="185"/>
      <c r="AE710" s="186"/>
      <c r="AF710" s="187"/>
      <c r="AG710" s="182"/>
      <c r="AH710" s="184"/>
      <c r="AI710" s="184"/>
      <c r="AJ710" s="182"/>
      <c r="AK710" s="188"/>
      <c r="AL710" s="188"/>
      <c r="AM710" s="188"/>
      <c r="AN710" s="188"/>
      <c r="AO710" s="188"/>
      <c r="AP710" s="188"/>
      <c r="AQ710" s="188"/>
      <c r="AR710" s="188"/>
      <c r="AS710" s="188"/>
      <c r="AT710" s="188"/>
      <c r="AU710" s="189"/>
      <c r="AV710" s="190"/>
      <c r="AW710" s="190"/>
      <c r="AX710" s="191"/>
      <c r="AY710" s="191"/>
      <c r="AZ710" s="191"/>
      <c r="BA710" s="192"/>
      <c r="BB710" s="193"/>
      <c r="BC710" s="193"/>
      <c r="BD710" s="193"/>
    </row>
    <row r="711" spans="1:56">
      <c r="A711" s="220"/>
      <c r="B711" s="221"/>
      <c r="C711" s="222"/>
      <c r="D711" s="169"/>
      <c r="E711" s="169"/>
      <c r="F711" s="169"/>
      <c r="G711" s="202"/>
      <c r="H711" s="217"/>
      <c r="I711" s="212"/>
      <c r="J711" s="206"/>
      <c r="K711" s="212"/>
      <c r="L711" s="206"/>
      <c r="M711" s="212"/>
      <c r="N711" s="206"/>
      <c r="O711" s="170"/>
      <c r="P711" s="171"/>
      <c r="Q711" s="171"/>
      <c r="R711" s="171"/>
      <c r="S711" s="172"/>
      <c r="T711" s="172"/>
      <c r="U711" s="171"/>
      <c r="V711" s="171"/>
      <c r="W711" s="173"/>
      <c r="X711" s="173"/>
      <c r="Y711" s="173"/>
      <c r="Z711" s="171"/>
      <c r="AA711" s="171"/>
      <c r="AB711" s="171"/>
      <c r="AC711" s="172"/>
      <c r="AD711" s="172"/>
      <c r="AE711" s="174"/>
      <c r="AF711" s="175"/>
      <c r="AG711" s="169"/>
      <c r="AH711" s="171"/>
      <c r="AI711" s="171"/>
      <c r="AJ711" s="169"/>
      <c r="AK711" s="176"/>
      <c r="AL711" s="176"/>
      <c r="AM711" s="176"/>
      <c r="AN711" s="176"/>
      <c r="AO711" s="176"/>
      <c r="AP711" s="176"/>
      <c r="AQ711" s="176"/>
      <c r="AR711" s="176"/>
      <c r="AS711" s="176"/>
      <c r="AT711" s="176"/>
      <c r="AU711" s="177"/>
      <c r="AV711" s="178"/>
      <c r="AW711" s="178"/>
      <c r="AX711" s="179"/>
      <c r="AY711" s="179"/>
      <c r="AZ711" s="179"/>
      <c r="BA711" s="180"/>
      <c r="BB711" s="181"/>
      <c r="BC711" s="181"/>
      <c r="BD711" s="181"/>
    </row>
    <row r="712" spans="1:56">
      <c r="A712" s="223"/>
      <c r="B712" s="224"/>
      <c r="C712" s="225"/>
      <c r="D712" s="182"/>
      <c r="E712" s="182"/>
      <c r="F712" s="182"/>
      <c r="G712" s="203"/>
      <c r="H712" s="218"/>
      <c r="I712" s="213"/>
      <c r="J712" s="207"/>
      <c r="K712" s="213"/>
      <c r="L712" s="207"/>
      <c r="M712" s="213"/>
      <c r="N712" s="207"/>
      <c r="O712" s="183"/>
      <c r="P712" s="184"/>
      <c r="Q712" s="184"/>
      <c r="R712" s="275"/>
      <c r="S712" s="185"/>
      <c r="T712" s="185"/>
      <c r="U712" s="275"/>
      <c r="V712" s="275"/>
      <c r="W712" s="276"/>
      <c r="X712" s="276"/>
      <c r="Y712" s="276"/>
      <c r="Z712" s="275"/>
      <c r="AA712" s="184"/>
      <c r="AB712" s="184"/>
      <c r="AC712" s="185"/>
      <c r="AD712" s="185"/>
      <c r="AE712" s="186"/>
      <c r="AF712" s="187"/>
      <c r="AG712" s="182"/>
      <c r="AH712" s="184"/>
      <c r="AI712" s="184"/>
      <c r="AJ712" s="182"/>
      <c r="AK712" s="188"/>
      <c r="AL712" s="188"/>
      <c r="AM712" s="188"/>
      <c r="AN712" s="188"/>
      <c r="AO712" s="188"/>
      <c r="AP712" s="188"/>
      <c r="AQ712" s="188"/>
      <c r="AR712" s="188"/>
      <c r="AS712" s="188"/>
      <c r="AT712" s="188"/>
      <c r="AU712" s="189"/>
      <c r="AV712" s="190"/>
      <c r="AW712" s="190"/>
      <c r="AX712" s="191"/>
      <c r="AY712" s="191"/>
      <c r="AZ712" s="191"/>
      <c r="BA712" s="192"/>
      <c r="BB712" s="193"/>
      <c r="BC712" s="193"/>
      <c r="BD712" s="193"/>
    </row>
    <row r="713" spans="1:56">
      <c r="A713" s="220"/>
      <c r="B713" s="221"/>
      <c r="C713" s="222"/>
      <c r="D713" s="169"/>
      <c r="E713" s="169"/>
      <c r="F713" s="169"/>
      <c r="G713" s="202"/>
      <c r="H713" s="217"/>
      <c r="I713" s="212"/>
      <c r="J713" s="206"/>
      <c r="K713" s="212"/>
      <c r="L713" s="206"/>
      <c r="M713" s="212"/>
      <c r="N713" s="206"/>
      <c r="O713" s="170"/>
      <c r="P713" s="171"/>
      <c r="Q713" s="171"/>
      <c r="R713" s="171"/>
      <c r="S713" s="172"/>
      <c r="T713" s="172"/>
      <c r="U713" s="171"/>
      <c r="V713" s="171"/>
      <c r="W713" s="173"/>
      <c r="X713" s="173"/>
      <c r="Y713" s="173"/>
      <c r="Z713" s="171"/>
      <c r="AA713" s="171"/>
      <c r="AB713" s="171"/>
      <c r="AC713" s="172"/>
      <c r="AD713" s="172"/>
      <c r="AE713" s="174"/>
      <c r="AF713" s="175"/>
      <c r="AG713" s="169"/>
      <c r="AH713" s="171"/>
      <c r="AI713" s="171"/>
      <c r="AJ713" s="169"/>
      <c r="AK713" s="176"/>
      <c r="AL713" s="176"/>
      <c r="AM713" s="176"/>
      <c r="AN713" s="176"/>
      <c r="AO713" s="176"/>
      <c r="AP713" s="176"/>
      <c r="AQ713" s="176"/>
      <c r="AR713" s="176"/>
      <c r="AS713" s="176"/>
      <c r="AT713" s="176"/>
      <c r="AU713" s="177"/>
      <c r="AV713" s="178"/>
      <c r="AW713" s="178"/>
      <c r="AX713" s="179"/>
      <c r="AY713" s="179"/>
      <c r="AZ713" s="179"/>
      <c r="BA713" s="180"/>
      <c r="BB713" s="181"/>
      <c r="BC713" s="181"/>
      <c r="BD713" s="181"/>
    </row>
    <row r="714" spans="1:56">
      <c r="A714" s="223"/>
      <c r="B714" s="224"/>
      <c r="C714" s="225"/>
      <c r="D714" s="182"/>
      <c r="E714" s="182"/>
      <c r="F714" s="182"/>
      <c r="G714" s="203"/>
      <c r="H714" s="218"/>
      <c r="I714" s="213"/>
      <c r="J714" s="207"/>
      <c r="K714" s="213"/>
      <c r="L714" s="207"/>
      <c r="M714" s="213"/>
      <c r="N714" s="207"/>
      <c r="O714" s="183"/>
      <c r="P714" s="184"/>
      <c r="Q714" s="184"/>
      <c r="R714" s="275"/>
      <c r="S714" s="185"/>
      <c r="T714" s="185"/>
      <c r="U714" s="275"/>
      <c r="V714" s="275"/>
      <c r="W714" s="276"/>
      <c r="X714" s="276"/>
      <c r="Y714" s="276"/>
      <c r="Z714" s="275"/>
      <c r="AA714" s="184"/>
      <c r="AB714" s="184"/>
      <c r="AC714" s="185"/>
      <c r="AD714" s="185"/>
      <c r="AE714" s="186"/>
      <c r="AF714" s="187"/>
      <c r="AG714" s="182"/>
      <c r="AH714" s="184"/>
      <c r="AI714" s="184"/>
      <c r="AJ714" s="182"/>
      <c r="AK714" s="188"/>
      <c r="AL714" s="188"/>
      <c r="AM714" s="188"/>
      <c r="AN714" s="188"/>
      <c r="AO714" s="188"/>
      <c r="AP714" s="188"/>
      <c r="AQ714" s="188"/>
      <c r="AR714" s="188"/>
      <c r="AS714" s="188"/>
      <c r="AT714" s="188"/>
      <c r="AU714" s="189"/>
      <c r="AV714" s="190"/>
      <c r="AW714" s="190"/>
      <c r="AX714" s="191"/>
      <c r="AY714" s="191"/>
      <c r="AZ714" s="191"/>
      <c r="BA714" s="192"/>
      <c r="BB714" s="193"/>
      <c r="BC714" s="193"/>
      <c r="BD714" s="193"/>
    </row>
    <row r="715" spans="1:56">
      <c r="A715" s="220"/>
      <c r="B715" s="221"/>
      <c r="C715" s="222"/>
      <c r="D715" s="169"/>
      <c r="E715" s="169"/>
      <c r="F715" s="169"/>
      <c r="G715" s="202"/>
      <c r="H715" s="217"/>
      <c r="I715" s="212"/>
      <c r="J715" s="206"/>
      <c r="K715" s="212"/>
      <c r="L715" s="206"/>
      <c r="M715" s="212"/>
      <c r="N715" s="206"/>
      <c r="O715" s="170"/>
      <c r="P715" s="171"/>
      <c r="Q715" s="171"/>
      <c r="R715" s="171"/>
      <c r="S715" s="172"/>
      <c r="T715" s="172"/>
      <c r="U715" s="171"/>
      <c r="V715" s="171"/>
      <c r="W715" s="173"/>
      <c r="X715" s="173"/>
      <c r="Y715" s="173"/>
      <c r="Z715" s="171"/>
      <c r="AA715" s="171"/>
      <c r="AB715" s="171"/>
      <c r="AC715" s="172"/>
      <c r="AD715" s="172"/>
      <c r="AE715" s="174"/>
      <c r="AF715" s="175"/>
      <c r="AG715" s="169"/>
      <c r="AH715" s="171"/>
      <c r="AI715" s="171"/>
      <c r="AJ715" s="169"/>
      <c r="AK715" s="176"/>
      <c r="AL715" s="176"/>
      <c r="AM715" s="176"/>
      <c r="AN715" s="176"/>
      <c r="AO715" s="176"/>
      <c r="AP715" s="176"/>
      <c r="AQ715" s="176"/>
      <c r="AR715" s="176"/>
      <c r="AS715" s="176"/>
      <c r="AT715" s="176"/>
      <c r="AU715" s="177"/>
      <c r="AV715" s="178"/>
      <c r="AW715" s="178"/>
      <c r="AX715" s="179"/>
      <c r="AY715" s="179"/>
      <c r="AZ715" s="179"/>
      <c r="BA715" s="180"/>
      <c r="BB715" s="181"/>
      <c r="BC715" s="181"/>
      <c r="BD715" s="181"/>
    </row>
    <row r="716" spans="1:56">
      <c r="A716" s="223"/>
      <c r="B716" s="224"/>
      <c r="C716" s="225"/>
      <c r="D716" s="182"/>
      <c r="E716" s="182"/>
      <c r="F716" s="182"/>
      <c r="G716" s="203"/>
      <c r="H716" s="218"/>
      <c r="I716" s="213"/>
      <c r="J716" s="207"/>
      <c r="K716" s="213"/>
      <c r="L716" s="207"/>
      <c r="M716" s="213"/>
      <c r="N716" s="207"/>
      <c r="O716" s="183"/>
      <c r="P716" s="184"/>
      <c r="Q716" s="184"/>
      <c r="R716" s="275"/>
      <c r="S716" s="185"/>
      <c r="T716" s="185"/>
      <c r="U716" s="275"/>
      <c r="V716" s="275"/>
      <c r="W716" s="276"/>
      <c r="X716" s="276"/>
      <c r="Y716" s="276"/>
      <c r="Z716" s="275"/>
      <c r="AA716" s="184"/>
      <c r="AB716" s="184"/>
      <c r="AC716" s="185"/>
      <c r="AD716" s="185"/>
      <c r="AE716" s="186"/>
      <c r="AF716" s="187"/>
      <c r="AG716" s="182"/>
      <c r="AH716" s="184"/>
      <c r="AI716" s="184"/>
      <c r="AJ716" s="182"/>
      <c r="AK716" s="188"/>
      <c r="AL716" s="188"/>
      <c r="AM716" s="188"/>
      <c r="AN716" s="188"/>
      <c r="AO716" s="188"/>
      <c r="AP716" s="188"/>
      <c r="AQ716" s="188"/>
      <c r="AR716" s="188"/>
      <c r="AS716" s="188"/>
      <c r="AT716" s="188"/>
      <c r="AU716" s="189"/>
      <c r="AV716" s="190"/>
      <c r="AW716" s="190"/>
      <c r="AX716" s="191"/>
      <c r="AY716" s="191"/>
      <c r="AZ716" s="191"/>
      <c r="BA716" s="192"/>
      <c r="BB716" s="193"/>
      <c r="BC716" s="193"/>
      <c r="BD716" s="193"/>
    </row>
    <row r="717" spans="1:56">
      <c r="A717" s="220"/>
      <c r="B717" s="221"/>
      <c r="C717" s="222"/>
      <c r="D717" s="169"/>
      <c r="E717" s="169"/>
      <c r="F717" s="169"/>
      <c r="G717" s="202"/>
      <c r="H717" s="217"/>
      <c r="I717" s="212"/>
      <c r="J717" s="206"/>
      <c r="K717" s="212"/>
      <c r="L717" s="206"/>
      <c r="M717" s="212"/>
      <c r="N717" s="206"/>
      <c r="O717" s="170"/>
      <c r="P717" s="171"/>
      <c r="Q717" s="171"/>
      <c r="R717" s="171"/>
      <c r="S717" s="172"/>
      <c r="T717" s="172"/>
      <c r="U717" s="171"/>
      <c r="V717" s="171"/>
      <c r="W717" s="173"/>
      <c r="X717" s="173"/>
      <c r="Y717" s="173"/>
      <c r="Z717" s="171"/>
      <c r="AA717" s="171"/>
      <c r="AB717" s="171"/>
      <c r="AC717" s="172"/>
      <c r="AD717" s="172"/>
      <c r="AE717" s="174"/>
      <c r="AF717" s="175"/>
      <c r="AG717" s="169"/>
      <c r="AH717" s="171"/>
      <c r="AI717" s="171"/>
      <c r="AJ717" s="169"/>
      <c r="AK717" s="176"/>
      <c r="AL717" s="176"/>
      <c r="AM717" s="176"/>
      <c r="AN717" s="176"/>
      <c r="AO717" s="176"/>
      <c r="AP717" s="176"/>
      <c r="AQ717" s="176"/>
      <c r="AR717" s="176"/>
      <c r="AS717" s="176"/>
      <c r="AT717" s="176"/>
      <c r="AU717" s="177"/>
      <c r="AV717" s="178"/>
      <c r="AW717" s="178"/>
      <c r="AX717" s="179"/>
      <c r="AY717" s="179"/>
      <c r="AZ717" s="179"/>
      <c r="BA717" s="180"/>
      <c r="BB717" s="181"/>
      <c r="BC717" s="181"/>
      <c r="BD717" s="181"/>
    </row>
    <row r="718" spans="1:56">
      <c r="A718" s="223"/>
      <c r="B718" s="224"/>
      <c r="C718" s="225"/>
      <c r="D718" s="182"/>
      <c r="E718" s="182"/>
      <c r="F718" s="182"/>
      <c r="G718" s="203"/>
      <c r="H718" s="218"/>
      <c r="I718" s="213"/>
      <c r="J718" s="207"/>
      <c r="K718" s="213"/>
      <c r="L718" s="207"/>
      <c r="M718" s="213"/>
      <c r="N718" s="207"/>
      <c r="O718" s="183"/>
      <c r="P718" s="184"/>
      <c r="Q718" s="184"/>
      <c r="R718" s="275"/>
      <c r="S718" s="185"/>
      <c r="T718" s="185"/>
      <c r="U718" s="275"/>
      <c r="V718" s="275"/>
      <c r="W718" s="276"/>
      <c r="X718" s="276"/>
      <c r="Y718" s="276"/>
      <c r="Z718" s="275"/>
      <c r="AA718" s="184"/>
      <c r="AB718" s="184"/>
      <c r="AC718" s="185"/>
      <c r="AD718" s="185"/>
      <c r="AE718" s="186"/>
      <c r="AF718" s="187"/>
      <c r="AG718" s="182"/>
      <c r="AH718" s="184"/>
      <c r="AI718" s="184"/>
      <c r="AJ718" s="182"/>
      <c r="AK718" s="188"/>
      <c r="AL718" s="188"/>
      <c r="AM718" s="188"/>
      <c r="AN718" s="188"/>
      <c r="AO718" s="188"/>
      <c r="AP718" s="188"/>
      <c r="AQ718" s="188"/>
      <c r="AR718" s="188"/>
      <c r="AS718" s="188"/>
      <c r="AT718" s="188"/>
      <c r="AU718" s="189"/>
      <c r="AV718" s="190"/>
      <c r="AW718" s="190"/>
      <c r="AX718" s="191"/>
      <c r="AY718" s="191"/>
      <c r="AZ718" s="191"/>
      <c r="BA718" s="192"/>
      <c r="BB718" s="193"/>
      <c r="BC718" s="193"/>
      <c r="BD718" s="193"/>
    </row>
    <row r="719" spans="1:56">
      <c r="A719" s="220"/>
      <c r="B719" s="221"/>
      <c r="C719" s="222"/>
      <c r="D719" s="169"/>
      <c r="E719" s="169"/>
      <c r="F719" s="169"/>
      <c r="G719" s="202"/>
      <c r="H719" s="217"/>
      <c r="I719" s="212"/>
      <c r="J719" s="206"/>
      <c r="K719" s="212"/>
      <c r="L719" s="206"/>
      <c r="M719" s="212"/>
      <c r="N719" s="206"/>
      <c r="O719" s="170"/>
      <c r="P719" s="171"/>
      <c r="Q719" s="171"/>
      <c r="R719" s="171"/>
      <c r="S719" s="172"/>
      <c r="T719" s="172"/>
      <c r="U719" s="171"/>
      <c r="V719" s="171"/>
      <c r="W719" s="173"/>
      <c r="X719" s="173"/>
      <c r="Y719" s="173"/>
      <c r="Z719" s="171"/>
      <c r="AA719" s="171"/>
      <c r="AB719" s="171"/>
      <c r="AC719" s="172"/>
      <c r="AD719" s="172"/>
      <c r="AE719" s="174"/>
      <c r="AF719" s="175"/>
      <c r="AG719" s="169"/>
      <c r="AH719" s="171"/>
      <c r="AI719" s="171"/>
      <c r="AJ719" s="169"/>
      <c r="AK719" s="176"/>
      <c r="AL719" s="176"/>
      <c r="AM719" s="176"/>
      <c r="AN719" s="176"/>
      <c r="AO719" s="176"/>
      <c r="AP719" s="176"/>
      <c r="AQ719" s="176"/>
      <c r="AR719" s="176"/>
      <c r="AS719" s="176"/>
      <c r="AT719" s="176"/>
      <c r="AU719" s="177"/>
      <c r="AV719" s="178"/>
      <c r="AW719" s="178"/>
      <c r="AX719" s="179"/>
      <c r="AY719" s="179"/>
      <c r="AZ719" s="179"/>
      <c r="BA719" s="180"/>
      <c r="BB719" s="181"/>
      <c r="BC719" s="181"/>
      <c r="BD719" s="181"/>
    </row>
    <row r="720" spans="1:56">
      <c r="A720" s="223"/>
      <c r="B720" s="224"/>
      <c r="C720" s="225"/>
      <c r="D720" s="182"/>
      <c r="E720" s="182"/>
      <c r="F720" s="182"/>
      <c r="G720" s="203"/>
      <c r="H720" s="218"/>
      <c r="I720" s="213"/>
      <c r="J720" s="207"/>
      <c r="K720" s="213"/>
      <c r="L720" s="207"/>
      <c r="M720" s="213"/>
      <c r="N720" s="207"/>
      <c r="O720" s="183"/>
      <c r="P720" s="184"/>
      <c r="Q720" s="184"/>
      <c r="R720" s="275"/>
      <c r="S720" s="185"/>
      <c r="T720" s="185"/>
      <c r="U720" s="275"/>
      <c r="V720" s="275"/>
      <c r="W720" s="276"/>
      <c r="X720" s="276"/>
      <c r="Y720" s="276"/>
      <c r="Z720" s="275"/>
      <c r="AA720" s="184"/>
      <c r="AB720" s="184"/>
      <c r="AC720" s="185"/>
      <c r="AD720" s="185"/>
      <c r="AE720" s="186"/>
      <c r="AF720" s="187"/>
      <c r="AG720" s="182"/>
      <c r="AH720" s="184"/>
      <c r="AI720" s="184"/>
      <c r="AJ720" s="182"/>
      <c r="AK720" s="188"/>
      <c r="AL720" s="188"/>
      <c r="AM720" s="188"/>
      <c r="AN720" s="188"/>
      <c r="AO720" s="188"/>
      <c r="AP720" s="188"/>
      <c r="AQ720" s="188"/>
      <c r="AR720" s="188"/>
      <c r="AS720" s="188"/>
      <c r="AT720" s="188"/>
      <c r="AU720" s="189"/>
      <c r="AV720" s="190"/>
      <c r="AW720" s="190"/>
      <c r="AX720" s="191"/>
      <c r="AY720" s="191"/>
      <c r="AZ720" s="191"/>
      <c r="BA720" s="192"/>
      <c r="BB720" s="193"/>
      <c r="BC720" s="193"/>
      <c r="BD720" s="193"/>
    </row>
    <row r="721" spans="1:56">
      <c r="A721" s="220"/>
      <c r="B721" s="221"/>
      <c r="C721" s="222"/>
      <c r="D721" s="169"/>
      <c r="E721" s="169"/>
      <c r="F721" s="169"/>
      <c r="G721" s="202"/>
      <c r="H721" s="217"/>
      <c r="I721" s="212"/>
      <c r="J721" s="206"/>
      <c r="K721" s="212"/>
      <c r="L721" s="206"/>
      <c r="M721" s="212"/>
      <c r="N721" s="206"/>
      <c r="O721" s="170"/>
      <c r="P721" s="171"/>
      <c r="Q721" s="171"/>
      <c r="R721" s="171"/>
      <c r="S721" s="172"/>
      <c r="T721" s="172"/>
      <c r="U721" s="171"/>
      <c r="V721" s="171"/>
      <c r="W721" s="173"/>
      <c r="X721" s="173"/>
      <c r="Y721" s="173"/>
      <c r="Z721" s="171"/>
      <c r="AA721" s="171"/>
      <c r="AB721" s="171"/>
      <c r="AC721" s="172"/>
      <c r="AD721" s="172"/>
      <c r="AE721" s="174"/>
      <c r="AF721" s="175"/>
      <c r="AG721" s="169"/>
      <c r="AH721" s="171"/>
      <c r="AI721" s="171"/>
      <c r="AJ721" s="169"/>
      <c r="AK721" s="176"/>
      <c r="AL721" s="176"/>
      <c r="AM721" s="176"/>
      <c r="AN721" s="176"/>
      <c r="AO721" s="176"/>
      <c r="AP721" s="176"/>
      <c r="AQ721" s="176"/>
      <c r="AR721" s="176"/>
      <c r="AS721" s="176"/>
      <c r="AT721" s="176"/>
      <c r="AU721" s="177"/>
      <c r="AV721" s="178"/>
      <c r="AW721" s="178"/>
      <c r="AX721" s="179"/>
      <c r="AY721" s="179"/>
      <c r="AZ721" s="179"/>
      <c r="BA721" s="180"/>
      <c r="BB721" s="181"/>
      <c r="BC721" s="181"/>
      <c r="BD721" s="181"/>
    </row>
    <row r="722" spans="1:56">
      <c r="A722" s="223"/>
      <c r="B722" s="224"/>
      <c r="C722" s="225"/>
      <c r="D722" s="182"/>
      <c r="E722" s="182"/>
      <c r="F722" s="182"/>
      <c r="G722" s="203"/>
      <c r="H722" s="218"/>
      <c r="I722" s="213"/>
      <c r="J722" s="207"/>
      <c r="K722" s="213"/>
      <c r="L722" s="207"/>
      <c r="M722" s="213"/>
      <c r="N722" s="207"/>
      <c r="O722" s="183"/>
      <c r="P722" s="184"/>
      <c r="Q722" s="184"/>
      <c r="R722" s="275"/>
      <c r="S722" s="185"/>
      <c r="T722" s="185"/>
      <c r="U722" s="275"/>
      <c r="V722" s="275"/>
      <c r="W722" s="276"/>
      <c r="X722" s="276"/>
      <c r="Y722" s="276"/>
      <c r="Z722" s="275"/>
      <c r="AA722" s="184"/>
      <c r="AB722" s="184"/>
      <c r="AC722" s="185"/>
      <c r="AD722" s="185"/>
      <c r="AE722" s="186"/>
      <c r="AF722" s="187"/>
      <c r="AG722" s="182"/>
      <c r="AH722" s="184"/>
      <c r="AI722" s="184"/>
      <c r="AJ722" s="182"/>
      <c r="AK722" s="188"/>
      <c r="AL722" s="188"/>
      <c r="AM722" s="188"/>
      <c r="AN722" s="188"/>
      <c r="AO722" s="188"/>
      <c r="AP722" s="188"/>
      <c r="AQ722" s="188"/>
      <c r="AR722" s="188"/>
      <c r="AS722" s="188"/>
      <c r="AT722" s="188"/>
      <c r="AU722" s="189"/>
      <c r="AV722" s="190"/>
      <c r="AW722" s="190"/>
      <c r="AX722" s="191"/>
      <c r="AY722" s="191"/>
      <c r="AZ722" s="191"/>
      <c r="BA722" s="192"/>
      <c r="BB722" s="193"/>
      <c r="BC722" s="193"/>
      <c r="BD722" s="193"/>
    </row>
    <row r="723" spans="1:56">
      <c r="A723" s="220"/>
      <c r="B723" s="221"/>
      <c r="C723" s="222"/>
      <c r="D723" s="169"/>
      <c r="E723" s="169"/>
      <c r="F723" s="169"/>
      <c r="G723" s="202"/>
      <c r="H723" s="217"/>
      <c r="I723" s="212"/>
      <c r="J723" s="206"/>
      <c r="K723" s="212"/>
      <c r="L723" s="206"/>
      <c r="M723" s="212"/>
      <c r="N723" s="206"/>
      <c r="O723" s="170"/>
      <c r="P723" s="171"/>
      <c r="Q723" s="171"/>
      <c r="R723" s="171"/>
      <c r="S723" s="172"/>
      <c r="T723" s="172"/>
      <c r="U723" s="171"/>
      <c r="V723" s="171"/>
      <c r="W723" s="173"/>
      <c r="X723" s="173"/>
      <c r="Y723" s="173"/>
      <c r="Z723" s="171"/>
      <c r="AA723" s="171"/>
      <c r="AB723" s="171"/>
      <c r="AC723" s="172"/>
      <c r="AD723" s="172"/>
      <c r="AE723" s="174"/>
      <c r="AF723" s="175"/>
      <c r="AG723" s="169"/>
      <c r="AH723" s="171"/>
      <c r="AI723" s="171"/>
      <c r="AJ723" s="169"/>
      <c r="AK723" s="176"/>
      <c r="AL723" s="176"/>
      <c r="AM723" s="176"/>
      <c r="AN723" s="176"/>
      <c r="AO723" s="176"/>
      <c r="AP723" s="176"/>
      <c r="AQ723" s="176"/>
      <c r="AR723" s="176"/>
      <c r="AS723" s="176"/>
      <c r="AT723" s="176"/>
      <c r="AU723" s="177"/>
      <c r="AV723" s="178"/>
      <c r="AW723" s="178"/>
      <c r="AX723" s="179"/>
      <c r="AY723" s="179"/>
      <c r="AZ723" s="179"/>
      <c r="BA723" s="180"/>
      <c r="BB723" s="181"/>
      <c r="BC723" s="181"/>
      <c r="BD723" s="181"/>
    </row>
    <row r="724" spans="1:56">
      <c r="A724" s="223"/>
      <c r="B724" s="224"/>
      <c r="C724" s="225"/>
      <c r="D724" s="182"/>
      <c r="E724" s="182"/>
      <c r="F724" s="182"/>
      <c r="G724" s="203"/>
      <c r="H724" s="218"/>
      <c r="I724" s="213"/>
      <c r="J724" s="207"/>
      <c r="K724" s="213"/>
      <c r="L724" s="207"/>
      <c r="M724" s="213"/>
      <c r="N724" s="207"/>
      <c r="O724" s="183"/>
      <c r="P724" s="184"/>
      <c r="Q724" s="184"/>
      <c r="R724" s="275"/>
      <c r="S724" s="185"/>
      <c r="T724" s="185"/>
      <c r="U724" s="275"/>
      <c r="V724" s="275"/>
      <c r="W724" s="276"/>
      <c r="X724" s="276"/>
      <c r="Y724" s="276"/>
      <c r="Z724" s="275"/>
      <c r="AA724" s="184"/>
      <c r="AB724" s="184"/>
      <c r="AC724" s="185"/>
      <c r="AD724" s="185"/>
      <c r="AE724" s="186"/>
      <c r="AF724" s="187"/>
      <c r="AG724" s="182"/>
      <c r="AH724" s="184"/>
      <c r="AI724" s="184"/>
      <c r="AJ724" s="182"/>
      <c r="AK724" s="188"/>
      <c r="AL724" s="188"/>
      <c r="AM724" s="188"/>
      <c r="AN724" s="188"/>
      <c r="AO724" s="188"/>
      <c r="AP724" s="188"/>
      <c r="AQ724" s="188"/>
      <c r="AR724" s="188"/>
      <c r="AS724" s="188"/>
      <c r="AT724" s="188"/>
      <c r="AU724" s="189"/>
      <c r="AV724" s="190"/>
      <c r="AW724" s="190"/>
      <c r="AX724" s="191"/>
      <c r="AY724" s="191"/>
      <c r="AZ724" s="191"/>
      <c r="BA724" s="192"/>
      <c r="BB724" s="193"/>
      <c r="BC724" s="193"/>
      <c r="BD724" s="193"/>
    </row>
    <row r="725" spans="1:56">
      <c r="A725" s="220"/>
      <c r="B725" s="221"/>
      <c r="C725" s="222"/>
      <c r="D725" s="169"/>
      <c r="E725" s="169"/>
      <c r="F725" s="169"/>
      <c r="G725" s="202"/>
      <c r="H725" s="217"/>
      <c r="I725" s="212"/>
      <c r="J725" s="206"/>
      <c r="K725" s="212"/>
      <c r="L725" s="206"/>
      <c r="M725" s="212"/>
      <c r="N725" s="206"/>
      <c r="O725" s="170"/>
      <c r="P725" s="171"/>
      <c r="Q725" s="171"/>
      <c r="R725" s="171"/>
      <c r="S725" s="172"/>
      <c r="T725" s="172"/>
      <c r="U725" s="171"/>
      <c r="V725" s="171"/>
      <c r="W725" s="173"/>
      <c r="X725" s="173"/>
      <c r="Y725" s="173"/>
      <c r="Z725" s="171"/>
      <c r="AA725" s="171"/>
      <c r="AB725" s="171"/>
      <c r="AC725" s="172"/>
      <c r="AD725" s="172"/>
      <c r="AE725" s="174"/>
      <c r="AF725" s="175"/>
      <c r="AG725" s="169"/>
      <c r="AH725" s="171"/>
      <c r="AI725" s="171"/>
      <c r="AJ725" s="169"/>
      <c r="AK725" s="176"/>
      <c r="AL725" s="176"/>
      <c r="AM725" s="176"/>
      <c r="AN725" s="176"/>
      <c r="AO725" s="176"/>
      <c r="AP725" s="176"/>
      <c r="AQ725" s="176"/>
      <c r="AR725" s="176"/>
      <c r="AS725" s="176"/>
      <c r="AT725" s="176"/>
      <c r="AU725" s="177"/>
      <c r="AV725" s="178"/>
      <c r="AW725" s="178"/>
      <c r="AX725" s="179"/>
      <c r="AY725" s="179"/>
      <c r="AZ725" s="179"/>
      <c r="BA725" s="180"/>
      <c r="BB725" s="181"/>
      <c r="BC725" s="181"/>
      <c r="BD725" s="181"/>
    </row>
    <row r="726" spans="1:56">
      <c r="A726" s="223"/>
      <c r="B726" s="224"/>
      <c r="C726" s="225"/>
      <c r="D726" s="182"/>
      <c r="E726" s="182"/>
      <c r="F726" s="182"/>
      <c r="G726" s="203"/>
      <c r="H726" s="218"/>
      <c r="I726" s="213"/>
      <c r="J726" s="207"/>
      <c r="K726" s="213"/>
      <c r="L726" s="207"/>
      <c r="M726" s="213"/>
      <c r="N726" s="207"/>
      <c r="O726" s="183"/>
      <c r="P726" s="184"/>
      <c r="Q726" s="184"/>
      <c r="R726" s="275"/>
      <c r="S726" s="185"/>
      <c r="T726" s="185"/>
      <c r="U726" s="275"/>
      <c r="V726" s="275"/>
      <c r="W726" s="276"/>
      <c r="X726" s="276"/>
      <c r="Y726" s="276"/>
      <c r="Z726" s="275"/>
      <c r="AA726" s="184"/>
      <c r="AB726" s="184"/>
      <c r="AC726" s="185"/>
      <c r="AD726" s="185"/>
      <c r="AE726" s="186"/>
      <c r="AF726" s="187"/>
      <c r="AG726" s="182"/>
      <c r="AH726" s="184"/>
      <c r="AI726" s="184"/>
      <c r="AJ726" s="182"/>
      <c r="AK726" s="188"/>
      <c r="AL726" s="188"/>
      <c r="AM726" s="188"/>
      <c r="AN726" s="188"/>
      <c r="AO726" s="188"/>
      <c r="AP726" s="188"/>
      <c r="AQ726" s="188"/>
      <c r="AR726" s="188"/>
      <c r="AS726" s="188"/>
      <c r="AT726" s="188"/>
      <c r="AU726" s="189"/>
      <c r="AV726" s="190"/>
      <c r="AW726" s="190"/>
      <c r="AX726" s="191"/>
      <c r="AY726" s="191"/>
      <c r="AZ726" s="191"/>
      <c r="BA726" s="192"/>
      <c r="BB726" s="193"/>
      <c r="BC726" s="193"/>
      <c r="BD726" s="193"/>
    </row>
    <row r="727" spans="1:56">
      <c r="A727" s="220"/>
      <c r="B727" s="221"/>
      <c r="C727" s="222"/>
      <c r="D727" s="169"/>
      <c r="E727" s="169"/>
      <c r="F727" s="169"/>
      <c r="G727" s="202"/>
      <c r="H727" s="217"/>
      <c r="I727" s="212"/>
      <c r="J727" s="206"/>
      <c r="K727" s="212"/>
      <c r="L727" s="206"/>
      <c r="M727" s="212"/>
      <c r="N727" s="206"/>
      <c r="O727" s="170"/>
      <c r="P727" s="171"/>
      <c r="Q727" s="171"/>
      <c r="R727" s="171"/>
      <c r="S727" s="172"/>
      <c r="T727" s="172"/>
      <c r="U727" s="171"/>
      <c r="V727" s="171"/>
      <c r="W727" s="173"/>
      <c r="X727" s="173"/>
      <c r="Y727" s="173"/>
      <c r="Z727" s="171"/>
      <c r="AA727" s="171"/>
      <c r="AB727" s="171"/>
      <c r="AC727" s="172"/>
      <c r="AD727" s="172"/>
      <c r="AE727" s="174"/>
      <c r="AF727" s="175"/>
      <c r="AG727" s="169"/>
      <c r="AH727" s="171"/>
      <c r="AI727" s="171"/>
      <c r="AJ727" s="169"/>
      <c r="AK727" s="176"/>
      <c r="AL727" s="176"/>
      <c r="AM727" s="176"/>
      <c r="AN727" s="176"/>
      <c r="AO727" s="176"/>
      <c r="AP727" s="176"/>
      <c r="AQ727" s="176"/>
      <c r="AR727" s="176"/>
      <c r="AS727" s="176"/>
      <c r="AT727" s="176"/>
      <c r="AU727" s="177"/>
      <c r="AV727" s="178"/>
      <c r="AW727" s="178"/>
      <c r="AX727" s="179"/>
      <c r="AY727" s="179"/>
      <c r="AZ727" s="179"/>
      <c r="BA727" s="180"/>
      <c r="BB727" s="181"/>
      <c r="BC727" s="181"/>
      <c r="BD727" s="181"/>
    </row>
    <row r="728" spans="1:56">
      <c r="A728" s="223"/>
      <c r="B728" s="224"/>
      <c r="C728" s="225"/>
      <c r="D728" s="182"/>
      <c r="E728" s="182"/>
      <c r="F728" s="182"/>
      <c r="G728" s="203"/>
      <c r="H728" s="218"/>
      <c r="I728" s="213"/>
      <c r="J728" s="207"/>
      <c r="K728" s="213"/>
      <c r="L728" s="207"/>
      <c r="M728" s="213"/>
      <c r="N728" s="207"/>
      <c r="O728" s="183"/>
      <c r="P728" s="184"/>
      <c r="Q728" s="184"/>
      <c r="R728" s="275"/>
      <c r="S728" s="185"/>
      <c r="T728" s="185"/>
      <c r="U728" s="275"/>
      <c r="V728" s="275"/>
      <c r="W728" s="276"/>
      <c r="X728" s="276"/>
      <c r="Y728" s="276"/>
      <c r="Z728" s="275"/>
      <c r="AA728" s="184"/>
      <c r="AB728" s="184"/>
      <c r="AC728" s="185"/>
      <c r="AD728" s="185"/>
      <c r="AE728" s="186"/>
      <c r="AF728" s="187"/>
      <c r="AG728" s="182"/>
      <c r="AH728" s="184"/>
      <c r="AI728" s="184"/>
      <c r="AJ728" s="182"/>
      <c r="AK728" s="188"/>
      <c r="AL728" s="188"/>
      <c r="AM728" s="188"/>
      <c r="AN728" s="188"/>
      <c r="AO728" s="188"/>
      <c r="AP728" s="188"/>
      <c r="AQ728" s="188"/>
      <c r="AR728" s="188"/>
      <c r="AS728" s="188"/>
      <c r="AT728" s="188"/>
      <c r="AU728" s="189"/>
      <c r="AV728" s="190"/>
      <c r="AW728" s="190"/>
      <c r="AX728" s="191"/>
      <c r="AY728" s="191"/>
      <c r="AZ728" s="191"/>
      <c r="BA728" s="192"/>
      <c r="BB728" s="193"/>
      <c r="BC728" s="193"/>
      <c r="BD728" s="193"/>
    </row>
    <row r="729" spans="1:56">
      <c r="A729" s="220"/>
      <c r="B729" s="221"/>
      <c r="C729" s="222"/>
      <c r="D729" s="169"/>
      <c r="E729" s="169"/>
      <c r="F729" s="169"/>
      <c r="G729" s="202"/>
      <c r="H729" s="217"/>
      <c r="I729" s="212"/>
      <c r="J729" s="206"/>
      <c r="K729" s="212"/>
      <c r="L729" s="206"/>
      <c r="M729" s="212"/>
      <c r="N729" s="206"/>
      <c r="O729" s="170"/>
      <c r="P729" s="171"/>
      <c r="Q729" s="171"/>
      <c r="R729" s="171"/>
      <c r="S729" s="172"/>
      <c r="T729" s="172"/>
      <c r="U729" s="171"/>
      <c r="V729" s="171"/>
      <c r="W729" s="173"/>
      <c r="X729" s="173"/>
      <c r="Y729" s="173"/>
      <c r="Z729" s="171"/>
      <c r="AA729" s="171"/>
      <c r="AB729" s="171"/>
      <c r="AC729" s="172"/>
      <c r="AD729" s="172"/>
      <c r="AE729" s="174"/>
      <c r="AF729" s="175"/>
      <c r="AG729" s="169"/>
      <c r="AH729" s="171"/>
      <c r="AI729" s="171"/>
      <c r="AJ729" s="169"/>
      <c r="AK729" s="176"/>
      <c r="AL729" s="176"/>
      <c r="AM729" s="176"/>
      <c r="AN729" s="176"/>
      <c r="AO729" s="176"/>
      <c r="AP729" s="176"/>
      <c r="AQ729" s="176"/>
      <c r="AR729" s="176"/>
      <c r="AS729" s="176"/>
      <c r="AT729" s="176"/>
      <c r="AU729" s="177"/>
      <c r="AV729" s="178"/>
      <c r="AW729" s="178"/>
      <c r="AX729" s="179"/>
      <c r="AY729" s="179"/>
      <c r="AZ729" s="179"/>
      <c r="BA729" s="180"/>
      <c r="BB729" s="181"/>
      <c r="BC729" s="181"/>
      <c r="BD729" s="181"/>
    </row>
    <row r="730" spans="1:56">
      <c r="A730" s="223"/>
      <c r="B730" s="224"/>
      <c r="C730" s="225"/>
      <c r="D730" s="182"/>
      <c r="E730" s="182"/>
      <c r="F730" s="182"/>
      <c r="G730" s="203"/>
      <c r="H730" s="218"/>
      <c r="I730" s="213"/>
      <c r="J730" s="207"/>
      <c r="K730" s="213"/>
      <c r="L730" s="207"/>
      <c r="M730" s="213"/>
      <c r="N730" s="207"/>
      <c r="O730" s="183"/>
      <c r="P730" s="184"/>
      <c r="Q730" s="184"/>
      <c r="R730" s="275"/>
      <c r="S730" s="185"/>
      <c r="T730" s="185"/>
      <c r="U730" s="275"/>
      <c r="V730" s="275"/>
      <c r="W730" s="276"/>
      <c r="X730" s="276"/>
      <c r="Y730" s="276"/>
      <c r="Z730" s="275"/>
      <c r="AA730" s="184"/>
      <c r="AB730" s="184"/>
      <c r="AC730" s="185"/>
      <c r="AD730" s="185"/>
      <c r="AE730" s="186"/>
      <c r="AF730" s="187"/>
      <c r="AG730" s="182"/>
      <c r="AH730" s="184"/>
      <c r="AI730" s="184"/>
      <c r="AJ730" s="182"/>
      <c r="AK730" s="188"/>
      <c r="AL730" s="188"/>
      <c r="AM730" s="188"/>
      <c r="AN730" s="188"/>
      <c r="AO730" s="188"/>
      <c r="AP730" s="188"/>
      <c r="AQ730" s="188"/>
      <c r="AR730" s="188"/>
      <c r="AS730" s="188"/>
      <c r="AT730" s="188"/>
      <c r="AU730" s="189"/>
      <c r="AV730" s="190"/>
      <c r="AW730" s="190"/>
      <c r="AX730" s="191"/>
      <c r="AY730" s="191"/>
      <c r="AZ730" s="191"/>
      <c r="BA730" s="192"/>
      <c r="BB730" s="193"/>
      <c r="BC730" s="193"/>
      <c r="BD730" s="193"/>
    </row>
    <row r="731" spans="1:56">
      <c r="A731" s="220"/>
      <c r="B731" s="221"/>
      <c r="C731" s="222"/>
      <c r="D731" s="169"/>
      <c r="E731" s="169"/>
      <c r="F731" s="169"/>
      <c r="G731" s="202"/>
      <c r="H731" s="217"/>
      <c r="I731" s="212"/>
      <c r="J731" s="206"/>
      <c r="K731" s="212"/>
      <c r="L731" s="206"/>
      <c r="M731" s="212"/>
      <c r="N731" s="206"/>
      <c r="O731" s="170"/>
      <c r="P731" s="171"/>
      <c r="Q731" s="171"/>
      <c r="R731" s="171"/>
      <c r="S731" s="172"/>
      <c r="T731" s="172"/>
      <c r="U731" s="171"/>
      <c r="V731" s="171"/>
      <c r="W731" s="173"/>
      <c r="X731" s="173"/>
      <c r="Y731" s="173"/>
      <c r="Z731" s="171"/>
      <c r="AA731" s="171"/>
      <c r="AB731" s="171"/>
      <c r="AC731" s="172"/>
      <c r="AD731" s="172"/>
      <c r="AE731" s="174"/>
      <c r="AF731" s="175"/>
      <c r="AG731" s="169"/>
      <c r="AH731" s="171"/>
      <c r="AI731" s="171"/>
      <c r="AJ731" s="169"/>
      <c r="AK731" s="176"/>
      <c r="AL731" s="176"/>
      <c r="AM731" s="176"/>
      <c r="AN731" s="176"/>
      <c r="AO731" s="176"/>
      <c r="AP731" s="176"/>
      <c r="AQ731" s="176"/>
      <c r="AR731" s="176"/>
      <c r="AS731" s="176"/>
      <c r="AT731" s="176"/>
      <c r="AU731" s="177"/>
      <c r="AV731" s="178"/>
      <c r="AW731" s="178"/>
      <c r="AX731" s="179"/>
      <c r="AY731" s="179"/>
      <c r="AZ731" s="179"/>
      <c r="BA731" s="180"/>
      <c r="BB731" s="181"/>
      <c r="BC731" s="181"/>
      <c r="BD731" s="181"/>
    </row>
    <row r="732" spans="1:56">
      <c r="A732" s="223"/>
      <c r="B732" s="224"/>
      <c r="C732" s="225"/>
      <c r="D732" s="182"/>
      <c r="E732" s="182"/>
      <c r="F732" s="182"/>
      <c r="G732" s="203"/>
      <c r="H732" s="218"/>
      <c r="I732" s="213"/>
      <c r="J732" s="207"/>
      <c r="K732" s="213"/>
      <c r="L732" s="207"/>
      <c r="M732" s="213"/>
      <c r="N732" s="207"/>
      <c r="O732" s="183"/>
      <c r="P732" s="184"/>
      <c r="Q732" s="184"/>
      <c r="R732" s="275"/>
      <c r="S732" s="185"/>
      <c r="T732" s="185"/>
      <c r="U732" s="275"/>
      <c r="V732" s="275"/>
      <c r="W732" s="276"/>
      <c r="X732" s="276"/>
      <c r="Y732" s="276"/>
      <c r="Z732" s="275"/>
      <c r="AA732" s="184"/>
      <c r="AB732" s="184"/>
      <c r="AC732" s="185"/>
      <c r="AD732" s="185"/>
      <c r="AE732" s="186"/>
      <c r="AF732" s="187"/>
      <c r="AG732" s="182"/>
      <c r="AH732" s="184"/>
      <c r="AI732" s="184"/>
      <c r="AJ732" s="182"/>
      <c r="AK732" s="188"/>
      <c r="AL732" s="188"/>
      <c r="AM732" s="188"/>
      <c r="AN732" s="188"/>
      <c r="AO732" s="188"/>
      <c r="AP732" s="188"/>
      <c r="AQ732" s="188"/>
      <c r="AR732" s="188"/>
      <c r="AS732" s="188"/>
      <c r="AT732" s="188"/>
      <c r="AU732" s="189"/>
      <c r="AV732" s="190"/>
      <c r="AW732" s="190"/>
      <c r="AX732" s="191"/>
      <c r="AY732" s="191"/>
      <c r="AZ732" s="191"/>
      <c r="BA732" s="192"/>
      <c r="BB732" s="193"/>
      <c r="BC732" s="193"/>
      <c r="BD732" s="193"/>
    </row>
    <row r="733" spans="1:56">
      <c r="A733" s="220"/>
      <c r="B733" s="221"/>
      <c r="C733" s="222"/>
      <c r="D733" s="169"/>
      <c r="E733" s="169"/>
      <c r="F733" s="169"/>
      <c r="G733" s="202"/>
      <c r="H733" s="217"/>
      <c r="I733" s="212"/>
      <c r="J733" s="206"/>
      <c r="K733" s="212"/>
      <c r="L733" s="206"/>
      <c r="M733" s="212"/>
      <c r="N733" s="206"/>
      <c r="O733" s="170"/>
      <c r="P733" s="171"/>
      <c r="Q733" s="171"/>
      <c r="R733" s="171"/>
      <c r="S733" s="172"/>
      <c r="T733" s="172"/>
      <c r="U733" s="171"/>
      <c r="V733" s="171"/>
      <c r="W733" s="173"/>
      <c r="X733" s="173"/>
      <c r="Y733" s="173"/>
      <c r="Z733" s="171"/>
      <c r="AA733" s="171"/>
      <c r="AB733" s="171"/>
      <c r="AC733" s="172"/>
      <c r="AD733" s="172"/>
      <c r="AE733" s="174"/>
      <c r="AF733" s="175"/>
      <c r="AG733" s="169"/>
      <c r="AH733" s="171"/>
      <c r="AI733" s="171"/>
      <c r="AJ733" s="169"/>
      <c r="AK733" s="176"/>
      <c r="AL733" s="176"/>
      <c r="AM733" s="176"/>
      <c r="AN733" s="176"/>
      <c r="AO733" s="176"/>
      <c r="AP733" s="176"/>
      <c r="AQ733" s="176"/>
      <c r="AR733" s="176"/>
      <c r="AS733" s="176"/>
      <c r="AT733" s="176"/>
      <c r="AU733" s="177"/>
      <c r="AV733" s="178"/>
      <c r="AW733" s="178"/>
      <c r="AX733" s="179"/>
      <c r="AY733" s="179"/>
      <c r="AZ733" s="179"/>
      <c r="BA733" s="180"/>
      <c r="BB733" s="181"/>
      <c r="BC733" s="181"/>
      <c r="BD733" s="181"/>
    </row>
    <row r="734" spans="1:56">
      <c r="A734" s="223"/>
      <c r="B734" s="224"/>
      <c r="C734" s="225"/>
      <c r="D734" s="182"/>
      <c r="E734" s="182"/>
      <c r="F734" s="182"/>
      <c r="G734" s="203"/>
      <c r="H734" s="218"/>
      <c r="I734" s="213"/>
      <c r="J734" s="207"/>
      <c r="K734" s="213"/>
      <c r="L734" s="207"/>
      <c r="M734" s="213"/>
      <c r="N734" s="207"/>
      <c r="O734" s="183"/>
      <c r="P734" s="184"/>
      <c r="Q734" s="184"/>
      <c r="R734" s="275"/>
      <c r="S734" s="185"/>
      <c r="T734" s="185"/>
      <c r="U734" s="275"/>
      <c r="V734" s="275"/>
      <c r="W734" s="276"/>
      <c r="X734" s="276"/>
      <c r="Y734" s="276"/>
      <c r="Z734" s="275"/>
      <c r="AA734" s="184"/>
      <c r="AB734" s="184"/>
      <c r="AC734" s="185"/>
      <c r="AD734" s="185"/>
      <c r="AE734" s="186"/>
      <c r="AF734" s="187"/>
      <c r="AG734" s="182"/>
      <c r="AH734" s="184"/>
      <c r="AI734" s="184"/>
      <c r="AJ734" s="182"/>
      <c r="AK734" s="188"/>
      <c r="AL734" s="188"/>
      <c r="AM734" s="188"/>
      <c r="AN734" s="188"/>
      <c r="AO734" s="188"/>
      <c r="AP734" s="188"/>
      <c r="AQ734" s="188"/>
      <c r="AR734" s="188"/>
      <c r="AS734" s="188"/>
      <c r="AT734" s="188"/>
      <c r="AU734" s="189"/>
      <c r="AV734" s="190"/>
      <c r="AW734" s="190"/>
      <c r="AX734" s="191"/>
      <c r="AY734" s="191"/>
      <c r="AZ734" s="191"/>
      <c r="BA734" s="192"/>
      <c r="BB734" s="193"/>
      <c r="BC734" s="193"/>
      <c r="BD734" s="193"/>
    </row>
    <row r="735" spans="1:56">
      <c r="A735" s="220"/>
      <c r="B735" s="221"/>
      <c r="C735" s="222"/>
      <c r="D735" s="169"/>
      <c r="E735" s="169"/>
      <c r="F735" s="169"/>
      <c r="G735" s="202"/>
      <c r="H735" s="217"/>
      <c r="I735" s="212"/>
      <c r="J735" s="206"/>
      <c r="K735" s="212"/>
      <c r="L735" s="206"/>
      <c r="M735" s="212"/>
      <c r="N735" s="206"/>
      <c r="O735" s="170"/>
      <c r="P735" s="171"/>
      <c r="Q735" s="171"/>
      <c r="R735" s="171"/>
      <c r="S735" s="172"/>
      <c r="T735" s="172"/>
      <c r="U735" s="171"/>
      <c r="V735" s="171"/>
      <c r="W735" s="173"/>
      <c r="X735" s="173"/>
      <c r="Y735" s="173"/>
      <c r="Z735" s="171"/>
      <c r="AA735" s="171"/>
      <c r="AB735" s="171"/>
      <c r="AC735" s="172"/>
      <c r="AD735" s="172"/>
      <c r="AE735" s="174"/>
      <c r="AF735" s="175"/>
      <c r="AG735" s="169"/>
      <c r="AH735" s="171"/>
      <c r="AI735" s="171"/>
      <c r="AJ735" s="169"/>
      <c r="AK735" s="176"/>
      <c r="AL735" s="176"/>
      <c r="AM735" s="176"/>
      <c r="AN735" s="176"/>
      <c r="AO735" s="176"/>
      <c r="AP735" s="176"/>
      <c r="AQ735" s="176"/>
      <c r="AR735" s="176"/>
      <c r="AS735" s="176"/>
      <c r="AT735" s="176"/>
      <c r="AU735" s="177"/>
      <c r="AV735" s="178"/>
      <c r="AW735" s="178"/>
      <c r="AX735" s="179"/>
      <c r="AY735" s="179"/>
      <c r="AZ735" s="179"/>
      <c r="BA735" s="180"/>
      <c r="BB735" s="181"/>
      <c r="BC735" s="181"/>
      <c r="BD735" s="181"/>
    </row>
    <row r="736" spans="1:56">
      <c r="A736" s="223"/>
      <c r="B736" s="224"/>
      <c r="C736" s="225"/>
      <c r="D736" s="182"/>
      <c r="E736" s="182"/>
      <c r="F736" s="182"/>
      <c r="G736" s="203"/>
      <c r="H736" s="218"/>
      <c r="I736" s="213"/>
      <c r="J736" s="207"/>
      <c r="K736" s="213"/>
      <c r="L736" s="207"/>
      <c r="M736" s="213"/>
      <c r="N736" s="207"/>
      <c r="O736" s="183"/>
      <c r="P736" s="184"/>
      <c r="Q736" s="184"/>
      <c r="R736" s="275"/>
      <c r="S736" s="185"/>
      <c r="T736" s="185"/>
      <c r="U736" s="275"/>
      <c r="V736" s="275"/>
      <c r="W736" s="276"/>
      <c r="X736" s="276"/>
      <c r="Y736" s="276"/>
      <c r="Z736" s="275"/>
      <c r="AA736" s="184"/>
      <c r="AB736" s="184"/>
      <c r="AC736" s="185"/>
      <c r="AD736" s="185"/>
      <c r="AE736" s="186"/>
      <c r="AF736" s="187"/>
      <c r="AG736" s="182"/>
      <c r="AH736" s="184"/>
      <c r="AI736" s="184"/>
      <c r="AJ736" s="182"/>
      <c r="AK736" s="188"/>
      <c r="AL736" s="188"/>
      <c r="AM736" s="188"/>
      <c r="AN736" s="188"/>
      <c r="AO736" s="188"/>
      <c r="AP736" s="188"/>
      <c r="AQ736" s="188"/>
      <c r="AR736" s="188"/>
      <c r="AS736" s="188"/>
      <c r="AT736" s="188"/>
      <c r="AU736" s="189"/>
      <c r="AV736" s="190"/>
      <c r="AW736" s="190"/>
      <c r="AX736" s="191"/>
      <c r="AY736" s="191"/>
      <c r="AZ736" s="191"/>
      <c r="BA736" s="192"/>
      <c r="BB736" s="193"/>
      <c r="BC736" s="193"/>
      <c r="BD736" s="193"/>
    </row>
    <row r="737" spans="1:56">
      <c r="A737" s="220"/>
      <c r="B737" s="221"/>
      <c r="C737" s="222"/>
      <c r="D737" s="169"/>
      <c r="E737" s="169"/>
      <c r="F737" s="169"/>
      <c r="G737" s="202"/>
      <c r="H737" s="217"/>
      <c r="I737" s="212"/>
      <c r="J737" s="206"/>
      <c r="K737" s="212"/>
      <c r="L737" s="206"/>
      <c r="M737" s="212"/>
      <c r="N737" s="206"/>
      <c r="O737" s="170"/>
      <c r="P737" s="171"/>
      <c r="Q737" s="171"/>
      <c r="R737" s="171"/>
      <c r="S737" s="172"/>
      <c r="T737" s="172"/>
      <c r="U737" s="171"/>
      <c r="V737" s="171"/>
      <c r="W737" s="173"/>
      <c r="X737" s="173"/>
      <c r="Y737" s="173"/>
      <c r="Z737" s="171"/>
      <c r="AA737" s="171"/>
      <c r="AB737" s="171"/>
      <c r="AC737" s="172"/>
      <c r="AD737" s="172"/>
      <c r="AE737" s="174"/>
      <c r="AF737" s="175"/>
      <c r="AG737" s="169"/>
      <c r="AH737" s="171"/>
      <c r="AI737" s="171"/>
      <c r="AJ737" s="169"/>
      <c r="AK737" s="176"/>
      <c r="AL737" s="176"/>
      <c r="AM737" s="176"/>
      <c r="AN737" s="176"/>
      <c r="AO737" s="176"/>
      <c r="AP737" s="176"/>
      <c r="AQ737" s="176"/>
      <c r="AR737" s="176"/>
      <c r="AS737" s="176"/>
      <c r="AT737" s="176"/>
      <c r="AU737" s="177"/>
      <c r="AV737" s="178"/>
      <c r="AW737" s="178"/>
      <c r="AX737" s="179"/>
      <c r="AY737" s="179"/>
      <c r="AZ737" s="179"/>
      <c r="BA737" s="180"/>
      <c r="BB737" s="181"/>
      <c r="BC737" s="181"/>
      <c r="BD737" s="181"/>
    </row>
    <row r="738" spans="1:56">
      <c r="A738" s="223"/>
      <c r="B738" s="224"/>
      <c r="C738" s="225"/>
      <c r="D738" s="182"/>
      <c r="E738" s="182"/>
      <c r="F738" s="182"/>
      <c r="G738" s="203"/>
      <c r="H738" s="218"/>
      <c r="I738" s="213"/>
      <c r="J738" s="207"/>
      <c r="K738" s="213"/>
      <c r="L738" s="207"/>
      <c r="M738" s="213"/>
      <c r="N738" s="207"/>
      <c r="O738" s="183"/>
      <c r="P738" s="184"/>
      <c r="Q738" s="184"/>
      <c r="R738" s="275"/>
      <c r="S738" s="185"/>
      <c r="T738" s="185"/>
      <c r="U738" s="275"/>
      <c r="V738" s="275"/>
      <c r="W738" s="276"/>
      <c r="X738" s="276"/>
      <c r="Y738" s="276"/>
      <c r="Z738" s="275"/>
      <c r="AA738" s="184"/>
      <c r="AB738" s="184"/>
      <c r="AC738" s="185"/>
      <c r="AD738" s="185"/>
      <c r="AE738" s="186"/>
      <c r="AF738" s="187"/>
      <c r="AG738" s="182"/>
      <c r="AH738" s="184"/>
      <c r="AI738" s="184"/>
      <c r="AJ738" s="182"/>
      <c r="AK738" s="188"/>
      <c r="AL738" s="188"/>
      <c r="AM738" s="188"/>
      <c r="AN738" s="188"/>
      <c r="AO738" s="188"/>
      <c r="AP738" s="188"/>
      <c r="AQ738" s="188"/>
      <c r="AR738" s="188"/>
      <c r="AS738" s="188"/>
      <c r="AT738" s="188"/>
      <c r="AU738" s="189"/>
      <c r="AV738" s="190"/>
      <c r="AW738" s="190"/>
      <c r="AX738" s="191"/>
      <c r="AY738" s="191"/>
      <c r="AZ738" s="191"/>
      <c r="BA738" s="192"/>
      <c r="BB738" s="193"/>
      <c r="BC738" s="193"/>
      <c r="BD738" s="193"/>
    </row>
    <row r="739" spans="1:56">
      <c r="A739" s="220"/>
      <c r="B739" s="221"/>
      <c r="C739" s="222"/>
      <c r="D739" s="169"/>
      <c r="E739" s="169"/>
      <c r="F739" s="169"/>
      <c r="G739" s="202"/>
      <c r="H739" s="217"/>
      <c r="I739" s="212"/>
      <c r="J739" s="206"/>
      <c r="K739" s="212"/>
      <c r="L739" s="206"/>
      <c r="M739" s="212"/>
      <c r="N739" s="206"/>
      <c r="O739" s="170"/>
      <c r="P739" s="171"/>
      <c r="Q739" s="171"/>
      <c r="R739" s="171"/>
      <c r="S739" s="172"/>
      <c r="T739" s="172"/>
      <c r="U739" s="171"/>
      <c r="V739" s="171"/>
      <c r="W739" s="173"/>
      <c r="X739" s="173"/>
      <c r="Y739" s="173"/>
      <c r="Z739" s="171"/>
      <c r="AA739" s="171"/>
      <c r="AB739" s="171"/>
      <c r="AC739" s="172"/>
      <c r="AD739" s="172"/>
      <c r="AE739" s="174"/>
      <c r="AF739" s="175"/>
      <c r="AG739" s="169"/>
      <c r="AH739" s="171"/>
      <c r="AI739" s="171"/>
      <c r="AJ739" s="169"/>
      <c r="AK739" s="176"/>
      <c r="AL739" s="176"/>
      <c r="AM739" s="176"/>
      <c r="AN739" s="176"/>
      <c r="AO739" s="176"/>
      <c r="AP739" s="176"/>
      <c r="AQ739" s="176"/>
      <c r="AR739" s="176"/>
      <c r="AS739" s="176"/>
      <c r="AT739" s="176"/>
      <c r="AU739" s="177"/>
      <c r="AV739" s="178"/>
      <c r="AW739" s="178"/>
      <c r="AX739" s="179"/>
      <c r="AY739" s="179"/>
      <c r="AZ739" s="179"/>
      <c r="BA739" s="180"/>
      <c r="BB739" s="181"/>
      <c r="BC739" s="181"/>
      <c r="BD739" s="181"/>
    </row>
    <row r="740" spans="1:56">
      <c r="A740" s="223"/>
      <c r="B740" s="224"/>
      <c r="C740" s="225"/>
      <c r="D740" s="182"/>
      <c r="E740" s="182"/>
      <c r="F740" s="182"/>
      <c r="G740" s="203"/>
      <c r="H740" s="218"/>
      <c r="I740" s="213"/>
      <c r="J740" s="207"/>
      <c r="K740" s="213"/>
      <c r="L740" s="207"/>
      <c r="M740" s="213"/>
      <c r="N740" s="207"/>
      <c r="O740" s="183"/>
      <c r="P740" s="184"/>
      <c r="Q740" s="184"/>
      <c r="R740" s="275"/>
      <c r="S740" s="185"/>
      <c r="T740" s="185"/>
      <c r="U740" s="275"/>
      <c r="V740" s="275"/>
      <c r="W740" s="276"/>
      <c r="X740" s="276"/>
      <c r="Y740" s="276"/>
      <c r="Z740" s="275"/>
      <c r="AA740" s="184"/>
      <c r="AB740" s="184"/>
      <c r="AC740" s="185"/>
      <c r="AD740" s="185"/>
      <c r="AE740" s="186"/>
      <c r="AF740" s="187"/>
      <c r="AG740" s="182"/>
      <c r="AH740" s="184"/>
      <c r="AI740" s="184"/>
      <c r="AJ740" s="182"/>
      <c r="AK740" s="188"/>
      <c r="AL740" s="188"/>
      <c r="AM740" s="188"/>
      <c r="AN740" s="188"/>
      <c r="AO740" s="188"/>
      <c r="AP740" s="188"/>
      <c r="AQ740" s="188"/>
      <c r="AR740" s="188"/>
      <c r="AS740" s="188"/>
      <c r="AT740" s="188"/>
      <c r="AU740" s="189"/>
      <c r="AV740" s="190"/>
      <c r="AW740" s="190"/>
      <c r="AX740" s="191"/>
      <c r="AY740" s="191"/>
      <c r="AZ740" s="191"/>
      <c r="BA740" s="192"/>
      <c r="BB740" s="193"/>
      <c r="BC740" s="193"/>
      <c r="BD740" s="193"/>
    </row>
    <row r="741" spans="1:56">
      <c r="A741" s="220"/>
      <c r="B741" s="221"/>
      <c r="C741" s="222"/>
      <c r="D741" s="169"/>
      <c r="E741" s="169"/>
      <c r="F741" s="169"/>
      <c r="G741" s="202"/>
      <c r="H741" s="217"/>
      <c r="I741" s="212"/>
      <c r="J741" s="206"/>
      <c r="K741" s="212"/>
      <c r="L741" s="206"/>
      <c r="M741" s="212"/>
      <c r="N741" s="206"/>
      <c r="O741" s="170"/>
      <c r="P741" s="171"/>
      <c r="Q741" s="171"/>
      <c r="R741" s="171"/>
      <c r="S741" s="172"/>
      <c r="T741" s="172"/>
      <c r="U741" s="171"/>
      <c r="V741" s="171"/>
      <c r="W741" s="173"/>
      <c r="X741" s="173"/>
      <c r="Y741" s="173"/>
      <c r="Z741" s="171"/>
      <c r="AA741" s="171"/>
      <c r="AB741" s="171"/>
      <c r="AC741" s="172"/>
      <c r="AD741" s="172"/>
      <c r="AE741" s="174"/>
      <c r="AF741" s="175"/>
      <c r="AG741" s="169"/>
      <c r="AH741" s="171"/>
      <c r="AI741" s="171"/>
      <c r="AJ741" s="169"/>
      <c r="AK741" s="176"/>
      <c r="AL741" s="176"/>
      <c r="AM741" s="176"/>
      <c r="AN741" s="176"/>
      <c r="AO741" s="176"/>
      <c r="AP741" s="176"/>
      <c r="AQ741" s="176"/>
      <c r="AR741" s="176"/>
      <c r="AS741" s="176"/>
      <c r="AT741" s="176"/>
      <c r="AU741" s="177"/>
      <c r="AV741" s="178"/>
      <c r="AW741" s="178"/>
      <c r="AX741" s="179"/>
      <c r="AY741" s="179"/>
      <c r="AZ741" s="179"/>
      <c r="BA741" s="180"/>
      <c r="BB741" s="181"/>
      <c r="BC741" s="181"/>
      <c r="BD741" s="181"/>
    </row>
    <row r="742" spans="1:56">
      <c r="A742" s="223"/>
      <c r="B742" s="224"/>
      <c r="C742" s="225"/>
      <c r="D742" s="182"/>
      <c r="E742" s="182"/>
      <c r="F742" s="182"/>
      <c r="G742" s="203"/>
      <c r="H742" s="218"/>
      <c r="I742" s="213"/>
      <c r="J742" s="207"/>
      <c r="K742" s="213"/>
      <c r="L742" s="207"/>
      <c r="M742" s="213"/>
      <c r="N742" s="207"/>
      <c r="O742" s="183"/>
      <c r="P742" s="184"/>
      <c r="Q742" s="184"/>
      <c r="R742" s="275"/>
      <c r="S742" s="185"/>
      <c r="T742" s="185"/>
      <c r="U742" s="275"/>
      <c r="V742" s="275"/>
      <c r="W742" s="276"/>
      <c r="X742" s="276"/>
      <c r="Y742" s="276"/>
      <c r="Z742" s="275"/>
      <c r="AA742" s="184"/>
      <c r="AB742" s="184"/>
      <c r="AC742" s="185"/>
      <c r="AD742" s="185"/>
      <c r="AE742" s="186"/>
      <c r="AF742" s="187"/>
      <c r="AG742" s="182"/>
      <c r="AH742" s="184"/>
      <c r="AI742" s="184"/>
      <c r="AJ742" s="182"/>
      <c r="AK742" s="188"/>
      <c r="AL742" s="188"/>
      <c r="AM742" s="188"/>
      <c r="AN742" s="188"/>
      <c r="AO742" s="188"/>
      <c r="AP742" s="188"/>
      <c r="AQ742" s="188"/>
      <c r="AR742" s="188"/>
      <c r="AS742" s="188"/>
      <c r="AT742" s="188"/>
      <c r="AU742" s="189"/>
      <c r="AV742" s="190"/>
      <c r="AW742" s="190"/>
      <c r="AX742" s="191"/>
      <c r="AY742" s="191"/>
      <c r="AZ742" s="191"/>
      <c r="BA742" s="192"/>
      <c r="BB742" s="193"/>
      <c r="BC742" s="193"/>
      <c r="BD742" s="193"/>
    </row>
    <row r="743" spans="1:56">
      <c r="A743" s="220"/>
      <c r="B743" s="221"/>
      <c r="C743" s="222"/>
      <c r="D743" s="169"/>
      <c r="E743" s="169"/>
      <c r="F743" s="169"/>
      <c r="G743" s="202"/>
      <c r="H743" s="217"/>
      <c r="I743" s="212"/>
      <c r="J743" s="206"/>
      <c r="K743" s="212"/>
      <c r="L743" s="206"/>
      <c r="M743" s="212"/>
      <c r="N743" s="206"/>
      <c r="O743" s="170"/>
      <c r="P743" s="171"/>
      <c r="Q743" s="171"/>
      <c r="R743" s="171"/>
      <c r="S743" s="172"/>
      <c r="T743" s="172"/>
      <c r="U743" s="171"/>
      <c r="V743" s="171"/>
      <c r="W743" s="173"/>
      <c r="X743" s="173"/>
      <c r="Y743" s="173"/>
      <c r="Z743" s="171"/>
      <c r="AA743" s="171"/>
      <c r="AB743" s="171"/>
      <c r="AC743" s="172"/>
      <c r="AD743" s="172"/>
      <c r="AE743" s="174"/>
      <c r="AF743" s="175"/>
      <c r="AG743" s="169"/>
      <c r="AH743" s="171"/>
      <c r="AI743" s="171"/>
      <c r="AJ743" s="169"/>
      <c r="AK743" s="176"/>
      <c r="AL743" s="176"/>
      <c r="AM743" s="176"/>
      <c r="AN743" s="176"/>
      <c r="AO743" s="176"/>
      <c r="AP743" s="176"/>
      <c r="AQ743" s="176"/>
      <c r="AR743" s="176"/>
      <c r="AS743" s="176"/>
      <c r="AT743" s="176"/>
      <c r="AU743" s="177"/>
      <c r="AV743" s="178"/>
      <c r="AW743" s="178"/>
      <c r="AX743" s="179"/>
      <c r="AY743" s="179"/>
      <c r="AZ743" s="179"/>
      <c r="BA743" s="180"/>
      <c r="BB743" s="181"/>
      <c r="BC743" s="181"/>
      <c r="BD743" s="181"/>
    </row>
    <row r="744" spans="1:56">
      <c r="A744" s="223"/>
      <c r="B744" s="224"/>
      <c r="C744" s="225"/>
      <c r="D744" s="182"/>
      <c r="E744" s="182"/>
      <c r="F744" s="182"/>
      <c r="G744" s="203"/>
      <c r="H744" s="218"/>
      <c r="I744" s="213"/>
      <c r="J744" s="207"/>
      <c r="K744" s="213"/>
      <c r="L744" s="207"/>
      <c r="M744" s="213"/>
      <c r="N744" s="207"/>
      <c r="O744" s="183"/>
      <c r="P744" s="184"/>
      <c r="Q744" s="184"/>
      <c r="R744" s="275"/>
      <c r="S744" s="185"/>
      <c r="T744" s="185"/>
      <c r="U744" s="275"/>
      <c r="V744" s="275"/>
      <c r="W744" s="276"/>
      <c r="X744" s="276"/>
      <c r="Y744" s="276"/>
      <c r="Z744" s="275"/>
      <c r="AA744" s="184"/>
      <c r="AB744" s="184"/>
      <c r="AC744" s="185"/>
      <c r="AD744" s="185"/>
      <c r="AE744" s="186"/>
      <c r="AF744" s="187"/>
      <c r="AG744" s="182"/>
      <c r="AH744" s="184"/>
      <c r="AI744" s="184"/>
      <c r="AJ744" s="182"/>
      <c r="AK744" s="188"/>
      <c r="AL744" s="188"/>
      <c r="AM744" s="188"/>
      <c r="AN744" s="188"/>
      <c r="AO744" s="188"/>
      <c r="AP744" s="188"/>
      <c r="AQ744" s="188"/>
      <c r="AR744" s="188"/>
      <c r="AS744" s="188"/>
      <c r="AT744" s="188"/>
      <c r="AU744" s="189"/>
      <c r="AV744" s="190"/>
      <c r="AW744" s="190"/>
      <c r="AX744" s="191"/>
      <c r="AY744" s="191"/>
      <c r="AZ744" s="191"/>
      <c r="BA744" s="192"/>
      <c r="BB744" s="193"/>
      <c r="BC744" s="193"/>
      <c r="BD744" s="193"/>
    </row>
    <row r="745" spans="1:56">
      <c r="A745" s="220"/>
      <c r="B745" s="221"/>
      <c r="C745" s="222"/>
      <c r="D745" s="169"/>
      <c r="E745" s="169"/>
      <c r="F745" s="169"/>
      <c r="G745" s="202"/>
      <c r="H745" s="217"/>
      <c r="I745" s="212"/>
      <c r="J745" s="206"/>
      <c r="K745" s="212"/>
      <c r="L745" s="206"/>
      <c r="M745" s="212"/>
      <c r="N745" s="206"/>
      <c r="O745" s="170"/>
      <c r="P745" s="171"/>
      <c r="Q745" s="171"/>
      <c r="R745" s="171"/>
      <c r="S745" s="172"/>
      <c r="T745" s="172"/>
      <c r="U745" s="171"/>
      <c r="V745" s="171"/>
      <c r="W745" s="173"/>
      <c r="X745" s="173"/>
      <c r="Y745" s="173"/>
      <c r="Z745" s="171"/>
      <c r="AA745" s="171"/>
      <c r="AB745" s="171"/>
      <c r="AC745" s="172"/>
      <c r="AD745" s="172"/>
      <c r="AE745" s="174"/>
      <c r="AF745" s="175"/>
      <c r="AG745" s="169"/>
      <c r="AH745" s="171"/>
      <c r="AI745" s="171"/>
      <c r="AJ745" s="169"/>
      <c r="AK745" s="176"/>
      <c r="AL745" s="176"/>
      <c r="AM745" s="176"/>
      <c r="AN745" s="176"/>
      <c r="AO745" s="176"/>
      <c r="AP745" s="176"/>
      <c r="AQ745" s="176"/>
      <c r="AR745" s="176"/>
      <c r="AS745" s="176"/>
      <c r="AT745" s="176"/>
      <c r="AU745" s="177"/>
      <c r="AV745" s="178"/>
      <c r="AW745" s="178"/>
      <c r="AX745" s="179"/>
      <c r="AY745" s="179"/>
      <c r="AZ745" s="179"/>
      <c r="BA745" s="180"/>
      <c r="BB745" s="181"/>
      <c r="BC745" s="181"/>
      <c r="BD745" s="181"/>
    </row>
    <row r="746" spans="1:56">
      <c r="A746" s="223"/>
      <c r="B746" s="224"/>
      <c r="C746" s="225"/>
      <c r="D746" s="182"/>
      <c r="E746" s="182"/>
      <c r="F746" s="182"/>
      <c r="G746" s="203"/>
      <c r="H746" s="218"/>
      <c r="I746" s="213"/>
      <c r="J746" s="207"/>
      <c r="K746" s="213"/>
      <c r="L746" s="207"/>
      <c r="M746" s="213"/>
      <c r="N746" s="207"/>
      <c r="O746" s="183"/>
      <c r="P746" s="184"/>
      <c r="Q746" s="184"/>
      <c r="R746" s="275"/>
      <c r="S746" s="185"/>
      <c r="T746" s="185"/>
      <c r="U746" s="275"/>
      <c r="V746" s="275"/>
      <c r="W746" s="276"/>
      <c r="X746" s="276"/>
      <c r="Y746" s="276"/>
      <c r="Z746" s="275"/>
      <c r="AA746" s="184"/>
      <c r="AB746" s="184"/>
      <c r="AC746" s="185"/>
      <c r="AD746" s="185"/>
      <c r="AE746" s="186"/>
      <c r="AF746" s="187"/>
      <c r="AG746" s="182"/>
      <c r="AH746" s="184"/>
      <c r="AI746" s="184"/>
      <c r="AJ746" s="182"/>
      <c r="AK746" s="188"/>
      <c r="AL746" s="188"/>
      <c r="AM746" s="188"/>
      <c r="AN746" s="188"/>
      <c r="AO746" s="188"/>
      <c r="AP746" s="188"/>
      <c r="AQ746" s="188"/>
      <c r="AR746" s="188"/>
      <c r="AS746" s="188"/>
      <c r="AT746" s="188"/>
      <c r="AU746" s="189"/>
      <c r="AV746" s="190"/>
      <c r="AW746" s="190"/>
      <c r="AX746" s="191"/>
      <c r="AY746" s="191"/>
      <c r="AZ746" s="191"/>
      <c r="BA746" s="192"/>
      <c r="BB746" s="193"/>
      <c r="BC746" s="193"/>
      <c r="BD746" s="193"/>
    </row>
    <row r="747" spans="1:56">
      <c r="A747" s="220"/>
      <c r="B747" s="221"/>
      <c r="C747" s="222"/>
      <c r="D747" s="169"/>
      <c r="E747" s="169"/>
      <c r="F747" s="169"/>
      <c r="G747" s="202"/>
      <c r="H747" s="217"/>
      <c r="I747" s="212"/>
      <c r="J747" s="206"/>
      <c r="K747" s="212"/>
      <c r="L747" s="206"/>
      <c r="M747" s="212"/>
      <c r="N747" s="206"/>
      <c r="O747" s="170"/>
      <c r="P747" s="171"/>
      <c r="Q747" s="171"/>
      <c r="R747" s="171"/>
      <c r="S747" s="172"/>
      <c r="T747" s="172"/>
      <c r="U747" s="171"/>
      <c r="V747" s="171"/>
      <c r="W747" s="173"/>
      <c r="X747" s="173"/>
      <c r="Y747" s="173"/>
      <c r="Z747" s="171"/>
      <c r="AA747" s="171"/>
      <c r="AB747" s="171"/>
      <c r="AC747" s="172"/>
      <c r="AD747" s="172"/>
      <c r="AE747" s="174"/>
      <c r="AF747" s="175"/>
      <c r="AG747" s="169"/>
      <c r="AH747" s="171"/>
      <c r="AI747" s="171"/>
      <c r="AJ747" s="169"/>
      <c r="AK747" s="176"/>
      <c r="AL747" s="176"/>
      <c r="AM747" s="176"/>
      <c r="AN747" s="176"/>
      <c r="AO747" s="176"/>
      <c r="AP747" s="176"/>
      <c r="AQ747" s="176"/>
      <c r="AR747" s="176"/>
      <c r="AS747" s="176"/>
      <c r="AT747" s="176"/>
      <c r="AU747" s="177"/>
      <c r="AV747" s="178"/>
      <c r="AW747" s="178"/>
      <c r="AX747" s="179"/>
      <c r="AY747" s="179"/>
      <c r="AZ747" s="179"/>
      <c r="BA747" s="180"/>
      <c r="BB747" s="181"/>
      <c r="BC747" s="181"/>
      <c r="BD747" s="181"/>
    </row>
    <row r="748" spans="1:56">
      <c r="A748" s="223"/>
      <c r="B748" s="224"/>
      <c r="C748" s="225"/>
      <c r="D748" s="182"/>
      <c r="E748" s="182"/>
      <c r="F748" s="182"/>
      <c r="G748" s="203"/>
      <c r="H748" s="218"/>
      <c r="I748" s="213"/>
      <c r="J748" s="207"/>
      <c r="K748" s="213"/>
      <c r="L748" s="207"/>
      <c r="M748" s="213"/>
      <c r="N748" s="207"/>
      <c r="O748" s="183"/>
      <c r="P748" s="184"/>
      <c r="Q748" s="184"/>
      <c r="R748" s="275"/>
      <c r="S748" s="185"/>
      <c r="T748" s="185"/>
      <c r="U748" s="275"/>
      <c r="V748" s="275"/>
      <c r="W748" s="276"/>
      <c r="X748" s="276"/>
      <c r="Y748" s="276"/>
      <c r="Z748" s="275"/>
      <c r="AA748" s="184"/>
      <c r="AB748" s="184"/>
      <c r="AC748" s="185"/>
      <c r="AD748" s="185"/>
      <c r="AE748" s="186"/>
      <c r="AF748" s="187"/>
      <c r="AG748" s="182"/>
      <c r="AH748" s="184"/>
      <c r="AI748" s="184"/>
      <c r="AJ748" s="182"/>
      <c r="AK748" s="188"/>
      <c r="AL748" s="188"/>
      <c r="AM748" s="188"/>
      <c r="AN748" s="188"/>
      <c r="AO748" s="188"/>
      <c r="AP748" s="188"/>
      <c r="AQ748" s="188"/>
      <c r="AR748" s="188"/>
      <c r="AS748" s="188"/>
      <c r="AT748" s="188"/>
      <c r="AU748" s="189"/>
      <c r="AV748" s="190"/>
      <c r="AW748" s="190"/>
      <c r="AX748" s="191"/>
      <c r="AY748" s="191"/>
      <c r="AZ748" s="191"/>
      <c r="BA748" s="192"/>
      <c r="BB748" s="193"/>
      <c r="BC748" s="193"/>
      <c r="BD748" s="193"/>
    </row>
    <row r="749" spans="1:56">
      <c r="A749" s="220"/>
      <c r="B749" s="221"/>
      <c r="C749" s="222"/>
      <c r="D749" s="169"/>
      <c r="E749" s="169"/>
      <c r="F749" s="169"/>
      <c r="G749" s="202"/>
      <c r="H749" s="217"/>
      <c r="I749" s="212"/>
      <c r="J749" s="206"/>
      <c r="K749" s="212"/>
      <c r="L749" s="206"/>
      <c r="M749" s="212"/>
      <c r="N749" s="206"/>
      <c r="O749" s="170"/>
      <c r="P749" s="171"/>
      <c r="Q749" s="171"/>
      <c r="R749" s="171"/>
      <c r="S749" s="172"/>
      <c r="T749" s="172"/>
      <c r="U749" s="171"/>
      <c r="V749" s="171"/>
      <c r="W749" s="173"/>
      <c r="X749" s="173"/>
      <c r="Y749" s="173"/>
      <c r="Z749" s="171"/>
      <c r="AA749" s="171"/>
      <c r="AB749" s="171"/>
      <c r="AC749" s="172"/>
      <c r="AD749" s="172"/>
      <c r="AE749" s="174"/>
      <c r="AF749" s="175"/>
      <c r="AG749" s="169"/>
      <c r="AH749" s="171"/>
      <c r="AI749" s="171"/>
      <c r="AJ749" s="169"/>
      <c r="AK749" s="176"/>
      <c r="AL749" s="176"/>
      <c r="AM749" s="176"/>
      <c r="AN749" s="176"/>
      <c r="AO749" s="176"/>
      <c r="AP749" s="176"/>
      <c r="AQ749" s="176"/>
      <c r="AR749" s="176"/>
      <c r="AS749" s="176"/>
      <c r="AT749" s="176"/>
      <c r="AU749" s="177"/>
      <c r="AV749" s="178"/>
      <c r="AW749" s="178"/>
      <c r="AX749" s="179"/>
      <c r="AY749" s="179"/>
      <c r="AZ749" s="179"/>
      <c r="BA749" s="180"/>
      <c r="BB749" s="181"/>
      <c r="BC749" s="181"/>
      <c r="BD749" s="181"/>
    </row>
    <row r="750" spans="1:56">
      <c r="A750" s="223"/>
      <c r="B750" s="224"/>
      <c r="C750" s="225"/>
      <c r="D750" s="182"/>
      <c r="E750" s="182"/>
      <c r="F750" s="182"/>
      <c r="G750" s="203"/>
      <c r="H750" s="218"/>
      <c r="I750" s="213"/>
      <c r="J750" s="207"/>
      <c r="K750" s="213"/>
      <c r="L750" s="207"/>
      <c r="M750" s="213"/>
      <c r="N750" s="207"/>
      <c r="O750" s="183"/>
      <c r="P750" s="184"/>
      <c r="Q750" s="184"/>
      <c r="R750" s="275"/>
      <c r="S750" s="185"/>
      <c r="T750" s="185"/>
      <c r="U750" s="275"/>
      <c r="V750" s="275"/>
      <c r="W750" s="276"/>
      <c r="X750" s="276"/>
      <c r="Y750" s="276"/>
      <c r="Z750" s="275"/>
      <c r="AA750" s="184"/>
      <c r="AB750" s="184"/>
      <c r="AC750" s="185"/>
      <c r="AD750" s="185"/>
      <c r="AE750" s="186"/>
      <c r="AF750" s="187"/>
      <c r="AG750" s="182"/>
      <c r="AH750" s="184"/>
      <c r="AI750" s="184"/>
      <c r="AJ750" s="182"/>
      <c r="AK750" s="188"/>
      <c r="AL750" s="188"/>
      <c r="AM750" s="188"/>
      <c r="AN750" s="188"/>
      <c r="AO750" s="188"/>
      <c r="AP750" s="188"/>
      <c r="AQ750" s="188"/>
      <c r="AR750" s="188"/>
      <c r="AS750" s="188"/>
      <c r="AT750" s="188"/>
      <c r="AU750" s="189"/>
      <c r="AV750" s="190"/>
      <c r="AW750" s="190"/>
      <c r="AX750" s="191"/>
      <c r="AY750" s="191"/>
      <c r="AZ750" s="191"/>
      <c r="BA750" s="192"/>
      <c r="BB750" s="193"/>
      <c r="BC750" s="193"/>
      <c r="BD750" s="193"/>
    </row>
    <row r="751" spans="1:56">
      <c r="A751" s="220"/>
      <c r="B751" s="221"/>
      <c r="C751" s="222"/>
      <c r="D751" s="169"/>
      <c r="E751" s="169"/>
      <c r="F751" s="169"/>
      <c r="G751" s="202"/>
      <c r="H751" s="217"/>
      <c r="I751" s="212"/>
      <c r="J751" s="206"/>
      <c r="K751" s="212"/>
      <c r="L751" s="206"/>
      <c r="M751" s="212"/>
      <c r="N751" s="206"/>
      <c r="O751" s="170"/>
      <c r="P751" s="171"/>
      <c r="Q751" s="171"/>
      <c r="R751" s="171"/>
      <c r="S751" s="172"/>
      <c r="T751" s="172"/>
      <c r="U751" s="171"/>
      <c r="V751" s="171"/>
      <c r="W751" s="173"/>
      <c r="X751" s="173"/>
      <c r="Y751" s="173"/>
      <c r="Z751" s="171"/>
      <c r="AA751" s="171"/>
      <c r="AB751" s="171"/>
      <c r="AC751" s="172"/>
      <c r="AD751" s="172"/>
      <c r="AE751" s="174"/>
      <c r="AF751" s="175"/>
      <c r="AG751" s="169"/>
      <c r="AH751" s="171"/>
      <c r="AI751" s="171"/>
      <c r="AJ751" s="169"/>
      <c r="AK751" s="176"/>
      <c r="AL751" s="176"/>
      <c r="AM751" s="176"/>
      <c r="AN751" s="176"/>
      <c r="AO751" s="176"/>
      <c r="AP751" s="176"/>
      <c r="AQ751" s="176"/>
      <c r="AR751" s="176"/>
      <c r="AS751" s="176"/>
      <c r="AT751" s="176"/>
      <c r="AU751" s="177"/>
      <c r="AV751" s="178"/>
      <c r="AW751" s="178"/>
      <c r="AX751" s="179"/>
      <c r="AY751" s="179"/>
      <c r="AZ751" s="179"/>
      <c r="BA751" s="180"/>
      <c r="BB751" s="181"/>
      <c r="BC751" s="181"/>
      <c r="BD751" s="181"/>
    </row>
    <row r="752" spans="1:56">
      <c r="A752" s="223"/>
      <c r="B752" s="224"/>
      <c r="C752" s="225"/>
      <c r="D752" s="182"/>
      <c r="E752" s="182"/>
      <c r="F752" s="182"/>
      <c r="G752" s="203"/>
      <c r="H752" s="218"/>
      <c r="I752" s="213"/>
      <c r="J752" s="207"/>
      <c r="K752" s="213"/>
      <c r="L752" s="207"/>
      <c r="M752" s="213"/>
      <c r="N752" s="207"/>
      <c r="O752" s="183"/>
      <c r="P752" s="184"/>
      <c r="Q752" s="184"/>
      <c r="R752" s="275"/>
      <c r="S752" s="185"/>
      <c r="T752" s="185"/>
      <c r="U752" s="275"/>
      <c r="V752" s="275"/>
      <c r="W752" s="276"/>
      <c r="X752" s="276"/>
      <c r="Y752" s="276"/>
      <c r="Z752" s="275"/>
      <c r="AA752" s="184"/>
      <c r="AB752" s="184"/>
      <c r="AC752" s="185"/>
      <c r="AD752" s="185"/>
      <c r="AE752" s="186"/>
      <c r="AF752" s="187"/>
      <c r="AG752" s="182"/>
      <c r="AH752" s="184"/>
      <c r="AI752" s="184"/>
      <c r="AJ752" s="182"/>
      <c r="AK752" s="188"/>
      <c r="AL752" s="188"/>
      <c r="AM752" s="188"/>
      <c r="AN752" s="188"/>
      <c r="AO752" s="188"/>
      <c r="AP752" s="188"/>
      <c r="AQ752" s="188"/>
      <c r="AR752" s="188"/>
      <c r="AS752" s="188"/>
      <c r="AT752" s="188"/>
      <c r="AU752" s="189"/>
      <c r="AV752" s="190"/>
      <c r="AW752" s="190"/>
      <c r="AX752" s="191"/>
      <c r="AY752" s="191"/>
      <c r="AZ752" s="191"/>
      <c r="BA752" s="192"/>
      <c r="BB752" s="193"/>
      <c r="BC752" s="193"/>
      <c r="BD752" s="193"/>
    </row>
    <row r="753" spans="1:56">
      <c r="A753" s="220"/>
      <c r="B753" s="221"/>
      <c r="C753" s="222"/>
      <c r="D753" s="169"/>
      <c r="E753" s="169"/>
      <c r="F753" s="169"/>
      <c r="G753" s="202"/>
      <c r="H753" s="217"/>
      <c r="I753" s="212"/>
      <c r="J753" s="206"/>
      <c r="K753" s="212"/>
      <c r="L753" s="206"/>
      <c r="M753" s="212"/>
      <c r="N753" s="206"/>
      <c r="O753" s="170"/>
      <c r="P753" s="171"/>
      <c r="Q753" s="171"/>
      <c r="R753" s="171"/>
      <c r="S753" s="172"/>
      <c r="T753" s="172"/>
      <c r="U753" s="171"/>
      <c r="V753" s="171"/>
      <c r="W753" s="173"/>
      <c r="X753" s="173"/>
      <c r="Y753" s="173"/>
      <c r="Z753" s="171"/>
      <c r="AA753" s="171"/>
      <c r="AB753" s="171"/>
      <c r="AC753" s="172"/>
      <c r="AD753" s="172"/>
      <c r="AE753" s="174"/>
      <c r="AF753" s="175"/>
      <c r="AG753" s="169"/>
      <c r="AH753" s="171"/>
      <c r="AI753" s="171"/>
      <c r="AJ753" s="169"/>
      <c r="AK753" s="176"/>
      <c r="AL753" s="176"/>
      <c r="AM753" s="176"/>
      <c r="AN753" s="176"/>
      <c r="AO753" s="176"/>
      <c r="AP753" s="176"/>
      <c r="AQ753" s="176"/>
      <c r="AR753" s="176"/>
      <c r="AS753" s="176"/>
      <c r="AT753" s="176"/>
      <c r="AU753" s="177"/>
      <c r="AV753" s="178"/>
      <c r="AW753" s="178"/>
      <c r="AX753" s="179"/>
      <c r="AY753" s="179"/>
      <c r="AZ753" s="179"/>
      <c r="BA753" s="180"/>
      <c r="BB753" s="181"/>
      <c r="BC753" s="181"/>
      <c r="BD753" s="181"/>
    </row>
    <row r="754" spans="1:56">
      <c r="A754" s="223"/>
      <c r="B754" s="224"/>
      <c r="C754" s="225"/>
      <c r="D754" s="182"/>
      <c r="E754" s="182"/>
      <c r="F754" s="182"/>
      <c r="G754" s="203"/>
      <c r="H754" s="218"/>
      <c r="I754" s="213"/>
      <c r="J754" s="207"/>
      <c r="K754" s="213"/>
      <c r="L754" s="207"/>
      <c r="M754" s="213"/>
      <c r="N754" s="207"/>
      <c r="O754" s="183"/>
      <c r="P754" s="184"/>
      <c r="Q754" s="184"/>
      <c r="R754" s="275"/>
      <c r="S754" s="185"/>
      <c r="T754" s="185"/>
      <c r="U754" s="275"/>
      <c r="V754" s="275"/>
      <c r="W754" s="276"/>
      <c r="X754" s="276"/>
      <c r="Y754" s="276"/>
      <c r="Z754" s="275"/>
      <c r="AA754" s="184"/>
      <c r="AB754" s="184"/>
      <c r="AC754" s="185"/>
      <c r="AD754" s="185"/>
      <c r="AE754" s="186"/>
      <c r="AF754" s="187"/>
      <c r="AG754" s="182"/>
      <c r="AH754" s="184"/>
      <c r="AI754" s="184"/>
      <c r="AJ754" s="182"/>
      <c r="AK754" s="188"/>
      <c r="AL754" s="188"/>
      <c r="AM754" s="188"/>
      <c r="AN754" s="188"/>
      <c r="AO754" s="188"/>
      <c r="AP754" s="188"/>
      <c r="AQ754" s="188"/>
      <c r="AR754" s="188"/>
      <c r="AS754" s="188"/>
      <c r="AT754" s="188"/>
      <c r="AU754" s="189"/>
      <c r="AV754" s="190"/>
      <c r="AW754" s="190"/>
      <c r="AX754" s="191"/>
      <c r="AY754" s="191"/>
      <c r="AZ754" s="191"/>
      <c r="BA754" s="192"/>
      <c r="BB754" s="193"/>
      <c r="BC754" s="193"/>
      <c r="BD754" s="193"/>
    </row>
    <row r="755" spans="1:56">
      <c r="A755" s="220"/>
      <c r="B755" s="221"/>
      <c r="C755" s="222"/>
      <c r="D755" s="169"/>
      <c r="E755" s="169"/>
      <c r="F755" s="169"/>
      <c r="G755" s="202"/>
      <c r="H755" s="217"/>
      <c r="I755" s="212"/>
      <c r="J755" s="206"/>
      <c r="K755" s="212"/>
      <c r="L755" s="206"/>
      <c r="M755" s="212"/>
      <c r="N755" s="206"/>
      <c r="O755" s="170"/>
      <c r="P755" s="171"/>
      <c r="Q755" s="171"/>
      <c r="R755" s="171"/>
      <c r="S755" s="172"/>
      <c r="T755" s="172"/>
      <c r="U755" s="171"/>
      <c r="V755" s="171"/>
      <c r="W755" s="173"/>
      <c r="X755" s="173"/>
      <c r="Y755" s="173"/>
      <c r="Z755" s="171"/>
      <c r="AA755" s="171"/>
      <c r="AB755" s="171"/>
      <c r="AC755" s="172"/>
      <c r="AD755" s="172"/>
      <c r="AE755" s="174"/>
      <c r="AF755" s="175"/>
      <c r="AG755" s="169"/>
      <c r="AH755" s="171"/>
      <c r="AI755" s="171"/>
      <c r="AJ755" s="169"/>
      <c r="AK755" s="176"/>
      <c r="AL755" s="176"/>
      <c r="AM755" s="176"/>
      <c r="AN755" s="176"/>
      <c r="AO755" s="176"/>
      <c r="AP755" s="176"/>
      <c r="AQ755" s="176"/>
      <c r="AR755" s="176"/>
      <c r="AS755" s="176"/>
      <c r="AT755" s="176"/>
      <c r="AU755" s="177"/>
      <c r="AV755" s="178"/>
      <c r="AW755" s="178"/>
      <c r="AX755" s="179"/>
      <c r="AY755" s="179"/>
      <c r="AZ755" s="179"/>
      <c r="BA755" s="180"/>
      <c r="BB755" s="181"/>
      <c r="BC755" s="181"/>
      <c r="BD755" s="181"/>
    </row>
    <row r="756" spans="1:56">
      <c r="A756" s="223"/>
      <c r="B756" s="224"/>
      <c r="C756" s="225"/>
      <c r="D756" s="182"/>
      <c r="E756" s="182"/>
      <c r="F756" s="182"/>
      <c r="G756" s="203"/>
      <c r="H756" s="218"/>
      <c r="I756" s="213"/>
      <c r="J756" s="207"/>
      <c r="K756" s="213"/>
      <c r="L756" s="207"/>
      <c r="M756" s="213"/>
      <c r="N756" s="207"/>
      <c r="O756" s="183"/>
      <c r="P756" s="184"/>
      <c r="Q756" s="184"/>
      <c r="R756" s="275"/>
      <c r="S756" s="185"/>
      <c r="T756" s="185"/>
      <c r="U756" s="275"/>
      <c r="V756" s="275"/>
      <c r="W756" s="276"/>
      <c r="X756" s="276"/>
      <c r="Y756" s="276"/>
      <c r="Z756" s="275"/>
      <c r="AA756" s="184"/>
      <c r="AB756" s="184"/>
      <c r="AC756" s="185"/>
      <c r="AD756" s="185"/>
      <c r="AE756" s="186"/>
      <c r="AF756" s="187"/>
      <c r="AG756" s="182"/>
      <c r="AH756" s="184"/>
      <c r="AI756" s="184"/>
      <c r="AJ756" s="182"/>
      <c r="AK756" s="188"/>
      <c r="AL756" s="188"/>
      <c r="AM756" s="188"/>
      <c r="AN756" s="188"/>
      <c r="AO756" s="188"/>
      <c r="AP756" s="188"/>
      <c r="AQ756" s="188"/>
      <c r="AR756" s="188"/>
      <c r="AS756" s="188"/>
      <c r="AT756" s="188"/>
      <c r="AU756" s="189"/>
      <c r="AV756" s="190"/>
      <c r="AW756" s="190"/>
      <c r="AX756" s="191"/>
      <c r="AY756" s="191"/>
      <c r="AZ756" s="191"/>
      <c r="BA756" s="192"/>
      <c r="BB756" s="193"/>
      <c r="BC756" s="193"/>
      <c r="BD756" s="193"/>
    </row>
    <row r="757" spans="1:56">
      <c r="A757" s="220"/>
      <c r="B757" s="221"/>
      <c r="C757" s="222"/>
      <c r="D757" s="169"/>
      <c r="E757" s="169"/>
      <c r="F757" s="169"/>
      <c r="G757" s="202"/>
      <c r="H757" s="217"/>
      <c r="I757" s="212"/>
      <c r="J757" s="206"/>
      <c r="K757" s="212"/>
      <c r="L757" s="206"/>
      <c r="M757" s="212"/>
      <c r="N757" s="206"/>
      <c r="O757" s="170"/>
      <c r="P757" s="171"/>
      <c r="Q757" s="171"/>
      <c r="R757" s="171"/>
      <c r="S757" s="172"/>
      <c r="T757" s="172"/>
      <c r="U757" s="171"/>
      <c r="V757" s="171"/>
      <c r="W757" s="173"/>
      <c r="X757" s="173"/>
      <c r="Y757" s="173"/>
      <c r="Z757" s="171"/>
      <c r="AA757" s="171"/>
      <c r="AB757" s="171"/>
      <c r="AC757" s="172"/>
      <c r="AD757" s="172"/>
      <c r="AE757" s="174"/>
      <c r="AF757" s="175"/>
      <c r="AG757" s="169"/>
      <c r="AH757" s="171"/>
      <c r="AI757" s="171"/>
      <c r="AJ757" s="169"/>
      <c r="AK757" s="176"/>
      <c r="AL757" s="176"/>
      <c r="AM757" s="176"/>
      <c r="AN757" s="176"/>
      <c r="AO757" s="176"/>
      <c r="AP757" s="176"/>
      <c r="AQ757" s="176"/>
      <c r="AR757" s="176"/>
      <c r="AS757" s="176"/>
      <c r="AT757" s="176"/>
      <c r="AU757" s="177"/>
      <c r="AV757" s="178"/>
      <c r="AW757" s="178"/>
      <c r="AX757" s="179"/>
      <c r="AY757" s="179"/>
      <c r="AZ757" s="179"/>
      <c r="BA757" s="180"/>
      <c r="BB757" s="181"/>
      <c r="BC757" s="181"/>
      <c r="BD757" s="181"/>
    </row>
    <row r="758" spans="1:56">
      <c r="A758" s="223"/>
      <c r="B758" s="224"/>
      <c r="C758" s="225"/>
      <c r="D758" s="182"/>
      <c r="E758" s="182"/>
      <c r="F758" s="182"/>
      <c r="G758" s="203"/>
      <c r="H758" s="218"/>
      <c r="I758" s="213"/>
      <c r="J758" s="207"/>
      <c r="K758" s="213"/>
      <c r="L758" s="207"/>
      <c r="M758" s="213"/>
      <c r="N758" s="207"/>
      <c r="O758" s="183"/>
      <c r="P758" s="184"/>
      <c r="Q758" s="184"/>
      <c r="R758" s="275"/>
      <c r="S758" s="185"/>
      <c r="T758" s="185"/>
      <c r="U758" s="275"/>
      <c r="V758" s="275"/>
      <c r="W758" s="276"/>
      <c r="X758" s="276"/>
      <c r="Y758" s="276"/>
      <c r="Z758" s="275"/>
      <c r="AA758" s="184"/>
      <c r="AB758" s="184"/>
      <c r="AC758" s="185"/>
      <c r="AD758" s="185"/>
      <c r="AE758" s="186"/>
      <c r="AF758" s="187"/>
      <c r="AG758" s="182"/>
      <c r="AH758" s="184"/>
      <c r="AI758" s="184"/>
      <c r="AJ758" s="182"/>
      <c r="AK758" s="188"/>
      <c r="AL758" s="188"/>
      <c r="AM758" s="188"/>
      <c r="AN758" s="188"/>
      <c r="AO758" s="188"/>
      <c r="AP758" s="188"/>
      <c r="AQ758" s="188"/>
      <c r="AR758" s="188"/>
      <c r="AS758" s="188"/>
      <c r="AT758" s="188"/>
      <c r="AU758" s="189"/>
      <c r="AV758" s="190"/>
      <c r="AW758" s="190"/>
      <c r="AX758" s="191"/>
      <c r="AY758" s="191"/>
      <c r="AZ758" s="191"/>
      <c r="BA758" s="192"/>
      <c r="BB758" s="193"/>
      <c r="BC758" s="193"/>
      <c r="BD758" s="193"/>
    </row>
    <row r="759" spans="1:56">
      <c r="A759" s="220"/>
      <c r="B759" s="221"/>
      <c r="C759" s="222"/>
      <c r="D759" s="169"/>
      <c r="E759" s="169"/>
      <c r="F759" s="169"/>
      <c r="G759" s="202"/>
      <c r="H759" s="217"/>
      <c r="I759" s="212"/>
      <c r="J759" s="206"/>
      <c r="K759" s="212"/>
      <c r="L759" s="206"/>
      <c r="M759" s="212"/>
      <c r="N759" s="206"/>
      <c r="O759" s="170"/>
      <c r="P759" s="171"/>
      <c r="Q759" s="171"/>
      <c r="R759" s="171"/>
      <c r="S759" s="172"/>
      <c r="T759" s="172"/>
      <c r="U759" s="171"/>
      <c r="V759" s="171"/>
      <c r="W759" s="173"/>
      <c r="X759" s="173"/>
      <c r="Y759" s="173"/>
      <c r="Z759" s="171"/>
      <c r="AA759" s="171"/>
      <c r="AB759" s="171"/>
      <c r="AC759" s="172"/>
      <c r="AD759" s="172"/>
      <c r="AE759" s="174"/>
      <c r="AF759" s="175"/>
      <c r="AG759" s="169"/>
      <c r="AH759" s="171"/>
      <c r="AI759" s="171"/>
      <c r="AJ759" s="169"/>
      <c r="AK759" s="176"/>
      <c r="AL759" s="176"/>
      <c r="AM759" s="176"/>
      <c r="AN759" s="176"/>
      <c r="AO759" s="176"/>
      <c r="AP759" s="176"/>
      <c r="AQ759" s="176"/>
      <c r="AR759" s="176"/>
      <c r="AS759" s="176"/>
      <c r="AT759" s="176"/>
      <c r="AU759" s="177"/>
      <c r="AV759" s="178"/>
      <c r="AW759" s="178"/>
      <c r="AX759" s="179"/>
      <c r="AY759" s="179"/>
      <c r="AZ759" s="179"/>
      <c r="BA759" s="180"/>
      <c r="BB759" s="181"/>
      <c r="BC759" s="181"/>
      <c r="BD759" s="181"/>
    </row>
    <row r="760" spans="1:56">
      <c r="A760" s="223"/>
      <c r="B760" s="224"/>
      <c r="C760" s="225"/>
      <c r="D760" s="182"/>
      <c r="E760" s="182"/>
      <c r="F760" s="182"/>
      <c r="G760" s="203"/>
      <c r="H760" s="218"/>
      <c r="I760" s="213"/>
      <c r="J760" s="207"/>
      <c r="K760" s="213"/>
      <c r="L760" s="207"/>
      <c r="M760" s="213"/>
      <c r="N760" s="207"/>
      <c r="O760" s="183"/>
      <c r="P760" s="184"/>
      <c r="Q760" s="184"/>
      <c r="R760" s="275"/>
      <c r="S760" s="185"/>
      <c r="T760" s="185"/>
      <c r="U760" s="275"/>
      <c r="V760" s="275"/>
      <c r="W760" s="276"/>
      <c r="X760" s="276"/>
      <c r="Y760" s="276"/>
      <c r="Z760" s="275"/>
      <c r="AA760" s="184"/>
      <c r="AB760" s="184"/>
      <c r="AC760" s="185"/>
      <c r="AD760" s="185"/>
      <c r="AE760" s="186"/>
      <c r="AF760" s="187"/>
      <c r="AG760" s="182"/>
      <c r="AH760" s="184"/>
      <c r="AI760" s="184"/>
      <c r="AJ760" s="182"/>
      <c r="AK760" s="188"/>
      <c r="AL760" s="188"/>
      <c r="AM760" s="188"/>
      <c r="AN760" s="188"/>
      <c r="AO760" s="188"/>
      <c r="AP760" s="188"/>
      <c r="AQ760" s="188"/>
      <c r="AR760" s="188"/>
      <c r="AS760" s="188"/>
      <c r="AT760" s="188"/>
      <c r="AU760" s="189"/>
      <c r="AV760" s="190"/>
      <c r="AW760" s="190"/>
      <c r="AX760" s="191"/>
      <c r="AY760" s="191"/>
      <c r="AZ760" s="191"/>
      <c r="BA760" s="192"/>
      <c r="BB760" s="193"/>
      <c r="BC760" s="193"/>
      <c r="BD760" s="193"/>
    </row>
    <row r="761" spans="1:56">
      <c r="A761" s="220"/>
      <c r="B761" s="221"/>
      <c r="C761" s="222"/>
      <c r="D761" s="169"/>
      <c r="E761" s="169"/>
      <c r="F761" s="169"/>
      <c r="G761" s="202"/>
      <c r="H761" s="217"/>
      <c r="I761" s="212"/>
      <c r="J761" s="206"/>
      <c r="K761" s="212"/>
      <c r="L761" s="206"/>
      <c r="M761" s="212"/>
      <c r="N761" s="206"/>
      <c r="O761" s="170"/>
      <c r="P761" s="171"/>
      <c r="Q761" s="171"/>
      <c r="R761" s="171"/>
      <c r="S761" s="172"/>
      <c r="T761" s="172"/>
      <c r="U761" s="171"/>
      <c r="V761" s="171"/>
      <c r="W761" s="173"/>
      <c r="X761" s="173"/>
      <c r="Y761" s="173"/>
      <c r="Z761" s="171"/>
      <c r="AA761" s="171"/>
      <c r="AB761" s="171"/>
      <c r="AC761" s="172"/>
      <c r="AD761" s="172"/>
      <c r="AE761" s="174"/>
      <c r="AF761" s="175"/>
      <c r="AG761" s="169"/>
      <c r="AH761" s="171"/>
      <c r="AI761" s="171"/>
      <c r="AJ761" s="169"/>
      <c r="AK761" s="176"/>
      <c r="AL761" s="176"/>
      <c r="AM761" s="176"/>
      <c r="AN761" s="176"/>
      <c r="AO761" s="176"/>
      <c r="AP761" s="176"/>
      <c r="AQ761" s="176"/>
      <c r="AR761" s="176"/>
      <c r="AS761" s="176"/>
      <c r="AT761" s="176"/>
      <c r="AU761" s="177"/>
      <c r="AV761" s="178"/>
      <c r="AW761" s="178"/>
      <c r="AX761" s="179"/>
      <c r="AY761" s="179"/>
      <c r="AZ761" s="179"/>
      <c r="BA761" s="180"/>
      <c r="BB761" s="181"/>
      <c r="BC761" s="181"/>
      <c r="BD761" s="181"/>
    </row>
    <row r="762" spans="1:56">
      <c r="A762" s="223"/>
      <c r="B762" s="224"/>
      <c r="C762" s="225"/>
      <c r="D762" s="182"/>
      <c r="E762" s="182"/>
      <c r="F762" s="182"/>
      <c r="G762" s="203"/>
      <c r="H762" s="218"/>
      <c r="I762" s="213"/>
      <c r="J762" s="207"/>
      <c r="K762" s="213"/>
      <c r="L762" s="207"/>
      <c r="M762" s="213"/>
      <c r="N762" s="207"/>
      <c r="O762" s="183"/>
      <c r="P762" s="184"/>
      <c r="Q762" s="184"/>
      <c r="R762" s="275"/>
      <c r="S762" s="185"/>
      <c r="T762" s="185"/>
      <c r="U762" s="275"/>
      <c r="V762" s="275"/>
      <c r="W762" s="276"/>
      <c r="X762" s="276"/>
      <c r="Y762" s="276"/>
      <c r="Z762" s="275"/>
      <c r="AA762" s="184"/>
      <c r="AB762" s="184"/>
      <c r="AC762" s="185"/>
      <c r="AD762" s="185"/>
      <c r="AE762" s="186"/>
      <c r="AF762" s="187"/>
      <c r="AG762" s="182"/>
      <c r="AH762" s="184"/>
      <c r="AI762" s="184"/>
      <c r="AJ762" s="182"/>
      <c r="AK762" s="188"/>
      <c r="AL762" s="188"/>
      <c r="AM762" s="188"/>
      <c r="AN762" s="188"/>
      <c r="AO762" s="188"/>
      <c r="AP762" s="188"/>
      <c r="AQ762" s="188"/>
      <c r="AR762" s="188"/>
      <c r="AS762" s="188"/>
      <c r="AT762" s="188"/>
      <c r="AU762" s="189"/>
      <c r="AV762" s="190"/>
      <c r="AW762" s="190"/>
      <c r="AX762" s="191"/>
      <c r="AY762" s="191"/>
      <c r="AZ762" s="191"/>
      <c r="BA762" s="192"/>
      <c r="BB762" s="193"/>
      <c r="BC762" s="193"/>
      <c r="BD762" s="193"/>
    </row>
    <row r="763" spans="1:56">
      <c r="A763" s="220"/>
      <c r="B763" s="221"/>
      <c r="C763" s="222"/>
      <c r="D763" s="169"/>
      <c r="E763" s="169"/>
      <c r="F763" s="169"/>
      <c r="G763" s="202"/>
      <c r="H763" s="217"/>
      <c r="I763" s="212"/>
      <c r="J763" s="206"/>
      <c r="K763" s="212"/>
      <c r="L763" s="206"/>
      <c r="M763" s="212"/>
      <c r="N763" s="206"/>
      <c r="O763" s="170"/>
      <c r="P763" s="171"/>
      <c r="Q763" s="171"/>
      <c r="R763" s="171"/>
      <c r="S763" s="172"/>
      <c r="T763" s="172"/>
      <c r="U763" s="171"/>
      <c r="V763" s="171"/>
      <c r="W763" s="173"/>
      <c r="X763" s="173"/>
      <c r="Y763" s="173"/>
      <c r="Z763" s="171"/>
      <c r="AA763" s="171"/>
      <c r="AB763" s="171"/>
      <c r="AC763" s="172"/>
      <c r="AD763" s="172"/>
      <c r="AE763" s="174"/>
      <c r="AF763" s="175"/>
      <c r="AG763" s="169"/>
      <c r="AH763" s="171"/>
      <c r="AI763" s="171"/>
      <c r="AJ763" s="169"/>
      <c r="AK763" s="176"/>
      <c r="AL763" s="176"/>
      <c r="AM763" s="176"/>
      <c r="AN763" s="176"/>
      <c r="AO763" s="176"/>
      <c r="AP763" s="176"/>
      <c r="AQ763" s="176"/>
      <c r="AR763" s="176"/>
      <c r="AS763" s="176"/>
      <c r="AT763" s="176"/>
      <c r="AU763" s="177"/>
      <c r="AV763" s="178"/>
      <c r="AW763" s="178"/>
      <c r="AX763" s="179"/>
      <c r="AY763" s="179"/>
      <c r="AZ763" s="179"/>
      <c r="BA763" s="180"/>
      <c r="BB763" s="181"/>
      <c r="BC763" s="181"/>
      <c r="BD763" s="181"/>
    </row>
    <row r="764" spans="1:56">
      <c r="A764" s="223"/>
      <c r="B764" s="224"/>
      <c r="C764" s="225"/>
      <c r="D764" s="182"/>
      <c r="E764" s="182"/>
      <c r="F764" s="182"/>
      <c r="G764" s="203"/>
      <c r="H764" s="218"/>
      <c r="I764" s="213"/>
      <c r="J764" s="207"/>
      <c r="K764" s="213"/>
      <c r="L764" s="207"/>
      <c r="M764" s="213"/>
      <c r="N764" s="207"/>
      <c r="O764" s="183"/>
      <c r="P764" s="184"/>
      <c r="Q764" s="184"/>
      <c r="R764" s="275"/>
      <c r="S764" s="185"/>
      <c r="T764" s="185"/>
      <c r="U764" s="275"/>
      <c r="V764" s="275"/>
      <c r="W764" s="276"/>
      <c r="X764" s="276"/>
      <c r="Y764" s="276"/>
      <c r="Z764" s="275"/>
      <c r="AA764" s="184"/>
      <c r="AB764" s="184"/>
      <c r="AC764" s="185"/>
      <c r="AD764" s="185"/>
      <c r="AE764" s="186"/>
      <c r="AF764" s="187"/>
      <c r="AG764" s="182"/>
      <c r="AH764" s="184"/>
      <c r="AI764" s="184"/>
      <c r="AJ764" s="182"/>
      <c r="AK764" s="188"/>
      <c r="AL764" s="188"/>
      <c r="AM764" s="188"/>
      <c r="AN764" s="188"/>
      <c r="AO764" s="188"/>
      <c r="AP764" s="188"/>
      <c r="AQ764" s="188"/>
      <c r="AR764" s="188"/>
      <c r="AS764" s="188"/>
      <c r="AT764" s="188"/>
      <c r="AU764" s="189"/>
      <c r="AV764" s="190"/>
      <c r="AW764" s="190"/>
      <c r="AX764" s="191"/>
      <c r="AY764" s="191"/>
      <c r="AZ764" s="191"/>
      <c r="BA764" s="192"/>
      <c r="BB764" s="193"/>
      <c r="BC764" s="193"/>
      <c r="BD764" s="193"/>
    </row>
    <row r="765" spans="1:56">
      <c r="A765" s="220"/>
      <c r="B765" s="221"/>
      <c r="C765" s="222"/>
      <c r="D765" s="169"/>
      <c r="E765" s="169"/>
      <c r="F765" s="169"/>
      <c r="G765" s="202"/>
      <c r="H765" s="217"/>
      <c r="I765" s="212"/>
      <c r="J765" s="206"/>
      <c r="K765" s="212"/>
      <c r="L765" s="206"/>
      <c r="M765" s="212"/>
      <c r="N765" s="206"/>
      <c r="O765" s="170"/>
      <c r="P765" s="171"/>
      <c r="Q765" s="171"/>
      <c r="R765" s="171"/>
      <c r="S765" s="172"/>
      <c r="T765" s="172"/>
      <c r="U765" s="171"/>
      <c r="V765" s="171"/>
      <c r="W765" s="173"/>
      <c r="X765" s="173"/>
      <c r="Y765" s="173"/>
      <c r="Z765" s="171"/>
      <c r="AA765" s="171"/>
      <c r="AB765" s="171"/>
      <c r="AC765" s="172"/>
      <c r="AD765" s="172"/>
      <c r="AE765" s="174"/>
      <c r="AF765" s="175"/>
      <c r="AG765" s="169"/>
      <c r="AH765" s="171"/>
      <c r="AI765" s="171"/>
      <c r="AJ765" s="169"/>
      <c r="AK765" s="176"/>
      <c r="AL765" s="176"/>
      <c r="AM765" s="176"/>
      <c r="AN765" s="176"/>
      <c r="AO765" s="176"/>
      <c r="AP765" s="176"/>
      <c r="AQ765" s="176"/>
      <c r="AR765" s="176"/>
      <c r="AS765" s="176"/>
      <c r="AT765" s="176"/>
      <c r="AU765" s="177"/>
      <c r="AV765" s="178"/>
      <c r="AW765" s="178"/>
      <c r="AX765" s="179"/>
      <c r="AY765" s="179"/>
      <c r="AZ765" s="179"/>
      <c r="BA765" s="180"/>
      <c r="BB765" s="181"/>
      <c r="BC765" s="181"/>
      <c r="BD765" s="181"/>
    </row>
    <row r="766" spans="1:56">
      <c r="A766" s="223"/>
      <c r="B766" s="224"/>
      <c r="C766" s="225"/>
      <c r="D766" s="182"/>
      <c r="E766" s="182"/>
      <c r="F766" s="182"/>
      <c r="G766" s="203"/>
      <c r="H766" s="218"/>
      <c r="I766" s="213"/>
      <c r="J766" s="207"/>
      <c r="K766" s="213"/>
      <c r="L766" s="207"/>
      <c r="M766" s="213"/>
      <c r="N766" s="207"/>
      <c r="O766" s="183"/>
      <c r="P766" s="184"/>
      <c r="Q766" s="184"/>
      <c r="R766" s="275"/>
      <c r="S766" s="185"/>
      <c r="T766" s="185"/>
      <c r="U766" s="275"/>
      <c r="V766" s="275"/>
      <c r="W766" s="276"/>
      <c r="X766" s="276"/>
      <c r="Y766" s="276"/>
      <c r="Z766" s="275"/>
      <c r="AA766" s="184"/>
      <c r="AB766" s="184"/>
      <c r="AC766" s="185"/>
      <c r="AD766" s="185"/>
      <c r="AE766" s="186"/>
      <c r="AF766" s="187"/>
      <c r="AG766" s="182"/>
      <c r="AH766" s="184"/>
      <c r="AI766" s="184"/>
      <c r="AJ766" s="182"/>
      <c r="AK766" s="188"/>
      <c r="AL766" s="188"/>
      <c r="AM766" s="188"/>
      <c r="AN766" s="188"/>
      <c r="AO766" s="188"/>
      <c r="AP766" s="188"/>
      <c r="AQ766" s="188"/>
      <c r="AR766" s="188"/>
      <c r="AS766" s="188"/>
      <c r="AT766" s="188"/>
      <c r="AU766" s="189"/>
      <c r="AV766" s="190"/>
      <c r="AW766" s="190"/>
      <c r="AX766" s="191"/>
      <c r="AY766" s="191"/>
      <c r="AZ766" s="191"/>
      <c r="BA766" s="192"/>
      <c r="BB766" s="193"/>
      <c r="BC766" s="193"/>
      <c r="BD766" s="193"/>
    </row>
    <row r="767" spans="1:56">
      <c r="A767" s="220"/>
      <c r="B767" s="221"/>
      <c r="C767" s="222"/>
      <c r="D767" s="169"/>
      <c r="E767" s="169"/>
      <c r="F767" s="169"/>
      <c r="G767" s="202"/>
      <c r="H767" s="217"/>
      <c r="I767" s="212"/>
      <c r="J767" s="206"/>
      <c r="K767" s="212"/>
      <c r="L767" s="206"/>
      <c r="M767" s="212"/>
      <c r="N767" s="206"/>
      <c r="O767" s="170"/>
      <c r="P767" s="171"/>
      <c r="Q767" s="171"/>
      <c r="R767" s="171"/>
      <c r="S767" s="172"/>
      <c r="T767" s="172"/>
      <c r="U767" s="171"/>
      <c r="V767" s="171"/>
      <c r="W767" s="173"/>
      <c r="X767" s="173"/>
      <c r="Y767" s="173"/>
      <c r="Z767" s="171"/>
      <c r="AA767" s="171"/>
      <c r="AB767" s="171"/>
      <c r="AC767" s="172"/>
      <c r="AD767" s="172"/>
      <c r="AE767" s="174"/>
      <c r="AF767" s="175"/>
      <c r="AG767" s="169"/>
      <c r="AH767" s="171"/>
      <c r="AI767" s="171"/>
      <c r="AJ767" s="169"/>
      <c r="AK767" s="176"/>
      <c r="AL767" s="176"/>
      <c r="AM767" s="176"/>
      <c r="AN767" s="176"/>
      <c r="AO767" s="176"/>
      <c r="AP767" s="176"/>
      <c r="AQ767" s="176"/>
      <c r="AR767" s="176"/>
      <c r="AS767" s="176"/>
      <c r="AT767" s="176"/>
      <c r="AU767" s="177"/>
      <c r="AV767" s="178"/>
      <c r="AW767" s="178"/>
      <c r="AX767" s="179"/>
      <c r="AY767" s="179"/>
      <c r="AZ767" s="179"/>
      <c r="BA767" s="180"/>
      <c r="BB767" s="181"/>
      <c r="BC767" s="181"/>
      <c r="BD767" s="181"/>
    </row>
    <row r="768" spans="1:56">
      <c r="A768" s="223"/>
      <c r="B768" s="224"/>
      <c r="C768" s="225"/>
      <c r="D768" s="182"/>
      <c r="E768" s="182"/>
      <c r="F768" s="182"/>
      <c r="G768" s="203"/>
      <c r="H768" s="218"/>
      <c r="I768" s="213"/>
      <c r="J768" s="207"/>
      <c r="K768" s="213"/>
      <c r="L768" s="207"/>
      <c r="M768" s="213"/>
      <c r="N768" s="207"/>
      <c r="O768" s="183"/>
      <c r="P768" s="184"/>
      <c r="Q768" s="184"/>
      <c r="R768" s="275"/>
      <c r="S768" s="185"/>
      <c r="T768" s="185"/>
      <c r="U768" s="275"/>
      <c r="V768" s="275"/>
      <c r="W768" s="276"/>
      <c r="X768" s="276"/>
      <c r="Y768" s="276"/>
      <c r="Z768" s="275"/>
      <c r="AA768" s="184"/>
      <c r="AB768" s="184"/>
      <c r="AC768" s="185"/>
      <c r="AD768" s="185"/>
      <c r="AE768" s="186"/>
      <c r="AF768" s="187"/>
      <c r="AG768" s="182"/>
      <c r="AH768" s="184"/>
      <c r="AI768" s="184"/>
      <c r="AJ768" s="182"/>
      <c r="AK768" s="188"/>
      <c r="AL768" s="188"/>
      <c r="AM768" s="188"/>
      <c r="AN768" s="188"/>
      <c r="AO768" s="188"/>
      <c r="AP768" s="188"/>
      <c r="AQ768" s="188"/>
      <c r="AR768" s="188"/>
      <c r="AS768" s="188"/>
      <c r="AT768" s="188"/>
      <c r="AU768" s="189"/>
      <c r="AV768" s="190"/>
      <c r="AW768" s="190"/>
      <c r="AX768" s="191"/>
      <c r="AY768" s="191"/>
      <c r="AZ768" s="191"/>
      <c r="BA768" s="192"/>
      <c r="BB768" s="193"/>
      <c r="BC768" s="193"/>
      <c r="BD768" s="193"/>
    </row>
    <row r="769" spans="1:56">
      <c r="A769" s="220"/>
      <c r="B769" s="221"/>
      <c r="C769" s="222"/>
      <c r="D769" s="169"/>
      <c r="E769" s="169"/>
      <c r="F769" s="169"/>
      <c r="G769" s="202"/>
      <c r="H769" s="217"/>
      <c r="I769" s="212"/>
      <c r="J769" s="206"/>
      <c r="K769" s="212"/>
      <c r="L769" s="206"/>
      <c r="M769" s="212"/>
      <c r="N769" s="206"/>
      <c r="O769" s="170"/>
      <c r="P769" s="171"/>
      <c r="Q769" s="171"/>
      <c r="R769" s="171"/>
      <c r="S769" s="172"/>
      <c r="T769" s="172"/>
      <c r="U769" s="171"/>
      <c r="V769" s="171"/>
      <c r="W769" s="173"/>
      <c r="X769" s="173"/>
      <c r="Y769" s="173"/>
      <c r="Z769" s="171"/>
      <c r="AA769" s="171"/>
      <c r="AB769" s="171"/>
      <c r="AC769" s="172"/>
      <c r="AD769" s="172"/>
      <c r="AE769" s="174"/>
      <c r="AF769" s="175"/>
      <c r="AG769" s="169"/>
      <c r="AH769" s="171"/>
      <c r="AI769" s="171"/>
      <c r="AJ769" s="169"/>
      <c r="AK769" s="176"/>
      <c r="AL769" s="176"/>
      <c r="AM769" s="176"/>
      <c r="AN769" s="176"/>
      <c r="AO769" s="176"/>
      <c r="AP769" s="176"/>
      <c r="AQ769" s="176"/>
      <c r="AR769" s="176"/>
      <c r="AS769" s="176"/>
      <c r="AT769" s="176"/>
      <c r="AU769" s="177"/>
      <c r="AV769" s="178"/>
      <c r="AW769" s="178"/>
      <c r="AX769" s="179"/>
      <c r="AY769" s="179"/>
      <c r="AZ769" s="179"/>
      <c r="BA769" s="180"/>
      <c r="BB769" s="181"/>
      <c r="BC769" s="181"/>
      <c r="BD769" s="181"/>
    </row>
    <row r="770" spans="1:56">
      <c r="A770" s="223"/>
      <c r="B770" s="224"/>
      <c r="C770" s="225"/>
      <c r="D770" s="182"/>
      <c r="E770" s="182"/>
      <c r="F770" s="182"/>
      <c r="G770" s="203"/>
      <c r="H770" s="218"/>
      <c r="I770" s="213"/>
      <c r="J770" s="207"/>
      <c r="K770" s="213"/>
      <c r="L770" s="207"/>
      <c r="M770" s="213"/>
      <c r="N770" s="207"/>
      <c r="O770" s="183"/>
      <c r="P770" s="184"/>
      <c r="Q770" s="184"/>
      <c r="R770" s="275"/>
      <c r="S770" s="185"/>
      <c r="T770" s="185"/>
      <c r="U770" s="275"/>
      <c r="V770" s="275"/>
      <c r="W770" s="276"/>
      <c r="X770" s="276"/>
      <c r="Y770" s="276"/>
      <c r="Z770" s="275"/>
      <c r="AA770" s="184"/>
      <c r="AB770" s="184"/>
      <c r="AC770" s="185"/>
      <c r="AD770" s="185"/>
      <c r="AE770" s="186"/>
      <c r="AF770" s="187"/>
      <c r="AG770" s="182"/>
      <c r="AH770" s="184"/>
      <c r="AI770" s="184"/>
      <c r="AJ770" s="182"/>
      <c r="AK770" s="188"/>
      <c r="AL770" s="188"/>
      <c r="AM770" s="188"/>
      <c r="AN770" s="188"/>
      <c r="AO770" s="188"/>
      <c r="AP770" s="188"/>
      <c r="AQ770" s="188"/>
      <c r="AR770" s="188"/>
      <c r="AS770" s="188"/>
      <c r="AT770" s="188"/>
      <c r="AU770" s="189"/>
      <c r="AV770" s="190"/>
      <c r="AW770" s="190"/>
      <c r="AX770" s="191"/>
      <c r="AY770" s="191"/>
      <c r="AZ770" s="191"/>
      <c r="BA770" s="192"/>
      <c r="BB770" s="193"/>
      <c r="BC770" s="193"/>
      <c r="BD770" s="193"/>
    </row>
    <row r="771" spans="1:56">
      <c r="A771" s="220"/>
      <c r="B771" s="221"/>
      <c r="C771" s="222"/>
      <c r="D771" s="169"/>
      <c r="E771" s="169"/>
      <c r="F771" s="169"/>
      <c r="G771" s="202"/>
      <c r="H771" s="217"/>
      <c r="I771" s="212"/>
      <c r="J771" s="206"/>
      <c r="K771" s="212"/>
      <c r="L771" s="206"/>
      <c r="M771" s="212"/>
      <c r="N771" s="206"/>
      <c r="O771" s="170"/>
      <c r="P771" s="171"/>
      <c r="Q771" s="171"/>
      <c r="R771" s="171"/>
      <c r="S771" s="172"/>
      <c r="T771" s="172"/>
      <c r="U771" s="171"/>
      <c r="V771" s="171"/>
      <c r="W771" s="173"/>
      <c r="X771" s="173"/>
      <c r="Y771" s="173"/>
      <c r="Z771" s="171"/>
      <c r="AA771" s="171"/>
      <c r="AB771" s="171"/>
      <c r="AC771" s="172"/>
      <c r="AD771" s="172"/>
      <c r="AE771" s="174"/>
      <c r="AF771" s="175"/>
      <c r="AG771" s="169"/>
      <c r="AH771" s="171"/>
      <c r="AI771" s="171"/>
      <c r="AJ771" s="169"/>
      <c r="AK771" s="176"/>
      <c r="AL771" s="176"/>
      <c r="AM771" s="176"/>
      <c r="AN771" s="176"/>
      <c r="AO771" s="176"/>
      <c r="AP771" s="176"/>
      <c r="AQ771" s="176"/>
      <c r="AR771" s="176"/>
      <c r="AS771" s="176"/>
      <c r="AT771" s="176"/>
      <c r="AU771" s="177"/>
      <c r="AV771" s="178"/>
      <c r="AW771" s="178"/>
      <c r="AX771" s="179"/>
      <c r="AY771" s="179"/>
      <c r="AZ771" s="179"/>
      <c r="BA771" s="180"/>
      <c r="BB771" s="181"/>
      <c r="BC771" s="181"/>
      <c r="BD771" s="181"/>
    </row>
    <row r="772" spans="1:56">
      <c r="A772" s="223"/>
      <c r="B772" s="224"/>
      <c r="C772" s="225"/>
      <c r="D772" s="182"/>
      <c r="E772" s="182"/>
      <c r="F772" s="182"/>
      <c r="G772" s="203"/>
      <c r="H772" s="218"/>
      <c r="I772" s="213"/>
      <c r="J772" s="207"/>
      <c r="K772" s="213"/>
      <c r="L772" s="207"/>
      <c r="M772" s="213"/>
      <c r="N772" s="207"/>
      <c r="O772" s="183"/>
      <c r="P772" s="184"/>
      <c r="Q772" s="184"/>
      <c r="R772" s="275"/>
      <c r="S772" s="185"/>
      <c r="T772" s="185"/>
      <c r="U772" s="275"/>
      <c r="V772" s="275"/>
      <c r="W772" s="276"/>
      <c r="X772" s="276"/>
      <c r="Y772" s="276"/>
      <c r="Z772" s="275"/>
      <c r="AA772" s="184"/>
      <c r="AB772" s="184"/>
      <c r="AC772" s="185"/>
      <c r="AD772" s="185"/>
      <c r="AE772" s="186"/>
      <c r="AF772" s="187"/>
      <c r="AG772" s="182"/>
      <c r="AH772" s="184"/>
      <c r="AI772" s="184"/>
      <c r="AJ772" s="182"/>
      <c r="AK772" s="188"/>
      <c r="AL772" s="188"/>
      <c r="AM772" s="188"/>
      <c r="AN772" s="188"/>
      <c r="AO772" s="188"/>
      <c r="AP772" s="188"/>
      <c r="AQ772" s="188"/>
      <c r="AR772" s="188"/>
      <c r="AS772" s="188"/>
      <c r="AT772" s="188"/>
      <c r="AU772" s="189"/>
      <c r="AV772" s="190"/>
      <c r="AW772" s="190"/>
      <c r="AX772" s="191"/>
      <c r="AY772" s="191"/>
      <c r="AZ772" s="191"/>
      <c r="BA772" s="192"/>
      <c r="BB772" s="193"/>
      <c r="BC772" s="193"/>
      <c r="BD772" s="193"/>
    </row>
    <row r="773" spans="1:56">
      <c r="A773" s="220"/>
      <c r="B773" s="221"/>
      <c r="C773" s="222"/>
      <c r="D773" s="169"/>
      <c r="E773" s="169"/>
      <c r="F773" s="169"/>
      <c r="G773" s="202"/>
      <c r="H773" s="217"/>
      <c r="I773" s="212"/>
      <c r="J773" s="206"/>
      <c r="K773" s="212"/>
      <c r="L773" s="206"/>
      <c r="M773" s="212"/>
      <c r="N773" s="206"/>
      <c r="O773" s="170"/>
      <c r="P773" s="171"/>
      <c r="Q773" s="171"/>
      <c r="R773" s="171"/>
      <c r="S773" s="172"/>
      <c r="T773" s="172"/>
      <c r="U773" s="171"/>
      <c r="V773" s="171"/>
      <c r="W773" s="173"/>
      <c r="X773" s="173"/>
      <c r="Y773" s="173"/>
      <c r="Z773" s="171"/>
      <c r="AA773" s="171"/>
      <c r="AB773" s="171"/>
      <c r="AC773" s="172"/>
      <c r="AD773" s="172"/>
      <c r="AE773" s="174"/>
      <c r="AF773" s="175"/>
      <c r="AG773" s="169"/>
      <c r="AH773" s="171"/>
      <c r="AI773" s="171"/>
      <c r="AJ773" s="169"/>
      <c r="AK773" s="176"/>
      <c r="AL773" s="176"/>
      <c r="AM773" s="176"/>
      <c r="AN773" s="176"/>
      <c r="AO773" s="176"/>
      <c r="AP773" s="176"/>
      <c r="AQ773" s="176"/>
      <c r="AR773" s="176"/>
      <c r="AS773" s="176"/>
      <c r="AT773" s="176"/>
      <c r="AU773" s="177"/>
      <c r="AV773" s="178"/>
      <c r="AW773" s="178"/>
      <c r="AX773" s="179"/>
      <c r="AY773" s="179"/>
      <c r="AZ773" s="179"/>
      <c r="BA773" s="180"/>
      <c r="BB773" s="181"/>
      <c r="BC773" s="181"/>
      <c r="BD773" s="181"/>
    </row>
    <row r="774" spans="1:56">
      <c r="A774" s="223"/>
      <c r="B774" s="224"/>
      <c r="C774" s="225"/>
      <c r="D774" s="182"/>
      <c r="E774" s="182"/>
      <c r="F774" s="182"/>
      <c r="G774" s="203"/>
      <c r="H774" s="218"/>
      <c r="I774" s="213"/>
      <c r="J774" s="207"/>
      <c r="K774" s="213"/>
      <c r="L774" s="207"/>
      <c r="M774" s="213"/>
      <c r="N774" s="207"/>
      <c r="O774" s="183"/>
      <c r="P774" s="184"/>
      <c r="Q774" s="184"/>
      <c r="R774" s="275"/>
      <c r="S774" s="185"/>
      <c r="T774" s="185"/>
      <c r="U774" s="275"/>
      <c r="V774" s="275"/>
      <c r="W774" s="276"/>
      <c r="X774" s="276"/>
      <c r="Y774" s="276"/>
      <c r="Z774" s="275"/>
      <c r="AA774" s="184"/>
      <c r="AB774" s="184"/>
      <c r="AC774" s="185"/>
      <c r="AD774" s="185"/>
      <c r="AE774" s="186"/>
      <c r="AF774" s="187"/>
      <c r="AG774" s="182"/>
      <c r="AH774" s="184"/>
      <c r="AI774" s="184"/>
      <c r="AJ774" s="182"/>
      <c r="AK774" s="188"/>
      <c r="AL774" s="188"/>
      <c r="AM774" s="188"/>
      <c r="AN774" s="188"/>
      <c r="AO774" s="188"/>
      <c r="AP774" s="188"/>
      <c r="AQ774" s="188"/>
      <c r="AR774" s="188"/>
      <c r="AS774" s="188"/>
      <c r="AT774" s="188"/>
      <c r="AU774" s="189"/>
      <c r="AV774" s="190"/>
      <c r="AW774" s="190"/>
      <c r="AX774" s="191"/>
      <c r="AY774" s="191"/>
      <c r="AZ774" s="191"/>
      <c r="BA774" s="192"/>
      <c r="BB774" s="193"/>
      <c r="BC774" s="193"/>
      <c r="BD774" s="193"/>
    </row>
    <row r="775" spans="1:56">
      <c r="A775" s="220"/>
      <c r="B775" s="221"/>
      <c r="C775" s="222"/>
      <c r="D775" s="169"/>
      <c r="E775" s="169"/>
      <c r="F775" s="169"/>
      <c r="G775" s="202"/>
      <c r="H775" s="217"/>
      <c r="I775" s="212"/>
      <c r="J775" s="206"/>
      <c r="K775" s="212"/>
      <c r="L775" s="206"/>
      <c r="M775" s="212"/>
      <c r="N775" s="206"/>
      <c r="O775" s="170"/>
      <c r="P775" s="171"/>
      <c r="Q775" s="171"/>
      <c r="R775" s="171"/>
      <c r="S775" s="172"/>
      <c r="T775" s="172"/>
      <c r="U775" s="171"/>
      <c r="V775" s="171"/>
      <c r="W775" s="173"/>
      <c r="X775" s="173"/>
      <c r="Y775" s="173"/>
      <c r="Z775" s="171"/>
      <c r="AA775" s="171"/>
      <c r="AB775" s="171"/>
      <c r="AC775" s="172"/>
      <c r="AD775" s="172"/>
      <c r="AE775" s="174"/>
      <c r="AF775" s="175"/>
      <c r="AG775" s="169"/>
      <c r="AH775" s="171"/>
      <c r="AI775" s="171"/>
      <c r="AJ775" s="169"/>
      <c r="AK775" s="176"/>
      <c r="AL775" s="176"/>
      <c r="AM775" s="176"/>
      <c r="AN775" s="176"/>
      <c r="AO775" s="176"/>
      <c r="AP775" s="176"/>
      <c r="AQ775" s="176"/>
      <c r="AR775" s="176"/>
      <c r="AS775" s="176"/>
      <c r="AT775" s="176"/>
      <c r="AU775" s="177"/>
      <c r="AV775" s="178"/>
      <c r="AW775" s="178"/>
      <c r="AX775" s="179"/>
      <c r="AY775" s="179"/>
      <c r="AZ775" s="179"/>
      <c r="BA775" s="180"/>
      <c r="BB775" s="181"/>
      <c r="BC775" s="181"/>
      <c r="BD775" s="181"/>
    </row>
    <row r="776" spans="1:56">
      <c r="A776" s="223"/>
      <c r="B776" s="224"/>
      <c r="C776" s="225"/>
      <c r="D776" s="182"/>
      <c r="E776" s="182"/>
      <c r="F776" s="182"/>
      <c r="G776" s="203"/>
      <c r="H776" s="218"/>
      <c r="I776" s="213"/>
      <c r="J776" s="207"/>
      <c r="K776" s="213"/>
      <c r="L776" s="207"/>
      <c r="M776" s="213"/>
      <c r="N776" s="207"/>
      <c r="O776" s="183"/>
      <c r="P776" s="184"/>
      <c r="Q776" s="184"/>
      <c r="R776" s="275"/>
      <c r="S776" s="185"/>
      <c r="T776" s="185"/>
      <c r="U776" s="275"/>
      <c r="V776" s="275"/>
      <c r="W776" s="276"/>
      <c r="X776" s="276"/>
      <c r="Y776" s="276"/>
      <c r="Z776" s="275"/>
      <c r="AA776" s="184"/>
      <c r="AB776" s="184"/>
      <c r="AC776" s="185"/>
      <c r="AD776" s="185"/>
      <c r="AE776" s="186"/>
      <c r="AF776" s="187"/>
      <c r="AG776" s="182"/>
      <c r="AH776" s="184"/>
      <c r="AI776" s="184"/>
      <c r="AJ776" s="182"/>
      <c r="AK776" s="188"/>
      <c r="AL776" s="188"/>
      <c r="AM776" s="188"/>
      <c r="AN776" s="188"/>
      <c r="AO776" s="188"/>
      <c r="AP776" s="188"/>
      <c r="AQ776" s="188"/>
      <c r="AR776" s="188"/>
      <c r="AS776" s="188"/>
      <c r="AT776" s="188"/>
      <c r="AU776" s="189"/>
      <c r="AV776" s="190"/>
      <c r="AW776" s="190"/>
      <c r="AX776" s="191"/>
      <c r="AY776" s="191"/>
      <c r="AZ776" s="191"/>
      <c r="BA776" s="192"/>
      <c r="BB776" s="193"/>
      <c r="BC776" s="193"/>
      <c r="BD776" s="193"/>
    </row>
    <row r="777" spans="1:56">
      <c r="A777" s="220"/>
      <c r="B777" s="221"/>
      <c r="C777" s="222"/>
      <c r="D777" s="169"/>
      <c r="E777" s="169"/>
      <c r="F777" s="169"/>
      <c r="G777" s="202"/>
      <c r="H777" s="217"/>
      <c r="I777" s="212"/>
      <c r="J777" s="206"/>
      <c r="K777" s="212"/>
      <c r="L777" s="206"/>
      <c r="M777" s="212"/>
      <c r="N777" s="206"/>
      <c r="O777" s="170"/>
      <c r="P777" s="171"/>
      <c r="Q777" s="171"/>
      <c r="R777" s="171"/>
      <c r="S777" s="172"/>
      <c r="T777" s="172"/>
      <c r="U777" s="171"/>
      <c r="V777" s="171"/>
      <c r="W777" s="173"/>
      <c r="X777" s="173"/>
      <c r="Y777" s="173"/>
      <c r="Z777" s="171"/>
      <c r="AA777" s="171"/>
      <c r="AB777" s="171"/>
      <c r="AC777" s="172"/>
      <c r="AD777" s="172"/>
      <c r="AE777" s="174"/>
      <c r="AF777" s="175"/>
      <c r="AG777" s="169"/>
      <c r="AH777" s="171"/>
      <c r="AI777" s="171"/>
      <c r="AJ777" s="169"/>
      <c r="AK777" s="176"/>
      <c r="AL777" s="176"/>
      <c r="AM777" s="176"/>
      <c r="AN777" s="176"/>
      <c r="AO777" s="176"/>
      <c r="AP777" s="176"/>
      <c r="AQ777" s="176"/>
      <c r="AR777" s="176"/>
      <c r="AS777" s="176"/>
      <c r="AT777" s="176"/>
      <c r="AU777" s="177"/>
      <c r="AV777" s="178"/>
      <c r="AW777" s="178"/>
      <c r="AX777" s="179"/>
      <c r="AY777" s="179"/>
      <c r="AZ777" s="179"/>
      <c r="BA777" s="180"/>
      <c r="BB777" s="181"/>
      <c r="BC777" s="181"/>
      <c r="BD777" s="181"/>
    </row>
    <row r="778" spans="1:56">
      <c r="A778" s="223"/>
      <c r="B778" s="224"/>
      <c r="C778" s="225"/>
      <c r="D778" s="182"/>
      <c r="E778" s="182"/>
      <c r="F778" s="182"/>
      <c r="G778" s="203"/>
      <c r="H778" s="218"/>
      <c r="I778" s="213"/>
      <c r="J778" s="207"/>
      <c r="K778" s="213"/>
      <c r="L778" s="207"/>
      <c r="M778" s="213"/>
      <c r="N778" s="207"/>
      <c r="O778" s="183"/>
      <c r="P778" s="184"/>
      <c r="Q778" s="184"/>
      <c r="R778" s="275"/>
      <c r="S778" s="185"/>
      <c r="T778" s="185"/>
      <c r="U778" s="275"/>
      <c r="V778" s="275"/>
      <c r="W778" s="276"/>
      <c r="X778" s="276"/>
      <c r="Y778" s="276"/>
      <c r="Z778" s="275"/>
      <c r="AA778" s="184"/>
      <c r="AB778" s="184"/>
      <c r="AC778" s="185"/>
      <c r="AD778" s="185"/>
      <c r="AE778" s="186"/>
      <c r="AF778" s="187"/>
      <c r="AG778" s="182"/>
      <c r="AH778" s="184"/>
      <c r="AI778" s="184"/>
      <c r="AJ778" s="182"/>
      <c r="AK778" s="188"/>
      <c r="AL778" s="188"/>
      <c r="AM778" s="188"/>
      <c r="AN778" s="188"/>
      <c r="AO778" s="188"/>
      <c r="AP778" s="188"/>
      <c r="AQ778" s="188"/>
      <c r="AR778" s="188"/>
      <c r="AS778" s="188"/>
      <c r="AT778" s="188"/>
      <c r="AU778" s="189"/>
      <c r="AV778" s="190"/>
      <c r="AW778" s="190"/>
      <c r="AX778" s="191"/>
      <c r="AY778" s="191"/>
      <c r="AZ778" s="191"/>
      <c r="BA778" s="192"/>
      <c r="BB778" s="193"/>
      <c r="BC778" s="193"/>
      <c r="BD778" s="193"/>
    </row>
    <row r="779" spans="1:56">
      <c r="A779" s="220"/>
      <c r="B779" s="221"/>
      <c r="C779" s="222"/>
      <c r="D779" s="169"/>
      <c r="E779" s="169"/>
      <c r="F779" s="169"/>
      <c r="G779" s="202"/>
      <c r="H779" s="217"/>
      <c r="I779" s="212"/>
      <c r="J779" s="206"/>
      <c r="K779" s="212"/>
      <c r="L779" s="206"/>
      <c r="M779" s="212"/>
      <c r="N779" s="206"/>
      <c r="O779" s="170"/>
      <c r="P779" s="171"/>
      <c r="Q779" s="171"/>
      <c r="R779" s="171"/>
      <c r="S779" s="172"/>
      <c r="T779" s="172"/>
      <c r="U779" s="171"/>
      <c r="V779" s="171"/>
      <c r="W779" s="173"/>
      <c r="X779" s="173"/>
      <c r="Y779" s="173"/>
      <c r="Z779" s="171"/>
      <c r="AA779" s="171"/>
      <c r="AB779" s="171"/>
      <c r="AC779" s="172"/>
      <c r="AD779" s="172"/>
      <c r="AE779" s="174"/>
      <c r="AF779" s="175"/>
      <c r="AG779" s="169"/>
      <c r="AH779" s="171"/>
      <c r="AI779" s="171"/>
      <c r="AJ779" s="169"/>
      <c r="AK779" s="176"/>
      <c r="AL779" s="176"/>
      <c r="AM779" s="176"/>
      <c r="AN779" s="176"/>
      <c r="AO779" s="176"/>
      <c r="AP779" s="176"/>
      <c r="AQ779" s="176"/>
      <c r="AR779" s="176"/>
      <c r="AS779" s="176"/>
      <c r="AT779" s="176"/>
      <c r="AU779" s="177"/>
      <c r="AV779" s="178"/>
      <c r="AW779" s="178"/>
      <c r="AX779" s="179"/>
      <c r="AY779" s="179"/>
      <c r="AZ779" s="179"/>
      <c r="BA779" s="180"/>
      <c r="BB779" s="181"/>
      <c r="BC779" s="181"/>
      <c r="BD779" s="181"/>
    </row>
    <row r="780" spans="1:56">
      <c r="A780" s="223"/>
      <c r="B780" s="224"/>
      <c r="C780" s="225"/>
      <c r="D780" s="182"/>
      <c r="E780" s="182"/>
      <c r="F780" s="182"/>
      <c r="G780" s="203"/>
      <c r="H780" s="218"/>
      <c r="I780" s="213"/>
      <c r="J780" s="207"/>
      <c r="K780" s="213"/>
      <c r="L780" s="207"/>
      <c r="M780" s="213"/>
      <c r="N780" s="207"/>
      <c r="O780" s="183"/>
      <c r="P780" s="184"/>
      <c r="Q780" s="184"/>
      <c r="R780" s="275"/>
      <c r="S780" s="185"/>
      <c r="T780" s="185"/>
      <c r="U780" s="275"/>
      <c r="V780" s="275"/>
      <c r="W780" s="276"/>
      <c r="X780" s="276"/>
      <c r="Y780" s="276"/>
      <c r="Z780" s="275"/>
      <c r="AA780" s="184"/>
      <c r="AB780" s="184"/>
      <c r="AC780" s="185"/>
      <c r="AD780" s="185"/>
      <c r="AE780" s="186"/>
      <c r="AF780" s="187"/>
      <c r="AG780" s="182"/>
      <c r="AH780" s="184"/>
      <c r="AI780" s="184"/>
      <c r="AJ780" s="182"/>
      <c r="AK780" s="188"/>
      <c r="AL780" s="188"/>
      <c r="AM780" s="188"/>
      <c r="AN780" s="188"/>
      <c r="AO780" s="188"/>
      <c r="AP780" s="188"/>
      <c r="AQ780" s="188"/>
      <c r="AR780" s="188"/>
      <c r="AS780" s="188"/>
      <c r="AT780" s="188"/>
      <c r="AU780" s="189"/>
      <c r="AV780" s="190"/>
      <c r="AW780" s="190"/>
      <c r="AX780" s="191"/>
      <c r="AY780" s="191"/>
      <c r="AZ780" s="191"/>
      <c r="BA780" s="192"/>
      <c r="BB780" s="193"/>
      <c r="BC780" s="193"/>
      <c r="BD780" s="193"/>
    </row>
    <row r="781" spans="1:56">
      <c r="A781" s="220"/>
      <c r="B781" s="221"/>
      <c r="C781" s="222"/>
      <c r="D781" s="169"/>
      <c r="E781" s="169"/>
      <c r="F781" s="169"/>
      <c r="G781" s="202"/>
      <c r="H781" s="217"/>
      <c r="I781" s="212"/>
      <c r="J781" s="206"/>
      <c r="K781" s="212"/>
      <c r="L781" s="206"/>
      <c r="M781" s="212"/>
      <c r="N781" s="206"/>
      <c r="O781" s="170"/>
      <c r="P781" s="171"/>
      <c r="Q781" s="171"/>
      <c r="R781" s="171"/>
      <c r="S781" s="172"/>
      <c r="T781" s="172"/>
      <c r="U781" s="171"/>
      <c r="V781" s="171"/>
      <c r="W781" s="173"/>
      <c r="X781" s="173"/>
      <c r="Y781" s="173"/>
      <c r="Z781" s="171"/>
      <c r="AA781" s="171"/>
      <c r="AB781" s="171"/>
      <c r="AC781" s="172"/>
      <c r="AD781" s="172"/>
      <c r="AE781" s="174"/>
      <c r="AF781" s="175"/>
      <c r="AG781" s="169"/>
      <c r="AH781" s="171"/>
      <c r="AI781" s="171"/>
      <c r="AJ781" s="169"/>
      <c r="AK781" s="176"/>
      <c r="AL781" s="176"/>
      <c r="AM781" s="176"/>
      <c r="AN781" s="176"/>
      <c r="AO781" s="176"/>
      <c r="AP781" s="176"/>
      <c r="AQ781" s="176"/>
      <c r="AR781" s="176"/>
      <c r="AS781" s="176"/>
      <c r="AT781" s="176"/>
      <c r="AU781" s="177"/>
      <c r="AV781" s="178"/>
      <c r="AW781" s="178"/>
      <c r="AX781" s="179"/>
      <c r="AY781" s="179"/>
      <c r="AZ781" s="179"/>
      <c r="BA781" s="180"/>
      <c r="BB781" s="181"/>
      <c r="BC781" s="181"/>
      <c r="BD781" s="181"/>
    </row>
    <row r="782" spans="1:56">
      <c r="A782" s="223"/>
      <c r="B782" s="224"/>
      <c r="C782" s="225"/>
      <c r="D782" s="182"/>
      <c r="E782" s="182"/>
      <c r="F782" s="182"/>
      <c r="G782" s="203"/>
      <c r="H782" s="218"/>
      <c r="I782" s="213"/>
      <c r="J782" s="207"/>
      <c r="K782" s="213"/>
      <c r="L782" s="207"/>
      <c r="M782" s="213"/>
      <c r="N782" s="207"/>
      <c r="O782" s="183"/>
      <c r="P782" s="184"/>
      <c r="Q782" s="184"/>
      <c r="R782" s="275"/>
      <c r="S782" s="185"/>
      <c r="T782" s="185"/>
      <c r="U782" s="275"/>
      <c r="V782" s="275"/>
      <c r="W782" s="276"/>
      <c r="X782" s="276"/>
      <c r="Y782" s="276"/>
      <c r="Z782" s="275"/>
      <c r="AA782" s="184"/>
      <c r="AB782" s="184"/>
      <c r="AC782" s="185"/>
      <c r="AD782" s="185"/>
      <c r="AE782" s="186"/>
      <c r="AF782" s="187"/>
      <c r="AG782" s="182"/>
      <c r="AH782" s="184"/>
      <c r="AI782" s="184"/>
      <c r="AJ782" s="182"/>
      <c r="AK782" s="188"/>
      <c r="AL782" s="188"/>
      <c r="AM782" s="188"/>
      <c r="AN782" s="188"/>
      <c r="AO782" s="188"/>
      <c r="AP782" s="188"/>
      <c r="AQ782" s="188"/>
      <c r="AR782" s="188"/>
      <c r="AS782" s="188"/>
      <c r="AT782" s="188"/>
      <c r="AU782" s="189"/>
      <c r="AV782" s="190"/>
      <c r="AW782" s="190"/>
      <c r="AX782" s="191"/>
      <c r="AY782" s="191"/>
      <c r="AZ782" s="191"/>
      <c r="BA782" s="192"/>
      <c r="BB782" s="193"/>
      <c r="BC782" s="193"/>
      <c r="BD782" s="193"/>
    </row>
    <row r="783" spans="1:56">
      <c r="A783" s="220"/>
      <c r="B783" s="221"/>
      <c r="C783" s="222"/>
      <c r="D783" s="169"/>
      <c r="E783" s="169"/>
      <c r="F783" s="169"/>
      <c r="G783" s="202"/>
      <c r="H783" s="217"/>
      <c r="I783" s="212"/>
      <c r="J783" s="206"/>
      <c r="K783" s="212"/>
      <c r="L783" s="206"/>
      <c r="M783" s="212"/>
      <c r="N783" s="206"/>
      <c r="O783" s="170"/>
      <c r="P783" s="171"/>
      <c r="Q783" s="171"/>
      <c r="R783" s="171"/>
      <c r="S783" s="172"/>
      <c r="T783" s="172"/>
      <c r="U783" s="171"/>
      <c r="V783" s="171"/>
      <c r="W783" s="173"/>
      <c r="X783" s="173"/>
      <c r="Y783" s="173"/>
      <c r="Z783" s="171"/>
      <c r="AA783" s="171"/>
      <c r="AB783" s="171"/>
      <c r="AC783" s="172"/>
      <c r="AD783" s="172"/>
      <c r="AE783" s="174"/>
      <c r="AF783" s="175"/>
      <c r="AG783" s="169"/>
      <c r="AH783" s="171"/>
      <c r="AI783" s="171"/>
      <c r="AJ783" s="169"/>
      <c r="AK783" s="176"/>
      <c r="AL783" s="176"/>
      <c r="AM783" s="176"/>
      <c r="AN783" s="176"/>
      <c r="AO783" s="176"/>
      <c r="AP783" s="176"/>
      <c r="AQ783" s="176"/>
      <c r="AR783" s="176"/>
      <c r="AS783" s="176"/>
      <c r="AT783" s="176"/>
      <c r="AU783" s="177"/>
      <c r="AV783" s="178"/>
      <c r="AW783" s="178"/>
      <c r="AX783" s="179"/>
      <c r="AY783" s="179"/>
      <c r="AZ783" s="179"/>
      <c r="BA783" s="180"/>
      <c r="BB783" s="181"/>
      <c r="BC783" s="181"/>
      <c r="BD783" s="181"/>
    </row>
    <row r="784" spans="1:56">
      <c r="A784" s="223"/>
      <c r="B784" s="224"/>
      <c r="C784" s="225"/>
      <c r="D784" s="182"/>
      <c r="E784" s="182"/>
      <c r="F784" s="182"/>
      <c r="G784" s="203"/>
      <c r="H784" s="218"/>
      <c r="I784" s="213"/>
      <c r="J784" s="207"/>
      <c r="K784" s="213"/>
      <c r="L784" s="207"/>
      <c r="M784" s="213"/>
      <c r="N784" s="207"/>
      <c r="O784" s="183"/>
      <c r="P784" s="184"/>
      <c r="Q784" s="184"/>
      <c r="R784" s="275"/>
      <c r="S784" s="185"/>
      <c r="T784" s="185"/>
      <c r="U784" s="275"/>
      <c r="V784" s="275"/>
      <c r="W784" s="276"/>
      <c r="X784" s="276"/>
      <c r="Y784" s="276"/>
      <c r="Z784" s="275"/>
      <c r="AA784" s="184"/>
      <c r="AB784" s="184"/>
      <c r="AC784" s="185"/>
      <c r="AD784" s="185"/>
      <c r="AE784" s="186"/>
      <c r="AF784" s="187"/>
      <c r="AG784" s="182"/>
      <c r="AH784" s="184"/>
      <c r="AI784" s="184"/>
      <c r="AJ784" s="182"/>
      <c r="AK784" s="188"/>
      <c r="AL784" s="188"/>
      <c r="AM784" s="188"/>
      <c r="AN784" s="188"/>
      <c r="AO784" s="188"/>
      <c r="AP784" s="188"/>
      <c r="AQ784" s="188"/>
      <c r="AR784" s="188"/>
      <c r="AS784" s="188"/>
      <c r="AT784" s="188"/>
      <c r="AU784" s="189"/>
      <c r="AV784" s="190"/>
      <c r="AW784" s="190"/>
      <c r="AX784" s="191"/>
      <c r="AY784" s="191"/>
      <c r="AZ784" s="191"/>
      <c r="BA784" s="192"/>
      <c r="BB784" s="193"/>
      <c r="BC784" s="193"/>
      <c r="BD784" s="193"/>
    </row>
    <row r="785" spans="1:56">
      <c r="A785" s="220"/>
      <c r="B785" s="221"/>
      <c r="C785" s="222"/>
      <c r="D785" s="169"/>
      <c r="E785" s="169"/>
      <c r="F785" s="169"/>
      <c r="G785" s="202"/>
      <c r="H785" s="217"/>
      <c r="I785" s="212"/>
      <c r="J785" s="206"/>
      <c r="K785" s="212"/>
      <c r="L785" s="206"/>
      <c r="M785" s="212"/>
      <c r="N785" s="206"/>
      <c r="O785" s="170"/>
      <c r="P785" s="171"/>
      <c r="Q785" s="171"/>
      <c r="R785" s="171"/>
      <c r="S785" s="172"/>
      <c r="T785" s="172"/>
      <c r="U785" s="171"/>
      <c r="V785" s="171"/>
      <c r="W785" s="173"/>
      <c r="X785" s="173"/>
      <c r="Y785" s="173"/>
      <c r="Z785" s="171"/>
      <c r="AA785" s="171"/>
      <c r="AB785" s="171"/>
      <c r="AC785" s="172"/>
      <c r="AD785" s="172"/>
      <c r="AE785" s="174"/>
      <c r="AF785" s="175"/>
      <c r="AG785" s="169"/>
      <c r="AH785" s="171"/>
      <c r="AI785" s="171"/>
      <c r="AJ785" s="169"/>
      <c r="AK785" s="176"/>
      <c r="AL785" s="176"/>
      <c r="AM785" s="176"/>
      <c r="AN785" s="176"/>
      <c r="AO785" s="176"/>
      <c r="AP785" s="176"/>
      <c r="AQ785" s="176"/>
      <c r="AR785" s="176"/>
      <c r="AS785" s="176"/>
      <c r="AT785" s="176"/>
      <c r="AU785" s="177"/>
      <c r="AV785" s="178"/>
      <c r="AW785" s="178"/>
      <c r="AX785" s="179"/>
      <c r="AY785" s="179"/>
      <c r="AZ785" s="179"/>
      <c r="BA785" s="180"/>
      <c r="BB785" s="181"/>
      <c r="BC785" s="181"/>
      <c r="BD785" s="181"/>
    </row>
    <row r="786" spans="1:56">
      <c r="A786" s="223"/>
      <c r="B786" s="224"/>
      <c r="C786" s="225"/>
      <c r="D786" s="182"/>
      <c r="E786" s="182"/>
      <c r="F786" s="182"/>
      <c r="G786" s="203"/>
      <c r="H786" s="218"/>
      <c r="I786" s="213"/>
      <c r="J786" s="207"/>
      <c r="K786" s="213"/>
      <c r="L786" s="207"/>
      <c r="M786" s="213"/>
      <c r="N786" s="207"/>
      <c r="O786" s="183"/>
      <c r="P786" s="184"/>
      <c r="Q786" s="184"/>
      <c r="R786" s="275"/>
      <c r="S786" s="185"/>
      <c r="T786" s="185"/>
      <c r="U786" s="275"/>
      <c r="V786" s="275"/>
      <c r="W786" s="276"/>
      <c r="X786" s="276"/>
      <c r="Y786" s="276"/>
      <c r="Z786" s="275"/>
      <c r="AA786" s="184"/>
      <c r="AB786" s="184"/>
      <c r="AC786" s="185"/>
      <c r="AD786" s="185"/>
      <c r="AE786" s="186"/>
      <c r="AF786" s="187"/>
      <c r="AG786" s="182"/>
      <c r="AH786" s="184"/>
      <c r="AI786" s="184"/>
      <c r="AJ786" s="182"/>
      <c r="AK786" s="188"/>
      <c r="AL786" s="188"/>
      <c r="AM786" s="188"/>
      <c r="AN786" s="188"/>
      <c r="AO786" s="188"/>
      <c r="AP786" s="188"/>
      <c r="AQ786" s="188"/>
      <c r="AR786" s="188"/>
      <c r="AS786" s="188"/>
      <c r="AT786" s="188"/>
      <c r="AU786" s="189"/>
      <c r="AV786" s="190"/>
      <c r="AW786" s="190"/>
      <c r="AX786" s="191"/>
      <c r="AY786" s="191"/>
      <c r="AZ786" s="191"/>
      <c r="BA786" s="192"/>
      <c r="BB786" s="193"/>
      <c r="BC786" s="193"/>
      <c r="BD786" s="193"/>
    </row>
    <row r="787" spans="1:56">
      <c r="A787" s="220"/>
      <c r="B787" s="221"/>
      <c r="C787" s="222"/>
      <c r="D787" s="169"/>
      <c r="E787" s="169"/>
      <c r="F787" s="169"/>
      <c r="G787" s="202"/>
      <c r="H787" s="217"/>
      <c r="I787" s="212"/>
      <c r="J787" s="206"/>
      <c r="K787" s="212"/>
      <c r="L787" s="206"/>
      <c r="M787" s="212"/>
      <c r="N787" s="206"/>
      <c r="O787" s="170"/>
      <c r="P787" s="171"/>
      <c r="Q787" s="171"/>
      <c r="R787" s="171"/>
      <c r="S787" s="172"/>
      <c r="T787" s="172"/>
      <c r="U787" s="171"/>
      <c r="V787" s="171"/>
      <c r="W787" s="173"/>
      <c r="X787" s="173"/>
      <c r="Y787" s="173"/>
      <c r="Z787" s="171"/>
      <c r="AA787" s="171"/>
      <c r="AB787" s="171"/>
      <c r="AC787" s="172"/>
      <c r="AD787" s="172"/>
      <c r="AE787" s="174"/>
      <c r="AF787" s="175"/>
      <c r="AG787" s="169"/>
      <c r="AH787" s="171"/>
      <c r="AI787" s="171"/>
      <c r="AJ787" s="169"/>
      <c r="AK787" s="176"/>
      <c r="AL787" s="176"/>
      <c r="AM787" s="176"/>
      <c r="AN787" s="176"/>
      <c r="AO787" s="176"/>
      <c r="AP787" s="176"/>
      <c r="AQ787" s="176"/>
      <c r="AR787" s="176"/>
      <c r="AS787" s="176"/>
      <c r="AT787" s="176"/>
      <c r="AU787" s="177"/>
      <c r="AV787" s="178"/>
      <c r="AW787" s="178"/>
      <c r="AX787" s="179"/>
      <c r="AY787" s="179"/>
      <c r="AZ787" s="179"/>
      <c r="BA787" s="180"/>
      <c r="BB787" s="181"/>
      <c r="BC787" s="181"/>
      <c r="BD787" s="181"/>
    </row>
    <row r="788" spans="1:56">
      <c r="A788" s="223"/>
      <c r="B788" s="224"/>
      <c r="C788" s="225"/>
      <c r="D788" s="182"/>
      <c r="E788" s="182"/>
      <c r="F788" s="182"/>
      <c r="G788" s="203"/>
      <c r="H788" s="218"/>
      <c r="I788" s="213"/>
      <c r="J788" s="207"/>
      <c r="K788" s="213"/>
      <c r="L788" s="207"/>
      <c r="M788" s="213"/>
      <c r="N788" s="207"/>
      <c r="O788" s="183"/>
      <c r="P788" s="184"/>
      <c r="Q788" s="184"/>
      <c r="R788" s="275"/>
      <c r="S788" s="185"/>
      <c r="T788" s="185"/>
      <c r="U788" s="275"/>
      <c r="V788" s="275"/>
      <c r="W788" s="276"/>
      <c r="X788" s="276"/>
      <c r="Y788" s="276"/>
      <c r="Z788" s="275"/>
      <c r="AA788" s="184"/>
      <c r="AB788" s="184"/>
      <c r="AC788" s="185"/>
      <c r="AD788" s="185"/>
      <c r="AE788" s="186"/>
      <c r="AF788" s="187"/>
      <c r="AG788" s="182"/>
      <c r="AH788" s="184"/>
      <c r="AI788" s="184"/>
      <c r="AJ788" s="182"/>
      <c r="AK788" s="188"/>
      <c r="AL788" s="188"/>
      <c r="AM788" s="188"/>
      <c r="AN788" s="188"/>
      <c r="AO788" s="188"/>
      <c r="AP788" s="188"/>
      <c r="AQ788" s="188"/>
      <c r="AR788" s="188"/>
      <c r="AS788" s="188"/>
      <c r="AT788" s="188"/>
      <c r="AU788" s="189"/>
      <c r="AV788" s="190"/>
      <c r="AW788" s="190"/>
      <c r="AX788" s="191"/>
      <c r="AY788" s="191"/>
      <c r="AZ788" s="191"/>
      <c r="BA788" s="192"/>
      <c r="BB788" s="193"/>
      <c r="BC788" s="193"/>
      <c r="BD788" s="193"/>
    </row>
    <row r="789" spans="1:56">
      <c r="A789" s="220"/>
      <c r="B789" s="221"/>
      <c r="C789" s="222"/>
      <c r="D789" s="169"/>
      <c r="E789" s="169"/>
      <c r="F789" s="169"/>
      <c r="G789" s="202"/>
      <c r="H789" s="217"/>
      <c r="I789" s="212"/>
      <c r="J789" s="206"/>
      <c r="K789" s="212"/>
      <c r="L789" s="206"/>
      <c r="M789" s="212"/>
      <c r="N789" s="206"/>
      <c r="O789" s="170"/>
      <c r="P789" s="171"/>
      <c r="Q789" s="171"/>
      <c r="R789" s="171"/>
      <c r="S789" s="172"/>
      <c r="T789" s="172"/>
      <c r="U789" s="171"/>
      <c r="V789" s="171"/>
      <c r="W789" s="173"/>
      <c r="X789" s="173"/>
      <c r="Y789" s="173"/>
      <c r="Z789" s="171"/>
      <c r="AA789" s="171"/>
      <c r="AB789" s="171"/>
      <c r="AC789" s="172"/>
      <c r="AD789" s="172"/>
      <c r="AE789" s="174"/>
      <c r="AF789" s="175"/>
      <c r="AG789" s="169"/>
      <c r="AH789" s="171"/>
      <c r="AI789" s="171"/>
      <c r="AJ789" s="169"/>
      <c r="AK789" s="176"/>
      <c r="AL789" s="176"/>
      <c r="AM789" s="176"/>
      <c r="AN789" s="176"/>
      <c r="AO789" s="176"/>
      <c r="AP789" s="176"/>
      <c r="AQ789" s="176"/>
      <c r="AR789" s="176"/>
      <c r="AS789" s="176"/>
      <c r="AT789" s="176"/>
      <c r="AU789" s="177"/>
      <c r="AV789" s="178"/>
      <c r="AW789" s="178"/>
      <c r="AX789" s="179"/>
      <c r="AY789" s="179"/>
      <c r="AZ789" s="179"/>
      <c r="BA789" s="180"/>
      <c r="BB789" s="181"/>
      <c r="BC789" s="181"/>
      <c r="BD789" s="181"/>
    </row>
    <row r="790" spans="1:56">
      <c r="A790" s="223"/>
      <c r="B790" s="224"/>
      <c r="C790" s="225"/>
      <c r="D790" s="182"/>
      <c r="E790" s="182"/>
      <c r="F790" s="182"/>
      <c r="G790" s="203"/>
      <c r="H790" s="218"/>
      <c r="I790" s="213"/>
      <c r="J790" s="207"/>
      <c r="K790" s="213"/>
      <c r="L790" s="207"/>
      <c r="M790" s="213"/>
      <c r="N790" s="207"/>
      <c r="O790" s="183"/>
      <c r="P790" s="184"/>
      <c r="Q790" s="184"/>
      <c r="R790" s="275"/>
      <c r="S790" s="185"/>
      <c r="T790" s="185"/>
      <c r="U790" s="275"/>
      <c r="V790" s="275"/>
      <c r="W790" s="276"/>
      <c r="X790" s="276"/>
      <c r="Y790" s="276"/>
      <c r="Z790" s="275"/>
      <c r="AA790" s="184"/>
      <c r="AB790" s="184"/>
      <c r="AC790" s="185"/>
      <c r="AD790" s="185"/>
      <c r="AE790" s="186"/>
      <c r="AF790" s="187"/>
      <c r="AG790" s="182"/>
      <c r="AH790" s="184"/>
      <c r="AI790" s="184"/>
      <c r="AJ790" s="182"/>
      <c r="AK790" s="188"/>
      <c r="AL790" s="188"/>
      <c r="AM790" s="188"/>
      <c r="AN790" s="188"/>
      <c r="AO790" s="188"/>
      <c r="AP790" s="188"/>
      <c r="AQ790" s="188"/>
      <c r="AR790" s="188"/>
      <c r="AS790" s="188"/>
      <c r="AT790" s="188"/>
      <c r="AU790" s="189"/>
      <c r="AV790" s="190"/>
      <c r="AW790" s="190"/>
      <c r="AX790" s="191"/>
      <c r="AY790" s="191"/>
      <c r="AZ790" s="191"/>
      <c r="BA790" s="192"/>
      <c r="BB790" s="193"/>
      <c r="BC790" s="193"/>
      <c r="BD790" s="193"/>
    </row>
    <row r="791" spans="1:56">
      <c r="A791" s="220"/>
      <c r="B791" s="221"/>
      <c r="C791" s="222"/>
      <c r="D791" s="169"/>
      <c r="E791" s="169"/>
      <c r="F791" s="169"/>
      <c r="G791" s="202"/>
      <c r="H791" s="217"/>
      <c r="I791" s="212"/>
      <c r="J791" s="206"/>
      <c r="K791" s="212"/>
      <c r="L791" s="206"/>
      <c r="M791" s="212"/>
      <c r="N791" s="206"/>
      <c r="O791" s="170"/>
      <c r="P791" s="171"/>
      <c r="Q791" s="171"/>
      <c r="R791" s="171"/>
      <c r="S791" s="172"/>
      <c r="T791" s="172"/>
      <c r="U791" s="171"/>
      <c r="V791" s="171"/>
      <c r="W791" s="173"/>
      <c r="X791" s="173"/>
      <c r="Y791" s="173"/>
      <c r="Z791" s="171"/>
      <c r="AA791" s="171"/>
      <c r="AB791" s="171"/>
      <c r="AC791" s="172"/>
      <c r="AD791" s="172"/>
      <c r="AE791" s="174"/>
      <c r="AF791" s="175"/>
      <c r="AG791" s="169"/>
      <c r="AH791" s="171"/>
      <c r="AI791" s="171"/>
      <c r="AJ791" s="169"/>
      <c r="AK791" s="176"/>
      <c r="AL791" s="176"/>
      <c r="AM791" s="176"/>
      <c r="AN791" s="176"/>
      <c r="AO791" s="176"/>
      <c r="AP791" s="176"/>
      <c r="AQ791" s="176"/>
      <c r="AR791" s="176"/>
      <c r="AS791" s="176"/>
      <c r="AT791" s="176"/>
      <c r="AU791" s="177"/>
      <c r="AV791" s="178"/>
      <c r="AW791" s="178"/>
      <c r="AX791" s="179"/>
      <c r="AY791" s="179"/>
      <c r="AZ791" s="179"/>
      <c r="BA791" s="180"/>
      <c r="BB791" s="181"/>
      <c r="BC791" s="181"/>
      <c r="BD791" s="181"/>
    </row>
    <row r="792" spans="1:56">
      <c r="A792" s="223"/>
      <c r="B792" s="224"/>
      <c r="C792" s="225"/>
      <c r="D792" s="182"/>
      <c r="E792" s="182"/>
      <c r="F792" s="182"/>
      <c r="G792" s="203"/>
      <c r="H792" s="218"/>
      <c r="I792" s="213"/>
      <c r="J792" s="207"/>
      <c r="K792" s="213"/>
      <c r="L792" s="207"/>
      <c r="M792" s="213"/>
      <c r="N792" s="207"/>
      <c r="O792" s="183"/>
      <c r="P792" s="184"/>
      <c r="Q792" s="184"/>
      <c r="R792" s="275"/>
      <c r="S792" s="185"/>
      <c r="T792" s="185"/>
      <c r="U792" s="275"/>
      <c r="V792" s="275"/>
      <c r="W792" s="276"/>
      <c r="X792" s="276"/>
      <c r="Y792" s="276"/>
      <c r="Z792" s="275"/>
      <c r="AA792" s="184"/>
      <c r="AB792" s="184"/>
      <c r="AC792" s="185"/>
      <c r="AD792" s="185"/>
      <c r="AE792" s="186"/>
      <c r="AF792" s="187"/>
      <c r="AG792" s="182"/>
      <c r="AH792" s="184"/>
      <c r="AI792" s="184"/>
      <c r="AJ792" s="182"/>
      <c r="AK792" s="188"/>
      <c r="AL792" s="188"/>
      <c r="AM792" s="188"/>
      <c r="AN792" s="188"/>
      <c r="AO792" s="188"/>
      <c r="AP792" s="188"/>
      <c r="AQ792" s="188"/>
      <c r="AR792" s="188"/>
      <c r="AS792" s="188"/>
      <c r="AT792" s="188"/>
      <c r="AU792" s="189"/>
      <c r="AV792" s="190"/>
      <c r="AW792" s="190"/>
      <c r="AX792" s="191"/>
      <c r="AY792" s="191"/>
      <c r="AZ792" s="191"/>
      <c r="BA792" s="192"/>
      <c r="BB792" s="193"/>
      <c r="BC792" s="193"/>
      <c r="BD792" s="193"/>
    </row>
    <row r="793" spans="1:56">
      <c r="A793" s="220"/>
      <c r="B793" s="221"/>
      <c r="C793" s="222"/>
      <c r="D793" s="169"/>
      <c r="E793" s="169"/>
      <c r="F793" s="169"/>
      <c r="G793" s="202"/>
      <c r="H793" s="217"/>
      <c r="I793" s="212"/>
      <c r="J793" s="206"/>
      <c r="K793" s="212"/>
      <c r="L793" s="206"/>
      <c r="M793" s="212"/>
      <c r="N793" s="206"/>
      <c r="O793" s="170"/>
      <c r="P793" s="171"/>
      <c r="Q793" s="171"/>
      <c r="R793" s="171"/>
      <c r="S793" s="172"/>
      <c r="T793" s="172"/>
      <c r="U793" s="171"/>
      <c r="V793" s="171"/>
      <c r="W793" s="173"/>
      <c r="X793" s="173"/>
      <c r="Y793" s="173"/>
      <c r="Z793" s="171"/>
      <c r="AA793" s="171"/>
      <c r="AB793" s="171"/>
      <c r="AC793" s="172"/>
      <c r="AD793" s="172"/>
      <c r="AE793" s="174"/>
      <c r="AF793" s="175"/>
      <c r="AG793" s="169"/>
      <c r="AH793" s="171"/>
      <c r="AI793" s="171"/>
      <c r="AJ793" s="169"/>
      <c r="AK793" s="176"/>
      <c r="AL793" s="176"/>
      <c r="AM793" s="176"/>
      <c r="AN793" s="176"/>
      <c r="AO793" s="176"/>
      <c r="AP793" s="176"/>
      <c r="AQ793" s="176"/>
      <c r="AR793" s="176"/>
      <c r="AS793" s="176"/>
      <c r="AT793" s="176"/>
      <c r="AU793" s="177"/>
      <c r="AV793" s="178"/>
      <c r="AW793" s="178"/>
      <c r="AX793" s="179"/>
      <c r="AY793" s="179"/>
      <c r="AZ793" s="179"/>
      <c r="BA793" s="180"/>
      <c r="BB793" s="181"/>
      <c r="BC793" s="181"/>
      <c r="BD793" s="181"/>
    </row>
    <row r="794" spans="1:56">
      <c r="A794" s="223"/>
      <c r="B794" s="224"/>
      <c r="C794" s="225"/>
      <c r="D794" s="182"/>
      <c r="E794" s="182"/>
      <c r="F794" s="182"/>
      <c r="G794" s="203"/>
      <c r="H794" s="218"/>
      <c r="I794" s="213"/>
      <c r="J794" s="207"/>
      <c r="K794" s="213"/>
      <c r="L794" s="207"/>
      <c r="M794" s="213"/>
      <c r="N794" s="207"/>
      <c r="O794" s="183"/>
      <c r="P794" s="184"/>
      <c r="Q794" s="184"/>
      <c r="R794" s="275"/>
      <c r="S794" s="185"/>
      <c r="T794" s="185"/>
      <c r="U794" s="275"/>
      <c r="V794" s="275"/>
      <c r="W794" s="276"/>
      <c r="X794" s="276"/>
      <c r="Y794" s="276"/>
      <c r="Z794" s="275"/>
      <c r="AA794" s="184"/>
      <c r="AB794" s="184"/>
      <c r="AC794" s="185"/>
      <c r="AD794" s="185"/>
      <c r="AE794" s="186"/>
      <c r="AF794" s="187"/>
      <c r="AG794" s="182"/>
      <c r="AH794" s="184"/>
      <c r="AI794" s="184"/>
      <c r="AJ794" s="182"/>
      <c r="AK794" s="188"/>
      <c r="AL794" s="188"/>
      <c r="AM794" s="188"/>
      <c r="AN794" s="188"/>
      <c r="AO794" s="188"/>
      <c r="AP794" s="188"/>
      <c r="AQ794" s="188"/>
      <c r="AR794" s="188"/>
      <c r="AS794" s="188"/>
      <c r="AT794" s="188"/>
      <c r="AU794" s="189"/>
      <c r="AV794" s="190"/>
      <c r="AW794" s="190"/>
      <c r="AX794" s="191"/>
      <c r="AY794" s="191"/>
      <c r="AZ794" s="191"/>
      <c r="BA794" s="192"/>
      <c r="BB794" s="193"/>
      <c r="BC794" s="193"/>
      <c r="BD794" s="193"/>
    </row>
    <row r="795" spans="1:56">
      <c r="A795" s="220"/>
      <c r="B795" s="221"/>
      <c r="C795" s="222"/>
      <c r="D795" s="169"/>
      <c r="E795" s="169"/>
      <c r="F795" s="169"/>
      <c r="G795" s="202"/>
      <c r="H795" s="217"/>
      <c r="I795" s="212"/>
      <c r="J795" s="206"/>
      <c r="K795" s="212"/>
      <c r="L795" s="206"/>
      <c r="M795" s="212"/>
      <c r="N795" s="206"/>
      <c r="O795" s="170"/>
      <c r="P795" s="171"/>
      <c r="Q795" s="171"/>
      <c r="R795" s="171"/>
      <c r="S795" s="172"/>
      <c r="T795" s="172"/>
      <c r="U795" s="171"/>
      <c r="V795" s="171"/>
      <c r="W795" s="173"/>
      <c r="X795" s="173"/>
      <c r="Y795" s="173"/>
      <c r="Z795" s="171"/>
      <c r="AA795" s="171"/>
      <c r="AB795" s="171"/>
      <c r="AC795" s="172"/>
      <c r="AD795" s="172"/>
      <c r="AE795" s="174"/>
      <c r="AF795" s="175"/>
      <c r="AG795" s="169"/>
      <c r="AH795" s="171"/>
      <c r="AI795" s="171"/>
      <c r="AJ795" s="169"/>
      <c r="AK795" s="176"/>
      <c r="AL795" s="176"/>
      <c r="AM795" s="176"/>
      <c r="AN795" s="176"/>
      <c r="AO795" s="176"/>
      <c r="AP795" s="176"/>
      <c r="AQ795" s="176"/>
      <c r="AR795" s="176"/>
      <c r="AS795" s="176"/>
      <c r="AT795" s="176"/>
      <c r="AU795" s="177"/>
      <c r="AV795" s="178"/>
      <c r="AW795" s="178"/>
      <c r="AX795" s="179"/>
      <c r="AY795" s="179"/>
      <c r="AZ795" s="179"/>
      <c r="BA795" s="180"/>
      <c r="BB795" s="181"/>
      <c r="BC795" s="181"/>
      <c r="BD795" s="181"/>
    </row>
    <row r="796" spans="1:56">
      <c r="A796" s="223"/>
      <c r="B796" s="224"/>
      <c r="C796" s="225"/>
      <c r="D796" s="182"/>
      <c r="E796" s="182"/>
      <c r="F796" s="182"/>
      <c r="G796" s="203"/>
      <c r="H796" s="218"/>
      <c r="I796" s="213"/>
      <c r="J796" s="207"/>
      <c r="K796" s="213"/>
      <c r="L796" s="207"/>
      <c r="M796" s="213"/>
      <c r="N796" s="207"/>
      <c r="O796" s="183"/>
      <c r="P796" s="184"/>
      <c r="Q796" s="184"/>
      <c r="R796" s="275"/>
      <c r="S796" s="185"/>
      <c r="T796" s="185"/>
      <c r="U796" s="275"/>
      <c r="V796" s="275"/>
      <c r="W796" s="276"/>
      <c r="X796" s="276"/>
      <c r="Y796" s="276"/>
      <c r="Z796" s="275"/>
      <c r="AA796" s="184"/>
      <c r="AB796" s="184"/>
      <c r="AC796" s="185"/>
      <c r="AD796" s="185"/>
      <c r="AE796" s="186"/>
      <c r="AF796" s="187"/>
      <c r="AG796" s="182"/>
      <c r="AH796" s="184"/>
      <c r="AI796" s="184"/>
      <c r="AJ796" s="182"/>
      <c r="AK796" s="188"/>
      <c r="AL796" s="188"/>
      <c r="AM796" s="188"/>
      <c r="AN796" s="188"/>
      <c r="AO796" s="188"/>
      <c r="AP796" s="188"/>
      <c r="AQ796" s="188"/>
      <c r="AR796" s="188"/>
      <c r="AS796" s="188"/>
      <c r="AT796" s="188"/>
      <c r="AU796" s="189"/>
      <c r="AV796" s="190"/>
      <c r="AW796" s="190"/>
      <c r="AX796" s="191"/>
      <c r="AY796" s="191"/>
      <c r="AZ796" s="191"/>
      <c r="BA796" s="192"/>
      <c r="BB796" s="193"/>
      <c r="BC796" s="193"/>
      <c r="BD796" s="193"/>
    </row>
    <row r="797" spans="1:56">
      <c r="A797" s="220"/>
      <c r="B797" s="221"/>
      <c r="C797" s="222"/>
      <c r="D797" s="169"/>
      <c r="E797" s="169"/>
      <c r="F797" s="169"/>
      <c r="G797" s="202"/>
      <c r="H797" s="217"/>
      <c r="I797" s="212"/>
      <c r="J797" s="206"/>
      <c r="K797" s="212"/>
      <c r="L797" s="206"/>
      <c r="M797" s="212"/>
      <c r="N797" s="206"/>
      <c r="O797" s="170"/>
      <c r="P797" s="171"/>
      <c r="Q797" s="171"/>
      <c r="R797" s="171"/>
      <c r="S797" s="172"/>
      <c r="T797" s="172"/>
      <c r="U797" s="171"/>
      <c r="V797" s="171"/>
      <c r="W797" s="173"/>
      <c r="X797" s="173"/>
      <c r="Y797" s="173"/>
      <c r="Z797" s="171"/>
      <c r="AA797" s="171"/>
      <c r="AB797" s="171"/>
      <c r="AC797" s="172"/>
      <c r="AD797" s="172"/>
      <c r="AE797" s="174"/>
      <c r="AF797" s="175"/>
      <c r="AG797" s="169"/>
      <c r="AH797" s="171"/>
      <c r="AI797" s="171"/>
      <c r="AJ797" s="169"/>
      <c r="AK797" s="176"/>
      <c r="AL797" s="176"/>
      <c r="AM797" s="176"/>
      <c r="AN797" s="176"/>
      <c r="AO797" s="176"/>
      <c r="AP797" s="176"/>
      <c r="AQ797" s="176"/>
      <c r="AR797" s="176"/>
      <c r="AS797" s="176"/>
      <c r="AT797" s="176"/>
      <c r="AU797" s="177"/>
      <c r="AV797" s="178"/>
      <c r="AW797" s="178"/>
      <c r="AX797" s="179"/>
      <c r="AY797" s="179"/>
      <c r="AZ797" s="179"/>
      <c r="BA797" s="180"/>
      <c r="BB797" s="181"/>
      <c r="BC797" s="181"/>
      <c r="BD797" s="181"/>
    </row>
    <row r="798" spans="1:56">
      <c r="A798" s="223"/>
      <c r="B798" s="224"/>
      <c r="C798" s="225"/>
      <c r="D798" s="182"/>
      <c r="E798" s="182"/>
      <c r="F798" s="182"/>
      <c r="G798" s="203"/>
      <c r="H798" s="218"/>
      <c r="I798" s="213"/>
      <c r="J798" s="207"/>
      <c r="K798" s="213"/>
      <c r="L798" s="207"/>
      <c r="M798" s="213"/>
      <c r="N798" s="207"/>
      <c r="O798" s="183"/>
      <c r="P798" s="184"/>
      <c r="Q798" s="184"/>
      <c r="R798" s="275"/>
      <c r="S798" s="185"/>
      <c r="T798" s="185"/>
      <c r="U798" s="275"/>
      <c r="V798" s="275"/>
      <c r="W798" s="276"/>
      <c r="X798" s="276"/>
      <c r="Y798" s="276"/>
      <c r="Z798" s="275"/>
      <c r="AA798" s="184"/>
      <c r="AB798" s="184"/>
      <c r="AC798" s="185"/>
      <c r="AD798" s="185"/>
      <c r="AE798" s="186"/>
      <c r="AF798" s="187"/>
      <c r="AG798" s="182"/>
      <c r="AH798" s="184"/>
      <c r="AI798" s="184"/>
      <c r="AJ798" s="182"/>
      <c r="AK798" s="188"/>
      <c r="AL798" s="188"/>
      <c r="AM798" s="188"/>
      <c r="AN798" s="188"/>
      <c r="AO798" s="188"/>
      <c r="AP798" s="188"/>
      <c r="AQ798" s="188"/>
      <c r="AR798" s="188"/>
      <c r="AS798" s="188"/>
      <c r="AT798" s="188"/>
      <c r="AU798" s="189"/>
      <c r="AV798" s="190"/>
      <c r="AW798" s="190"/>
      <c r="AX798" s="191"/>
      <c r="AY798" s="191"/>
      <c r="AZ798" s="191"/>
      <c r="BA798" s="192"/>
      <c r="BB798" s="193"/>
      <c r="BC798" s="193"/>
      <c r="BD798" s="193"/>
    </row>
    <row r="799" spans="1:56">
      <c r="A799" s="220"/>
      <c r="B799" s="221"/>
      <c r="C799" s="222"/>
      <c r="D799" s="169"/>
      <c r="E799" s="169"/>
      <c r="F799" s="169"/>
      <c r="G799" s="202"/>
      <c r="H799" s="217"/>
      <c r="I799" s="212"/>
      <c r="J799" s="206"/>
      <c r="K799" s="212"/>
      <c r="L799" s="206"/>
      <c r="M799" s="212"/>
      <c r="N799" s="206"/>
      <c r="O799" s="170"/>
      <c r="P799" s="171"/>
      <c r="Q799" s="171"/>
      <c r="R799" s="171"/>
      <c r="S799" s="172"/>
      <c r="T799" s="172"/>
      <c r="U799" s="171"/>
      <c r="V799" s="171"/>
      <c r="W799" s="173"/>
      <c r="X799" s="173"/>
      <c r="Y799" s="173"/>
      <c r="Z799" s="171"/>
      <c r="AA799" s="171"/>
      <c r="AB799" s="171"/>
      <c r="AC799" s="172"/>
      <c r="AD799" s="172"/>
      <c r="AE799" s="174"/>
      <c r="AF799" s="175"/>
      <c r="AG799" s="169"/>
      <c r="AH799" s="171"/>
      <c r="AI799" s="171"/>
      <c r="AJ799" s="169"/>
      <c r="AK799" s="176"/>
      <c r="AL799" s="176"/>
      <c r="AM799" s="176"/>
      <c r="AN799" s="176"/>
      <c r="AO799" s="176"/>
      <c r="AP799" s="176"/>
      <c r="AQ799" s="176"/>
      <c r="AR799" s="176"/>
      <c r="AS799" s="176"/>
      <c r="AT799" s="176"/>
      <c r="AU799" s="177"/>
      <c r="AV799" s="178"/>
      <c r="AW799" s="178"/>
      <c r="AX799" s="179"/>
      <c r="AY799" s="179"/>
      <c r="AZ799" s="179"/>
      <c r="BA799" s="180"/>
      <c r="BB799" s="181"/>
      <c r="BC799" s="181"/>
      <c r="BD799" s="181"/>
    </row>
    <row r="800" spans="1:56">
      <c r="A800" s="223"/>
      <c r="B800" s="224"/>
      <c r="C800" s="225"/>
      <c r="D800" s="182"/>
      <c r="E800" s="182"/>
      <c r="F800" s="182"/>
      <c r="G800" s="203"/>
      <c r="H800" s="218"/>
      <c r="I800" s="213"/>
      <c r="J800" s="207"/>
      <c r="K800" s="213"/>
      <c r="L800" s="207"/>
      <c r="M800" s="213"/>
      <c r="N800" s="207"/>
      <c r="O800" s="183"/>
      <c r="P800" s="184"/>
      <c r="Q800" s="184"/>
      <c r="R800" s="275"/>
      <c r="S800" s="185"/>
      <c r="T800" s="185"/>
      <c r="U800" s="275"/>
      <c r="V800" s="275"/>
      <c r="W800" s="276"/>
      <c r="X800" s="276"/>
      <c r="Y800" s="276"/>
      <c r="Z800" s="275"/>
      <c r="AA800" s="184"/>
      <c r="AB800" s="184"/>
      <c r="AC800" s="185"/>
      <c r="AD800" s="185"/>
      <c r="AE800" s="186"/>
      <c r="AF800" s="187"/>
      <c r="AG800" s="182"/>
      <c r="AH800" s="184"/>
      <c r="AI800" s="184"/>
      <c r="AJ800" s="182"/>
      <c r="AK800" s="188"/>
      <c r="AL800" s="188"/>
      <c r="AM800" s="188"/>
      <c r="AN800" s="188"/>
      <c r="AO800" s="188"/>
      <c r="AP800" s="188"/>
      <c r="AQ800" s="188"/>
      <c r="AR800" s="188"/>
      <c r="AS800" s="188"/>
      <c r="AT800" s="188"/>
      <c r="AU800" s="189"/>
      <c r="AV800" s="190"/>
      <c r="AW800" s="190"/>
      <c r="AX800" s="191"/>
      <c r="AY800" s="191"/>
      <c r="AZ800" s="191"/>
      <c r="BA800" s="192"/>
      <c r="BB800" s="193"/>
      <c r="BC800" s="193"/>
      <c r="BD800" s="193"/>
    </row>
    <row r="801" spans="1:56">
      <c r="A801" s="220"/>
      <c r="B801" s="221"/>
      <c r="C801" s="222"/>
      <c r="D801" s="169"/>
      <c r="E801" s="169"/>
      <c r="F801" s="169"/>
      <c r="G801" s="202"/>
      <c r="H801" s="217"/>
      <c r="I801" s="212"/>
      <c r="J801" s="206"/>
      <c r="K801" s="212"/>
      <c r="L801" s="206"/>
      <c r="M801" s="212"/>
      <c r="N801" s="206"/>
      <c r="O801" s="170"/>
      <c r="P801" s="171"/>
      <c r="Q801" s="171"/>
      <c r="R801" s="171"/>
      <c r="S801" s="172"/>
      <c r="T801" s="172"/>
      <c r="U801" s="171"/>
      <c r="V801" s="171"/>
      <c r="W801" s="173"/>
      <c r="X801" s="173"/>
      <c r="Y801" s="173"/>
      <c r="Z801" s="171"/>
      <c r="AA801" s="171"/>
      <c r="AB801" s="171"/>
      <c r="AC801" s="172"/>
      <c r="AD801" s="172"/>
      <c r="AE801" s="174"/>
      <c r="AF801" s="175"/>
      <c r="AG801" s="169"/>
      <c r="AH801" s="171"/>
      <c r="AI801" s="171"/>
      <c r="AJ801" s="169"/>
      <c r="AK801" s="176"/>
      <c r="AL801" s="176"/>
      <c r="AM801" s="176"/>
      <c r="AN801" s="176"/>
      <c r="AO801" s="176"/>
      <c r="AP801" s="176"/>
      <c r="AQ801" s="176"/>
      <c r="AR801" s="176"/>
      <c r="AS801" s="176"/>
      <c r="AT801" s="176"/>
      <c r="AU801" s="177"/>
      <c r="AV801" s="178"/>
      <c r="AW801" s="178"/>
      <c r="AX801" s="179"/>
      <c r="AY801" s="179"/>
      <c r="AZ801" s="179"/>
      <c r="BA801" s="180"/>
      <c r="BB801" s="181"/>
      <c r="BC801" s="181"/>
      <c r="BD801" s="181"/>
    </row>
    <row r="802" spans="1:56">
      <c r="A802" s="223"/>
      <c r="B802" s="224"/>
      <c r="C802" s="225"/>
      <c r="D802" s="182"/>
      <c r="E802" s="182"/>
      <c r="F802" s="182"/>
      <c r="G802" s="203"/>
      <c r="H802" s="218"/>
      <c r="I802" s="213"/>
      <c r="J802" s="207"/>
      <c r="K802" s="213"/>
      <c r="L802" s="207"/>
      <c r="M802" s="213"/>
      <c r="N802" s="207"/>
      <c r="O802" s="183"/>
      <c r="P802" s="184"/>
      <c r="Q802" s="184"/>
      <c r="R802" s="275"/>
      <c r="S802" s="185"/>
      <c r="T802" s="185"/>
      <c r="U802" s="275"/>
      <c r="V802" s="275"/>
      <c r="W802" s="276"/>
      <c r="X802" s="276"/>
      <c r="Y802" s="276"/>
      <c r="Z802" s="275"/>
      <c r="AA802" s="184"/>
      <c r="AB802" s="184"/>
      <c r="AC802" s="185"/>
      <c r="AD802" s="185"/>
      <c r="AE802" s="186"/>
      <c r="AF802" s="187"/>
      <c r="AG802" s="182"/>
      <c r="AH802" s="184"/>
      <c r="AI802" s="184"/>
      <c r="AJ802" s="182"/>
      <c r="AK802" s="188"/>
      <c r="AL802" s="188"/>
      <c r="AM802" s="188"/>
      <c r="AN802" s="188"/>
      <c r="AO802" s="188"/>
      <c r="AP802" s="188"/>
      <c r="AQ802" s="188"/>
      <c r="AR802" s="188"/>
      <c r="AS802" s="188"/>
      <c r="AT802" s="188"/>
      <c r="AU802" s="189"/>
      <c r="AV802" s="190"/>
      <c r="AW802" s="190"/>
      <c r="AX802" s="191"/>
      <c r="AY802" s="191"/>
      <c r="AZ802" s="191"/>
      <c r="BA802" s="192"/>
      <c r="BB802" s="193"/>
      <c r="BC802" s="193"/>
      <c r="BD802" s="193"/>
    </row>
    <row r="803" spans="1:56">
      <c r="A803" s="220"/>
      <c r="B803" s="221"/>
      <c r="C803" s="222"/>
      <c r="D803" s="169"/>
      <c r="E803" s="169"/>
      <c r="F803" s="169"/>
      <c r="G803" s="202"/>
      <c r="H803" s="217"/>
      <c r="I803" s="212"/>
      <c r="J803" s="206"/>
      <c r="K803" s="212"/>
      <c r="L803" s="206"/>
      <c r="M803" s="212"/>
      <c r="N803" s="206"/>
      <c r="O803" s="170"/>
      <c r="P803" s="171"/>
      <c r="Q803" s="171"/>
      <c r="R803" s="171"/>
      <c r="S803" s="172"/>
      <c r="T803" s="172"/>
      <c r="U803" s="171"/>
      <c r="V803" s="171"/>
      <c r="W803" s="173"/>
      <c r="X803" s="173"/>
      <c r="Y803" s="173"/>
      <c r="Z803" s="171"/>
      <c r="AA803" s="171"/>
      <c r="AB803" s="171"/>
      <c r="AC803" s="172"/>
      <c r="AD803" s="172"/>
      <c r="AE803" s="174"/>
      <c r="AF803" s="175"/>
      <c r="AG803" s="169"/>
      <c r="AH803" s="171"/>
      <c r="AI803" s="171"/>
      <c r="AJ803" s="169"/>
      <c r="AK803" s="176"/>
      <c r="AL803" s="176"/>
      <c r="AM803" s="176"/>
      <c r="AN803" s="176"/>
      <c r="AO803" s="176"/>
      <c r="AP803" s="176"/>
      <c r="AQ803" s="176"/>
      <c r="AR803" s="176"/>
      <c r="AS803" s="176"/>
      <c r="AT803" s="176"/>
      <c r="AU803" s="177"/>
      <c r="AV803" s="178"/>
      <c r="AW803" s="178"/>
      <c r="AX803" s="179"/>
      <c r="AY803" s="179"/>
      <c r="AZ803" s="179"/>
      <c r="BA803" s="180"/>
      <c r="BB803" s="181"/>
      <c r="BC803" s="181"/>
      <c r="BD803" s="181"/>
    </row>
    <row r="804" spans="1:56">
      <c r="A804" s="223"/>
      <c r="B804" s="224"/>
      <c r="C804" s="225"/>
      <c r="D804" s="182"/>
      <c r="E804" s="182"/>
      <c r="F804" s="182"/>
      <c r="G804" s="203"/>
      <c r="H804" s="218"/>
      <c r="I804" s="213"/>
      <c r="J804" s="207"/>
      <c r="K804" s="213"/>
      <c r="L804" s="207"/>
      <c r="M804" s="213"/>
      <c r="N804" s="207"/>
      <c r="O804" s="183"/>
      <c r="P804" s="184"/>
      <c r="Q804" s="184"/>
      <c r="R804" s="275"/>
      <c r="S804" s="185"/>
      <c r="T804" s="185"/>
      <c r="U804" s="275"/>
      <c r="V804" s="275"/>
      <c r="W804" s="276"/>
      <c r="X804" s="276"/>
      <c r="Y804" s="276"/>
      <c r="Z804" s="275"/>
      <c r="AA804" s="184"/>
      <c r="AB804" s="184"/>
      <c r="AC804" s="185"/>
      <c r="AD804" s="185"/>
      <c r="AE804" s="186"/>
      <c r="AF804" s="187"/>
      <c r="AG804" s="182"/>
      <c r="AH804" s="184"/>
      <c r="AI804" s="184"/>
      <c r="AJ804" s="182"/>
      <c r="AK804" s="188"/>
      <c r="AL804" s="188"/>
      <c r="AM804" s="188"/>
      <c r="AN804" s="188"/>
      <c r="AO804" s="188"/>
      <c r="AP804" s="188"/>
      <c r="AQ804" s="188"/>
      <c r="AR804" s="188"/>
      <c r="AS804" s="188"/>
      <c r="AT804" s="188"/>
      <c r="AU804" s="189"/>
      <c r="AV804" s="190"/>
      <c r="AW804" s="190"/>
      <c r="AX804" s="191"/>
      <c r="AY804" s="191"/>
      <c r="AZ804" s="191"/>
      <c r="BA804" s="192"/>
      <c r="BB804" s="193"/>
      <c r="BC804" s="193"/>
      <c r="BD804" s="193"/>
    </row>
    <row r="805" spans="1:56">
      <c r="A805" s="220"/>
      <c r="B805" s="221"/>
      <c r="C805" s="222"/>
      <c r="D805" s="169"/>
      <c r="E805" s="169"/>
      <c r="F805" s="169"/>
      <c r="G805" s="202"/>
      <c r="H805" s="217"/>
      <c r="I805" s="212"/>
      <c r="J805" s="206"/>
      <c r="K805" s="212"/>
      <c r="L805" s="206"/>
      <c r="M805" s="212"/>
      <c r="N805" s="206"/>
      <c r="O805" s="170"/>
      <c r="P805" s="171"/>
      <c r="Q805" s="171"/>
      <c r="R805" s="171"/>
      <c r="S805" s="172"/>
      <c r="T805" s="172"/>
      <c r="U805" s="171"/>
      <c r="V805" s="171"/>
      <c r="W805" s="173"/>
      <c r="X805" s="173"/>
      <c r="Y805" s="173"/>
      <c r="Z805" s="171"/>
      <c r="AA805" s="171"/>
      <c r="AB805" s="171"/>
      <c r="AC805" s="172"/>
      <c r="AD805" s="172"/>
      <c r="AE805" s="174"/>
      <c r="AF805" s="175"/>
      <c r="AG805" s="169"/>
      <c r="AH805" s="171"/>
      <c r="AI805" s="171"/>
      <c r="AJ805" s="169"/>
      <c r="AK805" s="176"/>
      <c r="AL805" s="176"/>
      <c r="AM805" s="176"/>
      <c r="AN805" s="176"/>
      <c r="AO805" s="176"/>
      <c r="AP805" s="176"/>
      <c r="AQ805" s="176"/>
      <c r="AR805" s="176"/>
      <c r="AS805" s="176"/>
      <c r="AT805" s="176"/>
      <c r="AU805" s="177"/>
      <c r="AV805" s="178"/>
      <c r="AW805" s="178"/>
      <c r="AX805" s="179"/>
      <c r="AY805" s="179"/>
      <c r="AZ805" s="179"/>
      <c r="BA805" s="180"/>
      <c r="BB805" s="181"/>
      <c r="BC805" s="181"/>
      <c r="BD805" s="181"/>
    </row>
    <row r="806" spans="1:56">
      <c r="A806" s="223"/>
      <c r="B806" s="224"/>
      <c r="C806" s="225"/>
      <c r="D806" s="182"/>
      <c r="E806" s="182"/>
      <c r="F806" s="182"/>
      <c r="G806" s="203"/>
      <c r="H806" s="218"/>
      <c r="I806" s="213"/>
      <c r="J806" s="207"/>
      <c r="K806" s="213"/>
      <c r="L806" s="207"/>
      <c r="M806" s="213"/>
      <c r="N806" s="207"/>
      <c r="O806" s="183"/>
      <c r="P806" s="184"/>
      <c r="Q806" s="184"/>
      <c r="R806" s="275"/>
      <c r="S806" s="185"/>
      <c r="T806" s="185"/>
      <c r="U806" s="275"/>
      <c r="V806" s="275"/>
      <c r="W806" s="276"/>
      <c r="X806" s="276"/>
      <c r="Y806" s="276"/>
      <c r="Z806" s="275"/>
      <c r="AA806" s="184"/>
      <c r="AB806" s="184"/>
      <c r="AC806" s="185"/>
      <c r="AD806" s="185"/>
      <c r="AE806" s="186"/>
      <c r="AF806" s="187"/>
      <c r="AG806" s="182"/>
      <c r="AH806" s="184"/>
      <c r="AI806" s="184"/>
      <c r="AJ806" s="182"/>
      <c r="AK806" s="188"/>
      <c r="AL806" s="188"/>
      <c r="AM806" s="188"/>
      <c r="AN806" s="188"/>
      <c r="AO806" s="188"/>
      <c r="AP806" s="188"/>
      <c r="AQ806" s="188"/>
      <c r="AR806" s="188"/>
      <c r="AS806" s="188"/>
      <c r="AT806" s="188"/>
      <c r="AU806" s="189"/>
      <c r="AV806" s="190"/>
      <c r="AW806" s="190"/>
      <c r="AX806" s="191"/>
      <c r="AY806" s="191"/>
      <c r="AZ806" s="191"/>
      <c r="BA806" s="192"/>
      <c r="BB806" s="193"/>
      <c r="BC806" s="193"/>
      <c r="BD806" s="193"/>
    </row>
    <row r="807" spans="1:56">
      <c r="A807" s="220"/>
      <c r="B807" s="221"/>
      <c r="C807" s="222"/>
      <c r="D807" s="169"/>
      <c r="E807" s="169"/>
      <c r="F807" s="169"/>
      <c r="G807" s="202"/>
      <c r="H807" s="217"/>
      <c r="I807" s="212"/>
      <c r="J807" s="206"/>
      <c r="K807" s="212"/>
      <c r="L807" s="206"/>
      <c r="M807" s="212"/>
      <c r="N807" s="206"/>
      <c r="O807" s="170"/>
      <c r="P807" s="171"/>
      <c r="Q807" s="171"/>
      <c r="R807" s="171"/>
      <c r="S807" s="172"/>
      <c r="T807" s="172"/>
      <c r="U807" s="171"/>
      <c r="V807" s="171"/>
      <c r="W807" s="173"/>
      <c r="X807" s="173"/>
      <c r="Y807" s="173"/>
      <c r="Z807" s="171"/>
      <c r="AA807" s="171"/>
      <c r="AB807" s="171"/>
      <c r="AC807" s="172"/>
      <c r="AD807" s="172"/>
      <c r="AE807" s="174"/>
      <c r="AF807" s="175"/>
      <c r="AG807" s="169"/>
      <c r="AH807" s="171"/>
      <c r="AI807" s="171"/>
      <c r="AJ807" s="169"/>
      <c r="AK807" s="176"/>
      <c r="AL807" s="176"/>
      <c r="AM807" s="176"/>
      <c r="AN807" s="176"/>
      <c r="AO807" s="176"/>
      <c r="AP807" s="176"/>
      <c r="AQ807" s="176"/>
      <c r="AR807" s="176"/>
      <c r="AS807" s="176"/>
      <c r="AT807" s="176"/>
      <c r="AU807" s="177"/>
      <c r="AV807" s="178"/>
      <c r="AW807" s="178"/>
      <c r="AX807" s="179"/>
      <c r="AY807" s="179"/>
      <c r="AZ807" s="179"/>
      <c r="BA807" s="180"/>
      <c r="BB807" s="181"/>
      <c r="BC807" s="181"/>
      <c r="BD807" s="181"/>
    </row>
    <row r="808" spans="1:56">
      <c r="A808" s="223"/>
      <c r="B808" s="224"/>
      <c r="C808" s="225"/>
      <c r="D808" s="182"/>
      <c r="E808" s="182"/>
      <c r="F808" s="182"/>
      <c r="G808" s="203"/>
      <c r="H808" s="218"/>
      <c r="I808" s="213"/>
      <c r="J808" s="207"/>
      <c r="K808" s="213"/>
      <c r="L808" s="207"/>
      <c r="M808" s="213"/>
      <c r="N808" s="207"/>
      <c r="O808" s="183"/>
      <c r="P808" s="184"/>
      <c r="Q808" s="184"/>
      <c r="R808" s="275"/>
      <c r="S808" s="185"/>
      <c r="T808" s="185"/>
      <c r="U808" s="275"/>
      <c r="V808" s="275"/>
      <c r="W808" s="276"/>
      <c r="X808" s="276"/>
      <c r="Y808" s="276"/>
      <c r="Z808" s="275"/>
      <c r="AA808" s="184"/>
      <c r="AB808" s="184"/>
      <c r="AC808" s="185"/>
      <c r="AD808" s="185"/>
      <c r="AE808" s="186"/>
      <c r="AF808" s="187"/>
      <c r="AG808" s="182"/>
      <c r="AH808" s="184"/>
      <c r="AI808" s="184"/>
      <c r="AJ808" s="182"/>
      <c r="AK808" s="188"/>
      <c r="AL808" s="188"/>
      <c r="AM808" s="188"/>
      <c r="AN808" s="188"/>
      <c r="AO808" s="188"/>
      <c r="AP808" s="188"/>
      <c r="AQ808" s="188"/>
      <c r="AR808" s="188"/>
      <c r="AS808" s="188"/>
      <c r="AT808" s="188"/>
      <c r="AU808" s="189"/>
      <c r="AV808" s="190"/>
      <c r="AW808" s="190"/>
      <c r="AX808" s="191"/>
      <c r="AY808" s="191"/>
      <c r="AZ808" s="191"/>
      <c r="BA808" s="192"/>
      <c r="BB808" s="193"/>
      <c r="BC808" s="193"/>
      <c r="BD808" s="193"/>
    </row>
    <row r="809" spans="1:56">
      <c r="A809" s="220"/>
      <c r="B809" s="221"/>
      <c r="C809" s="222"/>
      <c r="D809" s="169"/>
      <c r="E809" s="169"/>
      <c r="F809" s="169"/>
      <c r="G809" s="202"/>
      <c r="H809" s="217"/>
      <c r="I809" s="212"/>
      <c r="J809" s="206"/>
      <c r="K809" s="212"/>
      <c r="L809" s="206"/>
      <c r="M809" s="212"/>
      <c r="N809" s="206"/>
      <c r="O809" s="170"/>
      <c r="P809" s="171"/>
      <c r="Q809" s="171"/>
      <c r="R809" s="171"/>
      <c r="S809" s="172"/>
      <c r="T809" s="172"/>
      <c r="U809" s="171"/>
      <c r="V809" s="171"/>
      <c r="W809" s="173"/>
      <c r="X809" s="173"/>
      <c r="Y809" s="173"/>
      <c r="Z809" s="171"/>
      <c r="AA809" s="171"/>
      <c r="AB809" s="171"/>
      <c r="AC809" s="172"/>
      <c r="AD809" s="172"/>
      <c r="AE809" s="174"/>
      <c r="AF809" s="175"/>
      <c r="AG809" s="169"/>
      <c r="AH809" s="171"/>
      <c r="AI809" s="171"/>
      <c r="AJ809" s="169"/>
      <c r="AK809" s="176"/>
      <c r="AL809" s="176"/>
      <c r="AM809" s="176"/>
      <c r="AN809" s="176"/>
      <c r="AO809" s="176"/>
      <c r="AP809" s="176"/>
      <c r="AQ809" s="176"/>
      <c r="AR809" s="176"/>
      <c r="AS809" s="176"/>
      <c r="AT809" s="176"/>
      <c r="AU809" s="177"/>
      <c r="AV809" s="178"/>
      <c r="AW809" s="178"/>
      <c r="AX809" s="179"/>
      <c r="AY809" s="179"/>
      <c r="AZ809" s="179"/>
      <c r="BA809" s="180"/>
      <c r="BB809" s="181"/>
      <c r="BC809" s="181"/>
      <c r="BD809" s="181"/>
    </row>
    <row r="810" spans="1:56">
      <c r="A810" s="223"/>
      <c r="B810" s="224"/>
      <c r="C810" s="225"/>
      <c r="D810" s="182"/>
      <c r="E810" s="182"/>
      <c r="F810" s="182"/>
      <c r="G810" s="203"/>
      <c r="H810" s="218"/>
      <c r="I810" s="213"/>
      <c r="J810" s="207"/>
      <c r="K810" s="213"/>
      <c r="L810" s="207"/>
      <c r="M810" s="213"/>
      <c r="N810" s="207"/>
      <c r="O810" s="183"/>
      <c r="P810" s="184"/>
      <c r="Q810" s="184"/>
      <c r="R810" s="275"/>
      <c r="S810" s="185"/>
      <c r="T810" s="185"/>
      <c r="U810" s="275"/>
      <c r="V810" s="275"/>
      <c r="W810" s="276"/>
      <c r="X810" s="276"/>
      <c r="Y810" s="276"/>
      <c r="Z810" s="275"/>
      <c r="AA810" s="184"/>
      <c r="AB810" s="184"/>
      <c r="AC810" s="185"/>
      <c r="AD810" s="185"/>
      <c r="AE810" s="186"/>
      <c r="AF810" s="187"/>
      <c r="AG810" s="182"/>
      <c r="AH810" s="184"/>
      <c r="AI810" s="184"/>
      <c r="AJ810" s="182"/>
      <c r="AK810" s="188"/>
      <c r="AL810" s="188"/>
      <c r="AM810" s="188"/>
      <c r="AN810" s="188"/>
      <c r="AO810" s="188"/>
      <c r="AP810" s="188"/>
      <c r="AQ810" s="188"/>
      <c r="AR810" s="188"/>
      <c r="AS810" s="188"/>
      <c r="AT810" s="188"/>
      <c r="AU810" s="189"/>
      <c r="AV810" s="190"/>
      <c r="AW810" s="190"/>
      <c r="AX810" s="191"/>
      <c r="AY810" s="191"/>
      <c r="AZ810" s="191"/>
      <c r="BA810" s="192"/>
      <c r="BB810" s="193"/>
      <c r="BC810" s="193"/>
      <c r="BD810" s="193"/>
    </row>
    <row r="811" spans="1:56">
      <c r="A811" s="220"/>
      <c r="B811" s="221"/>
      <c r="C811" s="222"/>
      <c r="D811" s="169"/>
      <c r="E811" s="169"/>
      <c r="F811" s="169"/>
      <c r="G811" s="202"/>
      <c r="H811" s="217"/>
      <c r="I811" s="212"/>
      <c r="J811" s="206"/>
      <c r="K811" s="212"/>
      <c r="L811" s="206"/>
      <c r="M811" s="212"/>
      <c r="N811" s="206"/>
      <c r="O811" s="170"/>
      <c r="P811" s="171"/>
      <c r="Q811" s="171"/>
      <c r="R811" s="171"/>
      <c r="S811" s="172"/>
      <c r="T811" s="172"/>
      <c r="U811" s="171"/>
      <c r="V811" s="171"/>
      <c r="W811" s="173"/>
      <c r="X811" s="173"/>
      <c r="Y811" s="173"/>
      <c r="Z811" s="171"/>
      <c r="AA811" s="171"/>
      <c r="AB811" s="171"/>
      <c r="AC811" s="172"/>
      <c r="AD811" s="172"/>
      <c r="AE811" s="174"/>
      <c r="AF811" s="175"/>
      <c r="AG811" s="169"/>
      <c r="AH811" s="171"/>
      <c r="AI811" s="171"/>
      <c r="AJ811" s="169"/>
      <c r="AK811" s="176"/>
      <c r="AL811" s="176"/>
      <c r="AM811" s="176"/>
      <c r="AN811" s="176"/>
      <c r="AO811" s="176"/>
      <c r="AP811" s="176"/>
      <c r="AQ811" s="176"/>
      <c r="AR811" s="176"/>
      <c r="AS811" s="176"/>
      <c r="AT811" s="176"/>
      <c r="AU811" s="177"/>
      <c r="AV811" s="178"/>
      <c r="AW811" s="178"/>
      <c r="AX811" s="179"/>
      <c r="AY811" s="179"/>
      <c r="AZ811" s="179"/>
      <c r="BA811" s="180"/>
      <c r="BB811" s="181"/>
      <c r="BC811" s="181"/>
      <c r="BD811" s="181"/>
    </row>
    <row r="812" spans="1:56">
      <c r="A812" s="223"/>
      <c r="B812" s="224"/>
      <c r="C812" s="225"/>
      <c r="D812" s="182"/>
      <c r="E812" s="182"/>
      <c r="F812" s="182"/>
      <c r="G812" s="203"/>
      <c r="H812" s="218"/>
      <c r="I812" s="213"/>
      <c r="J812" s="207"/>
      <c r="K812" s="213"/>
      <c r="L812" s="207"/>
      <c r="M812" s="213"/>
      <c r="N812" s="207"/>
      <c r="O812" s="183"/>
      <c r="P812" s="184"/>
      <c r="Q812" s="184"/>
      <c r="R812" s="275"/>
      <c r="S812" s="185"/>
      <c r="T812" s="185"/>
      <c r="U812" s="275"/>
      <c r="V812" s="275"/>
      <c r="W812" s="276"/>
      <c r="X812" s="276"/>
      <c r="Y812" s="276"/>
      <c r="Z812" s="275"/>
      <c r="AA812" s="184"/>
      <c r="AB812" s="184"/>
      <c r="AC812" s="185"/>
      <c r="AD812" s="185"/>
      <c r="AE812" s="186"/>
      <c r="AF812" s="187"/>
      <c r="AG812" s="182"/>
      <c r="AH812" s="184"/>
      <c r="AI812" s="184"/>
      <c r="AJ812" s="182"/>
      <c r="AK812" s="188"/>
      <c r="AL812" s="188"/>
      <c r="AM812" s="188"/>
      <c r="AN812" s="188"/>
      <c r="AO812" s="188"/>
      <c r="AP812" s="188"/>
      <c r="AQ812" s="188"/>
      <c r="AR812" s="188"/>
      <c r="AS812" s="188"/>
      <c r="AT812" s="188"/>
      <c r="AU812" s="189"/>
      <c r="AV812" s="190"/>
      <c r="AW812" s="190"/>
      <c r="AX812" s="191"/>
      <c r="AY812" s="191"/>
      <c r="AZ812" s="191"/>
      <c r="BA812" s="192"/>
      <c r="BB812" s="193"/>
      <c r="BC812" s="193"/>
      <c r="BD812" s="193"/>
    </row>
    <row r="813" spans="1:56">
      <c r="A813" s="220"/>
      <c r="B813" s="221"/>
      <c r="C813" s="222"/>
      <c r="D813" s="169"/>
      <c r="E813" s="169"/>
      <c r="F813" s="169"/>
      <c r="G813" s="202"/>
      <c r="H813" s="217"/>
      <c r="I813" s="212"/>
      <c r="J813" s="206"/>
      <c r="K813" s="212"/>
      <c r="L813" s="206"/>
      <c r="M813" s="212"/>
      <c r="N813" s="206"/>
      <c r="O813" s="170"/>
      <c r="P813" s="171"/>
      <c r="Q813" s="171"/>
      <c r="R813" s="171"/>
      <c r="S813" s="172"/>
      <c r="T813" s="172"/>
      <c r="U813" s="171"/>
      <c r="V813" s="171"/>
      <c r="W813" s="173"/>
      <c r="X813" s="173"/>
      <c r="Y813" s="173"/>
      <c r="Z813" s="171"/>
      <c r="AA813" s="171"/>
      <c r="AB813" s="171"/>
      <c r="AC813" s="172"/>
      <c r="AD813" s="172"/>
      <c r="AE813" s="174"/>
      <c r="AF813" s="175"/>
      <c r="AG813" s="169"/>
      <c r="AH813" s="171"/>
      <c r="AI813" s="171"/>
      <c r="AJ813" s="169"/>
      <c r="AK813" s="176"/>
      <c r="AL813" s="176"/>
      <c r="AM813" s="176"/>
      <c r="AN813" s="176"/>
      <c r="AO813" s="176"/>
      <c r="AP813" s="176"/>
      <c r="AQ813" s="176"/>
      <c r="AR813" s="176"/>
      <c r="AS813" s="176"/>
      <c r="AT813" s="176"/>
      <c r="AU813" s="177"/>
      <c r="AV813" s="178"/>
      <c r="AW813" s="178"/>
      <c r="AX813" s="179"/>
      <c r="AY813" s="179"/>
      <c r="AZ813" s="179"/>
      <c r="BA813" s="180"/>
      <c r="BB813" s="181"/>
      <c r="BC813" s="181"/>
      <c r="BD813" s="181"/>
    </row>
    <row r="814" spans="1:56">
      <c r="A814" s="223"/>
      <c r="B814" s="224"/>
      <c r="C814" s="225"/>
      <c r="D814" s="182"/>
      <c r="E814" s="182"/>
      <c r="F814" s="182"/>
      <c r="G814" s="203"/>
      <c r="H814" s="218"/>
      <c r="I814" s="213"/>
      <c r="J814" s="207"/>
      <c r="K814" s="213"/>
      <c r="L814" s="207"/>
      <c r="M814" s="213"/>
      <c r="N814" s="207"/>
      <c r="O814" s="183"/>
      <c r="P814" s="184"/>
      <c r="Q814" s="184"/>
      <c r="R814" s="275"/>
      <c r="S814" s="185"/>
      <c r="T814" s="185"/>
      <c r="U814" s="275"/>
      <c r="V814" s="275"/>
      <c r="W814" s="276"/>
      <c r="X814" s="276"/>
      <c r="Y814" s="276"/>
      <c r="Z814" s="275"/>
      <c r="AA814" s="184"/>
      <c r="AB814" s="184"/>
      <c r="AC814" s="185"/>
      <c r="AD814" s="185"/>
      <c r="AE814" s="186"/>
      <c r="AF814" s="187"/>
      <c r="AG814" s="182"/>
      <c r="AH814" s="184"/>
      <c r="AI814" s="184"/>
      <c r="AJ814" s="182"/>
      <c r="AK814" s="188"/>
      <c r="AL814" s="188"/>
      <c r="AM814" s="188"/>
      <c r="AN814" s="188"/>
      <c r="AO814" s="188"/>
      <c r="AP814" s="188"/>
      <c r="AQ814" s="188"/>
      <c r="AR814" s="188"/>
      <c r="AS814" s="188"/>
      <c r="AT814" s="188"/>
      <c r="AU814" s="189"/>
      <c r="AV814" s="190"/>
      <c r="AW814" s="190"/>
      <c r="AX814" s="191"/>
      <c r="AY814" s="191"/>
      <c r="AZ814" s="191"/>
      <c r="BA814" s="192"/>
      <c r="BB814" s="193"/>
      <c r="BC814" s="193"/>
      <c r="BD814" s="193"/>
    </row>
    <row r="815" spans="1:56">
      <c r="A815" s="220"/>
      <c r="B815" s="221"/>
      <c r="C815" s="222"/>
      <c r="D815" s="169"/>
      <c r="E815" s="169"/>
      <c r="F815" s="169"/>
      <c r="G815" s="202"/>
      <c r="H815" s="217"/>
      <c r="I815" s="212"/>
      <c r="J815" s="206"/>
      <c r="K815" s="212"/>
      <c r="L815" s="206"/>
      <c r="M815" s="212"/>
      <c r="N815" s="206"/>
      <c r="O815" s="170"/>
      <c r="P815" s="171"/>
      <c r="Q815" s="171"/>
      <c r="R815" s="171"/>
      <c r="S815" s="172"/>
      <c r="T815" s="172"/>
      <c r="U815" s="171"/>
      <c r="V815" s="171"/>
      <c r="W815" s="173"/>
      <c r="X815" s="173"/>
      <c r="Y815" s="173"/>
      <c r="Z815" s="171"/>
      <c r="AA815" s="171"/>
      <c r="AB815" s="171"/>
      <c r="AC815" s="172"/>
      <c r="AD815" s="172"/>
      <c r="AE815" s="174"/>
      <c r="AF815" s="175"/>
      <c r="AG815" s="169"/>
      <c r="AH815" s="171"/>
      <c r="AI815" s="171"/>
      <c r="AJ815" s="169"/>
      <c r="AK815" s="176"/>
      <c r="AL815" s="176"/>
      <c r="AM815" s="176"/>
      <c r="AN815" s="176"/>
      <c r="AO815" s="176"/>
      <c r="AP815" s="176"/>
      <c r="AQ815" s="176"/>
      <c r="AR815" s="176"/>
      <c r="AS815" s="176"/>
      <c r="AT815" s="176"/>
      <c r="AU815" s="177"/>
      <c r="AV815" s="178"/>
      <c r="AW815" s="178"/>
      <c r="AX815" s="179"/>
      <c r="AY815" s="179"/>
      <c r="AZ815" s="179"/>
      <c r="BA815" s="180"/>
      <c r="BB815" s="181"/>
      <c r="BC815" s="181"/>
      <c r="BD815" s="181"/>
    </row>
    <row r="816" spans="1:56">
      <c r="A816" s="223"/>
      <c r="B816" s="224"/>
      <c r="C816" s="225"/>
      <c r="D816" s="182"/>
      <c r="E816" s="182"/>
      <c r="F816" s="182"/>
      <c r="G816" s="203"/>
      <c r="H816" s="218"/>
      <c r="I816" s="213"/>
      <c r="J816" s="207"/>
      <c r="K816" s="213"/>
      <c r="L816" s="207"/>
      <c r="M816" s="213"/>
      <c r="N816" s="207"/>
      <c r="O816" s="183"/>
      <c r="P816" s="184"/>
      <c r="Q816" s="184"/>
      <c r="R816" s="275"/>
      <c r="S816" s="185"/>
      <c r="T816" s="185"/>
      <c r="U816" s="275"/>
      <c r="V816" s="275"/>
      <c r="W816" s="276"/>
      <c r="X816" s="276"/>
      <c r="Y816" s="276"/>
      <c r="Z816" s="275"/>
      <c r="AA816" s="184"/>
      <c r="AB816" s="184"/>
      <c r="AC816" s="185"/>
      <c r="AD816" s="185"/>
      <c r="AE816" s="186"/>
      <c r="AF816" s="187"/>
      <c r="AG816" s="182"/>
      <c r="AH816" s="184"/>
      <c r="AI816" s="184"/>
      <c r="AJ816" s="182"/>
      <c r="AK816" s="188"/>
      <c r="AL816" s="188"/>
      <c r="AM816" s="188"/>
      <c r="AN816" s="188"/>
      <c r="AO816" s="188"/>
      <c r="AP816" s="188"/>
      <c r="AQ816" s="188"/>
      <c r="AR816" s="188"/>
      <c r="AS816" s="188"/>
      <c r="AT816" s="188"/>
      <c r="AU816" s="189"/>
      <c r="AV816" s="190"/>
      <c r="AW816" s="190"/>
      <c r="AX816" s="191"/>
      <c r="AY816" s="191"/>
      <c r="AZ816" s="191"/>
      <c r="BA816" s="192"/>
      <c r="BB816" s="193"/>
      <c r="BC816" s="193"/>
      <c r="BD816" s="193"/>
    </row>
    <row r="817" spans="1:56">
      <c r="A817" s="220"/>
      <c r="B817" s="221"/>
      <c r="C817" s="222"/>
      <c r="D817" s="169"/>
      <c r="E817" s="169"/>
      <c r="F817" s="169"/>
      <c r="G817" s="202"/>
      <c r="H817" s="217"/>
      <c r="I817" s="212"/>
      <c r="J817" s="206"/>
      <c r="K817" s="212"/>
      <c r="L817" s="206"/>
      <c r="M817" s="212"/>
      <c r="N817" s="206"/>
      <c r="O817" s="170"/>
      <c r="P817" s="171"/>
      <c r="Q817" s="171"/>
      <c r="R817" s="171"/>
      <c r="S817" s="172"/>
      <c r="T817" s="172"/>
      <c r="U817" s="171"/>
      <c r="V817" s="171"/>
      <c r="W817" s="173"/>
      <c r="X817" s="173"/>
      <c r="Y817" s="173"/>
      <c r="Z817" s="171"/>
      <c r="AA817" s="171"/>
      <c r="AB817" s="171"/>
      <c r="AC817" s="172"/>
      <c r="AD817" s="172"/>
      <c r="AE817" s="174"/>
      <c r="AF817" s="175"/>
      <c r="AG817" s="169"/>
      <c r="AH817" s="171"/>
      <c r="AI817" s="171"/>
      <c r="AJ817" s="169"/>
      <c r="AK817" s="176"/>
      <c r="AL817" s="176"/>
      <c r="AM817" s="176"/>
      <c r="AN817" s="176"/>
      <c r="AO817" s="176"/>
      <c r="AP817" s="176"/>
      <c r="AQ817" s="176"/>
      <c r="AR817" s="176"/>
      <c r="AS817" s="176"/>
      <c r="AT817" s="176"/>
      <c r="AU817" s="177"/>
      <c r="AV817" s="178"/>
      <c r="AW817" s="178"/>
      <c r="AX817" s="179"/>
      <c r="AY817" s="179"/>
      <c r="AZ817" s="179"/>
      <c r="BA817" s="180"/>
      <c r="BB817" s="181"/>
      <c r="BC817" s="181"/>
      <c r="BD817" s="181"/>
    </row>
    <row r="818" spans="1:56">
      <c r="A818" s="223"/>
      <c r="B818" s="224"/>
      <c r="C818" s="225"/>
      <c r="D818" s="182"/>
      <c r="E818" s="182"/>
      <c r="F818" s="182"/>
      <c r="G818" s="203"/>
      <c r="H818" s="218"/>
      <c r="I818" s="213"/>
      <c r="J818" s="207"/>
      <c r="K818" s="213"/>
      <c r="L818" s="207"/>
      <c r="M818" s="213"/>
      <c r="N818" s="207"/>
      <c r="O818" s="183"/>
      <c r="P818" s="184"/>
      <c r="Q818" s="184"/>
      <c r="R818" s="275"/>
      <c r="S818" s="185"/>
      <c r="T818" s="185"/>
      <c r="U818" s="275"/>
      <c r="V818" s="275"/>
      <c r="W818" s="276"/>
      <c r="X818" s="276"/>
      <c r="Y818" s="276"/>
      <c r="Z818" s="275"/>
      <c r="AA818" s="184"/>
      <c r="AB818" s="184"/>
      <c r="AC818" s="185"/>
      <c r="AD818" s="185"/>
      <c r="AE818" s="186"/>
      <c r="AF818" s="187"/>
      <c r="AG818" s="182"/>
      <c r="AH818" s="184"/>
      <c r="AI818" s="184"/>
      <c r="AJ818" s="182"/>
      <c r="AK818" s="188"/>
      <c r="AL818" s="188"/>
      <c r="AM818" s="188"/>
      <c r="AN818" s="188"/>
      <c r="AO818" s="188"/>
      <c r="AP818" s="188"/>
      <c r="AQ818" s="188"/>
      <c r="AR818" s="188"/>
      <c r="AS818" s="188"/>
      <c r="AT818" s="188"/>
      <c r="AU818" s="189"/>
      <c r="AV818" s="190"/>
      <c r="AW818" s="190"/>
      <c r="AX818" s="191"/>
      <c r="AY818" s="191"/>
      <c r="AZ818" s="191"/>
      <c r="BA818" s="192"/>
      <c r="BB818" s="193"/>
      <c r="BC818" s="193"/>
      <c r="BD818" s="193"/>
    </row>
    <row r="819" spans="1:56">
      <c r="A819" s="220"/>
      <c r="B819" s="221"/>
      <c r="C819" s="222"/>
      <c r="D819" s="169"/>
      <c r="E819" s="169"/>
      <c r="F819" s="169"/>
      <c r="G819" s="202"/>
      <c r="H819" s="217"/>
      <c r="I819" s="212"/>
      <c r="J819" s="206"/>
      <c r="K819" s="212"/>
      <c r="L819" s="206"/>
      <c r="M819" s="212"/>
      <c r="N819" s="206"/>
      <c r="O819" s="170"/>
      <c r="P819" s="171"/>
      <c r="Q819" s="171"/>
      <c r="R819" s="171"/>
      <c r="S819" s="172"/>
      <c r="T819" s="172"/>
      <c r="U819" s="171"/>
      <c r="V819" s="171"/>
      <c r="W819" s="173"/>
      <c r="X819" s="173"/>
      <c r="Y819" s="173"/>
      <c r="Z819" s="171"/>
      <c r="AA819" s="171"/>
      <c r="AB819" s="171"/>
      <c r="AC819" s="172"/>
      <c r="AD819" s="172"/>
      <c r="AE819" s="174"/>
      <c r="AF819" s="175"/>
      <c r="AG819" s="169"/>
      <c r="AH819" s="171"/>
      <c r="AI819" s="171"/>
      <c r="AJ819" s="169"/>
      <c r="AK819" s="176"/>
      <c r="AL819" s="176"/>
      <c r="AM819" s="176"/>
      <c r="AN819" s="176"/>
      <c r="AO819" s="176"/>
      <c r="AP819" s="176"/>
      <c r="AQ819" s="176"/>
      <c r="AR819" s="176"/>
      <c r="AS819" s="176"/>
      <c r="AT819" s="176"/>
      <c r="AU819" s="177"/>
      <c r="AV819" s="178"/>
      <c r="AW819" s="178"/>
      <c r="AX819" s="179"/>
      <c r="AY819" s="179"/>
      <c r="AZ819" s="179"/>
      <c r="BA819" s="180"/>
      <c r="BB819" s="181"/>
      <c r="BC819" s="181"/>
      <c r="BD819" s="181"/>
    </row>
    <row r="820" spans="1:56">
      <c r="A820" s="223"/>
      <c r="B820" s="224"/>
      <c r="C820" s="225"/>
      <c r="D820" s="182"/>
      <c r="E820" s="182"/>
      <c r="F820" s="182"/>
      <c r="G820" s="203"/>
      <c r="H820" s="218"/>
      <c r="I820" s="213"/>
      <c r="J820" s="207"/>
      <c r="K820" s="213"/>
      <c r="L820" s="207"/>
      <c r="M820" s="213"/>
      <c r="N820" s="207"/>
      <c r="O820" s="183"/>
      <c r="P820" s="184"/>
      <c r="Q820" s="184"/>
      <c r="R820" s="275"/>
      <c r="S820" s="185"/>
      <c r="T820" s="185"/>
      <c r="U820" s="275"/>
      <c r="V820" s="275"/>
      <c r="W820" s="276"/>
      <c r="X820" s="276"/>
      <c r="Y820" s="276"/>
      <c r="Z820" s="275"/>
      <c r="AA820" s="184"/>
      <c r="AB820" s="184"/>
      <c r="AC820" s="185"/>
      <c r="AD820" s="185"/>
      <c r="AE820" s="186"/>
      <c r="AF820" s="187"/>
      <c r="AG820" s="182"/>
      <c r="AH820" s="184"/>
      <c r="AI820" s="184"/>
      <c r="AJ820" s="182"/>
      <c r="AK820" s="188"/>
      <c r="AL820" s="188"/>
      <c r="AM820" s="188"/>
      <c r="AN820" s="188"/>
      <c r="AO820" s="188"/>
      <c r="AP820" s="188"/>
      <c r="AQ820" s="188"/>
      <c r="AR820" s="188"/>
      <c r="AS820" s="188"/>
      <c r="AT820" s="188"/>
      <c r="AU820" s="189"/>
      <c r="AV820" s="190"/>
      <c r="AW820" s="190"/>
      <c r="AX820" s="191"/>
      <c r="AY820" s="191"/>
      <c r="AZ820" s="191"/>
      <c r="BA820" s="192"/>
      <c r="BB820" s="193"/>
      <c r="BC820" s="193"/>
      <c r="BD820" s="193"/>
    </row>
    <row r="821" spans="1:56">
      <c r="A821" s="220"/>
      <c r="B821" s="221"/>
      <c r="C821" s="222"/>
      <c r="D821" s="169"/>
      <c r="E821" s="169"/>
      <c r="F821" s="169"/>
      <c r="G821" s="202"/>
      <c r="H821" s="217"/>
      <c r="I821" s="212"/>
      <c r="J821" s="206"/>
      <c r="K821" s="212"/>
      <c r="L821" s="206"/>
      <c r="M821" s="212"/>
      <c r="N821" s="206"/>
      <c r="O821" s="170"/>
      <c r="P821" s="171"/>
      <c r="Q821" s="171"/>
      <c r="R821" s="171"/>
      <c r="S821" s="172"/>
      <c r="T821" s="172"/>
      <c r="U821" s="171"/>
      <c r="V821" s="171"/>
      <c r="W821" s="173"/>
      <c r="X821" s="173"/>
      <c r="Y821" s="173"/>
      <c r="Z821" s="171"/>
      <c r="AA821" s="171"/>
      <c r="AB821" s="171"/>
      <c r="AC821" s="172"/>
      <c r="AD821" s="172"/>
      <c r="AE821" s="174"/>
      <c r="AF821" s="175"/>
      <c r="AG821" s="169"/>
      <c r="AH821" s="171"/>
      <c r="AI821" s="171"/>
      <c r="AJ821" s="169"/>
      <c r="AK821" s="176"/>
      <c r="AL821" s="176"/>
      <c r="AM821" s="176"/>
      <c r="AN821" s="176"/>
      <c r="AO821" s="176"/>
      <c r="AP821" s="176"/>
      <c r="AQ821" s="176"/>
      <c r="AR821" s="176"/>
      <c r="AS821" s="176"/>
      <c r="AT821" s="176"/>
      <c r="AU821" s="177"/>
      <c r="AV821" s="178"/>
      <c r="AW821" s="178"/>
      <c r="AX821" s="179"/>
      <c r="AY821" s="179"/>
      <c r="AZ821" s="179"/>
      <c r="BA821" s="180"/>
      <c r="BB821" s="181"/>
      <c r="BC821" s="181"/>
      <c r="BD821" s="181"/>
    </row>
    <row r="822" spans="1:56">
      <c r="A822" s="223"/>
      <c r="B822" s="224"/>
      <c r="C822" s="225"/>
      <c r="D822" s="182"/>
      <c r="E822" s="182"/>
      <c r="F822" s="182"/>
      <c r="G822" s="203"/>
      <c r="H822" s="218"/>
      <c r="I822" s="213"/>
      <c r="J822" s="207"/>
      <c r="K822" s="213"/>
      <c r="L822" s="207"/>
      <c r="M822" s="213"/>
      <c r="N822" s="207"/>
      <c r="O822" s="183"/>
      <c r="P822" s="184"/>
      <c r="Q822" s="184"/>
      <c r="R822" s="275"/>
      <c r="S822" s="185"/>
      <c r="T822" s="185"/>
      <c r="U822" s="275"/>
      <c r="V822" s="275"/>
      <c r="W822" s="276"/>
      <c r="X822" s="276"/>
      <c r="Y822" s="276"/>
      <c r="Z822" s="275"/>
      <c r="AA822" s="184"/>
      <c r="AB822" s="184"/>
      <c r="AC822" s="185"/>
      <c r="AD822" s="185"/>
      <c r="AE822" s="186"/>
      <c r="AF822" s="187"/>
      <c r="AG822" s="182"/>
      <c r="AH822" s="184"/>
      <c r="AI822" s="184"/>
      <c r="AJ822" s="182"/>
      <c r="AK822" s="188"/>
      <c r="AL822" s="188"/>
      <c r="AM822" s="188"/>
      <c r="AN822" s="188"/>
      <c r="AO822" s="188"/>
      <c r="AP822" s="188"/>
      <c r="AQ822" s="188"/>
      <c r="AR822" s="188"/>
      <c r="AS822" s="188"/>
      <c r="AT822" s="188"/>
      <c r="AU822" s="189"/>
      <c r="AV822" s="190"/>
      <c r="AW822" s="190"/>
      <c r="AX822" s="191"/>
      <c r="AY822" s="191"/>
      <c r="AZ822" s="191"/>
      <c r="BA822" s="192"/>
      <c r="BB822" s="193"/>
      <c r="BC822" s="193"/>
      <c r="BD822" s="193"/>
    </row>
    <row r="823" spans="1:56">
      <c r="A823" s="220"/>
      <c r="B823" s="221"/>
      <c r="C823" s="222"/>
      <c r="D823" s="169"/>
      <c r="E823" s="169"/>
      <c r="F823" s="169"/>
      <c r="G823" s="202"/>
      <c r="H823" s="217"/>
      <c r="I823" s="212"/>
      <c r="J823" s="206"/>
      <c r="K823" s="212"/>
      <c r="L823" s="206"/>
      <c r="M823" s="212"/>
      <c r="N823" s="206"/>
      <c r="O823" s="170"/>
      <c r="P823" s="171"/>
      <c r="Q823" s="171"/>
      <c r="R823" s="171"/>
      <c r="S823" s="172"/>
      <c r="T823" s="172"/>
      <c r="U823" s="171"/>
      <c r="V823" s="171"/>
      <c r="W823" s="173"/>
      <c r="X823" s="173"/>
      <c r="Y823" s="173"/>
      <c r="Z823" s="171"/>
      <c r="AA823" s="171"/>
      <c r="AB823" s="171"/>
      <c r="AC823" s="172"/>
      <c r="AD823" s="172"/>
      <c r="AE823" s="174"/>
      <c r="AF823" s="175"/>
      <c r="AG823" s="169"/>
      <c r="AH823" s="171"/>
      <c r="AI823" s="171"/>
      <c r="AJ823" s="169"/>
      <c r="AK823" s="176"/>
      <c r="AL823" s="176"/>
      <c r="AM823" s="176"/>
      <c r="AN823" s="176"/>
      <c r="AO823" s="176"/>
      <c r="AP823" s="176"/>
      <c r="AQ823" s="176"/>
      <c r="AR823" s="176"/>
      <c r="AS823" s="176"/>
      <c r="AT823" s="176"/>
      <c r="AU823" s="177"/>
      <c r="AV823" s="178"/>
      <c r="AW823" s="178"/>
      <c r="AX823" s="179"/>
      <c r="AY823" s="179"/>
      <c r="AZ823" s="179"/>
      <c r="BA823" s="180"/>
      <c r="BB823" s="181"/>
      <c r="BC823" s="181"/>
      <c r="BD823" s="181"/>
    </row>
    <row r="824" spans="1:56">
      <c r="A824" s="223"/>
      <c r="B824" s="224"/>
      <c r="C824" s="225"/>
      <c r="D824" s="182"/>
      <c r="E824" s="182"/>
      <c r="F824" s="182"/>
      <c r="G824" s="203"/>
      <c r="H824" s="218"/>
      <c r="I824" s="213"/>
      <c r="J824" s="207"/>
      <c r="K824" s="213"/>
      <c r="L824" s="207"/>
      <c r="M824" s="213"/>
      <c r="N824" s="207"/>
      <c r="O824" s="183"/>
      <c r="P824" s="184"/>
      <c r="Q824" s="184"/>
      <c r="R824" s="275"/>
      <c r="S824" s="185"/>
      <c r="T824" s="185"/>
      <c r="U824" s="275"/>
      <c r="V824" s="275"/>
      <c r="W824" s="276"/>
      <c r="X824" s="276"/>
      <c r="Y824" s="276"/>
      <c r="Z824" s="275"/>
      <c r="AA824" s="184"/>
      <c r="AB824" s="184"/>
      <c r="AC824" s="185"/>
      <c r="AD824" s="185"/>
      <c r="AE824" s="186"/>
      <c r="AF824" s="187"/>
      <c r="AG824" s="182"/>
      <c r="AH824" s="184"/>
      <c r="AI824" s="184"/>
      <c r="AJ824" s="182"/>
      <c r="AK824" s="188"/>
      <c r="AL824" s="188"/>
      <c r="AM824" s="188"/>
      <c r="AN824" s="188"/>
      <c r="AO824" s="188"/>
      <c r="AP824" s="188"/>
      <c r="AQ824" s="188"/>
      <c r="AR824" s="188"/>
      <c r="AS824" s="188"/>
      <c r="AT824" s="188"/>
      <c r="AU824" s="189"/>
      <c r="AV824" s="190"/>
      <c r="AW824" s="190"/>
      <c r="AX824" s="191"/>
      <c r="AY824" s="191"/>
      <c r="AZ824" s="191"/>
      <c r="BA824" s="192"/>
      <c r="BB824" s="193"/>
      <c r="BC824" s="193"/>
      <c r="BD824" s="193"/>
    </row>
    <row r="825" spans="1:56">
      <c r="A825" s="220"/>
      <c r="B825" s="221"/>
      <c r="C825" s="222"/>
      <c r="D825" s="169"/>
      <c r="E825" s="169"/>
      <c r="F825" s="169"/>
      <c r="G825" s="202"/>
      <c r="H825" s="217"/>
      <c r="I825" s="212"/>
      <c r="J825" s="206"/>
      <c r="K825" s="212"/>
      <c r="L825" s="206"/>
      <c r="M825" s="212"/>
      <c r="N825" s="206"/>
      <c r="O825" s="170"/>
      <c r="P825" s="171"/>
      <c r="Q825" s="171"/>
      <c r="R825" s="171"/>
      <c r="S825" s="172"/>
      <c r="T825" s="172"/>
      <c r="U825" s="171"/>
      <c r="V825" s="171"/>
      <c r="W825" s="173"/>
      <c r="X825" s="173"/>
      <c r="Y825" s="173"/>
      <c r="Z825" s="171"/>
      <c r="AA825" s="171"/>
      <c r="AB825" s="171"/>
      <c r="AC825" s="172"/>
      <c r="AD825" s="172"/>
      <c r="AE825" s="174"/>
      <c r="AF825" s="175"/>
      <c r="AG825" s="169"/>
      <c r="AH825" s="171"/>
      <c r="AI825" s="171"/>
      <c r="AJ825" s="169"/>
      <c r="AK825" s="176"/>
      <c r="AL825" s="176"/>
      <c r="AM825" s="176"/>
      <c r="AN825" s="176"/>
      <c r="AO825" s="176"/>
      <c r="AP825" s="176"/>
      <c r="AQ825" s="176"/>
      <c r="AR825" s="176"/>
      <c r="AS825" s="176"/>
      <c r="AT825" s="176"/>
      <c r="AU825" s="177"/>
      <c r="AV825" s="178"/>
      <c r="AW825" s="178"/>
      <c r="AX825" s="179"/>
      <c r="AY825" s="179"/>
      <c r="AZ825" s="179"/>
      <c r="BA825" s="180"/>
      <c r="BB825" s="181"/>
      <c r="BC825" s="181"/>
      <c r="BD825" s="181"/>
    </row>
    <row r="826" spans="1:56">
      <c r="A826" s="223"/>
      <c r="B826" s="224"/>
      <c r="C826" s="225"/>
      <c r="D826" s="182"/>
      <c r="E826" s="182"/>
      <c r="F826" s="182"/>
      <c r="G826" s="203"/>
      <c r="H826" s="218"/>
      <c r="I826" s="213"/>
      <c r="J826" s="207"/>
      <c r="K826" s="213"/>
      <c r="L826" s="207"/>
      <c r="M826" s="213"/>
      <c r="N826" s="207"/>
      <c r="O826" s="183"/>
      <c r="P826" s="184"/>
      <c r="Q826" s="184"/>
      <c r="R826" s="275"/>
      <c r="S826" s="185"/>
      <c r="T826" s="185"/>
      <c r="U826" s="275"/>
      <c r="V826" s="275"/>
      <c r="W826" s="276"/>
      <c r="X826" s="276"/>
      <c r="Y826" s="276"/>
      <c r="Z826" s="275"/>
      <c r="AA826" s="184"/>
      <c r="AB826" s="184"/>
      <c r="AC826" s="185"/>
      <c r="AD826" s="185"/>
      <c r="AE826" s="186"/>
      <c r="AF826" s="187"/>
      <c r="AG826" s="182"/>
      <c r="AH826" s="184"/>
      <c r="AI826" s="184"/>
      <c r="AJ826" s="182"/>
      <c r="AK826" s="188"/>
      <c r="AL826" s="188"/>
      <c r="AM826" s="188"/>
      <c r="AN826" s="188"/>
      <c r="AO826" s="188"/>
      <c r="AP826" s="188"/>
      <c r="AQ826" s="188"/>
      <c r="AR826" s="188"/>
      <c r="AS826" s="188"/>
      <c r="AT826" s="188"/>
      <c r="AU826" s="189"/>
      <c r="AV826" s="190"/>
      <c r="AW826" s="190"/>
      <c r="AX826" s="191"/>
      <c r="AY826" s="191"/>
      <c r="AZ826" s="191"/>
      <c r="BA826" s="192"/>
      <c r="BB826" s="193"/>
      <c r="BC826" s="193"/>
      <c r="BD826" s="193"/>
    </row>
    <row r="827" spans="1:56">
      <c r="A827" s="220"/>
      <c r="B827" s="221"/>
      <c r="C827" s="222"/>
      <c r="D827" s="169"/>
      <c r="E827" s="169"/>
      <c r="F827" s="169"/>
      <c r="G827" s="202"/>
      <c r="H827" s="217"/>
      <c r="I827" s="212"/>
      <c r="J827" s="206"/>
      <c r="K827" s="212"/>
      <c r="L827" s="206"/>
      <c r="M827" s="212"/>
      <c r="N827" s="206"/>
      <c r="O827" s="170"/>
      <c r="P827" s="171"/>
      <c r="Q827" s="171"/>
      <c r="R827" s="171"/>
      <c r="S827" s="172"/>
      <c r="T827" s="172"/>
      <c r="U827" s="171"/>
      <c r="V827" s="171"/>
      <c r="W827" s="173"/>
      <c r="X827" s="173"/>
      <c r="Y827" s="173"/>
      <c r="Z827" s="171"/>
      <c r="AA827" s="171"/>
      <c r="AB827" s="171"/>
      <c r="AC827" s="172"/>
      <c r="AD827" s="172"/>
      <c r="AE827" s="174"/>
      <c r="AF827" s="175"/>
      <c r="AG827" s="169"/>
      <c r="AH827" s="171"/>
      <c r="AI827" s="171"/>
      <c r="AJ827" s="169"/>
      <c r="AK827" s="176"/>
      <c r="AL827" s="176"/>
      <c r="AM827" s="176"/>
      <c r="AN827" s="176"/>
      <c r="AO827" s="176"/>
      <c r="AP827" s="176"/>
      <c r="AQ827" s="176"/>
      <c r="AR827" s="176"/>
      <c r="AS827" s="176"/>
      <c r="AT827" s="176"/>
      <c r="AU827" s="177"/>
      <c r="AV827" s="178"/>
      <c r="AW827" s="178"/>
      <c r="AX827" s="179"/>
      <c r="AY827" s="179"/>
      <c r="AZ827" s="179"/>
      <c r="BA827" s="180"/>
      <c r="BB827" s="181"/>
      <c r="BC827" s="181"/>
      <c r="BD827" s="181"/>
    </row>
    <row r="828" spans="1:56">
      <c r="A828" s="223"/>
      <c r="B828" s="224"/>
      <c r="C828" s="225"/>
      <c r="D828" s="182"/>
      <c r="E828" s="182"/>
      <c r="F828" s="182"/>
      <c r="G828" s="203"/>
      <c r="H828" s="218"/>
      <c r="I828" s="213"/>
      <c r="J828" s="207"/>
      <c r="K828" s="213"/>
      <c r="L828" s="207"/>
      <c r="M828" s="213"/>
      <c r="N828" s="207"/>
      <c r="O828" s="183"/>
      <c r="P828" s="184"/>
      <c r="Q828" s="184"/>
      <c r="R828" s="275"/>
      <c r="S828" s="185"/>
      <c r="T828" s="185"/>
      <c r="U828" s="275"/>
      <c r="V828" s="275"/>
      <c r="W828" s="276"/>
      <c r="X828" s="276"/>
      <c r="Y828" s="276"/>
      <c r="Z828" s="275"/>
      <c r="AA828" s="184"/>
      <c r="AB828" s="184"/>
      <c r="AC828" s="185"/>
      <c r="AD828" s="185"/>
      <c r="AE828" s="186"/>
      <c r="AF828" s="187"/>
      <c r="AG828" s="182"/>
      <c r="AH828" s="184"/>
      <c r="AI828" s="184"/>
      <c r="AJ828" s="182"/>
      <c r="AK828" s="188"/>
      <c r="AL828" s="188"/>
      <c r="AM828" s="188"/>
      <c r="AN828" s="188"/>
      <c r="AO828" s="188"/>
      <c r="AP828" s="188"/>
      <c r="AQ828" s="188"/>
      <c r="AR828" s="188"/>
      <c r="AS828" s="188"/>
      <c r="AT828" s="188"/>
      <c r="AU828" s="189"/>
      <c r="AV828" s="190"/>
      <c r="AW828" s="190"/>
      <c r="AX828" s="191"/>
      <c r="AY828" s="191"/>
      <c r="AZ828" s="191"/>
      <c r="BA828" s="192"/>
      <c r="BB828" s="193"/>
      <c r="BC828" s="193"/>
      <c r="BD828" s="193"/>
    </row>
    <row r="829" spans="1:56">
      <c r="A829" s="220"/>
      <c r="B829" s="221"/>
      <c r="C829" s="222"/>
      <c r="D829" s="169"/>
      <c r="E829" s="169"/>
      <c r="F829" s="169"/>
      <c r="G829" s="202"/>
      <c r="H829" s="217"/>
      <c r="I829" s="212"/>
      <c r="J829" s="206"/>
      <c r="K829" s="212"/>
      <c r="L829" s="206"/>
      <c r="M829" s="212"/>
      <c r="N829" s="206"/>
      <c r="O829" s="170"/>
      <c r="P829" s="171"/>
      <c r="Q829" s="171"/>
      <c r="R829" s="171"/>
      <c r="S829" s="172"/>
      <c r="T829" s="172"/>
      <c r="U829" s="171"/>
      <c r="V829" s="171"/>
      <c r="W829" s="173"/>
      <c r="X829" s="173"/>
      <c r="Y829" s="173"/>
      <c r="Z829" s="171"/>
      <c r="AA829" s="171"/>
      <c r="AB829" s="171"/>
      <c r="AC829" s="172"/>
      <c r="AD829" s="172"/>
      <c r="AE829" s="174"/>
      <c r="AF829" s="175"/>
      <c r="AG829" s="169"/>
      <c r="AH829" s="171"/>
      <c r="AI829" s="171"/>
      <c r="AJ829" s="169"/>
      <c r="AK829" s="176"/>
      <c r="AL829" s="176"/>
      <c r="AM829" s="176"/>
      <c r="AN829" s="176"/>
      <c r="AO829" s="176"/>
      <c r="AP829" s="176"/>
      <c r="AQ829" s="176"/>
      <c r="AR829" s="176"/>
      <c r="AS829" s="176"/>
      <c r="AT829" s="176"/>
      <c r="AU829" s="177"/>
      <c r="AV829" s="178"/>
      <c r="AW829" s="178"/>
      <c r="AX829" s="179"/>
      <c r="AY829" s="179"/>
      <c r="AZ829" s="179"/>
      <c r="BA829" s="180"/>
      <c r="BB829" s="181"/>
      <c r="BC829" s="181"/>
      <c r="BD829" s="181"/>
    </row>
    <row r="830" spans="1:56">
      <c r="A830" s="223"/>
      <c r="B830" s="224"/>
      <c r="C830" s="225"/>
      <c r="D830" s="182"/>
      <c r="E830" s="182"/>
      <c r="F830" s="182"/>
      <c r="G830" s="203"/>
      <c r="H830" s="218"/>
      <c r="I830" s="213"/>
      <c r="J830" s="207"/>
      <c r="K830" s="213"/>
      <c r="L830" s="207"/>
      <c r="M830" s="213"/>
      <c r="N830" s="207"/>
      <c r="O830" s="183"/>
      <c r="P830" s="184"/>
      <c r="Q830" s="184"/>
      <c r="R830" s="275"/>
      <c r="S830" s="185"/>
      <c r="T830" s="185"/>
      <c r="U830" s="275"/>
      <c r="V830" s="275"/>
      <c r="W830" s="276"/>
      <c r="X830" s="276"/>
      <c r="Y830" s="276"/>
      <c r="Z830" s="275"/>
      <c r="AA830" s="184"/>
      <c r="AB830" s="184"/>
      <c r="AC830" s="185"/>
      <c r="AD830" s="185"/>
      <c r="AE830" s="186"/>
      <c r="AF830" s="187"/>
      <c r="AG830" s="182"/>
      <c r="AH830" s="184"/>
      <c r="AI830" s="184"/>
      <c r="AJ830" s="182"/>
      <c r="AK830" s="188"/>
      <c r="AL830" s="188"/>
      <c r="AM830" s="188"/>
      <c r="AN830" s="188"/>
      <c r="AO830" s="188"/>
      <c r="AP830" s="188"/>
      <c r="AQ830" s="188"/>
      <c r="AR830" s="188"/>
      <c r="AS830" s="188"/>
      <c r="AT830" s="188"/>
      <c r="AU830" s="189"/>
      <c r="AV830" s="190"/>
      <c r="AW830" s="190"/>
      <c r="AX830" s="191"/>
      <c r="AY830" s="191"/>
      <c r="AZ830" s="191"/>
      <c r="BA830" s="192"/>
      <c r="BB830" s="193"/>
      <c r="BC830" s="193"/>
      <c r="BD830" s="193"/>
    </row>
    <row r="831" spans="1:56">
      <c r="A831" s="220"/>
      <c r="B831" s="221"/>
      <c r="C831" s="222"/>
      <c r="D831" s="169"/>
      <c r="E831" s="169"/>
      <c r="F831" s="169"/>
      <c r="G831" s="202"/>
      <c r="H831" s="217"/>
      <c r="I831" s="212"/>
      <c r="J831" s="206"/>
      <c r="K831" s="212"/>
      <c r="L831" s="206"/>
      <c r="M831" s="212"/>
      <c r="N831" s="206"/>
      <c r="O831" s="170"/>
      <c r="P831" s="171"/>
      <c r="Q831" s="171"/>
      <c r="R831" s="171"/>
      <c r="S831" s="172"/>
      <c r="T831" s="172"/>
      <c r="U831" s="171"/>
      <c r="V831" s="171"/>
      <c r="W831" s="173"/>
      <c r="X831" s="173"/>
      <c r="Y831" s="173"/>
      <c r="Z831" s="171"/>
      <c r="AA831" s="171"/>
      <c r="AB831" s="171"/>
      <c r="AC831" s="172"/>
      <c r="AD831" s="172"/>
      <c r="AE831" s="174"/>
      <c r="AF831" s="175"/>
      <c r="AG831" s="169"/>
      <c r="AH831" s="171"/>
      <c r="AI831" s="171"/>
      <c r="AJ831" s="169"/>
      <c r="AK831" s="176"/>
      <c r="AL831" s="176"/>
      <c r="AM831" s="176"/>
      <c r="AN831" s="176"/>
      <c r="AO831" s="176"/>
      <c r="AP831" s="176"/>
      <c r="AQ831" s="176"/>
      <c r="AR831" s="176"/>
      <c r="AS831" s="176"/>
      <c r="AT831" s="176"/>
      <c r="AU831" s="177"/>
      <c r="AV831" s="178"/>
      <c r="AW831" s="178"/>
      <c r="AX831" s="179"/>
      <c r="AY831" s="179"/>
      <c r="AZ831" s="179"/>
      <c r="BA831" s="180"/>
      <c r="BB831" s="181"/>
      <c r="BC831" s="181"/>
      <c r="BD831" s="181"/>
    </row>
    <row r="832" spans="1:56">
      <c r="A832" s="223"/>
      <c r="B832" s="224"/>
      <c r="C832" s="225"/>
      <c r="D832" s="182"/>
      <c r="E832" s="182"/>
      <c r="F832" s="182"/>
      <c r="G832" s="203"/>
      <c r="H832" s="218"/>
      <c r="I832" s="213"/>
      <c r="J832" s="207"/>
      <c r="K832" s="213"/>
      <c r="L832" s="207"/>
      <c r="M832" s="213"/>
      <c r="N832" s="207"/>
      <c r="O832" s="183"/>
      <c r="P832" s="184"/>
      <c r="Q832" s="184"/>
      <c r="R832" s="275"/>
      <c r="S832" s="185"/>
      <c r="T832" s="185"/>
      <c r="U832" s="275"/>
      <c r="V832" s="275"/>
      <c r="W832" s="276"/>
      <c r="X832" s="276"/>
      <c r="Y832" s="276"/>
      <c r="Z832" s="275"/>
      <c r="AA832" s="184"/>
      <c r="AB832" s="184"/>
      <c r="AC832" s="185"/>
      <c r="AD832" s="185"/>
      <c r="AE832" s="186"/>
      <c r="AF832" s="187"/>
      <c r="AG832" s="182"/>
      <c r="AH832" s="184"/>
      <c r="AI832" s="184"/>
      <c r="AJ832" s="182"/>
      <c r="AK832" s="188"/>
      <c r="AL832" s="188"/>
      <c r="AM832" s="188"/>
      <c r="AN832" s="188"/>
      <c r="AO832" s="188"/>
      <c r="AP832" s="188"/>
      <c r="AQ832" s="188"/>
      <c r="AR832" s="188"/>
      <c r="AS832" s="188"/>
      <c r="AT832" s="188"/>
      <c r="AU832" s="189"/>
      <c r="AV832" s="190"/>
      <c r="AW832" s="190"/>
      <c r="AX832" s="191"/>
      <c r="AY832" s="191"/>
      <c r="AZ832" s="191"/>
      <c r="BA832" s="192"/>
      <c r="BB832" s="193"/>
      <c r="BC832" s="193"/>
      <c r="BD832" s="193"/>
    </row>
    <row r="833" spans="1:56">
      <c r="A833" s="220"/>
      <c r="B833" s="221"/>
      <c r="C833" s="222"/>
      <c r="D833" s="169"/>
      <c r="E833" s="169"/>
      <c r="F833" s="169"/>
      <c r="G833" s="202"/>
      <c r="H833" s="217"/>
      <c r="I833" s="212"/>
      <c r="J833" s="206"/>
      <c r="K833" s="212"/>
      <c r="L833" s="206"/>
      <c r="M833" s="212"/>
      <c r="N833" s="206"/>
      <c r="O833" s="170"/>
      <c r="P833" s="171"/>
      <c r="Q833" s="171"/>
      <c r="R833" s="171"/>
      <c r="S833" s="172"/>
      <c r="T833" s="172"/>
      <c r="U833" s="171"/>
      <c r="V833" s="171"/>
      <c r="W833" s="173"/>
      <c r="X833" s="173"/>
      <c r="Y833" s="173"/>
      <c r="Z833" s="171"/>
      <c r="AA833" s="171"/>
      <c r="AB833" s="171"/>
      <c r="AC833" s="172"/>
      <c r="AD833" s="172"/>
      <c r="AE833" s="174"/>
      <c r="AF833" s="175"/>
      <c r="AG833" s="169"/>
      <c r="AH833" s="171"/>
      <c r="AI833" s="171"/>
      <c r="AJ833" s="169"/>
      <c r="AK833" s="176"/>
      <c r="AL833" s="176"/>
      <c r="AM833" s="176"/>
      <c r="AN833" s="176"/>
      <c r="AO833" s="176"/>
      <c r="AP833" s="176"/>
      <c r="AQ833" s="176"/>
      <c r="AR833" s="176"/>
      <c r="AS833" s="176"/>
      <c r="AT833" s="176"/>
      <c r="AU833" s="177"/>
      <c r="AV833" s="178"/>
      <c r="AW833" s="178"/>
      <c r="AX833" s="179"/>
      <c r="AY833" s="179"/>
      <c r="AZ833" s="179"/>
      <c r="BA833" s="180"/>
      <c r="BB833" s="181"/>
      <c r="BC833" s="181"/>
      <c r="BD833" s="181"/>
    </row>
    <row r="834" spans="1:56">
      <c r="A834" s="223"/>
      <c r="B834" s="224"/>
      <c r="C834" s="225"/>
      <c r="D834" s="182"/>
      <c r="E834" s="182"/>
      <c r="F834" s="182"/>
      <c r="G834" s="203"/>
      <c r="H834" s="218"/>
      <c r="I834" s="213"/>
      <c r="J834" s="207"/>
      <c r="K834" s="213"/>
      <c r="L834" s="207"/>
      <c r="M834" s="213"/>
      <c r="N834" s="207"/>
      <c r="O834" s="183"/>
      <c r="P834" s="184"/>
      <c r="Q834" s="184"/>
      <c r="R834" s="275"/>
      <c r="S834" s="185"/>
      <c r="T834" s="185"/>
      <c r="U834" s="275"/>
      <c r="V834" s="275"/>
      <c r="W834" s="276"/>
      <c r="X834" s="276"/>
      <c r="Y834" s="276"/>
      <c r="Z834" s="275"/>
      <c r="AA834" s="184"/>
      <c r="AB834" s="184"/>
      <c r="AC834" s="185"/>
      <c r="AD834" s="185"/>
      <c r="AE834" s="186"/>
      <c r="AF834" s="187"/>
      <c r="AG834" s="182"/>
      <c r="AH834" s="184"/>
      <c r="AI834" s="184"/>
      <c r="AJ834" s="182"/>
      <c r="AK834" s="188"/>
      <c r="AL834" s="188"/>
      <c r="AM834" s="188"/>
      <c r="AN834" s="188"/>
      <c r="AO834" s="188"/>
      <c r="AP834" s="188"/>
      <c r="AQ834" s="188"/>
      <c r="AR834" s="188"/>
      <c r="AS834" s="188"/>
      <c r="AT834" s="188"/>
      <c r="AU834" s="189"/>
      <c r="AV834" s="190"/>
      <c r="AW834" s="190"/>
      <c r="AX834" s="191"/>
      <c r="AY834" s="191"/>
      <c r="AZ834" s="191"/>
      <c r="BA834" s="192"/>
      <c r="BB834" s="193"/>
      <c r="BC834" s="193"/>
      <c r="BD834" s="193"/>
    </row>
    <row r="835" spans="1:56">
      <c r="A835" s="220"/>
      <c r="B835" s="221"/>
      <c r="C835" s="222"/>
      <c r="D835" s="169"/>
      <c r="E835" s="169"/>
      <c r="F835" s="169"/>
      <c r="G835" s="202"/>
      <c r="H835" s="217"/>
      <c r="I835" s="212"/>
      <c r="J835" s="206"/>
      <c r="K835" s="212"/>
      <c r="L835" s="206"/>
      <c r="M835" s="212"/>
      <c r="N835" s="206"/>
      <c r="O835" s="170"/>
      <c r="P835" s="171"/>
      <c r="Q835" s="171"/>
      <c r="R835" s="171"/>
      <c r="S835" s="172"/>
      <c r="T835" s="172"/>
      <c r="U835" s="171"/>
      <c r="V835" s="171"/>
      <c r="W835" s="173"/>
      <c r="X835" s="173"/>
      <c r="Y835" s="173"/>
      <c r="Z835" s="171"/>
      <c r="AA835" s="171"/>
      <c r="AB835" s="171"/>
      <c r="AC835" s="172"/>
      <c r="AD835" s="172"/>
      <c r="AE835" s="174"/>
      <c r="AF835" s="175"/>
      <c r="AG835" s="169"/>
      <c r="AH835" s="171"/>
      <c r="AI835" s="171"/>
      <c r="AJ835" s="169"/>
      <c r="AK835" s="176"/>
      <c r="AL835" s="176"/>
      <c r="AM835" s="176"/>
      <c r="AN835" s="176"/>
      <c r="AO835" s="176"/>
      <c r="AP835" s="176"/>
      <c r="AQ835" s="176"/>
      <c r="AR835" s="176"/>
      <c r="AS835" s="176"/>
      <c r="AT835" s="176"/>
      <c r="AU835" s="177"/>
      <c r="AV835" s="178"/>
      <c r="AW835" s="178"/>
      <c r="AX835" s="179"/>
      <c r="AY835" s="179"/>
      <c r="AZ835" s="179"/>
      <c r="BA835" s="180"/>
      <c r="BB835" s="181"/>
      <c r="BC835" s="181"/>
      <c r="BD835" s="181"/>
    </row>
    <row r="836" spans="1:56">
      <c r="A836" s="223"/>
      <c r="B836" s="224"/>
      <c r="C836" s="225"/>
      <c r="D836" s="182"/>
      <c r="E836" s="182"/>
      <c r="F836" s="182"/>
      <c r="G836" s="203"/>
      <c r="H836" s="218"/>
      <c r="I836" s="213"/>
      <c r="J836" s="207"/>
      <c r="K836" s="213"/>
      <c r="L836" s="207"/>
      <c r="M836" s="213"/>
      <c r="N836" s="207"/>
      <c r="O836" s="183"/>
      <c r="P836" s="184"/>
      <c r="Q836" s="184"/>
      <c r="R836" s="275"/>
      <c r="S836" s="185"/>
      <c r="T836" s="185"/>
      <c r="U836" s="275"/>
      <c r="V836" s="275"/>
      <c r="W836" s="276"/>
      <c r="X836" s="276"/>
      <c r="Y836" s="276"/>
      <c r="Z836" s="275"/>
      <c r="AA836" s="184"/>
      <c r="AB836" s="184"/>
      <c r="AC836" s="185"/>
      <c r="AD836" s="185"/>
      <c r="AE836" s="186"/>
      <c r="AF836" s="187"/>
      <c r="AG836" s="182"/>
      <c r="AH836" s="184"/>
      <c r="AI836" s="184"/>
      <c r="AJ836" s="182"/>
      <c r="AK836" s="188"/>
      <c r="AL836" s="188"/>
      <c r="AM836" s="188"/>
      <c r="AN836" s="188"/>
      <c r="AO836" s="188"/>
      <c r="AP836" s="188"/>
      <c r="AQ836" s="188"/>
      <c r="AR836" s="188"/>
      <c r="AS836" s="188"/>
      <c r="AT836" s="188"/>
      <c r="AU836" s="189"/>
      <c r="AV836" s="190"/>
      <c r="AW836" s="190"/>
      <c r="AX836" s="191"/>
      <c r="AY836" s="191"/>
      <c r="AZ836" s="191"/>
      <c r="BA836" s="192"/>
      <c r="BB836" s="193"/>
      <c r="BC836" s="193"/>
      <c r="BD836" s="193"/>
    </row>
    <row r="837" spans="1:56">
      <c r="A837" s="220"/>
      <c r="B837" s="221"/>
      <c r="C837" s="222"/>
      <c r="D837" s="169"/>
      <c r="E837" s="169"/>
      <c r="F837" s="169"/>
      <c r="G837" s="202"/>
      <c r="H837" s="217"/>
      <c r="I837" s="212"/>
      <c r="J837" s="206"/>
      <c r="K837" s="212"/>
      <c r="L837" s="206"/>
      <c r="M837" s="212"/>
      <c r="N837" s="206"/>
      <c r="O837" s="170"/>
      <c r="P837" s="171"/>
      <c r="Q837" s="171"/>
      <c r="R837" s="171"/>
      <c r="S837" s="172"/>
      <c r="T837" s="172"/>
      <c r="U837" s="171"/>
      <c r="V837" s="171"/>
      <c r="W837" s="173"/>
      <c r="X837" s="173"/>
      <c r="Y837" s="173"/>
      <c r="Z837" s="171"/>
      <c r="AA837" s="171"/>
      <c r="AB837" s="171"/>
      <c r="AC837" s="172"/>
      <c r="AD837" s="172"/>
      <c r="AE837" s="174"/>
      <c r="AF837" s="175"/>
      <c r="AG837" s="169"/>
      <c r="AH837" s="171"/>
      <c r="AI837" s="171"/>
      <c r="AJ837" s="169"/>
      <c r="AK837" s="176"/>
      <c r="AL837" s="176"/>
      <c r="AM837" s="176"/>
      <c r="AN837" s="176"/>
      <c r="AO837" s="176"/>
      <c r="AP837" s="176"/>
      <c r="AQ837" s="176"/>
      <c r="AR837" s="176"/>
      <c r="AS837" s="176"/>
      <c r="AT837" s="176"/>
      <c r="AU837" s="177"/>
      <c r="AV837" s="178"/>
      <c r="AW837" s="178"/>
      <c r="AX837" s="179"/>
      <c r="AY837" s="179"/>
      <c r="AZ837" s="179"/>
      <c r="BA837" s="180"/>
      <c r="BB837" s="181"/>
      <c r="BC837" s="181"/>
      <c r="BD837" s="181"/>
    </row>
    <row r="838" spans="1:56">
      <c r="A838" s="223"/>
      <c r="B838" s="224"/>
      <c r="C838" s="225"/>
      <c r="D838" s="182"/>
      <c r="E838" s="182"/>
      <c r="F838" s="182"/>
      <c r="G838" s="203"/>
      <c r="H838" s="218"/>
      <c r="I838" s="213"/>
      <c r="J838" s="207"/>
      <c r="K838" s="213"/>
      <c r="L838" s="207"/>
      <c r="M838" s="213"/>
      <c r="N838" s="207"/>
      <c r="O838" s="183"/>
      <c r="P838" s="184"/>
      <c r="Q838" s="184"/>
      <c r="R838" s="275"/>
      <c r="S838" s="185"/>
      <c r="T838" s="185"/>
      <c r="U838" s="275"/>
      <c r="V838" s="275"/>
      <c r="W838" s="276"/>
      <c r="X838" s="276"/>
      <c r="Y838" s="276"/>
      <c r="Z838" s="275"/>
      <c r="AA838" s="184"/>
      <c r="AB838" s="184"/>
      <c r="AC838" s="185"/>
      <c r="AD838" s="185"/>
      <c r="AE838" s="186"/>
      <c r="AF838" s="187"/>
      <c r="AG838" s="182"/>
      <c r="AH838" s="184"/>
      <c r="AI838" s="184"/>
      <c r="AJ838" s="182"/>
      <c r="AK838" s="188"/>
      <c r="AL838" s="188"/>
      <c r="AM838" s="188"/>
      <c r="AN838" s="188"/>
      <c r="AO838" s="188"/>
      <c r="AP838" s="188"/>
      <c r="AQ838" s="188"/>
      <c r="AR838" s="188"/>
      <c r="AS838" s="188"/>
      <c r="AT838" s="188"/>
      <c r="AU838" s="189"/>
      <c r="AV838" s="190"/>
      <c r="AW838" s="190"/>
      <c r="AX838" s="191"/>
      <c r="AY838" s="191"/>
      <c r="AZ838" s="191"/>
      <c r="BA838" s="192"/>
      <c r="BB838" s="193"/>
      <c r="BC838" s="193"/>
      <c r="BD838" s="193"/>
    </row>
    <row r="839" spans="1:56">
      <c r="A839" s="220"/>
      <c r="B839" s="221"/>
      <c r="C839" s="222"/>
      <c r="D839" s="169"/>
      <c r="E839" s="169"/>
      <c r="F839" s="169"/>
      <c r="G839" s="202"/>
      <c r="H839" s="217"/>
      <c r="I839" s="212"/>
      <c r="J839" s="206"/>
      <c r="K839" s="212"/>
      <c r="L839" s="206"/>
      <c r="M839" s="212"/>
      <c r="N839" s="206"/>
      <c r="O839" s="170"/>
      <c r="P839" s="171"/>
      <c r="Q839" s="171"/>
      <c r="R839" s="171"/>
      <c r="S839" s="172"/>
      <c r="T839" s="172"/>
      <c r="U839" s="171"/>
      <c r="V839" s="171"/>
      <c r="W839" s="173"/>
      <c r="X839" s="173"/>
      <c r="Y839" s="173"/>
      <c r="Z839" s="171"/>
      <c r="AA839" s="171"/>
      <c r="AB839" s="171"/>
      <c r="AC839" s="172"/>
      <c r="AD839" s="172"/>
      <c r="AE839" s="174"/>
      <c r="AF839" s="175"/>
      <c r="AG839" s="169"/>
      <c r="AH839" s="171"/>
      <c r="AI839" s="171"/>
      <c r="AJ839" s="169"/>
      <c r="AK839" s="176"/>
      <c r="AL839" s="176"/>
      <c r="AM839" s="176"/>
      <c r="AN839" s="176"/>
      <c r="AO839" s="176"/>
      <c r="AP839" s="176"/>
      <c r="AQ839" s="176"/>
      <c r="AR839" s="176"/>
      <c r="AS839" s="176"/>
      <c r="AT839" s="176"/>
      <c r="AU839" s="177"/>
      <c r="AV839" s="178"/>
      <c r="AW839" s="178"/>
      <c r="AX839" s="179"/>
      <c r="AY839" s="179"/>
      <c r="AZ839" s="179"/>
      <c r="BA839" s="180"/>
      <c r="BB839" s="181"/>
      <c r="BC839" s="181"/>
      <c r="BD839" s="181"/>
    </row>
    <row r="840" spans="1:56">
      <c r="A840" s="223"/>
      <c r="B840" s="224"/>
      <c r="C840" s="225"/>
      <c r="D840" s="182"/>
      <c r="E840" s="182"/>
      <c r="F840" s="182"/>
      <c r="G840" s="203"/>
      <c r="H840" s="218"/>
      <c r="I840" s="213"/>
      <c r="J840" s="207"/>
      <c r="K840" s="213"/>
      <c r="L840" s="207"/>
      <c r="M840" s="213"/>
      <c r="N840" s="207"/>
      <c r="O840" s="183"/>
      <c r="P840" s="184"/>
      <c r="Q840" s="184"/>
      <c r="R840" s="275"/>
      <c r="S840" s="185"/>
      <c r="T840" s="185"/>
      <c r="U840" s="275"/>
      <c r="V840" s="275"/>
      <c r="W840" s="276"/>
      <c r="X840" s="276"/>
      <c r="Y840" s="276"/>
      <c r="Z840" s="275"/>
      <c r="AA840" s="184"/>
      <c r="AB840" s="184"/>
      <c r="AC840" s="185"/>
      <c r="AD840" s="185"/>
      <c r="AE840" s="186"/>
      <c r="AF840" s="187"/>
      <c r="AG840" s="182"/>
      <c r="AH840" s="184"/>
      <c r="AI840" s="184"/>
      <c r="AJ840" s="182"/>
      <c r="AK840" s="188"/>
      <c r="AL840" s="188"/>
      <c r="AM840" s="188"/>
      <c r="AN840" s="188"/>
      <c r="AO840" s="188"/>
      <c r="AP840" s="188"/>
      <c r="AQ840" s="188"/>
      <c r="AR840" s="188"/>
      <c r="AS840" s="188"/>
      <c r="AT840" s="188"/>
      <c r="AU840" s="189"/>
      <c r="AV840" s="190"/>
      <c r="AW840" s="190"/>
      <c r="AX840" s="191"/>
      <c r="AY840" s="191"/>
      <c r="AZ840" s="191"/>
      <c r="BA840" s="192"/>
      <c r="BB840" s="193"/>
      <c r="BC840" s="193"/>
      <c r="BD840" s="193"/>
    </row>
    <row r="841" spans="1:56">
      <c r="A841" s="220"/>
      <c r="B841" s="221"/>
      <c r="C841" s="222"/>
      <c r="D841" s="169"/>
      <c r="E841" s="169"/>
      <c r="F841" s="169"/>
      <c r="G841" s="202"/>
      <c r="H841" s="217"/>
      <c r="I841" s="212"/>
      <c r="J841" s="206"/>
      <c r="K841" s="212"/>
      <c r="L841" s="206"/>
      <c r="M841" s="212"/>
      <c r="N841" s="206"/>
      <c r="O841" s="170"/>
      <c r="P841" s="171"/>
      <c r="Q841" s="171"/>
      <c r="R841" s="171"/>
      <c r="S841" s="172"/>
      <c r="T841" s="172"/>
      <c r="U841" s="171"/>
      <c r="V841" s="171"/>
      <c r="W841" s="173"/>
      <c r="X841" s="173"/>
      <c r="Y841" s="173"/>
      <c r="Z841" s="171"/>
      <c r="AA841" s="171"/>
      <c r="AB841" s="171"/>
      <c r="AC841" s="172"/>
      <c r="AD841" s="172"/>
      <c r="AE841" s="174"/>
      <c r="AF841" s="175"/>
      <c r="AG841" s="169"/>
      <c r="AH841" s="171"/>
      <c r="AI841" s="171"/>
      <c r="AJ841" s="169"/>
      <c r="AK841" s="176"/>
      <c r="AL841" s="176"/>
      <c r="AM841" s="176"/>
      <c r="AN841" s="176"/>
      <c r="AO841" s="176"/>
      <c r="AP841" s="176"/>
      <c r="AQ841" s="176"/>
      <c r="AR841" s="176"/>
      <c r="AS841" s="176"/>
      <c r="AT841" s="176"/>
      <c r="AU841" s="177"/>
      <c r="AV841" s="178"/>
      <c r="AW841" s="178"/>
      <c r="AX841" s="179"/>
      <c r="AY841" s="179"/>
      <c r="AZ841" s="179"/>
      <c r="BA841" s="180"/>
      <c r="BB841" s="181"/>
      <c r="BC841" s="181"/>
      <c r="BD841" s="181"/>
    </row>
    <row r="842" spans="1:56">
      <c r="A842" s="223"/>
      <c r="B842" s="224"/>
      <c r="C842" s="225"/>
      <c r="D842" s="182"/>
      <c r="E842" s="182"/>
      <c r="F842" s="182"/>
      <c r="G842" s="203"/>
      <c r="H842" s="218"/>
      <c r="I842" s="213"/>
      <c r="J842" s="207"/>
      <c r="K842" s="213"/>
      <c r="L842" s="207"/>
      <c r="M842" s="213"/>
      <c r="N842" s="207"/>
      <c r="O842" s="183"/>
      <c r="P842" s="184"/>
      <c r="Q842" s="184"/>
      <c r="R842" s="275"/>
      <c r="S842" s="185"/>
      <c r="T842" s="185"/>
      <c r="U842" s="275"/>
      <c r="V842" s="275"/>
      <c r="W842" s="276"/>
      <c r="X842" s="276"/>
      <c r="Y842" s="276"/>
      <c r="Z842" s="275"/>
      <c r="AA842" s="184"/>
      <c r="AB842" s="184"/>
      <c r="AC842" s="185"/>
      <c r="AD842" s="185"/>
      <c r="AE842" s="186"/>
      <c r="AF842" s="187"/>
      <c r="AG842" s="182"/>
      <c r="AH842" s="184"/>
      <c r="AI842" s="184"/>
      <c r="AJ842" s="182"/>
      <c r="AK842" s="188"/>
      <c r="AL842" s="188"/>
      <c r="AM842" s="188"/>
      <c r="AN842" s="188"/>
      <c r="AO842" s="188"/>
      <c r="AP842" s="188"/>
      <c r="AQ842" s="188"/>
      <c r="AR842" s="188"/>
      <c r="AS842" s="188"/>
      <c r="AT842" s="188"/>
      <c r="AU842" s="189"/>
      <c r="AV842" s="190"/>
      <c r="AW842" s="190"/>
      <c r="AX842" s="191"/>
      <c r="AY842" s="191"/>
      <c r="AZ842" s="191"/>
      <c r="BA842" s="192"/>
      <c r="BB842" s="193"/>
      <c r="BC842" s="193"/>
      <c r="BD842" s="193"/>
    </row>
    <row r="843" spans="1:56">
      <c r="A843" s="220"/>
      <c r="B843" s="221"/>
      <c r="C843" s="222"/>
      <c r="D843" s="169"/>
      <c r="E843" s="169"/>
      <c r="F843" s="169"/>
      <c r="G843" s="202"/>
      <c r="H843" s="217"/>
      <c r="I843" s="212"/>
      <c r="J843" s="206"/>
      <c r="K843" s="212"/>
      <c r="L843" s="206"/>
      <c r="M843" s="212"/>
      <c r="N843" s="206"/>
      <c r="O843" s="170"/>
      <c r="P843" s="171"/>
      <c r="Q843" s="171"/>
      <c r="R843" s="171"/>
      <c r="S843" s="172"/>
      <c r="T843" s="172"/>
      <c r="U843" s="171"/>
      <c r="V843" s="171"/>
      <c r="W843" s="173"/>
      <c r="X843" s="173"/>
      <c r="Y843" s="173"/>
      <c r="Z843" s="171"/>
      <c r="AA843" s="171"/>
      <c r="AB843" s="171"/>
      <c r="AC843" s="172"/>
      <c r="AD843" s="172"/>
      <c r="AE843" s="174"/>
      <c r="AF843" s="175"/>
      <c r="AG843" s="169"/>
      <c r="AH843" s="171"/>
      <c r="AI843" s="171"/>
      <c r="AJ843" s="169"/>
      <c r="AK843" s="176"/>
      <c r="AL843" s="176"/>
      <c r="AM843" s="176"/>
      <c r="AN843" s="176"/>
      <c r="AO843" s="176"/>
      <c r="AP843" s="176"/>
      <c r="AQ843" s="176"/>
      <c r="AR843" s="176"/>
      <c r="AS843" s="176"/>
      <c r="AT843" s="176"/>
      <c r="AU843" s="177"/>
      <c r="AV843" s="178"/>
      <c r="AW843" s="178"/>
      <c r="AX843" s="179"/>
      <c r="AY843" s="179"/>
      <c r="AZ843" s="179"/>
      <c r="BA843" s="180"/>
      <c r="BB843" s="181"/>
      <c r="BC843" s="181"/>
      <c r="BD843" s="181"/>
    </row>
    <row r="844" spans="1:56">
      <c r="A844" s="223"/>
      <c r="B844" s="224"/>
      <c r="C844" s="225"/>
      <c r="D844" s="182"/>
      <c r="E844" s="182"/>
      <c r="F844" s="182"/>
      <c r="G844" s="203"/>
      <c r="H844" s="218"/>
      <c r="I844" s="213"/>
      <c r="J844" s="207"/>
      <c r="K844" s="213"/>
      <c r="L844" s="207"/>
      <c r="M844" s="213"/>
      <c r="N844" s="207"/>
      <c r="O844" s="183"/>
      <c r="P844" s="184"/>
      <c r="Q844" s="184"/>
      <c r="R844" s="275"/>
      <c r="S844" s="185"/>
      <c r="T844" s="185"/>
      <c r="U844" s="275"/>
      <c r="V844" s="275"/>
      <c r="W844" s="276"/>
      <c r="X844" s="276"/>
      <c r="Y844" s="276"/>
      <c r="Z844" s="275"/>
      <c r="AA844" s="184"/>
      <c r="AB844" s="184"/>
      <c r="AC844" s="185"/>
      <c r="AD844" s="185"/>
      <c r="AE844" s="186"/>
      <c r="AF844" s="187"/>
      <c r="AG844" s="182"/>
      <c r="AH844" s="184"/>
      <c r="AI844" s="184"/>
      <c r="AJ844" s="182"/>
      <c r="AK844" s="188"/>
      <c r="AL844" s="188"/>
      <c r="AM844" s="188"/>
      <c r="AN844" s="188"/>
      <c r="AO844" s="188"/>
      <c r="AP844" s="188"/>
      <c r="AQ844" s="188"/>
      <c r="AR844" s="188"/>
      <c r="AS844" s="188"/>
      <c r="AT844" s="188"/>
      <c r="AU844" s="189"/>
      <c r="AV844" s="190"/>
      <c r="AW844" s="190"/>
      <c r="AX844" s="191"/>
      <c r="AY844" s="191"/>
      <c r="AZ844" s="191"/>
      <c r="BA844" s="192"/>
      <c r="BB844" s="193"/>
      <c r="BC844" s="193"/>
      <c r="BD844" s="193"/>
    </row>
    <row r="845" spans="1:56">
      <c r="A845" s="220"/>
      <c r="B845" s="221"/>
      <c r="C845" s="222"/>
      <c r="D845" s="169"/>
      <c r="E845" s="169"/>
      <c r="F845" s="169"/>
      <c r="G845" s="202"/>
      <c r="H845" s="217"/>
      <c r="I845" s="212"/>
      <c r="J845" s="206"/>
      <c r="K845" s="212"/>
      <c r="L845" s="206"/>
      <c r="M845" s="212"/>
      <c r="N845" s="206"/>
      <c r="O845" s="170"/>
      <c r="P845" s="171"/>
      <c r="Q845" s="171"/>
      <c r="R845" s="171"/>
      <c r="S845" s="172"/>
      <c r="T845" s="172"/>
      <c r="U845" s="171"/>
      <c r="V845" s="171"/>
      <c r="W845" s="173"/>
      <c r="X845" s="173"/>
      <c r="Y845" s="173"/>
      <c r="Z845" s="171"/>
      <c r="AA845" s="171"/>
      <c r="AB845" s="171"/>
      <c r="AC845" s="172"/>
      <c r="AD845" s="172"/>
      <c r="AE845" s="174"/>
      <c r="AF845" s="175"/>
      <c r="AG845" s="169"/>
      <c r="AH845" s="171"/>
      <c r="AI845" s="171"/>
      <c r="AJ845" s="169"/>
      <c r="AK845" s="176"/>
      <c r="AL845" s="176"/>
      <c r="AM845" s="176"/>
      <c r="AN845" s="176"/>
      <c r="AO845" s="176"/>
      <c r="AP845" s="176"/>
      <c r="AQ845" s="176"/>
      <c r="AR845" s="176"/>
      <c r="AS845" s="176"/>
      <c r="AT845" s="176"/>
      <c r="AU845" s="177"/>
      <c r="AV845" s="178"/>
      <c r="AW845" s="178"/>
      <c r="AX845" s="179"/>
      <c r="AY845" s="179"/>
      <c r="AZ845" s="179"/>
      <c r="BA845" s="180"/>
      <c r="BB845" s="181"/>
      <c r="BC845" s="181"/>
      <c r="BD845" s="181"/>
    </row>
    <row r="846" spans="1:56">
      <c r="A846" s="223"/>
      <c r="B846" s="224"/>
      <c r="C846" s="225"/>
      <c r="D846" s="182"/>
      <c r="E846" s="182"/>
      <c r="F846" s="182"/>
      <c r="G846" s="203"/>
      <c r="H846" s="218"/>
      <c r="I846" s="213"/>
      <c r="J846" s="207"/>
      <c r="K846" s="213"/>
      <c r="L846" s="207"/>
      <c r="M846" s="213"/>
      <c r="N846" s="207"/>
      <c r="O846" s="183"/>
      <c r="P846" s="184"/>
      <c r="Q846" s="184"/>
      <c r="R846" s="275"/>
      <c r="S846" s="185"/>
      <c r="T846" s="185"/>
      <c r="U846" s="275"/>
      <c r="V846" s="275"/>
      <c r="W846" s="276"/>
      <c r="X846" s="276"/>
      <c r="Y846" s="276"/>
      <c r="Z846" s="275"/>
      <c r="AA846" s="184"/>
      <c r="AB846" s="184"/>
      <c r="AC846" s="185"/>
      <c r="AD846" s="185"/>
      <c r="AE846" s="186"/>
      <c r="AF846" s="187"/>
      <c r="AG846" s="182"/>
      <c r="AH846" s="184"/>
      <c r="AI846" s="184"/>
      <c r="AJ846" s="182"/>
      <c r="AK846" s="188"/>
      <c r="AL846" s="188"/>
      <c r="AM846" s="188"/>
      <c r="AN846" s="188"/>
      <c r="AO846" s="188"/>
      <c r="AP846" s="188"/>
      <c r="AQ846" s="188"/>
      <c r="AR846" s="188"/>
      <c r="AS846" s="188"/>
      <c r="AT846" s="188"/>
      <c r="AU846" s="189"/>
      <c r="AV846" s="190"/>
      <c r="AW846" s="190"/>
      <c r="AX846" s="191"/>
      <c r="AY846" s="191"/>
      <c r="AZ846" s="191"/>
      <c r="BA846" s="192"/>
      <c r="BB846" s="193"/>
      <c r="BC846" s="193"/>
      <c r="BD846" s="193"/>
    </row>
    <row r="847" spans="1:56">
      <c r="A847" s="220"/>
      <c r="B847" s="221"/>
      <c r="C847" s="222"/>
      <c r="D847" s="169"/>
      <c r="E847" s="169"/>
      <c r="F847" s="169"/>
      <c r="G847" s="202"/>
      <c r="H847" s="217"/>
      <c r="I847" s="212"/>
      <c r="J847" s="206"/>
      <c r="K847" s="212"/>
      <c r="L847" s="206"/>
      <c r="M847" s="212"/>
      <c r="N847" s="206"/>
      <c r="O847" s="170"/>
      <c r="P847" s="171"/>
      <c r="Q847" s="171"/>
      <c r="R847" s="171"/>
      <c r="S847" s="172"/>
      <c r="T847" s="172"/>
      <c r="U847" s="171"/>
      <c r="V847" s="171"/>
      <c r="W847" s="173"/>
      <c r="X847" s="173"/>
      <c r="Y847" s="173"/>
      <c r="Z847" s="171"/>
      <c r="AA847" s="171"/>
      <c r="AB847" s="171"/>
      <c r="AC847" s="172"/>
      <c r="AD847" s="172"/>
      <c r="AE847" s="174"/>
      <c r="AF847" s="175"/>
      <c r="AG847" s="169"/>
      <c r="AH847" s="171"/>
      <c r="AI847" s="171"/>
      <c r="AJ847" s="169"/>
      <c r="AK847" s="176"/>
      <c r="AL847" s="176"/>
      <c r="AM847" s="176"/>
      <c r="AN847" s="176"/>
      <c r="AO847" s="176"/>
      <c r="AP847" s="176"/>
      <c r="AQ847" s="176"/>
      <c r="AR847" s="176"/>
      <c r="AS847" s="176"/>
      <c r="AT847" s="176"/>
      <c r="AU847" s="177"/>
      <c r="AV847" s="178"/>
      <c r="AW847" s="178"/>
      <c r="AX847" s="179"/>
      <c r="AY847" s="179"/>
      <c r="AZ847" s="179"/>
      <c r="BA847" s="180"/>
      <c r="BB847" s="181"/>
      <c r="BC847" s="181"/>
      <c r="BD847" s="181"/>
    </row>
    <row r="848" spans="1:56">
      <c r="A848" s="223"/>
      <c r="B848" s="224"/>
      <c r="C848" s="225"/>
      <c r="D848" s="182"/>
      <c r="E848" s="182"/>
      <c r="F848" s="182"/>
      <c r="G848" s="203"/>
      <c r="H848" s="218"/>
      <c r="I848" s="213"/>
      <c r="J848" s="207"/>
      <c r="K848" s="213"/>
      <c r="L848" s="207"/>
      <c r="M848" s="213"/>
      <c r="N848" s="207"/>
      <c r="O848" s="183"/>
      <c r="P848" s="184"/>
      <c r="Q848" s="184"/>
      <c r="R848" s="275"/>
      <c r="S848" s="185"/>
      <c r="T848" s="185"/>
      <c r="U848" s="275"/>
      <c r="V848" s="275"/>
      <c r="W848" s="276"/>
      <c r="X848" s="276"/>
      <c r="Y848" s="276"/>
      <c r="Z848" s="275"/>
      <c r="AA848" s="184"/>
      <c r="AB848" s="184"/>
      <c r="AC848" s="185"/>
      <c r="AD848" s="185"/>
      <c r="AE848" s="186"/>
      <c r="AF848" s="187"/>
      <c r="AG848" s="182"/>
      <c r="AH848" s="184"/>
      <c r="AI848" s="184"/>
      <c r="AJ848" s="182"/>
      <c r="AK848" s="188"/>
      <c r="AL848" s="188"/>
      <c r="AM848" s="188"/>
      <c r="AN848" s="188"/>
      <c r="AO848" s="188"/>
      <c r="AP848" s="188"/>
      <c r="AQ848" s="188"/>
      <c r="AR848" s="188"/>
      <c r="AS848" s="188"/>
      <c r="AT848" s="188"/>
      <c r="AU848" s="189"/>
      <c r="AV848" s="190"/>
      <c r="AW848" s="190"/>
      <c r="AX848" s="191"/>
      <c r="AY848" s="191"/>
      <c r="AZ848" s="191"/>
      <c r="BA848" s="192"/>
      <c r="BB848" s="193"/>
      <c r="BC848" s="193"/>
      <c r="BD848" s="193"/>
    </row>
    <row r="849" spans="1:56">
      <c r="A849" s="220"/>
      <c r="B849" s="221"/>
      <c r="C849" s="222"/>
      <c r="D849" s="169"/>
      <c r="E849" s="169"/>
      <c r="F849" s="169"/>
      <c r="G849" s="202"/>
      <c r="H849" s="217"/>
      <c r="I849" s="212"/>
      <c r="J849" s="206"/>
      <c r="K849" s="212"/>
      <c r="L849" s="206"/>
      <c r="M849" s="212"/>
      <c r="N849" s="206"/>
      <c r="O849" s="170"/>
      <c r="P849" s="171"/>
      <c r="Q849" s="171"/>
      <c r="R849" s="171"/>
      <c r="S849" s="172"/>
      <c r="T849" s="172"/>
      <c r="U849" s="171"/>
      <c r="V849" s="171"/>
      <c r="W849" s="173"/>
      <c r="X849" s="173"/>
      <c r="Y849" s="173"/>
      <c r="Z849" s="171"/>
      <c r="AA849" s="171"/>
      <c r="AB849" s="171"/>
      <c r="AC849" s="172"/>
      <c r="AD849" s="172"/>
      <c r="AE849" s="174"/>
      <c r="AF849" s="175"/>
      <c r="AG849" s="169"/>
      <c r="AH849" s="171"/>
      <c r="AI849" s="171"/>
      <c r="AJ849" s="169"/>
      <c r="AK849" s="176"/>
      <c r="AL849" s="176"/>
      <c r="AM849" s="176"/>
      <c r="AN849" s="176"/>
      <c r="AO849" s="176"/>
      <c r="AP849" s="176"/>
      <c r="AQ849" s="176"/>
      <c r="AR849" s="176"/>
      <c r="AS849" s="176"/>
      <c r="AT849" s="176"/>
      <c r="AU849" s="177"/>
      <c r="AV849" s="178"/>
      <c r="AW849" s="178"/>
      <c r="AX849" s="179"/>
      <c r="AY849" s="179"/>
      <c r="AZ849" s="179"/>
      <c r="BA849" s="180"/>
      <c r="BB849" s="181"/>
      <c r="BC849" s="181"/>
      <c r="BD849" s="181"/>
    </row>
    <row r="850" spans="1:56">
      <c r="A850" s="223"/>
      <c r="B850" s="224"/>
      <c r="C850" s="225"/>
      <c r="D850" s="182"/>
      <c r="E850" s="182"/>
      <c r="F850" s="182"/>
      <c r="G850" s="203"/>
      <c r="H850" s="218"/>
      <c r="I850" s="213"/>
      <c r="J850" s="207"/>
      <c r="K850" s="213"/>
      <c r="L850" s="207"/>
      <c r="M850" s="213"/>
      <c r="N850" s="207"/>
      <c r="O850" s="183"/>
      <c r="P850" s="184"/>
      <c r="Q850" s="184"/>
      <c r="R850" s="275"/>
      <c r="S850" s="185"/>
      <c r="T850" s="185"/>
      <c r="U850" s="275"/>
      <c r="V850" s="275"/>
      <c r="W850" s="276"/>
      <c r="X850" s="276"/>
      <c r="Y850" s="276"/>
      <c r="Z850" s="275"/>
      <c r="AA850" s="184"/>
      <c r="AB850" s="184"/>
      <c r="AC850" s="185"/>
      <c r="AD850" s="185"/>
      <c r="AE850" s="186"/>
      <c r="AF850" s="187"/>
      <c r="AG850" s="182"/>
      <c r="AH850" s="184"/>
      <c r="AI850" s="184"/>
      <c r="AJ850" s="182"/>
      <c r="AK850" s="188"/>
      <c r="AL850" s="188"/>
      <c r="AM850" s="188"/>
      <c r="AN850" s="188"/>
      <c r="AO850" s="188"/>
      <c r="AP850" s="188"/>
      <c r="AQ850" s="188"/>
      <c r="AR850" s="188"/>
      <c r="AS850" s="188"/>
      <c r="AT850" s="188"/>
      <c r="AU850" s="189"/>
      <c r="AV850" s="190"/>
      <c r="AW850" s="190"/>
      <c r="AX850" s="191"/>
      <c r="AY850" s="191"/>
      <c r="AZ850" s="191"/>
      <c r="BA850" s="192"/>
      <c r="BB850" s="193"/>
      <c r="BC850" s="193"/>
      <c r="BD850" s="193"/>
    </row>
    <row r="851" spans="1:56">
      <c r="A851" s="220"/>
      <c r="B851" s="221"/>
      <c r="C851" s="222"/>
      <c r="D851" s="169"/>
      <c r="E851" s="169"/>
      <c r="F851" s="169"/>
      <c r="G851" s="202"/>
      <c r="H851" s="217"/>
      <c r="I851" s="212"/>
      <c r="J851" s="206"/>
      <c r="K851" s="212"/>
      <c r="L851" s="206"/>
      <c r="M851" s="212"/>
      <c r="N851" s="206"/>
      <c r="O851" s="170"/>
      <c r="P851" s="171"/>
      <c r="Q851" s="171"/>
      <c r="R851" s="171"/>
      <c r="S851" s="172"/>
      <c r="T851" s="172"/>
      <c r="U851" s="171"/>
      <c r="V851" s="171"/>
      <c r="W851" s="173"/>
      <c r="X851" s="173"/>
      <c r="Y851" s="173"/>
      <c r="Z851" s="171"/>
      <c r="AA851" s="171"/>
      <c r="AB851" s="171"/>
      <c r="AC851" s="172"/>
      <c r="AD851" s="172"/>
      <c r="AE851" s="174"/>
      <c r="AF851" s="175"/>
      <c r="AG851" s="169"/>
      <c r="AH851" s="171"/>
      <c r="AI851" s="171"/>
      <c r="AJ851" s="169"/>
      <c r="AK851" s="176"/>
      <c r="AL851" s="176"/>
      <c r="AM851" s="176"/>
      <c r="AN851" s="176"/>
      <c r="AO851" s="176"/>
      <c r="AP851" s="176"/>
      <c r="AQ851" s="176"/>
      <c r="AR851" s="176"/>
      <c r="AS851" s="176"/>
      <c r="AT851" s="176"/>
      <c r="AU851" s="177"/>
      <c r="AV851" s="178"/>
      <c r="AW851" s="178"/>
      <c r="AX851" s="179"/>
      <c r="AY851" s="179"/>
      <c r="AZ851" s="179"/>
      <c r="BA851" s="180"/>
      <c r="BB851" s="181"/>
      <c r="BC851" s="181"/>
      <c r="BD851" s="181"/>
    </row>
    <row r="852" spans="1:56">
      <c r="A852" s="223"/>
      <c r="B852" s="224"/>
      <c r="C852" s="225"/>
      <c r="D852" s="182"/>
      <c r="E852" s="182"/>
      <c r="F852" s="182"/>
      <c r="G852" s="203"/>
      <c r="H852" s="218"/>
      <c r="I852" s="213"/>
      <c r="J852" s="207"/>
      <c r="K852" s="213"/>
      <c r="L852" s="207"/>
      <c r="M852" s="213"/>
      <c r="N852" s="207"/>
      <c r="O852" s="183"/>
      <c r="P852" s="184"/>
      <c r="Q852" s="184"/>
      <c r="R852" s="275"/>
      <c r="S852" s="185"/>
      <c r="T852" s="185"/>
      <c r="U852" s="275"/>
      <c r="V852" s="275"/>
      <c r="W852" s="276"/>
      <c r="X852" s="276"/>
      <c r="Y852" s="276"/>
      <c r="Z852" s="275"/>
      <c r="AA852" s="184"/>
      <c r="AB852" s="184"/>
      <c r="AC852" s="185"/>
      <c r="AD852" s="185"/>
      <c r="AE852" s="186"/>
      <c r="AF852" s="187"/>
      <c r="AG852" s="182"/>
      <c r="AH852" s="184"/>
      <c r="AI852" s="184"/>
      <c r="AJ852" s="182"/>
      <c r="AK852" s="188"/>
      <c r="AL852" s="188"/>
      <c r="AM852" s="188"/>
      <c r="AN852" s="188"/>
      <c r="AO852" s="188"/>
      <c r="AP852" s="188"/>
      <c r="AQ852" s="188"/>
      <c r="AR852" s="188"/>
      <c r="AS852" s="188"/>
      <c r="AT852" s="188"/>
      <c r="AU852" s="189"/>
      <c r="AV852" s="190"/>
      <c r="AW852" s="190"/>
      <c r="AX852" s="191"/>
      <c r="AY852" s="191"/>
      <c r="AZ852" s="191"/>
      <c r="BA852" s="192"/>
      <c r="BB852" s="193"/>
      <c r="BC852" s="193"/>
      <c r="BD852" s="193"/>
    </row>
    <row r="853" spans="1:56">
      <c r="A853" s="220"/>
      <c r="B853" s="221"/>
      <c r="C853" s="222"/>
      <c r="D853" s="169"/>
      <c r="E853" s="169"/>
      <c r="F853" s="169"/>
      <c r="G853" s="202"/>
      <c r="H853" s="217"/>
      <c r="I853" s="212"/>
      <c r="J853" s="206"/>
      <c r="K853" s="212"/>
      <c r="L853" s="206"/>
      <c r="M853" s="212"/>
      <c r="N853" s="206"/>
      <c r="O853" s="170"/>
      <c r="P853" s="171"/>
      <c r="Q853" s="171"/>
      <c r="R853" s="171"/>
      <c r="S853" s="172"/>
      <c r="T853" s="172"/>
      <c r="U853" s="171"/>
      <c r="V853" s="171"/>
      <c r="W853" s="173"/>
      <c r="X853" s="173"/>
      <c r="Y853" s="173"/>
      <c r="Z853" s="171"/>
      <c r="AA853" s="171"/>
      <c r="AB853" s="171"/>
      <c r="AC853" s="172"/>
      <c r="AD853" s="172"/>
      <c r="AE853" s="174"/>
      <c r="AF853" s="175"/>
      <c r="AG853" s="169"/>
      <c r="AH853" s="171"/>
      <c r="AI853" s="171"/>
      <c r="AJ853" s="169"/>
      <c r="AK853" s="176"/>
      <c r="AL853" s="176"/>
      <c r="AM853" s="176"/>
      <c r="AN853" s="176"/>
      <c r="AO853" s="176"/>
      <c r="AP853" s="176"/>
      <c r="AQ853" s="176"/>
      <c r="AR853" s="176"/>
      <c r="AS853" s="176"/>
      <c r="AT853" s="176"/>
      <c r="AU853" s="177"/>
      <c r="AV853" s="178"/>
      <c r="AW853" s="178"/>
      <c r="AX853" s="179"/>
      <c r="AY853" s="179"/>
      <c r="AZ853" s="179"/>
      <c r="BA853" s="180"/>
      <c r="BB853" s="181"/>
      <c r="BC853" s="181"/>
      <c r="BD853" s="181"/>
    </row>
    <row r="854" spans="1:56">
      <c r="A854" s="223"/>
      <c r="B854" s="224"/>
      <c r="C854" s="225"/>
      <c r="D854" s="182"/>
      <c r="E854" s="182"/>
      <c r="F854" s="182"/>
      <c r="G854" s="203"/>
      <c r="H854" s="218"/>
      <c r="I854" s="213"/>
      <c r="J854" s="207"/>
      <c r="K854" s="213"/>
      <c r="L854" s="207"/>
      <c r="M854" s="213"/>
      <c r="N854" s="207"/>
      <c r="O854" s="183"/>
      <c r="P854" s="184"/>
      <c r="Q854" s="184"/>
      <c r="R854" s="275"/>
      <c r="S854" s="185"/>
      <c r="T854" s="185"/>
      <c r="U854" s="275"/>
      <c r="V854" s="275"/>
      <c r="W854" s="276"/>
      <c r="X854" s="276"/>
      <c r="Y854" s="276"/>
      <c r="Z854" s="275"/>
      <c r="AA854" s="184"/>
      <c r="AB854" s="184"/>
      <c r="AC854" s="185"/>
      <c r="AD854" s="185"/>
      <c r="AE854" s="186"/>
      <c r="AF854" s="187"/>
      <c r="AG854" s="182"/>
      <c r="AH854" s="184"/>
      <c r="AI854" s="184"/>
      <c r="AJ854" s="182"/>
      <c r="AK854" s="188"/>
      <c r="AL854" s="188"/>
      <c r="AM854" s="188"/>
      <c r="AN854" s="188"/>
      <c r="AO854" s="188"/>
      <c r="AP854" s="188"/>
      <c r="AQ854" s="188"/>
      <c r="AR854" s="188"/>
      <c r="AS854" s="188"/>
      <c r="AT854" s="188"/>
      <c r="AU854" s="189"/>
      <c r="AV854" s="190"/>
      <c r="AW854" s="190"/>
      <c r="AX854" s="191"/>
      <c r="AY854" s="191"/>
      <c r="AZ854" s="191"/>
      <c r="BA854" s="192"/>
      <c r="BB854" s="193"/>
      <c r="BC854" s="193"/>
      <c r="BD854" s="193"/>
    </row>
    <row r="855" spans="1:56">
      <c r="A855" s="220"/>
      <c r="B855" s="221"/>
      <c r="C855" s="222"/>
      <c r="D855" s="169"/>
      <c r="E855" s="169"/>
      <c r="F855" s="169"/>
      <c r="G855" s="202"/>
      <c r="H855" s="217"/>
      <c r="I855" s="212"/>
      <c r="J855" s="206"/>
      <c r="K855" s="212"/>
      <c r="L855" s="206"/>
      <c r="M855" s="212"/>
      <c r="N855" s="206"/>
      <c r="O855" s="170"/>
      <c r="P855" s="171"/>
      <c r="Q855" s="171"/>
      <c r="R855" s="171"/>
      <c r="S855" s="172"/>
      <c r="T855" s="172"/>
      <c r="U855" s="171"/>
      <c r="V855" s="171"/>
      <c r="W855" s="173"/>
      <c r="X855" s="173"/>
      <c r="Y855" s="173"/>
      <c r="Z855" s="171"/>
      <c r="AA855" s="171"/>
      <c r="AB855" s="171"/>
      <c r="AC855" s="172"/>
      <c r="AD855" s="172"/>
      <c r="AE855" s="174"/>
      <c r="AF855" s="175"/>
      <c r="AG855" s="169"/>
      <c r="AH855" s="171"/>
      <c r="AI855" s="171"/>
      <c r="AJ855" s="169"/>
      <c r="AK855" s="176"/>
      <c r="AL855" s="176"/>
      <c r="AM855" s="176"/>
      <c r="AN855" s="176"/>
      <c r="AO855" s="176"/>
      <c r="AP855" s="176"/>
      <c r="AQ855" s="176"/>
      <c r="AR855" s="176"/>
      <c r="AS855" s="176"/>
      <c r="AT855" s="176"/>
      <c r="AU855" s="177"/>
      <c r="AV855" s="178"/>
      <c r="AW855" s="178"/>
      <c r="AX855" s="179"/>
      <c r="AY855" s="179"/>
      <c r="AZ855" s="179"/>
      <c r="BA855" s="180"/>
      <c r="BB855" s="181"/>
      <c r="BC855" s="181"/>
      <c r="BD855" s="181"/>
    </row>
    <row r="856" spans="1:56">
      <c r="A856" s="223"/>
      <c r="B856" s="224"/>
      <c r="C856" s="225"/>
      <c r="D856" s="182"/>
      <c r="E856" s="182"/>
      <c r="F856" s="182"/>
      <c r="G856" s="203"/>
      <c r="H856" s="218"/>
      <c r="I856" s="213"/>
      <c r="J856" s="207"/>
      <c r="K856" s="213"/>
      <c r="L856" s="207"/>
      <c r="M856" s="213"/>
      <c r="N856" s="207"/>
      <c r="O856" s="183"/>
      <c r="P856" s="184"/>
      <c r="Q856" s="184"/>
      <c r="R856" s="275"/>
      <c r="S856" s="185"/>
      <c r="T856" s="185"/>
      <c r="U856" s="275"/>
      <c r="V856" s="275"/>
      <c r="W856" s="276"/>
      <c r="X856" s="276"/>
      <c r="Y856" s="276"/>
      <c r="Z856" s="275"/>
      <c r="AA856" s="184"/>
      <c r="AB856" s="184"/>
      <c r="AC856" s="185"/>
      <c r="AD856" s="185"/>
      <c r="AE856" s="186"/>
      <c r="AF856" s="187"/>
      <c r="AG856" s="182"/>
      <c r="AH856" s="184"/>
      <c r="AI856" s="184"/>
      <c r="AJ856" s="182"/>
      <c r="AK856" s="188"/>
      <c r="AL856" s="188"/>
      <c r="AM856" s="188"/>
      <c r="AN856" s="188"/>
      <c r="AO856" s="188"/>
      <c r="AP856" s="188"/>
      <c r="AQ856" s="188"/>
      <c r="AR856" s="188"/>
      <c r="AS856" s="188"/>
      <c r="AT856" s="188"/>
      <c r="AU856" s="189"/>
      <c r="AV856" s="190"/>
      <c r="AW856" s="190"/>
      <c r="AX856" s="191"/>
      <c r="AY856" s="191"/>
      <c r="AZ856" s="191"/>
      <c r="BA856" s="192"/>
      <c r="BB856" s="193"/>
      <c r="BC856" s="193"/>
      <c r="BD856" s="193"/>
    </row>
    <row r="857" spans="1:56">
      <c r="A857" s="220"/>
      <c r="B857" s="221"/>
      <c r="C857" s="222"/>
      <c r="D857" s="169"/>
      <c r="E857" s="169"/>
      <c r="F857" s="169"/>
      <c r="G857" s="202"/>
      <c r="H857" s="217"/>
      <c r="I857" s="212"/>
      <c r="J857" s="206"/>
      <c r="K857" s="212"/>
      <c r="L857" s="206"/>
      <c r="M857" s="212"/>
      <c r="N857" s="206"/>
      <c r="O857" s="170"/>
      <c r="P857" s="171"/>
      <c r="Q857" s="171"/>
      <c r="R857" s="171"/>
      <c r="S857" s="172"/>
      <c r="T857" s="172"/>
      <c r="U857" s="171"/>
      <c r="V857" s="171"/>
      <c r="W857" s="173"/>
      <c r="X857" s="173"/>
      <c r="Y857" s="173"/>
      <c r="Z857" s="171"/>
      <c r="AA857" s="171"/>
      <c r="AB857" s="171"/>
      <c r="AC857" s="172"/>
      <c r="AD857" s="172"/>
      <c r="AE857" s="174"/>
      <c r="AF857" s="175"/>
      <c r="AG857" s="169"/>
      <c r="AH857" s="171"/>
      <c r="AI857" s="171"/>
      <c r="AJ857" s="169"/>
      <c r="AK857" s="176"/>
      <c r="AL857" s="176"/>
      <c r="AM857" s="176"/>
      <c r="AN857" s="176"/>
      <c r="AO857" s="176"/>
      <c r="AP857" s="176"/>
      <c r="AQ857" s="176"/>
      <c r="AR857" s="176"/>
      <c r="AS857" s="176"/>
      <c r="AT857" s="176"/>
      <c r="AU857" s="177"/>
      <c r="AV857" s="178"/>
      <c r="AW857" s="178"/>
      <c r="AX857" s="179"/>
      <c r="AY857" s="179"/>
      <c r="AZ857" s="179"/>
      <c r="BA857" s="180"/>
      <c r="BB857" s="181"/>
      <c r="BC857" s="181"/>
      <c r="BD857" s="181"/>
    </row>
    <row r="858" spans="1:56">
      <c r="A858" s="223"/>
      <c r="B858" s="224"/>
      <c r="C858" s="225"/>
      <c r="D858" s="182"/>
      <c r="E858" s="182"/>
      <c r="F858" s="182"/>
      <c r="G858" s="203"/>
      <c r="H858" s="218"/>
      <c r="I858" s="213"/>
      <c r="J858" s="207"/>
      <c r="K858" s="213"/>
      <c r="L858" s="207"/>
      <c r="M858" s="213"/>
      <c r="N858" s="207"/>
      <c r="O858" s="183"/>
      <c r="P858" s="184"/>
      <c r="Q858" s="184"/>
      <c r="R858" s="275"/>
      <c r="S858" s="185"/>
      <c r="T858" s="185"/>
      <c r="U858" s="275"/>
      <c r="V858" s="275"/>
      <c r="W858" s="276"/>
      <c r="X858" s="276"/>
      <c r="Y858" s="276"/>
      <c r="Z858" s="275"/>
      <c r="AA858" s="184"/>
      <c r="AB858" s="184"/>
      <c r="AC858" s="185"/>
      <c r="AD858" s="185"/>
      <c r="AE858" s="186"/>
      <c r="AF858" s="187"/>
      <c r="AG858" s="182"/>
      <c r="AH858" s="184"/>
      <c r="AI858" s="184"/>
      <c r="AJ858" s="182"/>
      <c r="AK858" s="188"/>
      <c r="AL858" s="188"/>
      <c r="AM858" s="188"/>
      <c r="AN858" s="188"/>
      <c r="AO858" s="188"/>
      <c r="AP858" s="188"/>
      <c r="AQ858" s="188"/>
      <c r="AR858" s="188"/>
      <c r="AS858" s="188"/>
      <c r="AT858" s="188"/>
      <c r="AU858" s="189"/>
      <c r="AV858" s="190"/>
      <c r="AW858" s="190"/>
      <c r="AX858" s="191"/>
      <c r="AY858" s="191"/>
      <c r="AZ858" s="191"/>
      <c r="BA858" s="192"/>
      <c r="BB858" s="193"/>
      <c r="BC858" s="193"/>
      <c r="BD858" s="193"/>
    </row>
    <row r="859" spans="1:56">
      <c r="A859" s="220"/>
      <c r="B859" s="221"/>
      <c r="C859" s="222"/>
      <c r="D859" s="169"/>
      <c r="E859" s="169"/>
      <c r="F859" s="169"/>
      <c r="G859" s="202"/>
      <c r="H859" s="217"/>
      <c r="I859" s="212"/>
      <c r="J859" s="206"/>
      <c r="K859" s="212"/>
      <c r="L859" s="206"/>
      <c r="M859" s="212"/>
      <c r="N859" s="206"/>
      <c r="O859" s="170"/>
      <c r="P859" s="171"/>
      <c r="Q859" s="171"/>
      <c r="R859" s="171"/>
      <c r="S859" s="172"/>
      <c r="T859" s="172"/>
      <c r="U859" s="171"/>
      <c r="V859" s="171"/>
      <c r="W859" s="173"/>
      <c r="X859" s="173"/>
      <c r="Y859" s="173"/>
      <c r="Z859" s="171"/>
      <c r="AA859" s="171"/>
      <c r="AB859" s="171"/>
      <c r="AC859" s="172"/>
      <c r="AD859" s="172"/>
      <c r="AE859" s="174"/>
      <c r="AF859" s="175"/>
      <c r="AG859" s="169"/>
      <c r="AH859" s="171"/>
      <c r="AI859" s="171"/>
      <c r="AJ859" s="169"/>
      <c r="AK859" s="176"/>
      <c r="AL859" s="176"/>
      <c r="AM859" s="176"/>
      <c r="AN859" s="176"/>
      <c r="AO859" s="176"/>
      <c r="AP859" s="176"/>
      <c r="AQ859" s="176"/>
      <c r="AR859" s="176"/>
      <c r="AS859" s="176"/>
      <c r="AT859" s="176"/>
      <c r="AU859" s="177"/>
      <c r="AV859" s="178"/>
      <c r="AW859" s="178"/>
      <c r="AX859" s="179"/>
      <c r="AY859" s="179"/>
      <c r="AZ859" s="179"/>
      <c r="BA859" s="180"/>
      <c r="BB859" s="181"/>
      <c r="BC859" s="181"/>
      <c r="BD859" s="181"/>
    </row>
    <row r="860" spans="1:56">
      <c r="A860" s="223"/>
      <c r="B860" s="224"/>
      <c r="C860" s="225"/>
      <c r="D860" s="182"/>
      <c r="E860" s="182"/>
      <c r="F860" s="182"/>
      <c r="G860" s="203"/>
      <c r="H860" s="218"/>
      <c r="I860" s="213"/>
      <c r="J860" s="207"/>
      <c r="K860" s="213"/>
      <c r="L860" s="207"/>
      <c r="M860" s="213"/>
      <c r="N860" s="207"/>
      <c r="O860" s="183"/>
      <c r="P860" s="184"/>
      <c r="Q860" s="184"/>
      <c r="R860" s="275"/>
      <c r="S860" s="185"/>
      <c r="T860" s="185"/>
      <c r="U860" s="275"/>
      <c r="V860" s="275"/>
      <c r="W860" s="276"/>
      <c r="X860" s="276"/>
      <c r="Y860" s="276"/>
      <c r="Z860" s="275"/>
      <c r="AA860" s="184"/>
      <c r="AB860" s="184"/>
      <c r="AC860" s="185"/>
      <c r="AD860" s="185"/>
      <c r="AE860" s="186"/>
      <c r="AF860" s="187"/>
      <c r="AG860" s="182"/>
      <c r="AH860" s="184"/>
      <c r="AI860" s="184"/>
      <c r="AJ860" s="182"/>
      <c r="AK860" s="188"/>
      <c r="AL860" s="188"/>
      <c r="AM860" s="188"/>
      <c r="AN860" s="188"/>
      <c r="AO860" s="188"/>
      <c r="AP860" s="188"/>
      <c r="AQ860" s="188"/>
      <c r="AR860" s="188"/>
      <c r="AS860" s="188"/>
      <c r="AT860" s="188"/>
      <c r="AU860" s="189"/>
      <c r="AV860" s="190"/>
      <c r="AW860" s="190"/>
      <c r="AX860" s="191"/>
      <c r="AY860" s="191"/>
      <c r="AZ860" s="191"/>
      <c r="BA860" s="192"/>
      <c r="BB860" s="193"/>
      <c r="BC860" s="193"/>
      <c r="BD860" s="193"/>
    </row>
    <row r="861" spans="1:56">
      <c r="A861" s="220"/>
      <c r="B861" s="221"/>
      <c r="C861" s="222"/>
      <c r="D861" s="169"/>
      <c r="E861" s="169"/>
      <c r="F861" s="169"/>
      <c r="G861" s="202"/>
      <c r="H861" s="217"/>
      <c r="I861" s="212"/>
      <c r="J861" s="206"/>
      <c r="K861" s="212"/>
      <c r="L861" s="206"/>
      <c r="M861" s="212"/>
      <c r="N861" s="206"/>
      <c r="O861" s="170"/>
      <c r="P861" s="171"/>
      <c r="Q861" s="171"/>
      <c r="R861" s="171"/>
      <c r="S861" s="172"/>
      <c r="T861" s="172"/>
      <c r="U861" s="171"/>
      <c r="V861" s="171"/>
      <c r="W861" s="173"/>
      <c r="X861" s="173"/>
      <c r="Y861" s="173"/>
      <c r="Z861" s="171"/>
      <c r="AA861" s="171"/>
      <c r="AB861" s="171"/>
      <c r="AC861" s="172"/>
      <c r="AD861" s="172"/>
      <c r="AE861" s="174"/>
      <c r="AF861" s="175"/>
      <c r="AG861" s="169"/>
      <c r="AH861" s="171"/>
      <c r="AI861" s="171"/>
      <c r="AJ861" s="169"/>
      <c r="AK861" s="176"/>
      <c r="AL861" s="176"/>
      <c r="AM861" s="176"/>
      <c r="AN861" s="176"/>
      <c r="AO861" s="176"/>
      <c r="AP861" s="176"/>
      <c r="AQ861" s="176"/>
      <c r="AR861" s="176"/>
      <c r="AS861" s="176"/>
      <c r="AT861" s="176"/>
      <c r="AU861" s="177"/>
      <c r="AV861" s="178"/>
      <c r="AW861" s="178"/>
      <c r="AX861" s="179"/>
      <c r="AY861" s="179"/>
      <c r="AZ861" s="179"/>
      <c r="BA861" s="180"/>
      <c r="BB861" s="181"/>
      <c r="BC861" s="181"/>
      <c r="BD861" s="181"/>
    </row>
    <row r="862" spans="1:56">
      <c r="A862" s="223"/>
      <c r="B862" s="224"/>
      <c r="C862" s="225"/>
      <c r="D862" s="182"/>
      <c r="E862" s="182"/>
      <c r="F862" s="182"/>
      <c r="G862" s="203"/>
      <c r="H862" s="218"/>
      <c r="I862" s="213"/>
      <c r="J862" s="207"/>
      <c r="K862" s="213"/>
      <c r="L862" s="207"/>
      <c r="M862" s="213"/>
      <c r="N862" s="207"/>
      <c r="O862" s="183"/>
      <c r="P862" s="184"/>
      <c r="Q862" s="184"/>
      <c r="R862" s="275"/>
      <c r="S862" s="185"/>
      <c r="T862" s="185"/>
      <c r="U862" s="275"/>
      <c r="V862" s="275"/>
      <c r="W862" s="276"/>
      <c r="X862" s="276"/>
      <c r="Y862" s="276"/>
      <c r="Z862" s="275"/>
      <c r="AA862" s="184"/>
      <c r="AB862" s="184"/>
      <c r="AC862" s="185"/>
      <c r="AD862" s="185"/>
      <c r="AE862" s="186"/>
      <c r="AF862" s="187"/>
      <c r="AG862" s="182"/>
      <c r="AH862" s="184"/>
      <c r="AI862" s="184"/>
      <c r="AJ862" s="182"/>
      <c r="AK862" s="188"/>
      <c r="AL862" s="188"/>
      <c r="AM862" s="188"/>
      <c r="AN862" s="188"/>
      <c r="AO862" s="188"/>
      <c r="AP862" s="188"/>
      <c r="AQ862" s="188"/>
      <c r="AR862" s="188"/>
      <c r="AS862" s="188"/>
      <c r="AT862" s="188"/>
      <c r="AU862" s="189"/>
      <c r="AV862" s="190"/>
      <c r="AW862" s="190"/>
      <c r="AX862" s="191"/>
      <c r="AY862" s="191"/>
      <c r="AZ862" s="191"/>
      <c r="BA862" s="192"/>
      <c r="BB862" s="193"/>
      <c r="BC862" s="193"/>
      <c r="BD862" s="193"/>
    </row>
    <row r="863" spans="1:56">
      <c r="A863" s="220"/>
      <c r="B863" s="221"/>
      <c r="C863" s="222"/>
      <c r="D863" s="169"/>
      <c r="E863" s="169"/>
      <c r="F863" s="169"/>
      <c r="G863" s="202"/>
      <c r="H863" s="217"/>
      <c r="I863" s="212"/>
      <c r="J863" s="206"/>
      <c r="K863" s="212"/>
      <c r="L863" s="206"/>
      <c r="M863" s="212"/>
      <c r="N863" s="206"/>
      <c r="O863" s="170"/>
      <c r="P863" s="171"/>
      <c r="Q863" s="171"/>
      <c r="R863" s="171"/>
      <c r="S863" s="172"/>
      <c r="T863" s="172"/>
      <c r="U863" s="171"/>
      <c r="V863" s="171"/>
      <c r="W863" s="173"/>
      <c r="X863" s="173"/>
      <c r="Y863" s="173"/>
      <c r="Z863" s="171"/>
      <c r="AA863" s="171"/>
      <c r="AB863" s="171"/>
      <c r="AC863" s="172"/>
      <c r="AD863" s="172"/>
      <c r="AE863" s="174"/>
      <c r="AF863" s="175"/>
      <c r="AG863" s="169"/>
      <c r="AH863" s="171"/>
      <c r="AI863" s="171"/>
      <c r="AJ863" s="169"/>
      <c r="AK863" s="176"/>
      <c r="AL863" s="176"/>
      <c r="AM863" s="176"/>
      <c r="AN863" s="176"/>
      <c r="AO863" s="176"/>
      <c r="AP863" s="176"/>
      <c r="AQ863" s="176"/>
      <c r="AR863" s="176"/>
      <c r="AS863" s="176"/>
      <c r="AT863" s="176"/>
      <c r="AU863" s="177"/>
      <c r="AV863" s="178"/>
      <c r="AW863" s="178"/>
      <c r="AX863" s="179"/>
      <c r="AY863" s="179"/>
      <c r="AZ863" s="179"/>
      <c r="BA863" s="180"/>
      <c r="BB863" s="181"/>
      <c r="BC863" s="181"/>
      <c r="BD863" s="181"/>
    </row>
    <row r="864" spans="1:56">
      <c r="A864" s="223"/>
      <c r="B864" s="224"/>
      <c r="C864" s="225"/>
      <c r="D864" s="182"/>
      <c r="E864" s="182"/>
      <c r="F864" s="182"/>
      <c r="G864" s="203"/>
      <c r="H864" s="218"/>
      <c r="I864" s="213"/>
      <c r="J864" s="207"/>
      <c r="K864" s="213"/>
      <c r="L864" s="207"/>
      <c r="M864" s="213"/>
      <c r="N864" s="207"/>
      <c r="O864" s="183"/>
      <c r="P864" s="184"/>
      <c r="Q864" s="184"/>
      <c r="R864" s="275"/>
      <c r="S864" s="185"/>
      <c r="T864" s="185"/>
      <c r="U864" s="275"/>
      <c r="V864" s="275"/>
      <c r="W864" s="276"/>
      <c r="X864" s="276"/>
      <c r="Y864" s="276"/>
      <c r="Z864" s="275"/>
      <c r="AA864" s="184"/>
      <c r="AB864" s="184"/>
      <c r="AC864" s="185"/>
      <c r="AD864" s="185"/>
      <c r="AE864" s="186"/>
      <c r="AF864" s="187"/>
      <c r="AG864" s="182"/>
      <c r="AH864" s="184"/>
      <c r="AI864" s="184"/>
      <c r="AJ864" s="182"/>
      <c r="AK864" s="188"/>
      <c r="AL864" s="188"/>
      <c r="AM864" s="188"/>
      <c r="AN864" s="188"/>
      <c r="AO864" s="188"/>
      <c r="AP864" s="188"/>
      <c r="AQ864" s="188"/>
      <c r="AR864" s="188"/>
      <c r="AS864" s="188"/>
      <c r="AT864" s="188"/>
      <c r="AU864" s="189"/>
      <c r="AV864" s="190"/>
      <c r="AW864" s="190"/>
      <c r="AX864" s="191"/>
      <c r="AY864" s="191"/>
      <c r="AZ864" s="191"/>
      <c r="BA864" s="192"/>
      <c r="BB864" s="193"/>
      <c r="BC864" s="193"/>
      <c r="BD864" s="193"/>
    </row>
    <row r="865" spans="1:56">
      <c r="A865" s="220"/>
      <c r="B865" s="221"/>
      <c r="C865" s="222"/>
      <c r="D865" s="169"/>
      <c r="E865" s="169"/>
      <c r="F865" s="169"/>
      <c r="G865" s="202"/>
      <c r="H865" s="217"/>
      <c r="I865" s="212"/>
      <c r="J865" s="206"/>
      <c r="K865" s="212"/>
      <c r="L865" s="206"/>
      <c r="M865" s="212"/>
      <c r="N865" s="206"/>
      <c r="O865" s="170"/>
      <c r="P865" s="171"/>
      <c r="Q865" s="171"/>
      <c r="R865" s="171"/>
      <c r="S865" s="172"/>
      <c r="T865" s="172"/>
      <c r="U865" s="171"/>
      <c r="V865" s="171"/>
      <c r="W865" s="173"/>
      <c r="X865" s="173"/>
      <c r="Y865" s="173"/>
      <c r="Z865" s="171"/>
      <c r="AA865" s="171"/>
      <c r="AB865" s="171"/>
      <c r="AC865" s="172"/>
      <c r="AD865" s="172"/>
      <c r="AE865" s="174"/>
      <c r="AF865" s="175"/>
      <c r="AG865" s="169"/>
      <c r="AH865" s="171"/>
      <c r="AI865" s="171"/>
      <c r="AJ865" s="169"/>
      <c r="AK865" s="176"/>
      <c r="AL865" s="176"/>
      <c r="AM865" s="176"/>
      <c r="AN865" s="176"/>
      <c r="AO865" s="176"/>
      <c r="AP865" s="176"/>
      <c r="AQ865" s="176"/>
      <c r="AR865" s="176"/>
      <c r="AS865" s="176"/>
      <c r="AT865" s="176"/>
      <c r="AU865" s="177"/>
      <c r="AV865" s="178"/>
      <c r="AW865" s="178"/>
      <c r="AX865" s="179"/>
      <c r="AY865" s="179"/>
      <c r="AZ865" s="179"/>
      <c r="BA865" s="180"/>
      <c r="BB865" s="181"/>
      <c r="BC865" s="181"/>
      <c r="BD865" s="181"/>
    </row>
    <row r="866" spans="1:56">
      <c r="A866" s="223"/>
      <c r="B866" s="224"/>
      <c r="C866" s="225"/>
      <c r="D866" s="182"/>
      <c r="E866" s="182"/>
      <c r="F866" s="182"/>
      <c r="G866" s="203"/>
      <c r="H866" s="218"/>
      <c r="I866" s="213"/>
      <c r="J866" s="207"/>
      <c r="K866" s="213"/>
      <c r="L866" s="207"/>
      <c r="M866" s="213"/>
      <c r="N866" s="207"/>
      <c r="O866" s="183"/>
      <c r="P866" s="184"/>
      <c r="Q866" s="184"/>
      <c r="R866" s="275"/>
      <c r="S866" s="185"/>
      <c r="T866" s="185"/>
      <c r="U866" s="275"/>
      <c r="V866" s="275"/>
      <c r="W866" s="276"/>
      <c r="X866" s="276"/>
      <c r="Y866" s="276"/>
      <c r="Z866" s="275"/>
      <c r="AA866" s="184"/>
      <c r="AB866" s="184"/>
      <c r="AC866" s="185"/>
      <c r="AD866" s="185"/>
      <c r="AE866" s="186"/>
      <c r="AF866" s="187"/>
      <c r="AG866" s="182"/>
      <c r="AH866" s="184"/>
      <c r="AI866" s="184"/>
      <c r="AJ866" s="182"/>
      <c r="AK866" s="188"/>
      <c r="AL866" s="188"/>
      <c r="AM866" s="188"/>
      <c r="AN866" s="188"/>
      <c r="AO866" s="188"/>
      <c r="AP866" s="188"/>
      <c r="AQ866" s="188"/>
      <c r="AR866" s="188"/>
      <c r="AS866" s="188"/>
      <c r="AT866" s="188"/>
      <c r="AU866" s="189"/>
      <c r="AV866" s="190"/>
      <c r="AW866" s="190"/>
      <c r="AX866" s="191"/>
      <c r="AY866" s="191"/>
      <c r="AZ866" s="191"/>
      <c r="BA866" s="192"/>
      <c r="BB866" s="193"/>
      <c r="BC866" s="193"/>
      <c r="BD866" s="193"/>
    </row>
    <row r="867" spans="1:56">
      <c r="A867" s="220"/>
      <c r="B867" s="221"/>
      <c r="C867" s="222"/>
      <c r="D867" s="169"/>
      <c r="E867" s="169"/>
      <c r="F867" s="169"/>
      <c r="G867" s="202"/>
      <c r="H867" s="217"/>
      <c r="I867" s="212"/>
      <c r="J867" s="206"/>
      <c r="K867" s="212"/>
      <c r="L867" s="206"/>
      <c r="M867" s="212"/>
      <c r="N867" s="206"/>
      <c r="O867" s="170"/>
      <c r="P867" s="171"/>
      <c r="Q867" s="171"/>
      <c r="R867" s="171"/>
      <c r="S867" s="172"/>
      <c r="T867" s="172"/>
      <c r="U867" s="171"/>
      <c r="V867" s="171"/>
      <c r="W867" s="173"/>
      <c r="X867" s="173"/>
      <c r="Y867" s="173"/>
      <c r="Z867" s="171"/>
      <c r="AA867" s="171"/>
      <c r="AB867" s="171"/>
      <c r="AC867" s="172"/>
      <c r="AD867" s="172"/>
      <c r="AE867" s="174"/>
      <c r="AF867" s="175"/>
      <c r="AG867" s="169"/>
      <c r="AH867" s="171"/>
      <c r="AI867" s="171"/>
      <c r="AJ867" s="169"/>
      <c r="AK867" s="176"/>
      <c r="AL867" s="176"/>
      <c r="AM867" s="176"/>
      <c r="AN867" s="176"/>
      <c r="AO867" s="176"/>
      <c r="AP867" s="176"/>
      <c r="AQ867" s="176"/>
      <c r="AR867" s="176"/>
      <c r="AS867" s="176"/>
      <c r="AT867" s="176"/>
      <c r="AU867" s="177"/>
      <c r="AV867" s="178"/>
      <c r="AW867" s="178"/>
      <c r="AX867" s="179"/>
      <c r="AY867" s="179"/>
      <c r="AZ867" s="179"/>
      <c r="BA867" s="180"/>
      <c r="BB867" s="181"/>
      <c r="BC867" s="181"/>
      <c r="BD867" s="181"/>
    </row>
    <row r="868" spans="1:56">
      <c r="A868" s="223"/>
      <c r="B868" s="224"/>
      <c r="C868" s="225"/>
      <c r="D868" s="182"/>
      <c r="E868" s="182"/>
      <c r="F868" s="182"/>
      <c r="G868" s="203"/>
      <c r="H868" s="218"/>
      <c r="I868" s="213"/>
      <c r="J868" s="207"/>
      <c r="K868" s="213"/>
      <c r="L868" s="207"/>
      <c r="M868" s="213"/>
      <c r="N868" s="207"/>
      <c r="O868" s="183"/>
      <c r="P868" s="184"/>
      <c r="Q868" s="184"/>
      <c r="R868" s="275"/>
      <c r="S868" s="185"/>
      <c r="T868" s="185"/>
      <c r="U868" s="275"/>
      <c r="V868" s="275"/>
      <c r="W868" s="276"/>
      <c r="X868" s="276"/>
      <c r="Y868" s="276"/>
      <c r="Z868" s="275"/>
      <c r="AA868" s="184"/>
      <c r="AB868" s="184"/>
      <c r="AC868" s="185"/>
      <c r="AD868" s="185"/>
      <c r="AE868" s="186"/>
      <c r="AF868" s="187"/>
      <c r="AG868" s="182"/>
      <c r="AH868" s="184"/>
      <c r="AI868" s="184"/>
      <c r="AJ868" s="182"/>
      <c r="AK868" s="188"/>
      <c r="AL868" s="188"/>
      <c r="AM868" s="188"/>
      <c r="AN868" s="188"/>
      <c r="AO868" s="188"/>
      <c r="AP868" s="188"/>
      <c r="AQ868" s="188"/>
      <c r="AR868" s="188"/>
      <c r="AS868" s="188"/>
      <c r="AT868" s="188"/>
      <c r="AU868" s="189"/>
      <c r="AV868" s="190"/>
      <c r="AW868" s="190"/>
      <c r="AX868" s="191"/>
      <c r="AY868" s="191"/>
      <c r="AZ868" s="191"/>
      <c r="BA868" s="192"/>
      <c r="BB868" s="193"/>
      <c r="BC868" s="193"/>
      <c r="BD868" s="193"/>
    </row>
    <row r="869" spans="1:56">
      <c r="A869" s="220"/>
      <c r="B869" s="221"/>
      <c r="C869" s="222"/>
      <c r="D869" s="169"/>
      <c r="E869" s="169"/>
      <c r="F869" s="169"/>
      <c r="G869" s="202"/>
      <c r="H869" s="217"/>
      <c r="I869" s="212"/>
      <c r="J869" s="206"/>
      <c r="K869" s="212"/>
      <c r="L869" s="206"/>
      <c r="M869" s="212"/>
      <c r="N869" s="206"/>
      <c r="O869" s="170"/>
      <c r="P869" s="171"/>
      <c r="Q869" s="171"/>
      <c r="R869" s="171"/>
      <c r="S869" s="172"/>
      <c r="T869" s="172"/>
      <c r="U869" s="171"/>
      <c r="V869" s="171"/>
      <c r="W869" s="173"/>
      <c r="X869" s="173"/>
      <c r="Y869" s="173"/>
      <c r="Z869" s="171"/>
      <c r="AA869" s="171"/>
      <c r="AB869" s="171"/>
      <c r="AC869" s="172"/>
      <c r="AD869" s="172"/>
      <c r="AE869" s="174"/>
      <c r="AF869" s="175"/>
      <c r="AG869" s="169"/>
      <c r="AH869" s="171"/>
      <c r="AI869" s="171"/>
      <c r="AJ869" s="169"/>
      <c r="AK869" s="176"/>
      <c r="AL869" s="176"/>
      <c r="AM869" s="176"/>
      <c r="AN869" s="176"/>
      <c r="AO869" s="176"/>
      <c r="AP869" s="176"/>
      <c r="AQ869" s="176"/>
      <c r="AR869" s="176"/>
      <c r="AS869" s="176"/>
      <c r="AT869" s="176"/>
      <c r="AU869" s="177"/>
      <c r="AV869" s="178"/>
      <c r="AW869" s="178"/>
      <c r="AX869" s="179"/>
      <c r="AY869" s="179"/>
      <c r="AZ869" s="179"/>
      <c r="BA869" s="180"/>
      <c r="BB869" s="181"/>
      <c r="BC869" s="181"/>
      <c r="BD869" s="181"/>
    </row>
    <row r="870" spans="1:56">
      <c r="A870" s="223"/>
      <c r="B870" s="224"/>
      <c r="C870" s="225"/>
      <c r="D870" s="182"/>
      <c r="E870" s="182"/>
      <c r="F870" s="182"/>
      <c r="G870" s="203"/>
      <c r="H870" s="218"/>
      <c r="I870" s="213"/>
      <c r="J870" s="207"/>
      <c r="K870" s="213"/>
      <c r="L870" s="207"/>
      <c r="M870" s="213"/>
      <c r="N870" s="207"/>
      <c r="O870" s="183"/>
      <c r="P870" s="184"/>
      <c r="Q870" s="184"/>
      <c r="R870" s="275"/>
      <c r="S870" s="185"/>
      <c r="T870" s="185"/>
      <c r="U870" s="275"/>
      <c r="V870" s="275"/>
      <c r="W870" s="276"/>
      <c r="X870" s="276"/>
      <c r="Y870" s="276"/>
      <c r="Z870" s="275"/>
      <c r="AA870" s="184"/>
      <c r="AB870" s="184"/>
      <c r="AC870" s="185"/>
      <c r="AD870" s="185"/>
      <c r="AE870" s="186"/>
      <c r="AF870" s="187"/>
      <c r="AG870" s="182"/>
      <c r="AH870" s="184"/>
      <c r="AI870" s="184"/>
      <c r="AJ870" s="182"/>
      <c r="AK870" s="188"/>
      <c r="AL870" s="188"/>
      <c r="AM870" s="188"/>
      <c r="AN870" s="188"/>
      <c r="AO870" s="188"/>
      <c r="AP870" s="188"/>
      <c r="AQ870" s="188"/>
      <c r="AR870" s="188"/>
      <c r="AS870" s="188"/>
      <c r="AT870" s="188"/>
      <c r="AU870" s="189"/>
      <c r="AV870" s="190"/>
      <c r="AW870" s="190"/>
      <c r="AX870" s="191"/>
      <c r="AY870" s="191"/>
      <c r="AZ870" s="191"/>
      <c r="BA870" s="192"/>
      <c r="BB870" s="193"/>
      <c r="BC870" s="193"/>
      <c r="BD870" s="193"/>
    </row>
    <row r="871" spans="1:56">
      <c r="A871" s="220"/>
      <c r="B871" s="221"/>
      <c r="C871" s="222"/>
      <c r="D871" s="169"/>
      <c r="E871" s="169"/>
      <c r="F871" s="169"/>
      <c r="G871" s="202"/>
      <c r="H871" s="217"/>
      <c r="I871" s="212"/>
      <c r="J871" s="206"/>
      <c r="K871" s="212"/>
      <c r="L871" s="206"/>
      <c r="M871" s="212"/>
      <c r="N871" s="206"/>
      <c r="O871" s="170"/>
      <c r="P871" s="171"/>
      <c r="Q871" s="171"/>
      <c r="R871" s="171"/>
      <c r="S871" s="172"/>
      <c r="T871" s="172"/>
      <c r="U871" s="171"/>
      <c r="V871" s="171"/>
      <c r="W871" s="173"/>
      <c r="X871" s="173"/>
      <c r="Y871" s="173"/>
      <c r="Z871" s="171"/>
      <c r="AA871" s="171"/>
      <c r="AB871" s="171"/>
      <c r="AC871" s="172"/>
      <c r="AD871" s="172"/>
      <c r="AE871" s="174"/>
      <c r="AF871" s="175"/>
      <c r="AG871" s="169"/>
      <c r="AH871" s="171"/>
      <c r="AI871" s="171"/>
      <c r="AJ871" s="169"/>
      <c r="AK871" s="176"/>
      <c r="AL871" s="176"/>
      <c r="AM871" s="176"/>
      <c r="AN871" s="176"/>
      <c r="AO871" s="176"/>
      <c r="AP871" s="176"/>
      <c r="AQ871" s="176"/>
      <c r="AR871" s="176"/>
      <c r="AS871" s="176"/>
      <c r="AT871" s="176"/>
      <c r="AU871" s="177"/>
      <c r="AV871" s="178"/>
      <c r="AW871" s="178"/>
      <c r="AX871" s="179"/>
      <c r="AY871" s="179"/>
      <c r="AZ871" s="179"/>
      <c r="BA871" s="180"/>
      <c r="BB871" s="181"/>
      <c r="BC871" s="181"/>
      <c r="BD871" s="181"/>
    </row>
    <row r="872" spans="1:56">
      <c r="A872" s="223"/>
      <c r="B872" s="224"/>
      <c r="C872" s="225"/>
      <c r="D872" s="182"/>
      <c r="E872" s="182"/>
      <c r="F872" s="182"/>
      <c r="G872" s="203"/>
      <c r="H872" s="218"/>
      <c r="I872" s="213"/>
      <c r="J872" s="207"/>
      <c r="K872" s="213"/>
      <c r="L872" s="207"/>
      <c r="M872" s="213"/>
      <c r="N872" s="207"/>
      <c r="O872" s="183"/>
      <c r="P872" s="184"/>
      <c r="Q872" s="184"/>
      <c r="R872" s="275"/>
      <c r="S872" s="185"/>
      <c r="T872" s="185"/>
      <c r="U872" s="275"/>
      <c r="V872" s="275"/>
      <c r="W872" s="276"/>
      <c r="X872" s="276"/>
      <c r="Y872" s="276"/>
      <c r="Z872" s="275"/>
      <c r="AA872" s="184"/>
      <c r="AB872" s="184"/>
      <c r="AC872" s="185"/>
      <c r="AD872" s="185"/>
      <c r="AE872" s="186"/>
      <c r="AF872" s="187"/>
      <c r="AG872" s="182"/>
      <c r="AH872" s="184"/>
      <c r="AI872" s="184"/>
      <c r="AJ872" s="182"/>
      <c r="AK872" s="188"/>
      <c r="AL872" s="188"/>
      <c r="AM872" s="188"/>
      <c r="AN872" s="188"/>
      <c r="AO872" s="188"/>
      <c r="AP872" s="188"/>
      <c r="AQ872" s="188"/>
      <c r="AR872" s="188"/>
      <c r="AS872" s="188"/>
      <c r="AT872" s="188"/>
      <c r="AU872" s="189"/>
      <c r="AV872" s="190"/>
      <c r="AW872" s="190"/>
      <c r="AX872" s="191"/>
      <c r="AY872" s="191"/>
      <c r="AZ872" s="191"/>
      <c r="BA872" s="192"/>
      <c r="BB872" s="193"/>
      <c r="BC872" s="193"/>
      <c r="BD872" s="193"/>
    </row>
    <row r="873" spans="1:56">
      <c r="A873" s="220"/>
      <c r="B873" s="221"/>
      <c r="C873" s="222"/>
      <c r="D873" s="169"/>
      <c r="E873" s="169"/>
      <c r="F873" s="169"/>
      <c r="G873" s="202"/>
      <c r="H873" s="217"/>
      <c r="I873" s="212"/>
      <c r="J873" s="206"/>
      <c r="K873" s="212"/>
      <c r="L873" s="206"/>
      <c r="M873" s="212"/>
      <c r="N873" s="206"/>
      <c r="O873" s="170"/>
      <c r="P873" s="171"/>
      <c r="Q873" s="171"/>
      <c r="R873" s="171"/>
      <c r="S873" s="172"/>
      <c r="T873" s="172"/>
      <c r="U873" s="171"/>
      <c r="V873" s="171"/>
      <c r="W873" s="173"/>
      <c r="X873" s="173"/>
      <c r="Y873" s="173"/>
      <c r="Z873" s="171"/>
      <c r="AA873" s="171"/>
      <c r="AB873" s="171"/>
      <c r="AC873" s="172"/>
      <c r="AD873" s="172"/>
      <c r="AE873" s="174"/>
      <c r="AF873" s="175"/>
      <c r="AG873" s="169"/>
      <c r="AH873" s="171"/>
      <c r="AI873" s="171"/>
      <c r="AJ873" s="169"/>
      <c r="AK873" s="176"/>
      <c r="AL873" s="176"/>
      <c r="AM873" s="176"/>
      <c r="AN873" s="176"/>
      <c r="AO873" s="176"/>
      <c r="AP873" s="176"/>
      <c r="AQ873" s="176"/>
      <c r="AR873" s="176"/>
      <c r="AS873" s="176"/>
      <c r="AT873" s="176"/>
      <c r="AU873" s="177"/>
      <c r="AV873" s="178"/>
      <c r="AW873" s="178"/>
      <c r="AX873" s="179"/>
      <c r="AY873" s="179"/>
      <c r="AZ873" s="179"/>
      <c r="BA873" s="180"/>
      <c r="BB873" s="181"/>
      <c r="BC873" s="181"/>
      <c r="BD873" s="181"/>
    </row>
    <row r="874" spans="1:56">
      <c r="A874" s="223"/>
      <c r="B874" s="224"/>
      <c r="C874" s="225"/>
      <c r="D874" s="182"/>
      <c r="E874" s="182"/>
      <c r="F874" s="182"/>
      <c r="G874" s="203"/>
      <c r="H874" s="218"/>
      <c r="I874" s="213"/>
      <c r="J874" s="207"/>
      <c r="K874" s="213"/>
      <c r="L874" s="207"/>
      <c r="M874" s="213"/>
      <c r="N874" s="207"/>
      <c r="O874" s="183"/>
      <c r="P874" s="184"/>
      <c r="Q874" s="184"/>
      <c r="R874" s="275"/>
      <c r="S874" s="185"/>
      <c r="T874" s="185"/>
      <c r="U874" s="275"/>
      <c r="V874" s="275"/>
      <c r="W874" s="276"/>
      <c r="X874" s="276"/>
      <c r="Y874" s="276"/>
      <c r="Z874" s="275"/>
      <c r="AA874" s="184"/>
      <c r="AB874" s="184"/>
      <c r="AC874" s="185"/>
      <c r="AD874" s="185"/>
      <c r="AE874" s="186"/>
      <c r="AF874" s="187"/>
      <c r="AG874" s="182"/>
      <c r="AH874" s="184"/>
      <c r="AI874" s="184"/>
      <c r="AJ874" s="182"/>
      <c r="AK874" s="188"/>
      <c r="AL874" s="188"/>
      <c r="AM874" s="188"/>
      <c r="AN874" s="188"/>
      <c r="AO874" s="188"/>
      <c r="AP874" s="188"/>
      <c r="AQ874" s="188"/>
      <c r="AR874" s="188"/>
      <c r="AS874" s="188"/>
      <c r="AT874" s="188"/>
      <c r="AU874" s="189"/>
      <c r="AV874" s="190"/>
      <c r="AW874" s="190"/>
      <c r="AX874" s="191"/>
      <c r="AY874" s="191"/>
      <c r="AZ874" s="191"/>
      <c r="BA874" s="192"/>
      <c r="BB874" s="193"/>
      <c r="BC874" s="193"/>
      <c r="BD874" s="193"/>
    </row>
    <row r="875" spans="1:56">
      <c r="A875" s="220"/>
      <c r="B875" s="221"/>
      <c r="C875" s="222"/>
      <c r="D875" s="169"/>
      <c r="E875" s="169"/>
      <c r="F875" s="169"/>
      <c r="G875" s="202"/>
      <c r="H875" s="217"/>
      <c r="I875" s="212"/>
      <c r="J875" s="206"/>
      <c r="K875" s="212"/>
      <c r="L875" s="206"/>
      <c r="M875" s="212"/>
      <c r="N875" s="206"/>
      <c r="O875" s="170"/>
      <c r="P875" s="171"/>
      <c r="Q875" s="171"/>
      <c r="R875" s="171"/>
      <c r="S875" s="172"/>
      <c r="T875" s="172"/>
      <c r="U875" s="171"/>
      <c r="V875" s="171"/>
      <c r="W875" s="173"/>
      <c r="X875" s="173"/>
      <c r="Y875" s="173"/>
      <c r="Z875" s="171"/>
      <c r="AA875" s="171"/>
      <c r="AB875" s="171"/>
      <c r="AC875" s="172"/>
      <c r="AD875" s="172"/>
      <c r="AE875" s="174"/>
      <c r="AF875" s="175"/>
      <c r="AG875" s="169"/>
      <c r="AH875" s="171"/>
      <c r="AI875" s="171"/>
      <c r="AJ875" s="169"/>
      <c r="AK875" s="176"/>
      <c r="AL875" s="176"/>
      <c r="AM875" s="176"/>
      <c r="AN875" s="176"/>
      <c r="AO875" s="176"/>
      <c r="AP875" s="176"/>
      <c r="AQ875" s="176"/>
      <c r="AR875" s="176"/>
      <c r="AS875" s="176"/>
      <c r="AT875" s="176"/>
      <c r="AU875" s="177"/>
      <c r="AV875" s="178"/>
      <c r="AW875" s="178"/>
      <c r="AX875" s="179"/>
      <c r="AY875" s="179"/>
      <c r="AZ875" s="179"/>
      <c r="BA875" s="180"/>
      <c r="BB875" s="181"/>
      <c r="BC875" s="181"/>
      <c r="BD875" s="181"/>
    </row>
    <row r="876" spans="1:56">
      <c r="A876" s="223"/>
      <c r="B876" s="224"/>
      <c r="C876" s="225"/>
      <c r="D876" s="182"/>
      <c r="E876" s="182"/>
      <c r="F876" s="182"/>
      <c r="G876" s="203"/>
      <c r="H876" s="218"/>
      <c r="I876" s="213"/>
      <c r="J876" s="207"/>
      <c r="K876" s="213"/>
      <c r="L876" s="207"/>
      <c r="M876" s="213"/>
      <c r="N876" s="207"/>
      <c r="O876" s="183"/>
      <c r="P876" s="184"/>
      <c r="Q876" s="184"/>
      <c r="R876" s="275"/>
      <c r="S876" s="185"/>
      <c r="T876" s="185"/>
      <c r="U876" s="275"/>
      <c r="V876" s="275"/>
      <c r="W876" s="276"/>
      <c r="X876" s="276"/>
      <c r="Y876" s="276"/>
      <c r="Z876" s="275"/>
      <c r="AA876" s="184"/>
      <c r="AB876" s="184"/>
      <c r="AC876" s="185"/>
      <c r="AD876" s="185"/>
      <c r="AE876" s="186"/>
      <c r="AF876" s="187"/>
      <c r="AG876" s="182"/>
      <c r="AH876" s="184"/>
      <c r="AI876" s="184"/>
      <c r="AJ876" s="182"/>
      <c r="AK876" s="188"/>
      <c r="AL876" s="188"/>
      <c r="AM876" s="188"/>
      <c r="AN876" s="188"/>
      <c r="AO876" s="188"/>
      <c r="AP876" s="188"/>
      <c r="AQ876" s="188"/>
      <c r="AR876" s="188"/>
      <c r="AS876" s="188"/>
      <c r="AT876" s="188"/>
      <c r="AU876" s="189"/>
      <c r="AV876" s="190"/>
      <c r="AW876" s="190"/>
      <c r="AX876" s="191"/>
      <c r="AY876" s="191"/>
      <c r="AZ876" s="191"/>
      <c r="BA876" s="192"/>
      <c r="BB876" s="193"/>
      <c r="BC876" s="193"/>
      <c r="BD876" s="193"/>
    </row>
    <row r="877" spans="1:56">
      <c r="A877" s="220"/>
      <c r="B877" s="221"/>
      <c r="C877" s="222"/>
      <c r="D877" s="169"/>
      <c r="E877" s="169"/>
      <c r="F877" s="169"/>
      <c r="G877" s="202"/>
      <c r="H877" s="217"/>
      <c r="I877" s="212"/>
      <c r="J877" s="206"/>
      <c r="K877" s="212"/>
      <c r="L877" s="206"/>
      <c r="M877" s="212"/>
      <c r="N877" s="206"/>
      <c r="O877" s="170"/>
      <c r="P877" s="171"/>
      <c r="Q877" s="171"/>
      <c r="R877" s="171"/>
      <c r="S877" s="172"/>
      <c r="T877" s="172"/>
      <c r="U877" s="171"/>
      <c r="V877" s="171"/>
      <c r="W877" s="173"/>
      <c r="X877" s="173"/>
      <c r="Y877" s="173"/>
      <c r="Z877" s="171"/>
      <c r="AA877" s="171"/>
      <c r="AB877" s="171"/>
      <c r="AC877" s="172"/>
      <c r="AD877" s="172"/>
      <c r="AE877" s="174"/>
      <c r="AF877" s="175"/>
      <c r="AG877" s="169"/>
      <c r="AH877" s="171"/>
      <c r="AI877" s="171"/>
      <c r="AJ877" s="169"/>
      <c r="AK877" s="176"/>
      <c r="AL877" s="176"/>
      <c r="AM877" s="176"/>
      <c r="AN877" s="176"/>
      <c r="AO877" s="176"/>
      <c r="AP877" s="176"/>
      <c r="AQ877" s="176"/>
      <c r="AR877" s="176"/>
      <c r="AS877" s="176"/>
      <c r="AT877" s="176"/>
      <c r="AU877" s="177"/>
      <c r="AV877" s="178"/>
      <c r="AW877" s="178"/>
      <c r="AX877" s="179"/>
      <c r="AY877" s="179"/>
      <c r="AZ877" s="179"/>
      <c r="BA877" s="180"/>
      <c r="BB877" s="181"/>
      <c r="BC877" s="181"/>
      <c r="BD877" s="181"/>
    </row>
    <row r="878" spans="1:56">
      <c r="A878" s="223"/>
      <c r="B878" s="224"/>
      <c r="C878" s="225"/>
      <c r="D878" s="182"/>
      <c r="E878" s="182"/>
      <c r="F878" s="182"/>
      <c r="G878" s="203"/>
      <c r="H878" s="218"/>
      <c r="I878" s="213"/>
      <c r="J878" s="207"/>
      <c r="K878" s="213"/>
      <c r="L878" s="207"/>
      <c r="M878" s="213"/>
      <c r="N878" s="207"/>
      <c r="O878" s="183"/>
      <c r="P878" s="184"/>
      <c r="Q878" s="184"/>
      <c r="R878" s="275"/>
      <c r="S878" s="185"/>
      <c r="T878" s="185"/>
      <c r="U878" s="275"/>
      <c r="V878" s="275"/>
      <c r="W878" s="276"/>
      <c r="X878" s="276"/>
      <c r="Y878" s="276"/>
      <c r="Z878" s="275"/>
      <c r="AA878" s="184"/>
      <c r="AB878" s="184"/>
      <c r="AC878" s="185"/>
      <c r="AD878" s="185"/>
      <c r="AE878" s="186"/>
      <c r="AF878" s="187"/>
      <c r="AG878" s="182"/>
      <c r="AH878" s="184"/>
      <c r="AI878" s="184"/>
      <c r="AJ878" s="182"/>
      <c r="AK878" s="188"/>
      <c r="AL878" s="188"/>
      <c r="AM878" s="188"/>
      <c r="AN878" s="188"/>
      <c r="AO878" s="188"/>
      <c r="AP878" s="188"/>
      <c r="AQ878" s="188"/>
      <c r="AR878" s="188"/>
      <c r="AS878" s="188"/>
      <c r="AT878" s="188"/>
      <c r="AU878" s="189"/>
      <c r="AV878" s="190"/>
      <c r="AW878" s="190"/>
      <c r="AX878" s="191"/>
      <c r="AY878" s="191"/>
      <c r="AZ878" s="191"/>
      <c r="BA878" s="192"/>
      <c r="BB878" s="193"/>
      <c r="BC878" s="193"/>
      <c r="BD878" s="193"/>
    </row>
    <row r="879" spans="1:56">
      <c r="A879" s="220"/>
      <c r="B879" s="221"/>
      <c r="C879" s="222"/>
      <c r="D879" s="169"/>
      <c r="E879" s="169"/>
      <c r="F879" s="169"/>
      <c r="G879" s="202"/>
      <c r="H879" s="217"/>
      <c r="I879" s="212"/>
      <c r="J879" s="206"/>
      <c r="K879" s="212"/>
      <c r="L879" s="206"/>
      <c r="M879" s="212"/>
      <c r="N879" s="206"/>
      <c r="O879" s="170"/>
      <c r="P879" s="171"/>
      <c r="Q879" s="171"/>
      <c r="R879" s="171"/>
      <c r="S879" s="172"/>
      <c r="T879" s="172"/>
      <c r="U879" s="171"/>
      <c r="V879" s="171"/>
      <c r="W879" s="173"/>
      <c r="X879" s="173"/>
      <c r="Y879" s="173"/>
      <c r="Z879" s="171"/>
      <c r="AA879" s="171"/>
      <c r="AB879" s="171"/>
      <c r="AC879" s="172"/>
      <c r="AD879" s="172"/>
      <c r="AE879" s="174"/>
      <c r="AF879" s="175"/>
      <c r="AG879" s="169"/>
      <c r="AH879" s="171"/>
      <c r="AI879" s="171"/>
      <c r="AJ879" s="169"/>
      <c r="AK879" s="176"/>
      <c r="AL879" s="176"/>
      <c r="AM879" s="176"/>
      <c r="AN879" s="176"/>
      <c r="AO879" s="176"/>
      <c r="AP879" s="176"/>
      <c r="AQ879" s="176"/>
      <c r="AR879" s="176"/>
      <c r="AS879" s="176"/>
      <c r="AT879" s="176"/>
      <c r="AU879" s="177"/>
      <c r="AV879" s="178"/>
      <c r="AW879" s="178"/>
      <c r="AX879" s="179"/>
      <c r="AY879" s="179"/>
      <c r="AZ879" s="179"/>
      <c r="BA879" s="180"/>
      <c r="BB879" s="181"/>
      <c r="BC879" s="181"/>
      <c r="BD879" s="181"/>
    </row>
    <row r="880" spans="1:56">
      <c r="A880" s="223"/>
      <c r="B880" s="224"/>
      <c r="C880" s="225"/>
      <c r="D880" s="182"/>
      <c r="E880" s="182"/>
      <c r="F880" s="182"/>
      <c r="G880" s="203"/>
      <c r="H880" s="218"/>
      <c r="I880" s="213"/>
      <c r="J880" s="207"/>
      <c r="K880" s="213"/>
      <c r="L880" s="207"/>
      <c r="M880" s="213"/>
      <c r="N880" s="207"/>
      <c r="O880" s="183"/>
      <c r="P880" s="184"/>
      <c r="Q880" s="184"/>
      <c r="R880" s="275"/>
      <c r="S880" s="185"/>
      <c r="T880" s="185"/>
      <c r="U880" s="275"/>
      <c r="V880" s="275"/>
      <c r="W880" s="276"/>
      <c r="X880" s="276"/>
      <c r="Y880" s="276"/>
      <c r="Z880" s="275"/>
      <c r="AA880" s="184"/>
      <c r="AB880" s="184"/>
      <c r="AC880" s="185"/>
      <c r="AD880" s="185"/>
      <c r="AE880" s="186"/>
      <c r="AF880" s="187"/>
      <c r="AG880" s="182"/>
      <c r="AH880" s="184"/>
      <c r="AI880" s="184"/>
      <c r="AJ880" s="182"/>
      <c r="AK880" s="188"/>
      <c r="AL880" s="188"/>
      <c r="AM880" s="188"/>
      <c r="AN880" s="188"/>
      <c r="AO880" s="188"/>
      <c r="AP880" s="188"/>
      <c r="AQ880" s="188"/>
      <c r="AR880" s="188"/>
      <c r="AS880" s="188"/>
      <c r="AT880" s="188"/>
      <c r="AU880" s="189"/>
      <c r="AV880" s="190"/>
      <c r="AW880" s="190"/>
      <c r="AX880" s="191"/>
      <c r="AY880" s="191"/>
      <c r="AZ880" s="191"/>
      <c r="BA880" s="192"/>
      <c r="BB880" s="193"/>
      <c r="BC880" s="193"/>
      <c r="BD880" s="193"/>
    </row>
    <row r="881" spans="1:56">
      <c r="A881" s="220"/>
      <c r="B881" s="221"/>
      <c r="C881" s="222"/>
      <c r="D881" s="169"/>
      <c r="E881" s="169"/>
      <c r="F881" s="169"/>
      <c r="G881" s="202"/>
      <c r="H881" s="217"/>
      <c r="I881" s="212"/>
      <c r="J881" s="206"/>
      <c r="K881" s="212"/>
      <c r="L881" s="206"/>
      <c r="M881" s="212"/>
      <c r="N881" s="206"/>
      <c r="O881" s="170"/>
      <c r="P881" s="171"/>
      <c r="Q881" s="171"/>
      <c r="R881" s="171"/>
      <c r="S881" s="172"/>
      <c r="T881" s="172"/>
      <c r="U881" s="171"/>
      <c r="V881" s="171"/>
      <c r="W881" s="173"/>
      <c r="X881" s="173"/>
      <c r="Y881" s="173"/>
      <c r="Z881" s="171"/>
      <c r="AA881" s="171"/>
      <c r="AB881" s="171"/>
      <c r="AC881" s="172"/>
      <c r="AD881" s="172"/>
      <c r="AE881" s="174"/>
      <c r="AF881" s="175"/>
      <c r="AG881" s="169"/>
      <c r="AH881" s="171"/>
      <c r="AI881" s="171"/>
      <c r="AJ881" s="169"/>
      <c r="AK881" s="176"/>
      <c r="AL881" s="176"/>
      <c r="AM881" s="176"/>
      <c r="AN881" s="176"/>
      <c r="AO881" s="176"/>
      <c r="AP881" s="176"/>
      <c r="AQ881" s="176"/>
      <c r="AR881" s="176"/>
      <c r="AS881" s="176"/>
      <c r="AT881" s="176"/>
      <c r="AU881" s="177"/>
      <c r="AV881" s="178"/>
      <c r="AW881" s="178"/>
      <c r="AX881" s="179"/>
      <c r="AY881" s="179"/>
      <c r="AZ881" s="179"/>
      <c r="BA881" s="180"/>
      <c r="BB881" s="181"/>
      <c r="BC881" s="181"/>
      <c r="BD881" s="181"/>
    </row>
    <row r="882" spans="1:56">
      <c r="A882" s="223"/>
      <c r="B882" s="224"/>
      <c r="C882" s="225"/>
      <c r="D882" s="182"/>
      <c r="E882" s="182"/>
      <c r="F882" s="182"/>
      <c r="G882" s="203"/>
      <c r="H882" s="218"/>
      <c r="I882" s="213"/>
      <c r="J882" s="207"/>
      <c r="K882" s="213"/>
      <c r="L882" s="207"/>
      <c r="M882" s="213"/>
      <c r="N882" s="207"/>
      <c r="O882" s="183"/>
      <c r="P882" s="184"/>
      <c r="Q882" s="184"/>
      <c r="R882" s="275"/>
      <c r="S882" s="185"/>
      <c r="T882" s="185"/>
      <c r="U882" s="275"/>
      <c r="V882" s="275"/>
      <c r="W882" s="276"/>
      <c r="X882" s="276"/>
      <c r="Y882" s="276"/>
      <c r="Z882" s="275"/>
      <c r="AA882" s="184"/>
      <c r="AB882" s="184"/>
      <c r="AC882" s="185"/>
      <c r="AD882" s="185"/>
      <c r="AE882" s="186"/>
      <c r="AF882" s="187"/>
      <c r="AG882" s="182"/>
      <c r="AH882" s="184"/>
      <c r="AI882" s="184"/>
      <c r="AJ882" s="182"/>
      <c r="AK882" s="188"/>
      <c r="AL882" s="188"/>
      <c r="AM882" s="188"/>
      <c r="AN882" s="188"/>
      <c r="AO882" s="188"/>
      <c r="AP882" s="188"/>
      <c r="AQ882" s="188"/>
      <c r="AR882" s="188"/>
      <c r="AS882" s="188"/>
      <c r="AT882" s="188"/>
      <c r="AU882" s="189"/>
      <c r="AV882" s="190"/>
      <c r="AW882" s="190"/>
      <c r="AX882" s="191"/>
      <c r="AY882" s="191"/>
      <c r="AZ882" s="191"/>
      <c r="BA882" s="192"/>
      <c r="BB882" s="193"/>
      <c r="BC882" s="193"/>
      <c r="BD882" s="193"/>
    </row>
    <row r="883" spans="1:56">
      <c r="A883" s="220"/>
      <c r="B883" s="221"/>
      <c r="C883" s="222"/>
      <c r="D883" s="169"/>
      <c r="E883" s="169"/>
      <c r="F883" s="169"/>
      <c r="G883" s="202"/>
      <c r="H883" s="217"/>
      <c r="I883" s="212"/>
      <c r="J883" s="206"/>
      <c r="K883" s="212"/>
      <c r="L883" s="206"/>
      <c r="M883" s="212"/>
      <c r="N883" s="206"/>
      <c r="O883" s="170"/>
      <c r="P883" s="171"/>
      <c r="Q883" s="171"/>
      <c r="R883" s="171"/>
      <c r="S883" s="172"/>
      <c r="T883" s="172"/>
      <c r="U883" s="171"/>
      <c r="V883" s="171"/>
      <c r="W883" s="173"/>
      <c r="X883" s="173"/>
      <c r="Y883" s="173"/>
      <c r="Z883" s="171"/>
      <c r="AA883" s="171"/>
      <c r="AB883" s="171"/>
      <c r="AC883" s="172"/>
      <c r="AD883" s="172"/>
      <c r="AE883" s="174"/>
      <c r="AF883" s="175"/>
      <c r="AG883" s="169"/>
      <c r="AH883" s="171"/>
      <c r="AI883" s="171"/>
      <c r="AJ883" s="169"/>
      <c r="AK883" s="176"/>
      <c r="AL883" s="176"/>
      <c r="AM883" s="176"/>
      <c r="AN883" s="176"/>
      <c r="AO883" s="176"/>
      <c r="AP883" s="176"/>
      <c r="AQ883" s="176"/>
      <c r="AR883" s="176"/>
      <c r="AS883" s="176"/>
      <c r="AT883" s="176"/>
      <c r="AU883" s="177"/>
      <c r="AV883" s="178"/>
      <c r="AW883" s="178"/>
      <c r="AX883" s="179"/>
      <c r="AY883" s="179"/>
      <c r="AZ883" s="179"/>
      <c r="BA883" s="180"/>
      <c r="BB883" s="181"/>
      <c r="BC883" s="181"/>
      <c r="BD883" s="181"/>
    </row>
    <row r="884" spans="1:56">
      <c r="A884" s="223"/>
      <c r="B884" s="224"/>
      <c r="C884" s="225"/>
      <c r="D884" s="182"/>
      <c r="E884" s="182"/>
      <c r="F884" s="182"/>
      <c r="G884" s="203"/>
      <c r="H884" s="218"/>
      <c r="I884" s="213"/>
      <c r="J884" s="207"/>
      <c r="K884" s="213"/>
      <c r="L884" s="207"/>
      <c r="M884" s="213"/>
      <c r="N884" s="207"/>
      <c r="O884" s="183"/>
      <c r="P884" s="184"/>
      <c r="Q884" s="184"/>
      <c r="R884" s="275"/>
      <c r="S884" s="185"/>
      <c r="T884" s="185"/>
      <c r="U884" s="275"/>
      <c r="V884" s="275"/>
      <c r="W884" s="276"/>
      <c r="X884" s="276"/>
      <c r="Y884" s="276"/>
      <c r="Z884" s="275"/>
      <c r="AA884" s="184"/>
      <c r="AB884" s="184"/>
      <c r="AC884" s="185"/>
      <c r="AD884" s="185"/>
      <c r="AE884" s="186"/>
      <c r="AF884" s="187"/>
      <c r="AG884" s="182"/>
      <c r="AH884" s="184"/>
      <c r="AI884" s="184"/>
      <c r="AJ884" s="182"/>
      <c r="AK884" s="188"/>
      <c r="AL884" s="188"/>
      <c r="AM884" s="188"/>
      <c r="AN884" s="188"/>
      <c r="AO884" s="188"/>
      <c r="AP884" s="188"/>
      <c r="AQ884" s="188"/>
      <c r="AR884" s="188"/>
      <c r="AS884" s="188"/>
      <c r="AT884" s="188"/>
      <c r="AU884" s="189"/>
      <c r="AV884" s="190"/>
      <c r="AW884" s="190"/>
      <c r="AX884" s="191"/>
      <c r="AY884" s="191"/>
      <c r="AZ884" s="191"/>
      <c r="BA884" s="192"/>
      <c r="BB884" s="193"/>
      <c r="BC884" s="193"/>
      <c r="BD884" s="193"/>
    </row>
    <row r="885" spans="1:56">
      <c r="A885" s="220"/>
      <c r="B885" s="221"/>
      <c r="C885" s="222"/>
      <c r="D885" s="169"/>
      <c r="E885" s="169"/>
      <c r="F885" s="169"/>
      <c r="G885" s="202"/>
      <c r="H885" s="217"/>
      <c r="I885" s="212"/>
      <c r="J885" s="206"/>
      <c r="K885" s="212"/>
      <c r="L885" s="206"/>
      <c r="M885" s="212"/>
      <c r="N885" s="206"/>
      <c r="O885" s="170"/>
      <c r="P885" s="171"/>
      <c r="Q885" s="171"/>
      <c r="R885" s="171"/>
      <c r="S885" s="172"/>
      <c r="T885" s="172"/>
      <c r="U885" s="171"/>
      <c r="V885" s="171"/>
      <c r="W885" s="173"/>
      <c r="X885" s="173"/>
      <c r="Y885" s="173"/>
      <c r="Z885" s="171"/>
      <c r="AA885" s="171"/>
      <c r="AB885" s="171"/>
      <c r="AC885" s="172"/>
      <c r="AD885" s="172"/>
      <c r="AE885" s="174"/>
      <c r="AF885" s="175"/>
      <c r="AG885" s="169"/>
      <c r="AH885" s="171"/>
      <c r="AI885" s="171"/>
      <c r="AJ885" s="169"/>
      <c r="AK885" s="176"/>
      <c r="AL885" s="176"/>
      <c r="AM885" s="176"/>
      <c r="AN885" s="176"/>
      <c r="AO885" s="176"/>
      <c r="AP885" s="176"/>
      <c r="AQ885" s="176"/>
      <c r="AR885" s="176"/>
      <c r="AS885" s="176"/>
      <c r="AT885" s="176"/>
      <c r="AU885" s="177"/>
      <c r="AV885" s="178"/>
      <c r="AW885" s="178"/>
      <c r="AX885" s="179"/>
      <c r="AY885" s="179"/>
      <c r="AZ885" s="179"/>
      <c r="BA885" s="180"/>
      <c r="BB885" s="181"/>
      <c r="BC885" s="181"/>
      <c r="BD885" s="181"/>
    </row>
    <row r="886" spans="1:56">
      <c r="A886" s="223"/>
      <c r="B886" s="224"/>
      <c r="C886" s="225"/>
      <c r="D886" s="182"/>
      <c r="E886" s="182"/>
      <c r="F886" s="182"/>
      <c r="G886" s="203"/>
      <c r="H886" s="218"/>
      <c r="I886" s="213"/>
      <c r="J886" s="207"/>
      <c r="K886" s="213"/>
      <c r="L886" s="207"/>
      <c r="M886" s="213"/>
      <c r="N886" s="207"/>
      <c r="O886" s="183"/>
      <c r="P886" s="184"/>
      <c r="Q886" s="184"/>
      <c r="R886" s="275"/>
      <c r="S886" s="185"/>
      <c r="T886" s="185"/>
      <c r="U886" s="275"/>
      <c r="V886" s="275"/>
      <c r="W886" s="276"/>
      <c r="X886" s="276"/>
      <c r="Y886" s="276"/>
      <c r="Z886" s="275"/>
      <c r="AA886" s="184"/>
      <c r="AB886" s="184"/>
      <c r="AC886" s="185"/>
      <c r="AD886" s="185"/>
      <c r="AE886" s="186"/>
      <c r="AF886" s="187"/>
      <c r="AG886" s="182"/>
      <c r="AH886" s="184"/>
      <c r="AI886" s="184"/>
      <c r="AJ886" s="182"/>
      <c r="AK886" s="188"/>
      <c r="AL886" s="188"/>
      <c r="AM886" s="188"/>
      <c r="AN886" s="188"/>
      <c r="AO886" s="188"/>
      <c r="AP886" s="188"/>
      <c r="AQ886" s="188"/>
      <c r="AR886" s="188"/>
      <c r="AS886" s="188"/>
      <c r="AT886" s="188"/>
      <c r="AU886" s="189"/>
      <c r="AV886" s="190"/>
      <c r="AW886" s="190"/>
      <c r="AX886" s="191"/>
      <c r="AY886" s="191"/>
      <c r="AZ886" s="191"/>
      <c r="BA886" s="192"/>
      <c r="BB886" s="193"/>
      <c r="BC886" s="193"/>
      <c r="BD886" s="193"/>
    </row>
    <row r="887" spans="1:56">
      <c r="A887" s="220"/>
      <c r="B887" s="221"/>
      <c r="C887" s="222"/>
      <c r="D887" s="169"/>
      <c r="E887" s="169"/>
      <c r="F887" s="169"/>
      <c r="G887" s="202"/>
      <c r="H887" s="217"/>
      <c r="I887" s="212"/>
      <c r="J887" s="206"/>
      <c r="K887" s="212"/>
      <c r="L887" s="206"/>
      <c r="M887" s="212"/>
      <c r="N887" s="206"/>
      <c r="O887" s="170"/>
      <c r="P887" s="171"/>
      <c r="Q887" s="171"/>
      <c r="R887" s="171"/>
      <c r="S887" s="172"/>
      <c r="T887" s="172"/>
      <c r="U887" s="171"/>
      <c r="V887" s="171"/>
      <c r="W887" s="173"/>
      <c r="X887" s="173"/>
      <c r="Y887" s="173"/>
      <c r="Z887" s="171"/>
      <c r="AA887" s="171"/>
      <c r="AB887" s="171"/>
      <c r="AC887" s="172"/>
      <c r="AD887" s="172"/>
      <c r="AE887" s="174"/>
      <c r="AF887" s="175"/>
      <c r="AG887" s="169"/>
      <c r="AH887" s="171"/>
      <c r="AI887" s="171"/>
      <c r="AJ887" s="169"/>
      <c r="AK887" s="176"/>
      <c r="AL887" s="176"/>
      <c r="AM887" s="176"/>
      <c r="AN887" s="176"/>
      <c r="AO887" s="176"/>
      <c r="AP887" s="176"/>
      <c r="AQ887" s="176"/>
      <c r="AR887" s="176"/>
      <c r="AS887" s="176"/>
      <c r="AT887" s="176"/>
      <c r="AU887" s="177"/>
      <c r="AV887" s="178"/>
      <c r="AW887" s="178"/>
      <c r="AX887" s="179"/>
      <c r="AY887" s="179"/>
      <c r="AZ887" s="179"/>
      <c r="BA887" s="180"/>
      <c r="BB887" s="181"/>
      <c r="BC887" s="181"/>
      <c r="BD887" s="181"/>
    </row>
    <row r="888" spans="1:56">
      <c r="A888" s="223"/>
      <c r="B888" s="224"/>
      <c r="C888" s="225"/>
      <c r="D888" s="182"/>
      <c r="E888" s="182"/>
      <c r="F888" s="182"/>
      <c r="G888" s="203"/>
      <c r="H888" s="218"/>
      <c r="I888" s="213"/>
      <c r="J888" s="207"/>
      <c r="K888" s="213"/>
      <c r="L888" s="207"/>
      <c r="M888" s="213"/>
      <c r="N888" s="207"/>
      <c r="O888" s="183"/>
      <c r="P888" s="184"/>
      <c r="Q888" s="184"/>
      <c r="R888" s="275"/>
      <c r="S888" s="185"/>
      <c r="T888" s="185"/>
      <c r="U888" s="275"/>
      <c r="V888" s="275"/>
      <c r="W888" s="276"/>
      <c r="X888" s="276"/>
      <c r="Y888" s="276"/>
      <c r="Z888" s="275"/>
      <c r="AA888" s="184"/>
      <c r="AB888" s="184"/>
      <c r="AC888" s="185"/>
      <c r="AD888" s="185"/>
      <c r="AE888" s="186"/>
      <c r="AF888" s="187"/>
      <c r="AG888" s="182"/>
      <c r="AH888" s="184"/>
      <c r="AI888" s="184"/>
      <c r="AJ888" s="182"/>
      <c r="AK888" s="188"/>
      <c r="AL888" s="188"/>
      <c r="AM888" s="188"/>
      <c r="AN888" s="188"/>
      <c r="AO888" s="188"/>
      <c r="AP888" s="188"/>
      <c r="AQ888" s="188"/>
      <c r="AR888" s="188"/>
      <c r="AS888" s="188"/>
      <c r="AT888" s="188"/>
      <c r="AU888" s="189"/>
      <c r="AV888" s="190"/>
      <c r="AW888" s="190"/>
      <c r="AX888" s="191"/>
      <c r="AY888" s="191"/>
      <c r="AZ888" s="191"/>
      <c r="BA888" s="192"/>
      <c r="BB888" s="193"/>
      <c r="BC888" s="193"/>
      <c r="BD888" s="193"/>
    </row>
    <row r="889" spans="1:56">
      <c r="A889" s="220"/>
      <c r="B889" s="221"/>
      <c r="C889" s="222"/>
      <c r="D889" s="169"/>
      <c r="E889" s="169"/>
      <c r="F889" s="169"/>
      <c r="G889" s="202"/>
      <c r="H889" s="217"/>
      <c r="I889" s="212"/>
      <c r="J889" s="206"/>
      <c r="K889" s="212"/>
      <c r="L889" s="206"/>
      <c r="M889" s="212"/>
      <c r="N889" s="206"/>
      <c r="O889" s="170"/>
      <c r="P889" s="171"/>
      <c r="Q889" s="171"/>
      <c r="R889" s="171"/>
      <c r="S889" s="172"/>
      <c r="T889" s="172"/>
      <c r="U889" s="171"/>
      <c r="V889" s="171"/>
      <c r="W889" s="173"/>
      <c r="X889" s="173"/>
      <c r="Y889" s="173"/>
      <c r="Z889" s="171"/>
      <c r="AA889" s="171"/>
      <c r="AB889" s="171"/>
      <c r="AC889" s="172"/>
      <c r="AD889" s="172"/>
      <c r="AE889" s="174"/>
      <c r="AF889" s="175"/>
      <c r="AG889" s="169"/>
      <c r="AH889" s="171"/>
      <c r="AI889" s="171"/>
      <c r="AJ889" s="169"/>
      <c r="AK889" s="176"/>
      <c r="AL889" s="176"/>
      <c r="AM889" s="176"/>
      <c r="AN889" s="176"/>
      <c r="AO889" s="176"/>
      <c r="AP889" s="176"/>
      <c r="AQ889" s="176"/>
      <c r="AR889" s="176"/>
      <c r="AS889" s="176"/>
      <c r="AT889" s="176"/>
      <c r="AU889" s="177"/>
      <c r="AV889" s="178"/>
      <c r="AW889" s="178"/>
      <c r="AX889" s="179"/>
      <c r="AY889" s="179"/>
      <c r="AZ889" s="179"/>
      <c r="BA889" s="180"/>
      <c r="BB889" s="181"/>
      <c r="BC889" s="181"/>
      <c r="BD889" s="181"/>
    </row>
    <row r="890" spans="1:56">
      <c r="A890" s="223"/>
      <c r="B890" s="224"/>
      <c r="C890" s="225"/>
      <c r="D890" s="182"/>
      <c r="E890" s="182"/>
      <c r="F890" s="182"/>
      <c r="G890" s="203"/>
      <c r="H890" s="218"/>
      <c r="I890" s="213"/>
      <c r="J890" s="207"/>
      <c r="K890" s="213"/>
      <c r="L890" s="207"/>
      <c r="M890" s="213"/>
      <c r="N890" s="207"/>
      <c r="O890" s="183"/>
      <c r="P890" s="184"/>
      <c r="Q890" s="184"/>
      <c r="R890" s="275"/>
      <c r="S890" s="185"/>
      <c r="T890" s="185"/>
      <c r="U890" s="275"/>
      <c r="V890" s="275"/>
      <c r="W890" s="276"/>
      <c r="X890" s="276"/>
      <c r="Y890" s="276"/>
      <c r="Z890" s="275"/>
      <c r="AA890" s="184"/>
      <c r="AB890" s="184"/>
      <c r="AC890" s="185"/>
      <c r="AD890" s="185"/>
      <c r="AE890" s="186"/>
      <c r="AF890" s="187"/>
      <c r="AG890" s="182"/>
      <c r="AH890" s="184"/>
      <c r="AI890" s="184"/>
      <c r="AJ890" s="182"/>
      <c r="AK890" s="188"/>
      <c r="AL890" s="188"/>
      <c r="AM890" s="188"/>
      <c r="AN890" s="188"/>
      <c r="AO890" s="188"/>
      <c r="AP890" s="188"/>
      <c r="AQ890" s="188"/>
      <c r="AR890" s="188"/>
      <c r="AS890" s="188"/>
      <c r="AT890" s="188"/>
      <c r="AU890" s="189"/>
      <c r="AV890" s="190"/>
      <c r="AW890" s="190"/>
      <c r="AX890" s="191"/>
      <c r="AY890" s="191"/>
      <c r="AZ890" s="191"/>
      <c r="BA890" s="192"/>
      <c r="BB890" s="193"/>
      <c r="BC890" s="193"/>
      <c r="BD890" s="193"/>
    </row>
    <row r="891" spans="1:56">
      <c r="A891" s="220"/>
      <c r="B891" s="221"/>
      <c r="C891" s="222"/>
      <c r="D891" s="169"/>
      <c r="E891" s="169"/>
      <c r="F891" s="169"/>
      <c r="G891" s="202"/>
      <c r="H891" s="217"/>
      <c r="I891" s="212"/>
      <c r="J891" s="206"/>
      <c r="K891" s="212"/>
      <c r="L891" s="206"/>
      <c r="M891" s="212"/>
      <c r="N891" s="206"/>
      <c r="O891" s="170"/>
      <c r="P891" s="171"/>
      <c r="Q891" s="171"/>
      <c r="R891" s="171"/>
      <c r="S891" s="172"/>
      <c r="T891" s="172"/>
      <c r="U891" s="171"/>
      <c r="V891" s="171"/>
      <c r="W891" s="173"/>
      <c r="X891" s="173"/>
      <c r="Y891" s="173"/>
      <c r="Z891" s="171"/>
      <c r="AA891" s="171"/>
      <c r="AB891" s="171"/>
      <c r="AC891" s="172"/>
      <c r="AD891" s="172"/>
      <c r="AE891" s="174"/>
      <c r="AF891" s="175"/>
      <c r="AG891" s="169"/>
      <c r="AH891" s="171"/>
      <c r="AI891" s="171"/>
      <c r="AJ891" s="169"/>
      <c r="AK891" s="176"/>
      <c r="AL891" s="176"/>
      <c r="AM891" s="176"/>
      <c r="AN891" s="176"/>
      <c r="AO891" s="176"/>
      <c r="AP891" s="176"/>
      <c r="AQ891" s="176"/>
      <c r="AR891" s="176"/>
      <c r="AS891" s="176"/>
      <c r="AT891" s="176"/>
      <c r="AU891" s="177"/>
      <c r="AV891" s="178"/>
      <c r="AW891" s="178"/>
      <c r="AX891" s="179"/>
      <c r="AY891" s="179"/>
      <c r="AZ891" s="179"/>
      <c r="BA891" s="180"/>
      <c r="BB891" s="181"/>
      <c r="BC891" s="181"/>
      <c r="BD891" s="181"/>
    </row>
    <row r="892" spans="1:56">
      <c r="A892" s="223"/>
      <c r="B892" s="224"/>
      <c r="C892" s="225"/>
      <c r="D892" s="182"/>
      <c r="E892" s="182"/>
      <c r="F892" s="182"/>
      <c r="G892" s="203"/>
      <c r="H892" s="218"/>
      <c r="I892" s="213"/>
      <c r="J892" s="207"/>
      <c r="K892" s="213"/>
      <c r="L892" s="207"/>
      <c r="M892" s="213"/>
      <c r="N892" s="207"/>
      <c r="O892" s="183"/>
      <c r="P892" s="184"/>
      <c r="Q892" s="184"/>
      <c r="R892" s="275"/>
      <c r="S892" s="185"/>
      <c r="T892" s="185"/>
      <c r="U892" s="275"/>
      <c r="V892" s="275"/>
      <c r="W892" s="276"/>
      <c r="X892" s="276"/>
      <c r="Y892" s="276"/>
      <c r="Z892" s="275"/>
      <c r="AA892" s="184"/>
      <c r="AB892" s="184"/>
      <c r="AC892" s="185"/>
      <c r="AD892" s="185"/>
      <c r="AE892" s="186"/>
      <c r="AF892" s="187"/>
      <c r="AG892" s="182"/>
      <c r="AH892" s="184"/>
      <c r="AI892" s="184"/>
      <c r="AJ892" s="182"/>
      <c r="AK892" s="188"/>
      <c r="AL892" s="188"/>
      <c r="AM892" s="188"/>
      <c r="AN892" s="188"/>
      <c r="AO892" s="188"/>
      <c r="AP892" s="188"/>
      <c r="AQ892" s="188"/>
      <c r="AR892" s="188"/>
      <c r="AS892" s="188"/>
      <c r="AT892" s="188"/>
      <c r="AU892" s="189"/>
      <c r="AV892" s="190"/>
      <c r="AW892" s="190"/>
      <c r="AX892" s="191"/>
      <c r="AY892" s="191"/>
      <c r="AZ892" s="191"/>
      <c r="BA892" s="192"/>
      <c r="BB892" s="193"/>
      <c r="BC892" s="193"/>
      <c r="BD892" s="193"/>
    </row>
    <row r="893" spans="1:56">
      <c r="A893" s="220"/>
      <c r="B893" s="221"/>
      <c r="C893" s="222"/>
      <c r="D893" s="169"/>
      <c r="E893" s="169"/>
      <c r="F893" s="169"/>
      <c r="G893" s="202"/>
      <c r="H893" s="217"/>
      <c r="I893" s="212"/>
      <c r="J893" s="206"/>
      <c r="K893" s="212"/>
      <c r="L893" s="206"/>
      <c r="M893" s="212"/>
      <c r="N893" s="206"/>
      <c r="O893" s="170"/>
      <c r="P893" s="171"/>
      <c r="Q893" s="171"/>
      <c r="R893" s="171"/>
      <c r="S893" s="172"/>
      <c r="T893" s="172"/>
      <c r="U893" s="171"/>
      <c r="V893" s="171"/>
      <c r="W893" s="173"/>
      <c r="X893" s="173"/>
      <c r="Y893" s="173"/>
      <c r="Z893" s="171"/>
      <c r="AA893" s="171"/>
      <c r="AB893" s="171"/>
      <c r="AC893" s="172"/>
      <c r="AD893" s="172"/>
      <c r="AE893" s="174"/>
      <c r="AF893" s="175"/>
      <c r="AG893" s="169"/>
      <c r="AH893" s="171"/>
      <c r="AI893" s="171"/>
      <c r="AJ893" s="169"/>
      <c r="AK893" s="176"/>
      <c r="AL893" s="176"/>
      <c r="AM893" s="176"/>
      <c r="AN893" s="176"/>
      <c r="AO893" s="176"/>
      <c r="AP893" s="176"/>
      <c r="AQ893" s="176"/>
      <c r="AR893" s="176"/>
      <c r="AS893" s="176"/>
      <c r="AT893" s="176"/>
      <c r="AU893" s="177"/>
      <c r="AV893" s="178"/>
      <c r="AW893" s="178"/>
      <c r="AX893" s="179"/>
      <c r="AY893" s="179"/>
      <c r="AZ893" s="179"/>
      <c r="BA893" s="180"/>
      <c r="BB893" s="181"/>
      <c r="BC893" s="181"/>
      <c r="BD893" s="181"/>
    </row>
    <row r="894" spans="1:56">
      <c r="A894" s="223"/>
      <c r="B894" s="224"/>
      <c r="C894" s="225"/>
      <c r="D894" s="182"/>
      <c r="E894" s="182"/>
      <c r="F894" s="182"/>
      <c r="G894" s="203"/>
      <c r="H894" s="218"/>
      <c r="I894" s="213"/>
      <c r="J894" s="207"/>
      <c r="K894" s="213"/>
      <c r="L894" s="207"/>
      <c r="M894" s="213"/>
      <c r="N894" s="207"/>
      <c r="O894" s="183"/>
      <c r="P894" s="184"/>
      <c r="Q894" s="184"/>
      <c r="R894" s="275"/>
      <c r="S894" s="185"/>
      <c r="T894" s="185"/>
      <c r="U894" s="275"/>
      <c r="V894" s="275"/>
      <c r="W894" s="276"/>
      <c r="X894" s="276"/>
      <c r="Y894" s="276"/>
      <c r="Z894" s="275"/>
      <c r="AA894" s="184"/>
      <c r="AB894" s="184"/>
      <c r="AC894" s="185"/>
      <c r="AD894" s="185"/>
      <c r="AE894" s="186"/>
      <c r="AF894" s="187"/>
      <c r="AG894" s="182"/>
      <c r="AH894" s="184"/>
      <c r="AI894" s="184"/>
      <c r="AJ894" s="182"/>
      <c r="AK894" s="188"/>
      <c r="AL894" s="188"/>
      <c r="AM894" s="188"/>
      <c r="AN894" s="188"/>
      <c r="AO894" s="188"/>
      <c r="AP894" s="188"/>
      <c r="AQ894" s="188"/>
      <c r="AR894" s="188"/>
      <c r="AS894" s="188"/>
      <c r="AT894" s="188"/>
      <c r="AU894" s="189"/>
      <c r="AV894" s="190"/>
      <c r="AW894" s="190"/>
      <c r="AX894" s="191"/>
      <c r="AY894" s="191"/>
      <c r="AZ894" s="191"/>
      <c r="BA894" s="192"/>
      <c r="BB894" s="193"/>
      <c r="BC894" s="193"/>
      <c r="BD894" s="193"/>
    </row>
    <row r="895" spans="1:56">
      <c r="A895" s="220"/>
      <c r="B895" s="221"/>
      <c r="C895" s="222"/>
      <c r="D895" s="169"/>
      <c r="E895" s="169"/>
      <c r="F895" s="169"/>
      <c r="G895" s="202"/>
      <c r="H895" s="217"/>
      <c r="I895" s="212"/>
      <c r="J895" s="206"/>
      <c r="K895" s="212"/>
      <c r="L895" s="206"/>
      <c r="M895" s="212"/>
      <c r="N895" s="206"/>
      <c r="O895" s="170"/>
      <c r="P895" s="171"/>
      <c r="Q895" s="171"/>
      <c r="R895" s="171"/>
      <c r="S895" s="172"/>
      <c r="T895" s="172"/>
      <c r="U895" s="171"/>
      <c r="V895" s="171"/>
      <c r="W895" s="173"/>
      <c r="X895" s="173"/>
      <c r="Y895" s="173"/>
      <c r="Z895" s="171"/>
      <c r="AA895" s="171"/>
      <c r="AB895" s="171"/>
      <c r="AC895" s="172"/>
      <c r="AD895" s="172"/>
      <c r="AE895" s="174"/>
      <c r="AF895" s="175"/>
      <c r="AG895" s="169"/>
      <c r="AH895" s="171"/>
      <c r="AI895" s="171"/>
      <c r="AJ895" s="169"/>
      <c r="AK895" s="176"/>
      <c r="AL895" s="176"/>
      <c r="AM895" s="176"/>
      <c r="AN895" s="176"/>
      <c r="AO895" s="176"/>
      <c r="AP895" s="176"/>
      <c r="AQ895" s="176"/>
      <c r="AR895" s="176"/>
      <c r="AS895" s="176"/>
      <c r="AT895" s="176"/>
      <c r="AU895" s="177"/>
      <c r="AV895" s="178"/>
      <c r="AW895" s="178"/>
      <c r="AX895" s="179"/>
      <c r="AY895" s="179"/>
      <c r="AZ895" s="179"/>
      <c r="BA895" s="180"/>
      <c r="BB895" s="181"/>
      <c r="BC895" s="181"/>
      <c r="BD895" s="181"/>
    </row>
    <row r="896" spans="1:56">
      <c r="A896" s="223"/>
      <c r="B896" s="224"/>
      <c r="C896" s="225"/>
      <c r="D896" s="182"/>
      <c r="E896" s="182"/>
      <c r="F896" s="182"/>
      <c r="G896" s="203"/>
      <c r="H896" s="218"/>
      <c r="I896" s="213"/>
      <c r="J896" s="207"/>
      <c r="K896" s="213"/>
      <c r="L896" s="207"/>
      <c r="M896" s="213"/>
      <c r="N896" s="207"/>
      <c r="O896" s="183"/>
      <c r="P896" s="184"/>
      <c r="Q896" s="184"/>
      <c r="R896" s="275"/>
      <c r="S896" s="185"/>
      <c r="T896" s="185"/>
      <c r="U896" s="275"/>
      <c r="V896" s="275"/>
      <c r="W896" s="276"/>
      <c r="X896" s="276"/>
      <c r="Y896" s="276"/>
      <c r="Z896" s="275"/>
      <c r="AA896" s="184"/>
      <c r="AB896" s="184"/>
      <c r="AC896" s="185"/>
      <c r="AD896" s="185"/>
      <c r="AE896" s="186"/>
      <c r="AF896" s="187"/>
      <c r="AG896" s="182"/>
      <c r="AH896" s="184"/>
      <c r="AI896" s="184"/>
      <c r="AJ896" s="182"/>
      <c r="AK896" s="188"/>
      <c r="AL896" s="188"/>
      <c r="AM896" s="188"/>
      <c r="AN896" s="188"/>
      <c r="AO896" s="188"/>
      <c r="AP896" s="188"/>
      <c r="AQ896" s="188"/>
      <c r="AR896" s="188"/>
      <c r="AS896" s="188"/>
      <c r="AT896" s="188"/>
      <c r="AU896" s="189"/>
      <c r="AV896" s="190"/>
      <c r="AW896" s="190"/>
      <c r="AX896" s="191"/>
      <c r="AY896" s="191"/>
      <c r="AZ896" s="191"/>
      <c r="BA896" s="192"/>
      <c r="BB896" s="193"/>
      <c r="BC896" s="193"/>
      <c r="BD896" s="193"/>
    </row>
    <row r="897" spans="1:56">
      <c r="A897" s="220"/>
      <c r="B897" s="221"/>
      <c r="C897" s="222"/>
      <c r="D897" s="169"/>
      <c r="E897" s="169"/>
      <c r="F897" s="169"/>
      <c r="G897" s="202"/>
      <c r="H897" s="217"/>
      <c r="I897" s="212"/>
      <c r="J897" s="206"/>
      <c r="K897" s="212"/>
      <c r="L897" s="206"/>
      <c r="M897" s="212"/>
      <c r="N897" s="206"/>
      <c r="O897" s="170"/>
      <c r="P897" s="171"/>
      <c r="Q897" s="171"/>
      <c r="R897" s="171"/>
      <c r="S897" s="172"/>
      <c r="T897" s="172"/>
      <c r="U897" s="171"/>
      <c r="V897" s="171"/>
      <c r="W897" s="173"/>
      <c r="X897" s="173"/>
      <c r="Y897" s="173"/>
      <c r="Z897" s="171"/>
      <c r="AA897" s="171"/>
      <c r="AB897" s="171"/>
      <c r="AC897" s="172"/>
      <c r="AD897" s="172"/>
      <c r="AE897" s="174"/>
      <c r="AF897" s="175"/>
      <c r="AG897" s="169"/>
      <c r="AH897" s="171"/>
      <c r="AI897" s="171"/>
      <c r="AJ897" s="169"/>
      <c r="AK897" s="176"/>
      <c r="AL897" s="176"/>
      <c r="AM897" s="176"/>
      <c r="AN897" s="176"/>
      <c r="AO897" s="176"/>
      <c r="AP897" s="176"/>
      <c r="AQ897" s="176"/>
      <c r="AR897" s="176"/>
      <c r="AS897" s="176"/>
      <c r="AT897" s="176"/>
      <c r="AU897" s="177"/>
      <c r="AV897" s="178"/>
      <c r="AW897" s="178"/>
      <c r="AX897" s="179"/>
      <c r="AY897" s="179"/>
      <c r="AZ897" s="179"/>
      <c r="BA897" s="180"/>
      <c r="BB897" s="181"/>
      <c r="BC897" s="181"/>
      <c r="BD897" s="181"/>
    </row>
    <row r="898" spans="1:56">
      <c r="A898" s="223"/>
      <c r="B898" s="224"/>
      <c r="C898" s="225"/>
      <c r="D898" s="182"/>
      <c r="E898" s="182"/>
      <c r="F898" s="182"/>
      <c r="G898" s="203"/>
      <c r="H898" s="218"/>
      <c r="I898" s="213"/>
      <c r="J898" s="207"/>
      <c r="K898" s="213"/>
      <c r="L898" s="207"/>
      <c r="M898" s="213"/>
      <c r="N898" s="207"/>
      <c r="O898" s="183"/>
      <c r="P898" s="184"/>
      <c r="Q898" s="184"/>
      <c r="R898" s="275"/>
      <c r="S898" s="185"/>
      <c r="T898" s="185"/>
      <c r="U898" s="275"/>
      <c r="V898" s="275"/>
      <c r="W898" s="276"/>
      <c r="X898" s="276"/>
      <c r="Y898" s="276"/>
      <c r="Z898" s="275"/>
      <c r="AA898" s="184"/>
      <c r="AB898" s="184"/>
      <c r="AC898" s="185"/>
      <c r="AD898" s="185"/>
      <c r="AE898" s="186"/>
      <c r="AF898" s="187"/>
      <c r="AG898" s="182"/>
      <c r="AH898" s="184"/>
      <c r="AI898" s="184"/>
      <c r="AJ898" s="182"/>
      <c r="AK898" s="188"/>
      <c r="AL898" s="188"/>
      <c r="AM898" s="188"/>
      <c r="AN898" s="188"/>
      <c r="AO898" s="188"/>
      <c r="AP898" s="188"/>
      <c r="AQ898" s="188"/>
      <c r="AR898" s="188"/>
      <c r="AS898" s="188"/>
      <c r="AT898" s="188"/>
      <c r="AU898" s="189"/>
      <c r="AV898" s="190"/>
      <c r="AW898" s="190"/>
      <c r="AX898" s="191"/>
      <c r="AY898" s="191"/>
      <c r="AZ898" s="191"/>
      <c r="BA898" s="192"/>
      <c r="BB898" s="193"/>
      <c r="BC898" s="193"/>
      <c r="BD898" s="193"/>
    </row>
    <row r="899" spans="1:56">
      <c r="A899" s="220"/>
      <c r="B899" s="221"/>
      <c r="C899" s="222"/>
      <c r="D899" s="169"/>
      <c r="E899" s="169"/>
      <c r="F899" s="169"/>
      <c r="G899" s="202"/>
      <c r="H899" s="217"/>
      <c r="I899" s="212"/>
      <c r="J899" s="206"/>
      <c r="K899" s="212"/>
      <c r="L899" s="206"/>
      <c r="M899" s="212"/>
      <c r="N899" s="206"/>
      <c r="O899" s="170"/>
      <c r="P899" s="171"/>
      <c r="Q899" s="171"/>
      <c r="R899" s="171"/>
      <c r="S899" s="172"/>
      <c r="T899" s="172"/>
      <c r="U899" s="171"/>
      <c r="V899" s="171"/>
      <c r="W899" s="173"/>
      <c r="X899" s="173"/>
      <c r="Y899" s="173"/>
      <c r="Z899" s="171"/>
      <c r="AA899" s="171"/>
      <c r="AB899" s="171"/>
      <c r="AC899" s="172"/>
      <c r="AD899" s="172"/>
      <c r="AE899" s="174"/>
      <c r="AF899" s="175"/>
      <c r="AG899" s="169"/>
      <c r="AH899" s="171"/>
      <c r="AI899" s="171"/>
      <c r="AJ899" s="169"/>
      <c r="AK899" s="176"/>
      <c r="AL899" s="176"/>
      <c r="AM899" s="176"/>
      <c r="AN899" s="176"/>
      <c r="AO899" s="176"/>
      <c r="AP899" s="176"/>
      <c r="AQ899" s="176"/>
      <c r="AR899" s="176"/>
      <c r="AS899" s="176"/>
      <c r="AT899" s="176"/>
      <c r="AU899" s="177"/>
      <c r="AV899" s="178"/>
      <c r="AW899" s="178"/>
      <c r="AX899" s="179"/>
      <c r="AY899" s="179"/>
      <c r="AZ899" s="179"/>
      <c r="BA899" s="180"/>
      <c r="BB899" s="181"/>
      <c r="BC899" s="181"/>
      <c r="BD899" s="181"/>
    </row>
    <row r="900" spans="1:56">
      <c r="A900" s="223"/>
      <c r="B900" s="224"/>
      <c r="C900" s="225"/>
      <c r="D900" s="182"/>
      <c r="E900" s="182"/>
      <c r="F900" s="182"/>
      <c r="G900" s="203"/>
      <c r="H900" s="218"/>
      <c r="I900" s="213"/>
      <c r="J900" s="207"/>
      <c r="K900" s="213"/>
      <c r="L900" s="207"/>
      <c r="M900" s="213"/>
      <c r="N900" s="207"/>
      <c r="O900" s="183"/>
      <c r="P900" s="184"/>
      <c r="Q900" s="184"/>
      <c r="R900" s="275"/>
      <c r="S900" s="185"/>
      <c r="T900" s="185"/>
      <c r="U900" s="275"/>
      <c r="V900" s="275"/>
      <c r="W900" s="276"/>
      <c r="X900" s="276"/>
      <c r="Y900" s="276"/>
      <c r="Z900" s="275"/>
      <c r="AA900" s="184"/>
      <c r="AB900" s="184"/>
      <c r="AC900" s="185"/>
      <c r="AD900" s="185"/>
      <c r="AE900" s="186"/>
      <c r="AF900" s="187"/>
      <c r="AG900" s="182"/>
      <c r="AH900" s="184"/>
      <c r="AI900" s="184"/>
      <c r="AJ900" s="182"/>
      <c r="AK900" s="188"/>
      <c r="AL900" s="188"/>
      <c r="AM900" s="188"/>
      <c r="AN900" s="188"/>
      <c r="AO900" s="188"/>
      <c r="AP900" s="188"/>
      <c r="AQ900" s="188"/>
      <c r="AR900" s="188"/>
      <c r="AS900" s="188"/>
      <c r="AT900" s="188"/>
      <c r="AU900" s="189"/>
      <c r="AV900" s="190"/>
      <c r="AW900" s="190"/>
      <c r="AX900" s="191"/>
      <c r="AY900" s="191"/>
      <c r="AZ900" s="191"/>
      <c r="BA900" s="192"/>
      <c r="BB900" s="193"/>
      <c r="BC900" s="193"/>
      <c r="BD900" s="193"/>
    </row>
    <row r="901" spans="1:56">
      <c r="A901" s="220"/>
      <c r="B901" s="221"/>
      <c r="C901" s="222"/>
      <c r="D901" s="169"/>
      <c r="E901" s="169"/>
      <c r="F901" s="169"/>
      <c r="G901" s="202"/>
      <c r="H901" s="217"/>
      <c r="I901" s="212"/>
      <c r="J901" s="206"/>
      <c r="K901" s="212"/>
      <c r="L901" s="206"/>
      <c r="M901" s="212"/>
      <c r="N901" s="206"/>
      <c r="O901" s="170"/>
      <c r="P901" s="171"/>
      <c r="Q901" s="171"/>
      <c r="R901" s="171"/>
      <c r="S901" s="172"/>
      <c r="T901" s="172"/>
      <c r="U901" s="171"/>
      <c r="V901" s="171"/>
      <c r="W901" s="173"/>
      <c r="X901" s="173"/>
      <c r="Y901" s="173"/>
      <c r="Z901" s="171"/>
      <c r="AA901" s="171"/>
      <c r="AB901" s="171"/>
      <c r="AC901" s="172"/>
      <c r="AD901" s="172"/>
      <c r="AE901" s="174"/>
      <c r="AF901" s="175"/>
      <c r="AG901" s="169"/>
      <c r="AH901" s="171"/>
      <c r="AI901" s="171"/>
      <c r="AJ901" s="169"/>
      <c r="AK901" s="176"/>
      <c r="AL901" s="176"/>
      <c r="AM901" s="176"/>
      <c r="AN901" s="176"/>
      <c r="AO901" s="176"/>
      <c r="AP901" s="176"/>
      <c r="AQ901" s="176"/>
      <c r="AR901" s="176"/>
      <c r="AS901" s="176"/>
      <c r="AT901" s="176"/>
      <c r="AU901" s="177"/>
      <c r="AV901" s="178"/>
      <c r="AW901" s="178"/>
      <c r="AX901" s="179"/>
      <c r="AY901" s="179"/>
      <c r="AZ901" s="179"/>
      <c r="BA901" s="180"/>
      <c r="BB901" s="181"/>
      <c r="BC901" s="181"/>
      <c r="BD901" s="181"/>
    </row>
    <row r="902" spans="1:56">
      <c r="A902" s="223"/>
      <c r="B902" s="224"/>
      <c r="C902" s="225"/>
      <c r="D902" s="182"/>
      <c r="E902" s="182"/>
      <c r="F902" s="182"/>
      <c r="G902" s="203"/>
      <c r="H902" s="218"/>
      <c r="I902" s="213"/>
      <c r="J902" s="207"/>
      <c r="K902" s="213"/>
      <c r="L902" s="207"/>
      <c r="M902" s="213"/>
      <c r="N902" s="207"/>
      <c r="O902" s="183"/>
      <c r="P902" s="184"/>
      <c r="Q902" s="184"/>
      <c r="R902" s="275"/>
      <c r="S902" s="185"/>
      <c r="T902" s="185"/>
      <c r="U902" s="275"/>
      <c r="V902" s="275"/>
      <c r="W902" s="276"/>
      <c r="X902" s="276"/>
      <c r="Y902" s="276"/>
      <c r="Z902" s="275"/>
      <c r="AA902" s="184"/>
      <c r="AB902" s="184"/>
      <c r="AC902" s="185"/>
      <c r="AD902" s="185"/>
      <c r="AE902" s="186"/>
      <c r="AF902" s="187"/>
      <c r="AG902" s="182"/>
      <c r="AH902" s="184"/>
      <c r="AI902" s="184"/>
      <c r="AJ902" s="182"/>
      <c r="AK902" s="188"/>
      <c r="AL902" s="188"/>
      <c r="AM902" s="188"/>
      <c r="AN902" s="188"/>
      <c r="AO902" s="188"/>
      <c r="AP902" s="188"/>
      <c r="AQ902" s="188"/>
      <c r="AR902" s="188"/>
      <c r="AS902" s="188"/>
      <c r="AT902" s="188"/>
      <c r="AU902" s="189"/>
      <c r="AV902" s="190"/>
      <c r="AW902" s="190"/>
      <c r="AX902" s="191"/>
      <c r="AY902" s="191"/>
      <c r="AZ902" s="191"/>
      <c r="BA902" s="192"/>
      <c r="BB902" s="193"/>
      <c r="BC902" s="193"/>
      <c r="BD902" s="193"/>
    </row>
    <row r="903" spans="1:56">
      <c r="A903" s="220"/>
      <c r="B903" s="221"/>
      <c r="C903" s="222"/>
      <c r="D903" s="169"/>
      <c r="E903" s="169"/>
      <c r="F903" s="169"/>
      <c r="G903" s="202"/>
      <c r="H903" s="217"/>
      <c r="I903" s="212"/>
      <c r="J903" s="206"/>
      <c r="K903" s="212"/>
      <c r="L903" s="206"/>
      <c r="M903" s="212"/>
      <c r="N903" s="206"/>
      <c r="O903" s="170"/>
      <c r="P903" s="171"/>
      <c r="Q903" s="171"/>
      <c r="R903" s="171"/>
      <c r="S903" s="172"/>
      <c r="T903" s="172"/>
      <c r="U903" s="171"/>
      <c r="V903" s="171"/>
      <c r="W903" s="173"/>
      <c r="X903" s="173"/>
      <c r="Y903" s="173"/>
      <c r="Z903" s="171"/>
      <c r="AA903" s="171"/>
      <c r="AB903" s="171"/>
      <c r="AC903" s="172"/>
      <c r="AD903" s="172"/>
      <c r="AE903" s="174"/>
      <c r="AF903" s="175"/>
      <c r="AG903" s="169"/>
      <c r="AH903" s="171"/>
      <c r="AI903" s="171"/>
      <c r="AJ903" s="169"/>
      <c r="AK903" s="176"/>
      <c r="AL903" s="176"/>
      <c r="AM903" s="176"/>
      <c r="AN903" s="176"/>
      <c r="AO903" s="176"/>
      <c r="AP903" s="176"/>
      <c r="AQ903" s="176"/>
      <c r="AR903" s="176"/>
      <c r="AS903" s="176"/>
      <c r="AT903" s="176"/>
      <c r="AU903" s="177"/>
      <c r="AV903" s="178"/>
      <c r="AW903" s="178"/>
      <c r="AX903" s="179"/>
      <c r="AY903" s="179"/>
      <c r="AZ903" s="179"/>
      <c r="BA903" s="180"/>
      <c r="BB903" s="181"/>
      <c r="BC903" s="181"/>
      <c r="BD903" s="181"/>
    </row>
    <row r="904" spans="1:56">
      <c r="A904" s="223"/>
      <c r="B904" s="224"/>
      <c r="C904" s="225"/>
      <c r="D904" s="182"/>
      <c r="E904" s="182"/>
      <c r="F904" s="182"/>
      <c r="G904" s="203"/>
      <c r="H904" s="218"/>
      <c r="I904" s="213"/>
      <c r="J904" s="207"/>
      <c r="K904" s="213"/>
      <c r="L904" s="207"/>
      <c r="M904" s="213"/>
      <c r="N904" s="207"/>
      <c r="O904" s="183"/>
      <c r="P904" s="184"/>
      <c r="Q904" s="184"/>
      <c r="R904" s="275"/>
      <c r="S904" s="185"/>
      <c r="T904" s="185"/>
      <c r="U904" s="275"/>
      <c r="V904" s="275"/>
      <c r="W904" s="276"/>
      <c r="X904" s="276"/>
      <c r="Y904" s="276"/>
      <c r="Z904" s="275"/>
      <c r="AA904" s="184"/>
      <c r="AB904" s="184"/>
      <c r="AC904" s="185"/>
      <c r="AD904" s="185"/>
      <c r="AE904" s="186"/>
      <c r="AF904" s="187"/>
      <c r="AG904" s="182"/>
      <c r="AH904" s="184"/>
      <c r="AI904" s="184"/>
      <c r="AJ904" s="182"/>
      <c r="AK904" s="188"/>
      <c r="AL904" s="188"/>
      <c r="AM904" s="188"/>
      <c r="AN904" s="188"/>
      <c r="AO904" s="188"/>
      <c r="AP904" s="188"/>
      <c r="AQ904" s="188"/>
      <c r="AR904" s="188"/>
      <c r="AS904" s="188"/>
      <c r="AT904" s="188"/>
      <c r="AU904" s="189"/>
      <c r="AV904" s="190"/>
      <c r="AW904" s="190"/>
      <c r="AX904" s="191"/>
      <c r="AY904" s="191"/>
      <c r="AZ904" s="191"/>
      <c r="BA904" s="192"/>
      <c r="BB904" s="193"/>
      <c r="BC904" s="193"/>
      <c r="BD904" s="193"/>
    </row>
    <row r="905" spans="1:56">
      <c r="A905" s="220"/>
      <c r="B905" s="221"/>
      <c r="C905" s="222"/>
      <c r="D905" s="169"/>
      <c r="E905" s="169"/>
      <c r="F905" s="169"/>
      <c r="G905" s="202"/>
      <c r="H905" s="217"/>
      <c r="I905" s="212"/>
      <c r="J905" s="206"/>
      <c r="K905" s="212"/>
      <c r="L905" s="206"/>
      <c r="M905" s="212"/>
      <c r="N905" s="206"/>
      <c r="O905" s="170"/>
      <c r="P905" s="171"/>
      <c r="Q905" s="171"/>
      <c r="R905" s="171"/>
      <c r="S905" s="172"/>
      <c r="T905" s="172"/>
      <c r="U905" s="171"/>
      <c r="V905" s="171"/>
      <c r="W905" s="173"/>
      <c r="X905" s="173"/>
      <c r="Y905" s="173"/>
      <c r="Z905" s="171"/>
      <c r="AA905" s="171"/>
      <c r="AB905" s="171"/>
      <c r="AC905" s="172"/>
      <c r="AD905" s="172"/>
      <c r="AE905" s="174"/>
      <c r="AF905" s="175"/>
      <c r="AG905" s="169"/>
      <c r="AH905" s="171"/>
      <c r="AI905" s="171"/>
      <c r="AJ905" s="169"/>
      <c r="AK905" s="176"/>
      <c r="AL905" s="176"/>
      <c r="AM905" s="176"/>
      <c r="AN905" s="176"/>
      <c r="AO905" s="176"/>
      <c r="AP905" s="176"/>
      <c r="AQ905" s="176"/>
      <c r="AR905" s="176"/>
      <c r="AS905" s="176"/>
      <c r="AT905" s="176"/>
      <c r="AU905" s="177"/>
      <c r="AV905" s="178"/>
      <c r="AW905" s="178"/>
      <c r="AX905" s="179"/>
      <c r="AY905" s="179"/>
      <c r="AZ905" s="179"/>
      <c r="BA905" s="180"/>
      <c r="BB905" s="181"/>
      <c r="BC905" s="181"/>
      <c r="BD905" s="181"/>
    </row>
    <row r="906" spans="1:56">
      <c r="A906" s="223"/>
      <c r="B906" s="224"/>
      <c r="C906" s="225"/>
      <c r="D906" s="182"/>
      <c r="E906" s="182"/>
      <c r="F906" s="182"/>
      <c r="G906" s="203"/>
      <c r="H906" s="218"/>
      <c r="I906" s="213"/>
      <c r="J906" s="207"/>
      <c r="K906" s="213"/>
      <c r="L906" s="207"/>
      <c r="M906" s="213"/>
      <c r="N906" s="207"/>
      <c r="O906" s="183"/>
      <c r="P906" s="184"/>
      <c r="Q906" s="184"/>
      <c r="R906" s="275"/>
      <c r="S906" s="185"/>
      <c r="T906" s="185"/>
      <c r="U906" s="275"/>
      <c r="V906" s="275"/>
      <c r="W906" s="276"/>
      <c r="X906" s="276"/>
      <c r="Y906" s="276"/>
      <c r="Z906" s="275"/>
      <c r="AA906" s="184"/>
      <c r="AB906" s="184"/>
      <c r="AC906" s="185"/>
      <c r="AD906" s="185"/>
      <c r="AE906" s="186"/>
      <c r="AF906" s="187"/>
      <c r="AG906" s="182"/>
      <c r="AH906" s="184"/>
      <c r="AI906" s="184"/>
      <c r="AJ906" s="182"/>
      <c r="AK906" s="188"/>
      <c r="AL906" s="188"/>
      <c r="AM906" s="188"/>
      <c r="AN906" s="188"/>
      <c r="AO906" s="188"/>
      <c r="AP906" s="188"/>
      <c r="AQ906" s="188"/>
      <c r="AR906" s="188"/>
      <c r="AS906" s="188"/>
      <c r="AT906" s="188"/>
      <c r="AU906" s="189"/>
      <c r="AV906" s="190"/>
      <c r="AW906" s="190"/>
      <c r="AX906" s="191"/>
      <c r="AY906" s="191"/>
      <c r="AZ906" s="191"/>
      <c r="BA906" s="192"/>
      <c r="BB906" s="193"/>
      <c r="BC906" s="193"/>
      <c r="BD906" s="193"/>
    </row>
    <row r="907" spans="1:56">
      <c r="A907" s="220"/>
      <c r="B907" s="221"/>
      <c r="C907" s="222"/>
      <c r="D907" s="169"/>
      <c r="E907" s="169"/>
      <c r="F907" s="169"/>
      <c r="G907" s="202"/>
      <c r="H907" s="217"/>
      <c r="I907" s="212"/>
      <c r="J907" s="206"/>
      <c r="K907" s="212"/>
      <c r="L907" s="206"/>
      <c r="M907" s="212"/>
      <c r="N907" s="206"/>
      <c r="O907" s="170"/>
      <c r="P907" s="171"/>
      <c r="Q907" s="171"/>
      <c r="R907" s="171"/>
      <c r="S907" s="172"/>
      <c r="T907" s="172"/>
      <c r="U907" s="171"/>
      <c r="V907" s="171"/>
      <c r="W907" s="173"/>
      <c r="X907" s="173"/>
      <c r="Y907" s="173"/>
      <c r="Z907" s="171"/>
      <c r="AA907" s="171"/>
      <c r="AB907" s="171"/>
      <c r="AC907" s="172"/>
      <c r="AD907" s="172"/>
      <c r="AE907" s="174"/>
      <c r="AF907" s="175"/>
      <c r="AG907" s="169"/>
      <c r="AH907" s="171"/>
      <c r="AI907" s="171"/>
      <c r="AJ907" s="169"/>
      <c r="AK907" s="176"/>
      <c r="AL907" s="176"/>
      <c r="AM907" s="176"/>
      <c r="AN907" s="176"/>
      <c r="AO907" s="176"/>
      <c r="AP907" s="176"/>
      <c r="AQ907" s="176"/>
      <c r="AR907" s="176"/>
      <c r="AS907" s="176"/>
      <c r="AT907" s="176"/>
      <c r="AU907" s="177"/>
      <c r="AV907" s="178"/>
      <c r="AW907" s="178"/>
      <c r="AX907" s="179"/>
      <c r="AY907" s="179"/>
      <c r="AZ907" s="179"/>
      <c r="BA907" s="180"/>
      <c r="BB907" s="181"/>
      <c r="BC907" s="181"/>
      <c r="BD907" s="181"/>
    </row>
    <row r="908" spans="1:56">
      <c r="A908" s="223"/>
      <c r="B908" s="224"/>
      <c r="C908" s="225"/>
      <c r="D908" s="182"/>
      <c r="E908" s="182"/>
      <c r="F908" s="182"/>
      <c r="G908" s="203"/>
      <c r="H908" s="218"/>
      <c r="I908" s="213"/>
      <c r="J908" s="207"/>
      <c r="K908" s="213"/>
      <c r="L908" s="207"/>
      <c r="M908" s="213"/>
      <c r="N908" s="207"/>
      <c r="O908" s="183"/>
      <c r="P908" s="184"/>
      <c r="Q908" s="184"/>
      <c r="R908" s="275"/>
      <c r="S908" s="185"/>
      <c r="T908" s="185"/>
      <c r="U908" s="275"/>
      <c r="V908" s="275"/>
      <c r="W908" s="276"/>
      <c r="X908" s="276"/>
      <c r="Y908" s="276"/>
      <c r="Z908" s="275"/>
      <c r="AA908" s="184"/>
      <c r="AB908" s="184"/>
      <c r="AC908" s="185"/>
      <c r="AD908" s="185"/>
      <c r="AE908" s="186"/>
      <c r="AF908" s="187"/>
      <c r="AG908" s="182"/>
      <c r="AH908" s="184"/>
      <c r="AI908" s="184"/>
      <c r="AJ908" s="182"/>
      <c r="AK908" s="188"/>
      <c r="AL908" s="188"/>
      <c r="AM908" s="188"/>
      <c r="AN908" s="188"/>
      <c r="AO908" s="188"/>
      <c r="AP908" s="188"/>
      <c r="AQ908" s="188"/>
      <c r="AR908" s="188"/>
      <c r="AS908" s="188"/>
      <c r="AT908" s="188"/>
      <c r="AU908" s="189"/>
      <c r="AV908" s="190"/>
      <c r="AW908" s="190"/>
      <c r="AX908" s="191"/>
      <c r="AY908" s="191"/>
      <c r="AZ908" s="191"/>
      <c r="BA908" s="192"/>
      <c r="BB908" s="193"/>
      <c r="BC908" s="193"/>
      <c r="BD908" s="193"/>
    </row>
    <row r="909" spans="1:56">
      <c r="A909" s="220"/>
      <c r="B909" s="221"/>
      <c r="C909" s="222"/>
      <c r="D909" s="169"/>
      <c r="E909" s="169"/>
      <c r="F909" s="169"/>
      <c r="G909" s="202"/>
      <c r="H909" s="217"/>
      <c r="I909" s="212"/>
      <c r="J909" s="206"/>
      <c r="K909" s="212"/>
      <c r="L909" s="206"/>
      <c r="M909" s="212"/>
      <c r="N909" s="206"/>
      <c r="O909" s="170"/>
      <c r="P909" s="171"/>
      <c r="Q909" s="171"/>
      <c r="R909" s="171"/>
      <c r="S909" s="172"/>
      <c r="T909" s="172"/>
      <c r="U909" s="171"/>
      <c r="V909" s="171"/>
      <c r="W909" s="173"/>
      <c r="X909" s="173"/>
      <c r="Y909" s="173"/>
      <c r="Z909" s="171"/>
      <c r="AA909" s="171"/>
      <c r="AB909" s="171"/>
      <c r="AC909" s="172"/>
      <c r="AD909" s="172"/>
      <c r="AE909" s="174"/>
      <c r="AF909" s="175"/>
      <c r="AG909" s="169"/>
      <c r="AH909" s="171"/>
      <c r="AI909" s="171"/>
      <c r="AJ909" s="169"/>
      <c r="AK909" s="176"/>
      <c r="AL909" s="176"/>
      <c r="AM909" s="176"/>
      <c r="AN909" s="176"/>
      <c r="AO909" s="176"/>
      <c r="AP909" s="176"/>
      <c r="AQ909" s="176"/>
      <c r="AR909" s="176"/>
      <c r="AS909" s="176"/>
      <c r="AT909" s="176"/>
      <c r="AU909" s="177"/>
      <c r="AV909" s="178"/>
      <c r="AW909" s="178"/>
      <c r="AX909" s="179"/>
      <c r="AY909" s="179"/>
      <c r="AZ909" s="179"/>
      <c r="BA909" s="180"/>
      <c r="BB909" s="181"/>
      <c r="BC909" s="181"/>
      <c r="BD909" s="181"/>
    </row>
    <row r="910" spans="1:56">
      <c r="A910" s="223"/>
      <c r="B910" s="224"/>
      <c r="C910" s="225"/>
      <c r="D910" s="182"/>
      <c r="E910" s="182"/>
      <c r="F910" s="182"/>
      <c r="G910" s="203"/>
      <c r="H910" s="218"/>
      <c r="I910" s="213"/>
      <c r="J910" s="207"/>
      <c r="K910" s="213"/>
      <c r="L910" s="207"/>
      <c r="M910" s="213"/>
      <c r="N910" s="207"/>
      <c r="O910" s="183"/>
      <c r="P910" s="184"/>
      <c r="Q910" s="184"/>
      <c r="R910" s="275"/>
      <c r="S910" s="185"/>
      <c r="T910" s="185"/>
      <c r="U910" s="275"/>
      <c r="V910" s="275"/>
      <c r="W910" s="276"/>
      <c r="X910" s="276"/>
      <c r="Y910" s="276"/>
      <c r="Z910" s="275"/>
      <c r="AA910" s="184"/>
      <c r="AB910" s="184"/>
      <c r="AC910" s="185"/>
      <c r="AD910" s="185"/>
      <c r="AE910" s="186"/>
      <c r="AF910" s="187"/>
      <c r="AG910" s="182"/>
      <c r="AH910" s="184"/>
      <c r="AI910" s="184"/>
      <c r="AJ910" s="182"/>
      <c r="AK910" s="188"/>
      <c r="AL910" s="188"/>
      <c r="AM910" s="188"/>
      <c r="AN910" s="188"/>
      <c r="AO910" s="188"/>
      <c r="AP910" s="188"/>
      <c r="AQ910" s="188"/>
      <c r="AR910" s="188"/>
      <c r="AS910" s="188"/>
      <c r="AT910" s="188"/>
      <c r="AU910" s="189"/>
      <c r="AV910" s="190"/>
      <c r="AW910" s="190"/>
      <c r="AX910" s="191"/>
      <c r="AY910" s="191"/>
      <c r="AZ910" s="191"/>
      <c r="BA910" s="192"/>
      <c r="BB910" s="193"/>
      <c r="BC910" s="193"/>
      <c r="BD910" s="193"/>
    </row>
    <row r="911" spans="1:56">
      <c r="A911" s="220"/>
      <c r="B911" s="221"/>
      <c r="C911" s="222"/>
      <c r="D911" s="169"/>
      <c r="E911" s="169"/>
      <c r="F911" s="169"/>
      <c r="G911" s="202"/>
      <c r="H911" s="217"/>
      <c r="I911" s="212"/>
      <c r="J911" s="206"/>
      <c r="K911" s="212"/>
      <c r="L911" s="206"/>
      <c r="M911" s="212"/>
      <c r="N911" s="206"/>
      <c r="O911" s="170"/>
      <c r="P911" s="171"/>
      <c r="Q911" s="171"/>
      <c r="R911" s="171"/>
      <c r="S911" s="172"/>
      <c r="T911" s="172"/>
      <c r="U911" s="171"/>
      <c r="V911" s="171"/>
      <c r="W911" s="173"/>
      <c r="X911" s="173"/>
      <c r="Y911" s="173"/>
      <c r="Z911" s="171"/>
      <c r="AA911" s="171"/>
      <c r="AB911" s="171"/>
      <c r="AC911" s="172"/>
      <c r="AD911" s="172"/>
      <c r="AE911" s="174"/>
      <c r="AF911" s="175"/>
      <c r="AG911" s="169"/>
      <c r="AH911" s="171"/>
      <c r="AI911" s="171"/>
      <c r="AJ911" s="169"/>
      <c r="AK911" s="176"/>
      <c r="AL911" s="176"/>
      <c r="AM911" s="176"/>
      <c r="AN911" s="176"/>
      <c r="AO911" s="176"/>
      <c r="AP911" s="176"/>
      <c r="AQ911" s="176"/>
      <c r="AR911" s="176"/>
      <c r="AS911" s="176"/>
      <c r="AT911" s="176"/>
      <c r="AU911" s="177"/>
      <c r="AV911" s="178"/>
      <c r="AW911" s="178"/>
      <c r="AX911" s="179"/>
      <c r="AY911" s="179"/>
      <c r="AZ911" s="179"/>
      <c r="BA911" s="180"/>
      <c r="BB911" s="181"/>
      <c r="BC911" s="181"/>
      <c r="BD911" s="181"/>
    </row>
    <row r="912" spans="1:56">
      <c r="A912" s="223"/>
      <c r="B912" s="224"/>
      <c r="C912" s="225"/>
      <c r="D912" s="182"/>
      <c r="E912" s="182"/>
      <c r="F912" s="182"/>
      <c r="G912" s="203"/>
      <c r="H912" s="218"/>
      <c r="I912" s="213"/>
      <c r="J912" s="207"/>
      <c r="K912" s="213"/>
      <c r="L912" s="207"/>
      <c r="M912" s="213"/>
      <c r="N912" s="207"/>
      <c r="O912" s="183"/>
      <c r="P912" s="184"/>
      <c r="Q912" s="184"/>
      <c r="R912" s="275"/>
      <c r="S912" s="185"/>
      <c r="T912" s="185"/>
      <c r="U912" s="275"/>
      <c r="V912" s="275"/>
      <c r="W912" s="276"/>
      <c r="X912" s="276"/>
      <c r="Y912" s="276"/>
      <c r="Z912" s="275"/>
      <c r="AA912" s="184"/>
      <c r="AB912" s="184"/>
      <c r="AC912" s="185"/>
      <c r="AD912" s="185"/>
      <c r="AE912" s="186"/>
      <c r="AF912" s="187"/>
      <c r="AG912" s="182"/>
      <c r="AH912" s="184"/>
      <c r="AI912" s="184"/>
      <c r="AJ912" s="182"/>
      <c r="AK912" s="188"/>
      <c r="AL912" s="188"/>
      <c r="AM912" s="188"/>
      <c r="AN912" s="188"/>
      <c r="AO912" s="188"/>
      <c r="AP912" s="188"/>
      <c r="AQ912" s="188"/>
      <c r="AR912" s="188"/>
      <c r="AS912" s="188"/>
      <c r="AT912" s="188"/>
      <c r="AU912" s="189"/>
      <c r="AV912" s="190"/>
      <c r="AW912" s="190"/>
      <c r="AX912" s="191"/>
      <c r="AY912" s="191"/>
      <c r="AZ912" s="191"/>
      <c r="BA912" s="192"/>
      <c r="BB912" s="193"/>
      <c r="BC912" s="193"/>
      <c r="BD912" s="193"/>
    </row>
    <row r="913" spans="1:56">
      <c r="A913" s="220"/>
      <c r="B913" s="221"/>
      <c r="C913" s="222"/>
      <c r="D913" s="169"/>
      <c r="E913" s="169"/>
      <c r="F913" s="169"/>
      <c r="G913" s="202"/>
      <c r="H913" s="217"/>
      <c r="I913" s="212"/>
      <c r="J913" s="206"/>
      <c r="K913" s="212"/>
      <c r="L913" s="206"/>
      <c r="M913" s="212"/>
      <c r="N913" s="206"/>
      <c r="O913" s="170"/>
      <c r="P913" s="171"/>
      <c r="Q913" s="171"/>
      <c r="R913" s="171"/>
      <c r="S913" s="172"/>
      <c r="T913" s="172"/>
      <c r="U913" s="171"/>
      <c r="V913" s="171"/>
      <c r="W913" s="173"/>
      <c r="X913" s="173"/>
      <c r="Y913" s="173"/>
      <c r="Z913" s="171"/>
      <c r="AA913" s="171"/>
      <c r="AB913" s="171"/>
      <c r="AC913" s="172"/>
      <c r="AD913" s="172"/>
      <c r="AE913" s="174"/>
      <c r="AF913" s="175"/>
      <c r="AG913" s="169"/>
      <c r="AH913" s="171"/>
      <c r="AI913" s="171"/>
      <c r="AJ913" s="169"/>
      <c r="AK913" s="176"/>
      <c r="AL913" s="176"/>
      <c r="AM913" s="176"/>
      <c r="AN913" s="176"/>
      <c r="AO913" s="176"/>
      <c r="AP913" s="176"/>
      <c r="AQ913" s="176"/>
      <c r="AR913" s="176"/>
      <c r="AS913" s="176"/>
      <c r="AT913" s="176"/>
      <c r="AU913" s="177"/>
      <c r="AV913" s="178"/>
      <c r="AW913" s="178"/>
      <c r="AX913" s="179"/>
      <c r="AY913" s="179"/>
      <c r="AZ913" s="179"/>
      <c r="BA913" s="180"/>
      <c r="BB913" s="181"/>
      <c r="BC913" s="181"/>
      <c r="BD913" s="181"/>
    </row>
    <row r="914" spans="1:56">
      <c r="A914" s="223"/>
      <c r="B914" s="224"/>
      <c r="C914" s="225"/>
      <c r="D914" s="182"/>
      <c r="E914" s="182"/>
      <c r="F914" s="182"/>
      <c r="G914" s="203"/>
      <c r="H914" s="218"/>
      <c r="I914" s="213"/>
      <c r="J914" s="207"/>
      <c r="K914" s="213"/>
      <c r="L914" s="207"/>
      <c r="M914" s="213"/>
      <c r="N914" s="207"/>
      <c r="O914" s="183"/>
      <c r="P914" s="184"/>
      <c r="Q914" s="184"/>
      <c r="R914" s="275"/>
      <c r="S914" s="185"/>
      <c r="T914" s="185"/>
      <c r="U914" s="275"/>
      <c r="V914" s="275"/>
      <c r="W914" s="276"/>
      <c r="X914" s="276"/>
      <c r="Y914" s="276"/>
      <c r="Z914" s="275"/>
      <c r="AA914" s="184"/>
      <c r="AB914" s="184"/>
      <c r="AC914" s="185"/>
      <c r="AD914" s="185"/>
      <c r="AE914" s="186"/>
      <c r="AF914" s="187"/>
      <c r="AG914" s="182"/>
      <c r="AH914" s="184"/>
      <c r="AI914" s="184"/>
      <c r="AJ914" s="182"/>
      <c r="AK914" s="188"/>
      <c r="AL914" s="188"/>
      <c r="AM914" s="188"/>
      <c r="AN914" s="188"/>
      <c r="AO914" s="188"/>
      <c r="AP914" s="188"/>
      <c r="AQ914" s="188"/>
      <c r="AR914" s="188"/>
      <c r="AS914" s="188"/>
      <c r="AT914" s="188"/>
      <c r="AU914" s="189"/>
      <c r="AV914" s="190"/>
      <c r="AW914" s="190"/>
      <c r="AX914" s="191"/>
      <c r="AY914" s="191"/>
      <c r="AZ914" s="191"/>
      <c r="BA914" s="192"/>
      <c r="BB914" s="193"/>
      <c r="BC914" s="193"/>
      <c r="BD914" s="193"/>
    </row>
    <row r="915" spans="1:56">
      <c r="A915" s="220"/>
      <c r="B915" s="221"/>
      <c r="C915" s="222"/>
      <c r="D915" s="169"/>
      <c r="E915" s="169"/>
      <c r="F915" s="169"/>
      <c r="G915" s="202"/>
      <c r="H915" s="217"/>
      <c r="I915" s="212"/>
      <c r="J915" s="206"/>
      <c r="K915" s="212"/>
      <c r="L915" s="206"/>
      <c r="M915" s="212"/>
      <c r="N915" s="206"/>
      <c r="O915" s="170"/>
      <c r="P915" s="171"/>
      <c r="Q915" s="171"/>
      <c r="R915" s="171"/>
      <c r="S915" s="172"/>
      <c r="T915" s="172"/>
      <c r="U915" s="171"/>
      <c r="V915" s="171"/>
      <c r="W915" s="173"/>
      <c r="X915" s="173"/>
      <c r="Y915" s="173"/>
      <c r="Z915" s="171"/>
      <c r="AA915" s="171"/>
      <c r="AB915" s="171"/>
      <c r="AC915" s="172"/>
      <c r="AD915" s="172"/>
      <c r="AE915" s="174"/>
      <c r="AF915" s="175"/>
      <c r="AG915" s="169"/>
      <c r="AH915" s="171"/>
      <c r="AI915" s="171"/>
      <c r="AJ915" s="169"/>
      <c r="AK915" s="176"/>
      <c r="AL915" s="176"/>
      <c r="AM915" s="176"/>
      <c r="AN915" s="176"/>
      <c r="AO915" s="176"/>
      <c r="AP915" s="176"/>
      <c r="AQ915" s="176"/>
      <c r="AR915" s="176"/>
      <c r="AS915" s="176"/>
      <c r="AT915" s="176"/>
      <c r="AU915" s="177"/>
      <c r="AV915" s="178"/>
      <c r="AW915" s="178"/>
      <c r="AX915" s="179"/>
      <c r="AY915" s="179"/>
      <c r="AZ915" s="179"/>
      <c r="BA915" s="180"/>
      <c r="BB915" s="181"/>
      <c r="BC915" s="181"/>
      <c r="BD915" s="181"/>
    </row>
    <row r="916" spans="1:56">
      <c r="A916" s="223"/>
      <c r="B916" s="224"/>
      <c r="C916" s="225"/>
      <c r="D916" s="182"/>
      <c r="E916" s="182"/>
      <c r="F916" s="182"/>
      <c r="G916" s="203"/>
      <c r="H916" s="218"/>
      <c r="I916" s="213"/>
      <c r="J916" s="207"/>
      <c r="K916" s="213"/>
      <c r="L916" s="207"/>
      <c r="M916" s="213"/>
      <c r="N916" s="207"/>
      <c r="O916" s="183"/>
      <c r="P916" s="184"/>
      <c r="Q916" s="184"/>
      <c r="R916" s="275"/>
      <c r="S916" s="185"/>
      <c r="T916" s="185"/>
      <c r="U916" s="275"/>
      <c r="V916" s="275"/>
      <c r="W916" s="276"/>
      <c r="X916" s="276"/>
      <c r="Y916" s="276"/>
      <c r="Z916" s="275"/>
      <c r="AA916" s="184"/>
      <c r="AB916" s="184"/>
      <c r="AC916" s="185"/>
      <c r="AD916" s="185"/>
      <c r="AE916" s="186"/>
      <c r="AF916" s="187"/>
      <c r="AG916" s="182"/>
      <c r="AH916" s="184"/>
      <c r="AI916" s="184"/>
      <c r="AJ916" s="182"/>
      <c r="AK916" s="188"/>
      <c r="AL916" s="188"/>
      <c r="AM916" s="188"/>
      <c r="AN916" s="188"/>
      <c r="AO916" s="188"/>
      <c r="AP916" s="188"/>
      <c r="AQ916" s="188"/>
      <c r="AR916" s="188"/>
      <c r="AS916" s="188"/>
      <c r="AT916" s="188"/>
      <c r="AU916" s="189"/>
      <c r="AV916" s="190"/>
      <c r="AW916" s="190"/>
      <c r="AX916" s="191"/>
      <c r="AY916" s="191"/>
      <c r="AZ916" s="191"/>
      <c r="BA916" s="192"/>
      <c r="BB916" s="193"/>
      <c r="BC916" s="193"/>
      <c r="BD916" s="193"/>
    </row>
    <row r="917" spans="1:56">
      <c r="A917" s="220"/>
      <c r="B917" s="221"/>
      <c r="C917" s="222"/>
      <c r="D917" s="169"/>
      <c r="E917" s="169"/>
      <c r="F917" s="169"/>
      <c r="G917" s="202"/>
      <c r="H917" s="217"/>
      <c r="I917" s="212"/>
      <c r="J917" s="206"/>
      <c r="K917" s="212"/>
      <c r="L917" s="206"/>
      <c r="M917" s="212"/>
      <c r="N917" s="206"/>
      <c r="O917" s="170"/>
      <c r="P917" s="171"/>
      <c r="Q917" s="171"/>
      <c r="R917" s="171"/>
      <c r="S917" s="172"/>
      <c r="T917" s="172"/>
      <c r="U917" s="171"/>
      <c r="V917" s="171"/>
      <c r="W917" s="173"/>
      <c r="X917" s="173"/>
      <c r="Y917" s="173"/>
      <c r="Z917" s="171"/>
      <c r="AA917" s="171"/>
      <c r="AB917" s="171"/>
      <c r="AC917" s="172"/>
      <c r="AD917" s="172"/>
      <c r="AE917" s="174"/>
      <c r="AF917" s="175"/>
      <c r="AG917" s="169"/>
      <c r="AH917" s="171"/>
      <c r="AI917" s="171"/>
      <c r="AJ917" s="169"/>
      <c r="AK917" s="176"/>
      <c r="AL917" s="176"/>
      <c r="AM917" s="176"/>
      <c r="AN917" s="176"/>
      <c r="AO917" s="176"/>
      <c r="AP917" s="176"/>
      <c r="AQ917" s="176"/>
      <c r="AR917" s="176"/>
      <c r="AS917" s="176"/>
      <c r="AT917" s="176"/>
      <c r="AU917" s="177"/>
      <c r="AV917" s="178"/>
      <c r="AW917" s="178"/>
      <c r="AX917" s="179"/>
      <c r="AY917" s="179"/>
      <c r="AZ917" s="179"/>
      <c r="BA917" s="180"/>
      <c r="BB917" s="181"/>
      <c r="BC917" s="181"/>
      <c r="BD917" s="181"/>
    </row>
    <row r="918" spans="1:56">
      <c r="A918" s="223"/>
      <c r="B918" s="224"/>
      <c r="C918" s="225"/>
      <c r="D918" s="182"/>
      <c r="E918" s="182"/>
      <c r="F918" s="182"/>
      <c r="G918" s="203"/>
      <c r="H918" s="218"/>
      <c r="I918" s="213"/>
      <c r="J918" s="207"/>
      <c r="K918" s="213"/>
      <c r="L918" s="207"/>
      <c r="M918" s="213"/>
      <c r="N918" s="207"/>
      <c r="O918" s="183"/>
      <c r="P918" s="184"/>
      <c r="Q918" s="184"/>
      <c r="R918" s="275"/>
      <c r="S918" s="185"/>
      <c r="T918" s="185"/>
      <c r="U918" s="275"/>
      <c r="V918" s="275"/>
      <c r="W918" s="276"/>
      <c r="X918" s="276"/>
      <c r="Y918" s="276"/>
      <c r="Z918" s="275"/>
      <c r="AA918" s="184"/>
      <c r="AB918" s="184"/>
      <c r="AC918" s="185"/>
      <c r="AD918" s="185"/>
      <c r="AE918" s="186"/>
      <c r="AF918" s="187"/>
      <c r="AG918" s="182"/>
      <c r="AH918" s="184"/>
      <c r="AI918" s="184"/>
      <c r="AJ918" s="182"/>
      <c r="AK918" s="188"/>
      <c r="AL918" s="188"/>
      <c r="AM918" s="188"/>
      <c r="AN918" s="188"/>
      <c r="AO918" s="188"/>
      <c r="AP918" s="188"/>
      <c r="AQ918" s="188"/>
      <c r="AR918" s="188"/>
      <c r="AS918" s="188"/>
      <c r="AT918" s="188"/>
      <c r="AU918" s="189"/>
      <c r="AV918" s="190"/>
      <c r="AW918" s="190"/>
      <c r="AX918" s="191"/>
      <c r="AY918" s="191"/>
      <c r="AZ918" s="191"/>
      <c r="BA918" s="192"/>
      <c r="BB918" s="193"/>
      <c r="BC918" s="193"/>
      <c r="BD918" s="193"/>
    </row>
    <row r="919" spans="1:56">
      <c r="A919" s="220"/>
      <c r="B919" s="221"/>
      <c r="C919" s="222"/>
      <c r="D919" s="169"/>
      <c r="E919" s="169"/>
      <c r="F919" s="169"/>
      <c r="G919" s="202"/>
      <c r="H919" s="217"/>
      <c r="I919" s="212"/>
      <c r="J919" s="206"/>
      <c r="K919" s="212"/>
      <c r="L919" s="206"/>
      <c r="M919" s="212"/>
      <c r="N919" s="206"/>
      <c r="O919" s="170"/>
      <c r="P919" s="171"/>
      <c r="Q919" s="171"/>
      <c r="R919" s="171"/>
      <c r="S919" s="172"/>
      <c r="T919" s="172"/>
      <c r="U919" s="171"/>
      <c r="V919" s="171"/>
      <c r="W919" s="173"/>
      <c r="X919" s="173"/>
      <c r="Y919" s="173"/>
      <c r="Z919" s="171"/>
      <c r="AA919" s="171"/>
      <c r="AB919" s="171"/>
      <c r="AC919" s="172"/>
      <c r="AD919" s="172"/>
      <c r="AE919" s="174"/>
      <c r="AF919" s="175"/>
      <c r="AG919" s="169"/>
      <c r="AH919" s="171"/>
      <c r="AI919" s="171"/>
      <c r="AJ919" s="169"/>
      <c r="AK919" s="176"/>
      <c r="AL919" s="176"/>
      <c r="AM919" s="176"/>
      <c r="AN919" s="176"/>
      <c r="AO919" s="176"/>
      <c r="AP919" s="176"/>
      <c r="AQ919" s="176"/>
      <c r="AR919" s="176"/>
      <c r="AS919" s="176"/>
      <c r="AT919" s="176"/>
      <c r="AU919" s="177"/>
      <c r="AV919" s="178"/>
      <c r="AW919" s="178"/>
      <c r="AX919" s="179"/>
      <c r="AY919" s="179"/>
      <c r="AZ919" s="179"/>
      <c r="BA919" s="180"/>
      <c r="BB919" s="181"/>
      <c r="BC919" s="181"/>
      <c r="BD919" s="181"/>
    </row>
    <row r="920" spans="1:56">
      <c r="A920" s="223"/>
      <c r="B920" s="224"/>
      <c r="C920" s="225"/>
      <c r="D920" s="182"/>
      <c r="E920" s="182"/>
      <c r="F920" s="182"/>
      <c r="G920" s="203"/>
      <c r="H920" s="218"/>
      <c r="I920" s="213"/>
      <c r="J920" s="207"/>
      <c r="K920" s="213"/>
      <c r="L920" s="207"/>
      <c r="M920" s="213"/>
      <c r="N920" s="207"/>
      <c r="O920" s="183"/>
      <c r="P920" s="184"/>
      <c r="Q920" s="184"/>
      <c r="R920" s="275"/>
      <c r="S920" s="185"/>
      <c r="T920" s="185"/>
      <c r="U920" s="275"/>
      <c r="V920" s="275"/>
      <c r="W920" s="276"/>
      <c r="X920" s="276"/>
      <c r="Y920" s="276"/>
      <c r="Z920" s="275"/>
      <c r="AA920" s="184"/>
      <c r="AB920" s="184"/>
      <c r="AC920" s="185"/>
      <c r="AD920" s="185"/>
      <c r="AE920" s="186"/>
      <c r="AF920" s="187"/>
      <c r="AG920" s="182"/>
      <c r="AH920" s="184"/>
      <c r="AI920" s="184"/>
      <c r="AJ920" s="182"/>
      <c r="AK920" s="188"/>
      <c r="AL920" s="188"/>
      <c r="AM920" s="188"/>
      <c r="AN920" s="188"/>
      <c r="AO920" s="188"/>
      <c r="AP920" s="188"/>
      <c r="AQ920" s="188"/>
      <c r="AR920" s="188"/>
      <c r="AS920" s="188"/>
      <c r="AT920" s="188"/>
      <c r="AU920" s="189"/>
      <c r="AV920" s="190"/>
      <c r="AW920" s="190"/>
      <c r="AX920" s="191"/>
      <c r="AY920" s="191"/>
      <c r="AZ920" s="191"/>
      <c r="BA920" s="192"/>
      <c r="BB920" s="193"/>
      <c r="BC920" s="193"/>
      <c r="BD920" s="193"/>
    </row>
    <row r="921" spans="1:56">
      <c r="A921" s="220"/>
      <c r="B921" s="221"/>
      <c r="C921" s="222"/>
      <c r="D921" s="169"/>
      <c r="E921" s="169"/>
      <c r="F921" s="169"/>
      <c r="G921" s="202"/>
      <c r="H921" s="217"/>
      <c r="I921" s="212"/>
      <c r="J921" s="206"/>
      <c r="K921" s="212"/>
      <c r="L921" s="206"/>
      <c r="M921" s="212"/>
      <c r="N921" s="206"/>
      <c r="O921" s="170"/>
      <c r="P921" s="171"/>
      <c r="Q921" s="171"/>
      <c r="R921" s="171"/>
      <c r="S921" s="172"/>
      <c r="T921" s="172"/>
      <c r="U921" s="171"/>
      <c r="V921" s="171"/>
      <c r="W921" s="173"/>
      <c r="X921" s="173"/>
      <c r="Y921" s="173"/>
      <c r="Z921" s="171"/>
      <c r="AA921" s="171"/>
      <c r="AB921" s="171"/>
      <c r="AC921" s="172"/>
      <c r="AD921" s="172"/>
      <c r="AE921" s="174"/>
      <c r="AF921" s="175"/>
      <c r="AG921" s="169"/>
      <c r="AH921" s="171"/>
      <c r="AI921" s="171"/>
      <c r="AJ921" s="169"/>
      <c r="AK921" s="176"/>
      <c r="AL921" s="176"/>
      <c r="AM921" s="176"/>
      <c r="AN921" s="176"/>
      <c r="AO921" s="176"/>
      <c r="AP921" s="176"/>
      <c r="AQ921" s="176"/>
      <c r="AR921" s="176"/>
      <c r="AS921" s="176"/>
      <c r="AT921" s="176"/>
      <c r="AU921" s="177"/>
      <c r="AV921" s="178"/>
      <c r="AW921" s="178"/>
      <c r="AX921" s="179"/>
      <c r="AY921" s="179"/>
      <c r="AZ921" s="179"/>
      <c r="BA921" s="180"/>
      <c r="BB921" s="181"/>
      <c r="BC921" s="181"/>
      <c r="BD921" s="181"/>
    </row>
    <row r="922" spans="1:56">
      <c r="A922" s="223"/>
      <c r="B922" s="224"/>
      <c r="C922" s="225"/>
      <c r="D922" s="182"/>
      <c r="E922" s="182"/>
      <c r="F922" s="182"/>
      <c r="G922" s="203"/>
      <c r="H922" s="218"/>
      <c r="I922" s="213"/>
      <c r="J922" s="207"/>
      <c r="K922" s="213"/>
      <c r="L922" s="207"/>
      <c r="M922" s="213"/>
      <c r="N922" s="207"/>
      <c r="O922" s="183"/>
      <c r="P922" s="184"/>
      <c r="Q922" s="184"/>
      <c r="R922" s="275"/>
      <c r="S922" s="185"/>
      <c r="T922" s="185"/>
      <c r="U922" s="275"/>
      <c r="V922" s="275"/>
      <c r="W922" s="276"/>
      <c r="X922" s="276"/>
      <c r="Y922" s="276"/>
      <c r="Z922" s="275"/>
      <c r="AA922" s="184"/>
      <c r="AB922" s="184"/>
      <c r="AC922" s="185"/>
      <c r="AD922" s="185"/>
      <c r="AE922" s="186"/>
      <c r="AF922" s="187"/>
      <c r="AG922" s="182"/>
      <c r="AH922" s="184"/>
      <c r="AI922" s="184"/>
      <c r="AJ922" s="182"/>
      <c r="AK922" s="188"/>
      <c r="AL922" s="188"/>
      <c r="AM922" s="188"/>
      <c r="AN922" s="188"/>
      <c r="AO922" s="188"/>
      <c r="AP922" s="188"/>
      <c r="AQ922" s="188"/>
      <c r="AR922" s="188"/>
      <c r="AS922" s="188"/>
      <c r="AT922" s="188"/>
      <c r="AU922" s="189"/>
      <c r="AV922" s="190"/>
      <c r="AW922" s="190"/>
      <c r="AX922" s="191"/>
      <c r="AY922" s="191"/>
      <c r="AZ922" s="191"/>
      <c r="BA922" s="192"/>
      <c r="BB922" s="193"/>
      <c r="BC922" s="193"/>
      <c r="BD922" s="193"/>
    </row>
    <row r="923" spans="1:56">
      <c r="A923" s="220"/>
      <c r="B923" s="221"/>
      <c r="C923" s="222"/>
      <c r="D923" s="169"/>
      <c r="E923" s="169"/>
      <c r="F923" s="169"/>
      <c r="G923" s="202"/>
      <c r="H923" s="217"/>
      <c r="I923" s="212"/>
      <c r="J923" s="206"/>
      <c r="K923" s="212"/>
      <c r="L923" s="206"/>
      <c r="M923" s="212"/>
      <c r="N923" s="206"/>
      <c r="O923" s="170"/>
      <c r="P923" s="171"/>
      <c r="Q923" s="171"/>
      <c r="R923" s="171"/>
      <c r="S923" s="172"/>
      <c r="T923" s="172"/>
      <c r="U923" s="171"/>
      <c r="V923" s="171"/>
      <c r="W923" s="173"/>
      <c r="X923" s="173"/>
      <c r="Y923" s="173"/>
      <c r="Z923" s="171"/>
      <c r="AA923" s="171"/>
      <c r="AB923" s="171"/>
      <c r="AC923" s="172"/>
      <c r="AD923" s="172"/>
      <c r="AE923" s="174"/>
      <c r="AF923" s="175"/>
      <c r="AG923" s="169"/>
      <c r="AH923" s="171"/>
      <c r="AI923" s="171"/>
      <c r="AJ923" s="169"/>
      <c r="AK923" s="176"/>
      <c r="AL923" s="176"/>
      <c r="AM923" s="176"/>
      <c r="AN923" s="176"/>
      <c r="AO923" s="176"/>
      <c r="AP923" s="176"/>
      <c r="AQ923" s="176"/>
      <c r="AR923" s="176"/>
      <c r="AS923" s="176"/>
      <c r="AT923" s="176"/>
      <c r="AU923" s="177"/>
      <c r="AV923" s="178"/>
      <c r="AW923" s="178"/>
      <c r="AX923" s="179"/>
      <c r="AY923" s="179"/>
      <c r="AZ923" s="179"/>
      <c r="BA923" s="180"/>
      <c r="BB923" s="181"/>
      <c r="BC923" s="181"/>
      <c r="BD923" s="181"/>
    </row>
    <row r="924" spans="1:56">
      <c r="A924" s="223"/>
      <c r="B924" s="224"/>
      <c r="C924" s="225"/>
      <c r="D924" s="182"/>
      <c r="E924" s="182"/>
      <c r="F924" s="182"/>
      <c r="G924" s="203"/>
      <c r="H924" s="218"/>
      <c r="I924" s="213"/>
      <c r="J924" s="207"/>
      <c r="K924" s="213"/>
      <c r="L924" s="207"/>
      <c r="M924" s="213"/>
      <c r="N924" s="207"/>
      <c r="O924" s="183"/>
      <c r="P924" s="184"/>
      <c r="Q924" s="184"/>
      <c r="R924" s="275"/>
      <c r="S924" s="185"/>
      <c r="T924" s="185"/>
      <c r="U924" s="275"/>
      <c r="V924" s="275"/>
      <c r="W924" s="276"/>
      <c r="X924" s="276"/>
      <c r="Y924" s="276"/>
      <c r="Z924" s="275"/>
      <c r="AA924" s="184"/>
      <c r="AB924" s="184"/>
      <c r="AC924" s="185"/>
      <c r="AD924" s="185"/>
      <c r="AE924" s="186"/>
      <c r="AF924" s="187"/>
      <c r="AG924" s="182"/>
      <c r="AH924" s="184"/>
      <c r="AI924" s="184"/>
      <c r="AJ924" s="182"/>
      <c r="AK924" s="188"/>
      <c r="AL924" s="188"/>
      <c r="AM924" s="188"/>
      <c r="AN924" s="188"/>
      <c r="AO924" s="188"/>
      <c r="AP924" s="188"/>
      <c r="AQ924" s="188"/>
      <c r="AR924" s="188"/>
      <c r="AS924" s="188"/>
      <c r="AT924" s="188"/>
      <c r="AU924" s="189"/>
      <c r="AV924" s="190"/>
      <c r="AW924" s="190"/>
      <c r="AX924" s="191"/>
      <c r="AY924" s="191"/>
      <c r="AZ924" s="191"/>
      <c r="BA924" s="192"/>
      <c r="BB924" s="193"/>
      <c r="BC924" s="193"/>
      <c r="BD924" s="193"/>
    </row>
    <row r="925" spans="1:56">
      <c r="A925" s="220"/>
      <c r="B925" s="221"/>
      <c r="C925" s="222"/>
      <c r="D925" s="169"/>
      <c r="E925" s="169"/>
      <c r="F925" s="169"/>
      <c r="G925" s="202"/>
      <c r="H925" s="217"/>
      <c r="I925" s="212"/>
      <c r="J925" s="206"/>
      <c r="K925" s="212"/>
      <c r="L925" s="206"/>
      <c r="M925" s="212"/>
      <c r="N925" s="206"/>
      <c r="O925" s="170"/>
      <c r="P925" s="171"/>
      <c r="Q925" s="171"/>
      <c r="R925" s="171"/>
      <c r="S925" s="172"/>
      <c r="T925" s="172"/>
      <c r="U925" s="171"/>
      <c r="V925" s="171"/>
      <c r="W925" s="173"/>
      <c r="X925" s="173"/>
      <c r="Y925" s="173"/>
      <c r="Z925" s="171"/>
      <c r="AA925" s="171"/>
      <c r="AB925" s="171"/>
      <c r="AC925" s="172"/>
      <c r="AD925" s="172"/>
      <c r="AE925" s="174"/>
      <c r="AF925" s="175"/>
      <c r="AG925" s="169"/>
      <c r="AH925" s="171"/>
      <c r="AI925" s="171"/>
      <c r="AJ925" s="169"/>
      <c r="AK925" s="176"/>
      <c r="AL925" s="176"/>
      <c r="AM925" s="176"/>
      <c r="AN925" s="176"/>
      <c r="AO925" s="176"/>
      <c r="AP925" s="176"/>
      <c r="AQ925" s="176"/>
      <c r="AR925" s="176"/>
      <c r="AS925" s="176"/>
      <c r="AT925" s="176"/>
      <c r="AU925" s="177"/>
      <c r="AV925" s="178"/>
      <c r="AW925" s="178"/>
      <c r="AX925" s="179"/>
      <c r="AY925" s="179"/>
      <c r="AZ925" s="179"/>
      <c r="BA925" s="180"/>
      <c r="BB925" s="181"/>
      <c r="BC925" s="181"/>
      <c r="BD925" s="181"/>
    </row>
    <row r="926" spans="1:56">
      <c r="A926" s="223"/>
      <c r="B926" s="224"/>
      <c r="C926" s="225"/>
      <c r="D926" s="182"/>
      <c r="E926" s="182"/>
      <c r="F926" s="182"/>
      <c r="G926" s="203"/>
      <c r="H926" s="218"/>
      <c r="I926" s="213"/>
      <c r="J926" s="207"/>
      <c r="K926" s="213"/>
      <c r="L926" s="207"/>
      <c r="M926" s="213"/>
      <c r="N926" s="207"/>
      <c r="O926" s="183"/>
      <c r="P926" s="184"/>
      <c r="Q926" s="184"/>
      <c r="R926" s="275"/>
      <c r="S926" s="185"/>
      <c r="T926" s="185"/>
      <c r="U926" s="275"/>
      <c r="V926" s="275"/>
      <c r="W926" s="276"/>
      <c r="X926" s="276"/>
      <c r="Y926" s="276"/>
      <c r="Z926" s="275"/>
      <c r="AA926" s="184"/>
      <c r="AB926" s="184"/>
      <c r="AC926" s="185"/>
      <c r="AD926" s="185"/>
      <c r="AE926" s="186"/>
      <c r="AF926" s="187"/>
      <c r="AG926" s="182"/>
      <c r="AH926" s="184"/>
      <c r="AI926" s="184"/>
      <c r="AJ926" s="182"/>
      <c r="AK926" s="188"/>
      <c r="AL926" s="188"/>
      <c r="AM926" s="188"/>
      <c r="AN926" s="188"/>
      <c r="AO926" s="188"/>
      <c r="AP926" s="188"/>
      <c r="AQ926" s="188"/>
      <c r="AR926" s="188"/>
      <c r="AS926" s="188"/>
      <c r="AT926" s="188"/>
      <c r="AU926" s="189"/>
      <c r="AV926" s="190"/>
      <c r="AW926" s="190"/>
      <c r="AX926" s="191"/>
      <c r="AY926" s="191"/>
      <c r="AZ926" s="191"/>
      <c r="BA926" s="192"/>
      <c r="BB926" s="193"/>
      <c r="BC926" s="193"/>
      <c r="BD926" s="193"/>
    </row>
    <row r="927" spans="1:56">
      <c r="A927" s="220"/>
      <c r="B927" s="221"/>
      <c r="C927" s="222"/>
      <c r="D927" s="169"/>
      <c r="E927" s="169"/>
      <c r="F927" s="169"/>
      <c r="G927" s="202"/>
      <c r="H927" s="217"/>
      <c r="I927" s="212"/>
      <c r="J927" s="206"/>
      <c r="K927" s="212"/>
      <c r="L927" s="206"/>
      <c r="M927" s="212"/>
      <c r="N927" s="206"/>
      <c r="O927" s="170"/>
      <c r="P927" s="171"/>
      <c r="Q927" s="171"/>
      <c r="R927" s="171"/>
      <c r="S927" s="172"/>
      <c r="T927" s="172"/>
      <c r="U927" s="171"/>
      <c r="V927" s="171"/>
      <c r="W927" s="173"/>
      <c r="X927" s="173"/>
      <c r="Y927" s="173"/>
      <c r="Z927" s="171"/>
      <c r="AA927" s="171"/>
      <c r="AB927" s="171"/>
      <c r="AC927" s="172"/>
      <c r="AD927" s="172"/>
      <c r="AE927" s="174"/>
      <c r="AF927" s="175"/>
      <c r="AG927" s="169"/>
      <c r="AH927" s="171"/>
      <c r="AI927" s="171"/>
      <c r="AJ927" s="169"/>
      <c r="AK927" s="176"/>
      <c r="AL927" s="176"/>
      <c r="AM927" s="176"/>
      <c r="AN927" s="176"/>
      <c r="AO927" s="176"/>
      <c r="AP927" s="176"/>
      <c r="AQ927" s="176"/>
      <c r="AR927" s="176"/>
      <c r="AS927" s="176"/>
      <c r="AT927" s="176"/>
      <c r="AU927" s="177"/>
      <c r="AV927" s="178"/>
      <c r="AW927" s="178"/>
      <c r="AX927" s="179"/>
      <c r="AY927" s="179"/>
      <c r="AZ927" s="179"/>
      <c r="BA927" s="180"/>
      <c r="BB927" s="181"/>
      <c r="BC927" s="181"/>
      <c r="BD927" s="181"/>
    </row>
    <row r="928" spans="1:56">
      <c r="A928" s="223"/>
      <c r="B928" s="224"/>
      <c r="C928" s="225"/>
      <c r="D928" s="182"/>
      <c r="E928" s="182"/>
      <c r="F928" s="182"/>
      <c r="G928" s="203"/>
      <c r="H928" s="218"/>
      <c r="I928" s="213"/>
      <c r="J928" s="207"/>
      <c r="K928" s="213"/>
      <c r="L928" s="207"/>
      <c r="M928" s="213"/>
      <c r="N928" s="207"/>
      <c r="O928" s="183"/>
      <c r="P928" s="184"/>
      <c r="Q928" s="184"/>
      <c r="R928" s="275"/>
      <c r="S928" s="185"/>
      <c r="T928" s="185"/>
      <c r="U928" s="275"/>
      <c r="V928" s="275"/>
      <c r="W928" s="276"/>
      <c r="X928" s="276"/>
      <c r="Y928" s="276"/>
      <c r="Z928" s="275"/>
      <c r="AA928" s="184"/>
      <c r="AB928" s="184"/>
      <c r="AC928" s="185"/>
      <c r="AD928" s="185"/>
      <c r="AE928" s="186"/>
      <c r="AF928" s="187"/>
      <c r="AG928" s="182"/>
      <c r="AH928" s="184"/>
      <c r="AI928" s="184"/>
      <c r="AJ928" s="182"/>
      <c r="AK928" s="188"/>
      <c r="AL928" s="188"/>
      <c r="AM928" s="188"/>
      <c r="AN928" s="188"/>
      <c r="AO928" s="188"/>
      <c r="AP928" s="188"/>
      <c r="AQ928" s="188"/>
      <c r="AR928" s="188"/>
      <c r="AS928" s="188"/>
      <c r="AT928" s="188"/>
      <c r="AU928" s="189"/>
      <c r="AV928" s="190"/>
      <c r="AW928" s="190"/>
      <c r="AX928" s="191"/>
      <c r="AY928" s="191"/>
      <c r="AZ928" s="191"/>
      <c r="BA928" s="192"/>
      <c r="BB928" s="193"/>
      <c r="BC928" s="193"/>
      <c r="BD928" s="193"/>
    </row>
    <row r="929" spans="1:56">
      <c r="A929" s="220"/>
      <c r="B929" s="221"/>
      <c r="C929" s="222"/>
      <c r="D929" s="169"/>
      <c r="E929" s="169"/>
      <c r="F929" s="169"/>
      <c r="G929" s="202"/>
      <c r="H929" s="217"/>
      <c r="I929" s="212"/>
      <c r="J929" s="206"/>
      <c r="K929" s="212"/>
      <c r="L929" s="206"/>
      <c r="M929" s="212"/>
      <c r="N929" s="206"/>
      <c r="O929" s="170"/>
      <c r="P929" s="171"/>
      <c r="Q929" s="171"/>
      <c r="R929" s="171"/>
      <c r="S929" s="172"/>
      <c r="T929" s="172"/>
      <c r="U929" s="171"/>
      <c r="V929" s="171"/>
      <c r="W929" s="173"/>
      <c r="X929" s="173"/>
      <c r="Y929" s="173"/>
      <c r="Z929" s="171"/>
      <c r="AA929" s="171"/>
      <c r="AB929" s="171"/>
      <c r="AC929" s="172"/>
      <c r="AD929" s="172"/>
      <c r="AE929" s="174"/>
      <c r="AF929" s="175"/>
      <c r="AG929" s="169"/>
      <c r="AH929" s="171"/>
      <c r="AI929" s="171"/>
      <c r="AJ929" s="169"/>
      <c r="AK929" s="176"/>
      <c r="AL929" s="176"/>
      <c r="AM929" s="176"/>
      <c r="AN929" s="176"/>
      <c r="AO929" s="176"/>
      <c r="AP929" s="176"/>
      <c r="AQ929" s="176"/>
      <c r="AR929" s="176"/>
      <c r="AS929" s="176"/>
      <c r="AT929" s="176"/>
      <c r="AU929" s="177"/>
      <c r="AV929" s="178"/>
      <c r="AW929" s="178"/>
      <c r="AX929" s="179"/>
      <c r="AY929" s="179"/>
      <c r="AZ929" s="179"/>
      <c r="BA929" s="180"/>
      <c r="BB929" s="181"/>
      <c r="BC929" s="181"/>
      <c r="BD929" s="181"/>
    </row>
    <row r="930" spans="1:56">
      <c r="A930" s="223"/>
      <c r="B930" s="224"/>
      <c r="C930" s="225"/>
      <c r="D930" s="182"/>
      <c r="E930" s="182"/>
      <c r="F930" s="182"/>
      <c r="G930" s="203"/>
      <c r="H930" s="218"/>
      <c r="I930" s="213"/>
      <c r="J930" s="207"/>
      <c r="K930" s="213"/>
      <c r="L930" s="207"/>
      <c r="M930" s="213"/>
      <c r="N930" s="207"/>
      <c r="O930" s="183"/>
      <c r="P930" s="184"/>
      <c r="Q930" s="184"/>
      <c r="R930" s="275"/>
      <c r="S930" s="185"/>
      <c r="T930" s="185"/>
      <c r="U930" s="275"/>
      <c r="V930" s="275"/>
      <c r="W930" s="276"/>
      <c r="X930" s="276"/>
      <c r="Y930" s="276"/>
      <c r="Z930" s="275"/>
      <c r="AA930" s="184"/>
      <c r="AB930" s="184"/>
      <c r="AC930" s="185"/>
      <c r="AD930" s="185"/>
      <c r="AE930" s="186"/>
      <c r="AF930" s="187"/>
      <c r="AG930" s="182"/>
      <c r="AH930" s="184"/>
      <c r="AI930" s="184"/>
      <c r="AJ930" s="182"/>
      <c r="AK930" s="188"/>
      <c r="AL930" s="188"/>
      <c r="AM930" s="188"/>
      <c r="AN930" s="188"/>
      <c r="AO930" s="188"/>
      <c r="AP930" s="188"/>
      <c r="AQ930" s="188"/>
      <c r="AR930" s="188"/>
      <c r="AS930" s="188"/>
      <c r="AT930" s="188"/>
      <c r="AU930" s="189"/>
      <c r="AV930" s="190"/>
      <c r="AW930" s="190"/>
      <c r="AX930" s="191"/>
      <c r="AY930" s="191"/>
      <c r="AZ930" s="191"/>
      <c r="BA930" s="192"/>
      <c r="BB930" s="193"/>
      <c r="BC930" s="193"/>
      <c r="BD930" s="193"/>
    </row>
    <row r="931" spans="1:56">
      <c r="A931" s="220"/>
      <c r="B931" s="221"/>
      <c r="C931" s="222"/>
      <c r="D931" s="169"/>
      <c r="E931" s="169"/>
      <c r="F931" s="169"/>
      <c r="G931" s="202"/>
      <c r="H931" s="217"/>
      <c r="I931" s="212"/>
      <c r="J931" s="206"/>
      <c r="K931" s="212"/>
      <c r="L931" s="206"/>
      <c r="M931" s="212"/>
      <c r="N931" s="206"/>
      <c r="O931" s="170"/>
      <c r="P931" s="171"/>
      <c r="Q931" s="171"/>
      <c r="R931" s="171"/>
      <c r="S931" s="172"/>
      <c r="T931" s="172"/>
      <c r="U931" s="171"/>
      <c r="V931" s="171"/>
      <c r="W931" s="173"/>
      <c r="X931" s="173"/>
      <c r="Y931" s="173"/>
      <c r="Z931" s="171"/>
      <c r="AA931" s="171"/>
      <c r="AB931" s="171"/>
      <c r="AC931" s="172"/>
      <c r="AD931" s="172"/>
      <c r="AE931" s="174"/>
      <c r="AF931" s="175"/>
      <c r="AG931" s="169"/>
      <c r="AH931" s="171"/>
      <c r="AI931" s="171"/>
      <c r="AJ931" s="169"/>
      <c r="AK931" s="176"/>
      <c r="AL931" s="176"/>
      <c r="AM931" s="176"/>
      <c r="AN931" s="176"/>
      <c r="AO931" s="176"/>
      <c r="AP931" s="176"/>
      <c r="AQ931" s="176"/>
      <c r="AR931" s="176"/>
      <c r="AS931" s="176"/>
      <c r="AT931" s="176"/>
      <c r="AU931" s="177"/>
      <c r="AV931" s="178"/>
      <c r="AW931" s="178"/>
      <c r="AX931" s="179"/>
      <c r="AY931" s="179"/>
      <c r="AZ931" s="179"/>
      <c r="BA931" s="180"/>
      <c r="BB931" s="181"/>
      <c r="BC931" s="181"/>
      <c r="BD931" s="181"/>
    </row>
    <row r="932" spans="1:56">
      <c r="A932" s="223"/>
      <c r="B932" s="224"/>
      <c r="C932" s="225"/>
      <c r="D932" s="182"/>
      <c r="E932" s="182"/>
      <c r="F932" s="182"/>
      <c r="G932" s="203"/>
      <c r="H932" s="218"/>
      <c r="I932" s="213"/>
      <c r="J932" s="207"/>
      <c r="K932" s="213"/>
      <c r="L932" s="207"/>
      <c r="M932" s="213"/>
      <c r="N932" s="207"/>
      <c r="O932" s="183"/>
      <c r="P932" s="184"/>
      <c r="Q932" s="184"/>
      <c r="R932" s="275"/>
      <c r="S932" s="185"/>
      <c r="T932" s="185"/>
      <c r="U932" s="275"/>
      <c r="V932" s="275"/>
      <c r="W932" s="276"/>
      <c r="X932" s="276"/>
      <c r="Y932" s="276"/>
      <c r="Z932" s="275"/>
      <c r="AA932" s="184"/>
      <c r="AB932" s="184"/>
      <c r="AC932" s="185"/>
      <c r="AD932" s="185"/>
      <c r="AE932" s="186"/>
      <c r="AF932" s="187"/>
      <c r="AG932" s="182"/>
      <c r="AH932" s="184"/>
      <c r="AI932" s="184"/>
      <c r="AJ932" s="182"/>
      <c r="AK932" s="188"/>
      <c r="AL932" s="188"/>
      <c r="AM932" s="188"/>
      <c r="AN932" s="188"/>
      <c r="AO932" s="188"/>
      <c r="AP932" s="188"/>
      <c r="AQ932" s="188"/>
      <c r="AR932" s="188"/>
      <c r="AS932" s="188"/>
      <c r="AT932" s="188"/>
      <c r="AU932" s="189"/>
      <c r="AV932" s="190"/>
      <c r="AW932" s="190"/>
      <c r="AX932" s="191"/>
      <c r="AY932" s="191"/>
      <c r="AZ932" s="191"/>
      <c r="BA932" s="192"/>
      <c r="BB932" s="193"/>
      <c r="BC932" s="193"/>
      <c r="BD932" s="193"/>
    </row>
    <row r="933" spans="1:56">
      <c r="A933" s="220"/>
      <c r="B933" s="221"/>
      <c r="C933" s="222"/>
      <c r="D933" s="169"/>
      <c r="E933" s="169"/>
      <c r="F933" s="169"/>
      <c r="G933" s="202"/>
      <c r="H933" s="217"/>
      <c r="I933" s="212"/>
      <c r="J933" s="206"/>
      <c r="K933" s="212"/>
      <c r="L933" s="206"/>
      <c r="M933" s="212"/>
      <c r="N933" s="206"/>
      <c r="O933" s="170"/>
      <c r="P933" s="171"/>
      <c r="Q933" s="171"/>
      <c r="R933" s="171"/>
      <c r="S933" s="172"/>
      <c r="T933" s="172"/>
      <c r="U933" s="171"/>
      <c r="V933" s="171"/>
      <c r="W933" s="173"/>
      <c r="X933" s="173"/>
      <c r="Y933" s="173"/>
      <c r="Z933" s="171"/>
      <c r="AA933" s="171"/>
      <c r="AB933" s="171"/>
      <c r="AC933" s="172"/>
      <c r="AD933" s="172"/>
      <c r="AE933" s="174"/>
      <c r="AF933" s="175"/>
      <c r="AG933" s="169"/>
      <c r="AH933" s="171"/>
      <c r="AI933" s="171"/>
      <c r="AJ933" s="169"/>
      <c r="AK933" s="176"/>
      <c r="AL933" s="176"/>
      <c r="AM933" s="176"/>
      <c r="AN933" s="176"/>
      <c r="AO933" s="176"/>
      <c r="AP933" s="176"/>
      <c r="AQ933" s="176"/>
      <c r="AR933" s="176"/>
      <c r="AS933" s="176"/>
      <c r="AT933" s="176"/>
      <c r="AU933" s="177"/>
      <c r="AV933" s="178"/>
      <c r="AW933" s="178"/>
      <c r="AX933" s="179"/>
      <c r="AY933" s="179"/>
      <c r="AZ933" s="179"/>
      <c r="BA933" s="180"/>
      <c r="BB933" s="181"/>
      <c r="BC933" s="181"/>
      <c r="BD933" s="181"/>
    </row>
    <row r="934" spans="1:56">
      <c r="A934" s="223"/>
      <c r="B934" s="224"/>
      <c r="C934" s="225"/>
      <c r="D934" s="182"/>
      <c r="E934" s="182"/>
      <c r="F934" s="182"/>
      <c r="G934" s="203"/>
      <c r="H934" s="218"/>
      <c r="I934" s="213"/>
      <c r="J934" s="207"/>
      <c r="K934" s="213"/>
      <c r="L934" s="207"/>
      <c r="M934" s="213"/>
      <c r="N934" s="207"/>
      <c r="O934" s="183"/>
      <c r="P934" s="184"/>
      <c r="Q934" s="184"/>
      <c r="R934" s="275"/>
      <c r="S934" s="185"/>
      <c r="T934" s="185"/>
      <c r="U934" s="275"/>
      <c r="V934" s="275"/>
      <c r="W934" s="276"/>
      <c r="X934" s="276"/>
      <c r="Y934" s="276"/>
      <c r="Z934" s="275"/>
      <c r="AA934" s="184"/>
      <c r="AB934" s="184"/>
      <c r="AC934" s="185"/>
      <c r="AD934" s="185"/>
      <c r="AE934" s="186"/>
      <c r="AF934" s="187"/>
      <c r="AG934" s="182"/>
      <c r="AH934" s="184"/>
      <c r="AI934" s="184"/>
      <c r="AJ934" s="182"/>
      <c r="AK934" s="188"/>
      <c r="AL934" s="188"/>
      <c r="AM934" s="188"/>
      <c r="AN934" s="188"/>
      <c r="AO934" s="188"/>
      <c r="AP934" s="188"/>
      <c r="AQ934" s="188"/>
      <c r="AR934" s="188"/>
      <c r="AS934" s="188"/>
      <c r="AT934" s="188"/>
      <c r="AU934" s="189"/>
      <c r="AV934" s="190"/>
      <c r="AW934" s="190"/>
      <c r="AX934" s="191"/>
      <c r="AY934" s="191"/>
      <c r="AZ934" s="191"/>
      <c r="BA934" s="192"/>
      <c r="BB934" s="193"/>
      <c r="BC934" s="193"/>
      <c r="BD934" s="193"/>
    </row>
    <row r="935" spans="1:56">
      <c r="A935" s="220"/>
      <c r="B935" s="221"/>
      <c r="C935" s="222"/>
      <c r="D935" s="169"/>
      <c r="E935" s="169"/>
      <c r="F935" s="169"/>
      <c r="G935" s="202"/>
      <c r="H935" s="217"/>
      <c r="I935" s="212"/>
      <c r="J935" s="206"/>
      <c r="K935" s="212"/>
      <c r="L935" s="206"/>
      <c r="M935" s="212"/>
      <c r="N935" s="206"/>
      <c r="O935" s="170"/>
      <c r="P935" s="171"/>
      <c r="Q935" s="171"/>
      <c r="R935" s="171"/>
      <c r="S935" s="172"/>
      <c r="T935" s="172"/>
      <c r="U935" s="171"/>
      <c r="V935" s="171"/>
      <c r="W935" s="173"/>
      <c r="X935" s="173"/>
      <c r="Y935" s="173"/>
      <c r="Z935" s="171"/>
      <c r="AA935" s="171"/>
      <c r="AB935" s="171"/>
      <c r="AC935" s="172"/>
      <c r="AD935" s="172"/>
      <c r="AE935" s="174"/>
      <c r="AF935" s="175"/>
      <c r="AG935" s="169"/>
      <c r="AH935" s="171"/>
      <c r="AI935" s="171"/>
      <c r="AJ935" s="169"/>
      <c r="AK935" s="176"/>
      <c r="AL935" s="176"/>
      <c r="AM935" s="176"/>
      <c r="AN935" s="176"/>
      <c r="AO935" s="176"/>
      <c r="AP935" s="176"/>
      <c r="AQ935" s="176"/>
      <c r="AR935" s="176"/>
      <c r="AS935" s="176"/>
      <c r="AT935" s="176"/>
      <c r="AU935" s="177"/>
      <c r="AV935" s="178"/>
      <c r="AW935" s="178"/>
      <c r="AX935" s="179"/>
      <c r="AY935" s="179"/>
      <c r="AZ935" s="179"/>
      <c r="BA935" s="180"/>
      <c r="BB935" s="181"/>
      <c r="BC935" s="181"/>
      <c r="BD935" s="181"/>
    </row>
    <row r="936" spans="1:56">
      <c r="A936" s="223"/>
      <c r="B936" s="224"/>
      <c r="C936" s="225"/>
      <c r="D936" s="182"/>
      <c r="E936" s="182"/>
      <c r="F936" s="182"/>
      <c r="G936" s="203"/>
      <c r="H936" s="218"/>
      <c r="I936" s="213"/>
      <c r="J936" s="207"/>
      <c r="K936" s="213"/>
      <c r="L936" s="207"/>
      <c r="M936" s="213"/>
      <c r="N936" s="207"/>
      <c r="O936" s="183"/>
      <c r="P936" s="184"/>
      <c r="Q936" s="184"/>
      <c r="R936" s="275"/>
      <c r="S936" s="185"/>
      <c r="T936" s="185"/>
      <c r="U936" s="275"/>
      <c r="V936" s="275"/>
      <c r="W936" s="276"/>
      <c r="X936" s="276"/>
      <c r="Y936" s="276"/>
      <c r="Z936" s="275"/>
      <c r="AA936" s="184"/>
      <c r="AB936" s="184"/>
      <c r="AC936" s="185"/>
      <c r="AD936" s="185"/>
      <c r="AE936" s="186"/>
      <c r="AF936" s="187"/>
      <c r="AG936" s="182"/>
      <c r="AH936" s="184"/>
      <c r="AI936" s="184"/>
      <c r="AJ936" s="182"/>
      <c r="AK936" s="188"/>
      <c r="AL936" s="188"/>
      <c r="AM936" s="188"/>
      <c r="AN936" s="188"/>
      <c r="AO936" s="188"/>
      <c r="AP936" s="188"/>
      <c r="AQ936" s="188"/>
      <c r="AR936" s="188"/>
      <c r="AS936" s="188"/>
      <c r="AT936" s="188"/>
      <c r="AU936" s="189"/>
      <c r="AV936" s="190"/>
      <c r="AW936" s="190"/>
      <c r="AX936" s="191"/>
      <c r="AY936" s="191"/>
      <c r="AZ936" s="191"/>
      <c r="BA936" s="192"/>
      <c r="BB936" s="193"/>
      <c r="BC936" s="193"/>
      <c r="BD936" s="193"/>
    </row>
    <row r="937" spans="1:56">
      <c r="A937" s="220"/>
      <c r="B937" s="221"/>
      <c r="C937" s="222"/>
      <c r="D937" s="169"/>
      <c r="E937" s="169"/>
      <c r="F937" s="169"/>
      <c r="G937" s="202"/>
      <c r="H937" s="217"/>
      <c r="I937" s="212"/>
      <c r="J937" s="206"/>
      <c r="K937" s="212"/>
      <c r="L937" s="206"/>
      <c r="M937" s="212"/>
      <c r="N937" s="206"/>
      <c r="O937" s="170"/>
      <c r="P937" s="171"/>
      <c r="Q937" s="171"/>
      <c r="R937" s="171"/>
      <c r="S937" s="172"/>
      <c r="T937" s="172"/>
      <c r="U937" s="171"/>
      <c r="V937" s="171"/>
      <c r="W937" s="173"/>
      <c r="X937" s="173"/>
      <c r="Y937" s="173"/>
      <c r="Z937" s="171"/>
      <c r="AA937" s="171"/>
      <c r="AB937" s="171"/>
      <c r="AC937" s="172"/>
      <c r="AD937" s="172"/>
      <c r="AE937" s="174"/>
      <c r="AF937" s="175"/>
      <c r="AG937" s="169"/>
      <c r="AH937" s="171"/>
      <c r="AI937" s="171"/>
      <c r="AJ937" s="169"/>
      <c r="AK937" s="176"/>
      <c r="AL937" s="176"/>
      <c r="AM937" s="176"/>
      <c r="AN937" s="176"/>
      <c r="AO937" s="176"/>
      <c r="AP937" s="176"/>
      <c r="AQ937" s="176"/>
      <c r="AR937" s="176"/>
      <c r="AS937" s="176"/>
      <c r="AT937" s="176"/>
      <c r="AU937" s="177"/>
      <c r="AV937" s="178"/>
      <c r="AW937" s="178"/>
      <c r="AX937" s="179"/>
      <c r="AY937" s="179"/>
      <c r="AZ937" s="179"/>
      <c r="BA937" s="180"/>
      <c r="BB937" s="181"/>
      <c r="BC937" s="181"/>
      <c r="BD937" s="181"/>
    </row>
    <row r="938" spans="1:56">
      <c r="A938" s="223"/>
      <c r="B938" s="224"/>
      <c r="C938" s="225"/>
      <c r="D938" s="182"/>
      <c r="E938" s="182"/>
      <c r="F938" s="182"/>
      <c r="G938" s="203"/>
      <c r="H938" s="218"/>
      <c r="I938" s="213"/>
      <c r="J938" s="207"/>
      <c r="K938" s="213"/>
      <c r="L938" s="207"/>
      <c r="M938" s="213"/>
      <c r="N938" s="207"/>
      <c r="O938" s="183"/>
      <c r="P938" s="184"/>
      <c r="Q938" s="184"/>
      <c r="R938" s="275"/>
      <c r="S938" s="185"/>
      <c r="T938" s="185"/>
      <c r="U938" s="275"/>
      <c r="V938" s="275"/>
      <c r="W938" s="276"/>
      <c r="X938" s="276"/>
      <c r="Y938" s="276"/>
      <c r="Z938" s="275"/>
      <c r="AA938" s="184"/>
      <c r="AB938" s="184"/>
      <c r="AC938" s="185"/>
      <c r="AD938" s="185"/>
      <c r="AE938" s="186"/>
      <c r="AF938" s="187"/>
      <c r="AG938" s="182"/>
      <c r="AH938" s="184"/>
      <c r="AI938" s="184"/>
      <c r="AJ938" s="182"/>
      <c r="AK938" s="188"/>
      <c r="AL938" s="188"/>
      <c r="AM938" s="188"/>
      <c r="AN938" s="188"/>
      <c r="AO938" s="188"/>
      <c r="AP938" s="188"/>
      <c r="AQ938" s="188"/>
      <c r="AR938" s="188"/>
      <c r="AS938" s="188"/>
      <c r="AT938" s="188"/>
      <c r="AU938" s="189"/>
      <c r="AV938" s="190"/>
      <c r="AW938" s="190"/>
      <c r="AX938" s="191"/>
      <c r="AY938" s="191"/>
      <c r="AZ938" s="191"/>
      <c r="BA938" s="192"/>
      <c r="BB938" s="193"/>
      <c r="BC938" s="193"/>
      <c r="BD938" s="193"/>
    </row>
    <row r="939" spans="1:56">
      <c r="A939" s="220"/>
      <c r="B939" s="221"/>
      <c r="C939" s="222"/>
      <c r="D939" s="169"/>
      <c r="E939" s="169"/>
      <c r="F939" s="169"/>
      <c r="G939" s="202"/>
      <c r="H939" s="217"/>
      <c r="I939" s="212"/>
      <c r="J939" s="206"/>
      <c r="K939" s="212"/>
      <c r="L939" s="206"/>
      <c r="M939" s="212"/>
      <c r="N939" s="206"/>
      <c r="O939" s="170"/>
      <c r="P939" s="171"/>
      <c r="Q939" s="171"/>
      <c r="R939" s="171"/>
      <c r="S939" s="172"/>
      <c r="T939" s="172"/>
      <c r="U939" s="171"/>
      <c r="V939" s="171"/>
      <c r="W939" s="173"/>
      <c r="X939" s="173"/>
      <c r="Y939" s="173"/>
      <c r="Z939" s="171"/>
      <c r="AA939" s="171"/>
      <c r="AB939" s="171"/>
      <c r="AC939" s="172"/>
      <c r="AD939" s="172"/>
      <c r="AE939" s="174"/>
      <c r="AF939" s="175"/>
      <c r="AG939" s="169"/>
      <c r="AH939" s="171"/>
      <c r="AI939" s="171"/>
      <c r="AJ939" s="169"/>
      <c r="AK939" s="176"/>
      <c r="AL939" s="176"/>
      <c r="AM939" s="176"/>
      <c r="AN939" s="176"/>
      <c r="AO939" s="176"/>
      <c r="AP939" s="176"/>
      <c r="AQ939" s="176"/>
      <c r="AR939" s="176"/>
      <c r="AS939" s="176"/>
      <c r="AT939" s="176"/>
      <c r="AU939" s="177"/>
      <c r="AV939" s="178"/>
      <c r="AW939" s="178"/>
      <c r="AX939" s="179"/>
      <c r="AY939" s="179"/>
      <c r="AZ939" s="179"/>
      <c r="BA939" s="180"/>
      <c r="BB939" s="181"/>
      <c r="BC939" s="181"/>
      <c r="BD939" s="181"/>
    </row>
    <row r="940" spans="1:56">
      <c r="A940" s="223"/>
      <c r="B940" s="224"/>
      <c r="C940" s="225"/>
      <c r="D940" s="182"/>
      <c r="E940" s="182"/>
      <c r="F940" s="182"/>
      <c r="G940" s="203"/>
      <c r="H940" s="218"/>
      <c r="I940" s="213"/>
      <c r="J940" s="207"/>
      <c r="K940" s="213"/>
      <c r="L940" s="207"/>
      <c r="M940" s="213"/>
      <c r="N940" s="207"/>
      <c r="O940" s="183"/>
      <c r="P940" s="184"/>
      <c r="Q940" s="184"/>
      <c r="R940" s="275"/>
      <c r="S940" s="185"/>
      <c r="T940" s="185"/>
      <c r="U940" s="275"/>
      <c r="V940" s="275"/>
      <c r="W940" s="276"/>
      <c r="X940" s="276"/>
      <c r="Y940" s="276"/>
      <c r="Z940" s="275"/>
      <c r="AA940" s="184"/>
      <c r="AB940" s="184"/>
      <c r="AC940" s="185"/>
      <c r="AD940" s="185"/>
      <c r="AE940" s="186"/>
      <c r="AF940" s="187"/>
      <c r="AG940" s="182"/>
      <c r="AH940" s="184"/>
      <c r="AI940" s="184"/>
      <c r="AJ940" s="182"/>
      <c r="AK940" s="188"/>
      <c r="AL940" s="188"/>
      <c r="AM940" s="188"/>
      <c r="AN940" s="188"/>
      <c r="AO940" s="188"/>
      <c r="AP940" s="188"/>
      <c r="AQ940" s="188"/>
      <c r="AR940" s="188"/>
      <c r="AS940" s="188"/>
      <c r="AT940" s="188"/>
      <c r="AU940" s="189"/>
      <c r="AV940" s="190"/>
      <c r="AW940" s="190"/>
      <c r="AX940" s="191"/>
      <c r="AY940" s="191"/>
      <c r="AZ940" s="191"/>
      <c r="BA940" s="192"/>
      <c r="BB940" s="193"/>
      <c r="BC940" s="193"/>
      <c r="BD940" s="193"/>
    </row>
    <row r="941" spans="1:56">
      <c r="A941" s="220"/>
      <c r="B941" s="221"/>
      <c r="C941" s="222"/>
      <c r="D941" s="169"/>
      <c r="E941" s="169"/>
      <c r="F941" s="169"/>
      <c r="G941" s="202"/>
      <c r="H941" s="217"/>
      <c r="I941" s="212"/>
      <c r="J941" s="206"/>
      <c r="K941" s="212"/>
      <c r="L941" s="206"/>
      <c r="M941" s="212"/>
      <c r="N941" s="206"/>
      <c r="O941" s="170"/>
      <c r="P941" s="171"/>
      <c r="Q941" s="171"/>
      <c r="R941" s="171"/>
      <c r="S941" s="172"/>
      <c r="T941" s="172"/>
      <c r="U941" s="171"/>
      <c r="V941" s="171"/>
      <c r="W941" s="173"/>
      <c r="X941" s="173"/>
      <c r="Y941" s="173"/>
      <c r="Z941" s="171"/>
      <c r="AA941" s="171"/>
      <c r="AB941" s="171"/>
      <c r="AC941" s="172"/>
      <c r="AD941" s="172"/>
      <c r="AE941" s="174"/>
      <c r="AF941" s="175"/>
      <c r="AG941" s="169"/>
      <c r="AH941" s="171"/>
      <c r="AI941" s="171"/>
      <c r="AJ941" s="169"/>
      <c r="AK941" s="176"/>
      <c r="AL941" s="176"/>
      <c r="AM941" s="176"/>
      <c r="AN941" s="176"/>
      <c r="AO941" s="176"/>
      <c r="AP941" s="176"/>
      <c r="AQ941" s="176"/>
      <c r="AR941" s="176"/>
      <c r="AS941" s="176"/>
      <c r="AT941" s="176"/>
      <c r="AU941" s="177"/>
      <c r="AV941" s="178"/>
      <c r="AW941" s="178"/>
      <c r="AX941" s="179"/>
      <c r="AY941" s="179"/>
      <c r="AZ941" s="179"/>
      <c r="BA941" s="180"/>
      <c r="BB941" s="181"/>
      <c r="BC941" s="181"/>
      <c r="BD941" s="181"/>
    </row>
    <row r="942" spans="1:56">
      <c r="A942" s="223"/>
      <c r="B942" s="224"/>
      <c r="C942" s="225"/>
      <c r="D942" s="182"/>
      <c r="E942" s="182"/>
      <c r="F942" s="182"/>
      <c r="G942" s="203"/>
      <c r="H942" s="218"/>
      <c r="I942" s="213"/>
      <c r="J942" s="207"/>
      <c r="K942" s="213"/>
      <c r="L942" s="207"/>
      <c r="M942" s="213"/>
      <c r="N942" s="207"/>
      <c r="O942" s="183"/>
      <c r="P942" s="184"/>
      <c r="Q942" s="184"/>
      <c r="R942" s="275"/>
      <c r="S942" s="185"/>
      <c r="T942" s="185"/>
      <c r="U942" s="275"/>
      <c r="V942" s="275"/>
      <c r="W942" s="276"/>
      <c r="X942" s="276"/>
      <c r="Y942" s="276"/>
      <c r="Z942" s="275"/>
      <c r="AA942" s="184"/>
      <c r="AB942" s="184"/>
      <c r="AC942" s="185"/>
      <c r="AD942" s="185"/>
      <c r="AE942" s="186"/>
      <c r="AF942" s="187"/>
      <c r="AG942" s="182"/>
      <c r="AH942" s="184"/>
      <c r="AI942" s="184"/>
      <c r="AJ942" s="182"/>
      <c r="AK942" s="188"/>
      <c r="AL942" s="188"/>
      <c r="AM942" s="188"/>
      <c r="AN942" s="188"/>
      <c r="AO942" s="188"/>
      <c r="AP942" s="188"/>
      <c r="AQ942" s="188"/>
      <c r="AR942" s="188"/>
      <c r="AS942" s="188"/>
      <c r="AT942" s="188"/>
      <c r="AU942" s="189"/>
      <c r="AV942" s="190"/>
      <c r="AW942" s="190"/>
      <c r="AX942" s="191"/>
      <c r="AY942" s="191"/>
      <c r="AZ942" s="191"/>
      <c r="BA942" s="192"/>
      <c r="BB942" s="193"/>
      <c r="BC942" s="193"/>
      <c r="BD942" s="193"/>
    </row>
    <row r="943" spans="1:56">
      <c r="A943" s="220"/>
      <c r="B943" s="221"/>
      <c r="C943" s="222"/>
      <c r="D943" s="169"/>
      <c r="E943" s="169"/>
      <c r="F943" s="169"/>
      <c r="G943" s="202"/>
      <c r="H943" s="217"/>
      <c r="I943" s="212"/>
      <c r="J943" s="206"/>
      <c r="K943" s="212"/>
      <c r="L943" s="206"/>
      <c r="M943" s="212"/>
      <c r="N943" s="206"/>
      <c r="O943" s="170"/>
      <c r="P943" s="171"/>
      <c r="Q943" s="171"/>
      <c r="R943" s="171"/>
      <c r="S943" s="172"/>
      <c r="T943" s="172"/>
      <c r="U943" s="171"/>
      <c r="V943" s="171"/>
      <c r="W943" s="173"/>
      <c r="X943" s="173"/>
      <c r="Y943" s="173"/>
      <c r="Z943" s="171"/>
      <c r="AA943" s="171"/>
      <c r="AB943" s="171"/>
      <c r="AC943" s="172"/>
      <c r="AD943" s="172"/>
      <c r="AE943" s="174"/>
      <c r="AF943" s="175"/>
      <c r="AG943" s="169"/>
      <c r="AH943" s="171"/>
      <c r="AI943" s="171"/>
      <c r="AJ943" s="169"/>
      <c r="AK943" s="176"/>
      <c r="AL943" s="176"/>
      <c r="AM943" s="176"/>
      <c r="AN943" s="176"/>
      <c r="AO943" s="176"/>
      <c r="AP943" s="176"/>
      <c r="AQ943" s="176"/>
      <c r="AR943" s="176"/>
      <c r="AS943" s="176"/>
      <c r="AT943" s="176"/>
      <c r="AU943" s="177"/>
      <c r="AV943" s="178"/>
      <c r="AW943" s="178"/>
      <c r="AX943" s="179"/>
      <c r="AY943" s="179"/>
      <c r="AZ943" s="179"/>
      <c r="BA943" s="180"/>
      <c r="BB943" s="181"/>
      <c r="BC943" s="181"/>
      <c r="BD943" s="181"/>
    </row>
    <row r="944" spans="1:56">
      <c r="A944" s="223"/>
      <c r="B944" s="224"/>
      <c r="C944" s="225"/>
      <c r="D944" s="182"/>
      <c r="E944" s="182"/>
      <c r="F944" s="182"/>
      <c r="G944" s="203"/>
      <c r="H944" s="218"/>
      <c r="I944" s="213"/>
      <c r="J944" s="207"/>
      <c r="K944" s="213"/>
      <c r="L944" s="207"/>
      <c r="M944" s="213"/>
      <c r="N944" s="207"/>
      <c r="O944" s="183"/>
      <c r="P944" s="184"/>
      <c r="Q944" s="184"/>
      <c r="R944" s="275"/>
      <c r="S944" s="185"/>
      <c r="T944" s="185"/>
      <c r="U944" s="275"/>
      <c r="V944" s="275"/>
      <c r="W944" s="276"/>
      <c r="X944" s="276"/>
      <c r="Y944" s="276"/>
      <c r="Z944" s="275"/>
      <c r="AA944" s="184"/>
      <c r="AB944" s="184"/>
      <c r="AC944" s="185"/>
      <c r="AD944" s="185"/>
      <c r="AE944" s="186"/>
      <c r="AF944" s="187"/>
      <c r="AG944" s="182"/>
      <c r="AH944" s="184"/>
      <c r="AI944" s="184"/>
      <c r="AJ944" s="182"/>
      <c r="AK944" s="188"/>
      <c r="AL944" s="188"/>
      <c r="AM944" s="188"/>
      <c r="AN944" s="188"/>
      <c r="AO944" s="188"/>
      <c r="AP944" s="188"/>
      <c r="AQ944" s="188"/>
      <c r="AR944" s="188"/>
      <c r="AS944" s="188"/>
      <c r="AT944" s="188"/>
      <c r="AU944" s="189"/>
      <c r="AV944" s="190"/>
      <c r="AW944" s="190"/>
      <c r="AX944" s="191"/>
      <c r="AY944" s="191"/>
      <c r="AZ944" s="191"/>
      <c r="BA944" s="192"/>
      <c r="BB944" s="193"/>
      <c r="BC944" s="193"/>
      <c r="BD944" s="193"/>
    </row>
    <row r="945" spans="1:56">
      <c r="A945" s="220"/>
      <c r="B945" s="221"/>
      <c r="C945" s="222"/>
      <c r="D945" s="169"/>
      <c r="E945" s="169"/>
      <c r="F945" s="169"/>
      <c r="G945" s="202"/>
      <c r="H945" s="217"/>
      <c r="I945" s="212"/>
      <c r="J945" s="206"/>
      <c r="K945" s="212"/>
      <c r="L945" s="206"/>
      <c r="M945" s="212"/>
      <c r="N945" s="206"/>
      <c r="O945" s="170"/>
      <c r="P945" s="171"/>
      <c r="Q945" s="171"/>
      <c r="R945" s="171"/>
      <c r="S945" s="172"/>
      <c r="T945" s="172"/>
      <c r="U945" s="171"/>
      <c r="V945" s="171"/>
      <c r="W945" s="173"/>
      <c r="X945" s="173"/>
      <c r="Y945" s="173"/>
      <c r="Z945" s="171"/>
      <c r="AA945" s="171"/>
      <c r="AB945" s="171"/>
      <c r="AC945" s="172"/>
      <c r="AD945" s="172"/>
      <c r="AE945" s="174"/>
      <c r="AF945" s="175"/>
      <c r="AG945" s="169"/>
      <c r="AH945" s="171"/>
      <c r="AI945" s="171"/>
      <c r="AJ945" s="169"/>
      <c r="AK945" s="176"/>
      <c r="AL945" s="176"/>
      <c r="AM945" s="176"/>
      <c r="AN945" s="176"/>
      <c r="AO945" s="176"/>
      <c r="AP945" s="176"/>
      <c r="AQ945" s="176"/>
      <c r="AR945" s="176"/>
      <c r="AS945" s="176"/>
      <c r="AT945" s="176"/>
      <c r="AU945" s="177"/>
      <c r="AV945" s="178"/>
      <c r="AW945" s="178"/>
      <c r="AX945" s="179"/>
      <c r="AY945" s="179"/>
      <c r="AZ945" s="179"/>
      <c r="BA945" s="180"/>
      <c r="BB945" s="181"/>
      <c r="BC945" s="181"/>
      <c r="BD945" s="181"/>
    </row>
    <row r="946" spans="1:56">
      <c r="A946" s="223"/>
      <c r="B946" s="224"/>
      <c r="C946" s="225"/>
      <c r="D946" s="182"/>
      <c r="E946" s="182"/>
      <c r="F946" s="182"/>
      <c r="G946" s="203"/>
      <c r="H946" s="218"/>
      <c r="I946" s="213"/>
      <c r="J946" s="207"/>
      <c r="K946" s="213"/>
      <c r="L946" s="207"/>
      <c r="M946" s="213"/>
      <c r="N946" s="207"/>
      <c r="O946" s="183"/>
      <c r="P946" s="184"/>
      <c r="Q946" s="184"/>
      <c r="R946" s="275"/>
      <c r="S946" s="185"/>
      <c r="T946" s="185"/>
      <c r="U946" s="275"/>
      <c r="V946" s="275"/>
      <c r="W946" s="276"/>
      <c r="X946" s="276"/>
      <c r="Y946" s="276"/>
      <c r="Z946" s="275"/>
      <c r="AA946" s="184"/>
      <c r="AB946" s="184"/>
      <c r="AC946" s="185"/>
      <c r="AD946" s="185"/>
      <c r="AE946" s="186"/>
      <c r="AF946" s="187"/>
      <c r="AG946" s="182"/>
      <c r="AH946" s="184"/>
      <c r="AI946" s="184"/>
      <c r="AJ946" s="182"/>
      <c r="AK946" s="188"/>
      <c r="AL946" s="188"/>
      <c r="AM946" s="188"/>
      <c r="AN946" s="188"/>
      <c r="AO946" s="188"/>
      <c r="AP946" s="188"/>
      <c r="AQ946" s="188"/>
      <c r="AR946" s="188"/>
      <c r="AS946" s="188"/>
      <c r="AT946" s="188"/>
      <c r="AU946" s="189"/>
      <c r="AV946" s="190"/>
      <c r="AW946" s="190"/>
      <c r="AX946" s="191"/>
      <c r="AY946" s="191"/>
      <c r="AZ946" s="191"/>
      <c r="BA946" s="192"/>
      <c r="BB946" s="193"/>
      <c r="BC946" s="193"/>
      <c r="BD946" s="193"/>
    </row>
    <row r="947" spans="1:56">
      <c r="A947" s="220"/>
      <c r="B947" s="221"/>
      <c r="C947" s="222"/>
      <c r="D947" s="169"/>
      <c r="E947" s="169"/>
      <c r="F947" s="169"/>
      <c r="G947" s="202"/>
      <c r="H947" s="217"/>
      <c r="I947" s="212"/>
      <c r="J947" s="206"/>
      <c r="K947" s="212"/>
      <c r="L947" s="206"/>
      <c r="M947" s="212"/>
      <c r="N947" s="206"/>
      <c r="O947" s="170"/>
      <c r="P947" s="171"/>
      <c r="Q947" s="171"/>
      <c r="R947" s="171"/>
      <c r="S947" s="172"/>
      <c r="T947" s="172"/>
      <c r="U947" s="171"/>
      <c r="V947" s="171"/>
      <c r="W947" s="173"/>
      <c r="X947" s="173"/>
      <c r="Y947" s="173"/>
      <c r="Z947" s="171"/>
      <c r="AA947" s="171"/>
      <c r="AB947" s="171"/>
      <c r="AC947" s="172"/>
      <c r="AD947" s="172"/>
      <c r="AE947" s="174"/>
      <c r="AF947" s="175"/>
      <c r="AG947" s="169"/>
      <c r="AH947" s="171"/>
      <c r="AI947" s="171"/>
      <c r="AJ947" s="169"/>
      <c r="AK947" s="176"/>
      <c r="AL947" s="176"/>
      <c r="AM947" s="176"/>
      <c r="AN947" s="176"/>
      <c r="AO947" s="176"/>
      <c r="AP947" s="176"/>
      <c r="AQ947" s="176"/>
      <c r="AR947" s="176"/>
      <c r="AS947" s="176"/>
      <c r="AT947" s="176"/>
      <c r="AU947" s="177"/>
      <c r="AV947" s="178"/>
      <c r="AW947" s="178"/>
      <c r="AX947" s="179"/>
      <c r="AY947" s="179"/>
      <c r="AZ947" s="179"/>
      <c r="BA947" s="180"/>
      <c r="BB947" s="181"/>
      <c r="BC947" s="181"/>
      <c r="BD947" s="181"/>
    </row>
    <row r="948" spans="1:56">
      <c r="A948" s="223"/>
      <c r="B948" s="224"/>
      <c r="C948" s="225"/>
      <c r="D948" s="182"/>
      <c r="E948" s="182"/>
      <c r="F948" s="182"/>
      <c r="G948" s="203"/>
      <c r="H948" s="218"/>
      <c r="I948" s="213"/>
      <c r="J948" s="207"/>
      <c r="K948" s="213"/>
      <c r="L948" s="207"/>
      <c r="M948" s="213"/>
      <c r="N948" s="207"/>
      <c r="O948" s="183"/>
      <c r="P948" s="184"/>
      <c r="Q948" s="184"/>
      <c r="R948" s="275"/>
      <c r="S948" s="185"/>
      <c r="T948" s="185"/>
      <c r="U948" s="275"/>
      <c r="V948" s="275"/>
      <c r="W948" s="276"/>
      <c r="X948" s="276"/>
      <c r="Y948" s="276"/>
      <c r="Z948" s="275"/>
      <c r="AA948" s="184"/>
      <c r="AB948" s="184"/>
      <c r="AC948" s="185"/>
      <c r="AD948" s="185"/>
      <c r="AE948" s="186"/>
      <c r="AF948" s="187"/>
      <c r="AG948" s="182"/>
      <c r="AH948" s="184"/>
      <c r="AI948" s="184"/>
      <c r="AJ948" s="182"/>
      <c r="AK948" s="188"/>
      <c r="AL948" s="188"/>
      <c r="AM948" s="188"/>
      <c r="AN948" s="188"/>
      <c r="AO948" s="188"/>
      <c r="AP948" s="188"/>
      <c r="AQ948" s="188"/>
      <c r="AR948" s="188"/>
      <c r="AS948" s="188"/>
      <c r="AT948" s="188"/>
      <c r="AU948" s="189"/>
      <c r="AV948" s="190"/>
      <c r="AW948" s="190"/>
      <c r="AX948" s="191"/>
      <c r="AY948" s="191"/>
      <c r="AZ948" s="191"/>
      <c r="BA948" s="192"/>
      <c r="BB948" s="193"/>
      <c r="BC948" s="193"/>
      <c r="BD948" s="193"/>
    </row>
    <row r="949" spans="1:56">
      <c r="A949" s="220"/>
      <c r="B949" s="221"/>
      <c r="C949" s="222"/>
      <c r="D949" s="169"/>
      <c r="E949" s="169"/>
      <c r="F949" s="169"/>
      <c r="G949" s="202"/>
      <c r="H949" s="217"/>
      <c r="I949" s="212"/>
      <c r="J949" s="206"/>
      <c r="K949" s="212"/>
      <c r="L949" s="206"/>
      <c r="M949" s="212"/>
      <c r="N949" s="206"/>
      <c r="O949" s="170"/>
      <c r="P949" s="171"/>
      <c r="Q949" s="171"/>
      <c r="R949" s="171"/>
      <c r="S949" s="172"/>
      <c r="T949" s="172"/>
      <c r="U949" s="171"/>
      <c r="V949" s="171"/>
      <c r="W949" s="173"/>
      <c r="X949" s="173"/>
      <c r="Y949" s="173"/>
      <c r="Z949" s="171"/>
      <c r="AA949" s="171"/>
      <c r="AB949" s="171"/>
      <c r="AC949" s="172"/>
      <c r="AD949" s="172"/>
      <c r="AE949" s="174"/>
      <c r="AF949" s="175"/>
      <c r="AG949" s="169"/>
      <c r="AH949" s="171"/>
      <c r="AI949" s="171"/>
      <c r="AJ949" s="169"/>
      <c r="AK949" s="176"/>
      <c r="AL949" s="176"/>
      <c r="AM949" s="176"/>
      <c r="AN949" s="176"/>
      <c r="AO949" s="176"/>
      <c r="AP949" s="176"/>
      <c r="AQ949" s="176"/>
      <c r="AR949" s="176"/>
      <c r="AS949" s="176"/>
      <c r="AT949" s="176"/>
      <c r="AU949" s="177"/>
      <c r="AV949" s="178"/>
      <c r="AW949" s="178"/>
      <c r="AX949" s="179"/>
      <c r="AY949" s="179"/>
      <c r="AZ949" s="179"/>
      <c r="BA949" s="180"/>
      <c r="BB949" s="181"/>
      <c r="BC949" s="181"/>
      <c r="BD949" s="181"/>
    </row>
    <row r="950" spans="1:56">
      <c r="A950" s="223"/>
      <c r="B950" s="224"/>
      <c r="C950" s="225"/>
      <c r="D950" s="182"/>
      <c r="E950" s="182"/>
      <c r="F950" s="182"/>
      <c r="G950" s="203"/>
      <c r="H950" s="218"/>
      <c r="I950" s="213"/>
      <c r="J950" s="207"/>
      <c r="K950" s="213"/>
      <c r="L950" s="207"/>
      <c r="M950" s="213"/>
      <c r="N950" s="207"/>
      <c r="O950" s="183"/>
      <c r="P950" s="184"/>
      <c r="Q950" s="184"/>
      <c r="R950" s="275"/>
      <c r="S950" s="185"/>
      <c r="T950" s="185"/>
      <c r="U950" s="275"/>
      <c r="V950" s="275"/>
      <c r="W950" s="276"/>
      <c r="X950" s="276"/>
      <c r="Y950" s="276"/>
      <c r="Z950" s="275"/>
      <c r="AA950" s="184"/>
      <c r="AB950" s="184"/>
      <c r="AC950" s="185"/>
      <c r="AD950" s="185"/>
      <c r="AE950" s="186"/>
      <c r="AF950" s="187"/>
      <c r="AG950" s="182"/>
      <c r="AH950" s="184"/>
      <c r="AI950" s="184"/>
      <c r="AJ950" s="182"/>
      <c r="AK950" s="188"/>
      <c r="AL950" s="188"/>
      <c r="AM950" s="188"/>
      <c r="AN950" s="188"/>
      <c r="AO950" s="188"/>
      <c r="AP950" s="188"/>
      <c r="AQ950" s="188"/>
      <c r="AR950" s="188"/>
      <c r="AS950" s="188"/>
      <c r="AT950" s="188"/>
      <c r="AU950" s="189"/>
      <c r="AV950" s="190"/>
      <c r="AW950" s="190"/>
      <c r="AX950" s="191"/>
      <c r="AY950" s="191"/>
      <c r="AZ950" s="191"/>
      <c r="BA950" s="192"/>
      <c r="BB950" s="193"/>
      <c r="BC950" s="193"/>
      <c r="BD950" s="193"/>
    </row>
    <row r="951" spans="1:56">
      <c r="A951" s="220"/>
      <c r="B951" s="221"/>
      <c r="C951" s="222"/>
      <c r="D951" s="169"/>
      <c r="E951" s="169"/>
      <c r="F951" s="169"/>
      <c r="G951" s="202"/>
      <c r="H951" s="217"/>
      <c r="I951" s="212"/>
      <c r="J951" s="206"/>
      <c r="K951" s="212"/>
      <c r="L951" s="206"/>
      <c r="M951" s="212"/>
      <c r="N951" s="206"/>
      <c r="O951" s="170"/>
      <c r="P951" s="171"/>
      <c r="Q951" s="171"/>
      <c r="R951" s="171"/>
      <c r="S951" s="172"/>
      <c r="T951" s="172"/>
      <c r="U951" s="171"/>
      <c r="V951" s="171"/>
      <c r="W951" s="173"/>
      <c r="X951" s="173"/>
      <c r="Y951" s="173"/>
      <c r="Z951" s="171"/>
      <c r="AA951" s="171"/>
      <c r="AB951" s="171"/>
      <c r="AC951" s="172"/>
      <c r="AD951" s="172"/>
      <c r="AE951" s="174"/>
      <c r="AF951" s="175"/>
      <c r="AG951" s="169"/>
      <c r="AH951" s="171"/>
      <c r="AI951" s="171"/>
      <c r="AJ951" s="169"/>
      <c r="AK951" s="176"/>
      <c r="AL951" s="176"/>
      <c r="AM951" s="176"/>
      <c r="AN951" s="176"/>
      <c r="AO951" s="176"/>
      <c r="AP951" s="176"/>
      <c r="AQ951" s="176"/>
      <c r="AR951" s="176"/>
      <c r="AS951" s="176"/>
      <c r="AT951" s="176"/>
      <c r="AU951" s="177"/>
      <c r="AV951" s="178"/>
      <c r="AW951" s="178"/>
      <c r="AX951" s="179"/>
      <c r="AY951" s="179"/>
      <c r="AZ951" s="179"/>
      <c r="BA951" s="180"/>
      <c r="BB951" s="181"/>
      <c r="BC951" s="181"/>
      <c r="BD951" s="181"/>
    </row>
    <row r="952" spans="1:56">
      <c r="A952" s="223"/>
      <c r="B952" s="224"/>
      <c r="C952" s="225"/>
      <c r="D952" s="182"/>
      <c r="E952" s="182"/>
      <c r="F952" s="182"/>
      <c r="G952" s="203"/>
      <c r="H952" s="218"/>
      <c r="I952" s="213"/>
      <c r="J952" s="207"/>
      <c r="K952" s="213"/>
      <c r="L952" s="207"/>
      <c r="M952" s="213"/>
      <c r="N952" s="207"/>
      <c r="O952" s="183"/>
      <c r="P952" s="184"/>
      <c r="Q952" s="184"/>
      <c r="R952" s="275"/>
      <c r="S952" s="185"/>
      <c r="T952" s="185"/>
      <c r="U952" s="275"/>
      <c r="V952" s="275"/>
      <c r="W952" s="276"/>
      <c r="X952" s="276"/>
      <c r="Y952" s="276"/>
      <c r="Z952" s="275"/>
      <c r="AA952" s="184"/>
      <c r="AB952" s="184"/>
      <c r="AC952" s="185"/>
      <c r="AD952" s="185"/>
      <c r="AE952" s="186"/>
      <c r="AF952" s="187"/>
      <c r="AG952" s="182"/>
      <c r="AH952" s="184"/>
      <c r="AI952" s="184"/>
      <c r="AJ952" s="182"/>
      <c r="AK952" s="188"/>
      <c r="AL952" s="188"/>
      <c r="AM952" s="188"/>
      <c r="AN952" s="188"/>
      <c r="AO952" s="188"/>
      <c r="AP952" s="188"/>
      <c r="AQ952" s="188"/>
      <c r="AR952" s="188"/>
      <c r="AS952" s="188"/>
      <c r="AT952" s="188"/>
      <c r="AU952" s="189"/>
      <c r="AV952" s="190"/>
      <c r="AW952" s="190"/>
      <c r="AX952" s="191"/>
      <c r="AY952" s="191"/>
      <c r="AZ952" s="191"/>
      <c r="BA952" s="192"/>
      <c r="BB952" s="193"/>
      <c r="BC952" s="193"/>
      <c r="BD952" s="193"/>
    </row>
    <row r="953" spans="1:56">
      <c r="A953" s="220"/>
      <c r="B953" s="221"/>
      <c r="C953" s="222"/>
      <c r="D953" s="169"/>
      <c r="E953" s="169"/>
      <c r="F953" s="169"/>
      <c r="G953" s="202"/>
      <c r="H953" s="217"/>
      <c r="I953" s="212"/>
      <c r="J953" s="206"/>
      <c r="K953" s="212"/>
      <c r="L953" s="206"/>
      <c r="M953" s="212"/>
      <c r="N953" s="206"/>
      <c r="O953" s="170"/>
      <c r="P953" s="171"/>
      <c r="Q953" s="171"/>
      <c r="R953" s="171"/>
      <c r="S953" s="172"/>
      <c r="T953" s="172"/>
      <c r="U953" s="171"/>
      <c r="V953" s="171"/>
      <c r="W953" s="173"/>
      <c r="X953" s="173"/>
      <c r="Y953" s="173"/>
      <c r="Z953" s="171"/>
      <c r="AA953" s="171"/>
      <c r="AB953" s="171"/>
      <c r="AC953" s="172"/>
      <c r="AD953" s="172"/>
      <c r="AE953" s="174"/>
      <c r="AF953" s="175"/>
      <c r="AG953" s="169"/>
      <c r="AH953" s="171"/>
      <c r="AI953" s="171"/>
      <c r="AJ953" s="169"/>
      <c r="AK953" s="176"/>
      <c r="AL953" s="176"/>
      <c r="AM953" s="176"/>
      <c r="AN953" s="176"/>
      <c r="AO953" s="176"/>
      <c r="AP953" s="176"/>
      <c r="AQ953" s="176"/>
      <c r="AR953" s="176"/>
      <c r="AS953" s="176"/>
      <c r="AT953" s="176"/>
      <c r="AU953" s="177"/>
      <c r="AV953" s="178"/>
      <c r="AW953" s="178"/>
      <c r="AX953" s="179"/>
      <c r="AY953" s="179"/>
      <c r="AZ953" s="179"/>
      <c r="BA953" s="180"/>
      <c r="BB953" s="181"/>
      <c r="BC953" s="181"/>
      <c r="BD953" s="181"/>
    </row>
    <row r="954" spans="1:56">
      <c r="A954" s="223"/>
      <c r="B954" s="224"/>
      <c r="C954" s="225"/>
      <c r="D954" s="182"/>
      <c r="E954" s="182"/>
      <c r="F954" s="182"/>
      <c r="G954" s="203"/>
      <c r="H954" s="218"/>
      <c r="I954" s="213"/>
      <c r="J954" s="207"/>
      <c r="K954" s="213"/>
      <c r="L954" s="207"/>
      <c r="M954" s="213"/>
      <c r="N954" s="207"/>
      <c r="O954" s="183"/>
      <c r="P954" s="184"/>
      <c r="Q954" s="184"/>
      <c r="R954" s="275"/>
      <c r="S954" s="185"/>
      <c r="T954" s="185"/>
      <c r="U954" s="275"/>
      <c r="V954" s="275"/>
      <c r="W954" s="276"/>
      <c r="X954" s="276"/>
      <c r="Y954" s="276"/>
      <c r="Z954" s="275"/>
      <c r="AA954" s="184"/>
      <c r="AB954" s="184"/>
      <c r="AC954" s="185"/>
      <c r="AD954" s="185"/>
      <c r="AE954" s="186"/>
      <c r="AF954" s="187"/>
      <c r="AG954" s="182"/>
      <c r="AH954" s="184"/>
      <c r="AI954" s="184"/>
      <c r="AJ954" s="182"/>
      <c r="AK954" s="188"/>
      <c r="AL954" s="188"/>
      <c r="AM954" s="188"/>
      <c r="AN954" s="188"/>
      <c r="AO954" s="188"/>
      <c r="AP954" s="188"/>
      <c r="AQ954" s="188"/>
      <c r="AR954" s="188"/>
      <c r="AS954" s="188"/>
      <c r="AT954" s="188"/>
      <c r="AU954" s="189"/>
      <c r="AV954" s="190"/>
      <c r="AW954" s="190"/>
      <c r="AX954" s="191"/>
      <c r="AY954" s="191"/>
      <c r="AZ954" s="191"/>
      <c r="BA954" s="192"/>
      <c r="BB954" s="193"/>
      <c r="BC954" s="193"/>
      <c r="BD954" s="193"/>
    </row>
    <row r="955" spans="1:56">
      <c r="A955" s="220"/>
      <c r="B955" s="221"/>
      <c r="C955" s="222"/>
      <c r="D955" s="169"/>
      <c r="E955" s="169"/>
      <c r="F955" s="169"/>
      <c r="G955" s="202"/>
      <c r="H955" s="217"/>
      <c r="I955" s="212"/>
      <c r="J955" s="206"/>
      <c r="K955" s="212"/>
      <c r="L955" s="206"/>
      <c r="M955" s="212"/>
      <c r="N955" s="206"/>
      <c r="O955" s="170"/>
      <c r="P955" s="171"/>
      <c r="Q955" s="171"/>
      <c r="R955" s="171"/>
      <c r="S955" s="172"/>
      <c r="T955" s="172"/>
      <c r="U955" s="171"/>
      <c r="V955" s="171"/>
      <c r="W955" s="173"/>
      <c r="X955" s="173"/>
      <c r="Y955" s="173"/>
      <c r="Z955" s="171"/>
      <c r="AA955" s="171"/>
      <c r="AB955" s="171"/>
      <c r="AC955" s="172"/>
      <c r="AD955" s="172"/>
      <c r="AE955" s="174"/>
      <c r="AF955" s="175"/>
      <c r="AG955" s="169"/>
      <c r="AH955" s="171"/>
      <c r="AI955" s="171"/>
      <c r="AJ955" s="169"/>
      <c r="AK955" s="176"/>
      <c r="AL955" s="176"/>
      <c r="AM955" s="176"/>
      <c r="AN955" s="176"/>
      <c r="AO955" s="176"/>
      <c r="AP955" s="176"/>
      <c r="AQ955" s="176"/>
      <c r="AR955" s="176"/>
      <c r="AS955" s="176"/>
      <c r="AT955" s="176"/>
      <c r="AU955" s="177"/>
      <c r="AV955" s="178"/>
      <c r="AW955" s="178"/>
      <c r="AX955" s="179"/>
      <c r="AY955" s="179"/>
      <c r="AZ955" s="179"/>
      <c r="BA955" s="180"/>
      <c r="BB955" s="181"/>
      <c r="BC955" s="181"/>
      <c r="BD955" s="181"/>
    </row>
    <row r="956" spans="1:56">
      <c r="A956" s="223"/>
      <c r="B956" s="224"/>
      <c r="C956" s="225"/>
      <c r="D956" s="182"/>
      <c r="E956" s="182"/>
      <c r="F956" s="182"/>
      <c r="G956" s="203"/>
      <c r="H956" s="218"/>
      <c r="I956" s="213"/>
      <c r="J956" s="207"/>
      <c r="K956" s="213"/>
      <c r="L956" s="207"/>
      <c r="M956" s="213"/>
      <c r="N956" s="207"/>
      <c r="O956" s="183"/>
      <c r="P956" s="184"/>
      <c r="Q956" s="184"/>
      <c r="R956" s="275"/>
      <c r="S956" s="185"/>
      <c r="T956" s="185"/>
      <c r="U956" s="275"/>
      <c r="V956" s="275"/>
      <c r="W956" s="276"/>
      <c r="X956" s="276"/>
      <c r="Y956" s="276"/>
      <c r="Z956" s="275"/>
      <c r="AA956" s="184"/>
      <c r="AB956" s="184"/>
      <c r="AC956" s="185"/>
      <c r="AD956" s="185"/>
      <c r="AE956" s="186"/>
      <c r="AF956" s="187"/>
      <c r="AG956" s="182"/>
      <c r="AH956" s="184"/>
      <c r="AI956" s="184"/>
      <c r="AJ956" s="182"/>
      <c r="AK956" s="188"/>
      <c r="AL956" s="188"/>
      <c r="AM956" s="188"/>
      <c r="AN956" s="188"/>
      <c r="AO956" s="188"/>
      <c r="AP956" s="188"/>
      <c r="AQ956" s="188"/>
      <c r="AR956" s="188"/>
      <c r="AS956" s="188"/>
      <c r="AT956" s="188"/>
      <c r="AU956" s="189"/>
      <c r="AV956" s="190"/>
      <c r="AW956" s="190"/>
      <c r="AX956" s="191"/>
      <c r="AY956" s="191"/>
      <c r="AZ956" s="191"/>
      <c r="BA956" s="192"/>
      <c r="BB956" s="193"/>
      <c r="BC956" s="193"/>
      <c r="BD956" s="193"/>
    </row>
    <row r="957" spans="1:56">
      <c r="A957" s="220"/>
      <c r="B957" s="221"/>
      <c r="C957" s="222"/>
      <c r="D957" s="169"/>
      <c r="E957" s="169"/>
      <c r="F957" s="169"/>
      <c r="G957" s="202"/>
      <c r="H957" s="217"/>
      <c r="I957" s="212"/>
      <c r="J957" s="206"/>
      <c r="K957" s="212"/>
      <c r="L957" s="206"/>
      <c r="M957" s="212"/>
      <c r="N957" s="206"/>
      <c r="O957" s="170"/>
      <c r="P957" s="171"/>
      <c r="Q957" s="171"/>
      <c r="R957" s="171"/>
      <c r="S957" s="172"/>
      <c r="T957" s="172"/>
      <c r="U957" s="171"/>
      <c r="V957" s="171"/>
      <c r="W957" s="173"/>
      <c r="X957" s="173"/>
      <c r="Y957" s="173"/>
      <c r="Z957" s="171"/>
      <c r="AA957" s="171"/>
      <c r="AB957" s="171"/>
      <c r="AC957" s="172"/>
      <c r="AD957" s="172"/>
      <c r="AE957" s="174"/>
      <c r="AF957" s="175"/>
      <c r="AG957" s="169"/>
      <c r="AH957" s="171"/>
      <c r="AI957" s="171"/>
      <c r="AJ957" s="169"/>
      <c r="AK957" s="176"/>
      <c r="AL957" s="176"/>
      <c r="AM957" s="176"/>
      <c r="AN957" s="176"/>
      <c r="AO957" s="176"/>
      <c r="AP957" s="176"/>
      <c r="AQ957" s="176"/>
      <c r="AR957" s="176"/>
      <c r="AS957" s="176"/>
      <c r="AT957" s="176"/>
      <c r="AU957" s="177"/>
      <c r="AV957" s="178"/>
      <c r="AW957" s="178"/>
      <c r="AX957" s="179"/>
      <c r="AY957" s="179"/>
      <c r="AZ957" s="179"/>
      <c r="BA957" s="180"/>
      <c r="BB957" s="181"/>
      <c r="BC957" s="181"/>
      <c r="BD957" s="181"/>
    </row>
    <row r="958" spans="1:56">
      <c r="A958" s="223"/>
      <c r="B958" s="224"/>
      <c r="C958" s="225"/>
      <c r="D958" s="182"/>
      <c r="E958" s="182"/>
      <c r="F958" s="182"/>
      <c r="G958" s="203"/>
      <c r="H958" s="218"/>
      <c r="I958" s="213"/>
      <c r="J958" s="207"/>
      <c r="K958" s="213"/>
      <c r="L958" s="207"/>
      <c r="M958" s="213"/>
      <c r="N958" s="207"/>
      <c r="O958" s="183"/>
      <c r="P958" s="184"/>
      <c r="Q958" s="184"/>
      <c r="R958" s="275"/>
      <c r="S958" s="185"/>
      <c r="T958" s="185"/>
      <c r="U958" s="275"/>
      <c r="V958" s="275"/>
      <c r="W958" s="276"/>
      <c r="X958" s="276"/>
      <c r="Y958" s="276"/>
      <c r="Z958" s="275"/>
      <c r="AA958" s="184"/>
      <c r="AB958" s="184"/>
      <c r="AC958" s="185"/>
      <c r="AD958" s="185"/>
      <c r="AE958" s="186"/>
      <c r="AF958" s="187"/>
      <c r="AG958" s="182"/>
      <c r="AH958" s="184"/>
      <c r="AI958" s="184"/>
      <c r="AJ958" s="182"/>
      <c r="AK958" s="188"/>
      <c r="AL958" s="188"/>
      <c r="AM958" s="188"/>
      <c r="AN958" s="188"/>
      <c r="AO958" s="188"/>
      <c r="AP958" s="188"/>
      <c r="AQ958" s="188"/>
      <c r="AR958" s="188"/>
      <c r="AS958" s="188"/>
      <c r="AT958" s="188"/>
      <c r="AU958" s="189"/>
      <c r="AV958" s="190"/>
      <c r="AW958" s="190"/>
      <c r="AX958" s="191"/>
      <c r="AY958" s="191"/>
      <c r="AZ958" s="191"/>
      <c r="BA958" s="192"/>
      <c r="BB958" s="193"/>
      <c r="BC958" s="193"/>
      <c r="BD958" s="193"/>
    </row>
    <row r="959" spans="1:56">
      <c r="A959" s="220"/>
      <c r="B959" s="221"/>
      <c r="C959" s="222"/>
      <c r="D959" s="169"/>
      <c r="E959" s="169"/>
      <c r="F959" s="169"/>
      <c r="G959" s="202"/>
      <c r="H959" s="217"/>
      <c r="I959" s="212"/>
      <c r="J959" s="206"/>
      <c r="K959" s="212"/>
      <c r="L959" s="206"/>
      <c r="M959" s="212"/>
      <c r="N959" s="206"/>
      <c r="O959" s="170"/>
      <c r="P959" s="171"/>
      <c r="Q959" s="171"/>
      <c r="R959" s="171"/>
      <c r="S959" s="172"/>
      <c r="T959" s="172"/>
      <c r="U959" s="171"/>
      <c r="V959" s="171"/>
      <c r="W959" s="173"/>
      <c r="X959" s="173"/>
      <c r="Y959" s="173"/>
      <c r="Z959" s="171"/>
      <c r="AA959" s="171"/>
      <c r="AB959" s="171"/>
      <c r="AC959" s="172"/>
      <c r="AD959" s="172"/>
      <c r="AE959" s="174"/>
      <c r="AF959" s="175"/>
      <c r="AG959" s="169"/>
      <c r="AH959" s="171"/>
      <c r="AI959" s="171"/>
      <c r="AJ959" s="169"/>
      <c r="AK959" s="176"/>
      <c r="AL959" s="176"/>
      <c r="AM959" s="176"/>
      <c r="AN959" s="176"/>
      <c r="AO959" s="176"/>
      <c r="AP959" s="176"/>
      <c r="AQ959" s="176"/>
      <c r="AR959" s="176"/>
      <c r="AS959" s="176"/>
      <c r="AT959" s="176"/>
      <c r="AU959" s="177"/>
      <c r="AV959" s="178"/>
      <c r="AW959" s="178"/>
      <c r="AX959" s="179"/>
      <c r="AY959" s="179"/>
      <c r="AZ959" s="179"/>
      <c r="BA959" s="180"/>
      <c r="BB959" s="181"/>
      <c r="BC959" s="181"/>
      <c r="BD959" s="181"/>
    </row>
    <row r="960" spans="1:56">
      <c r="A960" s="223"/>
      <c r="B960" s="224"/>
      <c r="C960" s="225"/>
      <c r="D960" s="182"/>
      <c r="E960" s="182"/>
      <c r="F960" s="182"/>
      <c r="G960" s="203"/>
      <c r="H960" s="218"/>
      <c r="I960" s="213"/>
      <c r="J960" s="207"/>
      <c r="K960" s="213"/>
      <c r="L960" s="207"/>
      <c r="M960" s="213"/>
      <c r="N960" s="207"/>
      <c r="O960" s="183"/>
      <c r="P960" s="184"/>
      <c r="Q960" s="184"/>
      <c r="R960" s="275"/>
      <c r="S960" s="185"/>
      <c r="T960" s="185"/>
      <c r="U960" s="275"/>
      <c r="V960" s="275"/>
      <c r="W960" s="276"/>
      <c r="X960" s="276"/>
      <c r="Y960" s="276"/>
      <c r="Z960" s="275"/>
      <c r="AA960" s="184"/>
      <c r="AB960" s="184"/>
      <c r="AC960" s="185"/>
      <c r="AD960" s="185"/>
      <c r="AE960" s="186"/>
      <c r="AF960" s="187"/>
      <c r="AG960" s="182"/>
      <c r="AH960" s="184"/>
      <c r="AI960" s="184"/>
      <c r="AJ960" s="182"/>
      <c r="AK960" s="188"/>
      <c r="AL960" s="188"/>
      <c r="AM960" s="188"/>
      <c r="AN960" s="188"/>
      <c r="AO960" s="188"/>
      <c r="AP960" s="188"/>
      <c r="AQ960" s="188"/>
      <c r="AR960" s="188"/>
      <c r="AS960" s="188"/>
      <c r="AT960" s="188"/>
      <c r="AU960" s="189"/>
      <c r="AV960" s="190"/>
      <c r="AW960" s="190"/>
      <c r="AX960" s="191"/>
      <c r="AY960" s="191"/>
      <c r="AZ960" s="191"/>
      <c r="BA960" s="192"/>
      <c r="BB960" s="193"/>
      <c r="BC960" s="193"/>
      <c r="BD960" s="193"/>
    </row>
    <row r="961" spans="1:56">
      <c r="A961" s="220"/>
      <c r="B961" s="221"/>
      <c r="C961" s="222"/>
      <c r="D961" s="169"/>
      <c r="E961" s="169"/>
      <c r="F961" s="169"/>
      <c r="G961" s="202"/>
      <c r="H961" s="217"/>
      <c r="I961" s="212"/>
      <c r="J961" s="206"/>
      <c r="K961" s="212"/>
      <c r="L961" s="206"/>
      <c r="M961" s="212"/>
      <c r="N961" s="206"/>
      <c r="O961" s="170"/>
      <c r="P961" s="171"/>
      <c r="Q961" s="171"/>
      <c r="R961" s="171"/>
      <c r="S961" s="172"/>
      <c r="T961" s="172"/>
      <c r="U961" s="171"/>
      <c r="V961" s="171"/>
      <c r="W961" s="173"/>
      <c r="X961" s="173"/>
      <c r="Y961" s="173"/>
      <c r="Z961" s="171"/>
      <c r="AA961" s="171"/>
      <c r="AB961" s="171"/>
      <c r="AC961" s="172"/>
      <c r="AD961" s="172"/>
      <c r="AE961" s="174"/>
      <c r="AF961" s="175"/>
      <c r="AG961" s="169"/>
      <c r="AH961" s="171"/>
      <c r="AI961" s="171"/>
      <c r="AJ961" s="169"/>
      <c r="AK961" s="176"/>
      <c r="AL961" s="176"/>
      <c r="AM961" s="176"/>
      <c r="AN961" s="176"/>
      <c r="AO961" s="176"/>
      <c r="AP961" s="176"/>
      <c r="AQ961" s="176"/>
      <c r="AR961" s="176"/>
      <c r="AS961" s="176"/>
      <c r="AT961" s="176"/>
      <c r="AU961" s="177"/>
      <c r="AV961" s="178"/>
      <c r="AW961" s="178"/>
      <c r="AX961" s="179"/>
      <c r="AY961" s="179"/>
      <c r="AZ961" s="179"/>
      <c r="BA961" s="180"/>
      <c r="BB961" s="181"/>
      <c r="BC961" s="181"/>
      <c r="BD961" s="181"/>
    </row>
    <row r="962" spans="1:56">
      <c r="A962" s="223"/>
      <c r="B962" s="224"/>
      <c r="C962" s="225"/>
      <c r="D962" s="182"/>
      <c r="E962" s="182"/>
      <c r="F962" s="182"/>
      <c r="G962" s="203"/>
      <c r="H962" s="218"/>
      <c r="I962" s="213"/>
      <c r="J962" s="207"/>
      <c r="K962" s="213"/>
      <c r="L962" s="207"/>
      <c r="M962" s="213"/>
      <c r="N962" s="207"/>
      <c r="O962" s="183"/>
      <c r="P962" s="184"/>
      <c r="Q962" s="184"/>
      <c r="R962" s="275"/>
      <c r="S962" s="185"/>
      <c r="T962" s="185"/>
      <c r="U962" s="275"/>
      <c r="V962" s="275"/>
      <c r="W962" s="276"/>
      <c r="X962" s="276"/>
      <c r="Y962" s="276"/>
      <c r="Z962" s="275"/>
      <c r="AA962" s="184"/>
      <c r="AB962" s="184"/>
      <c r="AC962" s="185"/>
      <c r="AD962" s="185"/>
      <c r="AE962" s="186"/>
      <c r="AF962" s="187"/>
      <c r="AG962" s="182"/>
      <c r="AH962" s="184"/>
      <c r="AI962" s="184"/>
      <c r="AJ962" s="182"/>
      <c r="AK962" s="188"/>
      <c r="AL962" s="188"/>
      <c r="AM962" s="188"/>
      <c r="AN962" s="188"/>
      <c r="AO962" s="188"/>
      <c r="AP962" s="188"/>
      <c r="AQ962" s="188"/>
      <c r="AR962" s="188"/>
      <c r="AS962" s="188"/>
      <c r="AT962" s="188"/>
      <c r="AU962" s="189"/>
      <c r="AV962" s="190"/>
      <c r="AW962" s="190"/>
      <c r="AX962" s="191"/>
      <c r="AY962" s="191"/>
      <c r="AZ962" s="191"/>
      <c r="BA962" s="192"/>
      <c r="BB962" s="193"/>
      <c r="BC962" s="193"/>
      <c r="BD962" s="193"/>
    </row>
    <row r="963" spans="1:56">
      <c r="A963" s="220"/>
      <c r="B963" s="221"/>
      <c r="C963" s="222"/>
      <c r="D963" s="169"/>
      <c r="E963" s="169"/>
      <c r="F963" s="169"/>
      <c r="G963" s="202"/>
      <c r="H963" s="217"/>
      <c r="I963" s="212"/>
      <c r="J963" s="206"/>
      <c r="K963" s="212"/>
      <c r="L963" s="206"/>
      <c r="M963" s="212"/>
      <c r="N963" s="206"/>
      <c r="O963" s="170"/>
      <c r="P963" s="171"/>
      <c r="Q963" s="171"/>
      <c r="R963" s="171"/>
      <c r="S963" s="172"/>
      <c r="T963" s="172"/>
      <c r="U963" s="171"/>
      <c r="V963" s="171"/>
      <c r="W963" s="173"/>
      <c r="X963" s="173"/>
      <c r="Y963" s="173"/>
      <c r="Z963" s="171"/>
      <c r="AA963" s="171"/>
      <c r="AB963" s="171"/>
      <c r="AC963" s="172"/>
      <c r="AD963" s="172"/>
      <c r="AE963" s="174"/>
      <c r="AF963" s="175"/>
      <c r="AG963" s="169"/>
      <c r="AH963" s="171"/>
      <c r="AI963" s="171"/>
      <c r="AJ963" s="169"/>
      <c r="AK963" s="176"/>
      <c r="AL963" s="176"/>
      <c r="AM963" s="176"/>
      <c r="AN963" s="176"/>
      <c r="AO963" s="176"/>
      <c r="AP963" s="176"/>
      <c r="AQ963" s="176"/>
      <c r="AR963" s="176"/>
      <c r="AS963" s="176"/>
      <c r="AT963" s="176"/>
      <c r="AU963" s="177"/>
      <c r="AV963" s="178"/>
      <c r="AW963" s="178"/>
      <c r="AX963" s="179"/>
      <c r="AY963" s="179"/>
      <c r="AZ963" s="179"/>
      <c r="BA963" s="180"/>
      <c r="BB963" s="181"/>
      <c r="BC963" s="181"/>
      <c r="BD963" s="181"/>
    </row>
    <row r="964" spans="1:56">
      <c r="A964" s="223"/>
      <c r="B964" s="224"/>
      <c r="C964" s="225"/>
      <c r="D964" s="182"/>
      <c r="E964" s="182"/>
      <c r="F964" s="182"/>
      <c r="G964" s="203"/>
      <c r="H964" s="218"/>
      <c r="I964" s="213"/>
      <c r="J964" s="207"/>
      <c r="K964" s="213"/>
      <c r="L964" s="207"/>
      <c r="M964" s="213"/>
      <c r="N964" s="207"/>
      <c r="O964" s="183"/>
      <c r="P964" s="184"/>
      <c r="Q964" s="184"/>
      <c r="R964" s="275"/>
      <c r="S964" s="185"/>
      <c r="T964" s="185"/>
      <c r="U964" s="275"/>
      <c r="V964" s="275"/>
      <c r="W964" s="276"/>
      <c r="X964" s="276"/>
      <c r="Y964" s="276"/>
      <c r="Z964" s="275"/>
      <c r="AA964" s="184"/>
      <c r="AB964" s="184"/>
      <c r="AC964" s="185"/>
      <c r="AD964" s="185"/>
      <c r="AE964" s="186"/>
      <c r="AF964" s="187"/>
      <c r="AG964" s="182"/>
      <c r="AH964" s="184"/>
      <c r="AI964" s="184"/>
      <c r="AJ964" s="182"/>
      <c r="AK964" s="188"/>
      <c r="AL964" s="188"/>
      <c r="AM964" s="188"/>
      <c r="AN964" s="188"/>
      <c r="AO964" s="188"/>
      <c r="AP964" s="188"/>
      <c r="AQ964" s="188"/>
      <c r="AR964" s="188"/>
      <c r="AS964" s="188"/>
      <c r="AT964" s="188"/>
      <c r="AU964" s="189"/>
      <c r="AV964" s="190"/>
      <c r="AW964" s="190"/>
      <c r="AX964" s="191"/>
      <c r="AY964" s="191"/>
      <c r="AZ964" s="191"/>
      <c r="BA964" s="192"/>
      <c r="BB964" s="193"/>
      <c r="BC964" s="193"/>
      <c r="BD964" s="193"/>
    </row>
    <row r="965" spans="1:56">
      <c r="A965" s="220"/>
      <c r="B965" s="221"/>
      <c r="C965" s="222"/>
      <c r="D965" s="169"/>
      <c r="E965" s="169"/>
      <c r="F965" s="169"/>
      <c r="G965" s="202"/>
      <c r="H965" s="217"/>
      <c r="I965" s="212"/>
      <c r="J965" s="206"/>
      <c r="K965" s="212"/>
      <c r="L965" s="206"/>
      <c r="M965" s="212"/>
      <c r="N965" s="206"/>
      <c r="O965" s="170"/>
      <c r="P965" s="171"/>
      <c r="Q965" s="171"/>
      <c r="R965" s="171"/>
      <c r="S965" s="172"/>
      <c r="T965" s="172"/>
      <c r="U965" s="171"/>
      <c r="V965" s="171"/>
      <c r="W965" s="173"/>
      <c r="X965" s="173"/>
      <c r="Y965" s="173"/>
      <c r="Z965" s="171"/>
      <c r="AA965" s="171"/>
      <c r="AB965" s="171"/>
      <c r="AC965" s="172"/>
      <c r="AD965" s="172"/>
      <c r="AE965" s="174"/>
      <c r="AF965" s="175"/>
      <c r="AG965" s="169"/>
      <c r="AH965" s="171"/>
      <c r="AI965" s="171"/>
      <c r="AJ965" s="169"/>
      <c r="AK965" s="176"/>
      <c r="AL965" s="176"/>
      <c r="AM965" s="176"/>
      <c r="AN965" s="176"/>
      <c r="AO965" s="176"/>
      <c r="AP965" s="176"/>
      <c r="AQ965" s="176"/>
      <c r="AR965" s="176"/>
      <c r="AS965" s="176"/>
      <c r="AT965" s="176"/>
      <c r="AU965" s="177"/>
      <c r="AV965" s="178"/>
      <c r="AW965" s="178"/>
      <c r="AX965" s="179"/>
      <c r="AY965" s="179"/>
      <c r="AZ965" s="179"/>
      <c r="BA965" s="180"/>
      <c r="BB965" s="181"/>
      <c r="BC965" s="181"/>
      <c r="BD965" s="181"/>
    </row>
    <row r="966" spans="1:56">
      <c r="A966" s="223"/>
      <c r="B966" s="224"/>
      <c r="C966" s="225"/>
      <c r="D966" s="182"/>
      <c r="E966" s="182"/>
      <c r="F966" s="182"/>
      <c r="G966" s="203"/>
      <c r="H966" s="218"/>
      <c r="I966" s="213"/>
      <c r="J966" s="207"/>
      <c r="K966" s="213"/>
      <c r="L966" s="207"/>
      <c r="M966" s="213"/>
      <c r="N966" s="207"/>
      <c r="O966" s="183"/>
      <c r="P966" s="184"/>
      <c r="Q966" s="184"/>
      <c r="R966" s="275"/>
      <c r="S966" s="185"/>
      <c r="T966" s="185"/>
      <c r="U966" s="275"/>
      <c r="V966" s="275"/>
      <c r="W966" s="276"/>
      <c r="X966" s="276"/>
      <c r="Y966" s="276"/>
      <c r="Z966" s="275"/>
      <c r="AA966" s="184"/>
      <c r="AB966" s="184"/>
      <c r="AC966" s="185"/>
      <c r="AD966" s="185"/>
      <c r="AE966" s="186"/>
      <c r="AF966" s="187"/>
      <c r="AG966" s="182"/>
      <c r="AH966" s="184"/>
      <c r="AI966" s="184"/>
      <c r="AJ966" s="182"/>
      <c r="AK966" s="188"/>
      <c r="AL966" s="188"/>
      <c r="AM966" s="188"/>
      <c r="AN966" s="188"/>
      <c r="AO966" s="188"/>
      <c r="AP966" s="188"/>
      <c r="AQ966" s="188"/>
      <c r="AR966" s="188"/>
      <c r="AS966" s="188"/>
      <c r="AT966" s="188"/>
      <c r="AU966" s="189"/>
      <c r="AV966" s="190"/>
      <c r="AW966" s="190"/>
      <c r="AX966" s="191"/>
      <c r="AY966" s="191"/>
      <c r="AZ966" s="191"/>
      <c r="BA966" s="192"/>
      <c r="BB966" s="193"/>
      <c r="BC966" s="193"/>
      <c r="BD966" s="193"/>
    </row>
    <row r="967" spans="1:56">
      <c r="A967" s="220"/>
      <c r="B967" s="221"/>
      <c r="C967" s="222"/>
      <c r="D967" s="169"/>
      <c r="E967" s="169"/>
      <c r="F967" s="169"/>
      <c r="G967" s="202"/>
      <c r="H967" s="217"/>
      <c r="I967" s="212"/>
      <c r="J967" s="206"/>
      <c r="K967" s="212"/>
      <c r="L967" s="206"/>
      <c r="M967" s="212"/>
      <c r="N967" s="206"/>
      <c r="O967" s="170"/>
      <c r="P967" s="171"/>
      <c r="Q967" s="171"/>
      <c r="R967" s="171"/>
      <c r="S967" s="172"/>
      <c r="T967" s="172"/>
      <c r="U967" s="171"/>
      <c r="V967" s="171"/>
      <c r="W967" s="173"/>
      <c r="X967" s="173"/>
      <c r="Y967" s="173"/>
      <c r="Z967" s="171"/>
      <c r="AA967" s="171"/>
      <c r="AB967" s="171"/>
      <c r="AC967" s="172"/>
      <c r="AD967" s="172"/>
      <c r="AE967" s="174"/>
      <c r="AF967" s="175"/>
      <c r="AG967" s="169"/>
      <c r="AH967" s="171"/>
      <c r="AI967" s="171"/>
      <c r="AJ967" s="169"/>
      <c r="AK967" s="176"/>
      <c r="AL967" s="176"/>
      <c r="AM967" s="176"/>
      <c r="AN967" s="176"/>
      <c r="AO967" s="176"/>
      <c r="AP967" s="176"/>
      <c r="AQ967" s="176"/>
      <c r="AR967" s="176"/>
      <c r="AS967" s="176"/>
      <c r="AT967" s="176"/>
      <c r="AU967" s="177"/>
      <c r="AV967" s="178"/>
      <c r="AW967" s="178"/>
      <c r="AX967" s="179"/>
      <c r="AY967" s="179"/>
      <c r="AZ967" s="179"/>
      <c r="BA967" s="180"/>
      <c r="BB967" s="181"/>
      <c r="BC967" s="181"/>
      <c r="BD967" s="181"/>
    </row>
    <row r="968" spans="1:56">
      <c r="A968" s="223"/>
      <c r="B968" s="224"/>
      <c r="C968" s="225"/>
      <c r="D968" s="182"/>
      <c r="E968" s="182"/>
      <c r="F968" s="182"/>
      <c r="G968" s="203"/>
      <c r="H968" s="218"/>
      <c r="I968" s="213"/>
      <c r="J968" s="207"/>
      <c r="K968" s="213"/>
      <c r="L968" s="207"/>
      <c r="M968" s="213"/>
      <c r="N968" s="207"/>
      <c r="O968" s="183"/>
      <c r="P968" s="184"/>
      <c r="Q968" s="184"/>
      <c r="R968" s="275"/>
      <c r="S968" s="185"/>
      <c r="T968" s="185"/>
      <c r="U968" s="275"/>
      <c r="V968" s="275"/>
      <c r="W968" s="276"/>
      <c r="X968" s="276"/>
      <c r="Y968" s="276"/>
      <c r="Z968" s="275"/>
      <c r="AA968" s="184"/>
      <c r="AB968" s="184"/>
      <c r="AC968" s="185"/>
      <c r="AD968" s="185"/>
      <c r="AE968" s="186"/>
      <c r="AF968" s="187"/>
      <c r="AG968" s="182"/>
      <c r="AH968" s="184"/>
      <c r="AI968" s="184"/>
      <c r="AJ968" s="182"/>
      <c r="AK968" s="188"/>
      <c r="AL968" s="188"/>
      <c r="AM968" s="188"/>
      <c r="AN968" s="188"/>
      <c r="AO968" s="188"/>
      <c r="AP968" s="188"/>
      <c r="AQ968" s="188"/>
      <c r="AR968" s="188"/>
      <c r="AS968" s="188"/>
      <c r="AT968" s="188"/>
      <c r="AU968" s="189"/>
      <c r="AV968" s="190"/>
      <c r="AW968" s="190"/>
      <c r="AX968" s="191"/>
      <c r="AY968" s="191"/>
      <c r="AZ968" s="191"/>
      <c r="BA968" s="192"/>
      <c r="BB968" s="193"/>
      <c r="BC968" s="193"/>
      <c r="BD968" s="193"/>
    </row>
    <row r="969" spans="1:56">
      <c r="A969" s="220"/>
      <c r="B969" s="221"/>
      <c r="C969" s="222"/>
      <c r="D969" s="169"/>
      <c r="E969" s="169"/>
      <c r="F969" s="169"/>
      <c r="G969" s="202"/>
      <c r="H969" s="217"/>
      <c r="I969" s="212"/>
      <c r="J969" s="206"/>
      <c r="K969" s="212"/>
      <c r="L969" s="206"/>
      <c r="M969" s="212"/>
      <c r="N969" s="206"/>
      <c r="O969" s="170"/>
      <c r="P969" s="171"/>
      <c r="Q969" s="171"/>
      <c r="R969" s="171"/>
      <c r="S969" s="172"/>
      <c r="T969" s="172"/>
      <c r="U969" s="171"/>
      <c r="V969" s="171"/>
      <c r="W969" s="173"/>
      <c r="X969" s="173"/>
      <c r="Y969" s="173"/>
      <c r="Z969" s="171"/>
      <c r="AA969" s="171"/>
      <c r="AB969" s="171"/>
      <c r="AC969" s="172"/>
      <c r="AD969" s="172"/>
      <c r="AE969" s="174"/>
      <c r="AF969" s="175"/>
      <c r="AG969" s="169"/>
      <c r="AH969" s="171"/>
      <c r="AI969" s="171"/>
      <c r="AJ969" s="169"/>
      <c r="AK969" s="176"/>
      <c r="AL969" s="176"/>
      <c r="AM969" s="176"/>
      <c r="AN969" s="176"/>
      <c r="AO969" s="176"/>
      <c r="AP969" s="176"/>
      <c r="AQ969" s="176"/>
      <c r="AR969" s="176"/>
      <c r="AS969" s="176"/>
      <c r="AT969" s="176"/>
      <c r="AU969" s="177"/>
      <c r="AV969" s="178"/>
      <c r="AW969" s="178"/>
      <c r="AX969" s="179"/>
      <c r="AY969" s="179"/>
      <c r="AZ969" s="179"/>
      <c r="BA969" s="180"/>
      <c r="BB969" s="181"/>
      <c r="BC969" s="181"/>
      <c r="BD969" s="181"/>
    </row>
    <row r="970" spans="1:56">
      <c r="A970" s="223"/>
      <c r="B970" s="224"/>
      <c r="C970" s="225"/>
      <c r="D970" s="182"/>
      <c r="E970" s="182"/>
      <c r="F970" s="182"/>
      <c r="G970" s="203"/>
      <c r="H970" s="218"/>
      <c r="I970" s="213"/>
      <c r="J970" s="207"/>
      <c r="K970" s="213"/>
      <c r="L970" s="207"/>
      <c r="M970" s="213"/>
      <c r="N970" s="207"/>
      <c r="O970" s="183"/>
      <c r="P970" s="184"/>
      <c r="Q970" s="184"/>
      <c r="R970" s="275"/>
      <c r="S970" s="185"/>
      <c r="T970" s="185"/>
      <c r="U970" s="275"/>
      <c r="V970" s="275"/>
      <c r="W970" s="276"/>
      <c r="X970" s="276"/>
      <c r="Y970" s="276"/>
      <c r="Z970" s="275"/>
      <c r="AA970" s="184"/>
      <c r="AB970" s="184"/>
      <c r="AC970" s="185"/>
      <c r="AD970" s="185"/>
      <c r="AE970" s="186"/>
      <c r="AF970" s="187"/>
      <c r="AG970" s="182"/>
      <c r="AH970" s="184"/>
      <c r="AI970" s="184"/>
      <c r="AJ970" s="182"/>
      <c r="AK970" s="188"/>
      <c r="AL970" s="188"/>
      <c r="AM970" s="188"/>
      <c r="AN970" s="188"/>
      <c r="AO970" s="188"/>
      <c r="AP970" s="188"/>
      <c r="AQ970" s="188"/>
      <c r="AR970" s="188"/>
      <c r="AS970" s="188"/>
      <c r="AT970" s="188"/>
      <c r="AU970" s="189"/>
      <c r="AV970" s="190"/>
      <c r="AW970" s="190"/>
      <c r="AX970" s="191"/>
      <c r="AY970" s="191"/>
      <c r="AZ970" s="191"/>
      <c r="BA970" s="192"/>
      <c r="BB970" s="193"/>
      <c r="BC970" s="193"/>
      <c r="BD970" s="193"/>
    </row>
    <row r="971" spans="1:56">
      <c r="A971" s="220"/>
      <c r="B971" s="221"/>
      <c r="C971" s="222"/>
      <c r="D971" s="169"/>
      <c r="E971" s="169"/>
      <c r="F971" s="169"/>
      <c r="G971" s="202"/>
      <c r="H971" s="217"/>
      <c r="I971" s="212"/>
      <c r="J971" s="206"/>
      <c r="K971" s="212"/>
      <c r="L971" s="206"/>
      <c r="M971" s="212"/>
      <c r="N971" s="206"/>
      <c r="O971" s="170"/>
      <c r="P971" s="171"/>
      <c r="Q971" s="171"/>
      <c r="R971" s="171"/>
      <c r="S971" s="172"/>
      <c r="T971" s="172"/>
      <c r="U971" s="171"/>
      <c r="V971" s="171"/>
      <c r="W971" s="173"/>
      <c r="X971" s="173"/>
      <c r="Y971" s="173"/>
      <c r="Z971" s="171"/>
      <c r="AA971" s="171"/>
      <c r="AB971" s="171"/>
      <c r="AC971" s="172"/>
      <c r="AD971" s="172"/>
      <c r="AE971" s="174"/>
      <c r="AF971" s="175"/>
      <c r="AG971" s="169"/>
      <c r="AH971" s="171"/>
      <c r="AI971" s="171"/>
      <c r="AJ971" s="169"/>
      <c r="AK971" s="176"/>
      <c r="AL971" s="176"/>
      <c r="AM971" s="176"/>
      <c r="AN971" s="176"/>
      <c r="AO971" s="176"/>
      <c r="AP971" s="176"/>
      <c r="AQ971" s="176"/>
      <c r="AR971" s="176"/>
      <c r="AS971" s="176"/>
      <c r="AT971" s="176"/>
      <c r="AU971" s="177"/>
      <c r="AV971" s="178"/>
      <c r="AW971" s="178"/>
      <c r="AX971" s="179"/>
      <c r="AY971" s="179"/>
      <c r="AZ971" s="179"/>
      <c r="BA971" s="180"/>
      <c r="BB971" s="181"/>
      <c r="BC971" s="181"/>
      <c r="BD971" s="181"/>
    </row>
    <row r="972" spans="1:56">
      <c r="A972" s="223"/>
      <c r="B972" s="224"/>
      <c r="C972" s="225"/>
      <c r="D972" s="182"/>
      <c r="E972" s="182"/>
      <c r="F972" s="182"/>
      <c r="G972" s="203"/>
      <c r="H972" s="218"/>
      <c r="I972" s="213"/>
      <c r="J972" s="207"/>
      <c r="K972" s="213"/>
      <c r="L972" s="207"/>
      <c r="M972" s="213"/>
      <c r="N972" s="207"/>
      <c r="O972" s="183"/>
      <c r="P972" s="184"/>
      <c r="Q972" s="184"/>
      <c r="R972" s="275"/>
      <c r="S972" s="185"/>
      <c r="T972" s="185"/>
      <c r="U972" s="275"/>
      <c r="V972" s="275"/>
      <c r="W972" s="276"/>
      <c r="X972" s="276"/>
      <c r="Y972" s="276"/>
      <c r="Z972" s="275"/>
      <c r="AA972" s="184"/>
      <c r="AB972" s="184"/>
      <c r="AC972" s="185"/>
      <c r="AD972" s="185"/>
      <c r="AE972" s="186"/>
      <c r="AF972" s="187"/>
      <c r="AG972" s="182"/>
      <c r="AH972" s="184"/>
      <c r="AI972" s="184"/>
      <c r="AJ972" s="182"/>
      <c r="AK972" s="188"/>
      <c r="AL972" s="188"/>
      <c r="AM972" s="188"/>
      <c r="AN972" s="188"/>
      <c r="AO972" s="188"/>
      <c r="AP972" s="188"/>
      <c r="AQ972" s="188"/>
      <c r="AR972" s="188"/>
      <c r="AS972" s="188"/>
      <c r="AT972" s="188"/>
      <c r="AU972" s="189"/>
      <c r="AV972" s="190"/>
      <c r="AW972" s="190"/>
      <c r="AX972" s="191"/>
      <c r="AY972" s="191"/>
      <c r="AZ972" s="191"/>
      <c r="BA972" s="192"/>
      <c r="BB972" s="193"/>
      <c r="BC972" s="193"/>
      <c r="BD972" s="193"/>
    </row>
    <row r="973" spans="1:56">
      <c r="A973" s="220"/>
      <c r="B973" s="221"/>
      <c r="C973" s="222"/>
      <c r="D973" s="169"/>
      <c r="E973" s="169"/>
      <c r="F973" s="169"/>
      <c r="G973" s="202"/>
      <c r="H973" s="217"/>
      <c r="I973" s="212"/>
      <c r="J973" s="206"/>
      <c r="K973" s="212"/>
      <c r="L973" s="206"/>
      <c r="M973" s="212"/>
      <c r="N973" s="206"/>
      <c r="O973" s="170"/>
      <c r="P973" s="171"/>
      <c r="Q973" s="171"/>
      <c r="R973" s="171"/>
      <c r="S973" s="172"/>
      <c r="T973" s="172"/>
      <c r="U973" s="171"/>
      <c r="V973" s="171"/>
      <c r="W973" s="173"/>
      <c r="X973" s="173"/>
      <c r="Y973" s="173"/>
      <c r="Z973" s="171"/>
      <c r="AA973" s="171"/>
      <c r="AB973" s="171"/>
      <c r="AC973" s="172"/>
      <c r="AD973" s="172"/>
      <c r="AE973" s="174"/>
      <c r="AF973" s="175"/>
      <c r="AG973" s="169"/>
      <c r="AH973" s="171"/>
      <c r="AI973" s="171"/>
      <c r="AJ973" s="169"/>
      <c r="AK973" s="176"/>
      <c r="AL973" s="176"/>
      <c r="AM973" s="176"/>
      <c r="AN973" s="176"/>
      <c r="AO973" s="176"/>
      <c r="AP973" s="176"/>
      <c r="AQ973" s="176"/>
      <c r="AR973" s="176"/>
      <c r="AS973" s="176"/>
      <c r="AT973" s="176"/>
      <c r="AU973" s="177"/>
      <c r="AV973" s="178"/>
      <c r="AW973" s="178"/>
      <c r="AX973" s="179"/>
      <c r="AY973" s="179"/>
      <c r="AZ973" s="179"/>
      <c r="BA973" s="180"/>
      <c r="BB973" s="181"/>
      <c r="BC973" s="181"/>
      <c r="BD973" s="181"/>
    </row>
    <row r="974" spans="1:56">
      <c r="A974" s="223"/>
      <c r="B974" s="224"/>
      <c r="C974" s="225"/>
      <c r="D974" s="182"/>
      <c r="E974" s="182"/>
      <c r="F974" s="182"/>
      <c r="G974" s="203"/>
      <c r="H974" s="218"/>
      <c r="I974" s="213"/>
      <c r="J974" s="207"/>
      <c r="K974" s="213"/>
      <c r="L974" s="207"/>
      <c r="M974" s="213"/>
      <c r="N974" s="207"/>
      <c r="O974" s="183"/>
      <c r="P974" s="184"/>
      <c r="Q974" s="184"/>
      <c r="R974" s="275"/>
      <c r="S974" s="185"/>
      <c r="T974" s="185"/>
      <c r="U974" s="275"/>
      <c r="V974" s="275"/>
      <c r="W974" s="276"/>
      <c r="X974" s="276"/>
      <c r="Y974" s="276"/>
      <c r="Z974" s="275"/>
      <c r="AA974" s="184"/>
      <c r="AB974" s="184"/>
      <c r="AC974" s="185"/>
      <c r="AD974" s="185"/>
      <c r="AE974" s="186"/>
      <c r="AF974" s="187"/>
      <c r="AG974" s="182"/>
      <c r="AH974" s="184"/>
      <c r="AI974" s="184"/>
      <c r="AJ974" s="182"/>
      <c r="AK974" s="188"/>
      <c r="AL974" s="188"/>
      <c r="AM974" s="188"/>
      <c r="AN974" s="188"/>
      <c r="AO974" s="188"/>
      <c r="AP974" s="188"/>
      <c r="AQ974" s="188"/>
      <c r="AR974" s="188"/>
      <c r="AS974" s="188"/>
      <c r="AT974" s="188"/>
      <c r="AU974" s="189"/>
      <c r="AV974" s="190"/>
      <c r="AW974" s="190"/>
      <c r="AX974" s="191"/>
      <c r="AY974" s="191"/>
      <c r="AZ974" s="191"/>
      <c r="BA974" s="192"/>
      <c r="BB974" s="193"/>
      <c r="BC974" s="193"/>
      <c r="BD974" s="193"/>
    </row>
    <row r="975" spans="1:56">
      <c r="A975" s="220"/>
      <c r="B975" s="221"/>
      <c r="C975" s="222"/>
      <c r="D975" s="169"/>
      <c r="E975" s="169"/>
      <c r="F975" s="169"/>
      <c r="G975" s="202"/>
      <c r="H975" s="217"/>
      <c r="I975" s="212"/>
      <c r="J975" s="206"/>
      <c r="K975" s="212"/>
      <c r="L975" s="206"/>
      <c r="M975" s="212"/>
      <c r="N975" s="206"/>
      <c r="O975" s="170"/>
      <c r="P975" s="171"/>
      <c r="Q975" s="171"/>
      <c r="R975" s="171"/>
      <c r="S975" s="172"/>
      <c r="T975" s="172"/>
      <c r="U975" s="171"/>
      <c r="V975" s="171"/>
      <c r="W975" s="173"/>
      <c r="X975" s="173"/>
      <c r="Y975" s="173"/>
      <c r="Z975" s="171"/>
      <c r="AA975" s="171"/>
      <c r="AB975" s="171"/>
      <c r="AC975" s="172"/>
      <c r="AD975" s="172"/>
      <c r="AE975" s="174"/>
      <c r="AF975" s="175"/>
      <c r="AG975" s="169"/>
      <c r="AH975" s="171"/>
      <c r="AI975" s="171"/>
      <c r="AJ975" s="169"/>
      <c r="AK975" s="176"/>
      <c r="AL975" s="176"/>
      <c r="AM975" s="176"/>
      <c r="AN975" s="176"/>
      <c r="AO975" s="176"/>
      <c r="AP975" s="176"/>
      <c r="AQ975" s="176"/>
      <c r="AR975" s="176"/>
      <c r="AS975" s="176"/>
      <c r="AT975" s="176"/>
      <c r="AU975" s="177"/>
      <c r="AV975" s="178"/>
      <c r="AW975" s="178"/>
      <c r="AX975" s="179"/>
      <c r="AY975" s="179"/>
      <c r="AZ975" s="179"/>
      <c r="BA975" s="180"/>
      <c r="BB975" s="181"/>
      <c r="BC975" s="181"/>
      <c r="BD975" s="181"/>
    </row>
    <row r="976" spans="1:56">
      <c r="A976" s="223"/>
      <c r="B976" s="224"/>
      <c r="C976" s="225"/>
      <c r="D976" s="182"/>
      <c r="E976" s="182"/>
      <c r="F976" s="182"/>
      <c r="G976" s="203"/>
      <c r="H976" s="218"/>
      <c r="I976" s="213"/>
      <c r="J976" s="207"/>
      <c r="K976" s="213"/>
      <c r="L976" s="207"/>
      <c r="M976" s="213"/>
      <c r="N976" s="207"/>
      <c r="O976" s="183"/>
      <c r="P976" s="184"/>
      <c r="Q976" s="184"/>
      <c r="R976" s="275"/>
      <c r="S976" s="185"/>
      <c r="T976" s="185"/>
      <c r="U976" s="275"/>
      <c r="V976" s="275"/>
      <c r="W976" s="276"/>
      <c r="X976" s="276"/>
      <c r="Y976" s="276"/>
      <c r="Z976" s="275"/>
      <c r="AA976" s="184"/>
      <c r="AB976" s="184"/>
      <c r="AC976" s="185"/>
      <c r="AD976" s="185"/>
      <c r="AE976" s="186"/>
      <c r="AF976" s="187"/>
      <c r="AG976" s="182"/>
      <c r="AH976" s="184"/>
      <c r="AI976" s="184"/>
      <c r="AJ976" s="182"/>
      <c r="AK976" s="188"/>
      <c r="AL976" s="188"/>
      <c r="AM976" s="188"/>
      <c r="AN976" s="188"/>
      <c r="AO976" s="188"/>
      <c r="AP976" s="188"/>
      <c r="AQ976" s="188"/>
      <c r="AR976" s="188"/>
      <c r="AS976" s="188"/>
      <c r="AT976" s="188"/>
      <c r="AU976" s="189"/>
      <c r="AV976" s="190"/>
      <c r="AW976" s="190"/>
      <c r="AX976" s="191"/>
      <c r="AY976" s="191"/>
      <c r="AZ976" s="191"/>
      <c r="BA976" s="192"/>
      <c r="BB976" s="193"/>
      <c r="BC976" s="193"/>
      <c r="BD976" s="193"/>
    </row>
    <row r="977" spans="1:56">
      <c r="A977" s="220"/>
      <c r="B977" s="221"/>
      <c r="C977" s="222"/>
      <c r="D977" s="169"/>
      <c r="E977" s="169"/>
      <c r="F977" s="169"/>
      <c r="G977" s="202"/>
      <c r="H977" s="217"/>
      <c r="I977" s="212"/>
      <c r="J977" s="206"/>
      <c r="K977" s="212"/>
      <c r="L977" s="206"/>
      <c r="M977" s="212"/>
      <c r="N977" s="206"/>
      <c r="O977" s="170"/>
      <c r="P977" s="171"/>
      <c r="Q977" s="171"/>
      <c r="R977" s="171"/>
      <c r="S977" s="172"/>
      <c r="T977" s="172"/>
      <c r="U977" s="171"/>
      <c r="V977" s="171"/>
      <c r="W977" s="173"/>
      <c r="X977" s="173"/>
      <c r="Y977" s="173"/>
      <c r="Z977" s="171"/>
      <c r="AA977" s="171"/>
      <c r="AB977" s="171"/>
      <c r="AC977" s="172"/>
      <c r="AD977" s="172"/>
      <c r="AE977" s="174"/>
      <c r="AF977" s="175"/>
      <c r="AG977" s="169"/>
      <c r="AH977" s="171"/>
      <c r="AI977" s="171"/>
      <c r="AJ977" s="169"/>
      <c r="AK977" s="176"/>
      <c r="AL977" s="176"/>
      <c r="AM977" s="176"/>
      <c r="AN977" s="176"/>
      <c r="AO977" s="176"/>
      <c r="AP977" s="176"/>
      <c r="AQ977" s="176"/>
      <c r="AR977" s="176"/>
      <c r="AS977" s="176"/>
      <c r="AT977" s="176"/>
      <c r="AU977" s="177"/>
      <c r="AV977" s="178"/>
      <c r="AW977" s="178"/>
      <c r="AX977" s="179"/>
      <c r="AY977" s="179"/>
      <c r="AZ977" s="179"/>
      <c r="BA977" s="180"/>
      <c r="BB977" s="181"/>
      <c r="BC977" s="181"/>
      <c r="BD977" s="181"/>
    </row>
    <row r="978" spans="1:56">
      <c r="A978" s="223"/>
      <c r="B978" s="224"/>
      <c r="C978" s="225"/>
      <c r="D978" s="182"/>
      <c r="E978" s="182"/>
      <c r="F978" s="182"/>
      <c r="G978" s="203"/>
      <c r="H978" s="218"/>
      <c r="I978" s="213"/>
      <c r="J978" s="207"/>
      <c r="K978" s="213"/>
      <c r="L978" s="207"/>
      <c r="M978" s="213"/>
      <c r="N978" s="207"/>
      <c r="O978" s="183"/>
      <c r="P978" s="184"/>
      <c r="Q978" s="184"/>
      <c r="R978" s="275"/>
      <c r="S978" s="185"/>
      <c r="T978" s="185"/>
      <c r="U978" s="275"/>
      <c r="V978" s="275"/>
      <c r="W978" s="276"/>
      <c r="X978" s="276"/>
      <c r="Y978" s="276"/>
      <c r="Z978" s="275"/>
      <c r="AA978" s="184"/>
      <c r="AB978" s="184"/>
      <c r="AC978" s="185"/>
      <c r="AD978" s="185"/>
      <c r="AE978" s="186"/>
      <c r="AF978" s="187"/>
      <c r="AG978" s="182"/>
      <c r="AH978" s="184"/>
      <c r="AI978" s="184"/>
      <c r="AJ978" s="182"/>
      <c r="AK978" s="188"/>
      <c r="AL978" s="188"/>
      <c r="AM978" s="188"/>
      <c r="AN978" s="188"/>
      <c r="AO978" s="188"/>
      <c r="AP978" s="188"/>
      <c r="AQ978" s="188"/>
      <c r="AR978" s="188"/>
      <c r="AS978" s="188"/>
      <c r="AT978" s="188"/>
      <c r="AU978" s="189"/>
      <c r="AV978" s="190"/>
      <c r="AW978" s="190"/>
      <c r="AX978" s="191"/>
      <c r="AY978" s="191"/>
      <c r="AZ978" s="191"/>
      <c r="BA978" s="192"/>
      <c r="BB978" s="193"/>
      <c r="BC978" s="193"/>
      <c r="BD978" s="193"/>
    </row>
    <row r="979" spans="1:56">
      <c r="A979" s="220"/>
      <c r="B979" s="221"/>
      <c r="C979" s="222"/>
      <c r="D979" s="169"/>
      <c r="E979" s="169"/>
      <c r="F979" s="169"/>
      <c r="G979" s="202"/>
      <c r="H979" s="217"/>
      <c r="I979" s="212"/>
      <c r="J979" s="206"/>
      <c r="K979" s="212"/>
      <c r="L979" s="206"/>
      <c r="M979" s="212"/>
      <c r="N979" s="206"/>
      <c r="O979" s="170"/>
      <c r="P979" s="171"/>
      <c r="Q979" s="171"/>
      <c r="R979" s="171"/>
      <c r="S979" s="172"/>
      <c r="T979" s="172"/>
      <c r="U979" s="171"/>
      <c r="V979" s="171"/>
      <c r="W979" s="173"/>
      <c r="X979" s="173"/>
      <c r="Y979" s="173"/>
      <c r="Z979" s="171"/>
      <c r="AA979" s="171"/>
      <c r="AB979" s="171"/>
      <c r="AC979" s="172"/>
      <c r="AD979" s="172"/>
      <c r="AE979" s="174"/>
      <c r="AF979" s="175"/>
      <c r="AG979" s="169"/>
      <c r="AH979" s="171"/>
      <c r="AI979" s="171"/>
      <c r="AJ979" s="169"/>
      <c r="AK979" s="176"/>
      <c r="AL979" s="176"/>
      <c r="AM979" s="176"/>
      <c r="AN979" s="176"/>
      <c r="AO979" s="176"/>
      <c r="AP979" s="176"/>
      <c r="AQ979" s="176"/>
      <c r="AR979" s="176"/>
      <c r="AS979" s="176"/>
      <c r="AT979" s="176"/>
      <c r="AU979" s="177"/>
      <c r="AV979" s="178"/>
      <c r="AW979" s="178"/>
      <c r="AX979" s="179"/>
      <c r="AY979" s="179"/>
      <c r="AZ979" s="179"/>
      <c r="BA979" s="180"/>
      <c r="BB979" s="181"/>
      <c r="BC979" s="181"/>
      <c r="BD979" s="181"/>
    </row>
    <row r="980" spans="1:56">
      <c r="A980" s="223"/>
      <c r="B980" s="224"/>
      <c r="C980" s="225"/>
      <c r="D980" s="182"/>
      <c r="E980" s="182"/>
      <c r="F980" s="182"/>
      <c r="G980" s="203"/>
      <c r="H980" s="218"/>
      <c r="I980" s="213"/>
      <c r="J980" s="207"/>
      <c r="K980" s="213"/>
      <c r="L980" s="207"/>
      <c r="M980" s="213"/>
      <c r="N980" s="207"/>
      <c r="O980" s="183"/>
      <c r="P980" s="184"/>
      <c r="Q980" s="184"/>
      <c r="R980" s="275"/>
      <c r="S980" s="185"/>
      <c r="T980" s="185"/>
      <c r="U980" s="275"/>
      <c r="V980" s="275"/>
      <c r="W980" s="276"/>
      <c r="X980" s="276"/>
      <c r="Y980" s="276"/>
      <c r="Z980" s="275"/>
      <c r="AA980" s="184"/>
      <c r="AB980" s="184"/>
      <c r="AC980" s="185"/>
      <c r="AD980" s="185"/>
      <c r="AE980" s="186"/>
      <c r="AF980" s="187"/>
      <c r="AG980" s="182"/>
      <c r="AH980" s="184"/>
      <c r="AI980" s="184"/>
      <c r="AJ980" s="182"/>
      <c r="AK980" s="188"/>
      <c r="AL980" s="188"/>
      <c r="AM980" s="188"/>
      <c r="AN980" s="188"/>
      <c r="AO980" s="188"/>
      <c r="AP980" s="188"/>
      <c r="AQ980" s="188"/>
      <c r="AR980" s="188"/>
      <c r="AS980" s="188"/>
      <c r="AT980" s="188"/>
      <c r="AU980" s="189"/>
      <c r="AV980" s="190"/>
      <c r="AW980" s="190"/>
      <c r="AX980" s="191"/>
      <c r="AY980" s="191"/>
      <c r="AZ980" s="191"/>
      <c r="BA980" s="192"/>
      <c r="BB980" s="193"/>
      <c r="BC980" s="193"/>
      <c r="BD980" s="193"/>
    </row>
    <row r="981" spans="1:56">
      <c r="A981" s="220"/>
      <c r="B981" s="221"/>
      <c r="C981" s="222"/>
      <c r="D981" s="169"/>
      <c r="E981" s="169"/>
      <c r="F981" s="169"/>
      <c r="G981" s="202"/>
      <c r="H981" s="217"/>
      <c r="I981" s="212"/>
      <c r="J981" s="206"/>
      <c r="K981" s="212"/>
      <c r="L981" s="206"/>
      <c r="M981" s="212"/>
      <c r="N981" s="206"/>
      <c r="O981" s="170"/>
      <c r="P981" s="171"/>
      <c r="Q981" s="171"/>
      <c r="R981" s="171"/>
      <c r="S981" s="172"/>
      <c r="T981" s="172"/>
      <c r="U981" s="171"/>
      <c r="V981" s="171"/>
      <c r="W981" s="173"/>
      <c r="X981" s="173"/>
      <c r="Y981" s="173"/>
      <c r="Z981" s="171"/>
      <c r="AA981" s="171"/>
      <c r="AB981" s="171"/>
      <c r="AC981" s="172"/>
      <c r="AD981" s="172"/>
      <c r="AE981" s="174"/>
      <c r="AF981" s="175"/>
      <c r="AG981" s="169"/>
      <c r="AH981" s="171"/>
      <c r="AI981" s="171"/>
      <c r="AJ981" s="169"/>
      <c r="AK981" s="176"/>
      <c r="AL981" s="176"/>
      <c r="AM981" s="176"/>
      <c r="AN981" s="176"/>
      <c r="AO981" s="176"/>
      <c r="AP981" s="176"/>
      <c r="AQ981" s="176"/>
      <c r="AR981" s="176"/>
      <c r="AS981" s="176"/>
      <c r="AT981" s="176"/>
      <c r="AU981" s="177"/>
      <c r="AV981" s="178"/>
      <c r="AW981" s="178"/>
      <c r="AX981" s="179"/>
      <c r="AY981" s="179"/>
      <c r="AZ981" s="179"/>
      <c r="BA981" s="180"/>
      <c r="BB981" s="181"/>
      <c r="BC981" s="181"/>
      <c r="BD981" s="181"/>
    </row>
    <row r="982" spans="1:56">
      <c r="A982" s="223"/>
      <c r="B982" s="224"/>
      <c r="C982" s="225"/>
      <c r="D982" s="182"/>
      <c r="E982" s="182"/>
      <c r="F982" s="182"/>
      <c r="G982" s="203"/>
      <c r="H982" s="218"/>
      <c r="I982" s="213"/>
      <c r="J982" s="207"/>
      <c r="K982" s="213"/>
      <c r="L982" s="207"/>
      <c r="M982" s="213"/>
      <c r="N982" s="207"/>
      <c r="O982" s="183"/>
      <c r="P982" s="184"/>
      <c r="Q982" s="184"/>
      <c r="R982" s="275"/>
      <c r="S982" s="185"/>
      <c r="T982" s="185"/>
      <c r="U982" s="275"/>
      <c r="V982" s="275"/>
      <c r="W982" s="276"/>
      <c r="X982" s="276"/>
      <c r="Y982" s="276"/>
      <c r="Z982" s="275"/>
      <c r="AA982" s="184"/>
      <c r="AB982" s="184"/>
      <c r="AC982" s="185"/>
      <c r="AD982" s="185"/>
      <c r="AE982" s="186"/>
      <c r="AF982" s="187"/>
      <c r="AG982" s="182"/>
      <c r="AH982" s="184"/>
      <c r="AI982" s="184"/>
      <c r="AJ982" s="182"/>
      <c r="AK982" s="188"/>
      <c r="AL982" s="188"/>
      <c r="AM982" s="188"/>
      <c r="AN982" s="188"/>
      <c r="AO982" s="188"/>
      <c r="AP982" s="188"/>
      <c r="AQ982" s="188"/>
      <c r="AR982" s="188"/>
      <c r="AS982" s="188"/>
      <c r="AT982" s="188"/>
      <c r="AU982" s="189"/>
      <c r="AV982" s="190"/>
      <c r="AW982" s="190"/>
      <c r="AX982" s="191"/>
      <c r="AY982" s="191"/>
      <c r="AZ982" s="191"/>
      <c r="BA982" s="192"/>
      <c r="BB982" s="193"/>
      <c r="BC982" s="193"/>
      <c r="BD982" s="193"/>
    </row>
    <row r="983" spans="1:56">
      <c r="A983" s="220"/>
      <c r="B983" s="221"/>
      <c r="C983" s="222"/>
      <c r="D983" s="169"/>
      <c r="E983" s="169"/>
      <c r="F983" s="169"/>
      <c r="G983" s="202"/>
      <c r="H983" s="217"/>
      <c r="I983" s="212"/>
      <c r="J983" s="206"/>
      <c r="K983" s="212"/>
      <c r="L983" s="206"/>
      <c r="M983" s="212"/>
      <c r="N983" s="206"/>
      <c r="O983" s="170"/>
      <c r="P983" s="171"/>
      <c r="Q983" s="171"/>
      <c r="R983" s="171"/>
      <c r="S983" s="172"/>
      <c r="T983" s="172"/>
      <c r="U983" s="171"/>
      <c r="V983" s="171"/>
      <c r="W983" s="173"/>
      <c r="X983" s="173"/>
      <c r="Y983" s="173"/>
      <c r="Z983" s="171"/>
      <c r="AA983" s="171"/>
      <c r="AB983" s="171"/>
      <c r="AC983" s="172"/>
      <c r="AD983" s="172"/>
      <c r="AE983" s="174"/>
      <c r="AF983" s="175"/>
      <c r="AG983" s="169"/>
      <c r="AH983" s="171"/>
      <c r="AI983" s="171"/>
      <c r="AJ983" s="169"/>
      <c r="AK983" s="176"/>
      <c r="AL983" s="176"/>
      <c r="AM983" s="176"/>
      <c r="AN983" s="176"/>
      <c r="AO983" s="176"/>
      <c r="AP983" s="176"/>
      <c r="AQ983" s="176"/>
      <c r="AR983" s="176"/>
      <c r="AS983" s="176"/>
      <c r="AT983" s="176"/>
      <c r="AU983" s="177"/>
      <c r="AV983" s="178"/>
      <c r="AW983" s="178"/>
      <c r="AX983" s="179"/>
      <c r="AY983" s="179"/>
      <c r="AZ983" s="179"/>
      <c r="BA983" s="180"/>
      <c r="BB983" s="181"/>
      <c r="BC983" s="181"/>
      <c r="BD983" s="181"/>
    </row>
    <row r="984" spans="1:56">
      <c r="A984" s="223"/>
      <c r="B984" s="224"/>
      <c r="C984" s="225"/>
      <c r="D984" s="182"/>
      <c r="E984" s="182"/>
      <c r="F984" s="182"/>
      <c r="G984" s="203"/>
      <c r="H984" s="218"/>
      <c r="I984" s="213"/>
      <c r="J984" s="207"/>
      <c r="K984" s="213"/>
      <c r="L984" s="207"/>
      <c r="M984" s="213"/>
      <c r="N984" s="207"/>
      <c r="O984" s="183"/>
      <c r="P984" s="184"/>
      <c r="Q984" s="184"/>
      <c r="R984" s="275"/>
      <c r="S984" s="185"/>
      <c r="T984" s="185"/>
      <c r="U984" s="275"/>
      <c r="V984" s="275"/>
      <c r="W984" s="276"/>
      <c r="X984" s="276"/>
      <c r="Y984" s="276"/>
      <c r="Z984" s="275"/>
      <c r="AA984" s="184"/>
      <c r="AB984" s="184"/>
      <c r="AC984" s="185"/>
      <c r="AD984" s="185"/>
      <c r="AE984" s="186"/>
      <c r="AF984" s="187"/>
      <c r="AG984" s="182"/>
      <c r="AH984" s="184"/>
      <c r="AI984" s="184"/>
      <c r="AJ984" s="182"/>
      <c r="AK984" s="188"/>
      <c r="AL984" s="188"/>
      <c r="AM984" s="188"/>
      <c r="AN984" s="188"/>
      <c r="AO984" s="188"/>
      <c r="AP984" s="188"/>
      <c r="AQ984" s="188"/>
      <c r="AR984" s="188"/>
      <c r="AS984" s="188"/>
      <c r="AT984" s="188"/>
      <c r="AU984" s="189"/>
      <c r="AV984" s="190"/>
      <c r="AW984" s="190"/>
      <c r="AX984" s="191"/>
      <c r="AY984" s="191"/>
      <c r="AZ984" s="191"/>
      <c r="BA984" s="192"/>
      <c r="BB984" s="193"/>
      <c r="BC984" s="193"/>
      <c r="BD984" s="193"/>
    </row>
    <row r="985" spans="1:56">
      <c r="A985" s="220"/>
      <c r="B985" s="221"/>
      <c r="C985" s="222"/>
      <c r="D985" s="169"/>
      <c r="E985" s="169"/>
      <c r="F985" s="169"/>
      <c r="G985" s="202"/>
      <c r="H985" s="217"/>
      <c r="I985" s="212"/>
      <c r="J985" s="206"/>
      <c r="K985" s="212"/>
      <c r="L985" s="206"/>
      <c r="M985" s="212"/>
      <c r="N985" s="206"/>
      <c r="O985" s="170"/>
      <c r="P985" s="171"/>
      <c r="Q985" s="171"/>
      <c r="R985" s="171"/>
      <c r="S985" s="172"/>
      <c r="T985" s="172"/>
      <c r="U985" s="171"/>
      <c r="V985" s="171"/>
      <c r="W985" s="173"/>
      <c r="X985" s="173"/>
      <c r="Y985" s="173"/>
      <c r="Z985" s="171"/>
      <c r="AA985" s="171"/>
      <c r="AB985" s="171"/>
      <c r="AC985" s="172"/>
      <c r="AD985" s="172"/>
      <c r="AE985" s="174"/>
      <c r="AF985" s="175"/>
      <c r="AG985" s="169"/>
      <c r="AH985" s="171"/>
      <c r="AI985" s="171"/>
      <c r="AJ985" s="169"/>
      <c r="AK985" s="176"/>
      <c r="AL985" s="176"/>
      <c r="AM985" s="176"/>
      <c r="AN985" s="176"/>
      <c r="AO985" s="176"/>
      <c r="AP985" s="176"/>
      <c r="AQ985" s="176"/>
      <c r="AR985" s="176"/>
      <c r="AS985" s="176"/>
      <c r="AT985" s="176"/>
      <c r="AU985" s="177"/>
      <c r="AV985" s="178"/>
      <c r="AW985" s="178"/>
      <c r="AX985" s="179"/>
      <c r="AY985" s="179"/>
      <c r="AZ985" s="179"/>
      <c r="BA985" s="180"/>
      <c r="BB985" s="181"/>
      <c r="BC985" s="181"/>
      <c r="BD985" s="181"/>
    </row>
    <row r="986" spans="1:56">
      <c r="A986" s="223"/>
      <c r="B986" s="224"/>
      <c r="C986" s="225"/>
      <c r="D986" s="182"/>
      <c r="E986" s="182"/>
      <c r="F986" s="182"/>
      <c r="G986" s="203"/>
      <c r="H986" s="218"/>
      <c r="I986" s="213"/>
      <c r="J986" s="207"/>
      <c r="K986" s="213"/>
      <c r="L986" s="207"/>
      <c r="M986" s="213"/>
      <c r="N986" s="207"/>
      <c r="O986" s="183"/>
      <c r="P986" s="184"/>
      <c r="Q986" s="184"/>
      <c r="R986" s="275"/>
      <c r="S986" s="185"/>
      <c r="T986" s="185"/>
      <c r="U986" s="275"/>
      <c r="V986" s="275"/>
      <c r="W986" s="276"/>
      <c r="X986" s="276"/>
      <c r="Y986" s="276"/>
      <c r="Z986" s="275"/>
      <c r="AA986" s="184"/>
      <c r="AB986" s="184"/>
      <c r="AC986" s="185"/>
      <c r="AD986" s="185"/>
      <c r="AE986" s="186"/>
      <c r="AF986" s="187"/>
      <c r="AG986" s="182"/>
      <c r="AH986" s="184"/>
      <c r="AI986" s="184"/>
      <c r="AJ986" s="182"/>
      <c r="AK986" s="188"/>
      <c r="AL986" s="188"/>
      <c r="AM986" s="188"/>
      <c r="AN986" s="188"/>
      <c r="AO986" s="188"/>
      <c r="AP986" s="188"/>
      <c r="AQ986" s="188"/>
      <c r="AR986" s="188"/>
      <c r="AS986" s="188"/>
      <c r="AT986" s="188"/>
      <c r="AU986" s="189"/>
      <c r="AV986" s="190"/>
      <c r="AW986" s="190"/>
      <c r="AX986" s="191"/>
      <c r="AY986" s="191"/>
      <c r="AZ986" s="191"/>
      <c r="BA986" s="192"/>
      <c r="BB986" s="193"/>
      <c r="BC986" s="193"/>
      <c r="BD986" s="193"/>
    </row>
    <row r="987" spans="1:56">
      <c r="A987" s="220"/>
      <c r="B987" s="221"/>
      <c r="C987" s="222"/>
      <c r="D987" s="169"/>
      <c r="E987" s="169"/>
      <c r="F987" s="169"/>
      <c r="G987" s="202"/>
      <c r="H987" s="217"/>
      <c r="I987" s="212"/>
      <c r="J987" s="206"/>
      <c r="K987" s="212"/>
      <c r="L987" s="206"/>
      <c r="M987" s="212"/>
      <c r="N987" s="206"/>
      <c r="O987" s="170"/>
      <c r="P987" s="171"/>
      <c r="Q987" s="171"/>
      <c r="R987" s="171"/>
      <c r="S987" s="172"/>
      <c r="T987" s="172"/>
      <c r="U987" s="171"/>
      <c r="V987" s="171"/>
      <c r="W987" s="173"/>
      <c r="X987" s="173"/>
      <c r="Y987" s="173"/>
      <c r="Z987" s="171"/>
      <c r="AA987" s="171"/>
      <c r="AB987" s="171"/>
      <c r="AC987" s="172"/>
      <c r="AD987" s="172"/>
      <c r="AE987" s="174"/>
      <c r="AF987" s="175"/>
      <c r="AG987" s="169"/>
      <c r="AH987" s="171"/>
      <c r="AI987" s="171"/>
      <c r="AJ987" s="169"/>
      <c r="AK987" s="176"/>
      <c r="AL987" s="176"/>
      <c r="AM987" s="176"/>
      <c r="AN987" s="176"/>
      <c r="AO987" s="176"/>
      <c r="AP987" s="176"/>
      <c r="AQ987" s="176"/>
      <c r="AR987" s="176"/>
      <c r="AS987" s="176"/>
      <c r="AT987" s="176"/>
      <c r="AU987" s="177"/>
      <c r="AV987" s="178"/>
      <c r="AW987" s="178"/>
      <c r="AX987" s="179"/>
      <c r="AY987" s="179"/>
      <c r="AZ987" s="179"/>
      <c r="BA987" s="180"/>
      <c r="BB987" s="181"/>
      <c r="BC987" s="181"/>
      <c r="BD987" s="181"/>
    </row>
    <row r="988" spans="1:56">
      <c r="A988" s="223"/>
      <c r="B988" s="224"/>
      <c r="C988" s="225"/>
      <c r="D988" s="182"/>
      <c r="E988" s="182"/>
      <c r="F988" s="182"/>
      <c r="G988" s="203"/>
      <c r="H988" s="218"/>
      <c r="I988" s="213"/>
      <c r="J988" s="207"/>
      <c r="K988" s="213"/>
      <c r="L988" s="207"/>
      <c r="M988" s="213"/>
      <c r="N988" s="207"/>
      <c r="O988" s="183"/>
      <c r="P988" s="184"/>
      <c r="Q988" s="184"/>
      <c r="R988" s="275"/>
      <c r="S988" s="185"/>
      <c r="T988" s="185"/>
      <c r="U988" s="275"/>
      <c r="V988" s="275"/>
      <c r="W988" s="276"/>
      <c r="X988" s="276"/>
      <c r="Y988" s="276"/>
      <c r="Z988" s="275"/>
      <c r="AA988" s="184"/>
      <c r="AB988" s="184"/>
      <c r="AC988" s="185"/>
      <c r="AD988" s="185"/>
      <c r="AE988" s="186"/>
      <c r="AF988" s="187"/>
      <c r="AG988" s="182"/>
      <c r="AH988" s="184"/>
      <c r="AI988" s="184"/>
      <c r="AJ988" s="182"/>
      <c r="AK988" s="188"/>
      <c r="AL988" s="188"/>
      <c r="AM988" s="188"/>
      <c r="AN988" s="188"/>
      <c r="AO988" s="188"/>
      <c r="AP988" s="188"/>
      <c r="AQ988" s="188"/>
      <c r="AR988" s="188"/>
      <c r="AS988" s="188"/>
      <c r="AT988" s="188"/>
      <c r="AU988" s="189"/>
      <c r="AV988" s="190"/>
      <c r="AW988" s="190"/>
      <c r="AX988" s="191"/>
      <c r="AY988" s="191"/>
      <c r="AZ988" s="191"/>
      <c r="BA988" s="192"/>
      <c r="BB988" s="193"/>
      <c r="BC988" s="193"/>
      <c r="BD988" s="193"/>
    </row>
    <row r="989" spans="1:56">
      <c r="A989" s="220"/>
      <c r="B989" s="221"/>
      <c r="C989" s="222"/>
      <c r="D989" s="169"/>
      <c r="E989" s="169"/>
      <c r="F989" s="169"/>
      <c r="G989" s="202"/>
      <c r="H989" s="217"/>
      <c r="I989" s="212"/>
      <c r="J989" s="206"/>
      <c r="K989" s="212"/>
      <c r="L989" s="206"/>
      <c r="M989" s="212"/>
      <c r="N989" s="206"/>
      <c r="O989" s="170"/>
      <c r="P989" s="171"/>
      <c r="Q989" s="171"/>
      <c r="R989" s="171"/>
      <c r="S989" s="172"/>
      <c r="T989" s="172"/>
      <c r="U989" s="171"/>
      <c r="V989" s="171"/>
      <c r="W989" s="173"/>
      <c r="X989" s="173"/>
      <c r="Y989" s="173"/>
      <c r="Z989" s="171"/>
      <c r="AA989" s="171"/>
      <c r="AB989" s="171"/>
      <c r="AC989" s="172"/>
      <c r="AD989" s="172"/>
      <c r="AE989" s="174"/>
      <c r="AF989" s="175"/>
      <c r="AG989" s="169"/>
      <c r="AH989" s="171"/>
      <c r="AI989" s="171"/>
      <c r="AJ989" s="169"/>
      <c r="AK989" s="176"/>
      <c r="AL989" s="176"/>
      <c r="AM989" s="176"/>
      <c r="AN989" s="176"/>
      <c r="AO989" s="176"/>
      <c r="AP989" s="176"/>
      <c r="AQ989" s="176"/>
      <c r="AR989" s="176"/>
      <c r="AS989" s="176"/>
      <c r="AT989" s="176"/>
      <c r="AU989" s="177"/>
      <c r="AV989" s="178"/>
      <c r="AW989" s="178"/>
      <c r="AX989" s="179"/>
      <c r="AY989" s="179"/>
      <c r="AZ989" s="179"/>
      <c r="BA989" s="180"/>
      <c r="BB989" s="181"/>
      <c r="BC989" s="181"/>
      <c r="BD989" s="181"/>
    </row>
    <row r="990" spans="1:56">
      <c r="A990" s="223"/>
      <c r="B990" s="224"/>
      <c r="C990" s="225"/>
      <c r="D990" s="182"/>
      <c r="E990" s="182"/>
      <c r="F990" s="182"/>
      <c r="G990" s="203"/>
      <c r="H990" s="218"/>
      <c r="I990" s="213"/>
      <c r="J990" s="207"/>
      <c r="K990" s="213"/>
      <c r="L990" s="207"/>
      <c r="M990" s="213"/>
      <c r="N990" s="207"/>
      <c r="O990" s="183"/>
      <c r="P990" s="184"/>
      <c r="Q990" s="184"/>
      <c r="R990" s="275"/>
      <c r="S990" s="185"/>
      <c r="T990" s="185"/>
      <c r="U990" s="275"/>
      <c r="V990" s="275"/>
      <c r="W990" s="276"/>
      <c r="X990" s="276"/>
      <c r="Y990" s="276"/>
      <c r="Z990" s="275"/>
      <c r="AA990" s="184"/>
      <c r="AB990" s="184"/>
      <c r="AC990" s="185"/>
      <c r="AD990" s="185"/>
      <c r="AE990" s="186"/>
      <c r="AF990" s="187"/>
      <c r="AG990" s="182"/>
      <c r="AH990" s="184"/>
      <c r="AI990" s="184"/>
      <c r="AJ990" s="182"/>
      <c r="AK990" s="188"/>
      <c r="AL990" s="188"/>
      <c r="AM990" s="188"/>
      <c r="AN990" s="188"/>
      <c r="AO990" s="188"/>
      <c r="AP990" s="188"/>
      <c r="AQ990" s="188"/>
      <c r="AR990" s="188"/>
      <c r="AS990" s="188"/>
      <c r="AT990" s="188"/>
      <c r="AU990" s="189"/>
      <c r="AV990" s="190"/>
      <c r="AW990" s="190"/>
      <c r="AX990" s="191"/>
      <c r="AY990" s="191"/>
      <c r="AZ990" s="191"/>
      <c r="BA990" s="192"/>
      <c r="BB990" s="193"/>
      <c r="BC990" s="193"/>
      <c r="BD990" s="193"/>
    </row>
    <row r="991" spans="1:56">
      <c r="A991" s="220"/>
      <c r="B991" s="221"/>
      <c r="C991" s="222"/>
      <c r="D991" s="169"/>
      <c r="E991" s="169"/>
      <c r="F991" s="169"/>
      <c r="G991" s="202"/>
      <c r="H991" s="217"/>
      <c r="I991" s="212"/>
      <c r="J991" s="206"/>
      <c r="K991" s="212"/>
      <c r="L991" s="206"/>
      <c r="M991" s="212"/>
      <c r="N991" s="206"/>
      <c r="O991" s="170"/>
      <c r="P991" s="171"/>
      <c r="Q991" s="171"/>
      <c r="R991" s="171"/>
      <c r="S991" s="172"/>
      <c r="T991" s="172"/>
      <c r="U991" s="171"/>
      <c r="V991" s="171"/>
      <c r="W991" s="173"/>
      <c r="X991" s="173"/>
      <c r="Y991" s="173"/>
      <c r="Z991" s="171"/>
      <c r="AA991" s="171"/>
      <c r="AB991" s="171"/>
      <c r="AC991" s="172"/>
      <c r="AD991" s="172"/>
      <c r="AE991" s="174"/>
      <c r="AF991" s="175"/>
      <c r="AG991" s="169"/>
      <c r="AH991" s="171"/>
      <c r="AI991" s="171"/>
      <c r="AJ991" s="169"/>
      <c r="AK991" s="176"/>
      <c r="AL991" s="176"/>
      <c r="AM991" s="176"/>
      <c r="AN991" s="176"/>
      <c r="AO991" s="176"/>
      <c r="AP991" s="176"/>
      <c r="AQ991" s="176"/>
      <c r="AR991" s="176"/>
      <c r="AS991" s="176"/>
      <c r="AT991" s="176"/>
      <c r="AU991" s="177"/>
      <c r="AV991" s="178"/>
      <c r="AW991" s="178"/>
      <c r="AX991" s="179"/>
      <c r="AY991" s="179"/>
      <c r="AZ991" s="179"/>
      <c r="BA991" s="180"/>
      <c r="BB991" s="181"/>
      <c r="BC991" s="181"/>
      <c r="BD991" s="181"/>
    </row>
    <row r="992" spans="1:56">
      <c r="A992" s="223"/>
      <c r="B992" s="224"/>
      <c r="C992" s="225"/>
      <c r="D992" s="182"/>
      <c r="E992" s="182"/>
      <c r="F992" s="182"/>
      <c r="G992" s="203"/>
      <c r="H992" s="218"/>
      <c r="I992" s="213"/>
      <c r="J992" s="207"/>
      <c r="K992" s="213"/>
      <c r="L992" s="207"/>
      <c r="M992" s="213"/>
      <c r="N992" s="207"/>
      <c r="O992" s="183"/>
      <c r="P992" s="184"/>
      <c r="Q992" s="184"/>
      <c r="R992" s="275"/>
      <c r="S992" s="185"/>
      <c r="T992" s="185"/>
      <c r="U992" s="275"/>
      <c r="V992" s="275"/>
      <c r="W992" s="276"/>
      <c r="X992" s="276"/>
      <c r="Y992" s="276"/>
      <c r="Z992" s="275"/>
      <c r="AA992" s="184"/>
      <c r="AB992" s="184"/>
      <c r="AC992" s="185"/>
      <c r="AD992" s="185"/>
      <c r="AE992" s="186"/>
      <c r="AF992" s="187"/>
      <c r="AG992" s="182"/>
      <c r="AH992" s="184"/>
      <c r="AI992" s="184"/>
      <c r="AJ992" s="182"/>
      <c r="AK992" s="188"/>
      <c r="AL992" s="188"/>
      <c r="AM992" s="188"/>
      <c r="AN992" s="188"/>
      <c r="AO992" s="188"/>
      <c r="AP992" s="188"/>
      <c r="AQ992" s="188"/>
      <c r="AR992" s="188"/>
      <c r="AS992" s="188"/>
      <c r="AT992" s="188"/>
      <c r="AU992" s="189"/>
      <c r="AV992" s="190"/>
      <c r="AW992" s="190"/>
      <c r="AX992" s="191"/>
      <c r="AY992" s="191"/>
      <c r="AZ992" s="191"/>
      <c r="BA992" s="192"/>
      <c r="BB992" s="193"/>
      <c r="BC992" s="193"/>
      <c r="BD992" s="193"/>
    </row>
    <row r="993" spans="1:56">
      <c r="A993" s="220"/>
      <c r="B993" s="221"/>
      <c r="C993" s="222"/>
      <c r="D993" s="169"/>
      <c r="E993" s="169"/>
      <c r="F993" s="169"/>
      <c r="G993" s="202"/>
      <c r="H993" s="217"/>
      <c r="I993" s="212"/>
      <c r="J993" s="206"/>
      <c r="K993" s="212"/>
      <c r="L993" s="206"/>
      <c r="M993" s="212"/>
      <c r="N993" s="206"/>
      <c r="O993" s="170"/>
      <c r="P993" s="171"/>
      <c r="Q993" s="171"/>
      <c r="R993" s="171"/>
      <c r="S993" s="172"/>
      <c r="T993" s="172"/>
      <c r="U993" s="171"/>
      <c r="V993" s="171"/>
      <c r="W993" s="173"/>
      <c r="X993" s="173"/>
      <c r="Y993" s="173"/>
      <c r="Z993" s="171"/>
      <c r="AA993" s="171"/>
      <c r="AB993" s="171"/>
      <c r="AC993" s="172"/>
      <c r="AD993" s="172"/>
      <c r="AE993" s="174"/>
      <c r="AF993" s="175"/>
      <c r="AG993" s="169"/>
      <c r="AH993" s="171"/>
      <c r="AI993" s="171"/>
      <c r="AJ993" s="169"/>
      <c r="AK993" s="176"/>
      <c r="AL993" s="176"/>
      <c r="AM993" s="176"/>
      <c r="AN993" s="176"/>
      <c r="AO993" s="176"/>
      <c r="AP993" s="176"/>
      <c r="AQ993" s="176"/>
      <c r="AR993" s="176"/>
      <c r="AS993" s="176"/>
      <c r="AT993" s="176"/>
      <c r="AU993" s="177"/>
      <c r="AV993" s="178"/>
      <c r="AW993" s="178"/>
      <c r="AX993" s="179"/>
      <c r="AY993" s="179"/>
      <c r="AZ993" s="179"/>
      <c r="BA993" s="180"/>
      <c r="BB993" s="181"/>
      <c r="BC993" s="181"/>
      <c r="BD993" s="181"/>
    </row>
    <row r="994" spans="1:56">
      <c r="A994" s="223"/>
      <c r="B994" s="224"/>
      <c r="C994" s="225"/>
      <c r="D994" s="182"/>
      <c r="E994" s="182"/>
      <c r="F994" s="182"/>
      <c r="G994" s="203"/>
      <c r="H994" s="218"/>
      <c r="I994" s="213"/>
      <c r="J994" s="207"/>
      <c r="K994" s="213"/>
      <c r="L994" s="207"/>
      <c r="M994" s="213"/>
      <c r="N994" s="207"/>
      <c r="O994" s="183"/>
      <c r="P994" s="184"/>
      <c r="Q994" s="184"/>
      <c r="R994" s="275"/>
      <c r="S994" s="185"/>
      <c r="T994" s="185"/>
      <c r="U994" s="275"/>
      <c r="V994" s="275"/>
      <c r="W994" s="276"/>
      <c r="X994" s="276"/>
      <c r="Y994" s="276"/>
      <c r="Z994" s="275"/>
      <c r="AA994" s="184"/>
      <c r="AB994" s="184"/>
      <c r="AC994" s="185"/>
      <c r="AD994" s="185"/>
      <c r="AE994" s="186"/>
      <c r="AF994" s="187"/>
      <c r="AG994" s="182"/>
      <c r="AH994" s="184"/>
      <c r="AI994" s="184"/>
      <c r="AJ994" s="182"/>
      <c r="AK994" s="188"/>
      <c r="AL994" s="188"/>
      <c r="AM994" s="188"/>
      <c r="AN994" s="188"/>
      <c r="AO994" s="188"/>
      <c r="AP994" s="188"/>
      <c r="AQ994" s="188"/>
      <c r="AR994" s="188"/>
      <c r="AS994" s="188"/>
      <c r="AT994" s="188"/>
      <c r="AU994" s="189"/>
      <c r="AV994" s="190"/>
      <c r="AW994" s="190"/>
      <c r="AX994" s="191"/>
      <c r="AY994" s="191"/>
      <c r="AZ994" s="191"/>
      <c r="BA994" s="192"/>
      <c r="BB994" s="193"/>
      <c r="BC994" s="193"/>
      <c r="BD994" s="193"/>
    </row>
    <row r="995" spans="1:56">
      <c r="A995" s="220"/>
      <c r="B995" s="221"/>
      <c r="C995" s="222"/>
      <c r="D995" s="169"/>
      <c r="E995" s="169"/>
      <c r="F995" s="169"/>
      <c r="G995" s="202"/>
      <c r="H995" s="217"/>
      <c r="I995" s="212"/>
      <c r="J995" s="206"/>
      <c r="K995" s="212"/>
      <c r="L995" s="206"/>
      <c r="M995" s="212"/>
      <c r="N995" s="206"/>
      <c r="O995" s="170"/>
      <c r="P995" s="171"/>
      <c r="Q995" s="171"/>
      <c r="R995" s="171"/>
      <c r="S995" s="172"/>
      <c r="T995" s="172"/>
      <c r="U995" s="171"/>
      <c r="V995" s="171"/>
      <c r="W995" s="173"/>
      <c r="X995" s="173"/>
      <c r="Y995" s="173"/>
      <c r="Z995" s="171"/>
      <c r="AA995" s="171"/>
      <c r="AB995" s="171"/>
      <c r="AC995" s="172"/>
      <c r="AD995" s="172"/>
      <c r="AE995" s="174"/>
      <c r="AF995" s="175"/>
      <c r="AG995" s="169"/>
      <c r="AH995" s="171"/>
      <c r="AI995" s="171"/>
      <c r="AJ995" s="169"/>
      <c r="AK995" s="176"/>
      <c r="AL995" s="176"/>
      <c r="AM995" s="176"/>
      <c r="AN995" s="176"/>
      <c r="AO995" s="176"/>
      <c r="AP995" s="176"/>
      <c r="AQ995" s="176"/>
      <c r="AR995" s="176"/>
      <c r="AS995" s="176"/>
      <c r="AT995" s="176"/>
      <c r="AU995" s="177"/>
      <c r="AV995" s="178"/>
      <c r="AW995" s="178"/>
      <c r="AX995" s="179"/>
      <c r="AY995" s="179"/>
      <c r="AZ995" s="179"/>
      <c r="BA995" s="180"/>
      <c r="BB995" s="181"/>
      <c r="BC995" s="181"/>
      <c r="BD995" s="181"/>
    </row>
    <row r="996" spans="1:56">
      <c r="A996" s="223"/>
      <c r="B996" s="224"/>
      <c r="C996" s="225"/>
      <c r="D996" s="182"/>
      <c r="E996" s="182"/>
      <c r="F996" s="182"/>
      <c r="G996" s="203"/>
      <c r="H996" s="218"/>
      <c r="I996" s="213"/>
      <c r="J996" s="207"/>
      <c r="K996" s="213"/>
      <c r="L996" s="207"/>
      <c r="M996" s="213"/>
      <c r="N996" s="207"/>
      <c r="O996" s="183"/>
      <c r="P996" s="184"/>
      <c r="Q996" s="184"/>
      <c r="R996" s="275"/>
      <c r="S996" s="185"/>
      <c r="T996" s="185"/>
      <c r="U996" s="275"/>
      <c r="V996" s="275"/>
      <c r="W996" s="276"/>
      <c r="X996" s="276"/>
      <c r="Y996" s="276"/>
      <c r="Z996" s="275"/>
      <c r="AA996" s="184"/>
      <c r="AB996" s="184"/>
      <c r="AC996" s="185"/>
      <c r="AD996" s="185"/>
      <c r="AE996" s="186"/>
      <c r="AF996" s="187"/>
      <c r="AG996" s="182"/>
      <c r="AH996" s="184"/>
      <c r="AI996" s="184"/>
      <c r="AJ996" s="182"/>
      <c r="AK996" s="188"/>
      <c r="AL996" s="188"/>
      <c r="AM996" s="188"/>
      <c r="AN996" s="188"/>
      <c r="AO996" s="188"/>
      <c r="AP996" s="188"/>
      <c r="AQ996" s="188"/>
      <c r="AR996" s="188"/>
      <c r="AS996" s="188"/>
      <c r="AT996" s="188"/>
      <c r="AU996" s="189"/>
      <c r="AV996" s="190"/>
      <c r="AW996" s="190"/>
      <c r="AX996" s="191"/>
      <c r="AY996" s="191"/>
      <c r="AZ996" s="191"/>
      <c r="BA996" s="192"/>
      <c r="BB996" s="193"/>
      <c r="BC996" s="193"/>
      <c r="BD996" s="193"/>
    </row>
    <row r="997" spans="1:56">
      <c r="A997" s="220"/>
      <c r="B997" s="221"/>
      <c r="C997" s="222"/>
      <c r="D997" s="169"/>
      <c r="E997" s="169"/>
      <c r="F997" s="169"/>
      <c r="G997" s="202"/>
      <c r="H997" s="217"/>
      <c r="I997" s="212"/>
      <c r="J997" s="206"/>
      <c r="K997" s="212"/>
      <c r="L997" s="206"/>
      <c r="M997" s="212"/>
      <c r="N997" s="206"/>
      <c r="O997" s="170"/>
      <c r="P997" s="171"/>
      <c r="Q997" s="171"/>
      <c r="R997" s="171"/>
      <c r="S997" s="172"/>
      <c r="T997" s="172"/>
      <c r="U997" s="171"/>
      <c r="V997" s="171"/>
      <c r="W997" s="173"/>
      <c r="X997" s="173"/>
      <c r="Y997" s="173"/>
      <c r="Z997" s="171"/>
      <c r="AA997" s="171"/>
      <c r="AB997" s="171"/>
      <c r="AC997" s="172"/>
      <c r="AD997" s="172"/>
      <c r="AE997" s="174"/>
      <c r="AF997" s="175"/>
      <c r="AG997" s="169"/>
      <c r="AH997" s="171"/>
      <c r="AI997" s="171"/>
      <c r="AJ997" s="169"/>
      <c r="AK997" s="176"/>
      <c r="AL997" s="176"/>
      <c r="AM997" s="176"/>
      <c r="AN997" s="176"/>
      <c r="AO997" s="176"/>
      <c r="AP997" s="176"/>
      <c r="AQ997" s="176"/>
      <c r="AR997" s="176"/>
      <c r="AS997" s="176"/>
      <c r="AT997" s="176"/>
      <c r="AU997" s="177"/>
      <c r="AV997" s="178"/>
      <c r="AW997" s="178"/>
      <c r="AX997" s="179"/>
      <c r="AY997" s="179"/>
      <c r="AZ997" s="179"/>
      <c r="BA997" s="180"/>
      <c r="BB997" s="181"/>
      <c r="BC997" s="181"/>
      <c r="BD997" s="181"/>
    </row>
    <row r="998" spans="1:56">
      <c r="A998" s="223"/>
      <c r="B998" s="224"/>
      <c r="C998" s="225"/>
      <c r="D998" s="182"/>
      <c r="E998" s="182"/>
      <c r="F998" s="182"/>
      <c r="G998" s="203"/>
      <c r="H998" s="218"/>
      <c r="I998" s="213"/>
      <c r="J998" s="207"/>
      <c r="K998" s="213"/>
      <c r="L998" s="207"/>
      <c r="M998" s="213"/>
      <c r="N998" s="207"/>
      <c r="O998" s="183"/>
      <c r="P998" s="184"/>
      <c r="Q998" s="184"/>
      <c r="R998" s="275"/>
      <c r="S998" s="185"/>
      <c r="T998" s="185"/>
      <c r="U998" s="275"/>
      <c r="V998" s="275"/>
      <c r="W998" s="276"/>
      <c r="X998" s="276"/>
      <c r="Y998" s="276"/>
      <c r="Z998" s="275"/>
      <c r="AA998" s="184"/>
      <c r="AB998" s="184"/>
      <c r="AC998" s="185"/>
      <c r="AD998" s="185"/>
      <c r="AE998" s="186"/>
      <c r="AF998" s="187"/>
      <c r="AG998" s="182"/>
      <c r="AH998" s="184"/>
      <c r="AI998" s="184"/>
      <c r="AJ998" s="182"/>
      <c r="AK998" s="188"/>
      <c r="AL998" s="188"/>
      <c r="AM998" s="188"/>
      <c r="AN998" s="188"/>
      <c r="AO998" s="188"/>
      <c r="AP998" s="188"/>
      <c r="AQ998" s="188"/>
      <c r="AR998" s="188"/>
      <c r="AS998" s="188"/>
      <c r="AT998" s="188"/>
      <c r="AU998" s="189"/>
      <c r="AV998" s="190"/>
      <c r="AW998" s="190"/>
      <c r="AX998" s="191"/>
      <c r="AY998" s="191"/>
      <c r="AZ998" s="191"/>
      <c r="BA998" s="192"/>
      <c r="BB998" s="193"/>
      <c r="BC998" s="193"/>
      <c r="BD998" s="193"/>
    </row>
    <row r="999" spans="1:56">
      <c r="A999" s="220"/>
      <c r="B999" s="221"/>
      <c r="C999" s="222"/>
      <c r="D999" s="169"/>
      <c r="E999" s="169"/>
      <c r="F999" s="169"/>
      <c r="G999" s="202"/>
      <c r="H999" s="217"/>
      <c r="I999" s="212"/>
      <c r="J999" s="206"/>
      <c r="K999" s="212"/>
      <c r="L999" s="206"/>
      <c r="M999" s="212"/>
      <c r="N999" s="206"/>
      <c r="O999" s="170"/>
      <c r="P999" s="171"/>
      <c r="Q999" s="171"/>
      <c r="R999" s="171"/>
      <c r="S999" s="172"/>
      <c r="T999" s="172"/>
      <c r="U999" s="171"/>
      <c r="V999" s="171"/>
      <c r="W999" s="173"/>
      <c r="X999" s="173"/>
      <c r="Y999" s="173"/>
      <c r="Z999" s="171"/>
      <c r="AA999" s="171"/>
      <c r="AB999" s="171"/>
      <c r="AC999" s="172"/>
      <c r="AD999" s="172"/>
      <c r="AE999" s="174"/>
      <c r="AF999" s="175"/>
      <c r="AG999" s="169"/>
      <c r="AH999" s="171"/>
      <c r="AI999" s="171"/>
      <c r="AJ999" s="169"/>
      <c r="AK999" s="176"/>
      <c r="AL999" s="176"/>
      <c r="AM999" s="176"/>
      <c r="AN999" s="176"/>
      <c r="AO999" s="176"/>
      <c r="AP999" s="176"/>
      <c r="AQ999" s="176"/>
      <c r="AR999" s="176"/>
      <c r="AS999" s="176"/>
      <c r="AT999" s="176"/>
      <c r="AU999" s="177"/>
      <c r="AV999" s="178"/>
      <c r="AW999" s="178"/>
      <c r="AX999" s="179"/>
      <c r="AY999" s="179"/>
      <c r="AZ999" s="179"/>
      <c r="BA999" s="180"/>
      <c r="BB999" s="181"/>
      <c r="BC999" s="181"/>
      <c r="BD999" s="181"/>
    </row>
    <row r="1000" spans="1:56">
      <c r="A1000" s="223"/>
      <c r="B1000" s="224"/>
      <c r="C1000" s="225"/>
      <c r="D1000" s="182"/>
      <c r="E1000" s="182"/>
      <c r="F1000" s="182"/>
      <c r="G1000" s="203"/>
      <c r="H1000" s="218"/>
      <c r="I1000" s="213"/>
      <c r="J1000" s="207"/>
      <c r="K1000" s="213"/>
      <c r="L1000" s="207"/>
      <c r="M1000" s="213"/>
      <c r="N1000" s="207"/>
      <c r="O1000" s="183"/>
      <c r="P1000" s="184"/>
      <c r="Q1000" s="184"/>
      <c r="R1000" s="275"/>
      <c r="S1000" s="185"/>
      <c r="T1000" s="185"/>
      <c r="U1000" s="275"/>
      <c r="V1000" s="275"/>
      <c r="W1000" s="276"/>
      <c r="X1000" s="276"/>
      <c r="Y1000" s="276"/>
      <c r="Z1000" s="275"/>
      <c r="AA1000" s="184"/>
      <c r="AB1000" s="184"/>
      <c r="AC1000" s="185"/>
      <c r="AD1000" s="185"/>
      <c r="AE1000" s="186"/>
      <c r="AF1000" s="187"/>
      <c r="AG1000" s="182"/>
      <c r="AH1000" s="184"/>
      <c r="AI1000" s="184"/>
      <c r="AJ1000" s="182"/>
      <c r="AK1000" s="188"/>
      <c r="AL1000" s="188"/>
      <c r="AM1000" s="188"/>
      <c r="AN1000" s="188"/>
      <c r="AO1000" s="188"/>
      <c r="AP1000" s="188"/>
      <c r="AQ1000" s="188"/>
      <c r="AR1000" s="188"/>
      <c r="AS1000" s="188"/>
      <c r="AT1000" s="188"/>
      <c r="AU1000" s="189"/>
      <c r="AV1000" s="190"/>
      <c r="AW1000" s="190"/>
      <c r="AX1000" s="191"/>
      <c r="AY1000" s="191"/>
      <c r="AZ1000" s="191"/>
      <c r="BA1000" s="192"/>
      <c r="BB1000" s="193"/>
      <c r="BC1000" s="193"/>
      <c r="BD1000" s="193"/>
    </row>
    <row r="1001" spans="1:56">
      <c r="A1001" s="220"/>
      <c r="B1001" s="221"/>
      <c r="C1001" s="222"/>
      <c r="D1001" s="169"/>
      <c r="E1001" s="169"/>
      <c r="F1001" s="169"/>
      <c r="G1001" s="202"/>
      <c r="H1001" s="217"/>
      <c r="I1001" s="212"/>
      <c r="J1001" s="206"/>
      <c r="K1001" s="212"/>
      <c r="L1001" s="206"/>
      <c r="M1001" s="212"/>
      <c r="N1001" s="206"/>
      <c r="O1001" s="170"/>
      <c r="P1001" s="171"/>
      <c r="Q1001" s="171"/>
      <c r="R1001" s="171"/>
      <c r="S1001" s="172"/>
      <c r="T1001" s="172"/>
      <c r="U1001" s="171"/>
      <c r="V1001" s="171"/>
      <c r="W1001" s="173"/>
      <c r="X1001" s="173"/>
      <c r="Y1001" s="173"/>
      <c r="Z1001" s="171"/>
      <c r="AA1001" s="171"/>
      <c r="AB1001" s="171"/>
      <c r="AC1001" s="172"/>
      <c r="AD1001" s="172"/>
      <c r="AE1001" s="174"/>
      <c r="AF1001" s="175"/>
      <c r="AG1001" s="169"/>
      <c r="AH1001" s="171"/>
      <c r="AI1001" s="171"/>
      <c r="AJ1001" s="169"/>
      <c r="AK1001" s="176"/>
      <c r="AL1001" s="176"/>
      <c r="AM1001" s="176"/>
      <c r="AN1001" s="176"/>
      <c r="AO1001" s="176"/>
      <c r="AP1001" s="176"/>
      <c r="AQ1001" s="176"/>
      <c r="AR1001" s="176"/>
      <c r="AS1001" s="176"/>
      <c r="AT1001" s="176"/>
      <c r="AU1001" s="177"/>
      <c r="AV1001" s="178"/>
      <c r="AW1001" s="178"/>
      <c r="AX1001" s="179"/>
      <c r="AY1001" s="179"/>
      <c r="AZ1001" s="179"/>
      <c r="BA1001" s="180"/>
      <c r="BB1001" s="181"/>
      <c r="BC1001" s="181"/>
      <c r="BD1001" s="181"/>
    </row>
    <row r="1002" spans="1:56">
      <c r="A1002" s="223"/>
      <c r="B1002" s="224"/>
      <c r="C1002" s="225"/>
      <c r="D1002" s="182"/>
      <c r="E1002" s="182"/>
      <c r="F1002" s="182"/>
      <c r="G1002" s="203"/>
      <c r="H1002" s="218"/>
      <c r="I1002" s="213"/>
      <c r="J1002" s="207"/>
      <c r="K1002" s="213"/>
      <c r="L1002" s="207"/>
      <c r="M1002" s="213"/>
      <c r="N1002" s="207"/>
      <c r="O1002" s="183"/>
      <c r="P1002" s="184"/>
      <c r="Q1002" s="184"/>
      <c r="R1002" s="275"/>
      <c r="S1002" s="185"/>
      <c r="T1002" s="185"/>
      <c r="U1002" s="275"/>
      <c r="V1002" s="275"/>
      <c r="W1002" s="276"/>
      <c r="X1002" s="276"/>
      <c r="Y1002" s="276"/>
      <c r="Z1002" s="275"/>
      <c r="AA1002" s="184"/>
      <c r="AB1002" s="184"/>
      <c r="AC1002" s="185"/>
      <c r="AD1002" s="185"/>
      <c r="AE1002" s="186"/>
      <c r="AF1002" s="187"/>
      <c r="AG1002" s="182"/>
      <c r="AH1002" s="184"/>
      <c r="AI1002" s="184"/>
      <c r="AJ1002" s="182"/>
      <c r="AK1002" s="188"/>
      <c r="AL1002" s="188"/>
      <c r="AM1002" s="188"/>
      <c r="AN1002" s="188"/>
      <c r="AO1002" s="188"/>
      <c r="AP1002" s="188"/>
      <c r="AQ1002" s="188"/>
      <c r="AR1002" s="188"/>
      <c r="AS1002" s="188"/>
      <c r="AT1002" s="188"/>
      <c r="AU1002" s="189"/>
      <c r="AV1002" s="190"/>
      <c r="AW1002" s="190"/>
      <c r="AX1002" s="191"/>
      <c r="AY1002" s="191"/>
      <c r="AZ1002" s="191"/>
      <c r="BA1002" s="192"/>
      <c r="BB1002" s="193"/>
      <c r="BC1002" s="193"/>
      <c r="BD1002" s="193"/>
    </row>
    <row r="1003" spans="1:56">
      <c r="A1003" s="220"/>
      <c r="B1003" s="221"/>
      <c r="C1003" s="222"/>
      <c r="D1003" s="169"/>
      <c r="E1003" s="169"/>
      <c r="F1003" s="169"/>
      <c r="G1003" s="202"/>
      <c r="H1003" s="217"/>
      <c r="I1003" s="212"/>
      <c r="J1003" s="206"/>
      <c r="K1003" s="212"/>
      <c r="L1003" s="206"/>
      <c r="M1003" s="212"/>
      <c r="N1003" s="206"/>
      <c r="O1003" s="170"/>
      <c r="P1003" s="171"/>
      <c r="Q1003" s="171"/>
      <c r="R1003" s="171"/>
      <c r="S1003" s="172"/>
      <c r="T1003" s="172"/>
      <c r="U1003" s="171"/>
      <c r="V1003" s="171"/>
      <c r="W1003" s="173"/>
      <c r="X1003" s="173"/>
      <c r="Y1003" s="173"/>
      <c r="Z1003" s="171"/>
      <c r="AA1003" s="171"/>
      <c r="AB1003" s="171"/>
      <c r="AC1003" s="172"/>
      <c r="AD1003" s="172"/>
      <c r="AE1003" s="174"/>
      <c r="AF1003" s="175"/>
      <c r="AG1003" s="169"/>
      <c r="AH1003" s="171"/>
      <c r="AI1003" s="171"/>
      <c r="AJ1003" s="169"/>
      <c r="AK1003" s="176"/>
      <c r="AL1003" s="176"/>
      <c r="AM1003" s="176"/>
      <c r="AN1003" s="176"/>
      <c r="AO1003" s="176"/>
      <c r="AP1003" s="176"/>
      <c r="AQ1003" s="176"/>
      <c r="AR1003" s="176"/>
      <c r="AS1003" s="176"/>
      <c r="AT1003" s="176"/>
      <c r="AU1003" s="177"/>
      <c r="AV1003" s="178"/>
      <c r="AW1003" s="178"/>
      <c r="AX1003" s="179"/>
      <c r="AY1003" s="179"/>
      <c r="AZ1003" s="179"/>
      <c r="BA1003" s="180"/>
      <c r="BB1003" s="181"/>
      <c r="BC1003" s="181"/>
      <c r="BD1003" s="181"/>
    </row>
    <row r="1004" spans="1:56">
      <c r="A1004" s="223"/>
      <c r="B1004" s="224"/>
      <c r="C1004" s="225"/>
      <c r="D1004" s="182"/>
      <c r="E1004" s="182"/>
      <c r="F1004" s="182"/>
      <c r="G1004" s="203"/>
      <c r="H1004" s="218"/>
      <c r="I1004" s="213"/>
      <c r="J1004" s="207"/>
      <c r="K1004" s="213"/>
      <c r="L1004" s="207"/>
      <c r="M1004" s="213"/>
      <c r="N1004" s="207"/>
      <c r="O1004" s="183"/>
      <c r="P1004" s="184"/>
      <c r="Q1004" s="184"/>
      <c r="R1004" s="275"/>
      <c r="S1004" s="185"/>
      <c r="T1004" s="185"/>
      <c r="U1004" s="275"/>
      <c r="V1004" s="275"/>
      <c r="W1004" s="276"/>
      <c r="X1004" s="276"/>
      <c r="Y1004" s="276"/>
      <c r="Z1004" s="275"/>
      <c r="AA1004" s="184"/>
      <c r="AB1004" s="184"/>
      <c r="AC1004" s="185"/>
      <c r="AD1004" s="185"/>
      <c r="AE1004" s="186"/>
      <c r="AF1004" s="187"/>
      <c r="AG1004" s="182"/>
      <c r="AH1004" s="184"/>
      <c r="AI1004" s="184"/>
      <c r="AJ1004" s="182"/>
      <c r="AK1004" s="188"/>
      <c r="AL1004" s="188"/>
      <c r="AM1004" s="188"/>
      <c r="AN1004" s="188"/>
      <c r="AO1004" s="188"/>
      <c r="AP1004" s="188"/>
      <c r="AQ1004" s="188"/>
      <c r="AR1004" s="188"/>
      <c r="AS1004" s="188"/>
      <c r="AT1004" s="188"/>
      <c r="AU1004" s="189"/>
      <c r="AV1004" s="190"/>
      <c r="AW1004" s="190"/>
      <c r="AX1004" s="191"/>
      <c r="AY1004" s="191"/>
      <c r="AZ1004" s="191"/>
      <c r="BA1004" s="192"/>
      <c r="BB1004" s="193"/>
      <c r="BC1004" s="193"/>
      <c r="BD1004" s="193"/>
    </row>
    <row r="1005" spans="1:56">
      <c r="A1005" s="220"/>
      <c r="B1005" s="221"/>
      <c r="C1005" s="222"/>
      <c r="D1005" s="169"/>
      <c r="E1005" s="169"/>
      <c r="F1005" s="169"/>
      <c r="G1005" s="202"/>
      <c r="H1005" s="217"/>
      <c r="I1005" s="212"/>
      <c r="J1005" s="206"/>
      <c r="K1005" s="212"/>
      <c r="L1005" s="206"/>
      <c r="M1005" s="212"/>
      <c r="N1005" s="206"/>
      <c r="O1005" s="170"/>
      <c r="P1005" s="171"/>
      <c r="Q1005" s="171"/>
      <c r="R1005" s="171"/>
      <c r="S1005" s="172"/>
      <c r="T1005" s="172"/>
      <c r="U1005" s="171"/>
      <c r="V1005" s="171"/>
      <c r="W1005" s="173"/>
      <c r="X1005" s="173"/>
      <c r="Y1005" s="173"/>
      <c r="Z1005" s="171"/>
      <c r="AA1005" s="171"/>
      <c r="AB1005" s="171"/>
      <c r="AC1005" s="172"/>
      <c r="AD1005" s="172"/>
      <c r="AE1005" s="174"/>
      <c r="AF1005" s="175"/>
      <c r="AG1005" s="169"/>
      <c r="AH1005" s="171"/>
      <c r="AI1005" s="171"/>
      <c r="AJ1005" s="169"/>
      <c r="AK1005" s="176"/>
      <c r="AL1005" s="176"/>
      <c r="AM1005" s="176"/>
      <c r="AN1005" s="176"/>
      <c r="AO1005" s="176"/>
      <c r="AP1005" s="176"/>
      <c r="AQ1005" s="176"/>
      <c r="AR1005" s="176"/>
      <c r="AS1005" s="176"/>
      <c r="AT1005" s="176"/>
      <c r="AU1005" s="177"/>
      <c r="AV1005" s="178"/>
      <c r="AW1005" s="178"/>
      <c r="AX1005" s="179"/>
      <c r="AY1005" s="179"/>
      <c r="AZ1005" s="179"/>
      <c r="BA1005" s="180"/>
      <c r="BB1005" s="181"/>
      <c r="BC1005" s="181"/>
      <c r="BD1005" s="181"/>
    </row>
    <row r="1006" spans="1:56">
      <c r="A1006" s="223"/>
      <c r="B1006" s="224"/>
      <c r="C1006" s="225"/>
      <c r="D1006" s="182"/>
      <c r="E1006" s="182"/>
      <c r="F1006" s="182"/>
      <c r="G1006" s="203"/>
      <c r="H1006" s="218"/>
      <c r="I1006" s="213"/>
      <c r="J1006" s="207"/>
      <c r="K1006" s="213"/>
      <c r="L1006" s="207"/>
      <c r="M1006" s="213"/>
      <c r="N1006" s="207"/>
      <c r="O1006" s="183"/>
      <c r="P1006" s="184"/>
      <c r="Q1006" s="184"/>
      <c r="R1006" s="275"/>
      <c r="S1006" s="185"/>
      <c r="T1006" s="185"/>
      <c r="U1006" s="275"/>
      <c r="V1006" s="275"/>
      <c r="W1006" s="276"/>
      <c r="X1006" s="276"/>
      <c r="Y1006" s="276"/>
      <c r="Z1006" s="275"/>
      <c r="AA1006" s="184"/>
      <c r="AB1006" s="184"/>
      <c r="AC1006" s="185"/>
      <c r="AD1006" s="185"/>
      <c r="AE1006" s="186"/>
      <c r="AF1006" s="187"/>
      <c r="AG1006" s="182"/>
      <c r="AH1006" s="184"/>
      <c r="AI1006" s="184"/>
      <c r="AJ1006" s="182"/>
      <c r="AK1006" s="188"/>
      <c r="AL1006" s="188"/>
      <c r="AM1006" s="188"/>
      <c r="AN1006" s="188"/>
      <c r="AO1006" s="188"/>
      <c r="AP1006" s="188"/>
      <c r="AQ1006" s="188"/>
      <c r="AR1006" s="188"/>
      <c r="AS1006" s="188"/>
      <c r="AT1006" s="188"/>
      <c r="AU1006" s="189"/>
      <c r="AV1006" s="190"/>
      <c r="AW1006" s="190"/>
      <c r="AX1006" s="191"/>
      <c r="AY1006" s="191"/>
      <c r="AZ1006" s="191"/>
      <c r="BA1006" s="192"/>
      <c r="BB1006" s="193"/>
      <c r="BC1006" s="193"/>
      <c r="BD1006" s="193"/>
    </row>
    <row r="1007" spans="1:56">
      <c r="A1007" s="220"/>
      <c r="B1007" s="221"/>
      <c r="C1007" s="222"/>
      <c r="D1007" s="169"/>
      <c r="E1007" s="169"/>
      <c r="F1007" s="169"/>
      <c r="G1007" s="202"/>
      <c r="H1007" s="217"/>
      <c r="I1007" s="212"/>
      <c r="J1007" s="206"/>
      <c r="K1007" s="212"/>
      <c r="L1007" s="206"/>
      <c r="M1007" s="212"/>
      <c r="N1007" s="206"/>
      <c r="O1007" s="170"/>
      <c r="P1007" s="171"/>
      <c r="Q1007" s="171"/>
      <c r="R1007" s="171"/>
      <c r="S1007" s="172"/>
      <c r="T1007" s="172"/>
      <c r="U1007" s="171"/>
      <c r="V1007" s="171"/>
      <c r="W1007" s="173"/>
      <c r="X1007" s="173"/>
      <c r="Y1007" s="173"/>
      <c r="Z1007" s="171"/>
      <c r="AA1007" s="171"/>
      <c r="AB1007" s="171"/>
      <c r="AC1007" s="172"/>
      <c r="AD1007" s="172"/>
      <c r="AE1007" s="174"/>
      <c r="AF1007" s="175"/>
      <c r="AG1007" s="169"/>
      <c r="AH1007" s="171"/>
      <c r="AI1007" s="171"/>
      <c r="AJ1007" s="169"/>
      <c r="AK1007" s="176"/>
      <c r="AL1007" s="176"/>
      <c r="AM1007" s="176"/>
      <c r="AN1007" s="176"/>
      <c r="AO1007" s="176"/>
      <c r="AP1007" s="176"/>
      <c r="AQ1007" s="176"/>
      <c r="AR1007" s="176"/>
      <c r="AS1007" s="176"/>
      <c r="AT1007" s="176"/>
      <c r="AU1007" s="177"/>
      <c r="AV1007" s="178"/>
      <c r="AW1007" s="178"/>
      <c r="AX1007" s="179"/>
      <c r="AY1007" s="179"/>
      <c r="AZ1007" s="179"/>
      <c r="BA1007" s="180"/>
      <c r="BB1007" s="181"/>
      <c r="BC1007" s="181"/>
      <c r="BD1007" s="181"/>
    </row>
    <row r="1008" spans="1:56">
      <c r="A1008" s="223"/>
      <c r="B1008" s="224"/>
      <c r="C1008" s="225"/>
      <c r="D1008" s="182"/>
      <c r="E1008" s="182"/>
      <c r="F1008" s="182"/>
      <c r="G1008" s="203"/>
      <c r="H1008" s="218"/>
      <c r="I1008" s="213"/>
      <c r="J1008" s="207"/>
      <c r="K1008" s="213"/>
      <c r="L1008" s="207"/>
      <c r="M1008" s="213"/>
      <c r="N1008" s="207"/>
      <c r="O1008" s="183"/>
      <c r="P1008" s="184"/>
      <c r="Q1008" s="184"/>
      <c r="R1008" s="275"/>
      <c r="S1008" s="185"/>
      <c r="T1008" s="185"/>
      <c r="U1008" s="275"/>
      <c r="V1008" s="275"/>
      <c r="W1008" s="276"/>
      <c r="X1008" s="276"/>
      <c r="Y1008" s="276"/>
      <c r="Z1008" s="275"/>
      <c r="AA1008" s="184"/>
      <c r="AB1008" s="184"/>
      <c r="AC1008" s="185"/>
      <c r="AD1008" s="185"/>
      <c r="AE1008" s="186"/>
      <c r="AF1008" s="187"/>
      <c r="AG1008" s="182"/>
      <c r="AH1008" s="184"/>
      <c r="AI1008" s="184"/>
      <c r="AJ1008" s="182"/>
      <c r="AK1008" s="188"/>
      <c r="AL1008" s="188"/>
      <c r="AM1008" s="188"/>
      <c r="AN1008" s="188"/>
      <c r="AO1008" s="188"/>
      <c r="AP1008" s="188"/>
      <c r="AQ1008" s="188"/>
      <c r="AR1008" s="188"/>
      <c r="AS1008" s="188"/>
      <c r="AT1008" s="188"/>
      <c r="AU1008" s="189"/>
      <c r="AV1008" s="190"/>
      <c r="AW1008" s="190"/>
      <c r="AX1008" s="191"/>
      <c r="AY1008" s="191"/>
      <c r="AZ1008" s="191"/>
      <c r="BA1008" s="192"/>
      <c r="BB1008" s="193"/>
      <c r="BC1008" s="193"/>
      <c r="BD1008" s="193"/>
    </row>
    <row r="1009" spans="1:56">
      <c r="A1009" s="220"/>
      <c r="B1009" s="221"/>
      <c r="C1009" s="222"/>
      <c r="D1009" s="169"/>
      <c r="E1009" s="169"/>
      <c r="F1009" s="169"/>
      <c r="G1009" s="202"/>
      <c r="H1009" s="217"/>
      <c r="I1009" s="212"/>
      <c r="J1009" s="206"/>
      <c r="K1009" s="212"/>
      <c r="L1009" s="206"/>
      <c r="M1009" s="212"/>
      <c r="N1009" s="206"/>
      <c r="O1009" s="170"/>
      <c r="P1009" s="171"/>
      <c r="Q1009" s="171"/>
      <c r="R1009" s="171"/>
      <c r="S1009" s="172"/>
      <c r="T1009" s="172"/>
      <c r="U1009" s="171"/>
      <c r="V1009" s="171"/>
      <c r="W1009" s="173"/>
      <c r="X1009" s="173"/>
      <c r="Y1009" s="173"/>
      <c r="Z1009" s="171"/>
      <c r="AA1009" s="171"/>
      <c r="AB1009" s="171"/>
      <c r="AC1009" s="172"/>
      <c r="AD1009" s="172"/>
      <c r="AE1009" s="174"/>
      <c r="AF1009" s="175"/>
      <c r="AG1009" s="169"/>
      <c r="AH1009" s="171"/>
      <c r="AI1009" s="171"/>
      <c r="AJ1009" s="169"/>
      <c r="AK1009" s="176"/>
      <c r="AL1009" s="176"/>
      <c r="AM1009" s="176"/>
      <c r="AN1009" s="176"/>
      <c r="AO1009" s="176"/>
      <c r="AP1009" s="176"/>
      <c r="AQ1009" s="176"/>
      <c r="AR1009" s="176"/>
      <c r="AS1009" s="176"/>
      <c r="AT1009" s="176"/>
      <c r="AU1009" s="177"/>
      <c r="AV1009" s="178"/>
      <c r="AW1009" s="178"/>
      <c r="AX1009" s="179"/>
      <c r="AY1009" s="179"/>
      <c r="AZ1009" s="179"/>
      <c r="BA1009" s="180"/>
      <c r="BB1009" s="181"/>
      <c r="BC1009" s="181"/>
      <c r="BD1009" s="181"/>
    </row>
    <row r="1010" spans="1:56">
      <c r="A1010" s="223"/>
      <c r="B1010" s="224"/>
      <c r="C1010" s="225"/>
      <c r="D1010" s="182"/>
      <c r="E1010" s="182"/>
      <c r="F1010" s="182"/>
      <c r="G1010" s="203"/>
      <c r="H1010" s="218"/>
      <c r="I1010" s="213"/>
      <c r="J1010" s="207"/>
      <c r="K1010" s="213"/>
      <c r="L1010" s="207"/>
      <c r="M1010" s="213"/>
      <c r="N1010" s="207"/>
      <c r="O1010" s="183"/>
      <c r="P1010" s="184"/>
      <c r="Q1010" s="184"/>
      <c r="R1010" s="275"/>
      <c r="S1010" s="185"/>
      <c r="T1010" s="185"/>
      <c r="U1010" s="275"/>
      <c r="V1010" s="275"/>
      <c r="W1010" s="276"/>
      <c r="X1010" s="276"/>
      <c r="Y1010" s="276"/>
      <c r="Z1010" s="275"/>
      <c r="AA1010" s="184"/>
      <c r="AB1010" s="184"/>
      <c r="AC1010" s="185"/>
      <c r="AD1010" s="185"/>
      <c r="AE1010" s="186"/>
      <c r="AF1010" s="187"/>
      <c r="AG1010" s="182"/>
      <c r="AH1010" s="184"/>
      <c r="AI1010" s="184"/>
      <c r="AJ1010" s="182"/>
      <c r="AK1010" s="188"/>
      <c r="AL1010" s="188"/>
      <c r="AM1010" s="188"/>
      <c r="AN1010" s="188"/>
      <c r="AO1010" s="188"/>
      <c r="AP1010" s="188"/>
      <c r="AQ1010" s="188"/>
      <c r="AR1010" s="188"/>
      <c r="AS1010" s="188"/>
      <c r="AT1010" s="188"/>
      <c r="AU1010" s="189"/>
      <c r="AV1010" s="190"/>
      <c r="AW1010" s="190"/>
      <c r="AX1010" s="191"/>
      <c r="AY1010" s="191"/>
      <c r="AZ1010" s="191"/>
      <c r="BA1010" s="192"/>
      <c r="BB1010" s="193"/>
      <c r="BC1010" s="193"/>
      <c r="BD1010" s="193"/>
    </row>
    <row r="1011" spans="1:56">
      <c r="A1011" s="220"/>
      <c r="B1011" s="221"/>
      <c r="C1011" s="222"/>
      <c r="D1011" s="169"/>
      <c r="E1011" s="169"/>
      <c r="F1011" s="169"/>
      <c r="G1011" s="202"/>
      <c r="H1011" s="217"/>
      <c r="I1011" s="212"/>
      <c r="J1011" s="206"/>
      <c r="K1011" s="212"/>
      <c r="L1011" s="206"/>
      <c r="M1011" s="212"/>
      <c r="N1011" s="206"/>
      <c r="O1011" s="170"/>
      <c r="P1011" s="171"/>
      <c r="Q1011" s="171"/>
      <c r="R1011" s="171"/>
      <c r="S1011" s="172"/>
      <c r="T1011" s="172"/>
      <c r="U1011" s="171"/>
      <c r="V1011" s="171"/>
      <c r="W1011" s="173"/>
      <c r="X1011" s="173"/>
      <c r="Y1011" s="173"/>
      <c r="Z1011" s="171"/>
      <c r="AA1011" s="171"/>
      <c r="AB1011" s="171"/>
      <c r="AC1011" s="172"/>
      <c r="AD1011" s="172"/>
      <c r="AE1011" s="174"/>
      <c r="AF1011" s="175"/>
      <c r="AG1011" s="169"/>
      <c r="AH1011" s="171"/>
      <c r="AI1011" s="171"/>
      <c r="AJ1011" s="169"/>
      <c r="AK1011" s="176"/>
      <c r="AL1011" s="176"/>
      <c r="AM1011" s="176"/>
      <c r="AN1011" s="176"/>
      <c r="AO1011" s="176"/>
      <c r="AP1011" s="176"/>
      <c r="AQ1011" s="176"/>
      <c r="AR1011" s="176"/>
      <c r="AS1011" s="176"/>
      <c r="AT1011" s="176"/>
      <c r="AU1011" s="177"/>
      <c r="AV1011" s="178"/>
      <c r="AW1011" s="178"/>
      <c r="AX1011" s="179"/>
      <c r="AY1011" s="179"/>
      <c r="AZ1011" s="179"/>
      <c r="BA1011" s="180"/>
      <c r="BB1011" s="181"/>
      <c r="BC1011" s="181"/>
      <c r="BD1011" s="181"/>
    </row>
    <row r="1012" spans="1:56">
      <c r="A1012" s="223"/>
      <c r="B1012" s="224"/>
      <c r="C1012" s="225"/>
      <c r="D1012" s="182"/>
      <c r="E1012" s="182"/>
      <c r="F1012" s="182"/>
      <c r="G1012" s="203"/>
      <c r="H1012" s="218"/>
      <c r="I1012" s="213"/>
      <c r="J1012" s="207"/>
      <c r="K1012" s="213"/>
      <c r="L1012" s="207"/>
      <c r="M1012" s="213"/>
      <c r="N1012" s="207"/>
      <c r="O1012" s="183"/>
      <c r="P1012" s="184"/>
      <c r="Q1012" s="184"/>
      <c r="R1012" s="275"/>
      <c r="S1012" s="185"/>
      <c r="T1012" s="185"/>
      <c r="U1012" s="275"/>
      <c r="V1012" s="275"/>
      <c r="W1012" s="276"/>
      <c r="X1012" s="276"/>
      <c r="Y1012" s="276"/>
      <c r="Z1012" s="275"/>
      <c r="AA1012" s="184"/>
      <c r="AB1012" s="184"/>
      <c r="AC1012" s="185"/>
      <c r="AD1012" s="185"/>
      <c r="AE1012" s="186"/>
      <c r="AF1012" s="187"/>
      <c r="AG1012" s="182"/>
      <c r="AH1012" s="184"/>
      <c r="AI1012" s="184"/>
      <c r="AJ1012" s="182"/>
      <c r="AK1012" s="188"/>
      <c r="AL1012" s="188"/>
      <c r="AM1012" s="188"/>
      <c r="AN1012" s="188"/>
      <c r="AO1012" s="188"/>
      <c r="AP1012" s="188"/>
      <c r="AQ1012" s="188"/>
      <c r="AR1012" s="188"/>
      <c r="AS1012" s="188"/>
      <c r="AT1012" s="188"/>
      <c r="AU1012" s="189"/>
      <c r="AV1012" s="190"/>
      <c r="AW1012" s="190"/>
      <c r="AX1012" s="191"/>
      <c r="AY1012" s="191"/>
      <c r="AZ1012" s="191"/>
      <c r="BA1012" s="192"/>
      <c r="BB1012" s="193"/>
      <c r="BC1012" s="193"/>
      <c r="BD1012" s="193"/>
    </row>
    <row r="1013" spans="1:56">
      <c r="A1013" s="220"/>
      <c r="B1013" s="221"/>
      <c r="C1013" s="222"/>
      <c r="D1013" s="169"/>
      <c r="E1013" s="169"/>
      <c r="F1013" s="169"/>
      <c r="G1013" s="202"/>
      <c r="H1013" s="217"/>
      <c r="I1013" s="212"/>
      <c r="J1013" s="206"/>
      <c r="K1013" s="212"/>
      <c r="L1013" s="206"/>
      <c r="M1013" s="212"/>
      <c r="N1013" s="206"/>
      <c r="O1013" s="170"/>
      <c r="P1013" s="171"/>
      <c r="Q1013" s="171"/>
      <c r="R1013" s="171"/>
      <c r="S1013" s="172"/>
      <c r="T1013" s="172"/>
      <c r="U1013" s="171"/>
      <c r="V1013" s="171"/>
      <c r="W1013" s="173"/>
      <c r="X1013" s="173"/>
      <c r="Y1013" s="173"/>
      <c r="Z1013" s="171"/>
      <c r="AA1013" s="171"/>
      <c r="AB1013" s="171"/>
      <c r="AC1013" s="172"/>
      <c r="AD1013" s="172"/>
      <c r="AE1013" s="174"/>
      <c r="AF1013" s="175"/>
      <c r="AG1013" s="169"/>
      <c r="AH1013" s="171"/>
      <c r="AI1013" s="171"/>
      <c r="AJ1013" s="169"/>
      <c r="AK1013" s="176"/>
      <c r="AL1013" s="176"/>
      <c r="AM1013" s="176"/>
      <c r="AN1013" s="176"/>
      <c r="AO1013" s="176"/>
      <c r="AP1013" s="176"/>
      <c r="AQ1013" s="176"/>
      <c r="AR1013" s="176"/>
      <c r="AS1013" s="176"/>
      <c r="AT1013" s="176"/>
      <c r="AU1013" s="177"/>
      <c r="AV1013" s="178"/>
      <c r="AW1013" s="178"/>
      <c r="AX1013" s="179"/>
      <c r="AY1013" s="179"/>
      <c r="AZ1013" s="179"/>
      <c r="BA1013" s="180"/>
      <c r="BB1013" s="181"/>
      <c r="BC1013" s="181"/>
      <c r="BD1013" s="181"/>
    </row>
    <row r="1014" spans="1:56">
      <c r="A1014" s="223"/>
      <c r="B1014" s="224"/>
      <c r="C1014" s="225"/>
      <c r="D1014" s="182"/>
      <c r="E1014" s="182"/>
      <c r="F1014" s="182"/>
      <c r="G1014" s="203"/>
      <c r="H1014" s="218"/>
      <c r="I1014" s="213"/>
      <c r="J1014" s="207"/>
      <c r="K1014" s="213"/>
      <c r="L1014" s="207"/>
      <c r="M1014" s="213"/>
      <c r="N1014" s="207"/>
      <c r="O1014" s="183"/>
      <c r="P1014" s="184"/>
      <c r="Q1014" s="184"/>
      <c r="R1014" s="275"/>
      <c r="S1014" s="185"/>
      <c r="T1014" s="185"/>
      <c r="U1014" s="275"/>
      <c r="V1014" s="275"/>
      <c r="W1014" s="276"/>
      <c r="X1014" s="276"/>
      <c r="Y1014" s="276"/>
      <c r="Z1014" s="275"/>
      <c r="AA1014" s="184"/>
      <c r="AB1014" s="184"/>
      <c r="AC1014" s="185"/>
      <c r="AD1014" s="185"/>
      <c r="AE1014" s="186"/>
      <c r="AF1014" s="187"/>
      <c r="AG1014" s="182"/>
      <c r="AH1014" s="184"/>
      <c r="AI1014" s="184"/>
      <c r="AJ1014" s="182"/>
      <c r="AK1014" s="188"/>
      <c r="AL1014" s="188"/>
      <c r="AM1014" s="188"/>
      <c r="AN1014" s="188"/>
      <c r="AO1014" s="188"/>
      <c r="AP1014" s="188"/>
      <c r="AQ1014" s="188"/>
      <c r="AR1014" s="188"/>
      <c r="AS1014" s="188"/>
      <c r="AT1014" s="188"/>
      <c r="AU1014" s="189"/>
      <c r="AV1014" s="190"/>
      <c r="AW1014" s="190"/>
      <c r="AX1014" s="191"/>
      <c r="AY1014" s="191"/>
      <c r="AZ1014" s="191"/>
      <c r="BA1014" s="192"/>
      <c r="BB1014" s="193"/>
      <c r="BC1014" s="193"/>
      <c r="BD1014" s="193"/>
    </row>
    <row r="1015" spans="1:56">
      <c r="A1015" s="220"/>
      <c r="B1015" s="221"/>
      <c r="C1015" s="222"/>
      <c r="D1015" s="169"/>
      <c r="E1015" s="169"/>
      <c r="F1015" s="169"/>
      <c r="G1015" s="202"/>
      <c r="H1015" s="217"/>
      <c r="I1015" s="212"/>
      <c r="J1015" s="206"/>
      <c r="K1015" s="212"/>
      <c r="L1015" s="206"/>
      <c r="M1015" s="212"/>
      <c r="N1015" s="206"/>
      <c r="O1015" s="170"/>
      <c r="P1015" s="171"/>
      <c r="Q1015" s="171"/>
      <c r="R1015" s="171"/>
      <c r="S1015" s="172"/>
      <c r="T1015" s="172"/>
      <c r="U1015" s="171"/>
      <c r="V1015" s="171"/>
      <c r="W1015" s="173"/>
      <c r="X1015" s="173"/>
      <c r="Y1015" s="173"/>
      <c r="Z1015" s="171"/>
      <c r="AA1015" s="171"/>
      <c r="AB1015" s="171"/>
      <c r="AC1015" s="172"/>
      <c r="AD1015" s="172"/>
      <c r="AE1015" s="174"/>
      <c r="AF1015" s="175"/>
      <c r="AG1015" s="169"/>
      <c r="AH1015" s="171"/>
      <c r="AI1015" s="171"/>
      <c r="AJ1015" s="169"/>
      <c r="AK1015" s="176"/>
      <c r="AL1015" s="176"/>
      <c r="AM1015" s="176"/>
      <c r="AN1015" s="176"/>
      <c r="AO1015" s="176"/>
      <c r="AP1015" s="176"/>
      <c r="AQ1015" s="176"/>
      <c r="AR1015" s="176"/>
      <c r="AS1015" s="176"/>
      <c r="AT1015" s="176"/>
      <c r="AU1015" s="177"/>
      <c r="AV1015" s="178"/>
      <c r="AW1015" s="178"/>
      <c r="AX1015" s="179"/>
      <c r="AY1015" s="179"/>
      <c r="AZ1015" s="179"/>
      <c r="BA1015" s="180"/>
      <c r="BB1015" s="181"/>
      <c r="BC1015" s="181"/>
      <c r="BD1015" s="181"/>
    </row>
    <row r="1016" spans="1:56">
      <c r="A1016" s="223"/>
      <c r="B1016" s="224"/>
      <c r="C1016" s="225"/>
      <c r="D1016" s="182"/>
      <c r="E1016" s="182"/>
      <c r="F1016" s="182"/>
      <c r="G1016" s="203"/>
      <c r="H1016" s="218"/>
      <c r="I1016" s="213"/>
      <c r="J1016" s="207"/>
      <c r="K1016" s="213"/>
      <c r="L1016" s="207"/>
      <c r="M1016" s="213"/>
      <c r="N1016" s="207"/>
      <c r="O1016" s="183"/>
      <c r="P1016" s="184"/>
      <c r="Q1016" s="184"/>
      <c r="R1016" s="275"/>
      <c r="S1016" s="185"/>
      <c r="T1016" s="185"/>
      <c r="U1016" s="275"/>
      <c r="V1016" s="275"/>
      <c r="W1016" s="276"/>
      <c r="X1016" s="276"/>
      <c r="Y1016" s="276"/>
      <c r="Z1016" s="275"/>
      <c r="AA1016" s="184"/>
      <c r="AB1016" s="184"/>
      <c r="AC1016" s="185"/>
      <c r="AD1016" s="185"/>
      <c r="AE1016" s="186"/>
      <c r="AF1016" s="187"/>
      <c r="AG1016" s="182"/>
      <c r="AH1016" s="184"/>
      <c r="AI1016" s="184"/>
      <c r="AJ1016" s="182"/>
      <c r="AK1016" s="188"/>
      <c r="AL1016" s="188"/>
      <c r="AM1016" s="188"/>
      <c r="AN1016" s="188"/>
      <c r="AO1016" s="188"/>
      <c r="AP1016" s="188"/>
      <c r="AQ1016" s="188"/>
      <c r="AR1016" s="188"/>
      <c r="AS1016" s="188"/>
      <c r="AT1016" s="188"/>
      <c r="AU1016" s="189"/>
      <c r="AV1016" s="190"/>
      <c r="AW1016" s="190"/>
      <c r="AX1016" s="191"/>
      <c r="AY1016" s="191"/>
      <c r="AZ1016" s="191"/>
      <c r="BA1016" s="192"/>
      <c r="BB1016" s="193"/>
      <c r="BC1016" s="193"/>
      <c r="BD1016" s="193"/>
    </row>
    <row r="1017" spans="1:56">
      <c r="A1017" s="220"/>
      <c r="B1017" s="221"/>
      <c r="C1017" s="222"/>
      <c r="D1017" s="169"/>
      <c r="E1017" s="169"/>
      <c r="F1017" s="169"/>
      <c r="G1017" s="202"/>
      <c r="H1017" s="217"/>
      <c r="I1017" s="212"/>
      <c r="J1017" s="206"/>
      <c r="K1017" s="212"/>
      <c r="L1017" s="206"/>
      <c r="M1017" s="212"/>
      <c r="N1017" s="206"/>
      <c r="O1017" s="170"/>
      <c r="P1017" s="171"/>
      <c r="Q1017" s="171"/>
      <c r="R1017" s="171"/>
      <c r="S1017" s="172"/>
      <c r="T1017" s="172"/>
      <c r="U1017" s="171"/>
      <c r="V1017" s="171"/>
      <c r="W1017" s="173"/>
      <c r="X1017" s="173"/>
      <c r="Y1017" s="173"/>
      <c r="Z1017" s="171"/>
      <c r="AA1017" s="171"/>
      <c r="AB1017" s="171"/>
      <c r="AC1017" s="172"/>
      <c r="AD1017" s="172"/>
      <c r="AE1017" s="174"/>
      <c r="AF1017" s="175"/>
      <c r="AG1017" s="169"/>
      <c r="AH1017" s="171"/>
      <c r="AI1017" s="171"/>
      <c r="AJ1017" s="169"/>
      <c r="AK1017" s="176"/>
      <c r="AL1017" s="176"/>
      <c r="AM1017" s="176"/>
      <c r="AN1017" s="176"/>
      <c r="AO1017" s="176"/>
      <c r="AP1017" s="176"/>
      <c r="AQ1017" s="176"/>
      <c r="AR1017" s="176"/>
      <c r="AS1017" s="176"/>
      <c r="AT1017" s="176"/>
      <c r="AU1017" s="177"/>
      <c r="AV1017" s="178"/>
      <c r="AW1017" s="178"/>
      <c r="AX1017" s="179"/>
      <c r="AY1017" s="179"/>
      <c r="AZ1017" s="179"/>
      <c r="BA1017" s="180"/>
      <c r="BB1017" s="181"/>
      <c r="BC1017" s="181"/>
      <c r="BD1017" s="181"/>
    </row>
    <row r="1018" spans="1:56">
      <c r="A1018" s="223"/>
      <c r="B1018" s="224"/>
      <c r="C1018" s="225"/>
      <c r="D1018" s="182"/>
      <c r="E1018" s="182"/>
      <c r="F1018" s="182"/>
      <c r="G1018" s="203"/>
      <c r="H1018" s="218"/>
      <c r="I1018" s="213"/>
      <c r="J1018" s="207"/>
      <c r="K1018" s="213"/>
      <c r="L1018" s="207"/>
      <c r="M1018" s="213"/>
      <c r="N1018" s="207"/>
      <c r="O1018" s="183"/>
      <c r="P1018" s="184"/>
      <c r="Q1018" s="184"/>
      <c r="R1018" s="275"/>
      <c r="S1018" s="185"/>
      <c r="T1018" s="185"/>
      <c r="U1018" s="275"/>
      <c r="V1018" s="275"/>
      <c r="W1018" s="276"/>
      <c r="X1018" s="276"/>
      <c r="Y1018" s="276"/>
      <c r="Z1018" s="275"/>
      <c r="AA1018" s="184"/>
      <c r="AB1018" s="184"/>
      <c r="AC1018" s="185"/>
      <c r="AD1018" s="185"/>
      <c r="AE1018" s="186"/>
      <c r="AF1018" s="187"/>
      <c r="AG1018" s="182"/>
      <c r="AH1018" s="184"/>
      <c r="AI1018" s="184"/>
      <c r="AJ1018" s="182"/>
      <c r="AK1018" s="188"/>
      <c r="AL1018" s="188"/>
      <c r="AM1018" s="188"/>
      <c r="AN1018" s="188"/>
      <c r="AO1018" s="188"/>
      <c r="AP1018" s="188"/>
      <c r="AQ1018" s="188"/>
      <c r="AR1018" s="188"/>
      <c r="AS1018" s="188"/>
      <c r="AT1018" s="188"/>
      <c r="AU1018" s="189"/>
      <c r="AV1018" s="190"/>
      <c r="AW1018" s="190"/>
      <c r="AX1018" s="191"/>
      <c r="AY1018" s="191"/>
      <c r="AZ1018" s="191"/>
      <c r="BA1018" s="192"/>
      <c r="BB1018" s="193"/>
      <c r="BC1018" s="193"/>
      <c r="BD1018" s="193"/>
    </row>
    <row r="1019" spans="1:56">
      <c r="A1019" s="220"/>
      <c r="B1019" s="221"/>
      <c r="C1019" s="222"/>
      <c r="D1019" s="169"/>
      <c r="E1019" s="169"/>
      <c r="F1019" s="169"/>
      <c r="G1019" s="202"/>
      <c r="H1019" s="217"/>
      <c r="I1019" s="212"/>
      <c r="J1019" s="206"/>
      <c r="K1019" s="212"/>
      <c r="L1019" s="206"/>
      <c r="M1019" s="212"/>
      <c r="N1019" s="206"/>
      <c r="O1019" s="170"/>
      <c r="P1019" s="171"/>
      <c r="Q1019" s="171"/>
      <c r="R1019" s="171"/>
      <c r="S1019" s="172"/>
      <c r="T1019" s="172"/>
      <c r="U1019" s="171"/>
      <c r="V1019" s="171"/>
      <c r="W1019" s="173"/>
      <c r="X1019" s="173"/>
      <c r="Y1019" s="173"/>
      <c r="Z1019" s="171"/>
      <c r="AA1019" s="171"/>
      <c r="AB1019" s="171"/>
      <c r="AC1019" s="172"/>
      <c r="AD1019" s="172"/>
      <c r="AE1019" s="174"/>
      <c r="AF1019" s="175"/>
      <c r="AG1019" s="169"/>
      <c r="AH1019" s="171"/>
      <c r="AI1019" s="171"/>
      <c r="AJ1019" s="169"/>
      <c r="AK1019" s="176"/>
      <c r="AL1019" s="176"/>
      <c r="AM1019" s="176"/>
      <c r="AN1019" s="176"/>
      <c r="AO1019" s="176"/>
      <c r="AP1019" s="176"/>
      <c r="AQ1019" s="176"/>
      <c r="AR1019" s="176"/>
      <c r="AS1019" s="176"/>
      <c r="AT1019" s="176"/>
      <c r="AU1019" s="177"/>
      <c r="AV1019" s="178"/>
      <c r="AW1019" s="178"/>
      <c r="AX1019" s="179"/>
      <c r="AY1019" s="179"/>
      <c r="AZ1019" s="179"/>
      <c r="BA1019" s="180"/>
      <c r="BB1019" s="181"/>
      <c r="BC1019" s="181"/>
      <c r="BD1019" s="181"/>
    </row>
    <row r="1020" spans="1:56">
      <c r="A1020" s="223"/>
      <c r="B1020" s="224"/>
      <c r="C1020" s="225"/>
      <c r="D1020" s="182"/>
      <c r="E1020" s="182"/>
      <c r="F1020" s="182"/>
      <c r="G1020" s="203"/>
      <c r="H1020" s="218"/>
      <c r="I1020" s="213"/>
      <c r="J1020" s="207"/>
      <c r="K1020" s="213"/>
      <c r="L1020" s="207"/>
      <c r="M1020" s="213"/>
      <c r="N1020" s="207"/>
      <c r="O1020" s="183"/>
      <c r="P1020" s="184"/>
      <c r="Q1020" s="184"/>
      <c r="R1020" s="275"/>
      <c r="S1020" s="185"/>
      <c r="T1020" s="185"/>
      <c r="U1020" s="275"/>
      <c r="V1020" s="275"/>
      <c r="W1020" s="276"/>
      <c r="X1020" s="276"/>
      <c r="Y1020" s="276"/>
      <c r="Z1020" s="275"/>
      <c r="AA1020" s="184"/>
      <c r="AB1020" s="184"/>
      <c r="AC1020" s="185"/>
      <c r="AD1020" s="185"/>
      <c r="AE1020" s="186"/>
      <c r="AF1020" s="187"/>
      <c r="AG1020" s="182"/>
      <c r="AH1020" s="184"/>
      <c r="AI1020" s="184"/>
      <c r="AJ1020" s="182"/>
      <c r="AK1020" s="188"/>
      <c r="AL1020" s="188"/>
      <c r="AM1020" s="188"/>
      <c r="AN1020" s="188"/>
      <c r="AO1020" s="188"/>
      <c r="AP1020" s="188"/>
      <c r="AQ1020" s="188"/>
      <c r="AR1020" s="188"/>
      <c r="AS1020" s="188"/>
      <c r="AT1020" s="188"/>
      <c r="AU1020" s="189"/>
      <c r="AV1020" s="190"/>
      <c r="AW1020" s="190"/>
      <c r="AX1020" s="191"/>
      <c r="AY1020" s="191"/>
      <c r="AZ1020" s="191"/>
      <c r="BA1020" s="192"/>
      <c r="BB1020" s="193"/>
      <c r="BC1020" s="193"/>
      <c r="BD1020" s="193"/>
    </row>
    <row r="1021" spans="1:56">
      <c r="A1021" s="220"/>
      <c r="B1021" s="221"/>
      <c r="C1021" s="222"/>
      <c r="D1021" s="169"/>
      <c r="E1021" s="169"/>
      <c r="F1021" s="169"/>
      <c r="G1021" s="202"/>
      <c r="H1021" s="217"/>
      <c r="I1021" s="212"/>
      <c r="J1021" s="206"/>
      <c r="K1021" s="212"/>
      <c r="L1021" s="206"/>
      <c r="M1021" s="212"/>
      <c r="N1021" s="206"/>
      <c r="O1021" s="170"/>
      <c r="P1021" s="171"/>
      <c r="Q1021" s="171"/>
      <c r="R1021" s="171"/>
      <c r="S1021" s="172"/>
      <c r="T1021" s="172"/>
      <c r="U1021" s="171"/>
      <c r="V1021" s="171"/>
      <c r="W1021" s="173"/>
      <c r="X1021" s="173"/>
      <c r="Y1021" s="173"/>
      <c r="Z1021" s="171"/>
      <c r="AA1021" s="171"/>
      <c r="AB1021" s="171"/>
      <c r="AC1021" s="172"/>
      <c r="AD1021" s="172"/>
      <c r="AE1021" s="174"/>
      <c r="AF1021" s="175"/>
      <c r="AG1021" s="169"/>
      <c r="AH1021" s="171"/>
      <c r="AI1021" s="171"/>
      <c r="AJ1021" s="169"/>
      <c r="AK1021" s="176"/>
      <c r="AL1021" s="176"/>
      <c r="AM1021" s="176"/>
      <c r="AN1021" s="176"/>
      <c r="AO1021" s="176"/>
      <c r="AP1021" s="176"/>
      <c r="AQ1021" s="176"/>
      <c r="AR1021" s="176"/>
      <c r="AS1021" s="176"/>
      <c r="AT1021" s="176"/>
      <c r="AU1021" s="177"/>
      <c r="AV1021" s="178"/>
      <c r="AW1021" s="178"/>
      <c r="AX1021" s="179"/>
      <c r="AY1021" s="179"/>
      <c r="AZ1021" s="179"/>
      <c r="BA1021" s="180"/>
      <c r="BB1021" s="181"/>
      <c r="BC1021" s="181"/>
      <c r="BD1021" s="181"/>
    </row>
    <row r="1022" spans="1:56">
      <c r="A1022" s="223"/>
      <c r="B1022" s="224"/>
      <c r="C1022" s="225"/>
      <c r="D1022" s="182"/>
      <c r="E1022" s="182"/>
      <c r="F1022" s="182"/>
      <c r="G1022" s="203"/>
      <c r="H1022" s="218"/>
      <c r="I1022" s="213"/>
      <c r="J1022" s="207"/>
      <c r="K1022" s="213"/>
      <c r="L1022" s="207"/>
      <c r="M1022" s="213"/>
      <c r="N1022" s="207"/>
      <c r="O1022" s="183"/>
      <c r="P1022" s="184"/>
      <c r="Q1022" s="184"/>
      <c r="R1022" s="275"/>
      <c r="S1022" s="185"/>
      <c r="T1022" s="185"/>
      <c r="U1022" s="275"/>
      <c r="V1022" s="275"/>
      <c r="W1022" s="276"/>
      <c r="X1022" s="276"/>
      <c r="Y1022" s="276"/>
      <c r="Z1022" s="275"/>
      <c r="AA1022" s="184"/>
      <c r="AB1022" s="184"/>
      <c r="AC1022" s="185"/>
      <c r="AD1022" s="185"/>
      <c r="AE1022" s="186"/>
      <c r="AF1022" s="187"/>
      <c r="AG1022" s="182"/>
      <c r="AH1022" s="184"/>
      <c r="AI1022" s="184"/>
      <c r="AJ1022" s="182"/>
      <c r="AK1022" s="188"/>
      <c r="AL1022" s="188"/>
      <c r="AM1022" s="188"/>
      <c r="AN1022" s="188"/>
      <c r="AO1022" s="188"/>
      <c r="AP1022" s="188"/>
      <c r="AQ1022" s="188"/>
      <c r="AR1022" s="188"/>
      <c r="AS1022" s="188"/>
      <c r="AT1022" s="188"/>
      <c r="AU1022" s="189"/>
      <c r="AV1022" s="190"/>
      <c r="AW1022" s="190"/>
      <c r="AX1022" s="191"/>
      <c r="AY1022" s="191"/>
      <c r="AZ1022" s="191"/>
      <c r="BA1022" s="192"/>
      <c r="BB1022" s="193"/>
      <c r="BC1022" s="193"/>
      <c r="BD1022" s="193"/>
    </row>
    <row r="1023" spans="1:56">
      <c r="A1023" s="220"/>
      <c r="B1023" s="221"/>
      <c r="C1023" s="222"/>
      <c r="D1023" s="169"/>
      <c r="E1023" s="169"/>
      <c r="F1023" s="169"/>
      <c r="G1023" s="202"/>
      <c r="H1023" s="217"/>
      <c r="I1023" s="212"/>
      <c r="J1023" s="206"/>
      <c r="K1023" s="212"/>
      <c r="L1023" s="206"/>
      <c r="M1023" s="212"/>
      <c r="N1023" s="206"/>
      <c r="O1023" s="170"/>
      <c r="P1023" s="171"/>
      <c r="Q1023" s="171"/>
      <c r="R1023" s="171"/>
      <c r="S1023" s="172"/>
      <c r="T1023" s="172"/>
      <c r="U1023" s="171"/>
      <c r="V1023" s="171"/>
      <c r="W1023" s="173"/>
      <c r="X1023" s="173"/>
      <c r="Y1023" s="173"/>
      <c r="Z1023" s="171"/>
      <c r="AA1023" s="171"/>
      <c r="AB1023" s="171"/>
      <c r="AC1023" s="172"/>
      <c r="AD1023" s="172"/>
      <c r="AE1023" s="174"/>
      <c r="AF1023" s="175"/>
      <c r="AG1023" s="169"/>
      <c r="AH1023" s="171"/>
      <c r="AI1023" s="171"/>
      <c r="AJ1023" s="169"/>
      <c r="AK1023" s="176"/>
      <c r="AL1023" s="176"/>
      <c r="AM1023" s="176"/>
      <c r="AN1023" s="176"/>
      <c r="AO1023" s="176"/>
      <c r="AP1023" s="176"/>
      <c r="AQ1023" s="176"/>
      <c r="AR1023" s="176"/>
      <c r="AS1023" s="176"/>
      <c r="AT1023" s="176"/>
      <c r="AU1023" s="177"/>
      <c r="AV1023" s="178"/>
      <c r="AW1023" s="178"/>
      <c r="AX1023" s="179"/>
      <c r="AY1023" s="179"/>
      <c r="AZ1023" s="179"/>
      <c r="BA1023" s="180"/>
      <c r="BB1023" s="181"/>
      <c r="BC1023" s="181"/>
      <c r="BD1023" s="181"/>
    </row>
    <row r="1024" spans="1:56">
      <c r="A1024" s="223"/>
      <c r="B1024" s="224"/>
      <c r="C1024" s="225"/>
      <c r="D1024" s="182"/>
      <c r="E1024" s="182"/>
      <c r="F1024" s="182"/>
      <c r="G1024" s="203"/>
      <c r="H1024" s="218"/>
      <c r="I1024" s="213"/>
      <c r="J1024" s="207"/>
      <c r="K1024" s="213"/>
      <c r="L1024" s="207"/>
      <c r="M1024" s="213"/>
      <c r="N1024" s="207"/>
      <c r="O1024" s="183"/>
      <c r="P1024" s="184"/>
      <c r="Q1024" s="184"/>
      <c r="R1024" s="275"/>
      <c r="S1024" s="185"/>
      <c r="T1024" s="185"/>
      <c r="U1024" s="275"/>
      <c r="V1024" s="275"/>
      <c r="W1024" s="276"/>
      <c r="X1024" s="276"/>
      <c r="Y1024" s="276"/>
      <c r="Z1024" s="275"/>
      <c r="AA1024" s="184"/>
      <c r="AB1024" s="184"/>
      <c r="AC1024" s="185"/>
      <c r="AD1024" s="185"/>
      <c r="AE1024" s="186"/>
      <c r="AF1024" s="187"/>
      <c r="AG1024" s="182"/>
      <c r="AH1024" s="184"/>
      <c r="AI1024" s="184"/>
      <c r="AJ1024" s="182"/>
      <c r="AK1024" s="188"/>
      <c r="AL1024" s="188"/>
      <c r="AM1024" s="188"/>
      <c r="AN1024" s="188"/>
      <c r="AO1024" s="188"/>
      <c r="AP1024" s="188"/>
      <c r="AQ1024" s="188"/>
      <c r="AR1024" s="188"/>
      <c r="AS1024" s="188"/>
      <c r="AT1024" s="188"/>
      <c r="AU1024" s="189"/>
      <c r="AV1024" s="190"/>
      <c r="AW1024" s="190"/>
      <c r="AX1024" s="191"/>
      <c r="AY1024" s="191"/>
      <c r="AZ1024" s="191"/>
      <c r="BA1024" s="192"/>
      <c r="BB1024" s="193"/>
      <c r="BC1024" s="193"/>
      <c r="BD1024" s="193"/>
    </row>
    <row r="1025" spans="1:56">
      <c r="A1025" s="220"/>
      <c r="B1025" s="221"/>
      <c r="C1025" s="222"/>
      <c r="D1025" s="169"/>
      <c r="E1025" s="169"/>
      <c r="F1025" s="169"/>
      <c r="G1025" s="202"/>
      <c r="H1025" s="217"/>
      <c r="I1025" s="212"/>
      <c r="J1025" s="206"/>
      <c r="K1025" s="212"/>
      <c r="L1025" s="206"/>
      <c r="M1025" s="212"/>
      <c r="N1025" s="206"/>
      <c r="O1025" s="170"/>
      <c r="P1025" s="171"/>
      <c r="Q1025" s="171"/>
      <c r="R1025" s="171"/>
      <c r="S1025" s="172"/>
      <c r="T1025" s="172"/>
      <c r="U1025" s="171"/>
      <c r="V1025" s="171"/>
      <c r="W1025" s="173"/>
      <c r="X1025" s="173"/>
      <c r="Y1025" s="173"/>
      <c r="Z1025" s="171"/>
      <c r="AA1025" s="171"/>
      <c r="AB1025" s="171"/>
      <c r="AC1025" s="172"/>
      <c r="AD1025" s="172"/>
      <c r="AE1025" s="174"/>
      <c r="AF1025" s="175"/>
      <c r="AG1025" s="169"/>
      <c r="AH1025" s="171"/>
      <c r="AI1025" s="171"/>
      <c r="AJ1025" s="169"/>
      <c r="AK1025" s="176"/>
      <c r="AL1025" s="176"/>
      <c r="AM1025" s="176"/>
      <c r="AN1025" s="176"/>
      <c r="AO1025" s="176"/>
      <c r="AP1025" s="176"/>
      <c r="AQ1025" s="176"/>
      <c r="AR1025" s="176"/>
      <c r="AS1025" s="176"/>
      <c r="AT1025" s="176"/>
      <c r="AU1025" s="177"/>
      <c r="AV1025" s="178"/>
      <c r="AW1025" s="178"/>
      <c r="AX1025" s="179"/>
      <c r="AY1025" s="179"/>
      <c r="AZ1025" s="179"/>
      <c r="BA1025" s="180"/>
      <c r="BB1025" s="181"/>
      <c r="BC1025" s="181"/>
      <c r="BD1025" s="181"/>
    </row>
    <row r="1026" spans="1:56">
      <c r="A1026" s="223"/>
      <c r="B1026" s="224"/>
      <c r="C1026" s="225"/>
      <c r="D1026" s="182"/>
      <c r="E1026" s="182"/>
      <c r="F1026" s="182"/>
      <c r="G1026" s="203"/>
      <c r="H1026" s="218"/>
      <c r="I1026" s="213"/>
      <c r="J1026" s="207"/>
      <c r="K1026" s="213"/>
      <c r="L1026" s="207"/>
      <c r="M1026" s="213"/>
      <c r="N1026" s="207"/>
      <c r="O1026" s="183"/>
      <c r="P1026" s="184"/>
      <c r="Q1026" s="184"/>
      <c r="R1026" s="275"/>
      <c r="S1026" s="185"/>
      <c r="T1026" s="185"/>
      <c r="U1026" s="275"/>
      <c r="V1026" s="275"/>
      <c r="W1026" s="276"/>
      <c r="X1026" s="276"/>
      <c r="Y1026" s="276"/>
      <c r="Z1026" s="275"/>
      <c r="AA1026" s="184"/>
      <c r="AB1026" s="184"/>
      <c r="AC1026" s="185"/>
      <c r="AD1026" s="185"/>
      <c r="AE1026" s="186"/>
      <c r="AF1026" s="187"/>
      <c r="AG1026" s="182"/>
      <c r="AH1026" s="184"/>
      <c r="AI1026" s="184"/>
      <c r="AJ1026" s="182"/>
      <c r="AK1026" s="188"/>
      <c r="AL1026" s="188"/>
      <c r="AM1026" s="188"/>
      <c r="AN1026" s="188"/>
      <c r="AO1026" s="188"/>
      <c r="AP1026" s="188"/>
      <c r="AQ1026" s="188"/>
      <c r="AR1026" s="188"/>
      <c r="AS1026" s="188"/>
      <c r="AT1026" s="188"/>
      <c r="AU1026" s="189"/>
      <c r="AV1026" s="190"/>
      <c r="AW1026" s="190"/>
      <c r="AX1026" s="191"/>
      <c r="AY1026" s="191"/>
      <c r="AZ1026" s="191"/>
      <c r="BA1026" s="192"/>
      <c r="BB1026" s="193"/>
      <c r="BC1026" s="193"/>
      <c r="BD1026" s="193"/>
    </row>
    <row r="1027" spans="1:56">
      <c r="A1027" s="220"/>
      <c r="B1027" s="221"/>
      <c r="C1027" s="222"/>
      <c r="D1027" s="169"/>
      <c r="E1027" s="169"/>
      <c r="F1027" s="169"/>
      <c r="G1027" s="202"/>
      <c r="H1027" s="217"/>
      <c r="I1027" s="212"/>
      <c r="J1027" s="206"/>
      <c r="K1027" s="212"/>
      <c r="L1027" s="206"/>
      <c r="M1027" s="212"/>
      <c r="N1027" s="206"/>
      <c r="O1027" s="170"/>
      <c r="P1027" s="171"/>
      <c r="Q1027" s="171"/>
      <c r="R1027" s="171"/>
      <c r="S1027" s="172"/>
      <c r="T1027" s="172"/>
      <c r="U1027" s="171"/>
      <c r="V1027" s="171"/>
      <c r="W1027" s="173"/>
      <c r="X1027" s="173"/>
      <c r="Y1027" s="173"/>
      <c r="Z1027" s="171"/>
      <c r="AA1027" s="171"/>
      <c r="AB1027" s="171"/>
      <c r="AC1027" s="172"/>
      <c r="AD1027" s="172"/>
      <c r="AE1027" s="174"/>
      <c r="AF1027" s="175"/>
      <c r="AG1027" s="169"/>
      <c r="AH1027" s="171"/>
      <c r="AI1027" s="171"/>
      <c r="AJ1027" s="169"/>
      <c r="AK1027" s="176"/>
      <c r="AL1027" s="176"/>
      <c r="AM1027" s="176"/>
      <c r="AN1027" s="176"/>
      <c r="AO1027" s="176"/>
      <c r="AP1027" s="176"/>
      <c r="AQ1027" s="176"/>
      <c r="AR1027" s="176"/>
      <c r="AS1027" s="176"/>
      <c r="AT1027" s="176"/>
      <c r="AU1027" s="177"/>
      <c r="AV1027" s="178"/>
      <c r="AW1027" s="178"/>
      <c r="AX1027" s="179"/>
      <c r="AY1027" s="179"/>
      <c r="AZ1027" s="179"/>
      <c r="BA1027" s="180"/>
      <c r="BB1027" s="181"/>
      <c r="BC1027" s="181"/>
      <c r="BD1027" s="181"/>
    </row>
    <row r="1028" spans="1:56">
      <c r="A1028" s="223"/>
      <c r="B1028" s="224"/>
      <c r="C1028" s="225"/>
      <c r="D1028" s="182"/>
      <c r="E1028" s="182"/>
      <c r="F1028" s="182"/>
      <c r="G1028" s="203"/>
      <c r="H1028" s="218"/>
      <c r="I1028" s="213"/>
      <c r="J1028" s="207"/>
      <c r="K1028" s="213"/>
      <c r="L1028" s="207"/>
      <c r="M1028" s="213"/>
      <c r="N1028" s="207"/>
      <c r="O1028" s="183"/>
      <c r="P1028" s="184"/>
      <c r="Q1028" s="184"/>
      <c r="R1028" s="275"/>
      <c r="S1028" s="185"/>
      <c r="T1028" s="185"/>
      <c r="U1028" s="275"/>
      <c r="V1028" s="275"/>
      <c r="W1028" s="276"/>
      <c r="X1028" s="276"/>
      <c r="Y1028" s="276"/>
      <c r="Z1028" s="275"/>
      <c r="AA1028" s="184"/>
      <c r="AB1028" s="184"/>
      <c r="AC1028" s="185"/>
      <c r="AD1028" s="185"/>
      <c r="AE1028" s="186"/>
      <c r="AF1028" s="187"/>
      <c r="AG1028" s="182"/>
      <c r="AH1028" s="184"/>
      <c r="AI1028" s="184"/>
      <c r="AJ1028" s="182"/>
      <c r="AK1028" s="188"/>
      <c r="AL1028" s="188"/>
      <c r="AM1028" s="188"/>
      <c r="AN1028" s="188"/>
      <c r="AO1028" s="188"/>
      <c r="AP1028" s="188"/>
      <c r="AQ1028" s="188"/>
      <c r="AR1028" s="188"/>
      <c r="AS1028" s="188"/>
      <c r="AT1028" s="188"/>
      <c r="AU1028" s="189"/>
      <c r="AV1028" s="190"/>
      <c r="AW1028" s="190"/>
      <c r="AX1028" s="191"/>
      <c r="AY1028" s="191"/>
      <c r="AZ1028" s="191"/>
      <c r="BA1028" s="192"/>
      <c r="BB1028" s="193"/>
      <c r="BC1028" s="193"/>
      <c r="BD1028" s="193"/>
    </row>
    <row r="1029" spans="1:56">
      <c r="A1029" s="220"/>
      <c r="B1029" s="221"/>
      <c r="C1029" s="222"/>
      <c r="D1029" s="169"/>
      <c r="E1029" s="169"/>
      <c r="F1029" s="169"/>
      <c r="G1029" s="202"/>
      <c r="H1029" s="217"/>
      <c r="I1029" s="212"/>
      <c r="J1029" s="206"/>
      <c r="K1029" s="212"/>
      <c r="L1029" s="206"/>
      <c r="M1029" s="212"/>
      <c r="N1029" s="206"/>
      <c r="O1029" s="170"/>
      <c r="P1029" s="171"/>
      <c r="Q1029" s="171"/>
      <c r="R1029" s="171"/>
      <c r="S1029" s="172"/>
      <c r="T1029" s="172"/>
      <c r="U1029" s="171"/>
      <c r="V1029" s="171"/>
      <c r="W1029" s="173"/>
      <c r="X1029" s="173"/>
      <c r="Y1029" s="173"/>
      <c r="Z1029" s="171"/>
      <c r="AA1029" s="171"/>
      <c r="AB1029" s="171"/>
      <c r="AC1029" s="172"/>
      <c r="AD1029" s="172"/>
      <c r="AE1029" s="174"/>
      <c r="AF1029" s="175"/>
      <c r="AG1029" s="169"/>
      <c r="AH1029" s="171"/>
      <c r="AI1029" s="171"/>
      <c r="AJ1029" s="169"/>
      <c r="AK1029" s="176"/>
      <c r="AL1029" s="176"/>
      <c r="AM1029" s="176"/>
      <c r="AN1029" s="176"/>
      <c r="AO1029" s="176"/>
      <c r="AP1029" s="176"/>
      <c r="AQ1029" s="176"/>
      <c r="AR1029" s="176"/>
      <c r="AS1029" s="176"/>
      <c r="AT1029" s="176"/>
      <c r="AU1029" s="177"/>
      <c r="AV1029" s="178"/>
      <c r="AW1029" s="178"/>
      <c r="AX1029" s="179"/>
      <c r="AY1029" s="179"/>
      <c r="AZ1029" s="179"/>
      <c r="BA1029" s="180"/>
      <c r="BB1029" s="181"/>
      <c r="BC1029" s="181"/>
      <c r="BD1029" s="181"/>
    </row>
    <row r="1030" spans="1:56">
      <c r="A1030" s="223"/>
      <c r="B1030" s="224"/>
      <c r="C1030" s="225"/>
      <c r="D1030" s="182"/>
      <c r="E1030" s="182"/>
      <c r="F1030" s="182"/>
      <c r="G1030" s="203"/>
      <c r="H1030" s="218"/>
      <c r="I1030" s="213"/>
      <c r="J1030" s="207"/>
      <c r="K1030" s="213"/>
      <c r="L1030" s="207"/>
      <c r="M1030" s="213"/>
      <c r="N1030" s="207"/>
      <c r="O1030" s="183"/>
      <c r="P1030" s="184"/>
      <c r="Q1030" s="184"/>
      <c r="R1030" s="275"/>
      <c r="S1030" s="185"/>
      <c r="T1030" s="185"/>
      <c r="U1030" s="275"/>
      <c r="V1030" s="275"/>
      <c r="W1030" s="276"/>
      <c r="X1030" s="276"/>
      <c r="Y1030" s="276"/>
      <c r="Z1030" s="275"/>
      <c r="AA1030" s="184"/>
      <c r="AB1030" s="184"/>
      <c r="AC1030" s="185"/>
      <c r="AD1030" s="185"/>
      <c r="AE1030" s="186"/>
      <c r="AF1030" s="187"/>
      <c r="AG1030" s="182"/>
      <c r="AH1030" s="184"/>
      <c r="AI1030" s="184"/>
      <c r="AJ1030" s="182"/>
      <c r="AK1030" s="188"/>
      <c r="AL1030" s="188"/>
      <c r="AM1030" s="188"/>
      <c r="AN1030" s="188"/>
      <c r="AO1030" s="188"/>
      <c r="AP1030" s="188"/>
      <c r="AQ1030" s="188"/>
      <c r="AR1030" s="188"/>
      <c r="AS1030" s="188"/>
      <c r="AT1030" s="188"/>
      <c r="AU1030" s="189"/>
      <c r="AV1030" s="190"/>
      <c r="AW1030" s="190"/>
      <c r="AX1030" s="191"/>
      <c r="AY1030" s="191"/>
      <c r="AZ1030" s="191"/>
      <c r="BA1030" s="192"/>
      <c r="BB1030" s="193"/>
      <c r="BC1030" s="193"/>
      <c r="BD1030" s="193"/>
    </row>
    <row r="1031" spans="1:56">
      <c r="A1031" s="220"/>
      <c r="B1031" s="221"/>
      <c r="C1031" s="222"/>
      <c r="D1031" s="169"/>
      <c r="E1031" s="169"/>
      <c r="F1031" s="169"/>
      <c r="G1031" s="202"/>
      <c r="H1031" s="217"/>
      <c r="I1031" s="212"/>
      <c r="J1031" s="206"/>
      <c r="K1031" s="212"/>
      <c r="L1031" s="206"/>
      <c r="M1031" s="212"/>
      <c r="N1031" s="206"/>
      <c r="O1031" s="170"/>
      <c r="P1031" s="171"/>
      <c r="Q1031" s="171"/>
      <c r="R1031" s="171"/>
      <c r="S1031" s="172"/>
      <c r="T1031" s="172"/>
      <c r="U1031" s="171"/>
      <c r="V1031" s="171"/>
      <c r="W1031" s="173"/>
      <c r="X1031" s="173"/>
      <c r="Y1031" s="173"/>
      <c r="Z1031" s="171"/>
      <c r="AA1031" s="171"/>
      <c r="AB1031" s="171"/>
      <c r="AC1031" s="172"/>
      <c r="AD1031" s="172"/>
      <c r="AE1031" s="174"/>
      <c r="AF1031" s="175"/>
      <c r="AG1031" s="169"/>
      <c r="AH1031" s="171"/>
      <c r="AI1031" s="171"/>
      <c r="AJ1031" s="169"/>
      <c r="AK1031" s="176"/>
      <c r="AL1031" s="176"/>
      <c r="AM1031" s="176"/>
      <c r="AN1031" s="176"/>
      <c r="AO1031" s="176"/>
      <c r="AP1031" s="176"/>
      <c r="AQ1031" s="176"/>
      <c r="AR1031" s="176"/>
      <c r="AS1031" s="176"/>
      <c r="AT1031" s="176"/>
      <c r="AU1031" s="177"/>
      <c r="AV1031" s="178"/>
      <c r="AW1031" s="178"/>
      <c r="AX1031" s="179"/>
      <c r="AY1031" s="179"/>
      <c r="AZ1031" s="179"/>
      <c r="BA1031" s="180"/>
      <c r="BB1031" s="181"/>
      <c r="BC1031" s="181"/>
      <c r="BD1031" s="181"/>
    </row>
    <row r="1032" spans="1:56">
      <c r="A1032" s="223"/>
      <c r="B1032" s="224"/>
      <c r="C1032" s="225"/>
      <c r="D1032" s="182"/>
      <c r="E1032" s="182"/>
      <c r="F1032" s="182"/>
      <c r="G1032" s="203"/>
      <c r="H1032" s="218"/>
      <c r="I1032" s="213"/>
      <c r="J1032" s="207"/>
      <c r="K1032" s="213"/>
      <c r="L1032" s="207"/>
      <c r="M1032" s="213"/>
      <c r="N1032" s="207"/>
      <c r="O1032" s="183"/>
      <c r="P1032" s="184"/>
      <c r="Q1032" s="184"/>
      <c r="R1032" s="275"/>
      <c r="S1032" s="185"/>
      <c r="T1032" s="185"/>
      <c r="U1032" s="275"/>
      <c r="V1032" s="275"/>
      <c r="W1032" s="276"/>
      <c r="X1032" s="276"/>
      <c r="Y1032" s="276"/>
      <c r="Z1032" s="275"/>
      <c r="AA1032" s="184"/>
      <c r="AB1032" s="184"/>
      <c r="AC1032" s="185"/>
      <c r="AD1032" s="185"/>
      <c r="AE1032" s="186"/>
      <c r="AF1032" s="187"/>
      <c r="AG1032" s="182"/>
      <c r="AH1032" s="184"/>
      <c r="AI1032" s="184"/>
      <c r="AJ1032" s="182"/>
      <c r="AK1032" s="188"/>
      <c r="AL1032" s="188"/>
      <c r="AM1032" s="188"/>
      <c r="AN1032" s="188"/>
      <c r="AO1032" s="188"/>
      <c r="AP1032" s="188"/>
      <c r="AQ1032" s="188"/>
      <c r="AR1032" s="188"/>
      <c r="AS1032" s="188"/>
      <c r="AT1032" s="188"/>
      <c r="AU1032" s="189"/>
      <c r="AV1032" s="190"/>
      <c r="AW1032" s="190"/>
      <c r="AX1032" s="191"/>
      <c r="AY1032" s="191"/>
      <c r="AZ1032" s="191"/>
      <c r="BA1032" s="192"/>
      <c r="BB1032" s="193"/>
      <c r="BC1032" s="193"/>
      <c r="BD1032" s="193"/>
    </row>
    <row r="1033" spans="1:56">
      <c r="A1033" s="220"/>
      <c r="B1033" s="221"/>
      <c r="C1033" s="222"/>
      <c r="D1033" s="169"/>
      <c r="E1033" s="169"/>
      <c r="F1033" s="169"/>
      <c r="G1033" s="202"/>
      <c r="H1033" s="217"/>
      <c r="I1033" s="212"/>
      <c r="J1033" s="206"/>
      <c r="K1033" s="212"/>
      <c r="L1033" s="206"/>
      <c r="M1033" s="212"/>
      <c r="N1033" s="206"/>
      <c r="O1033" s="170"/>
      <c r="P1033" s="171"/>
      <c r="Q1033" s="171"/>
      <c r="R1033" s="171"/>
      <c r="S1033" s="172"/>
      <c r="T1033" s="172"/>
      <c r="U1033" s="171"/>
      <c r="V1033" s="171"/>
      <c r="W1033" s="173"/>
      <c r="X1033" s="173"/>
      <c r="Y1033" s="173"/>
      <c r="Z1033" s="171"/>
      <c r="AA1033" s="171"/>
      <c r="AB1033" s="171"/>
      <c r="AC1033" s="172"/>
      <c r="AD1033" s="172"/>
      <c r="AE1033" s="174"/>
      <c r="AF1033" s="175"/>
      <c r="AG1033" s="169"/>
      <c r="AH1033" s="171"/>
      <c r="AI1033" s="171"/>
      <c r="AJ1033" s="169"/>
      <c r="AK1033" s="176"/>
      <c r="AL1033" s="176"/>
      <c r="AM1033" s="176"/>
      <c r="AN1033" s="176"/>
      <c r="AO1033" s="176"/>
      <c r="AP1033" s="176"/>
      <c r="AQ1033" s="176"/>
      <c r="AR1033" s="176"/>
      <c r="AS1033" s="176"/>
      <c r="AT1033" s="176"/>
      <c r="AU1033" s="177"/>
      <c r="AV1033" s="178"/>
      <c r="AW1033" s="178"/>
      <c r="AX1033" s="179"/>
      <c r="AY1033" s="179"/>
      <c r="AZ1033" s="179"/>
      <c r="BA1033" s="180"/>
      <c r="BB1033" s="181"/>
      <c r="BC1033" s="181"/>
      <c r="BD1033" s="181"/>
    </row>
    <row r="1034" spans="1:56">
      <c r="A1034" s="223"/>
      <c r="B1034" s="224"/>
      <c r="C1034" s="225"/>
      <c r="D1034" s="182"/>
      <c r="E1034" s="182"/>
      <c r="F1034" s="182"/>
      <c r="G1034" s="203"/>
      <c r="H1034" s="218"/>
      <c r="I1034" s="213"/>
      <c r="J1034" s="207"/>
      <c r="K1034" s="213"/>
      <c r="L1034" s="207"/>
      <c r="M1034" s="213"/>
      <c r="N1034" s="207"/>
      <c r="O1034" s="183"/>
      <c r="P1034" s="184"/>
      <c r="Q1034" s="184"/>
      <c r="R1034" s="275"/>
      <c r="S1034" s="185"/>
      <c r="T1034" s="185"/>
      <c r="U1034" s="275"/>
      <c r="V1034" s="275"/>
      <c r="W1034" s="276"/>
      <c r="X1034" s="276"/>
      <c r="Y1034" s="276"/>
      <c r="Z1034" s="275"/>
      <c r="AA1034" s="184"/>
      <c r="AB1034" s="184"/>
      <c r="AC1034" s="185"/>
      <c r="AD1034" s="185"/>
      <c r="AE1034" s="186"/>
      <c r="AF1034" s="187"/>
      <c r="AG1034" s="182"/>
      <c r="AH1034" s="184"/>
      <c r="AI1034" s="184"/>
      <c r="AJ1034" s="182"/>
      <c r="AK1034" s="188"/>
      <c r="AL1034" s="188"/>
      <c r="AM1034" s="188"/>
      <c r="AN1034" s="188"/>
      <c r="AO1034" s="188"/>
      <c r="AP1034" s="188"/>
      <c r="AQ1034" s="188"/>
      <c r="AR1034" s="188"/>
      <c r="AS1034" s="188"/>
      <c r="AT1034" s="188"/>
      <c r="AU1034" s="189"/>
      <c r="AV1034" s="190"/>
      <c r="AW1034" s="190"/>
      <c r="AX1034" s="191"/>
      <c r="AY1034" s="191"/>
      <c r="AZ1034" s="191"/>
      <c r="BA1034" s="192"/>
      <c r="BB1034" s="193"/>
      <c r="BC1034" s="193"/>
      <c r="BD1034" s="193"/>
    </row>
    <row r="1035" spans="1:56">
      <c r="A1035" s="220"/>
      <c r="B1035" s="221"/>
      <c r="C1035" s="222"/>
      <c r="D1035" s="169"/>
      <c r="E1035" s="169"/>
      <c r="F1035" s="169"/>
      <c r="G1035" s="202"/>
      <c r="H1035" s="217"/>
      <c r="I1035" s="212"/>
      <c r="J1035" s="206"/>
      <c r="K1035" s="212"/>
      <c r="L1035" s="206"/>
      <c r="M1035" s="212"/>
      <c r="N1035" s="206"/>
      <c r="O1035" s="170"/>
      <c r="P1035" s="171"/>
      <c r="Q1035" s="171"/>
      <c r="R1035" s="171"/>
      <c r="S1035" s="172"/>
      <c r="T1035" s="172"/>
      <c r="U1035" s="171"/>
      <c r="V1035" s="171"/>
      <c r="W1035" s="173"/>
      <c r="X1035" s="173"/>
      <c r="Y1035" s="173"/>
      <c r="Z1035" s="171"/>
      <c r="AA1035" s="171"/>
      <c r="AB1035" s="171"/>
      <c r="AC1035" s="172"/>
      <c r="AD1035" s="172"/>
      <c r="AE1035" s="174"/>
      <c r="AF1035" s="175"/>
      <c r="AG1035" s="169"/>
      <c r="AH1035" s="171"/>
      <c r="AI1035" s="171"/>
      <c r="AJ1035" s="169"/>
      <c r="AK1035" s="176"/>
      <c r="AL1035" s="176"/>
      <c r="AM1035" s="176"/>
      <c r="AN1035" s="176"/>
      <c r="AO1035" s="176"/>
      <c r="AP1035" s="176"/>
      <c r="AQ1035" s="176"/>
      <c r="AR1035" s="176"/>
      <c r="AS1035" s="176"/>
      <c r="AT1035" s="176"/>
      <c r="AU1035" s="177"/>
      <c r="AV1035" s="178"/>
      <c r="AW1035" s="178"/>
      <c r="AX1035" s="179"/>
      <c r="AY1035" s="179"/>
      <c r="AZ1035" s="179"/>
      <c r="BA1035" s="180"/>
      <c r="BB1035" s="181"/>
      <c r="BC1035" s="181"/>
      <c r="BD1035" s="181"/>
    </row>
    <row r="1036" spans="1:56">
      <c r="A1036" s="223"/>
      <c r="B1036" s="224"/>
      <c r="C1036" s="225"/>
      <c r="D1036" s="182"/>
      <c r="E1036" s="182"/>
      <c r="F1036" s="182"/>
      <c r="G1036" s="203"/>
      <c r="H1036" s="218"/>
      <c r="I1036" s="213"/>
      <c r="J1036" s="207"/>
      <c r="K1036" s="213"/>
      <c r="L1036" s="207"/>
      <c r="M1036" s="213"/>
      <c r="N1036" s="207"/>
      <c r="O1036" s="183"/>
      <c r="P1036" s="184"/>
      <c r="Q1036" s="184"/>
      <c r="R1036" s="275"/>
      <c r="S1036" s="185"/>
      <c r="T1036" s="185"/>
      <c r="U1036" s="275"/>
      <c r="V1036" s="275"/>
      <c r="W1036" s="276"/>
      <c r="X1036" s="276"/>
      <c r="Y1036" s="276"/>
      <c r="Z1036" s="275"/>
      <c r="AA1036" s="184"/>
      <c r="AB1036" s="184"/>
      <c r="AC1036" s="185"/>
      <c r="AD1036" s="185"/>
      <c r="AE1036" s="186"/>
      <c r="AF1036" s="187"/>
      <c r="AG1036" s="182"/>
      <c r="AH1036" s="184"/>
      <c r="AI1036" s="184"/>
      <c r="AJ1036" s="182"/>
      <c r="AK1036" s="188"/>
      <c r="AL1036" s="188"/>
      <c r="AM1036" s="188"/>
      <c r="AN1036" s="188"/>
      <c r="AO1036" s="188"/>
      <c r="AP1036" s="188"/>
      <c r="AQ1036" s="188"/>
      <c r="AR1036" s="188"/>
      <c r="AS1036" s="188"/>
      <c r="AT1036" s="188"/>
      <c r="AU1036" s="189"/>
      <c r="AV1036" s="190"/>
      <c r="AW1036" s="190"/>
      <c r="AX1036" s="191"/>
      <c r="AY1036" s="191"/>
      <c r="AZ1036" s="191"/>
      <c r="BA1036" s="192"/>
      <c r="BB1036" s="193"/>
      <c r="BC1036" s="193"/>
      <c r="BD1036" s="193"/>
    </row>
    <row r="1037" spans="1:56">
      <c r="A1037" s="220"/>
      <c r="B1037" s="221"/>
      <c r="C1037" s="222"/>
      <c r="D1037" s="169"/>
      <c r="E1037" s="169"/>
      <c r="F1037" s="169"/>
      <c r="G1037" s="202"/>
      <c r="H1037" s="217"/>
      <c r="I1037" s="212"/>
      <c r="J1037" s="206"/>
      <c r="K1037" s="212"/>
      <c r="L1037" s="206"/>
      <c r="M1037" s="212"/>
      <c r="N1037" s="206"/>
      <c r="O1037" s="170"/>
      <c r="P1037" s="171"/>
      <c r="Q1037" s="171"/>
      <c r="R1037" s="171"/>
      <c r="S1037" s="172"/>
      <c r="T1037" s="172"/>
      <c r="U1037" s="171"/>
      <c r="V1037" s="171"/>
      <c r="W1037" s="173"/>
      <c r="X1037" s="173"/>
      <c r="Y1037" s="173"/>
      <c r="Z1037" s="171"/>
      <c r="AA1037" s="171"/>
      <c r="AB1037" s="171"/>
      <c r="AC1037" s="172"/>
      <c r="AD1037" s="172"/>
      <c r="AE1037" s="174"/>
      <c r="AF1037" s="175"/>
      <c r="AG1037" s="169"/>
      <c r="AH1037" s="171"/>
      <c r="AI1037" s="171"/>
      <c r="AJ1037" s="169"/>
      <c r="AK1037" s="176"/>
      <c r="AL1037" s="176"/>
      <c r="AM1037" s="176"/>
      <c r="AN1037" s="176"/>
      <c r="AO1037" s="176"/>
      <c r="AP1037" s="176"/>
      <c r="AQ1037" s="176"/>
      <c r="AR1037" s="176"/>
      <c r="AS1037" s="176"/>
      <c r="AT1037" s="176"/>
      <c r="AU1037" s="177"/>
      <c r="AV1037" s="178"/>
      <c r="AW1037" s="178"/>
      <c r="AX1037" s="179"/>
      <c r="AY1037" s="179"/>
      <c r="AZ1037" s="179"/>
      <c r="BA1037" s="180"/>
      <c r="BB1037" s="181"/>
      <c r="BC1037" s="181"/>
      <c r="BD1037" s="181"/>
    </row>
    <row r="1038" spans="1:56">
      <c r="A1038" s="223"/>
      <c r="B1038" s="224"/>
      <c r="C1038" s="225"/>
      <c r="D1038" s="182"/>
      <c r="E1038" s="182"/>
      <c r="F1038" s="182"/>
      <c r="G1038" s="203"/>
      <c r="H1038" s="218"/>
      <c r="I1038" s="213"/>
      <c r="J1038" s="207"/>
      <c r="K1038" s="213"/>
      <c r="L1038" s="207"/>
      <c r="M1038" s="213"/>
      <c r="N1038" s="207"/>
      <c r="O1038" s="183"/>
      <c r="P1038" s="184"/>
      <c r="Q1038" s="184"/>
      <c r="R1038" s="275"/>
      <c r="S1038" s="185"/>
      <c r="T1038" s="185"/>
      <c r="U1038" s="275"/>
      <c r="V1038" s="275"/>
      <c r="W1038" s="276"/>
      <c r="X1038" s="276"/>
      <c r="Y1038" s="276"/>
      <c r="Z1038" s="275"/>
      <c r="AA1038" s="184"/>
      <c r="AB1038" s="184"/>
      <c r="AC1038" s="185"/>
      <c r="AD1038" s="185"/>
      <c r="AE1038" s="186"/>
      <c r="AF1038" s="187"/>
      <c r="AG1038" s="182"/>
      <c r="AH1038" s="184"/>
      <c r="AI1038" s="184"/>
      <c r="AJ1038" s="182"/>
      <c r="AK1038" s="188"/>
      <c r="AL1038" s="188"/>
      <c r="AM1038" s="188"/>
      <c r="AN1038" s="188"/>
      <c r="AO1038" s="188"/>
      <c r="AP1038" s="188"/>
      <c r="AQ1038" s="188"/>
      <c r="AR1038" s="188"/>
      <c r="AS1038" s="188"/>
      <c r="AT1038" s="188"/>
      <c r="AU1038" s="189"/>
      <c r="AV1038" s="190"/>
      <c r="AW1038" s="190"/>
      <c r="AX1038" s="191"/>
      <c r="AY1038" s="191"/>
      <c r="AZ1038" s="191"/>
      <c r="BA1038" s="192"/>
      <c r="BB1038" s="193"/>
      <c r="BC1038" s="193"/>
      <c r="BD1038" s="193"/>
    </row>
    <row r="1039" spans="1:56">
      <c r="A1039" s="220"/>
      <c r="B1039" s="221"/>
      <c r="C1039" s="222"/>
      <c r="D1039" s="169"/>
      <c r="E1039" s="169"/>
      <c r="F1039" s="169"/>
      <c r="G1039" s="202"/>
      <c r="H1039" s="217"/>
      <c r="I1039" s="212"/>
      <c r="J1039" s="206"/>
      <c r="K1039" s="212"/>
      <c r="L1039" s="206"/>
      <c r="M1039" s="212"/>
      <c r="N1039" s="206"/>
      <c r="O1039" s="170"/>
      <c r="P1039" s="171"/>
      <c r="Q1039" s="171"/>
      <c r="R1039" s="171"/>
      <c r="S1039" s="172"/>
      <c r="T1039" s="172"/>
      <c r="U1039" s="171"/>
      <c r="V1039" s="171"/>
      <c r="W1039" s="173"/>
      <c r="X1039" s="173"/>
      <c r="Y1039" s="173"/>
      <c r="Z1039" s="171"/>
      <c r="AA1039" s="171"/>
      <c r="AB1039" s="171"/>
      <c r="AC1039" s="172"/>
      <c r="AD1039" s="172"/>
      <c r="AE1039" s="174"/>
      <c r="AF1039" s="175"/>
      <c r="AG1039" s="169"/>
      <c r="AH1039" s="171"/>
      <c r="AI1039" s="171"/>
      <c r="AJ1039" s="169"/>
      <c r="AK1039" s="176"/>
      <c r="AL1039" s="176"/>
      <c r="AM1039" s="176"/>
      <c r="AN1039" s="176"/>
      <c r="AO1039" s="176"/>
      <c r="AP1039" s="176"/>
      <c r="AQ1039" s="176"/>
      <c r="AR1039" s="176"/>
      <c r="AS1039" s="176"/>
      <c r="AT1039" s="176"/>
      <c r="AU1039" s="177"/>
      <c r="AV1039" s="178"/>
      <c r="AW1039" s="178"/>
      <c r="AX1039" s="179"/>
      <c r="AY1039" s="179"/>
      <c r="AZ1039" s="179"/>
      <c r="BA1039" s="180"/>
      <c r="BB1039" s="181"/>
      <c r="BC1039" s="181"/>
      <c r="BD1039" s="181"/>
    </row>
    <row r="1040" spans="1:56">
      <c r="A1040" s="223"/>
      <c r="B1040" s="224"/>
      <c r="C1040" s="225"/>
      <c r="D1040" s="182"/>
      <c r="E1040" s="182"/>
      <c r="F1040" s="182"/>
      <c r="G1040" s="203"/>
      <c r="H1040" s="218"/>
      <c r="I1040" s="213"/>
      <c r="J1040" s="207"/>
      <c r="K1040" s="213"/>
      <c r="L1040" s="207"/>
      <c r="M1040" s="213"/>
      <c r="N1040" s="207"/>
      <c r="O1040" s="183"/>
      <c r="P1040" s="184"/>
      <c r="Q1040" s="184"/>
      <c r="R1040" s="275"/>
      <c r="S1040" s="185"/>
      <c r="T1040" s="185"/>
      <c r="U1040" s="275"/>
      <c r="V1040" s="275"/>
      <c r="W1040" s="276"/>
      <c r="X1040" s="276"/>
      <c r="Y1040" s="276"/>
      <c r="Z1040" s="275"/>
      <c r="AA1040" s="184"/>
      <c r="AB1040" s="184"/>
      <c r="AC1040" s="185"/>
      <c r="AD1040" s="185"/>
      <c r="AE1040" s="186"/>
      <c r="AF1040" s="187"/>
      <c r="AG1040" s="182"/>
      <c r="AH1040" s="184"/>
      <c r="AI1040" s="184"/>
      <c r="AJ1040" s="182"/>
      <c r="AK1040" s="188"/>
      <c r="AL1040" s="188"/>
      <c r="AM1040" s="188"/>
      <c r="AN1040" s="188"/>
      <c r="AO1040" s="188"/>
      <c r="AP1040" s="188"/>
      <c r="AQ1040" s="188"/>
      <c r="AR1040" s="188"/>
      <c r="AS1040" s="188"/>
      <c r="AT1040" s="188"/>
      <c r="AU1040" s="189"/>
      <c r="AV1040" s="190"/>
      <c r="AW1040" s="190"/>
      <c r="AX1040" s="191"/>
      <c r="AY1040" s="191"/>
      <c r="AZ1040" s="191"/>
      <c r="BA1040" s="192"/>
      <c r="BB1040" s="193"/>
      <c r="BC1040" s="193"/>
      <c r="BD1040" s="193"/>
    </row>
    <row r="1041" spans="1:56">
      <c r="A1041" s="220"/>
      <c r="B1041" s="221"/>
      <c r="C1041" s="222"/>
      <c r="D1041" s="169"/>
      <c r="E1041" s="169"/>
      <c r="F1041" s="169"/>
      <c r="G1041" s="202"/>
      <c r="H1041" s="217"/>
      <c r="I1041" s="212"/>
      <c r="J1041" s="206"/>
      <c r="K1041" s="212"/>
      <c r="L1041" s="206"/>
      <c r="M1041" s="212"/>
      <c r="N1041" s="206"/>
      <c r="O1041" s="170"/>
      <c r="P1041" s="171"/>
      <c r="Q1041" s="171"/>
      <c r="R1041" s="171"/>
      <c r="S1041" s="172"/>
      <c r="T1041" s="172"/>
      <c r="U1041" s="171"/>
      <c r="V1041" s="171"/>
      <c r="W1041" s="173"/>
      <c r="X1041" s="173"/>
      <c r="Y1041" s="173"/>
      <c r="Z1041" s="171"/>
      <c r="AA1041" s="171"/>
      <c r="AB1041" s="171"/>
      <c r="AC1041" s="172"/>
      <c r="AD1041" s="172"/>
      <c r="AE1041" s="174"/>
      <c r="AF1041" s="175"/>
      <c r="AG1041" s="169"/>
      <c r="AH1041" s="171"/>
      <c r="AI1041" s="171"/>
      <c r="AJ1041" s="169"/>
      <c r="AK1041" s="176"/>
      <c r="AL1041" s="176"/>
      <c r="AM1041" s="176"/>
      <c r="AN1041" s="176"/>
      <c r="AO1041" s="176"/>
      <c r="AP1041" s="176"/>
      <c r="AQ1041" s="176"/>
      <c r="AR1041" s="176"/>
      <c r="AS1041" s="176"/>
      <c r="AT1041" s="176"/>
      <c r="AU1041" s="177"/>
      <c r="AV1041" s="178"/>
      <c r="AW1041" s="178"/>
      <c r="AX1041" s="179"/>
      <c r="AY1041" s="179"/>
      <c r="AZ1041" s="179"/>
      <c r="BA1041" s="180"/>
      <c r="BB1041" s="181"/>
      <c r="BC1041" s="181"/>
      <c r="BD1041" s="181"/>
    </row>
    <row r="1042" spans="1:56">
      <c r="A1042" s="223"/>
      <c r="B1042" s="224"/>
      <c r="C1042" s="225"/>
      <c r="D1042" s="182"/>
      <c r="E1042" s="182"/>
      <c r="F1042" s="182"/>
      <c r="G1042" s="203"/>
      <c r="H1042" s="218"/>
      <c r="I1042" s="213"/>
      <c r="J1042" s="207"/>
      <c r="K1042" s="213"/>
      <c r="L1042" s="207"/>
      <c r="M1042" s="213"/>
      <c r="N1042" s="207"/>
      <c r="O1042" s="183"/>
      <c r="P1042" s="184"/>
      <c r="Q1042" s="184"/>
      <c r="R1042" s="275"/>
      <c r="S1042" s="185"/>
      <c r="T1042" s="185"/>
      <c r="U1042" s="275"/>
      <c r="V1042" s="275"/>
      <c r="W1042" s="276"/>
      <c r="X1042" s="276"/>
      <c r="Y1042" s="276"/>
      <c r="Z1042" s="275"/>
      <c r="AA1042" s="184"/>
      <c r="AB1042" s="184"/>
      <c r="AC1042" s="185"/>
      <c r="AD1042" s="185"/>
      <c r="AE1042" s="186"/>
      <c r="AF1042" s="187"/>
      <c r="AG1042" s="182"/>
      <c r="AH1042" s="184"/>
      <c r="AI1042" s="184"/>
      <c r="AJ1042" s="182"/>
      <c r="AK1042" s="188"/>
      <c r="AL1042" s="188"/>
      <c r="AM1042" s="188"/>
      <c r="AN1042" s="188"/>
      <c r="AO1042" s="188"/>
      <c r="AP1042" s="188"/>
      <c r="AQ1042" s="188"/>
      <c r="AR1042" s="188"/>
      <c r="AS1042" s="188"/>
      <c r="AT1042" s="188"/>
      <c r="AU1042" s="189"/>
      <c r="AV1042" s="190"/>
      <c r="AW1042" s="190"/>
      <c r="AX1042" s="191"/>
      <c r="AY1042" s="191"/>
      <c r="AZ1042" s="191"/>
      <c r="BA1042" s="192"/>
      <c r="BB1042" s="193"/>
      <c r="BC1042" s="193"/>
      <c r="BD1042" s="193"/>
    </row>
    <row r="1043" spans="1:56">
      <c r="A1043" s="220"/>
      <c r="B1043" s="221"/>
      <c r="C1043" s="222"/>
      <c r="D1043" s="169"/>
      <c r="E1043" s="169"/>
      <c r="F1043" s="169"/>
      <c r="G1043" s="202"/>
      <c r="H1043" s="217"/>
      <c r="I1043" s="212"/>
      <c r="J1043" s="206"/>
      <c r="K1043" s="212"/>
      <c r="L1043" s="206"/>
      <c r="M1043" s="212"/>
      <c r="N1043" s="206"/>
      <c r="O1043" s="170"/>
      <c r="P1043" s="171"/>
      <c r="Q1043" s="171"/>
      <c r="R1043" s="171"/>
      <c r="S1043" s="172"/>
      <c r="T1043" s="172"/>
      <c r="U1043" s="171"/>
      <c r="V1043" s="171"/>
      <c r="W1043" s="173"/>
      <c r="X1043" s="173"/>
      <c r="Y1043" s="173"/>
      <c r="Z1043" s="171"/>
      <c r="AA1043" s="171"/>
      <c r="AB1043" s="171"/>
      <c r="AC1043" s="172"/>
      <c r="AD1043" s="172"/>
      <c r="AE1043" s="174"/>
      <c r="AF1043" s="175"/>
      <c r="AG1043" s="169"/>
      <c r="AH1043" s="171"/>
      <c r="AI1043" s="171"/>
      <c r="AJ1043" s="169"/>
      <c r="AK1043" s="176"/>
      <c r="AL1043" s="176"/>
      <c r="AM1043" s="176"/>
      <c r="AN1043" s="176"/>
      <c r="AO1043" s="176"/>
      <c r="AP1043" s="176"/>
      <c r="AQ1043" s="176"/>
      <c r="AR1043" s="176"/>
      <c r="AS1043" s="176"/>
      <c r="AT1043" s="176"/>
      <c r="AU1043" s="177"/>
      <c r="AV1043" s="178"/>
      <c r="AW1043" s="178"/>
      <c r="AX1043" s="179"/>
      <c r="AY1043" s="179"/>
      <c r="AZ1043" s="179"/>
      <c r="BA1043" s="180"/>
      <c r="BB1043" s="181"/>
      <c r="BC1043" s="181"/>
      <c r="BD1043" s="181"/>
    </row>
    <row r="1044" spans="1:56">
      <c r="A1044" s="223"/>
      <c r="B1044" s="224"/>
      <c r="C1044" s="225"/>
      <c r="D1044" s="182"/>
      <c r="E1044" s="182"/>
      <c r="F1044" s="182"/>
      <c r="G1044" s="203"/>
      <c r="H1044" s="218"/>
      <c r="I1044" s="213"/>
      <c r="J1044" s="207"/>
      <c r="K1044" s="213"/>
      <c r="L1044" s="207"/>
      <c r="M1044" s="213"/>
      <c r="N1044" s="207"/>
      <c r="O1044" s="183"/>
      <c r="P1044" s="184"/>
      <c r="Q1044" s="184"/>
      <c r="R1044" s="275"/>
      <c r="S1044" s="185"/>
      <c r="T1044" s="185"/>
      <c r="U1044" s="275"/>
      <c r="V1044" s="275"/>
      <c r="W1044" s="276"/>
      <c r="X1044" s="276"/>
      <c r="Y1044" s="276"/>
      <c r="Z1044" s="275"/>
      <c r="AA1044" s="184"/>
      <c r="AB1044" s="184"/>
      <c r="AC1044" s="185"/>
      <c r="AD1044" s="185"/>
      <c r="AE1044" s="186"/>
      <c r="AF1044" s="187"/>
      <c r="AG1044" s="182"/>
      <c r="AH1044" s="184"/>
      <c r="AI1044" s="184"/>
      <c r="AJ1044" s="182"/>
      <c r="AK1044" s="188"/>
      <c r="AL1044" s="188"/>
      <c r="AM1044" s="188"/>
      <c r="AN1044" s="188"/>
      <c r="AO1044" s="188"/>
      <c r="AP1044" s="188"/>
      <c r="AQ1044" s="188"/>
      <c r="AR1044" s="188"/>
      <c r="AS1044" s="188"/>
      <c r="AT1044" s="188"/>
      <c r="AU1044" s="189"/>
      <c r="AV1044" s="190"/>
      <c r="AW1044" s="190"/>
      <c r="AX1044" s="191"/>
      <c r="AY1044" s="191"/>
      <c r="AZ1044" s="191"/>
      <c r="BA1044" s="192"/>
      <c r="BB1044" s="193"/>
      <c r="BC1044" s="193"/>
      <c r="BD1044" s="193"/>
    </row>
    <row r="1045" spans="1:56">
      <c r="A1045" s="220"/>
      <c r="B1045" s="221"/>
      <c r="C1045" s="222"/>
      <c r="D1045" s="169"/>
      <c r="E1045" s="169"/>
      <c r="F1045" s="169"/>
      <c r="G1045" s="202"/>
      <c r="H1045" s="217"/>
      <c r="I1045" s="212"/>
      <c r="J1045" s="206"/>
      <c r="K1045" s="212"/>
      <c r="L1045" s="206"/>
      <c r="M1045" s="212"/>
      <c r="N1045" s="206"/>
      <c r="O1045" s="170"/>
      <c r="P1045" s="171"/>
      <c r="Q1045" s="171"/>
      <c r="R1045" s="171"/>
      <c r="S1045" s="172"/>
      <c r="T1045" s="172"/>
      <c r="U1045" s="171"/>
      <c r="V1045" s="171"/>
      <c r="W1045" s="173"/>
      <c r="X1045" s="173"/>
      <c r="Y1045" s="173"/>
      <c r="Z1045" s="171"/>
      <c r="AA1045" s="171"/>
      <c r="AB1045" s="171"/>
      <c r="AC1045" s="172"/>
      <c r="AD1045" s="172"/>
      <c r="AE1045" s="174"/>
      <c r="AF1045" s="175"/>
      <c r="AG1045" s="169"/>
      <c r="AH1045" s="171"/>
      <c r="AI1045" s="171"/>
      <c r="AJ1045" s="169"/>
      <c r="AK1045" s="176"/>
      <c r="AL1045" s="176"/>
      <c r="AM1045" s="176"/>
      <c r="AN1045" s="176"/>
      <c r="AO1045" s="176"/>
      <c r="AP1045" s="176"/>
      <c r="AQ1045" s="176"/>
      <c r="AR1045" s="176"/>
      <c r="AS1045" s="176"/>
      <c r="AT1045" s="176"/>
      <c r="AU1045" s="177"/>
      <c r="AV1045" s="178"/>
      <c r="AW1045" s="178"/>
      <c r="AX1045" s="179"/>
      <c r="AY1045" s="179"/>
      <c r="AZ1045" s="179"/>
      <c r="BA1045" s="180"/>
      <c r="BB1045" s="181"/>
      <c r="BC1045" s="181"/>
      <c r="BD1045" s="181"/>
    </row>
    <row r="1046" spans="1:56">
      <c r="A1046" s="223"/>
      <c r="B1046" s="224"/>
      <c r="C1046" s="225"/>
      <c r="D1046" s="182"/>
      <c r="E1046" s="182"/>
      <c r="F1046" s="182"/>
      <c r="G1046" s="203"/>
      <c r="H1046" s="218"/>
      <c r="I1046" s="213"/>
      <c r="J1046" s="207"/>
      <c r="K1046" s="213"/>
      <c r="L1046" s="207"/>
      <c r="M1046" s="213"/>
      <c r="N1046" s="207"/>
      <c r="O1046" s="183"/>
      <c r="P1046" s="184"/>
      <c r="Q1046" s="184"/>
      <c r="R1046" s="275"/>
      <c r="S1046" s="185"/>
      <c r="T1046" s="185"/>
      <c r="U1046" s="275"/>
      <c r="V1046" s="275"/>
      <c r="W1046" s="276"/>
      <c r="X1046" s="276"/>
      <c r="Y1046" s="276"/>
      <c r="Z1046" s="275"/>
      <c r="AA1046" s="184"/>
      <c r="AB1046" s="184"/>
      <c r="AC1046" s="185"/>
      <c r="AD1046" s="185"/>
      <c r="AE1046" s="186"/>
      <c r="AF1046" s="187"/>
      <c r="AG1046" s="182"/>
      <c r="AH1046" s="184"/>
      <c r="AI1046" s="184"/>
      <c r="AJ1046" s="182"/>
      <c r="AK1046" s="188"/>
      <c r="AL1046" s="188"/>
      <c r="AM1046" s="188"/>
      <c r="AN1046" s="188"/>
      <c r="AO1046" s="188"/>
      <c r="AP1046" s="188"/>
      <c r="AQ1046" s="188"/>
      <c r="AR1046" s="188"/>
      <c r="AS1046" s="188"/>
      <c r="AT1046" s="188"/>
      <c r="AU1046" s="189"/>
      <c r="AV1046" s="190"/>
      <c r="AW1046" s="190"/>
      <c r="AX1046" s="191"/>
      <c r="AY1046" s="191"/>
      <c r="AZ1046" s="191"/>
      <c r="BA1046" s="192"/>
      <c r="BB1046" s="193"/>
      <c r="BC1046" s="193"/>
      <c r="BD1046" s="193"/>
    </row>
    <row r="1047" spans="1:56">
      <c r="A1047" s="220"/>
      <c r="B1047" s="221"/>
      <c r="C1047" s="222"/>
      <c r="D1047" s="169"/>
      <c r="E1047" s="169"/>
      <c r="F1047" s="169"/>
      <c r="G1047" s="202"/>
      <c r="H1047" s="217"/>
      <c r="I1047" s="212"/>
      <c r="J1047" s="206"/>
      <c r="K1047" s="212"/>
      <c r="L1047" s="206"/>
      <c r="M1047" s="212"/>
      <c r="N1047" s="206"/>
      <c r="O1047" s="170"/>
      <c r="P1047" s="171"/>
      <c r="Q1047" s="171"/>
      <c r="R1047" s="171"/>
      <c r="S1047" s="172"/>
      <c r="T1047" s="172"/>
      <c r="U1047" s="171"/>
      <c r="V1047" s="171"/>
      <c r="W1047" s="173"/>
      <c r="X1047" s="173"/>
      <c r="Y1047" s="173"/>
      <c r="Z1047" s="171"/>
      <c r="AA1047" s="171"/>
      <c r="AB1047" s="171"/>
      <c r="AC1047" s="172"/>
      <c r="AD1047" s="172"/>
      <c r="AE1047" s="174"/>
      <c r="AF1047" s="175"/>
      <c r="AG1047" s="169"/>
      <c r="AH1047" s="171"/>
      <c r="AI1047" s="171"/>
      <c r="AJ1047" s="169"/>
      <c r="AK1047" s="176"/>
      <c r="AL1047" s="176"/>
      <c r="AM1047" s="176"/>
      <c r="AN1047" s="176"/>
      <c r="AO1047" s="176"/>
      <c r="AP1047" s="176"/>
      <c r="AQ1047" s="176"/>
      <c r="AR1047" s="176"/>
      <c r="AS1047" s="176"/>
      <c r="AT1047" s="176"/>
      <c r="AU1047" s="177"/>
      <c r="AV1047" s="178"/>
      <c r="AW1047" s="178"/>
      <c r="AX1047" s="179"/>
      <c r="AY1047" s="179"/>
      <c r="AZ1047" s="179"/>
      <c r="BA1047" s="180"/>
      <c r="BB1047" s="181"/>
      <c r="BC1047" s="181"/>
      <c r="BD1047" s="181"/>
    </row>
    <row r="1048" spans="1:56">
      <c r="A1048" s="223"/>
      <c r="B1048" s="224"/>
      <c r="C1048" s="225"/>
      <c r="D1048" s="182"/>
      <c r="E1048" s="182"/>
      <c r="F1048" s="182"/>
      <c r="G1048" s="203"/>
      <c r="H1048" s="218"/>
      <c r="I1048" s="213"/>
      <c r="J1048" s="207"/>
      <c r="K1048" s="213"/>
      <c r="L1048" s="207"/>
      <c r="M1048" s="213"/>
      <c r="N1048" s="207"/>
      <c r="O1048" s="183"/>
      <c r="P1048" s="184"/>
      <c r="Q1048" s="184"/>
      <c r="R1048" s="275"/>
      <c r="S1048" s="185"/>
      <c r="T1048" s="185"/>
      <c r="U1048" s="275"/>
      <c r="V1048" s="275"/>
      <c r="W1048" s="276"/>
      <c r="X1048" s="276"/>
      <c r="Y1048" s="276"/>
      <c r="Z1048" s="275"/>
      <c r="AA1048" s="184"/>
      <c r="AB1048" s="184"/>
      <c r="AC1048" s="185"/>
      <c r="AD1048" s="185"/>
      <c r="AE1048" s="186"/>
      <c r="AF1048" s="187"/>
      <c r="AG1048" s="182"/>
      <c r="AH1048" s="184"/>
      <c r="AI1048" s="184"/>
      <c r="AJ1048" s="182"/>
      <c r="AK1048" s="188"/>
      <c r="AL1048" s="188"/>
      <c r="AM1048" s="188"/>
      <c r="AN1048" s="188"/>
      <c r="AO1048" s="188"/>
      <c r="AP1048" s="188"/>
      <c r="AQ1048" s="188"/>
      <c r="AR1048" s="188"/>
      <c r="AS1048" s="188"/>
      <c r="AT1048" s="188"/>
      <c r="AU1048" s="189"/>
      <c r="AV1048" s="190"/>
      <c r="AW1048" s="190"/>
      <c r="AX1048" s="191"/>
      <c r="AY1048" s="191"/>
      <c r="AZ1048" s="191"/>
      <c r="BA1048" s="192"/>
      <c r="BB1048" s="193"/>
      <c r="BC1048" s="193"/>
      <c r="BD1048" s="193"/>
    </row>
    <row r="1049" spans="1:56">
      <c r="A1049" s="220"/>
      <c r="B1049" s="221"/>
      <c r="C1049" s="222"/>
      <c r="D1049" s="169"/>
      <c r="E1049" s="169"/>
      <c r="F1049" s="169"/>
      <c r="G1049" s="202"/>
      <c r="H1049" s="217"/>
      <c r="I1049" s="212"/>
      <c r="J1049" s="206"/>
      <c r="K1049" s="212"/>
      <c r="L1049" s="206"/>
      <c r="M1049" s="212"/>
      <c r="N1049" s="206"/>
      <c r="O1049" s="170"/>
      <c r="P1049" s="171"/>
      <c r="Q1049" s="171"/>
      <c r="R1049" s="171"/>
      <c r="S1049" s="172"/>
      <c r="T1049" s="172"/>
      <c r="U1049" s="171"/>
      <c r="V1049" s="171"/>
      <c r="W1049" s="173"/>
      <c r="X1049" s="173"/>
      <c r="Y1049" s="173"/>
      <c r="Z1049" s="171"/>
      <c r="AA1049" s="171"/>
      <c r="AB1049" s="171"/>
      <c r="AC1049" s="172"/>
      <c r="AD1049" s="172"/>
      <c r="AE1049" s="174"/>
      <c r="AF1049" s="175"/>
      <c r="AG1049" s="169"/>
      <c r="AH1049" s="171"/>
      <c r="AI1049" s="171"/>
      <c r="AJ1049" s="169"/>
      <c r="AK1049" s="176"/>
      <c r="AL1049" s="176"/>
      <c r="AM1049" s="176"/>
      <c r="AN1049" s="176"/>
      <c r="AO1049" s="176"/>
      <c r="AP1049" s="176"/>
      <c r="AQ1049" s="176"/>
      <c r="AR1049" s="176"/>
      <c r="AS1049" s="176"/>
      <c r="AT1049" s="176"/>
      <c r="AU1049" s="177"/>
      <c r="AV1049" s="178"/>
      <c r="AW1049" s="178"/>
      <c r="AX1049" s="179"/>
      <c r="AY1049" s="179"/>
      <c r="AZ1049" s="179"/>
      <c r="BA1049" s="180"/>
      <c r="BB1049" s="181"/>
      <c r="BC1049" s="181"/>
      <c r="BD1049" s="181"/>
    </row>
    <row r="1050" spans="1:56">
      <c r="A1050" s="223"/>
      <c r="B1050" s="224"/>
      <c r="C1050" s="225"/>
      <c r="D1050" s="182"/>
      <c r="E1050" s="182"/>
      <c r="F1050" s="182"/>
      <c r="G1050" s="203"/>
      <c r="H1050" s="218"/>
      <c r="I1050" s="213"/>
      <c r="J1050" s="207"/>
      <c r="K1050" s="213"/>
      <c r="L1050" s="207"/>
      <c r="M1050" s="213"/>
      <c r="N1050" s="207"/>
      <c r="O1050" s="183"/>
      <c r="P1050" s="184"/>
      <c r="Q1050" s="184"/>
      <c r="R1050" s="275"/>
      <c r="S1050" s="185"/>
      <c r="T1050" s="185"/>
      <c r="U1050" s="275"/>
      <c r="V1050" s="275"/>
      <c r="W1050" s="276"/>
      <c r="X1050" s="276"/>
      <c r="Y1050" s="276"/>
      <c r="Z1050" s="275"/>
      <c r="AA1050" s="184"/>
      <c r="AB1050" s="184"/>
      <c r="AC1050" s="185"/>
      <c r="AD1050" s="185"/>
      <c r="AE1050" s="186"/>
      <c r="AF1050" s="187"/>
      <c r="AG1050" s="182"/>
      <c r="AH1050" s="184"/>
      <c r="AI1050" s="184"/>
      <c r="AJ1050" s="182"/>
      <c r="AK1050" s="188"/>
      <c r="AL1050" s="188"/>
      <c r="AM1050" s="188"/>
      <c r="AN1050" s="188"/>
      <c r="AO1050" s="188"/>
      <c r="AP1050" s="188"/>
      <c r="AQ1050" s="188"/>
      <c r="AR1050" s="188"/>
      <c r="AS1050" s="188"/>
      <c r="AT1050" s="188"/>
      <c r="AU1050" s="189"/>
      <c r="AV1050" s="190"/>
      <c r="AW1050" s="190"/>
      <c r="AX1050" s="191"/>
      <c r="AY1050" s="191"/>
      <c r="AZ1050" s="191"/>
      <c r="BA1050" s="192"/>
      <c r="BB1050" s="193"/>
      <c r="BC1050" s="193"/>
      <c r="BD1050" s="193"/>
    </row>
    <row r="1051" spans="1:56">
      <c r="A1051" s="220"/>
      <c r="B1051" s="221"/>
      <c r="C1051" s="222"/>
      <c r="D1051" s="169"/>
      <c r="E1051" s="169"/>
      <c r="F1051" s="169"/>
      <c r="G1051" s="202"/>
      <c r="H1051" s="217"/>
      <c r="I1051" s="212"/>
      <c r="J1051" s="206"/>
      <c r="K1051" s="212"/>
      <c r="L1051" s="206"/>
      <c r="M1051" s="212"/>
      <c r="N1051" s="206"/>
      <c r="O1051" s="170"/>
      <c r="P1051" s="171"/>
      <c r="Q1051" s="171"/>
      <c r="R1051" s="171"/>
      <c r="S1051" s="172"/>
      <c r="T1051" s="172"/>
      <c r="U1051" s="171"/>
      <c r="V1051" s="171"/>
      <c r="W1051" s="173"/>
      <c r="X1051" s="173"/>
      <c r="Y1051" s="173"/>
      <c r="Z1051" s="171"/>
      <c r="AA1051" s="171"/>
      <c r="AB1051" s="171"/>
      <c r="AC1051" s="172"/>
      <c r="AD1051" s="172"/>
      <c r="AE1051" s="174"/>
      <c r="AF1051" s="175"/>
      <c r="AG1051" s="169"/>
      <c r="AH1051" s="171"/>
      <c r="AI1051" s="171"/>
      <c r="AJ1051" s="169"/>
      <c r="AK1051" s="176"/>
      <c r="AL1051" s="176"/>
      <c r="AM1051" s="176"/>
      <c r="AN1051" s="176"/>
      <c r="AO1051" s="176"/>
      <c r="AP1051" s="176"/>
      <c r="AQ1051" s="176"/>
      <c r="AR1051" s="176"/>
      <c r="AS1051" s="176"/>
      <c r="AT1051" s="176"/>
      <c r="AU1051" s="177"/>
      <c r="AV1051" s="178"/>
      <c r="AW1051" s="178"/>
      <c r="AX1051" s="179"/>
      <c r="AY1051" s="179"/>
      <c r="AZ1051" s="179"/>
      <c r="BA1051" s="180"/>
      <c r="BB1051" s="181"/>
      <c r="BC1051" s="181"/>
      <c r="BD1051" s="181"/>
    </row>
    <row r="1052" spans="1:56">
      <c r="A1052" s="223"/>
      <c r="B1052" s="224"/>
      <c r="C1052" s="225"/>
      <c r="D1052" s="182"/>
      <c r="E1052" s="182"/>
      <c r="F1052" s="182"/>
      <c r="G1052" s="203"/>
      <c r="H1052" s="218"/>
      <c r="I1052" s="213"/>
      <c r="J1052" s="207"/>
      <c r="K1052" s="213"/>
      <c r="L1052" s="207"/>
      <c r="M1052" s="213"/>
      <c r="N1052" s="207"/>
      <c r="O1052" s="183"/>
      <c r="P1052" s="184"/>
      <c r="Q1052" s="184"/>
      <c r="R1052" s="275"/>
      <c r="S1052" s="185"/>
      <c r="T1052" s="185"/>
      <c r="U1052" s="275"/>
      <c r="V1052" s="275"/>
      <c r="W1052" s="276"/>
      <c r="X1052" s="276"/>
      <c r="Y1052" s="276"/>
      <c r="Z1052" s="275"/>
      <c r="AA1052" s="184"/>
      <c r="AB1052" s="184"/>
      <c r="AC1052" s="185"/>
      <c r="AD1052" s="185"/>
      <c r="AE1052" s="186"/>
      <c r="AF1052" s="187"/>
      <c r="AG1052" s="182"/>
      <c r="AH1052" s="184"/>
      <c r="AI1052" s="184"/>
      <c r="AJ1052" s="182"/>
      <c r="AK1052" s="188"/>
      <c r="AL1052" s="188"/>
      <c r="AM1052" s="188"/>
      <c r="AN1052" s="188"/>
      <c r="AO1052" s="188"/>
      <c r="AP1052" s="188"/>
      <c r="AQ1052" s="188"/>
      <c r="AR1052" s="188"/>
      <c r="AS1052" s="188"/>
      <c r="AT1052" s="188"/>
      <c r="AU1052" s="189"/>
      <c r="AV1052" s="190"/>
      <c r="AW1052" s="190"/>
      <c r="AX1052" s="191"/>
      <c r="AY1052" s="191"/>
      <c r="AZ1052" s="191"/>
      <c r="BA1052" s="192"/>
      <c r="BB1052" s="193"/>
      <c r="BC1052" s="193"/>
      <c r="BD1052" s="193"/>
    </row>
    <row r="1053" spans="1:56">
      <c r="A1053" s="220"/>
      <c r="B1053" s="221"/>
      <c r="C1053" s="222"/>
      <c r="D1053" s="169"/>
      <c r="E1053" s="169"/>
      <c r="F1053" s="169"/>
      <c r="G1053" s="202"/>
      <c r="H1053" s="217"/>
      <c r="I1053" s="212"/>
      <c r="J1053" s="206"/>
      <c r="K1053" s="212"/>
      <c r="L1053" s="206"/>
      <c r="M1053" s="212"/>
      <c r="N1053" s="206"/>
      <c r="O1053" s="170"/>
      <c r="P1053" s="171"/>
      <c r="Q1053" s="171"/>
      <c r="R1053" s="171"/>
      <c r="S1053" s="172"/>
      <c r="T1053" s="172"/>
      <c r="U1053" s="171"/>
      <c r="V1053" s="171"/>
      <c r="W1053" s="173"/>
      <c r="X1053" s="173"/>
      <c r="Y1053" s="173"/>
      <c r="Z1053" s="171"/>
      <c r="AA1053" s="171"/>
      <c r="AB1053" s="171"/>
      <c r="AC1053" s="172"/>
      <c r="AD1053" s="172"/>
      <c r="AE1053" s="174"/>
      <c r="AF1053" s="175"/>
      <c r="AG1053" s="169"/>
      <c r="AH1053" s="171"/>
      <c r="AI1053" s="171"/>
      <c r="AJ1053" s="169"/>
      <c r="AK1053" s="176"/>
      <c r="AL1053" s="176"/>
      <c r="AM1053" s="176"/>
      <c r="AN1053" s="176"/>
      <c r="AO1053" s="176"/>
      <c r="AP1053" s="176"/>
      <c r="AQ1053" s="176"/>
      <c r="AR1053" s="176"/>
      <c r="AS1053" s="176"/>
      <c r="AT1053" s="176"/>
      <c r="AU1053" s="177"/>
      <c r="AV1053" s="178"/>
      <c r="AW1053" s="178"/>
      <c r="AX1053" s="179"/>
      <c r="AY1053" s="179"/>
      <c r="AZ1053" s="179"/>
      <c r="BA1053" s="180"/>
      <c r="BB1053" s="181"/>
      <c r="BC1053" s="181"/>
      <c r="BD1053" s="181"/>
    </row>
    <row r="1054" spans="1:56">
      <c r="A1054" s="223"/>
      <c r="B1054" s="224"/>
      <c r="C1054" s="225"/>
      <c r="D1054" s="182"/>
      <c r="E1054" s="182"/>
      <c r="F1054" s="182"/>
      <c r="G1054" s="203"/>
      <c r="H1054" s="218"/>
      <c r="I1054" s="213"/>
      <c r="J1054" s="207"/>
      <c r="K1054" s="213"/>
      <c r="L1054" s="207"/>
      <c r="M1054" s="213"/>
      <c r="N1054" s="207"/>
      <c r="O1054" s="183"/>
      <c r="P1054" s="184"/>
      <c r="Q1054" s="184"/>
      <c r="R1054" s="275"/>
      <c r="S1054" s="185"/>
      <c r="T1054" s="185"/>
      <c r="U1054" s="275"/>
      <c r="V1054" s="275"/>
      <c r="W1054" s="276"/>
      <c r="X1054" s="276"/>
      <c r="Y1054" s="276"/>
      <c r="Z1054" s="275"/>
      <c r="AA1054" s="184"/>
      <c r="AB1054" s="184"/>
      <c r="AC1054" s="185"/>
      <c r="AD1054" s="185"/>
      <c r="AE1054" s="186"/>
      <c r="AF1054" s="187"/>
      <c r="AG1054" s="182"/>
      <c r="AH1054" s="184"/>
      <c r="AI1054" s="184"/>
      <c r="AJ1054" s="182"/>
      <c r="AK1054" s="188"/>
      <c r="AL1054" s="188"/>
      <c r="AM1054" s="188"/>
      <c r="AN1054" s="188"/>
      <c r="AO1054" s="188"/>
      <c r="AP1054" s="188"/>
      <c r="AQ1054" s="188"/>
      <c r="AR1054" s="188"/>
      <c r="AS1054" s="188"/>
      <c r="AT1054" s="188"/>
      <c r="AU1054" s="189"/>
      <c r="AV1054" s="190"/>
      <c r="AW1054" s="190"/>
      <c r="AX1054" s="191"/>
      <c r="AY1054" s="191"/>
      <c r="AZ1054" s="191"/>
      <c r="BA1054" s="192"/>
      <c r="BB1054" s="193"/>
      <c r="BC1054" s="193"/>
      <c r="BD1054" s="193"/>
    </row>
    <row r="1055" spans="1:56">
      <c r="A1055" s="220"/>
      <c r="B1055" s="221"/>
      <c r="C1055" s="222"/>
      <c r="D1055" s="169"/>
      <c r="E1055" s="169"/>
      <c r="F1055" s="169"/>
      <c r="G1055" s="202"/>
      <c r="H1055" s="217"/>
      <c r="I1055" s="212"/>
      <c r="J1055" s="206"/>
      <c r="K1055" s="212"/>
      <c r="L1055" s="206"/>
      <c r="M1055" s="212"/>
      <c r="N1055" s="206"/>
      <c r="O1055" s="170"/>
      <c r="P1055" s="171"/>
      <c r="Q1055" s="171"/>
      <c r="R1055" s="171"/>
      <c r="S1055" s="172"/>
      <c r="T1055" s="172"/>
      <c r="U1055" s="171"/>
      <c r="V1055" s="171"/>
      <c r="W1055" s="173"/>
      <c r="X1055" s="173"/>
      <c r="Y1055" s="173"/>
      <c r="Z1055" s="171"/>
      <c r="AA1055" s="171"/>
      <c r="AB1055" s="171"/>
      <c r="AC1055" s="172"/>
      <c r="AD1055" s="172"/>
      <c r="AE1055" s="174"/>
      <c r="AF1055" s="175"/>
      <c r="AG1055" s="169"/>
      <c r="AH1055" s="171"/>
      <c r="AI1055" s="171"/>
      <c r="AJ1055" s="169"/>
      <c r="AK1055" s="176"/>
      <c r="AL1055" s="176"/>
      <c r="AM1055" s="176"/>
      <c r="AN1055" s="176"/>
      <c r="AO1055" s="176"/>
      <c r="AP1055" s="176"/>
      <c r="AQ1055" s="176"/>
      <c r="AR1055" s="176"/>
      <c r="AS1055" s="176"/>
      <c r="AT1055" s="176"/>
      <c r="AU1055" s="177"/>
      <c r="AV1055" s="178"/>
      <c r="AW1055" s="178"/>
      <c r="AX1055" s="179"/>
      <c r="AY1055" s="179"/>
      <c r="AZ1055" s="179"/>
      <c r="BA1055" s="180"/>
      <c r="BB1055" s="181"/>
      <c r="BC1055" s="181"/>
      <c r="BD1055" s="181"/>
    </row>
    <row r="1056" spans="1:56">
      <c r="A1056" s="223"/>
      <c r="B1056" s="224"/>
      <c r="C1056" s="225"/>
      <c r="D1056" s="182"/>
      <c r="E1056" s="182"/>
      <c r="F1056" s="182"/>
      <c r="G1056" s="203"/>
      <c r="H1056" s="218"/>
      <c r="I1056" s="213"/>
      <c r="J1056" s="207"/>
      <c r="K1056" s="213"/>
      <c r="L1056" s="207"/>
      <c r="M1056" s="213"/>
      <c r="N1056" s="207"/>
      <c r="O1056" s="183"/>
      <c r="P1056" s="184"/>
      <c r="Q1056" s="184"/>
      <c r="R1056" s="275"/>
      <c r="S1056" s="185"/>
      <c r="T1056" s="185"/>
      <c r="U1056" s="275"/>
      <c r="V1056" s="275"/>
      <c r="W1056" s="276"/>
      <c r="X1056" s="276"/>
      <c r="Y1056" s="276"/>
      <c r="Z1056" s="275"/>
      <c r="AA1056" s="184"/>
      <c r="AB1056" s="184"/>
      <c r="AC1056" s="185"/>
      <c r="AD1056" s="185"/>
      <c r="AE1056" s="186"/>
      <c r="AF1056" s="187"/>
      <c r="AG1056" s="182"/>
      <c r="AH1056" s="184"/>
      <c r="AI1056" s="184"/>
      <c r="AJ1056" s="182"/>
      <c r="AK1056" s="188"/>
      <c r="AL1056" s="188"/>
      <c r="AM1056" s="188"/>
      <c r="AN1056" s="188"/>
      <c r="AO1056" s="188"/>
      <c r="AP1056" s="188"/>
      <c r="AQ1056" s="188"/>
      <c r="AR1056" s="188"/>
      <c r="AS1056" s="188"/>
      <c r="AT1056" s="188"/>
      <c r="AU1056" s="189"/>
      <c r="AV1056" s="190"/>
      <c r="AW1056" s="190"/>
      <c r="AX1056" s="191"/>
      <c r="AY1056" s="191"/>
      <c r="AZ1056" s="191"/>
      <c r="BA1056" s="192"/>
      <c r="BB1056" s="193"/>
      <c r="BC1056" s="193"/>
      <c r="BD1056" s="193"/>
    </row>
    <row r="1057" spans="1:56">
      <c r="A1057" s="220"/>
      <c r="B1057" s="221"/>
      <c r="C1057" s="222"/>
      <c r="D1057" s="169"/>
      <c r="E1057" s="169"/>
      <c r="F1057" s="169"/>
      <c r="G1057" s="202"/>
      <c r="H1057" s="217"/>
      <c r="I1057" s="212"/>
      <c r="J1057" s="206"/>
      <c r="K1057" s="212"/>
      <c r="L1057" s="206"/>
      <c r="M1057" s="212"/>
      <c r="N1057" s="206"/>
      <c r="O1057" s="170"/>
      <c r="P1057" s="171"/>
      <c r="Q1057" s="171"/>
      <c r="R1057" s="171"/>
      <c r="S1057" s="172"/>
      <c r="T1057" s="172"/>
      <c r="U1057" s="171"/>
      <c r="V1057" s="171"/>
      <c r="W1057" s="173"/>
      <c r="X1057" s="173"/>
      <c r="Y1057" s="173"/>
      <c r="Z1057" s="171"/>
      <c r="AA1057" s="171"/>
      <c r="AB1057" s="171"/>
      <c r="AC1057" s="172"/>
      <c r="AD1057" s="172"/>
      <c r="AE1057" s="174"/>
      <c r="AF1057" s="175"/>
      <c r="AG1057" s="169"/>
      <c r="AH1057" s="171"/>
      <c r="AI1057" s="171"/>
      <c r="AJ1057" s="169"/>
      <c r="AK1057" s="176"/>
      <c r="AL1057" s="176"/>
      <c r="AM1057" s="176"/>
      <c r="AN1057" s="176"/>
      <c r="AO1057" s="176"/>
      <c r="AP1057" s="176"/>
      <c r="AQ1057" s="176"/>
      <c r="AR1057" s="176"/>
      <c r="AS1057" s="176"/>
      <c r="AT1057" s="176"/>
      <c r="AU1057" s="177"/>
      <c r="AV1057" s="178"/>
      <c r="AW1057" s="178"/>
      <c r="AX1057" s="179"/>
      <c r="AY1057" s="179"/>
      <c r="AZ1057" s="179"/>
      <c r="BA1057" s="180"/>
      <c r="BB1057" s="181"/>
      <c r="BC1057" s="181"/>
      <c r="BD1057" s="181"/>
    </row>
    <row r="1058" spans="1:56">
      <c r="A1058" s="223"/>
      <c r="B1058" s="224"/>
      <c r="C1058" s="225"/>
      <c r="D1058" s="182"/>
      <c r="E1058" s="182"/>
      <c r="F1058" s="182"/>
      <c r="G1058" s="203"/>
      <c r="H1058" s="218"/>
      <c r="I1058" s="213"/>
      <c r="J1058" s="207"/>
      <c r="K1058" s="213"/>
      <c r="L1058" s="207"/>
      <c r="M1058" s="213"/>
      <c r="N1058" s="207"/>
      <c r="O1058" s="183"/>
      <c r="P1058" s="184"/>
      <c r="Q1058" s="184"/>
      <c r="R1058" s="275"/>
      <c r="S1058" s="185"/>
      <c r="T1058" s="185"/>
      <c r="U1058" s="275"/>
      <c r="V1058" s="275"/>
      <c r="W1058" s="276"/>
      <c r="X1058" s="276"/>
      <c r="Y1058" s="276"/>
      <c r="Z1058" s="275"/>
      <c r="AA1058" s="184"/>
      <c r="AB1058" s="184"/>
      <c r="AC1058" s="185"/>
      <c r="AD1058" s="185"/>
      <c r="AE1058" s="186"/>
      <c r="AF1058" s="187"/>
      <c r="AG1058" s="182"/>
      <c r="AH1058" s="184"/>
      <c r="AI1058" s="184"/>
      <c r="AJ1058" s="182"/>
      <c r="AK1058" s="188"/>
      <c r="AL1058" s="188"/>
      <c r="AM1058" s="188"/>
      <c r="AN1058" s="188"/>
      <c r="AO1058" s="188"/>
      <c r="AP1058" s="188"/>
      <c r="AQ1058" s="188"/>
      <c r="AR1058" s="188"/>
      <c r="AS1058" s="188"/>
      <c r="AT1058" s="188"/>
      <c r="AU1058" s="189"/>
      <c r="AV1058" s="190"/>
      <c r="AW1058" s="190"/>
      <c r="AX1058" s="191"/>
      <c r="AY1058" s="191"/>
      <c r="AZ1058" s="191"/>
      <c r="BA1058" s="192"/>
      <c r="BB1058" s="193"/>
      <c r="BC1058" s="193"/>
      <c r="BD1058" s="193"/>
    </row>
    <row r="1059" spans="1:56">
      <c r="A1059" s="220"/>
      <c r="B1059" s="221"/>
      <c r="C1059" s="222"/>
      <c r="D1059" s="169"/>
      <c r="E1059" s="169"/>
      <c r="F1059" s="169"/>
      <c r="G1059" s="202"/>
      <c r="H1059" s="217"/>
      <c r="I1059" s="212"/>
      <c r="J1059" s="206"/>
      <c r="K1059" s="212"/>
      <c r="L1059" s="206"/>
      <c r="M1059" s="212"/>
      <c r="N1059" s="206"/>
      <c r="O1059" s="170"/>
      <c r="P1059" s="171"/>
      <c r="Q1059" s="171"/>
      <c r="R1059" s="171"/>
      <c r="S1059" s="172"/>
      <c r="T1059" s="172"/>
      <c r="U1059" s="171"/>
      <c r="V1059" s="171"/>
      <c r="W1059" s="173"/>
      <c r="X1059" s="173"/>
      <c r="Y1059" s="173"/>
      <c r="Z1059" s="171"/>
      <c r="AA1059" s="171"/>
      <c r="AB1059" s="171"/>
      <c r="AC1059" s="172"/>
      <c r="AD1059" s="172"/>
      <c r="AE1059" s="174"/>
      <c r="AF1059" s="175"/>
      <c r="AG1059" s="169"/>
      <c r="AH1059" s="171"/>
      <c r="AI1059" s="171"/>
      <c r="AJ1059" s="169"/>
      <c r="AK1059" s="176"/>
      <c r="AL1059" s="176"/>
      <c r="AM1059" s="176"/>
      <c r="AN1059" s="176"/>
      <c r="AO1059" s="176"/>
      <c r="AP1059" s="176"/>
      <c r="AQ1059" s="176"/>
      <c r="AR1059" s="176"/>
      <c r="AS1059" s="176"/>
      <c r="AT1059" s="176"/>
      <c r="AU1059" s="177"/>
      <c r="AV1059" s="178"/>
      <c r="AW1059" s="178"/>
      <c r="AX1059" s="179"/>
      <c r="AY1059" s="179"/>
      <c r="AZ1059" s="179"/>
      <c r="BA1059" s="180"/>
      <c r="BB1059" s="181"/>
      <c r="BC1059" s="181"/>
      <c r="BD1059" s="181"/>
    </row>
    <row r="1060" spans="1:56">
      <c r="A1060" s="223"/>
      <c r="B1060" s="224"/>
      <c r="C1060" s="225"/>
      <c r="D1060" s="182"/>
      <c r="E1060" s="182"/>
      <c r="F1060" s="182"/>
      <c r="G1060" s="203"/>
      <c r="H1060" s="218"/>
      <c r="I1060" s="213"/>
      <c r="J1060" s="207"/>
      <c r="K1060" s="213"/>
      <c r="L1060" s="207"/>
      <c r="M1060" s="213"/>
      <c r="N1060" s="207"/>
      <c r="O1060" s="183"/>
      <c r="P1060" s="184"/>
      <c r="Q1060" s="184"/>
      <c r="R1060" s="275"/>
      <c r="S1060" s="185"/>
      <c r="T1060" s="185"/>
      <c r="U1060" s="275"/>
      <c r="V1060" s="275"/>
      <c r="W1060" s="276"/>
      <c r="X1060" s="276"/>
      <c r="Y1060" s="276"/>
      <c r="Z1060" s="275"/>
      <c r="AA1060" s="184"/>
      <c r="AB1060" s="184"/>
      <c r="AC1060" s="185"/>
      <c r="AD1060" s="185"/>
      <c r="AE1060" s="186"/>
      <c r="AF1060" s="187"/>
      <c r="AG1060" s="182"/>
      <c r="AH1060" s="184"/>
      <c r="AI1060" s="184"/>
      <c r="AJ1060" s="182"/>
      <c r="AK1060" s="188"/>
      <c r="AL1060" s="188"/>
      <c r="AM1060" s="188"/>
      <c r="AN1060" s="188"/>
      <c r="AO1060" s="188"/>
      <c r="AP1060" s="188"/>
      <c r="AQ1060" s="188"/>
      <c r="AR1060" s="188"/>
      <c r="AS1060" s="188"/>
      <c r="AT1060" s="188"/>
      <c r="AU1060" s="189"/>
      <c r="AV1060" s="190"/>
      <c r="AW1060" s="190"/>
      <c r="AX1060" s="191"/>
      <c r="AY1060" s="191"/>
      <c r="AZ1060" s="191"/>
      <c r="BA1060" s="192"/>
      <c r="BB1060" s="193"/>
      <c r="BC1060" s="193"/>
      <c r="BD1060" s="193"/>
    </row>
    <row r="1061" spans="1:56">
      <c r="A1061" s="220"/>
      <c r="B1061" s="221"/>
      <c r="C1061" s="222"/>
      <c r="D1061" s="169"/>
      <c r="E1061" s="169"/>
      <c r="F1061" s="169"/>
      <c r="G1061" s="202"/>
      <c r="H1061" s="217"/>
      <c r="I1061" s="212"/>
      <c r="J1061" s="206"/>
      <c r="K1061" s="212"/>
      <c r="L1061" s="206"/>
      <c r="M1061" s="212"/>
      <c r="N1061" s="206"/>
      <c r="O1061" s="170"/>
      <c r="P1061" s="171"/>
      <c r="Q1061" s="171"/>
      <c r="R1061" s="171"/>
      <c r="S1061" s="172"/>
      <c r="T1061" s="172"/>
      <c r="U1061" s="171"/>
      <c r="V1061" s="171"/>
      <c r="W1061" s="173"/>
      <c r="X1061" s="173"/>
      <c r="Y1061" s="173"/>
      <c r="Z1061" s="171"/>
      <c r="AA1061" s="171"/>
      <c r="AB1061" s="171"/>
      <c r="AC1061" s="172"/>
      <c r="AD1061" s="172"/>
      <c r="AE1061" s="174"/>
      <c r="AF1061" s="175"/>
      <c r="AG1061" s="169"/>
      <c r="AH1061" s="171"/>
      <c r="AI1061" s="171"/>
      <c r="AJ1061" s="169"/>
      <c r="AK1061" s="176"/>
      <c r="AL1061" s="176"/>
      <c r="AM1061" s="176"/>
      <c r="AN1061" s="176"/>
      <c r="AO1061" s="176"/>
      <c r="AP1061" s="176"/>
      <c r="AQ1061" s="176"/>
      <c r="AR1061" s="176"/>
      <c r="AS1061" s="176"/>
      <c r="AT1061" s="176"/>
      <c r="AU1061" s="177"/>
      <c r="AV1061" s="178"/>
      <c r="AW1061" s="178"/>
      <c r="AX1061" s="179"/>
      <c r="AY1061" s="179"/>
      <c r="AZ1061" s="179"/>
      <c r="BA1061" s="180"/>
      <c r="BB1061" s="181"/>
      <c r="BC1061" s="181"/>
      <c r="BD1061" s="181"/>
    </row>
    <row r="1062" spans="1:56">
      <c r="A1062" s="223"/>
      <c r="B1062" s="224"/>
      <c r="C1062" s="225"/>
      <c r="D1062" s="182"/>
      <c r="E1062" s="182"/>
      <c r="F1062" s="182"/>
      <c r="G1062" s="203"/>
      <c r="H1062" s="218"/>
      <c r="I1062" s="213"/>
      <c r="J1062" s="207"/>
      <c r="K1062" s="213"/>
      <c r="L1062" s="207"/>
      <c r="M1062" s="213"/>
      <c r="N1062" s="207"/>
      <c r="O1062" s="183"/>
      <c r="P1062" s="184"/>
      <c r="Q1062" s="184"/>
      <c r="R1062" s="275"/>
      <c r="S1062" s="185"/>
      <c r="T1062" s="185"/>
      <c r="U1062" s="275"/>
      <c r="V1062" s="275"/>
      <c r="W1062" s="276"/>
      <c r="X1062" s="276"/>
      <c r="Y1062" s="276"/>
      <c r="Z1062" s="275"/>
      <c r="AA1062" s="184"/>
      <c r="AB1062" s="184"/>
      <c r="AC1062" s="185"/>
      <c r="AD1062" s="185"/>
      <c r="AE1062" s="186"/>
      <c r="AF1062" s="187"/>
      <c r="AG1062" s="182"/>
      <c r="AH1062" s="184"/>
      <c r="AI1062" s="184"/>
      <c r="AJ1062" s="182"/>
      <c r="AK1062" s="188"/>
      <c r="AL1062" s="188"/>
      <c r="AM1062" s="188"/>
      <c r="AN1062" s="188"/>
      <c r="AO1062" s="188"/>
      <c r="AP1062" s="188"/>
      <c r="AQ1062" s="188"/>
      <c r="AR1062" s="188"/>
      <c r="AS1062" s="188"/>
      <c r="AT1062" s="188"/>
      <c r="AU1062" s="189"/>
      <c r="AV1062" s="190"/>
      <c r="AW1062" s="190"/>
      <c r="AX1062" s="191"/>
      <c r="AY1062" s="191"/>
      <c r="AZ1062" s="191"/>
      <c r="BA1062" s="192"/>
      <c r="BB1062" s="193"/>
      <c r="BC1062" s="193"/>
      <c r="BD1062" s="193"/>
    </row>
    <row r="1063" spans="1:56">
      <c r="A1063" s="220"/>
      <c r="B1063" s="221"/>
      <c r="C1063" s="222"/>
      <c r="D1063" s="169"/>
      <c r="E1063" s="169"/>
      <c r="F1063" s="169"/>
      <c r="G1063" s="202"/>
      <c r="H1063" s="217"/>
      <c r="I1063" s="212"/>
      <c r="J1063" s="206"/>
      <c r="K1063" s="212"/>
      <c r="L1063" s="206"/>
      <c r="M1063" s="212"/>
      <c r="N1063" s="206"/>
      <c r="O1063" s="170"/>
      <c r="P1063" s="171"/>
      <c r="Q1063" s="171"/>
      <c r="R1063" s="171"/>
      <c r="S1063" s="172"/>
      <c r="T1063" s="172"/>
      <c r="U1063" s="171"/>
      <c r="V1063" s="171"/>
      <c r="W1063" s="173"/>
      <c r="X1063" s="173"/>
      <c r="Y1063" s="173"/>
      <c r="Z1063" s="171"/>
      <c r="AA1063" s="171"/>
      <c r="AB1063" s="171"/>
      <c r="AC1063" s="172"/>
      <c r="AD1063" s="172"/>
      <c r="AE1063" s="174"/>
      <c r="AF1063" s="175"/>
      <c r="AG1063" s="169"/>
      <c r="AH1063" s="171"/>
      <c r="AI1063" s="171"/>
      <c r="AJ1063" s="169"/>
      <c r="AK1063" s="176"/>
      <c r="AL1063" s="176"/>
      <c r="AM1063" s="176"/>
      <c r="AN1063" s="176"/>
      <c r="AO1063" s="176"/>
      <c r="AP1063" s="176"/>
      <c r="AQ1063" s="176"/>
      <c r="AR1063" s="176"/>
      <c r="AS1063" s="176"/>
      <c r="AT1063" s="176"/>
      <c r="AU1063" s="177"/>
      <c r="AV1063" s="178"/>
      <c r="AW1063" s="178"/>
      <c r="AX1063" s="179"/>
      <c r="AY1063" s="179"/>
      <c r="AZ1063" s="179"/>
      <c r="BA1063" s="180"/>
      <c r="BB1063" s="181"/>
      <c r="BC1063" s="181"/>
      <c r="BD1063" s="181"/>
    </row>
    <row r="1064" spans="1:56">
      <c r="A1064" s="223"/>
      <c r="B1064" s="224"/>
      <c r="C1064" s="225"/>
      <c r="D1064" s="182"/>
      <c r="E1064" s="182"/>
      <c r="F1064" s="182"/>
      <c r="G1064" s="203"/>
      <c r="H1064" s="218"/>
      <c r="I1064" s="213"/>
      <c r="J1064" s="207"/>
      <c r="K1064" s="213"/>
      <c r="L1064" s="207"/>
      <c r="M1064" s="213"/>
      <c r="N1064" s="207"/>
      <c r="O1064" s="183"/>
      <c r="P1064" s="184"/>
      <c r="Q1064" s="184"/>
      <c r="R1064" s="275"/>
      <c r="S1064" s="185"/>
      <c r="T1064" s="185"/>
      <c r="U1064" s="275"/>
      <c r="V1064" s="275"/>
      <c r="W1064" s="276"/>
      <c r="X1064" s="276"/>
      <c r="Y1064" s="276"/>
      <c r="Z1064" s="275"/>
      <c r="AA1064" s="184"/>
      <c r="AB1064" s="184"/>
      <c r="AC1064" s="185"/>
      <c r="AD1064" s="185"/>
      <c r="AE1064" s="186"/>
      <c r="AF1064" s="187"/>
      <c r="AG1064" s="182"/>
      <c r="AH1064" s="184"/>
      <c r="AI1064" s="184"/>
      <c r="AJ1064" s="182"/>
      <c r="AK1064" s="188"/>
      <c r="AL1064" s="188"/>
      <c r="AM1064" s="188"/>
      <c r="AN1064" s="188"/>
      <c r="AO1064" s="188"/>
      <c r="AP1064" s="188"/>
      <c r="AQ1064" s="188"/>
      <c r="AR1064" s="188"/>
      <c r="AS1064" s="188"/>
      <c r="AT1064" s="188"/>
      <c r="AU1064" s="189"/>
      <c r="AV1064" s="190"/>
      <c r="AW1064" s="190"/>
      <c r="AX1064" s="191"/>
      <c r="AY1064" s="191"/>
      <c r="AZ1064" s="191"/>
      <c r="BA1064" s="192"/>
      <c r="BB1064" s="193"/>
      <c r="BC1064" s="193"/>
      <c r="BD1064" s="193"/>
    </row>
    <row r="1065" spans="1:56">
      <c r="A1065" s="220"/>
      <c r="B1065" s="221"/>
      <c r="C1065" s="222"/>
      <c r="D1065" s="169"/>
      <c r="E1065" s="169"/>
      <c r="F1065" s="169"/>
      <c r="G1065" s="202"/>
      <c r="H1065" s="217"/>
      <c r="I1065" s="212"/>
      <c r="J1065" s="206"/>
      <c r="K1065" s="212"/>
      <c r="L1065" s="206"/>
      <c r="M1065" s="212"/>
      <c r="N1065" s="206"/>
      <c r="O1065" s="170"/>
      <c r="P1065" s="171"/>
      <c r="Q1065" s="171"/>
      <c r="R1065" s="171"/>
      <c r="S1065" s="172"/>
      <c r="T1065" s="172"/>
      <c r="U1065" s="171"/>
      <c r="V1065" s="171"/>
      <c r="W1065" s="173"/>
      <c r="X1065" s="173"/>
      <c r="Y1065" s="173"/>
      <c r="Z1065" s="171"/>
      <c r="AA1065" s="171"/>
      <c r="AB1065" s="171"/>
      <c r="AC1065" s="172"/>
      <c r="AD1065" s="172"/>
      <c r="AE1065" s="174"/>
      <c r="AF1065" s="175"/>
      <c r="AG1065" s="169"/>
      <c r="AH1065" s="171"/>
      <c r="AI1065" s="171"/>
      <c r="AJ1065" s="169"/>
      <c r="AK1065" s="176"/>
      <c r="AL1065" s="176"/>
      <c r="AM1065" s="176"/>
      <c r="AN1065" s="176"/>
      <c r="AO1065" s="176"/>
      <c r="AP1065" s="176"/>
      <c r="AQ1065" s="176"/>
      <c r="AR1065" s="176"/>
      <c r="AS1065" s="176"/>
      <c r="AT1065" s="176"/>
      <c r="AU1065" s="177"/>
      <c r="AV1065" s="178"/>
      <c r="AW1065" s="178"/>
      <c r="AX1065" s="179"/>
      <c r="AY1065" s="179"/>
      <c r="AZ1065" s="179"/>
      <c r="BA1065" s="180"/>
      <c r="BB1065" s="181"/>
      <c r="BC1065" s="181"/>
      <c r="BD1065" s="181"/>
    </row>
    <row r="1066" spans="1:56">
      <c r="A1066" s="223"/>
      <c r="B1066" s="224"/>
      <c r="C1066" s="225"/>
      <c r="D1066" s="182"/>
      <c r="E1066" s="182"/>
      <c r="F1066" s="182"/>
      <c r="G1066" s="203"/>
      <c r="H1066" s="218"/>
      <c r="I1066" s="213"/>
      <c r="J1066" s="207"/>
      <c r="K1066" s="213"/>
      <c r="L1066" s="207"/>
      <c r="M1066" s="213"/>
      <c r="N1066" s="207"/>
      <c r="O1066" s="183"/>
      <c r="P1066" s="184"/>
      <c r="Q1066" s="184"/>
      <c r="R1066" s="275"/>
      <c r="S1066" s="185"/>
      <c r="T1066" s="185"/>
      <c r="U1066" s="275"/>
      <c r="V1066" s="275"/>
      <c r="W1066" s="276"/>
      <c r="X1066" s="276"/>
      <c r="Y1066" s="276"/>
      <c r="Z1066" s="275"/>
      <c r="AA1066" s="184"/>
      <c r="AB1066" s="184"/>
      <c r="AC1066" s="185"/>
      <c r="AD1066" s="185"/>
      <c r="AE1066" s="186"/>
      <c r="AF1066" s="187"/>
      <c r="AG1066" s="182"/>
      <c r="AH1066" s="184"/>
      <c r="AI1066" s="184"/>
      <c r="AJ1066" s="182"/>
      <c r="AK1066" s="188"/>
      <c r="AL1066" s="188"/>
      <c r="AM1066" s="188"/>
      <c r="AN1066" s="188"/>
      <c r="AO1066" s="188"/>
      <c r="AP1066" s="188"/>
      <c r="AQ1066" s="188"/>
      <c r="AR1066" s="188"/>
      <c r="AS1066" s="188"/>
      <c r="AT1066" s="188"/>
      <c r="AU1066" s="189"/>
      <c r="AV1066" s="190"/>
      <c r="AW1066" s="190"/>
      <c r="AX1066" s="191"/>
      <c r="AY1066" s="191"/>
      <c r="AZ1066" s="191"/>
      <c r="BA1066" s="192"/>
      <c r="BB1066" s="193"/>
      <c r="BC1066" s="193"/>
      <c r="BD1066" s="193"/>
    </row>
    <row r="1067" spans="1:56">
      <c r="A1067" s="220"/>
      <c r="B1067" s="221"/>
      <c r="C1067" s="222"/>
      <c r="D1067" s="169"/>
      <c r="E1067" s="169"/>
      <c r="F1067" s="169"/>
      <c r="G1067" s="202"/>
      <c r="H1067" s="217"/>
      <c r="I1067" s="212"/>
      <c r="J1067" s="206"/>
      <c r="K1067" s="212"/>
      <c r="L1067" s="206"/>
      <c r="M1067" s="212"/>
      <c r="N1067" s="206"/>
      <c r="O1067" s="170"/>
      <c r="P1067" s="171"/>
      <c r="Q1067" s="171"/>
      <c r="R1067" s="171"/>
      <c r="S1067" s="172"/>
      <c r="T1067" s="172"/>
      <c r="U1067" s="171"/>
      <c r="V1067" s="171"/>
      <c r="W1067" s="173"/>
      <c r="X1067" s="173"/>
      <c r="Y1067" s="173"/>
      <c r="Z1067" s="171"/>
      <c r="AA1067" s="171"/>
      <c r="AB1067" s="171"/>
      <c r="AC1067" s="172"/>
      <c r="AD1067" s="172"/>
      <c r="AE1067" s="174"/>
      <c r="AF1067" s="175"/>
      <c r="AG1067" s="169"/>
      <c r="AH1067" s="171"/>
      <c r="AI1067" s="171"/>
      <c r="AJ1067" s="169"/>
      <c r="AK1067" s="176"/>
      <c r="AL1067" s="176"/>
      <c r="AM1067" s="176"/>
      <c r="AN1067" s="176"/>
      <c r="AO1067" s="176"/>
      <c r="AP1067" s="176"/>
      <c r="AQ1067" s="176"/>
      <c r="AR1067" s="176"/>
      <c r="AS1067" s="176"/>
      <c r="AT1067" s="176"/>
      <c r="AU1067" s="177"/>
      <c r="AV1067" s="178"/>
      <c r="AW1067" s="178"/>
      <c r="AX1067" s="179"/>
      <c r="AY1067" s="179"/>
      <c r="AZ1067" s="179"/>
      <c r="BA1067" s="180"/>
      <c r="BB1067" s="181"/>
      <c r="BC1067" s="181"/>
      <c r="BD1067" s="181"/>
    </row>
    <row r="1068" spans="1:56">
      <c r="A1068" s="223"/>
      <c r="B1068" s="224"/>
      <c r="C1068" s="225"/>
      <c r="D1068" s="182"/>
      <c r="E1068" s="182"/>
      <c r="F1068" s="182"/>
      <c r="G1068" s="203"/>
      <c r="H1068" s="218"/>
      <c r="I1068" s="213"/>
      <c r="J1068" s="207"/>
      <c r="K1068" s="213"/>
      <c r="L1068" s="207"/>
      <c r="M1068" s="213"/>
      <c r="N1068" s="207"/>
      <c r="O1068" s="183"/>
      <c r="P1068" s="184"/>
      <c r="Q1068" s="184"/>
      <c r="R1068" s="275"/>
      <c r="S1068" s="185"/>
      <c r="T1068" s="185"/>
      <c r="U1068" s="275"/>
      <c r="V1068" s="275"/>
      <c r="W1068" s="276"/>
      <c r="X1068" s="276"/>
      <c r="Y1068" s="276"/>
      <c r="Z1068" s="275"/>
      <c r="AA1068" s="184"/>
      <c r="AB1068" s="184"/>
      <c r="AC1068" s="185"/>
      <c r="AD1068" s="185"/>
      <c r="AE1068" s="186"/>
      <c r="AF1068" s="187"/>
      <c r="AG1068" s="182"/>
      <c r="AH1068" s="184"/>
      <c r="AI1068" s="184"/>
      <c r="AJ1068" s="182"/>
      <c r="AK1068" s="188"/>
      <c r="AL1068" s="188"/>
      <c r="AM1068" s="188"/>
      <c r="AN1068" s="188"/>
      <c r="AO1068" s="188"/>
      <c r="AP1068" s="188"/>
      <c r="AQ1068" s="188"/>
      <c r="AR1068" s="188"/>
      <c r="AS1068" s="188"/>
      <c r="AT1068" s="188"/>
      <c r="AU1068" s="189"/>
      <c r="AV1068" s="190"/>
      <c r="AW1068" s="190"/>
      <c r="AX1068" s="191"/>
      <c r="AY1068" s="191"/>
      <c r="AZ1068" s="191"/>
      <c r="BA1068" s="192"/>
      <c r="BB1068" s="193"/>
      <c r="BC1068" s="193"/>
      <c r="BD1068" s="193"/>
    </row>
    <row r="1069" spans="1:56">
      <c r="A1069" s="220"/>
      <c r="B1069" s="221"/>
      <c r="C1069" s="222"/>
      <c r="D1069" s="169"/>
      <c r="E1069" s="169"/>
      <c r="F1069" s="169"/>
      <c r="G1069" s="202"/>
      <c r="H1069" s="217"/>
      <c r="I1069" s="212"/>
      <c r="J1069" s="206"/>
      <c r="K1069" s="212"/>
      <c r="L1069" s="206"/>
      <c r="M1069" s="212"/>
      <c r="N1069" s="206"/>
      <c r="O1069" s="170"/>
      <c r="P1069" s="171"/>
      <c r="Q1069" s="171"/>
      <c r="R1069" s="171"/>
      <c r="S1069" s="172"/>
      <c r="T1069" s="172"/>
      <c r="U1069" s="171"/>
      <c r="V1069" s="171"/>
      <c r="W1069" s="173"/>
      <c r="X1069" s="173"/>
      <c r="Y1069" s="173"/>
      <c r="Z1069" s="171"/>
      <c r="AA1069" s="171"/>
      <c r="AB1069" s="171"/>
      <c r="AC1069" s="172"/>
      <c r="AD1069" s="172"/>
      <c r="AE1069" s="174"/>
      <c r="AF1069" s="175"/>
      <c r="AG1069" s="169"/>
      <c r="AH1069" s="171"/>
      <c r="AI1069" s="171"/>
      <c r="AJ1069" s="169"/>
      <c r="AK1069" s="176"/>
      <c r="AL1069" s="176"/>
      <c r="AM1069" s="176"/>
      <c r="AN1069" s="176"/>
      <c r="AO1069" s="176"/>
      <c r="AP1069" s="176"/>
      <c r="AQ1069" s="176"/>
      <c r="AR1069" s="176"/>
      <c r="AS1069" s="176"/>
      <c r="AT1069" s="176"/>
      <c r="AU1069" s="177"/>
      <c r="AV1069" s="178"/>
      <c r="AW1069" s="178"/>
      <c r="AX1069" s="179"/>
      <c r="AY1069" s="179"/>
      <c r="AZ1069" s="179"/>
      <c r="BA1069" s="180"/>
      <c r="BB1069" s="181"/>
      <c r="BC1069" s="181"/>
      <c r="BD1069" s="181"/>
    </row>
    <row r="1070" spans="1:56">
      <c r="A1070" s="223"/>
      <c r="B1070" s="224"/>
      <c r="C1070" s="225"/>
      <c r="D1070" s="182"/>
      <c r="E1070" s="182"/>
      <c r="F1070" s="182"/>
      <c r="G1070" s="203"/>
      <c r="H1070" s="218"/>
      <c r="I1070" s="213"/>
      <c r="J1070" s="207"/>
      <c r="K1070" s="213"/>
      <c r="L1070" s="207"/>
      <c r="M1070" s="213"/>
      <c r="N1070" s="207"/>
      <c r="O1070" s="183"/>
      <c r="P1070" s="184"/>
      <c r="Q1070" s="184"/>
      <c r="R1070" s="275"/>
      <c r="S1070" s="185"/>
      <c r="T1070" s="185"/>
      <c r="U1070" s="275"/>
      <c r="V1070" s="275"/>
      <c r="W1070" s="276"/>
      <c r="X1070" s="276"/>
      <c r="Y1070" s="276"/>
      <c r="Z1070" s="275"/>
      <c r="AA1070" s="184"/>
      <c r="AB1070" s="184"/>
      <c r="AC1070" s="185"/>
      <c r="AD1070" s="185"/>
      <c r="AE1070" s="186"/>
      <c r="AF1070" s="187"/>
      <c r="AG1070" s="182"/>
      <c r="AH1070" s="184"/>
      <c r="AI1070" s="184"/>
      <c r="AJ1070" s="182"/>
      <c r="AK1070" s="188"/>
      <c r="AL1070" s="188"/>
      <c r="AM1070" s="188"/>
      <c r="AN1070" s="188"/>
      <c r="AO1070" s="188"/>
      <c r="AP1070" s="188"/>
      <c r="AQ1070" s="188"/>
      <c r="AR1070" s="188"/>
      <c r="AS1070" s="188"/>
      <c r="AT1070" s="188"/>
      <c r="AU1070" s="189"/>
      <c r="AV1070" s="190"/>
      <c r="AW1070" s="190"/>
      <c r="AX1070" s="191"/>
      <c r="AY1070" s="191"/>
      <c r="AZ1070" s="191"/>
      <c r="BA1070" s="192"/>
      <c r="BB1070" s="193"/>
      <c r="BC1070" s="193"/>
      <c r="BD1070" s="193"/>
    </row>
    <row r="1071" spans="1:56">
      <c r="A1071" s="220"/>
      <c r="B1071" s="221"/>
      <c r="C1071" s="222"/>
      <c r="D1071" s="169"/>
      <c r="E1071" s="169"/>
      <c r="F1071" s="169"/>
      <c r="G1071" s="202"/>
      <c r="H1071" s="217"/>
      <c r="I1071" s="212"/>
      <c r="J1071" s="206"/>
      <c r="K1071" s="212"/>
      <c r="L1071" s="206"/>
      <c r="M1071" s="212"/>
      <c r="N1071" s="206"/>
      <c r="O1071" s="170"/>
      <c r="P1071" s="171"/>
      <c r="Q1071" s="171"/>
      <c r="R1071" s="171"/>
      <c r="S1071" s="172"/>
      <c r="T1071" s="172"/>
      <c r="U1071" s="171"/>
      <c r="V1071" s="171"/>
      <c r="W1071" s="173"/>
      <c r="X1071" s="173"/>
      <c r="Y1071" s="173"/>
      <c r="Z1071" s="171"/>
      <c r="AA1071" s="171"/>
      <c r="AB1071" s="171"/>
      <c r="AC1071" s="172"/>
      <c r="AD1071" s="172"/>
      <c r="AE1071" s="174"/>
      <c r="AF1071" s="175"/>
      <c r="AG1071" s="169"/>
      <c r="AH1071" s="171"/>
      <c r="AI1071" s="171"/>
      <c r="AJ1071" s="169"/>
      <c r="AK1071" s="176"/>
      <c r="AL1071" s="176"/>
      <c r="AM1071" s="176"/>
      <c r="AN1071" s="176"/>
      <c r="AO1071" s="176"/>
      <c r="AP1071" s="176"/>
      <c r="AQ1071" s="176"/>
      <c r="AR1071" s="176"/>
      <c r="AS1071" s="176"/>
      <c r="AT1071" s="176"/>
      <c r="AU1071" s="177"/>
      <c r="AV1071" s="178"/>
      <c r="AW1071" s="178"/>
      <c r="AX1071" s="179"/>
      <c r="AY1071" s="179"/>
      <c r="AZ1071" s="179"/>
      <c r="BA1071" s="180"/>
      <c r="BB1071" s="181"/>
      <c r="BC1071" s="181"/>
      <c r="BD1071" s="181"/>
    </row>
    <row r="1072" spans="1:56">
      <c r="A1072" s="223"/>
      <c r="B1072" s="224"/>
      <c r="C1072" s="225"/>
      <c r="D1072" s="182"/>
      <c r="E1072" s="182"/>
      <c r="F1072" s="182"/>
      <c r="G1072" s="203"/>
      <c r="H1072" s="218"/>
      <c r="I1072" s="213"/>
      <c r="J1072" s="207"/>
      <c r="K1072" s="213"/>
      <c r="L1072" s="207"/>
      <c r="M1072" s="213"/>
      <c r="N1072" s="207"/>
      <c r="O1072" s="183"/>
      <c r="P1072" s="184"/>
      <c r="Q1072" s="184"/>
      <c r="R1072" s="275"/>
      <c r="S1072" s="185"/>
      <c r="T1072" s="185"/>
      <c r="U1072" s="275"/>
      <c r="V1072" s="275"/>
      <c r="W1072" s="276"/>
      <c r="X1072" s="276"/>
      <c r="Y1072" s="276"/>
      <c r="Z1072" s="275"/>
      <c r="AA1072" s="184"/>
      <c r="AB1072" s="184"/>
      <c r="AC1072" s="185"/>
      <c r="AD1072" s="185"/>
      <c r="AE1072" s="186"/>
      <c r="AF1072" s="187"/>
      <c r="AG1072" s="182"/>
      <c r="AH1072" s="184"/>
      <c r="AI1072" s="184"/>
      <c r="AJ1072" s="182"/>
      <c r="AK1072" s="188"/>
      <c r="AL1072" s="188"/>
      <c r="AM1072" s="188"/>
      <c r="AN1072" s="188"/>
      <c r="AO1072" s="188"/>
      <c r="AP1072" s="188"/>
      <c r="AQ1072" s="188"/>
      <c r="AR1072" s="188"/>
      <c r="AS1072" s="188"/>
      <c r="AT1072" s="188"/>
      <c r="AU1072" s="189"/>
      <c r="AV1072" s="190"/>
      <c r="AW1072" s="190"/>
      <c r="AX1072" s="191"/>
      <c r="AY1072" s="191"/>
      <c r="AZ1072" s="191"/>
      <c r="BA1072" s="192"/>
      <c r="BB1072" s="193"/>
      <c r="BC1072" s="193"/>
      <c r="BD1072" s="193"/>
    </row>
    <row r="1073" spans="1:56">
      <c r="A1073" s="220"/>
      <c r="B1073" s="221"/>
      <c r="C1073" s="222"/>
      <c r="D1073" s="169"/>
      <c r="E1073" s="169"/>
      <c r="F1073" s="169"/>
      <c r="G1073" s="202"/>
      <c r="H1073" s="217"/>
      <c r="I1073" s="212"/>
      <c r="J1073" s="206"/>
      <c r="K1073" s="212"/>
      <c r="L1073" s="206"/>
      <c r="M1073" s="212"/>
      <c r="N1073" s="206"/>
      <c r="O1073" s="170"/>
      <c r="P1073" s="171"/>
      <c r="Q1073" s="171"/>
      <c r="R1073" s="171"/>
      <c r="S1073" s="172"/>
      <c r="T1073" s="172"/>
      <c r="U1073" s="171"/>
      <c r="V1073" s="171"/>
      <c r="W1073" s="173"/>
      <c r="X1073" s="173"/>
      <c r="Y1073" s="173"/>
      <c r="Z1073" s="171"/>
      <c r="AA1073" s="171"/>
      <c r="AB1073" s="171"/>
      <c r="AC1073" s="172"/>
      <c r="AD1073" s="172"/>
      <c r="AE1073" s="174"/>
      <c r="AF1073" s="175"/>
      <c r="AG1073" s="169"/>
      <c r="AH1073" s="171"/>
      <c r="AI1073" s="171"/>
      <c r="AJ1073" s="169"/>
      <c r="AK1073" s="176"/>
      <c r="AL1073" s="176"/>
      <c r="AM1073" s="176"/>
      <c r="AN1073" s="176"/>
      <c r="AO1073" s="176"/>
      <c r="AP1073" s="176"/>
      <c r="AQ1073" s="176"/>
      <c r="AR1073" s="176"/>
      <c r="AS1073" s="176"/>
      <c r="AT1073" s="176"/>
      <c r="AU1073" s="177"/>
      <c r="AV1073" s="178"/>
      <c r="AW1073" s="178"/>
      <c r="AX1073" s="179"/>
      <c r="AY1073" s="179"/>
      <c r="AZ1073" s="179"/>
      <c r="BA1073" s="180"/>
      <c r="BB1073" s="181"/>
      <c r="BC1073" s="181"/>
      <c r="BD1073" s="181"/>
    </row>
    <row r="1074" spans="1:56">
      <c r="A1074" s="223"/>
      <c r="B1074" s="224"/>
      <c r="C1074" s="225"/>
      <c r="D1074" s="182"/>
      <c r="E1074" s="182"/>
      <c r="F1074" s="182"/>
      <c r="G1074" s="203"/>
      <c r="H1074" s="218"/>
      <c r="I1074" s="213"/>
      <c r="J1074" s="207"/>
      <c r="K1074" s="213"/>
      <c r="L1074" s="207"/>
      <c r="M1074" s="213"/>
      <c r="N1074" s="207"/>
      <c r="O1074" s="183"/>
      <c r="P1074" s="184"/>
      <c r="Q1074" s="184"/>
      <c r="R1074" s="275"/>
      <c r="S1074" s="185"/>
      <c r="T1074" s="185"/>
      <c r="U1074" s="275"/>
      <c r="V1074" s="275"/>
      <c r="W1074" s="276"/>
      <c r="X1074" s="276"/>
      <c r="Y1074" s="276"/>
      <c r="Z1074" s="275"/>
      <c r="AA1074" s="184"/>
      <c r="AB1074" s="184"/>
      <c r="AC1074" s="185"/>
      <c r="AD1074" s="185"/>
      <c r="AE1074" s="186"/>
      <c r="AF1074" s="187"/>
      <c r="AG1074" s="182"/>
      <c r="AH1074" s="184"/>
      <c r="AI1074" s="184"/>
      <c r="AJ1074" s="182"/>
      <c r="AK1074" s="188"/>
      <c r="AL1074" s="188"/>
      <c r="AM1074" s="188"/>
      <c r="AN1074" s="188"/>
      <c r="AO1074" s="188"/>
      <c r="AP1074" s="188"/>
      <c r="AQ1074" s="188"/>
      <c r="AR1074" s="188"/>
      <c r="AS1074" s="188"/>
      <c r="AT1074" s="188"/>
      <c r="AU1074" s="189"/>
      <c r="AV1074" s="190"/>
      <c r="AW1074" s="190"/>
      <c r="AX1074" s="191"/>
      <c r="AY1074" s="191"/>
      <c r="AZ1074" s="191"/>
      <c r="BA1074" s="192"/>
      <c r="BB1074" s="193"/>
      <c r="BC1074" s="193"/>
      <c r="BD1074" s="193"/>
    </row>
    <row r="1075" spans="1:56">
      <c r="A1075" s="220"/>
      <c r="B1075" s="221"/>
      <c r="C1075" s="222"/>
      <c r="D1075" s="169"/>
      <c r="E1075" s="169"/>
      <c r="F1075" s="169"/>
      <c r="G1075" s="202"/>
      <c r="H1075" s="217"/>
      <c r="I1075" s="212"/>
      <c r="J1075" s="206"/>
      <c r="K1075" s="212"/>
      <c r="L1075" s="206"/>
      <c r="M1075" s="212"/>
      <c r="N1075" s="206"/>
      <c r="O1075" s="170"/>
      <c r="P1075" s="171"/>
      <c r="Q1075" s="171"/>
      <c r="R1075" s="171"/>
      <c r="S1075" s="172"/>
      <c r="T1075" s="172"/>
      <c r="U1075" s="171"/>
      <c r="V1075" s="171"/>
      <c r="W1075" s="173"/>
      <c r="X1075" s="173"/>
      <c r="Y1075" s="173"/>
      <c r="Z1075" s="171"/>
      <c r="AA1075" s="171"/>
      <c r="AB1075" s="171"/>
      <c r="AC1075" s="172"/>
      <c r="AD1075" s="172"/>
      <c r="AE1075" s="174"/>
      <c r="AF1075" s="175"/>
      <c r="AG1075" s="169"/>
      <c r="AH1075" s="171"/>
      <c r="AI1075" s="171"/>
      <c r="AJ1075" s="169"/>
      <c r="AK1075" s="176"/>
      <c r="AL1075" s="176"/>
      <c r="AM1075" s="176"/>
      <c r="AN1075" s="176"/>
      <c r="AO1075" s="176"/>
      <c r="AP1075" s="176"/>
      <c r="AQ1075" s="176"/>
      <c r="AR1075" s="176"/>
      <c r="AS1075" s="176"/>
      <c r="AT1075" s="176"/>
      <c r="AU1075" s="177"/>
      <c r="AV1075" s="178"/>
      <c r="AW1075" s="178"/>
      <c r="AX1075" s="179"/>
      <c r="AY1075" s="179"/>
      <c r="AZ1075" s="179"/>
      <c r="BA1075" s="180"/>
      <c r="BB1075" s="181"/>
      <c r="BC1075" s="181"/>
      <c r="BD1075" s="181"/>
    </row>
    <row r="1076" spans="1:56">
      <c r="A1076" s="223"/>
      <c r="B1076" s="224"/>
      <c r="C1076" s="225"/>
      <c r="D1076" s="182"/>
      <c r="E1076" s="182"/>
      <c r="F1076" s="182"/>
      <c r="G1076" s="203"/>
      <c r="H1076" s="218"/>
      <c r="I1076" s="213"/>
      <c r="J1076" s="207"/>
      <c r="K1076" s="213"/>
      <c r="L1076" s="207"/>
      <c r="M1076" s="213"/>
      <c r="N1076" s="207"/>
      <c r="O1076" s="183"/>
      <c r="P1076" s="184"/>
      <c r="Q1076" s="184"/>
      <c r="R1076" s="275"/>
      <c r="S1076" s="185"/>
      <c r="T1076" s="185"/>
      <c r="U1076" s="275"/>
      <c r="V1076" s="275"/>
      <c r="W1076" s="276"/>
      <c r="X1076" s="276"/>
      <c r="Y1076" s="276"/>
      <c r="Z1076" s="275"/>
      <c r="AA1076" s="184"/>
      <c r="AB1076" s="184"/>
      <c r="AC1076" s="185"/>
      <c r="AD1076" s="185"/>
      <c r="AE1076" s="186"/>
      <c r="AF1076" s="187"/>
      <c r="AG1076" s="182"/>
      <c r="AH1076" s="184"/>
      <c r="AI1076" s="184"/>
      <c r="AJ1076" s="182"/>
      <c r="AK1076" s="188"/>
      <c r="AL1076" s="188"/>
      <c r="AM1076" s="188"/>
      <c r="AN1076" s="188"/>
      <c r="AO1076" s="188"/>
      <c r="AP1076" s="188"/>
      <c r="AQ1076" s="188"/>
      <c r="AR1076" s="188"/>
      <c r="AS1076" s="188"/>
      <c r="AT1076" s="188"/>
      <c r="AU1076" s="189"/>
      <c r="AV1076" s="190"/>
      <c r="AW1076" s="190"/>
      <c r="AX1076" s="191"/>
      <c r="AY1076" s="191"/>
      <c r="AZ1076" s="191"/>
      <c r="BA1076" s="192"/>
      <c r="BB1076" s="193"/>
      <c r="BC1076" s="193"/>
      <c r="BD1076" s="193"/>
    </row>
    <row r="1077" spans="1:56">
      <c r="A1077" s="220"/>
      <c r="B1077" s="221"/>
      <c r="C1077" s="222"/>
      <c r="D1077" s="169"/>
      <c r="E1077" s="169"/>
      <c r="F1077" s="169"/>
      <c r="G1077" s="202"/>
      <c r="H1077" s="217"/>
      <c r="I1077" s="212"/>
      <c r="J1077" s="206"/>
      <c r="K1077" s="212"/>
      <c r="L1077" s="206"/>
      <c r="M1077" s="212"/>
      <c r="N1077" s="206"/>
      <c r="O1077" s="170"/>
      <c r="P1077" s="171"/>
      <c r="Q1077" s="171"/>
      <c r="R1077" s="171"/>
      <c r="S1077" s="172"/>
      <c r="T1077" s="172"/>
      <c r="U1077" s="171"/>
      <c r="V1077" s="171"/>
      <c r="W1077" s="173"/>
      <c r="X1077" s="173"/>
      <c r="Y1077" s="173"/>
      <c r="Z1077" s="171"/>
      <c r="AA1077" s="171"/>
      <c r="AB1077" s="171"/>
      <c r="AC1077" s="172"/>
      <c r="AD1077" s="172"/>
      <c r="AE1077" s="174"/>
      <c r="AF1077" s="175"/>
      <c r="AG1077" s="169"/>
      <c r="AH1077" s="171"/>
      <c r="AI1077" s="171"/>
      <c r="AJ1077" s="169"/>
      <c r="AK1077" s="176"/>
      <c r="AL1077" s="176"/>
      <c r="AM1077" s="176"/>
      <c r="AN1077" s="176"/>
      <c r="AO1077" s="176"/>
      <c r="AP1077" s="176"/>
      <c r="AQ1077" s="176"/>
      <c r="AR1077" s="176"/>
      <c r="AS1077" s="176"/>
      <c r="AT1077" s="176"/>
      <c r="AU1077" s="177"/>
      <c r="AV1077" s="178"/>
      <c r="AW1077" s="178"/>
      <c r="AX1077" s="179"/>
      <c r="AY1077" s="179"/>
      <c r="AZ1077" s="179"/>
      <c r="BA1077" s="180"/>
      <c r="BB1077" s="181"/>
      <c r="BC1077" s="181"/>
      <c r="BD1077" s="181"/>
    </row>
    <row r="1078" spans="1:56">
      <c r="A1078" s="223"/>
      <c r="B1078" s="224"/>
      <c r="C1078" s="225"/>
      <c r="D1078" s="182"/>
      <c r="E1078" s="182"/>
      <c r="F1078" s="182"/>
      <c r="G1078" s="203"/>
      <c r="H1078" s="218"/>
      <c r="I1078" s="213"/>
      <c r="J1078" s="207"/>
      <c r="K1078" s="213"/>
      <c r="L1078" s="207"/>
      <c r="M1078" s="213"/>
      <c r="N1078" s="207"/>
      <c r="O1078" s="183"/>
      <c r="P1078" s="184"/>
      <c r="Q1078" s="184"/>
      <c r="R1078" s="275"/>
      <c r="S1078" s="185"/>
      <c r="T1078" s="185"/>
      <c r="U1078" s="275"/>
      <c r="V1078" s="275"/>
      <c r="W1078" s="276"/>
      <c r="X1078" s="276"/>
      <c r="Y1078" s="276"/>
      <c r="Z1078" s="275"/>
      <c r="AA1078" s="184"/>
      <c r="AB1078" s="184"/>
      <c r="AC1078" s="185"/>
      <c r="AD1078" s="185"/>
      <c r="AE1078" s="186"/>
      <c r="AF1078" s="187"/>
      <c r="AG1078" s="182"/>
      <c r="AH1078" s="184"/>
      <c r="AI1078" s="184"/>
      <c r="AJ1078" s="182"/>
      <c r="AK1078" s="188"/>
      <c r="AL1078" s="188"/>
      <c r="AM1078" s="188"/>
      <c r="AN1078" s="188"/>
      <c r="AO1078" s="188"/>
      <c r="AP1078" s="188"/>
      <c r="AQ1078" s="188"/>
      <c r="AR1078" s="188"/>
      <c r="AS1078" s="188"/>
      <c r="AT1078" s="188"/>
      <c r="AU1078" s="189"/>
      <c r="AV1078" s="190"/>
      <c r="AW1078" s="190"/>
      <c r="AX1078" s="191"/>
      <c r="AY1078" s="191"/>
      <c r="AZ1078" s="191"/>
      <c r="BA1078" s="192"/>
      <c r="BB1078" s="193"/>
      <c r="BC1078" s="193"/>
      <c r="BD1078" s="193"/>
    </row>
    <row r="1079" spans="1:56">
      <c r="A1079" s="220"/>
      <c r="B1079" s="221"/>
      <c r="C1079" s="222"/>
      <c r="D1079" s="169"/>
      <c r="E1079" s="169"/>
      <c r="F1079" s="169"/>
      <c r="G1079" s="202"/>
      <c r="H1079" s="217"/>
      <c r="I1079" s="212"/>
      <c r="J1079" s="206"/>
      <c r="K1079" s="212"/>
      <c r="L1079" s="206"/>
      <c r="M1079" s="212"/>
      <c r="N1079" s="206"/>
      <c r="O1079" s="170"/>
      <c r="P1079" s="171"/>
      <c r="Q1079" s="171"/>
      <c r="R1079" s="171"/>
      <c r="S1079" s="172"/>
      <c r="T1079" s="172"/>
      <c r="U1079" s="171"/>
      <c r="V1079" s="171"/>
      <c r="W1079" s="173"/>
      <c r="X1079" s="173"/>
      <c r="Y1079" s="173"/>
      <c r="Z1079" s="171"/>
      <c r="AA1079" s="171"/>
      <c r="AB1079" s="171"/>
      <c r="AC1079" s="172"/>
      <c r="AD1079" s="172"/>
      <c r="AE1079" s="174"/>
      <c r="AF1079" s="175"/>
      <c r="AG1079" s="169"/>
      <c r="AH1079" s="171"/>
      <c r="AI1079" s="171"/>
      <c r="AJ1079" s="169"/>
      <c r="AK1079" s="176"/>
      <c r="AL1079" s="176"/>
      <c r="AM1079" s="176"/>
      <c r="AN1079" s="176"/>
      <c r="AO1079" s="176"/>
      <c r="AP1079" s="176"/>
      <c r="AQ1079" s="176"/>
      <c r="AR1079" s="176"/>
      <c r="AS1079" s="176"/>
      <c r="AT1079" s="176"/>
      <c r="AU1079" s="177"/>
      <c r="AV1079" s="178"/>
      <c r="AW1079" s="178"/>
      <c r="AX1079" s="179"/>
      <c r="AY1079" s="179"/>
      <c r="AZ1079" s="179"/>
      <c r="BA1079" s="180"/>
      <c r="BB1079" s="181"/>
      <c r="BC1079" s="181"/>
      <c r="BD1079" s="181"/>
    </row>
    <row r="1080" spans="1:56">
      <c r="A1080" s="223"/>
      <c r="B1080" s="224"/>
      <c r="C1080" s="225"/>
      <c r="D1080" s="182"/>
      <c r="E1080" s="182"/>
      <c r="F1080" s="182"/>
      <c r="G1080" s="203"/>
      <c r="H1080" s="218"/>
      <c r="I1080" s="213"/>
      <c r="J1080" s="207"/>
      <c r="K1080" s="213"/>
      <c r="L1080" s="207"/>
      <c r="M1080" s="213"/>
      <c r="N1080" s="207"/>
      <c r="O1080" s="183"/>
      <c r="P1080" s="184"/>
      <c r="Q1080" s="184"/>
      <c r="R1080" s="275"/>
      <c r="S1080" s="185"/>
      <c r="T1080" s="185"/>
      <c r="U1080" s="275"/>
      <c r="V1080" s="275"/>
      <c r="W1080" s="276"/>
      <c r="X1080" s="276"/>
      <c r="Y1080" s="276"/>
      <c r="Z1080" s="275"/>
      <c r="AA1080" s="184"/>
      <c r="AB1080" s="184"/>
      <c r="AC1080" s="185"/>
      <c r="AD1080" s="185"/>
      <c r="AE1080" s="186"/>
      <c r="AF1080" s="187"/>
      <c r="AG1080" s="182"/>
      <c r="AH1080" s="184"/>
      <c r="AI1080" s="184"/>
      <c r="AJ1080" s="182"/>
      <c r="AK1080" s="188"/>
      <c r="AL1080" s="188"/>
      <c r="AM1080" s="188"/>
      <c r="AN1080" s="188"/>
      <c r="AO1080" s="188"/>
      <c r="AP1080" s="188"/>
      <c r="AQ1080" s="188"/>
      <c r="AR1080" s="188"/>
      <c r="AS1080" s="188"/>
      <c r="AT1080" s="188"/>
      <c r="AU1080" s="189"/>
      <c r="AV1080" s="190"/>
      <c r="AW1080" s="190"/>
      <c r="AX1080" s="191"/>
      <c r="AY1080" s="191"/>
      <c r="AZ1080" s="191"/>
      <c r="BA1080" s="192"/>
      <c r="BB1080" s="193"/>
      <c r="BC1080" s="193"/>
      <c r="BD1080" s="193"/>
    </row>
    <row r="1081" spans="1:56">
      <c r="A1081" s="220"/>
      <c r="B1081" s="221"/>
      <c r="C1081" s="222"/>
      <c r="D1081" s="169"/>
      <c r="E1081" s="169"/>
      <c r="F1081" s="169"/>
      <c r="G1081" s="202"/>
      <c r="H1081" s="217"/>
      <c r="I1081" s="212"/>
      <c r="J1081" s="206"/>
      <c r="K1081" s="212"/>
      <c r="L1081" s="206"/>
      <c r="M1081" s="212"/>
      <c r="N1081" s="206"/>
      <c r="O1081" s="170"/>
      <c r="P1081" s="171"/>
      <c r="Q1081" s="171"/>
      <c r="R1081" s="171"/>
      <c r="S1081" s="172"/>
      <c r="T1081" s="172"/>
      <c r="U1081" s="171"/>
      <c r="V1081" s="171"/>
      <c r="W1081" s="173"/>
      <c r="X1081" s="173"/>
      <c r="Y1081" s="173"/>
      <c r="Z1081" s="171"/>
      <c r="AA1081" s="171"/>
      <c r="AB1081" s="171"/>
      <c r="AC1081" s="172"/>
      <c r="AD1081" s="172"/>
      <c r="AE1081" s="174"/>
      <c r="AF1081" s="175"/>
      <c r="AG1081" s="169"/>
      <c r="AH1081" s="171"/>
      <c r="AI1081" s="171"/>
      <c r="AJ1081" s="169"/>
      <c r="AK1081" s="176"/>
      <c r="AL1081" s="176"/>
      <c r="AM1081" s="176"/>
      <c r="AN1081" s="176"/>
      <c r="AO1081" s="176"/>
      <c r="AP1081" s="176"/>
      <c r="AQ1081" s="176"/>
      <c r="AR1081" s="176"/>
      <c r="AS1081" s="176"/>
      <c r="AT1081" s="176"/>
      <c r="AU1081" s="177"/>
      <c r="AV1081" s="178"/>
      <c r="AW1081" s="178"/>
      <c r="AX1081" s="179"/>
      <c r="AY1081" s="179"/>
      <c r="AZ1081" s="179"/>
      <c r="BA1081" s="180"/>
      <c r="BB1081" s="181"/>
      <c r="BC1081" s="181"/>
      <c r="BD1081" s="181"/>
    </row>
    <row r="1082" spans="1:56">
      <c r="A1082" s="223"/>
      <c r="B1082" s="224"/>
      <c r="C1082" s="225"/>
      <c r="D1082" s="182"/>
      <c r="E1082" s="182"/>
      <c r="F1082" s="182"/>
      <c r="G1082" s="203"/>
      <c r="H1082" s="218"/>
      <c r="I1082" s="213"/>
      <c r="J1082" s="207"/>
      <c r="K1082" s="213"/>
      <c r="L1082" s="207"/>
      <c r="M1082" s="213"/>
      <c r="N1082" s="207"/>
      <c r="O1082" s="183"/>
      <c r="P1082" s="184"/>
      <c r="Q1082" s="184"/>
      <c r="R1082" s="275"/>
      <c r="S1082" s="185"/>
      <c r="T1082" s="185"/>
      <c r="U1082" s="275"/>
      <c r="V1082" s="275"/>
      <c r="W1082" s="276"/>
      <c r="X1082" s="276"/>
      <c r="Y1082" s="276"/>
      <c r="Z1082" s="275"/>
      <c r="AA1082" s="184"/>
      <c r="AB1082" s="184"/>
      <c r="AC1082" s="185"/>
      <c r="AD1082" s="185"/>
      <c r="AE1082" s="186"/>
      <c r="AF1082" s="187"/>
      <c r="AG1082" s="182"/>
      <c r="AH1082" s="184"/>
      <c r="AI1082" s="184"/>
      <c r="AJ1082" s="182"/>
      <c r="AK1082" s="188"/>
      <c r="AL1082" s="188"/>
      <c r="AM1082" s="188"/>
      <c r="AN1082" s="188"/>
      <c r="AO1082" s="188"/>
      <c r="AP1082" s="188"/>
      <c r="AQ1082" s="188"/>
      <c r="AR1082" s="188"/>
      <c r="AS1082" s="188"/>
      <c r="AT1082" s="188"/>
      <c r="AU1082" s="189"/>
      <c r="AV1082" s="190"/>
      <c r="AW1082" s="190"/>
      <c r="AX1082" s="191"/>
      <c r="AY1082" s="191"/>
      <c r="AZ1082" s="191"/>
      <c r="BA1082" s="192"/>
      <c r="BB1082" s="193"/>
      <c r="BC1082" s="193"/>
      <c r="BD1082" s="193"/>
    </row>
    <row r="1083" spans="1:56">
      <c r="A1083" s="220"/>
      <c r="B1083" s="221"/>
      <c r="C1083" s="222"/>
      <c r="D1083" s="169"/>
      <c r="E1083" s="169"/>
      <c r="F1083" s="169"/>
      <c r="G1083" s="202"/>
      <c r="H1083" s="217"/>
      <c r="I1083" s="212"/>
      <c r="J1083" s="206"/>
      <c r="K1083" s="212"/>
      <c r="L1083" s="206"/>
      <c r="M1083" s="212"/>
      <c r="N1083" s="206"/>
      <c r="O1083" s="170"/>
      <c r="P1083" s="171"/>
      <c r="Q1083" s="171"/>
      <c r="R1083" s="171"/>
      <c r="S1083" s="172"/>
      <c r="T1083" s="172"/>
      <c r="U1083" s="171"/>
      <c r="V1083" s="171"/>
      <c r="W1083" s="173"/>
      <c r="X1083" s="173"/>
      <c r="Y1083" s="173"/>
      <c r="Z1083" s="171"/>
      <c r="AA1083" s="171"/>
      <c r="AB1083" s="171"/>
      <c r="AC1083" s="172"/>
      <c r="AD1083" s="172"/>
      <c r="AE1083" s="174"/>
      <c r="AF1083" s="175"/>
      <c r="AG1083" s="169"/>
      <c r="AH1083" s="171"/>
      <c r="AI1083" s="171"/>
      <c r="AJ1083" s="169"/>
      <c r="AK1083" s="176"/>
      <c r="AL1083" s="176"/>
      <c r="AM1083" s="176"/>
      <c r="AN1083" s="176"/>
      <c r="AO1083" s="176"/>
      <c r="AP1083" s="176"/>
      <c r="AQ1083" s="176"/>
      <c r="AR1083" s="176"/>
      <c r="AS1083" s="176"/>
      <c r="AT1083" s="176"/>
      <c r="AU1083" s="177"/>
      <c r="AV1083" s="178"/>
      <c r="AW1083" s="178"/>
      <c r="AX1083" s="179"/>
      <c r="AY1083" s="179"/>
      <c r="AZ1083" s="179"/>
      <c r="BA1083" s="180"/>
      <c r="BB1083" s="181"/>
      <c r="BC1083" s="181"/>
      <c r="BD1083" s="181"/>
    </row>
    <row r="1084" spans="1:56">
      <c r="A1084" s="223"/>
      <c r="B1084" s="224"/>
      <c r="C1084" s="225"/>
      <c r="D1084" s="182"/>
      <c r="E1084" s="182"/>
      <c r="F1084" s="182"/>
      <c r="G1084" s="203"/>
      <c r="H1084" s="218"/>
      <c r="I1084" s="213"/>
      <c r="J1084" s="207"/>
      <c r="K1084" s="213"/>
      <c r="L1084" s="207"/>
      <c r="M1084" s="213"/>
      <c r="N1084" s="207"/>
      <c r="O1084" s="183"/>
      <c r="P1084" s="184"/>
      <c r="Q1084" s="184"/>
      <c r="R1084" s="275"/>
      <c r="S1084" s="185"/>
      <c r="T1084" s="185"/>
      <c r="U1084" s="275"/>
      <c r="V1084" s="275"/>
      <c r="W1084" s="276"/>
      <c r="X1084" s="276"/>
      <c r="Y1084" s="276"/>
      <c r="Z1084" s="275"/>
      <c r="AA1084" s="184"/>
      <c r="AB1084" s="184"/>
      <c r="AC1084" s="185"/>
      <c r="AD1084" s="185"/>
      <c r="AE1084" s="186"/>
      <c r="AF1084" s="187"/>
      <c r="AG1084" s="182"/>
      <c r="AH1084" s="184"/>
      <c r="AI1084" s="184"/>
      <c r="AJ1084" s="182"/>
      <c r="AK1084" s="188"/>
      <c r="AL1084" s="188"/>
      <c r="AM1084" s="188"/>
      <c r="AN1084" s="188"/>
      <c r="AO1084" s="188"/>
      <c r="AP1084" s="188"/>
      <c r="AQ1084" s="188"/>
      <c r="AR1084" s="188"/>
      <c r="AS1084" s="188"/>
      <c r="AT1084" s="188"/>
      <c r="AU1084" s="189"/>
      <c r="AV1084" s="190"/>
      <c r="AW1084" s="190"/>
      <c r="AX1084" s="191"/>
      <c r="AY1084" s="191"/>
      <c r="AZ1084" s="191"/>
      <c r="BA1084" s="192"/>
      <c r="BB1084" s="193"/>
      <c r="BC1084" s="193"/>
      <c r="BD1084" s="193"/>
    </row>
    <row r="1085" spans="1:56">
      <c r="A1085" s="220"/>
      <c r="B1085" s="221"/>
      <c r="C1085" s="222"/>
      <c r="D1085" s="169"/>
      <c r="E1085" s="169"/>
      <c r="F1085" s="169"/>
      <c r="G1085" s="202"/>
      <c r="H1085" s="217"/>
      <c r="I1085" s="212"/>
      <c r="J1085" s="206"/>
      <c r="K1085" s="212"/>
      <c r="L1085" s="206"/>
      <c r="M1085" s="212"/>
      <c r="N1085" s="206"/>
      <c r="O1085" s="170"/>
      <c r="P1085" s="171"/>
      <c r="Q1085" s="171"/>
      <c r="R1085" s="171"/>
      <c r="S1085" s="172"/>
      <c r="T1085" s="172"/>
      <c r="U1085" s="171"/>
      <c r="V1085" s="171"/>
      <c r="W1085" s="173"/>
      <c r="X1085" s="173"/>
      <c r="Y1085" s="173"/>
      <c r="Z1085" s="171"/>
      <c r="AA1085" s="171"/>
      <c r="AB1085" s="171"/>
      <c r="AC1085" s="172"/>
      <c r="AD1085" s="172"/>
      <c r="AE1085" s="174"/>
      <c r="AF1085" s="175"/>
      <c r="AG1085" s="169"/>
      <c r="AH1085" s="171"/>
      <c r="AI1085" s="171"/>
      <c r="AJ1085" s="169"/>
      <c r="AK1085" s="176"/>
      <c r="AL1085" s="176"/>
      <c r="AM1085" s="176"/>
      <c r="AN1085" s="176"/>
      <c r="AO1085" s="176"/>
      <c r="AP1085" s="176"/>
      <c r="AQ1085" s="176"/>
      <c r="AR1085" s="176"/>
      <c r="AS1085" s="176"/>
      <c r="AT1085" s="176"/>
      <c r="AU1085" s="177"/>
      <c r="AV1085" s="178"/>
      <c r="AW1085" s="178"/>
      <c r="AX1085" s="179"/>
      <c r="AY1085" s="179"/>
      <c r="AZ1085" s="179"/>
      <c r="BA1085" s="180"/>
      <c r="BB1085" s="181"/>
      <c r="BC1085" s="181"/>
      <c r="BD1085" s="181"/>
    </row>
    <row r="1086" spans="1:56">
      <c r="A1086" s="223"/>
      <c r="B1086" s="224"/>
      <c r="C1086" s="225"/>
      <c r="D1086" s="182"/>
      <c r="E1086" s="182"/>
      <c r="F1086" s="182"/>
      <c r="G1086" s="203"/>
      <c r="H1086" s="218"/>
      <c r="I1086" s="213"/>
      <c r="J1086" s="207"/>
      <c r="K1086" s="213"/>
      <c r="L1086" s="207"/>
      <c r="M1086" s="213"/>
      <c r="N1086" s="207"/>
      <c r="O1086" s="183"/>
      <c r="P1086" s="184"/>
      <c r="Q1086" s="184"/>
      <c r="R1086" s="275"/>
      <c r="S1086" s="185"/>
      <c r="T1086" s="185"/>
      <c r="U1086" s="275"/>
      <c r="V1086" s="275"/>
      <c r="W1086" s="276"/>
      <c r="X1086" s="276"/>
      <c r="Y1086" s="276"/>
      <c r="Z1086" s="275"/>
      <c r="AA1086" s="184"/>
      <c r="AB1086" s="184"/>
      <c r="AC1086" s="185"/>
      <c r="AD1086" s="185"/>
      <c r="AE1086" s="186"/>
      <c r="AF1086" s="187"/>
      <c r="AG1086" s="182"/>
      <c r="AH1086" s="184"/>
      <c r="AI1086" s="184"/>
      <c r="AJ1086" s="182"/>
      <c r="AK1086" s="188"/>
      <c r="AL1086" s="188"/>
      <c r="AM1086" s="188"/>
      <c r="AN1086" s="188"/>
      <c r="AO1086" s="188"/>
      <c r="AP1086" s="188"/>
      <c r="AQ1086" s="188"/>
      <c r="AR1086" s="188"/>
      <c r="AS1086" s="188"/>
      <c r="AT1086" s="188"/>
      <c r="AU1086" s="189"/>
      <c r="AV1086" s="190"/>
      <c r="AW1086" s="190"/>
      <c r="AX1086" s="191"/>
      <c r="AY1086" s="191"/>
      <c r="AZ1086" s="191"/>
      <c r="BA1086" s="192"/>
      <c r="BB1086" s="193"/>
      <c r="BC1086" s="193"/>
      <c r="BD1086" s="193"/>
    </row>
    <row r="1087" spans="1:56">
      <c r="A1087" s="220"/>
      <c r="B1087" s="221"/>
      <c r="C1087" s="222"/>
      <c r="D1087" s="169"/>
      <c r="E1087" s="169"/>
      <c r="F1087" s="169"/>
      <c r="G1087" s="202"/>
      <c r="H1087" s="217"/>
      <c r="I1087" s="212"/>
      <c r="J1087" s="206"/>
      <c r="K1087" s="212"/>
      <c r="L1087" s="206"/>
      <c r="M1087" s="212"/>
      <c r="N1087" s="206"/>
      <c r="O1087" s="170"/>
      <c r="P1087" s="171"/>
      <c r="Q1087" s="171"/>
      <c r="R1087" s="171"/>
      <c r="S1087" s="172"/>
      <c r="T1087" s="172"/>
      <c r="U1087" s="171"/>
      <c r="V1087" s="171"/>
      <c r="W1087" s="173"/>
      <c r="X1087" s="173"/>
      <c r="Y1087" s="173"/>
      <c r="Z1087" s="171"/>
      <c r="AA1087" s="171"/>
      <c r="AB1087" s="171"/>
      <c r="AC1087" s="172"/>
      <c r="AD1087" s="172"/>
      <c r="AE1087" s="174"/>
      <c r="AF1087" s="175"/>
      <c r="AG1087" s="169"/>
      <c r="AH1087" s="171"/>
      <c r="AI1087" s="171"/>
      <c r="AJ1087" s="169"/>
      <c r="AK1087" s="176"/>
      <c r="AL1087" s="176"/>
      <c r="AM1087" s="176"/>
      <c r="AN1087" s="176"/>
      <c r="AO1087" s="176"/>
      <c r="AP1087" s="176"/>
      <c r="AQ1087" s="176"/>
      <c r="AR1087" s="176"/>
      <c r="AS1087" s="176"/>
      <c r="AT1087" s="176"/>
      <c r="AU1087" s="177"/>
      <c r="AV1087" s="178"/>
      <c r="AW1087" s="178"/>
      <c r="AX1087" s="179"/>
      <c r="AY1087" s="179"/>
      <c r="AZ1087" s="179"/>
      <c r="BA1087" s="180"/>
      <c r="BB1087" s="181"/>
      <c r="BC1087" s="181"/>
      <c r="BD1087" s="181"/>
    </row>
    <row r="1088" spans="1:56">
      <c r="A1088" s="223"/>
      <c r="B1088" s="224"/>
      <c r="C1088" s="225"/>
      <c r="D1088" s="182"/>
      <c r="E1088" s="182"/>
      <c r="F1088" s="182"/>
      <c r="G1088" s="203"/>
      <c r="H1088" s="218"/>
      <c r="I1088" s="213"/>
      <c r="J1088" s="207"/>
      <c r="K1088" s="213"/>
      <c r="L1088" s="207"/>
      <c r="M1088" s="213"/>
      <c r="N1088" s="207"/>
      <c r="O1088" s="183"/>
      <c r="P1088" s="184"/>
      <c r="Q1088" s="184"/>
      <c r="R1088" s="275"/>
      <c r="S1088" s="185"/>
      <c r="T1088" s="185"/>
      <c r="U1088" s="275"/>
      <c r="V1088" s="275"/>
      <c r="W1088" s="276"/>
      <c r="X1088" s="276"/>
      <c r="Y1088" s="276"/>
      <c r="Z1088" s="275"/>
      <c r="AA1088" s="184"/>
      <c r="AB1088" s="184"/>
      <c r="AC1088" s="185"/>
      <c r="AD1088" s="185"/>
      <c r="AE1088" s="186"/>
      <c r="AF1088" s="187"/>
      <c r="AG1088" s="182"/>
      <c r="AH1088" s="184"/>
      <c r="AI1088" s="184"/>
      <c r="AJ1088" s="182"/>
      <c r="AK1088" s="188"/>
      <c r="AL1088" s="188"/>
      <c r="AM1088" s="188"/>
      <c r="AN1088" s="188"/>
      <c r="AO1088" s="188"/>
      <c r="AP1088" s="188"/>
      <c r="AQ1088" s="188"/>
      <c r="AR1088" s="188"/>
      <c r="AS1088" s="188"/>
      <c r="AT1088" s="188"/>
      <c r="AU1088" s="189"/>
      <c r="AV1088" s="190"/>
      <c r="AW1088" s="190"/>
      <c r="AX1088" s="191"/>
      <c r="AY1088" s="191"/>
      <c r="AZ1088" s="191"/>
      <c r="BA1088" s="192"/>
      <c r="BB1088" s="193"/>
      <c r="BC1088" s="193"/>
      <c r="BD1088" s="193"/>
    </row>
    <row r="1089" spans="1:56">
      <c r="A1089" s="220"/>
      <c r="B1089" s="221"/>
      <c r="C1089" s="222"/>
      <c r="D1089" s="169"/>
      <c r="E1089" s="169"/>
      <c r="F1089" s="169"/>
      <c r="G1089" s="202"/>
      <c r="H1089" s="217"/>
      <c r="I1089" s="212"/>
      <c r="J1089" s="206"/>
      <c r="K1089" s="212"/>
      <c r="L1089" s="206"/>
      <c r="M1089" s="212"/>
      <c r="N1089" s="206"/>
      <c r="O1089" s="170"/>
      <c r="P1089" s="171"/>
      <c r="Q1089" s="171"/>
      <c r="R1089" s="171"/>
      <c r="S1089" s="172"/>
      <c r="T1089" s="172"/>
      <c r="U1089" s="171"/>
      <c r="V1089" s="171"/>
      <c r="W1089" s="173"/>
      <c r="X1089" s="173"/>
      <c r="Y1089" s="173"/>
      <c r="Z1089" s="171"/>
      <c r="AA1089" s="171"/>
      <c r="AB1089" s="171"/>
      <c r="AC1089" s="172"/>
      <c r="AD1089" s="172"/>
      <c r="AE1089" s="174"/>
      <c r="AF1089" s="175"/>
      <c r="AG1089" s="169"/>
      <c r="AH1089" s="171"/>
      <c r="AI1089" s="171"/>
      <c r="AJ1089" s="169"/>
      <c r="AK1089" s="176"/>
      <c r="AL1089" s="176"/>
      <c r="AM1089" s="176"/>
      <c r="AN1089" s="176"/>
      <c r="AO1089" s="176"/>
      <c r="AP1089" s="176"/>
      <c r="AQ1089" s="176"/>
      <c r="AR1089" s="176"/>
      <c r="AS1089" s="176"/>
      <c r="AT1089" s="176"/>
      <c r="AU1089" s="177"/>
      <c r="AV1089" s="178"/>
      <c r="AW1089" s="178"/>
      <c r="AX1089" s="179"/>
      <c r="AY1089" s="179"/>
      <c r="AZ1089" s="179"/>
      <c r="BA1089" s="180"/>
      <c r="BB1089" s="181"/>
      <c r="BC1089" s="181"/>
      <c r="BD1089" s="181"/>
    </row>
    <row r="1090" spans="1:56">
      <c r="A1090" s="223"/>
      <c r="B1090" s="224"/>
      <c r="C1090" s="225"/>
      <c r="D1090" s="182"/>
      <c r="E1090" s="182"/>
      <c r="F1090" s="182"/>
      <c r="G1090" s="203"/>
      <c r="H1090" s="218"/>
      <c r="I1090" s="213"/>
      <c r="J1090" s="207"/>
      <c r="K1090" s="213"/>
      <c r="L1090" s="207"/>
      <c r="M1090" s="213"/>
      <c r="N1090" s="207"/>
      <c r="O1090" s="183"/>
      <c r="P1090" s="184"/>
      <c r="Q1090" s="184"/>
      <c r="R1090" s="275"/>
      <c r="S1090" s="185"/>
      <c r="T1090" s="185"/>
      <c r="U1090" s="275"/>
      <c r="V1090" s="275"/>
      <c r="W1090" s="276"/>
      <c r="X1090" s="276"/>
      <c r="Y1090" s="276"/>
      <c r="Z1090" s="275"/>
      <c r="AA1090" s="184"/>
      <c r="AB1090" s="184"/>
      <c r="AC1090" s="185"/>
      <c r="AD1090" s="185"/>
      <c r="AE1090" s="186"/>
      <c r="AF1090" s="187"/>
      <c r="AG1090" s="182"/>
      <c r="AH1090" s="184"/>
      <c r="AI1090" s="184"/>
      <c r="AJ1090" s="182"/>
      <c r="AK1090" s="188"/>
      <c r="AL1090" s="188"/>
      <c r="AM1090" s="188"/>
      <c r="AN1090" s="188"/>
      <c r="AO1090" s="188"/>
      <c r="AP1090" s="188"/>
      <c r="AQ1090" s="188"/>
      <c r="AR1090" s="188"/>
      <c r="AS1090" s="188"/>
      <c r="AT1090" s="188"/>
      <c r="AU1090" s="189"/>
      <c r="AV1090" s="190"/>
      <c r="AW1090" s="190"/>
      <c r="AX1090" s="191"/>
      <c r="AY1090" s="191"/>
      <c r="AZ1090" s="191"/>
      <c r="BA1090" s="192"/>
      <c r="BB1090" s="193"/>
      <c r="BC1090" s="193"/>
      <c r="BD1090" s="193"/>
    </row>
    <row r="1091" spans="1:56">
      <c r="A1091" s="220"/>
      <c r="B1091" s="221"/>
      <c r="C1091" s="222"/>
      <c r="D1091" s="169"/>
      <c r="E1091" s="169"/>
      <c r="F1091" s="169"/>
      <c r="G1091" s="202"/>
      <c r="H1091" s="217"/>
      <c r="I1091" s="212"/>
      <c r="J1091" s="206"/>
      <c r="K1091" s="212"/>
      <c r="L1091" s="206"/>
      <c r="M1091" s="212"/>
      <c r="N1091" s="206"/>
      <c r="O1091" s="170"/>
      <c r="P1091" s="171"/>
      <c r="Q1091" s="171"/>
      <c r="R1091" s="171"/>
      <c r="S1091" s="172"/>
      <c r="T1091" s="172"/>
      <c r="U1091" s="171"/>
      <c r="V1091" s="171"/>
      <c r="W1091" s="173"/>
      <c r="X1091" s="173"/>
      <c r="Y1091" s="173"/>
      <c r="Z1091" s="171"/>
      <c r="AA1091" s="171"/>
      <c r="AB1091" s="171"/>
      <c r="AC1091" s="172"/>
      <c r="AD1091" s="172"/>
      <c r="AE1091" s="174"/>
      <c r="AF1091" s="175"/>
      <c r="AG1091" s="169"/>
      <c r="AH1091" s="171"/>
      <c r="AI1091" s="171"/>
      <c r="AJ1091" s="169"/>
      <c r="AK1091" s="176"/>
      <c r="AL1091" s="176"/>
      <c r="AM1091" s="176"/>
      <c r="AN1091" s="176"/>
      <c r="AO1091" s="176"/>
      <c r="AP1091" s="176"/>
      <c r="AQ1091" s="176"/>
      <c r="AR1091" s="176"/>
      <c r="AS1091" s="176"/>
      <c r="AT1091" s="176"/>
      <c r="AU1091" s="177"/>
      <c r="AV1091" s="178"/>
      <c r="AW1091" s="178"/>
      <c r="AX1091" s="179"/>
      <c r="AY1091" s="179"/>
      <c r="AZ1091" s="179"/>
      <c r="BA1091" s="180"/>
      <c r="BB1091" s="181"/>
      <c r="BC1091" s="181"/>
      <c r="BD1091" s="181"/>
    </row>
    <row r="1092" spans="1:56">
      <c r="A1092" s="223"/>
      <c r="B1092" s="224"/>
      <c r="C1092" s="225"/>
      <c r="D1092" s="182"/>
      <c r="E1092" s="182"/>
      <c r="F1092" s="182"/>
      <c r="G1092" s="203"/>
      <c r="H1092" s="218"/>
      <c r="I1092" s="213"/>
      <c r="J1092" s="207"/>
      <c r="K1092" s="213"/>
      <c r="L1092" s="207"/>
      <c r="M1092" s="213"/>
      <c r="N1092" s="207"/>
      <c r="O1092" s="183"/>
      <c r="P1092" s="184"/>
      <c r="Q1092" s="184"/>
      <c r="R1092" s="275"/>
      <c r="S1092" s="185"/>
      <c r="T1092" s="185"/>
      <c r="U1092" s="275"/>
      <c r="V1092" s="275"/>
      <c r="W1092" s="276"/>
      <c r="X1092" s="276"/>
      <c r="Y1092" s="276"/>
      <c r="Z1092" s="275"/>
      <c r="AA1092" s="184"/>
      <c r="AB1092" s="184"/>
      <c r="AC1092" s="185"/>
      <c r="AD1092" s="185"/>
      <c r="AE1092" s="186"/>
      <c r="AF1092" s="187"/>
      <c r="AG1092" s="182"/>
      <c r="AH1092" s="184"/>
      <c r="AI1092" s="184"/>
      <c r="AJ1092" s="182"/>
      <c r="AK1092" s="188"/>
      <c r="AL1092" s="188"/>
      <c r="AM1092" s="188"/>
      <c r="AN1092" s="188"/>
      <c r="AO1092" s="188"/>
      <c r="AP1092" s="188"/>
      <c r="AQ1092" s="188"/>
      <c r="AR1092" s="188"/>
      <c r="AS1092" s="188"/>
      <c r="AT1092" s="188"/>
      <c r="AU1092" s="189"/>
      <c r="AV1092" s="190"/>
      <c r="AW1092" s="190"/>
      <c r="AX1092" s="191"/>
      <c r="AY1092" s="191"/>
      <c r="AZ1092" s="191"/>
      <c r="BA1092" s="192"/>
      <c r="BB1092" s="193"/>
      <c r="BC1092" s="193"/>
      <c r="BD1092" s="193"/>
    </row>
    <row r="1093" spans="1:56">
      <c r="A1093" s="220"/>
      <c r="B1093" s="221"/>
      <c r="C1093" s="222"/>
      <c r="D1093" s="169"/>
      <c r="E1093" s="169"/>
      <c r="F1093" s="169"/>
      <c r="G1093" s="202"/>
      <c r="H1093" s="217"/>
      <c r="I1093" s="212"/>
      <c r="J1093" s="206"/>
      <c r="K1093" s="212"/>
      <c r="L1093" s="206"/>
      <c r="M1093" s="212"/>
      <c r="N1093" s="206"/>
      <c r="O1093" s="170"/>
      <c r="P1093" s="171"/>
      <c r="Q1093" s="171"/>
      <c r="R1093" s="171"/>
      <c r="S1093" s="172"/>
      <c r="T1093" s="172"/>
      <c r="U1093" s="171"/>
      <c r="V1093" s="171"/>
      <c r="W1093" s="173"/>
      <c r="X1093" s="173"/>
      <c r="Y1093" s="173"/>
      <c r="Z1093" s="171"/>
      <c r="AA1093" s="171"/>
      <c r="AB1093" s="171"/>
      <c r="AC1093" s="172"/>
      <c r="AD1093" s="172"/>
      <c r="AE1093" s="174"/>
      <c r="AF1093" s="175"/>
      <c r="AG1093" s="169"/>
      <c r="AH1093" s="171"/>
      <c r="AI1093" s="171"/>
      <c r="AJ1093" s="169"/>
      <c r="AK1093" s="176"/>
      <c r="AL1093" s="176"/>
      <c r="AM1093" s="176"/>
      <c r="AN1093" s="176"/>
      <c r="AO1093" s="176"/>
      <c r="AP1093" s="176"/>
      <c r="AQ1093" s="176"/>
      <c r="AR1093" s="176"/>
      <c r="AS1093" s="176"/>
      <c r="AT1093" s="176"/>
      <c r="AU1093" s="177"/>
      <c r="AV1093" s="178"/>
      <c r="AW1093" s="178"/>
      <c r="AX1093" s="179"/>
      <c r="AY1093" s="179"/>
      <c r="AZ1093" s="179"/>
      <c r="BA1093" s="180"/>
      <c r="BB1093" s="181"/>
      <c r="BC1093" s="181"/>
      <c r="BD1093" s="181"/>
    </row>
    <row r="1094" spans="1:56">
      <c r="A1094" s="223"/>
      <c r="B1094" s="224"/>
      <c r="C1094" s="225"/>
      <c r="D1094" s="182"/>
      <c r="E1094" s="182"/>
      <c r="F1094" s="182"/>
      <c r="G1094" s="203"/>
      <c r="H1094" s="218"/>
      <c r="I1094" s="213"/>
      <c r="J1094" s="207"/>
      <c r="K1094" s="213"/>
      <c r="L1094" s="207"/>
      <c r="M1094" s="213"/>
      <c r="N1094" s="207"/>
      <c r="O1094" s="183"/>
      <c r="P1094" s="184"/>
      <c r="Q1094" s="184"/>
      <c r="R1094" s="275"/>
      <c r="S1094" s="185"/>
      <c r="T1094" s="185"/>
      <c r="U1094" s="275"/>
      <c r="V1094" s="275"/>
      <c r="W1094" s="276"/>
      <c r="X1094" s="276"/>
      <c r="Y1094" s="276"/>
      <c r="Z1094" s="275"/>
      <c r="AA1094" s="184"/>
      <c r="AB1094" s="184"/>
      <c r="AC1094" s="185"/>
      <c r="AD1094" s="185"/>
      <c r="AE1094" s="186"/>
      <c r="AF1094" s="187"/>
      <c r="AG1094" s="182"/>
      <c r="AH1094" s="184"/>
      <c r="AI1094" s="184"/>
      <c r="AJ1094" s="182"/>
      <c r="AK1094" s="188"/>
      <c r="AL1094" s="188"/>
      <c r="AM1094" s="188"/>
      <c r="AN1094" s="188"/>
      <c r="AO1094" s="188"/>
      <c r="AP1094" s="188"/>
      <c r="AQ1094" s="188"/>
      <c r="AR1094" s="188"/>
      <c r="AS1094" s="188"/>
      <c r="AT1094" s="188"/>
      <c r="AU1094" s="189"/>
      <c r="AV1094" s="190"/>
      <c r="AW1094" s="190"/>
      <c r="AX1094" s="191"/>
      <c r="AY1094" s="191"/>
      <c r="AZ1094" s="191"/>
      <c r="BA1094" s="192"/>
      <c r="BB1094" s="193"/>
      <c r="BC1094" s="193"/>
      <c r="BD1094" s="193"/>
    </row>
    <row r="1095" spans="1:56">
      <c r="A1095" s="220"/>
      <c r="B1095" s="221"/>
      <c r="C1095" s="222"/>
      <c r="D1095" s="169"/>
      <c r="E1095" s="169"/>
      <c r="F1095" s="169"/>
      <c r="G1095" s="202"/>
      <c r="H1095" s="217"/>
      <c r="I1095" s="212"/>
      <c r="J1095" s="206"/>
      <c r="K1095" s="212"/>
      <c r="L1095" s="206"/>
      <c r="M1095" s="212"/>
      <c r="N1095" s="206"/>
      <c r="O1095" s="170"/>
      <c r="P1095" s="171"/>
      <c r="Q1095" s="171"/>
      <c r="R1095" s="171"/>
      <c r="S1095" s="172"/>
      <c r="T1095" s="172"/>
      <c r="U1095" s="171"/>
      <c r="V1095" s="171"/>
      <c r="W1095" s="173"/>
      <c r="X1095" s="173"/>
      <c r="Y1095" s="173"/>
      <c r="Z1095" s="171"/>
      <c r="AA1095" s="171"/>
      <c r="AB1095" s="171"/>
      <c r="AC1095" s="172"/>
      <c r="AD1095" s="172"/>
      <c r="AE1095" s="174"/>
      <c r="AF1095" s="175"/>
      <c r="AG1095" s="169"/>
      <c r="AH1095" s="171"/>
      <c r="AI1095" s="171"/>
      <c r="AJ1095" s="169"/>
      <c r="AK1095" s="176"/>
      <c r="AL1095" s="176"/>
      <c r="AM1095" s="176"/>
      <c r="AN1095" s="176"/>
      <c r="AO1095" s="176"/>
      <c r="AP1095" s="176"/>
      <c r="AQ1095" s="176"/>
      <c r="AR1095" s="176"/>
      <c r="AS1095" s="176"/>
      <c r="AT1095" s="176"/>
      <c r="AU1095" s="177"/>
      <c r="AV1095" s="178"/>
      <c r="AW1095" s="178"/>
      <c r="AX1095" s="179"/>
      <c r="AY1095" s="179"/>
      <c r="AZ1095" s="179"/>
      <c r="BA1095" s="180"/>
      <c r="BB1095" s="181"/>
      <c r="BC1095" s="181"/>
      <c r="BD1095" s="181"/>
    </row>
    <row r="1096" spans="1:56">
      <c r="A1096" s="223"/>
      <c r="B1096" s="224"/>
      <c r="C1096" s="225"/>
      <c r="D1096" s="182"/>
      <c r="E1096" s="182"/>
      <c r="F1096" s="182"/>
      <c r="G1096" s="203"/>
      <c r="H1096" s="218"/>
      <c r="I1096" s="213"/>
      <c r="J1096" s="207"/>
      <c r="K1096" s="213"/>
      <c r="L1096" s="207"/>
      <c r="M1096" s="213"/>
      <c r="N1096" s="207"/>
      <c r="O1096" s="183"/>
      <c r="P1096" s="184"/>
      <c r="Q1096" s="184"/>
      <c r="R1096" s="275"/>
      <c r="S1096" s="185"/>
      <c r="T1096" s="185"/>
      <c r="U1096" s="275"/>
      <c r="V1096" s="275"/>
      <c r="W1096" s="276"/>
      <c r="X1096" s="276"/>
      <c r="Y1096" s="276"/>
      <c r="Z1096" s="275"/>
      <c r="AA1096" s="184"/>
      <c r="AB1096" s="184"/>
      <c r="AC1096" s="185"/>
      <c r="AD1096" s="185"/>
      <c r="AE1096" s="186"/>
      <c r="AF1096" s="187"/>
      <c r="AG1096" s="182"/>
      <c r="AH1096" s="184"/>
      <c r="AI1096" s="184"/>
      <c r="AJ1096" s="182"/>
      <c r="AK1096" s="188"/>
      <c r="AL1096" s="188"/>
      <c r="AM1096" s="188"/>
      <c r="AN1096" s="188"/>
      <c r="AO1096" s="188"/>
      <c r="AP1096" s="188"/>
      <c r="AQ1096" s="188"/>
      <c r="AR1096" s="188"/>
      <c r="AS1096" s="188"/>
      <c r="AT1096" s="188"/>
      <c r="AU1096" s="189"/>
      <c r="AV1096" s="190"/>
      <c r="AW1096" s="190"/>
      <c r="AX1096" s="191"/>
      <c r="AY1096" s="191"/>
      <c r="AZ1096" s="191"/>
      <c r="BA1096" s="192"/>
      <c r="BB1096" s="193"/>
      <c r="BC1096" s="193"/>
      <c r="BD1096" s="193"/>
    </row>
    <row r="1097" spans="1:56">
      <c r="A1097" s="220"/>
      <c r="B1097" s="221"/>
      <c r="C1097" s="222"/>
      <c r="D1097" s="169"/>
      <c r="E1097" s="169"/>
      <c r="F1097" s="169"/>
      <c r="G1097" s="202"/>
      <c r="H1097" s="217"/>
      <c r="I1097" s="212"/>
      <c r="J1097" s="206"/>
      <c r="K1097" s="212"/>
      <c r="L1097" s="206"/>
      <c r="M1097" s="212"/>
      <c r="N1097" s="206"/>
      <c r="O1097" s="170"/>
      <c r="P1097" s="171"/>
      <c r="Q1097" s="171"/>
      <c r="R1097" s="171"/>
      <c r="S1097" s="172"/>
      <c r="T1097" s="172"/>
      <c r="U1097" s="171"/>
      <c r="V1097" s="171"/>
      <c r="W1097" s="173"/>
      <c r="X1097" s="173"/>
      <c r="Y1097" s="173"/>
      <c r="Z1097" s="171"/>
      <c r="AA1097" s="171"/>
      <c r="AB1097" s="171"/>
      <c r="AC1097" s="172"/>
      <c r="AD1097" s="172"/>
      <c r="AE1097" s="174"/>
      <c r="AF1097" s="175"/>
      <c r="AG1097" s="169"/>
      <c r="AH1097" s="171"/>
      <c r="AI1097" s="171"/>
      <c r="AJ1097" s="169"/>
      <c r="AK1097" s="176"/>
      <c r="AL1097" s="176"/>
      <c r="AM1097" s="176"/>
      <c r="AN1097" s="176"/>
      <c r="AO1097" s="176"/>
      <c r="AP1097" s="176"/>
      <c r="AQ1097" s="176"/>
      <c r="AR1097" s="176"/>
      <c r="AS1097" s="176"/>
      <c r="AT1097" s="176"/>
      <c r="AU1097" s="177"/>
      <c r="AV1097" s="178"/>
      <c r="AW1097" s="178"/>
      <c r="AX1097" s="179"/>
      <c r="AY1097" s="179"/>
      <c r="AZ1097" s="179"/>
      <c r="BA1097" s="180"/>
      <c r="BB1097" s="181"/>
      <c r="BC1097" s="181"/>
      <c r="BD1097" s="181"/>
    </row>
    <row r="1098" spans="1:56">
      <c r="A1098" s="223"/>
      <c r="B1098" s="224"/>
      <c r="C1098" s="225"/>
      <c r="D1098" s="182"/>
      <c r="E1098" s="182"/>
      <c r="F1098" s="182"/>
      <c r="G1098" s="203"/>
      <c r="H1098" s="218"/>
      <c r="I1098" s="213"/>
      <c r="J1098" s="207"/>
      <c r="K1098" s="213"/>
      <c r="L1098" s="207"/>
      <c r="M1098" s="213"/>
      <c r="N1098" s="207"/>
      <c r="O1098" s="183"/>
      <c r="P1098" s="184"/>
      <c r="Q1098" s="184"/>
      <c r="R1098" s="275"/>
      <c r="S1098" s="185"/>
      <c r="T1098" s="185"/>
      <c r="U1098" s="275"/>
      <c r="V1098" s="275"/>
      <c r="W1098" s="276"/>
      <c r="X1098" s="276"/>
      <c r="Y1098" s="276"/>
      <c r="Z1098" s="275"/>
      <c r="AA1098" s="184"/>
      <c r="AB1098" s="184"/>
      <c r="AC1098" s="185"/>
      <c r="AD1098" s="185"/>
      <c r="AE1098" s="186"/>
      <c r="AF1098" s="187"/>
      <c r="AG1098" s="182"/>
      <c r="AH1098" s="184"/>
      <c r="AI1098" s="184"/>
      <c r="AJ1098" s="182"/>
      <c r="AK1098" s="188"/>
      <c r="AL1098" s="188"/>
      <c r="AM1098" s="188"/>
      <c r="AN1098" s="188"/>
      <c r="AO1098" s="188"/>
      <c r="AP1098" s="188"/>
      <c r="AQ1098" s="188"/>
      <c r="AR1098" s="188"/>
      <c r="AS1098" s="188"/>
      <c r="AT1098" s="188"/>
      <c r="AU1098" s="189"/>
      <c r="AV1098" s="190"/>
      <c r="AW1098" s="190"/>
      <c r="AX1098" s="191"/>
      <c r="AY1098" s="191"/>
      <c r="AZ1098" s="191"/>
      <c r="BA1098" s="192"/>
      <c r="BB1098" s="193"/>
      <c r="BC1098" s="193"/>
      <c r="BD1098" s="193"/>
    </row>
    <row r="1099" spans="1:56">
      <c r="A1099" s="220"/>
      <c r="B1099" s="221"/>
      <c r="C1099" s="222"/>
      <c r="D1099" s="169"/>
      <c r="E1099" s="169"/>
      <c r="F1099" s="169"/>
      <c r="G1099" s="202"/>
      <c r="H1099" s="217"/>
      <c r="I1099" s="212"/>
      <c r="J1099" s="206"/>
      <c r="K1099" s="212"/>
      <c r="L1099" s="206"/>
      <c r="M1099" s="212"/>
      <c r="N1099" s="206"/>
      <c r="O1099" s="170"/>
      <c r="P1099" s="171"/>
      <c r="Q1099" s="171"/>
      <c r="R1099" s="171"/>
      <c r="S1099" s="172"/>
      <c r="T1099" s="172"/>
      <c r="U1099" s="171"/>
      <c r="V1099" s="171"/>
      <c r="W1099" s="173"/>
      <c r="X1099" s="173"/>
      <c r="Y1099" s="173"/>
      <c r="Z1099" s="171"/>
      <c r="AA1099" s="171"/>
      <c r="AB1099" s="171"/>
      <c r="AC1099" s="172"/>
      <c r="AD1099" s="172"/>
      <c r="AE1099" s="174"/>
      <c r="AF1099" s="175"/>
      <c r="AG1099" s="169"/>
      <c r="AH1099" s="171"/>
      <c r="AI1099" s="171"/>
      <c r="AJ1099" s="169"/>
      <c r="AK1099" s="176"/>
      <c r="AL1099" s="176"/>
      <c r="AM1099" s="176"/>
      <c r="AN1099" s="176"/>
      <c r="AO1099" s="176"/>
      <c r="AP1099" s="176"/>
      <c r="AQ1099" s="176"/>
      <c r="AR1099" s="176"/>
      <c r="AS1099" s="176"/>
      <c r="AT1099" s="176"/>
      <c r="AU1099" s="177"/>
      <c r="AV1099" s="178"/>
      <c r="AW1099" s="178"/>
      <c r="AX1099" s="179"/>
      <c r="AY1099" s="179"/>
      <c r="AZ1099" s="179"/>
      <c r="BA1099" s="180"/>
      <c r="BB1099" s="181"/>
      <c r="BC1099" s="181"/>
      <c r="BD1099" s="181"/>
    </row>
    <row r="1100" spans="1:56">
      <c r="A1100" s="223"/>
      <c r="B1100" s="224"/>
      <c r="C1100" s="225"/>
      <c r="D1100" s="182"/>
      <c r="E1100" s="182"/>
      <c r="F1100" s="182"/>
      <c r="G1100" s="203"/>
      <c r="H1100" s="218"/>
      <c r="I1100" s="213"/>
      <c r="J1100" s="207"/>
      <c r="K1100" s="213"/>
      <c r="L1100" s="207"/>
      <c r="M1100" s="213"/>
      <c r="N1100" s="207"/>
      <c r="O1100" s="183"/>
      <c r="P1100" s="184"/>
      <c r="Q1100" s="184"/>
      <c r="R1100" s="275"/>
      <c r="S1100" s="185"/>
      <c r="T1100" s="185"/>
      <c r="U1100" s="275"/>
      <c r="V1100" s="275"/>
      <c r="W1100" s="276"/>
      <c r="X1100" s="276"/>
      <c r="Y1100" s="276"/>
      <c r="Z1100" s="275"/>
      <c r="AA1100" s="184"/>
      <c r="AB1100" s="184"/>
      <c r="AC1100" s="185"/>
      <c r="AD1100" s="185"/>
      <c r="AE1100" s="186"/>
      <c r="AF1100" s="187"/>
      <c r="AG1100" s="182"/>
      <c r="AH1100" s="184"/>
      <c r="AI1100" s="184"/>
      <c r="AJ1100" s="182"/>
      <c r="AK1100" s="188"/>
      <c r="AL1100" s="188"/>
      <c r="AM1100" s="188"/>
      <c r="AN1100" s="188"/>
      <c r="AO1100" s="188"/>
      <c r="AP1100" s="188"/>
      <c r="AQ1100" s="188"/>
      <c r="AR1100" s="188"/>
      <c r="AS1100" s="188"/>
      <c r="AT1100" s="188"/>
      <c r="AU1100" s="189"/>
      <c r="AV1100" s="190"/>
      <c r="AW1100" s="190"/>
      <c r="AX1100" s="191"/>
      <c r="AY1100" s="191"/>
      <c r="AZ1100" s="191"/>
      <c r="BA1100" s="192"/>
      <c r="BB1100" s="193"/>
      <c r="BC1100" s="193"/>
      <c r="BD1100" s="193"/>
    </row>
    <row r="1101" spans="1:56">
      <c r="A1101" s="220"/>
      <c r="B1101" s="221"/>
      <c r="C1101" s="222"/>
      <c r="D1101" s="169"/>
      <c r="E1101" s="169"/>
      <c r="F1101" s="169"/>
      <c r="G1101" s="202"/>
      <c r="H1101" s="217"/>
      <c r="I1101" s="212"/>
      <c r="J1101" s="206"/>
      <c r="K1101" s="212"/>
      <c r="L1101" s="206"/>
      <c r="M1101" s="212"/>
      <c r="N1101" s="206"/>
      <c r="O1101" s="170"/>
      <c r="P1101" s="171"/>
      <c r="Q1101" s="171"/>
      <c r="R1101" s="171"/>
      <c r="S1101" s="172"/>
      <c r="T1101" s="172"/>
      <c r="U1101" s="171"/>
      <c r="V1101" s="171"/>
      <c r="W1101" s="173"/>
      <c r="X1101" s="173"/>
      <c r="Y1101" s="173"/>
      <c r="Z1101" s="171"/>
      <c r="AA1101" s="171"/>
      <c r="AB1101" s="171"/>
      <c r="AC1101" s="172"/>
      <c r="AD1101" s="172"/>
      <c r="AE1101" s="174"/>
      <c r="AF1101" s="175"/>
      <c r="AG1101" s="169"/>
      <c r="AH1101" s="171"/>
      <c r="AI1101" s="171"/>
      <c r="AJ1101" s="169"/>
      <c r="AK1101" s="176"/>
      <c r="AL1101" s="176"/>
      <c r="AM1101" s="176"/>
      <c r="AN1101" s="176"/>
      <c r="AO1101" s="176"/>
      <c r="AP1101" s="176"/>
      <c r="AQ1101" s="176"/>
      <c r="AR1101" s="176"/>
      <c r="AS1101" s="176"/>
      <c r="AT1101" s="176"/>
      <c r="AU1101" s="177"/>
      <c r="AV1101" s="178"/>
      <c r="AW1101" s="178"/>
      <c r="AX1101" s="179"/>
      <c r="AY1101" s="179"/>
      <c r="AZ1101" s="179"/>
      <c r="BA1101" s="180"/>
      <c r="BB1101" s="181"/>
      <c r="BC1101" s="181"/>
      <c r="BD1101" s="181"/>
    </row>
    <row r="1102" spans="1:56">
      <c r="A1102" s="223"/>
      <c r="B1102" s="224"/>
      <c r="C1102" s="225"/>
      <c r="D1102" s="182"/>
      <c r="E1102" s="182"/>
      <c r="F1102" s="182"/>
      <c r="G1102" s="203"/>
      <c r="H1102" s="218"/>
      <c r="I1102" s="213"/>
      <c r="J1102" s="207"/>
      <c r="K1102" s="213"/>
      <c r="L1102" s="207"/>
      <c r="M1102" s="213"/>
      <c r="N1102" s="207"/>
      <c r="O1102" s="183"/>
      <c r="P1102" s="184"/>
      <c r="Q1102" s="184"/>
      <c r="R1102" s="275"/>
      <c r="S1102" s="185"/>
      <c r="T1102" s="185"/>
      <c r="U1102" s="275"/>
      <c r="V1102" s="275"/>
      <c r="W1102" s="276"/>
      <c r="X1102" s="276"/>
      <c r="Y1102" s="276"/>
      <c r="Z1102" s="275"/>
      <c r="AA1102" s="184"/>
      <c r="AB1102" s="184"/>
      <c r="AC1102" s="185"/>
      <c r="AD1102" s="185"/>
      <c r="AE1102" s="186"/>
      <c r="AF1102" s="187"/>
      <c r="AG1102" s="182"/>
      <c r="AH1102" s="184"/>
      <c r="AI1102" s="184"/>
      <c r="AJ1102" s="182"/>
      <c r="AK1102" s="188"/>
      <c r="AL1102" s="188"/>
      <c r="AM1102" s="188"/>
      <c r="AN1102" s="188"/>
      <c r="AO1102" s="188"/>
      <c r="AP1102" s="188"/>
      <c r="AQ1102" s="188"/>
      <c r="AR1102" s="188"/>
      <c r="AS1102" s="188"/>
      <c r="AT1102" s="188"/>
      <c r="AU1102" s="189"/>
      <c r="AV1102" s="190"/>
      <c r="AW1102" s="190"/>
      <c r="AX1102" s="191"/>
      <c r="AY1102" s="191"/>
      <c r="AZ1102" s="191"/>
      <c r="BA1102" s="192"/>
      <c r="BB1102" s="193"/>
      <c r="BC1102" s="193"/>
      <c r="BD1102" s="193"/>
    </row>
    <row r="1103" spans="1:56">
      <c r="A1103" s="220"/>
      <c r="B1103" s="221"/>
      <c r="C1103" s="222"/>
      <c r="D1103" s="169"/>
      <c r="E1103" s="169"/>
      <c r="F1103" s="169"/>
      <c r="G1103" s="202"/>
      <c r="H1103" s="217"/>
      <c r="I1103" s="212"/>
      <c r="J1103" s="206"/>
      <c r="K1103" s="212"/>
      <c r="L1103" s="206"/>
      <c r="M1103" s="212"/>
      <c r="N1103" s="206"/>
      <c r="O1103" s="170"/>
      <c r="P1103" s="171"/>
      <c r="Q1103" s="171"/>
      <c r="R1103" s="171"/>
      <c r="S1103" s="172"/>
      <c r="T1103" s="172"/>
      <c r="U1103" s="171"/>
      <c r="V1103" s="171"/>
      <c r="W1103" s="173"/>
      <c r="X1103" s="173"/>
      <c r="Y1103" s="173"/>
      <c r="Z1103" s="171"/>
      <c r="AA1103" s="171"/>
      <c r="AB1103" s="171"/>
      <c r="AC1103" s="172"/>
      <c r="AD1103" s="172"/>
      <c r="AE1103" s="174"/>
      <c r="AF1103" s="175"/>
      <c r="AG1103" s="169"/>
      <c r="AH1103" s="171"/>
      <c r="AI1103" s="171"/>
      <c r="AJ1103" s="169"/>
      <c r="AK1103" s="176"/>
      <c r="AL1103" s="176"/>
      <c r="AM1103" s="176"/>
      <c r="AN1103" s="176"/>
      <c r="AO1103" s="176"/>
      <c r="AP1103" s="176"/>
      <c r="AQ1103" s="176"/>
      <c r="AR1103" s="176"/>
      <c r="AS1103" s="176"/>
      <c r="AT1103" s="176"/>
      <c r="AU1103" s="177"/>
      <c r="AV1103" s="178"/>
      <c r="AW1103" s="178"/>
      <c r="AX1103" s="179"/>
      <c r="AY1103" s="179"/>
      <c r="AZ1103" s="179"/>
      <c r="BA1103" s="180"/>
      <c r="BB1103" s="181"/>
      <c r="BC1103" s="181"/>
      <c r="BD1103" s="181"/>
    </row>
    <row r="1104" spans="1:56">
      <c r="A1104" s="223"/>
      <c r="B1104" s="224"/>
      <c r="C1104" s="225"/>
      <c r="D1104" s="182"/>
      <c r="E1104" s="182"/>
      <c r="F1104" s="182"/>
      <c r="G1104" s="203"/>
      <c r="H1104" s="218"/>
      <c r="I1104" s="213"/>
      <c r="J1104" s="207"/>
      <c r="K1104" s="213"/>
      <c r="L1104" s="207"/>
      <c r="M1104" s="213"/>
      <c r="N1104" s="207"/>
      <c r="O1104" s="183"/>
      <c r="P1104" s="184"/>
      <c r="Q1104" s="184"/>
      <c r="R1104" s="275"/>
      <c r="S1104" s="185"/>
      <c r="T1104" s="185"/>
      <c r="U1104" s="275"/>
      <c r="V1104" s="275"/>
      <c r="W1104" s="276"/>
      <c r="X1104" s="276"/>
      <c r="Y1104" s="276"/>
      <c r="Z1104" s="275"/>
      <c r="AA1104" s="184"/>
      <c r="AB1104" s="184"/>
      <c r="AC1104" s="185"/>
      <c r="AD1104" s="185"/>
      <c r="AE1104" s="186"/>
      <c r="AF1104" s="187"/>
      <c r="AG1104" s="182"/>
      <c r="AH1104" s="184"/>
      <c r="AI1104" s="184"/>
      <c r="AJ1104" s="182"/>
      <c r="AK1104" s="188"/>
      <c r="AL1104" s="188"/>
      <c r="AM1104" s="188"/>
      <c r="AN1104" s="188"/>
      <c r="AO1104" s="188"/>
      <c r="AP1104" s="188"/>
      <c r="AQ1104" s="188"/>
      <c r="AR1104" s="188"/>
      <c r="AS1104" s="188"/>
      <c r="AT1104" s="188"/>
      <c r="AU1104" s="189"/>
      <c r="AV1104" s="190"/>
      <c r="AW1104" s="190"/>
      <c r="AX1104" s="191"/>
      <c r="AY1104" s="191"/>
      <c r="AZ1104" s="191"/>
      <c r="BA1104" s="192"/>
      <c r="BB1104" s="193"/>
      <c r="BC1104" s="193"/>
      <c r="BD1104" s="193"/>
    </row>
    <row r="1105" spans="1:56">
      <c r="A1105" s="220"/>
      <c r="B1105" s="221"/>
      <c r="C1105" s="222"/>
      <c r="D1105" s="169"/>
      <c r="E1105" s="169"/>
      <c r="F1105" s="169"/>
      <c r="G1105" s="202"/>
      <c r="H1105" s="217"/>
      <c r="I1105" s="212"/>
      <c r="J1105" s="206"/>
      <c r="K1105" s="212"/>
      <c r="L1105" s="206"/>
      <c r="M1105" s="212"/>
      <c r="N1105" s="206"/>
      <c r="O1105" s="170"/>
      <c r="P1105" s="171"/>
      <c r="Q1105" s="171"/>
      <c r="R1105" s="171"/>
      <c r="S1105" s="172"/>
      <c r="T1105" s="172"/>
      <c r="U1105" s="171"/>
      <c r="V1105" s="171"/>
      <c r="W1105" s="173"/>
      <c r="X1105" s="173"/>
      <c r="Y1105" s="173"/>
      <c r="Z1105" s="171"/>
      <c r="AA1105" s="171"/>
      <c r="AB1105" s="171"/>
      <c r="AC1105" s="172"/>
      <c r="AD1105" s="172"/>
      <c r="AE1105" s="174"/>
      <c r="AF1105" s="175"/>
      <c r="AG1105" s="169"/>
      <c r="AH1105" s="171"/>
      <c r="AI1105" s="171"/>
      <c r="AJ1105" s="169"/>
      <c r="AK1105" s="176"/>
      <c r="AL1105" s="176"/>
      <c r="AM1105" s="176"/>
      <c r="AN1105" s="176"/>
      <c r="AO1105" s="176"/>
      <c r="AP1105" s="176"/>
      <c r="AQ1105" s="176"/>
      <c r="AR1105" s="176"/>
      <c r="AS1105" s="176"/>
      <c r="AT1105" s="176"/>
      <c r="AU1105" s="177"/>
      <c r="AV1105" s="178"/>
      <c r="AW1105" s="178"/>
      <c r="AX1105" s="179"/>
      <c r="AY1105" s="179"/>
      <c r="AZ1105" s="179"/>
      <c r="BA1105" s="180"/>
      <c r="BB1105" s="181"/>
      <c r="BC1105" s="181"/>
      <c r="BD1105" s="181"/>
    </row>
    <row r="1106" spans="1:56">
      <c r="A1106" s="223"/>
      <c r="B1106" s="224"/>
      <c r="C1106" s="225"/>
      <c r="D1106" s="182"/>
      <c r="E1106" s="182"/>
      <c r="F1106" s="182"/>
      <c r="G1106" s="203"/>
      <c r="H1106" s="218"/>
      <c r="I1106" s="213"/>
      <c r="J1106" s="207"/>
      <c r="K1106" s="213"/>
      <c r="L1106" s="207"/>
      <c r="M1106" s="213"/>
      <c r="N1106" s="207"/>
      <c r="O1106" s="183"/>
      <c r="P1106" s="184"/>
      <c r="Q1106" s="184"/>
      <c r="R1106" s="275"/>
      <c r="S1106" s="185"/>
      <c r="T1106" s="185"/>
      <c r="U1106" s="275"/>
      <c r="V1106" s="275"/>
      <c r="W1106" s="276"/>
      <c r="X1106" s="276"/>
      <c r="Y1106" s="276"/>
      <c r="Z1106" s="275"/>
      <c r="AA1106" s="184"/>
      <c r="AB1106" s="184"/>
      <c r="AC1106" s="185"/>
      <c r="AD1106" s="185"/>
      <c r="AE1106" s="186"/>
      <c r="AF1106" s="187"/>
      <c r="AG1106" s="182"/>
      <c r="AH1106" s="184"/>
      <c r="AI1106" s="184"/>
      <c r="AJ1106" s="182"/>
      <c r="AK1106" s="188"/>
      <c r="AL1106" s="188"/>
      <c r="AM1106" s="188"/>
      <c r="AN1106" s="188"/>
      <c r="AO1106" s="188"/>
      <c r="AP1106" s="188"/>
      <c r="AQ1106" s="188"/>
      <c r="AR1106" s="188"/>
      <c r="AS1106" s="188"/>
      <c r="AT1106" s="188"/>
      <c r="AU1106" s="189"/>
      <c r="AV1106" s="190"/>
      <c r="AW1106" s="190"/>
      <c r="AX1106" s="191"/>
      <c r="AY1106" s="191"/>
      <c r="AZ1106" s="191"/>
      <c r="BA1106" s="192"/>
      <c r="BB1106" s="193"/>
      <c r="BC1106" s="193"/>
      <c r="BD1106" s="193"/>
    </row>
    <row r="1107" spans="1:56">
      <c r="A1107" s="220"/>
      <c r="B1107" s="221"/>
      <c r="C1107" s="222"/>
      <c r="D1107" s="169"/>
      <c r="E1107" s="169"/>
      <c r="F1107" s="169"/>
      <c r="G1107" s="202"/>
      <c r="H1107" s="217"/>
      <c r="I1107" s="212"/>
      <c r="J1107" s="206"/>
      <c r="K1107" s="212"/>
      <c r="L1107" s="206"/>
      <c r="M1107" s="212"/>
      <c r="N1107" s="206"/>
      <c r="O1107" s="170"/>
      <c r="P1107" s="171"/>
      <c r="Q1107" s="171"/>
      <c r="R1107" s="171"/>
      <c r="S1107" s="172"/>
      <c r="T1107" s="172"/>
      <c r="U1107" s="171"/>
      <c r="V1107" s="171"/>
      <c r="W1107" s="173"/>
      <c r="X1107" s="173"/>
      <c r="Y1107" s="173"/>
      <c r="Z1107" s="171"/>
      <c r="AA1107" s="171"/>
      <c r="AB1107" s="171"/>
      <c r="AC1107" s="172"/>
      <c r="AD1107" s="172"/>
      <c r="AE1107" s="174"/>
      <c r="AF1107" s="175"/>
      <c r="AG1107" s="169"/>
      <c r="AH1107" s="171"/>
      <c r="AI1107" s="171"/>
      <c r="AJ1107" s="169"/>
      <c r="AK1107" s="176"/>
      <c r="AL1107" s="176"/>
      <c r="AM1107" s="176"/>
      <c r="AN1107" s="176"/>
      <c r="AO1107" s="176"/>
      <c r="AP1107" s="176"/>
      <c r="AQ1107" s="176"/>
      <c r="AR1107" s="176"/>
      <c r="AS1107" s="176"/>
      <c r="AT1107" s="176"/>
      <c r="AU1107" s="177"/>
      <c r="AV1107" s="178"/>
      <c r="AW1107" s="178"/>
      <c r="AX1107" s="179"/>
      <c r="AY1107" s="179"/>
      <c r="AZ1107" s="179"/>
      <c r="BA1107" s="180"/>
      <c r="BB1107" s="181"/>
      <c r="BC1107" s="181"/>
      <c r="BD1107" s="181"/>
    </row>
    <row r="1108" spans="1:56">
      <c r="A1108" s="223"/>
      <c r="B1108" s="224"/>
      <c r="C1108" s="225"/>
      <c r="D1108" s="182"/>
      <c r="E1108" s="182"/>
      <c r="F1108" s="182"/>
      <c r="G1108" s="203"/>
      <c r="H1108" s="218"/>
      <c r="I1108" s="213"/>
      <c r="J1108" s="207"/>
      <c r="K1108" s="213"/>
      <c r="L1108" s="207"/>
      <c r="M1108" s="213"/>
      <c r="N1108" s="207"/>
      <c r="O1108" s="183"/>
      <c r="P1108" s="184"/>
      <c r="Q1108" s="184"/>
      <c r="R1108" s="275"/>
      <c r="S1108" s="185"/>
      <c r="T1108" s="185"/>
      <c r="U1108" s="275"/>
      <c r="V1108" s="275"/>
      <c r="W1108" s="276"/>
      <c r="X1108" s="276"/>
      <c r="Y1108" s="276"/>
      <c r="Z1108" s="275"/>
      <c r="AA1108" s="184"/>
      <c r="AB1108" s="184"/>
      <c r="AC1108" s="185"/>
      <c r="AD1108" s="185"/>
      <c r="AE1108" s="186"/>
      <c r="AF1108" s="187"/>
      <c r="AG1108" s="182"/>
      <c r="AH1108" s="184"/>
      <c r="AI1108" s="184"/>
      <c r="AJ1108" s="182"/>
      <c r="AK1108" s="188"/>
      <c r="AL1108" s="188"/>
      <c r="AM1108" s="188"/>
      <c r="AN1108" s="188"/>
      <c r="AO1108" s="188"/>
      <c r="AP1108" s="188"/>
      <c r="AQ1108" s="188"/>
      <c r="AR1108" s="188"/>
      <c r="AS1108" s="188"/>
      <c r="AT1108" s="188"/>
      <c r="AU1108" s="189"/>
      <c r="AV1108" s="190"/>
      <c r="AW1108" s="190"/>
      <c r="AX1108" s="191"/>
      <c r="AY1108" s="191"/>
      <c r="AZ1108" s="191"/>
      <c r="BA1108" s="192"/>
      <c r="BB1108" s="193"/>
      <c r="BC1108" s="193"/>
      <c r="BD1108" s="193"/>
    </row>
    <row r="1109" spans="1:56">
      <c r="A1109" s="220"/>
      <c r="B1109" s="221"/>
      <c r="C1109" s="222"/>
      <c r="D1109" s="169"/>
      <c r="E1109" s="169"/>
      <c r="F1109" s="169"/>
      <c r="G1109" s="202"/>
      <c r="H1109" s="217"/>
      <c r="I1109" s="212"/>
      <c r="J1109" s="206"/>
      <c r="K1109" s="212"/>
      <c r="L1109" s="206"/>
      <c r="M1109" s="212"/>
      <c r="N1109" s="206"/>
      <c r="O1109" s="170"/>
      <c r="P1109" s="171"/>
      <c r="Q1109" s="171"/>
      <c r="R1109" s="171"/>
      <c r="S1109" s="172"/>
      <c r="T1109" s="172"/>
      <c r="U1109" s="171"/>
      <c r="V1109" s="171"/>
      <c r="W1109" s="173"/>
      <c r="X1109" s="173"/>
      <c r="Y1109" s="173"/>
      <c r="Z1109" s="171"/>
      <c r="AA1109" s="171"/>
      <c r="AB1109" s="171"/>
      <c r="AC1109" s="172"/>
      <c r="AD1109" s="172"/>
      <c r="AE1109" s="174"/>
      <c r="AF1109" s="175"/>
      <c r="AG1109" s="169"/>
      <c r="AH1109" s="171"/>
      <c r="AI1109" s="171"/>
      <c r="AJ1109" s="169"/>
      <c r="AK1109" s="176"/>
      <c r="AL1109" s="176"/>
      <c r="AM1109" s="176"/>
      <c r="AN1109" s="176"/>
      <c r="AO1109" s="176"/>
      <c r="AP1109" s="176"/>
      <c r="AQ1109" s="176"/>
      <c r="AR1109" s="176"/>
      <c r="AS1109" s="176"/>
      <c r="AT1109" s="176"/>
      <c r="AU1109" s="177"/>
      <c r="AV1109" s="178"/>
      <c r="AW1109" s="178"/>
      <c r="AX1109" s="179"/>
      <c r="AY1109" s="179"/>
      <c r="AZ1109" s="179"/>
      <c r="BA1109" s="180"/>
      <c r="BB1109" s="181"/>
      <c r="BC1109" s="181"/>
      <c r="BD1109" s="181"/>
    </row>
    <row r="1110" spans="1:56">
      <c r="A1110" s="223"/>
      <c r="B1110" s="224"/>
      <c r="C1110" s="225"/>
      <c r="D1110" s="182"/>
      <c r="E1110" s="182"/>
      <c r="F1110" s="182"/>
      <c r="G1110" s="203"/>
      <c r="H1110" s="218"/>
      <c r="I1110" s="213"/>
      <c r="J1110" s="207"/>
      <c r="K1110" s="213"/>
      <c r="L1110" s="207"/>
      <c r="M1110" s="213"/>
      <c r="N1110" s="207"/>
      <c r="O1110" s="183"/>
      <c r="P1110" s="184"/>
      <c r="Q1110" s="184"/>
      <c r="R1110" s="275"/>
      <c r="S1110" s="185"/>
      <c r="T1110" s="185"/>
      <c r="U1110" s="275"/>
      <c r="V1110" s="275"/>
      <c r="W1110" s="276"/>
      <c r="X1110" s="276"/>
      <c r="Y1110" s="276"/>
      <c r="Z1110" s="275"/>
      <c r="AA1110" s="184"/>
      <c r="AB1110" s="184"/>
      <c r="AC1110" s="185"/>
      <c r="AD1110" s="185"/>
      <c r="AE1110" s="186"/>
      <c r="AF1110" s="187"/>
      <c r="AG1110" s="182"/>
      <c r="AH1110" s="184"/>
      <c r="AI1110" s="184"/>
      <c r="AJ1110" s="182"/>
      <c r="AK1110" s="188"/>
      <c r="AL1110" s="188"/>
      <c r="AM1110" s="188"/>
      <c r="AN1110" s="188"/>
      <c r="AO1110" s="188"/>
      <c r="AP1110" s="188"/>
      <c r="AQ1110" s="188"/>
      <c r="AR1110" s="188"/>
      <c r="AS1110" s="188"/>
      <c r="AT1110" s="188"/>
      <c r="AU1110" s="189"/>
      <c r="AV1110" s="190"/>
      <c r="AW1110" s="190"/>
      <c r="AX1110" s="191"/>
      <c r="AY1110" s="191"/>
      <c r="AZ1110" s="191"/>
      <c r="BA1110" s="192"/>
      <c r="BB1110" s="193"/>
      <c r="BC1110" s="193"/>
      <c r="BD1110" s="193"/>
    </row>
    <row r="1111" spans="1:56">
      <c r="A1111" s="220"/>
      <c r="B1111" s="221"/>
      <c r="C1111" s="222"/>
      <c r="D1111" s="169"/>
      <c r="E1111" s="169"/>
      <c r="F1111" s="169"/>
      <c r="G1111" s="202"/>
      <c r="H1111" s="217"/>
      <c r="I1111" s="212"/>
      <c r="J1111" s="206"/>
      <c r="K1111" s="212"/>
      <c r="L1111" s="206"/>
      <c r="M1111" s="212"/>
      <c r="N1111" s="206"/>
      <c r="O1111" s="170"/>
      <c r="P1111" s="171"/>
      <c r="Q1111" s="171"/>
      <c r="R1111" s="171"/>
      <c r="S1111" s="172"/>
      <c r="T1111" s="172"/>
      <c r="U1111" s="171"/>
      <c r="V1111" s="171"/>
      <c r="W1111" s="173"/>
      <c r="X1111" s="173"/>
      <c r="Y1111" s="173"/>
      <c r="Z1111" s="171"/>
      <c r="AA1111" s="171"/>
      <c r="AB1111" s="171"/>
      <c r="AC1111" s="172"/>
      <c r="AD1111" s="172"/>
      <c r="AE1111" s="174"/>
      <c r="AF1111" s="175"/>
      <c r="AG1111" s="169"/>
      <c r="AH1111" s="171"/>
      <c r="AI1111" s="171"/>
      <c r="AJ1111" s="169"/>
      <c r="AK1111" s="176"/>
      <c r="AL1111" s="176"/>
      <c r="AM1111" s="176"/>
      <c r="AN1111" s="176"/>
      <c r="AO1111" s="176"/>
      <c r="AP1111" s="176"/>
      <c r="AQ1111" s="176"/>
      <c r="AR1111" s="176"/>
      <c r="AS1111" s="176"/>
      <c r="AT1111" s="176"/>
      <c r="AU1111" s="177"/>
      <c r="AV1111" s="178"/>
      <c r="AW1111" s="178"/>
      <c r="AX1111" s="179"/>
      <c r="AY1111" s="179"/>
      <c r="AZ1111" s="179"/>
      <c r="BA1111" s="180"/>
      <c r="BB1111" s="181"/>
      <c r="BC1111" s="181"/>
      <c r="BD1111" s="181"/>
    </row>
    <row r="1112" spans="1:56">
      <c r="A1112" s="223"/>
      <c r="B1112" s="224"/>
      <c r="C1112" s="225"/>
      <c r="D1112" s="182"/>
      <c r="E1112" s="182"/>
      <c r="F1112" s="182"/>
      <c r="G1112" s="203"/>
      <c r="H1112" s="218"/>
      <c r="I1112" s="213"/>
      <c r="J1112" s="207"/>
      <c r="K1112" s="213"/>
      <c r="L1112" s="207"/>
      <c r="M1112" s="213"/>
      <c r="N1112" s="207"/>
      <c r="O1112" s="183"/>
      <c r="P1112" s="184"/>
      <c r="Q1112" s="184"/>
      <c r="R1112" s="275"/>
      <c r="S1112" s="185"/>
      <c r="T1112" s="185"/>
      <c r="U1112" s="275"/>
      <c r="V1112" s="275"/>
      <c r="W1112" s="276"/>
      <c r="X1112" s="276"/>
      <c r="Y1112" s="276"/>
      <c r="Z1112" s="275"/>
      <c r="AA1112" s="184"/>
      <c r="AB1112" s="184"/>
      <c r="AC1112" s="185"/>
      <c r="AD1112" s="185"/>
      <c r="AE1112" s="186"/>
      <c r="AF1112" s="187"/>
      <c r="AG1112" s="182"/>
      <c r="AH1112" s="184"/>
      <c r="AI1112" s="184"/>
      <c r="AJ1112" s="182"/>
      <c r="AK1112" s="188"/>
      <c r="AL1112" s="188"/>
      <c r="AM1112" s="188"/>
      <c r="AN1112" s="188"/>
      <c r="AO1112" s="188"/>
      <c r="AP1112" s="188"/>
      <c r="AQ1112" s="188"/>
      <c r="AR1112" s="188"/>
      <c r="AS1112" s="188"/>
      <c r="AT1112" s="188"/>
      <c r="AU1112" s="189"/>
      <c r="AV1112" s="190"/>
      <c r="AW1112" s="190"/>
      <c r="AX1112" s="191"/>
      <c r="AY1112" s="191"/>
      <c r="AZ1112" s="191"/>
      <c r="BA1112" s="192"/>
      <c r="BB1112" s="193"/>
      <c r="BC1112" s="193"/>
      <c r="BD1112" s="193"/>
    </row>
    <row r="1113" spans="1:56">
      <c r="A1113" s="220"/>
      <c r="B1113" s="221"/>
      <c r="C1113" s="222"/>
      <c r="D1113" s="169"/>
      <c r="E1113" s="169"/>
      <c r="F1113" s="169"/>
      <c r="G1113" s="202"/>
      <c r="H1113" s="217"/>
      <c r="I1113" s="212"/>
      <c r="J1113" s="206"/>
      <c r="K1113" s="212"/>
      <c r="L1113" s="206"/>
      <c r="M1113" s="212"/>
      <c r="N1113" s="206"/>
      <c r="O1113" s="170"/>
      <c r="P1113" s="171"/>
      <c r="Q1113" s="171"/>
      <c r="R1113" s="171"/>
      <c r="S1113" s="172"/>
      <c r="T1113" s="172"/>
      <c r="U1113" s="171"/>
      <c r="V1113" s="171"/>
      <c r="W1113" s="173"/>
      <c r="X1113" s="173"/>
      <c r="Y1113" s="173"/>
      <c r="Z1113" s="171"/>
      <c r="AA1113" s="171"/>
      <c r="AB1113" s="171"/>
      <c r="AC1113" s="172"/>
      <c r="AD1113" s="172"/>
      <c r="AE1113" s="174"/>
      <c r="AF1113" s="175"/>
      <c r="AG1113" s="169"/>
      <c r="AH1113" s="171"/>
      <c r="AI1113" s="171"/>
      <c r="AJ1113" s="169"/>
      <c r="AK1113" s="176"/>
      <c r="AL1113" s="176"/>
      <c r="AM1113" s="176"/>
      <c r="AN1113" s="176"/>
      <c r="AO1113" s="176"/>
      <c r="AP1113" s="176"/>
      <c r="AQ1113" s="176"/>
      <c r="AR1113" s="176"/>
      <c r="AS1113" s="176"/>
      <c r="AT1113" s="176"/>
      <c r="AU1113" s="177"/>
      <c r="AV1113" s="178"/>
      <c r="AW1113" s="178"/>
      <c r="AX1113" s="179"/>
      <c r="AY1113" s="179"/>
      <c r="AZ1113" s="179"/>
      <c r="BA1113" s="180"/>
      <c r="BB1113" s="181"/>
      <c r="BC1113" s="181"/>
      <c r="BD1113" s="181"/>
    </row>
    <row r="1114" spans="1:56">
      <c r="A1114" s="223"/>
      <c r="B1114" s="224"/>
      <c r="C1114" s="225"/>
      <c r="D1114" s="182"/>
      <c r="E1114" s="182"/>
      <c r="F1114" s="182"/>
      <c r="G1114" s="203"/>
      <c r="H1114" s="218"/>
      <c r="I1114" s="213"/>
      <c r="J1114" s="207"/>
      <c r="K1114" s="213"/>
      <c r="L1114" s="207"/>
      <c r="M1114" s="213"/>
      <c r="N1114" s="207"/>
      <c r="O1114" s="183"/>
      <c r="P1114" s="184"/>
      <c r="Q1114" s="184"/>
      <c r="R1114" s="275"/>
      <c r="S1114" s="185"/>
      <c r="T1114" s="185"/>
      <c r="U1114" s="275"/>
      <c r="V1114" s="275"/>
      <c r="W1114" s="276"/>
      <c r="X1114" s="276"/>
      <c r="Y1114" s="276"/>
      <c r="Z1114" s="275"/>
      <c r="AA1114" s="184"/>
      <c r="AB1114" s="184"/>
      <c r="AC1114" s="185"/>
      <c r="AD1114" s="185"/>
      <c r="AE1114" s="186"/>
      <c r="AF1114" s="187"/>
      <c r="AG1114" s="182"/>
      <c r="AH1114" s="184"/>
      <c r="AI1114" s="184"/>
      <c r="AJ1114" s="182"/>
      <c r="AK1114" s="188"/>
      <c r="AL1114" s="188"/>
      <c r="AM1114" s="188"/>
      <c r="AN1114" s="188"/>
      <c r="AO1114" s="188"/>
      <c r="AP1114" s="188"/>
      <c r="AQ1114" s="188"/>
      <c r="AR1114" s="188"/>
      <c r="AS1114" s="188"/>
      <c r="AT1114" s="188"/>
      <c r="AU1114" s="189"/>
      <c r="AV1114" s="190"/>
      <c r="AW1114" s="190"/>
      <c r="AX1114" s="191"/>
      <c r="AY1114" s="191"/>
      <c r="AZ1114" s="191"/>
      <c r="BA1114" s="192"/>
      <c r="BB1114" s="193"/>
      <c r="BC1114" s="193"/>
      <c r="BD1114" s="193"/>
    </row>
    <row r="1115" spans="1:56">
      <c r="A1115" s="220"/>
      <c r="B1115" s="221"/>
      <c r="C1115" s="222"/>
      <c r="D1115" s="169"/>
      <c r="E1115" s="169"/>
      <c r="F1115" s="169"/>
      <c r="G1115" s="202"/>
      <c r="H1115" s="217"/>
      <c r="I1115" s="212"/>
      <c r="J1115" s="206"/>
      <c r="K1115" s="212"/>
      <c r="L1115" s="206"/>
      <c r="M1115" s="212"/>
      <c r="N1115" s="206"/>
      <c r="O1115" s="170"/>
      <c r="P1115" s="171"/>
      <c r="Q1115" s="171"/>
      <c r="R1115" s="171"/>
      <c r="S1115" s="172"/>
      <c r="T1115" s="172"/>
      <c r="U1115" s="171"/>
      <c r="V1115" s="171"/>
      <c r="W1115" s="173"/>
      <c r="X1115" s="173"/>
      <c r="Y1115" s="173"/>
      <c r="Z1115" s="171"/>
      <c r="AA1115" s="171"/>
      <c r="AB1115" s="171"/>
      <c r="AC1115" s="172"/>
      <c r="AD1115" s="172"/>
      <c r="AE1115" s="174"/>
      <c r="AF1115" s="175"/>
      <c r="AG1115" s="169"/>
      <c r="AH1115" s="171"/>
      <c r="AI1115" s="171"/>
      <c r="AJ1115" s="169"/>
      <c r="AK1115" s="176"/>
      <c r="AL1115" s="176"/>
      <c r="AM1115" s="176"/>
      <c r="AN1115" s="176"/>
      <c r="AO1115" s="176"/>
      <c r="AP1115" s="176"/>
      <c r="AQ1115" s="176"/>
      <c r="AR1115" s="176"/>
      <c r="AS1115" s="176"/>
      <c r="AT1115" s="176"/>
      <c r="AU1115" s="177"/>
      <c r="AV1115" s="178"/>
      <c r="AW1115" s="178"/>
      <c r="AX1115" s="179"/>
      <c r="AY1115" s="179"/>
      <c r="AZ1115" s="179"/>
      <c r="BA1115" s="180"/>
      <c r="BB1115" s="181"/>
      <c r="BC1115" s="181"/>
      <c r="BD1115" s="181"/>
    </row>
    <row r="1116" spans="1:56">
      <c r="A1116" s="223"/>
      <c r="B1116" s="224"/>
      <c r="C1116" s="225"/>
      <c r="D1116" s="182"/>
      <c r="E1116" s="182"/>
      <c r="F1116" s="182"/>
      <c r="G1116" s="203"/>
      <c r="H1116" s="218"/>
      <c r="I1116" s="213"/>
      <c r="J1116" s="207"/>
      <c r="K1116" s="213"/>
      <c r="L1116" s="207"/>
      <c r="M1116" s="213"/>
      <c r="N1116" s="207"/>
      <c r="O1116" s="183"/>
      <c r="P1116" s="184"/>
      <c r="Q1116" s="184"/>
      <c r="R1116" s="275"/>
      <c r="S1116" s="185"/>
      <c r="T1116" s="185"/>
      <c r="U1116" s="275"/>
      <c r="V1116" s="275"/>
      <c r="W1116" s="276"/>
      <c r="X1116" s="276"/>
      <c r="Y1116" s="276"/>
      <c r="Z1116" s="275"/>
      <c r="AA1116" s="184"/>
      <c r="AB1116" s="184"/>
      <c r="AC1116" s="185"/>
      <c r="AD1116" s="185"/>
      <c r="AE1116" s="186"/>
      <c r="AF1116" s="187"/>
      <c r="AG1116" s="182"/>
      <c r="AH1116" s="184"/>
      <c r="AI1116" s="184"/>
      <c r="AJ1116" s="182"/>
      <c r="AK1116" s="188"/>
      <c r="AL1116" s="188"/>
      <c r="AM1116" s="188"/>
      <c r="AN1116" s="188"/>
      <c r="AO1116" s="188"/>
      <c r="AP1116" s="188"/>
      <c r="AQ1116" s="188"/>
      <c r="AR1116" s="188"/>
      <c r="AS1116" s="188"/>
      <c r="AT1116" s="188"/>
      <c r="AU1116" s="189"/>
      <c r="AV1116" s="190"/>
      <c r="AW1116" s="190"/>
      <c r="AX1116" s="191"/>
      <c r="AY1116" s="191"/>
      <c r="AZ1116" s="191"/>
      <c r="BA1116" s="192"/>
      <c r="BB1116" s="193"/>
      <c r="BC1116" s="193"/>
      <c r="BD1116" s="193"/>
    </row>
    <row r="1117" spans="1:56">
      <c r="A1117" s="220"/>
      <c r="B1117" s="221"/>
      <c r="C1117" s="222"/>
      <c r="D1117" s="169"/>
      <c r="E1117" s="169"/>
      <c r="F1117" s="169"/>
      <c r="G1117" s="202"/>
      <c r="H1117" s="217"/>
      <c r="I1117" s="212"/>
      <c r="J1117" s="206"/>
      <c r="K1117" s="212"/>
      <c r="L1117" s="206"/>
      <c r="M1117" s="212"/>
      <c r="N1117" s="206"/>
      <c r="O1117" s="170"/>
      <c r="P1117" s="171"/>
      <c r="Q1117" s="171"/>
      <c r="R1117" s="171"/>
      <c r="S1117" s="172"/>
      <c r="T1117" s="172"/>
      <c r="U1117" s="171"/>
      <c r="V1117" s="171"/>
      <c r="W1117" s="173"/>
      <c r="X1117" s="173"/>
      <c r="Y1117" s="173"/>
      <c r="Z1117" s="171"/>
      <c r="AA1117" s="171"/>
      <c r="AB1117" s="171"/>
      <c r="AC1117" s="172"/>
      <c r="AD1117" s="172"/>
      <c r="AE1117" s="174"/>
      <c r="AF1117" s="175"/>
      <c r="AG1117" s="169"/>
      <c r="AH1117" s="171"/>
      <c r="AI1117" s="171"/>
      <c r="AJ1117" s="169"/>
      <c r="AK1117" s="176"/>
      <c r="AL1117" s="176"/>
      <c r="AM1117" s="176"/>
      <c r="AN1117" s="176"/>
      <c r="AO1117" s="176"/>
      <c r="AP1117" s="176"/>
      <c r="AQ1117" s="176"/>
      <c r="AR1117" s="176"/>
      <c r="AS1117" s="176"/>
      <c r="AT1117" s="176"/>
      <c r="AU1117" s="177"/>
      <c r="AV1117" s="178"/>
      <c r="AW1117" s="178"/>
      <c r="AX1117" s="179"/>
      <c r="AY1117" s="179"/>
      <c r="AZ1117" s="179"/>
      <c r="BA1117" s="180"/>
      <c r="BB1117" s="181"/>
      <c r="BC1117" s="181"/>
      <c r="BD1117" s="181"/>
    </row>
    <row r="1118" spans="1:56">
      <c r="A1118" s="223"/>
      <c r="B1118" s="224"/>
      <c r="C1118" s="225"/>
      <c r="D1118" s="182"/>
      <c r="E1118" s="182"/>
      <c r="F1118" s="182"/>
      <c r="G1118" s="203"/>
      <c r="H1118" s="218"/>
      <c r="I1118" s="213"/>
      <c r="J1118" s="207"/>
      <c r="K1118" s="213"/>
      <c r="L1118" s="207"/>
      <c r="M1118" s="213"/>
      <c r="N1118" s="207"/>
      <c r="O1118" s="183"/>
      <c r="P1118" s="184"/>
      <c r="Q1118" s="184"/>
      <c r="R1118" s="275"/>
      <c r="S1118" s="185"/>
      <c r="T1118" s="185"/>
      <c r="U1118" s="275"/>
      <c r="V1118" s="275"/>
      <c r="W1118" s="276"/>
      <c r="X1118" s="276"/>
      <c r="Y1118" s="276"/>
      <c r="Z1118" s="275"/>
      <c r="AA1118" s="184"/>
      <c r="AB1118" s="184"/>
      <c r="AC1118" s="185"/>
      <c r="AD1118" s="185"/>
      <c r="AE1118" s="186"/>
      <c r="AF1118" s="187"/>
      <c r="AG1118" s="182"/>
      <c r="AH1118" s="184"/>
      <c r="AI1118" s="184"/>
      <c r="AJ1118" s="182"/>
      <c r="AK1118" s="188"/>
      <c r="AL1118" s="188"/>
      <c r="AM1118" s="188"/>
      <c r="AN1118" s="188"/>
      <c r="AO1118" s="188"/>
      <c r="AP1118" s="188"/>
      <c r="AQ1118" s="188"/>
      <c r="AR1118" s="188"/>
      <c r="AS1118" s="188"/>
      <c r="AT1118" s="188"/>
      <c r="AU1118" s="189"/>
      <c r="AV1118" s="190"/>
      <c r="AW1118" s="190"/>
      <c r="AX1118" s="191"/>
      <c r="AY1118" s="191"/>
      <c r="AZ1118" s="191"/>
      <c r="BA1118" s="192"/>
      <c r="BB1118" s="193"/>
      <c r="BC1118" s="193"/>
      <c r="BD1118" s="193"/>
    </row>
    <row r="1119" spans="1:56">
      <c r="A1119" s="220"/>
      <c r="B1119" s="221"/>
      <c r="C1119" s="222"/>
      <c r="D1119" s="169"/>
      <c r="E1119" s="169"/>
      <c r="F1119" s="169"/>
      <c r="G1119" s="202"/>
      <c r="H1119" s="217"/>
      <c r="I1119" s="212"/>
      <c r="J1119" s="206"/>
      <c r="K1119" s="212"/>
      <c r="L1119" s="206"/>
      <c r="M1119" s="212"/>
      <c r="N1119" s="206"/>
      <c r="O1119" s="170"/>
      <c r="P1119" s="171"/>
      <c r="Q1119" s="171"/>
      <c r="R1119" s="171"/>
      <c r="S1119" s="172"/>
      <c r="T1119" s="172"/>
      <c r="U1119" s="171"/>
      <c r="V1119" s="171"/>
      <c r="W1119" s="173"/>
      <c r="X1119" s="173"/>
      <c r="Y1119" s="173"/>
      <c r="Z1119" s="171"/>
      <c r="AA1119" s="171"/>
      <c r="AB1119" s="171"/>
      <c r="AC1119" s="172"/>
      <c r="AD1119" s="172"/>
      <c r="AE1119" s="174"/>
      <c r="AF1119" s="175"/>
      <c r="AG1119" s="169"/>
      <c r="AH1119" s="171"/>
      <c r="AI1119" s="171"/>
      <c r="AJ1119" s="169"/>
      <c r="AK1119" s="176"/>
      <c r="AL1119" s="176"/>
      <c r="AM1119" s="176"/>
      <c r="AN1119" s="176"/>
      <c r="AO1119" s="176"/>
      <c r="AP1119" s="176"/>
      <c r="AQ1119" s="176"/>
      <c r="AR1119" s="176"/>
      <c r="AS1119" s="176"/>
      <c r="AT1119" s="176"/>
      <c r="AU1119" s="177"/>
      <c r="AV1119" s="178"/>
      <c r="AW1119" s="178"/>
      <c r="AX1119" s="179"/>
      <c r="AY1119" s="179"/>
      <c r="AZ1119" s="179"/>
      <c r="BA1119" s="180"/>
      <c r="BB1119" s="181"/>
      <c r="BC1119" s="181"/>
      <c r="BD1119" s="181"/>
    </row>
    <row r="1120" spans="1:56">
      <c r="A1120" s="223"/>
      <c r="B1120" s="224"/>
      <c r="C1120" s="225"/>
      <c r="D1120" s="182"/>
      <c r="E1120" s="182"/>
      <c r="F1120" s="182"/>
      <c r="G1120" s="203"/>
      <c r="H1120" s="218"/>
      <c r="I1120" s="213"/>
      <c r="J1120" s="207"/>
      <c r="K1120" s="213"/>
      <c r="L1120" s="207"/>
      <c r="M1120" s="213"/>
      <c r="N1120" s="207"/>
      <c r="O1120" s="183"/>
      <c r="P1120" s="184"/>
      <c r="Q1120" s="184"/>
      <c r="R1120" s="275"/>
      <c r="S1120" s="185"/>
      <c r="T1120" s="185"/>
      <c r="U1120" s="275"/>
      <c r="V1120" s="275"/>
      <c r="W1120" s="276"/>
      <c r="X1120" s="276"/>
      <c r="Y1120" s="276"/>
      <c r="Z1120" s="275"/>
      <c r="AA1120" s="184"/>
      <c r="AB1120" s="184"/>
      <c r="AC1120" s="185"/>
      <c r="AD1120" s="185"/>
      <c r="AE1120" s="186"/>
      <c r="AF1120" s="187"/>
      <c r="AG1120" s="182"/>
      <c r="AH1120" s="184"/>
      <c r="AI1120" s="184"/>
      <c r="AJ1120" s="182"/>
      <c r="AK1120" s="188"/>
      <c r="AL1120" s="188"/>
      <c r="AM1120" s="188"/>
      <c r="AN1120" s="188"/>
      <c r="AO1120" s="188"/>
      <c r="AP1120" s="188"/>
      <c r="AQ1120" s="188"/>
      <c r="AR1120" s="188"/>
      <c r="AS1120" s="188"/>
      <c r="AT1120" s="188"/>
      <c r="AU1120" s="189"/>
      <c r="AV1120" s="190"/>
      <c r="AW1120" s="190"/>
      <c r="AX1120" s="191"/>
      <c r="AY1120" s="191"/>
      <c r="AZ1120" s="191"/>
      <c r="BA1120" s="192"/>
      <c r="BB1120" s="193"/>
      <c r="BC1120" s="193"/>
      <c r="BD1120" s="193"/>
    </row>
    <row r="1121" spans="1:56">
      <c r="A1121" s="220"/>
      <c r="B1121" s="221"/>
      <c r="C1121" s="222"/>
      <c r="D1121" s="169"/>
      <c r="E1121" s="169"/>
      <c r="F1121" s="169"/>
      <c r="G1121" s="202"/>
      <c r="H1121" s="217"/>
      <c r="I1121" s="212"/>
      <c r="J1121" s="206"/>
      <c r="K1121" s="212"/>
      <c r="L1121" s="206"/>
      <c r="M1121" s="212"/>
      <c r="N1121" s="206"/>
      <c r="O1121" s="170"/>
      <c r="P1121" s="171"/>
      <c r="Q1121" s="171"/>
      <c r="R1121" s="171"/>
      <c r="S1121" s="172"/>
      <c r="T1121" s="172"/>
      <c r="U1121" s="171"/>
      <c r="V1121" s="171"/>
      <c r="W1121" s="173"/>
      <c r="X1121" s="173"/>
      <c r="Y1121" s="173"/>
      <c r="Z1121" s="171"/>
      <c r="AA1121" s="171"/>
      <c r="AB1121" s="171"/>
      <c r="AC1121" s="172"/>
      <c r="AD1121" s="172"/>
      <c r="AE1121" s="174"/>
      <c r="AF1121" s="175"/>
      <c r="AG1121" s="169"/>
      <c r="AH1121" s="171"/>
      <c r="AI1121" s="171"/>
      <c r="AJ1121" s="169"/>
      <c r="AK1121" s="176"/>
      <c r="AL1121" s="176"/>
      <c r="AM1121" s="176"/>
      <c r="AN1121" s="176"/>
      <c r="AO1121" s="176"/>
      <c r="AP1121" s="176"/>
      <c r="AQ1121" s="176"/>
      <c r="AR1121" s="176"/>
      <c r="AS1121" s="176"/>
      <c r="AT1121" s="176"/>
      <c r="AU1121" s="177"/>
      <c r="AV1121" s="178"/>
      <c r="AW1121" s="178"/>
      <c r="AX1121" s="179"/>
      <c r="AY1121" s="179"/>
      <c r="AZ1121" s="179"/>
      <c r="BA1121" s="180"/>
      <c r="BB1121" s="181"/>
      <c r="BC1121" s="181"/>
      <c r="BD1121" s="181"/>
    </row>
    <row r="1122" spans="1:56">
      <c r="A1122" s="223"/>
      <c r="B1122" s="224"/>
      <c r="C1122" s="225"/>
      <c r="D1122" s="182"/>
      <c r="E1122" s="182"/>
      <c r="F1122" s="182"/>
      <c r="G1122" s="203"/>
      <c r="H1122" s="218"/>
      <c r="I1122" s="213"/>
      <c r="J1122" s="207"/>
      <c r="K1122" s="213"/>
      <c r="L1122" s="207"/>
      <c r="M1122" s="213"/>
      <c r="N1122" s="207"/>
      <c r="O1122" s="183"/>
      <c r="P1122" s="184"/>
      <c r="Q1122" s="184"/>
      <c r="R1122" s="275"/>
      <c r="S1122" s="185"/>
      <c r="T1122" s="185"/>
      <c r="U1122" s="275"/>
      <c r="V1122" s="275"/>
      <c r="W1122" s="276"/>
      <c r="X1122" s="276"/>
      <c r="Y1122" s="276"/>
      <c r="Z1122" s="275"/>
      <c r="AA1122" s="184"/>
      <c r="AB1122" s="184"/>
      <c r="AC1122" s="185"/>
      <c r="AD1122" s="185"/>
      <c r="AE1122" s="186"/>
      <c r="AF1122" s="187"/>
      <c r="AG1122" s="182"/>
      <c r="AH1122" s="184"/>
      <c r="AI1122" s="184"/>
      <c r="AJ1122" s="182"/>
      <c r="AK1122" s="188"/>
      <c r="AL1122" s="188"/>
      <c r="AM1122" s="188"/>
      <c r="AN1122" s="188"/>
      <c r="AO1122" s="188"/>
      <c r="AP1122" s="188"/>
      <c r="AQ1122" s="188"/>
      <c r="AR1122" s="188"/>
      <c r="AS1122" s="188"/>
      <c r="AT1122" s="188"/>
      <c r="AU1122" s="189"/>
      <c r="AV1122" s="190"/>
      <c r="AW1122" s="190"/>
      <c r="AX1122" s="191"/>
      <c r="AY1122" s="191"/>
      <c r="AZ1122" s="191"/>
      <c r="BA1122" s="192"/>
      <c r="BB1122" s="193"/>
      <c r="BC1122" s="193"/>
      <c r="BD1122" s="193"/>
    </row>
    <row r="1123" spans="1:56">
      <c r="A1123" s="220"/>
      <c r="B1123" s="221"/>
      <c r="C1123" s="222"/>
      <c r="D1123" s="169"/>
      <c r="E1123" s="169"/>
      <c r="F1123" s="169"/>
      <c r="G1123" s="202"/>
      <c r="H1123" s="217"/>
      <c r="I1123" s="212"/>
      <c r="J1123" s="206"/>
      <c r="K1123" s="212"/>
      <c r="L1123" s="206"/>
      <c r="M1123" s="212"/>
      <c r="N1123" s="206"/>
      <c r="O1123" s="170"/>
      <c r="P1123" s="171"/>
      <c r="Q1123" s="171"/>
      <c r="R1123" s="171"/>
      <c r="S1123" s="172"/>
      <c r="T1123" s="172"/>
      <c r="U1123" s="171"/>
      <c r="V1123" s="171"/>
      <c r="W1123" s="173"/>
      <c r="X1123" s="173"/>
      <c r="Y1123" s="173"/>
      <c r="Z1123" s="171"/>
      <c r="AA1123" s="171"/>
      <c r="AB1123" s="171"/>
      <c r="AC1123" s="172"/>
      <c r="AD1123" s="172"/>
      <c r="AE1123" s="174"/>
      <c r="AF1123" s="175"/>
      <c r="AG1123" s="169"/>
      <c r="AH1123" s="171"/>
      <c r="AI1123" s="171"/>
      <c r="AJ1123" s="169"/>
      <c r="AK1123" s="176"/>
      <c r="AL1123" s="176"/>
      <c r="AM1123" s="176"/>
      <c r="AN1123" s="176"/>
      <c r="AO1123" s="176"/>
      <c r="AP1123" s="176"/>
      <c r="AQ1123" s="176"/>
      <c r="AR1123" s="176"/>
      <c r="AS1123" s="176"/>
      <c r="AT1123" s="176"/>
      <c r="AU1123" s="177"/>
      <c r="AV1123" s="178"/>
      <c r="AW1123" s="178"/>
      <c r="AX1123" s="179"/>
      <c r="AY1123" s="179"/>
      <c r="AZ1123" s="179"/>
      <c r="BA1123" s="180"/>
      <c r="BB1123" s="181"/>
      <c r="BC1123" s="181"/>
      <c r="BD1123" s="181"/>
    </row>
    <row r="1124" spans="1:56">
      <c r="A1124" s="223"/>
      <c r="B1124" s="224"/>
      <c r="C1124" s="225"/>
      <c r="D1124" s="182"/>
      <c r="E1124" s="182"/>
      <c r="F1124" s="182"/>
      <c r="G1124" s="203"/>
      <c r="H1124" s="218"/>
      <c r="I1124" s="213"/>
      <c r="J1124" s="207"/>
      <c r="K1124" s="213"/>
      <c r="L1124" s="207"/>
      <c r="M1124" s="213"/>
      <c r="N1124" s="207"/>
      <c r="O1124" s="183"/>
      <c r="P1124" s="184"/>
      <c r="Q1124" s="184"/>
      <c r="R1124" s="275"/>
      <c r="S1124" s="185"/>
      <c r="T1124" s="185"/>
      <c r="U1124" s="275"/>
      <c r="V1124" s="275"/>
      <c r="W1124" s="276"/>
      <c r="X1124" s="276"/>
      <c r="Y1124" s="276"/>
      <c r="Z1124" s="275"/>
      <c r="AA1124" s="184"/>
      <c r="AB1124" s="184"/>
      <c r="AC1124" s="185"/>
      <c r="AD1124" s="185"/>
      <c r="AE1124" s="186"/>
      <c r="AF1124" s="187"/>
      <c r="AG1124" s="182"/>
      <c r="AH1124" s="184"/>
      <c r="AI1124" s="184"/>
      <c r="AJ1124" s="182"/>
      <c r="AK1124" s="188"/>
      <c r="AL1124" s="188"/>
      <c r="AM1124" s="188"/>
      <c r="AN1124" s="188"/>
      <c r="AO1124" s="188"/>
      <c r="AP1124" s="188"/>
      <c r="AQ1124" s="188"/>
      <c r="AR1124" s="188"/>
      <c r="AS1124" s="188"/>
      <c r="AT1124" s="188"/>
      <c r="AU1124" s="189"/>
      <c r="AV1124" s="190"/>
      <c r="AW1124" s="190"/>
      <c r="AX1124" s="191"/>
      <c r="AY1124" s="191"/>
      <c r="AZ1124" s="191"/>
      <c r="BA1124" s="192"/>
      <c r="BB1124" s="193"/>
      <c r="BC1124" s="193"/>
      <c r="BD1124" s="193"/>
    </row>
    <row r="1125" spans="1:56">
      <c r="A1125" s="220"/>
      <c r="B1125" s="221"/>
      <c r="C1125" s="222"/>
      <c r="D1125" s="169"/>
      <c r="E1125" s="169"/>
      <c r="F1125" s="169"/>
      <c r="G1125" s="202"/>
      <c r="H1125" s="217"/>
      <c r="I1125" s="212"/>
      <c r="J1125" s="206"/>
      <c r="K1125" s="212"/>
      <c r="L1125" s="206"/>
      <c r="M1125" s="212"/>
      <c r="N1125" s="206"/>
      <c r="O1125" s="170"/>
      <c r="P1125" s="171"/>
      <c r="Q1125" s="171"/>
      <c r="R1125" s="171"/>
      <c r="S1125" s="172"/>
      <c r="T1125" s="172"/>
      <c r="U1125" s="171"/>
      <c r="V1125" s="171"/>
      <c r="W1125" s="173"/>
      <c r="X1125" s="173"/>
      <c r="Y1125" s="173"/>
      <c r="Z1125" s="171"/>
      <c r="AA1125" s="171"/>
      <c r="AB1125" s="171"/>
      <c r="AC1125" s="172"/>
      <c r="AD1125" s="172"/>
      <c r="AE1125" s="174"/>
      <c r="AF1125" s="175"/>
      <c r="AG1125" s="169"/>
      <c r="AH1125" s="171"/>
      <c r="AI1125" s="171"/>
      <c r="AJ1125" s="169"/>
      <c r="AK1125" s="176"/>
      <c r="AL1125" s="176"/>
      <c r="AM1125" s="176"/>
      <c r="AN1125" s="176"/>
      <c r="AO1125" s="176"/>
      <c r="AP1125" s="176"/>
      <c r="AQ1125" s="176"/>
      <c r="AR1125" s="176"/>
      <c r="AS1125" s="176"/>
      <c r="AT1125" s="176"/>
      <c r="AU1125" s="177"/>
      <c r="AV1125" s="178"/>
      <c r="AW1125" s="178"/>
      <c r="AX1125" s="179"/>
      <c r="AY1125" s="179"/>
      <c r="AZ1125" s="179"/>
      <c r="BA1125" s="180"/>
      <c r="BB1125" s="181"/>
      <c r="BC1125" s="181"/>
      <c r="BD1125" s="181"/>
    </row>
    <row r="1126" spans="1:56">
      <c r="A1126" s="223"/>
      <c r="B1126" s="224"/>
      <c r="C1126" s="225"/>
      <c r="D1126" s="182"/>
      <c r="E1126" s="182"/>
      <c r="F1126" s="182"/>
      <c r="G1126" s="203"/>
      <c r="H1126" s="218"/>
      <c r="I1126" s="213"/>
      <c r="J1126" s="207"/>
      <c r="K1126" s="213"/>
      <c r="L1126" s="207"/>
      <c r="M1126" s="213"/>
      <c r="N1126" s="207"/>
      <c r="O1126" s="183"/>
      <c r="P1126" s="184"/>
      <c r="Q1126" s="184"/>
      <c r="R1126" s="275"/>
      <c r="S1126" s="185"/>
      <c r="T1126" s="185"/>
      <c r="U1126" s="275"/>
      <c r="V1126" s="275"/>
      <c r="W1126" s="276"/>
      <c r="X1126" s="276"/>
      <c r="Y1126" s="276"/>
      <c r="Z1126" s="275"/>
      <c r="AA1126" s="184"/>
      <c r="AB1126" s="184"/>
      <c r="AC1126" s="185"/>
      <c r="AD1126" s="185"/>
      <c r="AE1126" s="186"/>
      <c r="AF1126" s="187"/>
      <c r="AG1126" s="182"/>
      <c r="AH1126" s="184"/>
      <c r="AI1126" s="184"/>
      <c r="AJ1126" s="182"/>
      <c r="AK1126" s="188"/>
      <c r="AL1126" s="188"/>
      <c r="AM1126" s="188"/>
      <c r="AN1126" s="188"/>
      <c r="AO1126" s="188"/>
      <c r="AP1126" s="188"/>
      <c r="AQ1126" s="188"/>
      <c r="AR1126" s="188"/>
      <c r="AS1126" s="188"/>
      <c r="AT1126" s="188"/>
      <c r="AU1126" s="189"/>
      <c r="AV1126" s="190"/>
      <c r="AW1126" s="190"/>
      <c r="AX1126" s="191"/>
      <c r="AY1126" s="191"/>
      <c r="AZ1126" s="191"/>
      <c r="BA1126" s="192"/>
      <c r="BB1126" s="193"/>
      <c r="BC1126" s="193"/>
      <c r="BD1126" s="193"/>
    </row>
    <row r="1127" spans="1:56">
      <c r="A1127" s="220"/>
      <c r="B1127" s="221"/>
      <c r="C1127" s="222"/>
      <c r="D1127" s="169"/>
      <c r="E1127" s="169"/>
      <c r="F1127" s="169"/>
      <c r="G1127" s="202"/>
      <c r="H1127" s="217"/>
      <c r="I1127" s="212"/>
      <c r="J1127" s="206"/>
      <c r="K1127" s="212"/>
      <c r="L1127" s="206"/>
      <c r="M1127" s="212"/>
      <c r="N1127" s="206"/>
      <c r="O1127" s="170"/>
      <c r="P1127" s="171"/>
      <c r="Q1127" s="171"/>
      <c r="R1127" s="171"/>
      <c r="S1127" s="172"/>
      <c r="T1127" s="172"/>
      <c r="U1127" s="171"/>
      <c r="V1127" s="171"/>
      <c r="W1127" s="173"/>
      <c r="X1127" s="173"/>
      <c r="Y1127" s="173"/>
      <c r="Z1127" s="171"/>
      <c r="AA1127" s="171"/>
      <c r="AB1127" s="171"/>
      <c r="AC1127" s="172"/>
      <c r="AD1127" s="172"/>
      <c r="AE1127" s="174"/>
      <c r="AF1127" s="175"/>
      <c r="AG1127" s="169"/>
      <c r="AH1127" s="171"/>
      <c r="AI1127" s="171"/>
      <c r="AJ1127" s="169"/>
      <c r="AK1127" s="176"/>
      <c r="AL1127" s="176"/>
      <c r="AM1127" s="176"/>
      <c r="AN1127" s="176"/>
      <c r="AO1127" s="176"/>
      <c r="AP1127" s="176"/>
      <c r="AQ1127" s="176"/>
      <c r="AR1127" s="176"/>
      <c r="AS1127" s="176"/>
      <c r="AT1127" s="176"/>
      <c r="AU1127" s="177"/>
      <c r="AV1127" s="178"/>
      <c r="AW1127" s="178"/>
      <c r="AX1127" s="179"/>
      <c r="AY1127" s="179"/>
      <c r="AZ1127" s="179"/>
      <c r="BA1127" s="180"/>
      <c r="BB1127" s="181"/>
      <c r="BC1127" s="181"/>
      <c r="BD1127" s="181"/>
    </row>
    <row r="1128" spans="1:56">
      <c r="A1128" s="223"/>
      <c r="B1128" s="224"/>
      <c r="C1128" s="225"/>
      <c r="D1128" s="182"/>
      <c r="E1128" s="182"/>
      <c r="F1128" s="182"/>
      <c r="G1128" s="203"/>
      <c r="H1128" s="218"/>
      <c r="I1128" s="213"/>
      <c r="J1128" s="207"/>
      <c r="K1128" s="213"/>
      <c r="L1128" s="207"/>
      <c r="M1128" s="213"/>
      <c r="N1128" s="207"/>
      <c r="O1128" s="183"/>
      <c r="P1128" s="184"/>
      <c r="Q1128" s="184"/>
      <c r="R1128" s="275"/>
      <c r="S1128" s="185"/>
      <c r="T1128" s="185"/>
      <c r="U1128" s="275"/>
      <c r="V1128" s="275"/>
      <c r="W1128" s="276"/>
      <c r="X1128" s="276"/>
      <c r="Y1128" s="276"/>
      <c r="Z1128" s="275"/>
      <c r="AA1128" s="184"/>
      <c r="AB1128" s="184"/>
      <c r="AC1128" s="185"/>
      <c r="AD1128" s="185"/>
      <c r="AE1128" s="186"/>
      <c r="AF1128" s="187"/>
      <c r="AG1128" s="182"/>
      <c r="AH1128" s="184"/>
      <c r="AI1128" s="184"/>
      <c r="AJ1128" s="182"/>
      <c r="AK1128" s="188"/>
      <c r="AL1128" s="188"/>
      <c r="AM1128" s="188"/>
      <c r="AN1128" s="188"/>
      <c r="AO1128" s="188"/>
      <c r="AP1128" s="188"/>
      <c r="AQ1128" s="188"/>
      <c r="AR1128" s="188"/>
      <c r="AS1128" s="188"/>
      <c r="AT1128" s="188"/>
      <c r="AU1128" s="189"/>
      <c r="AV1128" s="190"/>
      <c r="AW1128" s="190"/>
      <c r="AX1128" s="191"/>
      <c r="AY1128" s="191"/>
      <c r="AZ1128" s="191"/>
      <c r="BA1128" s="192"/>
      <c r="BB1128" s="193"/>
      <c r="BC1128" s="193"/>
      <c r="BD1128" s="193"/>
    </row>
    <row r="1129" spans="1:56">
      <c r="A1129" s="220"/>
      <c r="B1129" s="221"/>
      <c r="C1129" s="222"/>
      <c r="D1129" s="169"/>
      <c r="E1129" s="169"/>
      <c r="F1129" s="169"/>
      <c r="G1129" s="202"/>
      <c r="H1129" s="217"/>
      <c r="I1129" s="212"/>
      <c r="J1129" s="206"/>
      <c r="K1129" s="212"/>
      <c r="L1129" s="206"/>
      <c r="M1129" s="212"/>
      <c r="N1129" s="206"/>
      <c r="O1129" s="170"/>
      <c r="P1129" s="171"/>
      <c r="Q1129" s="171"/>
      <c r="R1129" s="171"/>
      <c r="S1129" s="172"/>
      <c r="T1129" s="172"/>
      <c r="U1129" s="171"/>
      <c r="V1129" s="171"/>
      <c r="W1129" s="173"/>
      <c r="X1129" s="173"/>
      <c r="Y1129" s="173"/>
      <c r="Z1129" s="171"/>
      <c r="AA1129" s="171"/>
      <c r="AB1129" s="171"/>
      <c r="AC1129" s="172"/>
      <c r="AD1129" s="172"/>
      <c r="AE1129" s="174"/>
      <c r="AF1129" s="175"/>
      <c r="AG1129" s="169"/>
      <c r="AH1129" s="171"/>
      <c r="AI1129" s="171"/>
      <c r="AJ1129" s="169"/>
      <c r="AK1129" s="176"/>
      <c r="AL1129" s="176"/>
      <c r="AM1129" s="176"/>
      <c r="AN1129" s="176"/>
      <c r="AO1129" s="176"/>
      <c r="AP1129" s="176"/>
      <c r="AQ1129" s="176"/>
      <c r="AR1129" s="176"/>
      <c r="AS1129" s="176"/>
      <c r="AT1129" s="176"/>
      <c r="AU1129" s="177"/>
      <c r="AV1129" s="178"/>
      <c r="AW1129" s="178"/>
      <c r="AX1129" s="179"/>
      <c r="AY1129" s="179"/>
      <c r="AZ1129" s="179"/>
      <c r="BA1129" s="180"/>
      <c r="BB1129" s="181"/>
      <c r="BC1129" s="181"/>
      <c r="BD1129" s="181"/>
    </row>
    <row r="1130" spans="1:56">
      <c r="A1130" s="223"/>
      <c r="B1130" s="224"/>
      <c r="C1130" s="225"/>
      <c r="D1130" s="182"/>
      <c r="E1130" s="182"/>
      <c r="F1130" s="182"/>
      <c r="G1130" s="203"/>
      <c r="H1130" s="218"/>
      <c r="I1130" s="213"/>
      <c r="J1130" s="207"/>
      <c r="K1130" s="213"/>
      <c r="L1130" s="207"/>
      <c r="M1130" s="213"/>
      <c r="N1130" s="207"/>
      <c r="O1130" s="183"/>
      <c r="P1130" s="184"/>
      <c r="Q1130" s="184"/>
      <c r="R1130" s="275"/>
      <c r="S1130" s="185"/>
      <c r="T1130" s="185"/>
      <c r="U1130" s="275"/>
      <c r="V1130" s="275"/>
      <c r="W1130" s="276"/>
      <c r="X1130" s="276"/>
      <c r="Y1130" s="276"/>
      <c r="Z1130" s="275"/>
      <c r="AA1130" s="184"/>
      <c r="AB1130" s="184"/>
      <c r="AC1130" s="185"/>
      <c r="AD1130" s="185"/>
      <c r="AE1130" s="186"/>
      <c r="AF1130" s="187"/>
      <c r="AG1130" s="182"/>
      <c r="AH1130" s="184"/>
      <c r="AI1130" s="184"/>
      <c r="AJ1130" s="182"/>
      <c r="AK1130" s="188"/>
      <c r="AL1130" s="188"/>
      <c r="AM1130" s="188"/>
      <c r="AN1130" s="188"/>
      <c r="AO1130" s="188"/>
      <c r="AP1130" s="188"/>
      <c r="AQ1130" s="188"/>
      <c r="AR1130" s="188"/>
      <c r="AS1130" s="188"/>
      <c r="AT1130" s="188"/>
      <c r="AU1130" s="189"/>
      <c r="AV1130" s="190"/>
      <c r="AW1130" s="190"/>
      <c r="AX1130" s="191"/>
      <c r="AY1130" s="191"/>
      <c r="AZ1130" s="191"/>
      <c r="BA1130" s="192"/>
      <c r="BB1130" s="193"/>
      <c r="BC1130" s="193"/>
      <c r="BD1130" s="193"/>
    </row>
    <row r="1131" spans="1:56">
      <c r="A1131" s="220"/>
      <c r="B1131" s="221"/>
      <c r="C1131" s="222"/>
      <c r="D1131" s="169"/>
      <c r="E1131" s="169"/>
      <c r="F1131" s="169"/>
      <c r="G1131" s="202"/>
      <c r="H1131" s="217"/>
      <c r="I1131" s="212"/>
      <c r="J1131" s="206"/>
      <c r="K1131" s="212"/>
      <c r="L1131" s="206"/>
      <c r="M1131" s="212"/>
      <c r="N1131" s="206"/>
      <c r="O1131" s="170"/>
      <c r="P1131" s="171"/>
      <c r="Q1131" s="171"/>
      <c r="R1131" s="171"/>
      <c r="S1131" s="172"/>
      <c r="T1131" s="172"/>
      <c r="U1131" s="171"/>
      <c r="V1131" s="171"/>
      <c r="W1131" s="173"/>
      <c r="X1131" s="173"/>
      <c r="Y1131" s="173"/>
      <c r="Z1131" s="171"/>
      <c r="AA1131" s="171"/>
      <c r="AB1131" s="171"/>
      <c r="AC1131" s="172"/>
      <c r="AD1131" s="172"/>
      <c r="AE1131" s="174"/>
      <c r="AF1131" s="175"/>
      <c r="AG1131" s="169"/>
      <c r="AH1131" s="171"/>
      <c r="AI1131" s="171"/>
      <c r="AJ1131" s="169"/>
      <c r="AK1131" s="176"/>
      <c r="AL1131" s="176"/>
      <c r="AM1131" s="176"/>
      <c r="AN1131" s="176"/>
      <c r="AO1131" s="176"/>
      <c r="AP1131" s="176"/>
      <c r="AQ1131" s="176"/>
      <c r="AR1131" s="176"/>
      <c r="AS1131" s="176"/>
      <c r="AT1131" s="176"/>
      <c r="AU1131" s="177"/>
      <c r="AV1131" s="178"/>
      <c r="AW1131" s="178"/>
      <c r="AX1131" s="179"/>
      <c r="AY1131" s="179"/>
      <c r="AZ1131" s="179"/>
      <c r="BA1131" s="180"/>
      <c r="BB1131" s="181"/>
      <c r="BC1131" s="181"/>
      <c r="BD1131" s="181"/>
    </row>
    <row r="1132" spans="1:56">
      <c r="A1132" s="223"/>
      <c r="B1132" s="224"/>
      <c r="C1132" s="225"/>
      <c r="D1132" s="182"/>
      <c r="E1132" s="182"/>
      <c r="F1132" s="182"/>
      <c r="G1132" s="203"/>
      <c r="H1132" s="218"/>
      <c r="I1132" s="213"/>
      <c r="J1132" s="207"/>
      <c r="K1132" s="213"/>
      <c r="L1132" s="207"/>
      <c r="M1132" s="213"/>
      <c r="N1132" s="207"/>
      <c r="O1132" s="183"/>
      <c r="P1132" s="184"/>
      <c r="Q1132" s="184"/>
      <c r="R1132" s="275"/>
      <c r="S1132" s="185"/>
      <c r="T1132" s="185"/>
      <c r="U1132" s="275"/>
      <c r="V1132" s="275"/>
      <c r="W1132" s="276"/>
      <c r="X1132" s="276"/>
      <c r="Y1132" s="276"/>
      <c r="Z1132" s="275"/>
      <c r="AA1132" s="184"/>
      <c r="AB1132" s="184"/>
      <c r="AC1132" s="185"/>
      <c r="AD1132" s="185"/>
      <c r="AE1132" s="186"/>
      <c r="AF1132" s="187"/>
      <c r="AG1132" s="182"/>
      <c r="AH1132" s="184"/>
      <c r="AI1132" s="184"/>
      <c r="AJ1132" s="182"/>
      <c r="AK1132" s="188"/>
      <c r="AL1132" s="188"/>
      <c r="AM1132" s="188"/>
      <c r="AN1132" s="188"/>
      <c r="AO1132" s="188"/>
      <c r="AP1132" s="188"/>
      <c r="AQ1132" s="188"/>
      <c r="AR1132" s="188"/>
      <c r="AS1132" s="188"/>
      <c r="AT1132" s="188"/>
      <c r="AU1132" s="189"/>
      <c r="AV1132" s="190"/>
      <c r="AW1132" s="190"/>
      <c r="AX1132" s="191"/>
      <c r="AY1132" s="191"/>
      <c r="AZ1132" s="191"/>
      <c r="BA1132" s="192"/>
      <c r="BB1132" s="193"/>
      <c r="BC1132" s="193"/>
      <c r="BD1132" s="193"/>
    </row>
    <row r="1133" spans="1:56">
      <c r="A1133" s="220"/>
      <c r="B1133" s="221"/>
      <c r="C1133" s="222"/>
      <c r="D1133" s="169"/>
      <c r="E1133" s="169"/>
      <c r="F1133" s="169"/>
      <c r="G1133" s="202"/>
      <c r="H1133" s="217"/>
      <c r="I1133" s="212"/>
      <c r="J1133" s="206"/>
      <c r="K1133" s="212"/>
      <c r="L1133" s="206"/>
      <c r="M1133" s="212"/>
      <c r="N1133" s="206"/>
      <c r="O1133" s="170"/>
      <c r="P1133" s="171"/>
      <c r="Q1133" s="171"/>
      <c r="R1133" s="171"/>
      <c r="S1133" s="172"/>
      <c r="T1133" s="172"/>
      <c r="U1133" s="171"/>
      <c r="V1133" s="171"/>
      <c r="W1133" s="173"/>
      <c r="X1133" s="173"/>
      <c r="Y1133" s="173"/>
      <c r="Z1133" s="171"/>
      <c r="AA1133" s="171"/>
      <c r="AB1133" s="171"/>
      <c r="AC1133" s="172"/>
      <c r="AD1133" s="172"/>
      <c r="AE1133" s="174"/>
      <c r="AF1133" s="175"/>
      <c r="AG1133" s="169"/>
      <c r="AH1133" s="171"/>
      <c r="AI1133" s="171"/>
      <c r="AJ1133" s="169"/>
      <c r="AK1133" s="176"/>
      <c r="AL1133" s="176"/>
      <c r="AM1133" s="176"/>
      <c r="AN1133" s="176"/>
      <c r="AO1133" s="176"/>
      <c r="AP1133" s="176"/>
      <c r="AQ1133" s="176"/>
      <c r="AR1133" s="176"/>
      <c r="AS1133" s="176"/>
      <c r="AT1133" s="176"/>
      <c r="AU1133" s="177"/>
      <c r="AV1133" s="178"/>
      <c r="AW1133" s="178"/>
      <c r="AX1133" s="179"/>
      <c r="AY1133" s="179"/>
      <c r="AZ1133" s="179"/>
      <c r="BA1133" s="180"/>
      <c r="BB1133" s="181"/>
      <c r="BC1133" s="181"/>
      <c r="BD1133" s="181"/>
    </row>
    <row r="1134" spans="1:56">
      <c r="A1134" s="223"/>
      <c r="B1134" s="224"/>
      <c r="C1134" s="225"/>
      <c r="D1134" s="182"/>
      <c r="E1134" s="182"/>
      <c r="F1134" s="182"/>
      <c r="G1134" s="203"/>
      <c r="H1134" s="218"/>
      <c r="I1134" s="213"/>
      <c r="J1134" s="207"/>
      <c r="K1134" s="213"/>
      <c r="L1134" s="207"/>
      <c r="M1134" s="213"/>
      <c r="N1134" s="207"/>
      <c r="O1134" s="183"/>
      <c r="P1134" s="184"/>
      <c r="Q1134" s="184"/>
      <c r="R1134" s="275"/>
      <c r="S1134" s="185"/>
      <c r="T1134" s="185"/>
      <c r="U1134" s="275"/>
      <c r="V1134" s="275"/>
      <c r="W1134" s="276"/>
      <c r="X1134" s="276"/>
      <c r="Y1134" s="276"/>
      <c r="Z1134" s="275"/>
      <c r="AA1134" s="184"/>
      <c r="AB1134" s="184"/>
      <c r="AC1134" s="185"/>
      <c r="AD1134" s="185"/>
      <c r="AE1134" s="186"/>
      <c r="AF1134" s="187"/>
      <c r="AG1134" s="182"/>
      <c r="AH1134" s="184"/>
      <c r="AI1134" s="184"/>
      <c r="AJ1134" s="182"/>
      <c r="AK1134" s="188"/>
      <c r="AL1134" s="188"/>
      <c r="AM1134" s="188"/>
      <c r="AN1134" s="188"/>
      <c r="AO1134" s="188"/>
      <c r="AP1134" s="188"/>
      <c r="AQ1134" s="188"/>
      <c r="AR1134" s="188"/>
      <c r="AS1134" s="188"/>
      <c r="AT1134" s="188"/>
      <c r="AU1134" s="189"/>
      <c r="AV1134" s="190"/>
      <c r="AW1134" s="190"/>
      <c r="AX1134" s="191"/>
      <c r="AY1134" s="191"/>
      <c r="AZ1134" s="191"/>
      <c r="BA1134" s="192"/>
      <c r="BB1134" s="193"/>
      <c r="BC1134" s="193"/>
      <c r="BD1134" s="193"/>
    </row>
    <row r="1135" spans="1:56">
      <c r="A1135" s="220"/>
      <c r="B1135" s="221"/>
      <c r="C1135" s="222"/>
      <c r="D1135" s="169"/>
      <c r="E1135" s="169"/>
      <c r="F1135" s="169"/>
      <c r="G1135" s="202"/>
      <c r="H1135" s="217"/>
      <c r="I1135" s="212"/>
      <c r="J1135" s="206"/>
      <c r="K1135" s="212"/>
      <c r="L1135" s="206"/>
      <c r="M1135" s="212"/>
      <c r="N1135" s="206"/>
      <c r="O1135" s="170"/>
      <c r="P1135" s="171"/>
      <c r="Q1135" s="171"/>
      <c r="R1135" s="171"/>
      <c r="S1135" s="172"/>
      <c r="T1135" s="172"/>
      <c r="U1135" s="171"/>
      <c r="V1135" s="171"/>
      <c r="W1135" s="173"/>
      <c r="X1135" s="173"/>
      <c r="Y1135" s="173"/>
      <c r="Z1135" s="171"/>
      <c r="AA1135" s="171"/>
      <c r="AB1135" s="171"/>
      <c r="AC1135" s="172"/>
      <c r="AD1135" s="172"/>
      <c r="AE1135" s="174"/>
      <c r="AF1135" s="175"/>
      <c r="AG1135" s="169"/>
      <c r="AH1135" s="171"/>
      <c r="AI1135" s="171"/>
      <c r="AJ1135" s="169"/>
      <c r="AK1135" s="176"/>
      <c r="AL1135" s="176"/>
      <c r="AM1135" s="176"/>
      <c r="AN1135" s="176"/>
      <c r="AO1135" s="176"/>
      <c r="AP1135" s="176"/>
      <c r="AQ1135" s="176"/>
      <c r="AR1135" s="176"/>
      <c r="AS1135" s="176"/>
      <c r="AT1135" s="176"/>
      <c r="AU1135" s="177"/>
      <c r="AV1135" s="178"/>
      <c r="AW1135" s="178"/>
      <c r="AX1135" s="179"/>
      <c r="AY1135" s="179"/>
      <c r="AZ1135" s="179"/>
      <c r="BA1135" s="180"/>
      <c r="BB1135" s="181"/>
      <c r="BC1135" s="181"/>
      <c r="BD1135" s="181"/>
    </row>
    <row r="1136" spans="1:56">
      <c r="A1136" s="223"/>
      <c r="B1136" s="224"/>
      <c r="C1136" s="225"/>
      <c r="D1136" s="182"/>
      <c r="E1136" s="182"/>
      <c r="F1136" s="182"/>
      <c r="G1136" s="203"/>
      <c r="H1136" s="218"/>
      <c r="I1136" s="213"/>
      <c r="J1136" s="207"/>
      <c r="K1136" s="213"/>
      <c r="L1136" s="207"/>
      <c r="M1136" s="213"/>
      <c r="N1136" s="207"/>
      <c r="O1136" s="183"/>
      <c r="P1136" s="184"/>
      <c r="Q1136" s="184"/>
      <c r="R1136" s="275"/>
      <c r="S1136" s="185"/>
      <c r="T1136" s="185"/>
      <c r="U1136" s="275"/>
      <c r="V1136" s="275"/>
      <c r="W1136" s="276"/>
      <c r="X1136" s="276"/>
      <c r="Y1136" s="276"/>
      <c r="Z1136" s="275"/>
      <c r="AA1136" s="184"/>
      <c r="AB1136" s="184"/>
      <c r="AC1136" s="185"/>
      <c r="AD1136" s="185"/>
      <c r="AE1136" s="186"/>
      <c r="AF1136" s="187"/>
      <c r="AG1136" s="182"/>
      <c r="AH1136" s="184"/>
      <c r="AI1136" s="184"/>
      <c r="AJ1136" s="182"/>
      <c r="AK1136" s="188"/>
      <c r="AL1136" s="188"/>
      <c r="AM1136" s="188"/>
      <c r="AN1136" s="188"/>
      <c r="AO1136" s="188"/>
      <c r="AP1136" s="188"/>
      <c r="AQ1136" s="188"/>
      <c r="AR1136" s="188"/>
      <c r="AS1136" s="188"/>
      <c r="AT1136" s="188"/>
      <c r="AU1136" s="189"/>
      <c r="AV1136" s="190"/>
      <c r="AW1136" s="190"/>
      <c r="AX1136" s="191"/>
      <c r="AY1136" s="191"/>
      <c r="AZ1136" s="191"/>
      <c r="BA1136" s="192"/>
      <c r="BB1136" s="193"/>
      <c r="BC1136" s="193"/>
      <c r="BD1136" s="193"/>
    </row>
    <row r="1137" spans="1:56">
      <c r="A1137" s="220"/>
      <c r="B1137" s="221"/>
      <c r="C1137" s="222"/>
      <c r="D1137" s="169"/>
      <c r="E1137" s="169"/>
      <c r="F1137" s="169"/>
      <c r="G1137" s="202"/>
      <c r="H1137" s="217"/>
      <c r="I1137" s="212"/>
      <c r="J1137" s="206"/>
      <c r="K1137" s="212"/>
      <c r="L1137" s="206"/>
      <c r="M1137" s="212"/>
      <c r="N1137" s="206"/>
      <c r="O1137" s="170"/>
      <c r="P1137" s="171"/>
      <c r="Q1137" s="171"/>
      <c r="R1137" s="171"/>
      <c r="S1137" s="172"/>
      <c r="T1137" s="172"/>
      <c r="U1137" s="171"/>
      <c r="V1137" s="171"/>
      <c r="W1137" s="173"/>
      <c r="X1137" s="173"/>
      <c r="Y1137" s="173"/>
      <c r="Z1137" s="171"/>
      <c r="AA1137" s="171"/>
      <c r="AB1137" s="171"/>
      <c r="AC1137" s="172"/>
      <c r="AD1137" s="172"/>
      <c r="AE1137" s="174"/>
      <c r="AF1137" s="175"/>
      <c r="AG1137" s="169"/>
      <c r="AH1137" s="171"/>
      <c r="AI1137" s="171"/>
      <c r="AJ1137" s="169"/>
      <c r="AK1137" s="176"/>
      <c r="AL1137" s="176"/>
      <c r="AM1137" s="176"/>
      <c r="AN1137" s="176"/>
      <c r="AO1137" s="176"/>
      <c r="AP1137" s="176"/>
      <c r="AQ1137" s="176"/>
      <c r="AR1137" s="176"/>
      <c r="AS1137" s="176"/>
      <c r="AT1137" s="176"/>
      <c r="AU1137" s="177"/>
      <c r="AV1137" s="178"/>
      <c r="AW1137" s="178"/>
      <c r="AX1137" s="179"/>
      <c r="AY1137" s="179"/>
      <c r="AZ1137" s="179"/>
      <c r="BA1137" s="180"/>
      <c r="BB1137" s="181"/>
      <c r="BC1137" s="181"/>
      <c r="BD1137" s="181"/>
    </row>
    <row r="1138" spans="1:56">
      <c r="A1138" s="223"/>
      <c r="B1138" s="224"/>
      <c r="C1138" s="225"/>
      <c r="D1138" s="182"/>
      <c r="E1138" s="182"/>
      <c r="F1138" s="182"/>
      <c r="G1138" s="203"/>
      <c r="H1138" s="218"/>
      <c r="I1138" s="213"/>
      <c r="J1138" s="207"/>
      <c r="K1138" s="213"/>
      <c r="L1138" s="207"/>
      <c r="M1138" s="213"/>
      <c r="N1138" s="207"/>
      <c r="O1138" s="183"/>
      <c r="P1138" s="184"/>
      <c r="Q1138" s="184"/>
      <c r="R1138" s="275"/>
      <c r="S1138" s="185"/>
      <c r="T1138" s="185"/>
      <c r="U1138" s="275"/>
      <c r="V1138" s="275"/>
      <c r="W1138" s="276"/>
      <c r="X1138" s="276"/>
      <c r="Y1138" s="276"/>
      <c r="Z1138" s="275"/>
      <c r="AA1138" s="184"/>
      <c r="AB1138" s="184"/>
      <c r="AC1138" s="185"/>
      <c r="AD1138" s="185"/>
      <c r="AE1138" s="186"/>
      <c r="AF1138" s="187"/>
      <c r="AG1138" s="182"/>
      <c r="AH1138" s="184"/>
      <c r="AI1138" s="184"/>
      <c r="AJ1138" s="182"/>
      <c r="AK1138" s="188"/>
      <c r="AL1138" s="188"/>
      <c r="AM1138" s="188"/>
      <c r="AN1138" s="188"/>
      <c r="AO1138" s="188"/>
      <c r="AP1138" s="188"/>
      <c r="AQ1138" s="188"/>
      <c r="AR1138" s="188"/>
      <c r="AS1138" s="188"/>
      <c r="AT1138" s="188"/>
      <c r="AU1138" s="189"/>
      <c r="AV1138" s="190"/>
      <c r="AW1138" s="190"/>
      <c r="AX1138" s="191"/>
      <c r="AY1138" s="191"/>
      <c r="AZ1138" s="191"/>
      <c r="BA1138" s="192"/>
      <c r="BB1138" s="193"/>
      <c r="BC1138" s="193"/>
      <c r="BD1138" s="193"/>
    </row>
    <row r="1139" spans="1:56">
      <c r="A1139" s="220"/>
      <c r="B1139" s="221"/>
      <c r="C1139" s="222"/>
      <c r="D1139" s="169"/>
      <c r="E1139" s="169"/>
      <c r="F1139" s="169"/>
      <c r="G1139" s="202"/>
      <c r="H1139" s="217"/>
      <c r="I1139" s="212"/>
      <c r="J1139" s="206"/>
      <c r="K1139" s="212"/>
      <c r="L1139" s="206"/>
      <c r="M1139" s="212"/>
      <c r="N1139" s="206"/>
      <c r="O1139" s="170"/>
      <c r="P1139" s="171"/>
      <c r="Q1139" s="171"/>
      <c r="R1139" s="171"/>
      <c r="S1139" s="172"/>
      <c r="T1139" s="172"/>
      <c r="U1139" s="171"/>
      <c r="V1139" s="171"/>
      <c r="W1139" s="173"/>
      <c r="X1139" s="173"/>
      <c r="Y1139" s="173"/>
      <c r="Z1139" s="171"/>
      <c r="AA1139" s="171"/>
      <c r="AB1139" s="171"/>
      <c r="AC1139" s="172"/>
      <c r="AD1139" s="172"/>
      <c r="AE1139" s="174"/>
      <c r="AF1139" s="175"/>
      <c r="AG1139" s="169"/>
      <c r="AH1139" s="171"/>
      <c r="AI1139" s="171"/>
      <c r="AJ1139" s="169"/>
      <c r="AK1139" s="176"/>
      <c r="AL1139" s="176"/>
      <c r="AM1139" s="176"/>
      <c r="AN1139" s="176"/>
      <c r="AO1139" s="176"/>
      <c r="AP1139" s="176"/>
      <c r="AQ1139" s="176"/>
      <c r="AR1139" s="176"/>
      <c r="AS1139" s="176"/>
      <c r="AT1139" s="176"/>
      <c r="AU1139" s="177"/>
      <c r="AV1139" s="178"/>
      <c r="AW1139" s="178"/>
      <c r="AX1139" s="179"/>
      <c r="AY1139" s="179"/>
      <c r="AZ1139" s="179"/>
      <c r="BA1139" s="180"/>
      <c r="BB1139" s="181"/>
      <c r="BC1139" s="181"/>
      <c r="BD1139" s="181"/>
    </row>
    <row r="1140" spans="1:56">
      <c r="A1140" s="223"/>
      <c r="B1140" s="224"/>
      <c r="C1140" s="225"/>
      <c r="D1140" s="182"/>
      <c r="E1140" s="182"/>
      <c r="F1140" s="182"/>
      <c r="G1140" s="203"/>
      <c r="H1140" s="218"/>
      <c r="I1140" s="213"/>
      <c r="J1140" s="207"/>
      <c r="K1140" s="213"/>
      <c r="L1140" s="207"/>
      <c r="M1140" s="213"/>
      <c r="N1140" s="207"/>
      <c r="O1140" s="183"/>
      <c r="P1140" s="184"/>
      <c r="Q1140" s="184"/>
      <c r="R1140" s="275"/>
      <c r="S1140" s="185"/>
      <c r="T1140" s="185"/>
      <c r="U1140" s="275"/>
      <c r="V1140" s="275"/>
      <c r="W1140" s="276"/>
      <c r="X1140" s="276"/>
      <c r="Y1140" s="276"/>
      <c r="Z1140" s="275"/>
      <c r="AA1140" s="184"/>
      <c r="AB1140" s="184"/>
      <c r="AC1140" s="185"/>
      <c r="AD1140" s="185"/>
      <c r="AE1140" s="186"/>
      <c r="AF1140" s="187"/>
      <c r="AG1140" s="182"/>
      <c r="AH1140" s="184"/>
      <c r="AI1140" s="184"/>
      <c r="AJ1140" s="182"/>
      <c r="AK1140" s="188"/>
      <c r="AL1140" s="188"/>
      <c r="AM1140" s="188"/>
      <c r="AN1140" s="188"/>
      <c r="AO1140" s="188"/>
      <c r="AP1140" s="188"/>
      <c r="AQ1140" s="188"/>
      <c r="AR1140" s="188"/>
      <c r="AS1140" s="188"/>
      <c r="AT1140" s="188"/>
      <c r="AU1140" s="189"/>
      <c r="AV1140" s="190"/>
      <c r="AW1140" s="190"/>
      <c r="AX1140" s="191"/>
      <c r="AY1140" s="191"/>
      <c r="AZ1140" s="191"/>
      <c r="BA1140" s="192"/>
      <c r="BB1140" s="193"/>
      <c r="BC1140" s="193"/>
      <c r="BD1140" s="193"/>
    </row>
    <row r="1141" spans="1:56">
      <c r="A1141" s="220"/>
      <c r="B1141" s="221"/>
      <c r="C1141" s="222"/>
      <c r="D1141" s="169"/>
      <c r="E1141" s="169"/>
      <c r="F1141" s="169"/>
      <c r="G1141" s="202"/>
      <c r="H1141" s="217"/>
      <c r="I1141" s="212"/>
      <c r="J1141" s="206"/>
      <c r="K1141" s="212"/>
      <c r="L1141" s="206"/>
      <c r="M1141" s="212"/>
      <c r="N1141" s="206"/>
      <c r="O1141" s="170"/>
      <c r="P1141" s="171"/>
      <c r="Q1141" s="171"/>
      <c r="R1141" s="171"/>
      <c r="S1141" s="172"/>
      <c r="T1141" s="172"/>
      <c r="U1141" s="171"/>
      <c r="V1141" s="171"/>
      <c r="W1141" s="173"/>
      <c r="X1141" s="173"/>
      <c r="Y1141" s="173"/>
      <c r="Z1141" s="171"/>
      <c r="AA1141" s="171"/>
      <c r="AB1141" s="171"/>
      <c r="AC1141" s="172"/>
      <c r="AD1141" s="172"/>
      <c r="AE1141" s="174"/>
      <c r="AF1141" s="175"/>
      <c r="AG1141" s="169"/>
      <c r="AH1141" s="171"/>
      <c r="AI1141" s="171"/>
      <c r="AJ1141" s="169"/>
      <c r="AK1141" s="176"/>
      <c r="AL1141" s="176"/>
      <c r="AM1141" s="176"/>
      <c r="AN1141" s="176"/>
      <c r="AO1141" s="176"/>
      <c r="AP1141" s="176"/>
      <c r="AQ1141" s="176"/>
      <c r="AR1141" s="176"/>
      <c r="AS1141" s="176"/>
      <c r="AT1141" s="176"/>
      <c r="AU1141" s="177"/>
      <c r="AV1141" s="178"/>
      <c r="AW1141" s="178"/>
      <c r="AX1141" s="179"/>
      <c r="AY1141" s="179"/>
      <c r="AZ1141" s="179"/>
      <c r="BA1141" s="180"/>
      <c r="BB1141" s="181"/>
      <c r="BC1141" s="181"/>
      <c r="BD1141" s="181"/>
    </row>
    <row r="1142" spans="1:56">
      <c r="A1142" s="223"/>
      <c r="B1142" s="224"/>
      <c r="C1142" s="225"/>
      <c r="D1142" s="182"/>
      <c r="E1142" s="182"/>
      <c r="F1142" s="182"/>
      <c r="G1142" s="203"/>
      <c r="H1142" s="218"/>
      <c r="I1142" s="213"/>
      <c r="J1142" s="207"/>
      <c r="K1142" s="213"/>
      <c r="L1142" s="207"/>
      <c r="M1142" s="213"/>
      <c r="N1142" s="207"/>
      <c r="O1142" s="183"/>
      <c r="P1142" s="184"/>
      <c r="Q1142" s="184"/>
      <c r="R1142" s="275"/>
      <c r="S1142" s="185"/>
      <c r="T1142" s="185"/>
      <c r="U1142" s="275"/>
      <c r="V1142" s="275"/>
      <c r="W1142" s="276"/>
      <c r="X1142" s="276"/>
      <c r="Y1142" s="276"/>
      <c r="Z1142" s="275"/>
      <c r="AA1142" s="184"/>
      <c r="AB1142" s="184"/>
      <c r="AC1142" s="185"/>
      <c r="AD1142" s="185"/>
      <c r="AE1142" s="186"/>
      <c r="AF1142" s="187"/>
      <c r="AG1142" s="182"/>
      <c r="AH1142" s="184"/>
      <c r="AI1142" s="184"/>
      <c r="AJ1142" s="182"/>
      <c r="AK1142" s="188"/>
      <c r="AL1142" s="188"/>
      <c r="AM1142" s="188"/>
      <c r="AN1142" s="188"/>
      <c r="AO1142" s="188"/>
      <c r="AP1142" s="188"/>
      <c r="AQ1142" s="188"/>
      <c r="AR1142" s="188"/>
      <c r="AS1142" s="188"/>
      <c r="AT1142" s="188"/>
      <c r="AU1142" s="189"/>
      <c r="AV1142" s="190"/>
      <c r="AW1142" s="190"/>
      <c r="AX1142" s="191"/>
      <c r="AY1142" s="191"/>
      <c r="AZ1142" s="191"/>
      <c r="BA1142" s="192"/>
      <c r="BB1142" s="193"/>
      <c r="BC1142" s="193"/>
      <c r="BD1142" s="193"/>
    </row>
    <row r="1143" spans="1:56">
      <c r="A1143" s="220"/>
      <c r="B1143" s="221"/>
      <c r="C1143" s="222"/>
      <c r="D1143" s="169"/>
      <c r="E1143" s="169"/>
      <c r="F1143" s="169"/>
      <c r="G1143" s="202"/>
      <c r="H1143" s="217"/>
      <c r="I1143" s="212"/>
      <c r="J1143" s="206"/>
      <c r="K1143" s="212"/>
      <c r="L1143" s="206"/>
      <c r="M1143" s="212"/>
      <c r="N1143" s="206"/>
      <c r="O1143" s="170"/>
      <c r="P1143" s="171"/>
      <c r="Q1143" s="171"/>
      <c r="R1143" s="171"/>
      <c r="S1143" s="172"/>
      <c r="T1143" s="172"/>
      <c r="U1143" s="171"/>
      <c r="V1143" s="171"/>
      <c r="W1143" s="173"/>
      <c r="X1143" s="173"/>
      <c r="Y1143" s="173"/>
      <c r="Z1143" s="171"/>
      <c r="AA1143" s="171"/>
      <c r="AB1143" s="171"/>
      <c r="AC1143" s="172"/>
      <c r="AD1143" s="172"/>
      <c r="AE1143" s="174"/>
      <c r="AF1143" s="175"/>
      <c r="AG1143" s="169"/>
      <c r="AH1143" s="171"/>
      <c r="AI1143" s="171"/>
      <c r="AJ1143" s="169"/>
      <c r="AK1143" s="176"/>
      <c r="AL1143" s="176"/>
      <c r="AM1143" s="176"/>
      <c r="AN1143" s="176"/>
      <c r="AO1143" s="176"/>
      <c r="AP1143" s="176"/>
      <c r="AQ1143" s="176"/>
      <c r="AR1143" s="176"/>
      <c r="AS1143" s="176"/>
      <c r="AT1143" s="176"/>
      <c r="AU1143" s="177"/>
      <c r="AV1143" s="178"/>
      <c r="AW1143" s="178"/>
      <c r="AX1143" s="179"/>
      <c r="AY1143" s="179"/>
      <c r="AZ1143" s="179"/>
      <c r="BA1143" s="180"/>
      <c r="BB1143" s="181"/>
      <c r="BC1143" s="181"/>
      <c r="BD1143" s="181"/>
    </row>
    <row r="1144" spans="1:56">
      <c r="A1144" s="223"/>
      <c r="B1144" s="224"/>
      <c r="C1144" s="225"/>
      <c r="D1144" s="182"/>
      <c r="E1144" s="182"/>
      <c r="F1144" s="182"/>
      <c r="G1144" s="203"/>
      <c r="H1144" s="218"/>
      <c r="I1144" s="213"/>
      <c r="J1144" s="207"/>
      <c r="K1144" s="213"/>
      <c r="L1144" s="207"/>
      <c r="M1144" s="213"/>
      <c r="N1144" s="207"/>
      <c r="O1144" s="183"/>
      <c r="P1144" s="184"/>
      <c r="Q1144" s="184"/>
      <c r="R1144" s="275"/>
      <c r="S1144" s="185"/>
      <c r="T1144" s="185"/>
      <c r="U1144" s="275"/>
      <c r="V1144" s="275"/>
      <c r="W1144" s="276"/>
      <c r="X1144" s="276"/>
      <c r="Y1144" s="276"/>
      <c r="Z1144" s="275"/>
      <c r="AA1144" s="184"/>
      <c r="AB1144" s="184"/>
      <c r="AC1144" s="185"/>
      <c r="AD1144" s="185"/>
      <c r="AE1144" s="186"/>
      <c r="AF1144" s="187"/>
      <c r="AG1144" s="182"/>
      <c r="AH1144" s="184"/>
      <c r="AI1144" s="184"/>
      <c r="AJ1144" s="182"/>
      <c r="AK1144" s="188"/>
      <c r="AL1144" s="188"/>
      <c r="AM1144" s="188"/>
      <c r="AN1144" s="188"/>
      <c r="AO1144" s="188"/>
      <c r="AP1144" s="188"/>
      <c r="AQ1144" s="188"/>
      <c r="AR1144" s="188"/>
      <c r="AS1144" s="188"/>
      <c r="AT1144" s="188"/>
      <c r="AU1144" s="189"/>
      <c r="AV1144" s="190"/>
      <c r="AW1144" s="190"/>
      <c r="AX1144" s="191"/>
      <c r="AY1144" s="191"/>
      <c r="AZ1144" s="191"/>
      <c r="BA1144" s="192"/>
      <c r="BB1144" s="193"/>
      <c r="BC1144" s="193"/>
      <c r="BD1144" s="193"/>
    </row>
    <row r="1145" spans="1:56">
      <c r="A1145" s="220"/>
      <c r="B1145" s="221"/>
      <c r="C1145" s="222"/>
      <c r="D1145" s="169"/>
      <c r="E1145" s="169"/>
      <c r="F1145" s="169"/>
      <c r="G1145" s="202"/>
      <c r="H1145" s="217"/>
      <c r="I1145" s="212"/>
      <c r="J1145" s="206"/>
      <c r="K1145" s="212"/>
      <c r="L1145" s="206"/>
      <c r="M1145" s="212"/>
      <c r="N1145" s="206"/>
      <c r="O1145" s="170"/>
      <c r="P1145" s="171"/>
      <c r="Q1145" s="171"/>
      <c r="R1145" s="171"/>
      <c r="S1145" s="172"/>
      <c r="T1145" s="172"/>
      <c r="U1145" s="171"/>
      <c r="V1145" s="171"/>
      <c r="W1145" s="173"/>
      <c r="X1145" s="173"/>
      <c r="Y1145" s="173"/>
      <c r="Z1145" s="171"/>
      <c r="AA1145" s="171"/>
      <c r="AB1145" s="171"/>
      <c r="AC1145" s="172"/>
      <c r="AD1145" s="172"/>
      <c r="AE1145" s="174"/>
      <c r="AF1145" s="175"/>
      <c r="AG1145" s="169"/>
      <c r="AH1145" s="171"/>
      <c r="AI1145" s="171"/>
      <c r="AJ1145" s="169"/>
      <c r="AK1145" s="176"/>
      <c r="AL1145" s="176"/>
      <c r="AM1145" s="176"/>
      <c r="AN1145" s="176"/>
      <c r="AO1145" s="176"/>
      <c r="AP1145" s="176"/>
      <c r="AQ1145" s="176"/>
      <c r="AR1145" s="176"/>
      <c r="AS1145" s="176"/>
      <c r="AT1145" s="176"/>
      <c r="AU1145" s="177"/>
      <c r="AV1145" s="178"/>
      <c r="AW1145" s="178"/>
      <c r="AX1145" s="179"/>
      <c r="AY1145" s="179"/>
      <c r="AZ1145" s="179"/>
      <c r="BA1145" s="180"/>
      <c r="BB1145" s="181"/>
      <c r="BC1145" s="181"/>
      <c r="BD1145" s="181"/>
    </row>
    <row r="1146" spans="1:56">
      <c r="A1146" s="223"/>
      <c r="B1146" s="224"/>
      <c r="C1146" s="225"/>
      <c r="D1146" s="182"/>
      <c r="E1146" s="182"/>
      <c r="F1146" s="182"/>
      <c r="G1146" s="203"/>
      <c r="H1146" s="218"/>
      <c r="I1146" s="213"/>
      <c r="J1146" s="207"/>
      <c r="K1146" s="213"/>
      <c r="L1146" s="207"/>
      <c r="M1146" s="213"/>
      <c r="N1146" s="207"/>
      <c r="O1146" s="183"/>
      <c r="P1146" s="184"/>
      <c r="Q1146" s="184"/>
      <c r="R1146" s="275"/>
      <c r="S1146" s="185"/>
      <c r="T1146" s="185"/>
      <c r="U1146" s="275"/>
      <c r="V1146" s="275"/>
      <c r="W1146" s="276"/>
      <c r="X1146" s="276"/>
      <c r="Y1146" s="276"/>
      <c r="Z1146" s="275"/>
      <c r="AA1146" s="184"/>
      <c r="AB1146" s="184"/>
      <c r="AC1146" s="185"/>
      <c r="AD1146" s="185"/>
      <c r="AE1146" s="186"/>
      <c r="AF1146" s="187"/>
      <c r="AG1146" s="182"/>
      <c r="AH1146" s="184"/>
      <c r="AI1146" s="184"/>
      <c r="AJ1146" s="182"/>
      <c r="AK1146" s="188"/>
      <c r="AL1146" s="188"/>
      <c r="AM1146" s="188"/>
      <c r="AN1146" s="188"/>
      <c r="AO1146" s="188"/>
      <c r="AP1146" s="188"/>
      <c r="AQ1146" s="188"/>
      <c r="AR1146" s="188"/>
      <c r="AS1146" s="188"/>
      <c r="AT1146" s="188"/>
      <c r="AU1146" s="189"/>
      <c r="AV1146" s="190"/>
      <c r="AW1146" s="190"/>
      <c r="AX1146" s="191"/>
      <c r="AY1146" s="191"/>
      <c r="AZ1146" s="191"/>
      <c r="BA1146" s="192"/>
      <c r="BB1146" s="193"/>
      <c r="BC1146" s="193"/>
      <c r="BD1146" s="193"/>
    </row>
    <row r="1147" spans="1:56">
      <c r="A1147" s="220"/>
      <c r="B1147" s="221"/>
      <c r="C1147" s="222"/>
      <c r="D1147" s="169"/>
      <c r="E1147" s="169"/>
      <c r="F1147" s="169"/>
      <c r="G1147" s="202"/>
      <c r="H1147" s="217"/>
      <c r="I1147" s="212"/>
      <c r="J1147" s="206"/>
      <c r="K1147" s="212"/>
      <c r="L1147" s="206"/>
      <c r="M1147" s="212"/>
      <c r="N1147" s="206"/>
      <c r="O1147" s="170"/>
      <c r="P1147" s="171"/>
      <c r="Q1147" s="171"/>
      <c r="R1147" s="171"/>
      <c r="S1147" s="172"/>
      <c r="T1147" s="172"/>
      <c r="U1147" s="171"/>
      <c r="V1147" s="171"/>
      <c r="W1147" s="173"/>
      <c r="X1147" s="173"/>
      <c r="Y1147" s="173"/>
      <c r="Z1147" s="171"/>
      <c r="AA1147" s="171"/>
      <c r="AB1147" s="171"/>
      <c r="AC1147" s="172"/>
      <c r="AD1147" s="172"/>
      <c r="AE1147" s="174"/>
      <c r="AF1147" s="175"/>
      <c r="AG1147" s="169"/>
      <c r="AH1147" s="171"/>
      <c r="AI1147" s="171"/>
      <c r="AJ1147" s="169"/>
      <c r="AK1147" s="176"/>
      <c r="AL1147" s="176"/>
      <c r="AM1147" s="176"/>
      <c r="AN1147" s="176"/>
      <c r="AO1147" s="176"/>
      <c r="AP1147" s="176"/>
      <c r="AQ1147" s="176"/>
      <c r="AR1147" s="176"/>
      <c r="AS1147" s="176"/>
      <c r="AT1147" s="176"/>
      <c r="AU1147" s="177"/>
      <c r="AV1147" s="178"/>
      <c r="AW1147" s="178"/>
      <c r="AX1147" s="179"/>
      <c r="AY1147" s="179"/>
      <c r="AZ1147" s="179"/>
      <c r="BA1147" s="180"/>
      <c r="BB1147" s="181"/>
      <c r="BC1147" s="181"/>
      <c r="BD1147" s="181"/>
    </row>
    <row r="1148" spans="1:56">
      <c r="A1148" s="223"/>
      <c r="B1148" s="224"/>
      <c r="C1148" s="225"/>
      <c r="D1148" s="182"/>
      <c r="E1148" s="182"/>
      <c r="F1148" s="182"/>
      <c r="G1148" s="203"/>
      <c r="H1148" s="218"/>
      <c r="I1148" s="213"/>
      <c r="J1148" s="207"/>
      <c r="K1148" s="213"/>
      <c r="L1148" s="207"/>
      <c r="M1148" s="213"/>
      <c r="N1148" s="207"/>
      <c r="O1148" s="183"/>
      <c r="P1148" s="184"/>
      <c r="Q1148" s="184"/>
      <c r="R1148" s="275"/>
      <c r="S1148" s="185"/>
      <c r="T1148" s="185"/>
      <c r="U1148" s="275"/>
      <c r="V1148" s="275"/>
      <c r="W1148" s="276"/>
      <c r="X1148" s="276"/>
      <c r="Y1148" s="276"/>
      <c r="Z1148" s="275"/>
      <c r="AA1148" s="184"/>
      <c r="AB1148" s="184"/>
      <c r="AC1148" s="185"/>
      <c r="AD1148" s="185"/>
      <c r="AE1148" s="186"/>
      <c r="AF1148" s="187"/>
      <c r="AG1148" s="182"/>
      <c r="AH1148" s="184"/>
      <c r="AI1148" s="184"/>
      <c r="AJ1148" s="182"/>
      <c r="AK1148" s="188"/>
      <c r="AL1148" s="188"/>
      <c r="AM1148" s="188"/>
      <c r="AN1148" s="188"/>
      <c r="AO1148" s="188"/>
      <c r="AP1148" s="188"/>
      <c r="AQ1148" s="188"/>
      <c r="AR1148" s="188"/>
      <c r="AS1148" s="188"/>
      <c r="AT1148" s="188"/>
      <c r="AU1148" s="189"/>
      <c r="AV1148" s="190"/>
      <c r="AW1148" s="190"/>
      <c r="AX1148" s="191"/>
      <c r="AY1148" s="191"/>
      <c r="AZ1148" s="191"/>
      <c r="BA1148" s="192"/>
      <c r="BB1148" s="193"/>
      <c r="BC1148" s="193"/>
      <c r="BD1148" s="193"/>
    </row>
    <row r="1149" spans="1:56">
      <c r="A1149" s="220"/>
      <c r="B1149" s="221"/>
      <c r="C1149" s="222"/>
      <c r="D1149" s="169"/>
      <c r="E1149" s="169"/>
      <c r="F1149" s="169"/>
      <c r="G1149" s="202"/>
      <c r="H1149" s="217"/>
      <c r="I1149" s="212"/>
      <c r="J1149" s="206"/>
      <c r="K1149" s="212"/>
      <c r="L1149" s="206"/>
      <c r="M1149" s="212"/>
      <c r="N1149" s="206"/>
      <c r="O1149" s="170"/>
      <c r="P1149" s="171"/>
      <c r="Q1149" s="171"/>
      <c r="R1149" s="171"/>
      <c r="S1149" s="172"/>
      <c r="T1149" s="172"/>
      <c r="U1149" s="171"/>
      <c r="V1149" s="171"/>
      <c r="W1149" s="173"/>
      <c r="X1149" s="173"/>
      <c r="Y1149" s="173"/>
      <c r="Z1149" s="171"/>
      <c r="AA1149" s="171"/>
      <c r="AB1149" s="171"/>
      <c r="AC1149" s="172"/>
      <c r="AD1149" s="172"/>
      <c r="AE1149" s="174"/>
      <c r="AF1149" s="175"/>
      <c r="AG1149" s="169"/>
      <c r="AH1149" s="171"/>
      <c r="AI1149" s="171"/>
      <c r="AJ1149" s="169"/>
      <c r="AK1149" s="176"/>
      <c r="AL1149" s="176"/>
      <c r="AM1149" s="176"/>
      <c r="AN1149" s="176"/>
      <c r="AO1149" s="176"/>
      <c r="AP1149" s="176"/>
      <c r="AQ1149" s="176"/>
      <c r="AR1149" s="176"/>
      <c r="AS1149" s="176"/>
      <c r="AT1149" s="176"/>
      <c r="AU1149" s="177"/>
      <c r="AV1149" s="178"/>
      <c r="AW1149" s="178"/>
      <c r="AX1149" s="179"/>
      <c r="AY1149" s="179"/>
      <c r="AZ1149" s="179"/>
      <c r="BA1149" s="180"/>
      <c r="BB1149" s="181"/>
      <c r="BC1149" s="181"/>
      <c r="BD1149" s="181"/>
    </row>
    <row r="1150" spans="1:56">
      <c r="A1150" s="223"/>
      <c r="B1150" s="224"/>
      <c r="C1150" s="225"/>
      <c r="D1150" s="182"/>
      <c r="E1150" s="182"/>
      <c r="F1150" s="182"/>
      <c r="G1150" s="203"/>
      <c r="H1150" s="218"/>
      <c r="I1150" s="213"/>
      <c r="J1150" s="207"/>
      <c r="K1150" s="213"/>
      <c r="L1150" s="207"/>
      <c r="M1150" s="213"/>
      <c r="N1150" s="207"/>
      <c r="O1150" s="183"/>
      <c r="P1150" s="184"/>
      <c r="Q1150" s="184"/>
      <c r="R1150" s="275"/>
      <c r="S1150" s="185"/>
      <c r="T1150" s="185"/>
      <c r="U1150" s="275"/>
      <c r="V1150" s="275"/>
      <c r="W1150" s="276"/>
      <c r="X1150" s="276"/>
      <c r="Y1150" s="276"/>
      <c r="Z1150" s="275"/>
      <c r="AA1150" s="184"/>
      <c r="AB1150" s="184"/>
      <c r="AC1150" s="185"/>
      <c r="AD1150" s="185"/>
      <c r="AE1150" s="186"/>
      <c r="AF1150" s="187"/>
      <c r="AG1150" s="182"/>
      <c r="AH1150" s="184"/>
      <c r="AI1150" s="184"/>
      <c r="AJ1150" s="182"/>
      <c r="AK1150" s="188"/>
      <c r="AL1150" s="188"/>
      <c r="AM1150" s="188"/>
      <c r="AN1150" s="188"/>
      <c r="AO1150" s="188"/>
      <c r="AP1150" s="188"/>
      <c r="AQ1150" s="188"/>
      <c r="AR1150" s="188"/>
      <c r="AS1150" s="188"/>
      <c r="AT1150" s="188"/>
      <c r="AU1150" s="189"/>
      <c r="AV1150" s="190"/>
      <c r="AW1150" s="190"/>
      <c r="AX1150" s="191"/>
      <c r="AY1150" s="191"/>
      <c r="AZ1150" s="191"/>
      <c r="BA1150" s="192"/>
      <c r="BB1150" s="193"/>
      <c r="BC1150" s="193"/>
      <c r="BD1150" s="193"/>
    </row>
    <row r="1151" spans="1:56">
      <c r="A1151" s="220"/>
      <c r="B1151" s="221"/>
      <c r="C1151" s="222"/>
      <c r="D1151" s="169"/>
      <c r="E1151" s="169"/>
      <c r="F1151" s="169"/>
      <c r="G1151" s="202"/>
      <c r="H1151" s="217"/>
      <c r="I1151" s="212"/>
      <c r="J1151" s="206"/>
      <c r="K1151" s="212"/>
      <c r="L1151" s="206"/>
      <c r="M1151" s="212"/>
      <c r="N1151" s="206"/>
      <c r="O1151" s="170"/>
      <c r="P1151" s="171"/>
      <c r="Q1151" s="171"/>
      <c r="R1151" s="171"/>
      <c r="S1151" s="172"/>
      <c r="T1151" s="172"/>
      <c r="U1151" s="171"/>
      <c r="V1151" s="171"/>
      <c r="W1151" s="173"/>
      <c r="X1151" s="173"/>
      <c r="Y1151" s="173"/>
      <c r="Z1151" s="171"/>
      <c r="AA1151" s="171"/>
      <c r="AB1151" s="171"/>
      <c r="AC1151" s="172"/>
      <c r="AD1151" s="172"/>
      <c r="AE1151" s="174"/>
      <c r="AF1151" s="175"/>
      <c r="AG1151" s="169"/>
      <c r="AH1151" s="171"/>
      <c r="AI1151" s="171"/>
      <c r="AJ1151" s="169"/>
      <c r="AK1151" s="176"/>
      <c r="AL1151" s="176"/>
      <c r="AM1151" s="176"/>
      <c r="AN1151" s="176"/>
      <c r="AO1151" s="176"/>
      <c r="AP1151" s="176"/>
      <c r="AQ1151" s="176"/>
      <c r="AR1151" s="176"/>
      <c r="AS1151" s="176"/>
      <c r="AT1151" s="176"/>
      <c r="AU1151" s="177"/>
      <c r="AV1151" s="178"/>
      <c r="AW1151" s="178"/>
      <c r="AX1151" s="179"/>
      <c r="AY1151" s="179"/>
      <c r="AZ1151" s="179"/>
      <c r="BA1151" s="180"/>
      <c r="BB1151" s="181"/>
      <c r="BC1151" s="181"/>
      <c r="BD1151" s="181"/>
    </row>
    <row r="1152" spans="1:56">
      <c r="A1152" s="223"/>
      <c r="B1152" s="224"/>
      <c r="C1152" s="225"/>
      <c r="D1152" s="182"/>
      <c r="E1152" s="182"/>
      <c r="F1152" s="182"/>
      <c r="G1152" s="203"/>
      <c r="H1152" s="218"/>
      <c r="I1152" s="213"/>
      <c r="J1152" s="207"/>
      <c r="K1152" s="213"/>
      <c r="L1152" s="207"/>
      <c r="M1152" s="213"/>
      <c r="N1152" s="207"/>
      <c r="O1152" s="183"/>
      <c r="P1152" s="184"/>
      <c r="Q1152" s="184"/>
      <c r="R1152" s="275"/>
      <c r="S1152" s="185"/>
      <c r="T1152" s="185"/>
      <c r="U1152" s="275"/>
      <c r="V1152" s="275"/>
      <c r="W1152" s="276"/>
      <c r="X1152" s="276"/>
      <c r="Y1152" s="276"/>
      <c r="Z1152" s="275"/>
      <c r="AA1152" s="184"/>
      <c r="AB1152" s="184"/>
      <c r="AC1152" s="185"/>
      <c r="AD1152" s="185"/>
      <c r="AE1152" s="186"/>
      <c r="AF1152" s="187"/>
      <c r="AG1152" s="182"/>
      <c r="AH1152" s="184"/>
      <c r="AI1152" s="184"/>
      <c r="AJ1152" s="182"/>
      <c r="AK1152" s="188"/>
      <c r="AL1152" s="188"/>
      <c r="AM1152" s="188"/>
      <c r="AN1152" s="188"/>
      <c r="AO1152" s="188"/>
      <c r="AP1152" s="188"/>
      <c r="AQ1152" s="188"/>
      <c r="AR1152" s="188"/>
      <c r="AS1152" s="188"/>
      <c r="AT1152" s="188"/>
      <c r="AU1152" s="189"/>
      <c r="AV1152" s="190"/>
      <c r="AW1152" s="190"/>
      <c r="AX1152" s="191"/>
      <c r="AY1152" s="191"/>
      <c r="AZ1152" s="191"/>
      <c r="BA1152" s="192"/>
      <c r="BB1152" s="193"/>
      <c r="BC1152" s="193"/>
      <c r="BD1152" s="193"/>
    </row>
    <row r="1153" spans="1:56">
      <c r="A1153" s="220"/>
      <c r="B1153" s="221"/>
      <c r="C1153" s="222"/>
      <c r="D1153" s="169"/>
      <c r="E1153" s="169"/>
      <c r="F1153" s="169"/>
      <c r="G1153" s="202"/>
      <c r="H1153" s="217"/>
      <c r="I1153" s="212"/>
      <c r="J1153" s="206"/>
      <c r="K1153" s="212"/>
      <c r="L1153" s="206"/>
      <c r="M1153" s="212"/>
      <c r="N1153" s="206"/>
      <c r="O1153" s="170"/>
      <c r="P1153" s="171"/>
      <c r="Q1153" s="171"/>
      <c r="R1153" s="171"/>
      <c r="S1153" s="172"/>
      <c r="T1153" s="172"/>
      <c r="U1153" s="171"/>
      <c r="V1153" s="171"/>
      <c r="W1153" s="173"/>
      <c r="X1153" s="173"/>
      <c r="Y1153" s="173"/>
      <c r="Z1153" s="171"/>
      <c r="AA1153" s="171"/>
      <c r="AB1153" s="171"/>
      <c r="AC1153" s="172"/>
      <c r="AD1153" s="172"/>
      <c r="AE1153" s="174"/>
      <c r="AF1153" s="175"/>
      <c r="AG1153" s="169"/>
      <c r="AH1153" s="171"/>
      <c r="AI1153" s="171"/>
      <c r="AJ1153" s="169"/>
      <c r="AK1153" s="176"/>
      <c r="AL1153" s="176"/>
      <c r="AM1153" s="176"/>
      <c r="AN1153" s="176"/>
      <c r="AO1153" s="176"/>
      <c r="AP1153" s="176"/>
      <c r="AQ1153" s="176"/>
      <c r="AR1153" s="176"/>
      <c r="AS1153" s="176"/>
      <c r="AT1153" s="176"/>
      <c r="AU1153" s="177"/>
      <c r="AV1153" s="178"/>
      <c r="AW1153" s="178"/>
      <c r="AX1153" s="179"/>
      <c r="AY1153" s="179"/>
      <c r="AZ1153" s="179"/>
      <c r="BA1153" s="180"/>
      <c r="BB1153" s="181"/>
      <c r="BC1153" s="181"/>
      <c r="BD1153" s="181"/>
    </row>
    <row r="1154" spans="1:56">
      <c r="A1154" s="223"/>
      <c r="B1154" s="224"/>
      <c r="C1154" s="225"/>
      <c r="D1154" s="182"/>
      <c r="E1154" s="182"/>
      <c r="F1154" s="182"/>
      <c r="G1154" s="203"/>
      <c r="H1154" s="218"/>
      <c r="I1154" s="213"/>
      <c r="J1154" s="207"/>
      <c r="K1154" s="213"/>
      <c r="L1154" s="207"/>
      <c r="M1154" s="213"/>
      <c r="N1154" s="207"/>
      <c r="O1154" s="183"/>
      <c r="P1154" s="184"/>
      <c r="Q1154" s="184"/>
      <c r="R1154" s="275"/>
      <c r="S1154" s="185"/>
      <c r="T1154" s="185"/>
      <c r="U1154" s="275"/>
      <c r="V1154" s="275"/>
      <c r="W1154" s="276"/>
      <c r="X1154" s="276"/>
      <c r="Y1154" s="276"/>
      <c r="Z1154" s="275"/>
      <c r="AA1154" s="184"/>
      <c r="AB1154" s="184"/>
      <c r="AC1154" s="185"/>
      <c r="AD1154" s="185"/>
      <c r="AE1154" s="186"/>
      <c r="AF1154" s="187"/>
      <c r="AG1154" s="182"/>
      <c r="AH1154" s="184"/>
      <c r="AI1154" s="184"/>
      <c r="AJ1154" s="182"/>
      <c r="AK1154" s="188"/>
      <c r="AL1154" s="188"/>
      <c r="AM1154" s="188"/>
      <c r="AN1154" s="188"/>
      <c r="AO1154" s="188"/>
      <c r="AP1154" s="188"/>
      <c r="AQ1154" s="188"/>
      <c r="AR1154" s="188"/>
      <c r="AS1154" s="188"/>
      <c r="AT1154" s="188"/>
      <c r="AU1154" s="189"/>
      <c r="AV1154" s="190"/>
      <c r="AW1154" s="190"/>
      <c r="AX1154" s="191"/>
      <c r="AY1154" s="191"/>
      <c r="AZ1154" s="191"/>
      <c r="BA1154" s="192"/>
      <c r="BB1154" s="193"/>
      <c r="BC1154" s="193"/>
      <c r="BD1154" s="193"/>
    </row>
    <row r="1155" spans="1:56">
      <c r="A1155" s="220"/>
      <c r="B1155" s="221"/>
      <c r="C1155" s="222"/>
      <c r="D1155" s="169"/>
      <c r="E1155" s="169"/>
      <c r="F1155" s="169"/>
      <c r="G1155" s="202"/>
      <c r="H1155" s="217"/>
      <c r="I1155" s="212"/>
      <c r="J1155" s="206"/>
      <c r="K1155" s="212"/>
      <c r="L1155" s="206"/>
      <c r="M1155" s="212"/>
      <c r="N1155" s="206"/>
      <c r="O1155" s="170"/>
      <c r="P1155" s="171"/>
      <c r="Q1155" s="171"/>
      <c r="R1155" s="171"/>
      <c r="S1155" s="172"/>
      <c r="T1155" s="172"/>
      <c r="U1155" s="171"/>
      <c r="V1155" s="171"/>
      <c r="W1155" s="173"/>
      <c r="X1155" s="173"/>
      <c r="Y1155" s="173"/>
      <c r="Z1155" s="171"/>
      <c r="AA1155" s="171"/>
      <c r="AB1155" s="171"/>
      <c r="AC1155" s="172"/>
      <c r="AD1155" s="172"/>
      <c r="AE1155" s="174"/>
      <c r="AF1155" s="175"/>
      <c r="AG1155" s="169"/>
      <c r="AH1155" s="171"/>
      <c r="AI1155" s="171"/>
      <c r="AJ1155" s="169"/>
      <c r="AK1155" s="176"/>
      <c r="AL1155" s="176"/>
      <c r="AM1155" s="176"/>
      <c r="AN1155" s="176"/>
      <c r="AO1155" s="176"/>
      <c r="AP1155" s="176"/>
      <c r="AQ1155" s="176"/>
      <c r="AR1155" s="176"/>
      <c r="AS1155" s="176"/>
      <c r="AT1155" s="176"/>
      <c r="AU1155" s="177"/>
      <c r="AV1155" s="178"/>
      <c r="AW1155" s="178"/>
      <c r="AX1155" s="179"/>
      <c r="AY1155" s="179"/>
      <c r="AZ1155" s="179"/>
      <c r="BA1155" s="180"/>
      <c r="BB1155" s="181"/>
      <c r="BC1155" s="181"/>
      <c r="BD1155" s="181"/>
    </row>
    <row r="1156" spans="1:56">
      <c r="A1156" s="223"/>
      <c r="B1156" s="224"/>
      <c r="C1156" s="225"/>
      <c r="D1156" s="182"/>
      <c r="E1156" s="182"/>
      <c r="F1156" s="182"/>
      <c r="G1156" s="203"/>
      <c r="H1156" s="218"/>
      <c r="I1156" s="213"/>
      <c r="J1156" s="207"/>
      <c r="K1156" s="213"/>
      <c r="L1156" s="207"/>
      <c r="M1156" s="213"/>
      <c r="N1156" s="207"/>
      <c r="O1156" s="183"/>
      <c r="P1156" s="184"/>
      <c r="Q1156" s="184"/>
      <c r="R1156" s="275"/>
      <c r="S1156" s="185"/>
      <c r="T1156" s="185"/>
      <c r="U1156" s="275"/>
      <c r="V1156" s="275"/>
      <c r="W1156" s="276"/>
      <c r="X1156" s="276"/>
      <c r="Y1156" s="276"/>
      <c r="Z1156" s="275"/>
      <c r="AA1156" s="184"/>
      <c r="AB1156" s="184"/>
      <c r="AC1156" s="185"/>
      <c r="AD1156" s="185"/>
      <c r="AE1156" s="186"/>
      <c r="AF1156" s="187"/>
      <c r="AG1156" s="182"/>
      <c r="AH1156" s="184"/>
      <c r="AI1156" s="184"/>
      <c r="AJ1156" s="182"/>
      <c r="AK1156" s="188"/>
      <c r="AL1156" s="188"/>
      <c r="AM1156" s="188"/>
      <c r="AN1156" s="188"/>
      <c r="AO1156" s="188"/>
      <c r="AP1156" s="188"/>
      <c r="AQ1156" s="188"/>
      <c r="AR1156" s="188"/>
      <c r="AS1156" s="188"/>
      <c r="AT1156" s="188"/>
      <c r="AU1156" s="189"/>
      <c r="AV1156" s="190"/>
      <c r="AW1156" s="190"/>
      <c r="AX1156" s="191"/>
      <c r="AY1156" s="191"/>
      <c r="AZ1156" s="191"/>
      <c r="BA1156" s="192"/>
      <c r="BB1156" s="193"/>
      <c r="BC1156" s="193"/>
      <c r="BD1156" s="193"/>
    </row>
    <row r="1157" spans="1:56">
      <c r="A1157" s="220"/>
      <c r="B1157" s="221"/>
      <c r="C1157" s="222"/>
      <c r="D1157" s="169"/>
      <c r="E1157" s="169"/>
      <c r="F1157" s="169"/>
      <c r="G1157" s="202"/>
      <c r="H1157" s="217"/>
      <c r="I1157" s="212"/>
      <c r="J1157" s="206"/>
      <c r="K1157" s="212"/>
      <c r="L1157" s="206"/>
      <c r="M1157" s="212"/>
      <c r="N1157" s="206"/>
      <c r="O1157" s="170"/>
      <c r="P1157" s="171"/>
      <c r="Q1157" s="171"/>
      <c r="R1157" s="171"/>
      <c r="S1157" s="172"/>
      <c r="T1157" s="172"/>
      <c r="U1157" s="171"/>
      <c r="V1157" s="171"/>
      <c r="W1157" s="173"/>
      <c r="X1157" s="173"/>
      <c r="Y1157" s="173"/>
      <c r="Z1157" s="171"/>
      <c r="AA1157" s="171"/>
      <c r="AB1157" s="171"/>
      <c r="AC1157" s="172"/>
      <c r="AD1157" s="172"/>
      <c r="AE1157" s="174"/>
      <c r="AF1157" s="175"/>
      <c r="AG1157" s="169"/>
      <c r="AH1157" s="171"/>
      <c r="AI1157" s="171"/>
      <c r="AJ1157" s="169"/>
      <c r="AK1157" s="176"/>
      <c r="AL1157" s="176"/>
      <c r="AM1157" s="176"/>
      <c r="AN1157" s="176"/>
      <c r="AO1157" s="176"/>
      <c r="AP1157" s="176"/>
      <c r="AQ1157" s="176"/>
      <c r="AR1157" s="176"/>
      <c r="AS1157" s="176"/>
      <c r="AT1157" s="176"/>
      <c r="AU1157" s="177"/>
      <c r="AV1157" s="178"/>
      <c r="AW1157" s="178"/>
      <c r="AX1157" s="179"/>
      <c r="AY1157" s="179"/>
      <c r="AZ1157" s="179"/>
      <c r="BA1157" s="180"/>
      <c r="BB1157" s="181"/>
      <c r="BC1157" s="181"/>
      <c r="BD1157" s="181"/>
    </row>
    <row r="1158" spans="1:56">
      <c r="A1158" s="223"/>
      <c r="B1158" s="224"/>
      <c r="C1158" s="225"/>
      <c r="D1158" s="182"/>
      <c r="E1158" s="182"/>
      <c r="F1158" s="182"/>
      <c r="G1158" s="203"/>
      <c r="H1158" s="218"/>
      <c r="I1158" s="213"/>
      <c r="J1158" s="207"/>
      <c r="K1158" s="213"/>
      <c r="L1158" s="207"/>
      <c r="M1158" s="213"/>
      <c r="N1158" s="207"/>
      <c r="O1158" s="183"/>
      <c r="P1158" s="184"/>
      <c r="Q1158" s="184"/>
      <c r="R1158" s="275"/>
      <c r="S1158" s="185"/>
      <c r="T1158" s="185"/>
      <c r="U1158" s="275"/>
      <c r="V1158" s="275"/>
      <c r="W1158" s="276"/>
      <c r="X1158" s="276"/>
      <c r="Y1158" s="276"/>
      <c r="Z1158" s="275"/>
      <c r="AA1158" s="184"/>
      <c r="AB1158" s="184"/>
      <c r="AC1158" s="185"/>
      <c r="AD1158" s="185"/>
      <c r="AE1158" s="186"/>
      <c r="AF1158" s="187"/>
      <c r="AG1158" s="182"/>
      <c r="AH1158" s="184"/>
      <c r="AI1158" s="184"/>
      <c r="AJ1158" s="182"/>
      <c r="AK1158" s="188"/>
      <c r="AL1158" s="188"/>
      <c r="AM1158" s="188"/>
      <c r="AN1158" s="188"/>
      <c r="AO1158" s="188"/>
      <c r="AP1158" s="188"/>
      <c r="AQ1158" s="188"/>
      <c r="AR1158" s="188"/>
      <c r="AS1158" s="188"/>
      <c r="AT1158" s="188"/>
      <c r="AU1158" s="189"/>
      <c r="AV1158" s="190"/>
      <c r="AW1158" s="190"/>
      <c r="AX1158" s="191"/>
      <c r="AY1158" s="191"/>
      <c r="AZ1158" s="191"/>
      <c r="BA1158" s="192"/>
      <c r="BB1158" s="193"/>
      <c r="BC1158" s="193"/>
      <c r="BD1158" s="193"/>
    </row>
    <row r="1159" spans="1:56">
      <c r="A1159" s="220"/>
      <c r="B1159" s="221"/>
      <c r="C1159" s="222"/>
      <c r="D1159" s="169"/>
      <c r="E1159" s="169"/>
      <c r="F1159" s="169"/>
      <c r="G1159" s="202"/>
      <c r="H1159" s="217"/>
      <c r="I1159" s="212"/>
      <c r="J1159" s="206"/>
      <c r="K1159" s="212"/>
      <c r="L1159" s="206"/>
      <c r="M1159" s="212"/>
      <c r="N1159" s="206"/>
      <c r="O1159" s="170"/>
      <c r="P1159" s="171"/>
      <c r="Q1159" s="171"/>
      <c r="R1159" s="171"/>
      <c r="S1159" s="172"/>
      <c r="T1159" s="172"/>
      <c r="U1159" s="171"/>
      <c r="V1159" s="171"/>
      <c r="W1159" s="173"/>
      <c r="X1159" s="173"/>
      <c r="Y1159" s="173"/>
      <c r="Z1159" s="171"/>
      <c r="AA1159" s="171"/>
      <c r="AB1159" s="171"/>
      <c r="AC1159" s="172"/>
      <c r="AD1159" s="172"/>
      <c r="AE1159" s="174"/>
      <c r="AF1159" s="175"/>
      <c r="AG1159" s="169"/>
      <c r="AH1159" s="171"/>
      <c r="AI1159" s="171"/>
      <c r="AJ1159" s="169"/>
      <c r="AK1159" s="176"/>
      <c r="AL1159" s="176"/>
      <c r="AM1159" s="176"/>
      <c r="AN1159" s="176"/>
      <c r="AO1159" s="176"/>
      <c r="AP1159" s="176"/>
      <c r="AQ1159" s="176"/>
      <c r="AR1159" s="176"/>
      <c r="AS1159" s="176"/>
      <c r="AT1159" s="176"/>
      <c r="AU1159" s="177"/>
      <c r="AV1159" s="178"/>
      <c r="AW1159" s="178"/>
      <c r="AX1159" s="179"/>
      <c r="AY1159" s="179"/>
      <c r="AZ1159" s="179"/>
      <c r="BA1159" s="180"/>
      <c r="BB1159" s="181"/>
      <c r="BC1159" s="181"/>
      <c r="BD1159" s="181"/>
    </row>
    <row r="1160" spans="1:56">
      <c r="A1160" s="223"/>
      <c r="B1160" s="224"/>
      <c r="C1160" s="225"/>
      <c r="D1160" s="182"/>
      <c r="E1160" s="182"/>
      <c r="F1160" s="182"/>
      <c r="G1160" s="203"/>
      <c r="H1160" s="218"/>
      <c r="I1160" s="213"/>
      <c r="J1160" s="207"/>
      <c r="K1160" s="213"/>
      <c r="L1160" s="207"/>
      <c r="M1160" s="213"/>
      <c r="N1160" s="207"/>
      <c r="O1160" s="183"/>
      <c r="P1160" s="184"/>
      <c r="Q1160" s="184"/>
      <c r="R1160" s="275"/>
      <c r="S1160" s="185"/>
      <c r="T1160" s="185"/>
      <c r="U1160" s="275"/>
      <c r="V1160" s="275"/>
      <c r="W1160" s="276"/>
      <c r="X1160" s="276"/>
      <c r="Y1160" s="276"/>
      <c r="Z1160" s="275"/>
      <c r="AA1160" s="184"/>
      <c r="AB1160" s="184"/>
      <c r="AC1160" s="185"/>
      <c r="AD1160" s="185"/>
      <c r="AE1160" s="186"/>
      <c r="AF1160" s="187"/>
      <c r="AG1160" s="182"/>
      <c r="AH1160" s="184"/>
      <c r="AI1160" s="184"/>
      <c r="AJ1160" s="182"/>
      <c r="AK1160" s="188"/>
      <c r="AL1160" s="188"/>
      <c r="AM1160" s="188"/>
      <c r="AN1160" s="188"/>
      <c r="AO1160" s="188"/>
      <c r="AP1160" s="188"/>
      <c r="AQ1160" s="188"/>
      <c r="AR1160" s="188"/>
      <c r="AS1160" s="188"/>
      <c r="AT1160" s="188"/>
      <c r="AU1160" s="189"/>
      <c r="AV1160" s="190"/>
      <c r="AW1160" s="190"/>
      <c r="AX1160" s="191"/>
      <c r="AY1160" s="191"/>
      <c r="AZ1160" s="191"/>
      <c r="BA1160" s="192"/>
      <c r="BB1160" s="193"/>
      <c r="BC1160" s="193"/>
      <c r="BD1160" s="193"/>
    </row>
    <row r="1161" spans="1:56">
      <c r="A1161" s="220"/>
      <c r="B1161" s="221"/>
      <c r="C1161" s="222"/>
      <c r="D1161" s="169"/>
      <c r="E1161" s="169"/>
      <c r="F1161" s="169"/>
      <c r="G1161" s="202"/>
      <c r="H1161" s="217"/>
      <c r="I1161" s="212"/>
      <c r="J1161" s="206"/>
      <c r="K1161" s="212"/>
      <c r="L1161" s="206"/>
      <c r="M1161" s="212"/>
      <c r="N1161" s="206"/>
      <c r="O1161" s="170"/>
      <c r="P1161" s="171"/>
      <c r="Q1161" s="171"/>
      <c r="R1161" s="171"/>
      <c r="S1161" s="172"/>
      <c r="T1161" s="172"/>
      <c r="U1161" s="171"/>
      <c r="V1161" s="171"/>
      <c r="W1161" s="173"/>
      <c r="X1161" s="173"/>
      <c r="Y1161" s="173"/>
      <c r="Z1161" s="171"/>
      <c r="AA1161" s="171"/>
      <c r="AB1161" s="171"/>
      <c r="AC1161" s="172"/>
      <c r="AD1161" s="172"/>
      <c r="AE1161" s="174"/>
      <c r="AF1161" s="175"/>
      <c r="AG1161" s="169"/>
      <c r="AH1161" s="171"/>
      <c r="AI1161" s="171"/>
      <c r="AJ1161" s="169"/>
      <c r="AK1161" s="176"/>
      <c r="AL1161" s="176"/>
      <c r="AM1161" s="176"/>
      <c r="AN1161" s="176"/>
      <c r="AO1161" s="176"/>
      <c r="AP1161" s="176"/>
      <c r="AQ1161" s="176"/>
      <c r="AR1161" s="176"/>
      <c r="AS1161" s="176"/>
      <c r="AT1161" s="176"/>
      <c r="AU1161" s="177"/>
      <c r="AV1161" s="178"/>
      <c r="AW1161" s="178"/>
      <c r="AX1161" s="179"/>
      <c r="AY1161" s="179"/>
      <c r="AZ1161" s="179"/>
      <c r="BA1161" s="180"/>
      <c r="BB1161" s="181"/>
      <c r="BC1161" s="181"/>
      <c r="BD1161" s="181"/>
    </row>
    <row r="1162" spans="1:56">
      <c r="A1162" s="223"/>
      <c r="B1162" s="224"/>
      <c r="C1162" s="225"/>
      <c r="D1162" s="182"/>
      <c r="E1162" s="182"/>
      <c r="F1162" s="182"/>
      <c r="G1162" s="203"/>
      <c r="H1162" s="218"/>
      <c r="I1162" s="213"/>
      <c r="J1162" s="207"/>
      <c r="K1162" s="213"/>
      <c r="L1162" s="207"/>
      <c r="M1162" s="213"/>
      <c r="N1162" s="207"/>
      <c r="O1162" s="183"/>
      <c r="P1162" s="184"/>
      <c r="Q1162" s="184"/>
      <c r="R1162" s="275"/>
      <c r="S1162" s="185"/>
      <c r="T1162" s="185"/>
      <c r="U1162" s="275"/>
      <c r="V1162" s="275"/>
      <c r="W1162" s="276"/>
      <c r="X1162" s="276"/>
      <c r="Y1162" s="276"/>
      <c r="Z1162" s="275"/>
      <c r="AA1162" s="184"/>
      <c r="AB1162" s="184"/>
      <c r="AC1162" s="185"/>
      <c r="AD1162" s="185"/>
      <c r="AE1162" s="186"/>
      <c r="AF1162" s="187"/>
      <c r="AG1162" s="182"/>
      <c r="AH1162" s="184"/>
      <c r="AI1162" s="184"/>
      <c r="AJ1162" s="182"/>
      <c r="AK1162" s="188"/>
      <c r="AL1162" s="188"/>
      <c r="AM1162" s="188"/>
      <c r="AN1162" s="188"/>
      <c r="AO1162" s="188"/>
      <c r="AP1162" s="188"/>
      <c r="AQ1162" s="188"/>
      <c r="AR1162" s="188"/>
      <c r="AS1162" s="188"/>
      <c r="AT1162" s="188"/>
      <c r="AU1162" s="189"/>
      <c r="AV1162" s="190"/>
      <c r="AW1162" s="190"/>
      <c r="AX1162" s="191"/>
      <c r="AY1162" s="191"/>
      <c r="AZ1162" s="191"/>
      <c r="BA1162" s="192"/>
      <c r="BB1162" s="193"/>
      <c r="BC1162" s="193"/>
      <c r="BD1162" s="193"/>
    </row>
    <row r="1163" spans="1:56">
      <c r="A1163" s="220"/>
      <c r="B1163" s="221"/>
      <c r="C1163" s="222"/>
      <c r="D1163" s="169"/>
      <c r="E1163" s="169"/>
      <c r="F1163" s="169"/>
      <c r="G1163" s="202"/>
      <c r="H1163" s="217"/>
      <c r="I1163" s="212"/>
      <c r="J1163" s="206"/>
      <c r="K1163" s="212"/>
      <c r="L1163" s="206"/>
      <c r="M1163" s="212"/>
      <c r="N1163" s="206"/>
      <c r="O1163" s="170"/>
      <c r="P1163" s="171"/>
      <c r="Q1163" s="171"/>
      <c r="R1163" s="171"/>
      <c r="S1163" s="172"/>
      <c r="T1163" s="172"/>
      <c r="U1163" s="171"/>
      <c r="V1163" s="171"/>
      <c r="W1163" s="173"/>
      <c r="X1163" s="173"/>
      <c r="Y1163" s="173"/>
      <c r="Z1163" s="171"/>
      <c r="AA1163" s="171"/>
      <c r="AB1163" s="171"/>
      <c r="AC1163" s="172"/>
      <c r="AD1163" s="172"/>
      <c r="AE1163" s="174"/>
      <c r="AF1163" s="175"/>
      <c r="AG1163" s="169"/>
      <c r="AH1163" s="171"/>
      <c r="AI1163" s="171"/>
      <c r="AJ1163" s="169"/>
      <c r="AK1163" s="176"/>
      <c r="AL1163" s="176"/>
      <c r="AM1163" s="176"/>
      <c r="AN1163" s="176"/>
      <c r="AO1163" s="176"/>
      <c r="AP1163" s="176"/>
      <c r="AQ1163" s="176"/>
      <c r="AR1163" s="176"/>
      <c r="AS1163" s="176"/>
      <c r="AT1163" s="176"/>
      <c r="AU1163" s="177"/>
      <c r="AV1163" s="178"/>
      <c r="AW1163" s="178"/>
      <c r="AX1163" s="179"/>
      <c r="AY1163" s="179"/>
      <c r="AZ1163" s="179"/>
      <c r="BA1163" s="180"/>
      <c r="BB1163" s="181"/>
      <c r="BC1163" s="181"/>
      <c r="BD1163" s="181"/>
    </row>
    <row r="1164" spans="1:56">
      <c r="A1164" s="223"/>
      <c r="B1164" s="224"/>
      <c r="C1164" s="225"/>
      <c r="D1164" s="182"/>
      <c r="E1164" s="182"/>
      <c r="F1164" s="182"/>
      <c r="G1164" s="203"/>
      <c r="H1164" s="218"/>
      <c r="I1164" s="213"/>
      <c r="J1164" s="207"/>
      <c r="K1164" s="213"/>
      <c r="L1164" s="207"/>
      <c r="M1164" s="213"/>
      <c r="N1164" s="207"/>
      <c r="O1164" s="183"/>
      <c r="P1164" s="184"/>
      <c r="Q1164" s="184"/>
      <c r="R1164" s="275"/>
      <c r="S1164" s="185"/>
      <c r="T1164" s="185"/>
      <c r="U1164" s="275"/>
      <c r="V1164" s="275"/>
      <c r="W1164" s="276"/>
      <c r="X1164" s="276"/>
      <c r="Y1164" s="276"/>
      <c r="Z1164" s="275"/>
      <c r="AA1164" s="184"/>
      <c r="AB1164" s="184"/>
      <c r="AC1164" s="185"/>
      <c r="AD1164" s="185"/>
      <c r="AE1164" s="186"/>
      <c r="AF1164" s="187"/>
      <c r="AG1164" s="182"/>
      <c r="AH1164" s="184"/>
      <c r="AI1164" s="184"/>
      <c r="AJ1164" s="182"/>
      <c r="AK1164" s="188"/>
      <c r="AL1164" s="188"/>
      <c r="AM1164" s="188"/>
      <c r="AN1164" s="188"/>
      <c r="AO1164" s="188"/>
      <c r="AP1164" s="188"/>
      <c r="AQ1164" s="188"/>
      <c r="AR1164" s="188"/>
      <c r="AS1164" s="188"/>
      <c r="AT1164" s="188"/>
      <c r="AU1164" s="189"/>
      <c r="AV1164" s="190"/>
      <c r="AW1164" s="190"/>
      <c r="AX1164" s="191"/>
      <c r="AY1164" s="191"/>
      <c r="AZ1164" s="191"/>
      <c r="BA1164" s="192"/>
      <c r="BB1164" s="193"/>
      <c r="BC1164" s="193"/>
      <c r="BD1164" s="193"/>
    </row>
    <row r="1165" spans="1:56">
      <c r="A1165" s="220"/>
      <c r="B1165" s="221"/>
      <c r="C1165" s="222"/>
      <c r="D1165" s="169"/>
      <c r="E1165" s="169"/>
      <c r="F1165" s="169"/>
      <c r="G1165" s="202"/>
      <c r="H1165" s="217"/>
      <c r="I1165" s="212"/>
      <c r="J1165" s="206"/>
      <c r="K1165" s="212"/>
      <c r="L1165" s="206"/>
      <c r="M1165" s="212"/>
      <c r="N1165" s="206"/>
      <c r="O1165" s="170"/>
      <c r="P1165" s="171"/>
      <c r="Q1165" s="171"/>
      <c r="R1165" s="171"/>
      <c r="S1165" s="172"/>
      <c r="T1165" s="172"/>
      <c r="U1165" s="171"/>
      <c r="V1165" s="171"/>
      <c r="W1165" s="173"/>
      <c r="X1165" s="173"/>
      <c r="Y1165" s="173"/>
      <c r="Z1165" s="171"/>
      <c r="AA1165" s="171"/>
      <c r="AB1165" s="171"/>
      <c r="AC1165" s="172"/>
      <c r="AD1165" s="172"/>
      <c r="AE1165" s="174"/>
      <c r="AF1165" s="175"/>
      <c r="AG1165" s="169"/>
      <c r="AH1165" s="171"/>
      <c r="AI1165" s="171"/>
      <c r="AJ1165" s="169"/>
      <c r="AK1165" s="176"/>
      <c r="AL1165" s="176"/>
      <c r="AM1165" s="176"/>
      <c r="AN1165" s="176"/>
      <c r="AO1165" s="176"/>
      <c r="AP1165" s="176"/>
      <c r="AQ1165" s="176"/>
      <c r="AR1165" s="176"/>
      <c r="AS1165" s="176"/>
      <c r="AT1165" s="176"/>
      <c r="AU1165" s="177"/>
      <c r="AV1165" s="178"/>
      <c r="AW1165" s="178"/>
      <c r="AX1165" s="179"/>
      <c r="AY1165" s="179"/>
      <c r="AZ1165" s="179"/>
      <c r="BA1165" s="180"/>
      <c r="BB1165" s="181"/>
      <c r="BC1165" s="181"/>
      <c r="BD1165" s="181"/>
    </row>
    <row r="1166" spans="1:56">
      <c r="A1166" s="223"/>
      <c r="B1166" s="224"/>
      <c r="C1166" s="225"/>
      <c r="D1166" s="182"/>
      <c r="E1166" s="182"/>
      <c r="F1166" s="182"/>
      <c r="G1166" s="203"/>
      <c r="H1166" s="218"/>
      <c r="I1166" s="213"/>
      <c r="J1166" s="207"/>
      <c r="K1166" s="213"/>
      <c r="L1166" s="207"/>
      <c r="M1166" s="213"/>
      <c r="N1166" s="207"/>
      <c r="O1166" s="183"/>
      <c r="P1166" s="184"/>
      <c r="Q1166" s="184"/>
      <c r="R1166" s="275"/>
      <c r="S1166" s="185"/>
      <c r="T1166" s="185"/>
      <c r="U1166" s="275"/>
      <c r="V1166" s="275"/>
      <c r="W1166" s="276"/>
      <c r="X1166" s="276"/>
      <c r="Y1166" s="276"/>
      <c r="Z1166" s="275"/>
      <c r="AA1166" s="184"/>
      <c r="AB1166" s="184"/>
      <c r="AC1166" s="185"/>
      <c r="AD1166" s="185"/>
      <c r="AE1166" s="186"/>
      <c r="AF1166" s="187"/>
      <c r="AG1166" s="182"/>
      <c r="AH1166" s="184"/>
      <c r="AI1166" s="184"/>
      <c r="AJ1166" s="182"/>
      <c r="AK1166" s="188"/>
      <c r="AL1166" s="188"/>
      <c r="AM1166" s="188"/>
      <c r="AN1166" s="188"/>
      <c r="AO1166" s="188"/>
      <c r="AP1166" s="188"/>
      <c r="AQ1166" s="188"/>
      <c r="AR1166" s="188"/>
      <c r="AS1166" s="188"/>
      <c r="AT1166" s="188"/>
      <c r="AU1166" s="189"/>
      <c r="AV1166" s="190"/>
      <c r="AW1166" s="190"/>
      <c r="AX1166" s="191"/>
      <c r="AY1166" s="191"/>
      <c r="AZ1166" s="191"/>
      <c r="BA1166" s="192"/>
      <c r="BB1166" s="193"/>
      <c r="BC1166" s="193"/>
      <c r="BD1166" s="193"/>
    </row>
    <row r="1167" spans="1:56">
      <c r="A1167" s="220"/>
      <c r="B1167" s="221"/>
      <c r="C1167" s="222"/>
      <c r="D1167" s="169"/>
      <c r="E1167" s="169"/>
      <c r="F1167" s="169"/>
      <c r="G1167" s="202"/>
      <c r="H1167" s="217"/>
      <c r="I1167" s="212"/>
      <c r="J1167" s="206"/>
      <c r="K1167" s="212"/>
      <c r="L1167" s="206"/>
      <c r="M1167" s="212"/>
      <c r="N1167" s="206"/>
      <c r="O1167" s="170"/>
      <c r="P1167" s="171"/>
      <c r="Q1167" s="171"/>
      <c r="R1167" s="171"/>
      <c r="S1167" s="172"/>
      <c r="T1167" s="172"/>
      <c r="U1167" s="171"/>
      <c r="V1167" s="171"/>
      <c r="W1167" s="173"/>
      <c r="X1167" s="173"/>
      <c r="Y1167" s="173"/>
      <c r="Z1167" s="171"/>
      <c r="AA1167" s="171"/>
      <c r="AB1167" s="171"/>
      <c r="AC1167" s="172"/>
      <c r="AD1167" s="172"/>
      <c r="AE1167" s="174"/>
      <c r="AF1167" s="175"/>
      <c r="AG1167" s="169"/>
      <c r="AH1167" s="171"/>
      <c r="AI1167" s="171"/>
      <c r="AJ1167" s="169"/>
      <c r="AK1167" s="176"/>
      <c r="AL1167" s="176"/>
      <c r="AM1167" s="176"/>
      <c r="AN1167" s="176"/>
      <c r="AO1167" s="176"/>
      <c r="AP1167" s="176"/>
      <c r="AQ1167" s="176"/>
      <c r="AR1167" s="176"/>
      <c r="AS1167" s="176"/>
      <c r="AT1167" s="176"/>
      <c r="AU1167" s="177"/>
      <c r="AV1167" s="178"/>
      <c r="AW1167" s="178"/>
      <c r="AX1167" s="179"/>
      <c r="AY1167" s="179"/>
      <c r="AZ1167" s="179"/>
      <c r="BA1167" s="180"/>
      <c r="BB1167" s="181"/>
      <c r="BC1167" s="181"/>
      <c r="BD1167" s="181"/>
    </row>
    <row r="1168" spans="1:56">
      <c r="A1168" s="223"/>
      <c r="B1168" s="224"/>
      <c r="C1168" s="225"/>
      <c r="D1168" s="182"/>
      <c r="E1168" s="182"/>
      <c r="F1168" s="182"/>
      <c r="G1168" s="203"/>
      <c r="H1168" s="218"/>
      <c r="I1168" s="213"/>
      <c r="J1168" s="207"/>
      <c r="K1168" s="213"/>
      <c r="L1168" s="207"/>
      <c r="M1168" s="213"/>
      <c r="N1168" s="207"/>
      <c r="O1168" s="183"/>
      <c r="P1168" s="184"/>
      <c r="Q1168" s="184"/>
      <c r="R1168" s="275"/>
      <c r="S1168" s="185"/>
      <c r="T1168" s="185"/>
      <c r="U1168" s="275"/>
      <c r="V1168" s="275"/>
      <c r="W1168" s="276"/>
      <c r="X1168" s="276"/>
      <c r="Y1168" s="276"/>
      <c r="Z1168" s="275"/>
      <c r="AA1168" s="184"/>
      <c r="AB1168" s="184"/>
      <c r="AC1168" s="185"/>
      <c r="AD1168" s="185"/>
      <c r="AE1168" s="186"/>
      <c r="AF1168" s="187"/>
      <c r="AG1168" s="182"/>
      <c r="AH1168" s="184"/>
      <c r="AI1168" s="184"/>
      <c r="AJ1168" s="182"/>
      <c r="AK1168" s="188"/>
      <c r="AL1168" s="188"/>
      <c r="AM1168" s="188"/>
      <c r="AN1168" s="188"/>
      <c r="AO1168" s="188"/>
      <c r="AP1168" s="188"/>
      <c r="AQ1168" s="188"/>
      <c r="AR1168" s="188"/>
      <c r="AS1168" s="188"/>
      <c r="AT1168" s="188"/>
      <c r="AU1168" s="189"/>
      <c r="AV1168" s="190"/>
      <c r="AW1168" s="190"/>
      <c r="AX1168" s="191"/>
      <c r="AY1168" s="191"/>
      <c r="AZ1168" s="191"/>
      <c r="BA1168" s="192"/>
      <c r="BB1168" s="193"/>
      <c r="BC1168" s="193"/>
      <c r="BD1168" s="193"/>
    </row>
    <row r="1169" spans="1:56">
      <c r="A1169" s="220"/>
      <c r="B1169" s="221"/>
      <c r="C1169" s="222"/>
      <c r="D1169" s="169"/>
      <c r="E1169" s="169"/>
      <c r="F1169" s="169"/>
      <c r="G1169" s="202"/>
      <c r="H1169" s="217"/>
      <c r="I1169" s="212"/>
      <c r="J1169" s="206"/>
      <c r="K1169" s="212"/>
      <c r="L1169" s="206"/>
      <c r="M1169" s="212"/>
      <c r="N1169" s="206"/>
      <c r="O1169" s="170"/>
      <c r="P1169" s="171"/>
      <c r="Q1169" s="171"/>
      <c r="R1169" s="171"/>
      <c r="S1169" s="172"/>
      <c r="T1169" s="172"/>
      <c r="U1169" s="171"/>
      <c r="V1169" s="171"/>
      <c r="W1169" s="173"/>
      <c r="X1169" s="173"/>
      <c r="Y1169" s="173"/>
      <c r="Z1169" s="171"/>
      <c r="AA1169" s="171"/>
      <c r="AB1169" s="171"/>
      <c r="AC1169" s="172"/>
      <c r="AD1169" s="172"/>
      <c r="AE1169" s="174"/>
      <c r="AF1169" s="175"/>
      <c r="AG1169" s="169"/>
      <c r="AH1169" s="171"/>
      <c r="AI1169" s="171"/>
      <c r="AJ1169" s="169"/>
      <c r="AK1169" s="176"/>
      <c r="AL1169" s="176"/>
      <c r="AM1169" s="176"/>
      <c r="AN1169" s="176"/>
      <c r="AO1169" s="176"/>
      <c r="AP1169" s="176"/>
      <c r="AQ1169" s="176"/>
      <c r="AR1169" s="176"/>
      <c r="AS1169" s="176"/>
      <c r="AT1169" s="176"/>
      <c r="AU1169" s="177"/>
      <c r="AV1169" s="178"/>
      <c r="AW1169" s="178"/>
      <c r="AX1169" s="179"/>
      <c r="AY1169" s="179"/>
      <c r="AZ1169" s="179"/>
      <c r="BA1169" s="180"/>
      <c r="BB1169" s="181"/>
      <c r="BC1169" s="181"/>
      <c r="BD1169" s="181"/>
    </row>
    <row r="1170" spans="1:56">
      <c r="A1170" s="223"/>
      <c r="B1170" s="224"/>
      <c r="C1170" s="225"/>
      <c r="D1170" s="182"/>
      <c r="E1170" s="182"/>
      <c r="F1170" s="182"/>
      <c r="G1170" s="203"/>
      <c r="H1170" s="218"/>
      <c r="I1170" s="213"/>
      <c r="J1170" s="207"/>
      <c r="K1170" s="213"/>
      <c r="L1170" s="207"/>
      <c r="M1170" s="213"/>
      <c r="N1170" s="207"/>
      <c r="O1170" s="183"/>
      <c r="P1170" s="184"/>
      <c r="Q1170" s="184"/>
      <c r="R1170" s="275"/>
      <c r="S1170" s="185"/>
      <c r="T1170" s="185"/>
      <c r="U1170" s="275"/>
      <c r="V1170" s="275"/>
      <c r="W1170" s="276"/>
      <c r="X1170" s="276"/>
      <c r="Y1170" s="276"/>
      <c r="Z1170" s="275"/>
      <c r="AA1170" s="184"/>
      <c r="AB1170" s="184"/>
      <c r="AC1170" s="185"/>
      <c r="AD1170" s="185"/>
      <c r="AE1170" s="186"/>
      <c r="AF1170" s="187"/>
      <c r="AG1170" s="182"/>
      <c r="AH1170" s="184"/>
      <c r="AI1170" s="184"/>
      <c r="AJ1170" s="182"/>
      <c r="AK1170" s="188"/>
      <c r="AL1170" s="188"/>
      <c r="AM1170" s="188"/>
      <c r="AN1170" s="188"/>
      <c r="AO1170" s="188"/>
      <c r="AP1170" s="188"/>
      <c r="AQ1170" s="188"/>
      <c r="AR1170" s="188"/>
      <c r="AS1170" s="188"/>
      <c r="AT1170" s="188"/>
      <c r="AU1170" s="189"/>
      <c r="AV1170" s="190"/>
      <c r="AW1170" s="190"/>
      <c r="AX1170" s="191"/>
      <c r="AY1170" s="191"/>
      <c r="AZ1170" s="191"/>
      <c r="BA1170" s="192"/>
      <c r="BB1170" s="193"/>
      <c r="BC1170" s="193"/>
      <c r="BD1170" s="193"/>
    </row>
    <row r="1171" spans="1:56">
      <c r="A1171" s="220"/>
      <c r="B1171" s="221"/>
      <c r="C1171" s="222"/>
      <c r="D1171" s="169"/>
      <c r="E1171" s="169"/>
      <c r="F1171" s="169"/>
      <c r="G1171" s="202"/>
      <c r="H1171" s="217"/>
      <c r="I1171" s="212"/>
      <c r="J1171" s="206"/>
      <c r="K1171" s="212"/>
      <c r="L1171" s="206"/>
      <c r="M1171" s="212"/>
      <c r="N1171" s="206"/>
      <c r="O1171" s="170"/>
      <c r="P1171" s="171"/>
      <c r="Q1171" s="171"/>
      <c r="R1171" s="171"/>
      <c r="S1171" s="172"/>
      <c r="T1171" s="172"/>
      <c r="U1171" s="171"/>
      <c r="V1171" s="171"/>
      <c r="W1171" s="173"/>
      <c r="X1171" s="173"/>
      <c r="Y1171" s="173"/>
      <c r="Z1171" s="171"/>
      <c r="AA1171" s="171"/>
      <c r="AB1171" s="171"/>
      <c r="AC1171" s="172"/>
      <c r="AD1171" s="172"/>
      <c r="AE1171" s="174"/>
      <c r="AF1171" s="175"/>
      <c r="AG1171" s="169"/>
      <c r="AH1171" s="171"/>
      <c r="AI1171" s="171"/>
      <c r="AJ1171" s="169"/>
      <c r="AK1171" s="176"/>
      <c r="AL1171" s="176"/>
      <c r="AM1171" s="176"/>
      <c r="AN1171" s="176"/>
      <c r="AO1171" s="176"/>
      <c r="AP1171" s="176"/>
      <c r="AQ1171" s="176"/>
      <c r="AR1171" s="176"/>
      <c r="AS1171" s="176"/>
      <c r="AT1171" s="176"/>
      <c r="AU1171" s="177"/>
      <c r="AV1171" s="178"/>
      <c r="AW1171" s="178"/>
      <c r="AX1171" s="179"/>
      <c r="AY1171" s="179"/>
      <c r="AZ1171" s="179"/>
      <c r="BA1171" s="180"/>
      <c r="BB1171" s="181"/>
      <c r="BC1171" s="181"/>
      <c r="BD1171" s="181"/>
    </row>
    <row r="1172" spans="1:56">
      <c r="A1172" s="223"/>
      <c r="B1172" s="224"/>
      <c r="C1172" s="225"/>
      <c r="D1172" s="182"/>
      <c r="E1172" s="182"/>
      <c r="F1172" s="182"/>
      <c r="G1172" s="203"/>
      <c r="H1172" s="218"/>
      <c r="I1172" s="213"/>
      <c r="J1172" s="207"/>
      <c r="K1172" s="213"/>
      <c r="L1172" s="207"/>
      <c r="M1172" s="213"/>
      <c r="N1172" s="207"/>
      <c r="O1172" s="183"/>
      <c r="P1172" s="184"/>
      <c r="Q1172" s="184"/>
      <c r="R1172" s="275"/>
      <c r="S1172" s="185"/>
      <c r="T1172" s="185"/>
      <c r="U1172" s="275"/>
      <c r="V1172" s="275"/>
      <c r="W1172" s="276"/>
      <c r="X1172" s="276"/>
      <c r="Y1172" s="276"/>
      <c r="Z1172" s="275"/>
      <c r="AA1172" s="184"/>
      <c r="AB1172" s="184"/>
      <c r="AC1172" s="185"/>
      <c r="AD1172" s="185"/>
      <c r="AE1172" s="186"/>
      <c r="AF1172" s="187"/>
      <c r="AG1172" s="182"/>
      <c r="AH1172" s="184"/>
      <c r="AI1172" s="184"/>
      <c r="AJ1172" s="182"/>
      <c r="AK1172" s="188"/>
      <c r="AL1172" s="188"/>
      <c r="AM1172" s="188"/>
      <c r="AN1172" s="188"/>
      <c r="AO1172" s="188"/>
      <c r="AP1172" s="188"/>
      <c r="AQ1172" s="188"/>
      <c r="AR1172" s="188"/>
      <c r="AS1172" s="188"/>
      <c r="AT1172" s="188"/>
      <c r="AU1172" s="189"/>
      <c r="AV1172" s="190"/>
      <c r="AW1172" s="190"/>
      <c r="AX1172" s="191"/>
      <c r="AY1172" s="191"/>
      <c r="AZ1172" s="191"/>
      <c r="BA1172" s="192"/>
      <c r="BB1172" s="193"/>
      <c r="BC1172" s="193"/>
      <c r="BD1172" s="193"/>
    </row>
    <row r="1173" spans="1:56">
      <c r="A1173" s="220"/>
      <c r="B1173" s="221"/>
      <c r="C1173" s="222"/>
      <c r="D1173" s="169"/>
      <c r="E1173" s="169"/>
      <c r="F1173" s="169"/>
      <c r="G1173" s="202"/>
      <c r="H1173" s="217"/>
      <c r="I1173" s="212"/>
      <c r="J1173" s="206"/>
      <c r="K1173" s="212"/>
      <c r="L1173" s="206"/>
      <c r="M1173" s="212"/>
      <c r="N1173" s="206"/>
      <c r="O1173" s="170"/>
      <c r="P1173" s="171"/>
      <c r="Q1173" s="171"/>
      <c r="R1173" s="171"/>
      <c r="S1173" s="172"/>
      <c r="T1173" s="172"/>
      <c r="U1173" s="171"/>
      <c r="V1173" s="171"/>
      <c r="W1173" s="173"/>
      <c r="X1173" s="173"/>
      <c r="Y1173" s="173"/>
      <c r="Z1173" s="171"/>
      <c r="AA1173" s="171"/>
      <c r="AB1173" s="171"/>
      <c r="AC1173" s="172"/>
      <c r="AD1173" s="172"/>
      <c r="AE1173" s="174"/>
      <c r="AF1173" s="175"/>
      <c r="AG1173" s="169"/>
      <c r="AH1173" s="171"/>
      <c r="AI1173" s="171"/>
      <c r="AJ1173" s="169"/>
      <c r="AK1173" s="176"/>
      <c r="AL1173" s="176"/>
      <c r="AM1173" s="176"/>
      <c r="AN1173" s="176"/>
      <c r="AO1173" s="176"/>
      <c r="AP1173" s="176"/>
      <c r="AQ1173" s="176"/>
      <c r="AR1173" s="176"/>
      <c r="AS1173" s="176"/>
      <c r="AT1173" s="176"/>
      <c r="AU1173" s="177"/>
      <c r="AV1173" s="178"/>
      <c r="AW1173" s="178"/>
      <c r="AX1173" s="179"/>
      <c r="AY1173" s="179"/>
      <c r="AZ1173" s="179"/>
      <c r="BA1173" s="180"/>
      <c r="BB1173" s="181"/>
      <c r="BC1173" s="181"/>
      <c r="BD1173" s="181"/>
    </row>
    <row r="1174" spans="1:56">
      <c r="A1174" s="223"/>
      <c r="B1174" s="224"/>
      <c r="C1174" s="225"/>
      <c r="D1174" s="182"/>
      <c r="E1174" s="182"/>
      <c r="F1174" s="182"/>
      <c r="G1174" s="203"/>
      <c r="H1174" s="218"/>
      <c r="I1174" s="213"/>
      <c r="J1174" s="207"/>
      <c r="K1174" s="213"/>
      <c r="L1174" s="207"/>
      <c r="M1174" s="213"/>
      <c r="N1174" s="207"/>
      <c r="O1174" s="183"/>
      <c r="P1174" s="184"/>
      <c r="Q1174" s="184"/>
      <c r="R1174" s="275"/>
      <c r="S1174" s="185"/>
      <c r="T1174" s="185"/>
      <c r="U1174" s="275"/>
      <c r="V1174" s="275"/>
      <c r="W1174" s="276"/>
      <c r="X1174" s="276"/>
      <c r="Y1174" s="276"/>
      <c r="Z1174" s="275"/>
      <c r="AA1174" s="184"/>
      <c r="AB1174" s="184"/>
      <c r="AC1174" s="185"/>
      <c r="AD1174" s="185"/>
      <c r="AE1174" s="186"/>
      <c r="AF1174" s="187"/>
      <c r="AG1174" s="182"/>
      <c r="AH1174" s="184"/>
      <c r="AI1174" s="184"/>
      <c r="AJ1174" s="182"/>
      <c r="AK1174" s="188"/>
      <c r="AL1174" s="188"/>
      <c r="AM1174" s="188"/>
      <c r="AN1174" s="188"/>
      <c r="AO1174" s="188"/>
      <c r="AP1174" s="188"/>
      <c r="AQ1174" s="188"/>
      <c r="AR1174" s="188"/>
      <c r="AS1174" s="188"/>
      <c r="AT1174" s="188"/>
      <c r="AU1174" s="189"/>
      <c r="AV1174" s="190"/>
      <c r="AW1174" s="190"/>
      <c r="AX1174" s="191"/>
      <c r="AY1174" s="191"/>
      <c r="AZ1174" s="191"/>
      <c r="BA1174" s="192"/>
      <c r="BB1174" s="193"/>
      <c r="BC1174" s="193"/>
      <c r="BD1174" s="193"/>
    </row>
    <row r="1175" spans="1:56">
      <c r="A1175" s="220"/>
      <c r="B1175" s="221"/>
      <c r="C1175" s="222"/>
      <c r="D1175" s="169"/>
      <c r="E1175" s="169"/>
      <c r="F1175" s="169"/>
      <c r="G1175" s="202"/>
      <c r="H1175" s="217"/>
      <c r="I1175" s="212"/>
      <c r="J1175" s="206"/>
      <c r="K1175" s="212"/>
      <c r="L1175" s="206"/>
      <c r="M1175" s="212"/>
      <c r="N1175" s="206"/>
      <c r="O1175" s="170"/>
      <c r="P1175" s="171"/>
      <c r="Q1175" s="171"/>
      <c r="R1175" s="171"/>
      <c r="S1175" s="172"/>
      <c r="T1175" s="172"/>
      <c r="U1175" s="171"/>
      <c r="V1175" s="171"/>
      <c r="W1175" s="173"/>
      <c r="X1175" s="173"/>
      <c r="Y1175" s="173"/>
      <c r="Z1175" s="171"/>
      <c r="AA1175" s="171"/>
      <c r="AB1175" s="171"/>
      <c r="AC1175" s="172"/>
      <c r="AD1175" s="172"/>
      <c r="AE1175" s="174"/>
      <c r="AF1175" s="175"/>
      <c r="AG1175" s="169"/>
      <c r="AH1175" s="171"/>
      <c r="AI1175" s="171"/>
      <c r="AJ1175" s="169"/>
      <c r="AK1175" s="176"/>
      <c r="AL1175" s="176"/>
      <c r="AM1175" s="176"/>
      <c r="AN1175" s="176"/>
      <c r="AO1175" s="176"/>
      <c r="AP1175" s="176"/>
      <c r="AQ1175" s="176"/>
      <c r="AR1175" s="176"/>
      <c r="AS1175" s="176"/>
      <c r="AT1175" s="176"/>
      <c r="AU1175" s="177"/>
      <c r="AV1175" s="178"/>
      <c r="AW1175" s="178"/>
      <c r="AX1175" s="179"/>
      <c r="AY1175" s="179"/>
      <c r="AZ1175" s="179"/>
      <c r="BA1175" s="180"/>
      <c r="BB1175" s="181"/>
      <c r="BC1175" s="181"/>
      <c r="BD1175" s="181"/>
    </row>
    <row r="1176" spans="1:56">
      <c r="A1176" s="223"/>
      <c r="B1176" s="224"/>
      <c r="C1176" s="225"/>
      <c r="D1176" s="182"/>
      <c r="E1176" s="182"/>
      <c r="F1176" s="182"/>
      <c r="G1176" s="203"/>
      <c r="H1176" s="218"/>
      <c r="I1176" s="213"/>
      <c r="J1176" s="207"/>
      <c r="K1176" s="213"/>
      <c r="L1176" s="207"/>
      <c r="M1176" s="213"/>
      <c r="N1176" s="207"/>
      <c r="O1176" s="183"/>
      <c r="P1176" s="184"/>
      <c r="Q1176" s="184"/>
      <c r="R1176" s="275"/>
      <c r="S1176" s="185"/>
      <c r="T1176" s="185"/>
      <c r="U1176" s="275"/>
      <c r="V1176" s="275"/>
      <c r="W1176" s="276"/>
      <c r="X1176" s="276"/>
      <c r="Y1176" s="276"/>
      <c r="Z1176" s="275"/>
      <c r="AA1176" s="184"/>
      <c r="AB1176" s="184"/>
      <c r="AC1176" s="185"/>
      <c r="AD1176" s="185"/>
      <c r="AE1176" s="186"/>
      <c r="AF1176" s="187"/>
      <c r="AG1176" s="182"/>
      <c r="AH1176" s="184"/>
      <c r="AI1176" s="184"/>
      <c r="AJ1176" s="182"/>
      <c r="AK1176" s="188"/>
      <c r="AL1176" s="188"/>
      <c r="AM1176" s="188"/>
      <c r="AN1176" s="188"/>
      <c r="AO1176" s="188"/>
      <c r="AP1176" s="188"/>
      <c r="AQ1176" s="188"/>
      <c r="AR1176" s="188"/>
      <c r="AS1176" s="188"/>
      <c r="AT1176" s="188"/>
      <c r="AU1176" s="189"/>
      <c r="AV1176" s="190"/>
      <c r="AW1176" s="190"/>
      <c r="AX1176" s="191"/>
      <c r="AY1176" s="191"/>
      <c r="AZ1176" s="191"/>
      <c r="BA1176" s="192"/>
      <c r="BB1176" s="193"/>
      <c r="BC1176" s="193"/>
      <c r="BD1176" s="193"/>
    </row>
    <row r="1177" spans="1:56">
      <c r="A1177" s="220"/>
      <c r="B1177" s="221"/>
      <c r="C1177" s="222"/>
      <c r="D1177" s="169"/>
      <c r="E1177" s="169"/>
      <c r="F1177" s="169"/>
      <c r="G1177" s="202"/>
      <c r="H1177" s="217"/>
      <c r="I1177" s="212"/>
      <c r="J1177" s="206"/>
      <c r="K1177" s="212"/>
      <c r="L1177" s="206"/>
      <c r="M1177" s="212"/>
      <c r="N1177" s="206"/>
      <c r="O1177" s="170"/>
      <c r="P1177" s="171"/>
      <c r="Q1177" s="171"/>
      <c r="R1177" s="171"/>
      <c r="S1177" s="172"/>
      <c r="T1177" s="172"/>
      <c r="U1177" s="171"/>
      <c r="V1177" s="171"/>
      <c r="W1177" s="173"/>
      <c r="X1177" s="173"/>
      <c r="Y1177" s="173"/>
      <c r="Z1177" s="171"/>
      <c r="AA1177" s="171"/>
      <c r="AB1177" s="171"/>
      <c r="AC1177" s="172"/>
      <c r="AD1177" s="172"/>
      <c r="AE1177" s="174"/>
      <c r="AF1177" s="175"/>
      <c r="AG1177" s="169"/>
      <c r="AH1177" s="171"/>
      <c r="AI1177" s="171"/>
      <c r="AJ1177" s="169"/>
      <c r="AK1177" s="176"/>
      <c r="AL1177" s="176"/>
      <c r="AM1177" s="176"/>
      <c r="AN1177" s="176"/>
      <c r="AO1177" s="176"/>
      <c r="AP1177" s="176"/>
      <c r="AQ1177" s="176"/>
      <c r="AR1177" s="176"/>
      <c r="AS1177" s="176"/>
      <c r="AT1177" s="176"/>
      <c r="AU1177" s="177"/>
      <c r="AV1177" s="178"/>
      <c r="AW1177" s="178"/>
      <c r="AX1177" s="179"/>
      <c r="AY1177" s="179"/>
      <c r="AZ1177" s="179"/>
      <c r="BA1177" s="180"/>
      <c r="BB1177" s="181"/>
      <c r="BC1177" s="181"/>
      <c r="BD1177" s="181"/>
    </row>
    <row r="1178" spans="1:56">
      <c r="A1178" s="223"/>
      <c r="B1178" s="224"/>
      <c r="C1178" s="225"/>
      <c r="D1178" s="182"/>
      <c r="E1178" s="182"/>
      <c r="F1178" s="182"/>
      <c r="G1178" s="203"/>
      <c r="H1178" s="218"/>
      <c r="I1178" s="213"/>
      <c r="J1178" s="207"/>
      <c r="K1178" s="213"/>
      <c r="L1178" s="207"/>
      <c r="M1178" s="213"/>
      <c r="N1178" s="207"/>
      <c r="O1178" s="183"/>
      <c r="P1178" s="184"/>
      <c r="Q1178" s="184"/>
      <c r="R1178" s="275"/>
      <c r="S1178" s="185"/>
      <c r="T1178" s="185"/>
      <c r="U1178" s="275"/>
      <c r="V1178" s="275"/>
      <c r="W1178" s="276"/>
      <c r="X1178" s="276"/>
      <c r="Y1178" s="276"/>
      <c r="Z1178" s="275"/>
      <c r="AA1178" s="184"/>
      <c r="AB1178" s="184"/>
      <c r="AC1178" s="185"/>
      <c r="AD1178" s="185"/>
      <c r="AE1178" s="186"/>
      <c r="AF1178" s="187"/>
      <c r="AG1178" s="182"/>
      <c r="AH1178" s="184"/>
      <c r="AI1178" s="184"/>
      <c r="AJ1178" s="182"/>
      <c r="AK1178" s="188"/>
      <c r="AL1178" s="188"/>
      <c r="AM1178" s="188"/>
      <c r="AN1178" s="188"/>
      <c r="AO1178" s="188"/>
      <c r="AP1178" s="188"/>
      <c r="AQ1178" s="188"/>
      <c r="AR1178" s="188"/>
      <c r="AS1178" s="188"/>
      <c r="AT1178" s="188"/>
      <c r="AU1178" s="189"/>
      <c r="AV1178" s="190"/>
      <c r="AW1178" s="190"/>
      <c r="AX1178" s="191"/>
      <c r="AY1178" s="191"/>
      <c r="AZ1178" s="191"/>
      <c r="BA1178" s="192"/>
      <c r="BB1178" s="193"/>
      <c r="BC1178" s="193"/>
      <c r="BD1178" s="193"/>
    </row>
    <row r="1179" spans="1:56">
      <c r="A1179" s="220"/>
      <c r="B1179" s="221"/>
      <c r="C1179" s="222"/>
      <c r="D1179" s="169"/>
      <c r="E1179" s="169"/>
      <c r="F1179" s="169"/>
      <c r="G1179" s="202"/>
      <c r="H1179" s="217"/>
      <c r="I1179" s="212"/>
      <c r="J1179" s="206"/>
      <c r="K1179" s="212"/>
      <c r="L1179" s="206"/>
      <c r="M1179" s="212"/>
      <c r="N1179" s="206"/>
      <c r="O1179" s="170"/>
      <c r="P1179" s="171"/>
      <c r="Q1179" s="171"/>
      <c r="R1179" s="171"/>
      <c r="S1179" s="172"/>
      <c r="T1179" s="172"/>
      <c r="U1179" s="171"/>
      <c r="V1179" s="171"/>
      <c r="W1179" s="173"/>
      <c r="X1179" s="173"/>
      <c r="Y1179" s="173"/>
      <c r="Z1179" s="171"/>
      <c r="AA1179" s="171"/>
      <c r="AB1179" s="171"/>
      <c r="AC1179" s="172"/>
      <c r="AD1179" s="172"/>
      <c r="AE1179" s="174"/>
      <c r="AF1179" s="175"/>
      <c r="AG1179" s="169"/>
      <c r="AH1179" s="171"/>
      <c r="AI1179" s="171"/>
      <c r="AJ1179" s="169"/>
      <c r="AK1179" s="176"/>
      <c r="AL1179" s="176"/>
      <c r="AM1179" s="176"/>
      <c r="AN1179" s="176"/>
      <c r="AO1179" s="176"/>
      <c r="AP1179" s="176"/>
      <c r="AQ1179" s="176"/>
      <c r="AR1179" s="176"/>
      <c r="AS1179" s="176"/>
      <c r="AT1179" s="176"/>
      <c r="AU1179" s="177"/>
      <c r="AV1179" s="178"/>
      <c r="AW1179" s="178"/>
      <c r="AX1179" s="179"/>
      <c r="AY1179" s="179"/>
      <c r="AZ1179" s="179"/>
      <c r="BA1179" s="180"/>
      <c r="BB1179" s="181"/>
      <c r="BC1179" s="181"/>
      <c r="BD1179" s="181"/>
    </row>
    <row r="1180" spans="1:56">
      <c r="A1180" s="223"/>
      <c r="B1180" s="224"/>
      <c r="C1180" s="225"/>
      <c r="D1180" s="182"/>
      <c r="E1180" s="182"/>
      <c r="F1180" s="182"/>
      <c r="G1180" s="203"/>
      <c r="H1180" s="218"/>
      <c r="I1180" s="213"/>
      <c r="J1180" s="207"/>
      <c r="K1180" s="213"/>
      <c r="L1180" s="207"/>
      <c r="M1180" s="213"/>
      <c r="N1180" s="207"/>
      <c r="O1180" s="183"/>
      <c r="P1180" s="184"/>
      <c r="Q1180" s="184"/>
      <c r="R1180" s="275"/>
      <c r="S1180" s="185"/>
      <c r="T1180" s="185"/>
      <c r="U1180" s="275"/>
      <c r="V1180" s="275"/>
      <c r="W1180" s="276"/>
      <c r="X1180" s="276"/>
      <c r="Y1180" s="276"/>
      <c r="Z1180" s="275"/>
      <c r="AA1180" s="184"/>
      <c r="AB1180" s="184"/>
      <c r="AC1180" s="185"/>
      <c r="AD1180" s="185"/>
      <c r="AE1180" s="186"/>
      <c r="AF1180" s="187"/>
      <c r="AG1180" s="182"/>
      <c r="AH1180" s="184"/>
      <c r="AI1180" s="184"/>
      <c r="AJ1180" s="182"/>
      <c r="AK1180" s="188"/>
      <c r="AL1180" s="188"/>
      <c r="AM1180" s="188"/>
      <c r="AN1180" s="188"/>
      <c r="AO1180" s="188"/>
      <c r="AP1180" s="188"/>
      <c r="AQ1180" s="188"/>
      <c r="AR1180" s="188"/>
      <c r="AS1180" s="188"/>
      <c r="AT1180" s="188"/>
      <c r="AU1180" s="189"/>
      <c r="AV1180" s="190"/>
      <c r="AW1180" s="190"/>
      <c r="AX1180" s="191"/>
      <c r="AY1180" s="191"/>
      <c r="AZ1180" s="191"/>
      <c r="BA1180" s="192"/>
      <c r="BB1180" s="193"/>
      <c r="BC1180" s="193"/>
      <c r="BD1180" s="193"/>
    </row>
    <row r="1181" spans="1:56">
      <c r="A1181" s="220"/>
      <c r="B1181" s="221"/>
      <c r="C1181" s="222"/>
      <c r="D1181" s="169"/>
      <c r="E1181" s="169"/>
      <c r="F1181" s="169"/>
      <c r="G1181" s="202"/>
      <c r="H1181" s="217"/>
      <c r="I1181" s="212"/>
      <c r="J1181" s="206"/>
      <c r="K1181" s="212"/>
      <c r="L1181" s="206"/>
      <c r="M1181" s="212"/>
      <c r="N1181" s="206"/>
      <c r="O1181" s="170"/>
      <c r="P1181" s="171"/>
      <c r="Q1181" s="171"/>
      <c r="R1181" s="171"/>
      <c r="S1181" s="172"/>
      <c r="T1181" s="172"/>
      <c r="U1181" s="171"/>
      <c r="V1181" s="171"/>
      <c r="W1181" s="173"/>
      <c r="X1181" s="173"/>
      <c r="Y1181" s="173"/>
      <c r="Z1181" s="171"/>
      <c r="AA1181" s="171"/>
      <c r="AB1181" s="171"/>
      <c r="AC1181" s="172"/>
      <c r="AD1181" s="172"/>
      <c r="AE1181" s="174"/>
      <c r="AF1181" s="175"/>
      <c r="AG1181" s="169"/>
      <c r="AH1181" s="171"/>
      <c r="AI1181" s="171"/>
      <c r="AJ1181" s="169"/>
      <c r="AK1181" s="176"/>
      <c r="AL1181" s="176"/>
      <c r="AM1181" s="176"/>
      <c r="AN1181" s="176"/>
      <c r="AO1181" s="176"/>
      <c r="AP1181" s="176"/>
      <c r="AQ1181" s="176"/>
      <c r="AR1181" s="176"/>
      <c r="AS1181" s="176"/>
      <c r="AT1181" s="176"/>
      <c r="AU1181" s="177"/>
      <c r="AV1181" s="178"/>
      <c r="AW1181" s="178"/>
      <c r="AX1181" s="179"/>
      <c r="AY1181" s="179"/>
      <c r="AZ1181" s="179"/>
      <c r="BA1181" s="180"/>
      <c r="BB1181" s="181"/>
      <c r="BC1181" s="181"/>
      <c r="BD1181" s="181"/>
    </row>
    <row r="1182" spans="1:56">
      <c r="A1182" s="223"/>
      <c r="B1182" s="224"/>
      <c r="C1182" s="225"/>
      <c r="D1182" s="182"/>
      <c r="E1182" s="182"/>
      <c r="F1182" s="182"/>
      <c r="G1182" s="203"/>
      <c r="H1182" s="218"/>
      <c r="I1182" s="213"/>
      <c r="J1182" s="207"/>
      <c r="K1182" s="213"/>
      <c r="L1182" s="207"/>
      <c r="M1182" s="213"/>
      <c r="N1182" s="207"/>
      <c r="O1182" s="183"/>
      <c r="P1182" s="184"/>
      <c r="Q1182" s="184"/>
      <c r="R1182" s="275"/>
      <c r="S1182" s="185"/>
      <c r="T1182" s="185"/>
      <c r="U1182" s="275"/>
      <c r="V1182" s="275"/>
      <c r="W1182" s="276"/>
      <c r="X1182" s="276"/>
      <c r="Y1182" s="276"/>
      <c r="Z1182" s="275"/>
      <c r="AA1182" s="184"/>
      <c r="AB1182" s="184"/>
      <c r="AC1182" s="185"/>
      <c r="AD1182" s="185"/>
      <c r="AE1182" s="186"/>
      <c r="AF1182" s="187"/>
      <c r="AG1182" s="182"/>
      <c r="AH1182" s="184"/>
      <c r="AI1182" s="184"/>
      <c r="AJ1182" s="182"/>
      <c r="AK1182" s="188"/>
      <c r="AL1182" s="188"/>
      <c r="AM1182" s="188"/>
      <c r="AN1182" s="188"/>
      <c r="AO1182" s="188"/>
      <c r="AP1182" s="188"/>
      <c r="AQ1182" s="188"/>
      <c r="AR1182" s="188"/>
      <c r="AS1182" s="188"/>
      <c r="AT1182" s="188"/>
      <c r="AU1182" s="189"/>
      <c r="AV1182" s="190"/>
      <c r="AW1182" s="190"/>
      <c r="AX1182" s="191"/>
      <c r="AY1182" s="191"/>
      <c r="AZ1182" s="191"/>
      <c r="BA1182" s="192"/>
      <c r="BB1182" s="193"/>
      <c r="BC1182" s="193"/>
      <c r="BD1182" s="193"/>
    </row>
    <row r="1183" spans="1:56">
      <c r="A1183" s="220"/>
      <c r="B1183" s="221"/>
      <c r="C1183" s="222"/>
      <c r="D1183" s="169"/>
      <c r="E1183" s="169"/>
      <c r="F1183" s="169"/>
      <c r="G1183" s="202"/>
      <c r="H1183" s="217"/>
      <c r="I1183" s="212"/>
      <c r="J1183" s="206"/>
      <c r="K1183" s="212"/>
      <c r="L1183" s="206"/>
      <c r="M1183" s="212"/>
      <c r="N1183" s="206"/>
      <c r="O1183" s="170"/>
      <c r="P1183" s="171"/>
      <c r="Q1183" s="171"/>
      <c r="R1183" s="171"/>
      <c r="S1183" s="172"/>
      <c r="T1183" s="172"/>
      <c r="U1183" s="171"/>
      <c r="V1183" s="171"/>
      <c r="W1183" s="173"/>
      <c r="X1183" s="173"/>
      <c r="Y1183" s="173"/>
      <c r="Z1183" s="171"/>
      <c r="AA1183" s="171"/>
      <c r="AB1183" s="171"/>
      <c r="AC1183" s="172"/>
      <c r="AD1183" s="172"/>
      <c r="AE1183" s="174"/>
      <c r="AF1183" s="175"/>
      <c r="AG1183" s="169"/>
      <c r="AH1183" s="171"/>
      <c r="AI1183" s="171"/>
      <c r="AJ1183" s="169"/>
      <c r="AK1183" s="176"/>
      <c r="AL1183" s="176"/>
      <c r="AM1183" s="176"/>
      <c r="AN1183" s="176"/>
      <c r="AO1183" s="176"/>
      <c r="AP1183" s="176"/>
      <c r="AQ1183" s="176"/>
      <c r="AR1183" s="176"/>
      <c r="AS1183" s="176"/>
      <c r="AT1183" s="176"/>
      <c r="AU1183" s="177"/>
      <c r="AV1183" s="178"/>
      <c r="AW1183" s="178"/>
      <c r="AX1183" s="179"/>
      <c r="AY1183" s="179"/>
      <c r="AZ1183" s="179"/>
      <c r="BA1183" s="180"/>
      <c r="BB1183" s="181"/>
      <c r="BC1183" s="181"/>
      <c r="BD1183" s="181"/>
    </row>
    <row r="1184" spans="1:56">
      <c r="A1184" s="223"/>
      <c r="B1184" s="224"/>
      <c r="C1184" s="225"/>
      <c r="D1184" s="182"/>
      <c r="E1184" s="182"/>
      <c r="F1184" s="182"/>
      <c r="G1184" s="203"/>
      <c r="H1184" s="218"/>
      <c r="I1184" s="213"/>
      <c r="J1184" s="207"/>
      <c r="K1184" s="213"/>
      <c r="L1184" s="207"/>
      <c r="M1184" s="213"/>
      <c r="N1184" s="207"/>
      <c r="O1184" s="183"/>
      <c r="P1184" s="184"/>
      <c r="Q1184" s="184"/>
      <c r="R1184" s="275"/>
      <c r="S1184" s="185"/>
      <c r="T1184" s="185"/>
      <c r="U1184" s="275"/>
      <c r="V1184" s="275"/>
      <c r="W1184" s="276"/>
      <c r="X1184" s="276"/>
      <c r="Y1184" s="276"/>
      <c r="Z1184" s="275"/>
      <c r="AA1184" s="184"/>
      <c r="AB1184" s="184"/>
      <c r="AC1184" s="185"/>
      <c r="AD1184" s="185"/>
      <c r="AE1184" s="186"/>
      <c r="AF1184" s="187"/>
      <c r="AG1184" s="182"/>
      <c r="AH1184" s="184"/>
      <c r="AI1184" s="184"/>
      <c r="AJ1184" s="182"/>
      <c r="AK1184" s="188"/>
      <c r="AL1184" s="188"/>
      <c r="AM1184" s="188"/>
      <c r="AN1184" s="188"/>
      <c r="AO1184" s="188"/>
      <c r="AP1184" s="188"/>
      <c r="AQ1184" s="188"/>
      <c r="AR1184" s="188"/>
      <c r="AS1184" s="188"/>
      <c r="AT1184" s="188"/>
      <c r="AU1184" s="189"/>
      <c r="AV1184" s="190"/>
      <c r="AW1184" s="190"/>
      <c r="AX1184" s="191"/>
      <c r="AY1184" s="191"/>
      <c r="AZ1184" s="191"/>
      <c r="BA1184" s="192"/>
      <c r="BB1184" s="193"/>
      <c r="BC1184" s="193"/>
      <c r="BD1184" s="193"/>
    </row>
    <row r="1185" spans="1:56">
      <c r="A1185" s="220"/>
      <c r="B1185" s="221"/>
      <c r="C1185" s="222"/>
      <c r="D1185" s="169"/>
      <c r="E1185" s="169"/>
      <c r="F1185" s="169"/>
      <c r="G1185" s="202"/>
      <c r="H1185" s="217"/>
      <c r="I1185" s="212"/>
      <c r="J1185" s="206"/>
      <c r="K1185" s="212"/>
      <c r="L1185" s="206"/>
      <c r="M1185" s="212"/>
      <c r="N1185" s="206"/>
      <c r="O1185" s="170"/>
      <c r="P1185" s="171"/>
      <c r="Q1185" s="171"/>
      <c r="R1185" s="171"/>
      <c r="S1185" s="172"/>
      <c r="T1185" s="172"/>
      <c r="U1185" s="171"/>
      <c r="V1185" s="171"/>
      <c r="W1185" s="173"/>
      <c r="X1185" s="173"/>
      <c r="Y1185" s="173"/>
      <c r="Z1185" s="171"/>
      <c r="AA1185" s="171"/>
      <c r="AB1185" s="171"/>
      <c r="AC1185" s="172"/>
      <c r="AD1185" s="172"/>
      <c r="AE1185" s="174"/>
      <c r="AF1185" s="175"/>
      <c r="AG1185" s="169"/>
      <c r="AH1185" s="171"/>
      <c r="AI1185" s="171"/>
      <c r="AJ1185" s="169"/>
      <c r="AK1185" s="176"/>
      <c r="AL1185" s="176"/>
      <c r="AM1185" s="176"/>
      <c r="AN1185" s="176"/>
      <c r="AO1185" s="176"/>
      <c r="AP1185" s="176"/>
      <c r="AQ1185" s="176"/>
      <c r="AR1185" s="176"/>
      <c r="AS1185" s="176"/>
      <c r="AT1185" s="176"/>
      <c r="AU1185" s="177"/>
      <c r="AV1185" s="178"/>
      <c r="AW1185" s="178"/>
      <c r="AX1185" s="179"/>
      <c r="AY1185" s="179"/>
      <c r="AZ1185" s="179"/>
      <c r="BA1185" s="180"/>
      <c r="BB1185" s="181"/>
      <c r="BC1185" s="181"/>
      <c r="BD1185" s="181"/>
    </row>
    <row r="1186" spans="1:56">
      <c r="A1186" s="223"/>
      <c r="B1186" s="224"/>
      <c r="C1186" s="225"/>
      <c r="D1186" s="182"/>
      <c r="E1186" s="182"/>
      <c r="F1186" s="182"/>
      <c r="G1186" s="203"/>
      <c r="H1186" s="218"/>
      <c r="I1186" s="213"/>
      <c r="J1186" s="207"/>
      <c r="K1186" s="213"/>
      <c r="L1186" s="207"/>
      <c r="M1186" s="213"/>
      <c r="N1186" s="207"/>
      <c r="O1186" s="183"/>
      <c r="P1186" s="184"/>
      <c r="Q1186" s="184"/>
      <c r="R1186" s="275"/>
      <c r="S1186" s="185"/>
      <c r="T1186" s="185"/>
      <c r="U1186" s="275"/>
      <c r="V1186" s="275"/>
      <c r="W1186" s="276"/>
      <c r="X1186" s="276"/>
      <c r="Y1186" s="276"/>
      <c r="Z1186" s="275"/>
      <c r="AA1186" s="184"/>
      <c r="AB1186" s="184"/>
      <c r="AC1186" s="185"/>
      <c r="AD1186" s="185"/>
      <c r="AE1186" s="186"/>
      <c r="AF1186" s="187"/>
      <c r="AG1186" s="182"/>
      <c r="AH1186" s="184"/>
      <c r="AI1186" s="184"/>
      <c r="AJ1186" s="182"/>
      <c r="AK1186" s="188"/>
      <c r="AL1186" s="188"/>
      <c r="AM1186" s="188"/>
      <c r="AN1186" s="188"/>
      <c r="AO1186" s="188"/>
      <c r="AP1186" s="188"/>
      <c r="AQ1186" s="188"/>
      <c r="AR1186" s="188"/>
      <c r="AS1186" s="188"/>
      <c r="AT1186" s="188"/>
      <c r="AU1186" s="189"/>
      <c r="AV1186" s="190"/>
      <c r="AW1186" s="190"/>
      <c r="AX1186" s="191"/>
      <c r="AY1186" s="191"/>
      <c r="AZ1186" s="191"/>
      <c r="BA1186" s="192"/>
      <c r="BB1186" s="193"/>
      <c r="BC1186" s="193"/>
      <c r="BD1186" s="193"/>
    </row>
    <row r="1187" spans="1:56">
      <c r="A1187" s="220"/>
      <c r="B1187" s="221"/>
      <c r="C1187" s="222"/>
      <c r="D1187" s="169"/>
      <c r="E1187" s="169"/>
      <c r="F1187" s="169"/>
      <c r="G1187" s="202"/>
      <c r="H1187" s="217"/>
      <c r="I1187" s="212"/>
      <c r="J1187" s="206"/>
      <c r="K1187" s="212"/>
      <c r="L1187" s="206"/>
      <c r="M1187" s="212"/>
      <c r="N1187" s="206"/>
      <c r="O1187" s="170"/>
      <c r="P1187" s="171"/>
      <c r="Q1187" s="171"/>
      <c r="R1187" s="171"/>
      <c r="S1187" s="172"/>
      <c r="T1187" s="172"/>
      <c r="U1187" s="171"/>
      <c r="V1187" s="171"/>
      <c r="W1187" s="173"/>
      <c r="X1187" s="173"/>
      <c r="Y1187" s="173"/>
      <c r="Z1187" s="171"/>
      <c r="AA1187" s="171"/>
      <c r="AB1187" s="171"/>
      <c r="AC1187" s="172"/>
      <c r="AD1187" s="172"/>
      <c r="AE1187" s="174"/>
      <c r="AF1187" s="175"/>
      <c r="AG1187" s="169"/>
      <c r="AH1187" s="171"/>
      <c r="AI1187" s="171"/>
      <c r="AJ1187" s="169"/>
      <c r="AK1187" s="176"/>
      <c r="AL1187" s="176"/>
      <c r="AM1187" s="176"/>
      <c r="AN1187" s="176"/>
      <c r="AO1187" s="176"/>
      <c r="AP1187" s="176"/>
      <c r="AQ1187" s="176"/>
      <c r="AR1187" s="176"/>
      <c r="AS1187" s="176"/>
      <c r="AT1187" s="176"/>
      <c r="AU1187" s="177"/>
      <c r="AV1187" s="178"/>
      <c r="AW1187" s="178"/>
      <c r="AX1187" s="179"/>
      <c r="AY1187" s="179"/>
      <c r="AZ1187" s="179"/>
      <c r="BA1187" s="180"/>
      <c r="BB1187" s="181"/>
      <c r="BC1187" s="181"/>
      <c r="BD1187" s="181"/>
    </row>
    <row r="1188" spans="1:56">
      <c r="A1188" s="223"/>
      <c r="B1188" s="224"/>
      <c r="C1188" s="225"/>
      <c r="D1188" s="182"/>
      <c r="E1188" s="182"/>
      <c r="F1188" s="182"/>
      <c r="G1188" s="203"/>
      <c r="H1188" s="218"/>
      <c r="I1188" s="213"/>
      <c r="J1188" s="207"/>
      <c r="K1188" s="213"/>
      <c r="L1188" s="207"/>
      <c r="M1188" s="213"/>
      <c r="N1188" s="207"/>
      <c r="O1188" s="183"/>
      <c r="P1188" s="184"/>
      <c r="Q1188" s="184"/>
      <c r="R1188" s="275"/>
      <c r="S1188" s="185"/>
      <c r="T1188" s="185"/>
      <c r="U1188" s="275"/>
      <c r="V1188" s="275"/>
      <c r="W1188" s="276"/>
      <c r="X1188" s="276"/>
      <c r="Y1188" s="276"/>
      <c r="Z1188" s="275"/>
      <c r="AA1188" s="184"/>
      <c r="AB1188" s="184"/>
      <c r="AC1188" s="185"/>
      <c r="AD1188" s="185"/>
      <c r="AE1188" s="186"/>
      <c r="AF1188" s="187"/>
      <c r="AG1188" s="182"/>
      <c r="AH1188" s="184"/>
      <c r="AI1188" s="184"/>
      <c r="AJ1188" s="182"/>
      <c r="AK1188" s="188"/>
      <c r="AL1188" s="188"/>
      <c r="AM1188" s="188"/>
      <c r="AN1188" s="188"/>
      <c r="AO1188" s="188"/>
      <c r="AP1188" s="188"/>
      <c r="AQ1188" s="188"/>
      <c r="AR1188" s="188"/>
      <c r="AS1188" s="188"/>
      <c r="AT1188" s="188"/>
      <c r="AU1188" s="189"/>
      <c r="AV1188" s="190"/>
      <c r="AW1188" s="190"/>
      <c r="AX1188" s="191"/>
      <c r="AY1188" s="191"/>
      <c r="AZ1188" s="191"/>
      <c r="BA1188" s="192"/>
      <c r="BB1188" s="193"/>
      <c r="BC1188" s="193"/>
      <c r="BD1188" s="193"/>
    </row>
    <row r="1189" spans="1:56">
      <c r="A1189" s="220"/>
      <c r="B1189" s="221"/>
      <c r="C1189" s="222"/>
      <c r="D1189" s="169"/>
      <c r="E1189" s="169"/>
      <c r="F1189" s="169"/>
      <c r="G1189" s="202"/>
      <c r="H1189" s="217"/>
      <c r="I1189" s="212"/>
      <c r="J1189" s="206"/>
      <c r="K1189" s="212"/>
      <c r="L1189" s="206"/>
      <c r="M1189" s="212"/>
      <c r="N1189" s="206"/>
      <c r="O1189" s="170"/>
      <c r="P1189" s="171"/>
      <c r="Q1189" s="171"/>
      <c r="R1189" s="171"/>
      <c r="S1189" s="172"/>
      <c r="T1189" s="172"/>
      <c r="U1189" s="171"/>
      <c r="V1189" s="171"/>
      <c r="W1189" s="173"/>
      <c r="X1189" s="173"/>
      <c r="Y1189" s="173"/>
      <c r="Z1189" s="171"/>
      <c r="AA1189" s="171"/>
      <c r="AB1189" s="171"/>
      <c r="AC1189" s="172"/>
      <c r="AD1189" s="172"/>
      <c r="AE1189" s="174"/>
      <c r="AF1189" s="175"/>
      <c r="AG1189" s="169"/>
      <c r="AH1189" s="171"/>
      <c r="AI1189" s="171"/>
      <c r="AJ1189" s="169"/>
      <c r="AK1189" s="176"/>
      <c r="AL1189" s="176"/>
      <c r="AM1189" s="176"/>
      <c r="AN1189" s="176"/>
      <c r="AO1189" s="176"/>
      <c r="AP1189" s="176"/>
      <c r="AQ1189" s="176"/>
      <c r="AR1189" s="176"/>
      <c r="AS1189" s="176"/>
      <c r="AT1189" s="176"/>
      <c r="AU1189" s="177"/>
      <c r="AV1189" s="178"/>
      <c r="AW1189" s="178"/>
      <c r="AX1189" s="179"/>
      <c r="AY1189" s="179"/>
      <c r="AZ1189" s="179"/>
      <c r="BA1189" s="180"/>
      <c r="BB1189" s="181"/>
      <c r="BC1189" s="181"/>
      <c r="BD1189" s="181"/>
    </row>
    <row r="1190" spans="1:56">
      <c r="A1190" s="223"/>
      <c r="B1190" s="224"/>
      <c r="C1190" s="225"/>
      <c r="D1190" s="182"/>
      <c r="E1190" s="182"/>
      <c r="F1190" s="182"/>
      <c r="G1190" s="203"/>
      <c r="H1190" s="218"/>
      <c r="I1190" s="213"/>
      <c r="J1190" s="207"/>
      <c r="K1190" s="213"/>
      <c r="L1190" s="207"/>
      <c r="M1190" s="213"/>
      <c r="N1190" s="207"/>
      <c r="O1190" s="183"/>
      <c r="P1190" s="184"/>
      <c r="Q1190" s="184"/>
      <c r="R1190" s="275"/>
      <c r="S1190" s="185"/>
      <c r="T1190" s="185"/>
      <c r="U1190" s="275"/>
      <c r="V1190" s="275"/>
      <c r="W1190" s="276"/>
      <c r="X1190" s="276"/>
      <c r="Y1190" s="276"/>
      <c r="Z1190" s="275"/>
      <c r="AA1190" s="184"/>
      <c r="AB1190" s="184"/>
      <c r="AC1190" s="185"/>
      <c r="AD1190" s="185"/>
      <c r="AE1190" s="186"/>
      <c r="AF1190" s="187"/>
      <c r="AG1190" s="182"/>
      <c r="AH1190" s="184"/>
      <c r="AI1190" s="184"/>
      <c r="AJ1190" s="182"/>
      <c r="AK1190" s="188"/>
      <c r="AL1190" s="188"/>
      <c r="AM1190" s="188"/>
      <c r="AN1190" s="188"/>
      <c r="AO1190" s="188"/>
      <c r="AP1190" s="188"/>
      <c r="AQ1190" s="188"/>
      <c r="AR1190" s="188"/>
      <c r="AS1190" s="188"/>
      <c r="AT1190" s="188"/>
      <c r="AU1190" s="189"/>
      <c r="AV1190" s="190"/>
      <c r="AW1190" s="190"/>
      <c r="AX1190" s="191"/>
      <c r="AY1190" s="191"/>
      <c r="AZ1190" s="191"/>
      <c r="BA1190" s="192"/>
      <c r="BB1190" s="193"/>
      <c r="BC1190" s="193"/>
      <c r="BD1190" s="193"/>
    </row>
    <row r="1191" spans="1:56">
      <c r="A1191" s="220"/>
      <c r="B1191" s="221"/>
      <c r="C1191" s="222"/>
      <c r="D1191" s="169"/>
      <c r="E1191" s="169"/>
      <c r="F1191" s="169"/>
      <c r="G1191" s="202"/>
      <c r="H1191" s="217"/>
      <c r="I1191" s="212"/>
      <c r="J1191" s="206"/>
      <c r="K1191" s="212"/>
      <c r="L1191" s="206"/>
      <c r="M1191" s="212"/>
      <c r="N1191" s="206"/>
      <c r="O1191" s="170"/>
      <c r="P1191" s="171"/>
      <c r="Q1191" s="171"/>
      <c r="R1191" s="171"/>
      <c r="S1191" s="172"/>
      <c r="T1191" s="172"/>
      <c r="U1191" s="171"/>
      <c r="V1191" s="171"/>
      <c r="W1191" s="173"/>
      <c r="X1191" s="173"/>
      <c r="Y1191" s="173"/>
      <c r="Z1191" s="171"/>
      <c r="AA1191" s="171"/>
      <c r="AB1191" s="171"/>
      <c r="AC1191" s="172"/>
      <c r="AD1191" s="172"/>
      <c r="AE1191" s="174"/>
      <c r="AF1191" s="175"/>
      <c r="AG1191" s="169"/>
      <c r="AH1191" s="171"/>
      <c r="AI1191" s="171"/>
      <c r="AJ1191" s="169"/>
      <c r="AK1191" s="176"/>
      <c r="AL1191" s="176"/>
      <c r="AM1191" s="176"/>
      <c r="AN1191" s="176"/>
      <c r="AO1191" s="176"/>
      <c r="AP1191" s="176"/>
      <c r="AQ1191" s="176"/>
      <c r="AR1191" s="176"/>
      <c r="AS1191" s="176"/>
      <c r="AT1191" s="176"/>
      <c r="AU1191" s="177"/>
      <c r="AV1191" s="178"/>
      <c r="AW1191" s="178"/>
      <c r="AX1191" s="179"/>
      <c r="AY1191" s="179"/>
      <c r="AZ1191" s="179"/>
      <c r="BA1191" s="180"/>
      <c r="BB1191" s="181"/>
      <c r="BC1191" s="181"/>
      <c r="BD1191" s="181"/>
    </row>
    <row r="1192" spans="1:56">
      <c r="A1192" s="223"/>
      <c r="B1192" s="224"/>
      <c r="C1192" s="225"/>
      <c r="D1192" s="182"/>
      <c r="E1192" s="182"/>
      <c r="F1192" s="182"/>
      <c r="G1192" s="203"/>
      <c r="H1192" s="218"/>
      <c r="I1192" s="213"/>
      <c r="J1192" s="207"/>
      <c r="K1192" s="213"/>
      <c r="L1192" s="207"/>
      <c r="M1192" s="213"/>
      <c r="N1192" s="207"/>
      <c r="O1192" s="183"/>
      <c r="P1192" s="184"/>
      <c r="Q1192" s="184"/>
      <c r="R1192" s="275"/>
      <c r="S1192" s="185"/>
      <c r="T1192" s="185"/>
      <c r="U1192" s="275"/>
      <c r="V1192" s="275"/>
      <c r="W1192" s="276"/>
      <c r="X1192" s="276"/>
      <c r="Y1192" s="276"/>
      <c r="Z1192" s="275"/>
      <c r="AA1192" s="184"/>
      <c r="AB1192" s="184"/>
      <c r="AC1192" s="185"/>
      <c r="AD1192" s="185"/>
      <c r="AE1192" s="186"/>
      <c r="AF1192" s="187"/>
      <c r="AG1192" s="182"/>
      <c r="AH1192" s="184"/>
      <c r="AI1192" s="184"/>
      <c r="AJ1192" s="182"/>
      <c r="AK1192" s="188"/>
      <c r="AL1192" s="188"/>
      <c r="AM1192" s="188"/>
      <c r="AN1192" s="188"/>
      <c r="AO1192" s="188"/>
      <c r="AP1192" s="188"/>
      <c r="AQ1192" s="188"/>
      <c r="AR1192" s="188"/>
      <c r="AS1192" s="188"/>
      <c r="AT1192" s="188"/>
      <c r="AU1192" s="189"/>
      <c r="AV1192" s="190"/>
      <c r="AW1192" s="190"/>
      <c r="AX1192" s="191"/>
      <c r="AY1192" s="191"/>
      <c r="AZ1192" s="191"/>
      <c r="BA1192" s="192"/>
      <c r="BB1192" s="193"/>
      <c r="BC1192" s="193"/>
      <c r="BD1192" s="193"/>
    </row>
    <row r="1193" spans="1:56">
      <c r="A1193" s="220"/>
      <c r="B1193" s="221"/>
      <c r="C1193" s="222"/>
      <c r="D1193" s="169"/>
      <c r="E1193" s="169"/>
      <c r="F1193" s="169"/>
      <c r="G1193" s="202"/>
      <c r="H1193" s="217"/>
      <c r="I1193" s="212"/>
      <c r="J1193" s="206"/>
      <c r="K1193" s="212"/>
      <c r="L1193" s="206"/>
      <c r="M1193" s="212"/>
      <c r="N1193" s="206"/>
      <c r="O1193" s="170"/>
      <c r="P1193" s="171"/>
      <c r="Q1193" s="171"/>
      <c r="R1193" s="171"/>
      <c r="S1193" s="172"/>
      <c r="T1193" s="172"/>
      <c r="U1193" s="171"/>
      <c r="V1193" s="171"/>
      <c r="W1193" s="173"/>
      <c r="X1193" s="173"/>
      <c r="Y1193" s="173"/>
      <c r="Z1193" s="171"/>
      <c r="AA1193" s="171"/>
      <c r="AB1193" s="171"/>
      <c r="AC1193" s="172"/>
      <c r="AD1193" s="172"/>
      <c r="AE1193" s="174"/>
      <c r="AF1193" s="175"/>
      <c r="AG1193" s="169"/>
      <c r="AH1193" s="171"/>
      <c r="AI1193" s="171"/>
      <c r="AJ1193" s="169"/>
      <c r="AK1193" s="176"/>
      <c r="AL1193" s="176"/>
      <c r="AM1193" s="176"/>
      <c r="AN1193" s="176"/>
      <c r="AO1193" s="176"/>
      <c r="AP1193" s="176"/>
      <c r="AQ1193" s="176"/>
      <c r="AR1193" s="176"/>
      <c r="AS1193" s="176"/>
      <c r="AT1193" s="176"/>
      <c r="AU1193" s="177"/>
      <c r="AV1193" s="178"/>
      <c r="AW1193" s="178"/>
      <c r="AX1193" s="179"/>
      <c r="AY1193" s="179"/>
      <c r="AZ1193" s="179"/>
      <c r="BA1193" s="180"/>
      <c r="BB1193" s="181"/>
      <c r="BC1193" s="181"/>
      <c r="BD1193" s="181"/>
    </row>
    <row r="1194" spans="1:56">
      <c r="A1194" s="223"/>
      <c r="B1194" s="224"/>
      <c r="C1194" s="225"/>
      <c r="D1194" s="182"/>
      <c r="E1194" s="182"/>
      <c r="F1194" s="182"/>
      <c r="G1194" s="203"/>
      <c r="H1194" s="218"/>
      <c r="I1194" s="213"/>
      <c r="J1194" s="207"/>
      <c r="K1194" s="213"/>
      <c r="L1194" s="207"/>
      <c r="M1194" s="213"/>
      <c r="N1194" s="207"/>
      <c r="O1194" s="183"/>
      <c r="P1194" s="184"/>
      <c r="Q1194" s="184"/>
      <c r="R1194" s="275"/>
      <c r="S1194" s="185"/>
      <c r="T1194" s="185"/>
      <c r="U1194" s="275"/>
      <c r="V1194" s="275"/>
      <c r="W1194" s="276"/>
      <c r="X1194" s="276"/>
      <c r="Y1194" s="276"/>
      <c r="Z1194" s="275"/>
      <c r="AA1194" s="184"/>
      <c r="AB1194" s="184"/>
      <c r="AC1194" s="185"/>
      <c r="AD1194" s="185"/>
      <c r="AE1194" s="186"/>
      <c r="AF1194" s="187"/>
      <c r="AG1194" s="182"/>
      <c r="AH1194" s="184"/>
      <c r="AI1194" s="184"/>
      <c r="AJ1194" s="182"/>
      <c r="AK1194" s="188"/>
      <c r="AL1194" s="188"/>
      <c r="AM1194" s="188"/>
      <c r="AN1194" s="188"/>
      <c r="AO1194" s="188"/>
      <c r="AP1194" s="188"/>
      <c r="AQ1194" s="188"/>
      <c r="AR1194" s="188"/>
      <c r="AS1194" s="188"/>
      <c r="AT1194" s="188"/>
      <c r="AU1194" s="189"/>
      <c r="AV1194" s="190"/>
      <c r="AW1194" s="190"/>
      <c r="AX1194" s="191"/>
      <c r="AY1194" s="191"/>
      <c r="AZ1194" s="191"/>
      <c r="BA1194" s="192"/>
      <c r="BB1194" s="193"/>
      <c r="BC1194" s="193"/>
      <c r="BD1194" s="193"/>
    </row>
    <row r="1195" spans="1:56">
      <c r="A1195" s="220"/>
      <c r="B1195" s="221"/>
      <c r="C1195" s="222"/>
      <c r="D1195" s="169"/>
      <c r="E1195" s="169"/>
      <c r="F1195" s="169"/>
      <c r="G1195" s="202"/>
      <c r="H1195" s="217"/>
      <c r="I1195" s="212"/>
      <c r="J1195" s="206"/>
      <c r="K1195" s="212"/>
      <c r="L1195" s="206"/>
      <c r="M1195" s="212"/>
      <c r="N1195" s="206"/>
      <c r="O1195" s="170"/>
      <c r="P1195" s="171"/>
      <c r="Q1195" s="171"/>
      <c r="R1195" s="171"/>
      <c r="S1195" s="172"/>
      <c r="T1195" s="172"/>
      <c r="U1195" s="171"/>
      <c r="V1195" s="171"/>
      <c r="W1195" s="173"/>
      <c r="X1195" s="173"/>
      <c r="Y1195" s="173"/>
      <c r="Z1195" s="171"/>
      <c r="AA1195" s="171"/>
      <c r="AB1195" s="171"/>
      <c r="AC1195" s="172"/>
      <c r="AD1195" s="172"/>
      <c r="AE1195" s="174"/>
      <c r="AF1195" s="175"/>
      <c r="AG1195" s="169"/>
      <c r="AH1195" s="171"/>
      <c r="AI1195" s="171"/>
      <c r="AJ1195" s="169"/>
      <c r="AK1195" s="176"/>
      <c r="AL1195" s="176"/>
      <c r="AM1195" s="176"/>
      <c r="AN1195" s="176"/>
      <c r="AO1195" s="176"/>
      <c r="AP1195" s="176"/>
      <c r="AQ1195" s="176"/>
      <c r="AR1195" s="176"/>
      <c r="AS1195" s="176"/>
      <c r="AT1195" s="176"/>
      <c r="AU1195" s="177"/>
      <c r="AV1195" s="178"/>
      <c r="AW1195" s="178"/>
      <c r="AX1195" s="179"/>
      <c r="AY1195" s="179"/>
      <c r="AZ1195" s="179"/>
      <c r="BA1195" s="180"/>
      <c r="BB1195" s="181"/>
      <c r="BC1195" s="181"/>
      <c r="BD1195" s="181"/>
    </row>
    <row r="1196" spans="1:56">
      <c r="A1196" s="223"/>
      <c r="B1196" s="224"/>
      <c r="C1196" s="225"/>
      <c r="D1196" s="182"/>
      <c r="E1196" s="182"/>
      <c r="F1196" s="182"/>
      <c r="G1196" s="203"/>
      <c r="H1196" s="218"/>
      <c r="I1196" s="213"/>
      <c r="J1196" s="207"/>
      <c r="K1196" s="213"/>
      <c r="L1196" s="207"/>
      <c r="M1196" s="213"/>
      <c r="N1196" s="207"/>
      <c r="O1196" s="183"/>
      <c r="P1196" s="184"/>
      <c r="Q1196" s="184"/>
      <c r="R1196" s="275"/>
      <c r="S1196" s="185"/>
      <c r="T1196" s="185"/>
      <c r="U1196" s="275"/>
      <c r="V1196" s="275"/>
      <c r="W1196" s="276"/>
      <c r="X1196" s="276"/>
      <c r="Y1196" s="276"/>
      <c r="Z1196" s="275"/>
      <c r="AA1196" s="184"/>
      <c r="AB1196" s="184"/>
      <c r="AC1196" s="185"/>
      <c r="AD1196" s="185"/>
      <c r="AE1196" s="186"/>
      <c r="AF1196" s="187"/>
      <c r="AG1196" s="182"/>
      <c r="AH1196" s="184"/>
      <c r="AI1196" s="184"/>
      <c r="AJ1196" s="182"/>
      <c r="AK1196" s="188"/>
      <c r="AL1196" s="188"/>
      <c r="AM1196" s="188"/>
      <c r="AN1196" s="188"/>
      <c r="AO1196" s="188"/>
      <c r="AP1196" s="188"/>
      <c r="AQ1196" s="188"/>
      <c r="AR1196" s="188"/>
      <c r="AS1196" s="188"/>
      <c r="AT1196" s="188"/>
      <c r="AU1196" s="189"/>
      <c r="AV1196" s="190"/>
      <c r="AW1196" s="190"/>
      <c r="AX1196" s="191"/>
      <c r="AY1196" s="191"/>
      <c r="AZ1196" s="191"/>
      <c r="BA1196" s="192"/>
      <c r="BB1196" s="193"/>
      <c r="BC1196" s="193"/>
      <c r="BD1196" s="193"/>
    </row>
    <row r="1197" spans="1:56">
      <c r="A1197" s="220"/>
      <c r="B1197" s="221"/>
      <c r="C1197" s="222"/>
      <c r="D1197" s="169"/>
      <c r="E1197" s="169"/>
      <c r="F1197" s="169"/>
      <c r="G1197" s="202"/>
      <c r="H1197" s="217"/>
      <c r="I1197" s="212"/>
      <c r="J1197" s="206"/>
      <c r="K1197" s="212"/>
      <c r="L1197" s="206"/>
      <c r="M1197" s="212"/>
      <c r="N1197" s="206"/>
      <c r="O1197" s="170"/>
      <c r="P1197" s="171"/>
      <c r="Q1197" s="171"/>
      <c r="R1197" s="171"/>
      <c r="S1197" s="172"/>
      <c r="T1197" s="172"/>
      <c r="U1197" s="171"/>
      <c r="V1197" s="171"/>
      <c r="W1197" s="173"/>
      <c r="X1197" s="173"/>
      <c r="Y1197" s="173"/>
      <c r="Z1197" s="171"/>
      <c r="AA1197" s="171"/>
      <c r="AB1197" s="171"/>
      <c r="AC1197" s="172"/>
      <c r="AD1197" s="172"/>
      <c r="AE1197" s="174"/>
      <c r="AF1197" s="175"/>
      <c r="AG1197" s="169"/>
      <c r="AH1197" s="171"/>
      <c r="AI1197" s="171"/>
      <c r="AJ1197" s="169"/>
      <c r="AK1197" s="176"/>
      <c r="AL1197" s="176"/>
      <c r="AM1197" s="176"/>
      <c r="AN1197" s="176"/>
      <c r="AO1197" s="176"/>
      <c r="AP1197" s="176"/>
      <c r="AQ1197" s="176"/>
      <c r="AR1197" s="176"/>
      <c r="AS1197" s="176"/>
      <c r="AT1197" s="176"/>
      <c r="AU1197" s="177"/>
      <c r="AV1197" s="178"/>
      <c r="AW1197" s="178"/>
      <c r="AX1197" s="179"/>
      <c r="AY1197" s="179"/>
      <c r="AZ1197" s="179"/>
      <c r="BA1197" s="180"/>
      <c r="BB1197" s="181"/>
      <c r="BC1197" s="181"/>
      <c r="BD1197" s="181"/>
    </row>
    <row r="1198" spans="1:56">
      <c r="A1198" s="223"/>
      <c r="B1198" s="224"/>
      <c r="C1198" s="225"/>
      <c r="D1198" s="182"/>
      <c r="E1198" s="182"/>
      <c r="F1198" s="182"/>
      <c r="G1198" s="203"/>
      <c r="H1198" s="218"/>
      <c r="I1198" s="213"/>
      <c r="J1198" s="207"/>
      <c r="K1198" s="213"/>
      <c r="L1198" s="207"/>
      <c r="M1198" s="213"/>
      <c r="N1198" s="207"/>
      <c r="O1198" s="183"/>
      <c r="P1198" s="184"/>
      <c r="Q1198" s="184"/>
      <c r="R1198" s="275"/>
      <c r="S1198" s="185"/>
      <c r="T1198" s="185"/>
      <c r="U1198" s="275"/>
      <c r="V1198" s="275"/>
      <c r="W1198" s="276"/>
      <c r="X1198" s="276"/>
      <c r="Y1198" s="276"/>
      <c r="Z1198" s="275"/>
      <c r="AA1198" s="184"/>
      <c r="AB1198" s="184"/>
      <c r="AC1198" s="185"/>
      <c r="AD1198" s="185"/>
      <c r="AE1198" s="186"/>
      <c r="AF1198" s="187"/>
      <c r="AG1198" s="182"/>
      <c r="AH1198" s="184"/>
      <c r="AI1198" s="184"/>
      <c r="AJ1198" s="182"/>
      <c r="AK1198" s="188"/>
      <c r="AL1198" s="188"/>
      <c r="AM1198" s="188"/>
      <c r="AN1198" s="188"/>
      <c r="AO1198" s="188"/>
      <c r="AP1198" s="188"/>
      <c r="AQ1198" s="188"/>
      <c r="AR1198" s="188"/>
      <c r="AS1198" s="188"/>
      <c r="AT1198" s="188"/>
      <c r="AU1198" s="189"/>
      <c r="AV1198" s="190"/>
      <c r="AW1198" s="190"/>
      <c r="AX1198" s="191"/>
      <c r="AY1198" s="191"/>
      <c r="AZ1198" s="191"/>
      <c r="BA1198" s="192"/>
      <c r="BB1198" s="193"/>
      <c r="BC1198" s="193"/>
      <c r="BD1198" s="193"/>
    </row>
    <row r="1199" spans="1:56">
      <c r="A1199" s="220"/>
      <c r="B1199" s="221"/>
      <c r="C1199" s="222"/>
      <c r="D1199" s="169"/>
      <c r="E1199" s="169"/>
      <c r="F1199" s="169"/>
      <c r="G1199" s="202"/>
      <c r="H1199" s="217"/>
      <c r="I1199" s="212"/>
      <c r="J1199" s="206"/>
      <c r="K1199" s="212"/>
      <c r="L1199" s="206"/>
      <c r="M1199" s="212"/>
      <c r="N1199" s="206"/>
      <c r="O1199" s="170"/>
      <c r="P1199" s="171"/>
      <c r="Q1199" s="171"/>
      <c r="R1199" s="171"/>
      <c r="S1199" s="172"/>
      <c r="T1199" s="172"/>
      <c r="U1199" s="171"/>
      <c r="V1199" s="171"/>
      <c r="W1199" s="173"/>
      <c r="X1199" s="173"/>
      <c r="Y1199" s="173"/>
      <c r="Z1199" s="171"/>
      <c r="AA1199" s="171"/>
      <c r="AB1199" s="171"/>
      <c r="AC1199" s="172"/>
      <c r="AD1199" s="172"/>
      <c r="AE1199" s="174"/>
      <c r="AF1199" s="175"/>
      <c r="AG1199" s="169"/>
      <c r="AH1199" s="171"/>
      <c r="AI1199" s="171"/>
      <c r="AJ1199" s="169"/>
      <c r="AK1199" s="176"/>
      <c r="AL1199" s="176"/>
      <c r="AM1199" s="176"/>
      <c r="AN1199" s="176"/>
      <c r="AO1199" s="176"/>
      <c r="AP1199" s="176"/>
      <c r="AQ1199" s="176"/>
      <c r="AR1199" s="176"/>
      <c r="AS1199" s="176"/>
      <c r="AT1199" s="176"/>
      <c r="AU1199" s="177"/>
      <c r="AV1199" s="178"/>
      <c r="AW1199" s="178"/>
      <c r="AX1199" s="179"/>
      <c r="AY1199" s="179"/>
      <c r="AZ1199" s="179"/>
      <c r="BA1199" s="180"/>
      <c r="BB1199" s="181"/>
      <c r="BC1199" s="181"/>
      <c r="BD1199" s="181"/>
    </row>
    <row r="1200" spans="1:56">
      <c r="A1200" s="223"/>
      <c r="B1200" s="224"/>
      <c r="C1200" s="225"/>
      <c r="D1200" s="182"/>
      <c r="E1200" s="182"/>
      <c r="F1200" s="182"/>
      <c r="G1200" s="203"/>
      <c r="H1200" s="218"/>
      <c r="I1200" s="213"/>
      <c r="J1200" s="207"/>
      <c r="K1200" s="213"/>
      <c r="L1200" s="207"/>
      <c r="M1200" s="213"/>
      <c r="N1200" s="207"/>
      <c r="O1200" s="183"/>
      <c r="P1200" s="184"/>
      <c r="Q1200" s="184"/>
      <c r="R1200" s="275"/>
      <c r="S1200" s="185"/>
      <c r="T1200" s="185"/>
      <c r="U1200" s="275"/>
      <c r="V1200" s="275"/>
      <c r="W1200" s="276"/>
      <c r="X1200" s="276"/>
      <c r="Y1200" s="276"/>
      <c r="Z1200" s="275"/>
      <c r="AA1200" s="184"/>
      <c r="AB1200" s="184"/>
      <c r="AC1200" s="185"/>
      <c r="AD1200" s="185"/>
      <c r="AE1200" s="186"/>
      <c r="AF1200" s="187"/>
      <c r="AG1200" s="182"/>
      <c r="AH1200" s="184"/>
      <c r="AI1200" s="184"/>
      <c r="AJ1200" s="182"/>
      <c r="AK1200" s="188"/>
      <c r="AL1200" s="188"/>
      <c r="AM1200" s="188"/>
      <c r="AN1200" s="188"/>
      <c r="AO1200" s="188"/>
      <c r="AP1200" s="188"/>
      <c r="AQ1200" s="188"/>
      <c r="AR1200" s="188"/>
      <c r="AS1200" s="188"/>
      <c r="AT1200" s="188"/>
      <c r="AU1200" s="189"/>
      <c r="AV1200" s="190"/>
      <c r="AW1200" s="190"/>
      <c r="AX1200" s="191"/>
      <c r="AY1200" s="191"/>
      <c r="AZ1200" s="191"/>
      <c r="BA1200" s="192"/>
      <c r="BB1200" s="193"/>
      <c r="BC1200" s="193"/>
      <c r="BD1200" s="193"/>
    </row>
    <row r="1201" spans="1:56">
      <c r="A1201" s="220"/>
      <c r="B1201" s="221"/>
      <c r="C1201" s="222"/>
      <c r="D1201" s="169"/>
      <c r="E1201" s="169"/>
      <c r="F1201" s="169"/>
      <c r="G1201" s="202"/>
      <c r="H1201" s="217"/>
      <c r="I1201" s="212"/>
      <c r="J1201" s="206"/>
      <c r="K1201" s="212"/>
      <c r="L1201" s="206"/>
      <c r="M1201" s="212"/>
      <c r="N1201" s="206"/>
      <c r="O1201" s="170"/>
      <c r="P1201" s="171"/>
      <c r="Q1201" s="171"/>
      <c r="R1201" s="171"/>
      <c r="S1201" s="172"/>
      <c r="T1201" s="172"/>
      <c r="U1201" s="171"/>
      <c r="V1201" s="171"/>
      <c r="W1201" s="173"/>
      <c r="X1201" s="173"/>
      <c r="Y1201" s="173"/>
      <c r="Z1201" s="171"/>
      <c r="AA1201" s="171"/>
      <c r="AB1201" s="171"/>
      <c r="AC1201" s="172"/>
      <c r="AD1201" s="172"/>
      <c r="AE1201" s="174"/>
      <c r="AF1201" s="175"/>
      <c r="AG1201" s="169"/>
      <c r="AH1201" s="171"/>
      <c r="AI1201" s="171"/>
      <c r="AJ1201" s="169"/>
      <c r="AK1201" s="176"/>
      <c r="AL1201" s="176"/>
      <c r="AM1201" s="176"/>
      <c r="AN1201" s="176"/>
      <c r="AO1201" s="176"/>
      <c r="AP1201" s="176"/>
      <c r="AQ1201" s="176"/>
      <c r="AR1201" s="176"/>
      <c r="AS1201" s="176"/>
      <c r="AT1201" s="176"/>
      <c r="AU1201" s="177"/>
      <c r="AV1201" s="178"/>
      <c r="AW1201" s="178"/>
      <c r="AX1201" s="179"/>
      <c r="AY1201" s="179"/>
      <c r="AZ1201" s="179"/>
      <c r="BA1201" s="180"/>
      <c r="BB1201" s="181"/>
      <c r="BC1201" s="181"/>
      <c r="BD1201" s="181"/>
    </row>
    <row r="1202" spans="1:56">
      <c r="A1202" s="223"/>
      <c r="B1202" s="224"/>
      <c r="C1202" s="225"/>
      <c r="D1202" s="182"/>
      <c r="E1202" s="182"/>
      <c r="F1202" s="182"/>
      <c r="G1202" s="203"/>
      <c r="H1202" s="218"/>
      <c r="I1202" s="213"/>
      <c r="J1202" s="207"/>
      <c r="K1202" s="213"/>
      <c r="L1202" s="207"/>
      <c r="M1202" s="213"/>
      <c r="N1202" s="207"/>
      <c r="O1202" s="183"/>
      <c r="P1202" s="184"/>
      <c r="Q1202" s="184"/>
      <c r="R1202" s="275"/>
      <c r="S1202" s="185"/>
      <c r="T1202" s="185"/>
      <c r="U1202" s="275"/>
      <c r="V1202" s="275"/>
      <c r="W1202" s="276"/>
      <c r="X1202" s="276"/>
      <c r="Y1202" s="276"/>
      <c r="Z1202" s="275"/>
      <c r="AA1202" s="184"/>
      <c r="AB1202" s="184"/>
      <c r="AC1202" s="185"/>
      <c r="AD1202" s="185"/>
      <c r="AE1202" s="186"/>
      <c r="AF1202" s="187"/>
      <c r="AG1202" s="182"/>
      <c r="AH1202" s="184"/>
      <c r="AI1202" s="184"/>
      <c r="AJ1202" s="182"/>
      <c r="AK1202" s="188"/>
      <c r="AL1202" s="188"/>
      <c r="AM1202" s="188"/>
      <c r="AN1202" s="188"/>
      <c r="AO1202" s="188"/>
      <c r="AP1202" s="188"/>
      <c r="AQ1202" s="188"/>
      <c r="AR1202" s="188"/>
      <c r="AS1202" s="188"/>
      <c r="AT1202" s="188"/>
      <c r="AU1202" s="189"/>
      <c r="AV1202" s="190"/>
      <c r="AW1202" s="190"/>
      <c r="AX1202" s="191"/>
      <c r="AY1202" s="191"/>
      <c r="AZ1202" s="191"/>
      <c r="BA1202" s="192"/>
      <c r="BB1202" s="193"/>
      <c r="BC1202" s="193"/>
      <c r="BD1202" s="193"/>
    </row>
    <row r="1203" spans="1:56">
      <c r="A1203" s="220"/>
      <c r="B1203" s="221"/>
      <c r="C1203" s="222"/>
      <c r="D1203" s="169"/>
      <c r="E1203" s="169"/>
      <c r="F1203" s="169"/>
      <c r="G1203" s="202"/>
      <c r="H1203" s="217"/>
      <c r="I1203" s="212"/>
      <c r="J1203" s="206"/>
      <c r="K1203" s="212"/>
      <c r="L1203" s="206"/>
      <c r="M1203" s="212"/>
      <c r="N1203" s="206"/>
      <c r="O1203" s="170"/>
      <c r="P1203" s="171"/>
      <c r="Q1203" s="171"/>
      <c r="R1203" s="171"/>
      <c r="S1203" s="172"/>
      <c r="T1203" s="172"/>
      <c r="U1203" s="171"/>
      <c r="V1203" s="171"/>
      <c r="W1203" s="173"/>
      <c r="X1203" s="173"/>
      <c r="Y1203" s="173"/>
      <c r="Z1203" s="171"/>
      <c r="AA1203" s="171"/>
      <c r="AB1203" s="171"/>
      <c r="AC1203" s="172"/>
      <c r="AD1203" s="172"/>
      <c r="AE1203" s="174"/>
      <c r="AF1203" s="175"/>
      <c r="AG1203" s="169"/>
      <c r="AH1203" s="171"/>
      <c r="AI1203" s="171"/>
      <c r="AJ1203" s="169"/>
      <c r="AK1203" s="176"/>
      <c r="AL1203" s="176"/>
      <c r="AM1203" s="176"/>
      <c r="AN1203" s="176"/>
      <c r="AO1203" s="176"/>
      <c r="AP1203" s="176"/>
      <c r="AQ1203" s="176"/>
      <c r="AR1203" s="176"/>
      <c r="AS1203" s="176"/>
      <c r="AT1203" s="176"/>
      <c r="AU1203" s="177"/>
      <c r="AV1203" s="178"/>
      <c r="AW1203" s="178"/>
      <c r="AX1203" s="179"/>
      <c r="AY1203" s="179"/>
      <c r="AZ1203" s="179"/>
      <c r="BA1203" s="180"/>
      <c r="BB1203" s="181"/>
      <c r="BC1203" s="181"/>
      <c r="BD1203" s="181"/>
    </row>
    <row r="1204" spans="1:56">
      <c r="A1204" s="223"/>
      <c r="B1204" s="224"/>
      <c r="C1204" s="225"/>
      <c r="D1204" s="182"/>
      <c r="E1204" s="182"/>
      <c r="F1204" s="182"/>
      <c r="G1204" s="203"/>
      <c r="H1204" s="218"/>
      <c r="I1204" s="213"/>
      <c r="J1204" s="207"/>
      <c r="K1204" s="213"/>
      <c r="L1204" s="207"/>
      <c r="M1204" s="213"/>
      <c r="N1204" s="207"/>
      <c r="O1204" s="183"/>
      <c r="P1204" s="184"/>
      <c r="Q1204" s="184"/>
      <c r="R1204" s="275"/>
      <c r="S1204" s="185"/>
      <c r="T1204" s="185"/>
      <c r="U1204" s="275"/>
      <c r="V1204" s="275"/>
      <c r="W1204" s="276"/>
      <c r="X1204" s="276"/>
      <c r="Y1204" s="276"/>
      <c r="Z1204" s="275"/>
      <c r="AA1204" s="184"/>
      <c r="AB1204" s="184"/>
      <c r="AC1204" s="185"/>
      <c r="AD1204" s="185"/>
      <c r="AE1204" s="186"/>
      <c r="AF1204" s="187"/>
      <c r="AG1204" s="182"/>
      <c r="AH1204" s="184"/>
      <c r="AI1204" s="184"/>
      <c r="AJ1204" s="182"/>
      <c r="AK1204" s="188"/>
      <c r="AL1204" s="188"/>
      <c r="AM1204" s="188"/>
      <c r="AN1204" s="188"/>
      <c r="AO1204" s="188"/>
      <c r="AP1204" s="188"/>
      <c r="AQ1204" s="188"/>
      <c r="AR1204" s="188"/>
      <c r="AS1204" s="188"/>
      <c r="AT1204" s="188"/>
      <c r="AU1204" s="189"/>
      <c r="AV1204" s="190"/>
      <c r="AW1204" s="190"/>
      <c r="AX1204" s="191"/>
      <c r="AY1204" s="191"/>
      <c r="AZ1204" s="191"/>
      <c r="BA1204" s="192"/>
      <c r="BB1204" s="193"/>
      <c r="BC1204" s="193"/>
      <c r="BD1204" s="193"/>
    </row>
    <row r="1205" spans="1:56">
      <c r="A1205" s="220"/>
      <c r="B1205" s="221"/>
      <c r="C1205" s="222"/>
      <c r="D1205" s="169"/>
      <c r="E1205" s="169"/>
      <c r="F1205" s="169"/>
      <c r="G1205" s="202"/>
      <c r="H1205" s="217"/>
      <c r="I1205" s="212"/>
      <c r="J1205" s="206"/>
      <c r="K1205" s="212"/>
      <c r="L1205" s="206"/>
      <c r="M1205" s="212"/>
      <c r="N1205" s="206"/>
      <c r="O1205" s="170"/>
      <c r="P1205" s="171"/>
      <c r="Q1205" s="171"/>
      <c r="R1205" s="171"/>
      <c r="S1205" s="172"/>
      <c r="T1205" s="172"/>
      <c r="U1205" s="171"/>
      <c r="V1205" s="171"/>
      <c r="W1205" s="173"/>
      <c r="X1205" s="173"/>
      <c r="Y1205" s="173"/>
      <c r="Z1205" s="171"/>
      <c r="AA1205" s="171"/>
      <c r="AB1205" s="171"/>
      <c r="AC1205" s="172"/>
      <c r="AD1205" s="172"/>
      <c r="AE1205" s="174"/>
      <c r="AF1205" s="175"/>
      <c r="AG1205" s="169"/>
      <c r="AH1205" s="171"/>
      <c r="AI1205" s="171"/>
      <c r="AJ1205" s="169"/>
      <c r="AK1205" s="176"/>
      <c r="AL1205" s="176"/>
      <c r="AM1205" s="176"/>
      <c r="AN1205" s="176"/>
      <c r="AO1205" s="176"/>
      <c r="AP1205" s="176"/>
      <c r="AQ1205" s="176"/>
      <c r="AR1205" s="176"/>
      <c r="AS1205" s="176"/>
      <c r="AT1205" s="176"/>
      <c r="AU1205" s="177"/>
      <c r="AV1205" s="178"/>
      <c r="AW1205" s="178"/>
      <c r="AX1205" s="179"/>
      <c r="AY1205" s="179"/>
      <c r="AZ1205" s="179"/>
      <c r="BA1205" s="180"/>
      <c r="BB1205" s="181"/>
      <c r="BC1205" s="181"/>
      <c r="BD1205" s="181"/>
    </row>
    <row r="1206" spans="1:56">
      <c r="A1206" s="223"/>
      <c r="B1206" s="224"/>
      <c r="C1206" s="225"/>
      <c r="D1206" s="182"/>
      <c r="E1206" s="182"/>
      <c r="F1206" s="182"/>
      <c r="G1206" s="203"/>
      <c r="H1206" s="218"/>
      <c r="I1206" s="213"/>
      <c r="J1206" s="207"/>
      <c r="K1206" s="213"/>
      <c r="L1206" s="207"/>
      <c r="M1206" s="213"/>
      <c r="N1206" s="207"/>
      <c r="O1206" s="183"/>
      <c r="P1206" s="184"/>
      <c r="Q1206" s="184"/>
      <c r="R1206" s="275"/>
      <c r="S1206" s="185"/>
      <c r="T1206" s="185"/>
      <c r="U1206" s="275"/>
      <c r="V1206" s="275"/>
      <c r="W1206" s="276"/>
      <c r="X1206" s="276"/>
      <c r="Y1206" s="276"/>
      <c r="Z1206" s="275"/>
      <c r="AA1206" s="184"/>
      <c r="AB1206" s="184"/>
      <c r="AC1206" s="185"/>
      <c r="AD1206" s="185"/>
      <c r="AE1206" s="186"/>
      <c r="AF1206" s="187"/>
      <c r="AG1206" s="182"/>
      <c r="AH1206" s="184"/>
      <c r="AI1206" s="184"/>
      <c r="AJ1206" s="182"/>
      <c r="AK1206" s="188"/>
      <c r="AL1206" s="188"/>
      <c r="AM1206" s="188"/>
      <c r="AN1206" s="188"/>
      <c r="AO1206" s="188"/>
      <c r="AP1206" s="188"/>
      <c r="AQ1206" s="188"/>
      <c r="AR1206" s="188"/>
      <c r="AS1206" s="188"/>
      <c r="AT1206" s="188"/>
      <c r="AU1206" s="189"/>
      <c r="AV1206" s="190"/>
      <c r="AW1206" s="190"/>
      <c r="AX1206" s="191"/>
      <c r="AY1206" s="191"/>
      <c r="AZ1206" s="191"/>
      <c r="BA1206" s="192"/>
      <c r="BB1206" s="193"/>
      <c r="BC1206" s="193"/>
      <c r="BD1206" s="193"/>
    </row>
    <row r="1207" spans="1:56">
      <c r="A1207" s="220"/>
      <c r="B1207" s="221"/>
      <c r="C1207" s="222"/>
      <c r="D1207" s="169"/>
      <c r="E1207" s="169"/>
      <c r="F1207" s="169"/>
      <c r="G1207" s="202"/>
      <c r="H1207" s="217"/>
      <c r="I1207" s="212"/>
      <c r="J1207" s="206"/>
      <c r="K1207" s="212"/>
      <c r="L1207" s="206"/>
      <c r="M1207" s="212"/>
      <c r="N1207" s="206"/>
      <c r="O1207" s="170"/>
      <c r="P1207" s="171"/>
      <c r="Q1207" s="171"/>
      <c r="R1207" s="171"/>
      <c r="S1207" s="172"/>
      <c r="T1207" s="172"/>
      <c r="U1207" s="171"/>
      <c r="V1207" s="171"/>
      <c r="W1207" s="173"/>
      <c r="X1207" s="173"/>
      <c r="Y1207" s="173"/>
      <c r="Z1207" s="171"/>
      <c r="AA1207" s="171"/>
      <c r="AB1207" s="171"/>
      <c r="AC1207" s="172"/>
      <c r="AD1207" s="172"/>
      <c r="AE1207" s="174"/>
      <c r="AF1207" s="175"/>
      <c r="AG1207" s="169"/>
      <c r="AH1207" s="171"/>
      <c r="AI1207" s="171"/>
      <c r="AJ1207" s="169"/>
      <c r="AK1207" s="176"/>
      <c r="AL1207" s="176"/>
      <c r="AM1207" s="176"/>
      <c r="AN1207" s="176"/>
      <c r="AO1207" s="176"/>
      <c r="AP1207" s="176"/>
      <c r="AQ1207" s="176"/>
      <c r="AR1207" s="176"/>
      <c r="AS1207" s="176"/>
      <c r="AT1207" s="176"/>
      <c r="AU1207" s="177"/>
      <c r="AV1207" s="178"/>
      <c r="AW1207" s="178"/>
      <c r="AX1207" s="179"/>
      <c r="AY1207" s="179"/>
      <c r="AZ1207" s="179"/>
      <c r="BA1207" s="180"/>
      <c r="BB1207" s="181"/>
      <c r="BC1207" s="181"/>
      <c r="BD1207" s="181"/>
    </row>
    <row r="1208" spans="1:56">
      <c r="A1208" s="223"/>
      <c r="B1208" s="224"/>
      <c r="C1208" s="225"/>
      <c r="D1208" s="182"/>
      <c r="E1208" s="182"/>
      <c r="F1208" s="182"/>
      <c r="G1208" s="203"/>
      <c r="H1208" s="218"/>
      <c r="I1208" s="213"/>
      <c r="J1208" s="207"/>
      <c r="K1208" s="213"/>
      <c r="L1208" s="207"/>
      <c r="M1208" s="213"/>
      <c r="N1208" s="207"/>
      <c r="O1208" s="183"/>
      <c r="P1208" s="184"/>
      <c r="Q1208" s="184"/>
      <c r="R1208" s="275"/>
      <c r="S1208" s="185"/>
      <c r="T1208" s="185"/>
      <c r="U1208" s="275"/>
      <c r="V1208" s="275"/>
      <c r="W1208" s="276"/>
      <c r="X1208" s="276"/>
      <c r="Y1208" s="276"/>
      <c r="Z1208" s="275"/>
      <c r="AA1208" s="184"/>
      <c r="AB1208" s="184"/>
      <c r="AC1208" s="185"/>
      <c r="AD1208" s="185"/>
      <c r="AE1208" s="186"/>
      <c r="AF1208" s="187"/>
      <c r="AG1208" s="182"/>
      <c r="AH1208" s="184"/>
      <c r="AI1208" s="184"/>
      <c r="AJ1208" s="182"/>
      <c r="AK1208" s="188"/>
      <c r="AL1208" s="188"/>
      <c r="AM1208" s="188"/>
      <c r="AN1208" s="188"/>
      <c r="AO1208" s="188"/>
      <c r="AP1208" s="188"/>
      <c r="AQ1208" s="188"/>
      <c r="AR1208" s="188"/>
      <c r="AS1208" s="188"/>
      <c r="AT1208" s="188"/>
      <c r="AU1208" s="189"/>
      <c r="AV1208" s="190"/>
      <c r="AW1208" s="190"/>
      <c r="AX1208" s="191"/>
      <c r="AY1208" s="191"/>
      <c r="AZ1208" s="191"/>
      <c r="BA1208" s="192"/>
      <c r="BB1208" s="193"/>
      <c r="BC1208" s="193"/>
      <c r="BD1208" s="193"/>
    </row>
    <row r="1209" spans="1:56">
      <c r="A1209" s="220"/>
      <c r="B1209" s="221"/>
      <c r="C1209" s="222"/>
      <c r="D1209" s="169"/>
      <c r="E1209" s="169"/>
      <c r="F1209" s="169"/>
      <c r="G1209" s="202"/>
      <c r="H1209" s="217"/>
      <c r="I1209" s="212"/>
      <c r="J1209" s="206"/>
      <c r="K1209" s="212"/>
      <c r="L1209" s="206"/>
      <c r="M1209" s="212"/>
      <c r="N1209" s="206"/>
      <c r="O1209" s="170"/>
      <c r="P1209" s="171"/>
      <c r="Q1209" s="171"/>
      <c r="R1209" s="171"/>
      <c r="S1209" s="172"/>
      <c r="T1209" s="172"/>
      <c r="U1209" s="171"/>
      <c r="V1209" s="171"/>
      <c r="W1209" s="173"/>
      <c r="X1209" s="173"/>
      <c r="Y1209" s="173"/>
      <c r="Z1209" s="171"/>
      <c r="AA1209" s="171"/>
      <c r="AB1209" s="171"/>
      <c r="AC1209" s="172"/>
      <c r="AD1209" s="172"/>
      <c r="AE1209" s="174"/>
      <c r="AF1209" s="175"/>
      <c r="AG1209" s="169"/>
      <c r="AH1209" s="171"/>
      <c r="AI1209" s="171"/>
      <c r="AJ1209" s="169"/>
      <c r="AK1209" s="176"/>
      <c r="AL1209" s="176"/>
      <c r="AM1209" s="176"/>
      <c r="AN1209" s="176"/>
      <c r="AO1209" s="176"/>
      <c r="AP1209" s="176"/>
      <c r="AQ1209" s="176"/>
      <c r="AR1209" s="176"/>
      <c r="AS1209" s="176"/>
      <c r="AT1209" s="176"/>
      <c r="AU1209" s="177"/>
      <c r="AV1209" s="178"/>
      <c r="AW1209" s="178"/>
      <c r="AX1209" s="179"/>
      <c r="AY1209" s="179"/>
      <c r="AZ1209" s="179"/>
      <c r="BA1209" s="180"/>
      <c r="BB1209" s="181"/>
      <c r="BC1209" s="181"/>
      <c r="BD1209" s="181"/>
    </row>
    <row r="1210" spans="1:56">
      <c r="A1210" s="223"/>
      <c r="B1210" s="224"/>
      <c r="C1210" s="225"/>
      <c r="D1210" s="182"/>
      <c r="E1210" s="182"/>
      <c r="F1210" s="182"/>
      <c r="G1210" s="203"/>
      <c r="H1210" s="218"/>
      <c r="I1210" s="213"/>
      <c r="J1210" s="207"/>
      <c r="K1210" s="213"/>
      <c r="L1210" s="207"/>
      <c r="M1210" s="213"/>
      <c r="N1210" s="207"/>
      <c r="O1210" s="183"/>
      <c r="P1210" s="184"/>
      <c r="Q1210" s="184"/>
      <c r="R1210" s="275"/>
      <c r="S1210" s="185"/>
      <c r="T1210" s="185"/>
      <c r="U1210" s="275"/>
      <c r="V1210" s="275"/>
      <c r="W1210" s="276"/>
      <c r="X1210" s="276"/>
      <c r="Y1210" s="276"/>
      <c r="Z1210" s="275"/>
      <c r="AA1210" s="184"/>
      <c r="AB1210" s="184"/>
      <c r="AC1210" s="185"/>
      <c r="AD1210" s="185"/>
      <c r="AE1210" s="186"/>
      <c r="AF1210" s="187"/>
      <c r="AG1210" s="182"/>
      <c r="AH1210" s="184"/>
      <c r="AI1210" s="184"/>
      <c r="AJ1210" s="182"/>
      <c r="AK1210" s="188"/>
      <c r="AL1210" s="188"/>
      <c r="AM1210" s="188"/>
      <c r="AN1210" s="188"/>
      <c r="AO1210" s="188"/>
      <c r="AP1210" s="188"/>
      <c r="AQ1210" s="188"/>
      <c r="AR1210" s="188"/>
      <c r="AS1210" s="188"/>
      <c r="AT1210" s="188"/>
      <c r="AU1210" s="189"/>
      <c r="AV1210" s="190"/>
      <c r="AW1210" s="190"/>
      <c r="AX1210" s="191"/>
      <c r="AY1210" s="191"/>
      <c r="AZ1210" s="191"/>
      <c r="BA1210" s="192"/>
      <c r="BB1210" s="193"/>
      <c r="BC1210" s="193"/>
      <c r="BD1210" s="193"/>
    </row>
    <row r="1211" spans="1:56">
      <c r="A1211" s="220"/>
      <c r="B1211" s="221"/>
      <c r="C1211" s="222"/>
      <c r="D1211" s="169"/>
      <c r="E1211" s="169"/>
      <c r="F1211" s="169"/>
      <c r="G1211" s="202"/>
      <c r="H1211" s="217"/>
      <c r="I1211" s="212"/>
      <c r="J1211" s="206"/>
      <c r="K1211" s="212"/>
      <c r="L1211" s="206"/>
      <c r="M1211" s="212"/>
      <c r="N1211" s="206"/>
      <c r="O1211" s="170"/>
      <c r="P1211" s="171"/>
      <c r="Q1211" s="171"/>
      <c r="R1211" s="171"/>
      <c r="S1211" s="172"/>
      <c r="T1211" s="172"/>
      <c r="U1211" s="171"/>
      <c r="V1211" s="171"/>
      <c r="W1211" s="173"/>
      <c r="X1211" s="173"/>
      <c r="Y1211" s="173"/>
      <c r="Z1211" s="171"/>
      <c r="AA1211" s="171"/>
      <c r="AB1211" s="171"/>
      <c r="AC1211" s="172"/>
      <c r="AD1211" s="172"/>
      <c r="AE1211" s="174"/>
      <c r="AF1211" s="175"/>
      <c r="AG1211" s="169"/>
      <c r="AH1211" s="171"/>
      <c r="AI1211" s="171"/>
      <c r="AJ1211" s="169"/>
      <c r="AK1211" s="176"/>
      <c r="AL1211" s="176"/>
      <c r="AM1211" s="176"/>
      <c r="AN1211" s="176"/>
      <c r="AO1211" s="176"/>
      <c r="AP1211" s="176"/>
      <c r="AQ1211" s="176"/>
      <c r="AR1211" s="176"/>
      <c r="AS1211" s="176"/>
      <c r="AT1211" s="176"/>
      <c r="AU1211" s="177"/>
      <c r="AV1211" s="178"/>
      <c r="AW1211" s="178"/>
      <c r="AX1211" s="179"/>
      <c r="AY1211" s="179"/>
      <c r="AZ1211" s="179"/>
      <c r="BA1211" s="180"/>
      <c r="BB1211" s="181"/>
      <c r="BC1211" s="181"/>
      <c r="BD1211" s="181"/>
    </row>
    <row r="1212" spans="1:56">
      <c r="A1212" s="223"/>
      <c r="B1212" s="224"/>
      <c r="C1212" s="225"/>
      <c r="D1212" s="182"/>
      <c r="E1212" s="182"/>
      <c r="F1212" s="182"/>
      <c r="G1212" s="203"/>
      <c r="H1212" s="218"/>
      <c r="I1212" s="213"/>
      <c r="J1212" s="207"/>
      <c r="K1212" s="213"/>
      <c r="L1212" s="207"/>
      <c r="M1212" s="213"/>
      <c r="N1212" s="207"/>
      <c r="O1212" s="183"/>
      <c r="P1212" s="184"/>
      <c r="Q1212" s="184"/>
      <c r="R1212" s="275"/>
      <c r="S1212" s="185"/>
      <c r="T1212" s="185"/>
      <c r="U1212" s="275"/>
      <c r="V1212" s="275"/>
      <c r="W1212" s="276"/>
      <c r="X1212" s="276"/>
      <c r="Y1212" s="276"/>
      <c r="Z1212" s="275"/>
      <c r="AA1212" s="184"/>
      <c r="AB1212" s="184"/>
      <c r="AC1212" s="185"/>
      <c r="AD1212" s="185"/>
      <c r="AE1212" s="186"/>
      <c r="AF1212" s="187"/>
      <c r="AG1212" s="182"/>
      <c r="AH1212" s="184"/>
      <c r="AI1212" s="184"/>
      <c r="AJ1212" s="182"/>
      <c r="AK1212" s="188"/>
      <c r="AL1212" s="188"/>
      <c r="AM1212" s="188"/>
      <c r="AN1212" s="188"/>
      <c r="AO1212" s="188"/>
      <c r="AP1212" s="188"/>
      <c r="AQ1212" s="188"/>
      <c r="AR1212" s="188"/>
      <c r="AS1212" s="188"/>
      <c r="AT1212" s="188"/>
      <c r="AU1212" s="189"/>
      <c r="AV1212" s="190"/>
      <c r="AW1212" s="190"/>
      <c r="AX1212" s="191"/>
      <c r="AY1212" s="191"/>
      <c r="AZ1212" s="191"/>
      <c r="BA1212" s="192"/>
      <c r="BB1212" s="193"/>
      <c r="BC1212" s="193"/>
      <c r="BD1212" s="193"/>
    </row>
    <row r="1213" spans="1:56">
      <c r="A1213" s="220"/>
      <c r="B1213" s="221"/>
      <c r="C1213" s="222"/>
      <c r="D1213" s="169"/>
      <c r="E1213" s="169"/>
      <c r="F1213" s="169"/>
      <c r="G1213" s="202"/>
      <c r="H1213" s="217"/>
      <c r="I1213" s="212"/>
      <c r="J1213" s="206"/>
      <c r="K1213" s="212"/>
      <c r="L1213" s="206"/>
      <c r="M1213" s="212"/>
      <c r="N1213" s="206"/>
      <c r="O1213" s="170"/>
      <c r="P1213" s="171"/>
      <c r="Q1213" s="171"/>
      <c r="R1213" s="171"/>
      <c r="S1213" s="172"/>
      <c r="T1213" s="172"/>
      <c r="U1213" s="171"/>
      <c r="V1213" s="171"/>
      <c r="W1213" s="173"/>
      <c r="X1213" s="173"/>
      <c r="Y1213" s="173"/>
      <c r="Z1213" s="171"/>
      <c r="AA1213" s="171"/>
      <c r="AB1213" s="171"/>
      <c r="AC1213" s="172"/>
      <c r="AD1213" s="172"/>
      <c r="AE1213" s="174"/>
      <c r="AF1213" s="175"/>
      <c r="AG1213" s="169"/>
      <c r="AH1213" s="171"/>
      <c r="AI1213" s="171"/>
      <c r="AJ1213" s="169"/>
      <c r="AK1213" s="176"/>
      <c r="AL1213" s="176"/>
      <c r="AM1213" s="176"/>
      <c r="AN1213" s="176"/>
      <c r="AO1213" s="176"/>
      <c r="AP1213" s="176"/>
      <c r="AQ1213" s="176"/>
      <c r="AR1213" s="176"/>
      <c r="AS1213" s="176"/>
      <c r="AT1213" s="176"/>
      <c r="AU1213" s="177"/>
      <c r="AV1213" s="178"/>
      <c r="AW1213" s="178"/>
      <c r="AX1213" s="179"/>
      <c r="AY1213" s="179"/>
      <c r="AZ1213" s="179"/>
      <c r="BA1213" s="180"/>
      <c r="BB1213" s="181"/>
      <c r="BC1213" s="181"/>
      <c r="BD1213" s="181"/>
    </row>
    <row r="1214" spans="1:56">
      <c r="A1214" s="223"/>
      <c r="B1214" s="224"/>
      <c r="C1214" s="225"/>
      <c r="D1214" s="182"/>
      <c r="E1214" s="182"/>
      <c r="F1214" s="182"/>
      <c r="G1214" s="203"/>
      <c r="H1214" s="218"/>
      <c r="I1214" s="213"/>
      <c r="J1214" s="207"/>
      <c r="K1214" s="213"/>
      <c r="L1214" s="207"/>
      <c r="M1214" s="213"/>
      <c r="N1214" s="207"/>
      <c r="O1214" s="183"/>
      <c r="P1214" s="184"/>
      <c r="Q1214" s="184"/>
      <c r="R1214" s="275"/>
      <c r="S1214" s="185"/>
      <c r="T1214" s="185"/>
      <c r="U1214" s="275"/>
      <c r="V1214" s="275"/>
      <c r="W1214" s="276"/>
      <c r="X1214" s="276"/>
      <c r="Y1214" s="276"/>
      <c r="Z1214" s="275"/>
      <c r="AA1214" s="184"/>
      <c r="AB1214" s="184"/>
      <c r="AC1214" s="185"/>
      <c r="AD1214" s="185"/>
      <c r="AE1214" s="186"/>
      <c r="AF1214" s="187"/>
      <c r="AG1214" s="182"/>
      <c r="AH1214" s="184"/>
      <c r="AI1214" s="184"/>
      <c r="AJ1214" s="182"/>
      <c r="AK1214" s="188"/>
      <c r="AL1214" s="188"/>
      <c r="AM1214" s="188"/>
      <c r="AN1214" s="188"/>
      <c r="AO1214" s="188"/>
      <c r="AP1214" s="188"/>
      <c r="AQ1214" s="188"/>
      <c r="AR1214" s="188"/>
      <c r="AS1214" s="188"/>
      <c r="AT1214" s="188"/>
      <c r="AU1214" s="189"/>
      <c r="AV1214" s="190"/>
      <c r="AW1214" s="190"/>
      <c r="AX1214" s="191"/>
      <c r="AY1214" s="191"/>
      <c r="AZ1214" s="191"/>
      <c r="BA1214" s="192"/>
      <c r="BB1214" s="193"/>
      <c r="BC1214" s="193"/>
      <c r="BD1214" s="193"/>
    </row>
    <row r="1215" spans="1:56">
      <c r="A1215" s="220"/>
      <c r="B1215" s="221"/>
      <c r="C1215" s="222"/>
      <c r="D1215" s="169"/>
      <c r="E1215" s="169"/>
      <c r="F1215" s="169"/>
      <c r="G1215" s="202"/>
      <c r="H1215" s="217"/>
      <c r="I1215" s="212"/>
      <c r="J1215" s="206"/>
      <c r="K1215" s="212"/>
      <c r="L1215" s="206"/>
      <c r="M1215" s="212"/>
      <c r="N1215" s="206"/>
      <c r="O1215" s="170"/>
      <c r="P1215" s="171"/>
      <c r="Q1215" s="171"/>
      <c r="R1215" s="171"/>
      <c r="S1215" s="172"/>
      <c r="T1215" s="172"/>
      <c r="U1215" s="171"/>
      <c r="V1215" s="171"/>
      <c r="W1215" s="173"/>
      <c r="X1215" s="173"/>
      <c r="Y1215" s="173"/>
      <c r="Z1215" s="171"/>
      <c r="AA1215" s="171"/>
      <c r="AB1215" s="171"/>
      <c r="AC1215" s="172"/>
      <c r="AD1215" s="172"/>
      <c r="AE1215" s="174"/>
      <c r="AF1215" s="175"/>
      <c r="AG1215" s="169"/>
      <c r="AH1215" s="171"/>
      <c r="AI1215" s="171"/>
      <c r="AJ1215" s="169"/>
      <c r="AK1215" s="176"/>
      <c r="AL1215" s="176"/>
      <c r="AM1215" s="176"/>
      <c r="AN1215" s="176"/>
      <c r="AO1215" s="176"/>
      <c r="AP1215" s="176"/>
      <c r="AQ1215" s="176"/>
      <c r="AR1215" s="176"/>
      <c r="AS1215" s="176"/>
      <c r="AT1215" s="176"/>
      <c r="AU1215" s="177"/>
      <c r="AV1215" s="178"/>
      <c r="AW1215" s="178"/>
      <c r="AX1215" s="179"/>
      <c r="AY1215" s="179"/>
      <c r="AZ1215" s="179"/>
      <c r="BA1215" s="180"/>
      <c r="BB1215" s="181"/>
      <c r="BC1215" s="181"/>
      <c r="BD1215" s="181"/>
    </row>
    <row r="1216" spans="1:56">
      <c r="A1216" s="223"/>
      <c r="B1216" s="224"/>
      <c r="C1216" s="225"/>
      <c r="D1216" s="182"/>
      <c r="E1216" s="182"/>
      <c r="F1216" s="182"/>
      <c r="G1216" s="203"/>
      <c r="H1216" s="218"/>
      <c r="I1216" s="213"/>
      <c r="J1216" s="207"/>
      <c r="K1216" s="213"/>
      <c r="L1216" s="207"/>
      <c r="M1216" s="213"/>
      <c r="N1216" s="207"/>
      <c r="O1216" s="183"/>
      <c r="P1216" s="184"/>
      <c r="Q1216" s="184"/>
      <c r="R1216" s="275"/>
      <c r="S1216" s="185"/>
      <c r="T1216" s="185"/>
      <c r="U1216" s="275"/>
      <c r="V1216" s="275"/>
      <c r="W1216" s="276"/>
      <c r="X1216" s="276"/>
      <c r="Y1216" s="276"/>
      <c r="Z1216" s="275"/>
      <c r="AA1216" s="184"/>
      <c r="AB1216" s="184"/>
      <c r="AC1216" s="185"/>
      <c r="AD1216" s="185"/>
      <c r="AE1216" s="186"/>
      <c r="AF1216" s="187"/>
      <c r="AG1216" s="182"/>
      <c r="AH1216" s="184"/>
      <c r="AI1216" s="184"/>
      <c r="AJ1216" s="182"/>
      <c r="AK1216" s="188"/>
      <c r="AL1216" s="188"/>
      <c r="AM1216" s="188"/>
      <c r="AN1216" s="188"/>
      <c r="AO1216" s="188"/>
      <c r="AP1216" s="188"/>
      <c r="AQ1216" s="188"/>
      <c r="AR1216" s="188"/>
      <c r="AS1216" s="188"/>
      <c r="AT1216" s="188"/>
      <c r="AU1216" s="189"/>
      <c r="AV1216" s="190"/>
      <c r="AW1216" s="190"/>
      <c r="AX1216" s="191"/>
      <c r="AY1216" s="191"/>
      <c r="AZ1216" s="191"/>
      <c r="BA1216" s="192"/>
      <c r="BB1216" s="193"/>
      <c r="BC1216" s="193"/>
      <c r="BD1216" s="193"/>
    </row>
    <row r="1217" spans="1:56">
      <c r="A1217" s="220"/>
      <c r="B1217" s="221"/>
      <c r="C1217" s="222"/>
      <c r="D1217" s="169"/>
      <c r="E1217" s="169"/>
      <c r="F1217" s="169"/>
      <c r="G1217" s="202"/>
      <c r="H1217" s="217"/>
      <c r="I1217" s="212"/>
      <c r="J1217" s="206"/>
      <c r="K1217" s="212"/>
      <c r="L1217" s="206"/>
      <c r="M1217" s="212"/>
      <c r="N1217" s="206"/>
      <c r="O1217" s="170"/>
      <c r="P1217" s="171"/>
      <c r="Q1217" s="171"/>
      <c r="R1217" s="171"/>
      <c r="S1217" s="172"/>
      <c r="T1217" s="172"/>
      <c r="U1217" s="171"/>
      <c r="V1217" s="171"/>
      <c r="W1217" s="173"/>
      <c r="X1217" s="173"/>
      <c r="Y1217" s="173"/>
      <c r="Z1217" s="171"/>
      <c r="AA1217" s="171"/>
      <c r="AB1217" s="171"/>
      <c r="AC1217" s="172"/>
      <c r="AD1217" s="172"/>
      <c r="AE1217" s="174"/>
      <c r="AF1217" s="175"/>
      <c r="AG1217" s="169"/>
      <c r="AH1217" s="171"/>
      <c r="AI1217" s="171"/>
      <c r="AJ1217" s="169"/>
      <c r="AK1217" s="176"/>
      <c r="AL1217" s="176"/>
      <c r="AM1217" s="176"/>
      <c r="AN1217" s="176"/>
      <c r="AO1217" s="176"/>
      <c r="AP1217" s="176"/>
      <c r="AQ1217" s="176"/>
      <c r="AR1217" s="176"/>
      <c r="AS1217" s="176"/>
      <c r="AT1217" s="176"/>
      <c r="AU1217" s="177"/>
      <c r="AV1217" s="178"/>
      <c r="AW1217" s="178"/>
      <c r="AX1217" s="179"/>
      <c r="AY1217" s="179"/>
      <c r="AZ1217" s="179"/>
      <c r="BA1217" s="180"/>
      <c r="BB1217" s="181"/>
      <c r="BC1217" s="181"/>
      <c r="BD1217" s="181"/>
    </row>
    <row r="1218" spans="1:56">
      <c r="A1218" s="223"/>
      <c r="B1218" s="224"/>
      <c r="C1218" s="225"/>
      <c r="D1218" s="182"/>
      <c r="E1218" s="182"/>
      <c r="F1218" s="182"/>
      <c r="G1218" s="203"/>
      <c r="H1218" s="218"/>
      <c r="I1218" s="213"/>
      <c r="J1218" s="207"/>
      <c r="K1218" s="213"/>
      <c r="L1218" s="207"/>
      <c r="M1218" s="213"/>
      <c r="N1218" s="207"/>
      <c r="O1218" s="183"/>
      <c r="P1218" s="184"/>
      <c r="Q1218" s="184"/>
      <c r="R1218" s="275"/>
      <c r="S1218" s="185"/>
      <c r="T1218" s="185"/>
      <c r="U1218" s="275"/>
      <c r="V1218" s="275"/>
      <c r="W1218" s="276"/>
      <c r="X1218" s="276"/>
      <c r="Y1218" s="276"/>
      <c r="Z1218" s="275"/>
      <c r="AA1218" s="184"/>
      <c r="AB1218" s="184"/>
      <c r="AC1218" s="185"/>
      <c r="AD1218" s="185"/>
      <c r="AE1218" s="186"/>
      <c r="AF1218" s="187"/>
      <c r="AG1218" s="182"/>
      <c r="AH1218" s="184"/>
      <c r="AI1218" s="184"/>
      <c r="AJ1218" s="182"/>
      <c r="AK1218" s="188"/>
      <c r="AL1218" s="188"/>
      <c r="AM1218" s="188"/>
      <c r="AN1218" s="188"/>
      <c r="AO1218" s="188"/>
      <c r="AP1218" s="188"/>
      <c r="AQ1218" s="188"/>
      <c r="AR1218" s="188"/>
      <c r="AS1218" s="188"/>
      <c r="AT1218" s="188"/>
      <c r="AU1218" s="189"/>
      <c r="AV1218" s="190"/>
      <c r="AW1218" s="190"/>
      <c r="AX1218" s="191"/>
      <c r="AY1218" s="191"/>
      <c r="AZ1218" s="191"/>
      <c r="BA1218" s="192"/>
      <c r="BB1218" s="193"/>
      <c r="BC1218" s="193"/>
      <c r="BD1218" s="193"/>
    </row>
    <row r="1219" spans="1:56">
      <c r="A1219" s="220"/>
      <c r="B1219" s="221"/>
      <c r="C1219" s="222"/>
      <c r="D1219" s="169"/>
      <c r="E1219" s="169"/>
      <c r="F1219" s="169"/>
      <c r="G1219" s="202"/>
      <c r="H1219" s="217"/>
      <c r="I1219" s="212"/>
      <c r="J1219" s="206"/>
      <c r="K1219" s="212"/>
      <c r="L1219" s="206"/>
      <c r="M1219" s="212"/>
      <c r="N1219" s="206"/>
      <c r="O1219" s="170"/>
      <c r="P1219" s="171"/>
      <c r="Q1219" s="171"/>
      <c r="R1219" s="171"/>
      <c r="S1219" s="172"/>
      <c r="T1219" s="172"/>
      <c r="U1219" s="171"/>
      <c r="V1219" s="171"/>
      <c r="W1219" s="173"/>
      <c r="X1219" s="173"/>
      <c r="Y1219" s="173"/>
      <c r="Z1219" s="171"/>
      <c r="AA1219" s="171"/>
      <c r="AB1219" s="171"/>
      <c r="AC1219" s="172"/>
      <c r="AD1219" s="172"/>
      <c r="AE1219" s="174"/>
      <c r="AF1219" s="175"/>
      <c r="AG1219" s="169"/>
      <c r="AH1219" s="171"/>
      <c r="AI1219" s="171"/>
      <c r="AJ1219" s="169"/>
      <c r="AK1219" s="176"/>
      <c r="AL1219" s="176"/>
      <c r="AM1219" s="176"/>
      <c r="AN1219" s="176"/>
      <c r="AO1219" s="176"/>
      <c r="AP1219" s="176"/>
      <c r="AQ1219" s="176"/>
      <c r="AR1219" s="176"/>
      <c r="AS1219" s="176"/>
      <c r="AT1219" s="176"/>
      <c r="AU1219" s="177"/>
      <c r="AV1219" s="178"/>
      <c r="AW1219" s="178"/>
      <c r="AX1219" s="179"/>
      <c r="AY1219" s="179"/>
      <c r="AZ1219" s="179"/>
      <c r="BA1219" s="180"/>
      <c r="BB1219" s="181"/>
      <c r="BC1219" s="181"/>
      <c r="BD1219" s="181"/>
    </row>
    <row r="1220" spans="1:56">
      <c r="A1220" s="223"/>
      <c r="B1220" s="224"/>
      <c r="C1220" s="225"/>
      <c r="D1220" s="182"/>
      <c r="E1220" s="182"/>
      <c r="F1220" s="182"/>
      <c r="G1220" s="203"/>
      <c r="H1220" s="218"/>
      <c r="I1220" s="213"/>
      <c r="J1220" s="207"/>
      <c r="K1220" s="213"/>
      <c r="L1220" s="207"/>
      <c r="M1220" s="213"/>
      <c r="N1220" s="207"/>
      <c r="O1220" s="183"/>
      <c r="P1220" s="184"/>
      <c r="Q1220" s="184"/>
      <c r="R1220" s="275"/>
      <c r="S1220" s="185"/>
      <c r="T1220" s="185"/>
      <c r="U1220" s="275"/>
      <c r="V1220" s="275"/>
      <c r="W1220" s="276"/>
      <c r="X1220" s="276"/>
      <c r="Y1220" s="276"/>
      <c r="Z1220" s="275"/>
      <c r="AA1220" s="184"/>
      <c r="AB1220" s="184"/>
      <c r="AC1220" s="185"/>
      <c r="AD1220" s="185"/>
      <c r="AE1220" s="186"/>
      <c r="AF1220" s="187"/>
      <c r="AG1220" s="182"/>
      <c r="AH1220" s="184"/>
      <c r="AI1220" s="184"/>
      <c r="AJ1220" s="182"/>
      <c r="AK1220" s="188"/>
      <c r="AL1220" s="188"/>
      <c r="AM1220" s="188"/>
      <c r="AN1220" s="188"/>
      <c r="AO1220" s="188"/>
      <c r="AP1220" s="188"/>
      <c r="AQ1220" s="188"/>
      <c r="AR1220" s="188"/>
      <c r="AS1220" s="188"/>
      <c r="AT1220" s="188"/>
      <c r="AU1220" s="189"/>
      <c r="AV1220" s="190"/>
      <c r="AW1220" s="190"/>
      <c r="AX1220" s="191"/>
      <c r="AY1220" s="191"/>
      <c r="AZ1220" s="191"/>
      <c r="BA1220" s="192"/>
      <c r="BB1220" s="193"/>
      <c r="BC1220" s="193"/>
      <c r="BD1220" s="193"/>
    </row>
    <row r="1221" spans="1:56">
      <c r="A1221" s="220"/>
      <c r="B1221" s="221"/>
      <c r="C1221" s="222"/>
      <c r="D1221" s="169"/>
      <c r="E1221" s="169"/>
      <c r="F1221" s="169"/>
      <c r="G1221" s="202"/>
      <c r="H1221" s="217"/>
      <c r="I1221" s="212"/>
      <c r="J1221" s="206"/>
      <c r="K1221" s="212"/>
      <c r="L1221" s="206"/>
      <c r="M1221" s="212"/>
      <c r="N1221" s="206"/>
      <c r="O1221" s="170"/>
      <c r="P1221" s="171"/>
      <c r="Q1221" s="171"/>
      <c r="R1221" s="171"/>
      <c r="S1221" s="172"/>
      <c r="T1221" s="172"/>
      <c r="U1221" s="171"/>
      <c r="V1221" s="171"/>
      <c r="W1221" s="173"/>
      <c r="X1221" s="173"/>
      <c r="Y1221" s="173"/>
      <c r="Z1221" s="171"/>
      <c r="AA1221" s="171"/>
      <c r="AB1221" s="171"/>
      <c r="AC1221" s="172"/>
      <c r="AD1221" s="172"/>
      <c r="AE1221" s="174"/>
      <c r="AF1221" s="175"/>
      <c r="AG1221" s="169"/>
      <c r="AH1221" s="171"/>
      <c r="AI1221" s="171"/>
      <c r="AJ1221" s="169"/>
      <c r="AK1221" s="176"/>
      <c r="AL1221" s="176"/>
      <c r="AM1221" s="176"/>
      <c r="AN1221" s="176"/>
      <c r="AO1221" s="176"/>
      <c r="AP1221" s="176"/>
      <c r="AQ1221" s="176"/>
      <c r="AR1221" s="176"/>
      <c r="AS1221" s="176"/>
      <c r="AT1221" s="176"/>
      <c r="AU1221" s="177"/>
      <c r="AV1221" s="178"/>
      <c r="AW1221" s="178"/>
      <c r="AX1221" s="179"/>
      <c r="AY1221" s="179"/>
      <c r="AZ1221" s="179"/>
      <c r="BA1221" s="180"/>
      <c r="BB1221" s="181"/>
      <c r="BC1221" s="181"/>
      <c r="BD1221" s="181"/>
    </row>
    <row r="1222" spans="1:56">
      <c r="A1222" s="223"/>
      <c r="B1222" s="224"/>
      <c r="C1222" s="225"/>
      <c r="D1222" s="182"/>
      <c r="E1222" s="182"/>
      <c r="F1222" s="182"/>
      <c r="G1222" s="203"/>
      <c r="H1222" s="218"/>
      <c r="I1222" s="213"/>
      <c r="J1222" s="207"/>
      <c r="K1222" s="213"/>
      <c r="L1222" s="207"/>
      <c r="M1222" s="213"/>
      <c r="N1222" s="207"/>
      <c r="O1222" s="183"/>
      <c r="P1222" s="184"/>
      <c r="Q1222" s="184"/>
      <c r="R1222" s="275"/>
      <c r="S1222" s="185"/>
      <c r="T1222" s="185"/>
      <c r="U1222" s="275"/>
      <c r="V1222" s="275"/>
      <c r="W1222" s="276"/>
      <c r="X1222" s="276"/>
      <c r="Y1222" s="276"/>
      <c r="Z1222" s="275"/>
      <c r="AA1222" s="184"/>
      <c r="AB1222" s="184"/>
      <c r="AC1222" s="185"/>
      <c r="AD1222" s="185"/>
      <c r="AE1222" s="186"/>
      <c r="AF1222" s="187"/>
      <c r="AG1222" s="182"/>
      <c r="AH1222" s="184"/>
      <c r="AI1222" s="184"/>
      <c r="AJ1222" s="182"/>
      <c r="AK1222" s="188"/>
      <c r="AL1222" s="188"/>
      <c r="AM1222" s="188"/>
      <c r="AN1222" s="188"/>
      <c r="AO1222" s="188"/>
      <c r="AP1222" s="188"/>
      <c r="AQ1222" s="188"/>
      <c r="AR1222" s="188"/>
      <c r="AS1222" s="188"/>
      <c r="AT1222" s="188"/>
      <c r="AU1222" s="189"/>
      <c r="AV1222" s="190"/>
      <c r="AW1222" s="190"/>
      <c r="AX1222" s="191"/>
      <c r="AY1222" s="191"/>
      <c r="AZ1222" s="191"/>
      <c r="BA1222" s="192"/>
      <c r="BB1222" s="193"/>
      <c r="BC1222" s="193"/>
      <c r="BD1222" s="193"/>
    </row>
    <row r="1223" spans="1:56">
      <c r="A1223" s="220"/>
      <c r="B1223" s="221"/>
      <c r="C1223" s="222"/>
      <c r="D1223" s="169"/>
      <c r="E1223" s="169"/>
      <c r="F1223" s="169"/>
      <c r="G1223" s="202"/>
      <c r="H1223" s="217"/>
      <c r="I1223" s="212"/>
      <c r="J1223" s="206"/>
      <c r="K1223" s="212"/>
      <c r="L1223" s="206"/>
      <c r="M1223" s="212"/>
      <c r="N1223" s="206"/>
      <c r="O1223" s="170"/>
      <c r="P1223" s="171"/>
      <c r="Q1223" s="171"/>
      <c r="R1223" s="171"/>
      <c r="S1223" s="172"/>
      <c r="T1223" s="172"/>
      <c r="U1223" s="171"/>
      <c r="V1223" s="171"/>
      <c r="W1223" s="173"/>
      <c r="X1223" s="173"/>
      <c r="Y1223" s="173"/>
      <c r="Z1223" s="171"/>
      <c r="AA1223" s="171"/>
      <c r="AB1223" s="171"/>
      <c r="AC1223" s="172"/>
      <c r="AD1223" s="172"/>
      <c r="AE1223" s="174"/>
      <c r="AF1223" s="175"/>
      <c r="AG1223" s="169"/>
      <c r="AH1223" s="171"/>
      <c r="AI1223" s="171"/>
      <c r="AJ1223" s="169"/>
      <c r="AK1223" s="176"/>
      <c r="AL1223" s="176"/>
      <c r="AM1223" s="176"/>
      <c r="AN1223" s="176"/>
      <c r="AO1223" s="176"/>
      <c r="AP1223" s="176"/>
      <c r="AQ1223" s="176"/>
      <c r="AR1223" s="176"/>
      <c r="AS1223" s="176"/>
      <c r="AT1223" s="176"/>
      <c r="AU1223" s="177"/>
      <c r="AV1223" s="178"/>
      <c r="AW1223" s="178"/>
      <c r="AX1223" s="179"/>
      <c r="AY1223" s="179"/>
      <c r="AZ1223" s="179"/>
      <c r="BA1223" s="180"/>
      <c r="BB1223" s="181"/>
      <c r="BC1223" s="181"/>
      <c r="BD1223" s="181"/>
    </row>
    <row r="1224" spans="1:56">
      <c r="A1224" s="223"/>
      <c r="B1224" s="224"/>
      <c r="C1224" s="225"/>
      <c r="D1224" s="182"/>
      <c r="E1224" s="182"/>
      <c r="F1224" s="182"/>
      <c r="G1224" s="203"/>
      <c r="H1224" s="218"/>
      <c r="I1224" s="213"/>
      <c r="J1224" s="207"/>
      <c r="K1224" s="213"/>
      <c r="L1224" s="207"/>
      <c r="M1224" s="213"/>
      <c r="N1224" s="207"/>
      <c r="O1224" s="183"/>
      <c r="P1224" s="184"/>
      <c r="Q1224" s="184"/>
      <c r="R1224" s="275"/>
      <c r="S1224" s="185"/>
      <c r="T1224" s="185"/>
      <c r="U1224" s="275"/>
      <c r="V1224" s="275"/>
      <c r="W1224" s="276"/>
      <c r="X1224" s="276"/>
      <c r="Y1224" s="276"/>
      <c r="Z1224" s="275"/>
      <c r="AA1224" s="184"/>
      <c r="AB1224" s="184"/>
      <c r="AC1224" s="185"/>
      <c r="AD1224" s="185"/>
      <c r="AE1224" s="186"/>
      <c r="AF1224" s="187"/>
      <c r="AG1224" s="182"/>
      <c r="AH1224" s="184"/>
      <c r="AI1224" s="184"/>
      <c r="AJ1224" s="182"/>
      <c r="AK1224" s="188"/>
      <c r="AL1224" s="188"/>
      <c r="AM1224" s="188"/>
      <c r="AN1224" s="188"/>
      <c r="AO1224" s="188"/>
      <c r="AP1224" s="188"/>
      <c r="AQ1224" s="188"/>
      <c r="AR1224" s="188"/>
      <c r="AS1224" s="188"/>
      <c r="AT1224" s="188"/>
      <c r="AU1224" s="189"/>
      <c r="AV1224" s="190"/>
      <c r="AW1224" s="190"/>
      <c r="AX1224" s="191"/>
      <c r="AY1224" s="191"/>
      <c r="AZ1224" s="191"/>
      <c r="BA1224" s="192"/>
      <c r="BB1224" s="193"/>
      <c r="BC1224" s="193"/>
      <c r="BD1224" s="193"/>
    </row>
    <row r="1225" spans="1:56">
      <c r="A1225" s="220"/>
      <c r="B1225" s="221"/>
      <c r="C1225" s="222"/>
      <c r="D1225" s="169"/>
      <c r="E1225" s="169"/>
      <c r="F1225" s="169"/>
      <c r="G1225" s="202"/>
      <c r="H1225" s="217"/>
      <c r="I1225" s="212"/>
      <c r="J1225" s="206"/>
      <c r="K1225" s="212"/>
      <c r="L1225" s="206"/>
      <c r="M1225" s="212"/>
      <c r="N1225" s="206"/>
      <c r="O1225" s="170"/>
      <c r="P1225" s="171"/>
      <c r="Q1225" s="171"/>
      <c r="R1225" s="171"/>
      <c r="S1225" s="172"/>
      <c r="T1225" s="172"/>
      <c r="U1225" s="171"/>
      <c r="V1225" s="171"/>
      <c r="W1225" s="173"/>
      <c r="X1225" s="173"/>
      <c r="Y1225" s="173"/>
      <c r="Z1225" s="171"/>
      <c r="AA1225" s="171"/>
      <c r="AB1225" s="171"/>
      <c r="AC1225" s="172"/>
      <c r="AD1225" s="172"/>
      <c r="AE1225" s="174"/>
      <c r="AF1225" s="175"/>
      <c r="AG1225" s="169"/>
      <c r="AH1225" s="171"/>
      <c r="AI1225" s="171"/>
      <c r="AJ1225" s="169"/>
      <c r="AK1225" s="176"/>
      <c r="AL1225" s="176"/>
      <c r="AM1225" s="176"/>
      <c r="AN1225" s="176"/>
      <c r="AO1225" s="176"/>
      <c r="AP1225" s="176"/>
      <c r="AQ1225" s="176"/>
      <c r="AR1225" s="176"/>
      <c r="AS1225" s="176"/>
      <c r="AT1225" s="176"/>
      <c r="AU1225" s="177"/>
      <c r="AV1225" s="178"/>
      <c r="AW1225" s="178"/>
      <c r="AX1225" s="179"/>
      <c r="AY1225" s="179"/>
      <c r="AZ1225" s="179"/>
      <c r="BA1225" s="180"/>
      <c r="BB1225" s="181"/>
      <c r="BC1225" s="181"/>
      <c r="BD1225" s="181"/>
    </row>
    <row r="1226" spans="1:56">
      <c r="A1226" s="223"/>
      <c r="B1226" s="224"/>
      <c r="C1226" s="225"/>
      <c r="D1226" s="182"/>
      <c r="E1226" s="182"/>
      <c r="F1226" s="182"/>
      <c r="G1226" s="203"/>
      <c r="H1226" s="218"/>
      <c r="I1226" s="213"/>
      <c r="J1226" s="207"/>
      <c r="K1226" s="213"/>
      <c r="L1226" s="207"/>
      <c r="M1226" s="213"/>
      <c r="N1226" s="207"/>
      <c r="O1226" s="183"/>
      <c r="P1226" s="184"/>
      <c r="Q1226" s="184"/>
      <c r="R1226" s="275"/>
      <c r="S1226" s="185"/>
      <c r="T1226" s="185"/>
      <c r="U1226" s="275"/>
      <c r="V1226" s="275"/>
      <c r="W1226" s="276"/>
      <c r="X1226" s="276"/>
      <c r="Y1226" s="276"/>
      <c r="Z1226" s="275"/>
      <c r="AA1226" s="184"/>
      <c r="AB1226" s="184"/>
      <c r="AC1226" s="185"/>
      <c r="AD1226" s="185"/>
      <c r="AE1226" s="186"/>
      <c r="AF1226" s="187"/>
      <c r="AG1226" s="182"/>
      <c r="AH1226" s="184"/>
      <c r="AI1226" s="184"/>
      <c r="AJ1226" s="182"/>
      <c r="AK1226" s="188"/>
      <c r="AL1226" s="188"/>
      <c r="AM1226" s="188"/>
      <c r="AN1226" s="188"/>
      <c r="AO1226" s="188"/>
      <c r="AP1226" s="188"/>
      <c r="AQ1226" s="188"/>
      <c r="AR1226" s="188"/>
      <c r="AS1226" s="188"/>
      <c r="AT1226" s="188"/>
      <c r="AU1226" s="189"/>
      <c r="AV1226" s="190"/>
      <c r="AW1226" s="190"/>
      <c r="AX1226" s="191"/>
      <c r="AY1226" s="191"/>
      <c r="AZ1226" s="191"/>
      <c r="BA1226" s="192"/>
      <c r="BB1226" s="193"/>
      <c r="BC1226" s="193"/>
      <c r="BD1226" s="193"/>
    </row>
    <row r="1227" spans="1:56">
      <c r="A1227" s="220"/>
      <c r="B1227" s="221"/>
      <c r="C1227" s="222"/>
      <c r="D1227" s="169"/>
      <c r="E1227" s="169"/>
      <c r="F1227" s="169"/>
      <c r="G1227" s="202"/>
      <c r="H1227" s="217"/>
      <c r="I1227" s="212"/>
      <c r="J1227" s="206"/>
      <c r="K1227" s="212"/>
      <c r="L1227" s="206"/>
      <c r="M1227" s="212"/>
      <c r="N1227" s="206"/>
      <c r="O1227" s="170"/>
      <c r="P1227" s="171"/>
      <c r="Q1227" s="171"/>
      <c r="R1227" s="171"/>
      <c r="S1227" s="172"/>
      <c r="T1227" s="172"/>
      <c r="U1227" s="171"/>
      <c r="V1227" s="171"/>
      <c r="W1227" s="173"/>
      <c r="X1227" s="173"/>
      <c r="Y1227" s="173"/>
      <c r="Z1227" s="171"/>
      <c r="AA1227" s="171"/>
      <c r="AB1227" s="171"/>
      <c r="AC1227" s="172"/>
      <c r="AD1227" s="172"/>
      <c r="AE1227" s="174"/>
      <c r="AF1227" s="175"/>
      <c r="AG1227" s="169"/>
      <c r="AH1227" s="171"/>
      <c r="AI1227" s="171"/>
      <c r="AJ1227" s="169"/>
      <c r="AK1227" s="176"/>
      <c r="AL1227" s="176"/>
      <c r="AM1227" s="176"/>
      <c r="AN1227" s="176"/>
      <c r="AO1227" s="176"/>
      <c r="AP1227" s="176"/>
      <c r="AQ1227" s="176"/>
      <c r="AR1227" s="176"/>
      <c r="AS1227" s="176"/>
      <c r="AT1227" s="176"/>
      <c r="AU1227" s="177"/>
      <c r="AV1227" s="178"/>
      <c r="AW1227" s="178"/>
      <c r="AX1227" s="179"/>
      <c r="AY1227" s="179"/>
      <c r="AZ1227" s="179"/>
      <c r="BA1227" s="180"/>
      <c r="BB1227" s="181"/>
      <c r="BC1227" s="181"/>
      <c r="BD1227" s="181"/>
    </row>
    <row r="1228" spans="1:56">
      <c r="A1228" s="223"/>
      <c r="B1228" s="224"/>
      <c r="C1228" s="225"/>
      <c r="D1228" s="182"/>
      <c r="E1228" s="182"/>
      <c r="F1228" s="182"/>
      <c r="G1228" s="203"/>
      <c r="H1228" s="218"/>
      <c r="I1228" s="213"/>
      <c r="J1228" s="207"/>
      <c r="K1228" s="213"/>
      <c r="L1228" s="207"/>
      <c r="M1228" s="213"/>
      <c r="N1228" s="207"/>
      <c r="O1228" s="183"/>
      <c r="P1228" s="184"/>
      <c r="Q1228" s="184"/>
      <c r="R1228" s="275"/>
      <c r="S1228" s="185"/>
      <c r="T1228" s="185"/>
      <c r="U1228" s="275"/>
      <c r="V1228" s="275"/>
      <c r="W1228" s="276"/>
      <c r="X1228" s="276"/>
      <c r="Y1228" s="276"/>
      <c r="Z1228" s="275"/>
      <c r="AA1228" s="184"/>
      <c r="AB1228" s="184"/>
      <c r="AC1228" s="185"/>
      <c r="AD1228" s="185"/>
      <c r="AE1228" s="186"/>
      <c r="AF1228" s="187"/>
      <c r="AG1228" s="182"/>
      <c r="AH1228" s="184"/>
      <c r="AI1228" s="184"/>
      <c r="AJ1228" s="182"/>
      <c r="AK1228" s="188"/>
      <c r="AL1228" s="188"/>
      <c r="AM1228" s="188"/>
      <c r="AN1228" s="188"/>
      <c r="AO1228" s="188"/>
      <c r="AP1228" s="188"/>
      <c r="AQ1228" s="188"/>
      <c r="AR1228" s="188"/>
      <c r="AS1228" s="188"/>
      <c r="AT1228" s="188"/>
      <c r="AU1228" s="189"/>
      <c r="AV1228" s="190"/>
      <c r="AW1228" s="190"/>
      <c r="AX1228" s="191"/>
      <c r="AY1228" s="191"/>
      <c r="AZ1228" s="191"/>
      <c r="BA1228" s="192"/>
      <c r="BB1228" s="193"/>
      <c r="BC1228" s="193"/>
      <c r="BD1228" s="193"/>
    </row>
    <row r="1229" spans="1:56">
      <c r="A1229" s="220"/>
      <c r="B1229" s="221"/>
      <c r="C1229" s="222"/>
      <c r="D1229" s="169"/>
      <c r="E1229" s="169"/>
      <c r="F1229" s="169"/>
      <c r="G1229" s="202"/>
      <c r="H1229" s="217"/>
      <c r="I1229" s="212"/>
      <c r="J1229" s="206"/>
      <c r="K1229" s="212"/>
      <c r="L1229" s="206"/>
      <c r="M1229" s="212"/>
      <c r="N1229" s="206"/>
      <c r="O1229" s="170"/>
      <c r="P1229" s="171"/>
      <c r="Q1229" s="171"/>
      <c r="R1229" s="171"/>
      <c r="S1229" s="172"/>
      <c r="T1229" s="172"/>
      <c r="U1229" s="171"/>
      <c r="V1229" s="171"/>
      <c r="W1229" s="173"/>
      <c r="X1229" s="173"/>
      <c r="Y1229" s="173"/>
      <c r="Z1229" s="171"/>
      <c r="AA1229" s="171"/>
      <c r="AB1229" s="171"/>
      <c r="AC1229" s="172"/>
      <c r="AD1229" s="172"/>
      <c r="AE1229" s="174"/>
      <c r="AF1229" s="175"/>
      <c r="AG1229" s="169"/>
      <c r="AH1229" s="171"/>
      <c r="AI1229" s="171"/>
      <c r="AJ1229" s="169"/>
      <c r="AK1229" s="176"/>
      <c r="AL1229" s="176"/>
      <c r="AM1229" s="176"/>
      <c r="AN1229" s="176"/>
      <c r="AO1229" s="176"/>
      <c r="AP1229" s="176"/>
      <c r="AQ1229" s="176"/>
      <c r="AR1229" s="176"/>
      <c r="AS1229" s="176"/>
      <c r="AT1229" s="176"/>
      <c r="AU1229" s="177"/>
      <c r="AV1229" s="178"/>
      <c r="AW1229" s="178"/>
      <c r="AX1229" s="179"/>
      <c r="AY1229" s="179"/>
      <c r="AZ1229" s="179"/>
      <c r="BA1229" s="180"/>
      <c r="BB1229" s="181"/>
      <c r="BC1229" s="181"/>
      <c r="BD1229" s="181"/>
    </row>
    <row r="1230" spans="1:56">
      <c r="A1230" s="223"/>
      <c r="B1230" s="224"/>
      <c r="C1230" s="225"/>
      <c r="D1230" s="182"/>
      <c r="E1230" s="182"/>
      <c r="F1230" s="182"/>
      <c r="G1230" s="203"/>
      <c r="H1230" s="218"/>
      <c r="I1230" s="213"/>
      <c r="J1230" s="207"/>
      <c r="K1230" s="213"/>
      <c r="L1230" s="207"/>
      <c r="M1230" s="213"/>
      <c r="N1230" s="207"/>
      <c r="O1230" s="183"/>
      <c r="P1230" s="184"/>
      <c r="Q1230" s="184"/>
      <c r="R1230" s="275"/>
      <c r="S1230" s="185"/>
      <c r="T1230" s="185"/>
      <c r="U1230" s="275"/>
      <c r="V1230" s="275"/>
      <c r="W1230" s="276"/>
      <c r="X1230" s="276"/>
      <c r="Y1230" s="276"/>
      <c r="Z1230" s="275"/>
      <c r="AA1230" s="184"/>
      <c r="AB1230" s="184"/>
      <c r="AC1230" s="185"/>
      <c r="AD1230" s="185"/>
      <c r="AE1230" s="186"/>
      <c r="AF1230" s="187"/>
      <c r="AG1230" s="182"/>
      <c r="AH1230" s="184"/>
      <c r="AI1230" s="184"/>
      <c r="AJ1230" s="182"/>
      <c r="AK1230" s="188"/>
      <c r="AL1230" s="188"/>
      <c r="AM1230" s="188"/>
      <c r="AN1230" s="188"/>
      <c r="AO1230" s="188"/>
      <c r="AP1230" s="188"/>
      <c r="AQ1230" s="188"/>
      <c r="AR1230" s="188"/>
      <c r="AS1230" s="188"/>
      <c r="AT1230" s="188"/>
      <c r="AU1230" s="189"/>
      <c r="AV1230" s="190"/>
      <c r="AW1230" s="190"/>
      <c r="AX1230" s="191"/>
      <c r="AY1230" s="191"/>
      <c r="AZ1230" s="191"/>
      <c r="BA1230" s="192"/>
      <c r="BB1230" s="193"/>
      <c r="BC1230" s="193"/>
      <c r="BD1230" s="193"/>
    </row>
    <row r="1231" spans="1:56">
      <c r="A1231" s="220"/>
      <c r="B1231" s="221"/>
      <c r="C1231" s="222"/>
      <c r="D1231" s="169"/>
      <c r="E1231" s="169"/>
      <c r="F1231" s="169"/>
      <c r="G1231" s="202"/>
      <c r="H1231" s="217"/>
      <c r="I1231" s="212"/>
      <c r="J1231" s="206"/>
      <c r="K1231" s="212"/>
      <c r="L1231" s="206"/>
      <c r="M1231" s="212"/>
      <c r="N1231" s="206"/>
      <c r="O1231" s="170"/>
      <c r="P1231" s="171"/>
      <c r="Q1231" s="171"/>
      <c r="R1231" s="171"/>
      <c r="S1231" s="172"/>
      <c r="T1231" s="172"/>
      <c r="U1231" s="171"/>
      <c r="V1231" s="171"/>
      <c r="W1231" s="173"/>
      <c r="X1231" s="173"/>
      <c r="Y1231" s="173"/>
      <c r="Z1231" s="171"/>
      <c r="AA1231" s="171"/>
      <c r="AB1231" s="171"/>
      <c r="AC1231" s="172"/>
      <c r="AD1231" s="172"/>
      <c r="AE1231" s="174"/>
      <c r="AF1231" s="175"/>
      <c r="AG1231" s="169"/>
      <c r="AH1231" s="171"/>
      <c r="AI1231" s="171"/>
      <c r="AJ1231" s="169"/>
      <c r="AK1231" s="176"/>
      <c r="AL1231" s="176"/>
      <c r="AM1231" s="176"/>
      <c r="AN1231" s="176"/>
      <c r="AO1231" s="176"/>
      <c r="AP1231" s="176"/>
      <c r="AQ1231" s="176"/>
      <c r="AR1231" s="176"/>
      <c r="AS1231" s="176"/>
      <c r="AT1231" s="176"/>
      <c r="AU1231" s="177"/>
      <c r="AV1231" s="178"/>
      <c r="AW1231" s="178"/>
      <c r="AX1231" s="179"/>
      <c r="AY1231" s="179"/>
      <c r="AZ1231" s="179"/>
      <c r="BA1231" s="180"/>
      <c r="BB1231" s="181"/>
      <c r="BC1231" s="181"/>
      <c r="BD1231" s="181"/>
    </row>
    <row r="1232" spans="1:56">
      <c r="A1232" s="223"/>
      <c r="B1232" s="224"/>
      <c r="C1232" s="225"/>
      <c r="D1232" s="182"/>
      <c r="E1232" s="182"/>
      <c r="F1232" s="182"/>
      <c r="G1232" s="203"/>
      <c r="H1232" s="218"/>
      <c r="I1232" s="213"/>
      <c r="J1232" s="207"/>
      <c r="K1232" s="213"/>
      <c r="L1232" s="207"/>
      <c r="M1232" s="213"/>
      <c r="N1232" s="207"/>
      <c r="O1232" s="183"/>
      <c r="P1232" s="184"/>
      <c r="Q1232" s="184"/>
      <c r="R1232" s="275"/>
      <c r="S1232" s="185"/>
      <c r="T1232" s="185"/>
      <c r="U1232" s="275"/>
      <c r="V1232" s="275"/>
      <c r="W1232" s="276"/>
      <c r="X1232" s="276"/>
      <c r="Y1232" s="276"/>
      <c r="Z1232" s="275"/>
      <c r="AA1232" s="184"/>
      <c r="AB1232" s="184"/>
      <c r="AC1232" s="185"/>
      <c r="AD1232" s="185"/>
      <c r="AE1232" s="186"/>
      <c r="AF1232" s="187"/>
      <c r="AG1232" s="182"/>
      <c r="AH1232" s="184"/>
      <c r="AI1232" s="184"/>
      <c r="AJ1232" s="182"/>
      <c r="AK1232" s="188"/>
      <c r="AL1232" s="188"/>
      <c r="AM1232" s="188"/>
      <c r="AN1232" s="188"/>
      <c r="AO1232" s="188"/>
      <c r="AP1232" s="188"/>
      <c r="AQ1232" s="188"/>
      <c r="AR1232" s="188"/>
      <c r="AS1232" s="188"/>
      <c r="AT1232" s="188"/>
      <c r="AU1232" s="189"/>
      <c r="AV1232" s="190"/>
      <c r="AW1232" s="190"/>
      <c r="AX1232" s="191"/>
      <c r="AY1232" s="191"/>
      <c r="AZ1232" s="191"/>
      <c r="BA1232" s="192"/>
      <c r="BB1232" s="193"/>
      <c r="BC1232" s="193"/>
      <c r="BD1232" s="193"/>
    </row>
    <row r="1233" spans="1:56">
      <c r="A1233" s="220"/>
      <c r="B1233" s="221"/>
      <c r="C1233" s="222"/>
      <c r="D1233" s="169"/>
      <c r="E1233" s="169"/>
      <c r="F1233" s="169"/>
      <c r="G1233" s="202"/>
      <c r="H1233" s="217"/>
      <c r="I1233" s="212"/>
      <c r="J1233" s="206"/>
      <c r="K1233" s="212"/>
      <c r="L1233" s="206"/>
      <c r="M1233" s="212"/>
      <c r="N1233" s="206"/>
      <c r="O1233" s="170"/>
      <c r="P1233" s="171"/>
      <c r="Q1233" s="171"/>
      <c r="R1233" s="171"/>
      <c r="S1233" s="172"/>
      <c r="T1233" s="172"/>
      <c r="U1233" s="171"/>
      <c r="V1233" s="171"/>
      <c r="W1233" s="173"/>
      <c r="X1233" s="173"/>
      <c r="Y1233" s="173"/>
      <c r="Z1233" s="171"/>
      <c r="AA1233" s="171"/>
      <c r="AB1233" s="171"/>
      <c r="AC1233" s="172"/>
      <c r="AD1233" s="172"/>
      <c r="AE1233" s="174"/>
      <c r="AF1233" s="175"/>
      <c r="AG1233" s="169"/>
      <c r="AH1233" s="171"/>
      <c r="AI1233" s="171"/>
      <c r="AJ1233" s="169"/>
      <c r="AK1233" s="176"/>
      <c r="AL1233" s="176"/>
      <c r="AM1233" s="176"/>
      <c r="AN1233" s="176"/>
      <c r="AO1233" s="176"/>
      <c r="AP1233" s="176"/>
      <c r="AQ1233" s="176"/>
      <c r="AR1233" s="176"/>
      <c r="AS1233" s="176"/>
      <c r="AT1233" s="176"/>
      <c r="AU1233" s="177"/>
      <c r="AV1233" s="178"/>
      <c r="AW1233" s="178"/>
      <c r="AX1233" s="179"/>
      <c r="AY1233" s="179"/>
      <c r="AZ1233" s="179"/>
      <c r="BA1233" s="180"/>
      <c r="BB1233" s="181"/>
      <c r="BC1233" s="181"/>
      <c r="BD1233" s="181"/>
    </row>
    <row r="1234" spans="1:56">
      <c r="A1234" s="223"/>
      <c r="B1234" s="224"/>
      <c r="C1234" s="225"/>
      <c r="D1234" s="182"/>
      <c r="E1234" s="182"/>
      <c r="F1234" s="182"/>
      <c r="G1234" s="203"/>
      <c r="H1234" s="218"/>
      <c r="I1234" s="213"/>
      <c r="J1234" s="207"/>
      <c r="K1234" s="213"/>
      <c r="L1234" s="207"/>
      <c r="M1234" s="213"/>
      <c r="N1234" s="207"/>
      <c r="O1234" s="183"/>
      <c r="P1234" s="184"/>
      <c r="Q1234" s="184"/>
      <c r="R1234" s="275"/>
      <c r="S1234" s="185"/>
      <c r="T1234" s="185"/>
      <c r="U1234" s="275"/>
      <c r="V1234" s="275"/>
      <c r="W1234" s="276"/>
      <c r="X1234" s="276"/>
      <c r="Y1234" s="276"/>
      <c r="Z1234" s="275"/>
      <c r="AA1234" s="184"/>
      <c r="AB1234" s="184"/>
      <c r="AC1234" s="185"/>
      <c r="AD1234" s="185"/>
      <c r="AE1234" s="186"/>
      <c r="AF1234" s="187"/>
      <c r="AG1234" s="182"/>
      <c r="AH1234" s="184"/>
      <c r="AI1234" s="184"/>
      <c r="AJ1234" s="182"/>
      <c r="AK1234" s="188"/>
      <c r="AL1234" s="188"/>
      <c r="AM1234" s="188"/>
      <c r="AN1234" s="188"/>
      <c r="AO1234" s="188"/>
      <c r="AP1234" s="188"/>
      <c r="AQ1234" s="188"/>
      <c r="AR1234" s="188"/>
      <c r="AS1234" s="188"/>
      <c r="AT1234" s="188"/>
      <c r="AU1234" s="189"/>
      <c r="AV1234" s="190"/>
      <c r="AW1234" s="190"/>
      <c r="AX1234" s="191"/>
      <c r="AY1234" s="191"/>
      <c r="AZ1234" s="191"/>
      <c r="BA1234" s="192"/>
      <c r="BB1234" s="193"/>
      <c r="BC1234" s="193"/>
      <c r="BD1234" s="193"/>
    </row>
    <row r="1235" spans="1:56">
      <c r="A1235" s="220"/>
      <c r="B1235" s="221"/>
      <c r="C1235" s="222"/>
      <c r="D1235" s="169"/>
      <c r="E1235" s="169"/>
      <c r="F1235" s="169"/>
      <c r="G1235" s="202"/>
      <c r="H1235" s="217"/>
      <c r="I1235" s="212"/>
      <c r="J1235" s="206"/>
      <c r="K1235" s="212"/>
      <c r="L1235" s="206"/>
      <c r="M1235" s="212"/>
      <c r="N1235" s="206"/>
      <c r="O1235" s="170"/>
      <c r="P1235" s="171"/>
      <c r="Q1235" s="171"/>
      <c r="R1235" s="171"/>
      <c r="S1235" s="172"/>
      <c r="T1235" s="172"/>
      <c r="U1235" s="171"/>
      <c r="V1235" s="171"/>
      <c r="W1235" s="173"/>
      <c r="X1235" s="173"/>
      <c r="Y1235" s="173"/>
      <c r="Z1235" s="171"/>
      <c r="AA1235" s="171"/>
      <c r="AB1235" s="171"/>
      <c r="AC1235" s="172"/>
      <c r="AD1235" s="172"/>
      <c r="AE1235" s="174"/>
      <c r="AF1235" s="175"/>
      <c r="AG1235" s="169"/>
      <c r="AH1235" s="171"/>
      <c r="AI1235" s="171"/>
      <c r="AJ1235" s="169"/>
      <c r="AK1235" s="176"/>
      <c r="AL1235" s="176"/>
      <c r="AM1235" s="176"/>
      <c r="AN1235" s="176"/>
      <c r="AO1235" s="176"/>
      <c r="AP1235" s="176"/>
      <c r="AQ1235" s="176"/>
      <c r="AR1235" s="176"/>
      <c r="AS1235" s="176"/>
      <c r="AT1235" s="176"/>
      <c r="AU1235" s="177"/>
      <c r="AV1235" s="178"/>
      <c r="AW1235" s="178"/>
      <c r="AX1235" s="179"/>
      <c r="AY1235" s="179"/>
      <c r="AZ1235" s="179"/>
      <c r="BA1235" s="180"/>
      <c r="BB1235" s="181"/>
      <c r="BC1235" s="181"/>
      <c r="BD1235" s="181"/>
    </row>
    <row r="1236" spans="1:56">
      <c r="A1236" s="223"/>
      <c r="B1236" s="224"/>
      <c r="C1236" s="225"/>
      <c r="D1236" s="182"/>
      <c r="E1236" s="182"/>
      <c r="F1236" s="182"/>
      <c r="G1236" s="203"/>
      <c r="H1236" s="218"/>
      <c r="I1236" s="213"/>
      <c r="J1236" s="207"/>
      <c r="K1236" s="213"/>
      <c r="L1236" s="207"/>
      <c r="M1236" s="213"/>
      <c r="N1236" s="207"/>
      <c r="O1236" s="183"/>
      <c r="P1236" s="184"/>
      <c r="Q1236" s="184"/>
      <c r="R1236" s="275"/>
      <c r="S1236" s="185"/>
      <c r="T1236" s="185"/>
      <c r="U1236" s="275"/>
      <c r="V1236" s="275"/>
      <c r="W1236" s="276"/>
      <c r="X1236" s="276"/>
      <c r="Y1236" s="276"/>
      <c r="Z1236" s="275"/>
      <c r="AA1236" s="184"/>
      <c r="AB1236" s="184"/>
      <c r="AC1236" s="185"/>
      <c r="AD1236" s="185"/>
      <c r="AE1236" s="186"/>
      <c r="AF1236" s="187"/>
      <c r="AG1236" s="182"/>
      <c r="AH1236" s="184"/>
      <c r="AI1236" s="184"/>
      <c r="AJ1236" s="182"/>
      <c r="AK1236" s="188"/>
      <c r="AL1236" s="188"/>
      <c r="AM1236" s="188"/>
      <c r="AN1236" s="188"/>
      <c r="AO1236" s="188"/>
      <c r="AP1236" s="188"/>
      <c r="AQ1236" s="188"/>
      <c r="AR1236" s="188"/>
      <c r="AS1236" s="188"/>
      <c r="AT1236" s="188"/>
      <c r="AU1236" s="189"/>
      <c r="AV1236" s="190"/>
      <c r="AW1236" s="190"/>
      <c r="AX1236" s="191"/>
      <c r="AY1236" s="191"/>
      <c r="AZ1236" s="191"/>
      <c r="BA1236" s="192"/>
      <c r="BB1236" s="193"/>
      <c r="BC1236" s="193"/>
      <c r="BD1236" s="193"/>
    </row>
    <row r="1237" spans="1:56">
      <c r="A1237" s="220"/>
      <c r="B1237" s="221"/>
      <c r="C1237" s="222"/>
      <c r="D1237" s="169"/>
      <c r="E1237" s="169"/>
      <c r="F1237" s="169"/>
      <c r="G1237" s="202"/>
      <c r="H1237" s="217"/>
      <c r="I1237" s="212"/>
      <c r="J1237" s="206"/>
      <c r="K1237" s="212"/>
      <c r="L1237" s="206"/>
      <c r="M1237" s="212"/>
      <c r="N1237" s="206"/>
      <c r="O1237" s="170"/>
      <c r="P1237" s="171"/>
      <c r="Q1237" s="171"/>
      <c r="R1237" s="171"/>
      <c r="S1237" s="172"/>
      <c r="T1237" s="172"/>
      <c r="U1237" s="171"/>
      <c r="V1237" s="171"/>
      <c r="W1237" s="173"/>
      <c r="X1237" s="173"/>
      <c r="Y1237" s="173"/>
      <c r="Z1237" s="171"/>
      <c r="AA1237" s="171"/>
      <c r="AB1237" s="171"/>
      <c r="AC1237" s="172"/>
      <c r="AD1237" s="172"/>
      <c r="AE1237" s="174"/>
      <c r="AF1237" s="175"/>
      <c r="AG1237" s="169"/>
      <c r="AH1237" s="171"/>
      <c r="AI1237" s="171"/>
      <c r="AJ1237" s="169"/>
      <c r="AK1237" s="176"/>
      <c r="AL1237" s="176"/>
      <c r="AM1237" s="176"/>
      <c r="AN1237" s="176"/>
      <c r="AO1237" s="176"/>
      <c r="AP1237" s="176"/>
      <c r="AQ1237" s="176"/>
      <c r="AR1237" s="176"/>
      <c r="AS1237" s="176"/>
      <c r="AT1237" s="176"/>
      <c r="AU1237" s="177"/>
      <c r="AV1237" s="178"/>
      <c r="AW1237" s="178"/>
      <c r="AX1237" s="179"/>
      <c r="AY1237" s="179"/>
      <c r="AZ1237" s="179"/>
      <c r="BA1237" s="180"/>
      <c r="BB1237" s="181"/>
      <c r="BC1237" s="181"/>
      <c r="BD1237" s="181"/>
    </row>
    <row r="1238" spans="1:56">
      <c r="A1238" s="223"/>
      <c r="B1238" s="224"/>
      <c r="C1238" s="225"/>
      <c r="D1238" s="182"/>
      <c r="E1238" s="182"/>
      <c r="F1238" s="182"/>
      <c r="G1238" s="203"/>
      <c r="H1238" s="218"/>
      <c r="I1238" s="213"/>
      <c r="J1238" s="207"/>
      <c r="K1238" s="213"/>
      <c r="L1238" s="207"/>
      <c r="M1238" s="213"/>
      <c r="N1238" s="207"/>
      <c r="O1238" s="183"/>
      <c r="P1238" s="184"/>
      <c r="Q1238" s="184"/>
      <c r="R1238" s="275"/>
      <c r="S1238" s="185"/>
      <c r="T1238" s="185"/>
      <c r="U1238" s="275"/>
      <c r="V1238" s="275"/>
      <c r="W1238" s="276"/>
      <c r="X1238" s="276"/>
      <c r="Y1238" s="276"/>
      <c r="Z1238" s="275"/>
      <c r="AA1238" s="184"/>
      <c r="AB1238" s="184"/>
      <c r="AC1238" s="185"/>
      <c r="AD1238" s="185"/>
      <c r="AE1238" s="186"/>
      <c r="AF1238" s="187"/>
      <c r="AG1238" s="182"/>
      <c r="AH1238" s="184"/>
      <c r="AI1238" s="184"/>
      <c r="AJ1238" s="182"/>
      <c r="AK1238" s="188"/>
      <c r="AL1238" s="188"/>
      <c r="AM1238" s="188"/>
      <c r="AN1238" s="188"/>
      <c r="AO1238" s="188"/>
      <c r="AP1238" s="188"/>
      <c r="AQ1238" s="188"/>
      <c r="AR1238" s="188"/>
      <c r="AS1238" s="188"/>
      <c r="AT1238" s="188"/>
      <c r="AU1238" s="189"/>
      <c r="AV1238" s="190"/>
      <c r="AW1238" s="190"/>
      <c r="AX1238" s="191"/>
      <c r="AY1238" s="191"/>
      <c r="AZ1238" s="191"/>
      <c r="BA1238" s="192"/>
      <c r="BB1238" s="193"/>
      <c r="BC1238" s="193"/>
      <c r="BD1238" s="193"/>
    </row>
    <row r="1239" spans="1:56">
      <c r="A1239" s="220"/>
      <c r="B1239" s="221"/>
      <c r="C1239" s="222"/>
      <c r="D1239" s="169"/>
      <c r="E1239" s="169"/>
      <c r="F1239" s="169"/>
      <c r="G1239" s="202"/>
      <c r="H1239" s="217"/>
      <c r="I1239" s="212"/>
      <c r="J1239" s="206"/>
      <c r="K1239" s="212"/>
      <c r="L1239" s="206"/>
      <c r="M1239" s="212"/>
      <c r="N1239" s="206"/>
      <c r="O1239" s="170"/>
      <c r="P1239" s="171"/>
      <c r="Q1239" s="171"/>
      <c r="R1239" s="171"/>
      <c r="S1239" s="172"/>
      <c r="T1239" s="172"/>
      <c r="U1239" s="171"/>
      <c r="V1239" s="171"/>
      <c r="W1239" s="173"/>
      <c r="X1239" s="173"/>
      <c r="Y1239" s="173"/>
      <c r="Z1239" s="171"/>
      <c r="AA1239" s="171"/>
      <c r="AB1239" s="171"/>
      <c r="AC1239" s="172"/>
      <c r="AD1239" s="172"/>
      <c r="AE1239" s="174"/>
      <c r="AF1239" s="175"/>
      <c r="AG1239" s="169"/>
      <c r="AH1239" s="171"/>
      <c r="AI1239" s="171"/>
      <c r="AJ1239" s="169"/>
      <c r="AK1239" s="176"/>
      <c r="AL1239" s="176"/>
      <c r="AM1239" s="176"/>
      <c r="AN1239" s="176"/>
      <c r="AO1239" s="176"/>
      <c r="AP1239" s="176"/>
      <c r="AQ1239" s="176"/>
      <c r="AR1239" s="176"/>
      <c r="AS1239" s="176"/>
      <c r="AT1239" s="176"/>
      <c r="AU1239" s="177"/>
      <c r="AV1239" s="178"/>
      <c r="AW1239" s="178"/>
      <c r="AX1239" s="179"/>
      <c r="AY1239" s="179"/>
      <c r="AZ1239" s="179"/>
      <c r="BA1239" s="180"/>
      <c r="BB1239" s="181"/>
      <c r="BC1239" s="181"/>
      <c r="BD1239" s="181"/>
    </row>
    <row r="1240" spans="1:56">
      <c r="A1240" s="223"/>
      <c r="B1240" s="224"/>
      <c r="C1240" s="225"/>
      <c r="D1240" s="182"/>
      <c r="E1240" s="182"/>
      <c r="F1240" s="182"/>
      <c r="G1240" s="203"/>
      <c r="H1240" s="218"/>
      <c r="I1240" s="213"/>
      <c r="J1240" s="207"/>
      <c r="K1240" s="213"/>
      <c r="L1240" s="207"/>
      <c r="M1240" s="213"/>
      <c r="N1240" s="207"/>
      <c r="O1240" s="183"/>
      <c r="P1240" s="184"/>
      <c r="Q1240" s="184"/>
      <c r="R1240" s="275"/>
      <c r="S1240" s="185"/>
      <c r="T1240" s="185"/>
      <c r="U1240" s="275"/>
      <c r="V1240" s="275"/>
      <c r="W1240" s="276"/>
      <c r="X1240" s="276"/>
      <c r="Y1240" s="276"/>
      <c r="Z1240" s="275"/>
      <c r="AA1240" s="184"/>
      <c r="AB1240" s="184"/>
      <c r="AC1240" s="185"/>
      <c r="AD1240" s="185"/>
      <c r="AE1240" s="186"/>
      <c r="AF1240" s="187"/>
      <c r="AG1240" s="182"/>
      <c r="AH1240" s="184"/>
      <c r="AI1240" s="184"/>
      <c r="AJ1240" s="182"/>
      <c r="AK1240" s="188"/>
      <c r="AL1240" s="188"/>
      <c r="AM1240" s="188"/>
      <c r="AN1240" s="188"/>
      <c r="AO1240" s="188"/>
      <c r="AP1240" s="188"/>
      <c r="AQ1240" s="188"/>
      <c r="AR1240" s="188"/>
      <c r="AS1240" s="188"/>
      <c r="AT1240" s="188"/>
      <c r="AU1240" s="189"/>
      <c r="AV1240" s="190"/>
      <c r="AW1240" s="190"/>
      <c r="AX1240" s="191"/>
      <c r="AY1240" s="191"/>
      <c r="AZ1240" s="191"/>
      <c r="BA1240" s="192"/>
      <c r="BB1240" s="193"/>
      <c r="BC1240" s="193"/>
      <c r="BD1240" s="193"/>
    </row>
    <row r="1241" spans="1:56">
      <c r="A1241" s="220"/>
      <c r="B1241" s="221"/>
      <c r="C1241" s="222"/>
      <c r="D1241" s="169"/>
      <c r="E1241" s="169"/>
      <c r="F1241" s="169"/>
      <c r="G1241" s="202"/>
      <c r="H1241" s="217"/>
      <c r="I1241" s="212"/>
      <c r="J1241" s="206"/>
      <c r="K1241" s="212"/>
      <c r="L1241" s="206"/>
      <c r="M1241" s="212"/>
      <c r="N1241" s="206"/>
      <c r="O1241" s="170"/>
      <c r="P1241" s="171"/>
      <c r="Q1241" s="171"/>
      <c r="R1241" s="171"/>
      <c r="S1241" s="172"/>
      <c r="T1241" s="172"/>
      <c r="U1241" s="171"/>
      <c r="V1241" s="171"/>
      <c r="W1241" s="173"/>
      <c r="X1241" s="173"/>
      <c r="Y1241" s="173"/>
      <c r="Z1241" s="171"/>
      <c r="AA1241" s="171"/>
      <c r="AB1241" s="171"/>
      <c r="AC1241" s="172"/>
      <c r="AD1241" s="172"/>
      <c r="AE1241" s="174"/>
      <c r="AF1241" s="175"/>
      <c r="AG1241" s="169"/>
      <c r="AH1241" s="171"/>
      <c r="AI1241" s="171"/>
      <c r="AJ1241" s="169"/>
      <c r="AK1241" s="176"/>
      <c r="AL1241" s="176"/>
      <c r="AM1241" s="176"/>
      <c r="AN1241" s="176"/>
      <c r="AO1241" s="176"/>
      <c r="AP1241" s="176"/>
      <c r="AQ1241" s="176"/>
      <c r="AR1241" s="176"/>
      <c r="AS1241" s="176"/>
      <c r="AT1241" s="176"/>
      <c r="AU1241" s="177"/>
      <c r="AV1241" s="178"/>
      <c r="AW1241" s="178"/>
      <c r="AX1241" s="179"/>
      <c r="AY1241" s="179"/>
      <c r="AZ1241" s="179"/>
      <c r="BA1241" s="180"/>
      <c r="BB1241" s="181"/>
      <c r="BC1241" s="181"/>
      <c r="BD1241" s="181"/>
    </row>
    <row r="1242" spans="1:56">
      <c r="A1242" s="223"/>
      <c r="B1242" s="224"/>
      <c r="C1242" s="225"/>
      <c r="D1242" s="182"/>
      <c r="E1242" s="182"/>
      <c r="F1242" s="182"/>
      <c r="G1242" s="203"/>
      <c r="H1242" s="218"/>
      <c r="I1242" s="213"/>
      <c r="J1242" s="207"/>
      <c r="K1242" s="213"/>
      <c r="L1242" s="207"/>
      <c r="M1242" s="213"/>
      <c r="N1242" s="207"/>
      <c r="O1242" s="183"/>
      <c r="P1242" s="184"/>
      <c r="Q1242" s="184"/>
      <c r="R1242" s="275"/>
      <c r="S1242" s="185"/>
      <c r="T1242" s="185"/>
      <c r="U1242" s="275"/>
      <c r="V1242" s="275"/>
      <c r="W1242" s="276"/>
      <c r="X1242" s="276"/>
      <c r="Y1242" s="276"/>
      <c r="Z1242" s="275"/>
      <c r="AA1242" s="184"/>
      <c r="AB1242" s="184"/>
      <c r="AC1242" s="185"/>
      <c r="AD1242" s="185"/>
      <c r="AE1242" s="186"/>
      <c r="AF1242" s="187"/>
      <c r="AG1242" s="182"/>
      <c r="AH1242" s="184"/>
      <c r="AI1242" s="184"/>
      <c r="AJ1242" s="182"/>
      <c r="AK1242" s="188"/>
      <c r="AL1242" s="188"/>
      <c r="AM1242" s="188"/>
      <c r="AN1242" s="188"/>
      <c r="AO1242" s="188"/>
      <c r="AP1242" s="188"/>
      <c r="AQ1242" s="188"/>
      <c r="AR1242" s="188"/>
      <c r="AS1242" s="188"/>
      <c r="AT1242" s="188"/>
      <c r="AU1242" s="189"/>
      <c r="AV1242" s="190"/>
      <c r="AW1242" s="190"/>
      <c r="AX1242" s="191"/>
      <c r="AY1242" s="191"/>
      <c r="AZ1242" s="191"/>
      <c r="BA1242" s="192"/>
      <c r="BB1242" s="193"/>
      <c r="BC1242" s="193"/>
      <c r="BD1242" s="193"/>
    </row>
    <row r="1243" spans="1:56">
      <c r="A1243" s="220"/>
      <c r="B1243" s="221"/>
      <c r="C1243" s="222"/>
      <c r="D1243" s="169"/>
      <c r="E1243" s="169"/>
      <c r="F1243" s="169"/>
      <c r="G1243" s="202"/>
      <c r="H1243" s="217"/>
      <c r="I1243" s="212"/>
      <c r="J1243" s="206"/>
      <c r="K1243" s="212"/>
      <c r="L1243" s="206"/>
      <c r="M1243" s="212"/>
      <c r="N1243" s="206"/>
      <c r="O1243" s="170"/>
      <c r="P1243" s="171"/>
      <c r="Q1243" s="171"/>
      <c r="R1243" s="171"/>
      <c r="S1243" s="172"/>
      <c r="T1243" s="172"/>
      <c r="U1243" s="171"/>
      <c r="V1243" s="171"/>
      <c r="W1243" s="173"/>
      <c r="X1243" s="173"/>
      <c r="Y1243" s="173"/>
      <c r="Z1243" s="171"/>
      <c r="AA1243" s="171"/>
      <c r="AB1243" s="171"/>
      <c r="AC1243" s="172"/>
      <c r="AD1243" s="172"/>
      <c r="AE1243" s="174"/>
      <c r="AF1243" s="175"/>
      <c r="AG1243" s="169"/>
      <c r="AH1243" s="171"/>
      <c r="AI1243" s="171"/>
      <c r="AJ1243" s="169"/>
      <c r="AK1243" s="176"/>
      <c r="AL1243" s="176"/>
      <c r="AM1243" s="176"/>
      <c r="AN1243" s="176"/>
      <c r="AO1243" s="176"/>
      <c r="AP1243" s="176"/>
      <c r="AQ1243" s="176"/>
      <c r="AR1243" s="176"/>
      <c r="AS1243" s="176"/>
      <c r="AT1243" s="176"/>
      <c r="AU1243" s="177"/>
      <c r="AV1243" s="178"/>
      <c r="AW1243" s="178"/>
      <c r="AX1243" s="179"/>
      <c r="AY1243" s="179"/>
      <c r="AZ1243" s="179"/>
      <c r="BA1243" s="180"/>
      <c r="BB1243" s="181"/>
      <c r="BC1243" s="181"/>
      <c r="BD1243" s="181"/>
    </row>
    <row r="1244" spans="1:56">
      <c r="A1244" s="223"/>
      <c r="B1244" s="224"/>
      <c r="C1244" s="225"/>
      <c r="D1244" s="182"/>
      <c r="E1244" s="182"/>
      <c r="F1244" s="182"/>
      <c r="G1244" s="203"/>
      <c r="H1244" s="218"/>
      <c r="I1244" s="213"/>
      <c r="J1244" s="207"/>
      <c r="K1244" s="213"/>
      <c r="L1244" s="207"/>
      <c r="M1244" s="213"/>
      <c r="N1244" s="207"/>
      <c r="O1244" s="183"/>
      <c r="P1244" s="184"/>
      <c r="Q1244" s="184"/>
      <c r="R1244" s="275"/>
      <c r="S1244" s="185"/>
      <c r="T1244" s="185"/>
      <c r="U1244" s="275"/>
      <c r="V1244" s="275"/>
      <c r="W1244" s="276"/>
      <c r="X1244" s="276"/>
      <c r="Y1244" s="276"/>
      <c r="Z1244" s="275"/>
      <c r="AA1244" s="184"/>
      <c r="AB1244" s="184"/>
      <c r="AC1244" s="185"/>
      <c r="AD1244" s="185"/>
      <c r="AE1244" s="186"/>
      <c r="AF1244" s="187"/>
      <c r="AG1244" s="182"/>
      <c r="AH1244" s="184"/>
      <c r="AI1244" s="184"/>
      <c r="AJ1244" s="182"/>
      <c r="AK1244" s="188"/>
      <c r="AL1244" s="188"/>
      <c r="AM1244" s="188"/>
      <c r="AN1244" s="188"/>
      <c r="AO1244" s="188"/>
      <c r="AP1244" s="188"/>
      <c r="AQ1244" s="188"/>
      <c r="AR1244" s="188"/>
      <c r="AS1244" s="188"/>
      <c r="AT1244" s="188"/>
      <c r="AU1244" s="189"/>
      <c r="AV1244" s="190"/>
      <c r="AW1244" s="190"/>
      <c r="AX1244" s="191"/>
      <c r="AY1244" s="191"/>
      <c r="AZ1244" s="191"/>
      <c r="BA1244" s="192"/>
      <c r="BB1244" s="193"/>
      <c r="BC1244" s="193"/>
      <c r="BD1244" s="193"/>
    </row>
    <row r="1245" spans="1:56">
      <c r="A1245" s="220"/>
      <c r="B1245" s="221"/>
      <c r="C1245" s="222"/>
      <c r="D1245" s="169"/>
      <c r="E1245" s="169"/>
      <c r="F1245" s="169"/>
      <c r="G1245" s="202"/>
      <c r="H1245" s="217"/>
      <c r="I1245" s="212"/>
      <c r="J1245" s="206"/>
      <c r="K1245" s="212"/>
      <c r="L1245" s="206"/>
      <c r="M1245" s="212"/>
      <c r="N1245" s="206"/>
      <c r="O1245" s="170"/>
      <c r="P1245" s="171"/>
      <c r="Q1245" s="171"/>
      <c r="R1245" s="171"/>
      <c r="S1245" s="172"/>
      <c r="T1245" s="172"/>
      <c r="U1245" s="171"/>
      <c r="V1245" s="171"/>
      <c r="W1245" s="173"/>
      <c r="X1245" s="173"/>
      <c r="Y1245" s="173"/>
      <c r="Z1245" s="171"/>
      <c r="AA1245" s="171"/>
      <c r="AB1245" s="171"/>
      <c r="AC1245" s="172"/>
      <c r="AD1245" s="172"/>
      <c r="AE1245" s="174"/>
      <c r="AF1245" s="175"/>
      <c r="AG1245" s="169"/>
      <c r="AH1245" s="171"/>
      <c r="AI1245" s="171"/>
      <c r="AJ1245" s="169"/>
      <c r="AK1245" s="176"/>
      <c r="AL1245" s="176"/>
      <c r="AM1245" s="176"/>
      <c r="AN1245" s="176"/>
      <c r="AO1245" s="176"/>
      <c r="AP1245" s="176"/>
      <c r="AQ1245" s="176"/>
      <c r="AR1245" s="176"/>
      <c r="AS1245" s="176"/>
      <c r="AT1245" s="176"/>
      <c r="AU1245" s="177"/>
      <c r="AV1245" s="178"/>
      <c r="AW1245" s="178"/>
      <c r="AX1245" s="179"/>
      <c r="AY1245" s="179"/>
      <c r="AZ1245" s="179"/>
      <c r="BA1245" s="180"/>
      <c r="BB1245" s="181"/>
      <c r="BC1245" s="181"/>
      <c r="BD1245" s="181"/>
    </row>
    <row r="1246" spans="1:56">
      <c r="A1246" s="223"/>
      <c r="B1246" s="224"/>
      <c r="C1246" s="225"/>
      <c r="D1246" s="182"/>
      <c r="E1246" s="182"/>
      <c r="F1246" s="182"/>
      <c r="G1246" s="203"/>
      <c r="H1246" s="218"/>
      <c r="I1246" s="213"/>
      <c r="J1246" s="207"/>
      <c r="K1246" s="213"/>
      <c r="L1246" s="207"/>
      <c r="M1246" s="213"/>
      <c r="N1246" s="207"/>
      <c r="O1246" s="183"/>
      <c r="P1246" s="184"/>
      <c r="Q1246" s="184"/>
      <c r="R1246" s="275"/>
      <c r="S1246" s="185"/>
      <c r="T1246" s="185"/>
      <c r="U1246" s="275"/>
      <c r="V1246" s="275"/>
      <c r="W1246" s="276"/>
      <c r="X1246" s="276"/>
      <c r="Y1246" s="276"/>
      <c r="Z1246" s="275"/>
      <c r="AA1246" s="184"/>
      <c r="AB1246" s="184"/>
      <c r="AC1246" s="185"/>
      <c r="AD1246" s="185"/>
      <c r="AE1246" s="186"/>
      <c r="AF1246" s="187"/>
      <c r="AG1246" s="182"/>
      <c r="AH1246" s="184"/>
      <c r="AI1246" s="184"/>
      <c r="AJ1246" s="182"/>
      <c r="AK1246" s="188"/>
      <c r="AL1246" s="188"/>
      <c r="AM1246" s="188"/>
      <c r="AN1246" s="188"/>
      <c r="AO1246" s="188"/>
      <c r="AP1246" s="188"/>
      <c r="AQ1246" s="188"/>
      <c r="AR1246" s="188"/>
      <c r="AS1246" s="188"/>
      <c r="AT1246" s="188"/>
      <c r="AU1246" s="189"/>
      <c r="AV1246" s="190"/>
      <c r="AW1246" s="190"/>
      <c r="AX1246" s="191"/>
      <c r="AY1246" s="191"/>
      <c r="AZ1246" s="191"/>
      <c r="BA1246" s="192"/>
      <c r="BB1246" s="193"/>
      <c r="BC1246" s="193"/>
      <c r="BD1246" s="193"/>
    </row>
    <row r="1247" spans="1:56">
      <c r="A1247" s="220"/>
      <c r="B1247" s="221"/>
      <c r="C1247" s="222"/>
      <c r="D1247" s="169"/>
      <c r="E1247" s="169"/>
      <c r="F1247" s="169"/>
      <c r="G1247" s="202"/>
      <c r="H1247" s="217"/>
      <c r="I1247" s="212"/>
      <c r="J1247" s="206"/>
      <c r="K1247" s="212"/>
      <c r="L1247" s="206"/>
      <c r="M1247" s="212"/>
      <c r="N1247" s="206"/>
      <c r="O1247" s="170"/>
      <c r="P1247" s="171"/>
      <c r="Q1247" s="171"/>
      <c r="R1247" s="171"/>
      <c r="S1247" s="172"/>
      <c r="T1247" s="172"/>
      <c r="U1247" s="171"/>
      <c r="V1247" s="171"/>
      <c r="W1247" s="173"/>
      <c r="X1247" s="173"/>
      <c r="Y1247" s="173"/>
      <c r="Z1247" s="171"/>
      <c r="AA1247" s="171"/>
      <c r="AB1247" s="171"/>
      <c r="AC1247" s="172"/>
      <c r="AD1247" s="172"/>
      <c r="AE1247" s="174"/>
      <c r="AF1247" s="175"/>
      <c r="AG1247" s="169"/>
      <c r="AH1247" s="171"/>
      <c r="AI1247" s="171"/>
      <c r="AJ1247" s="169"/>
      <c r="AK1247" s="176"/>
      <c r="AL1247" s="176"/>
      <c r="AM1247" s="176"/>
      <c r="AN1247" s="176"/>
      <c r="AO1247" s="176"/>
      <c r="AP1247" s="176"/>
      <c r="AQ1247" s="176"/>
      <c r="AR1247" s="176"/>
      <c r="AS1247" s="176"/>
      <c r="AT1247" s="176"/>
      <c r="AU1247" s="177"/>
      <c r="AV1247" s="178"/>
      <c r="AW1247" s="178"/>
      <c r="AX1247" s="179"/>
      <c r="AY1247" s="179"/>
      <c r="AZ1247" s="179"/>
      <c r="BA1247" s="180"/>
      <c r="BB1247" s="181"/>
      <c r="BC1247" s="181"/>
      <c r="BD1247" s="181"/>
    </row>
    <row r="1248" spans="1:56">
      <c r="A1248" s="223"/>
      <c r="B1248" s="224"/>
      <c r="C1248" s="225"/>
      <c r="D1248" s="182"/>
      <c r="E1248" s="182"/>
      <c r="F1248" s="182"/>
      <c r="G1248" s="203"/>
      <c r="H1248" s="218"/>
      <c r="I1248" s="213"/>
      <c r="J1248" s="207"/>
      <c r="K1248" s="213"/>
      <c r="L1248" s="207"/>
      <c r="M1248" s="213"/>
      <c r="N1248" s="207"/>
      <c r="O1248" s="183"/>
      <c r="P1248" s="184"/>
      <c r="Q1248" s="184"/>
      <c r="R1248" s="275"/>
      <c r="S1248" s="185"/>
      <c r="T1248" s="185"/>
      <c r="U1248" s="275"/>
      <c r="V1248" s="275"/>
      <c r="W1248" s="276"/>
      <c r="X1248" s="276"/>
      <c r="Y1248" s="276"/>
      <c r="Z1248" s="275"/>
      <c r="AA1248" s="184"/>
      <c r="AB1248" s="184"/>
      <c r="AC1248" s="185"/>
      <c r="AD1248" s="185"/>
      <c r="AE1248" s="186"/>
      <c r="AF1248" s="187"/>
      <c r="AG1248" s="182"/>
      <c r="AH1248" s="184"/>
      <c r="AI1248" s="184"/>
      <c r="AJ1248" s="182"/>
      <c r="AK1248" s="188"/>
      <c r="AL1248" s="188"/>
      <c r="AM1248" s="188"/>
      <c r="AN1248" s="188"/>
      <c r="AO1248" s="188"/>
      <c r="AP1248" s="188"/>
      <c r="AQ1248" s="188"/>
      <c r="AR1248" s="188"/>
      <c r="AS1248" s="188"/>
      <c r="AT1248" s="188"/>
      <c r="AU1248" s="189"/>
      <c r="AV1248" s="190"/>
      <c r="AW1248" s="190"/>
      <c r="AX1248" s="191"/>
      <c r="AY1248" s="191"/>
      <c r="AZ1248" s="191"/>
      <c r="BA1248" s="192"/>
      <c r="BB1248" s="193"/>
      <c r="BC1248" s="193"/>
      <c r="BD1248" s="193"/>
    </row>
    <row r="1249" spans="1:56">
      <c r="A1249" s="220"/>
      <c r="B1249" s="221"/>
      <c r="C1249" s="222"/>
      <c r="D1249" s="169"/>
      <c r="E1249" s="169"/>
      <c r="F1249" s="169"/>
      <c r="G1249" s="202"/>
      <c r="H1249" s="217"/>
      <c r="I1249" s="212"/>
      <c r="J1249" s="206"/>
      <c r="K1249" s="212"/>
      <c r="L1249" s="206"/>
      <c r="M1249" s="212"/>
      <c r="N1249" s="206"/>
      <c r="O1249" s="170"/>
      <c r="P1249" s="171"/>
      <c r="Q1249" s="171"/>
      <c r="R1249" s="171"/>
      <c r="S1249" s="172"/>
      <c r="T1249" s="172"/>
      <c r="U1249" s="171"/>
      <c r="V1249" s="171"/>
      <c r="W1249" s="173"/>
      <c r="X1249" s="173"/>
      <c r="Y1249" s="173"/>
      <c r="Z1249" s="171"/>
      <c r="AA1249" s="171"/>
      <c r="AB1249" s="171"/>
      <c r="AC1249" s="172"/>
      <c r="AD1249" s="172"/>
      <c r="AE1249" s="174"/>
      <c r="AF1249" s="175"/>
      <c r="AG1249" s="169"/>
      <c r="AH1249" s="171"/>
      <c r="AI1249" s="171"/>
      <c r="AJ1249" s="169"/>
      <c r="AK1249" s="176"/>
      <c r="AL1249" s="176"/>
      <c r="AM1249" s="176"/>
      <c r="AN1249" s="176"/>
      <c r="AO1249" s="176"/>
      <c r="AP1249" s="176"/>
      <c r="AQ1249" s="176"/>
      <c r="AR1249" s="176"/>
      <c r="AS1249" s="176"/>
      <c r="AT1249" s="176"/>
      <c r="AU1249" s="177"/>
      <c r="AV1249" s="178"/>
      <c r="AW1249" s="178"/>
      <c r="AX1249" s="179"/>
      <c r="AY1249" s="179"/>
      <c r="AZ1249" s="179"/>
      <c r="BA1249" s="180"/>
      <c r="BB1249" s="181"/>
      <c r="BC1249" s="181"/>
      <c r="BD1249" s="181"/>
    </row>
    <row r="1250" spans="1:56">
      <c r="A1250" s="223"/>
      <c r="B1250" s="224"/>
      <c r="C1250" s="225"/>
      <c r="D1250" s="182"/>
      <c r="E1250" s="182"/>
      <c r="F1250" s="182"/>
      <c r="G1250" s="203"/>
      <c r="H1250" s="218"/>
      <c r="I1250" s="213"/>
      <c r="J1250" s="207"/>
      <c r="K1250" s="213"/>
      <c r="L1250" s="207"/>
      <c r="M1250" s="213"/>
      <c r="N1250" s="207"/>
      <c r="O1250" s="183"/>
      <c r="P1250" s="184"/>
      <c r="Q1250" s="184"/>
      <c r="R1250" s="275"/>
      <c r="S1250" s="185"/>
      <c r="T1250" s="185"/>
      <c r="U1250" s="275"/>
      <c r="V1250" s="275"/>
      <c r="W1250" s="276"/>
      <c r="X1250" s="276"/>
      <c r="Y1250" s="276"/>
      <c r="Z1250" s="275"/>
      <c r="AA1250" s="184"/>
      <c r="AB1250" s="184"/>
      <c r="AC1250" s="185"/>
      <c r="AD1250" s="185"/>
      <c r="AE1250" s="186"/>
      <c r="AF1250" s="187"/>
      <c r="AG1250" s="182"/>
      <c r="AH1250" s="184"/>
      <c r="AI1250" s="184"/>
      <c r="AJ1250" s="182"/>
      <c r="AK1250" s="188"/>
      <c r="AL1250" s="188"/>
      <c r="AM1250" s="188"/>
      <c r="AN1250" s="188"/>
      <c r="AO1250" s="188"/>
      <c r="AP1250" s="188"/>
      <c r="AQ1250" s="188"/>
      <c r="AR1250" s="188"/>
      <c r="AS1250" s="188"/>
      <c r="AT1250" s="188"/>
      <c r="AU1250" s="189"/>
      <c r="AV1250" s="190"/>
      <c r="AW1250" s="190"/>
      <c r="AX1250" s="191"/>
      <c r="AY1250" s="191"/>
      <c r="AZ1250" s="191"/>
      <c r="BA1250" s="192"/>
      <c r="BB1250" s="193"/>
      <c r="BC1250" s="193"/>
      <c r="BD1250" s="193"/>
    </row>
    <row r="1251" spans="1:56">
      <c r="A1251" s="220"/>
      <c r="B1251" s="221"/>
      <c r="C1251" s="222"/>
      <c r="D1251" s="169"/>
      <c r="E1251" s="169"/>
      <c r="F1251" s="169"/>
      <c r="G1251" s="202"/>
      <c r="H1251" s="217"/>
      <c r="I1251" s="212"/>
      <c r="J1251" s="206"/>
      <c r="K1251" s="212"/>
      <c r="L1251" s="206"/>
      <c r="M1251" s="212"/>
      <c r="N1251" s="206"/>
      <c r="O1251" s="170"/>
      <c r="P1251" s="171"/>
      <c r="Q1251" s="171"/>
      <c r="R1251" s="171"/>
      <c r="S1251" s="172"/>
      <c r="T1251" s="172"/>
      <c r="U1251" s="171"/>
      <c r="V1251" s="171"/>
      <c r="W1251" s="173"/>
      <c r="X1251" s="173"/>
      <c r="Y1251" s="173"/>
      <c r="Z1251" s="171"/>
      <c r="AA1251" s="171"/>
      <c r="AB1251" s="171"/>
      <c r="AC1251" s="172"/>
      <c r="AD1251" s="172"/>
      <c r="AE1251" s="174"/>
      <c r="AF1251" s="175"/>
      <c r="AG1251" s="169"/>
      <c r="AH1251" s="171"/>
      <c r="AI1251" s="171"/>
      <c r="AJ1251" s="169"/>
      <c r="AK1251" s="176"/>
      <c r="AL1251" s="176"/>
      <c r="AM1251" s="176"/>
      <c r="AN1251" s="176"/>
      <c r="AO1251" s="176"/>
      <c r="AP1251" s="176"/>
      <c r="AQ1251" s="176"/>
      <c r="AR1251" s="176"/>
      <c r="AS1251" s="176"/>
      <c r="AT1251" s="176"/>
      <c r="AU1251" s="177"/>
      <c r="AV1251" s="178"/>
      <c r="AW1251" s="178"/>
      <c r="AX1251" s="179"/>
      <c r="AY1251" s="179"/>
      <c r="AZ1251" s="179"/>
      <c r="BA1251" s="180"/>
      <c r="BB1251" s="181"/>
      <c r="BC1251" s="181"/>
      <c r="BD1251" s="181"/>
    </row>
    <row r="1252" spans="1:56">
      <c r="A1252" s="223"/>
      <c r="B1252" s="224"/>
      <c r="C1252" s="225"/>
      <c r="D1252" s="182"/>
      <c r="E1252" s="182"/>
      <c r="F1252" s="182"/>
      <c r="G1252" s="203"/>
      <c r="H1252" s="218"/>
      <c r="I1252" s="213"/>
      <c r="J1252" s="207"/>
      <c r="K1252" s="213"/>
      <c r="L1252" s="207"/>
      <c r="M1252" s="213"/>
      <c r="N1252" s="207"/>
      <c r="O1252" s="183"/>
      <c r="P1252" s="184"/>
      <c r="Q1252" s="184"/>
      <c r="R1252" s="275"/>
      <c r="S1252" s="185"/>
      <c r="T1252" s="185"/>
      <c r="U1252" s="275"/>
      <c r="V1252" s="275"/>
      <c r="W1252" s="276"/>
      <c r="X1252" s="276"/>
      <c r="Y1252" s="276"/>
      <c r="Z1252" s="275"/>
      <c r="AA1252" s="184"/>
      <c r="AB1252" s="184"/>
      <c r="AC1252" s="185"/>
      <c r="AD1252" s="185"/>
      <c r="AE1252" s="186"/>
      <c r="AF1252" s="187"/>
      <c r="AG1252" s="182"/>
      <c r="AH1252" s="184"/>
      <c r="AI1252" s="184"/>
      <c r="AJ1252" s="182"/>
      <c r="AK1252" s="188"/>
      <c r="AL1252" s="188"/>
      <c r="AM1252" s="188"/>
      <c r="AN1252" s="188"/>
      <c r="AO1252" s="188"/>
      <c r="AP1252" s="188"/>
      <c r="AQ1252" s="188"/>
      <c r="AR1252" s="188"/>
      <c r="AS1252" s="188"/>
      <c r="AT1252" s="188"/>
      <c r="AU1252" s="189"/>
      <c r="AV1252" s="190"/>
      <c r="AW1252" s="190"/>
      <c r="AX1252" s="191"/>
      <c r="AY1252" s="191"/>
      <c r="AZ1252" s="191"/>
      <c r="BA1252" s="192"/>
      <c r="BB1252" s="193"/>
      <c r="BC1252" s="193"/>
      <c r="BD1252" s="193"/>
    </row>
    <row r="1253" spans="1:56">
      <c r="A1253" s="220"/>
      <c r="B1253" s="221"/>
      <c r="C1253" s="222"/>
      <c r="D1253" s="169"/>
      <c r="E1253" s="169"/>
      <c r="F1253" s="169"/>
      <c r="G1253" s="202"/>
      <c r="H1253" s="217"/>
      <c r="I1253" s="212"/>
      <c r="J1253" s="206"/>
      <c r="K1253" s="212"/>
      <c r="L1253" s="206"/>
      <c r="M1253" s="212"/>
      <c r="N1253" s="206"/>
      <c r="O1253" s="170"/>
      <c r="P1253" s="171"/>
      <c r="Q1253" s="171"/>
      <c r="R1253" s="171"/>
      <c r="S1253" s="172"/>
      <c r="T1253" s="172"/>
      <c r="U1253" s="171"/>
      <c r="V1253" s="171"/>
      <c r="W1253" s="173"/>
      <c r="X1253" s="173"/>
      <c r="Y1253" s="173"/>
      <c r="Z1253" s="171"/>
      <c r="AA1253" s="171"/>
      <c r="AB1253" s="171"/>
      <c r="AC1253" s="172"/>
      <c r="AD1253" s="172"/>
      <c r="AE1253" s="174"/>
      <c r="AF1253" s="175"/>
      <c r="AG1253" s="169"/>
      <c r="AH1253" s="171"/>
      <c r="AI1253" s="171"/>
      <c r="AJ1253" s="169"/>
      <c r="AK1253" s="176"/>
      <c r="AL1253" s="176"/>
      <c r="AM1253" s="176"/>
      <c r="AN1253" s="176"/>
      <c r="AO1253" s="176"/>
      <c r="AP1253" s="176"/>
      <c r="AQ1253" s="176"/>
      <c r="AR1253" s="176"/>
      <c r="AS1253" s="176"/>
      <c r="AT1253" s="176"/>
      <c r="AU1253" s="177"/>
      <c r="AV1253" s="178"/>
      <c r="AW1253" s="178"/>
      <c r="AX1253" s="179"/>
      <c r="AY1253" s="179"/>
      <c r="AZ1253" s="179"/>
      <c r="BA1253" s="180"/>
      <c r="BB1253" s="181"/>
      <c r="BC1253" s="181"/>
      <c r="BD1253" s="181"/>
    </row>
    <row r="1254" spans="1:56">
      <c r="A1254" s="223"/>
      <c r="B1254" s="224"/>
      <c r="C1254" s="225"/>
      <c r="D1254" s="182"/>
      <c r="E1254" s="182"/>
      <c r="F1254" s="182"/>
      <c r="G1254" s="203"/>
      <c r="H1254" s="218"/>
      <c r="I1254" s="213"/>
      <c r="J1254" s="207"/>
      <c r="K1254" s="213"/>
      <c r="L1254" s="207"/>
      <c r="M1254" s="213"/>
      <c r="N1254" s="207"/>
      <c r="O1254" s="183"/>
      <c r="P1254" s="184"/>
      <c r="Q1254" s="184"/>
      <c r="R1254" s="275"/>
      <c r="S1254" s="185"/>
      <c r="T1254" s="185"/>
      <c r="U1254" s="275"/>
      <c r="V1254" s="275"/>
      <c r="W1254" s="276"/>
      <c r="X1254" s="276"/>
      <c r="Y1254" s="276"/>
      <c r="Z1254" s="275"/>
      <c r="AA1254" s="184"/>
      <c r="AB1254" s="184"/>
      <c r="AC1254" s="185"/>
      <c r="AD1254" s="185"/>
      <c r="AE1254" s="186"/>
      <c r="AF1254" s="187"/>
      <c r="AG1254" s="182"/>
      <c r="AH1254" s="184"/>
      <c r="AI1254" s="184"/>
      <c r="AJ1254" s="182"/>
      <c r="AK1254" s="188"/>
      <c r="AL1254" s="188"/>
      <c r="AM1254" s="188"/>
      <c r="AN1254" s="188"/>
      <c r="AO1254" s="188"/>
      <c r="AP1254" s="188"/>
      <c r="AQ1254" s="188"/>
      <c r="AR1254" s="188"/>
      <c r="AS1254" s="188"/>
      <c r="AT1254" s="188"/>
      <c r="AU1254" s="189"/>
      <c r="AV1254" s="190"/>
      <c r="AW1254" s="190"/>
      <c r="AX1254" s="191"/>
      <c r="AY1254" s="191"/>
      <c r="AZ1254" s="191"/>
      <c r="BA1254" s="192"/>
      <c r="BB1254" s="193"/>
      <c r="BC1254" s="193"/>
      <c r="BD1254" s="193"/>
    </row>
    <row r="1255" spans="1:56">
      <c r="A1255" s="220"/>
      <c r="B1255" s="221"/>
      <c r="C1255" s="222"/>
      <c r="D1255" s="169"/>
      <c r="E1255" s="169"/>
      <c r="F1255" s="169"/>
      <c r="G1255" s="202"/>
      <c r="H1255" s="217"/>
      <c r="I1255" s="212"/>
      <c r="J1255" s="206"/>
      <c r="K1255" s="212"/>
      <c r="L1255" s="206"/>
      <c r="M1255" s="212"/>
      <c r="N1255" s="206"/>
      <c r="O1255" s="170"/>
      <c r="P1255" s="171"/>
      <c r="Q1255" s="171"/>
      <c r="R1255" s="171"/>
      <c r="S1255" s="172"/>
      <c r="T1255" s="172"/>
      <c r="U1255" s="171"/>
      <c r="V1255" s="171"/>
      <c r="W1255" s="173"/>
      <c r="X1255" s="173"/>
      <c r="Y1255" s="173"/>
      <c r="Z1255" s="171"/>
      <c r="AA1255" s="171"/>
      <c r="AB1255" s="171"/>
      <c r="AC1255" s="172"/>
      <c r="AD1255" s="172"/>
      <c r="AE1255" s="174"/>
      <c r="AF1255" s="175"/>
      <c r="AG1255" s="169"/>
      <c r="AH1255" s="171"/>
      <c r="AI1255" s="171"/>
      <c r="AJ1255" s="169"/>
      <c r="AK1255" s="176"/>
      <c r="AL1255" s="176"/>
      <c r="AM1255" s="176"/>
      <c r="AN1255" s="176"/>
      <c r="AO1255" s="176"/>
      <c r="AP1255" s="176"/>
      <c r="AQ1255" s="176"/>
      <c r="AR1255" s="176"/>
      <c r="AS1255" s="176"/>
      <c r="AT1255" s="176"/>
      <c r="AU1255" s="177"/>
      <c r="AV1255" s="178"/>
      <c r="AW1255" s="178"/>
      <c r="AX1255" s="179"/>
      <c r="AY1255" s="179"/>
      <c r="AZ1255" s="179"/>
      <c r="BA1255" s="180"/>
      <c r="BB1255" s="181"/>
      <c r="BC1255" s="181"/>
      <c r="BD1255" s="181"/>
    </row>
    <row r="1256" spans="1:56">
      <c r="A1256" s="223"/>
      <c r="B1256" s="224"/>
      <c r="C1256" s="225"/>
      <c r="D1256" s="182"/>
      <c r="E1256" s="182"/>
      <c r="F1256" s="182"/>
      <c r="G1256" s="203"/>
      <c r="H1256" s="218"/>
      <c r="I1256" s="213"/>
      <c r="J1256" s="207"/>
      <c r="K1256" s="213"/>
      <c r="L1256" s="207"/>
      <c r="M1256" s="213"/>
      <c r="N1256" s="207"/>
      <c r="O1256" s="183"/>
      <c r="P1256" s="184"/>
      <c r="Q1256" s="184"/>
      <c r="R1256" s="275"/>
      <c r="S1256" s="185"/>
      <c r="T1256" s="185"/>
      <c r="U1256" s="275"/>
      <c r="V1256" s="275"/>
      <c r="W1256" s="276"/>
      <c r="X1256" s="276"/>
      <c r="Y1256" s="276"/>
      <c r="Z1256" s="275"/>
      <c r="AA1256" s="184"/>
      <c r="AB1256" s="184"/>
      <c r="AC1256" s="185"/>
      <c r="AD1256" s="185"/>
      <c r="AE1256" s="186"/>
      <c r="AF1256" s="187"/>
      <c r="AG1256" s="182"/>
      <c r="AH1256" s="184"/>
      <c r="AI1256" s="184"/>
      <c r="AJ1256" s="182"/>
      <c r="AK1256" s="188"/>
      <c r="AL1256" s="188"/>
      <c r="AM1256" s="188"/>
      <c r="AN1256" s="188"/>
      <c r="AO1256" s="188"/>
      <c r="AP1256" s="188"/>
      <c r="AQ1256" s="188"/>
      <c r="AR1256" s="188"/>
      <c r="AS1256" s="188"/>
      <c r="AT1256" s="188"/>
      <c r="AU1256" s="189"/>
      <c r="AV1256" s="190"/>
      <c r="AW1256" s="190"/>
      <c r="AX1256" s="191"/>
      <c r="AY1256" s="191"/>
      <c r="AZ1256" s="191"/>
      <c r="BA1256" s="192"/>
      <c r="BB1256" s="193"/>
      <c r="BC1256" s="193"/>
      <c r="BD1256" s="193"/>
    </row>
    <row r="1257" spans="1:56">
      <c r="A1257" s="220"/>
      <c r="B1257" s="221"/>
      <c r="C1257" s="222"/>
      <c r="D1257" s="169"/>
      <c r="E1257" s="169"/>
      <c r="F1257" s="169"/>
      <c r="G1257" s="202"/>
      <c r="H1257" s="217"/>
      <c r="I1257" s="212"/>
      <c r="J1257" s="206"/>
      <c r="K1257" s="212"/>
      <c r="L1257" s="206"/>
      <c r="M1257" s="212"/>
      <c r="N1257" s="206"/>
      <c r="O1257" s="170"/>
      <c r="P1257" s="171"/>
      <c r="Q1257" s="171"/>
      <c r="R1257" s="171"/>
      <c r="S1257" s="172"/>
      <c r="T1257" s="172"/>
      <c r="U1257" s="171"/>
      <c r="V1257" s="171"/>
      <c r="W1257" s="173"/>
      <c r="X1257" s="173"/>
      <c r="Y1257" s="173"/>
      <c r="Z1257" s="171"/>
      <c r="AA1257" s="171"/>
      <c r="AB1257" s="171"/>
      <c r="AC1257" s="172"/>
      <c r="AD1257" s="172"/>
      <c r="AE1257" s="174"/>
      <c r="AF1257" s="175"/>
      <c r="AG1257" s="169"/>
      <c r="AH1257" s="171"/>
      <c r="AI1257" s="171"/>
      <c r="AJ1257" s="169"/>
      <c r="AK1257" s="176"/>
      <c r="AL1257" s="176"/>
      <c r="AM1257" s="176"/>
      <c r="AN1257" s="176"/>
      <c r="AO1257" s="176"/>
      <c r="AP1257" s="176"/>
      <c r="AQ1257" s="176"/>
      <c r="AR1257" s="176"/>
      <c r="AS1257" s="176"/>
      <c r="AT1257" s="176"/>
      <c r="AU1257" s="177"/>
      <c r="AV1257" s="178"/>
      <c r="AW1257" s="178"/>
      <c r="AX1257" s="179"/>
      <c r="AY1257" s="179"/>
      <c r="AZ1257" s="179"/>
      <c r="BA1257" s="180"/>
      <c r="BB1257" s="181"/>
      <c r="BC1257" s="181"/>
      <c r="BD1257" s="181"/>
    </row>
    <row r="1258" spans="1:56">
      <c r="A1258" s="223"/>
      <c r="B1258" s="224"/>
      <c r="C1258" s="225"/>
      <c r="D1258" s="182"/>
      <c r="E1258" s="182"/>
      <c r="F1258" s="182"/>
      <c r="G1258" s="203"/>
      <c r="H1258" s="218"/>
      <c r="I1258" s="213"/>
      <c r="J1258" s="207"/>
      <c r="K1258" s="213"/>
      <c r="L1258" s="207"/>
      <c r="M1258" s="213"/>
      <c r="N1258" s="207"/>
      <c r="O1258" s="183"/>
      <c r="P1258" s="184"/>
      <c r="Q1258" s="184"/>
      <c r="R1258" s="275"/>
      <c r="S1258" s="185"/>
      <c r="T1258" s="185"/>
      <c r="U1258" s="275"/>
      <c r="V1258" s="275"/>
      <c r="W1258" s="276"/>
      <c r="X1258" s="276"/>
      <c r="Y1258" s="276"/>
      <c r="Z1258" s="275"/>
      <c r="AA1258" s="184"/>
      <c r="AB1258" s="184"/>
      <c r="AC1258" s="185"/>
      <c r="AD1258" s="185"/>
      <c r="AE1258" s="186"/>
      <c r="AF1258" s="187"/>
      <c r="AG1258" s="182"/>
      <c r="AH1258" s="184"/>
      <c r="AI1258" s="184"/>
      <c r="AJ1258" s="182"/>
      <c r="AK1258" s="188"/>
      <c r="AL1258" s="188"/>
      <c r="AM1258" s="188"/>
      <c r="AN1258" s="188"/>
      <c r="AO1258" s="188"/>
      <c r="AP1258" s="188"/>
      <c r="AQ1258" s="188"/>
      <c r="AR1258" s="188"/>
      <c r="AS1258" s="188"/>
      <c r="AT1258" s="188"/>
      <c r="AU1258" s="189"/>
      <c r="AV1258" s="190"/>
      <c r="AW1258" s="190"/>
      <c r="AX1258" s="191"/>
      <c r="AY1258" s="191"/>
      <c r="AZ1258" s="191"/>
      <c r="BA1258" s="192"/>
      <c r="BB1258" s="193"/>
      <c r="BC1258" s="193"/>
      <c r="BD1258" s="193"/>
    </row>
    <row r="1259" spans="1:56">
      <c r="A1259" s="220"/>
      <c r="B1259" s="221"/>
      <c r="C1259" s="222"/>
      <c r="D1259" s="169"/>
      <c r="E1259" s="169"/>
      <c r="F1259" s="169"/>
      <c r="G1259" s="202"/>
      <c r="H1259" s="217"/>
      <c r="I1259" s="212"/>
      <c r="J1259" s="206"/>
      <c r="K1259" s="212"/>
      <c r="L1259" s="206"/>
      <c r="M1259" s="212"/>
      <c r="N1259" s="206"/>
      <c r="O1259" s="170"/>
      <c r="P1259" s="171"/>
      <c r="Q1259" s="171"/>
      <c r="R1259" s="171"/>
      <c r="S1259" s="172"/>
      <c r="T1259" s="172"/>
      <c r="U1259" s="171"/>
      <c r="V1259" s="171"/>
      <c r="W1259" s="173"/>
      <c r="X1259" s="173"/>
      <c r="Y1259" s="173"/>
      <c r="Z1259" s="171"/>
      <c r="AA1259" s="171"/>
      <c r="AB1259" s="171"/>
      <c r="AC1259" s="172"/>
      <c r="AD1259" s="172"/>
      <c r="AE1259" s="174"/>
      <c r="AF1259" s="175"/>
      <c r="AG1259" s="169"/>
      <c r="AH1259" s="171"/>
      <c r="AI1259" s="171"/>
      <c r="AJ1259" s="169"/>
      <c r="AK1259" s="176"/>
      <c r="AL1259" s="176"/>
      <c r="AM1259" s="176"/>
      <c r="AN1259" s="176"/>
      <c r="AO1259" s="176"/>
      <c r="AP1259" s="176"/>
      <c r="AQ1259" s="176"/>
      <c r="AR1259" s="176"/>
      <c r="AS1259" s="176"/>
      <c r="AT1259" s="176"/>
      <c r="AU1259" s="177"/>
      <c r="AV1259" s="178"/>
      <c r="AW1259" s="178"/>
      <c r="AX1259" s="179"/>
      <c r="AY1259" s="179"/>
      <c r="AZ1259" s="179"/>
      <c r="BA1259" s="180"/>
      <c r="BB1259" s="181"/>
      <c r="BC1259" s="181"/>
      <c r="BD1259" s="181"/>
    </row>
    <row r="1260" spans="1:56">
      <c r="A1260" s="223"/>
      <c r="B1260" s="224"/>
      <c r="C1260" s="225"/>
      <c r="D1260" s="182"/>
      <c r="E1260" s="182"/>
      <c r="F1260" s="182"/>
      <c r="G1260" s="203"/>
      <c r="H1260" s="218"/>
      <c r="I1260" s="213"/>
      <c r="J1260" s="207"/>
      <c r="K1260" s="213"/>
      <c r="L1260" s="207"/>
      <c r="M1260" s="213"/>
      <c r="N1260" s="207"/>
      <c r="O1260" s="183"/>
      <c r="P1260" s="184"/>
      <c r="Q1260" s="184"/>
      <c r="R1260" s="275"/>
      <c r="S1260" s="185"/>
      <c r="T1260" s="185"/>
      <c r="U1260" s="275"/>
      <c r="V1260" s="275"/>
      <c r="W1260" s="276"/>
      <c r="X1260" s="276"/>
      <c r="Y1260" s="276"/>
      <c r="Z1260" s="275"/>
      <c r="AA1260" s="184"/>
      <c r="AB1260" s="184"/>
      <c r="AC1260" s="185"/>
      <c r="AD1260" s="185"/>
      <c r="AE1260" s="186"/>
      <c r="AF1260" s="187"/>
      <c r="AG1260" s="182"/>
      <c r="AH1260" s="184"/>
      <c r="AI1260" s="184"/>
      <c r="AJ1260" s="182"/>
      <c r="AK1260" s="188"/>
      <c r="AL1260" s="188"/>
      <c r="AM1260" s="188"/>
      <c r="AN1260" s="188"/>
      <c r="AO1260" s="188"/>
      <c r="AP1260" s="188"/>
      <c r="AQ1260" s="188"/>
      <c r="AR1260" s="188"/>
      <c r="AS1260" s="188"/>
      <c r="AT1260" s="188"/>
      <c r="AU1260" s="189"/>
      <c r="AV1260" s="190"/>
      <c r="AW1260" s="190"/>
      <c r="AX1260" s="191"/>
      <c r="AY1260" s="191"/>
      <c r="AZ1260" s="191"/>
      <c r="BA1260" s="192"/>
      <c r="BB1260" s="193"/>
      <c r="BC1260" s="193"/>
      <c r="BD1260" s="193"/>
    </row>
    <row r="1261" spans="1:56">
      <c r="A1261" s="220"/>
      <c r="B1261" s="221"/>
      <c r="C1261" s="222"/>
      <c r="D1261" s="169"/>
      <c r="E1261" s="169"/>
      <c r="F1261" s="169"/>
      <c r="G1261" s="202"/>
      <c r="H1261" s="217"/>
      <c r="I1261" s="212"/>
      <c r="J1261" s="206"/>
      <c r="K1261" s="212"/>
      <c r="L1261" s="206"/>
      <c r="M1261" s="212"/>
      <c r="N1261" s="206"/>
      <c r="O1261" s="170"/>
      <c r="P1261" s="171"/>
      <c r="Q1261" s="171"/>
      <c r="R1261" s="171"/>
      <c r="S1261" s="172"/>
      <c r="T1261" s="172"/>
      <c r="U1261" s="171"/>
      <c r="V1261" s="171"/>
      <c r="W1261" s="173"/>
      <c r="X1261" s="173"/>
      <c r="Y1261" s="173"/>
      <c r="Z1261" s="171"/>
      <c r="AA1261" s="171"/>
      <c r="AB1261" s="171"/>
      <c r="AC1261" s="172"/>
      <c r="AD1261" s="172"/>
      <c r="AE1261" s="174"/>
      <c r="AF1261" s="175"/>
      <c r="AG1261" s="169"/>
      <c r="AH1261" s="171"/>
      <c r="AI1261" s="171"/>
      <c r="AJ1261" s="169"/>
      <c r="AK1261" s="176"/>
      <c r="AL1261" s="176"/>
      <c r="AM1261" s="176"/>
      <c r="AN1261" s="176"/>
      <c r="AO1261" s="176"/>
      <c r="AP1261" s="176"/>
      <c r="AQ1261" s="176"/>
      <c r="AR1261" s="176"/>
      <c r="AS1261" s="176"/>
      <c r="AT1261" s="176"/>
      <c r="AU1261" s="177"/>
      <c r="AV1261" s="178"/>
      <c r="AW1261" s="178"/>
      <c r="AX1261" s="179"/>
      <c r="AY1261" s="179"/>
      <c r="AZ1261" s="179"/>
      <c r="BA1261" s="180"/>
      <c r="BB1261" s="181"/>
      <c r="BC1261" s="181"/>
      <c r="BD1261" s="181"/>
    </row>
    <row r="1262" spans="1:56">
      <c r="A1262" s="223"/>
      <c r="B1262" s="224"/>
      <c r="C1262" s="225"/>
      <c r="D1262" s="182"/>
      <c r="E1262" s="182"/>
      <c r="F1262" s="182"/>
      <c r="G1262" s="203"/>
      <c r="H1262" s="218"/>
      <c r="I1262" s="213"/>
      <c r="J1262" s="207"/>
      <c r="K1262" s="213"/>
      <c r="L1262" s="207"/>
      <c r="M1262" s="213"/>
      <c r="N1262" s="207"/>
      <c r="O1262" s="183"/>
      <c r="P1262" s="184"/>
      <c r="Q1262" s="184"/>
      <c r="R1262" s="275"/>
      <c r="S1262" s="185"/>
      <c r="T1262" s="185"/>
      <c r="U1262" s="275"/>
      <c r="V1262" s="275"/>
      <c r="W1262" s="276"/>
      <c r="X1262" s="276"/>
      <c r="Y1262" s="276"/>
      <c r="Z1262" s="275"/>
      <c r="AA1262" s="184"/>
      <c r="AB1262" s="184"/>
      <c r="AC1262" s="185"/>
      <c r="AD1262" s="185"/>
      <c r="AE1262" s="186"/>
      <c r="AF1262" s="187"/>
      <c r="AG1262" s="182"/>
      <c r="AH1262" s="184"/>
      <c r="AI1262" s="184"/>
      <c r="AJ1262" s="182"/>
      <c r="AK1262" s="188"/>
      <c r="AL1262" s="188"/>
      <c r="AM1262" s="188"/>
      <c r="AN1262" s="188"/>
      <c r="AO1262" s="188"/>
      <c r="AP1262" s="188"/>
      <c r="AQ1262" s="188"/>
      <c r="AR1262" s="188"/>
      <c r="AS1262" s="188"/>
      <c r="AT1262" s="188"/>
      <c r="AU1262" s="189"/>
      <c r="AV1262" s="190"/>
      <c r="AW1262" s="190"/>
      <c r="AX1262" s="191"/>
      <c r="AY1262" s="191"/>
      <c r="AZ1262" s="191"/>
      <c r="BA1262" s="192"/>
      <c r="BB1262" s="193"/>
      <c r="BC1262" s="193"/>
      <c r="BD1262" s="193"/>
    </row>
    <row r="1263" spans="1:56">
      <c r="A1263" s="220"/>
      <c r="B1263" s="221"/>
      <c r="C1263" s="222"/>
      <c r="D1263" s="169"/>
      <c r="E1263" s="169"/>
      <c r="F1263" s="169"/>
      <c r="G1263" s="202"/>
      <c r="H1263" s="217"/>
      <c r="I1263" s="212"/>
      <c r="J1263" s="206"/>
      <c r="K1263" s="212"/>
      <c r="L1263" s="206"/>
      <c r="M1263" s="212"/>
      <c r="N1263" s="206"/>
      <c r="O1263" s="170"/>
      <c r="P1263" s="171"/>
      <c r="Q1263" s="171"/>
      <c r="R1263" s="171"/>
      <c r="S1263" s="172"/>
      <c r="T1263" s="172"/>
      <c r="U1263" s="171"/>
      <c r="V1263" s="171"/>
      <c r="W1263" s="173"/>
      <c r="X1263" s="173"/>
      <c r="Y1263" s="173"/>
      <c r="Z1263" s="171"/>
      <c r="AA1263" s="171"/>
      <c r="AB1263" s="171"/>
      <c r="AC1263" s="172"/>
      <c r="AD1263" s="172"/>
      <c r="AE1263" s="174"/>
      <c r="AF1263" s="175"/>
      <c r="AG1263" s="169"/>
      <c r="AH1263" s="171"/>
      <c r="AI1263" s="171"/>
      <c r="AJ1263" s="169"/>
      <c r="AK1263" s="176"/>
      <c r="AL1263" s="176"/>
      <c r="AM1263" s="176"/>
      <c r="AN1263" s="176"/>
      <c r="AO1263" s="176"/>
      <c r="AP1263" s="176"/>
      <c r="AQ1263" s="176"/>
      <c r="AR1263" s="176"/>
      <c r="AS1263" s="176"/>
      <c r="AT1263" s="176"/>
      <c r="AU1263" s="177"/>
      <c r="AV1263" s="178"/>
      <c r="AW1263" s="178"/>
      <c r="AX1263" s="179"/>
      <c r="AY1263" s="179"/>
      <c r="AZ1263" s="179"/>
      <c r="BA1263" s="180"/>
      <c r="BB1263" s="181"/>
      <c r="BC1263" s="181"/>
      <c r="BD1263" s="181"/>
    </row>
    <row r="1264" spans="1:56">
      <c r="A1264" s="223"/>
      <c r="B1264" s="224"/>
      <c r="C1264" s="225"/>
      <c r="D1264" s="182"/>
      <c r="E1264" s="182"/>
      <c r="F1264" s="182"/>
      <c r="G1264" s="203"/>
      <c r="H1264" s="218"/>
      <c r="I1264" s="213"/>
      <c r="J1264" s="207"/>
      <c r="K1264" s="213"/>
      <c r="L1264" s="207"/>
      <c r="M1264" s="213"/>
      <c r="N1264" s="207"/>
      <c r="O1264" s="183"/>
      <c r="P1264" s="184"/>
      <c r="Q1264" s="184"/>
      <c r="R1264" s="275"/>
      <c r="S1264" s="185"/>
      <c r="T1264" s="185"/>
      <c r="U1264" s="275"/>
      <c r="V1264" s="275"/>
      <c r="W1264" s="276"/>
      <c r="X1264" s="276"/>
      <c r="Y1264" s="276"/>
      <c r="Z1264" s="275"/>
      <c r="AA1264" s="184"/>
      <c r="AB1264" s="184"/>
      <c r="AC1264" s="185"/>
      <c r="AD1264" s="185"/>
      <c r="AE1264" s="186"/>
      <c r="AF1264" s="187"/>
      <c r="AG1264" s="182"/>
      <c r="AH1264" s="184"/>
      <c r="AI1264" s="184"/>
      <c r="AJ1264" s="182"/>
      <c r="AK1264" s="188"/>
      <c r="AL1264" s="188"/>
      <c r="AM1264" s="188"/>
      <c r="AN1264" s="188"/>
      <c r="AO1264" s="188"/>
      <c r="AP1264" s="188"/>
      <c r="AQ1264" s="188"/>
      <c r="AR1264" s="188"/>
      <c r="AS1264" s="188"/>
      <c r="AT1264" s="188"/>
      <c r="AU1264" s="189"/>
      <c r="AV1264" s="190"/>
      <c r="AW1264" s="190"/>
      <c r="AX1264" s="191"/>
      <c r="AY1264" s="191"/>
      <c r="AZ1264" s="191"/>
      <c r="BA1264" s="192"/>
      <c r="BB1264" s="193"/>
      <c r="BC1264" s="193"/>
      <c r="BD1264" s="193"/>
    </row>
    <row r="1265" spans="1:56">
      <c r="A1265" s="220"/>
      <c r="B1265" s="221"/>
      <c r="C1265" s="222"/>
      <c r="D1265" s="169"/>
      <c r="E1265" s="169"/>
      <c r="F1265" s="169"/>
      <c r="G1265" s="202"/>
      <c r="H1265" s="217"/>
      <c r="I1265" s="212"/>
      <c r="J1265" s="206"/>
      <c r="K1265" s="212"/>
      <c r="L1265" s="206"/>
      <c r="M1265" s="212"/>
      <c r="N1265" s="206"/>
      <c r="O1265" s="170"/>
      <c r="P1265" s="171"/>
      <c r="Q1265" s="171"/>
      <c r="R1265" s="171"/>
      <c r="S1265" s="172"/>
      <c r="T1265" s="172"/>
      <c r="U1265" s="171"/>
      <c r="V1265" s="171"/>
      <c r="W1265" s="173"/>
      <c r="X1265" s="173"/>
      <c r="Y1265" s="173"/>
      <c r="Z1265" s="171"/>
      <c r="AA1265" s="171"/>
      <c r="AB1265" s="171"/>
      <c r="AC1265" s="172"/>
      <c r="AD1265" s="172"/>
      <c r="AE1265" s="174"/>
      <c r="AF1265" s="175"/>
      <c r="AG1265" s="169"/>
      <c r="AH1265" s="171"/>
      <c r="AI1265" s="171"/>
      <c r="AJ1265" s="169"/>
      <c r="AK1265" s="176"/>
      <c r="AL1265" s="176"/>
      <c r="AM1265" s="176"/>
      <c r="AN1265" s="176"/>
      <c r="AO1265" s="176"/>
      <c r="AP1265" s="176"/>
      <c r="AQ1265" s="176"/>
      <c r="AR1265" s="176"/>
      <c r="AS1265" s="176"/>
      <c r="AT1265" s="176"/>
      <c r="AU1265" s="177"/>
      <c r="AV1265" s="178"/>
      <c r="AW1265" s="178"/>
      <c r="AX1265" s="179"/>
      <c r="AY1265" s="179"/>
      <c r="AZ1265" s="179"/>
      <c r="BA1265" s="180"/>
      <c r="BB1265" s="181"/>
      <c r="BC1265" s="181"/>
      <c r="BD1265" s="181"/>
    </row>
    <row r="1266" spans="1:56">
      <c r="A1266" s="223"/>
      <c r="B1266" s="224"/>
      <c r="C1266" s="225"/>
      <c r="D1266" s="182"/>
      <c r="E1266" s="182"/>
      <c r="F1266" s="182"/>
      <c r="G1266" s="203"/>
      <c r="H1266" s="218"/>
      <c r="I1266" s="213"/>
      <c r="J1266" s="207"/>
      <c r="K1266" s="213"/>
      <c r="L1266" s="207"/>
      <c r="M1266" s="213"/>
      <c r="N1266" s="207"/>
      <c r="O1266" s="183"/>
      <c r="P1266" s="184"/>
      <c r="Q1266" s="184"/>
      <c r="R1266" s="275"/>
      <c r="S1266" s="185"/>
      <c r="T1266" s="185"/>
      <c r="U1266" s="275"/>
      <c r="V1266" s="275"/>
      <c r="W1266" s="276"/>
      <c r="X1266" s="276"/>
      <c r="Y1266" s="276"/>
      <c r="Z1266" s="275"/>
      <c r="AA1266" s="184"/>
      <c r="AB1266" s="184"/>
      <c r="AC1266" s="185"/>
      <c r="AD1266" s="185"/>
      <c r="AE1266" s="186"/>
      <c r="AF1266" s="187"/>
      <c r="AG1266" s="182"/>
      <c r="AH1266" s="184"/>
      <c r="AI1266" s="184"/>
      <c r="AJ1266" s="182"/>
      <c r="AK1266" s="188"/>
      <c r="AL1266" s="188"/>
      <c r="AM1266" s="188"/>
      <c r="AN1266" s="188"/>
      <c r="AO1266" s="188"/>
      <c r="AP1266" s="188"/>
      <c r="AQ1266" s="188"/>
      <c r="AR1266" s="188"/>
      <c r="AS1266" s="188"/>
      <c r="AT1266" s="188"/>
      <c r="AU1266" s="189"/>
      <c r="AV1266" s="190"/>
      <c r="AW1266" s="190"/>
      <c r="AX1266" s="191"/>
      <c r="AY1266" s="191"/>
      <c r="AZ1266" s="191"/>
      <c r="BA1266" s="192"/>
      <c r="BB1266" s="193"/>
      <c r="BC1266" s="193"/>
      <c r="BD1266" s="193"/>
    </row>
    <row r="1267" spans="1:56">
      <c r="A1267" s="220"/>
      <c r="B1267" s="221"/>
      <c r="C1267" s="222"/>
      <c r="D1267" s="169"/>
      <c r="E1267" s="169"/>
      <c r="F1267" s="169"/>
      <c r="G1267" s="202"/>
      <c r="H1267" s="217"/>
      <c r="I1267" s="212"/>
      <c r="J1267" s="206"/>
      <c r="K1267" s="212"/>
      <c r="L1267" s="206"/>
      <c r="M1267" s="212"/>
      <c r="N1267" s="206"/>
      <c r="O1267" s="170"/>
      <c r="P1267" s="171"/>
      <c r="Q1267" s="171"/>
      <c r="R1267" s="171"/>
      <c r="S1267" s="172"/>
      <c r="T1267" s="172"/>
      <c r="U1267" s="171"/>
      <c r="V1267" s="171"/>
      <c r="W1267" s="173"/>
      <c r="X1267" s="173"/>
      <c r="Y1267" s="173"/>
      <c r="Z1267" s="171"/>
      <c r="AA1267" s="171"/>
      <c r="AB1267" s="171"/>
      <c r="AC1267" s="172"/>
      <c r="AD1267" s="172"/>
      <c r="AE1267" s="174"/>
      <c r="AF1267" s="175"/>
      <c r="AG1267" s="169"/>
      <c r="AH1267" s="171"/>
      <c r="AI1267" s="171"/>
      <c r="AJ1267" s="169"/>
      <c r="AK1267" s="176"/>
      <c r="AL1267" s="176"/>
      <c r="AM1267" s="176"/>
      <c r="AN1267" s="176"/>
      <c r="AO1267" s="176"/>
      <c r="AP1267" s="176"/>
      <c r="AQ1267" s="176"/>
      <c r="AR1267" s="176"/>
      <c r="AS1267" s="176"/>
      <c r="AT1267" s="176"/>
      <c r="AU1267" s="177"/>
      <c r="AV1267" s="178"/>
      <c r="AW1267" s="178"/>
      <c r="AX1267" s="179"/>
      <c r="AY1267" s="179"/>
      <c r="AZ1267" s="179"/>
      <c r="BA1267" s="180"/>
      <c r="BB1267" s="181"/>
      <c r="BC1267" s="181"/>
      <c r="BD1267" s="181"/>
    </row>
    <row r="1268" spans="1:56">
      <c r="A1268" s="223"/>
      <c r="B1268" s="224"/>
      <c r="C1268" s="225"/>
      <c r="D1268" s="182"/>
      <c r="E1268" s="182"/>
      <c r="F1268" s="182"/>
      <c r="G1268" s="203"/>
      <c r="H1268" s="218"/>
      <c r="I1268" s="213"/>
      <c r="J1268" s="207"/>
      <c r="K1268" s="213"/>
      <c r="L1268" s="207"/>
      <c r="M1268" s="213"/>
      <c r="N1268" s="207"/>
      <c r="O1268" s="183"/>
      <c r="P1268" s="184"/>
      <c r="Q1268" s="184"/>
      <c r="R1268" s="275"/>
      <c r="S1268" s="185"/>
      <c r="T1268" s="185"/>
      <c r="U1268" s="275"/>
      <c r="V1268" s="275"/>
      <c r="W1268" s="276"/>
      <c r="X1268" s="276"/>
      <c r="Y1268" s="276"/>
      <c r="Z1268" s="275"/>
      <c r="AA1268" s="184"/>
      <c r="AB1268" s="184"/>
      <c r="AC1268" s="185"/>
      <c r="AD1268" s="185"/>
      <c r="AE1268" s="186"/>
      <c r="AF1268" s="187"/>
      <c r="AG1268" s="182"/>
      <c r="AH1268" s="184"/>
      <c r="AI1268" s="184"/>
      <c r="AJ1268" s="182"/>
      <c r="AK1268" s="188"/>
      <c r="AL1268" s="188"/>
      <c r="AM1268" s="188"/>
      <c r="AN1268" s="188"/>
      <c r="AO1268" s="188"/>
      <c r="AP1268" s="188"/>
      <c r="AQ1268" s="188"/>
      <c r="AR1268" s="188"/>
      <c r="AS1268" s="188"/>
      <c r="AT1268" s="188"/>
      <c r="AU1268" s="189"/>
      <c r="AV1268" s="190"/>
      <c r="AW1268" s="190"/>
      <c r="AX1268" s="191"/>
      <c r="AY1268" s="191"/>
      <c r="AZ1268" s="191"/>
      <c r="BA1268" s="192"/>
      <c r="BB1268" s="193"/>
      <c r="BC1268" s="193"/>
      <c r="BD1268" s="193"/>
    </row>
    <row r="1269" spans="1:56">
      <c r="A1269" s="220"/>
      <c r="B1269" s="221"/>
      <c r="C1269" s="222"/>
      <c r="D1269" s="169"/>
      <c r="E1269" s="169"/>
      <c r="F1269" s="169"/>
      <c r="G1269" s="202"/>
      <c r="H1269" s="217"/>
      <c r="I1269" s="212"/>
      <c r="J1269" s="206"/>
      <c r="K1269" s="212"/>
      <c r="L1269" s="206"/>
      <c r="M1269" s="212"/>
      <c r="N1269" s="206"/>
      <c r="O1269" s="170"/>
      <c r="P1269" s="171"/>
      <c r="Q1269" s="171"/>
      <c r="R1269" s="171"/>
      <c r="S1269" s="172"/>
      <c r="T1269" s="172"/>
      <c r="U1269" s="171"/>
      <c r="V1269" s="171"/>
      <c r="W1269" s="173"/>
      <c r="X1269" s="173"/>
      <c r="Y1269" s="173"/>
      <c r="Z1269" s="171"/>
      <c r="AA1269" s="171"/>
      <c r="AB1269" s="171"/>
      <c r="AC1269" s="172"/>
      <c r="AD1269" s="172"/>
      <c r="AE1269" s="174"/>
      <c r="AF1269" s="175"/>
      <c r="AG1269" s="169"/>
      <c r="AH1269" s="171"/>
      <c r="AI1269" s="171"/>
      <c r="AJ1269" s="169"/>
      <c r="AK1269" s="176"/>
      <c r="AL1269" s="176"/>
      <c r="AM1269" s="176"/>
      <c r="AN1269" s="176"/>
      <c r="AO1269" s="176"/>
      <c r="AP1269" s="176"/>
      <c r="AQ1269" s="176"/>
      <c r="AR1269" s="176"/>
      <c r="AS1269" s="176"/>
      <c r="AT1269" s="176"/>
      <c r="AU1269" s="177"/>
      <c r="AV1269" s="178"/>
      <c r="AW1269" s="178"/>
      <c r="AX1269" s="179"/>
      <c r="AY1269" s="179"/>
      <c r="AZ1269" s="179"/>
      <c r="BA1269" s="180"/>
      <c r="BB1269" s="181"/>
      <c r="BC1269" s="181"/>
      <c r="BD1269" s="181"/>
    </row>
    <row r="1270" spans="1:56">
      <c r="A1270" s="223"/>
      <c r="B1270" s="224"/>
      <c r="C1270" s="225"/>
      <c r="D1270" s="182"/>
      <c r="E1270" s="182"/>
      <c r="F1270" s="182"/>
      <c r="G1270" s="203"/>
      <c r="H1270" s="218"/>
      <c r="I1270" s="213"/>
      <c r="J1270" s="207"/>
      <c r="K1270" s="213"/>
      <c r="L1270" s="207"/>
      <c r="M1270" s="213"/>
      <c r="N1270" s="207"/>
      <c r="O1270" s="183"/>
      <c r="P1270" s="184"/>
      <c r="Q1270" s="184"/>
      <c r="R1270" s="275"/>
      <c r="S1270" s="185"/>
      <c r="T1270" s="185"/>
      <c r="U1270" s="275"/>
      <c r="V1270" s="275"/>
      <c r="W1270" s="276"/>
      <c r="X1270" s="276"/>
      <c r="Y1270" s="276"/>
      <c r="Z1270" s="275"/>
      <c r="AA1270" s="184"/>
      <c r="AB1270" s="184"/>
      <c r="AC1270" s="185"/>
      <c r="AD1270" s="185"/>
      <c r="AE1270" s="186"/>
      <c r="AF1270" s="187"/>
      <c r="AG1270" s="182"/>
      <c r="AH1270" s="184"/>
      <c r="AI1270" s="184"/>
      <c r="AJ1270" s="182"/>
      <c r="AK1270" s="188"/>
      <c r="AL1270" s="188"/>
      <c r="AM1270" s="188"/>
      <c r="AN1270" s="188"/>
      <c r="AO1270" s="188"/>
      <c r="AP1270" s="188"/>
      <c r="AQ1270" s="188"/>
      <c r="AR1270" s="188"/>
      <c r="AS1270" s="188"/>
      <c r="AT1270" s="188"/>
      <c r="AU1270" s="189"/>
      <c r="AV1270" s="190"/>
      <c r="AW1270" s="190"/>
      <c r="AX1270" s="191"/>
      <c r="AY1270" s="191"/>
      <c r="AZ1270" s="191"/>
      <c r="BA1270" s="192"/>
      <c r="BB1270" s="193"/>
      <c r="BC1270" s="193"/>
      <c r="BD1270" s="193"/>
    </row>
    <row r="1271" spans="1:56">
      <c r="A1271" s="220"/>
      <c r="B1271" s="221"/>
      <c r="C1271" s="222"/>
      <c r="D1271" s="169"/>
      <c r="E1271" s="169"/>
      <c r="F1271" s="169"/>
      <c r="G1271" s="202"/>
      <c r="H1271" s="217"/>
      <c r="I1271" s="212"/>
      <c r="J1271" s="206"/>
      <c r="K1271" s="212"/>
      <c r="L1271" s="206"/>
      <c r="M1271" s="212"/>
      <c r="N1271" s="206"/>
      <c r="O1271" s="170"/>
      <c r="P1271" s="171"/>
      <c r="Q1271" s="171"/>
      <c r="R1271" s="171"/>
      <c r="S1271" s="172"/>
      <c r="T1271" s="172"/>
      <c r="U1271" s="171"/>
      <c r="V1271" s="171"/>
      <c r="W1271" s="173"/>
      <c r="X1271" s="173"/>
      <c r="Y1271" s="173"/>
      <c r="Z1271" s="171"/>
      <c r="AA1271" s="171"/>
      <c r="AB1271" s="171"/>
      <c r="AC1271" s="172"/>
      <c r="AD1271" s="172"/>
      <c r="AE1271" s="174"/>
      <c r="AF1271" s="175"/>
      <c r="AG1271" s="169"/>
      <c r="AH1271" s="171"/>
      <c r="AI1271" s="171"/>
      <c r="AJ1271" s="169"/>
      <c r="AK1271" s="176"/>
      <c r="AL1271" s="176"/>
      <c r="AM1271" s="176"/>
      <c r="AN1271" s="176"/>
      <c r="AO1271" s="176"/>
      <c r="AP1271" s="176"/>
      <c r="AQ1271" s="176"/>
      <c r="AR1271" s="176"/>
      <c r="AS1271" s="176"/>
      <c r="AT1271" s="176"/>
      <c r="AU1271" s="177"/>
      <c r="AV1271" s="178"/>
      <c r="AW1271" s="178"/>
      <c r="AX1271" s="179"/>
      <c r="AY1271" s="179"/>
      <c r="AZ1271" s="179"/>
      <c r="BA1271" s="180"/>
      <c r="BB1271" s="181"/>
      <c r="BC1271" s="181"/>
      <c r="BD1271" s="181"/>
    </row>
    <row r="1272" spans="1:56">
      <c r="A1272" s="223"/>
      <c r="B1272" s="224"/>
      <c r="C1272" s="225"/>
      <c r="D1272" s="182"/>
      <c r="E1272" s="182"/>
      <c r="F1272" s="182"/>
      <c r="G1272" s="203"/>
      <c r="H1272" s="218"/>
      <c r="I1272" s="213"/>
      <c r="J1272" s="207"/>
      <c r="K1272" s="213"/>
      <c r="L1272" s="207"/>
      <c r="M1272" s="213"/>
      <c r="N1272" s="207"/>
      <c r="O1272" s="183"/>
      <c r="P1272" s="184"/>
      <c r="Q1272" s="184"/>
      <c r="R1272" s="275"/>
      <c r="S1272" s="185"/>
      <c r="T1272" s="185"/>
      <c r="U1272" s="275"/>
      <c r="V1272" s="275"/>
      <c r="W1272" s="276"/>
      <c r="X1272" s="276"/>
      <c r="Y1272" s="276"/>
      <c r="Z1272" s="275"/>
      <c r="AA1272" s="184"/>
      <c r="AB1272" s="184"/>
      <c r="AC1272" s="185"/>
      <c r="AD1272" s="185"/>
      <c r="AE1272" s="186"/>
      <c r="AF1272" s="187"/>
      <c r="AG1272" s="182"/>
      <c r="AH1272" s="184"/>
      <c r="AI1272" s="184"/>
      <c r="AJ1272" s="182"/>
      <c r="AK1272" s="188"/>
      <c r="AL1272" s="188"/>
      <c r="AM1272" s="188"/>
      <c r="AN1272" s="188"/>
      <c r="AO1272" s="188"/>
      <c r="AP1272" s="188"/>
      <c r="AQ1272" s="188"/>
      <c r="AR1272" s="188"/>
      <c r="AS1272" s="188"/>
      <c r="AT1272" s="188"/>
      <c r="AU1272" s="189"/>
      <c r="AV1272" s="190"/>
      <c r="AW1272" s="190"/>
      <c r="AX1272" s="191"/>
      <c r="AY1272" s="191"/>
      <c r="AZ1272" s="191"/>
      <c r="BA1272" s="192"/>
      <c r="BB1272" s="193"/>
      <c r="BC1272" s="193"/>
      <c r="BD1272" s="193"/>
    </row>
    <row r="1273" spans="1:56">
      <c r="A1273" s="220"/>
      <c r="B1273" s="221"/>
      <c r="C1273" s="222"/>
      <c r="D1273" s="169"/>
      <c r="E1273" s="169"/>
      <c r="F1273" s="169"/>
      <c r="G1273" s="202"/>
      <c r="H1273" s="217"/>
      <c r="I1273" s="212"/>
      <c r="J1273" s="206"/>
      <c r="K1273" s="212"/>
      <c r="L1273" s="206"/>
      <c r="M1273" s="212"/>
      <c r="N1273" s="206"/>
      <c r="O1273" s="170"/>
      <c r="P1273" s="171"/>
      <c r="Q1273" s="171"/>
      <c r="R1273" s="171"/>
      <c r="S1273" s="172"/>
      <c r="T1273" s="172"/>
      <c r="U1273" s="171"/>
      <c r="V1273" s="171"/>
      <c r="W1273" s="173"/>
      <c r="X1273" s="173"/>
      <c r="Y1273" s="173"/>
      <c r="Z1273" s="171"/>
      <c r="AA1273" s="171"/>
      <c r="AB1273" s="171"/>
      <c r="AC1273" s="172"/>
      <c r="AD1273" s="172"/>
      <c r="AE1273" s="174"/>
      <c r="AF1273" s="175"/>
      <c r="AG1273" s="169"/>
      <c r="AH1273" s="171"/>
      <c r="AI1273" s="171"/>
      <c r="AJ1273" s="169"/>
      <c r="AK1273" s="176"/>
      <c r="AL1273" s="176"/>
      <c r="AM1273" s="176"/>
      <c r="AN1273" s="176"/>
      <c r="AO1273" s="176"/>
      <c r="AP1273" s="176"/>
      <c r="AQ1273" s="176"/>
      <c r="AR1273" s="176"/>
      <c r="AS1273" s="176"/>
      <c r="AT1273" s="176"/>
      <c r="AU1273" s="177"/>
      <c r="AV1273" s="178"/>
      <c r="AW1273" s="178"/>
      <c r="AX1273" s="179"/>
      <c r="AY1273" s="179"/>
      <c r="AZ1273" s="179"/>
      <c r="BA1273" s="180"/>
      <c r="BB1273" s="181"/>
      <c r="BC1273" s="181"/>
      <c r="BD1273" s="181"/>
    </row>
    <row r="1274" spans="1:56">
      <c r="A1274" s="223"/>
      <c r="B1274" s="224"/>
      <c r="C1274" s="225"/>
      <c r="D1274" s="182"/>
      <c r="E1274" s="182"/>
      <c r="F1274" s="182"/>
      <c r="G1274" s="203"/>
      <c r="H1274" s="218"/>
      <c r="I1274" s="213"/>
      <c r="J1274" s="207"/>
      <c r="K1274" s="213"/>
      <c r="L1274" s="207"/>
      <c r="M1274" s="213"/>
      <c r="N1274" s="207"/>
      <c r="O1274" s="183"/>
      <c r="P1274" s="184"/>
      <c r="Q1274" s="184"/>
      <c r="R1274" s="275"/>
      <c r="S1274" s="185"/>
      <c r="T1274" s="185"/>
      <c r="U1274" s="275"/>
      <c r="V1274" s="275"/>
      <c r="W1274" s="276"/>
      <c r="X1274" s="276"/>
      <c r="Y1274" s="276"/>
      <c r="Z1274" s="275"/>
      <c r="AA1274" s="184"/>
      <c r="AB1274" s="184"/>
      <c r="AC1274" s="185"/>
      <c r="AD1274" s="185"/>
      <c r="AE1274" s="186"/>
      <c r="AF1274" s="187"/>
      <c r="AG1274" s="182"/>
      <c r="AH1274" s="184"/>
      <c r="AI1274" s="184"/>
      <c r="AJ1274" s="182"/>
      <c r="AK1274" s="188"/>
      <c r="AL1274" s="188"/>
      <c r="AM1274" s="188"/>
      <c r="AN1274" s="188"/>
      <c r="AO1274" s="188"/>
      <c r="AP1274" s="188"/>
      <c r="AQ1274" s="188"/>
      <c r="AR1274" s="188"/>
      <c r="AS1274" s="188"/>
      <c r="AT1274" s="188"/>
      <c r="AU1274" s="189"/>
      <c r="AV1274" s="190"/>
      <c r="AW1274" s="190"/>
      <c r="AX1274" s="191"/>
      <c r="AY1274" s="191"/>
      <c r="AZ1274" s="191"/>
      <c r="BA1274" s="192"/>
      <c r="BB1274" s="193"/>
      <c r="BC1274" s="193"/>
      <c r="BD1274" s="193"/>
    </row>
    <row r="1275" spans="1:56">
      <c r="A1275" s="220"/>
      <c r="B1275" s="221"/>
      <c r="C1275" s="222"/>
      <c r="D1275" s="169"/>
      <c r="E1275" s="169"/>
      <c r="F1275" s="169"/>
      <c r="G1275" s="202"/>
      <c r="H1275" s="217"/>
      <c r="I1275" s="212"/>
      <c r="J1275" s="206"/>
      <c r="K1275" s="212"/>
      <c r="L1275" s="206"/>
      <c r="M1275" s="212"/>
      <c r="N1275" s="206"/>
      <c r="O1275" s="170"/>
      <c r="P1275" s="171"/>
      <c r="Q1275" s="171"/>
      <c r="R1275" s="171"/>
      <c r="S1275" s="172"/>
      <c r="T1275" s="172"/>
      <c r="U1275" s="171"/>
      <c r="V1275" s="171"/>
      <c r="W1275" s="173"/>
      <c r="X1275" s="173"/>
      <c r="Y1275" s="173"/>
      <c r="Z1275" s="171"/>
      <c r="AA1275" s="171"/>
      <c r="AB1275" s="171"/>
      <c r="AC1275" s="172"/>
      <c r="AD1275" s="172"/>
      <c r="AE1275" s="174"/>
      <c r="AF1275" s="175"/>
      <c r="AG1275" s="169"/>
      <c r="AH1275" s="171"/>
      <c r="AI1275" s="171"/>
      <c r="AJ1275" s="169"/>
      <c r="AK1275" s="176"/>
      <c r="AL1275" s="176"/>
      <c r="AM1275" s="176"/>
      <c r="AN1275" s="176"/>
      <c r="AO1275" s="176"/>
      <c r="AP1275" s="176"/>
      <c r="AQ1275" s="176"/>
      <c r="AR1275" s="176"/>
      <c r="AS1275" s="176"/>
      <c r="AT1275" s="176"/>
      <c r="AU1275" s="177"/>
      <c r="AV1275" s="178"/>
      <c r="AW1275" s="178"/>
      <c r="AX1275" s="179"/>
      <c r="AY1275" s="179"/>
      <c r="AZ1275" s="179"/>
      <c r="BA1275" s="180"/>
      <c r="BB1275" s="181"/>
      <c r="BC1275" s="181"/>
      <c r="BD1275" s="181"/>
    </row>
    <row r="1276" spans="1:56">
      <c r="A1276" s="223"/>
      <c r="B1276" s="224"/>
      <c r="C1276" s="225"/>
      <c r="D1276" s="182"/>
      <c r="E1276" s="182"/>
      <c r="F1276" s="182"/>
      <c r="G1276" s="203"/>
      <c r="H1276" s="218"/>
      <c r="I1276" s="213"/>
      <c r="J1276" s="207"/>
      <c r="K1276" s="213"/>
      <c r="L1276" s="207"/>
      <c r="M1276" s="213"/>
      <c r="N1276" s="207"/>
      <c r="O1276" s="183"/>
      <c r="P1276" s="184"/>
      <c r="Q1276" s="184"/>
      <c r="R1276" s="275"/>
      <c r="S1276" s="185"/>
      <c r="T1276" s="185"/>
      <c r="U1276" s="275"/>
      <c r="V1276" s="275"/>
      <c r="W1276" s="276"/>
      <c r="X1276" s="276"/>
      <c r="Y1276" s="276"/>
      <c r="Z1276" s="275"/>
      <c r="AA1276" s="184"/>
      <c r="AB1276" s="184"/>
      <c r="AC1276" s="185"/>
      <c r="AD1276" s="185"/>
      <c r="AE1276" s="186"/>
      <c r="AF1276" s="187"/>
      <c r="AG1276" s="182"/>
      <c r="AH1276" s="184"/>
      <c r="AI1276" s="184"/>
      <c r="AJ1276" s="182"/>
      <c r="AK1276" s="188"/>
      <c r="AL1276" s="188"/>
      <c r="AM1276" s="188"/>
      <c r="AN1276" s="188"/>
      <c r="AO1276" s="188"/>
      <c r="AP1276" s="188"/>
      <c r="AQ1276" s="188"/>
      <c r="AR1276" s="188"/>
      <c r="AS1276" s="188"/>
      <c r="AT1276" s="188"/>
      <c r="AU1276" s="189"/>
      <c r="AV1276" s="190"/>
      <c r="AW1276" s="190"/>
      <c r="AX1276" s="191"/>
      <c r="AY1276" s="191"/>
      <c r="AZ1276" s="191"/>
      <c r="BA1276" s="192"/>
      <c r="BB1276" s="193"/>
      <c r="BC1276" s="193"/>
      <c r="BD1276" s="193"/>
    </row>
    <row r="1277" spans="1:56">
      <c r="A1277" s="220"/>
      <c r="B1277" s="221"/>
      <c r="C1277" s="222"/>
      <c r="D1277" s="169"/>
      <c r="E1277" s="169"/>
      <c r="F1277" s="169"/>
      <c r="G1277" s="202"/>
      <c r="H1277" s="217"/>
      <c r="I1277" s="212"/>
      <c r="J1277" s="206"/>
      <c r="K1277" s="212"/>
      <c r="L1277" s="206"/>
      <c r="M1277" s="212"/>
      <c r="N1277" s="206"/>
      <c r="O1277" s="170"/>
      <c r="P1277" s="171"/>
      <c r="Q1277" s="171"/>
      <c r="R1277" s="171"/>
      <c r="S1277" s="172"/>
      <c r="T1277" s="172"/>
      <c r="U1277" s="171"/>
      <c r="V1277" s="171"/>
      <c r="W1277" s="173"/>
      <c r="X1277" s="173"/>
      <c r="Y1277" s="173"/>
      <c r="Z1277" s="171"/>
      <c r="AA1277" s="171"/>
      <c r="AB1277" s="171"/>
      <c r="AC1277" s="172"/>
      <c r="AD1277" s="172"/>
      <c r="AE1277" s="174"/>
      <c r="AF1277" s="175"/>
      <c r="AG1277" s="169"/>
      <c r="AH1277" s="171"/>
      <c r="AI1277" s="171"/>
      <c r="AJ1277" s="169"/>
      <c r="AK1277" s="176"/>
      <c r="AL1277" s="176"/>
      <c r="AM1277" s="176"/>
      <c r="AN1277" s="176"/>
      <c r="AO1277" s="176"/>
      <c r="AP1277" s="176"/>
      <c r="AQ1277" s="176"/>
      <c r="AR1277" s="176"/>
      <c r="AS1277" s="176"/>
      <c r="AT1277" s="176"/>
      <c r="AU1277" s="177"/>
      <c r="AV1277" s="178"/>
      <c r="AW1277" s="178"/>
      <c r="AX1277" s="179"/>
      <c r="AY1277" s="179"/>
      <c r="AZ1277" s="179"/>
      <c r="BA1277" s="180"/>
      <c r="BB1277" s="181"/>
      <c r="BC1277" s="181"/>
      <c r="BD1277" s="181"/>
    </row>
    <row r="1278" spans="1:56">
      <c r="A1278" s="223"/>
      <c r="B1278" s="224"/>
      <c r="C1278" s="225"/>
      <c r="D1278" s="182"/>
      <c r="E1278" s="182"/>
      <c r="F1278" s="182"/>
      <c r="G1278" s="203"/>
      <c r="H1278" s="218"/>
      <c r="I1278" s="213"/>
      <c r="J1278" s="207"/>
      <c r="K1278" s="213"/>
      <c r="L1278" s="207"/>
      <c r="M1278" s="213"/>
      <c r="N1278" s="207"/>
      <c r="O1278" s="183"/>
      <c r="P1278" s="184"/>
      <c r="Q1278" s="184"/>
      <c r="R1278" s="275"/>
      <c r="S1278" s="185"/>
      <c r="T1278" s="185"/>
      <c r="U1278" s="275"/>
      <c r="V1278" s="275"/>
      <c r="W1278" s="276"/>
      <c r="X1278" s="276"/>
      <c r="Y1278" s="276"/>
      <c r="Z1278" s="275"/>
      <c r="AA1278" s="184"/>
      <c r="AB1278" s="184"/>
      <c r="AC1278" s="185"/>
      <c r="AD1278" s="185"/>
      <c r="AE1278" s="186"/>
      <c r="AF1278" s="187"/>
      <c r="AG1278" s="182"/>
      <c r="AH1278" s="184"/>
      <c r="AI1278" s="184"/>
      <c r="AJ1278" s="182"/>
      <c r="AK1278" s="188"/>
      <c r="AL1278" s="188"/>
      <c r="AM1278" s="188"/>
      <c r="AN1278" s="188"/>
      <c r="AO1278" s="188"/>
      <c r="AP1278" s="188"/>
      <c r="AQ1278" s="188"/>
      <c r="AR1278" s="188"/>
      <c r="AS1278" s="188"/>
      <c r="AT1278" s="188"/>
      <c r="AU1278" s="189"/>
      <c r="AV1278" s="190"/>
      <c r="AW1278" s="190"/>
      <c r="AX1278" s="191"/>
      <c r="AY1278" s="191"/>
      <c r="AZ1278" s="191"/>
      <c r="BA1278" s="192"/>
      <c r="BB1278" s="193"/>
      <c r="BC1278" s="193"/>
      <c r="BD1278" s="193"/>
    </row>
    <row r="1279" spans="1:56">
      <c r="A1279" s="220"/>
      <c r="B1279" s="221"/>
      <c r="C1279" s="222"/>
      <c r="D1279" s="169"/>
      <c r="E1279" s="169"/>
      <c r="F1279" s="169"/>
      <c r="G1279" s="202"/>
      <c r="H1279" s="217"/>
      <c r="I1279" s="212"/>
      <c r="J1279" s="206"/>
      <c r="K1279" s="212"/>
      <c r="L1279" s="206"/>
      <c r="M1279" s="212"/>
      <c r="N1279" s="206"/>
      <c r="O1279" s="170"/>
      <c r="P1279" s="171"/>
      <c r="Q1279" s="171"/>
      <c r="R1279" s="171"/>
      <c r="S1279" s="172"/>
      <c r="T1279" s="172"/>
      <c r="U1279" s="171"/>
      <c r="V1279" s="171"/>
      <c r="W1279" s="173"/>
      <c r="X1279" s="173"/>
      <c r="Y1279" s="173"/>
      <c r="Z1279" s="171"/>
      <c r="AA1279" s="171"/>
      <c r="AB1279" s="171"/>
      <c r="AC1279" s="172"/>
      <c r="AD1279" s="172"/>
      <c r="AE1279" s="174"/>
      <c r="AF1279" s="175"/>
      <c r="AG1279" s="169"/>
      <c r="AH1279" s="171"/>
      <c r="AI1279" s="171"/>
      <c r="AJ1279" s="169"/>
      <c r="AK1279" s="176"/>
      <c r="AL1279" s="176"/>
      <c r="AM1279" s="176"/>
      <c r="AN1279" s="176"/>
      <c r="AO1279" s="176"/>
      <c r="AP1279" s="176"/>
      <c r="AQ1279" s="176"/>
      <c r="AR1279" s="176"/>
      <c r="AS1279" s="176"/>
      <c r="AT1279" s="176"/>
      <c r="AU1279" s="177"/>
      <c r="AV1279" s="178"/>
      <c r="AW1279" s="178"/>
      <c r="AX1279" s="179"/>
      <c r="AY1279" s="179"/>
      <c r="AZ1279" s="179"/>
      <c r="BA1279" s="180"/>
      <c r="BB1279" s="181"/>
      <c r="BC1279" s="181"/>
      <c r="BD1279" s="181"/>
    </row>
    <row r="1280" spans="1:56">
      <c r="A1280" s="223"/>
      <c r="B1280" s="224"/>
      <c r="C1280" s="225"/>
      <c r="D1280" s="182"/>
      <c r="E1280" s="182"/>
      <c r="F1280" s="182"/>
      <c r="G1280" s="203"/>
      <c r="H1280" s="218"/>
      <c r="I1280" s="213"/>
      <c r="J1280" s="207"/>
      <c r="K1280" s="213"/>
      <c r="L1280" s="207"/>
      <c r="M1280" s="213"/>
      <c r="N1280" s="207"/>
      <c r="O1280" s="183"/>
      <c r="P1280" s="184"/>
      <c r="Q1280" s="184"/>
      <c r="R1280" s="275"/>
      <c r="S1280" s="185"/>
      <c r="T1280" s="185"/>
      <c r="U1280" s="275"/>
      <c r="V1280" s="275"/>
      <c r="W1280" s="276"/>
      <c r="X1280" s="276"/>
      <c r="Y1280" s="276"/>
      <c r="Z1280" s="275"/>
      <c r="AA1280" s="184"/>
      <c r="AB1280" s="184"/>
      <c r="AC1280" s="185"/>
      <c r="AD1280" s="185"/>
      <c r="AE1280" s="186"/>
      <c r="AF1280" s="187"/>
      <c r="AG1280" s="182"/>
      <c r="AH1280" s="184"/>
      <c r="AI1280" s="184"/>
      <c r="AJ1280" s="182"/>
      <c r="AK1280" s="188"/>
      <c r="AL1280" s="188"/>
      <c r="AM1280" s="188"/>
      <c r="AN1280" s="188"/>
      <c r="AO1280" s="188"/>
      <c r="AP1280" s="188"/>
      <c r="AQ1280" s="188"/>
      <c r="AR1280" s="188"/>
      <c r="AS1280" s="188"/>
      <c r="AT1280" s="188"/>
      <c r="AU1280" s="189"/>
      <c r="AV1280" s="190"/>
      <c r="AW1280" s="190"/>
      <c r="AX1280" s="191"/>
      <c r="AY1280" s="191"/>
      <c r="AZ1280" s="191"/>
      <c r="BA1280" s="192"/>
      <c r="BB1280" s="193"/>
      <c r="BC1280" s="193"/>
      <c r="BD1280" s="193"/>
    </row>
    <row r="1281" spans="1:56">
      <c r="A1281" s="220"/>
      <c r="B1281" s="221"/>
      <c r="C1281" s="222"/>
      <c r="D1281" s="169"/>
      <c r="E1281" s="169"/>
      <c r="F1281" s="169"/>
      <c r="G1281" s="202"/>
      <c r="H1281" s="217"/>
      <c r="I1281" s="212"/>
      <c r="J1281" s="206"/>
      <c r="K1281" s="212"/>
      <c r="L1281" s="206"/>
      <c r="M1281" s="212"/>
      <c r="N1281" s="206"/>
      <c r="O1281" s="170"/>
      <c r="P1281" s="171"/>
      <c r="Q1281" s="171"/>
      <c r="R1281" s="171"/>
      <c r="S1281" s="172"/>
      <c r="T1281" s="172"/>
      <c r="U1281" s="171"/>
      <c r="V1281" s="171"/>
      <c r="W1281" s="173"/>
      <c r="X1281" s="173"/>
      <c r="Y1281" s="173"/>
      <c r="Z1281" s="171"/>
      <c r="AA1281" s="171"/>
      <c r="AB1281" s="171"/>
      <c r="AC1281" s="172"/>
      <c r="AD1281" s="172"/>
      <c r="AE1281" s="174"/>
      <c r="AF1281" s="175"/>
      <c r="AG1281" s="169"/>
      <c r="AH1281" s="171"/>
      <c r="AI1281" s="171"/>
      <c r="AJ1281" s="169"/>
      <c r="AK1281" s="176"/>
      <c r="AL1281" s="176"/>
      <c r="AM1281" s="176"/>
      <c r="AN1281" s="176"/>
      <c r="AO1281" s="176"/>
      <c r="AP1281" s="176"/>
      <c r="AQ1281" s="176"/>
      <c r="AR1281" s="176"/>
      <c r="AS1281" s="176"/>
      <c r="AT1281" s="176"/>
      <c r="AU1281" s="177"/>
      <c r="AV1281" s="178"/>
      <c r="AW1281" s="178"/>
      <c r="AX1281" s="179"/>
      <c r="AY1281" s="179"/>
      <c r="AZ1281" s="179"/>
      <c r="BA1281" s="180"/>
      <c r="BB1281" s="181"/>
      <c r="BC1281" s="181"/>
      <c r="BD1281" s="181"/>
    </row>
    <row r="1282" spans="1:56">
      <c r="A1282" s="223"/>
      <c r="B1282" s="224"/>
      <c r="C1282" s="225"/>
      <c r="D1282" s="182"/>
      <c r="E1282" s="182"/>
      <c r="F1282" s="182"/>
      <c r="G1282" s="203"/>
      <c r="H1282" s="218"/>
      <c r="I1282" s="213"/>
      <c r="J1282" s="207"/>
      <c r="K1282" s="213"/>
      <c r="L1282" s="207"/>
      <c r="M1282" s="213"/>
      <c r="N1282" s="207"/>
      <c r="O1282" s="183"/>
      <c r="P1282" s="184"/>
      <c r="Q1282" s="184"/>
      <c r="R1282" s="275"/>
      <c r="S1282" s="185"/>
      <c r="T1282" s="185"/>
      <c r="U1282" s="275"/>
      <c r="V1282" s="275"/>
      <c r="W1282" s="276"/>
      <c r="X1282" s="276"/>
      <c r="Y1282" s="276"/>
      <c r="Z1282" s="275"/>
      <c r="AA1282" s="184"/>
      <c r="AB1282" s="184"/>
      <c r="AC1282" s="185"/>
      <c r="AD1282" s="185"/>
      <c r="AE1282" s="186"/>
      <c r="AF1282" s="187"/>
      <c r="AG1282" s="182"/>
      <c r="AH1282" s="184"/>
      <c r="AI1282" s="184"/>
      <c r="AJ1282" s="182"/>
      <c r="AK1282" s="188"/>
      <c r="AL1282" s="188"/>
      <c r="AM1282" s="188"/>
      <c r="AN1282" s="188"/>
      <c r="AO1282" s="188"/>
      <c r="AP1282" s="188"/>
      <c r="AQ1282" s="188"/>
      <c r="AR1282" s="188"/>
      <c r="AS1282" s="188"/>
      <c r="AT1282" s="188"/>
      <c r="AU1282" s="189"/>
      <c r="AV1282" s="190"/>
      <c r="AW1282" s="190"/>
      <c r="AX1282" s="191"/>
      <c r="AY1282" s="191"/>
      <c r="AZ1282" s="191"/>
      <c r="BA1282" s="192"/>
      <c r="BB1282" s="193"/>
      <c r="BC1282" s="193"/>
      <c r="BD1282" s="193"/>
    </row>
    <row r="1283" spans="1:56">
      <c r="A1283" s="220"/>
      <c r="B1283" s="221"/>
      <c r="C1283" s="222"/>
      <c r="D1283" s="169"/>
      <c r="E1283" s="169"/>
      <c r="F1283" s="169"/>
      <c r="G1283" s="202"/>
      <c r="H1283" s="217"/>
      <c r="I1283" s="212"/>
      <c r="J1283" s="206"/>
      <c r="K1283" s="212"/>
      <c r="L1283" s="206"/>
      <c r="M1283" s="212"/>
      <c r="N1283" s="206"/>
      <c r="O1283" s="170"/>
      <c r="P1283" s="171"/>
      <c r="Q1283" s="171"/>
      <c r="R1283" s="171"/>
      <c r="S1283" s="172"/>
      <c r="T1283" s="172"/>
      <c r="U1283" s="171"/>
      <c r="V1283" s="171"/>
      <c r="W1283" s="173"/>
      <c r="X1283" s="173"/>
      <c r="Y1283" s="173"/>
      <c r="Z1283" s="171"/>
      <c r="AA1283" s="171"/>
      <c r="AB1283" s="171"/>
      <c r="AC1283" s="172"/>
      <c r="AD1283" s="172"/>
      <c r="AE1283" s="174"/>
      <c r="AF1283" s="175"/>
      <c r="AG1283" s="169"/>
      <c r="AH1283" s="171"/>
      <c r="AI1283" s="171"/>
      <c r="AJ1283" s="169"/>
      <c r="AK1283" s="176"/>
      <c r="AL1283" s="176"/>
      <c r="AM1283" s="176"/>
      <c r="AN1283" s="176"/>
      <c r="AO1283" s="176"/>
      <c r="AP1283" s="176"/>
      <c r="AQ1283" s="176"/>
      <c r="AR1283" s="176"/>
      <c r="AS1283" s="176"/>
      <c r="AT1283" s="176"/>
      <c r="AU1283" s="177"/>
      <c r="AV1283" s="178"/>
      <c r="AW1283" s="178"/>
      <c r="AX1283" s="179"/>
      <c r="AY1283" s="179"/>
      <c r="AZ1283" s="179"/>
      <c r="BA1283" s="180"/>
      <c r="BB1283" s="181"/>
      <c r="BC1283" s="181"/>
      <c r="BD1283" s="181"/>
    </row>
    <row r="1284" spans="1:56">
      <c r="A1284" s="223"/>
      <c r="B1284" s="224"/>
      <c r="C1284" s="225"/>
      <c r="D1284" s="182"/>
      <c r="E1284" s="182"/>
      <c r="F1284" s="182"/>
      <c r="G1284" s="203"/>
      <c r="H1284" s="218"/>
      <c r="I1284" s="213"/>
      <c r="J1284" s="207"/>
      <c r="K1284" s="213"/>
      <c r="L1284" s="207"/>
      <c r="M1284" s="213"/>
      <c r="N1284" s="207"/>
      <c r="O1284" s="183"/>
      <c r="P1284" s="184"/>
      <c r="Q1284" s="184"/>
      <c r="R1284" s="275"/>
      <c r="S1284" s="185"/>
      <c r="T1284" s="185"/>
      <c r="U1284" s="275"/>
      <c r="V1284" s="275"/>
      <c r="W1284" s="276"/>
      <c r="X1284" s="276"/>
      <c r="Y1284" s="276"/>
      <c r="Z1284" s="275"/>
      <c r="AA1284" s="184"/>
      <c r="AB1284" s="184"/>
      <c r="AC1284" s="185"/>
      <c r="AD1284" s="185"/>
      <c r="AE1284" s="186"/>
      <c r="AF1284" s="187"/>
      <c r="AG1284" s="182"/>
      <c r="AH1284" s="184"/>
      <c r="AI1284" s="184"/>
      <c r="AJ1284" s="182"/>
      <c r="AK1284" s="188"/>
      <c r="AL1284" s="188"/>
      <c r="AM1284" s="188"/>
      <c r="AN1284" s="188"/>
      <c r="AO1284" s="188"/>
      <c r="AP1284" s="188"/>
      <c r="AQ1284" s="188"/>
      <c r="AR1284" s="188"/>
      <c r="AS1284" s="188"/>
      <c r="AT1284" s="188"/>
      <c r="AU1284" s="189"/>
      <c r="AV1284" s="190"/>
      <c r="AW1284" s="190"/>
      <c r="AX1284" s="191"/>
      <c r="AY1284" s="191"/>
      <c r="AZ1284" s="191"/>
      <c r="BA1284" s="192"/>
      <c r="BB1284" s="193"/>
      <c r="BC1284" s="193"/>
      <c r="BD1284" s="193"/>
    </row>
    <row r="1285" spans="1:56">
      <c r="A1285" s="220"/>
      <c r="B1285" s="221"/>
      <c r="C1285" s="222"/>
      <c r="D1285" s="169"/>
      <c r="E1285" s="169"/>
      <c r="F1285" s="169"/>
      <c r="G1285" s="202"/>
      <c r="H1285" s="217"/>
      <c r="I1285" s="212"/>
      <c r="J1285" s="206"/>
      <c r="K1285" s="212"/>
      <c r="L1285" s="206"/>
      <c r="M1285" s="212"/>
      <c r="N1285" s="206"/>
      <c r="O1285" s="170"/>
      <c r="P1285" s="171"/>
      <c r="Q1285" s="171"/>
      <c r="R1285" s="171"/>
      <c r="S1285" s="172"/>
      <c r="T1285" s="172"/>
      <c r="U1285" s="171"/>
      <c r="V1285" s="171"/>
      <c r="W1285" s="173"/>
      <c r="X1285" s="173"/>
      <c r="Y1285" s="173"/>
      <c r="Z1285" s="171"/>
      <c r="AA1285" s="171"/>
      <c r="AB1285" s="171"/>
      <c r="AC1285" s="172"/>
      <c r="AD1285" s="172"/>
      <c r="AE1285" s="174"/>
      <c r="AF1285" s="175"/>
      <c r="AG1285" s="169"/>
      <c r="AH1285" s="171"/>
      <c r="AI1285" s="171"/>
      <c r="AJ1285" s="169"/>
      <c r="AK1285" s="176"/>
      <c r="AL1285" s="176"/>
      <c r="AM1285" s="176"/>
      <c r="AN1285" s="176"/>
      <c r="AO1285" s="176"/>
      <c r="AP1285" s="176"/>
      <c r="AQ1285" s="176"/>
      <c r="AR1285" s="176"/>
      <c r="AS1285" s="176"/>
      <c r="AT1285" s="176"/>
      <c r="AU1285" s="177"/>
      <c r="AV1285" s="178"/>
      <c r="AW1285" s="178"/>
      <c r="AX1285" s="179"/>
      <c r="AY1285" s="179"/>
      <c r="AZ1285" s="179"/>
      <c r="BA1285" s="180"/>
      <c r="BB1285" s="181"/>
      <c r="BC1285" s="181"/>
      <c r="BD1285" s="181"/>
    </row>
    <row r="1286" spans="1:56">
      <c r="A1286" s="223"/>
      <c r="B1286" s="224"/>
      <c r="C1286" s="225"/>
      <c r="D1286" s="182"/>
      <c r="E1286" s="182"/>
      <c r="F1286" s="182"/>
      <c r="G1286" s="203"/>
      <c r="H1286" s="218"/>
      <c r="I1286" s="213"/>
      <c r="J1286" s="207"/>
      <c r="K1286" s="213"/>
      <c r="L1286" s="207"/>
      <c r="M1286" s="213"/>
      <c r="N1286" s="207"/>
      <c r="O1286" s="183"/>
      <c r="P1286" s="184"/>
      <c r="Q1286" s="184"/>
      <c r="R1286" s="275"/>
      <c r="S1286" s="185"/>
      <c r="T1286" s="185"/>
      <c r="U1286" s="275"/>
      <c r="V1286" s="275"/>
      <c r="W1286" s="276"/>
      <c r="X1286" s="276"/>
      <c r="Y1286" s="276"/>
      <c r="Z1286" s="275"/>
      <c r="AA1286" s="184"/>
      <c r="AB1286" s="184"/>
      <c r="AC1286" s="185"/>
      <c r="AD1286" s="185"/>
      <c r="AE1286" s="186"/>
      <c r="AF1286" s="187"/>
      <c r="AG1286" s="182"/>
      <c r="AH1286" s="184"/>
      <c r="AI1286" s="184"/>
      <c r="AJ1286" s="182"/>
      <c r="AK1286" s="188"/>
      <c r="AL1286" s="188"/>
      <c r="AM1286" s="188"/>
      <c r="AN1286" s="188"/>
      <c r="AO1286" s="188"/>
      <c r="AP1286" s="188"/>
      <c r="AQ1286" s="188"/>
      <c r="AR1286" s="188"/>
      <c r="AS1286" s="188"/>
      <c r="AT1286" s="188"/>
      <c r="AU1286" s="189"/>
      <c r="AV1286" s="190"/>
      <c r="AW1286" s="190"/>
      <c r="AX1286" s="191"/>
      <c r="AY1286" s="191"/>
      <c r="AZ1286" s="191"/>
      <c r="BA1286" s="192"/>
      <c r="BB1286" s="193"/>
      <c r="BC1286" s="193"/>
      <c r="BD1286" s="193"/>
    </row>
    <row r="1287" spans="1:56">
      <c r="A1287" s="220"/>
      <c r="B1287" s="221"/>
      <c r="C1287" s="222"/>
      <c r="D1287" s="169"/>
      <c r="E1287" s="169"/>
      <c r="F1287" s="169"/>
      <c r="G1287" s="202"/>
      <c r="H1287" s="217"/>
      <c r="I1287" s="212"/>
      <c r="J1287" s="206"/>
      <c r="K1287" s="212"/>
      <c r="L1287" s="206"/>
      <c r="M1287" s="212"/>
      <c r="N1287" s="206"/>
      <c r="O1287" s="170"/>
      <c r="P1287" s="171"/>
      <c r="Q1287" s="171"/>
      <c r="R1287" s="171"/>
      <c r="S1287" s="172"/>
      <c r="T1287" s="172"/>
      <c r="U1287" s="171"/>
      <c r="V1287" s="171"/>
      <c r="W1287" s="173"/>
      <c r="X1287" s="173"/>
      <c r="Y1287" s="173"/>
      <c r="Z1287" s="171"/>
      <c r="AA1287" s="171"/>
      <c r="AB1287" s="171"/>
      <c r="AC1287" s="172"/>
      <c r="AD1287" s="172"/>
      <c r="AE1287" s="174"/>
      <c r="AF1287" s="175"/>
      <c r="AG1287" s="169"/>
      <c r="AH1287" s="171"/>
      <c r="AI1287" s="171"/>
      <c r="AJ1287" s="169"/>
      <c r="AK1287" s="176"/>
      <c r="AL1287" s="176"/>
      <c r="AM1287" s="176"/>
      <c r="AN1287" s="176"/>
      <c r="AO1287" s="176"/>
      <c r="AP1287" s="176"/>
      <c r="AQ1287" s="176"/>
      <c r="AR1287" s="176"/>
      <c r="AS1287" s="176"/>
      <c r="AT1287" s="176"/>
      <c r="AU1287" s="177"/>
      <c r="AV1287" s="178"/>
      <c r="AW1287" s="178"/>
      <c r="AX1287" s="179"/>
      <c r="AY1287" s="179"/>
      <c r="AZ1287" s="179"/>
      <c r="BA1287" s="180"/>
      <c r="BB1287" s="181"/>
      <c r="BC1287" s="181"/>
      <c r="BD1287" s="181"/>
    </row>
    <row r="1288" spans="1:56">
      <c r="A1288" s="223"/>
      <c r="B1288" s="224"/>
      <c r="C1288" s="225"/>
      <c r="D1288" s="182"/>
      <c r="E1288" s="182"/>
      <c r="F1288" s="182"/>
      <c r="G1288" s="203"/>
      <c r="H1288" s="218"/>
      <c r="I1288" s="213"/>
      <c r="J1288" s="207"/>
      <c r="K1288" s="213"/>
      <c r="L1288" s="207"/>
      <c r="M1288" s="213"/>
      <c r="N1288" s="207"/>
      <c r="O1288" s="183"/>
      <c r="P1288" s="184"/>
      <c r="Q1288" s="184"/>
      <c r="R1288" s="275"/>
      <c r="S1288" s="185"/>
      <c r="T1288" s="185"/>
      <c r="U1288" s="275"/>
      <c r="V1288" s="275"/>
      <c r="W1288" s="276"/>
      <c r="X1288" s="276"/>
      <c r="Y1288" s="276"/>
      <c r="Z1288" s="275"/>
      <c r="AA1288" s="184"/>
      <c r="AB1288" s="184"/>
      <c r="AC1288" s="185"/>
      <c r="AD1288" s="185"/>
      <c r="AE1288" s="186"/>
      <c r="AF1288" s="187"/>
      <c r="AG1288" s="182"/>
      <c r="AH1288" s="184"/>
      <c r="AI1288" s="184"/>
      <c r="AJ1288" s="182"/>
      <c r="AK1288" s="188"/>
      <c r="AL1288" s="188"/>
      <c r="AM1288" s="188"/>
      <c r="AN1288" s="188"/>
      <c r="AO1288" s="188"/>
      <c r="AP1288" s="188"/>
      <c r="AQ1288" s="188"/>
      <c r="AR1288" s="188"/>
      <c r="AS1288" s="188"/>
      <c r="AT1288" s="188"/>
      <c r="AU1288" s="189"/>
      <c r="AV1288" s="190"/>
      <c r="AW1288" s="190"/>
      <c r="AX1288" s="191"/>
      <c r="AY1288" s="191"/>
      <c r="AZ1288" s="191"/>
      <c r="BA1288" s="192"/>
      <c r="BB1288" s="193"/>
      <c r="BC1288" s="193"/>
      <c r="BD1288" s="193"/>
    </row>
    <row r="1289" spans="1:56">
      <c r="A1289" s="220"/>
      <c r="B1289" s="221"/>
      <c r="C1289" s="222"/>
      <c r="D1289" s="169"/>
      <c r="E1289" s="169"/>
      <c r="F1289" s="169"/>
      <c r="G1289" s="202"/>
      <c r="H1289" s="217"/>
      <c r="I1289" s="212"/>
      <c r="J1289" s="206"/>
      <c r="K1289" s="212"/>
      <c r="L1289" s="206"/>
      <c r="M1289" s="212"/>
      <c r="N1289" s="206"/>
      <c r="O1289" s="170"/>
      <c r="P1289" s="171"/>
      <c r="Q1289" s="171"/>
      <c r="R1289" s="171"/>
      <c r="S1289" s="172"/>
      <c r="T1289" s="172"/>
      <c r="U1289" s="171"/>
      <c r="V1289" s="171"/>
      <c r="W1289" s="173"/>
      <c r="X1289" s="173"/>
      <c r="Y1289" s="173"/>
      <c r="Z1289" s="171"/>
      <c r="AA1289" s="171"/>
      <c r="AB1289" s="171"/>
      <c r="AC1289" s="172"/>
      <c r="AD1289" s="172"/>
      <c r="AE1289" s="174"/>
      <c r="AF1289" s="175"/>
      <c r="AG1289" s="169"/>
      <c r="AH1289" s="171"/>
      <c r="AI1289" s="171"/>
      <c r="AJ1289" s="169"/>
      <c r="AK1289" s="176"/>
      <c r="AL1289" s="176"/>
      <c r="AM1289" s="176"/>
      <c r="AN1289" s="176"/>
      <c r="AO1289" s="176"/>
      <c r="AP1289" s="176"/>
      <c r="AQ1289" s="176"/>
      <c r="AR1289" s="176"/>
      <c r="AS1289" s="176"/>
      <c r="AT1289" s="176"/>
      <c r="AU1289" s="177"/>
      <c r="AV1289" s="178"/>
      <c r="AW1289" s="178"/>
      <c r="AX1289" s="179"/>
      <c r="AY1289" s="179"/>
      <c r="AZ1289" s="179"/>
      <c r="BA1289" s="180"/>
      <c r="BB1289" s="181"/>
      <c r="BC1289" s="181"/>
      <c r="BD1289" s="181"/>
    </row>
    <row r="1290" spans="1:56">
      <c r="A1290" s="223"/>
      <c r="B1290" s="224"/>
      <c r="C1290" s="225"/>
      <c r="D1290" s="182"/>
      <c r="E1290" s="182"/>
      <c r="F1290" s="182"/>
      <c r="G1290" s="203"/>
      <c r="H1290" s="218"/>
      <c r="I1290" s="213"/>
      <c r="J1290" s="207"/>
      <c r="K1290" s="213"/>
      <c r="L1290" s="207"/>
      <c r="M1290" s="213"/>
      <c r="N1290" s="207"/>
      <c r="O1290" s="183"/>
      <c r="P1290" s="184"/>
      <c r="Q1290" s="184"/>
      <c r="R1290" s="275"/>
      <c r="S1290" s="185"/>
      <c r="T1290" s="185"/>
      <c r="U1290" s="275"/>
      <c r="V1290" s="275"/>
      <c r="W1290" s="276"/>
      <c r="X1290" s="276"/>
      <c r="Y1290" s="276"/>
      <c r="Z1290" s="275"/>
      <c r="AA1290" s="184"/>
      <c r="AB1290" s="184"/>
      <c r="AC1290" s="185"/>
      <c r="AD1290" s="185"/>
      <c r="AE1290" s="186"/>
      <c r="AF1290" s="187"/>
      <c r="AG1290" s="182"/>
      <c r="AH1290" s="184"/>
      <c r="AI1290" s="184"/>
      <c r="AJ1290" s="182"/>
      <c r="AK1290" s="188"/>
      <c r="AL1290" s="188"/>
      <c r="AM1290" s="188"/>
      <c r="AN1290" s="188"/>
      <c r="AO1290" s="188"/>
      <c r="AP1290" s="188"/>
      <c r="AQ1290" s="188"/>
      <c r="AR1290" s="188"/>
      <c r="AS1290" s="188"/>
      <c r="AT1290" s="188"/>
      <c r="AU1290" s="189"/>
      <c r="AV1290" s="190"/>
      <c r="AW1290" s="190"/>
      <c r="AX1290" s="191"/>
      <c r="AY1290" s="191"/>
      <c r="AZ1290" s="191"/>
      <c r="BA1290" s="192"/>
      <c r="BB1290" s="193"/>
      <c r="BC1290" s="193"/>
      <c r="BD1290" s="193"/>
    </row>
    <row r="1291" spans="1:56">
      <c r="A1291" s="220"/>
      <c r="B1291" s="221"/>
      <c r="C1291" s="222"/>
      <c r="D1291" s="169"/>
      <c r="E1291" s="169"/>
      <c r="F1291" s="169"/>
      <c r="G1291" s="202"/>
      <c r="H1291" s="217"/>
      <c r="I1291" s="212"/>
      <c r="J1291" s="206"/>
      <c r="K1291" s="212"/>
      <c r="L1291" s="206"/>
      <c r="M1291" s="212"/>
      <c r="N1291" s="206"/>
      <c r="O1291" s="170"/>
      <c r="P1291" s="171"/>
      <c r="Q1291" s="171"/>
      <c r="R1291" s="171"/>
      <c r="S1291" s="172"/>
      <c r="T1291" s="172"/>
      <c r="U1291" s="171"/>
      <c r="V1291" s="171"/>
      <c r="W1291" s="173"/>
      <c r="X1291" s="173"/>
      <c r="Y1291" s="173"/>
      <c r="Z1291" s="171"/>
      <c r="AA1291" s="171"/>
      <c r="AB1291" s="171"/>
      <c r="AC1291" s="172"/>
      <c r="AD1291" s="172"/>
      <c r="AE1291" s="174"/>
      <c r="AF1291" s="175"/>
      <c r="AG1291" s="169"/>
      <c r="AH1291" s="171"/>
      <c r="AI1291" s="171"/>
      <c r="AJ1291" s="169"/>
      <c r="AK1291" s="176"/>
      <c r="AL1291" s="176"/>
      <c r="AM1291" s="176"/>
      <c r="AN1291" s="176"/>
      <c r="AO1291" s="176"/>
      <c r="AP1291" s="176"/>
      <c r="AQ1291" s="176"/>
      <c r="AR1291" s="176"/>
      <c r="AS1291" s="176"/>
      <c r="AT1291" s="176"/>
      <c r="AU1291" s="177"/>
      <c r="AV1291" s="178"/>
      <c r="AW1291" s="178"/>
      <c r="AX1291" s="179"/>
      <c r="AY1291" s="179"/>
      <c r="AZ1291" s="179"/>
      <c r="BA1291" s="180"/>
      <c r="BB1291" s="181"/>
      <c r="BC1291" s="181"/>
      <c r="BD1291" s="181"/>
    </row>
    <row r="1292" spans="1:56">
      <c r="A1292" s="223"/>
      <c r="B1292" s="224"/>
      <c r="C1292" s="225"/>
      <c r="D1292" s="182"/>
      <c r="E1292" s="182"/>
      <c r="F1292" s="182"/>
      <c r="G1292" s="203"/>
      <c r="H1292" s="218"/>
      <c r="I1292" s="213"/>
      <c r="J1292" s="207"/>
      <c r="K1292" s="213"/>
      <c r="L1292" s="207"/>
      <c r="M1292" s="213"/>
      <c r="N1292" s="207"/>
      <c r="O1292" s="183"/>
      <c r="P1292" s="184"/>
      <c r="Q1292" s="184"/>
      <c r="R1292" s="275"/>
      <c r="S1292" s="185"/>
      <c r="T1292" s="185"/>
      <c r="U1292" s="275"/>
      <c r="V1292" s="275"/>
      <c r="W1292" s="276"/>
      <c r="X1292" s="276"/>
      <c r="Y1292" s="276"/>
      <c r="Z1292" s="275"/>
      <c r="AA1292" s="184"/>
      <c r="AB1292" s="184"/>
      <c r="AC1292" s="185"/>
      <c r="AD1292" s="185"/>
      <c r="AE1292" s="186"/>
      <c r="AF1292" s="187"/>
      <c r="AG1292" s="182"/>
      <c r="AH1292" s="184"/>
      <c r="AI1292" s="184"/>
      <c r="AJ1292" s="182"/>
      <c r="AK1292" s="188"/>
      <c r="AL1292" s="188"/>
      <c r="AM1292" s="188"/>
      <c r="AN1292" s="188"/>
      <c r="AO1292" s="188"/>
      <c r="AP1292" s="188"/>
      <c r="AQ1292" s="188"/>
      <c r="AR1292" s="188"/>
      <c r="AS1292" s="188"/>
      <c r="AT1292" s="188"/>
      <c r="AU1292" s="189"/>
      <c r="AV1292" s="190"/>
      <c r="AW1292" s="190"/>
      <c r="AX1292" s="191"/>
      <c r="AY1292" s="191"/>
      <c r="AZ1292" s="191"/>
      <c r="BA1292" s="192"/>
      <c r="BB1292" s="193"/>
      <c r="BC1292" s="193"/>
      <c r="BD1292" s="193"/>
    </row>
    <row r="1293" spans="1:56">
      <c r="A1293" s="220"/>
      <c r="B1293" s="221"/>
      <c r="C1293" s="222"/>
      <c r="D1293" s="169"/>
      <c r="E1293" s="169"/>
      <c r="F1293" s="169"/>
      <c r="G1293" s="202"/>
      <c r="H1293" s="217"/>
      <c r="I1293" s="212"/>
      <c r="J1293" s="206"/>
      <c r="K1293" s="212"/>
      <c r="L1293" s="206"/>
      <c r="M1293" s="212"/>
      <c r="N1293" s="206"/>
      <c r="O1293" s="170"/>
      <c r="P1293" s="171"/>
      <c r="Q1293" s="171"/>
      <c r="R1293" s="171"/>
      <c r="S1293" s="172"/>
      <c r="T1293" s="172"/>
      <c r="U1293" s="171"/>
      <c r="V1293" s="171"/>
      <c r="W1293" s="173"/>
      <c r="X1293" s="173"/>
      <c r="Y1293" s="173"/>
      <c r="Z1293" s="171"/>
      <c r="AA1293" s="171"/>
      <c r="AB1293" s="171"/>
      <c r="AC1293" s="172"/>
      <c r="AD1293" s="172"/>
      <c r="AE1293" s="174"/>
      <c r="AF1293" s="175"/>
      <c r="AG1293" s="169"/>
      <c r="AH1293" s="171"/>
      <c r="AI1293" s="171"/>
      <c r="AJ1293" s="169"/>
      <c r="AK1293" s="176"/>
      <c r="AL1293" s="176"/>
      <c r="AM1293" s="176"/>
      <c r="AN1293" s="176"/>
      <c r="AO1293" s="176"/>
      <c r="AP1293" s="176"/>
      <c r="AQ1293" s="176"/>
      <c r="AR1293" s="176"/>
      <c r="AS1293" s="176"/>
      <c r="AT1293" s="176"/>
      <c r="AU1293" s="177"/>
      <c r="AV1293" s="178"/>
      <c r="AW1293" s="178"/>
      <c r="AX1293" s="179"/>
      <c r="AY1293" s="179"/>
      <c r="AZ1293" s="179"/>
      <c r="BA1293" s="180"/>
      <c r="BB1293" s="181"/>
      <c r="BC1293" s="181"/>
      <c r="BD1293" s="181"/>
    </row>
    <row r="1294" spans="1:56">
      <c r="A1294" s="223"/>
      <c r="B1294" s="224"/>
      <c r="C1294" s="225"/>
      <c r="D1294" s="182"/>
      <c r="E1294" s="182"/>
      <c r="F1294" s="182"/>
      <c r="G1294" s="203"/>
      <c r="H1294" s="218"/>
      <c r="I1294" s="213"/>
      <c r="J1294" s="207"/>
      <c r="K1294" s="213"/>
      <c r="L1294" s="207"/>
      <c r="M1294" s="213"/>
      <c r="N1294" s="207"/>
      <c r="O1294" s="183"/>
      <c r="P1294" s="184"/>
      <c r="Q1294" s="184"/>
      <c r="R1294" s="275"/>
      <c r="S1294" s="185"/>
      <c r="T1294" s="185"/>
      <c r="U1294" s="275"/>
      <c r="V1294" s="275"/>
      <c r="W1294" s="276"/>
      <c r="X1294" s="276"/>
      <c r="Y1294" s="276"/>
      <c r="Z1294" s="275"/>
      <c r="AA1294" s="184"/>
      <c r="AB1294" s="184"/>
      <c r="AC1294" s="185"/>
      <c r="AD1294" s="185"/>
      <c r="AE1294" s="186"/>
      <c r="AF1294" s="187"/>
      <c r="AG1294" s="182"/>
      <c r="AH1294" s="184"/>
      <c r="AI1294" s="184"/>
      <c r="AJ1294" s="182"/>
      <c r="AK1294" s="188"/>
      <c r="AL1294" s="188"/>
      <c r="AM1294" s="188"/>
      <c r="AN1294" s="188"/>
      <c r="AO1294" s="188"/>
      <c r="AP1294" s="188"/>
      <c r="AQ1294" s="188"/>
      <c r="AR1294" s="188"/>
      <c r="AS1294" s="188"/>
      <c r="AT1294" s="188"/>
      <c r="AU1294" s="189"/>
      <c r="AV1294" s="190"/>
      <c r="AW1294" s="190"/>
      <c r="AX1294" s="191"/>
      <c r="AY1294" s="191"/>
      <c r="AZ1294" s="191"/>
      <c r="BA1294" s="192"/>
      <c r="BB1294" s="193"/>
      <c r="BC1294" s="193"/>
      <c r="BD1294" s="193"/>
    </row>
    <row r="1295" spans="1:56">
      <c r="A1295" s="220"/>
      <c r="B1295" s="221"/>
      <c r="C1295" s="222"/>
      <c r="D1295" s="169"/>
      <c r="E1295" s="169"/>
      <c r="F1295" s="169"/>
      <c r="G1295" s="202"/>
      <c r="H1295" s="217"/>
      <c r="I1295" s="212"/>
      <c r="J1295" s="206"/>
      <c r="K1295" s="212"/>
      <c r="L1295" s="206"/>
      <c r="M1295" s="212"/>
      <c r="N1295" s="206"/>
      <c r="O1295" s="170"/>
      <c r="P1295" s="171"/>
      <c r="Q1295" s="171"/>
      <c r="R1295" s="171"/>
      <c r="S1295" s="172"/>
      <c r="T1295" s="172"/>
      <c r="U1295" s="171"/>
      <c r="V1295" s="171"/>
      <c r="W1295" s="173"/>
      <c r="X1295" s="173"/>
      <c r="Y1295" s="173"/>
      <c r="Z1295" s="171"/>
      <c r="AA1295" s="171"/>
      <c r="AB1295" s="171"/>
      <c r="AC1295" s="172"/>
      <c r="AD1295" s="172"/>
      <c r="AE1295" s="174"/>
      <c r="AF1295" s="175"/>
      <c r="AG1295" s="169"/>
      <c r="AH1295" s="171"/>
      <c r="AI1295" s="171"/>
      <c r="AJ1295" s="169"/>
      <c r="AK1295" s="176"/>
      <c r="AL1295" s="176"/>
      <c r="AM1295" s="176"/>
      <c r="AN1295" s="176"/>
      <c r="AO1295" s="176"/>
      <c r="AP1295" s="176"/>
      <c r="AQ1295" s="176"/>
      <c r="AR1295" s="176"/>
      <c r="AS1295" s="176"/>
      <c r="AT1295" s="176"/>
      <c r="AU1295" s="177"/>
      <c r="AV1295" s="178"/>
      <c r="AW1295" s="178"/>
      <c r="AX1295" s="179"/>
      <c r="AY1295" s="179"/>
      <c r="AZ1295" s="179"/>
      <c r="BA1295" s="180"/>
      <c r="BB1295" s="181"/>
      <c r="BC1295" s="181"/>
      <c r="BD1295" s="181"/>
    </row>
    <row r="1296" spans="1:56">
      <c r="A1296" s="223"/>
      <c r="B1296" s="224"/>
      <c r="C1296" s="225"/>
      <c r="D1296" s="182"/>
      <c r="E1296" s="182"/>
      <c r="F1296" s="182"/>
      <c r="G1296" s="203"/>
      <c r="H1296" s="218"/>
      <c r="I1296" s="213"/>
      <c r="J1296" s="207"/>
      <c r="K1296" s="213"/>
      <c r="L1296" s="207"/>
      <c r="M1296" s="213"/>
      <c r="N1296" s="207"/>
      <c r="O1296" s="183"/>
      <c r="P1296" s="184"/>
      <c r="Q1296" s="184"/>
      <c r="R1296" s="275"/>
      <c r="S1296" s="185"/>
      <c r="T1296" s="185"/>
      <c r="U1296" s="275"/>
      <c r="V1296" s="275"/>
      <c r="W1296" s="276"/>
      <c r="X1296" s="276"/>
      <c r="Y1296" s="276"/>
      <c r="Z1296" s="275"/>
      <c r="AA1296" s="184"/>
      <c r="AB1296" s="184"/>
      <c r="AC1296" s="185"/>
      <c r="AD1296" s="185"/>
      <c r="AE1296" s="186"/>
      <c r="AF1296" s="187"/>
      <c r="AG1296" s="182"/>
      <c r="AH1296" s="184"/>
      <c r="AI1296" s="184"/>
      <c r="AJ1296" s="182"/>
      <c r="AK1296" s="188"/>
      <c r="AL1296" s="188"/>
      <c r="AM1296" s="188"/>
      <c r="AN1296" s="188"/>
      <c r="AO1296" s="188"/>
      <c r="AP1296" s="188"/>
      <c r="AQ1296" s="188"/>
      <c r="AR1296" s="188"/>
      <c r="AS1296" s="188"/>
      <c r="AT1296" s="188"/>
      <c r="AU1296" s="189"/>
      <c r="AV1296" s="190"/>
      <c r="AW1296" s="190"/>
      <c r="AX1296" s="191"/>
      <c r="AY1296" s="191"/>
      <c r="AZ1296" s="191"/>
      <c r="BA1296" s="192"/>
      <c r="BB1296" s="193"/>
      <c r="BC1296" s="193"/>
      <c r="BD1296" s="193"/>
    </row>
    <row r="1297" spans="1:56">
      <c r="A1297" s="220"/>
      <c r="B1297" s="221"/>
      <c r="C1297" s="222"/>
      <c r="D1297" s="169"/>
      <c r="E1297" s="169"/>
      <c r="F1297" s="169"/>
      <c r="G1297" s="202"/>
      <c r="H1297" s="217"/>
      <c r="I1297" s="212"/>
      <c r="J1297" s="206"/>
      <c r="K1297" s="212"/>
      <c r="L1297" s="206"/>
      <c r="M1297" s="212"/>
      <c r="N1297" s="206"/>
      <c r="O1297" s="170"/>
      <c r="P1297" s="171"/>
      <c r="Q1297" s="171"/>
      <c r="R1297" s="171"/>
      <c r="S1297" s="172"/>
      <c r="T1297" s="172"/>
      <c r="U1297" s="171"/>
      <c r="V1297" s="171"/>
      <c r="W1297" s="173"/>
      <c r="X1297" s="173"/>
      <c r="Y1297" s="173"/>
      <c r="Z1297" s="171"/>
      <c r="AA1297" s="171"/>
      <c r="AB1297" s="171"/>
      <c r="AC1297" s="172"/>
      <c r="AD1297" s="172"/>
      <c r="AE1297" s="174"/>
      <c r="AF1297" s="175"/>
      <c r="AG1297" s="169"/>
      <c r="AH1297" s="171"/>
      <c r="AI1297" s="171"/>
      <c r="AJ1297" s="169"/>
      <c r="AK1297" s="176"/>
      <c r="AL1297" s="176"/>
      <c r="AM1297" s="176"/>
      <c r="AN1297" s="176"/>
      <c r="AO1297" s="176"/>
      <c r="AP1297" s="176"/>
      <c r="AQ1297" s="176"/>
      <c r="AR1297" s="176"/>
      <c r="AS1297" s="176"/>
      <c r="AT1297" s="176"/>
      <c r="AU1297" s="177"/>
      <c r="AV1297" s="178"/>
      <c r="AW1297" s="178"/>
      <c r="AX1297" s="179"/>
      <c r="AY1297" s="179"/>
      <c r="AZ1297" s="179"/>
      <c r="BA1297" s="180"/>
      <c r="BB1297" s="181"/>
      <c r="BC1297" s="181"/>
      <c r="BD1297" s="181"/>
    </row>
    <row r="1298" spans="1:56">
      <c r="A1298" s="223"/>
      <c r="B1298" s="224"/>
      <c r="C1298" s="225"/>
      <c r="D1298" s="182"/>
      <c r="E1298" s="182"/>
      <c r="F1298" s="182"/>
      <c r="G1298" s="203"/>
      <c r="H1298" s="218"/>
      <c r="I1298" s="213"/>
      <c r="J1298" s="207"/>
      <c r="K1298" s="213"/>
      <c r="L1298" s="207"/>
      <c r="M1298" s="213"/>
      <c r="N1298" s="207"/>
      <c r="O1298" s="183"/>
      <c r="P1298" s="184"/>
      <c r="Q1298" s="184"/>
      <c r="R1298" s="275"/>
      <c r="S1298" s="185"/>
      <c r="T1298" s="185"/>
      <c r="U1298" s="275"/>
      <c r="V1298" s="275"/>
      <c r="W1298" s="276"/>
      <c r="X1298" s="276"/>
      <c r="Y1298" s="276"/>
      <c r="Z1298" s="275"/>
      <c r="AA1298" s="184"/>
      <c r="AB1298" s="184"/>
      <c r="AC1298" s="185"/>
      <c r="AD1298" s="185"/>
      <c r="AE1298" s="186"/>
      <c r="AF1298" s="187"/>
      <c r="AG1298" s="182"/>
      <c r="AH1298" s="184"/>
      <c r="AI1298" s="184"/>
      <c r="AJ1298" s="182"/>
      <c r="AK1298" s="188"/>
      <c r="AL1298" s="188"/>
      <c r="AM1298" s="188"/>
      <c r="AN1298" s="188"/>
      <c r="AO1298" s="188"/>
      <c r="AP1298" s="188"/>
      <c r="AQ1298" s="188"/>
      <c r="AR1298" s="188"/>
      <c r="AS1298" s="188"/>
      <c r="AT1298" s="188"/>
      <c r="AU1298" s="189"/>
      <c r="AV1298" s="190"/>
      <c r="AW1298" s="190"/>
      <c r="AX1298" s="191"/>
      <c r="AY1298" s="191"/>
      <c r="AZ1298" s="191"/>
      <c r="BA1298" s="192"/>
      <c r="BB1298" s="193"/>
      <c r="BC1298" s="193"/>
      <c r="BD1298" s="193"/>
    </row>
    <row r="1299" spans="1:56">
      <c r="A1299" s="220"/>
      <c r="B1299" s="221"/>
      <c r="C1299" s="222"/>
      <c r="D1299" s="169"/>
      <c r="E1299" s="169"/>
      <c r="F1299" s="169"/>
      <c r="G1299" s="202"/>
      <c r="H1299" s="217"/>
      <c r="I1299" s="212"/>
      <c r="J1299" s="206"/>
      <c r="K1299" s="212"/>
      <c r="L1299" s="206"/>
      <c r="M1299" s="212"/>
      <c r="N1299" s="206"/>
      <c r="O1299" s="170"/>
      <c r="P1299" s="171"/>
      <c r="Q1299" s="171"/>
      <c r="R1299" s="171"/>
      <c r="S1299" s="172"/>
      <c r="T1299" s="172"/>
      <c r="U1299" s="171"/>
      <c r="V1299" s="171"/>
      <c r="W1299" s="173"/>
      <c r="X1299" s="173"/>
      <c r="Y1299" s="173"/>
      <c r="Z1299" s="171"/>
      <c r="AA1299" s="171"/>
      <c r="AB1299" s="171"/>
      <c r="AC1299" s="172"/>
      <c r="AD1299" s="172"/>
      <c r="AE1299" s="174"/>
      <c r="AF1299" s="175"/>
      <c r="AG1299" s="169"/>
      <c r="AH1299" s="171"/>
      <c r="AI1299" s="171"/>
      <c r="AJ1299" s="169"/>
      <c r="AK1299" s="176"/>
      <c r="AL1299" s="176"/>
      <c r="AM1299" s="176"/>
      <c r="AN1299" s="176"/>
      <c r="AO1299" s="176"/>
      <c r="AP1299" s="176"/>
      <c r="AQ1299" s="176"/>
      <c r="AR1299" s="176"/>
      <c r="AS1299" s="176"/>
      <c r="AT1299" s="176"/>
      <c r="AU1299" s="177"/>
      <c r="AV1299" s="178"/>
      <c r="AW1299" s="178"/>
      <c r="AX1299" s="179"/>
      <c r="AY1299" s="179"/>
      <c r="AZ1299" s="179"/>
      <c r="BA1299" s="180"/>
      <c r="BB1299" s="181"/>
      <c r="BC1299" s="181"/>
      <c r="BD1299" s="181"/>
    </row>
    <row r="1300" spans="1:56">
      <c r="A1300" s="223"/>
      <c r="B1300" s="224"/>
      <c r="C1300" s="225"/>
      <c r="D1300" s="182"/>
      <c r="E1300" s="182"/>
      <c r="F1300" s="182"/>
      <c r="G1300" s="203"/>
      <c r="H1300" s="218"/>
      <c r="I1300" s="213"/>
      <c r="J1300" s="207"/>
      <c r="K1300" s="213"/>
      <c r="L1300" s="207"/>
      <c r="M1300" s="213"/>
      <c r="N1300" s="207"/>
      <c r="O1300" s="183"/>
      <c r="P1300" s="184"/>
      <c r="Q1300" s="184"/>
      <c r="R1300" s="275"/>
      <c r="S1300" s="185"/>
      <c r="T1300" s="185"/>
      <c r="U1300" s="275"/>
      <c r="V1300" s="275"/>
      <c r="W1300" s="276"/>
      <c r="X1300" s="276"/>
      <c r="Y1300" s="276"/>
      <c r="Z1300" s="275"/>
      <c r="AA1300" s="184"/>
      <c r="AB1300" s="184"/>
      <c r="AC1300" s="185"/>
      <c r="AD1300" s="185"/>
      <c r="AE1300" s="186"/>
      <c r="AF1300" s="187"/>
      <c r="AG1300" s="182"/>
      <c r="AH1300" s="184"/>
      <c r="AI1300" s="184"/>
      <c r="AJ1300" s="182"/>
      <c r="AK1300" s="188"/>
      <c r="AL1300" s="188"/>
      <c r="AM1300" s="188"/>
      <c r="AN1300" s="188"/>
      <c r="AO1300" s="188"/>
      <c r="AP1300" s="188"/>
      <c r="AQ1300" s="188"/>
      <c r="AR1300" s="188"/>
      <c r="AS1300" s="188"/>
      <c r="AT1300" s="188"/>
      <c r="AU1300" s="189"/>
      <c r="AV1300" s="190"/>
      <c r="AW1300" s="190"/>
      <c r="AX1300" s="191"/>
      <c r="AY1300" s="191"/>
      <c r="AZ1300" s="191"/>
      <c r="BA1300" s="192"/>
      <c r="BB1300" s="193"/>
      <c r="BC1300" s="193"/>
      <c r="BD1300" s="193"/>
    </row>
    <row r="1301" spans="1:56">
      <c r="A1301" s="220"/>
      <c r="B1301" s="221"/>
      <c r="C1301" s="222"/>
      <c r="D1301" s="169"/>
      <c r="E1301" s="169"/>
      <c r="F1301" s="169"/>
      <c r="G1301" s="202"/>
      <c r="H1301" s="217"/>
      <c r="I1301" s="212"/>
      <c r="J1301" s="206"/>
      <c r="K1301" s="212"/>
      <c r="L1301" s="206"/>
      <c r="M1301" s="212"/>
      <c r="N1301" s="206"/>
      <c r="O1301" s="170"/>
      <c r="P1301" s="171"/>
      <c r="Q1301" s="171"/>
      <c r="R1301" s="171"/>
      <c r="S1301" s="172"/>
      <c r="T1301" s="172"/>
      <c r="U1301" s="171"/>
      <c r="V1301" s="171"/>
      <c r="W1301" s="173"/>
      <c r="X1301" s="173"/>
      <c r="Y1301" s="173"/>
      <c r="Z1301" s="171"/>
      <c r="AA1301" s="171"/>
      <c r="AB1301" s="171"/>
      <c r="AC1301" s="172"/>
      <c r="AD1301" s="172"/>
      <c r="AE1301" s="174"/>
      <c r="AF1301" s="175"/>
      <c r="AG1301" s="169"/>
      <c r="AH1301" s="171"/>
      <c r="AI1301" s="171"/>
      <c r="AJ1301" s="169"/>
      <c r="AK1301" s="176"/>
      <c r="AL1301" s="176"/>
      <c r="AM1301" s="176"/>
      <c r="AN1301" s="176"/>
      <c r="AO1301" s="176"/>
      <c r="AP1301" s="176"/>
      <c r="AQ1301" s="176"/>
      <c r="AR1301" s="176"/>
      <c r="AS1301" s="176"/>
      <c r="AT1301" s="176"/>
      <c r="AU1301" s="177"/>
      <c r="AV1301" s="178"/>
      <c r="AW1301" s="178"/>
      <c r="AX1301" s="179"/>
      <c r="AY1301" s="179"/>
      <c r="AZ1301" s="179"/>
      <c r="BA1301" s="180"/>
      <c r="BB1301" s="181"/>
      <c r="BC1301" s="181"/>
      <c r="BD1301" s="181"/>
    </row>
    <row r="1302" spans="1:56">
      <c r="A1302" s="223"/>
      <c r="B1302" s="224"/>
      <c r="C1302" s="225"/>
      <c r="D1302" s="182"/>
      <c r="E1302" s="182"/>
      <c r="F1302" s="182"/>
      <c r="G1302" s="203"/>
      <c r="H1302" s="218"/>
      <c r="I1302" s="213"/>
      <c r="J1302" s="207"/>
      <c r="K1302" s="213"/>
      <c r="L1302" s="207"/>
      <c r="M1302" s="213"/>
      <c r="N1302" s="207"/>
      <c r="O1302" s="183"/>
      <c r="P1302" s="184"/>
      <c r="Q1302" s="184"/>
      <c r="R1302" s="275"/>
      <c r="S1302" s="185"/>
      <c r="T1302" s="185"/>
      <c r="U1302" s="275"/>
      <c r="V1302" s="275"/>
      <c r="W1302" s="276"/>
      <c r="X1302" s="276"/>
      <c r="Y1302" s="276"/>
      <c r="Z1302" s="275"/>
      <c r="AA1302" s="184"/>
      <c r="AB1302" s="184"/>
      <c r="AC1302" s="185"/>
      <c r="AD1302" s="185"/>
      <c r="AE1302" s="186"/>
      <c r="AF1302" s="187"/>
      <c r="AG1302" s="182"/>
      <c r="AH1302" s="184"/>
      <c r="AI1302" s="184"/>
      <c r="AJ1302" s="182"/>
      <c r="AK1302" s="188"/>
      <c r="AL1302" s="188"/>
      <c r="AM1302" s="188"/>
      <c r="AN1302" s="188"/>
      <c r="AO1302" s="188"/>
      <c r="AP1302" s="188"/>
      <c r="AQ1302" s="188"/>
      <c r="AR1302" s="188"/>
      <c r="AS1302" s="188"/>
      <c r="AT1302" s="188"/>
      <c r="AU1302" s="189"/>
      <c r="AV1302" s="190"/>
      <c r="AW1302" s="190"/>
      <c r="AX1302" s="191"/>
      <c r="AY1302" s="191"/>
      <c r="AZ1302" s="191"/>
      <c r="BA1302" s="192"/>
      <c r="BB1302" s="193"/>
      <c r="BC1302" s="193"/>
      <c r="BD1302" s="193"/>
    </row>
    <row r="1303" spans="1:56">
      <c r="A1303" s="220"/>
      <c r="B1303" s="221"/>
      <c r="C1303" s="222"/>
      <c r="D1303" s="169"/>
      <c r="E1303" s="169"/>
      <c r="F1303" s="169"/>
      <c r="G1303" s="202"/>
      <c r="H1303" s="217"/>
      <c r="I1303" s="212"/>
      <c r="J1303" s="206"/>
      <c r="K1303" s="212"/>
      <c r="L1303" s="206"/>
      <c r="M1303" s="212"/>
      <c r="N1303" s="206"/>
      <c r="O1303" s="170"/>
      <c r="P1303" s="171"/>
      <c r="Q1303" s="171"/>
      <c r="R1303" s="171"/>
      <c r="S1303" s="172"/>
      <c r="T1303" s="172"/>
      <c r="U1303" s="171"/>
      <c r="V1303" s="171"/>
      <c r="W1303" s="173"/>
      <c r="X1303" s="173"/>
      <c r="Y1303" s="173"/>
      <c r="Z1303" s="171"/>
      <c r="AA1303" s="171"/>
      <c r="AB1303" s="171"/>
      <c r="AC1303" s="172"/>
      <c r="AD1303" s="172"/>
      <c r="AE1303" s="174"/>
      <c r="AF1303" s="175"/>
      <c r="AG1303" s="169"/>
      <c r="AH1303" s="171"/>
      <c r="AI1303" s="171"/>
      <c r="AJ1303" s="169"/>
      <c r="AK1303" s="176"/>
      <c r="AL1303" s="176"/>
      <c r="AM1303" s="176"/>
      <c r="AN1303" s="176"/>
      <c r="AO1303" s="176"/>
      <c r="AP1303" s="176"/>
      <c r="AQ1303" s="176"/>
      <c r="AR1303" s="176"/>
      <c r="AS1303" s="176"/>
      <c r="AT1303" s="176"/>
      <c r="AU1303" s="177"/>
      <c r="AV1303" s="178"/>
      <c r="AW1303" s="178"/>
      <c r="AX1303" s="179"/>
      <c r="AY1303" s="179"/>
      <c r="AZ1303" s="179"/>
      <c r="BA1303" s="180"/>
      <c r="BB1303" s="181"/>
      <c r="BC1303" s="181"/>
      <c r="BD1303" s="181"/>
    </row>
    <row r="1304" spans="1:56">
      <c r="A1304" s="223"/>
      <c r="B1304" s="224"/>
      <c r="C1304" s="225"/>
      <c r="D1304" s="182"/>
      <c r="E1304" s="182"/>
      <c r="F1304" s="182"/>
      <c r="G1304" s="203"/>
      <c r="H1304" s="218"/>
      <c r="I1304" s="213"/>
      <c r="J1304" s="207"/>
      <c r="K1304" s="213"/>
      <c r="L1304" s="207"/>
      <c r="M1304" s="213"/>
      <c r="N1304" s="207"/>
      <c r="O1304" s="183"/>
      <c r="P1304" s="184"/>
      <c r="Q1304" s="184"/>
      <c r="R1304" s="275"/>
      <c r="S1304" s="185"/>
      <c r="T1304" s="185"/>
      <c r="U1304" s="275"/>
      <c r="V1304" s="275"/>
      <c r="W1304" s="276"/>
      <c r="X1304" s="276"/>
      <c r="Y1304" s="276"/>
      <c r="Z1304" s="275"/>
      <c r="AA1304" s="184"/>
      <c r="AB1304" s="184"/>
      <c r="AC1304" s="185"/>
      <c r="AD1304" s="185"/>
      <c r="AE1304" s="186"/>
      <c r="AF1304" s="187"/>
      <c r="AG1304" s="182"/>
      <c r="AH1304" s="184"/>
      <c r="AI1304" s="184"/>
      <c r="AJ1304" s="182"/>
      <c r="AK1304" s="188"/>
      <c r="AL1304" s="188"/>
      <c r="AM1304" s="188"/>
      <c r="AN1304" s="188"/>
      <c r="AO1304" s="188"/>
      <c r="AP1304" s="188"/>
      <c r="AQ1304" s="188"/>
      <c r="AR1304" s="188"/>
      <c r="AS1304" s="188"/>
      <c r="AT1304" s="188"/>
      <c r="AU1304" s="189"/>
      <c r="AV1304" s="190"/>
      <c r="AW1304" s="190"/>
      <c r="AX1304" s="191"/>
      <c r="AY1304" s="191"/>
      <c r="AZ1304" s="191"/>
      <c r="BA1304" s="192"/>
      <c r="BB1304" s="193"/>
      <c r="BC1304" s="193"/>
      <c r="BD1304" s="193"/>
    </row>
    <row r="1305" spans="1:56">
      <c r="A1305" s="220"/>
      <c r="B1305" s="221"/>
      <c r="C1305" s="222"/>
      <c r="D1305" s="169"/>
      <c r="E1305" s="169"/>
      <c r="F1305" s="169"/>
      <c r="G1305" s="202"/>
      <c r="H1305" s="217"/>
      <c r="I1305" s="212"/>
      <c r="J1305" s="206"/>
      <c r="K1305" s="212"/>
      <c r="L1305" s="206"/>
      <c r="M1305" s="212"/>
      <c r="N1305" s="206"/>
      <c r="O1305" s="170"/>
      <c r="P1305" s="171"/>
      <c r="Q1305" s="171"/>
      <c r="R1305" s="171"/>
      <c r="S1305" s="172"/>
      <c r="T1305" s="172"/>
      <c r="U1305" s="171"/>
      <c r="V1305" s="171"/>
      <c r="W1305" s="173"/>
      <c r="X1305" s="173"/>
      <c r="Y1305" s="173"/>
      <c r="Z1305" s="171"/>
      <c r="AA1305" s="171"/>
      <c r="AB1305" s="171"/>
      <c r="AC1305" s="172"/>
      <c r="AD1305" s="172"/>
      <c r="AE1305" s="174"/>
      <c r="AF1305" s="175"/>
      <c r="AG1305" s="169"/>
      <c r="AH1305" s="171"/>
      <c r="AI1305" s="171"/>
      <c r="AJ1305" s="169"/>
      <c r="AK1305" s="176"/>
      <c r="AL1305" s="176"/>
      <c r="AM1305" s="176"/>
      <c r="AN1305" s="176"/>
      <c r="AO1305" s="176"/>
      <c r="AP1305" s="176"/>
      <c r="AQ1305" s="176"/>
      <c r="AR1305" s="176"/>
      <c r="AS1305" s="176"/>
      <c r="AT1305" s="176"/>
      <c r="AU1305" s="177"/>
      <c r="AV1305" s="178"/>
      <c r="AW1305" s="178"/>
      <c r="AX1305" s="179"/>
      <c r="AY1305" s="179"/>
      <c r="AZ1305" s="179"/>
      <c r="BA1305" s="180"/>
      <c r="BB1305" s="181"/>
      <c r="BC1305" s="181"/>
      <c r="BD1305" s="181"/>
    </row>
    <row r="1306" spans="1:56">
      <c r="A1306" s="223"/>
      <c r="B1306" s="224"/>
      <c r="C1306" s="225"/>
      <c r="D1306" s="182"/>
      <c r="E1306" s="182"/>
      <c r="F1306" s="182"/>
      <c r="G1306" s="203"/>
      <c r="H1306" s="218"/>
      <c r="I1306" s="213"/>
      <c r="J1306" s="207"/>
      <c r="K1306" s="213"/>
      <c r="L1306" s="207"/>
      <c r="M1306" s="213"/>
      <c r="N1306" s="207"/>
      <c r="O1306" s="183"/>
      <c r="P1306" s="184"/>
      <c r="Q1306" s="184"/>
      <c r="R1306" s="275"/>
      <c r="S1306" s="185"/>
      <c r="T1306" s="185"/>
      <c r="U1306" s="275"/>
      <c r="V1306" s="275"/>
      <c r="W1306" s="276"/>
      <c r="X1306" s="276"/>
      <c r="Y1306" s="276"/>
      <c r="Z1306" s="275"/>
      <c r="AA1306" s="184"/>
      <c r="AB1306" s="184"/>
      <c r="AC1306" s="185"/>
      <c r="AD1306" s="185"/>
      <c r="AE1306" s="186"/>
      <c r="AF1306" s="187"/>
      <c r="AG1306" s="182"/>
      <c r="AH1306" s="184"/>
      <c r="AI1306" s="184"/>
      <c r="AJ1306" s="182"/>
      <c r="AK1306" s="188"/>
      <c r="AL1306" s="188"/>
      <c r="AM1306" s="188"/>
      <c r="AN1306" s="188"/>
      <c r="AO1306" s="188"/>
      <c r="AP1306" s="188"/>
      <c r="AQ1306" s="188"/>
      <c r="AR1306" s="188"/>
      <c r="AS1306" s="188"/>
      <c r="AT1306" s="188"/>
      <c r="AU1306" s="189"/>
      <c r="AV1306" s="190"/>
      <c r="AW1306" s="190"/>
      <c r="AX1306" s="191"/>
      <c r="AY1306" s="191"/>
      <c r="AZ1306" s="191"/>
      <c r="BA1306" s="192"/>
      <c r="BB1306" s="193"/>
      <c r="BC1306" s="193"/>
      <c r="BD1306" s="193"/>
    </row>
    <row r="1307" spans="1:56">
      <c r="A1307" s="220"/>
      <c r="B1307" s="221"/>
      <c r="C1307" s="222"/>
      <c r="D1307" s="169"/>
      <c r="E1307" s="169"/>
      <c r="F1307" s="169"/>
      <c r="G1307" s="202"/>
      <c r="H1307" s="217"/>
      <c r="I1307" s="212"/>
      <c r="J1307" s="206"/>
      <c r="K1307" s="212"/>
      <c r="L1307" s="206"/>
      <c r="M1307" s="212"/>
      <c r="N1307" s="206"/>
      <c r="O1307" s="170"/>
      <c r="P1307" s="171"/>
      <c r="Q1307" s="171"/>
      <c r="R1307" s="171"/>
      <c r="S1307" s="172"/>
      <c r="T1307" s="172"/>
      <c r="U1307" s="171"/>
      <c r="V1307" s="171"/>
      <c r="W1307" s="173"/>
      <c r="X1307" s="173"/>
      <c r="Y1307" s="173"/>
      <c r="Z1307" s="171"/>
      <c r="AA1307" s="171"/>
      <c r="AB1307" s="171"/>
      <c r="AC1307" s="172"/>
      <c r="AD1307" s="172"/>
      <c r="AE1307" s="174"/>
      <c r="AF1307" s="175"/>
      <c r="AG1307" s="169"/>
      <c r="AH1307" s="171"/>
      <c r="AI1307" s="171"/>
      <c r="AJ1307" s="169"/>
      <c r="AK1307" s="176"/>
      <c r="AL1307" s="176"/>
      <c r="AM1307" s="176"/>
      <c r="AN1307" s="176"/>
      <c r="AO1307" s="176"/>
      <c r="AP1307" s="176"/>
      <c r="AQ1307" s="176"/>
      <c r="AR1307" s="176"/>
      <c r="AS1307" s="176"/>
      <c r="AT1307" s="176"/>
      <c r="AU1307" s="177"/>
      <c r="AV1307" s="178"/>
      <c r="AW1307" s="178"/>
      <c r="AX1307" s="179"/>
      <c r="AY1307" s="179"/>
      <c r="AZ1307" s="179"/>
      <c r="BA1307" s="180"/>
      <c r="BB1307" s="181"/>
      <c r="BC1307" s="181"/>
      <c r="BD1307" s="181"/>
    </row>
    <row r="1308" spans="1:56">
      <c r="A1308" s="223"/>
      <c r="B1308" s="224"/>
      <c r="C1308" s="225"/>
      <c r="D1308" s="182"/>
      <c r="E1308" s="182"/>
      <c r="F1308" s="182"/>
      <c r="G1308" s="203"/>
      <c r="H1308" s="218"/>
      <c r="I1308" s="213"/>
      <c r="J1308" s="207"/>
      <c r="K1308" s="213"/>
      <c r="L1308" s="207"/>
      <c r="M1308" s="213"/>
      <c r="N1308" s="207"/>
      <c r="O1308" s="183"/>
      <c r="P1308" s="184"/>
      <c r="Q1308" s="184"/>
      <c r="R1308" s="275"/>
      <c r="S1308" s="185"/>
      <c r="T1308" s="185"/>
      <c r="U1308" s="275"/>
      <c r="V1308" s="275"/>
      <c r="W1308" s="276"/>
      <c r="X1308" s="276"/>
      <c r="Y1308" s="276"/>
      <c r="Z1308" s="275"/>
      <c r="AA1308" s="184"/>
      <c r="AB1308" s="184"/>
      <c r="AC1308" s="185"/>
      <c r="AD1308" s="185"/>
      <c r="AE1308" s="186"/>
      <c r="AF1308" s="187"/>
      <c r="AG1308" s="182"/>
      <c r="AH1308" s="184"/>
      <c r="AI1308" s="184"/>
      <c r="AJ1308" s="182"/>
      <c r="AK1308" s="188"/>
      <c r="AL1308" s="188"/>
      <c r="AM1308" s="188"/>
      <c r="AN1308" s="188"/>
      <c r="AO1308" s="188"/>
      <c r="AP1308" s="188"/>
      <c r="AQ1308" s="188"/>
      <c r="AR1308" s="188"/>
      <c r="AS1308" s="188"/>
      <c r="AT1308" s="188"/>
      <c r="AU1308" s="189"/>
      <c r="AV1308" s="190"/>
      <c r="AW1308" s="190"/>
      <c r="AX1308" s="191"/>
      <c r="AY1308" s="191"/>
      <c r="AZ1308" s="191"/>
      <c r="BA1308" s="192"/>
      <c r="BB1308" s="193"/>
      <c r="BC1308" s="193"/>
      <c r="BD1308" s="193"/>
    </row>
    <row r="1309" spans="1:56">
      <c r="A1309" s="220"/>
      <c r="B1309" s="221"/>
      <c r="C1309" s="222"/>
      <c r="D1309" s="169"/>
      <c r="E1309" s="169"/>
      <c r="F1309" s="169"/>
      <c r="G1309" s="202"/>
      <c r="H1309" s="217"/>
      <c r="I1309" s="212"/>
      <c r="J1309" s="206"/>
      <c r="K1309" s="212"/>
      <c r="L1309" s="206"/>
      <c r="M1309" s="212"/>
      <c r="N1309" s="206"/>
      <c r="O1309" s="170"/>
      <c r="P1309" s="171"/>
      <c r="Q1309" s="171"/>
      <c r="R1309" s="171"/>
      <c r="S1309" s="172"/>
      <c r="T1309" s="172"/>
      <c r="U1309" s="171"/>
      <c r="V1309" s="171"/>
      <c r="W1309" s="173"/>
      <c r="X1309" s="173"/>
      <c r="Y1309" s="173"/>
      <c r="Z1309" s="171"/>
      <c r="AA1309" s="171"/>
      <c r="AB1309" s="171"/>
      <c r="AC1309" s="172"/>
      <c r="AD1309" s="172"/>
      <c r="AE1309" s="174"/>
      <c r="AF1309" s="175"/>
      <c r="AG1309" s="169"/>
      <c r="AH1309" s="171"/>
      <c r="AI1309" s="171"/>
      <c r="AJ1309" s="169"/>
      <c r="AK1309" s="176"/>
      <c r="AL1309" s="176"/>
      <c r="AM1309" s="176"/>
      <c r="AN1309" s="176"/>
      <c r="AO1309" s="176"/>
      <c r="AP1309" s="176"/>
      <c r="AQ1309" s="176"/>
      <c r="AR1309" s="176"/>
      <c r="AS1309" s="176"/>
      <c r="AT1309" s="176"/>
      <c r="AU1309" s="177"/>
      <c r="AV1309" s="178"/>
      <c r="AW1309" s="178"/>
      <c r="AX1309" s="179"/>
      <c r="AY1309" s="179"/>
      <c r="AZ1309" s="179"/>
      <c r="BA1309" s="180"/>
      <c r="BB1309" s="181"/>
      <c r="BC1309" s="181"/>
      <c r="BD1309" s="181"/>
    </row>
    <row r="1310" spans="1:56">
      <c r="A1310" s="223"/>
      <c r="B1310" s="224"/>
      <c r="C1310" s="225"/>
      <c r="D1310" s="182"/>
      <c r="E1310" s="182"/>
      <c r="F1310" s="182"/>
      <c r="G1310" s="203"/>
      <c r="H1310" s="218"/>
      <c r="I1310" s="213"/>
      <c r="J1310" s="207"/>
      <c r="K1310" s="213"/>
      <c r="L1310" s="207"/>
      <c r="M1310" s="213"/>
      <c r="N1310" s="207"/>
      <c r="O1310" s="183"/>
      <c r="P1310" s="184"/>
      <c r="Q1310" s="184"/>
      <c r="R1310" s="275"/>
      <c r="S1310" s="185"/>
      <c r="T1310" s="185"/>
      <c r="U1310" s="275"/>
      <c r="V1310" s="275"/>
      <c r="W1310" s="276"/>
      <c r="X1310" s="276"/>
      <c r="Y1310" s="276"/>
      <c r="Z1310" s="275"/>
      <c r="AA1310" s="184"/>
      <c r="AB1310" s="184"/>
      <c r="AC1310" s="185"/>
      <c r="AD1310" s="185"/>
      <c r="AE1310" s="186"/>
      <c r="AF1310" s="187"/>
      <c r="AG1310" s="182"/>
      <c r="AH1310" s="184"/>
      <c r="AI1310" s="184"/>
      <c r="AJ1310" s="182"/>
      <c r="AK1310" s="188"/>
      <c r="AL1310" s="188"/>
      <c r="AM1310" s="188"/>
      <c r="AN1310" s="188"/>
      <c r="AO1310" s="188"/>
      <c r="AP1310" s="188"/>
      <c r="AQ1310" s="188"/>
      <c r="AR1310" s="188"/>
      <c r="AS1310" s="188"/>
      <c r="AT1310" s="188"/>
      <c r="AU1310" s="189"/>
      <c r="AV1310" s="190"/>
      <c r="AW1310" s="190"/>
      <c r="AX1310" s="191"/>
      <c r="AY1310" s="191"/>
      <c r="AZ1310" s="191"/>
      <c r="BA1310" s="192"/>
      <c r="BB1310" s="193"/>
      <c r="BC1310" s="193"/>
      <c r="BD1310" s="193"/>
    </row>
    <row r="1311" spans="1:56">
      <c r="A1311" s="220"/>
      <c r="B1311" s="221"/>
      <c r="C1311" s="222"/>
      <c r="D1311" s="169"/>
      <c r="E1311" s="169"/>
      <c r="F1311" s="169"/>
      <c r="G1311" s="202"/>
      <c r="H1311" s="217"/>
      <c r="I1311" s="212"/>
      <c r="J1311" s="206"/>
      <c r="K1311" s="212"/>
      <c r="L1311" s="206"/>
      <c r="M1311" s="212"/>
      <c r="N1311" s="206"/>
      <c r="O1311" s="170"/>
      <c r="P1311" s="171"/>
      <c r="Q1311" s="171"/>
      <c r="R1311" s="171"/>
      <c r="S1311" s="172"/>
      <c r="T1311" s="172"/>
      <c r="U1311" s="171"/>
      <c r="V1311" s="171"/>
      <c r="W1311" s="173"/>
      <c r="X1311" s="173"/>
      <c r="Y1311" s="173"/>
      <c r="Z1311" s="171"/>
      <c r="AA1311" s="171"/>
      <c r="AB1311" s="171"/>
      <c r="AC1311" s="172"/>
      <c r="AD1311" s="172"/>
      <c r="AE1311" s="174"/>
      <c r="AF1311" s="175"/>
      <c r="AG1311" s="169"/>
      <c r="AH1311" s="171"/>
      <c r="AI1311" s="171"/>
      <c r="AJ1311" s="169"/>
      <c r="AK1311" s="176"/>
      <c r="AL1311" s="176"/>
      <c r="AM1311" s="176"/>
      <c r="AN1311" s="176"/>
      <c r="AO1311" s="176"/>
      <c r="AP1311" s="176"/>
      <c r="AQ1311" s="176"/>
      <c r="AR1311" s="176"/>
      <c r="AS1311" s="176"/>
      <c r="AT1311" s="176"/>
      <c r="AU1311" s="177"/>
      <c r="AV1311" s="178"/>
      <c r="AW1311" s="178"/>
      <c r="AX1311" s="179"/>
      <c r="AY1311" s="179"/>
      <c r="AZ1311" s="179"/>
      <c r="BA1311" s="180"/>
      <c r="BB1311" s="181"/>
      <c r="BC1311" s="181"/>
      <c r="BD1311" s="181"/>
    </row>
    <row r="1312" spans="1:56">
      <c r="A1312" s="223"/>
      <c r="B1312" s="224"/>
      <c r="C1312" s="225"/>
      <c r="D1312" s="182"/>
      <c r="E1312" s="182"/>
      <c r="F1312" s="182"/>
      <c r="G1312" s="203"/>
      <c r="H1312" s="218"/>
      <c r="I1312" s="213"/>
      <c r="J1312" s="207"/>
      <c r="K1312" s="213"/>
      <c r="L1312" s="207"/>
      <c r="M1312" s="213"/>
      <c r="N1312" s="207"/>
      <c r="O1312" s="183"/>
      <c r="P1312" s="184"/>
      <c r="Q1312" s="184"/>
      <c r="R1312" s="275"/>
      <c r="S1312" s="185"/>
      <c r="T1312" s="185"/>
      <c r="U1312" s="275"/>
      <c r="V1312" s="275"/>
      <c r="W1312" s="276"/>
      <c r="X1312" s="276"/>
      <c r="Y1312" s="276"/>
      <c r="Z1312" s="275"/>
      <c r="AA1312" s="184"/>
      <c r="AB1312" s="184"/>
      <c r="AC1312" s="185"/>
      <c r="AD1312" s="185"/>
      <c r="AE1312" s="186"/>
      <c r="AF1312" s="187"/>
      <c r="AG1312" s="182"/>
      <c r="AH1312" s="184"/>
      <c r="AI1312" s="184"/>
      <c r="AJ1312" s="182"/>
      <c r="AK1312" s="188"/>
      <c r="AL1312" s="188"/>
      <c r="AM1312" s="188"/>
      <c r="AN1312" s="188"/>
      <c r="AO1312" s="188"/>
      <c r="AP1312" s="188"/>
      <c r="AQ1312" s="188"/>
      <c r="AR1312" s="188"/>
      <c r="AS1312" s="188"/>
      <c r="AT1312" s="188"/>
      <c r="AU1312" s="189"/>
      <c r="AV1312" s="190"/>
      <c r="AW1312" s="190"/>
      <c r="AX1312" s="191"/>
      <c r="AY1312" s="191"/>
      <c r="AZ1312" s="191"/>
      <c r="BA1312" s="192"/>
      <c r="BB1312" s="193"/>
      <c r="BC1312" s="193"/>
      <c r="BD1312" s="193"/>
    </row>
    <row r="1313" spans="1:56">
      <c r="A1313" s="220"/>
      <c r="B1313" s="221"/>
      <c r="C1313" s="222"/>
      <c r="D1313" s="169"/>
      <c r="E1313" s="169"/>
      <c r="F1313" s="169"/>
      <c r="G1313" s="202"/>
      <c r="H1313" s="217"/>
      <c r="I1313" s="212"/>
      <c r="J1313" s="206"/>
      <c r="K1313" s="212"/>
      <c r="L1313" s="206"/>
      <c r="M1313" s="212"/>
      <c r="N1313" s="206"/>
      <c r="O1313" s="170"/>
      <c r="P1313" s="171"/>
      <c r="Q1313" s="171"/>
      <c r="R1313" s="171"/>
      <c r="S1313" s="172"/>
      <c r="T1313" s="172"/>
      <c r="U1313" s="171"/>
      <c r="V1313" s="171"/>
      <c r="W1313" s="173"/>
      <c r="X1313" s="173"/>
      <c r="Y1313" s="173"/>
      <c r="Z1313" s="171"/>
      <c r="AA1313" s="171"/>
      <c r="AB1313" s="171"/>
      <c r="AC1313" s="172"/>
      <c r="AD1313" s="172"/>
      <c r="AE1313" s="174"/>
      <c r="AF1313" s="175"/>
      <c r="AG1313" s="169"/>
      <c r="AH1313" s="171"/>
      <c r="AI1313" s="171"/>
      <c r="AJ1313" s="169"/>
      <c r="AK1313" s="176"/>
      <c r="AL1313" s="176"/>
      <c r="AM1313" s="176"/>
      <c r="AN1313" s="176"/>
      <c r="AO1313" s="176"/>
      <c r="AP1313" s="176"/>
      <c r="AQ1313" s="176"/>
      <c r="AR1313" s="176"/>
      <c r="AS1313" s="176"/>
      <c r="AT1313" s="176"/>
      <c r="AU1313" s="177"/>
      <c r="AV1313" s="178"/>
      <c r="AW1313" s="178"/>
      <c r="AX1313" s="179"/>
      <c r="AY1313" s="179"/>
      <c r="AZ1313" s="179"/>
      <c r="BA1313" s="180"/>
      <c r="BB1313" s="181"/>
      <c r="BC1313" s="181"/>
      <c r="BD1313" s="181"/>
    </row>
    <row r="1314" spans="1:56">
      <c r="A1314" s="223"/>
      <c r="B1314" s="224"/>
      <c r="C1314" s="225"/>
      <c r="D1314" s="182"/>
      <c r="E1314" s="182"/>
      <c r="F1314" s="182"/>
      <c r="G1314" s="203"/>
      <c r="H1314" s="218"/>
      <c r="I1314" s="213"/>
      <c r="J1314" s="207"/>
      <c r="K1314" s="213"/>
      <c r="L1314" s="207"/>
      <c r="M1314" s="213"/>
      <c r="N1314" s="207"/>
      <c r="O1314" s="183"/>
      <c r="P1314" s="184"/>
      <c r="Q1314" s="184"/>
      <c r="R1314" s="275"/>
      <c r="S1314" s="185"/>
      <c r="T1314" s="185"/>
      <c r="U1314" s="275"/>
      <c r="V1314" s="275"/>
      <c r="W1314" s="276"/>
      <c r="X1314" s="276"/>
      <c r="Y1314" s="276"/>
      <c r="Z1314" s="275"/>
      <c r="AA1314" s="184"/>
      <c r="AB1314" s="184"/>
      <c r="AC1314" s="185"/>
      <c r="AD1314" s="185"/>
      <c r="AE1314" s="186"/>
      <c r="AF1314" s="187"/>
      <c r="AG1314" s="182"/>
      <c r="AH1314" s="184"/>
      <c r="AI1314" s="184"/>
      <c r="AJ1314" s="182"/>
      <c r="AK1314" s="188"/>
      <c r="AL1314" s="188"/>
      <c r="AM1314" s="188"/>
      <c r="AN1314" s="188"/>
      <c r="AO1314" s="188"/>
      <c r="AP1314" s="188"/>
      <c r="AQ1314" s="188"/>
      <c r="AR1314" s="188"/>
      <c r="AS1314" s="188"/>
      <c r="AT1314" s="188"/>
      <c r="AU1314" s="189"/>
      <c r="AV1314" s="190"/>
      <c r="AW1314" s="190"/>
      <c r="AX1314" s="191"/>
      <c r="AY1314" s="191"/>
      <c r="AZ1314" s="191"/>
      <c r="BA1314" s="192"/>
      <c r="BB1314" s="193"/>
      <c r="BC1314" s="193"/>
      <c r="BD1314" s="193"/>
    </row>
    <row r="1315" spans="1:56">
      <c r="A1315" s="220"/>
      <c r="B1315" s="221"/>
      <c r="C1315" s="222"/>
      <c r="D1315" s="169"/>
      <c r="E1315" s="169"/>
      <c r="F1315" s="169"/>
      <c r="G1315" s="202"/>
      <c r="H1315" s="217"/>
      <c r="I1315" s="212"/>
      <c r="J1315" s="206"/>
      <c r="K1315" s="212"/>
      <c r="L1315" s="206"/>
      <c r="M1315" s="212"/>
      <c r="N1315" s="206"/>
      <c r="O1315" s="170"/>
      <c r="P1315" s="171"/>
      <c r="Q1315" s="171"/>
      <c r="R1315" s="171"/>
      <c r="S1315" s="172"/>
      <c r="T1315" s="172"/>
      <c r="U1315" s="171"/>
      <c r="V1315" s="171"/>
      <c r="W1315" s="173"/>
      <c r="X1315" s="173"/>
      <c r="Y1315" s="173"/>
      <c r="Z1315" s="171"/>
      <c r="AA1315" s="171"/>
      <c r="AB1315" s="171"/>
      <c r="AC1315" s="172"/>
      <c r="AD1315" s="172"/>
      <c r="AE1315" s="174"/>
      <c r="AF1315" s="175"/>
      <c r="AG1315" s="169"/>
      <c r="AH1315" s="171"/>
      <c r="AI1315" s="171"/>
      <c r="AJ1315" s="169"/>
      <c r="AK1315" s="176"/>
      <c r="AL1315" s="176"/>
      <c r="AM1315" s="176"/>
      <c r="AN1315" s="176"/>
      <c r="AO1315" s="176"/>
      <c r="AP1315" s="176"/>
      <c r="AQ1315" s="176"/>
      <c r="AR1315" s="176"/>
      <c r="AS1315" s="176"/>
      <c r="AT1315" s="176"/>
      <c r="AU1315" s="177"/>
      <c r="AV1315" s="178"/>
      <c r="AW1315" s="178"/>
      <c r="AX1315" s="179"/>
      <c r="AY1315" s="179"/>
      <c r="AZ1315" s="179"/>
      <c r="BA1315" s="180"/>
      <c r="BB1315" s="181"/>
      <c r="BC1315" s="181"/>
      <c r="BD1315" s="181"/>
    </row>
    <row r="1316" spans="1:56">
      <c r="A1316" s="223"/>
      <c r="B1316" s="224"/>
      <c r="C1316" s="225"/>
      <c r="D1316" s="182"/>
      <c r="E1316" s="182"/>
      <c r="F1316" s="182"/>
      <c r="G1316" s="203"/>
      <c r="H1316" s="218"/>
      <c r="I1316" s="213"/>
      <c r="J1316" s="207"/>
      <c r="K1316" s="213"/>
      <c r="L1316" s="207"/>
      <c r="M1316" s="213"/>
      <c r="N1316" s="207"/>
      <c r="O1316" s="183"/>
      <c r="P1316" s="184"/>
      <c r="Q1316" s="184"/>
      <c r="R1316" s="275"/>
      <c r="S1316" s="185"/>
      <c r="T1316" s="185"/>
      <c r="U1316" s="275"/>
      <c r="V1316" s="275"/>
      <c r="W1316" s="276"/>
      <c r="X1316" s="276"/>
      <c r="Y1316" s="276"/>
      <c r="Z1316" s="275"/>
      <c r="AA1316" s="184"/>
      <c r="AB1316" s="184"/>
      <c r="AC1316" s="185"/>
      <c r="AD1316" s="185"/>
      <c r="AE1316" s="186"/>
      <c r="AF1316" s="187"/>
      <c r="AG1316" s="182"/>
      <c r="AH1316" s="184"/>
      <c r="AI1316" s="184"/>
      <c r="AJ1316" s="182"/>
      <c r="AK1316" s="188"/>
      <c r="AL1316" s="188"/>
      <c r="AM1316" s="188"/>
      <c r="AN1316" s="188"/>
      <c r="AO1316" s="188"/>
      <c r="AP1316" s="188"/>
      <c r="AQ1316" s="188"/>
      <c r="AR1316" s="188"/>
      <c r="AS1316" s="188"/>
      <c r="AT1316" s="188"/>
      <c r="AU1316" s="189"/>
      <c r="AV1316" s="190"/>
      <c r="AW1316" s="190"/>
      <c r="AX1316" s="191"/>
      <c r="AY1316" s="191"/>
      <c r="AZ1316" s="191"/>
      <c r="BA1316" s="192"/>
      <c r="BB1316" s="193"/>
      <c r="BC1316" s="193"/>
      <c r="BD1316" s="193"/>
    </row>
    <row r="1317" spans="1:56">
      <c r="A1317" s="220"/>
      <c r="B1317" s="221"/>
      <c r="C1317" s="222"/>
      <c r="D1317" s="169"/>
      <c r="E1317" s="169"/>
      <c r="F1317" s="169"/>
      <c r="G1317" s="202"/>
      <c r="H1317" s="217"/>
      <c r="I1317" s="212"/>
      <c r="J1317" s="206"/>
      <c r="K1317" s="212"/>
      <c r="L1317" s="206"/>
      <c r="M1317" s="212"/>
      <c r="N1317" s="206"/>
      <c r="O1317" s="170"/>
      <c r="P1317" s="171"/>
      <c r="Q1317" s="171"/>
      <c r="R1317" s="171"/>
      <c r="S1317" s="172"/>
      <c r="T1317" s="172"/>
      <c r="U1317" s="171"/>
      <c r="V1317" s="171"/>
      <c r="W1317" s="173"/>
      <c r="X1317" s="173"/>
      <c r="Y1317" s="173"/>
      <c r="Z1317" s="171"/>
      <c r="AA1317" s="171"/>
      <c r="AB1317" s="171"/>
      <c r="AC1317" s="172"/>
      <c r="AD1317" s="172"/>
      <c r="AE1317" s="174"/>
      <c r="AF1317" s="175"/>
      <c r="AG1317" s="169"/>
      <c r="AH1317" s="171"/>
      <c r="AI1317" s="171"/>
      <c r="AJ1317" s="169"/>
      <c r="AK1317" s="176"/>
      <c r="AL1317" s="176"/>
      <c r="AM1317" s="176"/>
      <c r="AN1317" s="176"/>
      <c r="AO1317" s="176"/>
      <c r="AP1317" s="176"/>
      <c r="AQ1317" s="176"/>
      <c r="AR1317" s="176"/>
      <c r="AS1317" s="176"/>
      <c r="AT1317" s="176"/>
      <c r="AU1317" s="177"/>
      <c r="AV1317" s="178"/>
      <c r="AW1317" s="178"/>
      <c r="AX1317" s="179"/>
      <c r="AY1317" s="179"/>
      <c r="AZ1317" s="179"/>
      <c r="BA1317" s="180"/>
      <c r="BB1317" s="181"/>
      <c r="BC1317" s="181"/>
      <c r="BD1317" s="181"/>
    </row>
    <row r="1318" spans="1:56">
      <c r="A1318" s="223"/>
      <c r="B1318" s="224"/>
      <c r="C1318" s="225"/>
      <c r="D1318" s="182"/>
      <c r="E1318" s="182"/>
      <c r="F1318" s="182"/>
      <c r="G1318" s="203"/>
      <c r="H1318" s="218"/>
      <c r="I1318" s="213"/>
      <c r="J1318" s="207"/>
      <c r="K1318" s="213"/>
      <c r="L1318" s="207"/>
      <c r="M1318" s="213"/>
      <c r="N1318" s="207"/>
      <c r="O1318" s="183"/>
      <c r="P1318" s="184"/>
      <c r="Q1318" s="184"/>
      <c r="R1318" s="275"/>
      <c r="S1318" s="185"/>
      <c r="T1318" s="185"/>
      <c r="U1318" s="275"/>
      <c r="V1318" s="275"/>
      <c r="W1318" s="276"/>
      <c r="X1318" s="276"/>
      <c r="Y1318" s="276"/>
      <c r="Z1318" s="275"/>
      <c r="AA1318" s="184"/>
      <c r="AB1318" s="184"/>
      <c r="AC1318" s="185"/>
      <c r="AD1318" s="185"/>
      <c r="AE1318" s="186"/>
      <c r="AF1318" s="187"/>
      <c r="AG1318" s="182"/>
      <c r="AH1318" s="184"/>
      <c r="AI1318" s="184"/>
      <c r="AJ1318" s="182"/>
      <c r="AK1318" s="188"/>
      <c r="AL1318" s="188"/>
      <c r="AM1318" s="188"/>
      <c r="AN1318" s="188"/>
      <c r="AO1318" s="188"/>
      <c r="AP1318" s="188"/>
      <c r="AQ1318" s="188"/>
      <c r="AR1318" s="188"/>
      <c r="AS1318" s="188"/>
      <c r="AT1318" s="188"/>
      <c r="AU1318" s="189"/>
      <c r="AV1318" s="190"/>
      <c r="AW1318" s="190"/>
      <c r="AX1318" s="191"/>
      <c r="AY1318" s="191"/>
      <c r="AZ1318" s="191"/>
      <c r="BA1318" s="192"/>
      <c r="BB1318" s="193"/>
      <c r="BC1318" s="193"/>
      <c r="BD1318" s="193"/>
    </row>
    <row r="1319" spans="1:56">
      <c r="A1319" s="220"/>
      <c r="B1319" s="221"/>
      <c r="C1319" s="222"/>
      <c r="D1319" s="169"/>
      <c r="E1319" s="169"/>
      <c r="F1319" s="169"/>
      <c r="G1319" s="202"/>
      <c r="H1319" s="217"/>
      <c r="I1319" s="212"/>
      <c r="J1319" s="206"/>
      <c r="K1319" s="212"/>
      <c r="L1319" s="206"/>
      <c r="M1319" s="212"/>
      <c r="N1319" s="206"/>
      <c r="O1319" s="170"/>
      <c r="P1319" s="171"/>
      <c r="Q1319" s="171"/>
      <c r="R1319" s="171"/>
      <c r="S1319" s="172"/>
      <c r="T1319" s="172"/>
      <c r="U1319" s="171"/>
      <c r="V1319" s="171"/>
      <c r="W1319" s="173"/>
      <c r="X1319" s="173"/>
      <c r="Y1319" s="173"/>
      <c r="Z1319" s="171"/>
      <c r="AA1319" s="171"/>
      <c r="AB1319" s="171"/>
      <c r="AC1319" s="172"/>
      <c r="AD1319" s="172"/>
      <c r="AE1319" s="174"/>
      <c r="AF1319" s="175"/>
      <c r="AG1319" s="169"/>
      <c r="AH1319" s="171"/>
      <c r="AI1319" s="171"/>
      <c r="AJ1319" s="169"/>
      <c r="AK1319" s="176"/>
      <c r="AL1319" s="176"/>
      <c r="AM1319" s="176"/>
      <c r="AN1319" s="176"/>
      <c r="AO1319" s="176"/>
      <c r="AP1319" s="176"/>
      <c r="AQ1319" s="176"/>
      <c r="AR1319" s="176"/>
      <c r="AS1319" s="176"/>
      <c r="AT1319" s="176"/>
      <c r="AU1319" s="177"/>
      <c r="AV1319" s="178"/>
      <c r="AW1319" s="178"/>
      <c r="AX1319" s="179"/>
      <c r="AY1319" s="179"/>
      <c r="AZ1319" s="179"/>
      <c r="BA1319" s="180"/>
      <c r="BB1319" s="181"/>
      <c r="BC1319" s="181"/>
      <c r="BD1319" s="181"/>
    </row>
    <row r="1320" spans="1:56">
      <c r="A1320" s="223"/>
      <c r="B1320" s="224"/>
      <c r="C1320" s="225"/>
      <c r="D1320" s="182"/>
      <c r="E1320" s="182"/>
      <c r="F1320" s="182"/>
      <c r="G1320" s="203"/>
      <c r="H1320" s="218"/>
      <c r="I1320" s="213"/>
      <c r="J1320" s="207"/>
      <c r="K1320" s="213"/>
      <c r="L1320" s="207"/>
      <c r="M1320" s="213"/>
      <c r="N1320" s="207"/>
      <c r="O1320" s="183"/>
      <c r="P1320" s="184"/>
      <c r="Q1320" s="184"/>
      <c r="R1320" s="275"/>
      <c r="S1320" s="185"/>
      <c r="T1320" s="185"/>
      <c r="U1320" s="275"/>
      <c r="V1320" s="275"/>
      <c r="W1320" s="276"/>
      <c r="X1320" s="276"/>
      <c r="Y1320" s="276"/>
      <c r="Z1320" s="275"/>
      <c r="AA1320" s="184"/>
      <c r="AB1320" s="184"/>
      <c r="AC1320" s="185"/>
      <c r="AD1320" s="185"/>
      <c r="AE1320" s="186"/>
      <c r="AF1320" s="187"/>
      <c r="AG1320" s="182"/>
      <c r="AH1320" s="184"/>
      <c r="AI1320" s="184"/>
      <c r="AJ1320" s="182"/>
      <c r="AK1320" s="188"/>
      <c r="AL1320" s="188"/>
      <c r="AM1320" s="188"/>
      <c r="AN1320" s="188"/>
      <c r="AO1320" s="188"/>
      <c r="AP1320" s="188"/>
      <c r="AQ1320" s="188"/>
      <c r="AR1320" s="188"/>
      <c r="AS1320" s="188"/>
      <c r="AT1320" s="188"/>
      <c r="AU1320" s="189"/>
      <c r="AV1320" s="190"/>
      <c r="AW1320" s="190"/>
      <c r="AX1320" s="191"/>
      <c r="AY1320" s="191"/>
      <c r="AZ1320" s="191"/>
      <c r="BA1320" s="192"/>
      <c r="BB1320" s="193"/>
      <c r="BC1320" s="193"/>
      <c r="BD1320" s="193"/>
    </row>
    <row r="1321" spans="1:56">
      <c r="A1321" s="220"/>
      <c r="B1321" s="221"/>
      <c r="C1321" s="222"/>
      <c r="D1321" s="169"/>
      <c r="E1321" s="169"/>
      <c r="F1321" s="169"/>
      <c r="G1321" s="202"/>
      <c r="H1321" s="217"/>
      <c r="I1321" s="212"/>
      <c r="J1321" s="206"/>
      <c r="K1321" s="212"/>
      <c r="L1321" s="206"/>
      <c r="M1321" s="212"/>
      <c r="N1321" s="206"/>
      <c r="O1321" s="170"/>
      <c r="P1321" s="171"/>
      <c r="Q1321" s="171"/>
      <c r="R1321" s="171"/>
      <c r="S1321" s="172"/>
      <c r="T1321" s="172"/>
      <c r="U1321" s="171"/>
      <c r="V1321" s="171"/>
      <c r="W1321" s="173"/>
      <c r="X1321" s="173"/>
      <c r="Y1321" s="173"/>
      <c r="Z1321" s="171"/>
      <c r="AA1321" s="171"/>
      <c r="AB1321" s="171"/>
      <c r="AC1321" s="172"/>
      <c r="AD1321" s="172"/>
      <c r="AE1321" s="174"/>
      <c r="AF1321" s="175"/>
      <c r="AG1321" s="169"/>
      <c r="AH1321" s="171"/>
      <c r="AI1321" s="171"/>
      <c r="AJ1321" s="169"/>
      <c r="AK1321" s="176"/>
      <c r="AL1321" s="176"/>
      <c r="AM1321" s="176"/>
      <c r="AN1321" s="176"/>
      <c r="AO1321" s="176"/>
      <c r="AP1321" s="176"/>
      <c r="AQ1321" s="176"/>
      <c r="AR1321" s="176"/>
      <c r="AS1321" s="176"/>
      <c r="AT1321" s="176"/>
      <c r="AU1321" s="177"/>
      <c r="AV1321" s="178"/>
      <c r="AW1321" s="178"/>
      <c r="AX1321" s="179"/>
      <c r="AY1321" s="179"/>
      <c r="AZ1321" s="179"/>
      <c r="BA1321" s="180"/>
      <c r="BB1321" s="181"/>
      <c r="BC1321" s="181"/>
      <c r="BD1321" s="181"/>
    </row>
    <row r="1322" spans="1:56">
      <c r="A1322" s="223"/>
      <c r="B1322" s="224"/>
      <c r="C1322" s="225"/>
      <c r="D1322" s="182"/>
      <c r="E1322" s="182"/>
      <c r="F1322" s="182"/>
      <c r="G1322" s="203"/>
      <c r="H1322" s="218"/>
      <c r="I1322" s="213"/>
      <c r="J1322" s="207"/>
      <c r="K1322" s="213"/>
      <c r="L1322" s="207"/>
      <c r="M1322" s="213"/>
      <c r="N1322" s="207"/>
      <c r="O1322" s="183"/>
      <c r="P1322" s="184"/>
      <c r="Q1322" s="184"/>
      <c r="R1322" s="275"/>
      <c r="S1322" s="185"/>
      <c r="T1322" s="185"/>
      <c r="U1322" s="275"/>
      <c r="V1322" s="275"/>
      <c r="W1322" s="276"/>
      <c r="X1322" s="276"/>
      <c r="Y1322" s="276"/>
      <c r="Z1322" s="275"/>
      <c r="AA1322" s="184"/>
      <c r="AB1322" s="184"/>
      <c r="AC1322" s="185"/>
      <c r="AD1322" s="185"/>
      <c r="AE1322" s="186"/>
      <c r="AF1322" s="187"/>
      <c r="AG1322" s="182"/>
      <c r="AH1322" s="184"/>
      <c r="AI1322" s="184"/>
      <c r="AJ1322" s="182"/>
      <c r="AK1322" s="188"/>
      <c r="AL1322" s="188"/>
      <c r="AM1322" s="188"/>
      <c r="AN1322" s="188"/>
      <c r="AO1322" s="188"/>
      <c r="AP1322" s="188"/>
      <c r="AQ1322" s="188"/>
      <c r="AR1322" s="188"/>
      <c r="AS1322" s="188"/>
      <c r="AT1322" s="188"/>
      <c r="AU1322" s="189"/>
      <c r="AV1322" s="190"/>
      <c r="AW1322" s="190"/>
      <c r="AX1322" s="191"/>
      <c r="AY1322" s="191"/>
      <c r="AZ1322" s="191"/>
      <c r="BA1322" s="192"/>
      <c r="BB1322" s="193"/>
      <c r="BC1322" s="193"/>
      <c r="BD1322" s="193"/>
    </row>
    <row r="1323" spans="1:56">
      <c r="A1323" s="220"/>
      <c r="B1323" s="221"/>
      <c r="C1323" s="222"/>
      <c r="D1323" s="169"/>
      <c r="E1323" s="169"/>
      <c r="F1323" s="169"/>
      <c r="G1323" s="202"/>
      <c r="H1323" s="217"/>
      <c r="I1323" s="212"/>
      <c r="J1323" s="206"/>
      <c r="K1323" s="212"/>
      <c r="L1323" s="206"/>
      <c r="M1323" s="212"/>
      <c r="N1323" s="206"/>
      <c r="O1323" s="170"/>
      <c r="P1323" s="171"/>
      <c r="Q1323" s="171"/>
      <c r="R1323" s="171"/>
      <c r="S1323" s="172"/>
      <c r="T1323" s="172"/>
      <c r="U1323" s="171"/>
      <c r="V1323" s="171"/>
      <c r="W1323" s="173"/>
      <c r="X1323" s="173"/>
      <c r="Y1323" s="173"/>
      <c r="Z1323" s="171"/>
      <c r="AA1323" s="171"/>
      <c r="AB1323" s="171"/>
      <c r="AC1323" s="172"/>
      <c r="AD1323" s="172"/>
      <c r="AE1323" s="174"/>
      <c r="AF1323" s="175"/>
      <c r="AG1323" s="169"/>
      <c r="AH1323" s="171"/>
      <c r="AI1323" s="171"/>
      <c r="AJ1323" s="169"/>
      <c r="AK1323" s="176"/>
      <c r="AL1323" s="176"/>
      <c r="AM1323" s="176"/>
      <c r="AN1323" s="176"/>
      <c r="AO1323" s="176"/>
      <c r="AP1323" s="176"/>
      <c r="AQ1323" s="176"/>
      <c r="AR1323" s="176"/>
      <c r="AS1323" s="176"/>
      <c r="AT1323" s="176"/>
      <c r="AU1323" s="177"/>
      <c r="AV1323" s="178"/>
      <c r="AW1323" s="178"/>
      <c r="AX1323" s="179"/>
      <c r="AY1323" s="179"/>
      <c r="AZ1323" s="179"/>
      <c r="BA1323" s="180"/>
      <c r="BB1323" s="181"/>
      <c r="BC1323" s="181"/>
      <c r="BD1323" s="181"/>
    </row>
    <row r="1324" spans="1:56">
      <c r="A1324" s="223"/>
      <c r="B1324" s="224"/>
      <c r="C1324" s="225"/>
      <c r="D1324" s="182"/>
      <c r="E1324" s="182"/>
      <c r="F1324" s="182"/>
      <c r="G1324" s="203"/>
      <c r="H1324" s="218"/>
      <c r="I1324" s="213"/>
      <c r="J1324" s="207"/>
      <c r="K1324" s="213"/>
      <c r="L1324" s="207"/>
      <c r="M1324" s="213"/>
      <c r="N1324" s="207"/>
      <c r="O1324" s="183"/>
      <c r="P1324" s="184"/>
      <c r="Q1324" s="184"/>
      <c r="R1324" s="275"/>
      <c r="S1324" s="185"/>
      <c r="T1324" s="185"/>
      <c r="U1324" s="275"/>
      <c r="V1324" s="275"/>
      <c r="W1324" s="276"/>
      <c r="X1324" s="276"/>
      <c r="Y1324" s="276"/>
      <c r="Z1324" s="275"/>
      <c r="AA1324" s="184"/>
      <c r="AB1324" s="184"/>
      <c r="AC1324" s="185"/>
      <c r="AD1324" s="185"/>
      <c r="AE1324" s="186"/>
      <c r="AF1324" s="187"/>
      <c r="AG1324" s="182"/>
      <c r="AH1324" s="184"/>
      <c r="AI1324" s="184"/>
      <c r="AJ1324" s="182"/>
      <c r="AK1324" s="188"/>
      <c r="AL1324" s="188"/>
      <c r="AM1324" s="188"/>
      <c r="AN1324" s="188"/>
      <c r="AO1324" s="188"/>
      <c r="AP1324" s="188"/>
      <c r="AQ1324" s="188"/>
      <c r="AR1324" s="188"/>
      <c r="AS1324" s="188"/>
      <c r="AT1324" s="188"/>
      <c r="AU1324" s="189"/>
      <c r="AV1324" s="190"/>
      <c r="AW1324" s="190"/>
      <c r="AX1324" s="191"/>
      <c r="AY1324" s="191"/>
      <c r="AZ1324" s="191"/>
      <c r="BA1324" s="192"/>
      <c r="BB1324" s="193"/>
      <c r="BC1324" s="193"/>
      <c r="BD1324" s="193"/>
    </row>
    <row r="1325" spans="1:56">
      <c r="A1325" s="220"/>
      <c r="B1325" s="221"/>
      <c r="C1325" s="222"/>
      <c r="D1325" s="169"/>
      <c r="E1325" s="169"/>
      <c r="F1325" s="169"/>
      <c r="G1325" s="202"/>
      <c r="H1325" s="217"/>
      <c r="I1325" s="212"/>
      <c r="J1325" s="206"/>
      <c r="K1325" s="212"/>
      <c r="L1325" s="206"/>
      <c r="M1325" s="212"/>
      <c r="N1325" s="206"/>
      <c r="O1325" s="170"/>
      <c r="P1325" s="171"/>
      <c r="Q1325" s="171"/>
      <c r="R1325" s="171"/>
      <c r="S1325" s="172"/>
      <c r="T1325" s="172"/>
      <c r="U1325" s="171"/>
      <c r="V1325" s="171"/>
      <c r="W1325" s="173"/>
      <c r="X1325" s="173"/>
      <c r="Y1325" s="173"/>
      <c r="Z1325" s="171"/>
      <c r="AA1325" s="171"/>
      <c r="AB1325" s="171"/>
      <c r="AC1325" s="172"/>
      <c r="AD1325" s="172"/>
      <c r="AE1325" s="174"/>
      <c r="AF1325" s="175"/>
      <c r="AG1325" s="169"/>
      <c r="AH1325" s="171"/>
      <c r="AI1325" s="171"/>
      <c r="AJ1325" s="169"/>
      <c r="AK1325" s="176"/>
      <c r="AL1325" s="176"/>
      <c r="AM1325" s="176"/>
      <c r="AN1325" s="176"/>
      <c r="AO1325" s="176"/>
      <c r="AP1325" s="176"/>
      <c r="AQ1325" s="176"/>
      <c r="AR1325" s="176"/>
      <c r="AS1325" s="176"/>
      <c r="AT1325" s="176"/>
      <c r="AU1325" s="177"/>
      <c r="AV1325" s="178"/>
      <c r="AW1325" s="178"/>
      <c r="AX1325" s="179"/>
      <c r="AY1325" s="179"/>
      <c r="AZ1325" s="179"/>
      <c r="BA1325" s="180"/>
      <c r="BB1325" s="181"/>
      <c r="BC1325" s="181"/>
      <c r="BD1325" s="181"/>
    </row>
    <row r="1326" spans="1:56">
      <c r="A1326" s="223"/>
      <c r="B1326" s="224"/>
      <c r="C1326" s="225"/>
      <c r="D1326" s="182"/>
      <c r="E1326" s="182"/>
      <c r="F1326" s="182"/>
      <c r="G1326" s="203"/>
      <c r="H1326" s="218"/>
      <c r="I1326" s="213"/>
      <c r="J1326" s="207"/>
      <c r="K1326" s="213"/>
      <c r="L1326" s="207"/>
      <c r="M1326" s="213"/>
      <c r="N1326" s="207"/>
      <c r="O1326" s="183"/>
      <c r="P1326" s="184"/>
      <c r="Q1326" s="184"/>
      <c r="R1326" s="275"/>
      <c r="S1326" s="185"/>
      <c r="T1326" s="185"/>
      <c r="U1326" s="275"/>
      <c r="V1326" s="275"/>
      <c r="W1326" s="276"/>
      <c r="X1326" s="276"/>
      <c r="Y1326" s="276"/>
      <c r="Z1326" s="275"/>
      <c r="AA1326" s="184"/>
      <c r="AB1326" s="184"/>
      <c r="AC1326" s="185"/>
      <c r="AD1326" s="185"/>
      <c r="AE1326" s="186"/>
      <c r="AF1326" s="187"/>
      <c r="AG1326" s="182"/>
      <c r="AH1326" s="184"/>
      <c r="AI1326" s="184"/>
      <c r="AJ1326" s="182"/>
      <c r="AK1326" s="188"/>
      <c r="AL1326" s="188"/>
      <c r="AM1326" s="188"/>
      <c r="AN1326" s="188"/>
      <c r="AO1326" s="188"/>
      <c r="AP1326" s="188"/>
      <c r="AQ1326" s="188"/>
      <c r="AR1326" s="188"/>
      <c r="AS1326" s="188"/>
      <c r="AT1326" s="188"/>
      <c r="AU1326" s="189"/>
      <c r="AV1326" s="190"/>
      <c r="AW1326" s="190"/>
      <c r="AX1326" s="191"/>
      <c r="AY1326" s="191"/>
      <c r="AZ1326" s="191"/>
      <c r="BA1326" s="192"/>
      <c r="BB1326" s="193"/>
      <c r="BC1326" s="193"/>
      <c r="BD1326" s="193"/>
    </row>
    <row r="1327" spans="1:56">
      <c r="A1327" s="220"/>
      <c r="B1327" s="221"/>
      <c r="C1327" s="222"/>
      <c r="D1327" s="169"/>
      <c r="E1327" s="169"/>
      <c r="F1327" s="169"/>
      <c r="G1327" s="202"/>
      <c r="H1327" s="217"/>
      <c r="I1327" s="212"/>
      <c r="J1327" s="206"/>
      <c r="K1327" s="212"/>
      <c r="L1327" s="206"/>
      <c r="M1327" s="212"/>
      <c r="N1327" s="206"/>
      <c r="O1327" s="170"/>
      <c r="P1327" s="171"/>
      <c r="Q1327" s="171"/>
      <c r="R1327" s="171"/>
      <c r="S1327" s="172"/>
      <c r="T1327" s="172"/>
      <c r="U1327" s="171"/>
      <c r="V1327" s="171"/>
      <c r="W1327" s="173"/>
      <c r="X1327" s="173"/>
      <c r="Y1327" s="173"/>
      <c r="Z1327" s="171"/>
      <c r="AA1327" s="171"/>
      <c r="AB1327" s="171"/>
      <c r="AC1327" s="172"/>
      <c r="AD1327" s="172"/>
      <c r="AE1327" s="174"/>
      <c r="AF1327" s="175"/>
      <c r="AG1327" s="169"/>
      <c r="AH1327" s="171"/>
      <c r="AI1327" s="171"/>
      <c r="AJ1327" s="169"/>
      <c r="AK1327" s="176"/>
      <c r="AL1327" s="176"/>
      <c r="AM1327" s="176"/>
      <c r="AN1327" s="176"/>
      <c r="AO1327" s="176"/>
      <c r="AP1327" s="176"/>
      <c r="AQ1327" s="176"/>
      <c r="AR1327" s="176"/>
      <c r="AS1327" s="176"/>
      <c r="AT1327" s="176"/>
      <c r="AU1327" s="177"/>
      <c r="AV1327" s="178"/>
      <c r="AW1327" s="178"/>
      <c r="AX1327" s="179"/>
      <c r="AY1327" s="179"/>
      <c r="AZ1327" s="179"/>
      <c r="BA1327" s="180"/>
      <c r="BB1327" s="181"/>
      <c r="BC1327" s="181"/>
      <c r="BD1327" s="181"/>
    </row>
    <row r="1328" spans="1:56">
      <c r="A1328" s="223"/>
      <c r="B1328" s="224"/>
      <c r="C1328" s="225"/>
      <c r="D1328" s="182"/>
      <c r="E1328" s="182"/>
      <c r="F1328" s="182"/>
      <c r="G1328" s="203"/>
      <c r="H1328" s="218"/>
      <c r="I1328" s="213"/>
      <c r="J1328" s="207"/>
      <c r="K1328" s="213"/>
      <c r="L1328" s="207"/>
      <c r="M1328" s="213"/>
      <c r="N1328" s="207"/>
      <c r="O1328" s="183"/>
      <c r="P1328" s="184"/>
      <c r="Q1328" s="184"/>
      <c r="R1328" s="275"/>
      <c r="S1328" s="185"/>
      <c r="T1328" s="185"/>
      <c r="U1328" s="275"/>
      <c r="V1328" s="275"/>
      <c r="W1328" s="276"/>
      <c r="X1328" s="276"/>
      <c r="Y1328" s="276"/>
      <c r="Z1328" s="275"/>
      <c r="AA1328" s="184"/>
      <c r="AB1328" s="184"/>
      <c r="AC1328" s="185"/>
      <c r="AD1328" s="185"/>
      <c r="AE1328" s="186"/>
      <c r="AF1328" s="187"/>
      <c r="AG1328" s="182"/>
      <c r="AH1328" s="184"/>
      <c r="AI1328" s="184"/>
      <c r="AJ1328" s="182"/>
      <c r="AK1328" s="188"/>
      <c r="AL1328" s="188"/>
      <c r="AM1328" s="188"/>
      <c r="AN1328" s="188"/>
      <c r="AO1328" s="188"/>
      <c r="AP1328" s="188"/>
      <c r="AQ1328" s="188"/>
      <c r="AR1328" s="188"/>
      <c r="AS1328" s="188"/>
      <c r="AT1328" s="188"/>
      <c r="AU1328" s="189"/>
      <c r="AV1328" s="190"/>
      <c r="AW1328" s="190"/>
      <c r="AX1328" s="191"/>
      <c r="AY1328" s="191"/>
      <c r="AZ1328" s="191"/>
      <c r="BA1328" s="192"/>
      <c r="BB1328" s="193"/>
      <c r="BC1328" s="193"/>
      <c r="BD1328" s="193"/>
    </row>
    <row r="1329" spans="1:56">
      <c r="A1329" s="220"/>
      <c r="B1329" s="221"/>
      <c r="C1329" s="222"/>
      <c r="D1329" s="169"/>
      <c r="E1329" s="169"/>
      <c r="F1329" s="169"/>
      <c r="G1329" s="202"/>
      <c r="H1329" s="217"/>
      <c r="I1329" s="212"/>
      <c r="J1329" s="206"/>
      <c r="K1329" s="212"/>
      <c r="L1329" s="206"/>
      <c r="M1329" s="212"/>
      <c r="N1329" s="206"/>
      <c r="O1329" s="170"/>
      <c r="P1329" s="171"/>
      <c r="Q1329" s="171"/>
      <c r="R1329" s="171"/>
      <c r="S1329" s="172"/>
      <c r="T1329" s="172"/>
      <c r="U1329" s="171"/>
      <c r="V1329" s="171"/>
      <c r="W1329" s="173"/>
      <c r="X1329" s="173"/>
      <c r="Y1329" s="173"/>
      <c r="Z1329" s="171"/>
      <c r="AA1329" s="171"/>
      <c r="AB1329" s="171"/>
      <c r="AC1329" s="172"/>
      <c r="AD1329" s="172"/>
      <c r="AE1329" s="174"/>
      <c r="AF1329" s="175"/>
      <c r="AG1329" s="169"/>
      <c r="AH1329" s="171"/>
      <c r="AI1329" s="171"/>
      <c r="AJ1329" s="169"/>
      <c r="AK1329" s="176"/>
      <c r="AL1329" s="176"/>
      <c r="AM1329" s="176"/>
      <c r="AN1329" s="176"/>
      <c r="AO1329" s="176"/>
      <c r="AP1329" s="176"/>
      <c r="AQ1329" s="176"/>
      <c r="AR1329" s="176"/>
      <c r="AS1329" s="176"/>
      <c r="AT1329" s="176"/>
      <c r="AU1329" s="177"/>
      <c r="AV1329" s="178"/>
      <c r="AW1329" s="178"/>
      <c r="AX1329" s="179"/>
      <c r="AY1329" s="179"/>
      <c r="AZ1329" s="179"/>
      <c r="BA1329" s="180"/>
      <c r="BB1329" s="181"/>
      <c r="BC1329" s="181"/>
      <c r="BD1329" s="181"/>
    </row>
    <row r="1330" spans="1:56">
      <c r="A1330" s="223"/>
      <c r="B1330" s="224"/>
      <c r="C1330" s="225"/>
      <c r="D1330" s="182"/>
      <c r="E1330" s="182"/>
      <c r="F1330" s="182"/>
      <c r="G1330" s="203"/>
      <c r="H1330" s="218"/>
      <c r="I1330" s="213"/>
      <c r="J1330" s="207"/>
      <c r="K1330" s="213"/>
      <c r="L1330" s="207"/>
      <c r="M1330" s="213"/>
      <c r="N1330" s="207"/>
      <c r="O1330" s="183"/>
      <c r="P1330" s="184"/>
      <c r="Q1330" s="184"/>
      <c r="R1330" s="275"/>
      <c r="S1330" s="185"/>
      <c r="T1330" s="185"/>
      <c r="U1330" s="275"/>
      <c r="V1330" s="275"/>
      <c r="W1330" s="276"/>
      <c r="X1330" s="276"/>
      <c r="Y1330" s="276"/>
      <c r="Z1330" s="275"/>
      <c r="AA1330" s="184"/>
      <c r="AB1330" s="184"/>
      <c r="AC1330" s="185"/>
      <c r="AD1330" s="185"/>
      <c r="AE1330" s="186"/>
      <c r="AF1330" s="187"/>
      <c r="AG1330" s="182"/>
      <c r="AH1330" s="184"/>
      <c r="AI1330" s="184"/>
      <c r="AJ1330" s="182"/>
      <c r="AK1330" s="188"/>
      <c r="AL1330" s="188"/>
      <c r="AM1330" s="188"/>
      <c r="AN1330" s="188"/>
      <c r="AO1330" s="188"/>
      <c r="AP1330" s="188"/>
      <c r="AQ1330" s="188"/>
      <c r="AR1330" s="188"/>
      <c r="AS1330" s="188"/>
      <c r="AT1330" s="188"/>
      <c r="AU1330" s="189"/>
      <c r="AV1330" s="190"/>
      <c r="AW1330" s="190"/>
      <c r="AX1330" s="191"/>
      <c r="AY1330" s="191"/>
      <c r="AZ1330" s="191"/>
      <c r="BA1330" s="192"/>
      <c r="BB1330" s="193"/>
      <c r="BC1330" s="193"/>
      <c r="BD1330" s="193"/>
    </row>
    <row r="1331" spans="1:56">
      <c r="A1331" s="220"/>
      <c r="B1331" s="221"/>
      <c r="C1331" s="222"/>
      <c r="D1331" s="169"/>
      <c r="E1331" s="169"/>
      <c r="F1331" s="169"/>
      <c r="G1331" s="202"/>
      <c r="H1331" s="217"/>
      <c r="I1331" s="212"/>
      <c r="J1331" s="206"/>
      <c r="K1331" s="212"/>
      <c r="L1331" s="206"/>
      <c r="M1331" s="212"/>
      <c r="N1331" s="206"/>
      <c r="O1331" s="170"/>
      <c r="P1331" s="171"/>
      <c r="Q1331" s="171"/>
      <c r="R1331" s="171"/>
      <c r="S1331" s="172"/>
      <c r="T1331" s="172"/>
      <c r="U1331" s="171"/>
      <c r="V1331" s="171"/>
      <c r="W1331" s="173"/>
      <c r="X1331" s="173"/>
      <c r="Y1331" s="173"/>
      <c r="Z1331" s="171"/>
      <c r="AA1331" s="171"/>
      <c r="AB1331" s="171"/>
      <c r="AC1331" s="172"/>
      <c r="AD1331" s="172"/>
      <c r="AE1331" s="174"/>
      <c r="AF1331" s="175"/>
      <c r="AG1331" s="169"/>
      <c r="AH1331" s="171"/>
      <c r="AI1331" s="171"/>
      <c r="AJ1331" s="169"/>
      <c r="AK1331" s="176"/>
      <c r="AL1331" s="176"/>
      <c r="AM1331" s="176"/>
      <c r="AN1331" s="176"/>
      <c r="AO1331" s="176"/>
      <c r="AP1331" s="176"/>
      <c r="AQ1331" s="176"/>
      <c r="AR1331" s="176"/>
      <c r="AS1331" s="176"/>
      <c r="AT1331" s="176"/>
      <c r="AU1331" s="177"/>
      <c r="AV1331" s="178"/>
      <c r="AW1331" s="178"/>
      <c r="AX1331" s="179"/>
      <c r="AY1331" s="179"/>
      <c r="AZ1331" s="179"/>
      <c r="BA1331" s="180"/>
      <c r="BB1331" s="181"/>
      <c r="BC1331" s="181"/>
      <c r="BD1331" s="181"/>
    </row>
    <row r="1332" spans="1:56">
      <c r="A1332" s="223"/>
      <c r="B1332" s="224"/>
      <c r="C1332" s="225"/>
      <c r="D1332" s="182"/>
      <c r="E1332" s="182"/>
      <c r="F1332" s="182"/>
      <c r="G1332" s="203"/>
      <c r="H1332" s="218"/>
      <c r="I1332" s="213"/>
      <c r="J1332" s="207"/>
      <c r="K1332" s="213"/>
      <c r="L1332" s="207"/>
      <c r="M1332" s="213"/>
      <c r="N1332" s="207"/>
      <c r="O1332" s="183"/>
      <c r="P1332" s="184"/>
      <c r="Q1332" s="184"/>
      <c r="R1332" s="275"/>
      <c r="S1332" s="185"/>
      <c r="T1332" s="185"/>
      <c r="U1332" s="275"/>
      <c r="V1332" s="275"/>
      <c r="W1332" s="276"/>
      <c r="X1332" s="276"/>
      <c r="Y1332" s="276"/>
      <c r="Z1332" s="275"/>
      <c r="AA1332" s="184"/>
      <c r="AB1332" s="184"/>
      <c r="AC1332" s="185"/>
      <c r="AD1332" s="185"/>
      <c r="AE1332" s="186"/>
      <c r="AF1332" s="187"/>
      <c r="AG1332" s="182"/>
      <c r="AH1332" s="184"/>
      <c r="AI1332" s="184"/>
      <c r="AJ1332" s="182"/>
      <c r="AK1332" s="188"/>
      <c r="AL1332" s="188"/>
      <c r="AM1332" s="188"/>
      <c r="AN1332" s="188"/>
      <c r="AO1332" s="188"/>
      <c r="AP1332" s="188"/>
      <c r="AQ1332" s="188"/>
      <c r="AR1332" s="188"/>
      <c r="AS1332" s="188"/>
      <c r="AT1332" s="188"/>
      <c r="AU1332" s="189"/>
      <c r="AV1332" s="190"/>
      <c r="AW1332" s="190"/>
      <c r="AX1332" s="191"/>
      <c r="AY1332" s="191"/>
      <c r="AZ1332" s="191"/>
      <c r="BA1332" s="192"/>
      <c r="BB1332" s="193"/>
      <c r="BC1332" s="193"/>
      <c r="BD1332" s="193"/>
    </row>
    <row r="1333" spans="1:56">
      <c r="A1333" s="220"/>
      <c r="B1333" s="221"/>
      <c r="C1333" s="222"/>
      <c r="D1333" s="169"/>
      <c r="E1333" s="169"/>
      <c r="F1333" s="169"/>
      <c r="G1333" s="202"/>
      <c r="H1333" s="217"/>
      <c r="I1333" s="212"/>
      <c r="J1333" s="206"/>
      <c r="K1333" s="212"/>
      <c r="L1333" s="206"/>
      <c r="M1333" s="212"/>
      <c r="N1333" s="206"/>
      <c r="O1333" s="170"/>
      <c r="P1333" s="171"/>
      <c r="Q1333" s="171"/>
      <c r="R1333" s="171"/>
      <c r="S1333" s="172"/>
      <c r="T1333" s="172"/>
      <c r="U1333" s="171"/>
      <c r="V1333" s="171"/>
      <c r="W1333" s="173"/>
      <c r="X1333" s="173"/>
      <c r="Y1333" s="173"/>
      <c r="Z1333" s="171"/>
      <c r="AA1333" s="171"/>
      <c r="AB1333" s="171"/>
      <c r="AC1333" s="172"/>
      <c r="AD1333" s="172"/>
      <c r="AE1333" s="174"/>
      <c r="AF1333" s="175"/>
      <c r="AG1333" s="169"/>
      <c r="AH1333" s="171"/>
      <c r="AI1333" s="171"/>
      <c r="AJ1333" s="169"/>
      <c r="AK1333" s="176"/>
      <c r="AL1333" s="176"/>
      <c r="AM1333" s="176"/>
      <c r="AN1333" s="176"/>
      <c r="AO1333" s="176"/>
      <c r="AP1333" s="176"/>
      <c r="AQ1333" s="176"/>
      <c r="AR1333" s="176"/>
      <c r="AS1333" s="176"/>
      <c r="AT1333" s="176"/>
      <c r="AU1333" s="177"/>
      <c r="AV1333" s="178"/>
      <c r="AW1333" s="178"/>
      <c r="AX1333" s="179"/>
      <c r="AY1333" s="179"/>
      <c r="AZ1333" s="179"/>
      <c r="BA1333" s="180"/>
      <c r="BB1333" s="181"/>
      <c r="BC1333" s="181"/>
      <c r="BD1333" s="181"/>
    </row>
    <row r="1334" spans="1:56">
      <c r="A1334" s="223"/>
      <c r="B1334" s="224"/>
      <c r="C1334" s="225"/>
      <c r="D1334" s="182"/>
      <c r="E1334" s="182"/>
      <c r="F1334" s="182"/>
      <c r="G1334" s="203"/>
      <c r="H1334" s="218"/>
      <c r="I1334" s="213"/>
      <c r="J1334" s="207"/>
      <c r="K1334" s="213"/>
      <c r="L1334" s="207"/>
      <c r="M1334" s="213"/>
      <c r="N1334" s="207"/>
      <c r="O1334" s="183"/>
      <c r="P1334" s="184"/>
      <c r="Q1334" s="184"/>
      <c r="R1334" s="275"/>
      <c r="S1334" s="185"/>
      <c r="T1334" s="185"/>
      <c r="U1334" s="275"/>
      <c r="V1334" s="275"/>
      <c r="W1334" s="276"/>
      <c r="X1334" s="276"/>
      <c r="Y1334" s="276"/>
      <c r="Z1334" s="275"/>
      <c r="AA1334" s="184"/>
      <c r="AB1334" s="184"/>
      <c r="AC1334" s="185"/>
      <c r="AD1334" s="185"/>
      <c r="AE1334" s="186"/>
      <c r="AF1334" s="187"/>
      <c r="AG1334" s="182"/>
      <c r="AH1334" s="184"/>
      <c r="AI1334" s="184"/>
      <c r="AJ1334" s="182"/>
      <c r="AK1334" s="188"/>
      <c r="AL1334" s="188"/>
      <c r="AM1334" s="188"/>
      <c r="AN1334" s="188"/>
      <c r="AO1334" s="188"/>
      <c r="AP1334" s="188"/>
      <c r="AQ1334" s="188"/>
      <c r="AR1334" s="188"/>
      <c r="AS1334" s="188"/>
      <c r="AT1334" s="188"/>
      <c r="AU1334" s="189"/>
      <c r="AV1334" s="190"/>
      <c r="AW1334" s="190"/>
      <c r="AX1334" s="191"/>
      <c r="AY1334" s="191"/>
      <c r="AZ1334" s="191"/>
      <c r="BA1334" s="192"/>
      <c r="BB1334" s="193"/>
      <c r="BC1334" s="193"/>
      <c r="BD1334" s="193"/>
    </row>
    <row r="1335" spans="1:56">
      <c r="A1335" s="220"/>
      <c r="B1335" s="221"/>
      <c r="C1335" s="222"/>
      <c r="D1335" s="169"/>
      <c r="E1335" s="169"/>
      <c r="F1335" s="169"/>
      <c r="G1335" s="202"/>
      <c r="H1335" s="217"/>
      <c r="I1335" s="212"/>
      <c r="J1335" s="206"/>
      <c r="K1335" s="212"/>
      <c r="L1335" s="206"/>
      <c r="M1335" s="212"/>
      <c r="N1335" s="206"/>
      <c r="O1335" s="170"/>
      <c r="P1335" s="171"/>
      <c r="Q1335" s="171"/>
      <c r="R1335" s="171"/>
      <c r="S1335" s="172"/>
      <c r="T1335" s="172"/>
      <c r="U1335" s="171"/>
      <c r="V1335" s="171"/>
      <c r="W1335" s="173"/>
      <c r="X1335" s="173"/>
      <c r="Y1335" s="173"/>
      <c r="Z1335" s="171"/>
      <c r="AA1335" s="171"/>
      <c r="AB1335" s="171"/>
      <c r="AC1335" s="172"/>
      <c r="AD1335" s="172"/>
      <c r="AE1335" s="174"/>
      <c r="AF1335" s="175"/>
      <c r="AG1335" s="169"/>
      <c r="AH1335" s="171"/>
      <c r="AI1335" s="171"/>
      <c r="AJ1335" s="169"/>
      <c r="AK1335" s="176"/>
      <c r="AL1335" s="176"/>
      <c r="AM1335" s="176"/>
      <c r="AN1335" s="176"/>
      <c r="AO1335" s="176"/>
      <c r="AP1335" s="176"/>
      <c r="AQ1335" s="176"/>
      <c r="AR1335" s="176"/>
      <c r="AS1335" s="176"/>
      <c r="AT1335" s="176"/>
      <c r="AU1335" s="177"/>
      <c r="AV1335" s="178"/>
      <c r="AW1335" s="178"/>
      <c r="AX1335" s="179"/>
      <c r="AY1335" s="179"/>
      <c r="AZ1335" s="179"/>
      <c r="BA1335" s="180"/>
      <c r="BB1335" s="181"/>
      <c r="BC1335" s="181"/>
      <c r="BD1335" s="181"/>
    </row>
    <row r="1336" spans="1:56">
      <c r="A1336" s="223"/>
      <c r="B1336" s="224"/>
      <c r="C1336" s="225"/>
      <c r="D1336" s="182"/>
      <c r="E1336" s="182"/>
      <c r="F1336" s="182"/>
      <c r="G1336" s="203"/>
      <c r="H1336" s="218"/>
      <c r="I1336" s="213"/>
      <c r="J1336" s="207"/>
      <c r="K1336" s="213"/>
      <c r="L1336" s="207"/>
      <c r="M1336" s="213"/>
      <c r="N1336" s="207"/>
      <c r="O1336" s="183"/>
      <c r="P1336" s="184"/>
      <c r="Q1336" s="184"/>
      <c r="R1336" s="275"/>
      <c r="S1336" s="185"/>
      <c r="T1336" s="185"/>
      <c r="U1336" s="275"/>
      <c r="V1336" s="275"/>
      <c r="W1336" s="276"/>
      <c r="X1336" s="276"/>
      <c r="Y1336" s="276"/>
      <c r="Z1336" s="275"/>
      <c r="AA1336" s="184"/>
      <c r="AB1336" s="184"/>
      <c r="AC1336" s="185"/>
      <c r="AD1336" s="185"/>
      <c r="AE1336" s="186"/>
      <c r="AF1336" s="187"/>
      <c r="AG1336" s="182"/>
      <c r="AH1336" s="184"/>
      <c r="AI1336" s="184"/>
      <c r="AJ1336" s="182"/>
      <c r="AK1336" s="188"/>
      <c r="AL1336" s="188"/>
      <c r="AM1336" s="188"/>
      <c r="AN1336" s="188"/>
      <c r="AO1336" s="188"/>
      <c r="AP1336" s="188"/>
      <c r="AQ1336" s="188"/>
      <c r="AR1336" s="188"/>
      <c r="AS1336" s="188"/>
      <c r="AT1336" s="188"/>
      <c r="AU1336" s="189"/>
      <c r="AV1336" s="190"/>
      <c r="AW1336" s="190"/>
      <c r="AX1336" s="191"/>
      <c r="AY1336" s="191"/>
      <c r="AZ1336" s="191"/>
      <c r="BA1336" s="192"/>
      <c r="BB1336" s="193"/>
      <c r="BC1336" s="193"/>
      <c r="BD1336" s="193"/>
    </row>
    <row r="1337" spans="1:56">
      <c r="A1337" s="220"/>
      <c r="B1337" s="221"/>
      <c r="C1337" s="222"/>
      <c r="D1337" s="169"/>
      <c r="E1337" s="169"/>
      <c r="F1337" s="169"/>
      <c r="G1337" s="202"/>
      <c r="H1337" s="217"/>
      <c r="I1337" s="212"/>
      <c r="J1337" s="206"/>
      <c r="K1337" s="212"/>
      <c r="L1337" s="206"/>
      <c r="M1337" s="212"/>
      <c r="N1337" s="206"/>
      <c r="O1337" s="170"/>
      <c r="P1337" s="171"/>
      <c r="Q1337" s="171"/>
      <c r="R1337" s="171"/>
      <c r="S1337" s="172"/>
      <c r="T1337" s="172"/>
      <c r="U1337" s="171"/>
      <c r="V1337" s="171"/>
      <c r="W1337" s="173"/>
      <c r="X1337" s="173"/>
      <c r="Y1337" s="173"/>
      <c r="Z1337" s="171"/>
      <c r="AA1337" s="171"/>
      <c r="AB1337" s="171"/>
      <c r="AC1337" s="172"/>
      <c r="AD1337" s="172"/>
      <c r="AE1337" s="174"/>
      <c r="AF1337" s="175"/>
      <c r="AG1337" s="169"/>
      <c r="AH1337" s="171"/>
      <c r="AI1337" s="171"/>
      <c r="AJ1337" s="169"/>
      <c r="AK1337" s="176"/>
      <c r="AL1337" s="176"/>
      <c r="AM1337" s="176"/>
      <c r="AN1337" s="176"/>
      <c r="AO1337" s="176"/>
      <c r="AP1337" s="176"/>
      <c r="AQ1337" s="176"/>
      <c r="AR1337" s="176"/>
      <c r="AS1337" s="176"/>
      <c r="AT1337" s="176"/>
      <c r="AU1337" s="177"/>
      <c r="AV1337" s="178"/>
      <c r="AW1337" s="178"/>
      <c r="AX1337" s="179"/>
      <c r="AY1337" s="179"/>
      <c r="AZ1337" s="179"/>
      <c r="BA1337" s="180"/>
      <c r="BB1337" s="181"/>
      <c r="BC1337" s="181"/>
      <c r="BD1337" s="181"/>
    </row>
    <row r="1338" spans="1:56">
      <c r="A1338" s="223"/>
      <c r="B1338" s="224"/>
      <c r="C1338" s="225"/>
      <c r="D1338" s="182"/>
      <c r="E1338" s="182"/>
      <c r="F1338" s="182"/>
      <c r="G1338" s="203"/>
      <c r="H1338" s="218"/>
      <c r="I1338" s="213"/>
      <c r="J1338" s="207"/>
      <c r="K1338" s="213"/>
      <c r="L1338" s="207"/>
      <c r="M1338" s="213"/>
      <c r="N1338" s="207"/>
      <c r="O1338" s="183"/>
      <c r="P1338" s="184"/>
      <c r="Q1338" s="184"/>
      <c r="R1338" s="275"/>
      <c r="S1338" s="185"/>
      <c r="T1338" s="185"/>
      <c r="U1338" s="275"/>
      <c r="V1338" s="275"/>
      <c r="W1338" s="276"/>
      <c r="X1338" s="276"/>
      <c r="Y1338" s="276"/>
      <c r="Z1338" s="275"/>
      <c r="AA1338" s="184"/>
      <c r="AB1338" s="184"/>
      <c r="AC1338" s="185"/>
      <c r="AD1338" s="185"/>
      <c r="AE1338" s="186"/>
      <c r="AF1338" s="187"/>
      <c r="AG1338" s="182"/>
      <c r="AH1338" s="184"/>
      <c r="AI1338" s="184"/>
      <c r="AJ1338" s="182"/>
      <c r="AK1338" s="188"/>
      <c r="AL1338" s="188"/>
      <c r="AM1338" s="188"/>
      <c r="AN1338" s="188"/>
      <c r="AO1338" s="188"/>
      <c r="AP1338" s="188"/>
      <c r="AQ1338" s="188"/>
      <c r="AR1338" s="188"/>
      <c r="AS1338" s="188"/>
      <c r="AT1338" s="188"/>
      <c r="AU1338" s="189"/>
      <c r="AV1338" s="190"/>
      <c r="AW1338" s="190"/>
      <c r="AX1338" s="191"/>
      <c r="AY1338" s="191"/>
      <c r="AZ1338" s="191"/>
      <c r="BA1338" s="192"/>
      <c r="BB1338" s="193"/>
      <c r="BC1338" s="193"/>
      <c r="BD1338" s="193"/>
    </row>
    <row r="1339" spans="1:56">
      <c r="A1339" s="220"/>
      <c r="B1339" s="221"/>
      <c r="C1339" s="222"/>
      <c r="D1339" s="169"/>
      <c r="E1339" s="169"/>
      <c r="F1339" s="169"/>
      <c r="G1339" s="202"/>
      <c r="H1339" s="217"/>
      <c r="I1339" s="212"/>
      <c r="J1339" s="206"/>
      <c r="K1339" s="212"/>
      <c r="L1339" s="206"/>
      <c r="M1339" s="212"/>
      <c r="N1339" s="206"/>
      <c r="O1339" s="170"/>
      <c r="P1339" s="171"/>
      <c r="Q1339" s="171"/>
      <c r="R1339" s="171"/>
      <c r="S1339" s="172"/>
      <c r="T1339" s="172"/>
      <c r="U1339" s="171"/>
      <c r="V1339" s="171"/>
      <c r="W1339" s="173"/>
      <c r="X1339" s="173"/>
      <c r="Y1339" s="173"/>
      <c r="Z1339" s="171"/>
      <c r="AA1339" s="171"/>
      <c r="AB1339" s="171"/>
      <c r="AC1339" s="172"/>
      <c r="AD1339" s="172"/>
      <c r="AE1339" s="174"/>
      <c r="AF1339" s="175"/>
      <c r="AG1339" s="169"/>
      <c r="AH1339" s="171"/>
      <c r="AI1339" s="171"/>
      <c r="AJ1339" s="169"/>
      <c r="AK1339" s="176"/>
      <c r="AL1339" s="176"/>
      <c r="AM1339" s="176"/>
      <c r="AN1339" s="176"/>
      <c r="AO1339" s="176"/>
      <c r="AP1339" s="176"/>
      <c r="AQ1339" s="176"/>
      <c r="AR1339" s="176"/>
      <c r="AS1339" s="176"/>
      <c r="AT1339" s="176"/>
      <c r="AU1339" s="177"/>
      <c r="AV1339" s="178"/>
      <c r="AW1339" s="178"/>
      <c r="AX1339" s="179"/>
      <c r="AY1339" s="179"/>
      <c r="AZ1339" s="179"/>
      <c r="BA1339" s="180"/>
      <c r="BB1339" s="181"/>
      <c r="BC1339" s="181"/>
      <c r="BD1339" s="181"/>
    </row>
    <row r="1340" spans="1:56">
      <c r="A1340" s="223"/>
      <c r="B1340" s="224"/>
      <c r="C1340" s="225"/>
      <c r="D1340" s="182"/>
      <c r="E1340" s="182"/>
      <c r="F1340" s="182"/>
      <c r="G1340" s="203"/>
      <c r="H1340" s="218"/>
      <c r="I1340" s="213"/>
      <c r="J1340" s="207"/>
      <c r="K1340" s="213"/>
      <c r="L1340" s="207"/>
      <c r="M1340" s="213"/>
      <c r="N1340" s="207"/>
      <c r="O1340" s="183"/>
      <c r="P1340" s="184"/>
      <c r="Q1340" s="184"/>
      <c r="R1340" s="275"/>
      <c r="S1340" s="185"/>
      <c r="T1340" s="185"/>
      <c r="U1340" s="275"/>
      <c r="V1340" s="275"/>
      <c r="W1340" s="276"/>
      <c r="X1340" s="276"/>
      <c r="Y1340" s="276"/>
      <c r="Z1340" s="275"/>
      <c r="AA1340" s="184"/>
      <c r="AB1340" s="184"/>
      <c r="AC1340" s="185"/>
      <c r="AD1340" s="185"/>
      <c r="AE1340" s="186"/>
      <c r="AF1340" s="187"/>
      <c r="AG1340" s="182"/>
      <c r="AH1340" s="184"/>
      <c r="AI1340" s="184"/>
      <c r="AJ1340" s="182"/>
      <c r="AK1340" s="188"/>
      <c r="AL1340" s="188"/>
      <c r="AM1340" s="188"/>
      <c r="AN1340" s="188"/>
      <c r="AO1340" s="188"/>
      <c r="AP1340" s="188"/>
      <c r="AQ1340" s="188"/>
      <c r="AR1340" s="188"/>
      <c r="AS1340" s="188"/>
      <c r="AT1340" s="188"/>
      <c r="AU1340" s="189"/>
      <c r="AV1340" s="190"/>
      <c r="AW1340" s="190"/>
      <c r="AX1340" s="191"/>
      <c r="AY1340" s="191"/>
      <c r="AZ1340" s="191"/>
      <c r="BA1340" s="192"/>
      <c r="BB1340" s="193"/>
      <c r="BC1340" s="193"/>
      <c r="BD1340" s="193"/>
    </row>
    <row r="1341" spans="1:56">
      <c r="A1341" s="220"/>
      <c r="B1341" s="221"/>
      <c r="C1341" s="222"/>
      <c r="D1341" s="169"/>
      <c r="E1341" s="169"/>
      <c r="F1341" s="169"/>
      <c r="G1341" s="202"/>
      <c r="H1341" s="217"/>
      <c r="I1341" s="212"/>
      <c r="J1341" s="206"/>
      <c r="K1341" s="212"/>
      <c r="L1341" s="206"/>
      <c r="M1341" s="212"/>
      <c r="N1341" s="206"/>
      <c r="O1341" s="170"/>
      <c r="P1341" s="171"/>
      <c r="Q1341" s="171"/>
      <c r="R1341" s="171"/>
      <c r="S1341" s="172"/>
      <c r="T1341" s="172"/>
      <c r="U1341" s="171"/>
      <c r="V1341" s="171"/>
      <c r="W1341" s="173"/>
      <c r="X1341" s="173"/>
      <c r="Y1341" s="173"/>
      <c r="Z1341" s="171"/>
      <c r="AA1341" s="171"/>
      <c r="AB1341" s="171"/>
      <c r="AC1341" s="172"/>
      <c r="AD1341" s="172"/>
      <c r="AE1341" s="174"/>
      <c r="AF1341" s="175"/>
      <c r="AG1341" s="169"/>
      <c r="AH1341" s="171"/>
      <c r="AI1341" s="171"/>
      <c r="AJ1341" s="169"/>
      <c r="AK1341" s="176"/>
      <c r="AL1341" s="176"/>
      <c r="AM1341" s="176"/>
      <c r="AN1341" s="176"/>
      <c r="AO1341" s="176"/>
      <c r="AP1341" s="176"/>
      <c r="AQ1341" s="176"/>
      <c r="AR1341" s="176"/>
      <c r="AS1341" s="176"/>
      <c r="AT1341" s="176"/>
      <c r="AU1341" s="177"/>
      <c r="AV1341" s="178"/>
      <c r="AW1341" s="178"/>
      <c r="AX1341" s="179"/>
      <c r="AY1341" s="179"/>
      <c r="AZ1341" s="179"/>
      <c r="BA1341" s="180"/>
      <c r="BB1341" s="181"/>
      <c r="BC1341" s="181"/>
      <c r="BD1341" s="181"/>
    </row>
    <row r="1342" spans="1:56">
      <c r="A1342" s="223"/>
      <c r="B1342" s="224"/>
      <c r="C1342" s="225"/>
      <c r="D1342" s="182"/>
      <c r="E1342" s="182"/>
      <c r="F1342" s="182"/>
      <c r="G1342" s="203"/>
      <c r="H1342" s="218"/>
      <c r="I1342" s="213"/>
      <c r="J1342" s="207"/>
      <c r="K1342" s="213"/>
      <c r="L1342" s="207"/>
      <c r="M1342" s="213"/>
      <c r="N1342" s="207"/>
      <c r="O1342" s="183"/>
      <c r="P1342" s="184"/>
      <c r="Q1342" s="184"/>
      <c r="R1342" s="275"/>
      <c r="S1342" s="185"/>
      <c r="T1342" s="185"/>
      <c r="U1342" s="275"/>
      <c r="V1342" s="275"/>
      <c r="W1342" s="276"/>
      <c r="X1342" s="276"/>
      <c r="Y1342" s="276"/>
      <c r="Z1342" s="275"/>
      <c r="AA1342" s="184"/>
      <c r="AB1342" s="184"/>
      <c r="AC1342" s="185"/>
      <c r="AD1342" s="185"/>
      <c r="AE1342" s="186"/>
      <c r="AF1342" s="187"/>
      <c r="AG1342" s="182"/>
      <c r="AH1342" s="184"/>
      <c r="AI1342" s="184"/>
      <c r="AJ1342" s="182"/>
      <c r="AK1342" s="188"/>
      <c r="AL1342" s="188"/>
      <c r="AM1342" s="188"/>
      <c r="AN1342" s="188"/>
      <c r="AO1342" s="188"/>
      <c r="AP1342" s="188"/>
      <c r="AQ1342" s="188"/>
      <c r="AR1342" s="188"/>
      <c r="AS1342" s="188"/>
      <c r="AT1342" s="188"/>
      <c r="AU1342" s="189"/>
      <c r="AV1342" s="190"/>
      <c r="AW1342" s="190"/>
      <c r="AX1342" s="191"/>
      <c r="AY1342" s="191"/>
      <c r="AZ1342" s="191"/>
      <c r="BA1342" s="192"/>
      <c r="BB1342" s="193"/>
      <c r="BC1342" s="193"/>
      <c r="BD1342" s="193"/>
    </row>
    <row r="1343" spans="1:56">
      <c r="A1343" s="220"/>
      <c r="B1343" s="221"/>
      <c r="C1343" s="222"/>
      <c r="D1343" s="169"/>
      <c r="E1343" s="169"/>
      <c r="F1343" s="169"/>
      <c r="G1343" s="202"/>
      <c r="H1343" s="217"/>
      <c r="I1343" s="212"/>
      <c r="J1343" s="206"/>
      <c r="K1343" s="212"/>
      <c r="L1343" s="206"/>
      <c r="M1343" s="212"/>
      <c r="N1343" s="206"/>
      <c r="O1343" s="170"/>
      <c r="P1343" s="171"/>
      <c r="Q1343" s="171"/>
      <c r="R1343" s="171"/>
      <c r="S1343" s="172"/>
      <c r="T1343" s="172"/>
      <c r="U1343" s="171"/>
      <c r="V1343" s="171"/>
      <c r="W1343" s="173"/>
      <c r="X1343" s="173"/>
      <c r="Y1343" s="173"/>
      <c r="Z1343" s="171"/>
      <c r="AA1343" s="171"/>
      <c r="AB1343" s="171"/>
      <c r="AC1343" s="172"/>
      <c r="AD1343" s="172"/>
      <c r="AE1343" s="174"/>
      <c r="AF1343" s="175"/>
      <c r="AG1343" s="169"/>
      <c r="AH1343" s="171"/>
      <c r="AI1343" s="171"/>
      <c r="AJ1343" s="169"/>
      <c r="AK1343" s="176"/>
      <c r="AL1343" s="176"/>
      <c r="AM1343" s="176"/>
      <c r="AN1343" s="176"/>
      <c r="AO1343" s="176"/>
      <c r="AP1343" s="176"/>
      <c r="AQ1343" s="176"/>
      <c r="AR1343" s="176"/>
      <c r="AS1343" s="176"/>
      <c r="AT1343" s="176"/>
      <c r="AU1343" s="177"/>
      <c r="AV1343" s="178"/>
      <c r="AW1343" s="178"/>
      <c r="AX1343" s="179"/>
      <c r="AY1343" s="179"/>
      <c r="AZ1343" s="179"/>
      <c r="BA1343" s="180"/>
      <c r="BB1343" s="181"/>
      <c r="BC1343" s="181"/>
      <c r="BD1343" s="181"/>
    </row>
    <row r="1344" spans="1:56">
      <c r="A1344" s="223"/>
      <c r="B1344" s="224"/>
      <c r="C1344" s="225"/>
      <c r="D1344" s="182"/>
      <c r="E1344" s="182"/>
      <c r="F1344" s="182"/>
      <c r="G1344" s="203"/>
      <c r="H1344" s="218"/>
      <c r="I1344" s="213"/>
      <c r="J1344" s="207"/>
      <c r="K1344" s="213"/>
      <c r="L1344" s="207"/>
      <c r="M1344" s="213"/>
      <c r="N1344" s="207"/>
      <c r="O1344" s="183"/>
      <c r="P1344" s="184"/>
      <c r="Q1344" s="184"/>
      <c r="R1344" s="275"/>
      <c r="S1344" s="185"/>
      <c r="T1344" s="185"/>
      <c r="U1344" s="275"/>
      <c r="V1344" s="275"/>
      <c r="W1344" s="276"/>
      <c r="X1344" s="276"/>
      <c r="Y1344" s="276"/>
      <c r="Z1344" s="275"/>
      <c r="AA1344" s="184"/>
      <c r="AB1344" s="184"/>
      <c r="AC1344" s="185"/>
      <c r="AD1344" s="185"/>
      <c r="AE1344" s="186"/>
      <c r="AF1344" s="187"/>
      <c r="AG1344" s="182"/>
      <c r="AH1344" s="184"/>
      <c r="AI1344" s="184"/>
      <c r="AJ1344" s="182"/>
      <c r="AK1344" s="188"/>
      <c r="AL1344" s="188"/>
      <c r="AM1344" s="188"/>
      <c r="AN1344" s="188"/>
      <c r="AO1344" s="188"/>
      <c r="AP1344" s="188"/>
      <c r="AQ1344" s="188"/>
      <c r="AR1344" s="188"/>
      <c r="AS1344" s="188"/>
      <c r="AT1344" s="188"/>
      <c r="AU1344" s="189"/>
      <c r="AV1344" s="190"/>
      <c r="AW1344" s="190"/>
      <c r="AX1344" s="191"/>
      <c r="AY1344" s="191"/>
      <c r="AZ1344" s="191"/>
      <c r="BA1344" s="192"/>
      <c r="BB1344" s="193"/>
      <c r="BC1344" s="193"/>
      <c r="BD1344" s="193"/>
    </row>
    <row r="1345" spans="1:56">
      <c r="A1345" s="220"/>
      <c r="B1345" s="221"/>
      <c r="C1345" s="222"/>
      <c r="D1345" s="169"/>
      <c r="E1345" s="169"/>
      <c r="F1345" s="169"/>
      <c r="G1345" s="202"/>
      <c r="H1345" s="217"/>
      <c r="I1345" s="212"/>
      <c r="J1345" s="206"/>
      <c r="K1345" s="212"/>
      <c r="L1345" s="206"/>
      <c r="M1345" s="212"/>
      <c r="N1345" s="206"/>
      <c r="O1345" s="170"/>
      <c r="P1345" s="171"/>
      <c r="Q1345" s="171"/>
      <c r="R1345" s="171"/>
      <c r="S1345" s="172"/>
      <c r="T1345" s="172"/>
      <c r="U1345" s="171"/>
      <c r="V1345" s="171"/>
      <c r="W1345" s="173"/>
      <c r="X1345" s="173"/>
      <c r="Y1345" s="173"/>
      <c r="Z1345" s="171"/>
      <c r="AA1345" s="171"/>
      <c r="AB1345" s="171"/>
      <c r="AC1345" s="172"/>
      <c r="AD1345" s="172"/>
      <c r="AE1345" s="174"/>
      <c r="AF1345" s="175"/>
      <c r="AG1345" s="169"/>
      <c r="AH1345" s="171"/>
      <c r="AI1345" s="171"/>
      <c r="AJ1345" s="169"/>
      <c r="AK1345" s="176"/>
      <c r="AL1345" s="176"/>
      <c r="AM1345" s="176"/>
      <c r="AN1345" s="176"/>
      <c r="AO1345" s="176"/>
      <c r="AP1345" s="176"/>
      <c r="AQ1345" s="176"/>
      <c r="AR1345" s="176"/>
      <c r="AS1345" s="176"/>
      <c r="AT1345" s="176"/>
      <c r="AU1345" s="177"/>
      <c r="AV1345" s="178"/>
      <c r="AW1345" s="178"/>
      <c r="AX1345" s="179"/>
      <c r="AY1345" s="179"/>
      <c r="AZ1345" s="179"/>
      <c r="BA1345" s="180"/>
      <c r="BB1345" s="181"/>
      <c r="BC1345" s="181"/>
      <c r="BD1345" s="181"/>
    </row>
    <row r="1346" spans="1:56">
      <c r="A1346" s="223"/>
      <c r="B1346" s="224"/>
      <c r="C1346" s="225"/>
      <c r="D1346" s="182"/>
      <c r="E1346" s="182"/>
      <c r="F1346" s="182"/>
      <c r="G1346" s="203"/>
      <c r="H1346" s="218"/>
      <c r="I1346" s="213"/>
      <c r="J1346" s="207"/>
      <c r="K1346" s="213"/>
      <c r="L1346" s="207"/>
      <c r="M1346" s="213"/>
      <c r="N1346" s="207"/>
      <c r="O1346" s="183"/>
      <c r="P1346" s="184"/>
      <c r="Q1346" s="184"/>
      <c r="R1346" s="275"/>
      <c r="S1346" s="185"/>
      <c r="T1346" s="185"/>
      <c r="U1346" s="275"/>
      <c r="V1346" s="275"/>
      <c r="W1346" s="276"/>
      <c r="X1346" s="276"/>
      <c r="Y1346" s="276"/>
      <c r="Z1346" s="275"/>
      <c r="AA1346" s="184"/>
      <c r="AB1346" s="184"/>
      <c r="AC1346" s="185"/>
      <c r="AD1346" s="185"/>
      <c r="AE1346" s="186"/>
      <c r="AF1346" s="187"/>
      <c r="AG1346" s="182"/>
      <c r="AH1346" s="184"/>
      <c r="AI1346" s="184"/>
      <c r="AJ1346" s="182"/>
      <c r="AK1346" s="188"/>
      <c r="AL1346" s="188"/>
      <c r="AM1346" s="188"/>
      <c r="AN1346" s="188"/>
      <c r="AO1346" s="188"/>
      <c r="AP1346" s="188"/>
      <c r="AQ1346" s="188"/>
      <c r="AR1346" s="188"/>
      <c r="AS1346" s="188"/>
      <c r="AT1346" s="188"/>
      <c r="AU1346" s="189"/>
      <c r="AV1346" s="190"/>
      <c r="AW1346" s="190"/>
      <c r="AX1346" s="191"/>
      <c r="AY1346" s="191"/>
      <c r="AZ1346" s="191"/>
      <c r="BA1346" s="192"/>
      <c r="BB1346" s="193"/>
      <c r="BC1346" s="193"/>
      <c r="BD1346" s="193"/>
    </row>
    <row r="1347" spans="1:56">
      <c r="A1347" s="220"/>
      <c r="B1347" s="221"/>
      <c r="C1347" s="222"/>
      <c r="D1347" s="169"/>
      <c r="E1347" s="169"/>
      <c r="F1347" s="169"/>
      <c r="G1347" s="202"/>
      <c r="H1347" s="217"/>
      <c r="I1347" s="212"/>
      <c r="J1347" s="206"/>
      <c r="K1347" s="212"/>
      <c r="L1347" s="206"/>
      <c r="M1347" s="212"/>
      <c r="N1347" s="206"/>
      <c r="O1347" s="170"/>
      <c r="P1347" s="171"/>
      <c r="Q1347" s="171"/>
      <c r="R1347" s="171"/>
      <c r="S1347" s="172"/>
      <c r="T1347" s="172"/>
      <c r="U1347" s="171"/>
      <c r="V1347" s="171"/>
      <c r="W1347" s="173"/>
      <c r="X1347" s="173"/>
      <c r="Y1347" s="173"/>
      <c r="Z1347" s="171"/>
      <c r="AA1347" s="171"/>
      <c r="AB1347" s="171"/>
      <c r="AC1347" s="172"/>
      <c r="AD1347" s="172"/>
      <c r="AE1347" s="174"/>
      <c r="AF1347" s="175"/>
      <c r="AG1347" s="169"/>
      <c r="AH1347" s="171"/>
      <c r="AI1347" s="171"/>
      <c r="AJ1347" s="169"/>
      <c r="AK1347" s="176"/>
      <c r="AL1347" s="176"/>
      <c r="AM1347" s="176"/>
      <c r="AN1347" s="176"/>
      <c r="AO1347" s="176"/>
      <c r="AP1347" s="176"/>
      <c r="AQ1347" s="176"/>
      <c r="AR1347" s="176"/>
      <c r="AS1347" s="176"/>
      <c r="AT1347" s="176"/>
      <c r="AU1347" s="177"/>
      <c r="AV1347" s="178"/>
      <c r="AW1347" s="178"/>
      <c r="AX1347" s="179"/>
      <c r="AY1347" s="179"/>
      <c r="AZ1347" s="179"/>
      <c r="BA1347" s="180"/>
      <c r="BB1347" s="181"/>
      <c r="BC1347" s="181"/>
      <c r="BD1347" s="181"/>
    </row>
    <row r="1348" spans="1:56">
      <c r="A1348" s="223"/>
      <c r="B1348" s="224"/>
      <c r="C1348" s="225"/>
      <c r="D1348" s="182"/>
      <c r="E1348" s="182"/>
      <c r="F1348" s="182"/>
      <c r="G1348" s="203"/>
      <c r="H1348" s="218"/>
      <c r="I1348" s="213"/>
      <c r="J1348" s="207"/>
      <c r="K1348" s="213"/>
      <c r="L1348" s="207"/>
      <c r="M1348" s="213"/>
      <c r="N1348" s="207"/>
      <c r="O1348" s="183"/>
      <c r="P1348" s="184"/>
      <c r="Q1348" s="184"/>
      <c r="R1348" s="275"/>
      <c r="S1348" s="185"/>
      <c r="T1348" s="185"/>
      <c r="U1348" s="275"/>
      <c r="V1348" s="275"/>
      <c r="W1348" s="276"/>
      <c r="X1348" s="276"/>
      <c r="Y1348" s="276"/>
      <c r="Z1348" s="275"/>
      <c r="AA1348" s="184"/>
      <c r="AB1348" s="184"/>
      <c r="AC1348" s="185"/>
      <c r="AD1348" s="185"/>
      <c r="AE1348" s="186"/>
      <c r="AF1348" s="187"/>
      <c r="AG1348" s="182"/>
      <c r="AH1348" s="184"/>
      <c r="AI1348" s="184"/>
      <c r="AJ1348" s="182"/>
      <c r="AK1348" s="188"/>
      <c r="AL1348" s="188"/>
      <c r="AM1348" s="188"/>
      <c r="AN1348" s="188"/>
      <c r="AO1348" s="188"/>
      <c r="AP1348" s="188"/>
      <c r="AQ1348" s="188"/>
      <c r="AR1348" s="188"/>
      <c r="AS1348" s="188"/>
      <c r="AT1348" s="188"/>
      <c r="AU1348" s="189"/>
      <c r="AV1348" s="190"/>
      <c r="AW1348" s="190"/>
      <c r="AX1348" s="191"/>
      <c r="AY1348" s="191"/>
      <c r="AZ1348" s="191"/>
      <c r="BA1348" s="192"/>
      <c r="BB1348" s="193"/>
      <c r="BC1348" s="193"/>
      <c r="BD1348" s="193"/>
    </row>
    <row r="1349" spans="1:56">
      <c r="A1349" s="220"/>
      <c r="B1349" s="221"/>
      <c r="C1349" s="222"/>
      <c r="D1349" s="169"/>
      <c r="E1349" s="169"/>
      <c r="F1349" s="169"/>
      <c r="G1349" s="202"/>
      <c r="H1349" s="217"/>
      <c r="I1349" s="212"/>
      <c r="J1349" s="206"/>
      <c r="K1349" s="212"/>
      <c r="L1349" s="206"/>
      <c r="M1349" s="212"/>
      <c r="N1349" s="206"/>
      <c r="O1349" s="170"/>
      <c r="P1349" s="171"/>
      <c r="Q1349" s="171"/>
      <c r="R1349" s="171"/>
      <c r="S1349" s="172"/>
      <c r="T1349" s="172"/>
      <c r="U1349" s="171"/>
      <c r="V1349" s="171"/>
      <c r="W1349" s="173"/>
      <c r="X1349" s="173"/>
      <c r="Y1349" s="173"/>
      <c r="Z1349" s="171"/>
      <c r="AA1349" s="171"/>
      <c r="AB1349" s="171"/>
      <c r="AC1349" s="172"/>
      <c r="AD1349" s="172"/>
      <c r="AE1349" s="174"/>
      <c r="AF1349" s="175"/>
      <c r="AG1349" s="169"/>
      <c r="AH1349" s="171"/>
      <c r="AI1349" s="171"/>
      <c r="AJ1349" s="169"/>
      <c r="AK1349" s="176"/>
      <c r="AL1349" s="176"/>
      <c r="AM1349" s="176"/>
      <c r="AN1349" s="176"/>
      <c r="AO1349" s="176"/>
      <c r="AP1349" s="176"/>
      <c r="AQ1349" s="176"/>
      <c r="AR1349" s="176"/>
      <c r="AS1349" s="176"/>
      <c r="AT1349" s="176"/>
      <c r="AU1349" s="177"/>
      <c r="AV1349" s="178"/>
      <c r="AW1349" s="178"/>
      <c r="AX1349" s="179"/>
      <c r="AY1349" s="179"/>
      <c r="AZ1349" s="179"/>
      <c r="BA1349" s="180"/>
      <c r="BB1349" s="181"/>
      <c r="BC1349" s="181"/>
      <c r="BD1349" s="181"/>
    </row>
    <row r="1350" spans="1:56">
      <c r="A1350" s="223"/>
      <c r="B1350" s="224"/>
      <c r="C1350" s="225"/>
      <c r="D1350" s="182"/>
      <c r="E1350" s="182"/>
      <c r="F1350" s="182"/>
      <c r="G1350" s="203"/>
      <c r="H1350" s="218"/>
      <c r="I1350" s="213"/>
      <c r="J1350" s="207"/>
      <c r="K1350" s="213"/>
      <c r="L1350" s="207"/>
      <c r="M1350" s="213"/>
      <c r="N1350" s="207"/>
      <c r="O1350" s="183"/>
      <c r="P1350" s="184"/>
      <c r="Q1350" s="184"/>
      <c r="R1350" s="275"/>
      <c r="S1350" s="185"/>
      <c r="T1350" s="185"/>
      <c r="U1350" s="275"/>
      <c r="V1350" s="275"/>
      <c r="W1350" s="276"/>
      <c r="X1350" s="276"/>
      <c r="Y1350" s="276"/>
      <c r="Z1350" s="275"/>
      <c r="AA1350" s="184"/>
      <c r="AB1350" s="184"/>
      <c r="AC1350" s="185"/>
      <c r="AD1350" s="185"/>
      <c r="AE1350" s="186"/>
      <c r="AF1350" s="187"/>
      <c r="AG1350" s="182"/>
      <c r="AH1350" s="184"/>
      <c r="AI1350" s="184"/>
      <c r="AJ1350" s="182"/>
      <c r="AK1350" s="188"/>
      <c r="AL1350" s="188"/>
      <c r="AM1350" s="188"/>
      <c r="AN1350" s="188"/>
      <c r="AO1350" s="188"/>
      <c r="AP1350" s="188"/>
      <c r="AQ1350" s="188"/>
      <c r="AR1350" s="188"/>
      <c r="AS1350" s="188"/>
      <c r="AT1350" s="188"/>
      <c r="AU1350" s="189"/>
      <c r="AV1350" s="190"/>
      <c r="AW1350" s="190"/>
      <c r="AX1350" s="191"/>
      <c r="AY1350" s="191"/>
      <c r="AZ1350" s="191"/>
      <c r="BA1350" s="192"/>
      <c r="BB1350" s="193"/>
      <c r="BC1350" s="193"/>
      <c r="BD1350" s="193"/>
    </row>
    <row r="1351" spans="1:56">
      <c r="A1351" s="220"/>
      <c r="B1351" s="221"/>
      <c r="C1351" s="222"/>
      <c r="D1351" s="169"/>
      <c r="E1351" s="169"/>
      <c r="F1351" s="169"/>
      <c r="G1351" s="202"/>
      <c r="H1351" s="217"/>
      <c r="I1351" s="212"/>
      <c r="J1351" s="206"/>
      <c r="K1351" s="212"/>
      <c r="L1351" s="206"/>
      <c r="M1351" s="212"/>
      <c r="N1351" s="206"/>
      <c r="O1351" s="170"/>
      <c r="P1351" s="171"/>
      <c r="Q1351" s="171"/>
      <c r="R1351" s="171"/>
      <c r="S1351" s="172"/>
      <c r="T1351" s="172"/>
      <c r="U1351" s="171"/>
      <c r="V1351" s="171"/>
      <c r="W1351" s="173"/>
      <c r="X1351" s="173"/>
      <c r="Y1351" s="173"/>
      <c r="Z1351" s="171"/>
      <c r="AA1351" s="171"/>
      <c r="AB1351" s="171"/>
      <c r="AC1351" s="172"/>
      <c r="AD1351" s="172"/>
      <c r="AE1351" s="174"/>
      <c r="AF1351" s="175"/>
      <c r="AG1351" s="169"/>
      <c r="AH1351" s="171"/>
      <c r="AI1351" s="171"/>
      <c r="AJ1351" s="169"/>
      <c r="AK1351" s="176"/>
      <c r="AL1351" s="176"/>
      <c r="AM1351" s="176"/>
      <c r="AN1351" s="176"/>
      <c r="AO1351" s="176"/>
      <c r="AP1351" s="176"/>
      <c r="AQ1351" s="176"/>
      <c r="AR1351" s="176"/>
      <c r="AS1351" s="176"/>
      <c r="AT1351" s="176"/>
      <c r="AU1351" s="177"/>
      <c r="AV1351" s="178"/>
      <c r="AW1351" s="178"/>
      <c r="AX1351" s="179"/>
      <c r="AY1351" s="179"/>
      <c r="AZ1351" s="179"/>
      <c r="BA1351" s="180"/>
      <c r="BB1351" s="181"/>
      <c r="BC1351" s="181"/>
      <c r="BD1351" s="181"/>
    </row>
    <row r="1352" spans="1:56">
      <c r="A1352" s="223"/>
      <c r="B1352" s="224"/>
      <c r="C1352" s="225"/>
      <c r="D1352" s="182"/>
      <c r="E1352" s="182"/>
      <c r="F1352" s="182"/>
      <c r="G1352" s="203"/>
      <c r="H1352" s="218"/>
      <c r="I1352" s="213"/>
      <c r="J1352" s="207"/>
      <c r="K1352" s="213"/>
      <c r="L1352" s="207"/>
      <c r="M1352" s="213"/>
      <c r="N1352" s="207"/>
      <c r="O1352" s="183"/>
      <c r="P1352" s="184"/>
      <c r="Q1352" s="184"/>
      <c r="R1352" s="275"/>
      <c r="S1352" s="185"/>
      <c r="T1352" s="185"/>
      <c r="U1352" s="275"/>
      <c r="V1352" s="275"/>
      <c r="W1352" s="276"/>
      <c r="X1352" s="276"/>
      <c r="Y1352" s="276"/>
      <c r="Z1352" s="275"/>
      <c r="AA1352" s="184"/>
      <c r="AB1352" s="184"/>
      <c r="AC1352" s="185"/>
      <c r="AD1352" s="185"/>
      <c r="AE1352" s="186"/>
      <c r="AF1352" s="187"/>
      <c r="AG1352" s="182"/>
      <c r="AH1352" s="184"/>
      <c r="AI1352" s="184"/>
      <c r="AJ1352" s="182"/>
      <c r="AK1352" s="188"/>
      <c r="AL1352" s="188"/>
      <c r="AM1352" s="188"/>
      <c r="AN1352" s="188"/>
      <c r="AO1352" s="188"/>
      <c r="AP1352" s="188"/>
      <c r="AQ1352" s="188"/>
      <c r="AR1352" s="188"/>
      <c r="AS1352" s="188"/>
      <c r="AT1352" s="188"/>
      <c r="AU1352" s="189"/>
      <c r="AV1352" s="190"/>
      <c r="AW1352" s="190"/>
      <c r="AX1352" s="191"/>
      <c r="AY1352" s="191"/>
      <c r="AZ1352" s="191"/>
      <c r="BA1352" s="192"/>
      <c r="BB1352" s="193"/>
      <c r="BC1352" s="193"/>
      <c r="BD1352" s="193"/>
    </row>
    <row r="1353" spans="1:56">
      <c r="A1353" s="220"/>
      <c r="B1353" s="221"/>
      <c r="C1353" s="222"/>
      <c r="D1353" s="169"/>
      <c r="E1353" s="169"/>
      <c r="F1353" s="169"/>
      <c r="G1353" s="202"/>
      <c r="H1353" s="217"/>
      <c r="I1353" s="212"/>
      <c r="J1353" s="206"/>
      <c r="K1353" s="212"/>
      <c r="L1353" s="206"/>
      <c r="M1353" s="212"/>
      <c r="N1353" s="206"/>
      <c r="O1353" s="170"/>
      <c r="P1353" s="171"/>
      <c r="Q1353" s="171"/>
      <c r="R1353" s="171"/>
      <c r="S1353" s="172"/>
      <c r="T1353" s="172"/>
      <c r="U1353" s="171"/>
      <c r="V1353" s="171"/>
      <c r="W1353" s="173"/>
      <c r="X1353" s="173"/>
      <c r="Y1353" s="173"/>
      <c r="Z1353" s="171"/>
      <c r="AA1353" s="171"/>
      <c r="AB1353" s="171"/>
      <c r="AC1353" s="172"/>
      <c r="AD1353" s="172"/>
      <c r="AE1353" s="174"/>
      <c r="AF1353" s="175"/>
      <c r="AG1353" s="169"/>
      <c r="AH1353" s="171"/>
      <c r="AI1353" s="171"/>
      <c r="AJ1353" s="169"/>
      <c r="AK1353" s="176"/>
      <c r="AL1353" s="176"/>
      <c r="AM1353" s="176"/>
      <c r="AN1353" s="176"/>
      <c r="AO1353" s="176"/>
      <c r="AP1353" s="176"/>
      <c r="AQ1353" s="176"/>
      <c r="AR1353" s="176"/>
      <c r="AS1353" s="176"/>
      <c r="AT1353" s="176"/>
      <c r="AU1353" s="177"/>
      <c r="AV1353" s="178"/>
      <c r="AW1353" s="178"/>
      <c r="AX1353" s="179"/>
      <c r="AY1353" s="179"/>
      <c r="AZ1353" s="179"/>
      <c r="BA1353" s="180"/>
      <c r="BB1353" s="181"/>
      <c r="BC1353" s="181"/>
      <c r="BD1353" s="181"/>
    </row>
    <row r="1354" spans="1:56">
      <c r="A1354" s="223"/>
      <c r="B1354" s="224"/>
      <c r="C1354" s="225"/>
      <c r="D1354" s="182"/>
      <c r="E1354" s="182"/>
      <c r="F1354" s="182"/>
      <c r="G1354" s="203"/>
      <c r="H1354" s="218"/>
      <c r="I1354" s="213"/>
      <c r="J1354" s="207"/>
      <c r="K1354" s="213"/>
      <c r="L1354" s="207"/>
      <c r="M1354" s="213"/>
      <c r="N1354" s="207"/>
      <c r="O1354" s="183"/>
      <c r="P1354" s="184"/>
      <c r="Q1354" s="184"/>
      <c r="R1354" s="275"/>
      <c r="S1354" s="185"/>
      <c r="T1354" s="185"/>
      <c r="U1354" s="275"/>
      <c r="V1354" s="275"/>
      <c r="W1354" s="276"/>
      <c r="X1354" s="276"/>
      <c r="Y1354" s="276"/>
      <c r="Z1354" s="275"/>
      <c r="AA1354" s="184"/>
      <c r="AB1354" s="184"/>
      <c r="AC1354" s="185"/>
      <c r="AD1354" s="185"/>
      <c r="AE1354" s="186"/>
      <c r="AF1354" s="187"/>
      <c r="AG1354" s="182"/>
      <c r="AH1354" s="184"/>
      <c r="AI1354" s="184"/>
      <c r="AJ1354" s="182"/>
      <c r="AK1354" s="188"/>
      <c r="AL1354" s="188"/>
      <c r="AM1354" s="188"/>
      <c r="AN1354" s="188"/>
      <c r="AO1354" s="188"/>
      <c r="AP1354" s="188"/>
      <c r="AQ1354" s="188"/>
      <c r="AR1354" s="188"/>
      <c r="AS1354" s="188"/>
      <c r="AT1354" s="188"/>
      <c r="AU1354" s="189"/>
      <c r="AV1354" s="190"/>
      <c r="AW1354" s="190"/>
      <c r="AX1354" s="191"/>
      <c r="AY1354" s="191"/>
      <c r="AZ1354" s="191"/>
      <c r="BA1354" s="192"/>
      <c r="BB1354" s="193"/>
      <c r="BC1354" s="193"/>
      <c r="BD1354" s="193"/>
    </row>
    <row r="1355" spans="1:56">
      <c r="A1355" s="220"/>
      <c r="B1355" s="221"/>
      <c r="C1355" s="222"/>
      <c r="D1355" s="169"/>
      <c r="E1355" s="169"/>
      <c r="F1355" s="169"/>
      <c r="G1355" s="202"/>
      <c r="H1355" s="217"/>
      <c r="I1355" s="212"/>
      <c r="J1355" s="206"/>
      <c r="K1355" s="212"/>
      <c r="L1355" s="206"/>
      <c r="M1355" s="212"/>
      <c r="N1355" s="206"/>
      <c r="O1355" s="170"/>
      <c r="P1355" s="171"/>
      <c r="Q1355" s="171"/>
      <c r="R1355" s="171"/>
      <c r="S1355" s="172"/>
      <c r="T1355" s="172"/>
      <c r="U1355" s="171"/>
      <c r="V1355" s="171"/>
      <c r="W1355" s="173"/>
      <c r="X1355" s="173"/>
      <c r="Y1355" s="173"/>
      <c r="Z1355" s="171"/>
      <c r="AA1355" s="171"/>
      <c r="AB1355" s="171"/>
      <c r="AC1355" s="172"/>
      <c r="AD1355" s="172"/>
      <c r="AE1355" s="174"/>
      <c r="AF1355" s="175"/>
      <c r="AG1355" s="169"/>
      <c r="AH1355" s="171"/>
      <c r="AI1355" s="171"/>
      <c r="AJ1355" s="169"/>
      <c r="AK1355" s="176"/>
      <c r="AL1355" s="176"/>
      <c r="AM1355" s="176"/>
      <c r="AN1355" s="176"/>
      <c r="AO1355" s="176"/>
      <c r="AP1355" s="176"/>
      <c r="AQ1355" s="176"/>
      <c r="AR1355" s="176"/>
      <c r="AS1355" s="176"/>
      <c r="AT1355" s="176"/>
      <c r="AU1355" s="177"/>
      <c r="AV1355" s="178"/>
      <c r="AW1355" s="178"/>
      <c r="AX1355" s="179"/>
      <c r="AY1355" s="179"/>
      <c r="AZ1355" s="179"/>
      <c r="BA1355" s="180"/>
      <c r="BB1355" s="181"/>
      <c r="BC1355" s="181"/>
      <c r="BD1355" s="181"/>
    </row>
    <row r="1356" spans="1:56">
      <c r="A1356" s="223"/>
      <c r="B1356" s="224"/>
      <c r="C1356" s="225"/>
      <c r="D1356" s="182"/>
      <c r="E1356" s="182"/>
      <c r="F1356" s="182"/>
      <c r="G1356" s="203"/>
      <c r="H1356" s="218"/>
      <c r="I1356" s="213"/>
      <c r="J1356" s="207"/>
      <c r="K1356" s="213"/>
      <c r="L1356" s="207"/>
      <c r="M1356" s="213"/>
      <c r="N1356" s="207"/>
      <c r="O1356" s="183"/>
      <c r="P1356" s="184"/>
      <c r="Q1356" s="184"/>
      <c r="R1356" s="275"/>
      <c r="S1356" s="185"/>
      <c r="T1356" s="185"/>
      <c r="U1356" s="275"/>
      <c r="V1356" s="275"/>
      <c r="W1356" s="276"/>
      <c r="X1356" s="276"/>
      <c r="Y1356" s="276"/>
      <c r="Z1356" s="275"/>
      <c r="AA1356" s="184"/>
      <c r="AB1356" s="184"/>
      <c r="AC1356" s="185"/>
      <c r="AD1356" s="185"/>
      <c r="AE1356" s="186"/>
      <c r="AF1356" s="187"/>
      <c r="AG1356" s="182"/>
      <c r="AH1356" s="184"/>
      <c r="AI1356" s="184"/>
      <c r="AJ1356" s="182"/>
      <c r="AK1356" s="188"/>
      <c r="AL1356" s="188"/>
      <c r="AM1356" s="188"/>
      <c r="AN1356" s="188"/>
      <c r="AO1356" s="188"/>
      <c r="AP1356" s="188"/>
      <c r="AQ1356" s="188"/>
      <c r="AR1356" s="188"/>
      <c r="AS1356" s="188"/>
      <c r="AT1356" s="188"/>
      <c r="AU1356" s="189"/>
      <c r="AV1356" s="190"/>
      <c r="AW1356" s="190"/>
      <c r="AX1356" s="191"/>
      <c r="AY1356" s="191"/>
      <c r="AZ1356" s="191"/>
      <c r="BA1356" s="192"/>
      <c r="BB1356" s="193"/>
      <c r="BC1356" s="193"/>
      <c r="BD1356" s="193"/>
    </row>
    <row r="1357" spans="1:56">
      <c r="A1357" s="220"/>
      <c r="B1357" s="221"/>
      <c r="C1357" s="222"/>
      <c r="D1357" s="169"/>
      <c r="E1357" s="169"/>
      <c r="F1357" s="169"/>
      <c r="G1357" s="202"/>
      <c r="H1357" s="217"/>
      <c r="I1357" s="212"/>
      <c r="J1357" s="206"/>
      <c r="K1357" s="212"/>
      <c r="L1357" s="206"/>
      <c r="M1357" s="212"/>
      <c r="N1357" s="206"/>
      <c r="O1357" s="170"/>
      <c r="P1357" s="171"/>
      <c r="Q1357" s="171"/>
      <c r="R1357" s="171"/>
      <c r="S1357" s="172"/>
      <c r="T1357" s="172"/>
      <c r="U1357" s="171"/>
      <c r="V1357" s="171"/>
      <c r="W1357" s="173"/>
      <c r="X1357" s="173"/>
      <c r="Y1357" s="173"/>
      <c r="Z1357" s="171"/>
      <c r="AA1357" s="171"/>
      <c r="AB1357" s="171"/>
      <c r="AC1357" s="172"/>
      <c r="AD1357" s="172"/>
      <c r="AE1357" s="174"/>
      <c r="AF1357" s="175"/>
      <c r="AG1357" s="169"/>
      <c r="AH1357" s="171"/>
      <c r="AI1357" s="171"/>
      <c r="AJ1357" s="169"/>
      <c r="AK1357" s="176"/>
      <c r="AL1357" s="176"/>
      <c r="AM1357" s="176"/>
      <c r="AN1357" s="176"/>
      <c r="AO1357" s="176"/>
      <c r="AP1357" s="176"/>
      <c r="AQ1357" s="176"/>
      <c r="AR1357" s="176"/>
      <c r="AS1357" s="176"/>
      <c r="AT1357" s="176"/>
      <c r="AU1357" s="177"/>
      <c r="AV1357" s="178"/>
      <c r="AW1357" s="178"/>
      <c r="AX1357" s="179"/>
      <c r="AY1357" s="179"/>
      <c r="AZ1357" s="179"/>
      <c r="BA1357" s="180"/>
      <c r="BB1357" s="181"/>
      <c r="BC1357" s="181"/>
      <c r="BD1357" s="181"/>
    </row>
    <row r="1358" spans="1:56">
      <c r="A1358" s="223"/>
      <c r="B1358" s="224"/>
      <c r="C1358" s="225"/>
      <c r="D1358" s="182"/>
      <c r="E1358" s="182"/>
      <c r="F1358" s="182"/>
      <c r="G1358" s="203"/>
      <c r="H1358" s="218"/>
      <c r="I1358" s="213"/>
      <c r="J1358" s="207"/>
      <c r="K1358" s="213"/>
      <c r="L1358" s="207"/>
      <c r="M1358" s="213"/>
      <c r="N1358" s="207"/>
      <c r="O1358" s="183"/>
      <c r="P1358" s="184"/>
      <c r="Q1358" s="184"/>
      <c r="R1358" s="275"/>
      <c r="S1358" s="185"/>
      <c r="T1358" s="185"/>
      <c r="U1358" s="275"/>
      <c r="V1358" s="275"/>
      <c r="W1358" s="276"/>
      <c r="X1358" s="276"/>
      <c r="Y1358" s="276"/>
      <c r="Z1358" s="275"/>
      <c r="AA1358" s="184"/>
      <c r="AB1358" s="184"/>
      <c r="AC1358" s="185"/>
      <c r="AD1358" s="185"/>
      <c r="AE1358" s="186"/>
      <c r="AF1358" s="187"/>
      <c r="AG1358" s="182"/>
      <c r="AH1358" s="184"/>
      <c r="AI1358" s="184"/>
      <c r="AJ1358" s="182"/>
      <c r="AK1358" s="188"/>
      <c r="AL1358" s="188"/>
      <c r="AM1358" s="188"/>
      <c r="AN1358" s="188"/>
      <c r="AO1358" s="188"/>
      <c r="AP1358" s="188"/>
      <c r="AQ1358" s="188"/>
      <c r="AR1358" s="188"/>
      <c r="AS1358" s="188"/>
      <c r="AT1358" s="188"/>
      <c r="AU1358" s="189"/>
      <c r="AV1358" s="190"/>
      <c r="AW1358" s="190"/>
      <c r="AX1358" s="191"/>
      <c r="AY1358" s="191"/>
      <c r="AZ1358" s="191"/>
      <c r="BA1358" s="192"/>
      <c r="BB1358" s="193"/>
      <c r="BC1358" s="193"/>
      <c r="BD1358" s="193"/>
    </row>
    <row r="1359" spans="1:56">
      <c r="A1359" s="220"/>
      <c r="B1359" s="221"/>
      <c r="C1359" s="222"/>
      <c r="D1359" s="169"/>
      <c r="E1359" s="169"/>
      <c r="F1359" s="169"/>
      <c r="G1359" s="202"/>
      <c r="H1359" s="217"/>
      <c r="I1359" s="212"/>
      <c r="J1359" s="206"/>
      <c r="K1359" s="212"/>
      <c r="L1359" s="206"/>
      <c r="M1359" s="212"/>
      <c r="N1359" s="206"/>
      <c r="O1359" s="170"/>
      <c r="P1359" s="171"/>
      <c r="Q1359" s="171"/>
      <c r="R1359" s="171"/>
      <c r="S1359" s="172"/>
      <c r="T1359" s="172"/>
      <c r="U1359" s="171"/>
      <c r="V1359" s="171"/>
      <c r="W1359" s="173"/>
      <c r="X1359" s="173"/>
      <c r="Y1359" s="173"/>
      <c r="Z1359" s="171"/>
      <c r="AA1359" s="171"/>
      <c r="AB1359" s="171"/>
      <c r="AC1359" s="172"/>
      <c r="AD1359" s="172"/>
      <c r="AE1359" s="174"/>
      <c r="AF1359" s="175"/>
      <c r="AG1359" s="169"/>
      <c r="AH1359" s="171"/>
      <c r="AI1359" s="171"/>
      <c r="AJ1359" s="169"/>
      <c r="AK1359" s="176"/>
      <c r="AL1359" s="176"/>
      <c r="AM1359" s="176"/>
      <c r="AN1359" s="176"/>
      <c r="AO1359" s="176"/>
      <c r="AP1359" s="176"/>
      <c r="AQ1359" s="176"/>
      <c r="AR1359" s="176"/>
      <c r="AS1359" s="176"/>
      <c r="AT1359" s="176"/>
      <c r="AU1359" s="177"/>
      <c r="AV1359" s="178"/>
      <c r="AW1359" s="178"/>
      <c r="AX1359" s="179"/>
      <c r="AY1359" s="179"/>
      <c r="AZ1359" s="179"/>
      <c r="BA1359" s="180"/>
      <c r="BB1359" s="181"/>
      <c r="BC1359" s="181"/>
      <c r="BD1359" s="181"/>
    </row>
    <row r="1360" spans="1:56">
      <c r="A1360" s="223"/>
      <c r="B1360" s="224"/>
      <c r="C1360" s="225"/>
      <c r="D1360" s="182"/>
      <c r="E1360" s="182"/>
      <c r="F1360" s="182"/>
      <c r="G1360" s="203"/>
      <c r="H1360" s="218"/>
      <c r="I1360" s="213"/>
      <c r="J1360" s="207"/>
      <c r="K1360" s="213"/>
      <c r="L1360" s="207"/>
      <c r="M1360" s="213"/>
      <c r="N1360" s="207"/>
      <c r="O1360" s="183"/>
      <c r="P1360" s="184"/>
      <c r="Q1360" s="184"/>
      <c r="R1360" s="275"/>
      <c r="S1360" s="185"/>
      <c r="T1360" s="185"/>
      <c r="U1360" s="275"/>
      <c r="V1360" s="275"/>
      <c r="W1360" s="276"/>
      <c r="X1360" s="276"/>
      <c r="Y1360" s="276"/>
      <c r="Z1360" s="275"/>
      <c r="AA1360" s="184"/>
      <c r="AB1360" s="184"/>
      <c r="AC1360" s="185"/>
      <c r="AD1360" s="185"/>
      <c r="AE1360" s="186"/>
      <c r="AF1360" s="187"/>
      <c r="AG1360" s="182"/>
      <c r="AH1360" s="184"/>
      <c r="AI1360" s="184"/>
      <c r="AJ1360" s="182"/>
      <c r="AK1360" s="188"/>
      <c r="AL1360" s="188"/>
      <c r="AM1360" s="188"/>
      <c r="AN1360" s="188"/>
      <c r="AO1360" s="188"/>
      <c r="AP1360" s="188"/>
      <c r="AQ1360" s="188"/>
      <c r="AR1360" s="188"/>
      <c r="AS1360" s="188"/>
      <c r="AT1360" s="188"/>
      <c r="AU1360" s="189"/>
      <c r="AV1360" s="190"/>
      <c r="AW1360" s="190"/>
      <c r="AX1360" s="191"/>
      <c r="AY1360" s="191"/>
      <c r="AZ1360" s="191"/>
      <c r="BA1360" s="192"/>
      <c r="BB1360" s="193"/>
      <c r="BC1360" s="193"/>
      <c r="BD1360" s="193"/>
    </row>
    <row r="1361" spans="1:56">
      <c r="A1361" s="220"/>
      <c r="B1361" s="221"/>
      <c r="C1361" s="222"/>
      <c r="D1361" s="169"/>
      <c r="E1361" s="169"/>
      <c r="F1361" s="169"/>
      <c r="G1361" s="202"/>
      <c r="H1361" s="217"/>
      <c r="I1361" s="212"/>
      <c r="J1361" s="206"/>
      <c r="K1361" s="212"/>
      <c r="L1361" s="206"/>
      <c r="M1361" s="212"/>
      <c r="N1361" s="206"/>
      <c r="O1361" s="170"/>
      <c r="P1361" s="171"/>
      <c r="Q1361" s="171"/>
      <c r="R1361" s="171"/>
      <c r="S1361" s="172"/>
      <c r="T1361" s="172"/>
      <c r="U1361" s="171"/>
      <c r="V1361" s="171"/>
      <c r="W1361" s="173"/>
      <c r="X1361" s="173"/>
      <c r="Y1361" s="173"/>
      <c r="Z1361" s="171"/>
      <c r="AA1361" s="171"/>
      <c r="AB1361" s="171"/>
      <c r="AC1361" s="172"/>
      <c r="AD1361" s="172"/>
      <c r="AE1361" s="174"/>
      <c r="AF1361" s="175"/>
      <c r="AG1361" s="169"/>
      <c r="AH1361" s="171"/>
      <c r="AI1361" s="171"/>
      <c r="AJ1361" s="169"/>
      <c r="AK1361" s="176"/>
      <c r="AL1361" s="176"/>
      <c r="AM1361" s="176"/>
      <c r="AN1361" s="176"/>
      <c r="AO1361" s="176"/>
      <c r="AP1361" s="176"/>
      <c r="AQ1361" s="176"/>
      <c r="AR1361" s="176"/>
      <c r="AS1361" s="176"/>
      <c r="AT1361" s="176"/>
      <c r="AU1361" s="177"/>
      <c r="AV1361" s="178"/>
      <c r="AW1361" s="178"/>
      <c r="AX1361" s="179"/>
      <c r="AY1361" s="179"/>
      <c r="AZ1361" s="179"/>
      <c r="BA1361" s="180"/>
      <c r="BB1361" s="181"/>
      <c r="BC1361" s="181"/>
      <c r="BD1361" s="181"/>
    </row>
    <row r="1362" spans="1:56">
      <c r="A1362" s="223"/>
      <c r="B1362" s="224"/>
      <c r="C1362" s="225"/>
      <c r="D1362" s="182"/>
      <c r="E1362" s="182"/>
      <c r="F1362" s="182"/>
      <c r="G1362" s="203"/>
      <c r="H1362" s="218"/>
      <c r="I1362" s="213"/>
      <c r="J1362" s="207"/>
      <c r="K1362" s="213"/>
      <c r="L1362" s="207"/>
      <c r="M1362" s="213"/>
      <c r="N1362" s="207"/>
      <c r="O1362" s="183"/>
      <c r="P1362" s="184"/>
      <c r="Q1362" s="184"/>
      <c r="R1362" s="275"/>
      <c r="S1362" s="185"/>
      <c r="T1362" s="185"/>
      <c r="U1362" s="275"/>
      <c r="V1362" s="275"/>
      <c r="W1362" s="276"/>
      <c r="X1362" s="276"/>
      <c r="Y1362" s="276"/>
      <c r="Z1362" s="275"/>
      <c r="AA1362" s="184"/>
      <c r="AB1362" s="184"/>
      <c r="AC1362" s="185"/>
      <c r="AD1362" s="185"/>
      <c r="AE1362" s="186"/>
      <c r="AF1362" s="187"/>
      <c r="AG1362" s="182"/>
      <c r="AH1362" s="184"/>
      <c r="AI1362" s="184"/>
      <c r="AJ1362" s="182"/>
      <c r="AK1362" s="188"/>
      <c r="AL1362" s="188"/>
      <c r="AM1362" s="188"/>
      <c r="AN1362" s="188"/>
      <c r="AO1362" s="188"/>
      <c r="AP1362" s="188"/>
      <c r="AQ1362" s="188"/>
      <c r="AR1362" s="188"/>
      <c r="AS1362" s="188"/>
      <c r="AT1362" s="188"/>
      <c r="AU1362" s="189"/>
      <c r="AV1362" s="190"/>
      <c r="AW1362" s="190"/>
      <c r="AX1362" s="191"/>
      <c r="AY1362" s="191"/>
      <c r="AZ1362" s="191"/>
      <c r="BA1362" s="192"/>
      <c r="BB1362" s="193"/>
      <c r="BC1362" s="193"/>
      <c r="BD1362" s="193"/>
    </row>
    <row r="1363" spans="1:56">
      <c r="A1363" s="220"/>
      <c r="B1363" s="221"/>
      <c r="C1363" s="222"/>
      <c r="D1363" s="169"/>
      <c r="E1363" s="169"/>
      <c r="F1363" s="169"/>
      <c r="G1363" s="202"/>
      <c r="H1363" s="217"/>
      <c r="I1363" s="212"/>
      <c r="J1363" s="206"/>
      <c r="K1363" s="212"/>
      <c r="L1363" s="206"/>
      <c r="M1363" s="212"/>
      <c r="N1363" s="206"/>
      <c r="O1363" s="170"/>
      <c r="P1363" s="171"/>
      <c r="Q1363" s="171"/>
      <c r="R1363" s="171"/>
      <c r="S1363" s="172"/>
      <c r="T1363" s="172"/>
      <c r="U1363" s="171"/>
      <c r="V1363" s="171"/>
      <c r="W1363" s="173"/>
      <c r="X1363" s="173"/>
      <c r="Y1363" s="173"/>
      <c r="Z1363" s="171"/>
      <c r="AA1363" s="171"/>
      <c r="AB1363" s="171"/>
      <c r="AC1363" s="172"/>
      <c r="AD1363" s="172"/>
      <c r="AE1363" s="174"/>
      <c r="AF1363" s="175"/>
      <c r="AG1363" s="169"/>
      <c r="AH1363" s="171"/>
      <c r="AI1363" s="171"/>
      <c r="AJ1363" s="169"/>
      <c r="AK1363" s="176"/>
      <c r="AL1363" s="176"/>
      <c r="AM1363" s="176"/>
      <c r="AN1363" s="176"/>
      <c r="AO1363" s="176"/>
      <c r="AP1363" s="176"/>
      <c r="AQ1363" s="176"/>
      <c r="AR1363" s="176"/>
      <c r="AS1363" s="176"/>
      <c r="AT1363" s="176"/>
      <c r="AU1363" s="177"/>
      <c r="AV1363" s="178"/>
      <c r="AW1363" s="178"/>
      <c r="AX1363" s="179"/>
      <c r="AY1363" s="179"/>
      <c r="AZ1363" s="179"/>
      <c r="BA1363" s="180"/>
      <c r="BB1363" s="181"/>
      <c r="BC1363" s="181"/>
      <c r="BD1363" s="181"/>
    </row>
    <row r="1364" spans="1:56">
      <c r="A1364" s="223"/>
      <c r="B1364" s="224"/>
      <c r="C1364" s="225"/>
      <c r="D1364" s="182"/>
      <c r="E1364" s="182"/>
      <c r="F1364" s="182"/>
      <c r="G1364" s="203"/>
      <c r="H1364" s="218"/>
      <c r="I1364" s="213"/>
      <c r="J1364" s="207"/>
      <c r="K1364" s="213"/>
      <c r="L1364" s="207"/>
      <c r="M1364" s="213"/>
      <c r="N1364" s="207"/>
      <c r="O1364" s="183"/>
      <c r="P1364" s="184"/>
      <c r="Q1364" s="184"/>
      <c r="R1364" s="275"/>
      <c r="S1364" s="185"/>
      <c r="T1364" s="185"/>
      <c r="U1364" s="275"/>
      <c r="V1364" s="275"/>
      <c r="W1364" s="276"/>
      <c r="X1364" s="276"/>
      <c r="Y1364" s="276"/>
      <c r="Z1364" s="275"/>
      <c r="AA1364" s="184"/>
      <c r="AB1364" s="184"/>
      <c r="AC1364" s="185"/>
      <c r="AD1364" s="185"/>
      <c r="AE1364" s="186"/>
      <c r="AF1364" s="187"/>
      <c r="AG1364" s="182"/>
      <c r="AH1364" s="184"/>
      <c r="AI1364" s="184"/>
      <c r="AJ1364" s="182"/>
      <c r="AK1364" s="188"/>
      <c r="AL1364" s="188"/>
      <c r="AM1364" s="188"/>
      <c r="AN1364" s="188"/>
      <c r="AO1364" s="188"/>
      <c r="AP1364" s="188"/>
      <c r="AQ1364" s="188"/>
      <c r="AR1364" s="188"/>
      <c r="AS1364" s="188"/>
      <c r="AT1364" s="188"/>
      <c r="AU1364" s="189"/>
      <c r="AV1364" s="190"/>
      <c r="AW1364" s="190"/>
      <c r="AX1364" s="191"/>
      <c r="AY1364" s="191"/>
      <c r="AZ1364" s="191"/>
      <c r="BA1364" s="192"/>
      <c r="BB1364" s="193"/>
      <c r="BC1364" s="193"/>
      <c r="BD1364" s="193"/>
    </row>
    <row r="1365" spans="1:56">
      <c r="A1365" s="220"/>
      <c r="B1365" s="221"/>
      <c r="C1365" s="222"/>
      <c r="D1365" s="169"/>
      <c r="E1365" s="169"/>
      <c r="F1365" s="169"/>
      <c r="G1365" s="202"/>
      <c r="H1365" s="217"/>
      <c r="I1365" s="212"/>
      <c r="J1365" s="206"/>
      <c r="K1365" s="212"/>
      <c r="L1365" s="206"/>
      <c r="M1365" s="212"/>
      <c r="N1365" s="206"/>
      <c r="O1365" s="170"/>
      <c r="P1365" s="171"/>
      <c r="Q1365" s="171"/>
      <c r="R1365" s="171"/>
      <c r="S1365" s="172"/>
      <c r="T1365" s="172"/>
      <c r="U1365" s="171"/>
      <c r="V1365" s="171"/>
      <c r="W1365" s="173"/>
      <c r="X1365" s="173"/>
      <c r="Y1365" s="173"/>
      <c r="Z1365" s="171"/>
      <c r="AA1365" s="171"/>
      <c r="AB1365" s="171"/>
      <c r="AC1365" s="172"/>
      <c r="AD1365" s="172"/>
      <c r="AE1365" s="174"/>
      <c r="AF1365" s="175"/>
      <c r="AG1365" s="169"/>
      <c r="AH1365" s="171"/>
      <c r="AI1365" s="171"/>
      <c r="AJ1365" s="169"/>
      <c r="AK1365" s="176"/>
      <c r="AL1365" s="176"/>
      <c r="AM1365" s="176"/>
      <c r="AN1365" s="176"/>
      <c r="AO1365" s="176"/>
      <c r="AP1365" s="176"/>
      <c r="AQ1365" s="176"/>
      <c r="AR1365" s="176"/>
      <c r="AS1365" s="176"/>
      <c r="AT1365" s="176"/>
      <c r="AU1365" s="177"/>
      <c r="AV1365" s="178"/>
      <c r="AW1365" s="178"/>
      <c r="AX1365" s="179"/>
      <c r="AY1365" s="179"/>
      <c r="AZ1365" s="179"/>
      <c r="BA1365" s="180"/>
      <c r="BB1365" s="181"/>
      <c r="BC1365" s="181"/>
      <c r="BD1365" s="181"/>
    </row>
    <row r="1366" spans="1:56">
      <c r="A1366" s="223"/>
      <c r="B1366" s="224"/>
      <c r="C1366" s="225"/>
      <c r="D1366" s="182"/>
      <c r="E1366" s="182"/>
      <c r="F1366" s="182"/>
      <c r="G1366" s="203"/>
      <c r="H1366" s="218"/>
      <c r="I1366" s="213"/>
      <c r="J1366" s="207"/>
      <c r="K1366" s="213"/>
      <c r="L1366" s="207"/>
      <c r="M1366" s="213"/>
      <c r="N1366" s="207"/>
      <c r="O1366" s="183"/>
      <c r="P1366" s="184"/>
      <c r="Q1366" s="184"/>
      <c r="R1366" s="275"/>
      <c r="S1366" s="185"/>
      <c r="T1366" s="185"/>
      <c r="U1366" s="275"/>
      <c r="V1366" s="275"/>
      <c r="W1366" s="276"/>
      <c r="X1366" s="276"/>
      <c r="Y1366" s="276"/>
      <c r="Z1366" s="275"/>
      <c r="AA1366" s="184"/>
      <c r="AB1366" s="184"/>
      <c r="AC1366" s="185"/>
      <c r="AD1366" s="185"/>
      <c r="AE1366" s="186"/>
      <c r="AF1366" s="187"/>
      <c r="AG1366" s="182"/>
      <c r="AH1366" s="184"/>
      <c r="AI1366" s="184"/>
      <c r="AJ1366" s="182"/>
      <c r="AK1366" s="188"/>
      <c r="AL1366" s="188"/>
      <c r="AM1366" s="188"/>
      <c r="AN1366" s="188"/>
      <c r="AO1366" s="188"/>
      <c r="AP1366" s="188"/>
      <c r="AQ1366" s="188"/>
      <c r="AR1366" s="188"/>
      <c r="AS1366" s="188"/>
      <c r="AT1366" s="188"/>
      <c r="AU1366" s="189"/>
      <c r="AV1366" s="190"/>
      <c r="AW1366" s="190"/>
      <c r="AX1366" s="191"/>
      <c r="AY1366" s="191"/>
      <c r="AZ1366" s="191"/>
      <c r="BA1366" s="192"/>
      <c r="BB1366" s="193"/>
      <c r="BC1366" s="193"/>
      <c r="BD1366" s="193"/>
    </row>
    <row r="1367" spans="1:56">
      <c r="A1367" s="220"/>
      <c r="B1367" s="221"/>
      <c r="C1367" s="222"/>
      <c r="D1367" s="169"/>
      <c r="E1367" s="169"/>
      <c r="F1367" s="169"/>
      <c r="G1367" s="202"/>
      <c r="H1367" s="217"/>
      <c r="I1367" s="212"/>
      <c r="J1367" s="206"/>
      <c r="K1367" s="212"/>
      <c r="L1367" s="206"/>
      <c r="M1367" s="212"/>
      <c r="N1367" s="206"/>
      <c r="O1367" s="170"/>
      <c r="P1367" s="171"/>
      <c r="Q1367" s="171"/>
      <c r="R1367" s="171"/>
      <c r="S1367" s="172"/>
      <c r="T1367" s="172"/>
      <c r="U1367" s="171"/>
      <c r="V1367" s="171"/>
      <c r="W1367" s="173"/>
      <c r="X1367" s="173"/>
      <c r="Y1367" s="173"/>
      <c r="Z1367" s="171"/>
      <c r="AA1367" s="171"/>
      <c r="AB1367" s="171"/>
      <c r="AC1367" s="172"/>
      <c r="AD1367" s="172"/>
      <c r="AE1367" s="174"/>
      <c r="AF1367" s="175"/>
      <c r="AG1367" s="169"/>
      <c r="AH1367" s="171"/>
      <c r="AI1367" s="171"/>
      <c r="AJ1367" s="169"/>
      <c r="AK1367" s="176"/>
      <c r="AL1367" s="176"/>
      <c r="AM1367" s="176"/>
      <c r="AN1367" s="176"/>
      <c r="AO1367" s="176"/>
      <c r="AP1367" s="176"/>
      <c r="AQ1367" s="176"/>
      <c r="AR1367" s="176"/>
      <c r="AS1367" s="176"/>
      <c r="AT1367" s="176"/>
      <c r="AU1367" s="177"/>
      <c r="AV1367" s="178"/>
      <c r="AW1367" s="178"/>
      <c r="AX1367" s="179"/>
      <c r="AY1367" s="179"/>
      <c r="AZ1367" s="179"/>
      <c r="BA1367" s="180"/>
      <c r="BB1367" s="181"/>
      <c r="BC1367" s="181"/>
      <c r="BD1367" s="181"/>
    </row>
    <row r="1368" spans="1:56">
      <c r="A1368" s="223"/>
      <c r="B1368" s="224"/>
      <c r="C1368" s="225"/>
      <c r="D1368" s="182"/>
      <c r="E1368" s="182"/>
      <c r="F1368" s="182"/>
      <c r="G1368" s="203"/>
      <c r="H1368" s="218"/>
      <c r="I1368" s="213"/>
      <c r="J1368" s="207"/>
      <c r="K1368" s="213"/>
      <c r="L1368" s="207"/>
      <c r="M1368" s="213"/>
      <c r="N1368" s="207"/>
      <c r="O1368" s="183"/>
      <c r="P1368" s="184"/>
      <c r="Q1368" s="184"/>
      <c r="R1368" s="275"/>
      <c r="S1368" s="185"/>
      <c r="T1368" s="185"/>
      <c r="U1368" s="275"/>
      <c r="V1368" s="275"/>
      <c r="W1368" s="276"/>
      <c r="X1368" s="276"/>
      <c r="Y1368" s="276"/>
      <c r="Z1368" s="275"/>
      <c r="AA1368" s="184"/>
      <c r="AB1368" s="184"/>
      <c r="AC1368" s="185"/>
      <c r="AD1368" s="185"/>
      <c r="AE1368" s="186"/>
      <c r="AF1368" s="187"/>
      <c r="AG1368" s="182"/>
      <c r="AH1368" s="184"/>
      <c r="AI1368" s="184"/>
      <c r="AJ1368" s="182"/>
      <c r="AK1368" s="188"/>
      <c r="AL1368" s="188"/>
      <c r="AM1368" s="188"/>
      <c r="AN1368" s="188"/>
      <c r="AO1368" s="188"/>
      <c r="AP1368" s="188"/>
      <c r="AQ1368" s="188"/>
      <c r="AR1368" s="188"/>
      <c r="AS1368" s="188"/>
      <c r="AT1368" s="188"/>
      <c r="AU1368" s="189"/>
      <c r="AV1368" s="190"/>
      <c r="AW1368" s="190"/>
      <c r="AX1368" s="191"/>
      <c r="AY1368" s="191"/>
      <c r="AZ1368" s="191"/>
      <c r="BA1368" s="192"/>
      <c r="BB1368" s="193"/>
      <c r="BC1368" s="193"/>
      <c r="BD1368" s="193"/>
    </row>
    <row r="1369" spans="1:56">
      <c r="A1369" s="220"/>
      <c r="B1369" s="221"/>
      <c r="C1369" s="222"/>
      <c r="D1369" s="169"/>
      <c r="E1369" s="169"/>
      <c r="F1369" s="169"/>
      <c r="G1369" s="202"/>
      <c r="H1369" s="217"/>
      <c r="I1369" s="212"/>
      <c r="J1369" s="206"/>
      <c r="K1369" s="212"/>
      <c r="L1369" s="206"/>
      <c r="M1369" s="212"/>
      <c r="N1369" s="206"/>
      <c r="O1369" s="170"/>
      <c r="P1369" s="171"/>
      <c r="Q1369" s="171"/>
      <c r="R1369" s="171"/>
      <c r="S1369" s="172"/>
      <c r="T1369" s="172"/>
      <c r="U1369" s="171"/>
      <c r="V1369" s="171"/>
      <c r="W1369" s="173"/>
      <c r="X1369" s="173"/>
      <c r="Y1369" s="173"/>
      <c r="Z1369" s="171"/>
      <c r="AA1369" s="171"/>
      <c r="AB1369" s="171"/>
      <c r="AC1369" s="172"/>
      <c r="AD1369" s="172"/>
      <c r="AE1369" s="174"/>
      <c r="AF1369" s="175"/>
      <c r="AG1369" s="169"/>
      <c r="AH1369" s="171"/>
      <c r="AI1369" s="171"/>
      <c r="AJ1369" s="169"/>
      <c r="AK1369" s="176"/>
      <c r="AL1369" s="176"/>
      <c r="AM1369" s="176"/>
      <c r="AN1369" s="176"/>
      <c r="AO1369" s="176"/>
      <c r="AP1369" s="176"/>
      <c r="AQ1369" s="176"/>
      <c r="AR1369" s="176"/>
      <c r="AS1369" s="176"/>
      <c r="AT1369" s="176"/>
      <c r="AU1369" s="177"/>
      <c r="AV1369" s="178"/>
      <c r="AW1369" s="178"/>
      <c r="AX1369" s="179"/>
      <c r="AY1369" s="179"/>
      <c r="AZ1369" s="179"/>
      <c r="BA1369" s="180"/>
      <c r="BB1369" s="181"/>
      <c r="BC1369" s="181"/>
      <c r="BD1369" s="181"/>
    </row>
    <row r="1370" spans="1:56">
      <c r="A1370" s="223"/>
      <c r="B1370" s="224"/>
      <c r="C1370" s="225"/>
      <c r="D1370" s="182"/>
      <c r="E1370" s="182"/>
      <c r="F1370" s="182"/>
      <c r="G1370" s="203"/>
      <c r="H1370" s="218"/>
      <c r="I1370" s="213"/>
      <c r="J1370" s="207"/>
      <c r="K1370" s="213"/>
      <c r="L1370" s="207"/>
      <c r="M1370" s="213"/>
      <c r="N1370" s="207"/>
      <c r="O1370" s="183"/>
      <c r="P1370" s="184"/>
      <c r="Q1370" s="184"/>
      <c r="R1370" s="275"/>
      <c r="S1370" s="185"/>
      <c r="T1370" s="185"/>
      <c r="U1370" s="275"/>
      <c r="V1370" s="275"/>
      <c r="W1370" s="276"/>
      <c r="X1370" s="276"/>
      <c r="Y1370" s="276"/>
      <c r="Z1370" s="275"/>
      <c r="AA1370" s="184"/>
      <c r="AB1370" s="184"/>
      <c r="AC1370" s="185"/>
      <c r="AD1370" s="185"/>
      <c r="AE1370" s="186"/>
      <c r="AF1370" s="187"/>
      <c r="AG1370" s="182"/>
      <c r="AH1370" s="184"/>
      <c r="AI1370" s="184"/>
      <c r="AJ1370" s="182"/>
      <c r="AK1370" s="188"/>
      <c r="AL1370" s="188"/>
      <c r="AM1370" s="188"/>
      <c r="AN1370" s="188"/>
      <c r="AO1370" s="188"/>
      <c r="AP1370" s="188"/>
      <c r="AQ1370" s="188"/>
      <c r="AR1370" s="188"/>
      <c r="AS1370" s="188"/>
      <c r="AT1370" s="188"/>
      <c r="AU1370" s="189"/>
      <c r="AV1370" s="190"/>
      <c r="AW1370" s="190"/>
      <c r="AX1370" s="191"/>
      <c r="AY1370" s="191"/>
      <c r="AZ1370" s="191"/>
      <c r="BA1370" s="192"/>
      <c r="BB1370" s="193"/>
      <c r="BC1370" s="193"/>
      <c r="BD1370" s="193"/>
    </row>
    <row r="1371" spans="1:56">
      <c r="A1371" s="220"/>
      <c r="B1371" s="221"/>
      <c r="C1371" s="222"/>
      <c r="D1371" s="169"/>
      <c r="E1371" s="169"/>
      <c r="F1371" s="169"/>
      <c r="G1371" s="202"/>
      <c r="H1371" s="217"/>
      <c r="I1371" s="212"/>
      <c r="J1371" s="206"/>
      <c r="K1371" s="212"/>
      <c r="L1371" s="206"/>
      <c r="M1371" s="212"/>
      <c r="N1371" s="206"/>
      <c r="O1371" s="170"/>
      <c r="P1371" s="171"/>
      <c r="Q1371" s="171"/>
      <c r="R1371" s="171"/>
      <c r="S1371" s="172"/>
      <c r="T1371" s="172"/>
      <c r="U1371" s="171"/>
      <c r="V1371" s="171"/>
      <c r="W1371" s="173"/>
      <c r="X1371" s="173"/>
      <c r="Y1371" s="173"/>
      <c r="Z1371" s="171"/>
      <c r="AA1371" s="171"/>
      <c r="AB1371" s="171"/>
      <c r="AC1371" s="172"/>
      <c r="AD1371" s="172"/>
      <c r="AE1371" s="174"/>
      <c r="AF1371" s="175"/>
      <c r="AG1371" s="169"/>
      <c r="AH1371" s="171"/>
      <c r="AI1371" s="171"/>
      <c r="AJ1371" s="169"/>
      <c r="AK1371" s="176"/>
      <c r="AL1371" s="176"/>
      <c r="AM1371" s="176"/>
      <c r="AN1371" s="176"/>
      <c r="AO1371" s="176"/>
      <c r="AP1371" s="176"/>
      <c r="AQ1371" s="176"/>
      <c r="AR1371" s="176"/>
      <c r="AS1371" s="176"/>
      <c r="AT1371" s="176"/>
      <c r="AU1371" s="177"/>
      <c r="AV1371" s="178"/>
      <c r="AW1371" s="178"/>
      <c r="AX1371" s="179"/>
      <c r="AY1371" s="179"/>
      <c r="AZ1371" s="179"/>
      <c r="BA1371" s="180"/>
      <c r="BB1371" s="181"/>
      <c r="BC1371" s="181"/>
      <c r="BD1371" s="181"/>
    </row>
    <row r="1372" spans="1:56">
      <c r="A1372" s="223"/>
      <c r="B1372" s="224"/>
      <c r="C1372" s="225"/>
      <c r="D1372" s="182"/>
      <c r="E1372" s="182"/>
      <c r="F1372" s="182"/>
      <c r="G1372" s="203"/>
      <c r="H1372" s="218"/>
      <c r="I1372" s="213"/>
      <c r="J1372" s="207"/>
      <c r="K1372" s="213"/>
      <c r="L1372" s="207"/>
      <c r="M1372" s="213"/>
      <c r="N1372" s="207"/>
      <c r="O1372" s="183"/>
      <c r="P1372" s="184"/>
      <c r="Q1372" s="184"/>
      <c r="R1372" s="275"/>
      <c r="S1372" s="185"/>
      <c r="T1372" s="185"/>
      <c r="U1372" s="275"/>
      <c r="V1372" s="275"/>
      <c r="W1372" s="276"/>
      <c r="X1372" s="276"/>
      <c r="Y1372" s="276"/>
      <c r="Z1372" s="275"/>
      <c r="AA1372" s="184"/>
      <c r="AB1372" s="184"/>
      <c r="AC1372" s="185"/>
      <c r="AD1372" s="185"/>
      <c r="AE1372" s="186"/>
      <c r="AF1372" s="187"/>
      <c r="AG1372" s="182"/>
      <c r="AH1372" s="184"/>
      <c r="AI1372" s="184"/>
      <c r="AJ1372" s="182"/>
      <c r="AK1372" s="188"/>
      <c r="AL1372" s="188"/>
      <c r="AM1372" s="188"/>
      <c r="AN1372" s="188"/>
      <c r="AO1372" s="188"/>
      <c r="AP1372" s="188"/>
      <c r="AQ1372" s="188"/>
      <c r="AR1372" s="188"/>
      <c r="AS1372" s="188"/>
      <c r="AT1372" s="188"/>
      <c r="AU1372" s="189"/>
      <c r="AV1372" s="190"/>
      <c r="AW1372" s="190"/>
      <c r="AX1372" s="191"/>
      <c r="AY1372" s="191"/>
      <c r="AZ1372" s="191"/>
      <c r="BA1372" s="192"/>
      <c r="BB1372" s="193"/>
      <c r="BC1372" s="193"/>
      <c r="BD1372" s="193"/>
    </row>
    <row r="1373" spans="1:56">
      <c r="A1373" s="220"/>
      <c r="B1373" s="221"/>
      <c r="C1373" s="222"/>
      <c r="D1373" s="169"/>
      <c r="E1373" s="169"/>
      <c r="F1373" s="169"/>
      <c r="G1373" s="202"/>
      <c r="H1373" s="217"/>
      <c r="I1373" s="212"/>
      <c r="J1373" s="206"/>
      <c r="K1373" s="212"/>
      <c r="L1373" s="206"/>
      <c r="M1373" s="212"/>
      <c r="N1373" s="206"/>
      <c r="O1373" s="170"/>
      <c r="P1373" s="171"/>
      <c r="Q1373" s="171"/>
      <c r="R1373" s="171"/>
      <c r="S1373" s="172"/>
      <c r="T1373" s="172"/>
      <c r="U1373" s="171"/>
      <c r="V1373" s="171"/>
      <c r="W1373" s="173"/>
      <c r="X1373" s="173"/>
      <c r="Y1373" s="173"/>
      <c r="Z1373" s="171"/>
      <c r="AA1373" s="171"/>
      <c r="AB1373" s="171"/>
      <c r="AC1373" s="172"/>
      <c r="AD1373" s="172"/>
      <c r="AE1373" s="174"/>
      <c r="AF1373" s="175"/>
      <c r="AG1373" s="169"/>
      <c r="AH1373" s="171"/>
      <c r="AI1373" s="171"/>
      <c r="AJ1373" s="169"/>
      <c r="AK1373" s="176"/>
      <c r="AL1373" s="176"/>
      <c r="AM1373" s="176"/>
      <c r="AN1373" s="176"/>
      <c r="AO1373" s="176"/>
      <c r="AP1373" s="176"/>
      <c r="AQ1373" s="176"/>
      <c r="AR1373" s="176"/>
      <c r="AS1373" s="176"/>
      <c r="AT1373" s="176"/>
      <c r="AU1373" s="177"/>
      <c r="AV1373" s="178"/>
      <c r="AW1373" s="178"/>
      <c r="AX1373" s="179"/>
      <c r="AY1373" s="179"/>
      <c r="AZ1373" s="179"/>
      <c r="BA1373" s="180"/>
      <c r="BB1373" s="181"/>
      <c r="BC1373" s="181"/>
      <c r="BD1373" s="181"/>
    </row>
    <row r="1374" spans="1:56">
      <c r="A1374" s="223"/>
      <c r="B1374" s="224"/>
      <c r="C1374" s="225"/>
      <c r="D1374" s="182"/>
      <c r="E1374" s="182"/>
      <c r="F1374" s="182"/>
      <c r="G1374" s="203"/>
      <c r="H1374" s="218"/>
      <c r="I1374" s="213"/>
      <c r="J1374" s="207"/>
      <c r="K1374" s="213"/>
      <c r="L1374" s="207"/>
      <c r="M1374" s="213"/>
      <c r="N1374" s="207"/>
      <c r="O1374" s="183"/>
      <c r="P1374" s="184"/>
      <c r="Q1374" s="184"/>
      <c r="R1374" s="275"/>
      <c r="S1374" s="185"/>
      <c r="T1374" s="185"/>
      <c r="U1374" s="275"/>
      <c r="V1374" s="275"/>
      <c r="W1374" s="276"/>
      <c r="X1374" s="276"/>
      <c r="Y1374" s="276"/>
      <c r="Z1374" s="275"/>
      <c r="AA1374" s="184"/>
      <c r="AB1374" s="184"/>
      <c r="AC1374" s="185"/>
      <c r="AD1374" s="185"/>
      <c r="AE1374" s="186"/>
      <c r="AF1374" s="187"/>
      <c r="AG1374" s="182"/>
      <c r="AH1374" s="184"/>
      <c r="AI1374" s="184"/>
      <c r="AJ1374" s="182"/>
      <c r="AK1374" s="188"/>
      <c r="AL1374" s="188"/>
      <c r="AM1374" s="188"/>
      <c r="AN1374" s="188"/>
      <c r="AO1374" s="188"/>
      <c r="AP1374" s="188"/>
      <c r="AQ1374" s="188"/>
      <c r="AR1374" s="188"/>
      <c r="AS1374" s="188"/>
      <c r="AT1374" s="188"/>
      <c r="AU1374" s="189"/>
      <c r="AV1374" s="190"/>
      <c r="AW1374" s="190"/>
      <c r="AX1374" s="191"/>
      <c r="AY1374" s="191"/>
      <c r="AZ1374" s="191"/>
      <c r="BA1374" s="192"/>
      <c r="BB1374" s="193"/>
      <c r="BC1374" s="193"/>
      <c r="BD1374" s="193"/>
    </row>
    <row r="1375" spans="1:56">
      <c r="A1375" s="220"/>
      <c r="B1375" s="221"/>
      <c r="C1375" s="222"/>
      <c r="D1375" s="169"/>
      <c r="E1375" s="169"/>
      <c r="F1375" s="169"/>
      <c r="G1375" s="202"/>
      <c r="H1375" s="217"/>
      <c r="I1375" s="212"/>
      <c r="J1375" s="206"/>
      <c r="K1375" s="212"/>
      <c r="L1375" s="206"/>
      <c r="M1375" s="212"/>
      <c r="N1375" s="206"/>
      <c r="O1375" s="170"/>
      <c r="P1375" s="171"/>
      <c r="Q1375" s="171"/>
      <c r="R1375" s="171"/>
      <c r="S1375" s="172"/>
      <c r="T1375" s="172"/>
      <c r="U1375" s="171"/>
      <c r="V1375" s="171"/>
      <c r="W1375" s="173"/>
      <c r="X1375" s="173"/>
      <c r="Y1375" s="173"/>
      <c r="Z1375" s="171"/>
      <c r="AA1375" s="171"/>
      <c r="AB1375" s="171"/>
      <c r="AC1375" s="172"/>
      <c r="AD1375" s="172"/>
      <c r="AE1375" s="174"/>
      <c r="AF1375" s="175"/>
      <c r="AG1375" s="169"/>
      <c r="AH1375" s="171"/>
      <c r="AI1375" s="171"/>
      <c r="AJ1375" s="169"/>
      <c r="AK1375" s="176"/>
      <c r="AL1375" s="176"/>
      <c r="AM1375" s="176"/>
      <c r="AN1375" s="176"/>
      <c r="AO1375" s="176"/>
      <c r="AP1375" s="176"/>
      <c r="AQ1375" s="176"/>
      <c r="AR1375" s="176"/>
      <c r="AS1375" s="176"/>
      <c r="AT1375" s="176"/>
      <c r="AU1375" s="177"/>
      <c r="AV1375" s="178"/>
      <c r="AW1375" s="178"/>
      <c r="AX1375" s="179"/>
      <c r="AY1375" s="179"/>
      <c r="AZ1375" s="179"/>
      <c r="BA1375" s="180"/>
      <c r="BB1375" s="181"/>
      <c r="BC1375" s="181"/>
      <c r="BD1375" s="181"/>
    </row>
    <row r="1376" spans="1:56">
      <c r="A1376" s="223"/>
      <c r="B1376" s="224"/>
      <c r="C1376" s="225"/>
      <c r="D1376" s="182"/>
      <c r="E1376" s="182"/>
      <c r="F1376" s="182"/>
      <c r="G1376" s="203"/>
      <c r="H1376" s="218"/>
      <c r="I1376" s="213"/>
      <c r="J1376" s="207"/>
      <c r="K1376" s="213"/>
      <c r="L1376" s="207"/>
      <c r="M1376" s="213"/>
      <c r="N1376" s="207"/>
      <c r="O1376" s="183"/>
      <c r="P1376" s="184"/>
      <c r="Q1376" s="184"/>
      <c r="R1376" s="275"/>
      <c r="S1376" s="185"/>
      <c r="T1376" s="185"/>
      <c r="U1376" s="275"/>
      <c r="V1376" s="275"/>
      <c r="W1376" s="276"/>
      <c r="X1376" s="276"/>
      <c r="Y1376" s="276"/>
      <c r="Z1376" s="275"/>
      <c r="AA1376" s="184"/>
      <c r="AB1376" s="184"/>
      <c r="AC1376" s="185"/>
      <c r="AD1376" s="185"/>
      <c r="AE1376" s="186"/>
      <c r="AF1376" s="187"/>
      <c r="AG1376" s="182"/>
      <c r="AH1376" s="184"/>
      <c r="AI1376" s="184"/>
      <c r="AJ1376" s="182"/>
      <c r="AK1376" s="188"/>
      <c r="AL1376" s="188"/>
      <c r="AM1376" s="188"/>
      <c r="AN1376" s="188"/>
      <c r="AO1376" s="188"/>
      <c r="AP1376" s="188"/>
      <c r="AQ1376" s="188"/>
      <c r="AR1376" s="188"/>
      <c r="AS1376" s="188"/>
      <c r="AT1376" s="188"/>
      <c r="AU1376" s="189"/>
      <c r="AV1376" s="190"/>
      <c r="AW1376" s="190"/>
      <c r="AX1376" s="191"/>
      <c r="AY1376" s="191"/>
      <c r="AZ1376" s="191"/>
      <c r="BA1376" s="192"/>
      <c r="BB1376" s="193"/>
      <c r="BC1376" s="193"/>
      <c r="BD1376" s="193"/>
    </row>
    <row r="1377" spans="1:56">
      <c r="A1377" s="220"/>
      <c r="B1377" s="221"/>
      <c r="C1377" s="222"/>
      <c r="D1377" s="169"/>
      <c r="E1377" s="169"/>
      <c r="F1377" s="169"/>
      <c r="G1377" s="202"/>
      <c r="H1377" s="217"/>
      <c r="I1377" s="212"/>
      <c r="J1377" s="206"/>
      <c r="K1377" s="212"/>
      <c r="L1377" s="206"/>
      <c r="M1377" s="212"/>
      <c r="N1377" s="206"/>
      <c r="O1377" s="170"/>
      <c r="P1377" s="171"/>
      <c r="Q1377" s="171"/>
      <c r="R1377" s="171"/>
      <c r="S1377" s="172"/>
      <c r="T1377" s="172"/>
      <c r="U1377" s="171"/>
      <c r="V1377" s="171"/>
      <c r="W1377" s="173"/>
      <c r="X1377" s="173"/>
      <c r="Y1377" s="173"/>
      <c r="Z1377" s="171"/>
      <c r="AA1377" s="171"/>
      <c r="AB1377" s="171"/>
      <c r="AC1377" s="172"/>
      <c r="AD1377" s="172"/>
      <c r="AE1377" s="174"/>
      <c r="AF1377" s="175"/>
      <c r="AG1377" s="169"/>
      <c r="AH1377" s="171"/>
      <c r="AI1377" s="171"/>
      <c r="AJ1377" s="169"/>
      <c r="AK1377" s="176"/>
      <c r="AL1377" s="176"/>
      <c r="AM1377" s="176"/>
      <c r="AN1377" s="176"/>
      <c r="AO1377" s="176"/>
      <c r="AP1377" s="176"/>
      <c r="AQ1377" s="176"/>
      <c r="AR1377" s="176"/>
      <c r="AS1377" s="176"/>
      <c r="AT1377" s="176"/>
      <c r="AU1377" s="177"/>
      <c r="AV1377" s="178"/>
      <c r="AW1377" s="178"/>
      <c r="AX1377" s="179"/>
      <c r="AY1377" s="179"/>
      <c r="AZ1377" s="179"/>
      <c r="BA1377" s="180"/>
      <c r="BB1377" s="181"/>
      <c r="BC1377" s="181"/>
      <c r="BD1377" s="181"/>
    </row>
    <row r="1378" spans="1:56">
      <c r="A1378" s="223"/>
      <c r="B1378" s="224"/>
      <c r="C1378" s="225"/>
      <c r="D1378" s="182"/>
      <c r="E1378" s="182"/>
      <c r="F1378" s="182"/>
      <c r="G1378" s="203"/>
      <c r="H1378" s="218"/>
      <c r="I1378" s="213"/>
      <c r="J1378" s="207"/>
      <c r="K1378" s="213"/>
      <c r="L1378" s="207"/>
      <c r="M1378" s="213"/>
      <c r="N1378" s="207"/>
      <c r="O1378" s="183"/>
      <c r="P1378" s="184"/>
      <c r="Q1378" s="184"/>
      <c r="R1378" s="275"/>
      <c r="S1378" s="185"/>
      <c r="T1378" s="185"/>
      <c r="U1378" s="275"/>
      <c r="V1378" s="275"/>
      <c r="W1378" s="276"/>
      <c r="X1378" s="276"/>
      <c r="Y1378" s="276"/>
      <c r="Z1378" s="275"/>
      <c r="AA1378" s="184"/>
      <c r="AB1378" s="184"/>
      <c r="AC1378" s="185"/>
      <c r="AD1378" s="185"/>
      <c r="AE1378" s="186"/>
      <c r="AF1378" s="187"/>
      <c r="AG1378" s="182"/>
      <c r="AH1378" s="184"/>
      <c r="AI1378" s="184"/>
      <c r="AJ1378" s="182"/>
      <c r="AK1378" s="188"/>
      <c r="AL1378" s="188"/>
      <c r="AM1378" s="188"/>
      <c r="AN1378" s="188"/>
      <c r="AO1378" s="188"/>
      <c r="AP1378" s="188"/>
      <c r="AQ1378" s="188"/>
      <c r="AR1378" s="188"/>
      <c r="AS1378" s="188"/>
      <c r="AT1378" s="188"/>
      <c r="AU1378" s="189"/>
      <c r="AV1378" s="190"/>
      <c r="AW1378" s="190"/>
      <c r="AX1378" s="191"/>
      <c r="AY1378" s="191"/>
      <c r="AZ1378" s="191"/>
      <c r="BA1378" s="192"/>
      <c r="BB1378" s="193"/>
      <c r="BC1378" s="193"/>
      <c r="BD1378" s="193"/>
    </row>
    <row r="1379" spans="1:56">
      <c r="A1379" s="220"/>
      <c r="B1379" s="221"/>
      <c r="C1379" s="222"/>
      <c r="D1379" s="169"/>
      <c r="E1379" s="169"/>
      <c r="F1379" s="169"/>
      <c r="G1379" s="202"/>
      <c r="H1379" s="217"/>
      <c r="I1379" s="212"/>
      <c r="J1379" s="206"/>
      <c r="K1379" s="212"/>
      <c r="L1379" s="206"/>
      <c r="M1379" s="212"/>
      <c r="N1379" s="206"/>
      <c r="O1379" s="170"/>
      <c r="P1379" s="171"/>
      <c r="Q1379" s="171"/>
      <c r="R1379" s="171"/>
      <c r="S1379" s="172"/>
      <c r="T1379" s="172"/>
      <c r="U1379" s="171"/>
      <c r="V1379" s="171"/>
      <c r="W1379" s="173"/>
      <c r="X1379" s="173"/>
      <c r="Y1379" s="173"/>
      <c r="Z1379" s="171"/>
      <c r="AA1379" s="171"/>
      <c r="AB1379" s="171"/>
      <c r="AC1379" s="172"/>
      <c r="AD1379" s="172"/>
      <c r="AE1379" s="174"/>
      <c r="AF1379" s="175"/>
      <c r="AG1379" s="169"/>
      <c r="AH1379" s="171"/>
      <c r="AI1379" s="171"/>
      <c r="AJ1379" s="169"/>
      <c r="AK1379" s="176"/>
      <c r="AL1379" s="176"/>
      <c r="AM1379" s="176"/>
      <c r="AN1379" s="176"/>
      <c r="AO1379" s="176"/>
      <c r="AP1379" s="176"/>
      <c r="AQ1379" s="176"/>
      <c r="AR1379" s="176"/>
      <c r="AS1379" s="176"/>
      <c r="AT1379" s="176"/>
      <c r="AU1379" s="177"/>
      <c r="AV1379" s="178"/>
      <c r="AW1379" s="178"/>
      <c r="AX1379" s="179"/>
      <c r="AY1379" s="179"/>
      <c r="AZ1379" s="179"/>
      <c r="BA1379" s="180"/>
      <c r="BB1379" s="181"/>
      <c r="BC1379" s="181"/>
      <c r="BD1379" s="181"/>
    </row>
    <row r="1380" spans="1:56">
      <c r="A1380" s="223"/>
      <c r="B1380" s="224"/>
      <c r="C1380" s="225"/>
      <c r="D1380" s="182"/>
      <c r="E1380" s="182"/>
      <c r="F1380" s="182"/>
      <c r="G1380" s="203"/>
      <c r="H1380" s="218"/>
      <c r="I1380" s="213"/>
      <c r="J1380" s="207"/>
      <c r="K1380" s="213"/>
      <c r="L1380" s="207"/>
      <c r="M1380" s="213"/>
      <c r="N1380" s="207"/>
      <c r="O1380" s="183"/>
      <c r="P1380" s="184"/>
      <c r="Q1380" s="184"/>
      <c r="R1380" s="275"/>
      <c r="S1380" s="185"/>
      <c r="T1380" s="185"/>
      <c r="U1380" s="275"/>
      <c r="V1380" s="275"/>
      <c r="W1380" s="276"/>
      <c r="X1380" s="276"/>
      <c r="Y1380" s="276"/>
      <c r="Z1380" s="275"/>
      <c r="AA1380" s="184"/>
      <c r="AB1380" s="184"/>
      <c r="AC1380" s="185"/>
      <c r="AD1380" s="185"/>
      <c r="AE1380" s="186"/>
      <c r="AF1380" s="187"/>
      <c r="AG1380" s="182"/>
      <c r="AH1380" s="184"/>
      <c r="AI1380" s="184"/>
      <c r="AJ1380" s="182"/>
      <c r="AK1380" s="188"/>
      <c r="AL1380" s="188"/>
      <c r="AM1380" s="188"/>
      <c r="AN1380" s="188"/>
      <c r="AO1380" s="188"/>
      <c r="AP1380" s="188"/>
      <c r="AQ1380" s="188"/>
      <c r="AR1380" s="188"/>
      <c r="AS1380" s="188"/>
      <c r="AT1380" s="188"/>
      <c r="AU1380" s="189"/>
      <c r="AV1380" s="190"/>
      <c r="AW1380" s="190"/>
      <c r="AX1380" s="191"/>
      <c r="AY1380" s="191"/>
      <c r="AZ1380" s="191"/>
      <c r="BA1380" s="192"/>
      <c r="BB1380" s="193"/>
      <c r="BC1380" s="193"/>
      <c r="BD1380" s="193"/>
    </row>
    <row r="1381" spans="1:56">
      <c r="A1381" s="220"/>
      <c r="B1381" s="221"/>
      <c r="C1381" s="222"/>
      <c r="D1381" s="169"/>
      <c r="E1381" s="169"/>
      <c r="F1381" s="169"/>
      <c r="G1381" s="202"/>
      <c r="H1381" s="217"/>
      <c r="I1381" s="212"/>
      <c r="J1381" s="206"/>
      <c r="K1381" s="212"/>
      <c r="L1381" s="206"/>
      <c r="M1381" s="212"/>
      <c r="N1381" s="206"/>
      <c r="O1381" s="170"/>
      <c r="P1381" s="171"/>
      <c r="Q1381" s="171"/>
      <c r="R1381" s="171"/>
      <c r="S1381" s="172"/>
      <c r="T1381" s="172"/>
      <c r="U1381" s="171"/>
      <c r="V1381" s="171"/>
      <c r="W1381" s="173"/>
      <c r="X1381" s="173"/>
      <c r="Y1381" s="173"/>
      <c r="Z1381" s="171"/>
      <c r="AA1381" s="171"/>
      <c r="AB1381" s="171"/>
      <c r="AC1381" s="172"/>
      <c r="AD1381" s="172"/>
      <c r="AE1381" s="174"/>
      <c r="AF1381" s="175"/>
      <c r="AG1381" s="169"/>
      <c r="AH1381" s="171"/>
      <c r="AI1381" s="171"/>
      <c r="AJ1381" s="169"/>
      <c r="AK1381" s="176"/>
      <c r="AL1381" s="176"/>
      <c r="AM1381" s="176"/>
      <c r="AN1381" s="176"/>
      <c r="AO1381" s="176"/>
      <c r="AP1381" s="176"/>
      <c r="AQ1381" s="176"/>
      <c r="AR1381" s="176"/>
      <c r="AS1381" s="176"/>
      <c r="AT1381" s="176"/>
      <c r="AU1381" s="177"/>
      <c r="AV1381" s="178"/>
      <c r="AW1381" s="178"/>
      <c r="AX1381" s="179"/>
      <c r="AY1381" s="179"/>
      <c r="AZ1381" s="179"/>
      <c r="BA1381" s="180"/>
      <c r="BB1381" s="181"/>
      <c r="BC1381" s="181"/>
      <c r="BD1381" s="181"/>
    </row>
    <row r="1382" spans="1:56">
      <c r="A1382" s="223"/>
      <c r="B1382" s="224"/>
      <c r="C1382" s="225"/>
      <c r="D1382" s="182"/>
      <c r="E1382" s="182"/>
      <c r="F1382" s="182"/>
      <c r="G1382" s="203"/>
      <c r="H1382" s="218"/>
      <c r="I1382" s="213"/>
      <c r="J1382" s="207"/>
      <c r="K1382" s="213"/>
      <c r="L1382" s="207"/>
      <c r="M1382" s="213"/>
      <c r="N1382" s="207"/>
      <c r="O1382" s="183"/>
      <c r="P1382" s="184"/>
      <c r="Q1382" s="184"/>
      <c r="R1382" s="275"/>
      <c r="S1382" s="185"/>
      <c r="T1382" s="185"/>
      <c r="U1382" s="275"/>
      <c r="V1382" s="275"/>
      <c r="W1382" s="276"/>
      <c r="X1382" s="276"/>
      <c r="Y1382" s="276"/>
      <c r="Z1382" s="275"/>
      <c r="AA1382" s="184"/>
      <c r="AB1382" s="184"/>
      <c r="AC1382" s="185"/>
      <c r="AD1382" s="185"/>
      <c r="AE1382" s="186"/>
      <c r="AF1382" s="187"/>
      <c r="AG1382" s="182"/>
      <c r="AH1382" s="184"/>
      <c r="AI1382" s="184"/>
      <c r="AJ1382" s="182"/>
      <c r="AK1382" s="188"/>
      <c r="AL1382" s="188"/>
      <c r="AM1382" s="188"/>
      <c r="AN1382" s="188"/>
      <c r="AO1382" s="188"/>
      <c r="AP1382" s="188"/>
      <c r="AQ1382" s="188"/>
      <c r="AR1382" s="188"/>
      <c r="AS1382" s="188"/>
      <c r="AT1382" s="188"/>
      <c r="AU1382" s="189"/>
      <c r="AV1382" s="190"/>
      <c r="AW1382" s="190"/>
      <c r="AX1382" s="191"/>
      <c r="AY1382" s="191"/>
      <c r="AZ1382" s="191"/>
      <c r="BA1382" s="192"/>
      <c r="BB1382" s="193"/>
      <c r="BC1382" s="193"/>
      <c r="BD1382" s="193"/>
    </row>
    <row r="1383" spans="1:56">
      <c r="A1383" s="220"/>
      <c r="B1383" s="221"/>
      <c r="C1383" s="222"/>
      <c r="D1383" s="169"/>
      <c r="E1383" s="169"/>
      <c r="F1383" s="169"/>
      <c r="G1383" s="202"/>
      <c r="H1383" s="217"/>
      <c r="I1383" s="212"/>
      <c r="J1383" s="206"/>
      <c r="K1383" s="212"/>
      <c r="L1383" s="206"/>
      <c r="M1383" s="212"/>
      <c r="N1383" s="206"/>
      <c r="O1383" s="170"/>
      <c r="P1383" s="171"/>
      <c r="Q1383" s="171"/>
      <c r="R1383" s="171"/>
      <c r="S1383" s="172"/>
      <c r="T1383" s="172"/>
      <c r="U1383" s="171"/>
      <c r="V1383" s="171"/>
      <c r="W1383" s="173"/>
      <c r="X1383" s="173"/>
      <c r="Y1383" s="173"/>
      <c r="Z1383" s="171"/>
      <c r="AA1383" s="171"/>
      <c r="AB1383" s="171"/>
      <c r="AC1383" s="172"/>
      <c r="AD1383" s="172"/>
      <c r="AE1383" s="174"/>
      <c r="AF1383" s="175"/>
      <c r="AG1383" s="169"/>
      <c r="AH1383" s="171"/>
      <c r="AI1383" s="171"/>
      <c r="AJ1383" s="169"/>
      <c r="AK1383" s="176"/>
      <c r="AL1383" s="176"/>
      <c r="AM1383" s="176"/>
      <c r="AN1383" s="176"/>
      <c r="AO1383" s="176"/>
      <c r="AP1383" s="176"/>
      <c r="AQ1383" s="176"/>
      <c r="AR1383" s="176"/>
      <c r="AS1383" s="176"/>
      <c r="AT1383" s="176"/>
      <c r="AU1383" s="177"/>
      <c r="AV1383" s="178"/>
      <c r="AW1383" s="178"/>
      <c r="AX1383" s="179"/>
      <c r="AY1383" s="179"/>
      <c r="AZ1383" s="179"/>
      <c r="BA1383" s="180"/>
      <c r="BB1383" s="181"/>
      <c r="BC1383" s="181"/>
      <c r="BD1383" s="181"/>
    </row>
    <row r="1384" spans="1:56">
      <c r="A1384" s="223"/>
      <c r="B1384" s="224"/>
      <c r="C1384" s="225"/>
      <c r="D1384" s="182"/>
      <c r="E1384" s="182"/>
      <c r="F1384" s="182"/>
      <c r="G1384" s="203"/>
      <c r="H1384" s="218"/>
      <c r="I1384" s="213"/>
      <c r="J1384" s="207"/>
      <c r="K1384" s="213"/>
      <c r="L1384" s="207"/>
      <c r="M1384" s="213"/>
      <c r="N1384" s="207"/>
      <c r="O1384" s="183"/>
      <c r="P1384" s="184"/>
      <c r="Q1384" s="184"/>
      <c r="R1384" s="275"/>
      <c r="S1384" s="185"/>
      <c r="T1384" s="185"/>
      <c r="U1384" s="275"/>
      <c r="V1384" s="275"/>
      <c r="W1384" s="276"/>
      <c r="X1384" s="276"/>
      <c r="Y1384" s="276"/>
      <c r="Z1384" s="275"/>
      <c r="AA1384" s="184"/>
      <c r="AB1384" s="184"/>
      <c r="AC1384" s="185"/>
      <c r="AD1384" s="185"/>
      <c r="AE1384" s="186"/>
      <c r="AF1384" s="187"/>
      <c r="AG1384" s="182"/>
      <c r="AH1384" s="184"/>
      <c r="AI1384" s="184"/>
      <c r="AJ1384" s="182"/>
      <c r="AK1384" s="188"/>
      <c r="AL1384" s="188"/>
      <c r="AM1384" s="188"/>
      <c r="AN1384" s="188"/>
      <c r="AO1384" s="188"/>
      <c r="AP1384" s="188"/>
      <c r="AQ1384" s="188"/>
      <c r="AR1384" s="188"/>
      <c r="AS1384" s="188"/>
      <c r="AT1384" s="188"/>
      <c r="AU1384" s="189"/>
      <c r="AV1384" s="190"/>
      <c r="AW1384" s="190"/>
      <c r="AX1384" s="191"/>
      <c r="AY1384" s="191"/>
      <c r="AZ1384" s="191"/>
      <c r="BA1384" s="192"/>
      <c r="BB1384" s="193"/>
      <c r="BC1384" s="193"/>
      <c r="BD1384" s="193"/>
    </row>
    <row r="1385" spans="1:56">
      <c r="A1385" s="220"/>
      <c r="B1385" s="221"/>
      <c r="C1385" s="222"/>
      <c r="D1385" s="169"/>
      <c r="E1385" s="169"/>
      <c r="F1385" s="169"/>
      <c r="G1385" s="202"/>
      <c r="H1385" s="217"/>
      <c r="I1385" s="212"/>
      <c r="J1385" s="206"/>
      <c r="K1385" s="212"/>
      <c r="L1385" s="206"/>
      <c r="M1385" s="212"/>
      <c r="N1385" s="206"/>
      <c r="O1385" s="170"/>
      <c r="P1385" s="171"/>
      <c r="Q1385" s="171"/>
      <c r="R1385" s="171"/>
      <c r="S1385" s="172"/>
      <c r="T1385" s="172"/>
      <c r="U1385" s="171"/>
      <c r="V1385" s="171"/>
      <c r="W1385" s="173"/>
      <c r="X1385" s="173"/>
      <c r="Y1385" s="173"/>
      <c r="Z1385" s="171"/>
      <c r="AA1385" s="171"/>
      <c r="AB1385" s="171"/>
      <c r="AC1385" s="172"/>
      <c r="AD1385" s="172"/>
      <c r="AE1385" s="174"/>
      <c r="AF1385" s="175"/>
      <c r="AG1385" s="169"/>
      <c r="AH1385" s="171"/>
      <c r="AI1385" s="171"/>
      <c r="AJ1385" s="169"/>
      <c r="AK1385" s="176"/>
      <c r="AL1385" s="176"/>
      <c r="AM1385" s="176"/>
      <c r="AN1385" s="176"/>
      <c r="AO1385" s="176"/>
      <c r="AP1385" s="176"/>
      <c r="AQ1385" s="176"/>
      <c r="AR1385" s="176"/>
      <c r="AS1385" s="176"/>
      <c r="AT1385" s="176"/>
      <c r="AU1385" s="177"/>
      <c r="AV1385" s="178"/>
      <c r="AW1385" s="178"/>
      <c r="AX1385" s="179"/>
      <c r="AY1385" s="179"/>
      <c r="AZ1385" s="179"/>
      <c r="BA1385" s="180"/>
      <c r="BB1385" s="181"/>
      <c r="BC1385" s="181"/>
      <c r="BD1385" s="181"/>
    </row>
    <row r="1386" spans="1:56">
      <c r="A1386" s="223"/>
      <c r="B1386" s="224"/>
      <c r="C1386" s="225"/>
      <c r="D1386" s="182"/>
      <c r="E1386" s="182"/>
      <c r="F1386" s="182"/>
      <c r="G1386" s="203"/>
      <c r="H1386" s="218"/>
      <c r="I1386" s="213"/>
      <c r="J1386" s="207"/>
      <c r="K1386" s="213"/>
      <c r="L1386" s="207"/>
      <c r="M1386" s="213"/>
      <c r="N1386" s="207"/>
      <c r="O1386" s="183"/>
      <c r="P1386" s="184"/>
      <c r="Q1386" s="184"/>
      <c r="R1386" s="275"/>
      <c r="S1386" s="185"/>
      <c r="T1386" s="185"/>
      <c r="U1386" s="275"/>
      <c r="V1386" s="275"/>
      <c r="W1386" s="276"/>
      <c r="X1386" s="276"/>
      <c r="Y1386" s="276"/>
      <c r="Z1386" s="275"/>
      <c r="AA1386" s="184"/>
      <c r="AB1386" s="184"/>
      <c r="AC1386" s="185"/>
      <c r="AD1386" s="185"/>
      <c r="AE1386" s="186"/>
      <c r="AF1386" s="187"/>
      <c r="AG1386" s="182"/>
      <c r="AH1386" s="184"/>
      <c r="AI1386" s="184"/>
      <c r="AJ1386" s="182"/>
      <c r="AK1386" s="188"/>
      <c r="AL1386" s="188"/>
      <c r="AM1386" s="188"/>
      <c r="AN1386" s="188"/>
      <c r="AO1386" s="188"/>
      <c r="AP1386" s="188"/>
      <c r="AQ1386" s="188"/>
      <c r="AR1386" s="188"/>
      <c r="AS1386" s="188"/>
      <c r="AT1386" s="188"/>
      <c r="AU1386" s="189"/>
      <c r="AV1386" s="190"/>
      <c r="AW1386" s="190"/>
      <c r="AX1386" s="191"/>
      <c r="AY1386" s="191"/>
      <c r="AZ1386" s="191"/>
      <c r="BA1386" s="192"/>
      <c r="BB1386" s="193"/>
      <c r="BC1386" s="193"/>
      <c r="BD1386" s="193"/>
    </row>
    <row r="1387" spans="1:56">
      <c r="A1387" s="220"/>
      <c r="B1387" s="221"/>
      <c r="C1387" s="222"/>
      <c r="D1387" s="169"/>
      <c r="E1387" s="169"/>
      <c r="F1387" s="169"/>
      <c r="G1387" s="202"/>
      <c r="H1387" s="217"/>
      <c r="I1387" s="212"/>
      <c r="J1387" s="206"/>
      <c r="K1387" s="212"/>
      <c r="L1387" s="206"/>
      <c r="M1387" s="212"/>
      <c r="N1387" s="206"/>
      <c r="O1387" s="170"/>
      <c r="P1387" s="171"/>
      <c r="Q1387" s="171"/>
      <c r="R1387" s="171"/>
      <c r="S1387" s="172"/>
      <c r="T1387" s="172"/>
      <c r="U1387" s="171"/>
      <c r="V1387" s="171"/>
      <c r="W1387" s="173"/>
      <c r="X1387" s="173"/>
      <c r="Y1387" s="173"/>
      <c r="Z1387" s="171"/>
      <c r="AA1387" s="171"/>
      <c r="AB1387" s="171"/>
      <c r="AC1387" s="172"/>
      <c r="AD1387" s="172"/>
      <c r="AE1387" s="174"/>
      <c r="AF1387" s="175"/>
      <c r="AG1387" s="169"/>
      <c r="AH1387" s="171"/>
      <c r="AI1387" s="171"/>
      <c r="AJ1387" s="169"/>
      <c r="AK1387" s="176"/>
      <c r="AL1387" s="176"/>
      <c r="AM1387" s="176"/>
      <c r="AN1387" s="176"/>
      <c r="AO1387" s="176"/>
      <c r="AP1387" s="176"/>
      <c r="AQ1387" s="176"/>
      <c r="AR1387" s="176"/>
      <c r="AS1387" s="176"/>
      <c r="AT1387" s="176"/>
      <c r="AU1387" s="177"/>
      <c r="AV1387" s="178"/>
      <c r="AW1387" s="178"/>
      <c r="AX1387" s="179"/>
      <c r="AY1387" s="179"/>
      <c r="AZ1387" s="179"/>
      <c r="BA1387" s="180"/>
      <c r="BB1387" s="181"/>
      <c r="BC1387" s="181"/>
      <c r="BD1387" s="181"/>
    </row>
    <row r="1388" spans="1:56">
      <c r="A1388" s="223"/>
      <c r="B1388" s="224"/>
      <c r="C1388" s="225"/>
      <c r="D1388" s="182"/>
      <c r="E1388" s="182"/>
      <c r="F1388" s="182"/>
      <c r="G1388" s="203"/>
      <c r="H1388" s="218"/>
      <c r="I1388" s="213"/>
      <c r="J1388" s="207"/>
      <c r="K1388" s="213"/>
      <c r="L1388" s="207"/>
      <c r="M1388" s="213"/>
      <c r="N1388" s="207"/>
      <c r="O1388" s="183"/>
      <c r="P1388" s="184"/>
      <c r="Q1388" s="184"/>
      <c r="R1388" s="275"/>
      <c r="S1388" s="185"/>
      <c r="T1388" s="185"/>
      <c r="U1388" s="275"/>
      <c r="V1388" s="275"/>
      <c r="W1388" s="276"/>
      <c r="X1388" s="276"/>
      <c r="Y1388" s="276"/>
      <c r="Z1388" s="275"/>
      <c r="AA1388" s="184"/>
      <c r="AB1388" s="184"/>
      <c r="AC1388" s="185"/>
      <c r="AD1388" s="185"/>
      <c r="AE1388" s="186"/>
      <c r="AF1388" s="187"/>
      <c r="AG1388" s="182"/>
      <c r="AH1388" s="184"/>
      <c r="AI1388" s="184"/>
      <c r="AJ1388" s="182"/>
      <c r="AK1388" s="188"/>
      <c r="AL1388" s="188"/>
      <c r="AM1388" s="188"/>
      <c r="AN1388" s="188"/>
      <c r="AO1388" s="188"/>
      <c r="AP1388" s="188"/>
      <c r="AQ1388" s="188"/>
      <c r="AR1388" s="188"/>
      <c r="AS1388" s="188"/>
      <c r="AT1388" s="188"/>
      <c r="AU1388" s="189"/>
      <c r="AV1388" s="190"/>
      <c r="AW1388" s="190"/>
      <c r="AX1388" s="191"/>
      <c r="AY1388" s="191"/>
      <c r="AZ1388" s="191"/>
      <c r="BA1388" s="192"/>
      <c r="BB1388" s="193"/>
      <c r="BC1388" s="193"/>
      <c r="BD1388" s="193"/>
    </row>
    <row r="1389" spans="1:56">
      <c r="A1389" s="220"/>
      <c r="B1389" s="221"/>
      <c r="C1389" s="222"/>
      <c r="D1389" s="169"/>
      <c r="E1389" s="169"/>
      <c r="F1389" s="169"/>
      <c r="G1389" s="202"/>
      <c r="H1389" s="217"/>
      <c r="I1389" s="212"/>
      <c r="J1389" s="206"/>
      <c r="K1389" s="212"/>
      <c r="L1389" s="206"/>
      <c r="M1389" s="212"/>
      <c r="N1389" s="206"/>
      <c r="O1389" s="170"/>
      <c r="P1389" s="171"/>
      <c r="Q1389" s="171"/>
      <c r="R1389" s="171"/>
      <c r="S1389" s="172"/>
      <c r="T1389" s="172"/>
      <c r="U1389" s="171"/>
      <c r="V1389" s="171"/>
      <c r="W1389" s="173"/>
      <c r="X1389" s="173"/>
      <c r="Y1389" s="173"/>
      <c r="Z1389" s="171"/>
      <c r="AA1389" s="171"/>
      <c r="AB1389" s="171"/>
      <c r="AC1389" s="172"/>
      <c r="AD1389" s="172"/>
      <c r="AE1389" s="174"/>
      <c r="AF1389" s="175"/>
      <c r="AG1389" s="169"/>
      <c r="AH1389" s="171"/>
      <c r="AI1389" s="171"/>
      <c r="AJ1389" s="169"/>
      <c r="AK1389" s="176"/>
      <c r="AL1389" s="176"/>
      <c r="AM1389" s="176"/>
      <c r="AN1389" s="176"/>
      <c r="AO1389" s="176"/>
      <c r="AP1389" s="176"/>
      <c r="AQ1389" s="176"/>
      <c r="AR1389" s="176"/>
      <c r="AS1389" s="176"/>
      <c r="AT1389" s="176"/>
      <c r="AU1389" s="177"/>
      <c r="AV1389" s="178"/>
      <c r="AW1389" s="178"/>
      <c r="AX1389" s="179"/>
      <c r="AY1389" s="179"/>
      <c r="AZ1389" s="179"/>
      <c r="BA1389" s="180"/>
      <c r="BB1389" s="181"/>
      <c r="BC1389" s="181"/>
      <c r="BD1389" s="181"/>
    </row>
    <row r="1390" spans="1:56">
      <c r="A1390" s="223"/>
      <c r="B1390" s="224"/>
      <c r="C1390" s="225"/>
      <c r="D1390" s="182"/>
      <c r="E1390" s="182"/>
      <c r="F1390" s="182"/>
      <c r="G1390" s="203"/>
      <c r="H1390" s="218"/>
      <c r="I1390" s="213"/>
      <c r="J1390" s="207"/>
      <c r="K1390" s="213"/>
      <c r="L1390" s="207"/>
      <c r="M1390" s="213"/>
      <c r="N1390" s="207"/>
      <c r="O1390" s="183"/>
      <c r="P1390" s="184"/>
      <c r="Q1390" s="184"/>
      <c r="R1390" s="275"/>
      <c r="S1390" s="185"/>
      <c r="T1390" s="185"/>
      <c r="U1390" s="275"/>
      <c r="V1390" s="275"/>
      <c r="W1390" s="276"/>
      <c r="X1390" s="276"/>
      <c r="Y1390" s="276"/>
      <c r="Z1390" s="275"/>
      <c r="AA1390" s="184"/>
      <c r="AB1390" s="184"/>
      <c r="AC1390" s="185"/>
      <c r="AD1390" s="185"/>
      <c r="AE1390" s="186"/>
      <c r="AF1390" s="187"/>
      <c r="AG1390" s="182"/>
      <c r="AH1390" s="184"/>
      <c r="AI1390" s="184"/>
      <c r="AJ1390" s="182"/>
      <c r="AK1390" s="188"/>
      <c r="AL1390" s="188"/>
      <c r="AM1390" s="188"/>
      <c r="AN1390" s="188"/>
      <c r="AO1390" s="188"/>
      <c r="AP1390" s="188"/>
      <c r="AQ1390" s="188"/>
      <c r="AR1390" s="188"/>
      <c r="AS1390" s="188"/>
      <c r="AT1390" s="188"/>
      <c r="AU1390" s="189"/>
      <c r="AV1390" s="190"/>
      <c r="AW1390" s="190"/>
      <c r="AX1390" s="191"/>
      <c r="AY1390" s="191"/>
      <c r="AZ1390" s="191"/>
      <c r="BA1390" s="192"/>
      <c r="BB1390" s="193"/>
      <c r="BC1390" s="193"/>
      <c r="BD1390" s="193"/>
    </row>
    <row r="1391" spans="1:56">
      <c r="A1391" s="220"/>
      <c r="B1391" s="221"/>
      <c r="C1391" s="222"/>
      <c r="D1391" s="169"/>
      <c r="E1391" s="169"/>
      <c r="F1391" s="169"/>
      <c r="G1391" s="202"/>
      <c r="H1391" s="217"/>
      <c r="I1391" s="212"/>
      <c r="J1391" s="206"/>
      <c r="K1391" s="212"/>
      <c r="L1391" s="206"/>
      <c r="M1391" s="212"/>
      <c r="N1391" s="206"/>
      <c r="O1391" s="170"/>
      <c r="P1391" s="171"/>
      <c r="Q1391" s="171"/>
      <c r="R1391" s="171"/>
      <c r="S1391" s="172"/>
      <c r="T1391" s="172"/>
      <c r="U1391" s="171"/>
      <c r="V1391" s="171"/>
      <c r="W1391" s="173"/>
      <c r="X1391" s="173"/>
      <c r="Y1391" s="173"/>
      <c r="Z1391" s="171"/>
      <c r="AA1391" s="171"/>
      <c r="AB1391" s="171"/>
      <c r="AC1391" s="172"/>
      <c r="AD1391" s="172"/>
      <c r="AE1391" s="174"/>
      <c r="AF1391" s="175"/>
      <c r="AG1391" s="169"/>
      <c r="AH1391" s="171"/>
      <c r="AI1391" s="171"/>
      <c r="AJ1391" s="169"/>
      <c r="AK1391" s="176"/>
      <c r="AL1391" s="176"/>
      <c r="AM1391" s="176"/>
      <c r="AN1391" s="176"/>
      <c r="AO1391" s="176"/>
      <c r="AP1391" s="176"/>
      <c r="AQ1391" s="176"/>
      <c r="AR1391" s="176"/>
      <c r="AS1391" s="176"/>
      <c r="AT1391" s="176"/>
      <c r="AU1391" s="177"/>
      <c r="AV1391" s="178"/>
      <c r="AW1391" s="178"/>
      <c r="AX1391" s="179"/>
      <c r="AY1391" s="179"/>
      <c r="AZ1391" s="179"/>
      <c r="BA1391" s="180"/>
      <c r="BB1391" s="181"/>
      <c r="BC1391" s="181"/>
      <c r="BD1391" s="181"/>
    </row>
    <row r="1392" spans="1:56">
      <c r="A1392" s="223"/>
      <c r="B1392" s="224"/>
      <c r="C1392" s="225"/>
      <c r="D1392" s="182"/>
      <c r="E1392" s="182"/>
      <c r="F1392" s="182"/>
      <c r="G1392" s="203"/>
      <c r="H1392" s="218"/>
      <c r="I1392" s="213"/>
      <c r="J1392" s="207"/>
      <c r="K1392" s="213"/>
      <c r="L1392" s="207"/>
      <c r="M1392" s="213"/>
      <c r="N1392" s="207"/>
      <c r="O1392" s="183"/>
      <c r="P1392" s="184"/>
      <c r="Q1392" s="184"/>
      <c r="R1392" s="275"/>
      <c r="S1392" s="185"/>
      <c r="T1392" s="185"/>
      <c r="U1392" s="275"/>
      <c r="V1392" s="275"/>
      <c r="W1392" s="276"/>
      <c r="X1392" s="276"/>
      <c r="Y1392" s="276"/>
      <c r="Z1392" s="275"/>
      <c r="AA1392" s="184"/>
      <c r="AB1392" s="184"/>
      <c r="AC1392" s="185"/>
      <c r="AD1392" s="185"/>
      <c r="AE1392" s="186"/>
      <c r="AF1392" s="187"/>
      <c r="AG1392" s="182"/>
      <c r="AH1392" s="184"/>
      <c r="AI1392" s="184"/>
      <c r="AJ1392" s="182"/>
      <c r="AK1392" s="188"/>
      <c r="AL1392" s="188"/>
      <c r="AM1392" s="188"/>
      <c r="AN1392" s="188"/>
      <c r="AO1392" s="188"/>
      <c r="AP1392" s="188"/>
      <c r="AQ1392" s="188"/>
      <c r="AR1392" s="188"/>
      <c r="AS1392" s="188"/>
      <c r="AT1392" s="188"/>
      <c r="AU1392" s="189"/>
      <c r="AV1392" s="190"/>
      <c r="AW1392" s="190"/>
      <c r="AX1392" s="191"/>
      <c r="AY1392" s="191"/>
      <c r="AZ1392" s="191"/>
      <c r="BA1392" s="192"/>
      <c r="BB1392" s="193"/>
      <c r="BC1392" s="193"/>
      <c r="BD1392" s="193"/>
    </row>
    <row r="1393" spans="1:56">
      <c r="A1393" s="220"/>
      <c r="B1393" s="221"/>
      <c r="C1393" s="222"/>
      <c r="D1393" s="169"/>
      <c r="E1393" s="169"/>
      <c r="F1393" s="169"/>
      <c r="G1393" s="202"/>
      <c r="H1393" s="217"/>
      <c r="I1393" s="212"/>
      <c r="J1393" s="206"/>
      <c r="K1393" s="212"/>
      <c r="L1393" s="206"/>
      <c r="M1393" s="212"/>
      <c r="N1393" s="206"/>
      <c r="O1393" s="170"/>
      <c r="P1393" s="171"/>
      <c r="Q1393" s="171"/>
      <c r="R1393" s="171"/>
      <c r="S1393" s="172"/>
      <c r="T1393" s="172"/>
      <c r="U1393" s="171"/>
      <c r="V1393" s="171"/>
      <c r="W1393" s="173"/>
      <c r="X1393" s="173"/>
      <c r="Y1393" s="173"/>
      <c r="Z1393" s="171"/>
      <c r="AA1393" s="171"/>
      <c r="AB1393" s="171"/>
      <c r="AC1393" s="172"/>
      <c r="AD1393" s="172"/>
      <c r="AE1393" s="174"/>
      <c r="AF1393" s="175"/>
      <c r="AG1393" s="169"/>
      <c r="AH1393" s="171"/>
      <c r="AI1393" s="171"/>
      <c r="AJ1393" s="169"/>
      <c r="AK1393" s="176"/>
      <c r="AL1393" s="176"/>
      <c r="AM1393" s="176"/>
      <c r="AN1393" s="176"/>
      <c r="AO1393" s="176"/>
      <c r="AP1393" s="176"/>
      <c r="AQ1393" s="176"/>
      <c r="AR1393" s="176"/>
      <c r="AS1393" s="176"/>
      <c r="AT1393" s="176"/>
      <c r="AU1393" s="177"/>
      <c r="AV1393" s="178"/>
      <c r="AW1393" s="178"/>
      <c r="AX1393" s="179"/>
      <c r="AY1393" s="179"/>
      <c r="AZ1393" s="179"/>
      <c r="BA1393" s="180"/>
      <c r="BB1393" s="181"/>
      <c r="BC1393" s="181"/>
      <c r="BD1393" s="181"/>
    </row>
    <row r="1394" spans="1:56">
      <c r="A1394" s="223"/>
      <c r="B1394" s="224"/>
      <c r="C1394" s="225"/>
      <c r="D1394" s="182"/>
      <c r="E1394" s="182"/>
      <c r="F1394" s="182"/>
      <c r="G1394" s="203"/>
      <c r="H1394" s="218"/>
      <c r="I1394" s="213"/>
      <c r="J1394" s="207"/>
      <c r="K1394" s="213"/>
      <c r="L1394" s="207"/>
      <c r="M1394" s="213"/>
      <c r="N1394" s="207"/>
      <c r="O1394" s="183"/>
      <c r="P1394" s="184"/>
      <c r="Q1394" s="184"/>
      <c r="R1394" s="275"/>
      <c r="S1394" s="185"/>
      <c r="T1394" s="185"/>
      <c r="U1394" s="275"/>
      <c r="V1394" s="275"/>
      <c r="W1394" s="276"/>
      <c r="X1394" s="276"/>
      <c r="Y1394" s="276"/>
      <c r="Z1394" s="275"/>
      <c r="AA1394" s="184"/>
      <c r="AB1394" s="184"/>
      <c r="AC1394" s="185"/>
      <c r="AD1394" s="185"/>
      <c r="AE1394" s="186"/>
      <c r="AF1394" s="187"/>
      <c r="AG1394" s="182"/>
      <c r="AH1394" s="184"/>
      <c r="AI1394" s="184"/>
      <c r="AJ1394" s="182"/>
      <c r="AK1394" s="188"/>
      <c r="AL1394" s="188"/>
      <c r="AM1394" s="188"/>
      <c r="AN1394" s="188"/>
      <c r="AO1394" s="188"/>
      <c r="AP1394" s="188"/>
      <c r="AQ1394" s="188"/>
      <c r="AR1394" s="188"/>
      <c r="AS1394" s="188"/>
      <c r="AT1394" s="188"/>
      <c r="AU1394" s="189"/>
      <c r="AV1394" s="190"/>
      <c r="AW1394" s="190"/>
      <c r="AX1394" s="191"/>
      <c r="AY1394" s="191"/>
      <c r="AZ1394" s="191"/>
      <c r="BA1394" s="192"/>
      <c r="BB1394" s="193"/>
      <c r="BC1394" s="193"/>
      <c r="BD1394" s="193"/>
    </row>
    <row r="1395" spans="1:56">
      <c r="A1395" s="220"/>
      <c r="B1395" s="221"/>
      <c r="C1395" s="222"/>
      <c r="D1395" s="169"/>
      <c r="E1395" s="169"/>
      <c r="F1395" s="169"/>
      <c r="G1395" s="202"/>
      <c r="H1395" s="217"/>
      <c r="I1395" s="212"/>
      <c r="J1395" s="206"/>
      <c r="K1395" s="212"/>
      <c r="L1395" s="206"/>
      <c r="M1395" s="212"/>
      <c r="N1395" s="206"/>
      <c r="O1395" s="170"/>
      <c r="P1395" s="171"/>
      <c r="Q1395" s="171"/>
      <c r="R1395" s="171"/>
      <c r="S1395" s="172"/>
      <c r="T1395" s="172"/>
      <c r="U1395" s="171"/>
      <c r="V1395" s="171"/>
      <c r="W1395" s="173"/>
      <c r="X1395" s="173"/>
      <c r="Y1395" s="173"/>
      <c r="Z1395" s="171"/>
      <c r="AA1395" s="171"/>
      <c r="AB1395" s="171"/>
      <c r="AC1395" s="172"/>
      <c r="AD1395" s="172"/>
      <c r="AE1395" s="174"/>
      <c r="AF1395" s="175"/>
      <c r="AG1395" s="169"/>
      <c r="AH1395" s="171"/>
      <c r="AI1395" s="171"/>
      <c r="AJ1395" s="169"/>
      <c r="AK1395" s="176"/>
      <c r="AL1395" s="176"/>
      <c r="AM1395" s="176"/>
      <c r="AN1395" s="176"/>
      <c r="AO1395" s="176"/>
      <c r="AP1395" s="176"/>
      <c r="AQ1395" s="176"/>
      <c r="AR1395" s="176"/>
      <c r="AS1395" s="176"/>
      <c r="AT1395" s="176"/>
      <c r="AU1395" s="177"/>
      <c r="AV1395" s="178"/>
      <c r="AW1395" s="178"/>
      <c r="AX1395" s="179"/>
      <c r="AY1395" s="179"/>
      <c r="AZ1395" s="179"/>
      <c r="BA1395" s="180"/>
      <c r="BB1395" s="181"/>
      <c r="BC1395" s="181"/>
      <c r="BD1395" s="181"/>
    </row>
    <row r="1396" spans="1:56">
      <c r="A1396" s="223"/>
      <c r="B1396" s="224"/>
      <c r="C1396" s="225"/>
      <c r="D1396" s="182"/>
      <c r="E1396" s="182"/>
      <c r="F1396" s="182"/>
      <c r="G1396" s="203"/>
      <c r="H1396" s="218"/>
      <c r="I1396" s="213"/>
      <c r="J1396" s="207"/>
      <c r="K1396" s="213"/>
      <c r="L1396" s="207"/>
      <c r="M1396" s="213"/>
      <c r="N1396" s="207"/>
      <c r="O1396" s="183"/>
      <c r="P1396" s="184"/>
      <c r="Q1396" s="184"/>
      <c r="R1396" s="275"/>
      <c r="S1396" s="185"/>
      <c r="T1396" s="185"/>
      <c r="U1396" s="275"/>
      <c r="V1396" s="275"/>
      <c r="W1396" s="276"/>
      <c r="X1396" s="276"/>
      <c r="Y1396" s="276"/>
      <c r="Z1396" s="275"/>
      <c r="AA1396" s="184"/>
      <c r="AB1396" s="184"/>
      <c r="AC1396" s="185"/>
      <c r="AD1396" s="185"/>
      <c r="AE1396" s="186"/>
      <c r="AF1396" s="187"/>
      <c r="AG1396" s="182"/>
      <c r="AH1396" s="184"/>
      <c r="AI1396" s="184"/>
      <c r="AJ1396" s="182"/>
      <c r="AK1396" s="188"/>
      <c r="AL1396" s="188"/>
      <c r="AM1396" s="188"/>
      <c r="AN1396" s="188"/>
      <c r="AO1396" s="188"/>
      <c r="AP1396" s="188"/>
      <c r="AQ1396" s="188"/>
      <c r="AR1396" s="188"/>
      <c r="AS1396" s="188"/>
      <c r="AT1396" s="188"/>
      <c r="AU1396" s="189"/>
      <c r="AV1396" s="190"/>
      <c r="AW1396" s="190"/>
      <c r="AX1396" s="191"/>
      <c r="AY1396" s="191"/>
      <c r="AZ1396" s="191"/>
      <c r="BA1396" s="192"/>
      <c r="BB1396" s="193"/>
      <c r="BC1396" s="193"/>
      <c r="BD1396" s="193"/>
    </row>
    <row r="1397" spans="1:56">
      <c r="A1397" s="220"/>
      <c r="B1397" s="221"/>
      <c r="C1397" s="222"/>
      <c r="D1397" s="169"/>
      <c r="E1397" s="169"/>
      <c r="F1397" s="169"/>
      <c r="G1397" s="202"/>
      <c r="H1397" s="217"/>
      <c r="I1397" s="212"/>
      <c r="J1397" s="206"/>
      <c r="K1397" s="212"/>
      <c r="L1397" s="206"/>
      <c r="M1397" s="212"/>
      <c r="N1397" s="206"/>
      <c r="O1397" s="170"/>
      <c r="P1397" s="171"/>
      <c r="Q1397" s="171"/>
      <c r="R1397" s="171"/>
      <c r="S1397" s="172"/>
      <c r="T1397" s="172"/>
      <c r="U1397" s="171"/>
      <c r="V1397" s="171"/>
      <c r="W1397" s="173"/>
      <c r="X1397" s="173"/>
      <c r="Y1397" s="173"/>
      <c r="Z1397" s="171"/>
      <c r="AA1397" s="171"/>
      <c r="AB1397" s="171"/>
      <c r="AC1397" s="172"/>
      <c r="AD1397" s="172"/>
      <c r="AE1397" s="174"/>
      <c r="AF1397" s="175"/>
      <c r="AG1397" s="169"/>
      <c r="AH1397" s="171"/>
      <c r="AI1397" s="171"/>
      <c r="AJ1397" s="169"/>
      <c r="AK1397" s="176"/>
      <c r="AL1397" s="176"/>
      <c r="AM1397" s="176"/>
      <c r="AN1397" s="176"/>
      <c r="AO1397" s="176"/>
      <c r="AP1397" s="176"/>
      <c r="AQ1397" s="176"/>
      <c r="AR1397" s="176"/>
      <c r="AS1397" s="176"/>
      <c r="AT1397" s="176"/>
      <c r="AU1397" s="177"/>
      <c r="AV1397" s="178"/>
      <c r="AW1397" s="178"/>
      <c r="AX1397" s="179"/>
      <c r="AY1397" s="179"/>
      <c r="AZ1397" s="179"/>
      <c r="BA1397" s="180"/>
      <c r="BB1397" s="181"/>
      <c r="BC1397" s="181"/>
      <c r="BD1397" s="181"/>
    </row>
    <row r="1398" spans="1:56">
      <c r="A1398" s="223"/>
      <c r="B1398" s="224"/>
      <c r="C1398" s="225"/>
      <c r="D1398" s="182"/>
      <c r="E1398" s="182"/>
      <c r="F1398" s="182"/>
      <c r="G1398" s="203"/>
      <c r="H1398" s="218"/>
      <c r="I1398" s="213"/>
      <c r="J1398" s="207"/>
      <c r="K1398" s="213"/>
      <c r="L1398" s="207"/>
      <c r="M1398" s="213"/>
      <c r="N1398" s="207"/>
      <c r="O1398" s="183"/>
      <c r="P1398" s="184"/>
      <c r="Q1398" s="184"/>
      <c r="R1398" s="275"/>
      <c r="S1398" s="185"/>
      <c r="T1398" s="185"/>
      <c r="U1398" s="275"/>
      <c r="V1398" s="275"/>
      <c r="W1398" s="276"/>
      <c r="X1398" s="276"/>
      <c r="Y1398" s="276"/>
      <c r="Z1398" s="275"/>
      <c r="AA1398" s="184"/>
      <c r="AB1398" s="184"/>
      <c r="AC1398" s="185"/>
      <c r="AD1398" s="185"/>
      <c r="AE1398" s="186"/>
      <c r="AF1398" s="187"/>
      <c r="AG1398" s="182"/>
      <c r="AH1398" s="184"/>
      <c r="AI1398" s="184"/>
      <c r="AJ1398" s="182"/>
      <c r="AK1398" s="188"/>
      <c r="AL1398" s="188"/>
      <c r="AM1398" s="188"/>
      <c r="AN1398" s="188"/>
      <c r="AO1398" s="188"/>
      <c r="AP1398" s="188"/>
      <c r="AQ1398" s="188"/>
      <c r="AR1398" s="188"/>
      <c r="AS1398" s="188"/>
      <c r="AT1398" s="188"/>
      <c r="AU1398" s="189"/>
      <c r="AV1398" s="190"/>
      <c r="AW1398" s="190"/>
      <c r="AX1398" s="191"/>
      <c r="AY1398" s="191"/>
      <c r="AZ1398" s="191"/>
      <c r="BA1398" s="192"/>
      <c r="BB1398" s="193"/>
      <c r="BC1398" s="193"/>
      <c r="BD1398" s="193"/>
    </row>
    <row r="1399" spans="1:56">
      <c r="A1399" s="220"/>
      <c r="B1399" s="221"/>
      <c r="C1399" s="222"/>
      <c r="D1399" s="169"/>
      <c r="E1399" s="169"/>
      <c r="F1399" s="169"/>
      <c r="G1399" s="202"/>
      <c r="H1399" s="217"/>
      <c r="I1399" s="212"/>
      <c r="J1399" s="206"/>
      <c r="K1399" s="212"/>
      <c r="L1399" s="206"/>
      <c r="M1399" s="212"/>
      <c r="N1399" s="206"/>
      <c r="O1399" s="170"/>
      <c r="P1399" s="171"/>
      <c r="Q1399" s="171"/>
      <c r="R1399" s="171"/>
      <c r="S1399" s="172"/>
      <c r="T1399" s="172"/>
      <c r="U1399" s="171"/>
      <c r="V1399" s="171"/>
      <c r="W1399" s="173"/>
      <c r="X1399" s="173"/>
      <c r="Y1399" s="173"/>
      <c r="Z1399" s="171"/>
      <c r="AA1399" s="171"/>
      <c r="AB1399" s="171"/>
      <c r="AC1399" s="172"/>
      <c r="AD1399" s="172"/>
      <c r="AE1399" s="174"/>
      <c r="AF1399" s="175"/>
      <c r="AG1399" s="169"/>
      <c r="AH1399" s="171"/>
      <c r="AI1399" s="171"/>
      <c r="AJ1399" s="169"/>
      <c r="AK1399" s="176"/>
      <c r="AL1399" s="176"/>
      <c r="AM1399" s="176"/>
      <c r="AN1399" s="176"/>
      <c r="AO1399" s="176"/>
      <c r="AP1399" s="176"/>
      <c r="AQ1399" s="176"/>
      <c r="AR1399" s="176"/>
      <c r="AS1399" s="176"/>
      <c r="AT1399" s="176"/>
      <c r="AU1399" s="177"/>
      <c r="AV1399" s="178"/>
      <c r="AW1399" s="178"/>
      <c r="AX1399" s="179"/>
      <c r="AY1399" s="179"/>
      <c r="AZ1399" s="179"/>
      <c r="BA1399" s="180"/>
      <c r="BB1399" s="181"/>
      <c r="BC1399" s="181"/>
      <c r="BD1399" s="181"/>
    </row>
    <row r="1400" spans="1:56">
      <c r="A1400" s="223"/>
      <c r="B1400" s="224"/>
      <c r="C1400" s="225"/>
      <c r="D1400" s="182"/>
      <c r="E1400" s="182"/>
      <c r="F1400" s="182"/>
      <c r="G1400" s="203"/>
      <c r="H1400" s="218"/>
      <c r="I1400" s="213"/>
      <c r="J1400" s="207"/>
      <c r="K1400" s="213"/>
      <c r="L1400" s="207"/>
      <c r="M1400" s="213"/>
      <c r="N1400" s="207"/>
      <c r="O1400" s="183"/>
      <c r="P1400" s="184"/>
      <c r="Q1400" s="184"/>
      <c r="R1400" s="275"/>
      <c r="S1400" s="185"/>
      <c r="T1400" s="185"/>
      <c r="U1400" s="275"/>
      <c r="V1400" s="275"/>
      <c r="W1400" s="276"/>
      <c r="X1400" s="276"/>
      <c r="Y1400" s="276"/>
      <c r="Z1400" s="275"/>
      <c r="AA1400" s="184"/>
      <c r="AB1400" s="184"/>
      <c r="AC1400" s="185"/>
      <c r="AD1400" s="185"/>
      <c r="AE1400" s="186"/>
      <c r="AF1400" s="187"/>
      <c r="AG1400" s="182"/>
      <c r="AH1400" s="184"/>
      <c r="AI1400" s="184"/>
      <c r="AJ1400" s="182"/>
      <c r="AK1400" s="188"/>
      <c r="AL1400" s="188"/>
      <c r="AM1400" s="188"/>
      <c r="AN1400" s="188"/>
      <c r="AO1400" s="188"/>
      <c r="AP1400" s="188"/>
      <c r="AQ1400" s="188"/>
      <c r="AR1400" s="188"/>
      <c r="AS1400" s="188"/>
      <c r="AT1400" s="188"/>
      <c r="AU1400" s="189"/>
      <c r="AV1400" s="190"/>
      <c r="AW1400" s="190"/>
      <c r="AX1400" s="191"/>
      <c r="AY1400" s="191"/>
      <c r="AZ1400" s="191"/>
      <c r="BA1400" s="192"/>
      <c r="BB1400" s="193"/>
      <c r="BC1400" s="193"/>
      <c r="BD1400" s="193"/>
    </row>
    <row r="1401" spans="1:56">
      <c r="A1401" s="220"/>
      <c r="B1401" s="221"/>
      <c r="C1401" s="222"/>
      <c r="D1401" s="169"/>
      <c r="E1401" s="169"/>
      <c r="F1401" s="169"/>
      <c r="G1401" s="202"/>
      <c r="H1401" s="217"/>
      <c r="I1401" s="212"/>
      <c r="J1401" s="206"/>
      <c r="K1401" s="212"/>
      <c r="L1401" s="206"/>
      <c r="M1401" s="212"/>
      <c r="N1401" s="206"/>
      <c r="O1401" s="170"/>
      <c r="P1401" s="171"/>
      <c r="Q1401" s="171"/>
      <c r="R1401" s="171"/>
      <c r="S1401" s="172"/>
      <c r="T1401" s="172"/>
      <c r="U1401" s="171"/>
      <c r="V1401" s="171"/>
      <c r="W1401" s="173"/>
      <c r="X1401" s="173"/>
      <c r="Y1401" s="173"/>
      <c r="Z1401" s="171"/>
      <c r="AA1401" s="171"/>
      <c r="AB1401" s="171"/>
      <c r="AC1401" s="172"/>
      <c r="AD1401" s="172"/>
      <c r="AE1401" s="174"/>
      <c r="AF1401" s="175"/>
      <c r="AG1401" s="169"/>
      <c r="AH1401" s="171"/>
      <c r="AI1401" s="171"/>
      <c r="AJ1401" s="169"/>
      <c r="AK1401" s="176"/>
      <c r="AL1401" s="176"/>
      <c r="AM1401" s="176"/>
      <c r="AN1401" s="176"/>
      <c r="AO1401" s="176"/>
      <c r="AP1401" s="176"/>
      <c r="AQ1401" s="176"/>
      <c r="AR1401" s="176"/>
      <c r="AS1401" s="176"/>
      <c r="AT1401" s="176"/>
      <c r="AU1401" s="177"/>
      <c r="AV1401" s="178"/>
      <c r="AW1401" s="178"/>
      <c r="AX1401" s="179"/>
      <c r="AY1401" s="179"/>
      <c r="AZ1401" s="179"/>
      <c r="BA1401" s="180"/>
      <c r="BB1401" s="181"/>
      <c r="BC1401" s="181"/>
      <c r="BD1401" s="181"/>
    </row>
    <row r="1402" spans="1:56">
      <c r="A1402" s="223"/>
      <c r="B1402" s="224"/>
      <c r="C1402" s="225"/>
      <c r="D1402" s="182"/>
      <c r="E1402" s="182"/>
      <c r="F1402" s="182"/>
      <c r="G1402" s="203"/>
      <c r="H1402" s="218"/>
      <c r="I1402" s="213"/>
      <c r="J1402" s="207"/>
      <c r="K1402" s="213"/>
      <c r="L1402" s="207"/>
      <c r="M1402" s="213"/>
      <c r="N1402" s="207"/>
      <c r="O1402" s="183"/>
      <c r="P1402" s="184"/>
      <c r="Q1402" s="184"/>
      <c r="R1402" s="275"/>
      <c r="S1402" s="185"/>
      <c r="T1402" s="185"/>
      <c r="U1402" s="275"/>
      <c r="V1402" s="275"/>
      <c r="W1402" s="276"/>
      <c r="X1402" s="276"/>
      <c r="Y1402" s="276"/>
      <c r="Z1402" s="275"/>
      <c r="AA1402" s="184"/>
      <c r="AB1402" s="184"/>
      <c r="AC1402" s="185"/>
      <c r="AD1402" s="185"/>
      <c r="AE1402" s="186"/>
      <c r="AF1402" s="187"/>
      <c r="AG1402" s="182"/>
      <c r="AH1402" s="184"/>
      <c r="AI1402" s="184"/>
      <c r="AJ1402" s="182"/>
      <c r="AK1402" s="188"/>
      <c r="AL1402" s="188"/>
      <c r="AM1402" s="188"/>
      <c r="AN1402" s="188"/>
      <c r="AO1402" s="188"/>
      <c r="AP1402" s="188"/>
      <c r="AQ1402" s="188"/>
      <c r="AR1402" s="188"/>
      <c r="AS1402" s="188"/>
      <c r="AT1402" s="188"/>
      <c r="AU1402" s="189"/>
      <c r="AV1402" s="190"/>
      <c r="AW1402" s="190"/>
      <c r="AX1402" s="191"/>
      <c r="AY1402" s="191"/>
      <c r="AZ1402" s="191"/>
      <c r="BA1402" s="192"/>
      <c r="BB1402" s="193"/>
      <c r="BC1402" s="193"/>
      <c r="BD1402" s="193"/>
    </row>
    <row r="1403" spans="1:56">
      <c r="A1403" s="220"/>
      <c r="B1403" s="221"/>
      <c r="C1403" s="222"/>
      <c r="D1403" s="169"/>
      <c r="E1403" s="169"/>
      <c r="F1403" s="169"/>
      <c r="G1403" s="202"/>
      <c r="H1403" s="217"/>
      <c r="I1403" s="212"/>
      <c r="J1403" s="206"/>
      <c r="K1403" s="212"/>
      <c r="L1403" s="206"/>
      <c r="M1403" s="212"/>
      <c r="N1403" s="206"/>
      <c r="O1403" s="170"/>
      <c r="P1403" s="171"/>
      <c r="Q1403" s="171"/>
      <c r="R1403" s="171"/>
      <c r="S1403" s="172"/>
      <c r="T1403" s="172"/>
      <c r="U1403" s="171"/>
      <c r="V1403" s="171"/>
      <c r="W1403" s="173"/>
      <c r="X1403" s="173"/>
      <c r="Y1403" s="173"/>
      <c r="Z1403" s="171"/>
      <c r="AA1403" s="171"/>
      <c r="AB1403" s="171"/>
      <c r="AC1403" s="172"/>
      <c r="AD1403" s="172"/>
      <c r="AE1403" s="174"/>
      <c r="AF1403" s="175"/>
      <c r="AG1403" s="169"/>
      <c r="AH1403" s="171"/>
      <c r="AI1403" s="171"/>
      <c r="AJ1403" s="169"/>
      <c r="AK1403" s="176"/>
      <c r="AL1403" s="176"/>
      <c r="AM1403" s="176"/>
      <c r="AN1403" s="176"/>
      <c r="AO1403" s="176"/>
      <c r="AP1403" s="176"/>
      <c r="AQ1403" s="176"/>
      <c r="AR1403" s="176"/>
      <c r="AS1403" s="176"/>
      <c r="AT1403" s="176"/>
      <c r="AU1403" s="177"/>
      <c r="AV1403" s="178"/>
      <c r="AW1403" s="178"/>
      <c r="AX1403" s="179"/>
      <c r="AY1403" s="179"/>
      <c r="AZ1403" s="179"/>
      <c r="BA1403" s="180"/>
      <c r="BB1403" s="181"/>
      <c r="BC1403" s="181"/>
      <c r="BD1403" s="181"/>
    </row>
    <row r="1404" spans="1:56">
      <c r="A1404" s="223"/>
      <c r="B1404" s="224"/>
      <c r="C1404" s="225"/>
      <c r="D1404" s="182"/>
      <c r="E1404" s="182"/>
      <c r="F1404" s="182"/>
      <c r="G1404" s="203"/>
      <c r="H1404" s="218"/>
      <c r="I1404" s="213"/>
      <c r="J1404" s="207"/>
      <c r="K1404" s="213"/>
      <c r="L1404" s="207"/>
      <c r="M1404" s="213"/>
      <c r="N1404" s="207"/>
      <c r="O1404" s="183"/>
      <c r="P1404" s="184"/>
      <c r="Q1404" s="184"/>
      <c r="R1404" s="275"/>
      <c r="S1404" s="185"/>
      <c r="T1404" s="185"/>
      <c r="U1404" s="275"/>
      <c r="V1404" s="275"/>
      <c r="W1404" s="276"/>
      <c r="X1404" s="276"/>
      <c r="Y1404" s="276"/>
      <c r="Z1404" s="275"/>
      <c r="AA1404" s="184"/>
      <c r="AB1404" s="184"/>
      <c r="AC1404" s="185"/>
      <c r="AD1404" s="185"/>
      <c r="AE1404" s="186"/>
      <c r="AF1404" s="187"/>
      <c r="AG1404" s="182"/>
      <c r="AH1404" s="184"/>
      <c r="AI1404" s="184"/>
      <c r="AJ1404" s="182"/>
      <c r="AK1404" s="188"/>
      <c r="AL1404" s="188"/>
      <c r="AM1404" s="188"/>
      <c r="AN1404" s="188"/>
      <c r="AO1404" s="188"/>
      <c r="AP1404" s="188"/>
      <c r="AQ1404" s="188"/>
      <c r="AR1404" s="188"/>
      <c r="AS1404" s="188"/>
      <c r="AT1404" s="188"/>
      <c r="AU1404" s="189"/>
      <c r="AV1404" s="190"/>
      <c r="AW1404" s="190"/>
      <c r="AX1404" s="191"/>
      <c r="AY1404" s="191"/>
      <c r="AZ1404" s="191"/>
      <c r="BA1404" s="192"/>
      <c r="BB1404" s="193"/>
      <c r="BC1404" s="193"/>
      <c r="BD1404" s="193"/>
    </row>
    <row r="1405" spans="1:56">
      <c r="A1405" s="220"/>
      <c r="B1405" s="221"/>
      <c r="C1405" s="222"/>
      <c r="D1405" s="169"/>
      <c r="E1405" s="169"/>
      <c r="F1405" s="169"/>
      <c r="G1405" s="202"/>
      <c r="H1405" s="217"/>
      <c r="I1405" s="212"/>
      <c r="J1405" s="206"/>
      <c r="K1405" s="212"/>
      <c r="L1405" s="206"/>
      <c r="M1405" s="212"/>
      <c r="N1405" s="206"/>
      <c r="O1405" s="170"/>
      <c r="P1405" s="171"/>
      <c r="Q1405" s="171"/>
      <c r="R1405" s="171"/>
      <c r="S1405" s="172"/>
      <c r="T1405" s="172"/>
      <c r="U1405" s="171"/>
      <c r="V1405" s="171"/>
      <c r="W1405" s="173"/>
      <c r="X1405" s="173"/>
      <c r="Y1405" s="173"/>
      <c r="Z1405" s="171"/>
      <c r="AA1405" s="171"/>
      <c r="AB1405" s="171"/>
      <c r="AC1405" s="172"/>
      <c r="AD1405" s="172"/>
      <c r="AE1405" s="174"/>
      <c r="AF1405" s="175"/>
      <c r="AG1405" s="169"/>
      <c r="AH1405" s="171"/>
      <c r="AI1405" s="171"/>
      <c r="AJ1405" s="169"/>
      <c r="AK1405" s="176"/>
      <c r="AL1405" s="176"/>
      <c r="AM1405" s="176"/>
      <c r="AN1405" s="176"/>
      <c r="AO1405" s="176"/>
      <c r="AP1405" s="176"/>
      <c r="AQ1405" s="176"/>
      <c r="AR1405" s="176"/>
      <c r="AS1405" s="176"/>
      <c r="AT1405" s="176"/>
      <c r="AU1405" s="177"/>
      <c r="AV1405" s="178"/>
      <c r="AW1405" s="178"/>
      <c r="AX1405" s="179"/>
      <c r="AY1405" s="179"/>
      <c r="AZ1405" s="179"/>
      <c r="BA1405" s="180"/>
      <c r="BB1405" s="181"/>
      <c r="BC1405" s="181"/>
      <c r="BD1405" s="181"/>
    </row>
    <row r="1406" spans="1:56">
      <c r="A1406" s="223"/>
      <c r="B1406" s="224"/>
      <c r="C1406" s="225"/>
      <c r="D1406" s="182"/>
      <c r="E1406" s="182"/>
      <c r="F1406" s="182"/>
      <c r="G1406" s="203"/>
      <c r="H1406" s="218"/>
      <c r="I1406" s="213"/>
      <c r="J1406" s="207"/>
      <c r="K1406" s="213"/>
      <c r="L1406" s="207"/>
      <c r="M1406" s="213"/>
      <c r="N1406" s="207"/>
      <c r="O1406" s="183"/>
      <c r="P1406" s="184"/>
      <c r="Q1406" s="184"/>
      <c r="R1406" s="275"/>
      <c r="S1406" s="185"/>
      <c r="T1406" s="185"/>
      <c r="U1406" s="275"/>
      <c r="V1406" s="275"/>
      <c r="W1406" s="276"/>
      <c r="X1406" s="276"/>
      <c r="Y1406" s="276"/>
      <c r="Z1406" s="275"/>
      <c r="AA1406" s="184"/>
      <c r="AB1406" s="184"/>
      <c r="AC1406" s="185"/>
      <c r="AD1406" s="185"/>
      <c r="AE1406" s="186"/>
      <c r="AF1406" s="187"/>
      <c r="AG1406" s="182"/>
      <c r="AH1406" s="184"/>
      <c r="AI1406" s="184"/>
      <c r="AJ1406" s="182"/>
      <c r="AK1406" s="188"/>
      <c r="AL1406" s="188"/>
      <c r="AM1406" s="188"/>
      <c r="AN1406" s="188"/>
      <c r="AO1406" s="188"/>
      <c r="AP1406" s="188"/>
      <c r="AQ1406" s="188"/>
      <c r="AR1406" s="188"/>
      <c r="AS1406" s="188"/>
      <c r="AT1406" s="188"/>
      <c r="AU1406" s="189"/>
      <c r="AV1406" s="190"/>
      <c r="AW1406" s="190"/>
      <c r="AX1406" s="191"/>
      <c r="AY1406" s="191"/>
      <c r="AZ1406" s="191"/>
      <c r="BA1406" s="192"/>
      <c r="BB1406" s="193"/>
      <c r="BC1406" s="193"/>
      <c r="BD1406" s="193"/>
    </row>
    <row r="1407" spans="1:56">
      <c r="A1407" s="220"/>
      <c r="B1407" s="221"/>
      <c r="C1407" s="222"/>
      <c r="D1407" s="169"/>
      <c r="E1407" s="169"/>
      <c r="F1407" s="169"/>
      <c r="G1407" s="202"/>
      <c r="H1407" s="217"/>
      <c r="I1407" s="212"/>
      <c r="J1407" s="206"/>
      <c r="K1407" s="212"/>
      <c r="L1407" s="206"/>
      <c r="M1407" s="212"/>
      <c r="N1407" s="206"/>
      <c r="O1407" s="170"/>
      <c r="P1407" s="171"/>
      <c r="Q1407" s="171"/>
      <c r="R1407" s="171"/>
      <c r="S1407" s="172"/>
      <c r="T1407" s="172"/>
      <c r="U1407" s="171"/>
      <c r="V1407" s="171"/>
      <c r="W1407" s="173"/>
      <c r="X1407" s="173"/>
      <c r="Y1407" s="173"/>
      <c r="Z1407" s="171"/>
      <c r="AA1407" s="171"/>
      <c r="AB1407" s="171"/>
      <c r="AC1407" s="172"/>
      <c r="AD1407" s="172"/>
      <c r="AE1407" s="174"/>
      <c r="AF1407" s="175"/>
      <c r="AG1407" s="169"/>
      <c r="AH1407" s="171"/>
      <c r="AI1407" s="171"/>
      <c r="AJ1407" s="169"/>
      <c r="AK1407" s="176"/>
      <c r="AL1407" s="176"/>
      <c r="AM1407" s="176"/>
      <c r="AN1407" s="176"/>
      <c r="AO1407" s="176"/>
      <c r="AP1407" s="176"/>
      <c r="AQ1407" s="176"/>
      <c r="AR1407" s="176"/>
      <c r="AS1407" s="176"/>
      <c r="AT1407" s="176"/>
      <c r="AU1407" s="177"/>
      <c r="AV1407" s="178"/>
      <c r="AW1407" s="178"/>
      <c r="AX1407" s="179"/>
      <c r="AY1407" s="179"/>
      <c r="AZ1407" s="179"/>
      <c r="BA1407" s="180"/>
      <c r="BB1407" s="181"/>
      <c r="BC1407" s="181"/>
      <c r="BD1407" s="181"/>
    </row>
    <row r="1408" spans="1:56">
      <c r="A1408" s="223"/>
      <c r="B1408" s="224"/>
      <c r="C1408" s="225"/>
      <c r="D1408" s="182"/>
      <c r="E1408" s="182"/>
      <c r="F1408" s="182"/>
      <c r="G1408" s="203"/>
      <c r="H1408" s="218"/>
      <c r="I1408" s="213"/>
      <c r="J1408" s="207"/>
      <c r="K1408" s="213"/>
      <c r="L1408" s="207"/>
      <c r="M1408" s="213"/>
      <c r="N1408" s="207"/>
      <c r="O1408" s="183"/>
      <c r="P1408" s="184"/>
      <c r="Q1408" s="184"/>
      <c r="R1408" s="275"/>
      <c r="S1408" s="185"/>
      <c r="T1408" s="185"/>
      <c r="U1408" s="275"/>
      <c r="V1408" s="275"/>
      <c r="W1408" s="276"/>
      <c r="X1408" s="276"/>
      <c r="Y1408" s="276"/>
      <c r="Z1408" s="275"/>
      <c r="AA1408" s="184"/>
      <c r="AB1408" s="184"/>
      <c r="AC1408" s="185"/>
      <c r="AD1408" s="185"/>
      <c r="AE1408" s="186"/>
      <c r="AF1408" s="187"/>
      <c r="AG1408" s="182"/>
      <c r="AH1408" s="184"/>
      <c r="AI1408" s="184"/>
      <c r="AJ1408" s="182"/>
      <c r="AK1408" s="188"/>
      <c r="AL1408" s="188"/>
      <c r="AM1408" s="188"/>
      <c r="AN1408" s="188"/>
      <c r="AO1408" s="188"/>
      <c r="AP1408" s="188"/>
      <c r="AQ1408" s="188"/>
      <c r="AR1408" s="188"/>
      <c r="AS1408" s="188"/>
      <c r="AT1408" s="188"/>
      <c r="AU1408" s="189"/>
      <c r="AV1408" s="190"/>
      <c r="AW1408" s="190"/>
      <c r="AX1408" s="191"/>
      <c r="AY1408" s="191"/>
      <c r="AZ1408" s="191"/>
      <c r="BA1408" s="192"/>
      <c r="BB1408" s="193"/>
      <c r="BC1408" s="193"/>
      <c r="BD1408" s="193"/>
    </row>
    <row r="1409" spans="1:56">
      <c r="A1409" s="220"/>
      <c r="B1409" s="221"/>
      <c r="C1409" s="222"/>
      <c r="D1409" s="169"/>
      <c r="E1409" s="169"/>
      <c r="F1409" s="169"/>
      <c r="G1409" s="202"/>
      <c r="H1409" s="217"/>
      <c r="I1409" s="212"/>
      <c r="J1409" s="206"/>
      <c r="K1409" s="212"/>
      <c r="L1409" s="206"/>
      <c r="M1409" s="212"/>
      <c r="N1409" s="206"/>
      <c r="O1409" s="170"/>
      <c r="P1409" s="171"/>
      <c r="Q1409" s="171"/>
      <c r="R1409" s="171"/>
      <c r="S1409" s="172"/>
      <c r="T1409" s="172"/>
      <c r="U1409" s="171"/>
      <c r="V1409" s="171"/>
      <c r="W1409" s="173"/>
      <c r="X1409" s="173"/>
      <c r="Y1409" s="173"/>
      <c r="Z1409" s="171"/>
      <c r="AA1409" s="171"/>
      <c r="AB1409" s="171"/>
      <c r="AC1409" s="172"/>
      <c r="AD1409" s="172"/>
      <c r="AE1409" s="174"/>
      <c r="AF1409" s="175"/>
      <c r="AG1409" s="169"/>
      <c r="AH1409" s="171"/>
      <c r="AI1409" s="171"/>
      <c r="AJ1409" s="169"/>
      <c r="AK1409" s="176"/>
      <c r="AL1409" s="176"/>
      <c r="AM1409" s="176"/>
      <c r="AN1409" s="176"/>
      <c r="AO1409" s="176"/>
      <c r="AP1409" s="176"/>
      <c r="AQ1409" s="176"/>
      <c r="AR1409" s="176"/>
      <c r="AS1409" s="176"/>
      <c r="AT1409" s="176"/>
      <c r="AU1409" s="177"/>
      <c r="AV1409" s="178"/>
      <c r="AW1409" s="178"/>
      <c r="AX1409" s="179"/>
      <c r="AY1409" s="179"/>
      <c r="AZ1409" s="179"/>
      <c r="BA1409" s="180"/>
      <c r="BB1409" s="181"/>
      <c r="BC1409" s="181"/>
      <c r="BD1409" s="181"/>
    </row>
    <row r="1410" spans="1:56">
      <c r="A1410" s="223"/>
      <c r="B1410" s="224"/>
      <c r="C1410" s="225"/>
      <c r="D1410" s="182"/>
      <c r="E1410" s="182"/>
      <c r="F1410" s="182"/>
      <c r="G1410" s="203"/>
      <c r="H1410" s="218"/>
      <c r="I1410" s="213"/>
      <c r="J1410" s="207"/>
      <c r="K1410" s="213"/>
      <c r="L1410" s="207"/>
      <c r="M1410" s="213"/>
      <c r="N1410" s="207"/>
      <c r="O1410" s="183"/>
      <c r="P1410" s="184"/>
      <c r="Q1410" s="184"/>
      <c r="R1410" s="275"/>
      <c r="S1410" s="185"/>
      <c r="T1410" s="185"/>
      <c r="U1410" s="275"/>
      <c r="V1410" s="275"/>
      <c r="W1410" s="276"/>
      <c r="X1410" s="276"/>
      <c r="Y1410" s="276"/>
      <c r="Z1410" s="275"/>
      <c r="AA1410" s="184"/>
      <c r="AB1410" s="184"/>
      <c r="AC1410" s="185"/>
      <c r="AD1410" s="185"/>
      <c r="AE1410" s="186"/>
      <c r="AF1410" s="187"/>
      <c r="AG1410" s="182"/>
      <c r="AH1410" s="184"/>
      <c r="AI1410" s="184"/>
      <c r="AJ1410" s="182"/>
      <c r="AK1410" s="188"/>
      <c r="AL1410" s="188"/>
      <c r="AM1410" s="188"/>
      <c r="AN1410" s="188"/>
      <c r="AO1410" s="188"/>
      <c r="AP1410" s="188"/>
      <c r="AQ1410" s="188"/>
      <c r="AR1410" s="188"/>
      <c r="AS1410" s="188"/>
      <c r="AT1410" s="188"/>
      <c r="AU1410" s="189"/>
      <c r="AV1410" s="190"/>
      <c r="AW1410" s="190"/>
      <c r="AX1410" s="191"/>
      <c r="AY1410" s="191"/>
      <c r="AZ1410" s="191"/>
      <c r="BA1410" s="192"/>
      <c r="BB1410" s="193"/>
      <c r="BC1410" s="193"/>
      <c r="BD1410" s="193"/>
    </row>
    <row r="1411" spans="1:56">
      <c r="A1411" s="220"/>
      <c r="B1411" s="221"/>
      <c r="C1411" s="222"/>
      <c r="D1411" s="169"/>
      <c r="E1411" s="169"/>
      <c r="F1411" s="169"/>
      <c r="G1411" s="202"/>
      <c r="H1411" s="217"/>
      <c r="I1411" s="212"/>
      <c r="J1411" s="206"/>
      <c r="K1411" s="212"/>
      <c r="L1411" s="206"/>
      <c r="M1411" s="212"/>
      <c r="N1411" s="206"/>
      <c r="O1411" s="170"/>
      <c r="P1411" s="171"/>
      <c r="Q1411" s="171"/>
      <c r="R1411" s="171"/>
      <c r="S1411" s="172"/>
      <c r="T1411" s="172"/>
      <c r="U1411" s="171"/>
      <c r="V1411" s="171"/>
      <c r="W1411" s="173"/>
      <c r="X1411" s="173"/>
      <c r="Y1411" s="173"/>
      <c r="Z1411" s="171"/>
      <c r="AA1411" s="171"/>
      <c r="AB1411" s="171"/>
      <c r="AC1411" s="172"/>
      <c r="AD1411" s="172"/>
      <c r="AE1411" s="174"/>
      <c r="AF1411" s="175"/>
      <c r="AG1411" s="169"/>
      <c r="AH1411" s="171"/>
      <c r="AI1411" s="171"/>
      <c r="AJ1411" s="169"/>
      <c r="AK1411" s="176"/>
      <c r="AL1411" s="176"/>
      <c r="AM1411" s="176"/>
      <c r="AN1411" s="176"/>
      <c r="AO1411" s="176"/>
      <c r="AP1411" s="176"/>
      <c r="AQ1411" s="176"/>
      <c r="AR1411" s="176"/>
      <c r="AS1411" s="176"/>
      <c r="AT1411" s="176"/>
      <c r="AU1411" s="177"/>
      <c r="AV1411" s="178"/>
      <c r="AW1411" s="178"/>
      <c r="AX1411" s="179"/>
      <c r="AY1411" s="179"/>
      <c r="AZ1411" s="179"/>
      <c r="BA1411" s="180"/>
      <c r="BB1411" s="181"/>
      <c r="BC1411" s="181"/>
      <c r="BD1411" s="181"/>
    </row>
    <row r="1412" spans="1:56">
      <c r="A1412" s="223"/>
      <c r="B1412" s="224"/>
      <c r="C1412" s="225"/>
      <c r="D1412" s="182"/>
      <c r="E1412" s="182"/>
      <c r="F1412" s="182"/>
      <c r="G1412" s="203"/>
      <c r="H1412" s="218"/>
      <c r="I1412" s="213"/>
      <c r="J1412" s="207"/>
      <c r="K1412" s="213"/>
      <c r="L1412" s="207"/>
      <c r="M1412" s="213"/>
      <c r="N1412" s="207"/>
      <c r="O1412" s="183"/>
      <c r="P1412" s="184"/>
      <c r="Q1412" s="184"/>
      <c r="R1412" s="275"/>
      <c r="S1412" s="185"/>
      <c r="T1412" s="185"/>
      <c r="U1412" s="275"/>
      <c r="V1412" s="275"/>
      <c r="W1412" s="276"/>
      <c r="X1412" s="276"/>
      <c r="Y1412" s="276"/>
      <c r="Z1412" s="275"/>
      <c r="AA1412" s="184"/>
      <c r="AB1412" s="184"/>
      <c r="AC1412" s="185"/>
      <c r="AD1412" s="185"/>
      <c r="AE1412" s="186"/>
      <c r="AF1412" s="187"/>
      <c r="AG1412" s="182"/>
      <c r="AH1412" s="184"/>
      <c r="AI1412" s="184"/>
      <c r="AJ1412" s="182"/>
      <c r="AK1412" s="188"/>
      <c r="AL1412" s="188"/>
      <c r="AM1412" s="188"/>
      <c r="AN1412" s="188"/>
      <c r="AO1412" s="188"/>
      <c r="AP1412" s="188"/>
      <c r="AQ1412" s="188"/>
      <c r="AR1412" s="188"/>
      <c r="AS1412" s="188"/>
      <c r="AT1412" s="188"/>
      <c r="AU1412" s="189"/>
      <c r="AV1412" s="190"/>
      <c r="AW1412" s="190"/>
      <c r="AX1412" s="191"/>
      <c r="AY1412" s="191"/>
      <c r="AZ1412" s="191"/>
      <c r="BA1412" s="192"/>
      <c r="BB1412" s="193"/>
      <c r="BC1412" s="193"/>
      <c r="BD1412" s="193"/>
    </row>
    <row r="1413" spans="1:56">
      <c r="A1413" s="220"/>
      <c r="B1413" s="221"/>
      <c r="C1413" s="222"/>
      <c r="D1413" s="169"/>
      <c r="E1413" s="169"/>
      <c r="F1413" s="169"/>
      <c r="G1413" s="202"/>
      <c r="H1413" s="217"/>
      <c r="I1413" s="212"/>
      <c r="J1413" s="206"/>
      <c r="K1413" s="212"/>
      <c r="L1413" s="206"/>
      <c r="M1413" s="212"/>
      <c r="N1413" s="206"/>
      <c r="O1413" s="170"/>
      <c r="P1413" s="171"/>
      <c r="Q1413" s="171"/>
      <c r="R1413" s="171"/>
      <c r="S1413" s="172"/>
      <c r="T1413" s="172"/>
      <c r="U1413" s="171"/>
      <c r="V1413" s="171"/>
      <c r="W1413" s="173"/>
      <c r="X1413" s="173"/>
      <c r="Y1413" s="173"/>
      <c r="Z1413" s="171"/>
      <c r="AA1413" s="171"/>
      <c r="AB1413" s="171"/>
      <c r="AC1413" s="172"/>
      <c r="AD1413" s="172"/>
      <c r="AE1413" s="174"/>
      <c r="AF1413" s="175"/>
      <c r="AG1413" s="169"/>
      <c r="AH1413" s="171"/>
      <c r="AI1413" s="171"/>
      <c r="AJ1413" s="169"/>
      <c r="AK1413" s="176"/>
      <c r="AL1413" s="176"/>
      <c r="AM1413" s="176"/>
      <c r="AN1413" s="176"/>
      <c r="AO1413" s="176"/>
      <c r="AP1413" s="176"/>
      <c r="AQ1413" s="176"/>
      <c r="AR1413" s="176"/>
      <c r="AS1413" s="176"/>
      <c r="AT1413" s="176"/>
      <c r="AU1413" s="177"/>
      <c r="AV1413" s="178"/>
      <c r="AW1413" s="178"/>
      <c r="AX1413" s="179"/>
      <c r="AY1413" s="179"/>
      <c r="AZ1413" s="179"/>
      <c r="BA1413" s="180"/>
      <c r="BB1413" s="181"/>
      <c r="BC1413" s="181"/>
      <c r="BD1413" s="181"/>
    </row>
    <row r="1414" spans="1:56">
      <c r="A1414" s="223"/>
      <c r="B1414" s="224"/>
      <c r="C1414" s="225"/>
      <c r="D1414" s="182"/>
      <c r="E1414" s="182"/>
      <c r="F1414" s="182"/>
      <c r="G1414" s="203"/>
      <c r="H1414" s="218"/>
      <c r="I1414" s="213"/>
      <c r="J1414" s="207"/>
      <c r="K1414" s="213"/>
      <c r="L1414" s="207"/>
      <c r="M1414" s="213"/>
      <c r="N1414" s="207"/>
      <c r="O1414" s="183"/>
      <c r="P1414" s="184"/>
      <c r="Q1414" s="184"/>
      <c r="R1414" s="275"/>
      <c r="S1414" s="185"/>
      <c r="T1414" s="185"/>
      <c r="U1414" s="275"/>
      <c r="V1414" s="275"/>
      <c r="W1414" s="276"/>
      <c r="X1414" s="276"/>
      <c r="Y1414" s="276"/>
      <c r="Z1414" s="275"/>
      <c r="AA1414" s="184"/>
      <c r="AB1414" s="184"/>
      <c r="AC1414" s="185"/>
      <c r="AD1414" s="185"/>
      <c r="AE1414" s="186"/>
      <c r="AF1414" s="187"/>
      <c r="AG1414" s="182"/>
      <c r="AH1414" s="184"/>
      <c r="AI1414" s="184"/>
      <c r="AJ1414" s="182"/>
      <c r="AK1414" s="188"/>
      <c r="AL1414" s="188"/>
      <c r="AM1414" s="188"/>
      <c r="AN1414" s="188"/>
      <c r="AO1414" s="188"/>
      <c r="AP1414" s="188"/>
      <c r="AQ1414" s="188"/>
      <c r="AR1414" s="188"/>
      <c r="AS1414" s="188"/>
      <c r="AT1414" s="188"/>
      <c r="AU1414" s="189"/>
      <c r="AV1414" s="190"/>
      <c r="AW1414" s="190"/>
      <c r="AX1414" s="191"/>
      <c r="AY1414" s="191"/>
      <c r="AZ1414" s="191"/>
      <c r="BA1414" s="192"/>
      <c r="BB1414" s="193"/>
      <c r="BC1414" s="193"/>
      <c r="BD1414" s="193"/>
    </row>
    <row r="1415" spans="1:56">
      <c r="A1415" s="220"/>
      <c r="B1415" s="221"/>
      <c r="C1415" s="222"/>
      <c r="D1415" s="169"/>
      <c r="E1415" s="169"/>
      <c r="F1415" s="169"/>
      <c r="G1415" s="202"/>
      <c r="H1415" s="217"/>
      <c r="I1415" s="212"/>
      <c r="J1415" s="206"/>
      <c r="K1415" s="212"/>
      <c r="L1415" s="206"/>
      <c r="M1415" s="212"/>
      <c r="N1415" s="206"/>
      <c r="O1415" s="170"/>
      <c r="P1415" s="171"/>
      <c r="Q1415" s="171"/>
      <c r="R1415" s="171"/>
      <c r="S1415" s="172"/>
      <c r="T1415" s="172"/>
      <c r="U1415" s="171"/>
      <c r="V1415" s="171"/>
      <c r="W1415" s="173"/>
      <c r="X1415" s="173"/>
      <c r="Y1415" s="173"/>
      <c r="Z1415" s="171"/>
      <c r="AA1415" s="171"/>
      <c r="AB1415" s="171"/>
      <c r="AC1415" s="172"/>
      <c r="AD1415" s="172"/>
      <c r="AE1415" s="174"/>
      <c r="AF1415" s="175"/>
      <c r="AG1415" s="169"/>
      <c r="AH1415" s="171"/>
      <c r="AI1415" s="171"/>
      <c r="AJ1415" s="169"/>
      <c r="AK1415" s="176"/>
      <c r="AL1415" s="176"/>
      <c r="AM1415" s="176"/>
      <c r="AN1415" s="176"/>
      <c r="AO1415" s="176"/>
      <c r="AP1415" s="176"/>
      <c r="AQ1415" s="176"/>
      <c r="AR1415" s="176"/>
      <c r="AS1415" s="176"/>
      <c r="AT1415" s="176"/>
      <c r="AU1415" s="177"/>
      <c r="AV1415" s="178"/>
      <c r="AW1415" s="178"/>
      <c r="AX1415" s="179"/>
      <c r="AY1415" s="179"/>
      <c r="AZ1415" s="179"/>
      <c r="BA1415" s="180"/>
      <c r="BB1415" s="181"/>
      <c r="BC1415" s="181"/>
      <c r="BD1415" s="181"/>
    </row>
    <row r="1416" spans="1:56">
      <c r="A1416" s="223"/>
      <c r="B1416" s="224"/>
      <c r="C1416" s="225"/>
      <c r="D1416" s="182"/>
      <c r="E1416" s="182"/>
      <c r="F1416" s="182"/>
      <c r="G1416" s="203"/>
      <c r="H1416" s="218"/>
      <c r="I1416" s="213"/>
      <c r="J1416" s="207"/>
      <c r="K1416" s="213"/>
      <c r="L1416" s="207"/>
      <c r="M1416" s="213"/>
      <c r="N1416" s="207"/>
      <c r="O1416" s="183"/>
      <c r="P1416" s="184"/>
      <c r="Q1416" s="184"/>
      <c r="R1416" s="275"/>
      <c r="S1416" s="185"/>
      <c r="T1416" s="185"/>
      <c r="U1416" s="275"/>
      <c r="V1416" s="275"/>
      <c r="W1416" s="276"/>
      <c r="X1416" s="276"/>
      <c r="Y1416" s="276"/>
      <c r="Z1416" s="275"/>
      <c r="AA1416" s="184"/>
      <c r="AB1416" s="184"/>
      <c r="AC1416" s="185"/>
      <c r="AD1416" s="185"/>
      <c r="AE1416" s="186"/>
      <c r="AF1416" s="187"/>
      <c r="AG1416" s="182"/>
      <c r="AH1416" s="184"/>
      <c r="AI1416" s="184"/>
      <c r="AJ1416" s="182"/>
      <c r="AK1416" s="188"/>
      <c r="AL1416" s="188"/>
      <c r="AM1416" s="188"/>
      <c r="AN1416" s="188"/>
      <c r="AO1416" s="188"/>
      <c r="AP1416" s="188"/>
      <c r="AQ1416" s="188"/>
      <c r="AR1416" s="188"/>
      <c r="AS1416" s="188"/>
      <c r="AT1416" s="188"/>
      <c r="AU1416" s="189"/>
      <c r="AV1416" s="190"/>
      <c r="AW1416" s="190"/>
      <c r="AX1416" s="191"/>
      <c r="AY1416" s="191"/>
      <c r="AZ1416" s="191"/>
      <c r="BA1416" s="192"/>
      <c r="BB1416" s="193"/>
      <c r="BC1416" s="193"/>
      <c r="BD1416" s="193"/>
    </row>
    <row r="1417" spans="1:56">
      <c r="A1417" s="220"/>
      <c r="B1417" s="221"/>
      <c r="C1417" s="222"/>
      <c r="D1417" s="169"/>
      <c r="E1417" s="169"/>
      <c r="F1417" s="169"/>
      <c r="G1417" s="202"/>
      <c r="H1417" s="217"/>
      <c r="I1417" s="212"/>
      <c r="J1417" s="206"/>
      <c r="K1417" s="212"/>
      <c r="L1417" s="206"/>
      <c r="M1417" s="212"/>
      <c r="N1417" s="206"/>
      <c r="O1417" s="170"/>
      <c r="P1417" s="171"/>
      <c r="Q1417" s="171"/>
      <c r="R1417" s="171"/>
      <c r="S1417" s="172"/>
      <c r="T1417" s="172"/>
      <c r="U1417" s="171"/>
      <c r="V1417" s="171"/>
      <c r="W1417" s="173"/>
      <c r="X1417" s="173"/>
      <c r="Y1417" s="173"/>
      <c r="Z1417" s="171"/>
      <c r="AA1417" s="171"/>
      <c r="AB1417" s="171"/>
      <c r="AC1417" s="172"/>
      <c r="AD1417" s="172"/>
      <c r="AE1417" s="174"/>
      <c r="AF1417" s="175"/>
      <c r="AG1417" s="169"/>
      <c r="AH1417" s="171"/>
      <c r="AI1417" s="171"/>
      <c r="AJ1417" s="169"/>
      <c r="AK1417" s="176"/>
      <c r="AL1417" s="176"/>
      <c r="AM1417" s="176"/>
      <c r="AN1417" s="176"/>
      <c r="AO1417" s="176"/>
      <c r="AP1417" s="176"/>
      <c r="AQ1417" s="176"/>
      <c r="AR1417" s="176"/>
      <c r="AS1417" s="176"/>
      <c r="AT1417" s="176"/>
      <c r="AU1417" s="177"/>
      <c r="AV1417" s="178"/>
      <c r="AW1417" s="178"/>
      <c r="AX1417" s="179"/>
      <c r="AY1417" s="179"/>
      <c r="AZ1417" s="179"/>
      <c r="BA1417" s="180"/>
      <c r="BB1417" s="181"/>
      <c r="BC1417" s="181"/>
      <c r="BD1417" s="181"/>
    </row>
    <row r="1418" spans="1:56">
      <c r="A1418" s="223"/>
      <c r="B1418" s="224"/>
      <c r="C1418" s="225"/>
      <c r="D1418" s="182"/>
      <c r="E1418" s="182"/>
      <c r="F1418" s="182"/>
      <c r="G1418" s="203"/>
      <c r="H1418" s="218"/>
      <c r="I1418" s="213"/>
      <c r="J1418" s="207"/>
      <c r="K1418" s="213"/>
      <c r="L1418" s="207"/>
      <c r="M1418" s="213"/>
      <c r="N1418" s="207"/>
      <c r="O1418" s="183"/>
      <c r="P1418" s="184"/>
      <c r="Q1418" s="184"/>
      <c r="R1418" s="275"/>
      <c r="S1418" s="185"/>
      <c r="T1418" s="185"/>
      <c r="U1418" s="275"/>
      <c r="V1418" s="275"/>
      <c r="W1418" s="276"/>
      <c r="X1418" s="276"/>
      <c r="Y1418" s="276"/>
      <c r="Z1418" s="275"/>
      <c r="AA1418" s="184"/>
      <c r="AB1418" s="184"/>
      <c r="AC1418" s="185"/>
      <c r="AD1418" s="185"/>
      <c r="AE1418" s="186"/>
      <c r="AF1418" s="187"/>
      <c r="AG1418" s="182"/>
      <c r="AH1418" s="184"/>
      <c r="AI1418" s="184"/>
      <c r="AJ1418" s="182"/>
      <c r="AK1418" s="188"/>
      <c r="AL1418" s="188"/>
      <c r="AM1418" s="188"/>
      <c r="AN1418" s="188"/>
      <c r="AO1418" s="188"/>
      <c r="AP1418" s="188"/>
      <c r="AQ1418" s="188"/>
      <c r="AR1418" s="188"/>
      <c r="AS1418" s="188"/>
      <c r="AT1418" s="188"/>
      <c r="AU1418" s="189"/>
      <c r="AV1418" s="190"/>
      <c r="AW1418" s="190"/>
      <c r="AX1418" s="191"/>
      <c r="AY1418" s="191"/>
      <c r="AZ1418" s="191"/>
      <c r="BA1418" s="192"/>
      <c r="BB1418" s="193"/>
      <c r="BC1418" s="193"/>
      <c r="BD1418" s="193"/>
    </row>
    <row r="1419" spans="1:56">
      <c r="A1419" s="220"/>
      <c r="B1419" s="221"/>
      <c r="C1419" s="222"/>
      <c r="D1419" s="169"/>
      <c r="E1419" s="169"/>
      <c r="F1419" s="169"/>
      <c r="G1419" s="202"/>
      <c r="H1419" s="217"/>
      <c r="I1419" s="212"/>
      <c r="J1419" s="206"/>
      <c r="K1419" s="212"/>
      <c r="L1419" s="206"/>
      <c r="M1419" s="212"/>
      <c r="N1419" s="206"/>
      <c r="O1419" s="170"/>
      <c r="P1419" s="171"/>
      <c r="Q1419" s="171"/>
      <c r="R1419" s="171"/>
      <c r="S1419" s="172"/>
      <c r="T1419" s="172"/>
      <c r="U1419" s="171"/>
      <c r="V1419" s="171"/>
      <c r="W1419" s="173"/>
      <c r="X1419" s="173"/>
      <c r="Y1419" s="173"/>
      <c r="Z1419" s="171"/>
      <c r="AA1419" s="171"/>
      <c r="AB1419" s="171"/>
      <c r="AC1419" s="172"/>
      <c r="AD1419" s="172"/>
      <c r="AE1419" s="174"/>
      <c r="AF1419" s="175"/>
      <c r="AG1419" s="169"/>
      <c r="AH1419" s="171"/>
      <c r="AI1419" s="171"/>
      <c r="AJ1419" s="169"/>
      <c r="AK1419" s="176"/>
      <c r="AL1419" s="176"/>
      <c r="AM1419" s="176"/>
      <c r="AN1419" s="176"/>
      <c r="AO1419" s="176"/>
      <c r="AP1419" s="176"/>
      <c r="AQ1419" s="176"/>
      <c r="AR1419" s="176"/>
      <c r="AS1419" s="176"/>
      <c r="AT1419" s="176"/>
      <c r="AU1419" s="177"/>
      <c r="AV1419" s="178"/>
      <c r="AW1419" s="178"/>
      <c r="AX1419" s="179"/>
      <c r="AY1419" s="179"/>
      <c r="AZ1419" s="179"/>
      <c r="BA1419" s="180"/>
      <c r="BB1419" s="181"/>
      <c r="BC1419" s="181"/>
      <c r="BD1419" s="181"/>
    </row>
    <row r="1420" spans="1:56">
      <c r="A1420" s="223"/>
      <c r="B1420" s="224"/>
      <c r="C1420" s="225"/>
      <c r="D1420" s="182"/>
      <c r="E1420" s="182"/>
      <c r="F1420" s="182"/>
      <c r="G1420" s="203"/>
      <c r="H1420" s="218"/>
      <c r="I1420" s="213"/>
      <c r="J1420" s="207"/>
      <c r="K1420" s="213"/>
      <c r="L1420" s="207"/>
      <c r="M1420" s="213"/>
      <c r="N1420" s="207"/>
      <c r="O1420" s="183"/>
      <c r="P1420" s="184"/>
      <c r="Q1420" s="184"/>
      <c r="R1420" s="275"/>
      <c r="S1420" s="185"/>
      <c r="T1420" s="185"/>
      <c r="U1420" s="275"/>
      <c r="V1420" s="275"/>
      <c r="W1420" s="276"/>
      <c r="X1420" s="276"/>
      <c r="Y1420" s="276"/>
      <c r="Z1420" s="275"/>
      <c r="AA1420" s="184"/>
      <c r="AB1420" s="184"/>
      <c r="AC1420" s="185"/>
      <c r="AD1420" s="185"/>
      <c r="AE1420" s="186"/>
      <c r="AF1420" s="187"/>
      <c r="AG1420" s="182"/>
      <c r="AH1420" s="184"/>
      <c r="AI1420" s="184"/>
      <c r="AJ1420" s="182"/>
      <c r="AK1420" s="188"/>
      <c r="AL1420" s="188"/>
      <c r="AM1420" s="188"/>
      <c r="AN1420" s="188"/>
      <c r="AO1420" s="188"/>
      <c r="AP1420" s="188"/>
      <c r="AQ1420" s="188"/>
      <c r="AR1420" s="188"/>
      <c r="AS1420" s="188"/>
      <c r="AT1420" s="188"/>
      <c r="AU1420" s="189"/>
      <c r="AV1420" s="190"/>
      <c r="AW1420" s="190"/>
      <c r="AX1420" s="191"/>
      <c r="AY1420" s="191"/>
      <c r="AZ1420" s="191"/>
      <c r="BA1420" s="192"/>
      <c r="BB1420" s="193"/>
      <c r="BC1420" s="193"/>
      <c r="BD1420" s="193"/>
    </row>
    <row r="1421" spans="1:56">
      <c r="A1421" s="220"/>
      <c r="B1421" s="221"/>
      <c r="C1421" s="222"/>
      <c r="D1421" s="169"/>
      <c r="E1421" s="169"/>
      <c r="F1421" s="169"/>
      <c r="G1421" s="202"/>
      <c r="H1421" s="217"/>
      <c r="I1421" s="212"/>
      <c r="J1421" s="206"/>
      <c r="K1421" s="212"/>
      <c r="L1421" s="206"/>
      <c r="M1421" s="212"/>
      <c r="N1421" s="206"/>
      <c r="O1421" s="170"/>
      <c r="P1421" s="171"/>
      <c r="Q1421" s="171"/>
      <c r="R1421" s="171"/>
      <c r="S1421" s="172"/>
      <c r="T1421" s="172"/>
      <c r="U1421" s="171"/>
      <c r="V1421" s="171"/>
      <c r="W1421" s="173"/>
      <c r="X1421" s="173"/>
      <c r="Y1421" s="173"/>
      <c r="Z1421" s="171"/>
      <c r="AA1421" s="171"/>
      <c r="AB1421" s="171"/>
      <c r="AC1421" s="172"/>
      <c r="AD1421" s="172"/>
      <c r="AE1421" s="174"/>
      <c r="AF1421" s="175"/>
      <c r="AG1421" s="169"/>
      <c r="AH1421" s="171"/>
      <c r="AI1421" s="171"/>
      <c r="AJ1421" s="169"/>
      <c r="AK1421" s="176"/>
      <c r="AL1421" s="176"/>
      <c r="AM1421" s="176"/>
      <c r="AN1421" s="176"/>
      <c r="AO1421" s="176"/>
      <c r="AP1421" s="176"/>
      <c r="AQ1421" s="176"/>
      <c r="AR1421" s="176"/>
      <c r="AS1421" s="176"/>
      <c r="AT1421" s="176"/>
      <c r="AU1421" s="177"/>
      <c r="AV1421" s="178"/>
      <c r="AW1421" s="178"/>
      <c r="AX1421" s="179"/>
      <c r="AY1421" s="179"/>
      <c r="AZ1421" s="179"/>
      <c r="BA1421" s="180"/>
      <c r="BB1421" s="181"/>
      <c r="BC1421" s="181"/>
      <c r="BD1421" s="181"/>
    </row>
    <row r="1422" spans="1:56">
      <c r="A1422" s="223"/>
      <c r="B1422" s="224"/>
      <c r="C1422" s="225"/>
      <c r="D1422" s="182"/>
      <c r="E1422" s="182"/>
      <c r="F1422" s="182"/>
      <c r="G1422" s="203"/>
      <c r="H1422" s="218"/>
      <c r="I1422" s="213"/>
      <c r="J1422" s="207"/>
      <c r="K1422" s="213"/>
      <c r="L1422" s="207"/>
      <c r="M1422" s="213"/>
      <c r="N1422" s="207"/>
      <c r="O1422" s="183"/>
      <c r="P1422" s="184"/>
      <c r="Q1422" s="184"/>
      <c r="R1422" s="275"/>
      <c r="S1422" s="185"/>
      <c r="T1422" s="185"/>
      <c r="U1422" s="275"/>
      <c r="V1422" s="275"/>
      <c r="W1422" s="276"/>
      <c r="X1422" s="276"/>
      <c r="Y1422" s="276"/>
      <c r="Z1422" s="275"/>
      <c r="AA1422" s="184"/>
      <c r="AB1422" s="184"/>
      <c r="AC1422" s="185"/>
      <c r="AD1422" s="185"/>
      <c r="AE1422" s="186"/>
      <c r="AF1422" s="187"/>
      <c r="AG1422" s="182"/>
      <c r="AH1422" s="184"/>
      <c r="AI1422" s="184"/>
      <c r="AJ1422" s="182"/>
      <c r="AK1422" s="188"/>
      <c r="AL1422" s="188"/>
      <c r="AM1422" s="188"/>
      <c r="AN1422" s="188"/>
      <c r="AO1422" s="188"/>
      <c r="AP1422" s="188"/>
      <c r="AQ1422" s="188"/>
      <c r="AR1422" s="188"/>
      <c r="AS1422" s="188"/>
      <c r="AT1422" s="188"/>
      <c r="AU1422" s="189"/>
      <c r="AV1422" s="190"/>
      <c r="AW1422" s="190"/>
      <c r="AX1422" s="191"/>
      <c r="AY1422" s="191"/>
      <c r="AZ1422" s="191"/>
      <c r="BA1422" s="192"/>
      <c r="BB1422" s="193"/>
      <c r="BC1422" s="193"/>
      <c r="BD1422" s="193"/>
    </row>
    <row r="1423" spans="1:56">
      <c r="A1423" s="220"/>
      <c r="B1423" s="221"/>
      <c r="C1423" s="222"/>
      <c r="D1423" s="169"/>
      <c r="E1423" s="169"/>
      <c r="F1423" s="169"/>
      <c r="G1423" s="202"/>
      <c r="H1423" s="217"/>
      <c r="I1423" s="212"/>
      <c r="J1423" s="206"/>
      <c r="K1423" s="212"/>
      <c r="L1423" s="206"/>
      <c r="M1423" s="212"/>
      <c r="N1423" s="206"/>
      <c r="O1423" s="170"/>
      <c r="P1423" s="171"/>
      <c r="Q1423" s="171"/>
      <c r="R1423" s="171"/>
      <c r="S1423" s="172"/>
      <c r="T1423" s="172"/>
      <c r="U1423" s="171"/>
      <c r="V1423" s="171"/>
      <c r="W1423" s="173"/>
      <c r="X1423" s="173"/>
      <c r="Y1423" s="173"/>
      <c r="Z1423" s="171"/>
      <c r="AA1423" s="171"/>
      <c r="AB1423" s="171"/>
      <c r="AC1423" s="172"/>
      <c r="AD1423" s="172"/>
      <c r="AE1423" s="174"/>
      <c r="AF1423" s="175"/>
      <c r="AG1423" s="169"/>
      <c r="AH1423" s="171"/>
      <c r="AI1423" s="171"/>
      <c r="AJ1423" s="169"/>
      <c r="AK1423" s="176"/>
      <c r="AL1423" s="176"/>
      <c r="AM1423" s="176"/>
      <c r="AN1423" s="176"/>
      <c r="AO1423" s="176"/>
      <c r="AP1423" s="176"/>
      <c r="AQ1423" s="176"/>
      <c r="AR1423" s="176"/>
      <c r="AS1423" s="176"/>
      <c r="AT1423" s="176"/>
      <c r="AU1423" s="177"/>
      <c r="AV1423" s="178"/>
      <c r="AW1423" s="178"/>
      <c r="AX1423" s="179"/>
      <c r="AY1423" s="179"/>
      <c r="AZ1423" s="179"/>
      <c r="BA1423" s="180"/>
      <c r="BB1423" s="181"/>
      <c r="BC1423" s="181"/>
      <c r="BD1423" s="181"/>
    </row>
    <row r="1424" spans="1:56">
      <c r="A1424" s="223"/>
      <c r="B1424" s="224"/>
      <c r="C1424" s="225"/>
      <c r="D1424" s="182"/>
      <c r="E1424" s="182"/>
      <c r="F1424" s="182"/>
      <c r="G1424" s="203"/>
      <c r="H1424" s="218"/>
      <c r="I1424" s="213"/>
      <c r="J1424" s="207"/>
      <c r="K1424" s="213"/>
      <c r="L1424" s="207"/>
      <c r="M1424" s="213"/>
      <c r="N1424" s="207"/>
      <c r="O1424" s="183"/>
      <c r="P1424" s="184"/>
      <c r="Q1424" s="184"/>
      <c r="R1424" s="275"/>
      <c r="S1424" s="185"/>
      <c r="T1424" s="185"/>
      <c r="U1424" s="275"/>
      <c r="V1424" s="275"/>
      <c r="W1424" s="276"/>
      <c r="X1424" s="276"/>
      <c r="Y1424" s="276"/>
      <c r="Z1424" s="275"/>
      <c r="AA1424" s="184"/>
      <c r="AB1424" s="184"/>
      <c r="AC1424" s="185"/>
      <c r="AD1424" s="185"/>
      <c r="AE1424" s="186"/>
      <c r="AF1424" s="187"/>
      <c r="AG1424" s="182"/>
      <c r="AH1424" s="184"/>
      <c r="AI1424" s="184"/>
      <c r="AJ1424" s="182"/>
      <c r="AK1424" s="188"/>
      <c r="AL1424" s="188"/>
      <c r="AM1424" s="188"/>
      <c r="AN1424" s="188"/>
      <c r="AO1424" s="188"/>
      <c r="AP1424" s="188"/>
      <c r="AQ1424" s="188"/>
      <c r="AR1424" s="188"/>
      <c r="AS1424" s="188"/>
      <c r="AT1424" s="188"/>
      <c r="AU1424" s="189"/>
      <c r="AV1424" s="190"/>
      <c r="AW1424" s="190"/>
      <c r="AX1424" s="191"/>
      <c r="AY1424" s="191"/>
      <c r="AZ1424" s="191"/>
      <c r="BA1424" s="192"/>
      <c r="BB1424" s="193"/>
      <c r="BC1424" s="193"/>
      <c r="BD1424" s="193"/>
    </row>
    <row r="1425" spans="1:56">
      <c r="A1425" s="220"/>
      <c r="B1425" s="221"/>
      <c r="C1425" s="222"/>
      <c r="D1425" s="169"/>
      <c r="E1425" s="169"/>
      <c r="F1425" s="169"/>
      <c r="G1425" s="202"/>
      <c r="H1425" s="217"/>
      <c r="I1425" s="212"/>
      <c r="J1425" s="206"/>
      <c r="K1425" s="212"/>
      <c r="L1425" s="206"/>
      <c r="M1425" s="212"/>
      <c r="N1425" s="206"/>
      <c r="O1425" s="170"/>
      <c r="P1425" s="171"/>
      <c r="Q1425" s="171"/>
      <c r="R1425" s="171"/>
      <c r="S1425" s="172"/>
      <c r="T1425" s="172"/>
      <c r="U1425" s="171"/>
      <c r="V1425" s="171"/>
      <c r="W1425" s="173"/>
      <c r="X1425" s="173"/>
      <c r="Y1425" s="173"/>
      <c r="Z1425" s="171"/>
      <c r="AA1425" s="171"/>
      <c r="AB1425" s="171"/>
      <c r="AC1425" s="172"/>
      <c r="AD1425" s="172"/>
      <c r="AE1425" s="174"/>
      <c r="AF1425" s="175"/>
      <c r="AG1425" s="169"/>
      <c r="AH1425" s="171"/>
      <c r="AI1425" s="171"/>
      <c r="AJ1425" s="169"/>
      <c r="AK1425" s="176"/>
      <c r="AL1425" s="176"/>
      <c r="AM1425" s="176"/>
      <c r="AN1425" s="176"/>
      <c r="AO1425" s="176"/>
      <c r="AP1425" s="176"/>
      <c r="AQ1425" s="176"/>
      <c r="AR1425" s="176"/>
      <c r="AS1425" s="176"/>
      <c r="AT1425" s="176"/>
      <c r="AU1425" s="177"/>
      <c r="AV1425" s="178"/>
      <c r="AW1425" s="178"/>
      <c r="AX1425" s="179"/>
      <c r="AY1425" s="179"/>
      <c r="AZ1425" s="179"/>
      <c r="BA1425" s="180"/>
      <c r="BB1425" s="181"/>
      <c r="BC1425" s="181"/>
      <c r="BD1425" s="181"/>
    </row>
    <row r="1426" spans="1:56">
      <c r="A1426" s="223"/>
      <c r="B1426" s="224"/>
      <c r="C1426" s="225"/>
      <c r="D1426" s="182"/>
      <c r="E1426" s="182"/>
      <c r="F1426" s="182"/>
      <c r="G1426" s="203"/>
      <c r="H1426" s="218"/>
      <c r="I1426" s="213"/>
      <c r="J1426" s="207"/>
      <c r="K1426" s="213"/>
      <c r="L1426" s="207"/>
      <c r="M1426" s="213"/>
      <c r="N1426" s="207"/>
      <c r="O1426" s="183"/>
      <c r="P1426" s="184"/>
      <c r="Q1426" s="184"/>
      <c r="R1426" s="275"/>
      <c r="S1426" s="185"/>
      <c r="T1426" s="185"/>
      <c r="U1426" s="275"/>
      <c r="V1426" s="275"/>
      <c r="W1426" s="276"/>
      <c r="X1426" s="276"/>
      <c r="Y1426" s="276"/>
      <c r="Z1426" s="275"/>
      <c r="AA1426" s="184"/>
      <c r="AB1426" s="184"/>
      <c r="AC1426" s="185"/>
      <c r="AD1426" s="185"/>
      <c r="AE1426" s="186"/>
      <c r="AF1426" s="187"/>
      <c r="AG1426" s="182"/>
      <c r="AH1426" s="184"/>
      <c r="AI1426" s="184"/>
      <c r="AJ1426" s="182"/>
      <c r="AK1426" s="188"/>
      <c r="AL1426" s="188"/>
      <c r="AM1426" s="188"/>
      <c r="AN1426" s="188"/>
      <c r="AO1426" s="188"/>
      <c r="AP1426" s="188"/>
      <c r="AQ1426" s="188"/>
      <c r="AR1426" s="188"/>
      <c r="AS1426" s="188"/>
      <c r="AT1426" s="188"/>
      <c r="AU1426" s="189"/>
      <c r="AV1426" s="190"/>
      <c r="AW1426" s="190"/>
      <c r="AX1426" s="191"/>
      <c r="AY1426" s="191"/>
      <c r="AZ1426" s="191"/>
      <c r="BA1426" s="192"/>
      <c r="BB1426" s="193"/>
      <c r="BC1426" s="193"/>
      <c r="BD1426" s="193"/>
    </row>
    <row r="1427" spans="1:56">
      <c r="A1427" s="220"/>
      <c r="B1427" s="221"/>
      <c r="C1427" s="222"/>
      <c r="D1427" s="169"/>
      <c r="E1427" s="169"/>
      <c r="F1427" s="169"/>
      <c r="G1427" s="202"/>
      <c r="H1427" s="217"/>
      <c r="I1427" s="212"/>
      <c r="J1427" s="206"/>
      <c r="K1427" s="212"/>
      <c r="L1427" s="206"/>
      <c r="M1427" s="212"/>
      <c r="N1427" s="206"/>
      <c r="O1427" s="170"/>
      <c r="P1427" s="171"/>
      <c r="Q1427" s="171"/>
      <c r="R1427" s="171"/>
      <c r="S1427" s="172"/>
      <c r="T1427" s="172"/>
      <c r="U1427" s="171"/>
      <c r="V1427" s="171"/>
      <c r="W1427" s="173"/>
      <c r="X1427" s="173"/>
      <c r="Y1427" s="173"/>
      <c r="Z1427" s="171"/>
      <c r="AA1427" s="171"/>
      <c r="AB1427" s="171"/>
      <c r="AC1427" s="172"/>
      <c r="AD1427" s="172"/>
      <c r="AE1427" s="174"/>
      <c r="AF1427" s="175"/>
      <c r="AG1427" s="169"/>
      <c r="AH1427" s="171"/>
      <c r="AI1427" s="171"/>
      <c r="AJ1427" s="169"/>
      <c r="AK1427" s="176"/>
      <c r="AL1427" s="176"/>
      <c r="AM1427" s="176"/>
      <c r="AN1427" s="176"/>
      <c r="AO1427" s="176"/>
      <c r="AP1427" s="176"/>
      <c r="AQ1427" s="176"/>
      <c r="AR1427" s="176"/>
      <c r="AS1427" s="176"/>
      <c r="AT1427" s="176"/>
      <c r="AU1427" s="177"/>
      <c r="AV1427" s="178"/>
      <c r="AW1427" s="178"/>
      <c r="AX1427" s="179"/>
      <c r="AY1427" s="179"/>
      <c r="AZ1427" s="179"/>
      <c r="BA1427" s="180"/>
      <c r="BB1427" s="181"/>
      <c r="BC1427" s="181"/>
      <c r="BD1427" s="181"/>
    </row>
    <row r="1428" spans="1:56">
      <c r="A1428" s="223"/>
      <c r="B1428" s="224"/>
      <c r="C1428" s="225"/>
      <c r="D1428" s="182"/>
      <c r="E1428" s="182"/>
      <c r="F1428" s="182"/>
      <c r="G1428" s="203"/>
      <c r="H1428" s="218"/>
      <c r="I1428" s="213"/>
      <c r="J1428" s="207"/>
      <c r="K1428" s="213"/>
      <c r="L1428" s="207"/>
      <c r="M1428" s="213"/>
      <c r="N1428" s="207"/>
      <c r="O1428" s="183"/>
      <c r="P1428" s="184"/>
      <c r="Q1428" s="184"/>
      <c r="R1428" s="275"/>
      <c r="S1428" s="185"/>
      <c r="T1428" s="185"/>
      <c r="U1428" s="275"/>
      <c r="V1428" s="275"/>
      <c r="W1428" s="276"/>
      <c r="X1428" s="276"/>
      <c r="Y1428" s="276"/>
      <c r="Z1428" s="275"/>
      <c r="AA1428" s="184"/>
      <c r="AB1428" s="184"/>
      <c r="AC1428" s="185"/>
      <c r="AD1428" s="185"/>
      <c r="AE1428" s="186"/>
      <c r="AF1428" s="187"/>
      <c r="AG1428" s="182"/>
      <c r="AH1428" s="184"/>
      <c r="AI1428" s="184"/>
      <c r="AJ1428" s="182"/>
      <c r="AK1428" s="188"/>
      <c r="AL1428" s="188"/>
      <c r="AM1428" s="188"/>
      <c r="AN1428" s="188"/>
      <c r="AO1428" s="188"/>
      <c r="AP1428" s="188"/>
      <c r="AQ1428" s="188"/>
      <c r="AR1428" s="188"/>
      <c r="AS1428" s="188"/>
      <c r="AT1428" s="188"/>
      <c r="AU1428" s="189"/>
      <c r="AV1428" s="190"/>
      <c r="AW1428" s="190"/>
      <c r="AX1428" s="191"/>
      <c r="AY1428" s="191"/>
      <c r="AZ1428" s="191"/>
      <c r="BA1428" s="192"/>
      <c r="BB1428" s="193"/>
      <c r="BC1428" s="193"/>
      <c r="BD1428" s="193"/>
    </row>
    <row r="1429" spans="1:56">
      <c r="A1429" s="220"/>
      <c r="B1429" s="221"/>
      <c r="C1429" s="222"/>
      <c r="D1429" s="169"/>
      <c r="E1429" s="169"/>
      <c r="F1429" s="169"/>
      <c r="G1429" s="202"/>
      <c r="H1429" s="217"/>
      <c r="I1429" s="212"/>
      <c r="J1429" s="206"/>
      <c r="K1429" s="212"/>
      <c r="L1429" s="206"/>
      <c r="M1429" s="212"/>
      <c r="N1429" s="206"/>
      <c r="O1429" s="170"/>
      <c r="P1429" s="171"/>
      <c r="Q1429" s="171"/>
      <c r="R1429" s="171"/>
      <c r="S1429" s="172"/>
      <c r="T1429" s="172"/>
      <c r="U1429" s="171"/>
      <c r="V1429" s="171"/>
      <c r="W1429" s="173"/>
      <c r="X1429" s="173"/>
      <c r="Y1429" s="173"/>
      <c r="Z1429" s="171"/>
      <c r="AA1429" s="171"/>
      <c r="AB1429" s="171"/>
      <c r="AC1429" s="172"/>
      <c r="AD1429" s="172"/>
      <c r="AE1429" s="174"/>
      <c r="AF1429" s="175"/>
      <c r="AG1429" s="169"/>
      <c r="AH1429" s="171"/>
      <c r="AI1429" s="171"/>
      <c r="AJ1429" s="169"/>
      <c r="AK1429" s="176"/>
      <c r="AL1429" s="176"/>
      <c r="AM1429" s="176"/>
      <c r="AN1429" s="176"/>
      <c r="AO1429" s="176"/>
      <c r="AP1429" s="176"/>
      <c r="AQ1429" s="176"/>
      <c r="AR1429" s="176"/>
      <c r="AS1429" s="176"/>
      <c r="AT1429" s="176"/>
      <c r="AU1429" s="177"/>
      <c r="AV1429" s="178"/>
      <c r="AW1429" s="178"/>
      <c r="AX1429" s="179"/>
      <c r="AY1429" s="179"/>
      <c r="AZ1429" s="179"/>
      <c r="BA1429" s="180"/>
      <c r="BB1429" s="181"/>
      <c r="BC1429" s="181"/>
      <c r="BD1429" s="181"/>
    </row>
    <row r="1430" spans="1:56">
      <c r="A1430" s="223"/>
      <c r="B1430" s="224"/>
      <c r="C1430" s="225"/>
      <c r="D1430" s="182"/>
      <c r="E1430" s="182"/>
      <c r="F1430" s="182"/>
      <c r="G1430" s="203"/>
      <c r="H1430" s="218"/>
      <c r="I1430" s="213"/>
      <c r="J1430" s="207"/>
      <c r="K1430" s="213"/>
      <c r="L1430" s="207"/>
      <c r="M1430" s="213"/>
      <c r="N1430" s="207"/>
      <c r="O1430" s="183"/>
      <c r="P1430" s="184"/>
      <c r="Q1430" s="184"/>
      <c r="R1430" s="275"/>
      <c r="S1430" s="185"/>
      <c r="T1430" s="185"/>
      <c r="U1430" s="275"/>
      <c r="V1430" s="275"/>
      <c r="W1430" s="276"/>
      <c r="X1430" s="276"/>
      <c r="Y1430" s="276"/>
      <c r="Z1430" s="275"/>
      <c r="AA1430" s="184"/>
      <c r="AB1430" s="184"/>
      <c r="AC1430" s="185"/>
      <c r="AD1430" s="185"/>
      <c r="AE1430" s="186"/>
      <c r="AF1430" s="187"/>
      <c r="AG1430" s="182"/>
      <c r="AH1430" s="184"/>
      <c r="AI1430" s="184"/>
      <c r="AJ1430" s="182"/>
      <c r="AK1430" s="188"/>
      <c r="AL1430" s="188"/>
      <c r="AM1430" s="188"/>
      <c r="AN1430" s="188"/>
      <c r="AO1430" s="188"/>
      <c r="AP1430" s="188"/>
      <c r="AQ1430" s="188"/>
      <c r="AR1430" s="188"/>
      <c r="AS1430" s="188"/>
      <c r="AT1430" s="188"/>
      <c r="AU1430" s="189"/>
      <c r="AV1430" s="190"/>
      <c r="AW1430" s="190"/>
      <c r="AX1430" s="191"/>
      <c r="AY1430" s="191"/>
      <c r="AZ1430" s="191"/>
      <c r="BA1430" s="192"/>
      <c r="BB1430" s="193"/>
      <c r="BC1430" s="193"/>
      <c r="BD1430" s="193"/>
    </row>
    <row r="1431" spans="1:56">
      <c r="A1431" s="220"/>
      <c r="B1431" s="221"/>
      <c r="C1431" s="222"/>
      <c r="D1431" s="169"/>
      <c r="E1431" s="169"/>
      <c r="F1431" s="169"/>
      <c r="G1431" s="202"/>
      <c r="H1431" s="217"/>
      <c r="I1431" s="212"/>
      <c r="J1431" s="206"/>
      <c r="K1431" s="212"/>
      <c r="L1431" s="206"/>
      <c r="M1431" s="212"/>
      <c r="N1431" s="206"/>
      <c r="O1431" s="170"/>
      <c r="P1431" s="171"/>
      <c r="Q1431" s="171"/>
      <c r="R1431" s="171"/>
      <c r="S1431" s="172"/>
      <c r="T1431" s="172"/>
      <c r="U1431" s="171"/>
      <c r="V1431" s="171"/>
      <c r="W1431" s="173"/>
      <c r="X1431" s="173"/>
      <c r="Y1431" s="173"/>
      <c r="Z1431" s="171"/>
      <c r="AA1431" s="171"/>
      <c r="AB1431" s="171"/>
      <c r="AC1431" s="172"/>
      <c r="AD1431" s="172"/>
      <c r="AE1431" s="174"/>
      <c r="AF1431" s="175"/>
      <c r="AG1431" s="169"/>
      <c r="AH1431" s="171"/>
      <c r="AI1431" s="171"/>
      <c r="AJ1431" s="169"/>
      <c r="AK1431" s="176"/>
      <c r="AL1431" s="176"/>
      <c r="AM1431" s="176"/>
      <c r="AN1431" s="176"/>
      <c r="AO1431" s="176"/>
      <c r="AP1431" s="176"/>
      <c r="AQ1431" s="176"/>
      <c r="AR1431" s="176"/>
      <c r="AS1431" s="176"/>
      <c r="AT1431" s="176"/>
      <c r="AU1431" s="177"/>
      <c r="AV1431" s="178"/>
      <c r="AW1431" s="178"/>
      <c r="AX1431" s="179"/>
      <c r="AY1431" s="179"/>
      <c r="AZ1431" s="179"/>
      <c r="BA1431" s="180"/>
      <c r="BB1431" s="181"/>
      <c r="BC1431" s="181"/>
      <c r="BD1431" s="181"/>
    </row>
    <row r="1432" spans="1:56">
      <c r="A1432" s="223"/>
      <c r="B1432" s="224"/>
      <c r="C1432" s="225"/>
      <c r="D1432" s="182"/>
      <c r="E1432" s="182"/>
      <c r="F1432" s="182"/>
      <c r="G1432" s="203"/>
      <c r="H1432" s="218"/>
      <c r="I1432" s="213"/>
      <c r="J1432" s="207"/>
      <c r="K1432" s="213"/>
      <c r="L1432" s="207"/>
      <c r="M1432" s="213"/>
      <c r="N1432" s="207"/>
      <c r="O1432" s="183"/>
      <c r="P1432" s="184"/>
      <c r="Q1432" s="184"/>
      <c r="R1432" s="275"/>
      <c r="S1432" s="185"/>
      <c r="T1432" s="185"/>
      <c r="U1432" s="275"/>
      <c r="V1432" s="275"/>
      <c r="W1432" s="276"/>
      <c r="X1432" s="276"/>
      <c r="Y1432" s="276"/>
      <c r="Z1432" s="275"/>
      <c r="AA1432" s="184"/>
      <c r="AB1432" s="184"/>
      <c r="AC1432" s="185"/>
      <c r="AD1432" s="185"/>
      <c r="AE1432" s="186"/>
      <c r="AF1432" s="187"/>
      <c r="AG1432" s="182"/>
      <c r="AH1432" s="184"/>
      <c r="AI1432" s="184"/>
      <c r="AJ1432" s="182"/>
      <c r="AK1432" s="188"/>
      <c r="AL1432" s="188"/>
      <c r="AM1432" s="188"/>
      <c r="AN1432" s="188"/>
      <c r="AO1432" s="188"/>
      <c r="AP1432" s="188"/>
      <c r="AQ1432" s="188"/>
      <c r="AR1432" s="188"/>
      <c r="AS1432" s="188"/>
      <c r="AT1432" s="188"/>
      <c r="AU1432" s="189"/>
      <c r="AV1432" s="190"/>
      <c r="AW1432" s="190"/>
      <c r="AX1432" s="191"/>
      <c r="AY1432" s="191"/>
      <c r="AZ1432" s="191"/>
      <c r="BA1432" s="192"/>
      <c r="BB1432" s="193"/>
      <c r="BC1432" s="193"/>
      <c r="BD1432" s="193"/>
    </row>
    <row r="1433" spans="1:56">
      <c r="A1433" s="220"/>
      <c r="B1433" s="221"/>
      <c r="C1433" s="222"/>
      <c r="D1433" s="169"/>
      <c r="E1433" s="169"/>
      <c r="F1433" s="169"/>
      <c r="G1433" s="202"/>
      <c r="H1433" s="217"/>
      <c r="I1433" s="212"/>
      <c r="J1433" s="206"/>
      <c r="K1433" s="212"/>
      <c r="L1433" s="206"/>
      <c r="M1433" s="212"/>
      <c r="N1433" s="206"/>
      <c r="O1433" s="170"/>
      <c r="P1433" s="171"/>
      <c r="Q1433" s="171"/>
      <c r="R1433" s="171"/>
      <c r="S1433" s="172"/>
      <c r="T1433" s="172"/>
      <c r="U1433" s="171"/>
      <c r="V1433" s="171"/>
      <c r="W1433" s="173"/>
      <c r="X1433" s="173"/>
      <c r="Y1433" s="173"/>
      <c r="Z1433" s="171"/>
      <c r="AA1433" s="171"/>
      <c r="AB1433" s="171"/>
      <c r="AC1433" s="172"/>
      <c r="AD1433" s="172"/>
      <c r="AE1433" s="174"/>
      <c r="AF1433" s="175"/>
      <c r="AG1433" s="169"/>
      <c r="AH1433" s="171"/>
      <c r="AI1433" s="171"/>
      <c r="AJ1433" s="169"/>
      <c r="AK1433" s="176"/>
      <c r="AL1433" s="176"/>
      <c r="AM1433" s="176"/>
      <c r="AN1433" s="176"/>
      <c r="AO1433" s="176"/>
      <c r="AP1433" s="176"/>
      <c r="AQ1433" s="176"/>
      <c r="AR1433" s="176"/>
      <c r="AS1433" s="176"/>
      <c r="AT1433" s="176"/>
      <c r="AU1433" s="177"/>
      <c r="AV1433" s="178"/>
      <c r="AW1433" s="178"/>
      <c r="AX1433" s="179"/>
      <c r="AY1433" s="179"/>
      <c r="AZ1433" s="179"/>
      <c r="BA1433" s="180"/>
      <c r="BB1433" s="181"/>
      <c r="BC1433" s="181"/>
      <c r="BD1433" s="181"/>
    </row>
    <row r="1434" spans="1:56">
      <c r="A1434" s="223"/>
      <c r="B1434" s="224"/>
      <c r="C1434" s="225"/>
      <c r="D1434" s="182"/>
      <c r="E1434" s="182"/>
      <c r="F1434" s="182"/>
      <c r="G1434" s="203"/>
      <c r="H1434" s="218"/>
      <c r="I1434" s="213"/>
      <c r="J1434" s="207"/>
      <c r="K1434" s="213"/>
      <c r="L1434" s="207"/>
      <c r="M1434" s="213"/>
      <c r="N1434" s="207"/>
      <c r="O1434" s="183"/>
      <c r="P1434" s="184"/>
      <c r="Q1434" s="184"/>
      <c r="R1434" s="275"/>
      <c r="S1434" s="185"/>
      <c r="T1434" s="185"/>
      <c r="U1434" s="275"/>
      <c r="V1434" s="275"/>
      <c r="W1434" s="276"/>
      <c r="X1434" s="276"/>
      <c r="Y1434" s="276"/>
      <c r="Z1434" s="275"/>
      <c r="AA1434" s="184"/>
      <c r="AB1434" s="184"/>
      <c r="AC1434" s="185"/>
      <c r="AD1434" s="185"/>
      <c r="AE1434" s="186"/>
      <c r="AF1434" s="187"/>
      <c r="AG1434" s="182"/>
      <c r="AH1434" s="184"/>
      <c r="AI1434" s="184"/>
      <c r="AJ1434" s="182"/>
      <c r="AK1434" s="188"/>
      <c r="AL1434" s="188"/>
      <c r="AM1434" s="188"/>
      <c r="AN1434" s="188"/>
      <c r="AO1434" s="188"/>
      <c r="AP1434" s="188"/>
      <c r="AQ1434" s="188"/>
      <c r="AR1434" s="188"/>
      <c r="AS1434" s="188"/>
      <c r="AT1434" s="188"/>
      <c r="AU1434" s="189"/>
      <c r="AV1434" s="190"/>
      <c r="AW1434" s="190"/>
      <c r="AX1434" s="191"/>
      <c r="AY1434" s="191"/>
      <c r="AZ1434" s="191"/>
      <c r="BA1434" s="192"/>
      <c r="BB1434" s="193"/>
      <c r="BC1434" s="193"/>
      <c r="BD1434" s="193"/>
    </row>
    <row r="1435" spans="1:56">
      <c r="A1435" s="220"/>
      <c r="B1435" s="221"/>
      <c r="C1435" s="222"/>
      <c r="D1435" s="169"/>
      <c r="E1435" s="169"/>
      <c r="F1435" s="169"/>
      <c r="G1435" s="202"/>
      <c r="H1435" s="217"/>
      <c r="I1435" s="212"/>
      <c r="J1435" s="206"/>
      <c r="K1435" s="212"/>
      <c r="L1435" s="206"/>
      <c r="M1435" s="212"/>
      <c r="N1435" s="206"/>
      <c r="O1435" s="170"/>
      <c r="P1435" s="171"/>
      <c r="Q1435" s="171"/>
      <c r="R1435" s="171"/>
      <c r="S1435" s="172"/>
      <c r="T1435" s="172"/>
      <c r="U1435" s="171"/>
      <c r="V1435" s="171"/>
      <c r="W1435" s="173"/>
      <c r="X1435" s="173"/>
      <c r="Y1435" s="173"/>
      <c r="Z1435" s="171"/>
      <c r="AA1435" s="171"/>
      <c r="AB1435" s="171"/>
      <c r="AC1435" s="172"/>
      <c r="AD1435" s="172"/>
      <c r="AE1435" s="174"/>
      <c r="AF1435" s="175"/>
      <c r="AG1435" s="169"/>
      <c r="AH1435" s="171"/>
      <c r="AI1435" s="171"/>
      <c r="AJ1435" s="169"/>
      <c r="AK1435" s="176"/>
      <c r="AL1435" s="176"/>
      <c r="AM1435" s="176"/>
      <c r="AN1435" s="176"/>
      <c r="AO1435" s="176"/>
      <c r="AP1435" s="176"/>
      <c r="AQ1435" s="176"/>
      <c r="AR1435" s="176"/>
      <c r="AS1435" s="176"/>
      <c r="AT1435" s="176"/>
      <c r="AU1435" s="177"/>
      <c r="AV1435" s="178"/>
      <c r="AW1435" s="178"/>
      <c r="AX1435" s="179"/>
      <c r="AY1435" s="179"/>
      <c r="AZ1435" s="179"/>
      <c r="BA1435" s="180"/>
      <c r="BB1435" s="181"/>
      <c r="BC1435" s="181"/>
      <c r="BD1435" s="181"/>
    </row>
    <row r="1436" spans="1:56">
      <c r="A1436" s="223"/>
      <c r="B1436" s="224"/>
      <c r="C1436" s="225"/>
      <c r="D1436" s="182"/>
      <c r="E1436" s="182"/>
      <c r="F1436" s="182"/>
      <c r="G1436" s="203"/>
      <c r="H1436" s="218"/>
      <c r="I1436" s="213"/>
      <c r="J1436" s="207"/>
      <c r="K1436" s="213"/>
      <c r="L1436" s="207"/>
      <c r="M1436" s="213"/>
      <c r="N1436" s="207"/>
      <c r="O1436" s="183"/>
      <c r="P1436" s="184"/>
      <c r="Q1436" s="184"/>
      <c r="R1436" s="275"/>
      <c r="S1436" s="185"/>
      <c r="T1436" s="185"/>
      <c r="U1436" s="275"/>
      <c r="V1436" s="275"/>
      <c r="W1436" s="276"/>
      <c r="X1436" s="276"/>
      <c r="Y1436" s="276"/>
      <c r="Z1436" s="275"/>
      <c r="AA1436" s="184"/>
      <c r="AB1436" s="184"/>
      <c r="AC1436" s="185"/>
      <c r="AD1436" s="185"/>
      <c r="AE1436" s="186"/>
      <c r="AF1436" s="187"/>
      <c r="AG1436" s="182"/>
      <c r="AH1436" s="184"/>
      <c r="AI1436" s="184"/>
      <c r="AJ1436" s="182"/>
      <c r="AK1436" s="188"/>
      <c r="AL1436" s="188"/>
      <c r="AM1436" s="188"/>
      <c r="AN1436" s="188"/>
      <c r="AO1436" s="188"/>
      <c r="AP1436" s="188"/>
      <c r="AQ1436" s="188"/>
      <c r="AR1436" s="188"/>
      <c r="AS1436" s="188"/>
      <c r="AT1436" s="188"/>
      <c r="AU1436" s="189"/>
      <c r="AV1436" s="190"/>
      <c r="AW1436" s="190"/>
      <c r="AX1436" s="191"/>
      <c r="AY1436" s="191"/>
      <c r="AZ1436" s="191"/>
      <c r="BA1436" s="192"/>
      <c r="BB1436" s="193"/>
      <c r="BC1436" s="193"/>
      <c r="BD1436" s="193"/>
    </row>
    <row r="1437" spans="1:56">
      <c r="A1437" s="220"/>
      <c r="B1437" s="221"/>
      <c r="C1437" s="222"/>
      <c r="D1437" s="169"/>
      <c r="E1437" s="169"/>
      <c r="F1437" s="169"/>
      <c r="G1437" s="202"/>
      <c r="H1437" s="217"/>
      <c r="I1437" s="212"/>
      <c r="J1437" s="206"/>
      <c r="K1437" s="212"/>
      <c r="L1437" s="206"/>
      <c r="M1437" s="212"/>
      <c r="N1437" s="206"/>
      <c r="O1437" s="170"/>
      <c r="P1437" s="171"/>
      <c r="Q1437" s="171"/>
      <c r="R1437" s="171"/>
      <c r="S1437" s="172"/>
      <c r="T1437" s="172"/>
      <c r="U1437" s="171"/>
      <c r="V1437" s="171"/>
      <c r="W1437" s="173"/>
      <c r="X1437" s="173"/>
      <c r="Y1437" s="173"/>
      <c r="Z1437" s="171"/>
      <c r="AA1437" s="171"/>
      <c r="AB1437" s="171"/>
      <c r="AC1437" s="172"/>
      <c r="AD1437" s="172"/>
      <c r="AE1437" s="174"/>
      <c r="AF1437" s="175"/>
      <c r="AG1437" s="169"/>
      <c r="AH1437" s="171"/>
      <c r="AI1437" s="171"/>
      <c r="AJ1437" s="169"/>
      <c r="AK1437" s="176"/>
      <c r="AL1437" s="176"/>
      <c r="AM1437" s="176"/>
      <c r="AN1437" s="176"/>
      <c r="AO1437" s="176"/>
      <c r="AP1437" s="176"/>
      <c r="AQ1437" s="176"/>
      <c r="AR1437" s="176"/>
      <c r="AS1437" s="176"/>
      <c r="AT1437" s="176"/>
      <c r="AU1437" s="177"/>
      <c r="AV1437" s="178"/>
      <c r="AW1437" s="178"/>
      <c r="AX1437" s="179"/>
      <c r="AY1437" s="179"/>
      <c r="AZ1437" s="179"/>
      <c r="BA1437" s="180"/>
      <c r="BB1437" s="181"/>
      <c r="BC1437" s="181"/>
      <c r="BD1437" s="181"/>
    </row>
    <row r="1438" spans="1:56">
      <c r="A1438" s="223"/>
      <c r="B1438" s="224"/>
      <c r="C1438" s="225"/>
      <c r="D1438" s="182"/>
      <c r="E1438" s="182"/>
      <c r="F1438" s="182"/>
      <c r="G1438" s="203"/>
      <c r="H1438" s="218"/>
      <c r="I1438" s="213"/>
      <c r="J1438" s="207"/>
      <c r="K1438" s="213"/>
      <c r="L1438" s="207"/>
      <c r="M1438" s="213"/>
      <c r="N1438" s="207"/>
      <c r="O1438" s="183"/>
      <c r="P1438" s="184"/>
      <c r="Q1438" s="184"/>
      <c r="R1438" s="275"/>
      <c r="S1438" s="185"/>
      <c r="T1438" s="185"/>
      <c r="U1438" s="275"/>
      <c r="V1438" s="275"/>
      <c r="W1438" s="276"/>
      <c r="X1438" s="276"/>
      <c r="Y1438" s="276"/>
      <c r="Z1438" s="275"/>
      <c r="AA1438" s="184"/>
      <c r="AB1438" s="184"/>
      <c r="AC1438" s="185"/>
      <c r="AD1438" s="185"/>
      <c r="AE1438" s="186"/>
      <c r="AF1438" s="187"/>
      <c r="AG1438" s="182"/>
      <c r="AH1438" s="184"/>
      <c r="AI1438" s="184"/>
      <c r="AJ1438" s="182"/>
      <c r="AK1438" s="188"/>
      <c r="AL1438" s="188"/>
      <c r="AM1438" s="188"/>
      <c r="AN1438" s="188"/>
      <c r="AO1438" s="188"/>
      <c r="AP1438" s="188"/>
      <c r="AQ1438" s="188"/>
      <c r="AR1438" s="188"/>
      <c r="AS1438" s="188"/>
      <c r="AT1438" s="188"/>
      <c r="AU1438" s="189"/>
      <c r="AV1438" s="190"/>
      <c r="AW1438" s="190"/>
      <c r="AX1438" s="191"/>
      <c r="AY1438" s="191"/>
      <c r="AZ1438" s="191"/>
      <c r="BA1438" s="192"/>
      <c r="BB1438" s="193"/>
      <c r="BC1438" s="193"/>
      <c r="BD1438" s="193"/>
    </row>
    <row r="1439" spans="1:56">
      <c r="A1439" s="220"/>
      <c r="B1439" s="221"/>
      <c r="C1439" s="222"/>
      <c r="D1439" s="169"/>
      <c r="E1439" s="169"/>
      <c r="F1439" s="169"/>
      <c r="G1439" s="202"/>
      <c r="H1439" s="217"/>
      <c r="I1439" s="212"/>
      <c r="J1439" s="206"/>
      <c r="K1439" s="212"/>
      <c r="L1439" s="206"/>
      <c r="M1439" s="212"/>
      <c r="N1439" s="206"/>
      <c r="O1439" s="170"/>
      <c r="P1439" s="171"/>
      <c r="Q1439" s="171"/>
      <c r="R1439" s="171"/>
      <c r="S1439" s="172"/>
      <c r="T1439" s="172"/>
      <c r="U1439" s="171"/>
      <c r="V1439" s="171"/>
      <c r="W1439" s="173"/>
      <c r="X1439" s="173"/>
      <c r="Y1439" s="173"/>
      <c r="Z1439" s="171"/>
      <c r="AA1439" s="171"/>
      <c r="AB1439" s="171"/>
      <c r="AC1439" s="172"/>
      <c r="AD1439" s="172"/>
      <c r="AE1439" s="174"/>
      <c r="AF1439" s="175"/>
      <c r="AG1439" s="169"/>
      <c r="AH1439" s="171"/>
      <c r="AI1439" s="171"/>
      <c r="AJ1439" s="169"/>
      <c r="AK1439" s="176"/>
      <c r="AL1439" s="176"/>
      <c r="AM1439" s="176"/>
      <c r="AN1439" s="176"/>
      <c r="AO1439" s="176"/>
      <c r="AP1439" s="176"/>
      <c r="AQ1439" s="176"/>
      <c r="AR1439" s="176"/>
      <c r="AS1439" s="176"/>
      <c r="AT1439" s="176"/>
      <c r="AU1439" s="177"/>
      <c r="AV1439" s="178"/>
      <c r="AW1439" s="178"/>
      <c r="AX1439" s="179"/>
      <c r="AY1439" s="179"/>
      <c r="AZ1439" s="179"/>
      <c r="BA1439" s="180"/>
      <c r="BB1439" s="181"/>
      <c r="BC1439" s="181"/>
      <c r="BD1439" s="181"/>
    </row>
    <row r="1440" spans="1:56">
      <c r="A1440" s="223"/>
      <c r="B1440" s="224"/>
      <c r="C1440" s="225"/>
      <c r="D1440" s="182"/>
      <c r="E1440" s="182"/>
      <c r="F1440" s="182"/>
      <c r="G1440" s="203"/>
      <c r="H1440" s="218"/>
      <c r="I1440" s="213"/>
      <c r="J1440" s="207"/>
      <c r="K1440" s="213"/>
      <c r="L1440" s="207"/>
      <c r="M1440" s="213"/>
      <c r="N1440" s="207"/>
      <c r="O1440" s="183"/>
      <c r="P1440" s="184"/>
      <c r="Q1440" s="184"/>
      <c r="R1440" s="275"/>
      <c r="S1440" s="185"/>
      <c r="T1440" s="185"/>
      <c r="U1440" s="275"/>
      <c r="V1440" s="275"/>
      <c r="W1440" s="276"/>
      <c r="X1440" s="276"/>
      <c r="Y1440" s="276"/>
      <c r="Z1440" s="275"/>
      <c r="AA1440" s="184"/>
      <c r="AB1440" s="184"/>
      <c r="AC1440" s="185"/>
      <c r="AD1440" s="185"/>
      <c r="AE1440" s="186"/>
      <c r="AF1440" s="187"/>
      <c r="AG1440" s="182"/>
      <c r="AH1440" s="184"/>
      <c r="AI1440" s="184"/>
      <c r="AJ1440" s="182"/>
      <c r="AK1440" s="188"/>
      <c r="AL1440" s="188"/>
      <c r="AM1440" s="188"/>
      <c r="AN1440" s="188"/>
      <c r="AO1440" s="188"/>
      <c r="AP1440" s="188"/>
      <c r="AQ1440" s="188"/>
      <c r="AR1440" s="188"/>
      <c r="AS1440" s="188"/>
      <c r="AT1440" s="188"/>
      <c r="AU1440" s="189"/>
      <c r="AV1440" s="190"/>
      <c r="AW1440" s="190"/>
      <c r="AX1440" s="191"/>
      <c r="AY1440" s="191"/>
      <c r="AZ1440" s="191"/>
      <c r="BA1440" s="192"/>
      <c r="BB1440" s="193"/>
      <c r="BC1440" s="193"/>
      <c r="BD1440" s="193"/>
    </row>
    <row r="1441" spans="1:56">
      <c r="A1441" s="220"/>
      <c r="B1441" s="221"/>
      <c r="C1441" s="222"/>
      <c r="D1441" s="169"/>
      <c r="E1441" s="169"/>
      <c r="F1441" s="169"/>
      <c r="G1441" s="202"/>
      <c r="H1441" s="217"/>
      <c r="I1441" s="212"/>
      <c r="J1441" s="206"/>
      <c r="K1441" s="212"/>
      <c r="L1441" s="206"/>
      <c r="M1441" s="212"/>
      <c r="N1441" s="206"/>
      <c r="O1441" s="170"/>
      <c r="P1441" s="171"/>
      <c r="Q1441" s="171"/>
      <c r="R1441" s="171"/>
      <c r="S1441" s="172"/>
      <c r="T1441" s="172"/>
      <c r="U1441" s="171"/>
      <c r="V1441" s="171"/>
      <c r="W1441" s="173"/>
      <c r="X1441" s="173"/>
      <c r="Y1441" s="173"/>
      <c r="Z1441" s="171"/>
      <c r="AA1441" s="171"/>
      <c r="AB1441" s="171"/>
      <c r="AC1441" s="172"/>
      <c r="AD1441" s="172"/>
      <c r="AE1441" s="174"/>
      <c r="AF1441" s="175"/>
      <c r="AG1441" s="169"/>
      <c r="AH1441" s="171"/>
      <c r="AI1441" s="171"/>
      <c r="AJ1441" s="169"/>
      <c r="AK1441" s="176"/>
      <c r="AL1441" s="176"/>
      <c r="AM1441" s="176"/>
      <c r="AN1441" s="176"/>
      <c r="AO1441" s="176"/>
      <c r="AP1441" s="176"/>
      <c r="AQ1441" s="176"/>
      <c r="AR1441" s="176"/>
      <c r="AS1441" s="176"/>
      <c r="AT1441" s="176"/>
      <c r="AU1441" s="177"/>
      <c r="AV1441" s="178"/>
      <c r="AW1441" s="178"/>
      <c r="AX1441" s="179"/>
      <c r="AY1441" s="179"/>
      <c r="AZ1441" s="179"/>
      <c r="BA1441" s="180"/>
      <c r="BB1441" s="181"/>
      <c r="BC1441" s="181"/>
      <c r="BD1441" s="181"/>
    </row>
    <row r="1442" spans="1:56">
      <c r="A1442" s="223"/>
      <c r="B1442" s="224"/>
      <c r="C1442" s="225"/>
      <c r="D1442" s="182"/>
      <c r="E1442" s="182"/>
      <c r="F1442" s="182"/>
      <c r="G1442" s="203"/>
      <c r="H1442" s="218"/>
      <c r="I1442" s="213"/>
      <c r="J1442" s="207"/>
      <c r="K1442" s="213"/>
      <c r="L1442" s="207"/>
      <c r="M1442" s="213"/>
      <c r="N1442" s="207"/>
      <c r="O1442" s="183"/>
      <c r="P1442" s="184"/>
      <c r="Q1442" s="184"/>
      <c r="R1442" s="275"/>
      <c r="S1442" s="185"/>
      <c r="T1442" s="185"/>
      <c r="U1442" s="275"/>
      <c r="V1442" s="275"/>
      <c r="W1442" s="276"/>
      <c r="X1442" s="276"/>
      <c r="Y1442" s="276"/>
      <c r="Z1442" s="275"/>
      <c r="AA1442" s="184"/>
      <c r="AB1442" s="184"/>
      <c r="AC1442" s="185"/>
      <c r="AD1442" s="185"/>
      <c r="AE1442" s="186"/>
      <c r="AF1442" s="187"/>
      <c r="AG1442" s="182"/>
      <c r="AH1442" s="184"/>
      <c r="AI1442" s="184"/>
      <c r="AJ1442" s="182"/>
      <c r="AK1442" s="188"/>
      <c r="AL1442" s="188"/>
      <c r="AM1442" s="188"/>
      <c r="AN1442" s="188"/>
      <c r="AO1442" s="188"/>
      <c r="AP1442" s="188"/>
      <c r="AQ1442" s="188"/>
      <c r="AR1442" s="188"/>
      <c r="AS1442" s="188"/>
      <c r="AT1442" s="188"/>
      <c r="AU1442" s="189"/>
      <c r="AV1442" s="190"/>
      <c r="AW1442" s="190"/>
      <c r="AX1442" s="191"/>
      <c r="AY1442" s="191"/>
      <c r="AZ1442" s="191"/>
      <c r="BA1442" s="192"/>
      <c r="BB1442" s="193"/>
      <c r="BC1442" s="193"/>
      <c r="BD1442" s="193"/>
    </row>
    <row r="1443" spans="1:56">
      <c r="A1443" s="220"/>
      <c r="B1443" s="221"/>
      <c r="C1443" s="222"/>
      <c r="D1443" s="169"/>
      <c r="E1443" s="169"/>
      <c r="F1443" s="169"/>
      <c r="G1443" s="202"/>
      <c r="H1443" s="217"/>
      <c r="I1443" s="212"/>
      <c r="J1443" s="206"/>
      <c r="K1443" s="212"/>
      <c r="L1443" s="206"/>
      <c r="M1443" s="212"/>
      <c r="N1443" s="206"/>
      <c r="O1443" s="170"/>
      <c r="P1443" s="171"/>
      <c r="Q1443" s="171"/>
      <c r="R1443" s="171"/>
      <c r="S1443" s="172"/>
      <c r="T1443" s="172"/>
      <c r="U1443" s="171"/>
      <c r="V1443" s="171"/>
      <c r="W1443" s="173"/>
      <c r="X1443" s="173"/>
      <c r="Y1443" s="173"/>
      <c r="Z1443" s="171"/>
      <c r="AA1443" s="171"/>
      <c r="AB1443" s="171"/>
      <c r="AC1443" s="172"/>
      <c r="AD1443" s="172"/>
      <c r="AE1443" s="174"/>
      <c r="AF1443" s="175"/>
      <c r="AG1443" s="169"/>
      <c r="AH1443" s="171"/>
      <c r="AI1443" s="171"/>
      <c r="AJ1443" s="169"/>
      <c r="AK1443" s="176"/>
      <c r="AL1443" s="176"/>
      <c r="AM1443" s="176"/>
      <c r="AN1443" s="176"/>
      <c r="AO1443" s="176"/>
      <c r="AP1443" s="176"/>
      <c r="AQ1443" s="176"/>
      <c r="AR1443" s="176"/>
      <c r="AS1443" s="176"/>
      <c r="AT1443" s="176"/>
      <c r="AU1443" s="177"/>
      <c r="AV1443" s="178"/>
      <c r="AW1443" s="178"/>
      <c r="AX1443" s="179"/>
      <c r="AY1443" s="179"/>
      <c r="AZ1443" s="179"/>
      <c r="BA1443" s="180"/>
      <c r="BB1443" s="181"/>
      <c r="BC1443" s="181"/>
      <c r="BD1443" s="181"/>
    </row>
    <row r="1444" spans="1:56">
      <c r="A1444" s="223"/>
      <c r="B1444" s="224"/>
      <c r="C1444" s="225"/>
      <c r="D1444" s="182"/>
      <c r="E1444" s="182"/>
      <c r="F1444" s="182"/>
      <c r="G1444" s="203"/>
      <c r="H1444" s="218"/>
      <c r="I1444" s="213"/>
      <c r="J1444" s="207"/>
      <c r="K1444" s="213"/>
      <c r="L1444" s="207"/>
      <c r="M1444" s="213"/>
      <c r="N1444" s="207"/>
      <c r="O1444" s="183"/>
      <c r="P1444" s="184"/>
      <c r="Q1444" s="184"/>
      <c r="R1444" s="275"/>
      <c r="S1444" s="185"/>
      <c r="T1444" s="185"/>
      <c r="U1444" s="275"/>
      <c r="V1444" s="275"/>
      <c r="W1444" s="276"/>
      <c r="X1444" s="276"/>
      <c r="Y1444" s="276"/>
      <c r="Z1444" s="275"/>
      <c r="AA1444" s="184"/>
      <c r="AB1444" s="184"/>
      <c r="AC1444" s="185"/>
      <c r="AD1444" s="185"/>
      <c r="AE1444" s="186"/>
      <c r="AF1444" s="187"/>
      <c r="AG1444" s="182"/>
      <c r="AH1444" s="184"/>
      <c r="AI1444" s="184"/>
      <c r="AJ1444" s="182"/>
      <c r="AK1444" s="188"/>
      <c r="AL1444" s="188"/>
      <c r="AM1444" s="188"/>
      <c r="AN1444" s="188"/>
      <c r="AO1444" s="188"/>
      <c r="AP1444" s="188"/>
      <c r="AQ1444" s="188"/>
      <c r="AR1444" s="188"/>
      <c r="AS1444" s="188"/>
      <c r="AT1444" s="188"/>
      <c r="AU1444" s="189"/>
      <c r="AV1444" s="190"/>
      <c r="AW1444" s="190"/>
      <c r="AX1444" s="191"/>
      <c r="AY1444" s="191"/>
      <c r="AZ1444" s="191"/>
      <c r="BA1444" s="192"/>
      <c r="BB1444" s="193"/>
      <c r="BC1444" s="193"/>
      <c r="BD1444" s="193"/>
    </row>
    <row r="1445" spans="1:56">
      <c r="A1445" s="220"/>
      <c r="B1445" s="221"/>
      <c r="C1445" s="222"/>
      <c r="D1445" s="169"/>
      <c r="E1445" s="169"/>
      <c r="F1445" s="169"/>
      <c r="G1445" s="202"/>
      <c r="H1445" s="217"/>
      <c r="I1445" s="212"/>
      <c r="J1445" s="206"/>
      <c r="K1445" s="212"/>
      <c r="L1445" s="206"/>
      <c r="M1445" s="212"/>
      <c r="N1445" s="206"/>
      <c r="O1445" s="170"/>
      <c r="P1445" s="171"/>
      <c r="Q1445" s="171"/>
      <c r="R1445" s="171"/>
      <c r="S1445" s="172"/>
      <c r="T1445" s="172"/>
      <c r="U1445" s="171"/>
      <c r="V1445" s="171"/>
      <c r="W1445" s="173"/>
      <c r="X1445" s="173"/>
      <c r="Y1445" s="173"/>
      <c r="Z1445" s="171"/>
      <c r="AA1445" s="171"/>
      <c r="AB1445" s="171"/>
      <c r="AC1445" s="172"/>
      <c r="AD1445" s="172"/>
      <c r="AE1445" s="174"/>
      <c r="AF1445" s="175"/>
      <c r="AG1445" s="169"/>
      <c r="AH1445" s="171"/>
      <c r="AI1445" s="171"/>
      <c r="AJ1445" s="169"/>
      <c r="AK1445" s="176"/>
      <c r="AL1445" s="176"/>
      <c r="AM1445" s="176"/>
      <c r="AN1445" s="176"/>
      <c r="AO1445" s="176"/>
      <c r="AP1445" s="176"/>
      <c r="AQ1445" s="176"/>
      <c r="AR1445" s="176"/>
      <c r="AS1445" s="176"/>
      <c r="AT1445" s="176"/>
      <c r="AU1445" s="177"/>
      <c r="AV1445" s="178"/>
      <c r="AW1445" s="178"/>
      <c r="AX1445" s="179"/>
      <c r="AY1445" s="179"/>
      <c r="AZ1445" s="179"/>
      <c r="BA1445" s="180"/>
      <c r="BB1445" s="181"/>
      <c r="BC1445" s="181"/>
      <c r="BD1445" s="181"/>
    </row>
    <row r="1446" spans="1:56">
      <c r="A1446" s="223"/>
      <c r="B1446" s="224"/>
      <c r="C1446" s="225"/>
      <c r="D1446" s="182"/>
      <c r="E1446" s="182"/>
      <c r="F1446" s="182"/>
      <c r="G1446" s="203"/>
      <c r="H1446" s="218"/>
      <c r="I1446" s="213"/>
      <c r="J1446" s="207"/>
      <c r="K1446" s="213"/>
      <c r="L1446" s="207"/>
      <c r="M1446" s="213"/>
      <c r="N1446" s="207"/>
      <c r="O1446" s="183"/>
      <c r="P1446" s="184"/>
      <c r="Q1446" s="184"/>
      <c r="R1446" s="275"/>
      <c r="S1446" s="185"/>
      <c r="T1446" s="185"/>
      <c r="U1446" s="275"/>
      <c r="V1446" s="275"/>
      <c r="W1446" s="276"/>
      <c r="X1446" s="276"/>
      <c r="Y1446" s="276"/>
      <c r="Z1446" s="275"/>
      <c r="AA1446" s="184"/>
      <c r="AB1446" s="184"/>
      <c r="AC1446" s="185"/>
      <c r="AD1446" s="185"/>
      <c r="AE1446" s="186"/>
      <c r="AF1446" s="187"/>
      <c r="AG1446" s="182"/>
      <c r="AH1446" s="184"/>
      <c r="AI1446" s="184"/>
      <c r="AJ1446" s="182"/>
      <c r="AK1446" s="188"/>
      <c r="AL1446" s="188"/>
      <c r="AM1446" s="188"/>
      <c r="AN1446" s="188"/>
      <c r="AO1446" s="188"/>
      <c r="AP1446" s="188"/>
      <c r="AQ1446" s="188"/>
      <c r="AR1446" s="188"/>
      <c r="AS1446" s="188"/>
      <c r="AT1446" s="188"/>
      <c r="AU1446" s="189"/>
      <c r="AV1446" s="190"/>
      <c r="AW1446" s="190"/>
      <c r="AX1446" s="191"/>
      <c r="AY1446" s="191"/>
      <c r="AZ1446" s="191"/>
      <c r="BA1446" s="192"/>
      <c r="BB1446" s="193"/>
      <c r="BC1446" s="193"/>
      <c r="BD1446" s="193"/>
    </row>
    <row r="1447" spans="1:56">
      <c r="A1447" s="220"/>
      <c r="B1447" s="221"/>
      <c r="C1447" s="222"/>
      <c r="D1447" s="169"/>
      <c r="E1447" s="169"/>
      <c r="F1447" s="169"/>
      <c r="G1447" s="202"/>
      <c r="H1447" s="217"/>
      <c r="I1447" s="212"/>
      <c r="J1447" s="206"/>
      <c r="K1447" s="212"/>
      <c r="L1447" s="206"/>
      <c r="M1447" s="212"/>
      <c r="N1447" s="206"/>
      <c r="O1447" s="170"/>
      <c r="P1447" s="171"/>
      <c r="Q1447" s="171"/>
      <c r="R1447" s="171"/>
      <c r="S1447" s="172"/>
      <c r="T1447" s="172"/>
      <c r="U1447" s="171"/>
      <c r="V1447" s="171"/>
      <c r="W1447" s="173"/>
      <c r="X1447" s="173"/>
      <c r="Y1447" s="173"/>
      <c r="Z1447" s="171"/>
      <c r="AA1447" s="171"/>
      <c r="AB1447" s="171"/>
      <c r="AC1447" s="172"/>
      <c r="AD1447" s="172"/>
      <c r="AE1447" s="174"/>
      <c r="AF1447" s="175"/>
      <c r="AG1447" s="169"/>
      <c r="AH1447" s="171"/>
      <c r="AI1447" s="171"/>
      <c r="AJ1447" s="169"/>
      <c r="AK1447" s="176"/>
      <c r="AL1447" s="176"/>
      <c r="AM1447" s="176"/>
      <c r="AN1447" s="176"/>
      <c r="AO1447" s="176"/>
      <c r="AP1447" s="176"/>
      <c r="AQ1447" s="176"/>
      <c r="AR1447" s="176"/>
      <c r="AS1447" s="176"/>
      <c r="AT1447" s="176"/>
      <c r="AU1447" s="177"/>
      <c r="AV1447" s="178"/>
      <c r="AW1447" s="178"/>
      <c r="AX1447" s="179"/>
      <c r="AY1447" s="179"/>
      <c r="AZ1447" s="179"/>
      <c r="BA1447" s="180"/>
      <c r="BB1447" s="181"/>
      <c r="BC1447" s="181"/>
      <c r="BD1447" s="181"/>
    </row>
    <row r="1448" spans="1:56">
      <c r="A1448" s="223"/>
      <c r="B1448" s="224"/>
      <c r="C1448" s="225"/>
      <c r="D1448" s="182"/>
      <c r="E1448" s="182"/>
      <c r="F1448" s="182"/>
      <c r="G1448" s="203"/>
      <c r="H1448" s="218"/>
      <c r="I1448" s="213"/>
      <c r="J1448" s="207"/>
      <c r="K1448" s="213"/>
      <c r="L1448" s="207"/>
      <c r="M1448" s="213"/>
      <c r="N1448" s="207"/>
      <c r="O1448" s="183"/>
      <c r="P1448" s="184"/>
      <c r="Q1448" s="184"/>
      <c r="R1448" s="275"/>
      <c r="S1448" s="185"/>
      <c r="T1448" s="185"/>
      <c r="U1448" s="275"/>
      <c r="V1448" s="275"/>
      <c r="W1448" s="276"/>
      <c r="X1448" s="276"/>
      <c r="Y1448" s="276"/>
      <c r="Z1448" s="275"/>
      <c r="AA1448" s="184"/>
      <c r="AB1448" s="184"/>
      <c r="AC1448" s="185"/>
      <c r="AD1448" s="185"/>
      <c r="AE1448" s="186"/>
      <c r="AF1448" s="187"/>
      <c r="AG1448" s="182"/>
      <c r="AH1448" s="184"/>
      <c r="AI1448" s="184"/>
      <c r="AJ1448" s="182"/>
      <c r="AK1448" s="188"/>
      <c r="AL1448" s="188"/>
      <c r="AM1448" s="188"/>
      <c r="AN1448" s="188"/>
      <c r="AO1448" s="188"/>
      <c r="AP1448" s="188"/>
      <c r="AQ1448" s="188"/>
      <c r="AR1448" s="188"/>
      <c r="AS1448" s="188"/>
      <c r="AT1448" s="188"/>
      <c r="AU1448" s="189"/>
      <c r="AV1448" s="190"/>
      <c r="AW1448" s="190"/>
      <c r="AX1448" s="191"/>
      <c r="AY1448" s="191"/>
      <c r="AZ1448" s="191"/>
      <c r="BA1448" s="192"/>
      <c r="BB1448" s="193"/>
      <c r="BC1448" s="193"/>
      <c r="BD1448" s="193"/>
    </row>
    <row r="1449" spans="1:56">
      <c r="A1449" s="220"/>
      <c r="B1449" s="221"/>
      <c r="C1449" s="222"/>
      <c r="D1449" s="169"/>
      <c r="E1449" s="169"/>
      <c r="F1449" s="169"/>
      <c r="G1449" s="202"/>
      <c r="H1449" s="217"/>
      <c r="I1449" s="212"/>
      <c r="J1449" s="206"/>
      <c r="K1449" s="212"/>
      <c r="L1449" s="206"/>
      <c r="M1449" s="212"/>
      <c r="N1449" s="206"/>
      <c r="O1449" s="170"/>
      <c r="P1449" s="171"/>
      <c r="Q1449" s="171"/>
      <c r="R1449" s="171"/>
      <c r="S1449" s="172"/>
      <c r="T1449" s="172"/>
      <c r="U1449" s="171"/>
      <c r="V1449" s="171"/>
      <c r="W1449" s="173"/>
      <c r="X1449" s="173"/>
      <c r="Y1449" s="173"/>
      <c r="Z1449" s="171"/>
      <c r="AA1449" s="171"/>
      <c r="AB1449" s="171"/>
      <c r="AC1449" s="172"/>
      <c r="AD1449" s="172"/>
      <c r="AE1449" s="174"/>
      <c r="AF1449" s="175"/>
      <c r="AG1449" s="169"/>
      <c r="AH1449" s="171"/>
      <c r="AI1449" s="171"/>
      <c r="AJ1449" s="169"/>
      <c r="AK1449" s="176"/>
      <c r="AL1449" s="176"/>
      <c r="AM1449" s="176"/>
      <c r="AN1449" s="176"/>
      <c r="AO1449" s="176"/>
      <c r="AP1449" s="176"/>
      <c r="AQ1449" s="176"/>
      <c r="AR1449" s="176"/>
      <c r="AS1449" s="176"/>
      <c r="AT1449" s="176"/>
      <c r="AU1449" s="177"/>
      <c r="AV1449" s="178"/>
      <c r="AW1449" s="178"/>
      <c r="AX1449" s="179"/>
      <c r="AY1449" s="179"/>
      <c r="AZ1449" s="179"/>
      <c r="BA1449" s="180"/>
      <c r="BB1449" s="181"/>
      <c r="BC1449" s="181"/>
      <c r="BD1449" s="181"/>
    </row>
    <row r="1450" spans="1:56">
      <c r="A1450" s="223"/>
      <c r="B1450" s="224"/>
      <c r="C1450" s="225"/>
      <c r="D1450" s="182"/>
      <c r="E1450" s="182"/>
      <c r="F1450" s="182"/>
      <c r="G1450" s="203"/>
      <c r="H1450" s="218"/>
      <c r="I1450" s="213"/>
      <c r="J1450" s="207"/>
      <c r="K1450" s="213"/>
      <c r="L1450" s="207"/>
      <c r="M1450" s="213"/>
      <c r="N1450" s="207"/>
      <c r="O1450" s="183"/>
      <c r="P1450" s="184"/>
      <c r="Q1450" s="184"/>
      <c r="R1450" s="275"/>
      <c r="S1450" s="185"/>
      <c r="T1450" s="185"/>
      <c r="U1450" s="275"/>
      <c r="V1450" s="275"/>
      <c r="W1450" s="276"/>
      <c r="X1450" s="276"/>
      <c r="Y1450" s="276"/>
      <c r="Z1450" s="275"/>
      <c r="AA1450" s="184"/>
      <c r="AB1450" s="184"/>
      <c r="AC1450" s="185"/>
      <c r="AD1450" s="185"/>
      <c r="AE1450" s="186"/>
      <c r="AF1450" s="187"/>
      <c r="AG1450" s="182"/>
      <c r="AH1450" s="184"/>
      <c r="AI1450" s="184"/>
      <c r="AJ1450" s="182"/>
      <c r="AK1450" s="188"/>
      <c r="AL1450" s="188"/>
      <c r="AM1450" s="188"/>
      <c r="AN1450" s="188"/>
      <c r="AO1450" s="188"/>
      <c r="AP1450" s="188"/>
      <c r="AQ1450" s="188"/>
      <c r="AR1450" s="188"/>
      <c r="AS1450" s="188"/>
      <c r="AT1450" s="188"/>
      <c r="AU1450" s="189"/>
      <c r="AV1450" s="190"/>
      <c r="AW1450" s="190"/>
      <c r="AX1450" s="191"/>
      <c r="AY1450" s="191"/>
      <c r="AZ1450" s="191"/>
      <c r="BA1450" s="192"/>
      <c r="BB1450" s="193"/>
      <c r="BC1450" s="193"/>
      <c r="BD1450" s="193"/>
    </row>
    <row r="1451" spans="1:56">
      <c r="A1451" s="220"/>
      <c r="B1451" s="221"/>
      <c r="C1451" s="222"/>
      <c r="D1451" s="169"/>
      <c r="E1451" s="169"/>
      <c r="F1451" s="169"/>
      <c r="G1451" s="202"/>
      <c r="H1451" s="217"/>
      <c r="I1451" s="212"/>
      <c r="J1451" s="206"/>
      <c r="K1451" s="212"/>
      <c r="L1451" s="206"/>
      <c r="M1451" s="212"/>
      <c r="N1451" s="206"/>
      <c r="O1451" s="170"/>
      <c r="P1451" s="171"/>
      <c r="Q1451" s="171"/>
      <c r="R1451" s="171"/>
      <c r="S1451" s="172"/>
      <c r="T1451" s="172"/>
      <c r="U1451" s="171"/>
      <c r="V1451" s="171"/>
      <c r="W1451" s="173"/>
      <c r="X1451" s="173"/>
      <c r="Y1451" s="173"/>
      <c r="Z1451" s="171"/>
      <c r="AA1451" s="171"/>
      <c r="AB1451" s="171"/>
      <c r="AC1451" s="172"/>
      <c r="AD1451" s="172"/>
      <c r="AE1451" s="174"/>
      <c r="AF1451" s="175"/>
      <c r="AG1451" s="169"/>
      <c r="AH1451" s="171"/>
      <c r="AI1451" s="171"/>
      <c r="AJ1451" s="169"/>
      <c r="AK1451" s="176"/>
      <c r="AL1451" s="176"/>
      <c r="AM1451" s="176"/>
      <c r="AN1451" s="176"/>
      <c r="AO1451" s="176"/>
      <c r="AP1451" s="176"/>
      <c r="AQ1451" s="176"/>
      <c r="AR1451" s="176"/>
      <c r="AS1451" s="176"/>
      <c r="AT1451" s="176"/>
      <c r="AU1451" s="177"/>
      <c r="AV1451" s="178"/>
      <c r="AW1451" s="178"/>
      <c r="AX1451" s="179"/>
      <c r="AY1451" s="179"/>
      <c r="AZ1451" s="179"/>
      <c r="BA1451" s="180"/>
      <c r="BB1451" s="181"/>
      <c r="BC1451" s="181"/>
      <c r="BD1451" s="181"/>
    </row>
    <row r="1452" spans="1:56">
      <c r="A1452" s="223"/>
      <c r="B1452" s="224"/>
      <c r="C1452" s="225"/>
      <c r="D1452" s="182"/>
      <c r="E1452" s="182"/>
      <c r="F1452" s="182"/>
      <c r="G1452" s="203"/>
      <c r="H1452" s="218"/>
      <c r="I1452" s="213"/>
      <c r="J1452" s="207"/>
      <c r="K1452" s="213"/>
      <c r="L1452" s="207"/>
      <c r="M1452" s="213"/>
      <c r="N1452" s="207"/>
      <c r="O1452" s="183"/>
      <c r="P1452" s="184"/>
      <c r="Q1452" s="184"/>
      <c r="R1452" s="275"/>
      <c r="S1452" s="185"/>
      <c r="T1452" s="185"/>
      <c r="U1452" s="275"/>
      <c r="V1452" s="275"/>
      <c r="W1452" s="276"/>
      <c r="X1452" s="276"/>
      <c r="Y1452" s="276"/>
      <c r="Z1452" s="275"/>
      <c r="AA1452" s="184"/>
      <c r="AB1452" s="184"/>
      <c r="AC1452" s="185"/>
      <c r="AD1452" s="185"/>
      <c r="AE1452" s="186"/>
      <c r="AF1452" s="187"/>
      <c r="AG1452" s="182"/>
      <c r="AH1452" s="184"/>
      <c r="AI1452" s="184"/>
      <c r="AJ1452" s="182"/>
      <c r="AK1452" s="188"/>
      <c r="AL1452" s="188"/>
      <c r="AM1452" s="188"/>
      <c r="AN1452" s="188"/>
      <c r="AO1452" s="188"/>
      <c r="AP1452" s="188"/>
      <c r="AQ1452" s="188"/>
      <c r="AR1452" s="188"/>
      <c r="AS1452" s="188"/>
      <c r="AT1452" s="188"/>
      <c r="AU1452" s="189"/>
      <c r="AV1452" s="190"/>
      <c r="AW1452" s="190"/>
      <c r="AX1452" s="191"/>
      <c r="AY1452" s="191"/>
      <c r="AZ1452" s="191"/>
      <c r="BA1452" s="192"/>
      <c r="BB1452" s="193"/>
      <c r="BC1452" s="193"/>
      <c r="BD1452" s="193"/>
    </row>
    <row r="1453" spans="1:56">
      <c r="A1453" s="220"/>
      <c r="B1453" s="221"/>
      <c r="C1453" s="222"/>
      <c r="D1453" s="169"/>
      <c r="E1453" s="169"/>
      <c r="F1453" s="169"/>
      <c r="G1453" s="202"/>
      <c r="H1453" s="217"/>
      <c r="I1453" s="212"/>
      <c r="J1453" s="206"/>
      <c r="K1453" s="212"/>
      <c r="L1453" s="206"/>
      <c r="M1453" s="212"/>
      <c r="N1453" s="206"/>
      <c r="O1453" s="170"/>
      <c r="P1453" s="171"/>
      <c r="Q1453" s="171"/>
      <c r="R1453" s="171"/>
      <c r="S1453" s="172"/>
      <c r="T1453" s="172"/>
      <c r="U1453" s="171"/>
      <c r="V1453" s="171"/>
      <c r="W1453" s="173"/>
      <c r="X1453" s="173"/>
      <c r="Y1453" s="173"/>
      <c r="Z1453" s="171"/>
      <c r="AA1453" s="171"/>
      <c r="AB1453" s="171"/>
      <c r="AC1453" s="172"/>
      <c r="AD1453" s="172"/>
      <c r="AE1453" s="174"/>
      <c r="AF1453" s="175"/>
      <c r="AG1453" s="169"/>
      <c r="AH1453" s="171"/>
      <c r="AI1453" s="171"/>
      <c r="AJ1453" s="169"/>
      <c r="AK1453" s="176"/>
      <c r="AL1453" s="176"/>
      <c r="AM1453" s="176"/>
      <c r="AN1453" s="176"/>
      <c r="AO1453" s="176"/>
      <c r="AP1453" s="176"/>
      <c r="AQ1453" s="176"/>
      <c r="AR1453" s="176"/>
      <c r="AS1453" s="176"/>
      <c r="AT1453" s="176"/>
      <c r="AU1453" s="177"/>
      <c r="AV1453" s="178"/>
      <c r="AW1453" s="178"/>
      <c r="AX1453" s="179"/>
      <c r="AY1453" s="179"/>
      <c r="AZ1453" s="179"/>
      <c r="BA1453" s="180"/>
      <c r="BB1453" s="181"/>
      <c r="BC1453" s="181"/>
      <c r="BD1453" s="181"/>
    </row>
    <row r="1454" spans="1:56">
      <c r="A1454" s="223"/>
      <c r="B1454" s="224"/>
      <c r="C1454" s="225"/>
      <c r="D1454" s="182"/>
      <c r="E1454" s="182"/>
      <c r="F1454" s="182"/>
      <c r="G1454" s="203"/>
      <c r="H1454" s="218"/>
      <c r="I1454" s="213"/>
      <c r="J1454" s="207"/>
      <c r="K1454" s="213"/>
      <c r="L1454" s="207"/>
      <c r="M1454" s="213"/>
      <c r="N1454" s="207"/>
      <c r="O1454" s="183"/>
      <c r="P1454" s="184"/>
      <c r="Q1454" s="184"/>
      <c r="R1454" s="275"/>
      <c r="S1454" s="185"/>
      <c r="T1454" s="185"/>
      <c r="U1454" s="275"/>
      <c r="V1454" s="275"/>
      <c r="W1454" s="276"/>
      <c r="X1454" s="276"/>
      <c r="Y1454" s="276"/>
      <c r="Z1454" s="275"/>
      <c r="AA1454" s="184"/>
      <c r="AB1454" s="184"/>
      <c r="AC1454" s="185"/>
      <c r="AD1454" s="185"/>
      <c r="AE1454" s="186"/>
      <c r="AF1454" s="187"/>
      <c r="AG1454" s="182"/>
      <c r="AH1454" s="184"/>
      <c r="AI1454" s="184"/>
      <c r="AJ1454" s="182"/>
      <c r="AK1454" s="188"/>
      <c r="AL1454" s="188"/>
      <c r="AM1454" s="188"/>
      <c r="AN1454" s="188"/>
      <c r="AO1454" s="188"/>
      <c r="AP1454" s="188"/>
      <c r="AQ1454" s="188"/>
      <c r="AR1454" s="188"/>
      <c r="AS1454" s="188"/>
      <c r="AT1454" s="188"/>
      <c r="AU1454" s="189"/>
      <c r="AV1454" s="190"/>
      <c r="AW1454" s="190"/>
      <c r="AX1454" s="191"/>
      <c r="AY1454" s="191"/>
      <c r="AZ1454" s="191"/>
      <c r="BA1454" s="192"/>
      <c r="BB1454" s="193"/>
      <c r="BC1454" s="193"/>
      <c r="BD1454" s="193"/>
    </row>
    <row r="1455" spans="1:56">
      <c r="A1455" s="220"/>
      <c r="B1455" s="221"/>
      <c r="C1455" s="222"/>
      <c r="D1455" s="169"/>
      <c r="E1455" s="169"/>
      <c r="F1455" s="169"/>
      <c r="G1455" s="202"/>
      <c r="H1455" s="217"/>
      <c r="I1455" s="212"/>
      <c r="J1455" s="206"/>
      <c r="K1455" s="212"/>
      <c r="L1455" s="206"/>
      <c r="M1455" s="212"/>
      <c r="N1455" s="206"/>
      <c r="O1455" s="170"/>
      <c r="P1455" s="171"/>
      <c r="Q1455" s="171"/>
      <c r="R1455" s="171"/>
      <c r="S1455" s="172"/>
      <c r="T1455" s="172"/>
      <c r="U1455" s="171"/>
      <c r="V1455" s="171"/>
      <c r="W1455" s="173"/>
      <c r="X1455" s="173"/>
      <c r="Y1455" s="173"/>
      <c r="Z1455" s="171"/>
      <c r="AA1455" s="171"/>
      <c r="AB1455" s="171"/>
      <c r="AC1455" s="172"/>
      <c r="AD1455" s="172"/>
      <c r="AE1455" s="174"/>
      <c r="AF1455" s="175"/>
      <c r="AG1455" s="169"/>
      <c r="AH1455" s="171"/>
      <c r="AI1455" s="171"/>
      <c r="AJ1455" s="169"/>
      <c r="AK1455" s="176"/>
      <c r="AL1455" s="176"/>
      <c r="AM1455" s="176"/>
      <c r="AN1455" s="176"/>
      <c r="AO1455" s="176"/>
      <c r="AP1455" s="176"/>
      <c r="AQ1455" s="176"/>
      <c r="AR1455" s="176"/>
      <c r="AS1455" s="176"/>
      <c r="AT1455" s="176"/>
      <c r="AU1455" s="177"/>
      <c r="AV1455" s="178"/>
      <c r="AW1455" s="178"/>
      <c r="AX1455" s="179"/>
      <c r="AY1455" s="179"/>
      <c r="AZ1455" s="179"/>
      <c r="BA1455" s="180"/>
      <c r="BB1455" s="181"/>
      <c r="BC1455" s="181"/>
      <c r="BD1455" s="181"/>
    </row>
    <row r="1456" spans="1:56">
      <c r="A1456" s="223"/>
      <c r="B1456" s="224"/>
      <c r="C1456" s="225"/>
      <c r="D1456" s="182"/>
      <c r="E1456" s="182"/>
      <c r="F1456" s="182"/>
      <c r="G1456" s="203"/>
      <c r="H1456" s="218"/>
      <c r="I1456" s="213"/>
      <c r="J1456" s="207"/>
      <c r="K1456" s="213"/>
      <c r="L1456" s="207"/>
      <c r="M1456" s="213"/>
      <c r="N1456" s="207"/>
      <c r="O1456" s="183"/>
      <c r="P1456" s="184"/>
      <c r="Q1456" s="184"/>
      <c r="R1456" s="275"/>
      <c r="S1456" s="185"/>
      <c r="T1456" s="185"/>
      <c r="U1456" s="275"/>
      <c r="V1456" s="275"/>
      <c r="W1456" s="276"/>
      <c r="X1456" s="276"/>
      <c r="Y1456" s="276"/>
      <c r="Z1456" s="275"/>
      <c r="AA1456" s="184"/>
      <c r="AB1456" s="184"/>
      <c r="AC1456" s="185"/>
      <c r="AD1456" s="185"/>
      <c r="AE1456" s="186"/>
      <c r="AF1456" s="187"/>
      <c r="AG1456" s="182"/>
      <c r="AH1456" s="184"/>
      <c r="AI1456" s="184"/>
      <c r="AJ1456" s="182"/>
      <c r="AK1456" s="188"/>
      <c r="AL1456" s="188"/>
      <c r="AM1456" s="188"/>
      <c r="AN1456" s="188"/>
      <c r="AO1456" s="188"/>
      <c r="AP1456" s="188"/>
      <c r="AQ1456" s="188"/>
      <c r="AR1456" s="188"/>
      <c r="AS1456" s="188"/>
      <c r="AT1456" s="188"/>
      <c r="AU1456" s="189"/>
      <c r="AV1456" s="190"/>
      <c r="AW1456" s="190"/>
      <c r="AX1456" s="191"/>
      <c r="AY1456" s="191"/>
      <c r="AZ1456" s="191"/>
      <c r="BA1456" s="192"/>
      <c r="BB1456" s="193"/>
      <c r="BC1456" s="193"/>
      <c r="BD1456" s="193"/>
    </row>
    <row r="1457" spans="1:56">
      <c r="A1457" s="220"/>
      <c r="B1457" s="221"/>
      <c r="C1457" s="222"/>
      <c r="D1457" s="169"/>
      <c r="E1457" s="169"/>
      <c r="F1457" s="169"/>
      <c r="G1457" s="202"/>
      <c r="H1457" s="217"/>
      <c r="I1457" s="212"/>
      <c r="J1457" s="206"/>
      <c r="K1457" s="212"/>
      <c r="L1457" s="206"/>
      <c r="M1457" s="212"/>
      <c r="N1457" s="206"/>
      <c r="O1457" s="170"/>
      <c r="P1457" s="171"/>
      <c r="Q1457" s="171"/>
      <c r="R1457" s="171"/>
      <c r="S1457" s="172"/>
      <c r="T1457" s="172"/>
      <c r="U1457" s="171"/>
      <c r="V1457" s="171"/>
      <c r="W1457" s="173"/>
      <c r="X1457" s="173"/>
      <c r="Y1457" s="173"/>
      <c r="Z1457" s="171"/>
      <c r="AA1457" s="171"/>
      <c r="AB1457" s="171"/>
      <c r="AC1457" s="172"/>
      <c r="AD1457" s="172"/>
      <c r="AE1457" s="174"/>
      <c r="AF1457" s="175"/>
      <c r="AG1457" s="169"/>
      <c r="AH1457" s="171"/>
      <c r="AI1457" s="171"/>
      <c r="AJ1457" s="169"/>
      <c r="AK1457" s="176"/>
      <c r="AL1457" s="176"/>
      <c r="AM1457" s="176"/>
      <c r="AN1457" s="176"/>
      <c r="AO1457" s="176"/>
      <c r="AP1457" s="176"/>
      <c r="AQ1457" s="176"/>
      <c r="AR1457" s="176"/>
      <c r="AS1457" s="176"/>
      <c r="AT1457" s="176"/>
      <c r="AU1457" s="177"/>
      <c r="AV1457" s="178"/>
      <c r="AW1457" s="178"/>
      <c r="AX1457" s="179"/>
      <c r="AY1457" s="179"/>
      <c r="AZ1457" s="179"/>
      <c r="BA1457" s="180"/>
      <c r="BB1457" s="181"/>
      <c r="BC1457" s="181"/>
      <c r="BD1457" s="181"/>
    </row>
    <row r="1458" spans="1:56">
      <c r="A1458" s="223"/>
      <c r="B1458" s="224"/>
      <c r="C1458" s="225"/>
      <c r="D1458" s="182"/>
      <c r="E1458" s="182"/>
      <c r="F1458" s="182"/>
      <c r="G1458" s="203"/>
      <c r="H1458" s="218"/>
      <c r="I1458" s="213"/>
      <c r="J1458" s="207"/>
      <c r="K1458" s="213"/>
      <c r="L1458" s="207"/>
      <c r="M1458" s="213"/>
      <c r="N1458" s="207"/>
      <c r="O1458" s="183"/>
      <c r="P1458" s="184"/>
      <c r="Q1458" s="184"/>
      <c r="R1458" s="275"/>
      <c r="S1458" s="185"/>
      <c r="T1458" s="185"/>
      <c r="U1458" s="275"/>
      <c r="V1458" s="275"/>
      <c r="W1458" s="276"/>
      <c r="X1458" s="276"/>
      <c r="Y1458" s="276"/>
      <c r="Z1458" s="275"/>
      <c r="AA1458" s="184"/>
      <c r="AB1458" s="184"/>
      <c r="AC1458" s="185"/>
      <c r="AD1458" s="185"/>
      <c r="AE1458" s="186"/>
      <c r="AF1458" s="187"/>
      <c r="AG1458" s="182"/>
      <c r="AH1458" s="184"/>
      <c r="AI1458" s="184"/>
      <c r="AJ1458" s="182"/>
      <c r="AK1458" s="188"/>
      <c r="AL1458" s="188"/>
      <c r="AM1458" s="188"/>
      <c r="AN1458" s="188"/>
      <c r="AO1458" s="188"/>
      <c r="AP1458" s="188"/>
      <c r="AQ1458" s="188"/>
      <c r="AR1458" s="188"/>
      <c r="AS1458" s="188"/>
      <c r="AT1458" s="188"/>
      <c r="AU1458" s="189"/>
      <c r="AV1458" s="190"/>
      <c r="AW1458" s="190"/>
      <c r="AX1458" s="191"/>
      <c r="AY1458" s="191"/>
      <c r="AZ1458" s="191"/>
      <c r="BA1458" s="192"/>
      <c r="BB1458" s="193"/>
      <c r="BC1458" s="193"/>
      <c r="BD1458" s="193"/>
    </row>
    <row r="1459" spans="1:56">
      <c r="A1459" s="220"/>
      <c r="B1459" s="221"/>
      <c r="C1459" s="222"/>
      <c r="D1459" s="169"/>
      <c r="E1459" s="169"/>
      <c r="F1459" s="169"/>
      <c r="G1459" s="202"/>
      <c r="H1459" s="217"/>
      <c r="I1459" s="212"/>
      <c r="J1459" s="206"/>
      <c r="K1459" s="212"/>
      <c r="L1459" s="206"/>
      <c r="M1459" s="212"/>
      <c r="N1459" s="206"/>
      <c r="O1459" s="170"/>
      <c r="P1459" s="171"/>
      <c r="Q1459" s="171"/>
      <c r="R1459" s="171"/>
      <c r="S1459" s="172"/>
      <c r="T1459" s="172"/>
      <c r="U1459" s="171"/>
      <c r="V1459" s="171"/>
      <c r="W1459" s="173"/>
      <c r="X1459" s="173"/>
      <c r="Y1459" s="173"/>
      <c r="Z1459" s="171"/>
      <c r="AA1459" s="171"/>
      <c r="AB1459" s="171"/>
      <c r="AC1459" s="172"/>
      <c r="AD1459" s="172"/>
      <c r="AE1459" s="174"/>
      <c r="AF1459" s="175"/>
      <c r="AG1459" s="169"/>
      <c r="AH1459" s="171"/>
      <c r="AI1459" s="171"/>
      <c r="AJ1459" s="169"/>
      <c r="AK1459" s="176"/>
      <c r="AL1459" s="176"/>
      <c r="AM1459" s="176"/>
      <c r="AN1459" s="176"/>
      <c r="AO1459" s="176"/>
      <c r="AP1459" s="176"/>
      <c r="AQ1459" s="176"/>
      <c r="AR1459" s="176"/>
      <c r="AS1459" s="176"/>
      <c r="AT1459" s="176"/>
      <c r="AU1459" s="177"/>
      <c r="AV1459" s="178"/>
      <c r="AW1459" s="178"/>
      <c r="AX1459" s="179"/>
      <c r="AY1459" s="179"/>
      <c r="AZ1459" s="179"/>
      <c r="BA1459" s="180"/>
      <c r="BB1459" s="181"/>
      <c r="BC1459" s="181"/>
      <c r="BD1459" s="181"/>
    </row>
    <row r="1460" spans="1:56">
      <c r="A1460" s="223"/>
      <c r="B1460" s="224"/>
      <c r="C1460" s="225"/>
      <c r="D1460" s="182"/>
      <c r="E1460" s="182"/>
      <c r="F1460" s="182"/>
      <c r="G1460" s="203"/>
      <c r="H1460" s="218"/>
      <c r="I1460" s="213"/>
      <c r="J1460" s="207"/>
      <c r="K1460" s="213"/>
      <c r="L1460" s="207"/>
      <c r="M1460" s="213"/>
      <c r="N1460" s="207"/>
      <c r="O1460" s="183"/>
      <c r="P1460" s="184"/>
      <c r="Q1460" s="184"/>
      <c r="R1460" s="275"/>
      <c r="S1460" s="185"/>
      <c r="T1460" s="185"/>
      <c r="U1460" s="275"/>
      <c r="V1460" s="275"/>
      <c r="W1460" s="276"/>
      <c r="X1460" s="276"/>
      <c r="Y1460" s="276"/>
      <c r="Z1460" s="275"/>
      <c r="AA1460" s="184"/>
      <c r="AB1460" s="184"/>
      <c r="AC1460" s="185"/>
      <c r="AD1460" s="185"/>
      <c r="AE1460" s="186"/>
      <c r="AF1460" s="187"/>
      <c r="AG1460" s="182"/>
      <c r="AH1460" s="184"/>
      <c r="AI1460" s="184"/>
      <c r="AJ1460" s="182"/>
      <c r="AK1460" s="188"/>
      <c r="AL1460" s="188"/>
      <c r="AM1460" s="188"/>
      <c r="AN1460" s="188"/>
      <c r="AO1460" s="188"/>
      <c r="AP1460" s="188"/>
      <c r="AQ1460" s="188"/>
      <c r="AR1460" s="188"/>
      <c r="AS1460" s="188"/>
      <c r="AT1460" s="188"/>
      <c r="AU1460" s="189"/>
      <c r="AV1460" s="190"/>
      <c r="AW1460" s="190"/>
      <c r="AX1460" s="191"/>
      <c r="AY1460" s="191"/>
      <c r="AZ1460" s="191"/>
      <c r="BA1460" s="192"/>
      <c r="BB1460" s="193"/>
      <c r="BC1460" s="193"/>
      <c r="BD1460" s="193"/>
    </row>
    <row r="1461" spans="1:56">
      <c r="A1461" s="220"/>
      <c r="B1461" s="221"/>
      <c r="C1461" s="222"/>
      <c r="D1461" s="169"/>
      <c r="E1461" s="169"/>
      <c r="F1461" s="169"/>
      <c r="G1461" s="202"/>
      <c r="H1461" s="217"/>
      <c r="I1461" s="212"/>
      <c r="J1461" s="206"/>
      <c r="K1461" s="212"/>
      <c r="L1461" s="206"/>
      <c r="M1461" s="212"/>
      <c r="N1461" s="206"/>
      <c r="O1461" s="170"/>
      <c r="P1461" s="171"/>
      <c r="Q1461" s="171"/>
      <c r="R1461" s="171"/>
      <c r="S1461" s="172"/>
      <c r="T1461" s="172"/>
      <c r="U1461" s="171"/>
      <c r="V1461" s="171"/>
      <c r="W1461" s="173"/>
      <c r="X1461" s="173"/>
      <c r="Y1461" s="173"/>
      <c r="Z1461" s="171"/>
      <c r="AA1461" s="171"/>
      <c r="AB1461" s="171"/>
      <c r="AC1461" s="172"/>
      <c r="AD1461" s="172"/>
      <c r="AE1461" s="174"/>
      <c r="AF1461" s="175"/>
      <c r="AG1461" s="169"/>
      <c r="AH1461" s="171"/>
      <c r="AI1461" s="171"/>
      <c r="AJ1461" s="169"/>
      <c r="AK1461" s="176"/>
      <c r="AL1461" s="176"/>
      <c r="AM1461" s="176"/>
      <c r="AN1461" s="176"/>
      <c r="AO1461" s="176"/>
      <c r="AP1461" s="176"/>
      <c r="AQ1461" s="176"/>
      <c r="AR1461" s="176"/>
      <c r="AS1461" s="176"/>
      <c r="AT1461" s="176"/>
      <c r="AU1461" s="177"/>
      <c r="AV1461" s="178"/>
      <c r="AW1461" s="178"/>
      <c r="AX1461" s="179"/>
      <c r="AY1461" s="179"/>
      <c r="AZ1461" s="179"/>
      <c r="BA1461" s="180"/>
      <c r="BB1461" s="181"/>
      <c r="BC1461" s="181"/>
      <c r="BD1461" s="181"/>
    </row>
    <row r="1462" spans="1:56">
      <c r="A1462" s="223"/>
      <c r="B1462" s="224"/>
      <c r="C1462" s="225"/>
      <c r="D1462" s="182"/>
      <c r="E1462" s="182"/>
      <c r="F1462" s="182"/>
      <c r="G1462" s="203"/>
      <c r="H1462" s="218"/>
      <c r="I1462" s="213"/>
      <c r="J1462" s="207"/>
      <c r="K1462" s="213"/>
      <c r="L1462" s="207"/>
      <c r="M1462" s="213"/>
      <c r="N1462" s="207"/>
      <c r="O1462" s="183"/>
      <c r="P1462" s="184"/>
      <c r="Q1462" s="184"/>
      <c r="R1462" s="275"/>
      <c r="S1462" s="185"/>
      <c r="T1462" s="185"/>
      <c r="U1462" s="275"/>
      <c r="V1462" s="275"/>
      <c r="W1462" s="276"/>
      <c r="X1462" s="276"/>
      <c r="Y1462" s="276"/>
      <c r="Z1462" s="275"/>
      <c r="AA1462" s="184"/>
      <c r="AB1462" s="184"/>
      <c r="AC1462" s="185"/>
      <c r="AD1462" s="185"/>
      <c r="AE1462" s="186"/>
      <c r="AF1462" s="187"/>
      <c r="AG1462" s="182"/>
      <c r="AH1462" s="184"/>
      <c r="AI1462" s="184"/>
      <c r="AJ1462" s="182"/>
      <c r="AK1462" s="188"/>
      <c r="AL1462" s="188"/>
      <c r="AM1462" s="188"/>
      <c r="AN1462" s="188"/>
      <c r="AO1462" s="188"/>
      <c r="AP1462" s="188"/>
      <c r="AQ1462" s="188"/>
      <c r="AR1462" s="188"/>
      <c r="AS1462" s="188"/>
      <c r="AT1462" s="188"/>
      <c r="AU1462" s="189"/>
      <c r="AV1462" s="190"/>
      <c r="AW1462" s="190"/>
      <c r="AX1462" s="191"/>
      <c r="AY1462" s="191"/>
      <c r="AZ1462" s="191"/>
      <c r="BA1462" s="192"/>
      <c r="BB1462" s="193"/>
      <c r="BC1462" s="193"/>
      <c r="BD1462" s="193"/>
    </row>
    <row r="1463" spans="1:56">
      <c r="A1463" s="220"/>
      <c r="B1463" s="221"/>
      <c r="C1463" s="222"/>
      <c r="D1463" s="169"/>
      <c r="E1463" s="169"/>
      <c r="F1463" s="169"/>
      <c r="G1463" s="202"/>
      <c r="H1463" s="217"/>
      <c r="I1463" s="212"/>
      <c r="J1463" s="206"/>
      <c r="K1463" s="212"/>
      <c r="L1463" s="206"/>
      <c r="M1463" s="212"/>
      <c r="N1463" s="206"/>
      <c r="O1463" s="170"/>
      <c r="P1463" s="171"/>
      <c r="Q1463" s="171"/>
      <c r="R1463" s="171"/>
      <c r="S1463" s="172"/>
      <c r="T1463" s="172"/>
      <c r="U1463" s="171"/>
      <c r="V1463" s="171"/>
      <c r="W1463" s="173"/>
      <c r="X1463" s="173"/>
      <c r="Y1463" s="173"/>
      <c r="Z1463" s="171"/>
      <c r="AA1463" s="171"/>
      <c r="AB1463" s="171"/>
      <c r="AC1463" s="172"/>
      <c r="AD1463" s="172"/>
      <c r="AE1463" s="174"/>
      <c r="AF1463" s="175"/>
      <c r="AG1463" s="169"/>
      <c r="AH1463" s="171"/>
      <c r="AI1463" s="171"/>
      <c r="AJ1463" s="169"/>
      <c r="AK1463" s="176"/>
      <c r="AL1463" s="176"/>
      <c r="AM1463" s="176"/>
      <c r="AN1463" s="176"/>
      <c r="AO1463" s="176"/>
      <c r="AP1463" s="176"/>
      <c r="AQ1463" s="176"/>
      <c r="AR1463" s="176"/>
      <c r="AS1463" s="176"/>
      <c r="AT1463" s="176"/>
      <c r="AU1463" s="177"/>
      <c r="AV1463" s="178"/>
      <c r="AW1463" s="178"/>
      <c r="AX1463" s="179"/>
      <c r="AY1463" s="179"/>
      <c r="AZ1463" s="179"/>
      <c r="BA1463" s="180"/>
      <c r="BB1463" s="181"/>
      <c r="BC1463" s="181"/>
      <c r="BD1463" s="181"/>
    </row>
    <row r="1464" spans="1:56">
      <c r="A1464" s="223"/>
      <c r="B1464" s="224"/>
      <c r="C1464" s="225"/>
      <c r="D1464" s="182"/>
      <c r="E1464" s="182"/>
      <c r="F1464" s="182"/>
      <c r="G1464" s="203"/>
      <c r="H1464" s="218"/>
      <c r="I1464" s="213"/>
      <c r="J1464" s="207"/>
      <c r="K1464" s="213"/>
      <c r="L1464" s="207"/>
      <c r="M1464" s="213"/>
      <c r="N1464" s="207"/>
      <c r="O1464" s="183"/>
      <c r="P1464" s="184"/>
      <c r="Q1464" s="184"/>
      <c r="R1464" s="275"/>
      <c r="S1464" s="185"/>
      <c r="T1464" s="185"/>
      <c r="U1464" s="275"/>
      <c r="V1464" s="275"/>
      <c r="W1464" s="276"/>
      <c r="X1464" s="276"/>
      <c r="Y1464" s="276"/>
      <c r="Z1464" s="275"/>
      <c r="AA1464" s="184"/>
      <c r="AB1464" s="184"/>
      <c r="AC1464" s="185"/>
      <c r="AD1464" s="185"/>
      <c r="AE1464" s="186"/>
      <c r="AF1464" s="187"/>
      <c r="AG1464" s="182"/>
      <c r="AH1464" s="184"/>
      <c r="AI1464" s="184"/>
      <c r="AJ1464" s="182"/>
      <c r="AK1464" s="188"/>
      <c r="AL1464" s="188"/>
      <c r="AM1464" s="188"/>
      <c r="AN1464" s="188"/>
      <c r="AO1464" s="188"/>
      <c r="AP1464" s="188"/>
      <c r="AQ1464" s="188"/>
      <c r="AR1464" s="188"/>
      <c r="AS1464" s="188"/>
      <c r="AT1464" s="188"/>
      <c r="AU1464" s="189"/>
      <c r="AV1464" s="190"/>
      <c r="AW1464" s="190"/>
      <c r="AX1464" s="191"/>
      <c r="AY1464" s="191"/>
      <c r="AZ1464" s="191"/>
      <c r="BA1464" s="192"/>
      <c r="BB1464" s="193"/>
      <c r="BC1464" s="193"/>
      <c r="BD1464" s="193"/>
    </row>
    <row r="1465" spans="1:56">
      <c r="A1465" s="220"/>
      <c r="B1465" s="221"/>
      <c r="C1465" s="222"/>
      <c r="D1465" s="169"/>
      <c r="E1465" s="169"/>
      <c r="F1465" s="169"/>
      <c r="G1465" s="202"/>
      <c r="H1465" s="217"/>
      <c r="I1465" s="212"/>
      <c r="J1465" s="206"/>
      <c r="K1465" s="212"/>
      <c r="L1465" s="206"/>
      <c r="M1465" s="212"/>
      <c r="N1465" s="206"/>
      <c r="O1465" s="170"/>
      <c r="P1465" s="171"/>
      <c r="Q1465" s="171"/>
      <c r="R1465" s="171"/>
      <c r="S1465" s="172"/>
      <c r="T1465" s="172"/>
      <c r="U1465" s="171"/>
      <c r="V1465" s="171"/>
      <c r="W1465" s="173"/>
      <c r="X1465" s="173"/>
      <c r="Y1465" s="173"/>
      <c r="Z1465" s="171"/>
      <c r="AA1465" s="171"/>
      <c r="AB1465" s="171"/>
      <c r="AC1465" s="172"/>
      <c r="AD1465" s="172"/>
      <c r="AE1465" s="174"/>
      <c r="AF1465" s="175"/>
      <c r="AG1465" s="169"/>
      <c r="AH1465" s="171"/>
      <c r="AI1465" s="171"/>
      <c r="AJ1465" s="169"/>
      <c r="AK1465" s="176"/>
      <c r="AL1465" s="176"/>
      <c r="AM1465" s="176"/>
      <c r="AN1465" s="176"/>
      <c r="AO1465" s="176"/>
      <c r="AP1465" s="176"/>
      <c r="AQ1465" s="176"/>
      <c r="AR1465" s="176"/>
      <c r="AS1465" s="176"/>
      <c r="AT1465" s="176"/>
      <c r="AU1465" s="177"/>
      <c r="AV1465" s="178"/>
      <c r="AW1465" s="178"/>
      <c r="AX1465" s="179"/>
      <c r="AY1465" s="179"/>
      <c r="AZ1465" s="179"/>
      <c r="BA1465" s="180"/>
      <c r="BB1465" s="181"/>
      <c r="BC1465" s="181"/>
      <c r="BD1465" s="181"/>
    </row>
    <row r="1466" spans="1:56">
      <c r="A1466" s="223"/>
      <c r="B1466" s="224"/>
      <c r="C1466" s="225"/>
      <c r="D1466" s="182"/>
      <c r="E1466" s="182"/>
      <c r="F1466" s="182"/>
      <c r="G1466" s="203"/>
      <c r="H1466" s="218"/>
      <c r="I1466" s="213"/>
      <c r="J1466" s="207"/>
      <c r="K1466" s="213"/>
      <c r="L1466" s="207"/>
      <c r="M1466" s="213"/>
      <c r="N1466" s="207"/>
      <c r="O1466" s="183"/>
      <c r="P1466" s="184"/>
      <c r="Q1466" s="184"/>
      <c r="R1466" s="275"/>
      <c r="S1466" s="185"/>
      <c r="T1466" s="185"/>
      <c r="U1466" s="275"/>
      <c r="V1466" s="275"/>
      <c r="W1466" s="276"/>
      <c r="X1466" s="276"/>
      <c r="Y1466" s="276"/>
      <c r="Z1466" s="275"/>
      <c r="AA1466" s="184"/>
      <c r="AB1466" s="184"/>
      <c r="AC1466" s="185"/>
      <c r="AD1466" s="185"/>
      <c r="AE1466" s="186"/>
      <c r="AF1466" s="187"/>
      <c r="AG1466" s="182"/>
      <c r="AH1466" s="184"/>
      <c r="AI1466" s="184"/>
      <c r="AJ1466" s="182"/>
      <c r="AK1466" s="188"/>
      <c r="AL1466" s="188"/>
      <c r="AM1466" s="188"/>
      <c r="AN1466" s="188"/>
      <c r="AO1466" s="188"/>
      <c r="AP1466" s="188"/>
      <c r="AQ1466" s="188"/>
      <c r="AR1466" s="188"/>
      <c r="AS1466" s="188"/>
      <c r="AT1466" s="188"/>
      <c r="AU1466" s="189"/>
      <c r="AV1466" s="190"/>
      <c r="AW1466" s="190"/>
      <c r="AX1466" s="191"/>
      <c r="AY1466" s="191"/>
      <c r="AZ1466" s="191"/>
      <c r="BA1466" s="192"/>
      <c r="BB1466" s="193"/>
      <c r="BC1466" s="193"/>
      <c r="BD1466" s="193"/>
    </row>
    <row r="1467" spans="1:56">
      <c r="A1467" s="220"/>
      <c r="B1467" s="221"/>
      <c r="C1467" s="222"/>
      <c r="D1467" s="169"/>
      <c r="E1467" s="169"/>
      <c r="F1467" s="169"/>
      <c r="G1467" s="202"/>
      <c r="H1467" s="217"/>
      <c r="I1467" s="212"/>
      <c r="J1467" s="206"/>
      <c r="K1467" s="212"/>
      <c r="L1467" s="206"/>
      <c r="M1467" s="212"/>
      <c r="N1467" s="206"/>
      <c r="O1467" s="170"/>
      <c r="P1467" s="171"/>
      <c r="Q1467" s="171"/>
      <c r="R1467" s="171"/>
      <c r="S1467" s="172"/>
      <c r="T1467" s="172"/>
      <c r="U1467" s="171"/>
      <c r="V1467" s="171"/>
      <c r="W1467" s="173"/>
      <c r="X1467" s="173"/>
      <c r="Y1467" s="173"/>
      <c r="Z1467" s="171"/>
      <c r="AA1467" s="171"/>
      <c r="AB1467" s="171"/>
      <c r="AC1467" s="172"/>
      <c r="AD1467" s="172"/>
      <c r="AE1467" s="174"/>
      <c r="AF1467" s="175"/>
      <c r="AG1467" s="169"/>
      <c r="AH1467" s="171"/>
      <c r="AI1467" s="171"/>
      <c r="AJ1467" s="169"/>
      <c r="AK1467" s="176"/>
      <c r="AL1467" s="176"/>
      <c r="AM1467" s="176"/>
      <c r="AN1467" s="176"/>
      <c r="AO1467" s="176"/>
      <c r="AP1467" s="176"/>
      <c r="AQ1467" s="176"/>
      <c r="AR1467" s="176"/>
      <c r="AS1467" s="176"/>
      <c r="AT1467" s="176"/>
      <c r="AU1467" s="177"/>
      <c r="AV1467" s="178"/>
      <c r="AW1467" s="178"/>
      <c r="AX1467" s="179"/>
      <c r="AY1467" s="179"/>
      <c r="AZ1467" s="179"/>
      <c r="BA1467" s="180"/>
      <c r="BB1467" s="181"/>
      <c r="BC1467" s="181"/>
      <c r="BD1467" s="181"/>
    </row>
    <row r="1468" spans="1:56">
      <c r="A1468" s="223"/>
      <c r="B1468" s="224"/>
      <c r="C1468" s="225"/>
      <c r="D1468" s="182"/>
      <c r="E1468" s="182"/>
      <c r="F1468" s="182"/>
      <c r="G1468" s="203"/>
      <c r="H1468" s="218"/>
      <c r="I1468" s="213"/>
      <c r="J1468" s="207"/>
      <c r="K1468" s="213"/>
      <c r="L1468" s="207"/>
      <c r="M1468" s="213"/>
      <c r="N1468" s="207"/>
      <c r="O1468" s="183"/>
      <c r="P1468" s="184"/>
      <c r="Q1468" s="184"/>
      <c r="R1468" s="275"/>
      <c r="S1468" s="185"/>
      <c r="T1468" s="185"/>
      <c r="U1468" s="275"/>
      <c r="V1468" s="275"/>
      <c r="W1468" s="276"/>
      <c r="X1468" s="276"/>
      <c r="Y1468" s="276"/>
      <c r="Z1468" s="275"/>
      <c r="AA1468" s="184"/>
      <c r="AB1468" s="184"/>
      <c r="AC1468" s="185"/>
      <c r="AD1468" s="185"/>
      <c r="AE1468" s="186"/>
      <c r="AF1468" s="187"/>
      <c r="AG1468" s="182"/>
      <c r="AH1468" s="184"/>
      <c r="AI1468" s="184"/>
      <c r="AJ1468" s="182"/>
      <c r="AK1468" s="188"/>
      <c r="AL1468" s="188"/>
      <c r="AM1468" s="188"/>
      <c r="AN1468" s="188"/>
      <c r="AO1468" s="188"/>
      <c r="AP1468" s="188"/>
      <c r="AQ1468" s="188"/>
      <c r="AR1468" s="188"/>
      <c r="AS1468" s="188"/>
      <c r="AT1468" s="188"/>
      <c r="AU1468" s="189"/>
      <c r="AV1468" s="190"/>
      <c r="AW1468" s="190"/>
      <c r="AX1468" s="191"/>
      <c r="AY1468" s="191"/>
      <c r="AZ1468" s="191"/>
      <c r="BA1468" s="192"/>
      <c r="BB1468" s="193"/>
      <c r="BC1468" s="193"/>
      <c r="BD1468" s="193"/>
    </row>
    <row r="1469" spans="1:56">
      <c r="A1469" s="220"/>
      <c r="B1469" s="221"/>
      <c r="C1469" s="222"/>
      <c r="D1469" s="169"/>
      <c r="E1469" s="169"/>
      <c r="F1469" s="169"/>
      <c r="G1469" s="202"/>
      <c r="H1469" s="217"/>
      <c r="I1469" s="212"/>
      <c r="J1469" s="206"/>
      <c r="K1469" s="212"/>
      <c r="L1469" s="206"/>
      <c r="M1469" s="212"/>
      <c r="N1469" s="206"/>
      <c r="O1469" s="170"/>
      <c r="P1469" s="171"/>
      <c r="Q1469" s="171"/>
      <c r="R1469" s="171"/>
      <c r="S1469" s="172"/>
      <c r="T1469" s="172"/>
      <c r="U1469" s="171"/>
      <c r="V1469" s="171"/>
      <c r="W1469" s="173"/>
      <c r="X1469" s="173"/>
      <c r="Y1469" s="173"/>
      <c r="Z1469" s="171"/>
      <c r="AA1469" s="171"/>
      <c r="AB1469" s="171"/>
      <c r="AC1469" s="172"/>
      <c r="AD1469" s="172"/>
      <c r="AE1469" s="174"/>
      <c r="AF1469" s="175"/>
      <c r="AG1469" s="169"/>
      <c r="AH1469" s="171"/>
      <c r="AI1469" s="171"/>
      <c r="AJ1469" s="169"/>
      <c r="AK1469" s="176"/>
      <c r="AL1469" s="176"/>
      <c r="AM1469" s="176"/>
      <c r="AN1469" s="176"/>
      <c r="AO1469" s="176"/>
      <c r="AP1469" s="176"/>
      <c r="AQ1469" s="176"/>
      <c r="AR1469" s="176"/>
      <c r="AS1469" s="176"/>
      <c r="AT1469" s="176"/>
      <c r="AU1469" s="177"/>
      <c r="AV1469" s="178"/>
      <c r="AW1469" s="178"/>
      <c r="AX1469" s="179"/>
      <c r="AY1469" s="179"/>
      <c r="AZ1469" s="179"/>
      <c r="BA1469" s="180"/>
      <c r="BB1469" s="181"/>
      <c r="BC1469" s="181"/>
      <c r="BD1469" s="181"/>
    </row>
    <row r="1470" spans="1:56">
      <c r="A1470" s="223"/>
      <c r="B1470" s="224"/>
      <c r="C1470" s="225"/>
      <c r="D1470" s="182"/>
      <c r="E1470" s="182"/>
      <c r="F1470" s="182"/>
      <c r="G1470" s="203"/>
      <c r="H1470" s="218"/>
      <c r="I1470" s="213"/>
      <c r="J1470" s="207"/>
      <c r="K1470" s="213"/>
      <c r="L1470" s="207"/>
      <c r="M1470" s="213"/>
      <c r="N1470" s="207"/>
      <c r="O1470" s="183"/>
      <c r="P1470" s="184"/>
      <c r="Q1470" s="184"/>
      <c r="R1470" s="275"/>
      <c r="S1470" s="185"/>
      <c r="T1470" s="185"/>
      <c r="U1470" s="275"/>
      <c r="V1470" s="275"/>
      <c r="W1470" s="276"/>
      <c r="X1470" s="276"/>
      <c r="Y1470" s="276"/>
      <c r="Z1470" s="275"/>
      <c r="AA1470" s="184"/>
      <c r="AB1470" s="184"/>
      <c r="AC1470" s="185"/>
      <c r="AD1470" s="185"/>
      <c r="AE1470" s="186"/>
      <c r="AF1470" s="187"/>
      <c r="AG1470" s="182"/>
      <c r="AH1470" s="184"/>
      <c r="AI1470" s="184"/>
      <c r="AJ1470" s="182"/>
      <c r="AK1470" s="188"/>
      <c r="AL1470" s="188"/>
      <c r="AM1470" s="188"/>
      <c r="AN1470" s="188"/>
      <c r="AO1470" s="188"/>
      <c r="AP1470" s="188"/>
      <c r="AQ1470" s="188"/>
      <c r="AR1470" s="188"/>
      <c r="AS1470" s="188"/>
      <c r="AT1470" s="188"/>
      <c r="AU1470" s="189"/>
      <c r="AV1470" s="190"/>
      <c r="AW1470" s="190"/>
      <c r="AX1470" s="191"/>
      <c r="AY1470" s="191"/>
      <c r="AZ1470" s="191"/>
      <c r="BA1470" s="192"/>
      <c r="BB1470" s="193"/>
      <c r="BC1470" s="193"/>
      <c r="BD1470" s="193"/>
    </row>
    <row r="1471" spans="1:56">
      <c r="A1471" s="220"/>
      <c r="B1471" s="221"/>
      <c r="C1471" s="222"/>
      <c r="D1471" s="169"/>
      <c r="E1471" s="169"/>
      <c r="F1471" s="169"/>
      <c r="G1471" s="202"/>
      <c r="H1471" s="217"/>
      <c r="I1471" s="212"/>
      <c r="J1471" s="206"/>
      <c r="K1471" s="212"/>
      <c r="L1471" s="206"/>
      <c r="M1471" s="212"/>
      <c r="N1471" s="206"/>
      <c r="O1471" s="170"/>
      <c r="P1471" s="171"/>
      <c r="Q1471" s="171"/>
      <c r="R1471" s="171"/>
      <c r="S1471" s="172"/>
      <c r="T1471" s="172"/>
      <c r="U1471" s="171"/>
      <c r="V1471" s="171"/>
      <c r="W1471" s="173"/>
      <c r="X1471" s="173"/>
      <c r="Y1471" s="173"/>
      <c r="Z1471" s="171"/>
      <c r="AA1471" s="171"/>
      <c r="AB1471" s="171"/>
      <c r="AC1471" s="172"/>
      <c r="AD1471" s="172"/>
      <c r="AE1471" s="174"/>
      <c r="AF1471" s="175"/>
      <c r="AG1471" s="169"/>
      <c r="AH1471" s="171"/>
      <c r="AI1471" s="171"/>
      <c r="AJ1471" s="169"/>
      <c r="AK1471" s="176"/>
      <c r="AL1471" s="176"/>
      <c r="AM1471" s="176"/>
      <c r="AN1471" s="176"/>
      <c r="AO1471" s="176"/>
      <c r="AP1471" s="176"/>
      <c r="AQ1471" s="176"/>
      <c r="AR1471" s="176"/>
      <c r="AS1471" s="176"/>
      <c r="AT1471" s="176"/>
      <c r="AU1471" s="177"/>
      <c r="AV1471" s="178"/>
      <c r="AW1471" s="178"/>
      <c r="AX1471" s="179"/>
      <c r="AY1471" s="179"/>
      <c r="AZ1471" s="179"/>
      <c r="BA1471" s="180"/>
      <c r="BB1471" s="181"/>
      <c r="BC1471" s="181"/>
      <c r="BD1471" s="181"/>
    </row>
    <row r="1472" spans="1:56">
      <c r="A1472" s="223"/>
      <c r="B1472" s="224"/>
      <c r="C1472" s="225"/>
      <c r="D1472" s="182"/>
      <c r="E1472" s="182"/>
      <c r="F1472" s="182"/>
      <c r="G1472" s="203"/>
      <c r="H1472" s="218"/>
      <c r="I1472" s="213"/>
      <c r="J1472" s="207"/>
      <c r="K1472" s="213"/>
      <c r="L1472" s="207"/>
      <c r="M1472" s="213"/>
      <c r="N1472" s="207"/>
      <c r="O1472" s="183"/>
      <c r="P1472" s="184"/>
      <c r="Q1472" s="184"/>
      <c r="R1472" s="275"/>
      <c r="S1472" s="185"/>
      <c r="T1472" s="185"/>
      <c r="U1472" s="275"/>
      <c r="V1472" s="275"/>
      <c r="W1472" s="276"/>
      <c r="X1472" s="276"/>
      <c r="Y1472" s="276"/>
      <c r="Z1472" s="275"/>
      <c r="AA1472" s="184"/>
      <c r="AB1472" s="184"/>
      <c r="AC1472" s="185"/>
      <c r="AD1472" s="185"/>
      <c r="AE1472" s="186"/>
      <c r="AF1472" s="187"/>
      <c r="AG1472" s="182"/>
      <c r="AH1472" s="184"/>
      <c r="AI1472" s="184"/>
      <c r="AJ1472" s="182"/>
      <c r="AK1472" s="188"/>
      <c r="AL1472" s="188"/>
      <c r="AM1472" s="188"/>
      <c r="AN1472" s="188"/>
      <c r="AO1472" s="188"/>
      <c r="AP1472" s="188"/>
      <c r="AQ1472" s="188"/>
      <c r="AR1472" s="188"/>
      <c r="AS1472" s="188"/>
      <c r="AT1472" s="188"/>
      <c r="AU1472" s="189"/>
      <c r="AV1472" s="190"/>
      <c r="AW1472" s="190"/>
      <c r="AX1472" s="191"/>
      <c r="AY1472" s="191"/>
      <c r="AZ1472" s="191"/>
      <c r="BA1472" s="192"/>
      <c r="BB1472" s="193"/>
      <c r="BC1472" s="193"/>
      <c r="BD1472" s="193"/>
    </row>
    <row r="1473" spans="1:56">
      <c r="A1473" s="220"/>
      <c r="B1473" s="221"/>
      <c r="C1473" s="222"/>
      <c r="D1473" s="169"/>
      <c r="E1473" s="169"/>
      <c r="F1473" s="169"/>
      <c r="G1473" s="202"/>
      <c r="H1473" s="217"/>
      <c r="I1473" s="212"/>
      <c r="J1473" s="206"/>
      <c r="K1473" s="212"/>
      <c r="L1473" s="206"/>
      <c r="M1473" s="212"/>
      <c r="N1473" s="206"/>
      <c r="O1473" s="170"/>
      <c r="P1473" s="171"/>
      <c r="Q1473" s="171"/>
      <c r="R1473" s="171"/>
      <c r="S1473" s="172"/>
      <c r="T1473" s="172"/>
      <c r="U1473" s="171"/>
      <c r="V1473" s="171"/>
      <c r="W1473" s="173"/>
      <c r="X1473" s="173"/>
      <c r="Y1473" s="173"/>
      <c r="Z1473" s="171"/>
      <c r="AA1473" s="171"/>
      <c r="AB1473" s="171"/>
      <c r="AC1473" s="172"/>
      <c r="AD1473" s="172"/>
      <c r="AE1473" s="174"/>
      <c r="AF1473" s="175"/>
      <c r="AG1473" s="169"/>
      <c r="AH1473" s="171"/>
      <c r="AI1473" s="171"/>
      <c r="AJ1473" s="169"/>
      <c r="AK1473" s="176"/>
      <c r="AL1473" s="176"/>
      <c r="AM1473" s="176"/>
      <c r="AN1473" s="176"/>
      <c r="AO1473" s="176"/>
      <c r="AP1473" s="176"/>
      <c r="AQ1473" s="176"/>
      <c r="AR1473" s="176"/>
      <c r="AS1473" s="176"/>
      <c r="AT1473" s="176"/>
      <c r="AU1473" s="177"/>
      <c r="AV1473" s="178"/>
      <c r="AW1473" s="178"/>
      <c r="AX1473" s="179"/>
      <c r="AY1473" s="179"/>
      <c r="AZ1473" s="179"/>
      <c r="BA1473" s="180"/>
      <c r="BB1473" s="181"/>
      <c r="BC1473" s="181"/>
      <c r="BD1473" s="181"/>
    </row>
    <row r="1474" spans="1:56">
      <c r="A1474" s="223"/>
      <c r="B1474" s="224"/>
      <c r="C1474" s="225"/>
      <c r="D1474" s="182"/>
      <c r="E1474" s="182"/>
      <c r="F1474" s="182"/>
      <c r="G1474" s="203"/>
      <c r="H1474" s="218"/>
      <c r="I1474" s="213"/>
      <c r="J1474" s="207"/>
      <c r="K1474" s="213"/>
      <c r="L1474" s="207"/>
      <c r="M1474" s="213"/>
      <c r="N1474" s="207"/>
      <c r="O1474" s="183"/>
      <c r="P1474" s="184"/>
      <c r="Q1474" s="184"/>
      <c r="R1474" s="275"/>
      <c r="S1474" s="185"/>
      <c r="T1474" s="185"/>
      <c r="U1474" s="275"/>
      <c r="V1474" s="275"/>
      <c r="W1474" s="276"/>
      <c r="X1474" s="276"/>
      <c r="Y1474" s="276"/>
      <c r="Z1474" s="275"/>
      <c r="AA1474" s="184"/>
      <c r="AB1474" s="184"/>
      <c r="AC1474" s="185"/>
      <c r="AD1474" s="185"/>
      <c r="AE1474" s="186"/>
      <c r="AF1474" s="187"/>
      <c r="AG1474" s="182"/>
      <c r="AH1474" s="184"/>
      <c r="AI1474" s="184"/>
      <c r="AJ1474" s="182"/>
      <c r="AK1474" s="188"/>
      <c r="AL1474" s="188"/>
      <c r="AM1474" s="188"/>
      <c r="AN1474" s="188"/>
      <c r="AO1474" s="188"/>
      <c r="AP1474" s="188"/>
      <c r="AQ1474" s="188"/>
      <c r="AR1474" s="188"/>
      <c r="AS1474" s="188"/>
      <c r="AT1474" s="188"/>
      <c r="AU1474" s="189"/>
      <c r="AV1474" s="190"/>
      <c r="AW1474" s="190"/>
      <c r="AX1474" s="191"/>
      <c r="AY1474" s="191"/>
      <c r="AZ1474" s="191"/>
      <c r="BA1474" s="192"/>
      <c r="BB1474" s="193"/>
      <c r="BC1474" s="193"/>
      <c r="BD1474" s="193"/>
    </row>
    <row r="1475" spans="1:56">
      <c r="A1475" s="220"/>
      <c r="B1475" s="221"/>
      <c r="C1475" s="222"/>
      <c r="D1475" s="169"/>
      <c r="E1475" s="169"/>
      <c r="F1475" s="169"/>
      <c r="G1475" s="202"/>
      <c r="H1475" s="217"/>
      <c r="I1475" s="212"/>
      <c r="J1475" s="206"/>
      <c r="K1475" s="212"/>
      <c r="L1475" s="206"/>
      <c r="M1475" s="212"/>
      <c r="N1475" s="206"/>
      <c r="O1475" s="170"/>
      <c r="P1475" s="171"/>
      <c r="Q1475" s="171"/>
      <c r="R1475" s="171"/>
      <c r="S1475" s="172"/>
      <c r="T1475" s="172"/>
      <c r="U1475" s="171"/>
      <c r="V1475" s="171"/>
      <c r="W1475" s="173"/>
      <c r="X1475" s="173"/>
      <c r="Y1475" s="173"/>
      <c r="Z1475" s="171"/>
      <c r="AA1475" s="171"/>
      <c r="AB1475" s="171"/>
      <c r="AC1475" s="172"/>
      <c r="AD1475" s="172"/>
      <c r="AE1475" s="174"/>
      <c r="AF1475" s="175"/>
      <c r="AG1475" s="169"/>
      <c r="AH1475" s="171"/>
      <c r="AI1475" s="171"/>
      <c r="AJ1475" s="169"/>
      <c r="AK1475" s="176"/>
      <c r="AL1475" s="176"/>
      <c r="AM1475" s="176"/>
      <c r="AN1475" s="176"/>
      <c r="AO1475" s="176"/>
      <c r="AP1475" s="176"/>
      <c r="AQ1475" s="176"/>
      <c r="AR1475" s="176"/>
      <c r="AS1475" s="176"/>
      <c r="AT1475" s="176"/>
      <c r="AU1475" s="177"/>
      <c r="AV1475" s="178"/>
      <c r="AW1475" s="178"/>
      <c r="AX1475" s="179"/>
      <c r="AY1475" s="179"/>
      <c r="AZ1475" s="179"/>
      <c r="BA1475" s="180"/>
      <c r="BB1475" s="181"/>
      <c r="BC1475" s="181"/>
      <c r="BD1475" s="181"/>
    </row>
    <row r="1476" spans="1:56">
      <c r="A1476" s="223"/>
      <c r="B1476" s="224"/>
      <c r="C1476" s="225"/>
      <c r="D1476" s="182"/>
      <c r="E1476" s="182"/>
      <c r="F1476" s="182"/>
      <c r="G1476" s="203"/>
      <c r="H1476" s="218"/>
      <c r="I1476" s="213"/>
      <c r="J1476" s="207"/>
      <c r="K1476" s="213"/>
      <c r="L1476" s="207"/>
      <c r="M1476" s="213"/>
      <c r="N1476" s="207"/>
      <c r="O1476" s="183"/>
      <c r="P1476" s="184"/>
      <c r="Q1476" s="184"/>
      <c r="R1476" s="275"/>
      <c r="S1476" s="185"/>
      <c r="T1476" s="185"/>
      <c r="U1476" s="275"/>
      <c r="V1476" s="275"/>
      <c r="W1476" s="276"/>
      <c r="X1476" s="276"/>
      <c r="Y1476" s="276"/>
      <c r="Z1476" s="275"/>
      <c r="AA1476" s="184"/>
      <c r="AB1476" s="184"/>
      <c r="AC1476" s="185"/>
      <c r="AD1476" s="185"/>
      <c r="AE1476" s="186"/>
      <c r="AF1476" s="187"/>
      <c r="AG1476" s="182"/>
      <c r="AH1476" s="184"/>
      <c r="AI1476" s="184"/>
      <c r="AJ1476" s="182"/>
      <c r="AK1476" s="188"/>
      <c r="AL1476" s="188"/>
      <c r="AM1476" s="188"/>
      <c r="AN1476" s="188"/>
      <c r="AO1476" s="188"/>
      <c r="AP1476" s="188"/>
      <c r="AQ1476" s="188"/>
      <c r="AR1476" s="188"/>
      <c r="AS1476" s="188"/>
      <c r="AT1476" s="188"/>
      <c r="AU1476" s="189"/>
      <c r="AV1476" s="190"/>
      <c r="AW1476" s="190"/>
      <c r="AX1476" s="191"/>
      <c r="AY1476" s="191"/>
      <c r="AZ1476" s="191"/>
      <c r="BA1476" s="192"/>
      <c r="BB1476" s="193"/>
      <c r="BC1476" s="193"/>
      <c r="BD1476" s="193"/>
    </row>
    <row r="1477" spans="1:56">
      <c r="A1477" s="220"/>
      <c r="B1477" s="221"/>
      <c r="C1477" s="222"/>
      <c r="D1477" s="169"/>
      <c r="E1477" s="169"/>
      <c r="F1477" s="169"/>
      <c r="G1477" s="202"/>
      <c r="H1477" s="217"/>
      <c r="I1477" s="212"/>
      <c r="J1477" s="206"/>
      <c r="K1477" s="212"/>
      <c r="L1477" s="206"/>
      <c r="M1477" s="212"/>
      <c r="N1477" s="206"/>
      <c r="O1477" s="170"/>
      <c r="P1477" s="171"/>
      <c r="Q1477" s="171"/>
      <c r="R1477" s="171"/>
      <c r="S1477" s="172"/>
      <c r="T1477" s="172"/>
      <c r="U1477" s="171"/>
      <c r="V1477" s="171"/>
      <c r="W1477" s="173"/>
      <c r="X1477" s="173"/>
      <c r="Y1477" s="173"/>
      <c r="Z1477" s="171"/>
      <c r="AA1477" s="171"/>
      <c r="AB1477" s="171"/>
      <c r="AC1477" s="172"/>
      <c r="AD1477" s="172"/>
      <c r="AE1477" s="174"/>
      <c r="AF1477" s="175"/>
      <c r="AG1477" s="169"/>
      <c r="AH1477" s="171"/>
      <c r="AI1477" s="171"/>
      <c r="AJ1477" s="169"/>
      <c r="AK1477" s="176"/>
      <c r="AL1477" s="176"/>
      <c r="AM1477" s="176"/>
      <c r="AN1477" s="176"/>
      <c r="AO1477" s="176"/>
      <c r="AP1477" s="176"/>
      <c r="AQ1477" s="176"/>
      <c r="AR1477" s="176"/>
      <c r="AS1477" s="176"/>
      <c r="AT1477" s="176"/>
      <c r="AU1477" s="177"/>
      <c r="AV1477" s="178"/>
      <c r="AW1477" s="178"/>
      <c r="AX1477" s="179"/>
      <c r="AY1477" s="179"/>
      <c r="AZ1477" s="179"/>
      <c r="BA1477" s="180"/>
      <c r="BB1477" s="181"/>
      <c r="BC1477" s="181"/>
      <c r="BD1477" s="181"/>
    </row>
    <row r="1478" spans="1:56">
      <c r="A1478" s="223"/>
      <c r="B1478" s="224"/>
      <c r="C1478" s="225"/>
      <c r="D1478" s="182"/>
      <c r="E1478" s="182"/>
      <c r="F1478" s="182"/>
      <c r="G1478" s="203"/>
      <c r="H1478" s="218"/>
      <c r="I1478" s="213"/>
      <c r="J1478" s="207"/>
      <c r="K1478" s="213"/>
      <c r="L1478" s="207"/>
      <c r="M1478" s="213"/>
      <c r="N1478" s="207"/>
      <c r="O1478" s="183"/>
      <c r="P1478" s="184"/>
      <c r="Q1478" s="184"/>
      <c r="R1478" s="275"/>
      <c r="S1478" s="185"/>
      <c r="T1478" s="185"/>
      <c r="U1478" s="275"/>
      <c r="V1478" s="275"/>
      <c r="W1478" s="276"/>
      <c r="X1478" s="276"/>
      <c r="Y1478" s="276"/>
      <c r="Z1478" s="275"/>
      <c r="AA1478" s="184"/>
      <c r="AB1478" s="184"/>
      <c r="AC1478" s="185"/>
      <c r="AD1478" s="185"/>
      <c r="AE1478" s="186"/>
      <c r="AF1478" s="187"/>
      <c r="AG1478" s="182"/>
      <c r="AH1478" s="184"/>
      <c r="AI1478" s="184"/>
      <c r="AJ1478" s="182"/>
      <c r="AK1478" s="188"/>
      <c r="AL1478" s="188"/>
      <c r="AM1478" s="188"/>
      <c r="AN1478" s="188"/>
      <c r="AO1478" s="188"/>
      <c r="AP1478" s="188"/>
      <c r="AQ1478" s="188"/>
      <c r="AR1478" s="188"/>
      <c r="AS1478" s="188"/>
      <c r="AT1478" s="188"/>
      <c r="AU1478" s="189"/>
      <c r="AV1478" s="190"/>
      <c r="AW1478" s="190"/>
      <c r="AX1478" s="191"/>
      <c r="AY1478" s="191"/>
      <c r="AZ1478" s="191"/>
      <c r="BA1478" s="192"/>
      <c r="BB1478" s="193"/>
      <c r="BC1478" s="193"/>
      <c r="BD1478" s="193"/>
    </row>
    <row r="1479" spans="1:56">
      <c r="A1479" s="220"/>
      <c r="B1479" s="221"/>
      <c r="C1479" s="222"/>
      <c r="D1479" s="169"/>
      <c r="E1479" s="169"/>
      <c r="F1479" s="169"/>
      <c r="G1479" s="202"/>
      <c r="H1479" s="217"/>
      <c r="I1479" s="212"/>
      <c r="J1479" s="206"/>
      <c r="K1479" s="212"/>
      <c r="L1479" s="206"/>
      <c r="M1479" s="212"/>
      <c r="N1479" s="206"/>
      <c r="O1479" s="170"/>
      <c r="P1479" s="171"/>
      <c r="Q1479" s="171"/>
      <c r="R1479" s="171"/>
      <c r="S1479" s="172"/>
      <c r="T1479" s="172"/>
      <c r="U1479" s="171"/>
      <c r="V1479" s="171"/>
      <c r="W1479" s="173"/>
      <c r="X1479" s="173"/>
      <c r="Y1479" s="173"/>
      <c r="Z1479" s="171"/>
      <c r="AA1479" s="171"/>
      <c r="AB1479" s="171"/>
      <c r="AC1479" s="172"/>
      <c r="AD1479" s="172"/>
      <c r="AE1479" s="174"/>
      <c r="AF1479" s="175"/>
      <c r="AG1479" s="169"/>
      <c r="AH1479" s="171"/>
      <c r="AI1479" s="171"/>
      <c r="AJ1479" s="169"/>
      <c r="AK1479" s="176"/>
      <c r="AL1479" s="176"/>
      <c r="AM1479" s="176"/>
      <c r="AN1479" s="176"/>
      <c r="AO1479" s="176"/>
      <c r="AP1479" s="176"/>
      <c r="AQ1479" s="176"/>
      <c r="AR1479" s="176"/>
      <c r="AS1479" s="176"/>
      <c r="AT1479" s="176"/>
      <c r="AU1479" s="177"/>
      <c r="AV1479" s="178"/>
      <c r="AW1479" s="178"/>
      <c r="AX1479" s="179"/>
      <c r="AY1479" s="179"/>
      <c r="AZ1479" s="179"/>
      <c r="BA1479" s="180"/>
      <c r="BB1479" s="181"/>
      <c r="BC1479" s="181"/>
      <c r="BD1479" s="181"/>
    </row>
    <row r="1480" spans="1:56">
      <c r="A1480" s="223"/>
      <c r="B1480" s="224"/>
      <c r="C1480" s="225"/>
      <c r="D1480" s="182"/>
      <c r="E1480" s="182"/>
      <c r="F1480" s="182"/>
      <c r="G1480" s="203"/>
      <c r="H1480" s="218"/>
      <c r="I1480" s="213"/>
      <c r="J1480" s="207"/>
      <c r="K1480" s="213"/>
      <c r="L1480" s="207"/>
      <c r="M1480" s="213"/>
      <c r="N1480" s="207"/>
      <c r="O1480" s="183"/>
      <c r="P1480" s="184"/>
      <c r="Q1480" s="184"/>
      <c r="R1480" s="275"/>
      <c r="S1480" s="185"/>
      <c r="T1480" s="185"/>
      <c r="U1480" s="275"/>
      <c r="V1480" s="275"/>
      <c r="W1480" s="276"/>
      <c r="X1480" s="276"/>
      <c r="Y1480" s="276"/>
      <c r="Z1480" s="275"/>
      <c r="AA1480" s="184"/>
      <c r="AB1480" s="184"/>
      <c r="AC1480" s="185"/>
      <c r="AD1480" s="185"/>
      <c r="AE1480" s="186"/>
      <c r="AF1480" s="187"/>
      <c r="AG1480" s="182"/>
      <c r="AH1480" s="184"/>
      <c r="AI1480" s="184"/>
      <c r="AJ1480" s="182"/>
      <c r="AK1480" s="188"/>
      <c r="AL1480" s="188"/>
      <c r="AM1480" s="188"/>
      <c r="AN1480" s="188"/>
      <c r="AO1480" s="188"/>
      <c r="AP1480" s="188"/>
      <c r="AQ1480" s="188"/>
      <c r="AR1480" s="188"/>
      <c r="AS1480" s="188"/>
      <c r="AT1480" s="188"/>
      <c r="AU1480" s="189"/>
      <c r="AV1480" s="190"/>
      <c r="AW1480" s="190"/>
      <c r="AX1480" s="191"/>
      <c r="AY1480" s="191"/>
      <c r="AZ1480" s="191"/>
      <c r="BA1480" s="192"/>
      <c r="BB1480" s="193"/>
      <c r="BC1480" s="193"/>
      <c r="BD1480" s="193"/>
    </row>
    <row r="1481" spans="1:56">
      <c r="A1481" s="220"/>
      <c r="B1481" s="221"/>
      <c r="C1481" s="222"/>
      <c r="D1481" s="169"/>
      <c r="E1481" s="169"/>
      <c r="F1481" s="169"/>
      <c r="G1481" s="202"/>
      <c r="H1481" s="217"/>
      <c r="I1481" s="212"/>
      <c r="J1481" s="206"/>
      <c r="K1481" s="212"/>
      <c r="L1481" s="206"/>
      <c r="M1481" s="212"/>
      <c r="N1481" s="206"/>
      <c r="O1481" s="170"/>
      <c r="P1481" s="171"/>
      <c r="Q1481" s="171"/>
      <c r="R1481" s="171"/>
      <c r="S1481" s="172"/>
      <c r="T1481" s="172"/>
      <c r="U1481" s="171"/>
      <c r="V1481" s="171"/>
      <c r="W1481" s="173"/>
      <c r="X1481" s="173"/>
      <c r="Y1481" s="173"/>
      <c r="Z1481" s="171"/>
      <c r="AA1481" s="171"/>
      <c r="AB1481" s="171"/>
      <c r="AC1481" s="172"/>
      <c r="AD1481" s="172"/>
      <c r="AE1481" s="174"/>
      <c r="AF1481" s="175"/>
      <c r="AG1481" s="169"/>
      <c r="AH1481" s="171"/>
      <c r="AI1481" s="171"/>
      <c r="AJ1481" s="169"/>
      <c r="AK1481" s="176"/>
      <c r="AL1481" s="176"/>
      <c r="AM1481" s="176"/>
      <c r="AN1481" s="176"/>
      <c r="AO1481" s="176"/>
      <c r="AP1481" s="176"/>
      <c r="AQ1481" s="176"/>
      <c r="AR1481" s="176"/>
      <c r="AS1481" s="176"/>
      <c r="AT1481" s="176"/>
      <c r="AU1481" s="177"/>
      <c r="AV1481" s="178"/>
      <c r="AW1481" s="178"/>
      <c r="AX1481" s="179"/>
      <c r="AY1481" s="179"/>
      <c r="AZ1481" s="179"/>
      <c r="BA1481" s="180"/>
      <c r="BB1481" s="181"/>
      <c r="BC1481" s="181"/>
      <c r="BD1481" s="181"/>
    </row>
    <row r="1482" spans="1:56">
      <c r="A1482" s="223"/>
      <c r="B1482" s="224"/>
      <c r="C1482" s="225"/>
      <c r="D1482" s="182"/>
      <c r="E1482" s="182"/>
      <c r="F1482" s="182"/>
      <c r="G1482" s="203"/>
      <c r="H1482" s="218"/>
      <c r="I1482" s="213"/>
      <c r="J1482" s="207"/>
      <c r="K1482" s="213"/>
      <c r="L1482" s="207"/>
      <c r="M1482" s="213"/>
      <c r="N1482" s="207"/>
      <c r="O1482" s="183"/>
      <c r="P1482" s="184"/>
      <c r="Q1482" s="184"/>
      <c r="R1482" s="275"/>
      <c r="S1482" s="185"/>
      <c r="T1482" s="185"/>
      <c r="U1482" s="275"/>
      <c r="V1482" s="275"/>
      <c r="W1482" s="276"/>
      <c r="X1482" s="276"/>
      <c r="Y1482" s="276"/>
      <c r="Z1482" s="275"/>
      <c r="AA1482" s="184"/>
      <c r="AB1482" s="184"/>
      <c r="AC1482" s="185"/>
      <c r="AD1482" s="185"/>
      <c r="AE1482" s="186"/>
      <c r="AF1482" s="187"/>
      <c r="AG1482" s="182"/>
      <c r="AH1482" s="184"/>
      <c r="AI1482" s="184"/>
      <c r="AJ1482" s="182"/>
      <c r="AK1482" s="188"/>
      <c r="AL1482" s="188"/>
      <c r="AM1482" s="188"/>
      <c r="AN1482" s="188"/>
      <c r="AO1482" s="188"/>
      <c r="AP1482" s="188"/>
      <c r="AQ1482" s="188"/>
      <c r="AR1482" s="188"/>
      <c r="AS1482" s="188"/>
      <c r="AT1482" s="188"/>
      <c r="AU1482" s="189"/>
      <c r="AV1482" s="190"/>
      <c r="AW1482" s="190"/>
      <c r="AX1482" s="191"/>
      <c r="AY1482" s="191"/>
      <c r="AZ1482" s="191"/>
      <c r="BA1482" s="192"/>
      <c r="BB1482" s="193"/>
      <c r="BC1482" s="193"/>
      <c r="BD1482" s="193"/>
    </row>
    <row r="1483" spans="1:56">
      <c r="A1483" s="220"/>
      <c r="B1483" s="221"/>
      <c r="C1483" s="222"/>
      <c r="D1483" s="169"/>
      <c r="E1483" s="169"/>
      <c r="F1483" s="169"/>
      <c r="G1483" s="202"/>
      <c r="H1483" s="217"/>
      <c r="I1483" s="212"/>
      <c r="J1483" s="206"/>
      <c r="K1483" s="212"/>
      <c r="L1483" s="206"/>
      <c r="M1483" s="212"/>
      <c r="N1483" s="206"/>
      <c r="O1483" s="170"/>
      <c r="P1483" s="171"/>
      <c r="Q1483" s="171"/>
      <c r="R1483" s="171"/>
      <c r="S1483" s="172"/>
      <c r="T1483" s="172"/>
      <c r="U1483" s="171"/>
      <c r="V1483" s="171"/>
      <c r="W1483" s="173"/>
      <c r="X1483" s="173"/>
      <c r="Y1483" s="173"/>
      <c r="Z1483" s="171"/>
      <c r="AA1483" s="171"/>
      <c r="AB1483" s="171"/>
      <c r="AC1483" s="172"/>
      <c r="AD1483" s="172"/>
      <c r="AE1483" s="174"/>
      <c r="AF1483" s="175"/>
      <c r="AG1483" s="169"/>
      <c r="AH1483" s="171"/>
      <c r="AI1483" s="171"/>
      <c r="AJ1483" s="169"/>
      <c r="AK1483" s="176"/>
      <c r="AL1483" s="176"/>
      <c r="AM1483" s="176"/>
      <c r="AN1483" s="176"/>
      <c r="AO1483" s="176"/>
      <c r="AP1483" s="176"/>
      <c r="AQ1483" s="176"/>
      <c r="AR1483" s="176"/>
      <c r="AS1483" s="176"/>
      <c r="AT1483" s="176"/>
      <c r="AU1483" s="177"/>
      <c r="AV1483" s="178"/>
      <c r="AW1483" s="178"/>
      <c r="AX1483" s="179"/>
      <c r="AY1483" s="179"/>
      <c r="AZ1483" s="179"/>
      <c r="BA1483" s="180"/>
      <c r="BB1483" s="181"/>
      <c r="BC1483" s="181"/>
      <c r="BD1483" s="181"/>
    </row>
    <row r="1484" spans="1:56">
      <c r="A1484" s="223"/>
      <c r="B1484" s="224"/>
      <c r="C1484" s="225"/>
      <c r="D1484" s="182"/>
      <c r="E1484" s="182"/>
      <c r="F1484" s="182"/>
      <c r="G1484" s="203"/>
      <c r="H1484" s="218"/>
      <c r="I1484" s="213"/>
      <c r="J1484" s="207"/>
      <c r="K1484" s="213"/>
      <c r="L1484" s="207"/>
      <c r="M1484" s="213"/>
      <c r="N1484" s="207"/>
      <c r="O1484" s="183"/>
      <c r="P1484" s="184"/>
      <c r="Q1484" s="184"/>
      <c r="R1484" s="275"/>
      <c r="S1484" s="185"/>
      <c r="T1484" s="185"/>
      <c r="U1484" s="275"/>
      <c r="V1484" s="275"/>
      <c r="W1484" s="276"/>
      <c r="X1484" s="276"/>
      <c r="Y1484" s="276"/>
      <c r="Z1484" s="275"/>
      <c r="AA1484" s="184"/>
      <c r="AB1484" s="184"/>
      <c r="AC1484" s="185"/>
      <c r="AD1484" s="185"/>
      <c r="AE1484" s="186"/>
      <c r="AF1484" s="187"/>
      <c r="AG1484" s="182"/>
      <c r="AH1484" s="184"/>
      <c r="AI1484" s="184"/>
      <c r="AJ1484" s="182"/>
      <c r="AK1484" s="188"/>
      <c r="AL1484" s="188"/>
      <c r="AM1484" s="188"/>
      <c r="AN1484" s="188"/>
      <c r="AO1484" s="188"/>
      <c r="AP1484" s="188"/>
      <c r="AQ1484" s="188"/>
      <c r="AR1484" s="188"/>
      <c r="AS1484" s="188"/>
      <c r="AT1484" s="188"/>
      <c r="AU1484" s="189"/>
      <c r="AV1484" s="190"/>
      <c r="AW1484" s="190"/>
      <c r="AX1484" s="191"/>
      <c r="AY1484" s="191"/>
      <c r="AZ1484" s="191"/>
      <c r="BA1484" s="192"/>
      <c r="BB1484" s="193"/>
      <c r="BC1484" s="193"/>
      <c r="BD1484" s="193"/>
    </row>
    <row r="1485" spans="1:56">
      <c r="A1485" s="220"/>
      <c r="B1485" s="221"/>
      <c r="C1485" s="222"/>
      <c r="D1485" s="169"/>
      <c r="E1485" s="169"/>
      <c r="F1485" s="169"/>
      <c r="G1485" s="202"/>
      <c r="H1485" s="217"/>
      <c r="I1485" s="212"/>
      <c r="J1485" s="206"/>
      <c r="K1485" s="212"/>
      <c r="L1485" s="206"/>
      <c r="M1485" s="212"/>
      <c r="N1485" s="206"/>
      <c r="O1485" s="170"/>
      <c r="P1485" s="171"/>
      <c r="Q1485" s="171"/>
      <c r="R1485" s="171"/>
      <c r="S1485" s="172"/>
      <c r="T1485" s="172"/>
      <c r="U1485" s="171"/>
      <c r="V1485" s="171"/>
      <c r="W1485" s="173"/>
      <c r="X1485" s="173"/>
      <c r="Y1485" s="173"/>
      <c r="Z1485" s="171"/>
      <c r="AA1485" s="171"/>
      <c r="AB1485" s="171"/>
      <c r="AC1485" s="172"/>
      <c r="AD1485" s="172"/>
      <c r="AE1485" s="174"/>
      <c r="AF1485" s="175"/>
      <c r="AG1485" s="169"/>
      <c r="AH1485" s="171"/>
      <c r="AI1485" s="171"/>
      <c r="AJ1485" s="169"/>
      <c r="AK1485" s="176"/>
      <c r="AL1485" s="176"/>
      <c r="AM1485" s="176"/>
      <c r="AN1485" s="176"/>
      <c r="AO1485" s="176"/>
      <c r="AP1485" s="176"/>
      <c r="AQ1485" s="176"/>
      <c r="AR1485" s="176"/>
      <c r="AS1485" s="176"/>
      <c r="AT1485" s="176"/>
      <c r="AU1485" s="177"/>
      <c r="AV1485" s="178"/>
      <c r="AW1485" s="178"/>
      <c r="AX1485" s="179"/>
      <c r="AY1485" s="179"/>
      <c r="AZ1485" s="179"/>
      <c r="BA1485" s="180"/>
      <c r="BB1485" s="181"/>
      <c r="BC1485" s="181"/>
      <c r="BD1485" s="181"/>
    </row>
    <row r="1486" spans="1:56">
      <c r="A1486" s="223"/>
      <c r="B1486" s="224"/>
      <c r="C1486" s="225"/>
      <c r="D1486" s="182"/>
      <c r="E1486" s="182"/>
      <c r="F1486" s="182"/>
      <c r="G1486" s="203"/>
      <c r="H1486" s="218"/>
      <c r="I1486" s="213"/>
      <c r="J1486" s="207"/>
      <c r="K1486" s="213"/>
      <c r="L1486" s="207"/>
      <c r="M1486" s="213"/>
      <c r="N1486" s="207"/>
      <c r="O1486" s="183"/>
      <c r="P1486" s="184"/>
      <c r="Q1486" s="184"/>
      <c r="R1486" s="275"/>
      <c r="S1486" s="185"/>
      <c r="T1486" s="185"/>
      <c r="U1486" s="275"/>
      <c r="V1486" s="275"/>
      <c r="W1486" s="276"/>
      <c r="X1486" s="276"/>
      <c r="Y1486" s="276"/>
      <c r="Z1486" s="275"/>
      <c r="AA1486" s="184"/>
      <c r="AB1486" s="184"/>
      <c r="AC1486" s="185"/>
      <c r="AD1486" s="185"/>
      <c r="AE1486" s="186"/>
      <c r="AF1486" s="187"/>
      <c r="AG1486" s="182"/>
      <c r="AH1486" s="184"/>
      <c r="AI1486" s="184"/>
      <c r="AJ1486" s="182"/>
      <c r="AK1486" s="188"/>
      <c r="AL1486" s="188"/>
      <c r="AM1486" s="188"/>
      <c r="AN1486" s="188"/>
      <c r="AO1486" s="188"/>
      <c r="AP1486" s="188"/>
      <c r="AQ1486" s="188"/>
      <c r="AR1486" s="188"/>
      <c r="AS1486" s="188"/>
      <c r="AT1486" s="188"/>
      <c r="AU1486" s="189"/>
      <c r="AV1486" s="190"/>
      <c r="AW1486" s="190"/>
      <c r="AX1486" s="191"/>
      <c r="AY1486" s="191"/>
      <c r="AZ1486" s="191"/>
      <c r="BA1486" s="192"/>
      <c r="BB1486" s="193"/>
      <c r="BC1486" s="193"/>
      <c r="BD1486" s="193"/>
    </row>
    <row r="1487" spans="1:56">
      <c r="A1487" s="220"/>
      <c r="B1487" s="221"/>
      <c r="C1487" s="222"/>
      <c r="D1487" s="169"/>
      <c r="E1487" s="169"/>
      <c r="F1487" s="169"/>
      <c r="G1487" s="202"/>
      <c r="H1487" s="217"/>
      <c r="I1487" s="212"/>
      <c r="J1487" s="206"/>
      <c r="K1487" s="212"/>
      <c r="L1487" s="206"/>
      <c r="M1487" s="212"/>
      <c r="N1487" s="206"/>
      <c r="O1487" s="170"/>
      <c r="P1487" s="171"/>
      <c r="Q1487" s="171"/>
      <c r="R1487" s="171"/>
      <c r="S1487" s="172"/>
      <c r="T1487" s="172"/>
      <c r="U1487" s="171"/>
      <c r="V1487" s="171"/>
      <c r="W1487" s="173"/>
      <c r="X1487" s="173"/>
      <c r="Y1487" s="173"/>
      <c r="Z1487" s="171"/>
      <c r="AA1487" s="171"/>
      <c r="AB1487" s="171"/>
      <c r="AC1487" s="172"/>
      <c r="AD1487" s="172"/>
      <c r="AE1487" s="174"/>
      <c r="AF1487" s="175"/>
      <c r="AG1487" s="169"/>
      <c r="AH1487" s="171"/>
      <c r="AI1487" s="171"/>
      <c r="AJ1487" s="169"/>
      <c r="AK1487" s="176"/>
      <c r="AL1487" s="176"/>
      <c r="AM1487" s="176"/>
      <c r="AN1487" s="176"/>
      <c r="AO1487" s="176"/>
      <c r="AP1487" s="176"/>
      <c r="AQ1487" s="176"/>
      <c r="AR1487" s="176"/>
      <c r="AS1487" s="176"/>
      <c r="AT1487" s="176"/>
      <c r="AU1487" s="177"/>
      <c r="AV1487" s="178"/>
      <c r="AW1487" s="178"/>
      <c r="AX1487" s="179"/>
      <c r="AY1487" s="179"/>
      <c r="AZ1487" s="179"/>
      <c r="BA1487" s="180"/>
      <c r="BB1487" s="181"/>
      <c r="BC1487" s="181"/>
      <c r="BD1487" s="181"/>
    </row>
    <row r="1488" spans="1:56">
      <c r="A1488" s="223"/>
      <c r="B1488" s="224"/>
      <c r="C1488" s="225"/>
      <c r="D1488" s="182"/>
      <c r="E1488" s="182"/>
      <c r="F1488" s="182"/>
      <c r="G1488" s="203"/>
      <c r="H1488" s="218"/>
      <c r="I1488" s="213"/>
      <c r="J1488" s="207"/>
      <c r="K1488" s="213"/>
      <c r="L1488" s="207"/>
      <c r="M1488" s="213"/>
      <c r="N1488" s="207"/>
      <c r="O1488" s="183"/>
      <c r="P1488" s="184"/>
      <c r="Q1488" s="184"/>
      <c r="R1488" s="275"/>
      <c r="S1488" s="185"/>
      <c r="T1488" s="185"/>
      <c r="U1488" s="275"/>
      <c r="V1488" s="275"/>
      <c r="W1488" s="276"/>
      <c r="X1488" s="276"/>
      <c r="Y1488" s="276"/>
      <c r="Z1488" s="275"/>
      <c r="AA1488" s="184"/>
      <c r="AB1488" s="184"/>
      <c r="AC1488" s="185"/>
      <c r="AD1488" s="185"/>
      <c r="AE1488" s="186"/>
      <c r="AF1488" s="187"/>
      <c r="AG1488" s="182"/>
      <c r="AH1488" s="184"/>
      <c r="AI1488" s="184"/>
      <c r="AJ1488" s="182"/>
      <c r="AK1488" s="188"/>
      <c r="AL1488" s="188"/>
      <c r="AM1488" s="188"/>
      <c r="AN1488" s="188"/>
      <c r="AO1488" s="188"/>
      <c r="AP1488" s="188"/>
      <c r="AQ1488" s="188"/>
      <c r="AR1488" s="188"/>
      <c r="AS1488" s="188"/>
      <c r="AT1488" s="188"/>
      <c r="AU1488" s="189"/>
      <c r="AV1488" s="190"/>
      <c r="AW1488" s="190"/>
      <c r="AX1488" s="191"/>
      <c r="AY1488" s="191"/>
      <c r="AZ1488" s="191"/>
      <c r="BA1488" s="192"/>
      <c r="BB1488" s="193"/>
      <c r="BC1488" s="193"/>
      <c r="BD1488" s="193"/>
    </row>
    <row r="1489" spans="1:56">
      <c r="A1489" s="220"/>
      <c r="B1489" s="221"/>
      <c r="C1489" s="222"/>
      <c r="D1489" s="169"/>
      <c r="E1489" s="169"/>
      <c r="F1489" s="169"/>
      <c r="G1489" s="202"/>
      <c r="H1489" s="217"/>
      <c r="I1489" s="212"/>
      <c r="J1489" s="206"/>
      <c r="K1489" s="212"/>
      <c r="L1489" s="206"/>
      <c r="M1489" s="212"/>
      <c r="N1489" s="206"/>
      <c r="O1489" s="170"/>
      <c r="P1489" s="171"/>
      <c r="Q1489" s="171"/>
      <c r="R1489" s="171"/>
      <c r="S1489" s="172"/>
      <c r="T1489" s="172"/>
      <c r="U1489" s="171"/>
      <c r="V1489" s="171"/>
      <c r="W1489" s="173"/>
      <c r="X1489" s="173"/>
      <c r="Y1489" s="173"/>
      <c r="Z1489" s="171"/>
      <c r="AA1489" s="171"/>
      <c r="AB1489" s="171"/>
      <c r="AC1489" s="172"/>
      <c r="AD1489" s="172"/>
      <c r="AE1489" s="174"/>
      <c r="AF1489" s="175"/>
      <c r="AG1489" s="169"/>
      <c r="AH1489" s="171"/>
      <c r="AI1489" s="171"/>
      <c r="AJ1489" s="169"/>
      <c r="AK1489" s="176"/>
      <c r="AL1489" s="176"/>
      <c r="AM1489" s="176"/>
      <c r="AN1489" s="176"/>
      <c r="AO1489" s="176"/>
      <c r="AP1489" s="176"/>
      <c r="AQ1489" s="176"/>
      <c r="AR1489" s="176"/>
      <c r="AS1489" s="176"/>
      <c r="AT1489" s="176"/>
      <c r="AU1489" s="177"/>
      <c r="AV1489" s="178"/>
      <c r="AW1489" s="178"/>
      <c r="AX1489" s="179"/>
      <c r="AY1489" s="179"/>
      <c r="AZ1489" s="179"/>
      <c r="BA1489" s="180"/>
      <c r="BB1489" s="181"/>
      <c r="BC1489" s="181"/>
      <c r="BD1489" s="181"/>
    </row>
    <row r="1490" spans="1:56">
      <c r="A1490" s="223"/>
      <c r="B1490" s="224"/>
      <c r="C1490" s="225"/>
      <c r="D1490" s="182"/>
      <c r="E1490" s="182"/>
      <c r="F1490" s="182"/>
      <c r="G1490" s="203"/>
      <c r="H1490" s="218"/>
      <c r="I1490" s="213"/>
      <c r="J1490" s="207"/>
      <c r="K1490" s="213"/>
      <c r="L1490" s="207"/>
      <c r="M1490" s="213"/>
      <c r="N1490" s="207"/>
      <c r="O1490" s="183"/>
      <c r="P1490" s="184"/>
      <c r="Q1490" s="184"/>
      <c r="R1490" s="275"/>
      <c r="S1490" s="185"/>
      <c r="T1490" s="185"/>
      <c r="U1490" s="275"/>
      <c r="V1490" s="275"/>
      <c r="W1490" s="276"/>
      <c r="X1490" s="276"/>
      <c r="Y1490" s="276"/>
      <c r="Z1490" s="275"/>
      <c r="AA1490" s="184"/>
      <c r="AB1490" s="184"/>
      <c r="AC1490" s="185"/>
      <c r="AD1490" s="185"/>
      <c r="AE1490" s="186"/>
      <c r="AF1490" s="187"/>
      <c r="AG1490" s="182"/>
      <c r="AH1490" s="184"/>
      <c r="AI1490" s="184"/>
      <c r="AJ1490" s="182"/>
      <c r="AK1490" s="188"/>
      <c r="AL1490" s="188"/>
      <c r="AM1490" s="188"/>
      <c r="AN1490" s="188"/>
      <c r="AO1490" s="188"/>
      <c r="AP1490" s="188"/>
      <c r="AQ1490" s="188"/>
      <c r="AR1490" s="188"/>
      <c r="AS1490" s="188"/>
      <c r="AT1490" s="188"/>
      <c r="AU1490" s="189"/>
      <c r="AV1490" s="190"/>
      <c r="AW1490" s="190"/>
      <c r="AX1490" s="191"/>
      <c r="AY1490" s="191"/>
      <c r="AZ1490" s="191"/>
      <c r="BA1490" s="192"/>
      <c r="BB1490" s="193"/>
      <c r="BC1490" s="193"/>
      <c r="BD1490" s="193"/>
    </row>
    <row r="1491" spans="1:56">
      <c r="A1491" s="220"/>
      <c r="B1491" s="221"/>
      <c r="C1491" s="222"/>
      <c r="D1491" s="169"/>
      <c r="E1491" s="169"/>
      <c r="F1491" s="169"/>
      <c r="G1491" s="202"/>
      <c r="H1491" s="217"/>
      <c r="I1491" s="212"/>
      <c r="J1491" s="206"/>
      <c r="K1491" s="212"/>
      <c r="L1491" s="206"/>
      <c r="M1491" s="212"/>
      <c r="N1491" s="206"/>
      <c r="O1491" s="170"/>
      <c r="P1491" s="171"/>
      <c r="Q1491" s="171"/>
      <c r="R1491" s="171"/>
      <c r="S1491" s="172"/>
      <c r="T1491" s="172"/>
      <c r="U1491" s="171"/>
      <c r="V1491" s="171"/>
      <c r="W1491" s="173"/>
      <c r="X1491" s="173"/>
      <c r="Y1491" s="173"/>
      <c r="Z1491" s="171"/>
      <c r="AA1491" s="171"/>
      <c r="AB1491" s="171"/>
      <c r="AC1491" s="172"/>
      <c r="AD1491" s="172"/>
      <c r="AE1491" s="174"/>
      <c r="AF1491" s="175"/>
      <c r="AG1491" s="169"/>
      <c r="AH1491" s="171"/>
      <c r="AI1491" s="171"/>
      <c r="AJ1491" s="169"/>
      <c r="AK1491" s="176"/>
      <c r="AL1491" s="176"/>
      <c r="AM1491" s="176"/>
      <c r="AN1491" s="176"/>
      <c r="AO1491" s="176"/>
      <c r="AP1491" s="176"/>
      <c r="AQ1491" s="176"/>
      <c r="AR1491" s="176"/>
      <c r="AS1491" s="176"/>
      <c r="AT1491" s="176"/>
      <c r="AU1491" s="177"/>
      <c r="AV1491" s="178"/>
      <c r="AW1491" s="178"/>
      <c r="AX1491" s="179"/>
      <c r="AY1491" s="179"/>
      <c r="AZ1491" s="179"/>
      <c r="BA1491" s="180"/>
      <c r="BB1491" s="181"/>
      <c r="BC1491" s="181"/>
      <c r="BD1491" s="181"/>
    </row>
    <row r="1492" spans="1:56">
      <c r="A1492" s="223"/>
      <c r="B1492" s="224"/>
      <c r="C1492" s="225"/>
      <c r="D1492" s="182"/>
      <c r="E1492" s="182"/>
      <c r="F1492" s="182"/>
      <c r="G1492" s="203"/>
      <c r="H1492" s="218"/>
      <c r="I1492" s="213"/>
      <c r="J1492" s="207"/>
      <c r="K1492" s="213"/>
      <c r="L1492" s="207"/>
      <c r="M1492" s="213"/>
      <c r="N1492" s="207"/>
      <c r="O1492" s="183"/>
      <c r="P1492" s="184"/>
      <c r="Q1492" s="184"/>
      <c r="R1492" s="275"/>
      <c r="S1492" s="185"/>
      <c r="T1492" s="185"/>
      <c r="U1492" s="275"/>
      <c r="V1492" s="275"/>
      <c r="W1492" s="276"/>
      <c r="X1492" s="276"/>
      <c r="Y1492" s="276"/>
      <c r="Z1492" s="275"/>
      <c r="AA1492" s="184"/>
      <c r="AB1492" s="184"/>
      <c r="AC1492" s="185"/>
      <c r="AD1492" s="185"/>
      <c r="AE1492" s="186"/>
      <c r="AF1492" s="187"/>
      <c r="AG1492" s="182"/>
      <c r="AH1492" s="184"/>
      <c r="AI1492" s="184"/>
      <c r="AJ1492" s="182"/>
      <c r="AK1492" s="188"/>
      <c r="AL1492" s="188"/>
      <c r="AM1492" s="188"/>
      <c r="AN1492" s="188"/>
      <c r="AO1492" s="188"/>
      <c r="AP1492" s="188"/>
      <c r="AQ1492" s="188"/>
      <c r="AR1492" s="188"/>
      <c r="AS1492" s="188"/>
      <c r="AT1492" s="188"/>
      <c r="AU1492" s="189"/>
      <c r="AV1492" s="190"/>
      <c r="AW1492" s="190"/>
      <c r="AX1492" s="191"/>
      <c r="AY1492" s="191"/>
      <c r="AZ1492" s="191"/>
      <c r="BA1492" s="192"/>
      <c r="BB1492" s="193"/>
      <c r="BC1492" s="193"/>
      <c r="BD1492" s="193"/>
    </row>
    <row r="1493" spans="1:56">
      <c r="A1493" s="220"/>
      <c r="B1493" s="221"/>
      <c r="C1493" s="222"/>
      <c r="D1493" s="169"/>
      <c r="E1493" s="169"/>
      <c r="F1493" s="169"/>
      <c r="G1493" s="202"/>
      <c r="H1493" s="217"/>
      <c r="I1493" s="212"/>
      <c r="J1493" s="206"/>
      <c r="K1493" s="212"/>
      <c r="L1493" s="206"/>
      <c r="M1493" s="212"/>
      <c r="N1493" s="206"/>
      <c r="O1493" s="170"/>
      <c r="P1493" s="171"/>
      <c r="Q1493" s="171"/>
      <c r="R1493" s="171"/>
      <c r="S1493" s="172"/>
      <c r="T1493" s="172"/>
      <c r="U1493" s="171"/>
      <c r="V1493" s="171"/>
      <c r="W1493" s="173"/>
      <c r="X1493" s="173"/>
      <c r="Y1493" s="173"/>
      <c r="Z1493" s="171"/>
      <c r="AA1493" s="171"/>
      <c r="AB1493" s="171"/>
      <c r="AC1493" s="172"/>
      <c r="AD1493" s="172"/>
      <c r="AE1493" s="174"/>
      <c r="AF1493" s="175"/>
      <c r="AG1493" s="169"/>
      <c r="AH1493" s="171"/>
      <c r="AI1493" s="171"/>
      <c r="AJ1493" s="169"/>
      <c r="AK1493" s="176"/>
      <c r="AL1493" s="176"/>
      <c r="AM1493" s="176"/>
      <c r="AN1493" s="176"/>
      <c r="AO1493" s="176"/>
      <c r="AP1493" s="176"/>
      <c r="AQ1493" s="176"/>
      <c r="AR1493" s="176"/>
      <c r="AS1493" s="176"/>
      <c r="AT1493" s="176"/>
      <c r="AU1493" s="177"/>
      <c r="AV1493" s="178"/>
      <c r="AW1493" s="178"/>
      <c r="AX1493" s="179"/>
      <c r="AY1493" s="179"/>
      <c r="AZ1493" s="179"/>
      <c r="BA1493" s="180"/>
      <c r="BB1493" s="181"/>
      <c r="BC1493" s="181"/>
      <c r="BD1493" s="181"/>
    </row>
    <row r="1494" spans="1:56">
      <c r="A1494" s="223"/>
      <c r="B1494" s="224"/>
      <c r="C1494" s="225"/>
      <c r="D1494" s="182"/>
      <c r="E1494" s="182"/>
      <c r="F1494" s="182"/>
      <c r="G1494" s="203"/>
      <c r="H1494" s="218"/>
      <c r="I1494" s="213"/>
      <c r="J1494" s="207"/>
      <c r="K1494" s="213"/>
      <c r="L1494" s="207"/>
      <c r="M1494" s="213"/>
      <c r="N1494" s="207"/>
      <c r="O1494" s="183"/>
      <c r="P1494" s="184"/>
      <c r="Q1494" s="184"/>
      <c r="R1494" s="275"/>
      <c r="S1494" s="185"/>
      <c r="T1494" s="185"/>
      <c r="U1494" s="275"/>
      <c r="V1494" s="275"/>
      <c r="W1494" s="276"/>
      <c r="X1494" s="276"/>
      <c r="Y1494" s="276"/>
      <c r="Z1494" s="275"/>
      <c r="AA1494" s="184"/>
      <c r="AB1494" s="184"/>
      <c r="AC1494" s="185"/>
      <c r="AD1494" s="185"/>
      <c r="AE1494" s="186"/>
      <c r="AF1494" s="187"/>
      <c r="AG1494" s="182"/>
      <c r="AH1494" s="184"/>
      <c r="AI1494" s="184"/>
      <c r="AJ1494" s="182"/>
      <c r="AK1494" s="188"/>
      <c r="AL1494" s="188"/>
      <c r="AM1494" s="188"/>
      <c r="AN1494" s="188"/>
      <c r="AO1494" s="188"/>
      <c r="AP1494" s="188"/>
      <c r="AQ1494" s="188"/>
      <c r="AR1494" s="188"/>
      <c r="AS1494" s="188"/>
      <c r="AT1494" s="188"/>
      <c r="AU1494" s="189"/>
      <c r="AV1494" s="190"/>
      <c r="AW1494" s="190"/>
      <c r="AX1494" s="191"/>
      <c r="AY1494" s="191"/>
      <c r="AZ1494" s="191"/>
      <c r="BA1494" s="192"/>
      <c r="BB1494" s="193"/>
      <c r="BC1494" s="193"/>
      <c r="BD1494" s="193"/>
    </row>
    <row r="1495" spans="1:56">
      <c r="A1495" s="220"/>
      <c r="B1495" s="221"/>
      <c r="C1495" s="222"/>
      <c r="D1495" s="169"/>
      <c r="E1495" s="169"/>
      <c r="F1495" s="169"/>
      <c r="G1495" s="202"/>
      <c r="H1495" s="217"/>
      <c r="I1495" s="212"/>
      <c r="J1495" s="206"/>
      <c r="K1495" s="212"/>
      <c r="L1495" s="206"/>
      <c r="M1495" s="212"/>
      <c r="N1495" s="206"/>
      <c r="O1495" s="170"/>
      <c r="P1495" s="171"/>
      <c r="Q1495" s="171"/>
      <c r="R1495" s="171"/>
      <c r="S1495" s="172"/>
      <c r="T1495" s="172"/>
      <c r="U1495" s="171"/>
      <c r="V1495" s="171"/>
      <c r="W1495" s="173"/>
      <c r="X1495" s="173"/>
      <c r="Y1495" s="173"/>
      <c r="Z1495" s="171"/>
      <c r="AA1495" s="171"/>
      <c r="AB1495" s="171"/>
      <c r="AC1495" s="172"/>
      <c r="AD1495" s="172"/>
      <c r="AE1495" s="174"/>
      <c r="AF1495" s="175"/>
      <c r="AG1495" s="169"/>
      <c r="AH1495" s="171"/>
      <c r="AI1495" s="171"/>
      <c r="AJ1495" s="169"/>
      <c r="AK1495" s="176"/>
      <c r="AL1495" s="176"/>
      <c r="AM1495" s="176"/>
      <c r="AN1495" s="176"/>
      <c r="AO1495" s="176"/>
      <c r="AP1495" s="176"/>
      <c r="AQ1495" s="176"/>
      <c r="AR1495" s="176"/>
      <c r="AS1495" s="176"/>
      <c r="AT1495" s="176"/>
      <c r="AU1495" s="177"/>
      <c r="AV1495" s="178"/>
      <c r="AW1495" s="178"/>
      <c r="AX1495" s="179"/>
      <c r="AY1495" s="179"/>
      <c r="AZ1495" s="179"/>
      <c r="BA1495" s="180"/>
      <c r="BB1495" s="181"/>
      <c r="BC1495" s="181"/>
      <c r="BD1495" s="181"/>
    </row>
    <row r="1496" spans="1:56">
      <c r="A1496" s="223"/>
      <c r="B1496" s="224"/>
      <c r="C1496" s="225"/>
      <c r="D1496" s="182"/>
      <c r="E1496" s="182"/>
      <c r="F1496" s="182"/>
      <c r="G1496" s="203"/>
      <c r="H1496" s="218"/>
      <c r="I1496" s="213"/>
      <c r="J1496" s="207"/>
      <c r="K1496" s="213"/>
      <c r="L1496" s="207"/>
      <c r="M1496" s="213"/>
      <c r="N1496" s="207"/>
      <c r="O1496" s="183"/>
      <c r="P1496" s="184"/>
      <c r="Q1496" s="184"/>
      <c r="R1496" s="275"/>
      <c r="S1496" s="185"/>
      <c r="T1496" s="185"/>
      <c r="U1496" s="275"/>
      <c r="V1496" s="275"/>
      <c r="W1496" s="276"/>
      <c r="X1496" s="276"/>
      <c r="Y1496" s="276"/>
      <c r="Z1496" s="275"/>
      <c r="AA1496" s="184"/>
      <c r="AB1496" s="184"/>
      <c r="AC1496" s="185"/>
      <c r="AD1496" s="185"/>
      <c r="AE1496" s="186"/>
      <c r="AF1496" s="187"/>
      <c r="AG1496" s="182"/>
      <c r="AH1496" s="184"/>
      <c r="AI1496" s="184"/>
      <c r="AJ1496" s="182"/>
      <c r="AK1496" s="188"/>
      <c r="AL1496" s="188"/>
      <c r="AM1496" s="188"/>
      <c r="AN1496" s="188"/>
      <c r="AO1496" s="188"/>
      <c r="AP1496" s="188"/>
      <c r="AQ1496" s="188"/>
      <c r="AR1496" s="188"/>
      <c r="AS1496" s="188"/>
      <c r="AT1496" s="188"/>
      <c r="AU1496" s="189"/>
      <c r="AV1496" s="190"/>
      <c r="AW1496" s="190"/>
      <c r="AX1496" s="191"/>
      <c r="AY1496" s="191"/>
      <c r="AZ1496" s="191"/>
      <c r="BA1496" s="192"/>
      <c r="BB1496" s="193"/>
      <c r="BC1496" s="193"/>
      <c r="BD1496" s="193"/>
    </row>
    <row r="1497" spans="1:56">
      <c r="A1497" s="220"/>
      <c r="B1497" s="221"/>
      <c r="C1497" s="222"/>
      <c r="D1497" s="169"/>
      <c r="E1497" s="169"/>
      <c r="F1497" s="169"/>
      <c r="G1497" s="202"/>
      <c r="H1497" s="217"/>
      <c r="I1497" s="212"/>
      <c r="J1497" s="206"/>
      <c r="K1497" s="212"/>
      <c r="L1497" s="206"/>
      <c r="M1497" s="212"/>
      <c r="N1497" s="206"/>
      <c r="O1497" s="170"/>
      <c r="P1497" s="171"/>
      <c r="Q1497" s="171"/>
      <c r="R1497" s="171"/>
      <c r="S1497" s="172"/>
      <c r="T1497" s="172"/>
      <c r="U1497" s="171"/>
      <c r="V1497" s="171"/>
      <c r="W1497" s="173"/>
      <c r="X1497" s="173"/>
      <c r="Y1497" s="173"/>
      <c r="Z1497" s="171"/>
      <c r="AA1497" s="171"/>
      <c r="AB1497" s="171"/>
      <c r="AC1497" s="172"/>
      <c r="AD1497" s="172"/>
      <c r="AE1497" s="174"/>
      <c r="AF1497" s="175"/>
      <c r="AG1497" s="169"/>
      <c r="AH1497" s="171"/>
      <c r="AI1497" s="171"/>
      <c r="AJ1497" s="169"/>
      <c r="AK1497" s="176"/>
      <c r="AL1497" s="176"/>
      <c r="AM1497" s="176"/>
      <c r="AN1497" s="176"/>
      <c r="AO1497" s="176"/>
      <c r="AP1497" s="176"/>
      <c r="AQ1497" s="176"/>
      <c r="AR1497" s="176"/>
      <c r="AS1497" s="176"/>
      <c r="AT1497" s="176"/>
      <c r="AU1497" s="177"/>
      <c r="AV1497" s="178"/>
      <c r="AW1497" s="178"/>
      <c r="AX1497" s="179"/>
      <c r="AY1497" s="179"/>
      <c r="AZ1497" s="179"/>
      <c r="BA1497" s="180"/>
      <c r="BB1497" s="181"/>
      <c r="BC1497" s="181"/>
      <c r="BD1497" s="181"/>
    </row>
    <row r="1498" spans="1:56">
      <c r="A1498" s="223"/>
      <c r="B1498" s="224"/>
      <c r="C1498" s="225"/>
      <c r="D1498" s="182"/>
      <c r="E1498" s="182"/>
      <c r="F1498" s="182"/>
      <c r="G1498" s="203"/>
      <c r="H1498" s="218"/>
      <c r="I1498" s="213"/>
      <c r="J1498" s="207"/>
      <c r="K1498" s="213"/>
      <c r="L1498" s="207"/>
      <c r="M1498" s="213"/>
      <c r="N1498" s="207"/>
      <c r="O1498" s="183"/>
      <c r="P1498" s="184"/>
      <c r="Q1498" s="184"/>
      <c r="R1498" s="275"/>
      <c r="S1498" s="185"/>
      <c r="T1498" s="185"/>
      <c r="U1498" s="275"/>
      <c r="V1498" s="275"/>
      <c r="W1498" s="276"/>
      <c r="X1498" s="276"/>
      <c r="Y1498" s="276"/>
      <c r="Z1498" s="275"/>
      <c r="AA1498" s="184"/>
      <c r="AB1498" s="184"/>
      <c r="AC1498" s="185"/>
      <c r="AD1498" s="185"/>
      <c r="AE1498" s="186"/>
      <c r="AF1498" s="187"/>
      <c r="AG1498" s="182"/>
      <c r="AH1498" s="184"/>
      <c r="AI1498" s="184"/>
      <c r="AJ1498" s="182"/>
      <c r="AK1498" s="188"/>
      <c r="AL1498" s="188"/>
      <c r="AM1498" s="188"/>
      <c r="AN1498" s="188"/>
      <c r="AO1498" s="188"/>
      <c r="AP1498" s="188"/>
      <c r="AQ1498" s="188"/>
      <c r="AR1498" s="188"/>
      <c r="AS1498" s="188"/>
      <c r="AT1498" s="188"/>
      <c r="AU1498" s="189"/>
      <c r="AV1498" s="190"/>
      <c r="AW1498" s="190"/>
      <c r="AX1498" s="191"/>
      <c r="AY1498" s="191"/>
      <c r="AZ1498" s="191"/>
      <c r="BA1498" s="192"/>
      <c r="BB1498" s="193"/>
      <c r="BC1498" s="193"/>
      <c r="BD1498" s="193"/>
    </row>
    <row r="1499" spans="1:56">
      <c r="A1499" s="220"/>
      <c r="B1499" s="221"/>
      <c r="C1499" s="222"/>
      <c r="D1499" s="169"/>
      <c r="E1499" s="169"/>
      <c r="F1499" s="169"/>
      <c r="G1499" s="202"/>
      <c r="H1499" s="217"/>
      <c r="I1499" s="212"/>
      <c r="J1499" s="206"/>
      <c r="K1499" s="212"/>
      <c r="L1499" s="206"/>
      <c r="M1499" s="212"/>
      <c r="N1499" s="206"/>
      <c r="O1499" s="170"/>
      <c r="P1499" s="171"/>
      <c r="Q1499" s="171"/>
      <c r="R1499" s="171"/>
      <c r="S1499" s="172"/>
      <c r="T1499" s="172"/>
      <c r="U1499" s="171"/>
      <c r="V1499" s="171"/>
      <c r="W1499" s="173"/>
      <c r="X1499" s="173"/>
      <c r="Y1499" s="173"/>
      <c r="Z1499" s="171"/>
      <c r="AA1499" s="171"/>
      <c r="AB1499" s="171"/>
      <c r="AC1499" s="172"/>
      <c r="AD1499" s="172"/>
      <c r="AE1499" s="174"/>
      <c r="AF1499" s="175"/>
      <c r="AG1499" s="169"/>
      <c r="AH1499" s="171"/>
      <c r="AI1499" s="171"/>
      <c r="AJ1499" s="169"/>
      <c r="AK1499" s="176"/>
      <c r="AL1499" s="176"/>
      <c r="AM1499" s="176"/>
      <c r="AN1499" s="176"/>
      <c r="AO1499" s="176"/>
      <c r="AP1499" s="176"/>
      <c r="AQ1499" s="176"/>
      <c r="AR1499" s="176"/>
      <c r="AS1499" s="176"/>
      <c r="AT1499" s="176"/>
      <c r="AU1499" s="177"/>
      <c r="AV1499" s="178"/>
      <c r="AW1499" s="178"/>
      <c r="AX1499" s="179"/>
      <c r="AY1499" s="179"/>
      <c r="AZ1499" s="179"/>
      <c r="BA1499" s="180"/>
      <c r="BB1499" s="181"/>
      <c r="BC1499" s="181"/>
      <c r="BD1499" s="181"/>
    </row>
    <row r="1500" spans="1:56">
      <c r="A1500" s="223"/>
      <c r="B1500" s="224"/>
      <c r="C1500" s="225"/>
      <c r="D1500" s="182"/>
      <c r="E1500" s="182"/>
      <c r="F1500" s="182"/>
      <c r="G1500" s="203"/>
      <c r="H1500" s="218"/>
      <c r="I1500" s="213"/>
      <c r="J1500" s="207"/>
      <c r="K1500" s="213"/>
      <c r="L1500" s="207"/>
      <c r="M1500" s="213"/>
      <c r="N1500" s="207"/>
      <c r="O1500" s="183"/>
      <c r="P1500" s="184"/>
      <c r="Q1500" s="184"/>
      <c r="R1500" s="275"/>
      <c r="S1500" s="185"/>
      <c r="T1500" s="185"/>
      <c r="U1500" s="275"/>
      <c r="V1500" s="275"/>
      <c r="W1500" s="276"/>
      <c r="X1500" s="276"/>
      <c r="Y1500" s="276"/>
      <c r="Z1500" s="275"/>
      <c r="AA1500" s="184"/>
      <c r="AB1500" s="184"/>
      <c r="AC1500" s="185"/>
      <c r="AD1500" s="185"/>
      <c r="AE1500" s="186"/>
      <c r="AF1500" s="187"/>
      <c r="AG1500" s="182"/>
      <c r="AH1500" s="184"/>
      <c r="AI1500" s="184"/>
      <c r="AJ1500" s="182"/>
      <c r="AK1500" s="188"/>
      <c r="AL1500" s="188"/>
      <c r="AM1500" s="188"/>
      <c r="AN1500" s="188"/>
      <c r="AO1500" s="188"/>
      <c r="AP1500" s="188"/>
      <c r="AQ1500" s="188"/>
      <c r="AR1500" s="188"/>
      <c r="AS1500" s="188"/>
      <c r="AT1500" s="188"/>
      <c r="AU1500" s="189"/>
      <c r="AV1500" s="190"/>
      <c r="AW1500" s="190"/>
      <c r="AX1500" s="191"/>
      <c r="AY1500" s="191"/>
      <c r="AZ1500" s="191"/>
      <c r="BA1500" s="192"/>
      <c r="BB1500" s="193"/>
      <c r="BC1500" s="193"/>
      <c r="BD1500" s="193"/>
    </row>
    <row r="1501" spans="1:56">
      <c r="A1501" s="220"/>
      <c r="B1501" s="221"/>
      <c r="C1501" s="222"/>
      <c r="D1501" s="169"/>
      <c r="E1501" s="169"/>
      <c r="F1501" s="169"/>
      <c r="G1501" s="202"/>
      <c r="H1501" s="217"/>
      <c r="I1501" s="212"/>
      <c r="J1501" s="206"/>
      <c r="K1501" s="212"/>
      <c r="L1501" s="206"/>
      <c r="M1501" s="212"/>
      <c r="N1501" s="206"/>
      <c r="O1501" s="170"/>
      <c r="P1501" s="171"/>
      <c r="Q1501" s="171"/>
      <c r="R1501" s="171"/>
      <c r="S1501" s="172"/>
      <c r="T1501" s="172"/>
      <c r="U1501" s="171"/>
      <c r="V1501" s="171"/>
      <c r="W1501" s="173"/>
      <c r="X1501" s="173"/>
      <c r="Y1501" s="173"/>
      <c r="Z1501" s="171"/>
      <c r="AA1501" s="171"/>
      <c r="AB1501" s="171"/>
      <c r="AC1501" s="172"/>
      <c r="AD1501" s="172"/>
      <c r="AE1501" s="174"/>
      <c r="AF1501" s="175"/>
      <c r="AG1501" s="169"/>
      <c r="AH1501" s="171"/>
      <c r="AI1501" s="171"/>
      <c r="AJ1501" s="169"/>
      <c r="AK1501" s="176"/>
      <c r="AL1501" s="176"/>
      <c r="AM1501" s="176"/>
      <c r="AN1501" s="176"/>
      <c r="AO1501" s="176"/>
      <c r="AP1501" s="176"/>
      <c r="AQ1501" s="176"/>
      <c r="AR1501" s="176"/>
      <c r="AS1501" s="176"/>
      <c r="AT1501" s="176"/>
      <c r="AU1501" s="177"/>
      <c r="AV1501" s="178"/>
      <c r="AW1501" s="178"/>
      <c r="AX1501" s="179"/>
      <c r="AY1501" s="179"/>
      <c r="AZ1501" s="179"/>
      <c r="BA1501" s="180"/>
      <c r="BB1501" s="181"/>
      <c r="BC1501" s="181"/>
      <c r="BD1501" s="181"/>
    </row>
    <row r="1502" spans="1:56">
      <c r="A1502" s="223"/>
      <c r="B1502" s="224"/>
      <c r="C1502" s="225"/>
      <c r="D1502" s="182"/>
      <c r="E1502" s="182"/>
      <c r="F1502" s="182"/>
      <c r="G1502" s="203"/>
      <c r="H1502" s="218"/>
      <c r="I1502" s="213"/>
      <c r="J1502" s="207"/>
      <c r="K1502" s="213"/>
      <c r="L1502" s="207"/>
      <c r="M1502" s="213"/>
      <c r="N1502" s="207"/>
      <c r="O1502" s="183"/>
      <c r="P1502" s="184"/>
      <c r="Q1502" s="184"/>
      <c r="R1502" s="275"/>
      <c r="S1502" s="185"/>
      <c r="T1502" s="185"/>
      <c r="U1502" s="275"/>
      <c r="V1502" s="275"/>
      <c r="W1502" s="276"/>
      <c r="X1502" s="276"/>
      <c r="Y1502" s="276"/>
      <c r="Z1502" s="275"/>
      <c r="AA1502" s="184"/>
      <c r="AB1502" s="184"/>
      <c r="AC1502" s="185"/>
      <c r="AD1502" s="185"/>
      <c r="AE1502" s="186"/>
      <c r="AF1502" s="187"/>
      <c r="AG1502" s="182"/>
      <c r="AH1502" s="184"/>
      <c r="AI1502" s="184"/>
      <c r="AJ1502" s="182"/>
      <c r="AK1502" s="188"/>
      <c r="AL1502" s="188"/>
      <c r="AM1502" s="188"/>
      <c r="AN1502" s="188"/>
      <c r="AO1502" s="188"/>
      <c r="AP1502" s="188"/>
      <c r="AQ1502" s="188"/>
      <c r="AR1502" s="188"/>
      <c r="AS1502" s="188"/>
      <c r="AT1502" s="188"/>
      <c r="AU1502" s="189"/>
      <c r="AV1502" s="190"/>
      <c r="AW1502" s="190"/>
      <c r="AX1502" s="191"/>
      <c r="AY1502" s="191"/>
      <c r="AZ1502" s="191"/>
      <c r="BA1502" s="192"/>
      <c r="BB1502" s="193"/>
      <c r="BC1502" s="193"/>
      <c r="BD1502" s="193"/>
    </row>
    <row r="1503" spans="1:56">
      <c r="A1503" s="220"/>
      <c r="B1503" s="221"/>
      <c r="C1503" s="222"/>
      <c r="D1503" s="169"/>
      <c r="E1503" s="169"/>
      <c r="F1503" s="169"/>
      <c r="G1503" s="202"/>
      <c r="H1503" s="217"/>
      <c r="I1503" s="212"/>
      <c r="J1503" s="206"/>
      <c r="K1503" s="212"/>
      <c r="L1503" s="206"/>
      <c r="M1503" s="212"/>
      <c r="N1503" s="206"/>
      <c r="O1503" s="170"/>
      <c r="P1503" s="171"/>
      <c r="Q1503" s="171"/>
      <c r="R1503" s="171"/>
      <c r="S1503" s="172"/>
      <c r="T1503" s="172"/>
      <c r="U1503" s="171"/>
      <c r="V1503" s="171"/>
      <c r="W1503" s="173"/>
      <c r="X1503" s="173"/>
      <c r="Y1503" s="173"/>
      <c r="Z1503" s="171"/>
      <c r="AA1503" s="171"/>
      <c r="AB1503" s="171"/>
      <c r="AC1503" s="172"/>
      <c r="AD1503" s="172"/>
      <c r="AE1503" s="174"/>
      <c r="AF1503" s="175"/>
      <c r="AG1503" s="169"/>
      <c r="AH1503" s="171"/>
      <c r="AI1503" s="171"/>
      <c r="AJ1503" s="169"/>
      <c r="AK1503" s="176"/>
      <c r="AL1503" s="176"/>
      <c r="AM1503" s="176"/>
      <c r="AN1503" s="176"/>
      <c r="AO1503" s="176"/>
      <c r="AP1503" s="176"/>
      <c r="AQ1503" s="176"/>
      <c r="AR1503" s="176"/>
      <c r="AS1503" s="176"/>
      <c r="AT1503" s="176"/>
      <c r="AU1503" s="177"/>
      <c r="AV1503" s="178"/>
      <c r="AW1503" s="178"/>
      <c r="AX1503" s="179"/>
      <c r="AY1503" s="179"/>
      <c r="AZ1503" s="179"/>
      <c r="BA1503" s="180"/>
      <c r="BB1503" s="181"/>
      <c r="BC1503" s="181"/>
      <c r="BD1503" s="181"/>
    </row>
    <row r="1504" spans="1:56">
      <c r="A1504" s="223"/>
      <c r="B1504" s="224"/>
      <c r="C1504" s="225"/>
      <c r="D1504" s="182"/>
      <c r="E1504" s="182"/>
      <c r="F1504" s="182"/>
      <c r="G1504" s="203"/>
      <c r="H1504" s="218"/>
      <c r="I1504" s="213"/>
      <c r="J1504" s="207"/>
      <c r="K1504" s="213"/>
      <c r="L1504" s="207"/>
      <c r="M1504" s="213"/>
      <c r="N1504" s="207"/>
      <c r="O1504" s="183"/>
      <c r="P1504" s="184"/>
      <c r="Q1504" s="184"/>
      <c r="R1504" s="275"/>
      <c r="S1504" s="185"/>
      <c r="T1504" s="185"/>
      <c r="U1504" s="275"/>
      <c r="V1504" s="275"/>
      <c r="W1504" s="276"/>
      <c r="X1504" s="276"/>
      <c r="Y1504" s="276"/>
      <c r="Z1504" s="275"/>
      <c r="AA1504" s="184"/>
      <c r="AB1504" s="184"/>
      <c r="AC1504" s="185"/>
      <c r="AD1504" s="185"/>
      <c r="AE1504" s="186"/>
      <c r="AF1504" s="187"/>
      <c r="AG1504" s="182"/>
      <c r="AH1504" s="184"/>
      <c r="AI1504" s="184"/>
      <c r="AJ1504" s="182"/>
      <c r="AK1504" s="188"/>
      <c r="AL1504" s="188"/>
      <c r="AM1504" s="188"/>
      <c r="AN1504" s="188"/>
      <c r="AO1504" s="188"/>
      <c r="AP1504" s="188"/>
      <c r="AQ1504" s="188"/>
      <c r="AR1504" s="188"/>
      <c r="AS1504" s="188"/>
      <c r="AT1504" s="188"/>
      <c r="AU1504" s="189"/>
      <c r="AV1504" s="190"/>
      <c r="AW1504" s="190"/>
      <c r="AX1504" s="191"/>
      <c r="AY1504" s="191"/>
      <c r="AZ1504" s="191"/>
      <c r="BA1504" s="192"/>
      <c r="BB1504" s="193"/>
      <c r="BC1504" s="193"/>
      <c r="BD1504" s="193"/>
    </row>
    <row r="1505" spans="1:56">
      <c r="A1505" s="220"/>
      <c r="B1505" s="221"/>
      <c r="C1505" s="222"/>
      <c r="D1505" s="169"/>
      <c r="E1505" s="169"/>
      <c r="F1505" s="169"/>
      <c r="G1505" s="202"/>
      <c r="H1505" s="217"/>
      <c r="I1505" s="212"/>
      <c r="J1505" s="206"/>
      <c r="K1505" s="212"/>
      <c r="L1505" s="206"/>
      <c r="M1505" s="212"/>
      <c r="N1505" s="206"/>
      <c r="O1505" s="170"/>
      <c r="P1505" s="171"/>
      <c r="Q1505" s="171"/>
      <c r="R1505" s="171"/>
      <c r="S1505" s="172"/>
      <c r="T1505" s="172"/>
      <c r="U1505" s="171"/>
      <c r="V1505" s="171"/>
      <c r="W1505" s="173"/>
      <c r="X1505" s="173"/>
      <c r="Y1505" s="173"/>
      <c r="Z1505" s="171"/>
      <c r="AA1505" s="171"/>
      <c r="AB1505" s="171"/>
      <c r="AC1505" s="172"/>
      <c r="AD1505" s="172"/>
      <c r="AE1505" s="174"/>
      <c r="AF1505" s="175"/>
      <c r="AG1505" s="169"/>
      <c r="AH1505" s="171"/>
      <c r="AI1505" s="171"/>
      <c r="AJ1505" s="169"/>
      <c r="AK1505" s="176"/>
      <c r="AL1505" s="176"/>
      <c r="AM1505" s="176"/>
      <c r="AN1505" s="176"/>
      <c r="AO1505" s="176"/>
      <c r="AP1505" s="176"/>
      <c r="AQ1505" s="176"/>
      <c r="AR1505" s="176"/>
      <c r="AS1505" s="176"/>
      <c r="AT1505" s="176"/>
      <c r="AU1505" s="177"/>
      <c r="AV1505" s="178"/>
      <c r="AW1505" s="178"/>
      <c r="AX1505" s="179"/>
      <c r="AY1505" s="179"/>
      <c r="AZ1505" s="179"/>
      <c r="BA1505" s="180"/>
      <c r="BB1505" s="181"/>
      <c r="BC1505" s="181"/>
      <c r="BD1505" s="181"/>
    </row>
    <row r="1506" spans="1:56">
      <c r="A1506" s="223"/>
      <c r="B1506" s="224"/>
      <c r="C1506" s="225"/>
      <c r="D1506" s="182"/>
      <c r="E1506" s="182"/>
      <c r="F1506" s="182"/>
      <c r="G1506" s="203"/>
      <c r="H1506" s="218"/>
      <c r="I1506" s="213"/>
      <c r="J1506" s="207"/>
      <c r="K1506" s="213"/>
      <c r="L1506" s="207"/>
      <c r="M1506" s="213"/>
      <c r="N1506" s="207"/>
      <c r="O1506" s="183"/>
      <c r="P1506" s="184"/>
      <c r="Q1506" s="184"/>
      <c r="R1506" s="275"/>
      <c r="S1506" s="185"/>
      <c r="T1506" s="185"/>
      <c r="U1506" s="275"/>
      <c r="V1506" s="275"/>
      <c r="W1506" s="276"/>
      <c r="X1506" s="276"/>
      <c r="Y1506" s="276"/>
      <c r="Z1506" s="275"/>
      <c r="AA1506" s="184"/>
      <c r="AB1506" s="184"/>
      <c r="AC1506" s="185"/>
      <c r="AD1506" s="185"/>
      <c r="AE1506" s="186"/>
      <c r="AF1506" s="187"/>
      <c r="AG1506" s="182"/>
      <c r="AH1506" s="184"/>
      <c r="AI1506" s="184"/>
      <c r="AJ1506" s="182"/>
      <c r="AK1506" s="188"/>
      <c r="AL1506" s="188"/>
      <c r="AM1506" s="188"/>
      <c r="AN1506" s="188"/>
      <c r="AO1506" s="188"/>
      <c r="AP1506" s="188"/>
      <c r="AQ1506" s="188"/>
      <c r="AR1506" s="188"/>
      <c r="AS1506" s="188"/>
      <c r="AT1506" s="188"/>
      <c r="AU1506" s="189"/>
      <c r="AV1506" s="190"/>
      <c r="AW1506" s="190"/>
      <c r="AX1506" s="191"/>
      <c r="AY1506" s="191"/>
      <c r="AZ1506" s="191"/>
      <c r="BA1506" s="192"/>
      <c r="BB1506" s="193"/>
      <c r="BC1506" s="193"/>
      <c r="BD1506" s="193"/>
    </row>
    <row r="1507" spans="1:56">
      <c r="A1507" s="220"/>
      <c r="B1507" s="221"/>
      <c r="C1507" s="222"/>
      <c r="D1507" s="169"/>
      <c r="E1507" s="169"/>
      <c r="F1507" s="169"/>
      <c r="G1507" s="202"/>
      <c r="H1507" s="217"/>
      <c r="I1507" s="212"/>
      <c r="J1507" s="206"/>
      <c r="K1507" s="212"/>
      <c r="L1507" s="206"/>
      <c r="M1507" s="212"/>
      <c r="N1507" s="206"/>
      <c r="O1507" s="170"/>
      <c r="P1507" s="171"/>
      <c r="Q1507" s="171"/>
      <c r="R1507" s="171"/>
      <c r="S1507" s="172"/>
      <c r="T1507" s="172"/>
      <c r="U1507" s="171"/>
      <c r="V1507" s="171"/>
      <c r="W1507" s="173"/>
      <c r="X1507" s="173"/>
      <c r="Y1507" s="173"/>
      <c r="Z1507" s="171"/>
      <c r="AA1507" s="171"/>
      <c r="AB1507" s="171"/>
      <c r="AC1507" s="172"/>
      <c r="AD1507" s="172"/>
      <c r="AE1507" s="174"/>
      <c r="AF1507" s="175"/>
      <c r="AG1507" s="169"/>
      <c r="AH1507" s="171"/>
      <c r="AI1507" s="171"/>
      <c r="AJ1507" s="169"/>
      <c r="AK1507" s="176"/>
      <c r="AL1507" s="176"/>
      <c r="AM1507" s="176"/>
      <c r="AN1507" s="176"/>
      <c r="AO1507" s="176"/>
      <c r="AP1507" s="176"/>
      <c r="AQ1507" s="176"/>
      <c r="AR1507" s="176"/>
      <c r="AS1507" s="176"/>
      <c r="AT1507" s="176"/>
      <c r="AU1507" s="177"/>
      <c r="AV1507" s="178"/>
      <c r="AW1507" s="178"/>
      <c r="AX1507" s="179"/>
      <c r="AY1507" s="179"/>
      <c r="AZ1507" s="179"/>
      <c r="BA1507" s="180"/>
      <c r="BB1507" s="181"/>
      <c r="BC1507" s="181"/>
      <c r="BD1507" s="181"/>
    </row>
    <row r="1508" spans="1:56">
      <c r="A1508" s="223"/>
      <c r="B1508" s="224"/>
      <c r="C1508" s="225"/>
      <c r="D1508" s="182"/>
      <c r="E1508" s="182"/>
      <c r="F1508" s="182"/>
      <c r="G1508" s="203"/>
      <c r="H1508" s="218"/>
      <c r="I1508" s="213"/>
      <c r="J1508" s="207"/>
      <c r="K1508" s="213"/>
      <c r="L1508" s="207"/>
      <c r="M1508" s="213"/>
      <c r="N1508" s="207"/>
      <c r="O1508" s="183"/>
      <c r="P1508" s="184"/>
      <c r="Q1508" s="184"/>
      <c r="R1508" s="275"/>
      <c r="S1508" s="185"/>
      <c r="T1508" s="185"/>
      <c r="U1508" s="275"/>
      <c r="V1508" s="275"/>
      <c r="W1508" s="276"/>
      <c r="X1508" s="276"/>
      <c r="Y1508" s="276"/>
      <c r="Z1508" s="275"/>
      <c r="AA1508" s="184"/>
      <c r="AB1508" s="184"/>
      <c r="AC1508" s="185"/>
      <c r="AD1508" s="185"/>
      <c r="AE1508" s="186"/>
      <c r="AF1508" s="187"/>
      <c r="AG1508" s="182"/>
      <c r="AH1508" s="184"/>
      <c r="AI1508" s="184"/>
      <c r="AJ1508" s="182"/>
      <c r="AK1508" s="188"/>
      <c r="AL1508" s="188"/>
      <c r="AM1508" s="188"/>
      <c r="AN1508" s="188"/>
      <c r="AO1508" s="188"/>
      <c r="AP1508" s="188"/>
      <c r="AQ1508" s="188"/>
      <c r="AR1508" s="188"/>
      <c r="AS1508" s="188"/>
      <c r="AT1508" s="188"/>
      <c r="AU1508" s="189"/>
      <c r="AV1508" s="190"/>
      <c r="AW1508" s="190"/>
      <c r="AX1508" s="191"/>
      <c r="AY1508" s="191"/>
      <c r="AZ1508" s="191"/>
      <c r="BA1508" s="192"/>
      <c r="BB1508" s="193"/>
      <c r="BC1508" s="193"/>
      <c r="BD1508" s="193"/>
    </row>
    <row r="1509" spans="1:56">
      <c r="A1509" s="220"/>
      <c r="B1509" s="221"/>
      <c r="C1509" s="222"/>
      <c r="D1509" s="169"/>
      <c r="E1509" s="169"/>
      <c r="F1509" s="169"/>
      <c r="G1509" s="202"/>
      <c r="H1509" s="217"/>
      <c r="I1509" s="212"/>
      <c r="J1509" s="206"/>
      <c r="K1509" s="212"/>
      <c r="L1509" s="206"/>
      <c r="M1509" s="212"/>
      <c r="N1509" s="206"/>
      <c r="O1509" s="170"/>
      <c r="P1509" s="171"/>
      <c r="Q1509" s="171"/>
      <c r="R1509" s="171"/>
      <c r="S1509" s="172"/>
      <c r="T1509" s="172"/>
      <c r="U1509" s="171"/>
      <c r="V1509" s="171"/>
      <c r="W1509" s="173"/>
      <c r="X1509" s="173"/>
      <c r="Y1509" s="173"/>
      <c r="Z1509" s="171"/>
      <c r="AA1509" s="171"/>
      <c r="AB1509" s="171"/>
      <c r="AC1509" s="172"/>
      <c r="AD1509" s="172"/>
      <c r="AE1509" s="174"/>
      <c r="AF1509" s="175"/>
      <c r="AG1509" s="169"/>
      <c r="AH1509" s="171"/>
      <c r="AI1509" s="171"/>
      <c r="AJ1509" s="169"/>
      <c r="AK1509" s="176"/>
      <c r="AL1509" s="176"/>
      <c r="AM1509" s="176"/>
      <c r="AN1509" s="176"/>
      <c r="AO1509" s="176"/>
      <c r="AP1509" s="176"/>
      <c r="AQ1509" s="176"/>
      <c r="AR1509" s="176"/>
      <c r="AS1509" s="176"/>
      <c r="AT1509" s="176"/>
      <c r="AU1509" s="177"/>
      <c r="AV1509" s="178"/>
      <c r="AW1509" s="178"/>
      <c r="AX1509" s="179"/>
      <c r="AY1509" s="179"/>
      <c r="AZ1509" s="179"/>
      <c r="BA1509" s="180"/>
      <c r="BB1509" s="181"/>
      <c r="BC1509" s="181"/>
      <c r="BD1509" s="181"/>
    </row>
    <row r="1510" spans="1:56">
      <c r="A1510" s="223"/>
      <c r="B1510" s="224"/>
      <c r="C1510" s="225"/>
      <c r="D1510" s="182"/>
      <c r="E1510" s="182"/>
      <c r="F1510" s="182"/>
      <c r="G1510" s="203"/>
      <c r="H1510" s="218"/>
      <c r="I1510" s="213"/>
      <c r="J1510" s="207"/>
      <c r="K1510" s="213"/>
      <c r="L1510" s="207"/>
      <c r="M1510" s="213"/>
      <c r="N1510" s="207"/>
      <c r="O1510" s="183"/>
      <c r="P1510" s="184"/>
      <c r="Q1510" s="184"/>
      <c r="R1510" s="275"/>
      <c r="S1510" s="185"/>
      <c r="T1510" s="185"/>
      <c r="U1510" s="275"/>
      <c r="V1510" s="275"/>
      <c r="W1510" s="276"/>
      <c r="X1510" s="276"/>
      <c r="Y1510" s="276"/>
      <c r="Z1510" s="275"/>
      <c r="AA1510" s="184"/>
      <c r="AB1510" s="184"/>
      <c r="AC1510" s="185"/>
      <c r="AD1510" s="185"/>
      <c r="AE1510" s="186"/>
      <c r="AF1510" s="187"/>
      <c r="AG1510" s="182"/>
      <c r="AH1510" s="184"/>
      <c r="AI1510" s="184"/>
      <c r="AJ1510" s="182"/>
      <c r="AK1510" s="188"/>
      <c r="AL1510" s="188"/>
      <c r="AM1510" s="188"/>
      <c r="AN1510" s="188"/>
      <c r="AO1510" s="188"/>
      <c r="AP1510" s="188"/>
      <c r="AQ1510" s="188"/>
      <c r="AR1510" s="188"/>
      <c r="AS1510" s="188"/>
      <c r="AT1510" s="188"/>
      <c r="AU1510" s="189"/>
      <c r="AV1510" s="190"/>
      <c r="AW1510" s="190"/>
      <c r="AX1510" s="191"/>
      <c r="AY1510" s="191"/>
      <c r="AZ1510" s="191"/>
      <c r="BA1510" s="192"/>
      <c r="BB1510" s="193"/>
      <c r="BC1510" s="193"/>
      <c r="BD1510" s="193"/>
    </row>
    <row r="1511" spans="1:56">
      <c r="A1511" s="220"/>
      <c r="B1511" s="221"/>
      <c r="C1511" s="222"/>
      <c r="D1511" s="169"/>
      <c r="E1511" s="169"/>
      <c r="F1511" s="169"/>
      <c r="G1511" s="202"/>
      <c r="H1511" s="217"/>
      <c r="I1511" s="212"/>
      <c r="J1511" s="206"/>
      <c r="K1511" s="212"/>
      <c r="L1511" s="206"/>
      <c r="M1511" s="212"/>
      <c r="N1511" s="206"/>
      <c r="O1511" s="170"/>
      <c r="P1511" s="171"/>
      <c r="Q1511" s="171"/>
      <c r="R1511" s="171"/>
      <c r="S1511" s="172"/>
      <c r="T1511" s="172"/>
      <c r="U1511" s="171"/>
      <c r="V1511" s="171"/>
      <c r="W1511" s="173"/>
      <c r="X1511" s="173"/>
      <c r="Y1511" s="173"/>
      <c r="Z1511" s="171"/>
      <c r="AA1511" s="171"/>
      <c r="AB1511" s="171"/>
      <c r="AC1511" s="172"/>
      <c r="AD1511" s="172"/>
      <c r="AE1511" s="174"/>
      <c r="AF1511" s="175"/>
      <c r="AG1511" s="169"/>
      <c r="AH1511" s="171"/>
      <c r="AI1511" s="171"/>
      <c r="AJ1511" s="169"/>
      <c r="AK1511" s="176"/>
      <c r="AL1511" s="176"/>
      <c r="AM1511" s="176"/>
      <c r="AN1511" s="176"/>
      <c r="AO1511" s="176"/>
      <c r="AP1511" s="176"/>
      <c r="AQ1511" s="176"/>
      <c r="AR1511" s="176"/>
      <c r="AS1511" s="176"/>
      <c r="AT1511" s="176"/>
      <c r="AU1511" s="177"/>
      <c r="AV1511" s="178"/>
      <c r="AW1511" s="178"/>
      <c r="AX1511" s="179"/>
      <c r="AY1511" s="179"/>
      <c r="AZ1511" s="179"/>
      <c r="BA1511" s="180"/>
      <c r="BB1511" s="181"/>
      <c r="BC1511" s="181"/>
      <c r="BD1511" s="181"/>
    </row>
    <row r="1512" spans="1:56">
      <c r="A1512" s="223"/>
      <c r="B1512" s="224"/>
      <c r="C1512" s="225"/>
      <c r="D1512" s="182"/>
      <c r="E1512" s="182"/>
      <c r="F1512" s="182"/>
      <c r="G1512" s="203"/>
      <c r="H1512" s="218"/>
      <c r="I1512" s="213"/>
      <c r="J1512" s="207"/>
      <c r="K1512" s="213"/>
      <c r="L1512" s="207"/>
      <c r="M1512" s="213"/>
      <c r="N1512" s="207"/>
      <c r="O1512" s="183"/>
      <c r="P1512" s="184"/>
      <c r="Q1512" s="184"/>
      <c r="R1512" s="275"/>
      <c r="S1512" s="185"/>
      <c r="T1512" s="185"/>
      <c r="U1512" s="275"/>
      <c r="V1512" s="275"/>
      <c r="W1512" s="276"/>
      <c r="X1512" s="276"/>
      <c r="Y1512" s="276"/>
      <c r="Z1512" s="275"/>
      <c r="AA1512" s="184"/>
      <c r="AB1512" s="184"/>
      <c r="AC1512" s="185"/>
      <c r="AD1512" s="185"/>
      <c r="AE1512" s="186"/>
      <c r="AF1512" s="187"/>
      <c r="AG1512" s="182"/>
      <c r="AH1512" s="184"/>
      <c r="AI1512" s="184"/>
      <c r="AJ1512" s="182"/>
      <c r="AK1512" s="188"/>
      <c r="AL1512" s="188"/>
      <c r="AM1512" s="188"/>
      <c r="AN1512" s="188"/>
      <c r="AO1512" s="188"/>
      <c r="AP1512" s="188"/>
      <c r="AQ1512" s="188"/>
      <c r="AR1512" s="188"/>
      <c r="AS1512" s="188"/>
      <c r="AT1512" s="188"/>
      <c r="AU1512" s="189"/>
      <c r="AV1512" s="190"/>
      <c r="AW1512" s="190"/>
      <c r="AX1512" s="191"/>
      <c r="AY1512" s="191"/>
      <c r="AZ1512" s="191"/>
      <c r="BA1512" s="192"/>
      <c r="BB1512" s="193"/>
      <c r="BC1512" s="193"/>
      <c r="BD1512" s="193"/>
    </row>
    <row r="1513" spans="1:56">
      <c r="A1513" s="220"/>
      <c r="B1513" s="221"/>
      <c r="C1513" s="222"/>
      <c r="D1513" s="169"/>
      <c r="E1513" s="169"/>
      <c r="F1513" s="169"/>
      <c r="G1513" s="202"/>
      <c r="H1513" s="217"/>
      <c r="I1513" s="212"/>
      <c r="J1513" s="206"/>
      <c r="K1513" s="212"/>
      <c r="L1513" s="206"/>
      <c r="M1513" s="212"/>
      <c r="N1513" s="206"/>
      <c r="O1513" s="170"/>
      <c r="P1513" s="171"/>
      <c r="Q1513" s="171"/>
      <c r="R1513" s="171"/>
      <c r="S1513" s="172"/>
      <c r="T1513" s="172"/>
      <c r="U1513" s="171"/>
      <c r="V1513" s="171"/>
      <c r="W1513" s="173"/>
      <c r="X1513" s="173"/>
      <c r="Y1513" s="173"/>
      <c r="Z1513" s="171"/>
      <c r="AA1513" s="171"/>
      <c r="AB1513" s="171"/>
      <c r="AC1513" s="172"/>
      <c r="AD1513" s="172"/>
      <c r="AE1513" s="174"/>
      <c r="AF1513" s="175"/>
      <c r="AG1513" s="169"/>
      <c r="AH1513" s="171"/>
      <c r="AI1513" s="171"/>
      <c r="AJ1513" s="169"/>
      <c r="AK1513" s="176"/>
      <c r="AL1513" s="176"/>
      <c r="AM1513" s="176"/>
      <c r="AN1513" s="176"/>
      <c r="AO1513" s="176"/>
      <c r="AP1513" s="176"/>
      <c r="AQ1513" s="176"/>
      <c r="AR1513" s="176"/>
      <c r="AS1513" s="176"/>
      <c r="AT1513" s="176"/>
      <c r="AU1513" s="177"/>
      <c r="AV1513" s="178"/>
      <c r="AW1513" s="178"/>
      <c r="AX1513" s="179"/>
      <c r="AY1513" s="179"/>
      <c r="AZ1513" s="179"/>
      <c r="BA1513" s="180"/>
      <c r="BB1513" s="181"/>
      <c r="BC1513" s="181"/>
      <c r="BD1513" s="181"/>
    </row>
    <row r="1514" spans="1:56">
      <c r="A1514" s="223"/>
      <c r="B1514" s="224"/>
      <c r="C1514" s="225"/>
      <c r="D1514" s="182"/>
      <c r="E1514" s="182"/>
      <c r="F1514" s="182"/>
      <c r="G1514" s="203"/>
      <c r="H1514" s="218"/>
      <c r="I1514" s="213"/>
      <c r="J1514" s="207"/>
      <c r="K1514" s="213"/>
      <c r="L1514" s="207"/>
      <c r="M1514" s="213"/>
      <c r="N1514" s="207"/>
      <c r="O1514" s="183"/>
      <c r="P1514" s="184"/>
      <c r="Q1514" s="184"/>
      <c r="R1514" s="275"/>
      <c r="S1514" s="185"/>
      <c r="T1514" s="185"/>
      <c r="U1514" s="275"/>
      <c r="V1514" s="275"/>
      <c r="W1514" s="276"/>
      <c r="X1514" s="276"/>
      <c r="Y1514" s="276"/>
      <c r="Z1514" s="275"/>
      <c r="AA1514" s="184"/>
      <c r="AB1514" s="184"/>
      <c r="AC1514" s="185"/>
      <c r="AD1514" s="185"/>
      <c r="AE1514" s="186"/>
      <c r="AF1514" s="187"/>
      <c r="AG1514" s="182"/>
      <c r="AH1514" s="184"/>
      <c r="AI1514" s="184"/>
      <c r="AJ1514" s="182"/>
      <c r="AK1514" s="188"/>
      <c r="AL1514" s="188"/>
      <c r="AM1514" s="188"/>
      <c r="AN1514" s="188"/>
      <c r="AO1514" s="188"/>
      <c r="AP1514" s="188"/>
      <c r="AQ1514" s="188"/>
      <c r="AR1514" s="188"/>
      <c r="AS1514" s="188"/>
      <c r="AT1514" s="188"/>
      <c r="AU1514" s="189"/>
      <c r="AV1514" s="190"/>
      <c r="AW1514" s="190"/>
      <c r="AX1514" s="191"/>
      <c r="AY1514" s="191"/>
      <c r="AZ1514" s="191"/>
      <c r="BA1514" s="192"/>
      <c r="BB1514" s="193"/>
      <c r="BC1514" s="193"/>
      <c r="BD1514" s="193"/>
    </row>
    <row r="1515" spans="1:56">
      <c r="A1515" s="220"/>
      <c r="B1515" s="221"/>
      <c r="C1515" s="222"/>
      <c r="D1515" s="169"/>
      <c r="E1515" s="169"/>
      <c r="F1515" s="169"/>
      <c r="G1515" s="202"/>
      <c r="H1515" s="217"/>
      <c r="I1515" s="212"/>
      <c r="J1515" s="206"/>
      <c r="K1515" s="212"/>
      <c r="L1515" s="206"/>
      <c r="M1515" s="212"/>
      <c r="N1515" s="206"/>
      <c r="O1515" s="170"/>
      <c r="P1515" s="171"/>
      <c r="Q1515" s="171"/>
      <c r="R1515" s="171"/>
      <c r="S1515" s="172"/>
      <c r="T1515" s="172"/>
      <c r="U1515" s="171"/>
      <c r="V1515" s="171"/>
      <c r="W1515" s="173"/>
      <c r="X1515" s="173"/>
      <c r="Y1515" s="173"/>
      <c r="Z1515" s="171"/>
      <c r="AA1515" s="171"/>
      <c r="AB1515" s="171"/>
      <c r="AC1515" s="172"/>
      <c r="AD1515" s="172"/>
      <c r="AE1515" s="174"/>
      <c r="AF1515" s="175"/>
      <c r="AG1515" s="169"/>
      <c r="AH1515" s="171"/>
      <c r="AI1515" s="171"/>
      <c r="AJ1515" s="169"/>
      <c r="AK1515" s="176"/>
      <c r="AL1515" s="176"/>
      <c r="AM1515" s="176"/>
      <c r="AN1515" s="176"/>
      <c r="AO1515" s="176"/>
      <c r="AP1515" s="176"/>
      <c r="AQ1515" s="176"/>
      <c r="AR1515" s="176"/>
      <c r="AS1515" s="176"/>
      <c r="AT1515" s="176"/>
      <c r="AU1515" s="177"/>
      <c r="AV1515" s="178"/>
      <c r="AW1515" s="178"/>
      <c r="AX1515" s="179"/>
      <c r="AY1515" s="179"/>
      <c r="AZ1515" s="179"/>
      <c r="BA1515" s="180"/>
      <c r="BB1515" s="181"/>
      <c r="BC1515" s="181"/>
      <c r="BD1515" s="181"/>
    </row>
    <row r="1516" spans="1:56">
      <c r="A1516" s="223"/>
      <c r="B1516" s="224"/>
      <c r="C1516" s="225"/>
      <c r="D1516" s="182"/>
      <c r="E1516" s="182"/>
      <c r="F1516" s="182"/>
      <c r="G1516" s="203"/>
      <c r="H1516" s="218"/>
      <c r="I1516" s="213"/>
      <c r="J1516" s="207"/>
      <c r="K1516" s="213"/>
      <c r="L1516" s="207"/>
      <c r="M1516" s="213"/>
      <c r="N1516" s="207"/>
      <c r="O1516" s="183"/>
      <c r="P1516" s="184"/>
      <c r="Q1516" s="184"/>
      <c r="R1516" s="275"/>
      <c r="S1516" s="185"/>
      <c r="T1516" s="185"/>
      <c r="U1516" s="275"/>
      <c r="V1516" s="275"/>
      <c r="W1516" s="276"/>
      <c r="X1516" s="276"/>
      <c r="Y1516" s="276"/>
      <c r="Z1516" s="275"/>
      <c r="AA1516" s="184"/>
      <c r="AB1516" s="184"/>
      <c r="AC1516" s="185"/>
      <c r="AD1516" s="185"/>
      <c r="AE1516" s="186"/>
      <c r="AF1516" s="187"/>
      <c r="AG1516" s="182"/>
      <c r="AH1516" s="184"/>
      <c r="AI1516" s="184"/>
      <c r="AJ1516" s="182"/>
      <c r="AK1516" s="188"/>
      <c r="AL1516" s="188"/>
      <c r="AM1516" s="188"/>
      <c r="AN1516" s="188"/>
      <c r="AO1516" s="188"/>
      <c r="AP1516" s="188"/>
      <c r="AQ1516" s="188"/>
      <c r="AR1516" s="188"/>
      <c r="AS1516" s="188"/>
      <c r="AT1516" s="188"/>
      <c r="AU1516" s="189"/>
      <c r="AV1516" s="190"/>
      <c r="AW1516" s="190"/>
      <c r="AX1516" s="191"/>
      <c r="AY1516" s="191"/>
      <c r="AZ1516" s="191"/>
      <c r="BA1516" s="192"/>
      <c r="BB1516" s="193"/>
      <c r="BC1516" s="193"/>
      <c r="BD1516" s="193"/>
    </row>
    <row r="1517" spans="1:56">
      <c r="A1517" s="220"/>
      <c r="B1517" s="221"/>
      <c r="C1517" s="222"/>
      <c r="D1517" s="169"/>
      <c r="E1517" s="169"/>
      <c r="F1517" s="169"/>
      <c r="G1517" s="202"/>
      <c r="H1517" s="217"/>
      <c r="I1517" s="212"/>
      <c r="J1517" s="206"/>
      <c r="K1517" s="212"/>
      <c r="L1517" s="206"/>
      <c r="M1517" s="212"/>
      <c r="N1517" s="206"/>
      <c r="O1517" s="170"/>
      <c r="P1517" s="171"/>
      <c r="Q1517" s="171"/>
      <c r="R1517" s="171"/>
      <c r="S1517" s="172"/>
      <c r="T1517" s="172"/>
      <c r="U1517" s="171"/>
      <c r="V1517" s="171"/>
      <c r="W1517" s="173"/>
      <c r="X1517" s="173"/>
      <c r="Y1517" s="173"/>
      <c r="Z1517" s="171"/>
      <c r="AA1517" s="171"/>
      <c r="AB1517" s="171"/>
      <c r="AC1517" s="172"/>
      <c r="AD1517" s="172"/>
      <c r="AE1517" s="174"/>
      <c r="AF1517" s="175"/>
      <c r="AG1517" s="169"/>
      <c r="AH1517" s="171"/>
      <c r="AI1517" s="171"/>
      <c r="AJ1517" s="169"/>
      <c r="AK1517" s="176"/>
      <c r="AL1517" s="176"/>
      <c r="AM1517" s="176"/>
      <c r="AN1517" s="176"/>
      <c r="AO1517" s="176"/>
      <c r="AP1517" s="176"/>
      <c r="AQ1517" s="176"/>
      <c r="AR1517" s="176"/>
      <c r="AS1517" s="176"/>
      <c r="AT1517" s="176"/>
      <c r="AU1517" s="177"/>
      <c r="AV1517" s="178"/>
      <c r="AW1517" s="178"/>
      <c r="AX1517" s="179"/>
      <c r="AY1517" s="179"/>
      <c r="AZ1517" s="179"/>
      <c r="BA1517" s="180"/>
      <c r="BB1517" s="181"/>
      <c r="BC1517" s="181"/>
      <c r="BD1517" s="181"/>
    </row>
    <row r="1518" spans="1:56">
      <c r="A1518" s="223"/>
      <c r="B1518" s="224"/>
      <c r="C1518" s="225"/>
      <c r="D1518" s="182"/>
      <c r="E1518" s="182"/>
      <c r="F1518" s="182"/>
      <c r="G1518" s="203"/>
      <c r="H1518" s="218"/>
      <c r="I1518" s="213"/>
      <c r="J1518" s="207"/>
      <c r="K1518" s="213"/>
      <c r="L1518" s="207"/>
      <c r="M1518" s="213"/>
      <c r="N1518" s="207"/>
      <c r="O1518" s="183"/>
      <c r="P1518" s="184"/>
      <c r="Q1518" s="184"/>
      <c r="R1518" s="275"/>
      <c r="S1518" s="185"/>
      <c r="T1518" s="185"/>
      <c r="U1518" s="275"/>
      <c r="V1518" s="275"/>
      <c r="W1518" s="276"/>
      <c r="X1518" s="276"/>
      <c r="Y1518" s="276"/>
      <c r="Z1518" s="275"/>
      <c r="AA1518" s="184"/>
      <c r="AB1518" s="184"/>
      <c r="AC1518" s="185"/>
      <c r="AD1518" s="185"/>
      <c r="AE1518" s="186"/>
      <c r="AF1518" s="187"/>
      <c r="AG1518" s="182"/>
      <c r="AH1518" s="184"/>
      <c r="AI1518" s="184"/>
      <c r="AJ1518" s="182"/>
      <c r="AK1518" s="188"/>
      <c r="AL1518" s="188"/>
      <c r="AM1518" s="188"/>
      <c r="AN1518" s="188"/>
      <c r="AO1518" s="188"/>
      <c r="AP1518" s="188"/>
      <c r="AQ1518" s="188"/>
      <c r="AR1518" s="188"/>
      <c r="AS1518" s="188"/>
      <c r="AT1518" s="188"/>
      <c r="AU1518" s="189"/>
      <c r="AV1518" s="190"/>
      <c r="AW1518" s="190"/>
      <c r="AX1518" s="191"/>
      <c r="AY1518" s="191"/>
      <c r="AZ1518" s="191"/>
      <c r="BA1518" s="192"/>
      <c r="BB1518" s="193"/>
      <c r="BC1518" s="193"/>
      <c r="BD1518" s="193"/>
    </row>
    <row r="1519" spans="1:56">
      <c r="A1519" s="220"/>
      <c r="B1519" s="221"/>
      <c r="C1519" s="222"/>
      <c r="D1519" s="169"/>
      <c r="E1519" s="169"/>
      <c r="F1519" s="169"/>
      <c r="G1519" s="202"/>
      <c r="H1519" s="217"/>
      <c r="I1519" s="212"/>
      <c r="J1519" s="206"/>
      <c r="K1519" s="212"/>
      <c r="L1519" s="206"/>
      <c r="M1519" s="212"/>
      <c r="N1519" s="206"/>
      <c r="O1519" s="170"/>
      <c r="P1519" s="171"/>
      <c r="Q1519" s="171"/>
      <c r="R1519" s="171"/>
      <c r="S1519" s="172"/>
      <c r="T1519" s="172"/>
      <c r="U1519" s="171"/>
      <c r="V1519" s="171"/>
      <c r="W1519" s="173"/>
      <c r="X1519" s="173"/>
      <c r="Y1519" s="173"/>
      <c r="Z1519" s="171"/>
      <c r="AA1519" s="171"/>
      <c r="AB1519" s="171"/>
      <c r="AC1519" s="172"/>
      <c r="AD1519" s="172"/>
      <c r="AE1519" s="174"/>
      <c r="AF1519" s="175"/>
      <c r="AG1519" s="169"/>
      <c r="AH1519" s="171"/>
      <c r="AI1519" s="171"/>
      <c r="AJ1519" s="169"/>
      <c r="AK1519" s="176"/>
      <c r="AL1519" s="176"/>
      <c r="AM1519" s="176"/>
      <c r="AN1519" s="176"/>
      <c r="AO1519" s="176"/>
      <c r="AP1519" s="176"/>
      <c r="AQ1519" s="176"/>
      <c r="AR1519" s="176"/>
      <c r="AS1519" s="176"/>
      <c r="AT1519" s="176"/>
      <c r="AU1519" s="177"/>
      <c r="AV1519" s="178"/>
      <c r="AW1519" s="178"/>
      <c r="AX1519" s="179"/>
      <c r="AY1519" s="179"/>
      <c r="AZ1519" s="179"/>
      <c r="BA1519" s="180"/>
      <c r="BB1519" s="181"/>
      <c r="BC1519" s="181"/>
      <c r="BD1519" s="181"/>
    </row>
    <row r="1520" spans="1:56">
      <c r="A1520" s="223"/>
      <c r="B1520" s="224"/>
      <c r="C1520" s="225"/>
      <c r="D1520" s="182"/>
      <c r="E1520" s="182"/>
      <c r="F1520" s="182"/>
      <c r="G1520" s="203"/>
      <c r="H1520" s="218"/>
      <c r="I1520" s="213"/>
      <c r="J1520" s="207"/>
      <c r="K1520" s="213"/>
      <c r="L1520" s="207"/>
      <c r="M1520" s="213"/>
      <c r="N1520" s="207"/>
      <c r="O1520" s="183"/>
      <c r="P1520" s="184"/>
      <c r="Q1520" s="184"/>
      <c r="R1520" s="275"/>
      <c r="S1520" s="185"/>
      <c r="T1520" s="185"/>
      <c r="U1520" s="275"/>
      <c r="V1520" s="275"/>
      <c r="W1520" s="276"/>
      <c r="X1520" s="276"/>
      <c r="Y1520" s="276"/>
      <c r="Z1520" s="275"/>
      <c r="AA1520" s="184"/>
      <c r="AB1520" s="184"/>
      <c r="AC1520" s="185"/>
      <c r="AD1520" s="185"/>
      <c r="AE1520" s="186"/>
      <c r="AF1520" s="187"/>
      <c r="AG1520" s="182"/>
      <c r="AH1520" s="184"/>
      <c r="AI1520" s="184"/>
      <c r="AJ1520" s="182"/>
      <c r="AK1520" s="188"/>
      <c r="AL1520" s="188"/>
      <c r="AM1520" s="188"/>
      <c r="AN1520" s="188"/>
      <c r="AO1520" s="188"/>
      <c r="AP1520" s="188"/>
      <c r="AQ1520" s="188"/>
      <c r="AR1520" s="188"/>
      <c r="AS1520" s="188"/>
      <c r="AT1520" s="188"/>
      <c r="AU1520" s="189"/>
      <c r="AV1520" s="190"/>
      <c r="AW1520" s="190"/>
      <c r="AX1520" s="191"/>
      <c r="AY1520" s="191"/>
      <c r="AZ1520" s="191"/>
      <c r="BA1520" s="192"/>
      <c r="BB1520" s="193"/>
      <c r="BC1520" s="193"/>
      <c r="BD1520" s="193"/>
    </row>
    <row r="1521" spans="1:56">
      <c r="A1521" s="220"/>
      <c r="B1521" s="221"/>
      <c r="C1521" s="222"/>
      <c r="D1521" s="169"/>
      <c r="E1521" s="169"/>
      <c r="F1521" s="169"/>
      <c r="G1521" s="202"/>
      <c r="H1521" s="217"/>
      <c r="I1521" s="212"/>
      <c r="J1521" s="206"/>
      <c r="K1521" s="212"/>
      <c r="L1521" s="206"/>
      <c r="M1521" s="212"/>
      <c r="N1521" s="206"/>
      <c r="O1521" s="170"/>
      <c r="P1521" s="171"/>
      <c r="Q1521" s="171"/>
      <c r="R1521" s="171"/>
      <c r="S1521" s="172"/>
      <c r="T1521" s="172"/>
      <c r="U1521" s="171"/>
      <c r="V1521" s="171"/>
      <c r="W1521" s="173"/>
      <c r="X1521" s="173"/>
      <c r="Y1521" s="173"/>
      <c r="Z1521" s="171"/>
      <c r="AA1521" s="171"/>
      <c r="AB1521" s="171"/>
      <c r="AC1521" s="172"/>
      <c r="AD1521" s="172"/>
      <c r="AE1521" s="174"/>
      <c r="AF1521" s="175"/>
      <c r="AG1521" s="169"/>
      <c r="AH1521" s="171"/>
      <c r="AI1521" s="171"/>
      <c r="AJ1521" s="169"/>
      <c r="AK1521" s="176"/>
      <c r="AL1521" s="176"/>
      <c r="AM1521" s="176"/>
      <c r="AN1521" s="176"/>
      <c r="AO1521" s="176"/>
      <c r="AP1521" s="176"/>
      <c r="AQ1521" s="176"/>
      <c r="AR1521" s="176"/>
      <c r="AS1521" s="176"/>
      <c r="AT1521" s="176"/>
      <c r="AU1521" s="177"/>
      <c r="AV1521" s="178"/>
      <c r="AW1521" s="178"/>
      <c r="AX1521" s="179"/>
      <c r="AY1521" s="179"/>
      <c r="AZ1521" s="179"/>
      <c r="BA1521" s="180"/>
      <c r="BB1521" s="181"/>
      <c r="BC1521" s="181"/>
      <c r="BD1521" s="181"/>
    </row>
    <row r="1522" spans="1:56">
      <c r="A1522" s="223"/>
      <c r="B1522" s="224"/>
      <c r="C1522" s="225"/>
      <c r="D1522" s="182"/>
      <c r="E1522" s="182"/>
      <c r="F1522" s="182"/>
      <c r="G1522" s="203"/>
      <c r="H1522" s="218"/>
      <c r="I1522" s="213"/>
      <c r="J1522" s="207"/>
      <c r="K1522" s="213"/>
      <c r="L1522" s="207"/>
      <c r="M1522" s="213"/>
      <c r="N1522" s="207"/>
      <c r="O1522" s="183"/>
      <c r="P1522" s="184"/>
      <c r="Q1522" s="184"/>
      <c r="R1522" s="275"/>
      <c r="S1522" s="185"/>
      <c r="T1522" s="185"/>
      <c r="U1522" s="275"/>
      <c r="V1522" s="275"/>
      <c r="W1522" s="276"/>
      <c r="X1522" s="276"/>
      <c r="Y1522" s="276"/>
      <c r="Z1522" s="275"/>
      <c r="AA1522" s="184"/>
      <c r="AB1522" s="184"/>
      <c r="AC1522" s="185"/>
      <c r="AD1522" s="185"/>
      <c r="AE1522" s="186"/>
      <c r="AF1522" s="187"/>
      <c r="AG1522" s="182"/>
      <c r="AH1522" s="184"/>
      <c r="AI1522" s="184"/>
      <c r="AJ1522" s="182"/>
      <c r="AK1522" s="188"/>
      <c r="AL1522" s="188"/>
      <c r="AM1522" s="188"/>
      <c r="AN1522" s="188"/>
      <c r="AO1522" s="188"/>
      <c r="AP1522" s="188"/>
      <c r="AQ1522" s="188"/>
      <c r="AR1522" s="188"/>
      <c r="AS1522" s="188"/>
      <c r="AT1522" s="188"/>
      <c r="AU1522" s="189"/>
      <c r="AV1522" s="190"/>
      <c r="AW1522" s="190"/>
      <c r="AX1522" s="191"/>
      <c r="AY1522" s="191"/>
      <c r="AZ1522" s="191"/>
      <c r="BA1522" s="192"/>
      <c r="BB1522" s="193"/>
      <c r="BC1522" s="193"/>
      <c r="BD1522" s="193"/>
    </row>
    <row r="1523" spans="1:56">
      <c r="A1523" s="220"/>
      <c r="B1523" s="221"/>
      <c r="C1523" s="222"/>
      <c r="D1523" s="169"/>
      <c r="E1523" s="169"/>
      <c r="F1523" s="169"/>
      <c r="G1523" s="202"/>
      <c r="H1523" s="217"/>
      <c r="I1523" s="212"/>
      <c r="J1523" s="206"/>
      <c r="K1523" s="212"/>
      <c r="L1523" s="206"/>
      <c r="M1523" s="212"/>
      <c r="N1523" s="206"/>
      <c r="O1523" s="170"/>
      <c r="P1523" s="171"/>
      <c r="Q1523" s="171"/>
      <c r="R1523" s="171"/>
      <c r="S1523" s="172"/>
      <c r="T1523" s="172"/>
      <c r="U1523" s="171"/>
      <c r="V1523" s="171"/>
      <c r="W1523" s="173"/>
      <c r="X1523" s="173"/>
      <c r="Y1523" s="173"/>
      <c r="Z1523" s="171"/>
      <c r="AA1523" s="171"/>
      <c r="AB1523" s="171"/>
      <c r="AC1523" s="172"/>
      <c r="AD1523" s="172"/>
      <c r="AE1523" s="174"/>
      <c r="AF1523" s="175"/>
      <c r="AG1523" s="169"/>
      <c r="AH1523" s="171"/>
      <c r="AI1523" s="171"/>
      <c r="AJ1523" s="169"/>
      <c r="AK1523" s="176"/>
      <c r="AL1523" s="176"/>
      <c r="AM1523" s="176"/>
      <c r="AN1523" s="176"/>
      <c r="AO1523" s="176"/>
      <c r="AP1523" s="176"/>
      <c r="AQ1523" s="176"/>
      <c r="AR1523" s="176"/>
      <c r="AS1523" s="176"/>
      <c r="AT1523" s="176"/>
      <c r="AU1523" s="177"/>
      <c r="AV1523" s="178"/>
      <c r="AW1523" s="178"/>
      <c r="AX1523" s="179"/>
      <c r="AY1523" s="179"/>
      <c r="AZ1523" s="179"/>
      <c r="BA1523" s="180"/>
      <c r="BB1523" s="181"/>
      <c r="BC1523" s="181"/>
      <c r="BD1523" s="181"/>
    </row>
    <row r="1524" spans="1:56">
      <c r="A1524" s="223"/>
      <c r="B1524" s="224"/>
      <c r="C1524" s="225"/>
      <c r="D1524" s="182"/>
      <c r="E1524" s="182"/>
      <c r="F1524" s="182"/>
      <c r="G1524" s="203"/>
      <c r="H1524" s="218"/>
      <c r="I1524" s="213"/>
      <c r="J1524" s="207"/>
      <c r="K1524" s="213"/>
      <c r="L1524" s="207"/>
      <c r="M1524" s="213"/>
      <c r="N1524" s="207"/>
      <c r="O1524" s="183"/>
      <c r="P1524" s="184"/>
      <c r="Q1524" s="184"/>
      <c r="R1524" s="275"/>
      <c r="S1524" s="185"/>
      <c r="T1524" s="185"/>
      <c r="U1524" s="275"/>
      <c r="V1524" s="275"/>
      <c r="W1524" s="276"/>
      <c r="X1524" s="276"/>
      <c r="Y1524" s="276"/>
      <c r="Z1524" s="275"/>
      <c r="AA1524" s="184"/>
      <c r="AB1524" s="184"/>
      <c r="AC1524" s="185"/>
      <c r="AD1524" s="185"/>
      <c r="AE1524" s="186"/>
      <c r="AF1524" s="187"/>
      <c r="AG1524" s="182"/>
      <c r="AH1524" s="184"/>
      <c r="AI1524" s="184"/>
      <c r="AJ1524" s="182"/>
      <c r="AK1524" s="188"/>
      <c r="AL1524" s="188"/>
      <c r="AM1524" s="188"/>
      <c r="AN1524" s="188"/>
      <c r="AO1524" s="188"/>
      <c r="AP1524" s="188"/>
      <c r="AQ1524" s="188"/>
      <c r="AR1524" s="188"/>
      <c r="AS1524" s="188"/>
      <c r="AT1524" s="188"/>
      <c r="AU1524" s="189"/>
      <c r="AV1524" s="190"/>
      <c r="AW1524" s="190"/>
      <c r="AX1524" s="191"/>
      <c r="AY1524" s="191"/>
      <c r="AZ1524" s="191"/>
      <c r="BA1524" s="192"/>
      <c r="BB1524" s="193"/>
      <c r="BC1524" s="193"/>
      <c r="BD1524" s="193"/>
    </row>
    <row r="1525" spans="1:56">
      <c r="A1525" s="220"/>
      <c r="B1525" s="221"/>
      <c r="C1525" s="222"/>
      <c r="D1525" s="169"/>
      <c r="E1525" s="169"/>
      <c r="F1525" s="169"/>
      <c r="G1525" s="202"/>
      <c r="H1525" s="217"/>
      <c r="I1525" s="212"/>
      <c r="J1525" s="206"/>
      <c r="K1525" s="212"/>
      <c r="L1525" s="206"/>
      <c r="M1525" s="212"/>
      <c r="N1525" s="206"/>
      <c r="O1525" s="170"/>
      <c r="P1525" s="171"/>
      <c r="Q1525" s="171"/>
      <c r="R1525" s="171"/>
      <c r="S1525" s="172"/>
      <c r="T1525" s="172"/>
      <c r="U1525" s="171"/>
      <c r="V1525" s="171"/>
      <c r="W1525" s="173"/>
      <c r="X1525" s="173"/>
      <c r="Y1525" s="173"/>
      <c r="Z1525" s="171"/>
      <c r="AA1525" s="171"/>
      <c r="AB1525" s="171"/>
      <c r="AC1525" s="172"/>
      <c r="AD1525" s="172"/>
      <c r="AE1525" s="174"/>
      <c r="AF1525" s="175"/>
      <c r="AG1525" s="169"/>
      <c r="AH1525" s="171"/>
      <c r="AI1525" s="171"/>
      <c r="AJ1525" s="169"/>
      <c r="AK1525" s="176"/>
      <c r="AL1525" s="176"/>
      <c r="AM1525" s="176"/>
      <c r="AN1525" s="176"/>
      <c r="AO1525" s="176"/>
      <c r="AP1525" s="176"/>
      <c r="AQ1525" s="176"/>
      <c r="AR1525" s="176"/>
      <c r="AS1525" s="176"/>
      <c r="AT1525" s="176"/>
      <c r="AU1525" s="177"/>
      <c r="AV1525" s="178"/>
      <c r="AW1525" s="178"/>
      <c r="AX1525" s="179"/>
      <c r="AY1525" s="179"/>
      <c r="AZ1525" s="179"/>
      <c r="BA1525" s="180"/>
      <c r="BB1525" s="181"/>
      <c r="BC1525" s="181"/>
      <c r="BD1525" s="181"/>
    </row>
    <row r="1526" spans="1:56">
      <c r="A1526" s="223"/>
      <c r="B1526" s="224"/>
      <c r="C1526" s="225"/>
      <c r="D1526" s="182"/>
      <c r="E1526" s="182"/>
      <c r="F1526" s="182"/>
      <c r="G1526" s="203"/>
      <c r="H1526" s="218"/>
      <c r="I1526" s="213"/>
      <c r="J1526" s="207"/>
      <c r="K1526" s="213"/>
      <c r="L1526" s="207"/>
      <c r="M1526" s="213"/>
      <c r="N1526" s="207"/>
      <c r="O1526" s="183"/>
      <c r="P1526" s="184"/>
      <c r="Q1526" s="184"/>
      <c r="R1526" s="275"/>
      <c r="S1526" s="185"/>
      <c r="T1526" s="185"/>
      <c r="U1526" s="275"/>
      <c r="V1526" s="275"/>
      <c r="W1526" s="276"/>
      <c r="X1526" s="276"/>
      <c r="Y1526" s="276"/>
      <c r="Z1526" s="275"/>
      <c r="AA1526" s="184"/>
      <c r="AB1526" s="184"/>
      <c r="AC1526" s="185"/>
      <c r="AD1526" s="185"/>
      <c r="AE1526" s="186"/>
      <c r="AF1526" s="187"/>
      <c r="AG1526" s="182"/>
      <c r="AH1526" s="184"/>
      <c r="AI1526" s="184"/>
      <c r="AJ1526" s="182"/>
      <c r="AK1526" s="188"/>
      <c r="AL1526" s="188"/>
      <c r="AM1526" s="188"/>
      <c r="AN1526" s="188"/>
      <c r="AO1526" s="188"/>
      <c r="AP1526" s="188"/>
      <c r="AQ1526" s="188"/>
      <c r="AR1526" s="188"/>
      <c r="AS1526" s="188"/>
      <c r="AT1526" s="188"/>
      <c r="AU1526" s="189"/>
      <c r="AV1526" s="190"/>
      <c r="AW1526" s="190"/>
      <c r="AX1526" s="191"/>
      <c r="AY1526" s="191"/>
      <c r="AZ1526" s="191"/>
      <c r="BA1526" s="192"/>
      <c r="BB1526" s="193"/>
      <c r="BC1526" s="193"/>
      <c r="BD1526" s="193"/>
    </row>
    <row r="1527" spans="1:56">
      <c r="A1527" s="220"/>
      <c r="B1527" s="221"/>
      <c r="C1527" s="222"/>
      <c r="D1527" s="169"/>
      <c r="E1527" s="169"/>
      <c r="F1527" s="169"/>
      <c r="G1527" s="202"/>
      <c r="H1527" s="217"/>
      <c r="I1527" s="212"/>
      <c r="J1527" s="206"/>
      <c r="K1527" s="212"/>
      <c r="L1527" s="206"/>
      <c r="M1527" s="212"/>
      <c r="N1527" s="206"/>
      <c r="O1527" s="170"/>
      <c r="P1527" s="171"/>
      <c r="Q1527" s="171"/>
      <c r="R1527" s="171"/>
      <c r="S1527" s="172"/>
      <c r="T1527" s="172"/>
      <c r="U1527" s="171"/>
      <c r="V1527" s="171"/>
      <c r="W1527" s="173"/>
      <c r="X1527" s="173"/>
      <c r="Y1527" s="173"/>
      <c r="Z1527" s="171"/>
      <c r="AA1527" s="171"/>
      <c r="AB1527" s="171"/>
      <c r="AC1527" s="172"/>
      <c r="AD1527" s="172"/>
      <c r="AE1527" s="174"/>
      <c r="AF1527" s="175"/>
      <c r="AG1527" s="169"/>
      <c r="AH1527" s="171"/>
      <c r="AI1527" s="171"/>
      <c r="AJ1527" s="169"/>
      <c r="AK1527" s="176"/>
      <c r="AL1527" s="176"/>
      <c r="AM1527" s="176"/>
      <c r="AN1527" s="176"/>
      <c r="AO1527" s="176"/>
      <c r="AP1527" s="176"/>
      <c r="AQ1527" s="176"/>
      <c r="AR1527" s="176"/>
      <c r="AS1527" s="176"/>
      <c r="AT1527" s="176"/>
      <c r="AU1527" s="177"/>
      <c r="AV1527" s="178"/>
      <c r="AW1527" s="178"/>
      <c r="AX1527" s="179"/>
      <c r="AY1527" s="179"/>
      <c r="AZ1527" s="179"/>
      <c r="BA1527" s="180"/>
      <c r="BB1527" s="181"/>
      <c r="BC1527" s="181"/>
      <c r="BD1527" s="181"/>
    </row>
    <row r="1528" spans="1:56">
      <c r="A1528" s="223"/>
      <c r="B1528" s="224"/>
      <c r="C1528" s="225"/>
      <c r="D1528" s="182"/>
      <c r="E1528" s="182"/>
      <c r="F1528" s="182"/>
      <c r="G1528" s="203"/>
      <c r="H1528" s="218"/>
      <c r="I1528" s="213"/>
      <c r="J1528" s="207"/>
      <c r="K1528" s="213"/>
      <c r="L1528" s="207"/>
      <c r="M1528" s="213"/>
      <c r="N1528" s="207"/>
      <c r="O1528" s="183"/>
      <c r="P1528" s="184"/>
      <c r="Q1528" s="184"/>
      <c r="R1528" s="275"/>
      <c r="S1528" s="185"/>
      <c r="T1528" s="185"/>
      <c r="U1528" s="275"/>
      <c r="V1528" s="275"/>
      <c r="W1528" s="276"/>
      <c r="X1528" s="276"/>
      <c r="Y1528" s="276"/>
      <c r="Z1528" s="275"/>
      <c r="AA1528" s="184"/>
      <c r="AB1528" s="184"/>
      <c r="AC1528" s="185"/>
      <c r="AD1528" s="185"/>
      <c r="AE1528" s="186"/>
      <c r="AF1528" s="187"/>
      <c r="AG1528" s="182"/>
      <c r="AH1528" s="184"/>
      <c r="AI1528" s="184"/>
      <c r="AJ1528" s="182"/>
      <c r="AK1528" s="188"/>
      <c r="AL1528" s="188"/>
      <c r="AM1528" s="188"/>
      <c r="AN1528" s="188"/>
      <c r="AO1528" s="188"/>
      <c r="AP1528" s="188"/>
      <c r="AQ1528" s="188"/>
      <c r="AR1528" s="188"/>
      <c r="AS1528" s="188"/>
      <c r="AT1528" s="188"/>
      <c r="AU1528" s="189"/>
      <c r="AV1528" s="190"/>
      <c r="AW1528" s="190"/>
      <c r="AX1528" s="191"/>
      <c r="AY1528" s="191"/>
      <c r="AZ1528" s="191"/>
      <c r="BA1528" s="192"/>
      <c r="BB1528" s="193"/>
      <c r="BC1528" s="193"/>
      <c r="BD1528" s="193"/>
    </row>
    <row r="1529" spans="1:56">
      <c r="A1529" s="220"/>
      <c r="B1529" s="221"/>
      <c r="C1529" s="222"/>
      <c r="D1529" s="169"/>
      <c r="E1529" s="169"/>
      <c r="F1529" s="169"/>
      <c r="G1529" s="202"/>
      <c r="H1529" s="217"/>
      <c r="I1529" s="212"/>
      <c r="J1529" s="206"/>
      <c r="K1529" s="212"/>
      <c r="L1529" s="206"/>
      <c r="M1529" s="212"/>
      <c r="N1529" s="206"/>
      <c r="O1529" s="170"/>
      <c r="P1529" s="171"/>
      <c r="Q1529" s="171"/>
      <c r="R1529" s="171"/>
      <c r="S1529" s="172"/>
      <c r="T1529" s="172"/>
      <c r="U1529" s="171"/>
      <c r="V1529" s="171"/>
      <c r="W1529" s="173"/>
      <c r="X1529" s="173"/>
      <c r="Y1529" s="173"/>
      <c r="Z1529" s="171"/>
      <c r="AA1529" s="171"/>
      <c r="AB1529" s="171"/>
      <c r="AC1529" s="172"/>
      <c r="AD1529" s="172"/>
      <c r="AE1529" s="174"/>
      <c r="AF1529" s="175"/>
      <c r="AG1529" s="169"/>
      <c r="AH1529" s="171"/>
      <c r="AI1529" s="171"/>
      <c r="AJ1529" s="169"/>
      <c r="AK1529" s="176"/>
      <c r="AL1529" s="176"/>
      <c r="AM1529" s="176"/>
      <c r="AN1529" s="176"/>
      <c r="AO1529" s="176"/>
      <c r="AP1529" s="176"/>
      <c r="AQ1529" s="176"/>
      <c r="AR1529" s="176"/>
      <c r="AS1529" s="176"/>
      <c r="AT1529" s="176"/>
      <c r="AU1529" s="177"/>
      <c r="AV1529" s="178"/>
      <c r="AW1529" s="178"/>
      <c r="AX1529" s="179"/>
      <c r="AY1529" s="179"/>
      <c r="AZ1529" s="179"/>
      <c r="BA1529" s="180"/>
      <c r="BB1529" s="181"/>
      <c r="BC1529" s="181"/>
      <c r="BD1529" s="181"/>
    </row>
    <row r="1530" spans="1:56">
      <c r="A1530" s="223"/>
      <c r="B1530" s="224"/>
      <c r="C1530" s="225"/>
      <c r="D1530" s="182"/>
      <c r="E1530" s="182"/>
      <c r="F1530" s="182"/>
      <c r="G1530" s="203"/>
      <c r="H1530" s="218"/>
      <c r="I1530" s="213"/>
      <c r="J1530" s="207"/>
      <c r="K1530" s="213"/>
      <c r="L1530" s="207"/>
      <c r="M1530" s="213"/>
      <c r="N1530" s="207"/>
      <c r="O1530" s="183"/>
      <c r="P1530" s="184"/>
      <c r="Q1530" s="184"/>
      <c r="R1530" s="275"/>
      <c r="S1530" s="185"/>
      <c r="T1530" s="185"/>
      <c r="U1530" s="275"/>
      <c r="V1530" s="275"/>
      <c r="W1530" s="276"/>
      <c r="X1530" s="276"/>
      <c r="Y1530" s="276"/>
      <c r="Z1530" s="275"/>
      <c r="AA1530" s="184"/>
      <c r="AB1530" s="184"/>
      <c r="AC1530" s="185"/>
      <c r="AD1530" s="185"/>
      <c r="AE1530" s="186"/>
      <c r="AF1530" s="187"/>
      <c r="AG1530" s="182"/>
      <c r="AH1530" s="184"/>
      <c r="AI1530" s="184"/>
      <c r="AJ1530" s="182"/>
      <c r="AK1530" s="188"/>
      <c r="AL1530" s="188"/>
      <c r="AM1530" s="188"/>
      <c r="AN1530" s="188"/>
      <c r="AO1530" s="188"/>
      <c r="AP1530" s="188"/>
      <c r="AQ1530" s="188"/>
      <c r="AR1530" s="188"/>
      <c r="AS1530" s="188"/>
      <c r="AT1530" s="188"/>
      <c r="AU1530" s="189"/>
      <c r="AV1530" s="190"/>
      <c r="AW1530" s="190"/>
      <c r="AX1530" s="191"/>
      <c r="AY1530" s="191"/>
      <c r="AZ1530" s="191"/>
      <c r="BA1530" s="192"/>
      <c r="BB1530" s="193"/>
      <c r="BC1530" s="193"/>
      <c r="BD1530" s="193"/>
    </row>
    <row r="1531" spans="1:56">
      <c r="A1531" s="220"/>
      <c r="B1531" s="221"/>
      <c r="C1531" s="222"/>
      <c r="D1531" s="169"/>
      <c r="E1531" s="169"/>
      <c r="F1531" s="169"/>
      <c r="G1531" s="202"/>
      <c r="H1531" s="217"/>
      <c r="I1531" s="212"/>
      <c r="J1531" s="206"/>
      <c r="K1531" s="212"/>
      <c r="L1531" s="206"/>
      <c r="M1531" s="212"/>
      <c r="N1531" s="206"/>
      <c r="O1531" s="170"/>
      <c r="P1531" s="171"/>
      <c r="Q1531" s="171"/>
      <c r="R1531" s="171"/>
      <c r="S1531" s="172"/>
      <c r="T1531" s="172"/>
      <c r="U1531" s="171"/>
      <c r="V1531" s="171"/>
      <c r="W1531" s="173"/>
      <c r="X1531" s="173"/>
      <c r="Y1531" s="173"/>
      <c r="Z1531" s="171"/>
      <c r="AA1531" s="171"/>
      <c r="AB1531" s="171"/>
      <c r="AC1531" s="172"/>
      <c r="AD1531" s="172"/>
      <c r="AE1531" s="174"/>
      <c r="AF1531" s="175"/>
      <c r="AG1531" s="169"/>
      <c r="AH1531" s="171"/>
      <c r="AI1531" s="171"/>
      <c r="AJ1531" s="169"/>
      <c r="AK1531" s="176"/>
      <c r="AL1531" s="176"/>
      <c r="AM1531" s="176"/>
      <c r="AN1531" s="176"/>
      <c r="AO1531" s="176"/>
      <c r="AP1531" s="176"/>
      <c r="AQ1531" s="176"/>
      <c r="AR1531" s="176"/>
      <c r="AS1531" s="176"/>
      <c r="AT1531" s="176"/>
      <c r="AU1531" s="177"/>
      <c r="AV1531" s="178"/>
      <c r="AW1531" s="178"/>
      <c r="AX1531" s="179"/>
      <c r="AY1531" s="179"/>
      <c r="AZ1531" s="179"/>
      <c r="BA1531" s="180"/>
      <c r="BB1531" s="181"/>
      <c r="BC1531" s="181"/>
      <c r="BD1531" s="181"/>
    </row>
    <row r="1532" spans="1:56">
      <c r="A1532" s="223"/>
      <c r="B1532" s="224"/>
      <c r="C1532" s="225"/>
      <c r="D1532" s="182"/>
      <c r="E1532" s="182"/>
      <c r="F1532" s="182"/>
      <c r="G1532" s="203"/>
      <c r="H1532" s="218"/>
      <c r="I1532" s="213"/>
      <c r="J1532" s="207"/>
      <c r="K1532" s="213"/>
      <c r="L1532" s="207"/>
      <c r="M1532" s="213"/>
      <c r="N1532" s="207"/>
      <c r="O1532" s="183"/>
      <c r="P1532" s="184"/>
      <c r="Q1532" s="184"/>
      <c r="R1532" s="275"/>
      <c r="S1532" s="185"/>
      <c r="T1532" s="185"/>
      <c r="U1532" s="275"/>
      <c r="V1532" s="275"/>
      <c r="W1532" s="276"/>
      <c r="X1532" s="276"/>
      <c r="Y1532" s="276"/>
      <c r="Z1532" s="275"/>
      <c r="AA1532" s="184"/>
      <c r="AB1532" s="184"/>
      <c r="AC1532" s="185"/>
      <c r="AD1532" s="185"/>
      <c r="AE1532" s="186"/>
      <c r="AF1532" s="187"/>
      <c r="AG1532" s="182"/>
      <c r="AH1532" s="184"/>
      <c r="AI1532" s="184"/>
      <c r="AJ1532" s="182"/>
      <c r="AK1532" s="188"/>
      <c r="AL1532" s="188"/>
      <c r="AM1532" s="188"/>
      <c r="AN1532" s="188"/>
      <c r="AO1532" s="188"/>
      <c r="AP1532" s="188"/>
      <c r="AQ1532" s="188"/>
      <c r="AR1532" s="188"/>
      <c r="AS1532" s="188"/>
      <c r="AT1532" s="188"/>
      <c r="AU1532" s="189"/>
      <c r="AV1532" s="190"/>
      <c r="AW1532" s="190"/>
      <c r="AX1532" s="191"/>
      <c r="AY1532" s="191"/>
      <c r="AZ1532" s="191"/>
      <c r="BA1532" s="192"/>
      <c r="BB1532" s="193"/>
      <c r="BC1532" s="193"/>
      <c r="BD1532" s="193"/>
    </row>
    <row r="1533" spans="1:56">
      <c r="A1533" s="220"/>
      <c r="B1533" s="221"/>
      <c r="C1533" s="222"/>
      <c r="D1533" s="169"/>
      <c r="E1533" s="169"/>
      <c r="F1533" s="169"/>
      <c r="G1533" s="202"/>
      <c r="H1533" s="217"/>
      <c r="I1533" s="212"/>
      <c r="J1533" s="206"/>
      <c r="K1533" s="212"/>
      <c r="L1533" s="206"/>
      <c r="M1533" s="212"/>
      <c r="N1533" s="206"/>
      <c r="O1533" s="170"/>
      <c r="P1533" s="171"/>
      <c r="Q1533" s="171"/>
      <c r="R1533" s="171"/>
      <c r="S1533" s="172"/>
      <c r="T1533" s="172"/>
      <c r="U1533" s="171"/>
      <c r="V1533" s="171"/>
      <c r="W1533" s="173"/>
      <c r="X1533" s="173"/>
      <c r="Y1533" s="173"/>
      <c r="Z1533" s="171"/>
      <c r="AA1533" s="171"/>
      <c r="AB1533" s="171"/>
      <c r="AC1533" s="172"/>
      <c r="AD1533" s="172"/>
      <c r="AE1533" s="174"/>
      <c r="AF1533" s="175"/>
      <c r="AG1533" s="169"/>
      <c r="AH1533" s="171"/>
      <c r="AI1533" s="171"/>
      <c r="AJ1533" s="169"/>
      <c r="AK1533" s="176"/>
      <c r="AL1533" s="176"/>
      <c r="AM1533" s="176"/>
      <c r="AN1533" s="176"/>
      <c r="AO1533" s="176"/>
      <c r="AP1533" s="176"/>
      <c r="AQ1533" s="176"/>
      <c r="AR1533" s="176"/>
      <c r="AS1533" s="176"/>
      <c r="AT1533" s="176"/>
      <c r="AU1533" s="177"/>
      <c r="AV1533" s="178"/>
      <c r="AW1533" s="178"/>
      <c r="AX1533" s="179"/>
      <c r="AY1533" s="179"/>
      <c r="AZ1533" s="179"/>
      <c r="BA1533" s="180"/>
      <c r="BB1533" s="181"/>
      <c r="BC1533" s="181"/>
      <c r="BD1533" s="181"/>
    </row>
    <row r="1534" spans="1:56">
      <c r="A1534" s="223"/>
      <c r="B1534" s="224"/>
      <c r="C1534" s="225"/>
      <c r="D1534" s="182"/>
      <c r="E1534" s="182"/>
      <c r="F1534" s="182"/>
      <c r="G1534" s="203"/>
      <c r="H1534" s="218"/>
      <c r="I1534" s="213"/>
      <c r="J1534" s="207"/>
      <c r="K1534" s="213"/>
      <c r="L1534" s="207"/>
      <c r="M1534" s="213"/>
      <c r="N1534" s="207"/>
      <c r="O1534" s="183"/>
      <c r="P1534" s="184"/>
      <c r="Q1534" s="184"/>
      <c r="R1534" s="275"/>
      <c r="S1534" s="185"/>
      <c r="T1534" s="185"/>
      <c r="U1534" s="275"/>
      <c r="V1534" s="275"/>
      <c r="W1534" s="276"/>
      <c r="X1534" s="276"/>
      <c r="Y1534" s="276"/>
      <c r="Z1534" s="275"/>
      <c r="AA1534" s="184"/>
      <c r="AB1534" s="184"/>
      <c r="AC1534" s="185"/>
      <c r="AD1534" s="185"/>
      <c r="AE1534" s="186"/>
      <c r="AF1534" s="187"/>
      <c r="AG1534" s="182"/>
      <c r="AH1534" s="184"/>
      <c r="AI1534" s="184"/>
      <c r="AJ1534" s="182"/>
      <c r="AK1534" s="188"/>
      <c r="AL1534" s="188"/>
      <c r="AM1534" s="188"/>
      <c r="AN1534" s="188"/>
      <c r="AO1534" s="188"/>
      <c r="AP1534" s="188"/>
      <c r="AQ1534" s="188"/>
      <c r="AR1534" s="188"/>
      <c r="AS1534" s="188"/>
      <c r="AT1534" s="188"/>
      <c r="AU1534" s="189"/>
      <c r="AV1534" s="190"/>
      <c r="AW1534" s="190"/>
      <c r="AX1534" s="191"/>
      <c r="AY1534" s="191"/>
      <c r="AZ1534" s="191"/>
      <c r="BA1534" s="192"/>
      <c r="BB1534" s="193"/>
      <c r="BC1534" s="193"/>
      <c r="BD1534" s="193"/>
    </row>
    <row r="1535" spans="1:56">
      <c r="A1535" s="220"/>
      <c r="B1535" s="221"/>
      <c r="C1535" s="222"/>
      <c r="D1535" s="169"/>
      <c r="E1535" s="169"/>
      <c r="F1535" s="169"/>
      <c r="G1535" s="202"/>
      <c r="H1535" s="217"/>
      <c r="I1535" s="212"/>
      <c r="J1535" s="206"/>
      <c r="K1535" s="212"/>
      <c r="L1535" s="206"/>
      <c r="M1535" s="212"/>
      <c r="N1535" s="206"/>
      <c r="O1535" s="170"/>
      <c r="P1535" s="171"/>
      <c r="Q1535" s="171"/>
      <c r="R1535" s="171"/>
      <c r="S1535" s="172"/>
      <c r="T1535" s="172"/>
      <c r="U1535" s="171"/>
      <c r="V1535" s="171"/>
      <c r="W1535" s="173"/>
      <c r="X1535" s="173"/>
      <c r="Y1535" s="173"/>
      <c r="Z1535" s="171"/>
      <c r="AA1535" s="171"/>
      <c r="AB1535" s="171"/>
      <c r="AC1535" s="172"/>
      <c r="AD1535" s="172"/>
      <c r="AE1535" s="174"/>
      <c r="AF1535" s="175"/>
      <c r="AG1535" s="169"/>
      <c r="AH1535" s="171"/>
      <c r="AI1535" s="171"/>
      <c r="AJ1535" s="169"/>
      <c r="AK1535" s="176"/>
      <c r="AL1535" s="176"/>
      <c r="AM1535" s="176"/>
      <c r="AN1535" s="176"/>
      <c r="AO1535" s="176"/>
      <c r="AP1535" s="176"/>
      <c r="AQ1535" s="176"/>
      <c r="AR1535" s="176"/>
      <c r="AS1535" s="176"/>
      <c r="AT1535" s="176"/>
      <c r="AU1535" s="177"/>
      <c r="AV1535" s="178"/>
      <c r="AW1535" s="178"/>
      <c r="AX1535" s="179"/>
      <c r="AY1535" s="179"/>
      <c r="AZ1535" s="179"/>
      <c r="BA1535" s="180"/>
      <c r="BB1535" s="181"/>
      <c r="BC1535" s="181"/>
      <c r="BD1535" s="181"/>
    </row>
    <row r="1536" spans="1:56">
      <c r="A1536" s="223"/>
      <c r="B1536" s="224"/>
      <c r="C1536" s="225"/>
      <c r="D1536" s="182"/>
      <c r="E1536" s="182"/>
      <c r="F1536" s="182"/>
      <c r="G1536" s="203"/>
      <c r="H1536" s="218"/>
      <c r="I1536" s="213"/>
      <c r="J1536" s="207"/>
      <c r="K1536" s="213"/>
      <c r="L1536" s="207"/>
      <c r="M1536" s="213"/>
      <c r="N1536" s="207"/>
      <c r="O1536" s="183"/>
      <c r="P1536" s="184"/>
      <c r="Q1536" s="184"/>
      <c r="R1536" s="275"/>
      <c r="S1536" s="185"/>
      <c r="T1536" s="185"/>
      <c r="U1536" s="275"/>
      <c r="V1536" s="275"/>
      <c r="W1536" s="276"/>
      <c r="X1536" s="276"/>
      <c r="Y1536" s="276"/>
      <c r="Z1536" s="275"/>
      <c r="AA1536" s="184"/>
      <c r="AB1536" s="184"/>
      <c r="AC1536" s="185"/>
      <c r="AD1536" s="185"/>
      <c r="AE1536" s="186"/>
      <c r="AF1536" s="187"/>
      <c r="AG1536" s="182"/>
      <c r="AH1536" s="184"/>
      <c r="AI1536" s="184"/>
      <c r="AJ1536" s="182"/>
      <c r="AK1536" s="188"/>
      <c r="AL1536" s="188"/>
      <c r="AM1536" s="188"/>
      <c r="AN1536" s="188"/>
      <c r="AO1536" s="188"/>
      <c r="AP1536" s="188"/>
      <c r="AQ1536" s="188"/>
      <c r="AR1536" s="188"/>
      <c r="AS1536" s="188"/>
      <c r="AT1536" s="188"/>
      <c r="AU1536" s="189"/>
      <c r="AV1536" s="190"/>
      <c r="AW1536" s="190"/>
      <c r="AX1536" s="191"/>
      <c r="AY1536" s="191"/>
      <c r="AZ1536" s="191"/>
      <c r="BA1536" s="192"/>
      <c r="BB1536" s="193"/>
      <c r="BC1536" s="193"/>
      <c r="BD1536" s="193"/>
    </row>
    <row r="1537" spans="1:56">
      <c r="A1537" s="220"/>
      <c r="B1537" s="221"/>
      <c r="C1537" s="222"/>
      <c r="D1537" s="169"/>
      <c r="E1537" s="169"/>
      <c r="F1537" s="169"/>
      <c r="G1537" s="202"/>
      <c r="H1537" s="217"/>
      <c r="I1537" s="212"/>
      <c r="J1537" s="206"/>
      <c r="K1537" s="212"/>
      <c r="L1537" s="206"/>
      <c r="M1537" s="212"/>
      <c r="N1537" s="206"/>
      <c r="O1537" s="170"/>
      <c r="P1537" s="171"/>
      <c r="Q1537" s="171"/>
      <c r="R1537" s="171"/>
      <c r="S1537" s="172"/>
      <c r="T1537" s="172"/>
      <c r="U1537" s="171"/>
      <c r="V1537" s="171"/>
      <c r="W1537" s="173"/>
      <c r="X1537" s="173"/>
      <c r="Y1537" s="173"/>
      <c r="Z1537" s="171"/>
      <c r="AA1537" s="171"/>
      <c r="AB1537" s="171"/>
      <c r="AC1537" s="172"/>
      <c r="AD1537" s="172"/>
      <c r="AE1537" s="174"/>
      <c r="AF1537" s="175"/>
      <c r="AG1537" s="169"/>
      <c r="AH1537" s="171"/>
      <c r="AI1537" s="171"/>
      <c r="AJ1537" s="169"/>
      <c r="AK1537" s="176"/>
      <c r="AL1537" s="176"/>
      <c r="AM1537" s="176"/>
      <c r="AN1537" s="176"/>
      <c r="AO1537" s="176"/>
      <c r="AP1537" s="176"/>
      <c r="AQ1537" s="176"/>
      <c r="AR1537" s="176"/>
      <c r="AS1537" s="176"/>
      <c r="AT1537" s="176"/>
      <c r="AU1537" s="177"/>
      <c r="AV1537" s="178"/>
      <c r="AW1537" s="178"/>
      <c r="AX1537" s="179"/>
      <c r="AY1537" s="179"/>
      <c r="AZ1537" s="179"/>
      <c r="BA1537" s="180"/>
      <c r="BB1537" s="181"/>
      <c r="BC1537" s="181"/>
      <c r="BD1537" s="181"/>
    </row>
    <row r="1538" spans="1:56">
      <c r="A1538" s="223"/>
      <c r="B1538" s="224"/>
      <c r="C1538" s="225"/>
      <c r="D1538" s="182"/>
      <c r="E1538" s="182"/>
      <c r="F1538" s="182"/>
      <c r="G1538" s="203"/>
      <c r="H1538" s="218"/>
      <c r="I1538" s="213"/>
      <c r="J1538" s="207"/>
      <c r="K1538" s="213"/>
      <c r="L1538" s="207"/>
      <c r="M1538" s="213"/>
      <c r="N1538" s="207"/>
      <c r="O1538" s="183"/>
      <c r="P1538" s="184"/>
      <c r="Q1538" s="184"/>
      <c r="R1538" s="275"/>
      <c r="S1538" s="185"/>
      <c r="T1538" s="185"/>
      <c r="U1538" s="275"/>
      <c r="V1538" s="275"/>
      <c r="W1538" s="276"/>
      <c r="X1538" s="276"/>
      <c r="Y1538" s="276"/>
      <c r="Z1538" s="275"/>
      <c r="AA1538" s="184"/>
      <c r="AB1538" s="184"/>
      <c r="AC1538" s="185"/>
      <c r="AD1538" s="185"/>
      <c r="AE1538" s="186"/>
      <c r="AF1538" s="187"/>
      <c r="AG1538" s="182"/>
      <c r="AH1538" s="184"/>
      <c r="AI1538" s="184"/>
      <c r="AJ1538" s="182"/>
      <c r="AK1538" s="188"/>
      <c r="AL1538" s="188"/>
      <c r="AM1538" s="188"/>
      <c r="AN1538" s="188"/>
      <c r="AO1538" s="188"/>
      <c r="AP1538" s="188"/>
      <c r="AQ1538" s="188"/>
      <c r="AR1538" s="188"/>
      <c r="AS1538" s="188"/>
      <c r="AT1538" s="188"/>
      <c r="AU1538" s="189"/>
      <c r="AV1538" s="190"/>
      <c r="AW1538" s="190"/>
      <c r="AX1538" s="191"/>
      <c r="AY1538" s="191"/>
      <c r="AZ1538" s="191"/>
      <c r="BA1538" s="192"/>
      <c r="BB1538" s="193"/>
      <c r="BC1538" s="193"/>
      <c r="BD1538" s="193"/>
    </row>
    <row r="1539" spans="1:56">
      <c r="A1539" s="220"/>
      <c r="B1539" s="221"/>
      <c r="C1539" s="222"/>
      <c r="D1539" s="169"/>
      <c r="E1539" s="169"/>
      <c r="F1539" s="169"/>
      <c r="G1539" s="202"/>
      <c r="H1539" s="217"/>
      <c r="I1539" s="212"/>
      <c r="J1539" s="206"/>
      <c r="K1539" s="212"/>
      <c r="L1539" s="206"/>
      <c r="M1539" s="212"/>
      <c r="N1539" s="206"/>
      <c r="O1539" s="170"/>
      <c r="P1539" s="171"/>
      <c r="Q1539" s="171"/>
      <c r="R1539" s="171"/>
      <c r="S1539" s="172"/>
      <c r="T1539" s="172"/>
      <c r="U1539" s="171"/>
      <c r="V1539" s="171"/>
      <c r="W1539" s="173"/>
      <c r="X1539" s="173"/>
      <c r="Y1539" s="173"/>
      <c r="Z1539" s="171"/>
      <c r="AA1539" s="171"/>
      <c r="AB1539" s="171"/>
      <c r="AC1539" s="172"/>
      <c r="AD1539" s="172"/>
      <c r="AE1539" s="174"/>
      <c r="AF1539" s="175"/>
      <c r="AG1539" s="169"/>
      <c r="AH1539" s="171"/>
      <c r="AI1539" s="171"/>
      <c r="AJ1539" s="169"/>
      <c r="AK1539" s="176"/>
      <c r="AL1539" s="176"/>
      <c r="AM1539" s="176"/>
      <c r="AN1539" s="176"/>
      <c r="AO1539" s="176"/>
      <c r="AP1539" s="176"/>
      <c r="AQ1539" s="176"/>
      <c r="AR1539" s="176"/>
      <c r="AS1539" s="176"/>
      <c r="AT1539" s="176"/>
      <c r="AU1539" s="177"/>
      <c r="AV1539" s="178"/>
      <c r="AW1539" s="178"/>
      <c r="AX1539" s="179"/>
      <c r="AY1539" s="179"/>
      <c r="AZ1539" s="179"/>
      <c r="BA1539" s="180"/>
      <c r="BB1539" s="181"/>
      <c r="BC1539" s="181"/>
      <c r="BD1539" s="181"/>
    </row>
    <row r="1540" spans="1:56">
      <c r="A1540" s="223"/>
      <c r="B1540" s="224"/>
      <c r="C1540" s="225"/>
      <c r="D1540" s="182"/>
      <c r="E1540" s="182"/>
      <c r="F1540" s="182"/>
      <c r="G1540" s="203"/>
      <c r="H1540" s="218"/>
      <c r="I1540" s="213"/>
      <c r="J1540" s="207"/>
      <c r="K1540" s="213"/>
      <c r="L1540" s="207"/>
      <c r="M1540" s="213"/>
      <c r="N1540" s="207"/>
      <c r="O1540" s="183"/>
      <c r="P1540" s="184"/>
      <c r="Q1540" s="184"/>
      <c r="R1540" s="275"/>
      <c r="S1540" s="185"/>
      <c r="T1540" s="185"/>
      <c r="U1540" s="275"/>
      <c r="V1540" s="275"/>
      <c r="W1540" s="276"/>
      <c r="X1540" s="276"/>
      <c r="Y1540" s="276"/>
      <c r="Z1540" s="275"/>
      <c r="AA1540" s="184"/>
      <c r="AB1540" s="184"/>
      <c r="AC1540" s="185"/>
      <c r="AD1540" s="185"/>
      <c r="AE1540" s="186"/>
      <c r="AF1540" s="187"/>
      <c r="AG1540" s="182"/>
      <c r="AH1540" s="184"/>
      <c r="AI1540" s="184"/>
      <c r="AJ1540" s="182"/>
      <c r="AK1540" s="188"/>
      <c r="AL1540" s="188"/>
      <c r="AM1540" s="188"/>
      <c r="AN1540" s="188"/>
      <c r="AO1540" s="188"/>
      <c r="AP1540" s="188"/>
      <c r="AQ1540" s="188"/>
      <c r="AR1540" s="188"/>
      <c r="AS1540" s="188"/>
      <c r="AT1540" s="188"/>
      <c r="AU1540" s="189"/>
      <c r="AV1540" s="190"/>
      <c r="AW1540" s="190"/>
      <c r="AX1540" s="191"/>
      <c r="AY1540" s="191"/>
      <c r="AZ1540" s="191"/>
      <c r="BA1540" s="192"/>
      <c r="BB1540" s="193"/>
      <c r="BC1540" s="193"/>
      <c r="BD1540" s="193"/>
    </row>
    <row r="1541" spans="1:56">
      <c r="A1541" s="220"/>
      <c r="B1541" s="221"/>
      <c r="C1541" s="222"/>
      <c r="D1541" s="169"/>
      <c r="E1541" s="169"/>
      <c r="F1541" s="169"/>
      <c r="G1541" s="202"/>
      <c r="H1541" s="217"/>
      <c r="I1541" s="212"/>
      <c r="J1541" s="206"/>
      <c r="K1541" s="212"/>
      <c r="L1541" s="206"/>
      <c r="M1541" s="212"/>
      <c r="N1541" s="206"/>
      <c r="O1541" s="170"/>
      <c r="P1541" s="171"/>
      <c r="Q1541" s="171"/>
      <c r="R1541" s="171"/>
      <c r="S1541" s="172"/>
      <c r="T1541" s="172"/>
      <c r="U1541" s="171"/>
      <c r="V1541" s="171"/>
      <c r="W1541" s="173"/>
      <c r="X1541" s="173"/>
      <c r="Y1541" s="173"/>
      <c r="Z1541" s="171"/>
      <c r="AA1541" s="171"/>
      <c r="AB1541" s="171"/>
      <c r="AC1541" s="172"/>
      <c r="AD1541" s="172"/>
      <c r="AE1541" s="174"/>
      <c r="AF1541" s="175"/>
      <c r="AG1541" s="169"/>
      <c r="AH1541" s="171"/>
      <c r="AI1541" s="171"/>
      <c r="AJ1541" s="169"/>
      <c r="AK1541" s="176"/>
      <c r="AL1541" s="176"/>
      <c r="AM1541" s="176"/>
      <c r="AN1541" s="176"/>
      <c r="AO1541" s="176"/>
      <c r="AP1541" s="176"/>
      <c r="AQ1541" s="176"/>
      <c r="AR1541" s="176"/>
      <c r="AS1541" s="176"/>
      <c r="AT1541" s="176"/>
      <c r="AU1541" s="177"/>
      <c r="AV1541" s="178"/>
      <c r="AW1541" s="178"/>
      <c r="AX1541" s="179"/>
      <c r="AY1541" s="179"/>
      <c r="AZ1541" s="179"/>
      <c r="BA1541" s="180"/>
      <c r="BB1541" s="181"/>
      <c r="BC1541" s="181"/>
      <c r="BD1541" s="181"/>
    </row>
    <row r="1542" spans="1:56">
      <c r="A1542" s="223"/>
      <c r="B1542" s="224"/>
      <c r="C1542" s="225"/>
      <c r="D1542" s="182"/>
      <c r="E1542" s="182"/>
      <c r="F1542" s="182"/>
      <c r="G1542" s="203"/>
      <c r="H1542" s="218"/>
      <c r="I1542" s="213"/>
      <c r="J1542" s="207"/>
      <c r="K1542" s="213"/>
      <c r="L1542" s="207"/>
      <c r="M1542" s="213"/>
      <c r="N1542" s="207"/>
      <c r="O1542" s="183"/>
      <c r="P1542" s="184"/>
      <c r="Q1542" s="184"/>
      <c r="R1542" s="275"/>
      <c r="S1542" s="185"/>
      <c r="T1542" s="185"/>
      <c r="U1542" s="275"/>
      <c r="V1542" s="275"/>
      <c r="W1542" s="276"/>
      <c r="X1542" s="276"/>
      <c r="Y1542" s="276"/>
      <c r="Z1542" s="275"/>
      <c r="AA1542" s="184"/>
      <c r="AB1542" s="184"/>
      <c r="AC1542" s="185"/>
      <c r="AD1542" s="185"/>
      <c r="AE1542" s="186"/>
      <c r="AF1542" s="187"/>
      <c r="AG1542" s="182"/>
      <c r="AH1542" s="184"/>
      <c r="AI1542" s="184"/>
      <c r="AJ1542" s="182"/>
      <c r="AK1542" s="188"/>
      <c r="AL1542" s="188"/>
      <c r="AM1542" s="188"/>
      <c r="AN1542" s="188"/>
      <c r="AO1542" s="188"/>
      <c r="AP1542" s="188"/>
      <c r="AQ1542" s="188"/>
      <c r="AR1542" s="188"/>
      <c r="AS1542" s="188"/>
      <c r="AT1542" s="188"/>
      <c r="AU1542" s="189"/>
      <c r="AV1542" s="190"/>
      <c r="AW1542" s="190"/>
      <c r="AX1542" s="191"/>
      <c r="AY1542" s="191"/>
      <c r="AZ1542" s="191"/>
      <c r="BA1542" s="192"/>
      <c r="BB1542" s="193"/>
      <c r="BC1542" s="193"/>
      <c r="BD1542" s="193"/>
    </row>
    <row r="1543" spans="1:56">
      <c r="A1543" s="220"/>
      <c r="B1543" s="221"/>
      <c r="C1543" s="222"/>
      <c r="D1543" s="169"/>
      <c r="E1543" s="169"/>
      <c r="F1543" s="169"/>
      <c r="G1543" s="202"/>
      <c r="H1543" s="217"/>
      <c r="I1543" s="212"/>
      <c r="J1543" s="206"/>
      <c r="K1543" s="212"/>
      <c r="L1543" s="206"/>
      <c r="M1543" s="212"/>
      <c r="N1543" s="206"/>
      <c r="O1543" s="170"/>
      <c r="P1543" s="171"/>
      <c r="Q1543" s="171"/>
      <c r="R1543" s="171"/>
      <c r="S1543" s="172"/>
      <c r="T1543" s="172"/>
      <c r="U1543" s="171"/>
      <c r="V1543" s="171"/>
      <c r="W1543" s="173"/>
      <c r="X1543" s="173"/>
      <c r="Y1543" s="173"/>
      <c r="Z1543" s="171"/>
      <c r="AA1543" s="171"/>
      <c r="AB1543" s="171"/>
      <c r="AC1543" s="172"/>
      <c r="AD1543" s="172"/>
      <c r="AE1543" s="174"/>
      <c r="AF1543" s="175"/>
      <c r="AG1543" s="169"/>
      <c r="AH1543" s="171"/>
      <c r="AI1543" s="171"/>
      <c r="AJ1543" s="169"/>
      <c r="AK1543" s="176"/>
      <c r="AL1543" s="176"/>
      <c r="AM1543" s="176"/>
      <c r="AN1543" s="176"/>
      <c r="AO1543" s="176"/>
      <c r="AP1543" s="176"/>
      <c r="AQ1543" s="176"/>
      <c r="AR1543" s="176"/>
      <c r="AS1543" s="176"/>
      <c r="AT1543" s="176"/>
      <c r="AU1543" s="177"/>
      <c r="AV1543" s="178"/>
      <c r="AW1543" s="178"/>
      <c r="AX1543" s="179"/>
      <c r="AY1543" s="179"/>
      <c r="AZ1543" s="179"/>
      <c r="BA1543" s="180"/>
      <c r="BB1543" s="181"/>
      <c r="BC1543" s="181"/>
      <c r="BD1543" s="181"/>
    </row>
    <row r="1544" spans="1:56">
      <c r="A1544" s="223"/>
      <c r="B1544" s="224"/>
      <c r="C1544" s="225"/>
      <c r="D1544" s="182"/>
      <c r="E1544" s="182"/>
      <c r="F1544" s="182"/>
      <c r="G1544" s="203"/>
      <c r="H1544" s="218"/>
      <c r="I1544" s="213"/>
      <c r="J1544" s="207"/>
      <c r="K1544" s="213"/>
      <c r="L1544" s="207"/>
      <c r="M1544" s="213"/>
      <c r="N1544" s="207"/>
      <c r="O1544" s="183"/>
      <c r="P1544" s="184"/>
      <c r="Q1544" s="184"/>
      <c r="R1544" s="275"/>
      <c r="S1544" s="185"/>
      <c r="T1544" s="185"/>
      <c r="U1544" s="275"/>
      <c r="V1544" s="275"/>
      <c r="W1544" s="276"/>
      <c r="X1544" s="276"/>
      <c r="Y1544" s="276"/>
      <c r="Z1544" s="275"/>
      <c r="AA1544" s="184"/>
      <c r="AB1544" s="184"/>
      <c r="AC1544" s="185"/>
      <c r="AD1544" s="185"/>
      <c r="AE1544" s="186"/>
      <c r="AF1544" s="187"/>
      <c r="AG1544" s="182"/>
      <c r="AH1544" s="184"/>
      <c r="AI1544" s="184"/>
      <c r="AJ1544" s="182"/>
      <c r="AK1544" s="188"/>
      <c r="AL1544" s="188"/>
      <c r="AM1544" s="188"/>
      <c r="AN1544" s="188"/>
      <c r="AO1544" s="188"/>
      <c r="AP1544" s="188"/>
      <c r="AQ1544" s="188"/>
      <c r="AR1544" s="188"/>
      <c r="AS1544" s="188"/>
      <c r="AT1544" s="188"/>
      <c r="AU1544" s="189"/>
      <c r="AV1544" s="190"/>
      <c r="AW1544" s="190"/>
      <c r="AX1544" s="191"/>
      <c r="AY1544" s="191"/>
      <c r="AZ1544" s="191"/>
      <c r="BA1544" s="192"/>
      <c r="BB1544" s="193"/>
      <c r="BC1544" s="193"/>
      <c r="BD1544" s="193"/>
    </row>
    <row r="1545" spans="1:56">
      <c r="A1545" s="220"/>
      <c r="B1545" s="221"/>
      <c r="C1545" s="222"/>
      <c r="D1545" s="169"/>
      <c r="E1545" s="169"/>
      <c r="F1545" s="169"/>
      <c r="G1545" s="202"/>
      <c r="H1545" s="217"/>
      <c r="I1545" s="212"/>
      <c r="J1545" s="206"/>
      <c r="K1545" s="212"/>
      <c r="L1545" s="206"/>
      <c r="M1545" s="212"/>
      <c r="N1545" s="206"/>
      <c r="O1545" s="170"/>
      <c r="P1545" s="171"/>
      <c r="Q1545" s="171"/>
      <c r="R1545" s="171"/>
      <c r="S1545" s="172"/>
      <c r="T1545" s="172"/>
      <c r="U1545" s="171"/>
      <c r="V1545" s="171"/>
      <c r="W1545" s="173"/>
      <c r="X1545" s="173"/>
      <c r="Y1545" s="173"/>
      <c r="Z1545" s="171"/>
      <c r="AA1545" s="171"/>
      <c r="AB1545" s="171"/>
      <c r="AC1545" s="172"/>
      <c r="AD1545" s="172"/>
      <c r="AE1545" s="174"/>
      <c r="AF1545" s="175"/>
      <c r="AG1545" s="169"/>
      <c r="AH1545" s="171"/>
      <c r="AI1545" s="171"/>
      <c r="AJ1545" s="169"/>
      <c r="AK1545" s="176"/>
      <c r="AL1545" s="176"/>
      <c r="AM1545" s="176"/>
      <c r="AN1545" s="176"/>
      <c r="AO1545" s="176"/>
      <c r="AP1545" s="176"/>
      <c r="AQ1545" s="176"/>
      <c r="AR1545" s="176"/>
      <c r="AS1545" s="176"/>
      <c r="AT1545" s="176"/>
      <c r="AU1545" s="177"/>
      <c r="AV1545" s="178"/>
      <c r="AW1545" s="178"/>
      <c r="AX1545" s="179"/>
      <c r="AY1545" s="179"/>
      <c r="AZ1545" s="179"/>
      <c r="BA1545" s="180"/>
      <c r="BB1545" s="181"/>
      <c r="BC1545" s="181"/>
      <c r="BD1545" s="181"/>
    </row>
    <row r="1546" spans="1:56">
      <c r="A1546" s="223"/>
      <c r="B1546" s="224"/>
      <c r="C1546" s="225"/>
      <c r="D1546" s="182"/>
      <c r="E1546" s="182"/>
      <c r="F1546" s="182"/>
      <c r="G1546" s="203"/>
      <c r="H1546" s="218"/>
      <c r="I1546" s="213"/>
      <c r="J1546" s="207"/>
      <c r="K1546" s="213"/>
      <c r="L1546" s="207"/>
      <c r="M1546" s="213"/>
      <c r="N1546" s="207"/>
      <c r="O1546" s="183"/>
      <c r="P1546" s="184"/>
      <c r="Q1546" s="184"/>
      <c r="R1546" s="275"/>
      <c r="S1546" s="185"/>
      <c r="T1546" s="185"/>
      <c r="U1546" s="275"/>
      <c r="V1546" s="275"/>
      <c r="W1546" s="276"/>
      <c r="X1546" s="276"/>
      <c r="Y1546" s="276"/>
      <c r="Z1546" s="275"/>
      <c r="AA1546" s="184"/>
      <c r="AB1546" s="184"/>
      <c r="AC1546" s="185"/>
      <c r="AD1546" s="185"/>
      <c r="AE1546" s="186"/>
      <c r="AF1546" s="187"/>
      <c r="AG1546" s="182"/>
      <c r="AH1546" s="184"/>
      <c r="AI1546" s="184"/>
      <c r="AJ1546" s="182"/>
      <c r="AK1546" s="188"/>
      <c r="AL1546" s="188"/>
      <c r="AM1546" s="188"/>
      <c r="AN1546" s="188"/>
      <c r="AO1546" s="188"/>
      <c r="AP1546" s="188"/>
      <c r="AQ1546" s="188"/>
      <c r="AR1546" s="188"/>
      <c r="AS1546" s="188"/>
      <c r="AT1546" s="188"/>
      <c r="AU1546" s="189"/>
      <c r="AV1546" s="190"/>
      <c r="AW1546" s="190"/>
      <c r="AX1546" s="191"/>
      <c r="AY1546" s="191"/>
      <c r="AZ1546" s="191"/>
      <c r="BA1546" s="192"/>
      <c r="BB1546" s="193"/>
      <c r="BC1546" s="193"/>
      <c r="BD1546" s="193"/>
    </row>
    <row r="1547" spans="1:56">
      <c r="A1547" s="220"/>
      <c r="B1547" s="221"/>
      <c r="C1547" s="222"/>
      <c r="D1547" s="169"/>
      <c r="E1547" s="169"/>
      <c r="F1547" s="169"/>
      <c r="G1547" s="202"/>
      <c r="H1547" s="217"/>
      <c r="I1547" s="212"/>
      <c r="J1547" s="206"/>
      <c r="K1547" s="212"/>
      <c r="L1547" s="206"/>
      <c r="M1547" s="212"/>
      <c r="N1547" s="206"/>
      <c r="O1547" s="170"/>
      <c r="P1547" s="171"/>
      <c r="Q1547" s="171"/>
      <c r="R1547" s="171"/>
      <c r="S1547" s="172"/>
      <c r="T1547" s="172"/>
      <c r="U1547" s="171"/>
      <c r="V1547" s="171"/>
      <c r="W1547" s="173"/>
      <c r="X1547" s="173"/>
      <c r="Y1547" s="173"/>
      <c r="Z1547" s="171"/>
      <c r="AA1547" s="171"/>
      <c r="AB1547" s="171"/>
      <c r="AC1547" s="172"/>
      <c r="AD1547" s="172"/>
      <c r="AE1547" s="174"/>
      <c r="AF1547" s="175"/>
      <c r="AG1547" s="169"/>
      <c r="AH1547" s="171"/>
      <c r="AI1547" s="171"/>
      <c r="AJ1547" s="169"/>
      <c r="AK1547" s="176"/>
      <c r="AL1547" s="176"/>
      <c r="AM1547" s="176"/>
      <c r="AN1547" s="176"/>
      <c r="AO1547" s="176"/>
      <c r="AP1547" s="176"/>
      <c r="AQ1547" s="176"/>
      <c r="AR1547" s="176"/>
      <c r="AS1547" s="176"/>
      <c r="AT1547" s="176"/>
      <c r="AU1547" s="177"/>
      <c r="AV1547" s="178"/>
      <c r="AW1547" s="178"/>
      <c r="AX1547" s="179"/>
      <c r="AY1547" s="179"/>
      <c r="AZ1547" s="179"/>
      <c r="BA1547" s="180"/>
      <c r="BB1547" s="181"/>
      <c r="BC1547" s="181"/>
      <c r="BD1547" s="181"/>
    </row>
    <row r="1548" spans="1:56">
      <c r="A1548" s="223"/>
      <c r="B1548" s="224"/>
      <c r="C1548" s="225"/>
      <c r="D1548" s="182"/>
      <c r="E1548" s="182"/>
      <c r="F1548" s="182"/>
      <c r="G1548" s="203"/>
      <c r="H1548" s="218"/>
      <c r="I1548" s="213"/>
      <c r="J1548" s="207"/>
      <c r="K1548" s="213"/>
      <c r="L1548" s="207"/>
      <c r="M1548" s="213"/>
      <c r="N1548" s="207"/>
      <c r="O1548" s="183"/>
      <c r="P1548" s="184"/>
      <c r="Q1548" s="184"/>
      <c r="R1548" s="275"/>
      <c r="S1548" s="185"/>
      <c r="T1548" s="185"/>
      <c r="U1548" s="275"/>
      <c r="V1548" s="275"/>
      <c r="W1548" s="276"/>
      <c r="X1548" s="276"/>
      <c r="Y1548" s="276"/>
      <c r="Z1548" s="275"/>
      <c r="AA1548" s="184"/>
      <c r="AB1548" s="184"/>
      <c r="AC1548" s="185"/>
      <c r="AD1548" s="185"/>
      <c r="AE1548" s="186"/>
      <c r="AF1548" s="187"/>
      <c r="AG1548" s="182"/>
      <c r="AH1548" s="184"/>
      <c r="AI1548" s="184"/>
      <c r="AJ1548" s="182"/>
      <c r="AK1548" s="188"/>
      <c r="AL1548" s="188"/>
      <c r="AM1548" s="188"/>
      <c r="AN1548" s="188"/>
      <c r="AO1548" s="188"/>
      <c r="AP1548" s="188"/>
      <c r="AQ1548" s="188"/>
      <c r="AR1548" s="188"/>
      <c r="AS1548" s="188"/>
      <c r="AT1548" s="188"/>
      <c r="AU1548" s="189"/>
      <c r="AV1548" s="190"/>
      <c r="AW1548" s="190"/>
      <c r="AX1548" s="191"/>
      <c r="AY1548" s="191"/>
      <c r="AZ1548" s="191"/>
      <c r="BA1548" s="192"/>
      <c r="BB1548" s="193"/>
      <c r="BC1548" s="193"/>
      <c r="BD1548" s="193"/>
    </row>
    <row r="1549" spans="1:56">
      <c r="A1549" s="220"/>
      <c r="B1549" s="221"/>
      <c r="C1549" s="222"/>
      <c r="D1549" s="169"/>
      <c r="E1549" s="169"/>
      <c r="F1549" s="169"/>
      <c r="G1549" s="202"/>
      <c r="H1549" s="217"/>
      <c r="I1549" s="212"/>
      <c r="J1549" s="206"/>
      <c r="K1549" s="212"/>
      <c r="L1549" s="206"/>
      <c r="M1549" s="212"/>
      <c r="N1549" s="206"/>
      <c r="O1549" s="170"/>
      <c r="P1549" s="171"/>
      <c r="Q1549" s="171"/>
      <c r="R1549" s="171"/>
      <c r="S1549" s="172"/>
      <c r="T1549" s="172"/>
      <c r="U1549" s="171"/>
      <c r="V1549" s="171"/>
      <c r="W1549" s="173"/>
      <c r="X1549" s="173"/>
      <c r="Y1549" s="173"/>
      <c r="Z1549" s="171"/>
      <c r="AA1549" s="171"/>
      <c r="AB1549" s="171"/>
      <c r="AC1549" s="172"/>
      <c r="AD1549" s="172"/>
      <c r="AE1549" s="174"/>
      <c r="AF1549" s="175"/>
      <c r="AG1549" s="169"/>
      <c r="AH1549" s="171"/>
      <c r="AI1549" s="171"/>
      <c r="AJ1549" s="169"/>
      <c r="AK1549" s="176"/>
      <c r="AL1549" s="176"/>
      <c r="AM1549" s="176"/>
      <c r="AN1549" s="176"/>
      <c r="AO1549" s="176"/>
      <c r="AP1549" s="176"/>
      <c r="AQ1549" s="176"/>
      <c r="AR1549" s="176"/>
      <c r="AS1549" s="176"/>
      <c r="AT1549" s="176"/>
      <c r="AU1549" s="177"/>
      <c r="AV1549" s="178"/>
      <c r="AW1549" s="178"/>
      <c r="AX1549" s="179"/>
      <c r="AY1549" s="179"/>
      <c r="AZ1549" s="179"/>
      <c r="BA1549" s="180"/>
      <c r="BB1549" s="181"/>
      <c r="BC1549" s="181"/>
      <c r="BD1549" s="181"/>
    </row>
    <row r="1550" spans="1:56">
      <c r="A1550" s="223"/>
      <c r="B1550" s="224"/>
      <c r="C1550" s="225"/>
      <c r="D1550" s="182"/>
      <c r="E1550" s="182"/>
      <c r="F1550" s="182"/>
      <c r="G1550" s="203"/>
      <c r="H1550" s="218"/>
      <c r="I1550" s="213"/>
      <c r="J1550" s="207"/>
      <c r="K1550" s="213"/>
      <c r="L1550" s="207"/>
      <c r="M1550" s="213"/>
      <c r="N1550" s="207"/>
      <c r="O1550" s="183"/>
      <c r="P1550" s="184"/>
      <c r="Q1550" s="184"/>
      <c r="R1550" s="275"/>
      <c r="S1550" s="185"/>
      <c r="T1550" s="185"/>
      <c r="U1550" s="275"/>
      <c r="V1550" s="275"/>
      <c r="W1550" s="276"/>
      <c r="X1550" s="276"/>
      <c r="Y1550" s="276"/>
      <c r="Z1550" s="275"/>
      <c r="AA1550" s="184"/>
      <c r="AB1550" s="184"/>
      <c r="AC1550" s="185"/>
      <c r="AD1550" s="185"/>
      <c r="AE1550" s="186"/>
      <c r="AF1550" s="187"/>
      <c r="AG1550" s="182"/>
      <c r="AH1550" s="184"/>
      <c r="AI1550" s="184"/>
      <c r="AJ1550" s="182"/>
      <c r="AK1550" s="188"/>
      <c r="AL1550" s="188"/>
      <c r="AM1550" s="188"/>
      <c r="AN1550" s="188"/>
      <c r="AO1550" s="188"/>
      <c r="AP1550" s="188"/>
      <c r="AQ1550" s="188"/>
      <c r="AR1550" s="188"/>
      <c r="AS1550" s="188"/>
      <c r="AT1550" s="188"/>
      <c r="AU1550" s="189"/>
      <c r="AV1550" s="190"/>
      <c r="AW1550" s="190"/>
      <c r="AX1550" s="191"/>
      <c r="AY1550" s="191"/>
      <c r="AZ1550" s="191"/>
      <c r="BA1550" s="192"/>
      <c r="BB1550" s="193"/>
      <c r="BC1550" s="193"/>
      <c r="BD1550" s="193"/>
    </row>
    <row r="1551" spans="1:56">
      <c r="A1551" s="220"/>
      <c r="B1551" s="221"/>
      <c r="C1551" s="222"/>
      <c r="D1551" s="169"/>
      <c r="E1551" s="169"/>
      <c r="F1551" s="169"/>
      <c r="G1551" s="202"/>
      <c r="H1551" s="217"/>
      <c r="I1551" s="212"/>
      <c r="J1551" s="206"/>
      <c r="K1551" s="212"/>
      <c r="L1551" s="206"/>
      <c r="M1551" s="212"/>
      <c r="N1551" s="206"/>
      <c r="O1551" s="170"/>
      <c r="P1551" s="171"/>
      <c r="Q1551" s="171"/>
      <c r="R1551" s="171"/>
      <c r="S1551" s="172"/>
      <c r="T1551" s="172"/>
      <c r="U1551" s="171"/>
      <c r="V1551" s="171"/>
      <c r="W1551" s="173"/>
      <c r="X1551" s="173"/>
      <c r="Y1551" s="173"/>
      <c r="Z1551" s="171"/>
      <c r="AA1551" s="171"/>
      <c r="AB1551" s="171"/>
      <c r="AC1551" s="172"/>
      <c r="AD1551" s="172"/>
      <c r="AE1551" s="174"/>
      <c r="AF1551" s="175"/>
      <c r="AG1551" s="169"/>
      <c r="AH1551" s="171"/>
      <c r="AI1551" s="171"/>
      <c r="AJ1551" s="169"/>
      <c r="AK1551" s="176"/>
      <c r="AL1551" s="176"/>
      <c r="AM1551" s="176"/>
      <c r="AN1551" s="176"/>
      <c r="AO1551" s="176"/>
      <c r="AP1551" s="176"/>
      <c r="AQ1551" s="176"/>
      <c r="AR1551" s="176"/>
      <c r="AS1551" s="176"/>
      <c r="AT1551" s="176"/>
      <c r="AU1551" s="177"/>
      <c r="AV1551" s="178"/>
      <c r="AW1551" s="178"/>
      <c r="AX1551" s="179"/>
      <c r="AY1551" s="179"/>
      <c r="AZ1551" s="179"/>
      <c r="BA1551" s="180"/>
      <c r="BB1551" s="181"/>
      <c r="BC1551" s="181"/>
      <c r="BD1551" s="181"/>
    </row>
    <row r="1552" spans="1:56">
      <c r="A1552" s="223"/>
      <c r="B1552" s="224"/>
      <c r="C1552" s="225"/>
      <c r="D1552" s="182"/>
      <c r="E1552" s="182"/>
      <c r="F1552" s="182"/>
      <c r="G1552" s="203"/>
      <c r="H1552" s="218"/>
      <c r="I1552" s="213"/>
      <c r="J1552" s="207"/>
      <c r="K1552" s="213"/>
      <c r="L1552" s="207"/>
      <c r="M1552" s="213"/>
      <c r="N1552" s="207"/>
      <c r="O1552" s="183"/>
      <c r="P1552" s="184"/>
      <c r="Q1552" s="184"/>
      <c r="R1552" s="275"/>
      <c r="S1552" s="185"/>
      <c r="T1552" s="185"/>
      <c r="U1552" s="275"/>
      <c r="V1552" s="275"/>
      <c r="W1552" s="276"/>
      <c r="X1552" s="276"/>
      <c r="Y1552" s="276"/>
      <c r="Z1552" s="275"/>
      <c r="AA1552" s="184"/>
      <c r="AB1552" s="184"/>
      <c r="AC1552" s="185"/>
      <c r="AD1552" s="185"/>
      <c r="AE1552" s="186"/>
      <c r="AF1552" s="187"/>
      <c r="AG1552" s="182"/>
      <c r="AH1552" s="184"/>
      <c r="AI1552" s="184"/>
      <c r="AJ1552" s="182"/>
      <c r="AK1552" s="188"/>
      <c r="AL1552" s="188"/>
      <c r="AM1552" s="188"/>
      <c r="AN1552" s="188"/>
      <c r="AO1552" s="188"/>
      <c r="AP1552" s="188"/>
      <c r="AQ1552" s="188"/>
      <c r="AR1552" s="188"/>
      <c r="AS1552" s="188"/>
      <c r="AT1552" s="188"/>
      <c r="AU1552" s="189"/>
      <c r="AV1552" s="190"/>
      <c r="AW1552" s="190"/>
      <c r="AX1552" s="191"/>
      <c r="AY1552" s="191"/>
      <c r="AZ1552" s="191"/>
      <c r="BA1552" s="192"/>
      <c r="BB1552" s="193"/>
      <c r="BC1552" s="193"/>
      <c r="BD1552" s="193"/>
    </row>
    <row r="1553" spans="1:56">
      <c r="A1553" s="220"/>
      <c r="B1553" s="221"/>
      <c r="C1553" s="222"/>
      <c r="D1553" s="169"/>
      <c r="E1553" s="169"/>
      <c r="F1553" s="169"/>
      <c r="G1553" s="202"/>
      <c r="H1553" s="217"/>
      <c r="I1553" s="212"/>
      <c r="J1553" s="206"/>
      <c r="K1553" s="212"/>
      <c r="L1553" s="206"/>
      <c r="M1553" s="212"/>
      <c r="N1553" s="206"/>
      <c r="O1553" s="170"/>
      <c r="P1553" s="171"/>
      <c r="Q1553" s="171"/>
      <c r="R1553" s="171"/>
      <c r="S1553" s="172"/>
      <c r="T1553" s="172"/>
      <c r="U1553" s="171"/>
      <c r="V1553" s="171"/>
      <c r="W1553" s="173"/>
      <c r="X1553" s="173"/>
      <c r="Y1553" s="173"/>
      <c r="Z1553" s="171"/>
      <c r="AA1553" s="171"/>
      <c r="AB1553" s="171"/>
      <c r="AC1553" s="172"/>
      <c r="AD1553" s="172"/>
      <c r="AE1553" s="174"/>
      <c r="AF1553" s="175"/>
      <c r="AG1553" s="169"/>
      <c r="AH1553" s="171"/>
      <c r="AI1553" s="171"/>
      <c r="AJ1553" s="169"/>
      <c r="AK1553" s="176"/>
      <c r="AL1553" s="176"/>
      <c r="AM1553" s="176"/>
      <c r="AN1553" s="176"/>
      <c r="AO1553" s="176"/>
      <c r="AP1553" s="176"/>
      <c r="AQ1553" s="176"/>
      <c r="AR1553" s="176"/>
      <c r="AS1553" s="176"/>
      <c r="AT1553" s="176"/>
      <c r="AU1553" s="177"/>
      <c r="AV1553" s="178"/>
      <c r="AW1553" s="178"/>
      <c r="AX1553" s="179"/>
      <c r="AY1553" s="179"/>
      <c r="AZ1553" s="179"/>
      <c r="BA1553" s="180"/>
      <c r="BB1553" s="181"/>
      <c r="BC1553" s="181"/>
      <c r="BD1553" s="181"/>
    </row>
    <row r="1554" spans="1:56">
      <c r="A1554" s="223"/>
      <c r="B1554" s="224"/>
      <c r="C1554" s="225"/>
      <c r="D1554" s="182"/>
      <c r="E1554" s="182"/>
      <c r="F1554" s="182"/>
      <c r="G1554" s="203"/>
      <c r="H1554" s="218"/>
      <c r="I1554" s="213"/>
      <c r="J1554" s="207"/>
      <c r="K1554" s="213"/>
      <c r="L1554" s="207"/>
      <c r="M1554" s="213"/>
      <c r="N1554" s="207"/>
      <c r="O1554" s="183"/>
      <c r="P1554" s="184"/>
      <c r="Q1554" s="184"/>
      <c r="R1554" s="275"/>
      <c r="S1554" s="185"/>
      <c r="T1554" s="185"/>
      <c r="U1554" s="275"/>
      <c r="V1554" s="275"/>
      <c r="W1554" s="276"/>
      <c r="X1554" s="276"/>
      <c r="Y1554" s="276"/>
      <c r="Z1554" s="275"/>
      <c r="AA1554" s="184"/>
      <c r="AB1554" s="184"/>
      <c r="AC1554" s="185"/>
      <c r="AD1554" s="185"/>
      <c r="AE1554" s="186"/>
      <c r="AF1554" s="187"/>
      <c r="AG1554" s="182"/>
      <c r="AH1554" s="184"/>
      <c r="AI1554" s="184"/>
      <c r="AJ1554" s="182"/>
      <c r="AK1554" s="188"/>
      <c r="AL1554" s="188"/>
      <c r="AM1554" s="188"/>
      <c r="AN1554" s="188"/>
      <c r="AO1554" s="188"/>
      <c r="AP1554" s="188"/>
      <c r="AQ1554" s="188"/>
      <c r="AR1554" s="188"/>
      <c r="AS1554" s="188"/>
      <c r="AT1554" s="188"/>
      <c r="AU1554" s="189"/>
      <c r="AV1554" s="190"/>
      <c r="AW1554" s="190"/>
      <c r="AX1554" s="191"/>
      <c r="AY1554" s="191"/>
      <c r="AZ1554" s="191"/>
      <c r="BA1554" s="192"/>
      <c r="BB1554" s="193"/>
      <c r="BC1554" s="193"/>
      <c r="BD1554" s="193"/>
    </row>
    <row r="1555" spans="1:56">
      <c r="A1555" s="220"/>
      <c r="B1555" s="221"/>
      <c r="C1555" s="222"/>
      <c r="D1555" s="169"/>
      <c r="E1555" s="169"/>
      <c r="F1555" s="169"/>
      <c r="G1555" s="202"/>
      <c r="H1555" s="217"/>
      <c r="I1555" s="212"/>
      <c r="J1555" s="206"/>
      <c r="K1555" s="212"/>
      <c r="L1555" s="206"/>
      <c r="M1555" s="212"/>
      <c r="N1555" s="206"/>
      <c r="O1555" s="170"/>
      <c r="P1555" s="171"/>
      <c r="Q1555" s="171"/>
      <c r="R1555" s="171"/>
      <c r="S1555" s="172"/>
      <c r="T1555" s="172"/>
      <c r="U1555" s="171"/>
      <c r="V1555" s="171"/>
      <c r="W1555" s="173"/>
      <c r="X1555" s="173"/>
      <c r="Y1555" s="173"/>
      <c r="Z1555" s="171"/>
      <c r="AA1555" s="171"/>
      <c r="AB1555" s="171"/>
      <c r="AC1555" s="172"/>
      <c r="AD1555" s="172"/>
      <c r="AE1555" s="174"/>
      <c r="AF1555" s="175"/>
      <c r="AG1555" s="169"/>
      <c r="AH1555" s="171"/>
      <c r="AI1555" s="171"/>
      <c r="AJ1555" s="169"/>
      <c r="AK1555" s="176"/>
      <c r="AL1555" s="176"/>
      <c r="AM1555" s="176"/>
      <c r="AN1555" s="176"/>
      <c r="AO1555" s="176"/>
      <c r="AP1555" s="176"/>
      <c r="AQ1555" s="176"/>
      <c r="AR1555" s="176"/>
      <c r="AS1555" s="176"/>
      <c r="AT1555" s="176"/>
      <c r="AU1555" s="177"/>
      <c r="AV1555" s="178"/>
      <c r="AW1555" s="178"/>
      <c r="AX1555" s="179"/>
      <c r="AY1555" s="179"/>
      <c r="AZ1555" s="179"/>
      <c r="BA1555" s="180"/>
      <c r="BB1555" s="181"/>
      <c r="BC1555" s="181"/>
      <c r="BD1555" s="181"/>
    </row>
    <row r="1556" spans="1:56">
      <c r="A1556" s="223"/>
      <c r="B1556" s="224"/>
      <c r="C1556" s="225"/>
      <c r="D1556" s="182"/>
      <c r="E1556" s="182"/>
      <c r="F1556" s="182"/>
      <c r="G1556" s="203"/>
      <c r="H1556" s="218"/>
      <c r="I1556" s="213"/>
      <c r="J1556" s="207"/>
      <c r="K1556" s="213"/>
      <c r="L1556" s="207"/>
      <c r="M1556" s="213"/>
      <c r="N1556" s="207"/>
      <c r="O1556" s="183"/>
      <c r="P1556" s="184"/>
      <c r="Q1556" s="184"/>
      <c r="R1556" s="275"/>
      <c r="S1556" s="185"/>
      <c r="T1556" s="185"/>
      <c r="U1556" s="275"/>
      <c r="V1556" s="275"/>
      <c r="W1556" s="276"/>
      <c r="X1556" s="276"/>
      <c r="Y1556" s="276"/>
      <c r="Z1556" s="275"/>
      <c r="AA1556" s="184"/>
      <c r="AB1556" s="184"/>
      <c r="AC1556" s="185"/>
      <c r="AD1556" s="185"/>
      <c r="AE1556" s="186"/>
      <c r="AF1556" s="187"/>
      <c r="AG1556" s="182"/>
      <c r="AH1556" s="184"/>
      <c r="AI1556" s="184"/>
      <c r="AJ1556" s="182"/>
      <c r="AK1556" s="188"/>
      <c r="AL1556" s="188"/>
      <c r="AM1556" s="188"/>
      <c r="AN1556" s="188"/>
      <c r="AO1556" s="188"/>
      <c r="AP1556" s="188"/>
      <c r="AQ1556" s="188"/>
      <c r="AR1556" s="188"/>
      <c r="AS1556" s="188"/>
      <c r="AT1556" s="188"/>
      <c r="AU1556" s="189"/>
      <c r="AV1556" s="190"/>
      <c r="AW1556" s="190"/>
      <c r="AX1556" s="191"/>
      <c r="AY1556" s="191"/>
      <c r="AZ1556" s="191"/>
      <c r="BA1556" s="192"/>
      <c r="BB1556" s="193"/>
      <c r="BC1556" s="193"/>
      <c r="BD1556" s="193"/>
    </row>
    <row r="1557" spans="1:56">
      <c r="A1557" s="220"/>
      <c r="B1557" s="221"/>
      <c r="C1557" s="222"/>
      <c r="D1557" s="169"/>
      <c r="E1557" s="169"/>
      <c r="F1557" s="169"/>
      <c r="G1557" s="202"/>
      <c r="H1557" s="217"/>
      <c r="I1557" s="212"/>
      <c r="J1557" s="206"/>
      <c r="K1557" s="212"/>
      <c r="L1557" s="206"/>
      <c r="M1557" s="212"/>
      <c r="N1557" s="206"/>
      <c r="O1557" s="170"/>
      <c r="P1557" s="171"/>
      <c r="Q1557" s="171"/>
      <c r="R1557" s="171"/>
      <c r="S1557" s="172"/>
      <c r="T1557" s="172"/>
      <c r="U1557" s="171"/>
      <c r="V1557" s="171"/>
      <c r="W1557" s="173"/>
      <c r="X1557" s="173"/>
      <c r="Y1557" s="173"/>
      <c r="Z1557" s="171"/>
      <c r="AA1557" s="171"/>
      <c r="AB1557" s="171"/>
      <c r="AC1557" s="172"/>
      <c r="AD1557" s="172"/>
      <c r="AE1557" s="174"/>
      <c r="AF1557" s="175"/>
      <c r="AG1557" s="169"/>
      <c r="AH1557" s="171"/>
      <c r="AI1557" s="171"/>
      <c r="AJ1557" s="169"/>
      <c r="AK1557" s="176"/>
      <c r="AL1557" s="176"/>
      <c r="AM1557" s="176"/>
      <c r="AN1557" s="176"/>
      <c r="AO1557" s="176"/>
      <c r="AP1557" s="176"/>
      <c r="AQ1557" s="176"/>
      <c r="AR1557" s="176"/>
      <c r="AS1557" s="176"/>
      <c r="AT1557" s="176"/>
      <c r="AU1557" s="177"/>
      <c r="AV1557" s="178"/>
      <c r="AW1557" s="178"/>
      <c r="AX1557" s="179"/>
      <c r="AY1557" s="179"/>
      <c r="AZ1557" s="179"/>
      <c r="BA1557" s="180"/>
      <c r="BB1557" s="181"/>
      <c r="BC1557" s="181"/>
      <c r="BD1557" s="181"/>
    </row>
    <row r="1558" spans="1:56">
      <c r="A1558" s="223"/>
      <c r="B1558" s="224"/>
      <c r="C1558" s="225"/>
      <c r="D1558" s="182"/>
      <c r="E1558" s="182"/>
      <c r="F1558" s="182"/>
      <c r="G1558" s="203"/>
      <c r="H1558" s="218"/>
      <c r="I1558" s="213"/>
      <c r="J1558" s="207"/>
      <c r="K1558" s="213"/>
      <c r="L1558" s="207"/>
      <c r="M1558" s="213"/>
      <c r="N1558" s="207"/>
      <c r="O1558" s="183"/>
      <c r="P1558" s="184"/>
      <c r="Q1558" s="184"/>
      <c r="R1558" s="275"/>
      <c r="S1558" s="185"/>
      <c r="T1558" s="185"/>
      <c r="U1558" s="275"/>
      <c r="V1558" s="275"/>
      <c r="W1558" s="276"/>
      <c r="X1558" s="276"/>
      <c r="Y1558" s="276"/>
      <c r="Z1558" s="275"/>
      <c r="AA1558" s="184"/>
      <c r="AB1558" s="184"/>
      <c r="AC1558" s="185"/>
      <c r="AD1558" s="185"/>
      <c r="AE1558" s="186"/>
      <c r="AF1558" s="187"/>
      <c r="AG1558" s="182"/>
      <c r="AH1558" s="184"/>
      <c r="AI1558" s="184"/>
      <c r="AJ1558" s="182"/>
      <c r="AK1558" s="188"/>
      <c r="AL1558" s="188"/>
      <c r="AM1558" s="188"/>
      <c r="AN1558" s="188"/>
      <c r="AO1558" s="188"/>
      <c r="AP1558" s="188"/>
      <c r="AQ1558" s="188"/>
      <c r="AR1558" s="188"/>
      <c r="AS1558" s="188"/>
      <c r="AT1558" s="188"/>
      <c r="AU1558" s="189"/>
      <c r="AV1558" s="190"/>
      <c r="AW1558" s="190"/>
      <c r="AX1558" s="191"/>
      <c r="AY1558" s="191"/>
      <c r="AZ1558" s="191"/>
      <c r="BA1558" s="192"/>
      <c r="BB1558" s="193"/>
      <c r="BC1558" s="193"/>
      <c r="BD1558" s="193"/>
    </row>
    <row r="1559" spans="1:56">
      <c r="A1559" s="220"/>
      <c r="B1559" s="221"/>
      <c r="C1559" s="222"/>
      <c r="D1559" s="169"/>
      <c r="E1559" s="169"/>
      <c r="F1559" s="169"/>
      <c r="G1559" s="202"/>
      <c r="H1559" s="217"/>
      <c r="I1559" s="212"/>
      <c r="J1559" s="206"/>
      <c r="K1559" s="212"/>
      <c r="L1559" s="206"/>
      <c r="M1559" s="212"/>
      <c r="N1559" s="206"/>
      <c r="O1559" s="170"/>
      <c r="P1559" s="171"/>
      <c r="Q1559" s="171"/>
      <c r="R1559" s="171"/>
      <c r="S1559" s="172"/>
      <c r="T1559" s="172"/>
      <c r="U1559" s="171"/>
      <c r="V1559" s="171"/>
      <c r="W1559" s="173"/>
      <c r="X1559" s="173"/>
      <c r="Y1559" s="173"/>
      <c r="Z1559" s="171"/>
      <c r="AA1559" s="171"/>
      <c r="AB1559" s="171"/>
      <c r="AC1559" s="172"/>
      <c r="AD1559" s="172"/>
      <c r="AE1559" s="174"/>
      <c r="AF1559" s="175"/>
      <c r="AG1559" s="169"/>
      <c r="AH1559" s="171"/>
      <c r="AI1559" s="171"/>
      <c r="AJ1559" s="169"/>
      <c r="AK1559" s="176"/>
      <c r="AL1559" s="176"/>
      <c r="AM1559" s="176"/>
      <c r="AN1559" s="176"/>
      <c r="AO1559" s="176"/>
      <c r="AP1559" s="176"/>
      <c r="AQ1559" s="176"/>
      <c r="AR1559" s="176"/>
      <c r="AS1559" s="176"/>
      <c r="AT1559" s="176"/>
      <c r="AU1559" s="177"/>
      <c r="AV1559" s="178"/>
      <c r="AW1559" s="178"/>
      <c r="AX1559" s="179"/>
      <c r="AY1559" s="179"/>
      <c r="AZ1559" s="179"/>
      <c r="BA1559" s="180"/>
      <c r="BB1559" s="181"/>
      <c r="BC1559" s="181"/>
      <c r="BD1559" s="181"/>
    </row>
    <row r="1560" spans="1:56">
      <c r="A1560" s="223"/>
      <c r="B1560" s="224"/>
      <c r="C1560" s="225"/>
      <c r="D1560" s="182"/>
      <c r="E1560" s="182"/>
      <c r="F1560" s="182"/>
      <c r="G1560" s="203"/>
      <c r="H1560" s="218"/>
      <c r="I1560" s="213"/>
      <c r="J1560" s="207"/>
      <c r="K1560" s="213"/>
      <c r="L1560" s="207"/>
      <c r="M1560" s="213"/>
      <c r="N1560" s="207"/>
      <c r="O1560" s="183"/>
      <c r="P1560" s="184"/>
      <c r="Q1560" s="184"/>
      <c r="R1560" s="275"/>
      <c r="S1560" s="185"/>
      <c r="T1560" s="185"/>
      <c r="U1560" s="275"/>
      <c r="V1560" s="275"/>
      <c r="W1560" s="276"/>
      <c r="X1560" s="276"/>
      <c r="Y1560" s="276"/>
      <c r="Z1560" s="275"/>
      <c r="AA1560" s="184"/>
      <c r="AB1560" s="184"/>
      <c r="AC1560" s="185"/>
      <c r="AD1560" s="185"/>
      <c r="AE1560" s="186"/>
      <c r="AF1560" s="187"/>
      <c r="AG1560" s="182"/>
      <c r="AH1560" s="184"/>
      <c r="AI1560" s="184"/>
      <c r="AJ1560" s="182"/>
      <c r="AK1560" s="188"/>
      <c r="AL1560" s="188"/>
      <c r="AM1560" s="188"/>
      <c r="AN1560" s="188"/>
      <c r="AO1560" s="188"/>
      <c r="AP1560" s="188"/>
      <c r="AQ1560" s="188"/>
      <c r="AR1560" s="188"/>
      <c r="AS1560" s="188"/>
      <c r="AT1560" s="188"/>
      <c r="AU1560" s="189"/>
      <c r="AV1560" s="190"/>
      <c r="AW1560" s="190"/>
      <c r="AX1560" s="191"/>
      <c r="AY1560" s="191"/>
      <c r="AZ1560" s="191"/>
      <c r="BA1560" s="192"/>
      <c r="BB1560" s="193"/>
      <c r="BC1560" s="193"/>
      <c r="BD1560" s="193"/>
    </row>
    <row r="1561" spans="1:56">
      <c r="A1561" s="220"/>
      <c r="B1561" s="221"/>
      <c r="C1561" s="222"/>
      <c r="D1561" s="169"/>
      <c r="E1561" s="169"/>
      <c r="F1561" s="169"/>
      <c r="G1561" s="202"/>
      <c r="H1561" s="217"/>
      <c r="I1561" s="212"/>
      <c r="J1561" s="206"/>
      <c r="K1561" s="212"/>
      <c r="L1561" s="206"/>
      <c r="M1561" s="212"/>
      <c r="N1561" s="206"/>
      <c r="O1561" s="170"/>
      <c r="P1561" s="171"/>
      <c r="Q1561" s="171"/>
      <c r="R1561" s="171"/>
      <c r="S1561" s="172"/>
      <c r="T1561" s="172"/>
      <c r="U1561" s="171"/>
      <c r="V1561" s="171"/>
      <c r="W1561" s="173"/>
      <c r="X1561" s="173"/>
      <c r="Y1561" s="173"/>
      <c r="Z1561" s="171"/>
      <c r="AA1561" s="171"/>
      <c r="AB1561" s="171"/>
      <c r="AC1561" s="172"/>
      <c r="AD1561" s="172"/>
      <c r="AE1561" s="174"/>
      <c r="AF1561" s="175"/>
      <c r="AG1561" s="169"/>
      <c r="AH1561" s="171"/>
      <c r="AI1561" s="171"/>
      <c r="AJ1561" s="169"/>
      <c r="AK1561" s="176"/>
      <c r="AL1561" s="176"/>
      <c r="AM1561" s="176"/>
      <c r="AN1561" s="176"/>
      <c r="AO1561" s="176"/>
      <c r="AP1561" s="176"/>
      <c r="AQ1561" s="176"/>
      <c r="AR1561" s="176"/>
      <c r="AS1561" s="176"/>
      <c r="AT1561" s="176"/>
      <c r="AU1561" s="177"/>
      <c r="AV1561" s="178"/>
      <c r="AW1561" s="178"/>
      <c r="AX1561" s="179"/>
      <c r="AY1561" s="179"/>
      <c r="AZ1561" s="179"/>
      <c r="BA1561" s="180"/>
      <c r="BB1561" s="181"/>
      <c r="BC1561" s="181"/>
      <c r="BD1561" s="181"/>
    </row>
    <row r="1562" spans="1:56">
      <c r="A1562" s="223"/>
      <c r="B1562" s="224"/>
      <c r="C1562" s="225"/>
      <c r="D1562" s="182"/>
      <c r="E1562" s="182"/>
      <c r="F1562" s="182"/>
      <c r="G1562" s="203"/>
      <c r="H1562" s="218"/>
      <c r="I1562" s="213"/>
      <c r="J1562" s="207"/>
      <c r="K1562" s="213"/>
      <c r="L1562" s="207"/>
      <c r="M1562" s="213"/>
      <c r="N1562" s="207"/>
      <c r="O1562" s="183"/>
      <c r="P1562" s="184"/>
      <c r="Q1562" s="184"/>
      <c r="R1562" s="275"/>
      <c r="S1562" s="185"/>
      <c r="T1562" s="185"/>
      <c r="U1562" s="275"/>
      <c r="V1562" s="275"/>
      <c r="W1562" s="276"/>
      <c r="X1562" s="276"/>
      <c r="Y1562" s="276"/>
      <c r="Z1562" s="275"/>
      <c r="AA1562" s="184"/>
      <c r="AB1562" s="184"/>
      <c r="AC1562" s="185"/>
      <c r="AD1562" s="185"/>
      <c r="AE1562" s="186"/>
      <c r="AF1562" s="187"/>
      <c r="AG1562" s="182"/>
      <c r="AH1562" s="184"/>
      <c r="AI1562" s="184"/>
      <c r="AJ1562" s="182"/>
      <c r="AK1562" s="188"/>
      <c r="AL1562" s="188"/>
      <c r="AM1562" s="188"/>
      <c r="AN1562" s="188"/>
      <c r="AO1562" s="188"/>
      <c r="AP1562" s="188"/>
      <c r="AQ1562" s="188"/>
      <c r="AR1562" s="188"/>
      <c r="AS1562" s="188"/>
      <c r="AT1562" s="188"/>
      <c r="AU1562" s="189"/>
      <c r="AV1562" s="190"/>
      <c r="AW1562" s="190"/>
      <c r="AX1562" s="191"/>
      <c r="AY1562" s="191"/>
      <c r="AZ1562" s="191"/>
      <c r="BA1562" s="192"/>
      <c r="BB1562" s="193"/>
      <c r="BC1562" s="193"/>
      <c r="BD1562" s="193"/>
    </row>
    <row r="1563" spans="1:56">
      <c r="A1563" s="220"/>
      <c r="B1563" s="221"/>
      <c r="C1563" s="222"/>
      <c r="D1563" s="169"/>
      <c r="E1563" s="169"/>
      <c r="F1563" s="169"/>
      <c r="G1563" s="202"/>
      <c r="H1563" s="217"/>
      <c r="I1563" s="212"/>
      <c r="J1563" s="206"/>
      <c r="K1563" s="212"/>
      <c r="L1563" s="206"/>
      <c r="M1563" s="212"/>
      <c r="N1563" s="206"/>
      <c r="O1563" s="170"/>
      <c r="P1563" s="171"/>
      <c r="Q1563" s="171"/>
      <c r="R1563" s="171"/>
      <c r="S1563" s="172"/>
      <c r="T1563" s="172"/>
      <c r="U1563" s="171"/>
      <c r="V1563" s="171"/>
      <c r="W1563" s="173"/>
      <c r="X1563" s="173"/>
      <c r="Y1563" s="173"/>
      <c r="Z1563" s="171"/>
      <c r="AA1563" s="171"/>
      <c r="AB1563" s="171"/>
      <c r="AC1563" s="172"/>
      <c r="AD1563" s="172"/>
      <c r="AE1563" s="174"/>
      <c r="AF1563" s="175"/>
      <c r="AG1563" s="169"/>
      <c r="AH1563" s="171"/>
      <c r="AI1563" s="171"/>
      <c r="AJ1563" s="169"/>
      <c r="AK1563" s="176"/>
      <c r="AL1563" s="176"/>
      <c r="AM1563" s="176"/>
      <c r="AN1563" s="176"/>
      <c r="AO1563" s="176"/>
      <c r="AP1563" s="176"/>
      <c r="AQ1563" s="176"/>
      <c r="AR1563" s="176"/>
      <c r="AS1563" s="176"/>
      <c r="AT1563" s="176"/>
      <c r="AU1563" s="177"/>
      <c r="AV1563" s="178"/>
      <c r="AW1563" s="178"/>
      <c r="AX1563" s="179"/>
      <c r="AY1563" s="179"/>
      <c r="AZ1563" s="179"/>
      <c r="BA1563" s="180"/>
      <c r="BB1563" s="181"/>
      <c r="BC1563" s="181"/>
      <c r="BD1563" s="181"/>
    </row>
    <row r="1564" spans="1:56">
      <c r="A1564" s="223"/>
      <c r="B1564" s="224"/>
      <c r="C1564" s="225"/>
      <c r="D1564" s="182"/>
      <c r="E1564" s="182"/>
      <c r="F1564" s="182"/>
      <c r="G1564" s="203"/>
      <c r="H1564" s="218"/>
      <c r="I1564" s="213"/>
      <c r="J1564" s="207"/>
      <c r="K1564" s="213"/>
      <c r="L1564" s="207"/>
      <c r="M1564" s="213"/>
      <c r="N1564" s="207"/>
      <c r="O1564" s="183"/>
      <c r="P1564" s="184"/>
      <c r="Q1564" s="184"/>
      <c r="R1564" s="275"/>
      <c r="S1564" s="185"/>
      <c r="T1564" s="185"/>
      <c r="U1564" s="275"/>
      <c r="V1564" s="275"/>
      <c r="W1564" s="276"/>
      <c r="X1564" s="276"/>
      <c r="Y1564" s="276"/>
      <c r="Z1564" s="275"/>
      <c r="AA1564" s="184"/>
      <c r="AB1564" s="184"/>
      <c r="AC1564" s="185"/>
      <c r="AD1564" s="185"/>
      <c r="AE1564" s="186"/>
      <c r="AF1564" s="187"/>
      <c r="AG1564" s="182"/>
      <c r="AH1564" s="184"/>
      <c r="AI1564" s="184"/>
      <c r="AJ1564" s="182"/>
      <c r="AK1564" s="188"/>
      <c r="AL1564" s="188"/>
      <c r="AM1564" s="188"/>
      <c r="AN1564" s="188"/>
      <c r="AO1564" s="188"/>
      <c r="AP1564" s="188"/>
      <c r="AQ1564" s="188"/>
      <c r="AR1564" s="188"/>
      <c r="AS1564" s="188"/>
      <c r="AT1564" s="188"/>
      <c r="AU1564" s="189"/>
      <c r="AV1564" s="190"/>
      <c r="AW1564" s="190"/>
      <c r="AX1564" s="191"/>
      <c r="AY1564" s="191"/>
      <c r="AZ1564" s="191"/>
      <c r="BA1564" s="192"/>
      <c r="BB1564" s="193"/>
      <c r="BC1564" s="193"/>
      <c r="BD1564" s="193"/>
    </row>
    <row r="1565" spans="1:56">
      <c r="A1565" s="220"/>
      <c r="B1565" s="221"/>
      <c r="C1565" s="222"/>
      <c r="D1565" s="169"/>
      <c r="E1565" s="169"/>
      <c r="F1565" s="169"/>
      <c r="G1565" s="202"/>
      <c r="H1565" s="217"/>
      <c r="I1565" s="212"/>
      <c r="J1565" s="206"/>
      <c r="K1565" s="212"/>
      <c r="L1565" s="206"/>
      <c r="M1565" s="212"/>
      <c r="N1565" s="206"/>
      <c r="O1565" s="170"/>
      <c r="P1565" s="171"/>
      <c r="Q1565" s="171"/>
      <c r="R1565" s="171"/>
      <c r="S1565" s="172"/>
      <c r="T1565" s="172"/>
      <c r="U1565" s="171"/>
      <c r="V1565" s="171"/>
      <c r="W1565" s="173"/>
      <c r="X1565" s="173"/>
      <c r="Y1565" s="173"/>
      <c r="Z1565" s="171"/>
      <c r="AA1565" s="171"/>
      <c r="AB1565" s="171"/>
      <c r="AC1565" s="172"/>
      <c r="AD1565" s="172"/>
      <c r="AE1565" s="174"/>
      <c r="AF1565" s="175"/>
      <c r="AG1565" s="169"/>
      <c r="AH1565" s="171"/>
      <c r="AI1565" s="171"/>
      <c r="AJ1565" s="169"/>
      <c r="AK1565" s="176"/>
      <c r="AL1565" s="176"/>
      <c r="AM1565" s="176"/>
      <c r="AN1565" s="176"/>
      <c r="AO1565" s="176"/>
      <c r="AP1565" s="176"/>
      <c r="AQ1565" s="176"/>
      <c r="AR1565" s="176"/>
      <c r="AS1565" s="176"/>
      <c r="AT1565" s="176"/>
      <c r="AU1565" s="177"/>
      <c r="AV1565" s="178"/>
      <c r="AW1565" s="178"/>
      <c r="AX1565" s="179"/>
      <c r="AY1565" s="179"/>
      <c r="AZ1565" s="179"/>
      <c r="BA1565" s="180"/>
      <c r="BB1565" s="181"/>
      <c r="BC1565" s="181"/>
      <c r="BD1565" s="181"/>
    </row>
    <row r="1566" spans="1:56">
      <c r="A1566" s="223"/>
      <c r="B1566" s="224"/>
      <c r="C1566" s="225"/>
      <c r="D1566" s="182"/>
      <c r="E1566" s="182"/>
      <c r="F1566" s="182"/>
      <c r="G1566" s="203"/>
      <c r="H1566" s="218"/>
      <c r="I1566" s="213"/>
      <c r="J1566" s="207"/>
      <c r="K1566" s="213"/>
      <c r="L1566" s="207"/>
      <c r="M1566" s="213"/>
      <c r="N1566" s="207"/>
      <c r="O1566" s="183"/>
      <c r="P1566" s="184"/>
      <c r="Q1566" s="184"/>
      <c r="R1566" s="275"/>
      <c r="S1566" s="185"/>
      <c r="T1566" s="185"/>
      <c r="U1566" s="275"/>
      <c r="V1566" s="275"/>
      <c r="W1566" s="276"/>
      <c r="X1566" s="276"/>
      <c r="Y1566" s="276"/>
      <c r="Z1566" s="275"/>
      <c r="AA1566" s="184"/>
      <c r="AB1566" s="184"/>
      <c r="AC1566" s="185"/>
      <c r="AD1566" s="185"/>
      <c r="AE1566" s="186"/>
      <c r="AF1566" s="187"/>
      <c r="AG1566" s="182"/>
      <c r="AH1566" s="184"/>
      <c r="AI1566" s="184"/>
      <c r="AJ1566" s="182"/>
      <c r="AK1566" s="188"/>
      <c r="AL1566" s="188"/>
      <c r="AM1566" s="188"/>
      <c r="AN1566" s="188"/>
      <c r="AO1566" s="188"/>
      <c r="AP1566" s="188"/>
      <c r="AQ1566" s="188"/>
      <c r="AR1566" s="188"/>
      <c r="AS1566" s="188"/>
      <c r="AT1566" s="188"/>
      <c r="AU1566" s="189"/>
      <c r="AV1566" s="190"/>
      <c r="AW1566" s="190"/>
      <c r="AX1566" s="191"/>
      <c r="AY1566" s="191"/>
      <c r="AZ1566" s="191"/>
      <c r="BA1566" s="192"/>
      <c r="BB1566" s="193"/>
      <c r="BC1566" s="193"/>
      <c r="BD1566" s="193"/>
    </row>
    <row r="1567" spans="1:56">
      <c r="A1567" s="220"/>
      <c r="B1567" s="221"/>
      <c r="C1567" s="222"/>
      <c r="D1567" s="169"/>
      <c r="E1567" s="169"/>
      <c r="F1567" s="169"/>
      <c r="G1567" s="202"/>
      <c r="H1567" s="217"/>
      <c r="I1567" s="212"/>
      <c r="J1567" s="206"/>
      <c r="K1567" s="212"/>
      <c r="L1567" s="206"/>
      <c r="M1567" s="212"/>
      <c r="N1567" s="206"/>
      <c r="O1567" s="170"/>
      <c r="P1567" s="171"/>
      <c r="Q1567" s="171"/>
      <c r="R1567" s="171"/>
      <c r="S1567" s="172"/>
      <c r="T1567" s="172"/>
      <c r="U1567" s="171"/>
      <c r="V1567" s="171"/>
      <c r="W1567" s="173"/>
      <c r="X1567" s="173"/>
      <c r="Y1567" s="173"/>
      <c r="Z1567" s="171"/>
      <c r="AA1567" s="171"/>
      <c r="AB1567" s="171"/>
      <c r="AC1567" s="172"/>
      <c r="AD1567" s="172"/>
      <c r="AE1567" s="174"/>
      <c r="AF1567" s="175"/>
      <c r="AG1567" s="169"/>
      <c r="AH1567" s="171"/>
      <c r="AI1567" s="171"/>
      <c r="AJ1567" s="169"/>
      <c r="AK1567" s="176"/>
      <c r="AL1567" s="176"/>
      <c r="AM1567" s="176"/>
      <c r="AN1567" s="176"/>
      <c r="AO1567" s="176"/>
      <c r="AP1567" s="176"/>
      <c r="AQ1567" s="176"/>
      <c r="AR1567" s="176"/>
      <c r="AS1567" s="176"/>
      <c r="AT1567" s="176"/>
      <c r="AU1567" s="177"/>
      <c r="AV1567" s="178"/>
      <c r="AW1567" s="178"/>
      <c r="AX1567" s="179"/>
      <c r="AY1567" s="179"/>
      <c r="AZ1567" s="179"/>
      <c r="BA1567" s="180"/>
      <c r="BB1567" s="181"/>
      <c r="BC1567" s="181"/>
      <c r="BD1567" s="181"/>
    </row>
    <row r="1568" spans="1:56">
      <c r="A1568" s="223"/>
      <c r="B1568" s="224"/>
      <c r="C1568" s="225"/>
      <c r="D1568" s="182"/>
      <c r="E1568" s="182"/>
      <c r="F1568" s="182"/>
      <c r="G1568" s="203"/>
      <c r="H1568" s="218"/>
      <c r="I1568" s="213"/>
      <c r="J1568" s="207"/>
      <c r="K1568" s="213"/>
      <c r="L1568" s="207"/>
      <c r="M1568" s="213"/>
      <c r="N1568" s="207"/>
      <c r="O1568" s="183"/>
      <c r="P1568" s="184"/>
      <c r="Q1568" s="184"/>
      <c r="R1568" s="275"/>
      <c r="S1568" s="185"/>
      <c r="T1568" s="185"/>
      <c r="U1568" s="275"/>
      <c r="V1568" s="275"/>
      <c r="W1568" s="276"/>
      <c r="X1568" s="276"/>
      <c r="Y1568" s="276"/>
      <c r="Z1568" s="275"/>
      <c r="AA1568" s="184"/>
      <c r="AB1568" s="184"/>
      <c r="AC1568" s="185"/>
      <c r="AD1568" s="185"/>
      <c r="AE1568" s="186"/>
      <c r="AF1568" s="187"/>
      <c r="AG1568" s="182"/>
      <c r="AH1568" s="184"/>
      <c r="AI1568" s="184"/>
      <c r="AJ1568" s="182"/>
      <c r="AK1568" s="188"/>
      <c r="AL1568" s="188"/>
      <c r="AM1568" s="188"/>
      <c r="AN1568" s="188"/>
      <c r="AO1568" s="188"/>
      <c r="AP1568" s="188"/>
      <c r="AQ1568" s="188"/>
      <c r="AR1568" s="188"/>
      <c r="AS1568" s="188"/>
      <c r="AT1568" s="188"/>
      <c r="AU1568" s="189"/>
      <c r="AV1568" s="190"/>
      <c r="AW1568" s="190"/>
      <c r="AX1568" s="191"/>
      <c r="AY1568" s="191"/>
      <c r="AZ1568" s="191"/>
      <c r="BA1568" s="192"/>
      <c r="BB1568" s="193"/>
      <c r="BC1568" s="193"/>
      <c r="BD1568" s="193"/>
    </row>
    <row r="1569" spans="1:56">
      <c r="A1569" s="220"/>
      <c r="B1569" s="221"/>
      <c r="C1569" s="222"/>
      <c r="D1569" s="169"/>
      <c r="E1569" s="169"/>
      <c r="F1569" s="169"/>
      <c r="G1569" s="202"/>
      <c r="H1569" s="217"/>
      <c r="I1569" s="212"/>
      <c r="J1569" s="206"/>
      <c r="K1569" s="212"/>
      <c r="L1569" s="206"/>
      <c r="M1569" s="212"/>
      <c r="N1569" s="206"/>
      <c r="O1569" s="170"/>
      <c r="P1569" s="171"/>
      <c r="Q1569" s="171"/>
      <c r="R1569" s="171"/>
      <c r="S1569" s="172"/>
      <c r="T1569" s="172"/>
      <c r="U1569" s="171"/>
      <c r="V1569" s="171"/>
      <c r="W1569" s="173"/>
      <c r="X1569" s="173"/>
      <c r="Y1569" s="173"/>
      <c r="Z1569" s="171"/>
      <c r="AA1569" s="171"/>
      <c r="AB1569" s="171"/>
      <c r="AC1569" s="172"/>
      <c r="AD1569" s="172"/>
      <c r="AE1569" s="174"/>
      <c r="AF1569" s="175"/>
      <c r="AG1569" s="169"/>
      <c r="AH1569" s="171"/>
      <c r="AI1569" s="171"/>
      <c r="AJ1569" s="169"/>
      <c r="AK1569" s="176"/>
      <c r="AL1569" s="176"/>
      <c r="AM1569" s="176"/>
      <c r="AN1569" s="176"/>
      <c r="AO1569" s="176"/>
      <c r="AP1569" s="176"/>
      <c r="AQ1569" s="176"/>
      <c r="AR1569" s="176"/>
      <c r="AS1569" s="176"/>
      <c r="AT1569" s="176"/>
      <c r="AU1569" s="177"/>
      <c r="AV1569" s="178"/>
      <c r="AW1569" s="178"/>
      <c r="AX1569" s="179"/>
      <c r="AY1569" s="179"/>
      <c r="AZ1569" s="179"/>
      <c r="BA1569" s="180"/>
      <c r="BB1569" s="181"/>
      <c r="BC1569" s="181"/>
      <c r="BD1569" s="181"/>
    </row>
    <row r="1570" spans="1:56">
      <c r="A1570" s="223"/>
      <c r="B1570" s="224"/>
      <c r="C1570" s="225"/>
      <c r="D1570" s="182"/>
      <c r="E1570" s="182"/>
      <c r="F1570" s="182"/>
      <c r="G1570" s="203"/>
      <c r="H1570" s="218"/>
      <c r="I1570" s="213"/>
      <c r="J1570" s="207"/>
      <c r="K1570" s="213"/>
      <c r="L1570" s="207"/>
      <c r="M1570" s="213"/>
      <c r="N1570" s="207"/>
      <c r="O1570" s="183"/>
      <c r="P1570" s="184"/>
      <c r="Q1570" s="184"/>
      <c r="R1570" s="275"/>
      <c r="S1570" s="185"/>
      <c r="T1570" s="185"/>
      <c r="U1570" s="275"/>
      <c r="V1570" s="275"/>
      <c r="W1570" s="276"/>
      <c r="X1570" s="276"/>
      <c r="Y1570" s="276"/>
      <c r="Z1570" s="275"/>
      <c r="AA1570" s="184"/>
      <c r="AB1570" s="184"/>
      <c r="AC1570" s="185"/>
      <c r="AD1570" s="185"/>
      <c r="AE1570" s="186"/>
      <c r="AF1570" s="187"/>
      <c r="AG1570" s="182"/>
      <c r="AH1570" s="184"/>
      <c r="AI1570" s="184"/>
      <c r="AJ1570" s="182"/>
      <c r="AK1570" s="188"/>
      <c r="AL1570" s="188"/>
      <c r="AM1570" s="188"/>
      <c r="AN1570" s="188"/>
      <c r="AO1570" s="188"/>
      <c r="AP1570" s="188"/>
      <c r="AQ1570" s="188"/>
      <c r="AR1570" s="188"/>
      <c r="AS1570" s="188"/>
      <c r="AT1570" s="188"/>
      <c r="AU1570" s="189"/>
      <c r="AV1570" s="190"/>
      <c r="AW1570" s="190"/>
      <c r="AX1570" s="191"/>
      <c r="AY1570" s="191"/>
      <c r="AZ1570" s="191"/>
      <c r="BA1570" s="192"/>
      <c r="BB1570" s="193"/>
      <c r="BC1570" s="193"/>
      <c r="BD1570" s="193"/>
    </row>
    <row r="1571" spans="1:56">
      <c r="A1571" s="220"/>
      <c r="B1571" s="221"/>
      <c r="C1571" s="222"/>
      <c r="D1571" s="169"/>
      <c r="E1571" s="169"/>
      <c r="F1571" s="169"/>
      <c r="G1571" s="202"/>
      <c r="H1571" s="217"/>
      <c r="I1571" s="212"/>
      <c r="J1571" s="206"/>
      <c r="K1571" s="212"/>
      <c r="L1571" s="206"/>
      <c r="M1571" s="212"/>
      <c r="N1571" s="206"/>
      <c r="O1571" s="170"/>
      <c r="P1571" s="171"/>
      <c r="Q1571" s="171"/>
      <c r="R1571" s="171"/>
      <c r="S1571" s="172"/>
      <c r="T1571" s="172"/>
      <c r="U1571" s="171"/>
      <c r="V1571" s="171"/>
      <c r="W1571" s="173"/>
      <c r="X1571" s="173"/>
      <c r="Y1571" s="173"/>
      <c r="Z1571" s="171"/>
      <c r="AA1571" s="171"/>
      <c r="AB1571" s="171"/>
      <c r="AC1571" s="172"/>
      <c r="AD1571" s="172"/>
      <c r="AE1571" s="174"/>
      <c r="AF1571" s="175"/>
      <c r="AG1571" s="169"/>
      <c r="AH1571" s="171"/>
      <c r="AI1571" s="171"/>
      <c r="AJ1571" s="169"/>
      <c r="AK1571" s="176"/>
      <c r="AL1571" s="176"/>
      <c r="AM1571" s="176"/>
      <c r="AN1571" s="176"/>
      <c r="AO1571" s="176"/>
      <c r="AP1571" s="176"/>
      <c r="AQ1571" s="176"/>
      <c r="AR1571" s="176"/>
      <c r="AS1571" s="176"/>
      <c r="AT1571" s="176"/>
      <c r="AU1571" s="177"/>
      <c r="AV1571" s="178"/>
      <c r="AW1571" s="178"/>
      <c r="AX1571" s="179"/>
      <c r="AY1571" s="179"/>
      <c r="AZ1571" s="179"/>
      <c r="BA1571" s="180"/>
      <c r="BB1571" s="181"/>
      <c r="BC1571" s="181"/>
      <c r="BD1571" s="181"/>
    </row>
    <row r="1572" spans="1:56">
      <c r="A1572" s="223"/>
      <c r="B1572" s="224"/>
      <c r="C1572" s="225"/>
      <c r="D1572" s="182"/>
      <c r="E1572" s="182"/>
      <c r="F1572" s="182"/>
      <c r="G1572" s="203"/>
      <c r="H1572" s="218"/>
      <c r="I1572" s="213"/>
      <c r="J1572" s="207"/>
      <c r="K1572" s="213"/>
      <c r="L1572" s="207"/>
      <c r="M1572" s="213"/>
      <c r="N1572" s="207"/>
      <c r="O1572" s="183"/>
      <c r="P1572" s="184"/>
      <c r="Q1572" s="184"/>
      <c r="R1572" s="275"/>
      <c r="S1572" s="185"/>
      <c r="T1572" s="185"/>
      <c r="U1572" s="275"/>
      <c r="V1572" s="275"/>
      <c r="W1572" s="276"/>
      <c r="X1572" s="276"/>
      <c r="Y1572" s="276"/>
      <c r="Z1572" s="275"/>
      <c r="AA1572" s="184"/>
      <c r="AB1572" s="184"/>
      <c r="AC1572" s="185"/>
      <c r="AD1572" s="185"/>
      <c r="AE1572" s="186"/>
      <c r="AF1572" s="187"/>
      <c r="AG1572" s="182"/>
      <c r="AH1572" s="184"/>
      <c r="AI1572" s="184"/>
      <c r="AJ1572" s="182"/>
      <c r="AK1572" s="188"/>
      <c r="AL1572" s="188"/>
      <c r="AM1572" s="188"/>
      <c r="AN1572" s="188"/>
      <c r="AO1572" s="188"/>
      <c r="AP1572" s="188"/>
      <c r="AQ1572" s="188"/>
      <c r="AR1572" s="188"/>
      <c r="AS1572" s="188"/>
      <c r="AT1572" s="188"/>
      <c r="AU1572" s="189"/>
      <c r="AV1572" s="190"/>
      <c r="AW1572" s="190"/>
      <c r="AX1572" s="191"/>
      <c r="AY1572" s="191"/>
      <c r="AZ1572" s="191"/>
      <c r="BA1572" s="192"/>
      <c r="BB1572" s="193"/>
      <c r="BC1572" s="193"/>
      <c r="BD1572" s="193"/>
    </row>
    <row r="1573" spans="1:56">
      <c r="A1573" s="220"/>
      <c r="B1573" s="221"/>
      <c r="C1573" s="222"/>
      <c r="D1573" s="169"/>
      <c r="E1573" s="169"/>
      <c r="F1573" s="169"/>
      <c r="G1573" s="202"/>
      <c r="H1573" s="217"/>
      <c r="I1573" s="212"/>
      <c r="J1573" s="206"/>
      <c r="K1573" s="212"/>
      <c r="L1573" s="206"/>
      <c r="M1573" s="212"/>
      <c r="N1573" s="206"/>
      <c r="O1573" s="170"/>
      <c r="P1573" s="171"/>
      <c r="Q1573" s="171"/>
      <c r="R1573" s="171"/>
      <c r="S1573" s="172"/>
      <c r="T1573" s="172"/>
      <c r="U1573" s="171"/>
      <c r="V1573" s="171"/>
      <c r="W1573" s="173"/>
      <c r="X1573" s="173"/>
      <c r="Y1573" s="173"/>
      <c r="Z1573" s="171"/>
      <c r="AA1573" s="171"/>
      <c r="AB1573" s="171"/>
      <c r="AC1573" s="172"/>
      <c r="AD1573" s="172"/>
      <c r="AE1573" s="174"/>
      <c r="AF1573" s="175"/>
      <c r="AG1573" s="169"/>
      <c r="AH1573" s="171"/>
      <c r="AI1573" s="171"/>
      <c r="AJ1573" s="169"/>
      <c r="AK1573" s="176"/>
      <c r="AL1573" s="176"/>
      <c r="AM1573" s="176"/>
      <c r="AN1573" s="176"/>
      <c r="AO1573" s="176"/>
      <c r="AP1573" s="176"/>
      <c r="AQ1573" s="176"/>
      <c r="AR1573" s="176"/>
      <c r="AS1573" s="176"/>
      <c r="AT1573" s="176"/>
      <c r="AU1573" s="177"/>
      <c r="AV1573" s="178"/>
      <c r="AW1573" s="178"/>
      <c r="AX1573" s="179"/>
      <c r="AY1573" s="179"/>
      <c r="AZ1573" s="179"/>
      <c r="BA1573" s="180"/>
      <c r="BB1573" s="181"/>
      <c r="BC1573" s="181"/>
      <c r="BD1573" s="181"/>
    </row>
    <row r="1574" spans="1:56">
      <c r="A1574" s="223"/>
      <c r="B1574" s="224"/>
      <c r="C1574" s="225"/>
      <c r="D1574" s="182"/>
      <c r="E1574" s="182"/>
      <c r="F1574" s="182"/>
      <c r="G1574" s="203"/>
      <c r="H1574" s="218"/>
      <c r="I1574" s="213"/>
      <c r="J1574" s="207"/>
      <c r="K1574" s="213"/>
      <c r="L1574" s="207"/>
      <c r="M1574" s="213"/>
      <c r="N1574" s="207"/>
      <c r="O1574" s="183"/>
      <c r="P1574" s="184"/>
      <c r="Q1574" s="184"/>
      <c r="R1574" s="275"/>
      <c r="S1574" s="185"/>
      <c r="T1574" s="185"/>
      <c r="U1574" s="275"/>
      <c r="V1574" s="275"/>
      <c r="W1574" s="276"/>
      <c r="X1574" s="276"/>
      <c r="Y1574" s="276"/>
      <c r="Z1574" s="275"/>
      <c r="AA1574" s="184"/>
      <c r="AB1574" s="184"/>
      <c r="AC1574" s="185"/>
      <c r="AD1574" s="185"/>
      <c r="AE1574" s="186"/>
      <c r="AF1574" s="187"/>
      <c r="AG1574" s="182"/>
      <c r="AH1574" s="184"/>
      <c r="AI1574" s="184"/>
      <c r="AJ1574" s="182"/>
      <c r="AK1574" s="188"/>
      <c r="AL1574" s="188"/>
      <c r="AM1574" s="188"/>
      <c r="AN1574" s="188"/>
      <c r="AO1574" s="188"/>
      <c r="AP1574" s="188"/>
      <c r="AQ1574" s="188"/>
      <c r="AR1574" s="188"/>
      <c r="AS1574" s="188"/>
      <c r="AT1574" s="188"/>
      <c r="AU1574" s="189"/>
      <c r="AV1574" s="190"/>
      <c r="AW1574" s="190"/>
      <c r="AX1574" s="191"/>
      <c r="AY1574" s="191"/>
      <c r="AZ1574" s="191"/>
      <c r="BA1574" s="192"/>
      <c r="BB1574" s="193"/>
      <c r="BC1574" s="193"/>
      <c r="BD1574" s="193"/>
    </row>
    <row r="1575" spans="1:56">
      <c r="A1575" s="220"/>
      <c r="B1575" s="221"/>
      <c r="C1575" s="222"/>
      <c r="D1575" s="169"/>
      <c r="E1575" s="169"/>
      <c r="F1575" s="169"/>
      <c r="G1575" s="202"/>
      <c r="H1575" s="217"/>
      <c r="I1575" s="212"/>
      <c r="J1575" s="206"/>
      <c r="K1575" s="212"/>
      <c r="L1575" s="206"/>
      <c r="M1575" s="212"/>
      <c r="N1575" s="206"/>
      <c r="O1575" s="170"/>
      <c r="P1575" s="171"/>
      <c r="Q1575" s="171"/>
      <c r="R1575" s="171"/>
      <c r="S1575" s="172"/>
      <c r="T1575" s="172"/>
      <c r="U1575" s="171"/>
      <c r="V1575" s="171"/>
      <c r="W1575" s="173"/>
      <c r="X1575" s="173"/>
      <c r="Y1575" s="173"/>
      <c r="Z1575" s="171"/>
      <c r="AA1575" s="171"/>
      <c r="AB1575" s="171"/>
      <c r="AC1575" s="172"/>
      <c r="AD1575" s="172"/>
      <c r="AE1575" s="174"/>
      <c r="AF1575" s="175"/>
      <c r="AG1575" s="169"/>
      <c r="AH1575" s="171"/>
      <c r="AI1575" s="171"/>
      <c r="AJ1575" s="169"/>
      <c r="AK1575" s="176"/>
      <c r="AL1575" s="176"/>
      <c r="AM1575" s="176"/>
      <c r="AN1575" s="176"/>
      <c r="AO1575" s="176"/>
      <c r="AP1575" s="176"/>
      <c r="AQ1575" s="176"/>
      <c r="AR1575" s="176"/>
      <c r="AS1575" s="176"/>
      <c r="AT1575" s="176"/>
      <c r="AU1575" s="177"/>
      <c r="AV1575" s="178"/>
      <c r="AW1575" s="178"/>
      <c r="AX1575" s="179"/>
      <c r="AY1575" s="179"/>
      <c r="AZ1575" s="179"/>
      <c r="BA1575" s="180"/>
      <c r="BB1575" s="181"/>
      <c r="BC1575" s="181"/>
      <c r="BD1575" s="181"/>
    </row>
    <row r="1576" spans="1:56">
      <c r="A1576" s="223"/>
      <c r="B1576" s="224"/>
      <c r="C1576" s="225"/>
      <c r="D1576" s="182"/>
      <c r="E1576" s="182"/>
      <c r="F1576" s="182"/>
      <c r="G1576" s="203"/>
      <c r="H1576" s="218"/>
      <c r="I1576" s="213"/>
      <c r="J1576" s="207"/>
      <c r="K1576" s="213"/>
      <c r="L1576" s="207"/>
      <c r="M1576" s="213"/>
      <c r="N1576" s="207"/>
      <c r="O1576" s="183"/>
      <c r="P1576" s="184"/>
      <c r="Q1576" s="184"/>
      <c r="R1576" s="275"/>
      <c r="S1576" s="185"/>
      <c r="T1576" s="185"/>
      <c r="U1576" s="275"/>
      <c r="V1576" s="275"/>
      <c r="W1576" s="276"/>
      <c r="X1576" s="276"/>
      <c r="Y1576" s="276"/>
      <c r="Z1576" s="275"/>
      <c r="AA1576" s="184"/>
      <c r="AB1576" s="184"/>
      <c r="AC1576" s="185"/>
      <c r="AD1576" s="185"/>
      <c r="AE1576" s="186"/>
      <c r="AF1576" s="187"/>
      <c r="AG1576" s="182"/>
      <c r="AH1576" s="184"/>
      <c r="AI1576" s="184"/>
      <c r="AJ1576" s="182"/>
      <c r="AK1576" s="188"/>
      <c r="AL1576" s="188"/>
      <c r="AM1576" s="188"/>
      <c r="AN1576" s="188"/>
      <c r="AO1576" s="188"/>
      <c r="AP1576" s="188"/>
      <c r="AQ1576" s="188"/>
      <c r="AR1576" s="188"/>
      <c r="AS1576" s="188"/>
      <c r="AT1576" s="188"/>
      <c r="AU1576" s="189"/>
      <c r="AV1576" s="190"/>
      <c r="AW1576" s="190"/>
      <c r="AX1576" s="191"/>
      <c r="AY1576" s="191"/>
      <c r="AZ1576" s="191"/>
      <c r="BA1576" s="192"/>
      <c r="BB1576" s="193"/>
      <c r="BC1576" s="193"/>
      <c r="BD1576" s="193"/>
    </row>
    <row r="1577" spans="1:56">
      <c r="A1577" s="220"/>
      <c r="B1577" s="221"/>
      <c r="C1577" s="222"/>
      <c r="D1577" s="169"/>
      <c r="E1577" s="169"/>
      <c r="F1577" s="169"/>
      <c r="G1577" s="202"/>
      <c r="H1577" s="217"/>
      <c r="I1577" s="212"/>
      <c r="J1577" s="206"/>
      <c r="K1577" s="212"/>
      <c r="L1577" s="206"/>
      <c r="M1577" s="212"/>
      <c r="N1577" s="206"/>
      <c r="O1577" s="170"/>
      <c r="P1577" s="171"/>
      <c r="Q1577" s="171"/>
      <c r="R1577" s="171"/>
      <c r="S1577" s="172"/>
      <c r="T1577" s="172"/>
      <c r="U1577" s="171"/>
      <c r="V1577" s="171"/>
      <c r="W1577" s="173"/>
      <c r="X1577" s="173"/>
      <c r="Y1577" s="173"/>
      <c r="Z1577" s="171"/>
      <c r="AA1577" s="171"/>
      <c r="AB1577" s="171"/>
      <c r="AC1577" s="172"/>
      <c r="AD1577" s="172"/>
      <c r="AE1577" s="174"/>
      <c r="AF1577" s="175"/>
      <c r="AG1577" s="169"/>
      <c r="AH1577" s="171"/>
      <c r="AI1577" s="171"/>
      <c r="AJ1577" s="169"/>
      <c r="AK1577" s="176"/>
      <c r="AL1577" s="176"/>
      <c r="AM1577" s="176"/>
      <c r="AN1577" s="176"/>
      <c r="AO1577" s="176"/>
      <c r="AP1577" s="176"/>
      <c r="AQ1577" s="176"/>
      <c r="AR1577" s="176"/>
      <c r="AS1577" s="176"/>
      <c r="AT1577" s="176"/>
      <c r="AU1577" s="177"/>
      <c r="AV1577" s="178"/>
      <c r="AW1577" s="178"/>
      <c r="AX1577" s="179"/>
      <c r="AY1577" s="179"/>
      <c r="AZ1577" s="179"/>
      <c r="BA1577" s="180"/>
      <c r="BB1577" s="181"/>
      <c r="BC1577" s="181"/>
      <c r="BD1577" s="181"/>
    </row>
    <row r="1578" spans="1:56">
      <c r="A1578" s="223"/>
      <c r="B1578" s="224"/>
      <c r="C1578" s="225"/>
      <c r="D1578" s="182"/>
      <c r="E1578" s="182"/>
      <c r="F1578" s="182"/>
      <c r="G1578" s="203"/>
      <c r="H1578" s="218"/>
      <c r="I1578" s="213"/>
      <c r="J1578" s="207"/>
      <c r="K1578" s="213"/>
      <c r="L1578" s="207"/>
      <c r="M1578" s="213"/>
      <c r="N1578" s="207"/>
      <c r="O1578" s="183"/>
      <c r="P1578" s="184"/>
      <c r="Q1578" s="184"/>
      <c r="R1578" s="275"/>
      <c r="S1578" s="185"/>
      <c r="T1578" s="185"/>
      <c r="U1578" s="275"/>
      <c r="V1578" s="275"/>
      <c r="W1578" s="276"/>
      <c r="X1578" s="276"/>
      <c r="Y1578" s="276"/>
      <c r="Z1578" s="275"/>
      <c r="AA1578" s="184"/>
      <c r="AB1578" s="184"/>
      <c r="AC1578" s="185"/>
      <c r="AD1578" s="185"/>
      <c r="AE1578" s="186"/>
      <c r="AF1578" s="187"/>
      <c r="AG1578" s="182"/>
      <c r="AH1578" s="184"/>
      <c r="AI1578" s="184"/>
      <c r="AJ1578" s="182"/>
      <c r="AK1578" s="188"/>
      <c r="AL1578" s="188"/>
      <c r="AM1578" s="188"/>
      <c r="AN1578" s="188"/>
      <c r="AO1578" s="188"/>
      <c r="AP1578" s="188"/>
      <c r="AQ1578" s="188"/>
      <c r="AR1578" s="188"/>
      <c r="AS1578" s="188"/>
      <c r="AT1578" s="188"/>
      <c r="AU1578" s="189"/>
      <c r="AV1578" s="190"/>
      <c r="AW1578" s="190"/>
      <c r="AX1578" s="191"/>
      <c r="AY1578" s="191"/>
      <c r="AZ1578" s="191"/>
      <c r="BA1578" s="192"/>
      <c r="BB1578" s="193"/>
      <c r="BC1578" s="193"/>
      <c r="BD1578" s="193"/>
    </row>
    <row r="1579" spans="1:56">
      <c r="A1579" s="220"/>
      <c r="B1579" s="221"/>
      <c r="C1579" s="222"/>
      <c r="D1579" s="169"/>
      <c r="E1579" s="169"/>
      <c r="F1579" s="169"/>
      <c r="G1579" s="202"/>
      <c r="H1579" s="217"/>
      <c r="I1579" s="212"/>
      <c r="J1579" s="206"/>
      <c r="K1579" s="212"/>
      <c r="L1579" s="206"/>
      <c r="M1579" s="212"/>
      <c r="N1579" s="206"/>
      <c r="O1579" s="170"/>
      <c r="P1579" s="171"/>
      <c r="Q1579" s="171"/>
      <c r="R1579" s="171"/>
      <c r="S1579" s="172"/>
      <c r="T1579" s="172"/>
      <c r="U1579" s="171"/>
      <c r="V1579" s="171"/>
      <c r="W1579" s="173"/>
      <c r="X1579" s="173"/>
      <c r="Y1579" s="173"/>
      <c r="Z1579" s="171"/>
      <c r="AA1579" s="171"/>
      <c r="AB1579" s="171"/>
      <c r="AC1579" s="172"/>
      <c r="AD1579" s="172"/>
      <c r="AE1579" s="174"/>
      <c r="AF1579" s="175"/>
      <c r="AG1579" s="169"/>
      <c r="AH1579" s="171"/>
      <c r="AI1579" s="171"/>
      <c r="AJ1579" s="169"/>
      <c r="AK1579" s="176"/>
      <c r="AL1579" s="176"/>
      <c r="AM1579" s="176"/>
      <c r="AN1579" s="176"/>
      <c r="AO1579" s="176"/>
      <c r="AP1579" s="176"/>
      <c r="AQ1579" s="176"/>
      <c r="AR1579" s="176"/>
      <c r="AS1579" s="176"/>
      <c r="AT1579" s="176"/>
      <c r="AU1579" s="177"/>
      <c r="AV1579" s="178"/>
      <c r="AW1579" s="178"/>
      <c r="AX1579" s="179"/>
      <c r="AY1579" s="179"/>
      <c r="AZ1579" s="179"/>
      <c r="BA1579" s="180"/>
      <c r="BB1579" s="181"/>
      <c r="BC1579" s="181"/>
      <c r="BD1579" s="181"/>
    </row>
    <row r="1580" spans="1:56">
      <c r="A1580" s="223"/>
      <c r="B1580" s="224"/>
      <c r="C1580" s="225"/>
      <c r="D1580" s="182"/>
      <c r="E1580" s="182"/>
      <c r="F1580" s="182"/>
      <c r="G1580" s="203"/>
      <c r="H1580" s="218"/>
      <c r="I1580" s="213"/>
      <c r="J1580" s="207"/>
      <c r="K1580" s="213"/>
      <c r="L1580" s="207"/>
      <c r="M1580" s="213"/>
      <c r="N1580" s="207"/>
      <c r="O1580" s="183"/>
      <c r="P1580" s="184"/>
      <c r="Q1580" s="184"/>
      <c r="R1580" s="275"/>
      <c r="S1580" s="185"/>
      <c r="T1580" s="185"/>
      <c r="U1580" s="275"/>
      <c r="V1580" s="275"/>
      <c r="W1580" s="276"/>
      <c r="X1580" s="276"/>
      <c r="Y1580" s="276"/>
      <c r="Z1580" s="275"/>
      <c r="AA1580" s="184"/>
      <c r="AB1580" s="184"/>
      <c r="AC1580" s="185"/>
      <c r="AD1580" s="185"/>
      <c r="AE1580" s="186"/>
      <c r="AF1580" s="187"/>
      <c r="AG1580" s="182"/>
      <c r="AH1580" s="184"/>
      <c r="AI1580" s="184"/>
      <c r="AJ1580" s="182"/>
      <c r="AK1580" s="188"/>
      <c r="AL1580" s="188"/>
      <c r="AM1580" s="188"/>
      <c r="AN1580" s="188"/>
      <c r="AO1580" s="188"/>
      <c r="AP1580" s="188"/>
      <c r="AQ1580" s="188"/>
      <c r="AR1580" s="188"/>
      <c r="AS1580" s="188"/>
      <c r="AT1580" s="188"/>
      <c r="AU1580" s="189"/>
      <c r="AV1580" s="190"/>
      <c r="AW1580" s="190"/>
      <c r="AX1580" s="191"/>
      <c r="AY1580" s="191"/>
      <c r="AZ1580" s="191"/>
      <c r="BA1580" s="192"/>
      <c r="BB1580" s="193"/>
      <c r="BC1580" s="193"/>
      <c r="BD1580" s="193"/>
    </row>
    <row r="1581" spans="1:56">
      <c r="A1581" s="220"/>
      <c r="B1581" s="221"/>
      <c r="C1581" s="222"/>
      <c r="D1581" s="169"/>
      <c r="E1581" s="169"/>
      <c r="F1581" s="169"/>
      <c r="G1581" s="202"/>
      <c r="H1581" s="217"/>
      <c r="I1581" s="212"/>
      <c r="J1581" s="206"/>
      <c r="K1581" s="212"/>
      <c r="L1581" s="206"/>
      <c r="M1581" s="212"/>
      <c r="N1581" s="206"/>
      <c r="O1581" s="170"/>
      <c r="P1581" s="171"/>
      <c r="Q1581" s="171"/>
      <c r="R1581" s="171"/>
      <c r="S1581" s="172"/>
      <c r="T1581" s="172"/>
      <c r="U1581" s="171"/>
      <c r="V1581" s="171"/>
      <c r="W1581" s="173"/>
      <c r="X1581" s="173"/>
      <c r="Y1581" s="173"/>
      <c r="Z1581" s="171"/>
      <c r="AA1581" s="171"/>
      <c r="AB1581" s="171"/>
      <c r="AC1581" s="172"/>
      <c r="AD1581" s="172"/>
      <c r="AE1581" s="174"/>
      <c r="AF1581" s="175"/>
      <c r="AG1581" s="169"/>
      <c r="AH1581" s="171"/>
      <c r="AI1581" s="171"/>
      <c r="AJ1581" s="169"/>
      <c r="AK1581" s="176"/>
      <c r="AL1581" s="176"/>
      <c r="AM1581" s="176"/>
      <c r="AN1581" s="176"/>
      <c r="AO1581" s="176"/>
      <c r="AP1581" s="176"/>
      <c r="AQ1581" s="176"/>
      <c r="AR1581" s="176"/>
      <c r="AS1581" s="176"/>
      <c r="AT1581" s="176"/>
      <c r="AU1581" s="177"/>
      <c r="AV1581" s="178"/>
      <c r="AW1581" s="178"/>
      <c r="AX1581" s="179"/>
      <c r="AY1581" s="179"/>
      <c r="AZ1581" s="179"/>
      <c r="BA1581" s="180"/>
      <c r="BB1581" s="181"/>
      <c r="BC1581" s="181"/>
      <c r="BD1581" s="181"/>
    </row>
    <row r="1582" spans="1:56">
      <c r="A1582" s="223"/>
      <c r="B1582" s="224"/>
      <c r="C1582" s="225"/>
      <c r="D1582" s="182"/>
      <c r="E1582" s="182"/>
      <c r="F1582" s="182"/>
      <c r="G1582" s="203"/>
      <c r="H1582" s="218"/>
      <c r="I1582" s="213"/>
      <c r="J1582" s="207"/>
      <c r="K1582" s="213"/>
      <c r="L1582" s="207"/>
      <c r="M1582" s="213"/>
      <c r="N1582" s="207"/>
      <c r="O1582" s="183"/>
      <c r="P1582" s="184"/>
      <c r="Q1582" s="184"/>
      <c r="R1582" s="275"/>
      <c r="S1582" s="185"/>
      <c r="T1582" s="185"/>
      <c r="U1582" s="275"/>
      <c r="V1582" s="275"/>
      <c r="W1582" s="276"/>
      <c r="X1582" s="276"/>
      <c r="Y1582" s="276"/>
      <c r="Z1582" s="275"/>
      <c r="AA1582" s="184"/>
      <c r="AB1582" s="184"/>
      <c r="AC1582" s="185"/>
      <c r="AD1582" s="185"/>
      <c r="AE1582" s="186"/>
      <c r="AF1582" s="187"/>
      <c r="AG1582" s="182"/>
      <c r="AH1582" s="184"/>
      <c r="AI1582" s="184"/>
      <c r="AJ1582" s="182"/>
      <c r="AK1582" s="188"/>
      <c r="AL1582" s="188"/>
      <c r="AM1582" s="188"/>
      <c r="AN1582" s="188"/>
      <c r="AO1582" s="188"/>
      <c r="AP1582" s="188"/>
      <c r="AQ1582" s="188"/>
      <c r="AR1582" s="188"/>
      <c r="AS1582" s="188"/>
      <c r="AT1582" s="188"/>
      <c r="AU1582" s="189"/>
      <c r="AV1582" s="190"/>
      <c r="AW1582" s="190"/>
      <c r="AX1582" s="191"/>
      <c r="AY1582" s="191"/>
      <c r="AZ1582" s="191"/>
      <c r="BA1582" s="192"/>
      <c r="BB1582" s="193"/>
      <c r="BC1582" s="193"/>
      <c r="BD1582" s="193"/>
    </row>
    <row r="1583" spans="1:56">
      <c r="A1583" s="220"/>
      <c r="B1583" s="221"/>
      <c r="C1583" s="222"/>
      <c r="D1583" s="169"/>
      <c r="E1583" s="169"/>
      <c r="F1583" s="169"/>
      <c r="G1583" s="202"/>
      <c r="H1583" s="217"/>
      <c r="I1583" s="212"/>
      <c r="J1583" s="206"/>
      <c r="K1583" s="212"/>
      <c r="L1583" s="206"/>
      <c r="M1583" s="212"/>
      <c r="N1583" s="206"/>
      <c r="O1583" s="170"/>
      <c r="P1583" s="171"/>
      <c r="Q1583" s="171"/>
      <c r="R1583" s="171"/>
      <c r="S1583" s="172"/>
      <c r="T1583" s="172"/>
      <c r="U1583" s="171"/>
      <c r="V1583" s="171"/>
      <c r="W1583" s="173"/>
      <c r="X1583" s="173"/>
      <c r="Y1583" s="173"/>
      <c r="Z1583" s="171"/>
      <c r="AA1583" s="171"/>
      <c r="AB1583" s="171"/>
      <c r="AC1583" s="172"/>
      <c r="AD1583" s="172"/>
      <c r="AE1583" s="174"/>
      <c r="AF1583" s="175"/>
      <c r="AG1583" s="169"/>
      <c r="AH1583" s="171"/>
      <c r="AI1583" s="171"/>
      <c r="AJ1583" s="169"/>
      <c r="AK1583" s="176"/>
      <c r="AL1583" s="176"/>
      <c r="AM1583" s="176"/>
      <c r="AN1583" s="176"/>
      <c r="AO1583" s="176"/>
      <c r="AP1583" s="176"/>
      <c r="AQ1583" s="176"/>
      <c r="AR1583" s="176"/>
      <c r="AS1583" s="176"/>
      <c r="AT1583" s="176"/>
      <c r="AU1583" s="177"/>
      <c r="AV1583" s="178"/>
      <c r="AW1583" s="178"/>
      <c r="AX1583" s="179"/>
      <c r="AY1583" s="179"/>
      <c r="AZ1583" s="179"/>
      <c r="BA1583" s="180"/>
      <c r="BB1583" s="181"/>
      <c r="BC1583" s="181"/>
      <c r="BD1583" s="181"/>
    </row>
    <row r="1584" spans="1:56">
      <c r="A1584" s="223"/>
      <c r="B1584" s="224"/>
      <c r="C1584" s="225"/>
      <c r="D1584" s="182"/>
      <c r="E1584" s="182"/>
      <c r="F1584" s="182"/>
      <c r="G1584" s="203"/>
      <c r="H1584" s="218"/>
      <c r="I1584" s="213"/>
      <c r="J1584" s="207"/>
      <c r="K1584" s="213"/>
      <c r="L1584" s="207"/>
      <c r="M1584" s="213"/>
      <c r="N1584" s="207"/>
      <c r="O1584" s="183"/>
      <c r="P1584" s="184"/>
      <c r="Q1584" s="184"/>
      <c r="R1584" s="275"/>
      <c r="S1584" s="185"/>
      <c r="T1584" s="185"/>
      <c r="U1584" s="275"/>
      <c r="V1584" s="275"/>
      <c r="W1584" s="276"/>
      <c r="X1584" s="276"/>
      <c r="Y1584" s="276"/>
      <c r="Z1584" s="275"/>
      <c r="AA1584" s="184"/>
      <c r="AB1584" s="184"/>
      <c r="AC1584" s="185"/>
      <c r="AD1584" s="185"/>
      <c r="AE1584" s="186"/>
      <c r="AF1584" s="187"/>
      <c r="AG1584" s="182"/>
      <c r="AH1584" s="184"/>
      <c r="AI1584" s="184"/>
      <c r="AJ1584" s="182"/>
      <c r="AK1584" s="188"/>
      <c r="AL1584" s="188"/>
      <c r="AM1584" s="188"/>
      <c r="AN1584" s="188"/>
      <c r="AO1584" s="188"/>
      <c r="AP1584" s="188"/>
      <c r="AQ1584" s="188"/>
      <c r="AR1584" s="188"/>
      <c r="AS1584" s="188"/>
      <c r="AT1584" s="188"/>
      <c r="AU1584" s="189"/>
      <c r="AV1584" s="190"/>
      <c r="AW1584" s="190"/>
      <c r="AX1584" s="191"/>
      <c r="AY1584" s="191"/>
      <c r="AZ1584" s="191"/>
      <c r="BA1584" s="192"/>
      <c r="BB1584" s="193"/>
      <c r="BC1584" s="193"/>
      <c r="BD1584" s="193"/>
    </row>
    <row r="1585" spans="1:56">
      <c r="A1585" s="220"/>
      <c r="B1585" s="221"/>
      <c r="C1585" s="222"/>
      <c r="D1585" s="169"/>
      <c r="E1585" s="169"/>
      <c r="F1585" s="169"/>
      <c r="G1585" s="202"/>
      <c r="H1585" s="217"/>
      <c r="I1585" s="212"/>
      <c r="J1585" s="206"/>
      <c r="K1585" s="212"/>
      <c r="L1585" s="206"/>
      <c r="M1585" s="212"/>
      <c r="N1585" s="206"/>
      <c r="O1585" s="170"/>
      <c r="P1585" s="171"/>
      <c r="Q1585" s="171"/>
      <c r="R1585" s="171"/>
      <c r="S1585" s="172"/>
      <c r="T1585" s="172"/>
      <c r="U1585" s="171"/>
      <c r="V1585" s="171"/>
      <c r="W1585" s="173"/>
      <c r="X1585" s="173"/>
      <c r="Y1585" s="173"/>
      <c r="Z1585" s="171"/>
      <c r="AA1585" s="171"/>
      <c r="AB1585" s="171"/>
      <c r="AC1585" s="172"/>
      <c r="AD1585" s="172"/>
      <c r="AE1585" s="174"/>
      <c r="AF1585" s="175"/>
      <c r="AG1585" s="169"/>
      <c r="AH1585" s="171"/>
      <c r="AI1585" s="171"/>
      <c r="AJ1585" s="169"/>
      <c r="AK1585" s="176"/>
      <c r="AL1585" s="176"/>
      <c r="AM1585" s="176"/>
      <c r="AN1585" s="176"/>
      <c r="AO1585" s="176"/>
      <c r="AP1585" s="176"/>
      <c r="AQ1585" s="176"/>
      <c r="AR1585" s="176"/>
      <c r="AS1585" s="176"/>
      <c r="AT1585" s="176"/>
      <c r="AU1585" s="177"/>
      <c r="AV1585" s="178"/>
      <c r="AW1585" s="178"/>
      <c r="AX1585" s="179"/>
      <c r="AY1585" s="179"/>
      <c r="AZ1585" s="179"/>
      <c r="BA1585" s="180"/>
      <c r="BB1585" s="181"/>
      <c r="BC1585" s="181"/>
      <c r="BD1585" s="181"/>
    </row>
    <row r="1586" spans="1:56">
      <c r="A1586" s="223"/>
      <c r="B1586" s="224"/>
      <c r="C1586" s="225"/>
      <c r="D1586" s="182"/>
      <c r="E1586" s="182"/>
      <c r="F1586" s="182"/>
      <c r="G1586" s="203"/>
      <c r="H1586" s="218"/>
      <c r="I1586" s="213"/>
      <c r="J1586" s="207"/>
      <c r="K1586" s="213"/>
      <c r="L1586" s="207"/>
      <c r="M1586" s="213"/>
      <c r="N1586" s="207"/>
      <c r="O1586" s="183"/>
      <c r="P1586" s="184"/>
      <c r="Q1586" s="184"/>
      <c r="R1586" s="275"/>
      <c r="S1586" s="185"/>
      <c r="T1586" s="185"/>
      <c r="U1586" s="275"/>
      <c r="V1586" s="275"/>
      <c r="W1586" s="276"/>
      <c r="X1586" s="276"/>
      <c r="Y1586" s="276"/>
      <c r="Z1586" s="275"/>
      <c r="AA1586" s="184"/>
      <c r="AB1586" s="184"/>
      <c r="AC1586" s="185"/>
      <c r="AD1586" s="185"/>
      <c r="AE1586" s="186"/>
      <c r="AF1586" s="187"/>
      <c r="AG1586" s="182"/>
      <c r="AH1586" s="184"/>
      <c r="AI1586" s="184"/>
      <c r="AJ1586" s="182"/>
      <c r="AK1586" s="188"/>
      <c r="AL1586" s="188"/>
      <c r="AM1586" s="188"/>
      <c r="AN1586" s="188"/>
      <c r="AO1586" s="188"/>
      <c r="AP1586" s="188"/>
      <c r="AQ1586" s="188"/>
      <c r="AR1586" s="188"/>
      <c r="AS1586" s="188"/>
      <c r="AT1586" s="188"/>
      <c r="AU1586" s="189"/>
      <c r="AV1586" s="190"/>
      <c r="AW1586" s="190"/>
      <c r="AX1586" s="191"/>
      <c r="AY1586" s="191"/>
      <c r="AZ1586" s="191"/>
      <c r="BA1586" s="192"/>
      <c r="BB1586" s="193"/>
      <c r="BC1586" s="193"/>
      <c r="BD1586" s="193"/>
    </row>
    <row r="1587" spans="1:56">
      <c r="A1587" s="220"/>
      <c r="B1587" s="221"/>
      <c r="C1587" s="222"/>
      <c r="D1587" s="169"/>
      <c r="E1587" s="169"/>
      <c r="F1587" s="169"/>
      <c r="G1587" s="202"/>
      <c r="H1587" s="217"/>
      <c r="I1587" s="212"/>
      <c r="J1587" s="206"/>
      <c r="K1587" s="212"/>
      <c r="L1587" s="206"/>
      <c r="M1587" s="212"/>
      <c r="N1587" s="206"/>
      <c r="O1587" s="170"/>
      <c r="P1587" s="171"/>
      <c r="Q1587" s="171"/>
      <c r="R1587" s="171"/>
      <c r="S1587" s="172"/>
      <c r="T1587" s="172"/>
      <c r="U1587" s="171"/>
      <c r="V1587" s="171"/>
      <c r="W1587" s="173"/>
      <c r="X1587" s="173"/>
      <c r="Y1587" s="173"/>
      <c r="Z1587" s="171"/>
      <c r="AA1587" s="171"/>
      <c r="AB1587" s="171"/>
      <c r="AC1587" s="172"/>
      <c r="AD1587" s="172"/>
      <c r="AE1587" s="174"/>
      <c r="AF1587" s="175"/>
      <c r="AG1587" s="169"/>
      <c r="AH1587" s="171"/>
      <c r="AI1587" s="171"/>
      <c r="AJ1587" s="169"/>
      <c r="AK1587" s="176"/>
      <c r="AL1587" s="176"/>
      <c r="AM1587" s="176"/>
      <c r="AN1587" s="176"/>
      <c r="AO1587" s="176"/>
      <c r="AP1587" s="176"/>
      <c r="AQ1587" s="176"/>
      <c r="AR1587" s="176"/>
      <c r="AS1587" s="176"/>
      <c r="AT1587" s="176"/>
      <c r="AU1587" s="177"/>
      <c r="AV1587" s="178"/>
      <c r="AW1587" s="178"/>
      <c r="AX1587" s="179"/>
      <c r="AY1587" s="179"/>
      <c r="AZ1587" s="179"/>
      <c r="BA1587" s="180"/>
      <c r="BB1587" s="181"/>
      <c r="BC1587" s="181"/>
      <c r="BD1587" s="181"/>
    </row>
    <row r="1588" spans="1:56">
      <c r="A1588" s="223"/>
      <c r="B1588" s="224"/>
      <c r="C1588" s="225"/>
      <c r="D1588" s="182"/>
      <c r="E1588" s="182"/>
      <c r="F1588" s="182"/>
      <c r="G1588" s="203"/>
      <c r="H1588" s="218"/>
      <c r="I1588" s="213"/>
      <c r="J1588" s="207"/>
      <c r="K1588" s="213"/>
      <c r="L1588" s="207"/>
      <c r="M1588" s="213"/>
      <c r="N1588" s="207"/>
      <c r="O1588" s="183"/>
      <c r="P1588" s="184"/>
      <c r="Q1588" s="184"/>
      <c r="R1588" s="275"/>
      <c r="S1588" s="185"/>
      <c r="T1588" s="185"/>
      <c r="U1588" s="275"/>
      <c r="V1588" s="275"/>
      <c r="W1588" s="276"/>
      <c r="X1588" s="276"/>
      <c r="Y1588" s="276"/>
      <c r="Z1588" s="275"/>
      <c r="AA1588" s="184"/>
      <c r="AB1588" s="184"/>
      <c r="AC1588" s="185"/>
      <c r="AD1588" s="185"/>
      <c r="AE1588" s="186"/>
      <c r="AF1588" s="187"/>
      <c r="AG1588" s="182"/>
      <c r="AH1588" s="184"/>
      <c r="AI1588" s="184"/>
      <c r="AJ1588" s="182"/>
      <c r="AK1588" s="188"/>
      <c r="AL1588" s="188"/>
      <c r="AM1588" s="188"/>
      <c r="AN1588" s="188"/>
      <c r="AO1588" s="188"/>
      <c r="AP1588" s="188"/>
      <c r="AQ1588" s="188"/>
      <c r="AR1588" s="188"/>
      <c r="AS1588" s="188"/>
      <c r="AT1588" s="188"/>
      <c r="AU1588" s="189"/>
      <c r="AV1588" s="190"/>
      <c r="AW1588" s="190"/>
      <c r="AX1588" s="191"/>
      <c r="AY1588" s="191"/>
      <c r="AZ1588" s="191"/>
      <c r="BA1588" s="192"/>
      <c r="BB1588" s="193"/>
      <c r="BC1588" s="193"/>
      <c r="BD1588" s="193"/>
    </row>
    <row r="1589" spans="1:56">
      <c r="A1589" s="220"/>
      <c r="B1589" s="221"/>
      <c r="C1589" s="222"/>
      <c r="D1589" s="169"/>
      <c r="E1589" s="169"/>
      <c r="F1589" s="169"/>
      <c r="G1589" s="202"/>
      <c r="H1589" s="217"/>
      <c r="I1589" s="212"/>
      <c r="J1589" s="206"/>
      <c r="K1589" s="212"/>
      <c r="L1589" s="206"/>
      <c r="M1589" s="212"/>
      <c r="N1589" s="206"/>
      <c r="O1589" s="170"/>
      <c r="P1589" s="171"/>
      <c r="Q1589" s="171"/>
      <c r="R1589" s="171"/>
      <c r="S1589" s="172"/>
      <c r="T1589" s="172"/>
      <c r="U1589" s="171"/>
      <c r="V1589" s="171"/>
      <c r="W1589" s="173"/>
      <c r="X1589" s="173"/>
      <c r="Y1589" s="173"/>
      <c r="Z1589" s="171"/>
      <c r="AA1589" s="171"/>
      <c r="AB1589" s="171"/>
      <c r="AC1589" s="172"/>
      <c r="AD1589" s="172"/>
      <c r="AE1589" s="174"/>
      <c r="AF1589" s="175"/>
      <c r="AG1589" s="169"/>
      <c r="AH1589" s="171"/>
      <c r="AI1589" s="171"/>
      <c r="AJ1589" s="169"/>
      <c r="AK1589" s="176"/>
      <c r="AL1589" s="176"/>
      <c r="AM1589" s="176"/>
      <c r="AN1589" s="176"/>
      <c r="AO1589" s="176"/>
      <c r="AP1589" s="176"/>
      <c r="AQ1589" s="176"/>
      <c r="AR1589" s="176"/>
      <c r="AS1589" s="176"/>
      <c r="AT1589" s="176"/>
      <c r="AU1589" s="177"/>
      <c r="AV1589" s="178"/>
      <c r="AW1589" s="178"/>
      <c r="AX1589" s="179"/>
      <c r="AY1589" s="179"/>
      <c r="AZ1589" s="179"/>
      <c r="BA1589" s="180"/>
      <c r="BB1589" s="181"/>
      <c r="BC1589" s="181"/>
      <c r="BD1589" s="181"/>
    </row>
    <row r="1590" spans="1:56">
      <c r="A1590" s="223"/>
      <c r="B1590" s="224"/>
      <c r="C1590" s="225"/>
      <c r="D1590" s="182"/>
      <c r="E1590" s="182"/>
      <c r="F1590" s="182"/>
      <c r="G1590" s="203"/>
      <c r="H1590" s="218"/>
      <c r="I1590" s="213"/>
      <c r="J1590" s="207"/>
      <c r="K1590" s="213"/>
      <c r="L1590" s="207"/>
      <c r="M1590" s="213"/>
      <c r="N1590" s="207"/>
      <c r="O1590" s="183"/>
      <c r="P1590" s="184"/>
      <c r="Q1590" s="184"/>
      <c r="R1590" s="275"/>
      <c r="S1590" s="185"/>
      <c r="T1590" s="185"/>
      <c r="U1590" s="275"/>
      <c r="V1590" s="275"/>
      <c r="W1590" s="276"/>
      <c r="X1590" s="276"/>
      <c r="Y1590" s="276"/>
      <c r="Z1590" s="275"/>
      <c r="AA1590" s="184"/>
      <c r="AB1590" s="184"/>
      <c r="AC1590" s="185"/>
      <c r="AD1590" s="185"/>
      <c r="AE1590" s="186"/>
      <c r="AF1590" s="187"/>
      <c r="AG1590" s="182"/>
      <c r="AH1590" s="184"/>
      <c r="AI1590" s="184"/>
      <c r="AJ1590" s="182"/>
      <c r="AK1590" s="188"/>
      <c r="AL1590" s="188"/>
      <c r="AM1590" s="188"/>
      <c r="AN1590" s="188"/>
      <c r="AO1590" s="188"/>
      <c r="AP1590" s="188"/>
      <c r="AQ1590" s="188"/>
      <c r="AR1590" s="188"/>
      <c r="AS1590" s="188"/>
      <c r="AT1590" s="188"/>
      <c r="AU1590" s="189"/>
      <c r="AV1590" s="190"/>
      <c r="AW1590" s="190"/>
      <c r="AX1590" s="191"/>
      <c r="AY1590" s="191"/>
      <c r="AZ1590" s="191"/>
      <c r="BA1590" s="192"/>
      <c r="BB1590" s="193"/>
      <c r="BC1590" s="193"/>
      <c r="BD1590" s="193"/>
    </row>
    <row r="1591" spans="1:56">
      <c r="A1591" s="220"/>
      <c r="B1591" s="221"/>
      <c r="C1591" s="222"/>
      <c r="D1591" s="169"/>
      <c r="E1591" s="169"/>
      <c r="F1591" s="169"/>
      <c r="G1591" s="202"/>
      <c r="H1591" s="217"/>
      <c r="I1591" s="212"/>
      <c r="J1591" s="206"/>
      <c r="K1591" s="212"/>
      <c r="L1591" s="206"/>
      <c r="M1591" s="212"/>
      <c r="N1591" s="206"/>
      <c r="O1591" s="170"/>
      <c r="P1591" s="171"/>
      <c r="Q1591" s="171"/>
      <c r="R1591" s="171"/>
      <c r="S1591" s="172"/>
      <c r="T1591" s="172"/>
      <c r="U1591" s="171"/>
      <c r="V1591" s="171"/>
      <c r="W1591" s="173"/>
      <c r="X1591" s="173"/>
      <c r="Y1591" s="173"/>
      <c r="Z1591" s="171"/>
      <c r="AA1591" s="171"/>
      <c r="AB1591" s="171"/>
      <c r="AC1591" s="172"/>
      <c r="AD1591" s="172"/>
      <c r="AE1591" s="174"/>
      <c r="AF1591" s="175"/>
      <c r="AG1591" s="169"/>
      <c r="AH1591" s="171"/>
      <c r="AI1591" s="171"/>
      <c r="AJ1591" s="169"/>
      <c r="AK1591" s="176"/>
      <c r="AL1591" s="176"/>
      <c r="AM1591" s="176"/>
      <c r="AN1591" s="176"/>
      <c r="AO1591" s="176"/>
      <c r="AP1591" s="176"/>
      <c r="AQ1591" s="176"/>
      <c r="AR1591" s="176"/>
      <c r="AS1591" s="176"/>
      <c r="AT1591" s="176"/>
      <c r="AU1591" s="177"/>
      <c r="AV1591" s="178"/>
      <c r="AW1591" s="178"/>
      <c r="AX1591" s="179"/>
      <c r="AY1591" s="179"/>
      <c r="AZ1591" s="179"/>
      <c r="BA1591" s="180"/>
      <c r="BB1591" s="181"/>
      <c r="BC1591" s="181"/>
      <c r="BD1591" s="181"/>
    </row>
    <row r="1592" spans="1:56">
      <c r="A1592" s="223"/>
      <c r="B1592" s="224"/>
      <c r="C1592" s="225"/>
      <c r="D1592" s="182"/>
      <c r="E1592" s="182"/>
      <c r="F1592" s="182"/>
      <c r="G1592" s="203"/>
      <c r="H1592" s="218"/>
      <c r="I1592" s="213"/>
      <c r="J1592" s="207"/>
      <c r="K1592" s="213"/>
      <c r="L1592" s="207"/>
      <c r="M1592" s="213"/>
      <c r="N1592" s="207"/>
      <c r="O1592" s="183"/>
      <c r="P1592" s="184"/>
      <c r="Q1592" s="184"/>
      <c r="R1592" s="275"/>
      <c r="S1592" s="185"/>
      <c r="T1592" s="185"/>
      <c r="U1592" s="275"/>
      <c r="V1592" s="275"/>
      <c r="W1592" s="276"/>
      <c r="X1592" s="276"/>
      <c r="Y1592" s="276"/>
      <c r="Z1592" s="275"/>
      <c r="AA1592" s="184"/>
      <c r="AB1592" s="184"/>
      <c r="AC1592" s="185"/>
      <c r="AD1592" s="185"/>
      <c r="AE1592" s="186"/>
      <c r="AF1592" s="187"/>
      <c r="AG1592" s="182"/>
      <c r="AH1592" s="184"/>
      <c r="AI1592" s="184"/>
      <c r="AJ1592" s="182"/>
      <c r="AK1592" s="188"/>
      <c r="AL1592" s="188"/>
      <c r="AM1592" s="188"/>
      <c r="AN1592" s="188"/>
      <c r="AO1592" s="188"/>
      <c r="AP1592" s="188"/>
      <c r="AQ1592" s="188"/>
      <c r="AR1592" s="188"/>
      <c r="AS1592" s="188"/>
      <c r="AT1592" s="188"/>
      <c r="AU1592" s="189"/>
      <c r="AV1592" s="190"/>
      <c r="AW1592" s="190"/>
      <c r="AX1592" s="191"/>
      <c r="AY1592" s="191"/>
      <c r="AZ1592" s="191"/>
      <c r="BA1592" s="192"/>
      <c r="BB1592" s="193"/>
      <c r="BC1592" s="193"/>
      <c r="BD1592" s="193"/>
    </row>
    <row r="1593" spans="1:56">
      <c r="A1593" s="220"/>
      <c r="B1593" s="221"/>
      <c r="C1593" s="222"/>
      <c r="D1593" s="169"/>
      <c r="E1593" s="169"/>
      <c r="F1593" s="169"/>
      <c r="G1593" s="202"/>
      <c r="H1593" s="217"/>
      <c r="I1593" s="212"/>
      <c r="J1593" s="206"/>
      <c r="K1593" s="212"/>
      <c r="L1593" s="206"/>
      <c r="M1593" s="212"/>
      <c r="N1593" s="206"/>
      <c r="O1593" s="170"/>
      <c r="P1593" s="171"/>
      <c r="Q1593" s="171"/>
      <c r="R1593" s="171"/>
      <c r="S1593" s="172"/>
      <c r="T1593" s="172"/>
      <c r="U1593" s="171"/>
      <c r="V1593" s="171"/>
      <c r="W1593" s="173"/>
      <c r="X1593" s="173"/>
      <c r="Y1593" s="173"/>
      <c r="Z1593" s="171"/>
      <c r="AA1593" s="171"/>
      <c r="AB1593" s="171"/>
      <c r="AC1593" s="172"/>
      <c r="AD1593" s="172"/>
      <c r="AE1593" s="174"/>
      <c r="AF1593" s="175"/>
      <c r="AG1593" s="169"/>
      <c r="AH1593" s="171"/>
      <c r="AI1593" s="171"/>
      <c r="AJ1593" s="169"/>
      <c r="AK1593" s="176"/>
      <c r="AL1593" s="176"/>
      <c r="AM1593" s="176"/>
      <c r="AN1593" s="176"/>
      <c r="AO1593" s="176"/>
      <c r="AP1593" s="176"/>
      <c r="AQ1593" s="176"/>
      <c r="AR1593" s="176"/>
      <c r="AS1593" s="176"/>
      <c r="AT1593" s="176"/>
      <c r="AU1593" s="177"/>
      <c r="AV1593" s="178"/>
      <c r="AW1593" s="178"/>
      <c r="AX1593" s="179"/>
      <c r="AY1593" s="179"/>
      <c r="AZ1593" s="179"/>
      <c r="BA1593" s="180"/>
      <c r="BB1593" s="181"/>
      <c r="BC1593" s="181"/>
      <c r="BD1593" s="181"/>
    </row>
    <row r="1594" spans="1:56">
      <c r="A1594" s="223"/>
      <c r="B1594" s="224"/>
      <c r="C1594" s="225"/>
      <c r="D1594" s="182"/>
      <c r="E1594" s="182"/>
      <c r="F1594" s="182"/>
      <c r="G1594" s="203"/>
      <c r="H1594" s="218"/>
      <c r="I1594" s="213"/>
      <c r="J1594" s="207"/>
      <c r="K1594" s="213"/>
      <c r="L1594" s="207"/>
      <c r="M1594" s="213"/>
      <c r="N1594" s="207"/>
      <c r="O1594" s="183"/>
      <c r="P1594" s="184"/>
      <c r="Q1594" s="184"/>
      <c r="R1594" s="275"/>
      <c r="S1594" s="185"/>
      <c r="T1594" s="185"/>
      <c r="U1594" s="275"/>
      <c r="V1594" s="275"/>
      <c r="W1594" s="276"/>
      <c r="X1594" s="276"/>
      <c r="Y1594" s="276"/>
      <c r="Z1594" s="275"/>
      <c r="AA1594" s="184"/>
      <c r="AB1594" s="184"/>
      <c r="AC1594" s="185"/>
      <c r="AD1594" s="185"/>
      <c r="AE1594" s="186"/>
      <c r="AF1594" s="187"/>
      <c r="AG1594" s="182"/>
      <c r="AH1594" s="184"/>
      <c r="AI1594" s="184"/>
      <c r="AJ1594" s="182"/>
      <c r="AK1594" s="188"/>
      <c r="AL1594" s="188"/>
      <c r="AM1594" s="188"/>
      <c r="AN1594" s="188"/>
      <c r="AO1594" s="188"/>
      <c r="AP1594" s="188"/>
      <c r="AQ1594" s="188"/>
      <c r="AR1594" s="188"/>
      <c r="AS1594" s="188"/>
      <c r="AT1594" s="188"/>
      <c r="AU1594" s="189"/>
      <c r="AV1594" s="190"/>
      <c r="AW1594" s="190"/>
      <c r="AX1594" s="191"/>
      <c r="AY1594" s="191"/>
      <c r="AZ1594" s="191"/>
      <c r="BA1594" s="192"/>
      <c r="BB1594" s="193"/>
      <c r="BC1594" s="193"/>
      <c r="BD1594" s="193"/>
    </row>
    <row r="1595" spans="1:56">
      <c r="A1595" s="220"/>
      <c r="B1595" s="221"/>
      <c r="C1595" s="222"/>
      <c r="D1595" s="169"/>
      <c r="E1595" s="169"/>
      <c r="F1595" s="169"/>
      <c r="G1595" s="202"/>
      <c r="H1595" s="217"/>
      <c r="I1595" s="212"/>
      <c r="J1595" s="206"/>
      <c r="K1595" s="212"/>
      <c r="L1595" s="206"/>
      <c r="M1595" s="212"/>
      <c r="N1595" s="206"/>
      <c r="O1595" s="170"/>
      <c r="P1595" s="171"/>
      <c r="Q1595" s="171"/>
      <c r="R1595" s="171"/>
      <c r="S1595" s="172"/>
      <c r="T1595" s="172"/>
      <c r="U1595" s="171"/>
      <c r="V1595" s="171"/>
      <c r="W1595" s="173"/>
      <c r="X1595" s="173"/>
      <c r="Y1595" s="173"/>
      <c r="Z1595" s="171"/>
      <c r="AA1595" s="171"/>
      <c r="AB1595" s="171"/>
      <c r="AC1595" s="172"/>
      <c r="AD1595" s="172"/>
      <c r="AE1595" s="174"/>
      <c r="AF1595" s="175"/>
      <c r="AG1595" s="169"/>
      <c r="AH1595" s="171"/>
      <c r="AI1595" s="171"/>
      <c r="AJ1595" s="169"/>
      <c r="AK1595" s="176"/>
      <c r="AL1595" s="176"/>
      <c r="AM1595" s="176"/>
      <c r="AN1595" s="176"/>
      <c r="AO1595" s="176"/>
      <c r="AP1595" s="176"/>
      <c r="AQ1595" s="176"/>
      <c r="AR1595" s="176"/>
      <c r="AS1595" s="176"/>
      <c r="AT1595" s="176"/>
      <c r="AU1595" s="177"/>
      <c r="AV1595" s="178"/>
      <c r="AW1595" s="178"/>
      <c r="AX1595" s="179"/>
      <c r="AY1595" s="179"/>
      <c r="AZ1595" s="179"/>
      <c r="BA1595" s="180"/>
      <c r="BB1595" s="181"/>
      <c r="BC1595" s="181"/>
      <c r="BD1595" s="181"/>
    </row>
    <row r="1596" spans="1:56">
      <c r="A1596" s="223"/>
      <c r="B1596" s="224"/>
      <c r="C1596" s="225"/>
      <c r="D1596" s="182"/>
      <c r="E1596" s="182"/>
      <c r="F1596" s="182"/>
      <c r="G1596" s="203"/>
      <c r="H1596" s="218"/>
      <c r="I1596" s="213"/>
      <c r="J1596" s="207"/>
      <c r="K1596" s="213"/>
      <c r="L1596" s="207"/>
      <c r="M1596" s="213"/>
      <c r="N1596" s="207"/>
      <c r="O1596" s="183"/>
      <c r="P1596" s="184"/>
      <c r="Q1596" s="184"/>
      <c r="R1596" s="275"/>
      <c r="S1596" s="185"/>
      <c r="T1596" s="185"/>
      <c r="U1596" s="275"/>
      <c r="V1596" s="275"/>
      <c r="W1596" s="276"/>
      <c r="X1596" s="276"/>
      <c r="Y1596" s="276"/>
      <c r="Z1596" s="275"/>
      <c r="AA1596" s="184"/>
      <c r="AB1596" s="184"/>
      <c r="AC1596" s="185"/>
      <c r="AD1596" s="185"/>
      <c r="AE1596" s="186"/>
      <c r="AF1596" s="187"/>
      <c r="AG1596" s="182"/>
      <c r="AH1596" s="184"/>
      <c r="AI1596" s="184"/>
      <c r="AJ1596" s="182"/>
      <c r="AK1596" s="188"/>
      <c r="AL1596" s="188"/>
      <c r="AM1596" s="188"/>
      <c r="AN1596" s="188"/>
      <c r="AO1596" s="188"/>
      <c r="AP1596" s="188"/>
      <c r="AQ1596" s="188"/>
      <c r="AR1596" s="188"/>
      <c r="AS1596" s="188"/>
      <c r="AT1596" s="188"/>
      <c r="AU1596" s="189"/>
      <c r="AV1596" s="190"/>
      <c r="AW1596" s="190"/>
      <c r="AX1596" s="191"/>
      <c r="AY1596" s="191"/>
      <c r="AZ1596" s="191"/>
      <c r="BA1596" s="192"/>
      <c r="BB1596" s="193"/>
      <c r="BC1596" s="193"/>
      <c r="BD1596" s="193"/>
    </row>
    <row r="1597" spans="1:56">
      <c r="A1597" s="220"/>
      <c r="B1597" s="221"/>
      <c r="C1597" s="222"/>
      <c r="D1597" s="169"/>
      <c r="E1597" s="169"/>
      <c r="F1597" s="169"/>
      <c r="G1597" s="202"/>
      <c r="H1597" s="217"/>
      <c r="I1597" s="212"/>
      <c r="J1597" s="206"/>
      <c r="K1597" s="212"/>
      <c r="L1597" s="206"/>
      <c r="M1597" s="212"/>
      <c r="N1597" s="206"/>
      <c r="O1597" s="170"/>
      <c r="P1597" s="171"/>
      <c r="Q1597" s="171"/>
      <c r="R1597" s="171"/>
      <c r="S1597" s="172"/>
      <c r="T1597" s="172"/>
      <c r="U1597" s="171"/>
      <c r="V1597" s="171"/>
      <c r="W1597" s="173"/>
      <c r="X1597" s="173"/>
      <c r="Y1597" s="173"/>
      <c r="Z1597" s="171"/>
      <c r="AA1597" s="171"/>
      <c r="AB1597" s="171"/>
      <c r="AC1597" s="172"/>
      <c r="AD1597" s="172"/>
      <c r="AE1597" s="174"/>
      <c r="AF1597" s="175"/>
      <c r="AG1597" s="169"/>
      <c r="AH1597" s="171"/>
      <c r="AI1597" s="171"/>
      <c r="AJ1597" s="169"/>
      <c r="AK1597" s="176"/>
      <c r="AL1597" s="176"/>
      <c r="AM1597" s="176"/>
      <c r="AN1597" s="176"/>
      <c r="AO1597" s="176"/>
      <c r="AP1597" s="176"/>
      <c r="AQ1597" s="176"/>
      <c r="AR1597" s="176"/>
      <c r="AS1597" s="176"/>
      <c r="AT1597" s="176"/>
      <c r="AU1597" s="177"/>
      <c r="AV1597" s="178"/>
      <c r="AW1597" s="178"/>
      <c r="AX1597" s="179"/>
      <c r="AY1597" s="179"/>
      <c r="AZ1597" s="179"/>
      <c r="BA1597" s="180"/>
      <c r="BB1597" s="181"/>
      <c r="BC1597" s="181"/>
      <c r="BD1597" s="181"/>
    </row>
    <row r="1598" spans="1:56">
      <c r="A1598" s="223"/>
      <c r="B1598" s="224"/>
      <c r="C1598" s="225"/>
      <c r="D1598" s="182"/>
      <c r="E1598" s="182"/>
      <c r="F1598" s="182"/>
      <c r="G1598" s="203"/>
      <c r="H1598" s="218"/>
      <c r="I1598" s="213"/>
      <c r="J1598" s="207"/>
      <c r="K1598" s="213"/>
      <c r="L1598" s="207"/>
      <c r="M1598" s="213"/>
      <c r="N1598" s="207"/>
      <c r="O1598" s="183"/>
      <c r="P1598" s="184"/>
      <c r="Q1598" s="184"/>
      <c r="R1598" s="275"/>
      <c r="S1598" s="185"/>
      <c r="T1598" s="185"/>
      <c r="U1598" s="275"/>
      <c r="V1598" s="275"/>
      <c r="W1598" s="276"/>
      <c r="X1598" s="276"/>
      <c r="Y1598" s="276"/>
      <c r="Z1598" s="275"/>
      <c r="AA1598" s="184"/>
      <c r="AB1598" s="184"/>
      <c r="AC1598" s="185"/>
      <c r="AD1598" s="185"/>
      <c r="AE1598" s="186"/>
      <c r="AF1598" s="187"/>
      <c r="AG1598" s="182"/>
      <c r="AH1598" s="184"/>
      <c r="AI1598" s="184"/>
      <c r="AJ1598" s="182"/>
      <c r="AK1598" s="188"/>
      <c r="AL1598" s="188"/>
      <c r="AM1598" s="188"/>
      <c r="AN1598" s="188"/>
      <c r="AO1598" s="188"/>
      <c r="AP1598" s="188"/>
      <c r="AQ1598" s="188"/>
      <c r="AR1598" s="188"/>
      <c r="AS1598" s="188"/>
      <c r="AT1598" s="188"/>
      <c r="AU1598" s="189"/>
      <c r="AV1598" s="190"/>
      <c r="AW1598" s="190"/>
      <c r="AX1598" s="191"/>
      <c r="AY1598" s="191"/>
      <c r="AZ1598" s="191"/>
      <c r="BA1598" s="192"/>
      <c r="BB1598" s="193"/>
      <c r="BC1598" s="193"/>
      <c r="BD1598" s="193"/>
    </row>
    <row r="1599" spans="1:56">
      <c r="A1599" s="220"/>
      <c r="B1599" s="221"/>
      <c r="C1599" s="222"/>
      <c r="D1599" s="169"/>
      <c r="E1599" s="169"/>
      <c r="F1599" s="169"/>
      <c r="G1599" s="202"/>
      <c r="H1599" s="217"/>
      <c r="I1599" s="212"/>
      <c r="J1599" s="206"/>
      <c r="K1599" s="212"/>
      <c r="L1599" s="206"/>
      <c r="M1599" s="212"/>
      <c r="N1599" s="206"/>
      <c r="O1599" s="170"/>
      <c r="P1599" s="171"/>
      <c r="Q1599" s="171"/>
      <c r="R1599" s="171"/>
      <c r="S1599" s="172"/>
      <c r="T1599" s="172"/>
      <c r="U1599" s="171"/>
      <c r="V1599" s="171"/>
      <c r="W1599" s="173"/>
      <c r="X1599" s="173"/>
      <c r="Y1599" s="173"/>
      <c r="Z1599" s="171"/>
      <c r="AA1599" s="171"/>
      <c r="AB1599" s="171"/>
      <c r="AC1599" s="172"/>
      <c r="AD1599" s="172"/>
      <c r="AE1599" s="174"/>
      <c r="AF1599" s="175"/>
      <c r="AG1599" s="169"/>
      <c r="AH1599" s="171"/>
      <c r="AI1599" s="171"/>
      <c r="AJ1599" s="169"/>
      <c r="AK1599" s="176"/>
      <c r="AL1599" s="176"/>
      <c r="AM1599" s="176"/>
      <c r="AN1599" s="176"/>
      <c r="AO1599" s="176"/>
      <c r="AP1599" s="176"/>
      <c r="AQ1599" s="176"/>
      <c r="AR1599" s="176"/>
      <c r="AS1599" s="176"/>
      <c r="AT1599" s="176"/>
      <c r="AU1599" s="177"/>
      <c r="AV1599" s="178"/>
      <c r="AW1599" s="178"/>
      <c r="AX1599" s="179"/>
      <c r="AY1599" s="179"/>
      <c r="AZ1599" s="179"/>
      <c r="BA1599" s="180"/>
      <c r="BB1599" s="181"/>
      <c r="BC1599" s="181"/>
      <c r="BD1599" s="181"/>
    </row>
    <row r="1600" spans="1:56">
      <c r="A1600" s="223"/>
      <c r="B1600" s="224"/>
      <c r="C1600" s="225"/>
      <c r="D1600" s="182"/>
      <c r="E1600" s="182"/>
      <c r="F1600" s="182"/>
      <c r="G1600" s="203"/>
      <c r="H1600" s="218"/>
      <c r="I1600" s="213"/>
      <c r="J1600" s="207"/>
      <c r="K1600" s="213"/>
      <c r="L1600" s="207"/>
      <c r="M1600" s="213"/>
      <c r="N1600" s="207"/>
      <c r="O1600" s="183"/>
      <c r="P1600" s="184"/>
      <c r="Q1600" s="184"/>
      <c r="R1600" s="275"/>
      <c r="S1600" s="185"/>
      <c r="T1600" s="185"/>
      <c r="U1600" s="275"/>
      <c r="V1600" s="275"/>
      <c r="W1600" s="276"/>
      <c r="X1600" s="276"/>
      <c r="Y1600" s="276"/>
      <c r="Z1600" s="275"/>
      <c r="AA1600" s="184"/>
      <c r="AB1600" s="184"/>
      <c r="AC1600" s="185"/>
      <c r="AD1600" s="185"/>
      <c r="AE1600" s="186"/>
      <c r="AF1600" s="187"/>
      <c r="AG1600" s="182"/>
      <c r="AH1600" s="184"/>
      <c r="AI1600" s="184"/>
      <c r="AJ1600" s="182"/>
      <c r="AK1600" s="188"/>
      <c r="AL1600" s="188"/>
      <c r="AM1600" s="188"/>
      <c r="AN1600" s="188"/>
      <c r="AO1600" s="188"/>
      <c r="AP1600" s="188"/>
      <c r="AQ1600" s="188"/>
      <c r="AR1600" s="188"/>
      <c r="AS1600" s="188"/>
      <c r="AT1600" s="188"/>
      <c r="AU1600" s="189"/>
      <c r="AV1600" s="190"/>
      <c r="AW1600" s="190"/>
      <c r="AX1600" s="191"/>
      <c r="AY1600" s="191"/>
      <c r="AZ1600" s="191"/>
      <c r="BA1600" s="192"/>
      <c r="BB1600" s="193"/>
      <c r="BC1600" s="193"/>
      <c r="BD1600" s="193"/>
    </row>
    <row r="1601" spans="1:56">
      <c r="A1601" s="220"/>
      <c r="B1601" s="221"/>
      <c r="C1601" s="222"/>
      <c r="D1601" s="169"/>
      <c r="E1601" s="169"/>
      <c r="F1601" s="169"/>
      <c r="G1601" s="202"/>
      <c r="H1601" s="217"/>
      <c r="I1601" s="212"/>
      <c r="J1601" s="206"/>
      <c r="K1601" s="212"/>
      <c r="L1601" s="206"/>
      <c r="M1601" s="212"/>
      <c r="N1601" s="206"/>
      <c r="O1601" s="170"/>
      <c r="P1601" s="171"/>
      <c r="Q1601" s="171"/>
      <c r="R1601" s="171"/>
      <c r="S1601" s="172"/>
      <c r="T1601" s="172"/>
      <c r="U1601" s="171"/>
      <c r="V1601" s="171"/>
      <c r="W1601" s="173"/>
      <c r="X1601" s="173"/>
      <c r="Y1601" s="173"/>
      <c r="Z1601" s="171"/>
      <c r="AA1601" s="171"/>
      <c r="AB1601" s="171"/>
      <c r="AC1601" s="172"/>
      <c r="AD1601" s="172"/>
      <c r="AE1601" s="174"/>
      <c r="AF1601" s="175"/>
      <c r="AG1601" s="169"/>
      <c r="AH1601" s="171"/>
      <c r="AI1601" s="171"/>
      <c r="AJ1601" s="169"/>
      <c r="AK1601" s="176"/>
      <c r="AL1601" s="176"/>
      <c r="AM1601" s="176"/>
      <c r="AN1601" s="176"/>
      <c r="AO1601" s="176"/>
      <c r="AP1601" s="176"/>
      <c r="AQ1601" s="176"/>
      <c r="AR1601" s="176"/>
      <c r="AS1601" s="176"/>
      <c r="AT1601" s="176"/>
      <c r="AU1601" s="177"/>
      <c r="AV1601" s="178"/>
      <c r="AW1601" s="178"/>
      <c r="AX1601" s="179"/>
      <c r="AY1601" s="179"/>
      <c r="AZ1601" s="179"/>
      <c r="BA1601" s="180"/>
      <c r="BB1601" s="181"/>
      <c r="BC1601" s="181"/>
      <c r="BD1601" s="181"/>
    </row>
    <row r="1602" spans="1:56">
      <c r="A1602" s="223"/>
      <c r="B1602" s="224"/>
      <c r="C1602" s="225"/>
      <c r="D1602" s="182"/>
      <c r="E1602" s="182"/>
      <c r="F1602" s="182"/>
      <c r="G1602" s="203"/>
      <c r="H1602" s="218"/>
      <c r="I1602" s="213"/>
      <c r="J1602" s="207"/>
      <c r="K1602" s="213"/>
      <c r="L1602" s="207"/>
      <c r="M1602" s="213"/>
      <c r="N1602" s="207"/>
      <c r="O1602" s="183"/>
      <c r="P1602" s="184"/>
      <c r="Q1602" s="184"/>
      <c r="R1602" s="275"/>
      <c r="S1602" s="185"/>
      <c r="T1602" s="185"/>
      <c r="U1602" s="275"/>
      <c r="V1602" s="275"/>
      <c r="W1602" s="276"/>
      <c r="X1602" s="276"/>
      <c r="Y1602" s="276"/>
      <c r="Z1602" s="275"/>
      <c r="AA1602" s="184"/>
      <c r="AB1602" s="184"/>
      <c r="AC1602" s="185"/>
      <c r="AD1602" s="185"/>
      <c r="AE1602" s="186"/>
      <c r="AF1602" s="187"/>
      <c r="AG1602" s="182"/>
      <c r="AH1602" s="184"/>
      <c r="AI1602" s="184"/>
      <c r="AJ1602" s="182"/>
      <c r="AK1602" s="188"/>
      <c r="AL1602" s="188"/>
      <c r="AM1602" s="188"/>
      <c r="AN1602" s="188"/>
      <c r="AO1602" s="188"/>
      <c r="AP1602" s="188"/>
      <c r="AQ1602" s="188"/>
      <c r="AR1602" s="188"/>
      <c r="AS1602" s="188"/>
      <c r="AT1602" s="188"/>
      <c r="AU1602" s="189"/>
      <c r="AV1602" s="190"/>
      <c r="AW1602" s="190"/>
      <c r="AX1602" s="191"/>
      <c r="AY1602" s="191"/>
      <c r="AZ1602" s="191"/>
      <c r="BA1602" s="192"/>
      <c r="BB1602" s="193"/>
      <c r="BC1602" s="193"/>
      <c r="BD1602" s="193"/>
    </row>
    <row r="1603" spans="1:56">
      <c r="A1603" s="220"/>
      <c r="B1603" s="221"/>
      <c r="C1603" s="222"/>
      <c r="D1603" s="169"/>
      <c r="E1603" s="169"/>
      <c r="F1603" s="169"/>
      <c r="G1603" s="202"/>
      <c r="H1603" s="217"/>
      <c r="I1603" s="212"/>
      <c r="J1603" s="206"/>
      <c r="K1603" s="212"/>
      <c r="L1603" s="206"/>
      <c r="M1603" s="212"/>
      <c r="N1603" s="206"/>
      <c r="O1603" s="170"/>
      <c r="P1603" s="171"/>
      <c r="Q1603" s="171"/>
      <c r="R1603" s="171"/>
      <c r="S1603" s="172"/>
      <c r="T1603" s="172"/>
      <c r="U1603" s="171"/>
      <c r="V1603" s="171"/>
      <c r="W1603" s="173"/>
      <c r="X1603" s="173"/>
      <c r="Y1603" s="173"/>
      <c r="Z1603" s="171"/>
      <c r="AA1603" s="171"/>
      <c r="AB1603" s="171"/>
      <c r="AC1603" s="172"/>
      <c r="AD1603" s="172"/>
      <c r="AE1603" s="174"/>
      <c r="AF1603" s="175"/>
      <c r="AG1603" s="169"/>
      <c r="AH1603" s="171"/>
      <c r="AI1603" s="171"/>
      <c r="AJ1603" s="169"/>
      <c r="AK1603" s="176"/>
      <c r="AL1603" s="176"/>
      <c r="AM1603" s="176"/>
      <c r="AN1603" s="176"/>
      <c r="AO1603" s="176"/>
      <c r="AP1603" s="176"/>
      <c r="AQ1603" s="176"/>
      <c r="AR1603" s="176"/>
      <c r="AS1603" s="176"/>
      <c r="AT1603" s="176"/>
      <c r="AU1603" s="177"/>
      <c r="AV1603" s="178"/>
      <c r="AW1603" s="178"/>
      <c r="AX1603" s="179"/>
      <c r="AY1603" s="179"/>
      <c r="AZ1603" s="179"/>
      <c r="BA1603" s="180"/>
      <c r="BB1603" s="181"/>
      <c r="BC1603" s="181"/>
      <c r="BD1603" s="181"/>
    </row>
    <row r="1604" spans="1:56">
      <c r="A1604" s="223"/>
      <c r="B1604" s="224"/>
      <c r="C1604" s="225"/>
      <c r="D1604" s="182"/>
      <c r="E1604" s="182"/>
      <c r="F1604" s="182"/>
      <c r="G1604" s="203"/>
      <c r="H1604" s="218"/>
      <c r="I1604" s="213"/>
      <c r="J1604" s="207"/>
      <c r="K1604" s="213"/>
      <c r="L1604" s="207"/>
      <c r="M1604" s="213"/>
      <c r="N1604" s="207"/>
      <c r="O1604" s="183"/>
      <c r="P1604" s="184"/>
      <c r="Q1604" s="184"/>
      <c r="R1604" s="275"/>
      <c r="S1604" s="185"/>
      <c r="T1604" s="185"/>
      <c r="U1604" s="275"/>
      <c r="V1604" s="275"/>
      <c r="W1604" s="276"/>
      <c r="X1604" s="276"/>
      <c r="Y1604" s="276"/>
      <c r="Z1604" s="275"/>
      <c r="AA1604" s="184"/>
      <c r="AB1604" s="184"/>
      <c r="AC1604" s="185"/>
      <c r="AD1604" s="185"/>
      <c r="AE1604" s="186"/>
      <c r="AF1604" s="187"/>
      <c r="AG1604" s="182"/>
      <c r="AH1604" s="184"/>
      <c r="AI1604" s="184"/>
      <c r="AJ1604" s="182"/>
      <c r="AK1604" s="188"/>
      <c r="AL1604" s="188"/>
      <c r="AM1604" s="188"/>
      <c r="AN1604" s="188"/>
      <c r="AO1604" s="188"/>
      <c r="AP1604" s="188"/>
      <c r="AQ1604" s="188"/>
      <c r="AR1604" s="188"/>
      <c r="AS1604" s="188"/>
      <c r="AT1604" s="188"/>
      <c r="AU1604" s="189"/>
      <c r="AV1604" s="190"/>
      <c r="AW1604" s="190"/>
      <c r="AX1604" s="191"/>
      <c r="AY1604" s="191"/>
      <c r="AZ1604" s="191"/>
      <c r="BA1604" s="192"/>
      <c r="BB1604" s="193"/>
      <c r="BC1604" s="193"/>
      <c r="BD1604" s="193"/>
    </row>
    <row r="1605" spans="1:56">
      <c r="A1605" s="220"/>
      <c r="B1605" s="221"/>
      <c r="C1605" s="222"/>
      <c r="D1605" s="169"/>
      <c r="E1605" s="169"/>
      <c r="F1605" s="169"/>
      <c r="G1605" s="202"/>
      <c r="H1605" s="217"/>
      <c r="I1605" s="212"/>
      <c r="J1605" s="206"/>
      <c r="K1605" s="212"/>
      <c r="L1605" s="206"/>
      <c r="M1605" s="212"/>
      <c r="N1605" s="206"/>
      <c r="O1605" s="170"/>
      <c r="P1605" s="171"/>
      <c r="Q1605" s="171"/>
      <c r="R1605" s="171"/>
      <c r="S1605" s="172"/>
      <c r="T1605" s="172"/>
      <c r="U1605" s="171"/>
      <c r="V1605" s="171"/>
      <c r="W1605" s="173"/>
      <c r="X1605" s="173"/>
      <c r="Y1605" s="173"/>
      <c r="Z1605" s="171"/>
      <c r="AA1605" s="171"/>
      <c r="AB1605" s="171"/>
      <c r="AC1605" s="172"/>
      <c r="AD1605" s="172"/>
      <c r="AE1605" s="174"/>
      <c r="AF1605" s="175"/>
      <c r="AG1605" s="169"/>
      <c r="AH1605" s="171"/>
      <c r="AI1605" s="171"/>
      <c r="AJ1605" s="169"/>
      <c r="AK1605" s="176"/>
      <c r="AL1605" s="176"/>
      <c r="AM1605" s="176"/>
      <c r="AN1605" s="176"/>
      <c r="AO1605" s="176"/>
      <c r="AP1605" s="176"/>
      <c r="AQ1605" s="176"/>
      <c r="AR1605" s="176"/>
      <c r="AS1605" s="176"/>
      <c r="AT1605" s="176"/>
      <c r="AU1605" s="177"/>
      <c r="AV1605" s="178"/>
      <c r="AW1605" s="178"/>
      <c r="AX1605" s="179"/>
      <c r="AY1605" s="179"/>
      <c r="AZ1605" s="179"/>
      <c r="BA1605" s="180"/>
      <c r="BB1605" s="181"/>
      <c r="BC1605" s="181"/>
      <c r="BD1605" s="181"/>
    </row>
    <row r="1606" spans="1:56">
      <c r="A1606" s="223"/>
      <c r="B1606" s="224"/>
      <c r="C1606" s="225"/>
      <c r="D1606" s="182"/>
      <c r="E1606" s="182"/>
      <c r="F1606" s="182"/>
      <c r="G1606" s="203"/>
      <c r="H1606" s="218"/>
      <c r="I1606" s="213"/>
      <c r="J1606" s="207"/>
      <c r="K1606" s="213"/>
      <c r="L1606" s="207"/>
      <c r="M1606" s="213"/>
      <c r="N1606" s="207"/>
      <c r="O1606" s="183"/>
      <c r="P1606" s="184"/>
      <c r="Q1606" s="184"/>
      <c r="R1606" s="275"/>
      <c r="S1606" s="185"/>
      <c r="T1606" s="185"/>
      <c r="U1606" s="275"/>
      <c r="V1606" s="275"/>
      <c r="W1606" s="276"/>
      <c r="X1606" s="276"/>
      <c r="Y1606" s="276"/>
      <c r="Z1606" s="275"/>
      <c r="AA1606" s="184"/>
      <c r="AB1606" s="184"/>
      <c r="AC1606" s="185"/>
      <c r="AD1606" s="185"/>
      <c r="AE1606" s="186"/>
      <c r="AF1606" s="187"/>
      <c r="AG1606" s="182"/>
      <c r="AH1606" s="184"/>
      <c r="AI1606" s="184"/>
      <c r="AJ1606" s="182"/>
      <c r="AK1606" s="188"/>
      <c r="AL1606" s="188"/>
      <c r="AM1606" s="188"/>
      <c r="AN1606" s="188"/>
      <c r="AO1606" s="188"/>
      <c r="AP1606" s="188"/>
      <c r="AQ1606" s="188"/>
      <c r="AR1606" s="188"/>
      <c r="AS1606" s="188"/>
      <c r="AT1606" s="188"/>
      <c r="AU1606" s="189"/>
      <c r="AV1606" s="190"/>
      <c r="AW1606" s="190"/>
      <c r="AX1606" s="191"/>
      <c r="AY1606" s="191"/>
      <c r="AZ1606" s="191"/>
      <c r="BA1606" s="192"/>
      <c r="BB1606" s="193"/>
      <c r="BC1606" s="193"/>
      <c r="BD1606" s="193"/>
    </row>
    <row r="1607" spans="1:56">
      <c r="A1607" s="220"/>
      <c r="B1607" s="221"/>
      <c r="C1607" s="222"/>
      <c r="D1607" s="169"/>
      <c r="E1607" s="169"/>
      <c r="F1607" s="169"/>
      <c r="G1607" s="202"/>
      <c r="H1607" s="217"/>
      <c r="I1607" s="212"/>
      <c r="J1607" s="206"/>
      <c r="K1607" s="212"/>
      <c r="L1607" s="206"/>
      <c r="M1607" s="212"/>
      <c r="N1607" s="206"/>
      <c r="O1607" s="170"/>
      <c r="P1607" s="171"/>
      <c r="Q1607" s="171"/>
      <c r="R1607" s="171"/>
      <c r="S1607" s="172"/>
      <c r="T1607" s="172"/>
      <c r="U1607" s="171"/>
      <c r="V1607" s="171"/>
      <c r="W1607" s="173"/>
      <c r="X1607" s="173"/>
      <c r="Y1607" s="173"/>
      <c r="Z1607" s="171"/>
      <c r="AA1607" s="171"/>
      <c r="AB1607" s="171"/>
      <c r="AC1607" s="172"/>
      <c r="AD1607" s="172"/>
      <c r="AE1607" s="174"/>
      <c r="AF1607" s="175"/>
      <c r="AG1607" s="169"/>
      <c r="AH1607" s="171"/>
      <c r="AI1607" s="171"/>
      <c r="AJ1607" s="169"/>
      <c r="AK1607" s="176"/>
      <c r="AL1607" s="176"/>
      <c r="AM1607" s="176"/>
      <c r="AN1607" s="176"/>
      <c r="AO1607" s="176"/>
      <c r="AP1607" s="176"/>
      <c r="AQ1607" s="176"/>
      <c r="AR1607" s="176"/>
      <c r="AS1607" s="176"/>
      <c r="AT1607" s="176"/>
      <c r="AU1607" s="177"/>
      <c r="AV1607" s="178"/>
      <c r="AW1607" s="178"/>
      <c r="AX1607" s="179"/>
      <c r="AY1607" s="179"/>
      <c r="AZ1607" s="179"/>
      <c r="BA1607" s="180"/>
      <c r="BB1607" s="181"/>
      <c r="BC1607" s="181"/>
      <c r="BD1607" s="181"/>
    </row>
    <row r="1608" spans="1:56">
      <c r="A1608" s="223"/>
      <c r="B1608" s="224"/>
      <c r="C1608" s="225"/>
      <c r="D1608" s="182"/>
      <c r="E1608" s="182"/>
      <c r="F1608" s="182"/>
      <c r="G1608" s="203"/>
      <c r="H1608" s="218"/>
      <c r="I1608" s="213"/>
      <c r="J1608" s="207"/>
      <c r="K1608" s="213"/>
      <c r="L1608" s="207"/>
      <c r="M1608" s="213"/>
      <c r="N1608" s="207"/>
      <c r="O1608" s="183"/>
      <c r="P1608" s="184"/>
      <c r="Q1608" s="184"/>
      <c r="R1608" s="275"/>
      <c r="S1608" s="185"/>
      <c r="T1608" s="185"/>
      <c r="U1608" s="275"/>
      <c r="V1608" s="275"/>
      <c r="W1608" s="276"/>
      <c r="X1608" s="276"/>
      <c r="Y1608" s="276"/>
      <c r="Z1608" s="275"/>
      <c r="AA1608" s="184"/>
      <c r="AB1608" s="184"/>
      <c r="AC1608" s="185"/>
      <c r="AD1608" s="185"/>
      <c r="AE1608" s="186"/>
      <c r="AF1608" s="187"/>
      <c r="AG1608" s="182"/>
      <c r="AH1608" s="184"/>
      <c r="AI1608" s="184"/>
      <c r="AJ1608" s="182"/>
      <c r="AK1608" s="188"/>
      <c r="AL1608" s="188"/>
      <c r="AM1608" s="188"/>
      <c r="AN1608" s="188"/>
      <c r="AO1608" s="188"/>
      <c r="AP1608" s="188"/>
      <c r="AQ1608" s="188"/>
      <c r="AR1608" s="188"/>
      <c r="AS1608" s="188"/>
      <c r="AT1608" s="188"/>
      <c r="AU1608" s="189"/>
      <c r="AV1608" s="190"/>
      <c r="AW1608" s="190"/>
      <c r="AX1608" s="191"/>
      <c r="AY1608" s="191"/>
      <c r="AZ1608" s="191"/>
      <c r="BA1608" s="192"/>
      <c r="BB1608" s="193"/>
      <c r="BC1608" s="193"/>
      <c r="BD1608" s="193"/>
    </row>
    <row r="1609" spans="1:56">
      <c r="A1609" s="220"/>
      <c r="B1609" s="221"/>
      <c r="C1609" s="222"/>
      <c r="D1609" s="169"/>
      <c r="E1609" s="169"/>
      <c r="F1609" s="169"/>
      <c r="G1609" s="202"/>
      <c r="H1609" s="217"/>
      <c r="I1609" s="212"/>
      <c r="J1609" s="206"/>
      <c r="K1609" s="212"/>
      <c r="L1609" s="206"/>
      <c r="M1609" s="212"/>
      <c r="N1609" s="206"/>
      <c r="O1609" s="170"/>
      <c r="P1609" s="171"/>
      <c r="Q1609" s="171"/>
      <c r="R1609" s="171"/>
      <c r="S1609" s="172"/>
      <c r="T1609" s="172"/>
      <c r="U1609" s="171"/>
      <c r="V1609" s="171"/>
      <c r="W1609" s="173"/>
      <c r="X1609" s="173"/>
      <c r="Y1609" s="173"/>
      <c r="Z1609" s="171"/>
      <c r="AA1609" s="171"/>
      <c r="AB1609" s="171"/>
      <c r="AC1609" s="172"/>
      <c r="AD1609" s="172"/>
      <c r="AE1609" s="174"/>
      <c r="AF1609" s="175"/>
      <c r="AG1609" s="169"/>
      <c r="AH1609" s="171"/>
      <c r="AI1609" s="171"/>
      <c r="AJ1609" s="169"/>
      <c r="AK1609" s="176"/>
      <c r="AL1609" s="176"/>
      <c r="AM1609" s="176"/>
      <c r="AN1609" s="176"/>
      <c r="AO1609" s="176"/>
      <c r="AP1609" s="176"/>
      <c r="AQ1609" s="176"/>
      <c r="AR1609" s="176"/>
      <c r="AS1609" s="176"/>
      <c r="AT1609" s="176"/>
      <c r="AU1609" s="177"/>
      <c r="AV1609" s="178"/>
      <c r="AW1609" s="178"/>
      <c r="AX1609" s="179"/>
      <c r="AY1609" s="179"/>
      <c r="AZ1609" s="179"/>
      <c r="BA1609" s="180"/>
      <c r="BB1609" s="181"/>
      <c r="BC1609" s="181"/>
      <c r="BD1609" s="181"/>
    </row>
    <row r="1610" spans="1:56">
      <c r="A1610" s="223"/>
      <c r="B1610" s="224"/>
      <c r="C1610" s="225"/>
      <c r="D1610" s="182"/>
      <c r="E1610" s="182"/>
      <c r="F1610" s="182"/>
      <c r="G1610" s="203"/>
      <c r="H1610" s="218"/>
      <c r="I1610" s="213"/>
      <c r="J1610" s="207"/>
      <c r="K1610" s="213"/>
      <c r="L1610" s="207"/>
      <c r="M1610" s="213"/>
      <c r="N1610" s="207"/>
      <c r="O1610" s="183"/>
      <c r="P1610" s="184"/>
      <c r="Q1610" s="184"/>
      <c r="R1610" s="275"/>
      <c r="S1610" s="185"/>
      <c r="T1610" s="185"/>
      <c r="U1610" s="275"/>
      <c r="V1610" s="275"/>
      <c r="W1610" s="276"/>
      <c r="X1610" s="276"/>
      <c r="Y1610" s="276"/>
      <c r="Z1610" s="275"/>
      <c r="AA1610" s="184"/>
      <c r="AB1610" s="184"/>
      <c r="AC1610" s="185"/>
      <c r="AD1610" s="185"/>
      <c r="AE1610" s="186"/>
      <c r="AF1610" s="187"/>
      <c r="AG1610" s="182"/>
      <c r="AH1610" s="184"/>
      <c r="AI1610" s="184"/>
      <c r="AJ1610" s="182"/>
      <c r="AK1610" s="188"/>
      <c r="AL1610" s="188"/>
      <c r="AM1610" s="188"/>
      <c r="AN1610" s="188"/>
      <c r="AO1610" s="188"/>
      <c r="AP1610" s="188"/>
      <c r="AQ1610" s="188"/>
      <c r="AR1610" s="188"/>
      <c r="AS1610" s="188"/>
      <c r="AT1610" s="188"/>
      <c r="AU1610" s="189"/>
      <c r="AV1610" s="190"/>
      <c r="AW1610" s="190"/>
      <c r="AX1610" s="191"/>
      <c r="AY1610" s="191"/>
      <c r="AZ1610" s="191"/>
      <c r="BA1610" s="192"/>
      <c r="BB1610" s="193"/>
      <c r="BC1610" s="193"/>
      <c r="BD1610" s="193"/>
    </row>
    <row r="1611" spans="1:56">
      <c r="A1611" s="220"/>
      <c r="B1611" s="221"/>
      <c r="C1611" s="222"/>
      <c r="D1611" s="169"/>
      <c r="E1611" s="169"/>
      <c r="F1611" s="169"/>
      <c r="G1611" s="202"/>
      <c r="H1611" s="217"/>
      <c r="I1611" s="212"/>
      <c r="J1611" s="206"/>
      <c r="K1611" s="212"/>
      <c r="L1611" s="206"/>
      <c r="M1611" s="212"/>
      <c r="N1611" s="206"/>
      <c r="O1611" s="170"/>
      <c r="P1611" s="171"/>
      <c r="Q1611" s="171"/>
      <c r="R1611" s="171"/>
      <c r="S1611" s="172"/>
      <c r="T1611" s="172"/>
      <c r="U1611" s="171"/>
      <c r="V1611" s="171"/>
      <c r="W1611" s="173"/>
      <c r="X1611" s="173"/>
      <c r="Y1611" s="173"/>
      <c r="Z1611" s="171"/>
      <c r="AA1611" s="171"/>
      <c r="AB1611" s="171"/>
      <c r="AC1611" s="172"/>
      <c r="AD1611" s="172"/>
      <c r="AE1611" s="174"/>
      <c r="AF1611" s="175"/>
      <c r="AG1611" s="169"/>
      <c r="AH1611" s="171"/>
      <c r="AI1611" s="171"/>
      <c r="AJ1611" s="169"/>
      <c r="AK1611" s="176"/>
      <c r="AL1611" s="176"/>
      <c r="AM1611" s="176"/>
      <c r="AN1611" s="176"/>
      <c r="AO1611" s="176"/>
      <c r="AP1611" s="176"/>
      <c r="AQ1611" s="176"/>
      <c r="AR1611" s="176"/>
      <c r="AS1611" s="176"/>
      <c r="AT1611" s="176"/>
      <c r="AU1611" s="177"/>
      <c r="AV1611" s="178"/>
      <c r="AW1611" s="178"/>
      <c r="AX1611" s="179"/>
      <c r="AY1611" s="179"/>
      <c r="AZ1611" s="179"/>
      <c r="BA1611" s="180"/>
      <c r="BB1611" s="181"/>
      <c r="BC1611" s="181"/>
      <c r="BD1611" s="181"/>
    </row>
    <row r="1612" spans="1:56">
      <c r="A1612" s="223"/>
      <c r="B1612" s="224"/>
      <c r="C1612" s="225"/>
      <c r="D1612" s="182"/>
      <c r="E1612" s="182"/>
      <c r="F1612" s="182"/>
      <c r="G1612" s="203"/>
      <c r="H1612" s="218"/>
      <c r="I1612" s="213"/>
      <c r="J1612" s="207"/>
      <c r="K1612" s="213"/>
      <c r="L1612" s="207"/>
      <c r="M1612" s="213"/>
      <c r="N1612" s="207"/>
      <c r="O1612" s="183"/>
      <c r="P1612" s="184"/>
      <c r="Q1612" s="184"/>
      <c r="R1612" s="275"/>
      <c r="S1612" s="185"/>
      <c r="T1612" s="185"/>
      <c r="U1612" s="275"/>
      <c r="V1612" s="275"/>
      <c r="W1612" s="276"/>
      <c r="X1612" s="276"/>
      <c r="Y1612" s="276"/>
      <c r="Z1612" s="275"/>
      <c r="AA1612" s="184"/>
      <c r="AB1612" s="184"/>
      <c r="AC1612" s="185"/>
      <c r="AD1612" s="185"/>
      <c r="AE1612" s="186"/>
      <c r="AF1612" s="187"/>
      <c r="AG1612" s="182"/>
      <c r="AH1612" s="184"/>
      <c r="AI1612" s="184"/>
      <c r="AJ1612" s="182"/>
      <c r="AK1612" s="188"/>
      <c r="AL1612" s="188"/>
      <c r="AM1612" s="188"/>
      <c r="AN1612" s="188"/>
      <c r="AO1612" s="188"/>
      <c r="AP1612" s="188"/>
      <c r="AQ1612" s="188"/>
      <c r="AR1612" s="188"/>
      <c r="AS1612" s="188"/>
      <c r="AT1612" s="188"/>
      <c r="AU1612" s="189"/>
      <c r="AV1612" s="190"/>
      <c r="AW1612" s="190"/>
      <c r="AX1612" s="191"/>
      <c r="AY1612" s="191"/>
      <c r="AZ1612" s="191"/>
      <c r="BA1612" s="192"/>
      <c r="BB1612" s="193"/>
      <c r="BC1612" s="193"/>
      <c r="BD1612" s="193"/>
    </row>
    <row r="1613" spans="1:56">
      <c r="A1613" s="220"/>
      <c r="B1613" s="221"/>
      <c r="C1613" s="222"/>
      <c r="D1613" s="169"/>
      <c r="E1613" s="169"/>
      <c r="F1613" s="169"/>
      <c r="G1613" s="202"/>
      <c r="H1613" s="217"/>
      <c r="I1613" s="212"/>
      <c r="J1613" s="206"/>
      <c r="K1613" s="212"/>
      <c r="L1613" s="206"/>
      <c r="M1613" s="212"/>
      <c r="N1613" s="206"/>
      <c r="O1613" s="170"/>
      <c r="P1613" s="171"/>
      <c r="Q1613" s="171"/>
      <c r="R1613" s="171"/>
      <c r="S1613" s="172"/>
      <c r="T1613" s="172"/>
      <c r="U1613" s="171"/>
      <c r="V1613" s="171"/>
      <c r="W1613" s="173"/>
      <c r="X1613" s="173"/>
      <c r="Y1613" s="173"/>
      <c r="Z1613" s="171"/>
      <c r="AA1613" s="171"/>
      <c r="AB1613" s="171"/>
      <c r="AC1613" s="172"/>
      <c r="AD1613" s="172"/>
      <c r="AE1613" s="174"/>
      <c r="AF1613" s="175"/>
      <c r="AG1613" s="169"/>
      <c r="AH1613" s="171"/>
      <c r="AI1613" s="171"/>
      <c r="AJ1613" s="169"/>
      <c r="AK1613" s="176"/>
      <c r="AL1613" s="176"/>
      <c r="AM1613" s="176"/>
      <c r="AN1613" s="176"/>
      <c r="AO1613" s="176"/>
      <c r="AP1613" s="176"/>
      <c r="AQ1613" s="176"/>
      <c r="AR1613" s="176"/>
      <c r="AS1613" s="176"/>
      <c r="AT1613" s="176"/>
      <c r="AU1613" s="177"/>
      <c r="AV1613" s="178"/>
      <c r="AW1613" s="178"/>
      <c r="AX1613" s="179"/>
      <c r="AY1613" s="179"/>
      <c r="AZ1613" s="179"/>
      <c r="BA1613" s="180"/>
      <c r="BB1613" s="181"/>
      <c r="BC1613" s="181"/>
      <c r="BD1613" s="181"/>
    </row>
    <row r="1614" spans="1:56">
      <c r="A1614" s="223"/>
      <c r="B1614" s="224"/>
      <c r="C1614" s="225"/>
      <c r="D1614" s="182"/>
      <c r="E1614" s="182"/>
      <c r="F1614" s="182"/>
      <c r="G1614" s="203"/>
      <c r="H1614" s="218"/>
      <c r="I1614" s="213"/>
      <c r="J1614" s="207"/>
      <c r="K1614" s="213"/>
      <c r="L1614" s="207"/>
      <c r="M1614" s="213"/>
      <c r="N1614" s="207"/>
      <c r="O1614" s="183"/>
      <c r="P1614" s="184"/>
      <c r="Q1614" s="184"/>
      <c r="R1614" s="275"/>
      <c r="S1614" s="185"/>
      <c r="T1614" s="185"/>
      <c r="U1614" s="275"/>
      <c r="V1614" s="275"/>
      <c r="W1614" s="276"/>
      <c r="X1614" s="276"/>
      <c r="Y1614" s="276"/>
      <c r="Z1614" s="275"/>
      <c r="AA1614" s="184"/>
      <c r="AB1614" s="184"/>
      <c r="AC1614" s="185"/>
      <c r="AD1614" s="185"/>
      <c r="AE1614" s="186"/>
      <c r="AF1614" s="187"/>
      <c r="AG1614" s="182"/>
      <c r="AH1614" s="184"/>
      <c r="AI1614" s="184"/>
      <c r="AJ1614" s="182"/>
      <c r="AK1614" s="188"/>
      <c r="AL1614" s="188"/>
      <c r="AM1614" s="188"/>
      <c r="AN1614" s="188"/>
      <c r="AO1614" s="188"/>
      <c r="AP1614" s="188"/>
      <c r="AQ1614" s="188"/>
      <c r="AR1614" s="188"/>
      <c r="AS1614" s="188"/>
      <c r="AT1614" s="188"/>
      <c r="AU1614" s="189"/>
      <c r="AV1614" s="190"/>
      <c r="AW1614" s="190"/>
      <c r="AX1614" s="191"/>
      <c r="AY1614" s="191"/>
      <c r="AZ1614" s="191"/>
      <c r="BA1614" s="192"/>
      <c r="BB1614" s="193"/>
      <c r="BC1614" s="193"/>
      <c r="BD1614" s="193"/>
    </row>
    <row r="1615" spans="1:56">
      <c r="A1615" s="220"/>
      <c r="B1615" s="221"/>
      <c r="C1615" s="222"/>
      <c r="D1615" s="169"/>
      <c r="E1615" s="169"/>
      <c r="F1615" s="169"/>
      <c r="G1615" s="202"/>
      <c r="H1615" s="217"/>
      <c r="I1615" s="212"/>
      <c r="J1615" s="206"/>
      <c r="K1615" s="212"/>
      <c r="L1615" s="206"/>
      <c r="M1615" s="212"/>
      <c r="N1615" s="206"/>
      <c r="O1615" s="170"/>
      <c r="P1615" s="171"/>
      <c r="Q1615" s="171"/>
      <c r="R1615" s="171"/>
      <c r="S1615" s="172"/>
      <c r="T1615" s="172"/>
      <c r="U1615" s="171"/>
      <c r="V1615" s="171"/>
      <c r="W1615" s="173"/>
      <c r="X1615" s="173"/>
      <c r="Y1615" s="173"/>
      <c r="Z1615" s="171"/>
      <c r="AA1615" s="171"/>
      <c r="AB1615" s="171"/>
      <c r="AC1615" s="172"/>
      <c r="AD1615" s="172"/>
      <c r="AE1615" s="174"/>
      <c r="AF1615" s="175"/>
      <c r="AG1615" s="169"/>
      <c r="AH1615" s="171"/>
      <c r="AI1615" s="171"/>
      <c r="AJ1615" s="169"/>
      <c r="AK1615" s="176"/>
      <c r="AL1615" s="176"/>
      <c r="AM1615" s="176"/>
      <c r="AN1615" s="176"/>
      <c r="AO1615" s="176"/>
      <c r="AP1615" s="176"/>
      <c r="AQ1615" s="176"/>
      <c r="AR1615" s="176"/>
      <c r="AS1615" s="176"/>
      <c r="AT1615" s="176"/>
      <c r="AU1615" s="177"/>
      <c r="AV1615" s="178"/>
      <c r="AW1615" s="178"/>
      <c r="AX1615" s="179"/>
      <c r="AY1615" s="179"/>
      <c r="AZ1615" s="179"/>
      <c r="BA1615" s="180"/>
      <c r="BB1615" s="181"/>
      <c r="BC1615" s="181"/>
      <c r="BD1615" s="181"/>
    </row>
    <row r="1616" spans="1:56">
      <c r="A1616" s="223"/>
      <c r="B1616" s="224"/>
      <c r="C1616" s="225"/>
      <c r="D1616" s="182"/>
      <c r="E1616" s="182"/>
      <c r="F1616" s="182"/>
      <c r="G1616" s="203"/>
      <c r="H1616" s="218"/>
      <c r="I1616" s="213"/>
      <c r="J1616" s="207"/>
      <c r="K1616" s="213"/>
      <c r="L1616" s="207"/>
      <c r="M1616" s="213"/>
      <c r="N1616" s="207"/>
      <c r="O1616" s="183"/>
      <c r="P1616" s="184"/>
      <c r="Q1616" s="184"/>
      <c r="R1616" s="275"/>
      <c r="S1616" s="185"/>
      <c r="T1616" s="185"/>
      <c r="U1616" s="275"/>
      <c r="V1616" s="275"/>
      <c r="W1616" s="276"/>
      <c r="X1616" s="276"/>
      <c r="Y1616" s="276"/>
      <c r="Z1616" s="275"/>
      <c r="AA1616" s="184"/>
      <c r="AB1616" s="184"/>
      <c r="AC1616" s="185"/>
      <c r="AD1616" s="185"/>
      <c r="AE1616" s="186"/>
      <c r="AF1616" s="187"/>
      <c r="AG1616" s="182"/>
      <c r="AH1616" s="184"/>
      <c r="AI1616" s="184"/>
      <c r="AJ1616" s="182"/>
      <c r="AK1616" s="188"/>
      <c r="AL1616" s="188"/>
      <c r="AM1616" s="188"/>
      <c r="AN1616" s="188"/>
      <c r="AO1616" s="188"/>
      <c r="AP1616" s="188"/>
      <c r="AQ1616" s="188"/>
      <c r="AR1616" s="188"/>
      <c r="AS1616" s="188"/>
      <c r="AT1616" s="188"/>
      <c r="AU1616" s="189"/>
      <c r="AV1616" s="190"/>
      <c r="AW1616" s="190"/>
      <c r="AX1616" s="191"/>
      <c r="AY1616" s="191"/>
      <c r="AZ1616" s="191"/>
      <c r="BA1616" s="192"/>
      <c r="BB1616" s="193"/>
      <c r="BC1616" s="193"/>
      <c r="BD1616" s="193"/>
    </row>
    <row r="1617" spans="1:56">
      <c r="A1617" s="220"/>
      <c r="B1617" s="221"/>
      <c r="C1617" s="222"/>
      <c r="D1617" s="169"/>
      <c r="E1617" s="169"/>
      <c r="F1617" s="169"/>
      <c r="G1617" s="202"/>
      <c r="H1617" s="217"/>
      <c r="I1617" s="212"/>
      <c r="J1617" s="206"/>
      <c r="K1617" s="212"/>
      <c r="L1617" s="206"/>
      <c r="M1617" s="212"/>
      <c r="N1617" s="206"/>
      <c r="O1617" s="170"/>
      <c r="P1617" s="171"/>
      <c r="Q1617" s="171"/>
      <c r="R1617" s="171"/>
      <c r="S1617" s="172"/>
      <c r="T1617" s="172"/>
      <c r="U1617" s="171"/>
      <c r="V1617" s="171"/>
      <c r="W1617" s="173"/>
      <c r="X1617" s="173"/>
      <c r="Y1617" s="173"/>
      <c r="Z1617" s="171"/>
      <c r="AA1617" s="171"/>
      <c r="AB1617" s="171"/>
      <c r="AC1617" s="172"/>
      <c r="AD1617" s="172"/>
      <c r="AE1617" s="174"/>
      <c r="AF1617" s="175"/>
      <c r="AG1617" s="169"/>
      <c r="AH1617" s="171"/>
      <c r="AI1617" s="171"/>
      <c r="AJ1617" s="169"/>
      <c r="AK1617" s="176"/>
      <c r="AL1617" s="176"/>
      <c r="AM1617" s="176"/>
      <c r="AN1617" s="176"/>
      <c r="AO1617" s="176"/>
      <c r="AP1617" s="176"/>
      <c r="AQ1617" s="176"/>
      <c r="AR1617" s="176"/>
      <c r="AS1617" s="176"/>
      <c r="AT1617" s="176"/>
      <c r="AU1617" s="177"/>
      <c r="AV1617" s="178"/>
      <c r="AW1617" s="178"/>
      <c r="AX1617" s="179"/>
      <c r="AY1617" s="179"/>
      <c r="AZ1617" s="179"/>
      <c r="BA1617" s="180"/>
      <c r="BB1617" s="181"/>
      <c r="BC1617" s="181"/>
      <c r="BD1617" s="181"/>
    </row>
    <row r="1618" spans="1:56">
      <c r="A1618" s="223"/>
      <c r="B1618" s="224"/>
      <c r="C1618" s="225"/>
      <c r="D1618" s="182"/>
      <c r="E1618" s="182"/>
      <c r="F1618" s="182"/>
      <c r="G1618" s="203"/>
      <c r="H1618" s="218"/>
      <c r="I1618" s="213"/>
      <c r="J1618" s="207"/>
      <c r="K1618" s="213"/>
      <c r="L1618" s="207"/>
      <c r="M1618" s="213"/>
      <c r="N1618" s="207"/>
      <c r="O1618" s="183"/>
      <c r="P1618" s="184"/>
      <c r="Q1618" s="184"/>
      <c r="R1618" s="275"/>
      <c r="S1618" s="185"/>
      <c r="T1618" s="185"/>
      <c r="U1618" s="275"/>
      <c r="V1618" s="275"/>
      <c r="W1618" s="276"/>
      <c r="X1618" s="276"/>
      <c r="Y1618" s="276"/>
      <c r="Z1618" s="275"/>
      <c r="AA1618" s="184"/>
      <c r="AB1618" s="184"/>
      <c r="AC1618" s="185"/>
      <c r="AD1618" s="185"/>
      <c r="AE1618" s="186"/>
      <c r="AF1618" s="187"/>
      <c r="AG1618" s="182"/>
      <c r="AH1618" s="184"/>
      <c r="AI1618" s="184"/>
      <c r="AJ1618" s="182"/>
      <c r="AK1618" s="188"/>
      <c r="AL1618" s="188"/>
      <c r="AM1618" s="188"/>
      <c r="AN1618" s="188"/>
      <c r="AO1618" s="188"/>
      <c r="AP1618" s="188"/>
      <c r="AQ1618" s="188"/>
      <c r="AR1618" s="188"/>
      <c r="AS1618" s="188"/>
      <c r="AT1618" s="188"/>
      <c r="AU1618" s="189"/>
      <c r="AV1618" s="190"/>
      <c r="AW1618" s="190"/>
      <c r="AX1618" s="191"/>
      <c r="AY1618" s="191"/>
      <c r="AZ1618" s="191"/>
      <c r="BA1618" s="192"/>
      <c r="BB1618" s="193"/>
      <c r="BC1618" s="193"/>
      <c r="BD1618" s="193"/>
    </row>
    <row r="1619" spans="1:56">
      <c r="A1619" s="220"/>
      <c r="B1619" s="221"/>
      <c r="C1619" s="222"/>
      <c r="D1619" s="169"/>
      <c r="E1619" s="169"/>
      <c r="F1619" s="169"/>
      <c r="G1619" s="202"/>
      <c r="H1619" s="217"/>
      <c r="I1619" s="212"/>
      <c r="J1619" s="206"/>
      <c r="K1619" s="212"/>
      <c r="L1619" s="206"/>
      <c r="M1619" s="212"/>
      <c r="N1619" s="206"/>
      <c r="O1619" s="170"/>
      <c r="P1619" s="171"/>
      <c r="Q1619" s="171"/>
      <c r="R1619" s="171"/>
      <c r="S1619" s="172"/>
      <c r="T1619" s="172"/>
      <c r="U1619" s="171"/>
      <c r="V1619" s="171"/>
      <c r="W1619" s="173"/>
      <c r="X1619" s="173"/>
      <c r="Y1619" s="173"/>
      <c r="Z1619" s="171"/>
      <c r="AA1619" s="171"/>
      <c r="AB1619" s="171"/>
      <c r="AC1619" s="172"/>
      <c r="AD1619" s="172"/>
      <c r="AE1619" s="174"/>
      <c r="AF1619" s="175"/>
      <c r="AG1619" s="169"/>
      <c r="AH1619" s="171"/>
      <c r="AI1619" s="171"/>
      <c r="AJ1619" s="169"/>
      <c r="AK1619" s="176"/>
      <c r="AL1619" s="176"/>
      <c r="AM1619" s="176"/>
      <c r="AN1619" s="176"/>
      <c r="AO1619" s="176"/>
      <c r="AP1619" s="176"/>
      <c r="AQ1619" s="176"/>
      <c r="AR1619" s="176"/>
      <c r="AS1619" s="176"/>
      <c r="AT1619" s="176"/>
      <c r="AU1619" s="177"/>
      <c r="AV1619" s="178"/>
      <c r="AW1619" s="178"/>
      <c r="AX1619" s="179"/>
      <c r="AY1619" s="179"/>
      <c r="AZ1619" s="179"/>
      <c r="BA1619" s="180"/>
      <c r="BB1619" s="181"/>
      <c r="BC1619" s="181"/>
      <c r="BD1619" s="181"/>
    </row>
    <row r="1620" spans="1:56">
      <c r="A1620" s="223"/>
      <c r="B1620" s="224"/>
      <c r="C1620" s="225"/>
      <c r="D1620" s="182"/>
      <c r="E1620" s="182"/>
      <c r="F1620" s="182"/>
      <c r="G1620" s="203"/>
      <c r="H1620" s="218"/>
      <c r="I1620" s="213"/>
      <c r="J1620" s="207"/>
      <c r="K1620" s="213"/>
      <c r="L1620" s="207"/>
      <c r="M1620" s="213"/>
      <c r="N1620" s="207"/>
      <c r="O1620" s="183"/>
      <c r="P1620" s="184"/>
      <c r="Q1620" s="184"/>
      <c r="R1620" s="275"/>
      <c r="S1620" s="185"/>
      <c r="T1620" s="185"/>
      <c r="U1620" s="275"/>
      <c r="V1620" s="275"/>
      <c r="W1620" s="276"/>
      <c r="X1620" s="276"/>
      <c r="Y1620" s="276"/>
      <c r="Z1620" s="275"/>
      <c r="AA1620" s="184"/>
      <c r="AB1620" s="184"/>
      <c r="AC1620" s="185"/>
      <c r="AD1620" s="185"/>
      <c r="AE1620" s="186"/>
      <c r="AF1620" s="187"/>
      <c r="AG1620" s="182"/>
      <c r="AH1620" s="184"/>
      <c r="AI1620" s="184"/>
      <c r="AJ1620" s="182"/>
      <c r="AK1620" s="188"/>
      <c r="AL1620" s="188"/>
      <c r="AM1620" s="188"/>
      <c r="AN1620" s="188"/>
      <c r="AO1620" s="188"/>
      <c r="AP1620" s="188"/>
      <c r="AQ1620" s="188"/>
      <c r="AR1620" s="188"/>
      <c r="AS1620" s="188"/>
      <c r="AT1620" s="188"/>
      <c r="AU1620" s="189"/>
      <c r="AV1620" s="190"/>
      <c r="AW1620" s="190"/>
      <c r="AX1620" s="191"/>
      <c r="AY1620" s="191"/>
      <c r="AZ1620" s="191"/>
      <c r="BA1620" s="192"/>
      <c r="BB1620" s="193"/>
      <c r="BC1620" s="193"/>
      <c r="BD1620" s="193"/>
    </row>
    <row r="1621" spans="1:56">
      <c r="A1621" s="220"/>
      <c r="B1621" s="221"/>
      <c r="C1621" s="222"/>
      <c r="D1621" s="169"/>
      <c r="E1621" s="169"/>
      <c r="F1621" s="169"/>
      <c r="G1621" s="202"/>
      <c r="H1621" s="217"/>
      <c r="I1621" s="212"/>
      <c r="J1621" s="206"/>
      <c r="K1621" s="212"/>
      <c r="L1621" s="206"/>
      <c r="M1621" s="212"/>
      <c r="N1621" s="206"/>
      <c r="O1621" s="170"/>
      <c r="P1621" s="171"/>
      <c r="Q1621" s="171"/>
      <c r="R1621" s="171"/>
      <c r="S1621" s="172"/>
      <c r="T1621" s="172"/>
      <c r="U1621" s="171"/>
      <c r="V1621" s="171"/>
      <c r="W1621" s="173"/>
      <c r="X1621" s="173"/>
      <c r="Y1621" s="173"/>
      <c r="Z1621" s="171"/>
      <c r="AA1621" s="171"/>
      <c r="AB1621" s="171"/>
      <c r="AC1621" s="172"/>
      <c r="AD1621" s="172"/>
      <c r="AE1621" s="174"/>
      <c r="AF1621" s="175"/>
      <c r="AG1621" s="169"/>
      <c r="AH1621" s="171"/>
      <c r="AI1621" s="171"/>
      <c r="AJ1621" s="169"/>
      <c r="AK1621" s="176"/>
      <c r="AL1621" s="176"/>
      <c r="AM1621" s="176"/>
      <c r="AN1621" s="176"/>
      <c r="AO1621" s="176"/>
      <c r="AP1621" s="176"/>
      <c r="AQ1621" s="176"/>
      <c r="AR1621" s="176"/>
      <c r="AS1621" s="176"/>
      <c r="AT1621" s="176"/>
      <c r="AU1621" s="177"/>
      <c r="AV1621" s="178"/>
      <c r="AW1621" s="178"/>
      <c r="AX1621" s="179"/>
      <c r="AY1621" s="179"/>
      <c r="AZ1621" s="179"/>
      <c r="BA1621" s="180"/>
      <c r="BB1621" s="181"/>
      <c r="BC1621" s="181"/>
      <c r="BD1621" s="181"/>
    </row>
    <row r="1622" spans="1:56">
      <c r="A1622" s="223"/>
      <c r="B1622" s="224"/>
      <c r="C1622" s="225"/>
      <c r="D1622" s="182"/>
      <c r="E1622" s="182"/>
      <c r="F1622" s="182"/>
      <c r="G1622" s="203"/>
      <c r="H1622" s="218"/>
      <c r="I1622" s="213"/>
      <c r="J1622" s="207"/>
      <c r="K1622" s="213"/>
      <c r="L1622" s="207"/>
      <c r="M1622" s="213"/>
      <c r="N1622" s="207"/>
      <c r="O1622" s="183"/>
      <c r="P1622" s="184"/>
      <c r="Q1622" s="184"/>
      <c r="R1622" s="275"/>
      <c r="S1622" s="185"/>
      <c r="T1622" s="185"/>
      <c r="U1622" s="275"/>
      <c r="V1622" s="275"/>
      <c r="W1622" s="276"/>
      <c r="X1622" s="276"/>
      <c r="Y1622" s="276"/>
      <c r="Z1622" s="275"/>
      <c r="AA1622" s="184"/>
      <c r="AB1622" s="184"/>
      <c r="AC1622" s="185"/>
      <c r="AD1622" s="185"/>
      <c r="AE1622" s="186"/>
      <c r="AF1622" s="187"/>
      <c r="AG1622" s="182"/>
      <c r="AH1622" s="184"/>
      <c r="AI1622" s="184"/>
      <c r="AJ1622" s="182"/>
      <c r="AK1622" s="188"/>
      <c r="AL1622" s="188"/>
      <c r="AM1622" s="188"/>
      <c r="AN1622" s="188"/>
      <c r="AO1622" s="188"/>
      <c r="AP1622" s="188"/>
      <c r="AQ1622" s="188"/>
      <c r="AR1622" s="188"/>
      <c r="AS1622" s="188"/>
      <c r="AT1622" s="188"/>
      <c r="AU1622" s="189"/>
      <c r="AV1622" s="190"/>
      <c r="AW1622" s="190"/>
      <c r="AX1622" s="191"/>
      <c r="AY1622" s="191"/>
      <c r="AZ1622" s="191"/>
      <c r="BA1622" s="192"/>
      <c r="BB1622" s="193"/>
      <c r="BC1622" s="193"/>
      <c r="BD1622" s="193"/>
    </row>
    <row r="1623" spans="1:56">
      <c r="A1623" s="220"/>
      <c r="B1623" s="221"/>
      <c r="C1623" s="222"/>
      <c r="D1623" s="169"/>
      <c r="E1623" s="169"/>
      <c r="F1623" s="169"/>
      <c r="G1623" s="202"/>
      <c r="H1623" s="217"/>
      <c r="I1623" s="212"/>
      <c r="J1623" s="206"/>
      <c r="K1623" s="212"/>
      <c r="L1623" s="206"/>
      <c r="M1623" s="212"/>
      <c r="N1623" s="206"/>
      <c r="O1623" s="170"/>
      <c r="P1623" s="171"/>
      <c r="Q1623" s="171"/>
      <c r="R1623" s="171"/>
      <c r="S1623" s="172"/>
      <c r="T1623" s="172"/>
      <c r="U1623" s="171"/>
      <c r="V1623" s="171"/>
      <c r="W1623" s="173"/>
      <c r="X1623" s="173"/>
      <c r="Y1623" s="173"/>
      <c r="Z1623" s="171"/>
      <c r="AA1623" s="171"/>
      <c r="AB1623" s="171"/>
      <c r="AC1623" s="172"/>
      <c r="AD1623" s="172"/>
      <c r="AE1623" s="174"/>
      <c r="AF1623" s="175"/>
      <c r="AG1623" s="169"/>
      <c r="AH1623" s="171"/>
      <c r="AI1623" s="171"/>
      <c r="AJ1623" s="169"/>
      <c r="AK1623" s="176"/>
      <c r="AL1623" s="176"/>
      <c r="AM1623" s="176"/>
      <c r="AN1623" s="176"/>
      <c r="AO1623" s="176"/>
      <c r="AP1623" s="176"/>
      <c r="AQ1623" s="176"/>
      <c r="AR1623" s="176"/>
      <c r="AS1623" s="176"/>
      <c r="AT1623" s="176"/>
      <c r="AU1623" s="177"/>
      <c r="AV1623" s="178"/>
      <c r="AW1623" s="178"/>
      <c r="AX1623" s="179"/>
      <c r="AY1623" s="179"/>
      <c r="AZ1623" s="179"/>
      <c r="BA1623" s="180"/>
      <c r="BB1623" s="181"/>
      <c r="BC1623" s="181"/>
      <c r="BD1623" s="181"/>
    </row>
    <row r="1624" spans="1:56">
      <c r="A1624" s="223"/>
      <c r="B1624" s="224"/>
      <c r="C1624" s="225"/>
      <c r="D1624" s="182"/>
      <c r="E1624" s="182"/>
      <c r="F1624" s="182"/>
      <c r="G1624" s="203"/>
      <c r="H1624" s="218"/>
      <c r="I1624" s="213"/>
      <c r="J1624" s="207"/>
      <c r="K1624" s="213"/>
      <c r="L1624" s="207"/>
      <c r="M1624" s="213"/>
      <c r="N1624" s="207"/>
      <c r="O1624" s="183"/>
      <c r="P1624" s="184"/>
      <c r="Q1624" s="184"/>
      <c r="R1624" s="275"/>
      <c r="S1624" s="185"/>
      <c r="T1624" s="185"/>
      <c r="U1624" s="275"/>
      <c r="V1624" s="275"/>
      <c r="W1624" s="276"/>
      <c r="X1624" s="276"/>
      <c r="Y1624" s="276"/>
      <c r="Z1624" s="275"/>
      <c r="AA1624" s="184"/>
      <c r="AB1624" s="184"/>
      <c r="AC1624" s="185"/>
      <c r="AD1624" s="185"/>
      <c r="AE1624" s="186"/>
      <c r="AF1624" s="187"/>
      <c r="AG1624" s="182"/>
      <c r="AH1624" s="184"/>
      <c r="AI1624" s="184"/>
      <c r="AJ1624" s="182"/>
      <c r="AK1624" s="188"/>
      <c r="AL1624" s="188"/>
      <c r="AM1624" s="188"/>
      <c r="AN1624" s="188"/>
      <c r="AO1624" s="188"/>
      <c r="AP1624" s="188"/>
      <c r="AQ1624" s="188"/>
      <c r="AR1624" s="188"/>
      <c r="AS1624" s="188"/>
      <c r="AT1624" s="188"/>
      <c r="AU1624" s="189"/>
      <c r="AV1624" s="190"/>
      <c r="AW1624" s="190"/>
      <c r="AX1624" s="191"/>
      <c r="AY1624" s="191"/>
      <c r="AZ1624" s="191"/>
      <c r="BA1624" s="192"/>
      <c r="BB1624" s="193"/>
      <c r="BC1624" s="193"/>
      <c r="BD1624" s="193"/>
    </row>
    <row r="1625" spans="1:56">
      <c r="A1625" s="220"/>
      <c r="B1625" s="221"/>
      <c r="C1625" s="222"/>
      <c r="D1625" s="169"/>
      <c r="E1625" s="169"/>
      <c r="F1625" s="169"/>
      <c r="G1625" s="202"/>
      <c r="H1625" s="217"/>
      <c r="I1625" s="212"/>
      <c r="J1625" s="206"/>
      <c r="K1625" s="212"/>
      <c r="L1625" s="206"/>
      <c r="M1625" s="212"/>
      <c r="N1625" s="206"/>
      <c r="O1625" s="170"/>
      <c r="P1625" s="171"/>
      <c r="Q1625" s="171"/>
      <c r="R1625" s="171"/>
      <c r="S1625" s="172"/>
      <c r="T1625" s="172"/>
      <c r="U1625" s="171"/>
      <c r="V1625" s="171"/>
      <c r="W1625" s="173"/>
      <c r="X1625" s="173"/>
      <c r="Y1625" s="173"/>
      <c r="Z1625" s="171"/>
      <c r="AA1625" s="171"/>
      <c r="AB1625" s="171"/>
      <c r="AC1625" s="172"/>
      <c r="AD1625" s="172"/>
      <c r="AE1625" s="174"/>
      <c r="AF1625" s="175"/>
      <c r="AG1625" s="169"/>
      <c r="AH1625" s="171"/>
      <c r="AI1625" s="171"/>
      <c r="AJ1625" s="169"/>
      <c r="AK1625" s="176"/>
      <c r="AL1625" s="176"/>
      <c r="AM1625" s="176"/>
      <c r="AN1625" s="176"/>
      <c r="AO1625" s="176"/>
      <c r="AP1625" s="176"/>
      <c r="AQ1625" s="176"/>
      <c r="AR1625" s="176"/>
      <c r="AS1625" s="176"/>
      <c r="AT1625" s="176"/>
      <c r="AU1625" s="177"/>
      <c r="AV1625" s="178"/>
      <c r="AW1625" s="178"/>
      <c r="AX1625" s="179"/>
      <c r="AY1625" s="179"/>
      <c r="AZ1625" s="179"/>
      <c r="BA1625" s="180"/>
      <c r="BB1625" s="181"/>
      <c r="BC1625" s="181"/>
      <c r="BD1625" s="181"/>
    </row>
    <row r="1626" spans="1:56">
      <c r="A1626" s="223"/>
      <c r="B1626" s="224"/>
      <c r="C1626" s="225"/>
      <c r="D1626" s="182"/>
      <c r="E1626" s="182"/>
      <c r="F1626" s="182"/>
      <c r="G1626" s="203"/>
      <c r="H1626" s="218"/>
      <c r="I1626" s="213"/>
      <c r="J1626" s="207"/>
      <c r="K1626" s="213"/>
      <c r="L1626" s="207"/>
      <c r="M1626" s="213"/>
      <c r="N1626" s="207"/>
      <c r="O1626" s="183"/>
      <c r="P1626" s="184"/>
      <c r="Q1626" s="184"/>
      <c r="R1626" s="275"/>
      <c r="S1626" s="185"/>
      <c r="T1626" s="185"/>
      <c r="U1626" s="275"/>
      <c r="V1626" s="275"/>
      <c r="W1626" s="276"/>
      <c r="X1626" s="276"/>
      <c r="Y1626" s="276"/>
      <c r="Z1626" s="275"/>
      <c r="AA1626" s="184"/>
      <c r="AB1626" s="184"/>
      <c r="AC1626" s="185"/>
      <c r="AD1626" s="185"/>
      <c r="AE1626" s="186"/>
      <c r="AF1626" s="187"/>
      <c r="AG1626" s="182"/>
      <c r="AH1626" s="184"/>
      <c r="AI1626" s="184"/>
      <c r="AJ1626" s="182"/>
      <c r="AK1626" s="188"/>
      <c r="AL1626" s="188"/>
      <c r="AM1626" s="188"/>
      <c r="AN1626" s="188"/>
      <c r="AO1626" s="188"/>
      <c r="AP1626" s="188"/>
      <c r="AQ1626" s="188"/>
      <c r="AR1626" s="188"/>
      <c r="AS1626" s="188"/>
      <c r="AT1626" s="188"/>
      <c r="AU1626" s="189"/>
      <c r="AV1626" s="190"/>
      <c r="AW1626" s="190"/>
      <c r="AX1626" s="191"/>
      <c r="AY1626" s="191"/>
      <c r="AZ1626" s="191"/>
      <c r="BA1626" s="192"/>
      <c r="BB1626" s="193"/>
      <c r="BC1626" s="193"/>
      <c r="BD1626" s="193"/>
    </row>
    <row r="1627" spans="1:56">
      <c r="A1627" s="220"/>
      <c r="B1627" s="221"/>
      <c r="C1627" s="222"/>
      <c r="D1627" s="169"/>
      <c r="E1627" s="169"/>
      <c r="F1627" s="169"/>
      <c r="G1627" s="202"/>
      <c r="H1627" s="217"/>
      <c r="I1627" s="212"/>
      <c r="J1627" s="206"/>
      <c r="K1627" s="212"/>
      <c r="L1627" s="206"/>
      <c r="M1627" s="212"/>
      <c r="N1627" s="206"/>
      <c r="O1627" s="170"/>
      <c r="P1627" s="171"/>
      <c r="Q1627" s="171"/>
      <c r="R1627" s="171"/>
      <c r="S1627" s="172"/>
      <c r="T1627" s="172"/>
      <c r="U1627" s="171"/>
      <c r="V1627" s="171"/>
      <c r="W1627" s="173"/>
      <c r="X1627" s="173"/>
      <c r="Y1627" s="173"/>
      <c r="Z1627" s="171"/>
      <c r="AA1627" s="171"/>
      <c r="AB1627" s="171"/>
      <c r="AC1627" s="172"/>
      <c r="AD1627" s="172"/>
      <c r="AE1627" s="174"/>
      <c r="AF1627" s="175"/>
      <c r="AG1627" s="169"/>
      <c r="AH1627" s="171"/>
      <c r="AI1627" s="171"/>
      <c r="AJ1627" s="169"/>
      <c r="AK1627" s="176"/>
      <c r="AL1627" s="176"/>
      <c r="AM1627" s="176"/>
      <c r="AN1627" s="176"/>
      <c r="AO1627" s="176"/>
      <c r="AP1627" s="176"/>
      <c r="AQ1627" s="176"/>
      <c r="AR1627" s="176"/>
      <c r="AS1627" s="176"/>
      <c r="AT1627" s="176"/>
      <c r="AU1627" s="177"/>
      <c r="AV1627" s="178"/>
      <c r="AW1627" s="178"/>
      <c r="AX1627" s="179"/>
      <c r="AY1627" s="179"/>
      <c r="AZ1627" s="179"/>
      <c r="BA1627" s="180"/>
      <c r="BB1627" s="181"/>
      <c r="BC1627" s="181"/>
      <c r="BD1627" s="181"/>
    </row>
    <row r="1628" spans="1:56">
      <c r="A1628" s="223"/>
      <c r="B1628" s="224"/>
      <c r="C1628" s="225"/>
      <c r="D1628" s="182"/>
      <c r="E1628" s="182"/>
      <c r="F1628" s="182"/>
      <c r="G1628" s="203"/>
      <c r="H1628" s="218"/>
      <c r="I1628" s="213"/>
      <c r="J1628" s="207"/>
      <c r="K1628" s="213"/>
      <c r="L1628" s="207"/>
      <c r="M1628" s="213"/>
      <c r="N1628" s="207"/>
      <c r="O1628" s="183"/>
      <c r="P1628" s="184"/>
      <c r="Q1628" s="184"/>
      <c r="R1628" s="275"/>
      <c r="S1628" s="185"/>
      <c r="T1628" s="185"/>
      <c r="U1628" s="275"/>
      <c r="V1628" s="275"/>
      <c r="W1628" s="276"/>
      <c r="X1628" s="276"/>
      <c r="Y1628" s="276"/>
      <c r="Z1628" s="275"/>
      <c r="AA1628" s="184"/>
      <c r="AB1628" s="184"/>
      <c r="AC1628" s="185"/>
      <c r="AD1628" s="185"/>
      <c r="AE1628" s="186"/>
      <c r="AF1628" s="187"/>
      <c r="AG1628" s="182"/>
      <c r="AH1628" s="184"/>
      <c r="AI1628" s="184"/>
      <c r="AJ1628" s="182"/>
      <c r="AK1628" s="188"/>
      <c r="AL1628" s="188"/>
      <c r="AM1628" s="188"/>
      <c r="AN1628" s="188"/>
      <c r="AO1628" s="188"/>
      <c r="AP1628" s="188"/>
      <c r="AQ1628" s="188"/>
      <c r="AR1628" s="188"/>
      <c r="AS1628" s="188"/>
      <c r="AT1628" s="188"/>
      <c r="AU1628" s="189"/>
      <c r="AV1628" s="190"/>
      <c r="AW1628" s="190"/>
      <c r="AX1628" s="191"/>
      <c r="AY1628" s="191"/>
      <c r="AZ1628" s="191"/>
      <c r="BA1628" s="192"/>
      <c r="BB1628" s="193"/>
      <c r="BC1628" s="193"/>
      <c r="BD1628" s="193"/>
    </row>
    <row r="1629" spans="1:56">
      <c r="A1629" s="220"/>
      <c r="B1629" s="221"/>
      <c r="C1629" s="222"/>
      <c r="D1629" s="169"/>
      <c r="E1629" s="169"/>
      <c r="F1629" s="169"/>
      <c r="G1629" s="202"/>
      <c r="H1629" s="217"/>
      <c r="I1629" s="212"/>
      <c r="J1629" s="206"/>
      <c r="K1629" s="212"/>
      <c r="L1629" s="206"/>
      <c r="M1629" s="212"/>
      <c r="N1629" s="206"/>
      <c r="O1629" s="170"/>
      <c r="P1629" s="171"/>
      <c r="Q1629" s="171"/>
      <c r="R1629" s="171"/>
      <c r="S1629" s="172"/>
      <c r="T1629" s="172"/>
      <c r="U1629" s="171"/>
      <c r="V1629" s="171"/>
      <c r="W1629" s="173"/>
      <c r="X1629" s="173"/>
      <c r="Y1629" s="173"/>
      <c r="Z1629" s="171"/>
      <c r="AA1629" s="171"/>
      <c r="AB1629" s="171"/>
      <c r="AC1629" s="172"/>
      <c r="AD1629" s="172"/>
      <c r="AE1629" s="174"/>
      <c r="AF1629" s="175"/>
      <c r="AG1629" s="169"/>
      <c r="AH1629" s="171"/>
      <c r="AI1629" s="171"/>
      <c r="AJ1629" s="169"/>
      <c r="AK1629" s="176"/>
      <c r="AL1629" s="176"/>
      <c r="AM1629" s="176"/>
      <c r="AN1629" s="176"/>
      <c r="AO1629" s="176"/>
      <c r="AP1629" s="176"/>
      <c r="AQ1629" s="176"/>
      <c r="AR1629" s="176"/>
      <c r="AS1629" s="176"/>
      <c r="AT1629" s="176"/>
      <c r="AU1629" s="177"/>
      <c r="AV1629" s="178"/>
      <c r="AW1629" s="178"/>
      <c r="AX1629" s="179"/>
      <c r="AY1629" s="179"/>
      <c r="AZ1629" s="179"/>
      <c r="BA1629" s="180"/>
      <c r="BB1629" s="181"/>
      <c r="BC1629" s="181"/>
      <c r="BD1629" s="181"/>
    </row>
    <row r="1630" spans="1:56">
      <c r="A1630" s="223"/>
      <c r="B1630" s="224"/>
      <c r="C1630" s="225"/>
      <c r="D1630" s="182"/>
      <c r="E1630" s="182"/>
      <c r="F1630" s="182"/>
      <c r="G1630" s="203"/>
      <c r="H1630" s="218"/>
      <c r="I1630" s="213"/>
      <c r="J1630" s="207"/>
      <c r="K1630" s="213"/>
      <c r="L1630" s="207"/>
      <c r="M1630" s="213"/>
      <c r="N1630" s="207"/>
      <c r="O1630" s="183"/>
      <c r="P1630" s="184"/>
      <c r="Q1630" s="184"/>
      <c r="R1630" s="275"/>
      <c r="S1630" s="185"/>
      <c r="T1630" s="185"/>
      <c r="U1630" s="275"/>
      <c r="V1630" s="275"/>
      <c r="W1630" s="276"/>
      <c r="X1630" s="276"/>
      <c r="Y1630" s="276"/>
      <c r="Z1630" s="275"/>
      <c r="AA1630" s="184"/>
      <c r="AB1630" s="184"/>
      <c r="AC1630" s="185"/>
      <c r="AD1630" s="185"/>
      <c r="AE1630" s="186"/>
      <c r="AF1630" s="187"/>
      <c r="AG1630" s="182"/>
      <c r="AH1630" s="184"/>
      <c r="AI1630" s="184"/>
      <c r="AJ1630" s="182"/>
      <c r="AK1630" s="188"/>
      <c r="AL1630" s="188"/>
      <c r="AM1630" s="188"/>
      <c r="AN1630" s="188"/>
      <c r="AO1630" s="188"/>
      <c r="AP1630" s="188"/>
      <c r="AQ1630" s="188"/>
      <c r="AR1630" s="188"/>
      <c r="AS1630" s="188"/>
      <c r="AT1630" s="188"/>
      <c r="AU1630" s="189"/>
      <c r="AV1630" s="190"/>
      <c r="AW1630" s="190"/>
      <c r="AX1630" s="191"/>
      <c r="AY1630" s="191"/>
      <c r="AZ1630" s="191"/>
      <c r="BA1630" s="192"/>
      <c r="BB1630" s="193"/>
      <c r="BC1630" s="193"/>
      <c r="BD1630" s="193"/>
    </row>
    <row r="1631" spans="1:56">
      <c r="A1631" s="220"/>
      <c r="B1631" s="221"/>
      <c r="C1631" s="222"/>
      <c r="D1631" s="169"/>
      <c r="E1631" s="169"/>
      <c r="F1631" s="169"/>
      <c r="G1631" s="202"/>
      <c r="H1631" s="217"/>
      <c r="I1631" s="212"/>
      <c r="J1631" s="206"/>
      <c r="K1631" s="212"/>
      <c r="L1631" s="206"/>
      <c r="M1631" s="212"/>
      <c r="N1631" s="206"/>
      <c r="O1631" s="170"/>
      <c r="P1631" s="171"/>
      <c r="Q1631" s="171"/>
      <c r="R1631" s="171"/>
      <c r="S1631" s="172"/>
      <c r="T1631" s="172"/>
      <c r="U1631" s="171"/>
      <c r="V1631" s="171"/>
      <c r="W1631" s="173"/>
      <c r="X1631" s="173"/>
      <c r="Y1631" s="173"/>
      <c r="Z1631" s="171"/>
      <c r="AA1631" s="171"/>
      <c r="AB1631" s="171"/>
      <c r="AC1631" s="172"/>
      <c r="AD1631" s="172"/>
      <c r="AE1631" s="174"/>
      <c r="AF1631" s="175"/>
      <c r="AG1631" s="169"/>
      <c r="AH1631" s="171"/>
      <c r="AI1631" s="171"/>
      <c r="AJ1631" s="169"/>
      <c r="AK1631" s="176"/>
      <c r="AL1631" s="176"/>
      <c r="AM1631" s="176"/>
      <c r="AN1631" s="176"/>
      <c r="AO1631" s="176"/>
      <c r="AP1631" s="176"/>
      <c r="AQ1631" s="176"/>
      <c r="AR1631" s="176"/>
      <c r="AS1631" s="176"/>
      <c r="AT1631" s="176"/>
      <c r="AU1631" s="177"/>
      <c r="AV1631" s="178"/>
      <c r="AW1631" s="178"/>
      <c r="AX1631" s="179"/>
      <c r="AY1631" s="179"/>
      <c r="AZ1631" s="179"/>
      <c r="BA1631" s="180"/>
      <c r="BB1631" s="181"/>
      <c r="BC1631" s="181"/>
      <c r="BD1631" s="181"/>
    </row>
    <row r="1632" spans="1:56">
      <c r="A1632" s="223"/>
      <c r="B1632" s="224"/>
      <c r="C1632" s="225"/>
      <c r="D1632" s="182"/>
      <c r="E1632" s="182"/>
      <c r="F1632" s="182"/>
      <c r="G1632" s="203"/>
      <c r="H1632" s="218"/>
      <c r="I1632" s="213"/>
      <c r="J1632" s="207"/>
      <c r="K1632" s="213"/>
      <c r="L1632" s="207"/>
      <c r="M1632" s="213"/>
      <c r="N1632" s="207"/>
      <c r="O1632" s="183"/>
      <c r="P1632" s="184"/>
      <c r="Q1632" s="184"/>
      <c r="R1632" s="275"/>
      <c r="S1632" s="185"/>
      <c r="T1632" s="185"/>
      <c r="U1632" s="275"/>
      <c r="V1632" s="275"/>
      <c r="W1632" s="276"/>
      <c r="X1632" s="276"/>
      <c r="Y1632" s="276"/>
      <c r="Z1632" s="275"/>
      <c r="AA1632" s="184"/>
      <c r="AB1632" s="184"/>
      <c r="AC1632" s="185"/>
      <c r="AD1632" s="185"/>
      <c r="AE1632" s="186"/>
      <c r="AF1632" s="187"/>
      <c r="AG1632" s="182"/>
      <c r="AH1632" s="184"/>
      <c r="AI1632" s="184"/>
      <c r="AJ1632" s="182"/>
      <c r="AK1632" s="188"/>
      <c r="AL1632" s="188"/>
      <c r="AM1632" s="188"/>
      <c r="AN1632" s="188"/>
      <c r="AO1632" s="188"/>
      <c r="AP1632" s="188"/>
      <c r="AQ1632" s="188"/>
      <c r="AR1632" s="188"/>
      <c r="AS1632" s="188"/>
      <c r="AT1632" s="188"/>
      <c r="AU1632" s="189"/>
      <c r="AV1632" s="190"/>
      <c r="AW1632" s="190"/>
      <c r="AX1632" s="191"/>
      <c r="AY1632" s="191"/>
      <c r="AZ1632" s="191"/>
      <c r="BA1632" s="192"/>
      <c r="BB1632" s="193"/>
      <c r="BC1632" s="193"/>
      <c r="BD1632" s="193"/>
    </row>
    <row r="1633" spans="1:56">
      <c r="A1633" s="220"/>
      <c r="B1633" s="221"/>
      <c r="C1633" s="222"/>
      <c r="D1633" s="169"/>
      <c r="E1633" s="169"/>
      <c r="F1633" s="169"/>
      <c r="G1633" s="202"/>
      <c r="H1633" s="217"/>
      <c r="I1633" s="212"/>
      <c r="J1633" s="206"/>
      <c r="K1633" s="212"/>
      <c r="L1633" s="206"/>
      <c r="M1633" s="212"/>
      <c r="N1633" s="206"/>
      <c r="O1633" s="170"/>
      <c r="P1633" s="171"/>
      <c r="Q1633" s="171"/>
      <c r="R1633" s="171"/>
      <c r="S1633" s="172"/>
      <c r="T1633" s="172"/>
      <c r="U1633" s="171"/>
      <c r="V1633" s="171"/>
      <c r="W1633" s="173"/>
      <c r="X1633" s="173"/>
      <c r="Y1633" s="173"/>
      <c r="Z1633" s="171"/>
      <c r="AA1633" s="171"/>
      <c r="AB1633" s="171"/>
      <c r="AC1633" s="172"/>
      <c r="AD1633" s="172"/>
      <c r="AE1633" s="174"/>
      <c r="AF1633" s="175"/>
      <c r="AG1633" s="169"/>
      <c r="AH1633" s="171"/>
      <c r="AI1633" s="171"/>
      <c r="AJ1633" s="169"/>
      <c r="AK1633" s="176"/>
      <c r="AL1633" s="176"/>
      <c r="AM1633" s="176"/>
      <c r="AN1633" s="176"/>
      <c r="AO1633" s="176"/>
      <c r="AP1633" s="176"/>
      <c r="AQ1633" s="176"/>
      <c r="AR1633" s="176"/>
      <c r="AS1633" s="176"/>
      <c r="AT1633" s="176"/>
      <c r="AU1633" s="177"/>
      <c r="AV1633" s="178"/>
      <c r="AW1633" s="178"/>
      <c r="AX1633" s="179"/>
      <c r="AY1633" s="179"/>
      <c r="AZ1633" s="179"/>
      <c r="BA1633" s="180"/>
      <c r="BB1633" s="181"/>
      <c r="BC1633" s="181"/>
      <c r="BD1633" s="181"/>
    </row>
    <row r="1634" spans="1:56">
      <c r="A1634" s="223"/>
      <c r="B1634" s="224"/>
      <c r="C1634" s="225"/>
      <c r="D1634" s="182"/>
      <c r="E1634" s="182"/>
      <c r="F1634" s="182"/>
      <c r="G1634" s="203"/>
      <c r="H1634" s="218"/>
      <c r="I1634" s="213"/>
      <c r="J1634" s="207"/>
      <c r="K1634" s="213"/>
      <c r="L1634" s="207"/>
      <c r="M1634" s="213"/>
      <c r="N1634" s="207"/>
      <c r="O1634" s="183"/>
      <c r="P1634" s="184"/>
      <c r="Q1634" s="184"/>
      <c r="R1634" s="275"/>
      <c r="S1634" s="185"/>
      <c r="T1634" s="185"/>
      <c r="U1634" s="275"/>
      <c r="V1634" s="275"/>
      <c r="W1634" s="276"/>
      <c r="X1634" s="276"/>
      <c r="Y1634" s="276"/>
      <c r="Z1634" s="275"/>
      <c r="AA1634" s="184"/>
      <c r="AB1634" s="184"/>
      <c r="AC1634" s="185"/>
      <c r="AD1634" s="185"/>
      <c r="AE1634" s="186"/>
      <c r="AF1634" s="187"/>
      <c r="AG1634" s="182"/>
      <c r="AH1634" s="184"/>
      <c r="AI1634" s="184"/>
      <c r="AJ1634" s="182"/>
      <c r="AK1634" s="188"/>
      <c r="AL1634" s="188"/>
      <c r="AM1634" s="188"/>
      <c r="AN1634" s="188"/>
      <c r="AO1634" s="188"/>
      <c r="AP1634" s="188"/>
      <c r="AQ1634" s="188"/>
      <c r="AR1634" s="188"/>
      <c r="AS1634" s="188"/>
      <c r="AT1634" s="188"/>
      <c r="AU1634" s="189"/>
      <c r="AV1634" s="190"/>
      <c r="AW1634" s="190"/>
      <c r="AX1634" s="191"/>
      <c r="AY1634" s="191"/>
      <c r="AZ1634" s="191"/>
      <c r="BA1634" s="192"/>
      <c r="BB1634" s="193"/>
      <c r="BC1634" s="193"/>
      <c r="BD1634" s="193"/>
    </row>
    <row r="1635" spans="1:56">
      <c r="A1635" s="220"/>
      <c r="B1635" s="221"/>
      <c r="C1635" s="222"/>
      <c r="D1635" s="169"/>
      <c r="E1635" s="169"/>
      <c r="F1635" s="169"/>
      <c r="G1635" s="202"/>
      <c r="H1635" s="217"/>
      <c r="I1635" s="212"/>
      <c r="J1635" s="206"/>
      <c r="K1635" s="212"/>
      <c r="L1635" s="206"/>
      <c r="M1635" s="212"/>
      <c r="N1635" s="206"/>
      <c r="O1635" s="170"/>
      <c r="P1635" s="171"/>
      <c r="Q1635" s="171"/>
      <c r="R1635" s="171"/>
      <c r="S1635" s="172"/>
      <c r="T1635" s="172"/>
      <c r="U1635" s="171"/>
      <c r="V1635" s="171"/>
      <c r="W1635" s="173"/>
      <c r="X1635" s="173"/>
      <c r="Y1635" s="173"/>
      <c r="Z1635" s="171"/>
      <c r="AA1635" s="171"/>
      <c r="AB1635" s="171"/>
      <c r="AC1635" s="172"/>
      <c r="AD1635" s="172"/>
      <c r="AE1635" s="174"/>
      <c r="AF1635" s="175"/>
      <c r="AG1635" s="169"/>
      <c r="AH1635" s="171"/>
      <c r="AI1635" s="171"/>
      <c r="AJ1635" s="169"/>
      <c r="AK1635" s="176"/>
      <c r="AL1635" s="176"/>
      <c r="AM1635" s="176"/>
      <c r="AN1635" s="176"/>
      <c r="AO1635" s="176"/>
      <c r="AP1635" s="176"/>
      <c r="AQ1635" s="176"/>
      <c r="AR1635" s="176"/>
      <c r="AS1635" s="176"/>
      <c r="AT1635" s="176"/>
      <c r="AU1635" s="177"/>
      <c r="AV1635" s="178"/>
      <c r="AW1635" s="178"/>
      <c r="AX1635" s="179"/>
      <c r="AY1635" s="179"/>
      <c r="AZ1635" s="179"/>
      <c r="BA1635" s="180"/>
      <c r="BB1635" s="181"/>
      <c r="BC1635" s="181"/>
      <c r="BD1635" s="181"/>
    </row>
    <row r="1636" spans="1:56">
      <c r="A1636" s="223"/>
      <c r="B1636" s="224"/>
      <c r="C1636" s="225"/>
      <c r="D1636" s="182"/>
      <c r="E1636" s="182"/>
      <c r="F1636" s="182"/>
      <c r="G1636" s="203"/>
      <c r="H1636" s="218"/>
      <c r="I1636" s="213"/>
      <c r="J1636" s="207"/>
      <c r="K1636" s="213"/>
      <c r="L1636" s="207"/>
      <c r="M1636" s="213"/>
      <c r="N1636" s="207"/>
      <c r="O1636" s="183"/>
      <c r="P1636" s="184"/>
      <c r="Q1636" s="184"/>
      <c r="R1636" s="275"/>
      <c r="S1636" s="185"/>
      <c r="T1636" s="185"/>
      <c r="U1636" s="275"/>
      <c r="V1636" s="275"/>
      <c r="W1636" s="276"/>
      <c r="X1636" s="276"/>
      <c r="Y1636" s="276"/>
      <c r="Z1636" s="275"/>
      <c r="AA1636" s="184"/>
      <c r="AB1636" s="184"/>
      <c r="AC1636" s="185"/>
      <c r="AD1636" s="185"/>
      <c r="AE1636" s="186"/>
      <c r="AF1636" s="187"/>
      <c r="AG1636" s="182"/>
      <c r="AH1636" s="184"/>
      <c r="AI1636" s="184"/>
      <c r="AJ1636" s="182"/>
      <c r="AK1636" s="188"/>
      <c r="AL1636" s="188"/>
      <c r="AM1636" s="188"/>
      <c r="AN1636" s="188"/>
      <c r="AO1636" s="188"/>
      <c r="AP1636" s="188"/>
      <c r="AQ1636" s="188"/>
      <c r="AR1636" s="188"/>
      <c r="AS1636" s="188"/>
      <c r="AT1636" s="188"/>
      <c r="AU1636" s="189"/>
      <c r="AV1636" s="190"/>
      <c r="AW1636" s="190"/>
      <c r="AX1636" s="191"/>
      <c r="AY1636" s="191"/>
      <c r="AZ1636" s="191"/>
      <c r="BA1636" s="192"/>
      <c r="BB1636" s="193"/>
      <c r="BC1636" s="193"/>
      <c r="BD1636" s="193"/>
    </row>
    <row r="1637" spans="1:56">
      <c r="A1637" s="220"/>
      <c r="B1637" s="221"/>
      <c r="C1637" s="222"/>
      <c r="D1637" s="169"/>
      <c r="E1637" s="169"/>
      <c r="F1637" s="169"/>
      <c r="G1637" s="202"/>
      <c r="H1637" s="217"/>
      <c r="I1637" s="212"/>
      <c r="J1637" s="206"/>
      <c r="K1637" s="212"/>
      <c r="L1637" s="206"/>
      <c r="M1637" s="212"/>
      <c r="N1637" s="206"/>
      <c r="O1637" s="170"/>
      <c r="P1637" s="171"/>
      <c r="Q1637" s="171"/>
      <c r="R1637" s="171"/>
      <c r="S1637" s="172"/>
      <c r="T1637" s="172"/>
      <c r="U1637" s="171"/>
      <c r="V1637" s="171"/>
      <c r="W1637" s="173"/>
      <c r="X1637" s="173"/>
      <c r="Y1637" s="173"/>
      <c r="Z1637" s="171"/>
      <c r="AA1637" s="171"/>
      <c r="AB1637" s="171"/>
      <c r="AC1637" s="172"/>
      <c r="AD1637" s="172"/>
      <c r="AE1637" s="174"/>
      <c r="AF1637" s="175"/>
      <c r="AG1637" s="169"/>
      <c r="AH1637" s="171"/>
      <c r="AI1637" s="171"/>
      <c r="AJ1637" s="169"/>
      <c r="AK1637" s="176"/>
      <c r="AL1637" s="176"/>
      <c r="AM1637" s="176"/>
      <c r="AN1637" s="176"/>
      <c r="AO1637" s="176"/>
      <c r="AP1637" s="176"/>
      <c r="AQ1637" s="176"/>
      <c r="AR1637" s="176"/>
      <c r="AS1637" s="176"/>
      <c r="AT1637" s="176"/>
      <c r="AU1637" s="177"/>
      <c r="AV1637" s="178"/>
      <c r="AW1637" s="178"/>
      <c r="AX1637" s="179"/>
      <c r="AY1637" s="179"/>
      <c r="AZ1637" s="179"/>
      <c r="BA1637" s="180"/>
      <c r="BB1637" s="181"/>
      <c r="BC1637" s="181"/>
      <c r="BD1637" s="181"/>
    </row>
    <row r="1638" spans="1:56">
      <c r="A1638" s="223"/>
      <c r="B1638" s="224"/>
      <c r="C1638" s="225"/>
      <c r="D1638" s="182"/>
      <c r="E1638" s="182"/>
      <c r="F1638" s="182"/>
      <c r="G1638" s="203"/>
      <c r="H1638" s="218"/>
      <c r="I1638" s="213"/>
      <c r="J1638" s="207"/>
      <c r="K1638" s="213"/>
      <c r="L1638" s="207"/>
      <c r="M1638" s="213"/>
      <c r="N1638" s="207"/>
      <c r="O1638" s="183"/>
      <c r="P1638" s="184"/>
      <c r="Q1638" s="184"/>
      <c r="R1638" s="275"/>
      <c r="S1638" s="185"/>
      <c r="T1638" s="185"/>
      <c r="U1638" s="275"/>
      <c r="V1638" s="275"/>
      <c r="W1638" s="276"/>
      <c r="X1638" s="276"/>
      <c r="Y1638" s="276"/>
      <c r="Z1638" s="275"/>
      <c r="AA1638" s="184"/>
      <c r="AB1638" s="184"/>
      <c r="AC1638" s="185"/>
      <c r="AD1638" s="185"/>
      <c r="AE1638" s="186"/>
      <c r="AF1638" s="187"/>
      <c r="AG1638" s="182"/>
      <c r="AH1638" s="184"/>
      <c r="AI1638" s="184"/>
      <c r="AJ1638" s="182"/>
      <c r="AK1638" s="188"/>
      <c r="AL1638" s="188"/>
      <c r="AM1638" s="188"/>
      <c r="AN1638" s="188"/>
      <c r="AO1638" s="188"/>
      <c r="AP1638" s="188"/>
      <c r="AQ1638" s="188"/>
      <c r="AR1638" s="188"/>
      <c r="AS1638" s="188"/>
      <c r="AT1638" s="188"/>
      <c r="AU1638" s="189"/>
      <c r="AV1638" s="190"/>
      <c r="AW1638" s="190"/>
      <c r="AX1638" s="191"/>
      <c r="AY1638" s="191"/>
      <c r="AZ1638" s="191"/>
      <c r="BA1638" s="192"/>
      <c r="BB1638" s="193"/>
      <c r="BC1638" s="193"/>
      <c r="BD1638" s="193"/>
    </row>
    <row r="1639" spans="1:56">
      <c r="A1639" s="220"/>
      <c r="B1639" s="221"/>
      <c r="C1639" s="222"/>
      <c r="D1639" s="169"/>
      <c r="E1639" s="169"/>
      <c r="F1639" s="169"/>
      <c r="G1639" s="202"/>
      <c r="H1639" s="217"/>
      <c r="I1639" s="212"/>
      <c r="J1639" s="206"/>
      <c r="K1639" s="212"/>
      <c r="L1639" s="206"/>
      <c r="M1639" s="212"/>
      <c r="N1639" s="206"/>
      <c r="O1639" s="170"/>
      <c r="P1639" s="171"/>
      <c r="Q1639" s="171"/>
      <c r="R1639" s="171"/>
      <c r="S1639" s="172"/>
      <c r="T1639" s="172"/>
      <c r="U1639" s="171"/>
      <c r="V1639" s="171"/>
      <c r="W1639" s="173"/>
      <c r="X1639" s="173"/>
      <c r="Y1639" s="173"/>
      <c r="Z1639" s="171"/>
      <c r="AA1639" s="171"/>
      <c r="AB1639" s="171"/>
      <c r="AC1639" s="172"/>
      <c r="AD1639" s="172"/>
      <c r="AE1639" s="174"/>
      <c r="AF1639" s="175"/>
      <c r="AG1639" s="169"/>
      <c r="AH1639" s="171"/>
      <c r="AI1639" s="171"/>
      <c r="AJ1639" s="169"/>
      <c r="AK1639" s="176"/>
      <c r="AL1639" s="176"/>
      <c r="AM1639" s="176"/>
      <c r="AN1639" s="176"/>
      <c r="AO1639" s="176"/>
      <c r="AP1639" s="176"/>
      <c r="AQ1639" s="176"/>
      <c r="AR1639" s="176"/>
      <c r="AS1639" s="176"/>
      <c r="AT1639" s="176"/>
      <c r="AU1639" s="177"/>
      <c r="AV1639" s="178"/>
      <c r="AW1639" s="178"/>
      <c r="AX1639" s="179"/>
      <c r="AY1639" s="179"/>
      <c r="AZ1639" s="179"/>
      <c r="BA1639" s="180"/>
      <c r="BB1639" s="181"/>
      <c r="BC1639" s="181"/>
      <c r="BD1639" s="181"/>
    </row>
    <row r="1640" spans="1:56">
      <c r="A1640" s="223"/>
      <c r="B1640" s="224"/>
      <c r="C1640" s="225"/>
      <c r="D1640" s="182"/>
      <c r="E1640" s="182"/>
      <c r="F1640" s="182"/>
      <c r="G1640" s="203"/>
      <c r="H1640" s="218"/>
      <c r="I1640" s="213"/>
      <c r="J1640" s="207"/>
      <c r="K1640" s="213"/>
      <c r="L1640" s="207"/>
      <c r="M1640" s="213"/>
      <c r="N1640" s="207"/>
      <c r="O1640" s="183"/>
      <c r="P1640" s="184"/>
      <c r="Q1640" s="184"/>
      <c r="R1640" s="275"/>
      <c r="S1640" s="185"/>
      <c r="T1640" s="185"/>
      <c r="U1640" s="275"/>
      <c r="V1640" s="275"/>
      <c r="W1640" s="276"/>
      <c r="X1640" s="276"/>
      <c r="Y1640" s="276"/>
      <c r="Z1640" s="275"/>
      <c r="AA1640" s="184"/>
      <c r="AB1640" s="184"/>
      <c r="AC1640" s="185"/>
      <c r="AD1640" s="185"/>
      <c r="AE1640" s="186"/>
      <c r="AF1640" s="187"/>
      <c r="AG1640" s="182"/>
      <c r="AH1640" s="184"/>
      <c r="AI1640" s="184"/>
      <c r="AJ1640" s="182"/>
      <c r="AK1640" s="188"/>
      <c r="AL1640" s="188"/>
      <c r="AM1640" s="188"/>
      <c r="AN1640" s="188"/>
      <c r="AO1640" s="188"/>
      <c r="AP1640" s="188"/>
      <c r="AQ1640" s="188"/>
      <c r="AR1640" s="188"/>
      <c r="AS1640" s="188"/>
      <c r="AT1640" s="188"/>
      <c r="AU1640" s="189"/>
      <c r="AV1640" s="190"/>
      <c r="AW1640" s="190"/>
      <c r="AX1640" s="191"/>
      <c r="AY1640" s="191"/>
      <c r="AZ1640" s="191"/>
      <c r="BA1640" s="192"/>
      <c r="BB1640" s="193"/>
      <c r="BC1640" s="193"/>
      <c r="BD1640" s="193"/>
    </row>
    <row r="1641" spans="1:56">
      <c r="A1641" s="220"/>
      <c r="B1641" s="221"/>
      <c r="C1641" s="222"/>
      <c r="D1641" s="169"/>
      <c r="E1641" s="169"/>
      <c r="F1641" s="169"/>
      <c r="G1641" s="202"/>
      <c r="H1641" s="217"/>
      <c r="I1641" s="212"/>
      <c r="J1641" s="206"/>
      <c r="K1641" s="212"/>
      <c r="L1641" s="206"/>
      <c r="M1641" s="212"/>
      <c r="N1641" s="206"/>
      <c r="O1641" s="170"/>
      <c r="P1641" s="171"/>
      <c r="Q1641" s="171"/>
      <c r="R1641" s="171"/>
      <c r="S1641" s="172"/>
      <c r="T1641" s="172"/>
      <c r="U1641" s="171"/>
      <c r="V1641" s="171"/>
      <c r="W1641" s="173"/>
      <c r="X1641" s="173"/>
      <c r="Y1641" s="173"/>
      <c r="Z1641" s="171"/>
      <c r="AA1641" s="171"/>
      <c r="AB1641" s="171"/>
      <c r="AC1641" s="172"/>
      <c r="AD1641" s="172"/>
      <c r="AE1641" s="174"/>
      <c r="AF1641" s="175"/>
      <c r="AG1641" s="169"/>
      <c r="AH1641" s="171"/>
      <c r="AI1641" s="171"/>
      <c r="AJ1641" s="169"/>
      <c r="AK1641" s="176"/>
      <c r="AL1641" s="176"/>
      <c r="AM1641" s="176"/>
      <c r="AN1641" s="176"/>
      <c r="AO1641" s="176"/>
      <c r="AP1641" s="176"/>
      <c r="AQ1641" s="176"/>
      <c r="AR1641" s="176"/>
      <c r="AS1641" s="176"/>
      <c r="AT1641" s="176"/>
      <c r="AU1641" s="177"/>
      <c r="AV1641" s="178"/>
      <c r="AW1641" s="178"/>
      <c r="AX1641" s="179"/>
      <c r="AY1641" s="179"/>
      <c r="AZ1641" s="179"/>
      <c r="BA1641" s="180"/>
      <c r="BB1641" s="181"/>
      <c r="BC1641" s="181"/>
      <c r="BD1641" s="181"/>
    </row>
    <row r="1642" spans="1:56">
      <c r="A1642" s="223"/>
      <c r="B1642" s="224"/>
      <c r="C1642" s="225"/>
      <c r="D1642" s="182"/>
      <c r="E1642" s="182"/>
      <c r="F1642" s="182"/>
      <c r="G1642" s="203"/>
      <c r="H1642" s="218"/>
      <c r="I1642" s="213"/>
      <c r="J1642" s="207"/>
      <c r="K1642" s="213"/>
      <c r="L1642" s="207"/>
      <c r="M1642" s="213"/>
      <c r="N1642" s="207"/>
      <c r="O1642" s="183"/>
      <c r="P1642" s="184"/>
      <c r="Q1642" s="184"/>
      <c r="R1642" s="275"/>
      <c r="S1642" s="185"/>
      <c r="T1642" s="185"/>
      <c r="U1642" s="275"/>
      <c r="V1642" s="275"/>
      <c r="W1642" s="276"/>
      <c r="X1642" s="276"/>
      <c r="Y1642" s="276"/>
      <c r="Z1642" s="275"/>
      <c r="AA1642" s="184"/>
      <c r="AB1642" s="184"/>
      <c r="AC1642" s="185"/>
      <c r="AD1642" s="185"/>
      <c r="AE1642" s="186"/>
      <c r="AF1642" s="187"/>
      <c r="AG1642" s="182"/>
      <c r="AH1642" s="184"/>
      <c r="AI1642" s="184"/>
      <c r="AJ1642" s="182"/>
      <c r="AK1642" s="188"/>
      <c r="AL1642" s="188"/>
      <c r="AM1642" s="188"/>
      <c r="AN1642" s="188"/>
      <c r="AO1642" s="188"/>
      <c r="AP1642" s="188"/>
      <c r="AQ1642" s="188"/>
      <c r="AR1642" s="188"/>
      <c r="AS1642" s="188"/>
      <c r="AT1642" s="188"/>
      <c r="AU1642" s="189"/>
      <c r="AV1642" s="190"/>
      <c r="AW1642" s="190"/>
      <c r="AX1642" s="191"/>
      <c r="AY1642" s="191"/>
      <c r="AZ1642" s="191"/>
      <c r="BA1642" s="192"/>
      <c r="BB1642" s="193"/>
      <c r="BC1642" s="193"/>
      <c r="BD1642" s="193"/>
    </row>
    <row r="1643" spans="1:56">
      <c r="A1643" s="220"/>
      <c r="B1643" s="221"/>
      <c r="C1643" s="222"/>
      <c r="D1643" s="169"/>
      <c r="E1643" s="169"/>
      <c r="F1643" s="169"/>
      <c r="G1643" s="202"/>
      <c r="H1643" s="217"/>
      <c r="I1643" s="212"/>
      <c r="J1643" s="206"/>
      <c r="K1643" s="212"/>
      <c r="L1643" s="206"/>
      <c r="M1643" s="212"/>
      <c r="N1643" s="206"/>
      <c r="O1643" s="170"/>
      <c r="P1643" s="171"/>
      <c r="Q1643" s="171"/>
      <c r="R1643" s="171"/>
      <c r="S1643" s="172"/>
      <c r="T1643" s="172"/>
      <c r="U1643" s="171"/>
      <c r="V1643" s="171"/>
      <c r="W1643" s="173"/>
      <c r="X1643" s="173"/>
      <c r="Y1643" s="173"/>
      <c r="Z1643" s="171"/>
      <c r="AA1643" s="171"/>
      <c r="AB1643" s="171"/>
      <c r="AC1643" s="172"/>
      <c r="AD1643" s="172"/>
      <c r="AE1643" s="174"/>
      <c r="AF1643" s="175"/>
      <c r="AG1643" s="169"/>
      <c r="AH1643" s="171"/>
      <c r="AI1643" s="171"/>
      <c r="AJ1643" s="169"/>
      <c r="AK1643" s="176"/>
      <c r="AL1643" s="176"/>
      <c r="AM1643" s="176"/>
      <c r="AN1643" s="176"/>
      <c r="AO1643" s="176"/>
      <c r="AP1643" s="176"/>
      <c r="AQ1643" s="176"/>
      <c r="AR1643" s="176"/>
      <c r="AS1643" s="176"/>
      <c r="AT1643" s="176"/>
      <c r="AU1643" s="177"/>
      <c r="AV1643" s="178"/>
      <c r="AW1643" s="178"/>
      <c r="AX1643" s="179"/>
      <c r="AY1643" s="179"/>
      <c r="AZ1643" s="179"/>
      <c r="BA1643" s="180"/>
      <c r="BB1643" s="181"/>
      <c r="BC1643" s="181"/>
      <c r="BD1643" s="181"/>
    </row>
    <row r="1644" spans="1:56">
      <c r="A1644" s="223"/>
      <c r="B1644" s="224"/>
      <c r="C1644" s="225"/>
      <c r="D1644" s="182"/>
      <c r="E1644" s="182"/>
      <c r="F1644" s="182"/>
      <c r="G1644" s="203"/>
      <c r="H1644" s="218"/>
      <c r="I1644" s="213"/>
      <c r="J1644" s="207"/>
      <c r="K1644" s="213"/>
      <c r="L1644" s="207"/>
      <c r="M1644" s="213"/>
      <c r="N1644" s="207"/>
      <c r="O1644" s="183"/>
      <c r="P1644" s="184"/>
      <c r="Q1644" s="184"/>
      <c r="R1644" s="275"/>
      <c r="S1644" s="185"/>
      <c r="T1644" s="185"/>
      <c r="U1644" s="275"/>
      <c r="V1644" s="275"/>
      <c r="W1644" s="276"/>
      <c r="X1644" s="276"/>
      <c r="Y1644" s="276"/>
      <c r="Z1644" s="275"/>
      <c r="AA1644" s="184"/>
      <c r="AB1644" s="184"/>
      <c r="AC1644" s="185"/>
      <c r="AD1644" s="185"/>
      <c r="AE1644" s="186"/>
      <c r="AF1644" s="187"/>
      <c r="AG1644" s="182"/>
      <c r="AH1644" s="184"/>
      <c r="AI1644" s="184"/>
      <c r="AJ1644" s="182"/>
      <c r="AK1644" s="188"/>
      <c r="AL1644" s="188"/>
      <c r="AM1644" s="188"/>
      <c r="AN1644" s="188"/>
      <c r="AO1644" s="188"/>
      <c r="AP1644" s="188"/>
      <c r="AQ1644" s="188"/>
      <c r="AR1644" s="188"/>
      <c r="AS1644" s="188"/>
      <c r="AT1644" s="188"/>
      <c r="AU1644" s="189"/>
      <c r="AV1644" s="190"/>
      <c r="AW1644" s="190"/>
      <c r="AX1644" s="191"/>
      <c r="AY1644" s="191"/>
      <c r="AZ1644" s="191"/>
      <c r="BA1644" s="192"/>
      <c r="BB1644" s="193"/>
      <c r="BC1644" s="193"/>
      <c r="BD1644" s="193"/>
    </row>
    <row r="1645" spans="1:56">
      <c r="A1645" s="220"/>
      <c r="B1645" s="221"/>
      <c r="C1645" s="222"/>
      <c r="D1645" s="169"/>
      <c r="E1645" s="169"/>
      <c r="F1645" s="169"/>
      <c r="G1645" s="202"/>
      <c r="H1645" s="217"/>
      <c r="I1645" s="212"/>
      <c r="J1645" s="206"/>
      <c r="K1645" s="212"/>
      <c r="L1645" s="206"/>
      <c r="M1645" s="212"/>
      <c r="N1645" s="206"/>
      <c r="O1645" s="170"/>
      <c r="P1645" s="171"/>
      <c r="Q1645" s="171"/>
      <c r="R1645" s="171"/>
      <c r="S1645" s="172"/>
      <c r="T1645" s="172"/>
      <c r="U1645" s="171"/>
      <c r="V1645" s="171"/>
      <c r="W1645" s="173"/>
      <c r="X1645" s="173"/>
      <c r="Y1645" s="173"/>
      <c r="Z1645" s="171"/>
      <c r="AA1645" s="171"/>
      <c r="AB1645" s="171"/>
      <c r="AC1645" s="172"/>
      <c r="AD1645" s="172"/>
      <c r="AE1645" s="174"/>
      <c r="AF1645" s="175"/>
      <c r="AG1645" s="169"/>
      <c r="AH1645" s="171"/>
      <c r="AI1645" s="171"/>
      <c r="AJ1645" s="169"/>
      <c r="AK1645" s="176"/>
      <c r="AL1645" s="176"/>
      <c r="AM1645" s="176"/>
      <c r="AN1645" s="176"/>
      <c r="AO1645" s="176"/>
      <c r="AP1645" s="176"/>
      <c r="AQ1645" s="176"/>
      <c r="AR1645" s="176"/>
      <c r="AS1645" s="176"/>
      <c r="AT1645" s="176"/>
      <c r="AU1645" s="177"/>
      <c r="AV1645" s="178"/>
      <c r="AW1645" s="178"/>
      <c r="AX1645" s="179"/>
      <c r="AY1645" s="179"/>
      <c r="AZ1645" s="179"/>
      <c r="BA1645" s="180"/>
      <c r="BB1645" s="181"/>
      <c r="BC1645" s="181"/>
      <c r="BD1645" s="181"/>
    </row>
    <row r="1646" spans="1:56">
      <c r="A1646" s="223"/>
      <c r="B1646" s="224"/>
      <c r="C1646" s="225"/>
      <c r="D1646" s="182"/>
      <c r="E1646" s="182"/>
      <c r="F1646" s="182"/>
      <c r="G1646" s="203"/>
      <c r="H1646" s="218"/>
      <c r="I1646" s="213"/>
      <c r="J1646" s="207"/>
      <c r="K1646" s="213"/>
      <c r="L1646" s="207"/>
      <c r="M1646" s="213"/>
      <c r="N1646" s="207"/>
      <c r="O1646" s="183"/>
      <c r="P1646" s="184"/>
      <c r="Q1646" s="184"/>
      <c r="R1646" s="275"/>
      <c r="S1646" s="185"/>
      <c r="T1646" s="185"/>
      <c r="U1646" s="275"/>
      <c r="V1646" s="275"/>
      <c r="W1646" s="276"/>
      <c r="X1646" s="276"/>
      <c r="Y1646" s="276"/>
      <c r="Z1646" s="275"/>
      <c r="AA1646" s="184"/>
      <c r="AB1646" s="184"/>
      <c r="AC1646" s="185"/>
      <c r="AD1646" s="185"/>
      <c r="AE1646" s="186"/>
      <c r="AF1646" s="187"/>
      <c r="AG1646" s="182"/>
      <c r="AH1646" s="184"/>
      <c r="AI1646" s="184"/>
      <c r="AJ1646" s="182"/>
      <c r="AK1646" s="188"/>
      <c r="AL1646" s="188"/>
      <c r="AM1646" s="188"/>
      <c r="AN1646" s="188"/>
      <c r="AO1646" s="188"/>
      <c r="AP1646" s="188"/>
      <c r="AQ1646" s="188"/>
      <c r="AR1646" s="188"/>
      <c r="AS1646" s="188"/>
      <c r="AT1646" s="188"/>
      <c r="AU1646" s="189"/>
      <c r="AV1646" s="190"/>
      <c r="AW1646" s="190"/>
      <c r="AX1646" s="191"/>
      <c r="AY1646" s="191"/>
      <c r="AZ1646" s="191"/>
      <c r="BA1646" s="192"/>
      <c r="BB1646" s="193"/>
      <c r="BC1646" s="193"/>
      <c r="BD1646" s="193"/>
    </row>
    <row r="1647" spans="1:56">
      <c r="A1647" s="220"/>
      <c r="B1647" s="221"/>
      <c r="C1647" s="222"/>
      <c r="D1647" s="169"/>
      <c r="E1647" s="169"/>
      <c r="F1647" s="169"/>
      <c r="G1647" s="202"/>
      <c r="H1647" s="217"/>
      <c r="I1647" s="212"/>
      <c r="J1647" s="206"/>
      <c r="K1647" s="212"/>
      <c r="L1647" s="206"/>
      <c r="M1647" s="212"/>
      <c r="N1647" s="206"/>
      <c r="O1647" s="170"/>
      <c r="P1647" s="171"/>
      <c r="Q1647" s="171"/>
      <c r="R1647" s="171"/>
      <c r="S1647" s="172"/>
      <c r="T1647" s="172"/>
      <c r="U1647" s="171"/>
      <c r="V1647" s="171"/>
      <c r="W1647" s="173"/>
      <c r="X1647" s="173"/>
      <c r="Y1647" s="173"/>
      <c r="Z1647" s="171"/>
      <c r="AA1647" s="171"/>
      <c r="AB1647" s="171"/>
      <c r="AC1647" s="172"/>
      <c r="AD1647" s="172"/>
      <c r="AE1647" s="174"/>
      <c r="AF1647" s="175"/>
      <c r="AG1647" s="169"/>
      <c r="AH1647" s="171"/>
      <c r="AI1647" s="171"/>
      <c r="AJ1647" s="169"/>
      <c r="AK1647" s="176"/>
      <c r="AL1647" s="176"/>
      <c r="AM1647" s="176"/>
      <c r="AN1647" s="176"/>
      <c r="AO1647" s="176"/>
      <c r="AP1647" s="176"/>
      <c r="AQ1647" s="176"/>
      <c r="AR1647" s="176"/>
      <c r="AS1647" s="176"/>
      <c r="AT1647" s="176"/>
      <c r="AU1647" s="177"/>
      <c r="AV1647" s="178"/>
      <c r="AW1647" s="178"/>
      <c r="AX1647" s="179"/>
      <c r="AY1647" s="179"/>
      <c r="AZ1647" s="179"/>
      <c r="BA1647" s="180"/>
      <c r="BB1647" s="181"/>
      <c r="BC1647" s="181"/>
      <c r="BD1647" s="181"/>
    </row>
    <row r="1648" spans="1:56">
      <c r="A1648" s="223"/>
      <c r="B1648" s="224"/>
      <c r="C1648" s="225"/>
      <c r="D1648" s="182"/>
      <c r="E1648" s="182"/>
      <c r="F1648" s="182"/>
      <c r="G1648" s="203"/>
      <c r="H1648" s="218"/>
      <c r="I1648" s="213"/>
      <c r="J1648" s="207"/>
      <c r="K1648" s="213"/>
      <c r="L1648" s="207"/>
      <c r="M1648" s="213"/>
      <c r="N1648" s="207"/>
      <c r="O1648" s="183"/>
      <c r="P1648" s="184"/>
      <c r="Q1648" s="184"/>
      <c r="R1648" s="275"/>
      <c r="S1648" s="185"/>
      <c r="T1648" s="185"/>
      <c r="U1648" s="275"/>
      <c r="V1648" s="275"/>
      <c r="W1648" s="276"/>
      <c r="X1648" s="276"/>
      <c r="Y1648" s="276"/>
      <c r="Z1648" s="275"/>
      <c r="AA1648" s="184"/>
      <c r="AB1648" s="184"/>
      <c r="AC1648" s="185"/>
      <c r="AD1648" s="185"/>
      <c r="AE1648" s="186"/>
      <c r="AF1648" s="187"/>
      <c r="AG1648" s="182"/>
      <c r="AH1648" s="184"/>
      <c r="AI1648" s="184"/>
      <c r="AJ1648" s="182"/>
      <c r="AK1648" s="188"/>
      <c r="AL1648" s="188"/>
      <c r="AM1648" s="188"/>
      <c r="AN1648" s="188"/>
      <c r="AO1648" s="188"/>
      <c r="AP1648" s="188"/>
      <c r="AQ1648" s="188"/>
      <c r="AR1648" s="188"/>
      <c r="AS1648" s="188"/>
      <c r="AT1648" s="188"/>
      <c r="AU1648" s="189"/>
      <c r="AV1648" s="190"/>
      <c r="AW1648" s="190"/>
      <c r="AX1648" s="191"/>
      <c r="AY1648" s="191"/>
      <c r="AZ1648" s="191"/>
      <c r="BA1648" s="192"/>
      <c r="BB1648" s="193"/>
      <c r="BC1648" s="193"/>
      <c r="BD1648" s="193"/>
    </row>
    <row r="1649" spans="1:56">
      <c r="A1649" s="220"/>
      <c r="B1649" s="221"/>
      <c r="C1649" s="222"/>
      <c r="D1649" s="169"/>
      <c r="E1649" s="169"/>
      <c r="F1649" s="169"/>
      <c r="G1649" s="202"/>
      <c r="H1649" s="217"/>
      <c r="I1649" s="212"/>
      <c r="J1649" s="206"/>
      <c r="K1649" s="212"/>
      <c r="L1649" s="206"/>
      <c r="M1649" s="212"/>
      <c r="N1649" s="206"/>
      <c r="O1649" s="170"/>
      <c r="P1649" s="171"/>
      <c r="Q1649" s="171"/>
      <c r="R1649" s="171"/>
      <c r="S1649" s="172"/>
      <c r="T1649" s="172"/>
      <c r="U1649" s="171"/>
      <c r="V1649" s="171"/>
      <c r="W1649" s="173"/>
      <c r="X1649" s="173"/>
      <c r="Y1649" s="173"/>
      <c r="Z1649" s="171"/>
      <c r="AA1649" s="171"/>
      <c r="AB1649" s="171"/>
      <c r="AC1649" s="172"/>
      <c r="AD1649" s="172"/>
      <c r="AE1649" s="174"/>
      <c r="AF1649" s="175"/>
      <c r="AG1649" s="169"/>
      <c r="AH1649" s="171"/>
      <c r="AI1649" s="171"/>
      <c r="AJ1649" s="169"/>
      <c r="AK1649" s="176"/>
      <c r="AL1649" s="176"/>
      <c r="AM1649" s="176"/>
      <c r="AN1649" s="176"/>
      <c r="AO1649" s="176"/>
      <c r="AP1649" s="176"/>
      <c r="AQ1649" s="176"/>
      <c r="AR1649" s="176"/>
      <c r="AS1649" s="176"/>
      <c r="AT1649" s="176"/>
      <c r="AU1649" s="177"/>
      <c r="AV1649" s="178"/>
      <c r="AW1649" s="178"/>
      <c r="AX1649" s="179"/>
      <c r="AY1649" s="179"/>
      <c r="AZ1649" s="179"/>
      <c r="BA1649" s="180"/>
      <c r="BB1649" s="181"/>
      <c r="BC1649" s="181"/>
      <c r="BD1649" s="181"/>
    </row>
    <row r="1650" spans="1:56">
      <c r="A1650" s="223"/>
      <c r="B1650" s="224"/>
      <c r="C1650" s="225"/>
      <c r="D1650" s="182"/>
      <c r="E1650" s="182"/>
      <c r="F1650" s="182"/>
      <c r="G1650" s="203"/>
      <c r="H1650" s="218"/>
      <c r="I1650" s="213"/>
      <c r="J1650" s="207"/>
      <c r="K1650" s="213"/>
      <c r="L1650" s="207"/>
      <c r="M1650" s="213"/>
      <c r="N1650" s="207"/>
      <c r="O1650" s="183"/>
      <c r="P1650" s="184"/>
      <c r="Q1650" s="184"/>
      <c r="R1650" s="275"/>
      <c r="S1650" s="185"/>
      <c r="T1650" s="185"/>
      <c r="U1650" s="275"/>
      <c r="V1650" s="275"/>
      <c r="W1650" s="276"/>
      <c r="X1650" s="276"/>
      <c r="Y1650" s="276"/>
      <c r="Z1650" s="275"/>
      <c r="AA1650" s="184"/>
      <c r="AB1650" s="184"/>
      <c r="AC1650" s="185"/>
      <c r="AD1650" s="185"/>
      <c r="AE1650" s="186"/>
      <c r="AF1650" s="187"/>
      <c r="AG1650" s="182"/>
      <c r="AH1650" s="184"/>
      <c r="AI1650" s="184"/>
      <c r="AJ1650" s="182"/>
      <c r="AK1650" s="188"/>
      <c r="AL1650" s="188"/>
      <c r="AM1650" s="188"/>
      <c r="AN1650" s="188"/>
      <c r="AO1650" s="188"/>
      <c r="AP1650" s="188"/>
      <c r="AQ1650" s="188"/>
      <c r="AR1650" s="188"/>
      <c r="AS1650" s="188"/>
      <c r="AT1650" s="188"/>
      <c r="AU1650" s="189"/>
      <c r="AV1650" s="190"/>
      <c r="AW1650" s="190"/>
      <c r="AX1650" s="191"/>
      <c r="AY1650" s="191"/>
      <c r="AZ1650" s="191"/>
      <c r="BA1650" s="192"/>
      <c r="BB1650" s="193"/>
      <c r="BC1650" s="193"/>
      <c r="BD1650" s="193"/>
    </row>
    <row r="1651" spans="1:56">
      <c r="A1651" s="220"/>
      <c r="B1651" s="221"/>
      <c r="C1651" s="222"/>
      <c r="D1651" s="169"/>
      <c r="E1651" s="169"/>
      <c r="F1651" s="169"/>
      <c r="G1651" s="202"/>
      <c r="H1651" s="217"/>
      <c r="I1651" s="212"/>
      <c r="J1651" s="206"/>
      <c r="K1651" s="212"/>
      <c r="L1651" s="206"/>
      <c r="M1651" s="212"/>
      <c r="N1651" s="206"/>
      <c r="O1651" s="170"/>
      <c r="P1651" s="171"/>
      <c r="Q1651" s="171"/>
      <c r="R1651" s="171"/>
      <c r="S1651" s="172"/>
      <c r="T1651" s="172"/>
      <c r="U1651" s="171"/>
      <c r="V1651" s="171"/>
      <c r="W1651" s="173"/>
      <c r="X1651" s="173"/>
      <c r="Y1651" s="173"/>
      <c r="Z1651" s="171"/>
      <c r="AA1651" s="171"/>
      <c r="AB1651" s="171"/>
      <c r="AC1651" s="172"/>
      <c r="AD1651" s="172"/>
      <c r="AE1651" s="174"/>
      <c r="AF1651" s="175"/>
      <c r="AG1651" s="169"/>
      <c r="AH1651" s="171"/>
      <c r="AI1651" s="171"/>
      <c r="AJ1651" s="169"/>
      <c r="AK1651" s="176"/>
      <c r="AL1651" s="176"/>
      <c r="AM1651" s="176"/>
      <c r="AN1651" s="176"/>
      <c r="AO1651" s="176"/>
      <c r="AP1651" s="176"/>
      <c r="AQ1651" s="176"/>
      <c r="AR1651" s="176"/>
      <c r="AS1651" s="176"/>
      <c r="AT1651" s="176"/>
      <c r="AU1651" s="177"/>
      <c r="AV1651" s="178"/>
      <c r="AW1651" s="178"/>
      <c r="AX1651" s="179"/>
      <c r="AY1651" s="179"/>
      <c r="AZ1651" s="179"/>
      <c r="BA1651" s="180"/>
      <c r="BB1651" s="181"/>
      <c r="BC1651" s="181"/>
      <c r="BD1651" s="181"/>
    </row>
    <row r="1652" spans="1:56">
      <c r="A1652" s="223"/>
      <c r="B1652" s="224"/>
      <c r="C1652" s="225"/>
      <c r="D1652" s="182"/>
      <c r="E1652" s="182"/>
      <c r="F1652" s="182"/>
      <c r="G1652" s="203"/>
      <c r="H1652" s="218"/>
      <c r="I1652" s="213"/>
      <c r="J1652" s="207"/>
      <c r="K1652" s="213"/>
      <c r="L1652" s="207"/>
      <c r="M1652" s="213"/>
      <c r="N1652" s="207"/>
      <c r="O1652" s="183"/>
      <c r="P1652" s="184"/>
      <c r="Q1652" s="184"/>
      <c r="R1652" s="275"/>
      <c r="S1652" s="185"/>
      <c r="T1652" s="185"/>
      <c r="U1652" s="275"/>
      <c r="V1652" s="275"/>
      <c r="W1652" s="276"/>
      <c r="X1652" s="276"/>
      <c r="Y1652" s="276"/>
      <c r="Z1652" s="275"/>
      <c r="AA1652" s="184"/>
      <c r="AB1652" s="184"/>
      <c r="AC1652" s="185"/>
      <c r="AD1652" s="185"/>
      <c r="AE1652" s="186"/>
      <c r="AF1652" s="187"/>
      <c r="AG1652" s="182"/>
      <c r="AH1652" s="184"/>
      <c r="AI1652" s="184"/>
      <c r="AJ1652" s="182"/>
      <c r="AK1652" s="188"/>
      <c r="AL1652" s="188"/>
      <c r="AM1652" s="188"/>
      <c r="AN1652" s="188"/>
      <c r="AO1652" s="188"/>
      <c r="AP1652" s="188"/>
      <c r="AQ1652" s="188"/>
      <c r="AR1652" s="188"/>
      <c r="AS1652" s="188"/>
      <c r="AT1652" s="188"/>
      <c r="AU1652" s="189"/>
      <c r="AV1652" s="190"/>
      <c r="AW1652" s="190"/>
      <c r="AX1652" s="191"/>
      <c r="AY1652" s="191"/>
      <c r="AZ1652" s="191"/>
      <c r="BA1652" s="192"/>
      <c r="BB1652" s="193"/>
      <c r="BC1652" s="193"/>
      <c r="BD1652" s="193"/>
    </row>
    <row r="1653" spans="1:56">
      <c r="A1653" s="220"/>
      <c r="B1653" s="221"/>
      <c r="C1653" s="222"/>
      <c r="D1653" s="169"/>
      <c r="E1653" s="169"/>
      <c r="F1653" s="169"/>
      <c r="G1653" s="202"/>
      <c r="H1653" s="217"/>
      <c r="I1653" s="212"/>
      <c r="J1653" s="206"/>
      <c r="K1653" s="212"/>
      <c r="L1653" s="206"/>
      <c r="M1653" s="212"/>
      <c r="N1653" s="206"/>
      <c r="O1653" s="170"/>
      <c r="P1653" s="171"/>
      <c r="Q1653" s="171"/>
      <c r="R1653" s="171"/>
      <c r="S1653" s="172"/>
      <c r="T1653" s="172"/>
      <c r="U1653" s="171"/>
      <c r="V1653" s="171"/>
      <c r="W1653" s="173"/>
      <c r="X1653" s="173"/>
      <c r="Y1653" s="173"/>
      <c r="Z1653" s="171"/>
      <c r="AA1653" s="171"/>
      <c r="AB1653" s="171"/>
      <c r="AC1653" s="172"/>
      <c r="AD1653" s="172"/>
      <c r="AE1653" s="174"/>
      <c r="AF1653" s="175"/>
      <c r="AG1653" s="169"/>
      <c r="AH1653" s="171"/>
      <c r="AI1653" s="171"/>
      <c r="AJ1653" s="169"/>
      <c r="AK1653" s="176"/>
      <c r="AL1653" s="176"/>
      <c r="AM1653" s="176"/>
      <c r="AN1653" s="176"/>
      <c r="AO1653" s="176"/>
      <c r="AP1653" s="176"/>
      <c r="AQ1653" s="176"/>
      <c r="AR1653" s="176"/>
      <c r="AS1653" s="176"/>
      <c r="AT1653" s="176"/>
      <c r="AU1653" s="177"/>
      <c r="AV1653" s="178"/>
      <c r="AW1653" s="178"/>
      <c r="AX1653" s="179"/>
      <c r="AY1653" s="179"/>
      <c r="AZ1653" s="179"/>
      <c r="BA1653" s="180"/>
      <c r="BB1653" s="181"/>
      <c r="BC1653" s="181"/>
      <c r="BD1653" s="181"/>
    </row>
    <row r="1654" spans="1:56">
      <c r="A1654" s="223"/>
      <c r="B1654" s="224"/>
      <c r="C1654" s="225"/>
      <c r="D1654" s="182"/>
      <c r="E1654" s="182"/>
      <c r="F1654" s="182"/>
      <c r="G1654" s="203"/>
      <c r="H1654" s="218"/>
      <c r="I1654" s="213"/>
      <c r="J1654" s="207"/>
      <c r="K1654" s="213"/>
      <c r="L1654" s="207"/>
      <c r="M1654" s="213"/>
      <c r="N1654" s="207"/>
      <c r="O1654" s="183"/>
      <c r="P1654" s="184"/>
      <c r="Q1654" s="184"/>
      <c r="R1654" s="275"/>
      <c r="S1654" s="185"/>
      <c r="T1654" s="185"/>
      <c r="U1654" s="275"/>
      <c r="V1654" s="275"/>
      <c r="W1654" s="276"/>
      <c r="X1654" s="276"/>
      <c r="Y1654" s="276"/>
      <c r="Z1654" s="275"/>
      <c r="AA1654" s="184"/>
      <c r="AB1654" s="184"/>
      <c r="AC1654" s="185"/>
      <c r="AD1654" s="185"/>
      <c r="AE1654" s="186"/>
      <c r="AF1654" s="187"/>
      <c r="AG1654" s="182"/>
      <c r="AH1654" s="184"/>
      <c r="AI1654" s="184"/>
      <c r="AJ1654" s="182"/>
      <c r="AK1654" s="188"/>
      <c r="AL1654" s="188"/>
      <c r="AM1654" s="188"/>
      <c r="AN1654" s="188"/>
      <c r="AO1654" s="188"/>
      <c r="AP1654" s="188"/>
      <c r="AQ1654" s="188"/>
      <c r="AR1654" s="188"/>
      <c r="AS1654" s="188"/>
      <c r="AT1654" s="188"/>
      <c r="AU1654" s="189"/>
      <c r="AV1654" s="190"/>
      <c r="AW1654" s="190"/>
      <c r="AX1654" s="191"/>
      <c r="AY1654" s="191"/>
      <c r="AZ1654" s="191"/>
      <c r="BA1654" s="192"/>
      <c r="BB1654" s="193"/>
      <c r="BC1654" s="193"/>
      <c r="BD1654" s="193"/>
    </row>
    <row r="1655" spans="1:56">
      <c r="A1655" s="220"/>
      <c r="B1655" s="221"/>
      <c r="C1655" s="222"/>
      <c r="D1655" s="169"/>
      <c r="E1655" s="169"/>
      <c r="F1655" s="169"/>
      <c r="G1655" s="202"/>
      <c r="H1655" s="217"/>
      <c r="I1655" s="212"/>
      <c r="J1655" s="206"/>
      <c r="K1655" s="212"/>
      <c r="L1655" s="206"/>
      <c r="M1655" s="212"/>
      <c r="N1655" s="206"/>
      <c r="O1655" s="170"/>
      <c r="P1655" s="171"/>
      <c r="Q1655" s="171"/>
      <c r="R1655" s="171"/>
      <c r="S1655" s="172"/>
      <c r="T1655" s="172"/>
      <c r="U1655" s="171"/>
      <c r="V1655" s="171"/>
      <c r="W1655" s="173"/>
      <c r="X1655" s="173"/>
      <c r="Y1655" s="173"/>
      <c r="Z1655" s="171"/>
      <c r="AA1655" s="171"/>
      <c r="AB1655" s="171"/>
      <c r="AC1655" s="172"/>
      <c r="AD1655" s="172"/>
      <c r="AE1655" s="174"/>
      <c r="AF1655" s="175"/>
      <c r="AG1655" s="169"/>
      <c r="AH1655" s="171"/>
      <c r="AI1655" s="171"/>
      <c r="AJ1655" s="169"/>
      <c r="AK1655" s="176"/>
      <c r="AL1655" s="176"/>
      <c r="AM1655" s="176"/>
      <c r="AN1655" s="176"/>
      <c r="AO1655" s="176"/>
      <c r="AP1655" s="176"/>
      <c r="AQ1655" s="176"/>
      <c r="AR1655" s="176"/>
      <c r="AS1655" s="176"/>
      <c r="AT1655" s="176"/>
      <c r="AU1655" s="177"/>
      <c r="AV1655" s="178"/>
      <c r="AW1655" s="178"/>
      <c r="AX1655" s="179"/>
      <c r="AY1655" s="179"/>
      <c r="AZ1655" s="179"/>
      <c r="BA1655" s="180"/>
      <c r="BB1655" s="181"/>
      <c r="BC1655" s="181"/>
      <c r="BD1655" s="181"/>
    </row>
    <row r="1656" spans="1:56">
      <c r="A1656" s="223"/>
      <c r="B1656" s="224"/>
      <c r="C1656" s="225"/>
      <c r="D1656" s="182"/>
      <c r="E1656" s="182"/>
      <c r="F1656" s="182"/>
      <c r="G1656" s="203"/>
      <c r="H1656" s="218"/>
      <c r="I1656" s="213"/>
      <c r="J1656" s="207"/>
      <c r="K1656" s="213"/>
      <c r="L1656" s="207"/>
      <c r="M1656" s="213"/>
      <c r="N1656" s="207"/>
      <c r="O1656" s="183"/>
      <c r="P1656" s="184"/>
      <c r="Q1656" s="184"/>
      <c r="R1656" s="275"/>
      <c r="S1656" s="185"/>
      <c r="T1656" s="185"/>
      <c r="U1656" s="275"/>
      <c r="V1656" s="275"/>
      <c r="W1656" s="276"/>
      <c r="X1656" s="276"/>
      <c r="Y1656" s="276"/>
      <c r="Z1656" s="275"/>
      <c r="AA1656" s="184"/>
      <c r="AB1656" s="184"/>
      <c r="AC1656" s="185"/>
      <c r="AD1656" s="185"/>
      <c r="AE1656" s="186"/>
      <c r="AF1656" s="187"/>
      <c r="AG1656" s="182"/>
      <c r="AH1656" s="184"/>
      <c r="AI1656" s="184"/>
      <c r="AJ1656" s="182"/>
      <c r="AK1656" s="188"/>
      <c r="AL1656" s="188"/>
      <c r="AM1656" s="188"/>
      <c r="AN1656" s="188"/>
      <c r="AO1656" s="188"/>
      <c r="AP1656" s="188"/>
      <c r="AQ1656" s="188"/>
      <c r="AR1656" s="188"/>
      <c r="AS1656" s="188"/>
      <c r="AT1656" s="188"/>
      <c r="AU1656" s="189"/>
      <c r="AV1656" s="190"/>
      <c r="AW1656" s="190"/>
      <c r="AX1656" s="191"/>
      <c r="AY1656" s="191"/>
      <c r="AZ1656" s="191"/>
      <c r="BA1656" s="192"/>
      <c r="BB1656" s="193"/>
      <c r="BC1656" s="193"/>
      <c r="BD1656" s="193"/>
    </row>
    <row r="1657" spans="1:56">
      <c r="A1657" s="220"/>
      <c r="B1657" s="221"/>
      <c r="C1657" s="222"/>
      <c r="D1657" s="169"/>
      <c r="E1657" s="169"/>
      <c r="F1657" s="169"/>
      <c r="G1657" s="202"/>
      <c r="H1657" s="217"/>
      <c r="I1657" s="212"/>
      <c r="J1657" s="206"/>
      <c r="K1657" s="212"/>
      <c r="L1657" s="206"/>
      <c r="M1657" s="212"/>
      <c r="N1657" s="206"/>
      <c r="O1657" s="170"/>
      <c r="P1657" s="171"/>
      <c r="Q1657" s="171"/>
      <c r="R1657" s="171"/>
      <c r="S1657" s="172"/>
      <c r="T1657" s="172"/>
      <c r="U1657" s="171"/>
      <c r="V1657" s="171"/>
      <c r="W1657" s="173"/>
      <c r="X1657" s="173"/>
      <c r="Y1657" s="173"/>
      <c r="Z1657" s="171"/>
      <c r="AA1657" s="171"/>
      <c r="AB1657" s="171"/>
      <c r="AC1657" s="172"/>
      <c r="AD1657" s="172"/>
      <c r="AE1657" s="174"/>
      <c r="AF1657" s="175"/>
      <c r="AG1657" s="169"/>
      <c r="AH1657" s="171"/>
      <c r="AI1657" s="171"/>
      <c r="AJ1657" s="169"/>
      <c r="AK1657" s="176"/>
      <c r="AL1657" s="176"/>
      <c r="AM1657" s="176"/>
      <c r="AN1657" s="176"/>
      <c r="AO1657" s="176"/>
      <c r="AP1657" s="176"/>
      <c r="AQ1657" s="176"/>
      <c r="AR1657" s="176"/>
      <c r="AS1657" s="176"/>
      <c r="AT1657" s="176"/>
      <c r="AU1657" s="177"/>
      <c r="AV1657" s="178"/>
      <c r="AW1657" s="178"/>
      <c r="AX1657" s="179"/>
      <c r="AY1657" s="179"/>
      <c r="AZ1657" s="179"/>
      <c r="BA1657" s="180"/>
      <c r="BB1657" s="181"/>
      <c r="BC1657" s="181"/>
      <c r="BD1657" s="181"/>
    </row>
    <row r="1658" spans="1:56">
      <c r="A1658" s="223"/>
      <c r="B1658" s="224"/>
      <c r="C1658" s="225"/>
      <c r="D1658" s="182"/>
      <c r="E1658" s="182"/>
      <c r="F1658" s="182"/>
      <c r="G1658" s="203"/>
      <c r="H1658" s="218"/>
      <c r="I1658" s="213"/>
      <c r="J1658" s="207"/>
      <c r="K1658" s="213"/>
      <c r="L1658" s="207"/>
      <c r="M1658" s="213"/>
      <c r="N1658" s="207"/>
      <c r="O1658" s="183"/>
      <c r="P1658" s="184"/>
      <c r="Q1658" s="184"/>
      <c r="R1658" s="275"/>
      <c r="S1658" s="185"/>
      <c r="T1658" s="185"/>
      <c r="U1658" s="275"/>
      <c r="V1658" s="275"/>
      <c r="W1658" s="276"/>
      <c r="X1658" s="276"/>
      <c r="Y1658" s="276"/>
      <c r="Z1658" s="275"/>
      <c r="AA1658" s="184"/>
      <c r="AB1658" s="184"/>
      <c r="AC1658" s="185"/>
      <c r="AD1658" s="185"/>
      <c r="AE1658" s="186"/>
      <c r="AF1658" s="187"/>
      <c r="AG1658" s="182"/>
      <c r="AH1658" s="184"/>
      <c r="AI1658" s="184"/>
      <c r="AJ1658" s="182"/>
      <c r="AK1658" s="188"/>
      <c r="AL1658" s="188"/>
      <c r="AM1658" s="188"/>
      <c r="AN1658" s="188"/>
      <c r="AO1658" s="188"/>
      <c r="AP1658" s="188"/>
      <c r="AQ1658" s="188"/>
      <c r="AR1658" s="188"/>
      <c r="AS1658" s="188"/>
      <c r="AT1658" s="188"/>
      <c r="AU1658" s="189"/>
      <c r="AV1658" s="190"/>
      <c r="AW1658" s="190"/>
      <c r="AX1658" s="191"/>
      <c r="AY1658" s="191"/>
      <c r="AZ1658" s="191"/>
      <c r="BA1658" s="192"/>
      <c r="BB1658" s="193"/>
      <c r="BC1658" s="193"/>
      <c r="BD1658" s="193"/>
    </row>
    <row r="1659" spans="1:56">
      <c r="A1659" s="220"/>
      <c r="B1659" s="221"/>
      <c r="C1659" s="222"/>
      <c r="D1659" s="169"/>
      <c r="E1659" s="169"/>
      <c r="F1659" s="169"/>
      <c r="G1659" s="202"/>
      <c r="H1659" s="217"/>
      <c r="I1659" s="212"/>
      <c r="J1659" s="206"/>
      <c r="K1659" s="212"/>
      <c r="L1659" s="206"/>
      <c r="M1659" s="212"/>
      <c r="N1659" s="206"/>
      <c r="O1659" s="170"/>
      <c r="P1659" s="171"/>
      <c r="Q1659" s="171"/>
      <c r="R1659" s="171"/>
      <c r="S1659" s="172"/>
      <c r="T1659" s="172"/>
      <c r="U1659" s="171"/>
      <c r="V1659" s="171"/>
      <c r="W1659" s="173"/>
      <c r="X1659" s="173"/>
      <c r="Y1659" s="173"/>
      <c r="Z1659" s="171"/>
      <c r="AA1659" s="171"/>
      <c r="AB1659" s="171"/>
      <c r="AC1659" s="172"/>
      <c r="AD1659" s="172"/>
      <c r="AE1659" s="174"/>
      <c r="AF1659" s="175"/>
      <c r="AG1659" s="169"/>
      <c r="AH1659" s="171"/>
      <c r="AI1659" s="171"/>
      <c r="AJ1659" s="169"/>
      <c r="AK1659" s="176"/>
      <c r="AL1659" s="176"/>
      <c r="AM1659" s="176"/>
      <c r="AN1659" s="176"/>
      <c r="AO1659" s="176"/>
      <c r="AP1659" s="176"/>
      <c r="AQ1659" s="176"/>
      <c r="AR1659" s="176"/>
      <c r="AS1659" s="176"/>
      <c r="AT1659" s="176"/>
      <c r="AU1659" s="177"/>
      <c r="AV1659" s="178"/>
      <c r="AW1659" s="178"/>
      <c r="AX1659" s="179"/>
      <c r="AY1659" s="179"/>
      <c r="AZ1659" s="179"/>
      <c r="BA1659" s="180"/>
      <c r="BB1659" s="181"/>
      <c r="BC1659" s="181"/>
      <c r="BD1659" s="181"/>
    </row>
    <row r="1660" spans="1:56">
      <c r="A1660" s="223"/>
      <c r="B1660" s="224"/>
      <c r="C1660" s="225"/>
      <c r="D1660" s="182"/>
      <c r="E1660" s="182"/>
      <c r="F1660" s="182"/>
      <c r="G1660" s="203"/>
      <c r="H1660" s="218"/>
      <c r="I1660" s="213"/>
      <c r="J1660" s="207"/>
      <c r="K1660" s="213"/>
      <c r="L1660" s="207"/>
      <c r="M1660" s="213"/>
      <c r="N1660" s="207"/>
      <c r="O1660" s="183"/>
      <c r="P1660" s="184"/>
      <c r="Q1660" s="184"/>
      <c r="R1660" s="275"/>
      <c r="S1660" s="185"/>
      <c r="T1660" s="185"/>
      <c r="U1660" s="275"/>
      <c r="V1660" s="275"/>
      <c r="W1660" s="276"/>
      <c r="X1660" s="276"/>
      <c r="Y1660" s="276"/>
      <c r="Z1660" s="275"/>
      <c r="AA1660" s="184"/>
      <c r="AB1660" s="184"/>
      <c r="AC1660" s="185"/>
      <c r="AD1660" s="185"/>
      <c r="AE1660" s="186"/>
      <c r="AF1660" s="187"/>
      <c r="AG1660" s="182"/>
      <c r="AH1660" s="184"/>
      <c r="AI1660" s="184"/>
      <c r="AJ1660" s="182"/>
      <c r="AK1660" s="188"/>
      <c r="AL1660" s="188"/>
      <c r="AM1660" s="188"/>
      <c r="AN1660" s="188"/>
      <c r="AO1660" s="188"/>
      <c r="AP1660" s="188"/>
      <c r="AQ1660" s="188"/>
      <c r="AR1660" s="188"/>
      <c r="AS1660" s="188"/>
      <c r="AT1660" s="188"/>
      <c r="AU1660" s="189"/>
      <c r="AV1660" s="190"/>
      <c r="AW1660" s="190"/>
      <c r="AX1660" s="191"/>
      <c r="AY1660" s="191"/>
      <c r="AZ1660" s="191"/>
      <c r="BA1660" s="192"/>
      <c r="BB1660" s="193"/>
      <c r="BC1660" s="193"/>
      <c r="BD1660" s="193"/>
    </row>
    <row r="1661" spans="1:56">
      <c r="A1661" s="220"/>
      <c r="B1661" s="221"/>
      <c r="C1661" s="222"/>
      <c r="D1661" s="169"/>
      <c r="E1661" s="169"/>
      <c r="F1661" s="169"/>
      <c r="G1661" s="202"/>
      <c r="H1661" s="217"/>
      <c r="I1661" s="212"/>
      <c r="J1661" s="206"/>
      <c r="K1661" s="212"/>
      <c r="L1661" s="206"/>
      <c r="M1661" s="212"/>
      <c r="N1661" s="206"/>
      <c r="O1661" s="170"/>
      <c r="P1661" s="171"/>
      <c r="Q1661" s="171"/>
      <c r="R1661" s="171"/>
      <c r="S1661" s="172"/>
      <c r="T1661" s="172"/>
      <c r="U1661" s="171"/>
      <c r="V1661" s="171"/>
      <c r="W1661" s="173"/>
      <c r="X1661" s="173"/>
      <c r="Y1661" s="173"/>
      <c r="Z1661" s="171"/>
      <c r="AA1661" s="171"/>
      <c r="AB1661" s="171"/>
      <c r="AC1661" s="172"/>
      <c r="AD1661" s="172"/>
      <c r="AE1661" s="174"/>
      <c r="AF1661" s="175"/>
      <c r="AG1661" s="169"/>
      <c r="AH1661" s="171"/>
      <c r="AI1661" s="171"/>
      <c r="AJ1661" s="169"/>
      <c r="AK1661" s="176"/>
      <c r="AL1661" s="176"/>
      <c r="AM1661" s="176"/>
      <c r="AN1661" s="176"/>
      <c r="AO1661" s="176"/>
      <c r="AP1661" s="176"/>
      <c r="AQ1661" s="176"/>
      <c r="AR1661" s="176"/>
      <c r="AS1661" s="176"/>
      <c r="AT1661" s="176"/>
      <c r="AU1661" s="177"/>
      <c r="AV1661" s="178"/>
      <c r="AW1661" s="178"/>
      <c r="AX1661" s="179"/>
      <c r="AY1661" s="179"/>
      <c r="AZ1661" s="179"/>
      <c r="BA1661" s="180"/>
      <c r="BB1661" s="181"/>
      <c r="BC1661" s="181"/>
      <c r="BD1661" s="181"/>
    </row>
    <row r="1662" spans="1:56">
      <c r="A1662" s="223"/>
      <c r="B1662" s="224"/>
      <c r="C1662" s="225"/>
      <c r="D1662" s="182"/>
      <c r="E1662" s="182"/>
      <c r="F1662" s="182"/>
      <c r="G1662" s="203"/>
      <c r="H1662" s="218"/>
      <c r="I1662" s="213"/>
      <c r="J1662" s="207"/>
      <c r="K1662" s="213"/>
      <c r="L1662" s="207"/>
      <c r="M1662" s="213"/>
      <c r="N1662" s="207"/>
      <c r="O1662" s="183"/>
      <c r="P1662" s="184"/>
      <c r="Q1662" s="184"/>
      <c r="R1662" s="275"/>
      <c r="S1662" s="185"/>
      <c r="T1662" s="185"/>
      <c r="U1662" s="275"/>
      <c r="V1662" s="275"/>
      <c r="W1662" s="276"/>
      <c r="X1662" s="276"/>
      <c r="Y1662" s="276"/>
      <c r="Z1662" s="275"/>
      <c r="AA1662" s="184"/>
      <c r="AB1662" s="184"/>
      <c r="AC1662" s="185"/>
      <c r="AD1662" s="185"/>
      <c r="AE1662" s="186"/>
      <c r="AF1662" s="187"/>
      <c r="AG1662" s="182"/>
      <c r="AH1662" s="184"/>
      <c r="AI1662" s="184"/>
      <c r="AJ1662" s="182"/>
      <c r="AK1662" s="188"/>
      <c r="AL1662" s="188"/>
      <c r="AM1662" s="188"/>
      <c r="AN1662" s="188"/>
      <c r="AO1662" s="188"/>
      <c r="AP1662" s="188"/>
      <c r="AQ1662" s="188"/>
      <c r="AR1662" s="188"/>
      <c r="AS1662" s="188"/>
      <c r="AT1662" s="188"/>
      <c r="AU1662" s="189"/>
      <c r="AV1662" s="190"/>
      <c r="AW1662" s="190"/>
      <c r="AX1662" s="191"/>
      <c r="AY1662" s="191"/>
      <c r="AZ1662" s="191"/>
      <c r="BA1662" s="192"/>
      <c r="BB1662" s="193"/>
      <c r="BC1662" s="193"/>
      <c r="BD1662" s="193"/>
    </row>
    <row r="1663" spans="1:56">
      <c r="A1663" s="220"/>
      <c r="B1663" s="221"/>
      <c r="C1663" s="222"/>
      <c r="D1663" s="169"/>
      <c r="E1663" s="169"/>
      <c r="F1663" s="169"/>
      <c r="G1663" s="202"/>
      <c r="H1663" s="217"/>
      <c r="I1663" s="212"/>
      <c r="J1663" s="206"/>
      <c r="K1663" s="212"/>
      <c r="L1663" s="206"/>
      <c r="M1663" s="212"/>
      <c r="N1663" s="206"/>
      <c r="O1663" s="170"/>
      <c r="P1663" s="171"/>
      <c r="Q1663" s="171"/>
      <c r="R1663" s="171"/>
      <c r="S1663" s="172"/>
      <c r="T1663" s="172"/>
      <c r="U1663" s="171"/>
      <c r="V1663" s="171"/>
      <c r="W1663" s="173"/>
      <c r="X1663" s="173"/>
      <c r="Y1663" s="173"/>
      <c r="Z1663" s="171"/>
      <c r="AA1663" s="171"/>
      <c r="AB1663" s="171"/>
      <c r="AC1663" s="172"/>
      <c r="AD1663" s="172"/>
      <c r="AE1663" s="174"/>
      <c r="AF1663" s="175"/>
      <c r="AG1663" s="169"/>
      <c r="AH1663" s="171"/>
      <c r="AI1663" s="171"/>
      <c r="AJ1663" s="169"/>
      <c r="AK1663" s="176"/>
      <c r="AL1663" s="176"/>
      <c r="AM1663" s="176"/>
      <c r="AN1663" s="176"/>
      <c r="AO1663" s="176"/>
      <c r="AP1663" s="176"/>
      <c r="AQ1663" s="176"/>
      <c r="AR1663" s="176"/>
      <c r="AS1663" s="176"/>
      <c r="AT1663" s="176"/>
      <c r="AU1663" s="177"/>
      <c r="AV1663" s="178"/>
      <c r="AW1663" s="178"/>
      <c r="AX1663" s="179"/>
      <c r="AY1663" s="179"/>
      <c r="AZ1663" s="179"/>
      <c r="BA1663" s="180"/>
      <c r="BB1663" s="181"/>
      <c r="BC1663" s="181"/>
      <c r="BD1663" s="181"/>
    </row>
    <row r="1664" spans="1:56">
      <c r="A1664" s="223"/>
      <c r="B1664" s="224"/>
      <c r="C1664" s="225"/>
      <c r="D1664" s="182"/>
      <c r="E1664" s="182"/>
      <c r="F1664" s="182"/>
      <c r="G1664" s="203"/>
      <c r="H1664" s="218"/>
      <c r="I1664" s="213"/>
      <c r="J1664" s="207"/>
      <c r="K1664" s="213"/>
      <c r="L1664" s="207"/>
      <c r="M1664" s="213"/>
      <c r="N1664" s="207"/>
      <c r="O1664" s="183"/>
      <c r="P1664" s="184"/>
      <c r="Q1664" s="184"/>
      <c r="R1664" s="275"/>
      <c r="S1664" s="185"/>
      <c r="T1664" s="185"/>
      <c r="U1664" s="275"/>
      <c r="V1664" s="275"/>
      <c r="W1664" s="276"/>
      <c r="X1664" s="276"/>
      <c r="Y1664" s="276"/>
      <c r="Z1664" s="275"/>
      <c r="AA1664" s="184"/>
      <c r="AB1664" s="184"/>
      <c r="AC1664" s="185"/>
      <c r="AD1664" s="185"/>
      <c r="AE1664" s="186"/>
      <c r="AF1664" s="187"/>
      <c r="AG1664" s="182"/>
      <c r="AH1664" s="184"/>
      <c r="AI1664" s="184"/>
      <c r="AJ1664" s="182"/>
      <c r="AK1664" s="188"/>
      <c r="AL1664" s="188"/>
      <c r="AM1664" s="188"/>
      <c r="AN1664" s="188"/>
      <c r="AO1664" s="188"/>
      <c r="AP1664" s="188"/>
      <c r="AQ1664" s="188"/>
      <c r="AR1664" s="188"/>
      <c r="AS1664" s="188"/>
      <c r="AT1664" s="188"/>
      <c r="AU1664" s="189"/>
      <c r="AV1664" s="190"/>
      <c r="AW1664" s="190"/>
      <c r="AX1664" s="191"/>
      <c r="AY1664" s="191"/>
      <c r="AZ1664" s="191"/>
      <c r="BA1664" s="192"/>
      <c r="BB1664" s="193"/>
      <c r="BC1664" s="193"/>
      <c r="BD1664" s="193"/>
    </row>
    <row r="1665" spans="1:56">
      <c r="A1665" s="220"/>
      <c r="B1665" s="221"/>
      <c r="C1665" s="222"/>
      <c r="D1665" s="169"/>
      <c r="E1665" s="169"/>
      <c r="F1665" s="169"/>
      <c r="G1665" s="202"/>
      <c r="H1665" s="217"/>
      <c r="I1665" s="212"/>
      <c r="J1665" s="206"/>
      <c r="K1665" s="212"/>
      <c r="L1665" s="206"/>
      <c r="M1665" s="212"/>
      <c r="N1665" s="206"/>
      <c r="O1665" s="170"/>
      <c r="P1665" s="171"/>
      <c r="Q1665" s="171"/>
      <c r="R1665" s="171"/>
      <c r="S1665" s="172"/>
      <c r="T1665" s="172"/>
      <c r="U1665" s="171"/>
      <c r="V1665" s="171"/>
      <c r="W1665" s="173"/>
      <c r="X1665" s="173"/>
      <c r="Y1665" s="173"/>
      <c r="Z1665" s="171"/>
      <c r="AA1665" s="171"/>
      <c r="AB1665" s="171"/>
      <c r="AC1665" s="172"/>
      <c r="AD1665" s="172"/>
      <c r="AE1665" s="174"/>
      <c r="AF1665" s="175"/>
      <c r="AG1665" s="169"/>
      <c r="AH1665" s="171"/>
      <c r="AI1665" s="171"/>
      <c r="AJ1665" s="169"/>
      <c r="AK1665" s="176"/>
      <c r="AL1665" s="176"/>
      <c r="AM1665" s="176"/>
      <c r="AN1665" s="176"/>
      <c r="AO1665" s="176"/>
      <c r="AP1665" s="176"/>
      <c r="AQ1665" s="176"/>
      <c r="AR1665" s="176"/>
      <c r="AS1665" s="176"/>
      <c r="AT1665" s="176"/>
      <c r="AU1665" s="177"/>
      <c r="AV1665" s="178"/>
      <c r="AW1665" s="178"/>
      <c r="AX1665" s="179"/>
      <c r="AY1665" s="179"/>
      <c r="AZ1665" s="179"/>
      <c r="BA1665" s="180"/>
      <c r="BB1665" s="181"/>
      <c r="BC1665" s="181"/>
      <c r="BD1665" s="181"/>
    </row>
    <row r="1666" spans="1:56">
      <c r="A1666" s="223"/>
      <c r="B1666" s="224"/>
      <c r="C1666" s="225"/>
      <c r="D1666" s="182"/>
      <c r="E1666" s="182"/>
      <c r="F1666" s="182"/>
      <c r="G1666" s="203"/>
      <c r="H1666" s="218"/>
      <c r="I1666" s="213"/>
      <c r="J1666" s="207"/>
      <c r="K1666" s="213"/>
      <c r="L1666" s="207"/>
      <c r="M1666" s="213"/>
      <c r="N1666" s="207"/>
      <c r="O1666" s="183"/>
      <c r="P1666" s="184"/>
      <c r="Q1666" s="184"/>
      <c r="R1666" s="275"/>
      <c r="S1666" s="185"/>
      <c r="T1666" s="185"/>
      <c r="U1666" s="275"/>
      <c r="V1666" s="275"/>
      <c r="W1666" s="276"/>
      <c r="X1666" s="276"/>
      <c r="Y1666" s="276"/>
      <c r="Z1666" s="275"/>
      <c r="AA1666" s="184"/>
      <c r="AB1666" s="184"/>
      <c r="AC1666" s="185"/>
      <c r="AD1666" s="185"/>
      <c r="AE1666" s="186"/>
      <c r="AF1666" s="187"/>
      <c r="AG1666" s="182"/>
      <c r="AH1666" s="184"/>
      <c r="AI1666" s="184"/>
      <c r="AJ1666" s="182"/>
      <c r="AK1666" s="188"/>
      <c r="AL1666" s="188"/>
      <c r="AM1666" s="188"/>
      <c r="AN1666" s="188"/>
      <c r="AO1666" s="188"/>
      <c r="AP1666" s="188"/>
      <c r="AQ1666" s="188"/>
      <c r="AR1666" s="188"/>
      <c r="AS1666" s="188"/>
      <c r="AT1666" s="188"/>
      <c r="AU1666" s="189"/>
      <c r="AV1666" s="190"/>
      <c r="AW1666" s="190"/>
      <c r="AX1666" s="191"/>
      <c r="AY1666" s="191"/>
      <c r="AZ1666" s="191"/>
      <c r="BA1666" s="192"/>
      <c r="BB1666" s="193"/>
      <c r="BC1666" s="193"/>
      <c r="BD1666" s="193"/>
    </row>
    <row r="1667" spans="1:56">
      <c r="A1667" s="220"/>
      <c r="B1667" s="221"/>
      <c r="C1667" s="222"/>
      <c r="D1667" s="169"/>
      <c r="E1667" s="169"/>
      <c r="F1667" s="169"/>
      <c r="G1667" s="202"/>
      <c r="H1667" s="217"/>
      <c r="I1667" s="212"/>
      <c r="J1667" s="206"/>
      <c r="K1667" s="212"/>
      <c r="L1667" s="206"/>
      <c r="M1667" s="212"/>
      <c r="N1667" s="206"/>
      <c r="O1667" s="170"/>
      <c r="P1667" s="171"/>
      <c r="Q1667" s="171"/>
      <c r="R1667" s="171"/>
      <c r="S1667" s="172"/>
      <c r="T1667" s="172"/>
      <c r="U1667" s="171"/>
      <c r="V1667" s="171"/>
      <c r="W1667" s="173"/>
      <c r="X1667" s="173"/>
      <c r="Y1667" s="173"/>
      <c r="Z1667" s="171"/>
      <c r="AA1667" s="171"/>
      <c r="AB1667" s="171"/>
      <c r="AC1667" s="172"/>
      <c r="AD1667" s="172"/>
      <c r="AE1667" s="174"/>
      <c r="AF1667" s="175"/>
      <c r="AG1667" s="169"/>
      <c r="AH1667" s="171"/>
      <c r="AI1667" s="171"/>
      <c r="AJ1667" s="169"/>
      <c r="AK1667" s="176"/>
      <c r="AL1667" s="176"/>
      <c r="AM1667" s="176"/>
      <c r="AN1667" s="176"/>
      <c r="AO1667" s="176"/>
      <c r="AP1667" s="176"/>
      <c r="AQ1667" s="176"/>
      <c r="AR1667" s="176"/>
      <c r="AS1667" s="176"/>
      <c r="AT1667" s="176"/>
      <c r="AU1667" s="177"/>
      <c r="AV1667" s="178"/>
      <c r="AW1667" s="178"/>
      <c r="AX1667" s="179"/>
      <c r="AY1667" s="179"/>
      <c r="AZ1667" s="179"/>
      <c r="BA1667" s="180"/>
      <c r="BB1667" s="181"/>
      <c r="BC1667" s="181"/>
      <c r="BD1667" s="181"/>
    </row>
    <row r="1668" spans="1:56">
      <c r="A1668" s="223"/>
      <c r="B1668" s="224"/>
      <c r="C1668" s="225"/>
      <c r="D1668" s="182"/>
      <c r="E1668" s="182"/>
      <c r="F1668" s="182"/>
      <c r="G1668" s="203"/>
      <c r="H1668" s="218"/>
      <c r="I1668" s="213"/>
      <c r="J1668" s="207"/>
      <c r="K1668" s="213"/>
      <c r="L1668" s="207"/>
      <c r="M1668" s="213"/>
      <c r="N1668" s="207"/>
      <c r="O1668" s="183"/>
      <c r="P1668" s="184"/>
      <c r="Q1668" s="184"/>
      <c r="R1668" s="275"/>
      <c r="S1668" s="185"/>
      <c r="T1668" s="185"/>
      <c r="U1668" s="275"/>
      <c r="V1668" s="275"/>
      <c r="W1668" s="276"/>
      <c r="X1668" s="276"/>
      <c r="Y1668" s="276"/>
      <c r="Z1668" s="275"/>
      <c r="AA1668" s="184"/>
      <c r="AB1668" s="184"/>
      <c r="AC1668" s="185"/>
      <c r="AD1668" s="185"/>
      <c r="AE1668" s="186"/>
      <c r="AF1668" s="187"/>
      <c r="AG1668" s="182"/>
      <c r="AH1668" s="184"/>
      <c r="AI1668" s="184"/>
      <c r="AJ1668" s="182"/>
      <c r="AK1668" s="188"/>
      <c r="AL1668" s="188"/>
      <c r="AM1668" s="188"/>
      <c r="AN1668" s="188"/>
      <c r="AO1668" s="188"/>
      <c r="AP1668" s="188"/>
      <c r="AQ1668" s="188"/>
      <c r="AR1668" s="188"/>
      <c r="AS1668" s="188"/>
      <c r="AT1668" s="188"/>
      <c r="AU1668" s="189"/>
      <c r="AV1668" s="190"/>
      <c r="AW1668" s="190"/>
      <c r="AX1668" s="191"/>
      <c r="AY1668" s="191"/>
      <c r="AZ1668" s="191"/>
      <c r="BA1668" s="192"/>
      <c r="BB1668" s="193"/>
      <c r="BC1668" s="193"/>
      <c r="BD1668" s="193"/>
    </row>
    <row r="1669" spans="1:56">
      <c r="A1669" s="220"/>
      <c r="B1669" s="221"/>
      <c r="C1669" s="222"/>
      <c r="D1669" s="169"/>
      <c r="E1669" s="169"/>
      <c r="F1669" s="169"/>
      <c r="G1669" s="202"/>
      <c r="H1669" s="217"/>
      <c r="I1669" s="212"/>
      <c r="J1669" s="206"/>
      <c r="K1669" s="212"/>
      <c r="L1669" s="206"/>
      <c r="M1669" s="212"/>
      <c r="N1669" s="206"/>
      <c r="O1669" s="170"/>
      <c r="P1669" s="171"/>
      <c r="Q1669" s="171"/>
      <c r="R1669" s="171"/>
      <c r="S1669" s="172"/>
      <c r="T1669" s="172"/>
      <c r="U1669" s="171"/>
      <c r="V1669" s="171"/>
      <c r="W1669" s="173"/>
      <c r="X1669" s="173"/>
      <c r="Y1669" s="173"/>
      <c r="Z1669" s="171"/>
      <c r="AA1669" s="171"/>
      <c r="AB1669" s="171"/>
      <c r="AC1669" s="172"/>
      <c r="AD1669" s="172"/>
      <c r="AE1669" s="174"/>
      <c r="AF1669" s="175"/>
      <c r="AG1669" s="169"/>
      <c r="AH1669" s="171"/>
      <c r="AI1669" s="171"/>
      <c r="AJ1669" s="169"/>
      <c r="AK1669" s="176"/>
      <c r="AL1669" s="176"/>
      <c r="AM1669" s="176"/>
      <c r="AN1669" s="176"/>
      <c r="AO1669" s="176"/>
      <c r="AP1669" s="176"/>
      <c r="AQ1669" s="176"/>
      <c r="AR1669" s="176"/>
      <c r="AS1669" s="176"/>
      <c r="AT1669" s="176"/>
      <c r="AU1669" s="177"/>
      <c r="AV1669" s="178"/>
      <c r="AW1669" s="178"/>
      <c r="AX1669" s="179"/>
      <c r="AY1669" s="179"/>
      <c r="AZ1669" s="179"/>
      <c r="BA1669" s="180"/>
      <c r="BB1669" s="181"/>
      <c r="BC1669" s="181"/>
      <c r="BD1669" s="181"/>
    </row>
    <row r="1670" spans="1:56">
      <c r="A1670" s="223"/>
      <c r="B1670" s="224"/>
      <c r="C1670" s="225"/>
      <c r="D1670" s="182"/>
      <c r="E1670" s="182"/>
      <c r="F1670" s="182"/>
      <c r="G1670" s="203"/>
      <c r="H1670" s="218"/>
      <c r="I1670" s="213"/>
      <c r="J1670" s="207"/>
      <c r="K1670" s="213"/>
      <c r="L1670" s="207"/>
      <c r="M1670" s="213"/>
      <c r="N1670" s="207"/>
      <c r="O1670" s="183"/>
      <c r="P1670" s="184"/>
      <c r="Q1670" s="184"/>
      <c r="R1670" s="275"/>
      <c r="S1670" s="185"/>
      <c r="T1670" s="185"/>
      <c r="U1670" s="275"/>
      <c r="V1670" s="275"/>
      <c r="W1670" s="276"/>
      <c r="X1670" s="276"/>
      <c r="Y1670" s="276"/>
      <c r="Z1670" s="275"/>
      <c r="AA1670" s="184"/>
      <c r="AB1670" s="184"/>
      <c r="AC1670" s="185"/>
      <c r="AD1670" s="185"/>
      <c r="AE1670" s="186"/>
      <c r="AF1670" s="187"/>
      <c r="AG1670" s="182"/>
      <c r="AH1670" s="184"/>
      <c r="AI1670" s="184"/>
      <c r="AJ1670" s="182"/>
      <c r="AK1670" s="188"/>
      <c r="AL1670" s="188"/>
      <c r="AM1670" s="188"/>
      <c r="AN1670" s="188"/>
      <c r="AO1670" s="188"/>
      <c r="AP1670" s="188"/>
      <c r="AQ1670" s="188"/>
      <c r="AR1670" s="188"/>
      <c r="AS1670" s="188"/>
      <c r="AT1670" s="188"/>
      <c r="AU1670" s="189"/>
      <c r="AV1670" s="190"/>
      <c r="AW1670" s="190"/>
      <c r="AX1670" s="191"/>
      <c r="AY1670" s="191"/>
      <c r="AZ1670" s="191"/>
      <c r="BA1670" s="192"/>
      <c r="BB1670" s="193"/>
      <c r="BC1670" s="193"/>
      <c r="BD1670" s="193"/>
    </row>
    <row r="1671" spans="1:56">
      <c r="A1671" s="220"/>
      <c r="B1671" s="221"/>
      <c r="C1671" s="222"/>
      <c r="D1671" s="169"/>
      <c r="E1671" s="169"/>
      <c r="F1671" s="169"/>
      <c r="G1671" s="202"/>
      <c r="H1671" s="217"/>
      <c r="I1671" s="212"/>
      <c r="J1671" s="206"/>
      <c r="K1671" s="212"/>
      <c r="L1671" s="206"/>
      <c r="M1671" s="212"/>
      <c r="N1671" s="206"/>
      <c r="O1671" s="170"/>
      <c r="P1671" s="171"/>
      <c r="Q1671" s="171"/>
      <c r="R1671" s="171"/>
      <c r="S1671" s="172"/>
      <c r="T1671" s="172"/>
      <c r="U1671" s="171"/>
      <c r="V1671" s="171"/>
      <c r="W1671" s="173"/>
      <c r="X1671" s="173"/>
      <c r="Y1671" s="173"/>
      <c r="Z1671" s="171"/>
      <c r="AA1671" s="171"/>
      <c r="AB1671" s="171"/>
      <c r="AC1671" s="172"/>
      <c r="AD1671" s="172"/>
      <c r="AE1671" s="174"/>
      <c r="AF1671" s="175"/>
      <c r="AG1671" s="169"/>
      <c r="AH1671" s="171"/>
      <c r="AI1671" s="171"/>
      <c r="AJ1671" s="169"/>
      <c r="AK1671" s="176"/>
      <c r="AL1671" s="176"/>
      <c r="AM1671" s="176"/>
      <c r="AN1671" s="176"/>
      <c r="AO1671" s="176"/>
      <c r="AP1671" s="176"/>
      <c r="AQ1671" s="176"/>
      <c r="AR1671" s="176"/>
      <c r="AS1671" s="176"/>
      <c r="AT1671" s="176"/>
      <c r="AU1671" s="177"/>
      <c r="AV1671" s="178"/>
      <c r="AW1671" s="178"/>
      <c r="AX1671" s="179"/>
      <c r="AY1671" s="179"/>
      <c r="AZ1671" s="179"/>
      <c r="BA1671" s="180"/>
      <c r="BB1671" s="181"/>
      <c r="BC1671" s="181"/>
      <c r="BD1671" s="181"/>
    </row>
    <row r="1672" spans="1:56">
      <c r="A1672" s="223"/>
      <c r="B1672" s="224"/>
      <c r="C1672" s="225"/>
      <c r="D1672" s="182"/>
      <c r="E1672" s="182"/>
      <c r="F1672" s="182"/>
      <c r="G1672" s="203"/>
      <c r="H1672" s="218"/>
      <c r="I1672" s="213"/>
      <c r="J1672" s="207"/>
      <c r="K1672" s="213"/>
      <c r="L1672" s="207"/>
      <c r="M1672" s="213"/>
      <c r="N1672" s="207"/>
      <c r="O1672" s="183"/>
      <c r="P1672" s="184"/>
      <c r="Q1672" s="184"/>
      <c r="R1672" s="275"/>
      <c r="S1672" s="185"/>
      <c r="T1672" s="185"/>
      <c r="U1672" s="275"/>
      <c r="V1672" s="275"/>
      <c r="W1672" s="276"/>
      <c r="X1672" s="276"/>
      <c r="Y1672" s="276"/>
      <c r="Z1672" s="275"/>
      <c r="AA1672" s="184"/>
      <c r="AB1672" s="184"/>
      <c r="AC1672" s="185"/>
      <c r="AD1672" s="185"/>
      <c r="AE1672" s="186"/>
      <c r="AF1672" s="187"/>
      <c r="AG1672" s="182"/>
      <c r="AH1672" s="184"/>
      <c r="AI1672" s="184"/>
      <c r="AJ1672" s="182"/>
      <c r="AK1672" s="188"/>
      <c r="AL1672" s="188"/>
      <c r="AM1672" s="188"/>
      <c r="AN1672" s="188"/>
      <c r="AO1672" s="188"/>
      <c r="AP1672" s="188"/>
      <c r="AQ1672" s="188"/>
      <c r="AR1672" s="188"/>
      <c r="AS1672" s="188"/>
      <c r="AT1672" s="188"/>
      <c r="AU1672" s="189"/>
      <c r="AV1672" s="190"/>
      <c r="AW1672" s="190"/>
      <c r="AX1672" s="191"/>
      <c r="AY1672" s="191"/>
      <c r="AZ1672" s="191"/>
      <c r="BA1672" s="192"/>
      <c r="BB1672" s="193"/>
      <c r="BC1672" s="193"/>
      <c r="BD1672" s="193"/>
    </row>
    <row r="1673" spans="1:56">
      <c r="A1673" s="220"/>
      <c r="B1673" s="221"/>
      <c r="C1673" s="222"/>
      <c r="D1673" s="169"/>
      <c r="E1673" s="169"/>
      <c r="F1673" s="169"/>
      <c r="G1673" s="202"/>
      <c r="H1673" s="217"/>
      <c r="I1673" s="212"/>
      <c r="J1673" s="206"/>
      <c r="K1673" s="212"/>
      <c r="L1673" s="206"/>
      <c r="M1673" s="212"/>
      <c r="N1673" s="206"/>
      <c r="O1673" s="170"/>
      <c r="P1673" s="171"/>
      <c r="Q1673" s="171"/>
      <c r="R1673" s="171"/>
      <c r="S1673" s="172"/>
      <c r="T1673" s="172"/>
      <c r="U1673" s="171"/>
      <c r="V1673" s="171"/>
      <c r="W1673" s="173"/>
      <c r="X1673" s="173"/>
      <c r="Y1673" s="173"/>
      <c r="Z1673" s="171"/>
      <c r="AA1673" s="171"/>
      <c r="AB1673" s="171"/>
      <c r="AC1673" s="172"/>
      <c r="AD1673" s="172"/>
      <c r="AE1673" s="174"/>
      <c r="AF1673" s="175"/>
      <c r="AG1673" s="169"/>
      <c r="AH1673" s="171"/>
      <c r="AI1673" s="171"/>
      <c r="AJ1673" s="169"/>
      <c r="AK1673" s="176"/>
      <c r="AL1673" s="176"/>
      <c r="AM1673" s="176"/>
      <c r="AN1673" s="176"/>
      <c r="AO1673" s="176"/>
      <c r="AP1673" s="176"/>
      <c r="AQ1673" s="176"/>
      <c r="AR1673" s="176"/>
      <c r="AS1673" s="176"/>
      <c r="AT1673" s="176"/>
      <c r="AU1673" s="177"/>
      <c r="AV1673" s="178"/>
      <c r="AW1673" s="178"/>
      <c r="AX1673" s="179"/>
      <c r="AY1673" s="179"/>
      <c r="AZ1673" s="179"/>
      <c r="BA1673" s="180"/>
      <c r="BB1673" s="181"/>
      <c r="BC1673" s="181"/>
      <c r="BD1673" s="181"/>
    </row>
    <row r="1674" spans="1:56">
      <c r="A1674" s="223"/>
      <c r="B1674" s="224"/>
      <c r="C1674" s="225"/>
      <c r="D1674" s="182"/>
      <c r="E1674" s="182"/>
      <c r="F1674" s="182"/>
      <c r="G1674" s="203"/>
      <c r="H1674" s="218"/>
      <c r="I1674" s="213"/>
      <c r="J1674" s="207"/>
      <c r="K1674" s="213"/>
      <c r="L1674" s="207"/>
      <c r="M1674" s="213"/>
      <c r="N1674" s="207"/>
      <c r="O1674" s="183"/>
      <c r="P1674" s="184"/>
      <c r="Q1674" s="184"/>
      <c r="R1674" s="275"/>
      <c r="S1674" s="185"/>
      <c r="T1674" s="185"/>
      <c r="U1674" s="275"/>
      <c r="V1674" s="275"/>
      <c r="W1674" s="276"/>
      <c r="X1674" s="276"/>
      <c r="Y1674" s="276"/>
      <c r="Z1674" s="275"/>
      <c r="AA1674" s="184"/>
      <c r="AB1674" s="184"/>
      <c r="AC1674" s="185"/>
      <c r="AD1674" s="185"/>
      <c r="AE1674" s="186"/>
      <c r="AF1674" s="187"/>
      <c r="AG1674" s="182"/>
      <c r="AH1674" s="184"/>
      <c r="AI1674" s="184"/>
      <c r="AJ1674" s="182"/>
      <c r="AK1674" s="188"/>
      <c r="AL1674" s="188"/>
      <c r="AM1674" s="188"/>
      <c r="AN1674" s="188"/>
      <c r="AO1674" s="188"/>
      <c r="AP1674" s="188"/>
      <c r="AQ1674" s="188"/>
      <c r="AR1674" s="188"/>
      <c r="AS1674" s="188"/>
      <c r="AT1674" s="188"/>
      <c r="AU1674" s="189"/>
      <c r="AV1674" s="190"/>
      <c r="AW1674" s="190"/>
      <c r="AX1674" s="191"/>
      <c r="AY1674" s="191"/>
      <c r="AZ1674" s="191"/>
      <c r="BA1674" s="192"/>
      <c r="BB1674" s="193"/>
      <c r="BC1674" s="193"/>
      <c r="BD1674" s="193"/>
    </row>
    <row r="1675" spans="1:56">
      <c r="A1675" s="220"/>
      <c r="B1675" s="221"/>
      <c r="C1675" s="222"/>
      <c r="D1675" s="169"/>
      <c r="E1675" s="169"/>
      <c r="F1675" s="169"/>
      <c r="G1675" s="202"/>
      <c r="H1675" s="217"/>
      <c r="I1675" s="212"/>
      <c r="J1675" s="206"/>
      <c r="K1675" s="212"/>
      <c r="L1675" s="206"/>
      <c r="M1675" s="212"/>
      <c r="N1675" s="206"/>
      <c r="O1675" s="170"/>
      <c r="P1675" s="171"/>
      <c r="Q1675" s="171"/>
      <c r="R1675" s="171"/>
      <c r="S1675" s="172"/>
      <c r="T1675" s="172"/>
      <c r="U1675" s="171"/>
      <c r="V1675" s="171"/>
      <c r="W1675" s="173"/>
      <c r="X1675" s="173"/>
      <c r="Y1675" s="173"/>
      <c r="Z1675" s="171"/>
      <c r="AA1675" s="171"/>
      <c r="AB1675" s="171"/>
      <c r="AC1675" s="172"/>
      <c r="AD1675" s="172"/>
      <c r="AE1675" s="174"/>
      <c r="AF1675" s="175"/>
      <c r="AG1675" s="169"/>
      <c r="AH1675" s="171"/>
      <c r="AI1675" s="171"/>
      <c r="AJ1675" s="169"/>
      <c r="AK1675" s="176"/>
      <c r="AL1675" s="176"/>
      <c r="AM1675" s="176"/>
      <c r="AN1675" s="176"/>
      <c r="AO1675" s="176"/>
      <c r="AP1675" s="176"/>
      <c r="AQ1675" s="176"/>
      <c r="AR1675" s="176"/>
      <c r="AS1675" s="176"/>
      <c r="AT1675" s="176"/>
      <c r="AU1675" s="177"/>
      <c r="AV1675" s="178"/>
      <c r="AW1675" s="178"/>
      <c r="AX1675" s="179"/>
      <c r="AY1675" s="179"/>
      <c r="AZ1675" s="179"/>
      <c r="BA1675" s="180"/>
      <c r="BB1675" s="181"/>
      <c r="BC1675" s="181"/>
      <c r="BD1675" s="181"/>
    </row>
    <row r="1676" spans="1:56">
      <c r="A1676" s="223"/>
      <c r="B1676" s="224"/>
      <c r="C1676" s="225"/>
      <c r="D1676" s="182"/>
      <c r="E1676" s="182"/>
      <c r="F1676" s="182"/>
      <c r="G1676" s="203"/>
      <c r="H1676" s="218"/>
      <c r="I1676" s="213"/>
      <c r="J1676" s="207"/>
      <c r="K1676" s="213"/>
      <c r="L1676" s="207"/>
      <c r="M1676" s="213"/>
      <c r="N1676" s="207"/>
      <c r="O1676" s="183"/>
      <c r="P1676" s="184"/>
      <c r="Q1676" s="184"/>
      <c r="R1676" s="275"/>
      <c r="S1676" s="185"/>
      <c r="T1676" s="185"/>
      <c r="U1676" s="275"/>
      <c r="V1676" s="275"/>
      <c r="W1676" s="276"/>
      <c r="X1676" s="276"/>
      <c r="Y1676" s="276"/>
      <c r="Z1676" s="275"/>
      <c r="AA1676" s="184"/>
      <c r="AB1676" s="184"/>
      <c r="AC1676" s="185"/>
      <c r="AD1676" s="185"/>
      <c r="AE1676" s="186"/>
      <c r="AF1676" s="187"/>
      <c r="AG1676" s="182"/>
      <c r="AH1676" s="184"/>
      <c r="AI1676" s="184"/>
      <c r="AJ1676" s="182"/>
      <c r="AK1676" s="188"/>
      <c r="AL1676" s="188"/>
      <c r="AM1676" s="188"/>
      <c r="AN1676" s="188"/>
      <c r="AO1676" s="188"/>
      <c r="AP1676" s="188"/>
      <c r="AQ1676" s="188"/>
      <c r="AR1676" s="188"/>
      <c r="AS1676" s="188"/>
      <c r="AT1676" s="188"/>
      <c r="AU1676" s="189"/>
      <c r="AV1676" s="190"/>
      <c r="AW1676" s="190"/>
      <c r="AX1676" s="191"/>
      <c r="AY1676" s="191"/>
      <c r="AZ1676" s="191"/>
      <c r="BA1676" s="192"/>
      <c r="BB1676" s="193"/>
      <c r="BC1676" s="193"/>
      <c r="BD1676" s="193"/>
    </row>
    <row r="1677" spans="1:56">
      <c r="A1677" s="220"/>
      <c r="B1677" s="221"/>
      <c r="C1677" s="222"/>
      <c r="D1677" s="169"/>
      <c r="E1677" s="169"/>
      <c r="F1677" s="169"/>
      <c r="G1677" s="202"/>
      <c r="H1677" s="217"/>
      <c r="I1677" s="212"/>
      <c r="J1677" s="206"/>
      <c r="K1677" s="212"/>
      <c r="L1677" s="206"/>
      <c r="M1677" s="212"/>
      <c r="N1677" s="206"/>
      <c r="O1677" s="170"/>
      <c r="P1677" s="171"/>
      <c r="Q1677" s="171"/>
      <c r="R1677" s="171"/>
      <c r="S1677" s="172"/>
      <c r="T1677" s="172"/>
      <c r="U1677" s="171"/>
      <c r="V1677" s="171"/>
      <c r="W1677" s="173"/>
      <c r="X1677" s="173"/>
      <c r="Y1677" s="173"/>
      <c r="Z1677" s="171"/>
      <c r="AA1677" s="171"/>
      <c r="AB1677" s="171"/>
      <c r="AC1677" s="172"/>
      <c r="AD1677" s="172"/>
      <c r="AE1677" s="174"/>
      <c r="AF1677" s="175"/>
      <c r="AG1677" s="169"/>
      <c r="AH1677" s="171"/>
      <c r="AI1677" s="171"/>
      <c r="AJ1677" s="169"/>
      <c r="AK1677" s="176"/>
      <c r="AL1677" s="176"/>
      <c r="AM1677" s="176"/>
      <c r="AN1677" s="176"/>
      <c r="AO1677" s="176"/>
      <c r="AP1677" s="176"/>
      <c r="AQ1677" s="176"/>
      <c r="AR1677" s="176"/>
      <c r="AS1677" s="176"/>
      <c r="AT1677" s="176"/>
      <c r="AU1677" s="177"/>
      <c r="AV1677" s="178"/>
      <c r="AW1677" s="178"/>
      <c r="AX1677" s="179"/>
      <c r="AY1677" s="179"/>
      <c r="AZ1677" s="179"/>
      <c r="BA1677" s="180"/>
      <c r="BB1677" s="181"/>
      <c r="BC1677" s="181"/>
      <c r="BD1677" s="181"/>
    </row>
    <row r="1678" spans="1:56">
      <c r="A1678" s="223"/>
      <c r="B1678" s="224"/>
      <c r="C1678" s="225"/>
      <c r="D1678" s="182"/>
      <c r="E1678" s="182"/>
      <c r="F1678" s="182"/>
      <c r="G1678" s="203"/>
      <c r="H1678" s="218"/>
      <c r="I1678" s="213"/>
      <c r="J1678" s="207"/>
      <c r="K1678" s="213"/>
      <c r="L1678" s="207"/>
      <c r="M1678" s="213"/>
      <c r="N1678" s="207"/>
      <c r="O1678" s="183"/>
      <c r="P1678" s="184"/>
      <c r="Q1678" s="184"/>
      <c r="R1678" s="275"/>
      <c r="S1678" s="185"/>
      <c r="T1678" s="185"/>
      <c r="U1678" s="275"/>
      <c r="V1678" s="275"/>
      <c r="W1678" s="276"/>
      <c r="X1678" s="276"/>
      <c r="Y1678" s="276"/>
      <c r="Z1678" s="275"/>
      <c r="AA1678" s="184"/>
      <c r="AB1678" s="184"/>
      <c r="AC1678" s="185"/>
      <c r="AD1678" s="185"/>
      <c r="AE1678" s="186"/>
      <c r="AF1678" s="187"/>
      <c r="AG1678" s="182"/>
      <c r="AH1678" s="184"/>
      <c r="AI1678" s="184"/>
      <c r="AJ1678" s="182"/>
      <c r="AK1678" s="188"/>
      <c r="AL1678" s="188"/>
      <c r="AM1678" s="188"/>
      <c r="AN1678" s="188"/>
      <c r="AO1678" s="188"/>
      <c r="AP1678" s="188"/>
      <c r="AQ1678" s="188"/>
      <c r="AR1678" s="188"/>
      <c r="AS1678" s="188"/>
      <c r="AT1678" s="188"/>
      <c r="AU1678" s="189"/>
      <c r="AV1678" s="190"/>
      <c r="AW1678" s="190"/>
      <c r="AX1678" s="191"/>
      <c r="AY1678" s="191"/>
      <c r="AZ1678" s="191"/>
      <c r="BA1678" s="192"/>
      <c r="BB1678" s="193"/>
      <c r="BC1678" s="193"/>
      <c r="BD1678" s="193"/>
    </row>
    <row r="1679" spans="1:56">
      <c r="A1679" s="220"/>
      <c r="B1679" s="221"/>
      <c r="C1679" s="222"/>
      <c r="D1679" s="169"/>
      <c r="E1679" s="169"/>
      <c r="F1679" s="169"/>
      <c r="G1679" s="202"/>
      <c r="H1679" s="217"/>
      <c r="I1679" s="212"/>
      <c r="J1679" s="206"/>
      <c r="K1679" s="212"/>
      <c r="L1679" s="206"/>
      <c r="M1679" s="212"/>
      <c r="N1679" s="206"/>
      <c r="O1679" s="170"/>
      <c r="P1679" s="171"/>
      <c r="Q1679" s="171"/>
      <c r="R1679" s="171"/>
      <c r="S1679" s="172"/>
      <c r="T1679" s="172"/>
      <c r="U1679" s="171"/>
      <c r="V1679" s="171"/>
      <c r="W1679" s="173"/>
      <c r="X1679" s="173"/>
      <c r="Y1679" s="173"/>
      <c r="Z1679" s="171"/>
      <c r="AA1679" s="171"/>
      <c r="AB1679" s="171"/>
      <c r="AC1679" s="172"/>
      <c r="AD1679" s="172"/>
      <c r="AE1679" s="174"/>
      <c r="AF1679" s="175"/>
      <c r="AG1679" s="169"/>
      <c r="AH1679" s="171"/>
      <c r="AI1679" s="171"/>
      <c r="AJ1679" s="169"/>
      <c r="AK1679" s="176"/>
      <c r="AL1679" s="176"/>
      <c r="AM1679" s="176"/>
      <c r="AN1679" s="176"/>
      <c r="AO1679" s="176"/>
      <c r="AP1679" s="176"/>
      <c r="AQ1679" s="176"/>
      <c r="AR1679" s="176"/>
      <c r="AS1679" s="176"/>
      <c r="AT1679" s="176"/>
      <c r="AU1679" s="177"/>
      <c r="AV1679" s="178"/>
      <c r="AW1679" s="178"/>
      <c r="AX1679" s="179"/>
      <c r="AY1679" s="179"/>
      <c r="AZ1679" s="179"/>
      <c r="BA1679" s="180"/>
      <c r="BB1679" s="181"/>
      <c r="BC1679" s="181"/>
      <c r="BD1679" s="181"/>
    </row>
    <row r="1680" spans="1:56">
      <c r="A1680" s="223"/>
      <c r="B1680" s="224"/>
      <c r="C1680" s="225"/>
      <c r="D1680" s="182"/>
      <c r="E1680" s="182"/>
      <c r="F1680" s="182"/>
      <c r="G1680" s="203"/>
      <c r="H1680" s="218"/>
      <c r="I1680" s="213"/>
      <c r="J1680" s="207"/>
      <c r="K1680" s="213"/>
      <c r="L1680" s="207"/>
      <c r="M1680" s="213"/>
      <c r="N1680" s="207"/>
      <c r="O1680" s="183"/>
      <c r="P1680" s="184"/>
      <c r="Q1680" s="184"/>
      <c r="R1680" s="275"/>
      <c r="S1680" s="185"/>
      <c r="T1680" s="185"/>
      <c r="U1680" s="275"/>
      <c r="V1680" s="275"/>
      <c r="W1680" s="276"/>
      <c r="X1680" s="276"/>
      <c r="Y1680" s="276"/>
      <c r="Z1680" s="275"/>
      <c r="AA1680" s="184"/>
      <c r="AB1680" s="184"/>
      <c r="AC1680" s="185"/>
      <c r="AD1680" s="185"/>
      <c r="AE1680" s="186"/>
      <c r="AF1680" s="187"/>
      <c r="AG1680" s="182"/>
      <c r="AH1680" s="184"/>
      <c r="AI1680" s="184"/>
      <c r="AJ1680" s="182"/>
      <c r="AK1680" s="188"/>
      <c r="AL1680" s="188"/>
      <c r="AM1680" s="188"/>
      <c r="AN1680" s="188"/>
      <c r="AO1680" s="188"/>
      <c r="AP1680" s="188"/>
      <c r="AQ1680" s="188"/>
      <c r="AR1680" s="188"/>
      <c r="AS1680" s="188"/>
      <c r="AT1680" s="188"/>
      <c r="AU1680" s="189"/>
      <c r="AV1680" s="190"/>
      <c r="AW1680" s="190"/>
      <c r="AX1680" s="191"/>
      <c r="AY1680" s="191"/>
      <c r="AZ1680" s="191"/>
      <c r="BA1680" s="192"/>
      <c r="BB1680" s="193"/>
      <c r="BC1680" s="193"/>
      <c r="BD1680" s="193"/>
    </row>
    <row r="1681" spans="1:56">
      <c r="A1681" s="220"/>
      <c r="B1681" s="221"/>
      <c r="C1681" s="222"/>
      <c r="D1681" s="169"/>
      <c r="E1681" s="169"/>
      <c r="F1681" s="169"/>
      <c r="G1681" s="202"/>
      <c r="H1681" s="217"/>
      <c r="I1681" s="212"/>
      <c r="J1681" s="206"/>
      <c r="K1681" s="212"/>
      <c r="L1681" s="206"/>
      <c r="M1681" s="212"/>
      <c r="N1681" s="206"/>
      <c r="O1681" s="170"/>
      <c r="P1681" s="171"/>
      <c r="Q1681" s="171"/>
      <c r="R1681" s="171"/>
      <c r="S1681" s="172"/>
      <c r="T1681" s="172"/>
      <c r="U1681" s="171"/>
      <c r="V1681" s="171"/>
      <c r="W1681" s="173"/>
      <c r="X1681" s="173"/>
      <c r="Y1681" s="173"/>
      <c r="Z1681" s="171"/>
      <c r="AA1681" s="171"/>
      <c r="AB1681" s="171"/>
      <c r="AC1681" s="172"/>
      <c r="AD1681" s="172"/>
      <c r="AE1681" s="174"/>
      <c r="AF1681" s="175"/>
      <c r="AG1681" s="169"/>
      <c r="AH1681" s="171"/>
      <c r="AI1681" s="171"/>
      <c r="AJ1681" s="169"/>
      <c r="AK1681" s="176"/>
      <c r="AL1681" s="176"/>
      <c r="AM1681" s="176"/>
      <c r="AN1681" s="176"/>
      <c r="AO1681" s="176"/>
      <c r="AP1681" s="176"/>
      <c r="AQ1681" s="176"/>
      <c r="AR1681" s="176"/>
      <c r="AS1681" s="176"/>
      <c r="AT1681" s="176"/>
      <c r="AU1681" s="177"/>
      <c r="AV1681" s="178"/>
      <c r="AW1681" s="178"/>
      <c r="AX1681" s="179"/>
      <c r="AY1681" s="179"/>
      <c r="AZ1681" s="179"/>
      <c r="BA1681" s="180"/>
      <c r="BB1681" s="181"/>
      <c r="BC1681" s="181"/>
      <c r="BD1681" s="181"/>
    </row>
    <row r="1682" spans="1:56">
      <c r="A1682" s="223"/>
      <c r="B1682" s="224"/>
      <c r="C1682" s="225"/>
      <c r="D1682" s="182"/>
      <c r="E1682" s="182"/>
      <c r="F1682" s="182"/>
      <c r="G1682" s="203"/>
      <c r="H1682" s="218"/>
      <c r="I1682" s="213"/>
      <c r="J1682" s="207"/>
      <c r="K1682" s="213"/>
      <c r="L1682" s="207"/>
      <c r="M1682" s="213"/>
      <c r="N1682" s="207"/>
      <c r="O1682" s="183"/>
      <c r="P1682" s="184"/>
      <c r="Q1682" s="184"/>
      <c r="R1682" s="275"/>
      <c r="S1682" s="185"/>
      <c r="T1682" s="185"/>
      <c r="U1682" s="275"/>
      <c r="V1682" s="275"/>
      <c r="W1682" s="276"/>
      <c r="X1682" s="276"/>
      <c r="Y1682" s="276"/>
      <c r="Z1682" s="275"/>
      <c r="AA1682" s="184"/>
      <c r="AB1682" s="184"/>
      <c r="AC1682" s="185"/>
      <c r="AD1682" s="185"/>
      <c r="AE1682" s="186"/>
      <c r="AF1682" s="187"/>
      <c r="AG1682" s="182"/>
      <c r="AH1682" s="184"/>
      <c r="AI1682" s="184"/>
      <c r="AJ1682" s="182"/>
      <c r="AK1682" s="188"/>
      <c r="AL1682" s="188"/>
      <c r="AM1682" s="188"/>
      <c r="AN1682" s="188"/>
      <c r="AO1682" s="188"/>
      <c r="AP1682" s="188"/>
      <c r="AQ1682" s="188"/>
      <c r="AR1682" s="188"/>
      <c r="AS1682" s="188"/>
      <c r="AT1682" s="188"/>
      <c r="AU1682" s="189"/>
      <c r="AV1682" s="190"/>
      <c r="AW1682" s="190"/>
      <c r="AX1682" s="191"/>
      <c r="AY1682" s="191"/>
      <c r="AZ1682" s="191"/>
      <c r="BA1682" s="192"/>
      <c r="BB1682" s="193"/>
      <c r="BC1682" s="193"/>
      <c r="BD1682" s="193"/>
    </row>
    <row r="1683" spans="1:56">
      <c r="A1683" s="220"/>
      <c r="B1683" s="221"/>
      <c r="C1683" s="222"/>
      <c r="D1683" s="169"/>
      <c r="E1683" s="169"/>
      <c r="F1683" s="169"/>
      <c r="G1683" s="202"/>
      <c r="H1683" s="217"/>
      <c r="I1683" s="212"/>
      <c r="J1683" s="206"/>
      <c r="K1683" s="212"/>
      <c r="L1683" s="206"/>
      <c r="M1683" s="212"/>
      <c r="N1683" s="206"/>
      <c r="O1683" s="170"/>
      <c r="P1683" s="171"/>
      <c r="Q1683" s="171"/>
      <c r="R1683" s="171"/>
      <c r="S1683" s="172"/>
      <c r="T1683" s="172"/>
      <c r="U1683" s="171"/>
      <c r="V1683" s="171"/>
      <c r="W1683" s="173"/>
      <c r="X1683" s="173"/>
      <c r="Y1683" s="173"/>
      <c r="Z1683" s="171"/>
      <c r="AA1683" s="171"/>
      <c r="AB1683" s="171"/>
      <c r="AC1683" s="172"/>
      <c r="AD1683" s="172"/>
      <c r="AE1683" s="174"/>
      <c r="AF1683" s="175"/>
      <c r="AG1683" s="169"/>
      <c r="AH1683" s="171"/>
      <c r="AI1683" s="171"/>
      <c r="AJ1683" s="169"/>
      <c r="AK1683" s="176"/>
      <c r="AL1683" s="176"/>
      <c r="AM1683" s="176"/>
      <c r="AN1683" s="176"/>
      <c r="AO1683" s="176"/>
      <c r="AP1683" s="176"/>
      <c r="AQ1683" s="176"/>
      <c r="AR1683" s="176"/>
      <c r="AS1683" s="176"/>
      <c r="AT1683" s="176"/>
      <c r="AU1683" s="177"/>
      <c r="AV1683" s="178"/>
      <c r="AW1683" s="178"/>
      <c r="AX1683" s="179"/>
      <c r="AY1683" s="179"/>
      <c r="AZ1683" s="179"/>
      <c r="BA1683" s="180"/>
      <c r="BB1683" s="181"/>
      <c r="BC1683" s="181"/>
      <c r="BD1683" s="181"/>
    </row>
    <row r="1684" spans="1:56">
      <c r="A1684" s="223"/>
      <c r="B1684" s="224"/>
      <c r="C1684" s="225"/>
      <c r="D1684" s="182"/>
      <c r="E1684" s="182"/>
      <c r="F1684" s="182"/>
      <c r="G1684" s="203"/>
      <c r="H1684" s="218"/>
      <c r="I1684" s="213"/>
      <c r="J1684" s="207"/>
      <c r="K1684" s="213"/>
      <c r="L1684" s="207"/>
      <c r="M1684" s="213"/>
      <c r="N1684" s="207"/>
      <c r="O1684" s="183"/>
      <c r="P1684" s="184"/>
      <c r="Q1684" s="184"/>
      <c r="R1684" s="275"/>
      <c r="S1684" s="185"/>
      <c r="T1684" s="185"/>
      <c r="U1684" s="275"/>
      <c r="V1684" s="275"/>
      <c r="W1684" s="276"/>
      <c r="X1684" s="276"/>
      <c r="Y1684" s="276"/>
      <c r="Z1684" s="275"/>
      <c r="AA1684" s="184"/>
      <c r="AB1684" s="184"/>
      <c r="AC1684" s="185"/>
      <c r="AD1684" s="185"/>
      <c r="AE1684" s="186"/>
      <c r="AF1684" s="187"/>
      <c r="AG1684" s="182"/>
      <c r="AH1684" s="184"/>
      <c r="AI1684" s="184"/>
      <c r="AJ1684" s="182"/>
      <c r="AK1684" s="188"/>
      <c r="AL1684" s="188"/>
      <c r="AM1684" s="188"/>
      <c r="AN1684" s="188"/>
      <c r="AO1684" s="188"/>
      <c r="AP1684" s="188"/>
      <c r="AQ1684" s="188"/>
      <c r="AR1684" s="188"/>
      <c r="AS1684" s="188"/>
      <c r="AT1684" s="188"/>
      <c r="AU1684" s="189"/>
      <c r="AV1684" s="190"/>
      <c r="AW1684" s="190"/>
      <c r="AX1684" s="191"/>
      <c r="AY1684" s="191"/>
      <c r="AZ1684" s="191"/>
      <c r="BA1684" s="192"/>
      <c r="BB1684" s="193"/>
      <c r="BC1684" s="193"/>
      <c r="BD1684" s="193"/>
    </row>
    <row r="1685" spans="1:56">
      <c r="A1685" s="220"/>
      <c r="B1685" s="221"/>
      <c r="C1685" s="222"/>
      <c r="D1685" s="169"/>
      <c r="E1685" s="169"/>
      <c r="F1685" s="169"/>
      <c r="G1685" s="202"/>
      <c r="H1685" s="217"/>
      <c r="I1685" s="212"/>
      <c r="J1685" s="206"/>
      <c r="K1685" s="212"/>
      <c r="L1685" s="206"/>
      <c r="M1685" s="212"/>
      <c r="N1685" s="206"/>
      <c r="O1685" s="170"/>
      <c r="P1685" s="171"/>
      <c r="Q1685" s="171"/>
      <c r="R1685" s="171"/>
      <c r="S1685" s="172"/>
      <c r="T1685" s="172"/>
      <c r="U1685" s="171"/>
      <c r="V1685" s="171"/>
      <c r="W1685" s="173"/>
      <c r="X1685" s="173"/>
      <c r="Y1685" s="173"/>
      <c r="Z1685" s="171"/>
      <c r="AA1685" s="171"/>
      <c r="AB1685" s="171"/>
      <c r="AC1685" s="172"/>
      <c r="AD1685" s="172"/>
      <c r="AE1685" s="174"/>
      <c r="AF1685" s="175"/>
      <c r="AG1685" s="169"/>
      <c r="AH1685" s="171"/>
      <c r="AI1685" s="171"/>
      <c r="AJ1685" s="169"/>
      <c r="AK1685" s="176"/>
      <c r="AL1685" s="176"/>
      <c r="AM1685" s="176"/>
      <c r="AN1685" s="176"/>
      <c r="AO1685" s="176"/>
      <c r="AP1685" s="176"/>
      <c r="AQ1685" s="176"/>
      <c r="AR1685" s="176"/>
      <c r="AS1685" s="176"/>
      <c r="AT1685" s="176"/>
      <c r="AU1685" s="177"/>
      <c r="AV1685" s="178"/>
      <c r="AW1685" s="178"/>
      <c r="AX1685" s="179"/>
      <c r="AY1685" s="179"/>
      <c r="AZ1685" s="179"/>
      <c r="BA1685" s="180"/>
      <c r="BB1685" s="181"/>
      <c r="BC1685" s="181"/>
      <c r="BD1685" s="181"/>
    </row>
    <row r="1686" spans="1:56">
      <c r="A1686" s="223"/>
      <c r="B1686" s="224"/>
      <c r="C1686" s="225"/>
      <c r="D1686" s="182"/>
      <c r="E1686" s="182"/>
      <c r="F1686" s="182"/>
      <c r="G1686" s="203"/>
      <c r="H1686" s="218"/>
      <c r="I1686" s="213"/>
      <c r="J1686" s="207"/>
      <c r="K1686" s="213"/>
      <c r="L1686" s="207"/>
      <c r="M1686" s="213"/>
      <c r="N1686" s="207"/>
      <c r="O1686" s="183"/>
      <c r="P1686" s="184"/>
      <c r="Q1686" s="184"/>
      <c r="R1686" s="275"/>
      <c r="S1686" s="185"/>
      <c r="T1686" s="185"/>
      <c r="U1686" s="275"/>
      <c r="V1686" s="275"/>
      <c r="W1686" s="276"/>
      <c r="X1686" s="276"/>
      <c r="Y1686" s="276"/>
      <c r="Z1686" s="275"/>
      <c r="AA1686" s="184"/>
      <c r="AB1686" s="184"/>
      <c r="AC1686" s="185"/>
      <c r="AD1686" s="185"/>
      <c r="AE1686" s="186"/>
      <c r="AF1686" s="187"/>
      <c r="AG1686" s="182"/>
      <c r="AH1686" s="184"/>
      <c r="AI1686" s="184"/>
      <c r="AJ1686" s="182"/>
      <c r="AK1686" s="188"/>
      <c r="AL1686" s="188"/>
      <c r="AM1686" s="188"/>
      <c r="AN1686" s="188"/>
      <c r="AO1686" s="188"/>
      <c r="AP1686" s="188"/>
      <c r="AQ1686" s="188"/>
      <c r="AR1686" s="188"/>
      <c r="AS1686" s="188"/>
      <c r="AT1686" s="188"/>
      <c r="AU1686" s="189"/>
      <c r="AV1686" s="190"/>
      <c r="AW1686" s="190"/>
      <c r="AX1686" s="191"/>
      <c r="AY1686" s="191"/>
      <c r="AZ1686" s="191"/>
      <c r="BA1686" s="192"/>
      <c r="BB1686" s="193"/>
      <c r="BC1686" s="193"/>
      <c r="BD1686" s="193"/>
    </row>
    <row r="1687" spans="1:56">
      <c r="A1687" s="220"/>
      <c r="B1687" s="221"/>
      <c r="C1687" s="222"/>
      <c r="D1687" s="169"/>
      <c r="E1687" s="169"/>
      <c r="F1687" s="169"/>
      <c r="G1687" s="202"/>
      <c r="H1687" s="217"/>
      <c r="I1687" s="212"/>
      <c r="J1687" s="206"/>
      <c r="K1687" s="212"/>
      <c r="L1687" s="206"/>
      <c r="M1687" s="212"/>
      <c r="N1687" s="206"/>
      <c r="O1687" s="170"/>
      <c r="P1687" s="171"/>
      <c r="Q1687" s="171"/>
      <c r="R1687" s="171"/>
      <c r="S1687" s="172"/>
      <c r="T1687" s="172"/>
      <c r="U1687" s="171"/>
      <c r="V1687" s="171"/>
      <c r="W1687" s="173"/>
      <c r="X1687" s="173"/>
      <c r="Y1687" s="173"/>
      <c r="Z1687" s="171"/>
      <c r="AA1687" s="171"/>
      <c r="AB1687" s="171"/>
      <c r="AC1687" s="172"/>
      <c r="AD1687" s="172"/>
      <c r="AE1687" s="174"/>
      <c r="AF1687" s="175"/>
      <c r="AG1687" s="169"/>
      <c r="AH1687" s="171"/>
      <c r="AI1687" s="171"/>
      <c r="AJ1687" s="169"/>
      <c r="AK1687" s="176"/>
      <c r="AL1687" s="176"/>
      <c r="AM1687" s="176"/>
      <c r="AN1687" s="176"/>
      <c r="AO1687" s="176"/>
      <c r="AP1687" s="176"/>
      <c r="AQ1687" s="176"/>
      <c r="AR1687" s="176"/>
      <c r="AS1687" s="176"/>
      <c r="AT1687" s="176"/>
      <c r="AU1687" s="177"/>
      <c r="AV1687" s="178"/>
      <c r="AW1687" s="178"/>
      <c r="AX1687" s="179"/>
      <c r="AY1687" s="179"/>
      <c r="AZ1687" s="179"/>
      <c r="BA1687" s="180"/>
      <c r="BB1687" s="181"/>
      <c r="BC1687" s="181"/>
      <c r="BD1687" s="181"/>
    </row>
    <row r="1688" spans="1:56">
      <c r="A1688" s="223"/>
      <c r="B1688" s="224"/>
      <c r="C1688" s="225"/>
      <c r="D1688" s="182"/>
      <c r="E1688" s="182"/>
      <c r="F1688" s="182"/>
      <c r="G1688" s="203"/>
      <c r="H1688" s="218"/>
      <c r="I1688" s="213"/>
      <c r="J1688" s="207"/>
      <c r="K1688" s="213"/>
      <c r="L1688" s="207"/>
      <c r="M1688" s="213"/>
      <c r="N1688" s="207"/>
      <c r="O1688" s="183"/>
      <c r="P1688" s="184"/>
      <c r="Q1688" s="184"/>
      <c r="R1688" s="275"/>
      <c r="S1688" s="185"/>
      <c r="T1688" s="185"/>
      <c r="U1688" s="275"/>
      <c r="V1688" s="275"/>
      <c r="W1688" s="276"/>
      <c r="X1688" s="276"/>
      <c r="Y1688" s="276"/>
      <c r="Z1688" s="275"/>
      <c r="AA1688" s="184"/>
      <c r="AB1688" s="184"/>
      <c r="AC1688" s="185"/>
      <c r="AD1688" s="185"/>
      <c r="AE1688" s="186"/>
      <c r="AF1688" s="187"/>
      <c r="AG1688" s="182"/>
      <c r="AH1688" s="184"/>
      <c r="AI1688" s="184"/>
      <c r="AJ1688" s="182"/>
      <c r="AK1688" s="188"/>
      <c r="AL1688" s="188"/>
      <c r="AM1688" s="188"/>
      <c r="AN1688" s="188"/>
      <c r="AO1688" s="188"/>
      <c r="AP1688" s="188"/>
      <c r="AQ1688" s="188"/>
      <c r="AR1688" s="188"/>
      <c r="AS1688" s="188"/>
      <c r="AT1688" s="188"/>
      <c r="AU1688" s="189"/>
      <c r="AV1688" s="190"/>
      <c r="AW1688" s="190"/>
      <c r="AX1688" s="191"/>
      <c r="AY1688" s="191"/>
      <c r="AZ1688" s="191"/>
      <c r="BA1688" s="192"/>
      <c r="BB1688" s="193"/>
      <c r="BC1688" s="193"/>
      <c r="BD1688" s="193"/>
    </row>
    <row r="1689" spans="1:56">
      <c r="A1689" s="220"/>
      <c r="B1689" s="221"/>
      <c r="C1689" s="222"/>
      <c r="D1689" s="169"/>
      <c r="E1689" s="169"/>
      <c r="F1689" s="169"/>
      <c r="G1689" s="202"/>
      <c r="H1689" s="217"/>
      <c r="I1689" s="212"/>
      <c r="J1689" s="206"/>
      <c r="K1689" s="212"/>
      <c r="L1689" s="206"/>
      <c r="M1689" s="212"/>
      <c r="N1689" s="206"/>
      <c r="O1689" s="170"/>
      <c r="P1689" s="171"/>
      <c r="Q1689" s="171"/>
      <c r="R1689" s="171"/>
      <c r="S1689" s="172"/>
      <c r="T1689" s="172"/>
      <c r="U1689" s="171"/>
      <c r="V1689" s="171"/>
      <c r="W1689" s="173"/>
      <c r="X1689" s="173"/>
      <c r="Y1689" s="173"/>
      <c r="Z1689" s="171"/>
      <c r="AA1689" s="171"/>
      <c r="AB1689" s="171"/>
      <c r="AC1689" s="172"/>
      <c r="AD1689" s="172"/>
      <c r="AE1689" s="174"/>
      <c r="AF1689" s="175"/>
      <c r="AG1689" s="169"/>
      <c r="AH1689" s="171"/>
      <c r="AI1689" s="171"/>
      <c r="AJ1689" s="169"/>
      <c r="AK1689" s="176"/>
      <c r="AL1689" s="176"/>
      <c r="AM1689" s="176"/>
      <c r="AN1689" s="176"/>
      <c r="AO1689" s="176"/>
      <c r="AP1689" s="176"/>
      <c r="AQ1689" s="176"/>
      <c r="AR1689" s="176"/>
      <c r="AS1689" s="176"/>
      <c r="AT1689" s="176"/>
      <c r="AU1689" s="177"/>
      <c r="AV1689" s="178"/>
      <c r="AW1689" s="178"/>
      <c r="AX1689" s="179"/>
      <c r="AY1689" s="179"/>
      <c r="AZ1689" s="179"/>
      <c r="BA1689" s="180"/>
      <c r="BB1689" s="181"/>
      <c r="BC1689" s="181"/>
      <c r="BD1689" s="181"/>
    </row>
    <row r="1690" spans="1:56">
      <c r="A1690" s="223"/>
      <c r="B1690" s="224"/>
      <c r="C1690" s="225"/>
      <c r="D1690" s="182"/>
      <c r="E1690" s="182"/>
      <c r="F1690" s="182"/>
      <c r="G1690" s="203"/>
      <c r="H1690" s="218"/>
      <c r="I1690" s="213"/>
      <c r="J1690" s="207"/>
      <c r="K1690" s="213"/>
      <c r="L1690" s="207"/>
      <c r="M1690" s="213"/>
      <c r="N1690" s="207"/>
      <c r="O1690" s="183"/>
      <c r="P1690" s="184"/>
      <c r="Q1690" s="184"/>
      <c r="R1690" s="275"/>
      <c r="S1690" s="185"/>
      <c r="T1690" s="185"/>
      <c r="U1690" s="275"/>
      <c r="V1690" s="275"/>
      <c r="W1690" s="276"/>
      <c r="X1690" s="276"/>
      <c r="Y1690" s="276"/>
      <c r="Z1690" s="275"/>
      <c r="AA1690" s="184"/>
      <c r="AB1690" s="184"/>
      <c r="AC1690" s="185"/>
      <c r="AD1690" s="185"/>
      <c r="AE1690" s="186"/>
      <c r="AF1690" s="187"/>
      <c r="AG1690" s="182"/>
      <c r="AH1690" s="184"/>
      <c r="AI1690" s="184"/>
      <c r="AJ1690" s="182"/>
      <c r="AK1690" s="188"/>
      <c r="AL1690" s="188"/>
      <c r="AM1690" s="188"/>
      <c r="AN1690" s="188"/>
      <c r="AO1690" s="188"/>
      <c r="AP1690" s="188"/>
      <c r="AQ1690" s="188"/>
      <c r="AR1690" s="188"/>
      <c r="AS1690" s="188"/>
      <c r="AT1690" s="188"/>
      <c r="AU1690" s="189"/>
      <c r="AV1690" s="190"/>
      <c r="AW1690" s="190"/>
      <c r="AX1690" s="191"/>
      <c r="AY1690" s="191"/>
      <c r="AZ1690" s="191"/>
      <c r="BA1690" s="192"/>
      <c r="BB1690" s="193"/>
      <c r="BC1690" s="193"/>
      <c r="BD1690" s="193"/>
    </row>
    <row r="1691" spans="1:56">
      <c r="A1691" s="220"/>
      <c r="B1691" s="221"/>
      <c r="C1691" s="222"/>
      <c r="D1691" s="169"/>
      <c r="E1691" s="169"/>
      <c r="F1691" s="169"/>
      <c r="G1691" s="202"/>
      <c r="H1691" s="217"/>
      <c r="I1691" s="212"/>
      <c r="J1691" s="206"/>
      <c r="K1691" s="212"/>
      <c r="L1691" s="206"/>
      <c r="M1691" s="212"/>
      <c r="N1691" s="206"/>
      <c r="O1691" s="170"/>
      <c r="P1691" s="171"/>
      <c r="Q1691" s="171"/>
      <c r="R1691" s="171"/>
      <c r="S1691" s="172"/>
      <c r="T1691" s="172"/>
      <c r="U1691" s="171"/>
      <c r="V1691" s="171"/>
      <c r="W1691" s="173"/>
      <c r="X1691" s="173"/>
      <c r="Y1691" s="173"/>
      <c r="Z1691" s="171"/>
      <c r="AA1691" s="171"/>
      <c r="AB1691" s="171"/>
      <c r="AC1691" s="172"/>
      <c r="AD1691" s="172"/>
      <c r="AE1691" s="174"/>
      <c r="AF1691" s="175"/>
      <c r="AG1691" s="169"/>
      <c r="AH1691" s="171"/>
      <c r="AI1691" s="171"/>
      <c r="AJ1691" s="169"/>
      <c r="AK1691" s="176"/>
      <c r="AL1691" s="176"/>
      <c r="AM1691" s="176"/>
      <c r="AN1691" s="176"/>
      <c r="AO1691" s="176"/>
      <c r="AP1691" s="176"/>
      <c r="AQ1691" s="176"/>
      <c r="AR1691" s="176"/>
      <c r="AS1691" s="176"/>
      <c r="AT1691" s="176"/>
      <c r="AU1691" s="177"/>
      <c r="AV1691" s="178"/>
      <c r="AW1691" s="178"/>
      <c r="AX1691" s="179"/>
      <c r="AY1691" s="179"/>
      <c r="AZ1691" s="179"/>
      <c r="BA1691" s="180"/>
      <c r="BB1691" s="181"/>
      <c r="BC1691" s="181"/>
      <c r="BD1691" s="181"/>
    </row>
    <row r="1692" spans="1:56">
      <c r="A1692" s="223"/>
      <c r="B1692" s="224"/>
      <c r="C1692" s="225"/>
      <c r="D1692" s="182"/>
      <c r="E1692" s="182"/>
      <c r="F1692" s="182"/>
      <c r="G1692" s="203"/>
      <c r="H1692" s="218"/>
      <c r="I1692" s="213"/>
      <c r="J1692" s="207"/>
      <c r="K1692" s="213"/>
      <c r="L1692" s="207"/>
      <c r="M1692" s="213"/>
      <c r="N1692" s="207"/>
      <c r="O1692" s="183"/>
      <c r="P1692" s="184"/>
      <c r="Q1692" s="184"/>
      <c r="R1692" s="275"/>
      <c r="S1692" s="185"/>
      <c r="T1692" s="185"/>
      <c r="U1692" s="275"/>
      <c r="V1692" s="275"/>
      <c r="W1692" s="276"/>
      <c r="X1692" s="276"/>
      <c r="Y1692" s="276"/>
      <c r="Z1692" s="275"/>
      <c r="AA1692" s="184"/>
      <c r="AB1692" s="184"/>
      <c r="AC1692" s="185"/>
      <c r="AD1692" s="185"/>
      <c r="AE1692" s="186"/>
      <c r="AF1692" s="187"/>
      <c r="AG1692" s="182"/>
      <c r="AH1692" s="184"/>
      <c r="AI1692" s="184"/>
      <c r="AJ1692" s="182"/>
      <c r="AK1692" s="188"/>
      <c r="AL1692" s="188"/>
      <c r="AM1692" s="188"/>
      <c r="AN1692" s="188"/>
      <c r="AO1692" s="188"/>
      <c r="AP1692" s="188"/>
      <c r="AQ1692" s="188"/>
      <c r="AR1692" s="188"/>
      <c r="AS1692" s="188"/>
      <c r="AT1692" s="188"/>
      <c r="AU1692" s="189"/>
      <c r="AV1692" s="190"/>
      <c r="AW1692" s="190"/>
      <c r="AX1692" s="191"/>
      <c r="AY1692" s="191"/>
      <c r="AZ1692" s="191"/>
      <c r="BA1692" s="192"/>
      <c r="BB1692" s="193"/>
      <c r="BC1692" s="193"/>
      <c r="BD1692" s="193"/>
    </row>
    <row r="1693" spans="1:56">
      <c r="A1693" s="220"/>
      <c r="B1693" s="221"/>
      <c r="C1693" s="222"/>
      <c r="D1693" s="169"/>
      <c r="E1693" s="169"/>
      <c r="F1693" s="169"/>
      <c r="G1693" s="202"/>
      <c r="H1693" s="217"/>
      <c r="I1693" s="212"/>
      <c r="J1693" s="206"/>
      <c r="K1693" s="212"/>
      <c r="L1693" s="206"/>
      <c r="M1693" s="212"/>
      <c r="N1693" s="206"/>
      <c r="O1693" s="170"/>
      <c r="P1693" s="171"/>
      <c r="Q1693" s="171"/>
      <c r="R1693" s="171"/>
      <c r="S1693" s="172"/>
      <c r="T1693" s="172"/>
      <c r="U1693" s="171"/>
      <c r="V1693" s="171"/>
      <c r="W1693" s="173"/>
      <c r="X1693" s="173"/>
      <c r="Y1693" s="173"/>
      <c r="Z1693" s="171"/>
      <c r="AA1693" s="171"/>
      <c r="AB1693" s="171"/>
      <c r="AC1693" s="172"/>
      <c r="AD1693" s="172"/>
      <c r="AE1693" s="174"/>
      <c r="AF1693" s="175"/>
      <c r="AG1693" s="169"/>
      <c r="AH1693" s="171"/>
      <c r="AI1693" s="171"/>
      <c r="AJ1693" s="169"/>
      <c r="AK1693" s="176"/>
      <c r="AL1693" s="176"/>
      <c r="AM1693" s="176"/>
      <c r="AN1693" s="176"/>
      <c r="AO1693" s="176"/>
      <c r="AP1693" s="176"/>
      <c r="AQ1693" s="176"/>
      <c r="AR1693" s="176"/>
      <c r="AS1693" s="176"/>
      <c r="AT1693" s="176"/>
      <c r="AU1693" s="177"/>
      <c r="AV1693" s="178"/>
      <c r="AW1693" s="178"/>
      <c r="AX1693" s="179"/>
      <c r="AY1693" s="179"/>
      <c r="AZ1693" s="179"/>
      <c r="BA1693" s="180"/>
      <c r="BB1693" s="181"/>
      <c r="BC1693" s="181"/>
      <c r="BD1693" s="181"/>
    </row>
    <row r="1694" spans="1:56">
      <c r="A1694" s="223"/>
      <c r="B1694" s="224"/>
      <c r="C1694" s="225"/>
      <c r="D1694" s="182"/>
      <c r="E1694" s="182"/>
      <c r="F1694" s="182"/>
      <c r="G1694" s="203"/>
      <c r="H1694" s="218"/>
      <c r="I1694" s="213"/>
      <c r="J1694" s="207"/>
      <c r="K1694" s="213"/>
      <c r="L1694" s="207"/>
      <c r="M1694" s="213"/>
      <c r="N1694" s="207"/>
      <c r="O1694" s="183"/>
      <c r="P1694" s="184"/>
      <c r="Q1694" s="184"/>
      <c r="R1694" s="275"/>
      <c r="S1694" s="185"/>
      <c r="T1694" s="185"/>
      <c r="U1694" s="275"/>
      <c r="V1694" s="275"/>
      <c r="W1694" s="276"/>
      <c r="X1694" s="276"/>
      <c r="Y1694" s="276"/>
      <c r="Z1694" s="275"/>
      <c r="AA1694" s="184"/>
      <c r="AB1694" s="184"/>
      <c r="AC1694" s="185"/>
      <c r="AD1694" s="185"/>
      <c r="AE1694" s="186"/>
      <c r="AF1694" s="187"/>
      <c r="AG1694" s="182"/>
      <c r="AH1694" s="184"/>
      <c r="AI1694" s="184"/>
      <c r="AJ1694" s="182"/>
      <c r="AK1694" s="188"/>
      <c r="AL1694" s="188"/>
      <c r="AM1694" s="188"/>
      <c r="AN1694" s="188"/>
      <c r="AO1694" s="188"/>
      <c r="AP1694" s="188"/>
      <c r="AQ1694" s="188"/>
      <c r="AR1694" s="188"/>
      <c r="AS1694" s="188"/>
      <c r="AT1694" s="188"/>
      <c r="AU1694" s="189"/>
      <c r="AV1694" s="190"/>
      <c r="AW1694" s="190"/>
      <c r="AX1694" s="191"/>
      <c r="AY1694" s="191"/>
      <c r="AZ1694" s="191"/>
      <c r="BA1694" s="192"/>
      <c r="BB1694" s="193"/>
      <c r="BC1694" s="193"/>
      <c r="BD1694" s="193"/>
    </row>
    <row r="1695" spans="1:56">
      <c r="A1695" s="220"/>
      <c r="B1695" s="221"/>
      <c r="C1695" s="222"/>
      <c r="D1695" s="169"/>
      <c r="E1695" s="169"/>
      <c r="F1695" s="169"/>
      <c r="G1695" s="202"/>
      <c r="H1695" s="217"/>
      <c r="I1695" s="212"/>
      <c r="J1695" s="206"/>
      <c r="K1695" s="212"/>
      <c r="L1695" s="206"/>
      <c r="M1695" s="212"/>
      <c r="N1695" s="206"/>
      <c r="O1695" s="170"/>
      <c r="P1695" s="171"/>
      <c r="Q1695" s="171"/>
      <c r="R1695" s="171"/>
      <c r="S1695" s="172"/>
      <c r="T1695" s="172"/>
      <c r="U1695" s="171"/>
      <c r="V1695" s="171"/>
      <c r="W1695" s="173"/>
      <c r="X1695" s="173"/>
      <c r="Y1695" s="173"/>
      <c r="Z1695" s="171"/>
      <c r="AA1695" s="171"/>
      <c r="AB1695" s="171"/>
      <c r="AC1695" s="172"/>
      <c r="AD1695" s="172"/>
      <c r="AE1695" s="174"/>
      <c r="AF1695" s="175"/>
      <c r="AG1695" s="169"/>
      <c r="AH1695" s="171"/>
      <c r="AI1695" s="171"/>
      <c r="AJ1695" s="169"/>
      <c r="AK1695" s="176"/>
      <c r="AL1695" s="176"/>
      <c r="AM1695" s="176"/>
      <c r="AN1695" s="176"/>
      <c r="AO1695" s="176"/>
      <c r="AP1695" s="176"/>
      <c r="AQ1695" s="176"/>
      <c r="AR1695" s="176"/>
      <c r="AS1695" s="176"/>
      <c r="AT1695" s="176"/>
      <c r="AU1695" s="177"/>
      <c r="AV1695" s="178"/>
      <c r="AW1695" s="178"/>
      <c r="AX1695" s="179"/>
      <c r="AY1695" s="179"/>
      <c r="AZ1695" s="179"/>
      <c r="BA1695" s="180"/>
      <c r="BB1695" s="181"/>
      <c r="BC1695" s="181"/>
      <c r="BD1695" s="181"/>
    </row>
    <row r="1696" spans="1:56">
      <c r="A1696" s="223"/>
      <c r="B1696" s="224"/>
      <c r="C1696" s="225"/>
      <c r="D1696" s="182"/>
      <c r="E1696" s="182"/>
      <c r="F1696" s="182"/>
      <c r="G1696" s="203"/>
      <c r="H1696" s="218"/>
      <c r="I1696" s="213"/>
      <c r="J1696" s="207"/>
      <c r="K1696" s="213"/>
      <c r="L1696" s="207"/>
      <c r="M1696" s="213"/>
      <c r="N1696" s="207"/>
      <c r="O1696" s="183"/>
      <c r="P1696" s="184"/>
      <c r="Q1696" s="184"/>
      <c r="R1696" s="275"/>
      <c r="S1696" s="185"/>
      <c r="T1696" s="185"/>
      <c r="U1696" s="275"/>
      <c r="V1696" s="275"/>
      <c r="W1696" s="276"/>
      <c r="X1696" s="276"/>
      <c r="Y1696" s="276"/>
      <c r="Z1696" s="275"/>
      <c r="AA1696" s="184"/>
      <c r="AB1696" s="184"/>
      <c r="AC1696" s="185"/>
      <c r="AD1696" s="185"/>
      <c r="AE1696" s="186"/>
      <c r="AF1696" s="187"/>
      <c r="AG1696" s="182"/>
      <c r="AH1696" s="184"/>
      <c r="AI1696" s="184"/>
      <c r="AJ1696" s="182"/>
      <c r="AK1696" s="188"/>
      <c r="AL1696" s="188"/>
      <c r="AM1696" s="188"/>
      <c r="AN1696" s="188"/>
      <c r="AO1696" s="188"/>
      <c r="AP1696" s="188"/>
      <c r="AQ1696" s="188"/>
      <c r="AR1696" s="188"/>
      <c r="AS1696" s="188"/>
      <c r="AT1696" s="188"/>
      <c r="AU1696" s="189"/>
      <c r="AV1696" s="190"/>
      <c r="AW1696" s="190"/>
      <c r="AX1696" s="191"/>
      <c r="AY1696" s="191"/>
      <c r="AZ1696" s="191"/>
      <c r="BA1696" s="192"/>
      <c r="BB1696" s="193"/>
      <c r="BC1696" s="193"/>
      <c r="BD1696" s="193"/>
    </row>
    <row r="1697" spans="1:56">
      <c r="A1697" s="220"/>
      <c r="B1697" s="221"/>
      <c r="C1697" s="222"/>
      <c r="D1697" s="169"/>
      <c r="E1697" s="169"/>
      <c r="F1697" s="169"/>
      <c r="G1697" s="202"/>
      <c r="H1697" s="217"/>
      <c r="I1697" s="212"/>
      <c r="J1697" s="206"/>
      <c r="K1697" s="212"/>
      <c r="L1697" s="206"/>
      <c r="M1697" s="212"/>
      <c r="N1697" s="206"/>
      <c r="O1697" s="170"/>
      <c r="P1697" s="171"/>
      <c r="Q1697" s="171"/>
      <c r="R1697" s="171"/>
      <c r="S1697" s="172"/>
      <c r="T1697" s="172"/>
      <c r="U1697" s="171"/>
      <c r="V1697" s="171"/>
      <c r="W1697" s="173"/>
      <c r="X1697" s="173"/>
      <c r="Y1697" s="173"/>
      <c r="Z1697" s="171"/>
      <c r="AA1697" s="171"/>
      <c r="AB1697" s="171"/>
      <c r="AC1697" s="172"/>
      <c r="AD1697" s="172"/>
      <c r="AE1697" s="174"/>
      <c r="AF1697" s="175"/>
      <c r="AG1697" s="169"/>
      <c r="AH1697" s="171"/>
      <c r="AI1697" s="171"/>
      <c r="AJ1697" s="169"/>
      <c r="AK1697" s="176"/>
      <c r="AL1697" s="176"/>
      <c r="AM1697" s="176"/>
      <c r="AN1697" s="176"/>
      <c r="AO1697" s="176"/>
      <c r="AP1697" s="176"/>
      <c r="AQ1697" s="176"/>
      <c r="AR1697" s="176"/>
      <c r="AS1697" s="176"/>
      <c r="AT1697" s="176"/>
      <c r="AU1697" s="177"/>
      <c r="AV1697" s="178"/>
      <c r="AW1697" s="178"/>
      <c r="AX1697" s="179"/>
      <c r="AY1697" s="179"/>
      <c r="AZ1697" s="179"/>
      <c r="BA1697" s="180"/>
      <c r="BB1697" s="181"/>
      <c r="BC1697" s="181"/>
      <c r="BD1697" s="181"/>
    </row>
    <row r="1698" spans="1:56">
      <c r="A1698" s="223"/>
      <c r="B1698" s="224"/>
      <c r="C1698" s="225"/>
      <c r="D1698" s="182"/>
      <c r="E1698" s="182"/>
      <c r="F1698" s="182"/>
      <c r="G1698" s="203"/>
      <c r="H1698" s="218"/>
      <c r="I1698" s="213"/>
      <c r="J1698" s="207"/>
      <c r="K1698" s="213"/>
      <c r="L1698" s="207"/>
      <c r="M1698" s="213"/>
      <c r="N1698" s="207"/>
      <c r="O1698" s="183"/>
      <c r="P1698" s="184"/>
      <c r="Q1698" s="184"/>
      <c r="R1698" s="275"/>
      <c r="S1698" s="185"/>
      <c r="T1698" s="185"/>
      <c r="U1698" s="275"/>
      <c r="V1698" s="275"/>
      <c r="W1698" s="276"/>
      <c r="X1698" s="276"/>
      <c r="Y1698" s="276"/>
      <c r="Z1698" s="275"/>
      <c r="AA1698" s="184"/>
      <c r="AB1698" s="184"/>
      <c r="AC1698" s="185"/>
      <c r="AD1698" s="185"/>
      <c r="AE1698" s="186"/>
      <c r="AF1698" s="187"/>
      <c r="AG1698" s="182"/>
      <c r="AH1698" s="184"/>
      <c r="AI1698" s="184"/>
      <c r="AJ1698" s="182"/>
      <c r="AK1698" s="188"/>
      <c r="AL1698" s="188"/>
      <c r="AM1698" s="188"/>
      <c r="AN1698" s="188"/>
      <c r="AO1698" s="188"/>
      <c r="AP1698" s="188"/>
      <c r="AQ1698" s="188"/>
      <c r="AR1698" s="188"/>
      <c r="AS1698" s="188"/>
      <c r="AT1698" s="188"/>
      <c r="AU1698" s="189"/>
      <c r="AV1698" s="190"/>
      <c r="AW1698" s="190"/>
      <c r="AX1698" s="191"/>
      <c r="AY1698" s="191"/>
      <c r="AZ1698" s="191"/>
      <c r="BA1698" s="192"/>
      <c r="BB1698" s="193"/>
      <c r="BC1698" s="193"/>
      <c r="BD1698" s="193"/>
    </row>
    <row r="1699" spans="1:56">
      <c r="A1699" s="220"/>
      <c r="B1699" s="221"/>
      <c r="C1699" s="222"/>
      <c r="D1699" s="169"/>
      <c r="E1699" s="169"/>
      <c r="F1699" s="169"/>
      <c r="G1699" s="202"/>
      <c r="H1699" s="217"/>
      <c r="I1699" s="212"/>
      <c r="J1699" s="206"/>
      <c r="K1699" s="212"/>
      <c r="L1699" s="206"/>
      <c r="M1699" s="212"/>
      <c r="N1699" s="206"/>
      <c r="O1699" s="170"/>
      <c r="P1699" s="171"/>
      <c r="Q1699" s="171"/>
      <c r="R1699" s="171"/>
      <c r="S1699" s="172"/>
      <c r="T1699" s="172"/>
      <c r="U1699" s="171"/>
      <c r="V1699" s="171"/>
      <c r="W1699" s="173"/>
      <c r="X1699" s="173"/>
      <c r="Y1699" s="173"/>
      <c r="Z1699" s="171"/>
      <c r="AA1699" s="171"/>
      <c r="AB1699" s="171"/>
      <c r="AC1699" s="172"/>
      <c r="AD1699" s="172"/>
      <c r="AE1699" s="174"/>
      <c r="AF1699" s="175"/>
      <c r="AG1699" s="169"/>
      <c r="AH1699" s="171"/>
      <c r="AI1699" s="171"/>
      <c r="AJ1699" s="169"/>
      <c r="AK1699" s="176"/>
      <c r="AL1699" s="176"/>
      <c r="AM1699" s="176"/>
      <c r="AN1699" s="176"/>
      <c r="AO1699" s="176"/>
      <c r="AP1699" s="176"/>
      <c r="AQ1699" s="176"/>
      <c r="AR1699" s="176"/>
      <c r="AS1699" s="176"/>
      <c r="AT1699" s="176"/>
      <c r="AU1699" s="177"/>
      <c r="AV1699" s="178"/>
      <c r="AW1699" s="178"/>
      <c r="AX1699" s="179"/>
      <c r="AY1699" s="179"/>
      <c r="AZ1699" s="179"/>
      <c r="BA1699" s="180"/>
      <c r="BB1699" s="181"/>
      <c r="BC1699" s="181"/>
      <c r="BD1699" s="181"/>
    </row>
    <row r="1700" spans="1:56">
      <c r="A1700" s="223"/>
      <c r="B1700" s="224"/>
      <c r="C1700" s="225"/>
      <c r="D1700" s="182"/>
      <c r="E1700" s="182"/>
      <c r="F1700" s="182"/>
      <c r="G1700" s="203"/>
      <c r="H1700" s="218"/>
      <c r="I1700" s="213"/>
      <c r="J1700" s="207"/>
      <c r="K1700" s="213"/>
      <c r="L1700" s="207"/>
      <c r="M1700" s="213"/>
      <c r="N1700" s="207"/>
      <c r="O1700" s="183"/>
      <c r="P1700" s="184"/>
      <c r="Q1700" s="184"/>
      <c r="R1700" s="275"/>
      <c r="S1700" s="185"/>
      <c r="T1700" s="185"/>
      <c r="U1700" s="275"/>
      <c r="V1700" s="275"/>
      <c r="W1700" s="276"/>
      <c r="X1700" s="276"/>
      <c r="Y1700" s="276"/>
      <c r="Z1700" s="275"/>
      <c r="AA1700" s="184"/>
      <c r="AB1700" s="184"/>
      <c r="AC1700" s="185"/>
      <c r="AD1700" s="185"/>
      <c r="AE1700" s="186"/>
      <c r="AF1700" s="187"/>
      <c r="AG1700" s="182"/>
      <c r="AH1700" s="184"/>
      <c r="AI1700" s="184"/>
      <c r="AJ1700" s="182"/>
      <c r="AK1700" s="188"/>
      <c r="AL1700" s="188"/>
      <c r="AM1700" s="188"/>
      <c r="AN1700" s="188"/>
      <c r="AO1700" s="188"/>
      <c r="AP1700" s="188"/>
      <c r="AQ1700" s="188"/>
      <c r="AR1700" s="188"/>
      <c r="AS1700" s="188"/>
      <c r="AT1700" s="188"/>
      <c r="AU1700" s="189"/>
      <c r="AV1700" s="190"/>
      <c r="AW1700" s="190"/>
      <c r="AX1700" s="191"/>
      <c r="AY1700" s="191"/>
      <c r="AZ1700" s="191"/>
      <c r="BA1700" s="192"/>
      <c r="BB1700" s="193"/>
      <c r="BC1700" s="193"/>
      <c r="BD1700" s="193"/>
    </row>
    <row r="1701" spans="1:56">
      <c r="A1701" s="220"/>
      <c r="B1701" s="221"/>
      <c r="C1701" s="222"/>
      <c r="D1701" s="169"/>
      <c r="E1701" s="169"/>
      <c r="F1701" s="169"/>
      <c r="G1701" s="202"/>
      <c r="H1701" s="217"/>
      <c r="I1701" s="212"/>
      <c r="J1701" s="206"/>
      <c r="K1701" s="212"/>
      <c r="L1701" s="206"/>
      <c r="M1701" s="212"/>
      <c r="N1701" s="206"/>
      <c r="O1701" s="170"/>
      <c r="P1701" s="171"/>
      <c r="Q1701" s="171"/>
      <c r="R1701" s="171"/>
      <c r="S1701" s="172"/>
      <c r="T1701" s="172"/>
      <c r="U1701" s="171"/>
      <c r="V1701" s="171"/>
      <c r="W1701" s="173"/>
      <c r="X1701" s="173"/>
      <c r="Y1701" s="173"/>
      <c r="Z1701" s="171"/>
      <c r="AA1701" s="171"/>
      <c r="AB1701" s="171"/>
      <c r="AC1701" s="172"/>
      <c r="AD1701" s="172"/>
      <c r="AE1701" s="174"/>
      <c r="AF1701" s="175"/>
      <c r="AG1701" s="169"/>
      <c r="AH1701" s="171"/>
      <c r="AI1701" s="171"/>
      <c r="AJ1701" s="169"/>
      <c r="AK1701" s="176"/>
      <c r="AL1701" s="176"/>
      <c r="AM1701" s="176"/>
      <c r="AN1701" s="176"/>
      <c r="AO1701" s="176"/>
      <c r="AP1701" s="176"/>
      <c r="AQ1701" s="176"/>
      <c r="AR1701" s="176"/>
      <c r="AS1701" s="176"/>
      <c r="AT1701" s="176"/>
      <c r="AU1701" s="177"/>
      <c r="AV1701" s="178"/>
      <c r="AW1701" s="178"/>
      <c r="AX1701" s="179"/>
      <c r="AY1701" s="179"/>
      <c r="AZ1701" s="179"/>
      <c r="BA1701" s="180"/>
      <c r="BB1701" s="181"/>
      <c r="BC1701" s="181"/>
      <c r="BD1701" s="181"/>
    </row>
    <row r="1702" spans="1:56">
      <c r="A1702" s="223"/>
      <c r="B1702" s="224"/>
      <c r="C1702" s="225"/>
      <c r="D1702" s="182"/>
      <c r="E1702" s="182"/>
      <c r="F1702" s="182"/>
      <c r="G1702" s="203"/>
      <c r="H1702" s="218"/>
      <c r="I1702" s="213"/>
      <c r="J1702" s="207"/>
      <c r="K1702" s="213"/>
      <c r="L1702" s="207"/>
      <c r="M1702" s="213"/>
      <c r="N1702" s="207"/>
      <c r="O1702" s="183"/>
      <c r="P1702" s="184"/>
      <c r="Q1702" s="184"/>
      <c r="R1702" s="275"/>
      <c r="S1702" s="185"/>
      <c r="T1702" s="185"/>
      <c r="U1702" s="275"/>
      <c r="V1702" s="275"/>
      <c r="W1702" s="276"/>
      <c r="X1702" s="276"/>
      <c r="Y1702" s="276"/>
      <c r="Z1702" s="275"/>
      <c r="AA1702" s="184"/>
      <c r="AB1702" s="184"/>
      <c r="AC1702" s="185"/>
      <c r="AD1702" s="185"/>
      <c r="AE1702" s="186"/>
      <c r="AF1702" s="187"/>
      <c r="AG1702" s="182"/>
      <c r="AH1702" s="184"/>
      <c r="AI1702" s="184"/>
      <c r="AJ1702" s="182"/>
      <c r="AK1702" s="188"/>
      <c r="AL1702" s="188"/>
      <c r="AM1702" s="188"/>
      <c r="AN1702" s="188"/>
      <c r="AO1702" s="188"/>
      <c r="AP1702" s="188"/>
      <c r="AQ1702" s="188"/>
      <c r="AR1702" s="188"/>
      <c r="AS1702" s="188"/>
      <c r="AT1702" s="188"/>
      <c r="AU1702" s="189"/>
      <c r="AV1702" s="190"/>
      <c r="AW1702" s="190"/>
      <c r="AX1702" s="191"/>
      <c r="AY1702" s="191"/>
      <c r="AZ1702" s="191"/>
      <c r="BA1702" s="192"/>
      <c r="BB1702" s="193"/>
      <c r="BC1702" s="193"/>
      <c r="BD1702" s="193"/>
    </row>
    <row r="1703" spans="1:56">
      <c r="A1703" s="220"/>
      <c r="B1703" s="221"/>
      <c r="C1703" s="222"/>
      <c r="D1703" s="169"/>
      <c r="E1703" s="169"/>
      <c r="F1703" s="169"/>
      <c r="G1703" s="202"/>
      <c r="H1703" s="217"/>
      <c r="I1703" s="212"/>
      <c r="J1703" s="206"/>
      <c r="K1703" s="212"/>
      <c r="L1703" s="206"/>
      <c r="M1703" s="212"/>
      <c r="N1703" s="206"/>
      <c r="O1703" s="170"/>
      <c r="P1703" s="171"/>
      <c r="Q1703" s="171"/>
      <c r="R1703" s="171"/>
      <c r="S1703" s="172"/>
      <c r="T1703" s="172"/>
      <c r="U1703" s="171"/>
      <c r="V1703" s="171"/>
      <c r="W1703" s="173"/>
      <c r="X1703" s="173"/>
      <c r="Y1703" s="173"/>
      <c r="Z1703" s="171"/>
      <c r="AA1703" s="171"/>
      <c r="AB1703" s="171"/>
      <c r="AC1703" s="172"/>
      <c r="AD1703" s="172"/>
      <c r="AE1703" s="174"/>
      <c r="AF1703" s="175"/>
      <c r="AG1703" s="169"/>
      <c r="AH1703" s="171"/>
      <c r="AI1703" s="171"/>
      <c r="AJ1703" s="169"/>
      <c r="AK1703" s="176"/>
      <c r="AL1703" s="176"/>
      <c r="AM1703" s="176"/>
      <c r="AN1703" s="176"/>
      <c r="AO1703" s="176"/>
      <c r="AP1703" s="176"/>
      <c r="AQ1703" s="176"/>
      <c r="AR1703" s="176"/>
      <c r="AS1703" s="176"/>
      <c r="AT1703" s="176"/>
      <c r="AU1703" s="177"/>
      <c r="AV1703" s="178"/>
      <c r="AW1703" s="178"/>
      <c r="AX1703" s="179"/>
      <c r="AY1703" s="179"/>
      <c r="AZ1703" s="179"/>
      <c r="BA1703" s="180"/>
      <c r="BB1703" s="181"/>
      <c r="BC1703" s="181"/>
      <c r="BD1703" s="181"/>
    </row>
    <row r="1704" spans="1:56">
      <c r="A1704" s="223"/>
      <c r="B1704" s="224"/>
      <c r="C1704" s="225"/>
      <c r="D1704" s="182"/>
      <c r="E1704" s="182"/>
      <c r="F1704" s="182"/>
      <c r="G1704" s="203"/>
      <c r="H1704" s="218"/>
      <c r="I1704" s="213"/>
      <c r="J1704" s="207"/>
      <c r="K1704" s="213"/>
      <c r="L1704" s="207"/>
      <c r="M1704" s="213"/>
      <c r="N1704" s="207"/>
      <c r="O1704" s="183"/>
      <c r="P1704" s="184"/>
      <c r="Q1704" s="184"/>
      <c r="R1704" s="275"/>
      <c r="S1704" s="185"/>
      <c r="T1704" s="185"/>
      <c r="U1704" s="275"/>
      <c r="V1704" s="275"/>
      <c r="W1704" s="276"/>
      <c r="X1704" s="276"/>
      <c r="Y1704" s="276"/>
      <c r="Z1704" s="275"/>
      <c r="AA1704" s="184"/>
      <c r="AB1704" s="184"/>
      <c r="AC1704" s="185"/>
      <c r="AD1704" s="185"/>
      <c r="AE1704" s="186"/>
      <c r="AF1704" s="187"/>
      <c r="AG1704" s="182"/>
      <c r="AH1704" s="184"/>
      <c r="AI1704" s="184"/>
      <c r="AJ1704" s="182"/>
      <c r="AK1704" s="188"/>
      <c r="AL1704" s="188"/>
      <c r="AM1704" s="188"/>
      <c r="AN1704" s="188"/>
      <c r="AO1704" s="188"/>
      <c r="AP1704" s="188"/>
      <c r="AQ1704" s="188"/>
      <c r="AR1704" s="188"/>
      <c r="AS1704" s="188"/>
      <c r="AT1704" s="188"/>
      <c r="AU1704" s="189"/>
      <c r="AV1704" s="190"/>
      <c r="AW1704" s="190"/>
      <c r="AX1704" s="191"/>
      <c r="AY1704" s="191"/>
      <c r="AZ1704" s="191"/>
      <c r="BA1704" s="192"/>
      <c r="BB1704" s="193"/>
      <c r="BC1704" s="193"/>
      <c r="BD1704" s="193"/>
    </row>
    <row r="1705" spans="1:56">
      <c r="A1705" s="220"/>
      <c r="B1705" s="221"/>
      <c r="C1705" s="222"/>
      <c r="D1705" s="169"/>
      <c r="E1705" s="169"/>
      <c r="F1705" s="169"/>
      <c r="G1705" s="202"/>
      <c r="H1705" s="217"/>
      <c r="I1705" s="212"/>
      <c r="J1705" s="206"/>
      <c r="K1705" s="212"/>
      <c r="L1705" s="206"/>
      <c r="M1705" s="212"/>
      <c r="N1705" s="206"/>
      <c r="O1705" s="170"/>
      <c r="P1705" s="171"/>
      <c r="Q1705" s="171"/>
      <c r="R1705" s="171"/>
      <c r="S1705" s="172"/>
      <c r="T1705" s="172"/>
      <c r="U1705" s="171"/>
      <c r="V1705" s="171"/>
      <c r="W1705" s="173"/>
      <c r="X1705" s="173"/>
      <c r="Y1705" s="173"/>
      <c r="Z1705" s="171"/>
      <c r="AA1705" s="171"/>
      <c r="AB1705" s="171"/>
      <c r="AC1705" s="172"/>
      <c r="AD1705" s="172"/>
      <c r="AE1705" s="174"/>
      <c r="AF1705" s="175"/>
      <c r="AG1705" s="169"/>
      <c r="AH1705" s="171"/>
      <c r="AI1705" s="171"/>
      <c r="AJ1705" s="169"/>
      <c r="AK1705" s="176"/>
      <c r="AL1705" s="176"/>
      <c r="AM1705" s="176"/>
      <c r="AN1705" s="176"/>
      <c r="AO1705" s="176"/>
      <c r="AP1705" s="176"/>
      <c r="AQ1705" s="176"/>
      <c r="AR1705" s="176"/>
      <c r="AS1705" s="176"/>
      <c r="AT1705" s="176"/>
      <c r="AU1705" s="177"/>
      <c r="AV1705" s="178"/>
      <c r="AW1705" s="178"/>
      <c r="AX1705" s="179"/>
      <c r="AY1705" s="179"/>
      <c r="AZ1705" s="179"/>
      <c r="BA1705" s="180"/>
      <c r="BB1705" s="181"/>
      <c r="BC1705" s="181"/>
      <c r="BD1705" s="181"/>
    </row>
    <row r="1706" spans="1:56">
      <c r="A1706" s="223"/>
      <c r="B1706" s="224"/>
      <c r="C1706" s="225"/>
      <c r="D1706" s="182"/>
      <c r="E1706" s="182"/>
      <c r="F1706" s="182"/>
      <c r="G1706" s="203"/>
      <c r="H1706" s="218"/>
      <c r="I1706" s="213"/>
      <c r="J1706" s="207"/>
      <c r="K1706" s="213"/>
      <c r="L1706" s="207"/>
      <c r="M1706" s="213"/>
      <c r="N1706" s="207"/>
      <c r="O1706" s="183"/>
      <c r="P1706" s="184"/>
      <c r="Q1706" s="184"/>
      <c r="R1706" s="275"/>
      <c r="S1706" s="185"/>
      <c r="T1706" s="185"/>
      <c r="U1706" s="275"/>
      <c r="V1706" s="275"/>
      <c r="W1706" s="276"/>
      <c r="X1706" s="276"/>
      <c r="Y1706" s="276"/>
      <c r="Z1706" s="275"/>
      <c r="AA1706" s="184"/>
      <c r="AB1706" s="184"/>
      <c r="AC1706" s="185"/>
      <c r="AD1706" s="185"/>
      <c r="AE1706" s="186"/>
      <c r="AF1706" s="187"/>
      <c r="AG1706" s="182"/>
      <c r="AH1706" s="184"/>
      <c r="AI1706" s="184"/>
      <c r="AJ1706" s="182"/>
      <c r="AK1706" s="188"/>
      <c r="AL1706" s="188"/>
      <c r="AM1706" s="188"/>
      <c r="AN1706" s="188"/>
      <c r="AO1706" s="188"/>
      <c r="AP1706" s="188"/>
      <c r="AQ1706" s="188"/>
      <c r="AR1706" s="188"/>
      <c r="AS1706" s="188"/>
      <c r="AT1706" s="188"/>
      <c r="AU1706" s="189"/>
      <c r="AV1706" s="190"/>
      <c r="AW1706" s="190"/>
      <c r="AX1706" s="191"/>
      <c r="AY1706" s="191"/>
      <c r="AZ1706" s="191"/>
      <c r="BA1706" s="192"/>
      <c r="BB1706" s="193"/>
      <c r="BC1706" s="193"/>
      <c r="BD1706" s="193"/>
    </row>
    <row r="1707" spans="1:56">
      <c r="A1707" s="220"/>
      <c r="B1707" s="221"/>
      <c r="C1707" s="222"/>
      <c r="D1707" s="169"/>
      <c r="E1707" s="169"/>
      <c r="F1707" s="169"/>
      <c r="G1707" s="202"/>
      <c r="H1707" s="217"/>
      <c r="I1707" s="212"/>
      <c r="J1707" s="206"/>
      <c r="K1707" s="212"/>
      <c r="L1707" s="206"/>
      <c r="M1707" s="212"/>
      <c r="N1707" s="206"/>
      <c r="O1707" s="170"/>
      <c r="P1707" s="171"/>
      <c r="Q1707" s="171"/>
      <c r="R1707" s="171"/>
      <c r="S1707" s="172"/>
      <c r="T1707" s="172"/>
      <c r="U1707" s="171"/>
      <c r="V1707" s="171"/>
      <c r="W1707" s="173"/>
      <c r="X1707" s="173"/>
      <c r="Y1707" s="173"/>
      <c r="Z1707" s="171"/>
      <c r="AA1707" s="171"/>
      <c r="AB1707" s="171"/>
      <c r="AC1707" s="172"/>
      <c r="AD1707" s="172"/>
      <c r="AE1707" s="174"/>
      <c r="AF1707" s="175"/>
      <c r="AG1707" s="169"/>
      <c r="AH1707" s="171"/>
      <c r="AI1707" s="171"/>
      <c r="AJ1707" s="169"/>
      <c r="AK1707" s="176"/>
      <c r="AL1707" s="176"/>
      <c r="AM1707" s="176"/>
      <c r="AN1707" s="176"/>
      <c r="AO1707" s="176"/>
      <c r="AP1707" s="176"/>
      <c r="AQ1707" s="176"/>
      <c r="AR1707" s="176"/>
      <c r="AS1707" s="176"/>
      <c r="AT1707" s="176"/>
      <c r="AU1707" s="177"/>
      <c r="AV1707" s="178"/>
      <c r="AW1707" s="178"/>
      <c r="AX1707" s="179"/>
      <c r="AY1707" s="179"/>
      <c r="AZ1707" s="179"/>
      <c r="BA1707" s="180"/>
      <c r="BB1707" s="181"/>
      <c r="BC1707" s="181"/>
      <c r="BD1707" s="181"/>
    </row>
    <row r="1708" spans="1:56">
      <c r="A1708" s="223"/>
      <c r="B1708" s="224"/>
      <c r="C1708" s="225"/>
      <c r="D1708" s="182"/>
      <c r="E1708" s="182"/>
      <c r="F1708" s="182"/>
      <c r="G1708" s="203"/>
      <c r="H1708" s="218"/>
      <c r="I1708" s="213"/>
      <c r="J1708" s="207"/>
      <c r="K1708" s="213"/>
      <c r="L1708" s="207"/>
      <c r="M1708" s="213"/>
      <c r="N1708" s="207"/>
      <c r="O1708" s="183"/>
      <c r="P1708" s="184"/>
      <c r="Q1708" s="184"/>
      <c r="R1708" s="275"/>
      <c r="S1708" s="185"/>
      <c r="T1708" s="185"/>
      <c r="U1708" s="275"/>
      <c r="V1708" s="275"/>
      <c r="W1708" s="276"/>
      <c r="X1708" s="276"/>
      <c r="Y1708" s="276"/>
      <c r="Z1708" s="275"/>
      <c r="AA1708" s="184"/>
      <c r="AB1708" s="184"/>
      <c r="AC1708" s="185"/>
      <c r="AD1708" s="185"/>
      <c r="AE1708" s="186"/>
      <c r="AF1708" s="187"/>
      <c r="AG1708" s="182"/>
      <c r="AH1708" s="184"/>
      <c r="AI1708" s="184"/>
      <c r="AJ1708" s="182"/>
      <c r="AK1708" s="188"/>
      <c r="AL1708" s="188"/>
      <c r="AM1708" s="188"/>
      <c r="AN1708" s="188"/>
      <c r="AO1708" s="188"/>
      <c r="AP1708" s="188"/>
      <c r="AQ1708" s="188"/>
      <c r="AR1708" s="188"/>
      <c r="AS1708" s="188"/>
      <c r="AT1708" s="188"/>
      <c r="AU1708" s="189"/>
      <c r="AV1708" s="190"/>
      <c r="AW1708" s="190"/>
      <c r="AX1708" s="191"/>
      <c r="AY1708" s="191"/>
      <c r="AZ1708" s="191"/>
      <c r="BA1708" s="192"/>
      <c r="BB1708" s="193"/>
      <c r="BC1708" s="193"/>
      <c r="BD1708" s="193"/>
    </row>
    <row r="1709" spans="1:56">
      <c r="A1709" s="220"/>
      <c r="B1709" s="221"/>
      <c r="C1709" s="222"/>
      <c r="D1709" s="169"/>
      <c r="E1709" s="169"/>
      <c r="F1709" s="169"/>
      <c r="G1709" s="202"/>
      <c r="H1709" s="217"/>
      <c r="I1709" s="212"/>
      <c r="J1709" s="206"/>
      <c r="K1709" s="212"/>
      <c r="L1709" s="206"/>
      <c r="M1709" s="212"/>
      <c r="N1709" s="206"/>
      <c r="O1709" s="170"/>
      <c r="P1709" s="171"/>
      <c r="Q1709" s="171"/>
      <c r="R1709" s="171"/>
      <c r="S1709" s="172"/>
      <c r="T1709" s="172"/>
      <c r="U1709" s="171"/>
      <c r="V1709" s="171"/>
      <c r="W1709" s="173"/>
      <c r="X1709" s="173"/>
      <c r="Y1709" s="173"/>
      <c r="Z1709" s="171"/>
      <c r="AA1709" s="171"/>
      <c r="AB1709" s="171"/>
      <c r="AC1709" s="172"/>
      <c r="AD1709" s="172"/>
      <c r="AE1709" s="174"/>
      <c r="AF1709" s="175"/>
      <c r="AG1709" s="169"/>
      <c r="AH1709" s="171"/>
      <c r="AI1709" s="171"/>
      <c r="AJ1709" s="169"/>
      <c r="AK1709" s="176"/>
      <c r="AL1709" s="176"/>
      <c r="AM1709" s="176"/>
      <c r="AN1709" s="176"/>
      <c r="AO1709" s="176"/>
      <c r="AP1709" s="176"/>
      <c r="AQ1709" s="176"/>
      <c r="AR1709" s="176"/>
      <c r="AS1709" s="176"/>
      <c r="AT1709" s="176"/>
      <c r="AU1709" s="177"/>
      <c r="AV1709" s="178"/>
      <c r="AW1709" s="178"/>
      <c r="AX1709" s="179"/>
      <c r="AY1709" s="179"/>
      <c r="AZ1709" s="179"/>
      <c r="BA1709" s="180"/>
      <c r="BB1709" s="181"/>
      <c r="BC1709" s="181"/>
      <c r="BD1709" s="181"/>
    </row>
    <row r="1710" spans="1:56">
      <c r="A1710" s="223"/>
      <c r="B1710" s="224"/>
      <c r="C1710" s="225"/>
      <c r="D1710" s="182"/>
      <c r="E1710" s="182"/>
      <c r="F1710" s="182"/>
      <c r="G1710" s="203"/>
      <c r="H1710" s="218"/>
      <c r="I1710" s="213"/>
      <c r="J1710" s="207"/>
      <c r="K1710" s="213"/>
      <c r="L1710" s="207"/>
      <c r="M1710" s="213"/>
      <c r="N1710" s="207"/>
      <c r="O1710" s="183"/>
      <c r="P1710" s="184"/>
      <c r="Q1710" s="184"/>
      <c r="R1710" s="275"/>
      <c r="S1710" s="185"/>
      <c r="T1710" s="185"/>
      <c r="U1710" s="275"/>
      <c r="V1710" s="275"/>
      <c r="W1710" s="276"/>
      <c r="X1710" s="276"/>
      <c r="Y1710" s="276"/>
      <c r="Z1710" s="275"/>
      <c r="AA1710" s="184"/>
      <c r="AB1710" s="184"/>
      <c r="AC1710" s="185"/>
      <c r="AD1710" s="185"/>
      <c r="AE1710" s="186"/>
      <c r="AF1710" s="187"/>
      <c r="AG1710" s="182"/>
      <c r="AH1710" s="184"/>
      <c r="AI1710" s="184"/>
      <c r="AJ1710" s="182"/>
      <c r="AK1710" s="188"/>
      <c r="AL1710" s="188"/>
      <c r="AM1710" s="188"/>
      <c r="AN1710" s="188"/>
      <c r="AO1710" s="188"/>
      <c r="AP1710" s="188"/>
      <c r="AQ1710" s="188"/>
      <c r="AR1710" s="188"/>
      <c r="AS1710" s="188"/>
      <c r="AT1710" s="188"/>
      <c r="AU1710" s="189"/>
      <c r="AV1710" s="190"/>
      <c r="AW1710" s="190"/>
      <c r="AX1710" s="191"/>
      <c r="AY1710" s="191"/>
      <c r="AZ1710" s="191"/>
      <c r="BA1710" s="192"/>
      <c r="BB1710" s="193"/>
      <c r="BC1710" s="193"/>
      <c r="BD1710" s="193"/>
    </row>
    <row r="1711" spans="1:56">
      <c r="A1711" s="220"/>
      <c r="B1711" s="221"/>
      <c r="C1711" s="222"/>
      <c r="D1711" s="169"/>
      <c r="E1711" s="169"/>
      <c r="F1711" s="169"/>
      <c r="G1711" s="202"/>
      <c r="H1711" s="217"/>
      <c r="I1711" s="212"/>
      <c r="J1711" s="206"/>
      <c r="K1711" s="212"/>
      <c r="L1711" s="206"/>
      <c r="M1711" s="212"/>
      <c r="N1711" s="206"/>
      <c r="O1711" s="170"/>
      <c r="P1711" s="171"/>
      <c r="Q1711" s="171"/>
      <c r="R1711" s="171"/>
      <c r="S1711" s="172"/>
      <c r="T1711" s="172"/>
      <c r="U1711" s="171"/>
      <c r="V1711" s="171"/>
      <c r="W1711" s="173"/>
      <c r="X1711" s="173"/>
      <c r="Y1711" s="173"/>
      <c r="Z1711" s="171"/>
      <c r="AA1711" s="171"/>
      <c r="AB1711" s="171"/>
      <c r="AC1711" s="172"/>
      <c r="AD1711" s="172"/>
      <c r="AE1711" s="174"/>
      <c r="AF1711" s="175"/>
      <c r="AG1711" s="169"/>
      <c r="AH1711" s="171"/>
      <c r="AI1711" s="171"/>
      <c r="AJ1711" s="169"/>
      <c r="AK1711" s="176"/>
      <c r="AL1711" s="176"/>
      <c r="AM1711" s="176"/>
      <c r="AN1711" s="176"/>
      <c r="AO1711" s="176"/>
      <c r="AP1711" s="176"/>
      <c r="AQ1711" s="176"/>
      <c r="AR1711" s="176"/>
      <c r="AS1711" s="176"/>
      <c r="AT1711" s="176"/>
      <c r="AU1711" s="177"/>
      <c r="AV1711" s="178"/>
      <c r="AW1711" s="178"/>
      <c r="AX1711" s="179"/>
      <c r="AY1711" s="179"/>
      <c r="AZ1711" s="179"/>
      <c r="BA1711" s="180"/>
      <c r="BB1711" s="181"/>
      <c r="BC1711" s="181"/>
      <c r="BD1711" s="181"/>
    </row>
    <row r="1712" spans="1:56">
      <c r="A1712" s="223"/>
      <c r="B1712" s="224"/>
      <c r="C1712" s="225"/>
      <c r="D1712" s="182"/>
      <c r="E1712" s="182"/>
      <c r="F1712" s="182"/>
      <c r="G1712" s="203"/>
      <c r="H1712" s="218"/>
      <c r="I1712" s="213"/>
      <c r="J1712" s="207"/>
      <c r="K1712" s="213"/>
      <c r="L1712" s="207"/>
      <c r="M1712" s="213"/>
      <c r="N1712" s="207"/>
      <c r="O1712" s="183"/>
      <c r="P1712" s="184"/>
      <c r="Q1712" s="184"/>
      <c r="R1712" s="275"/>
      <c r="S1712" s="185"/>
      <c r="T1712" s="185"/>
      <c r="U1712" s="275"/>
      <c r="V1712" s="275"/>
      <c r="W1712" s="276"/>
      <c r="X1712" s="276"/>
      <c r="Y1712" s="276"/>
      <c r="Z1712" s="275"/>
      <c r="AA1712" s="184"/>
      <c r="AB1712" s="184"/>
      <c r="AC1712" s="185"/>
      <c r="AD1712" s="185"/>
      <c r="AE1712" s="186"/>
      <c r="AF1712" s="187"/>
      <c r="AG1712" s="182"/>
      <c r="AH1712" s="184"/>
      <c r="AI1712" s="184"/>
      <c r="AJ1712" s="182"/>
      <c r="AK1712" s="188"/>
      <c r="AL1712" s="188"/>
      <c r="AM1712" s="188"/>
      <c r="AN1712" s="188"/>
      <c r="AO1712" s="188"/>
      <c r="AP1712" s="188"/>
      <c r="AQ1712" s="188"/>
      <c r="AR1712" s="188"/>
      <c r="AS1712" s="188"/>
      <c r="AT1712" s="188"/>
      <c r="AU1712" s="189"/>
      <c r="AV1712" s="190"/>
      <c r="AW1712" s="190"/>
      <c r="AX1712" s="191"/>
      <c r="AY1712" s="191"/>
      <c r="AZ1712" s="191"/>
      <c r="BA1712" s="192"/>
      <c r="BB1712" s="193"/>
      <c r="BC1712" s="193"/>
      <c r="BD1712" s="193"/>
    </row>
    <row r="1713" spans="1:56">
      <c r="A1713" s="220"/>
      <c r="B1713" s="221"/>
      <c r="C1713" s="222"/>
      <c r="D1713" s="169"/>
      <c r="E1713" s="169"/>
      <c r="F1713" s="169"/>
      <c r="G1713" s="202"/>
      <c r="H1713" s="217"/>
      <c r="I1713" s="212"/>
      <c r="J1713" s="206"/>
      <c r="K1713" s="212"/>
      <c r="L1713" s="206"/>
      <c r="M1713" s="212"/>
      <c r="N1713" s="206"/>
      <c r="O1713" s="170"/>
      <c r="P1713" s="171"/>
      <c r="Q1713" s="171"/>
      <c r="R1713" s="171"/>
      <c r="S1713" s="172"/>
      <c r="T1713" s="172"/>
      <c r="U1713" s="171"/>
      <c r="V1713" s="171"/>
      <c r="W1713" s="173"/>
      <c r="X1713" s="173"/>
      <c r="Y1713" s="173"/>
      <c r="Z1713" s="171"/>
      <c r="AA1713" s="171"/>
      <c r="AB1713" s="171"/>
      <c r="AC1713" s="172"/>
      <c r="AD1713" s="172"/>
      <c r="AE1713" s="174"/>
      <c r="AF1713" s="175"/>
      <c r="AG1713" s="169"/>
      <c r="AH1713" s="171"/>
      <c r="AI1713" s="171"/>
      <c r="AJ1713" s="169"/>
      <c r="AK1713" s="176"/>
      <c r="AL1713" s="176"/>
      <c r="AM1713" s="176"/>
      <c r="AN1713" s="176"/>
      <c r="AO1713" s="176"/>
      <c r="AP1713" s="176"/>
      <c r="AQ1713" s="176"/>
      <c r="AR1713" s="176"/>
      <c r="AS1713" s="176"/>
      <c r="AT1713" s="176"/>
      <c r="AU1713" s="177"/>
      <c r="AV1713" s="178"/>
      <c r="AW1713" s="178"/>
      <c r="AX1713" s="179"/>
      <c r="AY1713" s="179"/>
      <c r="AZ1713" s="179"/>
      <c r="BA1713" s="180"/>
      <c r="BB1713" s="181"/>
      <c r="BC1713" s="181"/>
      <c r="BD1713" s="181"/>
    </row>
    <row r="1714" spans="1:56">
      <c r="A1714" s="223"/>
      <c r="B1714" s="224"/>
      <c r="C1714" s="225"/>
      <c r="D1714" s="182"/>
      <c r="E1714" s="182"/>
      <c r="F1714" s="182"/>
      <c r="G1714" s="203"/>
      <c r="H1714" s="218"/>
      <c r="I1714" s="213"/>
      <c r="J1714" s="207"/>
      <c r="K1714" s="213"/>
      <c r="L1714" s="207"/>
      <c r="M1714" s="213"/>
      <c r="N1714" s="207"/>
      <c r="O1714" s="183"/>
      <c r="P1714" s="184"/>
      <c r="Q1714" s="184"/>
      <c r="R1714" s="275"/>
      <c r="S1714" s="185"/>
      <c r="T1714" s="185"/>
      <c r="U1714" s="275"/>
      <c r="V1714" s="275"/>
      <c r="W1714" s="276"/>
      <c r="X1714" s="276"/>
      <c r="Y1714" s="276"/>
      <c r="Z1714" s="275"/>
      <c r="AA1714" s="184"/>
      <c r="AB1714" s="184"/>
      <c r="AC1714" s="185"/>
      <c r="AD1714" s="185"/>
      <c r="AE1714" s="186"/>
      <c r="AF1714" s="187"/>
      <c r="AG1714" s="182"/>
      <c r="AH1714" s="184"/>
      <c r="AI1714" s="184"/>
      <c r="AJ1714" s="182"/>
      <c r="AK1714" s="188"/>
      <c r="AL1714" s="188"/>
      <c r="AM1714" s="188"/>
      <c r="AN1714" s="188"/>
      <c r="AO1714" s="188"/>
      <c r="AP1714" s="188"/>
      <c r="AQ1714" s="188"/>
      <c r="AR1714" s="188"/>
      <c r="AS1714" s="188"/>
      <c r="AT1714" s="188"/>
      <c r="AU1714" s="189"/>
      <c r="AV1714" s="190"/>
      <c r="AW1714" s="190"/>
      <c r="AX1714" s="191"/>
      <c r="AY1714" s="191"/>
      <c r="AZ1714" s="191"/>
      <c r="BA1714" s="192"/>
      <c r="BB1714" s="193"/>
      <c r="BC1714" s="193"/>
      <c r="BD1714" s="193"/>
    </row>
    <row r="1715" spans="1:56">
      <c r="A1715" s="220"/>
      <c r="B1715" s="221"/>
      <c r="C1715" s="222"/>
      <c r="D1715" s="169"/>
      <c r="E1715" s="169"/>
      <c r="F1715" s="169"/>
      <c r="G1715" s="202"/>
      <c r="H1715" s="217"/>
      <c r="I1715" s="212"/>
      <c r="J1715" s="206"/>
      <c r="K1715" s="212"/>
      <c r="L1715" s="206"/>
      <c r="M1715" s="212"/>
      <c r="N1715" s="206"/>
      <c r="O1715" s="170"/>
      <c r="P1715" s="171"/>
      <c r="Q1715" s="171"/>
      <c r="R1715" s="171"/>
      <c r="S1715" s="172"/>
      <c r="T1715" s="172"/>
      <c r="U1715" s="171"/>
      <c r="V1715" s="171"/>
      <c r="W1715" s="173"/>
      <c r="X1715" s="173"/>
      <c r="Y1715" s="173"/>
      <c r="Z1715" s="171"/>
      <c r="AA1715" s="171"/>
      <c r="AB1715" s="171"/>
      <c r="AC1715" s="172"/>
      <c r="AD1715" s="172"/>
      <c r="AE1715" s="174"/>
      <c r="AF1715" s="175"/>
      <c r="AG1715" s="169"/>
      <c r="AH1715" s="171"/>
      <c r="AI1715" s="171"/>
      <c r="AJ1715" s="169"/>
      <c r="AK1715" s="176"/>
      <c r="AL1715" s="176"/>
      <c r="AM1715" s="176"/>
      <c r="AN1715" s="176"/>
      <c r="AO1715" s="176"/>
      <c r="AP1715" s="176"/>
      <c r="AQ1715" s="176"/>
      <c r="AR1715" s="176"/>
      <c r="AS1715" s="176"/>
      <c r="AT1715" s="176"/>
      <c r="AU1715" s="177"/>
      <c r="AV1715" s="178"/>
      <c r="AW1715" s="178"/>
      <c r="AX1715" s="179"/>
      <c r="AY1715" s="179"/>
      <c r="AZ1715" s="179"/>
      <c r="BA1715" s="180"/>
      <c r="BB1715" s="181"/>
      <c r="BC1715" s="181"/>
      <c r="BD1715" s="181"/>
    </row>
    <row r="1716" spans="1:56">
      <c r="A1716" s="223"/>
      <c r="B1716" s="224"/>
      <c r="C1716" s="225"/>
      <c r="D1716" s="182"/>
      <c r="E1716" s="182"/>
      <c r="F1716" s="182"/>
      <c r="G1716" s="203"/>
      <c r="H1716" s="218"/>
      <c r="I1716" s="213"/>
      <c r="J1716" s="207"/>
      <c r="K1716" s="213"/>
      <c r="L1716" s="207"/>
      <c r="M1716" s="213"/>
      <c r="N1716" s="207"/>
      <c r="O1716" s="183"/>
      <c r="P1716" s="184"/>
      <c r="Q1716" s="184"/>
      <c r="R1716" s="275"/>
      <c r="S1716" s="185"/>
      <c r="T1716" s="185"/>
      <c r="U1716" s="275"/>
      <c r="V1716" s="275"/>
      <c r="W1716" s="276"/>
      <c r="X1716" s="276"/>
      <c r="Y1716" s="276"/>
      <c r="Z1716" s="275"/>
      <c r="AA1716" s="184"/>
      <c r="AB1716" s="184"/>
      <c r="AC1716" s="185"/>
      <c r="AD1716" s="185"/>
      <c r="AE1716" s="186"/>
      <c r="AF1716" s="187"/>
      <c r="AG1716" s="182"/>
      <c r="AH1716" s="184"/>
      <c r="AI1716" s="184"/>
      <c r="AJ1716" s="182"/>
      <c r="AK1716" s="188"/>
      <c r="AL1716" s="188"/>
      <c r="AM1716" s="188"/>
      <c r="AN1716" s="188"/>
      <c r="AO1716" s="188"/>
      <c r="AP1716" s="188"/>
      <c r="AQ1716" s="188"/>
      <c r="AR1716" s="188"/>
      <c r="AS1716" s="188"/>
      <c r="AT1716" s="188"/>
      <c r="AU1716" s="189"/>
      <c r="AV1716" s="190"/>
      <c r="AW1716" s="190"/>
      <c r="AX1716" s="191"/>
      <c r="AY1716" s="191"/>
      <c r="AZ1716" s="191"/>
      <c r="BA1716" s="192"/>
      <c r="BB1716" s="193"/>
      <c r="BC1716" s="193"/>
      <c r="BD1716" s="193"/>
    </row>
    <row r="1717" spans="1:56">
      <c r="A1717" s="220"/>
      <c r="B1717" s="221"/>
      <c r="C1717" s="222"/>
      <c r="D1717" s="169"/>
      <c r="E1717" s="169"/>
      <c r="F1717" s="169"/>
      <c r="G1717" s="202"/>
      <c r="H1717" s="217"/>
      <c r="I1717" s="212"/>
      <c r="J1717" s="206"/>
      <c r="K1717" s="212"/>
      <c r="L1717" s="206"/>
      <c r="M1717" s="212"/>
      <c r="N1717" s="206"/>
      <c r="O1717" s="170"/>
      <c r="P1717" s="171"/>
      <c r="Q1717" s="171"/>
      <c r="R1717" s="171"/>
      <c r="S1717" s="172"/>
      <c r="T1717" s="172"/>
      <c r="U1717" s="171"/>
      <c r="V1717" s="171"/>
      <c r="W1717" s="173"/>
      <c r="X1717" s="173"/>
      <c r="Y1717" s="173"/>
      <c r="Z1717" s="171"/>
      <c r="AA1717" s="171"/>
      <c r="AB1717" s="171"/>
      <c r="AC1717" s="172"/>
      <c r="AD1717" s="172"/>
      <c r="AE1717" s="174"/>
      <c r="AF1717" s="175"/>
      <c r="AG1717" s="169"/>
      <c r="AH1717" s="171"/>
      <c r="AI1717" s="171"/>
      <c r="AJ1717" s="169"/>
      <c r="AK1717" s="176"/>
      <c r="AL1717" s="176"/>
      <c r="AM1717" s="176"/>
      <c r="AN1717" s="176"/>
      <c r="AO1717" s="176"/>
      <c r="AP1717" s="176"/>
      <c r="AQ1717" s="176"/>
      <c r="AR1717" s="176"/>
      <c r="AS1717" s="176"/>
      <c r="AT1717" s="176"/>
      <c r="AU1717" s="177"/>
      <c r="AV1717" s="178"/>
      <c r="AW1717" s="178"/>
      <c r="AX1717" s="179"/>
      <c r="AY1717" s="179"/>
      <c r="AZ1717" s="179"/>
      <c r="BA1717" s="180"/>
      <c r="BB1717" s="181"/>
      <c r="BC1717" s="181"/>
      <c r="BD1717" s="181"/>
    </row>
    <row r="1718" spans="1:56">
      <c r="A1718" s="223"/>
      <c r="B1718" s="224"/>
      <c r="C1718" s="225"/>
      <c r="D1718" s="182"/>
      <c r="E1718" s="182"/>
      <c r="F1718" s="182"/>
      <c r="G1718" s="203"/>
      <c r="H1718" s="218"/>
      <c r="I1718" s="213"/>
      <c r="J1718" s="207"/>
      <c r="K1718" s="213"/>
      <c r="L1718" s="207"/>
      <c r="M1718" s="213"/>
      <c r="N1718" s="207"/>
      <c r="O1718" s="183"/>
      <c r="P1718" s="184"/>
      <c r="Q1718" s="184"/>
      <c r="R1718" s="275"/>
      <c r="S1718" s="185"/>
      <c r="T1718" s="185"/>
      <c r="U1718" s="275"/>
      <c r="V1718" s="275"/>
      <c r="W1718" s="276"/>
      <c r="X1718" s="276"/>
      <c r="Y1718" s="276"/>
      <c r="Z1718" s="275"/>
      <c r="AA1718" s="184"/>
      <c r="AB1718" s="184"/>
      <c r="AC1718" s="185"/>
      <c r="AD1718" s="185"/>
      <c r="AE1718" s="186"/>
      <c r="AF1718" s="187"/>
      <c r="AG1718" s="182"/>
      <c r="AH1718" s="184"/>
      <c r="AI1718" s="184"/>
      <c r="AJ1718" s="182"/>
      <c r="AK1718" s="188"/>
      <c r="AL1718" s="188"/>
      <c r="AM1718" s="188"/>
      <c r="AN1718" s="188"/>
      <c r="AO1718" s="188"/>
      <c r="AP1718" s="188"/>
      <c r="AQ1718" s="188"/>
      <c r="AR1718" s="188"/>
      <c r="AS1718" s="188"/>
      <c r="AT1718" s="188"/>
      <c r="AU1718" s="189"/>
      <c r="AV1718" s="190"/>
      <c r="AW1718" s="190"/>
      <c r="AX1718" s="191"/>
      <c r="AY1718" s="191"/>
      <c r="AZ1718" s="191"/>
      <c r="BA1718" s="192"/>
      <c r="BB1718" s="193"/>
      <c r="BC1718" s="193"/>
      <c r="BD1718" s="193"/>
    </row>
    <row r="1719" spans="1:56">
      <c r="A1719" s="220"/>
      <c r="B1719" s="221"/>
      <c r="C1719" s="222"/>
      <c r="D1719" s="169"/>
      <c r="E1719" s="169"/>
      <c r="F1719" s="169"/>
      <c r="G1719" s="202"/>
      <c r="H1719" s="217"/>
      <c r="I1719" s="212"/>
      <c r="J1719" s="206"/>
      <c r="K1719" s="212"/>
      <c r="L1719" s="206"/>
      <c r="M1719" s="212"/>
      <c r="N1719" s="206"/>
      <c r="O1719" s="170"/>
      <c r="P1719" s="171"/>
      <c r="Q1719" s="171"/>
      <c r="R1719" s="171"/>
      <c r="S1719" s="172"/>
      <c r="T1719" s="172"/>
      <c r="U1719" s="171"/>
      <c r="V1719" s="171"/>
      <c r="W1719" s="173"/>
      <c r="X1719" s="173"/>
      <c r="Y1719" s="173"/>
      <c r="Z1719" s="171"/>
      <c r="AA1719" s="171"/>
      <c r="AB1719" s="171"/>
      <c r="AC1719" s="172"/>
      <c r="AD1719" s="172"/>
      <c r="AE1719" s="174"/>
      <c r="AF1719" s="175"/>
      <c r="AG1719" s="169"/>
      <c r="AH1719" s="171"/>
      <c r="AI1719" s="171"/>
      <c r="AJ1719" s="169"/>
      <c r="AK1719" s="176"/>
      <c r="AL1719" s="176"/>
      <c r="AM1719" s="176"/>
      <c r="AN1719" s="176"/>
      <c r="AO1719" s="176"/>
      <c r="AP1719" s="176"/>
      <c r="AQ1719" s="176"/>
      <c r="AR1719" s="176"/>
      <c r="AS1719" s="176"/>
      <c r="AT1719" s="176"/>
      <c r="AU1719" s="177"/>
      <c r="AV1719" s="178"/>
      <c r="AW1719" s="178"/>
      <c r="AX1719" s="179"/>
      <c r="AY1719" s="179"/>
      <c r="AZ1719" s="179"/>
      <c r="BA1719" s="180"/>
      <c r="BB1719" s="181"/>
      <c r="BC1719" s="181"/>
      <c r="BD1719" s="181"/>
    </row>
    <row r="1720" spans="1:56">
      <c r="A1720" s="223"/>
      <c r="B1720" s="224"/>
      <c r="C1720" s="225"/>
      <c r="D1720" s="182"/>
      <c r="E1720" s="182"/>
      <c r="F1720" s="182"/>
      <c r="G1720" s="203"/>
      <c r="H1720" s="218"/>
      <c r="I1720" s="213"/>
      <c r="J1720" s="207"/>
      <c r="K1720" s="213"/>
      <c r="L1720" s="207"/>
      <c r="M1720" s="213"/>
      <c r="N1720" s="207"/>
      <c r="O1720" s="183"/>
      <c r="P1720" s="184"/>
      <c r="Q1720" s="184"/>
      <c r="R1720" s="275"/>
      <c r="S1720" s="185"/>
      <c r="T1720" s="185"/>
      <c r="U1720" s="275"/>
      <c r="V1720" s="275"/>
      <c r="W1720" s="276"/>
      <c r="X1720" s="276"/>
      <c r="Y1720" s="276"/>
      <c r="Z1720" s="275"/>
      <c r="AA1720" s="184"/>
      <c r="AB1720" s="184"/>
      <c r="AC1720" s="185"/>
      <c r="AD1720" s="185"/>
      <c r="AE1720" s="186"/>
      <c r="AF1720" s="187"/>
      <c r="AG1720" s="182"/>
      <c r="AH1720" s="184"/>
      <c r="AI1720" s="184"/>
      <c r="AJ1720" s="182"/>
      <c r="AK1720" s="188"/>
      <c r="AL1720" s="188"/>
      <c r="AM1720" s="188"/>
      <c r="AN1720" s="188"/>
      <c r="AO1720" s="188"/>
      <c r="AP1720" s="188"/>
      <c r="AQ1720" s="188"/>
      <c r="AR1720" s="188"/>
      <c r="AS1720" s="188"/>
      <c r="AT1720" s="188"/>
      <c r="AU1720" s="189"/>
      <c r="AV1720" s="190"/>
      <c r="AW1720" s="190"/>
      <c r="AX1720" s="191"/>
      <c r="AY1720" s="191"/>
      <c r="AZ1720" s="191"/>
      <c r="BA1720" s="192"/>
      <c r="BB1720" s="193"/>
      <c r="BC1720" s="193"/>
      <c r="BD1720" s="193"/>
    </row>
    <row r="1721" spans="1:56">
      <c r="A1721" s="220"/>
      <c r="B1721" s="221"/>
      <c r="C1721" s="222"/>
      <c r="D1721" s="169"/>
      <c r="E1721" s="169"/>
      <c r="F1721" s="169"/>
      <c r="G1721" s="202"/>
      <c r="H1721" s="217"/>
      <c r="I1721" s="212"/>
      <c r="J1721" s="206"/>
      <c r="K1721" s="212"/>
      <c r="L1721" s="206"/>
      <c r="M1721" s="212"/>
      <c r="N1721" s="206"/>
      <c r="O1721" s="170"/>
      <c r="P1721" s="171"/>
      <c r="Q1721" s="171"/>
      <c r="R1721" s="171"/>
      <c r="S1721" s="172"/>
      <c r="T1721" s="172"/>
      <c r="U1721" s="171"/>
      <c r="V1721" s="171"/>
      <c r="W1721" s="173"/>
      <c r="X1721" s="173"/>
      <c r="Y1721" s="173"/>
      <c r="Z1721" s="171"/>
      <c r="AA1721" s="171"/>
      <c r="AB1721" s="171"/>
      <c r="AC1721" s="172"/>
      <c r="AD1721" s="172"/>
      <c r="AE1721" s="174"/>
      <c r="AF1721" s="175"/>
      <c r="AG1721" s="169"/>
      <c r="AH1721" s="171"/>
      <c r="AI1721" s="171"/>
      <c r="AJ1721" s="169"/>
      <c r="AK1721" s="176"/>
      <c r="AL1721" s="176"/>
      <c r="AM1721" s="176"/>
      <c r="AN1721" s="176"/>
      <c r="AO1721" s="176"/>
      <c r="AP1721" s="176"/>
      <c r="AQ1721" s="176"/>
      <c r="AR1721" s="176"/>
      <c r="AS1721" s="176"/>
      <c r="AT1721" s="176"/>
      <c r="AU1721" s="177"/>
      <c r="AV1721" s="178"/>
      <c r="AW1721" s="178"/>
      <c r="AX1721" s="179"/>
      <c r="AY1721" s="179"/>
      <c r="AZ1721" s="179"/>
      <c r="BA1721" s="180"/>
      <c r="BB1721" s="181"/>
      <c r="BC1721" s="181"/>
      <c r="BD1721" s="181"/>
    </row>
    <row r="1722" spans="1:56">
      <c r="A1722" s="223"/>
      <c r="B1722" s="224"/>
      <c r="C1722" s="225"/>
      <c r="D1722" s="182"/>
      <c r="E1722" s="182"/>
      <c r="F1722" s="182"/>
      <c r="G1722" s="203"/>
      <c r="H1722" s="218"/>
      <c r="I1722" s="213"/>
      <c r="J1722" s="207"/>
      <c r="K1722" s="213"/>
      <c r="L1722" s="207"/>
      <c r="M1722" s="213"/>
      <c r="N1722" s="207"/>
      <c r="O1722" s="183"/>
      <c r="P1722" s="184"/>
      <c r="Q1722" s="184"/>
      <c r="R1722" s="275"/>
      <c r="S1722" s="185"/>
      <c r="T1722" s="185"/>
      <c r="U1722" s="275"/>
      <c r="V1722" s="275"/>
      <c r="W1722" s="276"/>
      <c r="X1722" s="276"/>
      <c r="Y1722" s="276"/>
      <c r="Z1722" s="275"/>
      <c r="AA1722" s="184"/>
      <c r="AB1722" s="184"/>
      <c r="AC1722" s="185"/>
      <c r="AD1722" s="185"/>
      <c r="AE1722" s="186"/>
      <c r="AF1722" s="187"/>
      <c r="AG1722" s="182"/>
      <c r="AH1722" s="184"/>
      <c r="AI1722" s="184"/>
      <c r="AJ1722" s="182"/>
      <c r="AK1722" s="188"/>
      <c r="AL1722" s="188"/>
      <c r="AM1722" s="188"/>
      <c r="AN1722" s="188"/>
      <c r="AO1722" s="188"/>
      <c r="AP1722" s="188"/>
      <c r="AQ1722" s="188"/>
      <c r="AR1722" s="188"/>
      <c r="AS1722" s="188"/>
      <c r="AT1722" s="188"/>
      <c r="AU1722" s="189"/>
      <c r="AV1722" s="190"/>
      <c r="AW1722" s="190"/>
      <c r="AX1722" s="191"/>
      <c r="AY1722" s="191"/>
      <c r="AZ1722" s="191"/>
      <c r="BA1722" s="192"/>
      <c r="BB1722" s="193"/>
      <c r="BC1722" s="193"/>
      <c r="BD1722" s="193"/>
    </row>
    <row r="1723" spans="1:56">
      <c r="A1723" s="220"/>
      <c r="B1723" s="221"/>
      <c r="C1723" s="222"/>
      <c r="D1723" s="169"/>
      <c r="E1723" s="169"/>
      <c r="F1723" s="169"/>
      <c r="G1723" s="202"/>
      <c r="H1723" s="217"/>
      <c r="I1723" s="212"/>
      <c r="J1723" s="206"/>
      <c r="K1723" s="212"/>
      <c r="L1723" s="206"/>
      <c r="M1723" s="212"/>
      <c r="N1723" s="206"/>
      <c r="O1723" s="170"/>
      <c r="P1723" s="171"/>
      <c r="Q1723" s="171"/>
      <c r="R1723" s="171"/>
      <c r="S1723" s="172"/>
      <c r="T1723" s="172"/>
      <c r="U1723" s="171"/>
      <c r="V1723" s="171"/>
      <c r="W1723" s="173"/>
      <c r="X1723" s="173"/>
      <c r="Y1723" s="173"/>
      <c r="Z1723" s="171"/>
      <c r="AA1723" s="171"/>
      <c r="AB1723" s="171"/>
      <c r="AC1723" s="172"/>
      <c r="AD1723" s="172"/>
      <c r="AE1723" s="174"/>
      <c r="AF1723" s="175"/>
      <c r="AG1723" s="169"/>
      <c r="AH1723" s="171"/>
      <c r="AI1723" s="171"/>
      <c r="AJ1723" s="169"/>
      <c r="AK1723" s="176"/>
      <c r="AL1723" s="176"/>
      <c r="AM1723" s="176"/>
      <c r="AN1723" s="176"/>
      <c r="AO1723" s="176"/>
      <c r="AP1723" s="176"/>
      <c r="AQ1723" s="176"/>
      <c r="AR1723" s="176"/>
      <c r="AS1723" s="176"/>
      <c r="AT1723" s="176"/>
      <c r="AU1723" s="177"/>
      <c r="AV1723" s="178"/>
      <c r="AW1723" s="178"/>
      <c r="AX1723" s="179"/>
      <c r="AY1723" s="179"/>
      <c r="AZ1723" s="179"/>
      <c r="BA1723" s="180"/>
      <c r="BB1723" s="181"/>
      <c r="BC1723" s="181"/>
      <c r="BD1723" s="181"/>
    </row>
    <row r="1724" spans="1:56">
      <c r="A1724" s="223"/>
      <c r="B1724" s="224"/>
      <c r="C1724" s="225"/>
      <c r="D1724" s="182"/>
      <c r="E1724" s="182"/>
      <c r="F1724" s="182"/>
      <c r="G1724" s="203"/>
      <c r="H1724" s="218"/>
      <c r="I1724" s="213"/>
      <c r="J1724" s="207"/>
      <c r="K1724" s="213"/>
      <c r="L1724" s="207"/>
      <c r="M1724" s="213"/>
      <c r="N1724" s="207"/>
      <c r="O1724" s="183"/>
      <c r="P1724" s="184"/>
      <c r="Q1724" s="184"/>
      <c r="R1724" s="275"/>
      <c r="S1724" s="185"/>
      <c r="T1724" s="185"/>
      <c r="U1724" s="275"/>
      <c r="V1724" s="275"/>
      <c r="W1724" s="276"/>
      <c r="X1724" s="276"/>
      <c r="Y1724" s="276"/>
      <c r="Z1724" s="275"/>
      <c r="AA1724" s="184"/>
      <c r="AB1724" s="184"/>
      <c r="AC1724" s="185"/>
      <c r="AD1724" s="185"/>
      <c r="AE1724" s="186"/>
      <c r="AF1724" s="187"/>
      <c r="AG1724" s="182"/>
      <c r="AH1724" s="184"/>
      <c r="AI1724" s="184"/>
      <c r="AJ1724" s="182"/>
      <c r="AK1724" s="188"/>
      <c r="AL1724" s="188"/>
      <c r="AM1724" s="188"/>
      <c r="AN1724" s="188"/>
      <c r="AO1724" s="188"/>
      <c r="AP1724" s="188"/>
      <c r="AQ1724" s="188"/>
      <c r="AR1724" s="188"/>
      <c r="AS1724" s="188"/>
      <c r="AT1724" s="188"/>
      <c r="AU1724" s="189"/>
      <c r="AV1724" s="190"/>
      <c r="AW1724" s="190"/>
      <c r="AX1724" s="191"/>
      <c r="AY1724" s="191"/>
      <c r="AZ1724" s="191"/>
      <c r="BA1724" s="192"/>
      <c r="BB1724" s="193"/>
      <c r="BC1724" s="193"/>
      <c r="BD1724" s="193"/>
    </row>
    <row r="1725" spans="1:56">
      <c r="A1725" s="220"/>
      <c r="B1725" s="221"/>
      <c r="C1725" s="222"/>
      <c r="D1725" s="169"/>
      <c r="E1725" s="169"/>
      <c r="F1725" s="169"/>
      <c r="G1725" s="202"/>
      <c r="H1725" s="217"/>
      <c r="I1725" s="212"/>
      <c r="J1725" s="206"/>
      <c r="K1725" s="212"/>
      <c r="L1725" s="206"/>
      <c r="M1725" s="212"/>
      <c r="N1725" s="206"/>
      <c r="O1725" s="170"/>
      <c r="P1725" s="171"/>
      <c r="Q1725" s="171"/>
      <c r="R1725" s="171"/>
      <c r="S1725" s="172"/>
      <c r="T1725" s="172"/>
      <c r="U1725" s="171"/>
      <c r="V1725" s="171"/>
      <c r="W1725" s="173"/>
      <c r="X1725" s="173"/>
      <c r="Y1725" s="173"/>
      <c r="Z1725" s="171"/>
      <c r="AA1725" s="171"/>
      <c r="AB1725" s="171"/>
      <c r="AC1725" s="172"/>
      <c r="AD1725" s="172"/>
      <c r="AE1725" s="174"/>
      <c r="AF1725" s="175"/>
      <c r="AG1725" s="169"/>
      <c r="AH1725" s="171"/>
      <c r="AI1725" s="171"/>
      <c r="AJ1725" s="169"/>
      <c r="AK1725" s="176"/>
      <c r="AL1725" s="176"/>
      <c r="AM1725" s="176"/>
      <c r="AN1725" s="176"/>
      <c r="AO1725" s="176"/>
      <c r="AP1725" s="176"/>
      <c r="AQ1725" s="176"/>
      <c r="AR1725" s="176"/>
      <c r="AS1725" s="176"/>
      <c r="AT1725" s="176"/>
      <c r="AU1725" s="177"/>
      <c r="AV1725" s="178"/>
      <c r="AW1725" s="178"/>
      <c r="AX1725" s="179"/>
      <c r="AY1725" s="179"/>
      <c r="AZ1725" s="179"/>
      <c r="BA1725" s="180"/>
      <c r="BB1725" s="181"/>
      <c r="BC1725" s="181"/>
      <c r="BD1725" s="181"/>
    </row>
    <row r="1726" spans="1:56">
      <c r="A1726" s="223"/>
      <c r="B1726" s="224"/>
      <c r="C1726" s="225"/>
      <c r="D1726" s="182"/>
      <c r="E1726" s="182"/>
      <c r="F1726" s="182"/>
      <c r="G1726" s="203"/>
      <c r="H1726" s="218"/>
      <c r="I1726" s="213"/>
      <c r="J1726" s="207"/>
      <c r="K1726" s="213"/>
      <c r="L1726" s="207"/>
      <c r="M1726" s="213"/>
      <c r="N1726" s="207"/>
      <c r="O1726" s="183"/>
      <c r="P1726" s="184"/>
      <c r="Q1726" s="184"/>
      <c r="R1726" s="275"/>
      <c r="S1726" s="185"/>
      <c r="T1726" s="185"/>
      <c r="U1726" s="275"/>
      <c r="V1726" s="275"/>
      <c r="W1726" s="276"/>
      <c r="X1726" s="276"/>
      <c r="Y1726" s="276"/>
      <c r="Z1726" s="275"/>
      <c r="AA1726" s="184"/>
      <c r="AB1726" s="184"/>
      <c r="AC1726" s="185"/>
      <c r="AD1726" s="185"/>
      <c r="AE1726" s="186"/>
      <c r="AF1726" s="187"/>
      <c r="AG1726" s="182"/>
      <c r="AH1726" s="184"/>
      <c r="AI1726" s="184"/>
      <c r="AJ1726" s="182"/>
      <c r="AK1726" s="188"/>
      <c r="AL1726" s="188"/>
      <c r="AM1726" s="188"/>
      <c r="AN1726" s="188"/>
      <c r="AO1726" s="188"/>
      <c r="AP1726" s="188"/>
      <c r="AQ1726" s="188"/>
      <c r="AR1726" s="188"/>
      <c r="AS1726" s="188"/>
      <c r="AT1726" s="188"/>
      <c r="AU1726" s="189"/>
      <c r="AV1726" s="190"/>
      <c r="AW1726" s="190"/>
      <c r="AX1726" s="191"/>
      <c r="AY1726" s="191"/>
      <c r="AZ1726" s="191"/>
      <c r="BA1726" s="192"/>
      <c r="BB1726" s="193"/>
      <c r="BC1726" s="193"/>
      <c r="BD1726" s="193"/>
    </row>
    <row r="1727" spans="1:56">
      <c r="A1727" s="220"/>
      <c r="B1727" s="221"/>
      <c r="C1727" s="222"/>
      <c r="D1727" s="169"/>
      <c r="E1727" s="169"/>
      <c r="F1727" s="169"/>
      <c r="G1727" s="202"/>
      <c r="H1727" s="217"/>
      <c r="I1727" s="212"/>
      <c r="J1727" s="206"/>
      <c r="K1727" s="212"/>
      <c r="L1727" s="206"/>
      <c r="M1727" s="212"/>
      <c r="N1727" s="206"/>
      <c r="O1727" s="170"/>
      <c r="P1727" s="171"/>
      <c r="Q1727" s="171"/>
      <c r="R1727" s="171"/>
      <c r="S1727" s="172"/>
      <c r="T1727" s="172"/>
      <c r="U1727" s="171"/>
      <c r="V1727" s="171"/>
      <c r="W1727" s="173"/>
      <c r="X1727" s="173"/>
      <c r="Y1727" s="173"/>
      <c r="Z1727" s="171"/>
      <c r="AA1727" s="171"/>
      <c r="AB1727" s="171"/>
      <c r="AC1727" s="172"/>
      <c r="AD1727" s="172"/>
      <c r="AE1727" s="174"/>
      <c r="AF1727" s="175"/>
      <c r="AG1727" s="169"/>
      <c r="AH1727" s="171"/>
      <c r="AI1727" s="171"/>
      <c r="AJ1727" s="169"/>
      <c r="AK1727" s="176"/>
      <c r="AL1727" s="176"/>
      <c r="AM1727" s="176"/>
      <c r="AN1727" s="176"/>
      <c r="AO1727" s="176"/>
      <c r="AP1727" s="176"/>
      <c r="AQ1727" s="176"/>
      <c r="AR1727" s="176"/>
      <c r="AS1727" s="176"/>
      <c r="AT1727" s="176"/>
      <c r="AU1727" s="177"/>
      <c r="AV1727" s="178"/>
      <c r="AW1727" s="178"/>
      <c r="AX1727" s="179"/>
      <c r="AY1727" s="179"/>
      <c r="AZ1727" s="179"/>
      <c r="BA1727" s="180"/>
      <c r="BB1727" s="181"/>
      <c r="BC1727" s="181"/>
      <c r="BD1727" s="181"/>
    </row>
    <row r="1728" spans="1:56">
      <c r="A1728" s="223"/>
      <c r="B1728" s="224"/>
      <c r="C1728" s="225"/>
      <c r="D1728" s="182"/>
      <c r="E1728" s="182"/>
      <c r="F1728" s="182"/>
      <c r="G1728" s="203"/>
      <c r="H1728" s="218"/>
      <c r="I1728" s="213"/>
      <c r="J1728" s="207"/>
      <c r="K1728" s="213"/>
      <c r="L1728" s="207"/>
      <c r="M1728" s="213"/>
      <c r="N1728" s="207"/>
      <c r="O1728" s="183"/>
      <c r="P1728" s="184"/>
      <c r="Q1728" s="184"/>
      <c r="R1728" s="275"/>
      <c r="S1728" s="185"/>
      <c r="T1728" s="185"/>
      <c r="U1728" s="275"/>
      <c r="V1728" s="275"/>
      <c r="W1728" s="276"/>
      <c r="X1728" s="276"/>
      <c r="Y1728" s="276"/>
      <c r="Z1728" s="275"/>
      <c r="AA1728" s="184"/>
      <c r="AB1728" s="184"/>
      <c r="AC1728" s="185"/>
      <c r="AD1728" s="185"/>
      <c r="AE1728" s="186"/>
      <c r="AF1728" s="187"/>
      <c r="AG1728" s="182"/>
      <c r="AH1728" s="184"/>
      <c r="AI1728" s="184"/>
      <c r="AJ1728" s="182"/>
      <c r="AK1728" s="188"/>
      <c r="AL1728" s="188"/>
      <c r="AM1728" s="188"/>
      <c r="AN1728" s="188"/>
      <c r="AO1728" s="188"/>
      <c r="AP1728" s="188"/>
      <c r="AQ1728" s="188"/>
      <c r="AR1728" s="188"/>
      <c r="AS1728" s="188"/>
      <c r="AT1728" s="188"/>
      <c r="AU1728" s="189"/>
      <c r="AV1728" s="190"/>
      <c r="AW1728" s="190"/>
      <c r="AX1728" s="191"/>
      <c r="AY1728" s="191"/>
      <c r="AZ1728" s="191"/>
      <c r="BA1728" s="192"/>
      <c r="BB1728" s="193"/>
      <c r="BC1728" s="193"/>
      <c r="BD1728" s="193"/>
    </row>
    <row r="1729" spans="1:56">
      <c r="A1729" s="220"/>
      <c r="B1729" s="221"/>
      <c r="C1729" s="222"/>
      <c r="D1729" s="169"/>
      <c r="E1729" s="169"/>
      <c r="F1729" s="169"/>
      <c r="G1729" s="202"/>
      <c r="H1729" s="217"/>
      <c r="I1729" s="212"/>
      <c r="J1729" s="206"/>
      <c r="K1729" s="212"/>
      <c r="L1729" s="206"/>
      <c r="M1729" s="212"/>
      <c r="N1729" s="206"/>
      <c r="O1729" s="170"/>
      <c r="P1729" s="171"/>
      <c r="Q1729" s="171"/>
      <c r="R1729" s="171"/>
      <c r="S1729" s="172"/>
      <c r="T1729" s="172"/>
      <c r="U1729" s="171"/>
      <c r="V1729" s="171"/>
      <c r="W1729" s="173"/>
      <c r="X1729" s="173"/>
      <c r="Y1729" s="173"/>
      <c r="Z1729" s="171"/>
      <c r="AA1729" s="171"/>
      <c r="AB1729" s="171"/>
      <c r="AC1729" s="172"/>
      <c r="AD1729" s="172"/>
      <c r="AE1729" s="174"/>
      <c r="AF1729" s="175"/>
      <c r="AG1729" s="169"/>
      <c r="AH1729" s="171"/>
      <c r="AI1729" s="171"/>
      <c r="AJ1729" s="169"/>
      <c r="AK1729" s="176"/>
      <c r="AL1729" s="176"/>
      <c r="AM1729" s="176"/>
      <c r="AN1729" s="176"/>
      <c r="AO1729" s="176"/>
      <c r="AP1729" s="176"/>
      <c r="AQ1729" s="176"/>
      <c r="AR1729" s="176"/>
      <c r="AS1729" s="176"/>
      <c r="AT1729" s="176"/>
      <c r="AU1729" s="177"/>
      <c r="AV1729" s="178"/>
      <c r="AW1729" s="178"/>
      <c r="AX1729" s="179"/>
      <c r="AY1729" s="179"/>
      <c r="AZ1729" s="179"/>
      <c r="BA1729" s="180"/>
      <c r="BB1729" s="181"/>
      <c r="BC1729" s="181"/>
      <c r="BD1729" s="181"/>
    </row>
    <row r="1730" spans="1:56">
      <c r="A1730" s="223"/>
      <c r="B1730" s="224"/>
      <c r="C1730" s="225"/>
      <c r="D1730" s="182"/>
      <c r="E1730" s="182"/>
      <c r="F1730" s="182"/>
      <c r="G1730" s="203"/>
      <c r="H1730" s="218"/>
      <c r="I1730" s="213"/>
      <c r="J1730" s="207"/>
      <c r="K1730" s="213"/>
      <c r="L1730" s="207"/>
      <c r="M1730" s="213"/>
      <c r="N1730" s="207"/>
      <c r="O1730" s="183"/>
      <c r="P1730" s="184"/>
      <c r="Q1730" s="184"/>
      <c r="R1730" s="275"/>
      <c r="S1730" s="185"/>
      <c r="T1730" s="185"/>
      <c r="U1730" s="275"/>
      <c r="V1730" s="275"/>
      <c r="W1730" s="276"/>
      <c r="X1730" s="276"/>
      <c r="Y1730" s="276"/>
      <c r="Z1730" s="275"/>
      <c r="AA1730" s="184"/>
      <c r="AB1730" s="184"/>
      <c r="AC1730" s="185"/>
      <c r="AD1730" s="185"/>
      <c r="AE1730" s="186"/>
      <c r="AF1730" s="187"/>
      <c r="AG1730" s="182"/>
      <c r="AH1730" s="184"/>
      <c r="AI1730" s="184"/>
      <c r="AJ1730" s="182"/>
      <c r="AK1730" s="188"/>
      <c r="AL1730" s="188"/>
      <c r="AM1730" s="188"/>
      <c r="AN1730" s="188"/>
      <c r="AO1730" s="188"/>
      <c r="AP1730" s="188"/>
      <c r="AQ1730" s="188"/>
      <c r="AR1730" s="188"/>
      <c r="AS1730" s="188"/>
      <c r="AT1730" s="188"/>
      <c r="AU1730" s="189"/>
      <c r="AV1730" s="190"/>
      <c r="AW1730" s="190"/>
      <c r="AX1730" s="191"/>
      <c r="AY1730" s="191"/>
      <c r="AZ1730" s="191"/>
      <c r="BA1730" s="192"/>
      <c r="BB1730" s="193"/>
      <c r="BC1730" s="193"/>
      <c r="BD1730" s="193"/>
    </row>
    <row r="1731" spans="1:56">
      <c r="A1731" s="220"/>
      <c r="B1731" s="221"/>
      <c r="C1731" s="222"/>
      <c r="D1731" s="169"/>
      <c r="E1731" s="169"/>
      <c r="F1731" s="169"/>
      <c r="G1731" s="202"/>
      <c r="H1731" s="217"/>
      <c r="I1731" s="212"/>
      <c r="J1731" s="206"/>
      <c r="K1731" s="212"/>
      <c r="L1731" s="206"/>
      <c r="M1731" s="212"/>
      <c r="N1731" s="206"/>
      <c r="O1731" s="170"/>
      <c r="P1731" s="171"/>
      <c r="Q1731" s="171"/>
      <c r="R1731" s="171"/>
      <c r="S1731" s="172"/>
      <c r="T1731" s="172"/>
      <c r="U1731" s="171"/>
      <c r="V1731" s="171"/>
      <c r="W1731" s="173"/>
      <c r="X1731" s="173"/>
      <c r="Y1731" s="173"/>
      <c r="Z1731" s="171"/>
      <c r="AA1731" s="171"/>
      <c r="AB1731" s="171"/>
      <c r="AC1731" s="172"/>
      <c r="AD1731" s="172"/>
      <c r="AE1731" s="174"/>
      <c r="AF1731" s="175"/>
      <c r="AG1731" s="169"/>
      <c r="AH1731" s="171"/>
      <c r="AI1731" s="171"/>
      <c r="AJ1731" s="169"/>
      <c r="AK1731" s="176"/>
      <c r="AL1731" s="176"/>
      <c r="AM1731" s="176"/>
      <c r="AN1731" s="176"/>
      <c r="AO1731" s="176"/>
      <c r="AP1731" s="176"/>
      <c r="AQ1731" s="176"/>
      <c r="AR1731" s="176"/>
      <c r="AS1731" s="176"/>
      <c r="AT1731" s="176"/>
      <c r="AU1731" s="177"/>
      <c r="AV1731" s="178"/>
      <c r="AW1731" s="178"/>
      <c r="AX1731" s="179"/>
      <c r="AY1731" s="179"/>
      <c r="AZ1731" s="179"/>
      <c r="BA1731" s="180"/>
      <c r="BB1731" s="181"/>
      <c r="BC1731" s="181"/>
      <c r="BD1731" s="181"/>
    </row>
    <row r="1732" spans="1:56">
      <c r="A1732" s="223"/>
      <c r="B1732" s="224"/>
      <c r="C1732" s="225"/>
      <c r="D1732" s="182"/>
      <c r="E1732" s="182"/>
      <c r="F1732" s="182"/>
      <c r="G1732" s="203"/>
      <c r="H1732" s="218"/>
      <c r="I1732" s="213"/>
      <c r="J1732" s="207"/>
      <c r="K1732" s="213"/>
      <c r="L1732" s="207"/>
      <c r="M1732" s="213"/>
      <c r="N1732" s="207"/>
      <c r="O1732" s="183"/>
      <c r="P1732" s="184"/>
      <c r="Q1732" s="184"/>
      <c r="R1732" s="275"/>
      <c r="S1732" s="185"/>
      <c r="T1732" s="185"/>
      <c r="U1732" s="275"/>
      <c r="V1732" s="275"/>
      <c r="W1732" s="276"/>
      <c r="X1732" s="276"/>
      <c r="Y1732" s="276"/>
      <c r="Z1732" s="275"/>
      <c r="AA1732" s="184"/>
      <c r="AB1732" s="184"/>
      <c r="AC1732" s="185"/>
      <c r="AD1732" s="185"/>
      <c r="AE1732" s="186"/>
      <c r="AF1732" s="187"/>
      <c r="AG1732" s="182"/>
      <c r="AH1732" s="184"/>
      <c r="AI1732" s="184"/>
      <c r="AJ1732" s="182"/>
      <c r="AK1732" s="188"/>
      <c r="AL1732" s="188"/>
      <c r="AM1732" s="188"/>
      <c r="AN1732" s="188"/>
      <c r="AO1732" s="188"/>
      <c r="AP1732" s="188"/>
      <c r="AQ1732" s="188"/>
      <c r="AR1732" s="188"/>
      <c r="AS1732" s="188"/>
      <c r="AT1732" s="188"/>
      <c r="AU1732" s="189"/>
      <c r="AV1732" s="190"/>
      <c r="AW1732" s="190"/>
      <c r="AX1732" s="191"/>
      <c r="AY1732" s="191"/>
      <c r="AZ1732" s="191"/>
      <c r="BA1732" s="192"/>
      <c r="BB1732" s="193"/>
      <c r="BC1732" s="193"/>
      <c r="BD1732" s="193"/>
    </row>
    <row r="1733" spans="1:56">
      <c r="A1733" s="220"/>
      <c r="B1733" s="221"/>
      <c r="C1733" s="222"/>
      <c r="D1733" s="169"/>
      <c r="E1733" s="169"/>
      <c r="F1733" s="169"/>
      <c r="G1733" s="202"/>
      <c r="H1733" s="217"/>
      <c r="I1733" s="212"/>
      <c r="J1733" s="206"/>
      <c r="K1733" s="212"/>
      <c r="L1733" s="206"/>
      <c r="M1733" s="212"/>
      <c r="N1733" s="206"/>
      <c r="O1733" s="170"/>
      <c r="P1733" s="171"/>
      <c r="Q1733" s="171"/>
      <c r="R1733" s="171"/>
      <c r="S1733" s="172"/>
      <c r="T1733" s="172"/>
      <c r="U1733" s="171"/>
      <c r="V1733" s="171"/>
      <c r="W1733" s="173"/>
      <c r="X1733" s="173"/>
      <c r="Y1733" s="173"/>
      <c r="Z1733" s="171"/>
      <c r="AA1733" s="171"/>
      <c r="AB1733" s="171"/>
      <c r="AC1733" s="172"/>
      <c r="AD1733" s="172"/>
      <c r="AE1733" s="174"/>
      <c r="AF1733" s="175"/>
      <c r="AG1733" s="169"/>
      <c r="AH1733" s="171"/>
      <c r="AI1733" s="171"/>
      <c r="AJ1733" s="169"/>
      <c r="AK1733" s="176"/>
      <c r="AL1733" s="176"/>
      <c r="AM1733" s="176"/>
      <c r="AN1733" s="176"/>
      <c r="AO1733" s="176"/>
      <c r="AP1733" s="176"/>
      <c r="AQ1733" s="176"/>
      <c r="AR1733" s="176"/>
      <c r="AS1733" s="176"/>
      <c r="AT1733" s="176"/>
      <c r="AU1733" s="177"/>
      <c r="AV1733" s="178"/>
      <c r="AW1733" s="178"/>
      <c r="AX1733" s="179"/>
      <c r="AY1733" s="179"/>
      <c r="AZ1733" s="179"/>
      <c r="BA1733" s="180"/>
      <c r="BB1733" s="181"/>
      <c r="BC1733" s="181"/>
      <c r="BD1733" s="181"/>
    </row>
    <row r="1734" spans="1:56">
      <c r="A1734" s="223"/>
      <c r="B1734" s="224"/>
      <c r="C1734" s="225"/>
      <c r="D1734" s="182"/>
      <c r="E1734" s="182"/>
      <c r="F1734" s="182"/>
      <c r="G1734" s="203"/>
      <c r="H1734" s="218"/>
      <c r="I1734" s="213"/>
      <c r="J1734" s="207"/>
      <c r="K1734" s="213"/>
      <c r="L1734" s="207"/>
      <c r="M1734" s="213"/>
      <c r="N1734" s="207"/>
      <c r="O1734" s="183"/>
      <c r="P1734" s="184"/>
      <c r="Q1734" s="184"/>
      <c r="R1734" s="275"/>
      <c r="S1734" s="185"/>
      <c r="T1734" s="185"/>
      <c r="U1734" s="275"/>
      <c r="V1734" s="275"/>
      <c r="W1734" s="276"/>
      <c r="X1734" s="276"/>
      <c r="Y1734" s="276"/>
      <c r="Z1734" s="275"/>
      <c r="AA1734" s="184"/>
      <c r="AB1734" s="184"/>
      <c r="AC1734" s="185"/>
      <c r="AD1734" s="185"/>
      <c r="AE1734" s="186"/>
      <c r="AF1734" s="187"/>
      <c r="AG1734" s="182"/>
      <c r="AH1734" s="184"/>
      <c r="AI1734" s="184"/>
      <c r="AJ1734" s="182"/>
      <c r="AK1734" s="188"/>
      <c r="AL1734" s="188"/>
      <c r="AM1734" s="188"/>
      <c r="AN1734" s="188"/>
      <c r="AO1734" s="188"/>
      <c r="AP1734" s="188"/>
      <c r="AQ1734" s="188"/>
      <c r="AR1734" s="188"/>
      <c r="AS1734" s="188"/>
      <c r="AT1734" s="188"/>
      <c r="AU1734" s="189"/>
      <c r="AV1734" s="190"/>
      <c r="AW1734" s="190"/>
      <c r="AX1734" s="191"/>
      <c r="AY1734" s="191"/>
      <c r="AZ1734" s="191"/>
      <c r="BA1734" s="192"/>
      <c r="BB1734" s="193"/>
      <c r="BC1734" s="193"/>
      <c r="BD1734" s="193"/>
    </row>
    <row r="1735" spans="1:56">
      <c r="A1735" s="220"/>
      <c r="B1735" s="221"/>
      <c r="C1735" s="222"/>
      <c r="D1735" s="169"/>
      <c r="E1735" s="169"/>
      <c r="F1735" s="169"/>
      <c r="G1735" s="202"/>
      <c r="H1735" s="217"/>
      <c r="I1735" s="212"/>
      <c r="J1735" s="206"/>
      <c r="K1735" s="212"/>
      <c r="L1735" s="206"/>
      <c r="M1735" s="212"/>
      <c r="N1735" s="206"/>
      <c r="O1735" s="170"/>
      <c r="P1735" s="171"/>
      <c r="Q1735" s="171"/>
      <c r="R1735" s="171"/>
      <c r="S1735" s="172"/>
      <c r="T1735" s="172"/>
      <c r="U1735" s="171"/>
      <c r="V1735" s="171"/>
      <c r="W1735" s="173"/>
      <c r="X1735" s="173"/>
      <c r="Y1735" s="173"/>
      <c r="Z1735" s="171"/>
      <c r="AA1735" s="171"/>
      <c r="AB1735" s="171"/>
      <c r="AC1735" s="172"/>
      <c r="AD1735" s="172"/>
      <c r="AE1735" s="174"/>
      <c r="AF1735" s="175"/>
      <c r="AG1735" s="169"/>
      <c r="AH1735" s="171"/>
      <c r="AI1735" s="171"/>
      <c r="AJ1735" s="169"/>
      <c r="AK1735" s="176"/>
      <c r="AL1735" s="176"/>
      <c r="AM1735" s="176"/>
      <c r="AN1735" s="176"/>
      <c r="AO1735" s="176"/>
      <c r="AP1735" s="176"/>
      <c r="AQ1735" s="176"/>
      <c r="AR1735" s="176"/>
      <c r="AS1735" s="176"/>
      <c r="AT1735" s="176"/>
      <c r="AU1735" s="177"/>
      <c r="AV1735" s="178"/>
      <c r="AW1735" s="178"/>
      <c r="AX1735" s="179"/>
      <c r="AY1735" s="179"/>
      <c r="AZ1735" s="179"/>
      <c r="BA1735" s="180"/>
      <c r="BB1735" s="181"/>
      <c r="BC1735" s="181"/>
      <c r="BD1735" s="181"/>
    </row>
    <row r="1736" spans="1:56">
      <c r="A1736" s="223"/>
      <c r="B1736" s="224"/>
      <c r="C1736" s="225"/>
      <c r="D1736" s="182"/>
      <c r="E1736" s="182"/>
      <c r="F1736" s="182"/>
      <c r="G1736" s="203"/>
      <c r="H1736" s="218"/>
      <c r="I1736" s="213"/>
      <c r="J1736" s="207"/>
      <c r="K1736" s="213"/>
      <c r="L1736" s="207"/>
      <c r="M1736" s="213"/>
      <c r="N1736" s="207"/>
      <c r="O1736" s="183"/>
      <c r="P1736" s="184"/>
      <c r="Q1736" s="184"/>
      <c r="R1736" s="275"/>
      <c r="S1736" s="185"/>
      <c r="T1736" s="185"/>
      <c r="U1736" s="275"/>
      <c r="V1736" s="275"/>
      <c r="W1736" s="276"/>
      <c r="X1736" s="276"/>
      <c r="Y1736" s="276"/>
      <c r="Z1736" s="275"/>
      <c r="AA1736" s="184"/>
      <c r="AB1736" s="184"/>
      <c r="AC1736" s="185"/>
      <c r="AD1736" s="185"/>
      <c r="AE1736" s="186"/>
      <c r="AF1736" s="187"/>
      <c r="AG1736" s="182"/>
      <c r="AH1736" s="184"/>
      <c r="AI1736" s="184"/>
      <c r="AJ1736" s="182"/>
      <c r="AK1736" s="188"/>
      <c r="AL1736" s="188"/>
      <c r="AM1736" s="188"/>
      <c r="AN1736" s="188"/>
      <c r="AO1736" s="188"/>
      <c r="AP1736" s="188"/>
      <c r="AQ1736" s="188"/>
      <c r="AR1736" s="188"/>
      <c r="AS1736" s="188"/>
      <c r="AT1736" s="188"/>
      <c r="AU1736" s="189"/>
      <c r="AV1736" s="190"/>
      <c r="AW1736" s="190"/>
      <c r="AX1736" s="191"/>
      <c r="AY1736" s="191"/>
      <c r="AZ1736" s="191"/>
      <c r="BA1736" s="192"/>
      <c r="BB1736" s="193"/>
      <c r="BC1736" s="193"/>
      <c r="BD1736" s="193"/>
    </row>
    <row r="1737" spans="1:56">
      <c r="A1737" s="220"/>
      <c r="B1737" s="221"/>
      <c r="C1737" s="222"/>
      <c r="D1737" s="169"/>
      <c r="E1737" s="169"/>
      <c r="F1737" s="169"/>
      <c r="G1737" s="202"/>
      <c r="H1737" s="217"/>
      <c r="I1737" s="212"/>
      <c r="J1737" s="206"/>
      <c r="K1737" s="212"/>
      <c r="L1737" s="206"/>
      <c r="M1737" s="212"/>
      <c r="N1737" s="206"/>
      <c r="O1737" s="170"/>
      <c r="P1737" s="171"/>
      <c r="Q1737" s="171"/>
      <c r="R1737" s="171"/>
      <c r="S1737" s="172"/>
      <c r="T1737" s="172"/>
      <c r="U1737" s="171"/>
      <c r="V1737" s="171"/>
      <c r="W1737" s="173"/>
      <c r="X1737" s="173"/>
      <c r="Y1737" s="173"/>
      <c r="Z1737" s="171"/>
      <c r="AA1737" s="171"/>
      <c r="AB1737" s="171"/>
      <c r="AC1737" s="172"/>
      <c r="AD1737" s="172"/>
      <c r="AE1737" s="174"/>
      <c r="AF1737" s="175"/>
      <c r="AG1737" s="169"/>
      <c r="AH1737" s="171"/>
      <c r="AI1737" s="171"/>
      <c r="AJ1737" s="169"/>
      <c r="AK1737" s="176"/>
      <c r="AL1737" s="176"/>
      <c r="AM1737" s="176"/>
      <c r="AN1737" s="176"/>
      <c r="AO1737" s="176"/>
      <c r="AP1737" s="176"/>
      <c r="AQ1737" s="176"/>
      <c r="AR1737" s="176"/>
      <c r="AS1737" s="176"/>
      <c r="AT1737" s="176"/>
      <c r="AU1737" s="177"/>
      <c r="AV1737" s="178"/>
      <c r="AW1737" s="178"/>
      <c r="AX1737" s="179"/>
      <c r="AY1737" s="179"/>
      <c r="AZ1737" s="179"/>
      <c r="BA1737" s="180"/>
      <c r="BB1737" s="181"/>
      <c r="BC1737" s="181"/>
      <c r="BD1737" s="181"/>
    </row>
    <row r="1738" spans="1:56">
      <c r="A1738" s="223"/>
      <c r="B1738" s="224"/>
      <c r="C1738" s="225"/>
      <c r="D1738" s="182"/>
      <c r="E1738" s="182"/>
      <c r="F1738" s="182"/>
      <c r="G1738" s="203"/>
      <c r="H1738" s="218"/>
      <c r="I1738" s="213"/>
      <c r="J1738" s="207"/>
      <c r="K1738" s="213"/>
      <c r="L1738" s="207"/>
      <c r="M1738" s="213"/>
      <c r="N1738" s="207"/>
      <c r="O1738" s="183"/>
      <c r="P1738" s="184"/>
      <c r="Q1738" s="184"/>
      <c r="R1738" s="275"/>
      <c r="S1738" s="185"/>
      <c r="T1738" s="185"/>
      <c r="U1738" s="275"/>
      <c r="V1738" s="275"/>
      <c r="W1738" s="276"/>
      <c r="X1738" s="276"/>
      <c r="Y1738" s="276"/>
      <c r="Z1738" s="275"/>
      <c r="AA1738" s="184"/>
      <c r="AB1738" s="184"/>
      <c r="AC1738" s="185"/>
      <c r="AD1738" s="185"/>
      <c r="AE1738" s="186"/>
      <c r="AF1738" s="187"/>
      <c r="AG1738" s="182"/>
      <c r="AH1738" s="184"/>
      <c r="AI1738" s="184"/>
      <c r="AJ1738" s="182"/>
      <c r="AK1738" s="188"/>
      <c r="AL1738" s="188"/>
      <c r="AM1738" s="188"/>
      <c r="AN1738" s="188"/>
      <c r="AO1738" s="188"/>
      <c r="AP1738" s="188"/>
      <c r="AQ1738" s="188"/>
      <c r="AR1738" s="188"/>
      <c r="AS1738" s="188"/>
      <c r="AT1738" s="188"/>
      <c r="AU1738" s="189"/>
      <c r="AV1738" s="190"/>
      <c r="AW1738" s="190"/>
      <c r="AX1738" s="191"/>
      <c r="AY1738" s="191"/>
      <c r="AZ1738" s="191"/>
      <c r="BA1738" s="192"/>
      <c r="BB1738" s="193"/>
      <c r="BC1738" s="193"/>
      <c r="BD1738" s="193"/>
    </row>
    <row r="1739" spans="1:56">
      <c r="A1739" s="220"/>
      <c r="B1739" s="221"/>
      <c r="C1739" s="222"/>
      <c r="D1739" s="169"/>
      <c r="E1739" s="169"/>
      <c r="F1739" s="169"/>
      <c r="G1739" s="202"/>
      <c r="H1739" s="217"/>
      <c r="I1739" s="212"/>
      <c r="J1739" s="206"/>
      <c r="K1739" s="212"/>
      <c r="L1739" s="206"/>
      <c r="M1739" s="212"/>
      <c r="N1739" s="206"/>
      <c r="O1739" s="170"/>
      <c r="P1739" s="171"/>
      <c r="Q1739" s="171"/>
      <c r="R1739" s="171"/>
      <c r="S1739" s="172"/>
      <c r="T1739" s="172"/>
      <c r="U1739" s="171"/>
      <c r="V1739" s="171"/>
      <c r="W1739" s="173"/>
      <c r="X1739" s="173"/>
      <c r="Y1739" s="173"/>
      <c r="Z1739" s="171"/>
      <c r="AA1739" s="171"/>
      <c r="AB1739" s="171"/>
      <c r="AC1739" s="172"/>
      <c r="AD1739" s="172"/>
      <c r="AE1739" s="174"/>
      <c r="AF1739" s="175"/>
      <c r="AG1739" s="169"/>
      <c r="AH1739" s="171"/>
      <c r="AI1739" s="171"/>
      <c r="AJ1739" s="169"/>
      <c r="AK1739" s="176"/>
      <c r="AL1739" s="176"/>
      <c r="AM1739" s="176"/>
      <c r="AN1739" s="176"/>
      <c r="AO1739" s="176"/>
      <c r="AP1739" s="176"/>
      <c r="AQ1739" s="176"/>
      <c r="AR1739" s="176"/>
      <c r="AS1739" s="176"/>
      <c r="AT1739" s="176"/>
      <c r="AU1739" s="177"/>
      <c r="AV1739" s="178"/>
      <c r="AW1739" s="178"/>
      <c r="AX1739" s="179"/>
      <c r="AY1739" s="179"/>
      <c r="AZ1739" s="179"/>
      <c r="BA1739" s="180"/>
      <c r="BB1739" s="181"/>
      <c r="BC1739" s="181"/>
      <c r="BD1739" s="181"/>
    </row>
    <row r="1740" spans="1:56">
      <c r="A1740" s="223"/>
      <c r="B1740" s="224"/>
      <c r="C1740" s="225"/>
      <c r="D1740" s="182"/>
      <c r="E1740" s="182"/>
      <c r="F1740" s="182"/>
      <c r="G1740" s="203"/>
      <c r="H1740" s="218"/>
      <c r="I1740" s="213"/>
      <c r="J1740" s="207"/>
      <c r="K1740" s="213"/>
      <c r="L1740" s="207"/>
      <c r="M1740" s="213"/>
      <c r="N1740" s="207"/>
      <c r="O1740" s="183"/>
      <c r="P1740" s="184"/>
      <c r="Q1740" s="184"/>
      <c r="R1740" s="275"/>
      <c r="S1740" s="185"/>
      <c r="T1740" s="185"/>
      <c r="U1740" s="275"/>
      <c r="V1740" s="275"/>
      <c r="W1740" s="276"/>
      <c r="X1740" s="276"/>
      <c r="Y1740" s="276"/>
      <c r="Z1740" s="275"/>
      <c r="AA1740" s="184"/>
      <c r="AB1740" s="184"/>
      <c r="AC1740" s="185"/>
      <c r="AD1740" s="185"/>
      <c r="AE1740" s="186"/>
      <c r="AF1740" s="187"/>
      <c r="AG1740" s="182"/>
      <c r="AH1740" s="184"/>
      <c r="AI1740" s="184"/>
      <c r="AJ1740" s="182"/>
      <c r="AK1740" s="188"/>
      <c r="AL1740" s="188"/>
      <c r="AM1740" s="188"/>
      <c r="AN1740" s="188"/>
      <c r="AO1740" s="188"/>
      <c r="AP1740" s="188"/>
      <c r="AQ1740" s="188"/>
      <c r="AR1740" s="188"/>
      <c r="AS1740" s="188"/>
      <c r="AT1740" s="188"/>
      <c r="AU1740" s="189"/>
      <c r="AV1740" s="190"/>
      <c r="AW1740" s="190"/>
      <c r="AX1740" s="191"/>
      <c r="AY1740" s="191"/>
      <c r="AZ1740" s="191"/>
      <c r="BA1740" s="192"/>
      <c r="BB1740" s="193"/>
      <c r="BC1740" s="193"/>
      <c r="BD1740" s="193"/>
    </row>
    <row r="1741" spans="1:56">
      <c r="A1741" s="220"/>
      <c r="B1741" s="221"/>
      <c r="C1741" s="222"/>
      <c r="D1741" s="169"/>
      <c r="E1741" s="169"/>
      <c r="F1741" s="169"/>
      <c r="G1741" s="202"/>
      <c r="H1741" s="217"/>
      <c r="I1741" s="212"/>
      <c r="J1741" s="206"/>
      <c r="K1741" s="212"/>
      <c r="L1741" s="206"/>
      <c r="M1741" s="212"/>
      <c r="N1741" s="206"/>
      <c r="O1741" s="170"/>
      <c r="P1741" s="171"/>
      <c r="Q1741" s="171"/>
      <c r="R1741" s="171"/>
      <c r="S1741" s="172"/>
      <c r="T1741" s="172"/>
      <c r="U1741" s="171"/>
      <c r="V1741" s="171"/>
      <c r="W1741" s="173"/>
      <c r="X1741" s="173"/>
      <c r="Y1741" s="173"/>
      <c r="Z1741" s="171"/>
      <c r="AA1741" s="171"/>
      <c r="AB1741" s="171"/>
      <c r="AC1741" s="172"/>
      <c r="AD1741" s="172"/>
      <c r="AE1741" s="174"/>
      <c r="AF1741" s="175"/>
      <c r="AG1741" s="169"/>
      <c r="AH1741" s="171"/>
      <c r="AI1741" s="171"/>
      <c r="AJ1741" s="169"/>
      <c r="AK1741" s="176"/>
      <c r="AL1741" s="176"/>
      <c r="AM1741" s="176"/>
      <c r="AN1741" s="176"/>
      <c r="AO1741" s="176"/>
      <c r="AP1741" s="176"/>
      <c r="AQ1741" s="176"/>
      <c r="AR1741" s="176"/>
      <c r="AS1741" s="176"/>
      <c r="AT1741" s="176"/>
      <c r="AU1741" s="177"/>
      <c r="AV1741" s="178"/>
      <c r="AW1741" s="178"/>
      <c r="AX1741" s="179"/>
      <c r="AY1741" s="179"/>
      <c r="AZ1741" s="179"/>
      <c r="BA1741" s="180"/>
      <c r="BB1741" s="181"/>
      <c r="BC1741" s="181"/>
      <c r="BD1741" s="181"/>
    </row>
    <row r="1742" spans="1:56">
      <c r="A1742" s="223"/>
      <c r="B1742" s="224"/>
      <c r="C1742" s="225"/>
      <c r="D1742" s="182"/>
      <c r="E1742" s="182"/>
      <c r="F1742" s="182"/>
      <c r="G1742" s="203"/>
      <c r="H1742" s="218"/>
      <c r="I1742" s="213"/>
      <c r="J1742" s="207"/>
      <c r="K1742" s="213"/>
      <c r="L1742" s="207"/>
      <c r="M1742" s="213"/>
      <c r="N1742" s="207"/>
      <c r="O1742" s="183"/>
      <c r="P1742" s="184"/>
      <c r="Q1742" s="184"/>
      <c r="R1742" s="275"/>
      <c r="S1742" s="185"/>
      <c r="T1742" s="185"/>
      <c r="U1742" s="275"/>
      <c r="V1742" s="275"/>
      <c r="W1742" s="276"/>
      <c r="X1742" s="276"/>
      <c r="Y1742" s="276"/>
      <c r="Z1742" s="275"/>
      <c r="AA1742" s="184"/>
      <c r="AB1742" s="184"/>
      <c r="AC1742" s="185"/>
      <c r="AD1742" s="185"/>
      <c r="AE1742" s="186"/>
      <c r="AF1742" s="187"/>
      <c r="AG1742" s="182"/>
      <c r="AH1742" s="184"/>
      <c r="AI1742" s="184"/>
      <c r="AJ1742" s="182"/>
      <c r="AK1742" s="188"/>
      <c r="AL1742" s="188"/>
      <c r="AM1742" s="188"/>
      <c r="AN1742" s="188"/>
      <c r="AO1742" s="188"/>
      <c r="AP1742" s="188"/>
      <c r="AQ1742" s="188"/>
      <c r="AR1742" s="188"/>
      <c r="AS1742" s="188"/>
      <c r="AT1742" s="188"/>
      <c r="AU1742" s="189"/>
      <c r="AV1742" s="190"/>
      <c r="AW1742" s="190"/>
      <c r="AX1742" s="191"/>
      <c r="AY1742" s="191"/>
      <c r="AZ1742" s="191"/>
      <c r="BA1742" s="192"/>
      <c r="BB1742" s="193"/>
      <c r="BC1742" s="193"/>
      <c r="BD1742" s="193"/>
    </row>
    <row r="1743" spans="1:56">
      <c r="A1743" s="220"/>
      <c r="B1743" s="221"/>
      <c r="C1743" s="222"/>
      <c r="D1743" s="169"/>
      <c r="E1743" s="169"/>
      <c r="F1743" s="169"/>
      <c r="G1743" s="202"/>
      <c r="H1743" s="217"/>
      <c r="I1743" s="212"/>
      <c r="J1743" s="206"/>
      <c r="K1743" s="212"/>
      <c r="L1743" s="206"/>
      <c r="M1743" s="212"/>
      <c r="N1743" s="206"/>
      <c r="O1743" s="170"/>
      <c r="P1743" s="171"/>
      <c r="Q1743" s="171"/>
      <c r="R1743" s="171"/>
      <c r="S1743" s="172"/>
      <c r="T1743" s="172"/>
      <c r="U1743" s="171"/>
      <c r="V1743" s="171"/>
      <c r="W1743" s="173"/>
      <c r="X1743" s="173"/>
      <c r="Y1743" s="173"/>
      <c r="Z1743" s="171"/>
      <c r="AA1743" s="171"/>
      <c r="AB1743" s="171"/>
      <c r="AC1743" s="172"/>
      <c r="AD1743" s="172"/>
      <c r="AE1743" s="174"/>
      <c r="AF1743" s="175"/>
      <c r="AG1743" s="169"/>
      <c r="AH1743" s="171"/>
      <c r="AI1743" s="171"/>
      <c r="AJ1743" s="169"/>
      <c r="AK1743" s="176"/>
      <c r="AL1743" s="176"/>
      <c r="AM1743" s="176"/>
      <c r="AN1743" s="176"/>
      <c r="AO1743" s="176"/>
      <c r="AP1743" s="176"/>
      <c r="AQ1743" s="176"/>
      <c r="AR1743" s="176"/>
      <c r="AS1743" s="176"/>
      <c r="AT1743" s="176"/>
      <c r="AU1743" s="177"/>
      <c r="AV1743" s="178"/>
      <c r="AW1743" s="178"/>
      <c r="AX1743" s="179"/>
      <c r="AY1743" s="179"/>
      <c r="AZ1743" s="179"/>
      <c r="BA1743" s="180"/>
      <c r="BB1743" s="181"/>
      <c r="BC1743" s="181"/>
      <c r="BD1743" s="181"/>
    </row>
    <row r="1744" spans="1:56">
      <c r="A1744" s="223"/>
      <c r="B1744" s="224"/>
      <c r="C1744" s="225"/>
      <c r="D1744" s="182"/>
      <c r="E1744" s="182"/>
      <c r="F1744" s="182"/>
      <c r="G1744" s="203"/>
      <c r="H1744" s="218"/>
      <c r="I1744" s="213"/>
      <c r="J1744" s="207"/>
      <c r="K1744" s="213"/>
      <c r="L1744" s="207"/>
      <c r="M1744" s="213"/>
      <c r="N1744" s="207"/>
      <c r="O1744" s="183"/>
      <c r="P1744" s="184"/>
      <c r="Q1744" s="184"/>
      <c r="R1744" s="275"/>
      <c r="S1744" s="185"/>
      <c r="T1744" s="185"/>
      <c r="U1744" s="275"/>
      <c r="V1744" s="275"/>
      <c r="W1744" s="276"/>
      <c r="X1744" s="276"/>
      <c r="Y1744" s="276"/>
      <c r="Z1744" s="275"/>
      <c r="AA1744" s="184"/>
      <c r="AB1744" s="184"/>
      <c r="AC1744" s="185"/>
      <c r="AD1744" s="185"/>
      <c r="AE1744" s="186"/>
      <c r="AF1744" s="187"/>
      <c r="AG1744" s="182"/>
      <c r="AH1744" s="184"/>
      <c r="AI1744" s="184"/>
      <c r="AJ1744" s="182"/>
      <c r="AK1744" s="188"/>
      <c r="AL1744" s="188"/>
      <c r="AM1744" s="188"/>
      <c r="AN1744" s="188"/>
      <c r="AO1744" s="188"/>
      <c r="AP1744" s="188"/>
      <c r="AQ1744" s="188"/>
      <c r="AR1744" s="188"/>
      <c r="AS1744" s="188"/>
      <c r="AT1744" s="188"/>
      <c r="AU1744" s="189"/>
      <c r="AV1744" s="190"/>
      <c r="AW1744" s="190"/>
      <c r="AX1744" s="191"/>
      <c r="AY1744" s="191"/>
      <c r="AZ1744" s="191"/>
      <c r="BA1744" s="192"/>
      <c r="BB1744" s="193"/>
      <c r="BC1744" s="193"/>
      <c r="BD1744" s="193"/>
    </row>
    <row r="1745" spans="1:56">
      <c r="A1745" s="220"/>
      <c r="B1745" s="221"/>
      <c r="C1745" s="222"/>
      <c r="D1745" s="169"/>
      <c r="E1745" s="169"/>
      <c r="F1745" s="169"/>
      <c r="G1745" s="202"/>
      <c r="H1745" s="217"/>
      <c r="I1745" s="212"/>
      <c r="J1745" s="206"/>
      <c r="K1745" s="212"/>
      <c r="L1745" s="206"/>
      <c r="M1745" s="212"/>
      <c r="N1745" s="206"/>
      <c r="O1745" s="170"/>
      <c r="P1745" s="171"/>
      <c r="Q1745" s="171"/>
      <c r="R1745" s="171"/>
      <c r="S1745" s="172"/>
      <c r="T1745" s="172"/>
      <c r="U1745" s="171"/>
      <c r="V1745" s="171"/>
      <c r="W1745" s="173"/>
      <c r="X1745" s="173"/>
      <c r="Y1745" s="173"/>
      <c r="Z1745" s="171"/>
      <c r="AA1745" s="171"/>
      <c r="AB1745" s="171"/>
      <c r="AC1745" s="172"/>
      <c r="AD1745" s="172"/>
      <c r="AE1745" s="174"/>
      <c r="AF1745" s="175"/>
      <c r="AG1745" s="169"/>
      <c r="AH1745" s="171"/>
      <c r="AI1745" s="171"/>
      <c r="AJ1745" s="169"/>
      <c r="AK1745" s="176"/>
      <c r="AL1745" s="176"/>
      <c r="AM1745" s="176"/>
      <c r="AN1745" s="176"/>
      <c r="AO1745" s="176"/>
      <c r="AP1745" s="176"/>
      <c r="AQ1745" s="176"/>
      <c r="AR1745" s="176"/>
      <c r="AS1745" s="176"/>
      <c r="AT1745" s="176"/>
      <c r="AU1745" s="177"/>
      <c r="AV1745" s="178"/>
      <c r="AW1745" s="178"/>
      <c r="AX1745" s="179"/>
      <c r="AY1745" s="179"/>
      <c r="AZ1745" s="179"/>
      <c r="BA1745" s="180"/>
      <c r="BB1745" s="181"/>
      <c r="BC1745" s="181"/>
      <c r="BD1745" s="181"/>
    </row>
    <row r="1746" spans="1:56">
      <c r="A1746" s="223"/>
      <c r="B1746" s="224"/>
      <c r="C1746" s="225"/>
      <c r="D1746" s="182"/>
      <c r="E1746" s="182"/>
      <c r="F1746" s="182"/>
      <c r="G1746" s="203"/>
      <c r="H1746" s="218"/>
      <c r="I1746" s="213"/>
      <c r="J1746" s="207"/>
      <c r="K1746" s="213"/>
      <c r="L1746" s="207"/>
      <c r="M1746" s="213"/>
      <c r="N1746" s="207"/>
      <c r="O1746" s="183"/>
      <c r="P1746" s="184"/>
      <c r="Q1746" s="184"/>
      <c r="R1746" s="275"/>
      <c r="S1746" s="185"/>
      <c r="T1746" s="185"/>
      <c r="U1746" s="275"/>
      <c r="V1746" s="275"/>
      <c r="W1746" s="276"/>
      <c r="X1746" s="276"/>
      <c r="Y1746" s="276"/>
      <c r="Z1746" s="275"/>
      <c r="AA1746" s="184"/>
      <c r="AB1746" s="184"/>
      <c r="AC1746" s="185"/>
      <c r="AD1746" s="185"/>
      <c r="AE1746" s="186"/>
      <c r="AF1746" s="187"/>
      <c r="AG1746" s="182"/>
      <c r="AH1746" s="184"/>
      <c r="AI1746" s="184"/>
      <c r="AJ1746" s="182"/>
      <c r="AK1746" s="188"/>
      <c r="AL1746" s="188"/>
      <c r="AM1746" s="188"/>
      <c r="AN1746" s="188"/>
      <c r="AO1746" s="188"/>
      <c r="AP1746" s="188"/>
      <c r="AQ1746" s="188"/>
      <c r="AR1746" s="188"/>
      <c r="AS1746" s="188"/>
      <c r="AT1746" s="188"/>
      <c r="AU1746" s="189"/>
      <c r="AV1746" s="190"/>
      <c r="AW1746" s="190"/>
      <c r="AX1746" s="191"/>
      <c r="AY1746" s="191"/>
      <c r="AZ1746" s="191"/>
      <c r="BA1746" s="192"/>
      <c r="BB1746" s="193"/>
      <c r="BC1746" s="193"/>
      <c r="BD1746" s="193"/>
    </row>
    <row r="1747" spans="1:56">
      <c r="A1747" s="220"/>
      <c r="B1747" s="221"/>
      <c r="C1747" s="222"/>
      <c r="D1747" s="169"/>
      <c r="E1747" s="169"/>
      <c r="F1747" s="169"/>
      <c r="G1747" s="202"/>
      <c r="H1747" s="217"/>
      <c r="I1747" s="212"/>
      <c r="J1747" s="206"/>
      <c r="K1747" s="212"/>
      <c r="L1747" s="206"/>
      <c r="M1747" s="212"/>
      <c r="N1747" s="206"/>
      <c r="O1747" s="170"/>
      <c r="P1747" s="171"/>
      <c r="Q1747" s="171"/>
      <c r="R1747" s="171"/>
      <c r="S1747" s="172"/>
      <c r="T1747" s="172"/>
      <c r="U1747" s="171"/>
      <c r="V1747" s="171"/>
      <c r="W1747" s="173"/>
      <c r="X1747" s="173"/>
      <c r="Y1747" s="173"/>
      <c r="Z1747" s="171"/>
      <c r="AA1747" s="171"/>
      <c r="AB1747" s="171"/>
      <c r="AC1747" s="172"/>
      <c r="AD1747" s="172"/>
      <c r="AE1747" s="174"/>
      <c r="AF1747" s="175"/>
      <c r="AG1747" s="169"/>
      <c r="AH1747" s="171"/>
      <c r="AI1747" s="171"/>
      <c r="AJ1747" s="169"/>
      <c r="AK1747" s="176"/>
      <c r="AL1747" s="176"/>
      <c r="AM1747" s="176"/>
      <c r="AN1747" s="176"/>
      <c r="AO1747" s="176"/>
      <c r="AP1747" s="176"/>
      <c r="AQ1747" s="176"/>
      <c r="AR1747" s="176"/>
      <c r="AS1747" s="176"/>
      <c r="AT1747" s="176"/>
      <c r="AU1747" s="177"/>
      <c r="AV1747" s="178"/>
      <c r="AW1747" s="178"/>
      <c r="AX1747" s="179"/>
      <c r="AY1747" s="179"/>
      <c r="AZ1747" s="179"/>
      <c r="BA1747" s="180"/>
      <c r="BB1747" s="181"/>
      <c r="BC1747" s="181"/>
      <c r="BD1747" s="181"/>
    </row>
    <row r="1748" spans="1:56">
      <c r="A1748" s="223"/>
      <c r="B1748" s="224"/>
      <c r="C1748" s="225"/>
      <c r="D1748" s="182"/>
      <c r="E1748" s="182"/>
      <c r="F1748" s="182"/>
      <c r="G1748" s="203"/>
      <c r="H1748" s="218"/>
      <c r="I1748" s="213"/>
      <c r="J1748" s="207"/>
      <c r="K1748" s="213"/>
      <c r="L1748" s="207"/>
      <c r="M1748" s="213"/>
      <c r="N1748" s="207"/>
      <c r="O1748" s="183"/>
      <c r="P1748" s="184"/>
      <c r="Q1748" s="184"/>
      <c r="R1748" s="275"/>
      <c r="S1748" s="185"/>
      <c r="T1748" s="185"/>
      <c r="U1748" s="275"/>
      <c r="V1748" s="275"/>
      <c r="W1748" s="276"/>
      <c r="X1748" s="276"/>
      <c r="Y1748" s="276"/>
      <c r="Z1748" s="275"/>
      <c r="AA1748" s="184"/>
      <c r="AB1748" s="184"/>
      <c r="AC1748" s="185"/>
      <c r="AD1748" s="185"/>
      <c r="AE1748" s="186"/>
      <c r="AF1748" s="187"/>
      <c r="AG1748" s="182"/>
      <c r="AH1748" s="184"/>
      <c r="AI1748" s="184"/>
      <c r="AJ1748" s="182"/>
      <c r="AK1748" s="188"/>
      <c r="AL1748" s="188"/>
      <c r="AM1748" s="188"/>
      <c r="AN1748" s="188"/>
      <c r="AO1748" s="188"/>
      <c r="AP1748" s="188"/>
      <c r="AQ1748" s="188"/>
      <c r="AR1748" s="188"/>
      <c r="AS1748" s="188"/>
      <c r="AT1748" s="188"/>
      <c r="AU1748" s="189"/>
      <c r="AV1748" s="190"/>
      <c r="AW1748" s="190"/>
      <c r="AX1748" s="191"/>
      <c r="AY1748" s="191"/>
      <c r="AZ1748" s="191"/>
      <c r="BA1748" s="192"/>
      <c r="BB1748" s="193"/>
      <c r="BC1748" s="193"/>
      <c r="BD1748" s="193"/>
    </row>
    <row r="1749" spans="1:56">
      <c r="A1749" s="220"/>
      <c r="B1749" s="221"/>
      <c r="C1749" s="222"/>
      <c r="D1749" s="169"/>
      <c r="E1749" s="169"/>
      <c r="F1749" s="169"/>
      <c r="G1749" s="202"/>
      <c r="H1749" s="217"/>
      <c r="I1749" s="212"/>
      <c r="J1749" s="206"/>
      <c r="K1749" s="212"/>
      <c r="L1749" s="206"/>
      <c r="M1749" s="212"/>
      <c r="N1749" s="206"/>
      <c r="O1749" s="170"/>
      <c r="P1749" s="171"/>
      <c r="Q1749" s="171"/>
      <c r="R1749" s="171"/>
      <c r="S1749" s="172"/>
      <c r="T1749" s="172"/>
      <c r="U1749" s="171"/>
      <c r="V1749" s="171"/>
      <c r="W1749" s="173"/>
      <c r="X1749" s="173"/>
      <c r="Y1749" s="173"/>
      <c r="Z1749" s="171"/>
      <c r="AA1749" s="171"/>
      <c r="AB1749" s="171"/>
      <c r="AC1749" s="172"/>
      <c r="AD1749" s="172"/>
      <c r="AE1749" s="174"/>
      <c r="AF1749" s="175"/>
      <c r="AG1749" s="169"/>
      <c r="AH1749" s="171"/>
      <c r="AI1749" s="171"/>
      <c r="AJ1749" s="169"/>
      <c r="AK1749" s="176"/>
      <c r="AL1749" s="176"/>
      <c r="AM1749" s="176"/>
      <c r="AN1749" s="176"/>
      <c r="AO1749" s="176"/>
      <c r="AP1749" s="176"/>
      <c r="AQ1749" s="176"/>
      <c r="AR1749" s="176"/>
      <c r="AS1749" s="176"/>
      <c r="AT1749" s="176"/>
      <c r="AU1749" s="177"/>
      <c r="AV1749" s="178"/>
      <c r="AW1749" s="178"/>
      <c r="AX1749" s="179"/>
      <c r="AY1749" s="179"/>
      <c r="AZ1749" s="179"/>
      <c r="BA1749" s="180"/>
      <c r="BB1749" s="181"/>
      <c r="BC1749" s="181"/>
      <c r="BD1749" s="181"/>
    </row>
    <row r="1750" spans="1:56">
      <c r="A1750" s="223"/>
      <c r="B1750" s="224"/>
      <c r="C1750" s="225"/>
      <c r="D1750" s="182"/>
      <c r="E1750" s="182"/>
      <c r="F1750" s="182"/>
      <c r="G1750" s="203"/>
      <c r="H1750" s="218"/>
      <c r="I1750" s="213"/>
      <c r="J1750" s="207"/>
      <c r="K1750" s="213"/>
      <c r="L1750" s="207"/>
      <c r="M1750" s="213"/>
      <c r="N1750" s="207"/>
      <c r="O1750" s="183"/>
      <c r="P1750" s="184"/>
      <c r="Q1750" s="184"/>
      <c r="R1750" s="275"/>
      <c r="S1750" s="185"/>
      <c r="T1750" s="185"/>
      <c r="U1750" s="275"/>
      <c r="V1750" s="275"/>
      <c r="W1750" s="276"/>
      <c r="X1750" s="276"/>
      <c r="Y1750" s="276"/>
      <c r="Z1750" s="275"/>
      <c r="AA1750" s="184"/>
      <c r="AB1750" s="184"/>
      <c r="AC1750" s="185"/>
      <c r="AD1750" s="185"/>
      <c r="AE1750" s="186"/>
      <c r="AF1750" s="187"/>
      <c r="AG1750" s="182"/>
      <c r="AH1750" s="184"/>
      <c r="AI1750" s="184"/>
      <c r="AJ1750" s="182"/>
      <c r="AK1750" s="188"/>
      <c r="AL1750" s="188"/>
      <c r="AM1750" s="188"/>
      <c r="AN1750" s="188"/>
      <c r="AO1750" s="188"/>
      <c r="AP1750" s="188"/>
      <c r="AQ1750" s="188"/>
      <c r="AR1750" s="188"/>
      <c r="AS1750" s="188"/>
      <c r="AT1750" s="188"/>
      <c r="AU1750" s="189"/>
      <c r="AV1750" s="190"/>
      <c r="AW1750" s="190"/>
      <c r="AX1750" s="191"/>
      <c r="AY1750" s="191"/>
      <c r="AZ1750" s="191"/>
      <c r="BA1750" s="192"/>
      <c r="BB1750" s="193"/>
      <c r="BC1750" s="193"/>
      <c r="BD1750" s="193"/>
    </row>
    <row r="1751" spans="1:56">
      <c r="A1751" s="220"/>
      <c r="B1751" s="221"/>
      <c r="C1751" s="222"/>
      <c r="D1751" s="169"/>
      <c r="E1751" s="169"/>
      <c r="F1751" s="169"/>
      <c r="G1751" s="202"/>
      <c r="H1751" s="217"/>
      <c r="I1751" s="212"/>
      <c r="J1751" s="206"/>
      <c r="K1751" s="212"/>
      <c r="L1751" s="206"/>
      <c r="M1751" s="212"/>
      <c r="N1751" s="206"/>
      <c r="O1751" s="170"/>
      <c r="P1751" s="171"/>
      <c r="Q1751" s="171"/>
      <c r="R1751" s="171"/>
      <c r="S1751" s="172"/>
      <c r="T1751" s="172"/>
      <c r="U1751" s="171"/>
      <c r="V1751" s="171"/>
      <c r="W1751" s="173"/>
      <c r="X1751" s="173"/>
      <c r="Y1751" s="173"/>
      <c r="Z1751" s="171"/>
      <c r="AA1751" s="171"/>
      <c r="AB1751" s="171"/>
      <c r="AC1751" s="172"/>
      <c r="AD1751" s="172"/>
      <c r="AE1751" s="174"/>
      <c r="AF1751" s="175"/>
      <c r="AG1751" s="169"/>
      <c r="AH1751" s="171"/>
      <c r="AI1751" s="171"/>
      <c r="AJ1751" s="169"/>
      <c r="AK1751" s="176"/>
      <c r="AL1751" s="176"/>
      <c r="AM1751" s="176"/>
      <c r="AN1751" s="176"/>
      <c r="AO1751" s="176"/>
      <c r="AP1751" s="176"/>
      <c r="AQ1751" s="176"/>
      <c r="AR1751" s="176"/>
      <c r="AS1751" s="176"/>
      <c r="AT1751" s="176"/>
      <c r="AU1751" s="177"/>
      <c r="AV1751" s="178"/>
      <c r="AW1751" s="178"/>
      <c r="AX1751" s="179"/>
      <c r="AY1751" s="179"/>
      <c r="AZ1751" s="179"/>
      <c r="BA1751" s="180"/>
      <c r="BB1751" s="181"/>
      <c r="BC1751" s="181"/>
      <c r="BD1751" s="181"/>
    </row>
    <row r="1752" spans="1:56">
      <c r="A1752" s="223"/>
      <c r="B1752" s="224"/>
      <c r="C1752" s="225"/>
      <c r="D1752" s="182"/>
      <c r="E1752" s="182"/>
      <c r="F1752" s="182"/>
      <c r="G1752" s="203"/>
      <c r="H1752" s="218"/>
      <c r="I1752" s="213"/>
      <c r="J1752" s="207"/>
      <c r="K1752" s="213"/>
      <c r="L1752" s="207"/>
      <c r="M1752" s="213"/>
      <c r="N1752" s="207"/>
      <c r="O1752" s="183"/>
      <c r="P1752" s="184"/>
      <c r="Q1752" s="184"/>
      <c r="R1752" s="275"/>
      <c r="S1752" s="185"/>
      <c r="T1752" s="185"/>
      <c r="U1752" s="275"/>
      <c r="V1752" s="275"/>
      <c r="W1752" s="276"/>
      <c r="X1752" s="276"/>
      <c r="Y1752" s="276"/>
      <c r="Z1752" s="275"/>
      <c r="AA1752" s="184"/>
      <c r="AB1752" s="184"/>
      <c r="AC1752" s="185"/>
      <c r="AD1752" s="185"/>
      <c r="AE1752" s="186"/>
      <c r="AF1752" s="187"/>
      <c r="AG1752" s="182"/>
      <c r="AH1752" s="184"/>
      <c r="AI1752" s="184"/>
      <c r="AJ1752" s="182"/>
      <c r="AK1752" s="188"/>
      <c r="AL1752" s="188"/>
      <c r="AM1752" s="188"/>
      <c r="AN1752" s="188"/>
      <c r="AO1752" s="188"/>
      <c r="AP1752" s="188"/>
      <c r="AQ1752" s="188"/>
      <c r="AR1752" s="188"/>
      <c r="AS1752" s="188"/>
      <c r="AT1752" s="188"/>
      <c r="AU1752" s="189"/>
      <c r="AV1752" s="190"/>
      <c r="AW1752" s="190"/>
      <c r="AX1752" s="191"/>
      <c r="AY1752" s="191"/>
      <c r="AZ1752" s="191"/>
      <c r="BA1752" s="192"/>
      <c r="BB1752" s="193"/>
      <c r="BC1752" s="193"/>
      <c r="BD1752" s="193"/>
    </row>
    <row r="1753" spans="1:56">
      <c r="A1753" s="220"/>
      <c r="B1753" s="221"/>
      <c r="C1753" s="222"/>
      <c r="D1753" s="169"/>
      <c r="E1753" s="169"/>
      <c r="F1753" s="169"/>
      <c r="G1753" s="202"/>
      <c r="H1753" s="217"/>
      <c r="I1753" s="212"/>
      <c r="J1753" s="206"/>
      <c r="K1753" s="212"/>
      <c r="L1753" s="206"/>
      <c r="M1753" s="212"/>
      <c r="N1753" s="206"/>
      <c r="O1753" s="170"/>
      <c r="P1753" s="171"/>
      <c r="Q1753" s="171"/>
      <c r="R1753" s="171"/>
      <c r="S1753" s="172"/>
      <c r="T1753" s="172"/>
      <c r="U1753" s="171"/>
      <c r="V1753" s="171"/>
      <c r="W1753" s="173"/>
      <c r="X1753" s="173"/>
      <c r="Y1753" s="173"/>
      <c r="Z1753" s="171"/>
      <c r="AA1753" s="171"/>
      <c r="AB1753" s="171"/>
      <c r="AC1753" s="172"/>
      <c r="AD1753" s="172"/>
      <c r="AE1753" s="174"/>
      <c r="AF1753" s="175"/>
      <c r="AG1753" s="169"/>
      <c r="AH1753" s="171"/>
      <c r="AI1753" s="171"/>
      <c r="AJ1753" s="169"/>
      <c r="AK1753" s="176"/>
      <c r="AL1753" s="176"/>
      <c r="AM1753" s="176"/>
      <c r="AN1753" s="176"/>
      <c r="AO1753" s="176"/>
      <c r="AP1753" s="176"/>
      <c r="AQ1753" s="176"/>
      <c r="AR1753" s="176"/>
      <c r="AS1753" s="176"/>
      <c r="AT1753" s="176"/>
      <c r="AU1753" s="177"/>
      <c r="AV1753" s="178"/>
      <c r="AW1753" s="178"/>
      <c r="AX1753" s="179"/>
      <c r="AY1753" s="179"/>
      <c r="AZ1753" s="179"/>
      <c r="BA1753" s="180"/>
      <c r="BB1753" s="181"/>
      <c r="BC1753" s="181"/>
      <c r="BD1753" s="181"/>
    </row>
    <row r="1754" spans="1:56">
      <c r="A1754" s="223"/>
      <c r="B1754" s="224"/>
      <c r="C1754" s="225"/>
      <c r="D1754" s="182"/>
      <c r="E1754" s="182"/>
      <c r="F1754" s="182"/>
      <c r="G1754" s="203"/>
      <c r="H1754" s="218"/>
      <c r="I1754" s="213"/>
      <c r="J1754" s="207"/>
      <c r="K1754" s="213"/>
      <c r="L1754" s="207"/>
      <c r="M1754" s="213"/>
      <c r="N1754" s="207"/>
      <c r="O1754" s="183"/>
      <c r="P1754" s="184"/>
      <c r="Q1754" s="184"/>
      <c r="R1754" s="275"/>
      <c r="S1754" s="185"/>
      <c r="T1754" s="185"/>
      <c r="U1754" s="275"/>
      <c r="V1754" s="275"/>
      <c r="W1754" s="276"/>
      <c r="X1754" s="276"/>
      <c r="Y1754" s="276"/>
      <c r="Z1754" s="275"/>
      <c r="AA1754" s="184"/>
      <c r="AB1754" s="184"/>
      <c r="AC1754" s="185"/>
      <c r="AD1754" s="185"/>
      <c r="AE1754" s="186"/>
      <c r="AF1754" s="187"/>
      <c r="AG1754" s="182"/>
      <c r="AH1754" s="184"/>
      <c r="AI1754" s="184"/>
      <c r="AJ1754" s="182"/>
      <c r="AK1754" s="188"/>
      <c r="AL1754" s="188"/>
      <c r="AM1754" s="188"/>
      <c r="AN1754" s="188"/>
      <c r="AO1754" s="188"/>
      <c r="AP1754" s="188"/>
      <c r="AQ1754" s="188"/>
      <c r="AR1754" s="188"/>
      <c r="AS1754" s="188"/>
      <c r="AT1754" s="188"/>
      <c r="AU1754" s="189"/>
      <c r="AV1754" s="190"/>
      <c r="AW1754" s="190"/>
      <c r="AX1754" s="191"/>
      <c r="AY1754" s="191"/>
      <c r="AZ1754" s="191"/>
      <c r="BA1754" s="192"/>
      <c r="BB1754" s="193"/>
      <c r="BC1754" s="193"/>
      <c r="BD1754" s="193"/>
    </row>
    <row r="1755" spans="1:56">
      <c r="A1755" s="220"/>
      <c r="B1755" s="221"/>
      <c r="C1755" s="222"/>
      <c r="D1755" s="169"/>
      <c r="E1755" s="169"/>
      <c r="F1755" s="169"/>
      <c r="G1755" s="202"/>
      <c r="H1755" s="217"/>
      <c r="I1755" s="212"/>
      <c r="J1755" s="206"/>
      <c r="K1755" s="212"/>
      <c r="L1755" s="206"/>
      <c r="M1755" s="212"/>
      <c r="N1755" s="206"/>
      <c r="O1755" s="170"/>
      <c r="P1755" s="171"/>
      <c r="Q1755" s="171"/>
      <c r="R1755" s="171"/>
      <c r="S1755" s="172"/>
      <c r="T1755" s="172"/>
      <c r="U1755" s="171"/>
      <c r="V1755" s="171"/>
      <c r="W1755" s="173"/>
      <c r="X1755" s="173"/>
      <c r="Y1755" s="173"/>
      <c r="Z1755" s="171"/>
      <c r="AA1755" s="171"/>
      <c r="AB1755" s="171"/>
      <c r="AC1755" s="172"/>
      <c r="AD1755" s="172"/>
      <c r="AE1755" s="174"/>
      <c r="AF1755" s="175"/>
      <c r="AG1755" s="169"/>
      <c r="AH1755" s="171"/>
      <c r="AI1755" s="171"/>
      <c r="AJ1755" s="169"/>
      <c r="AK1755" s="176"/>
      <c r="AL1755" s="176"/>
      <c r="AM1755" s="176"/>
      <c r="AN1755" s="176"/>
      <c r="AO1755" s="176"/>
      <c r="AP1755" s="176"/>
      <c r="AQ1755" s="176"/>
      <c r="AR1755" s="176"/>
      <c r="AS1755" s="176"/>
      <c r="AT1755" s="176"/>
      <c r="AU1755" s="177"/>
      <c r="AV1755" s="178"/>
      <c r="AW1755" s="178"/>
      <c r="AX1755" s="179"/>
      <c r="AY1755" s="179"/>
      <c r="AZ1755" s="179"/>
      <c r="BA1755" s="180"/>
      <c r="BB1755" s="181"/>
      <c r="BC1755" s="181"/>
      <c r="BD1755" s="181"/>
    </row>
    <row r="1756" spans="1:56">
      <c r="A1756" s="223"/>
      <c r="B1756" s="224"/>
      <c r="C1756" s="225"/>
      <c r="D1756" s="182"/>
      <c r="E1756" s="182"/>
      <c r="F1756" s="182"/>
      <c r="G1756" s="203"/>
      <c r="H1756" s="218"/>
      <c r="I1756" s="213"/>
      <c r="J1756" s="207"/>
      <c r="K1756" s="213"/>
      <c r="L1756" s="207"/>
      <c r="M1756" s="213"/>
      <c r="N1756" s="207"/>
      <c r="O1756" s="183"/>
      <c r="P1756" s="184"/>
      <c r="Q1756" s="184"/>
      <c r="R1756" s="275"/>
      <c r="S1756" s="185"/>
      <c r="T1756" s="185"/>
      <c r="U1756" s="275"/>
      <c r="V1756" s="275"/>
      <c r="W1756" s="276"/>
      <c r="X1756" s="276"/>
      <c r="Y1756" s="276"/>
      <c r="Z1756" s="275"/>
      <c r="AA1756" s="184"/>
      <c r="AB1756" s="184"/>
      <c r="AC1756" s="185"/>
      <c r="AD1756" s="185"/>
      <c r="AE1756" s="186"/>
      <c r="AF1756" s="187"/>
      <c r="AG1756" s="182"/>
      <c r="AH1756" s="184"/>
      <c r="AI1756" s="184"/>
      <c r="AJ1756" s="182"/>
      <c r="AK1756" s="188"/>
      <c r="AL1756" s="188"/>
      <c r="AM1756" s="188"/>
      <c r="AN1756" s="188"/>
      <c r="AO1756" s="188"/>
      <c r="AP1756" s="188"/>
      <c r="AQ1756" s="188"/>
      <c r="AR1756" s="188"/>
      <c r="AS1756" s="188"/>
      <c r="AT1756" s="188"/>
      <c r="AU1756" s="189"/>
      <c r="AV1756" s="190"/>
      <c r="AW1756" s="190"/>
      <c r="AX1756" s="191"/>
      <c r="AY1756" s="191"/>
      <c r="AZ1756" s="191"/>
      <c r="BA1756" s="192"/>
      <c r="BB1756" s="193"/>
      <c r="BC1756" s="193"/>
      <c r="BD1756" s="193"/>
    </row>
    <row r="1757" spans="1:56">
      <c r="A1757" s="220"/>
      <c r="B1757" s="221"/>
      <c r="C1757" s="222"/>
      <c r="D1757" s="169"/>
      <c r="E1757" s="169"/>
      <c r="F1757" s="169"/>
      <c r="G1757" s="202"/>
      <c r="H1757" s="217"/>
      <c r="I1757" s="212"/>
      <c r="J1757" s="206"/>
      <c r="K1757" s="212"/>
      <c r="L1757" s="206"/>
      <c r="M1757" s="212"/>
      <c r="N1757" s="206"/>
      <c r="O1757" s="170"/>
      <c r="P1757" s="171"/>
      <c r="Q1757" s="171"/>
      <c r="R1757" s="171"/>
      <c r="S1757" s="172"/>
      <c r="T1757" s="172"/>
      <c r="U1757" s="171"/>
      <c r="V1757" s="171"/>
      <c r="W1757" s="173"/>
      <c r="X1757" s="173"/>
      <c r="Y1757" s="173"/>
      <c r="Z1757" s="171"/>
      <c r="AA1757" s="171"/>
      <c r="AB1757" s="171"/>
      <c r="AC1757" s="172"/>
      <c r="AD1757" s="172"/>
      <c r="AE1757" s="174"/>
      <c r="AF1757" s="175"/>
      <c r="AG1757" s="169"/>
      <c r="AH1757" s="171"/>
      <c r="AI1757" s="171"/>
      <c r="AJ1757" s="169"/>
      <c r="AK1757" s="176"/>
      <c r="AL1757" s="176"/>
      <c r="AM1757" s="176"/>
      <c r="AN1757" s="176"/>
      <c r="AO1757" s="176"/>
      <c r="AP1757" s="176"/>
      <c r="AQ1757" s="176"/>
      <c r="AR1757" s="176"/>
      <c r="AS1757" s="176"/>
      <c r="AT1757" s="176"/>
      <c r="AU1757" s="177"/>
      <c r="AV1757" s="178"/>
      <c r="AW1757" s="178"/>
      <c r="AX1757" s="179"/>
      <c r="AY1757" s="179"/>
      <c r="AZ1757" s="179"/>
      <c r="BA1757" s="180"/>
      <c r="BB1757" s="181"/>
      <c r="BC1757" s="181"/>
      <c r="BD1757" s="181"/>
    </row>
    <row r="1758" spans="1:56">
      <c r="A1758" s="223"/>
      <c r="B1758" s="224"/>
      <c r="C1758" s="225"/>
      <c r="D1758" s="182"/>
      <c r="E1758" s="182"/>
      <c r="F1758" s="182"/>
      <c r="G1758" s="203"/>
      <c r="H1758" s="218"/>
      <c r="I1758" s="213"/>
      <c r="J1758" s="207"/>
      <c r="K1758" s="213"/>
      <c r="L1758" s="207"/>
      <c r="M1758" s="213"/>
      <c r="N1758" s="207"/>
      <c r="O1758" s="183"/>
      <c r="P1758" s="184"/>
      <c r="Q1758" s="184"/>
      <c r="R1758" s="275"/>
      <c r="S1758" s="185"/>
      <c r="T1758" s="185"/>
      <c r="U1758" s="275"/>
      <c r="V1758" s="275"/>
      <c r="W1758" s="276"/>
      <c r="X1758" s="276"/>
      <c r="Y1758" s="276"/>
      <c r="Z1758" s="275"/>
      <c r="AA1758" s="184"/>
      <c r="AB1758" s="184"/>
      <c r="AC1758" s="185"/>
      <c r="AD1758" s="185"/>
      <c r="AE1758" s="186"/>
      <c r="AF1758" s="187"/>
      <c r="AG1758" s="182"/>
      <c r="AH1758" s="184"/>
      <c r="AI1758" s="184"/>
      <c r="AJ1758" s="182"/>
      <c r="AK1758" s="188"/>
      <c r="AL1758" s="188"/>
      <c r="AM1758" s="188"/>
      <c r="AN1758" s="188"/>
      <c r="AO1758" s="188"/>
      <c r="AP1758" s="188"/>
      <c r="AQ1758" s="188"/>
      <c r="AR1758" s="188"/>
      <c r="AS1758" s="188"/>
      <c r="AT1758" s="188"/>
      <c r="AU1758" s="189"/>
      <c r="AV1758" s="190"/>
      <c r="AW1758" s="190"/>
      <c r="AX1758" s="191"/>
      <c r="AY1758" s="191"/>
      <c r="AZ1758" s="191"/>
      <c r="BA1758" s="192"/>
      <c r="BB1758" s="193"/>
      <c r="BC1758" s="193"/>
      <c r="BD1758" s="193"/>
    </row>
    <row r="1759" spans="1:56">
      <c r="A1759" s="220"/>
      <c r="B1759" s="221"/>
      <c r="C1759" s="222"/>
      <c r="D1759" s="169"/>
      <c r="E1759" s="169"/>
      <c r="F1759" s="169"/>
      <c r="G1759" s="202"/>
      <c r="H1759" s="217"/>
      <c r="I1759" s="212"/>
      <c r="J1759" s="206"/>
      <c r="K1759" s="212"/>
      <c r="L1759" s="206"/>
      <c r="M1759" s="212"/>
      <c r="N1759" s="206"/>
      <c r="O1759" s="170"/>
      <c r="P1759" s="171"/>
      <c r="Q1759" s="171"/>
      <c r="R1759" s="171"/>
      <c r="S1759" s="172"/>
      <c r="T1759" s="172"/>
      <c r="U1759" s="171"/>
      <c r="V1759" s="171"/>
      <c r="W1759" s="173"/>
      <c r="X1759" s="173"/>
      <c r="Y1759" s="173"/>
      <c r="Z1759" s="171"/>
      <c r="AA1759" s="171"/>
      <c r="AB1759" s="171"/>
      <c r="AC1759" s="172"/>
      <c r="AD1759" s="172"/>
      <c r="AE1759" s="174"/>
      <c r="AF1759" s="175"/>
      <c r="AG1759" s="169"/>
      <c r="AH1759" s="171"/>
      <c r="AI1759" s="171"/>
      <c r="AJ1759" s="169"/>
      <c r="AK1759" s="176"/>
      <c r="AL1759" s="176"/>
      <c r="AM1759" s="176"/>
      <c r="AN1759" s="176"/>
      <c r="AO1759" s="176"/>
      <c r="AP1759" s="176"/>
      <c r="AQ1759" s="176"/>
      <c r="AR1759" s="176"/>
      <c r="AS1759" s="176"/>
      <c r="AT1759" s="176"/>
      <c r="AU1759" s="177"/>
      <c r="AV1759" s="178"/>
      <c r="AW1759" s="178"/>
      <c r="AX1759" s="179"/>
      <c r="AY1759" s="179"/>
      <c r="AZ1759" s="179"/>
      <c r="BA1759" s="180"/>
      <c r="BB1759" s="181"/>
      <c r="BC1759" s="181"/>
      <c r="BD1759" s="181"/>
    </row>
    <row r="1760" spans="1:56">
      <c r="A1760" s="223"/>
      <c r="B1760" s="224"/>
      <c r="C1760" s="225"/>
      <c r="D1760" s="182"/>
      <c r="E1760" s="182"/>
      <c r="F1760" s="182"/>
      <c r="G1760" s="203"/>
      <c r="H1760" s="218"/>
      <c r="I1760" s="213"/>
      <c r="J1760" s="207"/>
      <c r="K1760" s="213"/>
      <c r="L1760" s="207"/>
      <c r="M1760" s="213"/>
      <c r="N1760" s="207"/>
      <c r="O1760" s="183"/>
      <c r="P1760" s="184"/>
      <c r="Q1760" s="184"/>
      <c r="R1760" s="275"/>
      <c r="S1760" s="185"/>
      <c r="T1760" s="185"/>
      <c r="U1760" s="275"/>
      <c r="V1760" s="275"/>
      <c r="W1760" s="276"/>
      <c r="X1760" s="276"/>
      <c r="Y1760" s="276"/>
      <c r="Z1760" s="275"/>
      <c r="AA1760" s="184"/>
      <c r="AB1760" s="184"/>
      <c r="AC1760" s="185"/>
      <c r="AD1760" s="185"/>
      <c r="AE1760" s="186"/>
      <c r="AF1760" s="187"/>
      <c r="AG1760" s="182"/>
      <c r="AH1760" s="184"/>
      <c r="AI1760" s="184"/>
      <c r="AJ1760" s="182"/>
      <c r="AK1760" s="188"/>
      <c r="AL1760" s="188"/>
      <c r="AM1760" s="188"/>
      <c r="AN1760" s="188"/>
      <c r="AO1760" s="188"/>
      <c r="AP1760" s="188"/>
      <c r="AQ1760" s="188"/>
      <c r="AR1760" s="188"/>
      <c r="AS1760" s="188"/>
      <c r="AT1760" s="188"/>
      <c r="AU1760" s="189"/>
      <c r="AV1760" s="190"/>
      <c r="AW1760" s="190"/>
      <c r="AX1760" s="191"/>
      <c r="AY1760" s="191"/>
      <c r="AZ1760" s="191"/>
      <c r="BA1760" s="192"/>
      <c r="BB1760" s="193"/>
      <c r="BC1760" s="193"/>
      <c r="BD1760" s="193"/>
    </row>
    <row r="1761" spans="1:56">
      <c r="A1761" s="220"/>
      <c r="B1761" s="221"/>
      <c r="C1761" s="222"/>
      <c r="D1761" s="169"/>
      <c r="E1761" s="169"/>
      <c r="F1761" s="169"/>
      <c r="G1761" s="202"/>
      <c r="H1761" s="217"/>
      <c r="I1761" s="212"/>
      <c r="J1761" s="206"/>
      <c r="K1761" s="212"/>
      <c r="L1761" s="206"/>
      <c r="M1761" s="212"/>
      <c r="N1761" s="206"/>
      <c r="O1761" s="170"/>
      <c r="P1761" s="171"/>
      <c r="Q1761" s="171"/>
      <c r="R1761" s="171"/>
      <c r="S1761" s="172"/>
      <c r="T1761" s="172"/>
      <c r="U1761" s="171"/>
      <c r="V1761" s="171"/>
      <c r="W1761" s="173"/>
      <c r="X1761" s="173"/>
      <c r="Y1761" s="173"/>
      <c r="Z1761" s="171"/>
      <c r="AA1761" s="171"/>
      <c r="AB1761" s="171"/>
      <c r="AC1761" s="172"/>
      <c r="AD1761" s="172"/>
      <c r="AE1761" s="174"/>
      <c r="AF1761" s="175"/>
      <c r="AG1761" s="169"/>
      <c r="AH1761" s="171"/>
      <c r="AI1761" s="171"/>
      <c r="AJ1761" s="169"/>
      <c r="AK1761" s="176"/>
      <c r="AL1761" s="176"/>
      <c r="AM1761" s="176"/>
      <c r="AN1761" s="176"/>
      <c r="AO1761" s="176"/>
      <c r="AP1761" s="176"/>
      <c r="AQ1761" s="176"/>
      <c r="AR1761" s="176"/>
      <c r="AS1761" s="176"/>
      <c r="AT1761" s="176"/>
      <c r="AU1761" s="177"/>
      <c r="AV1761" s="178"/>
      <c r="AW1761" s="178"/>
      <c r="AX1761" s="179"/>
      <c r="AY1761" s="179"/>
      <c r="AZ1761" s="179"/>
      <c r="BA1761" s="180"/>
      <c r="BB1761" s="181"/>
      <c r="BC1761" s="181"/>
      <c r="BD1761" s="181"/>
    </row>
    <row r="1762" spans="1:56">
      <c r="A1762" s="223"/>
      <c r="B1762" s="224"/>
      <c r="C1762" s="225"/>
      <c r="D1762" s="182"/>
      <c r="E1762" s="182"/>
      <c r="F1762" s="182"/>
      <c r="G1762" s="203"/>
      <c r="H1762" s="218"/>
      <c r="I1762" s="213"/>
      <c r="J1762" s="207"/>
      <c r="K1762" s="213"/>
      <c r="L1762" s="207"/>
      <c r="M1762" s="213"/>
      <c r="N1762" s="207"/>
      <c r="O1762" s="183"/>
      <c r="P1762" s="184"/>
      <c r="Q1762" s="184"/>
      <c r="R1762" s="275"/>
      <c r="S1762" s="185"/>
      <c r="T1762" s="185"/>
      <c r="U1762" s="275"/>
      <c r="V1762" s="275"/>
      <c r="W1762" s="276"/>
      <c r="X1762" s="276"/>
      <c r="Y1762" s="276"/>
      <c r="Z1762" s="275"/>
      <c r="AA1762" s="184"/>
      <c r="AB1762" s="184"/>
      <c r="AC1762" s="185"/>
      <c r="AD1762" s="185"/>
      <c r="AE1762" s="186"/>
      <c r="AF1762" s="187"/>
      <c r="AG1762" s="182"/>
      <c r="AH1762" s="184"/>
      <c r="AI1762" s="184"/>
      <c r="AJ1762" s="182"/>
      <c r="AK1762" s="188"/>
      <c r="AL1762" s="188"/>
      <c r="AM1762" s="188"/>
      <c r="AN1762" s="188"/>
      <c r="AO1762" s="188"/>
      <c r="AP1762" s="188"/>
      <c r="AQ1762" s="188"/>
      <c r="AR1762" s="188"/>
      <c r="AS1762" s="188"/>
      <c r="AT1762" s="188"/>
      <c r="AU1762" s="189"/>
      <c r="AV1762" s="190"/>
      <c r="AW1762" s="190"/>
      <c r="AX1762" s="191"/>
      <c r="AY1762" s="191"/>
      <c r="AZ1762" s="191"/>
      <c r="BA1762" s="192"/>
      <c r="BB1762" s="193"/>
      <c r="BC1762" s="193"/>
      <c r="BD1762" s="193"/>
    </row>
    <row r="1763" spans="1:56">
      <c r="A1763" s="220"/>
      <c r="B1763" s="221"/>
      <c r="C1763" s="222"/>
      <c r="D1763" s="169"/>
      <c r="E1763" s="169"/>
      <c r="F1763" s="169"/>
      <c r="G1763" s="202"/>
      <c r="H1763" s="217"/>
      <c r="I1763" s="212"/>
      <c r="J1763" s="206"/>
      <c r="K1763" s="212"/>
      <c r="L1763" s="206"/>
      <c r="M1763" s="212"/>
      <c r="N1763" s="206"/>
      <c r="O1763" s="170"/>
      <c r="P1763" s="171"/>
      <c r="Q1763" s="171"/>
      <c r="R1763" s="171"/>
      <c r="S1763" s="172"/>
      <c r="T1763" s="172"/>
      <c r="U1763" s="171"/>
      <c r="V1763" s="171"/>
      <c r="W1763" s="173"/>
      <c r="X1763" s="173"/>
      <c r="Y1763" s="173"/>
      <c r="Z1763" s="171"/>
      <c r="AA1763" s="171"/>
      <c r="AB1763" s="171"/>
      <c r="AC1763" s="172"/>
      <c r="AD1763" s="172"/>
      <c r="AE1763" s="174"/>
      <c r="AF1763" s="175"/>
      <c r="AG1763" s="169"/>
      <c r="AH1763" s="171"/>
      <c r="AI1763" s="171"/>
      <c r="AJ1763" s="169"/>
      <c r="AK1763" s="176"/>
      <c r="AL1763" s="176"/>
      <c r="AM1763" s="176"/>
      <c r="AN1763" s="176"/>
      <c r="AO1763" s="176"/>
      <c r="AP1763" s="176"/>
      <c r="AQ1763" s="176"/>
      <c r="AR1763" s="176"/>
      <c r="AS1763" s="176"/>
      <c r="AT1763" s="176"/>
      <c r="AU1763" s="177"/>
      <c r="AV1763" s="178"/>
      <c r="AW1763" s="178"/>
      <c r="AX1763" s="179"/>
      <c r="AY1763" s="179"/>
      <c r="AZ1763" s="179"/>
      <c r="BA1763" s="180"/>
      <c r="BB1763" s="181"/>
      <c r="BC1763" s="181"/>
      <c r="BD1763" s="181"/>
    </row>
    <row r="1764" spans="1:56">
      <c r="A1764" s="223"/>
      <c r="B1764" s="224"/>
      <c r="C1764" s="225"/>
      <c r="D1764" s="182"/>
      <c r="E1764" s="182"/>
      <c r="F1764" s="182"/>
      <c r="G1764" s="203"/>
      <c r="H1764" s="218"/>
      <c r="I1764" s="213"/>
      <c r="J1764" s="207"/>
      <c r="K1764" s="213"/>
      <c r="L1764" s="207"/>
      <c r="M1764" s="213"/>
      <c r="N1764" s="207"/>
      <c r="O1764" s="183"/>
      <c r="P1764" s="184"/>
      <c r="Q1764" s="184"/>
      <c r="R1764" s="275"/>
      <c r="S1764" s="185"/>
      <c r="T1764" s="185"/>
      <c r="U1764" s="275"/>
      <c r="V1764" s="275"/>
      <c r="W1764" s="276"/>
      <c r="X1764" s="276"/>
      <c r="Y1764" s="276"/>
      <c r="Z1764" s="275"/>
      <c r="AA1764" s="184"/>
      <c r="AB1764" s="184"/>
      <c r="AC1764" s="185"/>
      <c r="AD1764" s="185"/>
      <c r="AE1764" s="186"/>
      <c r="AF1764" s="187"/>
      <c r="AG1764" s="182"/>
      <c r="AH1764" s="184"/>
      <c r="AI1764" s="184"/>
      <c r="AJ1764" s="182"/>
      <c r="AK1764" s="188"/>
      <c r="AL1764" s="188"/>
      <c r="AM1764" s="188"/>
      <c r="AN1764" s="188"/>
      <c r="AO1764" s="188"/>
      <c r="AP1764" s="188"/>
      <c r="AQ1764" s="188"/>
      <c r="AR1764" s="188"/>
      <c r="AS1764" s="188"/>
      <c r="AT1764" s="188"/>
      <c r="AU1764" s="189"/>
      <c r="AV1764" s="190"/>
      <c r="AW1764" s="190"/>
      <c r="AX1764" s="191"/>
      <c r="AY1764" s="191"/>
      <c r="AZ1764" s="191"/>
      <c r="BA1764" s="192"/>
      <c r="BB1764" s="193"/>
      <c r="BC1764" s="193"/>
      <c r="BD1764" s="193"/>
    </row>
    <row r="1765" spans="1:56">
      <c r="A1765" s="220"/>
      <c r="B1765" s="221"/>
      <c r="C1765" s="222"/>
      <c r="D1765" s="169"/>
      <c r="E1765" s="169"/>
      <c r="F1765" s="169"/>
      <c r="G1765" s="202"/>
      <c r="H1765" s="217"/>
      <c r="I1765" s="212"/>
      <c r="J1765" s="206"/>
      <c r="K1765" s="212"/>
      <c r="L1765" s="206"/>
      <c r="M1765" s="212"/>
      <c r="N1765" s="206"/>
      <c r="O1765" s="170"/>
      <c r="P1765" s="171"/>
      <c r="Q1765" s="171"/>
      <c r="R1765" s="171"/>
      <c r="S1765" s="172"/>
      <c r="T1765" s="172"/>
      <c r="U1765" s="171"/>
      <c r="V1765" s="171"/>
      <c r="W1765" s="173"/>
      <c r="X1765" s="173"/>
      <c r="Y1765" s="173"/>
      <c r="Z1765" s="171"/>
      <c r="AA1765" s="171"/>
      <c r="AB1765" s="171"/>
      <c r="AC1765" s="172"/>
      <c r="AD1765" s="172"/>
      <c r="AE1765" s="174"/>
      <c r="AF1765" s="175"/>
      <c r="AG1765" s="169"/>
      <c r="AH1765" s="171"/>
      <c r="AI1765" s="171"/>
      <c r="AJ1765" s="169"/>
      <c r="AK1765" s="176"/>
      <c r="AL1765" s="176"/>
      <c r="AM1765" s="176"/>
      <c r="AN1765" s="176"/>
      <c r="AO1765" s="176"/>
      <c r="AP1765" s="176"/>
      <c r="AQ1765" s="176"/>
      <c r="AR1765" s="176"/>
      <c r="AS1765" s="176"/>
      <c r="AT1765" s="176"/>
      <c r="AU1765" s="177"/>
      <c r="AV1765" s="178"/>
      <c r="AW1765" s="178"/>
      <c r="AX1765" s="179"/>
      <c r="AY1765" s="179"/>
      <c r="AZ1765" s="179"/>
      <c r="BA1765" s="180"/>
      <c r="BB1765" s="181"/>
      <c r="BC1765" s="181"/>
      <c r="BD1765" s="181"/>
    </row>
    <row r="1766" spans="1:56">
      <c r="A1766" s="223"/>
      <c r="B1766" s="224"/>
      <c r="C1766" s="225"/>
      <c r="D1766" s="182"/>
      <c r="E1766" s="182"/>
      <c r="F1766" s="182"/>
      <c r="G1766" s="203"/>
      <c r="H1766" s="218"/>
      <c r="I1766" s="213"/>
      <c r="J1766" s="207"/>
      <c r="K1766" s="213"/>
      <c r="L1766" s="207"/>
      <c r="M1766" s="213"/>
      <c r="N1766" s="207"/>
      <c r="O1766" s="183"/>
      <c r="P1766" s="184"/>
      <c r="Q1766" s="184"/>
      <c r="R1766" s="275"/>
      <c r="S1766" s="185"/>
      <c r="T1766" s="185"/>
      <c r="U1766" s="275"/>
      <c r="V1766" s="275"/>
      <c r="W1766" s="276"/>
      <c r="X1766" s="276"/>
      <c r="Y1766" s="276"/>
      <c r="Z1766" s="275"/>
      <c r="AA1766" s="184"/>
      <c r="AB1766" s="184"/>
      <c r="AC1766" s="185"/>
      <c r="AD1766" s="185"/>
      <c r="AE1766" s="186"/>
      <c r="AF1766" s="187"/>
      <c r="AG1766" s="182"/>
      <c r="AH1766" s="184"/>
      <c r="AI1766" s="184"/>
      <c r="AJ1766" s="182"/>
      <c r="AK1766" s="188"/>
      <c r="AL1766" s="188"/>
      <c r="AM1766" s="188"/>
      <c r="AN1766" s="188"/>
      <c r="AO1766" s="188"/>
      <c r="AP1766" s="188"/>
      <c r="AQ1766" s="188"/>
      <c r="AR1766" s="188"/>
      <c r="AS1766" s="188"/>
      <c r="AT1766" s="188"/>
      <c r="AU1766" s="189"/>
      <c r="AV1766" s="190"/>
      <c r="AW1766" s="190"/>
      <c r="AX1766" s="191"/>
      <c r="AY1766" s="191"/>
      <c r="AZ1766" s="191"/>
      <c r="BA1766" s="192"/>
      <c r="BB1766" s="193"/>
      <c r="BC1766" s="193"/>
      <c r="BD1766" s="193"/>
    </row>
    <row r="1767" spans="1:56">
      <c r="A1767" s="220"/>
      <c r="B1767" s="221"/>
      <c r="C1767" s="222"/>
      <c r="D1767" s="169"/>
      <c r="E1767" s="169"/>
      <c r="F1767" s="169"/>
      <c r="G1767" s="202"/>
      <c r="H1767" s="217"/>
      <c r="I1767" s="212"/>
      <c r="J1767" s="206"/>
      <c r="K1767" s="212"/>
      <c r="L1767" s="206"/>
      <c r="M1767" s="212"/>
      <c r="N1767" s="206"/>
      <c r="O1767" s="170"/>
      <c r="P1767" s="171"/>
      <c r="Q1767" s="171"/>
      <c r="R1767" s="171"/>
      <c r="S1767" s="172"/>
      <c r="T1767" s="172"/>
      <c r="U1767" s="171"/>
      <c r="V1767" s="171"/>
      <c r="W1767" s="173"/>
      <c r="X1767" s="173"/>
      <c r="Y1767" s="173"/>
      <c r="Z1767" s="171"/>
      <c r="AA1767" s="171"/>
      <c r="AB1767" s="171"/>
      <c r="AC1767" s="172"/>
      <c r="AD1767" s="172"/>
      <c r="AE1767" s="174"/>
      <c r="AF1767" s="175"/>
      <c r="AG1767" s="169"/>
      <c r="AH1767" s="171"/>
      <c r="AI1767" s="171"/>
      <c r="AJ1767" s="169"/>
      <c r="AK1767" s="176"/>
      <c r="AL1767" s="176"/>
      <c r="AM1767" s="176"/>
      <c r="AN1767" s="176"/>
      <c r="AO1767" s="176"/>
      <c r="AP1767" s="176"/>
      <c r="AQ1767" s="176"/>
      <c r="AR1767" s="176"/>
      <c r="AS1767" s="176"/>
      <c r="AT1767" s="176"/>
      <c r="AU1767" s="177"/>
      <c r="AV1767" s="178"/>
      <c r="AW1767" s="178"/>
      <c r="AX1767" s="179"/>
      <c r="AY1767" s="179"/>
      <c r="AZ1767" s="179"/>
      <c r="BA1767" s="180"/>
      <c r="BB1767" s="181"/>
      <c r="BC1767" s="181"/>
      <c r="BD1767" s="181"/>
    </row>
    <row r="1768" spans="1:56">
      <c r="A1768" s="223"/>
      <c r="B1768" s="224"/>
      <c r="C1768" s="225"/>
      <c r="D1768" s="182"/>
      <c r="E1768" s="182"/>
      <c r="F1768" s="182"/>
      <c r="G1768" s="203"/>
      <c r="H1768" s="218"/>
      <c r="I1768" s="213"/>
      <c r="J1768" s="207"/>
      <c r="K1768" s="213"/>
      <c r="L1768" s="207"/>
      <c r="M1768" s="213"/>
      <c r="N1768" s="207"/>
      <c r="O1768" s="183"/>
      <c r="P1768" s="184"/>
      <c r="Q1768" s="184"/>
      <c r="R1768" s="275"/>
      <c r="S1768" s="185"/>
      <c r="T1768" s="185"/>
      <c r="U1768" s="275"/>
      <c r="V1768" s="275"/>
      <c r="W1768" s="276"/>
      <c r="X1768" s="276"/>
      <c r="Y1768" s="276"/>
      <c r="Z1768" s="275"/>
      <c r="AA1768" s="184"/>
      <c r="AB1768" s="184"/>
      <c r="AC1768" s="185"/>
      <c r="AD1768" s="185"/>
      <c r="AE1768" s="186"/>
      <c r="AF1768" s="187"/>
      <c r="AG1768" s="182"/>
      <c r="AH1768" s="184"/>
      <c r="AI1768" s="184"/>
      <c r="AJ1768" s="182"/>
      <c r="AK1768" s="188"/>
      <c r="AL1768" s="188"/>
      <c r="AM1768" s="188"/>
      <c r="AN1768" s="188"/>
      <c r="AO1768" s="188"/>
      <c r="AP1768" s="188"/>
      <c r="AQ1768" s="188"/>
      <c r="AR1768" s="188"/>
      <c r="AS1768" s="188"/>
      <c r="AT1768" s="188"/>
      <c r="AU1768" s="189"/>
      <c r="AV1768" s="190"/>
      <c r="AW1768" s="190"/>
      <c r="AX1768" s="191"/>
      <c r="AY1768" s="191"/>
      <c r="AZ1768" s="191"/>
      <c r="BA1768" s="192"/>
      <c r="BB1768" s="193"/>
      <c r="BC1768" s="193"/>
      <c r="BD1768" s="193"/>
    </row>
    <row r="1769" spans="1:56">
      <c r="A1769" s="220"/>
      <c r="B1769" s="221"/>
      <c r="C1769" s="222"/>
      <c r="D1769" s="169"/>
      <c r="E1769" s="169"/>
      <c r="F1769" s="169"/>
      <c r="G1769" s="202"/>
      <c r="H1769" s="217"/>
      <c r="I1769" s="212"/>
      <c r="J1769" s="206"/>
      <c r="K1769" s="212"/>
      <c r="L1769" s="206"/>
      <c r="M1769" s="212"/>
      <c r="N1769" s="206"/>
      <c r="O1769" s="170"/>
      <c r="P1769" s="171"/>
      <c r="Q1769" s="171"/>
      <c r="R1769" s="171"/>
      <c r="S1769" s="172"/>
      <c r="T1769" s="172"/>
      <c r="U1769" s="171"/>
      <c r="V1769" s="171"/>
      <c r="W1769" s="173"/>
      <c r="X1769" s="173"/>
      <c r="Y1769" s="173"/>
      <c r="Z1769" s="171"/>
      <c r="AA1769" s="171"/>
      <c r="AB1769" s="171"/>
      <c r="AC1769" s="172"/>
      <c r="AD1769" s="172"/>
      <c r="AE1769" s="174"/>
      <c r="AF1769" s="175"/>
      <c r="AG1769" s="169"/>
      <c r="AH1769" s="171"/>
      <c r="AI1769" s="171"/>
      <c r="AJ1769" s="169"/>
      <c r="AK1769" s="176"/>
      <c r="AL1769" s="176"/>
      <c r="AM1769" s="176"/>
      <c r="AN1769" s="176"/>
      <c r="AO1769" s="176"/>
      <c r="AP1769" s="176"/>
      <c r="AQ1769" s="176"/>
      <c r="AR1769" s="176"/>
      <c r="AS1769" s="176"/>
      <c r="AT1769" s="176"/>
      <c r="AU1769" s="177"/>
      <c r="AV1769" s="178"/>
      <c r="AW1769" s="178"/>
      <c r="AX1769" s="179"/>
      <c r="AY1769" s="179"/>
      <c r="AZ1769" s="179"/>
      <c r="BA1769" s="180"/>
      <c r="BB1769" s="181"/>
      <c r="BC1769" s="181"/>
      <c r="BD1769" s="181"/>
    </row>
    <row r="1770" spans="1:56">
      <c r="A1770" s="223"/>
      <c r="B1770" s="224"/>
      <c r="C1770" s="225"/>
      <c r="D1770" s="182"/>
      <c r="E1770" s="182"/>
      <c r="F1770" s="182"/>
      <c r="G1770" s="203"/>
      <c r="H1770" s="218"/>
      <c r="I1770" s="213"/>
      <c r="J1770" s="207"/>
      <c r="K1770" s="213"/>
      <c r="L1770" s="207"/>
      <c r="M1770" s="213"/>
      <c r="N1770" s="207"/>
      <c r="O1770" s="183"/>
      <c r="P1770" s="184"/>
      <c r="Q1770" s="184"/>
      <c r="R1770" s="275"/>
      <c r="S1770" s="185"/>
      <c r="T1770" s="185"/>
      <c r="U1770" s="275"/>
      <c r="V1770" s="275"/>
      <c r="W1770" s="276"/>
      <c r="X1770" s="276"/>
      <c r="Y1770" s="276"/>
      <c r="Z1770" s="275"/>
      <c r="AA1770" s="184"/>
      <c r="AB1770" s="184"/>
      <c r="AC1770" s="185"/>
      <c r="AD1770" s="185"/>
      <c r="AE1770" s="186"/>
      <c r="AF1770" s="187"/>
      <c r="AG1770" s="182"/>
      <c r="AH1770" s="184"/>
      <c r="AI1770" s="184"/>
      <c r="AJ1770" s="182"/>
      <c r="AK1770" s="188"/>
      <c r="AL1770" s="188"/>
      <c r="AM1770" s="188"/>
      <c r="AN1770" s="188"/>
      <c r="AO1770" s="188"/>
      <c r="AP1770" s="188"/>
      <c r="AQ1770" s="188"/>
      <c r="AR1770" s="188"/>
      <c r="AS1770" s="188"/>
      <c r="AT1770" s="188"/>
      <c r="AU1770" s="189"/>
      <c r="AV1770" s="190"/>
      <c r="AW1770" s="190"/>
      <c r="AX1770" s="191"/>
      <c r="AY1770" s="191"/>
      <c r="AZ1770" s="191"/>
      <c r="BA1770" s="192"/>
      <c r="BB1770" s="193"/>
      <c r="BC1770" s="193"/>
      <c r="BD1770" s="193"/>
    </row>
    <row r="1771" spans="1:56">
      <c r="A1771" s="220"/>
      <c r="B1771" s="221"/>
      <c r="C1771" s="222"/>
      <c r="D1771" s="169"/>
      <c r="E1771" s="169"/>
      <c r="F1771" s="169"/>
      <c r="G1771" s="202"/>
      <c r="H1771" s="217"/>
      <c r="I1771" s="212"/>
      <c r="J1771" s="206"/>
      <c r="K1771" s="212"/>
      <c r="L1771" s="206"/>
      <c r="M1771" s="212"/>
      <c r="N1771" s="206"/>
      <c r="O1771" s="170"/>
      <c r="P1771" s="171"/>
      <c r="Q1771" s="171"/>
      <c r="R1771" s="171"/>
      <c r="S1771" s="172"/>
      <c r="T1771" s="172"/>
      <c r="U1771" s="171"/>
      <c r="V1771" s="171"/>
      <c r="W1771" s="173"/>
      <c r="X1771" s="173"/>
      <c r="Y1771" s="173"/>
      <c r="Z1771" s="171"/>
      <c r="AA1771" s="171"/>
      <c r="AB1771" s="171"/>
      <c r="AC1771" s="172"/>
      <c r="AD1771" s="172"/>
      <c r="AE1771" s="174"/>
      <c r="AF1771" s="175"/>
      <c r="AG1771" s="169"/>
      <c r="AH1771" s="171"/>
      <c r="AI1771" s="171"/>
      <c r="AJ1771" s="169"/>
      <c r="AK1771" s="176"/>
      <c r="AL1771" s="176"/>
      <c r="AM1771" s="176"/>
      <c r="AN1771" s="176"/>
      <c r="AO1771" s="176"/>
      <c r="AP1771" s="176"/>
      <c r="AQ1771" s="176"/>
      <c r="AR1771" s="176"/>
      <c r="AS1771" s="176"/>
      <c r="AT1771" s="176"/>
      <c r="AU1771" s="177"/>
      <c r="AV1771" s="178"/>
      <c r="AW1771" s="178"/>
      <c r="AX1771" s="179"/>
      <c r="AY1771" s="179"/>
      <c r="AZ1771" s="179"/>
      <c r="BA1771" s="180"/>
      <c r="BB1771" s="181"/>
      <c r="BC1771" s="181"/>
      <c r="BD1771" s="181"/>
    </row>
    <row r="1772" spans="1:56">
      <c r="A1772" s="223"/>
      <c r="B1772" s="224"/>
      <c r="C1772" s="225"/>
      <c r="D1772" s="182"/>
      <c r="E1772" s="182"/>
      <c r="F1772" s="182"/>
      <c r="G1772" s="203"/>
      <c r="H1772" s="218"/>
      <c r="I1772" s="213"/>
      <c r="J1772" s="207"/>
      <c r="K1772" s="213"/>
      <c r="L1772" s="207"/>
      <c r="M1772" s="213"/>
      <c r="N1772" s="207"/>
      <c r="O1772" s="183"/>
      <c r="P1772" s="184"/>
      <c r="Q1772" s="184"/>
      <c r="R1772" s="275"/>
      <c r="S1772" s="185"/>
      <c r="T1772" s="185"/>
      <c r="U1772" s="275"/>
      <c r="V1772" s="275"/>
      <c r="W1772" s="276"/>
      <c r="X1772" s="276"/>
      <c r="Y1772" s="276"/>
      <c r="Z1772" s="275"/>
      <c r="AA1772" s="184"/>
      <c r="AB1772" s="184"/>
      <c r="AC1772" s="185"/>
      <c r="AD1772" s="185"/>
      <c r="AE1772" s="186"/>
      <c r="AF1772" s="187"/>
      <c r="AG1772" s="182"/>
      <c r="AH1772" s="184"/>
      <c r="AI1772" s="184"/>
      <c r="AJ1772" s="182"/>
      <c r="AK1772" s="188"/>
      <c r="AL1772" s="188"/>
      <c r="AM1772" s="188"/>
      <c r="AN1772" s="188"/>
      <c r="AO1772" s="188"/>
      <c r="AP1772" s="188"/>
      <c r="AQ1772" s="188"/>
      <c r="AR1772" s="188"/>
      <c r="AS1772" s="188"/>
      <c r="AT1772" s="188"/>
      <c r="AU1772" s="189"/>
      <c r="AV1772" s="190"/>
      <c r="AW1772" s="190"/>
      <c r="AX1772" s="191"/>
      <c r="AY1772" s="191"/>
      <c r="AZ1772" s="191"/>
      <c r="BA1772" s="192"/>
      <c r="BB1772" s="193"/>
      <c r="BC1772" s="193"/>
      <c r="BD1772" s="193"/>
    </row>
    <row r="1773" spans="1:56">
      <c r="A1773" s="220"/>
      <c r="B1773" s="221"/>
      <c r="C1773" s="222"/>
      <c r="D1773" s="169"/>
      <c r="E1773" s="169"/>
      <c r="F1773" s="169"/>
      <c r="G1773" s="202"/>
      <c r="H1773" s="217"/>
      <c r="I1773" s="212"/>
      <c r="J1773" s="206"/>
      <c r="K1773" s="212"/>
      <c r="L1773" s="206"/>
      <c r="M1773" s="212"/>
      <c r="N1773" s="206"/>
      <c r="O1773" s="170"/>
      <c r="P1773" s="171"/>
      <c r="Q1773" s="171"/>
      <c r="R1773" s="171"/>
      <c r="S1773" s="172"/>
      <c r="T1773" s="172"/>
      <c r="U1773" s="171"/>
      <c r="V1773" s="171"/>
      <c r="W1773" s="173"/>
      <c r="X1773" s="173"/>
      <c r="Y1773" s="173"/>
      <c r="Z1773" s="171"/>
      <c r="AA1773" s="171"/>
      <c r="AB1773" s="171"/>
      <c r="AC1773" s="172"/>
      <c r="AD1773" s="172"/>
      <c r="AE1773" s="174"/>
      <c r="AF1773" s="175"/>
      <c r="AG1773" s="169"/>
      <c r="AH1773" s="171"/>
      <c r="AI1773" s="171"/>
      <c r="AJ1773" s="169"/>
      <c r="AK1773" s="176"/>
      <c r="AL1773" s="176"/>
      <c r="AM1773" s="176"/>
      <c r="AN1773" s="176"/>
      <c r="AO1773" s="176"/>
      <c r="AP1773" s="176"/>
      <c r="AQ1773" s="176"/>
      <c r="AR1773" s="176"/>
      <c r="AS1773" s="176"/>
      <c r="AT1773" s="176"/>
      <c r="AU1773" s="177"/>
      <c r="AV1773" s="178"/>
      <c r="AW1773" s="178"/>
      <c r="AX1773" s="179"/>
      <c r="AY1773" s="179"/>
      <c r="AZ1773" s="179"/>
      <c r="BA1773" s="180"/>
      <c r="BB1773" s="181"/>
      <c r="BC1773" s="181"/>
      <c r="BD1773" s="181"/>
    </row>
    <row r="1774" spans="1:56">
      <c r="A1774" s="223"/>
      <c r="B1774" s="224"/>
      <c r="C1774" s="225"/>
      <c r="D1774" s="182"/>
      <c r="E1774" s="182"/>
      <c r="F1774" s="182"/>
      <c r="G1774" s="203"/>
      <c r="H1774" s="218"/>
      <c r="I1774" s="213"/>
      <c r="J1774" s="207"/>
      <c r="K1774" s="213"/>
      <c r="L1774" s="207"/>
      <c r="M1774" s="213"/>
      <c r="N1774" s="207"/>
      <c r="O1774" s="183"/>
      <c r="P1774" s="184"/>
      <c r="Q1774" s="184"/>
      <c r="R1774" s="275"/>
      <c r="S1774" s="185"/>
      <c r="T1774" s="185"/>
      <c r="U1774" s="275"/>
      <c r="V1774" s="275"/>
      <c r="W1774" s="276"/>
      <c r="X1774" s="276"/>
      <c r="Y1774" s="276"/>
      <c r="Z1774" s="275"/>
      <c r="AA1774" s="184"/>
      <c r="AB1774" s="184"/>
      <c r="AC1774" s="185"/>
      <c r="AD1774" s="185"/>
      <c r="AE1774" s="186"/>
      <c r="AF1774" s="187"/>
      <c r="AG1774" s="182"/>
      <c r="AH1774" s="184"/>
      <c r="AI1774" s="184"/>
      <c r="AJ1774" s="182"/>
      <c r="AK1774" s="188"/>
      <c r="AL1774" s="188"/>
      <c r="AM1774" s="188"/>
      <c r="AN1774" s="188"/>
      <c r="AO1774" s="188"/>
      <c r="AP1774" s="188"/>
      <c r="AQ1774" s="188"/>
      <c r="AR1774" s="188"/>
      <c r="AS1774" s="188"/>
      <c r="AT1774" s="188"/>
      <c r="AU1774" s="189"/>
      <c r="AV1774" s="190"/>
      <c r="AW1774" s="190"/>
      <c r="AX1774" s="191"/>
      <c r="AY1774" s="191"/>
      <c r="AZ1774" s="191"/>
      <c r="BA1774" s="192"/>
      <c r="BB1774" s="193"/>
      <c r="BC1774" s="193"/>
      <c r="BD1774" s="193"/>
    </row>
    <row r="1775" spans="1:56">
      <c r="A1775" s="220"/>
      <c r="B1775" s="221"/>
      <c r="C1775" s="222"/>
      <c r="D1775" s="169"/>
      <c r="E1775" s="169"/>
      <c r="F1775" s="169"/>
      <c r="G1775" s="202"/>
      <c r="H1775" s="217"/>
      <c r="I1775" s="212"/>
      <c r="J1775" s="206"/>
      <c r="K1775" s="212"/>
      <c r="L1775" s="206"/>
      <c r="M1775" s="212"/>
      <c r="N1775" s="206"/>
      <c r="O1775" s="170"/>
      <c r="P1775" s="171"/>
      <c r="Q1775" s="171"/>
      <c r="R1775" s="171"/>
      <c r="S1775" s="172"/>
      <c r="T1775" s="172"/>
      <c r="U1775" s="171"/>
      <c r="V1775" s="171"/>
      <c r="W1775" s="173"/>
      <c r="X1775" s="173"/>
      <c r="Y1775" s="173"/>
      <c r="Z1775" s="171"/>
      <c r="AA1775" s="171"/>
      <c r="AB1775" s="171"/>
      <c r="AC1775" s="172"/>
      <c r="AD1775" s="172"/>
      <c r="AE1775" s="174"/>
      <c r="AF1775" s="175"/>
      <c r="AG1775" s="169"/>
      <c r="AH1775" s="171"/>
      <c r="AI1775" s="171"/>
      <c r="AJ1775" s="169"/>
      <c r="AK1775" s="176"/>
      <c r="AL1775" s="176"/>
      <c r="AM1775" s="176"/>
      <c r="AN1775" s="176"/>
      <c r="AO1775" s="176"/>
      <c r="AP1775" s="176"/>
      <c r="AQ1775" s="176"/>
      <c r="AR1775" s="176"/>
      <c r="AS1775" s="176"/>
      <c r="AT1775" s="176"/>
      <c r="AU1775" s="177"/>
      <c r="AV1775" s="178"/>
      <c r="AW1775" s="178"/>
      <c r="AX1775" s="179"/>
      <c r="AY1775" s="179"/>
      <c r="AZ1775" s="179"/>
      <c r="BA1775" s="180"/>
      <c r="BB1775" s="181"/>
      <c r="BC1775" s="181"/>
      <c r="BD1775" s="181"/>
    </row>
    <row r="1776" spans="1:56">
      <c r="A1776" s="223"/>
      <c r="B1776" s="224"/>
      <c r="C1776" s="225"/>
      <c r="D1776" s="182"/>
      <c r="E1776" s="182"/>
      <c r="F1776" s="182"/>
      <c r="G1776" s="203"/>
      <c r="H1776" s="218"/>
      <c r="I1776" s="213"/>
      <c r="J1776" s="207"/>
      <c r="K1776" s="213"/>
      <c r="L1776" s="207"/>
      <c r="M1776" s="213"/>
      <c r="N1776" s="207"/>
      <c r="O1776" s="183"/>
      <c r="P1776" s="184"/>
      <c r="Q1776" s="184"/>
      <c r="R1776" s="275"/>
      <c r="S1776" s="185"/>
      <c r="T1776" s="185"/>
      <c r="U1776" s="275"/>
      <c r="V1776" s="275"/>
      <c r="W1776" s="276"/>
      <c r="X1776" s="276"/>
      <c r="Y1776" s="276"/>
      <c r="Z1776" s="275"/>
      <c r="AA1776" s="184"/>
      <c r="AB1776" s="184"/>
      <c r="AC1776" s="185"/>
      <c r="AD1776" s="185"/>
      <c r="AE1776" s="186"/>
      <c r="AF1776" s="187"/>
      <c r="AG1776" s="182"/>
      <c r="AH1776" s="184"/>
      <c r="AI1776" s="184"/>
      <c r="AJ1776" s="182"/>
      <c r="AK1776" s="188"/>
      <c r="AL1776" s="188"/>
      <c r="AM1776" s="188"/>
      <c r="AN1776" s="188"/>
      <c r="AO1776" s="188"/>
      <c r="AP1776" s="188"/>
      <c r="AQ1776" s="188"/>
      <c r="AR1776" s="188"/>
      <c r="AS1776" s="188"/>
      <c r="AT1776" s="188"/>
      <c r="AU1776" s="189"/>
      <c r="AV1776" s="190"/>
      <c r="AW1776" s="190"/>
      <c r="AX1776" s="191"/>
      <c r="AY1776" s="191"/>
      <c r="AZ1776" s="191"/>
      <c r="BA1776" s="192"/>
      <c r="BB1776" s="193"/>
      <c r="BC1776" s="193"/>
      <c r="BD1776" s="193"/>
    </row>
    <row r="1777" spans="1:56">
      <c r="A1777" s="220"/>
      <c r="B1777" s="221"/>
      <c r="C1777" s="222"/>
      <c r="D1777" s="169"/>
      <c r="E1777" s="169"/>
      <c r="F1777" s="169"/>
      <c r="G1777" s="202"/>
      <c r="H1777" s="217"/>
      <c r="I1777" s="212"/>
      <c r="J1777" s="206"/>
      <c r="K1777" s="212"/>
      <c r="L1777" s="206"/>
      <c r="M1777" s="212"/>
      <c r="N1777" s="206"/>
      <c r="O1777" s="170"/>
      <c r="P1777" s="171"/>
      <c r="Q1777" s="171"/>
      <c r="R1777" s="171"/>
      <c r="S1777" s="172"/>
      <c r="T1777" s="172"/>
      <c r="U1777" s="171"/>
      <c r="V1777" s="171"/>
      <c r="W1777" s="173"/>
      <c r="X1777" s="173"/>
      <c r="Y1777" s="173"/>
      <c r="Z1777" s="171"/>
      <c r="AA1777" s="171"/>
      <c r="AB1777" s="171"/>
      <c r="AC1777" s="172"/>
      <c r="AD1777" s="172"/>
      <c r="AE1777" s="174"/>
      <c r="AF1777" s="175"/>
      <c r="AG1777" s="169"/>
      <c r="AH1777" s="171"/>
      <c r="AI1777" s="171"/>
      <c r="AJ1777" s="169"/>
      <c r="AK1777" s="176"/>
      <c r="AL1777" s="176"/>
      <c r="AM1777" s="176"/>
      <c r="AN1777" s="176"/>
      <c r="AO1777" s="176"/>
      <c r="AP1777" s="176"/>
      <c r="AQ1777" s="176"/>
      <c r="AR1777" s="176"/>
      <c r="AS1777" s="176"/>
      <c r="AT1777" s="176"/>
      <c r="AU1777" s="177"/>
      <c r="AV1777" s="178"/>
      <c r="AW1777" s="178"/>
      <c r="AX1777" s="179"/>
      <c r="AY1777" s="179"/>
      <c r="AZ1777" s="179"/>
      <c r="BA1777" s="180"/>
      <c r="BB1777" s="181"/>
      <c r="BC1777" s="181"/>
      <c r="BD1777" s="181"/>
    </row>
    <row r="1778" spans="1:56">
      <c r="A1778" s="223"/>
      <c r="B1778" s="224"/>
      <c r="C1778" s="225"/>
      <c r="D1778" s="182"/>
      <c r="E1778" s="182"/>
      <c r="F1778" s="182"/>
      <c r="G1778" s="203"/>
      <c r="H1778" s="218"/>
      <c r="I1778" s="213"/>
      <c r="J1778" s="207"/>
      <c r="K1778" s="213"/>
      <c r="L1778" s="207"/>
      <c r="M1778" s="213"/>
      <c r="N1778" s="207"/>
      <c r="O1778" s="183"/>
      <c r="P1778" s="184"/>
      <c r="Q1778" s="184"/>
      <c r="R1778" s="275"/>
      <c r="S1778" s="185"/>
      <c r="T1778" s="185"/>
      <c r="U1778" s="275"/>
      <c r="V1778" s="275"/>
      <c r="W1778" s="276"/>
      <c r="X1778" s="276"/>
      <c r="Y1778" s="276"/>
      <c r="Z1778" s="275"/>
      <c r="AA1778" s="184"/>
      <c r="AB1778" s="184"/>
      <c r="AC1778" s="185"/>
      <c r="AD1778" s="185"/>
      <c r="AE1778" s="186"/>
      <c r="AF1778" s="187"/>
      <c r="AG1778" s="182"/>
      <c r="AH1778" s="184"/>
      <c r="AI1778" s="184"/>
      <c r="AJ1778" s="182"/>
      <c r="AK1778" s="188"/>
      <c r="AL1778" s="188"/>
      <c r="AM1778" s="188"/>
      <c r="AN1778" s="188"/>
      <c r="AO1778" s="188"/>
      <c r="AP1778" s="188"/>
      <c r="AQ1778" s="188"/>
      <c r="AR1778" s="188"/>
      <c r="AS1778" s="188"/>
      <c r="AT1778" s="188"/>
      <c r="AU1778" s="189"/>
      <c r="AV1778" s="190"/>
      <c r="AW1778" s="190"/>
      <c r="AX1778" s="191"/>
      <c r="AY1778" s="191"/>
      <c r="AZ1778" s="191"/>
      <c r="BA1778" s="192"/>
      <c r="BB1778" s="193"/>
      <c r="BC1778" s="193"/>
      <c r="BD1778" s="193"/>
    </row>
    <row r="1779" spans="1:56">
      <c r="A1779" s="220"/>
      <c r="B1779" s="221"/>
      <c r="C1779" s="222"/>
      <c r="D1779" s="169"/>
      <c r="E1779" s="169"/>
      <c r="F1779" s="169"/>
      <c r="G1779" s="202"/>
      <c r="H1779" s="217"/>
      <c r="I1779" s="212"/>
      <c r="J1779" s="206"/>
      <c r="K1779" s="212"/>
      <c r="L1779" s="206"/>
      <c r="M1779" s="212"/>
      <c r="N1779" s="206"/>
      <c r="O1779" s="170"/>
      <c r="P1779" s="171"/>
      <c r="Q1779" s="171"/>
      <c r="R1779" s="171"/>
      <c r="S1779" s="172"/>
      <c r="T1779" s="172"/>
      <c r="U1779" s="171"/>
      <c r="V1779" s="171"/>
      <c r="W1779" s="173"/>
      <c r="X1779" s="173"/>
      <c r="Y1779" s="173"/>
      <c r="Z1779" s="171"/>
      <c r="AA1779" s="171"/>
      <c r="AB1779" s="171"/>
      <c r="AC1779" s="172"/>
      <c r="AD1779" s="172"/>
      <c r="AE1779" s="174"/>
      <c r="AF1779" s="175"/>
      <c r="AG1779" s="169"/>
      <c r="AH1779" s="171"/>
      <c r="AI1779" s="171"/>
      <c r="AJ1779" s="169"/>
      <c r="AK1779" s="176"/>
      <c r="AL1779" s="176"/>
      <c r="AM1779" s="176"/>
      <c r="AN1779" s="176"/>
      <c r="AO1779" s="176"/>
      <c r="AP1779" s="176"/>
      <c r="AQ1779" s="176"/>
      <c r="AR1779" s="176"/>
      <c r="AS1779" s="176"/>
      <c r="AT1779" s="176"/>
      <c r="AU1779" s="177"/>
      <c r="AV1779" s="178"/>
      <c r="AW1779" s="178"/>
      <c r="AX1779" s="179"/>
      <c r="AY1779" s="179"/>
      <c r="AZ1779" s="179"/>
      <c r="BA1779" s="180"/>
      <c r="BB1779" s="181"/>
      <c r="BC1779" s="181"/>
      <c r="BD1779" s="181"/>
    </row>
    <row r="1780" spans="1:56">
      <c r="A1780" s="223"/>
      <c r="B1780" s="224"/>
      <c r="C1780" s="225"/>
      <c r="D1780" s="182"/>
      <c r="E1780" s="182"/>
      <c r="F1780" s="182"/>
      <c r="G1780" s="203"/>
      <c r="H1780" s="218"/>
      <c r="I1780" s="213"/>
      <c r="J1780" s="207"/>
      <c r="K1780" s="213"/>
      <c r="L1780" s="207"/>
      <c r="M1780" s="213"/>
      <c r="N1780" s="207"/>
      <c r="O1780" s="183"/>
      <c r="P1780" s="184"/>
      <c r="Q1780" s="184"/>
      <c r="R1780" s="275"/>
      <c r="S1780" s="185"/>
      <c r="T1780" s="185"/>
      <c r="U1780" s="275"/>
      <c r="V1780" s="275"/>
      <c r="W1780" s="276"/>
      <c r="X1780" s="276"/>
      <c r="Y1780" s="276"/>
      <c r="Z1780" s="275"/>
      <c r="AA1780" s="184"/>
      <c r="AB1780" s="184"/>
      <c r="AC1780" s="185"/>
      <c r="AD1780" s="185"/>
      <c r="AE1780" s="186"/>
      <c r="AF1780" s="187"/>
      <c r="AG1780" s="182"/>
      <c r="AH1780" s="184"/>
      <c r="AI1780" s="184"/>
      <c r="AJ1780" s="182"/>
      <c r="AK1780" s="188"/>
      <c r="AL1780" s="188"/>
      <c r="AM1780" s="188"/>
      <c r="AN1780" s="188"/>
      <c r="AO1780" s="188"/>
      <c r="AP1780" s="188"/>
      <c r="AQ1780" s="188"/>
      <c r="AR1780" s="188"/>
      <c r="AS1780" s="188"/>
      <c r="AT1780" s="188"/>
      <c r="AU1780" s="189"/>
      <c r="AV1780" s="190"/>
      <c r="AW1780" s="190"/>
      <c r="AX1780" s="191"/>
      <c r="AY1780" s="191"/>
      <c r="AZ1780" s="191"/>
      <c r="BA1780" s="192"/>
      <c r="BB1780" s="193"/>
      <c r="BC1780" s="193"/>
      <c r="BD1780" s="193"/>
    </row>
    <row r="1781" spans="1:56">
      <c r="A1781" s="220"/>
      <c r="B1781" s="221"/>
      <c r="C1781" s="222"/>
      <c r="D1781" s="169"/>
      <c r="E1781" s="169"/>
      <c r="F1781" s="169"/>
      <c r="G1781" s="202"/>
      <c r="H1781" s="217"/>
      <c r="I1781" s="212"/>
      <c r="J1781" s="206"/>
      <c r="K1781" s="212"/>
      <c r="L1781" s="206"/>
      <c r="M1781" s="212"/>
      <c r="N1781" s="206"/>
      <c r="O1781" s="170"/>
      <c r="P1781" s="171"/>
      <c r="Q1781" s="171"/>
      <c r="R1781" s="171"/>
      <c r="S1781" s="172"/>
      <c r="T1781" s="172"/>
      <c r="U1781" s="171"/>
      <c r="V1781" s="171"/>
      <c r="W1781" s="173"/>
      <c r="X1781" s="173"/>
      <c r="Y1781" s="173"/>
      <c r="Z1781" s="171"/>
      <c r="AA1781" s="171"/>
      <c r="AB1781" s="171"/>
      <c r="AC1781" s="172"/>
      <c r="AD1781" s="172"/>
      <c r="AE1781" s="174"/>
      <c r="AF1781" s="175"/>
      <c r="AG1781" s="169"/>
      <c r="AH1781" s="171"/>
      <c r="AI1781" s="171"/>
      <c r="AJ1781" s="169"/>
      <c r="AK1781" s="176"/>
      <c r="AL1781" s="176"/>
      <c r="AM1781" s="176"/>
      <c r="AN1781" s="176"/>
      <c r="AO1781" s="176"/>
      <c r="AP1781" s="176"/>
      <c r="AQ1781" s="176"/>
      <c r="AR1781" s="176"/>
      <c r="AS1781" s="176"/>
      <c r="AT1781" s="176"/>
      <c r="AU1781" s="177"/>
      <c r="AV1781" s="178"/>
      <c r="AW1781" s="178"/>
      <c r="AX1781" s="179"/>
      <c r="AY1781" s="179"/>
      <c r="AZ1781" s="179"/>
      <c r="BA1781" s="180"/>
      <c r="BB1781" s="181"/>
      <c r="BC1781" s="181"/>
      <c r="BD1781" s="181"/>
    </row>
    <row r="1782" spans="1:56">
      <c r="A1782" s="223"/>
      <c r="B1782" s="224"/>
      <c r="C1782" s="225"/>
      <c r="D1782" s="182"/>
      <c r="E1782" s="182"/>
      <c r="F1782" s="182"/>
      <c r="G1782" s="203"/>
      <c r="H1782" s="218"/>
      <c r="I1782" s="213"/>
      <c r="J1782" s="207"/>
      <c r="K1782" s="213"/>
      <c r="L1782" s="207"/>
      <c r="M1782" s="213"/>
      <c r="N1782" s="207"/>
      <c r="O1782" s="183"/>
      <c r="P1782" s="184"/>
      <c r="Q1782" s="184"/>
      <c r="R1782" s="275"/>
      <c r="S1782" s="185"/>
      <c r="T1782" s="185"/>
      <c r="U1782" s="275"/>
      <c r="V1782" s="275"/>
      <c r="W1782" s="276"/>
      <c r="X1782" s="276"/>
      <c r="Y1782" s="276"/>
      <c r="Z1782" s="275"/>
      <c r="AA1782" s="184"/>
      <c r="AB1782" s="184"/>
      <c r="AC1782" s="185"/>
      <c r="AD1782" s="185"/>
      <c r="AE1782" s="186"/>
      <c r="AF1782" s="187"/>
      <c r="AG1782" s="182"/>
      <c r="AH1782" s="184"/>
      <c r="AI1782" s="184"/>
      <c r="AJ1782" s="182"/>
      <c r="AK1782" s="188"/>
      <c r="AL1782" s="188"/>
      <c r="AM1782" s="188"/>
      <c r="AN1782" s="188"/>
      <c r="AO1782" s="188"/>
      <c r="AP1782" s="188"/>
      <c r="AQ1782" s="188"/>
      <c r="AR1782" s="188"/>
      <c r="AS1782" s="188"/>
      <c r="AT1782" s="188"/>
      <c r="AU1782" s="189"/>
      <c r="AV1782" s="190"/>
      <c r="AW1782" s="190"/>
      <c r="AX1782" s="191"/>
      <c r="AY1782" s="191"/>
      <c r="AZ1782" s="191"/>
      <c r="BA1782" s="192"/>
      <c r="BB1782" s="193"/>
      <c r="BC1782" s="193"/>
      <c r="BD1782" s="193"/>
    </row>
    <row r="1783" spans="1:56">
      <c r="A1783" s="220"/>
      <c r="B1783" s="221"/>
      <c r="C1783" s="222"/>
      <c r="D1783" s="169"/>
      <c r="E1783" s="169"/>
      <c r="F1783" s="169"/>
      <c r="G1783" s="202"/>
      <c r="H1783" s="217"/>
      <c r="I1783" s="212"/>
      <c r="J1783" s="206"/>
      <c r="K1783" s="212"/>
      <c r="L1783" s="206"/>
      <c r="M1783" s="212"/>
      <c r="N1783" s="206"/>
      <c r="O1783" s="170"/>
      <c r="P1783" s="171"/>
      <c r="Q1783" s="171"/>
      <c r="R1783" s="171"/>
      <c r="S1783" s="172"/>
      <c r="T1783" s="172"/>
      <c r="U1783" s="171"/>
      <c r="V1783" s="171"/>
      <c r="W1783" s="173"/>
      <c r="X1783" s="173"/>
      <c r="Y1783" s="173"/>
      <c r="Z1783" s="171"/>
      <c r="AA1783" s="171"/>
      <c r="AB1783" s="171"/>
      <c r="AC1783" s="172"/>
      <c r="AD1783" s="172"/>
      <c r="AE1783" s="174"/>
      <c r="AF1783" s="175"/>
      <c r="AG1783" s="169"/>
      <c r="AH1783" s="171"/>
      <c r="AI1783" s="171"/>
      <c r="AJ1783" s="169"/>
      <c r="AK1783" s="176"/>
      <c r="AL1783" s="176"/>
      <c r="AM1783" s="176"/>
      <c r="AN1783" s="176"/>
      <c r="AO1783" s="176"/>
      <c r="AP1783" s="176"/>
      <c r="AQ1783" s="176"/>
      <c r="AR1783" s="176"/>
      <c r="AS1783" s="176"/>
      <c r="AT1783" s="176"/>
      <c r="AU1783" s="177"/>
      <c r="AV1783" s="178"/>
      <c r="AW1783" s="178"/>
      <c r="AX1783" s="179"/>
      <c r="AY1783" s="179"/>
      <c r="AZ1783" s="179"/>
      <c r="BA1783" s="180"/>
      <c r="BB1783" s="181"/>
      <c r="BC1783" s="181"/>
      <c r="BD1783" s="181"/>
    </row>
    <row r="1784" spans="1:56">
      <c r="A1784" s="223"/>
      <c r="B1784" s="224"/>
      <c r="C1784" s="225"/>
      <c r="D1784" s="182"/>
      <c r="E1784" s="182"/>
      <c r="F1784" s="182"/>
      <c r="G1784" s="203"/>
      <c r="H1784" s="218"/>
      <c r="I1784" s="213"/>
      <c r="J1784" s="207"/>
      <c r="K1784" s="213"/>
      <c r="L1784" s="207"/>
      <c r="M1784" s="213"/>
      <c r="N1784" s="207"/>
      <c r="O1784" s="183"/>
      <c r="P1784" s="184"/>
      <c r="Q1784" s="184"/>
      <c r="R1784" s="275"/>
      <c r="S1784" s="185"/>
      <c r="T1784" s="185"/>
      <c r="U1784" s="275"/>
      <c r="V1784" s="275"/>
      <c r="W1784" s="276"/>
      <c r="X1784" s="276"/>
      <c r="Y1784" s="276"/>
      <c r="Z1784" s="275"/>
      <c r="AA1784" s="184"/>
      <c r="AB1784" s="184"/>
      <c r="AC1784" s="185"/>
      <c r="AD1784" s="185"/>
      <c r="AE1784" s="186"/>
      <c r="AF1784" s="187"/>
      <c r="AG1784" s="182"/>
      <c r="AH1784" s="184"/>
      <c r="AI1784" s="184"/>
      <c r="AJ1784" s="182"/>
      <c r="AK1784" s="188"/>
      <c r="AL1784" s="188"/>
      <c r="AM1784" s="188"/>
      <c r="AN1784" s="188"/>
      <c r="AO1784" s="188"/>
      <c r="AP1784" s="188"/>
      <c r="AQ1784" s="188"/>
      <c r="AR1784" s="188"/>
      <c r="AS1784" s="188"/>
      <c r="AT1784" s="188"/>
      <c r="AU1784" s="189"/>
      <c r="AV1784" s="190"/>
      <c r="AW1784" s="190"/>
      <c r="AX1784" s="191"/>
      <c r="AY1784" s="191"/>
      <c r="AZ1784" s="191"/>
      <c r="BA1784" s="192"/>
      <c r="BB1784" s="193"/>
      <c r="BC1784" s="193"/>
      <c r="BD1784" s="193"/>
    </row>
    <row r="1785" spans="1:56">
      <c r="A1785" s="220"/>
      <c r="B1785" s="221"/>
      <c r="C1785" s="222"/>
      <c r="D1785" s="169"/>
      <c r="E1785" s="169"/>
      <c r="F1785" s="169"/>
      <c r="G1785" s="202"/>
      <c r="H1785" s="217"/>
      <c r="I1785" s="212"/>
      <c r="J1785" s="206"/>
      <c r="K1785" s="212"/>
      <c r="L1785" s="206"/>
      <c r="M1785" s="212"/>
      <c r="N1785" s="206"/>
      <c r="O1785" s="170"/>
      <c r="P1785" s="171"/>
      <c r="Q1785" s="171"/>
      <c r="R1785" s="171"/>
      <c r="S1785" s="172"/>
      <c r="T1785" s="172"/>
      <c r="U1785" s="171"/>
      <c r="V1785" s="171"/>
      <c r="W1785" s="173"/>
      <c r="X1785" s="173"/>
      <c r="Y1785" s="173"/>
      <c r="Z1785" s="171"/>
      <c r="AA1785" s="171"/>
      <c r="AB1785" s="171"/>
      <c r="AC1785" s="172"/>
      <c r="AD1785" s="172"/>
      <c r="AE1785" s="174"/>
      <c r="AF1785" s="175"/>
      <c r="AG1785" s="169"/>
      <c r="AH1785" s="171"/>
      <c r="AI1785" s="171"/>
      <c r="AJ1785" s="169"/>
      <c r="AK1785" s="176"/>
      <c r="AL1785" s="176"/>
      <c r="AM1785" s="176"/>
      <c r="AN1785" s="176"/>
      <c r="AO1785" s="176"/>
      <c r="AP1785" s="176"/>
      <c r="AQ1785" s="176"/>
      <c r="AR1785" s="176"/>
      <c r="AS1785" s="176"/>
      <c r="AT1785" s="176"/>
      <c r="AU1785" s="177"/>
      <c r="AV1785" s="178"/>
      <c r="AW1785" s="178"/>
      <c r="AX1785" s="179"/>
      <c r="AY1785" s="179"/>
      <c r="AZ1785" s="179"/>
      <c r="BA1785" s="180"/>
      <c r="BB1785" s="181"/>
      <c r="BC1785" s="181"/>
      <c r="BD1785" s="181"/>
    </row>
    <row r="1786" spans="1:56">
      <c r="A1786" s="223"/>
      <c r="B1786" s="224"/>
      <c r="C1786" s="225"/>
      <c r="D1786" s="182"/>
      <c r="E1786" s="182"/>
      <c r="F1786" s="182"/>
      <c r="G1786" s="203"/>
      <c r="H1786" s="218"/>
      <c r="I1786" s="213"/>
      <c r="J1786" s="207"/>
      <c r="K1786" s="213"/>
      <c r="L1786" s="207"/>
      <c r="M1786" s="213"/>
      <c r="N1786" s="207"/>
      <c r="O1786" s="183"/>
      <c r="P1786" s="184"/>
      <c r="Q1786" s="184"/>
      <c r="R1786" s="275"/>
      <c r="S1786" s="185"/>
      <c r="T1786" s="185"/>
      <c r="U1786" s="275"/>
      <c r="V1786" s="275"/>
      <c r="W1786" s="276"/>
      <c r="X1786" s="276"/>
      <c r="Y1786" s="276"/>
      <c r="Z1786" s="275"/>
      <c r="AA1786" s="184"/>
      <c r="AB1786" s="184"/>
      <c r="AC1786" s="185"/>
      <c r="AD1786" s="185"/>
      <c r="AE1786" s="186"/>
      <c r="AF1786" s="187"/>
      <c r="AG1786" s="182"/>
      <c r="AH1786" s="184"/>
      <c r="AI1786" s="184"/>
      <c r="AJ1786" s="182"/>
      <c r="AK1786" s="188"/>
      <c r="AL1786" s="188"/>
      <c r="AM1786" s="188"/>
      <c r="AN1786" s="188"/>
      <c r="AO1786" s="188"/>
      <c r="AP1786" s="188"/>
      <c r="AQ1786" s="188"/>
      <c r="AR1786" s="188"/>
      <c r="AS1786" s="188"/>
      <c r="AT1786" s="188"/>
      <c r="AU1786" s="189"/>
      <c r="AV1786" s="190"/>
      <c r="AW1786" s="190"/>
      <c r="AX1786" s="191"/>
      <c r="AY1786" s="191"/>
      <c r="AZ1786" s="191"/>
      <c r="BA1786" s="192"/>
      <c r="BB1786" s="193"/>
      <c r="BC1786" s="193"/>
      <c r="BD1786" s="193"/>
    </row>
    <row r="1787" spans="1:56">
      <c r="A1787" s="220"/>
      <c r="B1787" s="221"/>
      <c r="C1787" s="222"/>
      <c r="D1787" s="169"/>
      <c r="E1787" s="169"/>
      <c r="F1787" s="169"/>
      <c r="G1787" s="202"/>
      <c r="H1787" s="217"/>
      <c r="I1787" s="212"/>
      <c r="J1787" s="206"/>
      <c r="K1787" s="212"/>
      <c r="L1787" s="206"/>
      <c r="M1787" s="212"/>
      <c r="N1787" s="206"/>
      <c r="O1787" s="170"/>
      <c r="P1787" s="171"/>
      <c r="Q1787" s="171"/>
      <c r="R1787" s="171"/>
      <c r="S1787" s="172"/>
      <c r="T1787" s="172"/>
      <c r="U1787" s="171"/>
      <c r="V1787" s="171"/>
      <c r="W1787" s="173"/>
      <c r="X1787" s="173"/>
      <c r="Y1787" s="173"/>
      <c r="Z1787" s="171"/>
      <c r="AA1787" s="171"/>
      <c r="AB1787" s="171"/>
      <c r="AC1787" s="172"/>
      <c r="AD1787" s="172"/>
      <c r="AE1787" s="174"/>
      <c r="AF1787" s="175"/>
      <c r="AG1787" s="169"/>
      <c r="AH1787" s="171"/>
      <c r="AI1787" s="171"/>
      <c r="AJ1787" s="169"/>
      <c r="AK1787" s="176"/>
      <c r="AL1787" s="176"/>
      <c r="AM1787" s="176"/>
      <c r="AN1787" s="176"/>
      <c r="AO1787" s="176"/>
      <c r="AP1787" s="176"/>
      <c r="AQ1787" s="176"/>
      <c r="AR1787" s="176"/>
      <c r="AS1787" s="176"/>
      <c r="AT1787" s="176"/>
      <c r="AU1787" s="177"/>
      <c r="AV1787" s="178"/>
      <c r="AW1787" s="178"/>
      <c r="AX1787" s="179"/>
      <c r="AY1787" s="179"/>
      <c r="AZ1787" s="179"/>
      <c r="BA1787" s="180"/>
      <c r="BB1787" s="181"/>
      <c r="BC1787" s="181"/>
      <c r="BD1787" s="181"/>
    </row>
    <row r="1788" spans="1:56">
      <c r="A1788" s="223"/>
      <c r="B1788" s="224"/>
      <c r="C1788" s="225"/>
      <c r="D1788" s="182"/>
      <c r="E1788" s="182"/>
      <c r="F1788" s="182"/>
      <c r="G1788" s="203"/>
      <c r="H1788" s="218"/>
      <c r="I1788" s="213"/>
      <c r="J1788" s="207"/>
      <c r="K1788" s="213"/>
      <c r="L1788" s="207"/>
      <c r="M1788" s="213"/>
      <c r="N1788" s="207"/>
      <c r="O1788" s="183"/>
      <c r="P1788" s="184"/>
      <c r="Q1788" s="184"/>
      <c r="R1788" s="275"/>
      <c r="S1788" s="185"/>
      <c r="T1788" s="185"/>
      <c r="U1788" s="275"/>
      <c r="V1788" s="275"/>
      <c r="W1788" s="276"/>
      <c r="X1788" s="276"/>
      <c r="Y1788" s="276"/>
      <c r="Z1788" s="275"/>
      <c r="AA1788" s="184"/>
      <c r="AB1788" s="184"/>
      <c r="AC1788" s="185"/>
      <c r="AD1788" s="185"/>
      <c r="AE1788" s="186"/>
      <c r="AF1788" s="187"/>
      <c r="AG1788" s="182"/>
      <c r="AH1788" s="184"/>
      <c r="AI1788" s="184"/>
      <c r="AJ1788" s="182"/>
      <c r="AK1788" s="188"/>
      <c r="AL1788" s="188"/>
      <c r="AM1788" s="188"/>
      <c r="AN1788" s="188"/>
      <c r="AO1788" s="188"/>
      <c r="AP1788" s="188"/>
      <c r="AQ1788" s="188"/>
      <c r="AR1788" s="188"/>
      <c r="AS1788" s="188"/>
      <c r="AT1788" s="188"/>
      <c r="AU1788" s="189"/>
      <c r="AV1788" s="190"/>
      <c r="AW1788" s="190"/>
      <c r="AX1788" s="191"/>
      <c r="AY1788" s="191"/>
      <c r="AZ1788" s="191"/>
      <c r="BA1788" s="192"/>
      <c r="BB1788" s="193"/>
      <c r="BC1788" s="193"/>
      <c r="BD1788" s="193"/>
    </row>
    <row r="1789" spans="1:56">
      <c r="A1789" s="220"/>
      <c r="B1789" s="221"/>
      <c r="C1789" s="222"/>
      <c r="D1789" s="169"/>
      <c r="E1789" s="169"/>
      <c r="F1789" s="169"/>
      <c r="G1789" s="202"/>
      <c r="H1789" s="217"/>
      <c r="I1789" s="212"/>
      <c r="J1789" s="206"/>
      <c r="K1789" s="212"/>
      <c r="L1789" s="206"/>
      <c r="M1789" s="212"/>
      <c r="N1789" s="206"/>
      <c r="O1789" s="170"/>
      <c r="P1789" s="171"/>
      <c r="Q1789" s="171"/>
      <c r="R1789" s="171"/>
      <c r="S1789" s="172"/>
      <c r="T1789" s="172"/>
      <c r="U1789" s="171"/>
      <c r="V1789" s="171"/>
      <c r="W1789" s="173"/>
      <c r="X1789" s="173"/>
      <c r="Y1789" s="173"/>
      <c r="Z1789" s="171"/>
      <c r="AA1789" s="171"/>
      <c r="AB1789" s="171"/>
      <c r="AC1789" s="172"/>
      <c r="AD1789" s="172"/>
      <c r="AE1789" s="174"/>
      <c r="AF1789" s="175"/>
      <c r="AG1789" s="169"/>
      <c r="AH1789" s="171"/>
      <c r="AI1789" s="171"/>
      <c r="AJ1789" s="169"/>
      <c r="AK1789" s="176"/>
      <c r="AL1789" s="176"/>
      <c r="AM1789" s="176"/>
      <c r="AN1789" s="176"/>
      <c r="AO1789" s="176"/>
      <c r="AP1789" s="176"/>
      <c r="AQ1789" s="176"/>
      <c r="AR1789" s="176"/>
      <c r="AS1789" s="176"/>
      <c r="AT1789" s="176"/>
      <c r="AU1789" s="177"/>
      <c r="AV1789" s="178"/>
      <c r="AW1789" s="178"/>
      <c r="AX1789" s="179"/>
      <c r="AY1789" s="179"/>
      <c r="AZ1789" s="179"/>
      <c r="BA1789" s="180"/>
      <c r="BB1789" s="181"/>
      <c r="BC1789" s="181"/>
      <c r="BD1789" s="181"/>
    </row>
    <row r="1790" spans="1:56">
      <c r="A1790" s="223"/>
      <c r="B1790" s="224"/>
      <c r="C1790" s="225"/>
      <c r="D1790" s="182"/>
      <c r="E1790" s="182"/>
      <c r="F1790" s="182"/>
      <c r="G1790" s="203"/>
      <c r="H1790" s="218"/>
      <c r="I1790" s="213"/>
      <c r="J1790" s="207"/>
      <c r="K1790" s="213"/>
      <c r="L1790" s="207"/>
      <c r="M1790" s="213"/>
      <c r="N1790" s="207"/>
      <c r="O1790" s="183"/>
      <c r="P1790" s="184"/>
      <c r="Q1790" s="184"/>
      <c r="R1790" s="275"/>
      <c r="S1790" s="185"/>
      <c r="T1790" s="185"/>
      <c r="U1790" s="275"/>
      <c r="V1790" s="275"/>
      <c r="W1790" s="276"/>
      <c r="X1790" s="276"/>
      <c r="Y1790" s="276"/>
      <c r="Z1790" s="275"/>
      <c r="AA1790" s="184"/>
      <c r="AB1790" s="184"/>
      <c r="AC1790" s="185"/>
      <c r="AD1790" s="185"/>
      <c r="AE1790" s="186"/>
      <c r="AF1790" s="187"/>
      <c r="AG1790" s="182"/>
      <c r="AH1790" s="184"/>
      <c r="AI1790" s="184"/>
      <c r="AJ1790" s="182"/>
      <c r="AK1790" s="188"/>
      <c r="AL1790" s="188"/>
      <c r="AM1790" s="188"/>
      <c r="AN1790" s="188"/>
      <c r="AO1790" s="188"/>
      <c r="AP1790" s="188"/>
      <c r="AQ1790" s="188"/>
      <c r="AR1790" s="188"/>
      <c r="AS1790" s="188"/>
      <c r="AT1790" s="188"/>
      <c r="AU1790" s="189"/>
      <c r="AV1790" s="190"/>
      <c r="AW1790" s="190"/>
      <c r="AX1790" s="191"/>
      <c r="AY1790" s="191"/>
      <c r="AZ1790" s="191"/>
      <c r="BA1790" s="192"/>
      <c r="BB1790" s="193"/>
      <c r="BC1790" s="193"/>
      <c r="BD1790" s="193"/>
    </row>
    <row r="1791" spans="1:56">
      <c r="A1791" s="220"/>
      <c r="B1791" s="221"/>
      <c r="C1791" s="222"/>
      <c r="D1791" s="169"/>
      <c r="E1791" s="169"/>
      <c r="F1791" s="169"/>
      <c r="G1791" s="202"/>
      <c r="H1791" s="217"/>
      <c r="I1791" s="212"/>
      <c r="J1791" s="206"/>
      <c r="K1791" s="212"/>
      <c r="L1791" s="206"/>
      <c r="M1791" s="212"/>
      <c r="N1791" s="206"/>
      <c r="O1791" s="170"/>
      <c r="P1791" s="171"/>
      <c r="Q1791" s="171"/>
      <c r="R1791" s="171"/>
      <c r="S1791" s="172"/>
      <c r="T1791" s="172"/>
      <c r="U1791" s="171"/>
      <c r="V1791" s="171"/>
      <c r="W1791" s="173"/>
      <c r="X1791" s="173"/>
      <c r="Y1791" s="173"/>
      <c r="Z1791" s="171"/>
      <c r="AA1791" s="171"/>
      <c r="AB1791" s="171"/>
      <c r="AC1791" s="172"/>
      <c r="AD1791" s="172"/>
      <c r="AE1791" s="174"/>
      <c r="AF1791" s="175"/>
      <c r="AG1791" s="169"/>
      <c r="AH1791" s="171"/>
      <c r="AI1791" s="171"/>
      <c r="AJ1791" s="169"/>
      <c r="AK1791" s="176"/>
      <c r="AL1791" s="176"/>
      <c r="AM1791" s="176"/>
      <c r="AN1791" s="176"/>
      <c r="AO1791" s="176"/>
      <c r="AP1791" s="176"/>
      <c r="AQ1791" s="176"/>
      <c r="AR1791" s="176"/>
      <c r="AS1791" s="176"/>
      <c r="AT1791" s="176"/>
      <c r="AU1791" s="177"/>
      <c r="AV1791" s="178"/>
      <c r="AW1791" s="178"/>
      <c r="AX1791" s="179"/>
      <c r="AY1791" s="179"/>
      <c r="AZ1791" s="179"/>
      <c r="BA1791" s="180"/>
      <c r="BB1791" s="181"/>
      <c r="BC1791" s="181"/>
      <c r="BD1791" s="181"/>
    </row>
    <row r="1792" spans="1:56">
      <c r="A1792" s="223"/>
      <c r="B1792" s="224"/>
      <c r="C1792" s="225"/>
      <c r="D1792" s="182"/>
      <c r="E1792" s="182"/>
      <c r="F1792" s="182"/>
      <c r="G1792" s="203"/>
      <c r="H1792" s="218"/>
      <c r="I1792" s="213"/>
      <c r="J1792" s="207"/>
      <c r="K1792" s="213"/>
      <c r="L1792" s="207"/>
      <c r="M1792" s="213"/>
      <c r="N1792" s="207"/>
      <c r="O1792" s="183"/>
      <c r="P1792" s="184"/>
      <c r="Q1792" s="184"/>
      <c r="R1792" s="275"/>
      <c r="S1792" s="185"/>
      <c r="T1792" s="185"/>
      <c r="U1792" s="275"/>
      <c r="V1792" s="275"/>
      <c r="W1792" s="276"/>
      <c r="X1792" s="276"/>
      <c r="Y1792" s="276"/>
      <c r="Z1792" s="275"/>
      <c r="AA1792" s="184"/>
      <c r="AB1792" s="184"/>
      <c r="AC1792" s="185"/>
      <c r="AD1792" s="185"/>
      <c r="AE1792" s="186"/>
      <c r="AF1792" s="187"/>
      <c r="AG1792" s="182"/>
      <c r="AH1792" s="184"/>
      <c r="AI1792" s="184"/>
      <c r="AJ1792" s="182"/>
      <c r="AK1792" s="188"/>
      <c r="AL1792" s="188"/>
      <c r="AM1792" s="188"/>
      <c r="AN1792" s="188"/>
      <c r="AO1792" s="188"/>
      <c r="AP1792" s="188"/>
      <c r="AQ1792" s="188"/>
      <c r="AR1792" s="188"/>
      <c r="AS1792" s="188"/>
      <c r="AT1792" s="188"/>
      <c r="AU1792" s="189"/>
      <c r="AV1792" s="190"/>
      <c r="AW1792" s="190"/>
      <c r="AX1792" s="191"/>
      <c r="AY1792" s="191"/>
      <c r="AZ1792" s="191"/>
      <c r="BA1792" s="192"/>
      <c r="BB1792" s="193"/>
      <c r="BC1792" s="193"/>
      <c r="BD1792" s="193"/>
    </row>
    <row r="1793" spans="1:56">
      <c r="A1793" s="220"/>
      <c r="B1793" s="221"/>
      <c r="C1793" s="222"/>
      <c r="D1793" s="169"/>
      <c r="E1793" s="169"/>
      <c r="F1793" s="169"/>
      <c r="G1793" s="202"/>
      <c r="H1793" s="217"/>
      <c r="I1793" s="212"/>
      <c r="J1793" s="206"/>
      <c r="K1793" s="212"/>
      <c r="L1793" s="206"/>
      <c r="M1793" s="212"/>
      <c r="N1793" s="206"/>
      <c r="O1793" s="170"/>
      <c r="P1793" s="171"/>
      <c r="Q1793" s="171"/>
      <c r="R1793" s="171"/>
      <c r="S1793" s="172"/>
      <c r="T1793" s="172"/>
      <c r="U1793" s="171"/>
      <c r="V1793" s="171"/>
      <c r="W1793" s="173"/>
      <c r="X1793" s="173"/>
      <c r="Y1793" s="173"/>
      <c r="Z1793" s="171"/>
      <c r="AA1793" s="171"/>
      <c r="AB1793" s="171"/>
      <c r="AC1793" s="172"/>
      <c r="AD1793" s="172"/>
      <c r="AE1793" s="174"/>
      <c r="AF1793" s="175"/>
      <c r="AG1793" s="169"/>
      <c r="AH1793" s="171"/>
      <c r="AI1793" s="171"/>
      <c r="AJ1793" s="169"/>
      <c r="AK1793" s="176"/>
      <c r="AL1793" s="176"/>
      <c r="AM1793" s="176"/>
      <c r="AN1793" s="176"/>
      <c r="AO1793" s="176"/>
      <c r="AP1793" s="176"/>
      <c r="AQ1793" s="176"/>
      <c r="AR1793" s="176"/>
      <c r="AS1793" s="176"/>
      <c r="AT1793" s="176"/>
      <c r="AU1793" s="177"/>
      <c r="AV1793" s="178"/>
      <c r="AW1793" s="178"/>
      <c r="AX1793" s="179"/>
      <c r="AY1793" s="179"/>
      <c r="AZ1793" s="179"/>
      <c r="BA1793" s="180"/>
      <c r="BB1793" s="181"/>
      <c r="BC1793" s="181"/>
      <c r="BD1793" s="181"/>
    </row>
    <row r="1794" spans="1:56">
      <c r="A1794" s="223"/>
      <c r="B1794" s="224"/>
      <c r="C1794" s="225"/>
      <c r="D1794" s="182"/>
      <c r="E1794" s="182"/>
      <c r="F1794" s="182"/>
      <c r="G1794" s="203"/>
      <c r="H1794" s="218"/>
      <c r="I1794" s="213"/>
      <c r="J1794" s="207"/>
      <c r="K1794" s="213"/>
      <c r="L1794" s="207"/>
      <c r="M1794" s="213"/>
      <c r="N1794" s="207"/>
      <c r="O1794" s="183"/>
      <c r="P1794" s="184"/>
      <c r="Q1794" s="184"/>
      <c r="R1794" s="275"/>
      <c r="S1794" s="185"/>
      <c r="T1794" s="185"/>
      <c r="U1794" s="275"/>
      <c r="V1794" s="275"/>
      <c r="W1794" s="276"/>
      <c r="X1794" s="276"/>
      <c r="Y1794" s="276"/>
      <c r="Z1794" s="275"/>
      <c r="AA1794" s="184"/>
      <c r="AB1794" s="184"/>
      <c r="AC1794" s="185"/>
      <c r="AD1794" s="185"/>
      <c r="AE1794" s="186"/>
      <c r="AF1794" s="187"/>
      <c r="AG1794" s="182"/>
      <c r="AH1794" s="184"/>
      <c r="AI1794" s="184"/>
      <c r="AJ1794" s="182"/>
      <c r="AK1794" s="188"/>
      <c r="AL1794" s="188"/>
      <c r="AM1794" s="188"/>
      <c r="AN1794" s="188"/>
      <c r="AO1794" s="188"/>
      <c r="AP1794" s="188"/>
      <c r="AQ1794" s="188"/>
      <c r="AR1794" s="188"/>
      <c r="AS1794" s="188"/>
      <c r="AT1794" s="188"/>
      <c r="AU1794" s="189"/>
      <c r="AV1794" s="190"/>
      <c r="AW1794" s="190"/>
      <c r="AX1794" s="191"/>
      <c r="AY1794" s="191"/>
      <c r="AZ1794" s="191"/>
      <c r="BA1794" s="192"/>
      <c r="BB1794" s="193"/>
      <c r="BC1794" s="193"/>
      <c r="BD1794" s="193"/>
    </row>
    <row r="1795" spans="1:56">
      <c r="A1795" s="220"/>
      <c r="B1795" s="221"/>
      <c r="C1795" s="222"/>
      <c r="D1795" s="169"/>
      <c r="E1795" s="169"/>
      <c r="F1795" s="169"/>
      <c r="G1795" s="202"/>
      <c r="H1795" s="217"/>
      <c r="I1795" s="212"/>
      <c r="J1795" s="206"/>
      <c r="K1795" s="212"/>
      <c r="L1795" s="206"/>
      <c r="M1795" s="212"/>
      <c r="N1795" s="206"/>
      <c r="O1795" s="170"/>
      <c r="P1795" s="171"/>
      <c r="Q1795" s="171"/>
      <c r="R1795" s="171"/>
      <c r="S1795" s="172"/>
      <c r="T1795" s="172"/>
      <c r="U1795" s="171"/>
      <c r="V1795" s="171"/>
      <c r="W1795" s="173"/>
      <c r="X1795" s="173"/>
      <c r="Y1795" s="173"/>
      <c r="Z1795" s="171"/>
      <c r="AA1795" s="171"/>
      <c r="AB1795" s="171"/>
      <c r="AC1795" s="172"/>
      <c r="AD1795" s="172"/>
      <c r="AE1795" s="174"/>
      <c r="AF1795" s="175"/>
      <c r="AG1795" s="169"/>
      <c r="AH1795" s="171"/>
      <c r="AI1795" s="171"/>
      <c r="AJ1795" s="169"/>
      <c r="AK1795" s="176"/>
      <c r="AL1795" s="176"/>
      <c r="AM1795" s="176"/>
      <c r="AN1795" s="176"/>
      <c r="AO1795" s="176"/>
      <c r="AP1795" s="176"/>
      <c r="AQ1795" s="176"/>
      <c r="AR1795" s="176"/>
      <c r="AS1795" s="176"/>
      <c r="AT1795" s="176"/>
      <c r="AU1795" s="177"/>
      <c r="AV1795" s="178"/>
      <c r="AW1795" s="178"/>
      <c r="AX1795" s="179"/>
      <c r="AY1795" s="179"/>
      <c r="AZ1795" s="179"/>
      <c r="BA1795" s="180"/>
      <c r="BB1795" s="181"/>
      <c r="BC1795" s="181"/>
      <c r="BD1795" s="181"/>
    </row>
    <row r="1796" spans="1:56">
      <c r="A1796" s="223"/>
      <c r="B1796" s="224"/>
      <c r="C1796" s="225"/>
      <c r="D1796" s="182"/>
      <c r="E1796" s="182"/>
      <c r="F1796" s="182"/>
      <c r="G1796" s="203"/>
      <c r="H1796" s="218"/>
      <c r="I1796" s="213"/>
      <c r="J1796" s="207"/>
      <c r="K1796" s="213"/>
      <c r="L1796" s="207"/>
      <c r="M1796" s="213"/>
      <c r="N1796" s="207"/>
      <c r="O1796" s="183"/>
      <c r="P1796" s="184"/>
      <c r="Q1796" s="184"/>
      <c r="R1796" s="275"/>
      <c r="S1796" s="185"/>
      <c r="T1796" s="185"/>
      <c r="U1796" s="275"/>
      <c r="V1796" s="275"/>
      <c r="W1796" s="276"/>
      <c r="X1796" s="276"/>
      <c r="Y1796" s="276"/>
      <c r="Z1796" s="275"/>
      <c r="AA1796" s="184"/>
      <c r="AB1796" s="184"/>
      <c r="AC1796" s="185"/>
      <c r="AD1796" s="185"/>
      <c r="AE1796" s="186"/>
      <c r="AF1796" s="187"/>
      <c r="AG1796" s="182"/>
      <c r="AH1796" s="184"/>
      <c r="AI1796" s="184"/>
      <c r="AJ1796" s="182"/>
      <c r="AK1796" s="188"/>
      <c r="AL1796" s="188"/>
      <c r="AM1796" s="188"/>
      <c r="AN1796" s="188"/>
      <c r="AO1796" s="188"/>
      <c r="AP1796" s="188"/>
      <c r="AQ1796" s="188"/>
      <c r="AR1796" s="188"/>
      <c r="AS1796" s="188"/>
      <c r="AT1796" s="188"/>
      <c r="AU1796" s="189"/>
      <c r="AV1796" s="190"/>
      <c r="AW1796" s="190"/>
      <c r="AX1796" s="191"/>
      <c r="AY1796" s="191"/>
      <c r="AZ1796" s="191"/>
      <c r="BA1796" s="192"/>
      <c r="BB1796" s="193"/>
      <c r="BC1796" s="193"/>
      <c r="BD1796" s="193"/>
    </row>
    <row r="1797" spans="1:56">
      <c r="A1797" s="220"/>
      <c r="B1797" s="221"/>
      <c r="C1797" s="222"/>
      <c r="D1797" s="169"/>
      <c r="E1797" s="169"/>
      <c r="F1797" s="169"/>
      <c r="G1797" s="202"/>
      <c r="H1797" s="217"/>
      <c r="I1797" s="212"/>
      <c r="J1797" s="206"/>
      <c r="K1797" s="212"/>
      <c r="L1797" s="206"/>
      <c r="M1797" s="212"/>
      <c r="N1797" s="206"/>
      <c r="O1797" s="170"/>
      <c r="P1797" s="171"/>
      <c r="Q1797" s="171"/>
      <c r="R1797" s="171"/>
      <c r="S1797" s="172"/>
      <c r="T1797" s="172"/>
      <c r="U1797" s="171"/>
      <c r="V1797" s="171"/>
      <c r="W1797" s="173"/>
      <c r="X1797" s="173"/>
      <c r="Y1797" s="173"/>
      <c r="Z1797" s="171"/>
      <c r="AA1797" s="171"/>
      <c r="AB1797" s="171"/>
      <c r="AC1797" s="172"/>
      <c r="AD1797" s="172"/>
      <c r="AE1797" s="174"/>
      <c r="AF1797" s="175"/>
      <c r="AG1797" s="169"/>
      <c r="AH1797" s="171"/>
      <c r="AI1797" s="171"/>
      <c r="AJ1797" s="169"/>
      <c r="AK1797" s="176"/>
      <c r="AL1797" s="176"/>
      <c r="AM1797" s="176"/>
      <c r="AN1797" s="176"/>
      <c r="AO1797" s="176"/>
      <c r="AP1797" s="176"/>
      <c r="AQ1797" s="176"/>
      <c r="AR1797" s="176"/>
      <c r="AS1797" s="176"/>
      <c r="AT1797" s="176"/>
      <c r="AU1797" s="177"/>
      <c r="AV1797" s="178"/>
      <c r="AW1797" s="178"/>
      <c r="AX1797" s="179"/>
      <c r="AY1797" s="179"/>
      <c r="AZ1797" s="179"/>
      <c r="BA1797" s="180"/>
      <c r="BB1797" s="181"/>
      <c r="BC1797" s="181"/>
      <c r="BD1797" s="181"/>
    </row>
    <row r="1798" spans="1:56">
      <c r="A1798" s="223"/>
      <c r="B1798" s="224"/>
      <c r="C1798" s="225"/>
      <c r="D1798" s="182"/>
      <c r="E1798" s="182"/>
      <c r="F1798" s="182"/>
      <c r="G1798" s="203"/>
      <c r="H1798" s="218"/>
      <c r="I1798" s="213"/>
      <c r="J1798" s="207"/>
      <c r="K1798" s="213"/>
      <c r="L1798" s="207"/>
      <c r="M1798" s="213"/>
      <c r="N1798" s="207"/>
      <c r="O1798" s="183"/>
      <c r="P1798" s="184"/>
      <c r="Q1798" s="184"/>
      <c r="R1798" s="275"/>
      <c r="S1798" s="185"/>
      <c r="T1798" s="185"/>
      <c r="U1798" s="275"/>
      <c r="V1798" s="275"/>
      <c r="W1798" s="276"/>
      <c r="X1798" s="276"/>
      <c r="Y1798" s="276"/>
      <c r="Z1798" s="275"/>
      <c r="AA1798" s="184"/>
      <c r="AB1798" s="184"/>
      <c r="AC1798" s="185"/>
      <c r="AD1798" s="185"/>
      <c r="AE1798" s="186"/>
      <c r="AF1798" s="187"/>
      <c r="AG1798" s="182"/>
      <c r="AH1798" s="184"/>
      <c r="AI1798" s="184"/>
      <c r="AJ1798" s="182"/>
      <c r="AK1798" s="188"/>
      <c r="AL1798" s="188"/>
      <c r="AM1798" s="188"/>
      <c r="AN1798" s="188"/>
      <c r="AO1798" s="188"/>
      <c r="AP1798" s="188"/>
      <c r="AQ1798" s="188"/>
      <c r="AR1798" s="188"/>
      <c r="AS1798" s="188"/>
      <c r="AT1798" s="188"/>
      <c r="AU1798" s="189"/>
      <c r="AV1798" s="190"/>
      <c r="AW1798" s="190"/>
      <c r="AX1798" s="191"/>
      <c r="AY1798" s="191"/>
      <c r="AZ1798" s="191"/>
      <c r="BA1798" s="192"/>
      <c r="BB1798" s="193"/>
      <c r="BC1798" s="193"/>
      <c r="BD1798" s="193"/>
    </row>
    <row r="1799" spans="1:56">
      <c r="A1799" s="220"/>
      <c r="B1799" s="221"/>
      <c r="C1799" s="222"/>
      <c r="D1799" s="169"/>
      <c r="E1799" s="169"/>
      <c r="F1799" s="169"/>
      <c r="G1799" s="202"/>
      <c r="H1799" s="217"/>
      <c r="I1799" s="212"/>
      <c r="J1799" s="206"/>
      <c r="K1799" s="212"/>
      <c r="L1799" s="206"/>
      <c r="M1799" s="212"/>
      <c r="N1799" s="206"/>
      <c r="O1799" s="170"/>
      <c r="P1799" s="171"/>
      <c r="Q1799" s="171"/>
      <c r="R1799" s="171"/>
      <c r="S1799" s="172"/>
      <c r="T1799" s="172"/>
      <c r="U1799" s="171"/>
      <c r="V1799" s="171"/>
      <c r="W1799" s="173"/>
      <c r="X1799" s="173"/>
      <c r="Y1799" s="173"/>
      <c r="Z1799" s="171"/>
      <c r="AA1799" s="171"/>
      <c r="AB1799" s="171"/>
      <c r="AC1799" s="172"/>
      <c r="AD1799" s="172"/>
      <c r="AE1799" s="174"/>
      <c r="AF1799" s="175"/>
      <c r="AG1799" s="169"/>
      <c r="AH1799" s="171"/>
      <c r="AI1799" s="171"/>
      <c r="AJ1799" s="169"/>
      <c r="AK1799" s="176"/>
      <c r="AL1799" s="176"/>
      <c r="AM1799" s="176"/>
      <c r="AN1799" s="176"/>
      <c r="AO1799" s="176"/>
      <c r="AP1799" s="176"/>
      <c r="AQ1799" s="176"/>
      <c r="AR1799" s="176"/>
      <c r="AS1799" s="176"/>
      <c r="AT1799" s="176"/>
      <c r="AU1799" s="177"/>
      <c r="AV1799" s="178"/>
      <c r="AW1799" s="178"/>
      <c r="AX1799" s="179"/>
      <c r="AY1799" s="179"/>
      <c r="AZ1799" s="179"/>
      <c r="BA1799" s="180"/>
      <c r="BB1799" s="181"/>
      <c r="BC1799" s="181"/>
      <c r="BD1799" s="181"/>
    </row>
    <row r="1800" spans="1:56">
      <c r="A1800" s="223"/>
      <c r="B1800" s="224"/>
      <c r="C1800" s="225"/>
      <c r="D1800" s="182"/>
      <c r="E1800" s="182"/>
      <c r="F1800" s="182"/>
      <c r="G1800" s="203"/>
      <c r="H1800" s="218"/>
      <c r="I1800" s="213"/>
      <c r="J1800" s="207"/>
      <c r="K1800" s="213"/>
      <c r="L1800" s="207"/>
      <c r="M1800" s="213"/>
      <c r="N1800" s="207"/>
      <c r="O1800" s="183"/>
      <c r="P1800" s="184"/>
      <c r="Q1800" s="184"/>
      <c r="R1800" s="275"/>
      <c r="S1800" s="185"/>
      <c r="T1800" s="185"/>
      <c r="U1800" s="275"/>
      <c r="V1800" s="275"/>
      <c r="W1800" s="276"/>
      <c r="X1800" s="276"/>
      <c r="Y1800" s="276"/>
      <c r="Z1800" s="275"/>
      <c r="AA1800" s="184"/>
      <c r="AB1800" s="184"/>
      <c r="AC1800" s="185"/>
      <c r="AD1800" s="185"/>
      <c r="AE1800" s="186"/>
      <c r="AF1800" s="187"/>
      <c r="AG1800" s="182"/>
      <c r="AH1800" s="184"/>
      <c r="AI1800" s="184"/>
      <c r="AJ1800" s="182"/>
      <c r="AK1800" s="188"/>
      <c r="AL1800" s="188"/>
      <c r="AM1800" s="188"/>
      <c r="AN1800" s="188"/>
      <c r="AO1800" s="188"/>
      <c r="AP1800" s="188"/>
      <c r="AQ1800" s="188"/>
      <c r="AR1800" s="188"/>
      <c r="AS1800" s="188"/>
      <c r="AT1800" s="188"/>
      <c r="AU1800" s="189"/>
      <c r="AV1800" s="190"/>
      <c r="AW1800" s="190"/>
      <c r="AX1800" s="191"/>
      <c r="AY1800" s="191"/>
      <c r="AZ1800" s="191"/>
      <c r="BA1800" s="192"/>
      <c r="BB1800" s="193"/>
      <c r="BC1800" s="193"/>
      <c r="BD1800" s="193"/>
    </row>
    <row r="1801" spans="1:56">
      <c r="A1801" s="220"/>
      <c r="B1801" s="221"/>
      <c r="C1801" s="222"/>
      <c r="D1801" s="169"/>
      <c r="E1801" s="169"/>
      <c r="F1801" s="169"/>
      <c r="G1801" s="202"/>
      <c r="H1801" s="217"/>
      <c r="I1801" s="212"/>
      <c r="J1801" s="206"/>
      <c r="K1801" s="212"/>
      <c r="L1801" s="206"/>
      <c r="M1801" s="212"/>
      <c r="N1801" s="206"/>
      <c r="O1801" s="170"/>
      <c r="P1801" s="171"/>
      <c r="Q1801" s="171"/>
      <c r="R1801" s="171"/>
      <c r="S1801" s="172"/>
      <c r="T1801" s="172"/>
      <c r="U1801" s="171"/>
      <c r="V1801" s="171"/>
      <c r="W1801" s="173"/>
      <c r="X1801" s="173"/>
      <c r="Y1801" s="173"/>
      <c r="Z1801" s="171"/>
      <c r="AA1801" s="171"/>
      <c r="AB1801" s="171"/>
      <c r="AC1801" s="172"/>
      <c r="AD1801" s="172"/>
      <c r="AE1801" s="174"/>
      <c r="AF1801" s="175"/>
      <c r="AG1801" s="169"/>
      <c r="AH1801" s="171"/>
      <c r="AI1801" s="171"/>
      <c r="AJ1801" s="169"/>
      <c r="AK1801" s="176"/>
      <c r="AL1801" s="176"/>
      <c r="AM1801" s="176"/>
      <c r="AN1801" s="176"/>
      <c r="AO1801" s="176"/>
      <c r="AP1801" s="176"/>
      <c r="AQ1801" s="176"/>
      <c r="AR1801" s="176"/>
      <c r="AS1801" s="176"/>
      <c r="AT1801" s="176"/>
      <c r="AU1801" s="177"/>
      <c r="AV1801" s="178"/>
      <c r="AW1801" s="178"/>
      <c r="AX1801" s="179"/>
      <c r="AY1801" s="179"/>
      <c r="AZ1801" s="179"/>
      <c r="BA1801" s="180"/>
      <c r="BB1801" s="181"/>
      <c r="BC1801" s="181"/>
      <c r="BD1801" s="181"/>
    </row>
    <row r="1802" spans="1:56">
      <c r="A1802" s="223"/>
      <c r="B1802" s="224"/>
      <c r="C1802" s="225"/>
      <c r="D1802" s="182"/>
      <c r="E1802" s="182"/>
      <c r="F1802" s="182"/>
      <c r="G1802" s="203"/>
      <c r="H1802" s="218"/>
      <c r="I1802" s="213"/>
      <c r="J1802" s="207"/>
      <c r="K1802" s="213"/>
      <c r="L1802" s="207"/>
      <c r="M1802" s="213"/>
      <c r="N1802" s="207"/>
      <c r="O1802" s="183"/>
      <c r="P1802" s="184"/>
      <c r="Q1802" s="184"/>
      <c r="R1802" s="275"/>
      <c r="S1802" s="185"/>
      <c r="T1802" s="185"/>
      <c r="U1802" s="275"/>
      <c r="V1802" s="275"/>
      <c r="W1802" s="276"/>
      <c r="X1802" s="276"/>
      <c r="Y1802" s="276"/>
      <c r="Z1802" s="275"/>
      <c r="AA1802" s="184"/>
      <c r="AB1802" s="184"/>
      <c r="AC1802" s="185"/>
      <c r="AD1802" s="185"/>
      <c r="AE1802" s="186"/>
      <c r="AF1802" s="187"/>
      <c r="AG1802" s="182"/>
      <c r="AH1802" s="184"/>
      <c r="AI1802" s="184"/>
      <c r="AJ1802" s="182"/>
      <c r="AK1802" s="188"/>
      <c r="AL1802" s="188"/>
      <c r="AM1802" s="188"/>
      <c r="AN1802" s="188"/>
      <c r="AO1802" s="188"/>
      <c r="AP1802" s="188"/>
      <c r="AQ1802" s="188"/>
      <c r="AR1802" s="188"/>
      <c r="AS1802" s="188"/>
      <c r="AT1802" s="188"/>
      <c r="AU1802" s="189"/>
      <c r="AV1802" s="190"/>
      <c r="AW1802" s="190"/>
      <c r="AX1802" s="191"/>
      <c r="AY1802" s="191"/>
      <c r="AZ1802" s="191"/>
      <c r="BA1802" s="192"/>
      <c r="BB1802" s="193"/>
      <c r="BC1802" s="193"/>
      <c r="BD1802" s="193"/>
    </row>
    <row r="1803" spans="1:56">
      <c r="A1803" s="220"/>
      <c r="B1803" s="221"/>
      <c r="C1803" s="222"/>
      <c r="D1803" s="169"/>
      <c r="E1803" s="169"/>
      <c r="F1803" s="169"/>
      <c r="G1803" s="202"/>
      <c r="H1803" s="217"/>
      <c r="I1803" s="212"/>
      <c r="J1803" s="206"/>
      <c r="K1803" s="212"/>
      <c r="L1803" s="206"/>
      <c r="M1803" s="212"/>
      <c r="N1803" s="206"/>
      <c r="O1803" s="170"/>
      <c r="P1803" s="171"/>
      <c r="Q1803" s="171"/>
      <c r="R1803" s="171"/>
      <c r="S1803" s="172"/>
      <c r="T1803" s="172"/>
      <c r="U1803" s="171"/>
      <c r="V1803" s="171"/>
      <c r="W1803" s="173"/>
      <c r="X1803" s="173"/>
      <c r="Y1803" s="173"/>
      <c r="Z1803" s="171"/>
      <c r="AA1803" s="171"/>
      <c r="AB1803" s="171"/>
      <c r="AC1803" s="172"/>
      <c r="AD1803" s="172"/>
      <c r="AE1803" s="174"/>
      <c r="AF1803" s="175"/>
      <c r="AG1803" s="169"/>
      <c r="AH1803" s="171"/>
      <c r="AI1803" s="171"/>
      <c r="AJ1803" s="169"/>
      <c r="AK1803" s="176"/>
      <c r="AL1803" s="176"/>
      <c r="AM1803" s="176"/>
      <c r="AN1803" s="176"/>
      <c r="AO1803" s="176"/>
      <c r="AP1803" s="176"/>
      <c r="AQ1803" s="176"/>
      <c r="AR1803" s="176"/>
      <c r="AS1803" s="176"/>
      <c r="AT1803" s="176"/>
      <c r="AU1803" s="177"/>
      <c r="AV1803" s="178"/>
      <c r="AW1803" s="178"/>
      <c r="AX1803" s="179"/>
      <c r="AY1803" s="179"/>
      <c r="AZ1803" s="179"/>
      <c r="BA1803" s="180"/>
      <c r="BB1803" s="181"/>
      <c r="BC1803" s="181"/>
      <c r="BD1803" s="181"/>
    </row>
    <row r="1804" spans="1:56">
      <c r="A1804" s="223"/>
      <c r="B1804" s="224"/>
      <c r="C1804" s="225"/>
      <c r="D1804" s="182"/>
      <c r="E1804" s="182"/>
      <c r="F1804" s="182"/>
      <c r="G1804" s="203"/>
      <c r="H1804" s="218"/>
      <c r="I1804" s="213"/>
      <c r="J1804" s="207"/>
      <c r="K1804" s="213"/>
      <c r="L1804" s="207"/>
      <c r="M1804" s="213"/>
      <c r="N1804" s="207"/>
      <c r="O1804" s="183"/>
      <c r="P1804" s="184"/>
      <c r="Q1804" s="184"/>
      <c r="R1804" s="275"/>
      <c r="S1804" s="185"/>
      <c r="T1804" s="185"/>
      <c r="U1804" s="275"/>
      <c r="V1804" s="275"/>
      <c r="W1804" s="276"/>
      <c r="X1804" s="276"/>
      <c r="Y1804" s="276"/>
      <c r="Z1804" s="275"/>
      <c r="AA1804" s="184"/>
      <c r="AB1804" s="184"/>
      <c r="AC1804" s="185"/>
      <c r="AD1804" s="185"/>
      <c r="AE1804" s="186"/>
      <c r="AF1804" s="187"/>
      <c r="AG1804" s="182"/>
      <c r="AH1804" s="184"/>
      <c r="AI1804" s="184"/>
      <c r="AJ1804" s="182"/>
      <c r="AK1804" s="188"/>
      <c r="AL1804" s="188"/>
      <c r="AM1804" s="188"/>
      <c r="AN1804" s="188"/>
      <c r="AO1804" s="188"/>
      <c r="AP1804" s="188"/>
      <c r="AQ1804" s="188"/>
      <c r="AR1804" s="188"/>
      <c r="AS1804" s="188"/>
      <c r="AT1804" s="188"/>
      <c r="AU1804" s="189"/>
      <c r="AV1804" s="190"/>
      <c r="AW1804" s="190"/>
      <c r="AX1804" s="191"/>
      <c r="AY1804" s="191"/>
      <c r="AZ1804" s="191"/>
      <c r="BA1804" s="192"/>
      <c r="BB1804" s="193"/>
      <c r="BC1804" s="193"/>
      <c r="BD1804" s="193"/>
    </row>
    <row r="1805" spans="1:56">
      <c r="A1805" s="220"/>
      <c r="B1805" s="221"/>
      <c r="C1805" s="222"/>
      <c r="D1805" s="169"/>
      <c r="E1805" s="169"/>
      <c r="F1805" s="169"/>
      <c r="G1805" s="202"/>
      <c r="H1805" s="217"/>
      <c r="I1805" s="212"/>
      <c r="J1805" s="206"/>
      <c r="K1805" s="212"/>
      <c r="L1805" s="206"/>
      <c r="M1805" s="212"/>
      <c r="N1805" s="206"/>
      <c r="O1805" s="170"/>
      <c r="P1805" s="171"/>
      <c r="Q1805" s="171"/>
      <c r="R1805" s="171"/>
      <c r="S1805" s="172"/>
      <c r="T1805" s="172"/>
      <c r="U1805" s="171"/>
      <c r="V1805" s="171"/>
      <c r="W1805" s="173"/>
      <c r="X1805" s="173"/>
      <c r="Y1805" s="173"/>
      <c r="Z1805" s="171"/>
      <c r="AA1805" s="171"/>
      <c r="AB1805" s="171"/>
      <c r="AC1805" s="172"/>
      <c r="AD1805" s="172"/>
      <c r="AE1805" s="174"/>
      <c r="AF1805" s="175"/>
      <c r="AG1805" s="169"/>
      <c r="AH1805" s="171"/>
      <c r="AI1805" s="171"/>
      <c r="AJ1805" s="169"/>
      <c r="AK1805" s="176"/>
      <c r="AL1805" s="176"/>
      <c r="AM1805" s="176"/>
      <c r="AN1805" s="176"/>
      <c r="AO1805" s="176"/>
      <c r="AP1805" s="176"/>
      <c r="AQ1805" s="176"/>
      <c r="AR1805" s="176"/>
      <c r="AS1805" s="176"/>
      <c r="AT1805" s="176"/>
      <c r="AU1805" s="177"/>
      <c r="AV1805" s="178"/>
      <c r="AW1805" s="178"/>
      <c r="AX1805" s="179"/>
      <c r="AY1805" s="179"/>
      <c r="AZ1805" s="179"/>
      <c r="BA1805" s="180"/>
      <c r="BB1805" s="181"/>
      <c r="BC1805" s="181"/>
      <c r="BD1805" s="181"/>
    </row>
    <row r="1806" spans="1:56">
      <c r="A1806" s="223"/>
      <c r="B1806" s="224"/>
      <c r="C1806" s="225"/>
      <c r="D1806" s="182"/>
      <c r="E1806" s="182"/>
      <c r="F1806" s="182"/>
      <c r="G1806" s="203"/>
      <c r="H1806" s="218"/>
      <c r="I1806" s="213"/>
      <c r="J1806" s="207"/>
      <c r="K1806" s="213"/>
      <c r="L1806" s="207"/>
      <c r="M1806" s="213"/>
      <c r="N1806" s="207"/>
      <c r="O1806" s="183"/>
      <c r="P1806" s="184"/>
      <c r="Q1806" s="184"/>
      <c r="R1806" s="275"/>
      <c r="S1806" s="185"/>
      <c r="T1806" s="185"/>
      <c r="U1806" s="275"/>
      <c r="V1806" s="275"/>
      <c r="W1806" s="276"/>
      <c r="X1806" s="276"/>
      <c r="Y1806" s="276"/>
      <c r="Z1806" s="275"/>
      <c r="AA1806" s="184"/>
      <c r="AB1806" s="184"/>
      <c r="AC1806" s="185"/>
      <c r="AD1806" s="185"/>
      <c r="AE1806" s="186"/>
      <c r="AF1806" s="187"/>
      <c r="AG1806" s="182"/>
      <c r="AH1806" s="184"/>
      <c r="AI1806" s="184"/>
      <c r="AJ1806" s="182"/>
      <c r="AK1806" s="188"/>
      <c r="AL1806" s="188"/>
      <c r="AM1806" s="188"/>
      <c r="AN1806" s="188"/>
      <c r="AO1806" s="188"/>
      <c r="AP1806" s="188"/>
      <c r="AQ1806" s="188"/>
      <c r="AR1806" s="188"/>
      <c r="AS1806" s="188"/>
      <c r="AT1806" s="188"/>
      <c r="AU1806" s="189"/>
      <c r="AV1806" s="190"/>
      <c r="AW1806" s="190"/>
      <c r="AX1806" s="191"/>
      <c r="AY1806" s="191"/>
      <c r="AZ1806" s="191"/>
      <c r="BA1806" s="192"/>
      <c r="BB1806" s="193"/>
      <c r="BC1806" s="193"/>
      <c r="BD1806" s="193"/>
    </row>
    <row r="1807" spans="1:56">
      <c r="A1807" s="220"/>
      <c r="B1807" s="221"/>
      <c r="C1807" s="222"/>
      <c r="D1807" s="169"/>
      <c r="E1807" s="169"/>
      <c r="F1807" s="169"/>
      <c r="G1807" s="202"/>
      <c r="H1807" s="217"/>
      <c r="I1807" s="212"/>
      <c r="J1807" s="206"/>
      <c r="K1807" s="212"/>
      <c r="L1807" s="206"/>
      <c r="M1807" s="212"/>
      <c r="N1807" s="206"/>
      <c r="O1807" s="170"/>
      <c r="P1807" s="171"/>
      <c r="Q1807" s="171"/>
      <c r="R1807" s="171"/>
      <c r="S1807" s="172"/>
      <c r="T1807" s="172"/>
      <c r="U1807" s="171"/>
      <c r="V1807" s="171"/>
      <c r="W1807" s="173"/>
      <c r="X1807" s="173"/>
      <c r="Y1807" s="173"/>
      <c r="Z1807" s="171"/>
      <c r="AA1807" s="171"/>
      <c r="AB1807" s="171"/>
      <c r="AC1807" s="172"/>
      <c r="AD1807" s="172"/>
      <c r="AE1807" s="174"/>
      <c r="AF1807" s="175"/>
      <c r="AG1807" s="169"/>
      <c r="AH1807" s="171"/>
      <c r="AI1807" s="171"/>
      <c r="AJ1807" s="169"/>
      <c r="AK1807" s="176"/>
      <c r="AL1807" s="176"/>
      <c r="AM1807" s="176"/>
      <c r="AN1807" s="176"/>
      <c r="AO1807" s="176"/>
      <c r="AP1807" s="176"/>
      <c r="AQ1807" s="176"/>
      <c r="AR1807" s="176"/>
      <c r="AS1807" s="176"/>
      <c r="AT1807" s="176"/>
      <c r="AU1807" s="177"/>
      <c r="AV1807" s="178"/>
      <c r="AW1807" s="178"/>
      <c r="AX1807" s="179"/>
      <c r="AY1807" s="179"/>
      <c r="AZ1807" s="179"/>
      <c r="BA1807" s="180"/>
      <c r="BB1807" s="181"/>
      <c r="BC1807" s="181"/>
      <c r="BD1807" s="181"/>
    </row>
    <row r="1808" spans="1:56">
      <c r="A1808" s="223"/>
      <c r="B1808" s="224"/>
      <c r="C1808" s="225"/>
      <c r="D1808" s="182"/>
      <c r="E1808" s="182"/>
      <c r="F1808" s="182"/>
      <c r="G1808" s="203"/>
      <c r="H1808" s="218"/>
      <c r="I1808" s="213"/>
      <c r="J1808" s="207"/>
      <c r="K1808" s="213"/>
      <c r="L1808" s="207"/>
      <c r="M1808" s="213"/>
      <c r="N1808" s="207"/>
      <c r="O1808" s="183"/>
      <c r="P1808" s="184"/>
      <c r="Q1808" s="184"/>
      <c r="R1808" s="275"/>
      <c r="S1808" s="185"/>
      <c r="T1808" s="185"/>
      <c r="U1808" s="275"/>
      <c r="V1808" s="275"/>
      <c r="W1808" s="276"/>
      <c r="X1808" s="276"/>
      <c r="Y1808" s="276"/>
      <c r="Z1808" s="275"/>
      <c r="AA1808" s="184"/>
      <c r="AB1808" s="184"/>
      <c r="AC1808" s="185"/>
      <c r="AD1808" s="185"/>
      <c r="AE1808" s="186"/>
      <c r="AF1808" s="187"/>
      <c r="AG1808" s="182"/>
      <c r="AH1808" s="184"/>
      <c r="AI1808" s="184"/>
      <c r="AJ1808" s="182"/>
      <c r="AK1808" s="188"/>
      <c r="AL1808" s="188"/>
      <c r="AM1808" s="188"/>
      <c r="AN1808" s="188"/>
      <c r="AO1808" s="188"/>
      <c r="AP1808" s="188"/>
      <c r="AQ1808" s="188"/>
      <c r="AR1808" s="188"/>
      <c r="AS1808" s="188"/>
      <c r="AT1808" s="188"/>
      <c r="AU1808" s="189"/>
      <c r="AV1808" s="190"/>
      <c r="AW1808" s="190"/>
      <c r="AX1808" s="191"/>
      <c r="AY1808" s="191"/>
      <c r="AZ1808" s="191"/>
      <c r="BA1808" s="192"/>
      <c r="BB1808" s="193"/>
      <c r="BC1808" s="193"/>
      <c r="BD1808" s="193"/>
    </row>
    <row r="1809" spans="1:56">
      <c r="A1809" s="220"/>
      <c r="B1809" s="221"/>
      <c r="C1809" s="222"/>
      <c r="D1809" s="169"/>
      <c r="E1809" s="169"/>
      <c r="F1809" s="169"/>
      <c r="G1809" s="202"/>
      <c r="H1809" s="217"/>
      <c r="I1809" s="212"/>
      <c r="J1809" s="206"/>
      <c r="K1809" s="212"/>
      <c r="L1809" s="206"/>
      <c r="M1809" s="212"/>
      <c r="N1809" s="206"/>
      <c r="O1809" s="170"/>
      <c r="P1809" s="171"/>
      <c r="Q1809" s="171"/>
      <c r="R1809" s="171"/>
      <c r="S1809" s="172"/>
      <c r="T1809" s="172"/>
      <c r="U1809" s="171"/>
      <c r="V1809" s="171"/>
      <c r="W1809" s="173"/>
      <c r="X1809" s="173"/>
      <c r="Y1809" s="173"/>
      <c r="Z1809" s="171"/>
      <c r="AA1809" s="171"/>
      <c r="AB1809" s="171"/>
      <c r="AC1809" s="172"/>
      <c r="AD1809" s="172"/>
      <c r="AE1809" s="174"/>
      <c r="AF1809" s="175"/>
      <c r="AG1809" s="169"/>
      <c r="AH1809" s="171"/>
      <c r="AI1809" s="171"/>
      <c r="AJ1809" s="169"/>
      <c r="AK1809" s="176"/>
      <c r="AL1809" s="176"/>
      <c r="AM1809" s="176"/>
      <c r="AN1809" s="176"/>
      <c r="AO1809" s="176"/>
      <c r="AP1809" s="176"/>
      <c r="AQ1809" s="176"/>
      <c r="AR1809" s="176"/>
      <c r="AS1809" s="176"/>
      <c r="AT1809" s="176"/>
      <c r="AU1809" s="177"/>
      <c r="AV1809" s="178"/>
      <c r="AW1809" s="178"/>
      <c r="AX1809" s="179"/>
      <c r="AY1809" s="179"/>
      <c r="AZ1809" s="179"/>
      <c r="BA1809" s="180"/>
      <c r="BB1809" s="181"/>
      <c r="BC1809" s="181"/>
      <c r="BD1809" s="181"/>
    </row>
    <row r="1810" spans="1:56">
      <c r="A1810" s="223"/>
      <c r="B1810" s="224"/>
      <c r="C1810" s="225"/>
      <c r="D1810" s="182"/>
      <c r="E1810" s="182"/>
      <c r="F1810" s="182"/>
      <c r="G1810" s="203"/>
      <c r="H1810" s="218"/>
      <c r="I1810" s="213"/>
      <c r="J1810" s="207"/>
      <c r="K1810" s="213"/>
      <c r="L1810" s="207"/>
      <c r="M1810" s="213"/>
      <c r="N1810" s="207"/>
      <c r="O1810" s="183"/>
      <c r="P1810" s="184"/>
      <c r="Q1810" s="184"/>
      <c r="R1810" s="275"/>
      <c r="S1810" s="185"/>
      <c r="T1810" s="185"/>
      <c r="U1810" s="275"/>
      <c r="V1810" s="275"/>
      <c r="W1810" s="276"/>
      <c r="X1810" s="276"/>
      <c r="Y1810" s="276"/>
      <c r="Z1810" s="275"/>
      <c r="AA1810" s="184"/>
      <c r="AB1810" s="184"/>
      <c r="AC1810" s="185"/>
      <c r="AD1810" s="185"/>
      <c r="AE1810" s="186"/>
      <c r="AF1810" s="187"/>
      <c r="AG1810" s="182"/>
      <c r="AH1810" s="184"/>
      <c r="AI1810" s="184"/>
      <c r="AJ1810" s="182"/>
      <c r="AK1810" s="188"/>
      <c r="AL1810" s="188"/>
      <c r="AM1810" s="188"/>
      <c r="AN1810" s="188"/>
      <c r="AO1810" s="188"/>
      <c r="AP1810" s="188"/>
      <c r="AQ1810" s="188"/>
      <c r="AR1810" s="188"/>
      <c r="AS1810" s="188"/>
      <c r="AT1810" s="188"/>
      <c r="AU1810" s="189"/>
      <c r="AV1810" s="190"/>
      <c r="AW1810" s="190"/>
      <c r="AX1810" s="191"/>
      <c r="AY1810" s="191"/>
      <c r="AZ1810" s="191"/>
      <c r="BA1810" s="192"/>
      <c r="BB1810" s="193"/>
      <c r="BC1810" s="193"/>
      <c r="BD1810" s="193"/>
    </row>
    <row r="1811" spans="1:56">
      <c r="A1811" s="220"/>
      <c r="B1811" s="221"/>
      <c r="C1811" s="222"/>
      <c r="D1811" s="169"/>
      <c r="E1811" s="169"/>
      <c r="F1811" s="169"/>
      <c r="G1811" s="202"/>
      <c r="H1811" s="217"/>
      <c r="I1811" s="212"/>
      <c r="J1811" s="206"/>
      <c r="K1811" s="212"/>
      <c r="L1811" s="206"/>
      <c r="M1811" s="212"/>
      <c r="N1811" s="206"/>
      <c r="O1811" s="170"/>
      <c r="P1811" s="171"/>
      <c r="Q1811" s="171"/>
      <c r="R1811" s="171"/>
      <c r="S1811" s="172"/>
      <c r="T1811" s="172"/>
      <c r="U1811" s="171"/>
      <c r="V1811" s="171"/>
      <c r="W1811" s="173"/>
      <c r="X1811" s="173"/>
      <c r="Y1811" s="173"/>
      <c r="Z1811" s="171"/>
      <c r="AA1811" s="171"/>
      <c r="AB1811" s="171"/>
      <c r="AC1811" s="172"/>
      <c r="AD1811" s="172"/>
      <c r="AE1811" s="174"/>
      <c r="AF1811" s="175"/>
      <c r="AG1811" s="169"/>
      <c r="AH1811" s="171"/>
      <c r="AI1811" s="171"/>
      <c r="AJ1811" s="169"/>
      <c r="AK1811" s="176"/>
      <c r="AL1811" s="176"/>
      <c r="AM1811" s="176"/>
      <c r="AN1811" s="176"/>
      <c r="AO1811" s="176"/>
      <c r="AP1811" s="176"/>
      <c r="AQ1811" s="176"/>
      <c r="AR1811" s="176"/>
      <c r="AS1811" s="176"/>
      <c r="AT1811" s="176"/>
      <c r="AU1811" s="177"/>
      <c r="AV1811" s="178"/>
      <c r="AW1811" s="178"/>
      <c r="AX1811" s="179"/>
      <c r="AY1811" s="179"/>
      <c r="AZ1811" s="179"/>
      <c r="BA1811" s="180"/>
      <c r="BB1811" s="181"/>
      <c r="BC1811" s="181"/>
      <c r="BD1811" s="181"/>
    </row>
    <row r="1812" spans="1:56">
      <c r="A1812" s="223"/>
      <c r="B1812" s="224"/>
      <c r="C1812" s="225"/>
      <c r="D1812" s="182"/>
      <c r="E1812" s="182"/>
      <c r="F1812" s="182"/>
      <c r="G1812" s="203"/>
      <c r="H1812" s="218"/>
      <c r="I1812" s="213"/>
      <c r="J1812" s="207"/>
      <c r="K1812" s="213"/>
      <c r="L1812" s="207"/>
      <c r="M1812" s="213"/>
      <c r="N1812" s="207"/>
      <c r="O1812" s="183"/>
      <c r="P1812" s="184"/>
      <c r="Q1812" s="184"/>
      <c r="R1812" s="275"/>
      <c r="S1812" s="185"/>
      <c r="T1812" s="185"/>
      <c r="U1812" s="275"/>
      <c r="V1812" s="275"/>
      <c r="W1812" s="276"/>
      <c r="X1812" s="276"/>
      <c r="Y1812" s="276"/>
      <c r="Z1812" s="275"/>
      <c r="AA1812" s="184"/>
      <c r="AB1812" s="184"/>
      <c r="AC1812" s="185"/>
      <c r="AD1812" s="185"/>
      <c r="AE1812" s="186"/>
      <c r="AF1812" s="187"/>
      <c r="AG1812" s="182"/>
      <c r="AH1812" s="184"/>
      <c r="AI1812" s="184"/>
      <c r="AJ1812" s="182"/>
      <c r="AK1812" s="188"/>
      <c r="AL1812" s="188"/>
      <c r="AM1812" s="188"/>
      <c r="AN1812" s="188"/>
      <c r="AO1812" s="188"/>
      <c r="AP1812" s="188"/>
      <c r="AQ1812" s="188"/>
      <c r="AR1812" s="188"/>
      <c r="AS1812" s="188"/>
      <c r="AT1812" s="188"/>
      <c r="AU1812" s="189"/>
      <c r="AV1812" s="190"/>
      <c r="AW1812" s="190"/>
      <c r="AX1812" s="191"/>
      <c r="AY1812" s="191"/>
      <c r="AZ1812" s="191"/>
      <c r="BA1812" s="192"/>
      <c r="BB1812" s="193"/>
      <c r="BC1812" s="193"/>
      <c r="BD1812" s="193"/>
    </row>
    <row r="1813" spans="1:56">
      <c r="A1813" s="220"/>
      <c r="B1813" s="221"/>
      <c r="C1813" s="222"/>
      <c r="D1813" s="169"/>
      <c r="E1813" s="169"/>
      <c r="F1813" s="169"/>
      <c r="G1813" s="202"/>
      <c r="H1813" s="217"/>
      <c r="I1813" s="212"/>
      <c r="J1813" s="206"/>
      <c r="K1813" s="212"/>
      <c r="L1813" s="206"/>
      <c r="M1813" s="212"/>
      <c r="N1813" s="206"/>
      <c r="O1813" s="170"/>
      <c r="P1813" s="171"/>
      <c r="Q1813" s="171"/>
      <c r="R1813" s="171"/>
      <c r="S1813" s="172"/>
      <c r="T1813" s="172"/>
      <c r="U1813" s="171"/>
      <c r="V1813" s="171"/>
      <c r="W1813" s="173"/>
      <c r="X1813" s="173"/>
      <c r="Y1813" s="173"/>
      <c r="Z1813" s="171"/>
      <c r="AA1813" s="171"/>
      <c r="AB1813" s="171"/>
      <c r="AC1813" s="172"/>
      <c r="AD1813" s="172"/>
      <c r="AE1813" s="174"/>
      <c r="AF1813" s="175"/>
      <c r="AG1813" s="169"/>
      <c r="AH1813" s="171"/>
      <c r="AI1813" s="171"/>
      <c r="AJ1813" s="169"/>
      <c r="AK1813" s="176"/>
      <c r="AL1813" s="176"/>
      <c r="AM1813" s="176"/>
      <c r="AN1813" s="176"/>
      <c r="AO1813" s="176"/>
      <c r="AP1813" s="176"/>
      <c r="AQ1813" s="176"/>
      <c r="AR1813" s="176"/>
      <c r="AS1813" s="176"/>
      <c r="AT1813" s="176"/>
      <c r="AU1813" s="177"/>
      <c r="AV1813" s="178"/>
      <c r="AW1813" s="178"/>
      <c r="AX1813" s="179"/>
      <c r="AY1813" s="179"/>
      <c r="AZ1813" s="179"/>
      <c r="BA1813" s="180"/>
      <c r="BB1813" s="181"/>
      <c r="BC1813" s="181"/>
      <c r="BD1813" s="181"/>
    </row>
    <row r="1814" spans="1:56">
      <c r="A1814" s="223"/>
      <c r="B1814" s="224"/>
      <c r="C1814" s="225"/>
      <c r="D1814" s="182"/>
      <c r="E1814" s="182"/>
      <c r="F1814" s="182"/>
      <c r="G1814" s="203"/>
      <c r="H1814" s="218"/>
      <c r="I1814" s="213"/>
      <c r="J1814" s="207"/>
      <c r="K1814" s="213"/>
      <c r="L1814" s="207"/>
      <c r="M1814" s="213"/>
      <c r="N1814" s="207"/>
      <c r="O1814" s="183"/>
      <c r="P1814" s="184"/>
      <c r="Q1814" s="184"/>
      <c r="R1814" s="275"/>
      <c r="S1814" s="185"/>
      <c r="T1814" s="185"/>
      <c r="U1814" s="275"/>
      <c r="V1814" s="275"/>
      <c r="W1814" s="276"/>
      <c r="X1814" s="276"/>
      <c r="Y1814" s="276"/>
      <c r="Z1814" s="275"/>
      <c r="AA1814" s="184"/>
      <c r="AB1814" s="184"/>
      <c r="AC1814" s="185"/>
      <c r="AD1814" s="185"/>
      <c r="AE1814" s="186"/>
      <c r="AF1814" s="187"/>
      <c r="AG1814" s="182"/>
      <c r="AH1814" s="184"/>
      <c r="AI1814" s="184"/>
      <c r="AJ1814" s="182"/>
      <c r="AK1814" s="188"/>
      <c r="AL1814" s="188"/>
      <c r="AM1814" s="188"/>
      <c r="AN1814" s="188"/>
      <c r="AO1814" s="188"/>
      <c r="AP1814" s="188"/>
      <c r="AQ1814" s="188"/>
      <c r="AR1814" s="188"/>
      <c r="AS1814" s="188"/>
      <c r="AT1814" s="188"/>
      <c r="AU1814" s="189"/>
      <c r="AV1814" s="190"/>
      <c r="AW1814" s="190"/>
      <c r="AX1814" s="191"/>
      <c r="AY1814" s="191"/>
      <c r="AZ1814" s="191"/>
      <c r="BA1814" s="192"/>
      <c r="BB1814" s="193"/>
      <c r="BC1814" s="193"/>
      <c r="BD1814" s="193"/>
    </row>
    <row r="1815" spans="1:56">
      <c r="A1815" s="220"/>
      <c r="B1815" s="221"/>
      <c r="C1815" s="222"/>
      <c r="D1815" s="169"/>
      <c r="E1815" s="169"/>
      <c r="F1815" s="169"/>
      <c r="G1815" s="202"/>
      <c r="H1815" s="217"/>
      <c r="I1815" s="212"/>
      <c r="J1815" s="206"/>
      <c r="K1815" s="212"/>
      <c r="L1815" s="206"/>
      <c r="M1815" s="212"/>
      <c r="N1815" s="206"/>
      <c r="O1815" s="170"/>
      <c r="P1815" s="171"/>
      <c r="Q1815" s="171"/>
      <c r="R1815" s="171"/>
      <c r="S1815" s="172"/>
      <c r="T1815" s="172"/>
      <c r="U1815" s="171"/>
      <c r="V1815" s="171"/>
      <c r="W1815" s="173"/>
      <c r="X1815" s="173"/>
      <c r="Y1815" s="173"/>
      <c r="Z1815" s="171"/>
      <c r="AA1815" s="171"/>
      <c r="AB1815" s="171"/>
      <c r="AC1815" s="172"/>
      <c r="AD1815" s="172"/>
      <c r="AE1815" s="174"/>
      <c r="AF1815" s="175"/>
      <c r="AG1815" s="169"/>
      <c r="AH1815" s="171"/>
      <c r="AI1815" s="171"/>
      <c r="AJ1815" s="169"/>
      <c r="AK1815" s="176"/>
      <c r="AL1815" s="176"/>
      <c r="AM1815" s="176"/>
      <c r="AN1815" s="176"/>
      <c r="AO1815" s="176"/>
      <c r="AP1815" s="176"/>
      <c r="AQ1815" s="176"/>
      <c r="AR1815" s="176"/>
      <c r="AS1815" s="176"/>
      <c r="AT1815" s="176"/>
      <c r="AU1815" s="177"/>
      <c r="AV1815" s="178"/>
      <c r="AW1815" s="178"/>
      <c r="AX1815" s="179"/>
      <c r="AY1815" s="179"/>
      <c r="AZ1815" s="179"/>
      <c r="BA1815" s="180"/>
      <c r="BB1815" s="181"/>
      <c r="BC1815" s="181"/>
      <c r="BD1815" s="181"/>
    </row>
    <row r="1816" spans="1:56">
      <c r="A1816" s="223"/>
      <c r="B1816" s="224"/>
      <c r="C1816" s="225"/>
      <c r="D1816" s="182"/>
      <c r="E1816" s="182"/>
      <c r="F1816" s="182"/>
      <c r="G1816" s="203"/>
      <c r="H1816" s="218"/>
      <c r="I1816" s="213"/>
      <c r="J1816" s="207"/>
      <c r="K1816" s="213"/>
      <c r="L1816" s="207"/>
      <c r="M1816" s="213"/>
      <c r="N1816" s="207"/>
      <c r="O1816" s="183"/>
      <c r="P1816" s="184"/>
      <c r="Q1816" s="184"/>
      <c r="R1816" s="275"/>
      <c r="S1816" s="185"/>
      <c r="T1816" s="185"/>
      <c r="U1816" s="275"/>
      <c r="V1816" s="275"/>
      <c r="W1816" s="276"/>
      <c r="X1816" s="276"/>
      <c r="Y1816" s="276"/>
      <c r="Z1816" s="275"/>
      <c r="AA1816" s="184"/>
      <c r="AB1816" s="184"/>
      <c r="AC1816" s="185"/>
      <c r="AD1816" s="185"/>
      <c r="AE1816" s="186"/>
      <c r="AF1816" s="187"/>
      <c r="AG1816" s="182"/>
      <c r="AH1816" s="184"/>
      <c r="AI1816" s="184"/>
      <c r="AJ1816" s="182"/>
      <c r="AK1816" s="188"/>
      <c r="AL1816" s="188"/>
      <c r="AM1816" s="188"/>
      <c r="AN1816" s="188"/>
      <c r="AO1816" s="188"/>
      <c r="AP1816" s="188"/>
      <c r="AQ1816" s="188"/>
      <c r="AR1816" s="188"/>
      <c r="AS1816" s="188"/>
      <c r="AT1816" s="188"/>
      <c r="AU1816" s="189"/>
      <c r="AV1816" s="190"/>
      <c r="AW1816" s="190"/>
      <c r="AX1816" s="191"/>
      <c r="AY1816" s="191"/>
      <c r="AZ1816" s="191"/>
      <c r="BA1816" s="192"/>
      <c r="BB1816" s="193"/>
      <c r="BC1816" s="193"/>
      <c r="BD1816" s="193"/>
    </row>
    <row r="1817" spans="1:56">
      <c r="A1817" s="220"/>
      <c r="B1817" s="221"/>
      <c r="C1817" s="222"/>
      <c r="D1817" s="169"/>
      <c r="E1817" s="169"/>
      <c r="F1817" s="169"/>
      <c r="G1817" s="202"/>
      <c r="H1817" s="217"/>
      <c r="I1817" s="212"/>
      <c r="J1817" s="206"/>
      <c r="K1817" s="212"/>
      <c r="L1817" s="206"/>
      <c r="M1817" s="212"/>
      <c r="N1817" s="206"/>
      <c r="O1817" s="170"/>
      <c r="P1817" s="171"/>
      <c r="Q1817" s="171"/>
      <c r="R1817" s="171"/>
      <c r="S1817" s="172"/>
      <c r="T1817" s="172"/>
      <c r="U1817" s="171"/>
      <c r="V1817" s="171"/>
      <c r="W1817" s="173"/>
      <c r="X1817" s="173"/>
      <c r="Y1817" s="173"/>
      <c r="Z1817" s="171"/>
      <c r="AA1817" s="171"/>
      <c r="AB1817" s="171"/>
      <c r="AC1817" s="172"/>
      <c r="AD1817" s="172"/>
      <c r="AE1817" s="174"/>
      <c r="AF1817" s="175"/>
      <c r="AG1817" s="169"/>
      <c r="AH1817" s="171"/>
      <c r="AI1817" s="171"/>
      <c r="AJ1817" s="169"/>
      <c r="AK1817" s="176"/>
      <c r="AL1817" s="176"/>
      <c r="AM1817" s="176"/>
      <c r="AN1817" s="176"/>
      <c r="AO1817" s="176"/>
      <c r="AP1817" s="176"/>
      <c r="AQ1817" s="176"/>
      <c r="AR1817" s="176"/>
      <c r="AS1817" s="176"/>
      <c r="AT1817" s="176"/>
      <c r="AU1817" s="177"/>
      <c r="AV1817" s="178"/>
      <c r="AW1817" s="178"/>
      <c r="AX1817" s="179"/>
      <c r="AY1817" s="179"/>
      <c r="AZ1817" s="179"/>
      <c r="BA1817" s="180"/>
      <c r="BB1817" s="181"/>
      <c r="BC1817" s="181"/>
      <c r="BD1817" s="181"/>
    </row>
    <row r="1818" spans="1:56">
      <c r="A1818" s="223"/>
      <c r="B1818" s="224"/>
      <c r="C1818" s="225"/>
      <c r="D1818" s="182"/>
      <c r="E1818" s="182"/>
      <c r="F1818" s="182"/>
      <c r="G1818" s="203"/>
      <c r="H1818" s="218"/>
      <c r="I1818" s="213"/>
      <c r="J1818" s="207"/>
      <c r="K1818" s="213"/>
      <c r="L1818" s="207"/>
      <c r="M1818" s="213"/>
      <c r="N1818" s="207"/>
      <c r="O1818" s="183"/>
      <c r="P1818" s="184"/>
      <c r="Q1818" s="184"/>
      <c r="R1818" s="275"/>
      <c r="S1818" s="185"/>
      <c r="T1818" s="185"/>
      <c r="U1818" s="275"/>
      <c r="V1818" s="275"/>
      <c r="W1818" s="276"/>
      <c r="X1818" s="276"/>
      <c r="Y1818" s="276"/>
      <c r="Z1818" s="275"/>
      <c r="AA1818" s="184"/>
      <c r="AB1818" s="184"/>
      <c r="AC1818" s="185"/>
      <c r="AD1818" s="185"/>
      <c r="AE1818" s="186"/>
      <c r="AF1818" s="187"/>
      <c r="AG1818" s="182"/>
      <c r="AH1818" s="184"/>
      <c r="AI1818" s="184"/>
      <c r="AJ1818" s="182"/>
      <c r="AK1818" s="188"/>
      <c r="AL1818" s="188"/>
      <c r="AM1818" s="188"/>
      <c r="AN1818" s="188"/>
      <c r="AO1818" s="188"/>
      <c r="AP1818" s="188"/>
      <c r="AQ1818" s="188"/>
      <c r="AR1818" s="188"/>
      <c r="AS1818" s="188"/>
      <c r="AT1818" s="188"/>
      <c r="AU1818" s="189"/>
      <c r="AV1818" s="190"/>
      <c r="AW1818" s="190"/>
      <c r="AX1818" s="191"/>
      <c r="AY1818" s="191"/>
      <c r="AZ1818" s="191"/>
      <c r="BA1818" s="192"/>
      <c r="BB1818" s="193"/>
      <c r="BC1818" s="193"/>
      <c r="BD1818" s="193"/>
    </row>
    <row r="1819" spans="1:56">
      <c r="A1819" s="220"/>
      <c r="B1819" s="221"/>
      <c r="C1819" s="222"/>
      <c r="D1819" s="169"/>
      <c r="E1819" s="169"/>
      <c r="F1819" s="169"/>
      <c r="G1819" s="202"/>
      <c r="H1819" s="217"/>
      <c r="I1819" s="212"/>
      <c r="J1819" s="206"/>
      <c r="K1819" s="212"/>
      <c r="L1819" s="206"/>
      <c r="M1819" s="212"/>
      <c r="N1819" s="206"/>
      <c r="O1819" s="170"/>
      <c r="P1819" s="171"/>
      <c r="Q1819" s="171"/>
      <c r="R1819" s="171"/>
      <c r="S1819" s="172"/>
      <c r="T1819" s="172"/>
      <c r="U1819" s="171"/>
      <c r="V1819" s="171"/>
      <c r="W1819" s="173"/>
      <c r="X1819" s="173"/>
      <c r="Y1819" s="173"/>
      <c r="Z1819" s="171"/>
      <c r="AA1819" s="171"/>
      <c r="AB1819" s="171"/>
      <c r="AC1819" s="172"/>
      <c r="AD1819" s="172"/>
      <c r="AE1819" s="174"/>
      <c r="AF1819" s="175"/>
      <c r="AG1819" s="169"/>
      <c r="AH1819" s="171"/>
      <c r="AI1819" s="171"/>
      <c r="AJ1819" s="169"/>
      <c r="AK1819" s="176"/>
      <c r="AL1819" s="176"/>
      <c r="AM1819" s="176"/>
      <c r="AN1819" s="176"/>
      <c r="AO1819" s="176"/>
      <c r="AP1819" s="176"/>
      <c r="AQ1819" s="176"/>
      <c r="AR1819" s="176"/>
      <c r="AS1819" s="176"/>
      <c r="AT1819" s="176"/>
      <c r="AU1819" s="177"/>
      <c r="AV1819" s="178"/>
      <c r="AW1819" s="178"/>
      <c r="AX1819" s="179"/>
      <c r="AY1819" s="179"/>
      <c r="AZ1819" s="179"/>
      <c r="BA1819" s="180"/>
      <c r="BB1819" s="181"/>
      <c r="BC1819" s="181"/>
      <c r="BD1819" s="181"/>
    </row>
    <row r="1820" spans="1:56">
      <c r="A1820" s="223"/>
      <c r="B1820" s="224"/>
      <c r="C1820" s="225"/>
      <c r="D1820" s="182"/>
      <c r="E1820" s="182"/>
      <c r="F1820" s="182"/>
      <c r="G1820" s="203"/>
      <c r="H1820" s="218"/>
      <c r="I1820" s="213"/>
      <c r="J1820" s="207"/>
      <c r="K1820" s="213"/>
      <c r="L1820" s="207"/>
      <c r="M1820" s="213"/>
      <c r="N1820" s="207"/>
      <c r="O1820" s="183"/>
      <c r="P1820" s="184"/>
      <c r="Q1820" s="184"/>
      <c r="R1820" s="275"/>
      <c r="S1820" s="185"/>
      <c r="T1820" s="185"/>
      <c r="U1820" s="275"/>
      <c r="V1820" s="275"/>
      <c r="W1820" s="276"/>
      <c r="X1820" s="276"/>
      <c r="Y1820" s="276"/>
      <c r="Z1820" s="275"/>
      <c r="AA1820" s="184"/>
      <c r="AB1820" s="184"/>
      <c r="AC1820" s="185"/>
      <c r="AD1820" s="185"/>
      <c r="AE1820" s="186"/>
      <c r="AF1820" s="187"/>
      <c r="AG1820" s="182"/>
      <c r="AH1820" s="184"/>
      <c r="AI1820" s="184"/>
      <c r="AJ1820" s="182"/>
      <c r="AK1820" s="188"/>
      <c r="AL1820" s="188"/>
      <c r="AM1820" s="188"/>
      <c r="AN1820" s="188"/>
      <c r="AO1820" s="188"/>
      <c r="AP1820" s="188"/>
      <c r="AQ1820" s="188"/>
      <c r="AR1820" s="188"/>
      <c r="AS1820" s="188"/>
      <c r="AT1820" s="188"/>
      <c r="AU1820" s="189"/>
      <c r="AV1820" s="190"/>
      <c r="AW1820" s="190"/>
      <c r="AX1820" s="191"/>
      <c r="AY1820" s="191"/>
      <c r="AZ1820" s="191"/>
      <c r="BA1820" s="192"/>
      <c r="BB1820" s="193"/>
      <c r="BC1820" s="193"/>
      <c r="BD1820" s="193"/>
    </row>
    <row r="1821" spans="1:56">
      <c r="A1821" s="220"/>
      <c r="B1821" s="221"/>
      <c r="C1821" s="222"/>
      <c r="D1821" s="169"/>
      <c r="E1821" s="169"/>
      <c r="F1821" s="169"/>
      <c r="G1821" s="202"/>
      <c r="H1821" s="217"/>
      <c r="I1821" s="212"/>
      <c r="J1821" s="206"/>
      <c r="K1821" s="212"/>
      <c r="L1821" s="206"/>
      <c r="M1821" s="212"/>
      <c r="N1821" s="206"/>
      <c r="O1821" s="170"/>
      <c r="P1821" s="171"/>
      <c r="Q1821" s="171"/>
      <c r="R1821" s="171"/>
      <c r="S1821" s="172"/>
      <c r="T1821" s="172"/>
      <c r="U1821" s="171"/>
      <c r="V1821" s="171"/>
      <c r="W1821" s="173"/>
      <c r="X1821" s="173"/>
      <c r="Y1821" s="173"/>
      <c r="Z1821" s="171"/>
      <c r="AA1821" s="171"/>
      <c r="AB1821" s="171"/>
      <c r="AC1821" s="172"/>
      <c r="AD1821" s="172"/>
      <c r="AE1821" s="174"/>
      <c r="AF1821" s="175"/>
      <c r="AG1821" s="169"/>
      <c r="AH1821" s="171"/>
      <c r="AI1821" s="171"/>
      <c r="AJ1821" s="169"/>
      <c r="AK1821" s="176"/>
      <c r="AL1821" s="176"/>
      <c r="AM1821" s="176"/>
      <c r="AN1821" s="176"/>
      <c r="AO1821" s="176"/>
      <c r="AP1821" s="176"/>
      <c r="AQ1821" s="176"/>
      <c r="AR1821" s="176"/>
      <c r="AS1821" s="176"/>
      <c r="AT1821" s="176"/>
      <c r="AU1821" s="177"/>
      <c r="AV1821" s="178"/>
      <c r="AW1821" s="178"/>
      <c r="AX1821" s="179"/>
      <c r="AY1821" s="179"/>
      <c r="AZ1821" s="179"/>
      <c r="BA1821" s="180"/>
      <c r="BB1821" s="181"/>
      <c r="BC1821" s="181"/>
      <c r="BD1821" s="181"/>
    </row>
    <row r="1822" spans="1:56">
      <c r="A1822" s="223"/>
      <c r="B1822" s="224"/>
      <c r="C1822" s="225"/>
      <c r="D1822" s="182"/>
      <c r="E1822" s="182"/>
      <c r="F1822" s="182"/>
      <c r="G1822" s="203"/>
      <c r="H1822" s="218"/>
      <c r="I1822" s="213"/>
      <c r="J1822" s="207"/>
      <c r="K1822" s="213"/>
      <c r="L1822" s="207"/>
      <c r="M1822" s="213"/>
      <c r="N1822" s="207"/>
      <c r="O1822" s="183"/>
      <c r="P1822" s="184"/>
      <c r="Q1822" s="184"/>
      <c r="R1822" s="275"/>
      <c r="S1822" s="185"/>
      <c r="T1822" s="185"/>
      <c r="U1822" s="275"/>
      <c r="V1822" s="275"/>
      <c r="W1822" s="276"/>
      <c r="X1822" s="276"/>
      <c r="Y1822" s="276"/>
      <c r="Z1822" s="275"/>
      <c r="AA1822" s="184"/>
      <c r="AB1822" s="184"/>
      <c r="AC1822" s="185"/>
      <c r="AD1822" s="185"/>
      <c r="AE1822" s="186"/>
      <c r="AF1822" s="187"/>
      <c r="AG1822" s="182"/>
      <c r="AH1822" s="184"/>
      <c r="AI1822" s="184"/>
      <c r="AJ1822" s="182"/>
      <c r="AK1822" s="188"/>
      <c r="AL1822" s="188"/>
      <c r="AM1822" s="188"/>
      <c r="AN1822" s="188"/>
      <c r="AO1822" s="188"/>
      <c r="AP1822" s="188"/>
      <c r="AQ1822" s="188"/>
      <c r="AR1822" s="188"/>
      <c r="AS1822" s="188"/>
      <c r="AT1822" s="188"/>
      <c r="AU1822" s="189"/>
      <c r="AV1822" s="190"/>
      <c r="AW1822" s="190"/>
      <c r="AX1822" s="191"/>
      <c r="AY1822" s="191"/>
      <c r="AZ1822" s="191"/>
      <c r="BA1822" s="192"/>
      <c r="BB1822" s="193"/>
      <c r="BC1822" s="193"/>
      <c r="BD1822" s="193"/>
    </row>
    <row r="1823" spans="1:56">
      <c r="A1823" s="220"/>
      <c r="B1823" s="221"/>
      <c r="C1823" s="222"/>
      <c r="D1823" s="169"/>
      <c r="E1823" s="169"/>
      <c r="F1823" s="169"/>
      <c r="G1823" s="202"/>
      <c r="H1823" s="217"/>
      <c r="I1823" s="212"/>
      <c r="J1823" s="206"/>
      <c r="K1823" s="212"/>
      <c r="L1823" s="206"/>
      <c r="M1823" s="212"/>
      <c r="N1823" s="206"/>
      <c r="O1823" s="170"/>
      <c r="P1823" s="171"/>
      <c r="Q1823" s="171"/>
      <c r="R1823" s="171"/>
      <c r="S1823" s="172"/>
      <c r="T1823" s="172"/>
      <c r="U1823" s="171"/>
      <c r="V1823" s="171"/>
      <c r="W1823" s="173"/>
      <c r="X1823" s="173"/>
      <c r="Y1823" s="173"/>
      <c r="Z1823" s="171"/>
      <c r="AA1823" s="171"/>
      <c r="AB1823" s="171"/>
      <c r="AC1823" s="172"/>
      <c r="AD1823" s="172"/>
      <c r="AE1823" s="174"/>
      <c r="AF1823" s="175"/>
      <c r="AG1823" s="169"/>
      <c r="AH1823" s="171"/>
      <c r="AI1823" s="171"/>
      <c r="AJ1823" s="169"/>
      <c r="AK1823" s="176"/>
      <c r="AL1823" s="176"/>
      <c r="AM1823" s="176"/>
      <c r="AN1823" s="176"/>
      <c r="AO1823" s="176"/>
      <c r="AP1823" s="176"/>
      <c r="AQ1823" s="176"/>
      <c r="AR1823" s="176"/>
      <c r="AS1823" s="176"/>
      <c r="AT1823" s="176"/>
      <c r="AU1823" s="177"/>
      <c r="AV1823" s="178"/>
      <c r="AW1823" s="178"/>
      <c r="AX1823" s="179"/>
      <c r="AY1823" s="179"/>
      <c r="AZ1823" s="179"/>
      <c r="BA1823" s="180"/>
      <c r="BB1823" s="181"/>
      <c r="BC1823" s="181"/>
      <c r="BD1823" s="181"/>
    </row>
    <row r="1824" spans="1:56">
      <c r="A1824" s="223"/>
      <c r="B1824" s="224"/>
      <c r="C1824" s="225"/>
      <c r="D1824" s="182"/>
      <c r="E1824" s="182"/>
      <c r="F1824" s="182"/>
      <c r="G1824" s="203"/>
      <c r="H1824" s="218"/>
      <c r="I1824" s="213"/>
      <c r="J1824" s="207"/>
      <c r="K1824" s="213"/>
      <c r="L1824" s="207"/>
      <c r="M1824" s="213"/>
      <c r="N1824" s="207"/>
      <c r="O1824" s="183"/>
      <c r="P1824" s="184"/>
      <c r="Q1824" s="184"/>
      <c r="R1824" s="275"/>
      <c r="S1824" s="185"/>
      <c r="T1824" s="185"/>
      <c r="U1824" s="275"/>
      <c r="V1824" s="275"/>
      <c r="W1824" s="276"/>
      <c r="X1824" s="276"/>
      <c r="Y1824" s="276"/>
      <c r="Z1824" s="275"/>
      <c r="AA1824" s="184"/>
      <c r="AB1824" s="184"/>
      <c r="AC1824" s="185"/>
      <c r="AD1824" s="185"/>
      <c r="AE1824" s="186"/>
      <c r="AF1824" s="187"/>
      <c r="AG1824" s="182"/>
      <c r="AH1824" s="184"/>
      <c r="AI1824" s="184"/>
      <c r="AJ1824" s="182"/>
      <c r="AK1824" s="188"/>
      <c r="AL1824" s="188"/>
      <c r="AM1824" s="188"/>
      <c r="AN1824" s="188"/>
      <c r="AO1824" s="188"/>
      <c r="AP1824" s="188"/>
      <c r="AQ1824" s="188"/>
      <c r="AR1824" s="188"/>
      <c r="AS1824" s="188"/>
      <c r="AT1824" s="188"/>
      <c r="AU1824" s="189"/>
      <c r="AV1824" s="190"/>
      <c r="AW1824" s="190"/>
      <c r="AX1824" s="191"/>
      <c r="AY1824" s="191"/>
      <c r="AZ1824" s="191"/>
      <c r="BA1824" s="192"/>
      <c r="BB1824" s="193"/>
      <c r="BC1824" s="193"/>
      <c r="BD1824" s="193"/>
    </row>
    <row r="1825" spans="1:56">
      <c r="A1825" s="220"/>
      <c r="B1825" s="221"/>
      <c r="C1825" s="222"/>
      <c r="D1825" s="169"/>
      <c r="E1825" s="169"/>
      <c r="F1825" s="169"/>
      <c r="G1825" s="202"/>
      <c r="H1825" s="217"/>
      <c r="I1825" s="212"/>
      <c r="J1825" s="206"/>
      <c r="K1825" s="212"/>
      <c r="L1825" s="206"/>
      <c r="M1825" s="212"/>
      <c r="N1825" s="206"/>
      <c r="O1825" s="170"/>
      <c r="P1825" s="171"/>
      <c r="Q1825" s="171"/>
      <c r="R1825" s="171"/>
      <c r="S1825" s="172"/>
      <c r="T1825" s="172"/>
      <c r="U1825" s="171"/>
      <c r="V1825" s="171"/>
      <c r="W1825" s="173"/>
      <c r="X1825" s="173"/>
      <c r="Y1825" s="173"/>
      <c r="Z1825" s="171"/>
      <c r="AA1825" s="171"/>
      <c r="AB1825" s="171"/>
      <c r="AC1825" s="172"/>
      <c r="AD1825" s="172"/>
      <c r="AE1825" s="174"/>
      <c r="AF1825" s="175"/>
      <c r="AG1825" s="169"/>
      <c r="AH1825" s="171"/>
      <c r="AI1825" s="171"/>
      <c r="AJ1825" s="169"/>
      <c r="AK1825" s="176"/>
      <c r="AL1825" s="176"/>
      <c r="AM1825" s="176"/>
      <c r="AN1825" s="176"/>
      <c r="AO1825" s="176"/>
      <c r="AP1825" s="176"/>
      <c r="AQ1825" s="176"/>
      <c r="AR1825" s="176"/>
      <c r="AS1825" s="176"/>
      <c r="AT1825" s="176"/>
      <c r="AU1825" s="177"/>
      <c r="AV1825" s="178"/>
      <c r="AW1825" s="178"/>
      <c r="AX1825" s="179"/>
      <c r="AY1825" s="179"/>
      <c r="AZ1825" s="179"/>
      <c r="BA1825" s="180"/>
      <c r="BB1825" s="181"/>
      <c r="BC1825" s="181"/>
      <c r="BD1825" s="181"/>
    </row>
    <row r="1826" spans="1:56">
      <c r="A1826" s="223"/>
      <c r="B1826" s="224"/>
      <c r="C1826" s="225"/>
      <c r="D1826" s="182"/>
      <c r="E1826" s="182"/>
      <c r="F1826" s="182"/>
      <c r="G1826" s="203"/>
      <c r="H1826" s="218"/>
      <c r="I1826" s="213"/>
      <c r="J1826" s="207"/>
      <c r="K1826" s="213"/>
      <c r="L1826" s="207"/>
      <c r="M1826" s="213"/>
      <c r="N1826" s="207"/>
      <c r="O1826" s="183"/>
      <c r="P1826" s="184"/>
      <c r="Q1826" s="184"/>
      <c r="R1826" s="275"/>
      <c r="S1826" s="185"/>
      <c r="T1826" s="185"/>
      <c r="U1826" s="275"/>
      <c r="V1826" s="275"/>
      <c r="W1826" s="276"/>
      <c r="X1826" s="276"/>
      <c r="Y1826" s="276"/>
      <c r="Z1826" s="275"/>
      <c r="AA1826" s="184"/>
      <c r="AB1826" s="184"/>
      <c r="AC1826" s="185"/>
      <c r="AD1826" s="185"/>
      <c r="AE1826" s="186"/>
      <c r="AF1826" s="187"/>
      <c r="AG1826" s="182"/>
      <c r="AH1826" s="184"/>
      <c r="AI1826" s="184"/>
      <c r="AJ1826" s="182"/>
      <c r="AK1826" s="188"/>
      <c r="AL1826" s="188"/>
      <c r="AM1826" s="188"/>
      <c r="AN1826" s="188"/>
      <c r="AO1826" s="188"/>
      <c r="AP1826" s="188"/>
      <c r="AQ1826" s="188"/>
      <c r="AR1826" s="188"/>
      <c r="AS1826" s="188"/>
      <c r="AT1826" s="188"/>
      <c r="AU1826" s="189"/>
      <c r="AV1826" s="190"/>
      <c r="AW1826" s="190"/>
      <c r="AX1826" s="191"/>
      <c r="AY1826" s="191"/>
      <c r="AZ1826" s="191"/>
      <c r="BA1826" s="192"/>
      <c r="BB1826" s="193"/>
      <c r="BC1826" s="193"/>
      <c r="BD1826" s="193"/>
    </row>
    <row r="1827" spans="1:56">
      <c r="A1827" s="220"/>
      <c r="B1827" s="221"/>
      <c r="C1827" s="222"/>
      <c r="D1827" s="169"/>
      <c r="E1827" s="169"/>
      <c r="F1827" s="169"/>
      <c r="G1827" s="202"/>
      <c r="H1827" s="217"/>
      <c r="I1827" s="212"/>
      <c r="J1827" s="206"/>
      <c r="K1827" s="212"/>
      <c r="L1827" s="206"/>
      <c r="M1827" s="212"/>
      <c r="N1827" s="206"/>
      <c r="O1827" s="170"/>
      <c r="P1827" s="171"/>
      <c r="Q1827" s="171"/>
      <c r="R1827" s="171"/>
      <c r="S1827" s="172"/>
      <c r="T1827" s="172"/>
      <c r="U1827" s="171"/>
      <c r="V1827" s="171"/>
      <c r="W1827" s="173"/>
      <c r="X1827" s="173"/>
      <c r="Y1827" s="173"/>
      <c r="Z1827" s="171"/>
      <c r="AA1827" s="171"/>
      <c r="AB1827" s="171"/>
      <c r="AC1827" s="172"/>
      <c r="AD1827" s="172"/>
      <c r="AE1827" s="174"/>
      <c r="AF1827" s="175"/>
      <c r="AG1827" s="169"/>
      <c r="AH1827" s="171"/>
      <c r="AI1827" s="171"/>
      <c r="AJ1827" s="169"/>
      <c r="AK1827" s="176"/>
      <c r="AL1827" s="176"/>
      <c r="AM1827" s="176"/>
      <c r="AN1827" s="176"/>
      <c r="AO1827" s="176"/>
      <c r="AP1827" s="176"/>
      <c r="AQ1827" s="176"/>
      <c r="AR1827" s="176"/>
      <c r="AS1827" s="176"/>
      <c r="AT1827" s="176"/>
      <c r="AU1827" s="177"/>
      <c r="AV1827" s="178"/>
      <c r="AW1827" s="178"/>
      <c r="AX1827" s="179"/>
      <c r="AY1827" s="179"/>
      <c r="AZ1827" s="179"/>
      <c r="BA1827" s="180"/>
      <c r="BB1827" s="181"/>
      <c r="BC1827" s="181"/>
      <c r="BD1827" s="181"/>
    </row>
    <row r="1828" spans="1:56">
      <c r="A1828" s="223"/>
      <c r="B1828" s="224"/>
      <c r="C1828" s="225"/>
      <c r="D1828" s="182"/>
      <c r="E1828" s="182"/>
      <c r="F1828" s="182"/>
      <c r="G1828" s="203"/>
      <c r="H1828" s="218"/>
      <c r="I1828" s="213"/>
      <c r="J1828" s="207"/>
      <c r="K1828" s="213"/>
      <c r="L1828" s="207"/>
      <c r="M1828" s="213"/>
      <c r="N1828" s="207"/>
      <c r="O1828" s="183"/>
      <c r="P1828" s="184"/>
      <c r="Q1828" s="184"/>
      <c r="R1828" s="275"/>
      <c r="S1828" s="185"/>
      <c r="T1828" s="185"/>
      <c r="U1828" s="275"/>
      <c r="V1828" s="275"/>
      <c r="W1828" s="276"/>
      <c r="X1828" s="276"/>
      <c r="Y1828" s="276"/>
      <c r="Z1828" s="275"/>
      <c r="AA1828" s="184"/>
      <c r="AB1828" s="184"/>
      <c r="AC1828" s="185"/>
      <c r="AD1828" s="185"/>
      <c r="AE1828" s="186"/>
      <c r="AF1828" s="187"/>
      <c r="AG1828" s="182"/>
      <c r="AH1828" s="184"/>
      <c r="AI1828" s="184"/>
      <c r="AJ1828" s="182"/>
      <c r="AK1828" s="188"/>
      <c r="AL1828" s="188"/>
      <c r="AM1828" s="188"/>
      <c r="AN1828" s="188"/>
      <c r="AO1828" s="188"/>
      <c r="AP1828" s="188"/>
      <c r="AQ1828" s="188"/>
      <c r="AR1828" s="188"/>
      <c r="AS1828" s="188"/>
      <c r="AT1828" s="188"/>
      <c r="AU1828" s="189"/>
      <c r="AV1828" s="190"/>
      <c r="AW1828" s="190"/>
      <c r="AX1828" s="191"/>
      <c r="AY1828" s="191"/>
      <c r="AZ1828" s="191"/>
      <c r="BA1828" s="192"/>
      <c r="BB1828" s="193"/>
      <c r="BC1828" s="193"/>
      <c r="BD1828" s="193"/>
    </row>
    <row r="1829" spans="1:56">
      <c r="A1829" s="220"/>
      <c r="B1829" s="221"/>
      <c r="C1829" s="222"/>
      <c r="D1829" s="169"/>
      <c r="E1829" s="169"/>
      <c r="F1829" s="169"/>
      <c r="G1829" s="202"/>
      <c r="H1829" s="217"/>
      <c r="I1829" s="212"/>
      <c r="J1829" s="206"/>
      <c r="K1829" s="212"/>
      <c r="L1829" s="206"/>
      <c r="M1829" s="212"/>
      <c r="N1829" s="206"/>
      <c r="O1829" s="170"/>
      <c r="P1829" s="171"/>
      <c r="Q1829" s="171"/>
      <c r="R1829" s="171"/>
      <c r="S1829" s="172"/>
      <c r="T1829" s="172"/>
      <c r="U1829" s="171"/>
      <c r="V1829" s="171"/>
      <c r="W1829" s="173"/>
      <c r="X1829" s="173"/>
      <c r="Y1829" s="173"/>
      <c r="Z1829" s="171"/>
      <c r="AA1829" s="171"/>
      <c r="AB1829" s="171"/>
      <c r="AC1829" s="172"/>
      <c r="AD1829" s="172"/>
      <c r="AE1829" s="174"/>
      <c r="AF1829" s="175"/>
      <c r="AG1829" s="169"/>
      <c r="AH1829" s="171"/>
      <c r="AI1829" s="171"/>
      <c r="AJ1829" s="169"/>
      <c r="AK1829" s="176"/>
      <c r="AL1829" s="176"/>
      <c r="AM1829" s="176"/>
      <c r="AN1829" s="176"/>
      <c r="AO1829" s="176"/>
      <c r="AP1829" s="176"/>
      <c r="AQ1829" s="176"/>
      <c r="AR1829" s="176"/>
      <c r="AS1829" s="176"/>
      <c r="AT1829" s="176"/>
      <c r="AU1829" s="177"/>
      <c r="AV1829" s="178"/>
      <c r="AW1829" s="178"/>
      <c r="AX1829" s="179"/>
      <c r="AY1829" s="179"/>
      <c r="AZ1829" s="179"/>
      <c r="BA1829" s="180"/>
      <c r="BB1829" s="181"/>
      <c r="BC1829" s="181"/>
      <c r="BD1829" s="181"/>
    </row>
    <row r="1830" spans="1:56">
      <c r="A1830" s="223"/>
      <c r="B1830" s="224"/>
      <c r="C1830" s="225"/>
      <c r="D1830" s="182"/>
      <c r="E1830" s="182"/>
      <c r="F1830" s="182"/>
      <c r="G1830" s="203"/>
      <c r="H1830" s="218"/>
      <c r="I1830" s="213"/>
      <c r="J1830" s="207"/>
      <c r="K1830" s="213"/>
      <c r="L1830" s="207"/>
      <c r="M1830" s="213"/>
      <c r="N1830" s="207"/>
      <c r="O1830" s="183"/>
      <c r="P1830" s="184"/>
      <c r="Q1830" s="184"/>
      <c r="R1830" s="275"/>
      <c r="S1830" s="185"/>
      <c r="T1830" s="185"/>
      <c r="U1830" s="275"/>
      <c r="V1830" s="275"/>
      <c r="W1830" s="276"/>
      <c r="X1830" s="276"/>
      <c r="Y1830" s="276"/>
      <c r="Z1830" s="275"/>
      <c r="AA1830" s="184"/>
      <c r="AB1830" s="184"/>
      <c r="AC1830" s="185"/>
      <c r="AD1830" s="185"/>
      <c r="AE1830" s="186"/>
      <c r="AF1830" s="187"/>
      <c r="AG1830" s="182"/>
      <c r="AH1830" s="184"/>
      <c r="AI1830" s="184"/>
      <c r="AJ1830" s="182"/>
      <c r="AK1830" s="188"/>
      <c r="AL1830" s="188"/>
      <c r="AM1830" s="188"/>
      <c r="AN1830" s="188"/>
      <c r="AO1830" s="188"/>
      <c r="AP1830" s="188"/>
      <c r="AQ1830" s="188"/>
      <c r="AR1830" s="188"/>
      <c r="AS1830" s="188"/>
      <c r="AT1830" s="188"/>
      <c r="AU1830" s="189"/>
      <c r="AV1830" s="190"/>
      <c r="AW1830" s="190"/>
      <c r="AX1830" s="191"/>
      <c r="AY1830" s="191"/>
      <c r="AZ1830" s="191"/>
      <c r="BA1830" s="192"/>
      <c r="BB1830" s="193"/>
      <c r="BC1830" s="193"/>
      <c r="BD1830" s="193"/>
    </row>
    <row r="1831" spans="1:56">
      <c r="A1831" s="220"/>
      <c r="B1831" s="221"/>
      <c r="C1831" s="222"/>
      <c r="D1831" s="169"/>
      <c r="E1831" s="169"/>
      <c r="F1831" s="169"/>
      <c r="G1831" s="202"/>
      <c r="H1831" s="217"/>
      <c r="I1831" s="212"/>
      <c r="J1831" s="206"/>
      <c r="K1831" s="212"/>
      <c r="L1831" s="206"/>
      <c r="M1831" s="212"/>
      <c r="N1831" s="206"/>
      <c r="O1831" s="170"/>
      <c r="P1831" s="171"/>
      <c r="Q1831" s="171"/>
      <c r="R1831" s="171"/>
      <c r="S1831" s="172"/>
      <c r="T1831" s="172"/>
      <c r="U1831" s="171"/>
      <c r="V1831" s="171"/>
      <c r="W1831" s="173"/>
      <c r="X1831" s="173"/>
      <c r="Y1831" s="173"/>
      <c r="Z1831" s="171"/>
      <c r="AA1831" s="171"/>
      <c r="AB1831" s="171"/>
      <c r="AC1831" s="172"/>
      <c r="AD1831" s="172"/>
      <c r="AE1831" s="174"/>
      <c r="AF1831" s="175"/>
      <c r="AG1831" s="169"/>
      <c r="AH1831" s="171"/>
      <c r="AI1831" s="171"/>
      <c r="AJ1831" s="169"/>
      <c r="AK1831" s="176"/>
      <c r="AL1831" s="176"/>
      <c r="AM1831" s="176"/>
      <c r="AN1831" s="176"/>
      <c r="AO1831" s="176"/>
      <c r="AP1831" s="176"/>
      <c r="AQ1831" s="176"/>
      <c r="AR1831" s="176"/>
      <c r="AS1831" s="176"/>
      <c r="AT1831" s="176"/>
      <c r="AU1831" s="177"/>
      <c r="AV1831" s="178"/>
      <c r="AW1831" s="178"/>
      <c r="AX1831" s="179"/>
      <c r="AY1831" s="179"/>
      <c r="AZ1831" s="179"/>
      <c r="BA1831" s="180"/>
      <c r="BB1831" s="181"/>
      <c r="BC1831" s="181"/>
      <c r="BD1831" s="181"/>
    </row>
    <row r="1832" spans="1:56">
      <c r="A1832" s="223"/>
      <c r="B1832" s="224"/>
      <c r="C1832" s="225"/>
      <c r="D1832" s="182"/>
      <c r="E1832" s="182"/>
      <c r="F1832" s="182"/>
      <c r="G1832" s="203"/>
      <c r="H1832" s="218"/>
      <c r="I1832" s="213"/>
      <c r="J1832" s="207"/>
      <c r="K1832" s="213"/>
      <c r="L1832" s="207"/>
      <c r="M1832" s="213"/>
      <c r="N1832" s="207"/>
      <c r="O1832" s="183"/>
      <c r="P1832" s="184"/>
      <c r="Q1832" s="184"/>
      <c r="R1832" s="275"/>
      <c r="S1832" s="185"/>
      <c r="T1832" s="185"/>
      <c r="U1832" s="275"/>
      <c r="V1832" s="275"/>
      <c r="W1832" s="276"/>
      <c r="X1832" s="276"/>
      <c r="Y1832" s="276"/>
      <c r="Z1832" s="275"/>
      <c r="AA1832" s="184"/>
      <c r="AB1832" s="184"/>
      <c r="AC1832" s="185"/>
      <c r="AD1832" s="185"/>
      <c r="AE1832" s="186"/>
      <c r="AF1832" s="187"/>
      <c r="AG1832" s="182"/>
      <c r="AH1832" s="184"/>
      <c r="AI1832" s="184"/>
      <c r="AJ1832" s="182"/>
      <c r="AK1832" s="188"/>
      <c r="AL1832" s="188"/>
      <c r="AM1832" s="188"/>
      <c r="AN1832" s="188"/>
      <c r="AO1832" s="188"/>
      <c r="AP1832" s="188"/>
      <c r="AQ1832" s="188"/>
      <c r="AR1832" s="188"/>
      <c r="AS1832" s="188"/>
      <c r="AT1832" s="188"/>
      <c r="AU1832" s="189"/>
      <c r="AV1832" s="190"/>
      <c r="AW1832" s="190"/>
      <c r="AX1832" s="191"/>
      <c r="AY1832" s="191"/>
      <c r="AZ1832" s="191"/>
      <c r="BA1832" s="192"/>
      <c r="BB1832" s="193"/>
      <c r="BC1832" s="193"/>
      <c r="BD1832" s="193"/>
    </row>
    <row r="1833" spans="1:56">
      <c r="A1833" s="220"/>
      <c r="B1833" s="221"/>
      <c r="C1833" s="222"/>
      <c r="D1833" s="169"/>
      <c r="E1833" s="169"/>
      <c r="F1833" s="169"/>
      <c r="G1833" s="202"/>
      <c r="H1833" s="217"/>
      <c r="I1833" s="212"/>
      <c r="J1833" s="206"/>
      <c r="K1833" s="212"/>
      <c r="L1833" s="206"/>
      <c r="M1833" s="212"/>
      <c r="N1833" s="206"/>
      <c r="O1833" s="170"/>
      <c r="P1833" s="171"/>
      <c r="Q1833" s="171"/>
      <c r="R1833" s="171"/>
      <c r="S1833" s="172"/>
      <c r="T1833" s="172"/>
      <c r="U1833" s="171"/>
      <c r="V1833" s="171"/>
      <c r="W1833" s="173"/>
      <c r="X1833" s="173"/>
      <c r="Y1833" s="173"/>
      <c r="Z1833" s="171"/>
      <c r="AA1833" s="171"/>
      <c r="AB1833" s="171"/>
      <c r="AC1833" s="172"/>
      <c r="AD1833" s="172"/>
      <c r="AE1833" s="174"/>
      <c r="AF1833" s="175"/>
      <c r="AG1833" s="169"/>
      <c r="AH1833" s="171"/>
      <c r="AI1833" s="171"/>
      <c r="AJ1833" s="169"/>
      <c r="AK1833" s="176"/>
      <c r="AL1833" s="176"/>
      <c r="AM1833" s="176"/>
      <c r="AN1833" s="176"/>
      <c r="AO1833" s="176"/>
      <c r="AP1833" s="176"/>
      <c r="AQ1833" s="176"/>
      <c r="AR1833" s="176"/>
      <c r="AS1833" s="176"/>
      <c r="AT1833" s="176"/>
      <c r="AU1833" s="177"/>
      <c r="AV1833" s="178"/>
      <c r="AW1833" s="178"/>
      <c r="AX1833" s="179"/>
      <c r="AY1833" s="179"/>
      <c r="AZ1833" s="179"/>
      <c r="BA1833" s="180"/>
      <c r="BB1833" s="181"/>
      <c r="BC1833" s="181"/>
      <c r="BD1833" s="181"/>
    </row>
    <row r="1834" spans="1:56">
      <c r="A1834" s="223"/>
      <c r="B1834" s="224"/>
      <c r="C1834" s="225"/>
      <c r="D1834" s="182"/>
      <c r="E1834" s="182"/>
      <c r="F1834" s="182"/>
      <c r="G1834" s="203"/>
      <c r="H1834" s="218"/>
      <c r="I1834" s="213"/>
      <c r="J1834" s="207"/>
      <c r="K1834" s="213"/>
      <c r="L1834" s="207"/>
      <c r="M1834" s="213"/>
      <c r="N1834" s="207"/>
      <c r="O1834" s="183"/>
      <c r="P1834" s="184"/>
      <c r="Q1834" s="184"/>
      <c r="R1834" s="275"/>
      <c r="S1834" s="185"/>
      <c r="T1834" s="185"/>
      <c r="U1834" s="275"/>
      <c r="V1834" s="275"/>
      <c r="W1834" s="276"/>
      <c r="X1834" s="276"/>
      <c r="Y1834" s="276"/>
      <c r="Z1834" s="275"/>
      <c r="AA1834" s="184"/>
      <c r="AB1834" s="184"/>
      <c r="AC1834" s="185"/>
      <c r="AD1834" s="185"/>
      <c r="AE1834" s="186"/>
      <c r="AF1834" s="187"/>
      <c r="AG1834" s="182"/>
      <c r="AH1834" s="184"/>
      <c r="AI1834" s="184"/>
      <c r="AJ1834" s="182"/>
      <c r="AK1834" s="188"/>
      <c r="AL1834" s="188"/>
      <c r="AM1834" s="188"/>
      <c r="AN1834" s="188"/>
      <c r="AO1834" s="188"/>
      <c r="AP1834" s="188"/>
      <c r="AQ1834" s="188"/>
      <c r="AR1834" s="188"/>
      <c r="AS1834" s="188"/>
      <c r="AT1834" s="188"/>
      <c r="AU1834" s="189"/>
      <c r="AV1834" s="190"/>
      <c r="AW1834" s="190"/>
      <c r="AX1834" s="191"/>
      <c r="AY1834" s="191"/>
      <c r="AZ1834" s="191"/>
      <c r="BA1834" s="192"/>
      <c r="BB1834" s="193"/>
      <c r="BC1834" s="193"/>
      <c r="BD1834" s="193"/>
    </row>
    <row r="1835" spans="1:56">
      <c r="A1835" s="220"/>
      <c r="B1835" s="221"/>
      <c r="C1835" s="222"/>
      <c r="D1835" s="169"/>
      <c r="E1835" s="169"/>
      <c r="F1835" s="169"/>
      <c r="G1835" s="202"/>
      <c r="H1835" s="217"/>
      <c r="I1835" s="212"/>
      <c r="J1835" s="206"/>
      <c r="K1835" s="212"/>
      <c r="L1835" s="206"/>
      <c r="M1835" s="212"/>
      <c r="N1835" s="206"/>
      <c r="O1835" s="170"/>
      <c r="P1835" s="171"/>
      <c r="Q1835" s="171"/>
      <c r="R1835" s="171"/>
      <c r="S1835" s="172"/>
      <c r="T1835" s="172"/>
      <c r="U1835" s="171"/>
      <c r="V1835" s="171"/>
      <c r="W1835" s="173"/>
      <c r="X1835" s="173"/>
      <c r="Y1835" s="173"/>
      <c r="Z1835" s="171"/>
      <c r="AA1835" s="171"/>
      <c r="AB1835" s="171"/>
      <c r="AC1835" s="172"/>
      <c r="AD1835" s="172"/>
      <c r="AE1835" s="174"/>
      <c r="AF1835" s="175"/>
      <c r="AG1835" s="169"/>
      <c r="AH1835" s="171"/>
      <c r="AI1835" s="171"/>
      <c r="AJ1835" s="169"/>
      <c r="AK1835" s="176"/>
      <c r="AL1835" s="176"/>
      <c r="AM1835" s="176"/>
      <c r="AN1835" s="176"/>
      <c r="AO1835" s="176"/>
      <c r="AP1835" s="176"/>
      <c r="AQ1835" s="176"/>
      <c r="AR1835" s="176"/>
      <c r="AS1835" s="176"/>
      <c r="AT1835" s="176"/>
      <c r="AU1835" s="177"/>
      <c r="AV1835" s="178"/>
      <c r="AW1835" s="178"/>
      <c r="AX1835" s="179"/>
      <c r="AY1835" s="179"/>
      <c r="AZ1835" s="179"/>
      <c r="BA1835" s="180"/>
      <c r="BB1835" s="181"/>
      <c r="BC1835" s="181"/>
      <c r="BD1835" s="181"/>
    </row>
    <row r="1836" spans="1:56">
      <c r="A1836" s="223"/>
      <c r="B1836" s="224"/>
      <c r="C1836" s="225"/>
      <c r="D1836" s="182"/>
      <c r="E1836" s="182"/>
      <c r="F1836" s="182"/>
      <c r="G1836" s="203"/>
      <c r="H1836" s="218"/>
      <c r="I1836" s="213"/>
      <c r="J1836" s="207"/>
      <c r="K1836" s="213"/>
      <c r="L1836" s="207"/>
      <c r="M1836" s="213"/>
      <c r="N1836" s="207"/>
      <c r="O1836" s="183"/>
      <c r="P1836" s="184"/>
      <c r="Q1836" s="184"/>
      <c r="R1836" s="275"/>
      <c r="S1836" s="185"/>
      <c r="T1836" s="185"/>
      <c r="U1836" s="275"/>
      <c r="V1836" s="275"/>
      <c r="W1836" s="276"/>
      <c r="X1836" s="276"/>
      <c r="Y1836" s="276"/>
      <c r="Z1836" s="275"/>
      <c r="AA1836" s="184"/>
      <c r="AB1836" s="184"/>
      <c r="AC1836" s="185"/>
      <c r="AD1836" s="185"/>
      <c r="AE1836" s="186"/>
      <c r="AF1836" s="187"/>
      <c r="AG1836" s="182"/>
      <c r="AH1836" s="184"/>
      <c r="AI1836" s="184"/>
      <c r="AJ1836" s="182"/>
      <c r="AK1836" s="188"/>
      <c r="AL1836" s="188"/>
      <c r="AM1836" s="188"/>
      <c r="AN1836" s="188"/>
      <c r="AO1836" s="188"/>
      <c r="AP1836" s="188"/>
      <c r="AQ1836" s="188"/>
      <c r="AR1836" s="188"/>
      <c r="AS1836" s="188"/>
      <c r="AT1836" s="188"/>
      <c r="AU1836" s="189"/>
      <c r="AV1836" s="190"/>
      <c r="AW1836" s="190"/>
      <c r="AX1836" s="191"/>
      <c r="AY1836" s="191"/>
      <c r="AZ1836" s="191"/>
      <c r="BA1836" s="192"/>
      <c r="BB1836" s="193"/>
      <c r="BC1836" s="193"/>
      <c r="BD1836" s="193"/>
    </row>
    <row r="1837" spans="1:56">
      <c r="A1837" s="220"/>
      <c r="B1837" s="221"/>
      <c r="C1837" s="222"/>
      <c r="D1837" s="169"/>
      <c r="E1837" s="169"/>
      <c r="F1837" s="169"/>
      <c r="G1837" s="202"/>
      <c r="H1837" s="217"/>
      <c r="I1837" s="212"/>
      <c r="J1837" s="206"/>
      <c r="K1837" s="212"/>
      <c r="L1837" s="206"/>
      <c r="M1837" s="212"/>
      <c r="N1837" s="206"/>
      <c r="O1837" s="170"/>
      <c r="P1837" s="171"/>
      <c r="Q1837" s="171"/>
      <c r="R1837" s="171"/>
      <c r="S1837" s="172"/>
      <c r="T1837" s="172"/>
      <c r="U1837" s="171"/>
      <c r="V1837" s="171"/>
      <c r="W1837" s="173"/>
      <c r="X1837" s="173"/>
      <c r="Y1837" s="173"/>
      <c r="Z1837" s="171"/>
      <c r="AA1837" s="171"/>
      <c r="AB1837" s="171"/>
      <c r="AC1837" s="172"/>
      <c r="AD1837" s="172"/>
      <c r="AE1837" s="174"/>
      <c r="AF1837" s="175"/>
      <c r="AG1837" s="169"/>
      <c r="AH1837" s="171"/>
      <c r="AI1837" s="171"/>
      <c r="AJ1837" s="169"/>
      <c r="AK1837" s="176"/>
      <c r="AL1837" s="176"/>
      <c r="AM1837" s="176"/>
      <c r="AN1837" s="176"/>
      <c r="AO1837" s="176"/>
      <c r="AP1837" s="176"/>
      <c r="AQ1837" s="176"/>
      <c r="AR1837" s="176"/>
      <c r="AS1837" s="176"/>
      <c r="AT1837" s="176"/>
      <c r="AU1837" s="177"/>
      <c r="AV1837" s="178"/>
      <c r="AW1837" s="178"/>
      <c r="AX1837" s="179"/>
      <c r="AY1837" s="179"/>
      <c r="AZ1837" s="179"/>
      <c r="BA1837" s="180"/>
      <c r="BB1837" s="181"/>
      <c r="BC1837" s="181"/>
      <c r="BD1837" s="181"/>
    </row>
    <row r="1838" spans="1:56">
      <c r="A1838" s="223"/>
      <c r="B1838" s="224"/>
      <c r="C1838" s="225"/>
      <c r="D1838" s="182"/>
      <c r="E1838" s="182"/>
      <c r="F1838" s="182"/>
      <c r="G1838" s="203"/>
      <c r="H1838" s="218"/>
      <c r="I1838" s="213"/>
      <c r="J1838" s="207"/>
      <c r="K1838" s="213"/>
      <c r="L1838" s="207"/>
      <c r="M1838" s="213"/>
      <c r="N1838" s="207"/>
      <c r="O1838" s="183"/>
      <c r="P1838" s="184"/>
      <c r="Q1838" s="184"/>
      <c r="R1838" s="275"/>
      <c r="S1838" s="185"/>
      <c r="T1838" s="185"/>
      <c r="U1838" s="275"/>
      <c r="V1838" s="275"/>
      <c r="W1838" s="276"/>
      <c r="X1838" s="276"/>
      <c r="Y1838" s="276"/>
      <c r="Z1838" s="275"/>
      <c r="AA1838" s="184"/>
      <c r="AB1838" s="184"/>
      <c r="AC1838" s="185"/>
      <c r="AD1838" s="185"/>
      <c r="AE1838" s="186"/>
      <c r="AF1838" s="187"/>
      <c r="AG1838" s="182"/>
      <c r="AH1838" s="184"/>
      <c r="AI1838" s="184"/>
      <c r="AJ1838" s="182"/>
      <c r="AK1838" s="188"/>
      <c r="AL1838" s="188"/>
      <c r="AM1838" s="188"/>
      <c r="AN1838" s="188"/>
      <c r="AO1838" s="188"/>
      <c r="AP1838" s="188"/>
      <c r="AQ1838" s="188"/>
      <c r="AR1838" s="188"/>
      <c r="AS1838" s="188"/>
      <c r="AT1838" s="188"/>
      <c r="AU1838" s="189"/>
      <c r="AV1838" s="190"/>
      <c r="AW1838" s="190"/>
      <c r="AX1838" s="191"/>
      <c r="AY1838" s="191"/>
      <c r="AZ1838" s="191"/>
      <c r="BA1838" s="192"/>
      <c r="BB1838" s="193"/>
      <c r="BC1838" s="193"/>
      <c r="BD1838" s="193"/>
    </row>
    <row r="1839" spans="1:56">
      <c r="A1839" s="220"/>
      <c r="B1839" s="221"/>
      <c r="C1839" s="222"/>
      <c r="D1839" s="169"/>
      <c r="E1839" s="169"/>
      <c r="F1839" s="169"/>
      <c r="G1839" s="202"/>
      <c r="H1839" s="217"/>
      <c r="I1839" s="212"/>
      <c r="J1839" s="206"/>
      <c r="K1839" s="212"/>
      <c r="L1839" s="206"/>
      <c r="M1839" s="212"/>
      <c r="N1839" s="206"/>
      <c r="O1839" s="170"/>
      <c r="P1839" s="171"/>
      <c r="Q1839" s="171"/>
      <c r="R1839" s="171"/>
      <c r="S1839" s="172"/>
      <c r="T1839" s="172"/>
      <c r="U1839" s="171"/>
      <c r="V1839" s="171"/>
      <c r="W1839" s="173"/>
      <c r="X1839" s="173"/>
      <c r="Y1839" s="173"/>
      <c r="Z1839" s="171"/>
      <c r="AA1839" s="171"/>
      <c r="AB1839" s="171"/>
      <c r="AC1839" s="172"/>
      <c r="AD1839" s="172"/>
      <c r="AE1839" s="174"/>
      <c r="AF1839" s="175"/>
      <c r="AG1839" s="169"/>
      <c r="AH1839" s="171"/>
      <c r="AI1839" s="171"/>
      <c r="AJ1839" s="169"/>
      <c r="AK1839" s="176"/>
      <c r="AL1839" s="176"/>
      <c r="AM1839" s="176"/>
      <c r="AN1839" s="176"/>
      <c r="AO1839" s="176"/>
      <c r="AP1839" s="176"/>
      <c r="AQ1839" s="176"/>
      <c r="AR1839" s="176"/>
      <c r="AS1839" s="176"/>
      <c r="AT1839" s="176"/>
      <c r="AU1839" s="177"/>
      <c r="AV1839" s="178"/>
      <c r="AW1839" s="178"/>
      <c r="AX1839" s="179"/>
      <c r="AY1839" s="179"/>
      <c r="AZ1839" s="179"/>
      <c r="BA1839" s="180"/>
      <c r="BB1839" s="181"/>
      <c r="BC1839" s="181"/>
      <c r="BD1839" s="181"/>
    </row>
    <row r="1840" spans="1:56">
      <c r="A1840" s="223"/>
      <c r="B1840" s="224"/>
      <c r="C1840" s="225"/>
      <c r="D1840" s="182"/>
      <c r="E1840" s="182"/>
      <c r="F1840" s="182"/>
      <c r="G1840" s="203"/>
      <c r="H1840" s="218"/>
      <c r="I1840" s="213"/>
      <c r="J1840" s="207"/>
      <c r="K1840" s="213"/>
      <c r="L1840" s="207"/>
      <c r="M1840" s="213"/>
      <c r="N1840" s="207"/>
      <c r="O1840" s="183"/>
      <c r="P1840" s="184"/>
      <c r="Q1840" s="184"/>
      <c r="R1840" s="275"/>
      <c r="S1840" s="185"/>
      <c r="T1840" s="185"/>
      <c r="U1840" s="275"/>
      <c r="V1840" s="275"/>
      <c r="W1840" s="276"/>
      <c r="X1840" s="276"/>
      <c r="Y1840" s="276"/>
      <c r="Z1840" s="275"/>
      <c r="AA1840" s="184"/>
      <c r="AB1840" s="184"/>
      <c r="AC1840" s="185"/>
      <c r="AD1840" s="185"/>
      <c r="AE1840" s="186"/>
      <c r="AF1840" s="187"/>
      <c r="AG1840" s="182"/>
      <c r="AH1840" s="184"/>
      <c r="AI1840" s="184"/>
      <c r="AJ1840" s="182"/>
      <c r="AK1840" s="188"/>
      <c r="AL1840" s="188"/>
      <c r="AM1840" s="188"/>
      <c r="AN1840" s="188"/>
      <c r="AO1840" s="188"/>
      <c r="AP1840" s="188"/>
      <c r="AQ1840" s="188"/>
      <c r="AR1840" s="188"/>
      <c r="AS1840" s="188"/>
      <c r="AT1840" s="188"/>
      <c r="AU1840" s="189"/>
      <c r="AV1840" s="190"/>
      <c r="AW1840" s="190"/>
      <c r="AX1840" s="191"/>
      <c r="AY1840" s="191"/>
      <c r="AZ1840" s="191"/>
      <c r="BA1840" s="192"/>
      <c r="BB1840" s="193"/>
      <c r="BC1840" s="193"/>
      <c r="BD1840" s="193"/>
    </row>
    <row r="1841" spans="1:56">
      <c r="A1841" s="220"/>
      <c r="B1841" s="221"/>
      <c r="C1841" s="222"/>
      <c r="D1841" s="169"/>
      <c r="E1841" s="169"/>
      <c r="F1841" s="169"/>
      <c r="G1841" s="202"/>
      <c r="H1841" s="217"/>
      <c r="I1841" s="212"/>
      <c r="J1841" s="206"/>
      <c r="K1841" s="212"/>
      <c r="L1841" s="206"/>
      <c r="M1841" s="212"/>
      <c r="N1841" s="206"/>
      <c r="O1841" s="170"/>
      <c r="P1841" s="171"/>
      <c r="Q1841" s="171"/>
      <c r="R1841" s="171"/>
      <c r="S1841" s="172"/>
      <c r="T1841" s="172"/>
      <c r="U1841" s="171"/>
      <c r="V1841" s="171"/>
      <c r="W1841" s="173"/>
      <c r="X1841" s="173"/>
      <c r="Y1841" s="173"/>
      <c r="Z1841" s="171"/>
      <c r="AA1841" s="171"/>
      <c r="AB1841" s="171"/>
      <c r="AC1841" s="172"/>
      <c r="AD1841" s="172"/>
      <c r="AE1841" s="174"/>
      <c r="AF1841" s="175"/>
      <c r="AG1841" s="169"/>
      <c r="AH1841" s="171"/>
      <c r="AI1841" s="171"/>
      <c r="AJ1841" s="169"/>
      <c r="AK1841" s="176"/>
      <c r="AL1841" s="176"/>
      <c r="AM1841" s="176"/>
      <c r="AN1841" s="176"/>
      <c r="AO1841" s="176"/>
      <c r="AP1841" s="176"/>
      <c r="AQ1841" s="176"/>
      <c r="AR1841" s="176"/>
      <c r="AS1841" s="176"/>
      <c r="AT1841" s="176"/>
      <c r="AU1841" s="177"/>
      <c r="AV1841" s="178"/>
      <c r="AW1841" s="178"/>
      <c r="AX1841" s="179"/>
      <c r="AY1841" s="179"/>
      <c r="AZ1841" s="179"/>
      <c r="BA1841" s="180"/>
      <c r="BB1841" s="181"/>
      <c r="BC1841" s="181"/>
      <c r="BD1841" s="181"/>
    </row>
    <row r="1842" spans="1:56">
      <c r="A1842" s="223"/>
      <c r="B1842" s="224"/>
      <c r="C1842" s="225"/>
      <c r="D1842" s="182"/>
      <c r="E1842" s="182"/>
      <c r="F1842" s="182"/>
      <c r="G1842" s="203"/>
      <c r="H1842" s="218"/>
      <c r="I1842" s="213"/>
      <c r="J1842" s="207"/>
      <c r="K1842" s="213"/>
      <c r="L1842" s="207"/>
      <c r="M1842" s="213"/>
      <c r="N1842" s="207"/>
      <c r="O1842" s="183"/>
      <c r="P1842" s="184"/>
      <c r="Q1842" s="184"/>
      <c r="R1842" s="275"/>
      <c r="S1842" s="185"/>
      <c r="T1842" s="185"/>
      <c r="U1842" s="275"/>
      <c r="V1842" s="275"/>
      <c r="W1842" s="276"/>
      <c r="X1842" s="276"/>
      <c r="Y1842" s="276"/>
      <c r="Z1842" s="275"/>
      <c r="AA1842" s="184"/>
      <c r="AB1842" s="184"/>
      <c r="AC1842" s="185"/>
      <c r="AD1842" s="185"/>
      <c r="AE1842" s="186"/>
      <c r="AF1842" s="187"/>
      <c r="AG1842" s="182"/>
      <c r="AH1842" s="184"/>
      <c r="AI1842" s="184"/>
      <c r="AJ1842" s="182"/>
      <c r="AK1842" s="188"/>
      <c r="AL1842" s="188"/>
      <c r="AM1842" s="188"/>
      <c r="AN1842" s="188"/>
      <c r="AO1842" s="188"/>
      <c r="AP1842" s="188"/>
      <c r="AQ1842" s="188"/>
      <c r="AR1842" s="188"/>
      <c r="AS1842" s="188"/>
      <c r="AT1842" s="188"/>
      <c r="AU1842" s="189"/>
      <c r="AV1842" s="190"/>
      <c r="AW1842" s="190"/>
      <c r="AX1842" s="191"/>
      <c r="AY1842" s="191"/>
      <c r="AZ1842" s="191"/>
      <c r="BA1842" s="192"/>
      <c r="BB1842" s="193"/>
      <c r="BC1842" s="193"/>
      <c r="BD1842" s="193"/>
    </row>
    <row r="1843" spans="1:56">
      <c r="A1843" s="220"/>
      <c r="B1843" s="221"/>
      <c r="C1843" s="222"/>
      <c r="D1843" s="169"/>
      <c r="E1843" s="169"/>
      <c r="F1843" s="169"/>
      <c r="G1843" s="202"/>
      <c r="H1843" s="217"/>
      <c r="I1843" s="212"/>
      <c r="J1843" s="206"/>
      <c r="K1843" s="212"/>
      <c r="L1843" s="206"/>
      <c r="M1843" s="212"/>
      <c r="N1843" s="206"/>
      <c r="O1843" s="170"/>
      <c r="P1843" s="171"/>
      <c r="Q1843" s="171"/>
      <c r="R1843" s="171"/>
      <c r="S1843" s="172"/>
      <c r="T1843" s="172"/>
      <c r="U1843" s="171"/>
      <c r="V1843" s="171"/>
      <c r="W1843" s="173"/>
      <c r="X1843" s="173"/>
      <c r="Y1843" s="173"/>
      <c r="Z1843" s="171"/>
      <c r="AA1843" s="171"/>
      <c r="AB1843" s="171"/>
      <c r="AC1843" s="172"/>
      <c r="AD1843" s="172"/>
      <c r="AE1843" s="174"/>
      <c r="AF1843" s="175"/>
      <c r="AG1843" s="169"/>
      <c r="AH1843" s="171"/>
      <c r="AI1843" s="171"/>
      <c r="AJ1843" s="169"/>
      <c r="AK1843" s="176"/>
      <c r="AL1843" s="176"/>
      <c r="AM1843" s="176"/>
      <c r="AN1843" s="176"/>
      <c r="AO1843" s="176"/>
      <c r="AP1843" s="176"/>
      <c r="AQ1843" s="176"/>
      <c r="AR1843" s="176"/>
      <c r="AS1843" s="176"/>
      <c r="AT1843" s="176"/>
      <c r="AU1843" s="177"/>
      <c r="AV1843" s="178"/>
      <c r="AW1843" s="178"/>
      <c r="AX1843" s="179"/>
      <c r="AY1843" s="179"/>
      <c r="AZ1843" s="179"/>
      <c r="BA1843" s="180"/>
      <c r="BB1843" s="181"/>
      <c r="BC1843" s="181"/>
      <c r="BD1843" s="181"/>
    </row>
    <row r="1844" spans="1:56">
      <c r="A1844" s="223"/>
      <c r="B1844" s="224"/>
      <c r="C1844" s="225"/>
      <c r="D1844" s="182"/>
      <c r="E1844" s="182"/>
      <c r="F1844" s="182"/>
      <c r="G1844" s="203"/>
      <c r="H1844" s="218"/>
      <c r="I1844" s="213"/>
      <c r="J1844" s="207"/>
      <c r="K1844" s="213"/>
      <c r="L1844" s="207"/>
      <c r="M1844" s="213"/>
      <c r="N1844" s="207"/>
      <c r="O1844" s="183"/>
      <c r="P1844" s="184"/>
      <c r="Q1844" s="184"/>
      <c r="R1844" s="275"/>
      <c r="S1844" s="185"/>
      <c r="T1844" s="185"/>
      <c r="U1844" s="275"/>
      <c r="V1844" s="275"/>
      <c r="W1844" s="276"/>
      <c r="X1844" s="276"/>
      <c r="Y1844" s="276"/>
      <c r="Z1844" s="275"/>
      <c r="AA1844" s="184"/>
      <c r="AB1844" s="184"/>
      <c r="AC1844" s="185"/>
      <c r="AD1844" s="185"/>
      <c r="AE1844" s="186"/>
      <c r="AF1844" s="187"/>
      <c r="AG1844" s="182"/>
      <c r="AH1844" s="184"/>
      <c r="AI1844" s="184"/>
      <c r="AJ1844" s="182"/>
      <c r="AK1844" s="188"/>
      <c r="AL1844" s="188"/>
      <c r="AM1844" s="188"/>
      <c r="AN1844" s="188"/>
      <c r="AO1844" s="188"/>
      <c r="AP1844" s="188"/>
      <c r="AQ1844" s="188"/>
      <c r="AR1844" s="188"/>
      <c r="AS1844" s="188"/>
      <c r="AT1844" s="188"/>
      <c r="AU1844" s="189"/>
      <c r="AV1844" s="190"/>
      <c r="AW1844" s="190"/>
      <c r="AX1844" s="191"/>
      <c r="AY1844" s="191"/>
      <c r="AZ1844" s="191"/>
      <c r="BA1844" s="192"/>
      <c r="BB1844" s="193"/>
      <c r="BC1844" s="193"/>
      <c r="BD1844" s="193"/>
    </row>
    <row r="1845" spans="1:56">
      <c r="A1845" s="220"/>
      <c r="B1845" s="221"/>
      <c r="C1845" s="222"/>
      <c r="D1845" s="169"/>
      <c r="E1845" s="169"/>
      <c r="F1845" s="169"/>
      <c r="G1845" s="202"/>
      <c r="H1845" s="217"/>
      <c r="I1845" s="212"/>
      <c r="J1845" s="206"/>
      <c r="K1845" s="212"/>
      <c r="L1845" s="206"/>
      <c r="M1845" s="212"/>
      <c r="N1845" s="206"/>
      <c r="O1845" s="170"/>
      <c r="P1845" s="171"/>
      <c r="Q1845" s="171"/>
      <c r="R1845" s="171"/>
      <c r="S1845" s="172"/>
      <c r="T1845" s="172"/>
      <c r="U1845" s="171"/>
      <c r="V1845" s="171"/>
      <c r="W1845" s="173"/>
      <c r="X1845" s="173"/>
      <c r="Y1845" s="173"/>
      <c r="Z1845" s="171"/>
      <c r="AA1845" s="171"/>
      <c r="AB1845" s="171"/>
      <c r="AC1845" s="172"/>
      <c r="AD1845" s="172"/>
      <c r="AE1845" s="174"/>
      <c r="AF1845" s="175"/>
      <c r="AG1845" s="169"/>
      <c r="AH1845" s="171"/>
      <c r="AI1845" s="171"/>
      <c r="AJ1845" s="169"/>
      <c r="AK1845" s="176"/>
      <c r="AL1845" s="176"/>
      <c r="AM1845" s="176"/>
      <c r="AN1845" s="176"/>
      <c r="AO1845" s="176"/>
      <c r="AP1845" s="176"/>
      <c r="AQ1845" s="176"/>
      <c r="AR1845" s="176"/>
      <c r="AS1845" s="176"/>
      <c r="AT1845" s="176"/>
      <c r="AU1845" s="177"/>
      <c r="AV1845" s="178"/>
      <c r="AW1845" s="178"/>
      <c r="AX1845" s="179"/>
      <c r="AY1845" s="179"/>
      <c r="AZ1845" s="179"/>
      <c r="BA1845" s="180"/>
      <c r="BB1845" s="181"/>
      <c r="BC1845" s="181"/>
      <c r="BD1845" s="181"/>
    </row>
    <row r="1846" spans="1:56">
      <c r="A1846" s="223"/>
      <c r="B1846" s="224"/>
      <c r="C1846" s="225"/>
      <c r="D1846" s="182"/>
      <c r="E1846" s="182"/>
      <c r="F1846" s="182"/>
      <c r="G1846" s="203"/>
      <c r="H1846" s="218"/>
      <c r="I1846" s="213"/>
      <c r="J1846" s="207"/>
      <c r="K1846" s="213"/>
      <c r="L1846" s="207"/>
      <c r="M1846" s="213"/>
      <c r="N1846" s="207"/>
      <c r="O1846" s="183"/>
      <c r="P1846" s="184"/>
      <c r="Q1846" s="184"/>
      <c r="R1846" s="275"/>
      <c r="S1846" s="185"/>
      <c r="T1846" s="185"/>
      <c r="U1846" s="275"/>
      <c r="V1846" s="275"/>
      <c r="W1846" s="276"/>
      <c r="X1846" s="276"/>
      <c r="Y1846" s="276"/>
      <c r="Z1846" s="275"/>
      <c r="AA1846" s="184"/>
      <c r="AB1846" s="184"/>
      <c r="AC1846" s="185"/>
      <c r="AD1846" s="185"/>
      <c r="AE1846" s="186"/>
      <c r="AF1846" s="187"/>
      <c r="AG1846" s="182"/>
      <c r="AH1846" s="184"/>
      <c r="AI1846" s="184"/>
      <c r="AJ1846" s="182"/>
      <c r="AK1846" s="188"/>
      <c r="AL1846" s="188"/>
      <c r="AM1846" s="188"/>
      <c r="AN1846" s="188"/>
      <c r="AO1846" s="188"/>
      <c r="AP1846" s="188"/>
      <c r="AQ1846" s="188"/>
      <c r="AR1846" s="188"/>
      <c r="AS1846" s="188"/>
      <c r="AT1846" s="188"/>
      <c r="AU1846" s="189"/>
      <c r="AV1846" s="190"/>
      <c r="AW1846" s="190"/>
      <c r="AX1846" s="191"/>
      <c r="AY1846" s="191"/>
      <c r="AZ1846" s="191"/>
      <c r="BA1846" s="192"/>
      <c r="BB1846" s="193"/>
      <c r="BC1846" s="193"/>
      <c r="BD1846" s="193"/>
    </row>
    <row r="1847" spans="1:56">
      <c r="A1847" s="220"/>
      <c r="B1847" s="221"/>
      <c r="C1847" s="222"/>
      <c r="D1847" s="169"/>
      <c r="E1847" s="169"/>
      <c r="F1847" s="169"/>
      <c r="G1847" s="202"/>
      <c r="H1847" s="217"/>
      <c r="I1847" s="212"/>
      <c r="J1847" s="206"/>
      <c r="K1847" s="212"/>
      <c r="L1847" s="206"/>
      <c r="M1847" s="212"/>
      <c r="N1847" s="206"/>
      <c r="O1847" s="170"/>
      <c r="P1847" s="171"/>
      <c r="Q1847" s="171"/>
      <c r="R1847" s="171"/>
      <c r="S1847" s="172"/>
      <c r="T1847" s="172"/>
      <c r="U1847" s="171"/>
      <c r="V1847" s="171"/>
      <c r="W1847" s="173"/>
      <c r="X1847" s="173"/>
      <c r="Y1847" s="173"/>
      <c r="Z1847" s="171"/>
      <c r="AA1847" s="171"/>
      <c r="AB1847" s="171"/>
      <c r="AC1847" s="172"/>
      <c r="AD1847" s="172"/>
      <c r="AE1847" s="174"/>
      <c r="AF1847" s="175"/>
      <c r="AG1847" s="169"/>
      <c r="AH1847" s="171"/>
      <c r="AI1847" s="171"/>
      <c r="AJ1847" s="169"/>
      <c r="AK1847" s="176"/>
      <c r="AL1847" s="176"/>
      <c r="AM1847" s="176"/>
      <c r="AN1847" s="176"/>
      <c r="AO1847" s="176"/>
      <c r="AP1847" s="176"/>
      <c r="AQ1847" s="176"/>
      <c r="AR1847" s="176"/>
      <c r="AS1847" s="176"/>
      <c r="AT1847" s="176"/>
      <c r="AU1847" s="177"/>
      <c r="AV1847" s="178"/>
      <c r="AW1847" s="178"/>
      <c r="AX1847" s="179"/>
      <c r="AY1847" s="179"/>
      <c r="AZ1847" s="179"/>
      <c r="BA1847" s="180"/>
      <c r="BB1847" s="181"/>
      <c r="BC1847" s="181"/>
      <c r="BD1847" s="181"/>
    </row>
    <row r="1848" spans="1:56">
      <c r="A1848" s="223"/>
      <c r="B1848" s="224"/>
      <c r="C1848" s="225"/>
      <c r="D1848" s="182"/>
      <c r="E1848" s="182"/>
      <c r="F1848" s="182"/>
      <c r="G1848" s="203"/>
      <c r="H1848" s="218"/>
      <c r="I1848" s="213"/>
      <c r="J1848" s="207"/>
      <c r="K1848" s="213"/>
      <c r="L1848" s="207"/>
      <c r="M1848" s="213"/>
      <c r="N1848" s="207"/>
      <c r="O1848" s="183"/>
      <c r="P1848" s="184"/>
      <c r="Q1848" s="184"/>
      <c r="R1848" s="275"/>
      <c r="S1848" s="185"/>
      <c r="T1848" s="185"/>
      <c r="U1848" s="275"/>
      <c r="V1848" s="275"/>
      <c r="W1848" s="276"/>
      <c r="X1848" s="276"/>
      <c r="Y1848" s="276"/>
      <c r="Z1848" s="275"/>
      <c r="AA1848" s="184"/>
      <c r="AB1848" s="184"/>
      <c r="AC1848" s="185"/>
      <c r="AD1848" s="185"/>
      <c r="AE1848" s="186"/>
      <c r="AF1848" s="187"/>
      <c r="AG1848" s="182"/>
      <c r="AH1848" s="184"/>
      <c r="AI1848" s="184"/>
      <c r="AJ1848" s="182"/>
      <c r="AK1848" s="188"/>
      <c r="AL1848" s="188"/>
      <c r="AM1848" s="188"/>
      <c r="AN1848" s="188"/>
      <c r="AO1848" s="188"/>
      <c r="AP1848" s="188"/>
      <c r="AQ1848" s="188"/>
      <c r="AR1848" s="188"/>
      <c r="AS1848" s="188"/>
      <c r="AT1848" s="188"/>
      <c r="AU1848" s="189"/>
      <c r="AV1848" s="190"/>
      <c r="AW1848" s="190"/>
      <c r="AX1848" s="191"/>
      <c r="AY1848" s="191"/>
      <c r="AZ1848" s="191"/>
      <c r="BA1848" s="192"/>
      <c r="BB1848" s="193"/>
      <c r="BC1848" s="193"/>
      <c r="BD1848" s="193"/>
    </row>
    <row r="1849" spans="1:56">
      <c r="A1849" s="220"/>
      <c r="B1849" s="221"/>
      <c r="C1849" s="222"/>
      <c r="D1849" s="169"/>
      <c r="E1849" s="169"/>
      <c r="F1849" s="169"/>
      <c r="G1849" s="202"/>
      <c r="H1849" s="217"/>
      <c r="I1849" s="212"/>
      <c r="J1849" s="206"/>
      <c r="K1849" s="212"/>
      <c r="L1849" s="206"/>
      <c r="M1849" s="212"/>
      <c r="N1849" s="206"/>
      <c r="O1849" s="170"/>
      <c r="P1849" s="171"/>
      <c r="Q1849" s="171"/>
      <c r="R1849" s="171"/>
      <c r="S1849" s="172"/>
      <c r="T1849" s="172"/>
      <c r="U1849" s="171"/>
      <c r="V1849" s="171"/>
      <c r="W1849" s="173"/>
      <c r="X1849" s="173"/>
      <c r="Y1849" s="173"/>
      <c r="Z1849" s="171"/>
      <c r="AA1849" s="171"/>
      <c r="AB1849" s="171"/>
      <c r="AC1849" s="172"/>
      <c r="AD1849" s="172"/>
      <c r="AE1849" s="174"/>
      <c r="AF1849" s="175"/>
      <c r="AG1849" s="169"/>
      <c r="AH1849" s="171"/>
      <c r="AI1849" s="171"/>
      <c r="AJ1849" s="169"/>
      <c r="AK1849" s="176"/>
      <c r="AL1849" s="176"/>
      <c r="AM1849" s="176"/>
      <c r="AN1849" s="176"/>
      <c r="AO1849" s="176"/>
      <c r="AP1849" s="176"/>
      <c r="AQ1849" s="176"/>
      <c r="AR1849" s="176"/>
      <c r="AS1849" s="176"/>
      <c r="AT1849" s="176"/>
      <c r="AU1849" s="177"/>
      <c r="AV1849" s="178"/>
      <c r="AW1849" s="178"/>
      <c r="AX1849" s="179"/>
      <c r="AY1849" s="179"/>
      <c r="AZ1849" s="179"/>
      <c r="BA1849" s="180"/>
      <c r="BB1849" s="181"/>
      <c r="BC1849" s="181"/>
      <c r="BD1849" s="181"/>
    </row>
    <row r="1850" spans="1:56">
      <c r="A1850" s="223"/>
      <c r="B1850" s="224"/>
      <c r="C1850" s="225"/>
      <c r="D1850" s="182"/>
      <c r="E1850" s="182"/>
      <c r="F1850" s="182"/>
      <c r="G1850" s="203"/>
      <c r="H1850" s="218"/>
      <c r="I1850" s="213"/>
      <c r="J1850" s="207"/>
      <c r="K1850" s="213"/>
      <c r="L1850" s="207"/>
      <c r="M1850" s="213"/>
      <c r="N1850" s="207"/>
      <c r="O1850" s="183"/>
      <c r="P1850" s="184"/>
      <c r="Q1850" s="184"/>
      <c r="R1850" s="275"/>
      <c r="S1850" s="185"/>
      <c r="T1850" s="185"/>
      <c r="U1850" s="275"/>
      <c r="V1850" s="275"/>
      <c r="W1850" s="276"/>
      <c r="X1850" s="276"/>
      <c r="Y1850" s="276"/>
      <c r="Z1850" s="275"/>
      <c r="AA1850" s="184"/>
      <c r="AB1850" s="184"/>
      <c r="AC1850" s="185"/>
      <c r="AD1850" s="185"/>
      <c r="AE1850" s="186"/>
      <c r="AF1850" s="187"/>
      <c r="AG1850" s="182"/>
      <c r="AH1850" s="184"/>
      <c r="AI1850" s="184"/>
      <c r="AJ1850" s="182"/>
      <c r="AK1850" s="188"/>
      <c r="AL1850" s="188"/>
      <c r="AM1850" s="188"/>
      <c r="AN1850" s="188"/>
      <c r="AO1850" s="188"/>
      <c r="AP1850" s="188"/>
      <c r="AQ1850" s="188"/>
      <c r="AR1850" s="188"/>
      <c r="AS1850" s="188"/>
      <c r="AT1850" s="188"/>
      <c r="AU1850" s="189"/>
      <c r="AV1850" s="190"/>
      <c r="AW1850" s="190"/>
      <c r="AX1850" s="191"/>
      <c r="AY1850" s="191"/>
      <c r="AZ1850" s="191"/>
      <c r="BA1850" s="192"/>
      <c r="BB1850" s="193"/>
      <c r="BC1850" s="193"/>
      <c r="BD1850" s="193"/>
    </row>
    <row r="1851" spans="1:56">
      <c r="A1851" s="220"/>
      <c r="B1851" s="221"/>
      <c r="C1851" s="222"/>
      <c r="D1851" s="169"/>
      <c r="E1851" s="169"/>
      <c r="F1851" s="169"/>
      <c r="G1851" s="202"/>
      <c r="H1851" s="217"/>
      <c r="I1851" s="212"/>
      <c r="J1851" s="206"/>
      <c r="K1851" s="212"/>
      <c r="L1851" s="206"/>
      <c r="M1851" s="212"/>
      <c r="N1851" s="206"/>
      <c r="O1851" s="170"/>
      <c r="P1851" s="171"/>
      <c r="Q1851" s="171"/>
      <c r="R1851" s="171"/>
      <c r="S1851" s="172"/>
      <c r="T1851" s="172"/>
      <c r="U1851" s="171"/>
      <c r="V1851" s="171"/>
      <c r="W1851" s="173"/>
      <c r="X1851" s="173"/>
      <c r="Y1851" s="173"/>
      <c r="Z1851" s="171"/>
      <c r="AA1851" s="171"/>
      <c r="AB1851" s="171"/>
      <c r="AC1851" s="172"/>
      <c r="AD1851" s="172"/>
      <c r="AE1851" s="174"/>
      <c r="AF1851" s="175"/>
      <c r="AG1851" s="169"/>
      <c r="AH1851" s="171"/>
      <c r="AI1851" s="171"/>
      <c r="AJ1851" s="169"/>
      <c r="AK1851" s="176"/>
      <c r="AL1851" s="176"/>
      <c r="AM1851" s="176"/>
      <c r="AN1851" s="176"/>
      <c r="AO1851" s="176"/>
      <c r="AP1851" s="176"/>
      <c r="AQ1851" s="176"/>
      <c r="AR1851" s="176"/>
      <c r="AS1851" s="176"/>
      <c r="AT1851" s="176"/>
      <c r="AU1851" s="177"/>
      <c r="AV1851" s="178"/>
      <c r="AW1851" s="178"/>
      <c r="AX1851" s="179"/>
      <c r="AY1851" s="179"/>
      <c r="AZ1851" s="179"/>
      <c r="BA1851" s="180"/>
      <c r="BB1851" s="181"/>
      <c r="BC1851" s="181"/>
      <c r="BD1851" s="181"/>
    </row>
    <row r="1852" spans="1:56">
      <c r="A1852" s="223"/>
      <c r="B1852" s="224"/>
      <c r="C1852" s="225"/>
      <c r="D1852" s="182"/>
      <c r="E1852" s="182"/>
      <c r="F1852" s="182"/>
      <c r="G1852" s="203"/>
      <c r="H1852" s="218"/>
      <c r="I1852" s="213"/>
      <c r="J1852" s="207"/>
      <c r="K1852" s="213"/>
      <c r="L1852" s="207"/>
      <c r="M1852" s="213"/>
      <c r="N1852" s="207"/>
      <c r="O1852" s="183"/>
      <c r="P1852" s="184"/>
      <c r="Q1852" s="184"/>
      <c r="R1852" s="275"/>
      <c r="S1852" s="185"/>
      <c r="T1852" s="185"/>
      <c r="U1852" s="275"/>
      <c r="V1852" s="275"/>
      <c r="W1852" s="276"/>
      <c r="X1852" s="276"/>
      <c r="Y1852" s="276"/>
      <c r="Z1852" s="275"/>
      <c r="AA1852" s="184"/>
      <c r="AB1852" s="184"/>
      <c r="AC1852" s="185"/>
      <c r="AD1852" s="185"/>
      <c r="AE1852" s="186"/>
      <c r="AF1852" s="187"/>
      <c r="AG1852" s="182"/>
      <c r="AH1852" s="184"/>
      <c r="AI1852" s="184"/>
      <c r="AJ1852" s="182"/>
      <c r="AK1852" s="188"/>
      <c r="AL1852" s="188"/>
      <c r="AM1852" s="188"/>
      <c r="AN1852" s="188"/>
      <c r="AO1852" s="188"/>
      <c r="AP1852" s="188"/>
      <c r="AQ1852" s="188"/>
      <c r="AR1852" s="188"/>
      <c r="AS1852" s="188"/>
      <c r="AT1852" s="188"/>
      <c r="AU1852" s="189"/>
      <c r="AV1852" s="190"/>
      <c r="AW1852" s="190"/>
      <c r="AX1852" s="191"/>
      <c r="AY1852" s="191"/>
      <c r="AZ1852" s="191"/>
      <c r="BA1852" s="192"/>
      <c r="BB1852" s="193"/>
      <c r="BC1852" s="193"/>
      <c r="BD1852" s="193"/>
    </row>
    <row r="1853" spans="1:56">
      <c r="A1853" s="220"/>
      <c r="B1853" s="221"/>
      <c r="C1853" s="222"/>
      <c r="D1853" s="169"/>
      <c r="E1853" s="169"/>
      <c r="F1853" s="169"/>
      <c r="G1853" s="202"/>
      <c r="H1853" s="217"/>
      <c r="I1853" s="212"/>
      <c r="J1853" s="206"/>
      <c r="K1853" s="212"/>
      <c r="L1853" s="206"/>
      <c r="M1853" s="212"/>
      <c r="N1853" s="206"/>
      <c r="O1853" s="170"/>
      <c r="P1853" s="171"/>
      <c r="Q1853" s="171"/>
      <c r="R1853" s="171"/>
      <c r="S1853" s="172"/>
      <c r="T1853" s="172"/>
      <c r="U1853" s="171"/>
      <c r="V1853" s="171"/>
      <c r="W1853" s="173"/>
      <c r="X1853" s="173"/>
      <c r="Y1853" s="173"/>
      <c r="Z1853" s="171"/>
      <c r="AA1853" s="171"/>
      <c r="AB1853" s="171"/>
      <c r="AC1853" s="172"/>
      <c r="AD1853" s="172"/>
      <c r="AE1853" s="174"/>
      <c r="AF1853" s="175"/>
      <c r="AG1853" s="169"/>
      <c r="AH1853" s="171"/>
      <c r="AI1853" s="171"/>
      <c r="AJ1853" s="169"/>
      <c r="AK1853" s="176"/>
      <c r="AL1853" s="176"/>
      <c r="AM1853" s="176"/>
      <c r="AN1853" s="176"/>
      <c r="AO1853" s="176"/>
      <c r="AP1853" s="176"/>
      <c r="AQ1853" s="176"/>
      <c r="AR1853" s="176"/>
      <c r="AS1853" s="176"/>
      <c r="AT1853" s="176"/>
      <c r="AU1853" s="177"/>
      <c r="AV1853" s="178"/>
      <c r="AW1853" s="178"/>
      <c r="AX1853" s="179"/>
      <c r="AY1853" s="179"/>
      <c r="AZ1853" s="179"/>
      <c r="BA1853" s="180"/>
      <c r="BB1853" s="181"/>
      <c r="BC1853" s="181"/>
      <c r="BD1853" s="181"/>
    </row>
    <row r="1854" spans="1:56">
      <c r="A1854" s="223"/>
      <c r="B1854" s="224"/>
      <c r="C1854" s="225"/>
      <c r="D1854" s="182"/>
      <c r="E1854" s="182"/>
      <c r="F1854" s="182"/>
      <c r="G1854" s="203"/>
      <c r="H1854" s="218"/>
      <c r="I1854" s="213"/>
      <c r="J1854" s="207"/>
      <c r="K1854" s="213"/>
      <c r="L1854" s="207"/>
      <c r="M1854" s="213"/>
      <c r="N1854" s="207"/>
      <c r="O1854" s="183"/>
      <c r="P1854" s="184"/>
      <c r="Q1854" s="184"/>
      <c r="R1854" s="275"/>
      <c r="S1854" s="185"/>
      <c r="T1854" s="185"/>
      <c r="U1854" s="275"/>
      <c r="V1854" s="275"/>
      <c r="W1854" s="276"/>
      <c r="X1854" s="276"/>
      <c r="Y1854" s="276"/>
      <c r="Z1854" s="275"/>
      <c r="AA1854" s="184"/>
      <c r="AB1854" s="184"/>
      <c r="AC1854" s="185"/>
      <c r="AD1854" s="185"/>
      <c r="AE1854" s="186"/>
      <c r="AF1854" s="187"/>
      <c r="AG1854" s="182"/>
      <c r="AH1854" s="184"/>
      <c r="AI1854" s="184"/>
      <c r="AJ1854" s="182"/>
      <c r="AK1854" s="188"/>
      <c r="AL1854" s="188"/>
      <c r="AM1854" s="188"/>
      <c r="AN1854" s="188"/>
      <c r="AO1854" s="188"/>
      <c r="AP1854" s="188"/>
      <c r="AQ1854" s="188"/>
      <c r="AR1854" s="188"/>
      <c r="AS1854" s="188"/>
      <c r="AT1854" s="188"/>
      <c r="AU1854" s="189"/>
      <c r="AV1854" s="190"/>
      <c r="AW1854" s="190"/>
      <c r="AX1854" s="191"/>
      <c r="AY1854" s="191"/>
      <c r="AZ1854" s="191"/>
      <c r="BA1854" s="192"/>
      <c r="BB1854" s="193"/>
      <c r="BC1854" s="193"/>
      <c r="BD1854" s="193"/>
    </row>
    <row r="1855" spans="1:56">
      <c r="A1855" s="220"/>
      <c r="B1855" s="221"/>
      <c r="C1855" s="222"/>
      <c r="D1855" s="169"/>
      <c r="E1855" s="169"/>
      <c r="F1855" s="169"/>
      <c r="G1855" s="202"/>
      <c r="H1855" s="217"/>
      <c r="I1855" s="212"/>
      <c r="J1855" s="206"/>
      <c r="K1855" s="212"/>
      <c r="L1855" s="206"/>
      <c r="M1855" s="212"/>
      <c r="N1855" s="206"/>
      <c r="O1855" s="170"/>
      <c r="P1855" s="171"/>
      <c r="Q1855" s="171"/>
      <c r="R1855" s="171"/>
      <c r="S1855" s="172"/>
      <c r="T1855" s="172"/>
      <c r="U1855" s="171"/>
      <c r="V1855" s="171"/>
      <c r="W1855" s="173"/>
      <c r="X1855" s="173"/>
      <c r="Y1855" s="173"/>
      <c r="Z1855" s="171"/>
      <c r="AA1855" s="171"/>
      <c r="AB1855" s="171"/>
      <c r="AC1855" s="172"/>
      <c r="AD1855" s="172"/>
      <c r="AE1855" s="174"/>
      <c r="AF1855" s="175"/>
      <c r="AG1855" s="169"/>
      <c r="AH1855" s="171"/>
      <c r="AI1855" s="171"/>
      <c r="AJ1855" s="169"/>
      <c r="AK1855" s="176"/>
      <c r="AL1855" s="176"/>
      <c r="AM1855" s="176"/>
      <c r="AN1855" s="176"/>
      <c r="AO1855" s="176"/>
      <c r="AP1855" s="176"/>
      <c r="AQ1855" s="176"/>
      <c r="AR1855" s="176"/>
      <c r="AS1855" s="176"/>
      <c r="AT1855" s="176"/>
      <c r="AU1855" s="177"/>
      <c r="AV1855" s="178"/>
      <c r="AW1855" s="178"/>
      <c r="AX1855" s="179"/>
      <c r="AY1855" s="179"/>
      <c r="AZ1855" s="179"/>
      <c r="BA1855" s="180"/>
      <c r="BB1855" s="181"/>
      <c r="BC1855" s="181"/>
      <c r="BD1855" s="181"/>
    </row>
    <row r="1856" spans="1:56">
      <c r="A1856" s="223"/>
      <c r="B1856" s="224"/>
      <c r="C1856" s="225"/>
      <c r="D1856" s="182"/>
      <c r="E1856" s="182"/>
      <c r="F1856" s="182"/>
      <c r="G1856" s="203"/>
      <c r="H1856" s="218"/>
      <c r="I1856" s="213"/>
      <c r="J1856" s="207"/>
      <c r="K1856" s="213"/>
      <c r="L1856" s="207"/>
      <c r="M1856" s="213"/>
      <c r="N1856" s="207"/>
      <c r="O1856" s="183"/>
      <c r="P1856" s="184"/>
      <c r="Q1856" s="184"/>
      <c r="R1856" s="275"/>
      <c r="S1856" s="185"/>
      <c r="T1856" s="185"/>
      <c r="U1856" s="275"/>
      <c r="V1856" s="275"/>
      <c r="W1856" s="276"/>
      <c r="X1856" s="276"/>
      <c r="Y1856" s="276"/>
      <c r="Z1856" s="275"/>
      <c r="AA1856" s="184"/>
      <c r="AB1856" s="184"/>
      <c r="AC1856" s="185"/>
      <c r="AD1856" s="185"/>
      <c r="AE1856" s="186"/>
      <c r="AF1856" s="187"/>
      <c r="AG1856" s="182"/>
      <c r="AH1856" s="184"/>
      <c r="AI1856" s="184"/>
      <c r="AJ1856" s="182"/>
      <c r="AK1856" s="188"/>
      <c r="AL1856" s="188"/>
      <c r="AM1856" s="188"/>
      <c r="AN1856" s="188"/>
      <c r="AO1856" s="188"/>
      <c r="AP1856" s="188"/>
      <c r="AQ1856" s="188"/>
      <c r="AR1856" s="188"/>
      <c r="AS1856" s="188"/>
      <c r="AT1856" s="188"/>
      <c r="AU1856" s="189"/>
      <c r="AV1856" s="190"/>
      <c r="AW1856" s="190"/>
      <c r="AX1856" s="191"/>
      <c r="AY1856" s="191"/>
      <c r="AZ1856" s="191"/>
      <c r="BA1856" s="192"/>
      <c r="BB1856" s="193"/>
      <c r="BC1856" s="193"/>
      <c r="BD1856" s="193"/>
    </row>
    <row r="1857" spans="1:56">
      <c r="A1857" s="220"/>
      <c r="B1857" s="221"/>
      <c r="C1857" s="222"/>
      <c r="D1857" s="169"/>
      <c r="E1857" s="169"/>
      <c r="F1857" s="169"/>
      <c r="G1857" s="202"/>
      <c r="H1857" s="217"/>
      <c r="I1857" s="212"/>
      <c r="J1857" s="206"/>
      <c r="K1857" s="212"/>
      <c r="L1857" s="206"/>
      <c r="M1857" s="212"/>
      <c r="N1857" s="206"/>
      <c r="O1857" s="170"/>
      <c r="P1857" s="171"/>
      <c r="Q1857" s="171"/>
      <c r="R1857" s="171"/>
      <c r="S1857" s="172"/>
      <c r="T1857" s="172"/>
      <c r="U1857" s="171"/>
      <c r="V1857" s="171"/>
      <c r="W1857" s="173"/>
      <c r="X1857" s="173"/>
      <c r="Y1857" s="173"/>
      <c r="Z1857" s="171"/>
      <c r="AA1857" s="171"/>
      <c r="AB1857" s="171"/>
      <c r="AC1857" s="172"/>
      <c r="AD1857" s="172"/>
      <c r="AE1857" s="174"/>
      <c r="AF1857" s="175"/>
      <c r="AG1857" s="169"/>
      <c r="AH1857" s="171"/>
      <c r="AI1857" s="171"/>
      <c r="AJ1857" s="169"/>
      <c r="AK1857" s="176"/>
      <c r="AL1857" s="176"/>
      <c r="AM1857" s="176"/>
      <c r="AN1857" s="176"/>
      <c r="AO1857" s="176"/>
      <c r="AP1857" s="176"/>
      <c r="AQ1857" s="176"/>
      <c r="AR1857" s="176"/>
      <c r="AS1857" s="176"/>
      <c r="AT1857" s="176"/>
      <c r="AU1857" s="177"/>
      <c r="AV1857" s="178"/>
      <c r="AW1857" s="178"/>
      <c r="AX1857" s="179"/>
      <c r="AY1857" s="179"/>
      <c r="AZ1857" s="179"/>
      <c r="BA1857" s="180"/>
      <c r="BB1857" s="181"/>
      <c r="BC1857" s="181"/>
      <c r="BD1857" s="181"/>
    </row>
    <row r="1858" spans="1:56">
      <c r="A1858" s="223"/>
      <c r="B1858" s="224"/>
      <c r="C1858" s="225"/>
      <c r="D1858" s="182"/>
      <c r="E1858" s="182"/>
      <c r="F1858" s="182"/>
      <c r="G1858" s="203"/>
      <c r="H1858" s="218"/>
      <c r="I1858" s="213"/>
      <c r="J1858" s="207"/>
      <c r="K1858" s="213"/>
      <c r="L1858" s="207"/>
      <c r="M1858" s="213"/>
      <c r="N1858" s="207"/>
      <c r="O1858" s="183"/>
      <c r="P1858" s="184"/>
      <c r="Q1858" s="184"/>
      <c r="R1858" s="275"/>
      <c r="S1858" s="185"/>
      <c r="T1858" s="185"/>
      <c r="U1858" s="275"/>
      <c r="V1858" s="275"/>
      <c r="W1858" s="276"/>
      <c r="X1858" s="276"/>
      <c r="Y1858" s="276"/>
      <c r="Z1858" s="275"/>
      <c r="AA1858" s="184"/>
      <c r="AB1858" s="184"/>
      <c r="AC1858" s="185"/>
      <c r="AD1858" s="185"/>
      <c r="AE1858" s="186"/>
      <c r="AF1858" s="187"/>
      <c r="AG1858" s="182"/>
      <c r="AH1858" s="184"/>
      <c r="AI1858" s="184"/>
      <c r="AJ1858" s="182"/>
      <c r="AK1858" s="188"/>
      <c r="AL1858" s="188"/>
      <c r="AM1858" s="188"/>
      <c r="AN1858" s="188"/>
      <c r="AO1858" s="188"/>
      <c r="AP1858" s="188"/>
      <c r="AQ1858" s="188"/>
      <c r="AR1858" s="188"/>
      <c r="AS1858" s="188"/>
      <c r="AT1858" s="188"/>
      <c r="AU1858" s="189"/>
      <c r="AV1858" s="190"/>
      <c r="AW1858" s="190"/>
      <c r="AX1858" s="191"/>
      <c r="AY1858" s="191"/>
      <c r="AZ1858" s="191"/>
      <c r="BA1858" s="192"/>
      <c r="BB1858" s="193"/>
      <c r="BC1858" s="193"/>
      <c r="BD1858" s="193"/>
    </row>
    <row r="1859" spans="1:56">
      <c r="A1859" s="220"/>
      <c r="B1859" s="221"/>
      <c r="C1859" s="222"/>
      <c r="D1859" s="169"/>
      <c r="E1859" s="169"/>
      <c r="F1859" s="169"/>
      <c r="G1859" s="202"/>
      <c r="H1859" s="217"/>
      <c r="I1859" s="212"/>
      <c r="J1859" s="206"/>
      <c r="K1859" s="212"/>
      <c r="L1859" s="206"/>
      <c r="M1859" s="212"/>
      <c r="N1859" s="206"/>
      <c r="O1859" s="170"/>
      <c r="P1859" s="171"/>
      <c r="Q1859" s="171"/>
      <c r="R1859" s="171"/>
      <c r="S1859" s="172"/>
      <c r="T1859" s="172"/>
      <c r="U1859" s="171"/>
      <c r="V1859" s="171"/>
      <c r="W1859" s="173"/>
      <c r="X1859" s="173"/>
      <c r="Y1859" s="173"/>
      <c r="Z1859" s="171"/>
      <c r="AA1859" s="171"/>
      <c r="AB1859" s="171"/>
      <c r="AC1859" s="172"/>
      <c r="AD1859" s="172"/>
      <c r="AE1859" s="174"/>
      <c r="AF1859" s="175"/>
      <c r="AG1859" s="169"/>
      <c r="AH1859" s="171"/>
      <c r="AI1859" s="171"/>
      <c r="AJ1859" s="169"/>
      <c r="AK1859" s="176"/>
      <c r="AL1859" s="176"/>
      <c r="AM1859" s="176"/>
      <c r="AN1859" s="176"/>
      <c r="AO1859" s="176"/>
      <c r="AP1859" s="176"/>
      <c r="AQ1859" s="176"/>
      <c r="AR1859" s="176"/>
      <c r="AS1859" s="176"/>
      <c r="AT1859" s="176"/>
      <c r="AU1859" s="177"/>
      <c r="AV1859" s="178"/>
      <c r="AW1859" s="178"/>
      <c r="AX1859" s="179"/>
      <c r="AY1859" s="179"/>
      <c r="AZ1859" s="179"/>
      <c r="BA1859" s="180"/>
      <c r="BB1859" s="181"/>
      <c r="BC1859" s="181"/>
      <c r="BD1859" s="181"/>
    </row>
    <row r="1860" spans="1:56">
      <c r="A1860" s="223"/>
      <c r="B1860" s="224"/>
      <c r="C1860" s="225"/>
      <c r="D1860" s="182"/>
      <c r="E1860" s="182"/>
      <c r="F1860" s="182"/>
      <c r="G1860" s="203"/>
      <c r="H1860" s="218"/>
      <c r="I1860" s="213"/>
      <c r="J1860" s="207"/>
      <c r="K1860" s="213"/>
      <c r="L1860" s="207"/>
      <c r="M1860" s="213"/>
      <c r="N1860" s="207"/>
      <c r="O1860" s="183"/>
      <c r="P1860" s="184"/>
      <c r="Q1860" s="184"/>
      <c r="R1860" s="275"/>
      <c r="S1860" s="185"/>
      <c r="T1860" s="185"/>
      <c r="U1860" s="275"/>
      <c r="V1860" s="275"/>
      <c r="W1860" s="276"/>
      <c r="X1860" s="276"/>
      <c r="Y1860" s="276"/>
      <c r="Z1860" s="275"/>
      <c r="AA1860" s="184"/>
      <c r="AB1860" s="184"/>
      <c r="AC1860" s="185"/>
      <c r="AD1860" s="185"/>
      <c r="AE1860" s="186"/>
      <c r="AF1860" s="187"/>
      <c r="AG1860" s="182"/>
      <c r="AH1860" s="184"/>
      <c r="AI1860" s="184"/>
      <c r="AJ1860" s="182"/>
      <c r="AK1860" s="188"/>
      <c r="AL1860" s="188"/>
      <c r="AM1860" s="188"/>
      <c r="AN1860" s="188"/>
      <c r="AO1860" s="188"/>
      <c r="AP1860" s="188"/>
      <c r="AQ1860" s="188"/>
      <c r="AR1860" s="188"/>
      <c r="AS1860" s="188"/>
      <c r="AT1860" s="188"/>
      <c r="AU1860" s="189"/>
      <c r="AV1860" s="190"/>
      <c r="AW1860" s="190"/>
      <c r="AX1860" s="191"/>
      <c r="AY1860" s="191"/>
      <c r="AZ1860" s="191"/>
      <c r="BA1860" s="192"/>
      <c r="BB1860" s="193"/>
      <c r="BC1860" s="193"/>
      <c r="BD1860" s="193"/>
    </row>
    <row r="1861" spans="1:56">
      <c r="A1861" s="220"/>
      <c r="B1861" s="221"/>
      <c r="C1861" s="222"/>
      <c r="D1861" s="169"/>
      <c r="E1861" s="169"/>
      <c r="F1861" s="169"/>
      <c r="G1861" s="202"/>
      <c r="H1861" s="217"/>
      <c r="I1861" s="212"/>
      <c r="J1861" s="206"/>
      <c r="K1861" s="212"/>
      <c r="L1861" s="206"/>
      <c r="M1861" s="212"/>
      <c r="N1861" s="206"/>
      <c r="O1861" s="170"/>
      <c r="P1861" s="171"/>
      <c r="Q1861" s="171"/>
      <c r="R1861" s="171"/>
      <c r="S1861" s="172"/>
      <c r="T1861" s="172"/>
      <c r="U1861" s="171"/>
      <c r="V1861" s="171"/>
      <c r="W1861" s="173"/>
      <c r="X1861" s="173"/>
      <c r="Y1861" s="173"/>
      <c r="Z1861" s="171"/>
      <c r="AA1861" s="171"/>
      <c r="AB1861" s="171"/>
      <c r="AC1861" s="172"/>
      <c r="AD1861" s="172"/>
      <c r="AE1861" s="174"/>
      <c r="AF1861" s="175"/>
      <c r="AG1861" s="169"/>
      <c r="AH1861" s="171"/>
      <c r="AI1861" s="171"/>
      <c r="AJ1861" s="169"/>
      <c r="AK1861" s="176"/>
      <c r="AL1861" s="176"/>
      <c r="AM1861" s="176"/>
      <c r="AN1861" s="176"/>
      <c r="AO1861" s="176"/>
      <c r="AP1861" s="176"/>
      <c r="AQ1861" s="176"/>
      <c r="AR1861" s="176"/>
      <c r="AS1861" s="176"/>
      <c r="AT1861" s="176"/>
      <c r="AU1861" s="177"/>
      <c r="AV1861" s="178"/>
      <c r="AW1861" s="178"/>
      <c r="AX1861" s="179"/>
      <c r="AY1861" s="179"/>
      <c r="AZ1861" s="179"/>
      <c r="BA1861" s="180"/>
      <c r="BB1861" s="181"/>
      <c r="BC1861" s="181"/>
      <c r="BD1861" s="181"/>
    </row>
    <row r="1862" spans="1:56">
      <c r="A1862" s="223"/>
      <c r="B1862" s="224"/>
      <c r="C1862" s="225"/>
      <c r="D1862" s="182"/>
      <c r="E1862" s="182"/>
      <c r="F1862" s="182"/>
      <c r="G1862" s="203"/>
      <c r="H1862" s="218"/>
      <c r="I1862" s="213"/>
      <c r="J1862" s="207"/>
      <c r="K1862" s="213"/>
      <c r="L1862" s="207"/>
      <c r="M1862" s="213"/>
      <c r="N1862" s="207"/>
      <c r="O1862" s="183"/>
      <c r="P1862" s="184"/>
      <c r="Q1862" s="184"/>
      <c r="R1862" s="275"/>
      <c r="S1862" s="185"/>
      <c r="T1862" s="185"/>
      <c r="U1862" s="275"/>
      <c r="V1862" s="275"/>
      <c r="W1862" s="276"/>
      <c r="X1862" s="276"/>
      <c r="Y1862" s="276"/>
      <c r="Z1862" s="275"/>
      <c r="AA1862" s="184"/>
      <c r="AB1862" s="184"/>
      <c r="AC1862" s="185"/>
      <c r="AD1862" s="185"/>
      <c r="AE1862" s="186"/>
      <c r="AF1862" s="187"/>
      <c r="AG1862" s="182"/>
      <c r="AH1862" s="184"/>
      <c r="AI1862" s="184"/>
      <c r="AJ1862" s="182"/>
      <c r="AK1862" s="188"/>
      <c r="AL1862" s="188"/>
      <c r="AM1862" s="188"/>
      <c r="AN1862" s="188"/>
      <c r="AO1862" s="188"/>
      <c r="AP1862" s="188"/>
      <c r="AQ1862" s="188"/>
      <c r="AR1862" s="188"/>
      <c r="AS1862" s="188"/>
      <c r="AT1862" s="188"/>
      <c r="AU1862" s="189"/>
      <c r="AV1862" s="190"/>
      <c r="AW1862" s="190"/>
      <c r="AX1862" s="191"/>
      <c r="AY1862" s="191"/>
      <c r="AZ1862" s="191"/>
      <c r="BA1862" s="192"/>
      <c r="BB1862" s="193"/>
      <c r="BC1862" s="193"/>
      <c r="BD1862" s="193"/>
    </row>
    <row r="1863" spans="1:56">
      <c r="A1863" s="220"/>
      <c r="B1863" s="221"/>
      <c r="C1863" s="222"/>
      <c r="D1863" s="169"/>
      <c r="E1863" s="169"/>
      <c r="F1863" s="169"/>
      <c r="G1863" s="202"/>
      <c r="H1863" s="217"/>
      <c r="I1863" s="212"/>
      <c r="J1863" s="206"/>
      <c r="K1863" s="212"/>
      <c r="L1863" s="206"/>
      <c r="M1863" s="212"/>
      <c r="N1863" s="206"/>
      <c r="O1863" s="170"/>
      <c r="P1863" s="171"/>
      <c r="Q1863" s="171"/>
      <c r="R1863" s="171"/>
      <c r="S1863" s="172"/>
      <c r="T1863" s="172"/>
      <c r="U1863" s="171"/>
      <c r="V1863" s="171"/>
      <c r="W1863" s="173"/>
      <c r="X1863" s="173"/>
      <c r="Y1863" s="173"/>
      <c r="Z1863" s="171"/>
      <c r="AA1863" s="171"/>
      <c r="AB1863" s="171"/>
      <c r="AC1863" s="172"/>
      <c r="AD1863" s="172"/>
      <c r="AE1863" s="174"/>
      <c r="AF1863" s="175"/>
      <c r="AG1863" s="169"/>
      <c r="AH1863" s="171"/>
      <c r="AI1863" s="171"/>
      <c r="AJ1863" s="169"/>
      <c r="AK1863" s="176"/>
      <c r="AL1863" s="176"/>
      <c r="AM1863" s="176"/>
      <c r="AN1863" s="176"/>
      <c r="AO1863" s="176"/>
      <c r="AP1863" s="176"/>
      <c r="AQ1863" s="176"/>
      <c r="AR1863" s="176"/>
      <c r="AS1863" s="176"/>
      <c r="AT1863" s="176"/>
      <c r="AU1863" s="177"/>
      <c r="AV1863" s="178"/>
      <c r="AW1863" s="178"/>
      <c r="AX1863" s="179"/>
      <c r="AY1863" s="179"/>
      <c r="AZ1863" s="179"/>
      <c r="BA1863" s="180"/>
      <c r="BB1863" s="181"/>
      <c r="BC1863" s="181"/>
      <c r="BD1863" s="181"/>
    </row>
    <row r="1864" spans="1:56">
      <c r="A1864" s="223"/>
      <c r="B1864" s="224"/>
      <c r="C1864" s="225"/>
      <c r="D1864" s="182"/>
      <c r="E1864" s="182"/>
      <c r="F1864" s="182"/>
      <c r="G1864" s="203"/>
      <c r="H1864" s="218"/>
      <c r="I1864" s="213"/>
      <c r="J1864" s="207"/>
      <c r="K1864" s="213"/>
      <c r="L1864" s="207"/>
      <c r="M1864" s="213"/>
      <c r="N1864" s="207"/>
      <c r="O1864" s="183"/>
      <c r="P1864" s="184"/>
      <c r="Q1864" s="184"/>
      <c r="R1864" s="275"/>
      <c r="S1864" s="185"/>
      <c r="T1864" s="185"/>
      <c r="U1864" s="275"/>
      <c r="V1864" s="275"/>
      <c r="W1864" s="276"/>
      <c r="X1864" s="276"/>
      <c r="Y1864" s="276"/>
      <c r="Z1864" s="275"/>
      <c r="AA1864" s="184"/>
      <c r="AB1864" s="184"/>
      <c r="AC1864" s="185"/>
      <c r="AD1864" s="185"/>
      <c r="AE1864" s="186"/>
      <c r="AF1864" s="187"/>
      <c r="AG1864" s="182"/>
      <c r="AH1864" s="184"/>
      <c r="AI1864" s="184"/>
      <c r="AJ1864" s="182"/>
      <c r="AK1864" s="188"/>
      <c r="AL1864" s="188"/>
      <c r="AM1864" s="188"/>
      <c r="AN1864" s="188"/>
      <c r="AO1864" s="188"/>
      <c r="AP1864" s="188"/>
      <c r="AQ1864" s="188"/>
      <c r="AR1864" s="188"/>
      <c r="AS1864" s="188"/>
      <c r="AT1864" s="188"/>
      <c r="AU1864" s="189"/>
      <c r="AV1864" s="190"/>
      <c r="AW1864" s="190"/>
      <c r="AX1864" s="191"/>
      <c r="AY1864" s="191"/>
      <c r="AZ1864" s="191"/>
      <c r="BA1864" s="192"/>
      <c r="BB1864" s="193"/>
      <c r="BC1864" s="193"/>
      <c r="BD1864" s="193"/>
    </row>
    <row r="1865" spans="1:56">
      <c r="A1865" s="220"/>
      <c r="B1865" s="221"/>
      <c r="C1865" s="222"/>
      <c r="D1865" s="169"/>
      <c r="E1865" s="169"/>
      <c r="F1865" s="169"/>
      <c r="G1865" s="202"/>
      <c r="H1865" s="217"/>
      <c r="I1865" s="212"/>
      <c r="J1865" s="206"/>
      <c r="K1865" s="212"/>
      <c r="L1865" s="206"/>
      <c r="M1865" s="212"/>
      <c r="N1865" s="206"/>
      <c r="O1865" s="170"/>
      <c r="P1865" s="171"/>
      <c r="Q1865" s="171"/>
      <c r="R1865" s="171"/>
      <c r="S1865" s="172"/>
      <c r="T1865" s="172"/>
      <c r="U1865" s="171"/>
      <c r="V1865" s="171"/>
      <c r="W1865" s="173"/>
      <c r="X1865" s="173"/>
      <c r="Y1865" s="173"/>
      <c r="Z1865" s="171"/>
      <c r="AA1865" s="171"/>
      <c r="AB1865" s="171"/>
      <c r="AC1865" s="172"/>
      <c r="AD1865" s="172"/>
      <c r="AE1865" s="174"/>
      <c r="AF1865" s="175"/>
      <c r="AG1865" s="169"/>
      <c r="AH1865" s="171"/>
      <c r="AI1865" s="171"/>
      <c r="AJ1865" s="169"/>
      <c r="AK1865" s="176"/>
      <c r="AL1865" s="176"/>
      <c r="AM1865" s="176"/>
      <c r="AN1865" s="176"/>
      <c r="AO1865" s="176"/>
      <c r="AP1865" s="176"/>
      <c r="AQ1865" s="176"/>
      <c r="AR1865" s="176"/>
      <c r="AS1865" s="176"/>
      <c r="AT1865" s="176"/>
      <c r="AU1865" s="177"/>
      <c r="AV1865" s="178"/>
      <c r="AW1865" s="178"/>
      <c r="AX1865" s="179"/>
      <c r="AY1865" s="179"/>
      <c r="AZ1865" s="179"/>
      <c r="BA1865" s="180"/>
      <c r="BB1865" s="181"/>
      <c r="BC1865" s="181"/>
      <c r="BD1865" s="181"/>
    </row>
    <row r="1866" spans="1:56">
      <c r="A1866" s="223"/>
      <c r="B1866" s="224"/>
      <c r="C1866" s="225"/>
      <c r="D1866" s="182"/>
      <c r="E1866" s="182"/>
      <c r="F1866" s="182"/>
      <c r="G1866" s="203"/>
      <c r="H1866" s="218"/>
      <c r="I1866" s="213"/>
      <c r="J1866" s="207"/>
      <c r="K1866" s="213"/>
      <c r="L1866" s="207"/>
      <c r="M1866" s="213"/>
      <c r="N1866" s="207"/>
      <c r="O1866" s="183"/>
      <c r="P1866" s="184"/>
      <c r="Q1866" s="184"/>
      <c r="R1866" s="275"/>
      <c r="S1866" s="185"/>
      <c r="T1866" s="185"/>
      <c r="U1866" s="275"/>
      <c r="V1866" s="275"/>
      <c r="W1866" s="276"/>
      <c r="X1866" s="276"/>
      <c r="Y1866" s="276"/>
      <c r="Z1866" s="275"/>
      <c r="AA1866" s="184"/>
      <c r="AB1866" s="184"/>
      <c r="AC1866" s="185"/>
      <c r="AD1866" s="185"/>
      <c r="AE1866" s="186"/>
      <c r="AF1866" s="187"/>
      <c r="AG1866" s="182"/>
      <c r="AH1866" s="184"/>
      <c r="AI1866" s="184"/>
      <c r="AJ1866" s="182"/>
      <c r="AK1866" s="188"/>
      <c r="AL1866" s="188"/>
      <c r="AM1866" s="188"/>
      <c r="AN1866" s="188"/>
      <c r="AO1866" s="188"/>
      <c r="AP1866" s="188"/>
      <c r="AQ1866" s="188"/>
      <c r="AR1866" s="188"/>
      <c r="AS1866" s="188"/>
      <c r="AT1866" s="188"/>
      <c r="AU1866" s="189"/>
      <c r="AV1866" s="190"/>
      <c r="AW1866" s="190"/>
      <c r="AX1866" s="191"/>
      <c r="AY1866" s="191"/>
      <c r="AZ1866" s="191"/>
      <c r="BA1866" s="192"/>
      <c r="BB1866" s="193"/>
      <c r="BC1866" s="193"/>
      <c r="BD1866" s="193"/>
    </row>
    <row r="1867" spans="1:56">
      <c r="A1867" s="220"/>
      <c r="B1867" s="221"/>
      <c r="C1867" s="222"/>
      <c r="D1867" s="169"/>
      <c r="E1867" s="169"/>
      <c r="F1867" s="169"/>
      <c r="G1867" s="202"/>
      <c r="H1867" s="217"/>
      <c r="I1867" s="212"/>
      <c r="J1867" s="206"/>
      <c r="K1867" s="212"/>
      <c r="L1867" s="206"/>
      <c r="M1867" s="212"/>
      <c r="N1867" s="206"/>
      <c r="O1867" s="170"/>
      <c r="P1867" s="171"/>
      <c r="Q1867" s="171"/>
      <c r="R1867" s="171"/>
      <c r="S1867" s="172"/>
      <c r="T1867" s="172"/>
      <c r="U1867" s="171"/>
      <c r="V1867" s="171"/>
      <c r="W1867" s="173"/>
      <c r="X1867" s="173"/>
      <c r="Y1867" s="173"/>
      <c r="Z1867" s="171"/>
      <c r="AA1867" s="171"/>
      <c r="AB1867" s="171"/>
      <c r="AC1867" s="172"/>
      <c r="AD1867" s="172"/>
      <c r="AE1867" s="174"/>
      <c r="AF1867" s="175"/>
      <c r="AG1867" s="169"/>
      <c r="AH1867" s="171"/>
      <c r="AI1867" s="171"/>
      <c r="AJ1867" s="169"/>
      <c r="AK1867" s="176"/>
      <c r="AL1867" s="176"/>
      <c r="AM1867" s="176"/>
      <c r="AN1867" s="176"/>
      <c r="AO1867" s="176"/>
      <c r="AP1867" s="176"/>
      <c r="AQ1867" s="176"/>
      <c r="AR1867" s="176"/>
      <c r="AS1867" s="176"/>
      <c r="AT1867" s="176"/>
      <c r="AU1867" s="177"/>
      <c r="AV1867" s="178"/>
      <c r="AW1867" s="178"/>
      <c r="AX1867" s="179"/>
      <c r="AY1867" s="179"/>
      <c r="AZ1867" s="179"/>
      <c r="BA1867" s="180"/>
      <c r="BB1867" s="181"/>
      <c r="BC1867" s="181"/>
      <c r="BD1867" s="181"/>
    </row>
    <row r="1868" spans="1:56">
      <c r="A1868" s="223"/>
      <c r="B1868" s="224"/>
      <c r="C1868" s="225"/>
      <c r="D1868" s="182"/>
      <c r="E1868" s="182"/>
      <c r="F1868" s="182"/>
      <c r="G1868" s="203"/>
      <c r="H1868" s="218"/>
      <c r="I1868" s="213"/>
      <c r="J1868" s="207"/>
      <c r="K1868" s="213"/>
      <c r="L1868" s="207"/>
      <c r="M1868" s="213"/>
      <c r="N1868" s="207"/>
      <c r="O1868" s="183"/>
      <c r="P1868" s="184"/>
      <c r="Q1868" s="184"/>
      <c r="R1868" s="275"/>
      <c r="S1868" s="185"/>
      <c r="T1868" s="185"/>
      <c r="U1868" s="275"/>
      <c r="V1868" s="275"/>
      <c r="W1868" s="276"/>
      <c r="X1868" s="276"/>
      <c r="Y1868" s="276"/>
      <c r="Z1868" s="275"/>
      <c r="AA1868" s="184"/>
      <c r="AB1868" s="184"/>
      <c r="AC1868" s="185"/>
      <c r="AD1868" s="185"/>
      <c r="AE1868" s="186"/>
      <c r="AF1868" s="187"/>
      <c r="AG1868" s="182"/>
      <c r="AH1868" s="184"/>
      <c r="AI1868" s="184"/>
      <c r="AJ1868" s="182"/>
      <c r="AK1868" s="188"/>
      <c r="AL1868" s="188"/>
      <c r="AM1868" s="188"/>
      <c r="AN1868" s="188"/>
      <c r="AO1868" s="188"/>
      <c r="AP1868" s="188"/>
      <c r="AQ1868" s="188"/>
      <c r="AR1868" s="188"/>
      <c r="AS1868" s="188"/>
      <c r="AT1868" s="188"/>
      <c r="AU1868" s="189"/>
      <c r="AV1868" s="190"/>
      <c r="AW1868" s="190"/>
      <c r="AX1868" s="191"/>
      <c r="AY1868" s="191"/>
      <c r="AZ1868" s="191"/>
      <c r="BA1868" s="192"/>
      <c r="BB1868" s="193"/>
      <c r="BC1868" s="193"/>
      <c r="BD1868" s="193"/>
    </row>
    <row r="1869" spans="1:56">
      <c r="A1869" s="220"/>
      <c r="B1869" s="221"/>
      <c r="C1869" s="222"/>
      <c r="D1869" s="169"/>
      <c r="E1869" s="169"/>
      <c r="F1869" s="169"/>
      <c r="G1869" s="202"/>
      <c r="H1869" s="217"/>
      <c r="I1869" s="212"/>
      <c r="J1869" s="206"/>
      <c r="K1869" s="212"/>
      <c r="L1869" s="206"/>
      <c r="M1869" s="212"/>
      <c r="N1869" s="206"/>
      <c r="O1869" s="170"/>
      <c r="P1869" s="171"/>
      <c r="Q1869" s="171"/>
      <c r="R1869" s="171"/>
      <c r="S1869" s="172"/>
      <c r="T1869" s="172"/>
      <c r="U1869" s="171"/>
      <c r="V1869" s="171"/>
      <c r="W1869" s="173"/>
      <c r="X1869" s="173"/>
      <c r="Y1869" s="173"/>
      <c r="Z1869" s="171"/>
      <c r="AA1869" s="171"/>
      <c r="AB1869" s="171"/>
      <c r="AC1869" s="172"/>
      <c r="AD1869" s="172"/>
      <c r="AE1869" s="174"/>
      <c r="AF1869" s="175"/>
      <c r="AG1869" s="169"/>
      <c r="AH1869" s="171"/>
      <c r="AI1869" s="171"/>
      <c r="AJ1869" s="169"/>
      <c r="AK1869" s="176"/>
      <c r="AL1869" s="176"/>
      <c r="AM1869" s="176"/>
      <c r="AN1869" s="176"/>
      <c r="AO1869" s="176"/>
      <c r="AP1869" s="176"/>
      <c r="AQ1869" s="176"/>
      <c r="AR1869" s="176"/>
      <c r="AS1869" s="176"/>
      <c r="AT1869" s="176"/>
      <c r="AU1869" s="177"/>
      <c r="AV1869" s="178"/>
      <c r="AW1869" s="178"/>
      <c r="AX1869" s="179"/>
      <c r="AY1869" s="179"/>
      <c r="AZ1869" s="179"/>
      <c r="BA1869" s="180"/>
      <c r="BB1869" s="181"/>
      <c r="BC1869" s="181"/>
      <c r="BD1869" s="181"/>
    </row>
    <row r="1870" spans="1:56">
      <c r="A1870" s="223"/>
      <c r="B1870" s="224"/>
      <c r="C1870" s="225"/>
      <c r="D1870" s="182"/>
      <c r="E1870" s="182"/>
      <c r="F1870" s="182"/>
      <c r="G1870" s="203"/>
      <c r="H1870" s="218"/>
      <c r="I1870" s="213"/>
      <c r="J1870" s="207"/>
      <c r="K1870" s="213"/>
      <c r="L1870" s="207"/>
      <c r="M1870" s="213"/>
      <c r="N1870" s="207"/>
      <c r="O1870" s="183"/>
      <c r="P1870" s="184"/>
      <c r="Q1870" s="184"/>
      <c r="R1870" s="275"/>
      <c r="S1870" s="185"/>
      <c r="T1870" s="185"/>
      <c r="U1870" s="275"/>
      <c r="V1870" s="275"/>
      <c r="W1870" s="276"/>
      <c r="X1870" s="276"/>
      <c r="Y1870" s="276"/>
      <c r="Z1870" s="275"/>
      <c r="AA1870" s="184"/>
      <c r="AB1870" s="184"/>
      <c r="AC1870" s="185"/>
      <c r="AD1870" s="185"/>
      <c r="AE1870" s="186"/>
      <c r="AF1870" s="187"/>
      <c r="AG1870" s="182"/>
      <c r="AH1870" s="184"/>
      <c r="AI1870" s="184"/>
      <c r="AJ1870" s="182"/>
      <c r="AK1870" s="188"/>
      <c r="AL1870" s="188"/>
      <c r="AM1870" s="188"/>
      <c r="AN1870" s="188"/>
      <c r="AO1870" s="188"/>
      <c r="AP1870" s="188"/>
      <c r="AQ1870" s="188"/>
      <c r="AR1870" s="188"/>
      <c r="AS1870" s="188"/>
      <c r="AT1870" s="188"/>
      <c r="AU1870" s="189"/>
      <c r="AV1870" s="190"/>
      <c r="AW1870" s="190"/>
      <c r="AX1870" s="191"/>
      <c r="AY1870" s="191"/>
      <c r="AZ1870" s="191"/>
      <c r="BA1870" s="192"/>
      <c r="BB1870" s="193"/>
      <c r="BC1870" s="193"/>
      <c r="BD1870" s="193"/>
    </row>
    <row r="1871" spans="1:56">
      <c r="A1871" s="220"/>
      <c r="B1871" s="221"/>
      <c r="C1871" s="222"/>
      <c r="D1871" s="169"/>
      <c r="E1871" s="169"/>
      <c r="F1871" s="169"/>
      <c r="G1871" s="202"/>
      <c r="H1871" s="217"/>
      <c r="I1871" s="212"/>
      <c r="J1871" s="206"/>
      <c r="K1871" s="212"/>
      <c r="L1871" s="206"/>
      <c r="M1871" s="212"/>
      <c r="N1871" s="206"/>
      <c r="O1871" s="170"/>
      <c r="P1871" s="171"/>
      <c r="Q1871" s="171"/>
      <c r="R1871" s="171"/>
      <c r="S1871" s="172"/>
      <c r="T1871" s="172"/>
      <c r="U1871" s="171"/>
      <c r="V1871" s="171"/>
      <c r="W1871" s="173"/>
      <c r="X1871" s="173"/>
      <c r="Y1871" s="173"/>
      <c r="Z1871" s="171"/>
      <c r="AA1871" s="171"/>
      <c r="AB1871" s="171"/>
      <c r="AC1871" s="172"/>
      <c r="AD1871" s="172"/>
      <c r="AE1871" s="174"/>
      <c r="AF1871" s="175"/>
      <c r="AG1871" s="169"/>
      <c r="AH1871" s="171"/>
      <c r="AI1871" s="171"/>
      <c r="AJ1871" s="169"/>
      <c r="AK1871" s="176"/>
      <c r="AL1871" s="176"/>
      <c r="AM1871" s="176"/>
      <c r="AN1871" s="176"/>
      <c r="AO1871" s="176"/>
      <c r="AP1871" s="176"/>
      <c r="AQ1871" s="176"/>
      <c r="AR1871" s="176"/>
      <c r="AS1871" s="176"/>
      <c r="AT1871" s="176"/>
      <c r="AU1871" s="177"/>
      <c r="AV1871" s="178"/>
      <c r="AW1871" s="178"/>
      <c r="AX1871" s="179"/>
      <c r="AY1871" s="179"/>
      <c r="AZ1871" s="179"/>
      <c r="BA1871" s="180"/>
      <c r="BB1871" s="181"/>
      <c r="BC1871" s="181"/>
      <c r="BD1871" s="181"/>
    </row>
    <row r="1872" spans="1:56">
      <c r="A1872" s="223"/>
      <c r="B1872" s="224"/>
      <c r="C1872" s="225"/>
      <c r="D1872" s="182"/>
      <c r="E1872" s="182"/>
      <c r="F1872" s="182"/>
      <c r="G1872" s="203"/>
      <c r="H1872" s="218"/>
      <c r="I1872" s="213"/>
      <c r="J1872" s="207"/>
      <c r="K1872" s="213"/>
      <c r="L1872" s="207"/>
      <c r="M1872" s="213"/>
      <c r="N1872" s="207"/>
      <c r="O1872" s="183"/>
      <c r="P1872" s="184"/>
      <c r="Q1872" s="184"/>
      <c r="R1872" s="275"/>
      <c r="S1872" s="185"/>
      <c r="T1872" s="185"/>
      <c r="U1872" s="275"/>
      <c r="V1872" s="275"/>
      <c r="W1872" s="276"/>
      <c r="X1872" s="276"/>
      <c r="Y1872" s="276"/>
      <c r="Z1872" s="275"/>
      <c r="AA1872" s="184"/>
      <c r="AB1872" s="184"/>
      <c r="AC1872" s="185"/>
      <c r="AD1872" s="185"/>
      <c r="AE1872" s="186"/>
      <c r="AF1872" s="187"/>
      <c r="AG1872" s="182"/>
      <c r="AH1872" s="184"/>
      <c r="AI1872" s="184"/>
      <c r="AJ1872" s="182"/>
      <c r="AK1872" s="188"/>
      <c r="AL1872" s="188"/>
      <c r="AM1872" s="188"/>
      <c r="AN1872" s="188"/>
      <c r="AO1872" s="188"/>
      <c r="AP1872" s="188"/>
      <c r="AQ1872" s="188"/>
      <c r="AR1872" s="188"/>
      <c r="AS1872" s="188"/>
      <c r="AT1872" s="188"/>
      <c r="AU1872" s="189"/>
      <c r="AV1872" s="190"/>
      <c r="AW1872" s="190"/>
      <c r="AX1872" s="191"/>
      <c r="AY1872" s="191"/>
      <c r="AZ1872" s="191"/>
      <c r="BA1872" s="192"/>
      <c r="BB1872" s="193"/>
      <c r="BC1872" s="193"/>
      <c r="BD1872" s="193"/>
    </row>
    <row r="1873" spans="1:56">
      <c r="A1873" s="220"/>
      <c r="B1873" s="221"/>
      <c r="C1873" s="222"/>
      <c r="D1873" s="169"/>
      <c r="E1873" s="169"/>
      <c r="F1873" s="169"/>
      <c r="G1873" s="202"/>
      <c r="H1873" s="217"/>
      <c r="I1873" s="212"/>
      <c r="J1873" s="206"/>
      <c r="K1873" s="212"/>
      <c r="L1873" s="206"/>
      <c r="M1873" s="212"/>
      <c r="N1873" s="206"/>
      <c r="O1873" s="170"/>
      <c r="P1873" s="171"/>
      <c r="Q1873" s="171"/>
      <c r="R1873" s="171"/>
      <c r="S1873" s="172"/>
      <c r="T1873" s="172"/>
      <c r="U1873" s="171"/>
      <c r="V1873" s="171"/>
      <c r="W1873" s="173"/>
      <c r="X1873" s="173"/>
      <c r="Y1873" s="173"/>
      <c r="Z1873" s="171"/>
      <c r="AA1873" s="171"/>
      <c r="AB1873" s="171"/>
      <c r="AC1873" s="172"/>
      <c r="AD1873" s="172"/>
      <c r="AE1873" s="174"/>
      <c r="AF1873" s="175"/>
      <c r="AG1873" s="169"/>
      <c r="AH1873" s="171"/>
      <c r="AI1873" s="171"/>
      <c r="AJ1873" s="169"/>
      <c r="AK1873" s="176"/>
      <c r="AL1873" s="176"/>
      <c r="AM1873" s="176"/>
      <c r="AN1873" s="176"/>
      <c r="AO1873" s="176"/>
      <c r="AP1873" s="176"/>
      <c r="AQ1873" s="176"/>
      <c r="AR1873" s="176"/>
      <c r="AS1873" s="176"/>
      <c r="AT1873" s="176"/>
      <c r="AU1873" s="177"/>
      <c r="AV1873" s="178"/>
      <c r="AW1873" s="178"/>
      <c r="AX1873" s="179"/>
      <c r="AY1873" s="179"/>
      <c r="AZ1873" s="179"/>
      <c r="BA1873" s="180"/>
      <c r="BB1873" s="181"/>
      <c r="BC1873" s="181"/>
      <c r="BD1873" s="181"/>
    </row>
    <row r="1874" spans="1:56">
      <c r="A1874" s="223"/>
      <c r="B1874" s="224"/>
      <c r="C1874" s="225"/>
      <c r="D1874" s="182"/>
      <c r="E1874" s="182"/>
      <c r="F1874" s="182"/>
      <c r="G1874" s="203"/>
      <c r="H1874" s="218"/>
      <c r="I1874" s="213"/>
      <c r="J1874" s="207"/>
      <c r="K1874" s="213"/>
      <c r="L1874" s="207"/>
      <c r="M1874" s="213"/>
      <c r="N1874" s="207"/>
      <c r="O1874" s="183"/>
      <c r="P1874" s="184"/>
      <c r="Q1874" s="184"/>
      <c r="R1874" s="275"/>
      <c r="S1874" s="185"/>
      <c r="T1874" s="185"/>
      <c r="U1874" s="275"/>
      <c r="V1874" s="275"/>
      <c r="W1874" s="276"/>
      <c r="X1874" s="276"/>
      <c r="Y1874" s="276"/>
      <c r="Z1874" s="275"/>
      <c r="AA1874" s="184"/>
      <c r="AB1874" s="184"/>
      <c r="AC1874" s="185"/>
      <c r="AD1874" s="185"/>
      <c r="AE1874" s="186"/>
      <c r="AF1874" s="187"/>
      <c r="AG1874" s="182"/>
      <c r="AH1874" s="184"/>
      <c r="AI1874" s="184"/>
      <c r="AJ1874" s="182"/>
      <c r="AK1874" s="188"/>
      <c r="AL1874" s="188"/>
      <c r="AM1874" s="188"/>
      <c r="AN1874" s="188"/>
      <c r="AO1874" s="188"/>
      <c r="AP1874" s="188"/>
      <c r="AQ1874" s="188"/>
      <c r="AR1874" s="188"/>
      <c r="AS1874" s="188"/>
      <c r="AT1874" s="188"/>
      <c r="AU1874" s="189"/>
      <c r="AV1874" s="190"/>
      <c r="AW1874" s="190"/>
      <c r="AX1874" s="191"/>
      <c r="AY1874" s="191"/>
      <c r="AZ1874" s="191"/>
      <c r="BA1874" s="192"/>
      <c r="BB1874" s="193"/>
      <c r="BC1874" s="193"/>
      <c r="BD1874" s="193"/>
    </row>
    <row r="1875" spans="1:56">
      <c r="A1875" s="220"/>
      <c r="B1875" s="221"/>
      <c r="C1875" s="222"/>
      <c r="D1875" s="169"/>
      <c r="E1875" s="169"/>
      <c r="F1875" s="169"/>
      <c r="G1875" s="202"/>
      <c r="H1875" s="217"/>
      <c r="I1875" s="212"/>
      <c r="J1875" s="206"/>
      <c r="K1875" s="212"/>
      <c r="L1875" s="206"/>
      <c r="M1875" s="212"/>
      <c r="N1875" s="206"/>
      <c r="O1875" s="170"/>
      <c r="P1875" s="171"/>
      <c r="Q1875" s="171"/>
      <c r="R1875" s="171"/>
      <c r="S1875" s="172"/>
      <c r="T1875" s="172"/>
      <c r="U1875" s="171"/>
      <c r="V1875" s="171"/>
      <c r="W1875" s="173"/>
      <c r="X1875" s="173"/>
      <c r="Y1875" s="173"/>
      <c r="Z1875" s="171"/>
      <c r="AA1875" s="171"/>
      <c r="AB1875" s="171"/>
      <c r="AC1875" s="172"/>
      <c r="AD1875" s="172"/>
      <c r="AE1875" s="174"/>
      <c r="AF1875" s="175"/>
      <c r="AG1875" s="169"/>
      <c r="AH1875" s="171"/>
      <c r="AI1875" s="171"/>
      <c r="AJ1875" s="169"/>
      <c r="AK1875" s="176"/>
      <c r="AL1875" s="176"/>
      <c r="AM1875" s="176"/>
      <c r="AN1875" s="176"/>
      <c r="AO1875" s="176"/>
      <c r="AP1875" s="176"/>
      <c r="AQ1875" s="176"/>
      <c r="AR1875" s="176"/>
      <c r="AS1875" s="176"/>
      <c r="AT1875" s="176"/>
      <c r="AU1875" s="177"/>
      <c r="AV1875" s="178"/>
      <c r="AW1875" s="178"/>
      <c r="AX1875" s="179"/>
      <c r="AY1875" s="179"/>
      <c r="AZ1875" s="179"/>
      <c r="BA1875" s="180"/>
      <c r="BB1875" s="181"/>
      <c r="BC1875" s="181"/>
      <c r="BD1875" s="181"/>
    </row>
    <row r="1876" spans="1:56">
      <c r="A1876" s="223"/>
      <c r="B1876" s="224"/>
      <c r="C1876" s="225"/>
      <c r="D1876" s="182"/>
      <c r="E1876" s="182"/>
      <c r="F1876" s="182"/>
      <c r="G1876" s="203"/>
      <c r="H1876" s="218"/>
      <c r="I1876" s="213"/>
      <c r="J1876" s="207"/>
      <c r="K1876" s="213"/>
      <c r="L1876" s="207"/>
      <c r="M1876" s="213"/>
      <c r="N1876" s="207"/>
      <c r="O1876" s="183"/>
      <c r="P1876" s="184"/>
      <c r="Q1876" s="184"/>
      <c r="R1876" s="275"/>
      <c r="S1876" s="185"/>
      <c r="T1876" s="185"/>
      <c r="U1876" s="275"/>
      <c r="V1876" s="275"/>
      <c r="W1876" s="276"/>
      <c r="X1876" s="276"/>
      <c r="Y1876" s="276"/>
      <c r="Z1876" s="275"/>
      <c r="AA1876" s="184"/>
      <c r="AB1876" s="184"/>
      <c r="AC1876" s="185"/>
      <c r="AD1876" s="185"/>
      <c r="AE1876" s="186"/>
      <c r="AF1876" s="187"/>
      <c r="AG1876" s="182"/>
      <c r="AH1876" s="184"/>
      <c r="AI1876" s="184"/>
      <c r="AJ1876" s="182"/>
      <c r="AK1876" s="188"/>
      <c r="AL1876" s="188"/>
      <c r="AM1876" s="188"/>
      <c r="AN1876" s="188"/>
      <c r="AO1876" s="188"/>
      <c r="AP1876" s="188"/>
      <c r="AQ1876" s="188"/>
      <c r="AR1876" s="188"/>
      <c r="AS1876" s="188"/>
      <c r="AT1876" s="188"/>
      <c r="AU1876" s="189"/>
      <c r="AV1876" s="190"/>
      <c r="AW1876" s="190"/>
      <c r="AX1876" s="191"/>
      <c r="AY1876" s="191"/>
      <c r="AZ1876" s="191"/>
      <c r="BA1876" s="192"/>
      <c r="BB1876" s="193"/>
      <c r="BC1876" s="193"/>
      <c r="BD1876" s="193"/>
    </row>
    <row r="1877" spans="1:56">
      <c r="A1877" s="220"/>
      <c r="B1877" s="221"/>
      <c r="C1877" s="222"/>
      <c r="D1877" s="169"/>
      <c r="E1877" s="169"/>
      <c r="F1877" s="169"/>
      <c r="G1877" s="202"/>
      <c r="H1877" s="217"/>
      <c r="I1877" s="212"/>
      <c r="J1877" s="206"/>
      <c r="K1877" s="212"/>
      <c r="L1877" s="206"/>
      <c r="M1877" s="212"/>
      <c r="N1877" s="206"/>
      <c r="O1877" s="170"/>
      <c r="P1877" s="171"/>
      <c r="Q1877" s="171"/>
      <c r="R1877" s="171"/>
      <c r="S1877" s="172"/>
      <c r="T1877" s="172"/>
      <c r="U1877" s="171"/>
      <c r="V1877" s="171"/>
      <c r="W1877" s="173"/>
      <c r="X1877" s="173"/>
      <c r="Y1877" s="173"/>
      <c r="Z1877" s="171"/>
      <c r="AA1877" s="171"/>
      <c r="AB1877" s="171"/>
      <c r="AC1877" s="172"/>
      <c r="AD1877" s="172"/>
      <c r="AE1877" s="174"/>
      <c r="AF1877" s="175"/>
      <c r="AG1877" s="169"/>
      <c r="AH1877" s="171"/>
      <c r="AI1877" s="171"/>
      <c r="AJ1877" s="169"/>
      <c r="AK1877" s="176"/>
      <c r="AL1877" s="176"/>
      <c r="AM1877" s="176"/>
      <c r="AN1877" s="176"/>
      <c r="AO1877" s="176"/>
      <c r="AP1877" s="176"/>
      <c r="AQ1877" s="176"/>
      <c r="AR1877" s="176"/>
      <c r="AS1877" s="176"/>
      <c r="AT1877" s="176"/>
      <c r="AU1877" s="177"/>
      <c r="AV1877" s="178"/>
      <c r="AW1877" s="178"/>
      <c r="AX1877" s="179"/>
      <c r="AY1877" s="179"/>
      <c r="AZ1877" s="179"/>
      <c r="BA1877" s="180"/>
      <c r="BB1877" s="181"/>
      <c r="BC1877" s="181"/>
      <c r="BD1877" s="181"/>
    </row>
    <row r="1878" spans="1:56">
      <c r="A1878" s="223"/>
      <c r="B1878" s="224"/>
      <c r="C1878" s="225"/>
      <c r="D1878" s="182"/>
      <c r="E1878" s="182"/>
      <c r="F1878" s="182"/>
      <c r="G1878" s="203"/>
      <c r="H1878" s="218"/>
      <c r="I1878" s="213"/>
      <c r="J1878" s="207"/>
      <c r="K1878" s="213"/>
      <c r="L1878" s="207"/>
      <c r="M1878" s="213"/>
      <c r="N1878" s="207"/>
      <c r="O1878" s="183"/>
      <c r="P1878" s="184"/>
      <c r="Q1878" s="184"/>
      <c r="R1878" s="275"/>
      <c r="S1878" s="185"/>
      <c r="T1878" s="185"/>
      <c r="U1878" s="275"/>
      <c r="V1878" s="275"/>
      <c r="W1878" s="276"/>
      <c r="X1878" s="276"/>
      <c r="Y1878" s="276"/>
      <c r="Z1878" s="275"/>
      <c r="AA1878" s="184"/>
      <c r="AB1878" s="184"/>
      <c r="AC1878" s="185"/>
      <c r="AD1878" s="185"/>
      <c r="AE1878" s="186"/>
      <c r="AF1878" s="187"/>
      <c r="AG1878" s="182"/>
      <c r="AH1878" s="184"/>
      <c r="AI1878" s="184"/>
      <c r="AJ1878" s="182"/>
      <c r="AK1878" s="188"/>
      <c r="AL1878" s="188"/>
      <c r="AM1878" s="188"/>
      <c r="AN1878" s="188"/>
      <c r="AO1878" s="188"/>
      <c r="AP1878" s="188"/>
      <c r="AQ1878" s="188"/>
      <c r="AR1878" s="188"/>
      <c r="AS1878" s="188"/>
      <c r="AT1878" s="188"/>
      <c r="AU1878" s="189"/>
      <c r="AV1878" s="190"/>
      <c r="AW1878" s="190"/>
      <c r="AX1878" s="191"/>
      <c r="AY1878" s="191"/>
      <c r="AZ1878" s="191"/>
      <c r="BA1878" s="192"/>
      <c r="BB1878" s="193"/>
      <c r="BC1878" s="193"/>
      <c r="BD1878" s="193"/>
    </row>
    <row r="1879" spans="1:56">
      <c r="A1879" s="220"/>
      <c r="B1879" s="221"/>
      <c r="C1879" s="222"/>
      <c r="D1879" s="169"/>
      <c r="E1879" s="169"/>
      <c r="F1879" s="169"/>
      <c r="G1879" s="202"/>
      <c r="H1879" s="217"/>
      <c r="I1879" s="212"/>
      <c r="J1879" s="206"/>
      <c r="K1879" s="212"/>
      <c r="L1879" s="206"/>
      <c r="M1879" s="212"/>
      <c r="N1879" s="206"/>
      <c r="O1879" s="170"/>
      <c r="P1879" s="171"/>
      <c r="Q1879" s="171"/>
      <c r="R1879" s="171"/>
      <c r="S1879" s="172"/>
      <c r="T1879" s="172"/>
      <c r="U1879" s="171"/>
      <c r="V1879" s="171"/>
      <c r="W1879" s="173"/>
      <c r="X1879" s="173"/>
      <c r="Y1879" s="173"/>
      <c r="Z1879" s="171"/>
      <c r="AA1879" s="171"/>
      <c r="AB1879" s="171"/>
      <c r="AC1879" s="172"/>
      <c r="AD1879" s="172"/>
      <c r="AE1879" s="174"/>
      <c r="AF1879" s="175"/>
      <c r="AG1879" s="169"/>
      <c r="AH1879" s="171"/>
      <c r="AI1879" s="171"/>
      <c r="AJ1879" s="169"/>
      <c r="AK1879" s="176"/>
      <c r="AL1879" s="176"/>
      <c r="AM1879" s="176"/>
      <c r="AN1879" s="176"/>
      <c r="AO1879" s="176"/>
      <c r="AP1879" s="176"/>
      <c r="AQ1879" s="176"/>
      <c r="AR1879" s="176"/>
      <c r="AS1879" s="176"/>
      <c r="AT1879" s="176"/>
      <c r="AU1879" s="177"/>
      <c r="AV1879" s="178"/>
      <c r="AW1879" s="178"/>
      <c r="AX1879" s="179"/>
      <c r="AY1879" s="179"/>
      <c r="AZ1879" s="179"/>
      <c r="BA1879" s="180"/>
      <c r="BB1879" s="181"/>
      <c r="BC1879" s="181"/>
      <c r="BD1879" s="181"/>
    </row>
    <row r="1880" spans="1:56">
      <c r="A1880" s="223"/>
      <c r="B1880" s="224"/>
      <c r="C1880" s="225"/>
      <c r="D1880" s="182"/>
      <c r="E1880" s="182"/>
      <c r="F1880" s="182"/>
      <c r="G1880" s="203"/>
      <c r="H1880" s="218"/>
      <c r="I1880" s="213"/>
      <c r="J1880" s="207"/>
      <c r="K1880" s="213"/>
      <c r="L1880" s="207"/>
      <c r="M1880" s="213"/>
      <c r="N1880" s="207"/>
      <c r="O1880" s="183"/>
      <c r="P1880" s="184"/>
      <c r="Q1880" s="184"/>
      <c r="R1880" s="275"/>
      <c r="S1880" s="185"/>
      <c r="T1880" s="185"/>
      <c r="U1880" s="275"/>
      <c r="V1880" s="275"/>
      <c r="W1880" s="276"/>
      <c r="X1880" s="276"/>
      <c r="Y1880" s="276"/>
      <c r="Z1880" s="275"/>
      <c r="AA1880" s="184"/>
      <c r="AB1880" s="184"/>
      <c r="AC1880" s="185"/>
      <c r="AD1880" s="185"/>
      <c r="AE1880" s="186"/>
      <c r="AF1880" s="187"/>
      <c r="AG1880" s="182"/>
      <c r="AH1880" s="184"/>
      <c r="AI1880" s="184"/>
      <c r="AJ1880" s="182"/>
      <c r="AK1880" s="188"/>
      <c r="AL1880" s="188"/>
      <c r="AM1880" s="188"/>
      <c r="AN1880" s="188"/>
      <c r="AO1880" s="188"/>
      <c r="AP1880" s="188"/>
      <c r="AQ1880" s="188"/>
      <c r="AR1880" s="188"/>
      <c r="AS1880" s="188"/>
      <c r="AT1880" s="188"/>
      <c r="AU1880" s="189"/>
      <c r="AV1880" s="190"/>
      <c r="AW1880" s="190"/>
      <c r="AX1880" s="191"/>
      <c r="AY1880" s="191"/>
      <c r="AZ1880" s="191"/>
      <c r="BA1880" s="192"/>
      <c r="BB1880" s="193"/>
      <c r="BC1880" s="193"/>
      <c r="BD1880" s="193"/>
    </row>
    <row r="1881" spans="1:56">
      <c r="A1881" s="220"/>
      <c r="B1881" s="221"/>
      <c r="C1881" s="222"/>
      <c r="D1881" s="169"/>
      <c r="E1881" s="169"/>
      <c r="F1881" s="169"/>
      <c r="G1881" s="202"/>
      <c r="H1881" s="217"/>
      <c r="I1881" s="212"/>
      <c r="J1881" s="206"/>
      <c r="K1881" s="212"/>
      <c r="L1881" s="206"/>
      <c r="M1881" s="212"/>
      <c r="N1881" s="206"/>
      <c r="O1881" s="170"/>
      <c r="P1881" s="171"/>
      <c r="Q1881" s="171"/>
      <c r="R1881" s="171"/>
      <c r="S1881" s="172"/>
      <c r="T1881" s="172"/>
      <c r="U1881" s="171"/>
      <c r="V1881" s="171"/>
      <c r="W1881" s="173"/>
      <c r="X1881" s="173"/>
      <c r="Y1881" s="173"/>
      <c r="Z1881" s="171"/>
      <c r="AA1881" s="171"/>
      <c r="AB1881" s="171"/>
      <c r="AC1881" s="172"/>
      <c r="AD1881" s="172"/>
      <c r="AE1881" s="174"/>
      <c r="AF1881" s="175"/>
      <c r="AG1881" s="169"/>
      <c r="AH1881" s="171"/>
      <c r="AI1881" s="171"/>
      <c r="AJ1881" s="169"/>
      <c r="AK1881" s="176"/>
      <c r="AL1881" s="176"/>
      <c r="AM1881" s="176"/>
      <c r="AN1881" s="176"/>
      <c r="AO1881" s="176"/>
      <c r="AP1881" s="176"/>
      <c r="AQ1881" s="176"/>
      <c r="AR1881" s="176"/>
      <c r="AS1881" s="176"/>
      <c r="AT1881" s="176"/>
      <c r="AU1881" s="177"/>
      <c r="AV1881" s="178"/>
      <c r="AW1881" s="178"/>
      <c r="AX1881" s="179"/>
      <c r="AY1881" s="179"/>
      <c r="AZ1881" s="179"/>
      <c r="BA1881" s="180"/>
      <c r="BB1881" s="181"/>
      <c r="BC1881" s="181"/>
      <c r="BD1881" s="181"/>
    </row>
    <row r="1882" spans="1:56">
      <c r="A1882" s="223"/>
      <c r="B1882" s="224"/>
      <c r="C1882" s="225"/>
      <c r="D1882" s="182"/>
      <c r="E1882" s="182"/>
      <c r="F1882" s="182"/>
      <c r="G1882" s="203"/>
      <c r="H1882" s="218"/>
      <c r="I1882" s="213"/>
      <c r="J1882" s="207"/>
      <c r="K1882" s="213"/>
      <c r="L1882" s="207"/>
      <c r="M1882" s="213"/>
      <c r="N1882" s="207"/>
      <c r="O1882" s="183"/>
      <c r="P1882" s="184"/>
      <c r="Q1882" s="184"/>
      <c r="R1882" s="275"/>
      <c r="S1882" s="185"/>
      <c r="T1882" s="185"/>
      <c r="U1882" s="275"/>
      <c r="V1882" s="275"/>
      <c r="W1882" s="276"/>
      <c r="X1882" s="276"/>
      <c r="Y1882" s="276"/>
      <c r="Z1882" s="275"/>
      <c r="AA1882" s="184"/>
      <c r="AB1882" s="184"/>
      <c r="AC1882" s="185"/>
      <c r="AD1882" s="185"/>
      <c r="AE1882" s="186"/>
      <c r="AF1882" s="187"/>
      <c r="AG1882" s="182"/>
      <c r="AH1882" s="184"/>
      <c r="AI1882" s="184"/>
      <c r="AJ1882" s="182"/>
      <c r="AK1882" s="188"/>
      <c r="AL1882" s="188"/>
      <c r="AM1882" s="188"/>
      <c r="AN1882" s="188"/>
      <c r="AO1882" s="188"/>
      <c r="AP1882" s="188"/>
      <c r="AQ1882" s="188"/>
      <c r="AR1882" s="188"/>
      <c r="AS1882" s="188"/>
      <c r="AT1882" s="188"/>
      <c r="AU1882" s="189"/>
      <c r="AV1882" s="190"/>
      <c r="AW1882" s="190"/>
      <c r="AX1882" s="191"/>
      <c r="AY1882" s="191"/>
      <c r="AZ1882" s="191"/>
      <c r="BA1882" s="192"/>
      <c r="BB1882" s="193"/>
      <c r="BC1882" s="193"/>
      <c r="BD1882" s="193"/>
    </row>
    <row r="1883" spans="1:56">
      <c r="A1883" s="220"/>
      <c r="B1883" s="221"/>
      <c r="C1883" s="222"/>
      <c r="D1883" s="169"/>
      <c r="E1883" s="169"/>
      <c r="F1883" s="169"/>
      <c r="G1883" s="202"/>
      <c r="H1883" s="217"/>
      <c r="I1883" s="212"/>
      <c r="J1883" s="206"/>
      <c r="K1883" s="212"/>
      <c r="L1883" s="206"/>
      <c r="M1883" s="212"/>
      <c r="N1883" s="206"/>
      <c r="O1883" s="170"/>
      <c r="P1883" s="171"/>
      <c r="Q1883" s="171"/>
      <c r="R1883" s="171"/>
      <c r="S1883" s="172"/>
      <c r="T1883" s="172"/>
      <c r="U1883" s="171"/>
      <c r="V1883" s="171"/>
      <c r="W1883" s="173"/>
      <c r="X1883" s="173"/>
      <c r="Y1883" s="173"/>
      <c r="Z1883" s="171"/>
      <c r="AA1883" s="171"/>
      <c r="AB1883" s="171"/>
      <c r="AC1883" s="172"/>
      <c r="AD1883" s="172"/>
      <c r="AE1883" s="174"/>
      <c r="AF1883" s="175"/>
      <c r="AG1883" s="169"/>
      <c r="AH1883" s="171"/>
      <c r="AI1883" s="171"/>
      <c r="AJ1883" s="169"/>
      <c r="AK1883" s="176"/>
      <c r="AL1883" s="176"/>
      <c r="AM1883" s="176"/>
      <c r="AN1883" s="176"/>
      <c r="AO1883" s="176"/>
      <c r="AP1883" s="176"/>
      <c r="AQ1883" s="176"/>
      <c r="AR1883" s="176"/>
      <c r="AS1883" s="176"/>
      <c r="AT1883" s="176"/>
      <c r="AU1883" s="177"/>
      <c r="AV1883" s="178"/>
      <c r="AW1883" s="178"/>
      <c r="AX1883" s="179"/>
      <c r="AY1883" s="179"/>
      <c r="AZ1883" s="179"/>
      <c r="BA1883" s="180"/>
      <c r="BB1883" s="181"/>
      <c r="BC1883" s="181"/>
      <c r="BD1883" s="181"/>
    </row>
    <row r="1884" spans="1:56">
      <c r="A1884" s="223"/>
      <c r="B1884" s="224"/>
      <c r="C1884" s="225"/>
      <c r="D1884" s="182"/>
      <c r="E1884" s="182"/>
      <c r="F1884" s="182"/>
      <c r="G1884" s="203"/>
      <c r="H1884" s="218"/>
      <c r="I1884" s="213"/>
      <c r="J1884" s="207"/>
      <c r="K1884" s="213"/>
      <c r="L1884" s="207"/>
      <c r="M1884" s="213"/>
      <c r="N1884" s="207"/>
      <c r="O1884" s="183"/>
      <c r="P1884" s="184"/>
      <c r="Q1884" s="184"/>
      <c r="R1884" s="275"/>
      <c r="S1884" s="185"/>
      <c r="T1884" s="185"/>
      <c r="U1884" s="275"/>
      <c r="V1884" s="275"/>
      <c r="W1884" s="276"/>
      <c r="X1884" s="276"/>
      <c r="Y1884" s="276"/>
      <c r="Z1884" s="275"/>
      <c r="AA1884" s="184"/>
      <c r="AB1884" s="184"/>
      <c r="AC1884" s="185"/>
      <c r="AD1884" s="185"/>
      <c r="AE1884" s="186"/>
      <c r="AF1884" s="187"/>
      <c r="AG1884" s="182"/>
      <c r="AH1884" s="184"/>
      <c r="AI1884" s="184"/>
      <c r="AJ1884" s="182"/>
      <c r="AK1884" s="188"/>
      <c r="AL1884" s="188"/>
      <c r="AM1884" s="188"/>
      <c r="AN1884" s="188"/>
      <c r="AO1884" s="188"/>
      <c r="AP1884" s="188"/>
      <c r="AQ1884" s="188"/>
      <c r="AR1884" s="188"/>
      <c r="AS1884" s="188"/>
      <c r="AT1884" s="188"/>
      <c r="AU1884" s="189"/>
      <c r="AV1884" s="190"/>
      <c r="AW1884" s="190"/>
      <c r="AX1884" s="191"/>
      <c r="AY1884" s="191"/>
      <c r="AZ1884" s="191"/>
      <c r="BA1884" s="192"/>
      <c r="BB1884" s="193"/>
      <c r="BC1884" s="193"/>
      <c r="BD1884" s="193"/>
    </row>
    <row r="1885" spans="1:56">
      <c r="A1885" s="220"/>
      <c r="B1885" s="221"/>
      <c r="C1885" s="222"/>
      <c r="D1885" s="169"/>
      <c r="E1885" s="169"/>
      <c r="F1885" s="169"/>
      <c r="G1885" s="202"/>
      <c r="H1885" s="217"/>
      <c r="I1885" s="212"/>
      <c r="J1885" s="206"/>
      <c r="K1885" s="212"/>
      <c r="L1885" s="206"/>
      <c r="M1885" s="212"/>
      <c r="N1885" s="206"/>
      <c r="O1885" s="170"/>
      <c r="P1885" s="171"/>
      <c r="Q1885" s="171"/>
      <c r="R1885" s="171"/>
      <c r="S1885" s="172"/>
      <c r="T1885" s="172"/>
      <c r="U1885" s="171"/>
      <c r="V1885" s="171"/>
      <c r="W1885" s="173"/>
      <c r="X1885" s="173"/>
      <c r="Y1885" s="173"/>
      <c r="Z1885" s="171"/>
      <c r="AA1885" s="171"/>
      <c r="AB1885" s="171"/>
      <c r="AC1885" s="172"/>
      <c r="AD1885" s="172"/>
      <c r="AE1885" s="174"/>
      <c r="AF1885" s="175"/>
      <c r="AG1885" s="169"/>
      <c r="AH1885" s="171"/>
      <c r="AI1885" s="171"/>
      <c r="AJ1885" s="169"/>
      <c r="AK1885" s="176"/>
      <c r="AL1885" s="176"/>
      <c r="AM1885" s="176"/>
      <c r="AN1885" s="176"/>
      <c r="AO1885" s="176"/>
      <c r="AP1885" s="176"/>
      <c r="AQ1885" s="176"/>
      <c r="AR1885" s="176"/>
      <c r="AS1885" s="176"/>
      <c r="AT1885" s="176"/>
      <c r="AU1885" s="177"/>
      <c r="AV1885" s="178"/>
      <c r="AW1885" s="178"/>
      <c r="AX1885" s="179"/>
      <c r="AY1885" s="179"/>
      <c r="AZ1885" s="179"/>
      <c r="BA1885" s="180"/>
      <c r="BB1885" s="181"/>
      <c r="BC1885" s="181"/>
      <c r="BD1885" s="181"/>
    </row>
    <row r="1886" spans="1:56">
      <c r="A1886" s="223"/>
      <c r="B1886" s="224"/>
      <c r="C1886" s="225"/>
      <c r="D1886" s="182"/>
      <c r="E1886" s="182"/>
      <c r="F1886" s="182"/>
      <c r="G1886" s="203"/>
      <c r="H1886" s="218"/>
      <c r="I1886" s="213"/>
      <c r="J1886" s="207"/>
      <c r="K1886" s="213"/>
      <c r="L1886" s="207"/>
      <c r="M1886" s="213"/>
      <c r="N1886" s="207"/>
      <c r="O1886" s="183"/>
      <c r="P1886" s="184"/>
      <c r="Q1886" s="184"/>
      <c r="R1886" s="275"/>
      <c r="S1886" s="185"/>
      <c r="T1886" s="185"/>
      <c r="U1886" s="275"/>
      <c r="V1886" s="275"/>
      <c r="W1886" s="276"/>
      <c r="X1886" s="276"/>
      <c r="Y1886" s="276"/>
      <c r="Z1886" s="275"/>
      <c r="AA1886" s="184"/>
      <c r="AB1886" s="184"/>
      <c r="AC1886" s="185"/>
      <c r="AD1886" s="185"/>
      <c r="AE1886" s="186"/>
      <c r="AF1886" s="187"/>
      <c r="AG1886" s="182"/>
      <c r="AH1886" s="184"/>
      <c r="AI1886" s="184"/>
      <c r="AJ1886" s="182"/>
      <c r="AK1886" s="188"/>
      <c r="AL1886" s="188"/>
      <c r="AM1886" s="188"/>
      <c r="AN1886" s="188"/>
      <c r="AO1886" s="188"/>
      <c r="AP1886" s="188"/>
      <c r="AQ1886" s="188"/>
      <c r="AR1886" s="188"/>
      <c r="AS1886" s="188"/>
      <c r="AT1886" s="188"/>
      <c r="AU1886" s="189"/>
      <c r="AV1886" s="190"/>
      <c r="AW1886" s="190"/>
      <c r="AX1886" s="191"/>
      <c r="AY1886" s="191"/>
      <c r="AZ1886" s="191"/>
      <c r="BA1886" s="192"/>
      <c r="BB1886" s="193"/>
      <c r="BC1886" s="193"/>
      <c r="BD1886" s="193"/>
    </row>
    <row r="1887" spans="1:56">
      <c r="A1887" s="220"/>
      <c r="B1887" s="221"/>
      <c r="C1887" s="222"/>
      <c r="D1887" s="169"/>
      <c r="E1887" s="169"/>
      <c r="F1887" s="169"/>
      <c r="G1887" s="202"/>
      <c r="H1887" s="217"/>
      <c r="I1887" s="212"/>
      <c r="J1887" s="206"/>
      <c r="K1887" s="212"/>
      <c r="L1887" s="206"/>
      <c r="M1887" s="212"/>
      <c r="N1887" s="206"/>
      <c r="O1887" s="170"/>
      <c r="P1887" s="171"/>
      <c r="Q1887" s="171"/>
      <c r="R1887" s="171"/>
      <c r="S1887" s="172"/>
      <c r="T1887" s="172"/>
      <c r="U1887" s="171"/>
      <c r="V1887" s="171"/>
      <c r="W1887" s="173"/>
      <c r="X1887" s="173"/>
      <c r="Y1887" s="173"/>
      <c r="Z1887" s="171"/>
      <c r="AA1887" s="171"/>
      <c r="AB1887" s="171"/>
      <c r="AC1887" s="172"/>
      <c r="AD1887" s="172"/>
      <c r="AE1887" s="174"/>
      <c r="AF1887" s="175"/>
      <c r="AG1887" s="169"/>
      <c r="AH1887" s="171"/>
      <c r="AI1887" s="171"/>
      <c r="AJ1887" s="169"/>
      <c r="AK1887" s="176"/>
      <c r="AL1887" s="176"/>
      <c r="AM1887" s="176"/>
      <c r="AN1887" s="176"/>
      <c r="AO1887" s="176"/>
      <c r="AP1887" s="176"/>
      <c r="AQ1887" s="176"/>
      <c r="AR1887" s="176"/>
      <c r="AS1887" s="176"/>
      <c r="AT1887" s="176"/>
      <c r="AU1887" s="177"/>
      <c r="AV1887" s="178"/>
      <c r="AW1887" s="178"/>
      <c r="AX1887" s="179"/>
      <c r="AY1887" s="179"/>
      <c r="AZ1887" s="179"/>
      <c r="BA1887" s="180"/>
      <c r="BB1887" s="181"/>
      <c r="BC1887" s="181"/>
      <c r="BD1887" s="181"/>
    </row>
    <row r="1888" spans="1:56">
      <c r="A1888" s="223"/>
      <c r="B1888" s="224"/>
      <c r="C1888" s="225"/>
      <c r="D1888" s="182"/>
      <c r="E1888" s="182"/>
      <c r="F1888" s="182"/>
      <c r="G1888" s="203"/>
      <c r="H1888" s="218"/>
      <c r="I1888" s="213"/>
      <c r="J1888" s="207"/>
      <c r="K1888" s="213"/>
      <c r="L1888" s="207"/>
      <c r="M1888" s="213"/>
      <c r="N1888" s="207"/>
      <c r="O1888" s="183"/>
      <c r="P1888" s="184"/>
      <c r="Q1888" s="184"/>
      <c r="R1888" s="275"/>
      <c r="S1888" s="185"/>
      <c r="T1888" s="185"/>
      <c r="U1888" s="275"/>
      <c r="V1888" s="275"/>
      <c r="W1888" s="276"/>
      <c r="X1888" s="276"/>
      <c r="Y1888" s="276"/>
      <c r="Z1888" s="275"/>
      <c r="AA1888" s="184"/>
      <c r="AB1888" s="184"/>
      <c r="AC1888" s="185"/>
      <c r="AD1888" s="185"/>
      <c r="AE1888" s="186"/>
      <c r="AF1888" s="187"/>
      <c r="AG1888" s="182"/>
      <c r="AH1888" s="184"/>
      <c r="AI1888" s="184"/>
      <c r="AJ1888" s="182"/>
      <c r="AK1888" s="188"/>
      <c r="AL1888" s="188"/>
      <c r="AM1888" s="188"/>
      <c r="AN1888" s="188"/>
      <c r="AO1888" s="188"/>
      <c r="AP1888" s="188"/>
      <c r="AQ1888" s="188"/>
      <c r="AR1888" s="188"/>
      <c r="AS1888" s="188"/>
      <c r="AT1888" s="188"/>
      <c r="AU1888" s="189"/>
      <c r="AV1888" s="190"/>
      <c r="AW1888" s="190"/>
      <c r="AX1888" s="191"/>
      <c r="AY1888" s="191"/>
      <c r="AZ1888" s="191"/>
      <c r="BA1888" s="192"/>
      <c r="BB1888" s="193"/>
      <c r="BC1888" s="193"/>
      <c r="BD1888" s="193"/>
    </row>
    <row r="1889" spans="1:56">
      <c r="A1889" s="220"/>
      <c r="B1889" s="221"/>
      <c r="C1889" s="222"/>
      <c r="D1889" s="169"/>
      <c r="E1889" s="169"/>
      <c r="F1889" s="169"/>
      <c r="G1889" s="202"/>
      <c r="H1889" s="217"/>
      <c r="I1889" s="212"/>
      <c r="J1889" s="206"/>
      <c r="K1889" s="212"/>
      <c r="L1889" s="206"/>
      <c r="M1889" s="212"/>
      <c r="N1889" s="206"/>
      <c r="O1889" s="170"/>
      <c r="P1889" s="171"/>
      <c r="Q1889" s="171"/>
      <c r="R1889" s="171"/>
      <c r="S1889" s="172"/>
      <c r="T1889" s="172"/>
      <c r="U1889" s="171"/>
      <c r="V1889" s="171"/>
      <c r="W1889" s="173"/>
      <c r="X1889" s="173"/>
      <c r="Y1889" s="173"/>
      <c r="Z1889" s="171"/>
      <c r="AA1889" s="171"/>
      <c r="AB1889" s="171"/>
      <c r="AC1889" s="172"/>
      <c r="AD1889" s="172"/>
      <c r="AE1889" s="174"/>
      <c r="AF1889" s="175"/>
      <c r="AG1889" s="169"/>
      <c r="AH1889" s="171"/>
      <c r="AI1889" s="171"/>
      <c r="AJ1889" s="169"/>
      <c r="AK1889" s="176"/>
      <c r="AL1889" s="176"/>
      <c r="AM1889" s="176"/>
      <c r="AN1889" s="176"/>
      <c r="AO1889" s="176"/>
      <c r="AP1889" s="176"/>
      <c r="AQ1889" s="176"/>
      <c r="AR1889" s="176"/>
      <c r="AS1889" s="176"/>
      <c r="AT1889" s="176"/>
      <c r="AU1889" s="177"/>
      <c r="AV1889" s="178"/>
      <c r="AW1889" s="178"/>
      <c r="AX1889" s="179"/>
      <c r="AY1889" s="179"/>
      <c r="AZ1889" s="179"/>
      <c r="BA1889" s="180"/>
      <c r="BB1889" s="181"/>
      <c r="BC1889" s="181"/>
      <c r="BD1889" s="181"/>
    </row>
    <row r="1890" spans="1:56">
      <c r="A1890" s="223"/>
      <c r="B1890" s="224"/>
      <c r="C1890" s="225"/>
      <c r="D1890" s="182"/>
      <c r="E1890" s="182"/>
      <c r="F1890" s="182"/>
      <c r="G1890" s="203"/>
      <c r="H1890" s="218"/>
      <c r="I1890" s="213"/>
      <c r="J1890" s="207"/>
      <c r="K1890" s="213"/>
      <c r="L1890" s="207"/>
      <c r="M1890" s="213"/>
      <c r="N1890" s="207"/>
      <c r="O1890" s="183"/>
      <c r="P1890" s="184"/>
      <c r="Q1890" s="184"/>
      <c r="R1890" s="275"/>
      <c r="S1890" s="185"/>
      <c r="T1890" s="185"/>
      <c r="U1890" s="275"/>
      <c r="V1890" s="275"/>
      <c r="W1890" s="276"/>
      <c r="X1890" s="276"/>
      <c r="Y1890" s="276"/>
      <c r="Z1890" s="275"/>
      <c r="AA1890" s="184"/>
      <c r="AB1890" s="184"/>
      <c r="AC1890" s="185"/>
      <c r="AD1890" s="185"/>
      <c r="AE1890" s="186"/>
      <c r="AF1890" s="187"/>
      <c r="AG1890" s="182"/>
      <c r="AH1890" s="184"/>
      <c r="AI1890" s="184"/>
      <c r="AJ1890" s="182"/>
      <c r="AK1890" s="188"/>
      <c r="AL1890" s="188"/>
      <c r="AM1890" s="188"/>
      <c r="AN1890" s="188"/>
      <c r="AO1890" s="188"/>
      <c r="AP1890" s="188"/>
      <c r="AQ1890" s="188"/>
      <c r="AR1890" s="188"/>
      <c r="AS1890" s="188"/>
      <c r="AT1890" s="188"/>
      <c r="AU1890" s="189"/>
      <c r="AV1890" s="190"/>
      <c r="AW1890" s="190"/>
      <c r="AX1890" s="191"/>
      <c r="AY1890" s="191"/>
      <c r="AZ1890" s="191"/>
      <c r="BA1890" s="192"/>
      <c r="BB1890" s="193"/>
      <c r="BC1890" s="193"/>
      <c r="BD1890" s="193"/>
    </row>
    <row r="1891" spans="1:56">
      <c r="A1891" s="220"/>
      <c r="B1891" s="221"/>
      <c r="C1891" s="222"/>
      <c r="D1891" s="169"/>
      <c r="E1891" s="169"/>
      <c r="F1891" s="169"/>
      <c r="G1891" s="202"/>
      <c r="H1891" s="217"/>
      <c r="I1891" s="212"/>
      <c r="J1891" s="206"/>
      <c r="K1891" s="212"/>
      <c r="L1891" s="206"/>
      <c r="M1891" s="212"/>
      <c r="N1891" s="206"/>
      <c r="O1891" s="170"/>
      <c r="P1891" s="171"/>
      <c r="Q1891" s="171"/>
      <c r="R1891" s="171"/>
      <c r="S1891" s="172"/>
      <c r="T1891" s="172"/>
      <c r="U1891" s="171"/>
      <c r="V1891" s="171"/>
      <c r="W1891" s="173"/>
      <c r="X1891" s="173"/>
      <c r="Y1891" s="173"/>
      <c r="Z1891" s="171"/>
      <c r="AA1891" s="171"/>
      <c r="AB1891" s="171"/>
      <c r="AC1891" s="172"/>
      <c r="AD1891" s="172"/>
      <c r="AE1891" s="174"/>
      <c r="AF1891" s="175"/>
      <c r="AG1891" s="169"/>
      <c r="AH1891" s="171"/>
      <c r="AI1891" s="171"/>
      <c r="AJ1891" s="169"/>
      <c r="AK1891" s="176"/>
      <c r="AL1891" s="176"/>
      <c r="AM1891" s="176"/>
      <c r="AN1891" s="176"/>
      <c r="AO1891" s="176"/>
      <c r="AP1891" s="176"/>
      <c r="AQ1891" s="176"/>
      <c r="AR1891" s="176"/>
      <c r="AS1891" s="176"/>
      <c r="AT1891" s="176"/>
      <c r="AU1891" s="177"/>
      <c r="AV1891" s="178"/>
      <c r="AW1891" s="178"/>
      <c r="AX1891" s="179"/>
      <c r="AY1891" s="179"/>
      <c r="AZ1891" s="179"/>
      <c r="BA1891" s="180"/>
      <c r="BB1891" s="181"/>
      <c r="BC1891" s="181"/>
      <c r="BD1891" s="181"/>
    </row>
    <row r="1892" spans="1:56">
      <c r="A1892" s="223"/>
      <c r="B1892" s="224"/>
      <c r="C1892" s="225"/>
      <c r="D1892" s="182"/>
      <c r="E1892" s="182"/>
      <c r="F1892" s="182"/>
      <c r="G1892" s="203"/>
      <c r="H1892" s="218"/>
      <c r="I1892" s="213"/>
      <c r="J1892" s="207"/>
      <c r="K1892" s="213"/>
      <c r="L1892" s="207"/>
      <c r="M1892" s="213"/>
      <c r="N1892" s="207"/>
      <c r="O1892" s="183"/>
      <c r="P1892" s="184"/>
      <c r="Q1892" s="184"/>
      <c r="R1892" s="275"/>
      <c r="S1892" s="185"/>
      <c r="T1892" s="185"/>
      <c r="U1892" s="275"/>
      <c r="V1892" s="275"/>
      <c r="W1892" s="276"/>
      <c r="X1892" s="276"/>
      <c r="Y1892" s="276"/>
      <c r="Z1892" s="275"/>
      <c r="AA1892" s="184"/>
      <c r="AB1892" s="184"/>
      <c r="AC1892" s="185"/>
      <c r="AD1892" s="185"/>
      <c r="AE1892" s="186"/>
      <c r="AF1892" s="187"/>
      <c r="AG1892" s="182"/>
      <c r="AH1892" s="184"/>
      <c r="AI1892" s="184"/>
      <c r="AJ1892" s="182"/>
      <c r="AK1892" s="188"/>
      <c r="AL1892" s="188"/>
      <c r="AM1892" s="188"/>
      <c r="AN1892" s="188"/>
      <c r="AO1892" s="188"/>
      <c r="AP1892" s="188"/>
      <c r="AQ1892" s="188"/>
      <c r="AR1892" s="188"/>
      <c r="AS1892" s="188"/>
      <c r="AT1892" s="188"/>
      <c r="AU1892" s="189"/>
      <c r="AV1892" s="190"/>
      <c r="AW1892" s="190"/>
      <c r="AX1892" s="191"/>
      <c r="AY1892" s="191"/>
      <c r="AZ1892" s="191"/>
      <c r="BA1892" s="192"/>
      <c r="BB1892" s="193"/>
      <c r="BC1892" s="193"/>
      <c r="BD1892" s="193"/>
    </row>
    <row r="1893" spans="1:56">
      <c r="A1893" s="220"/>
      <c r="B1893" s="221"/>
      <c r="C1893" s="222"/>
      <c r="D1893" s="169"/>
      <c r="E1893" s="169"/>
      <c r="F1893" s="169"/>
      <c r="G1893" s="202"/>
      <c r="H1893" s="217"/>
      <c r="I1893" s="212"/>
      <c r="J1893" s="206"/>
      <c r="K1893" s="212"/>
      <c r="L1893" s="206"/>
      <c r="M1893" s="212"/>
      <c r="N1893" s="206"/>
      <c r="O1893" s="170"/>
      <c r="P1893" s="171"/>
      <c r="Q1893" s="171"/>
      <c r="R1893" s="171"/>
      <c r="S1893" s="172"/>
      <c r="T1893" s="172"/>
      <c r="U1893" s="171"/>
      <c r="V1893" s="171"/>
      <c r="W1893" s="173"/>
      <c r="X1893" s="173"/>
      <c r="Y1893" s="173"/>
      <c r="Z1893" s="171"/>
      <c r="AA1893" s="171"/>
      <c r="AB1893" s="171"/>
      <c r="AC1893" s="172"/>
      <c r="AD1893" s="172"/>
      <c r="AE1893" s="174"/>
      <c r="AF1893" s="175"/>
      <c r="AG1893" s="169"/>
      <c r="AH1893" s="171"/>
      <c r="AI1893" s="171"/>
      <c r="AJ1893" s="169"/>
      <c r="AK1893" s="176"/>
      <c r="AL1893" s="176"/>
      <c r="AM1893" s="176"/>
      <c r="AN1893" s="176"/>
      <c r="AO1893" s="176"/>
      <c r="AP1893" s="176"/>
      <c r="AQ1893" s="176"/>
      <c r="AR1893" s="176"/>
      <c r="AS1893" s="176"/>
      <c r="AT1893" s="176"/>
      <c r="AU1893" s="177"/>
      <c r="AV1893" s="178"/>
      <c r="AW1893" s="178"/>
      <c r="AX1893" s="179"/>
      <c r="AY1893" s="179"/>
      <c r="AZ1893" s="179"/>
      <c r="BA1893" s="180"/>
      <c r="BB1893" s="181"/>
      <c r="BC1893" s="181"/>
      <c r="BD1893" s="181"/>
    </row>
    <row r="1894" spans="1:56">
      <c r="A1894" s="223"/>
      <c r="B1894" s="224"/>
      <c r="C1894" s="225"/>
      <c r="D1894" s="182"/>
      <c r="E1894" s="182"/>
      <c r="F1894" s="182"/>
      <c r="G1894" s="203"/>
      <c r="H1894" s="218"/>
      <c r="I1894" s="213"/>
      <c r="J1894" s="207"/>
      <c r="K1894" s="213"/>
      <c r="L1894" s="207"/>
      <c r="M1894" s="213"/>
      <c r="N1894" s="207"/>
      <c r="O1894" s="183"/>
      <c r="P1894" s="184"/>
      <c r="Q1894" s="184"/>
      <c r="R1894" s="275"/>
      <c r="S1894" s="185"/>
      <c r="T1894" s="185"/>
      <c r="U1894" s="275"/>
      <c r="V1894" s="275"/>
      <c r="W1894" s="276"/>
      <c r="X1894" s="276"/>
      <c r="Y1894" s="276"/>
      <c r="Z1894" s="275"/>
      <c r="AA1894" s="184"/>
      <c r="AB1894" s="184"/>
      <c r="AC1894" s="185"/>
      <c r="AD1894" s="185"/>
      <c r="AE1894" s="186"/>
      <c r="AF1894" s="187"/>
      <c r="AG1894" s="182"/>
      <c r="AH1894" s="184"/>
      <c r="AI1894" s="184"/>
      <c r="AJ1894" s="182"/>
      <c r="AK1894" s="188"/>
      <c r="AL1894" s="188"/>
      <c r="AM1894" s="188"/>
      <c r="AN1894" s="188"/>
      <c r="AO1894" s="188"/>
      <c r="AP1894" s="188"/>
      <c r="AQ1894" s="188"/>
      <c r="AR1894" s="188"/>
      <c r="AS1894" s="188"/>
      <c r="AT1894" s="188"/>
      <c r="AU1894" s="189"/>
      <c r="AV1894" s="190"/>
      <c r="AW1894" s="190"/>
      <c r="AX1894" s="191"/>
      <c r="AY1894" s="191"/>
      <c r="AZ1894" s="191"/>
      <c r="BA1894" s="192"/>
      <c r="BB1894" s="193"/>
      <c r="BC1894" s="193"/>
      <c r="BD1894" s="193"/>
    </row>
    <row r="1895" spans="1:56">
      <c r="A1895" s="220"/>
      <c r="B1895" s="221"/>
      <c r="C1895" s="222"/>
      <c r="D1895" s="169"/>
      <c r="E1895" s="169"/>
      <c r="F1895" s="169"/>
      <c r="G1895" s="202"/>
      <c r="H1895" s="217"/>
      <c r="I1895" s="212"/>
      <c r="J1895" s="206"/>
      <c r="K1895" s="212"/>
      <c r="L1895" s="206"/>
      <c r="M1895" s="212"/>
      <c r="N1895" s="206"/>
      <c r="O1895" s="170"/>
      <c r="P1895" s="171"/>
      <c r="Q1895" s="171"/>
      <c r="R1895" s="171"/>
      <c r="S1895" s="172"/>
      <c r="T1895" s="172"/>
      <c r="U1895" s="171"/>
      <c r="V1895" s="171"/>
      <c r="W1895" s="173"/>
      <c r="X1895" s="173"/>
      <c r="Y1895" s="173"/>
      <c r="Z1895" s="171"/>
      <c r="AA1895" s="171"/>
      <c r="AB1895" s="171"/>
      <c r="AC1895" s="172"/>
      <c r="AD1895" s="172"/>
      <c r="AE1895" s="174"/>
      <c r="AF1895" s="175"/>
      <c r="AG1895" s="169"/>
      <c r="AH1895" s="171"/>
      <c r="AI1895" s="171"/>
      <c r="AJ1895" s="169"/>
      <c r="AK1895" s="176"/>
      <c r="AL1895" s="176"/>
      <c r="AM1895" s="176"/>
      <c r="AN1895" s="176"/>
      <c r="AO1895" s="176"/>
      <c r="AP1895" s="176"/>
      <c r="AQ1895" s="176"/>
      <c r="AR1895" s="176"/>
      <c r="AS1895" s="176"/>
      <c r="AT1895" s="176"/>
      <c r="AU1895" s="177"/>
      <c r="AV1895" s="178"/>
      <c r="AW1895" s="178"/>
      <c r="AX1895" s="179"/>
      <c r="AY1895" s="179"/>
      <c r="AZ1895" s="179"/>
      <c r="BA1895" s="180"/>
      <c r="BB1895" s="181"/>
      <c r="BC1895" s="181"/>
      <c r="BD1895" s="181"/>
    </row>
    <row r="1896" spans="1:56">
      <c r="A1896" s="223"/>
      <c r="B1896" s="224"/>
      <c r="C1896" s="225"/>
      <c r="D1896" s="182"/>
      <c r="E1896" s="182"/>
      <c r="F1896" s="182"/>
      <c r="G1896" s="203"/>
      <c r="H1896" s="218"/>
      <c r="I1896" s="213"/>
      <c r="J1896" s="207"/>
      <c r="K1896" s="213"/>
      <c r="L1896" s="207"/>
      <c r="M1896" s="213"/>
      <c r="N1896" s="207"/>
      <c r="O1896" s="183"/>
      <c r="P1896" s="184"/>
      <c r="Q1896" s="184"/>
      <c r="R1896" s="275"/>
      <c r="S1896" s="185"/>
      <c r="T1896" s="185"/>
      <c r="U1896" s="275"/>
      <c r="V1896" s="275"/>
      <c r="W1896" s="276"/>
      <c r="X1896" s="276"/>
      <c r="Y1896" s="276"/>
      <c r="Z1896" s="275"/>
      <c r="AA1896" s="184"/>
      <c r="AB1896" s="184"/>
      <c r="AC1896" s="185"/>
      <c r="AD1896" s="185"/>
      <c r="AE1896" s="186"/>
      <c r="AF1896" s="187"/>
      <c r="AG1896" s="182"/>
      <c r="AH1896" s="184"/>
      <c r="AI1896" s="184"/>
      <c r="AJ1896" s="182"/>
      <c r="AK1896" s="188"/>
      <c r="AL1896" s="188"/>
      <c r="AM1896" s="188"/>
      <c r="AN1896" s="188"/>
      <c r="AO1896" s="188"/>
      <c r="AP1896" s="188"/>
      <c r="AQ1896" s="188"/>
      <c r="AR1896" s="188"/>
      <c r="AS1896" s="188"/>
      <c r="AT1896" s="188"/>
      <c r="AU1896" s="189"/>
      <c r="AV1896" s="190"/>
      <c r="AW1896" s="190"/>
      <c r="AX1896" s="191"/>
      <c r="AY1896" s="191"/>
      <c r="AZ1896" s="191"/>
      <c r="BA1896" s="192"/>
      <c r="BB1896" s="193"/>
      <c r="BC1896" s="193"/>
      <c r="BD1896" s="193"/>
    </row>
    <row r="1897" spans="1:56">
      <c r="A1897" s="220"/>
      <c r="B1897" s="221"/>
      <c r="C1897" s="222"/>
      <c r="D1897" s="169"/>
      <c r="E1897" s="169"/>
      <c r="F1897" s="169"/>
      <c r="G1897" s="202"/>
      <c r="H1897" s="217"/>
      <c r="I1897" s="212"/>
      <c r="J1897" s="206"/>
      <c r="K1897" s="212"/>
      <c r="L1897" s="206"/>
      <c r="M1897" s="212"/>
      <c r="N1897" s="206"/>
      <c r="O1897" s="170"/>
      <c r="P1897" s="171"/>
      <c r="Q1897" s="171"/>
      <c r="R1897" s="171"/>
      <c r="S1897" s="172"/>
      <c r="T1897" s="172"/>
      <c r="U1897" s="171"/>
      <c r="V1897" s="171"/>
      <c r="W1897" s="173"/>
      <c r="X1897" s="173"/>
      <c r="Y1897" s="173"/>
      <c r="Z1897" s="171"/>
      <c r="AA1897" s="171"/>
      <c r="AB1897" s="171"/>
      <c r="AC1897" s="172"/>
      <c r="AD1897" s="172"/>
      <c r="AE1897" s="174"/>
      <c r="AF1897" s="175"/>
      <c r="AG1897" s="169"/>
      <c r="AH1897" s="171"/>
      <c r="AI1897" s="171"/>
      <c r="AJ1897" s="169"/>
      <c r="AK1897" s="176"/>
      <c r="AL1897" s="176"/>
      <c r="AM1897" s="176"/>
      <c r="AN1897" s="176"/>
      <c r="AO1897" s="176"/>
      <c r="AP1897" s="176"/>
      <c r="AQ1897" s="176"/>
      <c r="AR1897" s="176"/>
      <c r="AS1897" s="176"/>
      <c r="AT1897" s="176"/>
      <c r="AU1897" s="177"/>
      <c r="AV1897" s="178"/>
      <c r="AW1897" s="178"/>
      <c r="AX1897" s="179"/>
      <c r="AY1897" s="179"/>
      <c r="AZ1897" s="179"/>
      <c r="BA1897" s="180"/>
      <c r="BB1897" s="181"/>
      <c r="BC1897" s="181"/>
      <c r="BD1897" s="181"/>
    </row>
    <row r="1898" spans="1:56">
      <c r="A1898" s="223"/>
      <c r="B1898" s="224"/>
      <c r="C1898" s="225"/>
      <c r="D1898" s="182"/>
      <c r="E1898" s="182"/>
      <c r="F1898" s="182"/>
      <c r="G1898" s="203"/>
      <c r="H1898" s="218"/>
      <c r="I1898" s="213"/>
      <c r="J1898" s="207"/>
      <c r="K1898" s="213"/>
      <c r="L1898" s="207"/>
      <c r="M1898" s="213"/>
      <c r="N1898" s="207"/>
      <c r="O1898" s="183"/>
      <c r="P1898" s="184"/>
      <c r="Q1898" s="184"/>
      <c r="R1898" s="275"/>
      <c r="S1898" s="185"/>
      <c r="T1898" s="185"/>
      <c r="U1898" s="275"/>
      <c r="V1898" s="275"/>
      <c r="W1898" s="276"/>
      <c r="X1898" s="276"/>
      <c r="Y1898" s="276"/>
      <c r="Z1898" s="275"/>
      <c r="AA1898" s="184"/>
      <c r="AB1898" s="184"/>
      <c r="AC1898" s="185"/>
      <c r="AD1898" s="185"/>
      <c r="AE1898" s="186"/>
      <c r="AF1898" s="187"/>
      <c r="AG1898" s="182"/>
      <c r="AH1898" s="184"/>
      <c r="AI1898" s="184"/>
      <c r="AJ1898" s="182"/>
      <c r="AK1898" s="188"/>
      <c r="AL1898" s="188"/>
      <c r="AM1898" s="188"/>
      <c r="AN1898" s="188"/>
      <c r="AO1898" s="188"/>
      <c r="AP1898" s="188"/>
      <c r="AQ1898" s="188"/>
      <c r="AR1898" s="188"/>
      <c r="AS1898" s="188"/>
      <c r="AT1898" s="188"/>
      <c r="AU1898" s="189"/>
      <c r="AV1898" s="190"/>
      <c r="AW1898" s="190"/>
      <c r="AX1898" s="191"/>
      <c r="AY1898" s="191"/>
      <c r="AZ1898" s="191"/>
      <c r="BA1898" s="192"/>
      <c r="BB1898" s="193"/>
      <c r="BC1898" s="193"/>
      <c r="BD1898" s="193"/>
    </row>
    <row r="1899" spans="1:56">
      <c r="A1899" s="220"/>
      <c r="B1899" s="221"/>
      <c r="C1899" s="222"/>
      <c r="D1899" s="169"/>
      <c r="E1899" s="169"/>
      <c r="F1899" s="169"/>
      <c r="G1899" s="202"/>
      <c r="H1899" s="217"/>
      <c r="I1899" s="212"/>
      <c r="J1899" s="206"/>
      <c r="K1899" s="212"/>
      <c r="L1899" s="206"/>
      <c r="M1899" s="212"/>
      <c r="N1899" s="206"/>
      <c r="O1899" s="170"/>
      <c r="P1899" s="171"/>
      <c r="Q1899" s="171"/>
      <c r="R1899" s="171"/>
      <c r="S1899" s="172"/>
      <c r="T1899" s="172"/>
      <c r="U1899" s="171"/>
      <c r="V1899" s="171"/>
      <c r="W1899" s="173"/>
      <c r="X1899" s="173"/>
      <c r="Y1899" s="173"/>
      <c r="Z1899" s="171"/>
      <c r="AA1899" s="171"/>
      <c r="AB1899" s="171"/>
      <c r="AC1899" s="172"/>
      <c r="AD1899" s="172"/>
      <c r="AE1899" s="174"/>
      <c r="AF1899" s="175"/>
      <c r="AG1899" s="169"/>
      <c r="AH1899" s="171"/>
      <c r="AI1899" s="171"/>
      <c r="AJ1899" s="169"/>
      <c r="AK1899" s="176"/>
      <c r="AL1899" s="176"/>
      <c r="AM1899" s="176"/>
      <c r="AN1899" s="176"/>
      <c r="AO1899" s="176"/>
      <c r="AP1899" s="176"/>
      <c r="AQ1899" s="176"/>
      <c r="AR1899" s="176"/>
      <c r="AS1899" s="176"/>
      <c r="AT1899" s="176"/>
      <c r="AU1899" s="177"/>
      <c r="AV1899" s="178"/>
      <c r="AW1899" s="178"/>
      <c r="AX1899" s="179"/>
      <c r="AY1899" s="179"/>
      <c r="AZ1899" s="179"/>
      <c r="BA1899" s="180"/>
      <c r="BB1899" s="181"/>
      <c r="BC1899" s="181"/>
      <c r="BD1899" s="181"/>
    </row>
    <row r="1900" spans="1:56">
      <c r="A1900" s="223"/>
      <c r="B1900" s="224"/>
      <c r="C1900" s="225"/>
      <c r="D1900" s="182"/>
      <c r="E1900" s="182"/>
      <c r="F1900" s="182"/>
      <c r="G1900" s="203"/>
      <c r="H1900" s="218"/>
      <c r="I1900" s="213"/>
      <c r="J1900" s="207"/>
      <c r="K1900" s="213"/>
      <c r="L1900" s="207"/>
      <c r="M1900" s="213"/>
      <c r="N1900" s="207"/>
      <c r="O1900" s="183"/>
      <c r="P1900" s="184"/>
      <c r="Q1900" s="184"/>
      <c r="R1900" s="275"/>
      <c r="S1900" s="185"/>
      <c r="T1900" s="185"/>
      <c r="U1900" s="275"/>
      <c r="V1900" s="275"/>
      <c r="W1900" s="276"/>
      <c r="X1900" s="276"/>
      <c r="Y1900" s="276"/>
      <c r="Z1900" s="275"/>
      <c r="AA1900" s="184"/>
      <c r="AB1900" s="184"/>
      <c r="AC1900" s="185"/>
      <c r="AD1900" s="185"/>
      <c r="AE1900" s="186"/>
      <c r="AF1900" s="187"/>
      <c r="AG1900" s="182"/>
      <c r="AH1900" s="184"/>
      <c r="AI1900" s="184"/>
      <c r="AJ1900" s="182"/>
      <c r="AK1900" s="188"/>
      <c r="AL1900" s="188"/>
      <c r="AM1900" s="188"/>
      <c r="AN1900" s="188"/>
      <c r="AO1900" s="188"/>
      <c r="AP1900" s="188"/>
      <c r="AQ1900" s="188"/>
      <c r="AR1900" s="188"/>
      <c r="AS1900" s="188"/>
      <c r="AT1900" s="188"/>
      <c r="AU1900" s="189"/>
      <c r="AV1900" s="190"/>
      <c r="AW1900" s="190"/>
      <c r="AX1900" s="191"/>
      <c r="AY1900" s="191"/>
      <c r="AZ1900" s="191"/>
      <c r="BA1900" s="192"/>
      <c r="BB1900" s="193"/>
      <c r="BC1900" s="193"/>
      <c r="BD1900" s="193"/>
    </row>
    <row r="1901" spans="1:56">
      <c r="A1901" s="220"/>
      <c r="B1901" s="221"/>
      <c r="C1901" s="222"/>
      <c r="D1901" s="169"/>
      <c r="E1901" s="169"/>
      <c r="F1901" s="169"/>
      <c r="G1901" s="202"/>
      <c r="H1901" s="217"/>
      <c r="I1901" s="212"/>
      <c r="J1901" s="206"/>
      <c r="K1901" s="212"/>
      <c r="L1901" s="206"/>
      <c r="M1901" s="212"/>
      <c r="N1901" s="206"/>
      <c r="O1901" s="170"/>
      <c r="P1901" s="171"/>
      <c r="Q1901" s="171"/>
      <c r="R1901" s="171"/>
      <c r="S1901" s="172"/>
      <c r="T1901" s="172"/>
      <c r="U1901" s="171"/>
      <c r="V1901" s="171"/>
      <c r="W1901" s="173"/>
      <c r="X1901" s="173"/>
      <c r="Y1901" s="173"/>
      <c r="Z1901" s="171"/>
      <c r="AA1901" s="171"/>
      <c r="AB1901" s="171"/>
      <c r="AC1901" s="172"/>
      <c r="AD1901" s="172"/>
      <c r="AE1901" s="174"/>
      <c r="AF1901" s="175"/>
      <c r="AG1901" s="169"/>
      <c r="AH1901" s="171"/>
      <c r="AI1901" s="171"/>
      <c r="AJ1901" s="169"/>
      <c r="AK1901" s="176"/>
      <c r="AL1901" s="176"/>
      <c r="AM1901" s="176"/>
      <c r="AN1901" s="176"/>
      <c r="AO1901" s="176"/>
      <c r="AP1901" s="176"/>
      <c r="AQ1901" s="176"/>
      <c r="AR1901" s="176"/>
      <c r="AS1901" s="176"/>
      <c r="AT1901" s="176"/>
      <c r="AU1901" s="177"/>
      <c r="AV1901" s="178"/>
      <c r="AW1901" s="178"/>
      <c r="AX1901" s="179"/>
      <c r="AY1901" s="179"/>
      <c r="AZ1901" s="179"/>
      <c r="BA1901" s="180"/>
      <c r="BB1901" s="181"/>
      <c r="BC1901" s="181"/>
      <c r="BD1901" s="181"/>
    </row>
    <row r="1902" spans="1:56">
      <c r="A1902" s="223"/>
      <c r="B1902" s="224"/>
      <c r="C1902" s="225"/>
      <c r="D1902" s="182"/>
      <c r="E1902" s="182"/>
      <c r="F1902" s="182"/>
      <c r="G1902" s="203"/>
      <c r="H1902" s="218"/>
      <c r="I1902" s="213"/>
      <c r="J1902" s="207"/>
      <c r="K1902" s="213"/>
      <c r="L1902" s="207"/>
      <c r="M1902" s="213"/>
      <c r="N1902" s="207"/>
      <c r="O1902" s="183"/>
      <c r="P1902" s="184"/>
      <c r="Q1902" s="184"/>
      <c r="R1902" s="275"/>
      <c r="S1902" s="185"/>
      <c r="T1902" s="185"/>
      <c r="U1902" s="275"/>
      <c r="V1902" s="275"/>
      <c r="W1902" s="276"/>
      <c r="X1902" s="276"/>
      <c r="Y1902" s="276"/>
      <c r="Z1902" s="275"/>
      <c r="AA1902" s="184"/>
      <c r="AB1902" s="184"/>
      <c r="AC1902" s="185"/>
      <c r="AD1902" s="185"/>
      <c r="AE1902" s="186"/>
      <c r="AF1902" s="187"/>
      <c r="AG1902" s="182"/>
      <c r="AH1902" s="184"/>
      <c r="AI1902" s="184"/>
      <c r="AJ1902" s="182"/>
      <c r="AK1902" s="188"/>
      <c r="AL1902" s="188"/>
      <c r="AM1902" s="188"/>
      <c r="AN1902" s="188"/>
      <c r="AO1902" s="188"/>
      <c r="AP1902" s="188"/>
      <c r="AQ1902" s="188"/>
      <c r="AR1902" s="188"/>
      <c r="AS1902" s="188"/>
      <c r="AT1902" s="188"/>
      <c r="AU1902" s="189"/>
      <c r="AV1902" s="190"/>
      <c r="AW1902" s="190"/>
      <c r="AX1902" s="191"/>
      <c r="AY1902" s="191"/>
      <c r="AZ1902" s="191"/>
      <c r="BA1902" s="192"/>
      <c r="BB1902" s="193"/>
      <c r="BC1902" s="193"/>
      <c r="BD1902" s="193"/>
    </row>
    <row r="1903" spans="1:56">
      <c r="A1903" s="220"/>
      <c r="B1903" s="221"/>
      <c r="C1903" s="222"/>
      <c r="D1903" s="169"/>
      <c r="E1903" s="169"/>
      <c r="F1903" s="169"/>
      <c r="G1903" s="202"/>
      <c r="H1903" s="217"/>
      <c r="I1903" s="212"/>
      <c r="J1903" s="206"/>
      <c r="K1903" s="212"/>
      <c r="L1903" s="206"/>
      <c r="M1903" s="212"/>
      <c r="N1903" s="206"/>
      <c r="O1903" s="170"/>
      <c r="P1903" s="171"/>
      <c r="Q1903" s="171"/>
      <c r="R1903" s="171"/>
      <c r="S1903" s="172"/>
      <c r="T1903" s="172"/>
      <c r="U1903" s="171"/>
      <c r="V1903" s="171"/>
      <c r="W1903" s="173"/>
      <c r="X1903" s="173"/>
      <c r="Y1903" s="173"/>
      <c r="Z1903" s="171"/>
      <c r="AA1903" s="171"/>
      <c r="AB1903" s="171"/>
      <c r="AC1903" s="172"/>
      <c r="AD1903" s="172"/>
      <c r="AE1903" s="174"/>
      <c r="AF1903" s="175"/>
      <c r="AG1903" s="169"/>
      <c r="AH1903" s="171"/>
      <c r="AI1903" s="171"/>
      <c r="AJ1903" s="169"/>
      <c r="AK1903" s="176"/>
      <c r="AL1903" s="176"/>
      <c r="AM1903" s="176"/>
      <c r="AN1903" s="176"/>
      <c r="AO1903" s="176"/>
      <c r="AP1903" s="176"/>
      <c r="AQ1903" s="176"/>
      <c r="AR1903" s="176"/>
      <c r="AS1903" s="176"/>
      <c r="AT1903" s="176"/>
      <c r="AU1903" s="177"/>
      <c r="AV1903" s="178"/>
      <c r="AW1903" s="178"/>
      <c r="AX1903" s="179"/>
      <c r="AY1903" s="179"/>
      <c r="AZ1903" s="179"/>
      <c r="BA1903" s="180"/>
      <c r="BB1903" s="181"/>
      <c r="BC1903" s="181"/>
      <c r="BD1903" s="181"/>
    </row>
    <row r="1904" spans="1:56">
      <c r="A1904" s="223"/>
      <c r="B1904" s="224"/>
      <c r="C1904" s="225"/>
      <c r="D1904" s="182"/>
      <c r="E1904" s="182"/>
      <c r="F1904" s="182"/>
      <c r="G1904" s="203"/>
      <c r="H1904" s="218"/>
      <c r="I1904" s="213"/>
      <c r="J1904" s="207"/>
      <c r="K1904" s="213"/>
      <c r="L1904" s="207"/>
      <c r="M1904" s="213"/>
      <c r="N1904" s="207"/>
      <c r="O1904" s="183"/>
      <c r="P1904" s="184"/>
      <c r="Q1904" s="184"/>
      <c r="R1904" s="275"/>
      <c r="S1904" s="185"/>
      <c r="T1904" s="185"/>
      <c r="U1904" s="275"/>
      <c r="V1904" s="275"/>
      <c r="W1904" s="276"/>
      <c r="X1904" s="276"/>
      <c r="Y1904" s="276"/>
      <c r="Z1904" s="275"/>
      <c r="AA1904" s="184"/>
      <c r="AB1904" s="184"/>
      <c r="AC1904" s="185"/>
      <c r="AD1904" s="185"/>
      <c r="AE1904" s="186"/>
      <c r="AF1904" s="187"/>
      <c r="AG1904" s="182"/>
      <c r="AH1904" s="184"/>
      <c r="AI1904" s="184"/>
      <c r="AJ1904" s="182"/>
      <c r="AK1904" s="188"/>
      <c r="AL1904" s="188"/>
      <c r="AM1904" s="188"/>
      <c r="AN1904" s="188"/>
      <c r="AO1904" s="188"/>
      <c r="AP1904" s="188"/>
      <c r="AQ1904" s="188"/>
      <c r="AR1904" s="188"/>
      <c r="AS1904" s="188"/>
      <c r="AT1904" s="188"/>
      <c r="AU1904" s="189"/>
      <c r="AV1904" s="190"/>
      <c r="AW1904" s="190"/>
      <c r="AX1904" s="191"/>
      <c r="AY1904" s="191"/>
      <c r="AZ1904" s="191"/>
      <c r="BA1904" s="192"/>
      <c r="BB1904" s="193"/>
      <c r="BC1904" s="193"/>
      <c r="BD1904" s="193"/>
    </row>
    <row r="1905" spans="1:56">
      <c r="A1905" s="220"/>
      <c r="B1905" s="221"/>
      <c r="C1905" s="222"/>
      <c r="D1905" s="169"/>
      <c r="E1905" s="169"/>
      <c r="F1905" s="169"/>
      <c r="G1905" s="202"/>
      <c r="H1905" s="217"/>
      <c r="I1905" s="212"/>
      <c r="J1905" s="206"/>
      <c r="K1905" s="212"/>
      <c r="L1905" s="206"/>
      <c r="M1905" s="212"/>
      <c r="N1905" s="206"/>
      <c r="O1905" s="170"/>
      <c r="P1905" s="171"/>
      <c r="Q1905" s="171"/>
      <c r="R1905" s="171"/>
      <c r="S1905" s="172"/>
      <c r="T1905" s="172"/>
      <c r="U1905" s="171"/>
      <c r="V1905" s="171"/>
      <c r="W1905" s="173"/>
      <c r="X1905" s="173"/>
      <c r="Y1905" s="173"/>
      <c r="Z1905" s="171"/>
      <c r="AA1905" s="171"/>
      <c r="AB1905" s="171"/>
      <c r="AC1905" s="172"/>
      <c r="AD1905" s="172"/>
      <c r="AE1905" s="174"/>
      <c r="AF1905" s="175"/>
      <c r="AG1905" s="169"/>
      <c r="AH1905" s="171"/>
      <c r="AI1905" s="171"/>
      <c r="AJ1905" s="169"/>
      <c r="AK1905" s="176"/>
      <c r="AL1905" s="176"/>
      <c r="AM1905" s="176"/>
      <c r="AN1905" s="176"/>
      <c r="AO1905" s="176"/>
      <c r="AP1905" s="176"/>
      <c r="AQ1905" s="176"/>
      <c r="AR1905" s="176"/>
      <c r="AS1905" s="176"/>
      <c r="AT1905" s="176"/>
      <c r="AU1905" s="177"/>
      <c r="AV1905" s="178"/>
      <c r="AW1905" s="178"/>
      <c r="AX1905" s="179"/>
      <c r="AY1905" s="179"/>
      <c r="AZ1905" s="179"/>
      <c r="BA1905" s="180"/>
      <c r="BB1905" s="181"/>
      <c r="BC1905" s="181"/>
      <c r="BD1905" s="181"/>
    </row>
    <row r="1906" spans="1:56">
      <c r="A1906" s="223"/>
      <c r="B1906" s="224"/>
      <c r="C1906" s="225"/>
      <c r="D1906" s="182"/>
      <c r="E1906" s="182"/>
      <c r="F1906" s="182"/>
      <c r="G1906" s="203"/>
      <c r="H1906" s="218"/>
      <c r="I1906" s="213"/>
      <c r="J1906" s="207"/>
      <c r="K1906" s="213"/>
      <c r="L1906" s="207"/>
      <c r="M1906" s="213"/>
      <c r="N1906" s="207"/>
      <c r="O1906" s="183"/>
      <c r="P1906" s="184"/>
      <c r="Q1906" s="184"/>
      <c r="R1906" s="275"/>
      <c r="S1906" s="185"/>
      <c r="T1906" s="185"/>
      <c r="U1906" s="275"/>
      <c r="V1906" s="275"/>
      <c r="W1906" s="276"/>
      <c r="X1906" s="276"/>
      <c r="Y1906" s="276"/>
      <c r="Z1906" s="275"/>
      <c r="AA1906" s="184"/>
      <c r="AB1906" s="184"/>
      <c r="AC1906" s="185"/>
      <c r="AD1906" s="185"/>
      <c r="AE1906" s="186"/>
      <c r="AF1906" s="187"/>
      <c r="AG1906" s="182"/>
      <c r="AH1906" s="184"/>
      <c r="AI1906" s="184"/>
      <c r="AJ1906" s="182"/>
      <c r="AK1906" s="188"/>
      <c r="AL1906" s="188"/>
      <c r="AM1906" s="188"/>
      <c r="AN1906" s="188"/>
      <c r="AO1906" s="188"/>
      <c r="AP1906" s="188"/>
      <c r="AQ1906" s="188"/>
      <c r="AR1906" s="188"/>
      <c r="AS1906" s="188"/>
      <c r="AT1906" s="188"/>
      <c r="AU1906" s="189"/>
      <c r="AV1906" s="190"/>
      <c r="AW1906" s="190"/>
      <c r="AX1906" s="191"/>
      <c r="AY1906" s="191"/>
      <c r="AZ1906" s="191"/>
      <c r="BA1906" s="192"/>
      <c r="BB1906" s="193"/>
      <c r="BC1906" s="193"/>
      <c r="BD1906" s="193"/>
    </row>
    <row r="1907" spans="1:56">
      <c r="A1907" s="220"/>
      <c r="B1907" s="221"/>
      <c r="C1907" s="222"/>
      <c r="D1907" s="169"/>
      <c r="E1907" s="169"/>
      <c r="F1907" s="169"/>
      <c r="G1907" s="202"/>
      <c r="H1907" s="217"/>
      <c r="I1907" s="212"/>
      <c r="J1907" s="206"/>
      <c r="K1907" s="212"/>
      <c r="L1907" s="206"/>
      <c r="M1907" s="212"/>
      <c r="N1907" s="206"/>
      <c r="O1907" s="170"/>
      <c r="P1907" s="171"/>
      <c r="Q1907" s="171"/>
      <c r="R1907" s="171"/>
      <c r="S1907" s="172"/>
      <c r="T1907" s="172"/>
      <c r="U1907" s="171"/>
      <c r="V1907" s="171"/>
      <c r="W1907" s="173"/>
      <c r="X1907" s="173"/>
      <c r="Y1907" s="173"/>
      <c r="Z1907" s="171"/>
      <c r="AA1907" s="171"/>
      <c r="AB1907" s="171"/>
      <c r="AC1907" s="172"/>
      <c r="AD1907" s="172"/>
      <c r="AE1907" s="174"/>
      <c r="AF1907" s="175"/>
      <c r="AG1907" s="169"/>
      <c r="AH1907" s="171"/>
      <c r="AI1907" s="171"/>
      <c r="AJ1907" s="169"/>
      <c r="AK1907" s="176"/>
      <c r="AL1907" s="176"/>
      <c r="AM1907" s="176"/>
      <c r="AN1907" s="176"/>
      <c r="AO1907" s="176"/>
      <c r="AP1907" s="176"/>
      <c r="AQ1907" s="176"/>
      <c r="AR1907" s="176"/>
      <c r="AS1907" s="176"/>
      <c r="AT1907" s="176"/>
      <c r="AU1907" s="177"/>
      <c r="AV1907" s="178"/>
      <c r="AW1907" s="178"/>
      <c r="AX1907" s="179"/>
      <c r="AY1907" s="179"/>
      <c r="AZ1907" s="179"/>
      <c r="BA1907" s="180"/>
      <c r="BB1907" s="181"/>
      <c r="BC1907" s="181"/>
      <c r="BD1907" s="181"/>
    </row>
    <row r="1908" spans="1:56">
      <c r="A1908" s="223"/>
      <c r="B1908" s="224"/>
      <c r="C1908" s="225"/>
      <c r="D1908" s="182"/>
      <c r="E1908" s="182"/>
      <c r="F1908" s="182"/>
      <c r="G1908" s="203"/>
      <c r="H1908" s="218"/>
      <c r="I1908" s="213"/>
      <c r="J1908" s="207"/>
      <c r="K1908" s="213"/>
      <c r="L1908" s="207"/>
      <c r="M1908" s="213"/>
      <c r="N1908" s="207"/>
      <c r="O1908" s="183"/>
      <c r="P1908" s="184"/>
      <c r="Q1908" s="184"/>
      <c r="R1908" s="275"/>
      <c r="S1908" s="185"/>
      <c r="T1908" s="185"/>
      <c r="U1908" s="275"/>
      <c r="V1908" s="275"/>
      <c r="W1908" s="276"/>
      <c r="X1908" s="276"/>
      <c r="Y1908" s="276"/>
      <c r="Z1908" s="275"/>
      <c r="AA1908" s="184"/>
      <c r="AB1908" s="184"/>
      <c r="AC1908" s="185"/>
      <c r="AD1908" s="185"/>
      <c r="AE1908" s="186"/>
      <c r="AF1908" s="187"/>
      <c r="AG1908" s="182"/>
      <c r="AH1908" s="184"/>
      <c r="AI1908" s="184"/>
      <c r="AJ1908" s="182"/>
      <c r="AK1908" s="188"/>
      <c r="AL1908" s="188"/>
      <c r="AM1908" s="188"/>
      <c r="AN1908" s="188"/>
      <c r="AO1908" s="188"/>
      <c r="AP1908" s="188"/>
      <c r="AQ1908" s="188"/>
      <c r="AR1908" s="188"/>
      <c r="AS1908" s="188"/>
      <c r="AT1908" s="188"/>
      <c r="AU1908" s="189"/>
      <c r="AV1908" s="190"/>
      <c r="AW1908" s="190"/>
      <c r="AX1908" s="191"/>
      <c r="AY1908" s="191"/>
      <c r="AZ1908" s="191"/>
      <c r="BA1908" s="192"/>
      <c r="BB1908" s="193"/>
      <c r="BC1908" s="193"/>
      <c r="BD1908" s="193"/>
    </row>
    <row r="1909" spans="1:56">
      <c r="A1909" s="220"/>
      <c r="B1909" s="221"/>
      <c r="C1909" s="222"/>
      <c r="D1909" s="169"/>
      <c r="E1909" s="169"/>
      <c r="F1909" s="169"/>
      <c r="G1909" s="202"/>
      <c r="H1909" s="217"/>
      <c r="I1909" s="212"/>
      <c r="J1909" s="206"/>
      <c r="K1909" s="212"/>
      <c r="L1909" s="206"/>
      <c r="M1909" s="212"/>
      <c r="N1909" s="206"/>
      <c r="O1909" s="170"/>
      <c r="P1909" s="171"/>
      <c r="Q1909" s="171"/>
      <c r="R1909" s="171"/>
      <c r="S1909" s="172"/>
      <c r="T1909" s="172"/>
      <c r="U1909" s="171"/>
      <c r="V1909" s="171"/>
      <c r="W1909" s="173"/>
      <c r="X1909" s="173"/>
      <c r="Y1909" s="173"/>
      <c r="Z1909" s="171"/>
      <c r="AA1909" s="171"/>
      <c r="AB1909" s="171"/>
      <c r="AC1909" s="172"/>
      <c r="AD1909" s="172"/>
      <c r="AE1909" s="174"/>
      <c r="AF1909" s="175"/>
      <c r="AG1909" s="169"/>
      <c r="AH1909" s="171"/>
      <c r="AI1909" s="171"/>
      <c r="AJ1909" s="169"/>
      <c r="AK1909" s="176"/>
      <c r="AL1909" s="176"/>
      <c r="AM1909" s="176"/>
      <c r="AN1909" s="176"/>
      <c r="AO1909" s="176"/>
      <c r="AP1909" s="176"/>
      <c r="AQ1909" s="176"/>
      <c r="AR1909" s="176"/>
      <c r="AS1909" s="176"/>
      <c r="AT1909" s="176"/>
      <c r="AU1909" s="177"/>
      <c r="AV1909" s="178"/>
      <c r="AW1909" s="178"/>
      <c r="AX1909" s="179"/>
      <c r="AY1909" s="179"/>
      <c r="AZ1909" s="179"/>
      <c r="BA1909" s="180"/>
      <c r="BB1909" s="181"/>
      <c r="BC1909" s="181"/>
      <c r="BD1909" s="181"/>
    </row>
    <row r="1910" spans="1:56">
      <c r="A1910" s="223"/>
      <c r="B1910" s="224"/>
      <c r="C1910" s="225"/>
      <c r="D1910" s="182"/>
      <c r="E1910" s="182"/>
      <c r="F1910" s="182"/>
      <c r="G1910" s="203"/>
      <c r="H1910" s="218"/>
      <c r="I1910" s="213"/>
      <c r="J1910" s="207"/>
      <c r="K1910" s="213"/>
      <c r="L1910" s="207"/>
      <c r="M1910" s="213"/>
      <c r="N1910" s="207"/>
      <c r="O1910" s="183"/>
      <c r="P1910" s="184"/>
      <c r="Q1910" s="184"/>
      <c r="R1910" s="275"/>
      <c r="S1910" s="185"/>
      <c r="T1910" s="185"/>
      <c r="U1910" s="275"/>
      <c r="V1910" s="275"/>
      <c r="W1910" s="276"/>
      <c r="X1910" s="276"/>
      <c r="Y1910" s="276"/>
      <c r="Z1910" s="275"/>
      <c r="AA1910" s="184"/>
      <c r="AB1910" s="184"/>
      <c r="AC1910" s="185"/>
      <c r="AD1910" s="185"/>
      <c r="AE1910" s="186"/>
      <c r="AF1910" s="187"/>
      <c r="AG1910" s="182"/>
      <c r="AH1910" s="184"/>
      <c r="AI1910" s="184"/>
      <c r="AJ1910" s="182"/>
      <c r="AK1910" s="188"/>
      <c r="AL1910" s="188"/>
      <c r="AM1910" s="188"/>
      <c r="AN1910" s="188"/>
      <c r="AO1910" s="188"/>
      <c r="AP1910" s="188"/>
      <c r="AQ1910" s="188"/>
      <c r="AR1910" s="188"/>
      <c r="AS1910" s="188"/>
      <c r="AT1910" s="188"/>
      <c r="AU1910" s="189"/>
      <c r="AV1910" s="190"/>
      <c r="AW1910" s="190"/>
      <c r="AX1910" s="191"/>
      <c r="AY1910" s="191"/>
      <c r="AZ1910" s="191"/>
      <c r="BA1910" s="192"/>
      <c r="BB1910" s="193"/>
      <c r="BC1910" s="193"/>
      <c r="BD1910" s="193"/>
    </row>
    <row r="1911" spans="1:56">
      <c r="A1911" s="220"/>
      <c r="B1911" s="221"/>
      <c r="C1911" s="222"/>
      <c r="D1911" s="169"/>
      <c r="E1911" s="169"/>
      <c r="F1911" s="169"/>
      <c r="G1911" s="202"/>
      <c r="H1911" s="217"/>
      <c r="I1911" s="212"/>
      <c r="J1911" s="206"/>
      <c r="K1911" s="212"/>
      <c r="L1911" s="206"/>
      <c r="M1911" s="212"/>
      <c r="N1911" s="206"/>
      <c r="O1911" s="170"/>
      <c r="P1911" s="171"/>
      <c r="Q1911" s="171"/>
      <c r="R1911" s="171"/>
      <c r="S1911" s="172"/>
      <c r="T1911" s="172"/>
      <c r="U1911" s="171"/>
      <c r="V1911" s="171"/>
      <c r="W1911" s="173"/>
      <c r="X1911" s="173"/>
      <c r="Y1911" s="173"/>
      <c r="Z1911" s="171"/>
      <c r="AA1911" s="171"/>
      <c r="AB1911" s="171"/>
      <c r="AC1911" s="172"/>
      <c r="AD1911" s="172"/>
      <c r="AE1911" s="174"/>
      <c r="AF1911" s="175"/>
      <c r="AG1911" s="169"/>
      <c r="AH1911" s="171"/>
      <c r="AI1911" s="171"/>
      <c r="AJ1911" s="169"/>
      <c r="AK1911" s="176"/>
      <c r="AL1911" s="176"/>
      <c r="AM1911" s="176"/>
      <c r="AN1911" s="176"/>
      <c r="AO1911" s="176"/>
      <c r="AP1911" s="176"/>
      <c r="AQ1911" s="176"/>
      <c r="AR1911" s="176"/>
      <c r="AS1911" s="176"/>
      <c r="AT1911" s="176"/>
      <c r="AU1911" s="177"/>
      <c r="AV1911" s="178"/>
      <c r="AW1911" s="178"/>
      <c r="AX1911" s="179"/>
      <c r="AY1911" s="179"/>
      <c r="AZ1911" s="179"/>
      <c r="BA1911" s="180"/>
      <c r="BB1911" s="181"/>
      <c r="BC1911" s="181"/>
      <c r="BD1911" s="181"/>
    </row>
    <row r="1912" spans="1:56">
      <c r="A1912" s="223"/>
      <c r="B1912" s="224"/>
      <c r="C1912" s="225"/>
      <c r="D1912" s="182"/>
      <c r="E1912" s="182"/>
      <c r="F1912" s="182"/>
      <c r="G1912" s="203"/>
      <c r="H1912" s="218"/>
      <c r="I1912" s="213"/>
      <c r="J1912" s="207"/>
      <c r="K1912" s="213"/>
      <c r="L1912" s="207"/>
      <c r="M1912" s="213"/>
      <c r="N1912" s="207"/>
      <c r="O1912" s="183"/>
      <c r="P1912" s="184"/>
      <c r="Q1912" s="184"/>
      <c r="R1912" s="275"/>
      <c r="S1912" s="185"/>
      <c r="T1912" s="185"/>
      <c r="U1912" s="275"/>
      <c r="V1912" s="275"/>
      <c r="W1912" s="276"/>
      <c r="X1912" s="276"/>
      <c r="Y1912" s="276"/>
      <c r="Z1912" s="275"/>
      <c r="AA1912" s="184"/>
      <c r="AB1912" s="184"/>
      <c r="AC1912" s="185"/>
      <c r="AD1912" s="185"/>
      <c r="AE1912" s="186"/>
      <c r="AF1912" s="187"/>
      <c r="AG1912" s="182"/>
      <c r="AH1912" s="184"/>
      <c r="AI1912" s="184"/>
      <c r="AJ1912" s="182"/>
      <c r="AK1912" s="188"/>
      <c r="AL1912" s="188"/>
      <c r="AM1912" s="188"/>
      <c r="AN1912" s="188"/>
      <c r="AO1912" s="188"/>
      <c r="AP1912" s="188"/>
      <c r="AQ1912" s="188"/>
      <c r="AR1912" s="188"/>
      <c r="AS1912" s="188"/>
      <c r="AT1912" s="188"/>
      <c r="AU1912" s="189"/>
      <c r="AV1912" s="190"/>
      <c r="AW1912" s="190"/>
      <c r="AX1912" s="191"/>
      <c r="AY1912" s="191"/>
      <c r="AZ1912" s="191"/>
      <c r="BA1912" s="192"/>
      <c r="BB1912" s="193"/>
      <c r="BC1912" s="193"/>
      <c r="BD1912" s="193"/>
    </row>
    <row r="1913" spans="1:56">
      <c r="A1913" s="220"/>
      <c r="B1913" s="221"/>
      <c r="C1913" s="222"/>
      <c r="D1913" s="169"/>
      <c r="E1913" s="169"/>
      <c r="F1913" s="169"/>
      <c r="G1913" s="202"/>
      <c r="H1913" s="217"/>
      <c r="I1913" s="212"/>
      <c r="J1913" s="206"/>
      <c r="K1913" s="212"/>
      <c r="L1913" s="206"/>
      <c r="M1913" s="212"/>
      <c r="N1913" s="206"/>
      <c r="O1913" s="170"/>
      <c r="P1913" s="171"/>
      <c r="Q1913" s="171"/>
      <c r="R1913" s="171"/>
      <c r="S1913" s="172"/>
      <c r="T1913" s="172"/>
      <c r="U1913" s="171"/>
      <c r="V1913" s="171"/>
      <c r="W1913" s="173"/>
      <c r="X1913" s="173"/>
      <c r="Y1913" s="173"/>
      <c r="Z1913" s="171"/>
      <c r="AA1913" s="171"/>
      <c r="AB1913" s="171"/>
      <c r="AC1913" s="172"/>
      <c r="AD1913" s="172"/>
      <c r="AE1913" s="174"/>
      <c r="AF1913" s="175"/>
      <c r="AG1913" s="169"/>
      <c r="AH1913" s="171"/>
      <c r="AI1913" s="171"/>
      <c r="AJ1913" s="169"/>
      <c r="AK1913" s="176"/>
      <c r="AL1913" s="176"/>
      <c r="AM1913" s="176"/>
      <c r="AN1913" s="176"/>
      <c r="AO1913" s="176"/>
      <c r="AP1913" s="176"/>
      <c r="AQ1913" s="176"/>
      <c r="AR1913" s="176"/>
      <c r="AS1913" s="176"/>
      <c r="AT1913" s="176"/>
      <c r="AU1913" s="177"/>
      <c r="AV1913" s="178"/>
      <c r="AW1913" s="178"/>
      <c r="AX1913" s="179"/>
      <c r="AY1913" s="179"/>
      <c r="AZ1913" s="179"/>
      <c r="BA1913" s="180"/>
      <c r="BB1913" s="181"/>
      <c r="BC1913" s="181"/>
      <c r="BD1913" s="181"/>
    </row>
    <row r="1914" spans="1:56">
      <c r="A1914" s="223"/>
      <c r="B1914" s="224"/>
      <c r="C1914" s="225"/>
      <c r="D1914" s="182"/>
      <c r="E1914" s="182"/>
      <c r="F1914" s="182"/>
      <c r="G1914" s="203"/>
      <c r="H1914" s="218"/>
      <c r="I1914" s="213"/>
      <c r="J1914" s="207"/>
      <c r="K1914" s="213"/>
      <c r="L1914" s="207"/>
      <c r="M1914" s="213"/>
      <c r="N1914" s="207"/>
      <c r="O1914" s="183"/>
      <c r="P1914" s="184"/>
      <c r="Q1914" s="184"/>
      <c r="R1914" s="275"/>
      <c r="S1914" s="185"/>
      <c r="T1914" s="185"/>
      <c r="U1914" s="275"/>
      <c r="V1914" s="275"/>
      <c r="W1914" s="276"/>
      <c r="X1914" s="276"/>
      <c r="Y1914" s="276"/>
      <c r="Z1914" s="275"/>
      <c r="AA1914" s="184"/>
      <c r="AB1914" s="184"/>
      <c r="AC1914" s="185"/>
      <c r="AD1914" s="185"/>
      <c r="AE1914" s="186"/>
      <c r="AF1914" s="187"/>
      <c r="AG1914" s="182"/>
      <c r="AH1914" s="184"/>
      <c r="AI1914" s="184"/>
      <c r="AJ1914" s="182"/>
      <c r="AK1914" s="188"/>
      <c r="AL1914" s="188"/>
      <c r="AM1914" s="188"/>
      <c r="AN1914" s="188"/>
      <c r="AO1914" s="188"/>
      <c r="AP1914" s="188"/>
      <c r="AQ1914" s="188"/>
      <c r="AR1914" s="188"/>
      <c r="AS1914" s="188"/>
      <c r="AT1914" s="188"/>
      <c r="AU1914" s="189"/>
      <c r="AV1914" s="190"/>
      <c r="AW1914" s="190"/>
      <c r="AX1914" s="191"/>
      <c r="AY1914" s="191"/>
      <c r="AZ1914" s="191"/>
      <c r="BA1914" s="192"/>
      <c r="BB1914" s="193"/>
      <c r="BC1914" s="193"/>
      <c r="BD1914" s="193"/>
    </row>
    <row r="1915" spans="1:56">
      <c r="A1915" s="220"/>
      <c r="B1915" s="221"/>
      <c r="C1915" s="222"/>
      <c r="D1915" s="169"/>
      <c r="E1915" s="169"/>
      <c r="F1915" s="169"/>
      <c r="G1915" s="202"/>
      <c r="H1915" s="217"/>
      <c r="I1915" s="212"/>
      <c r="J1915" s="206"/>
      <c r="K1915" s="212"/>
      <c r="L1915" s="206"/>
      <c r="M1915" s="212"/>
      <c r="N1915" s="206"/>
      <c r="O1915" s="170"/>
      <c r="P1915" s="171"/>
      <c r="Q1915" s="171"/>
      <c r="R1915" s="171"/>
      <c r="S1915" s="172"/>
      <c r="T1915" s="172"/>
      <c r="U1915" s="171"/>
      <c r="V1915" s="171"/>
      <c r="W1915" s="173"/>
      <c r="X1915" s="173"/>
      <c r="Y1915" s="173"/>
      <c r="Z1915" s="171"/>
      <c r="AA1915" s="171"/>
      <c r="AB1915" s="171"/>
      <c r="AC1915" s="172"/>
      <c r="AD1915" s="172"/>
      <c r="AE1915" s="174"/>
      <c r="AF1915" s="175"/>
      <c r="AG1915" s="169"/>
      <c r="AH1915" s="171"/>
      <c r="AI1915" s="171"/>
      <c r="AJ1915" s="169"/>
      <c r="AK1915" s="176"/>
      <c r="AL1915" s="176"/>
      <c r="AM1915" s="176"/>
      <c r="AN1915" s="176"/>
      <c r="AO1915" s="176"/>
      <c r="AP1915" s="176"/>
      <c r="AQ1915" s="176"/>
      <c r="AR1915" s="176"/>
      <c r="AS1915" s="176"/>
      <c r="AT1915" s="176"/>
      <c r="AU1915" s="177"/>
      <c r="AV1915" s="178"/>
      <c r="AW1915" s="178"/>
      <c r="AX1915" s="179"/>
      <c r="AY1915" s="179"/>
      <c r="AZ1915" s="179"/>
      <c r="BA1915" s="180"/>
      <c r="BB1915" s="181"/>
      <c r="BC1915" s="181"/>
      <c r="BD1915" s="181"/>
    </row>
    <row r="1916" spans="1:56">
      <c r="A1916" s="223"/>
      <c r="B1916" s="224"/>
      <c r="C1916" s="225"/>
      <c r="D1916" s="182"/>
      <c r="E1916" s="182"/>
      <c r="F1916" s="182"/>
      <c r="G1916" s="203"/>
      <c r="H1916" s="218"/>
      <c r="I1916" s="213"/>
      <c r="J1916" s="207"/>
      <c r="K1916" s="213"/>
      <c r="L1916" s="207"/>
      <c r="M1916" s="213"/>
      <c r="N1916" s="207"/>
      <c r="O1916" s="183"/>
      <c r="P1916" s="184"/>
      <c r="Q1916" s="184"/>
      <c r="R1916" s="275"/>
      <c r="S1916" s="185"/>
      <c r="T1916" s="185"/>
      <c r="U1916" s="275"/>
      <c r="V1916" s="275"/>
      <c r="W1916" s="276"/>
      <c r="X1916" s="276"/>
      <c r="Y1916" s="276"/>
      <c r="Z1916" s="275"/>
      <c r="AA1916" s="184"/>
      <c r="AB1916" s="184"/>
      <c r="AC1916" s="185"/>
      <c r="AD1916" s="185"/>
      <c r="AE1916" s="186"/>
      <c r="AF1916" s="187"/>
      <c r="AG1916" s="182"/>
      <c r="AH1916" s="184"/>
      <c r="AI1916" s="184"/>
      <c r="AJ1916" s="182"/>
      <c r="AK1916" s="188"/>
      <c r="AL1916" s="188"/>
      <c r="AM1916" s="188"/>
      <c r="AN1916" s="188"/>
      <c r="AO1916" s="188"/>
      <c r="AP1916" s="188"/>
      <c r="AQ1916" s="188"/>
      <c r="AR1916" s="188"/>
      <c r="AS1916" s="188"/>
      <c r="AT1916" s="188"/>
      <c r="AU1916" s="189"/>
      <c r="AV1916" s="190"/>
      <c r="AW1916" s="190"/>
      <c r="AX1916" s="191"/>
      <c r="AY1916" s="191"/>
      <c r="AZ1916" s="191"/>
      <c r="BA1916" s="192"/>
      <c r="BB1916" s="193"/>
      <c r="BC1916" s="193"/>
      <c r="BD1916" s="193"/>
    </row>
    <row r="1917" spans="1:56">
      <c r="A1917" s="220"/>
      <c r="B1917" s="221"/>
      <c r="C1917" s="222"/>
      <c r="D1917" s="169"/>
      <c r="E1917" s="169"/>
      <c r="F1917" s="169"/>
      <c r="G1917" s="202"/>
      <c r="H1917" s="217"/>
      <c r="I1917" s="212"/>
      <c r="J1917" s="206"/>
      <c r="K1917" s="212"/>
      <c r="L1917" s="206"/>
      <c r="M1917" s="212"/>
      <c r="N1917" s="206"/>
      <c r="O1917" s="170"/>
      <c r="P1917" s="171"/>
      <c r="Q1917" s="171"/>
      <c r="R1917" s="171"/>
      <c r="S1917" s="172"/>
      <c r="T1917" s="172"/>
      <c r="U1917" s="171"/>
      <c r="V1917" s="171"/>
      <c r="W1917" s="173"/>
      <c r="X1917" s="173"/>
      <c r="Y1917" s="173"/>
      <c r="Z1917" s="171"/>
      <c r="AA1917" s="171"/>
      <c r="AB1917" s="171"/>
      <c r="AC1917" s="172"/>
      <c r="AD1917" s="172"/>
      <c r="AE1917" s="174"/>
      <c r="AF1917" s="175"/>
      <c r="AG1917" s="169"/>
      <c r="AH1917" s="171"/>
      <c r="AI1917" s="171"/>
      <c r="AJ1917" s="169"/>
      <c r="AK1917" s="176"/>
      <c r="AL1917" s="176"/>
      <c r="AM1917" s="176"/>
      <c r="AN1917" s="176"/>
      <c r="AO1917" s="176"/>
      <c r="AP1917" s="176"/>
      <c r="AQ1917" s="176"/>
      <c r="AR1917" s="176"/>
      <c r="AS1917" s="176"/>
      <c r="AT1917" s="176"/>
      <c r="AU1917" s="177"/>
      <c r="AV1917" s="178"/>
      <c r="AW1917" s="178"/>
      <c r="AX1917" s="179"/>
      <c r="AY1917" s="179"/>
      <c r="AZ1917" s="179"/>
      <c r="BA1917" s="180"/>
      <c r="BB1917" s="181"/>
      <c r="BC1917" s="181"/>
      <c r="BD1917" s="181"/>
    </row>
    <row r="1918" spans="1:56">
      <c r="A1918" s="223"/>
      <c r="B1918" s="224"/>
      <c r="C1918" s="225"/>
      <c r="D1918" s="182"/>
      <c r="E1918" s="182"/>
      <c r="F1918" s="182"/>
      <c r="G1918" s="203"/>
      <c r="H1918" s="218"/>
      <c r="I1918" s="213"/>
      <c r="J1918" s="207"/>
      <c r="K1918" s="213"/>
      <c r="L1918" s="207"/>
      <c r="M1918" s="213"/>
      <c r="N1918" s="207"/>
      <c r="O1918" s="183"/>
      <c r="P1918" s="184"/>
      <c r="Q1918" s="184"/>
      <c r="R1918" s="275"/>
      <c r="S1918" s="185"/>
      <c r="T1918" s="185"/>
      <c r="U1918" s="275"/>
      <c r="V1918" s="275"/>
      <c r="W1918" s="276"/>
      <c r="X1918" s="276"/>
      <c r="Y1918" s="276"/>
      <c r="Z1918" s="275"/>
      <c r="AA1918" s="184"/>
      <c r="AB1918" s="184"/>
      <c r="AC1918" s="185"/>
      <c r="AD1918" s="185"/>
      <c r="AE1918" s="186"/>
      <c r="AF1918" s="187"/>
      <c r="AG1918" s="182"/>
      <c r="AH1918" s="184"/>
      <c r="AI1918" s="184"/>
      <c r="AJ1918" s="182"/>
      <c r="AK1918" s="188"/>
      <c r="AL1918" s="188"/>
      <c r="AM1918" s="188"/>
      <c r="AN1918" s="188"/>
      <c r="AO1918" s="188"/>
      <c r="AP1918" s="188"/>
      <c r="AQ1918" s="188"/>
      <c r="AR1918" s="188"/>
      <c r="AS1918" s="188"/>
      <c r="AT1918" s="188"/>
      <c r="AU1918" s="189"/>
      <c r="AV1918" s="190"/>
      <c r="AW1918" s="190"/>
      <c r="AX1918" s="191"/>
      <c r="AY1918" s="191"/>
      <c r="AZ1918" s="191"/>
      <c r="BA1918" s="192"/>
      <c r="BB1918" s="193"/>
      <c r="BC1918" s="193"/>
      <c r="BD1918" s="193"/>
    </row>
    <row r="1919" spans="1:56">
      <c r="A1919" s="220"/>
      <c r="B1919" s="221"/>
      <c r="C1919" s="222"/>
      <c r="D1919" s="169"/>
      <c r="E1919" s="169"/>
      <c r="F1919" s="169"/>
      <c r="G1919" s="202"/>
      <c r="H1919" s="217"/>
      <c r="I1919" s="212"/>
      <c r="J1919" s="206"/>
      <c r="K1919" s="212"/>
      <c r="L1919" s="206"/>
      <c r="M1919" s="212"/>
      <c r="N1919" s="206"/>
      <c r="O1919" s="170"/>
      <c r="P1919" s="171"/>
      <c r="Q1919" s="171"/>
      <c r="R1919" s="171"/>
      <c r="S1919" s="172"/>
      <c r="T1919" s="172"/>
      <c r="U1919" s="171"/>
      <c r="V1919" s="171"/>
      <c r="W1919" s="173"/>
      <c r="X1919" s="173"/>
      <c r="Y1919" s="173"/>
      <c r="Z1919" s="171"/>
      <c r="AA1919" s="171"/>
      <c r="AB1919" s="171"/>
      <c r="AC1919" s="172"/>
      <c r="AD1919" s="172"/>
      <c r="AE1919" s="174"/>
      <c r="AF1919" s="175"/>
      <c r="AG1919" s="169"/>
      <c r="AH1919" s="171"/>
      <c r="AI1919" s="171"/>
      <c r="AJ1919" s="169"/>
      <c r="AK1919" s="176"/>
      <c r="AL1919" s="176"/>
      <c r="AM1919" s="176"/>
      <c r="AN1919" s="176"/>
      <c r="AO1919" s="176"/>
      <c r="AP1919" s="176"/>
      <c r="AQ1919" s="176"/>
      <c r="AR1919" s="176"/>
      <c r="AS1919" s="176"/>
      <c r="AT1919" s="176"/>
      <c r="AU1919" s="177"/>
      <c r="AV1919" s="178"/>
      <c r="AW1919" s="178"/>
      <c r="AX1919" s="179"/>
      <c r="AY1919" s="179"/>
      <c r="AZ1919" s="179"/>
      <c r="BA1919" s="180"/>
      <c r="BB1919" s="181"/>
      <c r="BC1919" s="181"/>
      <c r="BD1919" s="181"/>
    </row>
    <row r="1920" spans="1:56">
      <c r="A1920" s="223"/>
      <c r="B1920" s="224"/>
      <c r="C1920" s="225"/>
      <c r="D1920" s="182"/>
      <c r="E1920" s="182"/>
      <c r="F1920" s="182"/>
      <c r="G1920" s="203"/>
      <c r="H1920" s="218"/>
      <c r="I1920" s="213"/>
      <c r="J1920" s="207"/>
      <c r="K1920" s="213"/>
      <c r="L1920" s="207"/>
      <c r="M1920" s="213"/>
      <c r="N1920" s="207"/>
      <c r="O1920" s="183"/>
      <c r="P1920" s="184"/>
      <c r="Q1920" s="184"/>
      <c r="R1920" s="275"/>
      <c r="S1920" s="185"/>
      <c r="T1920" s="185"/>
      <c r="U1920" s="275"/>
      <c r="V1920" s="275"/>
      <c r="W1920" s="276"/>
      <c r="X1920" s="276"/>
      <c r="Y1920" s="276"/>
      <c r="Z1920" s="275"/>
      <c r="AA1920" s="184"/>
      <c r="AB1920" s="184"/>
      <c r="AC1920" s="185"/>
      <c r="AD1920" s="185"/>
      <c r="AE1920" s="186"/>
      <c r="AF1920" s="187"/>
      <c r="AG1920" s="182"/>
      <c r="AH1920" s="184"/>
      <c r="AI1920" s="184"/>
      <c r="AJ1920" s="182"/>
      <c r="AK1920" s="188"/>
      <c r="AL1920" s="188"/>
      <c r="AM1920" s="188"/>
      <c r="AN1920" s="188"/>
      <c r="AO1920" s="188"/>
      <c r="AP1920" s="188"/>
      <c r="AQ1920" s="188"/>
      <c r="AR1920" s="188"/>
      <c r="AS1920" s="188"/>
      <c r="AT1920" s="188"/>
      <c r="AU1920" s="189"/>
      <c r="AV1920" s="190"/>
      <c r="AW1920" s="190"/>
      <c r="AX1920" s="191"/>
      <c r="AY1920" s="191"/>
      <c r="AZ1920" s="191"/>
      <c r="BA1920" s="192"/>
      <c r="BB1920" s="193"/>
      <c r="BC1920" s="193"/>
      <c r="BD1920" s="193"/>
    </row>
    <row r="1921" spans="1:56">
      <c r="A1921" s="220"/>
      <c r="B1921" s="221"/>
      <c r="C1921" s="222"/>
      <c r="D1921" s="169"/>
      <c r="E1921" s="169"/>
      <c r="F1921" s="169"/>
      <c r="G1921" s="202"/>
      <c r="H1921" s="217"/>
      <c r="I1921" s="212"/>
      <c r="J1921" s="206"/>
      <c r="K1921" s="212"/>
      <c r="L1921" s="206"/>
      <c r="M1921" s="212"/>
      <c r="N1921" s="206"/>
      <c r="O1921" s="170"/>
      <c r="P1921" s="171"/>
      <c r="Q1921" s="171"/>
      <c r="R1921" s="171"/>
      <c r="S1921" s="172"/>
      <c r="T1921" s="172"/>
      <c r="U1921" s="171"/>
      <c r="V1921" s="171"/>
      <c r="W1921" s="173"/>
      <c r="X1921" s="173"/>
      <c r="Y1921" s="173"/>
      <c r="Z1921" s="171"/>
      <c r="AA1921" s="171"/>
      <c r="AB1921" s="171"/>
      <c r="AC1921" s="172"/>
      <c r="AD1921" s="172"/>
      <c r="AE1921" s="174"/>
      <c r="AF1921" s="175"/>
      <c r="AG1921" s="169"/>
      <c r="AH1921" s="171"/>
      <c r="AI1921" s="171"/>
      <c r="AJ1921" s="169"/>
      <c r="AK1921" s="176"/>
      <c r="AL1921" s="176"/>
      <c r="AM1921" s="176"/>
      <c r="AN1921" s="176"/>
      <c r="AO1921" s="176"/>
      <c r="AP1921" s="176"/>
      <c r="AQ1921" s="176"/>
      <c r="AR1921" s="176"/>
      <c r="AS1921" s="176"/>
      <c r="AT1921" s="176"/>
      <c r="AU1921" s="177"/>
      <c r="AV1921" s="178"/>
      <c r="AW1921" s="178"/>
      <c r="AX1921" s="179"/>
      <c r="AY1921" s="179"/>
      <c r="AZ1921" s="179"/>
      <c r="BA1921" s="180"/>
      <c r="BB1921" s="181"/>
      <c r="BC1921" s="181"/>
      <c r="BD1921" s="181"/>
    </row>
    <row r="1922" spans="1:56">
      <c r="A1922" s="223"/>
      <c r="B1922" s="224"/>
      <c r="C1922" s="225"/>
      <c r="D1922" s="182"/>
      <c r="E1922" s="182"/>
      <c r="F1922" s="182"/>
      <c r="G1922" s="203"/>
      <c r="H1922" s="218"/>
      <c r="I1922" s="213"/>
      <c r="J1922" s="207"/>
      <c r="K1922" s="213"/>
      <c r="L1922" s="207"/>
      <c r="M1922" s="213"/>
      <c r="N1922" s="207"/>
      <c r="O1922" s="183"/>
      <c r="P1922" s="184"/>
      <c r="Q1922" s="184"/>
      <c r="R1922" s="275"/>
      <c r="S1922" s="185"/>
      <c r="T1922" s="185"/>
      <c r="U1922" s="275"/>
      <c r="V1922" s="275"/>
      <c r="W1922" s="276"/>
      <c r="X1922" s="276"/>
      <c r="Y1922" s="276"/>
      <c r="Z1922" s="275"/>
      <c r="AA1922" s="184"/>
      <c r="AB1922" s="184"/>
      <c r="AC1922" s="185"/>
      <c r="AD1922" s="185"/>
      <c r="AE1922" s="186"/>
      <c r="AF1922" s="187"/>
      <c r="AG1922" s="182"/>
      <c r="AH1922" s="184"/>
      <c r="AI1922" s="184"/>
      <c r="AJ1922" s="182"/>
      <c r="AK1922" s="188"/>
      <c r="AL1922" s="188"/>
      <c r="AM1922" s="188"/>
      <c r="AN1922" s="188"/>
      <c r="AO1922" s="188"/>
      <c r="AP1922" s="188"/>
      <c r="AQ1922" s="188"/>
      <c r="AR1922" s="188"/>
      <c r="AS1922" s="188"/>
      <c r="AT1922" s="188"/>
      <c r="AU1922" s="189"/>
      <c r="AV1922" s="190"/>
      <c r="AW1922" s="190"/>
      <c r="AX1922" s="191"/>
      <c r="AY1922" s="191"/>
      <c r="AZ1922" s="191"/>
      <c r="BA1922" s="192"/>
      <c r="BB1922" s="193"/>
      <c r="BC1922" s="193"/>
      <c r="BD1922" s="193"/>
    </row>
    <row r="1923" spans="1:56">
      <c r="A1923" s="220"/>
      <c r="B1923" s="221"/>
      <c r="C1923" s="222"/>
      <c r="D1923" s="169"/>
      <c r="E1923" s="169"/>
      <c r="F1923" s="169"/>
      <c r="G1923" s="202"/>
      <c r="H1923" s="217"/>
      <c r="I1923" s="212"/>
      <c r="J1923" s="206"/>
      <c r="K1923" s="212"/>
      <c r="L1923" s="206"/>
      <c r="M1923" s="212"/>
      <c r="N1923" s="206"/>
      <c r="O1923" s="170"/>
      <c r="P1923" s="171"/>
      <c r="Q1923" s="171"/>
      <c r="R1923" s="171"/>
      <c r="S1923" s="172"/>
      <c r="T1923" s="172"/>
      <c r="U1923" s="171"/>
      <c r="V1923" s="171"/>
      <c r="W1923" s="173"/>
      <c r="X1923" s="173"/>
      <c r="Y1923" s="173"/>
      <c r="Z1923" s="171"/>
      <c r="AA1923" s="171"/>
      <c r="AB1923" s="171"/>
      <c r="AC1923" s="172"/>
      <c r="AD1923" s="172"/>
      <c r="AE1923" s="174"/>
      <c r="AF1923" s="175"/>
      <c r="AG1923" s="169"/>
      <c r="AH1923" s="171"/>
      <c r="AI1923" s="171"/>
      <c r="AJ1923" s="169"/>
      <c r="AK1923" s="176"/>
      <c r="AL1923" s="176"/>
      <c r="AM1923" s="176"/>
      <c r="AN1923" s="176"/>
      <c r="AO1923" s="176"/>
      <c r="AP1923" s="176"/>
      <c r="AQ1923" s="176"/>
      <c r="AR1923" s="176"/>
      <c r="AS1923" s="176"/>
      <c r="AT1923" s="176"/>
      <c r="AU1923" s="177"/>
      <c r="AV1923" s="178"/>
      <c r="AW1923" s="178"/>
      <c r="AX1923" s="179"/>
      <c r="AY1923" s="179"/>
      <c r="AZ1923" s="179"/>
      <c r="BA1923" s="180"/>
      <c r="BB1923" s="181"/>
      <c r="BC1923" s="181"/>
      <c r="BD1923" s="181"/>
    </row>
    <row r="1924" spans="1:56">
      <c r="A1924" s="223"/>
      <c r="B1924" s="224"/>
      <c r="C1924" s="225"/>
      <c r="D1924" s="182"/>
      <c r="E1924" s="182"/>
      <c r="F1924" s="182"/>
      <c r="G1924" s="203"/>
      <c r="H1924" s="218"/>
      <c r="I1924" s="213"/>
      <c r="J1924" s="207"/>
      <c r="K1924" s="213"/>
      <c r="L1924" s="207"/>
      <c r="M1924" s="213"/>
      <c r="N1924" s="207"/>
      <c r="O1924" s="183"/>
      <c r="P1924" s="184"/>
      <c r="Q1924" s="184"/>
      <c r="R1924" s="275"/>
      <c r="S1924" s="185"/>
      <c r="T1924" s="185"/>
      <c r="U1924" s="275"/>
      <c r="V1924" s="275"/>
      <c r="W1924" s="276"/>
      <c r="X1924" s="276"/>
      <c r="Y1924" s="276"/>
      <c r="Z1924" s="275"/>
      <c r="AA1924" s="184"/>
      <c r="AB1924" s="184"/>
      <c r="AC1924" s="185"/>
      <c r="AD1924" s="185"/>
      <c r="AE1924" s="186"/>
      <c r="AF1924" s="187"/>
      <c r="AG1924" s="182"/>
      <c r="AH1924" s="184"/>
      <c r="AI1924" s="184"/>
      <c r="AJ1924" s="182"/>
      <c r="AK1924" s="188"/>
      <c r="AL1924" s="188"/>
      <c r="AM1924" s="188"/>
      <c r="AN1924" s="188"/>
      <c r="AO1924" s="188"/>
      <c r="AP1924" s="188"/>
      <c r="AQ1924" s="188"/>
      <c r="AR1924" s="188"/>
      <c r="AS1924" s="188"/>
      <c r="AT1924" s="188"/>
      <c r="AU1924" s="189"/>
      <c r="AV1924" s="190"/>
      <c r="AW1924" s="190"/>
      <c r="AX1924" s="191"/>
      <c r="AY1924" s="191"/>
      <c r="AZ1924" s="191"/>
      <c r="BA1924" s="192"/>
      <c r="BB1924" s="193"/>
      <c r="BC1924" s="193"/>
      <c r="BD1924" s="193"/>
    </row>
    <row r="1925" spans="1:56">
      <c r="A1925" s="220"/>
      <c r="B1925" s="221"/>
      <c r="C1925" s="222"/>
      <c r="D1925" s="169"/>
      <c r="E1925" s="169"/>
      <c r="F1925" s="169"/>
      <c r="G1925" s="202"/>
      <c r="H1925" s="217"/>
      <c r="I1925" s="212"/>
      <c r="J1925" s="206"/>
      <c r="K1925" s="212"/>
      <c r="L1925" s="206"/>
      <c r="M1925" s="212"/>
      <c r="N1925" s="206"/>
      <c r="O1925" s="170"/>
      <c r="P1925" s="171"/>
      <c r="Q1925" s="171"/>
      <c r="R1925" s="171"/>
      <c r="S1925" s="172"/>
      <c r="T1925" s="172"/>
      <c r="U1925" s="171"/>
      <c r="V1925" s="171"/>
      <c r="W1925" s="173"/>
      <c r="X1925" s="173"/>
      <c r="Y1925" s="173"/>
      <c r="Z1925" s="171"/>
      <c r="AA1925" s="171"/>
      <c r="AB1925" s="171"/>
      <c r="AC1925" s="172"/>
      <c r="AD1925" s="172"/>
      <c r="AE1925" s="174"/>
      <c r="AF1925" s="175"/>
      <c r="AG1925" s="169"/>
      <c r="AH1925" s="171"/>
      <c r="AI1925" s="171"/>
      <c r="AJ1925" s="169"/>
      <c r="AK1925" s="176"/>
      <c r="AL1925" s="176"/>
      <c r="AM1925" s="176"/>
      <c r="AN1925" s="176"/>
      <c r="AO1925" s="176"/>
      <c r="AP1925" s="176"/>
      <c r="AQ1925" s="176"/>
      <c r="AR1925" s="176"/>
      <c r="AS1925" s="176"/>
      <c r="AT1925" s="176"/>
      <c r="AU1925" s="177"/>
      <c r="AV1925" s="178"/>
      <c r="AW1925" s="178"/>
      <c r="AX1925" s="179"/>
      <c r="AY1925" s="179"/>
      <c r="AZ1925" s="179"/>
      <c r="BA1925" s="180"/>
      <c r="BB1925" s="181"/>
      <c r="BC1925" s="181"/>
      <c r="BD1925" s="181"/>
    </row>
    <row r="1926" spans="1:56">
      <c r="A1926" s="223"/>
      <c r="B1926" s="224"/>
      <c r="C1926" s="225"/>
      <c r="D1926" s="182"/>
      <c r="E1926" s="182"/>
      <c r="F1926" s="182"/>
      <c r="G1926" s="203"/>
      <c r="H1926" s="218"/>
      <c r="I1926" s="213"/>
      <c r="J1926" s="207"/>
      <c r="K1926" s="213"/>
      <c r="L1926" s="207"/>
      <c r="M1926" s="213"/>
      <c r="N1926" s="207"/>
      <c r="O1926" s="183"/>
      <c r="P1926" s="184"/>
      <c r="Q1926" s="184"/>
      <c r="R1926" s="275"/>
      <c r="S1926" s="185"/>
      <c r="T1926" s="185"/>
      <c r="U1926" s="275"/>
      <c r="V1926" s="275"/>
      <c r="W1926" s="276"/>
      <c r="X1926" s="276"/>
      <c r="Y1926" s="276"/>
      <c r="Z1926" s="275"/>
      <c r="AA1926" s="184"/>
      <c r="AB1926" s="184"/>
      <c r="AC1926" s="185"/>
      <c r="AD1926" s="185"/>
      <c r="AE1926" s="186"/>
      <c r="AF1926" s="187"/>
      <c r="AG1926" s="182"/>
      <c r="AH1926" s="184"/>
      <c r="AI1926" s="184"/>
      <c r="AJ1926" s="182"/>
      <c r="AK1926" s="188"/>
      <c r="AL1926" s="188"/>
      <c r="AM1926" s="188"/>
      <c r="AN1926" s="188"/>
      <c r="AO1926" s="188"/>
      <c r="AP1926" s="188"/>
      <c r="AQ1926" s="188"/>
      <c r="AR1926" s="188"/>
      <c r="AS1926" s="188"/>
      <c r="AT1926" s="188"/>
      <c r="AU1926" s="189"/>
      <c r="AV1926" s="190"/>
      <c r="AW1926" s="190"/>
      <c r="AX1926" s="191"/>
      <c r="AY1926" s="191"/>
      <c r="AZ1926" s="191"/>
      <c r="BA1926" s="192"/>
      <c r="BB1926" s="193"/>
      <c r="BC1926" s="193"/>
      <c r="BD1926" s="193"/>
    </row>
    <row r="1927" spans="1:56">
      <c r="A1927" s="220"/>
      <c r="B1927" s="221"/>
      <c r="C1927" s="222"/>
      <c r="D1927" s="169"/>
      <c r="E1927" s="169"/>
      <c r="F1927" s="169"/>
      <c r="G1927" s="202"/>
      <c r="H1927" s="217"/>
      <c r="I1927" s="212"/>
      <c r="J1927" s="206"/>
      <c r="K1927" s="212"/>
      <c r="L1927" s="206"/>
      <c r="M1927" s="212"/>
      <c r="N1927" s="206"/>
      <c r="O1927" s="170"/>
      <c r="P1927" s="171"/>
      <c r="Q1927" s="171"/>
      <c r="R1927" s="171"/>
      <c r="S1927" s="172"/>
      <c r="T1927" s="172"/>
      <c r="U1927" s="171"/>
      <c r="V1927" s="171"/>
      <c r="W1927" s="173"/>
      <c r="X1927" s="173"/>
      <c r="Y1927" s="173"/>
      <c r="Z1927" s="171"/>
      <c r="AA1927" s="171"/>
      <c r="AB1927" s="171"/>
      <c r="AC1927" s="172"/>
      <c r="AD1927" s="172"/>
      <c r="AE1927" s="174"/>
      <c r="AF1927" s="175"/>
      <c r="AG1927" s="169"/>
      <c r="AH1927" s="171"/>
      <c r="AI1927" s="171"/>
      <c r="AJ1927" s="169"/>
      <c r="AK1927" s="176"/>
      <c r="AL1927" s="176"/>
      <c r="AM1927" s="176"/>
      <c r="AN1927" s="176"/>
      <c r="AO1927" s="176"/>
      <c r="AP1927" s="176"/>
      <c r="AQ1927" s="176"/>
      <c r="AR1927" s="176"/>
      <c r="AS1927" s="176"/>
      <c r="AT1927" s="176"/>
      <c r="AU1927" s="177"/>
      <c r="AV1927" s="178"/>
      <c r="AW1927" s="178"/>
      <c r="AX1927" s="179"/>
      <c r="AY1927" s="179"/>
      <c r="AZ1927" s="179"/>
      <c r="BA1927" s="180"/>
      <c r="BB1927" s="181"/>
      <c r="BC1927" s="181"/>
      <c r="BD1927" s="181"/>
    </row>
    <row r="1928" spans="1:56">
      <c r="A1928" s="223"/>
      <c r="B1928" s="224"/>
      <c r="C1928" s="225"/>
      <c r="D1928" s="182"/>
      <c r="E1928" s="182"/>
      <c r="F1928" s="182"/>
      <c r="G1928" s="203"/>
      <c r="H1928" s="218"/>
      <c r="I1928" s="213"/>
      <c r="J1928" s="207"/>
      <c r="K1928" s="213"/>
      <c r="L1928" s="207"/>
      <c r="M1928" s="213"/>
      <c r="N1928" s="207"/>
      <c r="O1928" s="183"/>
      <c r="P1928" s="184"/>
      <c r="Q1928" s="184"/>
      <c r="R1928" s="275"/>
      <c r="S1928" s="185"/>
      <c r="T1928" s="185"/>
      <c r="U1928" s="275"/>
      <c r="V1928" s="275"/>
      <c r="W1928" s="276"/>
      <c r="X1928" s="276"/>
      <c r="Y1928" s="276"/>
      <c r="Z1928" s="275"/>
      <c r="AA1928" s="184"/>
      <c r="AB1928" s="184"/>
      <c r="AC1928" s="185"/>
      <c r="AD1928" s="185"/>
      <c r="AE1928" s="186"/>
      <c r="AF1928" s="187"/>
      <c r="AG1928" s="182"/>
      <c r="AH1928" s="184"/>
      <c r="AI1928" s="184"/>
      <c r="AJ1928" s="182"/>
      <c r="AK1928" s="188"/>
      <c r="AL1928" s="188"/>
      <c r="AM1928" s="188"/>
      <c r="AN1928" s="188"/>
      <c r="AO1928" s="188"/>
      <c r="AP1928" s="188"/>
      <c r="AQ1928" s="188"/>
      <c r="AR1928" s="188"/>
      <c r="AS1928" s="188"/>
      <c r="AT1928" s="188"/>
      <c r="AU1928" s="189"/>
      <c r="AV1928" s="190"/>
      <c r="AW1928" s="190"/>
      <c r="AX1928" s="191"/>
      <c r="AY1928" s="191"/>
      <c r="AZ1928" s="191"/>
      <c r="BA1928" s="192"/>
      <c r="BB1928" s="193"/>
      <c r="BC1928" s="193"/>
      <c r="BD1928" s="193"/>
    </row>
    <row r="1929" spans="1:56">
      <c r="A1929" s="220"/>
      <c r="B1929" s="221"/>
      <c r="C1929" s="222"/>
      <c r="D1929" s="169"/>
      <c r="E1929" s="169"/>
      <c r="F1929" s="169"/>
      <c r="G1929" s="202"/>
      <c r="H1929" s="217"/>
      <c r="I1929" s="212"/>
      <c r="J1929" s="206"/>
      <c r="K1929" s="212"/>
      <c r="L1929" s="206"/>
      <c r="M1929" s="212"/>
      <c r="N1929" s="206"/>
      <c r="O1929" s="170"/>
      <c r="P1929" s="171"/>
      <c r="Q1929" s="171"/>
      <c r="R1929" s="171"/>
      <c r="S1929" s="172"/>
      <c r="T1929" s="172"/>
      <c r="U1929" s="171"/>
      <c r="V1929" s="171"/>
      <c r="W1929" s="173"/>
      <c r="X1929" s="173"/>
      <c r="Y1929" s="173"/>
      <c r="Z1929" s="171"/>
      <c r="AA1929" s="171"/>
      <c r="AB1929" s="171"/>
      <c r="AC1929" s="172"/>
      <c r="AD1929" s="172"/>
      <c r="AE1929" s="174"/>
      <c r="AF1929" s="175"/>
      <c r="AG1929" s="169"/>
      <c r="AH1929" s="171"/>
      <c r="AI1929" s="171"/>
      <c r="AJ1929" s="169"/>
      <c r="AK1929" s="176"/>
      <c r="AL1929" s="176"/>
      <c r="AM1929" s="176"/>
      <c r="AN1929" s="176"/>
      <c r="AO1929" s="176"/>
      <c r="AP1929" s="176"/>
      <c r="AQ1929" s="176"/>
      <c r="AR1929" s="176"/>
      <c r="AS1929" s="176"/>
      <c r="AT1929" s="176"/>
      <c r="AU1929" s="177"/>
      <c r="AV1929" s="178"/>
      <c r="AW1929" s="178"/>
      <c r="AX1929" s="179"/>
      <c r="AY1929" s="179"/>
      <c r="AZ1929" s="179"/>
      <c r="BA1929" s="180"/>
      <c r="BB1929" s="181"/>
      <c r="BC1929" s="181"/>
      <c r="BD1929" s="181"/>
    </row>
    <row r="1930" spans="1:56">
      <c r="A1930" s="223"/>
      <c r="B1930" s="224"/>
      <c r="C1930" s="225"/>
      <c r="D1930" s="182"/>
      <c r="E1930" s="182"/>
      <c r="F1930" s="182"/>
      <c r="G1930" s="203"/>
      <c r="H1930" s="218"/>
      <c r="I1930" s="213"/>
      <c r="J1930" s="207"/>
      <c r="K1930" s="213"/>
      <c r="L1930" s="207"/>
      <c r="M1930" s="213"/>
      <c r="N1930" s="207"/>
      <c r="O1930" s="183"/>
      <c r="P1930" s="184"/>
      <c r="Q1930" s="184"/>
      <c r="R1930" s="275"/>
      <c r="S1930" s="185"/>
      <c r="T1930" s="185"/>
      <c r="U1930" s="275"/>
      <c r="V1930" s="275"/>
      <c r="W1930" s="276"/>
      <c r="X1930" s="276"/>
      <c r="Y1930" s="276"/>
      <c r="Z1930" s="275"/>
      <c r="AA1930" s="184"/>
      <c r="AB1930" s="184"/>
      <c r="AC1930" s="185"/>
      <c r="AD1930" s="185"/>
      <c r="AE1930" s="186"/>
      <c r="AF1930" s="187"/>
      <c r="AG1930" s="182"/>
      <c r="AH1930" s="184"/>
      <c r="AI1930" s="184"/>
      <c r="AJ1930" s="182"/>
      <c r="AK1930" s="188"/>
      <c r="AL1930" s="188"/>
      <c r="AM1930" s="188"/>
      <c r="AN1930" s="188"/>
      <c r="AO1930" s="188"/>
      <c r="AP1930" s="188"/>
      <c r="AQ1930" s="188"/>
      <c r="AR1930" s="188"/>
      <c r="AS1930" s="188"/>
      <c r="AT1930" s="188"/>
      <c r="AU1930" s="189"/>
      <c r="AV1930" s="190"/>
      <c r="AW1930" s="190"/>
      <c r="AX1930" s="191"/>
      <c r="AY1930" s="191"/>
      <c r="AZ1930" s="191"/>
      <c r="BA1930" s="192"/>
      <c r="BB1930" s="193"/>
      <c r="BC1930" s="193"/>
      <c r="BD1930" s="193"/>
    </row>
    <row r="1931" spans="1:56">
      <c r="A1931" s="220"/>
      <c r="B1931" s="221"/>
      <c r="C1931" s="222"/>
      <c r="D1931" s="169"/>
      <c r="E1931" s="169"/>
      <c r="F1931" s="169"/>
      <c r="G1931" s="202"/>
      <c r="H1931" s="217"/>
      <c r="I1931" s="212"/>
      <c r="J1931" s="206"/>
      <c r="K1931" s="212"/>
      <c r="L1931" s="206"/>
      <c r="M1931" s="212"/>
      <c r="N1931" s="206"/>
      <c r="O1931" s="170"/>
      <c r="P1931" s="171"/>
      <c r="Q1931" s="171"/>
      <c r="R1931" s="171"/>
      <c r="S1931" s="172"/>
      <c r="T1931" s="172"/>
      <c r="U1931" s="171"/>
      <c r="V1931" s="171"/>
      <c r="W1931" s="173"/>
      <c r="X1931" s="173"/>
      <c r="Y1931" s="173"/>
      <c r="Z1931" s="171"/>
      <c r="AA1931" s="171"/>
      <c r="AB1931" s="171"/>
      <c r="AC1931" s="172"/>
      <c r="AD1931" s="172"/>
      <c r="AE1931" s="174"/>
      <c r="AF1931" s="175"/>
      <c r="AG1931" s="169"/>
      <c r="AH1931" s="171"/>
      <c r="AI1931" s="171"/>
      <c r="AJ1931" s="169"/>
      <c r="AK1931" s="176"/>
      <c r="AL1931" s="176"/>
      <c r="AM1931" s="176"/>
      <c r="AN1931" s="176"/>
      <c r="AO1931" s="176"/>
      <c r="AP1931" s="176"/>
      <c r="AQ1931" s="176"/>
      <c r="AR1931" s="176"/>
      <c r="AS1931" s="176"/>
      <c r="AT1931" s="176"/>
      <c r="AU1931" s="177"/>
      <c r="AV1931" s="178"/>
      <c r="AW1931" s="178"/>
      <c r="AX1931" s="179"/>
      <c r="AY1931" s="179"/>
      <c r="AZ1931" s="179"/>
      <c r="BA1931" s="180"/>
      <c r="BB1931" s="181"/>
      <c r="BC1931" s="181"/>
      <c r="BD1931" s="181"/>
    </row>
    <row r="1932" spans="1:56">
      <c r="A1932" s="223"/>
      <c r="B1932" s="224"/>
      <c r="C1932" s="225"/>
      <c r="D1932" s="182"/>
      <c r="E1932" s="182"/>
      <c r="F1932" s="182"/>
      <c r="G1932" s="203"/>
      <c r="H1932" s="218"/>
      <c r="I1932" s="213"/>
      <c r="J1932" s="207"/>
      <c r="K1932" s="213"/>
      <c r="L1932" s="207"/>
      <c r="M1932" s="213"/>
      <c r="N1932" s="207"/>
      <c r="O1932" s="183"/>
      <c r="P1932" s="184"/>
      <c r="Q1932" s="184"/>
      <c r="R1932" s="275"/>
      <c r="S1932" s="185"/>
      <c r="T1932" s="185"/>
      <c r="U1932" s="275"/>
      <c r="V1932" s="275"/>
      <c r="W1932" s="276"/>
      <c r="X1932" s="276"/>
      <c r="Y1932" s="276"/>
      <c r="Z1932" s="275"/>
      <c r="AA1932" s="184"/>
      <c r="AB1932" s="184"/>
      <c r="AC1932" s="185"/>
      <c r="AD1932" s="185"/>
      <c r="AE1932" s="186"/>
      <c r="AF1932" s="187"/>
      <c r="AG1932" s="182"/>
      <c r="AH1932" s="184"/>
      <c r="AI1932" s="184"/>
      <c r="AJ1932" s="182"/>
      <c r="AK1932" s="188"/>
      <c r="AL1932" s="188"/>
      <c r="AM1932" s="188"/>
      <c r="AN1932" s="188"/>
      <c r="AO1932" s="188"/>
      <c r="AP1932" s="188"/>
      <c r="AQ1932" s="188"/>
      <c r="AR1932" s="188"/>
      <c r="AS1932" s="188"/>
      <c r="AT1932" s="188"/>
      <c r="AU1932" s="189"/>
      <c r="AV1932" s="190"/>
      <c r="AW1932" s="190"/>
      <c r="AX1932" s="191"/>
      <c r="AY1932" s="191"/>
      <c r="AZ1932" s="191"/>
      <c r="BA1932" s="192"/>
      <c r="BB1932" s="193"/>
      <c r="BC1932" s="193"/>
      <c r="BD1932" s="193"/>
    </row>
    <row r="1933" spans="1:56">
      <c r="A1933" s="220"/>
      <c r="B1933" s="221"/>
      <c r="C1933" s="222"/>
      <c r="D1933" s="169"/>
      <c r="E1933" s="169"/>
      <c r="F1933" s="169"/>
      <c r="G1933" s="202"/>
      <c r="H1933" s="217"/>
      <c r="I1933" s="212"/>
      <c r="J1933" s="206"/>
      <c r="K1933" s="212"/>
      <c r="L1933" s="206"/>
      <c r="M1933" s="212"/>
      <c r="N1933" s="206"/>
      <c r="O1933" s="170"/>
      <c r="P1933" s="171"/>
      <c r="Q1933" s="171"/>
      <c r="R1933" s="171"/>
      <c r="S1933" s="172"/>
      <c r="T1933" s="172"/>
      <c r="U1933" s="171"/>
      <c r="V1933" s="171"/>
      <c r="W1933" s="173"/>
      <c r="X1933" s="173"/>
      <c r="Y1933" s="173"/>
      <c r="Z1933" s="171"/>
      <c r="AA1933" s="171"/>
      <c r="AB1933" s="171"/>
      <c r="AC1933" s="172"/>
      <c r="AD1933" s="172"/>
      <c r="AE1933" s="174"/>
      <c r="AF1933" s="175"/>
      <c r="AG1933" s="169"/>
      <c r="AH1933" s="171"/>
      <c r="AI1933" s="171"/>
      <c r="AJ1933" s="169"/>
      <c r="AK1933" s="176"/>
      <c r="AL1933" s="176"/>
      <c r="AM1933" s="176"/>
      <c r="AN1933" s="176"/>
      <c r="AO1933" s="176"/>
      <c r="AP1933" s="176"/>
      <c r="AQ1933" s="176"/>
      <c r="AR1933" s="176"/>
      <c r="AS1933" s="176"/>
      <c r="AT1933" s="176"/>
      <c r="AU1933" s="177"/>
      <c r="AV1933" s="178"/>
      <c r="AW1933" s="178"/>
      <c r="AX1933" s="179"/>
      <c r="AY1933" s="179"/>
      <c r="AZ1933" s="179"/>
      <c r="BA1933" s="180"/>
      <c r="BB1933" s="181"/>
      <c r="BC1933" s="181"/>
      <c r="BD1933" s="181"/>
    </row>
    <row r="1934" spans="1:56">
      <c r="A1934" s="223"/>
      <c r="B1934" s="224"/>
      <c r="C1934" s="225"/>
      <c r="D1934" s="182"/>
      <c r="E1934" s="182"/>
      <c r="F1934" s="182"/>
      <c r="G1934" s="203"/>
      <c r="H1934" s="218"/>
      <c r="I1934" s="213"/>
      <c r="J1934" s="207"/>
      <c r="K1934" s="213"/>
      <c r="L1934" s="207"/>
      <c r="M1934" s="213"/>
      <c r="N1934" s="207"/>
      <c r="O1934" s="183"/>
      <c r="P1934" s="184"/>
      <c r="Q1934" s="184"/>
      <c r="R1934" s="275"/>
      <c r="S1934" s="185"/>
      <c r="T1934" s="185"/>
      <c r="U1934" s="275"/>
      <c r="V1934" s="275"/>
      <c r="W1934" s="276"/>
      <c r="X1934" s="276"/>
      <c r="Y1934" s="276"/>
      <c r="Z1934" s="275"/>
      <c r="AA1934" s="184"/>
      <c r="AB1934" s="184"/>
      <c r="AC1934" s="185"/>
      <c r="AD1934" s="185"/>
      <c r="AE1934" s="186"/>
      <c r="AF1934" s="187"/>
      <c r="AG1934" s="182"/>
      <c r="AH1934" s="184"/>
      <c r="AI1934" s="184"/>
      <c r="AJ1934" s="182"/>
      <c r="AK1934" s="188"/>
      <c r="AL1934" s="188"/>
      <c r="AM1934" s="188"/>
      <c r="AN1934" s="188"/>
      <c r="AO1934" s="188"/>
      <c r="AP1934" s="188"/>
      <c r="AQ1934" s="188"/>
      <c r="AR1934" s="188"/>
      <c r="AS1934" s="188"/>
      <c r="AT1934" s="188"/>
      <c r="AU1934" s="189"/>
      <c r="AV1934" s="190"/>
      <c r="AW1934" s="190"/>
      <c r="AX1934" s="191"/>
      <c r="AY1934" s="191"/>
      <c r="AZ1934" s="191"/>
      <c r="BA1934" s="192"/>
      <c r="BB1934" s="193"/>
      <c r="BC1934" s="193"/>
      <c r="BD1934" s="193"/>
    </row>
    <row r="1935" spans="1:56">
      <c r="A1935" s="220"/>
      <c r="B1935" s="221"/>
      <c r="C1935" s="222"/>
      <c r="D1935" s="169"/>
      <c r="E1935" s="169"/>
      <c r="F1935" s="169"/>
      <c r="G1935" s="202"/>
      <c r="H1935" s="217"/>
      <c r="I1935" s="212"/>
      <c r="J1935" s="206"/>
      <c r="K1935" s="212"/>
      <c r="L1935" s="206"/>
      <c r="M1935" s="212"/>
      <c r="N1935" s="206"/>
      <c r="O1935" s="170"/>
      <c r="P1935" s="171"/>
      <c r="Q1935" s="171"/>
      <c r="R1935" s="171"/>
      <c r="S1935" s="172"/>
      <c r="T1935" s="172"/>
      <c r="U1935" s="171"/>
      <c r="V1935" s="171"/>
      <c r="W1935" s="173"/>
      <c r="X1935" s="173"/>
      <c r="Y1935" s="173"/>
      <c r="Z1935" s="171"/>
      <c r="AA1935" s="171"/>
      <c r="AB1935" s="171"/>
      <c r="AC1935" s="172"/>
      <c r="AD1935" s="172"/>
      <c r="AE1935" s="174"/>
      <c r="AF1935" s="175"/>
      <c r="AG1935" s="169"/>
      <c r="AH1935" s="171"/>
      <c r="AI1935" s="171"/>
      <c r="AJ1935" s="169"/>
      <c r="AK1935" s="176"/>
      <c r="AL1935" s="176"/>
      <c r="AM1935" s="176"/>
      <c r="AN1935" s="176"/>
      <c r="AO1935" s="176"/>
      <c r="AP1935" s="176"/>
      <c r="AQ1935" s="176"/>
      <c r="AR1935" s="176"/>
      <c r="AS1935" s="176"/>
      <c r="AT1935" s="176"/>
      <c r="AU1935" s="177"/>
      <c r="AV1935" s="178"/>
      <c r="AW1935" s="178"/>
      <c r="AX1935" s="179"/>
      <c r="AY1935" s="179"/>
      <c r="AZ1935" s="179"/>
      <c r="BA1935" s="180"/>
      <c r="BB1935" s="181"/>
      <c r="BC1935" s="181"/>
      <c r="BD1935" s="181"/>
    </row>
    <row r="1936" spans="1:56">
      <c r="A1936" s="223"/>
      <c r="B1936" s="224"/>
      <c r="C1936" s="225"/>
      <c r="D1936" s="182"/>
      <c r="E1936" s="182"/>
      <c r="F1936" s="182"/>
      <c r="G1936" s="203"/>
      <c r="H1936" s="218"/>
      <c r="I1936" s="213"/>
      <c r="J1936" s="207"/>
      <c r="K1936" s="213"/>
      <c r="L1936" s="207"/>
      <c r="M1936" s="213"/>
      <c r="N1936" s="207"/>
      <c r="O1936" s="183"/>
      <c r="P1936" s="184"/>
      <c r="Q1936" s="184"/>
      <c r="R1936" s="275"/>
      <c r="S1936" s="185"/>
      <c r="T1936" s="185"/>
      <c r="U1936" s="275"/>
      <c r="V1936" s="275"/>
      <c r="W1936" s="276"/>
      <c r="X1936" s="276"/>
      <c r="Y1936" s="276"/>
      <c r="Z1936" s="275"/>
      <c r="AA1936" s="184"/>
      <c r="AB1936" s="184"/>
      <c r="AC1936" s="185"/>
      <c r="AD1936" s="185"/>
      <c r="AE1936" s="186"/>
      <c r="AF1936" s="187"/>
      <c r="AG1936" s="182"/>
      <c r="AH1936" s="184"/>
      <c r="AI1936" s="184"/>
      <c r="AJ1936" s="182"/>
      <c r="AK1936" s="188"/>
      <c r="AL1936" s="188"/>
      <c r="AM1936" s="188"/>
      <c r="AN1936" s="188"/>
      <c r="AO1936" s="188"/>
      <c r="AP1936" s="188"/>
      <c r="AQ1936" s="188"/>
      <c r="AR1936" s="188"/>
      <c r="AS1936" s="188"/>
      <c r="AT1936" s="188"/>
      <c r="AU1936" s="189"/>
      <c r="AV1936" s="190"/>
      <c r="AW1936" s="190"/>
      <c r="AX1936" s="191"/>
      <c r="AY1936" s="191"/>
      <c r="AZ1936" s="191"/>
      <c r="BA1936" s="192"/>
      <c r="BB1936" s="193"/>
      <c r="BC1936" s="193"/>
      <c r="BD1936" s="193"/>
    </row>
    <row r="1937" spans="1:56">
      <c r="A1937" s="220"/>
      <c r="B1937" s="221"/>
      <c r="C1937" s="222"/>
      <c r="D1937" s="169"/>
      <c r="E1937" s="169"/>
      <c r="F1937" s="169"/>
      <c r="G1937" s="202"/>
      <c r="H1937" s="217"/>
      <c r="I1937" s="212"/>
      <c r="J1937" s="206"/>
      <c r="K1937" s="212"/>
      <c r="L1937" s="206"/>
      <c r="M1937" s="212"/>
      <c r="N1937" s="206"/>
      <c r="O1937" s="170"/>
      <c r="P1937" s="171"/>
      <c r="Q1937" s="171"/>
      <c r="R1937" s="171"/>
      <c r="S1937" s="172"/>
      <c r="T1937" s="172"/>
      <c r="U1937" s="171"/>
      <c r="V1937" s="171"/>
      <c r="W1937" s="173"/>
      <c r="X1937" s="173"/>
      <c r="Y1937" s="173"/>
      <c r="Z1937" s="171"/>
      <c r="AA1937" s="171"/>
      <c r="AB1937" s="171"/>
      <c r="AC1937" s="172"/>
      <c r="AD1937" s="172"/>
      <c r="AE1937" s="174"/>
      <c r="AF1937" s="175"/>
      <c r="AG1937" s="169"/>
      <c r="AH1937" s="171"/>
      <c r="AI1937" s="171"/>
      <c r="AJ1937" s="169"/>
      <c r="AK1937" s="176"/>
      <c r="AL1937" s="176"/>
      <c r="AM1937" s="176"/>
      <c r="AN1937" s="176"/>
      <c r="AO1937" s="176"/>
      <c r="AP1937" s="176"/>
      <c r="AQ1937" s="176"/>
      <c r="AR1937" s="176"/>
      <c r="AS1937" s="176"/>
      <c r="AT1937" s="176"/>
      <c r="AU1937" s="177"/>
      <c r="AV1937" s="178"/>
      <c r="AW1937" s="178"/>
      <c r="AX1937" s="179"/>
      <c r="AY1937" s="179"/>
      <c r="AZ1937" s="179"/>
      <c r="BA1937" s="180"/>
      <c r="BB1937" s="181"/>
      <c r="BC1937" s="181"/>
      <c r="BD1937" s="181"/>
    </row>
    <row r="1938" spans="1:56">
      <c r="A1938" s="223"/>
      <c r="B1938" s="224"/>
      <c r="C1938" s="225"/>
      <c r="D1938" s="182"/>
      <c r="E1938" s="182"/>
      <c r="F1938" s="182"/>
      <c r="G1938" s="203"/>
      <c r="H1938" s="218"/>
      <c r="I1938" s="213"/>
      <c r="J1938" s="207"/>
      <c r="K1938" s="213"/>
      <c r="L1938" s="207"/>
      <c r="M1938" s="213"/>
      <c r="N1938" s="207"/>
      <c r="O1938" s="183"/>
      <c r="P1938" s="184"/>
      <c r="Q1938" s="184"/>
      <c r="R1938" s="275"/>
      <c r="S1938" s="185"/>
      <c r="T1938" s="185"/>
      <c r="U1938" s="275"/>
      <c r="V1938" s="275"/>
      <c r="W1938" s="276"/>
      <c r="X1938" s="276"/>
      <c r="Y1938" s="276"/>
      <c r="Z1938" s="275"/>
      <c r="AA1938" s="184"/>
      <c r="AB1938" s="184"/>
      <c r="AC1938" s="185"/>
      <c r="AD1938" s="185"/>
      <c r="AE1938" s="186"/>
      <c r="AF1938" s="187"/>
      <c r="AG1938" s="182"/>
      <c r="AH1938" s="184"/>
      <c r="AI1938" s="184"/>
      <c r="AJ1938" s="182"/>
      <c r="AK1938" s="188"/>
      <c r="AL1938" s="188"/>
      <c r="AM1938" s="188"/>
      <c r="AN1938" s="188"/>
      <c r="AO1938" s="188"/>
      <c r="AP1938" s="188"/>
      <c r="AQ1938" s="188"/>
      <c r="AR1938" s="188"/>
      <c r="AS1938" s="188"/>
      <c r="AT1938" s="188"/>
      <c r="AU1938" s="189"/>
      <c r="AV1938" s="190"/>
      <c r="AW1938" s="190"/>
      <c r="AX1938" s="191"/>
      <c r="AY1938" s="191"/>
      <c r="AZ1938" s="191"/>
      <c r="BA1938" s="192"/>
      <c r="BB1938" s="193"/>
      <c r="BC1938" s="193"/>
      <c r="BD1938" s="193"/>
    </row>
    <row r="1939" spans="1:56">
      <c r="A1939" s="220"/>
      <c r="B1939" s="221"/>
      <c r="C1939" s="222"/>
      <c r="D1939" s="169"/>
      <c r="E1939" s="169"/>
      <c r="F1939" s="169"/>
      <c r="G1939" s="202"/>
      <c r="H1939" s="217"/>
      <c r="I1939" s="212"/>
      <c r="J1939" s="206"/>
      <c r="K1939" s="212"/>
      <c r="L1939" s="206"/>
      <c r="M1939" s="212"/>
      <c r="N1939" s="206"/>
      <c r="O1939" s="170"/>
      <c r="P1939" s="171"/>
      <c r="Q1939" s="171"/>
      <c r="R1939" s="171"/>
      <c r="S1939" s="172"/>
      <c r="T1939" s="172"/>
      <c r="U1939" s="171"/>
      <c r="V1939" s="171"/>
      <c r="W1939" s="173"/>
      <c r="X1939" s="173"/>
      <c r="Y1939" s="173"/>
      <c r="Z1939" s="171"/>
      <c r="AA1939" s="171"/>
      <c r="AB1939" s="171"/>
      <c r="AC1939" s="172"/>
      <c r="AD1939" s="172"/>
      <c r="AE1939" s="174"/>
      <c r="AF1939" s="175"/>
      <c r="AG1939" s="169"/>
      <c r="AH1939" s="171"/>
      <c r="AI1939" s="171"/>
      <c r="AJ1939" s="169"/>
      <c r="AK1939" s="176"/>
      <c r="AL1939" s="176"/>
      <c r="AM1939" s="176"/>
      <c r="AN1939" s="176"/>
      <c r="AO1939" s="176"/>
      <c r="AP1939" s="176"/>
      <c r="AQ1939" s="176"/>
      <c r="AR1939" s="176"/>
      <c r="AS1939" s="176"/>
      <c r="AT1939" s="176"/>
      <c r="AU1939" s="177"/>
      <c r="AV1939" s="178"/>
      <c r="AW1939" s="178"/>
      <c r="AX1939" s="179"/>
      <c r="AY1939" s="179"/>
      <c r="AZ1939" s="179"/>
      <c r="BA1939" s="180"/>
      <c r="BB1939" s="181"/>
      <c r="BC1939" s="181"/>
      <c r="BD1939" s="181"/>
    </row>
    <row r="1940" spans="1:56">
      <c r="A1940" s="223"/>
      <c r="B1940" s="224"/>
      <c r="C1940" s="225"/>
      <c r="D1940" s="182"/>
      <c r="E1940" s="182"/>
      <c r="F1940" s="182"/>
      <c r="G1940" s="203"/>
      <c r="H1940" s="218"/>
      <c r="I1940" s="213"/>
      <c r="J1940" s="207"/>
      <c r="K1940" s="213"/>
      <c r="L1940" s="207"/>
      <c r="M1940" s="213"/>
      <c r="N1940" s="207"/>
      <c r="O1940" s="183"/>
      <c r="P1940" s="184"/>
      <c r="Q1940" s="184"/>
      <c r="R1940" s="275"/>
      <c r="S1940" s="185"/>
      <c r="T1940" s="185"/>
      <c r="U1940" s="275"/>
      <c r="V1940" s="275"/>
      <c r="W1940" s="276"/>
      <c r="X1940" s="276"/>
      <c r="Y1940" s="276"/>
      <c r="Z1940" s="275"/>
      <c r="AA1940" s="184"/>
      <c r="AB1940" s="184"/>
      <c r="AC1940" s="185"/>
      <c r="AD1940" s="185"/>
      <c r="AE1940" s="186"/>
      <c r="AF1940" s="187"/>
      <c r="AG1940" s="182"/>
      <c r="AH1940" s="184"/>
      <c r="AI1940" s="184"/>
      <c r="AJ1940" s="182"/>
      <c r="AK1940" s="188"/>
      <c r="AL1940" s="188"/>
      <c r="AM1940" s="188"/>
      <c r="AN1940" s="188"/>
      <c r="AO1940" s="188"/>
      <c r="AP1940" s="188"/>
      <c r="AQ1940" s="188"/>
      <c r="AR1940" s="188"/>
      <c r="AS1940" s="188"/>
      <c r="AT1940" s="188"/>
      <c r="AU1940" s="189"/>
      <c r="AV1940" s="190"/>
      <c r="AW1940" s="190"/>
      <c r="AX1940" s="191"/>
      <c r="AY1940" s="191"/>
      <c r="AZ1940" s="191"/>
      <c r="BA1940" s="192"/>
      <c r="BB1940" s="193"/>
      <c r="BC1940" s="193"/>
      <c r="BD1940" s="193"/>
    </row>
    <row r="1941" spans="1:56">
      <c r="A1941" s="220"/>
      <c r="B1941" s="221"/>
      <c r="C1941" s="222"/>
      <c r="D1941" s="169"/>
      <c r="E1941" s="169"/>
      <c r="F1941" s="169"/>
      <c r="G1941" s="202"/>
      <c r="H1941" s="217"/>
      <c r="I1941" s="212"/>
      <c r="J1941" s="206"/>
      <c r="K1941" s="212"/>
      <c r="L1941" s="206"/>
      <c r="M1941" s="212"/>
      <c r="N1941" s="206"/>
      <c r="O1941" s="170"/>
      <c r="P1941" s="171"/>
      <c r="Q1941" s="171"/>
      <c r="R1941" s="171"/>
      <c r="S1941" s="172"/>
      <c r="T1941" s="172"/>
      <c r="U1941" s="171"/>
      <c r="V1941" s="171"/>
      <c r="W1941" s="173"/>
      <c r="X1941" s="173"/>
      <c r="Y1941" s="173"/>
      <c r="Z1941" s="171"/>
      <c r="AA1941" s="171"/>
      <c r="AB1941" s="171"/>
      <c r="AC1941" s="172"/>
      <c r="AD1941" s="172"/>
      <c r="AE1941" s="174"/>
      <c r="AF1941" s="175"/>
      <c r="AG1941" s="169"/>
      <c r="AH1941" s="171"/>
      <c r="AI1941" s="171"/>
      <c r="AJ1941" s="169"/>
      <c r="AK1941" s="176"/>
      <c r="AL1941" s="176"/>
      <c r="AM1941" s="176"/>
      <c r="AN1941" s="176"/>
      <c r="AO1941" s="176"/>
      <c r="AP1941" s="176"/>
      <c r="AQ1941" s="176"/>
      <c r="AR1941" s="176"/>
      <c r="AS1941" s="176"/>
      <c r="AT1941" s="176"/>
      <c r="AU1941" s="177"/>
      <c r="AV1941" s="178"/>
      <c r="AW1941" s="178"/>
      <c r="AX1941" s="179"/>
      <c r="AY1941" s="179"/>
      <c r="AZ1941" s="179"/>
      <c r="BA1941" s="180"/>
      <c r="BB1941" s="181"/>
      <c r="BC1941" s="181"/>
      <c r="BD1941" s="181"/>
    </row>
    <row r="1942" spans="1:56">
      <c r="A1942" s="223"/>
      <c r="B1942" s="224"/>
      <c r="C1942" s="225"/>
      <c r="D1942" s="182"/>
      <c r="E1942" s="182"/>
      <c r="F1942" s="182"/>
      <c r="G1942" s="203"/>
      <c r="H1942" s="218"/>
      <c r="I1942" s="213"/>
      <c r="J1942" s="207"/>
      <c r="K1942" s="213"/>
      <c r="L1942" s="207"/>
      <c r="M1942" s="213"/>
      <c r="N1942" s="207"/>
      <c r="O1942" s="183"/>
      <c r="P1942" s="184"/>
      <c r="Q1942" s="184"/>
      <c r="R1942" s="275"/>
      <c r="S1942" s="185"/>
      <c r="T1942" s="185"/>
      <c r="U1942" s="275"/>
      <c r="V1942" s="275"/>
      <c r="W1942" s="276"/>
      <c r="X1942" s="276"/>
      <c r="Y1942" s="276"/>
      <c r="Z1942" s="275"/>
      <c r="AA1942" s="184"/>
      <c r="AB1942" s="184"/>
      <c r="AC1942" s="185"/>
      <c r="AD1942" s="185"/>
      <c r="AE1942" s="186"/>
      <c r="AF1942" s="187"/>
      <c r="AG1942" s="182"/>
      <c r="AH1942" s="184"/>
      <c r="AI1942" s="184"/>
      <c r="AJ1942" s="182"/>
      <c r="AK1942" s="188"/>
      <c r="AL1942" s="188"/>
      <c r="AM1942" s="188"/>
      <c r="AN1942" s="188"/>
      <c r="AO1942" s="188"/>
      <c r="AP1942" s="188"/>
      <c r="AQ1942" s="188"/>
      <c r="AR1942" s="188"/>
      <c r="AS1942" s="188"/>
      <c r="AT1942" s="188"/>
      <c r="AU1942" s="189"/>
      <c r="AV1942" s="190"/>
      <c r="AW1942" s="190"/>
      <c r="AX1942" s="191"/>
      <c r="AY1942" s="191"/>
      <c r="AZ1942" s="191"/>
      <c r="BA1942" s="192"/>
      <c r="BB1942" s="193"/>
      <c r="BC1942" s="193"/>
      <c r="BD1942" s="193"/>
    </row>
    <row r="1943" spans="1:56">
      <c r="A1943" s="220"/>
      <c r="B1943" s="221"/>
      <c r="C1943" s="222"/>
      <c r="D1943" s="169"/>
      <c r="E1943" s="169"/>
      <c r="F1943" s="169"/>
      <c r="G1943" s="202"/>
      <c r="H1943" s="217"/>
      <c r="I1943" s="212"/>
      <c r="J1943" s="206"/>
      <c r="K1943" s="212"/>
      <c r="L1943" s="206"/>
      <c r="M1943" s="212"/>
      <c r="N1943" s="206"/>
      <c r="O1943" s="170"/>
      <c r="P1943" s="171"/>
      <c r="Q1943" s="171"/>
      <c r="R1943" s="171"/>
      <c r="S1943" s="172"/>
      <c r="T1943" s="172"/>
      <c r="U1943" s="171"/>
      <c r="V1943" s="171"/>
      <c r="W1943" s="173"/>
      <c r="X1943" s="173"/>
      <c r="Y1943" s="173"/>
      <c r="Z1943" s="171"/>
      <c r="AA1943" s="171"/>
      <c r="AB1943" s="171"/>
      <c r="AC1943" s="172"/>
      <c r="AD1943" s="172"/>
      <c r="AE1943" s="174"/>
      <c r="AF1943" s="175"/>
      <c r="AG1943" s="169"/>
      <c r="AH1943" s="171"/>
      <c r="AI1943" s="171"/>
      <c r="AJ1943" s="169"/>
      <c r="AK1943" s="176"/>
      <c r="AL1943" s="176"/>
      <c r="AM1943" s="176"/>
      <c r="AN1943" s="176"/>
      <c r="AO1943" s="176"/>
      <c r="AP1943" s="176"/>
      <c r="AQ1943" s="176"/>
      <c r="AR1943" s="176"/>
      <c r="AS1943" s="176"/>
      <c r="AT1943" s="176"/>
      <c r="AU1943" s="177"/>
      <c r="AV1943" s="178"/>
      <c r="AW1943" s="178"/>
      <c r="AX1943" s="179"/>
      <c r="AY1943" s="179"/>
      <c r="AZ1943" s="179"/>
      <c r="BA1943" s="180"/>
      <c r="BB1943" s="181"/>
      <c r="BC1943" s="181"/>
      <c r="BD1943" s="181"/>
    </row>
    <row r="1944" spans="1:56">
      <c r="A1944" s="223"/>
      <c r="B1944" s="224"/>
      <c r="C1944" s="225"/>
      <c r="D1944" s="182"/>
      <c r="E1944" s="182"/>
      <c r="F1944" s="182"/>
      <c r="G1944" s="203"/>
      <c r="H1944" s="218"/>
      <c r="I1944" s="213"/>
      <c r="J1944" s="207"/>
      <c r="K1944" s="213"/>
      <c r="L1944" s="207"/>
      <c r="M1944" s="213"/>
      <c r="N1944" s="207"/>
      <c r="O1944" s="183"/>
      <c r="P1944" s="184"/>
      <c r="Q1944" s="184"/>
      <c r="R1944" s="275"/>
      <c r="S1944" s="185"/>
      <c r="T1944" s="185"/>
      <c r="U1944" s="275"/>
      <c r="V1944" s="275"/>
      <c r="W1944" s="276"/>
      <c r="X1944" s="276"/>
      <c r="Y1944" s="276"/>
      <c r="Z1944" s="275"/>
      <c r="AA1944" s="184"/>
      <c r="AB1944" s="184"/>
      <c r="AC1944" s="185"/>
      <c r="AD1944" s="185"/>
      <c r="AE1944" s="186"/>
      <c r="AF1944" s="187"/>
      <c r="AG1944" s="182"/>
      <c r="AH1944" s="184"/>
      <c r="AI1944" s="184"/>
      <c r="AJ1944" s="182"/>
      <c r="AK1944" s="188"/>
      <c r="AL1944" s="188"/>
      <c r="AM1944" s="188"/>
      <c r="AN1944" s="188"/>
      <c r="AO1944" s="188"/>
      <c r="AP1944" s="188"/>
      <c r="AQ1944" s="188"/>
      <c r="AR1944" s="188"/>
      <c r="AS1944" s="188"/>
      <c r="AT1944" s="188"/>
      <c r="AU1944" s="189"/>
      <c r="AV1944" s="190"/>
      <c r="AW1944" s="190"/>
      <c r="AX1944" s="191"/>
      <c r="AY1944" s="191"/>
      <c r="AZ1944" s="191"/>
      <c r="BA1944" s="192"/>
      <c r="BB1944" s="193"/>
      <c r="BC1944" s="193"/>
      <c r="BD1944" s="193"/>
    </row>
    <row r="1945" spans="1:56">
      <c r="A1945" s="220"/>
      <c r="B1945" s="221"/>
      <c r="C1945" s="222"/>
      <c r="D1945" s="169"/>
      <c r="E1945" s="169"/>
      <c r="F1945" s="169"/>
      <c r="G1945" s="202"/>
      <c r="H1945" s="217"/>
      <c r="I1945" s="212"/>
      <c r="J1945" s="206"/>
      <c r="K1945" s="212"/>
      <c r="L1945" s="206"/>
      <c r="M1945" s="212"/>
      <c r="N1945" s="206"/>
      <c r="O1945" s="170"/>
      <c r="P1945" s="171"/>
      <c r="Q1945" s="171"/>
      <c r="R1945" s="171"/>
      <c r="S1945" s="172"/>
      <c r="T1945" s="172"/>
      <c r="U1945" s="171"/>
      <c r="V1945" s="171"/>
      <c r="W1945" s="173"/>
      <c r="X1945" s="173"/>
      <c r="Y1945" s="173"/>
      <c r="Z1945" s="171"/>
      <c r="AA1945" s="171"/>
      <c r="AB1945" s="171"/>
      <c r="AC1945" s="172"/>
      <c r="AD1945" s="172"/>
      <c r="AE1945" s="174"/>
      <c r="AF1945" s="175"/>
      <c r="AG1945" s="169"/>
      <c r="AH1945" s="171"/>
      <c r="AI1945" s="171"/>
      <c r="AJ1945" s="169"/>
      <c r="AK1945" s="176"/>
      <c r="AL1945" s="176"/>
      <c r="AM1945" s="176"/>
      <c r="AN1945" s="176"/>
      <c r="AO1945" s="176"/>
      <c r="AP1945" s="176"/>
      <c r="AQ1945" s="176"/>
      <c r="AR1945" s="176"/>
      <c r="AS1945" s="176"/>
      <c r="AT1945" s="176"/>
      <c r="AU1945" s="177"/>
      <c r="AV1945" s="178"/>
      <c r="AW1945" s="178"/>
      <c r="AX1945" s="179"/>
      <c r="AY1945" s="179"/>
      <c r="AZ1945" s="179"/>
      <c r="BA1945" s="180"/>
      <c r="BB1945" s="181"/>
      <c r="BC1945" s="181"/>
      <c r="BD1945" s="181"/>
    </row>
    <row r="1946" spans="1:56">
      <c r="A1946" s="223"/>
      <c r="B1946" s="224"/>
      <c r="C1946" s="225"/>
      <c r="D1946" s="182"/>
      <c r="E1946" s="182"/>
      <c r="F1946" s="182"/>
      <c r="G1946" s="203"/>
      <c r="H1946" s="218"/>
      <c r="I1946" s="213"/>
      <c r="J1946" s="207"/>
      <c r="K1946" s="213"/>
      <c r="L1946" s="207"/>
      <c r="M1946" s="213"/>
      <c r="N1946" s="207"/>
      <c r="O1946" s="183"/>
      <c r="P1946" s="184"/>
      <c r="Q1946" s="184"/>
      <c r="R1946" s="275"/>
      <c r="S1946" s="185"/>
      <c r="T1946" s="185"/>
      <c r="U1946" s="275"/>
      <c r="V1946" s="275"/>
      <c r="W1946" s="276"/>
      <c r="X1946" s="276"/>
      <c r="Y1946" s="276"/>
      <c r="Z1946" s="275"/>
      <c r="AA1946" s="184"/>
      <c r="AB1946" s="184"/>
      <c r="AC1946" s="185"/>
      <c r="AD1946" s="185"/>
      <c r="AE1946" s="186"/>
      <c r="AF1946" s="187"/>
      <c r="AG1946" s="182"/>
      <c r="AH1946" s="184"/>
      <c r="AI1946" s="184"/>
      <c r="AJ1946" s="182"/>
      <c r="AK1946" s="188"/>
      <c r="AL1946" s="188"/>
      <c r="AM1946" s="188"/>
      <c r="AN1946" s="188"/>
      <c r="AO1946" s="188"/>
      <c r="AP1946" s="188"/>
      <c r="AQ1946" s="188"/>
      <c r="AR1946" s="188"/>
      <c r="AS1946" s="188"/>
      <c r="AT1946" s="188"/>
      <c r="AU1946" s="189"/>
      <c r="AV1946" s="190"/>
      <c r="AW1946" s="190"/>
      <c r="AX1946" s="191"/>
      <c r="AY1946" s="191"/>
      <c r="AZ1946" s="191"/>
      <c r="BA1946" s="192"/>
      <c r="BB1946" s="193"/>
      <c r="BC1946" s="193"/>
      <c r="BD1946" s="193"/>
    </row>
    <row r="1947" spans="1:56">
      <c r="A1947" s="220"/>
      <c r="B1947" s="221"/>
      <c r="C1947" s="222"/>
      <c r="D1947" s="169"/>
      <c r="E1947" s="169"/>
      <c r="F1947" s="169"/>
      <c r="G1947" s="202"/>
      <c r="H1947" s="217"/>
      <c r="I1947" s="212"/>
      <c r="J1947" s="206"/>
      <c r="K1947" s="212"/>
      <c r="L1947" s="206"/>
      <c r="M1947" s="212"/>
      <c r="N1947" s="206"/>
      <c r="O1947" s="170"/>
      <c r="P1947" s="171"/>
      <c r="Q1947" s="171"/>
      <c r="R1947" s="171"/>
      <c r="S1947" s="172"/>
      <c r="T1947" s="172"/>
      <c r="U1947" s="171"/>
      <c r="V1947" s="171"/>
      <c r="W1947" s="173"/>
      <c r="X1947" s="173"/>
      <c r="Y1947" s="173"/>
      <c r="Z1947" s="171"/>
      <c r="AA1947" s="171"/>
      <c r="AB1947" s="171"/>
      <c r="AC1947" s="172"/>
      <c r="AD1947" s="172"/>
      <c r="AE1947" s="174"/>
      <c r="AF1947" s="175"/>
      <c r="AG1947" s="169"/>
      <c r="AH1947" s="171"/>
      <c r="AI1947" s="171"/>
      <c r="AJ1947" s="169"/>
      <c r="AK1947" s="176"/>
      <c r="AL1947" s="176"/>
      <c r="AM1947" s="176"/>
      <c r="AN1947" s="176"/>
      <c r="AO1947" s="176"/>
      <c r="AP1947" s="176"/>
      <c r="AQ1947" s="176"/>
      <c r="AR1947" s="176"/>
      <c r="AS1947" s="176"/>
      <c r="AT1947" s="176"/>
      <c r="AU1947" s="177"/>
      <c r="AV1947" s="178"/>
      <c r="AW1947" s="178"/>
      <c r="AX1947" s="179"/>
      <c r="AY1947" s="179"/>
      <c r="AZ1947" s="179"/>
      <c r="BA1947" s="180"/>
      <c r="BB1947" s="181"/>
      <c r="BC1947" s="181"/>
      <c r="BD1947" s="181"/>
    </row>
    <row r="1948" spans="1:56">
      <c r="A1948" s="223"/>
      <c r="B1948" s="224"/>
      <c r="C1948" s="225"/>
      <c r="D1948" s="182"/>
      <c r="E1948" s="182"/>
      <c r="F1948" s="182"/>
      <c r="G1948" s="203"/>
      <c r="H1948" s="218"/>
      <c r="I1948" s="213"/>
      <c r="J1948" s="207"/>
      <c r="K1948" s="213"/>
      <c r="L1948" s="207"/>
      <c r="M1948" s="213"/>
      <c r="N1948" s="207"/>
      <c r="O1948" s="183"/>
      <c r="P1948" s="184"/>
      <c r="Q1948" s="184"/>
      <c r="R1948" s="275"/>
      <c r="S1948" s="185"/>
      <c r="T1948" s="185"/>
      <c r="U1948" s="275"/>
      <c r="V1948" s="275"/>
      <c r="W1948" s="276"/>
      <c r="X1948" s="276"/>
      <c r="Y1948" s="276"/>
      <c r="Z1948" s="275"/>
      <c r="AA1948" s="184"/>
      <c r="AB1948" s="184"/>
      <c r="AC1948" s="185"/>
      <c r="AD1948" s="185"/>
      <c r="AE1948" s="186"/>
      <c r="AF1948" s="187"/>
      <c r="AG1948" s="182"/>
      <c r="AH1948" s="184"/>
      <c r="AI1948" s="184"/>
      <c r="AJ1948" s="182"/>
      <c r="AK1948" s="188"/>
      <c r="AL1948" s="188"/>
      <c r="AM1948" s="188"/>
      <c r="AN1948" s="188"/>
      <c r="AO1948" s="188"/>
      <c r="AP1948" s="188"/>
      <c r="AQ1948" s="188"/>
      <c r="AR1948" s="188"/>
      <c r="AS1948" s="188"/>
      <c r="AT1948" s="188"/>
      <c r="AU1948" s="189"/>
      <c r="AV1948" s="190"/>
      <c r="AW1948" s="190"/>
      <c r="AX1948" s="191"/>
      <c r="AY1948" s="191"/>
      <c r="AZ1948" s="191"/>
      <c r="BA1948" s="192"/>
      <c r="BB1948" s="193"/>
      <c r="BC1948" s="193"/>
      <c r="BD1948" s="193"/>
    </row>
    <row r="1949" spans="1:56">
      <c r="A1949" s="220"/>
      <c r="B1949" s="221"/>
      <c r="C1949" s="222"/>
      <c r="D1949" s="169"/>
      <c r="E1949" s="169"/>
      <c r="F1949" s="169"/>
      <c r="G1949" s="202"/>
      <c r="H1949" s="217"/>
      <c r="I1949" s="212"/>
      <c r="J1949" s="206"/>
      <c r="K1949" s="212"/>
      <c r="L1949" s="206"/>
      <c r="M1949" s="212"/>
      <c r="N1949" s="206"/>
      <c r="O1949" s="170"/>
      <c r="P1949" s="171"/>
      <c r="Q1949" s="171"/>
      <c r="R1949" s="171"/>
      <c r="S1949" s="172"/>
      <c r="T1949" s="172"/>
      <c r="U1949" s="171"/>
      <c r="V1949" s="171"/>
      <c r="W1949" s="173"/>
      <c r="X1949" s="173"/>
      <c r="Y1949" s="173"/>
      <c r="Z1949" s="171"/>
      <c r="AA1949" s="171"/>
      <c r="AB1949" s="171"/>
      <c r="AC1949" s="172"/>
      <c r="AD1949" s="172"/>
      <c r="AE1949" s="174"/>
      <c r="AF1949" s="175"/>
      <c r="AG1949" s="169"/>
      <c r="AH1949" s="171"/>
      <c r="AI1949" s="171"/>
      <c r="AJ1949" s="169"/>
      <c r="AK1949" s="176"/>
      <c r="AL1949" s="176"/>
      <c r="AM1949" s="176"/>
      <c r="AN1949" s="176"/>
      <c r="AO1949" s="176"/>
      <c r="AP1949" s="176"/>
      <c r="AQ1949" s="176"/>
      <c r="AR1949" s="176"/>
      <c r="AS1949" s="176"/>
      <c r="AT1949" s="176"/>
      <c r="AU1949" s="177"/>
      <c r="AV1949" s="178"/>
      <c r="AW1949" s="178"/>
      <c r="AX1949" s="179"/>
      <c r="AY1949" s="179"/>
      <c r="AZ1949" s="179"/>
      <c r="BA1949" s="180"/>
      <c r="BB1949" s="181"/>
      <c r="BC1949" s="181"/>
      <c r="BD1949" s="181"/>
    </row>
    <row r="1950" spans="1:56">
      <c r="A1950" s="223"/>
      <c r="B1950" s="224"/>
      <c r="C1950" s="225"/>
      <c r="D1950" s="182"/>
      <c r="E1950" s="182"/>
      <c r="F1950" s="182"/>
      <c r="G1950" s="203"/>
      <c r="H1950" s="218"/>
      <c r="I1950" s="213"/>
      <c r="J1950" s="207"/>
      <c r="K1950" s="213"/>
      <c r="L1950" s="207"/>
      <c r="M1950" s="213"/>
      <c r="N1950" s="207"/>
      <c r="O1950" s="183"/>
      <c r="P1950" s="184"/>
      <c r="Q1950" s="184"/>
      <c r="R1950" s="275"/>
      <c r="S1950" s="185"/>
      <c r="T1950" s="185"/>
      <c r="U1950" s="275"/>
      <c r="V1950" s="275"/>
      <c r="W1950" s="276"/>
      <c r="X1950" s="276"/>
      <c r="Y1950" s="276"/>
      <c r="Z1950" s="275"/>
      <c r="AA1950" s="184"/>
      <c r="AB1950" s="184"/>
      <c r="AC1950" s="185"/>
      <c r="AD1950" s="185"/>
      <c r="AE1950" s="186"/>
      <c r="AF1950" s="187"/>
      <c r="AG1950" s="182"/>
      <c r="AH1950" s="184"/>
      <c r="AI1950" s="184"/>
      <c r="AJ1950" s="182"/>
      <c r="AK1950" s="188"/>
      <c r="AL1950" s="188"/>
      <c r="AM1950" s="188"/>
      <c r="AN1950" s="188"/>
      <c r="AO1950" s="188"/>
      <c r="AP1950" s="188"/>
      <c r="AQ1950" s="188"/>
      <c r="AR1950" s="188"/>
      <c r="AS1950" s="188"/>
      <c r="AT1950" s="188"/>
      <c r="AU1950" s="189"/>
      <c r="AV1950" s="190"/>
      <c r="AW1950" s="190"/>
      <c r="AX1950" s="191"/>
      <c r="AY1950" s="191"/>
      <c r="AZ1950" s="191"/>
      <c r="BA1950" s="192"/>
      <c r="BB1950" s="193"/>
      <c r="BC1950" s="193"/>
      <c r="BD1950" s="193"/>
    </row>
    <row r="1951" spans="1:56">
      <c r="A1951" s="220"/>
      <c r="B1951" s="221"/>
      <c r="C1951" s="222"/>
      <c r="D1951" s="169"/>
      <c r="E1951" s="169"/>
      <c r="F1951" s="169"/>
      <c r="G1951" s="202"/>
      <c r="H1951" s="217"/>
      <c r="I1951" s="212"/>
      <c r="J1951" s="206"/>
      <c r="K1951" s="212"/>
      <c r="L1951" s="206"/>
      <c r="M1951" s="212"/>
      <c r="N1951" s="206"/>
      <c r="O1951" s="170"/>
      <c r="P1951" s="171"/>
      <c r="Q1951" s="171"/>
      <c r="R1951" s="171"/>
      <c r="S1951" s="172"/>
      <c r="T1951" s="172"/>
      <c r="U1951" s="171"/>
      <c r="V1951" s="171"/>
      <c r="W1951" s="173"/>
      <c r="X1951" s="173"/>
      <c r="Y1951" s="173"/>
      <c r="Z1951" s="171"/>
      <c r="AA1951" s="171"/>
      <c r="AB1951" s="171"/>
      <c r="AC1951" s="172"/>
      <c r="AD1951" s="172"/>
      <c r="AE1951" s="174"/>
      <c r="AF1951" s="175"/>
      <c r="AG1951" s="169"/>
      <c r="AH1951" s="171"/>
      <c r="AI1951" s="171"/>
      <c r="AJ1951" s="169"/>
      <c r="AK1951" s="176"/>
      <c r="AL1951" s="176"/>
      <c r="AM1951" s="176"/>
      <c r="AN1951" s="176"/>
      <c r="AO1951" s="176"/>
      <c r="AP1951" s="176"/>
      <c r="AQ1951" s="176"/>
      <c r="AR1951" s="176"/>
      <c r="AS1951" s="176"/>
      <c r="AT1951" s="176"/>
      <c r="AU1951" s="177"/>
      <c r="AV1951" s="178"/>
      <c r="AW1951" s="178"/>
      <c r="AX1951" s="179"/>
      <c r="AY1951" s="179"/>
      <c r="AZ1951" s="179"/>
      <c r="BA1951" s="180"/>
      <c r="BB1951" s="181"/>
      <c r="BC1951" s="181"/>
      <c r="BD1951" s="181"/>
    </row>
    <row r="1952" spans="1:56">
      <c r="A1952" s="223"/>
      <c r="B1952" s="224"/>
      <c r="C1952" s="225"/>
      <c r="D1952" s="182"/>
      <c r="E1952" s="182"/>
      <c r="F1952" s="182"/>
      <c r="G1952" s="203"/>
      <c r="H1952" s="218"/>
      <c r="I1952" s="213"/>
      <c r="J1952" s="207"/>
      <c r="K1952" s="213"/>
      <c r="L1952" s="207"/>
      <c r="M1952" s="213"/>
      <c r="N1952" s="207"/>
      <c r="O1952" s="183"/>
      <c r="P1952" s="184"/>
      <c r="Q1952" s="184"/>
      <c r="R1952" s="275"/>
      <c r="S1952" s="185"/>
      <c r="T1952" s="185"/>
      <c r="U1952" s="275"/>
      <c r="V1952" s="275"/>
      <c r="W1952" s="276"/>
      <c r="X1952" s="276"/>
      <c r="Y1952" s="276"/>
      <c r="Z1952" s="275"/>
      <c r="AA1952" s="184"/>
      <c r="AB1952" s="184"/>
      <c r="AC1952" s="185"/>
      <c r="AD1952" s="185"/>
      <c r="AE1952" s="186"/>
      <c r="AF1952" s="187"/>
      <c r="AG1952" s="182"/>
      <c r="AH1952" s="184"/>
      <c r="AI1952" s="184"/>
      <c r="AJ1952" s="182"/>
      <c r="AK1952" s="188"/>
      <c r="AL1952" s="188"/>
      <c r="AM1952" s="188"/>
      <c r="AN1952" s="188"/>
      <c r="AO1952" s="188"/>
      <c r="AP1952" s="188"/>
      <c r="AQ1952" s="188"/>
      <c r="AR1952" s="188"/>
      <c r="AS1952" s="188"/>
      <c r="AT1952" s="188"/>
      <c r="AU1952" s="189"/>
      <c r="AV1952" s="190"/>
      <c r="AW1952" s="190"/>
      <c r="AX1952" s="191"/>
      <c r="AY1952" s="191"/>
      <c r="AZ1952" s="191"/>
      <c r="BA1952" s="192"/>
      <c r="BB1952" s="193"/>
      <c r="BC1952" s="193"/>
      <c r="BD1952" s="193"/>
    </row>
    <row r="1953" spans="1:56">
      <c r="A1953" s="220"/>
      <c r="B1953" s="221"/>
      <c r="C1953" s="222"/>
      <c r="D1953" s="169"/>
      <c r="E1953" s="169"/>
      <c r="F1953" s="169"/>
      <c r="G1953" s="202"/>
      <c r="H1953" s="217"/>
      <c r="I1953" s="212"/>
      <c r="J1953" s="206"/>
      <c r="K1953" s="212"/>
      <c r="L1953" s="206"/>
      <c r="M1953" s="212"/>
      <c r="N1953" s="206"/>
      <c r="O1953" s="170"/>
      <c r="P1953" s="171"/>
      <c r="Q1953" s="171"/>
      <c r="R1953" s="171"/>
      <c r="S1953" s="172"/>
      <c r="T1953" s="172"/>
      <c r="U1953" s="171"/>
      <c r="V1953" s="171"/>
      <c r="W1953" s="173"/>
      <c r="X1953" s="173"/>
      <c r="Y1953" s="173"/>
      <c r="Z1953" s="171"/>
      <c r="AA1953" s="171"/>
      <c r="AB1953" s="171"/>
      <c r="AC1953" s="172"/>
      <c r="AD1953" s="172"/>
      <c r="AE1953" s="174"/>
      <c r="AF1953" s="175"/>
      <c r="AG1953" s="169"/>
      <c r="AH1953" s="171"/>
      <c r="AI1953" s="171"/>
      <c r="AJ1953" s="169"/>
      <c r="AK1953" s="176"/>
      <c r="AL1953" s="176"/>
      <c r="AM1953" s="176"/>
      <c r="AN1953" s="176"/>
      <c r="AO1953" s="176"/>
      <c r="AP1953" s="176"/>
      <c r="AQ1953" s="176"/>
      <c r="AR1953" s="176"/>
      <c r="AS1953" s="176"/>
      <c r="AT1953" s="176"/>
      <c r="AU1953" s="177"/>
      <c r="AV1953" s="178"/>
      <c r="AW1953" s="178"/>
      <c r="AX1953" s="179"/>
      <c r="AY1953" s="179"/>
      <c r="AZ1953" s="179"/>
      <c r="BA1953" s="180"/>
      <c r="BB1953" s="181"/>
      <c r="BC1953" s="181"/>
      <c r="BD1953" s="181"/>
    </row>
    <row r="1954" spans="1:56">
      <c r="A1954" s="223"/>
      <c r="B1954" s="224"/>
      <c r="C1954" s="225"/>
      <c r="D1954" s="182"/>
      <c r="E1954" s="182"/>
      <c r="F1954" s="182"/>
      <c r="G1954" s="203"/>
      <c r="H1954" s="218"/>
      <c r="I1954" s="213"/>
      <c r="J1954" s="207"/>
      <c r="K1954" s="213"/>
      <c r="L1954" s="207"/>
      <c r="M1954" s="213"/>
      <c r="N1954" s="207"/>
      <c r="O1954" s="183"/>
      <c r="P1954" s="184"/>
      <c r="Q1954" s="184"/>
      <c r="R1954" s="275"/>
      <c r="S1954" s="185"/>
      <c r="T1954" s="185"/>
      <c r="U1954" s="275"/>
      <c r="V1954" s="275"/>
      <c r="W1954" s="276"/>
      <c r="X1954" s="276"/>
      <c r="Y1954" s="276"/>
      <c r="Z1954" s="275"/>
      <c r="AA1954" s="184"/>
      <c r="AB1954" s="184"/>
      <c r="AC1954" s="185"/>
      <c r="AD1954" s="185"/>
      <c r="AE1954" s="186"/>
      <c r="AF1954" s="187"/>
      <c r="AG1954" s="182"/>
      <c r="AH1954" s="184"/>
      <c r="AI1954" s="184"/>
      <c r="AJ1954" s="182"/>
      <c r="AK1954" s="188"/>
      <c r="AL1954" s="188"/>
      <c r="AM1954" s="188"/>
      <c r="AN1954" s="188"/>
      <c r="AO1954" s="188"/>
      <c r="AP1954" s="188"/>
      <c r="AQ1954" s="188"/>
      <c r="AR1954" s="188"/>
      <c r="AS1954" s="188"/>
      <c r="AT1954" s="188"/>
      <c r="AU1954" s="189"/>
      <c r="AV1954" s="190"/>
      <c r="AW1954" s="190"/>
      <c r="AX1954" s="191"/>
      <c r="AY1954" s="191"/>
      <c r="AZ1954" s="191"/>
      <c r="BA1954" s="192"/>
      <c r="BB1954" s="193"/>
      <c r="BC1954" s="193"/>
      <c r="BD1954" s="193"/>
    </row>
    <row r="1955" spans="1:56">
      <c r="A1955" s="220"/>
      <c r="B1955" s="221"/>
      <c r="C1955" s="222"/>
      <c r="D1955" s="169"/>
      <c r="E1955" s="169"/>
      <c r="F1955" s="169"/>
      <c r="G1955" s="202"/>
      <c r="H1955" s="217"/>
      <c r="I1955" s="212"/>
      <c r="J1955" s="206"/>
      <c r="K1955" s="212"/>
      <c r="L1955" s="206"/>
      <c r="M1955" s="212"/>
      <c r="N1955" s="206"/>
      <c r="O1955" s="170"/>
      <c r="P1955" s="171"/>
      <c r="Q1955" s="171"/>
      <c r="R1955" s="171"/>
      <c r="S1955" s="172"/>
      <c r="T1955" s="172"/>
      <c r="U1955" s="171"/>
      <c r="V1955" s="171"/>
      <c r="W1955" s="173"/>
      <c r="X1955" s="173"/>
      <c r="Y1955" s="173"/>
      <c r="Z1955" s="171"/>
      <c r="AA1955" s="171"/>
      <c r="AB1955" s="171"/>
      <c r="AC1955" s="172"/>
      <c r="AD1955" s="172"/>
      <c r="AE1955" s="174"/>
      <c r="AF1955" s="175"/>
      <c r="AG1955" s="169"/>
      <c r="AH1955" s="171"/>
      <c r="AI1955" s="171"/>
      <c r="AJ1955" s="169"/>
      <c r="AK1955" s="176"/>
      <c r="AL1955" s="176"/>
      <c r="AM1955" s="176"/>
      <c r="AN1955" s="176"/>
      <c r="AO1955" s="176"/>
      <c r="AP1955" s="176"/>
      <c r="AQ1955" s="176"/>
      <c r="AR1955" s="176"/>
      <c r="AS1955" s="176"/>
      <c r="AT1955" s="176"/>
      <c r="AU1955" s="177"/>
      <c r="AV1955" s="178"/>
      <c r="AW1955" s="178"/>
      <c r="AX1955" s="179"/>
      <c r="AY1955" s="179"/>
      <c r="AZ1955" s="179"/>
      <c r="BA1955" s="180"/>
      <c r="BB1955" s="181"/>
      <c r="BC1955" s="181"/>
      <c r="BD1955" s="181"/>
    </row>
    <row r="1956" spans="1:56">
      <c r="A1956" s="223"/>
      <c r="B1956" s="224"/>
      <c r="C1956" s="225"/>
      <c r="D1956" s="182"/>
      <c r="E1956" s="182"/>
      <c r="F1956" s="182"/>
      <c r="G1956" s="203"/>
      <c r="H1956" s="218"/>
      <c r="I1956" s="213"/>
      <c r="J1956" s="207"/>
      <c r="K1956" s="213"/>
      <c r="L1956" s="207"/>
      <c r="M1956" s="213"/>
      <c r="N1956" s="207"/>
      <c r="O1956" s="183"/>
      <c r="P1956" s="184"/>
      <c r="Q1956" s="184"/>
      <c r="R1956" s="275"/>
      <c r="S1956" s="185"/>
      <c r="T1956" s="185"/>
      <c r="U1956" s="275"/>
      <c r="V1956" s="275"/>
      <c r="W1956" s="276"/>
      <c r="X1956" s="276"/>
      <c r="Y1956" s="276"/>
      <c r="Z1956" s="275"/>
      <c r="AA1956" s="184"/>
      <c r="AB1956" s="184"/>
      <c r="AC1956" s="185"/>
      <c r="AD1956" s="185"/>
      <c r="AE1956" s="186"/>
      <c r="AF1956" s="187"/>
      <c r="AG1956" s="182"/>
      <c r="AH1956" s="184"/>
      <c r="AI1956" s="184"/>
      <c r="AJ1956" s="182"/>
      <c r="AK1956" s="188"/>
      <c r="AL1956" s="188"/>
      <c r="AM1956" s="188"/>
      <c r="AN1956" s="188"/>
      <c r="AO1956" s="188"/>
      <c r="AP1956" s="188"/>
      <c r="AQ1956" s="188"/>
      <c r="AR1956" s="188"/>
      <c r="AS1956" s="188"/>
      <c r="AT1956" s="188"/>
      <c r="AU1956" s="189"/>
      <c r="AV1956" s="190"/>
      <c r="AW1956" s="190"/>
      <c r="AX1956" s="191"/>
      <c r="AY1956" s="191"/>
      <c r="AZ1956" s="191"/>
      <c r="BA1956" s="192"/>
      <c r="BB1956" s="193"/>
      <c r="BC1956" s="193"/>
      <c r="BD1956" s="193"/>
    </row>
    <row r="1957" spans="1:56">
      <c r="A1957" s="220"/>
      <c r="B1957" s="221"/>
      <c r="C1957" s="222"/>
      <c r="D1957" s="169"/>
      <c r="E1957" s="169"/>
      <c r="F1957" s="169"/>
      <c r="G1957" s="202"/>
      <c r="H1957" s="217"/>
      <c r="I1957" s="212"/>
      <c r="J1957" s="206"/>
      <c r="K1957" s="212"/>
      <c r="L1957" s="206"/>
      <c r="M1957" s="212"/>
      <c r="N1957" s="206"/>
      <c r="O1957" s="170"/>
      <c r="P1957" s="171"/>
      <c r="Q1957" s="171"/>
      <c r="R1957" s="171"/>
      <c r="S1957" s="172"/>
      <c r="T1957" s="172"/>
      <c r="U1957" s="171"/>
      <c r="V1957" s="171"/>
      <c r="W1957" s="173"/>
      <c r="X1957" s="173"/>
      <c r="Y1957" s="173"/>
      <c r="Z1957" s="171"/>
      <c r="AA1957" s="171"/>
      <c r="AB1957" s="171"/>
      <c r="AC1957" s="172"/>
      <c r="AD1957" s="172"/>
      <c r="AE1957" s="174"/>
      <c r="AF1957" s="175"/>
      <c r="AG1957" s="169"/>
      <c r="AH1957" s="171"/>
      <c r="AI1957" s="171"/>
      <c r="AJ1957" s="169"/>
      <c r="AK1957" s="176"/>
      <c r="AL1957" s="176"/>
      <c r="AM1957" s="176"/>
      <c r="AN1957" s="176"/>
      <c r="AO1957" s="176"/>
      <c r="AP1957" s="176"/>
      <c r="AQ1957" s="176"/>
      <c r="AR1957" s="176"/>
      <c r="AS1957" s="176"/>
      <c r="AT1957" s="176"/>
      <c r="AU1957" s="177"/>
      <c r="AV1957" s="178"/>
      <c r="AW1957" s="178"/>
      <c r="AX1957" s="179"/>
      <c r="AY1957" s="179"/>
      <c r="AZ1957" s="179"/>
      <c r="BA1957" s="180"/>
      <c r="BB1957" s="181"/>
      <c r="BC1957" s="181"/>
      <c r="BD1957" s="181"/>
    </row>
    <row r="1958" spans="1:56">
      <c r="A1958" s="223"/>
      <c r="B1958" s="224"/>
      <c r="C1958" s="225"/>
      <c r="D1958" s="182"/>
      <c r="E1958" s="182"/>
      <c r="F1958" s="182"/>
      <c r="G1958" s="203"/>
      <c r="H1958" s="218"/>
      <c r="I1958" s="213"/>
      <c r="J1958" s="207"/>
      <c r="K1958" s="213"/>
      <c r="L1958" s="207"/>
      <c r="M1958" s="213"/>
      <c r="N1958" s="207"/>
      <c r="O1958" s="183"/>
      <c r="P1958" s="184"/>
      <c r="Q1958" s="184"/>
      <c r="R1958" s="275"/>
      <c r="S1958" s="185"/>
      <c r="T1958" s="185"/>
      <c r="U1958" s="275"/>
      <c r="V1958" s="275"/>
      <c r="W1958" s="276"/>
      <c r="X1958" s="276"/>
      <c r="Y1958" s="276"/>
      <c r="Z1958" s="275"/>
      <c r="AA1958" s="184"/>
      <c r="AB1958" s="184"/>
      <c r="AC1958" s="185"/>
      <c r="AD1958" s="185"/>
      <c r="AE1958" s="186"/>
      <c r="AF1958" s="187"/>
      <c r="AG1958" s="182"/>
      <c r="AH1958" s="184"/>
      <c r="AI1958" s="184"/>
      <c r="AJ1958" s="182"/>
      <c r="AK1958" s="188"/>
      <c r="AL1958" s="188"/>
      <c r="AM1958" s="188"/>
      <c r="AN1958" s="188"/>
      <c r="AO1958" s="188"/>
      <c r="AP1958" s="188"/>
      <c r="AQ1958" s="188"/>
      <c r="AR1958" s="188"/>
      <c r="AS1958" s="188"/>
      <c r="AT1958" s="188"/>
      <c r="AU1958" s="189"/>
      <c r="AV1958" s="190"/>
      <c r="AW1958" s="190"/>
      <c r="AX1958" s="191"/>
      <c r="AY1958" s="191"/>
      <c r="AZ1958" s="191"/>
      <c r="BA1958" s="192"/>
      <c r="BB1958" s="193"/>
      <c r="BC1958" s="193"/>
      <c r="BD1958" s="193"/>
    </row>
    <row r="1959" spans="1:56">
      <c r="A1959" s="220"/>
      <c r="B1959" s="221"/>
      <c r="C1959" s="222"/>
      <c r="D1959" s="169"/>
      <c r="E1959" s="169"/>
      <c r="F1959" s="169"/>
      <c r="G1959" s="202"/>
      <c r="H1959" s="217"/>
      <c r="I1959" s="212"/>
      <c r="J1959" s="206"/>
      <c r="K1959" s="212"/>
      <c r="L1959" s="206"/>
      <c r="M1959" s="212"/>
      <c r="N1959" s="206"/>
      <c r="O1959" s="170"/>
      <c r="P1959" s="171"/>
      <c r="Q1959" s="171"/>
      <c r="R1959" s="171"/>
      <c r="S1959" s="172"/>
      <c r="T1959" s="172"/>
      <c r="U1959" s="171"/>
      <c r="V1959" s="171"/>
      <c r="W1959" s="173"/>
      <c r="X1959" s="173"/>
      <c r="Y1959" s="173"/>
      <c r="Z1959" s="171"/>
      <c r="AA1959" s="171"/>
      <c r="AB1959" s="171"/>
      <c r="AC1959" s="172"/>
      <c r="AD1959" s="172"/>
      <c r="AE1959" s="174"/>
      <c r="AF1959" s="175"/>
      <c r="AG1959" s="169"/>
      <c r="AH1959" s="171"/>
      <c r="AI1959" s="171"/>
      <c r="AJ1959" s="169"/>
      <c r="AK1959" s="176"/>
      <c r="AL1959" s="176"/>
      <c r="AM1959" s="176"/>
      <c r="AN1959" s="176"/>
      <c r="AO1959" s="176"/>
      <c r="AP1959" s="176"/>
      <c r="AQ1959" s="176"/>
      <c r="AR1959" s="176"/>
      <c r="AS1959" s="176"/>
      <c r="AT1959" s="176"/>
      <c r="AU1959" s="177"/>
      <c r="AV1959" s="178"/>
      <c r="AW1959" s="178"/>
      <c r="AX1959" s="179"/>
      <c r="AY1959" s="179"/>
      <c r="AZ1959" s="179"/>
      <c r="BA1959" s="180"/>
      <c r="BB1959" s="181"/>
      <c r="BC1959" s="181"/>
      <c r="BD1959" s="181"/>
    </row>
    <row r="1960" spans="1:56">
      <c r="A1960" s="223"/>
      <c r="B1960" s="224"/>
      <c r="C1960" s="225"/>
      <c r="D1960" s="182"/>
      <c r="E1960" s="182"/>
      <c r="F1960" s="182"/>
      <c r="G1960" s="203"/>
      <c r="H1960" s="218"/>
      <c r="I1960" s="213"/>
      <c r="J1960" s="207"/>
      <c r="K1960" s="213"/>
      <c r="L1960" s="207"/>
      <c r="M1960" s="213"/>
      <c r="N1960" s="207"/>
      <c r="O1960" s="183"/>
      <c r="P1960" s="184"/>
      <c r="Q1960" s="184"/>
      <c r="R1960" s="275"/>
      <c r="S1960" s="185"/>
      <c r="T1960" s="185"/>
      <c r="U1960" s="275"/>
      <c r="V1960" s="275"/>
      <c r="W1960" s="276"/>
      <c r="X1960" s="276"/>
      <c r="Y1960" s="276"/>
      <c r="Z1960" s="275"/>
      <c r="AA1960" s="184"/>
      <c r="AB1960" s="184"/>
      <c r="AC1960" s="185"/>
      <c r="AD1960" s="185"/>
      <c r="AE1960" s="186"/>
      <c r="AF1960" s="187"/>
      <c r="AG1960" s="182"/>
      <c r="AH1960" s="184"/>
      <c r="AI1960" s="184"/>
      <c r="AJ1960" s="182"/>
      <c r="AK1960" s="188"/>
      <c r="AL1960" s="188"/>
      <c r="AM1960" s="188"/>
      <c r="AN1960" s="188"/>
      <c r="AO1960" s="188"/>
      <c r="AP1960" s="188"/>
      <c r="AQ1960" s="188"/>
      <c r="AR1960" s="188"/>
      <c r="AS1960" s="188"/>
      <c r="AT1960" s="188"/>
      <c r="AU1960" s="189"/>
      <c r="AV1960" s="190"/>
      <c r="AW1960" s="190"/>
      <c r="AX1960" s="191"/>
      <c r="AY1960" s="191"/>
      <c r="AZ1960" s="191"/>
      <c r="BA1960" s="192"/>
      <c r="BB1960" s="193"/>
      <c r="BC1960" s="193"/>
      <c r="BD1960" s="193"/>
    </row>
    <row r="1961" spans="1:56">
      <c r="A1961" s="220"/>
      <c r="B1961" s="221"/>
      <c r="C1961" s="222"/>
      <c r="D1961" s="169"/>
      <c r="E1961" s="169"/>
      <c r="F1961" s="169"/>
      <c r="G1961" s="202"/>
      <c r="H1961" s="217"/>
      <c r="I1961" s="212"/>
      <c r="J1961" s="206"/>
      <c r="K1961" s="212"/>
      <c r="L1961" s="206"/>
      <c r="M1961" s="212"/>
      <c r="N1961" s="206"/>
      <c r="O1961" s="170"/>
      <c r="P1961" s="171"/>
      <c r="Q1961" s="171"/>
      <c r="R1961" s="171"/>
      <c r="S1961" s="172"/>
      <c r="T1961" s="172"/>
      <c r="U1961" s="171"/>
      <c r="V1961" s="171"/>
      <c r="W1961" s="173"/>
      <c r="X1961" s="173"/>
      <c r="Y1961" s="173"/>
      <c r="Z1961" s="171"/>
      <c r="AA1961" s="171"/>
      <c r="AB1961" s="171"/>
      <c r="AC1961" s="172"/>
      <c r="AD1961" s="172"/>
      <c r="AE1961" s="174"/>
      <c r="AF1961" s="175"/>
      <c r="AG1961" s="169"/>
      <c r="AH1961" s="171"/>
      <c r="AI1961" s="171"/>
      <c r="AJ1961" s="169"/>
      <c r="AK1961" s="176"/>
      <c r="AL1961" s="176"/>
      <c r="AM1961" s="176"/>
      <c r="AN1961" s="176"/>
      <c r="AO1961" s="176"/>
      <c r="AP1961" s="176"/>
      <c r="AQ1961" s="176"/>
      <c r="AR1961" s="176"/>
      <c r="AS1961" s="176"/>
      <c r="AT1961" s="176"/>
      <c r="AU1961" s="177"/>
      <c r="AV1961" s="178"/>
      <c r="AW1961" s="178"/>
      <c r="AX1961" s="179"/>
      <c r="AY1961" s="179"/>
      <c r="AZ1961" s="179"/>
      <c r="BA1961" s="180"/>
      <c r="BB1961" s="181"/>
      <c r="BC1961" s="181"/>
      <c r="BD1961" s="181"/>
    </row>
    <row r="1962" spans="1:56">
      <c r="A1962" s="223"/>
      <c r="B1962" s="224"/>
      <c r="C1962" s="225"/>
      <c r="D1962" s="182"/>
      <c r="E1962" s="182"/>
      <c r="F1962" s="182"/>
      <c r="G1962" s="203"/>
      <c r="H1962" s="218"/>
      <c r="I1962" s="213"/>
      <c r="J1962" s="207"/>
      <c r="K1962" s="213"/>
      <c r="L1962" s="207"/>
      <c r="M1962" s="213"/>
      <c r="N1962" s="207"/>
      <c r="O1962" s="183"/>
      <c r="P1962" s="184"/>
      <c r="Q1962" s="184"/>
      <c r="R1962" s="275"/>
      <c r="S1962" s="185"/>
      <c r="T1962" s="185"/>
      <c r="U1962" s="275"/>
      <c r="V1962" s="275"/>
      <c r="W1962" s="276"/>
      <c r="X1962" s="276"/>
      <c r="Y1962" s="276"/>
      <c r="Z1962" s="275"/>
      <c r="AA1962" s="184"/>
      <c r="AB1962" s="184"/>
      <c r="AC1962" s="185"/>
      <c r="AD1962" s="185"/>
      <c r="AE1962" s="186"/>
      <c r="AF1962" s="187"/>
      <c r="AG1962" s="182"/>
      <c r="AH1962" s="184"/>
      <c r="AI1962" s="184"/>
      <c r="AJ1962" s="182"/>
      <c r="AK1962" s="188"/>
      <c r="AL1962" s="188"/>
      <c r="AM1962" s="188"/>
      <c r="AN1962" s="188"/>
      <c r="AO1962" s="188"/>
      <c r="AP1962" s="188"/>
      <c r="AQ1962" s="188"/>
      <c r="AR1962" s="188"/>
      <c r="AS1962" s="188"/>
      <c r="AT1962" s="188"/>
      <c r="AU1962" s="189"/>
      <c r="AV1962" s="190"/>
      <c r="AW1962" s="190"/>
      <c r="AX1962" s="191"/>
      <c r="AY1962" s="191"/>
      <c r="AZ1962" s="191"/>
      <c r="BA1962" s="192"/>
      <c r="BB1962" s="193"/>
      <c r="BC1962" s="193"/>
      <c r="BD1962" s="193"/>
    </row>
    <row r="1963" spans="1:56">
      <c r="A1963" s="220"/>
      <c r="B1963" s="221"/>
      <c r="C1963" s="222"/>
      <c r="D1963" s="169"/>
      <c r="E1963" s="169"/>
      <c r="F1963" s="169"/>
      <c r="G1963" s="202"/>
      <c r="H1963" s="217"/>
      <c r="I1963" s="212"/>
      <c r="J1963" s="206"/>
      <c r="K1963" s="212"/>
      <c r="L1963" s="206"/>
      <c r="M1963" s="212"/>
      <c r="N1963" s="206"/>
      <c r="O1963" s="170"/>
      <c r="P1963" s="171"/>
      <c r="Q1963" s="171"/>
      <c r="R1963" s="171"/>
      <c r="S1963" s="172"/>
      <c r="T1963" s="172"/>
      <c r="U1963" s="171"/>
      <c r="V1963" s="171"/>
      <c r="W1963" s="173"/>
      <c r="X1963" s="173"/>
      <c r="Y1963" s="173"/>
      <c r="Z1963" s="171"/>
      <c r="AA1963" s="171"/>
      <c r="AB1963" s="171"/>
      <c r="AC1963" s="172"/>
      <c r="AD1963" s="172"/>
      <c r="AE1963" s="174"/>
      <c r="AF1963" s="175"/>
      <c r="AG1963" s="169"/>
      <c r="AH1963" s="171"/>
      <c r="AI1963" s="171"/>
      <c r="AJ1963" s="169"/>
      <c r="AK1963" s="176"/>
      <c r="AL1963" s="176"/>
      <c r="AM1963" s="176"/>
      <c r="AN1963" s="176"/>
      <c r="AO1963" s="176"/>
      <c r="AP1963" s="176"/>
      <c r="AQ1963" s="176"/>
      <c r="AR1963" s="176"/>
      <c r="AS1963" s="176"/>
      <c r="AT1963" s="176"/>
      <c r="AU1963" s="177"/>
      <c r="AV1963" s="178"/>
      <c r="AW1963" s="178"/>
      <c r="AX1963" s="179"/>
      <c r="AY1963" s="179"/>
      <c r="AZ1963" s="179"/>
      <c r="BA1963" s="180"/>
      <c r="BB1963" s="181"/>
      <c r="BC1963" s="181"/>
      <c r="BD1963" s="181"/>
    </row>
    <row r="1964" spans="1:56">
      <c r="A1964" s="223"/>
      <c r="B1964" s="224"/>
      <c r="C1964" s="225"/>
      <c r="D1964" s="182"/>
      <c r="E1964" s="182"/>
      <c r="F1964" s="182"/>
      <c r="G1964" s="203"/>
      <c r="H1964" s="218"/>
      <c r="I1964" s="213"/>
      <c r="J1964" s="207"/>
      <c r="K1964" s="213"/>
      <c r="L1964" s="207"/>
      <c r="M1964" s="213"/>
      <c r="N1964" s="207"/>
      <c r="O1964" s="183"/>
      <c r="P1964" s="184"/>
      <c r="Q1964" s="184"/>
      <c r="R1964" s="275"/>
      <c r="S1964" s="185"/>
      <c r="T1964" s="185"/>
      <c r="U1964" s="275"/>
      <c r="V1964" s="275"/>
      <c r="W1964" s="276"/>
      <c r="X1964" s="276"/>
      <c r="Y1964" s="276"/>
      <c r="Z1964" s="275"/>
      <c r="AA1964" s="184"/>
      <c r="AB1964" s="184"/>
      <c r="AC1964" s="185"/>
      <c r="AD1964" s="185"/>
      <c r="AE1964" s="186"/>
      <c r="AF1964" s="187"/>
      <c r="AG1964" s="182"/>
      <c r="AH1964" s="184"/>
      <c r="AI1964" s="184"/>
      <c r="AJ1964" s="182"/>
      <c r="AK1964" s="188"/>
      <c r="AL1964" s="188"/>
      <c r="AM1964" s="188"/>
      <c r="AN1964" s="188"/>
      <c r="AO1964" s="188"/>
      <c r="AP1964" s="188"/>
      <c r="AQ1964" s="188"/>
      <c r="AR1964" s="188"/>
      <c r="AS1964" s="188"/>
      <c r="AT1964" s="188"/>
      <c r="AU1964" s="189"/>
      <c r="AV1964" s="190"/>
      <c r="AW1964" s="190"/>
      <c r="AX1964" s="191"/>
      <c r="AY1964" s="191"/>
      <c r="AZ1964" s="191"/>
      <c r="BA1964" s="192"/>
      <c r="BB1964" s="193"/>
      <c r="BC1964" s="193"/>
      <c r="BD1964" s="193"/>
    </row>
    <row r="1965" spans="1:56">
      <c r="A1965" s="220"/>
      <c r="B1965" s="221"/>
      <c r="C1965" s="222"/>
      <c r="D1965" s="169"/>
      <c r="E1965" s="169"/>
      <c r="F1965" s="169"/>
      <c r="G1965" s="202"/>
      <c r="H1965" s="217"/>
      <c r="I1965" s="212"/>
      <c r="J1965" s="206"/>
      <c r="K1965" s="212"/>
      <c r="L1965" s="206"/>
      <c r="M1965" s="212"/>
      <c r="N1965" s="206"/>
      <c r="O1965" s="170"/>
      <c r="P1965" s="171"/>
      <c r="Q1965" s="171"/>
      <c r="R1965" s="171"/>
      <c r="S1965" s="172"/>
      <c r="T1965" s="172"/>
      <c r="U1965" s="171"/>
      <c r="V1965" s="171"/>
      <c r="W1965" s="173"/>
      <c r="X1965" s="173"/>
      <c r="Y1965" s="173"/>
      <c r="Z1965" s="171"/>
      <c r="AA1965" s="171"/>
      <c r="AB1965" s="171"/>
      <c r="AC1965" s="172"/>
      <c r="AD1965" s="172"/>
      <c r="AE1965" s="174"/>
      <c r="AF1965" s="175"/>
      <c r="AG1965" s="169"/>
      <c r="AH1965" s="171"/>
      <c r="AI1965" s="171"/>
      <c r="AJ1965" s="169"/>
      <c r="AK1965" s="176"/>
      <c r="AL1965" s="176"/>
      <c r="AM1965" s="176"/>
      <c r="AN1965" s="176"/>
      <c r="AO1965" s="176"/>
      <c r="AP1965" s="176"/>
      <c r="AQ1965" s="176"/>
      <c r="AR1965" s="176"/>
      <c r="AS1965" s="176"/>
      <c r="AT1965" s="176"/>
      <c r="AU1965" s="177"/>
      <c r="AV1965" s="178"/>
      <c r="AW1965" s="178"/>
      <c r="AX1965" s="179"/>
      <c r="AY1965" s="179"/>
      <c r="AZ1965" s="179"/>
      <c r="BA1965" s="180"/>
      <c r="BB1965" s="181"/>
      <c r="BC1965" s="181"/>
      <c r="BD1965" s="181"/>
    </row>
    <row r="1966" spans="1:56">
      <c r="A1966" s="223"/>
      <c r="B1966" s="224"/>
      <c r="C1966" s="225"/>
      <c r="D1966" s="182"/>
      <c r="E1966" s="182"/>
      <c r="F1966" s="182"/>
      <c r="G1966" s="203"/>
      <c r="H1966" s="218"/>
      <c r="I1966" s="213"/>
      <c r="J1966" s="207"/>
      <c r="K1966" s="213"/>
      <c r="L1966" s="207"/>
      <c r="M1966" s="213"/>
      <c r="N1966" s="207"/>
      <c r="O1966" s="183"/>
      <c r="P1966" s="184"/>
      <c r="Q1966" s="184"/>
      <c r="R1966" s="275"/>
      <c r="S1966" s="185"/>
      <c r="T1966" s="185"/>
      <c r="U1966" s="275"/>
      <c r="V1966" s="275"/>
      <c r="W1966" s="276"/>
      <c r="X1966" s="276"/>
      <c r="Y1966" s="276"/>
      <c r="Z1966" s="275"/>
      <c r="AA1966" s="184"/>
      <c r="AB1966" s="184"/>
      <c r="AC1966" s="185"/>
      <c r="AD1966" s="185"/>
      <c r="AE1966" s="186"/>
      <c r="AF1966" s="187"/>
      <c r="AG1966" s="182"/>
      <c r="AH1966" s="184"/>
      <c r="AI1966" s="184"/>
      <c r="AJ1966" s="182"/>
      <c r="AK1966" s="188"/>
      <c r="AL1966" s="188"/>
      <c r="AM1966" s="188"/>
      <c r="AN1966" s="188"/>
      <c r="AO1966" s="188"/>
      <c r="AP1966" s="188"/>
      <c r="AQ1966" s="188"/>
      <c r="AR1966" s="188"/>
      <c r="AS1966" s="188"/>
      <c r="AT1966" s="188"/>
      <c r="AU1966" s="189"/>
      <c r="AV1966" s="190"/>
      <c r="AW1966" s="190"/>
      <c r="AX1966" s="191"/>
      <c r="AY1966" s="191"/>
      <c r="AZ1966" s="191"/>
      <c r="BA1966" s="192"/>
      <c r="BB1966" s="193"/>
      <c r="BC1966" s="193"/>
      <c r="BD1966" s="193"/>
    </row>
    <row r="1967" spans="1:56">
      <c r="A1967" s="220"/>
      <c r="B1967" s="221"/>
      <c r="C1967" s="222"/>
      <c r="D1967" s="169"/>
      <c r="E1967" s="169"/>
      <c r="F1967" s="169"/>
      <c r="G1967" s="202"/>
      <c r="H1967" s="217"/>
      <c r="I1967" s="212"/>
      <c r="J1967" s="206"/>
      <c r="K1967" s="212"/>
      <c r="L1967" s="206"/>
      <c r="M1967" s="212"/>
      <c r="N1967" s="206"/>
      <c r="O1967" s="170"/>
      <c r="P1967" s="171"/>
      <c r="Q1967" s="171"/>
      <c r="R1967" s="171"/>
      <c r="S1967" s="172"/>
      <c r="T1967" s="172"/>
      <c r="U1967" s="171"/>
      <c r="V1967" s="171"/>
      <c r="W1967" s="173"/>
      <c r="X1967" s="173"/>
      <c r="Y1967" s="173"/>
      <c r="Z1967" s="171"/>
      <c r="AA1967" s="171"/>
      <c r="AB1967" s="171"/>
      <c r="AC1967" s="172"/>
      <c r="AD1967" s="172"/>
      <c r="AE1967" s="174"/>
      <c r="AF1967" s="175"/>
      <c r="AG1967" s="169"/>
      <c r="AH1967" s="171"/>
      <c r="AI1967" s="171"/>
      <c r="AJ1967" s="169"/>
      <c r="AK1967" s="176"/>
      <c r="AL1967" s="176"/>
      <c r="AM1967" s="176"/>
      <c r="AN1967" s="176"/>
      <c r="AO1967" s="176"/>
      <c r="AP1967" s="176"/>
      <c r="AQ1967" s="176"/>
      <c r="AR1967" s="176"/>
      <c r="AS1967" s="176"/>
      <c r="AT1967" s="176"/>
      <c r="AU1967" s="177"/>
      <c r="AV1967" s="178"/>
      <c r="AW1967" s="178"/>
      <c r="AX1967" s="179"/>
      <c r="AY1967" s="179"/>
      <c r="AZ1967" s="179"/>
      <c r="BA1967" s="180"/>
      <c r="BB1967" s="181"/>
      <c r="BC1967" s="181"/>
      <c r="BD1967" s="181"/>
    </row>
    <row r="1968" spans="1:56">
      <c r="A1968" s="223"/>
      <c r="B1968" s="224"/>
      <c r="C1968" s="225"/>
      <c r="D1968" s="182"/>
      <c r="E1968" s="182"/>
      <c r="F1968" s="182"/>
      <c r="G1968" s="203"/>
      <c r="H1968" s="218"/>
      <c r="I1968" s="213"/>
      <c r="J1968" s="207"/>
      <c r="K1968" s="213"/>
      <c r="L1968" s="207"/>
      <c r="M1968" s="213"/>
      <c r="N1968" s="207"/>
      <c r="O1968" s="183"/>
      <c r="P1968" s="184"/>
      <c r="Q1968" s="184"/>
      <c r="R1968" s="275"/>
      <c r="S1968" s="185"/>
      <c r="T1968" s="185"/>
      <c r="U1968" s="275"/>
      <c r="V1968" s="275"/>
      <c r="W1968" s="276"/>
      <c r="X1968" s="276"/>
      <c r="Y1968" s="276"/>
      <c r="Z1968" s="275"/>
      <c r="AA1968" s="184"/>
      <c r="AB1968" s="184"/>
      <c r="AC1968" s="185"/>
      <c r="AD1968" s="185"/>
      <c r="AE1968" s="186"/>
      <c r="AF1968" s="187"/>
      <c r="AG1968" s="182"/>
      <c r="AH1968" s="184"/>
      <c r="AI1968" s="184"/>
      <c r="AJ1968" s="182"/>
      <c r="AK1968" s="188"/>
      <c r="AL1968" s="188"/>
      <c r="AM1968" s="188"/>
      <c r="AN1968" s="188"/>
      <c r="AO1968" s="188"/>
      <c r="AP1968" s="188"/>
      <c r="AQ1968" s="188"/>
      <c r="AR1968" s="188"/>
      <c r="AS1968" s="188"/>
      <c r="AT1968" s="188"/>
      <c r="AU1968" s="189"/>
      <c r="AV1968" s="190"/>
      <c r="AW1968" s="190"/>
      <c r="AX1968" s="191"/>
      <c r="AY1968" s="191"/>
      <c r="AZ1968" s="191"/>
      <c r="BA1968" s="192"/>
      <c r="BB1968" s="193"/>
      <c r="BC1968" s="193"/>
      <c r="BD1968" s="193"/>
    </row>
    <row r="1969" spans="1:56">
      <c r="A1969" s="220"/>
      <c r="B1969" s="221"/>
      <c r="C1969" s="222"/>
      <c r="D1969" s="169"/>
      <c r="E1969" s="169"/>
      <c r="F1969" s="169"/>
      <c r="G1969" s="202"/>
      <c r="H1969" s="217"/>
      <c r="I1969" s="212"/>
      <c r="J1969" s="206"/>
      <c r="K1969" s="212"/>
      <c r="L1969" s="206"/>
      <c r="M1969" s="212"/>
      <c r="N1969" s="206"/>
      <c r="O1969" s="170"/>
      <c r="P1969" s="171"/>
      <c r="Q1969" s="171"/>
      <c r="R1969" s="171"/>
      <c r="S1969" s="172"/>
      <c r="T1969" s="172"/>
      <c r="U1969" s="171"/>
      <c r="V1969" s="171"/>
      <c r="W1969" s="173"/>
      <c r="X1969" s="173"/>
      <c r="Y1969" s="173"/>
      <c r="Z1969" s="171"/>
      <c r="AA1969" s="171"/>
      <c r="AB1969" s="171"/>
      <c r="AC1969" s="172"/>
      <c r="AD1969" s="172"/>
      <c r="AE1969" s="174"/>
      <c r="AF1969" s="175"/>
      <c r="AG1969" s="169"/>
      <c r="AH1969" s="171"/>
      <c r="AI1969" s="171"/>
      <c r="AJ1969" s="169"/>
      <c r="AK1969" s="176"/>
      <c r="AL1969" s="176"/>
      <c r="AM1969" s="176"/>
      <c r="AN1969" s="176"/>
      <c r="AO1969" s="176"/>
      <c r="AP1969" s="176"/>
      <c r="AQ1969" s="176"/>
      <c r="AR1969" s="176"/>
      <c r="AS1969" s="176"/>
      <c r="AT1969" s="176"/>
      <c r="AU1969" s="177"/>
      <c r="AV1969" s="178"/>
      <c r="AW1969" s="178"/>
      <c r="AX1969" s="179"/>
      <c r="AY1969" s="179"/>
      <c r="AZ1969" s="179"/>
      <c r="BA1969" s="180"/>
      <c r="BB1969" s="181"/>
      <c r="BC1969" s="181"/>
      <c r="BD1969" s="181"/>
    </row>
    <row r="1970" spans="1:56">
      <c r="A1970" s="223"/>
      <c r="B1970" s="224"/>
      <c r="C1970" s="225"/>
      <c r="D1970" s="182"/>
      <c r="E1970" s="182"/>
      <c r="F1970" s="182"/>
      <c r="G1970" s="203"/>
      <c r="H1970" s="218"/>
      <c r="I1970" s="213"/>
      <c r="J1970" s="207"/>
      <c r="K1970" s="213"/>
      <c r="L1970" s="207"/>
      <c r="M1970" s="213"/>
      <c r="N1970" s="207"/>
      <c r="O1970" s="183"/>
      <c r="P1970" s="184"/>
      <c r="Q1970" s="184"/>
      <c r="R1970" s="275"/>
      <c r="S1970" s="185"/>
      <c r="T1970" s="185"/>
      <c r="U1970" s="275"/>
      <c r="V1970" s="275"/>
      <c r="W1970" s="276"/>
      <c r="X1970" s="276"/>
      <c r="Y1970" s="276"/>
      <c r="Z1970" s="275"/>
      <c r="AA1970" s="184"/>
      <c r="AB1970" s="184"/>
      <c r="AC1970" s="185"/>
      <c r="AD1970" s="185"/>
      <c r="AE1970" s="186"/>
      <c r="AF1970" s="187"/>
      <c r="AG1970" s="182"/>
      <c r="AH1970" s="184"/>
      <c r="AI1970" s="184"/>
      <c r="AJ1970" s="182"/>
      <c r="AK1970" s="188"/>
      <c r="AL1970" s="188"/>
      <c r="AM1970" s="188"/>
      <c r="AN1970" s="188"/>
      <c r="AO1970" s="188"/>
      <c r="AP1970" s="188"/>
      <c r="AQ1970" s="188"/>
      <c r="AR1970" s="188"/>
      <c r="AS1970" s="188"/>
      <c r="AT1970" s="188"/>
      <c r="AU1970" s="189"/>
      <c r="AV1970" s="190"/>
      <c r="AW1970" s="190"/>
      <c r="AX1970" s="191"/>
      <c r="AY1970" s="191"/>
      <c r="AZ1970" s="191"/>
      <c r="BA1970" s="192"/>
      <c r="BB1970" s="193"/>
      <c r="BC1970" s="193"/>
      <c r="BD1970" s="193"/>
    </row>
    <row r="1971" spans="1:56">
      <c r="A1971" s="220"/>
      <c r="B1971" s="221"/>
      <c r="C1971" s="222"/>
      <c r="D1971" s="169"/>
      <c r="E1971" s="169"/>
      <c r="F1971" s="169"/>
      <c r="G1971" s="202"/>
      <c r="H1971" s="217"/>
      <c r="I1971" s="212"/>
      <c r="J1971" s="206"/>
      <c r="K1971" s="212"/>
      <c r="L1971" s="206"/>
      <c r="M1971" s="212"/>
      <c r="N1971" s="206"/>
      <c r="O1971" s="170"/>
      <c r="P1971" s="171"/>
      <c r="Q1971" s="171"/>
      <c r="R1971" s="171"/>
      <c r="S1971" s="172"/>
      <c r="T1971" s="172"/>
      <c r="U1971" s="171"/>
      <c r="V1971" s="171"/>
      <c r="W1971" s="173"/>
      <c r="X1971" s="173"/>
      <c r="Y1971" s="173"/>
      <c r="Z1971" s="171"/>
      <c r="AA1971" s="171"/>
      <c r="AB1971" s="171"/>
      <c r="AC1971" s="172"/>
      <c r="AD1971" s="172"/>
      <c r="AE1971" s="174"/>
      <c r="AF1971" s="175"/>
      <c r="AG1971" s="169"/>
      <c r="AH1971" s="171"/>
      <c r="AI1971" s="171"/>
      <c r="AJ1971" s="169"/>
      <c r="AK1971" s="176"/>
      <c r="AL1971" s="176"/>
      <c r="AM1971" s="176"/>
      <c r="AN1971" s="176"/>
      <c r="AO1971" s="176"/>
      <c r="AP1971" s="176"/>
      <c r="AQ1971" s="176"/>
      <c r="AR1971" s="176"/>
      <c r="AS1971" s="176"/>
      <c r="AT1971" s="176"/>
      <c r="AU1971" s="177"/>
      <c r="AV1971" s="178"/>
      <c r="AW1971" s="178"/>
      <c r="AX1971" s="179"/>
      <c r="AY1971" s="179"/>
      <c r="AZ1971" s="179"/>
      <c r="BA1971" s="180"/>
      <c r="BB1971" s="181"/>
      <c r="BC1971" s="181"/>
      <c r="BD1971" s="181"/>
    </row>
    <row r="1972" spans="1:56">
      <c r="A1972" s="223"/>
      <c r="B1972" s="224"/>
      <c r="C1972" s="225"/>
      <c r="D1972" s="182"/>
      <c r="E1972" s="182"/>
      <c r="F1972" s="182"/>
      <c r="G1972" s="203"/>
      <c r="H1972" s="218"/>
      <c r="I1972" s="213"/>
      <c r="J1972" s="207"/>
      <c r="K1972" s="213"/>
      <c r="L1972" s="207"/>
      <c r="M1972" s="213"/>
      <c r="N1972" s="207"/>
      <c r="O1972" s="183"/>
      <c r="P1972" s="184"/>
      <c r="Q1972" s="184"/>
      <c r="R1972" s="275"/>
      <c r="S1972" s="185"/>
      <c r="T1972" s="185"/>
      <c r="U1972" s="275"/>
      <c r="V1972" s="275"/>
      <c r="W1972" s="276"/>
      <c r="X1972" s="276"/>
      <c r="Y1972" s="276"/>
      <c r="Z1972" s="275"/>
      <c r="AA1972" s="184"/>
      <c r="AB1972" s="184"/>
      <c r="AC1972" s="185"/>
      <c r="AD1972" s="185"/>
      <c r="AE1972" s="186"/>
      <c r="AF1972" s="187"/>
      <c r="AG1972" s="182"/>
      <c r="AH1972" s="184"/>
      <c r="AI1972" s="184"/>
      <c r="AJ1972" s="182"/>
      <c r="AK1972" s="188"/>
      <c r="AL1972" s="188"/>
      <c r="AM1972" s="188"/>
      <c r="AN1972" s="188"/>
      <c r="AO1972" s="188"/>
      <c r="AP1972" s="188"/>
      <c r="AQ1972" s="188"/>
      <c r="AR1972" s="188"/>
      <c r="AS1972" s="188"/>
      <c r="AT1972" s="188"/>
      <c r="AU1972" s="189"/>
      <c r="AV1972" s="190"/>
      <c r="AW1972" s="190"/>
      <c r="AX1972" s="191"/>
      <c r="AY1972" s="191"/>
      <c r="AZ1972" s="191"/>
      <c r="BA1972" s="192"/>
      <c r="BB1972" s="193"/>
      <c r="BC1972" s="193"/>
      <c r="BD1972" s="193"/>
    </row>
    <row r="1973" spans="1:56">
      <c r="A1973" s="220"/>
      <c r="B1973" s="221"/>
      <c r="C1973" s="222"/>
      <c r="D1973" s="169"/>
      <c r="E1973" s="169"/>
      <c r="F1973" s="169"/>
      <c r="G1973" s="202"/>
      <c r="H1973" s="217"/>
      <c r="I1973" s="212"/>
      <c r="J1973" s="206"/>
      <c r="K1973" s="212"/>
      <c r="L1973" s="206"/>
      <c r="M1973" s="212"/>
      <c r="N1973" s="206"/>
      <c r="O1973" s="170"/>
      <c r="P1973" s="171"/>
      <c r="Q1973" s="171"/>
      <c r="R1973" s="171"/>
      <c r="S1973" s="172"/>
      <c r="T1973" s="172"/>
      <c r="U1973" s="171"/>
      <c r="V1973" s="171"/>
      <c r="W1973" s="173"/>
      <c r="X1973" s="173"/>
      <c r="Y1973" s="173"/>
      <c r="Z1973" s="171"/>
      <c r="AA1973" s="171"/>
      <c r="AB1973" s="171"/>
      <c r="AC1973" s="172"/>
      <c r="AD1973" s="172"/>
      <c r="AE1973" s="174"/>
      <c r="AF1973" s="175"/>
      <c r="AG1973" s="169"/>
      <c r="AH1973" s="171"/>
      <c r="AI1973" s="171"/>
      <c r="AJ1973" s="169"/>
      <c r="AK1973" s="176"/>
      <c r="AL1973" s="176"/>
      <c r="AM1973" s="176"/>
      <c r="AN1973" s="176"/>
      <c r="AO1973" s="176"/>
      <c r="AP1973" s="176"/>
      <c r="AQ1973" s="176"/>
      <c r="AR1973" s="176"/>
      <c r="AS1973" s="176"/>
      <c r="AT1973" s="176"/>
      <c r="AU1973" s="177"/>
      <c r="AV1973" s="178"/>
      <c r="AW1973" s="178"/>
      <c r="AX1973" s="179"/>
      <c r="AY1973" s="179"/>
      <c r="AZ1973" s="179"/>
      <c r="BA1973" s="180"/>
      <c r="BB1973" s="181"/>
      <c r="BC1973" s="181"/>
      <c r="BD1973" s="181"/>
    </row>
    <row r="1974" spans="1:56">
      <c r="A1974" s="223"/>
      <c r="B1974" s="224"/>
      <c r="C1974" s="225"/>
      <c r="D1974" s="182"/>
      <c r="E1974" s="182"/>
      <c r="F1974" s="182"/>
      <c r="G1974" s="203"/>
      <c r="H1974" s="218"/>
      <c r="I1974" s="213"/>
      <c r="J1974" s="207"/>
      <c r="K1974" s="213"/>
      <c r="L1974" s="207"/>
      <c r="M1974" s="213"/>
      <c r="N1974" s="207"/>
      <c r="O1974" s="183"/>
      <c r="P1974" s="184"/>
      <c r="Q1974" s="184"/>
      <c r="R1974" s="275"/>
      <c r="S1974" s="185"/>
      <c r="T1974" s="185"/>
      <c r="U1974" s="275"/>
      <c r="V1974" s="275"/>
      <c r="W1974" s="276"/>
      <c r="X1974" s="276"/>
      <c r="Y1974" s="276"/>
      <c r="Z1974" s="275"/>
      <c r="AA1974" s="184"/>
      <c r="AB1974" s="184"/>
      <c r="AC1974" s="185"/>
      <c r="AD1974" s="185"/>
      <c r="AE1974" s="186"/>
      <c r="AF1974" s="187"/>
      <c r="AG1974" s="182"/>
      <c r="AH1974" s="184"/>
      <c r="AI1974" s="184"/>
      <c r="AJ1974" s="182"/>
      <c r="AK1974" s="188"/>
      <c r="AL1974" s="188"/>
      <c r="AM1974" s="188"/>
      <c r="AN1974" s="188"/>
      <c r="AO1974" s="188"/>
      <c r="AP1974" s="188"/>
      <c r="AQ1974" s="188"/>
      <c r="AR1974" s="188"/>
      <c r="AS1974" s="188"/>
      <c r="AT1974" s="188"/>
      <c r="AU1974" s="189"/>
      <c r="AV1974" s="190"/>
      <c r="AW1974" s="190"/>
      <c r="AX1974" s="191"/>
      <c r="AY1974" s="191"/>
      <c r="AZ1974" s="191"/>
      <c r="BA1974" s="192"/>
      <c r="BB1974" s="193"/>
      <c r="BC1974" s="193"/>
      <c r="BD1974" s="193"/>
    </row>
    <row r="1975" spans="1:56">
      <c r="A1975" s="220"/>
      <c r="B1975" s="221"/>
      <c r="C1975" s="222"/>
      <c r="D1975" s="169"/>
      <c r="E1975" s="169"/>
      <c r="F1975" s="169"/>
      <c r="G1975" s="202"/>
      <c r="H1975" s="217"/>
      <c r="I1975" s="212"/>
      <c r="J1975" s="206"/>
      <c r="K1975" s="212"/>
      <c r="L1975" s="206"/>
      <c r="M1975" s="212"/>
      <c r="N1975" s="206"/>
      <c r="O1975" s="170"/>
      <c r="P1975" s="171"/>
      <c r="Q1975" s="171"/>
      <c r="R1975" s="171"/>
      <c r="S1975" s="172"/>
      <c r="T1975" s="172"/>
      <c r="U1975" s="171"/>
      <c r="V1975" s="171"/>
      <c r="W1975" s="173"/>
      <c r="X1975" s="173"/>
      <c r="Y1975" s="173"/>
      <c r="Z1975" s="171"/>
      <c r="AA1975" s="171"/>
      <c r="AB1975" s="171"/>
      <c r="AC1975" s="172"/>
      <c r="AD1975" s="172"/>
      <c r="AE1975" s="174"/>
      <c r="AF1975" s="175"/>
      <c r="AG1975" s="169"/>
      <c r="AH1975" s="171"/>
      <c r="AI1975" s="171"/>
      <c r="AJ1975" s="169"/>
      <c r="AK1975" s="176"/>
      <c r="AL1975" s="176"/>
      <c r="AM1975" s="176"/>
      <c r="AN1975" s="176"/>
      <c r="AO1975" s="176"/>
      <c r="AP1975" s="176"/>
      <c r="AQ1975" s="176"/>
      <c r="AR1975" s="176"/>
      <c r="AS1975" s="176"/>
      <c r="AT1975" s="176"/>
      <c r="AU1975" s="177"/>
      <c r="AV1975" s="178"/>
      <c r="AW1975" s="178"/>
      <c r="AX1975" s="179"/>
      <c r="AY1975" s="179"/>
      <c r="AZ1975" s="179"/>
      <c r="BA1975" s="180"/>
      <c r="BB1975" s="181"/>
      <c r="BC1975" s="181"/>
      <c r="BD1975" s="181"/>
    </row>
    <row r="1976" spans="1:56">
      <c r="A1976" s="223"/>
      <c r="B1976" s="224"/>
      <c r="C1976" s="225"/>
      <c r="D1976" s="182"/>
      <c r="E1976" s="182"/>
      <c r="F1976" s="182"/>
      <c r="G1976" s="203"/>
      <c r="H1976" s="218"/>
      <c r="I1976" s="213"/>
      <c r="J1976" s="207"/>
      <c r="K1976" s="213"/>
      <c r="L1976" s="207"/>
      <c r="M1976" s="213"/>
      <c r="N1976" s="207"/>
      <c r="O1976" s="183"/>
      <c r="P1976" s="184"/>
      <c r="Q1976" s="184"/>
      <c r="R1976" s="275"/>
      <c r="S1976" s="185"/>
      <c r="T1976" s="185"/>
      <c r="U1976" s="275"/>
      <c r="V1976" s="275"/>
      <c r="W1976" s="276"/>
      <c r="X1976" s="276"/>
      <c r="Y1976" s="276"/>
      <c r="Z1976" s="275"/>
      <c r="AA1976" s="184"/>
      <c r="AB1976" s="184"/>
      <c r="AC1976" s="185"/>
      <c r="AD1976" s="185"/>
      <c r="AE1976" s="186"/>
      <c r="AF1976" s="187"/>
      <c r="AG1976" s="182"/>
      <c r="AH1976" s="184"/>
      <c r="AI1976" s="184"/>
      <c r="AJ1976" s="182"/>
      <c r="AK1976" s="188"/>
      <c r="AL1976" s="188"/>
      <c r="AM1976" s="188"/>
      <c r="AN1976" s="188"/>
      <c r="AO1976" s="188"/>
      <c r="AP1976" s="188"/>
      <c r="AQ1976" s="188"/>
      <c r="AR1976" s="188"/>
      <c r="AS1976" s="188"/>
      <c r="AT1976" s="188"/>
      <c r="AU1976" s="189"/>
      <c r="AV1976" s="190"/>
      <c r="AW1976" s="190"/>
      <c r="AX1976" s="191"/>
      <c r="AY1976" s="191"/>
      <c r="AZ1976" s="191"/>
      <c r="BA1976" s="192"/>
      <c r="BB1976" s="193"/>
      <c r="BC1976" s="193"/>
      <c r="BD1976" s="193"/>
    </row>
    <row r="1977" spans="1:56">
      <c r="A1977" s="220"/>
      <c r="B1977" s="221"/>
      <c r="C1977" s="222"/>
      <c r="D1977" s="169"/>
      <c r="E1977" s="169"/>
      <c r="F1977" s="169"/>
      <c r="G1977" s="202"/>
      <c r="H1977" s="217"/>
      <c r="I1977" s="212"/>
      <c r="J1977" s="206"/>
      <c r="K1977" s="212"/>
      <c r="L1977" s="206"/>
      <c r="M1977" s="212"/>
      <c r="N1977" s="206"/>
      <c r="O1977" s="170"/>
      <c r="P1977" s="171"/>
      <c r="Q1977" s="171"/>
      <c r="R1977" s="171"/>
      <c r="S1977" s="172"/>
      <c r="T1977" s="172"/>
      <c r="U1977" s="171"/>
      <c r="V1977" s="171"/>
      <c r="W1977" s="173"/>
      <c r="X1977" s="173"/>
      <c r="Y1977" s="173"/>
      <c r="Z1977" s="171"/>
      <c r="AA1977" s="171"/>
      <c r="AB1977" s="171"/>
      <c r="AC1977" s="172"/>
      <c r="AD1977" s="172"/>
      <c r="AE1977" s="174"/>
      <c r="AF1977" s="175"/>
      <c r="AG1977" s="169"/>
      <c r="AH1977" s="171"/>
      <c r="AI1977" s="171"/>
      <c r="AJ1977" s="169"/>
      <c r="AK1977" s="176"/>
      <c r="AL1977" s="176"/>
      <c r="AM1977" s="176"/>
      <c r="AN1977" s="176"/>
      <c r="AO1977" s="176"/>
      <c r="AP1977" s="176"/>
      <c r="AQ1977" s="176"/>
      <c r="AR1977" s="176"/>
      <c r="AS1977" s="176"/>
      <c r="AT1977" s="176"/>
      <c r="AU1977" s="177"/>
      <c r="AV1977" s="178"/>
      <c r="AW1977" s="178"/>
      <c r="AX1977" s="179"/>
      <c r="AY1977" s="179"/>
      <c r="AZ1977" s="179"/>
      <c r="BA1977" s="180"/>
      <c r="BB1977" s="181"/>
      <c r="BC1977" s="181"/>
      <c r="BD1977" s="181"/>
    </row>
    <row r="1978" spans="1:56">
      <c r="A1978" s="223"/>
      <c r="B1978" s="224"/>
      <c r="C1978" s="225"/>
      <c r="D1978" s="182"/>
      <c r="E1978" s="182"/>
      <c r="F1978" s="182"/>
      <c r="G1978" s="203"/>
      <c r="H1978" s="218"/>
      <c r="I1978" s="213"/>
      <c r="J1978" s="207"/>
      <c r="K1978" s="213"/>
      <c r="L1978" s="207"/>
      <c r="M1978" s="213"/>
      <c r="N1978" s="207"/>
      <c r="O1978" s="183"/>
      <c r="P1978" s="184"/>
      <c r="Q1978" s="184"/>
      <c r="R1978" s="275"/>
      <c r="S1978" s="185"/>
      <c r="T1978" s="185"/>
      <c r="U1978" s="275"/>
      <c r="V1978" s="275"/>
      <c r="W1978" s="276"/>
      <c r="X1978" s="276"/>
      <c r="Y1978" s="276"/>
      <c r="Z1978" s="275"/>
      <c r="AA1978" s="184"/>
      <c r="AB1978" s="184"/>
      <c r="AC1978" s="185"/>
      <c r="AD1978" s="185"/>
      <c r="AE1978" s="186"/>
      <c r="AF1978" s="187"/>
      <c r="AG1978" s="182"/>
      <c r="AH1978" s="184"/>
      <c r="AI1978" s="184"/>
      <c r="AJ1978" s="182"/>
      <c r="AK1978" s="188"/>
      <c r="AL1978" s="188"/>
      <c r="AM1978" s="188"/>
      <c r="AN1978" s="188"/>
      <c r="AO1978" s="188"/>
      <c r="AP1978" s="188"/>
      <c r="AQ1978" s="188"/>
      <c r="AR1978" s="188"/>
      <c r="AS1978" s="188"/>
      <c r="AT1978" s="188"/>
      <c r="AU1978" s="189"/>
      <c r="AV1978" s="190"/>
      <c r="AW1978" s="190"/>
      <c r="AX1978" s="191"/>
      <c r="AY1978" s="191"/>
      <c r="AZ1978" s="191"/>
      <c r="BA1978" s="192"/>
      <c r="BB1978" s="193"/>
      <c r="BC1978" s="193"/>
      <c r="BD1978" s="193"/>
    </row>
    <row r="1979" spans="1:56">
      <c r="A1979" s="220"/>
      <c r="B1979" s="221"/>
      <c r="C1979" s="222"/>
      <c r="D1979" s="169"/>
      <c r="E1979" s="169"/>
      <c r="F1979" s="169"/>
      <c r="G1979" s="202"/>
      <c r="H1979" s="217"/>
      <c r="I1979" s="212"/>
      <c r="J1979" s="206"/>
      <c r="K1979" s="212"/>
      <c r="L1979" s="206"/>
      <c r="M1979" s="212"/>
      <c r="N1979" s="206"/>
      <c r="O1979" s="170"/>
      <c r="P1979" s="171"/>
      <c r="Q1979" s="171"/>
      <c r="R1979" s="171"/>
      <c r="S1979" s="172"/>
      <c r="T1979" s="172"/>
      <c r="U1979" s="171"/>
      <c r="V1979" s="171"/>
      <c r="W1979" s="173"/>
      <c r="X1979" s="173"/>
      <c r="Y1979" s="173"/>
      <c r="Z1979" s="171"/>
      <c r="AA1979" s="171"/>
      <c r="AB1979" s="171"/>
      <c r="AC1979" s="172"/>
      <c r="AD1979" s="172"/>
      <c r="AE1979" s="174"/>
      <c r="AF1979" s="175"/>
      <c r="AG1979" s="169"/>
      <c r="AH1979" s="171"/>
      <c r="AI1979" s="171"/>
      <c r="AJ1979" s="169"/>
      <c r="AK1979" s="176"/>
      <c r="AL1979" s="176"/>
      <c r="AM1979" s="176"/>
      <c r="AN1979" s="176"/>
      <c r="AO1979" s="176"/>
      <c r="AP1979" s="176"/>
      <c r="AQ1979" s="176"/>
      <c r="AR1979" s="176"/>
      <c r="AS1979" s="176"/>
      <c r="AT1979" s="176"/>
      <c r="AU1979" s="177"/>
      <c r="AV1979" s="178"/>
      <c r="AW1979" s="178"/>
      <c r="AX1979" s="179"/>
      <c r="AY1979" s="179"/>
      <c r="AZ1979" s="179"/>
      <c r="BA1979" s="180"/>
      <c r="BB1979" s="181"/>
      <c r="BC1979" s="181"/>
      <c r="BD1979" s="181"/>
    </row>
    <row r="1980" spans="1:56">
      <c r="A1980" s="223"/>
      <c r="B1980" s="224"/>
      <c r="C1980" s="225"/>
      <c r="D1980" s="182"/>
      <c r="E1980" s="182"/>
      <c r="F1980" s="182"/>
      <c r="G1980" s="203"/>
      <c r="H1980" s="218"/>
      <c r="I1980" s="213"/>
      <c r="J1980" s="207"/>
      <c r="K1980" s="213"/>
      <c r="L1980" s="207"/>
      <c r="M1980" s="213"/>
      <c r="N1980" s="207"/>
      <c r="O1980" s="183"/>
      <c r="P1980" s="184"/>
      <c r="Q1980" s="184"/>
      <c r="R1980" s="275"/>
      <c r="S1980" s="185"/>
      <c r="T1980" s="185"/>
      <c r="U1980" s="275"/>
      <c r="V1980" s="275"/>
      <c r="W1980" s="276"/>
      <c r="X1980" s="276"/>
      <c r="Y1980" s="276"/>
      <c r="Z1980" s="275"/>
      <c r="AA1980" s="184"/>
      <c r="AB1980" s="184"/>
      <c r="AC1980" s="185"/>
      <c r="AD1980" s="185"/>
      <c r="AE1980" s="186"/>
      <c r="AF1980" s="187"/>
      <c r="AG1980" s="182"/>
      <c r="AH1980" s="184"/>
      <c r="AI1980" s="184"/>
      <c r="AJ1980" s="182"/>
      <c r="AK1980" s="188"/>
      <c r="AL1980" s="188"/>
      <c r="AM1980" s="188"/>
      <c r="AN1980" s="188"/>
      <c r="AO1980" s="188"/>
      <c r="AP1980" s="188"/>
      <c r="AQ1980" s="188"/>
      <c r="AR1980" s="188"/>
      <c r="AS1980" s="188"/>
      <c r="AT1980" s="188"/>
      <c r="AU1980" s="189"/>
      <c r="AV1980" s="190"/>
      <c r="AW1980" s="190"/>
      <c r="AX1980" s="191"/>
      <c r="AY1980" s="191"/>
      <c r="AZ1980" s="191"/>
      <c r="BA1980" s="192"/>
      <c r="BB1980" s="193"/>
      <c r="BC1980" s="193"/>
      <c r="BD1980" s="193"/>
    </row>
    <row r="1981" spans="1:56">
      <c r="A1981" s="220"/>
      <c r="B1981" s="221"/>
      <c r="C1981" s="222"/>
      <c r="D1981" s="169"/>
      <c r="E1981" s="169"/>
      <c r="F1981" s="169"/>
      <c r="G1981" s="202"/>
      <c r="H1981" s="217"/>
      <c r="I1981" s="212"/>
      <c r="J1981" s="206"/>
      <c r="K1981" s="212"/>
      <c r="L1981" s="206"/>
      <c r="M1981" s="212"/>
      <c r="N1981" s="206"/>
      <c r="O1981" s="170"/>
      <c r="P1981" s="171"/>
      <c r="Q1981" s="171"/>
      <c r="R1981" s="171"/>
      <c r="S1981" s="172"/>
      <c r="T1981" s="172"/>
      <c r="U1981" s="171"/>
      <c r="V1981" s="171"/>
      <c r="W1981" s="173"/>
      <c r="X1981" s="173"/>
      <c r="Y1981" s="173"/>
      <c r="Z1981" s="171"/>
      <c r="AA1981" s="171"/>
      <c r="AB1981" s="171"/>
      <c r="AC1981" s="172"/>
      <c r="AD1981" s="172"/>
      <c r="AE1981" s="174"/>
      <c r="AF1981" s="175"/>
      <c r="AG1981" s="169"/>
      <c r="AH1981" s="171"/>
      <c r="AI1981" s="171"/>
      <c r="AJ1981" s="169"/>
      <c r="AK1981" s="176"/>
      <c r="AL1981" s="176"/>
      <c r="AM1981" s="176"/>
      <c r="AN1981" s="176"/>
      <c r="AO1981" s="176"/>
      <c r="AP1981" s="176"/>
      <c r="AQ1981" s="176"/>
      <c r="AR1981" s="176"/>
      <c r="AS1981" s="176"/>
      <c r="AT1981" s="176"/>
      <c r="AU1981" s="177"/>
      <c r="AV1981" s="178"/>
      <c r="AW1981" s="178"/>
      <c r="AX1981" s="179"/>
      <c r="AY1981" s="179"/>
      <c r="AZ1981" s="179"/>
      <c r="BA1981" s="180"/>
      <c r="BB1981" s="181"/>
      <c r="BC1981" s="181"/>
      <c r="BD1981" s="181"/>
    </row>
    <row r="1982" spans="1:56">
      <c r="A1982" s="223"/>
      <c r="B1982" s="224"/>
      <c r="C1982" s="225"/>
      <c r="D1982" s="182"/>
      <c r="E1982" s="182"/>
      <c r="F1982" s="182"/>
      <c r="G1982" s="203"/>
      <c r="H1982" s="218"/>
      <c r="I1982" s="213"/>
      <c r="J1982" s="207"/>
      <c r="K1982" s="213"/>
      <c r="L1982" s="207"/>
      <c r="M1982" s="213"/>
      <c r="N1982" s="207"/>
      <c r="O1982" s="183"/>
      <c r="P1982" s="184"/>
      <c r="Q1982" s="184"/>
      <c r="R1982" s="275"/>
      <c r="S1982" s="185"/>
      <c r="T1982" s="185"/>
      <c r="U1982" s="275"/>
      <c r="V1982" s="275"/>
      <c r="W1982" s="276"/>
      <c r="X1982" s="276"/>
      <c r="Y1982" s="276"/>
      <c r="Z1982" s="275"/>
      <c r="AA1982" s="184"/>
      <c r="AB1982" s="184"/>
      <c r="AC1982" s="185"/>
      <c r="AD1982" s="185"/>
      <c r="AE1982" s="186"/>
      <c r="AF1982" s="187"/>
      <c r="AG1982" s="182"/>
      <c r="AH1982" s="184"/>
      <c r="AI1982" s="184"/>
      <c r="AJ1982" s="182"/>
      <c r="AK1982" s="188"/>
      <c r="AL1982" s="188"/>
      <c r="AM1982" s="188"/>
      <c r="AN1982" s="188"/>
      <c r="AO1982" s="188"/>
      <c r="AP1982" s="188"/>
      <c r="AQ1982" s="188"/>
      <c r="AR1982" s="188"/>
      <c r="AS1982" s="188"/>
      <c r="AT1982" s="188"/>
      <c r="AU1982" s="189"/>
      <c r="AV1982" s="190"/>
      <c r="AW1982" s="190"/>
      <c r="AX1982" s="191"/>
      <c r="AY1982" s="191"/>
      <c r="AZ1982" s="191"/>
      <c r="BA1982" s="192"/>
      <c r="BB1982" s="193"/>
      <c r="BC1982" s="193"/>
      <c r="BD1982" s="193"/>
    </row>
    <row r="1983" spans="1:56">
      <c r="A1983" s="220"/>
      <c r="B1983" s="221"/>
      <c r="C1983" s="222"/>
      <c r="D1983" s="169"/>
      <c r="E1983" s="169"/>
      <c r="F1983" s="169"/>
      <c r="G1983" s="202"/>
      <c r="H1983" s="217"/>
      <c r="I1983" s="212"/>
      <c r="J1983" s="206"/>
      <c r="K1983" s="212"/>
      <c r="L1983" s="206"/>
      <c r="M1983" s="212"/>
      <c r="N1983" s="206"/>
      <c r="O1983" s="170"/>
      <c r="P1983" s="171"/>
      <c r="Q1983" s="171"/>
      <c r="R1983" s="171"/>
      <c r="S1983" s="172"/>
      <c r="T1983" s="172"/>
      <c r="U1983" s="171"/>
      <c r="V1983" s="171"/>
      <c r="W1983" s="173"/>
      <c r="X1983" s="173"/>
      <c r="Y1983" s="173"/>
      <c r="Z1983" s="171"/>
      <c r="AA1983" s="171"/>
      <c r="AB1983" s="171"/>
      <c r="AC1983" s="172"/>
      <c r="AD1983" s="172"/>
      <c r="AE1983" s="174"/>
      <c r="AF1983" s="175"/>
      <c r="AG1983" s="169"/>
      <c r="AH1983" s="171"/>
      <c r="AI1983" s="171"/>
      <c r="AJ1983" s="169"/>
      <c r="AK1983" s="176"/>
      <c r="AL1983" s="176"/>
      <c r="AM1983" s="176"/>
      <c r="AN1983" s="176"/>
      <c r="AO1983" s="176"/>
      <c r="AP1983" s="176"/>
      <c r="AQ1983" s="176"/>
      <c r="AR1983" s="176"/>
      <c r="AS1983" s="176"/>
      <c r="AT1983" s="176"/>
      <c r="AU1983" s="177"/>
      <c r="AV1983" s="178"/>
      <c r="AW1983" s="178"/>
      <c r="AX1983" s="179"/>
      <c r="AY1983" s="179"/>
      <c r="AZ1983" s="179"/>
      <c r="BA1983" s="180"/>
      <c r="BB1983" s="181"/>
      <c r="BC1983" s="181"/>
      <c r="BD1983" s="181"/>
    </row>
    <row r="1984" spans="1:56">
      <c r="A1984" s="223"/>
      <c r="B1984" s="224"/>
      <c r="C1984" s="225"/>
      <c r="D1984" s="182"/>
      <c r="E1984" s="182"/>
      <c r="F1984" s="182"/>
      <c r="G1984" s="203"/>
      <c r="H1984" s="218"/>
      <c r="I1984" s="213"/>
      <c r="J1984" s="207"/>
      <c r="K1984" s="213"/>
      <c r="L1984" s="207"/>
      <c r="M1984" s="213"/>
      <c r="N1984" s="207"/>
      <c r="O1984" s="183"/>
      <c r="P1984" s="184"/>
      <c r="Q1984" s="184"/>
      <c r="R1984" s="275"/>
      <c r="S1984" s="185"/>
      <c r="T1984" s="185"/>
      <c r="U1984" s="275"/>
      <c r="V1984" s="275"/>
      <c r="W1984" s="276"/>
      <c r="X1984" s="276"/>
      <c r="Y1984" s="276"/>
      <c r="Z1984" s="275"/>
      <c r="AA1984" s="184"/>
      <c r="AB1984" s="184"/>
      <c r="AC1984" s="185"/>
      <c r="AD1984" s="185"/>
      <c r="AE1984" s="186"/>
      <c r="AF1984" s="187"/>
      <c r="AG1984" s="182"/>
      <c r="AH1984" s="184"/>
      <c r="AI1984" s="184"/>
      <c r="AJ1984" s="182"/>
      <c r="AK1984" s="188"/>
      <c r="AL1984" s="188"/>
      <c r="AM1984" s="188"/>
      <c r="AN1984" s="188"/>
      <c r="AO1984" s="188"/>
      <c r="AP1984" s="188"/>
      <c r="AQ1984" s="188"/>
      <c r="AR1984" s="188"/>
      <c r="AS1984" s="188"/>
      <c r="AT1984" s="188"/>
      <c r="AU1984" s="189"/>
      <c r="AV1984" s="190"/>
      <c r="AW1984" s="190"/>
      <c r="AX1984" s="191"/>
      <c r="AY1984" s="191"/>
      <c r="AZ1984" s="191"/>
      <c r="BA1984" s="192"/>
      <c r="BB1984" s="193"/>
      <c r="BC1984" s="193"/>
      <c r="BD1984" s="193"/>
    </row>
    <row r="1985" spans="1:56">
      <c r="A1985" s="220"/>
      <c r="B1985" s="221"/>
      <c r="C1985" s="222"/>
      <c r="D1985" s="169"/>
      <c r="E1985" s="169"/>
      <c r="F1985" s="169"/>
      <c r="G1985" s="202"/>
      <c r="H1985" s="217"/>
      <c r="I1985" s="212"/>
      <c r="J1985" s="206"/>
      <c r="K1985" s="212"/>
      <c r="L1985" s="206"/>
      <c r="M1985" s="212"/>
      <c r="N1985" s="206"/>
      <c r="O1985" s="170"/>
      <c r="P1985" s="171"/>
      <c r="Q1985" s="171"/>
      <c r="R1985" s="171"/>
      <c r="S1985" s="172"/>
      <c r="T1985" s="172"/>
      <c r="U1985" s="171"/>
      <c r="V1985" s="171"/>
      <c r="W1985" s="173"/>
      <c r="X1985" s="173"/>
      <c r="Y1985" s="173"/>
      <c r="Z1985" s="171"/>
      <c r="AA1985" s="171"/>
      <c r="AB1985" s="171"/>
      <c r="AC1985" s="172"/>
      <c r="AD1985" s="172"/>
      <c r="AE1985" s="174"/>
      <c r="AF1985" s="175"/>
      <c r="AG1985" s="169"/>
      <c r="AH1985" s="171"/>
      <c r="AI1985" s="171"/>
      <c r="AJ1985" s="169"/>
      <c r="AK1985" s="176"/>
      <c r="AL1985" s="176"/>
      <c r="AM1985" s="176"/>
      <c r="AN1985" s="176"/>
      <c r="AO1985" s="176"/>
      <c r="AP1985" s="176"/>
      <c r="AQ1985" s="176"/>
      <c r="AR1985" s="176"/>
      <c r="AS1985" s="176"/>
      <c r="AT1985" s="176"/>
      <c r="AU1985" s="177"/>
      <c r="AV1985" s="178"/>
      <c r="AW1985" s="178"/>
      <c r="AX1985" s="179"/>
      <c r="AY1985" s="179"/>
      <c r="AZ1985" s="179"/>
      <c r="BA1985" s="180"/>
      <c r="BB1985" s="181"/>
      <c r="BC1985" s="181"/>
      <c r="BD1985" s="181"/>
    </row>
    <row r="1986" spans="1:56">
      <c r="A1986" s="223"/>
      <c r="B1986" s="224"/>
      <c r="C1986" s="225"/>
      <c r="D1986" s="182"/>
      <c r="E1986" s="182"/>
      <c r="F1986" s="182"/>
      <c r="G1986" s="203"/>
      <c r="H1986" s="218"/>
      <c r="I1986" s="213"/>
      <c r="J1986" s="207"/>
      <c r="K1986" s="213"/>
      <c r="L1986" s="207"/>
      <c r="M1986" s="213"/>
      <c r="N1986" s="207"/>
      <c r="O1986" s="183"/>
      <c r="P1986" s="184"/>
      <c r="Q1986" s="184"/>
      <c r="R1986" s="275"/>
      <c r="S1986" s="185"/>
      <c r="T1986" s="185"/>
      <c r="U1986" s="275"/>
      <c r="V1986" s="275"/>
      <c r="W1986" s="276"/>
      <c r="X1986" s="276"/>
      <c r="Y1986" s="276"/>
      <c r="Z1986" s="275"/>
      <c r="AA1986" s="184"/>
      <c r="AB1986" s="184"/>
      <c r="AC1986" s="185"/>
      <c r="AD1986" s="185"/>
      <c r="AE1986" s="186"/>
      <c r="AF1986" s="187"/>
      <c r="AG1986" s="182"/>
      <c r="AH1986" s="184"/>
      <c r="AI1986" s="184"/>
      <c r="AJ1986" s="182"/>
      <c r="AK1986" s="188"/>
      <c r="AL1986" s="188"/>
      <c r="AM1986" s="188"/>
      <c r="AN1986" s="188"/>
      <c r="AO1986" s="188"/>
      <c r="AP1986" s="188"/>
      <c r="AQ1986" s="188"/>
      <c r="AR1986" s="188"/>
      <c r="AS1986" s="188"/>
      <c r="AT1986" s="188"/>
      <c r="AU1986" s="189"/>
      <c r="AV1986" s="190"/>
      <c r="AW1986" s="190"/>
      <c r="AX1986" s="191"/>
      <c r="AY1986" s="191"/>
      <c r="AZ1986" s="191"/>
      <c r="BA1986" s="192"/>
      <c r="BB1986" s="193"/>
      <c r="BC1986" s="193"/>
      <c r="BD1986" s="193"/>
    </row>
    <row r="1987" spans="1:56">
      <c r="A1987" s="220"/>
      <c r="B1987" s="221"/>
      <c r="C1987" s="222"/>
      <c r="D1987" s="169"/>
      <c r="E1987" s="169"/>
      <c r="F1987" s="169"/>
      <c r="G1987" s="202"/>
      <c r="H1987" s="217"/>
      <c r="I1987" s="212"/>
      <c r="J1987" s="206"/>
      <c r="K1987" s="212"/>
      <c r="L1987" s="206"/>
      <c r="M1987" s="212"/>
      <c r="N1987" s="206"/>
      <c r="O1987" s="170"/>
      <c r="P1987" s="171"/>
      <c r="Q1987" s="171"/>
      <c r="R1987" s="171"/>
      <c r="S1987" s="172"/>
      <c r="T1987" s="172"/>
      <c r="U1987" s="171"/>
      <c r="V1987" s="171"/>
      <c r="W1987" s="173"/>
      <c r="X1987" s="173"/>
      <c r="Y1987" s="173"/>
      <c r="Z1987" s="171"/>
      <c r="AA1987" s="171"/>
      <c r="AB1987" s="171"/>
      <c r="AC1987" s="172"/>
      <c r="AD1987" s="172"/>
      <c r="AE1987" s="174"/>
      <c r="AF1987" s="175"/>
      <c r="AG1987" s="169"/>
      <c r="AH1987" s="171"/>
      <c r="AI1987" s="171"/>
      <c r="AJ1987" s="169"/>
      <c r="AK1987" s="176"/>
      <c r="AL1987" s="176"/>
      <c r="AM1987" s="176"/>
      <c r="AN1987" s="176"/>
      <c r="AO1987" s="176"/>
      <c r="AP1987" s="176"/>
      <c r="AQ1987" s="176"/>
      <c r="AR1987" s="176"/>
      <c r="AS1987" s="176"/>
      <c r="AT1987" s="176"/>
      <c r="AU1987" s="177"/>
      <c r="AV1987" s="178"/>
      <c r="AW1987" s="178"/>
      <c r="AX1987" s="179"/>
      <c r="AY1987" s="179"/>
      <c r="AZ1987" s="179"/>
      <c r="BA1987" s="180"/>
      <c r="BB1987" s="181"/>
      <c r="BC1987" s="181"/>
      <c r="BD1987" s="181"/>
    </row>
    <row r="1988" spans="1:56">
      <c r="A1988" s="223"/>
      <c r="B1988" s="224"/>
      <c r="C1988" s="225"/>
      <c r="D1988" s="182"/>
      <c r="E1988" s="182"/>
      <c r="F1988" s="182"/>
      <c r="G1988" s="203"/>
      <c r="H1988" s="218"/>
      <c r="I1988" s="213"/>
      <c r="J1988" s="207"/>
      <c r="K1988" s="213"/>
      <c r="L1988" s="207"/>
      <c r="M1988" s="213"/>
      <c r="N1988" s="207"/>
      <c r="O1988" s="183"/>
      <c r="P1988" s="184"/>
      <c r="Q1988" s="184"/>
      <c r="R1988" s="275"/>
      <c r="S1988" s="185"/>
      <c r="T1988" s="185"/>
      <c r="U1988" s="275"/>
      <c r="V1988" s="275"/>
      <c r="W1988" s="276"/>
      <c r="X1988" s="276"/>
      <c r="Y1988" s="276"/>
      <c r="Z1988" s="275"/>
      <c r="AA1988" s="184"/>
      <c r="AB1988" s="184"/>
      <c r="AC1988" s="185"/>
      <c r="AD1988" s="185"/>
      <c r="AE1988" s="186"/>
      <c r="AF1988" s="187"/>
      <c r="AG1988" s="182"/>
      <c r="AH1988" s="184"/>
      <c r="AI1988" s="184"/>
      <c r="AJ1988" s="182"/>
      <c r="AK1988" s="188"/>
      <c r="AL1988" s="188"/>
      <c r="AM1988" s="188"/>
      <c r="AN1988" s="188"/>
      <c r="AO1988" s="188"/>
      <c r="AP1988" s="188"/>
      <c r="AQ1988" s="188"/>
      <c r="AR1988" s="188"/>
      <c r="AS1988" s="188"/>
      <c r="AT1988" s="188"/>
      <c r="AU1988" s="189"/>
      <c r="AV1988" s="190"/>
      <c r="AW1988" s="190"/>
      <c r="AX1988" s="191"/>
      <c r="AY1988" s="191"/>
      <c r="AZ1988" s="191"/>
      <c r="BA1988" s="192"/>
      <c r="BB1988" s="193"/>
      <c r="BC1988" s="193"/>
      <c r="BD1988" s="193"/>
    </row>
    <row r="1989" spans="1:56">
      <c r="A1989" s="220"/>
      <c r="B1989" s="221"/>
      <c r="C1989" s="222"/>
      <c r="D1989" s="169"/>
      <c r="E1989" s="169"/>
      <c r="F1989" s="169"/>
      <c r="G1989" s="202"/>
      <c r="H1989" s="217"/>
      <c r="I1989" s="212"/>
      <c r="J1989" s="206"/>
      <c r="K1989" s="212"/>
      <c r="L1989" s="206"/>
      <c r="M1989" s="212"/>
      <c r="N1989" s="206"/>
      <c r="O1989" s="170"/>
      <c r="P1989" s="171"/>
      <c r="Q1989" s="171"/>
      <c r="R1989" s="171"/>
      <c r="S1989" s="172"/>
      <c r="T1989" s="172"/>
      <c r="U1989" s="171"/>
      <c r="V1989" s="171"/>
      <c r="W1989" s="173"/>
      <c r="X1989" s="173"/>
      <c r="Y1989" s="173"/>
      <c r="Z1989" s="171"/>
      <c r="AA1989" s="171"/>
      <c r="AB1989" s="171"/>
      <c r="AC1989" s="172"/>
      <c r="AD1989" s="172"/>
      <c r="AE1989" s="174"/>
      <c r="AF1989" s="175"/>
      <c r="AG1989" s="169"/>
      <c r="AH1989" s="171"/>
      <c r="AI1989" s="171"/>
      <c r="AJ1989" s="169"/>
      <c r="AK1989" s="176"/>
      <c r="AL1989" s="176"/>
      <c r="AM1989" s="176"/>
      <c r="AN1989" s="176"/>
      <c r="AO1989" s="176"/>
      <c r="AP1989" s="176"/>
      <c r="AQ1989" s="176"/>
      <c r="AR1989" s="176"/>
      <c r="AS1989" s="176"/>
      <c r="AT1989" s="176"/>
      <c r="AU1989" s="177"/>
      <c r="AV1989" s="178"/>
      <c r="AW1989" s="178"/>
      <c r="AX1989" s="179"/>
      <c r="AY1989" s="179"/>
      <c r="AZ1989" s="179"/>
      <c r="BA1989" s="180"/>
      <c r="BB1989" s="181"/>
      <c r="BC1989" s="181"/>
      <c r="BD1989" s="181"/>
    </row>
    <row r="1990" spans="1:56">
      <c r="A1990" s="223"/>
      <c r="B1990" s="224"/>
      <c r="C1990" s="225"/>
      <c r="D1990" s="182"/>
      <c r="E1990" s="182"/>
      <c r="F1990" s="182"/>
      <c r="G1990" s="203"/>
      <c r="H1990" s="218"/>
      <c r="I1990" s="213"/>
      <c r="J1990" s="207"/>
      <c r="K1990" s="213"/>
      <c r="L1990" s="207"/>
      <c r="M1990" s="213"/>
      <c r="N1990" s="207"/>
      <c r="O1990" s="183"/>
      <c r="P1990" s="184"/>
      <c r="Q1990" s="184"/>
      <c r="R1990" s="275"/>
      <c r="S1990" s="185"/>
      <c r="T1990" s="185"/>
      <c r="U1990" s="275"/>
      <c r="V1990" s="275"/>
      <c r="W1990" s="276"/>
      <c r="X1990" s="276"/>
      <c r="Y1990" s="276"/>
      <c r="Z1990" s="275"/>
      <c r="AA1990" s="184"/>
      <c r="AB1990" s="184"/>
      <c r="AC1990" s="185"/>
      <c r="AD1990" s="185"/>
      <c r="AE1990" s="186"/>
      <c r="AF1990" s="187"/>
      <c r="AG1990" s="182"/>
      <c r="AH1990" s="184"/>
      <c r="AI1990" s="184"/>
      <c r="AJ1990" s="182"/>
      <c r="AK1990" s="188"/>
      <c r="AL1990" s="188"/>
      <c r="AM1990" s="188"/>
      <c r="AN1990" s="188"/>
      <c r="AO1990" s="188"/>
      <c r="AP1990" s="188"/>
      <c r="AQ1990" s="188"/>
      <c r="AR1990" s="188"/>
      <c r="AS1990" s="188"/>
      <c r="AT1990" s="188"/>
      <c r="AU1990" s="189"/>
      <c r="AV1990" s="190"/>
      <c r="AW1990" s="190"/>
      <c r="AX1990" s="191"/>
      <c r="AY1990" s="191"/>
      <c r="AZ1990" s="191"/>
      <c r="BA1990" s="192"/>
      <c r="BB1990" s="193"/>
      <c r="BC1990" s="193"/>
      <c r="BD1990" s="193"/>
    </row>
    <row r="1991" spans="1:56">
      <c r="A1991" s="220"/>
      <c r="B1991" s="221"/>
      <c r="C1991" s="222"/>
      <c r="D1991" s="169"/>
      <c r="E1991" s="169"/>
      <c r="F1991" s="169"/>
      <c r="G1991" s="202"/>
      <c r="H1991" s="217"/>
      <c r="I1991" s="212"/>
      <c r="J1991" s="206"/>
      <c r="K1991" s="212"/>
      <c r="L1991" s="206"/>
      <c r="M1991" s="212"/>
      <c r="N1991" s="206"/>
      <c r="O1991" s="170"/>
      <c r="P1991" s="171"/>
      <c r="Q1991" s="171"/>
      <c r="R1991" s="171"/>
      <c r="S1991" s="172"/>
      <c r="T1991" s="172"/>
      <c r="U1991" s="171"/>
      <c r="V1991" s="171"/>
      <c r="W1991" s="173"/>
      <c r="X1991" s="173"/>
      <c r="Y1991" s="173"/>
      <c r="Z1991" s="171"/>
      <c r="AA1991" s="171"/>
      <c r="AB1991" s="171"/>
      <c r="AC1991" s="172"/>
      <c r="AD1991" s="172"/>
      <c r="AE1991" s="174"/>
      <c r="AF1991" s="175"/>
      <c r="AG1991" s="169"/>
      <c r="AH1991" s="171"/>
      <c r="AI1991" s="171"/>
      <c r="AJ1991" s="169"/>
      <c r="AK1991" s="176"/>
      <c r="AL1991" s="176"/>
      <c r="AM1991" s="176"/>
      <c r="AN1991" s="176"/>
      <c r="AO1991" s="176"/>
      <c r="AP1991" s="176"/>
      <c r="AQ1991" s="176"/>
      <c r="AR1991" s="176"/>
      <c r="AS1991" s="176"/>
      <c r="AT1991" s="176"/>
      <c r="AU1991" s="177"/>
      <c r="AV1991" s="178"/>
      <c r="AW1991" s="178"/>
      <c r="AX1991" s="179"/>
      <c r="AY1991" s="179"/>
      <c r="AZ1991" s="179"/>
      <c r="BA1991" s="180"/>
      <c r="BB1991" s="181"/>
      <c r="BC1991" s="181"/>
      <c r="BD1991" s="181"/>
    </row>
    <row r="1992" spans="1:56">
      <c r="A1992" s="223"/>
      <c r="B1992" s="224"/>
      <c r="C1992" s="225"/>
      <c r="D1992" s="182"/>
      <c r="E1992" s="182"/>
      <c r="F1992" s="182"/>
      <c r="G1992" s="203"/>
      <c r="H1992" s="218"/>
      <c r="I1992" s="213"/>
      <c r="J1992" s="207"/>
      <c r="K1992" s="213"/>
      <c r="L1992" s="207"/>
      <c r="M1992" s="213"/>
      <c r="N1992" s="207"/>
      <c r="O1992" s="183"/>
      <c r="P1992" s="184"/>
      <c r="Q1992" s="184"/>
      <c r="R1992" s="275"/>
      <c r="S1992" s="185"/>
      <c r="T1992" s="185"/>
      <c r="U1992" s="275"/>
      <c r="V1992" s="275"/>
      <c r="W1992" s="276"/>
      <c r="X1992" s="276"/>
      <c r="Y1992" s="276"/>
      <c r="Z1992" s="275"/>
      <c r="AA1992" s="184"/>
      <c r="AB1992" s="184"/>
      <c r="AC1992" s="185"/>
      <c r="AD1992" s="185"/>
      <c r="AE1992" s="186"/>
      <c r="AF1992" s="187"/>
      <c r="AG1992" s="182"/>
      <c r="AH1992" s="184"/>
      <c r="AI1992" s="184"/>
      <c r="AJ1992" s="182"/>
      <c r="AK1992" s="188"/>
      <c r="AL1992" s="188"/>
      <c r="AM1992" s="188"/>
      <c r="AN1992" s="188"/>
      <c r="AO1992" s="188"/>
      <c r="AP1992" s="188"/>
      <c r="AQ1992" s="188"/>
      <c r="AR1992" s="188"/>
      <c r="AS1992" s="188"/>
      <c r="AT1992" s="188"/>
      <c r="AU1992" s="189"/>
      <c r="AV1992" s="190"/>
      <c r="AW1992" s="190"/>
      <c r="AX1992" s="191"/>
      <c r="AY1992" s="191"/>
      <c r="AZ1992" s="191"/>
      <c r="BA1992" s="192"/>
      <c r="BB1992" s="193"/>
      <c r="BC1992" s="193"/>
      <c r="BD1992" s="193"/>
    </row>
    <row r="1993" spans="1:56">
      <c r="A1993" s="220"/>
      <c r="B1993" s="221"/>
      <c r="C1993" s="222"/>
      <c r="D1993" s="169"/>
      <c r="E1993" s="169"/>
      <c r="F1993" s="169"/>
      <c r="G1993" s="202"/>
      <c r="H1993" s="217"/>
      <c r="I1993" s="212"/>
      <c r="J1993" s="206"/>
      <c r="K1993" s="212"/>
      <c r="L1993" s="206"/>
      <c r="M1993" s="212"/>
      <c r="N1993" s="206"/>
      <c r="O1993" s="170"/>
      <c r="P1993" s="171"/>
      <c r="Q1993" s="171"/>
      <c r="R1993" s="171"/>
      <c r="S1993" s="172"/>
      <c r="T1993" s="172"/>
      <c r="U1993" s="171"/>
      <c r="V1993" s="171"/>
      <c r="W1993" s="173"/>
      <c r="X1993" s="173"/>
      <c r="Y1993" s="173"/>
      <c r="Z1993" s="171"/>
      <c r="AA1993" s="171"/>
      <c r="AB1993" s="171"/>
      <c r="AC1993" s="172"/>
      <c r="AD1993" s="172"/>
      <c r="AE1993" s="174"/>
      <c r="AF1993" s="175"/>
      <c r="AG1993" s="169"/>
      <c r="AH1993" s="171"/>
      <c r="AI1993" s="171"/>
      <c r="AJ1993" s="169"/>
      <c r="AK1993" s="176"/>
      <c r="AL1993" s="176"/>
      <c r="AM1993" s="176"/>
      <c r="AN1993" s="176"/>
      <c r="AO1993" s="176"/>
      <c r="AP1993" s="176"/>
      <c r="AQ1993" s="176"/>
      <c r="AR1993" s="176"/>
      <c r="AS1993" s="176"/>
      <c r="AT1993" s="176"/>
      <c r="AU1993" s="177"/>
      <c r="AV1993" s="178"/>
      <c r="AW1993" s="178"/>
      <c r="AX1993" s="179"/>
      <c r="AY1993" s="179"/>
      <c r="AZ1993" s="179"/>
      <c r="BA1993" s="180"/>
      <c r="BB1993" s="181"/>
      <c r="BC1993" s="181"/>
      <c r="BD1993" s="181"/>
    </row>
    <row r="1994" spans="1:56">
      <c r="A1994" s="223"/>
      <c r="B1994" s="224"/>
      <c r="C1994" s="225"/>
      <c r="D1994" s="182"/>
      <c r="E1994" s="182"/>
      <c r="F1994" s="182"/>
      <c r="G1994" s="203"/>
      <c r="H1994" s="218"/>
      <c r="I1994" s="213"/>
      <c r="J1994" s="207"/>
      <c r="K1994" s="213"/>
      <c r="L1994" s="207"/>
      <c r="M1994" s="213"/>
      <c r="N1994" s="207"/>
      <c r="O1994" s="183"/>
      <c r="P1994" s="184"/>
      <c r="Q1994" s="184"/>
      <c r="R1994" s="275"/>
      <c r="S1994" s="185"/>
      <c r="T1994" s="185"/>
      <c r="U1994" s="275"/>
      <c r="V1994" s="275"/>
      <c r="W1994" s="276"/>
      <c r="X1994" s="276"/>
      <c r="Y1994" s="276"/>
      <c r="Z1994" s="275"/>
      <c r="AA1994" s="184"/>
      <c r="AB1994" s="184"/>
      <c r="AC1994" s="185"/>
      <c r="AD1994" s="185"/>
      <c r="AE1994" s="186"/>
      <c r="AF1994" s="187"/>
      <c r="AG1994" s="182"/>
      <c r="AH1994" s="184"/>
      <c r="AI1994" s="184"/>
      <c r="AJ1994" s="182"/>
      <c r="AK1994" s="188"/>
      <c r="AL1994" s="188"/>
      <c r="AM1994" s="188"/>
      <c r="AN1994" s="188"/>
      <c r="AO1994" s="188"/>
      <c r="AP1994" s="188"/>
      <c r="AQ1994" s="188"/>
      <c r="AR1994" s="188"/>
      <c r="AS1994" s="188"/>
      <c r="AT1994" s="188"/>
      <c r="AU1994" s="189"/>
      <c r="AV1994" s="190"/>
      <c r="AW1994" s="190"/>
      <c r="AX1994" s="191"/>
      <c r="AY1994" s="191"/>
      <c r="AZ1994" s="191"/>
      <c r="BA1994" s="192"/>
      <c r="BB1994" s="193"/>
      <c r="BC1994" s="193"/>
      <c r="BD1994" s="193"/>
    </row>
    <row r="1995" spans="1:56">
      <c r="A1995" s="220"/>
      <c r="B1995" s="221"/>
      <c r="C1995" s="222"/>
      <c r="D1995" s="169"/>
      <c r="E1995" s="169"/>
      <c r="F1995" s="169"/>
      <c r="G1995" s="202"/>
      <c r="H1995" s="217"/>
      <c r="I1995" s="212"/>
      <c r="J1995" s="206"/>
      <c r="K1995" s="212"/>
      <c r="L1995" s="206"/>
      <c r="M1995" s="212"/>
      <c r="N1995" s="206"/>
      <c r="O1995" s="170"/>
      <c r="P1995" s="171"/>
      <c r="Q1995" s="171"/>
      <c r="R1995" s="171"/>
      <c r="S1995" s="172"/>
      <c r="T1995" s="172"/>
      <c r="U1995" s="171"/>
      <c r="V1995" s="171"/>
      <c r="W1995" s="173"/>
      <c r="X1995" s="173"/>
      <c r="Y1995" s="173"/>
      <c r="Z1995" s="171"/>
      <c r="AA1995" s="171"/>
      <c r="AB1995" s="171"/>
      <c r="AC1995" s="172"/>
      <c r="AD1995" s="172"/>
      <c r="AE1995" s="174"/>
      <c r="AF1995" s="175"/>
      <c r="AG1995" s="169"/>
      <c r="AH1995" s="171"/>
      <c r="AI1995" s="171"/>
      <c r="AJ1995" s="169"/>
      <c r="AK1995" s="176"/>
      <c r="AL1995" s="176"/>
      <c r="AM1995" s="176"/>
      <c r="AN1995" s="176"/>
      <c r="AO1995" s="176"/>
      <c r="AP1995" s="176"/>
      <c r="AQ1995" s="176"/>
      <c r="AR1995" s="176"/>
      <c r="AS1995" s="176"/>
      <c r="AT1995" s="176"/>
      <c r="AU1995" s="177"/>
      <c r="AV1995" s="178"/>
      <c r="AW1995" s="178"/>
      <c r="AX1995" s="179"/>
      <c r="AY1995" s="179"/>
      <c r="AZ1995" s="179"/>
      <c r="BA1995" s="180"/>
      <c r="BB1995" s="181"/>
      <c r="BC1995" s="181"/>
      <c r="BD1995" s="181"/>
    </row>
    <row r="1996" spans="1:56">
      <c r="A1996" s="223"/>
      <c r="B1996" s="224"/>
      <c r="C1996" s="225"/>
      <c r="D1996" s="182"/>
      <c r="E1996" s="182"/>
      <c r="F1996" s="182"/>
      <c r="G1996" s="203"/>
      <c r="H1996" s="218"/>
      <c r="I1996" s="213"/>
      <c r="J1996" s="207"/>
      <c r="K1996" s="213"/>
      <c r="L1996" s="207"/>
      <c r="M1996" s="213"/>
      <c r="N1996" s="207"/>
      <c r="O1996" s="183"/>
      <c r="P1996" s="184"/>
      <c r="Q1996" s="184"/>
      <c r="R1996" s="275"/>
      <c r="S1996" s="185"/>
      <c r="T1996" s="185"/>
      <c r="U1996" s="275"/>
      <c r="V1996" s="275"/>
      <c r="W1996" s="276"/>
      <c r="X1996" s="276"/>
      <c r="Y1996" s="276"/>
      <c r="Z1996" s="275"/>
      <c r="AA1996" s="184"/>
      <c r="AB1996" s="184"/>
      <c r="AC1996" s="185"/>
      <c r="AD1996" s="185"/>
      <c r="AE1996" s="186"/>
      <c r="AF1996" s="187"/>
      <c r="AG1996" s="182"/>
      <c r="AH1996" s="184"/>
      <c r="AI1996" s="184"/>
      <c r="AJ1996" s="182"/>
      <c r="AK1996" s="188"/>
      <c r="AL1996" s="188"/>
      <c r="AM1996" s="188"/>
      <c r="AN1996" s="188"/>
      <c r="AO1996" s="188"/>
      <c r="AP1996" s="188"/>
      <c r="AQ1996" s="188"/>
      <c r="AR1996" s="188"/>
      <c r="AS1996" s="188"/>
      <c r="AT1996" s="188"/>
      <c r="AU1996" s="189"/>
      <c r="AV1996" s="190"/>
      <c r="AW1996" s="190"/>
      <c r="AX1996" s="191"/>
      <c r="AY1996" s="191"/>
      <c r="AZ1996" s="191"/>
      <c r="BA1996" s="192"/>
      <c r="BB1996" s="193"/>
      <c r="BC1996" s="193"/>
      <c r="BD1996" s="193"/>
    </row>
    <row r="1997" spans="1:56">
      <c r="A1997" s="220"/>
      <c r="B1997" s="221"/>
      <c r="C1997" s="222"/>
      <c r="D1997" s="169"/>
      <c r="E1997" s="169"/>
      <c r="F1997" s="169"/>
      <c r="G1997" s="202"/>
      <c r="H1997" s="217"/>
      <c r="I1997" s="212"/>
      <c r="J1997" s="206"/>
      <c r="K1997" s="212"/>
      <c r="L1997" s="206"/>
      <c r="M1997" s="212"/>
      <c r="N1997" s="206"/>
      <c r="O1997" s="170"/>
      <c r="P1997" s="171"/>
      <c r="Q1997" s="171"/>
      <c r="R1997" s="171"/>
      <c r="S1997" s="172"/>
      <c r="T1997" s="172"/>
      <c r="U1997" s="171"/>
      <c r="V1997" s="171"/>
      <c r="W1997" s="173"/>
      <c r="X1997" s="173"/>
      <c r="Y1997" s="173"/>
      <c r="Z1997" s="171"/>
      <c r="AA1997" s="171"/>
      <c r="AB1997" s="171"/>
      <c r="AC1997" s="172"/>
      <c r="AD1997" s="172"/>
      <c r="AE1997" s="174"/>
      <c r="AF1997" s="175"/>
      <c r="AG1997" s="169"/>
      <c r="AH1997" s="171"/>
      <c r="AI1997" s="171"/>
      <c r="AJ1997" s="169"/>
      <c r="AK1997" s="176"/>
      <c r="AL1997" s="176"/>
      <c r="AM1997" s="176"/>
      <c r="AN1997" s="176"/>
      <c r="AO1997" s="176"/>
      <c r="AP1997" s="176"/>
      <c r="AQ1997" s="176"/>
      <c r="AR1997" s="176"/>
      <c r="AS1997" s="176"/>
      <c r="AT1997" s="176"/>
      <c r="AU1997" s="177"/>
      <c r="AV1997" s="178"/>
      <c r="AW1997" s="178"/>
      <c r="AX1997" s="179"/>
      <c r="AY1997" s="179"/>
      <c r="AZ1997" s="179"/>
      <c r="BA1997" s="180"/>
      <c r="BB1997" s="181"/>
      <c r="BC1997" s="181"/>
      <c r="BD1997" s="181"/>
    </row>
    <row r="1998" spans="1:56">
      <c r="A1998" s="223"/>
      <c r="B1998" s="224"/>
      <c r="C1998" s="225"/>
      <c r="D1998" s="182"/>
      <c r="E1998" s="182"/>
      <c r="F1998" s="182"/>
      <c r="G1998" s="203"/>
      <c r="H1998" s="218"/>
      <c r="I1998" s="213"/>
      <c r="J1998" s="207"/>
      <c r="K1998" s="213"/>
      <c r="L1998" s="207"/>
      <c r="M1998" s="213"/>
      <c r="N1998" s="207"/>
      <c r="O1998" s="183"/>
      <c r="P1998" s="184"/>
      <c r="Q1998" s="184"/>
      <c r="R1998" s="275"/>
      <c r="S1998" s="185"/>
      <c r="T1998" s="185"/>
      <c r="U1998" s="275"/>
      <c r="V1998" s="275"/>
      <c r="W1998" s="276"/>
      <c r="X1998" s="276"/>
      <c r="Y1998" s="276"/>
      <c r="Z1998" s="275"/>
      <c r="AA1998" s="184"/>
      <c r="AB1998" s="184"/>
      <c r="AC1998" s="185"/>
      <c r="AD1998" s="185"/>
      <c r="AE1998" s="186"/>
      <c r="AF1998" s="187"/>
      <c r="AG1998" s="182"/>
      <c r="AH1998" s="184"/>
      <c r="AI1998" s="184"/>
      <c r="AJ1998" s="182"/>
      <c r="AK1998" s="188"/>
      <c r="AL1998" s="188"/>
      <c r="AM1998" s="188"/>
      <c r="AN1998" s="188"/>
      <c r="AO1998" s="188"/>
      <c r="AP1998" s="188"/>
      <c r="AQ1998" s="188"/>
      <c r="AR1998" s="188"/>
      <c r="AS1998" s="188"/>
      <c r="AT1998" s="188"/>
      <c r="AU1998" s="189"/>
      <c r="AV1998" s="190"/>
      <c r="AW1998" s="190"/>
      <c r="AX1998" s="191"/>
      <c r="AY1998" s="191"/>
      <c r="AZ1998" s="191"/>
      <c r="BA1998" s="192"/>
      <c r="BB1998" s="193"/>
      <c r="BC1998" s="193"/>
      <c r="BD1998" s="193"/>
    </row>
    <row r="1999" spans="1:56">
      <c r="A1999" s="220"/>
      <c r="B1999" s="221"/>
      <c r="C1999" s="222"/>
      <c r="D1999" s="169"/>
      <c r="E1999" s="169"/>
      <c r="F1999" s="169"/>
      <c r="G1999" s="202"/>
      <c r="H1999" s="217"/>
      <c r="I1999" s="212"/>
      <c r="J1999" s="206"/>
      <c r="K1999" s="212"/>
      <c r="L1999" s="206"/>
      <c r="M1999" s="212"/>
      <c r="N1999" s="206"/>
      <c r="O1999" s="170"/>
      <c r="P1999" s="171"/>
      <c r="Q1999" s="171"/>
      <c r="R1999" s="171"/>
      <c r="S1999" s="172"/>
      <c r="T1999" s="172"/>
      <c r="U1999" s="171"/>
      <c r="V1999" s="171"/>
      <c r="W1999" s="173"/>
      <c r="X1999" s="173"/>
      <c r="Y1999" s="173"/>
      <c r="Z1999" s="171"/>
      <c r="AA1999" s="171"/>
      <c r="AB1999" s="171"/>
      <c r="AC1999" s="172"/>
      <c r="AD1999" s="172"/>
      <c r="AE1999" s="174"/>
      <c r="AF1999" s="175"/>
      <c r="AG1999" s="169"/>
      <c r="AH1999" s="171"/>
      <c r="AI1999" s="171"/>
      <c r="AJ1999" s="169"/>
      <c r="AK1999" s="176"/>
      <c r="AL1999" s="176"/>
      <c r="AM1999" s="176"/>
      <c r="AN1999" s="176"/>
      <c r="AO1999" s="176"/>
      <c r="AP1999" s="176"/>
      <c r="AQ1999" s="176"/>
      <c r="AR1999" s="176"/>
      <c r="AS1999" s="176"/>
      <c r="AT1999" s="176"/>
      <c r="AU1999" s="177"/>
      <c r="AV1999" s="178"/>
      <c r="AW1999" s="178"/>
      <c r="AX1999" s="179"/>
      <c r="AY1999" s="179"/>
      <c r="AZ1999" s="179"/>
      <c r="BA1999" s="180"/>
      <c r="BB1999" s="181"/>
      <c r="BC1999" s="181"/>
      <c r="BD1999" s="181"/>
    </row>
    <row r="2000" spans="1:56">
      <c r="A2000" s="223"/>
      <c r="B2000" s="224"/>
      <c r="C2000" s="225"/>
      <c r="D2000" s="182"/>
      <c r="E2000" s="182"/>
      <c r="F2000" s="182"/>
      <c r="G2000" s="203"/>
      <c r="H2000" s="218"/>
      <c r="I2000" s="213"/>
      <c r="J2000" s="207"/>
      <c r="K2000" s="213"/>
      <c r="L2000" s="207"/>
      <c r="M2000" s="213"/>
      <c r="N2000" s="207"/>
      <c r="O2000" s="183"/>
      <c r="P2000" s="184"/>
      <c r="Q2000" s="184"/>
      <c r="R2000" s="275"/>
      <c r="S2000" s="185"/>
      <c r="T2000" s="185"/>
      <c r="U2000" s="275"/>
      <c r="V2000" s="275"/>
      <c r="W2000" s="276"/>
      <c r="X2000" s="276"/>
      <c r="Y2000" s="276"/>
      <c r="Z2000" s="275"/>
      <c r="AA2000" s="184"/>
      <c r="AB2000" s="184"/>
      <c r="AC2000" s="185"/>
      <c r="AD2000" s="185"/>
      <c r="AE2000" s="186"/>
      <c r="AF2000" s="187"/>
      <c r="AG2000" s="182"/>
      <c r="AH2000" s="184"/>
      <c r="AI2000" s="184"/>
      <c r="AJ2000" s="182"/>
      <c r="AK2000" s="188"/>
      <c r="AL2000" s="188"/>
      <c r="AM2000" s="188"/>
      <c r="AN2000" s="188"/>
      <c r="AO2000" s="188"/>
      <c r="AP2000" s="188"/>
      <c r="AQ2000" s="188"/>
      <c r="AR2000" s="188"/>
      <c r="AS2000" s="188"/>
      <c r="AT2000" s="188"/>
      <c r="AU2000" s="189"/>
      <c r="AV2000" s="190"/>
      <c r="AW2000" s="190"/>
      <c r="AX2000" s="191"/>
      <c r="AY2000" s="191"/>
      <c r="AZ2000" s="191"/>
      <c r="BA2000" s="192"/>
      <c r="BB2000" s="193"/>
      <c r="BC2000" s="193"/>
      <c r="BD2000" s="193"/>
    </row>
    <row r="2001" spans="1:56">
      <c r="A2001" s="220"/>
      <c r="B2001" s="221"/>
      <c r="C2001" s="222"/>
      <c r="D2001" s="169"/>
      <c r="E2001" s="169"/>
      <c r="F2001" s="169"/>
      <c r="G2001" s="202"/>
      <c r="H2001" s="217"/>
      <c r="I2001" s="212"/>
      <c r="J2001" s="206"/>
      <c r="K2001" s="212"/>
      <c r="L2001" s="206"/>
      <c r="M2001" s="212"/>
      <c r="N2001" s="206"/>
      <c r="O2001" s="170"/>
      <c r="P2001" s="171"/>
      <c r="Q2001" s="171"/>
      <c r="R2001" s="171"/>
      <c r="S2001" s="172"/>
      <c r="T2001" s="172"/>
      <c r="U2001" s="171"/>
      <c r="V2001" s="171"/>
      <c r="W2001" s="173"/>
      <c r="X2001" s="173"/>
      <c r="Y2001" s="173"/>
      <c r="Z2001" s="171"/>
      <c r="AA2001" s="171"/>
      <c r="AB2001" s="171"/>
      <c r="AC2001" s="172"/>
      <c r="AD2001" s="172"/>
      <c r="AE2001" s="174"/>
      <c r="AF2001" s="175"/>
      <c r="AG2001" s="169"/>
      <c r="AH2001" s="171"/>
      <c r="AI2001" s="171"/>
      <c r="AJ2001" s="169"/>
      <c r="AK2001" s="176"/>
      <c r="AL2001" s="176"/>
      <c r="AM2001" s="176"/>
      <c r="AN2001" s="176"/>
      <c r="AO2001" s="176"/>
      <c r="AP2001" s="176"/>
      <c r="AQ2001" s="176"/>
      <c r="AR2001" s="176"/>
      <c r="AS2001" s="176"/>
      <c r="AT2001" s="176"/>
      <c r="AU2001" s="177"/>
      <c r="AV2001" s="178"/>
      <c r="AW2001" s="178"/>
      <c r="AX2001" s="179"/>
      <c r="AY2001" s="179"/>
      <c r="AZ2001" s="179"/>
      <c r="BA2001" s="180"/>
      <c r="BB2001" s="181"/>
      <c r="BC2001" s="181"/>
      <c r="BD2001" s="181"/>
    </row>
    <row r="2002" spans="1:56">
      <c r="A2002" s="223"/>
      <c r="B2002" s="224"/>
      <c r="C2002" s="225"/>
      <c r="D2002" s="182"/>
      <c r="E2002" s="182"/>
      <c r="F2002" s="182"/>
      <c r="G2002" s="203"/>
      <c r="H2002" s="218"/>
      <c r="I2002" s="213"/>
      <c r="J2002" s="207"/>
      <c r="K2002" s="213"/>
      <c r="L2002" s="207"/>
      <c r="M2002" s="213"/>
      <c r="N2002" s="207"/>
      <c r="O2002" s="183"/>
      <c r="P2002" s="184"/>
      <c r="Q2002" s="184"/>
      <c r="R2002" s="275"/>
      <c r="S2002" s="185"/>
      <c r="T2002" s="185"/>
      <c r="U2002" s="275"/>
      <c r="V2002" s="275"/>
      <c r="W2002" s="276"/>
      <c r="X2002" s="276"/>
      <c r="Y2002" s="276"/>
      <c r="Z2002" s="275"/>
      <c r="AA2002" s="184"/>
      <c r="AB2002" s="184"/>
      <c r="AC2002" s="185"/>
      <c r="AD2002" s="185"/>
      <c r="AE2002" s="186"/>
      <c r="AF2002" s="187"/>
      <c r="AG2002" s="182"/>
      <c r="AH2002" s="184"/>
      <c r="AI2002" s="184"/>
      <c r="AJ2002" s="182"/>
      <c r="AK2002" s="188"/>
      <c r="AL2002" s="188"/>
      <c r="AM2002" s="188"/>
      <c r="AN2002" s="188"/>
      <c r="AO2002" s="188"/>
      <c r="AP2002" s="188"/>
      <c r="AQ2002" s="188"/>
      <c r="AR2002" s="188"/>
      <c r="AS2002" s="188"/>
      <c r="AT2002" s="188"/>
      <c r="AU2002" s="189"/>
      <c r="AV2002" s="190"/>
      <c r="AW2002" s="190"/>
      <c r="AX2002" s="191"/>
      <c r="AY2002" s="191"/>
      <c r="AZ2002" s="191"/>
      <c r="BA2002" s="192"/>
      <c r="BB2002" s="193"/>
      <c r="BC2002" s="193"/>
      <c r="BD2002" s="193"/>
    </row>
    <row r="2003" spans="1:56">
      <c r="A2003" s="220"/>
      <c r="B2003" s="221"/>
      <c r="C2003" s="222"/>
      <c r="D2003" s="169"/>
      <c r="E2003" s="169"/>
      <c r="F2003" s="169"/>
      <c r="G2003" s="202"/>
      <c r="H2003" s="217"/>
      <c r="I2003" s="212"/>
      <c r="J2003" s="206"/>
      <c r="K2003" s="212"/>
      <c r="L2003" s="206"/>
      <c r="M2003" s="212"/>
      <c r="N2003" s="206"/>
      <c r="O2003" s="170"/>
      <c r="P2003" s="171"/>
      <c r="Q2003" s="171"/>
      <c r="R2003" s="171"/>
      <c r="S2003" s="172"/>
      <c r="T2003" s="172"/>
      <c r="U2003" s="171"/>
      <c r="V2003" s="171"/>
      <c r="W2003" s="173"/>
      <c r="X2003" s="173"/>
      <c r="Y2003" s="173"/>
      <c r="Z2003" s="171"/>
      <c r="AA2003" s="171"/>
      <c r="AB2003" s="171"/>
      <c r="AC2003" s="172"/>
      <c r="AD2003" s="172"/>
      <c r="AE2003" s="174"/>
      <c r="AF2003" s="175"/>
      <c r="AG2003" s="169"/>
      <c r="AH2003" s="171"/>
      <c r="AI2003" s="171"/>
      <c r="AJ2003" s="169"/>
      <c r="AK2003" s="176"/>
      <c r="AL2003" s="176"/>
      <c r="AM2003" s="176"/>
      <c r="AN2003" s="176"/>
      <c r="AO2003" s="176"/>
      <c r="AP2003" s="176"/>
      <c r="AQ2003" s="176"/>
      <c r="AR2003" s="176"/>
      <c r="AS2003" s="176"/>
      <c r="AT2003" s="176"/>
      <c r="AU2003" s="177"/>
      <c r="AV2003" s="178"/>
      <c r="AW2003" s="178"/>
      <c r="AX2003" s="179"/>
      <c r="AY2003" s="179"/>
      <c r="AZ2003" s="179"/>
      <c r="BA2003" s="180"/>
      <c r="BB2003" s="181"/>
      <c r="BC2003" s="181"/>
      <c r="BD2003" s="181"/>
    </row>
    <row r="2004" spans="1:56">
      <c r="A2004" s="223"/>
      <c r="B2004" s="224"/>
      <c r="C2004" s="225"/>
      <c r="D2004" s="182"/>
      <c r="E2004" s="182"/>
      <c r="F2004" s="182"/>
      <c r="G2004" s="203"/>
      <c r="H2004" s="218"/>
      <c r="I2004" s="213"/>
      <c r="J2004" s="207"/>
      <c r="K2004" s="213"/>
      <c r="L2004" s="207"/>
      <c r="M2004" s="213"/>
      <c r="N2004" s="207"/>
      <c r="O2004" s="183"/>
      <c r="P2004" s="184"/>
      <c r="Q2004" s="184"/>
      <c r="R2004" s="275"/>
      <c r="S2004" s="185"/>
      <c r="T2004" s="185"/>
      <c r="U2004" s="275"/>
      <c r="V2004" s="275"/>
      <c r="W2004" s="276"/>
      <c r="X2004" s="276"/>
      <c r="Y2004" s="276"/>
      <c r="Z2004" s="275"/>
      <c r="AA2004" s="184"/>
      <c r="AB2004" s="184"/>
      <c r="AC2004" s="185"/>
      <c r="AD2004" s="185"/>
      <c r="AE2004" s="186"/>
      <c r="AF2004" s="187"/>
      <c r="AG2004" s="182"/>
      <c r="AH2004" s="184"/>
      <c r="AI2004" s="184"/>
      <c r="AJ2004" s="182"/>
      <c r="AK2004" s="188"/>
      <c r="AL2004" s="188"/>
      <c r="AM2004" s="188"/>
      <c r="AN2004" s="188"/>
      <c r="AO2004" s="188"/>
      <c r="AP2004" s="188"/>
      <c r="AQ2004" s="188"/>
      <c r="AR2004" s="188"/>
      <c r="AS2004" s="188"/>
      <c r="AT2004" s="188"/>
      <c r="AU2004" s="189"/>
      <c r="AV2004" s="190"/>
      <c r="AW2004" s="190"/>
      <c r="AX2004" s="191"/>
      <c r="AY2004" s="191"/>
      <c r="AZ2004" s="191"/>
      <c r="BA2004" s="192"/>
      <c r="BB2004" s="193"/>
      <c r="BC2004" s="193"/>
      <c r="BD2004" s="193"/>
    </row>
    <row r="2005" spans="1:56">
      <c r="A2005" s="220"/>
      <c r="B2005" s="221"/>
      <c r="C2005" s="222"/>
      <c r="D2005" s="169"/>
      <c r="E2005" s="169"/>
      <c r="F2005" s="169"/>
      <c r="G2005" s="202"/>
      <c r="H2005" s="217"/>
      <c r="I2005" s="212"/>
      <c r="J2005" s="206"/>
      <c r="K2005" s="212"/>
      <c r="L2005" s="206"/>
      <c r="M2005" s="212"/>
      <c r="N2005" s="206"/>
      <c r="O2005" s="170"/>
      <c r="P2005" s="171"/>
      <c r="Q2005" s="171"/>
      <c r="R2005" s="171"/>
      <c r="S2005" s="172"/>
      <c r="T2005" s="172"/>
      <c r="U2005" s="171"/>
      <c r="V2005" s="171"/>
      <c r="W2005" s="173"/>
      <c r="X2005" s="173"/>
      <c r="Y2005" s="173"/>
      <c r="Z2005" s="171"/>
      <c r="AA2005" s="171"/>
      <c r="AB2005" s="171"/>
      <c r="AC2005" s="172"/>
      <c r="AD2005" s="172"/>
      <c r="AE2005" s="174"/>
      <c r="AF2005" s="175"/>
      <c r="AG2005" s="169"/>
      <c r="AH2005" s="171"/>
      <c r="AI2005" s="171"/>
      <c r="AJ2005" s="169"/>
      <c r="AK2005" s="176"/>
      <c r="AL2005" s="176"/>
      <c r="AM2005" s="176"/>
      <c r="AN2005" s="176"/>
      <c r="AO2005" s="176"/>
      <c r="AP2005" s="176"/>
      <c r="AQ2005" s="176"/>
      <c r="AR2005" s="176"/>
      <c r="AS2005" s="176"/>
      <c r="AT2005" s="176"/>
      <c r="AU2005" s="177"/>
      <c r="AV2005" s="178"/>
      <c r="AW2005" s="178"/>
      <c r="AX2005" s="179"/>
      <c r="AY2005" s="179"/>
      <c r="AZ2005" s="179"/>
      <c r="BA2005" s="180"/>
      <c r="BB2005" s="181"/>
      <c r="BC2005" s="181"/>
      <c r="BD2005" s="181"/>
    </row>
    <row r="2006" spans="1:56">
      <c r="A2006" s="223"/>
      <c r="B2006" s="224"/>
      <c r="C2006" s="225"/>
      <c r="D2006" s="182"/>
      <c r="E2006" s="182"/>
      <c r="F2006" s="182"/>
      <c r="G2006" s="203"/>
      <c r="H2006" s="218"/>
      <c r="I2006" s="213"/>
      <c r="J2006" s="207"/>
      <c r="K2006" s="213"/>
      <c r="L2006" s="207"/>
      <c r="M2006" s="213"/>
      <c r="N2006" s="207"/>
      <c r="O2006" s="183"/>
      <c r="P2006" s="184"/>
      <c r="Q2006" s="184"/>
      <c r="R2006" s="275"/>
      <c r="S2006" s="185"/>
      <c r="T2006" s="185"/>
      <c r="U2006" s="275"/>
      <c r="V2006" s="275"/>
      <c r="W2006" s="276"/>
      <c r="X2006" s="276"/>
      <c r="Y2006" s="276"/>
      <c r="Z2006" s="275"/>
      <c r="AA2006" s="184"/>
      <c r="AB2006" s="184"/>
      <c r="AC2006" s="185"/>
      <c r="AD2006" s="185"/>
      <c r="AE2006" s="186"/>
      <c r="AF2006" s="187"/>
      <c r="AG2006" s="182"/>
      <c r="AH2006" s="184"/>
      <c r="AI2006" s="184"/>
      <c r="AJ2006" s="182"/>
      <c r="AK2006" s="188"/>
      <c r="AL2006" s="188"/>
      <c r="AM2006" s="188"/>
      <c r="AN2006" s="188"/>
      <c r="AO2006" s="188"/>
      <c r="AP2006" s="188"/>
      <c r="AQ2006" s="188"/>
      <c r="AR2006" s="188"/>
      <c r="AS2006" s="188"/>
      <c r="AT2006" s="188"/>
      <c r="AU2006" s="189"/>
      <c r="AV2006" s="190"/>
      <c r="AW2006" s="190"/>
      <c r="AX2006" s="191"/>
      <c r="AY2006" s="191"/>
      <c r="AZ2006" s="191"/>
      <c r="BA2006" s="192"/>
      <c r="BB2006" s="193"/>
      <c r="BC2006" s="193"/>
      <c r="BD2006" s="193"/>
    </row>
    <row r="2007" spans="1:56">
      <c r="A2007" s="220"/>
      <c r="B2007" s="221"/>
      <c r="C2007" s="222"/>
      <c r="D2007" s="169"/>
      <c r="E2007" s="169"/>
      <c r="F2007" s="169"/>
      <c r="G2007" s="202"/>
      <c r="H2007" s="217"/>
      <c r="I2007" s="212"/>
      <c r="J2007" s="206"/>
      <c r="K2007" s="212"/>
      <c r="L2007" s="206"/>
      <c r="M2007" s="212"/>
      <c r="N2007" s="206"/>
      <c r="O2007" s="170"/>
      <c r="P2007" s="171"/>
      <c r="Q2007" s="171"/>
      <c r="R2007" s="171"/>
      <c r="S2007" s="172"/>
      <c r="T2007" s="172"/>
      <c r="U2007" s="171"/>
      <c r="V2007" s="171"/>
      <c r="W2007" s="173"/>
      <c r="X2007" s="173"/>
      <c r="Y2007" s="173"/>
      <c r="Z2007" s="171"/>
      <c r="AA2007" s="171"/>
      <c r="AB2007" s="171"/>
      <c r="AC2007" s="172"/>
      <c r="AD2007" s="172"/>
      <c r="AE2007" s="174"/>
      <c r="AF2007" s="175"/>
      <c r="AG2007" s="169"/>
      <c r="AH2007" s="171"/>
      <c r="AI2007" s="171"/>
      <c r="AJ2007" s="169"/>
      <c r="AK2007" s="176"/>
      <c r="AL2007" s="176"/>
      <c r="AM2007" s="176"/>
      <c r="AN2007" s="176"/>
      <c r="AO2007" s="176"/>
      <c r="AP2007" s="176"/>
      <c r="AQ2007" s="176"/>
      <c r="AR2007" s="176"/>
      <c r="AS2007" s="176"/>
      <c r="AT2007" s="176"/>
      <c r="AU2007" s="177"/>
      <c r="AV2007" s="178"/>
      <c r="AW2007" s="178"/>
      <c r="AX2007" s="179"/>
      <c r="AY2007" s="179"/>
      <c r="AZ2007" s="179"/>
      <c r="BA2007" s="180"/>
      <c r="BB2007" s="181"/>
      <c r="BC2007" s="181"/>
      <c r="BD2007" s="181"/>
    </row>
    <row r="2008" spans="1:56">
      <c r="A2008" s="223"/>
      <c r="B2008" s="224"/>
      <c r="C2008" s="225"/>
      <c r="D2008" s="182"/>
      <c r="E2008" s="182"/>
      <c r="F2008" s="182"/>
      <c r="G2008" s="203"/>
      <c r="H2008" s="218"/>
      <c r="I2008" s="213"/>
      <c r="J2008" s="207"/>
      <c r="K2008" s="213"/>
      <c r="L2008" s="207"/>
      <c r="M2008" s="213"/>
      <c r="N2008" s="207"/>
      <c r="O2008" s="183"/>
      <c r="P2008" s="184"/>
      <c r="Q2008" s="184"/>
      <c r="R2008" s="275"/>
      <c r="S2008" s="185"/>
      <c r="T2008" s="185"/>
      <c r="U2008" s="275"/>
      <c r="V2008" s="275"/>
      <c r="W2008" s="276"/>
      <c r="X2008" s="276"/>
      <c r="Y2008" s="276"/>
      <c r="Z2008" s="275"/>
      <c r="AA2008" s="184"/>
      <c r="AB2008" s="184"/>
      <c r="AC2008" s="185"/>
      <c r="AD2008" s="185"/>
      <c r="AE2008" s="186"/>
      <c r="AF2008" s="187"/>
      <c r="AG2008" s="182"/>
      <c r="AH2008" s="184"/>
      <c r="AI2008" s="184"/>
      <c r="AJ2008" s="182"/>
      <c r="AK2008" s="188"/>
      <c r="AL2008" s="188"/>
      <c r="AM2008" s="188"/>
      <c r="AN2008" s="188"/>
      <c r="AO2008" s="188"/>
      <c r="AP2008" s="188"/>
      <c r="AQ2008" s="188"/>
      <c r="AR2008" s="188"/>
      <c r="AS2008" s="188"/>
      <c r="AT2008" s="188"/>
      <c r="AU2008" s="189"/>
      <c r="AV2008" s="190"/>
      <c r="AW2008" s="190"/>
      <c r="AX2008" s="191"/>
      <c r="AY2008" s="191"/>
      <c r="AZ2008" s="191"/>
      <c r="BA2008" s="192"/>
      <c r="BB2008" s="193"/>
      <c r="BC2008" s="193"/>
      <c r="BD2008" s="193"/>
    </row>
    <row r="2009" spans="1:56">
      <c r="A2009" s="220"/>
      <c r="B2009" s="221"/>
      <c r="C2009" s="222"/>
      <c r="D2009" s="169"/>
      <c r="E2009" s="169"/>
      <c r="F2009" s="169"/>
      <c r="G2009" s="202"/>
      <c r="H2009" s="217"/>
      <c r="I2009" s="212"/>
      <c r="J2009" s="206"/>
      <c r="K2009" s="212"/>
      <c r="L2009" s="206"/>
      <c r="M2009" s="212"/>
      <c r="N2009" s="206"/>
      <c r="O2009" s="170"/>
      <c r="P2009" s="171"/>
      <c r="Q2009" s="171"/>
      <c r="R2009" s="171"/>
      <c r="S2009" s="172"/>
      <c r="T2009" s="172"/>
      <c r="U2009" s="171"/>
      <c r="V2009" s="171"/>
      <c r="W2009" s="173"/>
      <c r="X2009" s="173"/>
      <c r="Y2009" s="173"/>
      <c r="Z2009" s="171"/>
      <c r="AA2009" s="171"/>
      <c r="AB2009" s="171"/>
      <c r="AC2009" s="172"/>
      <c r="AD2009" s="172"/>
      <c r="AE2009" s="174"/>
      <c r="AF2009" s="175"/>
      <c r="AG2009" s="169"/>
      <c r="AH2009" s="171"/>
      <c r="AI2009" s="171"/>
      <c r="AJ2009" s="169"/>
      <c r="AK2009" s="176"/>
      <c r="AL2009" s="176"/>
      <c r="AM2009" s="176"/>
      <c r="AN2009" s="176"/>
      <c r="AO2009" s="176"/>
      <c r="AP2009" s="176"/>
      <c r="AQ2009" s="176"/>
      <c r="AR2009" s="176"/>
      <c r="AS2009" s="176"/>
      <c r="AT2009" s="176"/>
      <c r="AU2009" s="177"/>
      <c r="AV2009" s="178"/>
      <c r="AW2009" s="178"/>
      <c r="AX2009" s="179"/>
      <c r="AY2009" s="179"/>
      <c r="AZ2009" s="179"/>
      <c r="BA2009" s="180"/>
      <c r="BB2009" s="181"/>
      <c r="BC2009" s="181"/>
      <c r="BD2009" s="181"/>
    </row>
    <row r="2010" spans="1:56">
      <c r="A2010" s="223"/>
      <c r="B2010" s="224"/>
      <c r="C2010" s="225"/>
      <c r="D2010" s="182"/>
      <c r="E2010" s="182"/>
      <c r="F2010" s="182"/>
      <c r="G2010" s="203"/>
      <c r="H2010" s="218"/>
      <c r="I2010" s="213"/>
      <c r="J2010" s="207"/>
      <c r="K2010" s="213"/>
      <c r="L2010" s="207"/>
      <c r="M2010" s="213"/>
      <c r="N2010" s="207"/>
      <c r="O2010" s="183"/>
      <c r="P2010" s="184"/>
      <c r="Q2010" s="184"/>
      <c r="R2010" s="275"/>
      <c r="S2010" s="185"/>
      <c r="T2010" s="185"/>
      <c r="U2010" s="275"/>
      <c r="V2010" s="275"/>
      <c r="W2010" s="276"/>
      <c r="X2010" s="276"/>
      <c r="Y2010" s="276"/>
      <c r="Z2010" s="275"/>
      <c r="AA2010" s="184"/>
      <c r="AB2010" s="184"/>
      <c r="AC2010" s="185"/>
      <c r="AD2010" s="185"/>
      <c r="AE2010" s="186"/>
      <c r="AF2010" s="187"/>
      <c r="AG2010" s="182"/>
      <c r="AH2010" s="184"/>
      <c r="AI2010" s="184"/>
      <c r="AJ2010" s="182"/>
      <c r="AK2010" s="188"/>
      <c r="AL2010" s="188"/>
      <c r="AM2010" s="188"/>
      <c r="AN2010" s="188"/>
      <c r="AO2010" s="188"/>
      <c r="AP2010" s="188"/>
      <c r="AQ2010" s="188"/>
      <c r="AR2010" s="188"/>
      <c r="AS2010" s="188"/>
      <c r="AT2010" s="188"/>
      <c r="AU2010" s="189"/>
      <c r="AV2010" s="190"/>
      <c r="AW2010" s="190"/>
      <c r="AX2010" s="191"/>
      <c r="AY2010" s="191"/>
      <c r="AZ2010" s="191"/>
      <c r="BA2010" s="192"/>
      <c r="BB2010" s="193"/>
      <c r="BC2010" s="193"/>
      <c r="BD2010" s="193"/>
    </row>
    <row r="2011" spans="1:56">
      <c r="A2011" s="220"/>
      <c r="B2011" s="221"/>
      <c r="C2011" s="222"/>
      <c r="D2011" s="169"/>
      <c r="E2011" s="169"/>
      <c r="F2011" s="169"/>
      <c r="G2011" s="202"/>
      <c r="H2011" s="217"/>
      <c r="I2011" s="212"/>
      <c r="J2011" s="206"/>
      <c r="K2011" s="212"/>
      <c r="L2011" s="206"/>
      <c r="M2011" s="212"/>
      <c r="N2011" s="206"/>
      <c r="O2011" s="170"/>
      <c r="P2011" s="171"/>
      <c r="Q2011" s="171"/>
      <c r="R2011" s="171"/>
      <c r="S2011" s="172"/>
      <c r="T2011" s="172"/>
      <c r="U2011" s="171"/>
      <c r="V2011" s="171"/>
      <c r="W2011" s="173"/>
      <c r="X2011" s="173"/>
      <c r="Y2011" s="173"/>
      <c r="Z2011" s="171"/>
      <c r="AA2011" s="171"/>
      <c r="AB2011" s="171"/>
      <c r="AC2011" s="172"/>
      <c r="AD2011" s="172"/>
      <c r="AE2011" s="174"/>
      <c r="AF2011" s="175"/>
      <c r="AG2011" s="169"/>
      <c r="AH2011" s="171"/>
      <c r="AI2011" s="171"/>
      <c r="AJ2011" s="169"/>
      <c r="AK2011" s="176"/>
      <c r="AL2011" s="176"/>
      <c r="AM2011" s="176"/>
      <c r="AN2011" s="176"/>
      <c r="AO2011" s="176"/>
      <c r="AP2011" s="176"/>
      <c r="AQ2011" s="176"/>
      <c r="AR2011" s="176"/>
      <c r="AS2011" s="176"/>
      <c r="AT2011" s="176"/>
      <c r="AU2011" s="177"/>
      <c r="AV2011" s="178"/>
      <c r="AW2011" s="178"/>
      <c r="AX2011" s="179"/>
      <c r="AY2011" s="179"/>
      <c r="AZ2011" s="179"/>
      <c r="BA2011" s="180"/>
      <c r="BB2011" s="181"/>
      <c r="BC2011" s="181"/>
      <c r="BD2011" s="181"/>
    </row>
    <row r="2012" spans="1:56">
      <c r="A2012" s="223"/>
      <c r="B2012" s="224"/>
      <c r="C2012" s="225"/>
      <c r="D2012" s="182"/>
      <c r="E2012" s="182"/>
      <c r="F2012" s="182"/>
      <c r="G2012" s="203"/>
      <c r="H2012" s="218"/>
      <c r="I2012" s="213"/>
      <c r="J2012" s="207"/>
      <c r="K2012" s="213"/>
      <c r="L2012" s="207"/>
      <c r="M2012" s="213"/>
      <c r="N2012" s="207"/>
      <c r="O2012" s="183"/>
      <c r="P2012" s="184"/>
      <c r="Q2012" s="184"/>
      <c r="R2012" s="275"/>
      <c r="S2012" s="185"/>
      <c r="T2012" s="185"/>
      <c r="U2012" s="275"/>
      <c r="V2012" s="275"/>
      <c r="W2012" s="276"/>
      <c r="X2012" s="276"/>
      <c r="Y2012" s="276"/>
      <c r="Z2012" s="275"/>
      <c r="AA2012" s="184"/>
      <c r="AB2012" s="184"/>
      <c r="AC2012" s="185"/>
      <c r="AD2012" s="185"/>
      <c r="AE2012" s="186"/>
      <c r="AF2012" s="187"/>
      <c r="AG2012" s="182"/>
      <c r="AH2012" s="184"/>
      <c r="AI2012" s="184"/>
      <c r="AJ2012" s="182"/>
      <c r="AK2012" s="188"/>
      <c r="AL2012" s="188"/>
      <c r="AM2012" s="188"/>
      <c r="AN2012" s="188"/>
      <c r="AO2012" s="188"/>
      <c r="AP2012" s="188"/>
      <c r="AQ2012" s="188"/>
      <c r="AR2012" s="188"/>
      <c r="AS2012" s="188"/>
      <c r="AT2012" s="188"/>
      <c r="AU2012" s="189"/>
      <c r="AV2012" s="190"/>
      <c r="AW2012" s="190"/>
      <c r="AX2012" s="191"/>
      <c r="AY2012" s="191"/>
      <c r="AZ2012" s="191"/>
      <c r="BA2012" s="192"/>
      <c r="BB2012" s="193"/>
      <c r="BC2012" s="193"/>
      <c r="BD2012" s="193"/>
    </row>
    <row r="2013" spans="1:56">
      <c r="A2013" s="220"/>
      <c r="B2013" s="221"/>
      <c r="C2013" s="222"/>
      <c r="D2013" s="169"/>
      <c r="E2013" s="169"/>
      <c r="F2013" s="169"/>
      <c r="G2013" s="202"/>
      <c r="H2013" s="217"/>
      <c r="I2013" s="212"/>
      <c r="J2013" s="206"/>
      <c r="K2013" s="212"/>
      <c r="L2013" s="206"/>
      <c r="M2013" s="212"/>
      <c r="N2013" s="206"/>
      <c r="O2013" s="170"/>
      <c r="P2013" s="171"/>
      <c r="Q2013" s="171"/>
      <c r="R2013" s="171"/>
      <c r="S2013" s="172"/>
      <c r="T2013" s="172"/>
      <c r="U2013" s="171"/>
      <c r="V2013" s="171"/>
      <c r="W2013" s="173"/>
      <c r="X2013" s="173"/>
      <c r="Y2013" s="173"/>
      <c r="Z2013" s="171"/>
      <c r="AA2013" s="171"/>
      <c r="AB2013" s="171"/>
      <c r="AC2013" s="172"/>
      <c r="AD2013" s="172"/>
      <c r="AE2013" s="174"/>
      <c r="AF2013" s="175"/>
      <c r="AG2013" s="169"/>
      <c r="AH2013" s="171"/>
      <c r="AI2013" s="171"/>
      <c r="AJ2013" s="169"/>
      <c r="AK2013" s="176"/>
      <c r="AL2013" s="176"/>
      <c r="AM2013" s="176"/>
      <c r="AN2013" s="176"/>
      <c r="AO2013" s="176"/>
      <c r="AP2013" s="176"/>
      <c r="AQ2013" s="176"/>
      <c r="AR2013" s="176"/>
      <c r="AS2013" s="176"/>
      <c r="AT2013" s="176"/>
      <c r="AU2013" s="177"/>
      <c r="AV2013" s="178"/>
      <c r="AW2013" s="178"/>
      <c r="AX2013" s="179"/>
      <c r="AY2013" s="179"/>
      <c r="AZ2013" s="179"/>
      <c r="BA2013" s="180"/>
      <c r="BB2013" s="181"/>
      <c r="BC2013" s="181"/>
      <c r="BD2013" s="181"/>
    </row>
    <row r="2014" spans="1:56">
      <c r="A2014" s="223"/>
      <c r="B2014" s="224"/>
      <c r="C2014" s="225"/>
      <c r="D2014" s="182"/>
      <c r="E2014" s="182"/>
      <c r="F2014" s="182"/>
      <c r="G2014" s="203"/>
      <c r="H2014" s="218"/>
      <c r="I2014" s="213"/>
      <c r="J2014" s="207"/>
      <c r="K2014" s="213"/>
      <c r="L2014" s="207"/>
      <c r="M2014" s="213"/>
      <c r="N2014" s="207"/>
      <c r="O2014" s="183"/>
      <c r="P2014" s="184"/>
      <c r="Q2014" s="184"/>
      <c r="R2014" s="275"/>
      <c r="S2014" s="185"/>
      <c r="T2014" s="185"/>
      <c r="U2014" s="275"/>
      <c r="V2014" s="275"/>
      <c r="W2014" s="276"/>
      <c r="X2014" s="276"/>
      <c r="Y2014" s="276"/>
      <c r="Z2014" s="275"/>
      <c r="AA2014" s="184"/>
      <c r="AB2014" s="184"/>
      <c r="AC2014" s="185"/>
      <c r="AD2014" s="185"/>
      <c r="AE2014" s="186"/>
      <c r="AF2014" s="187"/>
      <c r="AG2014" s="182"/>
      <c r="AH2014" s="184"/>
      <c r="AI2014" s="184"/>
      <c r="AJ2014" s="182"/>
      <c r="AK2014" s="188"/>
      <c r="AL2014" s="188"/>
      <c r="AM2014" s="188"/>
      <c r="AN2014" s="188"/>
      <c r="AO2014" s="188"/>
      <c r="AP2014" s="188"/>
      <c r="AQ2014" s="188"/>
      <c r="AR2014" s="188"/>
      <c r="AS2014" s="188"/>
      <c r="AT2014" s="188"/>
      <c r="AU2014" s="189"/>
      <c r="AV2014" s="190"/>
      <c r="AW2014" s="190"/>
      <c r="AX2014" s="191"/>
      <c r="AY2014" s="191"/>
      <c r="AZ2014" s="191"/>
      <c r="BA2014" s="192"/>
      <c r="BB2014" s="193"/>
      <c r="BC2014" s="193"/>
      <c r="BD2014" s="193"/>
    </row>
    <row r="2015" spans="1:56">
      <c r="A2015" s="220"/>
      <c r="B2015" s="221"/>
      <c r="C2015" s="222"/>
      <c r="D2015" s="169"/>
      <c r="E2015" s="169"/>
      <c r="F2015" s="169"/>
      <c r="G2015" s="202"/>
      <c r="H2015" s="217"/>
      <c r="I2015" s="212"/>
      <c r="J2015" s="206"/>
      <c r="K2015" s="212"/>
      <c r="L2015" s="206"/>
      <c r="M2015" s="212"/>
      <c r="N2015" s="206"/>
      <c r="O2015" s="170"/>
      <c r="P2015" s="171"/>
      <c r="Q2015" s="171"/>
      <c r="R2015" s="171"/>
      <c r="S2015" s="172"/>
      <c r="T2015" s="172"/>
      <c r="U2015" s="171"/>
      <c r="V2015" s="171"/>
      <c r="W2015" s="173"/>
      <c r="X2015" s="173"/>
      <c r="Y2015" s="173"/>
      <c r="Z2015" s="171"/>
      <c r="AA2015" s="171"/>
      <c r="AB2015" s="171"/>
      <c r="AC2015" s="172"/>
      <c r="AD2015" s="172"/>
      <c r="AE2015" s="174"/>
      <c r="AF2015" s="175"/>
      <c r="AG2015" s="169"/>
      <c r="AH2015" s="171"/>
      <c r="AI2015" s="171"/>
      <c r="AJ2015" s="169"/>
      <c r="AK2015" s="176"/>
      <c r="AL2015" s="176"/>
      <c r="AM2015" s="176"/>
      <c r="AN2015" s="176"/>
      <c r="AO2015" s="176"/>
      <c r="AP2015" s="176"/>
      <c r="AQ2015" s="176"/>
      <c r="AR2015" s="176"/>
      <c r="AS2015" s="176"/>
      <c r="AT2015" s="176"/>
      <c r="AU2015" s="177"/>
      <c r="AV2015" s="178"/>
      <c r="AW2015" s="178"/>
      <c r="AX2015" s="179"/>
      <c r="AY2015" s="179"/>
      <c r="AZ2015" s="179"/>
      <c r="BA2015" s="180"/>
      <c r="BB2015" s="181"/>
      <c r="BC2015" s="181"/>
      <c r="BD2015" s="181"/>
    </row>
    <row r="2016" spans="1:56">
      <c r="A2016" s="223"/>
      <c r="B2016" s="224"/>
      <c r="C2016" s="225"/>
      <c r="D2016" s="182"/>
      <c r="E2016" s="182"/>
      <c r="F2016" s="182"/>
      <c r="G2016" s="203"/>
      <c r="H2016" s="218"/>
      <c r="I2016" s="213"/>
      <c r="J2016" s="207"/>
      <c r="K2016" s="213"/>
      <c r="L2016" s="207"/>
      <c r="M2016" s="213"/>
      <c r="N2016" s="207"/>
      <c r="O2016" s="183"/>
      <c r="P2016" s="184"/>
      <c r="Q2016" s="184"/>
      <c r="R2016" s="275"/>
      <c r="S2016" s="185"/>
      <c r="T2016" s="185"/>
      <c r="U2016" s="275"/>
      <c r="V2016" s="275"/>
      <c r="W2016" s="276"/>
      <c r="X2016" s="276"/>
      <c r="Y2016" s="276"/>
      <c r="Z2016" s="275"/>
      <c r="AA2016" s="184"/>
      <c r="AB2016" s="184"/>
      <c r="AC2016" s="185"/>
      <c r="AD2016" s="185"/>
      <c r="AE2016" s="186"/>
      <c r="AF2016" s="187"/>
      <c r="AG2016" s="182"/>
      <c r="AH2016" s="184"/>
      <c r="AI2016" s="184"/>
      <c r="AJ2016" s="182"/>
      <c r="AK2016" s="188"/>
      <c r="AL2016" s="188"/>
      <c r="AM2016" s="188"/>
      <c r="AN2016" s="188"/>
      <c r="AO2016" s="188"/>
      <c r="AP2016" s="188"/>
      <c r="AQ2016" s="188"/>
      <c r="AR2016" s="188"/>
      <c r="AS2016" s="188"/>
      <c r="AT2016" s="188"/>
      <c r="AU2016" s="189"/>
      <c r="AV2016" s="190"/>
      <c r="AW2016" s="190"/>
      <c r="AX2016" s="191"/>
      <c r="AY2016" s="191"/>
      <c r="AZ2016" s="191"/>
      <c r="BA2016" s="192"/>
      <c r="BB2016" s="193"/>
      <c r="BC2016" s="193"/>
      <c r="BD2016" s="193"/>
    </row>
    <row r="2017" spans="1:56">
      <c r="A2017" s="220"/>
      <c r="B2017" s="221"/>
      <c r="C2017" s="222"/>
      <c r="D2017" s="169"/>
      <c r="E2017" s="169"/>
      <c r="F2017" s="169"/>
      <c r="G2017" s="202"/>
      <c r="H2017" s="217"/>
      <c r="I2017" s="212"/>
      <c r="J2017" s="206"/>
      <c r="K2017" s="212"/>
      <c r="L2017" s="206"/>
      <c r="M2017" s="212"/>
      <c r="N2017" s="206"/>
      <c r="O2017" s="170"/>
      <c r="P2017" s="171"/>
      <c r="Q2017" s="171"/>
      <c r="R2017" s="171"/>
      <c r="S2017" s="172"/>
      <c r="T2017" s="172"/>
      <c r="U2017" s="171"/>
      <c r="V2017" s="171"/>
      <c r="W2017" s="173"/>
      <c r="X2017" s="173"/>
      <c r="Y2017" s="173"/>
      <c r="Z2017" s="171"/>
      <c r="AA2017" s="171"/>
      <c r="AB2017" s="171"/>
      <c r="AC2017" s="172"/>
      <c r="AD2017" s="172"/>
      <c r="AE2017" s="174"/>
      <c r="AF2017" s="175"/>
      <c r="AG2017" s="169"/>
      <c r="AH2017" s="171"/>
      <c r="AI2017" s="171"/>
      <c r="AJ2017" s="169"/>
      <c r="AK2017" s="176"/>
      <c r="AL2017" s="176"/>
      <c r="AM2017" s="176"/>
      <c r="AN2017" s="176"/>
      <c r="AO2017" s="176"/>
      <c r="AP2017" s="176"/>
      <c r="AQ2017" s="176"/>
      <c r="AR2017" s="176"/>
      <c r="AS2017" s="176"/>
      <c r="AT2017" s="176"/>
      <c r="AU2017" s="177"/>
      <c r="AV2017" s="178"/>
      <c r="AW2017" s="178"/>
      <c r="AX2017" s="179"/>
      <c r="AY2017" s="179"/>
      <c r="AZ2017" s="179"/>
      <c r="BA2017" s="180"/>
      <c r="BB2017" s="181"/>
      <c r="BC2017" s="181"/>
      <c r="BD2017" s="181"/>
    </row>
    <row r="2018" spans="1:56">
      <c r="A2018" s="223"/>
      <c r="B2018" s="224"/>
      <c r="C2018" s="225"/>
      <c r="D2018" s="182"/>
      <c r="E2018" s="182"/>
      <c r="F2018" s="182"/>
      <c r="G2018" s="203"/>
      <c r="H2018" s="218"/>
      <c r="I2018" s="213"/>
      <c r="J2018" s="207"/>
      <c r="K2018" s="213"/>
      <c r="L2018" s="207"/>
      <c r="M2018" s="213"/>
      <c r="N2018" s="207"/>
      <c r="O2018" s="183"/>
      <c r="P2018" s="184"/>
      <c r="Q2018" s="184"/>
      <c r="R2018" s="275"/>
      <c r="S2018" s="185"/>
      <c r="T2018" s="185"/>
      <c r="U2018" s="275"/>
      <c r="V2018" s="275"/>
      <c r="W2018" s="276"/>
      <c r="X2018" s="276"/>
      <c r="Y2018" s="276"/>
      <c r="Z2018" s="275"/>
      <c r="AA2018" s="184"/>
      <c r="AB2018" s="184"/>
      <c r="AC2018" s="185"/>
      <c r="AD2018" s="185"/>
      <c r="AE2018" s="186"/>
      <c r="AF2018" s="187"/>
      <c r="AG2018" s="182"/>
      <c r="AH2018" s="184"/>
      <c r="AI2018" s="184"/>
      <c r="AJ2018" s="182"/>
      <c r="AK2018" s="188"/>
      <c r="AL2018" s="188"/>
      <c r="AM2018" s="188"/>
      <c r="AN2018" s="188"/>
      <c r="AO2018" s="188"/>
      <c r="AP2018" s="188"/>
      <c r="AQ2018" s="188"/>
      <c r="AR2018" s="188"/>
      <c r="AS2018" s="188"/>
      <c r="AT2018" s="188"/>
      <c r="AU2018" s="189"/>
      <c r="AV2018" s="190"/>
      <c r="AW2018" s="190"/>
      <c r="AX2018" s="191"/>
      <c r="AY2018" s="191"/>
      <c r="AZ2018" s="191"/>
      <c r="BA2018" s="192"/>
      <c r="BB2018" s="193"/>
      <c r="BC2018" s="193"/>
      <c r="BD2018" s="193"/>
    </row>
    <row r="2019" spans="1:56">
      <c r="A2019" s="220"/>
      <c r="B2019" s="221"/>
      <c r="C2019" s="222"/>
      <c r="D2019" s="169"/>
      <c r="E2019" s="169"/>
      <c r="F2019" s="169"/>
      <c r="G2019" s="202"/>
      <c r="H2019" s="217"/>
      <c r="I2019" s="212"/>
      <c r="J2019" s="206"/>
      <c r="K2019" s="212"/>
      <c r="L2019" s="206"/>
      <c r="M2019" s="212"/>
      <c r="N2019" s="206"/>
      <c r="O2019" s="170"/>
      <c r="P2019" s="171"/>
      <c r="Q2019" s="171"/>
      <c r="R2019" s="171"/>
      <c r="S2019" s="172"/>
      <c r="T2019" s="172"/>
      <c r="U2019" s="171"/>
      <c r="V2019" s="171"/>
      <c r="W2019" s="173"/>
      <c r="X2019" s="173"/>
      <c r="Y2019" s="173"/>
      <c r="Z2019" s="171"/>
      <c r="AA2019" s="171"/>
      <c r="AB2019" s="171"/>
      <c r="AC2019" s="172"/>
      <c r="AD2019" s="172"/>
      <c r="AE2019" s="174"/>
      <c r="AF2019" s="175"/>
      <c r="AG2019" s="169"/>
      <c r="AH2019" s="171"/>
      <c r="AI2019" s="171"/>
      <c r="AJ2019" s="169"/>
      <c r="AK2019" s="176"/>
      <c r="AL2019" s="176"/>
      <c r="AM2019" s="176"/>
      <c r="AN2019" s="176"/>
      <c r="AO2019" s="176"/>
      <c r="AP2019" s="176"/>
      <c r="AQ2019" s="176"/>
      <c r="AR2019" s="176"/>
      <c r="AS2019" s="176"/>
      <c r="AT2019" s="176"/>
      <c r="AU2019" s="177"/>
      <c r="AV2019" s="178"/>
      <c r="AW2019" s="178"/>
      <c r="AX2019" s="179"/>
      <c r="AY2019" s="179"/>
      <c r="AZ2019" s="179"/>
      <c r="BA2019" s="180"/>
      <c r="BB2019" s="181"/>
      <c r="BC2019" s="181"/>
      <c r="BD2019" s="181"/>
    </row>
    <row r="2020" spans="1:56">
      <c r="A2020" s="223"/>
      <c r="B2020" s="224"/>
      <c r="C2020" s="225"/>
      <c r="D2020" s="182"/>
      <c r="E2020" s="182"/>
      <c r="F2020" s="182"/>
      <c r="G2020" s="203"/>
      <c r="H2020" s="218"/>
      <c r="I2020" s="213"/>
      <c r="J2020" s="207"/>
      <c r="K2020" s="213"/>
      <c r="L2020" s="207"/>
      <c r="M2020" s="213"/>
      <c r="N2020" s="207"/>
      <c r="O2020" s="183"/>
      <c r="P2020" s="184"/>
      <c r="Q2020" s="184"/>
      <c r="R2020" s="275"/>
      <c r="S2020" s="185"/>
      <c r="T2020" s="185"/>
      <c r="U2020" s="275"/>
      <c r="V2020" s="275"/>
      <c r="W2020" s="276"/>
      <c r="X2020" s="276"/>
      <c r="Y2020" s="276"/>
      <c r="Z2020" s="275"/>
      <c r="AA2020" s="184"/>
      <c r="AB2020" s="184"/>
      <c r="AC2020" s="185"/>
      <c r="AD2020" s="185"/>
      <c r="AE2020" s="186"/>
      <c r="AF2020" s="187"/>
      <c r="AG2020" s="182"/>
      <c r="AH2020" s="184"/>
      <c r="AI2020" s="184"/>
      <c r="AJ2020" s="182"/>
      <c r="AK2020" s="188"/>
      <c r="AL2020" s="188"/>
      <c r="AM2020" s="188"/>
      <c r="AN2020" s="188"/>
      <c r="AO2020" s="188"/>
      <c r="AP2020" s="188"/>
      <c r="AQ2020" s="188"/>
      <c r="AR2020" s="188"/>
      <c r="AS2020" s="188"/>
      <c r="AT2020" s="188"/>
      <c r="AU2020" s="189"/>
      <c r="AV2020" s="190"/>
      <c r="AW2020" s="190"/>
      <c r="AX2020" s="191"/>
      <c r="AY2020" s="191"/>
      <c r="AZ2020" s="191"/>
      <c r="BA2020" s="192"/>
      <c r="BB2020" s="193"/>
      <c r="BC2020" s="193"/>
      <c r="BD2020" s="193"/>
    </row>
    <row r="2021" spans="1:56">
      <c r="A2021" s="220"/>
      <c r="B2021" s="221"/>
      <c r="C2021" s="222"/>
      <c r="D2021" s="169"/>
      <c r="E2021" s="169"/>
      <c r="F2021" s="169"/>
      <c r="G2021" s="202"/>
      <c r="H2021" s="217"/>
      <c r="I2021" s="212"/>
      <c r="J2021" s="206"/>
      <c r="K2021" s="212"/>
      <c r="L2021" s="206"/>
      <c r="M2021" s="212"/>
      <c r="N2021" s="206"/>
      <c r="O2021" s="170"/>
      <c r="P2021" s="171"/>
      <c r="Q2021" s="171"/>
      <c r="R2021" s="171"/>
      <c r="S2021" s="172"/>
      <c r="T2021" s="172"/>
      <c r="U2021" s="171"/>
      <c r="V2021" s="171"/>
      <c r="W2021" s="173"/>
      <c r="X2021" s="173"/>
      <c r="Y2021" s="173"/>
      <c r="Z2021" s="171"/>
      <c r="AA2021" s="171"/>
      <c r="AB2021" s="171"/>
      <c r="AC2021" s="172"/>
      <c r="AD2021" s="172"/>
      <c r="AE2021" s="174"/>
      <c r="AF2021" s="175"/>
      <c r="AG2021" s="169"/>
      <c r="AH2021" s="171"/>
      <c r="AI2021" s="171"/>
      <c r="AJ2021" s="169"/>
      <c r="AK2021" s="176"/>
      <c r="AL2021" s="176"/>
      <c r="AM2021" s="176"/>
      <c r="AN2021" s="176"/>
      <c r="AO2021" s="176"/>
      <c r="AP2021" s="176"/>
      <c r="AQ2021" s="176"/>
      <c r="AR2021" s="176"/>
      <c r="AS2021" s="176"/>
      <c r="AT2021" s="176"/>
      <c r="AU2021" s="177"/>
      <c r="AV2021" s="178"/>
      <c r="AW2021" s="178"/>
      <c r="AX2021" s="179"/>
      <c r="AY2021" s="179"/>
      <c r="AZ2021" s="179"/>
      <c r="BA2021" s="180"/>
      <c r="BB2021" s="181"/>
      <c r="BC2021" s="181"/>
      <c r="BD2021" s="181"/>
    </row>
    <row r="2022" spans="1:56">
      <c r="A2022" s="223"/>
      <c r="B2022" s="224"/>
      <c r="C2022" s="225"/>
      <c r="D2022" s="182"/>
      <c r="E2022" s="182"/>
      <c r="F2022" s="182"/>
      <c r="G2022" s="203"/>
      <c r="H2022" s="218"/>
      <c r="I2022" s="213"/>
      <c r="J2022" s="207"/>
      <c r="K2022" s="213"/>
      <c r="L2022" s="207"/>
      <c r="M2022" s="213"/>
      <c r="N2022" s="207"/>
      <c r="O2022" s="183"/>
      <c r="P2022" s="184"/>
      <c r="Q2022" s="184"/>
      <c r="R2022" s="275"/>
      <c r="S2022" s="185"/>
      <c r="T2022" s="185"/>
      <c r="U2022" s="275"/>
      <c r="V2022" s="275"/>
      <c r="W2022" s="276"/>
      <c r="X2022" s="276"/>
      <c r="Y2022" s="276"/>
      <c r="Z2022" s="275"/>
      <c r="AA2022" s="184"/>
      <c r="AB2022" s="184"/>
      <c r="AC2022" s="185"/>
      <c r="AD2022" s="185"/>
      <c r="AE2022" s="186"/>
      <c r="AF2022" s="187"/>
      <c r="AG2022" s="182"/>
      <c r="AH2022" s="184"/>
      <c r="AI2022" s="184"/>
      <c r="AJ2022" s="182"/>
      <c r="AK2022" s="188"/>
      <c r="AL2022" s="188"/>
      <c r="AM2022" s="188"/>
      <c r="AN2022" s="188"/>
      <c r="AO2022" s="188"/>
      <c r="AP2022" s="188"/>
      <c r="AQ2022" s="188"/>
      <c r="AR2022" s="188"/>
      <c r="AS2022" s="188"/>
      <c r="AT2022" s="188"/>
      <c r="AU2022" s="189"/>
      <c r="AV2022" s="190"/>
      <c r="AW2022" s="190"/>
      <c r="AX2022" s="191"/>
      <c r="AY2022" s="191"/>
      <c r="AZ2022" s="191"/>
      <c r="BA2022" s="192"/>
      <c r="BB2022" s="193"/>
      <c r="BC2022" s="193"/>
      <c r="BD2022" s="193"/>
    </row>
    <row r="2023" spans="1:56">
      <c r="A2023" s="220"/>
      <c r="B2023" s="221"/>
      <c r="C2023" s="222"/>
      <c r="D2023" s="169"/>
      <c r="E2023" s="169"/>
      <c r="F2023" s="169"/>
      <c r="G2023" s="202"/>
      <c r="H2023" s="217"/>
      <c r="I2023" s="212"/>
      <c r="J2023" s="206"/>
      <c r="K2023" s="212"/>
      <c r="L2023" s="206"/>
      <c r="M2023" s="212"/>
      <c r="N2023" s="206"/>
      <c r="O2023" s="170"/>
      <c r="P2023" s="171"/>
      <c r="Q2023" s="171"/>
      <c r="R2023" s="171"/>
      <c r="S2023" s="172"/>
      <c r="T2023" s="172"/>
      <c r="U2023" s="171"/>
      <c r="V2023" s="171"/>
      <c r="W2023" s="173"/>
      <c r="X2023" s="173"/>
      <c r="Y2023" s="173"/>
      <c r="Z2023" s="171"/>
      <c r="AA2023" s="171"/>
      <c r="AB2023" s="171"/>
      <c r="AC2023" s="172"/>
      <c r="AD2023" s="172"/>
      <c r="AE2023" s="174"/>
      <c r="AF2023" s="175"/>
      <c r="AG2023" s="169"/>
      <c r="AH2023" s="171"/>
      <c r="AI2023" s="171"/>
      <c r="AJ2023" s="169"/>
      <c r="AK2023" s="176"/>
      <c r="AL2023" s="176"/>
      <c r="AM2023" s="176"/>
      <c r="AN2023" s="176"/>
      <c r="AO2023" s="176"/>
      <c r="AP2023" s="176"/>
      <c r="AQ2023" s="176"/>
      <c r="AR2023" s="176"/>
      <c r="AS2023" s="176"/>
      <c r="AT2023" s="176"/>
      <c r="AU2023" s="177"/>
      <c r="AV2023" s="178"/>
      <c r="AW2023" s="178"/>
      <c r="AX2023" s="179"/>
      <c r="AY2023" s="179"/>
      <c r="AZ2023" s="179"/>
      <c r="BA2023" s="180"/>
      <c r="BB2023" s="181"/>
      <c r="BC2023" s="181"/>
      <c r="BD2023" s="181"/>
    </row>
    <row r="2024" spans="1:56">
      <c r="A2024" s="223"/>
      <c r="B2024" s="224"/>
      <c r="C2024" s="225"/>
      <c r="D2024" s="182"/>
      <c r="E2024" s="182"/>
      <c r="F2024" s="182"/>
      <c r="G2024" s="203"/>
      <c r="H2024" s="218"/>
      <c r="I2024" s="213"/>
      <c r="J2024" s="207"/>
      <c r="K2024" s="213"/>
      <c r="L2024" s="207"/>
      <c r="M2024" s="213"/>
      <c r="N2024" s="207"/>
      <c r="O2024" s="183"/>
      <c r="P2024" s="184"/>
      <c r="Q2024" s="184"/>
      <c r="R2024" s="275"/>
      <c r="S2024" s="185"/>
      <c r="T2024" s="185"/>
      <c r="U2024" s="275"/>
      <c r="V2024" s="275"/>
      <c r="W2024" s="276"/>
      <c r="X2024" s="276"/>
      <c r="Y2024" s="276"/>
      <c r="Z2024" s="275"/>
      <c r="AA2024" s="184"/>
      <c r="AB2024" s="184"/>
      <c r="AC2024" s="185"/>
      <c r="AD2024" s="185"/>
      <c r="AE2024" s="186"/>
      <c r="AF2024" s="187"/>
      <c r="AG2024" s="182"/>
      <c r="AH2024" s="184"/>
      <c r="AI2024" s="184"/>
      <c r="AJ2024" s="182"/>
      <c r="AK2024" s="188"/>
      <c r="AL2024" s="188"/>
      <c r="AM2024" s="188"/>
      <c r="AN2024" s="188"/>
      <c r="AO2024" s="188"/>
      <c r="AP2024" s="188"/>
      <c r="AQ2024" s="188"/>
      <c r="AR2024" s="188"/>
      <c r="AS2024" s="188"/>
      <c r="AT2024" s="188"/>
      <c r="AU2024" s="189"/>
      <c r="AV2024" s="190"/>
      <c r="AW2024" s="190"/>
      <c r="AX2024" s="191"/>
      <c r="AY2024" s="191"/>
      <c r="AZ2024" s="191"/>
      <c r="BA2024" s="192"/>
      <c r="BB2024" s="193"/>
      <c r="BC2024" s="193"/>
      <c r="BD2024" s="193"/>
    </row>
    <row r="2025" spans="1:56">
      <c r="A2025" s="220"/>
      <c r="B2025" s="221"/>
      <c r="C2025" s="222"/>
      <c r="D2025" s="169"/>
      <c r="E2025" s="169"/>
      <c r="F2025" s="169"/>
      <c r="G2025" s="202"/>
      <c r="H2025" s="217"/>
      <c r="I2025" s="212"/>
      <c r="J2025" s="206"/>
      <c r="K2025" s="212"/>
      <c r="L2025" s="206"/>
      <c r="M2025" s="212"/>
      <c r="N2025" s="206"/>
      <c r="O2025" s="170"/>
      <c r="P2025" s="171"/>
      <c r="Q2025" s="171"/>
      <c r="R2025" s="171"/>
      <c r="S2025" s="172"/>
      <c r="T2025" s="172"/>
      <c r="U2025" s="171"/>
      <c r="V2025" s="171"/>
      <c r="W2025" s="173"/>
      <c r="X2025" s="173"/>
      <c r="Y2025" s="173"/>
      <c r="Z2025" s="171"/>
      <c r="AA2025" s="171"/>
      <c r="AB2025" s="171"/>
      <c r="AC2025" s="172"/>
      <c r="AD2025" s="172"/>
      <c r="AE2025" s="174"/>
      <c r="AF2025" s="175"/>
      <c r="AG2025" s="169"/>
      <c r="AH2025" s="171"/>
      <c r="AI2025" s="171"/>
      <c r="AJ2025" s="169"/>
      <c r="AK2025" s="176"/>
      <c r="AL2025" s="176"/>
      <c r="AM2025" s="176"/>
      <c r="AN2025" s="176"/>
      <c r="AO2025" s="176"/>
      <c r="AP2025" s="176"/>
      <c r="AQ2025" s="176"/>
      <c r="AR2025" s="176"/>
      <c r="AS2025" s="176"/>
      <c r="AT2025" s="176"/>
      <c r="AU2025" s="177"/>
      <c r="AV2025" s="178"/>
      <c r="AW2025" s="178"/>
      <c r="AX2025" s="179"/>
      <c r="AY2025" s="179"/>
      <c r="AZ2025" s="179"/>
      <c r="BA2025" s="180"/>
      <c r="BB2025" s="181"/>
      <c r="BC2025" s="181"/>
      <c r="BD2025" s="181"/>
    </row>
    <row r="2026" spans="1:56">
      <c r="A2026" s="223"/>
      <c r="B2026" s="224"/>
      <c r="C2026" s="225"/>
      <c r="D2026" s="182"/>
      <c r="E2026" s="182"/>
      <c r="F2026" s="182"/>
      <c r="G2026" s="203"/>
      <c r="H2026" s="218"/>
      <c r="I2026" s="213"/>
      <c r="J2026" s="207"/>
      <c r="K2026" s="213"/>
      <c r="L2026" s="207"/>
      <c r="M2026" s="213"/>
      <c r="N2026" s="207"/>
      <c r="O2026" s="183"/>
      <c r="P2026" s="184"/>
      <c r="Q2026" s="184"/>
      <c r="R2026" s="275"/>
      <c r="S2026" s="185"/>
      <c r="T2026" s="185"/>
      <c r="U2026" s="275"/>
      <c r="V2026" s="275"/>
      <c r="W2026" s="276"/>
      <c r="X2026" s="276"/>
      <c r="Y2026" s="276"/>
      <c r="Z2026" s="275"/>
      <c r="AA2026" s="184"/>
      <c r="AB2026" s="184"/>
      <c r="AC2026" s="185"/>
      <c r="AD2026" s="185"/>
      <c r="AE2026" s="186"/>
      <c r="AF2026" s="187"/>
      <c r="AG2026" s="182"/>
      <c r="AH2026" s="184"/>
      <c r="AI2026" s="184"/>
      <c r="AJ2026" s="182"/>
      <c r="AK2026" s="188"/>
      <c r="AL2026" s="188"/>
      <c r="AM2026" s="188"/>
      <c r="AN2026" s="188"/>
      <c r="AO2026" s="188"/>
      <c r="AP2026" s="188"/>
      <c r="AQ2026" s="188"/>
      <c r="AR2026" s="188"/>
      <c r="AS2026" s="188"/>
      <c r="AT2026" s="188"/>
      <c r="AU2026" s="189"/>
      <c r="AV2026" s="190"/>
      <c r="AW2026" s="190"/>
      <c r="AX2026" s="191"/>
      <c r="AY2026" s="191"/>
      <c r="AZ2026" s="191"/>
      <c r="BA2026" s="192"/>
      <c r="BB2026" s="193"/>
      <c r="BC2026" s="193"/>
      <c r="BD2026" s="193"/>
    </row>
    <row r="2027" spans="1:56">
      <c r="A2027" s="220"/>
      <c r="B2027" s="221"/>
      <c r="C2027" s="222"/>
      <c r="D2027" s="169"/>
      <c r="E2027" s="169"/>
      <c r="F2027" s="169"/>
      <c r="G2027" s="202"/>
      <c r="H2027" s="217"/>
      <c r="I2027" s="212"/>
      <c r="J2027" s="206"/>
      <c r="K2027" s="212"/>
      <c r="L2027" s="206"/>
      <c r="M2027" s="212"/>
      <c r="N2027" s="206"/>
      <c r="O2027" s="170"/>
      <c r="P2027" s="171"/>
      <c r="Q2027" s="171"/>
      <c r="R2027" s="171"/>
      <c r="S2027" s="172"/>
      <c r="T2027" s="172"/>
      <c r="U2027" s="171"/>
      <c r="V2027" s="171"/>
      <c r="W2027" s="173"/>
      <c r="X2027" s="173"/>
      <c r="Y2027" s="173"/>
      <c r="Z2027" s="171"/>
      <c r="AA2027" s="171"/>
      <c r="AB2027" s="171"/>
      <c r="AC2027" s="172"/>
      <c r="AD2027" s="172"/>
      <c r="AE2027" s="174"/>
      <c r="AF2027" s="175"/>
      <c r="AG2027" s="169"/>
      <c r="AH2027" s="171"/>
      <c r="AI2027" s="171"/>
      <c r="AJ2027" s="169"/>
      <c r="AK2027" s="176"/>
      <c r="AL2027" s="176"/>
      <c r="AM2027" s="176"/>
      <c r="AN2027" s="176"/>
      <c r="AO2027" s="176"/>
      <c r="AP2027" s="176"/>
      <c r="AQ2027" s="176"/>
      <c r="AR2027" s="176"/>
      <c r="AS2027" s="176"/>
      <c r="AT2027" s="176"/>
      <c r="AU2027" s="177"/>
      <c r="AV2027" s="178"/>
      <c r="AW2027" s="178"/>
      <c r="AX2027" s="179"/>
      <c r="AY2027" s="179"/>
      <c r="AZ2027" s="179"/>
      <c r="BA2027" s="180"/>
      <c r="BB2027" s="181"/>
      <c r="BC2027" s="181"/>
      <c r="BD2027" s="181"/>
    </row>
    <row r="2028" spans="1:56">
      <c r="A2028" s="223"/>
      <c r="B2028" s="224"/>
      <c r="C2028" s="225"/>
      <c r="D2028" s="182"/>
      <c r="E2028" s="182"/>
      <c r="F2028" s="182"/>
      <c r="G2028" s="203"/>
      <c r="H2028" s="218"/>
      <c r="I2028" s="213"/>
      <c r="J2028" s="207"/>
      <c r="K2028" s="213"/>
      <c r="L2028" s="207"/>
      <c r="M2028" s="213"/>
      <c r="N2028" s="207"/>
      <c r="O2028" s="183"/>
      <c r="P2028" s="184"/>
      <c r="Q2028" s="184"/>
      <c r="R2028" s="275"/>
      <c r="S2028" s="185"/>
      <c r="T2028" s="185"/>
      <c r="U2028" s="275"/>
      <c r="V2028" s="275"/>
      <c r="W2028" s="276"/>
      <c r="X2028" s="276"/>
      <c r="Y2028" s="276"/>
      <c r="Z2028" s="275"/>
      <c r="AA2028" s="184"/>
      <c r="AB2028" s="184"/>
      <c r="AC2028" s="185"/>
      <c r="AD2028" s="185"/>
      <c r="AE2028" s="186"/>
      <c r="AF2028" s="187"/>
      <c r="AG2028" s="182"/>
      <c r="AH2028" s="184"/>
      <c r="AI2028" s="184"/>
      <c r="AJ2028" s="182"/>
      <c r="AK2028" s="188"/>
      <c r="AL2028" s="188"/>
      <c r="AM2028" s="188"/>
      <c r="AN2028" s="188"/>
      <c r="AO2028" s="188"/>
      <c r="AP2028" s="188"/>
      <c r="AQ2028" s="188"/>
      <c r="AR2028" s="188"/>
      <c r="AS2028" s="188"/>
      <c r="AT2028" s="188"/>
      <c r="AU2028" s="189"/>
      <c r="AV2028" s="190"/>
      <c r="AW2028" s="190"/>
      <c r="AX2028" s="191"/>
      <c r="AY2028" s="191"/>
      <c r="AZ2028" s="191"/>
      <c r="BA2028" s="192"/>
      <c r="BB2028" s="193"/>
      <c r="BC2028" s="193"/>
      <c r="BD2028" s="193"/>
    </row>
    <row r="2029" spans="1:56">
      <c r="A2029" s="220"/>
      <c r="B2029" s="221"/>
      <c r="C2029" s="222"/>
      <c r="D2029" s="169"/>
      <c r="E2029" s="169"/>
      <c r="F2029" s="169"/>
      <c r="G2029" s="202"/>
      <c r="H2029" s="217"/>
      <c r="I2029" s="212"/>
      <c r="J2029" s="206"/>
      <c r="K2029" s="212"/>
      <c r="L2029" s="206"/>
      <c r="M2029" s="212"/>
      <c r="N2029" s="206"/>
      <c r="O2029" s="170"/>
      <c r="P2029" s="171"/>
      <c r="Q2029" s="171"/>
      <c r="R2029" s="171"/>
      <c r="S2029" s="172"/>
      <c r="T2029" s="172"/>
      <c r="U2029" s="171"/>
      <c r="V2029" s="171"/>
      <c r="W2029" s="173"/>
      <c r="X2029" s="173"/>
      <c r="Y2029" s="173"/>
      <c r="Z2029" s="171"/>
      <c r="AA2029" s="171"/>
      <c r="AB2029" s="171"/>
      <c r="AC2029" s="172"/>
      <c r="AD2029" s="172"/>
      <c r="AE2029" s="174"/>
      <c r="AF2029" s="175"/>
      <c r="AG2029" s="169"/>
      <c r="AH2029" s="171"/>
      <c r="AI2029" s="171"/>
      <c r="AJ2029" s="169"/>
      <c r="AK2029" s="176"/>
      <c r="AL2029" s="176"/>
      <c r="AM2029" s="176"/>
      <c r="AN2029" s="176"/>
      <c r="AO2029" s="176"/>
      <c r="AP2029" s="176"/>
      <c r="AQ2029" s="176"/>
      <c r="AR2029" s="176"/>
      <c r="AS2029" s="176"/>
      <c r="AT2029" s="176"/>
      <c r="AU2029" s="177"/>
      <c r="AV2029" s="178"/>
      <c r="AW2029" s="178"/>
      <c r="AX2029" s="179"/>
      <c r="AY2029" s="179"/>
      <c r="AZ2029" s="179"/>
      <c r="BA2029" s="180"/>
      <c r="BB2029" s="181"/>
      <c r="BC2029" s="181"/>
      <c r="BD2029" s="181"/>
    </row>
    <row r="2030" spans="1:56">
      <c r="A2030" s="223"/>
      <c r="B2030" s="224"/>
      <c r="C2030" s="225"/>
      <c r="D2030" s="182"/>
      <c r="E2030" s="182"/>
      <c r="F2030" s="182"/>
      <c r="G2030" s="203"/>
      <c r="H2030" s="218"/>
      <c r="I2030" s="213"/>
      <c r="J2030" s="207"/>
      <c r="K2030" s="213"/>
      <c r="L2030" s="207"/>
      <c r="M2030" s="213"/>
      <c r="N2030" s="207"/>
      <c r="O2030" s="183"/>
      <c r="P2030" s="184"/>
      <c r="Q2030" s="184"/>
      <c r="R2030" s="275"/>
      <c r="S2030" s="185"/>
      <c r="T2030" s="185"/>
      <c r="U2030" s="275"/>
      <c r="V2030" s="275"/>
      <c r="W2030" s="276"/>
      <c r="X2030" s="276"/>
      <c r="Y2030" s="276"/>
      <c r="Z2030" s="275"/>
      <c r="AA2030" s="184"/>
      <c r="AB2030" s="184"/>
      <c r="AC2030" s="185"/>
      <c r="AD2030" s="185"/>
      <c r="AE2030" s="186"/>
      <c r="AF2030" s="187"/>
      <c r="AG2030" s="182"/>
      <c r="AH2030" s="184"/>
      <c r="AI2030" s="184"/>
      <c r="AJ2030" s="182"/>
      <c r="AK2030" s="188"/>
      <c r="AL2030" s="188"/>
      <c r="AM2030" s="188"/>
      <c r="AN2030" s="188"/>
      <c r="AO2030" s="188"/>
      <c r="AP2030" s="188"/>
      <c r="AQ2030" s="188"/>
      <c r="AR2030" s="188"/>
      <c r="AS2030" s="188"/>
      <c r="AT2030" s="188"/>
      <c r="AU2030" s="189"/>
      <c r="AV2030" s="190"/>
      <c r="AW2030" s="190"/>
      <c r="AX2030" s="191"/>
      <c r="AY2030" s="191"/>
      <c r="AZ2030" s="191"/>
      <c r="BA2030" s="192"/>
      <c r="BB2030" s="193"/>
      <c r="BC2030" s="193"/>
      <c r="BD2030" s="193"/>
    </row>
    <row r="2031" spans="1:56">
      <c r="A2031" s="220"/>
      <c r="B2031" s="221"/>
      <c r="C2031" s="222"/>
      <c r="D2031" s="169"/>
      <c r="E2031" s="169"/>
      <c r="F2031" s="169"/>
      <c r="G2031" s="202"/>
      <c r="H2031" s="217"/>
      <c r="I2031" s="212"/>
      <c r="J2031" s="206"/>
      <c r="K2031" s="212"/>
      <c r="L2031" s="206"/>
      <c r="M2031" s="212"/>
      <c r="N2031" s="206"/>
      <c r="O2031" s="170"/>
      <c r="P2031" s="171"/>
      <c r="Q2031" s="171"/>
      <c r="R2031" s="171"/>
      <c r="S2031" s="172"/>
      <c r="T2031" s="172"/>
      <c r="U2031" s="171"/>
      <c r="V2031" s="171"/>
      <c r="W2031" s="173"/>
      <c r="X2031" s="173"/>
      <c r="Y2031" s="173"/>
      <c r="Z2031" s="171"/>
      <c r="AA2031" s="171"/>
      <c r="AB2031" s="171"/>
      <c r="AC2031" s="172"/>
      <c r="AD2031" s="172"/>
      <c r="AE2031" s="174"/>
      <c r="AF2031" s="175"/>
      <c r="AG2031" s="169"/>
      <c r="AH2031" s="171"/>
      <c r="AI2031" s="171"/>
      <c r="AJ2031" s="169"/>
      <c r="AK2031" s="176"/>
      <c r="AL2031" s="176"/>
      <c r="AM2031" s="176"/>
      <c r="AN2031" s="176"/>
      <c r="AO2031" s="176"/>
      <c r="AP2031" s="176"/>
      <c r="AQ2031" s="176"/>
      <c r="AR2031" s="176"/>
      <c r="AS2031" s="176"/>
      <c r="AT2031" s="176"/>
      <c r="AU2031" s="177"/>
      <c r="AV2031" s="178"/>
      <c r="AW2031" s="178"/>
      <c r="AX2031" s="179"/>
      <c r="AY2031" s="179"/>
      <c r="AZ2031" s="179"/>
      <c r="BA2031" s="180"/>
      <c r="BB2031" s="181"/>
      <c r="BC2031" s="181"/>
      <c r="BD2031" s="181"/>
    </row>
    <row r="2032" spans="1:56">
      <c r="A2032" s="223"/>
      <c r="B2032" s="224"/>
      <c r="C2032" s="225"/>
      <c r="D2032" s="182"/>
      <c r="E2032" s="182"/>
      <c r="F2032" s="182"/>
      <c r="G2032" s="203"/>
      <c r="H2032" s="218"/>
      <c r="I2032" s="213"/>
      <c r="J2032" s="207"/>
      <c r="K2032" s="213"/>
      <c r="L2032" s="207"/>
      <c r="M2032" s="213"/>
      <c r="N2032" s="207"/>
      <c r="O2032" s="183"/>
      <c r="P2032" s="184"/>
      <c r="Q2032" s="184"/>
      <c r="R2032" s="275"/>
      <c r="S2032" s="185"/>
      <c r="T2032" s="185"/>
      <c r="U2032" s="275"/>
      <c r="V2032" s="275"/>
      <c r="W2032" s="276"/>
      <c r="X2032" s="276"/>
      <c r="Y2032" s="276"/>
      <c r="Z2032" s="275"/>
      <c r="AA2032" s="184"/>
      <c r="AB2032" s="184"/>
      <c r="AC2032" s="185"/>
      <c r="AD2032" s="185"/>
      <c r="AE2032" s="186"/>
      <c r="AF2032" s="187"/>
      <c r="AG2032" s="182"/>
      <c r="AH2032" s="184"/>
      <c r="AI2032" s="184"/>
      <c r="AJ2032" s="182"/>
      <c r="AK2032" s="188"/>
      <c r="AL2032" s="188"/>
      <c r="AM2032" s="188"/>
      <c r="AN2032" s="188"/>
      <c r="AO2032" s="188"/>
      <c r="AP2032" s="188"/>
      <c r="AQ2032" s="188"/>
      <c r="AR2032" s="188"/>
      <c r="AS2032" s="188"/>
      <c r="AT2032" s="188"/>
      <c r="AU2032" s="189"/>
      <c r="AV2032" s="190"/>
      <c r="AW2032" s="190"/>
      <c r="AX2032" s="191"/>
      <c r="AY2032" s="191"/>
      <c r="AZ2032" s="191"/>
      <c r="BA2032" s="192"/>
      <c r="BB2032" s="193"/>
      <c r="BC2032" s="193"/>
      <c r="BD2032" s="193"/>
    </row>
    <row r="2033" spans="1:56">
      <c r="A2033" s="220"/>
      <c r="B2033" s="221"/>
      <c r="C2033" s="222"/>
      <c r="D2033" s="169"/>
      <c r="E2033" s="169"/>
      <c r="F2033" s="169"/>
      <c r="G2033" s="202"/>
      <c r="H2033" s="217"/>
      <c r="I2033" s="212"/>
      <c r="J2033" s="206"/>
      <c r="K2033" s="212"/>
      <c r="L2033" s="206"/>
      <c r="M2033" s="212"/>
      <c r="N2033" s="206"/>
      <c r="O2033" s="170"/>
      <c r="P2033" s="171"/>
      <c r="Q2033" s="171"/>
      <c r="R2033" s="171"/>
      <c r="S2033" s="172"/>
      <c r="T2033" s="172"/>
      <c r="U2033" s="171"/>
      <c r="V2033" s="171"/>
      <c r="W2033" s="173"/>
      <c r="X2033" s="173"/>
      <c r="Y2033" s="173"/>
      <c r="Z2033" s="171"/>
      <c r="AA2033" s="171"/>
      <c r="AB2033" s="171"/>
      <c r="AC2033" s="172"/>
      <c r="AD2033" s="172"/>
      <c r="AE2033" s="174"/>
      <c r="AF2033" s="175"/>
      <c r="AG2033" s="169"/>
      <c r="AH2033" s="171"/>
      <c r="AI2033" s="171"/>
      <c r="AJ2033" s="169"/>
      <c r="AK2033" s="176"/>
      <c r="AL2033" s="176"/>
      <c r="AM2033" s="176"/>
      <c r="AN2033" s="176"/>
      <c r="AO2033" s="176"/>
      <c r="AP2033" s="176"/>
      <c r="AQ2033" s="176"/>
      <c r="AR2033" s="176"/>
      <c r="AS2033" s="176"/>
      <c r="AT2033" s="176"/>
      <c r="AU2033" s="177"/>
      <c r="AV2033" s="178"/>
      <c r="AW2033" s="178"/>
      <c r="AX2033" s="179"/>
      <c r="AY2033" s="179"/>
      <c r="AZ2033" s="179"/>
      <c r="BA2033" s="180"/>
      <c r="BB2033" s="181"/>
      <c r="BC2033" s="181"/>
      <c r="BD2033" s="181"/>
    </row>
    <row r="2034" spans="1:56">
      <c r="A2034" s="223"/>
      <c r="B2034" s="224"/>
      <c r="C2034" s="225"/>
      <c r="D2034" s="182"/>
      <c r="E2034" s="182"/>
      <c r="F2034" s="182"/>
      <c r="G2034" s="203"/>
      <c r="H2034" s="218"/>
      <c r="I2034" s="213"/>
      <c r="J2034" s="207"/>
      <c r="K2034" s="213"/>
      <c r="L2034" s="207"/>
      <c r="M2034" s="213"/>
      <c r="N2034" s="207"/>
      <c r="O2034" s="183"/>
      <c r="P2034" s="184"/>
      <c r="Q2034" s="184"/>
      <c r="R2034" s="275"/>
      <c r="S2034" s="185"/>
      <c r="T2034" s="185"/>
      <c r="U2034" s="275"/>
      <c r="V2034" s="275"/>
      <c r="W2034" s="276"/>
      <c r="X2034" s="276"/>
      <c r="Y2034" s="276"/>
      <c r="Z2034" s="275"/>
      <c r="AA2034" s="184"/>
      <c r="AB2034" s="184"/>
      <c r="AC2034" s="185"/>
      <c r="AD2034" s="185"/>
      <c r="AE2034" s="186"/>
      <c r="AF2034" s="187"/>
      <c r="AG2034" s="182"/>
      <c r="AH2034" s="184"/>
      <c r="AI2034" s="184"/>
      <c r="AJ2034" s="182"/>
      <c r="AK2034" s="188"/>
      <c r="AL2034" s="188"/>
      <c r="AM2034" s="188"/>
      <c r="AN2034" s="188"/>
      <c r="AO2034" s="188"/>
      <c r="AP2034" s="188"/>
      <c r="AQ2034" s="188"/>
      <c r="AR2034" s="188"/>
      <c r="AS2034" s="188"/>
      <c r="AT2034" s="188"/>
      <c r="AU2034" s="189"/>
      <c r="AV2034" s="190"/>
      <c r="AW2034" s="190"/>
      <c r="AX2034" s="191"/>
      <c r="AY2034" s="191"/>
      <c r="AZ2034" s="191"/>
      <c r="BA2034" s="192"/>
      <c r="BB2034" s="193"/>
      <c r="BC2034" s="193"/>
      <c r="BD2034" s="193"/>
    </row>
    <row r="2035" spans="1:56">
      <c r="A2035" s="220"/>
      <c r="B2035" s="221"/>
      <c r="C2035" s="222"/>
      <c r="D2035" s="169"/>
      <c r="E2035" s="169"/>
      <c r="F2035" s="169"/>
      <c r="G2035" s="202"/>
      <c r="H2035" s="217"/>
      <c r="I2035" s="212"/>
      <c r="J2035" s="206"/>
      <c r="K2035" s="212"/>
      <c r="L2035" s="206"/>
      <c r="M2035" s="212"/>
      <c r="N2035" s="206"/>
      <c r="O2035" s="170"/>
      <c r="P2035" s="171"/>
      <c r="Q2035" s="171"/>
      <c r="R2035" s="171"/>
      <c r="S2035" s="172"/>
      <c r="T2035" s="172"/>
      <c r="U2035" s="171"/>
      <c r="V2035" s="171"/>
      <c r="W2035" s="173"/>
      <c r="X2035" s="173"/>
      <c r="Y2035" s="173"/>
      <c r="Z2035" s="171"/>
      <c r="AA2035" s="171"/>
      <c r="AB2035" s="171"/>
      <c r="AC2035" s="172"/>
      <c r="AD2035" s="172"/>
      <c r="AE2035" s="174"/>
      <c r="AF2035" s="175"/>
      <c r="AG2035" s="169"/>
      <c r="AH2035" s="171"/>
      <c r="AI2035" s="171"/>
      <c r="AJ2035" s="169"/>
      <c r="AK2035" s="176"/>
      <c r="AL2035" s="176"/>
      <c r="AM2035" s="176"/>
      <c r="AN2035" s="176"/>
      <c r="AO2035" s="176"/>
      <c r="AP2035" s="176"/>
      <c r="AQ2035" s="176"/>
      <c r="AR2035" s="176"/>
      <c r="AS2035" s="176"/>
      <c r="AT2035" s="176"/>
      <c r="AU2035" s="177"/>
      <c r="AV2035" s="178"/>
      <c r="AW2035" s="178"/>
      <c r="AX2035" s="179"/>
      <c r="AY2035" s="179"/>
      <c r="AZ2035" s="179"/>
      <c r="BA2035" s="180"/>
      <c r="BB2035" s="181"/>
      <c r="BC2035" s="181"/>
      <c r="BD2035" s="181"/>
    </row>
    <row r="2036" spans="1:56">
      <c r="A2036" s="223"/>
      <c r="B2036" s="224"/>
      <c r="C2036" s="225"/>
      <c r="D2036" s="182"/>
      <c r="E2036" s="182"/>
      <c r="F2036" s="182"/>
      <c r="G2036" s="203"/>
      <c r="H2036" s="218"/>
      <c r="I2036" s="213"/>
      <c r="J2036" s="207"/>
      <c r="K2036" s="213"/>
      <c r="L2036" s="207"/>
      <c r="M2036" s="213"/>
      <c r="N2036" s="207"/>
      <c r="O2036" s="183"/>
      <c r="P2036" s="184"/>
      <c r="Q2036" s="184"/>
      <c r="R2036" s="275"/>
      <c r="S2036" s="185"/>
      <c r="T2036" s="185"/>
      <c r="U2036" s="275"/>
      <c r="V2036" s="275"/>
      <c r="W2036" s="276"/>
      <c r="X2036" s="276"/>
      <c r="Y2036" s="276"/>
      <c r="Z2036" s="275"/>
      <c r="AA2036" s="184"/>
      <c r="AB2036" s="184"/>
      <c r="AC2036" s="185"/>
      <c r="AD2036" s="185"/>
      <c r="AE2036" s="186"/>
      <c r="AF2036" s="187"/>
      <c r="AG2036" s="182"/>
      <c r="AH2036" s="184"/>
      <c r="AI2036" s="184"/>
      <c r="AJ2036" s="182"/>
      <c r="AK2036" s="188"/>
      <c r="AL2036" s="188"/>
      <c r="AM2036" s="188"/>
      <c r="AN2036" s="188"/>
      <c r="AO2036" s="188"/>
      <c r="AP2036" s="188"/>
      <c r="AQ2036" s="188"/>
      <c r="AR2036" s="188"/>
      <c r="AS2036" s="188"/>
      <c r="AT2036" s="188"/>
      <c r="AU2036" s="189"/>
      <c r="AV2036" s="190"/>
      <c r="AW2036" s="190"/>
      <c r="AX2036" s="191"/>
      <c r="AY2036" s="191"/>
      <c r="AZ2036" s="191"/>
      <c r="BA2036" s="192"/>
      <c r="BB2036" s="193"/>
      <c r="BC2036" s="193"/>
      <c r="BD2036" s="193"/>
    </row>
    <row r="2037" spans="1:56">
      <c r="A2037" s="220"/>
      <c r="B2037" s="221"/>
      <c r="C2037" s="222"/>
      <c r="D2037" s="169"/>
      <c r="E2037" s="169"/>
      <c r="F2037" s="169"/>
      <c r="G2037" s="202"/>
      <c r="H2037" s="217"/>
      <c r="I2037" s="212"/>
      <c r="J2037" s="206"/>
      <c r="K2037" s="212"/>
      <c r="L2037" s="206"/>
      <c r="M2037" s="212"/>
      <c r="N2037" s="206"/>
      <c r="O2037" s="170"/>
      <c r="P2037" s="171"/>
      <c r="Q2037" s="171"/>
      <c r="R2037" s="171"/>
      <c r="S2037" s="172"/>
      <c r="T2037" s="172"/>
      <c r="U2037" s="171"/>
      <c r="V2037" s="171"/>
      <c r="W2037" s="173"/>
      <c r="X2037" s="173"/>
      <c r="Y2037" s="173"/>
      <c r="Z2037" s="171"/>
      <c r="AA2037" s="171"/>
      <c r="AB2037" s="171"/>
      <c r="AC2037" s="172"/>
      <c r="AD2037" s="172"/>
      <c r="AE2037" s="174"/>
      <c r="AF2037" s="175"/>
      <c r="AG2037" s="169"/>
      <c r="AH2037" s="171"/>
      <c r="AI2037" s="171"/>
      <c r="AJ2037" s="169"/>
      <c r="AK2037" s="176"/>
      <c r="AL2037" s="176"/>
      <c r="AM2037" s="176"/>
      <c r="AN2037" s="176"/>
      <c r="AO2037" s="176"/>
      <c r="AP2037" s="176"/>
      <c r="AQ2037" s="176"/>
      <c r="AR2037" s="176"/>
      <c r="AS2037" s="176"/>
      <c r="AT2037" s="176"/>
      <c r="AU2037" s="177"/>
      <c r="AV2037" s="178"/>
      <c r="AW2037" s="178"/>
      <c r="AX2037" s="179"/>
      <c r="AY2037" s="179"/>
      <c r="AZ2037" s="179"/>
      <c r="BA2037" s="180"/>
      <c r="BB2037" s="181"/>
      <c r="BC2037" s="181"/>
      <c r="BD2037" s="181"/>
    </row>
    <row r="2038" spans="1:56">
      <c r="A2038" s="223"/>
      <c r="B2038" s="224"/>
      <c r="C2038" s="225"/>
      <c r="D2038" s="182"/>
      <c r="E2038" s="182"/>
      <c r="F2038" s="182"/>
      <c r="G2038" s="203"/>
      <c r="H2038" s="218"/>
      <c r="I2038" s="213"/>
      <c r="J2038" s="207"/>
      <c r="K2038" s="213"/>
      <c r="L2038" s="207"/>
      <c r="M2038" s="213"/>
      <c r="N2038" s="207"/>
      <c r="O2038" s="183"/>
      <c r="P2038" s="184"/>
      <c r="Q2038" s="184"/>
      <c r="R2038" s="275"/>
      <c r="S2038" s="185"/>
      <c r="T2038" s="185"/>
      <c r="U2038" s="275"/>
      <c r="V2038" s="275"/>
      <c r="W2038" s="276"/>
      <c r="X2038" s="276"/>
      <c r="Y2038" s="276"/>
      <c r="Z2038" s="275"/>
      <c r="AA2038" s="184"/>
      <c r="AB2038" s="184"/>
      <c r="AC2038" s="185"/>
      <c r="AD2038" s="185"/>
      <c r="AE2038" s="186"/>
      <c r="AF2038" s="187"/>
      <c r="AG2038" s="182"/>
      <c r="AH2038" s="184"/>
      <c r="AI2038" s="184"/>
      <c r="AJ2038" s="182"/>
      <c r="AK2038" s="188"/>
      <c r="AL2038" s="188"/>
      <c r="AM2038" s="188"/>
      <c r="AN2038" s="188"/>
      <c r="AO2038" s="188"/>
      <c r="AP2038" s="188"/>
      <c r="AQ2038" s="188"/>
      <c r="AR2038" s="188"/>
      <c r="AS2038" s="188"/>
      <c r="AT2038" s="188"/>
      <c r="AU2038" s="189"/>
      <c r="AV2038" s="190"/>
      <c r="AW2038" s="190"/>
      <c r="AX2038" s="191"/>
      <c r="AY2038" s="191"/>
      <c r="AZ2038" s="191"/>
      <c r="BA2038" s="192"/>
      <c r="BB2038" s="193"/>
      <c r="BC2038" s="193"/>
      <c r="BD2038" s="193"/>
    </row>
    <row r="2039" spans="1:56">
      <c r="A2039" s="220"/>
      <c r="B2039" s="221"/>
      <c r="C2039" s="222"/>
      <c r="D2039" s="169"/>
      <c r="E2039" s="169"/>
      <c r="F2039" s="169"/>
      <c r="G2039" s="202"/>
      <c r="H2039" s="217"/>
      <c r="I2039" s="212"/>
      <c r="J2039" s="206"/>
      <c r="K2039" s="212"/>
      <c r="L2039" s="206"/>
      <c r="M2039" s="212"/>
      <c r="N2039" s="206"/>
      <c r="O2039" s="170"/>
      <c r="P2039" s="171"/>
      <c r="Q2039" s="171"/>
      <c r="R2039" s="171"/>
      <c r="S2039" s="172"/>
      <c r="T2039" s="172"/>
      <c r="U2039" s="171"/>
      <c r="V2039" s="171"/>
      <c r="W2039" s="173"/>
      <c r="X2039" s="173"/>
      <c r="Y2039" s="173"/>
      <c r="Z2039" s="171"/>
      <c r="AA2039" s="171"/>
      <c r="AB2039" s="171"/>
      <c r="AC2039" s="172"/>
      <c r="AD2039" s="172"/>
      <c r="AE2039" s="174"/>
      <c r="AF2039" s="175"/>
      <c r="AG2039" s="169"/>
      <c r="AH2039" s="171"/>
      <c r="AI2039" s="171"/>
      <c r="AJ2039" s="169"/>
      <c r="AK2039" s="176"/>
      <c r="AL2039" s="176"/>
      <c r="AM2039" s="176"/>
      <c r="AN2039" s="176"/>
      <c r="AO2039" s="176"/>
      <c r="AP2039" s="176"/>
      <c r="AQ2039" s="176"/>
      <c r="AR2039" s="176"/>
      <c r="AS2039" s="176"/>
      <c r="AT2039" s="176"/>
      <c r="AU2039" s="177"/>
      <c r="AV2039" s="178"/>
      <c r="AW2039" s="178"/>
      <c r="AX2039" s="179"/>
      <c r="AY2039" s="179"/>
      <c r="AZ2039" s="179"/>
      <c r="BA2039" s="180"/>
      <c r="BB2039" s="181"/>
      <c r="BC2039" s="181"/>
      <c r="BD2039" s="181"/>
    </row>
    <row r="2040" spans="1:56">
      <c r="A2040" s="223"/>
      <c r="B2040" s="224"/>
      <c r="C2040" s="225"/>
      <c r="D2040" s="182"/>
      <c r="E2040" s="182"/>
      <c r="F2040" s="182"/>
      <c r="G2040" s="203"/>
      <c r="H2040" s="218"/>
      <c r="I2040" s="213"/>
      <c r="J2040" s="207"/>
      <c r="K2040" s="213"/>
      <c r="L2040" s="207"/>
      <c r="M2040" s="213"/>
      <c r="N2040" s="207"/>
      <c r="O2040" s="183"/>
      <c r="P2040" s="184"/>
      <c r="Q2040" s="184"/>
      <c r="R2040" s="275"/>
      <c r="S2040" s="185"/>
      <c r="T2040" s="185"/>
      <c r="U2040" s="275"/>
      <c r="V2040" s="275"/>
      <c r="W2040" s="276"/>
      <c r="X2040" s="276"/>
      <c r="Y2040" s="276"/>
      <c r="Z2040" s="275"/>
      <c r="AA2040" s="184"/>
      <c r="AB2040" s="184"/>
      <c r="AC2040" s="185"/>
      <c r="AD2040" s="185"/>
      <c r="AE2040" s="186"/>
      <c r="AF2040" s="187"/>
      <c r="AG2040" s="182"/>
      <c r="AH2040" s="184"/>
      <c r="AI2040" s="184"/>
      <c r="AJ2040" s="182"/>
      <c r="AK2040" s="188"/>
      <c r="AL2040" s="188"/>
      <c r="AM2040" s="188"/>
      <c r="AN2040" s="188"/>
      <c r="AO2040" s="188"/>
      <c r="AP2040" s="188"/>
      <c r="AQ2040" s="188"/>
      <c r="AR2040" s="188"/>
      <c r="AS2040" s="188"/>
      <c r="AT2040" s="188"/>
      <c r="AU2040" s="189"/>
      <c r="AV2040" s="190"/>
      <c r="AW2040" s="190"/>
      <c r="AX2040" s="191"/>
      <c r="AY2040" s="191"/>
      <c r="AZ2040" s="191"/>
      <c r="BA2040" s="192"/>
      <c r="BB2040" s="193"/>
      <c r="BC2040" s="193"/>
      <c r="BD2040" s="193"/>
    </row>
    <row r="2041" spans="1:56">
      <c r="A2041" s="220"/>
      <c r="B2041" s="221"/>
      <c r="C2041" s="222"/>
      <c r="D2041" s="169"/>
      <c r="E2041" s="169"/>
      <c r="F2041" s="169"/>
      <c r="G2041" s="202"/>
      <c r="H2041" s="217"/>
      <c r="I2041" s="212"/>
      <c r="J2041" s="206"/>
      <c r="K2041" s="212"/>
      <c r="L2041" s="206"/>
      <c r="M2041" s="212"/>
      <c r="N2041" s="206"/>
      <c r="O2041" s="170"/>
      <c r="P2041" s="171"/>
      <c r="Q2041" s="171"/>
      <c r="R2041" s="171"/>
      <c r="S2041" s="172"/>
      <c r="T2041" s="172"/>
      <c r="U2041" s="171"/>
      <c r="V2041" s="171"/>
      <c r="W2041" s="173"/>
      <c r="X2041" s="173"/>
      <c r="Y2041" s="173"/>
      <c r="Z2041" s="171"/>
      <c r="AA2041" s="171"/>
      <c r="AB2041" s="171"/>
      <c r="AC2041" s="172"/>
      <c r="AD2041" s="172"/>
      <c r="AE2041" s="174"/>
      <c r="AF2041" s="175"/>
      <c r="AG2041" s="169"/>
      <c r="AH2041" s="171"/>
      <c r="AI2041" s="171"/>
      <c r="AJ2041" s="169"/>
      <c r="AK2041" s="176"/>
      <c r="AL2041" s="176"/>
      <c r="AM2041" s="176"/>
      <c r="AN2041" s="176"/>
      <c r="AO2041" s="176"/>
      <c r="AP2041" s="176"/>
      <c r="AQ2041" s="176"/>
      <c r="AR2041" s="176"/>
      <c r="AS2041" s="176"/>
      <c r="AT2041" s="176"/>
      <c r="AU2041" s="177"/>
      <c r="AV2041" s="178"/>
      <c r="AW2041" s="178"/>
      <c r="AX2041" s="179"/>
      <c r="AY2041" s="179"/>
      <c r="AZ2041" s="179"/>
      <c r="BA2041" s="180"/>
      <c r="BB2041" s="181"/>
      <c r="BC2041" s="181"/>
      <c r="BD2041" s="181"/>
    </row>
    <row r="2042" spans="1:56">
      <c r="A2042" s="223"/>
      <c r="B2042" s="224"/>
      <c r="C2042" s="225"/>
      <c r="D2042" s="182"/>
      <c r="E2042" s="182"/>
      <c r="F2042" s="182"/>
      <c r="G2042" s="203"/>
      <c r="H2042" s="218"/>
      <c r="I2042" s="213"/>
      <c r="J2042" s="207"/>
      <c r="K2042" s="213"/>
      <c r="L2042" s="207"/>
      <c r="M2042" s="213"/>
      <c r="N2042" s="207"/>
      <c r="O2042" s="183"/>
      <c r="P2042" s="184"/>
      <c r="Q2042" s="184"/>
      <c r="R2042" s="275"/>
      <c r="S2042" s="185"/>
      <c r="T2042" s="185"/>
      <c r="U2042" s="275"/>
      <c r="V2042" s="275"/>
      <c r="W2042" s="276"/>
      <c r="X2042" s="276"/>
      <c r="Y2042" s="276"/>
      <c r="Z2042" s="275"/>
      <c r="AA2042" s="184"/>
      <c r="AB2042" s="184"/>
      <c r="AC2042" s="185"/>
      <c r="AD2042" s="185"/>
      <c r="AE2042" s="186"/>
      <c r="AF2042" s="187"/>
      <c r="AG2042" s="182"/>
      <c r="AH2042" s="184"/>
      <c r="AI2042" s="184"/>
      <c r="AJ2042" s="182"/>
      <c r="AK2042" s="188"/>
      <c r="AL2042" s="188"/>
      <c r="AM2042" s="188"/>
      <c r="AN2042" s="188"/>
      <c r="AO2042" s="188"/>
      <c r="AP2042" s="188"/>
      <c r="AQ2042" s="188"/>
      <c r="AR2042" s="188"/>
      <c r="AS2042" s="188"/>
      <c r="AT2042" s="188"/>
      <c r="AU2042" s="189"/>
      <c r="AV2042" s="190"/>
      <c r="AW2042" s="190"/>
      <c r="AX2042" s="191"/>
      <c r="AY2042" s="191"/>
      <c r="AZ2042" s="191"/>
      <c r="BA2042" s="192"/>
      <c r="BB2042" s="193"/>
      <c r="BC2042" s="193"/>
      <c r="BD2042" s="193"/>
    </row>
    <row r="2043" spans="1:56">
      <c r="A2043" s="220"/>
      <c r="B2043" s="221"/>
      <c r="C2043" s="222"/>
      <c r="D2043" s="169"/>
      <c r="E2043" s="169"/>
      <c r="F2043" s="169"/>
      <c r="G2043" s="202"/>
      <c r="H2043" s="217"/>
      <c r="I2043" s="212"/>
      <c r="J2043" s="206"/>
      <c r="K2043" s="212"/>
      <c r="L2043" s="206"/>
      <c r="M2043" s="212"/>
      <c r="N2043" s="206"/>
      <c r="O2043" s="170"/>
      <c r="P2043" s="171"/>
      <c r="Q2043" s="171"/>
      <c r="R2043" s="171"/>
      <c r="S2043" s="172"/>
      <c r="T2043" s="172"/>
      <c r="U2043" s="171"/>
      <c r="V2043" s="171"/>
      <c r="W2043" s="173"/>
      <c r="X2043" s="173"/>
      <c r="Y2043" s="173"/>
      <c r="Z2043" s="171"/>
      <c r="AA2043" s="171"/>
      <c r="AB2043" s="171"/>
      <c r="AC2043" s="172"/>
      <c r="AD2043" s="172"/>
      <c r="AE2043" s="174"/>
      <c r="AF2043" s="175"/>
      <c r="AG2043" s="169"/>
      <c r="AH2043" s="171"/>
      <c r="AI2043" s="171"/>
      <c r="AJ2043" s="169"/>
      <c r="AK2043" s="176"/>
      <c r="AL2043" s="176"/>
      <c r="AM2043" s="176"/>
      <c r="AN2043" s="176"/>
      <c r="AO2043" s="176"/>
      <c r="AP2043" s="176"/>
      <c r="AQ2043" s="176"/>
      <c r="AR2043" s="176"/>
      <c r="AS2043" s="176"/>
      <c r="AT2043" s="176"/>
      <c r="AU2043" s="177"/>
      <c r="AV2043" s="178"/>
      <c r="AW2043" s="178"/>
      <c r="AX2043" s="179"/>
      <c r="AY2043" s="179"/>
      <c r="AZ2043" s="179"/>
      <c r="BA2043" s="180"/>
      <c r="BB2043" s="181"/>
      <c r="BC2043" s="181"/>
      <c r="BD2043" s="181"/>
    </row>
    <row r="2044" spans="1:56">
      <c r="A2044" s="223"/>
      <c r="B2044" s="224"/>
      <c r="C2044" s="225"/>
      <c r="D2044" s="182"/>
      <c r="E2044" s="182"/>
      <c r="F2044" s="182"/>
      <c r="G2044" s="203"/>
      <c r="H2044" s="218"/>
      <c r="I2044" s="213"/>
      <c r="J2044" s="207"/>
      <c r="K2044" s="213"/>
      <c r="L2044" s="207"/>
      <c r="M2044" s="213"/>
      <c r="N2044" s="207"/>
      <c r="O2044" s="183"/>
      <c r="P2044" s="184"/>
      <c r="Q2044" s="184"/>
      <c r="R2044" s="275"/>
      <c r="S2044" s="185"/>
      <c r="T2044" s="185"/>
      <c r="U2044" s="275"/>
      <c r="V2044" s="275"/>
      <c r="W2044" s="276"/>
      <c r="X2044" s="276"/>
      <c r="Y2044" s="276"/>
      <c r="Z2044" s="275"/>
      <c r="AA2044" s="184"/>
      <c r="AB2044" s="184"/>
      <c r="AC2044" s="185"/>
      <c r="AD2044" s="185"/>
      <c r="AE2044" s="186"/>
      <c r="AF2044" s="187"/>
      <c r="AG2044" s="182"/>
      <c r="AH2044" s="184"/>
      <c r="AI2044" s="184"/>
      <c r="AJ2044" s="182"/>
      <c r="AK2044" s="188"/>
      <c r="AL2044" s="188"/>
      <c r="AM2044" s="188"/>
      <c r="AN2044" s="188"/>
      <c r="AO2044" s="188"/>
      <c r="AP2044" s="188"/>
      <c r="AQ2044" s="188"/>
      <c r="AR2044" s="188"/>
      <c r="AS2044" s="188"/>
      <c r="AT2044" s="188"/>
      <c r="AU2044" s="189"/>
      <c r="AV2044" s="190"/>
      <c r="AW2044" s="190"/>
      <c r="AX2044" s="191"/>
      <c r="AY2044" s="191"/>
      <c r="AZ2044" s="191"/>
      <c r="BA2044" s="192"/>
      <c r="BB2044" s="193"/>
      <c r="BC2044" s="193"/>
      <c r="BD2044" s="193"/>
    </row>
    <row r="2045" spans="1:56">
      <c r="A2045" s="220"/>
      <c r="B2045" s="221"/>
      <c r="C2045" s="222"/>
      <c r="D2045" s="169"/>
      <c r="E2045" s="169"/>
      <c r="F2045" s="169"/>
      <c r="G2045" s="202"/>
      <c r="H2045" s="217"/>
      <c r="I2045" s="212"/>
      <c r="J2045" s="206"/>
      <c r="K2045" s="212"/>
      <c r="L2045" s="206"/>
      <c r="M2045" s="212"/>
      <c r="N2045" s="206"/>
      <c r="O2045" s="170"/>
      <c r="P2045" s="171"/>
      <c r="Q2045" s="171"/>
      <c r="R2045" s="171"/>
      <c r="S2045" s="172"/>
      <c r="T2045" s="172"/>
      <c r="U2045" s="171"/>
      <c r="V2045" s="171"/>
      <c r="W2045" s="173"/>
      <c r="X2045" s="173"/>
      <c r="Y2045" s="173"/>
      <c r="Z2045" s="171"/>
      <c r="AA2045" s="171"/>
      <c r="AB2045" s="171"/>
      <c r="AC2045" s="172"/>
      <c r="AD2045" s="172"/>
      <c r="AE2045" s="174"/>
      <c r="AF2045" s="175"/>
      <c r="AG2045" s="169"/>
      <c r="AH2045" s="171"/>
      <c r="AI2045" s="171"/>
      <c r="AJ2045" s="169"/>
      <c r="AK2045" s="176"/>
      <c r="AL2045" s="176"/>
      <c r="AM2045" s="176"/>
      <c r="AN2045" s="176"/>
      <c r="AO2045" s="176"/>
      <c r="AP2045" s="176"/>
      <c r="AQ2045" s="176"/>
      <c r="AR2045" s="176"/>
      <c r="AS2045" s="176"/>
      <c r="AT2045" s="176"/>
      <c r="AU2045" s="177"/>
      <c r="AV2045" s="178"/>
      <c r="AW2045" s="178"/>
      <c r="AX2045" s="179"/>
      <c r="AY2045" s="179"/>
      <c r="AZ2045" s="179"/>
      <c r="BA2045" s="180"/>
      <c r="BB2045" s="181"/>
      <c r="BC2045" s="181"/>
      <c r="BD2045" s="181"/>
    </row>
    <row r="2046" spans="1:56">
      <c r="A2046" s="223"/>
      <c r="B2046" s="224"/>
      <c r="C2046" s="225"/>
      <c r="D2046" s="182"/>
      <c r="E2046" s="182"/>
      <c r="F2046" s="182"/>
      <c r="G2046" s="203"/>
      <c r="H2046" s="218"/>
      <c r="I2046" s="213"/>
      <c r="J2046" s="207"/>
      <c r="K2046" s="213"/>
      <c r="L2046" s="207"/>
      <c r="M2046" s="213"/>
      <c r="N2046" s="207"/>
      <c r="O2046" s="183"/>
      <c r="P2046" s="184"/>
      <c r="Q2046" s="184"/>
      <c r="R2046" s="275"/>
      <c r="S2046" s="185"/>
      <c r="T2046" s="185"/>
      <c r="U2046" s="275"/>
      <c r="V2046" s="275"/>
      <c r="W2046" s="276"/>
      <c r="X2046" s="276"/>
      <c r="Y2046" s="276"/>
      <c r="Z2046" s="275"/>
      <c r="AA2046" s="184"/>
      <c r="AB2046" s="184"/>
      <c r="AC2046" s="185"/>
      <c r="AD2046" s="185"/>
      <c r="AE2046" s="186"/>
      <c r="AF2046" s="187"/>
      <c r="AG2046" s="182"/>
      <c r="AH2046" s="184"/>
      <c r="AI2046" s="184"/>
      <c r="AJ2046" s="182"/>
      <c r="AK2046" s="188"/>
      <c r="AL2046" s="188"/>
      <c r="AM2046" s="188"/>
      <c r="AN2046" s="188"/>
      <c r="AO2046" s="188"/>
      <c r="AP2046" s="188"/>
      <c r="AQ2046" s="188"/>
      <c r="AR2046" s="188"/>
      <c r="AS2046" s="188"/>
      <c r="AT2046" s="188"/>
      <c r="AU2046" s="189"/>
      <c r="AV2046" s="190"/>
      <c r="AW2046" s="190"/>
      <c r="AX2046" s="191"/>
      <c r="AY2046" s="191"/>
      <c r="AZ2046" s="191"/>
      <c r="BA2046" s="192"/>
      <c r="BB2046" s="193"/>
      <c r="BC2046" s="193"/>
      <c r="BD2046" s="193"/>
    </row>
    <row r="2047" spans="1:56">
      <c r="A2047" s="220"/>
      <c r="B2047" s="221"/>
      <c r="C2047" s="222"/>
      <c r="D2047" s="169"/>
      <c r="E2047" s="169"/>
      <c r="F2047" s="169"/>
      <c r="G2047" s="202"/>
      <c r="H2047" s="217"/>
      <c r="I2047" s="212"/>
      <c r="J2047" s="206"/>
      <c r="K2047" s="212"/>
      <c r="L2047" s="206"/>
      <c r="M2047" s="212"/>
      <c r="N2047" s="206"/>
      <c r="O2047" s="170"/>
      <c r="P2047" s="171"/>
      <c r="Q2047" s="171"/>
      <c r="R2047" s="171"/>
      <c r="S2047" s="172"/>
      <c r="T2047" s="172"/>
      <c r="U2047" s="171"/>
      <c r="V2047" s="171"/>
      <c r="W2047" s="173"/>
      <c r="X2047" s="173"/>
      <c r="Y2047" s="173"/>
      <c r="Z2047" s="171"/>
      <c r="AA2047" s="171"/>
      <c r="AB2047" s="171"/>
      <c r="AC2047" s="172"/>
      <c r="AD2047" s="172"/>
      <c r="AE2047" s="174"/>
      <c r="AF2047" s="175"/>
      <c r="AG2047" s="169"/>
      <c r="AH2047" s="171"/>
      <c r="AI2047" s="171"/>
      <c r="AJ2047" s="169"/>
      <c r="AK2047" s="176"/>
      <c r="AL2047" s="176"/>
      <c r="AM2047" s="176"/>
      <c r="AN2047" s="176"/>
      <c r="AO2047" s="176"/>
      <c r="AP2047" s="176"/>
      <c r="AQ2047" s="176"/>
      <c r="AR2047" s="176"/>
      <c r="AS2047" s="176"/>
      <c r="AT2047" s="176"/>
      <c r="AU2047" s="177"/>
      <c r="AV2047" s="178"/>
      <c r="AW2047" s="178"/>
      <c r="AX2047" s="179"/>
      <c r="AY2047" s="179"/>
      <c r="AZ2047" s="179"/>
      <c r="BA2047" s="180"/>
      <c r="BB2047" s="181"/>
      <c r="BC2047" s="181"/>
      <c r="BD2047" s="181"/>
    </row>
    <row r="2048" spans="1:56">
      <c r="A2048" s="223"/>
      <c r="B2048" s="224"/>
      <c r="C2048" s="225"/>
      <c r="D2048" s="182"/>
      <c r="E2048" s="182"/>
      <c r="F2048" s="182"/>
      <c r="G2048" s="203"/>
      <c r="H2048" s="218"/>
      <c r="I2048" s="213"/>
      <c r="J2048" s="207"/>
      <c r="K2048" s="213"/>
      <c r="L2048" s="207"/>
      <c r="M2048" s="213"/>
      <c r="N2048" s="207"/>
      <c r="O2048" s="183"/>
      <c r="P2048" s="184"/>
      <c r="Q2048" s="184"/>
      <c r="R2048" s="275"/>
      <c r="S2048" s="185"/>
      <c r="T2048" s="185"/>
      <c r="U2048" s="275"/>
      <c r="V2048" s="275"/>
      <c r="W2048" s="276"/>
      <c r="X2048" s="276"/>
      <c r="Y2048" s="276"/>
      <c r="Z2048" s="275"/>
      <c r="AA2048" s="184"/>
      <c r="AB2048" s="184"/>
      <c r="AC2048" s="185"/>
      <c r="AD2048" s="185"/>
      <c r="AE2048" s="186"/>
      <c r="AF2048" s="187"/>
      <c r="AG2048" s="182"/>
      <c r="AH2048" s="184"/>
      <c r="AI2048" s="184"/>
      <c r="AJ2048" s="182"/>
      <c r="AK2048" s="188"/>
      <c r="AL2048" s="188"/>
      <c r="AM2048" s="188"/>
      <c r="AN2048" s="188"/>
      <c r="AO2048" s="188"/>
      <c r="AP2048" s="188"/>
      <c r="AQ2048" s="188"/>
      <c r="AR2048" s="188"/>
      <c r="AS2048" s="188"/>
      <c r="AT2048" s="188"/>
      <c r="AU2048" s="189"/>
      <c r="AV2048" s="190"/>
      <c r="AW2048" s="190"/>
      <c r="AX2048" s="191"/>
      <c r="AY2048" s="191"/>
      <c r="AZ2048" s="191"/>
      <c r="BA2048" s="192"/>
      <c r="BB2048" s="193"/>
      <c r="BC2048" s="193"/>
      <c r="BD2048" s="193"/>
    </row>
    <row r="2049" spans="1:56">
      <c r="A2049" s="220"/>
      <c r="B2049" s="221"/>
      <c r="C2049" s="222"/>
      <c r="D2049" s="169"/>
      <c r="E2049" s="169"/>
      <c r="F2049" s="169"/>
      <c r="G2049" s="202"/>
      <c r="H2049" s="217"/>
      <c r="I2049" s="212"/>
      <c r="J2049" s="206"/>
      <c r="K2049" s="212"/>
      <c r="L2049" s="206"/>
      <c r="M2049" s="212"/>
      <c r="N2049" s="206"/>
      <c r="O2049" s="170"/>
      <c r="P2049" s="171"/>
      <c r="Q2049" s="171"/>
      <c r="R2049" s="171"/>
      <c r="S2049" s="172"/>
      <c r="T2049" s="172"/>
      <c r="U2049" s="171"/>
      <c r="V2049" s="171"/>
      <c r="W2049" s="173"/>
      <c r="X2049" s="173"/>
      <c r="Y2049" s="173"/>
      <c r="Z2049" s="171"/>
      <c r="AA2049" s="171"/>
      <c r="AB2049" s="171"/>
      <c r="AC2049" s="172"/>
      <c r="AD2049" s="172"/>
      <c r="AE2049" s="174"/>
      <c r="AF2049" s="175"/>
      <c r="AG2049" s="169"/>
      <c r="AH2049" s="171"/>
      <c r="AI2049" s="171"/>
      <c r="AJ2049" s="169"/>
      <c r="AK2049" s="176"/>
      <c r="AL2049" s="176"/>
      <c r="AM2049" s="176"/>
      <c r="AN2049" s="176"/>
      <c r="AO2049" s="176"/>
      <c r="AP2049" s="176"/>
      <c r="AQ2049" s="176"/>
      <c r="AR2049" s="176"/>
      <c r="AS2049" s="176"/>
      <c r="AT2049" s="176"/>
      <c r="AU2049" s="177"/>
      <c r="AV2049" s="178"/>
      <c r="AW2049" s="178"/>
      <c r="AX2049" s="179"/>
      <c r="AY2049" s="179"/>
      <c r="AZ2049" s="179"/>
      <c r="BA2049" s="180"/>
      <c r="BB2049" s="181"/>
      <c r="BC2049" s="181"/>
      <c r="BD2049" s="181"/>
    </row>
    <row r="2050" spans="1:56">
      <c r="A2050" s="223"/>
      <c r="B2050" s="224"/>
      <c r="C2050" s="225"/>
      <c r="D2050" s="182"/>
      <c r="E2050" s="182"/>
      <c r="F2050" s="182"/>
      <c r="G2050" s="203"/>
      <c r="H2050" s="218"/>
      <c r="I2050" s="213"/>
      <c r="J2050" s="207"/>
      <c r="K2050" s="213"/>
      <c r="L2050" s="207"/>
      <c r="M2050" s="213"/>
      <c r="N2050" s="207"/>
      <c r="O2050" s="183"/>
      <c r="P2050" s="184"/>
      <c r="Q2050" s="184"/>
      <c r="R2050" s="275"/>
      <c r="S2050" s="185"/>
      <c r="T2050" s="185"/>
      <c r="U2050" s="275"/>
      <c r="V2050" s="275"/>
      <c r="W2050" s="276"/>
      <c r="X2050" s="276"/>
      <c r="Y2050" s="276"/>
      <c r="Z2050" s="275"/>
      <c r="AA2050" s="184"/>
      <c r="AB2050" s="184"/>
      <c r="AC2050" s="185"/>
      <c r="AD2050" s="185"/>
      <c r="AE2050" s="186"/>
      <c r="AF2050" s="187"/>
      <c r="AG2050" s="182"/>
      <c r="AH2050" s="184"/>
      <c r="AI2050" s="184"/>
      <c r="AJ2050" s="182"/>
      <c r="AK2050" s="188"/>
      <c r="AL2050" s="188"/>
      <c r="AM2050" s="188"/>
      <c r="AN2050" s="188"/>
      <c r="AO2050" s="188"/>
      <c r="AP2050" s="188"/>
      <c r="AQ2050" s="188"/>
      <c r="AR2050" s="188"/>
      <c r="AS2050" s="188"/>
      <c r="AT2050" s="188"/>
      <c r="AU2050" s="189"/>
      <c r="AV2050" s="190"/>
      <c r="AW2050" s="190"/>
      <c r="AX2050" s="191"/>
      <c r="AY2050" s="191"/>
      <c r="AZ2050" s="191"/>
      <c r="BA2050" s="192"/>
      <c r="BB2050" s="193"/>
      <c r="BC2050" s="193"/>
      <c r="BD2050" s="193"/>
    </row>
    <row r="2051" spans="1:56">
      <c r="A2051" s="220"/>
      <c r="B2051" s="221"/>
      <c r="C2051" s="222"/>
      <c r="D2051" s="169"/>
      <c r="E2051" s="169"/>
      <c r="F2051" s="169"/>
      <c r="G2051" s="202"/>
      <c r="H2051" s="217"/>
      <c r="I2051" s="212"/>
      <c r="J2051" s="206"/>
      <c r="K2051" s="212"/>
      <c r="L2051" s="206"/>
      <c r="M2051" s="212"/>
      <c r="N2051" s="206"/>
      <c r="O2051" s="170"/>
      <c r="P2051" s="171"/>
      <c r="Q2051" s="171"/>
      <c r="R2051" s="171"/>
      <c r="S2051" s="172"/>
      <c r="T2051" s="172"/>
      <c r="U2051" s="171"/>
      <c r="V2051" s="171"/>
      <c r="W2051" s="173"/>
      <c r="X2051" s="173"/>
      <c r="Y2051" s="173"/>
      <c r="Z2051" s="171"/>
      <c r="AA2051" s="171"/>
      <c r="AB2051" s="171"/>
      <c r="AC2051" s="172"/>
      <c r="AD2051" s="172"/>
      <c r="AE2051" s="174"/>
      <c r="AF2051" s="175"/>
      <c r="AG2051" s="169"/>
      <c r="AH2051" s="171"/>
      <c r="AI2051" s="171"/>
      <c r="AJ2051" s="169"/>
      <c r="AK2051" s="176"/>
      <c r="AL2051" s="176"/>
      <c r="AM2051" s="176"/>
      <c r="AN2051" s="176"/>
      <c r="AO2051" s="176"/>
      <c r="AP2051" s="176"/>
      <c r="AQ2051" s="176"/>
      <c r="AR2051" s="176"/>
      <c r="AS2051" s="176"/>
      <c r="AT2051" s="176"/>
      <c r="AU2051" s="177"/>
      <c r="AV2051" s="178"/>
      <c r="AW2051" s="178"/>
      <c r="AX2051" s="179"/>
      <c r="AY2051" s="179"/>
      <c r="AZ2051" s="179"/>
      <c r="BA2051" s="180"/>
      <c r="BB2051" s="181"/>
      <c r="BC2051" s="181"/>
      <c r="BD2051" s="181"/>
    </row>
    <row r="2052" spans="1:56">
      <c r="A2052" s="223"/>
      <c r="B2052" s="224"/>
      <c r="C2052" s="225"/>
      <c r="D2052" s="182"/>
      <c r="E2052" s="182"/>
      <c r="F2052" s="182"/>
      <c r="G2052" s="203"/>
      <c r="H2052" s="218"/>
      <c r="I2052" s="213"/>
      <c r="J2052" s="207"/>
      <c r="K2052" s="213"/>
      <c r="L2052" s="207"/>
      <c r="M2052" s="213"/>
      <c r="N2052" s="207"/>
      <c r="O2052" s="183"/>
      <c r="P2052" s="184"/>
      <c r="Q2052" s="184"/>
      <c r="R2052" s="275"/>
      <c r="S2052" s="185"/>
      <c r="T2052" s="185"/>
      <c r="U2052" s="275"/>
      <c r="V2052" s="275"/>
      <c r="W2052" s="276"/>
      <c r="X2052" s="276"/>
      <c r="Y2052" s="276"/>
      <c r="Z2052" s="275"/>
      <c r="AA2052" s="184"/>
      <c r="AB2052" s="184"/>
      <c r="AC2052" s="185"/>
      <c r="AD2052" s="185"/>
      <c r="AE2052" s="186"/>
      <c r="AF2052" s="187"/>
      <c r="AG2052" s="182"/>
      <c r="AH2052" s="184"/>
      <c r="AI2052" s="184"/>
      <c r="AJ2052" s="182"/>
      <c r="AK2052" s="188"/>
      <c r="AL2052" s="188"/>
      <c r="AM2052" s="188"/>
      <c r="AN2052" s="188"/>
      <c r="AO2052" s="188"/>
      <c r="AP2052" s="188"/>
      <c r="AQ2052" s="188"/>
      <c r="AR2052" s="188"/>
      <c r="AS2052" s="188"/>
      <c r="AT2052" s="188"/>
      <c r="AU2052" s="189"/>
      <c r="AV2052" s="190"/>
      <c r="AW2052" s="190"/>
      <c r="AX2052" s="191"/>
      <c r="AY2052" s="191"/>
      <c r="AZ2052" s="191"/>
      <c r="BA2052" s="192"/>
      <c r="BB2052" s="193"/>
      <c r="BC2052" s="193"/>
      <c r="BD2052" s="193"/>
    </row>
    <row r="2053" spans="1:56">
      <c r="A2053" s="220"/>
      <c r="B2053" s="221"/>
      <c r="C2053" s="222"/>
      <c r="D2053" s="169"/>
      <c r="E2053" s="169"/>
      <c r="F2053" s="169"/>
      <c r="G2053" s="202"/>
      <c r="H2053" s="217"/>
      <c r="I2053" s="212"/>
      <c r="J2053" s="206"/>
      <c r="K2053" s="212"/>
      <c r="L2053" s="206"/>
      <c r="M2053" s="212"/>
      <c r="N2053" s="206"/>
      <c r="O2053" s="170"/>
      <c r="P2053" s="171"/>
      <c r="Q2053" s="171"/>
      <c r="R2053" s="171"/>
      <c r="S2053" s="172"/>
      <c r="T2053" s="172"/>
      <c r="U2053" s="171"/>
      <c r="V2053" s="171"/>
      <c r="W2053" s="173"/>
      <c r="X2053" s="173"/>
      <c r="Y2053" s="173"/>
      <c r="Z2053" s="171"/>
      <c r="AA2053" s="171"/>
      <c r="AB2053" s="171"/>
      <c r="AC2053" s="172"/>
      <c r="AD2053" s="172"/>
      <c r="AE2053" s="174"/>
      <c r="AF2053" s="175"/>
      <c r="AG2053" s="169"/>
      <c r="AH2053" s="171"/>
      <c r="AI2053" s="171"/>
      <c r="AJ2053" s="169"/>
      <c r="AK2053" s="176"/>
      <c r="AL2053" s="176"/>
      <c r="AM2053" s="176"/>
      <c r="AN2053" s="176"/>
      <c r="AO2053" s="176"/>
      <c r="AP2053" s="176"/>
      <c r="AQ2053" s="176"/>
      <c r="AR2053" s="176"/>
      <c r="AS2053" s="176"/>
      <c r="AT2053" s="176"/>
      <c r="AU2053" s="177"/>
      <c r="AV2053" s="178"/>
      <c r="AW2053" s="178"/>
      <c r="AX2053" s="179"/>
      <c r="AY2053" s="179"/>
      <c r="AZ2053" s="179"/>
      <c r="BA2053" s="180"/>
      <c r="BB2053" s="181"/>
      <c r="BC2053" s="181"/>
      <c r="BD2053" s="181"/>
    </row>
    <row r="2054" spans="1:56">
      <c r="A2054" s="223"/>
      <c r="B2054" s="224"/>
      <c r="C2054" s="225"/>
      <c r="D2054" s="182"/>
      <c r="E2054" s="182"/>
      <c r="F2054" s="182"/>
      <c r="G2054" s="203"/>
      <c r="H2054" s="218"/>
      <c r="I2054" s="213"/>
      <c r="J2054" s="207"/>
      <c r="K2054" s="213"/>
      <c r="L2054" s="207"/>
      <c r="M2054" s="213"/>
      <c r="N2054" s="207"/>
      <c r="O2054" s="183"/>
      <c r="P2054" s="184"/>
      <c r="Q2054" s="184"/>
      <c r="R2054" s="275"/>
      <c r="S2054" s="185"/>
      <c r="T2054" s="185"/>
      <c r="U2054" s="275"/>
      <c r="V2054" s="275"/>
      <c r="W2054" s="276"/>
      <c r="X2054" s="276"/>
      <c r="Y2054" s="276"/>
      <c r="Z2054" s="275"/>
      <c r="AA2054" s="184"/>
      <c r="AB2054" s="184"/>
      <c r="AC2054" s="185"/>
      <c r="AD2054" s="185"/>
      <c r="AE2054" s="186"/>
      <c r="AF2054" s="187"/>
      <c r="AG2054" s="182"/>
      <c r="AH2054" s="184"/>
      <c r="AI2054" s="184"/>
      <c r="AJ2054" s="182"/>
      <c r="AK2054" s="188"/>
      <c r="AL2054" s="188"/>
      <c r="AM2054" s="188"/>
      <c r="AN2054" s="188"/>
      <c r="AO2054" s="188"/>
      <c r="AP2054" s="188"/>
      <c r="AQ2054" s="188"/>
      <c r="AR2054" s="188"/>
      <c r="AS2054" s="188"/>
      <c r="AT2054" s="188"/>
      <c r="AU2054" s="189"/>
      <c r="AV2054" s="190"/>
      <c r="AW2054" s="190"/>
      <c r="AX2054" s="191"/>
      <c r="AY2054" s="191"/>
      <c r="AZ2054" s="191"/>
      <c r="BA2054" s="192"/>
      <c r="BB2054" s="193"/>
      <c r="BC2054" s="193"/>
      <c r="BD2054" s="193"/>
    </row>
    <row r="2055" spans="1:56">
      <c r="A2055" s="220"/>
      <c r="B2055" s="221"/>
      <c r="C2055" s="222"/>
      <c r="D2055" s="169"/>
      <c r="E2055" s="169"/>
      <c r="F2055" s="169"/>
      <c r="G2055" s="202"/>
      <c r="H2055" s="217"/>
      <c r="I2055" s="212"/>
      <c r="J2055" s="206"/>
      <c r="K2055" s="212"/>
      <c r="L2055" s="206"/>
      <c r="M2055" s="212"/>
      <c r="N2055" s="206"/>
      <c r="O2055" s="170"/>
      <c r="P2055" s="171"/>
      <c r="Q2055" s="171"/>
      <c r="R2055" s="171"/>
      <c r="S2055" s="172"/>
      <c r="T2055" s="172"/>
      <c r="U2055" s="171"/>
      <c r="V2055" s="171"/>
      <c r="W2055" s="173"/>
      <c r="X2055" s="173"/>
      <c r="Y2055" s="173"/>
      <c r="Z2055" s="171"/>
      <c r="AA2055" s="171"/>
      <c r="AB2055" s="171"/>
      <c r="AC2055" s="172"/>
      <c r="AD2055" s="172"/>
      <c r="AE2055" s="174"/>
      <c r="AF2055" s="175"/>
      <c r="AG2055" s="169"/>
      <c r="AH2055" s="171"/>
      <c r="AI2055" s="171"/>
      <c r="AJ2055" s="169"/>
      <c r="AK2055" s="176"/>
      <c r="AL2055" s="176"/>
      <c r="AM2055" s="176"/>
      <c r="AN2055" s="176"/>
      <c r="AO2055" s="176"/>
      <c r="AP2055" s="176"/>
      <c r="AQ2055" s="176"/>
      <c r="AR2055" s="176"/>
      <c r="AS2055" s="176"/>
      <c r="AT2055" s="176"/>
      <c r="AU2055" s="177"/>
      <c r="AV2055" s="178"/>
      <c r="AW2055" s="178"/>
      <c r="AX2055" s="179"/>
      <c r="AY2055" s="179"/>
      <c r="AZ2055" s="179"/>
      <c r="BA2055" s="180"/>
      <c r="BB2055" s="181"/>
      <c r="BC2055" s="181"/>
      <c r="BD2055" s="181"/>
    </row>
    <row r="2056" spans="1:56">
      <c r="A2056" s="223"/>
      <c r="B2056" s="224"/>
      <c r="C2056" s="225"/>
      <c r="D2056" s="182"/>
      <c r="E2056" s="182"/>
      <c r="F2056" s="182"/>
      <c r="G2056" s="203"/>
      <c r="H2056" s="218"/>
      <c r="I2056" s="213"/>
      <c r="J2056" s="207"/>
      <c r="K2056" s="213"/>
      <c r="L2056" s="207"/>
      <c r="M2056" s="213"/>
      <c r="N2056" s="207"/>
      <c r="O2056" s="183"/>
      <c r="P2056" s="184"/>
      <c r="Q2056" s="184"/>
      <c r="R2056" s="275"/>
      <c r="S2056" s="185"/>
      <c r="T2056" s="185"/>
      <c r="U2056" s="275"/>
      <c r="V2056" s="275"/>
      <c r="W2056" s="276"/>
      <c r="X2056" s="276"/>
      <c r="Y2056" s="276"/>
      <c r="Z2056" s="275"/>
      <c r="AA2056" s="184"/>
      <c r="AB2056" s="184"/>
      <c r="AC2056" s="185"/>
      <c r="AD2056" s="185"/>
      <c r="AE2056" s="186"/>
      <c r="AF2056" s="187"/>
      <c r="AG2056" s="182"/>
      <c r="AH2056" s="184"/>
      <c r="AI2056" s="184"/>
      <c r="AJ2056" s="182"/>
      <c r="AK2056" s="188"/>
      <c r="AL2056" s="188"/>
      <c r="AM2056" s="188"/>
      <c r="AN2056" s="188"/>
      <c r="AO2056" s="188"/>
      <c r="AP2056" s="188"/>
      <c r="AQ2056" s="188"/>
      <c r="AR2056" s="188"/>
      <c r="AS2056" s="188"/>
      <c r="AT2056" s="188"/>
      <c r="AU2056" s="189"/>
      <c r="AV2056" s="190"/>
      <c r="AW2056" s="190"/>
      <c r="AX2056" s="191"/>
      <c r="AY2056" s="191"/>
      <c r="AZ2056" s="191"/>
      <c r="BA2056" s="192"/>
      <c r="BB2056" s="193"/>
      <c r="BC2056" s="193"/>
      <c r="BD2056" s="193"/>
    </row>
    <row r="2057" spans="1:56">
      <c r="A2057" s="220"/>
      <c r="B2057" s="221"/>
      <c r="C2057" s="222"/>
      <c r="D2057" s="169"/>
      <c r="E2057" s="169"/>
      <c r="F2057" s="169"/>
      <c r="G2057" s="202"/>
      <c r="H2057" s="217"/>
      <c r="I2057" s="212"/>
      <c r="J2057" s="206"/>
      <c r="K2057" s="212"/>
      <c r="L2057" s="206"/>
      <c r="M2057" s="212"/>
      <c r="N2057" s="206"/>
      <c r="O2057" s="170"/>
      <c r="P2057" s="171"/>
      <c r="Q2057" s="171"/>
      <c r="R2057" s="171"/>
      <c r="S2057" s="172"/>
      <c r="T2057" s="172"/>
      <c r="U2057" s="171"/>
      <c r="V2057" s="171"/>
      <c r="W2057" s="173"/>
      <c r="X2057" s="173"/>
      <c r="Y2057" s="173"/>
      <c r="Z2057" s="171"/>
      <c r="AA2057" s="171"/>
      <c r="AB2057" s="171"/>
      <c r="AC2057" s="172"/>
      <c r="AD2057" s="172"/>
      <c r="AE2057" s="174"/>
      <c r="AF2057" s="175"/>
      <c r="AG2057" s="169"/>
      <c r="AH2057" s="171"/>
      <c r="AI2057" s="171"/>
      <c r="AJ2057" s="169"/>
      <c r="AK2057" s="176"/>
      <c r="AL2057" s="176"/>
      <c r="AM2057" s="176"/>
      <c r="AN2057" s="176"/>
      <c r="AO2057" s="176"/>
      <c r="AP2057" s="176"/>
      <c r="AQ2057" s="176"/>
      <c r="AR2057" s="176"/>
      <c r="AS2057" s="176"/>
      <c r="AT2057" s="176"/>
      <c r="AU2057" s="177"/>
      <c r="AV2057" s="178"/>
      <c r="AW2057" s="178"/>
      <c r="AX2057" s="179"/>
      <c r="AY2057" s="179"/>
      <c r="AZ2057" s="179"/>
      <c r="BA2057" s="180"/>
      <c r="BB2057" s="181"/>
      <c r="BC2057" s="181"/>
      <c r="BD2057" s="181"/>
    </row>
    <row r="2058" spans="1:56">
      <c r="A2058" s="223"/>
      <c r="B2058" s="224"/>
      <c r="C2058" s="225"/>
      <c r="D2058" s="182"/>
      <c r="E2058" s="182"/>
      <c r="F2058" s="182"/>
      <c r="G2058" s="203"/>
      <c r="H2058" s="218"/>
      <c r="I2058" s="213"/>
      <c r="J2058" s="207"/>
      <c r="K2058" s="213"/>
      <c r="L2058" s="207"/>
      <c r="M2058" s="213"/>
      <c r="N2058" s="207"/>
      <c r="O2058" s="183"/>
      <c r="P2058" s="184"/>
      <c r="Q2058" s="184"/>
      <c r="R2058" s="275"/>
      <c r="S2058" s="185"/>
      <c r="T2058" s="185"/>
      <c r="U2058" s="275"/>
      <c r="V2058" s="275"/>
      <c r="W2058" s="276"/>
      <c r="X2058" s="276"/>
      <c r="Y2058" s="276"/>
      <c r="Z2058" s="275"/>
      <c r="AA2058" s="184"/>
      <c r="AB2058" s="184"/>
      <c r="AC2058" s="185"/>
      <c r="AD2058" s="185"/>
      <c r="AE2058" s="186"/>
      <c r="AF2058" s="187"/>
      <c r="AG2058" s="182"/>
      <c r="AH2058" s="184"/>
      <c r="AI2058" s="184"/>
      <c r="AJ2058" s="182"/>
      <c r="AK2058" s="188"/>
      <c r="AL2058" s="188"/>
      <c r="AM2058" s="188"/>
      <c r="AN2058" s="188"/>
      <c r="AO2058" s="188"/>
      <c r="AP2058" s="188"/>
      <c r="AQ2058" s="188"/>
      <c r="AR2058" s="188"/>
      <c r="AS2058" s="188"/>
      <c r="AT2058" s="188"/>
      <c r="AU2058" s="189"/>
      <c r="AV2058" s="190"/>
      <c r="AW2058" s="190"/>
      <c r="AX2058" s="191"/>
      <c r="AY2058" s="191"/>
      <c r="AZ2058" s="191"/>
      <c r="BA2058" s="192"/>
      <c r="BB2058" s="193"/>
      <c r="BC2058" s="193"/>
      <c r="BD2058" s="193"/>
    </row>
    <row r="2059" spans="1:56">
      <c r="A2059" s="220"/>
      <c r="B2059" s="221"/>
      <c r="C2059" s="222"/>
      <c r="D2059" s="169"/>
      <c r="E2059" s="169"/>
      <c r="F2059" s="169"/>
      <c r="G2059" s="202"/>
      <c r="H2059" s="217"/>
      <c r="I2059" s="212"/>
      <c r="J2059" s="206"/>
      <c r="K2059" s="212"/>
      <c r="L2059" s="206"/>
      <c r="M2059" s="212"/>
      <c r="N2059" s="206"/>
      <c r="O2059" s="170"/>
      <c r="P2059" s="171"/>
      <c r="Q2059" s="171"/>
      <c r="R2059" s="171"/>
      <c r="S2059" s="172"/>
      <c r="T2059" s="172"/>
      <c r="U2059" s="171"/>
      <c r="V2059" s="171"/>
      <c r="W2059" s="173"/>
      <c r="X2059" s="173"/>
      <c r="Y2059" s="173"/>
      <c r="Z2059" s="171"/>
      <c r="AA2059" s="171"/>
      <c r="AB2059" s="171"/>
      <c r="AC2059" s="172"/>
      <c r="AD2059" s="172"/>
      <c r="AE2059" s="174"/>
      <c r="AF2059" s="175"/>
      <c r="AG2059" s="169"/>
      <c r="AH2059" s="171"/>
      <c r="AI2059" s="171"/>
      <c r="AJ2059" s="169"/>
      <c r="AK2059" s="176"/>
      <c r="AL2059" s="176"/>
      <c r="AM2059" s="176"/>
      <c r="AN2059" s="176"/>
      <c r="AO2059" s="176"/>
      <c r="AP2059" s="176"/>
      <c r="AQ2059" s="176"/>
      <c r="AR2059" s="176"/>
      <c r="AS2059" s="176"/>
      <c r="AT2059" s="176"/>
      <c r="AU2059" s="177"/>
      <c r="AV2059" s="178"/>
      <c r="AW2059" s="178"/>
      <c r="AX2059" s="179"/>
      <c r="AY2059" s="179"/>
      <c r="AZ2059" s="179"/>
      <c r="BA2059" s="180"/>
      <c r="BB2059" s="181"/>
      <c r="BC2059" s="181"/>
      <c r="BD2059" s="181"/>
    </row>
    <row r="2060" spans="1:56">
      <c r="A2060" s="223"/>
      <c r="B2060" s="224"/>
      <c r="C2060" s="225"/>
      <c r="D2060" s="182"/>
      <c r="E2060" s="182"/>
      <c r="F2060" s="182"/>
      <c r="G2060" s="203"/>
      <c r="H2060" s="218"/>
      <c r="I2060" s="213"/>
      <c r="J2060" s="207"/>
      <c r="K2060" s="213"/>
      <c r="L2060" s="207"/>
      <c r="M2060" s="213"/>
      <c r="N2060" s="207"/>
      <c r="O2060" s="183"/>
      <c r="P2060" s="184"/>
      <c r="Q2060" s="184"/>
      <c r="R2060" s="275"/>
      <c r="S2060" s="185"/>
      <c r="T2060" s="185"/>
      <c r="U2060" s="275"/>
      <c r="V2060" s="275"/>
      <c r="W2060" s="276"/>
      <c r="X2060" s="276"/>
      <c r="Y2060" s="276"/>
      <c r="Z2060" s="275"/>
      <c r="AA2060" s="184"/>
      <c r="AB2060" s="184"/>
      <c r="AC2060" s="185"/>
      <c r="AD2060" s="185"/>
      <c r="AE2060" s="186"/>
      <c r="AF2060" s="187"/>
      <c r="AG2060" s="182"/>
      <c r="AH2060" s="184"/>
      <c r="AI2060" s="184"/>
      <c r="AJ2060" s="182"/>
      <c r="AK2060" s="188"/>
      <c r="AL2060" s="188"/>
      <c r="AM2060" s="188"/>
      <c r="AN2060" s="188"/>
      <c r="AO2060" s="188"/>
      <c r="AP2060" s="188"/>
      <c r="AQ2060" s="188"/>
      <c r="AR2060" s="188"/>
      <c r="AS2060" s="188"/>
      <c r="AT2060" s="188"/>
      <c r="AU2060" s="189"/>
      <c r="AV2060" s="190"/>
      <c r="AW2060" s="190"/>
      <c r="AX2060" s="191"/>
      <c r="AY2060" s="191"/>
      <c r="AZ2060" s="191"/>
      <c r="BA2060" s="192"/>
      <c r="BB2060" s="193"/>
      <c r="BC2060" s="193"/>
      <c r="BD2060" s="193"/>
    </row>
    <row r="2061" spans="1:56">
      <c r="A2061" s="220"/>
      <c r="B2061" s="221"/>
      <c r="C2061" s="222"/>
      <c r="D2061" s="169"/>
      <c r="E2061" s="169"/>
      <c r="F2061" s="169"/>
      <c r="G2061" s="202"/>
      <c r="H2061" s="217"/>
      <c r="I2061" s="212"/>
      <c r="J2061" s="206"/>
      <c r="K2061" s="212"/>
      <c r="L2061" s="206"/>
      <c r="M2061" s="212"/>
      <c r="N2061" s="206"/>
      <c r="O2061" s="170"/>
      <c r="P2061" s="171"/>
      <c r="Q2061" s="171"/>
      <c r="R2061" s="171"/>
      <c r="S2061" s="172"/>
      <c r="T2061" s="172"/>
      <c r="U2061" s="171"/>
      <c r="V2061" s="171"/>
      <c r="W2061" s="173"/>
      <c r="X2061" s="173"/>
      <c r="Y2061" s="173"/>
      <c r="Z2061" s="171"/>
      <c r="AA2061" s="171"/>
      <c r="AB2061" s="171"/>
      <c r="AC2061" s="172"/>
      <c r="AD2061" s="172"/>
      <c r="AE2061" s="174"/>
      <c r="AF2061" s="175"/>
      <c r="AG2061" s="169"/>
      <c r="AH2061" s="171"/>
      <c r="AI2061" s="171"/>
      <c r="AJ2061" s="169"/>
      <c r="AK2061" s="176"/>
      <c r="AL2061" s="176"/>
      <c r="AM2061" s="176"/>
      <c r="AN2061" s="176"/>
      <c r="AO2061" s="176"/>
      <c r="AP2061" s="176"/>
      <c r="AQ2061" s="176"/>
      <c r="AR2061" s="176"/>
      <c r="AS2061" s="176"/>
      <c r="AT2061" s="176"/>
      <c r="AU2061" s="177"/>
      <c r="AV2061" s="178"/>
      <c r="AW2061" s="178"/>
      <c r="AX2061" s="179"/>
      <c r="AY2061" s="179"/>
      <c r="AZ2061" s="179"/>
      <c r="BA2061" s="180"/>
      <c r="BB2061" s="181"/>
      <c r="BC2061" s="181"/>
      <c r="BD2061" s="181"/>
    </row>
    <row r="2062" spans="1:56">
      <c r="A2062" s="223"/>
      <c r="B2062" s="224"/>
      <c r="C2062" s="225"/>
      <c r="D2062" s="182"/>
      <c r="E2062" s="182"/>
      <c r="F2062" s="182"/>
      <c r="G2062" s="203"/>
      <c r="H2062" s="218"/>
      <c r="I2062" s="213"/>
      <c r="J2062" s="207"/>
      <c r="K2062" s="213"/>
      <c r="L2062" s="207"/>
      <c r="M2062" s="213"/>
      <c r="N2062" s="207"/>
      <c r="O2062" s="183"/>
      <c r="P2062" s="184"/>
      <c r="Q2062" s="184"/>
      <c r="R2062" s="275"/>
      <c r="S2062" s="185"/>
      <c r="T2062" s="185"/>
      <c r="U2062" s="275"/>
      <c r="V2062" s="275"/>
      <c r="W2062" s="276"/>
      <c r="X2062" s="276"/>
      <c r="Y2062" s="276"/>
      <c r="Z2062" s="275"/>
      <c r="AA2062" s="184"/>
      <c r="AB2062" s="184"/>
      <c r="AC2062" s="185"/>
      <c r="AD2062" s="185"/>
      <c r="AE2062" s="186"/>
      <c r="AF2062" s="187"/>
      <c r="AG2062" s="182"/>
      <c r="AH2062" s="184"/>
      <c r="AI2062" s="184"/>
      <c r="AJ2062" s="182"/>
      <c r="AK2062" s="188"/>
      <c r="AL2062" s="188"/>
      <c r="AM2062" s="188"/>
      <c r="AN2062" s="188"/>
      <c r="AO2062" s="188"/>
      <c r="AP2062" s="188"/>
      <c r="AQ2062" s="188"/>
      <c r="AR2062" s="188"/>
      <c r="AS2062" s="188"/>
      <c r="AT2062" s="188"/>
      <c r="AU2062" s="189"/>
      <c r="AV2062" s="190"/>
      <c r="AW2062" s="190"/>
      <c r="AX2062" s="191"/>
      <c r="AY2062" s="191"/>
      <c r="AZ2062" s="191"/>
      <c r="BA2062" s="192"/>
      <c r="BB2062" s="193"/>
      <c r="BC2062" s="193"/>
      <c r="BD2062" s="193"/>
    </row>
    <row r="2063" spans="1:56">
      <c r="A2063" s="220"/>
      <c r="B2063" s="221"/>
      <c r="C2063" s="222"/>
      <c r="D2063" s="169"/>
      <c r="E2063" s="169"/>
      <c r="F2063" s="169"/>
      <c r="G2063" s="202"/>
      <c r="H2063" s="217"/>
      <c r="I2063" s="212"/>
      <c r="J2063" s="206"/>
      <c r="K2063" s="212"/>
      <c r="L2063" s="206"/>
      <c r="M2063" s="212"/>
      <c r="N2063" s="206"/>
      <c r="O2063" s="170"/>
      <c r="P2063" s="171"/>
      <c r="Q2063" s="171"/>
      <c r="R2063" s="171"/>
      <c r="S2063" s="172"/>
      <c r="T2063" s="172"/>
      <c r="U2063" s="171"/>
      <c r="V2063" s="171"/>
      <c r="W2063" s="173"/>
      <c r="X2063" s="173"/>
      <c r="Y2063" s="173"/>
      <c r="Z2063" s="171"/>
      <c r="AA2063" s="171"/>
      <c r="AB2063" s="171"/>
      <c r="AC2063" s="172"/>
      <c r="AD2063" s="172"/>
      <c r="AE2063" s="174"/>
      <c r="AF2063" s="175"/>
      <c r="AG2063" s="169"/>
      <c r="AH2063" s="171"/>
      <c r="AI2063" s="171"/>
      <c r="AJ2063" s="169"/>
      <c r="AK2063" s="176"/>
      <c r="AL2063" s="176"/>
      <c r="AM2063" s="176"/>
      <c r="AN2063" s="176"/>
      <c r="AO2063" s="176"/>
      <c r="AP2063" s="176"/>
      <c r="AQ2063" s="176"/>
      <c r="AR2063" s="176"/>
      <c r="AS2063" s="176"/>
      <c r="AT2063" s="176"/>
      <c r="AU2063" s="177"/>
      <c r="AV2063" s="178"/>
      <c r="AW2063" s="178"/>
      <c r="AX2063" s="179"/>
      <c r="AY2063" s="179"/>
      <c r="AZ2063" s="179"/>
      <c r="BA2063" s="180"/>
      <c r="BB2063" s="181"/>
      <c r="BC2063" s="181"/>
      <c r="BD2063" s="181"/>
    </row>
    <row r="2064" spans="1:56">
      <c r="A2064" s="223"/>
      <c r="B2064" s="224"/>
      <c r="C2064" s="225"/>
      <c r="D2064" s="182"/>
      <c r="E2064" s="182"/>
      <c r="F2064" s="182"/>
      <c r="G2064" s="203"/>
      <c r="H2064" s="218"/>
      <c r="I2064" s="213"/>
      <c r="J2064" s="207"/>
      <c r="K2064" s="213"/>
      <c r="L2064" s="207"/>
      <c r="M2064" s="213"/>
      <c r="N2064" s="207"/>
      <c r="O2064" s="183"/>
      <c r="P2064" s="184"/>
      <c r="Q2064" s="184"/>
      <c r="R2064" s="275"/>
      <c r="S2064" s="185"/>
      <c r="T2064" s="185"/>
      <c r="U2064" s="275"/>
      <c r="V2064" s="275"/>
      <c r="W2064" s="276"/>
      <c r="X2064" s="276"/>
      <c r="Y2064" s="276"/>
      <c r="Z2064" s="275"/>
      <c r="AA2064" s="184"/>
      <c r="AB2064" s="184"/>
      <c r="AC2064" s="185"/>
      <c r="AD2064" s="185"/>
      <c r="AE2064" s="186"/>
      <c r="AF2064" s="187"/>
      <c r="AG2064" s="182"/>
      <c r="AH2064" s="184"/>
      <c r="AI2064" s="184"/>
      <c r="AJ2064" s="182"/>
      <c r="AK2064" s="188"/>
      <c r="AL2064" s="188"/>
      <c r="AM2064" s="188"/>
      <c r="AN2064" s="188"/>
      <c r="AO2064" s="188"/>
      <c r="AP2064" s="188"/>
      <c r="AQ2064" s="188"/>
      <c r="AR2064" s="188"/>
      <c r="AS2064" s="188"/>
      <c r="AT2064" s="188"/>
      <c r="AU2064" s="189"/>
      <c r="AV2064" s="190"/>
      <c r="AW2064" s="190"/>
      <c r="AX2064" s="191"/>
      <c r="AY2064" s="191"/>
      <c r="AZ2064" s="191"/>
      <c r="BA2064" s="192"/>
      <c r="BB2064" s="193"/>
      <c r="BC2064" s="193"/>
      <c r="BD2064" s="193"/>
    </row>
    <row r="2065" spans="1:56">
      <c r="A2065" s="220"/>
      <c r="B2065" s="221"/>
      <c r="C2065" s="222"/>
      <c r="D2065" s="169"/>
      <c r="E2065" s="169"/>
      <c r="F2065" s="169"/>
      <c r="G2065" s="202"/>
      <c r="H2065" s="217"/>
      <c r="I2065" s="212"/>
      <c r="J2065" s="206"/>
      <c r="K2065" s="212"/>
      <c r="L2065" s="206"/>
      <c r="M2065" s="212"/>
      <c r="N2065" s="206"/>
      <c r="O2065" s="170"/>
      <c r="P2065" s="171"/>
      <c r="Q2065" s="171"/>
      <c r="R2065" s="171"/>
      <c r="S2065" s="172"/>
      <c r="T2065" s="172"/>
      <c r="U2065" s="171"/>
      <c r="V2065" s="171"/>
      <c r="W2065" s="173"/>
      <c r="X2065" s="173"/>
      <c r="Y2065" s="173"/>
      <c r="Z2065" s="171"/>
      <c r="AA2065" s="171"/>
      <c r="AB2065" s="171"/>
      <c r="AC2065" s="172"/>
      <c r="AD2065" s="172"/>
      <c r="AE2065" s="174"/>
      <c r="AF2065" s="175"/>
      <c r="AG2065" s="169"/>
      <c r="AH2065" s="171"/>
      <c r="AI2065" s="171"/>
      <c r="AJ2065" s="169"/>
      <c r="AK2065" s="176"/>
      <c r="AL2065" s="176"/>
      <c r="AM2065" s="176"/>
      <c r="AN2065" s="176"/>
      <c r="AO2065" s="176"/>
      <c r="AP2065" s="176"/>
      <c r="AQ2065" s="176"/>
      <c r="AR2065" s="176"/>
      <c r="AS2065" s="176"/>
      <c r="AT2065" s="176"/>
      <c r="AU2065" s="177"/>
      <c r="AV2065" s="178"/>
      <c r="AW2065" s="178"/>
      <c r="AX2065" s="179"/>
      <c r="AY2065" s="179"/>
      <c r="AZ2065" s="179"/>
      <c r="BA2065" s="180"/>
      <c r="BB2065" s="181"/>
      <c r="BC2065" s="181"/>
      <c r="BD2065" s="181"/>
    </row>
    <row r="2066" spans="1:56">
      <c r="A2066" s="223"/>
      <c r="B2066" s="224"/>
      <c r="C2066" s="225"/>
      <c r="D2066" s="182"/>
      <c r="E2066" s="182"/>
      <c r="F2066" s="182"/>
      <c r="G2066" s="203"/>
      <c r="H2066" s="218"/>
      <c r="I2066" s="213"/>
      <c r="J2066" s="207"/>
      <c r="K2066" s="213"/>
      <c r="L2066" s="207"/>
      <c r="M2066" s="213"/>
      <c r="N2066" s="207"/>
      <c r="O2066" s="183"/>
      <c r="P2066" s="184"/>
      <c r="Q2066" s="184"/>
      <c r="R2066" s="275"/>
      <c r="S2066" s="185"/>
      <c r="T2066" s="185"/>
      <c r="U2066" s="275"/>
      <c r="V2066" s="275"/>
      <c r="W2066" s="276"/>
      <c r="X2066" s="276"/>
      <c r="Y2066" s="276"/>
      <c r="Z2066" s="275"/>
      <c r="AA2066" s="184"/>
      <c r="AB2066" s="184"/>
      <c r="AC2066" s="185"/>
      <c r="AD2066" s="185"/>
      <c r="AE2066" s="186"/>
      <c r="AF2066" s="187"/>
      <c r="AG2066" s="182"/>
      <c r="AH2066" s="184"/>
      <c r="AI2066" s="184"/>
      <c r="AJ2066" s="182"/>
      <c r="AK2066" s="188"/>
      <c r="AL2066" s="188"/>
      <c r="AM2066" s="188"/>
      <c r="AN2066" s="188"/>
      <c r="AO2066" s="188"/>
      <c r="AP2066" s="188"/>
      <c r="AQ2066" s="188"/>
      <c r="AR2066" s="188"/>
      <c r="AS2066" s="188"/>
      <c r="AT2066" s="188"/>
      <c r="AU2066" s="189"/>
      <c r="AV2066" s="190"/>
      <c r="AW2066" s="190"/>
      <c r="AX2066" s="191"/>
      <c r="AY2066" s="191"/>
      <c r="AZ2066" s="191"/>
      <c r="BA2066" s="192"/>
      <c r="BB2066" s="193"/>
      <c r="BC2066" s="193"/>
      <c r="BD2066" s="193"/>
    </row>
    <row r="2067" spans="1:56">
      <c r="A2067" s="220"/>
      <c r="B2067" s="221"/>
      <c r="C2067" s="222"/>
      <c r="D2067" s="169"/>
      <c r="E2067" s="169"/>
      <c r="F2067" s="169"/>
      <c r="G2067" s="202"/>
      <c r="H2067" s="217"/>
      <c r="I2067" s="212"/>
      <c r="J2067" s="206"/>
      <c r="K2067" s="212"/>
      <c r="L2067" s="206"/>
      <c r="M2067" s="212"/>
      <c r="N2067" s="206"/>
      <c r="O2067" s="170"/>
      <c r="P2067" s="171"/>
      <c r="Q2067" s="171"/>
      <c r="R2067" s="171"/>
      <c r="S2067" s="172"/>
      <c r="T2067" s="172"/>
      <c r="U2067" s="171"/>
      <c r="V2067" s="171"/>
      <c r="W2067" s="173"/>
      <c r="X2067" s="173"/>
      <c r="Y2067" s="173"/>
      <c r="Z2067" s="171"/>
      <c r="AA2067" s="171"/>
      <c r="AB2067" s="171"/>
      <c r="AC2067" s="172"/>
      <c r="AD2067" s="172"/>
      <c r="AE2067" s="174"/>
      <c r="AF2067" s="175"/>
      <c r="AG2067" s="169"/>
      <c r="AH2067" s="171"/>
      <c r="AI2067" s="171"/>
      <c r="AJ2067" s="169"/>
      <c r="AK2067" s="176"/>
      <c r="AL2067" s="176"/>
      <c r="AM2067" s="176"/>
      <c r="AN2067" s="176"/>
      <c r="AO2067" s="176"/>
      <c r="AP2067" s="176"/>
      <c r="AQ2067" s="176"/>
      <c r="AR2067" s="176"/>
      <c r="AS2067" s="176"/>
      <c r="AT2067" s="176"/>
      <c r="AU2067" s="177"/>
      <c r="AV2067" s="178"/>
      <c r="AW2067" s="178"/>
      <c r="AX2067" s="179"/>
      <c r="AY2067" s="179"/>
      <c r="AZ2067" s="179"/>
      <c r="BA2067" s="180"/>
      <c r="BB2067" s="181"/>
      <c r="BC2067" s="181"/>
      <c r="BD2067" s="181"/>
    </row>
    <row r="2068" spans="1:56">
      <c r="A2068" s="223"/>
      <c r="B2068" s="224"/>
      <c r="C2068" s="225"/>
      <c r="D2068" s="182"/>
      <c r="E2068" s="182"/>
      <c r="F2068" s="182"/>
      <c r="G2068" s="203"/>
      <c r="H2068" s="218"/>
      <c r="I2068" s="213"/>
      <c r="J2068" s="207"/>
      <c r="K2068" s="213"/>
      <c r="L2068" s="207"/>
      <c r="M2068" s="213"/>
      <c r="N2068" s="207"/>
      <c r="O2068" s="183"/>
      <c r="P2068" s="184"/>
      <c r="Q2068" s="184"/>
      <c r="R2068" s="275"/>
      <c r="S2068" s="185"/>
      <c r="T2068" s="185"/>
      <c r="U2068" s="275"/>
      <c r="V2068" s="275"/>
      <c r="W2068" s="276"/>
      <c r="X2068" s="276"/>
      <c r="Y2068" s="276"/>
      <c r="Z2068" s="275"/>
      <c r="AA2068" s="184"/>
      <c r="AB2068" s="184"/>
      <c r="AC2068" s="185"/>
      <c r="AD2068" s="185"/>
      <c r="AE2068" s="186"/>
      <c r="AF2068" s="187"/>
      <c r="AG2068" s="182"/>
      <c r="AH2068" s="184"/>
      <c r="AI2068" s="184"/>
      <c r="AJ2068" s="182"/>
      <c r="AK2068" s="188"/>
      <c r="AL2068" s="188"/>
      <c r="AM2068" s="188"/>
      <c r="AN2068" s="188"/>
      <c r="AO2068" s="188"/>
      <c r="AP2068" s="188"/>
      <c r="AQ2068" s="188"/>
      <c r="AR2068" s="188"/>
      <c r="AS2068" s="188"/>
      <c r="AT2068" s="188"/>
      <c r="AU2068" s="189"/>
      <c r="AV2068" s="190"/>
      <c r="AW2068" s="190"/>
      <c r="AX2068" s="191"/>
      <c r="AY2068" s="191"/>
      <c r="AZ2068" s="191"/>
      <c r="BA2068" s="192"/>
      <c r="BB2068" s="193"/>
      <c r="BC2068" s="193"/>
      <c r="BD2068" s="193"/>
    </row>
    <row r="2069" spans="1:56">
      <c r="A2069" s="220"/>
      <c r="B2069" s="221"/>
      <c r="C2069" s="222"/>
      <c r="D2069" s="169"/>
      <c r="E2069" s="169"/>
      <c r="F2069" s="169"/>
      <c r="G2069" s="202"/>
      <c r="H2069" s="217"/>
      <c r="I2069" s="212"/>
      <c r="J2069" s="206"/>
      <c r="K2069" s="212"/>
      <c r="L2069" s="206"/>
      <c r="M2069" s="212"/>
      <c r="N2069" s="206"/>
      <c r="O2069" s="170"/>
      <c r="P2069" s="171"/>
      <c r="Q2069" s="171"/>
      <c r="R2069" s="171"/>
      <c r="S2069" s="172"/>
      <c r="T2069" s="172"/>
      <c r="U2069" s="171"/>
      <c r="V2069" s="171"/>
      <c r="W2069" s="173"/>
      <c r="X2069" s="173"/>
      <c r="Y2069" s="173"/>
      <c r="Z2069" s="171"/>
      <c r="AA2069" s="171"/>
      <c r="AB2069" s="171"/>
      <c r="AC2069" s="172"/>
      <c r="AD2069" s="172"/>
      <c r="AE2069" s="174"/>
      <c r="AF2069" s="175"/>
      <c r="AG2069" s="169"/>
      <c r="AH2069" s="171"/>
      <c r="AI2069" s="171"/>
      <c r="AJ2069" s="169"/>
      <c r="AK2069" s="176"/>
      <c r="AL2069" s="176"/>
      <c r="AM2069" s="176"/>
      <c r="AN2069" s="176"/>
      <c r="AO2069" s="176"/>
      <c r="AP2069" s="176"/>
      <c r="AQ2069" s="176"/>
      <c r="AR2069" s="176"/>
      <c r="AS2069" s="176"/>
      <c r="AT2069" s="176"/>
      <c r="AU2069" s="177"/>
      <c r="AV2069" s="178"/>
      <c r="AW2069" s="178"/>
      <c r="AX2069" s="179"/>
      <c r="AY2069" s="179"/>
      <c r="AZ2069" s="179"/>
      <c r="BA2069" s="180"/>
      <c r="BB2069" s="181"/>
      <c r="BC2069" s="181"/>
      <c r="BD2069" s="181"/>
    </row>
    <row r="2070" spans="1:56">
      <c r="A2070" s="223"/>
      <c r="B2070" s="224"/>
      <c r="C2070" s="225"/>
      <c r="D2070" s="182"/>
      <c r="E2070" s="182"/>
      <c r="F2070" s="182"/>
      <c r="G2070" s="203"/>
      <c r="H2070" s="218"/>
      <c r="I2070" s="213"/>
      <c r="J2070" s="207"/>
      <c r="K2070" s="213"/>
      <c r="L2070" s="207"/>
      <c r="M2070" s="213"/>
      <c r="N2070" s="207"/>
      <c r="O2070" s="183"/>
      <c r="P2070" s="184"/>
      <c r="Q2070" s="184"/>
      <c r="R2070" s="275"/>
      <c r="S2070" s="185"/>
      <c r="T2070" s="185"/>
      <c r="U2070" s="275"/>
      <c r="V2070" s="275"/>
      <c r="W2070" s="276"/>
      <c r="X2070" s="276"/>
      <c r="Y2070" s="276"/>
      <c r="Z2070" s="275"/>
      <c r="AA2070" s="184"/>
      <c r="AB2070" s="184"/>
      <c r="AC2070" s="185"/>
      <c r="AD2070" s="185"/>
      <c r="AE2070" s="186"/>
      <c r="AF2070" s="187"/>
      <c r="AG2070" s="182"/>
      <c r="AH2070" s="184"/>
      <c r="AI2070" s="184"/>
      <c r="AJ2070" s="182"/>
      <c r="AK2070" s="188"/>
      <c r="AL2070" s="188"/>
      <c r="AM2070" s="188"/>
      <c r="AN2070" s="188"/>
      <c r="AO2070" s="188"/>
      <c r="AP2070" s="188"/>
      <c r="AQ2070" s="188"/>
      <c r="AR2070" s="188"/>
      <c r="AS2070" s="188"/>
      <c r="AT2070" s="188"/>
      <c r="AU2070" s="189"/>
      <c r="AV2070" s="190"/>
      <c r="AW2070" s="190"/>
      <c r="AX2070" s="191"/>
      <c r="AY2070" s="191"/>
      <c r="AZ2070" s="191"/>
      <c r="BA2070" s="192"/>
      <c r="BB2070" s="193"/>
      <c r="BC2070" s="193"/>
      <c r="BD2070" s="193"/>
    </row>
    <row r="2071" spans="1:56">
      <c r="A2071" s="220"/>
      <c r="B2071" s="221"/>
      <c r="C2071" s="222"/>
      <c r="D2071" s="169"/>
      <c r="E2071" s="169"/>
      <c r="F2071" s="169"/>
      <c r="G2071" s="202"/>
      <c r="H2071" s="217"/>
      <c r="I2071" s="212"/>
      <c r="J2071" s="206"/>
      <c r="K2071" s="212"/>
      <c r="L2071" s="206"/>
      <c r="M2071" s="212"/>
      <c r="N2071" s="206"/>
      <c r="O2071" s="170"/>
      <c r="P2071" s="171"/>
      <c r="Q2071" s="171"/>
      <c r="R2071" s="171"/>
      <c r="S2071" s="172"/>
      <c r="T2071" s="172"/>
      <c r="U2071" s="171"/>
      <c r="V2071" s="171"/>
      <c r="W2071" s="173"/>
      <c r="X2071" s="173"/>
      <c r="Y2071" s="173"/>
      <c r="Z2071" s="171"/>
      <c r="AA2071" s="171"/>
      <c r="AB2071" s="171"/>
      <c r="AC2071" s="172"/>
      <c r="AD2071" s="172"/>
      <c r="AE2071" s="174"/>
      <c r="AF2071" s="175"/>
      <c r="AG2071" s="169"/>
      <c r="AH2071" s="171"/>
      <c r="AI2071" s="171"/>
      <c r="AJ2071" s="169"/>
      <c r="AK2071" s="176"/>
      <c r="AL2071" s="176"/>
      <c r="AM2071" s="176"/>
      <c r="AN2071" s="176"/>
      <c r="AO2071" s="176"/>
      <c r="AP2071" s="176"/>
      <c r="AQ2071" s="176"/>
      <c r="AR2071" s="176"/>
      <c r="AS2071" s="176"/>
      <c r="AT2071" s="176"/>
      <c r="AU2071" s="177"/>
      <c r="AV2071" s="178"/>
      <c r="AW2071" s="178"/>
      <c r="AX2071" s="179"/>
      <c r="AY2071" s="179"/>
      <c r="AZ2071" s="179"/>
      <c r="BA2071" s="180"/>
      <c r="BB2071" s="181"/>
      <c r="BC2071" s="181"/>
      <c r="BD2071" s="181"/>
    </row>
    <row r="2072" spans="1:56">
      <c r="A2072" s="223"/>
      <c r="B2072" s="224"/>
      <c r="C2072" s="225"/>
      <c r="D2072" s="182"/>
      <c r="E2072" s="182"/>
      <c r="F2072" s="182"/>
      <c r="G2072" s="203"/>
      <c r="H2072" s="218"/>
      <c r="I2072" s="213"/>
      <c r="J2072" s="207"/>
      <c r="K2072" s="213"/>
      <c r="L2072" s="207"/>
      <c r="M2072" s="213"/>
      <c r="N2072" s="207"/>
      <c r="O2072" s="183"/>
      <c r="P2072" s="184"/>
      <c r="Q2072" s="184"/>
      <c r="R2072" s="275"/>
      <c r="S2072" s="185"/>
      <c r="T2072" s="185"/>
      <c r="U2072" s="275"/>
      <c r="V2072" s="275"/>
      <c r="W2072" s="276"/>
      <c r="X2072" s="276"/>
      <c r="Y2072" s="276"/>
      <c r="Z2072" s="275"/>
      <c r="AA2072" s="184"/>
      <c r="AB2072" s="184"/>
      <c r="AC2072" s="185"/>
      <c r="AD2072" s="185"/>
      <c r="AE2072" s="186"/>
      <c r="AF2072" s="187"/>
      <c r="AG2072" s="182"/>
      <c r="AH2072" s="184"/>
      <c r="AI2072" s="184"/>
      <c r="AJ2072" s="182"/>
      <c r="AK2072" s="188"/>
      <c r="AL2072" s="188"/>
      <c r="AM2072" s="188"/>
      <c r="AN2072" s="188"/>
      <c r="AO2072" s="188"/>
      <c r="AP2072" s="188"/>
      <c r="AQ2072" s="188"/>
      <c r="AR2072" s="188"/>
      <c r="AS2072" s="188"/>
      <c r="AT2072" s="188"/>
      <c r="AU2072" s="189"/>
      <c r="AV2072" s="190"/>
      <c r="AW2072" s="190"/>
      <c r="AX2072" s="191"/>
      <c r="AY2072" s="191"/>
      <c r="AZ2072" s="191"/>
      <c r="BA2072" s="192"/>
      <c r="BB2072" s="193"/>
      <c r="BC2072" s="193"/>
      <c r="BD2072" s="193"/>
    </row>
    <row r="2073" spans="1:56">
      <c r="A2073" s="220"/>
      <c r="B2073" s="221"/>
      <c r="C2073" s="222"/>
      <c r="D2073" s="169"/>
      <c r="E2073" s="169"/>
      <c r="F2073" s="169"/>
      <c r="G2073" s="202"/>
      <c r="H2073" s="217"/>
      <c r="I2073" s="212"/>
      <c r="J2073" s="206"/>
      <c r="K2073" s="212"/>
      <c r="L2073" s="206"/>
      <c r="M2073" s="212"/>
      <c r="N2073" s="206"/>
      <c r="O2073" s="170"/>
      <c r="P2073" s="171"/>
      <c r="Q2073" s="171"/>
      <c r="R2073" s="171"/>
      <c r="S2073" s="172"/>
      <c r="T2073" s="172"/>
      <c r="U2073" s="171"/>
      <c r="V2073" s="171"/>
      <c r="W2073" s="173"/>
      <c r="X2073" s="173"/>
      <c r="Y2073" s="173"/>
      <c r="Z2073" s="171"/>
      <c r="AA2073" s="171"/>
      <c r="AB2073" s="171"/>
      <c r="AC2073" s="172"/>
      <c r="AD2073" s="172"/>
      <c r="AE2073" s="174"/>
      <c r="AF2073" s="175"/>
      <c r="AG2073" s="169"/>
      <c r="AH2073" s="171"/>
      <c r="AI2073" s="171"/>
      <c r="AJ2073" s="169"/>
      <c r="AK2073" s="176"/>
      <c r="AL2073" s="176"/>
      <c r="AM2073" s="176"/>
      <c r="AN2073" s="176"/>
      <c r="AO2073" s="176"/>
      <c r="AP2073" s="176"/>
      <c r="AQ2073" s="176"/>
      <c r="AR2073" s="176"/>
      <c r="AS2073" s="176"/>
      <c r="AT2073" s="176"/>
      <c r="AU2073" s="177"/>
      <c r="AV2073" s="178"/>
      <c r="AW2073" s="178"/>
      <c r="AX2073" s="179"/>
      <c r="AY2073" s="179"/>
      <c r="AZ2073" s="179"/>
      <c r="BA2073" s="180"/>
      <c r="BB2073" s="181"/>
      <c r="BC2073" s="181"/>
      <c r="BD2073" s="181"/>
    </row>
    <row r="2074" spans="1:56">
      <c r="A2074" s="223"/>
      <c r="B2074" s="224"/>
      <c r="C2074" s="225"/>
      <c r="D2074" s="182"/>
      <c r="E2074" s="182"/>
      <c r="F2074" s="182"/>
      <c r="G2074" s="203"/>
      <c r="H2074" s="218"/>
      <c r="I2074" s="213"/>
      <c r="J2074" s="207"/>
      <c r="K2074" s="213"/>
      <c r="L2074" s="207"/>
      <c r="M2074" s="213"/>
      <c r="N2074" s="207"/>
      <c r="O2074" s="183"/>
      <c r="P2074" s="184"/>
      <c r="Q2074" s="184"/>
      <c r="R2074" s="275"/>
      <c r="S2074" s="185"/>
      <c r="T2074" s="185"/>
      <c r="U2074" s="275"/>
      <c r="V2074" s="275"/>
      <c r="W2074" s="276"/>
      <c r="X2074" s="276"/>
      <c r="Y2074" s="276"/>
      <c r="Z2074" s="275"/>
      <c r="AA2074" s="184"/>
      <c r="AB2074" s="184"/>
      <c r="AC2074" s="185"/>
      <c r="AD2074" s="185"/>
      <c r="AE2074" s="186"/>
      <c r="AF2074" s="187"/>
      <c r="AG2074" s="182"/>
      <c r="AH2074" s="184"/>
      <c r="AI2074" s="184"/>
      <c r="AJ2074" s="182"/>
      <c r="AK2074" s="188"/>
      <c r="AL2074" s="188"/>
      <c r="AM2074" s="188"/>
      <c r="AN2074" s="188"/>
      <c r="AO2074" s="188"/>
      <c r="AP2074" s="188"/>
      <c r="AQ2074" s="188"/>
      <c r="AR2074" s="188"/>
      <c r="AS2074" s="188"/>
      <c r="AT2074" s="188"/>
      <c r="AU2074" s="189"/>
      <c r="AV2074" s="190"/>
      <c r="AW2074" s="190"/>
      <c r="AX2074" s="191"/>
      <c r="AY2074" s="191"/>
      <c r="AZ2074" s="191"/>
      <c r="BA2074" s="192"/>
      <c r="BB2074" s="193"/>
      <c r="BC2074" s="193"/>
      <c r="BD2074" s="193"/>
    </row>
    <row r="2075" spans="1:56">
      <c r="A2075" s="220"/>
      <c r="B2075" s="221"/>
      <c r="C2075" s="222"/>
      <c r="D2075" s="169"/>
      <c r="E2075" s="169"/>
      <c r="F2075" s="169"/>
      <c r="G2075" s="202"/>
      <c r="H2075" s="217"/>
      <c r="I2075" s="212"/>
      <c r="J2075" s="206"/>
      <c r="K2075" s="212"/>
      <c r="L2075" s="206"/>
      <c r="M2075" s="212"/>
      <c r="N2075" s="206"/>
      <c r="O2075" s="170"/>
      <c r="P2075" s="171"/>
      <c r="Q2075" s="171"/>
      <c r="R2075" s="171"/>
      <c r="S2075" s="172"/>
      <c r="T2075" s="172"/>
      <c r="U2075" s="171"/>
      <c r="V2075" s="171"/>
      <c r="W2075" s="173"/>
      <c r="X2075" s="173"/>
      <c r="Y2075" s="173"/>
      <c r="Z2075" s="171"/>
      <c r="AA2075" s="171"/>
      <c r="AB2075" s="171"/>
      <c r="AC2075" s="172"/>
      <c r="AD2075" s="172"/>
      <c r="AE2075" s="174"/>
      <c r="AF2075" s="175"/>
      <c r="AG2075" s="169"/>
      <c r="AH2075" s="171"/>
      <c r="AI2075" s="171"/>
      <c r="AJ2075" s="169"/>
      <c r="AK2075" s="176"/>
      <c r="AL2075" s="176"/>
      <c r="AM2075" s="176"/>
      <c r="AN2075" s="176"/>
      <c r="AO2075" s="176"/>
      <c r="AP2075" s="176"/>
      <c r="AQ2075" s="176"/>
      <c r="AR2075" s="176"/>
      <c r="AS2075" s="176"/>
      <c r="AT2075" s="176"/>
      <c r="AU2075" s="177"/>
      <c r="AV2075" s="178"/>
      <c r="AW2075" s="178"/>
      <c r="AX2075" s="179"/>
      <c r="AY2075" s="179"/>
      <c r="AZ2075" s="179"/>
      <c r="BA2075" s="180"/>
      <c r="BB2075" s="181"/>
      <c r="BC2075" s="181"/>
      <c r="BD2075" s="181"/>
    </row>
    <row r="2076" spans="1:56">
      <c r="A2076" s="223"/>
      <c r="B2076" s="224"/>
      <c r="C2076" s="225"/>
      <c r="D2076" s="182"/>
      <c r="E2076" s="182"/>
      <c r="F2076" s="182"/>
      <c r="G2076" s="203"/>
      <c r="H2076" s="218"/>
      <c r="I2076" s="213"/>
      <c r="J2076" s="207"/>
      <c r="K2076" s="213"/>
      <c r="L2076" s="207"/>
      <c r="M2076" s="213"/>
      <c r="N2076" s="207"/>
      <c r="O2076" s="183"/>
      <c r="P2076" s="184"/>
      <c r="Q2076" s="184"/>
      <c r="R2076" s="275"/>
      <c r="S2076" s="185"/>
      <c r="T2076" s="185"/>
      <c r="U2076" s="275"/>
      <c r="V2076" s="275"/>
      <c r="W2076" s="276"/>
      <c r="X2076" s="276"/>
      <c r="Y2076" s="276"/>
      <c r="Z2076" s="275"/>
      <c r="AA2076" s="184"/>
      <c r="AB2076" s="184"/>
      <c r="AC2076" s="185"/>
      <c r="AD2076" s="185"/>
      <c r="AE2076" s="186"/>
      <c r="AF2076" s="187"/>
      <c r="AG2076" s="182"/>
      <c r="AH2076" s="184"/>
      <c r="AI2076" s="184"/>
      <c r="AJ2076" s="182"/>
      <c r="AK2076" s="188"/>
      <c r="AL2076" s="188"/>
      <c r="AM2076" s="188"/>
      <c r="AN2076" s="188"/>
      <c r="AO2076" s="188"/>
      <c r="AP2076" s="188"/>
      <c r="AQ2076" s="188"/>
      <c r="AR2076" s="188"/>
      <c r="AS2076" s="188"/>
      <c r="AT2076" s="188"/>
      <c r="AU2076" s="189"/>
      <c r="AV2076" s="190"/>
      <c r="AW2076" s="190"/>
      <c r="AX2076" s="191"/>
      <c r="AY2076" s="191"/>
      <c r="AZ2076" s="191"/>
      <c r="BA2076" s="192"/>
      <c r="BB2076" s="193"/>
      <c r="BC2076" s="193"/>
      <c r="BD2076" s="193"/>
    </row>
    <row r="2077" spans="1:56">
      <c r="A2077" s="220"/>
      <c r="B2077" s="221"/>
      <c r="C2077" s="222"/>
      <c r="D2077" s="169"/>
      <c r="E2077" s="169"/>
      <c r="F2077" s="169"/>
      <c r="G2077" s="202"/>
      <c r="H2077" s="217"/>
      <c r="I2077" s="212"/>
      <c r="J2077" s="206"/>
      <c r="K2077" s="212"/>
      <c r="L2077" s="206"/>
      <c r="M2077" s="212"/>
      <c r="N2077" s="206"/>
      <c r="O2077" s="170"/>
      <c r="P2077" s="171"/>
      <c r="Q2077" s="171"/>
      <c r="R2077" s="171"/>
      <c r="S2077" s="172"/>
      <c r="T2077" s="172"/>
      <c r="U2077" s="171"/>
      <c r="V2077" s="171"/>
      <c r="W2077" s="173"/>
      <c r="X2077" s="173"/>
      <c r="Y2077" s="173"/>
      <c r="Z2077" s="171"/>
      <c r="AA2077" s="171"/>
      <c r="AB2077" s="171"/>
      <c r="AC2077" s="172"/>
      <c r="AD2077" s="172"/>
      <c r="AE2077" s="174"/>
      <c r="AF2077" s="175"/>
      <c r="AG2077" s="169"/>
      <c r="AH2077" s="171"/>
      <c r="AI2077" s="171"/>
      <c r="AJ2077" s="169"/>
      <c r="AK2077" s="176"/>
      <c r="AL2077" s="176"/>
      <c r="AM2077" s="176"/>
      <c r="AN2077" s="176"/>
      <c r="AO2077" s="176"/>
      <c r="AP2077" s="176"/>
      <c r="AQ2077" s="176"/>
      <c r="AR2077" s="176"/>
      <c r="AS2077" s="176"/>
      <c r="AT2077" s="176"/>
      <c r="AU2077" s="177"/>
      <c r="AV2077" s="178"/>
      <c r="AW2077" s="178"/>
      <c r="AX2077" s="179"/>
      <c r="AY2077" s="179"/>
      <c r="AZ2077" s="179"/>
      <c r="BA2077" s="180"/>
      <c r="BB2077" s="181"/>
      <c r="BC2077" s="181"/>
      <c r="BD2077" s="181"/>
    </row>
    <row r="2078" spans="1:56">
      <c r="A2078" s="223"/>
      <c r="B2078" s="224"/>
      <c r="C2078" s="225"/>
      <c r="D2078" s="182"/>
      <c r="E2078" s="182"/>
      <c r="F2078" s="182"/>
      <c r="G2078" s="203"/>
      <c r="H2078" s="218"/>
      <c r="I2078" s="213"/>
      <c r="J2078" s="207"/>
      <c r="K2078" s="213"/>
      <c r="L2078" s="207"/>
      <c r="M2078" s="213"/>
      <c r="N2078" s="207"/>
      <c r="O2078" s="183"/>
      <c r="P2078" s="184"/>
      <c r="Q2078" s="184"/>
      <c r="R2078" s="275"/>
      <c r="S2078" s="185"/>
      <c r="T2078" s="185"/>
      <c r="U2078" s="275"/>
      <c r="V2078" s="275"/>
      <c r="W2078" s="276"/>
      <c r="X2078" s="276"/>
      <c r="Y2078" s="276"/>
      <c r="Z2078" s="275"/>
      <c r="AA2078" s="184"/>
      <c r="AB2078" s="184"/>
      <c r="AC2078" s="185"/>
      <c r="AD2078" s="185"/>
      <c r="AE2078" s="186"/>
      <c r="AF2078" s="187"/>
      <c r="AG2078" s="182"/>
      <c r="AH2078" s="184"/>
      <c r="AI2078" s="184"/>
      <c r="AJ2078" s="182"/>
      <c r="AK2078" s="188"/>
      <c r="AL2078" s="188"/>
      <c r="AM2078" s="188"/>
      <c r="AN2078" s="188"/>
      <c r="AO2078" s="188"/>
      <c r="AP2078" s="188"/>
      <c r="AQ2078" s="188"/>
      <c r="AR2078" s="188"/>
      <c r="AS2078" s="188"/>
      <c r="AT2078" s="188"/>
      <c r="AU2078" s="189"/>
      <c r="AV2078" s="190"/>
      <c r="AW2078" s="190"/>
      <c r="AX2078" s="191"/>
      <c r="AY2078" s="191"/>
      <c r="AZ2078" s="191"/>
      <c r="BA2078" s="192"/>
      <c r="BB2078" s="193"/>
      <c r="BC2078" s="193"/>
      <c r="BD2078" s="193"/>
    </row>
    <row r="2079" spans="1:56">
      <c r="A2079" s="220"/>
      <c r="B2079" s="221"/>
      <c r="C2079" s="222"/>
      <c r="D2079" s="169"/>
      <c r="E2079" s="169"/>
      <c r="F2079" s="169"/>
      <c r="G2079" s="202"/>
      <c r="H2079" s="217"/>
      <c r="I2079" s="212"/>
      <c r="J2079" s="206"/>
      <c r="K2079" s="212"/>
      <c r="L2079" s="206"/>
      <c r="M2079" s="212"/>
      <c r="N2079" s="206"/>
      <c r="O2079" s="170"/>
      <c r="P2079" s="171"/>
      <c r="Q2079" s="171"/>
      <c r="R2079" s="171"/>
      <c r="S2079" s="172"/>
      <c r="T2079" s="172"/>
      <c r="U2079" s="171"/>
      <c r="V2079" s="171"/>
      <c r="W2079" s="173"/>
      <c r="X2079" s="173"/>
      <c r="Y2079" s="173"/>
      <c r="Z2079" s="171"/>
      <c r="AA2079" s="171"/>
      <c r="AB2079" s="171"/>
      <c r="AC2079" s="172"/>
      <c r="AD2079" s="172"/>
      <c r="AE2079" s="174"/>
      <c r="AF2079" s="175"/>
      <c r="AG2079" s="169"/>
      <c r="AH2079" s="171"/>
      <c r="AI2079" s="171"/>
      <c r="AJ2079" s="169"/>
      <c r="AK2079" s="176"/>
      <c r="AL2079" s="176"/>
      <c r="AM2079" s="176"/>
      <c r="AN2079" s="176"/>
      <c r="AO2079" s="176"/>
      <c r="AP2079" s="176"/>
      <c r="AQ2079" s="176"/>
      <c r="AR2079" s="176"/>
      <c r="AS2079" s="176"/>
      <c r="AT2079" s="176"/>
      <c r="AU2079" s="177"/>
      <c r="AV2079" s="178"/>
      <c r="AW2079" s="178"/>
      <c r="AX2079" s="179"/>
      <c r="AY2079" s="179"/>
      <c r="AZ2079" s="179"/>
      <c r="BA2079" s="180"/>
      <c r="BB2079" s="181"/>
      <c r="BC2079" s="181"/>
      <c r="BD2079" s="181"/>
    </row>
    <row r="2080" spans="1:56">
      <c r="A2080" s="223"/>
      <c r="B2080" s="224"/>
      <c r="C2080" s="225"/>
      <c r="D2080" s="182"/>
      <c r="E2080" s="182"/>
      <c r="F2080" s="182"/>
      <c r="G2080" s="203"/>
      <c r="H2080" s="218"/>
      <c r="I2080" s="213"/>
      <c r="J2080" s="207"/>
      <c r="K2080" s="213"/>
      <c r="L2080" s="207"/>
      <c r="M2080" s="213"/>
      <c r="N2080" s="207"/>
      <c r="O2080" s="183"/>
      <c r="P2080" s="184"/>
      <c r="Q2080" s="184"/>
      <c r="R2080" s="275"/>
      <c r="S2080" s="185"/>
      <c r="T2080" s="185"/>
      <c r="U2080" s="275"/>
      <c r="V2080" s="275"/>
      <c r="W2080" s="276"/>
      <c r="X2080" s="276"/>
      <c r="Y2080" s="276"/>
      <c r="Z2080" s="275"/>
      <c r="AA2080" s="184"/>
      <c r="AB2080" s="184"/>
      <c r="AC2080" s="185"/>
      <c r="AD2080" s="185"/>
      <c r="AE2080" s="186"/>
      <c r="AF2080" s="187"/>
      <c r="AG2080" s="182"/>
      <c r="AH2080" s="184"/>
      <c r="AI2080" s="184"/>
      <c r="AJ2080" s="182"/>
      <c r="AK2080" s="188"/>
      <c r="AL2080" s="188"/>
      <c r="AM2080" s="188"/>
      <c r="AN2080" s="188"/>
      <c r="AO2080" s="188"/>
      <c r="AP2080" s="188"/>
      <c r="AQ2080" s="188"/>
      <c r="AR2080" s="188"/>
      <c r="AS2080" s="188"/>
      <c r="AT2080" s="188"/>
      <c r="AU2080" s="189"/>
      <c r="AV2080" s="190"/>
      <c r="AW2080" s="190"/>
      <c r="AX2080" s="191"/>
      <c r="AY2080" s="191"/>
      <c r="AZ2080" s="191"/>
      <c r="BA2080" s="192"/>
      <c r="BB2080" s="193"/>
      <c r="BC2080" s="193"/>
      <c r="BD2080" s="193"/>
    </row>
    <row r="2081" spans="1:56">
      <c r="A2081" s="220"/>
      <c r="B2081" s="221"/>
      <c r="C2081" s="222"/>
      <c r="D2081" s="169"/>
      <c r="E2081" s="169"/>
      <c r="F2081" s="169"/>
      <c r="G2081" s="202"/>
      <c r="H2081" s="217"/>
      <c r="I2081" s="212"/>
      <c r="J2081" s="206"/>
      <c r="K2081" s="212"/>
      <c r="L2081" s="206"/>
      <c r="M2081" s="212"/>
      <c r="N2081" s="206"/>
      <c r="O2081" s="170"/>
      <c r="P2081" s="171"/>
      <c r="Q2081" s="171"/>
      <c r="R2081" s="171"/>
      <c r="S2081" s="172"/>
      <c r="T2081" s="172"/>
      <c r="U2081" s="171"/>
      <c r="V2081" s="171"/>
      <c r="W2081" s="173"/>
      <c r="X2081" s="173"/>
      <c r="Y2081" s="173"/>
      <c r="Z2081" s="171"/>
      <c r="AA2081" s="171"/>
      <c r="AB2081" s="171"/>
      <c r="AC2081" s="172"/>
      <c r="AD2081" s="172"/>
      <c r="AE2081" s="174"/>
      <c r="AF2081" s="175"/>
      <c r="AG2081" s="169"/>
      <c r="AH2081" s="171"/>
      <c r="AI2081" s="171"/>
      <c r="AJ2081" s="169"/>
      <c r="AK2081" s="176"/>
      <c r="AL2081" s="176"/>
      <c r="AM2081" s="176"/>
      <c r="AN2081" s="176"/>
      <c r="AO2081" s="176"/>
      <c r="AP2081" s="176"/>
      <c r="AQ2081" s="176"/>
      <c r="AR2081" s="176"/>
      <c r="AS2081" s="176"/>
      <c r="AT2081" s="176"/>
      <c r="AU2081" s="177"/>
      <c r="AV2081" s="178"/>
      <c r="AW2081" s="178"/>
      <c r="AX2081" s="179"/>
      <c r="AY2081" s="179"/>
      <c r="AZ2081" s="179"/>
      <c r="BA2081" s="180"/>
      <c r="BB2081" s="181"/>
      <c r="BC2081" s="181"/>
      <c r="BD2081" s="181"/>
    </row>
    <row r="2082" spans="1:56">
      <c r="A2082" s="223"/>
      <c r="B2082" s="224"/>
      <c r="C2082" s="225"/>
      <c r="D2082" s="182"/>
      <c r="E2082" s="182"/>
      <c r="F2082" s="182"/>
      <c r="G2082" s="203"/>
      <c r="H2082" s="218"/>
      <c r="I2082" s="213"/>
      <c r="J2082" s="207"/>
      <c r="K2082" s="213"/>
      <c r="L2082" s="207"/>
      <c r="M2082" s="213"/>
      <c r="N2082" s="207"/>
      <c r="O2082" s="183"/>
      <c r="P2082" s="184"/>
      <c r="Q2082" s="184"/>
      <c r="R2082" s="275"/>
      <c r="S2082" s="185"/>
      <c r="T2082" s="185"/>
      <c r="U2082" s="275"/>
      <c r="V2082" s="275"/>
      <c r="W2082" s="276"/>
      <c r="X2082" s="276"/>
      <c r="Y2082" s="276"/>
      <c r="Z2082" s="275"/>
      <c r="AA2082" s="184"/>
      <c r="AB2082" s="184"/>
      <c r="AC2082" s="185"/>
      <c r="AD2082" s="185"/>
      <c r="AE2082" s="186"/>
      <c r="AF2082" s="187"/>
      <c r="AG2082" s="182"/>
      <c r="AH2082" s="184"/>
      <c r="AI2082" s="184"/>
      <c r="AJ2082" s="182"/>
      <c r="AK2082" s="188"/>
      <c r="AL2082" s="188"/>
      <c r="AM2082" s="188"/>
      <c r="AN2082" s="188"/>
      <c r="AO2082" s="188"/>
      <c r="AP2082" s="188"/>
      <c r="AQ2082" s="188"/>
      <c r="AR2082" s="188"/>
      <c r="AS2082" s="188"/>
      <c r="AT2082" s="188"/>
      <c r="AU2082" s="189"/>
      <c r="AV2082" s="190"/>
      <c r="AW2082" s="190"/>
      <c r="AX2082" s="191"/>
      <c r="AY2082" s="191"/>
      <c r="AZ2082" s="191"/>
      <c r="BA2082" s="192"/>
      <c r="BB2082" s="193"/>
      <c r="BC2082" s="193"/>
      <c r="BD2082" s="193"/>
    </row>
    <row r="2083" spans="1:56">
      <c r="A2083" s="220"/>
      <c r="B2083" s="221"/>
      <c r="C2083" s="222"/>
      <c r="D2083" s="169"/>
      <c r="E2083" s="169"/>
      <c r="F2083" s="169"/>
      <c r="G2083" s="202"/>
      <c r="H2083" s="217"/>
      <c r="I2083" s="212"/>
      <c r="J2083" s="206"/>
      <c r="K2083" s="212"/>
      <c r="L2083" s="206"/>
      <c r="M2083" s="212"/>
      <c r="N2083" s="206"/>
      <c r="O2083" s="170"/>
      <c r="P2083" s="171"/>
      <c r="Q2083" s="171"/>
      <c r="R2083" s="171"/>
      <c r="S2083" s="172"/>
      <c r="T2083" s="172"/>
      <c r="U2083" s="171"/>
      <c r="V2083" s="171"/>
      <c r="W2083" s="173"/>
      <c r="X2083" s="173"/>
      <c r="Y2083" s="173"/>
      <c r="Z2083" s="171"/>
      <c r="AA2083" s="171"/>
      <c r="AB2083" s="171"/>
      <c r="AC2083" s="172"/>
      <c r="AD2083" s="172"/>
      <c r="AE2083" s="174"/>
      <c r="AF2083" s="175"/>
      <c r="AG2083" s="169"/>
      <c r="AH2083" s="171"/>
      <c r="AI2083" s="171"/>
      <c r="AJ2083" s="169"/>
      <c r="AK2083" s="176"/>
      <c r="AL2083" s="176"/>
      <c r="AM2083" s="176"/>
      <c r="AN2083" s="176"/>
      <c r="AO2083" s="176"/>
      <c r="AP2083" s="176"/>
      <c r="AQ2083" s="176"/>
      <c r="AR2083" s="176"/>
      <c r="AS2083" s="176"/>
      <c r="AT2083" s="176"/>
      <c r="AU2083" s="177"/>
      <c r="AV2083" s="178"/>
      <c r="AW2083" s="178"/>
      <c r="AX2083" s="179"/>
      <c r="AY2083" s="179"/>
      <c r="AZ2083" s="179"/>
      <c r="BA2083" s="180"/>
      <c r="BB2083" s="181"/>
      <c r="BC2083" s="181"/>
      <c r="BD2083" s="181"/>
    </row>
    <row r="2084" spans="1:56">
      <c r="A2084" s="223"/>
      <c r="B2084" s="224"/>
      <c r="C2084" s="225"/>
      <c r="D2084" s="182"/>
      <c r="E2084" s="182"/>
      <c r="F2084" s="182"/>
      <c r="G2084" s="203"/>
      <c r="H2084" s="218"/>
      <c r="I2084" s="213"/>
      <c r="J2084" s="207"/>
      <c r="K2084" s="213"/>
      <c r="L2084" s="207"/>
      <c r="M2084" s="213"/>
      <c r="N2084" s="207"/>
      <c r="O2084" s="183"/>
      <c r="P2084" s="184"/>
      <c r="Q2084" s="184"/>
      <c r="R2084" s="275"/>
      <c r="S2084" s="185"/>
      <c r="T2084" s="185"/>
      <c r="U2084" s="275"/>
      <c r="V2084" s="275"/>
      <c r="W2084" s="276"/>
      <c r="X2084" s="276"/>
      <c r="Y2084" s="276"/>
      <c r="Z2084" s="275"/>
      <c r="AA2084" s="184"/>
      <c r="AB2084" s="184"/>
      <c r="AC2084" s="185"/>
      <c r="AD2084" s="185"/>
      <c r="AE2084" s="186"/>
      <c r="AF2084" s="187"/>
      <c r="AG2084" s="182"/>
      <c r="AH2084" s="184"/>
      <c r="AI2084" s="184"/>
      <c r="AJ2084" s="182"/>
      <c r="AK2084" s="188"/>
      <c r="AL2084" s="188"/>
      <c r="AM2084" s="188"/>
      <c r="AN2084" s="188"/>
      <c r="AO2084" s="188"/>
      <c r="AP2084" s="188"/>
      <c r="AQ2084" s="188"/>
      <c r="AR2084" s="188"/>
      <c r="AS2084" s="188"/>
      <c r="AT2084" s="188"/>
      <c r="AU2084" s="189"/>
      <c r="AV2084" s="190"/>
      <c r="AW2084" s="190"/>
      <c r="AX2084" s="191"/>
      <c r="AY2084" s="191"/>
      <c r="AZ2084" s="191"/>
      <c r="BA2084" s="192"/>
      <c r="BB2084" s="193"/>
      <c r="BC2084" s="193"/>
      <c r="BD2084" s="193"/>
    </row>
    <row r="2085" spans="1:56">
      <c r="A2085" s="220"/>
      <c r="B2085" s="221"/>
      <c r="C2085" s="222"/>
      <c r="D2085" s="169"/>
      <c r="E2085" s="169"/>
      <c r="F2085" s="169"/>
      <c r="G2085" s="202"/>
      <c r="H2085" s="217"/>
      <c r="I2085" s="212"/>
      <c r="J2085" s="206"/>
      <c r="K2085" s="212"/>
      <c r="L2085" s="206"/>
      <c r="M2085" s="212"/>
      <c r="N2085" s="206"/>
      <c r="O2085" s="170"/>
      <c r="P2085" s="171"/>
      <c r="Q2085" s="171"/>
      <c r="R2085" s="171"/>
      <c r="S2085" s="172"/>
      <c r="T2085" s="172"/>
      <c r="U2085" s="171"/>
      <c r="V2085" s="171"/>
      <c r="W2085" s="173"/>
      <c r="X2085" s="173"/>
      <c r="Y2085" s="173"/>
      <c r="Z2085" s="171"/>
      <c r="AA2085" s="171"/>
      <c r="AB2085" s="171"/>
      <c r="AC2085" s="172"/>
      <c r="AD2085" s="172"/>
      <c r="AE2085" s="174"/>
      <c r="AF2085" s="175"/>
      <c r="AG2085" s="169"/>
      <c r="AH2085" s="171"/>
      <c r="AI2085" s="171"/>
      <c r="AJ2085" s="169"/>
      <c r="AK2085" s="176"/>
      <c r="AL2085" s="176"/>
      <c r="AM2085" s="176"/>
      <c r="AN2085" s="176"/>
      <c r="AO2085" s="176"/>
      <c r="AP2085" s="176"/>
      <c r="AQ2085" s="176"/>
      <c r="AR2085" s="176"/>
      <c r="AS2085" s="176"/>
      <c r="AT2085" s="176"/>
      <c r="AU2085" s="177"/>
      <c r="AV2085" s="178"/>
      <c r="AW2085" s="178"/>
      <c r="AX2085" s="179"/>
      <c r="AY2085" s="179"/>
      <c r="AZ2085" s="179"/>
      <c r="BA2085" s="180"/>
      <c r="BB2085" s="181"/>
      <c r="BC2085" s="181"/>
      <c r="BD2085" s="181"/>
    </row>
    <row r="2086" spans="1:56">
      <c r="A2086" s="223"/>
      <c r="B2086" s="224"/>
      <c r="C2086" s="225"/>
      <c r="D2086" s="182"/>
      <c r="E2086" s="182"/>
      <c r="F2086" s="182"/>
      <c r="G2086" s="203"/>
      <c r="H2086" s="218"/>
      <c r="I2086" s="213"/>
      <c r="J2086" s="207"/>
      <c r="K2086" s="213"/>
      <c r="L2086" s="207"/>
      <c r="M2086" s="213"/>
      <c r="N2086" s="207"/>
      <c r="O2086" s="183"/>
      <c r="P2086" s="184"/>
      <c r="Q2086" s="184"/>
      <c r="R2086" s="275"/>
      <c r="S2086" s="185"/>
      <c r="T2086" s="185"/>
      <c r="U2086" s="275"/>
      <c r="V2086" s="275"/>
      <c r="W2086" s="276"/>
      <c r="X2086" s="276"/>
      <c r="Y2086" s="276"/>
      <c r="Z2086" s="275"/>
      <c r="AA2086" s="184"/>
      <c r="AB2086" s="184"/>
      <c r="AC2086" s="185"/>
      <c r="AD2086" s="185"/>
      <c r="AE2086" s="186"/>
      <c r="AF2086" s="187"/>
      <c r="AG2086" s="182"/>
      <c r="AH2086" s="184"/>
      <c r="AI2086" s="184"/>
      <c r="AJ2086" s="182"/>
      <c r="AK2086" s="188"/>
      <c r="AL2086" s="188"/>
      <c r="AM2086" s="188"/>
      <c r="AN2086" s="188"/>
      <c r="AO2086" s="188"/>
      <c r="AP2086" s="188"/>
      <c r="AQ2086" s="188"/>
      <c r="AR2086" s="188"/>
      <c r="AS2086" s="188"/>
      <c r="AT2086" s="188"/>
      <c r="AU2086" s="189"/>
      <c r="AV2086" s="190"/>
      <c r="AW2086" s="190"/>
      <c r="AX2086" s="191"/>
      <c r="AY2086" s="191"/>
      <c r="AZ2086" s="191"/>
      <c r="BA2086" s="192"/>
      <c r="BB2086" s="193"/>
      <c r="BC2086" s="193"/>
      <c r="BD2086" s="193"/>
    </row>
    <row r="2087" spans="1:56">
      <c r="A2087" s="220"/>
      <c r="B2087" s="221"/>
      <c r="C2087" s="222"/>
      <c r="D2087" s="169"/>
      <c r="E2087" s="169"/>
      <c r="F2087" s="169"/>
      <c r="G2087" s="202"/>
      <c r="H2087" s="217"/>
      <c r="I2087" s="212"/>
      <c r="J2087" s="206"/>
      <c r="K2087" s="212"/>
      <c r="L2087" s="206"/>
      <c r="M2087" s="212"/>
      <c r="N2087" s="206"/>
      <c r="O2087" s="170"/>
      <c r="P2087" s="171"/>
      <c r="Q2087" s="171"/>
      <c r="R2087" s="171"/>
      <c r="S2087" s="172"/>
      <c r="T2087" s="172"/>
      <c r="U2087" s="171"/>
      <c r="V2087" s="171"/>
      <c r="W2087" s="173"/>
      <c r="X2087" s="173"/>
      <c r="Y2087" s="173"/>
      <c r="Z2087" s="171"/>
      <c r="AA2087" s="171"/>
      <c r="AB2087" s="171"/>
      <c r="AC2087" s="172"/>
      <c r="AD2087" s="172"/>
      <c r="AE2087" s="174"/>
      <c r="AF2087" s="175"/>
      <c r="AG2087" s="169"/>
      <c r="AH2087" s="171"/>
      <c r="AI2087" s="171"/>
      <c r="AJ2087" s="169"/>
      <c r="AK2087" s="176"/>
      <c r="AL2087" s="176"/>
      <c r="AM2087" s="176"/>
      <c r="AN2087" s="176"/>
      <c r="AO2087" s="176"/>
      <c r="AP2087" s="176"/>
      <c r="AQ2087" s="176"/>
      <c r="AR2087" s="176"/>
      <c r="AS2087" s="176"/>
      <c r="AT2087" s="176"/>
      <c r="AU2087" s="177"/>
      <c r="AV2087" s="178"/>
      <c r="AW2087" s="178"/>
      <c r="AX2087" s="179"/>
      <c r="AY2087" s="179"/>
      <c r="AZ2087" s="179"/>
      <c r="BA2087" s="180"/>
      <c r="BB2087" s="181"/>
      <c r="BC2087" s="181"/>
      <c r="BD2087" s="181"/>
    </row>
    <row r="2088" spans="1:56">
      <c r="A2088" s="223"/>
      <c r="B2088" s="224"/>
      <c r="C2088" s="225"/>
      <c r="D2088" s="182"/>
      <c r="E2088" s="182"/>
      <c r="F2088" s="182"/>
      <c r="G2088" s="203"/>
      <c r="H2088" s="218"/>
      <c r="I2088" s="213"/>
      <c r="J2088" s="207"/>
      <c r="K2088" s="213"/>
      <c r="L2088" s="207"/>
      <c r="M2088" s="213"/>
      <c r="N2088" s="207"/>
      <c r="O2088" s="183"/>
      <c r="P2088" s="184"/>
      <c r="Q2088" s="184"/>
      <c r="R2088" s="275"/>
      <c r="S2088" s="185"/>
      <c r="T2088" s="185"/>
      <c r="U2088" s="275"/>
      <c r="V2088" s="275"/>
      <c r="W2088" s="276"/>
      <c r="X2088" s="276"/>
      <c r="Y2088" s="276"/>
      <c r="Z2088" s="275"/>
      <c r="AA2088" s="184"/>
      <c r="AB2088" s="184"/>
      <c r="AC2088" s="185"/>
      <c r="AD2088" s="185"/>
      <c r="AE2088" s="186"/>
      <c r="AF2088" s="187"/>
      <c r="AG2088" s="182"/>
      <c r="AH2088" s="184"/>
      <c r="AI2088" s="184"/>
      <c r="AJ2088" s="182"/>
      <c r="AK2088" s="188"/>
      <c r="AL2088" s="188"/>
      <c r="AM2088" s="188"/>
      <c r="AN2088" s="188"/>
      <c r="AO2088" s="188"/>
      <c r="AP2088" s="188"/>
      <c r="AQ2088" s="188"/>
      <c r="AR2088" s="188"/>
      <c r="AS2088" s="188"/>
      <c r="AT2088" s="188"/>
      <c r="AU2088" s="189"/>
      <c r="AV2088" s="190"/>
      <c r="AW2088" s="190"/>
      <c r="AX2088" s="191"/>
      <c r="AY2088" s="191"/>
      <c r="AZ2088" s="191"/>
      <c r="BA2088" s="192"/>
      <c r="BB2088" s="193"/>
      <c r="BC2088" s="193"/>
      <c r="BD2088" s="193"/>
    </row>
    <row r="2089" spans="1:56">
      <c r="A2089" s="220"/>
      <c r="B2089" s="221"/>
      <c r="C2089" s="222"/>
      <c r="D2089" s="169"/>
      <c r="E2089" s="169"/>
      <c r="F2089" s="169"/>
      <c r="G2089" s="202"/>
      <c r="H2089" s="217"/>
      <c r="I2089" s="212"/>
      <c r="J2089" s="206"/>
      <c r="K2089" s="212"/>
      <c r="L2089" s="206"/>
      <c r="M2089" s="212"/>
      <c r="N2089" s="206"/>
      <c r="O2089" s="170"/>
      <c r="P2089" s="171"/>
      <c r="Q2089" s="171"/>
      <c r="R2089" s="171"/>
      <c r="S2089" s="172"/>
      <c r="T2089" s="172"/>
      <c r="U2089" s="171"/>
      <c r="V2089" s="171"/>
      <c r="W2089" s="173"/>
      <c r="X2089" s="173"/>
      <c r="Y2089" s="173"/>
      <c r="Z2089" s="171"/>
      <c r="AA2089" s="171"/>
      <c r="AB2089" s="171"/>
      <c r="AC2089" s="172"/>
      <c r="AD2089" s="172"/>
      <c r="AE2089" s="174"/>
      <c r="AF2089" s="175"/>
      <c r="AG2089" s="169"/>
      <c r="AH2089" s="171"/>
      <c r="AI2089" s="171"/>
      <c r="AJ2089" s="169"/>
      <c r="AK2089" s="176"/>
      <c r="AL2089" s="176"/>
      <c r="AM2089" s="176"/>
      <c r="AN2089" s="176"/>
      <c r="AO2089" s="176"/>
      <c r="AP2089" s="176"/>
      <c r="AQ2089" s="176"/>
      <c r="AR2089" s="176"/>
      <c r="AS2089" s="176"/>
      <c r="AT2089" s="176"/>
      <c r="AU2089" s="177"/>
      <c r="AV2089" s="178"/>
      <c r="AW2089" s="178"/>
      <c r="AX2089" s="179"/>
      <c r="AY2089" s="179"/>
      <c r="AZ2089" s="179"/>
      <c r="BA2089" s="180"/>
      <c r="BB2089" s="181"/>
      <c r="BC2089" s="181"/>
      <c r="BD2089" s="181"/>
    </row>
    <row r="2090" spans="1:56">
      <c r="A2090" s="223"/>
      <c r="B2090" s="224"/>
      <c r="C2090" s="225"/>
      <c r="D2090" s="182"/>
      <c r="E2090" s="182"/>
      <c r="F2090" s="182"/>
      <c r="G2090" s="203"/>
      <c r="H2090" s="218"/>
      <c r="I2090" s="213"/>
      <c r="J2090" s="207"/>
      <c r="K2090" s="213"/>
      <c r="L2090" s="207"/>
      <c r="M2090" s="213"/>
      <c r="N2090" s="207"/>
      <c r="O2090" s="183"/>
      <c r="P2090" s="184"/>
      <c r="Q2090" s="184"/>
      <c r="R2090" s="275"/>
      <c r="S2090" s="185"/>
      <c r="T2090" s="185"/>
      <c r="U2090" s="275"/>
      <c r="V2090" s="275"/>
      <c r="W2090" s="276"/>
      <c r="X2090" s="276"/>
      <c r="Y2090" s="276"/>
      <c r="Z2090" s="275"/>
      <c r="AA2090" s="184"/>
      <c r="AB2090" s="184"/>
      <c r="AC2090" s="185"/>
      <c r="AD2090" s="185"/>
      <c r="AE2090" s="186"/>
      <c r="AF2090" s="187"/>
      <c r="AG2090" s="182"/>
      <c r="AH2090" s="184"/>
      <c r="AI2090" s="184"/>
      <c r="AJ2090" s="182"/>
      <c r="AK2090" s="188"/>
      <c r="AL2090" s="188"/>
      <c r="AM2090" s="188"/>
      <c r="AN2090" s="188"/>
      <c r="AO2090" s="188"/>
      <c r="AP2090" s="188"/>
      <c r="AQ2090" s="188"/>
      <c r="AR2090" s="188"/>
      <c r="AS2090" s="188"/>
      <c r="AT2090" s="188"/>
      <c r="AU2090" s="189"/>
      <c r="AV2090" s="190"/>
      <c r="AW2090" s="190"/>
      <c r="AX2090" s="191"/>
      <c r="AY2090" s="191"/>
      <c r="AZ2090" s="191"/>
      <c r="BA2090" s="192"/>
      <c r="BB2090" s="193"/>
      <c r="BC2090" s="193"/>
      <c r="BD2090" s="193"/>
    </row>
    <row r="2091" spans="1:56">
      <c r="A2091" s="220"/>
      <c r="B2091" s="221"/>
      <c r="C2091" s="222"/>
      <c r="D2091" s="169"/>
      <c r="E2091" s="169"/>
      <c r="F2091" s="169"/>
      <c r="G2091" s="202"/>
      <c r="H2091" s="217"/>
      <c r="I2091" s="212"/>
      <c r="J2091" s="206"/>
      <c r="K2091" s="212"/>
      <c r="L2091" s="206"/>
      <c r="M2091" s="212"/>
      <c r="N2091" s="206"/>
      <c r="O2091" s="170"/>
      <c r="P2091" s="171"/>
      <c r="Q2091" s="171"/>
      <c r="R2091" s="171"/>
      <c r="S2091" s="172"/>
      <c r="T2091" s="172"/>
      <c r="U2091" s="171"/>
      <c r="V2091" s="171"/>
      <c r="W2091" s="173"/>
      <c r="X2091" s="173"/>
      <c r="Y2091" s="173"/>
      <c r="Z2091" s="171"/>
      <c r="AA2091" s="171"/>
      <c r="AB2091" s="171"/>
      <c r="AC2091" s="172"/>
      <c r="AD2091" s="172"/>
      <c r="AE2091" s="174"/>
      <c r="AF2091" s="175"/>
      <c r="AG2091" s="169"/>
      <c r="AH2091" s="171"/>
      <c r="AI2091" s="171"/>
      <c r="AJ2091" s="169"/>
      <c r="AK2091" s="176"/>
      <c r="AL2091" s="176"/>
      <c r="AM2091" s="176"/>
      <c r="AN2091" s="176"/>
      <c r="AO2091" s="176"/>
      <c r="AP2091" s="176"/>
      <c r="AQ2091" s="176"/>
      <c r="AR2091" s="176"/>
      <c r="AS2091" s="176"/>
      <c r="AT2091" s="176"/>
      <c r="AU2091" s="177"/>
      <c r="AV2091" s="178"/>
      <c r="AW2091" s="178"/>
      <c r="AX2091" s="179"/>
      <c r="AY2091" s="179"/>
      <c r="AZ2091" s="179"/>
      <c r="BA2091" s="180"/>
      <c r="BB2091" s="181"/>
      <c r="BC2091" s="181"/>
      <c r="BD2091" s="181"/>
    </row>
    <row r="2092" spans="1:56">
      <c r="A2092" s="223"/>
      <c r="B2092" s="224"/>
      <c r="C2092" s="225"/>
      <c r="D2092" s="182"/>
      <c r="E2092" s="182"/>
      <c r="F2092" s="182"/>
      <c r="G2092" s="203"/>
      <c r="H2092" s="218"/>
      <c r="I2092" s="213"/>
      <c r="J2092" s="207"/>
      <c r="K2092" s="213"/>
      <c r="L2092" s="207"/>
      <c r="M2092" s="213"/>
      <c r="N2092" s="207"/>
      <c r="O2092" s="183"/>
      <c r="P2092" s="184"/>
      <c r="Q2092" s="184"/>
      <c r="R2092" s="275"/>
      <c r="S2092" s="185"/>
      <c r="T2092" s="185"/>
      <c r="U2092" s="275"/>
      <c r="V2092" s="275"/>
      <c r="W2092" s="276"/>
      <c r="X2092" s="276"/>
      <c r="Y2092" s="276"/>
      <c r="Z2092" s="275"/>
      <c r="AA2092" s="184"/>
      <c r="AB2092" s="184"/>
      <c r="AC2092" s="185"/>
      <c r="AD2092" s="185"/>
      <c r="AE2092" s="186"/>
      <c r="AF2092" s="187"/>
      <c r="AG2092" s="182"/>
      <c r="AH2092" s="184"/>
      <c r="AI2092" s="184"/>
      <c r="AJ2092" s="182"/>
      <c r="AK2092" s="188"/>
      <c r="AL2092" s="188"/>
      <c r="AM2092" s="188"/>
      <c r="AN2092" s="188"/>
      <c r="AO2092" s="188"/>
      <c r="AP2092" s="188"/>
      <c r="AQ2092" s="188"/>
      <c r="AR2092" s="188"/>
      <c r="AS2092" s="188"/>
      <c r="AT2092" s="188"/>
      <c r="AU2092" s="189"/>
      <c r="AV2092" s="190"/>
      <c r="AW2092" s="190"/>
      <c r="AX2092" s="191"/>
      <c r="AY2092" s="191"/>
      <c r="AZ2092" s="191"/>
      <c r="BA2092" s="192"/>
      <c r="BB2092" s="193"/>
      <c r="BC2092" s="193"/>
      <c r="BD2092" s="193"/>
    </row>
    <row r="2093" spans="1:56">
      <c r="A2093" s="220"/>
      <c r="B2093" s="221"/>
      <c r="C2093" s="222"/>
      <c r="D2093" s="169"/>
      <c r="E2093" s="169"/>
      <c r="F2093" s="169"/>
      <c r="G2093" s="202"/>
      <c r="H2093" s="217"/>
      <c r="I2093" s="212"/>
      <c r="J2093" s="206"/>
      <c r="K2093" s="212"/>
      <c r="L2093" s="206"/>
      <c r="M2093" s="212"/>
      <c r="N2093" s="206"/>
      <c r="O2093" s="170"/>
      <c r="P2093" s="171"/>
      <c r="Q2093" s="171"/>
      <c r="R2093" s="171"/>
      <c r="S2093" s="172"/>
      <c r="T2093" s="172"/>
      <c r="U2093" s="171"/>
      <c r="V2093" s="171"/>
      <c r="W2093" s="173"/>
      <c r="X2093" s="173"/>
      <c r="Y2093" s="173"/>
      <c r="Z2093" s="171"/>
      <c r="AA2093" s="171"/>
      <c r="AB2093" s="171"/>
      <c r="AC2093" s="172"/>
      <c r="AD2093" s="172"/>
      <c r="AE2093" s="174"/>
      <c r="AF2093" s="175"/>
      <c r="AG2093" s="169"/>
      <c r="AH2093" s="171"/>
      <c r="AI2093" s="171"/>
      <c r="AJ2093" s="169"/>
      <c r="AK2093" s="176"/>
      <c r="AL2093" s="176"/>
      <c r="AM2093" s="176"/>
      <c r="AN2093" s="176"/>
      <c r="AO2093" s="176"/>
      <c r="AP2093" s="176"/>
      <c r="AQ2093" s="176"/>
      <c r="AR2093" s="176"/>
      <c r="AS2093" s="176"/>
      <c r="AT2093" s="176"/>
      <c r="AU2093" s="177"/>
      <c r="AV2093" s="178"/>
      <c r="AW2093" s="178"/>
      <c r="AX2093" s="179"/>
      <c r="AY2093" s="179"/>
      <c r="AZ2093" s="179"/>
      <c r="BA2093" s="180"/>
      <c r="BB2093" s="181"/>
      <c r="BC2093" s="181"/>
      <c r="BD2093" s="181"/>
    </row>
    <row r="2094" spans="1:56">
      <c r="A2094" s="223"/>
      <c r="B2094" s="224"/>
      <c r="C2094" s="225"/>
      <c r="D2094" s="182"/>
      <c r="E2094" s="182"/>
      <c r="F2094" s="182"/>
      <c r="G2094" s="203"/>
      <c r="H2094" s="218"/>
      <c r="I2094" s="213"/>
      <c r="J2094" s="207"/>
      <c r="K2094" s="213"/>
      <c r="L2094" s="207"/>
      <c r="M2094" s="213"/>
      <c r="N2094" s="207"/>
      <c r="O2094" s="183"/>
      <c r="P2094" s="184"/>
      <c r="Q2094" s="184"/>
      <c r="R2094" s="275"/>
      <c r="S2094" s="185"/>
      <c r="T2094" s="185"/>
      <c r="U2094" s="275"/>
      <c r="V2094" s="275"/>
      <c r="W2094" s="276"/>
      <c r="X2094" s="276"/>
      <c r="Y2094" s="276"/>
      <c r="Z2094" s="275"/>
      <c r="AA2094" s="184"/>
      <c r="AB2094" s="184"/>
      <c r="AC2094" s="185"/>
      <c r="AD2094" s="185"/>
      <c r="AE2094" s="186"/>
      <c r="AF2094" s="187"/>
      <c r="AG2094" s="182"/>
      <c r="AH2094" s="184"/>
      <c r="AI2094" s="184"/>
      <c r="AJ2094" s="182"/>
      <c r="AK2094" s="188"/>
      <c r="AL2094" s="188"/>
      <c r="AM2094" s="188"/>
      <c r="AN2094" s="188"/>
      <c r="AO2094" s="188"/>
      <c r="AP2094" s="188"/>
      <c r="AQ2094" s="188"/>
      <c r="AR2094" s="188"/>
      <c r="AS2094" s="188"/>
      <c r="AT2094" s="188"/>
      <c r="AU2094" s="189"/>
      <c r="AV2094" s="190"/>
      <c r="AW2094" s="190"/>
      <c r="AX2094" s="191"/>
      <c r="AY2094" s="191"/>
      <c r="AZ2094" s="191"/>
      <c r="BA2094" s="192"/>
      <c r="BB2094" s="193"/>
      <c r="BC2094" s="193"/>
      <c r="BD2094" s="193"/>
    </row>
    <row r="2095" spans="1:56">
      <c r="A2095" s="220"/>
      <c r="B2095" s="221"/>
      <c r="C2095" s="222"/>
      <c r="D2095" s="169"/>
      <c r="E2095" s="169"/>
      <c r="F2095" s="169"/>
      <c r="G2095" s="202"/>
      <c r="H2095" s="217"/>
      <c r="I2095" s="212"/>
      <c r="J2095" s="206"/>
      <c r="K2095" s="212"/>
      <c r="L2095" s="206"/>
      <c r="M2095" s="212"/>
      <c r="N2095" s="206"/>
      <c r="O2095" s="170"/>
      <c r="P2095" s="171"/>
      <c r="Q2095" s="171"/>
      <c r="R2095" s="171"/>
      <c r="S2095" s="172"/>
      <c r="T2095" s="172"/>
      <c r="U2095" s="171"/>
      <c r="V2095" s="171"/>
      <c r="W2095" s="173"/>
      <c r="X2095" s="173"/>
      <c r="Y2095" s="173"/>
      <c r="Z2095" s="171"/>
      <c r="AA2095" s="171"/>
      <c r="AB2095" s="171"/>
      <c r="AC2095" s="172"/>
      <c r="AD2095" s="172"/>
      <c r="AE2095" s="174"/>
      <c r="AF2095" s="175"/>
      <c r="AG2095" s="169"/>
      <c r="AH2095" s="171"/>
      <c r="AI2095" s="171"/>
      <c r="AJ2095" s="169"/>
      <c r="AK2095" s="176"/>
      <c r="AL2095" s="176"/>
      <c r="AM2095" s="176"/>
      <c r="AN2095" s="176"/>
      <c r="AO2095" s="176"/>
      <c r="AP2095" s="176"/>
      <c r="AQ2095" s="176"/>
      <c r="AR2095" s="176"/>
      <c r="AS2095" s="176"/>
      <c r="AT2095" s="176"/>
      <c r="AU2095" s="177"/>
      <c r="AV2095" s="178"/>
      <c r="AW2095" s="178"/>
      <c r="AX2095" s="179"/>
      <c r="AY2095" s="179"/>
      <c r="AZ2095" s="179"/>
      <c r="BA2095" s="180"/>
      <c r="BB2095" s="181"/>
      <c r="BC2095" s="181"/>
      <c r="BD2095" s="181"/>
    </row>
    <row r="2096" spans="1:56">
      <c r="A2096" s="223"/>
      <c r="B2096" s="224"/>
      <c r="C2096" s="225"/>
      <c r="D2096" s="182"/>
      <c r="E2096" s="182"/>
      <c r="F2096" s="182"/>
      <c r="G2096" s="203"/>
      <c r="H2096" s="218"/>
      <c r="I2096" s="213"/>
      <c r="J2096" s="207"/>
      <c r="K2096" s="213"/>
      <c r="L2096" s="207"/>
      <c r="M2096" s="213"/>
      <c r="N2096" s="207"/>
      <c r="O2096" s="183"/>
      <c r="P2096" s="184"/>
      <c r="Q2096" s="184"/>
      <c r="R2096" s="275"/>
      <c r="S2096" s="185"/>
      <c r="T2096" s="185"/>
      <c r="U2096" s="275"/>
      <c r="V2096" s="275"/>
      <c r="W2096" s="276"/>
      <c r="X2096" s="276"/>
      <c r="Y2096" s="276"/>
      <c r="Z2096" s="275"/>
      <c r="AA2096" s="184"/>
      <c r="AB2096" s="184"/>
      <c r="AC2096" s="185"/>
      <c r="AD2096" s="185"/>
      <c r="AE2096" s="186"/>
      <c r="AF2096" s="187"/>
      <c r="AG2096" s="182"/>
      <c r="AH2096" s="184"/>
      <c r="AI2096" s="184"/>
      <c r="AJ2096" s="182"/>
      <c r="AK2096" s="188"/>
      <c r="AL2096" s="188"/>
      <c r="AM2096" s="188"/>
      <c r="AN2096" s="188"/>
      <c r="AO2096" s="188"/>
      <c r="AP2096" s="188"/>
      <c r="AQ2096" s="188"/>
      <c r="AR2096" s="188"/>
      <c r="AS2096" s="188"/>
      <c r="AT2096" s="188"/>
      <c r="AU2096" s="189"/>
      <c r="AV2096" s="190"/>
      <c r="AW2096" s="190"/>
      <c r="AX2096" s="191"/>
      <c r="AY2096" s="191"/>
      <c r="AZ2096" s="191"/>
      <c r="BA2096" s="192"/>
      <c r="BB2096" s="193"/>
      <c r="BC2096" s="193"/>
      <c r="BD2096" s="193"/>
    </row>
    <row r="2097" spans="1:56">
      <c r="A2097" s="220"/>
      <c r="B2097" s="221"/>
      <c r="C2097" s="222"/>
      <c r="D2097" s="169"/>
      <c r="E2097" s="169"/>
      <c r="F2097" s="169"/>
      <c r="G2097" s="202"/>
      <c r="H2097" s="217"/>
      <c r="I2097" s="212"/>
      <c r="J2097" s="206"/>
      <c r="K2097" s="212"/>
      <c r="L2097" s="206"/>
      <c r="M2097" s="212"/>
      <c r="N2097" s="206"/>
      <c r="O2097" s="170"/>
      <c r="P2097" s="171"/>
      <c r="Q2097" s="171"/>
      <c r="R2097" s="171"/>
      <c r="S2097" s="172"/>
      <c r="T2097" s="172"/>
      <c r="U2097" s="171"/>
      <c r="V2097" s="171"/>
      <c r="W2097" s="173"/>
      <c r="X2097" s="173"/>
      <c r="Y2097" s="173"/>
      <c r="Z2097" s="171"/>
      <c r="AA2097" s="171"/>
      <c r="AB2097" s="171"/>
      <c r="AC2097" s="172"/>
      <c r="AD2097" s="172"/>
      <c r="AE2097" s="174"/>
      <c r="AF2097" s="175"/>
      <c r="AG2097" s="169"/>
      <c r="AH2097" s="171"/>
      <c r="AI2097" s="171"/>
      <c r="AJ2097" s="169"/>
      <c r="AK2097" s="176"/>
      <c r="AL2097" s="176"/>
      <c r="AM2097" s="176"/>
      <c r="AN2097" s="176"/>
      <c r="AO2097" s="176"/>
      <c r="AP2097" s="176"/>
      <c r="AQ2097" s="176"/>
      <c r="AR2097" s="176"/>
      <c r="AS2097" s="176"/>
      <c r="AT2097" s="176"/>
      <c r="AU2097" s="177"/>
      <c r="AV2097" s="178"/>
      <c r="AW2097" s="178"/>
      <c r="AX2097" s="179"/>
      <c r="AY2097" s="179"/>
      <c r="AZ2097" s="179"/>
      <c r="BA2097" s="180"/>
      <c r="BB2097" s="181"/>
      <c r="BC2097" s="181"/>
      <c r="BD2097" s="181"/>
    </row>
    <row r="2098" spans="1:56">
      <c r="A2098" s="223"/>
      <c r="B2098" s="224"/>
      <c r="C2098" s="225"/>
      <c r="D2098" s="182"/>
      <c r="E2098" s="182"/>
      <c r="F2098" s="182"/>
      <c r="G2098" s="203"/>
      <c r="H2098" s="218"/>
      <c r="I2098" s="213"/>
      <c r="J2098" s="207"/>
      <c r="K2098" s="213"/>
      <c r="L2098" s="207"/>
      <c r="M2098" s="213"/>
      <c r="N2098" s="207"/>
      <c r="O2098" s="183"/>
      <c r="P2098" s="184"/>
      <c r="Q2098" s="184"/>
      <c r="R2098" s="275"/>
      <c r="S2098" s="185"/>
      <c r="T2098" s="185"/>
      <c r="U2098" s="275"/>
      <c r="V2098" s="275"/>
      <c r="W2098" s="276"/>
      <c r="X2098" s="276"/>
      <c r="Y2098" s="276"/>
      <c r="Z2098" s="275"/>
      <c r="AA2098" s="184"/>
      <c r="AB2098" s="184"/>
      <c r="AC2098" s="185"/>
      <c r="AD2098" s="185"/>
      <c r="AE2098" s="186"/>
      <c r="AF2098" s="187"/>
      <c r="AG2098" s="182"/>
      <c r="AH2098" s="184"/>
      <c r="AI2098" s="184"/>
      <c r="AJ2098" s="182"/>
      <c r="AK2098" s="188"/>
      <c r="AL2098" s="188"/>
      <c r="AM2098" s="188"/>
      <c r="AN2098" s="188"/>
      <c r="AO2098" s="188"/>
      <c r="AP2098" s="188"/>
      <c r="AQ2098" s="188"/>
      <c r="AR2098" s="188"/>
      <c r="AS2098" s="188"/>
      <c r="AT2098" s="188"/>
      <c r="AU2098" s="189"/>
      <c r="AV2098" s="190"/>
      <c r="AW2098" s="190"/>
      <c r="AX2098" s="191"/>
      <c r="AY2098" s="191"/>
      <c r="AZ2098" s="191"/>
      <c r="BA2098" s="192"/>
      <c r="BB2098" s="193"/>
      <c r="BC2098" s="193"/>
      <c r="BD2098" s="193"/>
    </row>
    <row r="2099" spans="1:56">
      <c r="A2099" s="220"/>
      <c r="B2099" s="221"/>
      <c r="C2099" s="222"/>
      <c r="D2099" s="169"/>
      <c r="E2099" s="169"/>
      <c r="F2099" s="169"/>
      <c r="G2099" s="202"/>
      <c r="H2099" s="217"/>
      <c r="I2099" s="212"/>
      <c r="J2099" s="206"/>
      <c r="K2099" s="212"/>
      <c r="L2099" s="206"/>
      <c r="M2099" s="212"/>
      <c r="N2099" s="206"/>
      <c r="O2099" s="170"/>
      <c r="P2099" s="171"/>
      <c r="Q2099" s="171"/>
      <c r="R2099" s="171"/>
      <c r="S2099" s="172"/>
      <c r="T2099" s="172"/>
      <c r="U2099" s="171"/>
      <c r="V2099" s="171"/>
      <c r="W2099" s="173"/>
      <c r="X2099" s="173"/>
      <c r="Y2099" s="173"/>
      <c r="Z2099" s="171"/>
      <c r="AA2099" s="171"/>
      <c r="AB2099" s="171"/>
      <c r="AC2099" s="172"/>
      <c r="AD2099" s="172"/>
      <c r="AE2099" s="174"/>
      <c r="AF2099" s="175"/>
      <c r="AG2099" s="169"/>
      <c r="AH2099" s="171"/>
      <c r="AI2099" s="171"/>
      <c r="AJ2099" s="169"/>
      <c r="AK2099" s="176"/>
      <c r="AL2099" s="176"/>
      <c r="AM2099" s="176"/>
      <c r="AN2099" s="176"/>
      <c r="AO2099" s="176"/>
      <c r="AP2099" s="176"/>
      <c r="AQ2099" s="176"/>
      <c r="AR2099" s="176"/>
      <c r="AS2099" s="176"/>
      <c r="AT2099" s="176"/>
      <c r="AU2099" s="177"/>
      <c r="AV2099" s="178"/>
      <c r="AW2099" s="178"/>
      <c r="AX2099" s="179"/>
      <c r="AY2099" s="179"/>
      <c r="AZ2099" s="179"/>
      <c r="BA2099" s="180"/>
      <c r="BB2099" s="181"/>
      <c r="BC2099" s="181"/>
      <c r="BD2099" s="181"/>
    </row>
    <row r="2100" spans="1:56">
      <c r="A2100" s="223"/>
      <c r="B2100" s="224"/>
      <c r="C2100" s="225"/>
      <c r="D2100" s="182"/>
      <c r="E2100" s="182"/>
      <c r="F2100" s="182"/>
      <c r="G2100" s="203"/>
      <c r="H2100" s="218"/>
      <c r="I2100" s="213"/>
      <c r="J2100" s="207"/>
      <c r="K2100" s="213"/>
      <c r="L2100" s="207"/>
      <c r="M2100" s="213"/>
      <c r="N2100" s="207"/>
      <c r="O2100" s="183"/>
      <c r="P2100" s="184"/>
      <c r="Q2100" s="184"/>
      <c r="R2100" s="275"/>
      <c r="S2100" s="185"/>
      <c r="T2100" s="185"/>
      <c r="U2100" s="275"/>
      <c r="V2100" s="275"/>
      <c r="W2100" s="276"/>
      <c r="X2100" s="276"/>
      <c r="Y2100" s="276"/>
      <c r="Z2100" s="275"/>
      <c r="AA2100" s="184"/>
      <c r="AB2100" s="184"/>
      <c r="AC2100" s="185"/>
      <c r="AD2100" s="185"/>
      <c r="AE2100" s="186"/>
      <c r="AF2100" s="187"/>
      <c r="AG2100" s="182"/>
      <c r="AH2100" s="184"/>
      <c r="AI2100" s="184"/>
      <c r="AJ2100" s="182"/>
      <c r="AK2100" s="188"/>
      <c r="AL2100" s="188"/>
      <c r="AM2100" s="188"/>
      <c r="AN2100" s="188"/>
      <c r="AO2100" s="188"/>
      <c r="AP2100" s="188"/>
      <c r="AQ2100" s="188"/>
      <c r="AR2100" s="188"/>
      <c r="AS2100" s="188"/>
      <c r="AT2100" s="188"/>
      <c r="AU2100" s="189"/>
      <c r="AV2100" s="190"/>
      <c r="AW2100" s="190"/>
      <c r="AX2100" s="191"/>
      <c r="AY2100" s="191"/>
      <c r="AZ2100" s="191"/>
      <c r="BA2100" s="192"/>
      <c r="BB2100" s="193"/>
      <c r="BC2100" s="193"/>
      <c r="BD2100" s="193"/>
    </row>
    <row r="2101" spans="1:56">
      <c r="A2101" s="220"/>
      <c r="B2101" s="221"/>
      <c r="C2101" s="222"/>
      <c r="D2101" s="169"/>
      <c r="E2101" s="169"/>
      <c r="F2101" s="169"/>
      <c r="G2101" s="202"/>
      <c r="H2101" s="217"/>
      <c r="I2101" s="212"/>
      <c r="J2101" s="206"/>
      <c r="K2101" s="212"/>
      <c r="L2101" s="206"/>
      <c r="M2101" s="212"/>
      <c r="N2101" s="206"/>
      <c r="O2101" s="170"/>
      <c r="P2101" s="171"/>
      <c r="Q2101" s="171"/>
      <c r="R2101" s="171"/>
      <c r="S2101" s="172"/>
      <c r="T2101" s="172"/>
      <c r="U2101" s="171"/>
      <c r="V2101" s="171"/>
      <c r="W2101" s="173"/>
      <c r="X2101" s="173"/>
      <c r="Y2101" s="173"/>
      <c r="Z2101" s="171"/>
      <c r="AA2101" s="171"/>
      <c r="AB2101" s="171"/>
      <c r="AC2101" s="172"/>
      <c r="AD2101" s="172"/>
      <c r="AE2101" s="174"/>
      <c r="AF2101" s="175"/>
      <c r="AG2101" s="169"/>
      <c r="AH2101" s="171"/>
      <c r="AI2101" s="171"/>
      <c r="AJ2101" s="169"/>
      <c r="AK2101" s="176"/>
      <c r="AL2101" s="176"/>
      <c r="AM2101" s="176"/>
      <c r="AN2101" s="176"/>
      <c r="AO2101" s="176"/>
      <c r="AP2101" s="176"/>
      <c r="AQ2101" s="176"/>
      <c r="AR2101" s="176"/>
      <c r="AS2101" s="176"/>
      <c r="AT2101" s="176"/>
      <c r="AU2101" s="177"/>
      <c r="AV2101" s="178"/>
      <c r="AW2101" s="178"/>
      <c r="AX2101" s="179"/>
      <c r="AY2101" s="179"/>
      <c r="AZ2101" s="179"/>
      <c r="BA2101" s="180"/>
      <c r="BB2101" s="181"/>
      <c r="BC2101" s="181"/>
      <c r="BD2101" s="181"/>
    </row>
    <row r="2102" spans="1:56">
      <c r="A2102" s="223"/>
      <c r="B2102" s="224"/>
      <c r="C2102" s="225"/>
      <c r="D2102" s="182"/>
      <c r="E2102" s="182"/>
      <c r="F2102" s="182"/>
      <c r="G2102" s="203"/>
      <c r="H2102" s="218"/>
      <c r="I2102" s="213"/>
      <c r="J2102" s="207"/>
      <c r="K2102" s="213"/>
      <c r="L2102" s="207"/>
      <c r="M2102" s="213"/>
      <c r="N2102" s="207"/>
      <c r="O2102" s="183"/>
      <c r="P2102" s="184"/>
      <c r="Q2102" s="184"/>
      <c r="R2102" s="275"/>
      <c r="S2102" s="185"/>
      <c r="T2102" s="185"/>
      <c r="U2102" s="275"/>
      <c r="V2102" s="275"/>
      <c r="W2102" s="276"/>
      <c r="X2102" s="276"/>
      <c r="Y2102" s="276"/>
      <c r="Z2102" s="275"/>
      <c r="AA2102" s="184"/>
      <c r="AB2102" s="184"/>
      <c r="AC2102" s="185"/>
      <c r="AD2102" s="185"/>
      <c r="AE2102" s="186"/>
      <c r="AF2102" s="187"/>
      <c r="AG2102" s="182"/>
      <c r="AH2102" s="184"/>
      <c r="AI2102" s="184"/>
      <c r="AJ2102" s="182"/>
      <c r="AK2102" s="188"/>
      <c r="AL2102" s="188"/>
      <c r="AM2102" s="188"/>
      <c r="AN2102" s="188"/>
      <c r="AO2102" s="188"/>
      <c r="AP2102" s="188"/>
      <c r="AQ2102" s="188"/>
      <c r="AR2102" s="188"/>
      <c r="AS2102" s="188"/>
      <c r="AT2102" s="188"/>
      <c r="AU2102" s="189"/>
      <c r="AV2102" s="190"/>
      <c r="AW2102" s="190"/>
      <c r="AX2102" s="191"/>
      <c r="AY2102" s="191"/>
      <c r="AZ2102" s="191"/>
      <c r="BA2102" s="192"/>
      <c r="BB2102" s="193"/>
      <c r="BC2102" s="193"/>
      <c r="BD2102" s="193"/>
    </row>
    <row r="2103" spans="1:56">
      <c r="A2103" s="220"/>
      <c r="B2103" s="221"/>
      <c r="C2103" s="222"/>
      <c r="D2103" s="169"/>
      <c r="E2103" s="169"/>
      <c r="F2103" s="169"/>
      <c r="G2103" s="202"/>
      <c r="H2103" s="217"/>
      <c r="I2103" s="212"/>
      <c r="J2103" s="206"/>
      <c r="K2103" s="212"/>
      <c r="L2103" s="206"/>
      <c r="M2103" s="212"/>
      <c r="N2103" s="206"/>
      <c r="O2103" s="170"/>
      <c r="P2103" s="171"/>
      <c r="Q2103" s="171"/>
      <c r="R2103" s="171"/>
      <c r="S2103" s="172"/>
      <c r="T2103" s="172"/>
      <c r="U2103" s="171"/>
      <c r="V2103" s="171"/>
      <c r="W2103" s="173"/>
      <c r="X2103" s="173"/>
      <c r="Y2103" s="173"/>
      <c r="Z2103" s="171"/>
      <c r="AA2103" s="171"/>
      <c r="AB2103" s="171"/>
      <c r="AC2103" s="172"/>
      <c r="AD2103" s="172"/>
      <c r="AE2103" s="174"/>
      <c r="AF2103" s="175"/>
      <c r="AG2103" s="169"/>
      <c r="AH2103" s="171"/>
      <c r="AI2103" s="171"/>
      <c r="AJ2103" s="169"/>
      <c r="AK2103" s="176"/>
      <c r="AL2103" s="176"/>
      <c r="AM2103" s="176"/>
      <c r="AN2103" s="176"/>
      <c r="AO2103" s="176"/>
      <c r="AP2103" s="176"/>
      <c r="AQ2103" s="176"/>
      <c r="AR2103" s="176"/>
      <c r="AS2103" s="176"/>
      <c r="AT2103" s="176"/>
      <c r="AU2103" s="177"/>
      <c r="AV2103" s="178"/>
      <c r="AW2103" s="178"/>
      <c r="AX2103" s="179"/>
      <c r="AY2103" s="179"/>
      <c r="AZ2103" s="179"/>
      <c r="BA2103" s="180"/>
      <c r="BB2103" s="181"/>
      <c r="BC2103" s="181"/>
      <c r="BD2103" s="181"/>
    </row>
    <row r="2104" spans="1:56">
      <c r="A2104" s="223"/>
      <c r="B2104" s="224"/>
      <c r="C2104" s="225"/>
      <c r="D2104" s="182"/>
      <c r="E2104" s="182"/>
      <c r="F2104" s="182"/>
      <c r="G2104" s="203"/>
      <c r="H2104" s="218"/>
      <c r="I2104" s="213"/>
      <c r="J2104" s="207"/>
      <c r="K2104" s="213"/>
      <c r="L2104" s="207"/>
      <c r="M2104" s="213"/>
      <c r="N2104" s="207"/>
      <c r="O2104" s="183"/>
      <c r="P2104" s="184"/>
      <c r="Q2104" s="184"/>
      <c r="R2104" s="275"/>
      <c r="S2104" s="185"/>
      <c r="T2104" s="185"/>
      <c r="U2104" s="275"/>
      <c r="V2104" s="275"/>
      <c r="W2104" s="276"/>
      <c r="X2104" s="276"/>
      <c r="Y2104" s="276"/>
      <c r="Z2104" s="275"/>
      <c r="AA2104" s="184"/>
      <c r="AB2104" s="184"/>
      <c r="AC2104" s="185"/>
      <c r="AD2104" s="185"/>
      <c r="AE2104" s="186"/>
      <c r="AF2104" s="187"/>
      <c r="AG2104" s="182"/>
      <c r="AH2104" s="184"/>
      <c r="AI2104" s="184"/>
      <c r="AJ2104" s="182"/>
      <c r="AK2104" s="188"/>
      <c r="AL2104" s="188"/>
      <c r="AM2104" s="188"/>
      <c r="AN2104" s="188"/>
      <c r="AO2104" s="188"/>
      <c r="AP2104" s="188"/>
      <c r="AQ2104" s="188"/>
      <c r="AR2104" s="188"/>
      <c r="AS2104" s="188"/>
      <c r="AT2104" s="188"/>
      <c r="AU2104" s="189"/>
      <c r="AV2104" s="190"/>
      <c r="AW2104" s="190"/>
      <c r="AX2104" s="191"/>
      <c r="AY2104" s="191"/>
      <c r="AZ2104" s="191"/>
      <c r="BA2104" s="192"/>
      <c r="BB2104" s="193"/>
      <c r="BC2104" s="193"/>
      <c r="BD2104" s="193"/>
    </row>
    <row r="2105" spans="1:56">
      <c r="A2105" s="220"/>
      <c r="B2105" s="221"/>
      <c r="C2105" s="222"/>
      <c r="D2105" s="169"/>
      <c r="E2105" s="169"/>
      <c r="F2105" s="169"/>
      <c r="G2105" s="202"/>
      <c r="H2105" s="217"/>
      <c r="I2105" s="212"/>
      <c r="J2105" s="206"/>
      <c r="K2105" s="212"/>
      <c r="L2105" s="206"/>
      <c r="M2105" s="212"/>
      <c r="N2105" s="206"/>
      <c r="O2105" s="170"/>
      <c r="P2105" s="171"/>
      <c r="Q2105" s="171"/>
      <c r="R2105" s="171"/>
      <c r="S2105" s="172"/>
      <c r="T2105" s="172"/>
      <c r="U2105" s="171"/>
      <c r="V2105" s="171"/>
      <c r="W2105" s="173"/>
      <c r="X2105" s="173"/>
      <c r="Y2105" s="173"/>
      <c r="Z2105" s="171"/>
      <c r="AA2105" s="171"/>
      <c r="AB2105" s="171"/>
      <c r="AC2105" s="172"/>
      <c r="AD2105" s="172"/>
      <c r="AE2105" s="174"/>
      <c r="AF2105" s="175"/>
      <c r="AG2105" s="169"/>
      <c r="AH2105" s="171"/>
      <c r="AI2105" s="171"/>
      <c r="AJ2105" s="169"/>
      <c r="AK2105" s="176"/>
      <c r="AL2105" s="176"/>
      <c r="AM2105" s="176"/>
      <c r="AN2105" s="176"/>
      <c r="AO2105" s="176"/>
      <c r="AP2105" s="176"/>
      <c r="AQ2105" s="176"/>
      <c r="AR2105" s="176"/>
      <c r="AS2105" s="176"/>
      <c r="AT2105" s="176"/>
      <c r="AU2105" s="177"/>
      <c r="AV2105" s="178"/>
      <c r="AW2105" s="178"/>
      <c r="AX2105" s="179"/>
      <c r="AY2105" s="179"/>
      <c r="AZ2105" s="179"/>
      <c r="BA2105" s="180"/>
      <c r="BB2105" s="181"/>
      <c r="BC2105" s="181"/>
      <c r="BD2105" s="181"/>
    </row>
    <row r="2106" spans="1:56">
      <c r="A2106" s="223"/>
      <c r="B2106" s="224"/>
      <c r="C2106" s="225"/>
      <c r="D2106" s="182"/>
      <c r="E2106" s="182"/>
      <c r="F2106" s="182"/>
      <c r="G2106" s="203"/>
      <c r="H2106" s="218"/>
      <c r="I2106" s="213"/>
      <c r="J2106" s="207"/>
      <c r="K2106" s="213"/>
      <c r="L2106" s="207"/>
      <c r="M2106" s="213"/>
      <c r="N2106" s="207"/>
      <c r="O2106" s="183"/>
      <c r="P2106" s="184"/>
      <c r="Q2106" s="184"/>
      <c r="R2106" s="275"/>
      <c r="S2106" s="185"/>
      <c r="T2106" s="185"/>
      <c r="U2106" s="275"/>
      <c r="V2106" s="275"/>
      <c r="W2106" s="276"/>
      <c r="X2106" s="276"/>
      <c r="Y2106" s="276"/>
      <c r="Z2106" s="275"/>
      <c r="AA2106" s="184"/>
      <c r="AB2106" s="184"/>
      <c r="AC2106" s="185"/>
      <c r="AD2106" s="185"/>
      <c r="AE2106" s="186"/>
      <c r="AF2106" s="187"/>
      <c r="AG2106" s="182"/>
      <c r="AH2106" s="184"/>
      <c r="AI2106" s="184"/>
      <c r="AJ2106" s="182"/>
      <c r="AK2106" s="188"/>
      <c r="AL2106" s="188"/>
      <c r="AM2106" s="188"/>
      <c r="AN2106" s="188"/>
      <c r="AO2106" s="188"/>
      <c r="AP2106" s="188"/>
      <c r="AQ2106" s="188"/>
      <c r="AR2106" s="188"/>
      <c r="AS2106" s="188"/>
      <c r="AT2106" s="188"/>
      <c r="AU2106" s="189"/>
      <c r="AV2106" s="190"/>
      <c r="AW2106" s="190"/>
      <c r="AX2106" s="191"/>
      <c r="AY2106" s="191"/>
      <c r="AZ2106" s="191"/>
      <c r="BA2106" s="192"/>
      <c r="BB2106" s="193"/>
      <c r="BC2106" s="193"/>
      <c r="BD2106" s="193"/>
    </row>
    <row r="2107" spans="1:56">
      <c r="A2107" s="220"/>
      <c r="B2107" s="221"/>
      <c r="C2107" s="222"/>
      <c r="D2107" s="169"/>
      <c r="E2107" s="169"/>
      <c r="F2107" s="169"/>
      <c r="G2107" s="202"/>
      <c r="H2107" s="217"/>
      <c r="I2107" s="212"/>
      <c r="J2107" s="206"/>
      <c r="K2107" s="212"/>
      <c r="L2107" s="206"/>
      <c r="M2107" s="212"/>
      <c r="N2107" s="206"/>
      <c r="O2107" s="170"/>
      <c r="P2107" s="171"/>
      <c r="Q2107" s="171"/>
      <c r="R2107" s="171"/>
      <c r="S2107" s="172"/>
      <c r="T2107" s="172"/>
      <c r="U2107" s="171"/>
      <c r="V2107" s="171"/>
      <c r="W2107" s="173"/>
      <c r="X2107" s="173"/>
      <c r="Y2107" s="173"/>
      <c r="Z2107" s="171"/>
      <c r="AA2107" s="171"/>
      <c r="AB2107" s="171"/>
      <c r="AC2107" s="172"/>
      <c r="AD2107" s="172"/>
      <c r="AE2107" s="174"/>
      <c r="AF2107" s="175"/>
      <c r="AG2107" s="169"/>
      <c r="AH2107" s="171"/>
      <c r="AI2107" s="171"/>
      <c r="AJ2107" s="169"/>
      <c r="AK2107" s="176"/>
      <c r="AL2107" s="176"/>
      <c r="AM2107" s="176"/>
      <c r="AN2107" s="176"/>
      <c r="AO2107" s="176"/>
      <c r="AP2107" s="176"/>
      <c r="AQ2107" s="176"/>
      <c r="AR2107" s="176"/>
      <c r="AS2107" s="176"/>
      <c r="AT2107" s="176"/>
      <c r="AU2107" s="177"/>
      <c r="AV2107" s="178"/>
      <c r="AW2107" s="178"/>
      <c r="AX2107" s="179"/>
      <c r="AY2107" s="179"/>
      <c r="AZ2107" s="179"/>
      <c r="BA2107" s="180"/>
      <c r="BB2107" s="181"/>
      <c r="BC2107" s="181"/>
      <c r="BD2107" s="181"/>
    </row>
    <row r="2108" spans="1:56">
      <c r="A2108" s="223"/>
      <c r="B2108" s="224"/>
      <c r="C2108" s="225"/>
      <c r="D2108" s="182"/>
      <c r="E2108" s="182"/>
      <c r="F2108" s="182"/>
      <c r="G2108" s="203"/>
      <c r="H2108" s="218"/>
      <c r="I2108" s="213"/>
      <c r="J2108" s="207"/>
      <c r="K2108" s="213"/>
      <c r="L2108" s="207"/>
      <c r="M2108" s="213"/>
      <c r="N2108" s="207"/>
      <c r="O2108" s="183"/>
      <c r="P2108" s="184"/>
      <c r="Q2108" s="184"/>
      <c r="R2108" s="275"/>
      <c r="S2108" s="185"/>
      <c r="T2108" s="185"/>
      <c r="U2108" s="275"/>
      <c r="V2108" s="275"/>
      <c r="W2108" s="276"/>
      <c r="X2108" s="276"/>
      <c r="Y2108" s="276"/>
      <c r="Z2108" s="275"/>
      <c r="AA2108" s="184"/>
      <c r="AB2108" s="184"/>
      <c r="AC2108" s="185"/>
      <c r="AD2108" s="185"/>
      <c r="AE2108" s="186"/>
      <c r="AF2108" s="187"/>
      <c r="AG2108" s="182"/>
      <c r="AH2108" s="184"/>
      <c r="AI2108" s="184"/>
      <c r="AJ2108" s="182"/>
      <c r="AK2108" s="188"/>
      <c r="AL2108" s="188"/>
      <c r="AM2108" s="188"/>
      <c r="AN2108" s="188"/>
      <c r="AO2108" s="188"/>
      <c r="AP2108" s="188"/>
      <c r="AQ2108" s="188"/>
      <c r="AR2108" s="188"/>
      <c r="AS2108" s="188"/>
      <c r="AT2108" s="188"/>
      <c r="AU2108" s="189"/>
      <c r="AV2108" s="190"/>
      <c r="AW2108" s="190"/>
      <c r="AX2108" s="191"/>
      <c r="AY2108" s="191"/>
      <c r="AZ2108" s="191"/>
      <c r="BA2108" s="192"/>
      <c r="BB2108" s="193"/>
      <c r="BC2108" s="193"/>
      <c r="BD2108" s="193"/>
    </row>
    <row r="2109" spans="1:56">
      <c r="A2109" s="220"/>
      <c r="B2109" s="221"/>
      <c r="C2109" s="222"/>
      <c r="D2109" s="169"/>
      <c r="E2109" s="169"/>
      <c r="F2109" s="169"/>
      <c r="G2109" s="202"/>
      <c r="H2109" s="217"/>
      <c r="I2109" s="212"/>
      <c r="J2109" s="206"/>
      <c r="K2109" s="212"/>
      <c r="L2109" s="206"/>
      <c r="M2109" s="212"/>
      <c r="N2109" s="206"/>
      <c r="O2109" s="170"/>
      <c r="P2109" s="171"/>
      <c r="Q2109" s="171"/>
      <c r="R2109" s="171"/>
      <c r="S2109" s="172"/>
      <c r="T2109" s="172"/>
      <c r="U2109" s="171"/>
      <c r="V2109" s="171"/>
      <c r="W2109" s="173"/>
      <c r="X2109" s="173"/>
      <c r="Y2109" s="173"/>
      <c r="Z2109" s="171"/>
      <c r="AA2109" s="171"/>
      <c r="AB2109" s="171"/>
      <c r="AC2109" s="172"/>
      <c r="AD2109" s="172"/>
      <c r="AE2109" s="174"/>
      <c r="AF2109" s="175"/>
      <c r="AG2109" s="169"/>
      <c r="AH2109" s="171"/>
      <c r="AI2109" s="171"/>
      <c r="AJ2109" s="169"/>
      <c r="AK2109" s="176"/>
      <c r="AL2109" s="176"/>
      <c r="AM2109" s="176"/>
      <c r="AN2109" s="176"/>
      <c r="AO2109" s="176"/>
      <c r="AP2109" s="176"/>
      <c r="AQ2109" s="176"/>
      <c r="AR2109" s="176"/>
      <c r="AS2109" s="176"/>
      <c r="AT2109" s="176"/>
      <c r="AU2109" s="177"/>
      <c r="AV2109" s="178"/>
      <c r="AW2109" s="178"/>
      <c r="AX2109" s="179"/>
      <c r="AY2109" s="179"/>
      <c r="AZ2109" s="179"/>
      <c r="BA2109" s="180"/>
      <c r="BB2109" s="181"/>
      <c r="BC2109" s="181"/>
      <c r="BD2109" s="181"/>
    </row>
    <row r="2110" spans="1:56">
      <c r="A2110" s="223"/>
      <c r="B2110" s="224"/>
      <c r="C2110" s="225"/>
      <c r="D2110" s="182"/>
      <c r="E2110" s="182"/>
      <c r="F2110" s="182"/>
      <c r="G2110" s="203"/>
      <c r="H2110" s="218"/>
      <c r="I2110" s="213"/>
      <c r="J2110" s="207"/>
      <c r="K2110" s="213"/>
      <c r="L2110" s="207"/>
      <c r="M2110" s="213"/>
      <c r="N2110" s="207"/>
      <c r="O2110" s="183"/>
      <c r="P2110" s="184"/>
      <c r="Q2110" s="184"/>
      <c r="R2110" s="275"/>
      <c r="S2110" s="185"/>
      <c r="T2110" s="185"/>
      <c r="U2110" s="275"/>
      <c r="V2110" s="275"/>
      <c r="W2110" s="276"/>
      <c r="X2110" s="276"/>
      <c r="Y2110" s="276"/>
      <c r="Z2110" s="275"/>
      <c r="AA2110" s="184"/>
      <c r="AB2110" s="184"/>
      <c r="AC2110" s="185"/>
      <c r="AD2110" s="185"/>
      <c r="AE2110" s="186"/>
      <c r="AF2110" s="187"/>
      <c r="AG2110" s="182"/>
      <c r="AH2110" s="184"/>
      <c r="AI2110" s="184"/>
      <c r="AJ2110" s="182"/>
      <c r="AK2110" s="188"/>
      <c r="AL2110" s="188"/>
      <c r="AM2110" s="188"/>
      <c r="AN2110" s="188"/>
      <c r="AO2110" s="188"/>
      <c r="AP2110" s="188"/>
      <c r="AQ2110" s="188"/>
      <c r="AR2110" s="188"/>
      <c r="AS2110" s="188"/>
      <c r="AT2110" s="188"/>
      <c r="AU2110" s="189"/>
      <c r="AV2110" s="190"/>
      <c r="AW2110" s="190"/>
      <c r="AX2110" s="191"/>
      <c r="AY2110" s="191"/>
      <c r="AZ2110" s="191"/>
      <c r="BA2110" s="192"/>
      <c r="BB2110" s="193"/>
      <c r="BC2110" s="193"/>
      <c r="BD2110" s="193"/>
    </row>
    <row r="2111" spans="1:56">
      <c r="A2111" s="220"/>
      <c r="B2111" s="221"/>
      <c r="C2111" s="222"/>
      <c r="D2111" s="169"/>
      <c r="E2111" s="169"/>
      <c r="F2111" s="169"/>
      <c r="G2111" s="202"/>
      <c r="H2111" s="217"/>
      <c r="I2111" s="212"/>
      <c r="J2111" s="206"/>
      <c r="K2111" s="212"/>
      <c r="L2111" s="206"/>
      <c r="M2111" s="212"/>
      <c r="N2111" s="206"/>
      <c r="O2111" s="170"/>
      <c r="P2111" s="171"/>
      <c r="Q2111" s="171"/>
      <c r="R2111" s="171"/>
      <c r="S2111" s="172"/>
      <c r="T2111" s="172"/>
      <c r="U2111" s="171"/>
      <c r="V2111" s="171"/>
      <c r="W2111" s="173"/>
      <c r="X2111" s="173"/>
      <c r="Y2111" s="173"/>
      <c r="Z2111" s="171"/>
      <c r="AA2111" s="171"/>
      <c r="AB2111" s="171"/>
      <c r="AC2111" s="172"/>
      <c r="AD2111" s="172"/>
      <c r="AE2111" s="174"/>
      <c r="AF2111" s="175"/>
      <c r="AG2111" s="169"/>
      <c r="AH2111" s="171"/>
      <c r="AI2111" s="171"/>
      <c r="AJ2111" s="169"/>
      <c r="AK2111" s="176"/>
      <c r="AL2111" s="176"/>
      <c r="AM2111" s="176"/>
      <c r="AN2111" s="176"/>
      <c r="AO2111" s="176"/>
      <c r="AP2111" s="176"/>
      <c r="AQ2111" s="176"/>
      <c r="AR2111" s="176"/>
      <c r="AS2111" s="176"/>
      <c r="AT2111" s="176"/>
      <c r="AU2111" s="177"/>
      <c r="AV2111" s="178"/>
      <c r="AW2111" s="178"/>
      <c r="AX2111" s="179"/>
      <c r="AY2111" s="179"/>
      <c r="AZ2111" s="179"/>
      <c r="BA2111" s="180"/>
      <c r="BB2111" s="181"/>
      <c r="BC2111" s="181"/>
      <c r="BD2111" s="181"/>
    </row>
    <row r="2112" spans="1:56">
      <c r="A2112" s="223"/>
      <c r="B2112" s="224"/>
      <c r="C2112" s="225"/>
      <c r="D2112" s="182"/>
      <c r="E2112" s="182"/>
      <c r="F2112" s="182"/>
      <c r="G2112" s="203"/>
      <c r="H2112" s="218"/>
      <c r="I2112" s="213"/>
      <c r="J2112" s="207"/>
      <c r="K2112" s="213"/>
      <c r="L2112" s="207"/>
      <c r="M2112" s="213"/>
      <c r="N2112" s="207"/>
      <c r="O2112" s="183"/>
      <c r="P2112" s="184"/>
      <c r="Q2112" s="184"/>
      <c r="R2112" s="275"/>
      <c r="S2112" s="185"/>
      <c r="T2112" s="185"/>
      <c r="U2112" s="275"/>
      <c r="V2112" s="275"/>
      <c r="W2112" s="276"/>
      <c r="X2112" s="276"/>
      <c r="Y2112" s="276"/>
      <c r="Z2112" s="275"/>
      <c r="AA2112" s="184"/>
      <c r="AB2112" s="184"/>
      <c r="AC2112" s="185"/>
      <c r="AD2112" s="185"/>
      <c r="AE2112" s="186"/>
      <c r="AF2112" s="187"/>
      <c r="AG2112" s="182"/>
      <c r="AH2112" s="184"/>
      <c r="AI2112" s="184"/>
      <c r="AJ2112" s="182"/>
      <c r="AK2112" s="188"/>
      <c r="AL2112" s="188"/>
      <c r="AM2112" s="188"/>
      <c r="AN2112" s="188"/>
      <c r="AO2112" s="188"/>
      <c r="AP2112" s="188"/>
      <c r="AQ2112" s="188"/>
      <c r="AR2112" s="188"/>
      <c r="AS2112" s="188"/>
      <c r="AT2112" s="188"/>
      <c r="AU2112" s="189"/>
      <c r="AV2112" s="190"/>
      <c r="AW2112" s="190"/>
      <c r="AX2112" s="191"/>
      <c r="AY2112" s="191"/>
      <c r="AZ2112" s="191"/>
      <c r="BA2112" s="192"/>
      <c r="BB2112" s="193"/>
      <c r="BC2112" s="193"/>
      <c r="BD2112" s="193"/>
    </row>
    <row r="2113" spans="1:56">
      <c r="A2113" s="220"/>
      <c r="B2113" s="221"/>
      <c r="C2113" s="222"/>
      <c r="D2113" s="169"/>
      <c r="E2113" s="169"/>
      <c r="F2113" s="169"/>
      <c r="G2113" s="202"/>
      <c r="H2113" s="217"/>
      <c r="I2113" s="212"/>
      <c r="J2113" s="206"/>
      <c r="K2113" s="212"/>
      <c r="L2113" s="206"/>
      <c r="M2113" s="212"/>
      <c r="N2113" s="206"/>
      <c r="O2113" s="170"/>
      <c r="P2113" s="171"/>
      <c r="Q2113" s="171"/>
      <c r="R2113" s="171"/>
      <c r="S2113" s="172"/>
      <c r="T2113" s="172"/>
      <c r="U2113" s="171"/>
      <c r="V2113" s="171"/>
      <c r="W2113" s="173"/>
      <c r="X2113" s="173"/>
      <c r="Y2113" s="173"/>
      <c r="Z2113" s="171"/>
      <c r="AA2113" s="171"/>
      <c r="AB2113" s="171"/>
      <c r="AC2113" s="172"/>
      <c r="AD2113" s="172"/>
      <c r="AE2113" s="174"/>
      <c r="AF2113" s="175"/>
      <c r="AG2113" s="169"/>
      <c r="AH2113" s="171"/>
      <c r="AI2113" s="171"/>
      <c r="AJ2113" s="169"/>
      <c r="AK2113" s="176"/>
      <c r="AL2113" s="176"/>
      <c r="AM2113" s="176"/>
      <c r="AN2113" s="176"/>
      <c r="AO2113" s="176"/>
      <c r="AP2113" s="176"/>
      <c r="AQ2113" s="176"/>
      <c r="AR2113" s="176"/>
      <c r="AS2113" s="176"/>
      <c r="AT2113" s="176"/>
      <c r="AU2113" s="177"/>
      <c r="AV2113" s="178"/>
      <c r="AW2113" s="178"/>
      <c r="AX2113" s="179"/>
      <c r="AY2113" s="179"/>
      <c r="AZ2113" s="179"/>
      <c r="BA2113" s="180"/>
      <c r="BB2113" s="181"/>
      <c r="BC2113" s="181"/>
      <c r="BD2113" s="181"/>
    </row>
    <row r="2114" spans="1:56">
      <c r="A2114" s="223"/>
      <c r="B2114" s="224"/>
      <c r="C2114" s="225"/>
      <c r="D2114" s="182"/>
      <c r="E2114" s="182"/>
      <c r="F2114" s="182"/>
      <c r="G2114" s="203"/>
      <c r="H2114" s="218"/>
      <c r="I2114" s="213"/>
      <c r="J2114" s="207"/>
      <c r="K2114" s="213"/>
      <c r="L2114" s="207"/>
      <c r="M2114" s="213"/>
      <c r="N2114" s="207"/>
      <c r="O2114" s="183"/>
      <c r="P2114" s="184"/>
      <c r="Q2114" s="184"/>
      <c r="R2114" s="275"/>
      <c r="S2114" s="185"/>
      <c r="T2114" s="185"/>
      <c r="U2114" s="275"/>
      <c r="V2114" s="275"/>
      <c r="W2114" s="276"/>
      <c r="X2114" s="276"/>
      <c r="Y2114" s="276"/>
      <c r="Z2114" s="275"/>
      <c r="AA2114" s="184"/>
      <c r="AB2114" s="184"/>
      <c r="AC2114" s="185"/>
      <c r="AD2114" s="185"/>
      <c r="AE2114" s="186"/>
      <c r="AF2114" s="187"/>
      <c r="AG2114" s="182"/>
      <c r="AH2114" s="184"/>
      <c r="AI2114" s="184"/>
      <c r="AJ2114" s="182"/>
      <c r="AK2114" s="188"/>
      <c r="AL2114" s="188"/>
      <c r="AM2114" s="188"/>
      <c r="AN2114" s="188"/>
      <c r="AO2114" s="188"/>
      <c r="AP2114" s="188"/>
      <c r="AQ2114" s="188"/>
      <c r="AR2114" s="188"/>
      <c r="AS2114" s="188"/>
      <c r="AT2114" s="188"/>
      <c r="AU2114" s="189"/>
      <c r="AV2114" s="190"/>
      <c r="AW2114" s="190"/>
      <c r="AX2114" s="191"/>
      <c r="AY2114" s="191"/>
      <c r="AZ2114" s="191"/>
      <c r="BA2114" s="192"/>
      <c r="BB2114" s="193"/>
      <c r="BC2114" s="193"/>
      <c r="BD2114" s="193"/>
    </row>
    <row r="2115" spans="1:56">
      <c r="A2115" s="220"/>
      <c r="B2115" s="221"/>
      <c r="C2115" s="222"/>
      <c r="D2115" s="169"/>
      <c r="E2115" s="169"/>
      <c r="F2115" s="169"/>
      <c r="G2115" s="202"/>
      <c r="H2115" s="217"/>
      <c r="I2115" s="212"/>
      <c r="J2115" s="206"/>
      <c r="K2115" s="212"/>
      <c r="L2115" s="206"/>
      <c r="M2115" s="212"/>
      <c r="N2115" s="206"/>
      <c r="O2115" s="170"/>
      <c r="P2115" s="171"/>
      <c r="Q2115" s="171"/>
      <c r="R2115" s="171"/>
      <c r="S2115" s="172"/>
      <c r="T2115" s="172"/>
      <c r="U2115" s="171"/>
      <c r="V2115" s="171"/>
      <c r="W2115" s="173"/>
      <c r="X2115" s="173"/>
      <c r="Y2115" s="173"/>
      <c r="Z2115" s="171"/>
      <c r="AA2115" s="171"/>
      <c r="AB2115" s="171"/>
      <c r="AC2115" s="172"/>
      <c r="AD2115" s="172"/>
      <c r="AE2115" s="174"/>
      <c r="AF2115" s="175"/>
      <c r="AG2115" s="169"/>
      <c r="AH2115" s="171"/>
      <c r="AI2115" s="171"/>
      <c r="AJ2115" s="169"/>
      <c r="AK2115" s="176"/>
      <c r="AL2115" s="176"/>
      <c r="AM2115" s="176"/>
      <c r="AN2115" s="176"/>
      <c r="AO2115" s="176"/>
      <c r="AP2115" s="176"/>
      <c r="AQ2115" s="176"/>
      <c r="AR2115" s="176"/>
      <c r="AS2115" s="176"/>
      <c r="AT2115" s="176"/>
      <c r="AU2115" s="177"/>
      <c r="AV2115" s="178"/>
      <c r="AW2115" s="178"/>
      <c r="AX2115" s="179"/>
      <c r="AY2115" s="179"/>
      <c r="AZ2115" s="179"/>
      <c r="BA2115" s="180"/>
      <c r="BB2115" s="181"/>
      <c r="BC2115" s="181"/>
      <c r="BD2115" s="181"/>
    </row>
    <row r="2116" spans="1:56">
      <c r="A2116" s="223"/>
      <c r="B2116" s="224"/>
      <c r="C2116" s="225"/>
      <c r="D2116" s="182"/>
      <c r="E2116" s="182"/>
      <c r="F2116" s="182"/>
      <c r="G2116" s="203"/>
      <c r="H2116" s="218"/>
      <c r="I2116" s="213"/>
      <c r="J2116" s="207"/>
      <c r="K2116" s="213"/>
      <c r="L2116" s="207"/>
      <c r="M2116" s="213"/>
      <c r="N2116" s="207"/>
      <c r="O2116" s="183"/>
      <c r="P2116" s="184"/>
      <c r="Q2116" s="184"/>
      <c r="R2116" s="275"/>
      <c r="S2116" s="185"/>
      <c r="T2116" s="185"/>
      <c r="U2116" s="275"/>
      <c r="V2116" s="275"/>
      <c r="W2116" s="276"/>
      <c r="X2116" s="276"/>
      <c r="Y2116" s="276"/>
      <c r="Z2116" s="275"/>
      <c r="AA2116" s="184"/>
      <c r="AB2116" s="184"/>
      <c r="AC2116" s="185"/>
      <c r="AD2116" s="185"/>
      <c r="AE2116" s="186"/>
      <c r="AF2116" s="187"/>
      <c r="AG2116" s="182"/>
      <c r="AH2116" s="184"/>
      <c r="AI2116" s="184"/>
      <c r="AJ2116" s="182"/>
      <c r="AK2116" s="188"/>
      <c r="AL2116" s="188"/>
      <c r="AM2116" s="188"/>
      <c r="AN2116" s="188"/>
      <c r="AO2116" s="188"/>
      <c r="AP2116" s="188"/>
      <c r="AQ2116" s="188"/>
      <c r="AR2116" s="188"/>
      <c r="AS2116" s="188"/>
      <c r="AT2116" s="188"/>
      <c r="AU2116" s="189"/>
      <c r="AV2116" s="190"/>
      <c r="AW2116" s="190"/>
      <c r="AX2116" s="191"/>
      <c r="AY2116" s="191"/>
      <c r="AZ2116" s="191"/>
      <c r="BA2116" s="192"/>
      <c r="BB2116" s="193"/>
      <c r="BC2116" s="193"/>
      <c r="BD2116" s="193"/>
    </row>
    <row r="2117" spans="1:56">
      <c r="A2117" s="220"/>
      <c r="B2117" s="221"/>
      <c r="C2117" s="222"/>
      <c r="D2117" s="169"/>
      <c r="E2117" s="169"/>
      <c r="F2117" s="169"/>
      <c r="G2117" s="202"/>
      <c r="H2117" s="217"/>
      <c r="I2117" s="212"/>
      <c r="J2117" s="206"/>
      <c r="K2117" s="212"/>
      <c r="L2117" s="206"/>
      <c r="M2117" s="212"/>
      <c r="N2117" s="206"/>
      <c r="O2117" s="170"/>
      <c r="P2117" s="171"/>
      <c r="Q2117" s="171"/>
      <c r="R2117" s="171"/>
      <c r="S2117" s="172"/>
      <c r="T2117" s="172"/>
      <c r="U2117" s="171"/>
      <c r="V2117" s="171"/>
      <c r="W2117" s="173"/>
      <c r="X2117" s="173"/>
      <c r="Y2117" s="173"/>
      <c r="Z2117" s="171"/>
      <c r="AA2117" s="171"/>
      <c r="AB2117" s="171"/>
      <c r="AC2117" s="172"/>
      <c r="AD2117" s="172"/>
      <c r="AE2117" s="174"/>
      <c r="AF2117" s="175"/>
      <c r="AG2117" s="169"/>
      <c r="AH2117" s="171"/>
      <c r="AI2117" s="171"/>
      <c r="AJ2117" s="169"/>
      <c r="AK2117" s="176"/>
      <c r="AL2117" s="176"/>
      <c r="AM2117" s="176"/>
      <c r="AN2117" s="176"/>
      <c r="AO2117" s="176"/>
      <c r="AP2117" s="176"/>
      <c r="AQ2117" s="176"/>
      <c r="AR2117" s="176"/>
      <c r="AS2117" s="176"/>
      <c r="AT2117" s="176"/>
      <c r="AU2117" s="177"/>
      <c r="AV2117" s="178"/>
      <c r="AW2117" s="178"/>
      <c r="AX2117" s="179"/>
      <c r="AY2117" s="179"/>
      <c r="AZ2117" s="179"/>
      <c r="BA2117" s="180"/>
      <c r="BB2117" s="181"/>
      <c r="BC2117" s="181"/>
      <c r="BD2117" s="181"/>
    </row>
    <row r="2118" spans="1:56">
      <c r="A2118" s="223"/>
      <c r="B2118" s="224"/>
      <c r="C2118" s="225"/>
      <c r="D2118" s="182"/>
      <c r="E2118" s="182"/>
      <c r="F2118" s="182"/>
      <c r="G2118" s="203"/>
      <c r="H2118" s="218"/>
      <c r="I2118" s="213"/>
      <c r="J2118" s="207"/>
      <c r="K2118" s="213"/>
      <c r="L2118" s="207"/>
      <c r="M2118" s="213"/>
      <c r="N2118" s="207"/>
      <c r="O2118" s="183"/>
      <c r="P2118" s="184"/>
      <c r="Q2118" s="184"/>
      <c r="R2118" s="275"/>
      <c r="S2118" s="185"/>
      <c r="T2118" s="185"/>
      <c r="U2118" s="275"/>
      <c r="V2118" s="275"/>
      <c r="W2118" s="276"/>
      <c r="X2118" s="276"/>
      <c r="Y2118" s="276"/>
      <c r="Z2118" s="275"/>
      <c r="AA2118" s="184"/>
      <c r="AB2118" s="184"/>
      <c r="AC2118" s="185"/>
      <c r="AD2118" s="185"/>
      <c r="AE2118" s="186"/>
      <c r="AF2118" s="187"/>
      <c r="AG2118" s="182"/>
      <c r="AH2118" s="184"/>
      <c r="AI2118" s="184"/>
      <c r="AJ2118" s="182"/>
      <c r="AK2118" s="188"/>
      <c r="AL2118" s="188"/>
      <c r="AM2118" s="188"/>
      <c r="AN2118" s="188"/>
      <c r="AO2118" s="188"/>
      <c r="AP2118" s="188"/>
      <c r="AQ2118" s="188"/>
      <c r="AR2118" s="188"/>
      <c r="AS2118" s="188"/>
      <c r="AT2118" s="188"/>
      <c r="AU2118" s="189"/>
      <c r="AV2118" s="190"/>
      <c r="AW2118" s="190"/>
      <c r="AX2118" s="191"/>
      <c r="AY2118" s="191"/>
      <c r="AZ2118" s="191"/>
      <c r="BA2118" s="192"/>
      <c r="BB2118" s="193"/>
      <c r="BC2118" s="193"/>
      <c r="BD2118" s="193"/>
    </row>
    <row r="2119" spans="1:56">
      <c r="A2119" s="220"/>
      <c r="B2119" s="221"/>
      <c r="C2119" s="222"/>
      <c r="D2119" s="169"/>
      <c r="E2119" s="169"/>
      <c r="F2119" s="169"/>
      <c r="G2119" s="202"/>
      <c r="H2119" s="217"/>
      <c r="I2119" s="212"/>
      <c r="J2119" s="206"/>
      <c r="K2119" s="212"/>
      <c r="L2119" s="206"/>
      <c r="M2119" s="212"/>
      <c r="N2119" s="206"/>
      <c r="O2119" s="170"/>
      <c r="P2119" s="171"/>
      <c r="Q2119" s="171"/>
      <c r="R2119" s="171"/>
      <c r="S2119" s="172"/>
      <c r="T2119" s="172"/>
      <c r="U2119" s="171"/>
      <c r="V2119" s="171"/>
      <c r="W2119" s="173"/>
      <c r="X2119" s="173"/>
      <c r="Y2119" s="173"/>
      <c r="Z2119" s="171"/>
      <c r="AA2119" s="171"/>
      <c r="AB2119" s="171"/>
      <c r="AC2119" s="172"/>
      <c r="AD2119" s="172"/>
      <c r="AE2119" s="174"/>
      <c r="AF2119" s="175"/>
      <c r="AG2119" s="169"/>
      <c r="AH2119" s="171"/>
      <c r="AI2119" s="171"/>
      <c r="AJ2119" s="169"/>
      <c r="AK2119" s="176"/>
      <c r="AL2119" s="176"/>
      <c r="AM2119" s="176"/>
      <c r="AN2119" s="176"/>
      <c r="AO2119" s="176"/>
      <c r="AP2119" s="176"/>
      <c r="AQ2119" s="176"/>
      <c r="AR2119" s="176"/>
      <c r="AS2119" s="176"/>
      <c r="AT2119" s="176"/>
      <c r="AU2119" s="177"/>
      <c r="AV2119" s="178"/>
      <c r="AW2119" s="178"/>
      <c r="AX2119" s="179"/>
      <c r="AY2119" s="179"/>
      <c r="AZ2119" s="179"/>
      <c r="BA2119" s="180"/>
      <c r="BB2119" s="181"/>
      <c r="BC2119" s="181"/>
      <c r="BD2119" s="181"/>
    </row>
    <row r="2120" spans="1:56">
      <c r="A2120" s="223"/>
      <c r="B2120" s="224"/>
      <c r="C2120" s="225"/>
      <c r="D2120" s="182"/>
      <c r="E2120" s="182"/>
      <c r="F2120" s="182"/>
      <c r="G2120" s="203"/>
      <c r="H2120" s="218"/>
      <c r="I2120" s="213"/>
      <c r="J2120" s="207"/>
      <c r="K2120" s="213"/>
      <c r="L2120" s="207"/>
      <c r="M2120" s="213"/>
      <c r="N2120" s="207"/>
      <c r="O2120" s="183"/>
      <c r="P2120" s="184"/>
      <c r="Q2120" s="184"/>
      <c r="R2120" s="275"/>
      <c r="S2120" s="185"/>
      <c r="T2120" s="185"/>
      <c r="U2120" s="275"/>
      <c r="V2120" s="275"/>
      <c r="W2120" s="276"/>
      <c r="X2120" s="276"/>
      <c r="Y2120" s="276"/>
      <c r="Z2120" s="275"/>
      <c r="AA2120" s="184"/>
      <c r="AB2120" s="184"/>
      <c r="AC2120" s="185"/>
      <c r="AD2120" s="185"/>
      <c r="AE2120" s="186"/>
      <c r="AF2120" s="187"/>
      <c r="AG2120" s="182"/>
      <c r="AH2120" s="184"/>
      <c r="AI2120" s="184"/>
      <c r="AJ2120" s="182"/>
      <c r="AK2120" s="188"/>
      <c r="AL2120" s="188"/>
      <c r="AM2120" s="188"/>
      <c r="AN2120" s="188"/>
      <c r="AO2120" s="188"/>
      <c r="AP2120" s="188"/>
      <c r="AQ2120" s="188"/>
      <c r="AR2120" s="188"/>
      <c r="AS2120" s="188"/>
      <c r="AT2120" s="188"/>
      <c r="AU2120" s="189"/>
      <c r="AV2120" s="190"/>
      <c r="AW2120" s="190"/>
      <c r="AX2120" s="191"/>
      <c r="AY2120" s="191"/>
      <c r="AZ2120" s="191"/>
      <c r="BA2120" s="192"/>
      <c r="BB2120" s="193"/>
      <c r="BC2120" s="193"/>
      <c r="BD2120" s="193"/>
    </row>
    <row r="2121" spans="1:56">
      <c r="A2121" s="220"/>
      <c r="B2121" s="221"/>
      <c r="C2121" s="222"/>
      <c r="D2121" s="169"/>
      <c r="E2121" s="169"/>
      <c r="F2121" s="169"/>
      <c r="G2121" s="202"/>
      <c r="H2121" s="217"/>
      <c r="I2121" s="212"/>
      <c r="J2121" s="206"/>
      <c r="K2121" s="212"/>
      <c r="L2121" s="206"/>
      <c r="M2121" s="212"/>
      <c r="N2121" s="206"/>
      <c r="O2121" s="170"/>
      <c r="P2121" s="171"/>
      <c r="Q2121" s="171"/>
      <c r="R2121" s="171"/>
      <c r="S2121" s="172"/>
      <c r="T2121" s="172"/>
      <c r="U2121" s="171"/>
      <c r="V2121" s="171"/>
      <c r="W2121" s="173"/>
      <c r="X2121" s="173"/>
      <c r="Y2121" s="173"/>
      <c r="Z2121" s="171"/>
      <c r="AA2121" s="171"/>
      <c r="AB2121" s="171"/>
      <c r="AC2121" s="172"/>
      <c r="AD2121" s="172"/>
      <c r="AE2121" s="174"/>
      <c r="AF2121" s="175"/>
      <c r="AG2121" s="169"/>
      <c r="AH2121" s="171"/>
      <c r="AI2121" s="171"/>
      <c r="AJ2121" s="169"/>
      <c r="AK2121" s="176"/>
      <c r="AL2121" s="176"/>
      <c r="AM2121" s="176"/>
      <c r="AN2121" s="176"/>
      <c r="AO2121" s="176"/>
      <c r="AP2121" s="176"/>
      <c r="AQ2121" s="176"/>
      <c r="AR2121" s="176"/>
      <c r="AS2121" s="176"/>
      <c r="AT2121" s="176"/>
      <c r="AU2121" s="177"/>
      <c r="AV2121" s="178"/>
      <c r="AW2121" s="178"/>
      <c r="AX2121" s="179"/>
      <c r="AY2121" s="179"/>
      <c r="AZ2121" s="179"/>
      <c r="BA2121" s="180"/>
      <c r="BB2121" s="181"/>
      <c r="BC2121" s="181"/>
      <c r="BD2121" s="181"/>
    </row>
    <row r="2122" spans="1:56">
      <c r="A2122" s="223"/>
      <c r="B2122" s="224"/>
      <c r="C2122" s="225"/>
      <c r="D2122" s="182"/>
      <c r="E2122" s="182"/>
      <c r="F2122" s="182"/>
      <c r="G2122" s="203"/>
      <c r="H2122" s="218"/>
      <c r="I2122" s="213"/>
      <c r="J2122" s="207"/>
      <c r="K2122" s="213"/>
      <c r="L2122" s="207"/>
      <c r="M2122" s="213"/>
      <c r="N2122" s="207"/>
      <c r="O2122" s="183"/>
      <c r="P2122" s="184"/>
      <c r="Q2122" s="184"/>
      <c r="R2122" s="275"/>
      <c r="S2122" s="185"/>
      <c r="T2122" s="185"/>
      <c r="U2122" s="275"/>
      <c r="V2122" s="275"/>
      <c r="W2122" s="276"/>
      <c r="X2122" s="276"/>
      <c r="Y2122" s="276"/>
      <c r="Z2122" s="275"/>
      <c r="AA2122" s="184"/>
      <c r="AB2122" s="184"/>
      <c r="AC2122" s="185"/>
      <c r="AD2122" s="185"/>
      <c r="AE2122" s="186"/>
      <c r="AF2122" s="187"/>
      <c r="AG2122" s="182"/>
      <c r="AH2122" s="184"/>
      <c r="AI2122" s="184"/>
      <c r="AJ2122" s="182"/>
      <c r="AK2122" s="188"/>
      <c r="AL2122" s="188"/>
      <c r="AM2122" s="188"/>
      <c r="AN2122" s="188"/>
      <c r="AO2122" s="188"/>
      <c r="AP2122" s="188"/>
      <c r="AQ2122" s="188"/>
      <c r="AR2122" s="188"/>
      <c r="AS2122" s="188"/>
      <c r="AT2122" s="188"/>
      <c r="AU2122" s="189"/>
      <c r="AV2122" s="190"/>
      <c r="AW2122" s="190"/>
      <c r="AX2122" s="191"/>
      <c r="AY2122" s="191"/>
      <c r="AZ2122" s="191"/>
      <c r="BA2122" s="192"/>
      <c r="BB2122" s="193"/>
      <c r="BC2122" s="193"/>
      <c r="BD2122" s="193"/>
    </row>
    <row r="2123" spans="1:56">
      <c r="A2123" s="220"/>
      <c r="B2123" s="221"/>
      <c r="C2123" s="222"/>
      <c r="D2123" s="169"/>
      <c r="E2123" s="169"/>
      <c r="F2123" s="169"/>
      <c r="G2123" s="202"/>
      <c r="H2123" s="217"/>
      <c r="I2123" s="212"/>
      <c r="J2123" s="206"/>
      <c r="K2123" s="212"/>
      <c r="L2123" s="206"/>
      <c r="M2123" s="212"/>
      <c r="N2123" s="206"/>
      <c r="O2123" s="170"/>
      <c r="P2123" s="171"/>
      <c r="Q2123" s="171"/>
      <c r="R2123" s="171"/>
      <c r="S2123" s="172"/>
      <c r="T2123" s="172"/>
      <c r="U2123" s="171"/>
      <c r="V2123" s="171"/>
      <c r="W2123" s="173"/>
      <c r="X2123" s="173"/>
      <c r="Y2123" s="173"/>
      <c r="Z2123" s="171"/>
      <c r="AA2123" s="171"/>
      <c r="AB2123" s="171"/>
      <c r="AC2123" s="172"/>
      <c r="AD2123" s="172"/>
      <c r="AE2123" s="174"/>
      <c r="AF2123" s="175"/>
      <c r="AG2123" s="169"/>
      <c r="AH2123" s="171"/>
      <c r="AI2123" s="171"/>
      <c r="AJ2123" s="169"/>
      <c r="AK2123" s="176"/>
      <c r="AL2123" s="176"/>
      <c r="AM2123" s="176"/>
      <c r="AN2123" s="176"/>
      <c r="AO2123" s="176"/>
      <c r="AP2123" s="176"/>
      <c r="AQ2123" s="176"/>
      <c r="AR2123" s="176"/>
      <c r="AS2123" s="176"/>
      <c r="AT2123" s="176"/>
      <c r="AU2123" s="177"/>
      <c r="AV2123" s="178"/>
      <c r="AW2123" s="178"/>
      <c r="AX2123" s="179"/>
      <c r="AY2123" s="179"/>
      <c r="AZ2123" s="179"/>
      <c r="BA2123" s="180"/>
      <c r="BB2123" s="181"/>
      <c r="BC2123" s="181"/>
      <c r="BD2123" s="181"/>
    </row>
    <row r="2124" spans="1:56">
      <c r="A2124" s="223"/>
      <c r="B2124" s="224"/>
      <c r="C2124" s="225"/>
      <c r="D2124" s="182"/>
      <c r="E2124" s="182"/>
      <c r="F2124" s="182"/>
      <c r="G2124" s="203"/>
      <c r="H2124" s="218"/>
      <c r="I2124" s="213"/>
      <c r="J2124" s="207"/>
      <c r="K2124" s="213"/>
      <c r="L2124" s="207"/>
      <c r="M2124" s="213"/>
      <c r="N2124" s="207"/>
      <c r="O2124" s="183"/>
      <c r="P2124" s="184"/>
      <c r="Q2124" s="184"/>
      <c r="R2124" s="275"/>
      <c r="S2124" s="185"/>
      <c r="T2124" s="185"/>
      <c r="U2124" s="275"/>
      <c r="V2124" s="275"/>
      <c r="W2124" s="276"/>
      <c r="X2124" s="276"/>
      <c r="Y2124" s="276"/>
      <c r="Z2124" s="275"/>
      <c r="AA2124" s="184"/>
      <c r="AB2124" s="184"/>
      <c r="AC2124" s="185"/>
      <c r="AD2124" s="185"/>
      <c r="AE2124" s="186"/>
      <c r="AF2124" s="187"/>
      <c r="AG2124" s="182"/>
      <c r="AH2124" s="184"/>
      <c r="AI2124" s="184"/>
      <c r="AJ2124" s="182"/>
      <c r="AK2124" s="188"/>
      <c r="AL2124" s="188"/>
      <c r="AM2124" s="188"/>
      <c r="AN2124" s="188"/>
      <c r="AO2124" s="188"/>
      <c r="AP2124" s="188"/>
      <c r="AQ2124" s="188"/>
      <c r="AR2124" s="188"/>
      <c r="AS2124" s="188"/>
      <c r="AT2124" s="188"/>
      <c r="AU2124" s="189"/>
      <c r="AV2124" s="190"/>
      <c r="AW2124" s="190"/>
      <c r="AX2124" s="191"/>
      <c r="AY2124" s="191"/>
      <c r="AZ2124" s="191"/>
      <c r="BA2124" s="192"/>
      <c r="BB2124" s="193"/>
      <c r="BC2124" s="193"/>
      <c r="BD2124" s="193"/>
    </row>
    <row r="2125" spans="1:56">
      <c r="A2125" s="220"/>
      <c r="B2125" s="221"/>
      <c r="C2125" s="222"/>
      <c r="D2125" s="169"/>
      <c r="E2125" s="169"/>
      <c r="F2125" s="169"/>
      <c r="G2125" s="202"/>
      <c r="H2125" s="217"/>
      <c r="I2125" s="212"/>
      <c r="J2125" s="206"/>
      <c r="K2125" s="212"/>
      <c r="L2125" s="206"/>
      <c r="M2125" s="212"/>
      <c r="N2125" s="206"/>
      <c r="O2125" s="170"/>
      <c r="P2125" s="171"/>
      <c r="Q2125" s="171"/>
      <c r="R2125" s="171"/>
      <c r="S2125" s="172"/>
      <c r="T2125" s="172"/>
      <c r="U2125" s="171"/>
      <c r="V2125" s="171"/>
      <c r="W2125" s="173"/>
      <c r="X2125" s="173"/>
      <c r="Y2125" s="173"/>
      <c r="Z2125" s="171"/>
      <c r="AA2125" s="171"/>
      <c r="AB2125" s="171"/>
      <c r="AC2125" s="172"/>
      <c r="AD2125" s="172"/>
      <c r="AE2125" s="174"/>
      <c r="AF2125" s="175"/>
      <c r="AG2125" s="169"/>
      <c r="AH2125" s="171"/>
      <c r="AI2125" s="171"/>
      <c r="AJ2125" s="169"/>
      <c r="AK2125" s="176"/>
      <c r="AL2125" s="176"/>
      <c r="AM2125" s="176"/>
      <c r="AN2125" s="176"/>
      <c r="AO2125" s="176"/>
      <c r="AP2125" s="176"/>
      <c r="AQ2125" s="176"/>
      <c r="AR2125" s="176"/>
      <c r="AS2125" s="176"/>
      <c r="AT2125" s="176"/>
      <c r="AU2125" s="177"/>
      <c r="AV2125" s="178"/>
      <c r="AW2125" s="178"/>
      <c r="AX2125" s="179"/>
      <c r="AY2125" s="179"/>
      <c r="AZ2125" s="179"/>
      <c r="BA2125" s="180"/>
      <c r="BB2125" s="181"/>
      <c r="BC2125" s="181"/>
      <c r="BD2125" s="181"/>
    </row>
    <row r="2126" spans="1:56">
      <c r="A2126" s="223"/>
      <c r="B2126" s="224"/>
      <c r="C2126" s="225"/>
      <c r="D2126" s="182"/>
      <c r="E2126" s="182"/>
      <c r="F2126" s="182"/>
      <c r="G2126" s="203"/>
      <c r="H2126" s="218"/>
      <c r="I2126" s="213"/>
      <c r="J2126" s="207"/>
      <c r="K2126" s="213"/>
      <c r="L2126" s="207"/>
      <c r="M2126" s="213"/>
      <c r="N2126" s="207"/>
      <c r="O2126" s="183"/>
      <c r="P2126" s="184"/>
      <c r="Q2126" s="184"/>
      <c r="R2126" s="275"/>
      <c r="S2126" s="185"/>
      <c r="T2126" s="185"/>
      <c r="U2126" s="275"/>
      <c r="V2126" s="275"/>
      <c r="W2126" s="276"/>
      <c r="X2126" s="276"/>
      <c r="Y2126" s="276"/>
      <c r="Z2126" s="275"/>
      <c r="AA2126" s="184"/>
      <c r="AB2126" s="184"/>
      <c r="AC2126" s="185"/>
      <c r="AD2126" s="185"/>
      <c r="AE2126" s="186"/>
      <c r="AF2126" s="187"/>
      <c r="AG2126" s="182"/>
      <c r="AH2126" s="184"/>
      <c r="AI2126" s="184"/>
      <c r="AJ2126" s="182"/>
      <c r="AK2126" s="188"/>
      <c r="AL2126" s="188"/>
      <c r="AM2126" s="188"/>
      <c r="AN2126" s="188"/>
      <c r="AO2126" s="188"/>
      <c r="AP2126" s="188"/>
      <c r="AQ2126" s="188"/>
      <c r="AR2126" s="188"/>
      <c r="AS2126" s="188"/>
      <c r="AT2126" s="188"/>
      <c r="AU2126" s="189"/>
      <c r="AV2126" s="190"/>
      <c r="AW2126" s="190"/>
      <c r="AX2126" s="191"/>
      <c r="AY2126" s="191"/>
      <c r="AZ2126" s="191"/>
      <c r="BA2126" s="192"/>
      <c r="BB2126" s="193"/>
      <c r="BC2126" s="193"/>
      <c r="BD2126" s="193"/>
    </row>
    <row r="2127" spans="1:56">
      <c r="A2127" s="220"/>
      <c r="B2127" s="221"/>
      <c r="C2127" s="222"/>
      <c r="D2127" s="169"/>
      <c r="E2127" s="169"/>
      <c r="F2127" s="169"/>
      <c r="G2127" s="202"/>
      <c r="H2127" s="217"/>
      <c r="I2127" s="212"/>
      <c r="J2127" s="206"/>
      <c r="K2127" s="212"/>
      <c r="L2127" s="206"/>
      <c r="M2127" s="212"/>
      <c r="N2127" s="206"/>
      <c r="O2127" s="170"/>
      <c r="P2127" s="171"/>
      <c r="Q2127" s="171"/>
      <c r="R2127" s="171"/>
      <c r="S2127" s="172"/>
      <c r="T2127" s="172"/>
      <c r="U2127" s="171"/>
      <c r="V2127" s="171"/>
      <c r="W2127" s="173"/>
      <c r="X2127" s="173"/>
      <c r="Y2127" s="173"/>
      <c r="Z2127" s="171"/>
      <c r="AA2127" s="171"/>
      <c r="AB2127" s="171"/>
      <c r="AC2127" s="172"/>
      <c r="AD2127" s="172"/>
      <c r="AE2127" s="174"/>
      <c r="AF2127" s="175"/>
      <c r="AG2127" s="169"/>
      <c r="AH2127" s="171"/>
      <c r="AI2127" s="171"/>
      <c r="AJ2127" s="169"/>
      <c r="AK2127" s="176"/>
      <c r="AL2127" s="176"/>
      <c r="AM2127" s="176"/>
      <c r="AN2127" s="176"/>
      <c r="AO2127" s="176"/>
      <c r="AP2127" s="176"/>
      <c r="AQ2127" s="176"/>
      <c r="AR2127" s="176"/>
      <c r="AS2127" s="176"/>
      <c r="AT2127" s="176"/>
      <c r="AU2127" s="177"/>
      <c r="AV2127" s="178"/>
      <c r="AW2127" s="178"/>
      <c r="AX2127" s="179"/>
      <c r="AY2127" s="179"/>
      <c r="AZ2127" s="179"/>
      <c r="BA2127" s="180"/>
      <c r="BB2127" s="181"/>
      <c r="BC2127" s="181"/>
      <c r="BD2127" s="181"/>
    </row>
    <row r="2128" spans="1:56">
      <c r="A2128" s="223"/>
      <c r="B2128" s="224"/>
      <c r="C2128" s="225"/>
      <c r="D2128" s="182"/>
      <c r="E2128" s="182"/>
      <c r="F2128" s="182"/>
      <c r="G2128" s="203"/>
      <c r="H2128" s="218"/>
      <c r="I2128" s="213"/>
      <c r="J2128" s="207"/>
      <c r="K2128" s="213"/>
      <c r="L2128" s="207"/>
      <c r="M2128" s="213"/>
      <c r="N2128" s="207"/>
      <c r="O2128" s="183"/>
      <c r="P2128" s="184"/>
      <c r="Q2128" s="184"/>
      <c r="R2128" s="275"/>
      <c r="S2128" s="185"/>
      <c r="T2128" s="185"/>
      <c r="U2128" s="275"/>
      <c r="V2128" s="275"/>
      <c r="W2128" s="276"/>
      <c r="X2128" s="276"/>
      <c r="Y2128" s="276"/>
      <c r="Z2128" s="275"/>
      <c r="AA2128" s="184"/>
      <c r="AB2128" s="184"/>
      <c r="AC2128" s="185"/>
      <c r="AD2128" s="185"/>
      <c r="AE2128" s="186"/>
      <c r="AF2128" s="187"/>
      <c r="AG2128" s="182"/>
      <c r="AH2128" s="184"/>
      <c r="AI2128" s="184"/>
      <c r="AJ2128" s="182"/>
      <c r="AK2128" s="188"/>
      <c r="AL2128" s="188"/>
      <c r="AM2128" s="188"/>
      <c r="AN2128" s="188"/>
      <c r="AO2128" s="188"/>
      <c r="AP2128" s="188"/>
      <c r="AQ2128" s="188"/>
      <c r="AR2128" s="188"/>
      <c r="AS2128" s="188"/>
      <c r="AT2128" s="188"/>
      <c r="AU2128" s="189"/>
      <c r="AV2128" s="190"/>
      <c r="AW2128" s="190"/>
      <c r="AX2128" s="191"/>
      <c r="AY2128" s="191"/>
      <c r="AZ2128" s="191"/>
      <c r="BA2128" s="192"/>
      <c r="BB2128" s="193"/>
      <c r="BC2128" s="193"/>
      <c r="BD2128" s="193"/>
    </row>
    <row r="2129" spans="1:56">
      <c r="A2129" s="220"/>
      <c r="B2129" s="221"/>
      <c r="C2129" s="222"/>
      <c r="D2129" s="169"/>
      <c r="E2129" s="169"/>
      <c r="F2129" s="169"/>
      <c r="G2129" s="202"/>
      <c r="H2129" s="217"/>
      <c r="I2129" s="212"/>
      <c r="J2129" s="206"/>
      <c r="K2129" s="212"/>
      <c r="L2129" s="206"/>
      <c r="M2129" s="212"/>
      <c r="N2129" s="206"/>
      <c r="O2129" s="170"/>
      <c r="P2129" s="171"/>
      <c r="Q2129" s="171"/>
      <c r="R2129" s="171"/>
      <c r="S2129" s="172"/>
      <c r="T2129" s="172"/>
      <c r="U2129" s="171"/>
      <c r="V2129" s="171"/>
      <c r="W2129" s="173"/>
      <c r="X2129" s="173"/>
      <c r="Y2129" s="173"/>
      <c r="Z2129" s="171"/>
      <c r="AA2129" s="171"/>
      <c r="AB2129" s="171"/>
      <c r="AC2129" s="172"/>
      <c r="AD2129" s="172"/>
      <c r="AE2129" s="174"/>
      <c r="AF2129" s="175"/>
      <c r="AG2129" s="169"/>
      <c r="AH2129" s="171"/>
      <c r="AI2129" s="171"/>
      <c r="AJ2129" s="169"/>
      <c r="AK2129" s="176"/>
      <c r="AL2129" s="176"/>
      <c r="AM2129" s="176"/>
      <c r="AN2129" s="176"/>
      <c r="AO2129" s="176"/>
      <c r="AP2129" s="176"/>
      <c r="AQ2129" s="176"/>
      <c r="AR2129" s="176"/>
      <c r="AS2129" s="176"/>
      <c r="AT2129" s="176"/>
      <c r="AU2129" s="177"/>
      <c r="AV2129" s="178"/>
      <c r="AW2129" s="178"/>
      <c r="AX2129" s="179"/>
      <c r="AY2129" s="179"/>
      <c r="AZ2129" s="179"/>
      <c r="BA2129" s="180"/>
      <c r="BB2129" s="181"/>
      <c r="BC2129" s="181"/>
      <c r="BD2129" s="181"/>
    </row>
    <row r="2130" spans="1:56">
      <c r="A2130" s="223"/>
      <c r="B2130" s="224"/>
      <c r="C2130" s="225"/>
      <c r="D2130" s="182"/>
      <c r="E2130" s="182"/>
      <c r="F2130" s="182"/>
      <c r="G2130" s="203"/>
      <c r="H2130" s="218"/>
      <c r="I2130" s="213"/>
      <c r="J2130" s="207"/>
      <c r="K2130" s="213"/>
      <c r="L2130" s="207"/>
      <c r="M2130" s="213"/>
      <c r="N2130" s="207"/>
      <c r="O2130" s="183"/>
      <c r="P2130" s="184"/>
      <c r="Q2130" s="184"/>
      <c r="R2130" s="275"/>
      <c r="S2130" s="185"/>
      <c r="T2130" s="185"/>
      <c r="U2130" s="275"/>
      <c r="V2130" s="275"/>
      <c r="W2130" s="276"/>
      <c r="X2130" s="276"/>
      <c r="Y2130" s="276"/>
      <c r="Z2130" s="275"/>
      <c r="AA2130" s="184"/>
      <c r="AB2130" s="184"/>
      <c r="AC2130" s="185"/>
      <c r="AD2130" s="185"/>
      <c r="AE2130" s="186"/>
      <c r="AF2130" s="187"/>
      <c r="AG2130" s="182"/>
      <c r="AH2130" s="184"/>
      <c r="AI2130" s="184"/>
      <c r="AJ2130" s="182"/>
      <c r="AK2130" s="188"/>
      <c r="AL2130" s="188"/>
      <c r="AM2130" s="188"/>
      <c r="AN2130" s="188"/>
      <c r="AO2130" s="188"/>
      <c r="AP2130" s="188"/>
      <c r="AQ2130" s="188"/>
      <c r="AR2130" s="188"/>
      <c r="AS2130" s="188"/>
      <c r="AT2130" s="188"/>
      <c r="AU2130" s="189"/>
      <c r="AV2130" s="190"/>
      <c r="AW2130" s="190"/>
      <c r="AX2130" s="191"/>
      <c r="AY2130" s="191"/>
      <c r="AZ2130" s="191"/>
      <c r="BA2130" s="192"/>
      <c r="BB2130" s="193"/>
      <c r="BC2130" s="193"/>
      <c r="BD2130" s="193"/>
    </row>
    <row r="2131" spans="1:56">
      <c r="A2131" s="220"/>
      <c r="B2131" s="221"/>
      <c r="C2131" s="222"/>
      <c r="D2131" s="169"/>
      <c r="E2131" s="169"/>
      <c r="F2131" s="169"/>
      <c r="G2131" s="202"/>
      <c r="H2131" s="217"/>
      <c r="I2131" s="212"/>
      <c r="J2131" s="206"/>
      <c r="K2131" s="212"/>
      <c r="L2131" s="206"/>
      <c r="M2131" s="212"/>
      <c r="N2131" s="206"/>
      <c r="O2131" s="170"/>
      <c r="P2131" s="171"/>
      <c r="Q2131" s="171"/>
      <c r="R2131" s="171"/>
      <c r="S2131" s="172"/>
      <c r="T2131" s="172"/>
      <c r="U2131" s="171"/>
      <c r="V2131" s="171"/>
      <c r="W2131" s="173"/>
      <c r="X2131" s="173"/>
      <c r="Y2131" s="173"/>
      <c r="Z2131" s="171"/>
      <c r="AA2131" s="171"/>
      <c r="AB2131" s="171"/>
      <c r="AC2131" s="172"/>
      <c r="AD2131" s="172"/>
      <c r="AE2131" s="174"/>
      <c r="AF2131" s="175"/>
      <c r="AG2131" s="169"/>
      <c r="AH2131" s="171"/>
      <c r="AI2131" s="171"/>
      <c r="AJ2131" s="169"/>
      <c r="AK2131" s="176"/>
      <c r="AL2131" s="176"/>
      <c r="AM2131" s="176"/>
      <c r="AN2131" s="176"/>
      <c r="AO2131" s="176"/>
      <c r="AP2131" s="176"/>
      <c r="AQ2131" s="176"/>
      <c r="AR2131" s="176"/>
      <c r="AS2131" s="176"/>
      <c r="AT2131" s="176"/>
      <c r="AU2131" s="177"/>
      <c r="AV2131" s="178"/>
      <c r="AW2131" s="178"/>
      <c r="AX2131" s="179"/>
      <c r="AY2131" s="179"/>
      <c r="AZ2131" s="179"/>
      <c r="BA2131" s="180"/>
      <c r="BB2131" s="181"/>
      <c r="BC2131" s="181"/>
      <c r="BD2131" s="181"/>
    </row>
    <row r="2132" spans="1:56">
      <c r="A2132" s="223"/>
      <c r="B2132" s="224"/>
      <c r="C2132" s="225"/>
      <c r="D2132" s="182"/>
      <c r="E2132" s="182"/>
      <c r="F2132" s="182"/>
      <c r="G2132" s="203"/>
      <c r="H2132" s="218"/>
      <c r="I2132" s="213"/>
      <c r="J2132" s="207"/>
      <c r="K2132" s="213"/>
      <c r="L2132" s="207"/>
      <c r="M2132" s="213"/>
      <c r="N2132" s="207"/>
      <c r="O2132" s="183"/>
      <c r="P2132" s="184"/>
      <c r="Q2132" s="184"/>
      <c r="R2132" s="275"/>
      <c r="S2132" s="185"/>
      <c r="T2132" s="185"/>
      <c r="U2132" s="275"/>
      <c r="V2132" s="275"/>
      <c r="W2132" s="276"/>
      <c r="X2132" s="276"/>
      <c r="Y2132" s="276"/>
      <c r="Z2132" s="275"/>
      <c r="AA2132" s="184"/>
      <c r="AB2132" s="184"/>
      <c r="AC2132" s="185"/>
      <c r="AD2132" s="185"/>
      <c r="AE2132" s="186"/>
      <c r="AF2132" s="187"/>
      <c r="AG2132" s="182"/>
      <c r="AH2132" s="184"/>
      <c r="AI2132" s="184"/>
      <c r="AJ2132" s="182"/>
      <c r="AK2132" s="188"/>
      <c r="AL2132" s="188"/>
      <c r="AM2132" s="188"/>
      <c r="AN2132" s="188"/>
      <c r="AO2132" s="188"/>
      <c r="AP2132" s="188"/>
      <c r="AQ2132" s="188"/>
      <c r="AR2132" s="188"/>
      <c r="AS2132" s="188"/>
      <c r="AT2132" s="188"/>
      <c r="AU2132" s="189"/>
      <c r="AV2132" s="190"/>
      <c r="AW2132" s="190"/>
      <c r="AX2132" s="191"/>
      <c r="AY2132" s="191"/>
      <c r="AZ2132" s="191"/>
      <c r="BA2132" s="192"/>
      <c r="BB2132" s="193"/>
      <c r="BC2132" s="193"/>
      <c r="BD2132" s="193"/>
    </row>
    <row r="2133" spans="1:56">
      <c r="A2133" s="220"/>
      <c r="B2133" s="221"/>
      <c r="C2133" s="222"/>
      <c r="D2133" s="169"/>
      <c r="E2133" s="169"/>
      <c r="F2133" s="169"/>
      <c r="G2133" s="202"/>
      <c r="H2133" s="217"/>
      <c r="I2133" s="212"/>
      <c r="J2133" s="206"/>
      <c r="K2133" s="212"/>
      <c r="L2133" s="206"/>
      <c r="M2133" s="212"/>
      <c r="N2133" s="206"/>
      <c r="O2133" s="170"/>
      <c r="P2133" s="171"/>
      <c r="Q2133" s="171"/>
      <c r="R2133" s="171"/>
      <c r="S2133" s="172"/>
      <c r="T2133" s="172"/>
      <c r="U2133" s="171"/>
      <c r="V2133" s="171"/>
      <c r="W2133" s="173"/>
      <c r="X2133" s="173"/>
      <c r="Y2133" s="173"/>
      <c r="Z2133" s="171"/>
      <c r="AA2133" s="171"/>
      <c r="AB2133" s="171"/>
      <c r="AC2133" s="172"/>
      <c r="AD2133" s="172"/>
      <c r="AE2133" s="174"/>
      <c r="AF2133" s="175"/>
      <c r="AG2133" s="169"/>
      <c r="AH2133" s="171"/>
      <c r="AI2133" s="171"/>
      <c r="AJ2133" s="169"/>
      <c r="AK2133" s="176"/>
      <c r="AL2133" s="176"/>
      <c r="AM2133" s="176"/>
      <c r="AN2133" s="176"/>
      <c r="AO2133" s="176"/>
      <c r="AP2133" s="176"/>
      <c r="AQ2133" s="176"/>
      <c r="AR2133" s="176"/>
      <c r="AS2133" s="176"/>
      <c r="AT2133" s="176"/>
      <c r="AU2133" s="177"/>
      <c r="AV2133" s="178"/>
      <c r="AW2133" s="178"/>
      <c r="AX2133" s="179"/>
      <c r="AY2133" s="179"/>
      <c r="AZ2133" s="179"/>
      <c r="BA2133" s="180"/>
      <c r="BB2133" s="181"/>
      <c r="BC2133" s="181"/>
      <c r="BD2133" s="181"/>
    </row>
    <row r="2134" spans="1:56">
      <c r="A2134" s="223"/>
      <c r="B2134" s="224"/>
      <c r="C2134" s="225"/>
      <c r="D2134" s="182"/>
      <c r="E2134" s="182"/>
      <c r="F2134" s="182"/>
      <c r="G2134" s="203"/>
      <c r="H2134" s="218"/>
      <c r="I2134" s="213"/>
      <c r="J2134" s="207"/>
      <c r="K2134" s="213"/>
      <c r="L2134" s="207"/>
      <c r="M2134" s="213"/>
      <c r="N2134" s="207"/>
      <c r="O2134" s="183"/>
      <c r="P2134" s="184"/>
      <c r="Q2134" s="184"/>
      <c r="R2134" s="275"/>
      <c r="S2134" s="185"/>
      <c r="T2134" s="185"/>
      <c r="U2134" s="275"/>
      <c r="V2134" s="275"/>
      <c r="W2134" s="276"/>
      <c r="X2134" s="276"/>
      <c r="Y2134" s="276"/>
      <c r="Z2134" s="275"/>
      <c r="AA2134" s="184"/>
      <c r="AB2134" s="184"/>
      <c r="AC2134" s="185"/>
      <c r="AD2134" s="185"/>
      <c r="AE2134" s="186"/>
      <c r="AF2134" s="187"/>
      <c r="AG2134" s="182"/>
      <c r="AH2134" s="184"/>
      <c r="AI2134" s="184"/>
      <c r="AJ2134" s="182"/>
      <c r="AK2134" s="188"/>
      <c r="AL2134" s="188"/>
      <c r="AM2134" s="188"/>
      <c r="AN2134" s="188"/>
      <c r="AO2134" s="188"/>
      <c r="AP2134" s="188"/>
      <c r="AQ2134" s="188"/>
      <c r="AR2134" s="188"/>
      <c r="AS2134" s="188"/>
      <c r="AT2134" s="188"/>
      <c r="AU2134" s="189"/>
      <c r="AV2134" s="190"/>
      <c r="AW2134" s="190"/>
      <c r="AX2134" s="191"/>
      <c r="AY2134" s="191"/>
      <c r="AZ2134" s="191"/>
      <c r="BA2134" s="192"/>
      <c r="BB2134" s="193"/>
      <c r="BC2134" s="193"/>
      <c r="BD2134" s="193"/>
    </row>
    <row r="2135" spans="1:56">
      <c r="A2135" s="220"/>
      <c r="B2135" s="221"/>
      <c r="C2135" s="222"/>
      <c r="D2135" s="169"/>
      <c r="E2135" s="169"/>
      <c r="F2135" s="169"/>
      <c r="G2135" s="202"/>
      <c r="H2135" s="217"/>
      <c r="I2135" s="212"/>
      <c r="J2135" s="206"/>
      <c r="K2135" s="212"/>
      <c r="L2135" s="206"/>
      <c r="M2135" s="212"/>
      <c r="N2135" s="206"/>
      <c r="O2135" s="170"/>
      <c r="P2135" s="171"/>
      <c r="Q2135" s="171"/>
      <c r="R2135" s="171"/>
      <c r="S2135" s="172"/>
      <c r="T2135" s="172"/>
      <c r="U2135" s="171"/>
      <c r="V2135" s="171"/>
      <c r="W2135" s="173"/>
      <c r="X2135" s="173"/>
      <c r="Y2135" s="173"/>
      <c r="Z2135" s="171"/>
      <c r="AA2135" s="171"/>
      <c r="AB2135" s="171"/>
      <c r="AC2135" s="172"/>
      <c r="AD2135" s="172"/>
      <c r="AE2135" s="174"/>
      <c r="AF2135" s="175"/>
      <c r="AG2135" s="169"/>
      <c r="AH2135" s="171"/>
      <c r="AI2135" s="171"/>
      <c r="AJ2135" s="169"/>
      <c r="AK2135" s="176"/>
      <c r="AL2135" s="176"/>
      <c r="AM2135" s="176"/>
      <c r="AN2135" s="176"/>
      <c r="AO2135" s="176"/>
      <c r="AP2135" s="176"/>
      <c r="AQ2135" s="176"/>
      <c r="AR2135" s="176"/>
      <c r="AS2135" s="176"/>
      <c r="AT2135" s="176"/>
      <c r="AU2135" s="177"/>
      <c r="AV2135" s="178"/>
      <c r="AW2135" s="178"/>
      <c r="AX2135" s="179"/>
      <c r="AY2135" s="179"/>
      <c r="AZ2135" s="179"/>
      <c r="BA2135" s="180"/>
      <c r="BB2135" s="181"/>
      <c r="BC2135" s="181"/>
      <c r="BD2135" s="181"/>
    </row>
    <row r="2136" spans="1:56">
      <c r="A2136" s="223"/>
      <c r="B2136" s="224"/>
      <c r="C2136" s="225"/>
      <c r="D2136" s="182"/>
      <c r="E2136" s="182"/>
      <c r="F2136" s="182"/>
      <c r="G2136" s="203"/>
      <c r="H2136" s="218"/>
      <c r="I2136" s="213"/>
      <c r="J2136" s="207"/>
      <c r="K2136" s="213"/>
      <c r="L2136" s="207"/>
      <c r="M2136" s="213"/>
      <c r="N2136" s="207"/>
      <c r="O2136" s="183"/>
      <c r="P2136" s="184"/>
      <c r="Q2136" s="184"/>
      <c r="R2136" s="275"/>
      <c r="S2136" s="185"/>
      <c r="T2136" s="185"/>
      <c r="U2136" s="275"/>
      <c r="V2136" s="275"/>
      <c r="W2136" s="276"/>
      <c r="X2136" s="276"/>
      <c r="Y2136" s="276"/>
      <c r="Z2136" s="275"/>
      <c r="AA2136" s="184"/>
      <c r="AB2136" s="184"/>
      <c r="AC2136" s="185"/>
      <c r="AD2136" s="185"/>
      <c r="AE2136" s="186"/>
      <c r="AF2136" s="187"/>
      <c r="AG2136" s="182"/>
      <c r="AH2136" s="184"/>
      <c r="AI2136" s="184"/>
      <c r="AJ2136" s="182"/>
      <c r="AK2136" s="188"/>
      <c r="AL2136" s="188"/>
      <c r="AM2136" s="188"/>
      <c r="AN2136" s="188"/>
      <c r="AO2136" s="188"/>
      <c r="AP2136" s="188"/>
      <c r="AQ2136" s="188"/>
      <c r="AR2136" s="188"/>
      <c r="AS2136" s="188"/>
      <c r="AT2136" s="188"/>
      <c r="AU2136" s="189"/>
      <c r="AV2136" s="190"/>
      <c r="AW2136" s="190"/>
      <c r="AX2136" s="191"/>
      <c r="AY2136" s="191"/>
      <c r="AZ2136" s="191"/>
      <c r="BA2136" s="192"/>
      <c r="BB2136" s="193"/>
      <c r="BC2136" s="193"/>
      <c r="BD2136" s="193"/>
    </row>
    <row r="2137" spans="1:56">
      <c r="A2137" s="220"/>
      <c r="B2137" s="221"/>
      <c r="C2137" s="222"/>
      <c r="D2137" s="169"/>
      <c r="E2137" s="169"/>
      <c r="F2137" s="169"/>
      <c r="G2137" s="202"/>
      <c r="H2137" s="217"/>
      <c r="I2137" s="212"/>
      <c r="J2137" s="206"/>
      <c r="K2137" s="212"/>
      <c r="L2137" s="206"/>
      <c r="M2137" s="212"/>
      <c r="N2137" s="206"/>
      <c r="O2137" s="170"/>
      <c r="P2137" s="171"/>
      <c r="Q2137" s="171"/>
      <c r="R2137" s="171"/>
      <c r="S2137" s="172"/>
      <c r="T2137" s="172"/>
      <c r="U2137" s="171"/>
      <c r="V2137" s="171"/>
      <c r="W2137" s="173"/>
      <c r="X2137" s="173"/>
      <c r="Y2137" s="173"/>
      <c r="Z2137" s="171"/>
      <c r="AA2137" s="171"/>
      <c r="AB2137" s="171"/>
      <c r="AC2137" s="172"/>
      <c r="AD2137" s="172"/>
      <c r="AE2137" s="174"/>
      <c r="AF2137" s="175"/>
      <c r="AG2137" s="169"/>
      <c r="AH2137" s="171"/>
      <c r="AI2137" s="171"/>
      <c r="AJ2137" s="169"/>
      <c r="AK2137" s="176"/>
      <c r="AL2137" s="176"/>
      <c r="AM2137" s="176"/>
      <c r="AN2137" s="176"/>
      <c r="AO2137" s="176"/>
      <c r="AP2137" s="176"/>
      <c r="AQ2137" s="176"/>
      <c r="AR2137" s="176"/>
      <c r="AS2137" s="176"/>
      <c r="AT2137" s="176"/>
      <c r="AU2137" s="177"/>
      <c r="AV2137" s="178"/>
      <c r="AW2137" s="178"/>
      <c r="AX2137" s="179"/>
      <c r="AY2137" s="179"/>
      <c r="AZ2137" s="179"/>
      <c r="BA2137" s="180"/>
      <c r="BB2137" s="181"/>
      <c r="BC2137" s="181"/>
      <c r="BD2137" s="181"/>
    </row>
    <row r="2138" spans="1:56">
      <c r="A2138" s="223"/>
      <c r="B2138" s="224"/>
      <c r="C2138" s="225"/>
      <c r="D2138" s="182"/>
      <c r="E2138" s="182"/>
      <c r="F2138" s="182"/>
      <c r="G2138" s="203"/>
      <c r="H2138" s="218"/>
      <c r="I2138" s="213"/>
      <c r="J2138" s="207"/>
      <c r="K2138" s="213"/>
      <c r="L2138" s="207"/>
      <c r="M2138" s="213"/>
      <c r="N2138" s="207"/>
      <c r="O2138" s="183"/>
      <c r="P2138" s="184"/>
      <c r="Q2138" s="184"/>
      <c r="R2138" s="275"/>
      <c r="S2138" s="185"/>
      <c r="T2138" s="185"/>
      <c r="U2138" s="275"/>
      <c r="V2138" s="275"/>
      <c r="W2138" s="276"/>
      <c r="X2138" s="276"/>
      <c r="Y2138" s="276"/>
      <c r="Z2138" s="275"/>
      <c r="AA2138" s="184"/>
      <c r="AB2138" s="184"/>
      <c r="AC2138" s="185"/>
      <c r="AD2138" s="185"/>
      <c r="AE2138" s="186"/>
      <c r="AF2138" s="187"/>
      <c r="AG2138" s="182"/>
      <c r="AH2138" s="184"/>
      <c r="AI2138" s="184"/>
      <c r="AJ2138" s="182"/>
      <c r="AK2138" s="188"/>
      <c r="AL2138" s="188"/>
      <c r="AM2138" s="188"/>
      <c r="AN2138" s="188"/>
      <c r="AO2138" s="188"/>
      <c r="AP2138" s="188"/>
      <c r="AQ2138" s="188"/>
      <c r="AR2138" s="188"/>
      <c r="AS2138" s="188"/>
      <c r="AT2138" s="188"/>
      <c r="AU2138" s="189"/>
      <c r="AV2138" s="190"/>
      <c r="AW2138" s="190"/>
      <c r="AX2138" s="191"/>
      <c r="AY2138" s="191"/>
      <c r="AZ2138" s="191"/>
      <c r="BA2138" s="192"/>
      <c r="BB2138" s="193"/>
      <c r="BC2138" s="193"/>
      <c r="BD2138" s="193"/>
    </row>
    <row r="2139" spans="1:56">
      <c r="A2139" s="220"/>
      <c r="B2139" s="221"/>
      <c r="C2139" s="222"/>
      <c r="D2139" s="169"/>
      <c r="E2139" s="169"/>
      <c r="F2139" s="169"/>
      <c r="G2139" s="202"/>
      <c r="H2139" s="217"/>
      <c r="I2139" s="212"/>
      <c r="J2139" s="206"/>
      <c r="K2139" s="212"/>
      <c r="L2139" s="206"/>
      <c r="M2139" s="212"/>
      <c r="N2139" s="206"/>
      <c r="O2139" s="170"/>
      <c r="P2139" s="171"/>
      <c r="Q2139" s="171"/>
      <c r="R2139" s="171"/>
      <c r="S2139" s="172"/>
      <c r="T2139" s="172"/>
      <c r="U2139" s="171"/>
      <c r="V2139" s="171"/>
      <c r="W2139" s="173"/>
      <c r="X2139" s="173"/>
      <c r="Y2139" s="173"/>
      <c r="Z2139" s="171"/>
      <c r="AA2139" s="171"/>
      <c r="AB2139" s="171"/>
      <c r="AC2139" s="172"/>
      <c r="AD2139" s="172"/>
      <c r="AE2139" s="174"/>
      <c r="AF2139" s="175"/>
      <c r="AG2139" s="169"/>
      <c r="AH2139" s="171"/>
      <c r="AI2139" s="171"/>
      <c r="AJ2139" s="169"/>
      <c r="AK2139" s="176"/>
      <c r="AL2139" s="176"/>
      <c r="AM2139" s="176"/>
      <c r="AN2139" s="176"/>
      <c r="AO2139" s="176"/>
      <c r="AP2139" s="176"/>
      <c r="AQ2139" s="176"/>
      <c r="AR2139" s="176"/>
      <c r="AS2139" s="176"/>
      <c r="AT2139" s="176"/>
      <c r="AU2139" s="177"/>
      <c r="AV2139" s="178"/>
      <c r="AW2139" s="178"/>
      <c r="AX2139" s="179"/>
      <c r="AY2139" s="179"/>
      <c r="AZ2139" s="179"/>
      <c r="BA2139" s="180"/>
      <c r="BB2139" s="181"/>
      <c r="BC2139" s="181"/>
      <c r="BD2139" s="181"/>
    </row>
    <row r="2140" spans="1:56">
      <c r="A2140" s="223"/>
      <c r="B2140" s="224"/>
      <c r="C2140" s="225"/>
      <c r="D2140" s="182"/>
      <c r="E2140" s="182"/>
      <c r="F2140" s="182"/>
      <c r="G2140" s="203"/>
      <c r="H2140" s="218"/>
      <c r="I2140" s="213"/>
      <c r="J2140" s="207"/>
      <c r="K2140" s="213"/>
      <c r="L2140" s="207"/>
      <c r="M2140" s="213"/>
      <c r="N2140" s="207"/>
      <c r="O2140" s="183"/>
      <c r="P2140" s="184"/>
      <c r="Q2140" s="184"/>
      <c r="R2140" s="275"/>
      <c r="S2140" s="185"/>
      <c r="T2140" s="185"/>
      <c r="U2140" s="275"/>
      <c r="V2140" s="275"/>
      <c r="W2140" s="276"/>
      <c r="X2140" s="276"/>
      <c r="Y2140" s="276"/>
      <c r="Z2140" s="275"/>
      <c r="AA2140" s="184"/>
      <c r="AB2140" s="184"/>
      <c r="AC2140" s="185"/>
      <c r="AD2140" s="185"/>
      <c r="AE2140" s="186"/>
      <c r="AF2140" s="187"/>
      <c r="AG2140" s="182"/>
      <c r="AH2140" s="184"/>
      <c r="AI2140" s="184"/>
      <c r="AJ2140" s="182"/>
      <c r="AK2140" s="188"/>
      <c r="AL2140" s="188"/>
      <c r="AM2140" s="188"/>
      <c r="AN2140" s="188"/>
      <c r="AO2140" s="188"/>
      <c r="AP2140" s="188"/>
      <c r="AQ2140" s="188"/>
      <c r="AR2140" s="188"/>
      <c r="AS2140" s="188"/>
      <c r="AT2140" s="188"/>
      <c r="AU2140" s="189"/>
      <c r="AV2140" s="190"/>
      <c r="AW2140" s="190"/>
      <c r="AX2140" s="191"/>
      <c r="AY2140" s="191"/>
      <c r="AZ2140" s="191"/>
      <c r="BA2140" s="192"/>
      <c r="BB2140" s="193"/>
      <c r="BC2140" s="193"/>
      <c r="BD2140" s="193"/>
    </row>
    <row r="2141" spans="1:56">
      <c r="A2141" s="220"/>
      <c r="B2141" s="221"/>
      <c r="C2141" s="222"/>
      <c r="D2141" s="169"/>
      <c r="E2141" s="169"/>
      <c r="F2141" s="169"/>
      <c r="G2141" s="202"/>
      <c r="H2141" s="217"/>
      <c r="I2141" s="212"/>
      <c r="J2141" s="206"/>
      <c r="K2141" s="212"/>
      <c r="L2141" s="206"/>
      <c r="M2141" s="212"/>
      <c r="N2141" s="206"/>
      <c r="O2141" s="170"/>
      <c r="P2141" s="171"/>
      <c r="Q2141" s="171"/>
      <c r="R2141" s="171"/>
      <c r="S2141" s="172"/>
      <c r="T2141" s="172"/>
      <c r="U2141" s="171"/>
      <c r="V2141" s="171"/>
      <c r="W2141" s="173"/>
      <c r="X2141" s="173"/>
      <c r="Y2141" s="173"/>
      <c r="Z2141" s="171"/>
      <c r="AA2141" s="171"/>
      <c r="AB2141" s="171"/>
      <c r="AC2141" s="172"/>
      <c r="AD2141" s="172"/>
      <c r="AE2141" s="174"/>
      <c r="AF2141" s="175"/>
      <c r="AG2141" s="169"/>
      <c r="AH2141" s="171"/>
      <c r="AI2141" s="171"/>
      <c r="AJ2141" s="169"/>
      <c r="AK2141" s="176"/>
      <c r="AL2141" s="176"/>
      <c r="AM2141" s="176"/>
      <c r="AN2141" s="176"/>
      <c r="AO2141" s="176"/>
      <c r="AP2141" s="176"/>
      <c r="AQ2141" s="176"/>
      <c r="AR2141" s="176"/>
      <c r="AS2141" s="176"/>
      <c r="AT2141" s="176"/>
      <c r="AU2141" s="177"/>
      <c r="AV2141" s="178"/>
      <c r="AW2141" s="178"/>
      <c r="AX2141" s="179"/>
      <c r="AY2141" s="179"/>
      <c r="AZ2141" s="179"/>
      <c r="BA2141" s="180"/>
      <c r="BB2141" s="181"/>
      <c r="BC2141" s="181"/>
      <c r="BD2141" s="181"/>
    </row>
    <row r="2142" spans="1:56">
      <c r="A2142" s="223"/>
      <c r="B2142" s="224"/>
      <c r="C2142" s="225"/>
      <c r="D2142" s="182"/>
      <c r="E2142" s="182"/>
      <c r="F2142" s="182"/>
      <c r="G2142" s="203"/>
      <c r="H2142" s="218"/>
      <c r="I2142" s="213"/>
      <c r="J2142" s="207"/>
      <c r="K2142" s="213"/>
      <c r="L2142" s="207"/>
      <c r="M2142" s="213"/>
      <c r="N2142" s="207"/>
      <c r="O2142" s="183"/>
      <c r="P2142" s="184"/>
      <c r="Q2142" s="184"/>
      <c r="R2142" s="275"/>
      <c r="S2142" s="185"/>
      <c r="T2142" s="185"/>
      <c r="U2142" s="275"/>
      <c r="V2142" s="275"/>
      <c r="W2142" s="276"/>
      <c r="X2142" s="276"/>
      <c r="Y2142" s="276"/>
      <c r="Z2142" s="275"/>
      <c r="AA2142" s="184"/>
      <c r="AB2142" s="184"/>
      <c r="AC2142" s="185"/>
      <c r="AD2142" s="185"/>
      <c r="AE2142" s="186"/>
      <c r="AF2142" s="187"/>
      <c r="AG2142" s="182"/>
      <c r="AH2142" s="184"/>
      <c r="AI2142" s="184"/>
      <c r="AJ2142" s="182"/>
      <c r="AK2142" s="188"/>
      <c r="AL2142" s="188"/>
      <c r="AM2142" s="188"/>
      <c r="AN2142" s="188"/>
      <c r="AO2142" s="188"/>
      <c r="AP2142" s="188"/>
      <c r="AQ2142" s="188"/>
      <c r="AR2142" s="188"/>
      <c r="AS2142" s="188"/>
      <c r="AT2142" s="188"/>
      <c r="AU2142" s="189"/>
      <c r="AV2142" s="190"/>
      <c r="AW2142" s="190"/>
      <c r="AX2142" s="191"/>
      <c r="AY2142" s="191"/>
      <c r="AZ2142" s="191"/>
      <c r="BA2142" s="192"/>
      <c r="BB2142" s="193"/>
      <c r="BC2142" s="193"/>
      <c r="BD2142" s="193"/>
    </row>
    <row r="2143" spans="1:56">
      <c r="A2143" s="220"/>
      <c r="B2143" s="221"/>
      <c r="C2143" s="222"/>
      <c r="D2143" s="169"/>
      <c r="E2143" s="169"/>
      <c r="F2143" s="169"/>
      <c r="G2143" s="202"/>
      <c r="H2143" s="217"/>
      <c r="I2143" s="212"/>
      <c r="J2143" s="206"/>
      <c r="K2143" s="212"/>
      <c r="L2143" s="206"/>
      <c r="M2143" s="212"/>
      <c r="N2143" s="206"/>
      <c r="O2143" s="170"/>
      <c r="P2143" s="171"/>
      <c r="Q2143" s="171"/>
      <c r="R2143" s="171"/>
      <c r="S2143" s="172"/>
      <c r="T2143" s="172"/>
      <c r="U2143" s="171"/>
      <c r="V2143" s="171"/>
      <c r="W2143" s="173"/>
      <c r="X2143" s="173"/>
      <c r="Y2143" s="173"/>
      <c r="Z2143" s="171"/>
      <c r="AA2143" s="171"/>
      <c r="AB2143" s="171"/>
      <c r="AC2143" s="172"/>
      <c r="AD2143" s="172"/>
      <c r="AE2143" s="174"/>
      <c r="AF2143" s="175"/>
      <c r="AG2143" s="169"/>
      <c r="AH2143" s="171"/>
      <c r="AI2143" s="171"/>
      <c r="AJ2143" s="169"/>
      <c r="AK2143" s="176"/>
      <c r="AL2143" s="176"/>
      <c r="AM2143" s="176"/>
      <c r="AN2143" s="176"/>
      <c r="AO2143" s="176"/>
      <c r="AP2143" s="176"/>
      <c r="AQ2143" s="176"/>
      <c r="AR2143" s="176"/>
      <c r="AS2143" s="176"/>
      <c r="AT2143" s="176"/>
      <c r="AU2143" s="177"/>
      <c r="AV2143" s="178"/>
      <c r="AW2143" s="178"/>
      <c r="AX2143" s="179"/>
      <c r="AY2143" s="179"/>
      <c r="AZ2143" s="179"/>
      <c r="BA2143" s="180"/>
      <c r="BB2143" s="181"/>
      <c r="BC2143" s="181"/>
      <c r="BD2143" s="181"/>
    </row>
    <row r="2144" spans="1:56">
      <c r="A2144" s="223"/>
      <c r="B2144" s="224"/>
      <c r="C2144" s="225"/>
      <c r="D2144" s="182"/>
      <c r="E2144" s="182"/>
      <c r="F2144" s="182"/>
      <c r="G2144" s="203"/>
      <c r="H2144" s="218"/>
      <c r="I2144" s="213"/>
      <c r="J2144" s="207"/>
      <c r="K2144" s="213"/>
      <c r="L2144" s="207"/>
      <c r="M2144" s="213"/>
      <c r="N2144" s="207"/>
      <c r="O2144" s="183"/>
      <c r="P2144" s="184"/>
      <c r="Q2144" s="184"/>
      <c r="R2144" s="275"/>
      <c r="S2144" s="185"/>
      <c r="T2144" s="185"/>
      <c r="U2144" s="275"/>
      <c r="V2144" s="275"/>
      <c r="W2144" s="276"/>
      <c r="X2144" s="276"/>
      <c r="Y2144" s="276"/>
      <c r="Z2144" s="275"/>
      <c r="AA2144" s="184"/>
      <c r="AB2144" s="184"/>
      <c r="AC2144" s="185"/>
      <c r="AD2144" s="185"/>
      <c r="AE2144" s="186"/>
      <c r="AF2144" s="187"/>
      <c r="AG2144" s="182"/>
      <c r="AH2144" s="184"/>
      <c r="AI2144" s="184"/>
      <c r="AJ2144" s="182"/>
      <c r="AK2144" s="188"/>
      <c r="AL2144" s="188"/>
      <c r="AM2144" s="188"/>
      <c r="AN2144" s="188"/>
      <c r="AO2144" s="188"/>
      <c r="AP2144" s="188"/>
      <c r="AQ2144" s="188"/>
      <c r="AR2144" s="188"/>
      <c r="AS2144" s="188"/>
      <c r="AT2144" s="188"/>
      <c r="AU2144" s="189"/>
      <c r="AV2144" s="190"/>
      <c r="AW2144" s="190"/>
      <c r="AX2144" s="191"/>
      <c r="AY2144" s="191"/>
      <c r="AZ2144" s="191"/>
      <c r="BA2144" s="192"/>
      <c r="BB2144" s="193"/>
      <c r="BC2144" s="193"/>
      <c r="BD2144" s="193"/>
    </row>
    <row r="2145" spans="1:56">
      <c r="A2145" s="220"/>
      <c r="B2145" s="221"/>
      <c r="C2145" s="222"/>
      <c r="D2145" s="169"/>
      <c r="E2145" s="169"/>
      <c r="F2145" s="169"/>
      <c r="G2145" s="202"/>
      <c r="H2145" s="217"/>
      <c r="I2145" s="212"/>
      <c r="J2145" s="206"/>
      <c r="K2145" s="212"/>
      <c r="L2145" s="206"/>
      <c r="M2145" s="212"/>
      <c r="N2145" s="206"/>
      <c r="O2145" s="170"/>
      <c r="P2145" s="171"/>
      <c r="Q2145" s="171"/>
      <c r="R2145" s="171"/>
      <c r="S2145" s="172"/>
      <c r="T2145" s="172"/>
      <c r="U2145" s="171"/>
      <c r="V2145" s="171"/>
      <c r="W2145" s="173"/>
      <c r="X2145" s="173"/>
      <c r="Y2145" s="173"/>
      <c r="Z2145" s="171"/>
      <c r="AA2145" s="171"/>
      <c r="AB2145" s="171"/>
      <c r="AC2145" s="172"/>
      <c r="AD2145" s="172"/>
      <c r="AE2145" s="174"/>
      <c r="AF2145" s="175"/>
      <c r="AG2145" s="169"/>
      <c r="AH2145" s="171"/>
      <c r="AI2145" s="171"/>
      <c r="AJ2145" s="169"/>
      <c r="AK2145" s="176"/>
      <c r="AL2145" s="176"/>
      <c r="AM2145" s="176"/>
      <c r="AN2145" s="176"/>
      <c r="AO2145" s="176"/>
      <c r="AP2145" s="176"/>
      <c r="AQ2145" s="176"/>
      <c r="AR2145" s="176"/>
      <c r="AS2145" s="176"/>
      <c r="AT2145" s="176"/>
      <c r="AU2145" s="177"/>
      <c r="AV2145" s="178"/>
      <c r="AW2145" s="178"/>
      <c r="AX2145" s="179"/>
      <c r="AY2145" s="179"/>
      <c r="AZ2145" s="179"/>
      <c r="BA2145" s="180"/>
      <c r="BB2145" s="181"/>
      <c r="BC2145" s="181"/>
      <c r="BD2145" s="181"/>
    </row>
    <row r="2146" spans="1:56">
      <c r="A2146" s="223"/>
      <c r="B2146" s="224"/>
      <c r="C2146" s="225"/>
      <c r="D2146" s="182"/>
      <c r="E2146" s="182"/>
      <c r="F2146" s="182"/>
      <c r="G2146" s="203"/>
      <c r="H2146" s="218"/>
      <c r="I2146" s="213"/>
      <c r="J2146" s="207"/>
      <c r="K2146" s="213"/>
      <c r="L2146" s="207"/>
      <c r="M2146" s="213"/>
      <c r="N2146" s="207"/>
      <c r="O2146" s="183"/>
      <c r="P2146" s="184"/>
      <c r="Q2146" s="184"/>
      <c r="R2146" s="275"/>
      <c r="S2146" s="185"/>
      <c r="T2146" s="185"/>
      <c r="U2146" s="275"/>
      <c r="V2146" s="275"/>
      <c r="W2146" s="276"/>
      <c r="X2146" s="276"/>
      <c r="Y2146" s="276"/>
      <c r="Z2146" s="275"/>
      <c r="AA2146" s="184"/>
      <c r="AB2146" s="184"/>
      <c r="AC2146" s="185"/>
      <c r="AD2146" s="185"/>
      <c r="AE2146" s="186"/>
      <c r="AF2146" s="187"/>
      <c r="AG2146" s="182"/>
      <c r="AH2146" s="184"/>
      <c r="AI2146" s="184"/>
      <c r="AJ2146" s="182"/>
      <c r="AK2146" s="188"/>
      <c r="AL2146" s="188"/>
      <c r="AM2146" s="188"/>
      <c r="AN2146" s="188"/>
      <c r="AO2146" s="188"/>
      <c r="AP2146" s="188"/>
      <c r="AQ2146" s="188"/>
      <c r="AR2146" s="188"/>
      <c r="AS2146" s="188"/>
      <c r="AT2146" s="188"/>
      <c r="AU2146" s="189"/>
      <c r="AV2146" s="190"/>
      <c r="AW2146" s="190"/>
      <c r="AX2146" s="191"/>
      <c r="AY2146" s="191"/>
      <c r="AZ2146" s="191"/>
      <c r="BA2146" s="192"/>
      <c r="BB2146" s="193"/>
      <c r="BC2146" s="193"/>
      <c r="BD2146" s="193"/>
    </row>
    <row r="2147" spans="1:56">
      <c r="A2147" s="220"/>
      <c r="B2147" s="221"/>
      <c r="C2147" s="222"/>
      <c r="D2147" s="169"/>
      <c r="E2147" s="169"/>
      <c r="F2147" s="169"/>
      <c r="G2147" s="202"/>
      <c r="H2147" s="217"/>
      <c r="I2147" s="212"/>
      <c r="J2147" s="206"/>
      <c r="K2147" s="212"/>
      <c r="L2147" s="206"/>
      <c r="M2147" s="212"/>
      <c r="N2147" s="206"/>
      <c r="O2147" s="170"/>
      <c r="P2147" s="171"/>
      <c r="Q2147" s="171"/>
      <c r="R2147" s="171"/>
      <c r="S2147" s="172"/>
      <c r="T2147" s="172"/>
      <c r="U2147" s="171"/>
      <c r="V2147" s="171"/>
      <c r="W2147" s="173"/>
      <c r="X2147" s="173"/>
      <c r="Y2147" s="173"/>
      <c r="Z2147" s="171"/>
      <c r="AA2147" s="171"/>
      <c r="AB2147" s="171"/>
      <c r="AC2147" s="172"/>
      <c r="AD2147" s="172"/>
      <c r="AE2147" s="174"/>
      <c r="AF2147" s="175"/>
      <c r="AG2147" s="169"/>
      <c r="AH2147" s="171"/>
      <c r="AI2147" s="171"/>
      <c r="AJ2147" s="169"/>
      <c r="AK2147" s="176"/>
      <c r="AL2147" s="176"/>
      <c r="AM2147" s="176"/>
      <c r="AN2147" s="176"/>
      <c r="AO2147" s="176"/>
      <c r="AP2147" s="176"/>
      <c r="AQ2147" s="176"/>
      <c r="AR2147" s="176"/>
      <c r="AS2147" s="176"/>
      <c r="AT2147" s="176"/>
      <c r="AU2147" s="177"/>
      <c r="AV2147" s="178"/>
      <c r="AW2147" s="178"/>
      <c r="AX2147" s="179"/>
      <c r="AY2147" s="179"/>
      <c r="AZ2147" s="179"/>
      <c r="BA2147" s="180"/>
      <c r="BB2147" s="181"/>
      <c r="BC2147" s="181"/>
      <c r="BD2147" s="181"/>
    </row>
    <row r="2148" spans="1:56">
      <c r="A2148" s="223"/>
      <c r="B2148" s="224"/>
      <c r="C2148" s="225"/>
      <c r="D2148" s="182"/>
      <c r="E2148" s="182"/>
      <c r="F2148" s="182"/>
      <c r="G2148" s="203"/>
      <c r="H2148" s="218"/>
      <c r="I2148" s="213"/>
      <c r="J2148" s="207"/>
      <c r="K2148" s="213"/>
      <c r="L2148" s="207"/>
      <c r="M2148" s="213"/>
      <c r="N2148" s="207"/>
      <c r="O2148" s="183"/>
      <c r="P2148" s="184"/>
      <c r="Q2148" s="184"/>
      <c r="R2148" s="275"/>
      <c r="S2148" s="185"/>
      <c r="T2148" s="185"/>
      <c r="U2148" s="275"/>
      <c r="V2148" s="275"/>
      <c r="W2148" s="276"/>
      <c r="X2148" s="276"/>
      <c r="Y2148" s="276"/>
      <c r="Z2148" s="275"/>
      <c r="AA2148" s="184"/>
      <c r="AB2148" s="184"/>
      <c r="AC2148" s="185"/>
      <c r="AD2148" s="185"/>
      <c r="AE2148" s="186"/>
      <c r="AF2148" s="187"/>
      <c r="AG2148" s="182"/>
      <c r="AH2148" s="184"/>
      <c r="AI2148" s="184"/>
      <c r="AJ2148" s="182"/>
      <c r="AK2148" s="188"/>
      <c r="AL2148" s="188"/>
      <c r="AM2148" s="188"/>
      <c r="AN2148" s="188"/>
      <c r="AO2148" s="188"/>
      <c r="AP2148" s="188"/>
      <c r="AQ2148" s="188"/>
      <c r="AR2148" s="188"/>
      <c r="AS2148" s="188"/>
      <c r="AT2148" s="188"/>
      <c r="AU2148" s="189"/>
      <c r="AV2148" s="190"/>
      <c r="AW2148" s="190"/>
      <c r="AX2148" s="191"/>
      <c r="AY2148" s="191"/>
      <c r="AZ2148" s="191"/>
      <c r="BA2148" s="192"/>
      <c r="BB2148" s="193"/>
      <c r="BC2148" s="193"/>
      <c r="BD2148" s="193"/>
    </row>
    <row r="2149" spans="1:56">
      <c r="A2149" s="220"/>
      <c r="B2149" s="221"/>
      <c r="C2149" s="222"/>
      <c r="D2149" s="169"/>
      <c r="E2149" s="169"/>
      <c r="F2149" s="169"/>
      <c r="G2149" s="202"/>
      <c r="H2149" s="217"/>
      <c r="I2149" s="212"/>
      <c r="J2149" s="206"/>
      <c r="K2149" s="212"/>
      <c r="L2149" s="206"/>
      <c r="M2149" s="212"/>
      <c r="N2149" s="206"/>
      <c r="O2149" s="170"/>
      <c r="P2149" s="171"/>
      <c r="Q2149" s="171"/>
      <c r="R2149" s="171"/>
      <c r="S2149" s="172"/>
      <c r="T2149" s="172"/>
      <c r="U2149" s="171"/>
      <c r="V2149" s="171"/>
      <c r="W2149" s="173"/>
      <c r="X2149" s="173"/>
      <c r="Y2149" s="173"/>
      <c r="Z2149" s="171"/>
      <c r="AA2149" s="171"/>
      <c r="AB2149" s="171"/>
      <c r="AC2149" s="172"/>
      <c r="AD2149" s="172"/>
      <c r="AE2149" s="174"/>
      <c r="AF2149" s="175"/>
      <c r="AG2149" s="169"/>
      <c r="AH2149" s="171"/>
      <c r="AI2149" s="171"/>
      <c r="AJ2149" s="169"/>
      <c r="AK2149" s="176"/>
      <c r="AL2149" s="176"/>
      <c r="AM2149" s="176"/>
      <c r="AN2149" s="176"/>
      <c r="AO2149" s="176"/>
      <c r="AP2149" s="176"/>
      <c r="AQ2149" s="176"/>
      <c r="AR2149" s="176"/>
      <c r="AS2149" s="176"/>
      <c r="AT2149" s="176"/>
      <c r="AU2149" s="177"/>
      <c r="AV2149" s="178"/>
      <c r="AW2149" s="178"/>
      <c r="AX2149" s="179"/>
      <c r="AY2149" s="179"/>
      <c r="AZ2149" s="179"/>
      <c r="BA2149" s="180"/>
      <c r="BB2149" s="181"/>
      <c r="BC2149" s="181"/>
      <c r="BD2149" s="181"/>
    </row>
    <row r="2150" spans="1:56">
      <c r="A2150" s="223"/>
      <c r="B2150" s="224"/>
      <c r="C2150" s="225"/>
      <c r="D2150" s="182"/>
      <c r="E2150" s="182"/>
      <c r="F2150" s="182"/>
      <c r="G2150" s="203"/>
      <c r="H2150" s="218"/>
      <c r="I2150" s="213"/>
      <c r="J2150" s="207"/>
      <c r="K2150" s="213"/>
      <c r="L2150" s="207"/>
      <c r="M2150" s="213"/>
      <c r="N2150" s="207"/>
      <c r="O2150" s="183"/>
      <c r="P2150" s="184"/>
      <c r="Q2150" s="184"/>
      <c r="R2150" s="275"/>
      <c r="S2150" s="185"/>
      <c r="T2150" s="185"/>
      <c r="U2150" s="275"/>
      <c r="V2150" s="275"/>
      <c r="W2150" s="276"/>
      <c r="X2150" s="276"/>
      <c r="Y2150" s="276"/>
      <c r="Z2150" s="275"/>
      <c r="AA2150" s="184"/>
      <c r="AB2150" s="184"/>
      <c r="AC2150" s="185"/>
      <c r="AD2150" s="185"/>
      <c r="AE2150" s="186"/>
      <c r="AF2150" s="187"/>
      <c r="AG2150" s="182"/>
      <c r="AH2150" s="184"/>
      <c r="AI2150" s="184"/>
      <c r="AJ2150" s="182"/>
      <c r="AK2150" s="188"/>
      <c r="AL2150" s="188"/>
      <c r="AM2150" s="188"/>
      <c r="AN2150" s="188"/>
      <c r="AO2150" s="188"/>
      <c r="AP2150" s="188"/>
      <c r="AQ2150" s="188"/>
      <c r="AR2150" s="188"/>
      <c r="AS2150" s="188"/>
      <c r="AT2150" s="188"/>
      <c r="AU2150" s="189"/>
      <c r="AV2150" s="190"/>
      <c r="AW2150" s="190"/>
      <c r="AX2150" s="191"/>
      <c r="AY2150" s="191"/>
      <c r="AZ2150" s="191"/>
      <c r="BA2150" s="192"/>
      <c r="BB2150" s="193"/>
      <c r="BC2150" s="193"/>
      <c r="BD2150" s="193"/>
    </row>
    <row r="2151" spans="1:56">
      <c r="A2151" s="220"/>
      <c r="B2151" s="221"/>
      <c r="C2151" s="222"/>
      <c r="D2151" s="169"/>
      <c r="E2151" s="169"/>
      <c r="F2151" s="169"/>
      <c r="G2151" s="202"/>
      <c r="H2151" s="217"/>
      <c r="I2151" s="212"/>
      <c r="J2151" s="206"/>
      <c r="K2151" s="212"/>
      <c r="L2151" s="206"/>
      <c r="M2151" s="212"/>
      <c r="N2151" s="206"/>
      <c r="O2151" s="170"/>
      <c r="P2151" s="171"/>
      <c r="Q2151" s="171"/>
      <c r="R2151" s="171"/>
      <c r="S2151" s="172"/>
      <c r="T2151" s="172"/>
      <c r="U2151" s="171"/>
      <c r="V2151" s="171"/>
      <c r="W2151" s="173"/>
      <c r="X2151" s="173"/>
      <c r="Y2151" s="173"/>
      <c r="Z2151" s="171"/>
      <c r="AA2151" s="171"/>
      <c r="AB2151" s="171"/>
      <c r="AC2151" s="172"/>
      <c r="AD2151" s="172"/>
      <c r="AE2151" s="174"/>
      <c r="AF2151" s="175"/>
      <c r="AG2151" s="169"/>
      <c r="AH2151" s="171"/>
      <c r="AI2151" s="171"/>
      <c r="AJ2151" s="169"/>
      <c r="AK2151" s="176"/>
      <c r="AL2151" s="176"/>
      <c r="AM2151" s="176"/>
      <c r="AN2151" s="176"/>
      <c r="AO2151" s="176"/>
      <c r="AP2151" s="176"/>
      <c r="AQ2151" s="176"/>
      <c r="AR2151" s="176"/>
      <c r="AS2151" s="176"/>
      <c r="AT2151" s="176"/>
      <c r="AU2151" s="177"/>
      <c r="AV2151" s="178"/>
      <c r="AW2151" s="178"/>
      <c r="AX2151" s="179"/>
      <c r="AY2151" s="179"/>
      <c r="AZ2151" s="179"/>
      <c r="BA2151" s="180"/>
      <c r="BB2151" s="181"/>
      <c r="BC2151" s="181"/>
      <c r="BD2151" s="181"/>
    </row>
    <row r="2152" spans="1:56">
      <c r="A2152" s="223"/>
      <c r="B2152" s="224"/>
      <c r="C2152" s="225"/>
      <c r="D2152" s="182"/>
      <c r="E2152" s="182"/>
      <c r="F2152" s="182"/>
      <c r="G2152" s="203"/>
      <c r="H2152" s="218"/>
      <c r="I2152" s="213"/>
      <c r="J2152" s="207"/>
      <c r="K2152" s="213"/>
      <c r="L2152" s="207"/>
      <c r="M2152" s="213"/>
      <c r="N2152" s="207"/>
      <c r="O2152" s="183"/>
      <c r="P2152" s="184"/>
      <c r="Q2152" s="184"/>
      <c r="R2152" s="275"/>
      <c r="S2152" s="185"/>
      <c r="T2152" s="185"/>
      <c r="U2152" s="275"/>
      <c r="V2152" s="275"/>
      <c r="W2152" s="276"/>
      <c r="X2152" s="276"/>
      <c r="Y2152" s="276"/>
      <c r="Z2152" s="275"/>
      <c r="AA2152" s="184"/>
      <c r="AB2152" s="184"/>
      <c r="AC2152" s="185"/>
      <c r="AD2152" s="185"/>
      <c r="AE2152" s="186"/>
      <c r="AF2152" s="187"/>
      <c r="AG2152" s="182"/>
      <c r="AH2152" s="184"/>
      <c r="AI2152" s="184"/>
      <c r="AJ2152" s="182"/>
      <c r="AK2152" s="188"/>
      <c r="AL2152" s="188"/>
      <c r="AM2152" s="188"/>
      <c r="AN2152" s="188"/>
      <c r="AO2152" s="188"/>
      <c r="AP2152" s="188"/>
      <c r="AQ2152" s="188"/>
      <c r="AR2152" s="188"/>
      <c r="AS2152" s="188"/>
      <c r="AT2152" s="188"/>
      <c r="AU2152" s="189"/>
      <c r="AV2152" s="190"/>
      <c r="AW2152" s="190"/>
      <c r="AX2152" s="191"/>
      <c r="AY2152" s="191"/>
      <c r="AZ2152" s="191"/>
      <c r="BA2152" s="192"/>
      <c r="BB2152" s="193"/>
      <c r="BC2152" s="193"/>
      <c r="BD2152" s="193"/>
    </row>
    <row r="2153" spans="1:56">
      <c r="A2153" s="220"/>
      <c r="B2153" s="221"/>
      <c r="C2153" s="222"/>
      <c r="D2153" s="169"/>
      <c r="E2153" s="169"/>
      <c r="F2153" s="169"/>
      <c r="G2153" s="202"/>
      <c r="H2153" s="217"/>
      <c r="I2153" s="212"/>
      <c r="J2153" s="206"/>
      <c r="K2153" s="212"/>
      <c r="L2153" s="206"/>
      <c r="M2153" s="212"/>
      <c r="N2153" s="206"/>
      <c r="O2153" s="170"/>
      <c r="P2153" s="171"/>
      <c r="Q2153" s="171"/>
      <c r="R2153" s="171"/>
      <c r="S2153" s="172"/>
      <c r="T2153" s="172"/>
      <c r="U2153" s="171"/>
      <c r="V2153" s="171"/>
      <c r="W2153" s="173"/>
      <c r="X2153" s="173"/>
      <c r="Y2153" s="173"/>
      <c r="Z2153" s="171"/>
      <c r="AA2153" s="171"/>
      <c r="AB2153" s="171"/>
      <c r="AC2153" s="172"/>
      <c r="AD2153" s="172"/>
      <c r="AE2153" s="174"/>
      <c r="AF2153" s="175"/>
      <c r="AG2153" s="169"/>
      <c r="AH2153" s="171"/>
      <c r="AI2153" s="171"/>
      <c r="AJ2153" s="169"/>
      <c r="AK2153" s="176"/>
      <c r="AL2153" s="176"/>
      <c r="AM2153" s="176"/>
      <c r="AN2153" s="176"/>
      <c r="AO2153" s="176"/>
      <c r="AP2153" s="176"/>
      <c r="AQ2153" s="176"/>
      <c r="AR2153" s="176"/>
      <c r="AS2153" s="176"/>
      <c r="AT2153" s="176"/>
      <c r="AU2153" s="177"/>
      <c r="AV2153" s="178"/>
      <c r="AW2153" s="178"/>
      <c r="AX2153" s="179"/>
      <c r="AY2153" s="179"/>
      <c r="AZ2153" s="179"/>
      <c r="BA2153" s="180"/>
      <c r="BB2153" s="181"/>
      <c r="BC2153" s="181"/>
      <c r="BD2153" s="181"/>
    </row>
    <row r="2154" spans="1:56">
      <c r="A2154" s="223"/>
      <c r="B2154" s="224"/>
      <c r="C2154" s="225"/>
      <c r="D2154" s="182"/>
      <c r="E2154" s="182"/>
      <c r="F2154" s="182"/>
      <c r="G2154" s="203"/>
      <c r="H2154" s="218"/>
      <c r="I2154" s="213"/>
      <c r="J2154" s="207"/>
      <c r="K2154" s="213"/>
      <c r="L2154" s="207"/>
      <c r="M2154" s="213"/>
      <c r="N2154" s="207"/>
      <c r="O2154" s="183"/>
      <c r="P2154" s="184"/>
      <c r="Q2154" s="184"/>
      <c r="R2154" s="275"/>
      <c r="S2154" s="185"/>
      <c r="T2154" s="185"/>
      <c r="U2154" s="275"/>
      <c r="V2154" s="275"/>
      <c r="W2154" s="276"/>
      <c r="X2154" s="276"/>
      <c r="Y2154" s="276"/>
      <c r="Z2154" s="275"/>
      <c r="AA2154" s="184"/>
      <c r="AB2154" s="184"/>
      <c r="AC2154" s="185"/>
      <c r="AD2154" s="185"/>
      <c r="AE2154" s="186"/>
      <c r="AF2154" s="187"/>
      <c r="AG2154" s="182"/>
      <c r="AH2154" s="184"/>
      <c r="AI2154" s="184"/>
      <c r="AJ2154" s="182"/>
      <c r="AK2154" s="188"/>
      <c r="AL2154" s="188"/>
      <c r="AM2154" s="188"/>
      <c r="AN2154" s="188"/>
      <c r="AO2154" s="188"/>
      <c r="AP2154" s="188"/>
      <c r="AQ2154" s="188"/>
      <c r="AR2154" s="188"/>
      <c r="AS2154" s="188"/>
      <c r="AT2154" s="188"/>
      <c r="AU2154" s="189"/>
      <c r="AV2154" s="190"/>
      <c r="AW2154" s="190"/>
      <c r="AX2154" s="191"/>
      <c r="AY2154" s="191"/>
      <c r="AZ2154" s="191"/>
      <c r="BA2154" s="192"/>
      <c r="BB2154" s="193"/>
      <c r="BC2154" s="193"/>
      <c r="BD2154" s="193"/>
    </row>
    <row r="2155" spans="1:56">
      <c r="A2155" s="220"/>
      <c r="B2155" s="221"/>
      <c r="C2155" s="222"/>
      <c r="D2155" s="169"/>
      <c r="E2155" s="169"/>
      <c r="F2155" s="169"/>
      <c r="G2155" s="202"/>
      <c r="H2155" s="217"/>
      <c r="I2155" s="212"/>
      <c r="J2155" s="206"/>
      <c r="K2155" s="212"/>
      <c r="L2155" s="206"/>
      <c r="M2155" s="212"/>
      <c r="N2155" s="206"/>
      <c r="O2155" s="170"/>
      <c r="P2155" s="171"/>
      <c r="Q2155" s="171"/>
      <c r="R2155" s="171"/>
      <c r="S2155" s="172"/>
      <c r="T2155" s="172"/>
      <c r="U2155" s="171"/>
      <c r="V2155" s="171"/>
      <c r="W2155" s="173"/>
      <c r="X2155" s="173"/>
      <c r="Y2155" s="173"/>
      <c r="Z2155" s="171"/>
      <c r="AA2155" s="171"/>
      <c r="AB2155" s="171"/>
      <c r="AC2155" s="172"/>
      <c r="AD2155" s="172"/>
      <c r="AE2155" s="174"/>
      <c r="AF2155" s="175"/>
      <c r="AG2155" s="169"/>
      <c r="AH2155" s="171"/>
      <c r="AI2155" s="171"/>
      <c r="AJ2155" s="169"/>
      <c r="AK2155" s="176"/>
      <c r="AL2155" s="176"/>
      <c r="AM2155" s="176"/>
      <c r="AN2155" s="176"/>
      <c r="AO2155" s="176"/>
      <c r="AP2155" s="176"/>
      <c r="AQ2155" s="176"/>
      <c r="AR2155" s="176"/>
      <c r="AS2155" s="176"/>
      <c r="AT2155" s="176"/>
      <c r="AU2155" s="177"/>
      <c r="AV2155" s="178"/>
      <c r="AW2155" s="178"/>
      <c r="AX2155" s="179"/>
      <c r="AY2155" s="179"/>
      <c r="AZ2155" s="179"/>
      <c r="BA2155" s="180"/>
      <c r="BB2155" s="181"/>
      <c r="BC2155" s="181"/>
      <c r="BD2155" s="181"/>
    </row>
    <row r="2156" spans="1:56">
      <c r="A2156" s="223"/>
      <c r="B2156" s="224"/>
      <c r="C2156" s="225"/>
      <c r="D2156" s="182"/>
      <c r="E2156" s="182"/>
      <c r="F2156" s="182"/>
      <c r="G2156" s="203"/>
      <c r="H2156" s="218"/>
      <c r="I2156" s="213"/>
      <c r="J2156" s="207"/>
      <c r="K2156" s="213"/>
      <c r="L2156" s="207"/>
      <c r="M2156" s="213"/>
      <c r="N2156" s="207"/>
      <c r="O2156" s="183"/>
      <c r="P2156" s="184"/>
      <c r="Q2156" s="184"/>
      <c r="R2156" s="275"/>
      <c r="S2156" s="185"/>
      <c r="T2156" s="185"/>
      <c r="U2156" s="275"/>
      <c r="V2156" s="275"/>
      <c r="W2156" s="276"/>
      <c r="X2156" s="276"/>
      <c r="Y2156" s="276"/>
      <c r="Z2156" s="275"/>
      <c r="AA2156" s="184"/>
      <c r="AB2156" s="184"/>
      <c r="AC2156" s="185"/>
      <c r="AD2156" s="185"/>
      <c r="AE2156" s="186"/>
      <c r="AF2156" s="187"/>
      <c r="AG2156" s="182"/>
      <c r="AH2156" s="184"/>
      <c r="AI2156" s="184"/>
      <c r="AJ2156" s="182"/>
      <c r="AK2156" s="188"/>
      <c r="AL2156" s="188"/>
      <c r="AM2156" s="188"/>
      <c r="AN2156" s="188"/>
      <c r="AO2156" s="188"/>
      <c r="AP2156" s="188"/>
      <c r="AQ2156" s="188"/>
      <c r="AR2156" s="188"/>
      <c r="AS2156" s="188"/>
      <c r="AT2156" s="188"/>
      <c r="AU2156" s="189"/>
      <c r="AV2156" s="190"/>
      <c r="AW2156" s="190"/>
      <c r="AX2156" s="191"/>
      <c r="AY2156" s="191"/>
      <c r="AZ2156" s="191"/>
      <c r="BA2156" s="192"/>
      <c r="BB2156" s="193"/>
      <c r="BC2156" s="193"/>
      <c r="BD2156" s="193"/>
    </row>
    <row r="2157" spans="1:56">
      <c r="A2157" s="220"/>
      <c r="B2157" s="221"/>
      <c r="C2157" s="222"/>
      <c r="D2157" s="169"/>
      <c r="E2157" s="169"/>
      <c r="F2157" s="169"/>
      <c r="G2157" s="202"/>
      <c r="H2157" s="217"/>
      <c r="I2157" s="212"/>
      <c r="J2157" s="206"/>
      <c r="K2157" s="212"/>
      <c r="L2157" s="206"/>
      <c r="M2157" s="212"/>
      <c r="N2157" s="206"/>
      <c r="O2157" s="170"/>
      <c r="P2157" s="171"/>
      <c r="Q2157" s="171"/>
      <c r="R2157" s="171"/>
      <c r="S2157" s="172"/>
      <c r="T2157" s="172"/>
      <c r="U2157" s="171"/>
      <c r="V2157" s="171"/>
      <c r="W2157" s="173"/>
      <c r="X2157" s="173"/>
      <c r="Y2157" s="173"/>
      <c r="Z2157" s="171"/>
      <c r="AA2157" s="171"/>
      <c r="AB2157" s="171"/>
      <c r="AC2157" s="172"/>
      <c r="AD2157" s="172"/>
      <c r="AE2157" s="174"/>
      <c r="AF2157" s="175"/>
      <c r="AG2157" s="169"/>
      <c r="AH2157" s="171"/>
      <c r="AI2157" s="171"/>
      <c r="AJ2157" s="169"/>
      <c r="AK2157" s="176"/>
      <c r="AL2157" s="176"/>
      <c r="AM2157" s="176"/>
      <c r="AN2157" s="176"/>
      <c r="AO2157" s="176"/>
      <c r="AP2157" s="176"/>
      <c r="AQ2157" s="176"/>
      <c r="AR2157" s="176"/>
      <c r="AS2157" s="176"/>
      <c r="AT2157" s="176"/>
      <c r="AU2157" s="177"/>
      <c r="AV2157" s="178"/>
      <c r="AW2157" s="178"/>
      <c r="AX2157" s="179"/>
      <c r="AY2157" s="179"/>
      <c r="AZ2157" s="179"/>
      <c r="BA2157" s="180"/>
      <c r="BB2157" s="181"/>
      <c r="BC2157" s="181"/>
      <c r="BD2157" s="181"/>
    </row>
    <row r="2158" spans="1:56">
      <c r="A2158" s="223"/>
      <c r="B2158" s="224"/>
      <c r="C2158" s="225"/>
      <c r="D2158" s="182"/>
      <c r="E2158" s="182"/>
      <c r="F2158" s="182"/>
      <c r="G2158" s="203"/>
      <c r="H2158" s="218"/>
      <c r="I2158" s="213"/>
      <c r="J2158" s="207"/>
      <c r="K2158" s="213"/>
      <c r="L2158" s="207"/>
      <c r="M2158" s="213"/>
      <c r="N2158" s="207"/>
      <c r="O2158" s="183"/>
      <c r="P2158" s="184"/>
      <c r="Q2158" s="184"/>
      <c r="R2158" s="275"/>
      <c r="S2158" s="185"/>
      <c r="T2158" s="185"/>
      <c r="U2158" s="275"/>
      <c r="V2158" s="275"/>
      <c r="W2158" s="276"/>
      <c r="X2158" s="276"/>
      <c r="Y2158" s="276"/>
      <c r="Z2158" s="275"/>
      <c r="AA2158" s="184"/>
      <c r="AB2158" s="184"/>
      <c r="AC2158" s="185"/>
      <c r="AD2158" s="185"/>
      <c r="AE2158" s="186"/>
      <c r="AF2158" s="187"/>
      <c r="AG2158" s="182"/>
      <c r="AH2158" s="184"/>
      <c r="AI2158" s="184"/>
      <c r="AJ2158" s="182"/>
      <c r="AK2158" s="188"/>
      <c r="AL2158" s="188"/>
      <c r="AM2158" s="188"/>
      <c r="AN2158" s="188"/>
      <c r="AO2158" s="188"/>
      <c r="AP2158" s="188"/>
      <c r="AQ2158" s="188"/>
      <c r="AR2158" s="188"/>
      <c r="AS2158" s="188"/>
      <c r="AT2158" s="188"/>
      <c r="AU2158" s="189"/>
      <c r="AV2158" s="190"/>
      <c r="AW2158" s="190"/>
      <c r="AX2158" s="191"/>
      <c r="AY2158" s="191"/>
      <c r="AZ2158" s="191"/>
      <c r="BA2158" s="192"/>
      <c r="BB2158" s="193"/>
      <c r="BC2158" s="193"/>
      <c r="BD2158" s="193"/>
    </row>
    <row r="2159" spans="1:56">
      <c r="A2159" s="220"/>
      <c r="B2159" s="221"/>
      <c r="C2159" s="222"/>
      <c r="D2159" s="169"/>
      <c r="E2159" s="169"/>
      <c r="F2159" s="169"/>
      <c r="G2159" s="202"/>
      <c r="H2159" s="217"/>
      <c r="I2159" s="212"/>
      <c r="J2159" s="206"/>
      <c r="K2159" s="212"/>
      <c r="L2159" s="206"/>
      <c r="M2159" s="212"/>
      <c r="N2159" s="206"/>
      <c r="O2159" s="170"/>
      <c r="P2159" s="171"/>
      <c r="Q2159" s="171"/>
      <c r="R2159" s="171"/>
      <c r="S2159" s="172"/>
      <c r="T2159" s="172"/>
      <c r="U2159" s="171"/>
      <c r="V2159" s="171"/>
      <c r="W2159" s="173"/>
      <c r="X2159" s="173"/>
      <c r="Y2159" s="173"/>
      <c r="Z2159" s="171"/>
      <c r="AA2159" s="171"/>
      <c r="AB2159" s="171"/>
      <c r="AC2159" s="172"/>
      <c r="AD2159" s="172"/>
      <c r="AE2159" s="174"/>
      <c r="AF2159" s="175"/>
      <c r="AG2159" s="169"/>
      <c r="AH2159" s="171"/>
      <c r="AI2159" s="171"/>
      <c r="AJ2159" s="169"/>
      <c r="AK2159" s="176"/>
      <c r="AL2159" s="176"/>
      <c r="AM2159" s="176"/>
      <c r="AN2159" s="176"/>
      <c r="AO2159" s="176"/>
      <c r="AP2159" s="176"/>
      <c r="AQ2159" s="176"/>
      <c r="AR2159" s="176"/>
      <c r="AS2159" s="176"/>
      <c r="AT2159" s="176"/>
      <c r="AU2159" s="177"/>
      <c r="AV2159" s="178"/>
      <c r="AW2159" s="178"/>
      <c r="AX2159" s="179"/>
      <c r="AY2159" s="179"/>
      <c r="AZ2159" s="179"/>
      <c r="BA2159" s="180"/>
      <c r="BB2159" s="181"/>
      <c r="BC2159" s="181"/>
      <c r="BD2159" s="181"/>
    </row>
    <row r="2160" spans="1:56">
      <c r="A2160" s="223"/>
      <c r="B2160" s="224"/>
      <c r="C2160" s="225"/>
      <c r="D2160" s="182"/>
      <c r="E2160" s="182"/>
      <c r="F2160" s="182"/>
      <c r="G2160" s="203"/>
      <c r="H2160" s="218"/>
      <c r="I2160" s="213"/>
      <c r="J2160" s="207"/>
      <c r="K2160" s="213"/>
      <c r="L2160" s="207"/>
      <c r="M2160" s="213"/>
      <c r="N2160" s="207"/>
      <c r="O2160" s="183"/>
      <c r="P2160" s="184"/>
      <c r="Q2160" s="184"/>
      <c r="R2160" s="275"/>
      <c r="S2160" s="185"/>
      <c r="T2160" s="185"/>
      <c r="U2160" s="275"/>
      <c r="V2160" s="275"/>
      <c r="W2160" s="276"/>
      <c r="X2160" s="276"/>
      <c r="Y2160" s="276"/>
      <c r="Z2160" s="275"/>
      <c r="AA2160" s="184"/>
      <c r="AB2160" s="184"/>
      <c r="AC2160" s="185"/>
      <c r="AD2160" s="185"/>
      <c r="AE2160" s="186"/>
      <c r="AF2160" s="187"/>
      <c r="AG2160" s="182"/>
      <c r="AH2160" s="184"/>
      <c r="AI2160" s="184"/>
      <c r="AJ2160" s="182"/>
      <c r="AK2160" s="188"/>
      <c r="AL2160" s="188"/>
      <c r="AM2160" s="188"/>
      <c r="AN2160" s="188"/>
      <c r="AO2160" s="188"/>
      <c r="AP2160" s="188"/>
      <c r="AQ2160" s="188"/>
      <c r="AR2160" s="188"/>
      <c r="AS2160" s="188"/>
      <c r="AT2160" s="188"/>
      <c r="AU2160" s="189"/>
      <c r="AV2160" s="190"/>
      <c r="AW2160" s="190"/>
      <c r="AX2160" s="191"/>
      <c r="AY2160" s="191"/>
      <c r="AZ2160" s="191"/>
      <c r="BA2160" s="192"/>
      <c r="BB2160" s="193"/>
      <c r="BC2160" s="193"/>
      <c r="BD2160" s="193"/>
    </row>
    <row r="2161" spans="1:56">
      <c r="A2161" s="220"/>
      <c r="B2161" s="221"/>
      <c r="C2161" s="222"/>
      <c r="D2161" s="169"/>
      <c r="E2161" s="169"/>
      <c r="F2161" s="169"/>
      <c r="G2161" s="202"/>
      <c r="H2161" s="217"/>
      <c r="I2161" s="212"/>
      <c r="J2161" s="206"/>
      <c r="K2161" s="212"/>
      <c r="L2161" s="206"/>
      <c r="M2161" s="212"/>
      <c r="N2161" s="206"/>
      <c r="O2161" s="170"/>
      <c r="P2161" s="171"/>
      <c r="Q2161" s="171"/>
      <c r="R2161" s="171"/>
      <c r="S2161" s="172"/>
      <c r="T2161" s="172"/>
      <c r="U2161" s="171"/>
      <c r="V2161" s="171"/>
      <c r="W2161" s="173"/>
      <c r="X2161" s="173"/>
      <c r="Y2161" s="173"/>
      <c r="Z2161" s="171"/>
      <c r="AA2161" s="171"/>
      <c r="AB2161" s="171"/>
      <c r="AC2161" s="172"/>
      <c r="AD2161" s="172"/>
      <c r="AE2161" s="174"/>
      <c r="AF2161" s="175"/>
      <c r="AG2161" s="169"/>
      <c r="AH2161" s="171"/>
      <c r="AI2161" s="171"/>
      <c r="AJ2161" s="169"/>
      <c r="AK2161" s="176"/>
      <c r="AL2161" s="176"/>
      <c r="AM2161" s="176"/>
      <c r="AN2161" s="176"/>
      <c r="AO2161" s="176"/>
      <c r="AP2161" s="176"/>
      <c r="AQ2161" s="176"/>
      <c r="AR2161" s="176"/>
      <c r="AS2161" s="176"/>
      <c r="AT2161" s="176"/>
      <c r="AU2161" s="177"/>
      <c r="AV2161" s="178"/>
      <c r="AW2161" s="178"/>
      <c r="AX2161" s="179"/>
      <c r="AY2161" s="179"/>
      <c r="AZ2161" s="179"/>
      <c r="BA2161" s="180"/>
      <c r="BB2161" s="181"/>
      <c r="BC2161" s="181"/>
      <c r="BD2161" s="181"/>
    </row>
    <row r="2162" spans="1:56">
      <c r="A2162" s="223"/>
      <c r="B2162" s="224"/>
      <c r="C2162" s="225"/>
      <c r="D2162" s="182"/>
      <c r="E2162" s="182"/>
      <c r="F2162" s="182"/>
      <c r="G2162" s="203"/>
      <c r="H2162" s="218"/>
      <c r="I2162" s="213"/>
      <c r="J2162" s="207"/>
      <c r="K2162" s="213"/>
      <c r="L2162" s="207"/>
      <c r="M2162" s="213"/>
      <c r="N2162" s="207"/>
      <c r="O2162" s="183"/>
      <c r="P2162" s="184"/>
      <c r="Q2162" s="184"/>
      <c r="R2162" s="275"/>
      <c r="S2162" s="185"/>
      <c r="T2162" s="185"/>
      <c r="U2162" s="275"/>
      <c r="V2162" s="275"/>
      <c r="W2162" s="276"/>
      <c r="X2162" s="276"/>
      <c r="Y2162" s="276"/>
      <c r="Z2162" s="275"/>
      <c r="AA2162" s="184"/>
      <c r="AB2162" s="184"/>
      <c r="AC2162" s="185"/>
      <c r="AD2162" s="185"/>
      <c r="AE2162" s="186"/>
      <c r="AF2162" s="187"/>
      <c r="AG2162" s="182"/>
      <c r="AH2162" s="184"/>
      <c r="AI2162" s="184"/>
      <c r="AJ2162" s="182"/>
      <c r="AK2162" s="188"/>
      <c r="AL2162" s="188"/>
      <c r="AM2162" s="188"/>
      <c r="AN2162" s="188"/>
      <c r="AO2162" s="188"/>
      <c r="AP2162" s="188"/>
      <c r="AQ2162" s="188"/>
      <c r="AR2162" s="188"/>
      <c r="AS2162" s="188"/>
      <c r="AT2162" s="188"/>
      <c r="AU2162" s="189"/>
      <c r="AV2162" s="190"/>
      <c r="AW2162" s="190"/>
      <c r="AX2162" s="191"/>
      <c r="AY2162" s="191"/>
      <c r="AZ2162" s="191"/>
      <c r="BA2162" s="192"/>
      <c r="BB2162" s="193"/>
      <c r="BC2162" s="193"/>
      <c r="BD2162" s="193"/>
    </row>
    <row r="2163" spans="1:56">
      <c r="A2163" s="220"/>
      <c r="B2163" s="221"/>
      <c r="C2163" s="222"/>
      <c r="D2163" s="169"/>
      <c r="E2163" s="169"/>
      <c r="F2163" s="169"/>
      <c r="G2163" s="202"/>
      <c r="H2163" s="217"/>
      <c r="I2163" s="212"/>
      <c r="J2163" s="206"/>
      <c r="K2163" s="212"/>
      <c r="L2163" s="206"/>
      <c r="M2163" s="212"/>
      <c r="N2163" s="206"/>
      <c r="O2163" s="170"/>
      <c r="P2163" s="171"/>
      <c r="Q2163" s="171"/>
      <c r="R2163" s="171"/>
      <c r="S2163" s="172"/>
      <c r="T2163" s="172"/>
      <c r="U2163" s="171"/>
      <c r="V2163" s="171"/>
      <c r="W2163" s="173"/>
      <c r="X2163" s="173"/>
      <c r="Y2163" s="173"/>
      <c r="Z2163" s="171"/>
      <c r="AA2163" s="171"/>
      <c r="AB2163" s="171"/>
      <c r="AC2163" s="172"/>
      <c r="AD2163" s="172"/>
      <c r="AE2163" s="174"/>
      <c r="AF2163" s="175"/>
      <c r="AG2163" s="169"/>
      <c r="AH2163" s="171"/>
      <c r="AI2163" s="171"/>
      <c r="AJ2163" s="169"/>
      <c r="AK2163" s="176"/>
      <c r="AL2163" s="176"/>
      <c r="AM2163" s="176"/>
      <c r="AN2163" s="176"/>
      <c r="AO2163" s="176"/>
      <c r="AP2163" s="176"/>
      <c r="AQ2163" s="176"/>
      <c r="AR2163" s="176"/>
      <c r="AS2163" s="176"/>
      <c r="AT2163" s="176"/>
      <c r="AU2163" s="177"/>
      <c r="AV2163" s="178"/>
      <c r="AW2163" s="178"/>
      <c r="AX2163" s="179"/>
      <c r="AY2163" s="179"/>
      <c r="AZ2163" s="179"/>
      <c r="BA2163" s="180"/>
      <c r="BB2163" s="181"/>
      <c r="BC2163" s="181"/>
      <c r="BD2163" s="181"/>
    </row>
    <row r="2164" spans="1:56">
      <c r="A2164" s="223"/>
      <c r="B2164" s="224"/>
      <c r="C2164" s="225"/>
      <c r="D2164" s="182"/>
      <c r="E2164" s="182"/>
      <c r="F2164" s="182"/>
      <c r="G2164" s="203"/>
      <c r="H2164" s="218"/>
      <c r="I2164" s="213"/>
      <c r="J2164" s="207"/>
      <c r="K2164" s="213"/>
      <c r="L2164" s="207"/>
      <c r="M2164" s="213"/>
      <c r="N2164" s="207"/>
      <c r="O2164" s="183"/>
      <c r="P2164" s="184"/>
      <c r="Q2164" s="184"/>
      <c r="R2164" s="275"/>
      <c r="S2164" s="185"/>
      <c r="T2164" s="185"/>
      <c r="U2164" s="275"/>
      <c r="V2164" s="275"/>
      <c r="W2164" s="276"/>
      <c r="X2164" s="276"/>
      <c r="Y2164" s="276"/>
      <c r="Z2164" s="275"/>
      <c r="AA2164" s="184"/>
      <c r="AB2164" s="184"/>
      <c r="AC2164" s="185"/>
      <c r="AD2164" s="185"/>
      <c r="AE2164" s="186"/>
      <c r="AF2164" s="187"/>
      <c r="AG2164" s="182"/>
      <c r="AH2164" s="184"/>
      <c r="AI2164" s="184"/>
      <c r="AJ2164" s="182"/>
      <c r="AK2164" s="188"/>
      <c r="AL2164" s="188"/>
      <c r="AM2164" s="188"/>
      <c r="AN2164" s="188"/>
      <c r="AO2164" s="188"/>
      <c r="AP2164" s="188"/>
      <c r="AQ2164" s="188"/>
      <c r="AR2164" s="188"/>
      <c r="AS2164" s="188"/>
      <c r="AT2164" s="188"/>
      <c r="AU2164" s="189"/>
      <c r="AV2164" s="190"/>
      <c r="AW2164" s="190"/>
      <c r="AX2164" s="191"/>
      <c r="AY2164" s="191"/>
      <c r="AZ2164" s="191"/>
      <c r="BA2164" s="192"/>
      <c r="BB2164" s="193"/>
      <c r="BC2164" s="193"/>
      <c r="BD2164" s="193"/>
    </row>
    <row r="2165" spans="1:56">
      <c r="A2165" s="220"/>
      <c r="B2165" s="221"/>
      <c r="C2165" s="222"/>
      <c r="D2165" s="169"/>
      <c r="E2165" s="169"/>
      <c r="F2165" s="169"/>
      <c r="G2165" s="202"/>
      <c r="H2165" s="217"/>
      <c r="I2165" s="212"/>
      <c r="J2165" s="206"/>
      <c r="K2165" s="212"/>
      <c r="L2165" s="206"/>
      <c r="M2165" s="212"/>
      <c r="N2165" s="206"/>
      <c r="O2165" s="170"/>
      <c r="P2165" s="171"/>
      <c r="Q2165" s="171"/>
      <c r="R2165" s="171"/>
      <c r="S2165" s="172"/>
      <c r="T2165" s="172"/>
      <c r="U2165" s="171"/>
      <c r="V2165" s="171"/>
      <c r="W2165" s="173"/>
      <c r="X2165" s="173"/>
      <c r="Y2165" s="173"/>
      <c r="Z2165" s="171"/>
      <c r="AA2165" s="171"/>
      <c r="AB2165" s="171"/>
      <c r="AC2165" s="172"/>
      <c r="AD2165" s="172"/>
      <c r="AE2165" s="174"/>
      <c r="AF2165" s="175"/>
      <c r="AG2165" s="169"/>
      <c r="AH2165" s="171"/>
      <c r="AI2165" s="171"/>
      <c r="AJ2165" s="169"/>
      <c r="AK2165" s="176"/>
      <c r="AL2165" s="176"/>
      <c r="AM2165" s="176"/>
      <c r="AN2165" s="176"/>
      <c r="AO2165" s="176"/>
      <c r="AP2165" s="176"/>
      <c r="AQ2165" s="176"/>
      <c r="AR2165" s="176"/>
      <c r="AS2165" s="176"/>
      <c r="AT2165" s="176"/>
      <c r="AU2165" s="177"/>
      <c r="AV2165" s="178"/>
      <c r="AW2165" s="178"/>
      <c r="AX2165" s="179"/>
      <c r="AY2165" s="179"/>
      <c r="AZ2165" s="179"/>
      <c r="BA2165" s="180"/>
      <c r="BB2165" s="181"/>
      <c r="BC2165" s="181"/>
      <c r="BD2165" s="181"/>
    </row>
    <row r="2166" spans="1:56">
      <c r="A2166" s="223"/>
      <c r="B2166" s="224"/>
      <c r="C2166" s="225"/>
      <c r="D2166" s="182"/>
      <c r="E2166" s="182"/>
      <c r="F2166" s="182"/>
      <c r="G2166" s="203"/>
      <c r="H2166" s="218"/>
      <c r="I2166" s="213"/>
      <c r="J2166" s="207"/>
      <c r="K2166" s="213"/>
      <c r="L2166" s="207"/>
      <c r="M2166" s="213"/>
      <c r="N2166" s="207"/>
      <c r="O2166" s="183"/>
      <c r="P2166" s="184"/>
      <c r="Q2166" s="184"/>
      <c r="R2166" s="275"/>
      <c r="S2166" s="185"/>
      <c r="T2166" s="185"/>
      <c r="U2166" s="275"/>
      <c r="V2166" s="275"/>
      <c r="W2166" s="276"/>
      <c r="X2166" s="276"/>
      <c r="Y2166" s="276"/>
      <c r="Z2166" s="275"/>
      <c r="AA2166" s="184"/>
      <c r="AB2166" s="184"/>
      <c r="AC2166" s="185"/>
      <c r="AD2166" s="185"/>
      <c r="AE2166" s="186"/>
      <c r="AF2166" s="187"/>
      <c r="AG2166" s="182"/>
      <c r="AH2166" s="184"/>
      <c r="AI2166" s="184"/>
      <c r="AJ2166" s="182"/>
      <c r="AK2166" s="188"/>
      <c r="AL2166" s="188"/>
      <c r="AM2166" s="188"/>
      <c r="AN2166" s="188"/>
      <c r="AO2166" s="188"/>
      <c r="AP2166" s="188"/>
      <c r="AQ2166" s="188"/>
      <c r="AR2166" s="188"/>
      <c r="AS2166" s="188"/>
      <c r="AT2166" s="188"/>
      <c r="AU2166" s="189"/>
      <c r="AV2166" s="190"/>
      <c r="AW2166" s="190"/>
      <c r="AX2166" s="191"/>
      <c r="AY2166" s="191"/>
      <c r="AZ2166" s="191"/>
      <c r="BA2166" s="192"/>
      <c r="BB2166" s="193"/>
      <c r="BC2166" s="193"/>
      <c r="BD2166" s="193"/>
    </row>
    <row r="2167" spans="1:56">
      <c r="A2167" s="220"/>
      <c r="B2167" s="221"/>
      <c r="C2167" s="222"/>
      <c r="D2167" s="169"/>
      <c r="E2167" s="169"/>
      <c r="F2167" s="169"/>
      <c r="G2167" s="202"/>
      <c r="H2167" s="217"/>
      <c r="I2167" s="212"/>
      <c r="J2167" s="206"/>
      <c r="K2167" s="212"/>
      <c r="L2167" s="206"/>
      <c r="M2167" s="212"/>
      <c r="N2167" s="206"/>
      <c r="O2167" s="170"/>
      <c r="P2167" s="171"/>
      <c r="Q2167" s="171"/>
      <c r="R2167" s="171"/>
      <c r="S2167" s="172"/>
      <c r="T2167" s="172"/>
      <c r="U2167" s="171"/>
      <c r="V2167" s="171"/>
      <c r="W2167" s="173"/>
      <c r="X2167" s="173"/>
      <c r="Y2167" s="173"/>
      <c r="Z2167" s="171"/>
      <c r="AA2167" s="171"/>
      <c r="AB2167" s="171"/>
      <c r="AC2167" s="172"/>
      <c r="AD2167" s="172"/>
      <c r="AE2167" s="174"/>
      <c r="AF2167" s="175"/>
      <c r="AG2167" s="169"/>
      <c r="AH2167" s="171"/>
      <c r="AI2167" s="171"/>
      <c r="AJ2167" s="169"/>
      <c r="AK2167" s="176"/>
      <c r="AL2167" s="176"/>
      <c r="AM2167" s="176"/>
      <c r="AN2167" s="176"/>
      <c r="AO2167" s="176"/>
      <c r="AP2167" s="176"/>
      <c r="AQ2167" s="176"/>
      <c r="AR2167" s="176"/>
      <c r="AS2167" s="176"/>
      <c r="AT2167" s="176"/>
      <c r="AU2167" s="177"/>
      <c r="AV2167" s="178"/>
      <c r="AW2167" s="178"/>
      <c r="AX2167" s="179"/>
      <c r="AY2167" s="179"/>
      <c r="AZ2167" s="179"/>
      <c r="BA2167" s="180"/>
      <c r="BB2167" s="181"/>
      <c r="BC2167" s="181"/>
      <c r="BD2167" s="181"/>
    </row>
    <row r="2168" spans="1:56">
      <c r="A2168" s="223"/>
      <c r="B2168" s="224"/>
      <c r="C2168" s="225"/>
      <c r="D2168" s="182"/>
      <c r="E2168" s="182"/>
      <c r="F2168" s="182"/>
      <c r="G2168" s="203"/>
      <c r="H2168" s="218"/>
      <c r="I2168" s="213"/>
      <c r="J2168" s="207"/>
      <c r="K2168" s="213"/>
      <c r="L2168" s="207"/>
      <c r="M2168" s="213"/>
      <c r="N2168" s="207"/>
      <c r="O2168" s="183"/>
      <c r="P2168" s="184"/>
      <c r="Q2168" s="184"/>
      <c r="R2168" s="275"/>
      <c r="S2168" s="185"/>
      <c r="T2168" s="185"/>
      <c r="U2168" s="275"/>
      <c r="V2168" s="275"/>
      <c r="W2168" s="276"/>
      <c r="X2168" s="276"/>
      <c r="Y2168" s="276"/>
      <c r="Z2168" s="275"/>
      <c r="AA2168" s="184"/>
      <c r="AB2168" s="184"/>
      <c r="AC2168" s="185"/>
      <c r="AD2168" s="185"/>
      <c r="AE2168" s="186"/>
      <c r="AF2168" s="187"/>
      <c r="AG2168" s="182"/>
      <c r="AH2168" s="184"/>
      <c r="AI2168" s="184"/>
      <c r="AJ2168" s="182"/>
      <c r="AK2168" s="188"/>
      <c r="AL2168" s="188"/>
      <c r="AM2168" s="188"/>
      <c r="AN2168" s="188"/>
      <c r="AO2168" s="188"/>
      <c r="AP2168" s="188"/>
      <c r="AQ2168" s="188"/>
      <c r="AR2168" s="188"/>
      <c r="AS2168" s="188"/>
      <c r="AT2168" s="188"/>
      <c r="AU2168" s="189"/>
      <c r="AV2168" s="190"/>
      <c r="AW2168" s="190"/>
      <c r="AX2168" s="191"/>
      <c r="AY2168" s="191"/>
      <c r="AZ2168" s="191"/>
      <c r="BA2168" s="192"/>
      <c r="BB2168" s="193"/>
      <c r="BC2168" s="193"/>
      <c r="BD2168" s="193"/>
    </row>
    <row r="2169" spans="1:56">
      <c r="A2169" s="220"/>
      <c r="B2169" s="221"/>
      <c r="C2169" s="222"/>
      <c r="D2169" s="169"/>
      <c r="E2169" s="169"/>
      <c r="F2169" s="169"/>
      <c r="G2169" s="202"/>
      <c r="H2169" s="217"/>
      <c r="I2169" s="212"/>
      <c r="J2169" s="206"/>
      <c r="K2169" s="212"/>
      <c r="L2169" s="206"/>
      <c r="M2169" s="212"/>
      <c r="N2169" s="206"/>
      <c r="O2169" s="170"/>
      <c r="P2169" s="171"/>
      <c r="Q2169" s="171"/>
      <c r="R2169" s="171"/>
      <c r="S2169" s="172"/>
      <c r="T2169" s="172"/>
      <c r="U2169" s="171"/>
      <c r="V2169" s="171"/>
      <c r="W2169" s="173"/>
      <c r="X2169" s="173"/>
      <c r="Y2169" s="173"/>
      <c r="Z2169" s="171"/>
      <c r="AA2169" s="171"/>
      <c r="AB2169" s="171"/>
      <c r="AC2169" s="172"/>
      <c r="AD2169" s="172"/>
      <c r="AE2169" s="174"/>
      <c r="AF2169" s="175"/>
      <c r="AG2169" s="169"/>
      <c r="AH2169" s="171"/>
      <c r="AI2169" s="171"/>
      <c r="AJ2169" s="169"/>
      <c r="AK2169" s="176"/>
      <c r="AL2169" s="176"/>
      <c r="AM2169" s="176"/>
      <c r="AN2169" s="176"/>
      <c r="AO2169" s="176"/>
      <c r="AP2169" s="176"/>
      <c r="AQ2169" s="176"/>
      <c r="AR2169" s="176"/>
      <c r="AS2169" s="176"/>
      <c r="AT2169" s="176"/>
      <c r="AU2169" s="177"/>
      <c r="AV2169" s="178"/>
      <c r="AW2169" s="178"/>
      <c r="AX2169" s="179"/>
      <c r="AY2169" s="179"/>
      <c r="AZ2169" s="179"/>
      <c r="BA2169" s="180"/>
      <c r="BB2169" s="181"/>
      <c r="BC2169" s="181"/>
      <c r="BD2169" s="181"/>
    </row>
    <row r="2170" spans="1:56">
      <c r="A2170" s="223"/>
      <c r="B2170" s="224"/>
      <c r="C2170" s="225"/>
      <c r="D2170" s="182"/>
      <c r="E2170" s="182"/>
      <c r="F2170" s="182"/>
      <c r="G2170" s="203"/>
      <c r="H2170" s="218"/>
      <c r="I2170" s="213"/>
      <c r="J2170" s="207"/>
      <c r="K2170" s="213"/>
      <c r="L2170" s="207"/>
      <c r="M2170" s="213"/>
      <c r="N2170" s="207"/>
      <c r="O2170" s="183"/>
      <c r="P2170" s="184"/>
      <c r="Q2170" s="184"/>
      <c r="R2170" s="275"/>
      <c r="S2170" s="185"/>
      <c r="T2170" s="185"/>
      <c r="U2170" s="275"/>
      <c r="V2170" s="275"/>
      <c r="W2170" s="276"/>
      <c r="X2170" s="276"/>
      <c r="Y2170" s="276"/>
      <c r="Z2170" s="275"/>
      <c r="AA2170" s="184"/>
      <c r="AB2170" s="184"/>
      <c r="AC2170" s="185"/>
      <c r="AD2170" s="185"/>
      <c r="AE2170" s="186"/>
      <c r="AF2170" s="187"/>
      <c r="AG2170" s="182"/>
      <c r="AH2170" s="184"/>
      <c r="AI2170" s="184"/>
      <c r="AJ2170" s="182"/>
      <c r="AK2170" s="188"/>
      <c r="AL2170" s="188"/>
      <c r="AM2170" s="188"/>
      <c r="AN2170" s="188"/>
      <c r="AO2170" s="188"/>
      <c r="AP2170" s="188"/>
      <c r="AQ2170" s="188"/>
      <c r="AR2170" s="188"/>
      <c r="AS2170" s="188"/>
      <c r="AT2170" s="188"/>
      <c r="AU2170" s="189"/>
      <c r="AV2170" s="190"/>
      <c r="AW2170" s="190"/>
      <c r="AX2170" s="191"/>
      <c r="AY2170" s="191"/>
      <c r="AZ2170" s="191"/>
      <c r="BA2170" s="192"/>
      <c r="BB2170" s="193"/>
      <c r="BC2170" s="193"/>
      <c r="BD2170" s="193"/>
    </row>
    <row r="2171" spans="1:56">
      <c r="A2171" s="220"/>
      <c r="B2171" s="221"/>
      <c r="C2171" s="222"/>
      <c r="D2171" s="169"/>
      <c r="E2171" s="169"/>
      <c r="F2171" s="169"/>
      <c r="G2171" s="202"/>
      <c r="H2171" s="217"/>
      <c r="I2171" s="212"/>
      <c r="J2171" s="206"/>
      <c r="K2171" s="212"/>
      <c r="L2171" s="206"/>
      <c r="M2171" s="212"/>
      <c r="N2171" s="206"/>
      <c r="O2171" s="170"/>
      <c r="P2171" s="171"/>
      <c r="Q2171" s="171"/>
      <c r="R2171" s="171"/>
      <c r="S2171" s="172"/>
      <c r="T2171" s="172"/>
      <c r="U2171" s="171"/>
      <c r="V2171" s="171"/>
      <c r="W2171" s="173"/>
      <c r="X2171" s="173"/>
      <c r="Y2171" s="173"/>
      <c r="Z2171" s="171"/>
      <c r="AA2171" s="171"/>
      <c r="AB2171" s="171"/>
      <c r="AC2171" s="172"/>
      <c r="AD2171" s="172"/>
      <c r="AE2171" s="174"/>
      <c r="AF2171" s="175"/>
      <c r="AG2171" s="169"/>
      <c r="AH2171" s="171"/>
      <c r="AI2171" s="171"/>
      <c r="AJ2171" s="169"/>
      <c r="AK2171" s="176"/>
      <c r="AL2171" s="176"/>
      <c r="AM2171" s="176"/>
      <c r="AN2171" s="176"/>
      <c r="AO2171" s="176"/>
      <c r="AP2171" s="176"/>
      <c r="AQ2171" s="176"/>
      <c r="AR2171" s="176"/>
      <c r="AS2171" s="176"/>
      <c r="AT2171" s="176"/>
      <c r="AU2171" s="177"/>
      <c r="AV2171" s="178"/>
      <c r="AW2171" s="178"/>
      <c r="AX2171" s="179"/>
      <c r="AY2171" s="179"/>
      <c r="AZ2171" s="179"/>
      <c r="BA2171" s="180"/>
      <c r="BB2171" s="181"/>
      <c r="BC2171" s="181"/>
      <c r="BD2171" s="181"/>
    </row>
    <row r="2172" spans="1:56">
      <c r="A2172" s="223"/>
      <c r="B2172" s="224"/>
      <c r="C2172" s="225"/>
      <c r="D2172" s="182"/>
      <c r="E2172" s="182"/>
      <c r="F2172" s="182"/>
      <c r="G2172" s="203"/>
      <c r="H2172" s="218"/>
      <c r="I2172" s="213"/>
      <c r="J2172" s="207"/>
      <c r="K2172" s="213"/>
      <c r="L2172" s="207"/>
      <c r="M2172" s="213"/>
      <c r="N2172" s="207"/>
      <c r="O2172" s="183"/>
      <c r="P2172" s="184"/>
      <c r="Q2172" s="184"/>
      <c r="R2172" s="275"/>
      <c r="S2172" s="185"/>
      <c r="T2172" s="185"/>
      <c r="U2172" s="275"/>
      <c r="V2172" s="275"/>
      <c r="W2172" s="276"/>
      <c r="X2172" s="276"/>
      <c r="Y2172" s="276"/>
      <c r="Z2172" s="275"/>
      <c r="AA2172" s="184"/>
      <c r="AB2172" s="184"/>
      <c r="AC2172" s="185"/>
      <c r="AD2172" s="185"/>
      <c r="AE2172" s="186"/>
      <c r="AF2172" s="187"/>
      <c r="AG2172" s="182"/>
      <c r="AH2172" s="184"/>
      <c r="AI2172" s="184"/>
      <c r="AJ2172" s="182"/>
      <c r="AK2172" s="188"/>
      <c r="AL2172" s="188"/>
      <c r="AM2172" s="188"/>
      <c r="AN2172" s="188"/>
      <c r="AO2172" s="188"/>
      <c r="AP2172" s="188"/>
      <c r="AQ2172" s="188"/>
      <c r="AR2172" s="188"/>
      <c r="AS2172" s="188"/>
      <c r="AT2172" s="188"/>
      <c r="AU2172" s="189"/>
      <c r="AV2172" s="190"/>
      <c r="AW2172" s="190"/>
      <c r="AX2172" s="191"/>
      <c r="AY2172" s="191"/>
      <c r="AZ2172" s="191"/>
      <c r="BA2172" s="192"/>
      <c r="BB2172" s="193"/>
      <c r="BC2172" s="193"/>
      <c r="BD2172" s="193"/>
    </row>
    <row r="2173" spans="1:56">
      <c r="A2173" s="220"/>
      <c r="B2173" s="221"/>
      <c r="C2173" s="222"/>
      <c r="D2173" s="169"/>
      <c r="E2173" s="169"/>
      <c r="F2173" s="169"/>
      <c r="G2173" s="202"/>
      <c r="H2173" s="217"/>
      <c r="I2173" s="212"/>
      <c r="J2173" s="206"/>
      <c r="K2173" s="212"/>
      <c r="L2173" s="206"/>
      <c r="M2173" s="212"/>
      <c r="N2173" s="206"/>
      <c r="O2173" s="170"/>
      <c r="P2173" s="171"/>
      <c r="Q2173" s="171"/>
      <c r="R2173" s="171"/>
      <c r="S2173" s="172"/>
      <c r="T2173" s="172"/>
      <c r="U2173" s="171"/>
      <c r="V2173" s="171"/>
      <c r="W2173" s="173"/>
      <c r="X2173" s="173"/>
      <c r="Y2173" s="173"/>
      <c r="Z2173" s="171"/>
      <c r="AA2173" s="171"/>
      <c r="AB2173" s="171"/>
      <c r="AC2173" s="172"/>
      <c r="AD2173" s="172"/>
      <c r="AE2173" s="174"/>
      <c r="AF2173" s="175"/>
      <c r="AG2173" s="169"/>
      <c r="AH2173" s="171"/>
      <c r="AI2173" s="171"/>
      <c r="AJ2173" s="169"/>
      <c r="AK2173" s="176"/>
      <c r="AL2173" s="176"/>
      <c r="AM2173" s="176"/>
      <c r="AN2173" s="176"/>
      <c r="AO2173" s="176"/>
      <c r="AP2173" s="176"/>
      <c r="AQ2173" s="176"/>
      <c r="AR2173" s="176"/>
      <c r="AS2173" s="176"/>
      <c r="AT2173" s="176"/>
      <c r="AU2173" s="177"/>
      <c r="AV2173" s="178"/>
      <c r="AW2173" s="178"/>
      <c r="AX2173" s="179"/>
      <c r="AY2173" s="179"/>
      <c r="AZ2173" s="179"/>
      <c r="BA2173" s="180"/>
      <c r="BB2173" s="181"/>
      <c r="BC2173" s="181"/>
      <c r="BD2173" s="181"/>
    </row>
    <row r="2174" spans="1:56">
      <c r="A2174" s="223"/>
      <c r="B2174" s="224"/>
      <c r="C2174" s="225"/>
      <c r="D2174" s="182"/>
      <c r="E2174" s="182"/>
      <c r="F2174" s="182"/>
      <c r="G2174" s="203"/>
      <c r="H2174" s="218"/>
      <c r="I2174" s="213"/>
      <c r="J2174" s="207"/>
      <c r="K2174" s="213"/>
      <c r="L2174" s="207"/>
      <c r="M2174" s="213"/>
      <c r="N2174" s="207"/>
      <c r="O2174" s="183"/>
      <c r="P2174" s="184"/>
      <c r="Q2174" s="184"/>
      <c r="R2174" s="275"/>
      <c r="S2174" s="185"/>
      <c r="T2174" s="185"/>
      <c r="U2174" s="275"/>
      <c r="V2174" s="275"/>
      <c r="W2174" s="276"/>
      <c r="X2174" s="276"/>
      <c r="Y2174" s="276"/>
      <c r="Z2174" s="275"/>
      <c r="AA2174" s="184"/>
      <c r="AB2174" s="184"/>
      <c r="AC2174" s="185"/>
      <c r="AD2174" s="185"/>
      <c r="AE2174" s="186"/>
      <c r="AF2174" s="187"/>
      <c r="AG2174" s="182"/>
      <c r="AH2174" s="184"/>
      <c r="AI2174" s="184"/>
      <c r="AJ2174" s="182"/>
      <c r="AK2174" s="188"/>
      <c r="AL2174" s="188"/>
      <c r="AM2174" s="188"/>
      <c r="AN2174" s="188"/>
      <c r="AO2174" s="188"/>
      <c r="AP2174" s="188"/>
      <c r="AQ2174" s="188"/>
      <c r="AR2174" s="188"/>
      <c r="AS2174" s="188"/>
      <c r="AT2174" s="188"/>
      <c r="AU2174" s="189"/>
      <c r="AV2174" s="190"/>
      <c r="AW2174" s="190"/>
      <c r="AX2174" s="191"/>
      <c r="AY2174" s="191"/>
      <c r="AZ2174" s="191"/>
      <c r="BA2174" s="192"/>
      <c r="BB2174" s="193"/>
      <c r="BC2174" s="193"/>
      <c r="BD2174" s="193"/>
    </row>
    <row r="2175" spans="1:56">
      <c r="A2175" s="220"/>
      <c r="B2175" s="221"/>
      <c r="C2175" s="222"/>
      <c r="D2175" s="169"/>
      <c r="E2175" s="169"/>
      <c r="F2175" s="169"/>
      <c r="G2175" s="202"/>
      <c r="H2175" s="217"/>
      <c r="I2175" s="212"/>
      <c r="J2175" s="206"/>
      <c r="K2175" s="212"/>
      <c r="L2175" s="206"/>
      <c r="M2175" s="212"/>
      <c r="N2175" s="206"/>
      <c r="O2175" s="170"/>
      <c r="P2175" s="171"/>
      <c r="Q2175" s="171"/>
      <c r="R2175" s="171"/>
      <c r="S2175" s="172"/>
      <c r="T2175" s="172"/>
      <c r="U2175" s="171"/>
      <c r="V2175" s="171"/>
      <c r="W2175" s="173"/>
      <c r="X2175" s="173"/>
      <c r="Y2175" s="173"/>
      <c r="Z2175" s="171"/>
      <c r="AA2175" s="171"/>
      <c r="AB2175" s="171"/>
      <c r="AC2175" s="172"/>
      <c r="AD2175" s="172"/>
      <c r="AE2175" s="174"/>
      <c r="AF2175" s="175"/>
      <c r="AG2175" s="169"/>
      <c r="AH2175" s="171"/>
      <c r="AI2175" s="171"/>
      <c r="AJ2175" s="169"/>
      <c r="AK2175" s="176"/>
      <c r="AL2175" s="176"/>
      <c r="AM2175" s="176"/>
      <c r="AN2175" s="176"/>
      <c r="AO2175" s="176"/>
      <c r="AP2175" s="176"/>
      <c r="AQ2175" s="176"/>
      <c r="AR2175" s="176"/>
      <c r="AS2175" s="176"/>
      <c r="AT2175" s="176"/>
      <c r="AU2175" s="177"/>
      <c r="AV2175" s="178"/>
      <c r="AW2175" s="178"/>
      <c r="AX2175" s="179"/>
      <c r="AY2175" s="179"/>
      <c r="AZ2175" s="179"/>
      <c r="BA2175" s="180"/>
      <c r="BB2175" s="181"/>
      <c r="BC2175" s="181"/>
      <c r="BD2175" s="181"/>
    </row>
    <row r="2176" spans="1:56">
      <c r="A2176" s="223"/>
      <c r="B2176" s="224"/>
      <c r="C2176" s="225"/>
      <c r="D2176" s="182"/>
      <c r="E2176" s="182"/>
      <c r="F2176" s="182"/>
      <c r="G2176" s="203"/>
      <c r="H2176" s="218"/>
      <c r="I2176" s="213"/>
      <c r="J2176" s="207"/>
      <c r="K2176" s="213"/>
      <c r="L2176" s="207"/>
      <c r="M2176" s="213"/>
      <c r="N2176" s="207"/>
      <c r="O2176" s="183"/>
      <c r="P2176" s="184"/>
      <c r="Q2176" s="184"/>
      <c r="R2176" s="275"/>
      <c r="S2176" s="185"/>
      <c r="T2176" s="185"/>
      <c r="U2176" s="275"/>
      <c r="V2176" s="275"/>
      <c r="W2176" s="276"/>
      <c r="X2176" s="276"/>
      <c r="Y2176" s="276"/>
      <c r="Z2176" s="275"/>
      <c r="AA2176" s="184"/>
      <c r="AB2176" s="184"/>
      <c r="AC2176" s="185"/>
      <c r="AD2176" s="185"/>
      <c r="AE2176" s="186"/>
      <c r="AF2176" s="187"/>
      <c r="AG2176" s="182"/>
      <c r="AH2176" s="184"/>
      <c r="AI2176" s="184"/>
      <c r="AJ2176" s="182"/>
      <c r="AK2176" s="188"/>
      <c r="AL2176" s="188"/>
      <c r="AM2176" s="188"/>
      <c r="AN2176" s="188"/>
      <c r="AO2176" s="188"/>
      <c r="AP2176" s="188"/>
      <c r="AQ2176" s="188"/>
      <c r="AR2176" s="188"/>
      <c r="AS2176" s="188"/>
      <c r="AT2176" s="188"/>
      <c r="AU2176" s="189"/>
      <c r="AV2176" s="190"/>
      <c r="AW2176" s="190"/>
      <c r="AX2176" s="191"/>
      <c r="AY2176" s="191"/>
      <c r="AZ2176" s="191"/>
      <c r="BA2176" s="192"/>
      <c r="BB2176" s="193"/>
      <c r="BC2176" s="193"/>
      <c r="BD2176" s="193"/>
    </row>
    <row r="2177" spans="1:56">
      <c r="A2177" s="220"/>
      <c r="B2177" s="221"/>
      <c r="C2177" s="222"/>
      <c r="D2177" s="169"/>
      <c r="E2177" s="169"/>
      <c r="F2177" s="169"/>
      <c r="G2177" s="202"/>
      <c r="H2177" s="217"/>
      <c r="I2177" s="212"/>
      <c r="J2177" s="206"/>
      <c r="K2177" s="212"/>
      <c r="L2177" s="206"/>
      <c r="M2177" s="212"/>
      <c r="N2177" s="206"/>
      <c r="O2177" s="170"/>
      <c r="P2177" s="171"/>
      <c r="Q2177" s="171"/>
      <c r="R2177" s="171"/>
      <c r="S2177" s="172"/>
      <c r="T2177" s="172"/>
      <c r="U2177" s="171"/>
      <c r="V2177" s="171"/>
      <c r="W2177" s="173"/>
      <c r="X2177" s="173"/>
      <c r="Y2177" s="173"/>
      <c r="Z2177" s="171"/>
      <c r="AA2177" s="171"/>
      <c r="AB2177" s="171"/>
      <c r="AC2177" s="172"/>
      <c r="AD2177" s="172"/>
      <c r="AE2177" s="174"/>
      <c r="AF2177" s="175"/>
      <c r="AG2177" s="169"/>
      <c r="AH2177" s="171"/>
      <c r="AI2177" s="171"/>
      <c r="AJ2177" s="169"/>
      <c r="AK2177" s="176"/>
      <c r="AL2177" s="176"/>
      <c r="AM2177" s="176"/>
      <c r="AN2177" s="176"/>
      <c r="AO2177" s="176"/>
      <c r="AP2177" s="176"/>
      <c r="AQ2177" s="176"/>
      <c r="AR2177" s="176"/>
      <c r="AS2177" s="176"/>
      <c r="AT2177" s="176"/>
      <c r="AU2177" s="177"/>
      <c r="AV2177" s="178"/>
      <c r="AW2177" s="178"/>
      <c r="AX2177" s="179"/>
      <c r="AY2177" s="179"/>
      <c r="AZ2177" s="179"/>
      <c r="BA2177" s="180"/>
      <c r="BB2177" s="181"/>
      <c r="BC2177" s="181"/>
      <c r="BD2177" s="181"/>
    </row>
    <row r="2178" spans="1:56">
      <c r="A2178" s="223"/>
      <c r="B2178" s="224"/>
      <c r="C2178" s="225"/>
      <c r="D2178" s="182"/>
      <c r="E2178" s="182"/>
      <c r="F2178" s="182"/>
      <c r="G2178" s="203"/>
      <c r="H2178" s="218"/>
      <c r="I2178" s="213"/>
      <c r="J2178" s="207"/>
      <c r="K2178" s="213"/>
      <c r="L2178" s="207"/>
      <c r="M2178" s="213"/>
      <c r="N2178" s="207"/>
      <c r="O2178" s="183"/>
      <c r="P2178" s="184"/>
      <c r="Q2178" s="184"/>
      <c r="R2178" s="275"/>
      <c r="S2178" s="185"/>
      <c r="T2178" s="185"/>
      <c r="U2178" s="275"/>
      <c r="V2178" s="275"/>
      <c r="W2178" s="276"/>
      <c r="X2178" s="276"/>
      <c r="Y2178" s="276"/>
      <c r="Z2178" s="275"/>
      <c r="AA2178" s="184"/>
      <c r="AB2178" s="184"/>
      <c r="AC2178" s="185"/>
      <c r="AD2178" s="185"/>
      <c r="AE2178" s="186"/>
      <c r="AF2178" s="187"/>
      <c r="AG2178" s="182"/>
      <c r="AH2178" s="184"/>
      <c r="AI2178" s="184"/>
      <c r="AJ2178" s="182"/>
      <c r="AK2178" s="188"/>
      <c r="AL2178" s="188"/>
      <c r="AM2178" s="188"/>
      <c r="AN2178" s="188"/>
      <c r="AO2178" s="188"/>
      <c r="AP2178" s="188"/>
      <c r="AQ2178" s="188"/>
      <c r="AR2178" s="188"/>
      <c r="AS2178" s="188"/>
      <c r="AT2178" s="188"/>
      <c r="AU2178" s="189"/>
      <c r="AV2178" s="190"/>
      <c r="AW2178" s="190"/>
      <c r="AX2178" s="191"/>
      <c r="AY2178" s="191"/>
      <c r="AZ2178" s="191"/>
      <c r="BA2178" s="192"/>
      <c r="BB2178" s="193"/>
      <c r="BC2178" s="193"/>
      <c r="BD2178" s="193"/>
    </row>
    <row r="2179" spans="1:56">
      <c r="A2179" s="220"/>
      <c r="B2179" s="221"/>
      <c r="C2179" s="222"/>
      <c r="D2179" s="169"/>
      <c r="E2179" s="169"/>
      <c r="F2179" s="169"/>
      <c r="G2179" s="202"/>
      <c r="H2179" s="217"/>
      <c r="I2179" s="212"/>
      <c r="J2179" s="206"/>
      <c r="K2179" s="212"/>
      <c r="L2179" s="206"/>
      <c r="M2179" s="212"/>
      <c r="N2179" s="206"/>
      <c r="O2179" s="170"/>
      <c r="P2179" s="171"/>
      <c r="Q2179" s="171"/>
      <c r="R2179" s="171"/>
      <c r="S2179" s="172"/>
      <c r="T2179" s="172"/>
      <c r="U2179" s="171"/>
      <c r="V2179" s="171"/>
      <c r="W2179" s="173"/>
      <c r="X2179" s="173"/>
      <c r="Y2179" s="173"/>
      <c r="Z2179" s="171"/>
      <c r="AA2179" s="171"/>
      <c r="AB2179" s="171"/>
      <c r="AC2179" s="172"/>
      <c r="AD2179" s="172"/>
      <c r="AE2179" s="174"/>
      <c r="AF2179" s="175"/>
      <c r="AG2179" s="169"/>
      <c r="AH2179" s="171"/>
      <c r="AI2179" s="171"/>
      <c r="AJ2179" s="169"/>
      <c r="AK2179" s="176"/>
      <c r="AL2179" s="176"/>
      <c r="AM2179" s="176"/>
      <c r="AN2179" s="176"/>
      <c r="AO2179" s="176"/>
      <c r="AP2179" s="176"/>
      <c r="AQ2179" s="176"/>
      <c r="AR2179" s="176"/>
      <c r="AS2179" s="176"/>
      <c r="AT2179" s="176"/>
      <c r="AU2179" s="177"/>
      <c r="AV2179" s="178"/>
      <c r="AW2179" s="178"/>
      <c r="AX2179" s="179"/>
      <c r="AY2179" s="179"/>
      <c r="AZ2179" s="179"/>
      <c r="BA2179" s="180"/>
      <c r="BB2179" s="181"/>
      <c r="BC2179" s="181"/>
      <c r="BD2179" s="181"/>
    </row>
    <row r="2180" spans="1:56">
      <c r="A2180" s="223"/>
      <c r="B2180" s="224"/>
      <c r="C2180" s="225"/>
      <c r="D2180" s="182"/>
      <c r="E2180" s="182"/>
      <c r="F2180" s="182"/>
      <c r="G2180" s="203"/>
      <c r="H2180" s="218"/>
      <c r="I2180" s="213"/>
      <c r="J2180" s="207"/>
      <c r="K2180" s="213"/>
      <c r="L2180" s="207"/>
      <c r="M2180" s="213"/>
      <c r="N2180" s="207"/>
      <c r="O2180" s="183"/>
      <c r="P2180" s="184"/>
      <c r="Q2180" s="184"/>
      <c r="R2180" s="275"/>
      <c r="S2180" s="185"/>
      <c r="T2180" s="185"/>
      <c r="U2180" s="275"/>
      <c r="V2180" s="275"/>
      <c r="W2180" s="276"/>
      <c r="X2180" s="276"/>
      <c r="Y2180" s="276"/>
      <c r="Z2180" s="275"/>
      <c r="AA2180" s="184"/>
      <c r="AB2180" s="184"/>
      <c r="AC2180" s="185"/>
      <c r="AD2180" s="185"/>
      <c r="AE2180" s="186"/>
      <c r="AF2180" s="187"/>
      <c r="AG2180" s="182"/>
      <c r="AH2180" s="184"/>
      <c r="AI2180" s="184"/>
      <c r="AJ2180" s="182"/>
      <c r="AK2180" s="188"/>
      <c r="AL2180" s="188"/>
      <c r="AM2180" s="188"/>
      <c r="AN2180" s="188"/>
      <c r="AO2180" s="188"/>
      <c r="AP2180" s="188"/>
      <c r="AQ2180" s="188"/>
      <c r="AR2180" s="188"/>
      <c r="AS2180" s="188"/>
      <c r="AT2180" s="188"/>
      <c r="AU2180" s="189"/>
      <c r="AV2180" s="190"/>
      <c r="AW2180" s="190"/>
      <c r="AX2180" s="191"/>
      <c r="AY2180" s="191"/>
      <c r="AZ2180" s="191"/>
      <c r="BA2180" s="192"/>
      <c r="BB2180" s="193"/>
      <c r="BC2180" s="193"/>
      <c r="BD2180" s="193"/>
    </row>
    <row r="2181" spans="1:56">
      <c r="A2181" s="220"/>
      <c r="B2181" s="221"/>
      <c r="C2181" s="222"/>
      <c r="D2181" s="169"/>
      <c r="E2181" s="169"/>
      <c r="F2181" s="169"/>
      <c r="G2181" s="202"/>
      <c r="H2181" s="217"/>
      <c r="I2181" s="212"/>
      <c r="J2181" s="206"/>
      <c r="K2181" s="212"/>
      <c r="L2181" s="206"/>
      <c r="M2181" s="212"/>
      <c r="N2181" s="206"/>
      <c r="O2181" s="170"/>
      <c r="P2181" s="171"/>
      <c r="Q2181" s="171"/>
      <c r="R2181" s="171"/>
      <c r="S2181" s="172"/>
      <c r="T2181" s="172"/>
      <c r="U2181" s="171"/>
      <c r="V2181" s="171"/>
      <c r="W2181" s="173"/>
      <c r="X2181" s="173"/>
      <c r="Y2181" s="173"/>
      <c r="Z2181" s="171"/>
      <c r="AA2181" s="171"/>
      <c r="AB2181" s="171"/>
      <c r="AC2181" s="172"/>
      <c r="AD2181" s="172"/>
      <c r="AE2181" s="174"/>
      <c r="AF2181" s="175"/>
      <c r="AG2181" s="169"/>
      <c r="AH2181" s="171"/>
      <c r="AI2181" s="171"/>
      <c r="AJ2181" s="169"/>
      <c r="AK2181" s="176"/>
      <c r="AL2181" s="176"/>
      <c r="AM2181" s="176"/>
      <c r="AN2181" s="176"/>
      <c r="AO2181" s="176"/>
      <c r="AP2181" s="176"/>
      <c r="AQ2181" s="176"/>
      <c r="AR2181" s="176"/>
      <c r="AS2181" s="176"/>
      <c r="AT2181" s="176"/>
      <c r="AU2181" s="177"/>
      <c r="AV2181" s="178"/>
      <c r="AW2181" s="178"/>
      <c r="AX2181" s="179"/>
      <c r="AY2181" s="179"/>
      <c r="AZ2181" s="179"/>
      <c r="BA2181" s="180"/>
      <c r="BB2181" s="181"/>
      <c r="BC2181" s="181"/>
      <c r="BD2181" s="181"/>
    </row>
    <row r="2182" spans="1:56">
      <c r="A2182" s="223"/>
      <c r="B2182" s="224"/>
      <c r="C2182" s="225"/>
      <c r="D2182" s="182"/>
      <c r="E2182" s="182"/>
      <c r="F2182" s="182"/>
      <c r="G2182" s="203"/>
      <c r="H2182" s="218"/>
      <c r="I2182" s="213"/>
      <c r="J2182" s="207"/>
      <c r="K2182" s="213"/>
      <c r="L2182" s="207"/>
      <c r="M2182" s="213"/>
      <c r="N2182" s="207"/>
      <c r="O2182" s="183"/>
      <c r="P2182" s="184"/>
      <c r="Q2182" s="184"/>
      <c r="R2182" s="275"/>
      <c r="S2182" s="185"/>
      <c r="T2182" s="185"/>
      <c r="U2182" s="275"/>
      <c r="V2182" s="275"/>
      <c r="W2182" s="276"/>
      <c r="X2182" s="276"/>
      <c r="Y2182" s="276"/>
      <c r="Z2182" s="275"/>
      <c r="AA2182" s="184"/>
      <c r="AB2182" s="184"/>
      <c r="AC2182" s="185"/>
      <c r="AD2182" s="185"/>
      <c r="AE2182" s="186"/>
      <c r="AF2182" s="187"/>
      <c r="AG2182" s="182"/>
      <c r="AH2182" s="184"/>
      <c r="AI2182" s="184"/>
      <c r="AJ2182" s="182"/>
      <c r="AK2182" s="188"/>
      <c r="AL2182" s="188"/>
      <c r="AM2182" s="188"/>
      <c r="AN2182" s="188"/>
      <c r="AO2182" s="188"/>
      <c r="AP2182" s="188"/>
      <c r="AQ2182" s="188"/>
      <c r="AR2182" s="188"/>
      <c r="AS2182" s="188"/>
      <c r="AT2182" s="188"/>
      <c r="AU2182" s="189"/>
      <c r="AV2182" s="190"/>
      <c r="AW2182" s="190"/>
      <c r="AX2182" s="191"/>
      <c r="AY2182" s="191"/>
      <c r="AZ2182" s="191"/>
      <c r="BA2182" s="192"/>
      <c r="BB2182" s="193"/>
      <c r="BC2182" s="193"/>
      <c r="BD2182" s="193"/>
    </row>
    <row r="2183" spans="1:56">
      <c r="A2183" s="220"/>
      <c r="B2183" s="221"/>
      <c r="C2183" s="222"/>
      <c r="D2183" s="169"/>
      <c r="E2183" s="169"/>
      <c r="F2183" s="169"/>
      <c r="G2183" s="202"/>
      <c r="H2183" s="217"/>
      <c r="I2183" s="212"/>
      <c r="J2183" s="206"/>
      <c r="K2183" s="212"/>
      <c r="L2183" s="206"/>
      <c r="M2183" s="212"/>
      <c r="N2183" s="206"/>
      <c r="O2183" s="170"/>
      <c r="P2183" s="171"/>
      <c r="Q2183" s="171"/>
      <c r="R2183" s="171"/>
      <c r="S2183" s="172"/>
      <c r="T2183" s="172"/>
      <c r="U2183" s="171"/>
      <c r="V2183" s="171"/>
      <c r="W2183" s="173"/>
      <c r="X2183" s="173"/>
      <c r="Y2183" s="173"/>
      <c r="Z2183" s="171"/>
      <c r="AA2183" s="171"/>
      <c r="AB2183" s="171"/>
      <c r="AC2183" s="172"/>
      <c r="AD2183" s="172"/>
      <c r="AE2183" s="174"/>
      <c r="AF2183" s="175"/>
      <c r="AG2183" s="169"/>
      <c r="AH2183" s="171"/>
      <c r="AI2183" s="171"/>
      <c r="AJ2183" s="169"/>
      <c r="AK2183" s="176"/>
      <c r="AL2183" s="176"/>
      <c r="AM2183" s="176"/>
      <c r="AN2183" s="176"/>
      <c r="AO2183" s="176"/>
      <c r="AP2183" s="176"/>
      <c r="AQ2183" s="176"/>
      <c r="AR2183" s="176"/>
      <c r="AS2183" s="176"/>
      <c r="AT2183" s="176"/>
      <c r="AU2183" s="177"/>
      <c r="AV2183" s="178"/>
      <c r="AW2183" s="178"/>
      <c r="AX2183" s="179"/>
      <c r="AY2183" s="179"/>
      <c r="AZ2183" s="179"/>
      <c r="BA2183" s="180"/>
      <c r="BB2183" s="181"/>
      <c r="BC2183" s="181"/>
      <c r="BD2183" s="181"/>
    </row>
    <row r="2184" spans="1:56">
      <c r="A2184" s="223"/>
      <c r="B2184" s="224"/>
      <c r="C2184" s="225"/>
      <c r="D2184" s="182"/>
      <c r="E2184" s="182"/>
      <c r="F2184" s="182"/>
      <c r="G2184" s="203"/>
      <c r="H2184" s="218"/>
      <c r="I2184" s="213"/>
      <c r="J2184" s="207"/>
      <c r="K2184" s="213"/>
      <c r="L2184" s="207"/>
      <c r="M2184" s="213"/>
      <c r="N2184" s="207"/>
      <c r="O2184" s="183"/>
      <c r="P2184" s="184"/>
      <c r="Q2184" s="184"/>
      <c r="R2184" s="275"/>
      <c r="S2184" s="185"/>
      <c r="T2184" s="185"/>
      <c r="U2184" s="275"/>
      <c r="V2184" s="275"/>
      <c r="W2184" s="276"/>
      <c r="X2184" s="276"/>
      <c r="Y2184" s="276"/>
      <c r="Z2184" s="275"/>
      <c r="AA2184" s="184"/>
      <c r="AB2184" s="184"/>
      <c r="AC2184" s="185"/>
      <c r="AD2184" s="185"/>
      <c r="AE2184" s="186"/>
      <c r="AF2184" s="187"/>
      <c r="AG2184" s="182"/>
      <c r="AH2184" s="184"/>
      <c r="AI2184" s="184"/>
      <c r="AJ2184" s="182"/>
      <c r="AK2184" s="188"/>
      <c r="AL2184" s="188"/>
      <c r="AM2184" s="188"/>
      <c r="AN2184" s="188"/>
      <c r="AO2184" s="188"/>
      <c r="AP2184" s="188"/>
      <c r="AQ2184" s="188"/>
      <c r="AR2184" s="188"/>
      <c r="AS2184" s="188"/>
      <c r="AT2184" s="188"/>
      <c r="AU2184" s="189"/>
      <c r="AV2184" s="190"/>
      <c r="AW2184" s="190"/>
      <c r="AX2184" s="191"/>
      <c r="AY2184" s="191"/>
      <c r="AZ2184" s="191"/>
      <c r="BA2184" s="192"/>
      <c r="BB2184" s="193"/>
      <c r="BC2184" s="193"/>
      <c r="BD2184" s="193"/>
    </row>
    <row r="2185" spans="1:56">
      <c r="A2185" s="220"/>
      <c r="B2185" s="221"/>
      <c r="C2185" s="222"/>
      <c r="D2185" s="169"/>
      <c r="E2185" s="169"/>
      <c r="F2185" s="169"/>
      <c r="G2185" s="202"/>
      <c r="H2185" s="217"/>
      <c r="I2185" s="212"/>
      <c r="J2185" s="206"/>
      <c r="K2185" s="212"/>
      <c r="L2185" s="206"/>
      <c r="M2185" s="212"/>
      <c r="N2185" s="206"/>
      <c r="O2185" s="170"/>
      <c r="P2185" s="171"/>
      <c r="Q2185" s="171"/>
      <c r="R2185" s="171"/>
      <c r="S2185" s="172"/>
      <c r="T2185" s="172"/>
      <c r="U2185" s="171"/>
      <c r="V2185" s="171"/>
      <c r="W2185" s="173"/>
      <c r="X2185" s="173"/>
      <c r="Y2185" s="173"/>
      <c r="Z2185" s="171"/>
      <c r="AA2185" s="171"/>
      <c r="AB2185" s="171"/>
      <c r="AC2185" s="172"/>
      <c r="AD2185" s="172"/>
      <c r="AE2185" s="174"/>
      <c r="AF2185" s="175"/>
      <c r="AG2185" s="169"/>
      <c r="AH2185" s="171"/>
      <c r="AI2185" s="171"/>
      <c r="AJ2185" s="169"/>
      <c r="AK2185" s="176"/>
      <c r="AL2185" s="176"/>
      <c r="AM2185" s="176"/>
      <c r="AN2185" s="176"/>
      <c r="AO2185" s="176"/>
      <c r="AP2185" s="176"/>
      <c r="AQ2185" s="176"/>
      <c r="AR2185" s="176"/>
      <c r="AS2185" s="176"/>
      <c r="AT2185" s="176"/>
      <c r="AU2185" s="177"/>
      <c r="AV2185" s="178"/>
      <c r="AW2185" s="178"/>
      <c r="AX2185" s="179"/>
      <c r="AY2185" s="179"/>
      <c r="AZ2185" s="179"/>
      <c r="BA2185" s="180"/>
      <c r="BB2185" s="181"/>
      <c r="BC2185" s="181"/>
      <c r="BD2185" s="181"/>
    </row>
    <row r="2186" spans="1:56">
      <c r="A2186" s="223"/>
      <c r="B2186" s="224"/>
      <c r="C2186" s="225"/>
      <c r="D2186" s="182"/>
      <c r="E2186" s="182"/>
      <c r="F2186" s="182"/>
      <c r="G2186" s="203"/>
      <c r="H2186" s="218"/>
      <c r="I2186" s="213"/>
      <c r="J2186" s="207"/>
      <c r="K2186" s="213"/>
      <c r="L2186" s="207"/>
      <c r="M2186" s="213"/>
      <c r="N2186" s="207"/>
      <c r="O2186" s="183"/>
      <c r="P2186" s="184"/>
      <c r="Q2186" s="184"/>
      <c r="R2186" s="275"/>
      <c r="S2186" s="185"/>
      <c r="T2186" s="185"/>
      <c r="U2186" s="275"/>
      <c r="V2186" s="275"/>
      <c r="W2186" s="276"/>
      <c r="X2186" s="276"/>
      <c r="Y2186" s="276"/>
      <c r="Z2186" s="275"/>
      <c r="AA2186" s="184"/>
      <c r="AB2186" s="184"/>
      <c r="AC2186" s="185"/>
      <c r="AD2186" s="185"/>
      <c r="AE2186" s="186"/>
      <c r="AF2186" s="187"/>
      <c r="AG2186" s="182"/>
      <c r="AH2186" s="184"/>
      <c r="AI2186" s="184"/>
      <c r="AJ2186" s="182"/>
      <c r="AK2186" s="188"/>
      <c r="AL2186" s="188"/>
      <c r="AM2186" s="188"/>
      <c r="AN2186" s="188"/>
      <c r="AO2186" s="188"/>
      <c r="AP2186" s="188"/>
      <c r="AQ2186" s="188"/>
      <c r="AR2186" s="188"/>
      <c r="AS2186" s="188"/>
      <c r="AT2186" s="188"/>
      <c r="AU2186" s="189"/>
      <c r="AV2186" s="190"/>
      <c r="AW2186" s="190"/>
      <c r="AX2186" s="191"/>
      <c r="AY2186" s="191"/>
      <c r="AZ2186" s="191"/>
      <c r="BA2186" s="192"/>
      <c r="BB2186" s="193"/>
      <c r="BC2186" s="193"/>
      <c r="BD2186" s="193"/>
    </row>
    <row r="2187" spans="1:56">
      <c r="A2187" s="220"/>
      <c r="B2187" s="221"/>
      <c r="C2187" s="222"/>
      <c r="D2187" s="169"/>
      <c r="E2187" s="169"/>
      <c r="F2187" s="169"/>
      <c r="G2187" s="202"/>
      <c r="H2187" s="217"/>
      <c r="I2187" s="212"/>
      <c r="J2187" s="206"/>
      <c r="K2187" s="212"/>
      <c r="L2187" s="206"/>
      <c r="M2187" s="212"/>
      <c r="N2187" s="206"/>
      <c r="O2187" s="170"/>
      <c r="P2187" s="171"/>
      <c r="Q2187" s="171"/>
      <c r="R2187" s="171"/>
      <c r="S2187" s="172"/>
      <c r="T2187" s="172"/>
      <c r="U2187" s="171"/>
      <c r="V2187" s="171"/>
      <c r="W2187" s="173"/>
      <c r="X2187" s="173"/>
      <c r="Y2187" s="173"/>
      <c r="Z2187" s="171"/>
      <c r="AA2187" s="171"/>
      <c r="AB2187" s="171"/>
      <c r="AC2187" s="172"/>
      <c r="AD2187" s="172"/>
      <c r="AE2187" s="174"/>
      <c r="AF2187" s="175"/>
      <c r="AG2187" s="169"/>
      <c r="AH2187" s="171"/>
      <c r="AI2187" s="171"/>
      <c r="AJ2187" s="169"/>
      <c r="AK2187" s="176"/>
      <c r="AL2187" s="176"/>
      <c r="AM2187" s="176"/>
      <c r="AN2187" s="176"/>
      <c r="AO2187" s="176"/>
      <c r="AP2187" s="176"/>
      <c r="AQ2187" s="176"/>
      <c r="AR2187" s="176"/>
      <c r="AS2187" s="176"/>
      <c r="AT2187" s="176"/>
      <c r="AU2187" s="177"/>
      <c r="AV2187" s="178"/>
      <c r="AW2187" s="178"/>
      <c r="AX2187" s="179"/>
      <c r="AY2187" s="179"/>
      <c r="AZ2187" s="179"/>
      <c r="BA2187" s="180"/>
      <c r="BB2187" s="181"/>
      <c r="BC2187" s="181"/>
      <c r="BD2187" s="181"/>
    </row>
    <row r="2188" spans="1:56">
      <c r="A2188" s="223"/>
      <c r="B2188" s="224"/>
      <c r="C2188" s="225"/>
      <c r="D2188" s="182"/>
      <c r="E2188" s="182"/>
      <c r="F2188" s="182"/>
      <c r="G2188" s="203"/>
      <c r="H2188" s="218"/>
      <c r="I2188" s="213"/>
      <c r="J2188" s="207"/>
      <c r="K2188" s="213"/>
      <c r="L2188" s="207"/>
      <c r="M2188" s="213"/>
      <c r="N2188" s="207"/>
      <c r="O2188" s="183"/>
      <c r="P2188" s="184"/>
      <c r="Q2188" s="184"/>
      <c r="R2188" s="275"/>
      <c r="S2188" s="185"/>
      <c r="T2188" s="185"/>
      <c r="U2188" s="275"/>
      <c r="V2188" s="275"/>
      <c r="W2188" s="276"/>
      <c r="X2188" s="276"/>
      <c r="Y2188" s="276"/>
      <c r="Z2188" s="275"/>
      <c r="AA2188" s="184"/>
      <c r="AB2188" s="184"/>
      <c r="AC2188" s="185"/>
      <c r="AD2188" s="185"/>
      <c r="AE2188" s="186"/>
      <c r="AF2188" s="187"/>
      <c r="AG2188" s="182"/>
      <c r="AH2188" s="184"/>
      <c r="AI2188" s="184"/>
      <c r="AJ2188" s="182"/>
      <c r="AK2188" s="188"/>
      <c r="AL2188" s="188"/>
      <c r="AM2188" s="188"/>
      <c r="AN2188" s="188"/>
      <c r="AO2188" s="188"/>
      <c r="AP2188" s="188"/>
      <c r="AQ2188" s="188"/>
      <c r="AR2188" s="188"/>
      <c r="AS2188" s="188"/>
      <c r="AT2188" s="188"/>
      <c r="AU2188" s="189"/>
      <c r="AV2188" s="190"/>
      <c r="AW2188" s="190"/>
      <c r="AX2188" s="191"/>
      <c r="AY2188" s="191"/>
      <c r="AZ2188" s="191"/>
      <c r="BA2188" s="192"/>
      <c r="BB2188" s="193"/>
      <c r="BC2188" s="193"/>
      <c r="BD2188" s="193"/>
    </row>
    <row r="2189" spans="1:56">
      <c r="A2189" s="220"/>
      <c r="B2189" s="221"/>
      <c r="C2189" s="222"/>
      <c r="D2189" s="169"/>
      <c r="E2189" s="169"/>
      <c r="F2189" s="169"/>
      <c r="G2189" s="202"/>
      <c r="H2189" s="217"/>
      <c r="I2189" s="212"/>
      <c r="J2189" s="206"/>
      <c r="K2189" s="212"/>
      <c r="L2189" s="206"/>
      <c r="M2189" s="212"/>
      <c r="N2189" s="206"/>
      <c r="O2189" s="170"/>
      <c r="P2189" s="171"/>
      <c r="Q2189" s="171"/>
      <c r="R2189" s="171"/>
      <c r="S2189" s="172"/>
      <c r="T2189" s="172"/>
      <c r="U2189" s="171"/>
      <c r="V2189" s="171"/>
      <c r="W2189" s="173"/>
      <c r="X2189" s="173"/>
      <c r="Y2189" s="173"/>
      <c r="Z2189" s="171"/>
      <c r="AA2189" s="171"/>
      <c r="AB2189" s="171"/>
      <c r="AC2189" s="172"/>
      <c r="AD2189" s="172"/>
      <c r="AE2189" s="174"/>
      <c r="AF2189" s="175"/>
      <c r="AG2189" s="169"/>
      <c r="AH2189" s="171"/>
      <c r="AI2189" s="171"/>
      <c r="AJ2189" s="169"/>
      <c r="AK2189" s="176"/>
      <c r="AL2189" s="176"/>
      <c r="AM2189" s="176"/>
      <c r="AN2189" s="176"/>
      <c r="AO2189" s="176"/>
      <c r="AP2189" s="176"/>
      <c r="AQ2189" s="176"/>
      <c r="AR2189" s="176"/>
      <c r="AS2189" s="176"/>
      <c r="AT2189" s="176"/>
      <c r="AU2189" s="177"/>
      <c r="AV2189" s="178"/>
      <c r="AW2189" s="178"/>
      <c r="AX2189" s="179"/>
      <c r="AY2189" s="179"/>
      <c r="AZ2189" s="179"/>
      <c r="BA2189" s="180"/>
      <c r="BB2189" s="181"/>
      <c r="BC2189" s="181"/>
      <c r="BD2189" s="181"/>
    </row>
    <row r="2190" spans="1:56">
      <c r="A2190" s="223"/>
      <c r="B2190" s="224"/>
      <c r="C2190" s="225"/>
      <c r="D2190" s="182"/>
      <c r="E2190" s="182"/>
      <c r="F2190" s="182"/>
      <c r="G2190" s="203"/>
      <c r="H2190" s="218"/>
      <c r="I2190" s="213"/>
      <c r="J2190" s="207"/>
      <c r="K2190" s="213"/>
      <c r="L2190" s="207"/>
      <c r="M2190" s="213"/>
      <c r="N2190" s="207"/>
      <c r="O2190" s="183"/>
      <c r="P2190" s="184"/>
      <c r="Q2190" s="184"/>
      <c r="R2190" s="275"/>
      <c r="S2190" s="185"/>
      <c r="T2190" s="185"/>
      <c r="U2190" s="275"/>
      <c r="V2190" s="275"/>
      <c r="W2190" s="276"/>
      <c r="X2190" s="276"/>
      <c r="Y2190" s="276"/>
      <c r="Z2190" s="275"/>
      <c r="AA2190" s="184"/>
      <c r="AB2190" s="184"/>
      <c r="AC2190" s="185"/>
      <c r="AD2190" s="185"/>
      <c r="AE2190" s="186"/>
      <c r="AF2190" s="187"/>
      <c r="AG2190" s="182"/>
      <c r="AH2190" s="184"/>
      <c r="AI2190" s="184"/>
      <c r="AJ2190" s="182"/>
      <c r="AK2190" s="188"/>
      <c r="AL2190" s="188"/>
      <c r="AM2190" s="188"/>
      <c r="AN2190" s="188"/>
      <c r="AO2190" s="188"/>
      <c r="AP2190" s="188"/>
      <c r="AQ2190" s="188"/>
      <c r="AR2190" s="188"/>
      <c r="AS2190" s="188"/>
      <c r="AT2190" s="188"/>
      <c r="AU2190" s="189"/>
      <c r="AV2190" s="190"/>
      <c r="AW2190" s="190"/>
      <c r="AX2190" s="191"/>
      <c r="AY2190" s="191"/>
      <c r="AZ2190" s="191"/>
      <c r="BA2190" s="192"/>
      <c r="BB2190" s="193"/>
      <c r="BC2190" s="193"/>
      <c r="BD2190" s="193"/>
    </row>
    <row r="2191" spans="1:56">
      <c r="A2191" s="220"/>
      <c r="B2191" s="221"/>
      <c r="C2191" s="222"/>
      <c r="D2191" s="169"/>
      <c r="E2191" s="169"/>
      <c r="F2191" s="169"/>
      <c r="G2191" s="202"/>
      <c r="H2191" s="217"/>
      <c r="I2191" s="212"/>
      <c r="J2191" s="206"/>
      <c r="K2191" s="212"/>
      <c r="L2191" s="206"/>
      <c r="M2191" s="212"/>
      <c r="N2191" s="206"/>
      <c r="O2191" s="170"/>
      <c r="P2191" s="171"/>
      <c r="Q2191" s="171"/>
      <c r="R2191" s="171"/>
      <c r="S2191" s="172"/>
      <c r="T2191" s="172"/>
      <c r="U2191" s="171"/>
      <c r="V2191" s="171"/>
      <c r="W2191" s="173"/>
      <c r="X2191" s="173"/>
      <c r="Y2191" s="173"/>
      <c r="Z2191" s="171"/>
      <c r="AA2191" s="171"/>
      <c r="AB2191" s="171"/>
      <c r="AC2191" s="172"/>
      <c r="AD2191" s="172"/>
      <c r="AE2191" s="174"/>
      <c r="AF2191" s="175"/>
      <c r="AG2191" s="169"/>
      <c r="AH2191" s="171"/>
      <c r="AI2191" s="171"/>
      <c r="AJ2191" s="169"/>
      <c r="AK2191" s="176"/>
      <c r="AL2191" s="176"/>
      <c r="AM2191" s="176"/>
      <c r="AN2191" s="176"/>
      <c r="AO2191" s="176"/>
      <c r="AP2191" s="176"/>
      <c r="AQ2191" s="176"/>
      <c r="AR2191" s="176"/>
      <c r="AS2191" s="176"/>
      <c r="AT2191" s="176"/>
      <c r="AU2191" s="177"/>
      <c r="AV2191" s="178"/>
      <c r="AW2191" s="178"/>
      <c r="AX2191" s="179"/>
      <c r="AY2191" s="179"/>
      <c r="AZ2191" s="179"/>
      <c r="BA2191" s="180"/>
      <c r="BB2191" s="181"/>
      <c r="BC2191" s="181"/>
      <c r="BD2191" s="181"/>
    </row>
    <row r="2192" spans="1:56">
      <c r="A2192" s="223"/>
      <c r="B2192" s="224"/>
      <c r="C2192" s="225"/>
      <c r="D2192" s="182"/>
      <c r="E2192" s="182"/>
      <c r="F2192" s="182"/>
      <c r="G2192" s="203"/>
      <c r="H2192" s="218"/>
      <c r="I2192" s="213"/>
      <c r="J2192" s="207"/>
      <c r="K2192" s="213"/>
      <c r="L2192" s="207"/>
      <c r="M2192" s="213"/>
      <c r="N2192" s="207"/>
      <c r="O2192" s="183"/>
      <c r="P2192" s="184"/>
      <c r="Q2192" s="184"/>
      <c r="R2192" s="275"/>
      <c r="S2192" s="185"/>
      <c r="T2192" s="185"/>
      <c r="U2192" s="275"/>
      <c r="V2192" s="275"/>
      <c r="W2192" s="276"/>
      <c r="X2192" s="276"/>
      <c r="Y2192" s="276"/>
      <c r="Z2192" s="275"/>
      <c r="AA2192" s="184"/>
      <c r="AB2192" s="184"/>
      <c r="AC2192" s="185"/>
      <c r="AD2192" s="185"/>
      <c r="AE2192" s="186"/>
      <c r="AF2192" s="187"/>
      <c r="AG2192" s="182"/>
      <c r="AH2192" s="184"/>
      <c r="AI2192" s="184"/>
      <c r="AJ2192" s="182"/>
      <c r="AK2192" s="188"/>
      <c r="AL2192" s="188"/>
      <c r="AM2192" s="188"/>
      <c r="AN2192" s="188"/>
      <c r="AO2192" s="188"/>
      <c r="AP2192" s="188"/>
      <c r="AQ2192" s="188"/>
      <c r="AR2192" s="188"/>
      <c r="AS2192" s="188"/>
      <c r="AT2192" s="188"/>
      <c r="AU2192" s="189"/>
      <c r="AV2192" s="190"/>
      <c r="AW2192" s="190"/>
      <c r="AX2192" s="191"/>
      <c r="AY2192" s="191"/>
      <c r="AZ2192" s="191"/>
      <c r="BA2192" s="192"/>
      <c r="BB2192" s="193"/>
      <c r="BC2192" s="193"/>
      <c r="BD2192" s="193"/>
    </row>
    <row r="2193" spans="1:56">
      <c r="A2193" s="220"/>
      <c r="B2193" s="221"/>
      <c r="C2193" s="222"/>
      <c r="D2193" s="169"/>
      <c r="E2193" s="169"/>
      <c r="F2193" s="169"/>
      <c r="G2193" s="202"/>
      <c r="H2193" s="217"/>
      <c r="I2193" s="212"/>
      <c r="J2193" s="206"/>
      <c r="K2193" s="212"/>
      <c r="L2193" s="206"/>
      <c r="M2193" s="212"/>
      <c r="N2193" s="206"/>
      <c r="O2193" s="170"/>
      <c r="P2193" s="171"/>
      <c r="Q2193" s="171"/>
      <c r="R2193" s="171"/>
      <c r="S2193" s="172"/>
      <c r="T2193" s="172"/>
      <c r="U2193" s="171"/>
      <c r="V2193" s="171"/>
      <c r="W2193" s="173"/>
      <c r="X2193" s="173"/>
      <c r="Y2193" s="173"/>
      <c r="Z2193" s="171"/>
      <c r="AA2193" s="171"/>
      <c r="AB2193" s="171"/>
      <c r="AC2193" s="172"/>
      <c r="AD2193" s="172"/>
      <c r="AE2193" s="174"/>
      <c r="AF2193" s="175"/>
      <c r="AG2193" s="169"/>
      <c r="AH2193" s="171"/>
      <c r="AI2193" s="171"/>
      <c r="AJ2193" s="169"/>
      <c r="AK2193" s="176"/>
      <c r="AL2193" s="176"/>
      <c r="AM2193" s="176"/>
      <c r="AN2193" s="176"/>
      <c r="AO2193" s="176"/>
      <c r="AP2193" s="176"/>
      <c r="AQ2193" s="176"/>
      <c r="AR2193" s="176"/>
      <c r="AS2193" s="176"/>
      <c r="AT2193" s="176"/>
      <c r="AU2193" s="177"/>
      <c r="AV2193" s="178"/>
      <c r="AW2193" s="178"/>
      <c r="AX2193" s="179"/>
      <c r="AY2193" s="179"/>
      <c r="AZ2193" s="179"/>
      <c r="BA2193" s="180"/>
      <c r="BB2193" s="181"/>
      <c r="BC2193" s="181"/>
      <c r="BD2193" s="181"/>
    </row>
    <row r="2194" spans="1:56">
      <c r="A2194" s="223"/>
      <c r="B2194" s="224"/>
      <c r="C2194" s="225"/>
      <c r="D2194" s="182"/>
      <c r="E2194" s="182"/>
      <c r="F2194" s="182"/>
      <c r="G2194" s="203"/>
      <c r="H2194" s="218"/>
      <c r="I2194" s="213"/>
      <c r="J2194" s="207"/>
      <c r="K2194" s="213"/>
      <c r="L2194" s="207"/>
      <c r="M2194" s="213"/>
      <c r="N2194" s="207"/>
      <c r="O2194" s="183"/>
      <c r="P2194" s="184"/>
      <c r="Q2194" s="184"/>
      <c r="R2194" s="275"/>
      <c r="S2194" s="185"/>
      <c r="T2194" s="185"/>
      <c r="U2194" s="275"/>
      <c r="V2194" s="275"/>
      <c r="W2194" s="276"/>
      <c r="X2194" s="276"/>
      <c r="Y2194" s="276"/>
      <c r="Z2194" s="275"/>
      <c r="AA2194" s="184"/>
      <c r="AB2194" s="184"/>
      <c r="AC2194" s="185"/>
      <c r="AD2194" s="185"/>
      <c r="AE2194" s="186"/>
      <c r="AF2194" s="187"/>
      <c r="AG2194" s="182"/>
      <c r="AH2194" s="184"/>
      <c r="AI2194" s="184"/>
      <c r="AJ2194" s="182"/>
      <c r="AK2194" s="188"/>
      <c r="AL2194" s="188"/>
      <c r="AM2194" s="188"/>
      <c r="AN2194" s="188"/>
      <c r="AO2194" s="188"/>
      <c r="AP2194" s="188"/>
      <c r="AQ2194" s="188"/>
      <c r="AR2194" s="188"/>
      <c r="AS2194" s="188"/>
      <c r="AT2194" s="188"/>
      <c r="AU2194" s="189"/>
      <c r="AV2194" s="190"/>
      <c r="AW2194" s="190"/>
      <c r="AX2194" s="191"/>
      <c r="AY2194" s="191"/>
      <c r="AZ2194" s="191"/>
      <c r="BA2194" s="192"/>
      <c r="BB2194" s="193"/>
      <c r="BC2194" s="193"/>
      <c r="BD2194" s="193"/>
    </row>
    <row r="2195" spans="1:56">
      <c r="A2195" s="220"/>
      <c r="B2195" s="221"/>
      <c r="C2195" s="222"/>
      <c r="D2195" s="169"/>
      <c r="E2195" s="169"/>
      <c r="F2195" s="169"/>
      <c r="G2195" s="202"/>
      <c r="H2195" s="217"/>
      <c r="I2195" s="212"/>
      <c r="J2195" s="206"/>
      <c r="K2195" s="212"/>
      <c r="L2195" s="206"/>
      <c r="M2195" s="212"/>
      <c r="N2195" s="206"/>
      <c r="O2195" s="170"/>
      <c r="P2195" s="171"/>
      <c r="Q2195" s="171"/>
      <c r="R2195" s="171"/>
      <c r="S2195" s="172"/>
      <c r="T2195" s="172"/>
      <c r="U2195" s="171"/>
      <c r="V2195" s="171"/>
      <c r="W2195" s="173"/>
      <c r="X2195" s="173"/>
      <c r="Y2195" s="173"/>
      <c r="Z2195" s="171"/>
      <c r="AA2195" s="171"/>
      <c r="AB2195" s="171"/>
      <c r="AC2195" s="172"/>
      <c r="AD2195" s="172"/>
      <c r="AE2195" s="174"/>
      <c r="AF2195" s="175"/>
      <c r="AG2195" s="169"/>
      <c r="AH2195" s="171"/>
      <c r="AI2195" s="171"/>
      <c r="AJ2195" s="169"/>
      <c r="AK2195" s="176"/>
      <c r="AL2195" s="176"/>
      <c r="AM2195" s="176"/>
      <c r="AN2195" s="176"/>
      <c r="AO2195" s="176"/>
      <c r="AP2195" s="176"/>
      <c r="AQ2195" s="176"/>
      <c r="AR2195" s="176"/>
      <c r="AS2195" s="176"/>
      <c r="AT2195" s="176"/>
      <c r="AU2195" s="177"/>
      <c r="AV2195" s="178"/>
      <c r="AW2195" s="178"/>
      <c r="AX2195" s="179"/>
      <c r="AY2195" s="179"/>
      <c r="AZ2195" s="179"/>
      <c r="BA2195" s="180"/>
      <c r="BB2195" s="181"/>
      <c r="BC2195" s="181"/>
      <c r="BD2195" s="181"/>
    </row>
    <row r="2196" spans="1:56">
      <c r="A2196" s="223"/>
      <c r="B2196" s="224"/>
      <c r="C2196" s="225"/>
      <c r="D2196" s="182"/>
      <c r="E2196" s="182"/>
      <c r="F2196" s="182"/>
      <c r="G2196" s="203"/>
      <c r="H2196" s="218"/>
      <c r="I2196" s="213"/>
      <c r="J2196" s="207"/>
      <c r="K2196" s="213"/>
      <c r="L2196" s="207"/>
      <c r="M2196" s="213"/>
      <c r="N2196" s="207"/>
      <c r="O2196" s="183"/>
      <c r="P2196" s="184"/>
      <c r="Q2196" s="184"/>
      <c r="R2196" s="275"/>
      <c r="S2196" s="185"/>
      <c r="T2196" s="185"/>
      <c r="U2196" s="275"/>
      <c r="V2196" s="275"/>
      <c r="W2196" s="276"/>
      <c r="X2196" s="276"/>
      <c r="Y2196" s="276"/>
      <c r="Z2196" s="275"/>
      <c r="AA2196" s="184"/>
      <c r="AB2196" s="184"/>
      <c r="AC2196" s="185"/>
      <c r="AD2196" s="185"/>
      <c r="AE2196" s="186"/>
      <c r="AF2196" s="187"/>
      <c r="AG2196" s="182"/>
      <c r="AH2196" s="184"/>
      <c r="AI2196" s="184"/>
      <c r="AJ2196" s="182"/>
      <c r="AK2196" s="188"/>
      <c r="AL2196" s="188"/>
      <c r="AM2196" s="188"/>
      <c r="AN2196" s="188"/>
      <c r="AO2196" s="188"/>
      <c r="AP2196" s="188"/>
      <c r="AQ2196" s="188"/>
      <c r="AR2196" s="188"/>
      <c r="AS2196" s="188"/>
      <c r="AT2196" s="188"/>
      <c r="AU2196" s="189"/>
      <c r="AV2196" s="190"/>
      <c r="AW2196" s="190"/>
      <c r="AX2196" s="191"/>
      <c r="AY2196" s="191"/>
      <c r="AZ2196" s="191"/>
      <c r="BA2196" s="192"/>
      <c r="BB2196" s="193"/>
      <c r="BC2196" s="193"/>
      <c r="BD2196" s="193"/>
    </row>
    <row r="2197" spans="1:56">
      <c r="A2197" s="220"/>
      <c r="B2197" s="221"/>
      <c r="C2197" s="222"/>
      <c r="D2197" s="169"/>
      <c r="E2197" s="169"/>
      <c r="F2197" s="169"/>
      <c r="G2197" s="202"/>
      <c r="H2197" s="217"/>
      <c r="I2197" s="212"/>
      <c r="J2197" s="206"/>
      <c r="K2197" s="212"/>
      <c r="L2197" s="206"/>
      <c r="M2197" s="212"/>
      <c r="N2197" s="206"/>
      <c r="O2197" s="170"/>
      <c r="P2197" s="171"/>
      <c r="Q2197" s="171"/>
      <c r="R2197" s="171"/>
      <c r="S2197" s="172"/>
      <c r="T2197" s="172"/>
      <c r="U2197" s="171"/>
      <c r="V2197" s="171"/>
      <c r="W2197" s="173"/>
      <c r="X2197" s="173"/>
      <c r="Y2197" s="173"/>
      <c r="Z2197" s="171"/>
      <c r="AA2197" s="171"/>
      <c r="AB2197" s="171"/>
      <c r="AC2197" s="172"/>
      <c r="AD2197" s="172"/>
      <c r="AE2197" s="174"/>
      <c r="AF2197" s="175"/>
      <c r="AG2197" s="169"/>
      <c r="AH2197" s="171"/>
      <c r="AI2197" s="171"/>
      <c r="AJ2197" s="169"/>
      <c r="AK2197" s="176"/>
      <c r="AL2197" s="176"/>
      <c r="AM2197" s="176"/>
      <c r="AN2197" s="176"/>
      <c r="AO2197" s="176"/>
      <c r="AP2197" s="176"/>
      <c r="AQ2197" s="176"/>
      <c r="AR2197" s="176"/>
      <c r="AS2197" s="176"/>
      <c r="AT2197" s="176"/>
      <c r="AU2197" s="177"/>
      <c r="AV2197" s="178"/>
      <c r="AW2197" s="178"/>
      <c r="AX2197" s="179"/>
      <c r="AY2197" s="179"/>
      <c r="AZ2197" s="179"/>
      <c r="BA2197" s="180"/>
      <c r="BB2197" s="181"/>
      <c r="BC2197" s="181"/>
      <c r="BD2197" s="181"/>
    </row>
    <row r="2198" spans="1:56">
      <c r="A2198" s="223"/>
      <c r="B2198" s="224"/>
      <c r="C2198" s="225"/>
      <c r="D2198" s="182"/>
      <c r="E2198" s="182"/>
      <c r="F2198" s="182"/>
      <c r="G2198" s="203"/>
      <c r="H2198" s="218"/>
      <c r="I2198" s="213"/>
      <c r="J2198" s="207"/>
      <c r="K2198" s="213"/>
      <c r="L2198" s="207"/>
      <c r="M2198" s="213"/>
      <c r="N2198" s="207"/>
      <c r="O2198" s="183"/>
      <c r="P2198" s="184"/>
      <c r="Q2198" s="184"/>
      <c r="R2198" s="275"/>
      <c r="S2198" s="185"/>
      <c r="T2198" s="185"/>
      <c r="U2198" s="275"/>
      <c r="V2198" s="275"/>
      <c r="W2198" s="276"/>
      <c r="X2198" s="276"/>
      <c r="Y2198" s="276"/>
      <c r="Z2198" s="275"/>
      <c r="AA2198" s="184"/>
      <c r="AB2198" s="184"/>
      <c r="AC2198" s="185"/>
      <c r="AD2198" s="185"/>
      <c r="AE2198" s="186"/>
      <c r="AF2198" s="187"/>
      <c r="AG2198" s="182"/>
      <c r="AH2198" s="184"/>
      <c r="AI2198" s="184"/>
      <c r="AJ2198" s="182"/>
      <c r="AK2198" s="188"/>
      <c r="AL2198" s="188"/>
      <c r="AM2198" s="188"/>
      <c r="AN2198" s="188"/>
      <c r="AO2198" s="188"/>
      <c r="AP2198" s="188"/>
      <c r="AQ2198" s="188"/>
      <c r="AR2198" s="188"/>
      <c r="AS2198" s="188"/>
      <c r="AT2198" s="188"/>
      <c r="AU2198" s="189"/>
      <c r="AV2198" s="190"/>
      <c r="AW2198" s="190"/>
      <c r="AX2198" s="191"/>
      <c r="AY2198" s="191"/>
      <c r="AZ2198" s="191"/>
      <c r="BA2198" s="192"/>
      <c r="BB2198" s="193"/>
      <c r="BC2198" s="193"/>
      <c r="BD2198" s="193"/>
    </row>
    <row r="2199" spans="1:56">
      <c r="A2199" s="220"/>
      <c r="B2199" s="221"/>
      <c r="C2199" s="222"/>
      <c r="D2199" s="169"/>
      <c r="E2199" s="169"/>
      <c r="F2199" s="169"/>
      <c r="G2199" s="202"/>
      <c r="H2199" s="217"/>
      <c r="I2199" s="212"/>
      <c r="J2199" s="206"/>
      <c r="K2199" s="212"/>
      <c r="L2199" s="206"/>
      <c r="M2199" s="212"/>
      <c r="N2199" s="206"/>
      <c r="O2199" s="170"/>
      <c r="P2199" s="171"/>
      <c r="Q2199" s="171"/>
      <c r="R2199" s="171"/>
      <c r="S2199" s="172"/>
      <c r="T2199" s="172"/>
      <c r="U2199" s="171"/>
      <c r="V2199" s="171"/>
      <c r="W2199" s="173"/>
      <c r="X2199" s="173"/>
      <c r="Y2199" s="173"/>
      <c r="Z2199" s="171"/>
      <c r="AA2199" s="171"/>
      <c r="AB2199" s="171"/>
      <c r="AC2199" s="172"/>
      <c r="AD2199" s="172"/>
      <c r="AE2199" s="174"/>
      <c r="AF2199" s="175"/>
      <c r="AG2199" s="169"/>
      <c r="AH2199" s="171"/>
      <c r="AI2199" s="171"/>
      <c r="AJ2199" s="169"/>
      <c r="AK2199" s="176"/>
      <c r="AL2199" s="176"/>
      <c r="AM2199" s="176"/>
      <c r="AN2199" s="176"/>
      <c r="AO2199" s="176"/>
      <c r="AP2199" s="176"/>
      <c r="AQ2199" s="176"/>
      <c r="AR2199" s="176"/>
      <c r="AS2199" s="176"/>
      <c r="AT2199" s="176"/>
      <c r="AU2199" s="177"/>
      <c r="AV2199" s="178"/>
      <c r="AW2199" s="178"/>
      <c r="AX2199" s="179"/>
      <c r="AY2199" s="179"/>
      <c r="AZ2199" s="179"/>
      <c r="BA2199" s="180"/>
      <c r="BB2199" s="181"/>
      <c r="BC2199" s="181"/>
      <c r="BD2199" s="181"/>
    </row>
    <row r="2200" spans="1:56">
      <c r="A2200" s="223"/>
      <c r="B2200" s="224"/>
      <c r="C2200" s="225"/>
      <c r="D2200" s="182"/>
      <c r="E2200" s="182"/>
      <c r="F2200" s="182"/>
      <c r="G2200" s="203"/>
      <c r="H2200" s="218"/>
      <c r="I2200" s="213"/>
      <c r="J2200" s="207"/>
      <c r="K2200" s="213"/>
      <c r="L2200" s="207"/>
      <c r="M2200" s="213"/>
      <c r="N2200" s="207"/>
      <c r="O2200" s="183"/>
      <c r="P2200" s="184"/>
      <c r="Q2200" s="184"/>
      <c r="R2200" s="275"/>
      <c r="S2200" s="185"/>
      <c r="T2200" s="185"/>
      <c r="U2200" s="275"/>
      <c r="V2200" s="275"/>
      <c r="W2200" s="276"/>
      <c r="X2200" s="276"/>
      <c r="Y2200" s="276"/>
      <c r="Z2200" s="275"/>
      <c r="AA2200" s="184"/>
      <c r="AB2200" s="184"/>
      <c r="AC2200" s="185"/>
      <c r="AD2200" s="185"/>
      <c r="AE2200" s="186"/>
      <c r="AF2200" s="187"/>
      <c r="AG2200" s="182"/>
      <c r="AH2200" s="184"/>
      <c r="AI2200" s="184"/>
      <c r="AJ2200" s="182"/>
      <c r="AK2200" s="188"/>
      <c r="AL2200" s="188"/>
      <c r="AM2200" s="188"/>
      <c r="AN2200" s="188"/>
      <c r="AO2200" s="188"/>
      <c r="AP2200" s="188"/>
      <c r="AQ2200" s="188"/>
      <c r="AR2200" s="188"/>
      <c r="AS2200" s="188"/>
      <c r="AT2200" s="188"/>
      <c r="AU2200" s="189"/>
      <c r="AV2200" s="190"/>
      <c r="AW2200" s="190"/>
      <c r="AX2200" s="191"/>
      <c r="AY2200" s="191"/>
      <c r="AZ2200" s="191"/>
      <c r="BA2200" s="192"/>
      <c r="BB2200" s="193"/>
      <c r="BC2200" s="193"/>
      <c r="BD2200" s="193"/>
    </row>
    <row r="2201" spans="1:56">
      <c r="A2201" s="220"/>
      <c r="B2201" s="221"/>
      <c r="C2201" s="222"/>
      <c r="D2201" s="169"/>
      <c r="E2201" s="169"/>
      <c r="F2201" s="169"/>
      <c r="G2201" s="202"/>
      <c r="H2201" s="217"/>
      <c r="I2201" s="212"/>
      <c r="J2201" s="206"/>
      <c r="K2201" s="212"/>
      <c r="L2201" s="206"/>
      <c r="M2201" s="212"/>
      <c r="N2201" s="206"/>
      <c r="O2201" s="170"/>
      <c r="P2201" s="171"/>
      <c r="Q2201" s="171"/>
      <c r="R2201" s="171"/>
      <c r="S2201" s="172"/>
      <c r="T2201" s="172"/>
      <c r="U2201" s="171"/>
      <c r="V2201" s="171"/>
      <c r="W2201" s="173"/>
      <c r="X2201" s="173"/>
      <c r="Y2201" s="173"/>
      <c r="Z2201" s="171"/>
      <c r="AA2201" s="171"/>
      <c r="AB2201" s="171"/>
      <c r="AC2201" s="172"/>
      <c r="AD2201" s="172"/>
      <c r="AE2201" s="174"/>
      <c r="AF2201" s="175"/>
      <c r="AG2201" s="169"/>
      <c r="AH2201" s="171"/>
      <c r="AI2201" s="171"/>
      <c r="AJ2201" s="169"/>
      <c r="AK2201" s="176"/>
      <c r="AL2201" s="176"/>
      <c r="AM2201" s="176"/>
      <c r="AN2201" s="176"/>
      <c r="AO2201" s="176"/>
      <c r="AP2201" s="176"/>
      <c r="AQ2201" s="176"/>
      <c r="AR2201" s="176"/>
      <c r="AS2201" s="176"/>
      <c r="AT2201" s="176"/>
      <c r="AU2201" s="177"/>
      <c r="AV2201" s="178"/>
      <c r="AW2201" s="178"/>
      <c r="AX2201" s="179"/>
      <c r="AY2201" s="179"/>
      <c r="AZ2201" s="179"/>
      <c r="BA2201" s="180"/>
      <c r="BB2201" s="181"/>
      <c r="BC2201" s="181"/>
      <c r="BD2201" s="181"/>
    </row>
    <row r="2202" spans="1:56">
      <c r="A2202" s="223"/>
      <c r="B2202" s="224"/>
      <c r="C2202" s="225"/>
      <c r="D2202" s="182"/>
      <c r="E2202" s="182"/>
      <c r="F2202" s="182"/>
      <c r="G2202" s="203"/>
      <c r="H2202" s="218"/>
      <c r="I2202" s="213"/>
      <c r="J2202" s="207"/>
      <c r="K2202" s="213"/>
      <c r="L2202" s="207"/>
      <c r="M2202" s="213"/>
      <c r="N2202" s="207"/>
      <c r="O2202" s="183"/>
      <c r="P2202" s="184"/>
      <c r="Q2202" s="184"/>
      <c r="R2202" s="275"/>
      <c r="S2202" s="185"/>
      <c r="T2202" s="185"/>
      <c r="U2202" s="275"/>
      <c r="V2202" s="275"/>
      <c r="W2202" s="276"/>
      <c r="X2202" s="276"/>
      <c r="Y2202" s="276"/>
      <c r="Z2202" s="275"/>
      <c r="AA2202" s="184"/>
      <c r="AB2202" s="184"/>
      <c r="AC2202" s="185"/>
      <c r="AD2202" s="185"/>
      <c r="AE2202" s="186"/>
      <c r="AF2202" s="187"/>
      <c r="AG2202" s="182"/>
      <c r="AH2202" s="184"/>
      <c r="AI2202" s="184"/>
      <c r="AJ2202" s="182"/>
      <c r="AK2202" s="188"/>
      <c r="AL2202" s="188"/>
      <c r="AM2202" s="188"/>
      <c r="AN2202" s="188"/>
      <c r="AO2202" s="188"/>
      <c r="AP2202" s="188"/>
      <c r="AQ2202" s="188"/>
      <c r="AR2202" s="188"/>
      <c r="AS2202" s="188"/>
      <c r="AT2202" s="188"/>
      <c r="AU2202" s="189"/>
      <c r="AV2202" s="190"/>
      <c r="AW2202" s="190"/>
      <c r="AX2202" s="191"/>
      <c r="AY2202" s="191"/>
      <c r="AZ2202" s="191"/>
      <c r="BA2202" s="192"/>
      <c r="BB2202" s="193"/>
      <c r="BC2202" s="193"/>
      <c r="BD2202" s="193"/>
    </row>
    <row r="2203" spans="1:56">
      <c r="A2203" s="220"/>
      <c r="B2203" s="221"/>
      <c r="C2203" s="222"/>
      <c r="D2203" s="169"/>
      <c r="E2203" s="169"/>
      <c r="F2203" s="169"/>
      <c r="G2203" s="202"/>
      <c r="H2203" s="217"/>
      <c r="I2203" s="212"/>
      <c r="J2203" s="206"/>
      <c r="K2203" s="212"/>
      <c r="L2203" s="206"/>
      <c r="M2203" s="212"/>
      <c r="N2203" s="206"/>
      <c r="O2203" s="170"/>
      <c r="P2203" s="171"/>
      <c r="Q2203" s="171"/>
      <c r="R2203" s="171"/>
      <c r="S2203" s="172"/>
      <c r="T2203" s="172"/>
      <c r="U2203" s="171"/>
      <c r="V2203" s="171"/>
      <c r="W2203" s="173"/>
      <c r="X2203" s="173"/>
      <c r="Y2203" s="173"/>
      <c r="Z2203" s="171"/>
      <c r="AA2203" s="171"/>
      <c r="AB2203" s="171"/>
      <c r="AC2203" s="172"/>
      <c r="AD2203" s="172"/>
      <c r="AE2203" s="174"/>
      <c r="AF2203" s="175"/>
      <c r="AG2203" s="169"/>
      <c r="AH2203" s="171"/>
      <c r="AI2203" s="171"/>
      <c r="AJ2203" s="169"/>
      <c r="AK2203" s="176"/>
      <c r="AL2203" s="176"/>
      <c r="AM2203" s="176"/>
      <c r="AN2203" s="176"/>
      <c r="AO2203" s="176"/>
      <c r="AP2203" s="176"/>
      <c r="AQ2203" s="176"/>
      <c r="AR2203" s="176"/>
      <c r="AS2203" s="176"/>
      <c r="AT2203" s="176"/>
      <c r="AU2203" s="177"/>
      <c r="AV2203" s="178"/>
      <c r="AW2203" s="178"/>
      <c r="AX2203" s="179"/>
      <c r="AY2203" s="179"/>
      <c r="AZ2203" s="179"/>
      <c r="BA2203" s="180"/>
      <c r="BB2203" s="181"/>
      <c r="BC2203" s="181"/>
      <c r="BD2203" s="181"/>
    </row>
    <row r="2204" spans="1:56">
      <c r="A2204" s="223"/>
      <c r="B2204" s="224"/>
      <c r="C2204" s="225"/>
      <c r="D2204" s="182"/>
      <c r="E2204" s="182"/>
      <c r="F2204" s="182"/>
      <c r="G2204" s="203"/>
      <c r="H2204" s="218"/>
      <c r="I2204" s="213"/>
      <c r="J2204" s="207"/>
      <c r="K2204" s="213"/>
      <c r="L2204" s="207"/>
      <c r="M2204" s="213"/>
      <c r="N2204" s="207"/>
      <c r="O2204" s="183"/>
      <c r="P2204" s="184"/>
      <c r="Q2204" s="184"/>
      <c r="R2204" s="275"/>
      <c r="S2204" s="185"/>
      <c r="T2204" s="185"/>
      <c r="U2204" s="275"/>
      <c r="V2204" s="275"/>
      <c r="W2204" s="276"/>
      <c r="X2204" s="276"/>
      <c r="Y2204" s="276"/>
      <c r="Z2204" s="275"/>
      <c r="AA2204" s="184"/>
      <c r="AB2204" s="184"/>
      <c r="AC2204" s="185"/>
      <c r="AD2204" s="185"/>
      <c r="AE2204" s="186"/>
      <c r="AF2204" s="187"/>
      <c r="AG2204" s="182"/>
      <c r="AH2204" s="184"/>
      <c r="AI2204" s="184"/>
      <c r="AJ2204" s="182"/>
      <c r="AK2204" s="188"/>
      <c r="AL2204" s="188"/>
      <c r="AM2204" s="188"/>
      <c r="AN2204" s="188"/>
      <c r="AO2204" s="188"/>
      <c r="AP2204" s="188"/>
      <c r="AQ2204" s="188"/>
      <c r="AR2204" s="188"/>
      <c r="AS2204" s="188"/>
      <c r="AT2204" s="188"/>
      <c r="AU2204" s="189"/>
      <c r="AV2204" s="190"/>
      <c r="AW2204" s="190"/>
      <c r="AX2204" s="191"/>
      <c r="AY2204" s="191"/>
      <c r="AZ2204" s="191"/>
      <c r="BA2204" s="192"/>
      <c r="BB2204" s="193"/>
      <c r="BC2204" s="193"/>
      <c r="BD2204" s="193"/>
    </row>
    <row r="2205" spans="1:56">
      <c r="A2205" s="220"/>
      <c r="B2205" s="221"/>
      <c r="C2205" s="222"/>
      <c r="D2205" s="169"/>
      <c r="E2205" s="169"/>
      <c r="F2205" s="169"/>
      <c r="G2205" s="202"/>
      <c r="H2205" s="217"/>
      <c r="I2205" s="212"/>
      <c r="J2205" s="206"/>
      <c r="K2205" s="212"/>
      <c r="L2205" s="206"/>
      <c r="M2205" s="212"/>
      <c r="N2205" s="206"/>
      <c r="O2205" s="170"/>
      <c r="P2205" s="171"/>
      <c r="Q2205" s="171"/>
      <c r="R2205" s="171"/>
      <c r="S2205" s="172"/>
      <c r="T2205" s="172"/>
      <c r="U2205" s="171"/>
      <c r="V2205" s="171"/>
      <c r="W2205" s="173"/>
      <c r="X2205" s="173"/>
      <c r="Y2205" s="173"/>
      <c r="Z2205" s="171"/>
      <c r="AA2205" s="171"/>
      <c r="AB2205" s="171"/>
      <c r="AC2205" s="172"/>
      <c r="AD2205" s="172"/>
      <c r="AE2205" s="174"/>
      <c r="AF2205" s="175"/>
      <c r="AG2205" s="169"/>
      <c r="AH2205" s="171"/>
      <c r="AI2205" s="171"/>
      <c r="AJ2205" s="169"/>
      <c r="AK2205" s="176"/>
      <c r="AL2205" s="176"/>
      <c r="AM2205" s="176"/>
      <c r="AN2205" s="176"/>
      <c r="AO2205" s="176"/>
      <c r="AP2205" s="176"/>
      <c r="AQ2205" s="176"/>
      <c r="AR2205" s="176"/>
      <c r="AS2205" s="176"/>
      <c r="AT2205" s="176"/>
      <c r="AU2205" s="177"/>
      <c r="AV2205" s="178"/>
      <c r="AW2205" s="178"/>
      <c r="AX2205" s="179"/>
      <c r="AY2205" s="179"/>
      <c r="AZ2205" s="179"/>
      <c r="BA2205" s="180"/>
      <c r="BB2205" s="181"/>
      <c r="BC2205" s="181"/>
      <c r="BD2205" s="181"/>
    </row>
    <row r="2206" spans="1:56">
      <c r="A2206" s="223"/>
      <c r="B2206" s="224"/>
      <c r="C2206" s="225"/>
      <c r="D2206" s="182"/>
      <c r="E2206" s="182"/>
      <c r="F2206" s="182"/>
      <c r="G2206" s="203"/>
      <c r="H2206" s="218"/>
      <c r="I2206" s="213"/>
      <c r="J2206" s="207"/>
      <c r="K2206" s="213"/>
      <c r="L2206" s="207"/>
      <c r="M2206" s="213"/>
      <c r="N2206" s="207"/>
      <c r="O2206" s="183"/>
      <c r="P2206" s="184"/>
      <c r="Q2206" s="184"/>
      <c r="R2206" s="275"/>
      <c r="S2206" s="185"/>
      <c r="T2206" s="185"/>
      <c r="U2206" s="275"/>
      <c r="V2206" s="275"/>
      <c r="W2206" s="276"/>
      <c r="X2206" s="276"/>
      <c r="Y2206" s="276"/>
      <c r="Z2206" s="275"/>
      <c r="AA2206" s="184"/>
      <c r="AB2206" s="184"/>
      <c r="AC2206" s="185"/>
      <c r="AD2206" s="185"/>
      <c r="AE2206" s="186"/>
      <c r="AF2206" s="187"/>
      <c r="AG2206" s="182"/>
      <c r="AH2206" s="184"/>
      <c r="AI2206" s="184"/>
      <c r="AJ2206" s="182"/>
      <c r="AK2206" s="188"/>
      <c r="AL2206" s="188"/>
      <c r="AM2206" s="188"/>
      <c r="AN2206" s="188"/>
      <c r="AO2206" s="188"/>
      <c r="AP2206" s="188"/>
      <c r="AQ2206" s="188"/>
      <c r="AR2206" s="188"/>
      <c r="AS2206" s="188"/>
      <c r="AT2206" s="188"/>
      <c r="AU2206" s="189"/>
      <c r="AV2206" s="190"/>
      <c r="AW2206" s="190"/>
      <c r="AX2206" s="191"/>
      <c r="AY2206" s="191"/>
      <c r="AZ2206" s="191"/>
      <c r="BA2206" s="192"/>
      <c r="BB2206" s="193"/>
      <c r="BC2206" s="193"/>
      <c r="BD2206" s="193"/>
    </row>
    <row r="2207" spans="1:56">
      <c r="A2207" s="220"/>
      <c r="B2207" s="221"/>
      <c r="C2207" s="222"/>
      <c r="D2207" s="169"/>
      <c r="E2207" s="169"/>
      <c r="F2207" s="169"/>
      <c r="G2207" s="202"/>
      <c r="H2207" s="217"/>
      <c r="I2207" s="212"/>
      <c r="J2207" s="206"/>
      <c r="K2207" s="212"/>
      <c r="L2207" s="206"/>
      <c r="M2207" s="212"/>
      <c r="N2207" s="206"/>
      <c r="O2207" s="170"/>
      <c r="P2207" s="171"/>
      <c r="Q2207" s="171"/>
      <c r="R2207" s="171"/>
      <c r="S2207" s="172"/>
      <c r="T2207" s="172"/>
      <c r="U2207" s="171"/>
      <c r="V2207" s="171"/>
      <c r="W2207" s="173"/>
      <c r="X2207" s="173"/>
      <c r="Y2207" s="173"/>
      <c r="Z2207" s="171"/>
      <c r="AA2207" s="171"/>
      <c r="AB2207" s="171"/>
      <c r="AC2207" s="172"/>
      <c r="AD2207" s="172"/>
      <c r="AE2207" s="174"/>
      <c r="AF2207" s="175"/>
      <c r="AG2207" s="169"/>
      <c r="AH2207" s="171"/>
      <c r="AI2207" s="171"/>
      <c r="AJ2207" s="169"/>
      <c r="AK2207" s="176"/>
      <c r="AL2207" s="176"/>
      <c r="AM2207" s="176"/>
      <c r="AN2207" s="176"/>
      <c r="AO2207" s="176"/>
      <c r="AP2207" s="176"/>
      <c r="AQ2207" s="176"/>
      <c r="AR2207" s="176"/>
      <c r="AS2207" s="176"/>
      <c r="AT2207" s="176"/>
      <c r="AU2207" s="177"/>
      <c r="AV2207" s="178"/>
      <c r="AW2207" s="178"/>
      <c r="AX2207" s="179"/>
      <c r="AY2207" s="179"/>
      <c r="AZ2207" s="179"/>
      <c r="BA2207" s="180"/>
      <c r="BB2207" s="181"/>
      <c r="BC2207" s="181"/>
      <c r="BD2207" s="181"/>
    </row>
    <row r="2208" spans="1:56">
      <c r="A2208" s="223"/>
      <c r="B2208" s="224"/>
      <c r="C2208" s="225"/>
      <c r="D2208" s="182"/>
      <c r="E2208" s="182"/>
      <c r="F2208" s="182"/>
      <c r="G2208" s="203"/>
      <c r="H2208" s="218"/>
      <c r="I2208" s="213"/>
      <c r="J2208" s="207"/>
      <c r="K2208" s="213"/>
      <c r="L2208" s="207"/>
      <c r="M2208" s="213"/>
      <c r="N2208" s="207"/>
      <c r="O2208" s="183"/>
      <c r="P2208" s="184"/>
      <c r="Q2208" s="184"/>
      <c r="R2208" s="275"/>
      <c r="S2208" s="185"/>
      <c r="T2208" s="185"/>
      <c r="U2208" s="275"/>
      <c r="V2208" s="275"/>
      <c r="W2208" s="276"/>
      <c r="X2208" s="276"/>
      <c r="Y2208" s="276"/>
      <c r="Z2208" s="275"/>
      <c r="AA2208" s="184"/>
      <c r="AB2208" s="184"/>
      <c r="AC2208" s="185"/>
      <c r="AD2208" s="185"/>
      <c r="AE2208" s="186"/>
      <c r="AF2208" s="187"/>
      <c r="AG2208" s="182"/>
      <c r="AH2208" s="184"/>
      <c r="AI2208" s="184"/>
      <c r="AJ2208" s="182"/>
      <c r="AK2208" s="188"/>
      <c r="AL2208" s="188"/>
      <c r="AM2208" s="188"/>
      <c r="AN2208" s="188"/>
      <c r="AO2208" s="188"/>
      <c r="AP2208" s="188"/>
      <c r="AQ2208" s="188"/>
      <c r="AR2208" s="188"/>
      <c r="AS2208" s="188"/>
      <c r="AT2208" s="188"/>
      <c r="AU2208" s="189"/>
      <c r="AV2208" s="190"/>
      <c r="AW2208" s="190"/>
      <c r="AX2208" s="191"/>
      <c r="AY2208" s="191"/>
      <c r="AZ2208" s="191"/>
      <c r="BA2208" s="192"/>
      <c r="BB2208" s="193"/>
      <c r="BC2208" s="193"/>
      <c r="BD2208" s="193"/>
    </row>
    <row r="2209" spans="1:56">
      <c r="A2209" s="220"/>
      <c r="B2209" s="221"/>
      <c r="C2209" s="222"/>
      <c r="D2209" s="169"/>
      <c r="E2209" s="169"/>
      <c r="F2209" s="169"/>
      <c r="G2209" s="202"/>
      <c r="H2209" s="217"/>
      <c r="I2209" s="212"/>
      <c r="J2209" s="206"/>
      <c r="K2209" s="212"/>
      <c r="L2209" s="206"/>
      <c r="M2209" s="212"/>
      <c r="N2209" s="206"/>
      <c r="O2209" s="170"/>
      <c r="P2209" s="171"/>
      <c r="Q2209" s="171"/>
      <c r="R2209" s="171"/>
      <c r="S2209" s="172"/>
      <c r="T2209" s="172"/>
      <c r="U2209" s="171"/>
      <c r="V2209" s="171"/>
      <c r="W2209" s="173"/>
      <c r="X2209" s="173"/>
      <c r="Y2209" s="173"/>
      <c r="Z2209" s="171"/>
      <c r="AA2209" s="171"/>
      <c r="AB2209" s="171"/>
      <c r="AC2209" s="172"/>
      <c r="AD2209" s="172"/>
      <c r="AE2209" s="174"/>
      <c r="AF2209" s="175"/>
      <c r="AG2209" s="169"/>
      <c r="AH2209" s="171"/>
      <c r="AI2209" s="171"/>
      <c r="AJ2209" s="169"/>
      <c r="AK2209" s="176"/>
      <c r="AL2209" s="176"/>
      <c r="AM2209" s="176"/>
      <c r="AN2209" s="176"/>
      <c r="AO2209" s="176"/>
      <c r="AP2209" s="176"/>
      <c r="AQ2209" s="176"/>
      <c r="AR2209" s="176"/>
      <c r="AS2209" s="176"/>
      <c r="AT2209" s="176"/>
      <c r="AU2209" s="177"/>
      <c r="AV2209" s="178"/>
      <c r="AW2209" s="178"/>
      <c r="AX2209" s="179"/>
      <c r="AY2209" s="179"/>
      <c r="AZ2209" s="179"/>
      <c r="BA2209" s="180"/>
      <c r="BB2209" s="181"/>
      <c r="BC2209" s="181"/>
      <c r="BD2209" s="181"/>
    </row>
    <row r="2210" spans="1:56">
      <c r="A2210" s="223"/>
      <c r="B2210" s="224"/>
      <c r="C2210" s="225"/>
      <c r="D2210" s="182"/>
      <c r="E2210" s="182"/>
      <c r="F2210" s="182"/>
      <c r="G2210" s="203"/>
      <c r="H2210" s="218"/>
      <c r="I2210" s="213"/>
      <c r="J2210" s="207"/>
      <c r="K2210" s="213"/>
      <c r="L2210" s="207"/>
      <c r="M2210" s="213"/>
      <c r="N2210" s="207"/>
      <c r="O2210" s="183"/>
      <c r="P2210" s="184"/>
      <c r="Q2210" s="184"/>
      <c r="R2210" s="275"/>
      <c r="S2210" s="185"/>
      <c r="T2210" s="185"/>
      <c r="U2210" s="275"/>
      <c r="V2210" s="275"/>
      <c r="W2210" s="276"/>
      <c r="X2210" s="276"/>
      <c r="Y2210" s="276"/>
      <c r="Z2210" s="275"/>
      <c r="AA2210" s="184"/>
      <c r="AB2210" s="184"/>
      <c r="AC2210" s="185"/>
      <c r="AD2210" s="185"/>
      <c r="AE2210" s="186"/>
      <c r="AF2210" s="187"/>
      <c r="AG2210" s="182"/>
      <c r="AH2210" s="184"/>
      <c r="AI2210" s="184"/>
      <c r="AJ2210" s="182"/>
      <c r="AK2210" s="188"/>
      <c r="AL2210" s="188"/>
      <c r="AM2210" s="188"/>
      <c r="AN2210" s="188"/>
      <c r="AO2210" s="188"/>
      <c r="AP2210" s="188"/>
      <c r="AQ2210" s="188"/>
      <c r="AR2210" s="188"/>
      <c r="AS2210" s="188"/>
      <c r="AT2210" s="188"/>
      <c r="AU2210" s="189"/>
      <c r="AV2210" s="190"/>
      <c r="AW2210" s="190"/>
      <c r="AX2210" s="191"/>
      <c r="AY2210" s="191"/>
      <c r="AZ2210" s="191"/>
      <c r="BA2210" s="192"/>
      <c r="BB2210" s="193"/>
      <c r="BC2210" s="193"/>
      <c r="BD2210" s="193"/>
    </row>
    <row r="2211" spans="1:56">
      <c r="A2211" s="220"/>
      <c r="B2211" s="221"/>
      <c r="C2211" s="222"/>
      <c r="D2211" s="169"/>
      <c r="E2211" s="169"/>
      <c r="F2211" s="169"/>
      <c r="G2211" s="202"/>
      <c r="H2211" s="217"/>
      <c r="I2211" s="212"/>
      <c r="J2211" s="206"/>
      <c r="K2211" s="212"/>
      <c r="L2211" s="206"/>
      <c r="M2211" s="212"/>
      <c r="N2211" s="206"/>
      <c r="O2211" s="170"/>
      <c r="P2211" s="171"/>
      <c r="Q2211" s="171"/>
      <c r="R2211" s="171"/>
      <c r="S2211" s="172"/>
      <c r="T2211" s="172"/>
      <c r="U2211" s="171"/>
      <c r="V2211" s="171"/>
      <c r="W2211" s="173"/>
      <c r="X2211" s="173"/>
      <c r="Y2211" s="173"/>
      <c r="Z2211" s="171"/>
      <c r="AA2211" s="171"/>
      <c r="AB2211" s="171"/>
      <c r="AC2211" s="172"/>
      <c r="AD2211" s="172"/>
      <c r="AE2211" s="174"/>
      <c r="AF2211" s="175"/>
      <c r="AG2211" s="169"/>
      <c r="AH2211" s="171"/>
      <c r="AI2211" s="171"/>
      <c r="AJ2211" s="169"/>
      <c r="AK2211" s="176"/>
      <c r="AL2211" s="176"/>
      <c r="AM2211" s="176"/>
      <c r="AN2211" s="176"/>
      <c r="AO2211" s="176"/>
      <c r="AP2211" s="176"/>
      <c r="AQ2211" s="176"/>
      <c r="AR2211" s="176"/>
      <c r="AS2211" s="176"/>
      <c r="AT2211" s="176"/>
      <c r="AU2211" s="177"/>
      <c r="AV2211" s="178"/>
      <c r="AW2211" s="178"/>
      <c r="AX2211" s="179"/>
      <c r="AY2211" s="179"/>
      <c r="AZ2211" s="179"/>
      <c r="BA2211" s="180"/>
      <c r="BB2211" s="181"/>
      <c r="BC2211" s="181"/>
      <c r="BD2211" s="181"/>
    </row>
    <row r="2212" spans="1:56">
      <c r="A2212" s="223"/>
      <c r="B2212" s="224"/>
      <c r="C2212" s="225"/>
      <c r="D2212" s="182"/>
      <c r="E2212" s="182"/>
      <c r="F2212" s="182"/>
      <c r="G2212" s="203"/>
      <c r="H2212" s="218"/>
      <c r="I2212" s="213"/>
      <c r="J2212" s="207"/>
      <c r="K2212" s="213"/>
      <c r="L2212" s="207"/>
      <c r="M2212" s="213"/>
      <c r="N2212" s="207"/>
      <c r="O2212" s="183"/>
      <c r="P2212" s="184"/>
      <c r="Q2212" s="184"/>
      <c r="R2212" s="275"/>
      <c r="S2212" s="185"/>
      <c r="T2212" s="185"/>
      <c r="U2212" s="275"/>
      <c r="V2212" s="275"/>
      <c r="W2212" s="276"/>
      <c r="X2212" s="276"/>
      <c r="Y2212" s="276"/>
      <c r="Z2212" s="275"/>
      <c r="AA2212" s="184"/>
      <c r="AB2212" s="184"/>
      <c r="AC2212" s="185"/>
      <c r="AD2212" s="185"/>
      <c r="AE2212" s="186"/>
      <c r="AF2212" s="187"/>
      <c r="AG2212" s="182"/>
      <c r="AH2212" s="184"/>
      <c r="AI2212" s="184"/>
      <c r="AJ2212" s="182"/>
      <c r="AK2212" s="188"/>
      <c r="AL2212" s="188"/>
      <c r="AM2212" s="188"/>
      <c r="AN2212" s="188"/>
      <c r="AO2212" s="188"/>
      <c r="AP2212" s="188"/>
      <c r="AQ2212" s="188"/>
      <c r="AR2212" s="188"/>
      <c r="AS2212" s="188"/>
      <c r="AT2212" s="188"/>
      <c r="AU2212" s="189"/>
      <c r="AV2212" s="190"/>
      <c r="AW2212" s="190"/>
      <c r="AX2212" s="191"/>
      <c r="AY2212" s="191"/>
      <c r="AZ2212" s="191"/>
      <c r="BA2212" s="192"/>
      <c r="BB2212" s="193"/>
      <c r="BC2212" s="193"/>
      <c r="BD2212" s="193"/>
    </row>
    <row r="2213" spans="1:56">
      <c r="A2213" s="220"/>
      <c r="B2213" s="221"/>
      <c r="C2213" s="222"/>
      <c r="D2213" s="169"/>
      <c r="E2213" s="169"/>
      <c r="F2213" s="169"/>
      <c r="G2213" s="202"/>
      <c r="H2213" s="217"/>
      <c r="I2213" s="212"/>
      <c r="J2213" s="206"/>
      <c r="K2213" s="212"/>
      <c r="L2213" s="206"/>
      <c r="M2213" s="212"/>
      <c r="N2213" s="206"/>
      <c r="O2213" s="170"/>
      <c r="P2213" s="171"/>
      <c r="Q2213" s="171"/>
      <c r="R2213" s="171"/>
      <c r="S2213" s="172"/>
      <c r="T2213" s="172"/>
      <c r="U2213" s="171"/>
      <c r="V2213" s="171"/>
      <c r="W2213" s="173"/>
      <c r="X2213" s="173"/>
      <c r="Y2213" s="173"/>
      <c r="Z2213" s="171"/>
      <c r="AA2213" s="171"/>
      <c r="AB2213" s="171"/>
      <c r="AC2213" s="172"/>
      <c r="AD2213" s="172"/>
      <c r="AE2213" s="174"/>
      <c r="AF2213" s="175"/>
      <c r="AG2213" s="169"/>
      <c r="AH2213" s="171"/>
      <c r="AI2213" s="171"/>
      <c r="AJ2213" s="169"/>
      <c r="AK2213" s="176"/>
      <c r="AL2213" s="176"/>
      <c r="AM2213" s="176"/>
      <c r="AN2213" s="176"/>
      <c r="AO2213" s="176"/>
      <c r="AP2213" s="176"/>
      <c r="AQ2213" s="176"/>
      <c r="AR2213" s="176"/>
      <c r="AS2213" s="176"/>
      <c r="AT2213" s="176"/>
      <c r="AU2213" s="177"/>
      <c r="AV2213" s="178"/>
      <c r="AW2213" s="178"/>
      <c r="AX2213" s="179"/>
      <c r="AY2213" s="179"/>
      <c r="AZ2213" s="179"/>
      <c r="BA2213" s="180"/>
      <c r="BB2213" s="181"/>
      <c r="BC2213" s="181"/>
      <c r="BD2213" s="181"/>
    </row>
    <row r="2214" spans="1:56">
      <c r="A2214" s="223"/>
      <c r="B2214" s="224"/>
      <c r="C2214" s="225"/>
      <c r="D2214" s="182"/>
      <c r="E2214" s="182"/>
      <c r="F2214" s="182"/>
      <c r="G2214" s="203"/>
      <c r="H2214" s="218"/>
      <c r="I2214" s="213"/>
      <c r="J2214" s="207"/>
      <c r="K2214" s="213"/>
      <c r="L2214" s="207"/>
      <c r="M2214" s="213"/>
      <c r="N2214" s="207"/>
      <c r="O2214" s="183"/>
      <c r="P2214" s="184"/>
      <c r="Q2214" s="184"/>
      <c r="R2214" s="275"/>
      <c r="S2214" s="185"/>
      <c r="T2214" s="185"/>
      <c r="U2214" s="275"/>
      <c r="V2214" s="275"/>
      <c r="W2214" s="276"/>
      <c r="X2214" s="276"/>
      <c r="Y2214" s="276"/>
      <c r="Z2214" s="275"/>
      <c r="AA2214" s="184"/>
      <c r="AB2214" s="184"/>
      <c r="AC2214" s="185"/>
      <c r="AD2214" s="185"/>
      <c r="AE2214" s="186"/>
      <c r="AF2214" s="187"/>
      <c r="AG2214" s="182"/>
      <c r="AH2214" s="184"/>
      <c r="AI2214" s="184"/>
      <c r="AJ2214" s="182"/>
      <c r="AK2214" s="188"/>
      <c r="AL2214" s="188"/>
      <c r="AM2214" s="188"/>
      <c r="AN2214" s="188"/>
      <c r="AO2214" s="188"/>
      <c r="AP2214" s="188"/>
      <c r="AQ2214" s="188"/>
      <c r="AR2214" s="188"/>
      <c r="AS2214" s="188"/>
      <c r="AT2214" s="188"/>
      <c r="AU2214" s="189"/>
      <c r="AV2214" s="190"/>
      <c r="AW2214" s="190"/>
      <c r="AX2214" s="191"/>
      <c r="AY2214" s="191"/>
      <c r="AZ2214" s="191"/>
      <c r="BA2214" s="192"/>
      <c r="BB2214" s="193"/>
      <c r="BC2214" s="193"/>
      <c r="BD2214" s="193"/>
    </row>
    <row r="2215" spans="1:56">
      <c r="A2215" s="220"/>
      <c r="B2215" s="221"/>
      <c r="C2215" s="222"/>
      <c r="D2215" s="169"/>
      <c r="E2215" s="169"/>
      <c r="F2215" s="169"/>
      <c r="G2215" s="202"/>
      <c r="H2215" s="217"/>
      <c r="I2215" s="212"/>
      <c r="J2215" s="206"/>
      <c r="K2215" s="212"/>
      <c r="L2215" s="206"/>
      <c r="M2215" s="212"/>
      <c r="N2215" s="206"/>
      <c r="O2215" s="170"/>
      <c r="P2215" s="171"/>
      <c r="Q2215" s="171"/>
      <c r="R2215" s="171"/>
      <c r="S2215" s="172"/>
      <c r="T2215" s="172"/>
      <c r="U2215" s="171"/>
      <c r="V2215" s="171"/>
      <c r="W2215" s="173"/>
      <c r="X2215" s="173"/>
      <c r="Y2215" s="173"/>
      <c r="Z2215" s="171"/>
      <c r="AA2215" s="171"/>
      <c r="AB2215" s="171"/>
      <c r="AC2215" s="172"/>
      <c r="AD2215" s="172"/>
      <c r="AE2215" s="174"/>
      <c r="AF2215" s="175"/>
      <c r="AG2215" s="169"/>
      <c r="AH2215" s="171"/>
      <c r="AI2215" s="171"/>
      <c r="AJ2215" s="169"/>
      <c r="AK2215" s="176"/>
      <c r="AL2215" s="176"/>
      <c r="AM2215" s="176"/>
      <c r="AN2215" s="176"/>
      <c r="AO2215" s="176"/>
      <c r="AP2215" s="176"/>
      <c r="AQ2215" s="176"/>
      <c r="AR2215" s="176"/>
      <c r="AS2215" s="176"/>
      <c r="AT2215" s="176"/>
      <c r="AU2215" s="177"/>
      <c r="AV2215" s="178"/>
      <c r="AW2215" s="178"/>
      <c r="AX2215" s="179"/>
      <c r="AY2215" s="179"/>
      <c r="AZ2215" s="179"/>
      <c r="BA2215" s="180"/>
      <c r="BB2215" s="181"/>
      <c r="BC2215" s="181"/>
      <c r="BD2215" s="181"/>
    </row>
    <row r="2216" spans="1:56">
      <c r="A2216" s="223"/>
      <c r="B2216" s="224"/>
      <c r="C2216" s="225"/>
      <c r="D2216" s="182"/>
      <c r="E2216" s="182"/>
      <c r="F2216" s="182"/>
      <c r="G2216" s="203"/>
      <c r="H2216" s="218"/>
      <c r="I2216" s="213"/>
      <c r="J2216" s="207"/>
      <c r="K2216" s="213"/>
      <c r="L2216" s="207"/>
      <c r="M2216" s="213"/>
      <c r="N2216" s="207"/>
      <c r="O2216" s="183"/>
      <c r="P2216" s="184"/>
      <c r="Q2216" s="184"/>
      <c r="R2216" s="275"/>
      <c r="S2216" s="185"/>
      <c r="T2216" s="185"/>
      <c r="U2216" s="275"/>
      <c r="V2216" s="275"/>
      <c r="W2216" s="276"/>
      <c r="X2216" s="276"/>
      <c r="Y2216" s="276"/>
      <c r="Z2216" s="275"/>
      <c r="AA2216" s="184"/>
      <c r="AB2216" s="184"/>
      <c r="AC2216" s="185"/>
      <c r="AD2216" s="185"/>
      <c r="AE2216" s="186"/>
      <c r="AF2216" s="187"/>
      <c r="AG2216" s="182"/>
      <c r="AH2216" s="184"/>
      <c r="AI2216" s="184"/>
      <c r="AJ2216" s="182"/>
      <c r="AK2216" s="188"/>
      <c r="AL2216" s="188"/>
      <c r="AM2216" s="188"/>
      <c r="AN2216" s="188"/>
      <c r="AO2216" s="188"/>
      <c r="AP2216" s="188"/>
      <c r="AQ2216" s="188"/>
      <c r="AR2216" s="188"/>
      <c r="AS2216" s="188"/>
      <c r="AT2216" s="188"/>
      <c r="AU2216" s="189"/>
      <c r="AV2216" s="190"/>
      <c r="AW2216" s="190"/>
      <c r="AX2216" s="191"/>
      <c r="AY2216" s="191"/>
      <c r="AZ2216" s="191"/>
      <c r="BA2216" s="192"/>
      <c r="BB2216" s="193"/>
      <c r="BC2216" s="193"/>
      <c r="BD2216" s="193"/>
    </row>
    <row r="2217" spans="1:56">
      <c r="A2217" s="220"/>
      <c r="B2217" s="221"/>
      <c r="C2217" s="222"/>
      <c r="D2217" s="169"/>
      <c r="E2217" s="169"/>
      <c r="F2217" s="169"/>
      <c r="G2217" s="202"/>
      <c r="H2217" s="217"/>
      <c r="I2217" s="212"/>
      <c r="J2217" s="206"/>
      <c r="K2217" s="212"/>
      <c r="L2217" s="206"/>
      <c r="M2217" s="212"/>
      <c r="N2217" s="206"/>
      <c r="O2217" s="170"/>
      <c r="P2217" s="171"/>
      <c r="Q2217" s="171"/>
      <c r="R2217" s="171"/>
      <c r="S2217" s="172"/>
      <c r="T2217" s="172"/>
      <c r="U2217" s="171"/>
      <c r="V2217" s="171"/>
      <c r="W2217" s="173"/>
      <c r="X2217" s="173"/>
      <c r="Y2217" s="173"/>
      <c r="Z2217" s="171"/>
      <c r="AA2217" s="171"/>
      <c r="AB2217" s="171"/>
      <c r="AC2217" s="172"/>
      <c r="AD2217" s="172"/>
      <c r="AE2217" s="174"/>
      <c r="AF2217" s="175"/>
      <c r="AG2217" s="169"/>
      <c r="AH2217" s="171"/>
      <c r="AI2217" s="171"/>
      <c r="AJ2217" s="169"/>
      <c r="AK2217" s="176"/>
      <c r="AL2217" s="176"/>
      <c r="AM2217" s="176"/>
      <c r="AN2217" s="176"/>
      <c r="AO2217" s="176"/>
      <c r="AP2217" s="176"/>
      <c r="AQ2217" s="176"/>
      <c r="AR2217" s="176"/>
      <c r="AS2217" s="176"/>
      <c r="AT2217" s="176"/>
      <c r="AU2217" s="177"/>
      <c r="AV2217" s="178"/>
      <c r="AW2217" s="178"/>
      <c r="AX2217" s="179"/>
      <c r="AY2217" s="179"/>
      <c r="AZ2217" s="179"/>
      <c r="BA2217" s="180"/>
      <c r="BB2217" s="181"/>
      <c r="BC2217" s="181"/>
      <c r="BD2217" s="181"/>
    </row>
    <row r="2218" spans="1:56">
      <c r="A2218" s="223"/>
      <c r="B2218" s="224"/>
      <c r="C2218" s="225"/>
      <c r="D2218" s="182"/>
      <c r="E2218" s="182"/>
      <c r="F2218" s="182"/>
      <c r="G2218" s="203"/>
      <c r="H2218" s="218"/>
      <c r="I2218" s="213"/>
      <c r="J2218" s="207"/>
      <c r="K2218" s="213"/>
      <c r="L2218" s="207"/>
      <c r="M2218" s="213"/>
      <c r="N2218" s="207"/>
      <c r="O2218" s="183"/>
      <c r="P2218" s="184"/>
      <c r="Q2218" s="184"/>
      <c r="R2218" s="275"/>
      <c r="S2218" s="185"/>
      <c r="T2218" s="185"/>
      <c r="U2218" s="275"/>
      <c r="V2218" s="275"/>
      <c r="W2218" s="276"/>
      <c r="X2218" s="276"/>
      <c r="Y2218" s="276"/>
      <c r="Z2218" s="275"/>
      <c r="AA2218" s="184"/>
      <c r="AB2218" s="184"/>
      <c r="AC2218" s="185"/>
      <c r="AD2218" s="185"/>
      <c r="AE2218" s="186"/>
      <c r="AF2218" s="187"/>
      <c r="AG2218" s="182"/>
      <c r="AH2218" s="184"/>
      <c r="AI2218" s="184"/>
      <c r="AJ2218" s="182"/>
      <c r="AK2218" s="188"/>
      <c r="AL2218" s="188"/>
      <c r="AM2218" s="188"/>
      <c r="AN2218" s="188"/>
      <c r="AO2218" s="188"/>
      <c r="AP2218" s="188"/>
      <c r="AQ2218" s="188"/>
      <c r="AR2218" s="188"/>
      <c r="AS2218" s="188"/>
      <c r="AT2218" s="188"/>
      <c r="AU2218" s="189"/>
      <c r="AV2218" s="190"/>
      <c r="AW2218" s="190"/>
      <c r="AX2218" s="191"/>
      <c r="AY2218" s="191"/>
      <c r="AZ2218" s="191"/>
      <c r="BA2218" s="192"/>
      <c r="BB2218" s="193"/>
      <c r="BC2218" s="193"/>
      <c r="BD2218" s="193"/>
    </row>
    <row r="2219" spans="1:56">
      <c r="A2219" s="220"/>
      <c r="B2219" s="221"/>
      <c r="C2219" s="222"/>
      <c r="D2219" s="169"/>
      <c r="E2219" s="169"/>
      <c r="F2219" s="169"/>
      <c r="G2219" s="202"/>
      <c r="H2219" s="217"/>
      <c r="I2219" s="212"/>
      <c r="J2219" s="206"/>
      <c r="K2219" s="212"/>
      <c r="L2219" s="206"/>
      <c r="M2219" s="212"/>
      <c r="N2219" s="206"/>
      <c r="O2219" s="170"/>
      <c r="P2219" s="171"/>
      <c r="Q2219" s="171"/>
      <c r="R2219" s="171"/>
      <c r="S2219" s="172"/>
      <c r="T2219" s="172"/>
      <c r="U2219" s="171"/>
      <c r="V2219" s="171"/>
      <c r="W2219" s="173"/>
      <c r="X2219" s="173"/>
      <c r="Y2219" s="173"/>
      <c r="Z2219" s="171"/>
      <c r="AA2219" s="171"/>
      <c r="AB2219" s="171"/>
      <c r="AC2219" s="172"/>
      <c r="AD2219" s="172"/>
      <c r="AE2219" s="174"/>
      <c r="AF2219" s="175"/>
      <c r="AG2219" s="169"/>
      <c r="AH2219" s="171"/>
      <c r="AI2219" s="171"/>
      <c r="AJ2219" s="169"/>
      <c r="AK2219" s="176"/>
      <c r="AL2219" s="176"/>
      <c r="AM2219" s="176"/>
      <c r="AN2219" s="176"/>
      <c r="AO2219" s="176"/>
      <c r="AP2219" s="176"/>
      <c r="AQ2219" s="176"/>
      <c r="AR2219" s="176"/>
      <c r="AS2219" s="176"/>
      <c r="AT2219" s="176"/>
      <c r="AU2219" s="177"/>
      <c r="AV2219" s="178"/>
      <c r="AW2219" s="178"/>
      <c r="AX2219" s="179"/>
      <c r="AY2219" s="179"/>
      <c r="AZ2219" s="179"/>
      <c r="BA2219" s="180"/>
      <c r="BB2219" s="181"/>
      <c r="BC2219" s="181"/>
      <c r="BD2219" s="181"/>
    </row>
    <row r="2220" spans="1:56">
      <c r="A2220" s="223"/>
      <c r="B2220" s="224"/>
      <c r="C2220" s="225"/>
      <c r="D2220" s="182"/>
      <c r="E2220" s="182"/>
      <c r="F2220" s="182"/>
      <c r="G2220" s="203"/>
      <c r="H2220" s="218"/>
      <c r="I2220" s="213"/>
      <c r="J2220" s="207"/>
      <c r="K2220" s="213"/>
      <c r="L2220" s="207"/>
      <c r="M2220" s="213"/>
      <c r="N2220" s="207"/>
      <c r="O2220" s="183"/>
      <c r="P2220" s="184"/>
      <c r="Q2220" s="184"/>
      <c r="R2220" s="275"/>
      <c r="S2220" s="185"/>
      <c r="T2220" s="185"/>
      <c r="U2220" s="275"/>
      <c r="V2220" s="275"/>
      <c r="W2220" s="276"/>
      <c r="X2220" s="276"/>
      <c r="Y2220" s="276"/>
      <c r="Z2220" s="275"/>
      <c r="AA2220" s="184"/>
      <c r="AB2220" s="184"/>
      <c r="AC2220" s="185"/>
      <c r="AD2220" s="185"/>
      <c r="AE2220" s="186"/>
      <c r="AF2220" s="187"/>
      <c r="AG2220" s="182"/>
      <c r="AH2220" s="184"/>
      <c r="AI2220" s="184"/>
      <c r="AJ2220" s="182"/>
      <c r="AK2220" s="188"/>
      <c r="AL2220" s="188"/>
      <c r="AM2220" s="188"/>
      <c r="AN2220" s="188"/>
      <c r="AO2220" s="188"/>
      <c r="AP2220" s="188"/>
      <c r="AQ2220" s="188"/>
      <c r="AR2220" s="188"/>
      <c r="AS2220" s="188"/>
      <c r="AT2220" s="188"/>
      <c r="AU2220" s="189"/>
      <c r="AV2220" s="190"/>
      <c r="AW2220" s="190"/>
      <c r="AX2220" s="191"/>
      <c r="AY2220" s="191"/>
      <c r="AZ2220" s="191"/>
      <c r="BA2220" s="192"/>
      <c r="BB2220" s="193"/>
      <c r="BC2220" s="193"/>
      <c r="BD2220" s="193"/>
    </row>
    <row r="2221" spans="1:56">
      <c r="A2221" s="220"/>
      <c r="B2221" s="221"/>
      <c r="C2221" s="222"/>
      <c r="D2221" s="169"/>
      <c r="E2221" s="169"/>
      <c r="F2221" s="169"/>
      <c r="G2221" s="202"/>
      <c r="H2221" s="217"/>
      <c r="I2221" s="212"/>
      <c r="J2221" s="206"/>
      <c r="K2221" s="212"/>
      <c r="L2221" s="206"/>
      <c r="M2221" s="212"/>
      <c r="N2221" s="206"/>
      <c r="O2221" s="170"/>
      <c r="P2221" s="171"/>
      <c r="Q2221" s="171"/>
      <c r="R2221" s="171"/>
      <c r="S2221" s="172"/>
      <c r="T2221" s="172"/>
      <c r="U2221" s="171"/>
      <c r="V2221" s="171"/>
      <c r="W2221" s="173"/>
      <c r="X2221" s="173"/>
      <c r="Y2221" s="173"/>
      <c r="Z2221" s="171"/>
      <c r="AA2221" s="171"/>
      <c r="AB2221" s="171"/>
      <c r="AC2221" s="172"/>
      <c r="AD2221" s="172"/>
      <c r="AE2221" s="174"/>
      <c r="AF2221" s="175"/>
      <c r="AG2221" s="169"/>
      <c r="AH2221" s="171"/>
      <c r="AI2221" s="171"/>
      <c r="AJ2221" s="169"/>
      <c r="AK2221" s="176"/>
      <c r="AL2221" s="176"/>
      <c r="AM2221" s="176"/>
      <c r="AN2221" s="176"/>
      <c r="AO2221" s="176"/>
      <c r="AP2221" s="176"/>
      <c r="AQ2221" s="176"/>
      <c r="AR2221" s="176"/>
      <c r="AS2221" s="176"/>
      <c r="AT2221" s="176"/>
      <c r="AU2221" s="177"/>
      <c r="AV2221" s="178"/>
      <c r="AW2221" s="178"/>
      <c r="AX2221" s="179"/>
      <c r="AY2221" s="179"/>
      <c r="AZ2221" s="179"/>
      <c r="BA2221" s="180"/>
      <c r="BB2221" s="181"/>
      <c r="BC2221" s="181"/>
      <c r="BD2221" s="181"/>
    </row>
    <row r="2222" spans="1:56">
      <c r="A2222" s="223"/>
      <c r="B2222" s="224"/>
      <c r="C2222" s="225"/>
      <c r="D2222" s="182"/>
      <c r="E2222" s="182"/>
      <c r="F2222" s="182"/>
      <c r="G2222" s="203"/>
      <c r="H2222" s="218"/>
      <c r="I2222" s="213"/>
      <c r="J2222" s="207"/>
      <c r="K2222" s="213"/>
      <c r="L2222" s="207"/>
      <c r="M2222" s="213"/>
      <c r="N2222" s="207"/>
      <c r="O2222" s="183"/>
      <c r="P2222" s="184"/>
      <c r="Q2222" s="184"/>
      <c r="R2222" s="275"/>
      <c r="S2222" s="185"/>
      <c r="T2222" s="185"/>
      <c r="U2222" s="275"/>
      <c r="V2222" s="275"/>
      <c r="W2222" s="276"/>
      <c r="X2222" s="276"/>
      <c r="Y2222" s="276"/>
      <c r="Z2222" s="275"/>
      <c r="AA2222" s="184"/>
      <c r="AB2222" s="184"/>
      <c r="AC2222" s="185"/>
      <c r="AD2222" s="185"/>
      <c r="AE2222" s="186"/>
      <c r="AF2222" s="187"/>
      <c r="AG2222" s="182"/>
      <c r="AH2222" s="184"/>
      <c r="AI2222" s="184"/>
      <c r="AJ2222" s="182"/>
      <c r="AK2222" s="188"/>
      <c r="AL2222" s="188"/>
      <c r="AM2222" s="188"/>
      <c r="AN2222" s="188"/>
      <c r="AO2222" s="188"/>
      <c r="AP2222" s="188"/>
      <c r="AQ2222" s="188"/>
      <c r="AR2222" s="188"/>
      <c r="AS2222" s="188"/>
      <c r="AT2222" s="188"/>
      <c r="AU2222" s="189"/>
      <c r="AV2222" s="190"/>
      <c r="AW2222" s="190"/>
      <c r="AX2222" s="191"/>
      <c r="AY2222" s="191"/>
      <c r="AZ2222" s="191"/>
      <c r="BA2222" s="192"/>
      <c r="BB2222" s="193"/>
      <c r="BC2222" s="193"/>
      <c r="BD2222" s="193"/>
    </row>
    <row r="2223" spans="1:56">
      <c r="A2223" s="220"/>
      <c r="B2223" s="221"/>
      <c r="C2223" s="222"/>
      <c r="D2223" s="169"/>
      <c r="E2223" s="169"/>
      <c r="F2223" s="169"/>
      <c r="G2223" s="202"/>
      <c r="H2223" s="217"/>
      <c r="I2223" s="212"/>
      <c r="J2223" s="206"/>
      <c r="K2223" s="212"/>
      <c r="L2223" s="206"/>
      <c r="M2223" s="212"/>
      <c r="N2223" s="206"/>
      <c r="O2223" s="170"/>
      <c r="P2223" s="171"/>
      <c r="Q2223" s="171"/>
      <c r="R2223" s="171"/>
      <c r="S2223" s="172"/>
      <c r="T2223" s="172"/>
      <c r="U2223" s="171"/>
      <c r="V2223" s="171"/>
      <c r="W2223" s="173"/>
      <c r="X2223" s="173"/>
      <c r="Y2223" s="173"/>
      <c r="Z2223" s="171"/>
      <c r="AA2223" s="171"/>
      <c r="AB2223" s="171"/>
      <c r="AC2223" s="172"/>
      <c r="AD2223" s="172"/>
      <c r="AE2223" s="174"/>
      <c r="AF2223" s="175"/>
      <c r="AG2223" s="169"/>
      <c r="AH2223" s="171"/>
      <c r="AI2223" s="171"/>
      <c r="AJ2223" s="169"/>
      <c r="AK2223" s="176"/>
      <c r="AL2223" s="176"/>
      <c r="AM2223" s="176"/>
      <c r="AN2223" s="176"/>
      <c r="AO2223" s="176"/>
      <c r="AP2223" s="176"/>
      <c r="AQ2223" s="176"/>
      <c r="AR2223" s="176"/>
      <c r="AS2223" s="176"/>
      <c r="AT2223" s="176"/>
      <c r="AU2223" s="177"/>
      <c r="AV2223" s="178"/>
      <c r="AW2223" s="178"/>
      <c r="AX2223" s="179"/>
      <c r="AY2223" s="179"/>
      <c r="AZ2223" s="179"/>
      <c r="BA2223" s="180"/>
      <c r="BB2223" s="181"/>
      <c r="BC2223" s="181"/>
      <c r="BD2223" s="181"/>
    </row>
    <row r="2224" spans="1:56">
      <c r="A2224" s="223"/>
      <c r="B2224" s="224"/>
      <c r="C2224" s="225"/>
      <c r="D2224" s="182"/>
      <c r="E2224" s="182"/>
      <c r="F2224" s="182"/>
      <c r="G2224" s="203"/>
      <c r="H2224" s="218"/>
      <c r="I2224" s="213"/>
      <c r="J2224" s="207"/>
      <c r="K2224" s="213"/>
      <c r="L2224" s="207"/>
      <c r="M2224" s="213"/>
      <c r="N2224" s="207"/>
      <c r="O2224" s="183"/>
      <c r="P2224" s="184"/>
      <c r="Q2224" s="184"/>
      <c r="R2224" s="275"/>
      <c r="S2224" s="185"/>
      <c r="T2224" s="185"/>
      <c r="U2224" s="275"/>
      <c r="V2224" s="275"/>
      <c r="W2224" s="276"/>
      <c r="X2224" s="276"/>
      <c r="Y2224" s="276"/>
      <c r="Z2224" s="275"/>
      <c r="AA2224" s="184"/>
      <c r="AB2224" s="184"/>
      <c r="AC2224" s="185"/>
      <c r="AD2224" s="185"/>
      <c r="AE2224" s="186"/>
      <c r="AF2224" s="187"/>
      <c r="AG2224" s="182"/>
      <c r="AH2224" s="184"/>
      <c r="AI2224" s="184"/>
      <c r="AJ2224" s="182"/>
      <c r="AK2224" s="188"/>
      <c r="AL2224" s="188"/>
      <c r="AM2224" s="188"/>
      <c r="AN2224" s="188"/>
      <c r="AO2224" s="188"/>
      <c r="AP2224" s="188"/>
      <c r="AQ2224" s="188"/>
      <c r="AR2224" s="188"/>
      <c r="AS2224" s="188"/>
      <c r="AT2224" s="188"/>
      <c r="AU2224" s="189"/>
      <c r="AV2224" s="190"/>
      <c r="AW2224" s="190"/>
      <c r="AX2224" s="191"/>
      <c r="AY2224" s="191"/>
      <c r="AZ2224" s="191"/>
      <c r="BA2224" s="192"/>
      <c r="BB2224" s="193"/>
      <c r="BC2224" s="193"/>
      <c r="BD2224" s="193"/>
    </row>
    <row r="2225" spans="1:56">
      <c r="A2225" s="220"/>
      <c r="B2225" s="221"/>
      <c r="C2225" s="222"/>
      <c r="D2225" s="169"/>
      <c r="E2225" s="169"/>
      <c r="F2225" s="169"/>
      <c r="G2225" s="202"/>
      <c r="H2225" s="217"/>
      <c r="I2225" s="212"/>
      <c r="J2225" s="206"/>
      <c r="K2225" s="212"/>
      <c r="L2225" s="206"/>
      <c r="M2225" s="212"/>
      <c r="N2225" s="206"/>
      <c r="O2225" s="170"/>
      <c r="P2225" s="171"/>
      <c r="Q2225" s="171"/>
      <c r="R2225" s="171"/>
      <c r="S2225" s="172"/>
      <c r="T2225" s="172"/>
      <c r="U2225" s="171"/>
      <c r="V2225" s="171"/>
      <c r="W2225" s="173"/>
      <c r="X2225" s="173"/>
      <c r="Y2225" s="173"/>
      <c r="Z2225" s="171"/>
      <c r="AA2225" s="171"/>
      <c r="AB2225" s="171"/>
      <c r="AC2225" s="172"/>
      <c r="AD2225" s="172"/>
      <c r="AE2225" s="174"/>
      <c r="AF2225" s="175"/>
      <c r="AG2225" s="169"/>
      <c r="AH2225" s="171"/>
      <c r="AI2225" s="171"/>
      <c r="AJ2225" s="169"/>
      <c r="AK2225" s="176"/>
      <c r="AL2225" s="176"/>
      <c r="AM2225" s="176"/>
      <c r="AN2225" s="176"/>
      <c r="AO2225" s="176"/>
      <c r="AP2225" s="176"/>
      <c r="AQ2225" s="176"/>
      <c r="AR2225" s="176"/>
      <c r="AS2225" s="176"/>
      <c r="AT2225" s="176"/>
      <c r="AU2225" s="177"/>
      <c r="AV2225" s="178"/>
      <c r="AW2225" s="178"/>
      <c r="AX2225" s="179"/>
      <c r="AY2225" s="179"/>
      <c r="AZ2225" s="179"/>
      <c r="BA2225" s="180"/>
      <c r="BB2225" s="181"/>
      <c r="BC2225" s="181"/>
      <c r="BD2225" s="181"/>
    </row>
    <row r="2226" spans="1:56">
      <c r="A2226" s="223"/>
      <c r="B2226" s="224"/>
      <c r="C2226" s="225"/>
      <c r="D2226" s="182"/>
      <c r="E2226" s="182"/>
      <c r="F2226" s="182"/>
      <c r="G2226" s="203"/>
      <c r="H2226" s="218"/>
      <c r="I2226" s="213"/>
      <c r="J2226" s="207"/>
      <c r="K2226" s="213"/>
      <c r="L2226" s="207"/>
      <c r="M2226" s="213"/>
      <c r="N2226" s="207"/>
      <c r="O2226" s="183"/>
      <c r="P2226" s="184"/>
      <c r="Q2226" s="184"/>
      <c r="R2226" s="275"/>
      <c r="S2226" s="185"/>
      <c r="T2226" s="185"/>
      <c r="U2226" s="275"/>
      <c r="V2226" s="275"/>
      <c r="W2226" s="276"/>
      <c r="X2226" s="276"/>
      <c r="Y2226" s="276"/>
      <c r="Z2226" s="275"/>
      <c r="AA2226" s="184"/>
      <c r="AB2226" s="184"/>
      <c r="AC2226" s="185"/>
      <c r="AD2226" s="185"/>
      <c r="AE2226" s="186"/>
      <c r="AF2226" s="187"/>
      <c r="AG2226" s="182"/>
      <c r="AH2226" s="184"/>
      <c r="AI2226" s="184"/>
      <c r="AJ2226" s="182"/>
      <c r="AK2226" s="188"/>
      <c r="AL2226" s="188"/>
      <c r="AM2226" s="188"/>
      <c r="AN2226" s="188"/>
      <c r="AO2226" s="188"/>
      <c r="AP2226" s="188"/>
      <c r="AQ2226" s="188"/>
      <c r="AR2226" s="188"/>
      <c r="AS2226" s="188"/>
      <c r="AT2226" s="188"/>
      <c r="AU2226" s="189"/>
      <c r="AV2226" s="190"/>
      <c r="AW2226" s="190"/>
      <c r="AX2226" s="191"/>
      <c r="AY2226" s="191"/>
      <c r="AZ2226" s="191"/>
      <c r="BA2226" s="192"/>
      <c r="BB2226" s="193"/>
      <c r="BC2226" s="193"/>
      <c r="BD2226" s="193"/>
    </row>
    <row r="2227" spans="1:56">
      <c r="A2227" s="220"/>
      <c r="B2227" s="221"/>
      <c r="C2227" s="222"/>
      <c r="D2227" s="169"/>
      <c r="E2227" s="169"/>
      <c r="F2227" s="169"/>
      <c r="G2227" s="202"/>
      <c r="H2227" s="217"/>
      <c r="I2227" s="212"/>
      <c r="J2227" s="206"/>
      <c r="K2227" s="212"/>
      <c r="L2227" s="206"/>
      <c r="M2227" s="212"/>
      <c r="N2227" s="206"/>
      <c r="O2227" s="170"/>
      <c r="P2227" s="171"/>
      <c r="Q2227" s="171"/>
      <c r="R2227" s="171"/>
      <c r="S2227" s="172"/>
      <c r="T2227" s="172"/>
      <c r="U2227" s="171"/>
      <c r="V2227" s="171"/>
      <c r="W2227" s="173"/>
      <c r="X2227" s="173"/>
      <c r="Y2227" s="173"/>
      <c r="Z2227" s="171"/>
      <c r="AA2227" s="171"/>
      <c r="AB2227" s="171"/>
      <c r="AC2227" s="172"/>
      <c r="AD2227" s="172"/>
      <c r="AE2227" s="174"/>
      <c r="AF2227" s="175"/>
      <c r="AG2227" s="169"/>
      <c r="AH2227" s="171"/>
      <c r="AI2227" s="171"/>
      <c r="AJ2227" s="169"/>
      <c r="AK2227" s="176"/>
      <c r="AL2227" s="176"/>
      <c r="AM2227" s="176"/>
      <c r="AN2227" s="176"/>
      <c r="AO2227" s="176"/>
      <c r="AP2227" s="176"/>
      <c r="AQ2227" s="176"/>
      <c r="AR2227" s="176"/>
      <c r="AS2227" s="176"/>
      <c r="AT2227" s="176"/>
      <c r="AU2227" s="177"/>
      <c r="AV2227" s="178"/>
      <c r="AW2227" s="178"/>
      <c r="AX2227" s="179"/>
      <c r="AY2227" s="179"/>
      <c r="AZ2227" s="179"/>
      <c r="BA2227" s="180"/>
      <c r="BB2227" s="181"/>
      <c r="BC2227" s="181"/>
      <c r="BD2227" s="181"/>
    </row>
    <row r="2228" spans="1:56">
      <c r="A2228" s="223"/>
      <c r="B2228" s="224"/>
      <c r="C2228" s="225"/>
      <c r="D2228" s="182"/>
      <c r="E2228" s="182"/>
      <c r="F2228" s="182"/>
      <c r="G2228" s="203"/>
      <c r="H2228" s="218"/>
      <c r="I2228" s="213"/>
      <c r="J2228" s="207"/>
      <c r="K2228" s="213"/>
      <c r="L2228" s="207"/>
      <c r="M2228" s="213"/>
      <c r="N2228" s="207"/>
      <c r="O2228" s="183"/>
      <c r="P2228" s="184"/>
      <c r="Q2228" s="184"/>
      <c r="R2228" s="275"/>
      <c r="S2228" s="185"/>
      <c r="T2228" s="185"/>
      <c r="U2228" s="275"/>
      <c r="V2228" s="275"/>
      <c r="W2228" s="276"/>
      <c r="X2228" s="276"/>
      <c r="Y2228" s="276"/>
      <c r="Z2228" s="275"/>
      <c r="AA2228" s="184"/>
      <c r="AB2228" s="184"/>
      <c r="AC2228" s="185"/>
      <c r="AD2228" s="185"/>
      <c r="AE2228" s="186"/>
      <c r="AF2228" s="187"/>
      <c r="AG2228" s="182"/>
      <c r="AH2228" s="184"/>
      <c r="AI2228" s="184"/>
      <c r="AJ2228" s="182"/>
      <c r="AK2228" s="188"/>
      <c r="AL2228" s="188"/>
      <c r="AM2228" s="188"/>
      <c r="AN2228" s="188"/>
      <c r="AO2228" s="188"/>
      <c r="AP2228" s="188"/>
      <c r="AQ2228" s="188"/>
      <c r="AR2228" s="188"/>
      <c r="AS2228" s="188"/>
      <c r="AT2228" s="188"/>
      <c r="AU2228" s="189"/>
      <c r="AV2228" s="190"/>
      <c r="AW2228" s="190"/>
      <c r="AX2228" s="191"/>
      <c r="AY2228" s="191"/>
      <c r="AZ2228" s="191"/>
      <c r="BA2228" s="192"/>
      <c r="BB2228" s="193"/>
      <c r="BC2228" s="193"/>
      <c r="BD2228" s="193"/>
    </row>
    <row r="2229" spans="1:56">
      <c r="A2229" s="220"/>
      <c r="B2229" s="221"/>
      <c r="C2229" s="222"/>
      <c r="D2229" s="169"/>
      <c r="E2229" s="169"/>
      <c r="F2229" s="169"/>
      <c r="G2229" s="202"/>
      <c r="H2229" s="217"/>
      <c r="I2229" s="212"/>
      <c r="J2229" s="206"/>
      <c r="K2229" s="212"/>
      <c r="L2229" s="206"/>
      <c r="M2229" s="212"/>
      <c r="N2229" s="206"/>
      <c r="O2229" s="170"/>
      <c r="P2229" s="171"/>
      <c r="Q2229" s="171"/>
      <c r="R2229" s="171"/>
      <c r="S2229" s="172"/>
      <c r="T2229" s="172"/>
      <c r="U2229" s="171"/>
      <c r="V2229" s="171"/>
      <c r="W2229" s="173"/>
      <c r="X2229" s="173"/>
      <c r="Y2229" s="173"/>
      <c r="Z2229" s="171"/>
      <c r="AA2229" s="171"/>
      <c r="AB2229" s="171"/>
      <c r="AC2229" s="172"/>
      <c r="AD2229" s="172"/>
      <c r="AE2229" s="174"/>
      <c r="AF2229" s="175"/>
      <c r="AG2229" s="169"/>
      <c r="AH2229" s="171"/>
      <c r="AI2229" s="171"/>
      <c r="AJ2229" s="169"/>
      <c r="AK2229" s="176"/>
      <c r="AL2229" s="176"/>
      <c r="AM2229" s="176"/>
      <c r="AN2229" s="176"/>
      <c r="AO2229" s="176"/>
      <c r="AP2229" s="176"/>
      <c r="AQ2229" s="176"/>
      <c r="AR2229" s="176"/>
      <c r="AS2229" s="176"/>
      <c r="AT2229" s="176"/>
      <c r="AU2229" s="177"/>
      <c r="AV2229" s="178"/>
      <c r="AW2229" s="178"/>
      <c r="AX2229" s="179"/>
      <c r="AY2229" s="179"/>
      <c r="AZ2229" s="179"/>
      <c r="BA2229" s="180"/>
      <c r="BB2229" s="181"/>
      <c r="BC2229" s="181"/>
      <c r="BD2229" s="181"/>
    </row>
    <row r="2230" spans="1:56">
      <c r="A2230" s="223"/>
      <c r="B2230" s="224"/>
      <c r="C2230" s="225"/>
      <c r="D2230" s="182"/>
      <c r="E2230" s="182"/>
      <c r="F2230" s="182"/>
      <c r="G2230" s="203"/>
      <c r="H2230" s="218"/>
      <c r="I2230" s="213"/>
      <c r="J2230" s="207"/>
      <c r="K2230" s="213"/>
      <c r="L2230" s="207"/>
      <c r="M2230" s="213"/>
      <c r="N2230" s="207"/>
      <c r="O2230" s="183"/>
      <c r="P2230" s="184"/>
      <c r="Q2230" s="184"/>
      <c r="R2230" s="275"/>
      <c r="S2230" s="185"/>
      <c r="T2230" s="185"/>
      <c r="U2230" s="275"/>
      <c r="V2230" s="275"/>
      <c r="W2230" s="276"/>
      <c r="X2230" s="276"/>
      <c r="Y2230" s="276"/>
      <c r="Z2230" s="275"/>
      <c r="AA2230" s="184"/>
      <c r="AB2230" s="184"/>
      <c r="AC2230" s="185"/>
      <c r="AD2230" s="185"/>
      <c r="AE2230" s="186"/>
      <c r="AF2230" s="187"/>
      <c r="AG2230" s="182"/>
      <c r="AH2230" s="184"/>
      <c r="AI2230" s="184"/>
      <c r="AJ2230" s="182"/>
      <c r="AK2230" s="188"/>
      <c r="AL2230" s="188"/>
      <c r="AM2230" s="188"/>
      <c r="AN2230" s="188"/>
      <c r="AO2230" s="188"/>
      <c r="AP2230" s="188"/>
      <c r="AQ2230" s="188"/>
      <c r="AR2230" s="188"/>
      <c r="AS2230" s="188"/>
      <c r="AT2230" s="188"/>
      <c r="AU2230" s="189"/>
      <c r="AV2230" s="190"/>
      <c r="AW2230" s="190"/>
      <c r="AX2230" s="191"/>
      <c r="AY2230" s="191"/>
      <c r="AZ2230" s="191"/>
      <c r="BA2230" s="192"/>
      <c r="BB2230" s="193"/>
      <c r="BC2230" s="193"/>
      <c r="BD2230" s="193"/>
    </row>
    <row r="2231" spans="1:56">
      <c r="A2231" s="220"/>
      <c r="B2231" s="221"/>
      <c r="C2231" s="222"/>
      <c r="D2231" s="169"/>
      <c r="E2231" s="169"/>
      <c r="F2231" s="169"/>
      <c r="G2231" s="202"/>
      <c r="H2231" s="217"/>
      <c r="I2231" s="212"/>
      <c r="J2231" s="206"/>
      <c r="K2231" s="212"/>
      <c r="L2231" s="206"/>
      <c r="M2231" s="212"/>
      <c r="N2231" s="206"/>
      <c r="O2231" s="170"/>
      <c r="P2231" s="171"/>
      <c r="Q2231" s="171"/>
      <c r="R2231" s="171"/>
      <c r="S2231" s="172"/>
      <c r="T2231" s="172"/>
      <c r="U2231" s="171"/>
      <c r="V2231" s="171"/>
      <c r="W2231" s="173"/>
      <c r="X2231" s="173"/>
      <c r="Y2231" s="173"/>
      <c r="Z2231" s="171"/>
      <c r="AA2231" s="171"/>
      <c r="AB2231" s="171"/>
      <c r="AC2231" s="172"/>
      <c r="AD2231" s="172"/>
      <c r="AE2231" s="174"/>
      <c r="AF2231" s="175"/>
      <c r="AG2231" s="169"/>
      <c r="AH2231" s="171"/>
      <c r="AI2231" s="171"/>
      <c r="AJ2231" s="169"/>
      <c r="AK2231" s="176"/>
      <c r="AL2231" s="176"/>
      <c r="AM2231" s="176"/>
      <c r="AN2231" s="176"/>
      <c r="AO2231" s="176"/>
      <c r="AP2231" s="176"/>
      <c r="AQ2231" s="176"/>
      <c r="AR2231" s="176"/>
      <c r="AS2231" s="176"/>
      <c r="AT2231" s="176"/>
      <c r="AU2231" s="177"/>
      <c r="AV2231" s="178"/>
      <c r="AW2231" s="178"/>
      <c r="AX2231" s="179"/>
      <c r="AY2231" s="179"/>
      <c r="AZ2231" s="179"/>
      <c r="BA2231" s="180"/>
      <c r="BB2231" s="181"/>
      <c r="BC2231" s="181"/>
      <c r="BD2231" s="181"/>
    </row>
    <row r="2232" spans="1:56">
      <c r="A2232" s="223"/>
      <c r="B2232" s="224"/>
      <c r="C2232" s="225"/>
      <c r="D2232" s="182"/>
      <c r="E2232" s="182"/>
      <c r="F2232" s="182"/>
      <c r="G2232" s="203"/>
      <c r="H2232" s="218"/>
      <c r="I2232" s="213"/>
      <c r="J2232" s="207"/>
      <c r="K2232" s="213"/>
      <c r="L2232" s="207"/>
      <c r="M2232" s="213"/>
      <c r="N2232" s="207"/>
      <c r="O2232" s="183"/>
      <c r="P2232" s="184"/>
      <c r="Q2232" s="184"/>
      <c r="R2232" s="275"/>
      <c r="S2232" s="185"/>
      <c r="T2232" s="185"/>
      <c r="U2232" s="275"/>
      <c r="V2232" s="275"/>
      <c r="W2232" s="276"/>
      <c r="X2232" s="276"/>
      <c r="Y2232" s="276"/>
      <c r="Z2232" s="275"/>
      <c r="AA2232" s="184"/>
      <c r="AB2232" s="184"/>
      <c r="AC2232" s="185"/>
      <c r="AD2232" s="185"/>
      <c r="AE2232" s="186"/>
      <c r="AF2232" s="187"/>
      <c r="AG2232" s="182"/>
      <c r="AH2232" s="184"/>
      <c r="AI2232" s="184"/>
      <c r="AJ2232" s="182"/>
      <c r="AK2232" s="188"/>
      <c r="AL2232" s="188"/>
      <c r="AM2232" s="188"/>
      <c r="AN2232" s="188"/>
      <c r="AO2232" s="188"/>
      <c r="AP2232" s="188"/>
      <c r="AQ2232" s="188"/>
      <c r="AR2232" s="188"/>
      <c r="AS2232" s="188"/>
      <c r="AT2232" s="188"/>
      <c r="AU2232" s="189"/>
      <c r="AV2232" s="190"/>
      <c r="AW2232" s="190"/>
      <c r="AX2232" s="191"/>
      <c r="AY2232" s="191"/>
      <c r="AZ2232" s="191"/>
      <c r="BA2232" s="192"/>
      <c r="BB2232" s="193"/>
      <c r="BC2232" s="193"/>
      <c r="BD2232" s="193"/>
    </row>
    <row r="2233" spans="1:56">
      <c r="A2233" s="220"/>
      <c r="B2233" s="221"/>
      <c r="C2233" s="222"/>
      <c r="D2233" s="169"/>
      <c r="E2233" s="169"/>
      <c r="F2233" s="169"/>
      <c r="G2233" s="202"/>
      <c r="H2233" s="217"/>
      <c r="I2233" s="212"/>
      <c r="J2233" s="206"/>
      <c r="K2233" s="212"/>
      <c r="L2233" s="206"/>
      <c r="M2233" s="212"/>
      <c r="N2233" s="206"/>
      <c r="O2233" s="170"/>
      <c r="P2233" s="171"/>
      <c r="Q2233" s="171"/>
      <c r="R2233" s="171"/>
      <c r="S2233" s="172"/>
      <c r="T2233" s="172"/>
      <c r="U2233" s="171"/>
      <c r="V2233" s="171"/>
      <c r="W2233" s="173"/>
      <c r="X2233" s="173"/>
      <c r="Y2233" s="173"/>
      <c r="Z2233" s="171"/>
      <c r="AA2233" s="171"/>
      <c r="AB2233" s="171"/>
      <c r="AC2233" s="172"/>
      <c r="AD2233" s="172"/>
      <c r="AE2233" s="174"/>
      <c r="AF2233" s="175"/>
      <c r="AG2233" s="169"/>
      <c r="AH2233" s="171"/>
      <c r="AI2233" s="171"/>
      <c r="AJ2233" s="169"/>
      <c r="AK2233" s="176"/>
      <c r="AL2233" s="176"/>
      <c r="AM2233" s="176"/>
      <c r="AN2233" s="176"/>
      <c r="AO2233" s="176"/>
      <c r="AP2233" s="176"/>
      <c r="AQ2233" s="176"/>
      <c r="AR2233" s="176"/>
      <c r="AS2233" s="176"/>
      <c r="AT2233" s="176"/>
      <c r="AU2233" s="177"/>
      <c r="AV2233" s="178"/>
      <c r="AW2233" s="178"/>
      <c r="AX2233" s="179"/>
      <c r="AY2233" s="179"/>
      <c r="AZ2233" s="179"/>
      <c r="BA2233" s="180"/>
      <c r="BB2233" s="181"/>
      <c r="BC2233" s="181"/>
      <c r="BD2233" s="181"/>
    </row>
    <row r="2234" spans="1:56">
      <c r="A2234" s="223"/>
      <c r="B2234" s="224"/>
      <c r="C2234" s="225"/>
      <c r="D2234" s="182"/>
      <c r="E2234" s="182"/>
      <c r="F2234" s="182"/>
      <c r="G2234" s="203"/>
      <c r="H2234" s="218"/>
      <c r="I2234" s="213"/>
      <c r="J2234" s="207"/>
      <c r="K2234" s="213"/>
      <c r="L2234" s="207"/>
      <c r="M2234" s="213"/>
      <c r="N2234" s="207"/>
      <c r="O2234" s="183"/>
      <c r="P2234" s="184"/>
      <c r="Q2234" s="184"/>
      <c r="R2234" s="275"/>
      <c r="S2234" s="185"/>
      <c r="T2234" s="185"/>
      <c r="U2234" s="275"/>
      <c r="V2234" s="275"/>
      <c r="W2234" s="276"/>
      <c r="X2234" s="276"/>
      <c r="Y2234" s="276"/>
      <c r="Z2234" s="275"/>
      <c r="AA2234" s="184"/>
      <c r="AB2234" s="184"/>
      <c r="AC2234" s="185"/>
      <c r="AD2234" s="185"/>
      <c r="AE2234" s="186"/>
      <c r="AF2234" s="187"/>
      <c r="AG2234" s="182"/>
      <c r="AH2234" s="184"/>
      <c r="AI2234" s="184"/>
      <c r="AJ2234" s="182"/>
      <c r="AK2234" s="188"/>
      <c r="AL2234" s="188"/>
      <c r="AM2234" s="188"/>
      <c r="AN2234" s="188"/>
      <c r="AO2234" s="188"/>
      <c r="AP2234" s="188"/>
      <c r="AQ2234" s="188"/>
      <c r="AR2234" s="188"/>
      <c r="AS2234" s="188"/>
      <c r="AT2234" s="188"/>
      <c r="AU2234" s="189"/>
      <c r="AV2234" s="190"/>
      <c r="AW2234" s="190"/>
      <c r="AX2234" s="191"/>
      <c r="AY2234" s="191"/>
      <c r="AZ2234" s="191"/>
      <c r="BA2234" s="192"/>
      <c r="BB2234" s="193"/>
      <c r="BC2234" s="193"/>
      <c r="BD2234" s="193"/>
    </row>
    <row r="2235" spans="1:56">
      <c r="A2235" s="220"/>
      <c r="B2235" s="221"/>
      <c r="C2235" s="222"/>
      <c r="D2235" s="169"/>
      <c r="E2235" s="169"/>
      <c r="F2235" s="169"/>
      <c r="G2235" s="202"/>
      <c r="H2235" s="217"/>
      <c r="I2235" s="212"/>
      <c r="J2235" s="206"/>
      <c r="K2235" s="212"/>
      <c r="L2235" s="206"/>
      <c r="M2235" s="212"/>
      <c r="N2235" s="206"/>
      <c r="O2235" s="170"/>
      <c r="P2235" s="171"/>
      <c r="Q2235" s="171"/>
      <c r="R2235" s="171"/>
      <c r="S2235" s="172"/>
      <c r="T2235" s="172"/>
      <c r="U2235" s="171"/>
      <c r="V2235" s="171"/>
      <c r="W2235" s="173"/>
      <c r="X2235" s="173"/>
      <c r="Y2235" s="173"/>
      <c r="Z2235" s="171"/>
      <c r="AA2235" s="171"/>
      <c r="AB2235" s="171"/>
      <c r="AC2235" s="172"/>
      <c r="AD2235" s="172"/>
      <c r="AE2235" s="174"/>
      <c r="AF2235" s="175"/>
      <c r="AG2235" s="169"/>
      <c r="AH2235" s="171"/>
      <c r="AI2235" s="171"/>
      <c r="AJ2235" s="169"/>
      <c r="AK2235" s="176"/>
      <c r="AL2235" s="176"/>
      <c r="AM2235" s="176"/>
      <c r="AN2235" s="176"/>
      <c r="AO2235" s="176"/>
      <c r="AP2235" s="176"/>
      <c r="AQ2235" s="176"/>
      <c r="AR2235" s="176"/>
      <c r="AS2235" s="176"/>
      <c r="AT2235" s="176"/>
      <c r="AU2235" s="177"/>
      <c r="AV2235" s="178"/>
      <c r="AW2235" s="178"/>
      <c r="AX2235" s="179"/>
      <c r="AY2235" s="179"/>
      <c r="AZ2235" s="179"/>
      <c r="BA2235" s="180"/>
      <c r="BB2235" s="181"/>
      <c r="BC2235" s="181"/>
      <c r="BD2235" s="181"/>
    </row>
    <row r="2236" spans="1:56">
      <c r="A2236" s="223"/>
      <c r="B2236" s="224"/>
      <c r="C2236" s="225"/>
      <c r="D2236" s="182"/>
      <c r="E2236" s="182"/>
      <c r="F2236" s="182"/>
      <c r="G2236" s="203"/>
      <c r="H2236" s="218"/>
      <c r="I2236" s="213"/>
      <c r="J2236" s="207"/>
      <c r="K2236" s="213"/>
      <c r="L2236" s="207"/>
      <c r="M2236" s="213"/>
      <c r="N2236" s="207"/>
      <c r="O2236" s="183"/>
      <c r="P2236" s="184"/>
      <c r="Q2236" s="184"/>
      <c r="R2236" s="275"/>
      <c r="S2236" s="185"/>
      <c r="T2236" s="185"/>
      <c r="U2236" s="275"/>
      <c r="V2236" s="275"/>
      <c r="W2236" s="276"/>
      <c r="X2236" s="276"/>
      <c r="Y2236" s="276"/>
      <c r="Z2236" s="275"/>
      <c r="AA2236" s="184"/>
      <c r="AB2236" s="184"/>
      <c r="AC2236" s="185"/>
      <c r="AD2236" s="185"/>
      <c r="AE2236" s="186"/>
      <c r="AF2236" s="187"/>
      <c r="AG2236" s="182"/>
      <c r="AH2236" s="184"/>
      <c r="AI2236" s="184"/>
      <c r="AJ2236" s="182"/>
      <c r="AK2236" s="188"/>
      <c r="AL2236" s="188"/>
      <c r="AM2236" s="188"/>
      <c r="AN2236" s="188"/>
      <c r="AO2236" s="188"/>
      <c r="AP2236" s="188"/>
      <c r="AQ2236" s="188"/>
      <c r="AR2236" s="188"/>
      <c r="AS2236" s="188"/>
      <c r="AT2236" s="188"/>
      <c r="AU2236" s="189"/>
      <c r="AV2236" s="190"/>
      <c r="AW2236" s="190"/>
      <c r="AX2236" s="191"/>
      <c r="AY2236" s="191"/>
      <c r="AZ2236" s="191"/>
      <c r="BA2236" s="192"/>
      <c r="BB2236" s="193"/>
      <c r="BC2236" s="193"/>
      <c r="BD2236" s="193"/>
    </row>
    <row r="2237" spans="1:56">
      <c r="A2237" s="220"/>
      <c r="B2237" s="221"/>
      <c r="C2237" s="222"/>
      <c r="D2237" s="169"/>
      <c r="E2237" s="169"/>
      <c r="F2237" s="169"/>
      <c r="G2237" s="202"/>
      <c r="H2237" s="217"/>
      <c r="I2237" s="212"/>
      <c r="J2237" s="206"/>
      <c r="K2237" s="212"/>
      <c r="L2237" s="206"/>
      <c r="M2237" s="212"/>
      <c r="N2237" s="206"/>
      <c r="O2237" s="170"/>
      <c r="P2237" s="171"/>
      <c r="Q2237" s="171"/>
      <c r="R2237" s="171"/>
      <c r="S2237" s="172"/>
      <c r="T2237" s="172"/>
      <c r="U2237" s="171"/>
      <c r="V2237" s="171"/>
      <c r="W2237" s="173"/>
      <c r="X2237" s="173"/>
      <c r="Y2237" s="173"/>
      <c r="Z2237" s="171"/>
      <c r="AA2237" s="171"/>
      <c r="AB2237" s="171"/>
      <c r="AC2237" s="172"/>
      <c r="AD2237" s="172"/>
      <c r="AE2237" s="174"/>
      <c r="AF2237" s="175"/>
      <c r="AG2237" s="169"/>
      <c r="AH2237" s="171"/>
      <c r="AI2237" s="171"/>
      <c r="AJ2237" s="169"/>
      <c r="AK2237" s="176"/>
      <c r="AL2237" s="176"/>
      <c r="AM2237" s="176"/>
      <c r="AN2237" s="176"/>
      <c r="AO2237" s="176"/>
      <c r="AP2237" s="176"/>
      <c r="AQ2237" s="176"/>
      <c r="AR2237" s="176"/>
      <c r="AS2237" s="176"/>
      <c r="AT2237" s="176"/>
      <c r="AU2237" s="177"/>
      <c r="AV2237" s="178"/>
      <c r="AW2237" s="178"/>
      <c r="AX2237" s="179"/>
      <c r="AY2237" s="179"/>
      <c r="AZ2237" s="179"/>
      <c r="BA2237" s="180"/>
      <c r="BB2237" s="181"/>
      <c r="BC2237" s="181"/>
      <c r="BD2237" s="181"/>
    </row>
    <row r="2238" spans="1:56">
      <c r="A2238" s="223"/>
      <c r="B2238" s="224"/>
      <c r="C2238" s="225"/>
      <c r="D2238" s="182"/>
      <c r="E2238" s="182"/>
      <c r="F2238" s="182"/>
      <c r="G2238" s="203"/>
      <c r="H2238" s="218"/>
      <c r="I2238" s="213"/>
      <c r="J2238" s="207"/>
      <c r="K2238" s="213"/>
      <c r="L2238" s="207"/>
      <c r="M2238" s="213"/>
      <c r="N2238" s="207"/>
      <c r="O2238" s="183"/>
      <c r="P2238" s="184"/>
      <c r="Q2238" s="184"/>
      <c r="R2238" s="275"/>
      <c r="S2238" s="185"/>
      <c r="T2238" s="185"/>
      <c r="U2238" s="275"/>
      <c r="V2238" s="275"/>
      <c r="W2238" s="276"/>
      <c r="X2238" s="276"/>
      <c r="Y2238" s="276"/>
      <c r="Z2238" s="275"/>
      <c r="AA2238" s="184"/>
      <c r="AB2238" s="184"/>
      <c r="AC2238" s="185"/>
      <c r="AD2238" s="185"/>
      <c r="AE2238" s="186"/>
      <c r="AF2238" s="187"/>
      <c r="AG2238" s="182"/>
      <c r="AH2238" s="184"/>
      <c r="AI2238" s="184"/>
      <c r="AJ2238" s="182"/>
      <c r="AK2238" s="188"/>
      <c r="AL2238" s="188"/>
      <c r="AM2238" s="188"/>
      <c r="AN2238" s="188"/>
      <c r="AO2238" s="188"/>
      <c r="AP2238" s="188"/>
      <c r="AQ2238" s="188"/>
      <c r="AR2238" s="188"/>
      <c r="AS2238" s="188"/>
      <c r="AT2238" s="188"/>
      <c r="AU2238" s="189"/>
      <c r="AV2238" s="190"/>
      <c r="AW2238" s="190"/>
      <c r="AX2238" s="191"/>
      <c r="AY2238" s="191"/>
      <c r="AZ2238" s="191"/>
      <c r="BA2238" s="192"/>
      <c r="BB2238" s="193"/>
      <c r="BC2238" s="193"/>
      <c r="BD2238" s="193"/>
    </row>
    <row r="2239" spans="1:56">
      <c r="A2239" s="220"/>
      <c r="B2239" s="221"/>
      <c r="C2239" s="222"/>
      <c r="D2239" s="169"/>
      <c r="E2239" s="169"/>
      <c r="F2239" s="169"/>
      <c r="G2239" s="202"/>
      <c r="H2239" s="217"/>
      <c r="I2239" s="212"/>
      <c r="J2239" s="206"/>
      <c r="K2239" s="212"/>
      <c r="L2239" s="206"/>
      <c r="M2239" s="212"/>
      <c r="N2239" s="206"/>
      <c r="O2239" s="170"/>
      <c r="P2239" s="171"/>
      <c r="Q2239" s="171"/>
      <c r="R2239" s="171"/>
      <c r="S2239" s="172"/>
      <c r="T2239" s="172"/>
      <c r="U2239" s="171"/>
      <c r="V2239" s="171"/>
      <c r="W2239" s="173"/>
      <c r="X2239" s="173"/>
      <c r="Y2239" s="173"/>
      <c r="Z2239" s="171"/>
      <c r="AA2239" s="171"/>
      <c r="AB2239" s="171"/>
      <c r="AC2239" s="172"/>
      <c r="AD2239" s="172"/>
      <c r="AE2239" s="174"/>
      <c r="AF2239" s="175"/>
      <c r="AG2239" s="169"/>
      <c r="AH2239" s="171"/>
      <c r="AI2239" s="171"/>
      <c r="AJ2239" s="169"/>
      <c r="AK2239" s="176"/>
      <c r="AL2239" s="176"/>
      <c r="AM2239" s="176"/>
      <c r="AN2239" s="176"/>
      <c r="AO2239" s="176"/>
      <c r="AP2239" s="176"/>
      <c r="AQ2239" s="176"/>
      <c r="AR2239" s="176"/>
      <c r="AS2239" s="176"/>
      <c r="AT2239" s="176"/>
      <c r="AU2239" s="177"/>
      <c r="AV2239" s="178"/>
      <c r="AW2239" s="178"/>
      <c r="AX2239" s="179"/>
      <c r="AY2239" s="179"/>
      <c r="AZ2239" s="179"/>
      <c r="BA2239" s="180"/>
      <c r="BB2239" s="181"/>
      <c r="BC2239" s="181"/>
      <c r="BD2239" s="181"/>
    </row>
    <row r="2240" spans="1:56">
      <c r="A2240" s="223"/>
      <c r="B2240" s="224"/>
      <c r="C2240" s="225"/>
      <c r="D2240" s="182"/>
      <c r="E2240" s="182"/>
      <c r="F2240" s="182"/>
      <c r="G2240" s="203"/>
      <c r="H2240" s="218"/>
      <c r="I2240" s="213"/>
      <c r="J2240" s="207"/>
      <c r="K2240" s="213"/>
      <c r="L2240" s="207"/>
      <c r="M2240" s="213"/>
      <c r="N2240" s="207"/>
      <c r="O2240" s="183"/>
      <c r="P2240" s="184"/>
      <c r="Q2240" s="184"/>
      <c r="R2240" s="275"/>
      <c r="S2240" s="185"/>
      <c r="T2240" s="185"/>
      <c r="U2240" s="275"/>
      <c r="V2240" s="275"/>
      <c r="W2240" s="276"/>
      <c r="X2240" s="276"/>
      <c r="Y2240" s="276"/>
      <c r="Z2240" s="275"/>
      <c r="AA2240" s="184"/>
      <c r="AB2240" s="184"/>
      <c r="AC2240" s="185"/>
      <c r="AD2240" s="185"/>
      <c r="AE2240" s="186"/>
      <c r="AF2240" s="187"/>
      <c r="AG2240" s="182"/>
      <c r="AH2240" s="184"/>
      <c r="AI2240" s="184"/>
      <c r="AJ2240" s="182"/>
      <c r="AK2240" s="188"/>
      <c r="AL2240" s="188"/>
      <c r="AM2240" s="188"/>
      <c r="AN2240" s="188"/>
      <c r="AO2240" s="188"/>
      <c r="AP2240" s="188"/>
      <c r="AQ2240" s="188"/>
      <c r="AR2240" s="188"/>
      <c r="AS2240" s="188"/>
      <c r="AT2240" s="188"/>
      <c r="AU2240" s="189"/>
      <c r="AV2240" s="190"/>
      <c r="AW2240" s="190"/>
      <c r="AX2240" s="191"/>
      <c r="AY2240" s="191"/>
      <c r="AZ2240" s="191"/>
      <c r="BA2240" s="192"/>
      <c r="BB2240" s="193"/>
      <c r="BC2240" s="193"/>
      <c r="BD2240" s="193"/>
    </row>
    <row r="2241" spans="1:56">
      <c r="A2241" s="220"/>
      <c r="B2241" s="221"/>
      <c r="C2241" s="222"/>
      <c r="D2241" s="169"/>
      <c r="E2241" s="169"/>
      <c r="F2241" s="169"/>
      <c r="G2241" s="202"/>
      <c r="H2241" s="217"/>
      <c r="I2241" s="212"/>
      <c r="J2241" s="206"/>
      <c r="K2241" s="212"/>
      <c r="L2241" s="206"/>
      <c r="M2241" s="212"/>
      <c r="N2241" s="206"/>
      <c r="O2241" s="170"/>
      <c r="P2241" s="171"/>
      <c r="Q2241" s="171"/>
      <c r="R2241" s="171"/>
      <c r="S2241" s="172"/>
      <c r="T2241" s="172"/>
      <c r="U2241" s="171"/>
      <c r="V2241" s="171"/>
      <c r="W2241" s="173"/>
      <c r="X2241" s="173"/>
      <c r="Y2241" s="173"/>
      <c r="Z2241" s="171"/>
      <c r="AA2241" s="171"/>
      <c r="AB2241" s="171"/>
      <c r="AC2241" s="172"/>
      <c r="AD2241" s="172"/>
      <c r="AE2241" s="174"/>
      <c r="AF2241" s="175"/>
      <c r="AG2241" s="169"/>
      <c r="AH2241" s="171"/>
      <c r="AI2241" s="171"/>
      <c r="AJ2241" s="169"/>
      <c r="AK2241" s="176"/>
      <c r="AL2241" s="176"/>
      <c r="AM2241" s="176"/>
      <c r="AN2241" s="176"/>
      <c r="AO2241" s="176"/>
      <c r="AP2241" s="176"/>
      <c r="AQ2241" s="176"/>
      <c r="AR2241" s="176"/>
      <c r="AS2241" s="176"/>
      <c r="AT2241" s="176"/>
      <c r="AU2241" s="177"/>
      <c r="AV2241" s="178"/>
      <c r="AW2241" s="178"/>
      <c r="AX2241" s="179"/>
      <c r="AY2241" s="179"/>
      <c r="AZ2241" s="179"/>
      <c r="BA2241" s="180"/>
      <c r="BB2241" s="181"/>
      <c r="BC2241" s="181"/>
      <c r="BD2241" s="181"/>
    </row>
    <row r="2242" spans="1:56">
      <c r="A2242" s="223"/>
      <c r="B2242" s="224"/>
      <c r="C2242" s="225"/>
      <c r="D2242" s="182"/>
      <c r="E2242" s="182"/>
      <c r="F2242" s="182"/>
      <c r="G2242" s="203"/>
      <c r="H2242" s="218"/>
      <c r="I2242" s="213"/>
      <c r="J2242" s="207"/>
      <c r="K2242" s="213"/>
      <c r="L2242" s="207"/>
      <c r="M2242" s="213"/>
      <c r="N2242" s="207"/>
      <c r="O2242" s="183"/>
      <c r="P2242" s="184"/>
      <c r="Q2242" s="184"/>
      <c r="R2242" s="275"/>
      <c r="S2242" s="185"/>
      <c r="T2242" s="185"/>
      <c r="U2242" s="275"/>
      <c r="V2242" s="275"/>
      <c r="W2242" s="276"/>
      <c r="X2242" s="276"/>
      <c r="Y2242" s="276"/>
      <c r="Z2242" s="275"/>
      <c r="AA2242" s="184"/>
      <c r="AB2242" s="184"/>
      <c r="AC2242" s="185"/>
      <c r="AD2242" s="185"/>
      <c r="AE2242" s="186"/>
      <c r="AF2242" s="187"/>
      <c r="AG2242" s="182"/>
      <c r="AH2242" s="184"/>
      <c r="AI2242" s="184"/>
      <c r="AJ2242" s="182"/>
      <c r="AK2242" s="188"/>
      <c r="AL2242" s="188"/>
      <c r="AM2242" s="188"/>
      <c r="AN2242" s="188"/>
      <c r="AO2242" s="188"/>
      <c r="AP2242" s="188"/>
      <c r="AQ2242" s="188"/>
      <c r="AR2242" s="188"/>
      <c r="AS2242" s="188"/>
      <c r="AT2242" s="188"/>
      <c r="AU2242" s="189"/>
      <c r="AV2242" s="190"/>
      <c r="AW2242" s="190"/>
      <c r="AX2242" s="191"/>
      <c r="AY2242" s="191"/>
      <c r="AZ2242" s="191"/>
      <c r="BA2242" s="192"/>
      <c r="BB2242" s="193"/>
      <c r="BC2242" s="193"/>
      <c r="BD2242" s="193"/>
    </row>
    <row r="2243" spans="1:56">
      <c r="A2243" s="220"/>
      <c r="B2243" s="221"/>
      <c r="C2243" s="222"/>
      <c r="D2243" s="169"/>
      <c r="E2243" s="169"/>
      <c r="F2243" s="169"/>
      <c r="G2243" s="202"/>
      <c r="H2243" s="217"/>
      <c r="I2243" s="212"/>
      <c r="J2243" s="206"/>
      <c r="K2243" s="212"/>
      <c r="L2243" s="206"/>
      <c r="M2243" s="212"/>
      <c r="N2243" s="206"/>
      <c r="O2243" s="170"/>
      <c r="P2243" s="171"/>
      <c r="Q2243" s="171"/>
      <c r="R2243" s="171"/>
      <c r="S2243" s="172"/>
      <c r="T2243" s="172"/>
      <c r="U2243" s="171"/>
      <c r="V2243" s="171"/>
      <c r="W2243" s="173"/>
      <c r="X2243" s="173"/>
      <c r="Y2243" s="173"/>
      <c r="Z2243" s="171"/>
      <c r="AA2243" s="171"/>
      <c r="AB2243" s="171"/>
      <c r="AC2243" s="172"/>
      <c r="AD2243" s="172"/>
      <c r="AE2243" s="174"/>
      <c r="AF2243" s="175"/>
      <c r="AG2243" s="169"/>
      <c r="AH2243" s="171"/>
      <c r="AI2243" s="171"/>
      <c r="AJ2243" s="169"/>
      <c r="AK2243" s="176"/>
      <c r="AL2243" s="176"/>
      <c r="AM2243" s="176"/>
      <c r="AN2243" s="176"/>
      <c r="AO2243" s="176"/>
      <c r="AP2243" s="176"/>
      <c r="AQ2243" s="176"/>
      <c r="AR2243" s="176"/>
      <c r="AS2243" s="176"/>
      <c r="AT2243" s="176"/>
      <c r="AU2243" s="177"/>
      <c r="AV2243" s="178"/>
      <c r="AW2243" s="178"/>
      <c r="AX2243" s="179"/>
      <c r="AY2243" s="179"/>
      <c r="AZ2243" s="179"/>
      <c r="BA2243" s="180"/>
      <c r="BB2243" s="181"/>
      <c r="BC2243" s="181"/>
      <c r="BD2243" s="181"/>
    </row>
    <row r="2244" spans="1:56">
      <c r="A2244" s="223"/>
      <c r="B2244" s="224"/>
      <c r="C2244" s="225"/>
      <c r="D2244" s="182"/>
      <c r="E2244" s="182"/>
      <c r="F2244" s="182"/>
      <c r="G2244" s="203"/>
      <c r="H2244" s="218"/>
      <c r="I2244" s="213"/>
      <c r="J2244" s="207"/>
      <c r="K2244" s="213"/>
      <c r="L2244" s="207"/>
      <c r="M2244" s="213"/>
      <c r="N2244" s="207"/>
      <c r="O2244" s="183"/>
      <c r="P2244" s="184"/>
      <c r="Q2244" s="184"/>
      <c r="R2244" s="275"/>
      <c r="S2244" s="185"/>
      <c r="T2244" s="185"/>
      <c r="U2244" s="275"/>
      <c r="V2244" s="275"/>
      <c r="W2244" s="276"/>
      <c r="X2244" s="276"/>
      <c r="Y2244" s="276"/>
      <c r="Z2244" s="275"/>
      <c r="AA2244" s="184"/>
      <c r="AB2244" s="184"/>
      <c r="AC2244" s="185"/>
      <c r="AD2244" s="185"/>
      <c r="AE2244" s="186"/>
      <c r="AF2244" s="187"/>
      <c r="AG2244" s="182"/>
      <c r="AH2244" s="184"/>
      <c r="AI2244" s="184"/>
      <c r="AJ2244" s="182"/>
      <c r="AK2244" s="188"/>
      <c r="AL2244" s="188"/>
      <c r="AM2244" s="188"/>
      <c r="AN2244" s="188"/>
      <c r="AO2244" s="188"/>
      <c r="AP2244" s="188"/>
      <c r="AQ2244" s="188"/>
      <c r="AR2244" s="188"/>
      <c r="AS2244" s="188"/>
      <c r="AT2244" s="188"/>
      <c r="AU2244" s="189"/>
      <c r="AV2244" s="190"/>
      <c r="AW2244" s="190"/>
      <c r="AX2244" s="191"/>
      <c r="AY2244" s="191"/>
      <c r="AZ2244" s="191"/>
      <c r="BA2244" s="192"/>
      <c r="BB2244" s="193"/>
      <c r="BC2244" s="193"/>
      <c r="BD2244" s="193"/>
    </row>
    <row r="2245" spans="1:56">
      <c r="A2245" s="220"/>
      <c r="B2245" s="221"/>
      <c r="C2245" s="222"/>
      <c r="D2245" s="169"/>
      <c r="E2245" s="169"/>
      <c r="F2245" s="169"/>
      <c r="G2245" s="202"/>
      <c r="H2245" s="217"/>
      <c r="I2245" s="212"/>
      <c r="J2245" s="206"/>
      <c r="K2245" s="212"/>
      <c r="L2245" s="206"/>
      <c r="M2245" s="212"/>
      <c r="N2245" s="206"/>
      <c r="O2245" s="170"/>
      <c r="P2245" s="171"/>
      <c r="Q2245" s="171"/>
      <c r="R2245" s="171"/>
      <c r="S2245" s="172"/>
      <c r="T2245" s="172"/>
      <c r="U2245" s="171"/>
      <c r="V2245" s="171"/>
      <c r="W2245" s="173"/>
      <c r="X2245" s="173"/>
      <c r="Y2245" s="173"/>
      <c r="Z2245" s="171"/>
      <c r="AA2245" s="171"/>
      <c r="AB2245" s="171"/>
      <c r="AC2245" s="172"/>
      <c r="AD2245" s="172"/>
      <c r="AE2245" s="174"/>
      <c r="AF2245" s="175"/>
      <c r="AG2245" s="169"/>
      <c r="AH2245" s="171"/>
      <c r="AI2245" s="171"/>
      <c r="AJ2245" s="169"/>
      <c r="AK2245" s="176"/>
      <c r="AL2245" s="176"/>
      <c r="AM2245" s="176"/>
      <c r="AN2245" s="176"/>
      <c r="AO2245" s="176"/>
      <c r="AP2245" s="176"/>
      <c r="AQ2245" s="176"/>
      <c r="AR2245" s="176"/>
      <c r="AS2245" s="176"/>
      <c r="AT2245" s="176"/>
      <c r="AU2245" s="177"/>
      <c r="AV2245" s="178"/>
      <c r="AW2245" s="178"/>
      <c r="AX2245" s="179"/>
      <c r="AY2245" s="179"/>
      <c r="AZ2245" s="179"/>
      <c r="BA2245" s="180"/>
      <c r="BB2245" s="181"/>
      <c r="BC2245" s="181"/>
      <c r="BD2245" s="181"/>
    </row>
    <row r="2246" spans="1:56">
      <c r="A2246" s="223"/>
      <c r="B2246" s="224"/>
      <c r="C2246" s="225"/>
      <c r="D2246" s="182"/>
      <c r="E2246" s="182"/>
      <c r="F2246" s="182"/>
      <c r="G2246" s="203"/>
      <c r="H2246" s="218"/>
      <c r="I2246" s="213"/>
      <c r="J2246" s="207"/>
      <c r="K2246" s="213"/>
      <c r="L2246" s="207"/>
      <c r="M2246" s="213"/>
      <c r="N2246" s="207"/>
      <c r="O2246" s="183"/>
      <c r="P2246" s="184"/>
      <c r="Q2246" s="184"/>
      <c r="R2246" s="275"/>
      <c r="S2246" s="185"/>
      <c r="T2246" s="185"/>
      <c r="U2246" s="275"/>
      <c r="V2246" s="275"/>
      <c r="W2246" s="276"/>
      <c r="X2246" s="276"/>
      <c r="Y2246" s="276"/>
      <c r="Z2246" s="275"/>
      <c r="AA2246" s="184"/>
      <c r="AB2246" s="184"/>
      <c r="AC2246" s="185"/>
      <c r="AD2246" s="185"/>
      <c r="AE2246" s="186"/>
      <c r="AF2246" s="187"/>
      <c r="AG2246" s="182"/>
      <c r="AH2246" s="184"/>
      <c r="AI2246" s="184"/>
      <c r="AJ2246" s="182"/>
      <c r="AK2246" s="188"/>
      <c r="AL2246" s="188"/>
      <c r="AM2246" s="188"/>
      <c r="AN2246" s="188"/>
      <c r="AO2246" s="188"/>
      <c r="AP2246" s="188"/>
      <c r="AQ2246" s="188"/>
      <c r="AR2246" s="188"/>
      <c r="AS2246" s="188"/>
      <c r="AT2246" s="188"/>
      <c r="AU2246" s="189"/>
      <c r="AV2246" s="190"/>
      <c r="AW2246" s="190"/>
      <c r="AX2246" s="191"/>
      <c r="AY2246" s="191"/>
      <c r="AZ2246" s="191"/>
      <c r="BA2246" s="192"/>
      <c r="BB2246" s="193"/>
      <c r="BC2246" s="193"/>
      <c r="BD2246" s="193"/>
    </row>
    <row r="2247" spans="1:56">
      <c r="A2247" s="220"/>
      <c r="B2247" s="221"/>
      <c r="C2247" s="222"/>
      <c r="D2247" s="169"/>
      <c r="E2247" s="169"/>
      <c r="F2247" s="169"/>
      <c r="G2247" s="202"/>
      <c r="H2247" s="217"/>
      <c r="I2247" s="212"/>
      <c r="J2247" s="206"/>
      <c r="K2247" s="212"/>
      <c r="L2247" s="206"/>
      <c r="M2247" s="212"/>
      <c r="N2247" s="206"/>
      <c r="O2247" s="170"/>
      <c r="P2247" s="171"/>
      <c r="Q2247" s="171"/>
      <c r="R2247" s="171"/>
      <c r="S2247" s="172"/>
      <c r="T2247" s="172"/>
      <c r="U2247" s="171"/>
      <c r="V2247" s="171"/>
      <c r="W2247" s="173"/>
      <c r="X2247" s="173"/>
      <c r="Y2247" s="173"/>
      <c r="Z2247" s="171"/>
      <c r="AA2247" s="171"/>
      <c r="AB2247" s="171"/>
      <c r="AC2247" s="172"/>
      <c r="AD2247" s="172"/>
      <c r="AE2247" s="174"/>
      <c r="AF2247" s="175"/>
      <c r="AG2247" s="169"/>
      <c r="AH2247" s="171"/>
      <c r="AI2247" s="171"/>
      <c r="AJ2247" s="169"/>
      <c r="AK2247" s="176"/>
      <c r="AL2247" s="176"/>
      <c r="AM2247" s="176"/>
      <c r="AN2247" s="176"/>
      <c r="AO2247" s="176"/>
      <c r="AP2247" s="176"/>
      <c r="AQ2247" s="176"/>
      <c r="AR2247" s="176"/>
      <c r="AS2247" s="176"/>
      <c r="AT2247" s="176"/>
      <c r="AU2247" s="177"/>
      <c r="AV2247" s="178"/>
      <c r="AW2247" s="178"/>
      <c r="AX2247" s="179"/>
      <c r="AY2247" s="179"/>
      <c r="AZ2247" s="179"/>
      <c r="BA2247" s="180"/>
      <c r="BB2247" s="181"/>
      <c r="BC2247" s="181"/>
      <c r="BD2247" s="181"/>
    </row>
    <row r="2248" spans="1:56">
      <c r="A2248" s="223"/>
      <c r="B2248" s="224"/>
      <c r="C2248" s="225"/>
      <c r="D2248" s="182"/>
      <c r="E2248" s="182"/>
      <c r="F2248" s="182"/>
      <c r="G2248" s="203"/>
      <c r="H2248" s="218"/>
      <c r="I2248" s="213"/>
      <c r="J2248" s="207"/>
      <c r="K2248" s="213"/>
      <c r="L2248" s="207"/>
      <c r="M2248" s="213"/>
      <c r="N2248" s="207"/>
      <c r="O2248" s="183"/>
      <c r="P2248" s="184"/>
      <c r="Q2248" s="184"/>
      <c r="R2248" s="275"/>
      <c r="S2248" s="185"/>
      <c r="T2248" s="185"/>
      <c r="U2248" s="275"/>
      <c r="V2248" s="275"/>
      <c r="W2248" s="276"/>
      <c r="X2248" s="276"/>
      <c r="Y2248" s="276"/>
      <c r="Z2248" s="275"/>
      <c r="AA2248" s="184"/>
      <c r="AB2248" s="184"/>
      <c r="AC2248" s="185"/>
      <c r="AD2248" s="185"/>
      <c r="AE2248" s="186"/>
      <c r="AF2248" s="187"/>
      <c r="AG2248" s="182"/>
      <c r="AH2248" s="184"/>
      <c r="AI2248" s="184"/>
      <c r="AJ2248" s="182"/>
      <c r="AK2248" s="188"/>
      <c r="AL2248" s="188"/>
      <c r="AM2248" s="188"/>
      <c r="AN2248" s="188"/>
      <c r="AO2248" s="188"/>
      <c r="AP2248" s="188"/>
      <c r="AQ2248" s="188"/>
      <c r="AR2248" s="188"/>
      <c r="AS2248" s="188"/>
      <c r="AT2248" s="188"/>
      <c r="AU2248" s="189"/>
      <c r="AV2248" s="190"/>
      <c r="AW2248" s="190"/>
      <c r="AX2248" s="191"/>
      <c r="AY2248" s="191"/>
      <c r="AZ2248" s="191"/>
      <c r="BA2248" s="192"/>
      <c r="BB2248" s="193"/>
      <c r="BC2248" s="193"/>
      <c r="BD2248" s="193"/>
    </row>
    <row r="2249" spans="1:56">
      <c r="A2249" s="220"/>
      <c r="B2249" s="221"/>
      <c r="C2249" s="222"/>
      <c r="D2249" s="169"/>
      <c r="E2249" s="169"/>
      <c r="F2249" s="169"/>
      <c r="G2249" s="202"/>
      <c r="H2249" s="217"/>
      <c r="I2249" s="212"/>
      <c r="J2249" s="206"/>
      <c r="K2249" s="212"/>
      <c r="L2249" s="206"/>
      <c r="M2249" s="212"/>
      <c r="N2249" s="206"/>
      <c r="O2249" s="170"/>
      <c r="P2249" s="171"/>
      <c r="Q2249" s="171"/>
      <c r="R2249" s="171"/>
      <c r="S2249" s="172"/>
      <c r="T2249" s="172"/>
      <c r="U2249" s="171"/>
      <c r="V2249" s="171"/>
      <c r="W2249" s="173"/>
      <c r="X2249" s="173"/>
      <c r="Y2249" s="173"/>
      <c r="Z2249" s="171"/>
      <c r="AA2249" s="171"/>
      <c r="AB2249" s="171"/>
      <c r="AC2249" s="172"/>
      <c r="AD2249" s="172"/>
      <c r="AE2249" s="174"/>
      <c r="AF2249" s="175"/>
      <c r="AG2249" s="169"/>
      <c r="AH2249" s="171"/>
      <c r="AI2249" s="171"/>
      <c r="AJ2249" s="169"/>
      <c r="AK2249" s="176"/>
      <c r="AL2249" s="176"/>
      <c r="AM2249" s="176"/>
      <c r="AN2249" s="176"/>
      <c r="AO2249" s="176"/>
      <c r="AP2249" s="176"/>
      <c r="AQ2249" s="176"/>
      <c r="AR2249" s="176"/>
      <c r="AS2249" s="176"/>
      <c r="AT2249" s="176"/>
      <c r="AU2249" s="177"/>
      <c r="AV2249" s="178"/>
      <c r="AW2249" s="178"/>
      <c r="AX2249" s="179"/>
      <c r="AY2249" s="179"/>
      <c r="AZ2249" s="179"/>
      <c r="BA2249" s="180"/>
      <c r="BB2249" s="181"/>
      <c r="BC2249" s="181"/>
      <c r="BD2249" s="181"/>
    </row>
    <row r="2250" spans="1:56">
      <c r="A2250" s="223"/>
      <c r="B2250" s="224"/>
      <c r="C2250" s="225"/>
      <c r="D2250" s="182"/>
      <c r="E2250" s="182"/>
      <c r="F2250" s="182"/>
      <c r="G2250" s="203"/>
      <c r="H2250" s="218"/>
      <c r="I2250" s="213"/>
      <c r="J2250" s="207"/>
      <c r="K2250" s="213"/>
      <c r="L2250" s="207"/>
      <c r="M2250" s="213"/>
      <c r="N2250" s="207"/>
      <c r="O2250" s="183"/>
      <c r="P2250" s="184"/>
      <c r="Q2250" s="184"/>
      <c r="R2250" s="275"/>
      <c r="S2250" s="185"/>
      <c r="T2250" s="185"/>
      <c r="U2250" s="275"/>
      <c r="V2250" s="275"/>
      <c r="W2250" s="276"/>
      <c r="X2250" s="276"/>
      <c r="Y2250" s="276"/>
      <c r="Z2250" s="275"/>
      <c r="AA2250" s="184"/>
      <c r="AB2250" s="184"/>
      <c r="AC2250" s="185"/>
      <c r="AD2250" s="185"/>
      <c r="AE2250" s="186"/>
      <c r="AF2250" s="187"/>
      <c r="AG2250" s="182"/>
      <c r="AH2250" s="184"/>
      <c r="AI2250" s="184"/>
      <c r="AJ2250" s="182"/>
      <c r="AK2250" s="188"/>
      <c r="AL2250" s="188"/>
      <c r="AM2250" s="188"/>
      <c r="AN2250" s="188"/>
      <c r="AO2250" s="188"/>
      <c r="AP2250" s="188"/>
      <c r="AQ2250" s="188"/>
      <c r="AR2250" s="188"/>
      <c r="AS2250" s="188"/>
      <c r="AT2250" s="188"/>
      <c r="AU2250" s="189"/>
      <c r="AV2250" s="190"/>
      <c r="AW2250" s="190"/>
      <c r="AX2250" s="191"/>
      <c r="AY2250" s="191"/>
      <c r="AZ2250" s="191"/>
      <c r="BA2250" s="192"/>
      <c r="BB2250" s="193"/>
      <c r="BC2250" s="193"/>
      <c r="BD2250" s="193"/>
    </row>
    <row r="2251" spans="1:56">
      <c r="A2251" s="220"/>
      <c r="B2251" s="221"/>
      <c r="C2251" s="222"/>
      <c r="D2251" s="169"/>
      <c r="E2251" s="169"/>
      <c r="F2251" s="169"/>
      <c r="G2251" s="202"/>
      <c r="H2251" s="217"/>
      <c r="I2251" s="212"/>
      <c r="J2251" s="206"/>
      <c r="K2251" s="212"/>
      <c r="L2251" s="206"/>
      <c r="M2251" s="212"/>
      <c r="N2251" s="206"/>
      <c r="O2251" s="170"/>
      <c r="P2251" s="171"/>
      <c r="Q2251" s="171"/>
      <c r="R2251" s="171"/>
      <c r="S2251" s="172"/>
      <c r="T2251" s="172"/>
      <c r="U2251" s="171"/>
      <c r="V2251" s="171"/>
      <c r="W2251" s="173"/>
      <c r="X2251" s="173"/>
      <c r="Y2251" s="173"/>
      <c r="Z2251" s="171"/>
      <c r="AA2251" s="171"/>
      <c r="AB2251" s="171"/>
      <c r="AC2251" s="172"/>
      <c r="AD2251" s="172"/>
      <c r="AE2251" s="174"/>
      <c r="AF2251" s="175"/>
      <c r="AG2251" s="169"/>
      <c r="AH2251" s="171"/>
      <c r="AI2251" s="171"/>
      <c r="AJ2251" s="169"/>
      <c r="AK2251" s="176"/>
      <c r="AL2251" s="176"/>
      <c r="AM2251" s="176"/>
      <c r="AN2251" s="176"/>
      <c r="AO2251" s="176"/>
      <c r="AP2251" s="176"/>
      <c r="AQ2251" s="176"/>
      <c r="AR2251" s="176"/>
      <c r="AS2251" s="176"/>
      <c r="AT2251" s="176"/>
      <c r="AU2251" s="177"/>
      <c r="AV2251" s="178"/>
      <c r="AW2251" s="178"/>
      <c r="AX2251" s="179"/>
      <c r="AY2251" s="179"/>
      <c r="AZ2251" s="179"/>
      <c r="BA2251" s="180"/>
      <c r="BB2251" s="181"/>
      <c r="BC2251" s="181"/>
      <c r="BD2251" s="181"/>
    </row>
    <row r="2252" spans="1:56">
      <c r="A2252" s="223"/>
      <c r="B2252" s="224"/>
      <c r="C2252" s="225"/>
      <c r="D2252" s="182"/>
      <c r="E2252" s="182"/>
      <c r="F2252" s="182"/>
      <c r="G2252" s="203"/>
      <c r="H2252" s="218"/>
      <c r="I2252" s="213"/>
      <c r="J2252" s="207"/>
      <c r="K2252" s="213"/>
      <c r="L2252" s="207"/>
      <c r="M2252" s="213"/>
      <c r="N2252" s="207"/>
      <c r="O2252" s="183"/>
      <c r="P2252" s="184"/>
      <c r="Q2252" s="184"/>
      <c r="R2252" s="275"/>
      <c r="S2252" s="185"/>
      <c r="T2252" s="185"/>
      <c r="U2252" s="275"/>
      <c r="V2252" s="275"/>
      <c r="W2252" s="276"/>
      <c r="X2252" s="276"/>
      <c r="Y2252" s="276"/>
      <c r="Z2252" s="275"/>
      <c r="AA2252" s="184"/>
      <c r="AB2252" s="184"/>
      <c r="AC2252" s="185"/>
      <c r="AD2252" s="185"/>
      <c r="AE2252" s="186"/>
      <c r="AF2252" s="187"/>
      <c r="AG2252" s="182"/>
      <c r="AH2252" s="184"/>
      <c r="AI2252" s="184"/>
      <c r="AJ2252" s="182"/>
      <c r="AK2252" s="188"/>
      <c r="AL2252" s="188"/>
      <c r="AM2252" s="188"/>
      <c r="AN2252" s="188"/>
      <c r="AO2252" s="188"/>
      <c r="AP2252" s="188"/>
      <c r="AQ2252" s="188"/>
      <c r="AR2252" s="188"/>
      <c r="AS2252" s="188"/>
      <c r="AT2252" s="188"/>
      <c r="AU2252" s="189"/>
      <c r="AV2252" s="190"/>
      <c r="AW2252" s="190"/>
      <c r="AX2252" s="191"/>
      <c r="AY2252" s="191"/>
      <c r="AZ2252" s="191"/>
      <c r="BA2252" s="192"/>
      <c r="BB2252" s="193"/>
      <c r="BC2252" s="193"/>
      <c r="BD2252" s="193"/>
    </row>
    <row r="2253" spans="1:56">
      <c r="A2253" s="220"/>
      <c r="B2253" s="221"/>
      <c r="C2253" s="222"/>
      <c r="D2253" s="169"/>
      <c r="E2253" s="169"/>
      <c r="F2253" s="169"/>
      <c r="G2253" s="202"/>
      <c r="H2253" s="217"/>
      <c r="I2253" s="212"/>
      <c r="J2253" s="206"/>
      <c r="K2253" s="212"/>
      <c r="L2253" s="206"/>
      <c r="M2253" s="212"/>
      <c r="N2253" s="206"/>
      <c r="O2253" s="170"/>
      <c r="P2253" s="171"/>
      <c r="Q2253" s="171"/>
      <c r="R2253" s="171"/>
      <c r="S2253" s="172"/>
      <c r="T2253" s="172"/>
      <c r="U2253" s="171"/>
      <c r="V2253" s="171"/>
      <c r="W2253" s="173"/>
      <c r="X2253" s="173"/>
      <c r="Y2253" s="173"/>
      <c r="Z2253" s="171"/>
      <c r="AA2253" s="171"/>
      <c r="AB2253" s="171"/>
      <c r="AC2253" s="172"/>
      <c r="AD2253" s="172"/>
      <c r="AE2253" s="174"/>
      <c r="AF2253" s="175"/>
      <c r="AG2253" s="169"/>
      <c r="AH2253" s="171"/>
      <c r="AI2253" s="171"/>
      <c r="AJ2253" s="169"/>
      <c r="AK2253" s="176"/>
      <c r="AL2253" s="176"/>
      <c r="AM2253" s="176"/>
      <c r="AN2253" s="176"/>
      <c r="AO2253" s="176"/>
      <c r="AP2253" s="176"/>
      <c r="AQ2253" s="176"/>
      <c r="AR2253" s="176"/>
      <c r="AS2253" s="176"/>
      <c r="AT2253" s="176"/>
      <c r="AU2253" s="177"/>
      <c r="AV2253" s="178"/>
      <c r="AW2253" s="178"/>
      <c r="AX2253" s="179"/>
      <c r="AY2253" s="179"/>
      <c r="AZ2253" s="179"/>
      <c r="BA2253" s="180"/>
      <c r="BB2253" s="181"/>
      <c r="BC2253" s="181"/>
      <c r="BD2253" s="181"/>
    </row>
    <row r="2254" spans="1:56">
      <c r="A2254" s="223"/>
      <c r="B2254" s="224"/>
      <c r="C2254" s="225"/>
      <c r="D2254" s="182"/>
      <c r="E2254" s="182"/>
      <c r="F2254" s="182"/>
      <c r="G2254" s="203"/>
      <c r="H2254" s="218"/>
      <c r="I2254" s="213"/>
      <c r="J2254" s="207"/>
      <c r="K2254" s="213"/>
      <c r="L2254" s="207"/>
      <c r="M2254" s="213"/>
      <c r="N2254" s="207"/>
      <c r="O2254" s="183"/>
      <c r="P2254" s="184"/>
      <c r="Q2254" s="184"/>
      <c r="R2254" s="275"/>
      <c r="S2254" s="185"/>
      <c r="T2254" s="185"/>
      <c r="U2254" s="275"/>
      <c r="V2254" s="275"/>
      <c r="W2254" s="276"/>
      <c r="X2254" s="276"/>
      <c r="Y2254" s="276"/>
      <c r="Z2254" s="275"/>
      <c r="AA2254" s="184"/>
      <c r="AB2254" s="184"/>
      <c r="AC2254" s="185"/>
      <c r="AD2254" s="185"/>
      <c r="AE2254" s="186"/>
      <c r="AF2254" s="187"/>
      <c r="AG2254" s="182"/>
      <c r="AH2254" s="184"/>
      <c r="AI2254" s="184"/>
      <c r="AJ2254" s="182"/>
      <c r="AK2254" s="188"/>
      <c r="AL2254" s="188"/>
      <c r="AM2254" s="188"/>
      <c r="AN2254" s="188"/>
      <c r="AO2254" s="188"/>
      <c r="AP2254" s="188"/>
      <c r="AQ2254" s="188"/>
      <c r="AR2254" s="188"/>
      <c r="AS2254" s="188"/>
      <c r="AT2254" s="188"/>
      <c r="AU2254" s="189"/>
      <c r="AV2254" s="190"/>
      <c r="AW2254" s="190"/>
      <c r="AX2254" s="191"/>
      <c r="AY2254" s="191"/>
      <c r="AZ2254" s="191"/>
      <c r="BA2254" s="192"/>
      <c r="BB2254" s="193"/>
      <c r="BC2254" s="193"/>
      <c r="BD2254" s="193"/>
    </row>
    <row r="2255" spans="1:56">
      <c r="A2255" s="220"/>
      <c r="B2255" s="221"/>
      <c r="C2255" s="222"/>
      <c r="D2255" s="169"/>
      <c r="E2255" s="169"/>
      <c r="F2255" s="169"/>
      <c r="G2255" s="202"/>
      <c r="H2255" s="217"/>
      <c r="I2255" s="212"/>
      <c r="J2255" s="206"/>
      <c r="K2255" s="212"/>
      <c r="L2255" s="206"/>
      <c r="M2255" s="212"/>
      <c r="N2255" s="206"/>
      <c r="O2255" s="170"/>
      <c r="P2255" s="171"/>
      <c r="Q2255" s="171"/>
      <c r="R2255" s="171"/>
      <c r="S2255" s="172"/>
      <c r="T2255" s="172"/>
      <c r="U2255" s="171"/>
      <c r="V2255" s="171"/>
      <c r="W2255" s="173"/>
      <c r="X2255" s="173"/>
      <c r="Y2255" s="173"/>
      <c r="Z2255" s="171"/>
      <c r="AA2255" s="171"/>
      <c r="AB2255" s="171"/>
      <c r="AC2255" s="172"/>
      <c r="AD2255" s="172"/>
      <c r="AE2255" s="174"/>
      <c r="AF2255" s="175"/>
      <c r="AG2255" s="169"/>
      <c r="AH2255" s="171"/>
      <c r="AI2255" s="171"/>
      <c r="AJ2255" s="169"/>
      <c r="AK2255" s="176"/>
      <c r="AL2255" s="176"/>
      <c r="AM2255" s="176"/>
      <c r="AN2255" s="176"/>
      <c r="AO2255" s="176"/>
      <c r="AP2255" s="176"/>
      <c r="AQ2255" s="176"/>
      <c r="AR2255" s="176"/>
      <c r="AS2255" s="176"/>
      <c r="AT2255" s="176"/>
      <c r="AU2255" s="177"/>
      <c r="AV2255" s="178"/>
      <c r="AW2255" s="178"/>
      <c r="AX2255" s="179"/>
      <c r="AY2255" s="179"/>
      <c r="AZ2255" s="179"/>
      <c r="BA2255" s="180"/>
      <c r="BB2255" s="181"/>
      <c r="BC2255" s="181"/>
      <c r="BD2255" s="181"/>
    </row>
    <row r="2256" spans="1:56">
      <c r="A2256" s="223"/>
      <c r="B2256" s="224"/>
      <c r="C2256" s="225"/>
      <c r="D2256" s="182"/>
      <c r="E2256" s="182"/>
      <c r="F2256" s="182"/>
      <c r="G2256" s="203"/>
      <c r="H2256" s="218"/>
      <c r="I2256" s="213"/>
      <c r="J2256" s="207"/>
      <c r="K2256" s="213"/>
      <c r="L2256" s="207"/>
      <c r="M2256" s="213"/>
      <c r="N2256" s="207"/>
      <c r="O2256" s="183"/>
      <c r="P2256" s="184"/>
      <c r="Q2256" s="184"/>
      <c r="R2256" s="275"/>
      <c r="S2256" s="185"/>
      <c r="T2256" s="185"/>
      <c r="U2256" s="275"/>
      <c r="V2256" s="275"/>
      <c r="W2256" s="276"/>
      <c r="X2256" s="276"/>
      <c r="Y2256" s="276"/>
      <c r="Z2256" s="275"/>
      <c r="AA2256" s="184"/>
      <c r="AB2256" s="184"/>
      <c r="AC2256" s="185"/>
      <c r="AD2256" s="185"/>
      <c r="AE2256" s="186"/>
      <c r="AF2256" s="187"/>
      <c r="AG2256" s="182"/>
      <c r="AH2256" s="184"/>
      <c r="AI2256" s="184"/>
      <c r="AJ2256" s="182"/>
      <c r="AK2256" s="188"/>
      <c r="AL2256" s="188"/>
      <c r="AM2256" s="188"/>
      <c r="AN2256" s="188"/>
      <c r="AO2256" s="188"/>
      <c r="AP2256" s="188"/>
      <c r="AQ2256" s="188"/>
      <c r="AR2256" s="188"/>
      <c r="AS2256" s="188"/>
      <c r="AT2256" s="188"/>
      <c r="AU2256" s="189"/>
      <c r="AV2256" s="190"/>
      <c r="AW2256" s="190"/>
      <c r="AX2256" s="191"/>
      <c r="AY2256" s="191"/>
      <c r="AZ2256" s="191"/>
      <c r="BA2256" s="192"/>
      <c r="BB2256" s="193"/>
      <c r="BC2256" s="193"/>
      <c r="BD2256" s="193"/>
    </row>
    <row r="2257" spans="1:56">
      <c r="A2257" s="220"/>
      <c r="B2257" s="221"/>
      <c r="C2257" s="222"/>
      <c r="D2257" s="169"/>
      <c r="E2257" s="169"/>
      <c r="F2257" s="169"/>
      <c r="G2257" s="202"/>
      <c r="H2257" s="217"/>
      <c r="I2257" s="212"/>
      <c r="J2257" s="206"/>
      <c r="K2257" s="212"/>
      <c r="L2257" s="206"/>
      <c r="M2257" s="212"/>
      <c r="N2257" s="206"/>
      <c r="O2257" s="170"/>
      <c r="P2257" s="171"/>
      <c r="Q2257" s="171"/>
      <c r="R2257" s="171"/>
      <c r="S2257" s="172"/>
      <c r="T2257" s="172"/>
      <c r="U2257" s="171"/>
      <c r="V2257" s="171"/>
      <c r="W2257" s="173"/>
      <c r="X2257" s="173"/>
      <c r="Y2257" s="173"/>
      <c r="Z2257" s="171"/>
      <c r="AA2257" s="171"/>
      <c r="AB2257" s="171"/>
      <c r="AC2257" s="172"/>
      <c r="AD2257" s="172"/>
      <c r="AE2257" s="174"/>
      <c r="AF2257" s="175"/>
      <c r="AG2257" s="169"/>
      <c r="AH2257" s="171"/>
      <c r="AI2257" s="171"/>
      <c r="AJ2257" s="169"/>
      <c r="AK2257" s="176"/>
      <c r="AL2257" s="176"/>
      <c r="AM2257" s="176"/>
      <c r="AN2257" s="176"/>
      <c r="AO2257" s="176"/>
      <c r="AP2257" s="176"/>
      <c r="AQ2257" s="176"/>
      <c r="AR2257" s="176"/>
      <c r="AS2257" s="176"/>
      <c r="AT2257" s="176"/>
      <c r="AU2257" s="177"/>
      <c r="AV2257" s="178"/>
      <c r="AW2257" s="178"/>
      <c r="AX2257" s="179"/>
      <c r="AY2257" s="179"/>
      <c r="AZ2257" s="179"/>
      <c r="BA2257" s="180"/>
      <c r="BB2257" s="181"/>
      <c r="BC2257" s="181"/>
      <c r="BD2257" s="181"/>
    </row>
    <row r="2258" spans="1:56">
      <c r="A2258" s="223"/>
      <c r="B2258" s="224"/>
      <c r="C2258" s="225"/>
      <c r="D2258" s="182"/>
      <c r="E2258" s="182"/>
      <c r="F2258" s="182"/>
      <c r="G2258" s="203"/>
      <c r="H2258" s="218"/>
      <c r="I2258" s="213"/>
      <c r="J2258" s="207"/>
      <c r="K2258" s="213"/>
      <c r="L2258" s="207"/>
      <c r="M2258" s="213"/>
      <c r="N2258" s="207"/>
      <c r="O2258" s="183"/>
      <c r="P2258" s="184"/>
      <c r="Q2258" s="184"/>
      <c r="R2258" s="275"/>
      <c r="S2258" s="185"/>
      <c r="T2258" s="185"/>
      <c r="U2258" s="275"/>
      <c r="V2258" s="275"/>
      <c r="W2258" s="276"/>
      <c r="X2258" s="276"/>
      <c r="Y2258" s="276"/>
      <c r="Z2258" s="275"/>
      <c r="AA2258" s="184"/>
      <c r="AB2258" s="184"/>
      <c r="AC2258" s="185"/>
      <c r="AD2258" s="185"/>
      <c r="AE2258" s="186"/>
      <c r="AF2258" s="187"/>
      <c r="AG2258" s="182"/>
      <c r="AH2258" s="184"/>
      <c r="AI2258" s="184"/>
      <c r="AJ2258" s="182"/>
      <c r="AK2258" s="188"/>
      <c r="AL2258" s="188"/>
      <c r="AM2258" s="188"/>
      <c r="AN2258" s="188"/>
      <c r="AO2258" s="188"/>
      <c r="AP2258" s="188"/>
      <c r="AQ2258" s="188"/>
      <c r="AR2258" s="188"/>
      <c r="AS2258" s="188"/>
      <c r="AT2258" s="188"/>
      <c r="AU2258" s="189"/>
      <c r="AV2258" s="190"/>
      <c r="AW2258" s="190"/>
      <c r="AX2258" s="191"/>
      <c r="AY2258" s="191"/>
      <c r="AZ2258" s="191"/>
      <c r="BA2258" s="192"/>
      <c r="BB2258" s="193"/>
      <c r="BC2258" s="193"/>
      <c r="BD2258" s="193"/>
    </row>
    <row r="2259" spans="1:56">
      <c r="A2259" s="220"/>
      <c r="B2259" s="221"/>
      <c r="C2259" s="222"/>
      <c r="D2259" s="169"/>
      <c r="E2259" s="169"/>
      <c r="F2259" s="169"/>
      <c r="G2259" s="202"/>
      <c r="H2259" s="217"/>
      <c r="I2259" s="212"/>
      <c r="J2259" s="206"/>
      <c r="K2259" s="212"/>
      <c r="L2259" s="206"/>
      <c r="M2259" s="212"/>
      <c r="N2259" s="206"/>
      <c r="O2259" s="170"/>
      <c r="P2259" s="171"/>
      <c r="Q2259" s="171"/>
      <c r="R2259" s="171"/>
      <c r="S2259" s="172"/>
      <c r="T2259" s="172"/>
      <c r="U2259" s="171"/>
      <c r="V2259" s="171"/>
      <c r="W2259" s="173"/>
      <c r="X2259" s="173"/>
      <c r="Y2259" s="173"/>
      <c r="Z2259" s="171"/>
      <c r="AA2259" s="171"/>
      <c r="AB2259" s="171"/>
      <c r="AC2259" s="172"/>
      <c r="AD2259" s="172"/>
      <c r="AE2259" s="174"/>
      <c r="AF2259" s="175"/>
      <c r="AG2259" s="169"/>
      <c r="AH2259" s="171"/>
      <c r="AI2259" s="171"/>
      <c r="AJ2259" s="169"/>
      <c r="AK2259" s="176"/>
      <c r="AL2259" s="176"/>
      <c r="AM2259" s="176"/>
      <c r="AN2259" s="176"/>
      <c r="AO2259" s="176"/>
      <c r="AP2259" s="176"/>
      <c r="AQ2259" s="176"/>
      <c r="AR2259" s="176"/>
      <c r="AS2259" s="176"/>
      <c r="AT2259" s="176"/>
      <c r="AU2259" s="177"/>
      <c r="AV2259" s="178"/>
      <c r="AW2259" s="178"/>
      <c r="AX2259" s="179"/>
      <c r="AY2259" s="179"/>
      <c r="AZ2259" s="179"/>
      <c r="BA2259" s="180"/>
      <c r="BB2259" s="181"/>
      <c r="BC2259" s="181"/>
      <c r="BD2259" s="181"/>
    </row>
    <row r="2260" spans="1:56">
      <c r="A2260" s="223"/>
      <c r="B2260" s="224"/>
      <c r="C2260" s="225"/>
      <c r="D2260" s="182"/>
      <c r="E2260" s="182"/>
      <c r="F2260" s="182"/>
      <c r="G2260" s="203"/>
      <c r="H2260" s="218"/>
      <c r="I2260" s="213"/>
      <c r="J2260" s="207"/>
      <c r="K2260" s="213"/>
      <c r="L2260" s="207"/>
      <c r="M2260" s="213"/>
      <c r="N2260" s="207"/>
      <c r="O2260" s="183"/>
      <c r="P2260" s="184"/>
      <c r="Q2260" s="184"/>
      <c r="R2260" s="275"/>
      <c r="S2260" s="185"/>
      <c r="T2260" s="185"/>
      <c r="U2260" s="275"/>
      <c r="V2260" s="275"/>
      <c r="W2260" s="276"/>
      <c r="X2260" s="276"/>
      <c r="Y2260" s="276"/>
      <c r="Z2260" s="275"/>
      <c r="AA2260" s="184"/>
      <c r="AB2260" s="184"/>
      <c r="AC2260" s="185"/>
      <c r="AD2260" s="185"/>
      <c r="AE2260" s="186"/>
      <c r="AF2260" s="187"/>
      <c r="AG2260" s="182"/>
      <c r="AH2260" s="184"/>
      <c r="AI2260" s="184"/>
      <c r="AJ2260" s="182"/>
      <c r="AK2260" s="188"/>
      <c r="AL2260" s="188"/>
      <c r="AM2260" s="188"/>
      <c r="AN2260" s="188"/>
      <c r="AO2260" s="188"/>
      <c r="AP2260" s="188"/>
      <c r="AQ2260" s="188"/>
      <c r="AR2260" s="188"/>
      <c r="AS2260" s="188"/>
      <c r="AT2260" s="188"/>
      <c r="AU2260" s="189"/>
      <c r="AV2260" s="190"/>
      <c r="AW2260" s="190"/>
      <c r="AX2260" s="191"/>
      <c r="AY2260" s="191"/>
      <c r="AZ2260" s="191"/>
      <c r="BA2260" s="192"/>
      <c r="BB2260" s="193"/>
      <c r="BC2260" s="193"/>
      <c r="BD2260" s="193"/>
    </row>
    <row r="2261" spans="1:56">
      <c r="A2261" s="220"/>
      <c r="B2261" s="221"/>
      <c r="C2261" s="222"/>
      <c r="D2261" s="169"/>
      <c r="E2261" s="169"/>
      <c r="F2261" s="169"/>
      <c r="G2261" s="202"/>
      <c r="H2261" s="217"/>
      <c r="I2261" s="212"/>
      <c r="J2261" s="206"/>
      <c r="K2261" s="212"/>
      <c r="L2261" s="206"/>
      <c r="M2261" s="212"/>
      <c r="N2261" s="206"/>
      <c r="O2261" s="170"/>
      <c r="P2261" s="171"/>
      <c r="Q2261" s="171"/>
      <c r="R2261" s="171"/>
      <c r="S2261" s="172"/>
      <c r="T2261" s="172"/>
      <c r="U2261" s="171"/>
      <c r="V2261" s="171"/>
      <c r="W2261" s="173"/>
      <c r="X2261" s="173"/>
      <c r="Y2261" s="173"/>
      <c r="Z2261" s="171"/>
      <c r="AA2261" s="171"/>
      <c r="AB2261" s="171"/>
      <c r="AC2261" s="172"/>
      <c r="AD2261" s="172"/>
      <c r="AE2261" s="174"/>
      <c r="AF2261" s="175"/>
      <c r="AG2261" s="169"/>
      <c r="AH2261" s="171"/>
      <c r="AI2261" s="171"/>
      <c r="AJ2261" s="169"/>
      <c r="AK2261" s="176"/>
      <c r="AL2261" s="176"/>
      <c r="AM2261" s="176"/>
      <c r="AN2261" s="176"/>
      <c r="AO2261" s="176"/>
      <c r="AP2261" s="176"/>
      <c r="AQ2261" s="176"/>
      <c r="AR2261" s="176"/>
      <c r="AS2261" s="176"/>
      <c r="AT2261" s="176"/>
      <c r="AU2261" s="177"/>
      <c r="AV2261" s="178"/>
      <c r="AW2261" s="178"/>
      <c r="AX2261" s="179"/>
      <c r="AY2261" s="179"/>
      <c r="AZ2261" s="179"/>
      <c r="BA2261" s="180"/>
      <c r="BB2261" s="181"/>
      <c r="BC2261" s="181"/>
      <c r="BD2261" s="181"/>
    </row>
    <row r="2262" spans="1:56">
      <c r="A2262" s="223"/>
      <c r="B2262" s="224"/>
      <c r="C2262" s="225"/>
      <c r="D2262" s="182"/>
      <c r="E2262" s="182"/>
      <c r="F2262" s="182"/>
      <c r="G2262" s="203"/>
      <c r="H2262" s="218"/>
      <c r="I2262" s="213"/>
      <c r="J2262" s="207"/>
      <c r="K2262" s="213"/>
      <c r="L2262" s="207"/>
      <c r="M2262" s="213"/>
      <c r="N2262" s="207"/>
      <c r="O2262" s="183"/>
      <c r="P2262" s="184"/>
      <c r="Q2262" s="184"/>
      <c r="R2262" s="275"/>
      <c r="S2262" s="185"/>
      <c r="T2262" s="185"/>
      <c r="U2262" s="275"/>
      <c r="V2262" s="275"/>
      <c r="W2262" s="276"/>
      <c r="X2262" s="276"/>
      <c r="Y2262" s="276"/>
      <c r="Z2262" s="275"/>
      <c r="AA2262" s="184"/>
      <c r="AB2262" s="184"/>
      <c r="AC2262" s="185"/>
      <c r="AD2262" s="185"/>
      <c r="AE2262" s="186"/>
      <c r="AF2262" s="187"/>
      <c r="AG2262" s="182"/>
      <c r="AH2262" s="184"/>
      <c r="AI2262" s="184"/>
      <c r="AJ2262" s="182"/>
      <c r="AK2262" s="188"/>
      <c r="AL2262" s="188"/>
      <c r="AM2262" s="188"/>
      <c r="AN2262" s="188"/>
      <c r="AO2262" s="188"/>
      <c r="AP2262" s="188"/>
      <c r="AQ2262" s="188"/>
      <c r="AR2262" s="188"/>
      <c r="AS2262" s="188"/>
      <c r="AT2262" s="188"/>
      <c r="AU2262" s="189"/>
      <c r="AV2262" s="190"/>
      <c r="AW2262" s="190"/>
      <c r="AX2262" s="191"/>
      <c r="AY2262" s="191"/>
      <c r="AZ2262" s="191"/>
      <c r="BA2262" s="192"/>
      <c r="BB2262" s="193"/>
      <c r="BC2262" s="193"/>
      <c r="BD2262" s="193"/>
    </row>
    <row r="2263" spans="1:56">
      <c r="A2263" s="220"/>
      <c r="B2263" s="221"/>
      <c r="C2263" s="222"/>
      <c r="D2263" s="169"/>
      <c r="E2263" s="169"/>
      <c r="F2263" s="169"/>
      <c r="G2263" s="202"/>
      <c r="H2263" s="217"/>
      <c r="I2263" s="212"/>
      <c r="J2263" s="206"/>
      <c r="K2263" s="212"/>
      <c r="L2263" s="206"/>
      <c r="M2263" s="212"/>
      <c r="N2263" s="206"/>
      <c r="O2263" s="170"/>
      <c r="P2263" s="171"/>
      <c r="Q2263" s="171"/>
      <c r="R2263" s="171"/>
      <c r="S2263" s="172"/>
      <c r="T2263" s="172"/>
      <c r="U2263" s="171"/>
      <c r="V2263" s="171"/>
      <c r="W2263" s="173"/>
      <c r="X2263" s="173"/>
      <c r="Y2263" s="173"/>
      <c r="Z2263" s="171"/>
      <c r="AA2263" s="171"/>
      <c r="AB2263" s="171"/>
      <c r="AC2263" s="172"/>
      <c r="AD2263" s="172"/>
      <c r="AE2263" s="174"/>
      <c r="AF2263" s="175"/>
      <c r="AG2263" s="169"/>
      <c r="AH2263" s="171"/>
      <c r="AI2263" s="171"/>
      <c r="AJ2263" s="169"/>
      <c r="AK2263" s="176"/>
      <c r="AL2263" s="176"/>
      <c r="AM2263" s="176"/>
      <c r="AN2263" s="176"/>
      <c r="AO2263" s="176"/>
      <c r="AP2263" s="176"/>
      <c r="AQ2263" s="176"/>
      <c r="AR2263" s="176"/>
      <c r="AS2263" s="176"/>
      <c r="AT2263" s="176"/>
      <c r="AU2263" s="177"/>
      <c r="AV2263" s="178"/>
      <c r="AW2263" s="178"/>
      <c r="AX2263" s="179"/>
      <c r="AY2263" s="179"/>
      <c r="AZ2263" s="179"/>
      <c r="BA2263" s="180"/>
      <c r="BB2263" s="181"/>
      <c r="BC2263" s="181"/>
      <c r="BD2263" s="181"/>
    </row>
    <row r="2264" spans="1:56">
      <c r="A2264" s="223"/>
      <c r="B2264" s="224"/>
      <c r="C2264" s="225"/>
      <c r="D2264" s="182"/>
      <c r="E2264" s="182"/>
      <c r="F2264" s="182"/>
      <c r="G2264" s="203"/>
      <c r="H2264" s="218"/>
      <c r="I2264" s="213"/>
      <c r="J2264" s="207"/>
      <c r="K2264" s="213"/>
      <c r="L2264" s="207"/>
      <c r="M2264" s="213"/>
      <c r="N2264" s="207"/>
      <c r="O2264" s="183"/>
      <c r="P2264" s="184"/>
      <c r="Q2264" s="184"/>
      <c r="R2264" s="275"/>
      <c r="S2264" s="185"/>
      <c r="T2264" s="185"/>
      <c r="U2264" s="275"/>
      <c r="V2264" s="275"/>
      <c r="W2264" s="276"/>
      <c r="X2264" s="276"/>
      <c r="Y2264" s="276"/>
      <c r="Z2264" s="275"/>
      <c r="AA2264" s="184"/>
      <c r="AB2264" s="184"/>
      <c r="AC2264" s="185"/>
      <c r="AD2264" s="185"/>
      <c r="AE2264" s="186"/>
      <c r="AF2264" s="187"/>
      <c r="AG2264" s="182"/>
      <c r="AH2264" s="184"/>
      <c r="AI2264" s="184"/>
      <c r="AJ2264" s="182"/>
      <c r="AK2264" s="188"/>
      <c r="AL2264" s="188"/>
      <c r="AM2264" s="188"/>
      <c r="AN2264" s="188"/>
      <c r="AO2264" s="188"/>
      <c r="AP2264" s="188"/>
      <c r="AQ2264" s="188"/>
      <c r="AR2264" s="188"/>
      <c r="AS2264" s="188"/>
      <c r="AT2264" s="188"/>
      <c r="AU2264" s="189"/>
      <c r="AV2264" s="190"/>
      <c r="AW2264" s="190"/>
      <c r="AX2264" s="191"/>
      <c r="AY2264" s="191"/>
      <c r="AZ2264" s="191"/>
      <c r="BA2264" s="192"/>
      <c r="BB2264" s="193"/>
      <c r="BC2264" s="193"/>
      <c r="BD2264" s="193"/>
    </row>
    <row r="2265" spans="1:56">
      <c r="A2265" s="220"/>
      <c r="B2265" s="221"/>
      <c r="C2265" s="222"/>
      <c r="D2265" s="169"/>
      <c r="E2265" s="169"/>
      <c r="F2265" s="169"/>
      <c r="G2265" s="202"/>
      <c r="H2265" s="217"/>
      <c r="I2265" s="212"/>
      <c r="J2265" s="206"/>
      <c r="K2265" s="212"/>
      <c r="L2265" s="206"/>
      <c r="M2265" s="212"/>
      <c r="N2265" s="206"/>
      <c r="O2265" s="170"/>
      <c r="P2265" s="171"/>
      <c r="Q2265" s="171"/>
      <c r="R2265" s="171"/>
      <c r="S2265" s="172"/>
      <c r="T2265" s="172"/>
      <c r="U2265" s="171"/>
      <c r="V2265" s="171"/>
      <c r="W2265" s="173"/>
      <c r="X2265" s="173"/>
      <c r="Y2265" s="173"/>
      <c r="Z2265" s="171"/>
      <c r="AA2265" s="171"/>
      <c r="AB2265" s="171"/>
      <c r="AC2265" s="172"/>
      <c r="AD2265" s="172"/>
      <c r="AE2265" s="174"/>
      <c r="AF2265" s="175"/>
      <c r="AG2265" s="169"/>
      <c r="AH2265" s="171"/>
      <c r="AI2265" s="171"/>
      <c r="AJ2265" s="169"/>
      <c r="AK2265" s="176"/>
      <c r="AL2265" s="176"/>
      <c r="AM2265" s="176"/>
      <c r="AN2265" s="176"/>
      <c r="AO2265" s="176"/>
      <c r="AP2265" s="176"/>
      <c r="AQ2265" s="176"/>
      <c r="AR2265" s="176"/>
      <c r="AS2265" s="176"/>
      <c r="AT2265" s="176"/>
      <c r="AU2265" s="177"/>
      <c r="AV2265" s="178"/>
      <c r="AW2265" s="178"/>
      <c r="AX2265" s="179"/>
      <c r="AY2265" s="179"/>
      <c r="AZ2265" s="179"/>
      <c r="BA2265" s="180"/>
      <c r="BB2265" s="181"/>
      <c r="BC2265" s="181"/>
      <c r="BD2265" s="181"/>
    </row>
    <row r="2266" spans="1:56">
      <c r="A2266" s="223"/>
      <c r="B2266" s="224"/>
      <c r="C2266" s="225"/>
      <c r="D2266" s="182"/>
      <c r="E2266" s="182"/>
      <c r="F2266" s="182"/>
      <c r="G2266" s="203"/>
      <c r="H2266" s="218"/>
      <c r="I2266" s="213"/>
      <c r="J2266" s="207"/>
      <c r="K2266" s="213"/>
      <c r="L2266" s="207"/>
      <c r="M2266" s="213"/>
      <c r="N2266" s="207"/>
      <c r="O2266" s="183"/>
      <c r="P2266" s="184"/>
      <c r="Q2266" s="184"/>
      <c r="R2266" s="275"/>
      <c r="S2266" s="185"/>
      <c r="T2266" s="185"/>
      <c r="U2266" s="275"/>
      <c r="V2266" s="275"/>
      <c r="W2266" s="276"/>
      <c r="X2266" s="276"/>
      <c r="Y2266" s="276"/>
      <c r="Z2266" s="275"/>
      <c r="AA2266" s="184"/>
      <c r="AB2266" s="184"/>
      <c r="AC2266" s="185"/>
      <c r="AD2266" s="185"/>
      <c r="AE2266" s="186"/>
      <c r="AF2266" s="187"/>
      <c r="AG2266" s="182"/>
      <c r="AH2266" s="184"/>
      <c r="AI2266" s="184"/>
      <c r="AJ2266" s="182"/>
      <c r="AK2266" s="188"/>
      <c r="AL2266" s="188"/>
      <c r="AM2266" s="188"/>
      <c r="AN2266" s="188"/>
      <c r="AO2266" s="188"/>
      <c r="AP2266" s="188"/>
      <c r="AQ2266" s="188"/>
      <c r="AR2266" s="188"/>
      <c r="AS2266" s="188"/>
      <c r="AT2266" s="188"/>
      <c r="AU2266" s="189"/>
      <c r="AV2266" s="190"/>
      <c r="AW2266" s="190"/>
      <c r="AX2266" s="191"/>
      <c r="AY2266" s="191"/>
      <c r="AZ2266" s="191"/>
      <c r="BA2266" s="192"/>
      <c r="BB2266" s="193"/>
      <c r="BC2266" s="193"/>
      <c r="BD2266" s="193"/>
    </row>
    <row r="2267" spans="1:56">
      <c r="A2267" s="220"/>
      <c r="B2267" s="221"/>
      <c r="C2267" s="222"/>
      <c r="D2267" s="169"/>
      <c r="E2267" s="169"/>
      <c r="F2267" s="169"/>
      <c r="G2267" s="202"/>
      <c r="H2267" s="217"/>
      <c r="I2267" s="212"/>
      <c r="J2267" s="206"/>
      <c r="K2267" s="212"/>
      <c r="L2267" s="206"/>
      <c r="M2267" s="212"/>
      <c r="N2267" s="206"/>
      <c r="O2267" s="170"/>
      <c r="P2267" s="171"/>
      <c r="Q2267" s="171"/>
      <c r="R2267" s="171"/>
      <c r="S2267" s="172"/>
      <c r="T2267" s="172"/>
      <c r="U2267" s="171"/>
      <c r="V2267" s="171"/>
      <c r="W2267" s="173"/>
      <c r="X2267" s="173"/>
      <c r="Y2267" s="173"/>
      <c r="Z2267" s="171"/>
      <c r="AA2267" s="171"/>
      <c r="AB2267" s="171"/>
      <c r="AC2267" s="172"/>
      <c r="AD2267" s="172"/>
      <c r="AE2267" s="174"/>
      <c r="AF2267" s="175"/>
      <c r="AG2267" s="169"/>
      <c r="AH2267" s="171"/>
      <c r="AI2267" s="171"/>
      <c r="AJ2267" s="169"/>
      <c r="AK2267" s="176"/>
      <c r="AL2267" s="176"/>
      <c r="AM2267" s="176"/>
      <c r="AN2267" s="176"/>
      <c r="AO2267" s="176"/>
      <c r="AP2267" s="176"/>
      <c r="AQ2267" s="176"/>
      <c r="AR2267" s="176"/>
      <c r="AS2267" s="176"/>
      <c r="AT2267" s="176"/>
      <c r="AU2267" s="177"/>
      <c r="AV2267" s="178"/>
      <c r="AW2267" s="178"/>
      <c r="AX2267" s="179"/>
      <c r="AY2267" s="179"/>
      <c r="AZ2267" s="179"/>
      <c r="BA2267" s="180"/>
      <c r="BB2267" s="181"/>
      <c r="BC2267" s="181"/>
      <c r="BD2267" s="181"/>
    </row>
    <row r="2268" spans="1:56">
      <c r="A2268" s="223"/>
      <c r="B2268" s="224"/>
      <c r="C2268" s="225"/>
      <c r="D2268" s="182"/>
      <c r="E2268" s="182"/>
      <c r="F2268" s="182"/>
      <c r="G2268" s="203"/>
      <c r="H2268" s="218"/>
      <c r="I2268" s="213"/>
      <c r="J2268" s="207"/>
      <c r="K2268" s="213"/>
      <c r="L2268" s="207"/>
      <c r="M2268" s="213"/>
      <c r="N2268" s="207"/>
      <c r="O2268" s="183"/>
      <c r="P2268" s="184"/>
      <c r="Q2268" s="184"/>
      <c r="R2268" s="275"/>
      <c r="S2268" s="185"/>
      <c r="T2268" s="185"/>
      <c r="U2268" s="275"/>
      <c r="V2268" s="275"/>
      <c r="W2268" s="276"/>
      <c r="X2268" s="276"/>
      <c r="Y2268" s="276"/>
      <c r="Z2268" s="275"/>
      <c r="AA2268" s="184"/>
      <c r="AB2268" s="184"/>
      <c r="AC2268" s="185"/>
      <c r="AD2268" s="185"/>
      <c r="AE2268" s="186"/>
      <c r="AF2268" s="187"/>
      <c r="AG2268" s="182"/>
      <c r="AH2268" s="184"/>
      <c r="AI2268" s="184"/>
      <c r="AJ2268" s="182"/>
      <c r="AK2268" s="188"/>
      <c r="AL2268" s="188"/>
      <c r="AM2268" s="188"/>
      <c r="AN2268" s="188"/>
      <c r="AO2268" s="188"/>
      <c r="AP2268" s="188"/>
      <c r="AQ2268" s="188"/>
      <c r="AR2268" s="188"/>
      <c r="AS2268" s="188"/>
      <c r="AT2268" s="188"/>
      <c r="AU2268" s="189"/>
      <c r="AV2268" s="190"/>
      <c r="AW2268" s="190"/>
      <c r="AX2268" s="191"/>
      <c r="AY2268" s="191"/>
      <c r="AZ2268" s="191"/>
      <c r="BA2268" s="192"/>
      <c r="BB2268" s="193"/>
      <c r="BC2268" s="193"/>
      <c r="BD2268" s="193"/>
    </row>
    <row r="2269" spans="1:56">
      <c r="A2269" s="220"/>
      <c r="B2269" s="221"/>
      <c r="C2269" s="222"/>
      <c r="D2269" s="169"/>
      <c r="E2269" s="169"/>
      <c r="F2269" s="169"/>
      <c r="G2269" s="202"/>
      <c r="H2269" s="217"/>
      <c r="I2269" s="212"/>
      <c r="J2269" s="206"/>
      <c r="K2269" s="212"/>
      <c r="L2269" s="206"/>
      <c r="M2269" s="212"/>
      <c r="N2269" s="206"/>
      <c r="O2269" s="170"/>
      <c r="P2269" s="171"/>
      <c r="Q2269" s="171"/>
      <c r="R2269" s="171"/>
      <c r="S2269" s="172"/>
      <c r="T2269" s="172"/>
      <c r="U2269" s="171"/>
      <c r="V2269" s="171"/>
      <c r="W2269" s="173"/>
      <c r="X2269" s="173"/>
      <c r="Y2269" s="173"/>
      <c r="Z2269" s="171"/>
      <c r="AA2269" s="171"/>
      <c r="AB2269" s="171"/>
      <c r="AC2269" s="172"/>
      <c r="AD2269" s="172"/>
      <c r="AE2269" s="174"/>
      <c r="AF2269" s="175"/>
      <c r="AG2269" s="169"/>
      <c r="AH2269" s="171"/>
      <c r="AI2269" s="171"/>
      <c r="AJ2269" s="169"/>
      <c r="AK2269" s="176"/>
      <c r="AL2269" s="176"/>
      <c r="AM2269" s="176"/>
      <c r="AN2269" s="176"/>
      <c r="AO2269" s="176"/>
      <c r="AP2269" s="176"/>
      <c r="AQ2269" s="176"/>
      <c r="AR2269" s="176"/>
      <c r="AS2269" s="176"/>
      <c r="AT2269" s="176"/>
      <c r="AU2269" s="177"/>
      <c r="AV2269" s="178"/>
      <c r="AW2269" s="178"/>
      <c r="AX2269" s="179"/>
      <c r="AY2269" s="179"/>
      <c r="AZ2269" s="179"/>
      <c r="BA2269" s="180"/>
      <c r="BB2269" s="181"/>
      <c r="BC2269" s="181"/>
      <c r="BD2269" s="181"/>
    </row>
    <row r="2270" spans="1:56">
      <c r="A2270" s="223"/>
      <c r="B2270" s="224"/>
      <c r="C2270" s="225"/>
      <c r="D2270" s="182"/>
      <c r="E2270" s="182"/>
      <c r="F2270" s="182"/>
      <c r="G2270" s="203"/>
      <c r="H2270" s="218"/>
      <c r="I2270" s="213"/>
      <c r="J2270" s="207"/>
      <c r="K2270" s="213"/>
      <c r="L2270" s="207"/>
      <c r="M2270" s="213"/>
      <c r="N2270" s="207"/>
      <c r="O2270" s="183"/>
      <c r="P2270" s="184"/>
      <c r="Q2270" s="184"/>
      <c r="R2270" s="275"/>
      <c r="S2270" s="185"/>
      <c r="T2270" s="185"/>
      <c r="U2270" s="275"/>
      <c r="V2270" s="275"/>
      <c r="W2270" s="276"/>
      <c r="X2270" s="276"/>
      <c r="Y2270" s="276"/>
      <c r="Z2270" s="275"/>
      <c r="AA2270" s="184"/>
      <c r="AB2270" s="184"/>
      <c r="AC2270" s="185"/>
      <c r="AD2270" s="185"/>
      <c r="AE2270" s="186"/>
      <c r="AF2270" s="187"/>
      <c r="AG2270" s="182"/>
      <c r="AH2270" s="184"/>
      <c r="AI2270" s="184"/>
      <c r="AJ2270" s="182"/>
      <c r="AK2270" s="188"/>
      <c r="AL2270" s="188"/>
      <c r="AM2270" s="188"/>
      <c r="AN2270" s="188"/>
      <c r="AO2270" s="188"/>
      <c r="AP2270" s="188"/>
      <c r="AQ2270" s="188"/>
      <c r="AR2270" s="188"/>
      <c r="AS2270" s="188"/>
      <c r="AT2270" s="188"/>
      <c r="AU2270" s="189"/>
      <c r="AV2270" s="190"/>
      <c r="AW2270" s="190"/>
      <c r="AX2270" s="191"/>
      <c r="AY2270" s="191"/>
      <c r="AZ2270" s="191"/>
      <c r="BA2270" s="192"/>
      <c r="BB2270" s="193"/>
      <c r="BC2270" s="193"/>
      <c r="BD2270" s="193"/>
    </row>
    <row r="2271" spans="1:56">
      <c r="A2271" s="220"/>
      <c r="B2271" s="221"/>
      <c r="C2271" s="222"/>
      <c r="D2271" s="169"/>
      <c r="E2271" s="169"/>
      <c r="F2271" s="169"/>
      <c r="G2271" s="202"/>
      <c r="H2271" s="217"/>
      <c r="I2271" s="212"/>
      <c r="J2271" s="206"/>
      <c r="K2271" s="212"/>
      <c r="L2271" s="206"/>
      <c r="M2271" s="212"/>
      <c r="N2271" s="206"/>
      <c r="O2271" s="170"/>
      <c r="P2271" s="171"/>
      <c r="Q2271" s="171"/>
      <c r="R2271" s="171"/>
      <c r="S2271" s="172"/>
      <c r="T2271" s="172"/>
      <c r="U2271" s="171"/>
      <c r="V2271" s="171"/>
      <c r="W2271" s="173"/>
      <c r="X2271" s="173"/>
      <c r="Y2271" s="173"/>
      <c r="Z2271" s="171"/>
      <c r="AA2271" s="171"/>
      <c r="AB2271" s="171"/>
      <c r="AC2271" s="172"/>
      <c r="AD2271" s="172"/>
      <c r="AE2271" s="174"/>
      <c r="AF2271" s="175"/>
      <c r="AG2271" s="169"/>
      <c r="AH2271" s="171"/>
      <c r="AI2271" s="171"/>
      <c r="AJ2271" s="169"/>
      <c r="AK2271" s="176"/>
      <c r="AL2271" s="176"/>
      <c r="AM2271" s="176"/>
      <c r="AN2271" s="176"/>
      <c r="AO2271" s="176"/>
      <c r="AP2271" s="176"/>
      <c r="AQ2271" s="176"/>
      <c r="AR2271" s="176"/>
      <c r="AS2271" s="176"/>
      <c r="AT2271" s="176"/>
      <c r="AU2271" s="177"/>
      <c r="AV2271" s="178"/>
      <c r="AW2271" s="178"/>
      <c r="AX2271" s="179"/>
      <c r="AY2271" s="179"/>
      <c r="AZ2271" s="179"/>
      <c r="BA2271" s="180"/>
      <c r="BB2271" s="181"/>
      <c r="BC2271" s="181"/>
      <c r="BD2271" s="181"/>
    </row>
    <row r="2272" spans="1:56">
      <c r="A2272" s="223"/>
      <c r="B2272" s="224"/>
      <c r="C2272" s="225"/>
      <c r="D2272" s="182"/>
      <c r="E2272" s="182"/>
      <c r="F2272" s="182"/>
      <c r="G2272" s="203"/>
      <c r="H2272" s="218"/>
      <c r="I2272" s="213"/>
      <c r="J2272" s="207"/>
      <c r="K2272" s="213"/>
      <c r="L2272" s="207"/>
      <c r="M2272" s="213"/>
      <c r="N2272" s="207"/>
      <c r="O2272" s="183"/>
      <c r="P2272" s="184"/>
      <c r="Q2272" s="184"/>
      <c r="R2272" s="275"/>
      <c r="S2272" s="185"/>
      <c r="T2272" s="185"/>
      <c r="U2272" s="275"/>
      <c r="V2272" s="275"/>
      <c r="W2272" s="276"/>
      <c r="X2272" s="276"/>
      <c r="Y2272" s="276"/>
      <c r="Z2272" s="275"/>
      <c r="AA2272" s="184"/>
      <c r="AB2272" s="184"/>
      <c r="AC2272" s="185"/>
      <c r="AD2272" s="185"/>
      <c r="AE2272" s="186"/>
      <c r="AF2272" s="187"/>
      <c r="AG2272" s="182"/>
      <c r="AH2272" s="184"/>
      <c r="AI2272" s="184"/>
      <c r="AJ2272" s="182"/>
      <c r="AK2272" s="188"/>
      <c r="AL2272" s="188"/>
      <c r="AM2272" s="188"/>
      <c r="AN2272" s="188"/>
      <c r="AO2272" s="188"/>
      <c r="AP2272" s="188"/>
      <c r="AQ2272" s="188"/>
      <c r="AR2272" s="188"/>
      <c r="AS2272" s="188"/>
      <c r="AT2272" s="188"/>
      <c r="AU2272" s="189"/>
      <c r="AV2272" s="190"/>
      <c r="AW2272" s="190"/>
      <c r="AX2272" s="191"/>
      <c r="AY2272" s="191"/>
      <c r="AZ2272" s="191"/>
      <c r="BA2272" s="192"/>
      <c r="BB2272" s="193"/>
      <c r="BC2272" s="193"/>
      <c r="BD2272" s="193"/>
    </row>
    <row r="2273" spans="1:56">
      <c r="A2273" s="220"/>
      <c r="B2273" s="221"/>
      <c r="C2273" s="222"/>
      <c r="D2273" s="169"/>
      <c r="E2273" s="169"/>
      <c r="F2273" s="169"/>
      <c r="G2273" s="202"/>
      <c r="H2273" s="217"/>
      <c r="I2273" s="212"/>
      <c r="J2273" s="206"/>
      <c r="K2273" s="212"/>
      <c r="L2273" s="206"/>
      <c r="M2273" s="212"/>
      <c r="N2273" s="206"/>
      <c r="O2273" s="170"/>
      <c r="P2273" s="171"/>
      <c r="Q2273" s="171"/>
      <c r="R2273" s="171"/>
      <c r="S2273" s="172"/>
      <c r="T2273" s="172"/>
      <c r="U2273" s="171"/>
      <c r="V2273" s="171"/>
      <c r="W2273" s="173"/>
      <c r="X2273" s="173"/>
      <c r="Y2273" s="173"/>
      <c r="Z2273" s="171"/>
      <c r="AA2273" s="171"/>
      <c r="AB2273" s="171"/>
      <c r="AC2273" s="172"/>
      <c r="AD2273" s="172"/>
      <c r="AE2273" s="174"/>
      <c r="AF2273" s="175"/>
      <c r="AG2273" s="169"/>
      <c r="AH2273" s="171"/>
      <c r="AI2273" s="171"/>
      <c r="AJ2273" s="169"/>
      <c r="AK2273" s="176"/>
      <c r="AL2273" s="176"/>
      <c r="AM2273" s="176"/>
      <c r="AN2273" s="176"/>
      <c r="AO2273" s="176"/>
      <c r="AP2273" s="176"/>
      <c r="AQ2273" s="176"/>
      <c r="AR2273" s="176"/>
      <c r="AS2273" s="176"/>
      <c r="AT2273" s="176"/>
      <c r="AU2273" s="177"/>
      <c r="AV2273" s="178"/>
      <c r="AW2273" s="178"/>
      <c r="AX2273" s="179"/>
      <c r="AY2273" s="179"/>
      <c r="AZ2273" s="179"/>
      <c r="BA2273" s="180"/>
      <c r="BB2273" s="181"/>
      <c r="BC2273" s="181"/>
      <c r="BD2273" s="181"/>
    </row>
    <row r="2274" spans="1:56">
      <c r="A2274" s="223"/>
      <c r="B2274" s="224"/>
      <c r="C2274" s="225"/>
      <c r="D2274" s="182"/>
      <c r="E2274" s="182"/>
      <c r="F2274" s="182"/>
      <c r="G2274" s="203"/>
      <c r="H2274" s="218"/>
      <c r="I2274" s="213"/>
      <c r="J2274" s="207"/>
      <c r="K2274" s="213"/>
      <c r="L2274" s="207"/>
      <c r="M2274" s="213"/>
      <c r="N2274" s="207"/>
      <c r="O2274" s="183"/>
      <c r="P2274" s="184"/>
      <c r="Q2274" s="184"/>
      <c r="R2274" s="275"/>
      <c r="S2274" s="185"/>
      <c r="T2274" s="185"/>
      <c r="U2274" s="275"/>
      <c r="V2274" s="275"/>
      <c r="W2274" s="276"/>
      <c r="X2274" s="276"/>
      <c r="Y2274" s="276"/>
      <c r="Z2274" s="275"/>
      <c r="AA2274" s="184"/>
      <c r="AB2274" s="184"/>
      <c r="AC2274" s="185"/>
      <c r="AD2274" s="185"/>
      <c r="AE2274" s="186"/>
      <c r="AF2274" s="187"/>
      <c r="AG2274" s="182"/>
      <c r="AH2274" s="184"/>
      <c r="AI2274" s="184"/>
      <c r="AJ2274" s="182"/>
      <c r="AK2274" s="188"/>
      <c r="AL2274" s="188"/>
      <c r="AM2274" s="188"/>
      <c r="AN2274" s="188"/>
      <c r="AO2274" s="188"/>
      <c r="AP2274" s="188"/>
      <c r="AQ2274" s="188"/>
      <c r="AR2274" s="188"/>
      <c r="AS2274" s="188"/>
      <c r="AT2274" s="188"/>
      <c r="AU2274" s="189"/>
      <c r="AV2274" s="190"/>
      <c r="AW2274" s="190"/>
      <c r="AX2274" s="191"/>
      <c r="AY2274" s="191"/>
      <c r="AZ2274" s="191"/>
      <c r="BA2274" s="192"/>
      <c r="BB2274" s="193"/>
      <c r="BC2274" s="193"/>
      <c r="BD2274" s="193"/>
    </row>
    <row r="2275" spans="1:56">
      <c r="A2275" s="220"/>
      <c r="B2275" s="221"/>
      <c r="C2275" s="222"/>
      <c r="D2275" s="169"/>
      <c r="E2275" s="169"/>
      <c r="F2275" s="169"/>
      <c r="G2275" s="202"/>
      <c r="H2275" s="217"/>
      <c r="I2275" s="212"/>
      <c r="J2275" s="206"/>
      <c r="K2275" s="212"/>
      <c r="L2275" s="206"/>
      <c r="M2275" s="212"/>
      <c r="N2275" s="206"/>
      <c r="O2275" s="170"/>
      <c r="P2275" s="171"/>
      <c r="Q2275" s="171"/>
      <c r="R2275" s="171"/>
      <c r="S2275" s="172"/>
      <c r="T2275" s="172"/>
      <c r="U2275" s="171"/>
      <c r="V2275" s="171"/>
      <c r="W2275" s="173"/>
      <c r="X2275" s="173"/>
      <c r="Y2275" s="173"/>
      <c r="Z2275" s="171"/>
      <c r="AA2275" s="171"/>
      <c r="AB2275" s="171"/>
      <c r="AC2275" s="172"/>
      <c r="AD2275" s="172"/>
      <c r="AE2275" s="174"/>
      <c r="AF2275" s="175"/>
      <c r="AG2275" s="169"/>
      <c r="AH2275" s="171"/>
      <c r="AI2275" s="171"/>
      <c r="AJ2275" s="169"/>
      <c r="AK2275" s="176"/>
      <c r="AL2275" s="176"/>
      <c r="AM2275" s="176"/>
      <c r="AN2275" s="176"/>
      <c r="AO2275" s="176"/>
      <c r="AP2275" s="176"/>
      <c r="AQ2275" s="176"/>
      <c r="AR2275" s="176"/>
      <c r="AS2275" s="176"/>
      <c r="AT2275" s="176"/>
      <c r="AU2275" s="177"/>
      <c r="AV2275" s="178"/>
      <c r="AW2275" s="178"/>
      <c r="AX2275" s="179"/>
      <c r="AY2275" s="179"/>
      <c r="AZ2275" s="179"/>
      <c r="BA2275" s="180"/>
      <c r="BB2275" s="181"/>
      <c r="BC2275" s="181"/>
      <c r="BD2275" s="181"/>
    </row>
    <row r="2276" spans="1:56">
      <c r="A2276" s="223"/>
      <c r="B2276" s="224"/>
      <c r="C2276" s="225"/>
      <c r="D2276" s="182"/>
      <c r="E2276" s="182"/>
      <c r="F2276" s="182"/>
      <c r="G2276" s="203"/>
      <c r="H2276" s="218"/>
      <c r="I2276" s="213"/>
      <c r="J2276" s="207"/>
      <c r="K2276" s="213"/>
      <c r="L2276" s="207"/>
      <c r="M2276" s="213"/>
      <c r="N2276" s="207"/>
      <c r="O2276" s="183"/>
      <c r="P2276" s="184"/>
      <c r="Q2276" s="184"/>
      <c r="R2276" s="275"/>
      <c r="S2276" s="185"/>
      <c r="T2276" s="185"/>
      <c r="U2276" s="275"/>
      <c r="V2276" s="275"/>
      <c r="W2276" s="276"/>
      <c r="X2276" s="276"/>
      <c r="Y2276" s="276"/>
      <c r="Z2276" s="275"/>
      <c r="AA2276" s="184"/>
      <c r="AB2276" s="184"/>
      <c r="AC2276" s="185"/>
      <c r="AD2276" s="185"/>
      <c r="AE2276" s="186"/>
      <c r="AF2276" s="187"/>
      <c r="AG2276" s="182"/>
      <c r="AH2276" s="184"/>
      <c r="AI2276" s="184"/>
      <c r="AJ2276" s="182"/>
      <c r="AK2276" s="188"/>
      <c r="AL2276" s="188"/>
      <c r="AM2276" s="188"/>
      <c r="AN2276" s="188"/>
      <c r="AO2276" s="188"/>
      <c r="AP2276" s="188"/>
      <c r="AQ2276" s="188"/>
      <c r="AR2276" s="188"/>
      <c r="AS2276" s="188"/>
      <c r="AT2276" s="188"/>
      <c r="AU2276" s="189"/>
      <c r="AV2276" s="190"/>
      <c r="AW2276" s="190"/>
      <c r="AX2276" s="191"/>
      <c r="AY2276" s="191"/>
      <c r="AZ2276" s="191"/>
      <c r="BA2276" s="192"/>
      <c r="BB2276" s="193"/>
      <c r="BC2276" s="193"/>
      <c r="BD2276" s="193"/>
    </row>
    <row r="2277" spans="1:56">
      <c r="A2277" s="220"/>
      <c r="B2277" s="221"/>
      <c r="C2277" s="222"/>
      <c r="D2277" s="169"/>
      <c r="E2277" s="169"/>
      <c r="F2277" s="169"/>
      <c r="G2277" s="202"/>
      <c r="H2277" s="217"/>
      <c r="I2277" s="212"/>
      <c r="J2277" s="206"/>
      <c r="K2277" s="212"/>
      <c r="L2277" s="206"/>
      <c r="M2277" s="212"/>
      <c r="N2277" s="206"/>
      <c r="O2277" s="170"/>
      <c r="P2277" s="171"/>
      <c r="Q2277" s="171"/>
      <c r="R2277" s="171"/>
      <c r="S2277" s="172"/>
      <c r="T2277" s="172"/>
      <c r="U2277" s="171"/>
      <c r="V2277" s="171"/>
      <c r="W2277" s="173"/>
      <c r="X2277" s="173"/>
      <c r="Y2277" s="173"/>
      <c r="Z2277" s="171"/>
      <c r="AA2277" s="171"/>
      <c r="AB2277" s="171"/>
      <c r="AC2277" s="172"/>
      <c r="AD2277" s="172"/>
      <c r="AE2277" s="174"/>
      <c r="AF2277" s="175"/>
      <c r="AG2277" s="169"/>
      <c r="AH2277" s="171"/>
      <c r="AI2277" s="171"/>
      <c r="AJ2277" s="169"/>
      <c r="AK2277" s="176"/>
      <c r="AL2277" s="176"/>
      <c r="AM2277" s="176"/>
      <c r="AN2277" s="176"/>
      <c r="AO2277" s="176"/>
      <c r="AP2277" s="176"/>
      <c r="AQ2277" s="176"/>
      <c r="AR2277" s="176"/>
      <c r="AS2277" s="176"/>
      <c r="AT2277" s="176"/>
      <c r="AU2277" s="177"/>
      <c r="AV2277" s="178"/>
      <c r="AW2277" s="178"/>
      <c r="AX2277" s="179"/>
      <c r="AY2277" s="179"/>
      <c r="AZ2277" s="179"/>
      <c r="BA2277" s="180"/>
      <c r="BB2277" s="181"/>
      <c r="BC2277" s="181"/>
      <c r="BD2277" s="181"/>
    </row>
    <row r="2278" spans="1:56">
      <c r="A2278" s="223"/>
      <c r="B2278" s="224"/>
      <c r="C2278" s="225"/>
      <c r="D2278" s="182"/>
      <c r="E2278" s="182"/>
      <c r="F2278" s="182"/>
      <c r="G2278" s="203"/>
      <c r="H2278" s="218"/>
      <c r="I2278" s="213"/>
      <c r="J2278" s="207"/>
      <c r="K2278" s="213"/>
      <c r="L2278" s="207"/>
      <c r="M2278" s="213"/>
      <c r="N2278" s="207"/>
      <c r="O2278" s="183"/>
      <c r="P2278" s="184"/>
      <c r="Q2278" s="184"/>
      <c r="R2278" s="275"/>
      <c r="S2278" s="185"/>
      <c r="T2278" s="185"/>
      <c r="U2278" s="275"/>
      <c r="V2278" s="275"/>
      <c r="W2278" s="276"/>
      <c r="X2278" s="276"/>
      <c r="Y2278" s="276"/>
      <c r="Z2278" s="275"/>
      <c r="AA2278" s="184"/>
      <c r="AB2278" s="184"/>
      <c r="AC2278" s="185"/>
      <c r="AD2278" s="185"/>
      <c r="AE2278" s="186"/>
      <c r="AF2278" s="187"/>
      <c r="AG2278" s="182"/>
      <c r="AH2278" s="184"/>
      <c r="AI2278" s="184"/>
      <c r="AJ2278" s="182"/>
      <c r="AK2278" s="188"/>
      <c r="AL2278" s="188"/>
      <c r="AM2278" s="188"/>
      <c r="AN2278" s="188"/>
      <c r="AO2278" s="188"/>
      <c r="AP2278" s="188"/>
      <c r="AQ2278" s="188"/>
      <c r="AR2278" s="188"/>
      <c r="AS2278" s="188"/>
      <c r="AT2278" s="188"/>
      <c r="AU2278" s="189"/>
      <c r="AV2278" s="190"/>
      <c r="AW2278" s="190"/>
      <c r="AX2278" s="191"/>
      <c r="AY2278" s="191"/>
      <c r="AZ2278" s="191"/>
      <c r="BA2278" s="192"/>
      <c r="BB2278" s="193"/>
      <c r="BC2278" s="193"/>
      <c r="BD2278" s="193"/>
    </row>
    <row r="2279" spans="1:56">
      <c r="A2279" s="220"/>
      <c r="B2279" s="221"/>
      <c r="C2279" s="222"/>
      <c r="D2279" s="169"/>
      <c r="E2279" s="169"/>
      <c r="F2279" s="169"/>
      <c r="G2279" s="202"/>
      <c r="H2279" s="217"/>
      <c r="I2279" s="212"/>
      <c r="J2279" s="206"/>
      <c r="K2279" s="212"/>
      <c r="L2279" s="206"/>
      <c r="M2279" s="212"/>
      <c r="N2279" s="206"/>
      <c r="O2279" s="170"/>
      <c r="P2279" s="171"/>
      <c r="Q2279" s="171"/>
      <c r="R2279" s="171"/>
      <c r="S2279" s="172"/>
      <c r="T2279" s="172"/>
      <c r="U2279" s="171"/>
      <c r="V2279" s="171"/>
      <c r="W2279" s="173"/>
      <c r="X2279" s="173"/>
      <c r="Y2279" s="173"/>
      <c r="Z2279" s="171"/>
      <c r="AA2279" s="171"/>
      <c r="AB2279" s="171"/>
      <c r="AC2279" s="172"/>
      <c r="AD2279" s="172"/>
      <c r="AE2279" s="174"/>
      <c r="AF2279" s="175"/>
      <c r="AG2279" s="169"/>
      <c r="AH2279" s="171"/>
      <c r="AI2279" s="171"/>
      <c r="AJ2279" s="169"/>
      <c r="AK2279" s="176"/>
      <c r="AL2279" s="176"/>
      <c r="AM2279" s="176"/>
      <c r="AN2279" s="176"/>
      <c r="AO2279" s="176"/>
      <c r="AP2279" s="176"/>
      <c r="AQ2279" s="176"/>
      <c r="AR2279" s="176"/>
      <c r="AS2279" s="176"/>
      <c r="AT2279" s="176"/>
      <c r="AU2279" s="177"/>
      <c r="AV2279" s="178"/>
      <c r="AW2279" s="178"/>
      <c r="AX2279" s="179"/>
      <c r="AY2279" s="179"/>
      <c r="AZ2279" s="179"/>
      <c r="BA2279" s="180"/>
      <c r="BB2279" s="181"/>
      <c r="BC2279" s="181"/>
      <c r="BD2279" s="181"/>
    </row>
    <row r="2280" spans="1:56">
      <c r="A2280" s="223"/>
      <c r="B2280" s="224"/>
      <c r="C2280" s="225"/>
      <c r="D2280" s="182"/>
      <c r="E2280" s="182"/>
      <c r="F2280" s="182"/>
      <c r="G2280" s="203"/>
      <c r="H2280" s="218"/>
      <c r="I2280" s="213"/>
      <c r="J2280" s="207"/>
      <c r="K2280" s="213"/>
      <c r="L2280" s="207"/>
      <c r="M2280" s="213"/>
      <c r="N2280" s="207"/>
      <c r="O2280" s="183"/>
      <c r="P2280" s="184"/>
      <c r="Q2280" s="184"/>
      <c r="R2280" s="275"/>
      <c r="S2280" s="185"/>
      <c r="T2280" s="185"/>
      <c r="U2280" s="275"/>
      <c r="V2280" s="275"/>
      <c r="W2280" s="276"/>
      <c r="X2280" s="276"/>
      <c r="Y2280" s="276"/>
      <c r="Z2280" s="275"/>
      <c r="AA2280" s="184"/>
      <c r="AB2280" s="184"/>
      <c r="AC2280" s="185"/>
      <c r="AD2280" s="185"/>
      <c r="AE2280" s="186"/>
      <c r="AF2280" s="187"/>
      <c r="AG2280" s="182"/>
      <c r="AH2280" s="184"/>
      <c r="AI2280" s="184"/>
      <c r="AJ2280" s="182"/>
      <c r="AK2280" s="188"/>
      <c r="AL2280" s="188"/>
      <c r="AM2280" s="188"/>
      <c r="AN2280" s="188"/>
      <c r="AO2280" s="188"/>
      <c r="AP2280" s="188"/>
      <c r="AQ2280" s="188"/>
      <c r="AR2280" s="188"/>
      <c r="AS2280" s="188"/>
      <c r="AT2280" s="188"/>
      <c r="AU2280" s="189"/>
      <c r="AV2280" s="190"/>
      <c r="AW2280" s="190"/>
      <c r="AX2280" s="191"/>
      <c r="AY2280" s="191"/>
      <c r="AZ2280" s="191"/>
      <c r="BA2280" s="192"/>
      <c r="BB2280" s="193"/>
      <c r="BC2280" s="193"/>
      <c r="BD2280" s="193"/>
    </row>
    <row r="2281" spans="1:56">
      <c r="A2281" s="220"/>
      <c r="B2281" s="221"/>
      <c r="C2281" s="222"/>
      <c r="D2281" s="169"/>
      <c r="E2281" s="169"/>
      <c r="F2281" s="169"/>
      <c r="G2281" s="202"/>
      <c r="H2281" s="217"/>
      <c r="I2281" s="212"/>
      <c r="J2281" s="206"/>
      <c r="K2281" s="212"/>
      <c r="L2281" s="206"/>
      <c r="M2281" s="212"/>
      <c r="N2281" s="206"/>
      <c r="O2281" s="170"/>
      <c r="P2281" s="171"/>
      <c r="Q2281" s="171"/>
      <c r="R2281" s="171"/>
      <c r="S2281" s="172"/>
      <c r="T2281" s="172"/>
      <c r="U2281" s="171"/>
      <c r="V2281" s="171"/>
      <c r="W2281" s="173"/>
      <c r="X2281" s="173"/>
      <c r="Y2281" s="173"/>
      <c r="Z2281" s="171"/>
      <c r="AA2281" s="171"/>
      <c r="AB2281" s="171"/>
      <c r="AC2281" s="172"/>
      <c r="AD2281" s="172"/>
      <c r="AE2281" s="174"/>
      <c r="AF2281" s="175"/>
      <c r="AG2281" s="169"/>
      <c r="AH2281" s="171"/>
      <c r="AI2281" s="171"/>
      <c r="AJ2281" s="169"/>
      <c r="AK2281" s="176"/>
      <c r="AL2281" s="176"/>
      <c r="AM2281" s="176"/>
      <c r="AN2281" s="176"/>
      <c r="AO2281" s="176"/>
      <c r="AP2281" s="176"/>
      <c r="AQ2281" s="176"/>
      <c r="AR2281" s="176"/>
      <c r="AS2281" s="176"/>
      <c r="AT2281" s="176"/>
      <c r="AU2281" s="177"/>
      <c r="AV2281" s="178"/>
      <c r="AW2281" s="178"/>
      <c r="AX2281" s="179"/>
      <c r="AY2281" s="179"/>
      <c r="AZ2281" s="179"/>
      <c r="BA2281" s="180"/>
      <c r="BB2281" s="181"/>
      <c r="BC2281" s="181"/>
      <c r="BD2281" s="181"/>
    </row>
    <row r="2282" spans="1:56">
      <c r="A2282" s="223"/>
      <c r="B2282" s="224"/>
      <c r="C2282" s="225"/>
      <c r="D2282" s="182"/>
      <c r="E2282" s="182"/>
      <c r="F2282" s="182"/>
      <c r="G2282" s="203"/>
      <c r="H2282" s="218"/>
      <c r="I2282" s="213"/>
      <c r="J2282" s="207"/>
      <c r="K2282" s="213"/>
      <c r="L2282" s="207"/>
      <c r="M2282" s="213"/>
      <c r="N2282" s="207"/>
      <c r="O2282" s="183"/>
      <c r="P2282" s="184"/>
      <c r="Q2282" s="184"/>
      <c r="R2282" s="275"/>
      <c r="S2282" s="185"/>
      <c r="T2282" s="185"/>
      <c r="U2282" s="275"/>
      <c r="V2282" s="275"/>
      <c r="W2282" s="276"/>
      <c r="X2282" s="276"/>
      <c r="Y2282" s="276"/>
      <c r="Z2282" s="275"/>
      <c r="AA2282" s="184"/>
      <c r="AB2282" s="184"/>
      <c r="AC2282" s="185"/>
      <c r="AD2282" s="185"/>
      <c r="AE2282" s="186"/>
      <c r="AF2282" s="187"/>
      <c r="AG2282" s="182"/>
      <c r="AH2282" s="184"/>
      <c r="AI2282" s="184"/>
      <c r="AJ2282" s="182"/>
      <c r="AK2282" s="188"/>
      <c r="AL2282" s="188"/>
      <c r="AM2282" s="188"/>
      <c r="AN2282" s="188"/>
      <c r="AO2282" s="188"/>
      <c r="AP2282" s="188"/>
      <c r="AQ2282" s="188"/>
      <c r="AR2282" s="188"/>
      <c r="AS2282" s="188"/>
      <c r="AT2282" s="188"/>
      <c r="AU2282" s="189"/>
      <c r="AV2282" s="190"/>
      <c r="AW2282" s="190"/>
      <c r="AX2282" s="191"/>
      <c r="AY2282" s="191"/>
      <c r="AZ2282" s="191"/>
      <c r="BA2282" s="192"/>
      <c r="BB2282" s="193"/>
      <c r="BC2282" s="193"/>
      <c r="BD2282" s="193"/>
    </row>
    <row r="2283" spans="1:56">
      <c r="A2283" s="220"/>
      <c r="B2283" s="221"/>
      <c r="C2283" s="222"/>
      <c r="D2283" s="169"/>
      <c r="E2283" s="169"/>
      <c r="F2283" s="169"/>
      <c r="G2283" s="202"/>
      <c r="H2283" s="217"/>
      <c r="I2283" s="212"/>
      <c r="J2283" s="206"/>
      <c r="K2283" s="212"/>
      <c r="L2283" s="206"/>
      <c r="M2283" s="212"/>
      <c r="N2283" s="206"/>
      <c r="O2283" s="170"/>
      <c r="P2283" s="171"/>
      <c r="Q2283" s="171"/>
      <c r="R2283" s="171"/>
      <c r="S2283" s="172"/>
      <c r="T2283" s="172"/>
      <c r="U2283" s="171"/>
      <c r="V2283" s="171"/>
      <c r="W2283" s="173"/>
      <c r="X2283" s="173"/>
      <c r="Y2283" s="173"/>
      <c r="Z2283" s="171"/>
      <c r="AA2283" s="171"/>
      <c r="AB2283" s="171"/>
      <c r="AC2283" s="172"/>
      <c r="AD2283" s="172"/>
      <c r="AE2283" s="174"/>
      <c r="AF2283" s="175"/>
      <c r="AG2283" s="169"/>
      <c r="AH2283" s="171"/>
      <c r="AI2283" s="171"/>
      <c r="AJ2283" s="169"/>
      <c r="AK2283" s="176"/>
      <c r="AL2283" s="176"/>
      <c r="AM2283" s="176"/>
      <c r="AN2283" s="176"/>
      <c r="AO2283" s="176"/>
      <c r="AP2283" s="176"/>
      <c r="AQ2283" s="176"/>
      <c r="AR2283" s="176"/>
      <c r="AS2283" s="176"/>
      <c r="AT2283" s="176"/>
      <c r="AU2283" s="177"/>
      <c r="AV2283" s="178"/>
      <c r="AW2283" s="178"/>
      <c r="AX2283" s="179"/>
      <c r="AY2283" s="179"/>
      <c r="AZ2283" s="179"/>
      <c r="BA2283" s="180"/>
      <c r="BB2283" s="181"/>
      <c r="BC2283" s="181"/>
      <c r="BD2283" s="181"/>
    </row>
    <row r="2284" spans="1:56">
      <c r="A2284" s="223"/>
      <c r="B2284" s="224"/>
      <c r="C2284" s="225"/>
      <c r="D2284" s="182"/>
      <c r="E2284" s="182"/>
      <c r="F2284" s="182"/>
      <c r="G2284" s="203"/>
      <c r="H2284" s="218"/>
      <c r="I2284" s="213"/>
      <c r="J2284" s="207"/>
      <c r="K2284" s="213"/>
      <c r="L2284" s="207"/>
      <c r="M2284" s="213"/>
      <c r="N2284" s="207"/>
      <c r="O2284" s="183"/>
      <c r="P2284" s="184"/>
      <c r="Q2284" s="184"/>
      <c r="R2284" s="275"/>
      <c r="S2284" s="185"/>
      <c r="T2284" s="185"/>
      <c r="U2284" s="275"/>
      <c r="V2284" s="275"/>
      <c r="W2284" s="276"/>
      <c r="X2284" s="276"/>
      <c r="Y2284" s="276"/>
      <c r="Z2284" s="275"/>
      <c r="AA2284" s="184"/>
      <c r="AB2284" s="184"/>
      <c r="AC2284" s="185"/>
      <c r="AD2284" s="185"/>
      <c r="AE2284" s="186"/>
      <c r="AF2284" s="187"/>
      <c r="AG2284" s="182"/>
      <c r="AH2284" s="184"/>
      <c r="AI2284" s="184"/>
      <c r="AJ2284" s="182"/>
      <c r="AK2284" s="188"/>
      <c r="AL2284" s="188"/>
      <c r="AM2284" s="188"/>
      <c r="AN2284" s="188"/>
      <c r="AO2284" s="188"/>
      <c r="AP2284" s="188"/>
      <c r="AQ2284" s="188"/>
      <c r="AR2284" s="188"/>
      <c r="AS2284" s="188"/>
      <c r="AT2284" s="188"/>
      <c r="AU2284" s="189"/>
      <c r="AV2284" s="190"/>
      <c r="AW2284" s="190"/>
      <c r="AX2284" s="191"/>
      <c r="AY2284" s="191"/>
      <c r="AZ2284" s="191"/>
      <c r="BA2284" s="192"/>
      <c r="BB2284" s="193"/>
      <c r="BC2284" s="193"/>
      <c r="BD2284" s="193"/>
    </row>
    <row r="2285" spans="1:56">
      <c r="A2285" s="220"/>
      <c r="B2285" s="221"/>
      <c r="C2285" s="222"/>
      <c r="D2285" s="169"/>
      <c r="E2285" s="169"/>
      <c r="F2285" s="169"/>
      <c r="G2285" s="202"/>
      <c r="H2285" s="217"/>
      <c r="I2285" s="212"/>
      <c r="J2285" s="206"/>
      <c r="K2285" s="212"/>
      <c r="L2285" s="206"/>
      <c r="M2285" s="212"/>
      <c r="N2285" s="206"/>
      <c r="O2285" s="170"/>
      <c r="P2285" s="171"/>
      <c r="Q2285" s="171"/>
      <c r="R2285" s="171"/>
      <c r="S2285" s="172"/>
      <c r="T2285" s="172"/>
      <c r="U2285" s="171"/>
      <c r="V2285" s="171"/>
      <c r="W2285" s="173"/>
      <c r="X2285" s="173"/>
      <c r="Y2285" s="173"/>
      <c r="Z2285" s="171"/>
      <c r="AA2285" s="171"/>
      <c r="AB2285" s="171"/>
      <c r="AC2285" s="172"/>
      <c r="AD2285" s="172"/>
      <c r="AE2285" s="174"/>
      <c r="AF2285" s="175"/>
      <c r="AG2285" s="169"/>
      <c r="AH2285" s="171"/>
      <c r="AI2285" s="171"/>
      <c r="AJ2285" s="169"/>
      <c r="AK2285" s="176"/>
      <c r="AL2285" s="176"/>
      <c r="AM2285" s="176"/>
      <c r="AN2285" s="176"/>
      <c r="AO2285" s="176"/>
      <c r="AP2285" s="176"/>
      <c r="AQ2285" s="176"/>
      <c r="AR2285" s="176"/>
      <c r="AS2285" s="176"/>
      <c r="AT2285" s="176"/>
      <c r="AU2285" s="177"/>
      <c r="AV2285" s="178"/>
      <c r="AW2285" s="178"/>
      <c r="AX2285" s="179"/>
      <c r="AY2285" s="179"/>
      <c r="AZ2285" s="179"/>
      <c r="BA2285" s="180"/>
      <c r="BB2285" s="181"/>
      <c r="BC2285" s="181"/>
      <c r="BD2285" s="181"/>
    </row>
    <row r="2286" spans="1:56">
      <c r="A2286" s="223"/>
      <c r="B2286" s="224"/>
      <c r="C2286" s="225"/>
      <c r="D2286" s="182"/>
      <c r="E2286" s="182"/>
      <c r="F2286" s="182"/>
      <c r="G2286" s="203"/>
      <c r="H2286" s="218"/>
      <c r="I2286" s="213"/>
      <c r="J2286" s="207"/>
      <c r="K2286" s="213"/>
      <c r="L2286" s="207"/>
      <c r="M2286" s="213"/>
      <c r="N2286" s="207"/>
      <c r="O2286" s="183"/>
      <c r="P2286" s="184"/>
      <c r="Q2286" s="184"/>
      <c r="R2286" s="275"/>
      <c r="S2286" s="185"/>
      <c r="T2286" s="185"/>
      <c r="U2286" s="275"/>
      <c r="V2286" s="275"/>
      <c r="W2286" s="276"/>
      <c r="X2286" s="276"/>
      <c r="Y2286" s="276"/>
      <c r="Z2286" s="275"/>
      <c r="AA2286" s="184"/>
      <c r="AB2286" s="184"/>
      <c r="AC2286" s="185"/>
      <c r="AD2286" s="185"/>
      <c r="AE2286" s="186"/>
      <c r="AF2286" s="187"/>
      <c r="AG2286" s="182"/>
      <c r="AH2286" s="184"/>
      <c r="AI2286" s="184"/>
      <c r="AJ2286" s="182"/>
      <c r="AK2286" s="188"/>
      <c r="AL2286" s="188"/>
      <c r="AM2286" s="188"/>
      <c r="AN2286" s="188"/>
      <c r="AO2286" s="188"/>
      <c r="AP2286" s="188"/>
      <c r="AQ2286" s="188"/>
      <c r="AR2286" s="188"/>
      <c r="AS2286" s="188"/>
      <c r="AT2286" s="188"/>
      <c r="AU2286" s="189"/>
      <c r="AV2286" s="190"/>
      <c r="AW2286" s="190"/>
      <c r="AX2286" s="191"/>
      <c r="AY2286" s="191"/>
      <c r="AZ2286" s="191"/>
      <c r="BA2286" s="192"/>
      <c r="BB2286" s="193"/>
      <c r="BC2286" s="193"/>
      <c r="BD2286" s="193"/>
    </row>
    <row r="2287" spans="1:56">
      <c r="A2287" s="220"/>
      <c r="B2287" s="221"/>
      <c r="C2287" s="222"/>
      <c r="D2287" s="169"/>
      <c r="E2287" s="169"/>
      <c r="F2287" s="169"/>
      <c r="G2287" s="202"/>
      <c r="H2287" s="217"/>
      <c r="I2287" s="212"/>
      <c r="J2287" s="206"/>
      <c r="K2287" s="212"/>
      <c r="L2287" s="206"/>
      <c r="M2287" s="212"/>
      <c r="N2287" s="206"/>
      <c r="O2287" s="170"/>
      <c r="P2287" s="171"/>
      <c r="Q2287" s="171"/>
      <c r="R2287" s="171"/>
      <c r="S2287" s="172"/>
      <c r="T2287" s="172"/>
      <c r="U2287" s="171"/>
      <c r="V2287" s="171"/>
      <c r="W2287" s="173"/>
      <c r="X2287" s="173"/>
      <c r="Y2287" s="173"/>
      <c r="Z2287" s="171"/>
      <c r="AA2287" s="171"/>
      <c r="AB2287" s="171"/>
      <c r="AC2287" s="172"/>
      <c r="AD2287" s="172"/>
      <c r="AE2287" s="174"/>
      <c r="AF2287" s="175"/>
      <c r="AG2287" s="169"/>
      <c r="AH2287" s="171"/>
      <c r="AI2287" s="171"/>
      <c r="AJ2287" s="169"/>
      <c r="AK2287" s="176"/>
      <c r="AL2287" s="176"/>
      <c r="AM2287" s="176"/>
      <c r="AN2287" s="176"/>
      <c r="AO2287" s="176"/>
      <c r="AP2287" s="176"/>
      <c r="AQ2287" s="176"/>
      <c r="AR2287" s="176"/>
      <c r="AS2287" s="176"/>
      <c r="AT2287" s="176"/>
      <c r="AU2287" s="177"/>
      <c r="AV2287" s="178"/>
      <c r="AW2287" s="178"/>
      <c r="AX2287" s="179"/>
      <c r="AY2287" s="179"/>
      <c r="AZ2287" s="179"/>
      <c r="BA2287" s="180"/>
      <c r="BB2287" s="181"/>
      <c r="BC2287" s="181"/>
      <c r="BD2287" s="181"/>
    </row>
    <row r="2288" spans="1:56">
      <c r="A2288" s="223"/>
      <c r="B2288" s="224"/>
      <c r="C2288" s="225"/>
      <c r="D2288" s="182"/>
      <c r="E2288" s="182"/>
      <c r="F2288" s="182"/>
      <c r="G2288" s="203"/>
      <c r="H2288" s="218"/>
      <c r="I2288" s="213"/>
      <c r="J2288" s="207"/>
      <c r="K2288" s="213"/>
      <c r="L2288" s="207"/>
      <c r="M2288" s="213"/>
      <c r="N2288" s="207"/>
      <c r="O2288" s="183"/>
      <c r="P2288" s="184"/>
      <c r="Q2288" s="184"/>
      <c r="R2288" s="275"/>
      <c r="S2288" s="185"/>
      <c r="T2288" s="185"/>
      <c r="U2288" s="275"/>
      <c r="V2288" s="275"/>
      <c r="W2288" s="276"/>
      <c r="X2288" s="276"/>
      <c r="Y2288" s="276"/>
      <c r="Z2288" s="275"/>
      <c r="AA2288" s="184"/>
      <c r="AB2288" s="184"/>
      <c r="AC2288" s="185"/>
      <c r="AD2288" s="185"/>
      <c r="AE2288" s="186"/>
      <c r="AF2288" s="187"/>
      <c r="AG2288" s="182"/>
      <c r="AH2288" s="184"/>
      <c r="AI2288" s="184"/>
      <c r="AJ2288" s="182"/>
      <c r="AK2288" s="188"/>
      <c r="AL2288" s="188"/>
      <c r="AM2288" s="188"/>
      <c r="AN2288" s="188"/>
      <c r="AO2288" s="188"/>
      <c r="AP2288" s="188"/>
      <c r="AQ2288" s="188"/>
      <c r="AR2288" s="188"/>
      <c r="AS2288" s="188"/>
      <c r="AT2288" s="188"/>
      <c r="AU2288" s="189"/>
      <c r="AV2288" s="190"/>
      <c r="AW2288" s="190"/>
      <c r="AX2288" s="191"/>
      <c r="AY2288" s="191"/>
      <c r="AZ2288" s="191"/>
      <c r="BA2288" s="192"/>
      <c r="BB2288" s="193"/>
      <c r="BC2288" s="193"/>
      <c r="BD2288" s="193"/>
    </row>
    <row r="2289" spans="1:56">
      <c r="A2289" s="220"/>
      <c r="B2289" s="221"/>
      <c r="C2289" s="222"/>
      <c r="D2289" s="169"/>
      <c r="E2289" s="169"/>
      <c r="F2289" s="169"/>
      <c r="G2289" s="202"/>
      <c r="H2289" s="217"/>
      <c r="I2289" s="212"/>
      <c r="J2289" s="206"/>
      <c r="K2289" s="212"/>
      <c r="L2289" s="206"/>
      <c r="M2289" s="212"/>
      <c r="N2289" s="206"/>
      <c r="O2289" s="170"/>
      <c r="P2289" s="171"/>
      <c r="Q2289" s="171"/>
      <c r="R2289" s="171"/>
      <c r="S2289" s="172"/>
      <c r="T2289" s="172"/>
      <c r="U2289" s="171"/>
      <c r="V2289" s="171"/>
      <c r="W2289" s="173"/>
      <c r="X2289" s="173"/>
      <c r="Y2289" s="173"/>
      <c r="Z2289" s="171"/>
      <c r="AA2289" s="171"/>
      <c r="AB2289" s="171"/>
      <c r="AC2289" s="172"/>
      <c r="AD2289" s="172"/>
      <c r="AE2289" s="174"/>
      <c r="AF2289" s="175"/>
      <c r="AG2289" s="169"/>
      <c r="AH2289" s="171"/>
      <c r="AI2289" s="171"/>
      <c r="AJ2289" s="169"/>
      <c r="AK2289" s="176"/>
      <c r="AL2289" s="176"/>
      <c r="AM2289" s="176"/>
      <c r="AN2289" s="176"/>
      <c r="AO2289" s="176"/>
      <c r="AP2289" s="176"/>
      <c r="AQ2289" s="176"/>
      <c r="AR2289" s="176"/>
      <c r="AS2289" s="176"/>
      <c r="AT2289" s="176"/>
      <c r="AU2289" s="177"/>
      <c r="AV2289" s="178"/>
      <c r="AW2289" s="178"/>
      <c r="AX2289" s="179"/>
      <c r="AY2289" s="179"/>
      <c r="AZ2289" s="179"/>
      <c r="BA2289" s="180"/>
      <c r="BB2289" s="181"/>
      <c r="BC2289" s="181"/>
      <c r="BD2289" s="181"/>
    </row>
    <row r="2290" spans="1:56">
      <c r="A2290" s="223"/>
      <c r="B2290" s="224"/>
      <c r="C2290" s="225"/>
      <c r="D2290" s="182"/>
      <c r="E2290" s="182"/>
      <c r="F2290" s="182"/>
      <c r="G2290" s="203"/>
      <c r="H2290" s="218"/>
      <c r="I2290" s="213"/>
      <c r="J2290" s="207"/>
      <c r="K2290" s="213"/>
      <c r="L2290" s="207"/>
      <c r="M2290" s="213"/>
      <c r="N2290" s="207"/>
      <c r="O2290" s="183"/>
      <c r="P2290" s="184"/>
      <c r="Q2290" s="184"/>
      <c r="R2290" s="275"/>
      <c r="S2290" s="185"/>
      <c r="T2290" s="185"/>
      <c r="U2290" s="275"/>
      <c r="V2290" s="275"/>
      <c r="W2290" s="276"/>
      <c r="X2290" s="276"/>
      <c r="Y2290" s="276"/>
      <c r="Z2290" s="275"/>
      <c r="AA2290" s="184"/>
      <c r="AB2290" s="184"/>
      <c r="AC2290" s="185"/>
      <c r="AD2290" s="185"/>
      <c r="AE2290" s="186"/>
      <c r="AF2290" s="187"/>
      <c r="AG2290" s="182"/>
      <c r="AH2290" s="184"/>
      <c r="AI2290" s="184"/>
      <c r="AJ2290" s="182"/>
      <c r="AK2290" s="188"/>
      <c r="AL2290" s="188"/>
      <c r="AM2290" s="188"/>
      <c r="AN2290" s="188"/>
      <c r="AO2290" s="188"/>
      <c r="AP2290" s="188"/>
      <c r="AQ2290" s="188"/>
      <c r="AR2290" s="188"/>
      <c r="AS2290" s="188"/>
      <c r="AT2290" s="188"/>
      <c r="AU2290" s="189"/>
      <c r="AV2290" s="190"/>
      <c r="AW2290" s="190"/>
      <c r="AX2290" s="191"/>
      <c r="AY2290" s="191"/>
      <c r="AZ2290" s="191"/>
      <c r="BA2290" s="192"/>
      <c r="BB2290" s="193"/>
      <c r="BC2290" s="193"/>
      <c r="BD2290" s="193"/>
    </row>
    <row r="2291" spans="1:56">
      <c r="A2291" s="220"/>
      <c r="B2291" s="221"/>
      <c r="C2291" s="222"/>
      <c r="D2291" s="169"/>
      <c r="E2291" s="169"/>
      <c r="F2291" s="169"/>
      <c r="G2291" s="202"/>
      <c r="H2291" s="217"/>
      <c r="I2291" s="212"/>
      <c r="J2291" s="206"/>
      <c r="K2291" s="212"/>
      <c r="L2291" s="206"/>
      <c r="M2291" s="212"/>
      <c r="N2291" s="206"/>
      <c r="O2291" s="170"/>
      <c r="P2291" s="171"/>
      <c r="Q2291" s="171"/>
      <c r="R2291" s="171"/>
      <c r="S2291" s="172"/>
      <c r="T2291" s="172"/>
      <c r="U2291" s="171"/>
      <c r="V2291" s="171"/>
      <c r="W2291" s="173"/>
      <c r="X2291" s="173"/>
      <c r="Y2291" s="173"/>
      <c r="Z2291" s="171"/>
      <c r="AA2291" s="171"/>
      <c r="AB2291" s="171"/>
      <c r="AC2291" s="172"/>
      <c r="AD2291" s="172"/>
      <c r="AE2291" s="174"/>
      <c r="AF2291" s="175"/>
      <c r="AG2291" s="169"/>
      <c r="AH2291" s="171"/>
      <c r="AI2291" s="171"/>
      <c r="AJ2291" s="169"/>
      <c r="AK2291" s="176"/>
      <c r="AL2291" s="176"/>
      <c r="AM2291" s="176"/>
      <c r="AN2291" s="176"/>
      <c r="AO2291" s="176"/>
      <c r="AP2291" s="176"/>
      <c r="AQ2291" s="176"/>
      <c r="AR2291" s="176"/>
      <c r="AS2291" s="176"/>
      <c r="AT2291" s="176"/>
      <c r="AU2291" s="177"/>
      <c r="AV2291" s="178"/>
      <c r="AW2291" s="178"/>
      <c r="AX2291" s="179"/>
      <c r="AY2291" s="179"/>
      <c r="AZ2291" s="179"/>
      <c r="BA2291" s="180"/>
      <c r="BB2291" s="181"/>
      <c r="BC2291" s="181"/>
      <c r="BD2291" s="181"/>
    </row>
    <row r="2292" spans="1:56">
      <c r="A2292" s="223"/>
      <c r="B2292" s="224"/>
      <c r="C2292" s="225"/>
      <c r="D2292" s="182"/>
      <c r="E2292" s="182"/>
      <c r="F2292" s="182"/>
      <c r="G2292" s="203"/>
      <c r="H2292" s="218"/>
      <c r="I2292" s="213"/>
      <c r="J2292" s="207"/>
      <c r="K2292" s="213"/>
      <c r="L2292" s="207"/>
      <c r="M2292" s="213"/>
      <c r="N2292" s="207"/>
      <c r="O2292" s="183"/>
      <c r="P2292" s="184"/>
      <c r="Q2292" s="184"/>
      <c r="R2292" s="275"/>
      <c r="S2292" s="185"/>
      <c r="T2292" s="185"/>
      <c r="U2292" s="275"/>
      <c r="V2292" s="275"/>
      <c r="W2292" s="276"/>
      <c r="X2292" s="276"/>
      <c r="Y2292" s="276"/>
      <c r="Z2292" s="275"/>
      <c r="AA2292" s="184"/>
      <c r="AB2292" s="184"/>
      <c r="AC2292" s="185"/>
      <c r="AD2292" s="185"/>
      <c r="AE2292" s="186"/>
      <c r="AF2292" s="187"/>
      <c r="AG2292" s="182"/>
      <c r="AH2292" s="184"/>
      <c r="AI2292" s="184"/>
      <c r="AJ2292" s="182"/>
      <c r="AK2292" s="188"/>
      <c r="AL2292" s="188"/>
      <c r="AM2292" s="188"/>
      <c r="AN2292" s="188"/>
      <c r="AO2292" s="188"/>
      <c r="AP2292" s="188"/>
      <c r="AQ2292" s="188"/>
      <c r="AR2292" s="188"/>
      <c r="AS2292" s="188"/>
      <c r="AT2292" s="188"/>
      <c r="AU2292" s="189"/>
      <c r="AV2292" s="190"/>
      <c r="AW2292" s="190"/>
      <c r="AX2292" s="191"/>
      <c r="AY2292" s="191"/>
      <c r="AZ2292" s="191"/>
      <c r="BA2292" s="192"/>
      <c r="BB2292" s="193"/>
      <c r="BC2292" s="193"/>
      <c r="BD2292" s="193"/>
    </row>
    <row r="2293" spans="1:56">
      <c r="A2293" s="220"/>
      <c r="B2293" s="221"/>
      <c r="C2293" s="222"/>
      <c r="D2293" s="169"/>
      <c r="E2293" s="169"/>
      <c r="F2293" s="169"/>
      <c r="G2293" s="202"/>
      <c r="H2293" s="217"/>
      <c r="I2293" s="212"/>
      <c r="J2293" s="206"/>
      <c r="K2293" s="212"/>
      <c r="L2293" s="206"/>
      <c r="M2293" s="212"/>
      <c r="N2293" s="206"/>
      <c r="O2293" s="170"/>
      <c r="P2293" s="171"/>
      <c r="Q2293" s="171"/>
      <c r="R2293" s="171"/>
      <c r="S2293" s="172"/>
      <c r="T2293" s="172"/>
      <c r="U2293" s="171"/>
      <c r="V2293" s="171"/>
      <c r="W2293" s="173"/>
      <c r="X2293" s="173"/>
      <c r="Y2293" s="173"/>
      <c r="Z2293" s="171"/>
      <c r="AA2293" s="171"/>
      <c r="AB2293" s="171"/>
      <c r="AC2293" s="172"/>
      <c r="AD2293" s="172"/>
      <c r="AE2293" s="174"/>
      <c r="AF2293" s="175"/>
      <c r="AG2293" s="169"/>
      <c r="AH2293" s="171"/>
      <c r="AI2293" s="171"/>
      <c r="AJ2293" s="169"/>
      <c r="AK2293" s="176"/>
      <c r="AL2293" s="176"/>
      <c r="AM2293" s="176"/>
      <c r="AN2293" s="176"/>
      <c r="AO2293" s="176"/>
      <c r="AP2293" s="176"/>
      <c r="AQ2293" s="176"/>
      <c r="AR2293" s="176"/>
      <c r="AS2293" s="176"/>
      <c r="AT2293" s="176"/>
      <c r="AU2293" s="177"/>
      <c r="AV2293" s="178"/>
      <c r="AW2293" s="178"/>
      <c r="AX2293" s="179"/>
      <c r="AY2293" s="179"/>
      <c r="AZ2293" s="179"/>
      <c r="BA2293" s="180"/>
      <c r="BB2293" s="181"/>
      <c r="BC2293" s="181"/>
      <c r="BD2293" s="181"/>
    </row>
    <row r="2294" spans="1:56">
      <c r="A2294" s="223"/>
      <c r="B2294" s="224"/>
      <c r="C2294" s="225"/>
      <c r="D2294" s="182"/>
      <c r="E2294" s="182"/>
      <c r="F2294" s="182"/>
      <c r="G2294" s="203"/>
      <c r="H2294" s="218"/>
      <c r="I2294" s="213"/>
      <c r="J2294" s="207"/>
      <c r="K2294" s="213"/>
      <c r="L2294" s="207"/>
      <c r="M2294" s="213"/>
      <c r="N2294" s="207"/>
      <c r="O2294" s="183"/>
      <c r="P2294" s="184"/>
      <c r="Q2294" s="184"/>
      <c r="R2294" s="275"/>
      <c r="S2294" s="185"/>
      <c r="T2294" s="185"/>
      <c r="U2294" s="275"/>
      <c r="V2294" s="275"/>
      <c r="W2294" s="276"/>
      <c r="X2294" s="276"/>
      <c r="Y2294" s="276"/>
      <c r="Z2294" s="275"/>
      <c r="AA2294" s="184"/>
      <c r="AB2294" s="184"/>
      <c r="AC2294" s="185"/>
      <c r="AD2294" s="185"/>
      <c r="AE2294" s="186"/>
      <c r="AF2294" s="187"/>
      <c r="AG2294" s="182"/>
      <c r="AH2294" s="184"/>
      <c r="AI2294" s="184"/>
      <c r="AJ2294" s="182"/>
      <c r="AK2294" s="188"/>
      <c r="AL2294" s="188"/>
      <c r="AM2294" s="188"/>
      <c r="AN2294" s="188"/>
      <c r="AO2294" s="188"/>
      <c r="AP2294" s="188"/>
      <c r="AQ2294" s="188"/>
      <c r="AR2294" s="188"/>
      <c r="AS2294" s="188"/>
      <c r="AT2294" s="188"/>
      <c r="AU2294" s="189"/>
      <c r="AV2294" s="190"/>
      <c r="AW2294" s="190"/>
      <c r="AX2294" s="191"/>
      <c r="AY2294" s="191"/>
      <c r="AZ2294" s="191"/>
      <c r="BA2294" s="192"/>
      <c r="BB2294" s="193"/>
      <c r="BC2294" s="193"/>
      <c r="BD2294" s="193"/>
    </row>
    <row r="2295" spans="1:56">
      <c r="A2295" s="220"/>
      <c r="B2295" s="221"/>
      <c r="C2295" s="222"/>
      <c r="D2295" s="169"/>
      <c r="E2295" s="169"/>
      <c r="F2295" s="169"/>
      <c r="G2295" s="202"/>
      <c r="H2295" s="217"/>
      <c r="I2295" s="212"/>
      <c r="J2295" s="206"/>
      <c r="K2295" s="212"/>
      <c r="L2295" s="206"/>
      <c r="M2295" s="212"/>
      <c r="N2295" s="206"/>
      <c r="O2295" s="170"/>
      <c r="P2295" s="171"/>
      <c r="Q2295" s="171"/>
      <c r="R2295" s="171"/>
      <c r="S2295" s="172"/>
      <c r="T2295" s="172"/>
      <c r="U2295" s="171"/>
      <c r="V2295" s="171"/>
      <c r="W2295" s="173"/>
      <c r="X2295" s="173"/>
      <c r="Y2295" s="173"/>
      <c r="Z2295" s="171"/>
      <c r="AA2295" s="171"/>
      <c r="AB2295" s="171"/>
      <c r="AC2295" s="172"/>
      <c r="AD2295" s="172"/>
      <c r="AE2295" s="174"/>
      <c r="AF2295" s="175"/>
      <c r="AG2295" s="169"/>
      <c r="AH2295" s="171"/>
      <c r="AI2295" s="171"/>
      <c r="AJ2295" s="169"/>
      <c r="AK2295" s="176"/>
      <c r="AL2295" s="176"/>
      <c r="AM2295" s="176"/>
      <c r="AN2295" s="176"/>
      <c r="AO2295" s="176"/>
      <c r="AP2295" s="176"/>
      <c r="AQ2295" s="176"/>
      <c r="AR2295" s="176"/>
      <c r="AS2295" s="176"/>
      <c r="AT2295" s="176"/>
      <c r="AU2295" s="177"/>
      <c r="AV2295" s="178"/>
      <c r="AW2295" s="178"/>
      <c r="AX2295" s="179"/>
      <c r="AY2295" s="179"/>
      <c r="AZ2295" s="179"/>
      <c r="BA2295" s="180"/>
      <c r="BB2295" s="181"/>
      <c r="BC2295" s="181"/>
      <c r="BD2295" s="181"/>
    </row>
    <row r="2296" spans="1:56">
      <c r="A2296" s="223"/>
      <c r="B2296" s="224"/>
      <c r="C2296" s="225"/>
      <c r="D2296" s="182"/>
      <c r="E2296" s="182"/>
      <c r="F2296" s="182"/>
      <c r="G2296" s="203"/>
      <c r="H2296" s="218"/>
      <c r="I2296" s="213"/>
      <c r="J2296" s="207"/>
      <c r="K2296" s="213"/>
      <c r="L2296" s="207"/>
      <c r="M2296" s="213"/>
      <c r="N2296" s="207"/>
      <c r="O2296" s="183"/>
      <c r="P2296" s="184"/>
      <c r="Q2296" s="184"/>
      <c r="R2296" s="275"/>
      <c r="S2296" s="185"/>
      <c r="T2296" s="185"/>
      <c r="U2296" s="275"/>
      <c r="V2296" s="275"/>
      <c r="W2296" s="276"/>
      <c r="X2296" s="276"/>
      <c r="Y2296" s="276"/>
      <c r="Z2296" s="275"/>
      <c r="AA2296" s="184"/>
      <c r="AB2296" s="184"/>
      <c r="AC2296" s="185"/>
      <c r="AD2296" s="185"/>
      <c r="AE2296" s="186"/>
      <c r="AF2296" s="187"/>
      <c r="AG2296" s="182"/>
      <c r="AH2296" s="184"/>
      <c r="AI2296" s="184"/>
      <c r="AJ2296" s="182"/>
      <c r="AK2296" s="188"/>
      <c r="AL2296" s="188"/>
      <c r="AM2296" s="188"/>
      <c r="AN2296" s="188"/>
      <c r="AO2296" s="188"/>
      <c r="AP2296" s="188"/>
      <c r="AQ2296" s="188"/>
      <c r="AR2296" s="188"/>
      <c r="AS2296" s="188"/>
      <c r="AT2296" s="188"/>
      <c r="AU2296" s="189"/>
      <c r="AV2296" s="190"/>
      <c r="AW2296" s="190"/>
      <c r="AX2296" s="191"/>
      <c r="AY2296" s="191"/>
      <c r="AZ2296" s="191"/>
      <c r="BA2296" s="192"/>
      <c r="BB2296" s="193"/>
      <c r="BC2296" s="193"/>
      <c r="BD2296" s="193"/>
    </row>
    <row r="2297" spans="1:56">
      <c r="A2297" s="220"/>
      <c r="B2297" s="221"/>
      <c r="C2297" s="222"/>
      <c r="D2297" s="169"/>
      <c r="E2297" s="169"/>
      <c r="F2297" s="169"/>
      <c r="G2297" s="202"/>
      <c r="H2297" s="217"/>
      <c r="I2297" s="212"/>
      <c r="J2297" s="206"/>
      <c r="K2297" s="212"/>
      <c r="L2297" s="206"/>
      <c r="M2297" s="212"/>
      <c r="N2297" s="206"/>
      <c r="O2297" s="170"/>
      <c r="P2297" s="171"/>
      <c r="Q2297" s="171"/>
      <c r="R2297" s="171"/>
      <c r="S2297" s="172"/>
      <c r="T2297" s="172"/>
      <c r="U2297" s="171"/>
      <c r="V2297" s="171"/>
      <c r="W2297" s="173"/>
      <c r="X2297" s="173"/>
      <c r="Y2297" s="173"/>
      <c r="Z2297" s="171"/>
      <c r="AA2297" s="171"/>
      <c r="AB2297" s="171"/>
      <c r="AC2297" s="172"/>
      <c r="AD2297" s="172"/>
      <c r="AE2297" s="174"/>
      <c r="AF2297" s="175"/>
      <c r="AG2297" s="169"/>
      <c r="AH2297" s="171"/>
      <c r="AI2297" s="171"/>
      <c r="AJ2297" s="169"/>
      <c r="AK2297" s="176"/>
      <c r="AL2297" s="176"/>
      <c r="AM2297" s="176"/>
      <c r="AN2297" s="176"/>
      <c r="AO2297" s="176"/>
      <c r="AP2297" s="176"/>
      <c r="AQ2297" s="176"/>
      <c r="AR2297" s="176"/>
      <c r="AS2297" s="176"/>
      <c r="AT2297" s="176"/>
      <c r="AU2297" s="177"/>
      <c r="AV2297" s="178"/>
      <c r="AW2297" s="178"/>
      <c r="AX2297" s="179"/>
      <c r="AY2297" s="179"/>
      <c r="AZ2297" s="179"/>
      <c r="BA2297" s="180"/>
      <c r="BB2297" s="181"/>
      <c r="BC2297" s="181"/>
      <c r="BD2297" s="181"/>
    </row>
    <row r="2298" spans="1:56">
      <c r="A2298" s="223"/>
      <c r="B2298" s="224"/>
      <c r="C2298" s="225"/>
      <c r="D2298" s="182"/>
      <c r="E2298" s="182"/>
      <c r="F2298" s="182"/>
      <c r="G2298" s="203"/>
      <c r="H2298" s="218"/>
      <c r="I2298" s="213"/>
      <c r="J2298" s="207"/>
      <c r="K2298" s="213"/>
      <c r="L2298" s="207"/>
      <c r="M2298" s="213"/>
      <c r="N2298" s="207"/>
      <c r="O2298" s="183"/>
      <c r="P2298" s="184"/>
      <c r="Q2298" s="184"/>
      <c r="R2298" s="275"/>
      <c r="S2298" s="185"/>
      <c r="T2298" s="185"/>
      <c r="U2298" s="275"/>
      <c r="V2298" s="275"/>
      <c r="W2298" s="276"/>
      <c r="X2298" s="276"/>
      <c r="Y2298" s="276"/>
      <c r="Z2298" s="275"/>
      <c r="AA2298" s="184"/>
      <c r="AB2298" s="184"/>
      <c r="AC2298" s="185"/>
      <c r="AD2298" s="185"/>
      <c r="AE2298" s="186"/>
      <c r="AF2298" s="187"/>
      <c r="AG2298" s="182"/>
      <c r="AH2298" s="184"/>
      <c r="AI2298" s="184"/>
      <c r="AJ2298" s="182"/>
      <c r="AK2298" s="188"/>
      <c r="AL2298" s="188"/>
      <c r="AM2298" s="188"/>
      <c r="AN2298" s="188"/>
      <c r="AO2298" s="188"/>
      <c r="AP2298" s="188"/>
      <c r="AQ2298" s="188"/>
      <c r="AR2298" s="188"/>
      <c r="AS2298" s="188"/>
      <c r="AT2298" s="188"/>
      <c r="AU2298" s="189"/>
      <c r="AV2298" s="190"/>
      <c r="AW2298" s="190"/>
      <c r="AX2298" s="191"/>
      <c r="AY2298" s="191"/>
      <c r="AZ2298" s="191"/>
      <c r="BA2298" s="192"/>
      <c r="BB2298" s="193"/>
      <c r="BC2298" s="193"/>
      <c r="BD2298" s="193"/>
    </row>
    <row r="2299" spans="1:56">
      <c r="A2299" s="220"/>
      <c r="B2299" s="221"/>
      <c r="C2299" s="222"/>
      <c r="D2299" s="169"/>
      <c r="E2299" s="169"/>
      <c r="F2299" s="169"/>
      <c r="G2299" s="202"/>
      <c r="H2299" s="217"/>
      <c r="I2299" s="212"/>
      <c r="J2299" s="206"/>
      <c r="K2299" s="212"/>
      <c r="L2299" s="206"/>
      <c r="M2299" s="212"/>
      <c r="N2299" s="206"/>
      <c r="O2299" s="170"/>
      <c r="P2299" s="171"/>
      <c r="Q2299" s="171"/>
      <c r="R2299" s="171"/>
      <c r="S2299" s="172"/>
      <c r="T2299" s="172"/>
      <c r="U2299" s="171"/>
      <c r="V2299" s="171"/>
      <c r="W2299" s="173"/>
      <c r="X2299" s="173"/>
      <c r="Y2299" s="173"/>
      <c r="Z2299" s="171"/>
      <c r="AA2299" s="171"/>
      <c r="AB2299" s="171"/>
      <c r="AC2299" s="172"/>
      <c r="AD2299" s="172"/>
      <c r="AE2299" s="174"/>
      <c r="AF2299" s="175"/>
      <c r="AG2299" s="169"/>
      <c r="AH2299" s="171"/>
      <c r="AI2299" s="171"/>
      <c r="AJ2299" s="169"/>
      <c r="AK2299" s="176"/>
      <c r="AL2299" s="176"/>
      <c r="AM2299" s="176"/>
      <c r="AN2299" s="176"/>
      <c r="AO2299" s="176"/>
      <c r="AP2299" s="176"/>
      <c r="AQ2299" s="176"/>
      <c r="AR2299" s="176"/>
      <c r="AS2299" s="176"/>
      <c r="AT2299" s="176"/>
      <c r="AU2299" s="177"/>
      <c r="AV2299" s="178"/>
      <c r="AW2299" s="178"/>
      <c r="AX2299" s="179"/>
      <c r="AY2299" s="179"/>
      <c r="AZ2299" s="179"/>
      <c r="BA2299" s="180"/>
      <c r="BB2299" s="181"/>
      <c r="BC2299" s="181"/>
      <c r="BD2299" s="181"/>
    </row>
    <row r="2300" spans="1:56">
      <c r="A2300" s="223"/>
      <c r="B2300" s="224"/>
      <c r="C2300" s="225"/>
      <c r="D2300" s="182"/>
      <c r="E2300" s="182"/>
      <c r="F2300" s="182"/>
      <c r="G2300" s="203"/>
      <c r="H2300" s="218"/>
      <c r="I2300" s="213"/>
      <c r="J2300" s="207"/>
      <c r="K2300" s="213"/>
      <c r="L2300" s="207"/>
      <c r="M2300" s="213"/>
      <c r="N2300" s="207"/>
      <c r="O2300" s="183"/>
      <c r="P2300" s="184"/>
      <c r="Q2300" s="184"/>
      <c r="R2300" s="275"/>
      <c r="S2300" s="185"/>
      <c r="T2300" s="185"/>
      <c r="U2300" s="275"/>
      <c r="V2300" s="275"/>
      <c r="W2300" s="276"/>
      <c r="X2300" s="276"/>
      <c r="Y2300" s="276"/>
      <c r="Z2300" s="275"/>
      <c r="AA2300" s="184"/>
      <c r="AB2300" s="184"/>
      <c r="AC2300" s="185"/>
      <c r="AD2300" s="185"/>
      <c r="AE2300" s="186"/>
      <c r="AF2300" s="187"/>
      <c r="AG2300" s="182"/>
      <c r="AH2300" s="184"/>
      <c r="AI2300" s="184"/>
      <c r="AJ2300" s="182"/>
      <c r="AK2300" s="188"/>
      <c r="AL2300" s="188"/>
      <c r="AM2300" s="188"/>
      <c r="AN2300" s="188"/>
      <c r="AO2300" s="188"/>
      <c r="AP2300" s="188"/>
      <c r="AQ2300" s="188"/>
      <c r="AR2300" s="188"/>
      <c r="AS2300" s="188"/>
      <c r="AT2300" s="188"/>
      <c r="AU2300" s="189"/>
      <c r="AV2300" s="190"/>
      <c r="AW2300" s="190"/>
      <c r="AX2300" s="191"/>
      <c r="AY2300" s="191"/>
      <c r="AZ2300" s="191"/>
      <c r="BA2300" s="192"/>
      <c r="BB2300" s="193"/>
      <c r="BC2300" s="193"/>
      <c r="BD2300" s="193"/>
    </row>
    <row r="2301" spans="1:56">
      <c r="A2301" s="220"/>
      <c r="B2301" s="221"/>
      <c r="C2301" s="222"/>
      <c r="D2301" s="169"/>
      <c r="E2301" s="169"/>
      <c r="F2301" s="169"/>
      <c r="G2301" s="202"/>
      <c r="H2301" s="217"/>
      <c r="I2301" s="212"/>
      <c r="J2301" s="206"/>
      <c r="K2301" s="212"/>
      <c r="L2301" s="206"/>
      <c r="M2301" s="212"/>
      <c r="N2301" s="206"/>
      <c r="O2301" s="170"/>
      <c r="P2301" s="171"/>
      <c r="Q2301" s="171"/>
      <c r="R2301" s="171"/>
      <c r="S2301" s="172"/>
      <c r="T2301" s="172"/>
      <c r="U2301" s="171"/>
      <c r="V2301" s="171"/>
      <c r="W2301" s="173"/>
      <c r="X2301" s="173"/>
      <c r="Y2301" s="173"/>
      <c r="Z2301" s="171"/>
      <c r="AA2301" s="171"/>
      <c r="AB2301" s="171"/>
      <c r="AC2301" s="172"/>
      <c r="AD2301" s="172"/>
      <c r="AE2301" s="174"/>
      <c r="AF2301" s="175"/>
      <c r="AG2301" s="169"/>
      <c r="AH2301" s="171"/>
      <c r="AI2301" s="171"/>
      <c r="AJ2301" s="169"/>
      <c r="AK2301" s="176"/>
      <c r="AL2301" s="176"/>
      <c r="AM2301" s="176"/>
      <c r="AN2301" s="176"/>
      <c r="AO2301" s="176"/>
      <c r="AP2301" s="176"/>
      <c r="AQ2301" s="176"/>
      <c r="AR2301" s="176"/>
      <c r="AS2301" s="176"/>
      <c r="AT2301" s="176"/>
      <c r="AU2301" s="177"/>
      <c r="AV2301" s="178"/>
      <c r="AW2301" s="178"/>
      <c r="AX2301" s="179"/>
      <c r="AY2301" s="179"/>
      <c r="AZ2301" s="179"/>
      <c r="BA2301" s="180"/>
      <c r="BB2301" s="181"/>
      <c r="BC2301" s="181"/>
      <c r="BD2301" s="181"/>
    </row>
    <row r="2302" spans="1:56">
      <c r="A2302" s="223"/>
      <c r="B2302" s="224"/>
      <c r="C2302" s="225"/>
      <c r="D2302" s="182"/>
      <c r="E2302" s="182"/>
      <c r="F2302" s="182"/>
      <c r="G2302" s="203"/>
      <c r="H2302" s="218"/>
      <c r="I2302" s="213"/>
      <c r="J2302" s="207"/>
      <c r="K2302" s="213"/>
      <c r="L2302" s="207"/>
      <c r="M2302" s="213"/>
      <c r="N2302" s="207"/>
      <c r="O2302" s="183"/>
      <c r="P2302" s="184"/>
      <c r="Q2302" s="184"/>
      <c r="R2302" s="275"/>
      <c r="S2302" s="185"/>
      <c r="T2302" s="185"/>
      <c r="U2302" s="275"/>
      <c r="V2302" s="275"/>
      <c r="W2302" s="276"/>
      <c r="X2302" s="276"/>
      <c r="Y2302" s="276"/>
      <c r="Z2302" s="275"/>
      <c r="AA2302" s="184"/>
      <c r="AB2302" s="184"/>
      <c r="AC2302" s="185"/>
      <c r="AD2302" s="185"/>
      <c r="AE2302" s="186"/>
      <c r="AF2302" s="187"/>
      <c r="AG2302" s="182"/>
      <c r="AH2302" s="184"/>
      <c r="AI2302" s="184"/>
      <c r="AJ2302" s="182"/>
      <c r="AK2302" s="188"/>
      <c r="AL2302" s="188"/>
      <c r="AM2302" s="188"/>
      <c r="AN2302" s="188"/>
      <c r="AO2302" s="188"/>
      <c r="AP2302" s="188"/>
      <c r="AQ2302" s="188"/>
      <c r="AR2302" s="188"/>
      <c r="AS2302" s="188"/>
      <c r="AT2302" s="188"/>
      <c r="AU2302" s="189"/>
      <c r="AV2302" s="190"/>
      <c r="AW2302" s="190"/>
      <c r="AX2302" s="191"/>
      <c r="AY2302" s="191"/>
      <c r="AZ2302" s="191"/>
      <c r="BA2302" s="192"/>
      <c r="BB2302" s="193"/>
      <c r="BC2302" s="193"/>
      <c r="BD2302" s="193"/>
    </row>
    <row r="2303" spans="1:56">
      <c r="A2303" s="220"/>
      <c r="B2303" s="221"/>
      <c r="C2303" s="222"/>
      <c r="D2303" s="169"/>
      <c r="E2303" s="169"/>
      <c r="F2303" s="169"/>
      <c r="G2303" s="202"/>
      <c r="H2303" s="217"/>
      <c r="I2303" s="212"/>
      <c r="J2303" s="206"/>
      <c r="K2303" s="212"/>
      <c r="L2303" s="206"/>
      <c r="M2303" s="212"/>
      <c r="N2303" s="206"/>
      <c r="O2303" s="170"/>
      <c r="P2303" s="171"/>
      <c r="Q2303" s="171"/>
      <c r="R2303" s="171"/>
      <c r="S2303" s="172"/>
      <c r="T2303" s="172"/>
      <c r="U2303" s="171"/>
      <c r="V2303" s="171"/>
      <c r="W2303" s="173"/>
      <c r="X2303" s="173"/>
      <c r="Y2303" s="173"/>
      <c r="Z2303" s="171"/>
      <c r="AA2303" s="171"/>
      <c r="AB2303" s="171"/>
      <c r="AC2303" s="172"/>
      <c r="AD2303" s="172"/>
      <c r="AE2303" s="174"/>
      <c r="AF2303" s="175"/>
      <c r="AG2303" s="169"/>
      <c r="AH2303" s="171"/>
      <c r="AI2303" s="171"/>
      <c r="AJ2303" s="169"/>
      <c r="AK2303" s="176"/>
      <c r="AL2303" s="176"/>
      <c r="AM2303" s="176"/>
      <c r="AN2303" s="176"/>
      <c r="AO2303" s="176"/>
      <c r="AP2303" s="176"/>
      <c r="AQ2303" s="176"/>
      <c r="AR2303" s="176"/>
      <c r="AS2303" s="176"/>
      <c r="AT2303" s="176"/>
      <c r="AU2303" s="177"/>
      <c r="AV2303" s="178"/>
      <c r="AW2303" s="178"/>
      <c r="AX2303" s="179"/>
      <c r="AY2303" s="179"/>
      <c r="AZ2303" s="179"/>
      <c r="BA2303" s="180"/>
      <c r="BB2303" s="181"/>
      <c r="BC2303" s="181"/>
      <c r="BD2303" s="181"/>
    </row>
    <row r="2304" spans="1:56">
      <c r="A2304" s="223"/>
      <c r="B2304" s="224"/>
      <c r="C2304" s="225"/>
      <c r="D2304" s="182"/>
      <c r="E2304" s="182"/>
      <c r="F2304" s="182"/>
      <c r="G2304" s="203"/>
      <c r="H2304" s="218"/>
      <c r="I2304" s="213"/>
      <c r="J2304" s="207"/>
      <c r="K2304" s="213"/>
      <c r="L2304" s="207"/>
      <c r="M2304" s="213"/>
      <c r="N2304" s="207"/>
      <c r="O2304" s="183"/>
      <c r="P2304" s="184"/>
      <c r="Q2304" s="184"/>
      <c r="R2304" s="275"/>
      <c r="S2304" s="185"/>
      <c r="T2304" s="185"/>
      <c r="U2304" s="275"/>
      <c r="V2304" s="275"/>
      <c r="W2304" s="276"/>
      <c r="X2304" s="276"/>
      <c r="Y2304" s="276"/>
      <c r="Z2304" s="275"/>
      <c r="AA2304" s="184"/>
      <c r="AB2304" s="184"/>
      <c r="AC2304" s="185"/>
      <c r="AD2304" s="185"/>
      <c r="AE2304" s="186"/>
      <c r="AF2304" s="187"/>
      <c r="AG2304" s="182"/>
      <c r="AH2304" s="184"/>
      <c r="AI2304" s="184"/>
      <c r="AJ2304" s="182"/>
      <c r="AK2304" s="188"/>
      <c r="AL2304" s="188"/>
      <c r="AM2304" s="188"/>
      <c r="AN2304" s="188"/>
      <c r="AO2304" s="188"/>
      <c r="AP2304" s="188"/>
      <c r="AQ2304" s="188"/>
      <c r="AR2304" s="188"/>
      <c r="AS2304" s="188"/>
      <c r="AT2304" s="188"/>
      <c r="AU2304" s="189"/>
      <c r="AV2304" s="190"/>
      <c r="AW2304" s="190"/>
      <c r="AX2304" s="191"/>
      <c r="AY2304" s="191"/>
      <c r="AZ2304" s="191"/>
      <c r="BA2304" s="192"/>
      <c r="BB2304" s="193"/>
      <c r="BC2304" s="193"/>
      <c r="BD2304" s="193"/>
    </row>
    <row r="2305" spans="1:56">
      <c r="A2305" s="220"/>
      <c r="B2305" s="221"/>
      <c r="C2305" s="222"/>
      <c r="D2305" s="169"/>
      <c r="E2305" s="169"/>
      <c r="F2305" s="169"/>
      <c r="G2305" s="202"/>
      <c r="H2305" s="217"/>
      <c r="I2305" s="212"/>
      <c r="J2305" s="206"/>
      <c r="K2305" s="212"/>
      <c r="L2305" s="206"/>
      <c r="M2305" s="212"/>
      <c r="N2305" s="206"/>
      <c r="O2305" s="170"/>
      <c r="P2305" s="171"/>
      <c r="Q2305" s="171"/>
      <c r="R2305" s="171"/>
      <c r="S2305" s="172"/>
      <c r="T2305" s="172"/>
      <c r="U2305" s="171"/>
      <c r="V2305" s="171"/>
      <c r="W2305" s="173"/>
      <c r="X2305" s="173"/>
      <c r="Y2305" s="173"/>
      <c r="Z2305" s="171"/>
      <c r="AA2305" s="171"/>
      <c r="AB2305" s="171"/>
      <c r="AC2305" s="172"/>
      <c r="AD2305" s="172"/>
      <c r="AE2305" s="174"/>
      <c r="AF2305" s="175"/>
      <c r="AG2305" s="169"/>
      <c r="AH2305" s="171"/>
      <c r="AI2305" s="171"/>
      <c r="AJ2305" s="169"/>
      <c r="AK2305" s="176"/>
      <c r="AL2305" s="176"/>
      <c r="AM2305" s="176"/>
      <c r="AN2305" s="176"/>
      <c r="AO2305" s="176"/>
      <c r="AP2305" s="176"/>
      <c r="AQ2305" s="176"/>
      <c r="AR2305" s="176"/>
      <c r="AS2305" s="176"/>
      <c r="AT2305" s="176"/>
      <c r="AU2305" s="177"/>
      <c r="AV2305" s="178"/>
      <c r="AW2305" s="178"/>
      <c r="AX2305" s="179"/>
      <c r="AY2305" s="179"/>
      <c r="AZ2305" s="179"/>
      <c r="BA2305" s="180"/>
      <c r="BB2305" s="181"/>
      <c r="BC2305" s="181"/>
      <c r="BD2305" s="181"/>
    </row>
    <row r="2306" spans="1:56">
      <c r="A2306" s="223"/>
      <c r="B2306" s="224"/>
      <c r="C2306" s="225"/>
      <c r="D2306" s="182"/>
      <c r="E2306" s="182"/>
      <c r="F2306" s="182"/>
      <c r="G2306" s="203"/>
      <c r="H2306" s="218"/>
      <c r="I2306" s="213"/>
      <c r="J2306" s="207"/>
      <c r="K2306" s="213"/>
      <c r="L2306" s="207"/>
      <c r="M2306" s="213"/>
      <c r="N2306" s="207"/>
      <c r="O2306" s="183"/>
      <c r="P2306" s="184"/>
      <c r="Q2306" s="184"/>
      <c r="R2306" s="275"/>
      <c r="S2306" s="185"/>
      <c r="T2306" s="185"/>
      <c r="U2306" s="275"/>
      <c r="V2306" s="275"/>
      <c r="W2306" s="276"/>
      <c r="X2306" s="276"/>
      <c r="Y2306" s="276"/>
      <c r="Z2306" s="275"/>
      <c r="AA2306" s="184"/>
      <c r="AB2306" s="184"/>
      <c r="AC2306" s="185"/>
      <c r="AD2306" s="185"/>
      <c r="AE2306" s="186"/>
      <c r="AF2306" s="187"/>
      <c r="AG2306" s="182"/>
      <c r="AH2306" s="184"/>
      <c r="AI2306" s="184"/>
      <c r="AJ2306" s="182"/>
      <c r="AK2306" s="188"/>
      <c r="AL2306" s="188"/>
      <c r="AM2306" s="188"/>
      <c r="AN2306" s="188"/>
      <c r="AO2306" s="188"/>
      <c r="AP2306" s="188"/>
      <c r="AQ2306" s="188"/>
      <c r="AR2306" s="188"/>
      <c r="AS2306" s="188"/>
      <c r="AT2306" s="188"/>
      <c r="AU2306" s="189"/>
      <c r="AV2306" s="190"/>
      <c r="AW2306" s="190"/>
      <c r="AX2306" s="191"/>
      <c r="AY2306" s="191"/>
      <c r="AZ2306" s="191"/>
      <c r="BA2306" s="192"/>
      <c r="BB2306" s="193"/>
      <c r="BC2306" s="193"/>
      <c r="BD2306" s="193"/>
    </row>
    <row r="2307" spans="1:56">
      <c r="A2307" s="220"/>
      <c r="B2307" s="221"/>
      <c r="C2307" s="222"/>
      <c r="D2307" s="169"/>
      <c r="E2307" s="169"/>
      <c r="F2307" s="169"/>
      <c r="G2307" s="202"/>
      <c r="H2307" s="217"/>
      <c r="I2307" s="212"/>
      <c r="J2307" s="206"/>
      <c r="K2307" s="212"/>
      <c r="L2307" s="206"/>
      <c r="M2307" s="212"/>
      <c r="N2307" s="206"/>
      <c r="O2307" s="170"/>
      <c r="P2307" s="171"/>
      <c r="Q2307" s="171"/>
      <c r="R2307" s="171"/>
      <c r="S2307" s="172"/>
      <c r="T2307" s="172"/>
      <c r="U2307" s="171"/>
      <c r="V2307" s="171"/>
      <c r="W2307" s="173"/>
      <c r="X2307" s="173"/>
      <c r="Y2307" s="173"/>
      <c r="Z2307" s="171"/>
      <c r="AA2307" s="171"/>
      <c r="AB2307" s="171"/>
      <c r="AC2307" s="172"/>
      <c r="AD2307" s="172"/>
      <c r="AE2307" s="174"/>
      <c r="AF2307" s="175"/>
      <c r="AG2307" s="169"/>
      <c r="AH2307" s="171"/>
      <c r="AI2307" s="171"/>
      <c r="AJ2307" s="169"/>
      <c r="AK2307" s="176"/>
      <c r="AL2307" s="176"/>
      <c r="AM2307" s="176"/>
      <c r="AN2307" s="176"/>
      <c r="AO2307" s="176"/>
      <c r="AP2307" s="176"/>
      <c r="AQ2307" s="176"/>
      <c r="AR2307" s="176"/>
      <c r="AS2307" s="176"/>
      <c r="AT2307" s="176"/>
      <c r="AU2307" s="177"/>
      <c r="AV2307" s="178"/>
      <c r="AW2307" s="178"/>
      <c r="AX2307" s="179"/>
      <c r="AY2307" s="179"/>
      <c r="AZ2307" s="179"/>
      <c r="BA2307" s="180"/>
      <c r="BB2307" s="181"/>
      <c r="BC2307" s="181"/>
      <c r="BD2307" s="181"/>
    </row>
    <row r="2308" spans="1:56">
      <c r="A2308" s="223"/>
      <c r="B2308" s="224"/>
      <c r="C2308" s="225"/>
      <c r="D2308" s="182"/>
      <c r="E2308" s="182"/>
      <c r="F2308" s="182"/>
      <c r="G2308" s="203"/>
      <c r="H2308" s="218"/>
      <c r="I2308" s="213"/>
      <c r="J2308" s="207"/>
      <c r="K2308" s="213"/>
      <c r="L2308" s="207"/>
      <c r="M2308" s="213"/>
      <c r="N2308" s="207"/>
      <c r="O2308" s="183"/>
      <c r="P2308" s="184"/>
      <c r="Q2308" s="184"/>
      <c r="R2308" s="275"/>
      <c r="S2308" s="185"/>
      <c r="T2308" s="185"/>
      <c r="U2308" s="275"/>
      <c r="V2308" s="275"/>
      <c r="W2308" s="276"/>
      <c r="X2308" s="276"/>
      <c r="Y2308" s="276"/>
      <c r="Z2308" s="275"/>
      <c r="AA2308" s="184"/>
      <c r="AB2308" s="184"/>
      <c r="AC2308" s="185"/>
      <c r="AD2308" s="185"/>
      <c r="AE2308" s="186"/>
      <c r="AF2308" s="187"/>
      <c r="AG2308" s="182"/>
      <c r="AH2308" s="184"/>
      <c r="AI2308" s="184"/>
      <c r="AJ2308" s="182"/>
      <c r="AK2308" s="188"/>
      <c r="AL2308" s="188"/>
      <c r="AM2308" s="188"/>
      <c r="AN2308" s="188"/>
      <c r="AO2308" s="188"/>
      <c r="AP2308" s="188"/>
      <c r="AQ2308" s="188"/>
      <c r="AR2308" s="188"/>
      <c r="AS2308" s="188"/>
      <c r="AT2308" s="188"/>
      <c r="AU2308" s="189"/>
      <c r="AV2308" s="190"/>
      <c r="AW2308" s="190"/>
      <c r="AX2308" s="191"/>
      <c r="AY2308" s="191"/>
      <c r="AZ2308" s="191"/>
      <c r="BA2308" s="192"/>
      <c r="BB2308" s="193"/>
      <c r="BC2308" s="193"/>
      <c r="BD2308" s="193"/>
    </row>
    <row r="2309" spans="1:56">
      <c r="A2309" s="220"/>
      <c r="B2309" s="221"/>
      <c r="C2309" s="222"/>
      <c r="D2309" s="169"/>
      <c r="E2309" s="169"/>
      <c r="F2309" s="169"/>
      <c r="G2309" s="202"/>
      <c r="H2309" s="217"/>
      <c r="I2309" s="212"/>
      <c r="J2309" s="206"/>
      <c r="K2309" s="212"/>
      <c r="L2309" s="206"/>
      <c r="M2309" s="212"/>
      <c r="N2309" s="206"/>
      <c r="O2309" s="170"/>
      <c r="P2309" s="171"/>
      <c r="Q2309" s="171"/>
      <c r="R2309" s="171"/>
      <c r="S2309" s="172"/>
      <c r="T2309" s="172"/>
      <c r="U2309" s="171"/>
      <c r="V2309" s="171"/>
      <c r="W2309" s="173"/>
      <c r="X2309" s="173"/>
      <c r="Y2309" s="173"/>
      <c r="Z2309" s="171"/>
      <c r="AA2309" s="171"/>
      <c r="AB2309" s="171"/>
      <c r="AC2309" s="172"/>
      <c r="AD2309" s="172"/>
      <c r="AE2309" s="174"/>
      <c r="AF2309" s="175"/>
      <c r="AG2309" s="169"/>
      <c r="AH2309" s="171"/>
      <c r="AI2309" s="171"/>
      <c r="AJ2309" s="169"/>
      <c r="AK2309" s="176"/>
      <c r="AL2309" s="176"/>
      <c r="AM2309" s="176"/>
      <c r="AN2309" s="176"/>
      <c r="AO2309" s="176"/>
      <c r="AP2309" s="176"/>
      <c r="AQ2309" s="176"/>
      <c r="AR2309" s="176"/>
      <c r="AS2309" s="176"/>
      <c r="AT2309" s="176"/>
      <c r="AU2309" s="177"/>
      <c r="AV2309" s="178"/>
      <c r="AW2309" s="178"/>
      <c r="AX2309" s="179"/>
      <c r="AY2309" s="179"/>
      <c r="AZ2309" s="179"/>
      <c r="BA2309" s="180"/>
      <c r="BB2309" s="181"/>
      <c r="BC2309" s="181"/>
      <c r="BD2309" s="181"/>
    </row>
    <row r="2310" spans="1:56">
      <c r="A2310" s="223"/>
      <c r="B2310" s="224"/>
      <c r="C2310" s="225"/>
      <c r="D2310" s="182"/>
      <c r="E2310" s="182"/>
      <c r="F2310" s="182"/>
      <c r="G2310" s="203"/>
      <c r="H2310" s="218"/>
      <c r="I2310" s="213"/>
      <c r="J2310" s="207"/>
      <c r="K2310" s="213"/>
      <c r="L2310" s="207"/>
      <c r="M2310" s="213"/>
      <c r="N2310" s="207"/>
      <c r="O2310" s="183"/>
      <c r="P2310" s="184"/>
      <c r="Q2310" s="184"/>
      <c r="R2310" s="275"/>
      <c r="S2310" s="185"/>
      <c r="T2310" s="185"/>
      <c r="U2310" s="275"/>
      <c r="V2310" s="275"/>
      <c r="W2310" s="276"/>
      <c r="X2310" s="276"/>
      <c r="Y2310" s="276"/>
      <c r="Z2310" s="275"/>
      <c r="AA2310" s="184"/>
      <c r="AB2310" s="184"/>
      <c r="AC2310" s="185"/>
      <c r="AD2310" s="185"/>
      <c r="AE2310" s="186"/>
      <c r="AF2310" s="187"/>
      <c r="AG2310" s="182"/>
      <c r="AH2310" s="184"/>
      <c r="AI2310" s="184"/>
      <c r="AJ2310" s="182"/>
      <c r="AK2310" s="188"/>
      <c r="AL2310" s="188"/>
      <c r="AM2310" s="188"/>
      <c r="AN2310" s="188"/>
      <c r="AO2310" s="188"/>
      <c r="AP2310" s="188"/>
      <c r="AQ2310" s="188"/>
      <c r="AR2310" s="188"/>
      <c r="AS2310" s="188"/>
      <c r="AT2310" s="188"/>
      <c r="AU2310" s="189"/>
      <c r="AV2310" s="190"/>
      <c r="AW2310" s="190"/>
      <c r="AX2310" s="191"/>
      <c r="AY2310" s="191"/>
      <c r="AZ2310" s="191"/>
      <c r="BA2310" s="192"/>
      <c r="BB2310" s="193"/>
      <c r="BC2310" s="193"/>
      <c r="BD2310" s="193"/>
    </row>
    <row r="2311" spans="1:56">
      <c r="A2311" s="220"/>
      <c r="B2311" s="221"/>
      <c r="C2311" s="222"/>
      <c r="D2311" s="169"/>
      <c r="E2311" s="169"/>
      <c r="F2311" s="169"/>
      <c r="G2311" s="202"/>
      <c r="H2311" s="217"/>
      <c r="I2311" s="212"/>
      <c r="J2311" s="206"/>
      <c r="K2311" s="212"/>
      <c r="L2311" s="206"/>
      <c r="M2311" s="212"/>
      <c r="N2311" s="206"/>
      <c r="O2311" s="170"/>
      <c r="P2311" s="171"/>
      <c r="Q2311" s="171"/>
      <c r="R2311" s="171"/>
      <c r="S2311" s="172"/>
      <c r="T2311" s="172"/>
      <c r="U2311" s="171"/>
      <c r="V2311" s="171"/>
      <c r="W2311" s="173"/>
      <c r="X2311" s="173"/>
      <c r="Y2311" s="173"/>
      <c r="Z2311" s="171"/>
      <c r="AA2311" s="171"/>
      <c r="AB2311" s="171"/>
      <c r="AC2311" s="172"/>
      <c r="AD2311" s="172"/>
      <c r="AE2311" s="174"/>
      <c r="AF2311" s="175"/>
      <c r="AG2311" s="169"/>
      <c r="AH2311" s="171"/>
      <c r="AI2311" s="171"/>
      <c r="AJ2311" s="169"/>
      <c r="AK2311" s="176"/>
      <c r="AL2311" s="176"/>
      <c r="AM2311" s="176"/>
      <c r="AN2311" s="176"/>
      <c r="AO2311" s="176"/>
      <c r="AP2311" s="176"/>
      <c r="AQ2311" s="176"/>
      <c r="AR2311" s="176"/>
      <c r="AS2311" s="176"/>
      <c r="AT2311" s="176"/>
      <c r="AU2311" s="177"/>
      <c r="AV2311" s="178"/>
      <c r="AW2311" s="178"/>
      <c r="AX2311" s="179"/>
      <c r="AY2311" s="179"/>
      <c r="AZ2311" s="179"/>
      <c r="BA2311" s="180"/>
      <c r="BB2311" s="181"/>
      <c r="BC2311" s="181"/>
      <c r="BD2311" s="181"/>
    </row>
    <row r="2312" spans="1:56">
      <c r="A2312" s="223"/>
      <c r="B2312" s="224"/>
      <c r="C2312" s="225"/>
      <c r="D2312" s="182"/>
      <c r="E2312" s="182"/>
      <c r="F2312" s="182"/>
      <c r="G2312" s="203"/>
      <c r="H2312" s="218"/>
      <c r="I2312" s="213"/>
      <c r="J2312" s="207"/>
      <c r="K2312" s="213"/>
      <c r="L2312" s="207"/>
      <c r="M2312" s="213"/>
      <c r="N2312" s="207"/>
      <c r="O2312" s="183"/>
      <c r="P2312" s="184"/>
      <c r="Q2312" s="184"/>
      <c r="R2312" s="275"/>
      <c r="S2312" s="185"/>
      <c r="T2312" s="185"/>
      <c r="U2312" s="275"/>
      <c r="V2312" s="275"/>
      <c r="W2312" s="276"/>
      <c r="X2312" s="276"/>
      <c r="Y2312" s="276"/>
      <c r="Z2312" s="275"/>
      <c r="AA2312" s="184"/>
      <c r="AB2312" s="184"/>
      <c r="AC2312" s="185"/>
      <c r="AD2312" s="185"/>
      <c r="AE2312" s="186"/>
      <c r="AF2312" s="187"/>
      <c r="AG2312" s="182"/>
      <c r="AH2312" s="184"/>
      <c r="AI2312" s="184"/>
      <c r="AJ2312" s="182"/>
      <c r="AK2312" s="188"/>
      <c r="AL2312" s="188"/>
      <c r="AM2312" s="188"/>
      <c r="AN2312" s="188"/>
      <c r="AO2312" s="188"/>
      <c r="AP2312" s="188"/>
      <c r="AQ2312" s="188"/>
      <c r="AR2312" s="188"/>
      <c r="AS2312" s="188"/>
      <c r="AT2312" s="188"/>
      <c r="AU2312" s="189"/>
      <c r="AV2312" s="190"/>
      <c r="AW2312" s="190"/>
      <c r="AX2312" s="191"/>
      <c r="AY2312" s="191"/>
      <c r="AZ2312" s="191"/>
      <c r="BA2312" s="192"/>
      <c r="BB2312" s="193"/>
      <c r="BC2312" s="193"/>
      <c r="BD2312" s="193"/>
    </row>
    <row r="2313" spans="1:56">
      <c r="A2313" s="220"/>
      <c r="B2313" s="221"/>
      <c r="C2313" s="222"/>
      <c r="D2313" s="169"/>
      <c r="E2313" s="169"/>
      <c r="F2313" s="169"/>
      <c r="G2313" s="202"/>
      <c r="H2313" s="217"/>
      <c r="I2313" s="212"/>
      <c r="J2313" s="206"/>
      <c r="K2313" s="212"/>
      <c r="L2313" s="206"/>
      <c r="M2313" s="212"/>
      <c r="N2313" s="206"/>
      <c r="O2313" s="170"/>
      <c r="P2313" s="171"/>
      <c r="Q2313" s="171"/>
      <c r="R2313" s="171"/>
      <c r="S2313" s="172"/>
      <c r="T2313" s="172"/>
      <c r="U2313" s="171"/>
      <c r="V2313" s="171"/>
      <c r="W2313" s="173"/>
      <c r="X2313" s="173"/>
      <c r="Y2313" s="173"/>
      <c r="Z2313" s="171"/>
      <c r="AA2313" s="171"/>
      <c r="AB2313" s="171"/>
      <c r="AC2313" s="172"/>
      <c r="AD2313" s="172"/>
      <c r="AE2313" s="174"/>
      <c r="AF2313" s="175"/>
      <c r="AG2313" s="169"/>
      <c r="AH2313" s="171"/>
      <c r="AI2313" s="171"/>
      <c r="AJ2313" s="169"/>
      <c r="AK2313" s="176"/>
      <c r="AL2313" s="176"/>
      <c r="AM2313" s="176"/>
      <c r="AN2313" s="176"/>
      <c r="AO2313" s="176"/>
      <c r="AP2313" s="176"/>
      <c r="AQ2313" s="176"/>
      <c r="AR2313" s="176"/>
      <c r="AS2313" s="176"/>
      <c r="AT2313" s="176"/>
      <c r="AU2313" s="177"/>
      <c r="AV2313" s="178"/>
      <c r="AW2313" s="178"/>
      <c r="AX2313" s="179"/>
      <c r="AY2313" s="179"/>
      <c r="AZ2313" s="179"/>
      <c r="BA2313" s="180"/>
      <c r="BB2313" s="181"/>
      <c r="BC2313" s="181"/>
      <c r="BD2313" s="181"/>
    </row>
    <row r="2314" spans="1:56">
      <c r="A2314" s="223"/>
      <c r="B2314" s="224"/>
      <c r="C2314" s="225"/>
      <c r="D2314" s="182"/>
      <c r="E2314" s="182"/>
      <c r="F2314" s="182"/>
      <c r="G2314" s="203"/>
      <c r="H2314" s="218"/>
      <c r="I2314" s="213"/>
      <c r="J2314" s="207"/>
      <c r="K2314" s="213"/>
      <c r="L2314" s="207"/>
      <c r="M2314" s="213"/>
      <c r="N2314" s="207"/>
      <c r="O2314" s="183"/>
      <c r="P2314" s="184"/>
      <c r="Q2314" s="184"/>
      <c r="R2314" s="275"/>
      <c r="S2314" s="185"/>
      <c r="T2314" s="185"/>
      <c r="U2314" s="275"/>
      <c r="V2314" s="275"/>
      <c r="W2314" s="276"/>
      <c r="X2314" s="276"/>
      <c r="Y2314" s="276"/>
      <c r="Z2314" s="275"/>
      <c r="AA2314" s="184"/>
      <c r="AB2314" s="184"/>
      <c r="AC2314" s="185"/>
      <c r="AD2314" s="185"/>
      <c r="AE2314" s="186"/>
      <c r="AF2314" s="187"/>
      <c r="AG2314" s="182"/>
      <c r="AH2314" s="184"/>
      <c r="AI2314" s="184"/>
      <c r="AJ2314" s="182"/>
      <c r="AK2314" s="188"/>
      <c r="AL2314" s="188"/>
      <c r="AM2314" s="188"/>
      <c r="AN2314" s="188"/>
      <c r="AO2314" s="188"/>
      <c r="AP2314" s="188"/>
      <c r="AQ2314" s="188"/>
      <c r="AR2314" s="188"/>
      <c r="AS2314" s="188"/>
      <c r="AT2314" s="188"/>
      <c r="AU2314" s="189"/>
      <c r="AV2314" s="190"/>
      <c r="AW2314" s="190"/>
      <c r="AX2314" s="191"/>
      <c r="AY2314" s="191"/>
      <c r="AZ2314" s="191"/>
      <c r="BA2314" s="192"/>
      <c r="BB2314" s="193"/>
      <c r="BC2314" s="193"/>
      <c r="BD2314" s="193"/>
    </row>
    <row r="2315" spans="1:56">
      <c r="A2315" s="220"/>
      <c r="B2315" s="221"/>
      <c r="C2315" s="222"/>
      <c r="D2315" s="169"/>
      <c r="E2315" s="169"/>
      <c r="F2315" s="169"/>
      <c r="G2315" s="202"/>
      <c r="H2315" s="217"/>
      <c r="I2315" s="212"/>
      <c r="J2315" s="206"/>
      <c r="K2315" s="212"/>
      <c r="L2315" s="206"/>
      <c r="M2315" s="212"/>
      <c r="N2315" s="206"/>
      <c r="O2315" s="170"/>
      <c r="P2315" s="171"/>
      <c r="Q2315" s="171"/>
      <c r="R2315" s="171"/>
      <c r="S2315" s="172"/>
      <c r="T2315" s="172"/>
      <c r="U2315" s="171"/>
      <c r="V2315" s="171"/>
      <c r="W2315" s="173"/>
      <c r="X2315" s="173"/>
      <c r="Y2315" s="173"/>
      <c r="Z2315" s="171"/>
      <c r="AA2315" s="171"/>
      <c r="AB2315" s="171"/>
      <c r="AC2315" s="172"/>
      <c r="AD2315" s="172"/>
      <c r="AE2315" s="174"/>
      <c r="AF2315" s="175"/>
      <c r="AG2315" s="169"/>
      <c r="AH2315" s="171"/>
      <c r="AI2315" s="171"/>
      <c r="AJ2315" s="169"/>
      <c r="AK2315" s="176"/>
      <c r="AL2315" s="176"/>
      <c r="AM2315" s="176"/>
      <c r="AN2315" s="176"/>
      <c r="AO2315" s="176"/>
      <c r="AP2315" s="176"/>
      <c r="AQ2315" s="176"/>
      <c r="AR2315" s="176"/>
      <c r="AS2315" s="176"/>
      <c r="AT2315" s="176"/>
      <c r="AU2315" s="177"/>
      <c r="AV2315" s="178"/>
      <c r="AW2315" s="178"/>
      <c r="AX2315" s="179"/>
      <c r="AY2315" s="179"/>
      <c r="AZ2315" s="179"/>
      <c r="BA2315" s="180"/>
      <c r="BB2315" s="181"/>
      <c r="BC2315" s="181"/>
      <c r="BD2315" s="181"/>
    </row>
    <row r="2316" spans="1:56">
      <c r="BC2316" s="59"/>
      <c r="BD2316" s="59"/>
    </row>
    <row r="2317" spans="1:56">
      <c r="BC2317" s="59"/>
      <c r="BD2317" s="59"/>
    </row>
    <row r="2318" spans="1:56">
      <c r="BC2318" s="59"/>
      <c r="BD2318" s="59"/>
    </row>
    <row r="2319" spans="1:56">
      <c r="BC2319" s="59"/>
      <c r="BD2319" s="59"/>
    </row>
    <row r="2320" spans="1:56">
      <c r="BC2320" s="59"/>
      <c r="BD2320" s="59"/>
    </row>
    <row r="2321" spans="55:56">
      <c r="BC2321" s="59"/>
      <c r="BD2321" s="59"/>
    </row>
  </sheetData>
  <sheetProtection sheet="1" objects="1" scenarios="1"/>
  <conditionalFormatting sqref="AK3:AQ2315">
    <cfRule type="colorScale" priority="10">
      <colorScale>
        <cfvo type="num" val="-1"/>
        <cfvo type="num" val="1"/>
        <color rgb="FFFF0000"/>
        <color rgb="FF00B050"/>
      </colorScale>
    </cfRule>
  </conditionalFormatting>
  <conditionalFormatting sqref="O1:O2315">
    <cfRule type="iconSet" priority="9">
      <iconSet iconSet="3Arrows">
        <cfvo type="percent" val="0"/>
        <cfvo type="percent" val="33"/>
        <cfvo type="percent" val="67"/>
      </iconSet>
    </cfRule>
  </conditionalFormatting>
  <conditionalFormatting sqref="Z3:AB2315">
    <cfRule type="dataBar" priority="8">
      <dataBar>
        <cfvo type="min" val="0"/>
        <cfvo type="max" val="0"/>
        <color rgb="FF638EC6"/>
      </dataBar>
    </cfRule>
  </conditionalFormatting>
  <conditionalFormatting sqref="W3:Y2315">
    <cfRule type="iconSet" priority="7">
      <iconSet iconSet="3Symbols">
        <cfvo type="percent" val="0"/>
        <cfvo type="num" val="0.33"/>
        <cfvo type="num" val="0.66"/>
      </iconSet>
    </cfRule>
  </conditionalFormatting>
  <conditionalFormatting sqref="G1:H2315 J1:J2315 L1:L2315 N1:N2315">
    <cfRule type="expression" dxfId="136" priority="1">
      <formula>$BD1=1</formula>
    </cfRule>
    <cfRule type="expression" dxfId="135" priority="3">
      <formula>$BD1=3</formula>
    </cfRule>
    <cfRule type="expression" dxfId="134" priority="4">
      <formula>$BD1=4</formula>
    </cfRule>
    <cfRule type="expression" dxfId="133" priority="5">
      <formula>$BD1=5</formula>
    </cfRule>
    <cfRule type="expression" dxfId="132" priority="6">
      <formula>$BD1=6</formula>
    </cfRule>
  </conditionalFormatting>
  <conditionalFormatting sqref="L1:L2315 N1:N2315">
    <cfRule type="expression" dxfId="131" priority="2">
      <formula>$BD1=2</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7">
    <tabColor rgb="FFFF0000"/>
  </sheetPr>
  <dimension ref="A1:AX2022"/>
  <sheetViews>
    <sheetView workbookViewId="0">
      <selection activeCell="C23" sqref="C23"/>
    </sheetView>
  </sheetViews>
  <sheetFormatPr defaultRowHeight="15"/>
  <cols>
    <col min="1" max="1" width="10.85546875" style="63" bestFit="1" customWidth="1"/>
    <col min="2" max="2" width="23.85546875" style="108" customWidth="1"/>
    <col min="3" max="3" width="12.7109375" style="62" bestFit="1" customWidth="1"/>
    <col min="4" max="5" width="13.7109375" style="159" bestFit="1" customWidth="1"/>
    <col min="6" max="6" width="17.85546875" style="63" customWidth="1"/>
    <col min="7" max="7" width="9.28515625" style="63" bestFit="1" customWidth="1"/>
    <col min="8" max="8" width="11" style="63" bestFit="1" customWidth="1"/>
    <col min="9" max="10" width="9.28515625" style="63" bestFit="1" customWidth="1"/>
    <col min="11" max="11" width="9.28515625" style="62" bestFit="1" customWidth="1"/>
    <col min="12" max="12" width="12" style="62" bestFit="1" customWidth="1"/>
    <col min="13" max="13" width="13.28515625" style="312" bestFit="1" customWidth="1"/>
    <col min="14" max="14" width="13.28515625" style="319" customWidth="1"/>
    <col min="15" max="15" width="15.140625" style="322" bestFit="1" customWidth="1"/>
    <col min="16" max="16" width="9.140625" style="319"/>
    <col min="17" max="17" width="13.140625" style="323" bestFit="1" customWidth="1"/>
    <col min="18" max="18" width="9.5703125" style="319" bestFit="1" customWidth="1"/>
    <col min="19" max="19" width="14" style="316" bestFit="1" customWidth="1"/>
    <col min="20" max="20" width="16.28515625" style="154" bestFit="1" customWidth="1"/>
    <col min="21" max="21" width="15.85546875" style="154" bestFit="1" customWidth="1"/>
    <col min="22" max="22" width="9.140625" style="55"/>
    <col min="23" max="23" width="12.7109375" style="55" bestFit="1" customWidth="1"/>
    <col min="24" max="25" width="12.7109375" style="55" customWidth="1"/>
    <col min="26" max="26" width="9.140625" style="303"/>
    <col min="27" max="30" width="9.140625" style="300"/>
    <col min="31" max="31" width="12" style="300" bestFit="1" customWidth="1"/>
    <col min="32" max="32" width="9.140625" style="300"/>
    <col min="33" max="33" width="9.140625" style="302"/>
    <col min="34" max="35" width="9.140625" style="63"/>
    <col min="36" max="36" width="12.140625" style="63" bestFit="1" customWidth="1"/>
    <col min="37" max="40" width="11.140625" style="63" bestFit="1" customWidth="1"/>
    <col min="41" max="43" width="9.140625" style="62"/>
    <col min="44" max="44" width="12.140625" style="63" bestFit="1" customWidth="1"/>
    <col min="45" max="48" width="11.140625" style="63" bestFit="1" customWidth="1"/>
    <col min="49" max="16384" width="9.140625" style="62"/>
  </cols>
  <sheetData>
    <row r="1" spans="1:50" ht="15.75" thickBot="1">
      <c r="A1" s="160" t="s">
        <v>121</v>
      </c>
      <c r="B1" s="160"/>
      <c r="C1" s="160" t="s">
        <v>127</v>
      </c>
      <c r="F1" s="325"/>
      <c r="G1" s="325"/>
      <c r="H1" s="325"/>
      <c r="I1" s="325"/>
      <c r="J1" s="325"/>
      <c r="K1" s="291"/>
      <c r="L1" s="291"/>
      <c r="M1" s="312" t="s">
        <v>128</v>
      </c>
      <c r="N1" s="319" t="s">
        <v>291</v>
      </c>
      <c r="O1" s="320" t="s">
        <v>296</v>
      </c>
      <c r="P1" s="319" t="s">
        <v>292</v>
      </c>
      <c r="Q1" s="321" t="s">
        <v>294</v>
      </c>
      <c r="R1" s="319" t="s">
        <v>293</v>
      </c>
      <c r="S1" s="314" t="s">
        <v>295</v>
      </c>
      <c r="T1" s="314" t="s">
        <v>297</v>
      </c>
      <c r="U1" s="315" t="s">
        <v>298</v>
      </c>
      <c r="V1" s="240" t="s">
        <v>299</v>
      </c>
      <c r="W1" s="240" t="s">
        <v>300</v>
      </c>
      <c r="X1" s="240" t="s">
        <v>308</v>
      </c>
      <c r="Y1" s="235" t="s">
        <v>309</v>
      </c>
      <c r="Z1" s="305"/>
      <c r="AA1" s="306"/>
      <c r="AB1" s="306"/>
      <c r="AC1" s="306"/>
      <c r="AD1" s="299" t="s">
        <v>301</v>
      </c>
      <c r="AE1" s="299"/>
      <c r="AF1" s="299"/>
      <c r="AG1" s="298" t="s">
        <v>135</v>
      </c>
      <c r="AI1" s="63" t="s">
        <v>219</v>
      </c>
      <c r="AJ1" s="63" t="s">
        <v>214</v>
      </c>
      <c r="AK1" s="63" t="s">
        <v>215</v>
      </c>
      <c r="AL1" s="63" t="s">
        <v>216</v>
      </c>
      <c r="AM1" s="63" t="s">
        <v>217</v>
      </c>
      <c r="AN1" s="63" t="s">
        <v>218</v>
      </c>
      <c r="AO1" s="63" t="s">
        <v>220</v>
      </c>
      <c r="AP1" s="63" t="s">
        <v>221</v>
      </c>
      <c r="AR1" s="63" t="s">
        <v>214</v>
      </c>
      <c r="AS1" s="63" t="s">
        <v>215</v>
      </c>
      <c r="AT1" s="63" t="s">
        <v>216</v>
      </c>
      <c r="AU1" s="63" t="s">
        <v>217</v>
      </c>
      <c r="AV1" s="63" t="s">
        <v>218</v>
      </c>
      <c r="AW1" s="63" t="s">
        <v>220</v>
      </c>
      <c r="AX1" s="63" t="s">
        <v>221</v>
      </c>
    </row>
    <row r="2" spans="1:50" ht="15.75" thickBot="1">
      <c r="A2" s="156" t="s">
        <v>290</v>
      </c>
      <c r="B2" s="310">
        <v>1000</v>
      </c>
      <c r="C2" s="160" t="s">
        <v>126</v>
      </c>
      <c r="F2" s="159"/>
      <c r="G2" s="159"/>
      <c r="H2" s="159"/>
      <c r="I2" s="159"/>
      <c r="J2" s="159"/>
      <c r="K2" s="292"/>
      <c r="L2" s="292"/>
      <c r="M2" s="312">
        <v>0</v>
      </c>
      <c r="N2" s="319">
        <v>-3.0493529920109598E-2</v>
      </c>
      <c r="O2" s="322">
        <f>PERCENTILE(INDIRECT(CONCATENATE("N2:N",$B$2+1)),M2)</f>
        <v>-9.6785987330984175E-2</v>
      </c>
      <c r="P2" s="319">
        <v>4.4519047073866627E-3</v>
      </c>
      <c r="Q2" s="323">
        <f>PERCENTILE(INDIRECT(CONCATENATE("P2:P",$B$2+1)),M2)</f>
        <v>1.8803004873404043E-3</v>
      </c>
      <c r="R2" s="319">
        <v>0.55289952413411747</v>
      </c>
      <c r="S2" s="316">
        <f>PERCENTILE(INDIRECT(CONCATENATE("R2:R",$B$2+1)),M2)</f>
        <v>0.20131998343674629</v>
      </c>
      <c r="T2" s="317">
        <f>AVERAGE(P:P)</f>
        <v>4.5826976800327664E-3</v>
      </c>
      <c r="U2" s="318">
        <f>AVERAGE(R:R)</f>
        <v>0.58013389176428976</v>
      </c>
      <c r="V2" s="55">
        <v>81</v>
      </c>
      <c r="W2" s="55">
        <f>LARGE(Q$2:Q82,V2)</f>
        <v>1.8803004873404043E-3</v>
      </c>
      <c r="X2" s="55">
        <f>NORMDIST($W2,$T$2,$T$4,FALSE)</f>
        <v>6.3107385392877005</v>
      </c>
      <c r="Y2" s="55">
        <f>NORMDIST($W2,$T$2,$T$4,TRUE)</f>
        <v>1.8377651671419581E-3</v>
      </c>
      <c r="Z2" s="303" t="s">
        <v>127</v>
      </c>
      <c r="AA2" s="300" t="s">
        <v>305</v>
      </c>
      <c r="AB2" s="300" t="s">
        <v>125</v>
      </c>
      <c r="AC2" s="300">
        <f>IF($AA$3&gt;0,$AA$3,"")</f>
        <v>3</v>
      </c>
      <c r="AD2" s="300">
        <f>IF($C$5=0,IF(AC2="","",LARGE($B$11:$B$2010,$AC2)),IF(AC2="","",LARGE($B$11:$B$2010,$AC2)*$C$3))</f>
        <v>-8.0935801173299959E-3</v>
      </c>
      <c r="AE2" s="300">
        <f>IF(AC2="","",NORMDIST(AD2,$AB$3,$Z$3,FALSE))</f>
        <v>18.732982885002027</v>
      </c>
      <c r="AF2" s="300">
        <f>IF(AC2="","",NORMDIST(AD2,$AB$3,$Z$3,TRUE))</f>
        <v>0.12544482327580775</v>
      </c>
      <c r="AG2" s="302">
        <f t="shared" ref="AG2:AG33" si="0">PERCENTILE($AD:$AD,M2)</f>
        <v>-8.0935801173299959E-3</v>
      </c>
      <c r="AI2" s="63">
        <f>IF(ISNUMBER(AJ2),1,"")</f>
        <v>1</v>
      </c>
      <c r="AJ2" s="105">
        <f>$C$3</f>
        <v>100000</v>
      </c>
      <c r="AK2" s="105">
        <f>$C$3</f>
        <v>100000</v>
      </c>
      <c r="AL2" s="105">
        <f>$C$3</f>
        <v>100000</v>
      </c>
      <c r="AM2" s="105">
        <f>$C$3</f>
        <v>100000</v>
      </c>
      <c r="AN2" s="105">
        <f>$C$3</f>
        <v>100000</v>
      </c>
      <c r="AO2" s="103">
        <f>ROUNDDOWN((MIN(AJ:AN)*0.98)/1000,0)*1000</f>
        <v>96000</v>
      </c>
      <c r="AP2" s="103">
        <f>ROUNDUP(((MAX(AJ:AN)*1.02))/1000,0)*1000</f>
        <v>155000</v>
      </c>
      <c r="AR2" s="105">
        <f>$C$3</f>
        <v>100000</v>
      </c>
      <c r="AS2" s="105">
        <f>$C$3</f>
        <v>100000</v>
      </c>
      <c r="AT2" s="105">
        <f>$C$3</f>
        <v>100000</v>
      </c>
      <c r="AU2" s="105">
        <f>$C$3</f>
        <v>100000</v>
      </c>
      <c r="AV2" s="105">
        <f>$C$3</f>
        <v>100000</v>
      </c>
      <c r="AW2" s="103">
        <f>ROUNDDOWN((MIN(AR:AV)*0.98)/1000,0)*1000</f>
        <v>97000</v>
      </c>
      <c r="AX2" s="103">
        <f>ROUNDUP(((MAX(AR:AV)*1.02))/1000,0)*1000</f>
        <v>103000</v>
      </c>
    </row>
    <row r="3" spans="1:50" ht="15.75" thickBot="1">
      <c r="A3" s="156" t="s">
        <v>213</v>
      </c>
      <c r="B3" s="157"/>
      <c r="C3" s="233">
        <v>100000</v>
      </c>
      <c r="F3" s="159"/>
      <c r="G3" s="159"/>
      <c r="H3" s="159"/>
      <c r="I3" s="159"/>
      <c r="J3" s="159"/>
      <c r="K3" s="292"/>
      <c r="L3" s="292"/>
      <c r="M3" s="312">
        <v>1.2500000000000001E-2</v>
      </c>
      <c r="N3" s="319">
        <v>-5.5297840783954451E-2</v>
      </c>
      <c r="O3" s="322">
        <f t="shared" ref="O3:O66" si="1">PERCENTILE(INDIRECT(CONCATENATE("N2:N",$B$2+1)),M3)</f>
        <v>-6.624359202632496E-2</v>
      </c>
      <c r="P3" s="319">
        <v>3.78643285260579E-3</v>
      </c>
      <c r="Q3" s="323">
        <f t="shared" ref="Q3:Q66" si="2">PERCENTILE(INDIRECT(CONCATENATE("P2:P",$B$2+1)),M3)</f>
        <v>2.4421172752776034E-3</v>
      </c>
      <c r="R3" s="319">
        <v>0.45292978473637313</v>
      </c>
      <c r="S3" s="316">
        <f t="shared" ref="S3:S66" si="3">PERCENTILE(INDIRECT(CONCATENATE("R2:R",$B$2+1)),M3)</f>
        <v>0.27054318326084842</v>
      </c>
      <c r="T3" s="315" t="s">
        <v>303</v>
      </c>
      <c r="U3" s="315" t="s">
        <v>304</v>
      </c>
      <c r="V3" s="55">
        <v>80</v>
      </c>
      <c r="W3" s="55">
        <f>LARGE(Q$2:Q83,V3)</f>
        <v>2.4421172752776034E-3</v>
      </c>
      <c r="X3" s="55">
        <f t="shared" ref="X3:X66" si="4">NORMDIST($W3,$T$2,$T$4,FALSE)</f>
        <v>30.387863388769322</v>
      </c>
      <c r="Y3" s="55">
        <f t="shared" ref="Y3:Y66" si="5">NORMDIST($W3,$T$2,$T$4,TRUE)</f>
        <v>1.0699757177334401E-2</v>
      </c>
      <c r="Z3" s="303">
        <f>STDEV(AD2:AD1001)</f>
        <v>1.1016118117038743E-2</v>
      </c>
      <c r="AA3" s="300">
        <f>COUNT(B:B)-1</f>
        <v>3</v>
      </c>
      <c r="AB3" s="300">
        <f>AVERAGE(AD2:AD1001)</f>
        <v>4.5550296223833163E-3</v>
      </c>
      <c r="AC3" s="300">
        <f>IF(ISNUMBER(AC2),IF(AC2&gt;1,AC2-1,""),"")</f>
        <v>2</v>
      </c>
      <c r="AD3" s="300">
        <f t="shared" ref="AD3:AD66" si="6">IF($C$5=0,IF(AC3="","",LARGE($B$11:$B$2010,$AC3)),IF(AC3="","",LARGE($B$11:$B$2010,$AC3)*$C$3))</f>
        <v>9.7112753722159127E-3</v>
      </c>
      <c r="AE3" s="300">
        <f t="shared" ref="AE3:AE65" si="7">IF(AC3="","",NORMDIST(AD3,$AB$3,$Z$3,FALSE))</f>
        <v>32.456976646017715</v>
      </c>
      <c r="AF3" s="300">
        <f t="shared" ref="AF3:AF65" si="8">IF(AC3="","",NORMDIST(AD3,$AB$3,$Z$3,TRUE))</f>
        <v>0.68013050557357091</v>
      </c>
      <c r="AG3" s="302">
        <f t="shared" si="0"/>
        <v>-7.6484587300913497E-3</v>
      </c>
      <c r="AI3" s="63">
        <f>IF(ISNUMBER(AJ3),AI2+1,"")</f>
        <v>2</v>
      </c>
      <c r="AJ3" s="106">
        <f>IF($C$5=1,AJ2,IF(ISNUMBER(F8),(F8+1)*AJ2,""))</f>
        <v>99190.641988267002</v>
      </c>
      <c r="AK3" s="106">
        <f>IF($C$5=1,AK2,IF(ISNUMBER(G8),(G8+1)*AK2,""))</f>
        <v>100000</v>
      </c>
      <c r="AL3" s="106">
        <f>IF($C$5=1,AL2,IF(ISNUMBER(H8),(H8+1)*AL2,""))</f>
        <v>100000</v>
      </c>
      <c r="AM3" s="106">
        <f>IF($C$5=1,AM2,IF(ISNUMBER(I8),(I8+1)*AM2,""))</f>
        <v>100000</v>
      </c>
      <c r="AN3" s="106">
        <f>IF($C$5=1,AN2,IF(ISNUMBER(J8),(J8+1)*AN2,""))</f>
        <v>100971.12753722159</v>
      </c>
      <c r="AR3" s="106">
        <f>IF(ISNUMBER(F8),(F8+AR2),"")</f>
        <v>99999.991906419877</v>
      </c>
      <c r="AS3" s="106">
        <f>IF(ISNUMBER(G8),(G8+AS2),"")</f>
        <v>100000</v>
      </c>
      <c r="AT3" s="106">
        <f>IF(ISNUMBER(H8),(H8+AT2),"")</f>
        <v>100000</v>
      </c>
      <c r="AU3" s="106">
        <f>IF(ISNUMBER(I8),(I8+AU2),"")</f>
        <v>100000</v>
      </c>
      <c r="AV3" s="106">
        <f>IF(ISNUMBER(J8),(J8+AV2),"")</f>
        <v>100000.00971127537</v>
      </c>
      <c r="AX3" s="290"/>
    </row>
    <row r="4" spans="1:50" ht="15.75" thickBot="1">
      <c r="A4" s="95" t="s">
        <v>302</v>
      </c>
      <c r="B4" s="96"/>
      <c r="C4" s="160" t="s">
        <v>306</v>
      </c>
      <c r="D4" s="159">
        <f>A5+7</f>
        <v>107</v>
      </c>
      <c r="F4" s="159"/>
      <c r="G4" s="159"/>
      <c r="H4" s="159"/>
      <c r="I4" s="159"/>
      <c r="J4" s="159"/>
      <c r="K4" s="292"/>
      <c r="L4" s="292"/>
      <c r="M4" s="312">
        <v>2.5000000000000001E-2</v>
      </c>
      <c r="N4" s="319">
        <v>-3.1983400657087949E-2</v>
      </c>
      <c r="O4" s="322">
        <f t="shared" si="1"/>
        <v>-5.933246511983177E-2</v>
      </c>
      <c r="P4" s="319">
        <v>5.1262174664759306E-3</v>
      </c>
      <c r="Q4" s="323">
        <f t="shared" si="2"/>
        <v>2.7081325598046217E-3</v>
      </c>
      <c r="R4" s="319">
        <v>0.66090479870745278</v>
      </c>
      <c r="S4" s="316">
        <f t="shared" si="3"/>
        <v>0.30476673323102554</v>
      </c>
      <c r="T4" s="318">
        <f>STDEV(P:P)</f>
        <v>9.303390423641432E-4</v>
      </c>
      <c r="U4" s="318">
        <f>STDEV(R:R)</f>
        <v>0.14675115964664662</v>
      </c>
      <c r="V4" s="55">
        <v>79</v>
      </c>
      <c r="W4" s="55">
        <f>LARGE(Q$2:Q84,V4)</f>
        <v>2.7081325598046217E-3</v>
      </c>
      <c r="X4" s="55">
        <f t="shared" si="4"/>
        <v>56.320457155257102</v>
      </c>
      <c r="Y4" s="55">
        <f t="shared" si="5"/>
        <v>2.1956156869984422E-2</v>
      </c>
      <c r="AB4" s="307"/>
      <c r="AC4" s="300">
        <f t="shared" ref="AC4:AC67" si="9">IF(ISNUMBER(AC3),IF(AC3&gt;1,AC3-1,""),"")</f>
        <v>1</v>
      </c>
      <c r="AD4" s="300">
        <f t="shared" si="6"/>
        <v>1.2047393612264031E-2</v>
      </c>
      <c r="AE4" s="300">
        <f t="shared" si="7"/>
        <v>28.736572325351734</v>
      </c>
      <c r="AF4" s="300">
        <f t="shared" si="8"/>
        <v>0.75178810796712658</v>
      </c>
      <c r="AG4" s="302">
        <f t="shared" si="0"/>
        <v>-7.2033373428527E-3</v>
      </c>
      <c r="AI4" s="63">
        <f t="shared" ref="AI4:AI67" si="10">IF(ISNUMBER(AJ4),AI3+1,"")</f>
        <v>3</v>
      </c>
      <c r="AJ4" s="106">
        <f t="shared" ref="AJ4:AJ67" si="11">IF($C$5=1,AJ3,IF(ISNUMBER(F9),(F9+1)*AJ3,""))</f>
        <v>100153.90962696195</v>
      </c>
      <c r="AK4" s="106">
        <f t="shared" ref="AK4:AK67" si="12">IF($C$5=1,AK3,IF(ISNUMBER(G9),(G9+1)*AK3,""))</f>
        <v>101204.7393612264</v>
      </c>
      <c r="AL4" s="106">
        <f t="shared" ref="AL4:AL67" si="13">IF($C$5=1,AL3,IF(ISNUMBER(H9),(H9+1)*AL3,""))</f>
        <v>100971.12753722159</v>
      </c>
      <c r="AM4" s="106">
        <f t="shared" ref="AM4:AM67" si="14">IF($C$5=1,AM3,IF(ISNUMBER(I9),(I9+1)*AM3,""))</f>
        <v>100000</v>
      </c>
      <c r="AN4" s="106">
        <f t="shared" ref="AN4:AN67" si="15">IF($C$5=1,AN3,IF(ISNUMBER(J9),(J9+1)*AN3,""))</f>
        <v>102187.56645413661</v>
      </c>
      <c r="AR4" s="106">
        <f t="shared" ref="AR4:AR67" si="16">IF(ISNUMBER(F9),(F9+AR3),"")</f>
        <v>100000.00161769525</v>
      </c>
      <c r="AS4" s="106">
        <f t="shared" ref="AS4:AS67" si="17">IF(ISNUMBER(G9),(G9+AS3),"")</f>
        <v>100000.01204739361</v>
      </c>
      <c r="AT4" s="106">
        <f t="shared" ref="AT4:AT67" si="18">IF(ISNUMBER(H9),(H9+AT3),"")</f>
        <v>100000.00971127537</v>
      </c>
      <c r="AU4" s="106">
        <f t="shared" ref="AU4:AU67" si="19">IF(ISNUMBER(I9),(I9+AU3),"")</f>
        <v>100000</v>
      </c>
      <c r="AV4" s="106">
        <f t="shared" ref="AV4:AV67" si="20">IF(ISNUMBER(J9),(J9+AV3),"")</f>
        <v>100000.02175866898</v>
      </c>
      <c r="AX4" s="145"/>
    </row>
    <row r="5" spans="1:50" ht="15.75" thickBot="1">
      <c r="A5" s="97">
        <v>100</v>
      </c>
      <c r="B5" s="295" t="s">
        <v>284</v>
      </c>
      <c r="C5" s="160">
        <f>IF(B5="Fixed Position Size",1,0)</f>
        <v>0</v>
      </c>
      <c r="D5" s="159">
        <f>COUNT(B:B)+10</f>
        <v>14</v>
      </c>
      <c r="F5" s="159"/>
      <c r="G5" s="159"/>
      <c r="H5" s="159"/>
      <c r="I5" s="159"/>
      <c r="J5" s="159"/>
      <c r="K5" s="292"/>
      <c r="L5" s="292"/>
      <c r="M5" s="312">
        <v>3.7499999999999999E-2</v>
      </c>
      <c r="N5" s="319">
        <v>-2.4084752413018815E-2</v>
      </c>
      <c r="O5" s="322">
        <f t="shared" si="1"/>
        <v>-5.5297840783954513E-2</v>
      </c>
      <c r="P5" s="319">
        <v>4.9393280072720759E-3</v>
      </c>
      <c r="Q5" s="323">
        <f t="shared" si="2"/>
        <v>2.9147992744632165E-3</v>
      </c>
      <c r="R5" s="319">
        <v>0.63048039828327385</v>
      </c>
      <c r="S5" s="316">
        <f t="shared" si="3"/>
        <v>0.33184319913341698</v>
      </c>
      <c r="V5" s="55">
        <v>78</v>
      </c>
      <c r="W5" s="55">
        <f>LARGE(Q$2:Q85,V5)</f>
        <v>2.9147992744632165E-3</v>
      </c>
      <c r="X5" s="55">
        <f t="shared" si="4"/>
        <v>85.968667854275878</v>
      </c>
      <c r="Y5" s="55">
        <f t="shared" si="5"/>
        <v>3.6503609264643244E-2</v>
      </c>
      <c r="AC5" s="300" t="str">
        <f t="shared" si="9"/>
        <v/>
      </c>
      <c r="AD5" s="300" t="str">
        <f t="shared" si="6"/>
        <v/>
      </c>
      <c r="AE5" s="300" t="str">
        <f t="shared" si="7"/>
        <v/>
      </c>
      <c r="AF5" s="300" t="str">
        <f t="shared" si="8"/>
        <v/>
      </c>
      <c r="AG5" s="302">
        <f t="shared" si="0"/>
        <v>-6.7582159556140537E-3</v>
      </c>
      <c r="AI5" s="63">
        <f t="shared" si="10"/>
        <v>4</v>
      </c>
      <c r="AJ5" s="106">
        <f t="shared" si="11"/>
        <v>101360.50319804507</v>
      </c>
      <c r="AK5" s="106">
        <f t="shared" si="12"/>
        <v>102423.99269173769</v>
      </c>
      <c r="AL5" s="106">
        <f t="shared" si="13"/>
        <v>100153.90962696195</v>
      </c>
      <c r="AM5" s="106">
        <f t="shared" si="14"/>
        <v>100971.12753722159</v>
      </c>
      <c r="AN5" s="106">
        <f t="shared" si="15"/>
        <v>103179.93805158936</v>
      </c>
      <c r="AR5" s="106">
        <f t="shared" si="16"/>
        <v>100000.01366508886</v>
      </c>
      <c r="AS5" s="106">
        <f t="shared" si="17"/>
        <v>100000.02409478722</v>
      </c>
      <c r="AT5" s="106">
        <f t="shared" si="18"/>
        <v>100000.00161769525</v>
      </c>
      <c r="AU5" s="106">
        <f t="shared" si="19"/>
        <v>100000.00971127537</v>
      </c>
      <c r="AV5" s="106">
        <f t="shared" si="20"/>
        <v>100000.03146994436</v>
      </c>
      <c r="AX5" s="290"/>
    </row>
    <row r="6" spans="1:50" ht="15.75" thickBot="1">
      <c r="A6" s="308" t="str">
        <f xml:space="preserve"> CONCATENATE(AA2,AA3)</f>
        <v>Trades in collection: 3</v>
      </c>
      <c r="B6" s="309"/>
      <c r="C6" s="160" t="s">
        <v>307</v>
      </c>
      <c r="F6" s="159"/>
      <c r="G6" s="159"/>
      <c r="H6" s="159"/>
      <c r="I6" s="159"/>
      <c r="J6" s="159"/>
      <c r="K6" s="292"/>
      <c r="L6" s="292"/>
      <c r="M6" s="312">
        <v>0.05</v>
      </c>
      <c r="N6" s="319">
        <v>-3.1983400657087949E-2</v>
      </c>
      <c r="O6" s="322">
        <f t="shared" si="1"/>
        <v>-5.5297840783954291E-2</v>
      </c>
      <c r="P6" s="319">
        <v>4.0958075975957462E-3</v>
      </c>
      <c r="Q6" s="323">
        <f t="shared" si="2"/>
        <v>3.0413105324104787E-3</v>
      </c>
      <c r="R6" s="319">
        <v>0.49861593812621074</v>
      </c>
      <c r="S6" s="316">
        <f t="shared" si="3"/>
        <v>0.34895445543095926</v>
      </c>
      <c r="V6" s="55">
        <v>77</v>
      </c>
      <c r="W6" s="55">
        <f>LARGE(Q$2:Q86,V6)</f>
        <v>3.0413105324104787E-3</v>
      </c>
      <c r="X6" s="55">
        <f t="shared" si="4"/>
        <v>108.69298868975677</v>
      </c>
      <c r="Y6" s="55">
        <f t="shared" si="5"/>
        <v>4.8779803926595866E-2</v>
      </c>
      <c r="AC6" s="300" t="str">
        <f t="shared" si="9"/>
        <v/>
      </c>
      <c r="AD6" s="300" t="str">
        <f t="shared" si="6"/>
        <v/>
      </c>
      <c r="AE6" s="300" t="str">
        <f t="shared" si="7"/>
        <v/>
      </c>
      <c r="AF6" s="300" t="str">
        <f t="shared" si="8"/>
        <v/>
      </c>
      <c r="AG6" s="302">
        <f t="shared" si="0"/>
        <v>-6.313094568375404E-3</v>
      </c>
      <c r="AI6" s="63">
        <f t="shared" si="10"/>
        <v>5</v>
      </c>
      <c r="AJ6" s="106">
        <f t="shared" si="11"/>
        <v>102581.63307680907</v>
      </c>
      <c r="AK6" s="106">
        <f t="shared" si="12"/>
        <v>101595.01590095028</v>
      </c>
      <c r="AL6" s="106">
        <f t="shared" si="13"/>
        <v>100153.90962696195</v>
      </c>
      <c r="AM6" s="106">
        <f t="shared" si="14"/>
        <v>101951.68596137868</v>
      </c>
      <c r="AN6" s="106">
        <f t="shared" si="15"/>
        <v>104181.94684289652</v>
      </c>
      <c r="AR6" s="106">
        <f t="shared" si="16"/>
        <v>100000.02571248247</v>
      </c>
      <c r="AS6" s="106">
        <f t="shared" si="17"/>
        <v>100000.0160012071</v>
      </c>
      <c r="AT6" s="106">
        <f t="shared" si="18"/>
        <v>100000.00161769525</v>
      </c>
      <c r="AU6" s="106">
        <f t="shared" si="19"/>
        <v>100000.01942255074</v>
      </c>
      <c r="AV6" s="106">
        <f t="shared" si="20"/>
        <v>100000.04118121973</v>
      </c>
    </row>
    <row r="7" spans="1:50" ht="15.75" thickBot="1">
      <c r="A7" s="294" t="s">
        <v>289</v>
      </c>
      <c r="B7" s="296" t="s">
        <v>287</v>
      </c>
      <c r="C7" s="160">
        <f>IF(B7="Average Profit / Trade",0,IF(B7="Profit / Individual Trade",1,IF(B7="Total Profit",2,3)))</f>
        <v>0</v>
      </c>
      <c r="F7" s="159"/>
      <c r="G7" s="159"/>
      <c r="H7" s="159"/>
      <c r="I7" s="159"/>
      <c r="J7" s="159"/>
      <c r="K7" s="292"/>
      <c r="L7" s="292"/>
      <c r="M7" s="312">
        <v>6.25E-2</v>
      </c>
      <c r="N7" s="319">
        <v>-3.9818120558775087E-2</v>
      </c>
      <c r="O7" s="322">
        <f t="shared" si="1"/>
        <v>-5.1654779282135549E-2</v>
      </c>
      <c r="P7" s="319">
        <v>4.4285435249861805E-3</v>
      </c>
      <c r="Q7" s="323">
        <f t="shared" si="2"/>
        <v>3.1354812759170061E-3</v>
      </c>
      <c r="R7" s="319">
        <v>0.54931495198246916</v>
      </c>
      <c r="S7" s="316">
        <f t="shared" si="3"/>
        <v>0.36159167853236923</v>
      </c>
      <c r="V7" s="55">
        <v>76</v>
      </c>
      <c r="W7" s="55">
        <f>LARGE(Q$2:Q87,V7)</f>
        <v>3.1354812759170061E-3</v>
      </c>
      <c r="X7" s="55">
        <f t="shared" si="4"/>
        <v>127.88213887373189</v>
      </c>
      <c r="Y7" s="55">
        <f t="shared" si="5"/>
        <v>5.9904050390583885E-2</v>
      </c>
      <c r="AC7" s="300" t="str">
        <f t="shared" si="9"/>
        <v/>
      </c>
      <c r="AD7" s="300" t="str">
        <f t="shared" si="6"/>
        <v/>
      </c>
      <c r="AE7" s="300" t="str">
        <f t="shared" si="7"/>
        <v/>
      </c>
      <c r="AF7" s="300" t="str">
        <f t="shared" si="8"/>
        <v/>
      </c>
      <c r="AG7" s="302">
        <f t="shared" si="0"/>
        <v>-5.8679731811367569E-3</v>
      </c>
      <c r="AI7" s="63">
        <f t="shared" si="10"/>
        <v>6</v>
      </c>
      <c r="AJ7" s="106">
        <f t="shared" si="11"/>
        <v>102581.63307680907</v>
      </c>
      <c r="AK7" s="106">
        <f t="shared" si="12"/>
        <v>102818.97104655326</v>
      </c>
      <c r="AL7" s="106">
        <f t="shared" si="13"/>
        <v>99343.305935332304</v>
      </c>
      <c r="AM7" s="106">
        <f t="shared" si="14"/>
        <v>101951.68596137868</v>
      </c>
      <c r="AN7" s="106">
        <f t="shared" si="15"/>
        <v>105437.06776380487</v>
      </c>
      <c r="AR7" s="106">
        <f t="shared" si="16"/>
        <v>100000.02571248247</v>
      </c>
      <c r="AS7" s="106">
        <f t="shared" si="17"/>
        <v>100000.02804860071</v>
      </c>
      <c r="AT7" s="106">
        <f t="shared" si="18"/>
        <v>99999.993524115125</v>
      </c>
      <c r="AU7" s="106">
        <f t="shared" si="19"/>
        <v>100000.01942255074</v>
      </c>
      <c r="AV7" s="106">
        <f t="shared" si="20"/>
        <v>100000.05322861334</v>
      </c>
    </row>
    <row r="8" spans="1:50" ht="15.75" thickBot="1">
      <c r="A8" s="455" t="s">
        <v>1</v>
      </c>
      <c r="B8" s="456" t="s">
        <v>79</v>
      </c>
      <c r="C8" s="160">
        <f>AVERAGEIF(B11:B1500,"&gt;0")</f>
        <v>1.0879334492239972E-2</v>
      </c>
      <c r="D8" s="159">
        <v>1</v>
      </c>
      <c r="E8" s="325"/>
      <c r="F8" s="159">
        <f t="shared" ref="F8:J17" si="21">IF($C$5=0,IF($D8&gt;$A$5,"",INDIRECT(CONCATENATE("B",RANDBETWEEN(11,$D$5)))),IF($D8&gt;$A$5,"",$C$3*INDIRECT(CONCATENATE("B",RANDBETWEEN(11,$D$5)))))</f>
        <v>-8.0935801173299959E-3</v>
      </c>
      <c r="G8" s="159">
        <f t="shared" si="21"/>
        <v>0</v>
      </c>
      <c r="H8" s="159">
        <f t="shared" si="21"/>
        <v>0</v>
      </c>
      <c r="I8" s="159">
        <f t="shared" si="21"/>
        <v>0</v>
      </c>
      <c r="J8" s="159">
        <f t="shared" si="21"/>
        <v>9.7112753722159127E-3</v>
      </c>
      <c r="K8" s="292"/>
      <c r="L8" s="292"/>
      <c r="M8" s="312">
        <v>7.4999999999999997E-2</v>
      </c>
      <c r="N8" s="319">
        <v>-3.1983400657087956E-2</v>
      </c>
      <c r="O8" s="322">
        <f t="shared" si="1"/>
        <v>-5.0195184690617137E-2</v>
      </c>
      <c r="P8" s="319">
        <v>5.1963010136773721E-3</v>
      </c>
      <c r="Q8" s="323">
        <f t="shared" si="2"/>
        <v>3.2895055805888559E-3</v>
      </c>
      <c r="R8" s="319">
        <v>0.67245974754198357</v>
      </c>
      <c r="S8" s="316">
        <f t="shared" si="3"/>
        <v>0.38276079309781319</v>
      </c>
      <c r="V8" s="55">
        <v>75</v>
      </c>
      <c r="W8" s="55">
        <f>LARGE(Q$2:Q88,V8)</f>
        <v>3.2895055805888559E-3</v>
      </c>
      <c r="X8" s="55">
        <f t="shared" si="4"/>
        <v>163.19434980175768</v>
      </c>
      <c r="Y8" s="55">
        <f t="shared" si="5"/>
        <v>8.2261039195440144E-2</v>
      </c>
      <c r="AC8" s="300" t="str">
        <f t="shared" si="9"/>
        <v/>
      </c>
      <c r="AD8" s="300" t="str">
        <f t="shared" si="6"/>
        <v/>
      </c>
      <c r="AE8" s="300" t="str">
        <f t="shared" si="7"/>
        <v/>
      </c>
      <c r="AF8" s="300" t="str">
        <f t="shared" si="8"/>
        <v/>
      </c>
      <c r="AG8" s="302">
        <f t="shared" si="0"/>
        <v>-5.4228517938981115E-3</v>
      </c>
      <c r="AI8" s="63">
        <f t="shared" si="10"/>
        <v>7</v>
      </c>
      <c r="AJ8" s="106">
        <f t="shared" si="11"/>
        <v>103577.83156374958</v>
      </c>
      <c r="AK8" s="106">
        <f t="shared" si="12"/>
        <v>101986.79746680654</v>
      </c>
      <c r="AL8" s="106">
        <f t="shared" si="13"/>
        <v>98539.262929624267</v>
      </c>
      <c r="AM8" s="106">
        <f t="shared" si="14"/>
        <v>102941.76685841131</v>
      </c>
      <c r="AN8" s="106">
        <f t="shared" si="15"/>
        <v>106460.99616329817</v>
      </c>
      <c r="AR8" s="106">
        <f t="shared" si="16"/>
        <v>100000.03542375784</v>
      </c>
      <c r="AS8" s="106">
        <f t="shared" si="17"/>
        <v>100000.01995502059</v>
      </c>
      <c r="AT8" s="106">
        <f t="shared" si="18"/>
        <v>99999.985430535002</v>
      </c>
      <c r="AU8" s="106">
        <f t="shared" si="19"/>
        <v>100000.02913382612</v>
      </c>
      <c r="AV8" s="106">
        <f t="shared" si="20"/>
        <v>100000.06293988871</v>
      </c>
    </row>
    <row r="9" spans="1:50" ht="15.75" thickBot="1">
      <c r="A9" s="159"/>
      <c r="B9" s="66" t="s">
        <v>285</v>
      </c>
      <c r="C9" s="160">
        <f>AVERAGEIF(B11:B1500,"&lt;0")</f>
        <v>-8.0935801173299959E-3</v>
      </c>
      <c r="D9" s="159">
        <v>2</v>
      </c>
      <c r="F9" s="159">
        <f t="shared" si="21"/>
        <v>9.7112753722159127E-3</v>
      </c>
      <c r="G9" s="159">
        <f t="shared" si="21"/>
        <v>1.2047393612264031E-2</v>
      </c>
      <c r="H9" s="159">
        <f t="shared" si="21"/>
        <v>9.7112753722159127E-3</v>
      </c>
      <c r="I9" s="159">
        <f t="shared" si="21"/>
        <v>0</v>
      </c>
      <c r="J9" s="159">
        <f t="shared" si="21"/>
        <v>1.2047393612264031E-2</v>
      </c>
      <c r="K9" s="292"/>
      <c r="L9" s="292"/>
      <c r="M9" s="312">
        <v>8.7499999999999994E-2</v>
      </c>
      <c r="N9" s="319">
        <v>-3.1983400657087983E-2</v>
      </c>
      <c r="O9" s="322">
        <f t="shared" si="1"/>
        <v>-4.8429877859456703E-2</v>
      </c>
      <c r="P9" s="319">
        <v>4.5453494369885874E-3</v>
      </c>
      <c r="Q9" s="323">
        <f t="shared" si="2"/>
        <v>3.3368910132129475E-3</v>
      </c>
      <c r="R9" s="319">
        <v>0.56732093928867888</v>
      </c>
      <c r="S9" s="316">
        <f t="shared" si="3"/>
        <v>0.38923922842018904</v>
      </c>
      <c r="V9" s="55">
        <v>74</v>
      </c>
      <c r="W9" s="55">
        <f>LARGE(Q$2:Q89,V9)</f>
        <v>3.3368910132129475E-3</v>
      </c>
      <c r="X9" s="55">
        <f t="shared" si="4"/>
        <v>174.94006478013719</v>
      </c>
      <c r="Y9" s="55">
        <f t="shared" si="5"/>
        <v>9.0270869956749378E-2</v>
      </c>
      <c r="AC9" s="300" t="str">
        <f t="shared" si="9"/>
        <v/>
      </c>
      <c r="AD9" s="300" t="str">
        <f t="shared" si="6"/>
        <v/>
      </c>
      <c r="AE9" s="300" t="str">
        <f t="shared" si="7"/>
        <v/>
      </c>
      <c r="AF9" s="300" t="str">
        <f t="shared" si="8"/>
        <v/>
      </c>
      <c r="AG9" s="302">
        <f t="shared" si="0"/>
        <v>-4.977730406659461E-3</v>
      </c>
      <c r="AI9" s="63">
        <f t="shared" si="10"/>
        <v>8</v>
      </c>
      <c r="AJ9" s="106">
        <f t="shared" si="11"/>
        <v>102739.51608560907</v>
      </c>
      <c r="AK9" s="106">
        <f t="shared" si="12"/>
        <v>101161.35915059903</v>
      </c>
      <c r="AL9" s="106">
        <f t="shared" si="13"/>
        <v>99496.204846909037</v>
      </c>
      <c r="AM9" s="106">
        <f t="shared" si="14"/>
        <v>102941.76685841131</v>
      </c>
      <c r="AN9" s="106">
        <f t="shared" si="15"/>
        <v>105599.34556147976</v>
      </c>
      <c r="AR9" s="106">
        <f t="shared" si="16"/>
        <v>100000.02733017772</v>
      </c>
      <c r="AS9" s="106">
        <f t="shared" si="17"/>
        <v>100000.01186144046</v>
      </c>
      <c r="AT9" s="106">
        <f t="shared" si="18"/>
        <v>99999.995141810374</v>
      </c>
      <c r="AU9" s="106">
        <f t="shared" si="19"/>
        <v>100000.02913382612</v>
      </c>
      <c r="AV9" s="106">
        <f t="shared" si="20"/>
        <v>100000.05484630859</v>
      </c>
    </row>
    <row r="10" spans="1:50">
      <c r="A10" s="93" t="s">
        <v>3</v>
      </c>
      <c r="B10" s="109" t="s">
        <v>222</v>
      </c>
      <c r="C10" s="292"/>
      <c r="D10" s="159">
        <v>3</v>
      </c>
      <c r="F10" s="159">
        <f t="shared" si="21"/>
        <v>1.2047393612264031E-2</v>
      </c>
      <c r="G10" s="159">
        <f t="shared" si="21"/>
        <v>1.2047393612264031E-2</v>
      </c>
      <c r="H10" s="159">
        <f t="shared" si="21"/>
        <v>-8.0935801173299959E-3</v>
      </c>
      <c r="I10" s="159">
        <f t="shared" si="21"/>
        <v>9.7112753722159127E-3</v>
      </c>
      <c r="J10" s="159">
        <f t="shared" si="21"/>
        <v>9.7112753722159127E-3</v>
      </c>
      <c r="K10" s="292"/>
      <c r="L10" s="292"/>
      <c r="M10" s="312">
        <v>0.1</v>
      </c>
      <c r="N10" s="319">
        <v>-4.6123577971080548E-2</v>
      </c>
      <c r="O10" s="322">
        <f t="shared" si="1"/>
        <v>-4.7589429527241323E-2</v>
      </c>
      <c r="P10" s="319">
        <v>4.0579261371031742E-3</v>
      </c>
      <c r="Q10" s="323">
        <f t="shared" si="2"/>
        <v>3.3836133780139098E-3</v>
      </c>
      <c r="R10" s="319">
        <v>0.49274529356468499</v>
      </c>
      <c r="S10" s="316">
        <f t="shared" si="3"/>
        <v>0.39567509097090903</v>
      </c>
      <c r="V10" s="55">
        <v>73</v>
      </c>
      <c r="W10" s="55">
        <f>LARGE(Q$2:Q90,V10)</f>
        <v>3.3836133780139098E-3</v>
      </c>
      <c r="X10" s="55">
        <f t="shared" si="4"/>
        <v>186.87360331378773</v>
      </c>
      <c r="Y10" s="55">
        <f t="shared" si="5"/>
        <v>9.8721975139076767E-2</v>
      </c>
      <c r="AC10" s="300" t="str">
        <f t="shared" si="9"/>
        <v/>
      </c>
      <c r="AD10" s="300" t="str">
        <f t="shared" si="6"/>
        <v/>
      </c>
      <c r="AE10" s="300" t="str">
        <f t="shared" si="7"/>
        <v/>
      </c>
      <c r="AF10" s="300" t="str">
        <f t="shared" si="8"/>
        <v/>
      </c>
      <c r="AG10" s="302">
        <f t="shared" si="0"/>
        <v>-4.5326090194208156E-3</v>
      </c>
      <c r="AI10" s="63">
        <f t="shared" si="10"/>
        <v>9</v>
      </c>
      <c r="AJ10" s="106">
        <f t="shared" si="11"/>
        <v>101907.98558095448</v>
      </c>
      <c r="AK10" s="106">
        <f t="shared" si="12"/>
        <v>102380.08986263791</v>
      </c>
      <c r="AL10" s="106">
        <f t="shared" si="13"/>
        <v>100694.87478962621</v>
      </c>
      <c r="AM10" s="106">
        <f t="shared" si="14"/>
        <v>103941.4627036758</v>
      </c>
      <c r="AN10" s="106">
        <f t="shared" si="15"/>
        <v>106871.54244265638</v>
      </c>
      <c r="AR10" s="106">
        <f t="shared" si="16"/>
        <v>100000.0192365976</v>
      </c>
      <c r="AS10" s="106">
        <f t="shared" si="17"/>
        <v>100000.02390883407</v>
      </c>
      <c r="AT10" s="106">
        <f t="shared" si="18"/>
        <v>100000.00718920399</v>
      </c>
      <c r="AU10" s="106">
        <f t="shared" si="19"/>
        <v>100000.03884510149</v>
      </c>
      <c r="AV10" s="106">
        <f t="shared" si="20"/>
        <v>100000.0668937022</v>
      </c>
    </row>
    <row r="11" spans="1:50">
      <c r="A11" s="94">
        <v>1</v>
      </c>
      <c r="B11" s="110">
        <v>-8.0935801173299959E-3</v>
      </c>
      <c r="C11" s="292"/>
      <c r="D11" s="159">
        <v>4</v>
      </c>
      <c r="E11" s="159">
        <v>1</v>
      </c>
      <c r="F11" s="159">
        <f t="shared" si="21"/>
        <v>1.2047393612264031E-2</v>
      </c>
      <c r="G11" s="159">
        <f t="shared" si="21"/>
        <v>-8.0935801173299959E-3</v>
      </c>
      <c r="H11" s="159">
        <f t="shared" si="21"/>
        <v>0</v>
      </c>
      <c r="I11" s="159">
        <f t="shared" si="21"/>
        <v>9.7112753722159127E-3</v>
      </c>
      <c r="J11" s="159">
        <f t="shared" si="21"/>
        <v>9.7112753722159127E-3</v>
      </c>
      <c r="K11" s="292"/>
      <c r="L11" s="292"/>
      <c r="M11" s="312">
        <v>0.1125</v>
      </c>
      <c r="N11" s="319">
        <v>-3.1983400657087956E-2</v>
      </c>
      <c r="O11" s="322">
        <f t="shared" si="1"/>
        <v>-4.7589429527241135E-2</v>
      </c>
      <c r="P11" s="319">
        <v>5.5201960367594191E-3</v>
      </c>
      <c r="Q11" s="323">
        <f t="shared" si="2"/>
        <v>3.4448560209069624E-3</v>
      </c>
      <c r="R11" s="319">
        <v>0.72783547378379954</v>
      </c>
      <c r="S11" s="316">
        <f t="shared" si="3"/>
        <v>0.40440578209969419</v>
      </c>
      <c r="V11" s="55">
        <v>72</v>
      </c>
      <c r="W11" s="55">
        <f>LARGE(Q$2:Q91,V11)</f>
        <v>3.4448560209069624E-3</v>
      </c>
      <c r="X11" s="55">
        <f t="shared" si="4"/>
        <v>202.98047451472991</v>
      </c>
      <c r="Y11" s="55">
        <f t="shared" si="5"/>
        <v>0.11065733559379498</v>
      </c>
      <c r="AC11" s="300" t="str">
        <f t="shared" si="9"/>
        <v/>
      </c>
      <c r="AD11" s="300" t="str">
        <f t="shared" si="6"/>
        <v/>
      </c>
      <c r="AE11" s="300" t="str">
        <f t="shared" si="7"/>
        <v/>
      </c>
      <c r="AF11" s="300" t="str">
        <f t="shared" si="8"/>
        <v/>
      </c>
      <c r="AG11" s="302">
        <f t="shared" si="0"/>
        <v>-4.087487632182165E-3</v>
      </c>
      <c r="AI11" s="63">
        <f t="shared" si="10"/>
        <v>10</v>
      </c>
      <c r="AJ11" s="106">
        <f t="shared" si="11"/>
        <v>101907.98558095448</v>
      </c>
      <c r="AK11" s="106">
        <f t="shared" si="12"/>
        <v>101551.4684029152</v>
      </c>
      <c r="AL11" s="106">
        <f t="shared" si="13"/>
        <v>100694.87478962621</v>
      </c>
      <c r="AM11" s="106">
        <f t="shared" si="14"/>
        <v>103100.20414777113</v>
      </c>
      <c r="AN11" s="106">
        <f t="shared" si="15"/>
        <v>107909.40142077049</v>
      </c>
      <c r="AR11" s="106">
        <f t="shared" si="16"/>
        <v>100000.0192365976</v>
      </c>
      <c r="AS11" s="106">
        <f t="shared" si="17"/>
        <v>100000.01581525395</v>
      </c>
      <c r="AT11" s="106">
        <f t="shared" si="18"/>
        <v>100000.00718920399</v>
      </c>
      <c r="AU11" s="106">
        <f t="shared" si="19"/>
        <v>100000.03075152136</v>
      </c>
      <c r="AV11" s="106">
        <f t="shared" si="20"/>
        <v>100000.07660497757</v>
      </c>
    </row>
    <row r="12" spans="1:50">
      <c r="A12" s="94">
        <v>2</v>
      </c>
      <c r="B12" s="110">
        <v>1.2047393612264031E-2</v>
      </c>
      <c r="C12" s="292"/>
      <c r="D12" s="159">
        <v>5</v>
      </c>
      <c r="F12" s="159">
        <f t="shared" si="21"/>
        <v>0</v>
      </c>
      <c r="G12" s="159">
        <f t="shared" si="21"/>
        <v>1.2047393612264031E-2</v>
      </c>
      <c r="H12" s="159">
        <f t="shared" si="21"/>
        <v>-8.0935801173299959E-3</v>
      </c>
      <c r="I12" s="159">
        <f t="shared" si="21"/>
        <v>0</v>
      </c>
      <c r="J12" s="159">
        <f t="shared" si="21"/>
        <v>1.2047393612264031E-2</v>
      </c>
      <c r="K12" s="292"/>
      <c r="L12" s="292"/>
      <c r="M12" s="312">
        <v>0.125</v>
      </c>
      <c r="N12" s="319">
        <v>-2.750690575344061E-2</v>
      </c>
      <c r="O12" s="322">
        <f t="shared" si="1"/>
        <v>-4.6123577971080597E-2</v>
      </c>
      <c r="P12" s="319">
        <v>4.0490852327947809E-3</v>
      </c>
      <c r="Q12" s="323">
        <f t="shared" si="2"/>
        <v>3.5042836290385048E-3</v>
      </c>
      <c r="R12" s="319">
        <v>0.49170538547932408</v>
      </c>
      <c r="S12" s="316">
        <f t="shared" si="3"/>
        <v>0.4129061905609186</v>
      </c>
      <c r="V12" s="55">
        <v>71</v>
      </c>
      <c r="W12" s="55">
        <f>LARGE(Q$2:Q92,V12)</f>
        <v>3.5042836290385048E-3</v>
      </c>
      <c r="X12" s="55">
        <f t="shared" si="4"/>
        <v>219.02682071669025</v>
      </c>
      <c r="Y12" s="55">
        <f t="shared" si="5"/>
        <v>0.12319499425889791</v>
      </c>
      <c r="AC12" s="300" t="str">
        <f t="shared" si="9"/>
        <v/>
      </c>
      <c r="AD12" s="300" t="str">
        <f t="shared" si="6"/>
        <v/>
      </c>
      <c r="AE12" s="300" t="str">
        <f t="shared" si="7"/>
        <v/>
      </c>
      <c r="AF12" s="300" t="str">
        <f t="shared" si="8"/>
        <v/>
      </c>
      <c r="AG12" s="302">
        <f t="shared" si="0"/>
        <v>-3.6423662449435188E-3</v>
      </c>
      <c r="AI12" s="63">
        <f t="shared" si="10"/>
        <v>11</v>
      </c>
      <c r="AJ12" s="106">
        <f t="shared" si="11"/>
        <v>101907.98558095448</v>
      </c>
      <c r="AK12" s="106">
        <f t="shared" si="12"/>
        <v>102537.6626770288</v>
      </c>
      <c r="AL12" s="106">
        <f t="shared" si="13"/>
        <v>101907.98558095448</v>
      </c>
      <c r="AM12" s="106">
        <f t="shared" si="14"/>
        <v>103100.20414777113</v>
      </c>
      <c r="AN12" s="106">
        <f t="shared" si="15"/>
        <v>107909.40142077049</v>
      </c>
      <c r="AR12" s="106">
        <f t="shared" si="16"/>
        <v>100000.0192365976</v>
      </c>
      <c r="AS12" s="106">
        <f t="shared" si="17"/>
        <v>100000.02552652932</v>
      </c>
      <c r="AT12" s="106">
        <f t="shared" si="18"/>
        <v>100000.0192365976</v>
      </c>
      <c r="AU12" s="106">
        <f t="shared" si="19"/>
        <v>100000.03075152136</v>
      </c>
      <c r="AV12" s="106">
        <f t="shared" si="20"/>
        <v>100000.07660497757</v>
      </c>
    </row>
    <row r="13" spans="1:50" ht="15.75" thickBot="1">
      <c r="A13" s="330">
        <v>3</v>
      </c>
      <c r="B13" s="331">
        <v>9.7112753722159127E-3</v>
      </c>
      <c r="C13" s="292"/>
      <c r="D13" s="159">
        <v>6</v>
      </c>
      <c r="F13" s="159">
        <f t="shared" si="21"/>
        <v>9.7112753722159127E-3</v>
      </c>
      <c r="G13" s="159">
        <f t="shared" si="21"/>
        <v>-8.0935801173299959E-3</v>
      </c>
      <c r="H13" s="159">
        <f t="shared" si="21"/>
        <v>-8.0935801173299959E-3</v>
      </c>
      <c r="I13" s="159">
        <f t="shared" si="21"/>
        <v>9.7112753722159127E-3</v>
      </c>
      <c r="J13" s="159">
        <f t="shared" si="21"/>
        <v>9.7112753722159127E-3</v>
      </c>
      <c r="K13" s="292"/>
      <c r="L13" s="292"/>
      <c r="M13" s="312">
        <v>0.13750000000000001</v>
      </c>
      <c r="N13" s="319">
        <v>-3.9818120558775247E-2</v>
      </c>
      <c r="O13" s="322">
        <f t="shared" si="1"/>
        <v>-4.5064967424741968E-2</v>
      </c>
      <c r="P13" s="319">
        <v>4.1336890580883166E-3</v>
      </c>
      <c r="Q13" s="323">
        <f t="shared" si="2"/>
        <v>3.5902867161182331E-3</v>
      </c>
      <c r="R13" s="319">
        <v>0.50450967066376973</v>
      </c>
      <c r="S13" s="316">
        <f t="shared" si="3"/>
        <v>0.42484859168761019</v>
      </c>
      <c r="V13" s="55">
        <v>70</v>
      </c>
      <c r="W13" s="55">
        <f>LARGE(Q$2:Q93,V13)</f>
        <v>3.5902867161182331E-3</v>
      </c>
      <c r="X13" s="55">
        <f t="shared" si="4"/>
        <v>242.76102115722318</v>
      </c>
      <c r="Y13" s="55">
        <f t="shared" si="5"/>
        <v>0.14304921919267688</v>
      </c>
      <c r="AC13" s="300" t="str">
        <f t="shared" si="9"/>
        <v/>
      </c>
      <c r="AD13" s="300" t="str">
        <f t="shared" si="6"/>
        <v/>
      </c>
      <c r="AE13" s="300" t="str">
        <f t="shared" si="7"/>
        <v/>
      </c>
      <c r="AF13" s="300" t="str">
        <f t="shared" si="8"/>
        <v/>
      </c>
      <c r="AG13" s="302">
        <f t="shared" si="0"/>
        <v>-3.1972448577048725E-3</v>
      </c>
      <c r="AI13" s="63">
        <f t="shared" si="10"/>
        <v>12</v>
      </c>
      <c r="AJ13" s="106">
        <f t="shared" si="11"/>
        <v>103135.71119548117</v>
      </c>
      <c r="AK13" s="106">
        <f t="shared" si="12"/>
        <v>103772.97425938051</v>
      </c>
      <c r="AL13" s="106">
        <f t="shared" si="13"/>
        <v>101083.18513505932</v>
      </c>
      <c r="AM13" s="106">
        <f t="shared" si="14"/>
        <v>104101.43862118182</v>
      </c>
      <c r="AN13" s="106">
        <f t="shared" si="15"/>
        <v>108957.33933321858</v>
      </c>
      <c r="AR13" s="106">
        <f t="shared" si="16"/>
        <v>100000.03128399121</v>
      </c>
      <c r="AS13" s="106">
        <f t="shared" si="17"/>
        <v>100000.03757392293</v>
      </c>
      <c r="AT13" s="106">
        <f t="shared" si="18"/>
        <v>100000.01114301747</v>
      </c>
      <c r="AU13" s="106">
        <f t="shared" si="19"/>
        <v>100000.04046279674</v>
      </c>
      <c r="AV13" s="106">
        <f t="shared" si="20"/>
        <v>100000.08631625294</v>
      </c>
    </row>
    <row r="14" spans="1:50">
      <c r="A14"/>
      <c r="B14"/>
      <c r="C14" s="292"/>
      <c r="D14" s="159">
        <v>7</v>
      </c>
      <c r="F14" s="159">
        <f t="shared" si="21"/>
        <v>-8.0935801173299959E-3</v>
      </c>
      <c r="G14" s="159">
        <f t="shared" si="21"/>
        <v>-8.0935801173299959E-3</v>
      </c>
      <c r="H14" s="159">
        <f t="shared" si="21"/>
        <v>9.7112753722159127E-3</v>
      </c>
      <c r="I14" s="159">
        <f t="shared" si="21"/>
        <v>0</v>
      </c>
      <c r="J14" s="159">
        <f t="shared" si="21"/>
        <v>-8.0935801173299959E-3</v>
      </c>
      <c r="K14" s="292"/>
      <c r="L14" s="292"/>
      <c r="M14" s="312">
        <v>0.15</v>
      </c>
      <c r="N14" s="319">
        <v>-3.1983400657088032E-2</v>
      </c>
      <c r="O14" s="322">
        <f t="shared" si="1"/>
        <v>-4.3916642025523075E-2</v>
      </c>
      <c r="P14" s="319">
        <v>3.7308695834964369E-3</v>
      </c>
      <c r="Q14" s="323">
        <f t="shared" si="2"/>
        <v>3.6462657582029046E-3</v>
      </c>
      <c r="R14" s="319">
        <v>0.44522240064840357</v>
      </c>
      <c r="S14" s="316">
        <f t="shared" si="3"/>
        <v>0.43292268590832883</v>
      </c>
      <c r="V14" s="55">
        <v>69</v>
      </c>
      <c r="W14" s="55">
        <f>LARGE(Q$2:Q94,V14)</f>
        <v>3.6462657582029046E-3</v>
      </c>
      <c r="X14" s="55">
        <f t="shared" si="4"/>
        <v>258.385434501698</v>
      </c>
      <c r="Y14" s="55">
        <f t="shared" si="5"/>
        <v>0.1570757535929832</v>
      </c>
      <c r="AC14" s="300" t="str">
        <f t="shared" si="9"/>
        <v/>
      </c>
      <c r="AD14" s="300" t="str">
        <f t="shared" si="6"/>
        <v/>
      </c>
      <c r="AE14" s="300" t="str">
        <f t="shared" si="7"/>
        <v/>
      </c>
      <c r="AF14" s="300" t="str">
        <f t="shared" si="8"/>
        <v/>
      </c>
      <c r="AG14" s="302">
        <f t="shared" si="0"/>
        <v>-2.7521234704662228E-3</v>
      </c>
      <c r="AI14" s="63">
        <f t="shared" si="10"/>
        <v>13</v>
      </c>
      <c r="AJ14" s="106">
        <f t="shared" si="11"/>
        <v>102300.97405396274</v>
      </c>
      <c r="AK14" s="106">
        <f t="shared" si="12"/>
        <v>102933.0793781986</v>
      </c>
      <c r="AL14" s="106">
        <f t="shared" si="13"/>
        <v>100265.06027765381</v>
      </c>
      <c r="AM14" s="106">
        <f t="shared" si="14"/>
        <v>104101.43862118182</v>
      </c>
      <c r="AN14" s="106">
        <f t="shared" si="15"/>
        <v>108957.33933321858</v>
      </c>
      <c r="AR14" s="106">
        <f t="shared" si="16"/>
        <v>100000.02319041108</v>
      </c>
      <c r="AS14" s="106">
        <f t="shared" si="17"/>
        <v>100000.02948034281</v>
      </c>
      <c r="AT14" s="106">
        <f t="shared" si="18"/>
        <v>100000.00304943735</v>
      </c>
      <c r="AU14" s="106">
        <f t="shared" si="19"/>
        <v>100000.04046279674</v>
      </c>
      <c r="AV14" s="106">
        <f t="shared" si="20"/>
        <v>100000.08631625294</v>
      </c>
    </row>
    <row r="15" spans="1:50">
      <c r="A15" s="319"/>
      <c r="B15" s="319"/>
      <c r="C15" s="292"/>
      <c r="D15" s="159">
        <v>8</v>
      </c>
      <c r="F15" s="159">
        <f t="shared" si="21"/>
        <v>-8.0935801173299959E-3</v>
      </c>
      <c r="G15" s="159">
        <f t="shared" si="21"/>
        <v>1.2047393612264031E-2</v>
      </c>
      <c r="H15" s="159">
        <f t="shared" si="21"/>
        <v>1.2047393612264031E-2</v>
      </c>
      <c r="I15" s="159">
        <f t="shared" si="21"/>
        <v>9.7112753722159127E-3</v>
      </c>
      <c r="J15" s="159">
        <f t="shared" si="21"/>
        <v>1.2047393612264031E-2</v>
      </c>
      <c r="K15" s="292"/>
      <c r="L15" s="292"/>
      <c r="M15" s="312">
        <v>0.16250000000000001</v>
      </c>
      <c r="N15" s="319">
        <v>-5.2387627818809041E-2</v>
      </c>
      <c r="O15" s="322">
        <f t="shared" si="1"/>
        <v>-4.2717057196506578E-2</v>
      </c>
      <c r="P15" s="319">
        <v>2.9953141815141204E-3</v>
      </c>
      <c r="Q15" s="323">
        <f t="shared" si="2"/>
        <v>3.7075084010959559E-3</v>
      </c>
      <c r="R15" s="319">
        <v>0.34284232150078697</v>
      </c>
      <c r="S15" s="316">
        <f t="shared" si="3"/>
        <v>0.44188638058413576</v>
      </c>
      <c r="V15" s="55">
        <v>68</v>
      </c>
      <c r="W15" s="55">
        <f>LARGE(Q$2:Q95,V15)</f>
        <v>3.7075084010959559E-3</v>
      </c>
      <c r="X15" s="55">
        <f t="shared" si="4"/>
        <v>275.48829490611109</v>
      </c>
      <c r="Y15" s="55">
        <f t="shared" si="5"/>
        <v>0.17342398101212964</v>
      </c>
      <c r="AC15" s="300" t="str">
        <f t="shared" si="9"/>
        <v/>
      </c>
      <c r="AD15" s="300" t="str">
        <f t="shared" si="6"/>
        <v/>
      </c>
      <c r="AE15" s="300" t="str">
        <f t="shared" si="7"/>
        <v/>
      </c>
      <c r="AF15" s="300" t="str">
        <f t="shared" si="8"/>
        <v/>
      </c>
      <c r="AG15" s="302">
        <f t="shared" si="0"/>
        <v>-2.3070020832275766E-3</v>
      </c>
      <c r="AI15" s="63">
        <f t="shared" si="10"/>
        <v>14</v>
      </c>
      <c r="AJ15" s="106">
        <f t="shared" si="11"/>
        <v>103294.44698384669</v>
      </c>
      <c r="AK15" s="106">
        <f t="shared" si="12"/>
        <v>104173.15470119017</v>
      </c>
      <c r="AL15" s="106">
        <f t="shared" si="13"/>
        <v>101238.76188822194</v>
      </c>
      <c r="AM15" s="106">
        <f t="shared" si="14"/>
        <v>105112.39635827595</v>
      </c>
      <c r="AN15" s="106">
        <f t="shared" si="15"/>
        <v>108075.48437795407</v>
      </c>
      <c r="AR15" s="106">
        <f t="shared" si="16"/>
        <v>100000.03290168646</v>
      </c>
      <c r="AS15" s="106">
        <f t="shared" si="17"/>
        <v>100000.04152773642</v>
      </c>
      <c r="AT15" s="106">
        <f t="shared" si="18"/>
        <v>100000.01276071272</v>
      </c>
      <c r="AU15" s="106">
        <f t="shared" si="19"/>
        <v>100000.05017407211</v>
      </c>
      <c r="AV15" s="106">
        <f t="shared" si="20"/>
        <v>100000.07822267282</v>
      </c>
    </row>
    <row r="16" spans="1:50">
      <c r="A16" s="319"/>
      <c r="B16" s="319"/>
      <c r="C16" s="158"/>
      <c r="D16" s="159">
        <v>9</v>
      </c>
      <c r="F16" s="159">
        <f t="shared" si="21"/>
        <v>0</v>
      </c>
      <c r="G16" s="159">
        <f t="shared" si="21"/>
        <v>-8.0935801173299959E-3</v>
      </c>
      <c r="H16" s="159">
        <f t="shared" si="21"/>
        <v>0</v>
      </c>
      <c r="I16" s="159">
        <f t="shared" si="21"/>
        <v>-8.0935801173299959E-3</v>
      </c>
      <c r="J16" s="159">
        <f t="shared" si="21"/>
        <v>9.7112753722159127E-3</v>
      </c>
      <c r="K16" s="292"/>
      <c r="L16" s="292"/>
      <c r="M16" s="312">
        <v>0.17499999999999999</v>
      </c>
      <c r="N16" s="319">
        <v>-2.4084752413018693E-2</v>
      </c>
      <c r="O16" s="322">
        <f t="shared" si="1"/>
        <v>-4.097136857929122E-2</v>
      </c>
      <c r="P16" s="319">
        <v>5.1640989269685026E-3</v>
      </c>
      <c r="Q16" s="323">
        <f t="shared" si="2"/>
        <v>3.739710487804828E-3</v>
      </c>
      <c r="R16" s="319">
        <v>0.66743677825264092</v>
      </c>
      <c r="S16" s="316">
        <f t="shared" si="3"/>
        <v>0.44622990419046132</v>
      </c>
      <c r="V16" s="55">
        <v>67</v>
      </c>
      <c r="W16" s="55">
        <f>LARGE(Q$2:Q96,V16)</f>
        <v>3.739710487804828E-3</v>
      </c>
      <c r="X16" s="55">
        <f t="shared" si="4"/>
        <v>284.43579014656609</v>
      </c>
      <c r="Y16" s="55">
        <f t="shared" si="5"/>
        <v>0.18243947561052742</v>
      </c>
      <c r="AC16" s="300" t="str">
        <f t="shared" si="9"/>
        <v/>
      </c>
      <c r="AD16" s="300" t="str">
        <f t="shared" si="6"/>
        <v/>
      </c>
      <c r="AE16" s="300" t="str">
        <f t="shared" si="7"/>
        <v/>
      </c>
      <c r="AF16" s="300" t="str">
        <f t="shared" si="8"/>
        <v/>
      </c>
      <c r="AG16" s="302">
        <f t="shared" si="0"/>
        <v>-1.861880695988926E-3</v>
      </c>
      <c r="AI16" s="63">
        <f t="shared" si="10"/>
        <v>15</v>
      </c>
      <c r="AJ16" s="106">
        <f t="shared" si="11"/>
        <v>103294.44698384669</v>
      </c>
      <c r="AK16" s="106">
        <f t="shared" si="12"/>
        <v>105428.16969970668</v>
      </c>
      <c r="AL16" s="106">
        <f t="shared" si="13"/>
        <v>102458.42510150763</v>
      </c>
      <c r="AM16" s="106">
        <f t="shared" si="14"/>
        <v>105112.39635827595</v>
      </c>
      <c r="AN16" s="106">
        <f t="shared" si="15"/>
        <v>108075.48437795407</v>
      </c>
      <c r="AR16" s="106">
        <f t="shared" si="16"/>
        <v>100000.03290168646</v>
      </c>
      <c r="AS16" s="106">
        <f t="shared" si="17"/>
        <v>100000.05357513003</v>
      </c>
      <c r="AT16" s="106">
        <f t="shared" si="18"/>
        <v>100000.02480810633</v>
      </c>
      <c r="AU16" s="106">
        <f t="shared" si="19"/>
        <v>100000.05017407211</v>
      </c>
      <c r="AV16" s="106">
        <f t="shared" si="20"/>
        <v>100000.07822267282</v>
      </c>
    </row>
    <row r="17" spans="1:48">
      <c r="A17" s="319"/>
      <c r="B17" s="319"/>
      <c r="C17" s="158"/>
      <c r="D17" s="159">
        <v>10</v>
      </c>
      <c r="F17" s="159">
        <f t="shared" si="21"/>
        <v>0</v>
      </c>
      <c r="G17" s="159">
        <f t="shared" si="21"/>
        <v>9.7112753722159127E-3</v>
      </c>
      <c r="H17" s="159">
        <f t="shared" si="21"/>
        <v>1.2047393612264031E-2</v>
      </c>
      <c r="I17" s="159">
        <f t="shared" si="21"/>
        <v>0</v>
      </c>
      <c r="J17" s="159">
        <f t="shared" si="21"/>
        <v>0</v>
      </c>
      <c r="K17" s="292"/>
      <c r="L17" s="292"/>
      <c r="M17" s="312">
        <v>0.1875</v>
      </c>
      <c r="N17" s="319">
        <v>-2.408475241301878E-2</v>
      </c>
      <c r="O17" s="322">
        <f t="shared" si="1"/>
        <v>-4.0229691127837822E-2</v>
      </c>
      <c r="P17" s="319">
        <v>4.2504949700907227E-3</v>
      </c>
      <c r="Q17" s="323">
        <f t="shared" si="2"/>
        <v>3.78643285260579E-3</v>
      </c>
      <c r="R17" s="319">
        <v>0.52199493535923014</v>
      </c>
      <c r="S17" s="316">
        <f t="shared" si="3"/>
        <v>0.45292978473637319</v>
      </c>
      <c r="V17" s="55">
        <v>66</v>
      </c>
      <c r="W17" s="55">
        <f>LARGE(Q$2:Q97,V17)</f>
        <v>3.78643285260579E-3</v>
      </c>
      <c r="X17" s="55">
        <f t="shared" si="4"/>
        <v>297.30302603414538</v>
      </c>
      <c r="Y17" s="55">
        <f t="shared" si="5"/>
        <v>0.19603022181292196</v>
      </c>
      <c r="AC17" s="300" t="str">
        <f t="shared" si="9"/>
        <v/>
      </c>
      <c r="AD17" s="300" t="str">
        <f t="shared" si="6"/>
        <v/>
      </c>
      <c r="AE17" s="300" t="str">
        <f t="shared" si="7"/>
        <v/>
      </c>
      <c r="AF17" s="300" t="str">
        <f t="shared" si="8"/>
        <v/>
      </c>
      <c r="AG17" s="302">
        <f t="shared" si="0"/>
        <v>-1.4167593087502806E-3</v>
      </c>
      <c r="AI17" s="63">
        <f t="shared" si="10"/>
        <v>16</v>
      </c>
      <c r="AJ17" s="106">
        <f t="shared" si="11"/>
        <v>104297.56780292759</v>
      </c>
      <c r="AK17" s="106">
        <f t="shared" si="12"/>
        <v>104574.87836161864</v>
      </c>
      <c r="AL17" s="106">
        <f t="shared" si="13"/>
        <v>102458.42510150763</v>
      </c>
      <c r="AM17" s="106">
        <f t="shared" si="14"/>
        <v>106133.17178434467</v>
      </c>
      <c r="AN17" s="106">
        <f t="shared" si="15"/>
        <v>109377.51227809137</v>
      </c>
      <c r="AR17" s="106">
        <f t="shared" si="16"/>
        <v>100000.04261296183</v>
      </c>
      <c r="AS17" s="106">
        <f t="shared" si="17"/>
        <v>100000.04548154991</v>
      </c>
      <c r="AT17" s="106">
        <f t="shared" si="18"/>
        <v>100000.02480810633</v>
      </c>
      <c r="AU17" s="106">
        <f t="shared" si="19"/>
        <v>100000.05988534748</v>
      </c>
      <c r="AV17" s="106">
        <f t="shared" si="20"/>
        <v>100000.09027006643</v>
      </c>
    </row>
    <row r="18" spans="1:48">
      <c r="A18" s="319"/>
      <c r="B18" s="319"/>
      <c r="C18" s="158"/>
      <c r="D18" s="159">
        <v>11</v>
      </c>
      <c r="F18" s="159">
        <f t="shared" ref="F18:J27" si="22">IF($C$5=0,IF($D18&gt;$A$5,"",INDIRECT(CONCATENATE("B",RANDBETWEEN(11,$D$5)))),IF($D18&gt;$A$5,"",$C$3*INDIRECT(CONCATENATE("B",RANDBETWEEN(11,$D$5)))))</f>
        <v>1.2047393612264031E-2</v>
      </c>
      <c r="G18" s="159">
        <f t="shared" si="22"/>
        <v>1.2047393612264031E-2</v>
      </c>
      <c r="H18" s="159">
        <f t="shared" si="22"/>
        <v>-8.0935801173299959E-3</v>
      </c>
      <c r="I18" s="159">
        <f t="shared" si="22"/>
        <v>9.7112753722159127E-3</v>
      </c>
      <c r="J18" s="159">
        <f t="shared" si="22"/>
        <v>9.7112753722159127E-3</v>
      </c>
      <c r="K18" s="292"/>
      <c r="L18" s="292"/>
      <c r="M18" s="312">
        <v>0.2</v>
      </c>
      <c r="N18" s="319">
        <v>-2.4084752413018877E-2</v>
      </c>
      <c r="O18" s="322">
        <f t="shared" si="1"/>
        <v>-3.9818120558775302E-2</v>
      </c>
      <c r="P18" s="319">
        <v>6.2178699782491657E-3</v>
      </c>
      <c r="Q18" s="323">
        <f t="shared" si="2"/>
        <v>3.8476754954988408E-3</v>
      </c>
      <c r="R18" s="319">
        <v>0.85228331148058944</v>
      </c>
      <c r="S18" s="316">
        <f t="shared" si="3"/>
        <v>0.4620186344725391</v>
      </c>
      <c r="V18" s="55">
        <v>65</v>
      </c>
      <c r="W18" s="55">
        <f>LARGE(Q$2:Q98,V18)</f>
        <v>3.8476754954988408E-3</v>
      </c>
      <c r="X18" s="55">
        <f t="shared" si="4"/>
        <v>313.8536510474147</v>
      </c>
      <c r="Y18" s="55">
        <f t="shared" si="5"/>
        <v>0.2147468286280716</v>
      </c>
      <c r="AC18" s="300" t="str">
        <f t="shared" si="9"/>
        <v/>
      </c>
      <c r="AD18" s="300" t="str">
        <f t="shared" si="6"/>
        <v/>
      </c>
      <c r="AE18" s="300" t="str">
        <f t="shared" si="7"/>
        <v/>
      </c>
      <c r="AF18" s="300" t="str">
        <f t="shared" si="8"/>
        <v/>
      </c>
      <c r="AG18" s="302">
        <f t="shared" si="0"/>
        <v>-9.7163792151163438E-4</v>
      </c>
      <c r="AI18" s="63">
        <f t="shared" si="10"/>
        <v>17</v>
      </c>
      <c r="AJ18" s="106">
        <f t="shared" si="11"/>
        <v>104297.56780292759</v>
      </c>
      <c r="AK18" s="106">
        <f t="shared" si="12"/>
        <v>103728.49320533885</v>
      </c>
      <c r="AL18" s="106">
        <f t="shared" si="13"/>
        <v>101629.16962925313</v>
      </c>
      <c r="AM18" s="106">
        <f t="shared" si="14"/>
        <v>105274.17445540174</v>
      </c>
      <c r="AN18" s="106">
        <f t="shared" si="15"/>
        <v>108492.2566194344</v>
      </c>
      <c r="AR18" s="106">
        <f t="shared" si="16"/>
        <v>100000.04261296183</v>
      </c>
      <c r="AS18" s="106">
        <f t="shared" si="17"/>
        <v>100000.03738796979</v>
      </c>
      <c r="AT18" s="106">
        <f t="shared" si="18"/>
        <v>100000.01671452621</v>
      </c>
      <c r="AU18" s="106">
        <f t="shared" si="19"/>
        <v>100000.05179176736</v>
      </c>
      <c r="AV18" s="106">
        <f t="shared" si="20"/>
        <v>100000.08217648631</v>
      </c>
    </row>
    <row r="19" spans="1:48">
      <c r="A19" s="319"/>
      <c r="B19" s="319"/>
      <c r="C19" s="158"/>
      <c r="D19" s="159">
        <v>12</v>
      </c>
      <c r="F19" s="159">
        <f t="shared" si="22"/>
        <v>-8.0935801173299959E-3</v>
      </c>
      <c r="G19" s="159">
        <f t="shared" si="22"/>
        <v>-8.0935801173299959E-3</v>
      </c>
      <c r="H19" s="159">
        <f t="shared" si="22"/>
        <v>-8.0935801173299959E-3</v>
      </c>
      <c r="I19" s="159">
        <f t="shared" si="22"/>
        <v>0</v>
      </c>
      <c r="J19" s="159">
        <f t="shared" si="22"/>
        <v>0</v>
      </c>
      <c r="K19" s="292"/>
      <c r="L19" s="292"/>
      <c r="M19" s="312">
        <v>0.21249999999999999</v>
      </c>
      <c r="N19" s="319">
        <v>-5.5385326813884812E-2</v>
      </c>
      <c r="O19" s="322">
        <f t="shared" si="1"/>
        <v>-3.9818120558775254E-2</v>
      </c>
      <c r="P19" s="319">
        <v>2.849467713327533E-3</v>
      </c>
      <c r="Q19" s="323">
        <f t="shared" si="2"/>
        <v>3.8710366778993226E-3</v>
      </c>
      <c r="R19" s="319">
        <v>0.32313699630711623</v>
      </c>
      <c r="S19" s="316">
        <f t="shared" si="3"/>
        <v>0.46540123352098789</v>
      </c>
      <c r="V19" s="55">
        <v>64</v>
      </c>
      <c r="W19" s="55">
        <f>LARGE(Q$2:Q99,V19)</f>
        <v>3.8710366778993226E-3</v>
      </c>
      <c r="X19" s="55">
        <f t="shared" si="4"/>
        <v>320.04135181158995</v>
      </c>
      <c r="Y19" s="55">
        <f t="shared" si="5"/>
        <v>0.22215125089257759</v>
      </c>
      <c r="AC19" s="300" t="str">
        <f t="shared" si="9"/>
        <v/>
      </c>
      <c r="AD19" s="300" t="str">
        <f t="shared" si="6"/>
        <v/>
      </c>
      <c r="AE19" s="300" t="str">
        <f t="shared" si="7"/>
        <v/>
      </c>
      <c r="AF19" s="300" t="str">
        <f t="shared" si="8"/>
        <v/>
      </c>
      <c r="AG19" s="302">
        <f t="shared" si="0"/>
        <v>-5.265165342729838E-4</v>
      </c>
      <c r="AI19" s="63">
        <f t="shared" si="10"/>
        <v>18</v>
      </c>
      <c r="AJ19" s="106">
        <f t="shared" si="11"/>
        <v>105310.43020451418</v>
      </c>
      <c r="AK19" s="106">
        <f t="shared" si="12"/>
        <v>104735.82916680092</v>
      </c>
      <c r="AL19" s="106">
        <f t="shared" si="13"/>
        <v>100806.62580260105</v>
      </c>
      <c r="AM19" s="106">
        <f t="shared" si="14"/>
        <v>106542.4538722721</v>
      </c>
      <c r="AN19" s="106">
        <f t="shared" si="15"/>
        <v>108492.2566194344</v>
      </c>
      <c r="AR19" s="106">
        <f t="shared" si="16"/>
        <v>100000.0523242372</v>
      </c>
      <c r="AS19" s="106">
        <f t="shared" si="17"/>
        <v>100000.04709924516</v>
      </c>
      <c r="AT19" s="106">
        <f t="shared" si="18"/>
        <v>100000.00862094609</v>
      </c>
      <c r="AU19" s="106">
        <f t="shared" si="19"/>
        <v>100000.06383916097</v>
      </c>
      <c r="AV19" s="106">
        <f t="shared" si="20"/>
        <v>100000.08217648631</v>
      </c>
    </row>
    <row r="20" spans="1:48">
      <c r="A20" s="319"/>
      <c r="B20" s="319"/>
      <c r="C20" s="158"/>
      <c r="D20" s="159">
        <v>13</v>
      </c>
      <c r="F20" s="159">
        <f t="shared" si="22"/>
        <v>9.7112753722159127E-3</v>
      </c>
      <c r="G20" s="159">
        <f t="shared" si="22"/>
        <v>1.2047393612264031E-2</v>
      </c>
      <c r="H20" s="159">
        <f t="shared" si="22"/>
        <v>9.7112753722159127E-3</v>
      </c>
      <c r="I20" s="159">
        <f t="shared" si="22"/>
        <v>9.7112753722159127E-3</v>
      </c>
      <c r="J20" s="159">
        <f t="shared" si="22"/>
        <v>-8.0935801173299959E-3</v>
      </c>
      <c r="K20" s="292"/>
      <c r="L20" s="292"/>
      <c r="M20" s="312">
        <v>0.22500000000000001</v>
      </c>
      <c r="N20" s="319">
        <v>-3.8340308209970975E-2</v>
      </c>
      <c r="O20" s="322">
        <f t="shared" si="1"/>
        <v>-3.9818120558775226E-2</v>
      </c>
      <c r="P20" s="319">
        <v>5.3187862994634773E-3</v>
      </c>
      <c r="Q20" s="323">
        <f t="shared" si="2"/>
        <v>3.894397860299804E-3</v>
      </c>
      <c r="R20" s="319">
        <v>0.69344944689791443</v>
      </c>
      <c r="S20" s="316">
        <f t="shared" si="3"/>
        <v>0.46879165871887979</v>
      </c>
      <c r="V20" s="55">
        <v>63</v>
      </c>
      <c r="W20" s="55">
        <f>LARGE(Q$2:Q100,V20)</f>
        <v>3.894397860299804E-3</v>
      </c>
      <c r="X20" s="55">
        <f t="shared" si="4"/>
        <v>326.14533467167695</v>
      </c>
      <c r="Y20" s="55">
        <f t="shared" si="5"/>
        <v>0.22969926550795483</v>
      </c>
      <c r="AC20" s="300" t="str">
        <f t="shared" si="9"/>
        <v/>
      </c>
      <c r="AD20" s="300" t="str">
        <f t="shared" si="6"/>
        <v/>
      </c>
      <c r="AE20" s="300" t="str">
        <f t="shared" si="7"/>
        <v/>
      </c>
      <c r="AF20" s="300" t="str">
        <f t="shared" si="8"/>
        <v/>
      </c>
      <c r="AG20" s="302">
        <f t="shared" si="0"/>
        <v>-8.1395147034337562E-5</v>
      </c>
      <c r="AI20" s="63">
        <f t="shared" si="10"/>
        <v>19</v>
      </c>
      <c r="AJ20" s="106">
        <f t="shared" si="11"/>
        <v>104458.09180046346</v>
      </c>
      <c r="AK20" s="106">
        <f t="shared" si="12"/>
        <v>104735.82916680092</v>
      </c>
      <c r="AL20" s="106">
        <f t="shared" si="13"/>
        <v>102021.08290236919</v>
      </c>
      <c r="AM20" s="106">
        <f t="shared" si="14"/>
        <v>107826.01275048785</v>
      </c>
      <c r="AN20" s="106">
        <f t="shared" si="15"/>
        <v>109799.30553881147</v>
      </c>
      <c r="AR20" s="106">
        <f t="shared" si="16"/>
        <v>100000.04423065708</v>
      </c>
      <c r="AS20" s="106">
        <f t="shared" si="17"/>
        <v>100000.04709924516</v>
      </c>
      <c r="AT20" s="106">
        <f t="shared" si="18"/>
        <v>100000.0206683397</v>
      </c>
      <c r="AU20" s="106">
        <f t="shared" si="19"/>
        <v>100000.07588655458</v>
      </c>
      <c r="AV20" s="106">
        <f t="shared" si="20"/>
        <v>100000.09422387992</v>
      </c>
    </row>
    <row r="21" spans="1:48">
      <c r="A21" s="319"/>
      <c r="B21" s="319"/>
      <c r="C21" s="158"/>
      <c r="D21" s="159">
        <v>14</v>
      </c>
      <c r="F21" s="159">
        <f t="shared" si="22"/>
        <v>0</v>
      </c>
      <c r="G21" s="159">
        <f t="shared" si="22"/>
        <v>1.2047393612264031E-2</v>
      </c>
      <c r="H21" s="159">
        <f t="shared" si="22"/>
        <v>1.2047393612264031E-2</v>
      </c>
      <c r="I21" s="159">
        <f t="shared" si="22"/>
        <v>0</v>
      </c>
      <c r="J21" s="159">
        <f t="shared" si="22"/>
        <v>0</v>
      </c>
      <c r="K21" s="292"/>
      <c r="L21" s="292"/>
      <c r="M21" s="312">
        <v>0.23749999999999999</v>
      </c>
      <c r="N21" s="319">
        <v>-3.1983400657087831E-2</v>
      </c>
      <c r="O21" s="322">
        <f t="shared" si="1"/>
        <v>-3.9818120558775191E-2</v>
      </c>
      <c r="P21" s="319">
        <v>5.2108212917694637E-3</v>
      </c>
      <c r="Q21" s="323">
        <f t="shared" si="2"/>
        <v>3.9177590427002858E-3</v>
      </c>
      <c r="R21" s="319">
        <v>0.67516143337129342</v>
      </c>
      <c r="S21" s="316">
        <f t="shared" si="3"/>
        <v>0.4721899281731845</v>
      </c>
      <c r="V21" s="55">
        <v>62</v>
      </c>
      <c r="W21" s="55">
        <f>LARGE(Q$2:Q101,V21)</f>
        <v>3.9177590427002858E-3</v>
      </c>
      <c r="X21" s="55">
        <f t="shared" si="4"/>
        <v>332.15623445022084</v>
      </c>
      <c r="Y21" s="55">
        <f t="shared" si="5"/>
        <v>0.2373888073530992</v>
      </c>
      <c r="AC21" s="300" t="str">
        <f t="shared" si="9"/>
        <v/>
      </c>
      <c r="AD21" s="300" t="str">
        <f t="shared" si="6"/>
        <v/>
      </c>
      <c r="AE21" s="300" t="str">
        <f t="shared" si="7"/>
        <v/>
      </c>
      <c r="AF21" s="300" t="str">
        <f t="shared" si="8"/>
        <v/>
      </c>
      <c r="AG21" s="302">
        <f t="shared" si="0"/>
        <v>3.6372624020431302E-4</v>
      </c>
      <c r="AI21" s="63">
        <f t="shared" si="10"/>
        <v>20</v>
      </c>
      <c r="AJ21" s="106">
        <f t="shared" si="11"/>
        <v>105716.53954836965</v>
      </c>
      <c r="AK21" s="106">
        <f t="shared" si="12"/>
        <v>105997.62292608021</v>
      </c>
      <c r="AL21" s="106">
        <f t="shared" si="13"/>
        <v>103250.17104484346</v>
      </c>
      <c r="AM21" s="106">
        <f t="shared" si="14"/>
        <v>106953.31427755953</v>
      </c>
      <c r="AN21" s="106">
        <f t="shared" si="15"/>
        <v>110865.59683057695</v>
      </c>
      <c r="AR21" s="106">
        <f t="shared" si="16"/>
        <v>100000.05627805069</v>
      </c>
      <c r="AS21" s="106">
        <f t="shared" si="17"/>
        <v>100000.05914663877</v>
      </c>
      <c r="AT21" s="106">
        <f t="shared" si="18"/>
        <v>100000.03271573331</v>
      </c>
      <c r="AU21" s="106">
        <f t="shared" si="19"/>
        <v>100000.06779297446</v>
      </c>
      <c r="AV21" s="106">
        <f t="shared" si="20"/>
        <v>100000.10393515529</v>
      </c>
    </row>
    <row r="22" spans="1:48">
      <c r="A22" s="319"/>
      <c r="B22" s="319"/>
      <c r="C22" s="158"/>
      <c r="D22" s="159">
        <v>15</v>
      </c>
      <c r="F22" s="159">
        <f t="shared" si="22"/>
        <v>9.7112753722159127E-3</v>
      </c>
      <c r="G22" s="159">
        <f t="shared" si="22"/>
        <v>-8.0935801173299959E-3</v>
      </c>
      <c r="H22" s="159">
        <f t="shared" si="22"/>
        <v>0</v>
      </c>
      <c r="I22" s="159">
        <f t="shared" si="22"/>
        <v>9.7112753722159127E-3</v>
      </c>
      <c r="J22" s="159">
        <f t="shared" si="22"/>
        <v>1.2047393612264031E-2</v>
      </c>
      <c r="K22" s="292"/>
      <c r="L22" s="292"/>
      <c r="M22" s="312">
        <v>0.25</v>
      </c>
      <c r="N22" s="319">
        <v>-2.5256897348857429E-2</v>
      </c>
      <c r="O22" s="322">
        <f t="shared" si="1"/>
        <v>-3.981812055877517E-2</v>
      </c>
      <c r="P22" s="319">
        <v>5.6982445916548751E-3</v>
      </c>
      <c r="Q22" s="323">
        <f t="shared" si="2"/>
        <v>3.9622711814241516E-3</v>
      </c>
      <c r="R22" s="319">
        <v>0.75885035613940621</v>
      </c>
      <c r="S22" s="316">
        <f t="shared" si="3"/>
        <v>0.47875248759783812</v>
      </c>
      <c r="V22" s="55">
        <v>61</v>
      </c>
      <c r="W22" s="55">
        <f>LARGE(Q$2:Q102,V22)</f>
        <v>3.9622711814241516E-3</v>
      </c>
      <c r="X22" s="55">
        <f t="shared" si="4"/>
        <v>343.31796998708285</v>
      </c>
      <c r="Y22" s="55">
        <f t="shared" si="5"/>
        <v>0.25242370752307541</v>
      </c>
      <c r="AC22" s="300" t="str">
        <f t="shared" si="9"/>
        <v/>
      </c>
      <c r="AD22" s="300" t="str">
        <f t="shared" si="6"/>
        <v/>
      </c>
      <c r="AE22" s="300" t="str">
        <f t="shared" si="7"/>
        <v/>
      </c>
      <c r="AF22" s="300" t="str">
        <f t="shared" si="8"/>
        <v/>
      </c>
      <c r="AG22" s="302">
        <f t="shared" si="0"/>
        <v>8.0884762744295839E-4</v>
      </c>
      <c r="AI22" s="63">
        <f t="shared" si="10"/>
        <v>21</v>
      </c>
      <c r="AJ22" s="106">
        <f t="shared" si="11"/>
        <v>104860.91426580804</v>
      </c>
      <c r="AK22" s="106">
        <f t="shared" si="12"/>
        <v>107026.99503111569</v>
      </c>
      <c r="AL22" s="106">
        <f t="shared" si="13"/>
        <v>103250.17104484346</v>
      </c>
      <c r="AM22" s="106">
        <f t="shared" si="14"/>
        <v>106953.31427755953</v>
      </c>
      <c r="AN22" s="106">
        <f t="shared" si="15"/>
        <v>110865.59683057695</v>
      </c>
      <c r="AR22" s="106">
        <f t="shared" si="16"/>
        <v>100000.04818447056</v>
      </c>
      <c r="AS22" s="106">
        <f t="shared" si="17"/>
        <v>100000.06885791414</v>
      </c>
      <c r="AT22" s="106">
        <f t="shared" si="18"/>
        <v>100000.03271573331</v>
      </c>
      <c r="AU22" s="106">
        <f t="shared" si="19"/>
        <v>100000.06779297446</v>
      </c>
      <c r="AV22" s="106">
        <f t="shared" si="20"/>
        <v>100000.10393515529</v>
      </c>
    </row>
    <row r="23" spans="1:48">
      <c r="A23" s="319"/>
      <c r="B23" s="319"/>
      <c r="C23" s="158"/>
      <c r="D23" s="159">
        <v>16</v>
      </c>
      <c r="F23" s="159">
        <f t="shared" si="22"/>
        <v>0</v>
      </c>
      <c r="G23" s="159">
        <f t="shared" si="22"/>
        <v>-8.0935801173299959E-3</v>
      </c>
      <c r="H23" s="159">
        <f t="shared" si="22"/>
        <v>-8.0935801173299959E-3</v>
      </c>
      <c r="I23" s="159">
        <f t="shared" si="22"/>
        <v>-8.0935801173299959E-3</v>
      </c>
      <c r="J23" s="159">
        <f t="shared" si="22"/>
        <v>-8.0935801173299959E-3</v>
      </c>
      <c r="K23" s="292"/>
      <c r="L23" s="292"/>
      <c r="M23" s="312">
        <v>0.26250000000000001</v>
      </c>
      <c r="N23" s="319">
        <v>-2.9417573171134796E-2</v>
      </c>
      <c r="O23" s="322">
        <f t="shared" si="1"/>
        <v>-3.9818120558775136E-2</v>
      </c>
      <c r="P23" s="319">
        <v>5.0094115544735219E-3</v>
      </c>
      <c r="Q23" s="323">
        <f t="shared" si="2"/>
        <v>4.0023628679938189E-3</v>
      </c>
      <c r="R23" s="319">
        <v>0.64182368393849631</v>
      </c>
      <c r="S23" s="316">
        <f t="shared" si="3"/>
        <v>0.48482669939455925</v>
      </c>
      <c r="V23" s="55">
        <v>60</v>
      </c>
      <c r="W23" s="55">
        <f>LARGE(Q$2:Q103,V23)</f>
        <v>4.0023628679938189E-3</v>
      </c>
      <c r="X23" s="55">
        <f t="shared" si="4"/>
        <v>352.99958668344487</v>
      </c>
      <c r="Y23" s="55">
        <f t="shared" si="5"/>
        <v>0.26638324076133335</v>
      </c>
      <c r="AC23" s="300" t="str">
        <f t="shared" si="9"/>
        <v/>
      </c>
      <c r="AD23" s="300" t="str">
        <f t="shared" si="6"/>
        <v/>
      </c>
      <c r="AE23" s="300" t="str">
        <f t="shared" si="7"/>
        <v/>
      </c>
      <c r="AF23" s="300" t="str">
        <f t="shared" si="8"/>
        <v/>
      </c>
      <c r="AG23" s="302">
        <f t="shared" si="0"/>
        <v>1.2539690146816038E-3</v>
      </c>
      <c r="AI23" s="63">
        <f t="shared" si="10"/>
        <v>22</v>
      </c>
      <c r="AJ23" s="106">
        <f t="shared" si="11"/>
        <v>104860.91426580804</v>
      </c>
      <c r="AK23" s="106">
        <f t="shared" si="12"/>
        <v>108066.36365212363</v>
      </c>
      <c r="AL23" s="106">
        <f t="shared" si="13"/>
        <v>102414.50751336399</v>
      </c>
      <c r="AM23" s="106">
        <f t="shared" si="14"/>
        <v>106953.31427755953</v>
      </c>
      <c r="AN23" s="106">
        <f t="shared" si="15"/>
        <v>112201.23831365348</v>
      </c>
      <c r="AR23" s="106">
        <f t="shared" si="16"/>
        <v>100000.04818447056</v>
      </c>
      <c r="AS23" s="106">
        <f t="shared" si="17"/>
        <v>100000.07856918951</v>
      </c>
      <c r="AT23" s="106">
        <f t="shared" si="18"/>
        <v>100000.02462215319</v>
      </c>
      <c r="AU23" s="106">
        <f t="shared" si="19"/>
        <v>100000.06779297446</v>
      </c>
      <c r="AV23" s="106">
        <f t="shared" si="20"/>
        <v>100000.1159825489</v>
      </c>
    </row>
    <row r="24" spans="1:48">
      <c r="A24" s="319"/>
      <c r="B24" s="319"/>
      <c r="C24" s="158"/>
      <c r="D24" s="159">
        <v>17</v>
      </c>
      <c r="F24" s="159">
        <f t="shared" si="22"/>
        <v>9.7112753722159127E-3</v>
      </c>
      <c r="G24" s="159">
        <f t="shared" si="22"/>
        <v>9.7112753722159127E-3</v>
      </c>
      <c r="H24" s="159">
        <f t="shared" si="22"/>
        <v>-8.0935801173299959E-3</v>
      </c>
      <c r="I24" s="159">
        <f t="shared" si="22"/>
        <v>1.2047393612264031E-2</v>
      </c>
      <c r="J24" s="159">
        <f t="shared" si="22"/>
        <v>0</v>
      </c>
      <c r="K24" s="292"/>
      <c r="L24" s="292"/>
      <c r="M24" s="312">
        <v>0.27500000000000002</v>
      </c>
      <c r="N24" s="319">
        <v>-3.1983400657088039E-2</v>
      </c>
      <c r="O24" s="322">
        <f t="shared" si="1"/>
        <v>-3.9818120558775066E-2</v>
      </c>
      <c r="P24" s="319">
        <v>4.4051823425857025E-3</v>
      </c>
      <c r="Q24" s="323">
        <f t="shared" si="2"/>
        <v>4.0257240503943047E-3</v>
      </c>
      <c r="R24" s="319">
        <v>0.54573865413144906</v>
      </c>
      <c r="S24" s="316">
        <f t="shared" si="3"/>
        <v>0.48826206831671931</v>
      </c>
      <c r="V24" s="55">
        <v>59</v>
      </c>
      <c r="W24" s="55">
        <f>LARGE(Q$2:Q104,V24)</f>
        <v>4.0257240503943047E-3</v>
      </c>
      <c r="X24" s="55">
        <f t="shared" si="4"/>
        <v>358.45932586985367</v>
      </c>
      <c r="Y24" s="55">
        <f t="shared" si="5"/>
        <v>0.27469377500128878</v>
      </c>
      <c r="AC24" s="300" t="str">
        <f t="shared" si="9"/>
        <v/>
      </c>
      <c r="AD24" s="300" t="str">
        <f t="shared" si="6"/>
        <v/>
      </c>
      <c r="AE24" s="300" t="str">
        <f t="shared" si="7"/>
        <v/>
      </c>
      <c r="AF24" s="300" t="str">
        <f t="shared" si="8"/>
        <v/>
      </c>
      <c r="AG24" s="302">
        <f t="shared" si="0"/>
        <v>1.6990904019202543E-3</v>
      </c>
      <c r="AI24" s="63">
        <f t="shared" si="10"/>
        <v>23</v>
      </c>
      <c r="AJ24" s="106">
        <f t="shared" si="11"/>
        <v>105879.24748002563</v>
      </c>
      <c r="AK24" s="106">
        <f t="shared" si="12"/>
        <v>109368.28167128682</v>
      </c>
      <c r="AL24" s="106">
        <f t="shared" si="13"/>
        <v>102414.50751336399</v>
      </c>
      <c r="AM24" s="106">
        <f t="shared" si="14"/>
        <v>106953.31427755953</v>
      </c>
      <c r="AN24" s="106">
        <f t="shared" si="15"/>
        <v>112201.23831365348</v>
      </c>
      <c r="AR24" s="106">
        <f t="shared" si="16"/>
        <v>100000.05789574594</v>
      </c>
      <c r="AS24" s="106">
        <f t="shared" si="17"/>
        <v>100000.09061658313</v>
      </c>
      <c r="AT24" s="106">
        <f t="shared" si="18"/>
        <v>100000.02462215319</v>
      </c>
      <c r="AU24" s="106">
        <f t="shared" si="19"/>
        <v>100000.06779297446</v>
      </c>
      <c r="AV24" s="106">
        <f t="shared" si="20"/>
        <v>100000.1159825489</v>
      </c>
    </row>
    <row r="25" spans="1:48">
      <c r="A25" s="319"/>
      <c r="B25" s="319"/>
      <c r="C25" s="158"/>
      <c r="D25" s="159">
        <v>18</v>
      </c>
      <c r="F25" s="159">
        <f t="shared" si="22"/>
        <v>-8.0935801173299959E-3</v>
      </c>
      <c r="G25" s="159">
        <f t="shared" si="22"/>
        <v>0</v>
      </c>
      <c r="H25" s="159">
        <f t="shared" si="22"/>
        <v>1.2047393612264031E-2</v>
      </c>
      <c r="I25" s="159">
        <f t="shared" si="22"/>
        <v>1.2047393612264031E-2</v>
      </c>
      <c r="J25" s="159">
        <f t="shared" si="22"/>
        <v>1.2047393612264031E-2</v>
      </c>
      <c r="K25" s="292"/>
      <c r="L25" s="292"/>
      <c r="M25" s="312">
        <v>0.28749999999999998</v>
      </c>
      <c r="N25" s="319">
        <v>-3.9818120558775122E-2</v>
      </c>
      <c r="O25" s="322">
        <f t="shared" si="1"/>
        <v>-3.9495331190213312E-2</v>
      </c>
      <c r="P25" s="319">
        <v>4.1804114228892811E-3</v>
      </c>
      <c r="Q25" s="323">
        <f t="shared" si="2"/>
        <v>4.072446415195264E-3</v>
      </c>
      <c r="R25" s="319">
        <v>0.51147954111411376</v>
      </c>
      <c r="S25" s="316">
        <f t="shared" si="3"/>
        <v>0.49515666927182511</v>
      </c>
      <c r="V25" s="55">
        <v>58</v>
      </c>
      <c r="W25" s="55">
        <f>LARGE(Q$2:Q105,V25)</f>
        <v>4.072446415195264E-3</v>
      </c>
      <c r="X25" s="55">
        <f t="shared" si="4"/>
        <v>368.93490649860166</v>
      </c>
      <c r="Y25" s="55">
        <f t="shared" si="5"/>
        <v>0.29168896113993814</v>
      </c>
      <c r="AC25" s="300" t="str">
        <f t="shared" si="9"/>
        <v/>
      </c>
      <c r="AD25" s="300" t="str">
        <f t="shared" si="6"/>
        <v/>
      </c>
      <c r="AE25" s="300" t="str">
        <f t="shared" si="7"/>
        <v/>
      </c>
      <c r="AF25" s="300" t="str">
        <f t="shared" si="8"/>
        <v/>
      </c>
      <c r="AG25" s="302">
        <f t="shared" si="0"/>
        <v>2.1442117891589015E-3</v>
      </c>
      <c r="AI25" s="63">
        <f t="shared" si="10"/>
        <v>24</v>
      </c>
      <c r="AJ25" s="106">
        <f t="shared" si="11"/>
        <v>105022.30530778343</v>
      </c>
      <c r="AK25" s="106">
        <f t="shared" si="12"/>
        <v>110685.88440927777</v>
      </c>
      <c r="AL25" s="106">
        <f t="shared" si="13"/>
        <v>101585.60749162768</v>
      </c>
      <c r="AM25" s="106">
        <f t="shared" si="14"/>
        <v>107991.96736448006</v>
      </c>
      <c r="AN25" s="106">
        <f t="shared" si="15"/>
        <v>112201.23831365348</v>
      </c>
      <c r="AR25" s="106">
        <f t="shared" si="16"/>
        <v>100000.04980216581</v>
      </c>
      <c r="AS25" s="106">
        <f t="shared" si="17"/>
        <v>100000.10266397674</v>
      </c>
      <c r="AT25" s="106">
        <f t="shared" si="18"/>
        <v>100000.01652857306</v>
      </c>
      <c r="AU25" s="106">
        <f t="shared" si="19"/>
        <v>100000.07750424983</v>
      </c>
      <c r="AV25" s="106">
        <f t="shared" si="20"/>
        <v>100000.1159825489</v>
      </c>
    </row>
    <row r="26" spans="1:48">
      <c r="A26" s="319"/>
      <c r="B26" s="319"/>
      <c r="C26" s="158"/>
      <c r="D26" s="159">
        <v>19</v>
      </c>
      <c r="F26" s="159">
        <f t="shared" si="22"/>
        <v>1.2047393612264031E-2</v>
      </c>
      <c r="G26" s="159">
        <f t="shared" si="22"/>
        <v>1.2047393612264031E-2</v>
      </c>
      <c r="H26" s="159">
        <f t="shared" si="22"/>
        <v>1.2047393612264031E-2</v>
      </c>
      <c r="I26" s="159">
        <f t="shared" si="22"/>
        <v>-8.0935801173299959E-3</v>
      </c>
      <c r="J26" s="159">
        <f t="shared" si="22"/>
        <v>9.7112753722159127E-3</v>
      </c>
      <c r="K26" s="292"/>
      <c r="L26" s="292"/>
      <c r="M26" s="312">
        <v>0.3</v>
      </c>
      <c r="N26" s="319">
        <v>-2.4084752413018821E-2</v>
      </c>
      <c r="O26" s="322">
        <f t="shared" si="1"/>
        <v>-3.8340308209971051E-2</v>
      </c>
      <c r="P26" s="319">
        <v>6.0164602409532265E-3</v>
      </c>
      <c r="Q26" s="323">
        <f t="shared" si="2"/>
        <v>4.0958075975957462E-3</v>
      </c>
      <c r="R26" s="319">
        <v>0.81542062130247572</v>
      </c>
      <c r="S26" s="316">
        <f t="shared" si="3"/>
        <v>0.49861593812620897</v>
      </c>
      <c r="V26" s="55">
        <v>57</v>
      </c>
      <c r="W26" s="55">
        <f>LARGE(Q$2:Q106,V26)</f>
        <v>4.0958075975957462E-3</v>
      </c>
      <c r="X26" s="55">
        <f t="shared" si="4"/>
        <v>373.93311269961924</v>
      </c>
      <c r="Y26" s="55">
        <f t="shared" si="5"/>
        <v>0.30036642379053657</v>
      </c>
      <c r="AC26" s="300" t="str">
        <f t="shared" si="9"/>
        <v/>
      </c>
      <c r="AD26" s="300" t="str">
        <f t="shared" si="6"/>
        <v/>
      </c>
      <c r="AE26" s="300" t="str">
        <f t="shared" si="7"/>
        <v/>
      </c>
      <c r="AF26" s="300" t="str">
        <f t="shared" si="8"/>
        <v/>
      </c>
      <c r="AG26" s="302">
        <f t="shared" si="0"/>
        <v>2.5893331763975503E-3</v>
      </c>
      <c r="AI26" s="63">
        <f t="shared" si="10"/>
        <v>25</v>
      </c>
      <c r="AJ26" s="106">
        <f t="shared" si="11"/>
        <v>106287.55035789366</v>
      </c>
      <c r="AK26" s="106">
        <f t="shared" si="12"/>
        <v>109790.03933595376</v>
      </c>
      <c r="AL26" s="106">
        <f t="shared" si="13"/>
        <v>102572.13329983273</v>
      </c>
      <c r="AM26" s="106">
        <f t="shared" si="14"/>
        <v>109292.98910228272</v>
      </c>
      <c r="AN26" s="106">
        <f t="shared" si="15"/>
        <v>113552.9707954015</v>
      </c>
      <c r="AR26" s="106">
        <f t="shared" si="16"/>
        <v>100000.06184955942</v>
      </c>
      <c r="AS26" s="106">
        <f t="shared" si="17"/>
        <v>100000.09457039661</v>
      </c>
      <c r="AT26" s="106">
        <f t="shared" si="18"/>
        <v>100000.02623984843</v>
      </c>
      <c r="AU26" s="106">
        <f t="shared" si="19"/>
        <v>100000.08955164344</v>
      </c>
      <c r="AV26" s="106">
        <f t="shared" si="20"/>
        <v>100000.12802994251</v>
      </c>
    </row>
    <row r="27" spans="1:48">
      <c r="A27" s="319"/>
      <c r="B27" s="319"/>
      <c r="C27" s="158"/>
      <c r="D27" s="159">
        <v>20</v>
      </c>
      <c r="F27" s="159">
        <f t="shared" si="22"/>
        <v>-8.0935801173299959E-3</v>
      </c>
      <c r="G27" s="159">
        <f t="shared" si="22"/>
        <v>9.7112753722159127E-3</v>
      </c>
      <c r="H27" s="159">
        <f t="shared" si="22"/>
        <v>0</v>
      </c>
      <c r="I27" s="159">
        <f t="shared" si="22"/>
        <v>0</v>
      </c>
      <c r="J27" s="159">
        <f t="shared" si="22"/>
        <v>0</v>
      </c>
      <c r="K27" s="292"/>
      <c r="L27" s="292"/>
      <c r="M27" s="312">
        <v>0.3125</v>
      </c>
      <c r="N27" s="319">
        <v>-2.4084752413018908E-2</v>
      </c>
      <c r="O27" s="322">
        <f t="shared" si="1"/>
        <v>-3.8340308209970954E-2</v>
      </c>
      <c r="P27" s="319">
        <v>5.4589533938663656E-3</v>
      </c>
      <c r="Q27" s="323">
        <f t="shared" si="2"/>
        <v>4.1336890580883157E-3</v>
      </c>
      <c r="R27" s="319">
        <v>0.71709413532219779</v>
      </c>
      <c r="S27" s="316">
        <f t="shared" si="3"/>
        <v>0.5045096706637695</v>
      </c>
      <c r="V27" s="55">
        <v>56</v>
      </c>
      <c r="W27" s="55">
        <f>LARGE(Q$2:Q107,V27)</f>
        <v>4.1336890580883157E-3</v>
      </c>
      <c r="X27" s="55">
        <f t="shared" si="4"/>
        <v>381.67045652562496</v>
      </c>
      <c r="Y27" s="55">
        <f t="shared" si="5"/>
        <v>0.31467958434622068</v>
      </c>
      <c r="AC27" s="300" t="str">
        <f t="shared" si="9"/>
        <v/>
      </c>
      <c r="AD27" s="300" t="str">
        <f t="shared" si="6"/>
        <v/>
      </c>
      <c r="AE27" s="300" t="str">
        <f t="shared" si="7"/>
        <v/>
      </c>
      <c r="AF27" s="300" t="str">
        <f t="shared" si="8"/>
        <v/>
      </c>
      <c r="AG27" s="302">
        <f t="shared" si="0"/>
        <v>3.0344545636361974E-3</v>
      </c>
      <c r="AI27" s="63">
        <f t="shared" si="10"/>
        <v>26</v>
      </c>
      <c r="AJ27" s="106">
        <f t="shared" si="11"/>
        <v>105427.3035535973</v>
      </c>
      <c r="AK27" s="106">
        <f t="shared" si="12"/>
        <v>111112.72315453994</v>
      </c>
      <c r="AL27" s="106">
        <f t="shared" si="13"/>
        <v>101741.95752116508</v>
      </c>
      <c r="AM27" s="106">
        <f t="shared" si="14"/>
        <v>109292.98910228272</v>
      </c>
      <c r="AN27" s="106">
        <f t="shared" si="15"/>
        <v>113552.9707954015</v>
      </c>
      <c r="AR27" s="106">
        <f t="shared" si="16"/>
        <v>100000.0537559793</v>
      </c>
      <c r="AS27" s="106">
        <f t="shared" si="17"/>
        <v>100000.10661779022</v>
      </c>
      <c r="AT27" s="106">
        <f t="shared" si="18"/>
        <v>100000.01814626831</v>
      </c>
      <c r="AU27" s="106">
        <f t="shared" si="19"/>
        <v>100000.08955164344</v>
      </c>
      <c r="AV27" s="106">
        <f t="shared" si="20"/>
        <v>100000.12802994251</v>
      </c>
    </row>
    <row r="28" spans="1:48">
      <c r="A28" s="319"/>
      <c r="B28" s="319"/>
      <c r="C28" s="158"/>
      <c r="D28" s="159">
        <v>21</v>
      </c>
      <c r="F28" s="159">
        <f t="shared" ref="F28:J37" si="23">IF($C$5=0,IF($D28&gt;$A$5,"",INDIRECT(CONCATENATE("B",RANDBETWEEN(11,$D$5)))),IF($D28&gt;$A$5,"",$C$3*INDIRECT(CONCATENATE("B",RANDBETWEEN(11,$D$5)))))</f>
        <v>0</v>
      </c>
      <c r="G28" s="159">
        <f t="shared" si="23"/>
        <v>9.7112753722159127E-3</v>
      </c>
      <c r="H28" s="159">
        <f t="shared" si="23"/>
        <v>-8.0935801173299959E-3</v>
      </c>
      <c r="I28" s="159">
        <f t="shared" si="23"/>
        <v>0</v>
      </c>
      <c r="J28" s="159">
        <f t="shared" si="23"/>
        <v>1.2047393612264031E-2</v>
      </c>
      <c r="K28" s="292"/>
      <c r="L28" s="292"/>
      <c r="M28" s="312">
        <v>0.32500000000000001</v>
      </c>
      <c r="N28" s="319">
        <v>-3.1983400657088087E-2</v>
      </c>
      <c r="O28" s="322">
        <f t="shared" si="1"/>
        <v>-3.6860221365693537E-2</v>
      </c>
      <c r="P28" s="319">
        <v>4.9860503720730396E-3</v>
      </c>
      <c r="Q28" s="323">
        <f t="shared" si="2"/>
        <v>4.1570502404887988E-3</v>
      </c>
      <c r="R28" s="319">
        <v>0.63803384733677104</v>
      </c>
      <c r="S28" s="316">
        <f t="shared" si="3"/>
        <v>0.50799057908748912</v>
      </c>
      <c r="V28" s="55">
        <v>55</v>
      </c>
      <c r="W28" s="55">
        <f>LARGE(Q$2:Q108,V28)</f>
        <v>4.1570502404887988E-3</v>
      </c>
      <c r="X28" s="55">
        <f t="shared" si="4"/>
        <v>386.20228909662956</v>
      </c>
      <c r="Y28" s="55">
        <f t="shared" si="5"/>
        <v>0.32364915913374481</v>
      </c>
      <c r="AC28" s="300" t="str">
        <f t="shared" si="9"/>
        <v/>
      </c>
      <c r="AD28" s="300" t="str">
        <f t="shared" si="6"/>
        <v/>
      </c>
      <c r="AE28" s="300" t="str">
        <f t="shared" si="7"/>
        <v/>
      </c>
      <c r="AF28" s="300" t="str">
        <f t="shared" si="8"/>
        <v/>
      </c>
      <c r="AG28" s="302">
        <f t="shared" si="0"/>
        <v>3.4795759508748428E-3</v>
      </c>
      <c r="AI28" s="63">
        <f t="shared" si="10"/>
        <v>27</v>
      </c>
      <c r="AJ28" s="106">
        <f t="shared" si="11"/>
        <v>106697.42777698713</v>
      </c>
      <c r="AK28" s="106">
        <f t="shared" si="12"/>
        <v>110213.42342763397</v>
      </c>
      <c r="AL28" s="106">
        <f t="shared" si="13"/>
        <v>101741.95752116508</v>
      </c>
      <c r="AM28" s="106">
        <f t="shared" si="14"/>
        <v>110354.36341570759</v>
      </c>
      <c r="AN28" s="106">
        <f t="shared" si="15"/>
        <v>113552.9707954015</v>
      </c>
      <c r="AR28" s="106">
        <f t="shared" si="16"/>
        <v>100000.06580337291</v>
      </c>
      <c r="AS28" s="106">
        <f t="shared" si="17"/>
        <v>100000.0985242101</v>
      </c>
      <c r="AT28" s="106">
        <f t="shared" si="18"/>
        <v>100000.01814626831</v>
      </c>
      <c r="AU28" s="106">
        <f t="shared" si="19"/>
        <v>100000.09926291881</v>
      </c>
      <c r="AV28" s="106">
        <f t="shared" si="20"/>
        <v>100000.12802994251</v>
      </c>
    </row>
    <row r="29" spans="1:48">
      <c r="A29" s="319"/>
      <c r="B29" s="319"/>
      <c r="C29" s="158"/>
      <c r="D29" s="159">
        <v>22</v>
      </c>
      <c r="F29" s="159">
        <f t="shared" si="23"/>
        <v>9.7112753722159127E-3</v>
      </c>
      <c r="G29" s="159">
        <f t="shared" si="23"/>
        <v>1.2047393612264031E-2</v>
      </c>
      <c r="H29" s="159">
        <f t="shared" si="23"/>
        <v>0</v>
      </c>
      <c r="I29" s="159">
        <f t="shared" si="23"/>
        <v>0</v>
      </c>
      <c r="J29" s="159">
        <f t="shared" si="23"/>
        <v>0</v>
      </c>
      <c r="K29" s="292"/>
      <c r="L29" s="292"/>
      <c r="M29" s="312">
        <v>0.33750000000000002</v>
      </c>
      <c r="N29" s="319">
        <v>-3.6860221365693689E-2</v>
      </c>
      <c r="O29" s="322">
        <f t="shared" si="1"/>
        <v>-3.6115364504275042E-2</v>
      </c>
      <c r="P29" s="319">
        <v>3.5850231153098503E-3</v>
      </c>
      <c r="Q29" s="323">
        <f t="shared" si="2"/>
        <v>4.1892523271976709E-3</v>
      </c>
      <c r="R29" s="319">
        <v>0.42401471533347701</v>
      </c>
      <c r="S29" s="316">
        <f t="shared" si="3"/>
        <v>0.51253323429706887</v>
      </c>
      <c r="V29" s="55">
        <v>54</v>
      </c>
      <c r="W29" s="55">
        <f>LARGE(Q$2:Q109,V29)</f>
        <v>4.1892523271976709E-3</v>
      </c>
      <c r="X29" s="55">
        <f t="shared" si="4"/>
        <v>392.13198452385097</v>
      </c>
      <c r="Y29" s="55">
        <f t="shared" si="5"/>
        <v>0.33618216179802718</v>
      </c>
      <c r="AC29" s="300" t="str">
        <f t="shared" si="9"/>
        <v/>
      </c>
      <c r="AD29" s="300" t="str">
        <f t="shared" si="6"/>
        <v/>
      </c>
      <c r="AE29" s="300" t="str">
        <f t="shared" si="7"/>
        <v/>
      </c>
      <c r="AF29" s="300" t="str">
        <f t="shared" si="8"/>
        <v/>
      </c>
      <c r="AG29" s="302">
        <f t="shared" si="0"/>
        <v>3.9246973381134934E-3</v>
      </c>
      <c r="AI29" s="63">
        <f t="shared" si="10"/>
        <v>28</v>
      </c>
      <c r="AJ29" s="106">
        <f t="shared" si="11"/>
        <v>107733.59587963657</v>
      </c>
      <c r="AK29" s="106">
        <f t="shared" si="12"/>
        <v>110213.42342763397</v>
      </c>
      <c r="AL29" s="106">
        <f t="shared" si="13"/>
        <v>101741.95752116508</v>
      </c>
      <c r="AM29" s="106">
        <f t="shared" si="14"/>
        <v>111426.04502736311</v>
      </c>
      <c r="AN29" s="106">
        <f t="shared" si="15"/>
        <v>112633.92072870809</v>
      </c>
      <c r="AR29" s="106">
        <f t="shared" si="16"/>
        <v>100000.07551464828</v>
      </c>
      <c r="AS29" s="106">
        <f t="shared" si="17"/>
        <v>100000.0985242101</v>
      </c>
      <c r="AT29" s="106">
        <f t="shared" si="18"/>
        <v>100000.01814626831</v>
      </c>
      <c r="AU29" s="106">
        <f t="shared" si="19"/>
        <v>100000.10897419418</v>
      </c>
      <c r="AV29" s="106">
        <f t="shared" si="20"/>
        <v>100000.11993636239</v>
      </c>
    </row>
    <row r="30" spans="1:48">
      <c r="A30" s="319"/>
      <c r="B30" s="319"/>
      <c r="C30" s="158"/>
      <c r="D30" s="159">
        <v>23</v>
      </c>
      <c r="F30" s="159">
        <f t="shared" si="23"/>
        <v>-8.0935801173299959E-3</v>
      </c>
      <c r="G30" s="159">
        <f t="shared" si="23"/>
        <v>1.2047393612264031E-2</v>
      </c>
      <c r="H30" s="159">
        <f t="shared" si="23"/>
        <v>-8.0935801173299959E-3</v>
      </c>
      <c r="I30" s="159">
        <f t="shared" si="23"/>
        <v>9.7112753722159127E-3</v>
      </c>
      <c r="J30" s="159">
        <f t="shared" si="23"/>
        <v>0</v>
      </c>
      <c r="K30" s="292"/>
      <c r="L30" s="292"/>
      <c r="M30" s="312">
        <v>0.35</v>
      </c>
      <c r="N30" s="319">
        <v>-2.6754815381927876E-2</v>
      </c>
      <c r="O30" s="322">
        <f t="shared" si="1"/>
        <v>-3.6115364504274834E-2</v>
      </c>
      <c r="P30" s="319">
        <v>4.6065920798816409E-3</v>
      </c>
      <c r="Q30" s="323">
        <f t="shared" si="2"/>
        <v>4.2271337876902395E-3</v>
      </c>
      <c r="R30" s="319">
        <v>0.57712536662934855</v>
      </c>
      <c r="S30" s="316">
        <f t="shared" si="3"/>
        <v>0.51848170055204912</v>
      </c>
      <c r="V30" s="55">
        <v>53</v>
      </c>
      <c r="W30" s="55">
        <f>LARGE(Q$2:Q110,V30)</f>
        <v>4.2271337876902395E-3</v>
      </c>
      <c r="X30" s="55">
        <f t="shared" si="4"/>
        <v>398.61232403643243</v>
      </c>
      <c r="Y30" s="55">
        <f t="shared" si="5"/>
        <v>0.35116117054450846</v>
      </c>
      <c r="AC30" s="300" t="str">
        <f t="shared" si="9"/>
        <v/>
      </c>
      <c r="AD30" s="300" t="str">
        <f t="shared" si="6"/>
        <v/>
      </c>
      <c r="AE30" s="300" t="str">
        <f t="shared" si="7"/>
        <v/>
      </c>
      <c r="AF30" s="300" t="str">
        <f t="shared" si="8"/>
        <v/>
      </c>
      <c r="AG30" s="302">
        <f t="shared" si="0"/>
        <v>4.3698187253521387E-3</v>
      </c>
      <c r="AI30" s="63">
        <f t="shared" si="10"/>
        <v>29</v>
      </c>
      <c r="AJ30" s="106">
        <f t="shared" si="11"/>
        <v>108779.82649606276</v>
      </c>
      <c r="AK30" s="106">
        <f t="shared" si="12"/>
        <v>111283.73633225435</v>
      </c>
      <c r="AL30" s="106">
        <f t="shared" si="13"/>
        <v>101741.95752116508</v>
      </c>
      <c r="AM30" s="106">
        <f t="shared" si="14"/>
        <v>112768.43845046562</v>
      </c>
      <c r="AN30" s="106">
        <f t="shared" si="15"/>
        <v>112633.92072870809</v>
      </c>
      <c r="AR30" s="106">
        <f t="shared" si="16"/>
        <v>100000.08522592366</v>
      </c>
      <c r="AS30" s="106">
        <f t="shared" si="17"/>
        <v>100000.10823548547</v>
      </c>
      <c r="AT30" s="106">
        <f t="shared" si="18"/>
        <v>100000.01814626831</v>
      </c>
      <c r="AU30" s="106">
        <f t="shared" si="19"/>
        <v>100000.12102158779</v>
      </c>
      <c r="AV30" s="106">
        <f t="shared" si="20"/>
        <v>100000.11993636239</v>
      </c>
    </row>
    <row r="31" spans="1:48">
      <c r="A31" s="319"/>
      <c r="B31" s="319"/>
      <c r="C31" s="158"/>
      <c r="D31" s="159">
        <v>24</v>
      </c>
      <c r="F31" s="159">
        <f t="shared" si="23"/>
        <v>1.2047393612264031E-2</v>
      </c>
      <c r="G31" s="159">
        <f t="shared" si="23"/>
        <v>-8.0935801173299959E-3</v>
      </c>
      <c r="H31" s="159">
        <f t="shared" si="23"/>
        <v>9.7112753722159127E-3</v>
      </c>
      <c r="I31" s="159">
        <f t="shared" si="23"/>
        <v>1.2047393612264031E-2</v>
      </c>
      <c r="J31" s="159">
        <f t="shared" si="23"/>
        <v>1.2047393612264031E-2</v>
      </c>
      <c r="K31" s="292"/>
      <c r="L31" s="292"/>
      <c r="M31" s="312">
        <v>0.36249999999999999</v>
      </c>
      <c r="N31" s="319">
        <v>-3.0493529920109681E-2</v>
      </c>
      <c r="O31" s="322">
        <f t="shared" si="1"/>
        <v>-3.4631853257439962E-2</v>
      </c>
      <c r="P31" s="319">
        <v>4.6533144446826028E-3</v>
      </c>
      <c r="Q31" s="323">
        <f t="shared" si="2"/>
        <v>4.2504949700907227E-3</v>
      </c>
      <c r="R31" s="319">
        <v>0.58443164036337136</v>
      </c>
      <c r="S31" s="316">
        <f t="shared" si="3"/>
        <v>0.5219949353592287</v>
      </c>
      <c r="V31" s="55">
        <v>52</v>
      </c>
      <c r="W31" s="55">
        <f>LARGE(Q$2:Q111,V31)</f>
        <v>4.2504949700907227E-3</v>
      </c>
      <c r="X31" s="55">
        <f t="shared" si="4"/>
        <v>402.32931213889941</v>
      </c>
      <c r="Y31" s="55">
        <f t="shared" si="5"/>
        <v>0.36051706679762963</v>
      </c>
      <c r="AC31" s="300" t="str">
        <f t="shared" si="9"/>
        <v/>
      </c>
      <c r="AD31" s="300" t="str">
        <f t="shared" si="6"/>
        <v/>
      </c>
      <c r="AE31" s="300" t="str">
        <f t="shared" si="7"/>
        <v/>
      </c>
      <c r="AF31" s="300" t="str">
        <f t="shared" si="8"/>
        <v/>
      </c>
      <c r="AG31" s="302">
        <f t="shared" si="0"/>
        <v>4.8149401125907893E-3</v>
      </c>
      <c r="AI31" s="63">
        <f t="shared" si="10"/>
        <v>30</v>
      </c>
      <c r="AJ31" s="106">
        <f t="shared" si="11"/>
        <v>108779.82649606276</v>
      </c>
      <c r="AK31" s="106">
        <f t="shared" si="12"/>
        <v>111283.73633225435</v>
      </c>
      <c r="AL31" s="106">
        <f t="shared" si="13"/>
        <v>100918.50083667354</v>
      </c>
      <c r="AM31" s="106">
        <f t="shared" si="14"/>
        <v>114127.00421551875</v>
      </c>
      <c r="AN31" s="106">
        <f t="shared" si="15"/>
        <v>111722.3090673613</v>
      </c>
      <c r="AR31" s="106">
        <f t="shared" si="16"/>
        <v>100000.08522592366</v>
      </c>
      <c r="AS31" s="106">
        <f t="shared" si="17"/>
        <v>100000.10823548547</v>
      </c>
      <c r="AT31" s="106">
        <f t="shared" si="18"/>
        <v>100000.01005268819</v>
      </c>
      <c r="AU31" s="106">
        <f t="shared" si="19"/>
        <v>100000.13306898141</v>
      </c>
      <c r="AV31" s="106">
        <f t="shared" si="20"/>
        <v>100000.11184278227</v>
      </c>
    </row>
    <row r="32" spans="1:48">
      <c r="A32" s="319"/>
      <c r="B32" s="319"/>
      <c r="C32" s="158"/>
      <c r="D32" s="159">
        <v>25</v>
      </c>
      <c r="F32" s="159">
        <f t="shared" si="23"/>
        <v>-8.0935801173299959E-3</v>
      </c>
      <c r="G32" s="159">
        <f t="shared" si="23"/>
        <v>1.2047393612264031E-2</v>
      </c>
      <c r="H32" s="159">
        <f t="shared" si="23"/>
        <v>-8.0935801173299959E-3</v>
      </c>
      <c r="I32" s="159">
        <f t="shared" si="23"/>
        <v>0</v>
      </c>
      <c r="J32" s="159">
        <f t="shared" si="23"/>
        <v>0</v>
      </c>
      <c r="K32" s="292"/>
      <c r="L32" s="292"/>
      <c r="M32" s="312">
        <v>0.375</v>
      </c>
      <c r="N32" s="319">
        <v>-2.4084752413018804E-2</v>
      </c>
      <c r="O32" s="322">
        <f t="shared" si="1"/>
        <v>-3.314605874397912E-2</v>
      </c>
      <c r="P32" s="319">
        <v>6.2090290739407758E-3</v>
      </c>
      <c r="Q32" s="323">
        <f t="shared" si="2"/>
        <v>4.273856152491204E-3</v>
      </c>
      <c r="R32" s="319">
        <v>0.85099293434774115</v>
      </c>
      <c r="S32" s="316">
        <f t="shared" si="3"/>
        <v>0.52551629856124171</v>
      </c>
      <c r="V32" s="55">
        <v>51</v>
      </c>
      <c r="W32" s="55">
        <f>LARGE(Q$2:Q112,V32)</f>
        <v>4.273856152491204E-3</v>
      </c>
      <c r="X32" s="55">
        <f t="shared" si="4"/>
        <v>405.82499414281472</v>
      </c>
      <c r="Y32" s="55">
        <f t="shared" si="5"/>
        <v>0.36995722401888087</v>
      </c>
      <c r="AC32" s="300" t="str">
        <f t="shared" si="9"/>
        <v/>
      </c>
      <c r="AD32" s="300" t="str">
        <f t="shared" si="6"/>
        <v/>
      </c>
      <c r="AE32" s="300" t="str">
        <f t="shared" si="7"/>
        <v/>
      </c>
      <c r="AF32" s="300" t="str">
        <f t="shared" si="8"/>
        <v/>
      </c>
      <c r="AG32" s="302">
        <f t="shared" si="0"/>
        <v>5.2600614998294347E-3</v>
      </c>
      <c r="AI32" s="63">
        <f t="shared" si="10"/>
        <v>31</v>
      </c>
      <c r="AJ32" s="106">
        <f t="shared" si="11"/>
        <v>107899.40825516763</v>
      </c>
      <c r="AK32" s="106">
        <f t="shared" si="12"/>
        <v>112364.44334022595</v>
      </c>
      <c r="AL32" s="106">
        <f t="shared" si="13"/>
        <v>102134.30573901255</v>
      </c>
      <c r="AM32" s="106">
        <f t="shared" si="14"/>
        <v>115501.93715709163</v>
      </c>
      <c r="AN32" s="106">
        <f t="shared" si="15"/>
        <v>112807.27517593426</v>
      </c>
      <c r="AR32" s="106">
        <f t="shared" si="16"/>
        <v>100000.07713234353</v>
      </c>
      <c r="AS32" s="106">
        <f t="shared" si="17"/>
        <v>100000.11794676085</v>
      </c>
      <c r="AT32" s="106">
        <f t="shared" si="18"/>
        <v>100000.0221000818</v>
      </c>
      <c r="AU32" s="106">
        <f t="shared" si="19"/>
        <v>100000.14511637502</v>
      </c>
      <c r="AV32" s="106">
        <f t="shared" si="20"/>
        <v>100000.12155405764</v>
      </c>
    </row>
    <row r="33" spans="1:48">
      <c r="A33" s="319"/>
      <c r="B33" s="319"/>
      <c r="C33" s="158"/>
      <c r="D33" s="159">
        <v>26</v>
      </c>
      <c r="F33" s="159">
        <f t="shared" si="23"/>
        <v>1.2047393612264031E-2</v>
      </c>
      <c r="G33" s="159">
        <f t="shared" si="23"/>
        <v>-8.0935801173299959E-3</v>
      </c>
      <c r="H33" s="159">
        <f t="shared" si="23"/>
        <v>0</v>
      </c>
      <c r="I33" s="159">
        <f t="shared" si="23"/>
        <v>9.7112753722159127E-3</v>
      </c>
      <c r="J33" s="159">
        <f t="shared" si="23"/>
        <v>0</v>
      </c>
      <c r="K33" s="292"/>
      <c r="L33" s="292"/>
      <c r="M33" s="312">
        <v>0.38750000000000001</v>
      </c>
      <c r="N33" s="319">
        <v>-2.4084752413018735E-2</v>
      </c>
      <c r="O33" s="322">
        <f t="shared" si="1"/>
        <v>-3.1983400657088212E-2</v>
      </c>
      <c r="P33" s="319">
        <v>6.0164602409532239E-3</v>
      </c>
      <c r="Q33" s="323">
        <f t="shared" si="2"/>
        <v>4.2972173348916863E-3</v>
      </c>
      <c r="R33" s="319">
        <v>0.81542062130247372</v>
      </c>
      <c r="S33" s="316">
        <f t="shared" si="3"/>
        <v>0.52904580896434883</v>
      </c>
      <c r="V33" s="55">
        <v>50</v>
      </c>
      <c r="W33" s="55">
        <f>LARGE(Q$2:Q113,V33)</f>
        <v>4.2972173348916863E-3</v>
      </c>
      <c r="X33" s="55">
        <f t="shared" si="4"/>
        <v>409.0930211718013</v>
      </c>
      <c r="Y33" s="55">
        <f t="shared" si="5"/>
        <v>0.37947639735774408</v>
      </c>
      <c r="AC33" s="300" t="str">
        <f t="shared" si="9"/>
        <v/>
      </c>
      <c r="AD33" s="300" t="str">
        <f t="shared" si="6"/>
        <v/>
      </c>
      <c r="AE33" s="300" t="str">
        <f t="shared" si="7"/>
        <v/>
      </c>
      <c r="AF33" s="300" t="str">
        <f t="shared" si="8"/>
        <v/>
      </c>
      <c r="AG33" s="302">
        <f t="shared" si="0"/>
        <v>5.7051828870680818E-3</v>
      </c>
      <c r="AI33" s="63">
        <f t="shared" si="10"/>
        <v>32</v>
      </c>
      <c r="AJ33" s="106">
        <f t="shared" si="11"/>
        <v>107026.11574984193</v>
      </c>
      <c r="AK33" s="106">
        <f t="shared" si="12"/>
        <v>112364.44334022595</v>
      </c>
      <c r="AL33" s="106">
        <f t="shared" si="13"/>
        <v>103126.1601069942</v>
      </c>
      <c r="AM33" s="106">
        <f t="shared" si="14"/>
        <v>116893.43445700209</v>
      </c>
      <c r="AN33" s="106">
        <f t="shared" si="15"/>
        <v>114166.30882230573</v>
      </c>
      <c r="AR33" s="106">
        <f t="shared" si="16"/>
        <v>100000.06903876341</v>
      </c>
      <c r="AS33" s="106">
        <f t="shared" si="17"/>
        <v>100000.11794676085</v>
      </c>
      <c r="AT33" s="106">
        <f t="shared" si="18"/>
        <v>100000.03181135717</v>
      </c>
      <c r="AU33" s="106">
        <f t="shared" si="19"/>
        <v>100000.15716376863</v>
      </c>
      <c r="AV33" s="106">
        <f t="shared" si="20"/>
        <v>100000.13360145125</v>
      </c>
    </row>
    <row r="34" spans="1:48">
      <c r="A34" s="319"/>
      <c r="B34" s="319"/>
      <c r="C34" s="158"/>
      <c r="D34" s="159">
        <v>27</v>
      </c>
      <c r="F34" s="159">
        <f t="shared" si="23"/>
        <v>9.7112753722159127E-3</v>
      </c>
      <c r="G34" s="159">
        <f t="shared" si="23"/>
        <v>0</v>
      </c>
      <c r="H34" s="159">
        <f t="shared" si="23"/>
        <v>0</v>
      </c>
      <c r="I34" s="159">
        <f t="shared" si="23"/>
        <v>9.7112753722159127E-3</v>
      </c>
      <c r="J34" s="159">
        <f t="shared" si="23"/>
        <v>-8.0935801173299959E-3</v>
      </c>
      <c r="K34" s="292"/>
      <c r="L34" s="292"/>
      <c r="M34" s="312">
        <v>0.4</v>
      </c>
      <c r="N34" s="319">
        <v>-2.8250431517783309E-2</v>
      </c>
      <c r="O34" s="322">
        <f t="shared" si="1"/>
        <v>-3.1983400657088129E-2</v>
      </c>
      <c r="P34" s="319">
        <v>3.1354812759170065E-3</v>
      </c>
      <c r="Q34" s="323">
        <f t="shared" si="2"/>
        <v>4.3350987953842584E-3</v>
      </c>
      <c r="R34" s="319">
        <v>0.36159167853237006</v>
      </c>
      <c r="S34" s="316">
        <f t="shared" si="3"/>
        <v>0.53505921560606851</v>
      </c>
      <c r="V34" s="55">
        <v>49</v>
      </c>
      <c r="W34" s="55">
        <f>LARGE(Q$2:Q114,V34)</f>
        <v>4.3350987953842584E-3</v>
      </c>
      <c r="X34" s="55">
        <f t="shared" si="4"/>
        <v>413.89326907567443</v>
      </c>
      <c r="Y34" s="55">
        <f t="shared" si="5"/>
        <v>0.39506633572393568</v>
      </c>
      <c r="AC34" s="300" t="str">
        <f t="shared" si="9"/>
        <v/>
      </c>
      <c r="AD34" s="300" t="str">
        <f t="shared" si="6"/>
        <v/>
      </c>
      <c r="AE34" s="300" t="str">
        <f t="shared" si="7"/>
        <v/>
      </c>
      <c r="AF34" s="300" t="str">
        <f t="shared" si="8"/>
        <v/>
      </c>
      <c r="AG34" s="302">
        <f t="shared" ref="AG34:AG65" si="24">PERCENTILE($AD:$AD,M34)</f>
        <v>6.1503042743067324E-3</v>
      </c>
      <c r="AI34" s="63">
        <f t="shared" si="10"/>
        <v>33</v>
      </c>
      <c r="AJ34" s="106">
        <f t="shared" si="11"/>
        <v>108315.50149307201</v>
      </c>
      <c r="AK34" s="106">
        <f t="shared" si="12"/>
        <v>113718.14201716859</v>
      </c>
      <c r="AL34" s="106">
        <f t="shared" si="13"/>
        <v>104127.64664587245</v>
      </c>
      <c r="AM34" s="106">
        <f t="shared" si="14"/>
        <v>116893.43445700209</v>
      </c>
      <c r="AN34" s="106">
        <f t="shared" si="15"/>
        <v>113242.29465515257</v>
      </c>
      <c r="AR34" s="106">
        <f t="shared" si="16"/>
        <v>100000.08108615702</v>
      </c>
      <c r="AS34" s="106">
        <f t="shared" si="17"/>
        <v>100000.12999415446</v>
      </c>
      <c r="AT34" s="106">
        <f t="shared" si="18"/>
        <v>100000.04152263254</v>
      </c>
      <c r="AU34" s="106">
        <f t="shared" si="19"/>
        <v>100000.15716376863</v>
      </c>
      <c r="AV34" s="106">
        <f t="shared" si="20"/>
        <v>100000.12550787113</v>
      </c>
    </row>
    <row r="35" spans="1:48">
      <c r="A35" s="319"/>
      <c r="B35" s="319"/>
      <c r="C35" s="158"/>
      <c r="D35" s="159">
        <v>28</v>
      </c>
      <c r="F35" s="159">
        <f t="shared" si="23"/>
        <v>9.7112753722159127E-3</v>
      </c>
      <c r="G35" s="159">
        <f t="shared" si="23"/>
        <v>9.7112753722159127E-3</v>
      </c>
      <c r="H35" s="159">
        <f t="shared" si="23"/>
        <v>0</v>
      </c>
      <c r="I35" s="159">
        <f t="shared" si="23"/>
        <v>1.2047393612264031E-2</v>
      </c>
      <c r="J35" s="159">
        <f t="shared" si="23"/>
        <v>0</v>
      </c>
      <c r="K35" s="292"/>
      <c r="L35" s="292"/>
      <c r="M35" s="312">
        <v>0.41249999999999998</v>
      </c>
      <c r="N35" s="319">
        <v>-2.0321323661598681E-2</v>
      </c>
      <c r="O35" s="322">
        <f t="shared" si="1"/>
        <v>-3.1983400657088094E-2</v>
      </c>
      <c r="P35" s="319">
        <v>6.5506059056396025E-3</v>
      </c>
      <c r="Q35" s="323">
        <f t="shared" si="2"/>
        <v>4.3673008820931287E-3</v>
      </c>
      <c r="R35" s="319">
        <v>0.91494709002807606</v>
      </c>
      <c r="S35" s="316">
        <f t="shared" si="3"/>
        <v>0.53968341209608051</v>
      </c>
      <c r="V35" s="55">
        <v>48</v>
      </c>
      <c r="W35" s="55">
        <f>LARGE(Q$2:Q115,V35)</f>
        <v>4.3673008820931287E-3</v>
      </c>
      <c r="X35" s="55">
        <f t="shared" si="4"/>
        <v>417.47347854231009</v>
      </c>
      <c r="Y35" s="55">
        <f t="shared" si="5"/>
        <v>0.40845346153720297</v>
      </c>
      <c r="AC35" s="300" t="str">
        <f t="shared" si="9"/>
        <v/>
      </c>
      <c r="AD35" s="300" t="str">
        <f t="shared" si="6"/>
        <v/>
      </c>
      <c r="AE35" s="300" t="str">
        <f t="shared" si="7"/>
        <v/>
      </c>
      <c r="AF35" s="300" t="str">
        <f t="shared" si="8"/>
        <v/>
      </c>
      <c r="AG35" s="302">
        <f t="shared" si="24"/>
        <v>6.5954256615453778E-3</v>
      </c>
      <c r="AI35" s="63">
        <f t="shared" si="10"/>
        <v>34</v>
      </c>
      <c r="AJ35" s="106">
        <f t="shared" si="11"/>
        <v>109620.42097386882</v>
      </c>
      <c r="AK35" s="106">
        <f t="shared" si="12"/>
        <v>112797.75512395873</v>
      </c>
      <c r="AL35" s="106">
        <f t="shared" si="13"/>
        <v>104127.64664587245</v>
      </c>
      <c r="AM35" s="106">
        <f t="shared" si="14"/>
        <v>115947.34808003448</v>
      </c>
      <c r="AN35" s="106">
        <f t="shared" si="15"/>
        <v>114342.02176233038</v>
      </c>
      <c r="AR35" s="106">
        <f t="shared" si="16"/>
        <v>100000.09313355063</v>
      </c>
      <c r="AS35" s="106">
        <f t="shared" si="17"/>
        <v>100000.12190057433</v>
      </c>
      <c r="AT35" s="106">
        <f t="shared" si="18"/>
        <v>100000.04152263254</v>
      </c>
      <c r="AU35" s="106">
        <f t="shared" si="19"/>
        <v>100000.1490701885</v>
      </c>
      <c r="AV35" s="106">
        <f t="shared" si="20"/>
        <v>100000.1352191465</v>
      </c>
    </row>
    <row r="36" spans="1:48">
      <c r="A36" s="319"/>
      <c r="B36" s="319"/>
      <c r="C36" s="158"/>
      <c r="D36" s="159">
        <v>29</v>
      </c>
      <c r="F36" s="159">
        <f t="shared" si="23"/>
        <v>0</v>
      </c>
      <c r="G36" s="159">
        <f t="shared" si="23"/>
        <v>0</v>
      </c>
      <c r="H36" s="159">
        <f t="shared" si="23"/>
        <v>-8.0935801173299959E-3</v>
      </c>
      <c r="I36" s="159">
        <f t="shared" si="23"/>
        <v>1.2047393612264031E-2</v>
      </c>
      <c r="J36" s="159">
        <f t="shared" si="23"/>
        <v>-8.0935801173299959E-3</v>
      </c>
      <c r="K36" s="292"/>
      <c r="L36" s="292"/>
      <c r="M36" s="312">
        <v>0.42499999999999999</v>
      </c>
      <c r="N36" s="319">
        <v>-2.5256897348857325E-2</v>
      </c>
      <c r="O36" s="322">
        <f t="shared" si="1"/>
        <v>-3.1983400657088067E-2</v>
      </c>
      <c r="P36" s="319">
        <v>5.0094115544735219E-3</v>
      </c>
      <c r="Q36" s="323">
        <f t="shared" si="2"/>
        <v>4.4051823425857008E-3</v>
      </c>
      <c r="R36" s="319">
        <v>0.64182368393849831</v>
      </c>
      <c r="S36" s="316">
        <f t="shared" si="3"/>
        <v>0.54573865413144906</v>
      </c>
      <c r="V36" s="55">
        <v>47</v>
      </c>
      <c r="W36" s="55">
        <f>LARGE(Q$2:Q116,V36)</f>
        <v>4.4051823425857008E-3</v>
      </c>
      <c r="X36" s="55">
        <f t="shared" si="4"/>
        <v>421.07849275079229</v>
      </c>
      <c r="Y36" s="55">
        <f t="shared" si="5"/>
        <v>0.42433834494150557</v>
      </c>
      <c r="AC36" s="300" t="str">
        <f t="shared" si="9"/>
        <v/>
      </c>
      <c r="AD36" s="300" t="str">
        <f t="shared" si="6"/>
        <v/>
      </c>
      <c r="AE36" s="300" t="str">
        <f t="shared" si="7"/>
        <v/>
      </c>
      <c r="AF36" s="300" t="str">
        <f t="shared" si="8"/>
        <v/>
      </c>
      <c r="AG36" s="302">
        <f t="shared" si="24"/>
        <v>7.0405470487840283E-3</v>
      </c>
      <c r="AI36" s="63">
        <f t="shared" si="10"/>
        <v>35</v>
      </c>
      <c r="AJ36" s="106">
        <f t="shared" si="11"/>
        <v>110684.97506836429</v>
      </c>
      <c r="AK36" s="106">
        <f t="shared" si="12"/>
        <v>112797.75512395873</v>
      </c>
      <c r="AL36" s="106">
        <f t="shared" si="13"/>
        <v>103284.88119531506</v>
      </c>
      <c r="AM36" s="106">
        <f t="shared" si="14"/>
        <v>115008.91892895677</v>
      </c>
      <c r="AN36" s="106">
        <f t="shared" si="15"/>
        <v>114342.02176233038</v>
      </c>
      <c r="AR36" s="106">
        <f t="shared" si="16"/>
        <v>100000.102844826</v>
      </c>
      <c r="AS36" s="106">
        <f t="shared" si="17"/>
        <v>100000.12190057433</v>
      </c>
      <c r="AT36" s="106">
        <f t="shared" si="18"/>
        <v>100000.03342905242</v>
      </c>
      <c r="AU36" s="106">
        <f t="shared" si="19"/>
        <v>100000.14097660838</v>
      </c>
      <c r="AV36" s="106">
        <f t="shared" si="20"/>
        <v>100000.1352191465</v>
      </c>
    </row>
    <row r="37" spans="1:48">
      <c r="A37" s="319"/>
      <c r="B37" s="319"/>
      <c r="C37" s="158"/>
      <c r="D37" s="159">
        <v>30</v>
      </c>
      <c r="F37" s="159">
        <f t="shared" si="23"/>
        <v>-8.0935801173299959E-3</v>
      </c>
      <c r="G37" s="159">
        <f t="shared" si="23"/>
        <v>9.7112753722159127E-3</v>
      </c>
      <c r="H37" s="159">
        <f t="shared" si="23"/>
        <v>1.2047393612264031E-2</v>
      </c>
      <c r="I37" s="159">
        <f t="shared" si="23"/>
        <v>1.2047393612264031E-2</v>
      </c>
      <c r="J37" s="159">
        <f t="shared" si="23"/>
        <v>9.7112753722159127E-3</v>
      </c>
      <c r="K37" s="292"/>
      <c r="L37" s="292"/>
      <c r="M37" s="312">
        <v>0.4375</v>
      </c>
      <c r="N37" s="319">
        <v>-3.1983400657088025E-2</v>
      </c>
      <c r="O37" s="322">
        <f t="shared" si="1"/>
        <v>-3.1983400657088046E-2</v>
      </c>
      <c r="P37" s="319">
        <v>6.5973282704405644E-3</v>
      </c>
      <c r="Q37" s="323">
        <f t="shared" si="2"/>
        <v>4.4285435249861831E-3</v>
      </c>
      <c r="R37" s="319">
        <v>0.92381837440530434</v>
      </c>
      <c r="S37" s="316">
        <f t="shared" si="3"/>
        <v>0.54931495198246849</v>
      </c>
      <c r="V37" s="55">
        <v>46</v>
      </c>
      <c r="W37" s="55">
        <f>LARGE(Q$2:Q117,V37)</f>
        <v>4.4285435249861831E-3</v>
      </c>
      <c r="X37" s="55">
        <f t="shared" si="4"/>
        <v>422.96745476909558</v>
      </c>
      <c r="Y37" s="55">
        <f t="shared" si="5"/>
        <v>0.43419780219647186</v>
      </c>
      <c r="AC37" s="300" t="str">
        <f t="shared" si="9"/>
        <v/>
      </c>
      <c r="AD37" s="300" t="str">
        <f t="shared" si="6"/>
        <v/>
      </c>
      <c r="AE37" s="300" t="str">
        <f t="shared" si="7"/>
        <v/>
      </c>
      <c r="AF37" s="300" t="str">
        <f t="shared" si="8"/>
        <v/>
      </c>
      <c r="AG37" s="302">
        <f t="shared" si="24"/>
        <v>7.4856684360226737E-3</v>
      </c>
      <c r="AI37" s="63">
        <f t="shared" si="10"/>
        <v>36</v>
      </c>
      <c r="AJ37" s="106">
        <f t="shared" si="11"/>
        <v>110684.97506836429</v>
      </c>
      <c r="AK37" s="106">
        <f t="shared" si="12"/>
        <v>114156.67407851684</v>
      </c>
      <c r="AL37" s="106">
        <f t="shared" si="13"/>
        <v>104287.90911838938</v>
      </c>
      <c r="AM37" s="106">
        <f t="shared" si="14"/>
        <v>116125.80221093673</v>
      </c>
      <c r="AN37" s="106">
        <f t="shared" si="15"/>
        <v>113416.58544841947</v>
      </c>
      <c r="AR37" s="106">
        <f t="shared" si="16"/>
        <v>100000.102844826</v>
      </c>
      <c r="AS37" s="106">
        <f t="shared" si="17"/>
        <v>100000.13394796794</v>
      </c>
      <c r="AT37" s="106">
        <f t="shared" si="18"/>
        <v>100000.04314032779</v>
      </c>
      <c r="AU37" s="106">
        <f t="shared" si="19"/>
        <v>100000.15068788375</v>
      </c>
      <c r="AV37" s="106">
        <f t="shared" si="20"/>
        <v>100000.12712556637</v>
      </c>
    </row>
    <row r="38" spans="1:48">
      <c r="A38" s="319"/>
      <c r="B38" s="319"/>
      <c r="C38" s="158"/>
      <c r="D38" s="159">
        <v>31</v>
      </c>
      <c r="F38" s="159">
        <f t="shared" ref="F38:J47" si="25">IF($C$5=0,IF($D38&gt;$A$5,"",INDIRECT(CONCATENATE("B",RANDBETWEEN(11,$D$5)))),IF($D38&gt;$A$5,"",$C$3*INDIRECT(CONCATENATE("B",RANDBETWEEN(11,$D$5)))))</f>
        <v>-8.0935801173299959E-3</v>
      </c>
      <c r="G38" s="159">
        <f t="shared" si="25"/>
        <v>0</v>
      </c>
      <c r="H38" s="159">
        <f t="shared" si="25"/>
        <v>9.7112753722159127E-3</v>
      </c>
      <c r="I38" s="159">
        <f t="shared" si="25"/>
        <v>1.2047393612264031E-2</v>
      </c>
      <c r="J38" s="159">
        <f t="shared" si="25"/>
        <v>1.2047393612264031E-2</v>
      </c>
      <c r="K38" s="292"/>
      <c r="L38" s="292"/>
      <c r="M38" s="312">
        <v>0.45</v>
      </c>
      <c r="N38" s="319">
        <v>-3.1983400657088122E-2</v>
      </c>
      <c r="O38" s="322">
        <f t="shared" si="1"/>
        <v>-3.1983400657088039E-2</v>
      </c>
      <c r="P38" s="319">
        <v>5.7070854959632685E-3</v>
      </c>
      <c r="Q38" s="323">
        <f t="shared" si="2"/>
        <v>4.4519047073866636E-3</v>
      </c>
      <c r="R38" s="319">
        <v>0.76007649819405754</v>
      </c>
      <c r="S38" s="316">
        <f t="shared" si="3"/>
        <v>0.55289952413411736</v>
      </c>
      <c r="V38" s="55">
        <v>45</v>
      </c>
      <c r="W38" s="55">
        <f>LARGE(Q$2:Q118,V38)</f>
        <v>4.4519047073866636E-3</v>
      </c>
      <c r="X38" s="55">
        <f t="shared" si="4"/>
        <v>424.59708420930525</v>
      </c>
      <c r="Y38" s="55">
        <f t="shared" si="5"/>
        <v>0.44409836509983769</v>
      </c>
      <c r="AC38" s="300" t="str">
        <f t="shared" si="9"/>
        <v/>
      </c>
      <c r="AD38" s="300" t="str">
        <f t="shared" si="6"/>
        <v/>
      </c>
      <c r="AE38" s="300" t="str">
        <f t="shared" si="7"/>
        <v/>
      </c>
      <c r="AF38" s="300" t="str">
        <f t="shared" si="8"/>
        <v/>
      </c>
      <c r="AG38" s="302">
        <f t="shared" si="24"/>
        <v>7.9307898232613208E-3</v>
      </c>
      <c r="AI38" s="63">
        <f t="shared" si="10"/>
        <v>37</v>
      </c>
      <c r="AJ38" s="106">
        <f t="shared" si="11"/>
        <v>111759.86734082004</v>
      </c>
      <c r="AK38" s="106">
        <f t="shared" si="12"/>
        <v>115531.96446460766</v>
      </c>
      <c r="AL38" s="106">
        <f t="shared" si="13"/>
        <v>105544.30660853864</v>
      </c>
      <c r="AM38" s="106">
        <f t="shared" si="14"/>
        <v>117253.53185402662</v>
      </c>
      <c r="AN38" s="106">
        <f t="shared" si="15"/>
        <v>114518.00514148553</v>
      </c>
      <c r="AR38" s="106">
        <f t="shared" si="16"/>
        <v>100000.11255610138</v>
      </c>
      <c r="AS38" s="106">
        <f t="shared" si="17"/>
        <v>100000.14599536156</v>
      </c>
      <c r="AT38" s="106">
        <f t="shared" si="18"/>
        <v>100000.0551877214</v>
      </c>
      <c r="AU38" s="106">
        <f t="shared" si="19"/>
        <v>100000.16039915913</v>
      </c>
      <c r="AV38" s="106">
        <f t="shared" si="20"/>
        <v>100000.13683684175</v>
      </c>
    </row>
    <row r="39" spans="1:48">
      <c r="A39" s="319"/>
      <c r="B39" s="319"/>
      <c r="C39" s="158"/>
      <c r="D39" s="159">
        <v>32</v>
      </c>
      <c r="F39" s="159">
        <f t="shared" si="25"/>
        <v>1.2047393612264031E-2</v>
      </c>
      <c r="G39" s="159">
        <f t="shared" si="25"/>
        <v>1.2047393612264031E-2</v>
      </c>
      <c r="H39" s="159">
        <f t="shared" si="25"/>
        <v>9.7112753722159127E-3</v>
      </c>
      <c r="I39" s="159">
        <f t="shared" si="25"/>
        <v>0</v>
      </c>
      <c r="J39" s="159">
        <f t="shared" si="25"/>
        <v>-8.0935801173299959E-3</v>
      </c>
      <c r="K39" s="292"/>
      <c r="L39" s="292"/>
      <c r="M39" s="312">
        <v>0.46250000000000002</v>
      </c>
      <c r="N39" s="319">
        <v>-2.4084752413018742E-2</v>
      </c>
      <c r="O39" s="322">
        <f t="shared" si="1"/>
        <v>-3.1983400657088025E-2</v>
      </c>
      <c r="P39" s="319">
        <v>3.8476754954988412E-3</v>
      </c>
      <c r="Q39" s="323">
        <f t="shared" si="2"/>
        <v>4.4752658897871458E-3</v>
      </c>
      <c r="R39" s="319">
        <v>0.46201863447253921</v>
      </c>
      <c r="S39" s="316">
        <f t="shared" si="3"/>
        <v>0.55649238973023074</v>
      </c>
      <c r="V39" s="55">
        <v>44</v>
      </c>
      <c r="W39" s="55">
        <f>LARGE(Q$2:Q119,V39)</f>
        <v>4.4752658897871458E-3</v>
      </c>
      <c r="X39" s="55">
        <f t="shared" si="4"/>
        <v>425.96432352532179</v>
      </c>
      <c r="Y39" s="55">
        <f t="shared" si="5"/>
        <v>0.45403393868422004</v>
      </c>
      <c r="AC39" s="300" t="str">
        <f t="shared" si="9"/>
        <v/>
      </c>
      <c r="AD39" s="300" t="str">
        <f t="shared" si="6"/>
        <v/>
      </c>
      <c r="AE39" s="300" t="str">
        <f t="shared" si="7"/>
        <v/>
      </c>
      <c r="AF39" s="300" t="str">
        <f t="shared" si="8"/>
        <v/>
      </c>
      <c r="AG39" s="302">
        <f t="shared" si="24"/>
        <v>8.3759112104999714E-3</v>
      </c>
      <c r="AI39" s="63">
        <f t="shared" si="10"/>
        <v>38</v>
      </c>
      <c r="AJ39" s="106">
        <f t="shared" si="11"/>
        <v>111759.86734082004</v>
      </c>
      <c r="AK39" s="106">
        <f t="shared" si="12"/>
        <v>115531.96446460766</v>
      </c>
      <c r="AL39" s="106">
        <f t="shared" si="13"/>
        <v>105544.30660853864</v>
      </c>
      <c r="AM39" s="106">
        <f t="shared" si="14"/>
        <v>117253.53185402662</v>
      </c>
      <c r="AN39" s="106">
        <f t="shared" si="15"/>
        <v>115630.12102449134</v>
      </c>
      <c r="AR39" s="106">
        <f t="shared" si="16"/>
        <v>100000.11255610138</v>
      </c>
      <c r="AS39" s="106">
        <f t="shared" si="17"/>
        <v>100000.14599536156</v>
      </c>
      <c r="AT39" s="106">
        <f t="shared" si="18"/>
        <v>100000.0551877214</v>
      </c>
      <c r="AU39" s="106">
        <f t="shared" si="19"/>
        <v>100000.16039915913</v>
      </c>
      <c r="AV39" s="106">
        <f t="shared" si="20"/>
        <v>100000.14654811712</v>
      </c>
    </row>
    <row r="40" spans="1:48">
      <c r="A40" s="319"/>
      <c r="B40" s="319"/>
      <c r="C40" s="158"/>
      <c r="D40" s="159">
        <v>33</v>
      </c>
      <c r="F40" s="159">
        <f t="shared" si="25"/>
        <v>1.2047393612264031E-2</v>
      </c>
      <c r="G40" s="159">
        <f t="shared" si="25"/>
        <v>-8.0935801173299959E-3</v>
      </c>
      <c r="H40" s="159">
        <f t="shared" si="25"/>
        <v>0</v>
      </c>
      <c r="I40" s="159">
        <f t="shared" si="25"/>
        <v>-8.0935801173299959E-3</v>
      </c>
      <c r="J40" s="159">
        <f t="shared" si="25"/>
        <v>9.7112753722159127E-3</v>
      </c>
      <c r="K40" s="292"/>
      <c r="L40" s="292"/>
      <c r="M40" s="312">
        <v>0.47499999999999998</v>
      </c>
      <c r="N40" s="319">
        <v>-3.198340065708806E-2</v>
      </c>
      <c r="O40" s="322">
        <f t="shared" si="1"/>
        <v>-3.1983400657088011E-2</v>
      </c>
      <c r="P40" s="319">
        <v>4.063605510886875E-3</v>
      </c>
      <c r="Q40" s="323">
        <f t="shared" si="2"/>
        <v>4.5131473502797162E-3</v>
      </c>
      <c r="R40" s="319">
        <v>0.49411508132245574</v>
      </c>
      <c r="S40" s="316">
        <f t="shared" si="3"/>
        <v>0.56261373784113455</v>
      </c>
      <c r="V40" s="55">
        <v>43</v>
      </c>
      <c r="W40" s="55">
        <f>LARGE(Q$2:Q120,V40)</f>
        <v>4.5131473502797162E-3</v>
      </c>
      <c r="X40" s="55">
        <f t="shared" si="4"/>
        <v>427.61726744749342</v>
      </c>
      <c r="Y40" s="55">
        <f t="shared" si="5"/>
        <v>0.4702036110487241</v>
      </c>
      <c r="AC40" s="300" t="str">
        <f t="shared" si="9"/>
        <v/>
      </c>
      <c r="AD40" s="300" t="str">
        <f t="shared" si="6"/>
        <v/>
      </c>
      <c r="AE40" s="300" t="str">
        <f t="shared" si="7"/>
        <v/>
      </c>
      <c r="AF40" s="300" t="str">
        <f t="shared" si="8"/>
        <v/>
      </c>
      <c r="AG40" s="302">
        <f t="shared" si="24"/>
        <v>8.821032597738615E-3</v>
      </c>
      <c r="AI40" s="63">
        <f t="shared" si="10"/>
        <v>39</v>
      </c>
      <c r="AJ40" s="106">
        <f t="shared" si="11"/>
        <v>110855.32990059495</v>
      </c>
      <c r="AK40" s="106">
        <f t="shared" si="12"/>
        <v>115531.96446460766</v>
      </c>
      <c r="AL40" s="106">
        <f t="shared" si="13"/>
        <v>106815.84041378519</v>
      </c>
      <c r="AM40" s="106">
        <f t="shared" si="14"/>
        <v>118666.13130470022</v>
      </c>
      <c r="AN40" s="106">
        <f t="shared" si="15"/>
        <v>117023.16260590711</v>
      </c>
      <c r="AR40" s="106">
        <f t="shared" si="16"/>
        <v>100000.10446252125</v>
      </c>
      <c r="AS40" s="106">
        <f t="shared" si="17"/>
        <v>100000.14599536156</v>
      </c>
      <c r="AT40" s="106">
        <f t="shared" si="18"/>
        <v>100000.06723511501</v>
      </c>
      <c r="AU40" s="106">
        <f t="shared" si="19"/>
        <v>100000.17244655274</v>
      </c>
      <c r="AV40" s="106">
        <f t="shared" si="20"/>
        <v>100000.15859551073</v>
      </c>
    </row>
    <row r="41" spans="1:48">
      <c r="A41" s="319"/>
      <c r="B41" s="319"/>
      <c r="C41" s="158"/>
      <c r="D41" s="159">
        <v>34</v>
      </c>
      <c r="F41" s="159">
        <f t="shared" si="25"/>
        <v>9.7112753722159127E-3</v>
      </c>
      <c r="G41" s="159">
        <f t="shared" si="25"/>
        <v>0</v>
      </c>
      <c r="H41" s="159">
        <f t="shared" si="25"/>
        <v>-8.0935801173299959E-3</v>
      </c>
      <c r="I41" s="159">
        <f t="shared" si="25"/>
        <v>-8.0935801173299959E-3</v>
      </c>
      <c r="J41" s="159">
        <f t="shared" si="25"/>
        <v>0</v>
      </c>
      <c r="K41" s="292"/>
      <c r="L41" s="292"/>
      <c r="M41" s="312">
        <v>0.48749999999999999</v>
      </c>
      <c r="N41" s="319">
        <v>-5.019518469061697E-2</v>
      </c>
      <c r="O41" s="322">
        <f t="shared" si="1"/>
        <v>-3.198340065708799E-2</v>
      </c>
      <c r="P41" s="319">
        <v>3.8710366778993257E-3</v>
      </c>
      <c r="Q41" s="323">
        <f t="shared" si="2"/>
        <v>4.5366190439840521E-3</v>
      </c>
      <c r="R41" s="319">
        <v>0.46540123352098894</v>
      </c>
      <c r="S41" s="316">
        <f t="shared" si="3"/>
        <v>0.56624272698240619</v>
      </c>
      <c r="V41" s="55">
        <v>42</v>
      </c>
      <c r="W41" s="55">
        <f>LARGE(Q$2:Q121,V41)</f>
        <v>4.5366190439840521E-3</v>
      </c>
      <c r="X41" s="55">
        <f t="shared" si="4"/>
        <v>428.28822386205218</v>
      </c>
      <c r="Y41" s="55">
        <f t="shared" si="5"/>
        <v>0.48024891757532118</v>
      </c>
      <c r="AC41" s="300" t="str">
        <f t="shared" si="9"/>
        <v/>
      </c>
      <c r="AD41" s="300" t="str">
        <f t="shared" si="6"/>
        <v/>
      </c>
      <c r="AE41" s="300" t="str">
        <f t="shared" si="7"/>
        <v/>
      </c>
      <c r="AF41" s="300" t="str">
        <f t="shared" si="8"/>
        <v/>
      </c>
      <c r="AG41" s="302">
        <f t="shared" si="24"/>
        <v>9.2661539849772656E-3</v>
      </c>
      <c r="AI41" s="63">
        <f t="shared" si="10"/>
        <v>40</v>
      </c>
      <c r="AJ41" s="106">
        <f t="shared" si="11"/>
        <v>109958.11340661145</v>
      </c>
      <c r="AK41" s="106">
        <f t="shared" si="12"/>
        <v>116923.8235153109</v>
      </c>
      <c r="AL41" s="106">
        <f t="shared" si="13"/>
        <v>105951.31785159629</v>
      </c>
      <c r="AM41" s="106">
        <f t="shared" si="14"/>
        <v>117705.69746377203</v>
      </c>
      <c r="AN41" s="106">
        <f t="shared" si="15"/>
        <v>117023.16260590711</v>
      </c>
      <c r="AR41" s="106">
        <f t="shared" si="16"/>
        <v>100000.09636894113</v>
      </c>
      <c r="AS41" s="106">
        <f t="shared" si="17"/>
        <v>100000.15804275517</v>
      </c>
      <c r="AT41" s="106">
        <f t="shared" si="18"/>
        <v>100000.05914153489</v>
      </c>
      <c r="AU41" s="106">
        <f t="shared" si="19"/>
        <v>100000.16435297261</v>
      </c>
      <c r="AV41" s="106">
        <f t="shared" si="20"/>
        <v>100000.15859551073</v>
      </c>
    </row>
    <row r="42" spans="1:48">
      <c r="A42" s="319"/>
      <c r="B42" s="319"/>
      <c r="C42" s="158"/>
      <c r="D42" s="159">
        <v>35</v>
      </c>
      <c r="F42" s="159">
        <f t="shared" si="25"/>
        <v>0</v>
      </c>
      <c r="G42" s="159">
        <f t="shared" si="25"/>
        <v>1.2047393612264031E-2</v>
      </c>
      <c r="H42" s="159">
        <f t="shared" si="25"/>
        <v>9.7112753722159127E-3</v>
      </c>
      <c r="I42" s="159">
        <f t="shared" si="25"/>
        <v>9.7112753722159127E-3</v>
      </c>
      <c r="J42" s="159">
        <f t="shared" si="25"/>
        <v>-8.0935801173299959E-3</v>
      </c>
      <c r="K42" s="292"/>
      <c r="L42" s="292"/>
      <c r="M42" s="312">
        <v>0.5</v>
      </c>
      <c r="N42" s="319">
        <v>-3.1983400657088032E-2</v>
      </c>
      <c r="O42" s="322">
        <f t="shared" si="1"/>
        <v>-3.1983400657087976E-2</v>
      </c>
      <c r="P42" s="319">
        <v>6.3024738035426971E-3</v>
      </c>
      <c r="Q42" s="323">
        <f t="shared" si="2"/>
        <v>4.5598697150806781E-3</v>
      </c>
      <c r="R42" s="319">
        <v>0.8681826733743363</v>
      </c>
      <c r="S42" s="316">
        <f t="shared" si="3"/>
        <v>0.56985278424212693</v>
      </c>
      <c r="V42" s="55">
        <v>41</v>
      </c>
      <c r="W42" s="55">
        <f>LARGE(Q$2:Q122,V42)</f>
        <v>4.5598697150806781E-3</v>
      </c>
      <c r="X42" s="55">
        <f t="shared" si="4"/>
        <v>428.6847948626318</v>
      </c>
      <c r="Y42" s="55">
        <f t="shared" si="5"/>
        <v>0.49021203431601712</v>
      </c>
      <c r="AC42" s="300" t="str">
        <f t="shared" si="9"/>
        <v/>
      </c>
      <c r="AD42" s="300" t="str">
        <f t="shared" si="6"/>
        <v/>
      </c>
      <c r="AE42" s="300" t="str">
        <f t="shared" si="7"/>
        <v/>
      </c>
      <c r="AF42" s="300" t="str">
        <f t="shared" si="8"/>
        <v/>
      </c>
      <c r="AG42" s="302">
        <f t="shared" si="24"/>
        <v>9.7112753722159127E-3</v>
      </c>
      <c r="AI42" s="63">
        <f t="shared" si="10"/>
        <v>41</v>
      </c>
      <c r="AJ42" s="106">
        <f t="shared" si="11"/>
        <v>111282.82207968287</v>
      </c>
      <c r="AK42" s="106">
        <f t="shared" si="12"/>
        <v>118332.45083985075</v>
      </c>
      <c r="AL42" s="106">
        <f t="shared" si="13"/>
        <v>105093.7923720277</v>
      </c>
      <c r="AM42" s="106">
        <f t="shared" si="14"/>
        <v>117705.69746377203</v>
      </c>
      <c r="AN42" s="106">
        <f t="shared" si="15"/>
        <v>118432.98670757245</v>
      </c>
      <c r="AR42" s="106">
        <f t="shared" si="16"/>
        <v>100000.10841633474</v>
      </c>
      <c r="AS42" s="106">
        <f t="shared" si="17"/>
        <v>100000.17009014878</v>
      </c>
      <c r="AT42" s="106">
        <f t="shared" si="18"/>
        <v>100000.05104795477</v>
      </c>
      <c r="AU42" s="106">
        <f t="shared" si="19"/>
        <v>100000.16435297261</v>
      </c>
      <c r="AV42" s="106">
        <f t="shared" si="20"/>
        <v>100000.17064290434</v>
      </c>
    </row>
    <row r="43" spans="1:48">
      <c r="A43" s="319"/>
      <c r="B43" s="319"/>
      <c r="C43" s="158"/>
      <c r="D43" s="159">
        <v>36</v>
      </c>
      <c r="F43" s="159">
        <f t="shared" si="25"/>
        <v>9.7112753722159127E-3</v>
      </c>
      <c r="G43" s="159">
        <f t="shared" si="25"/>
        <v>1.2047393612264031E-2</v>
      </c>
      <c r="H43" s="159">
        <f t="shared" si="25"/>
        <v>1.2047393612264031E-2</v>
      </c>
      <c r="I43" s="159">
        <f t="shared" si="25"/>
        <v>9.7112753722159127E-3</v>
      </c>
      <c r="J43" s="159">
        <f t="shared" si="25"/>
        <v>9.7112753722159127E-3</v>
      </c>
      <c r="K43" s="292"/>
      <c r="L43" s="292"/>
      <c r="M43" s="312">
        <v>0.51249999999999996</v>
      </c>
      <c r="N43" s="319">
        <v>-2.4084752413018752E-2</v>
      </c>
      <c r="O43" s="322">
        <f t="shared" si="1"/>
        <v>-3.1983400657087956E-2</v>
      </c>
      <c r="P43" s="319">
        <v>4.5832308974811586E-3</v>
      </c>
      <c r="Q43" s="323">
        <f t="shared" si="2"/>
        <v>4.5832308974811595E-3</v>
      </c>
      <c r="R43" s="319">
        <v>0.5734848737442535</v>
      </c>
      <c r="S43" s="316">
        <f t="shared" si="3"/>
        <v>0.57348487374425305</v>
      </c>
      <c r="V43" s="55">
        <v>40</v>
      </c>
      <c r="W43" s="55">
        <f>LARGE(Q$2:Q123,V43)</f>
        <v>4.5832308974811595E-3</v>
      </c>
      <c r="X43" s="55">
        <f t="shared" si="4"/>
        <v>428.81379444505927</v>
      </c>
      <c r="Y43" s="55">
        <f t="shared" si="5"/>
        <v>0.50022865102234648</v>
      </c>
      <c r="AC43" s="300" t="str">
        <f t="shared" si="9"/>
        <v/>
      </c>
      <c r="AD43" s="300" t="str">
        <f t="shared" si="6"/>
        <v/>
      </c>
      <c r="AE43" s="300" t="str">
        <f t="shared" si="7"/>
        <v/>
      </c>
      <c r="AF43" s="300" t="str">
        <f t="shared" si="8"/>
        <v/>
      </c>
      <c r="AG43" s="302">
        <f t="shared" si="24"/>
        <v>9.7696783282171153E-3</v>
      </c>
      <c r="AI43" s="63">
        <f t="shared" si="10"/>
        <v>42</v>
      </c>
      <c r="AJ43" s="106">
        <f t="shared" si="11"/>
        <v>112363.52020909598</v>
      </c>
      <c r="AK43" s="106">
        <f t="shared" si="12"/>
        <v>118332.45083985075</v>
      </c>
      <c r="AL43" s="106">
        <f t="shared" si="13"/>
        <v>106114.38712966295</v>
      </c>
      <c r="AM43" s="106">
        <f t="shared" si="14"/>
        <v>118848.76990472146</v>
      </c>
      <c r="AN43" s="106">
        <f t="shared" si="15"/>
        <v>119859.7955151146</v>
      </c>
      <c r="AR43" s="106">
        <f t="shared" si="16"/>
        <v>100000.11812761011</v>
      </c>
      <c r="AS43" s="106">
        <f t="shared" si="17"/>
        <v>100000.17009014878</v>
      </c>
      <c r="AT43" s="106">
        <f t="shared" si="18"/>
        <v>100000.06075923014</v>
      </c>
      <c r="AU43" s="106">
        <f t="shared" si="19"/>
        <v>100000.17406424799</v>
      </c>
      <c r="AV43" s="106">
        <f t="shared" si="20"/>
        <v>100000.18269029795</v>
      </c>
    </row>
    <row r="44" spans="1:48">
      <c r="A44" s="319"/>
      <c r="B44" s="319"/>
      <c r="C44" s="158"/>
      <c r="D44" s="159">
        <v>37</v>
      </c>
      <c r="F44" s="159">
        <f t="shared" si="25"/>
        <v>0</v>
      </c>
      <c r="G44" s="159">
        <f t="shared" si="25"/>
        <v>0</v>
      </c>
      <c r="H44" s="159">
        <f t="shared" si="25"/>
        <v>0</v>
      </c>
      <c r="I44" s="159">
        <f t="shared" si="25"/>
        <v>0</v>
      </c>
      <c r="J44" s="159">
        <f t="shared" si="25"/>
        <v>9.7112753722159127E-3</v>
      </c>
      <c r="K44" s="292"/>
      <c r="L44" s="292"/>
      <c r="M44" s="312">
        <v>0.52500000000000002</v>
      </c>
      <c r="N44" s="319">
        <v>-3.1983400657088046E-2</v>
      </c>
      <c r="O44" s="322">
        <f t="shared" si="1"/>
        <v>-3.1983400657087949E-2</v>
      </c>
      <c r="P44" s="319">
        <v>4.7846406347770969E-3</v>
      </c>
      <c r="Q44" s="323">
        <f t="shared" si="2"/>
        <v>4.6065920798816409E-3</v>
      </c>
      <c r="R44" s="319">
        <v>0.60543498201126633</v>
      </c>
      <c r="S44" s="316">
        <f t="shared" si="3"/>
        <v>0.57712536662934932</v>
      </c>
      <c r="V44" s="55">
        <v>39</v>
      </c>
      <c r="W44" s="55">
        <f>LARGE(Q$2:Q124,V44)</f>
        <v>4.6065920798816409E-3</v>
      </c>
      <c r="X44" s="55">
        <f t="shared" si="4"/>
        <v>428.67245590411761</v>
      </c>
      <c r="Y44" s="55">
        <f t="shared" si="5"/>
        <v>0.51024512357962426</v>
      </c>
      <c r="AC44" s="300" t="str">
        <f t="shared" si="9"/>
        <v/>
      </c>
      <c r="AD44" s="300" t="str">
        <f t="shared" si="6"/>
        <v/>
      </c>
      <c r="AE44" s="300" t="str">
        <f t="shared" si="7"/>
        <v/>
      </c>
      <c r="AF44" s="300" t="str">
        <f t="shared" si="8"/>
        <v/>
      </c>
      <c r="AG44" s="302">
        <f t="shared" si="24"/>
        <v>9.8280812842183179E-3</v>
      </c>
      <c r="AI44" s="63">
        <f t="shared" si="10"/>
        <v>43</v>
      </c>
      <c r="AJ44" s="106">
        <f t="shared" si="11"/>
        <v>112363.52020909598</v>
      </c>
      <c r="AK44" s="106">
        <f t="shared" si="12"/>
        <v>117374.7176684984</v>
      </c>
      <c r="AL44" s="106">
        <f t="shared" si="13"/>
        <v>107144.89316403304</v>
      </c>
      <c r="AM44" s="106">
        <f t="shared" si="14"/>
        <v>120002.94303691534</v>
      </c>
      <c r="AN44" s="106">
        <f t="shared" si="15"/>
        <v>118889.70065726624</v>
      </c>
      <c r="AR44" s="106">
        <f t="shared" si="16"/>
        <v>100000.11812761011</v>
      </c>
      <c r="AS44" s="106">
        <f t="shared" si="17"/>
        <v>100000.16199656866</v>
      </c>
      <c r="AT44" s="106">
        <f t="shared" si="18"/>
        <v>100000.07047050551</v>
      </c>
      <c r="AU44" s="106">
        <f t="shared" si="19"/>
        <v>100000.18377552336</v>
      </c>
      <c r="AV44" s="106">
        <f t="shared" si="20"/>
        <v>100000.17459671783</v>
      </c>
    </row>
    <row r="45" spans="1:48">
      <c r="A45" s="319"/>
      <c r="B45" s="319"/>
      <c r="C45" s="158"/>
      <c r="D45" s="159">
        <v>38</v>
      </c>
      <c r="F45" s="159">
        <f t="shared" si="25"/>
        <v>-8.0935801173299959E-3</v>
      </c>
      <c r="G45" s="159">
        <f t="shared" si="25"/>
        <v>0</v>
      </c>
      <c r="H45" s="159">
        <f t="shared" si="25"/>
        <v>1.2047393612264031E-2</v>
      </c>
      <c r="I45" s="159">
        <f t="shared" si="25"/>
        <v>1.2047393612264031E-2</v>
      </c>
      <c r="J45" s="159">
        <f t="shared" si="25"/>
        <v>1.2047393612264031E-2</v>
      </c>
      <c r="K45" s="292"/>
      <c r="L45" s="292"/>
      <c r="M45" s="312">
        <v>0.53749999999999998</v>
      </c>
      <c r="N45" s="319">
        <v>-4.7589429527241087E-2</v>
      </c>
      <c r="O45" s="322">
        <f t="shared" si="1"/>
        <v>-3.1983400657087935E-2</v>
      </c>
      <c r="P45" s="319">
        <v>4.2271337876902413E-3</v>
      </c>
      <c r="Q45" s="323">
        <f t="shared" si="2"/>
        <v>4.6384626326789486E-3</v>
      </c>
      <c r="R45" s="319">
        <v>0.51848170055205078</v>
      </c>
      <c r="S45" s="316">
        <f t="shared" si="3"/>
        <v>0.58183495774158112</v>
      </c>
      <c r="V45" s="55">
        <v>38</v>
      </c>
      <c r="W45" s="55">
        <f>LARGE(Q$2:Q125,V45)</f>
        <v>4.6384626326789486E-3</v>
      </c>
      <c r="X45" s="55">
        <f t="shared" si="4"/>
        <v>428.04422249635502</v>
      </c>
      <c r="Y45" s="55">
        <f t="shared" si="5"/>
        <v>0.52389847337160178</v>
      </c>
      <c r="AC45" s="300" t="str">
        <f t="shared" si="9"/>
        <v/>
      </c>
      <c r="AD45" s="300" t="str">
        <f t="shared" si="6"/>
        <v/>
      </c>
      <c r="AE45" s="300" t="str">
        <f t="shared" si="7"/>
        <v/>
      </c>
      <c r="AF45" s="300" t="str">
        <f t="shared" si="8"/>
        <v/>
      </c>
      <c r="AG45" s="302">
        <f t="shared" si="24"/>
        <v>9.8864842402195223E-3</v>
      </c>
      <c r="AI45" s="63">
        <f t="shared" si="10"/>
        <v>44</v>
      </c>
      <c r="AJ45" s="106">
        <f t="shared" si="11"/>
        <v>113717.20776471455</v>
      </c>
      <c r="AK45" s="106">
        <f t="shared" si="12"/>
        <v>117374.7176684984</v>
      </c>
      <c r="AL45" s="106">
        <f t="shared" si="13"/>
        <v>108435.70986552413</v>
      </c>
      <c r="AM45" s="106">
        <f t="shared" si="14"/>
        <v>120002.94303691534</v>
      </c>
      <c r="AN45" s="106">
        <f t="shared" si="15"/>
        <v>118889.70065726624</v>
      </c>
      <c r="AR45" s="106">
        <f t="shared" si="16"/>
        <v>100000.13017500372</v>
      </c>
      <c r="AS45" s="106">
        <f t="shared" si="17"/>
        <v>100000.16199656866</v>
      </c>
      <c r="AT45" s="106">
        <f t="shared" si="18"/>
        <v>100000.08251789912</v>
      </c>
      <c r="AU45" s="106">
        <f t="shared" si="19"/>
        <v>100000.18377552336</v>
      </c>
      <c r="AV45" s="106">
        <f t="shared" si="20"/>
        <v>100000.17459671783</v>
      </c>
    </row>
    <row r="46" spans="1:48">
      <c r="A46" s="319"/>
      <c r="B46" s="319"/>
      <c r="C46" s="158"/>
      <c r="D46" s="159">
        <v>39</v>
      </c>
      <c r="F46" s="159">
        <f t="shared" si="25"/>
        <v>-8.0935801173299959E-3</v>
      </c>
      <c r="G46" s="159">
        <f t="shared" si="25"/>
        <v>1.2047393612264031E-2</v>
      </c>
      <c r="H46" s="159">
        <f t="shared" si="25"/>
        <v>-8.0935801173299959E-3</v>
      </c>
      <c r="I46" s="159">
        <f t="shared" si="25"/>
        <v>-8.0935801173299959E-3</v>
      </c>
      <c r="J46" s="159">
        <f t="shared" si="25"/>
        <v>0</v>
      </c>
      <c r="K46" s="292"/>
      <c r="L46" s="292"/>
      <c r="M46" s="312">
        <v>0.55000000000000004</v>
      </c>
      <c r="N46" s="319">
        <v>-4.7589429527241385E-2</v>
      </c>
      <c r="O46" s="322">
        <f t="shared" si="1"/>
        <v>-3.1983400657087914E-2</v>
      </c>
      <c r="P46" s="319">
        <v>3.042036546315084E-3</v>
      </c>
      <c r="Q46" s="323">
        <f t="shared" si="2"/>
        <v>4.6766756270830833E-3</v>
      </c>
      <c r="R46" s="319">
        <v>0.3490632433058074</v>
      </c>
      <c r="S46" s="316">
        <f t="shared" si="3"/>
        <v>0.5880974602323219</v>
      </c>
      <c r="V46" s="55">
        <v>37</v>
      </c>
      <c r="W46" s="55">
        <f>LARGE(Q$2:Q126,V46)</f>
        <v>4.6766756270830833E-3</v>
      </c>
      <c r="X46" s="55">
        <f t="shared" si="4"/>
        <v>426.63163335138648</v>
      </c>
      <c r="Y46" s="55">
        <f t="shared" si="5"/>
        <v>0.54023061637817027</v>
      </c>
      <c r="AC46" s="300" t="str">
        <f t="shared" si="9"/>
        <v/>
      </c>
      <c r="AD46" s="300" t="str">
        <f t="shared" si="6"/>
        <v/>
      </c>
      <c r="AE46" s="300" t="str">
        <f t="shared" si="7"/>
        <v/>
      </c>
      <c r="AF46" s="300" t="str">
        <f t="shared" si="8"/>
        <v/>
      </c>
      <c r="AG46" s="302">
        <f t="shared" si="24"/>
        <v>9.9448871962207249E-3</v>
      </c>
      <c r="AI46" s="63">
        <f t="shared" si="10"/>
        <v>45</v>
      </c>
      <c r="AJ46" s="106">
        <f t="shared" si="11"/>
        <v>112796.82843295178</v>
      </c>
      <c r="AK46" s="106">
        <f t="shared" si="12"/>
        <v>116424.73598729943</v>
      </c>
      <c r="AL46" s="106">
        <f t="shared" si="13"/>
        <v>109488.75890420994</v>
      </c>
      <c r="AM46" s="106">
        <f t="shared" si="14"/>
        <v>120002.94303691534</v>
      </c>
      <c r="AN46" s="106">
        <f t="shared" si="15"/>
        <v>117927.45733987127</v>
      </c>
      <c r="AR46" s="106">
        <f t="shared" si="16"/>
        <v>100000.1220814236</v>
      </c>
      <c r="AS46" s="106">
        <f t="shared" si="17"/>
        <v>100000.15390298853</v>
      </c>
      <c r="AT46" s="106">
        <f t="shared" si="18"/>
        <v>100000.09222917449</v>
      </c>
      <c r="AU46" s="106">
        <f t="shared" si="19"/>
        <v>100000.18377552336</v>
      </c>
      <c r="AV46" s="106">
        <f t="shared" si="20"/>
        <v>100000.16650313771</v>
      </c>
    </row>
    <row r="47" spans="1:48">
      <c r="A47" s="319"/>
      <c r="B47" s="319"/>
      <c r="C47" s="158"/>
      <c r="D47" s="159">
        <v>40</v>
      </c>
      <c r="F47" s="159">
        <f t="shared" si="25"/>
        <v>1.2047393612264031E-2</v>
      </c>
      <c r="G47" s="159">
        <f t="shared" si="25"/>
        <v>1.2047393612264031E-2</v>
      </c>
      <c r="H47" s="159">
        <f t="shared" si="25"/>
        <v>-8.0935801173299959E-3</v>
      </c>
      <c r="I47" s="159">
        <f t="shared" si="25"/>
        <v>0</v>
      </c>
      <c r="J47" s="159">
        <f t="shared" si="25"/>
        <v>1.2047393612264031E-2</v>
      </c>
      <c r="K47" s="292"/>
      <c r="L47" s="292"/>
      <c r="M47" s="312">
        <v>0.5625</v>
      </c>
      <c r="N47" s="319">
        <v>-2.4084752413018828E-2</v>
      </c>
      <c r="O47" s="322">
        <f t="shared" si="1"/>
        <v>-3.19834006570879E-2</v>
      </c>
      <c r="P47" s="319">
        <v>5.6748834092543964E-3</v>
      </c>
      <c r="Q47" s="323">
        <f t="shared" si="2"/>
        <v>4.7145570875756562E-3</v>
      </c>
      <c r="R47" s="319">
        <v>0.75479038580162738</v>
      </c>
      <c r="S47" s="316">
        <f t="shared" si="3"/>
        <v>0.59434310425362735</v>
      </c>
      <c r="V47" s="55">
        <v>36</v>
      </c>
      <c r="W47" s="55">
        <f>LARGE(Q$2:Q127,V47)</f>
        <v>4.7145570875756562E-3</v>
      </c>
      <c r="X47" s="55">
        <f t="shared" si="4"/>
        <v>424.5283860547114</v>
      </c>
      <c r="Y47" s="55">
        <f t="shared" si="5"/>
        <v>0.55635440346537168</v>
      </c>
      <c r="AC47" s="300" t="str">
        <f t="shared" si="9"/>
        <v/>
      </c>
      <c r="AD47" s="300" t="str">
        <f t="shared" si="6"/>
        <v/>
      </c>
      <c r="AE47" s="300" t="str">
        <f t="shared" si="7"/>
        <v/>
      </c>
      <c r="AF47" s="300" t="str">
        <f t="shared" si="8"/>
        <v/>
      </c>
      <c r="AG47" s="302">
        <f t="shared" si="24"/>
        <v>1.0003290152221928E-2</v>
      </c>
      <c r="AI47" s="63">
        <f t="shared" si="10"/>
        <v>46</v>
      </c>
      <c r="AJ47" s="106">
        <f t="shared" si="11"/>
        <v>114155.73622329856</v>
      </c>
      <c r="AK47" s="106">
        <f t="shared" si="12"/>
        <v>117827.35060794234</v>
      </c>
      <c r="AL47" s="106">
        <f t="shared" si="13"/>
        <v>110807.81307884723</v>
      </c>
      <c r="AM47" s="106">
        <f t="shared" si="14"/>
        <v>120002.94303691534</v>
      </c>
      <c r="AN47" s="106">
        <f t="shared" si="15"/>
        <v>117927.45733987127</v>
      </c>
      <c r="AR47" s="106">
        <f t="shared" si="16"/>
        <v>100000.13412881721</v>
      </c>
      <c r="AS47" s="106">
        <f t="shared" si="17"/>
        <v>100000.16595038214</v>
      </c>
      <c r="AT47" s="106">
        <f t="shared" si="18"/>
        <v>100000.1042765681</v>
      </c>
      <c r="AU47" s="106">
        <f t="shared" si="19"/>
        <v>100000.18377552336</v>
      </c>
      <c r="AV47" s="106">
        <f t="shared" si="20"/>
        <v>100000.16650313771</v>
      </c>
    </row>
    <row r="48" spans="1:48">
      <c r="A48" s="319"/>
      <c r="B48" s="319"/>
      <c r="C48" s="158"/>
      <c r="D48" s="159">
        <v>41</v>
      </c>
      <c r="F48" s="159">
        <f t="shared" ref="F48:J57" si="26">IF($C$5=0,IF($D48&gt;$A$5,"",INDIRECT(CONCATENATE("B",RANDBETWEEN(11,$D$5)))),IF($D48&gt;$A$5,"",$C$3*INDIRECT(CONCATENATE("B",RANDBETWEEN(11,$D$5)))))</f>
        <v>9.7112753722159127E-3</v>
      </c>
      <c r="G48" s="159">
        <f t="shared" si="26"/>
        <v>0</v>
      </c>
      <c r="H48" s="159">
        <f t="shared" si="26"/>
        <v>9.7112753722159127E-3</v>
      </c>
      <c r="I48" s="159">
        <f t="shared" si="26"/>
        <v>9.7112753722159127E-3</v>
      </c>
      <c r="J48" s="159">
        <f t="shared" si="26"/>
        <v>1.2047393612264031E-2</v>
      </c>
      <c r="K48" s="292"/>
      <c r="L48" s="292"/>
      <c r="M48" s="312">
        <v>0.57499999999999996</v>
      </c>
      <c r="N48" s="319">
        <v>-4.3916642025523013E-2</v>
      </c>
      <c r="O48" s="322">
        <f t="shared" si="1"/>
        <v>-3.1983400657087886E-2</v>
      </c>
      <c r="P48" s="319">
        <v>4.1804114228892819E-3</v>
      </c>
      <c r="Q48" s="323">
        <f t="shared" si="2"/>
        <v>4.7379182699761385E-3</v>
      </c>
      <c r="R48" s="319">
        <v>0.51147954111411309</v>
      </c>
      <c r="S48" s="316">
        <f t="shared" si="3"/>
        <v>0.59803185577853146</v>
      </c>
      <c r="V48" s="55">
        <v>35</v>
      </c>
      <c r="W48" s="55">
        <f>LARGE(Q$2:Q128,V48)</f>
        <v>4.7379182699761385E-3</v>
      </c>
      <c r="X48" s="55">
        <f t="shared" si="4"/>
        <v>422.88684785730823</v>
      </c>
      <c r="Y48" s="55">
        <f t="shared" si="5"/>
        <v>0.56625322212450868</v>
      </c>
      <c r="AC48" s="300" t="str">
        <f t="shared" si="9"/>
        <v/>
      </c>
      <c r="AD48" s="300" t="str">
        <f t="shared" si="6"/>
        <v/>
      </c>
      <c r="AE48" s="300" t="str">
        <f t="shared" si="7"/>
        <v/>
      </c>
      <c r="AF48" s="300" t="str">
        <f t="shared" si="8"/>
        <v/>
      </c>
      <c r="AG48" s="302">
        <f t="shared" si="24"/>
        <v>1.006169310822313E-2</v>
      </c>
      <c r="AI48" s="63">
        <f t="shared" si="10"/>
        <v>47</v>
      </c>
      <c r="AJ48" s="106">
        <f t="shared" si="11"/>
        <v>115531.01531067843</v>
      </c>
      <c r="AK48" s="106">
        <f t="shared" si="12"/>
        <v>116873.70550578422</v>
      </c>
      <c r="AL48" s="106">
        <f t="shared" si="13"/>
        <v>109910.98116606746</v>
      </c>
      <c r="AM48" s="106">
        <f t="shared" si="14"/>
        <v>120002.94303691534</v>
      </c>
      <c r="AN48" s="106">
        <f t="shared" si="15"/>
        <v>116973.002015858</v>
      </c>
      <c r="AR48" s="106">
        <f t="shared" si="16"/>
        <v>100000.14617621082</v>
      </c>
      <c r="AS48" s="106">
        <f t="shared" si="17"/>
        <v>100000.15785680202</v>
      </c>
      <c r="AT48" s="106">
        <f t="shared" si="18"/>
        <v>100000.09618298798</v>
      </c>
      <c r="AU48" s="106">
        <f t="shared" si="19"/>
        <v>100000.18377552336</v>
      </c>
      <c r="AV48" s="106">
        <f t="shared" si="20"/>
        <v>100000.15840955758</v>
      </c>
    </row>
    <row r="49" spans="1:48">
      <c r="A49" s="319"/>
      <c r="B49" s="319"/>
      <c r="C49" s="158"/>
      <c r="D49" s="159">
        <v>42</v>
      </c>
      <c r="F49" s="159">
        <f t="shared" si="26"/>
        <v>0</v>
      </c>
      <c r="G49" s="159">
        <f t="shared" si="26"/>
        <v>-8.0935801173299959E-3</v>
      </c>
      <c r="H49" s="159">
        <f t="shared" si="26"/>
        <v>9.7112753722159127E-3</v>
      </c>
      <c r="I49" s="159">
        <f t="shared" si="26"/>
        <v>9.7112753722159127E-3</v>
      </c>
      <c r="J49" s="159">
        <f t="shared" si="26"/>
        <v>-8.0935801173299959E-3</v>
      </c>
      <c r="K49" s="292"/>
      <c r="L49" s="292"/>
      <c r="M49" s="312">
        <v>0.58750000000000002</v>
      </c>
      <c r="N49" s="319">
        <v>-3.6115364504274911E-2</v>
      </c>
      <c r="O49" s="322">
        <f t="shared" si="1"/>
        <v>-3.1983400657087845E-2</v>
      </c>
      <c r="P49" s="319">
        <v>3.6696269406033843E-3</v>
      </c>
      <c r="Q49" s="323">
        <f t="shared" si="2"/>
        <v>4.7846406347770969E-3</v>
      </c>
      <c r="R49" s="319">
        <v>0.43623796712264706</v>
      </c>
      <c r="S49" s="316">
        <f t="shared" si="3"/>
        <v>0.60543498201126633</v>
      </c>
      <c r="V49" s="55">
        <v>34</v>
      </c>
      <c r="W49" s="55">
        <f>LARGE(Q$2:Q129,V49)</f>
        <v>4.7846406347770969E-3</v>
      </c>
      <c r="X49" s="55">
        <f t="shared" si="4"/>
        <v>418.82978253598844</v>
      </c>
      <c r="Y49" s="55">
        <f t="shared" si="5"/>
        <v>0.5859206988836787</v>
      </c>
      <c r="AC49" s="300" t="str">
        <f t="shared" si="9"/>
        <v/>
      </c>
      <c r="AD49" s="300" t="str">
        <f t="shared" si="6"/>
        <v/>
      </c>
      <c r="AE49" s="300" t="str">
        <f t="shared" si="7"/>
        <v/>
      </c>
      <c r="AF49" s="300" t="str">
        <f t="shared" si="8"/>
        <v/>
      </c>
      <c r="AG49" s="302">
        <f t="shared" si="24"/>
        <v>1.0120096064224333E-2</v>
      </c>
      <c r="AI49" s="63">
        <f t="shared" si="10"/>
        <v>48</v>
      </c>
      <c r="AJ49" s="106">
        <f t="shared" si="11"/>
        <v>114595.95578222498</v>
      </c>
      <c r="AK49" s="106">
        <f t="shared" si="12"/>
        <v>115927.77880666393</v>
      </c>
      <c r="AL49" s="106">
        <f t="shared" si="13"/>
        <v>110978.35697060158</v>
      </c>
      <c r="AM49" s="106">
        <f t="shared" si="14"/>
        <v>119031.68960313068</v>
      </c>
      <c r="AN49" s="106">
        <f t="shared" si="15"/>
        <v>118108.95904954876</v>
      </c>
      <c r="AR49" s="106">
        <f t="shared" si="16"/>
        <v>100000.1380826307</v>
      </c>
      <c r="AS49" s="106">
        <f t="shared" si="17"/>
        <v>100000.1497632219</v>
      </c>
      <c r="AT49" s="106">
        <f t="shared" si="18"/>
        <v>100000.10589426335</v>
      </c>
      <c r="AU49" s="106">
        <f t="shared" si="19"/>
        <v>100000.17568194323</v>
      </c>
      <c r="AV49" s="106">
        <f t="shared" si="20"/>
        <v>100000.16812083295</v>
      </c>
    </row>
    <row r="50" spans="1:48">
      <c r="A50" s="319"/>
      <c r="B50" s="319"/>
      <c r="C50" s="158"/>
      <c r="D50" s="159">
        <v>43</v>
      </c>
      <c r="F50" s="159">
        <f t="shared" si="26"/>
        <v>1.2047393612264031E-2</v>
      </c>
      <c r="G50" s="159">
        <f t="shared" si="26"/>
        <v>0</v>
      </c>
      <c r="H50" s="159">
        <f t="shared" si="26"/>
        <v>1.2047393612264031E-2</v>
      </c>
      <c r="I50" s="159">
        <f t="shared" si="26"/>
        <v>0</v>
      </c>
      <c r="J50" s="159">
        <f t="shared" si="26"/>
        <v>0</v>
      </c>
      <c r="K50" s="292"/>
      <c r="L50" s="292"/>
      <c r="M50" s="312">
        <v>0.6</v>
      </c>
      <c r="N50" s="319">
        <v>-3.1983400657088067E-2</v>
      </c>
      <c r="O50" s="322">
        <f t="shared" si="1"/>
        <v>-3.0493529920109879E-2</v>
      </c>
      <c r="P50" s="319">
        <v>3.4915783857079252E-3</v>
      </c>
      <c r="Q50" s="323">
        <f t="shared" si="2"/>
        <v>4.8080018171775809E-3</v>
      </c>
      <c r="R50" s="319">
        <v>0.41091190602286298</v>
      </c>
      <c r="S50" s="316">
        <f t="shared" si="3"/>
        <v>0.60914939625637277</v>
      </c>
      <c r="V50" s="55">
        <v>33</v>
      </c>
      <c r="W50" s="55">
        <f>LARGE(Q$2:Q130,V50)</f>
        <v>4.8080018171775809E-3</v>
      </c>
      <c r="X50" s="55">
        <f t="shared" si="4"/>
        <v>416.42183194533618</v>
      </c>
      <c r="Y50" s="55">
        <f t="shared" si="5"/>
        <v>0.5956774171624678</v>
      </c>
      <c r="AC50" s="300" t="str">
        <f t="shared" si="9"/>
        <v/>
      </c>
      <c r="AD50" s="300" t="str">
        <f t="shared" si="6"/>
        <v/>
      </c>
      <c r="AE50" s="300" t="str">
        <f t="shared" si="7"/>
        <v/>
      </c>
      <c r="AF50" s="300" t="str">
        <f t="shared" si="8"/>
        <v/>
      </c>
      <c r="AG50" s="302">
        <f t="shared" si="24"/>
        <v>1.0178499020225537E-2</v>
      </c>
      <c r="AI50" s="63">
        <f t="shared" si="10"/>
        <v>49</v>
      </c>
      <c r="AJ50" s="106">
        <f t="shared" si="11"/>
        <v>115708.82866536845</v>
      </c>
      <c r="AK50" s="106">
        <f t="shared" si="12"/>
        <v>117053.58538994478</v>
      </c>
      <c r="AL50" s="106">
        <f t="shared" si="13"/>
        <v>110978.35697060158</v>
      </c>
      <c r="AM50" s="106">
        <f t="shared" si="14"/>
        <v>120465.71122011244</v>
      </c>
      <c r="AN50" s="106">
        <f t="shared" si="15"/>
        <v>119255.9476748047</v>
      </c>
      <c r="AR50" s="106">
        <f t="shared" si="16"/>
        <v>100000.14779390607</v>
      </c>
      <c r="AS50" s="106">
        <f t="shared" si="17"/>
        <v>100000.15947449727</v>
      </c>
      <c r="AT50" s="106">
        <f t="shared" si="18"/>
        <v>100000.10589426335</v>
      </c>
      <c r="AU50" s="106">
        <f t="shared" si="19"/>
        <v>100000.18772933685</v>
      </c>
      <c r="AV50" s="106">
        <f t="shared" si="20"/>
        <v>100000.17783210833</v>
      </c>
    </row>
    <row r="51" spans="1:48">
      <c r="A51"/>
      <c r="B51"/>
      <c r="C51" s="158"/>
      <c r="D51" s="159">
        <v>44</v>
      </c>
      <c r="F51" s="159">
        <f t="shared" si="26"/>
        <v>-8.0935801173299959E-3</v>
      </c>
      <c r="G51" s="159">
        <f t="shared" si="26"/>
        <v>-8.0935801173299959E-3</v>
      </c>
      <c r="H51" s="159">
        <f t="shared" si="26"/>
        <v>9.7112753722159127E-3</v>
      </c>
      <c r="I51" s="159">
        <f t="shared" si="26"/>
        <v>0</v>
      </c>
      <c r="J51" s="159">
        <f t="shared" si="26"/>
        <v>-8.0935801173299959E-3</v>
      </c>
      <c r="K51" s="292"/>
      <c r="L51" s="292"/>
      <c r="M51" s="312">
        <v>0.61250000000000004</v>
      </c>
      <c r="N51" s="319">
        <v>-3.1983400657087969E-2</v>
      </c>
      <c r="O51" s="322">
        <f t="shared" si="1"/>
        <v>-3.0493529920109674E-2</v>
      </c>
      <c r="P51" s="319">
        <v>4.2271337876902413E-3</v>
      </c>
      <c r="Q51" s="323">
        <f t="shared" si="2"/>
        <v>4.8303683978433674E-3</v>
      </c>
      <c r="R51" s="319">
        <v>0.51848170055205012</v>
      </c>
      <c r="S51" s="316">
        <f t="shared" si="3"/>
        <v>0.61274600007539759</v>
      </c>
      <c r="V51" s="55">
        <v>32</v>
      </c>
      <c r="W51" s="55">
        <f>LARGE(Q$2:Q131,V51)</f>
        <v>4.8303683978433674E-3</v>
      </c>
      <c r="X51" s="55">
        <f t="shared" si="4"/>
        <v>413.88476282709985</v>
      </c>
      <c r="Y51" s="55">
        <f t="shared" si="5"/>
        <v>0.60496339523284948</v>
      </c>
      <c r="AC51" s="300" t="str">
        <f t="shared" si="9"/>
        <v/>
      </c>
      <c r="AD51" s="300" t="str">
        <f t="shared" si="6"/>
        <v/>
      </c>
      <c r="AE51" s="300" t="str">
        <f t="shared" si="7"/>
        <v/>
      </c>
      <c r="AF51" s="300" t="str">
        <f t="shared" si="8"/>
        <v/>
      </c>
      <c r="AG51" s="302">
        <f t="shared" si="24"/>
        <v>1.023690197622674E-2</v>
      </c>
      <c r="AI51" s="63">
        <f t="shared" si="10"/>
        <v>50</v>
      </c>
      <c r="AJ51" s="106">
        <f t="shared" si="11"/>
        <v>116832.50896353439</v>
      </c>
      <c r="AK51" s="106">
        <f t="shared" si="12"/>
        <v>118463.77600686421</v>
      </c>
      <c r="AL51" s="106">
        <f t="shared" si="13"/>
        <v>110080.14474717037</v>
      </c>
      <c r="AM51" s="106">
        <f t="shared" si="14"/>
        <v>121917.00905996247</v>
      </c>
      <c r="AN51" s="106">
        <f t="shared" si="15"/>
        <v>118290.74010783056</v>
      </c>
      <c r="AR51" s="106">
        <f t="shared" si="16"/>
        <v>100000.15750518144</v>
      </c>
      <c r="AS51" s="106">
        <f t="shared" si="17"/>
        <v>100000.17152189088</v>
      </c>
      <c r="AT51" s="106">
        <f t="shared" si="18"/>
        <v>100000.09780068323</v>
      </c>
      <c r="AU51" s="106">
        <f t="shared" si="19"/>
        <v>100000.19977673046</v>
      </c>
      <c r="AV51" s="106">
        <f t="shared" si="20"/>
        <v>100000.1697385282</v>
      </c>
    </row>
    <row r="52" spans="1:48">
      <c r="A52"/>
      <c r="B52"/>
      <c r="C52" s="158"/>
      <c r="D52" s="159">
        <v>45</v>
      </c>
      <c r="F52" s="159">
        <f t="shared" si="26"/>
        <v>1.2047393612264031E-2</v>
      </c>
      <c r="G52" s="159">
        <f t="shared" si="26"/>
        <v>1.2047393612264031E-2</v>
      </c>
      <c r="H52" s="159">
        <f t="shared" si="26"/>
        <v>1.2047393612264031E-2</v>
      </c>
      <c r="I52" s="159">
        <f t="shared" si="26"/>
        <v>0</v>
      </c>
      <c r="J52" s="159">
        <f t="shared" si="26"/>
        <v>0</v>
      </c>
      <c r="K52" s="292"/>
      <c r="L52" s="292"/>
      <c r="M52" s="312">
        <v>0.625</v>
      </c>
      <c r="N52" s="319">
        <v>-5.4249411819993321E-2</v>
      </c>
      <c r="O52" s="322">
        <f t="shared" si="1"/>
        <v>-3.0493529920109605E-2</v>
      </c>
      <c r="P52" s="319">
        <v>3.0653977287155637E-3</v>
      </c>
      <c r="Q52" s="323">
        <f t="shared" si="2"/>
        <v>4.8547241819785446E-3</v>
      </c>
      <c r="R52" s="319">
        <v>0.35218450314169902</v>
      </c>
      <c r="S52" s="316">
        <f t="shared" si="3"/>
        <v>0.61660402619052723</v>
      </c>
      <c r="V52" s="55">
        <v>31</v>
      </c>
      <c r="W52" s="55">
        <f>LARGE(Q$2:Q132,V52)</f>
        <v>4.8547241819785446E-3</v>
      </c>
      <c r="X52" s="55">
        <f t="shared" si="4"/>
        <v>410.86944822122604</v>
      </c>
      <c r="Y52" s="55">
        <f t="shared" si="5"/>
        <v>0.61500769190086513</v>
      </c>
      <c r="AC52" s="300" t="str">
        <f t="shared" si="9"/>
        <v/>
      </c>
      <c r="AD52" s="300" t="str">
        <f t="shared" si="6"/>
        <v/>
      </c>
      <c r="AE52" s="300" t="str">
        <f t="shared" si="7"/>
        <v/>
      </c>
      <c r="AF52" s="300" t="str">
        <f t="shared" si="8"/>
        <v/>
      </c>
      <c r="AG52" s="302">
        <f t="shared" si="24"/>
        <v>1.0295304932227942E-2</v>
      </c>
      <c r="AI52" s="63">
        <f t="shared" si="10"/>
        <v>51</v>
      </c>
      <c r="AJ52" s="106">
        <f t="shared" si="11"/>
        <v>118240.03618572645</v>
      </c>
      <c r="AK52" s="106">
        <f t="shared" si="12"/>
        <v>117504.97994475122</v>
      </c>
      <c r="AL52" s="106">
        <f t="shared" si="13"/>
        <v>110080.14474717037</v>
      </c>
      <c r="AM52" s="106">
        <f t="shared" si="14"/>
        <v>123385.79125613779</v>
      </c>
      <c r="AN52" s="106">
        <f t="shared" si="15"/>
        <v>118290.74010783056</v>
      </c>
      <c r="AR52" s="106">
        <f t="shared" si="16"/>
        <v>100000.16955257505</v>
      </c>
      <c r="AS52" s="106">
        <f t="shared" si="17"/>
        <v>100000.16342831076</v>
      </c>
      <c r="AT52" s="106">
        <f t="shared" si="18"/>
        <v>100000.09780068323</v>
      </c>
      <c r="AU52" s="106">
        <f t="shared" si="19"/>
        <v>100000.21182412407</v>
      </c>
      <c r="AV52" s="106">
        <f t="shared" si="20"/>
        <v>100000.1697385282</v>
      </c>
    </row>
    <row r="53" spans="1:48">
      <c r="A53"/>
      <c r="B53"/>
      <c r="C53" s="158"/>
      <c r="D53" s="159">
        <v>46</v>
      </c>
      <c r="F53" s="159">
        <f t="shared" si="26"/>
        <v>1.2047393612264031E-2</v>
      </c>
      <c r="G53" s="159">
        <f t="shared" si="26"/>
        <v>-8.0935801173299959E-3</v>
      </c>
      <c r="H53" s="159">
        <f t="shared" si="26"/>
        <v>-8.0935801173299959E-3</v>
      </c>
      <c r="I53" s="159">
        <f t="shared" si="26"/>
        <v>0</v>
      </c>
      <c r="J53" s="159">
        <f t="shared" si="26"/>
        <v>-8.0935801173299959E-3</v>
      </c>
      <c r="K53" s="292"/>
      <c r="L53" s="292"/>
      <c r="M53" s="312">
        <v>0.63749999999999996</v>
      </c>
      <c r="N53" s="319">
        <v>-3.9818120558775059E-2</v>
      </c>
      <c r="O53" s="322">
        <f t="shared" si="1"/>
        <v>-3.0493529920109463E-2</v>
      </c>
      <c r="P53" s="319">
        <v>4.4140232468940924E-3</v>
      </c>
      <c r="Q53" s="323">
        <f t="shared" si="2"/>
        <v>4.8926056424711166E-3</v>
      </c>
      <c r="R53" s="319">
        <v>0.54681623026674298</v>
      </c>
      <c r="S53" s="316">
        <f t="shared" si="3"/>
        <v>0.62296178037364636</v>
      </c>
      <c r="V53" s="55">
        <v>30</v>
      </c>
      <c r="W53" s="55">
        <f>LARGE(Q$2:Q133,V53)</f>
        <v>4.8926056424711166E-3</v>
      </c>
      <c r="X53" s="55">
        <f t="shared" si="4"/>
        <v>405.67032889816659</v>
      </c>
      <c r="Y53" s="55">
        <f t="shared" si="5"/>
        <v>0.63047547948879523</v>
      </c>
      <c r="AC53" s="300" t="str">
        <f t="shared" si="9"/>
        <v/>
      </c>
      <c r="AD53" s="300" t="str">
        <f t="shared" si="6"/>
        <v/>
      </c>
      <c r="AE53" s="300" t="str">
        <f t="shared" si="7"/>
        <v/>
      </c>
      <c r="AF53" s="300" t="str">
        <f t="shared" si="8"/>
        <v/>
      </c>
      <c r="AG53" s="302">
        <f t="shared" si="24"/>
        <v>1.0353707888229145E-2</v>
      </c>
      <c r="AI53" s="63">
        <f t="shared" si="10"/>
        <v>52</v>
      </c>
      <c r="AJ53" s="106">
        <f t="shared" si="11"/>
        <v>118240.03618572645</v>
      </c>
      <c r="AK53" s="106">
        <f t="shared" si="12"/>
        <v>117504.97994475122</v>
      </c>
      <c r="AL53" s="106">
        <f t="shared" si="13"/>
        <v>111406.32357983453</v>
      </c>
      <c r="AM53" s="106">
        <f t="shared" si="14"/>
        <v>122387.15846926608</v>
      </c>
      <c r="AN53" s="106">
        <f t="shared" si="15"/>
        <v>119715.83521459562</v>
      </c>
      <c r="AR53" s="106">
        <f t="shared" si="16"/>
        <v>100000.16955257505</v>
      </c>
      <c r="AS53" s="106">
        <f t="shared" si="17"/>
        <v>100000.16342831076</v>
      </c>
      <c r="AT53" s="106">
        <f t="shared" si="18"/>
        <v>100000.10984807684</v>
      </c>
      <c r="AU53" s="106">
        <f t="shared" si="19"/>
        <v>100000.20373054394</v>
      </c>
      <c r="AV53" s="106">
        <f t="shared" si="20"/>
        <v>100000.18178592181</v>
      </c>
    </row>
    <row r="54" spans="1:48">
      <c r="A54"/>
      <c r="B54"/>
      <c r="C54" s="158"/>
      <c r="D54" s="159">
        <v>47</v>
      </c>
      <c r="F54" s="159">
        <f t="shared" si="26"/>
        <v>-8.0935801173299959E-3</v>
      </c>
      <c r="G54" s="159">
        <f t="shared" si="26"/>
        <v>-8.0935801173299959E-3</v>
      </c>
      <c r="H54" s="159">
        <f t="shared" si="26"/>
        <v>9.7112753722159127E-3</v>
      </c>
      <c r="I54" s="159">
        <f t="shared" si="26"/>
        <v>-8.0935801173299959E-3</v>
      </c>
      <c r="J54" s="159">
        <f t="shared" si="26"/>
        <v>9.7112753722159127E-3</v>
      </c>
      <c r="K54" s="292"/>
      <c r="L54" s="292"/>
      <c r="M54" s="312">
        <v>0.65</v>
      </c>
      <c r="N54" s="319">
        <v>-3.1983400657087956E-2</v>
      </c>
      <c r="O54" s="322">
        <f t="shared" si="1"/>
        <v>-2.8884324137436173E-2</v>
      </c>
      <c r="P54" s="319">
        <v>3.3836133780139111E-3</v>
      </c>
      <c r="Q54" s="323">
        <f t="shared" si="2"/>
        <v>4.9298898265122196E-3</v>
      </c>
      <c r="R54" s="319">
        <v>0.39567509097090903</v>
      </c>
      <c r="S54" s="316">
        <f t="shared" si="3"/>
        <v>0.62877114226500797</v>
      </c>
      <c r="V54" s="55">
        <v>29</v>
      </c>
      <c r="W54" s="55">
        <f>LARGE(Q$2:Q134,V54)</f>
        <v>4.9298898265122196E-3</v>
      </c>
      <c r="X54" s="55">
        <f t="shared" si="4"/>
        <v>399.96937786389924</v>
      </c>
      <c r="Y54" s="55">
        <f t="shared" si="5"/>
        <v>0.6454960485868747</v>
      </c>
      <c r="AC54" s="300" t="str">
        <f t="shared" si="9"/>
        <v/>
      </c>
      <c r="AD54" s="300" t="str">
        <f t="shared" si="6"/>
        <v/>
      </c>
      <c r="AE54" s="300" t="str">
        <f t="shared" si="7"/>
        <v/>
      </c>
      <c r="AF54" s="300" t="str">
        <f t="shared" si="8"/>
        <v/>
      </c>
      <c r="AG54" s="302">
        <f t="shared" si="24"/>
        <v>1.0412110844230348E-2</v>
      </c>
      <c r="AI54" s="63">
        <f t="shared" si="10"/>
        <v>53</v>
      </c>
      <c r="AJ54" s="106">
        <f t="shared" si="11"/>
        <v>119664.52044238424</v>
      </c>
      <c r="AK54" s="106">
        <f t="shared" si="12"/>
        <v>117504.97994475122</v>
      </c>
      <c r="AL54" s="106">
        <f t="shared" si="13"/>
        <v>112748.47941089605</v>
      </c>
      <c r="AM54" s="106">
        <f t="shared" si="14"/>
        <v>123861.60474043187</v>
      </c>
      <c r="AN54" s="106">
        <f t="shared" si="15"/>
        <v>119715.83521459562</v>
      </c>
      <c r="AR54" s="106">
        <f t="shared" si="16"/>
        <v>100000.18159996867</v>
      </c>
      <c r="AS54" s="106">
        <f t="shared" si="17"/>
        <v>100000.16342831076</v>
      </c>
      <c r="AT54" s="106">
        <f t="shared" si="18"/>
        <v>100000.12189547045</v>
      </c>
      <c r="AU54" s="106">
        <f t="shared" si="19"/>
        <v>100000.21577793756</v>
      </c>
      <c r="AV54" s="106">
        <f t="shared" si="20"/>
        <v>100000.18178592181</v>
      </c>
    </row>
    <row r="55" spans="1:48">
      <c r="A55"/>
      <c r="B55"/>
      <c r="C55" s="158"/>
      <c r="D55" s="159">
        <v>48</v>
      </c>
      <c r="F55" s="159">
        <f t="shared" si="26"/>
        <v>9.7112753722159127E-3</v>
      </c>
      <c r="G55" s="159">
        <f t="shared" si="26"/>
        <v>9.7112753722159127E-3</v>
      </c>
      <c r="H55" s="159">
        <f t="shared" si="26"/>
        <v>0</v>
      </c>
      <c r="I55" s="159">
        <f t="shared" si="26"/>
        <v>1.2047393612264031E-2</v>
      </c>
      <c r="J55" s="159">
        <f t="shared" si="26"/>
        <v>9.7112753722159127E-3</v>
      </c>
      <c r="K55" s="292"/>
      <c r="L55" s="292"/>
      <c r="M55" s="312">
        <v>0.66249999999999998</v>
      </c>
      <c r="N55" s="319">
        <v>-4.8733343642507733E-2</v>
      </c>
      <c r="O55" s="322">
        <f t="shared" si="1"/>
        <v>-2.8250431517783323E-2</v>
      </c>
      <c r="P55" s="319">
        <v>5.3800289423565307E-3</v>
      </c>
      <c r="Q55" s="323">
        <f t="shared" si="2"/>
        <v>4.9626891896725599E-3</v>
      </c>
      <c r="R55" s="319">
        <v>0.70404287523859921</v>
      </c>
      <c r="S55" s="316">
        <f t="shared" si="3"/>
        <v>0.63425275884948251</v>
      </c>
      <c r="V55" s="55">
        <v>28</v>
      </c>
      <c r="W55" s="55">
        <f>LARGE(Q$2:Q135,V55)</f>
        <v>4.9626891896725599E-3</v>
      </c>
      <c r="X55" s="55">
        <f t="shared" si="4"/>
        <v>394.49625396367077</v>
      </c>
      <c r="Y55" s="55">
        <f t="shared" si="5"/>
        <v>0.65852617543055547</v>
      </c>
      <c r="AC55" s="300" t="str">
        <f t="shared" si="9"/>
        <v/>
      </c>
      <c r="AD55" s="300" t="str">
        <f t="shared" si="6"/>
        <v/>
      </c>
      <c r="AE55" s="300" t="str">
        <f t="shared" si="7"/>
        <v/>
      </c>
      <c r="AF55" s="300" t="str">
        <f t="shared" si="8"/>
        <v/>
      </c>
      <c r="AG55" s="302">
        <f t="shared" si="24"/>
        <v>1.0470513800231552E-2</v>
      </c>
      <c r="AI55" s="63">
        <f t="shared" si="10"/>
        <v>54</v>
      </c>
      <c r="AJ55" s="106">
        <f t="shared" si="11"/>
        <v>121106.16602157646</v>
      </c>
      <c r="AK55" s="106">
        <f t="shared" si="12"/>
        <v>118646.10316260142</v>
      </c>
      <c r="AL55" s="106">
        <f t="shared" si="13"/>
        <v>112748.47941089605</v>
      </c>
      <c r="AM55" s="106">
        <f t="shared" si="14"/>
        <v>123861.60474043187</v>
      </c>
      <c r="AN55" s="106">
        <f t="shared" si="15"/>
        <v>119715.83521459562</v>
      </c>
      <c r="AR55" s="106">
        <f t="shared" si="16"/>
        <v>100000.19364736228</v>
      </c>
      <c r="AS55" s="106">
        <f t="shared" si="17"/>
        <v>100000.17313958613</v>
      </c>
      <c r="AT55" s="106">
        <f t="shared" si="18"/>
        <v>100000.12189547045</v>
      </c>
      <c r="AU55" s="106">
        <f t="shared" si="19"/>
        <v>100000.21577793756</v>
      </c>
      <c r="AV55" s="106">
        <f t="shared" si="20"/>
        <v>100000.18178592181</v>
      </c>
    </row>
    <row r="56" spans="1:48">
      <c r="A56"/>
      <c r="B56"/>
      <c r="C56" s="158"/>
      <c r="D56" s="159">
        <v>49</v>
      </c>
      <c r="F56" s="159">
        <f t="shared" si="26"/>
        <v>9.7112753722159127E-3</v>
      </c>
      <c r="G56" s="159">
        <f t="shared" si="26"/>
        <v>1.2047393612264031E-2</v>
      </c>
      <c r="H56" s="159">
        <f t="shared" si="26"/>
        <v>-8.0935801173299959E-3</v>
      </c>
      <c r="I56" s="159">
        <f t="shared" si="26"/>
        <v>1.2047393612264031E-2</v>
      </c>
      <c r="J56" s="159">
        <f t="shared" si="26"/>
        <v>-8.0935801173299959E-3</v>
      </c>
      <c r="K56" s="292"/>
      <c r="L56" s="292"/>
      <c r="M56" s="312">
        <v>0.67500000000000004</v>
      </c>
      <c r="N56" s="319">
        <v>-2.4084752413018811E-2</v>
      </c>
      <c r="O56" s="322">
        <f t="shared" si="1"/>
        <v>-2.8250431517783205E-2</v>
      </c>
      <c r="P56" s="319">
        <v>4.6533144446826036E-3</v>
      </c>
      <c r="Q56" s="323">
        <f t="shared" si="2"/>
        <v>5.0094115544735219E-3</v>
      </c>
      <c r="R56" s="319">
        <v>0.58443164036337381</v>
      </c>
      <c r="S56" s="316">
        <f t="shared" si="3"/>
        <v>0.64182368393849776</v>
      </c>
      <c r="V56" s="55">
        <v>27</v>
      </c>
      <c r="W56" s="55">
        <f>LARGE(Q$2:Q136,V56)</f>
        <v>5.0094115544735219E-3</v>
      </c>
      <c r="X56" s="55">
        <f t="shared" si="4"/>
        <v>385.99954584265322</v>
      </c>
      <c r="Y56" s="55">
        <f t="shared" si="5"/>
        <v>0.67676259239395131</v>
      </c>
      <c r="AC56" s="300" t="str">
        <f t="shared" si="9"/>
        <v/>
      </c>
      <c r="AD56" s="300" t="str">
        <f t="shared" si="6"/>
        <v/>
      </c>
      <c r="AE56" s="300" t="str">
        <f t="shared" si="7"/>
        <v/>
      </c>
      <c r="AF56" s="300" t="str">
        <f t="shared" si="8"/>
        <v/>
      </c>
      <c r="AG56" s="302">
        <f t="shared" si="24"/>
        <v>1.0528916756232755E-2</v>
      </c>
      <c r="AI56" s="63">
        <f t="shared" si="10"/>
        <v>55</v>
      </c>
      <c r="AJ56" s="106">
        <f t="shared" si="11"/>
        <v>122282.26134908528</v>
      </c>
      <c r="AK56" s="106">
        <f t="shared" si="12"/>
        <v>118646.10316260142</v>
      </c>
      <c r="AL56" s="106">
        <f t="shared" si="13"/>
        <v>113843.41094225387</v>
      </c>
      <c r="AM56" s="106">
        <f t="shared" si="14"/>
        <v>125064.45889211076</v>
      </c>
      <c r="AN56" s="106">
        <f t="shared" si="15"/>
        <v>119715.83521459562</v>
      </c>
      <c r="AR56" s="106">
        <f t="shared" si="16"/>
        <v>100000.20335863765</v>
      </c>
      <c r="AS56" s="106">
        <f t="shared" si="17"/>
        <v>100000.17313958613</v>
      </c>
      <c r="AT56" s="106">
        <f t="shared" si="18"/>
        <v>100000.13160674582</v>
      </c>
      <c r="AU56" s="106">
        <f t="shared" si="19"/>
        <v>100000.22548921293</v>
      </c>
      <c r="AV56" s="106">
        <f t="shared" si="20"/>
        <v>100000.18178592181</v>
      </c>
    </row>
    <row r="57" spans="1:48">
      <c r="A57"/>
      <c r="B57"/>
      <c r="C57" s="158"/>
      <c r="D57" s="159">
        <v>50</v>
      </c>
      <c r="F57" s="159">
        <f t="shared" si="26"/>
        <v>1.2047393612264031E-2</v>
      </c>
      <c r="G57" s="159">
        <f t="shared" si="26"/>
        <v>-8.0935801173299959E-3</v>
      </c>
      <c r="H57" s="159">
        <f t="shared" si="26"/>
        <v>0</v>
      </c>
      <c r="I57" s="159">
        <f t="shared" si="26"/>
        <v>1.2047393612264031E-2</v>
      </c>
      <c r="J57" s="159">
        <f t="shared" si="26"/>
        <v>0</v>
      </c>
      <c r="K57" s="292"/>
      <c r="L57" s="292"/>
      <c r="M57" s="312">
        <v>0.6875</v>
      </c>
      <c r="N57" s="319">
        <v>-6.6943672988546088E-2</v>
      </c>
      <c r="O57" s="322">
        <f t="shared" si="1"/>
        <v>-2.6754815381928129E-2</v>
      </c>
      <c r="P57" s="319">
        <v>4.5598697150806781E-3</v>
      </c>
      <c r="Q57" s="323">
        <f t="shared" si="2"/>
        <v>5.032772736874005E-3</v>
      </c>
      <c r="R57" s="319">
        <v>0.56985278424212593</v>
      </c>
      <c r="S57" s="316">
        <f t="shared" si="3"/>
        <v>0.6456222888947295</v>
      </c>
      <c r="V57" s="55">
        <v>26</v>
      </c>
      <c r="W57" s="55">
        <f>LARGE(Q$2:Q137,V57)</f>
        <v>5.032772736874005E-3</v>
      </c>
      <c r="X57" s="55">
        <f t="shared" si="4"/>
        <v>381.45911236774731</v>
      </c>
      <c r="Y57" s="55">
        <f t="shared" si="5"/>
        <v>0.6857273296894516</v>
      </c>
      <c r="AC57" s="300" t="str">
        <f t="shared" si="9"/>
        <v/>
      </c>
      <c r="AD57" s="300" t="str">
        <f t="shared" si="6"/>
        <v/>
      </c>
      <c r="AE57" s="300" t="str">
        <f t="shared" si="7"/>
        <v/>
      </c>
      <c r="AF57" s="300" t="str">
        <f t="shared" si="8"/>
        <v/>
      </c>
      <c r="AG57" s="302">
        <f t="shared" si="24"/>
        <v>1.0587319712233957E-2</v>
      </c>
      <c r="AI57" s="63">
        <f t="shared" si="10"/>
        <v>56</v>
      </c>
      <c r="AJ57" s="106">
        <f t="shared" si="11"/>
        <v>123755.44388335546</v>
      </c>
      <c r="AK57" s="106">
        <f t="shared" si="12"/>
        <v>119798.30814225378</v>
      </c>
      <c r="AL57" s="106">
        <f t="shared" si="13"/>
        <v>113843.41094225387</v>
      </c>
      <c r="AM57" s="106">
        <f t="shared" si="14"/>
        <v>126278.99429168923</v>
      </c>
      <c r="AN57" s="106">
        <f t="shared" si="15"/>
        <v>119715.83521459562</v>
      </c>
      <c r="AR57" s="106">
        <f t="shared" si="16"/>
        <v>100000.21540603126</v>
      </c>
      <c r="AS57" s="106">
        <f t="shared" si="17"/>
        <v>100000.1828508615</v>
      </c>
      <c r="AT57" s="106">
        <f t="shared" si="18"/>
        <v>100000.13160674582</v>
      </c>
      <c r="AU57" s="106">
        <f t="shared" si="19"/>
        <v>100000.2352004883</v>
      </c>
      <c r="AV57" s="106">
        <f t="shared" si="20"/>
        <v>100000.18178592181</v>
      </c>
    </row>
    <row r="58" spans="1:48">
      <c r="A58"/>
      <c r="B58"/>
      <c r="C58" s="158"/>
      <c r="D58" s="159">
        <v>51</v>
      </c>
      <c r="F58" s="159">
        <f t="shared" ref="F58:J67" si="27">IF($C$5=0,IF($D58&gt;$A$5,"",INDIRECT(CONCATENATE("B",RANDBETWEEN(11,$D$5)))),IF($D58&gt;$A$5,"",$C$3*INDIRECT(CONCATENATE("B",RANDBETWEEN(11,$D$5)))))</f>
        <v>0</v>
      </c>
      <c r="G58" s="159">
        <f t="shared" si="27"/>
        <v>0</v>
      </c>
      <c r="H58" s="159">
        <f t="shared" si="27"/>
        <v>1.2047393612264031E-2</v>
      </c>
      <c r="I58" s="159">
        <f t="shared" si="27"/>
        <v>-8.0935801173299959E-3</v>
      </c>
      <c r="J58" s="159">
        <f t="shared" si="27"/>
        <v>1.2047393612264031E-2</v>
      </c>
      <c r="K58" s="292"/>
      <c r="L58" s="292"/>
      <c r="M58" s="312">
        <v>0.7</v>
      </c>
      <c r="N58" s="319">
        <v>-3.0493529920109605E-2</v>
      </c>
      <c r="O58" s="322">
        <f t="shared" si="1"/>
        <v>-2.5256897348857523E-2</v>
      </c>
      <c r="P58" s="319">
        <v>4.2037726052897616E-3</v>
      </c>
      <c r="Q58" s="323">
        <f t="shared" si="2"/>
        <v>5.0794951016749643E-3</v>
      </c>
      <c r="R58" s="319">
        <v>0.51497657537685693</v>
      </c>
      <c r="S58" s="316">
        <f t="shared" si="3"/>
        <v>0.65324588506525427</v>
      </c>
      <c r="V58" s="55">
        <v>25</v>
      </c>
      <c r="W58" s="55">
        <f>LARGE(Q$2:Q138,V58)</f>
        <v>5.0794951016749643E-3</v>
      </c>
      <c r="X58" s="55">
        <f t="shared" si="4"/>
        <v>371.83381671122453</v>
      </c>
      <c r="Y58" s="55">
        <f t="shared" si="5"/>
        <v>0.70332788433307392</v>
      </c>
      <c r="AC58" s="300" t="str">
        <f t="shared" si="9"/>
        <v/>
      </c>
      <c r="AD58" s="300" t="str">
        <f t="shared" si="6"/>
        <v/>
      </c>
      <c r="AE58" s="300" t="str">
        <f t="shared" si="7"/>
        <v/>
      </c>
      <c r="AF58" s="300" t="str">
        <f t="shared" si="8"/>
        <v/>
      </c>
      <c r="AG58" s="302">
        <f t="shared" si="24"/>
        <v>1.064572266823516E-2</v>
      </c>
      <c r="AI58" s="63">
        <f t="shared" si="10"/>
        <v>57</v>
      </c>
      <c r="AJ58" s="106">
        <f t="shared" si="11"/>
        <v>122753.81928332979</v>
      </c>
      <c r="AK58" s="106">
        <f t="shared" si="12"/>
        <v>121241.56551452681</v>
      </c>
      <c r="AL58" s="106">
        <f t="shared" si="13"/>
        <v>113843.41094225387</v>
      </c>
      <c r="AM58" s="106">
        <f t="shared" si="14"/>
        <v>125256.94513425359</v>
      </c>
      <c r="AN58" s="106">
        <f t="shared" si="15"/>
        <v>118746.90551097321</v>
      </c>
      <c r="AR58" s="106">
        <f t="shared" si="16"/>
        <v>100000.20731245114</v>
      </c>
      <c r="AS58" s="106">
        <f t="shared" si="17"/>
        <v>100000.19489825511</v>
      </c>
      <c r="AT58" s="106">
        <f t="shared" si="18"/>
        <v>100000.13160674582</v>
      </c>
      <c r="AU58" s="106">
        <f t="shared" si="19"/>
        <v>100000.22710690818</v>
      </c>
      <c r="AV58" s="106">
        <f t="shared" si="20"/>
        <v>100000.17369234169</v>
      </c>
    </row>
    <row r="59" spans="1:48">
      <c r="A59"/>
      <c r="B59"/>
      <c r="C59" s="158"/>
      <c r="D59" s="159">
        <v>52</v>
      </c>
      <c r="F59" s="159">
        <f t="shared" si="27"/>
        <v>1.2047393612264031E-2</v>
      </c>
      <c r="G59" s="159">
        <f t="shared" si="27"/>
        <v>0</v>
      </c>
      <c r="H59" s="159">
        <f t="shared" si="27"/>
        <v>1.2047393612264031E-2</v>
      </c>
      <c r="I59" s="159">
        <f t="shared" si="27"/>
        <v>1.2047393612264031E-2</v>
      </c>
      <c r="J59" s="159">
        <f t="shared" si="27"/>
        <v>0</v>
      </c>
      <c r="K59" s="292"/>
      <c r="L59" s="292"/>
      <c r="M59" s="312">
        <v>0.71250000000000002</v>
      </c>
      <c r="N59" s="319">
        <v>-3.1983400657088067E-2</v>
      </c>
      <c r="O59" s="322">
        <f t="shared" si="1"/>
        <v>-2.4503066903644365E-2</v>
      </c>
      <c r="P59" s="319">
        <v>4.443063803078272E-3</v>
      </c>
      <c r="Q59" s="323">
        <f t="shared" si="2"/>
        <v>5.1173765621675381E-3</v>
      </c>
      <c r="R59" s="319">
        <v>0.5518177101248154</v>
      </c>
      <c r="S59" s="316">
        <f t="shared" si="3"/>
        <v>0.65974774375867173</v>
      </c>
      <c r="V59" s="55">
        <v>24</v>
      </c>
      <c r="W59" s="55">
        <f>LARGE(Q$2:Q139,V59)</f>
        <v>5.1173765621675381E-3</v>
      </c>
      <c r="X59" s="55">
        <f t="shared" si="4"/>
        <v>363.53473389445872</v>
      </c>
      <c r="Y59" s="55">
        <f t="shared" si="5"/>
        <v>0.71725763477492532</v>
      </c>
      <c r="AC59" s="300" t="str">
        <f t="shared" si="9"/>
        <v/>
      </c>
      <c r="AD59" s="300" t="str">
        <f t="shared" si="6"/>
        <v/>
      </c>
      <c r="AE59" s="300" t="str">
        <f t="shared" si="7"/>
        <v/>
      </c>
      <c r="AF59" s="300" t="str">
        <f t="shared" si="8"/>
        <v/>
      </c>
      <c r="AG59" s="302">
        <f t="shared" si="24"/>
        <v>1.0704125624236362E-2</v>
      </c>
      <c r="AI59" s="63">
        <f t="shared" si="10"/>
        <v>58</v>
      </c>
      <c r="AJ59" s="106">
        <f t="shared" si="11"/>
        <v>124232.68286164479</v>
      </c>
      <c r="AK59" s="106">
        <f t="shared" si="12"/>
        <v>122418.97574379694</v>
      </c>
      <c r="AL59" s="106">
        <f t="shared" si="13"/>
        <v>114948.97565522644</v>
      </c>
      <c r="AM59" s="106">
        <f t="shared" si="14"/>
        <v>126765.9648549557</v>
      </c>
      <c r="AN59" s="106">
        <f t="shared" si="15"/>
        <v>119900.08940998878</v>
      </c>
      <c r="AR59" s="106">
        <f t="shared" si="16"/>
        <v>100000.21935984475</v>
      </c>
      <c r="AS59" s="106">
        <f t="shared" si="17"/>
        <v>100000.20460953048</v>
      </c>
      <c r="AT59" s="106">
        <f t="shared" si="18"/>
        <v>100000.1413180212</v>
      </c>
      <c r="AU59" s="106">
        <f t="shared" si="19"/>
        <v>100000.23915430179</v>
      </c>
      <c r="AV59" s="106">
        <f t="shared" si="20"/>
        <v>100000.18340361706</v>
      </c>
    </row>
    <row r="60" spans="1:48">
      <c r="A60"/>
      <c r="B60"/>
      <c r="C60" s="158"/>
      <c r="D60" s="159">
        <v>53</v>
      </c>
      <c r="F60" s="159">
        <f t="shared" si="27"/>
        <v>1.2047393612264031E-2</v>
      </c>
      <c r="G60" s="159">
        <f t="shared" si="27"/>
        <v>9.7112753722159127E-3</v>
      </c>
      <c r="H60" s="159">
        <f t="shared" si="27"/>
        <v>0</v>
      </c>
      <c r="I60" s="159">
        <f t="shared" si="27"/>
        <v>0</v>
      </c>
      <c r="J60" s="159">
        <f t="shared" si="27"/>
        <v>0</v>
      </c>
      <c r="K60" s="292"/>
      <c r="L60" s="292"/>
      <c r="M60" s="312">
        <v>0.72499999999999998</v>
      </c>
      <c r="N60" s="319">
        <v>-4.4655470328257549E-2</v>
      </c>
      <c r="O60" s="322">
        <f t="shared" si="1"/>
        <v>-2.4084752413018985E-2</v>
      </c>
      <c r="P60" s="319">
        <v>3.9177590427002867E-3</v>
      </c>
      <c r="Q60" s="323">
        <f t="shared" si="2"/>
        <v>5.1431689932528273E-3</v>
      </c>
      <c r="R60" s="319">
        <v>0.4721899281731845</v>
      </c>
      <c r="S60" s="316">
        <f t="shared" si="3"/>
        <v>0.66390674500281333</v>
      </c>
      <c r="V60" s="55">
        <v>23</v>
      </c>
      <c r="W60" s="55">
        <f>LARGE(Q$2:Q140,V60)</f>
        <v>5.1431689932528273E-3</v>
      </c>
      <c r="X60" s="55">
        <f t="shared" si="4"/>
        <v>357.65089320192232</v>
      </c>
      <c r="Y60" s="55">
        <f t="shared" si="5"/>
        <v>0.72655858941973261</v>
      </c>
      <c r="AC60" s="300" t="str">
        <f t="shared" si="9"/>
        <v/>
      </c>
      <c r="AD60" s="300" t="str">
        <f t="shared" si="6"/>
        <v/>
      </c>
      <c r="AE60" s="300" t="str">
        <f t="shared" si="7"/>
        <v/>
      </c>
      <c r="AF60" s="300" t="str">
        <f t="shared" si="8"/>
        <v/>
      </c>
      <c r="AG60" s="302">
        <f t="shared" si="24"/>
        <v>1.0762528580237567E-2</v>
      </c>
      <c r="AI60" s="63">
        <f t="shared" si="10"/>
        <v>59</v>
      </c>
      <c r="AJ60" s="106">
        <f t="shared" si="11"/>
        <v>123227.19568971322</v>
      </c>
      <c r="AK60" s="106">
        <f t="shared" si="12"/>
        <v>122418.97574379694</v>
      </c>
      <c r="AL60" s="106">
        <f t="shared" si="13"/>
        <v>116065.27681156849</v>
      </c>
      <c r="AM60" s="106">
        <f t="shared" si="14"/>
        <v>126765.9648549557</v>
      </c>
      <c r="AN60" s="106">
        <f t="shared" si="15"/>
        <v>121064.4721954025</v>
      </c>
      <c r="AR60" s="106">
        <f t="shared" si="16"/>
        <v>100000.21126626463</v>
      </c>
      <c r="AS60" s="106">
        <f t="shared" si="17"/>
        <v>100000.20460953048</v>
      </c>
      <c r="AT60" s="106">
        <f t="shared" si="18"/>
        <v>100000.15102929657</v>
      </c>
      <c r="AU60" s="106">
        <f t="shared" si="19"/>
        <v>100000.23915430179</v>
      </c>
      <c r="AV60" s="106">
        <f t="shared" si="20"/>
        <v>100000.19311489243</v>
      </c>
    </row>
    <row r="61" spans="1:48">
      <c r="A61"/>
      <c r="B61"/>
      <c r="C61" s="158"/>
      <c r="D61" s="159">
        <v>54</v>
      </c>
      <c r="F61" s="159">
        <f t="shared" si="27"/>
        <v>9.7112753722159127E-3</v>
      </c>
      <c r="G61" s="159">
        <f t="shared" si="27"/>
        <v>0</v>
      </c>
      <c r="H61" s="159">
        <f t="shared" si="27"/>
        <v>9.7112753722159127E-3</v>
      </c>
      <c r="I61" s="159">
        <f t="shared" si="27"/>
        <v>9.7112753722159127E-3</v>
      </c>
      <c r="J61" s="159">
        <f t="shared" si="27"/>
        <v>0</v>
      </c>
      <c r="K61" s="292"/>
      <c r="L61" s="292"/>
      <c r="M61" s="312">
        <v>0.73750000000000004</v>
      </c>
      <c r="N61" s="319">
        <v>-4.0971368579290852E-2</v>
      </c>
      <c r="O61" s="322">
        <f t="shared" si="1"/>
        <v>-2.4084752413018953E-2</v>
      </c>
      <c r="P61" s="319">
        <v>4.273856152491204E-3</v>
      </c>
      <c r="Q61" s="323">
        <f t="shared" si="2"/>
        <v>5.1874601093689797E-3</v>
      </c>
      <c r="R61" s="319">
        <v>0.52551629856124227</v>
      </c>
      <c r="S61" s="316">
        <f t="shared" si="3"/>
        <v>0.67129464293813434</v>
      </c>
      <c r="V61" s="55">
        <v>22</v>
      </c>
      <c r="W61" s="55">
        <f>LARGE(Q$2:Q141,V61)</f>
        <v>5.1874601093689797E-3</v>
      </c>
      <c r="X61" s="55">
        <f t="shared" si="4"/>
        <v>347.14534780956762</v>
      </c>
      <c r="Y61" s="55">
        <f t="shared" si="5"/>
        <v>0.74216848749516606</v>
      </c>
      <c r="AC61" s="300" t="str">
        <f t="shared" si="9"/>
        <v/>
      </c>
      <c r="AD61" s="300" t="str">
        <f t="shared" si="6"/>
        <v/>
      </c>
      <c r="AE61" s="300" t="str">
        <f t="shared" si="7"/>
        <v/>
      </c>
      <c r="AF61" s="300" t="str">
        <f t="shared" si="8"/>
        <v/>
      </c>
      <c r="AG61" s="302">
        <f t="shared" si="24"/>
        <v>1.0820931536238769E-2</v>
      </c>
      <c r="AI61" s="63">
        <f t="shared" si="10"/>
        <v>60</v>
      </c>
      <c r="AJ61" s="106">
        <f t="shared" si="11"/>
        <v>122229.84650876463</v>
      </c>
      <c r="AK61" s="106">
        <f t="shared" si="12"/>
        <v>121428.16795573305</v>
      </c>
      <c r="AL61" s="106">
        <f t="shared" si="13"/>
        <v>116065.27681156849</v>
      </c>
      <c r="AM61" s="106">
        <f t="shared" si="14"/>
        <v>127997.02404748682</v>
      </c>
      <c r="AN61" s="106">
        <f t="shared" si="15"/>
        <v>121064.4721954025</v>
      </c>
      <c r="AR61" s="106">
        <f t="shared" si="16"/>
        <v>100000.2031726845</v>
      </c>
      <c r="AS61" s="106">
        <f t="shared" si="17"/>
        <v>100000.19651595036</v>
      </c>
      <c r="AT61" s="106">
        <f t="shared" si="18"/>
        <v>100000.15102929657</v>
      </c>
      <c r="AU61" s="106">
        <f t="shared" si="19"/>
        <v>100000.24886557716</v>
      </c>
      <c r="AV61" s="106">
        <f t="shared" si="20"/>
        <v>100000.19311489243</v>
      </c>
    </row>
    <row r="62" spans="1:48">
      <c r="A62"/>
      <c r="B62"/>
      <c r="C62" s="158"/>
      <c r="D62" s="159">
        <v>55</v>
      </c>
      <c r="F62" s="159">
        <f t="shared" si="27"/>
        <v>1.2047393612264031E-2</v>
      </c>
      <c r="G62" s="159">
        <f t="shared" si="27"/>
        <v>9.7112753722159127E-3</v>
      </c>
      <c r="H62" s="159">
        <f t="shared" si="27"/>
        <v>0</v>
      </c>
      <c r="I62" s="159">
        <f t="shared" si="27"/>
        <v>9.7112753722159127E-3</v>
      </c>
      <c r="J62" s="159">
        <f t="shared" si="27"/>
        <v>0</v>
      </c>
      <c r="K62" s="292"/>
      <c r="L62" s="292"/>
      <c r="M62" s="312">
        <v>0.75</v>
      </c>
      <c r="N62" s="319">
        <v>-2.4084752413018749E-2</v>
      </c>
      <c r="O62" s="322">
        <f t="shared" si="1"/>
        <v>-2.4084752413018939E-2</v>
      </c>
      <c r="P62" s="319">
        <v>4.9860503720730396E-3</v>
      </c>
      <c r="Q62" s="323">
        <f t="shared" si="2"/>
        <v>5.2400227697700641E-3</v>
      </c>
      <c r="R62" s="319">
        <v>0.6380338473367726</v>
      </c>
      <c r="S62" s="316">
        <f t="shared" si="3"/>
        <v>0.68000834618553063</v>
      </c>
      <c r="V62" s="55">
        <v>21</v>
      </c>
      <c r="W62" s="55">
        <f>LARGE(Q$2:Q142,V62)</f>
        <v>5.2400227697700641E-3</v>
      </c>
      <c r="X62" s="55">
        <f t="shared" si="4"/>
        <v>334.0935417661866</v>
      </c>
      <c r="Y62" s="55">
        <f t="shared" si="5"/>
        <v>0.76007492344952454</v>
      </c>
      <c r="AC62" s="300" t="str">
        <f t="shared" si="9"/>
        <v/>
      </c>
      <c r="AD62" s="300" t="str">
        <f t="shared" si="6"/>
        <v/>
      </c>
      <c r="AE62" s="300" t="str">
        <f t="shared" si="7"/>
        <v/>
      </c>
      <c r="AF62" s="300" t="str">
        <f t="shared" si="8"/>
        <v/>
      </c>
      <c r="AG62" s="302">
        <f t="shared" si="24"/>
        <v>1.0879334492239972E-2</v>
      </c>
      <c r="AI62" s="63">
        <f t="shared" si="10"/>
        <v>61</v>
      </c>
      <c r="AJ62" s="106">
        <f t="shared" si="11"/>
        <v>123416.85420691494</v>
      </c>
      <c r="AK62" s="106">
        <f t="shared" si="12"/>
        <v>122607.39033269486</v>
      </c>
      <c r="AL62" s="106">
        <f t="shared" si="13"/>
        <v>117463.56088603384</v>
      </c>
      <c r="AM62" s="106">
        <f t="shared" si="14"/>
        <v>126961.06987857868</v>
      </c>
      <c r="AN62" s="106">
        <f t="shared" si="15"/>
        <v>121064.4721954025</v>
      </c>
      <c r="AR62" s="106">
        <f t="shared" si="16"/>
        <v>100000.21288395987</v>
      </c>
      <c r="AS62" s="106">
        <f t="shared" si="17"/>
        <v>100000.20622722573</v>
      </c>
      <c r="AT62" s="106">
        <f t="shared" si="18"/>
        <v>100000.16307669018</v>
      </c>
      <c r="AU62" s="106">
        <f t="shared" si="19"/>
        <v>100000.24077199704</v>
      </c>
      <c r="AV62" s="106">
        <f t="shared" si="20"/>
        <v>100000.19311489243</v>
      </c>
    </row>
    <row r="63" spans="1:48">
      <c r="A63"/>
      <c r="B63"/>
      <c r="D63" s="159">
        <v>56</v>
      </c>
      <c r="F63" s="159">
        <f t="shared" si="27"/>
        <v>-8.0935801173299959E-3</v>
      </c>
      <c r="G63" s="159">
        <f t="shared" si="27"/>
        <v>1.2047393612264031E-2</v>
      </c>
      <c r="H63" s="159">
        <f t="shared" si="27"/>
        <v>0</v>
      </c>
      <c r="I63" s="159">
        <f t="shared" si="27"/>
        <v>-8.0935801173299959E-3</v>
      </c>
      <c r="J63" s="159">
        <f t="shared" si="27"/>
        <v>-8.0935801173299959E-3</v>
      </c>
      <c r="K63" s="292"/>
      <c r="L63" s="292"/>
      <c r="M63" s="312">
        <v>0.76249999999999996</v>
      </c>
      <c r="N63" s="319">
        <v>-2.4503066903644351E-2</v>
      </c>
      <c r="O63" s="322">
        <f t="shared" si="1"/>
        <v>-2.4084752413018922E-2</v>
      </c>
      <c r="P63" s="319">
        <v>3.9790016855933375E-3</v>
      </c>
      <c r="Q63" s="323">
        <f t="shared" si="2"/>
        <v>5.280904838970907E-3</v>
      </c>
      <c r="R63" s="319">
        <v>0.48139926036585612</v>
      </c>
      <c r="S63" s="316">
        <f t="shared" si="3"/>
        <v>0.68681556590631299</v>
      </c>
      <c r="V63" s="55">
        <v>20</v>
      </c>
      <c r="W63" s="55">
        <f>LARGE(Q$2:Q143,V63)</f>
        <v>5.280904838970907E-3</v>
      </c>
      <c r="X63" s="55">
        <f t="shared" si="4"/>
        <v>323.56749577939001</v>
      </c>
      <c r="Y63" s="55">
        <f t="shared" si="5"/>
        <v>0.77351921071765539</v>
      </c>
      <c r="AC63" s="300" t="str">
        <f t="shared" si="9"/>
        <v/>
      </c>
      <c r="AD63" s="300" t="str">
        <f t="shared" si="6"/>
        <v/>
      </c>
      <c r="AE63" s="300" t="str">
        <f t="shared" si="7"/>
        <v/>
      </c>
      <c r="AF63" s="300" t="str">
        <f t="shared" si="8"/>
        <v/>
      </c>
      <c r="AG63" s="302">
        <f t="shared" si="24"/>
        <v>1.0937737448241175E-2</v>
      </c>
      <c r="AI63" s="63">
        <f t="shared" si="10"/>
        <v>62</v>
      </c>
      <c r="AJ63" s="106">
        <f t="shared" si="11"/>
        <v>124615.38926369091</v>
      </c>
      <c r="AK63" s="106">
        <f t="shared" si="12"/>
        <v>122607.39033269486</v>
      </c>
      <c r="AL63" s="106">
        <f t="shared" si="13"/>
        <v>118604.28187199916</v>
      </c>
      <c r="AM63" s="106">
        <f t="shared" si="14"/>
        <v>125933.50028773448</v>
      </c>
      <c r="AN63" s="106">
        <f t="shared" si="15"/>
        <v>122522.9835444015</v>
      </c>
      <c r="AR63" s="106">
        <f t="shared" si="16"/>
        <v>100000.22259523525</v>
      </c>
      <c r="AS63" s="106">
        <f t="shared" si="17"/>
        <v>100000.20622722573</v>
      </c>
      <c r="AT63" s="106">
        <f t="shared" si="18"/>
        <v>100000.17278796555</v>
      </c>
      <c r="AU63" s="106">
        <f t="shared" si="19"/>
        <v>100000.23267841691</v>
      </c>
      <c r="AV63" s="106">
        <f t="shared" si="20"/>
        <v>100000.20516228605</v>
      </c>
    </row>
    <row r="64" spans="1:48">
      <c r="A64"/>
      <c r="B64"/>
      <c r="D64" s="159">
        <v>57</v>
      </c>
      <c r="F64" s="159">
        <f t="shared" si="27"/>
        <v>1.2047393612264031E-2</v>
      </c>
      <c r="G64" s="159">
        <f t="shared" si="27"/>
        <v>9.7112753722159127E-3</v>
      </c>
      <c r="H64" s="159">
        <f t="shared" si="27"/>
        <v>9.7112753722159127E-3</v>
      </c>
      <c r="I64" s="159">
        <f t="shared" si="27"/>
        <v>1.2047393612264031E-2</v>
      </c>
      <c r="J64" s="159">
        <f t="shared" si="27"/>
        <v>9.7112753722159127E-3</v>
      </c>
      <c r="K64" s="292"/>
      <c r="L64" s="292"/>
      <c r="M64" s="312">
        <v>0.77500000000000002</v>
      </c>
      <c r="N64" s="319">
        <v>-3.1983400657087956E-2</v>
      </c>
      <c r="O64" s="322">
        <f t="shared" si="1"/>
        <v>-2.4084752413018912E-2</v>
      </c>
      <c r="P64" s="319">
        <v>4.4285435249861805E-3</v>
      </c>
      <c r="Q64" s="323">
        <f t="shared" si="2"/>
        <v>5.3187862994634764E-3</v>
      </c>
      <c r="R64" s="319">
        <v>0.54931495198246849</v>
      </c>
      <c r="S64" s="316">
        <f t="shared" si="3"/>
        <v>0.69344944689791455</v>
      </c>
      <c r="V64" s="55">
        <v>19</v>
      </c>
      <c r="W64" s="55">
        <f>LARGE(Q$2:Q144,V64)</f>
        <v>5.3187862994634764E-3</v>
      </c>
      <c r="X64" s="55">
        <f t="shared" si="4"/>
        <v>313.56933744032887</v>
      </c>
      <c r="Y64" s="55">
        <f t="shared" si="5"/>
        <v>0.78558772427064638</v>
      </c>
      <c r="AC64" s="300" t="str">
        <f t="shared" si="9"/>
        <v/>
      </c>
      <c r="AD64" s="300" t="str">
        <f t="shared" si="6"/>
        <v/>
      </c>
      <c r="AE64" s="300" t="str">
        <f t="shared" si="7"/>
        <v/>
      </c>
      <c r="AF64" s="300" t="str">
        <f t="shared" si="8"/>
        <v/>
      </c>
      <c r="AG64" s="302">
        <f t="shared" si="24"/>
        <v>1.0996140404242377E-2</v>
      </c>
      <c r="AI64" s="63">
        <f t="shared" si="10"/>
        <v>63</v>
      </c>
      <c r="AJ64" s="106">
        <f t="shared" si="11"/>
        <v>124615.38926369091</v>
      </c>
      <c r="AK64" s="106">
        <f t="shared" si="12"/>
        <v>121615.05759606045</v>
      </c>
      <c r="AL64" s="106">
        <f t="shared" si="13"/>
        <v>117644.34861440976</v>
      </c>
      <c r="AM64" s="106">
        <f t="shared" si="14"/>
        <v>127156.47518761571</v>
      </c>
      <c r="AN64" s="106">
        <f t="shared" si="15"/>
        <v>123712.83797702668</v>
      </c>
      <c r="AR64" s="106">
        <f t="shared" si="16"/>
        <v>100000.22259523525</v>
      </c>
      <c r="AS64" s="106">
        <f t="shared" si="17"/>
        <v>100000.19813364561</v>
      </c>
      <c r="AT64" s="106">
        <f t="shared" si="18"/>
        <v>100000.16469438543</v>
      </c>
      <c r="AU64" s="106">
        <f t="shared" si="19"/>
        <v>100000.24238969228</v>
      </c>
      <c r="AV64" s="106">
        <f t="shared" si="20"/>
        <v>100000.21487356142</v>
      </c>
    </row>
    <row r="65" spans="1:48">
      <c r="A65"/>
      <c r="B65"/>
      <c r="D65" s="159">
        <v>58</v>
      </c>
      <c r="F65" s="159">
        <f t="shared" si="27"/>
        <v>-8.0935801173299959E-3</v>
      </c>
      <c r="G65" s="159">
        <f t="shared" si="27"/>
        <v>0</v>
      </c>
      <c r="H65" s="159">
        <f t="shared" si="27"/>
        <v>9.7112753722159127E-3</v>
      </c>
      <c r="I65" s="159">
        <f t="shared" si="27"/>
        <v>0</v>
      </c>
      <c r="J65" s="159">
        <f t="shared" si="27"/>
        <v>9.7112753722159127E-3</v>
      </c>
      <c r="K65" s="292"/>
      <c r="L65" s="292"/>
      <c r="M65" s="312">
        <v>0.78749999999999998</v>
      </c>
      <c r="N65" s="319">
        <v>-2.4084752413018853E-2</v>
      </c>
      <c r="O65" s="322">
        <f t="shared" si="1"/>
        <v>-2.4084752413018891E-2</v>
      </c>
      <c r="P65" s="319">
        <v>4.3584599777847398E-3</v>
      </c>
      <c r="Q65" s="323">
        <f t="shared" si="2"/>
        <v>5.3484466261836871E-3</v>
      </c>
      <c r="R65" s="319">
        <v>0.53861080497681146</v>
      </c>
      <c r="S65" s="316">
        <f t="shared" si="3"/>
        <v>0.69821058328168251</v>
      </c>
      <c r="V65" s="55">
        <v>18</v>
      </c>
      <c r="W65" s="55">
        <f>LARGE(Q$2:Q145,V65)</f>
        <v>5.3484466261836871E-3</v>
      </c>
      <c r="X65" s="55">
        <f t="shared" si="4"/>
        <v>305.60326636550423</v>
      </c>
      <c r="Y65" s="55">
        <f t="shared" si="5"/>
        <v>0.7947704262170503</v>
      </c>
      <c r="AC65" s="300" t="str">
        <f t="shared" si="9"/>
        <v/>
      </c>
      <c r="AD65" s="300" t="str">
        <f t="shared" si="6"/>
        <v/>
      </c>
      <c r="AE65" s="300" t="str">
        <f t="shared" si="7"/>
        <v/>
      </c>
      <c r="AF65" s="300" t="str">
        <f t="shared" si="8"/>
        <v/>
      </c>
      <c r="AG65" s="302">
        <f t="shared" si="24"/>
        <v>1.1054543360243582E-2</v>
      </c>
      <c r="AI65" s="63">
        <f t="shared" si="10"/>
        <v>64</v>
      </c>
      <c r="AJ65" s="106">
        <f t="shared" si="11"/>
        <v>123606.80462683298</v>
      </c>
      <c r="AK65" s="106">
        <f t="shared" si="12"/>
        <v>123080.20206409835</v>
      </c>
      <c r="AL65" s="106">
        <f t="shared" si="13"/>
        <v>116692.18465354793</v>
      </c>
      <c r="AM65" s="106">
        <f t="shared" si="14"/>
        <v>128391.32673352299</v>
      </c>
      <c r="AN65" s="106">
        <f t="shared" si="15"/>
        <v>123712.83797702668</v>
      </c>
      <c r="AR65" s="106">
        <f t="shared" si="16"/>
        <v>100000.21450165512</v>
      </c>
      <c r="AS65" s="106">
        <f t="shared" si="17"/>
        <v>100000.21018103922</v>
      </c>
      <c r="AT65" s="106">
        <f t="shared" si="18"/>
        <v>100000.15660080531</v>
      </c>
      <c r="AU65" s="106">
        <f t="shared" si="19"/>
        <v>100000.25210096766</v>
      </c>
      <c r="AV65" s="106">
        <f t="shared" si="20"/>
        <v>100000.21487356142</v>
      </c>
    </row>
    <row r="66" spans="1:48">
      <c r="A66"/>
      <c r="B66"/>
      <c r="D66" s="159">
        <v>59</v>
      </c>
      <c r="F66" s="159">
        <f t="shared" si="27"/>
        <v>-8.0935801173299959E-3</v>
      </c>
      <c r="G66" s="159">
        <f t="shared" si="27"/>
        <v>-8.0935801173299959E-3</v>
      </c>
      <c r="H66" s="159">
        <f t="shared" si="27"/>
        <v>0</v>
      </c>
      <c r="I66" s="159">
        <f t="shared" si="27"/>
        <v>9.7112753722159127E-3</v>
      </c>
      <c r="J66" s="159">
        <f t="shared" si="27"/>
        <v>0</v>
      </c>
      <c r="K66" s="292"/>
      <c r="L66" s="292"/>
      <c r="M66" s="312">
        <v>0.8</v>
      </c>
      <c r="N66" s="319">
        <v>-3.9818120558775275E-2</v>
      </c>
      <c r="O66" s="322">
        <f t="shared" si="1"/>
        <v>-2.4084752413018877E-2</v>
      </c>
      <c r="P66" s="319">
        <v>2.9340715386210665E-3</v>
      </c>
      <c r="Q66" s="323">
        <f t="shared" si="2"/>
        <v>5.4051583056186894E-3</v>
      </c>
      <c r="R66" s="319">
        <v>0.33449434850529469</v>
      </c>
      <c r="S66" s="316">
        <f t="shared" si="3"/>
        <v>0.70822357016010296</v>
      </c>
      <c r="V66" s="55">
        <v>17</v>
      </c>
      <c r="W66" s="55">
        <f>LARGE(Q$2:Q146,V66)</f>
        <v>5.4051583056186894E-3</v>
      </c>
      <c r="X66" s="55">
        <f t="shared" si="4"/>
        <v>290.10881247825682</v>
      </c>
      <c r="Y66" s="55">
        <f t="shared" si="5"/>
        <v>0.81166376278387564</v>
      </c>
      <c r="AC66" s="300" t="str">
        <f t="shared" si="9"/>
        <v/>
      </c>
      <c r="AD66" s="300" t="str">
        <f t="shared" si="6"/>
        <v/>
      </c>
      <c r="AE66" s="300" t="str">
        <f t="shared" ref="AE66:AE129" si="28">IF(AC66="","",NORMDIST(AD66,$AB$3,$Z$3,FALSE))</f>
        <v/>
      </c>
      <c r="AF66" s="300" t="str">
        <f t="shared" ref="AF66:AF129" si="29">IF(AC66="","",NORMDIST(AD66,$AB$3,$Z$3,TRUE))</f>
        <v/>
      </c>
      <c r="AG66" s="302">
        <f t="shared" ref="AG66:AG82" si="30">PERCENTILE($AD:$AD,M66)</f>
        <v>1.1112946316244784E-2</v>
      </c>
      <c r="AI66" s="63">
        <f t="shared" si="10"/>
        <v>65</v>
      </c>
      <c r="AJ66" s="106">
        <f t="shared" si="11"/>
        <v>125095.94445532665</v>
      </c>
      <c r="AK66" s="106">
        <f t="shared" si="12"/>
        <v>122084.04258783541</v>
      </c>
      <c r="AL66" s="106">
        <f t="shared" si="13"/>
        <v>117825.41459250401</v>
      </c>
      <c r="AM66" s="106">
        <f t="shared" si="14"/>
        <v>128391.32673352299</v>
      </c>
      <c r="AN66" s="106">
        <f t="shared" si="15"/>
        <v>123712.83797702668</v>
      </c>
      <c r="AR66" s="106">
        <f t="shared" si="16"/>
        <v>100000.22654904873</v>
      </c>
      <c r="AS66" s="106">
        <f t="shared" si="17"/>
        <v>100000.2020874591</v>
      </c>
      <c r="AT66" s="106">
        <f t="shared" si="18"/>
        <v>100000.16631208068</v>
      </c>
      <c r="AU66" s="106">
        <f t="shared" si="19"/>
        <v>100000.25210096766</v>
      </c>
      <c r="AV66" s="106">
        <f t="shared" si="20"/>
        <v>100000.21487356142</v>
      </c>
    </row>
    <row r="67" spans="1:48">
      <c r="A67"/>
      <c r="B67"/>
      <c r="D67" s="159">
        <v>60</v>
      </c>
      <c r="F67" s="159">
        <f t="shared" si="27"/>
        <v>9.7112753722159127E-3</v>
      </c>
      <c r="G67" s="159">
        <f t="shared" si="27"/>
        <v>9.7112753722159127E-3</v>
      </c>
      <c r="H67" s="159">
        <f t="shared" si="27"/>
        <v>1.2047393612264031E-2</v>
      </c>
      <c r="I67" s="159">
        <f t="shared" si="27"/>
        <v>-8.0935801173299959E-3</v>
      </c>
      <c r="J67" s="159">
        <f t="shared" si="27"/>
        <v>0</v>
      </c>
      <c r="K67" s="292"/>
      <c r="L67" s="292"/>
      <c r="M67" s="312">
        <v>0.8125</v>
      </c>
      <c r="N67" s="319">
        <v>-4.8733343642507809E-2</v>
      </c>
      <c r="O67" s="322">
        <f t="shared" ref="O67:O82" si="31">PERCENTILE(INDIRECT(CONCATENATE("N2:N",$B$2+1)),M67)</f>
        <v>-2.4084752413018863E-2</v>
      </c>
      <c r="P67" s="319">
        <v>5.421071933373791E-3</v>
      </c>
      <c r="Q67" s="323">
        <f t="shared" ref="Q67:Q82" si="32">PERCENTILE(INDIRECT(CONCATENATE("P2:P",$B$2+1)),M67)</f>
        <v>5.4455749026541969E-3</v>
      </c>
      <c r="R67" s="319">
        <v>0.71036762915694207</v>
      </c>
      <c r="S67" s="316">
        <f t="shared" ref="S67:S82" si="33">PERCENTILE(INDIRECT(CONCATENATE("R2:R",$B$2+1)),M67)</f>
        <v>0.71503312864967761</v>
      </c>
      <c r="V67" s="55">
        <v>16</v>
      </c>
      <c r="W67" s="55">
        <f>LARGE(Q$2:Q147,V67)</f>
        <v>5.4455749026541969E-3</v>
      </c>
      <c r="X67" s="55">
        <f t="shared" ref="X67:X82" si="34">NORMDIST($W67,$T$2,$T$4,FALSE)</f>
        <v>278.91498443579775</v>
      </c>
      <c r="Y67" s="55">
        <f t="shared" ref="Y67:Y82" si="35">NORMDIST($W67,$T$2,$T$4,TRUE)</f>
        <v>0.8231630904407925</v>
      </c>
      <c r="AC67" s="300" t="str">
        <f t="shared" si="9"/>
        <v/>
      </c>
      <c r="AD67" s="300" t="str">
        <f t="shared" ref="AD67:AD130" si="36">IF($C$5=0,IF(AC67="","",LARGE($B$11:$B$2010,$AC67)),IF(AC67="","",LARGE($B$11:$B$2010,$AC67)*$C$3))</f>
        <v/>
      </c>
      <c r="AE67" s="300" t="str">
        <f t="shared" si="28"/>
        <v/>
      </c>
      <c r="AF67" s="300" t="str">
        <f t="shared" si="29"/>
        <v/>
      </c>
      <c r="AG67" s="302">
        <f t="shared" si="30"/>
        <v>1.1171349272245987E-2</v>
      </c>
      <c r="AI67" s="63">
        <f t="shared" si="10"/>
        <v>66</v>
      </c>
      <c r="AJ67" s="106">
        <f t="shared" si="11"/>
        <v>126603.02453747789</v>
      </c>
      <c r="AK67" s="106">
        <f t="shared" si="12"/>
        <v>122084.04258783541</v>
      </c>
      <c r="AL67" s="106">
        <f t="shared" si="13"/>
        <v>117825.41459250401</v>
      </c>
      <c r="AM67" s="106">
        <f t="shared" si="14"/>
        <v>128391.32673352299</v>
      </c>
      <c r="AN67" s="106">
        <f t="shared" si="15"/>
        <v>123712.83797702668</v>
      </c>
      <c r="AR67" s="106">
        <f t="shared" si="16"/>
        <v>100000.23859644234</v>
      </c>
      <c r="AS67" s="106">
        <f t="shared" si="17"/>
        <v>100000.2020874591</v>
      </c>
      <c r="AT67" s="106">
        <f t="shared" si="18"/>
        <v>100000.16631208068</v>
      </c>
      <c r="AU67" s="106">
        <f t="shared" si="19"/>
        <v>100000.25210096766</v>
      </c>
      <c r="AV67" s="106">
        <f t="shared" si="20"/>
        <v>100000.21487356142</v>
      </c>
    </row>
    <row r="68" spans="1:48">
      <c r="A68"/>
      <c r="B68"/>
      <c r="D68" s="159">
        <v>61</v>
      </c>
      <c r="F68" s="159">
        <f t="shared" ref="F68:J77" si="37">IF($C$5=0,IF($D68&gt;$A$5,"",INDIRECT(CONCATENATE("B",RANDBETWEEN(11,$D$5)))),IF($D68&gt;$A$5,"",$C$3*INDIRECT(CONCATENATE("B",RANDBETWEEN(11,$D$5)))))</f>
        <v>9.7112753722159127E-3</v>
      </c>
      <c r="G68" s="159">
        <f t="shared" si="37"/>
        <v>0</v>
      </c>
      <c r="H68" s="159">
        <f t="shared" si="37"/>
        <v>9.7112753722159127E-3</v>
      </c>
      <c r="I68" s="159">
        <f t="shared" si="37"/>
        <v>-8.0935801173299959E-3</v>
      </c>
      <c r="J68" s="159">
        <f t="shared" si="37"/>
        <v>1.2047393612264031E-2</v>
      </c>
      <c r="K68" s="292"/>
      <c r="L68" s="292"/>
      <c r="M68" s="312">
        <v>0.82499999999999996</v>
      </c>
      <c r="N68" s="319">
        <v>-2.6754815381928254E-2</v>
      </c>
      <c r="O68" s="322">
        <f t="shared" si="31"/>
        <v>-2.4084752413018853E-2</v>
      </c>
      <c r="P68" s="319">
        <v>4.5832308974811595E-3</v>
      </c>
      <c r="Q68" s="323">
        <f t="shared" si="32"/>
        <v>5.4750208302124246E-3</v>
      </c>
      <c r="R68" s="319">
        <v>0.57348487374425372</v>
      </c>
      <c r="S68" s="316">
        <f t="shared" si="33"/>
        <v>0.72007774250183754</v>
      </c>
      <c r="V68" s="55">
        <v>15</v>
      </c>
      <c r="W68" s="55">
        <f>LARGE(Q$2:Q148,V68)</f>
        <v>5.4750208302124246E-3</v>
      </c>
      <c r="X68" s="55">
        <f t="shared" si="34"/>
        <v>270.7106347039657</v>
      </c>
      <c r="Y68" s="55">
        <f t="shared" si="35"/>
        <v>0.83125528296917506</v>
      </c>
      <c r="AC68" s="300" t="str">
        <f t="shared" ref="AC68:AC131" si="38">IF(ISNUMBER(AC67),IF(AC67&gt;1,AC67-1,""),"")</f>
        <v/>
      </c>
      <c r="AD68" s="300" t="str">
        <f t="shared" si="36"/>
        <v/>
      </c>
      <c r="AE68" s="300" t="str">
        <f t="shared" si="28"/>
        <v/>
      </c>
      <c r="AF68" s="300" t="str">
        <f t="shared" si="29"/>
        <v/>
      </c>
      <c r="AG68" s="302">
        <f t="shared" si="30"/>
        <v>1.1229752228247189E-2</v>
      </c>
      <c r="AI68" s="63">
        <f t="shared" ref="AI68:AI131" si="39">IF(ISNUMBER(AJ68),AI67+1,"")</f>
        <v>67</v>
      </c>
      <c r="AJ68" s="106">
        <f t="shared" ref="AJ68:AJ131" si="40">IF($C$5=1,AJ67,IF(ISNUMBER(F73),(F73+1)*AJ67,""))</f>
        <v>126603.02453747789</v>
      </c>
      <c r="AK68" s="106">
        <f t="shared" ref="AK68:AK131" si="41">IF($C$5=1,AK67,IF(ISNUMBER(G73),(G73+1)*AK67,""))</f>
        <v>122084.04258783541</v>
      </c>
      <c r="AL68" s="106">
        <f t="shared" ref="AL68:AL131" si="42">IF($C$5=1,AL67,IF(ISNUMBER(H73),(H73+1)*AL67,""))</f>
        <v>117825.41459250401</v>
      </c>
      <c r="AM68" s="106">
        <f t="shared" ref="AM68:AM131" si="43">IF($C$5=1,AM67,IF(ISNUMBER(I73),(I73+1)*AM67,""))</f>
        <v>129638.17026283639</v>
      </c>
      <c r="AN68" s="106">
        <f t="shared" ref="AN68:AN131" si="44">IF($C$5=1,AN67,IF(ISNUMBER(J73),(J73+1)*AN67,""))</f>
        <v>123712.83797702668</v>
      </c>
      <c r="AR68" s="106">
        <f t="shared" ref="AR68:AR131" si="45">IF(ISNUMBER(F73),(F73+AR67),"")</f>
        <v>100000.23859644234</v>
      </c>
      <c r="AS68" s="106">
        <f t="shared" ref="AS68:AS131" si="46">IF(ISNUMBER(G73),(G73+AS67),"")</f>
        <v>100000.2020874591</v>
      </c>
      <c r="AT68" s="106">
        <f t="shared" ref="AT68:AT131" si="47">IF(ISNUMBER(H73),(H73+AT67),"")</f>
        <v>100000.16631208068</v>
      </c>
      <c r="AU68" s="106">
        <f t="shared" ref="AU68:AU131" si="48">IF(ISNUMBER(I73),(I73+AU67),"")</f>
        <v>100000.26181224303</v>
      </c>
      <c r="AV68" s="106">
        <f t="shared" ref="AV68:AV131" si="49">IF(ISNUMBER(J73),(J73+AV67),"")</f>
        <v>100000.21487356142</v>
      </c>
    </row>
    <row r="69" spans="1:48">
      <c r="A69"/>
      <c r="B69"/>
      <c r="D69" s="159">
        <v>62</v>
      </c>
      <c r="F69" s="159">
        <f t="shared" si="37"/>
        <v>0</v>
      </c>
      <c r="G69" s="159">
        <f t="shared" si="37"/>
        <v>-8.0935801173299959E-3</v>
      </c>
      <c r="H69" s="159">
        <f t="shared" si="37"/>
        <v>-8.0935801173299959E-3</v>
      </c>
      <c r="I69" s="159">
        <f t="shared" si="37"/>
        <v>9.7112753722159127E-3</v>
      </c>
      <c r="J69" s="159">
        <f t="shared" si="37"/>
        <v>9.7112753722159127E-3</v>
      </c>
      <c r="K69" s="292"/>
      <c r="L69" s="292"/>
      <c r="M69" s="312">
        <v>0.83750000000000002</v>
      </c>
      <c r="N69" s="319">
        <v>-3.4631853257439962E-2</v>
      </c>
      <c r="O69" s="322">
        <f t="shared" si="31"/>
        <v>-2.4084752413018835E-2</v>
      </c>
      <c r="P69" s="319">
        <v>3.739710487804828E-3</v>
      </c>
      <c r="Q69" s="323">
        <f t="shared" si="32"/>
        <v>5.5290369410678098E-3</v>
      </c>
      <c r="R69" s="319">
        <v>0.44622990419046094</v>
      </c>
      <c r="S69" s="316">
        <f t="shared" si="33"/>
        <v>0.72903999452687007</v>
      </c>
      <c r="V69" s="55">
        <v>14</v>
      </c>
      <c r="W69" s="55">
        <f>LARGE(Q$2:Q149,V69)</f>
        <v>5.5290369410678098E-3</v>
      </c>
      <c r="X69" s="55">
        <f t="shared" si="34"/>
        <v>255.61611974438208</v>
      </c>
      <c r="Y69" s="55">
        <f t="shared" si="35"/>
        <v>0.8454704397072984</v>
      </c>
      <c r="AC69" s="300" t="str">
        <f t="shared" si="38"/>
        <v/>
      </c>
      <c r="AD69" s="300" t="str">
        <f t="shared" si="36"/>
        <v/>
      </c>
      <c r="AE69" s="300" t="str">
        <f t="shared" si="28"/>
        <v/>
      </c>
      <c r="AF69" s="300" t="str">
        <f t="shared" si="29"/>
        <v/>
      </c>
      <c r="AG69" s="302">
        <f t="shared" si="30"/>
        <v>1.1288155184248392E-2</v>
      </c>
      <c r="AI69" s="63">
        <f t="shared" si="39"/>
        <v>68</v>
      </c>
      <c r="AJ69" s="106">
        <f t="shared" si="40"/>
        <v>128128.26100658401</v>
      </c>
      <c r="AK69" s="106">
        <f t="shared" si="41"/>
        <v>123269.63434395922</v>
      </c>
      <c r="AL69" s="106">
        <f t="shared" si="42"/>
        <v>119244.90373962811</v>
      </c>
      <c r="AM69" s="106">
        <f t="shared" si="43"/>
        <v>128588.93334555006</v>
      </c>
      <c r="AN69" s="106">
        <f t="shared" si="44"/>
        <v>122711.55821131734</v>
      </c>
      <c r="AR69" s="106">
        <f t="shared" si="45"/>
        <v>100000.25064383596</v>
      </c>
      <c r="AS69" s="106">
        <f t="shared" si="46"/>
        <v>100000.21179873447</v>
      </c>
      <c r="AT69" s="106">
        <f t="shared" si="47"/>
        <v>100000.17835947429</v>
      </c>
      <c r="AU69" s="106">
        <f t="shared" si="48"/>
        <v>100000.25371866291</v>
      </c>
      <c r="AV69" s="106">
        <f t="shared" si="49"/>
        <v>100000.20677998129</v>
      </c>
    </row>
    <row r="70" spans="1:48">
      <c r="A70"/>
      <c r="B70"/>
      <c r="D70" s="159">
        <v>63</v>
      </c>
      <c r="F70" s="159">
        <f t="shared" si="37"/>
        <v>-8.0935801173299959E-3</v>
      </c>
      <c r="G70" s="159">
        <f t="shared" si="37"/>
        <v>1.2047393612264031E-2</v>
      </c>
      <c r="H70" s="159">
        <f t="shared" si="37"/>
        <v>-8.0935801173299959E-3</v>
      </c>
      <c r="I70" s="159">
        <f t="shared" si="37"/>
        <v>9.7112753722159127E-3</v>
      </c>
      <c r="J70" s="159">
        <f t="shared" si="37"/>
        <v>0</v>
      </c>
      <c r="K70" s="292"/>
      <c r="L70" s="292"/>
      <c r="M70" s="312">
        <v>0.85</v>
      </c>
      <c r="N70" s="319">
        <v>-3.8340308209970961E-2</v>
      </c>
      <c r="O70" s="322">
        <f t="shared" si="31"/>
        <v>-2.4084752413018828E-2</v>
      </c>
      <c r="P70" s="319">
        <v>5.1874601093689788E-3</v>
      </c>
      <c r="Q70" s="323">
        <f t="shared" si="32"/>
        <v>5.5669184015603801E-3</v>
      </c>
      <c r="R70" s="319">
        <v>0.67129464293813501</v>
      </c>
      <c r="S70" s="316">
        <f t="shared" si="33"/>
        <v>0.73583993506882495</v>
      </c>
      <c r="V70" s="55">
        <v>13</v>
      </c>
      <c r="W70" s="55">
        <f>LARGE(Q$2:Q150,V70)</f>
        <v>5.5669184015603801E-3</v>
      </c>
      <c r="X70" s="55">
        <f t="shared" si="34"/>
        <v>245.04200045367085</v>
      </c>
      <c r="Y70" s="55">
        <f t="shared" si="35"/>
        <v>0.85495316997332205</v>
      </c>
      <c r="AC70" s="300" t="str">
        <f t="shared" si="38"/>
        <v/>
      </c>
      <c r="AD70" s="300" t="str">
        <f t="shared" si="36"/>
        <v/>
      </c>
      <c r="AE70" s="300" t="str">
        <f t="shared" si="28"/>
        <v/>
      </c>
      <c r="AF70" s="300" t="str">
        <f t="shared" si="29"/>
        <v/>
      </c>
      <c r="AG70" s="302">
        <f t="shared" si="30"/>
        <v>1.1346558140249596E-2</v>
      </c>
      <c r="AI70" s="63">
        <f t="shared" si="39"/>
        <v>69</v>
      </c>
      <c r="AJ70" s="106">
        <f t="shared" si="40"/>
        <v>129372.54983218211</v>
      </c>
      <c r="AK70" s="106">
        <f t="shared" si="41"/>
        <v>122271.94168236242</v>
      </c>
      <c r="AL70" s="106">
        <f t="shared" si="42"/>
        <v>120681.49403123594</v>
      </c>
      <c r="AM70" s="106">
        <f t="shared" si="43"/>
        <v>129837.69588708822</v>
      </c>
      <c r="AN70" s="106">
        <f t="shared" si="44"/>
        <v>123903.24394446115</v>
      </c>
      <c r="AR70" s="106">
        <f t="shared" si="45"/>
        <v>100000.26035511133</v>
      </c>
      <c r="AS70" s="106">
        <f t="shared" si="46"/>
        <v>100000.20370515434</v>
      </c>
      <c r="AT70" s="106">
        <f t="shared" si="47"/>
        <v>100000.1904068679</v>
      </c>
      <c r="AU70" s="106">
        <f t="shared" si="48"/>
        <v>100000.26342993828</v>
      </c>
      <c r="AV70" s="106">
        <f t="shared" si="49"/>
        <v>100000.21649125667</v>
      </c>
    </row>
    <row r="71" spans="1:48">
      <c r="A71"/>
      <c r="B71"/>
      <c r="D71" s="159">
        <v>64</v>
      </c>
      <c r="F71" s="159">
        <f t="shared" si="37"/>
        <v>1.2047393612264031E-2</v>
      </c>
      <c r="G71" s="159">
        <f t="shared" si="37"/>
        <v>-8.0935801173299959E-3</v>
      </c>
      <c r="H71" s="159">
        <f t="shared" si="37"/>
        <v>9.7112753722159127E-3</v>
      </c>
      <c r="I71" s="159">
        <f t="shared" si="37"/>
        <v>0</v>
      </c>
      <c r="J71" s="159">
        <f t="shared" si="37"/>
        <v>0</v>
      </c>
      <c r="K71" s="292"/>
      <c r="L71" s="292"/>
      <c r="M71" s="312">
        <v>0.86250000000000004</v>
      </c>
      <c r="N71" s="319">
        <v>-3.981812055877517E-2</v>
      </c>
      <c r="O71" s="322">
        <f t="shared" si="31"/>
        <v>-2.4084752413018821E-2</v>
      </c>
      <c r="P71" s="319">
        <v>3.0653977287155641E-3</v>
      </c>
      <c r="Q71" s="323">
        <f t="shared" si="32"/>
        <v>5.6192768428579443E-3</v>
      </c>
      <c r="R71" s="319">
        <v>0.35218450314169836</v>
      </c>
      <c r="S71" s="316">
        <f t="shared" si="33"/>
        <v>0.74465649135547618</v>
      </c>
      <c r="V71" s="55">
        <v>12</v>
      </c>
      <c r="W71" s="55">
        <f>LARGE(Q$2:Q151,V71)</f>
        <v>5.6192768428579443E-3</v>
      </c>
      <c r="X71" s="55">
        <f t="shared" si="34"/>
        <v>230.51308535461342</v>
      </c>
      <c r="Y71" s="55">
        <f t="shared" si="35"/>
        <v>0.86740224234412677</v>
      </c>
      <c r="AC71" s="300" t="str">
        <f t="shared" si="38"/>
        <v/>
      </c>
      <c r="AD71" s="300" t="str">
        <f t="shared" si="36"/>
        <v/>
      </c>
      <c r="AE71" s="300" t="str">
        <f t="shared" si="28"/>
        <v/>
      </c>
      <c r="AF71" s="300" t="str">
        <f t="shared" si="29"/>
        <v/>
      </c>
      <c r="AG71" s="302">
        <f t="shared" si="30"/>
        <v>1.1404961096250799E-2</v>
      </c>
      <c r="AI71" s="63">
        <f t="shared" si="39"/>
        <v>70</v>
      </c>
      <c r="AJ71" s="106">
        <f t="shared" si="40"/>
        <v>130628.92228920816</v>
      </c>
      <c r="AK71" s="106">
        <f t="shared" si="41"/>
        <v>121282.32392625473</v>
      </c>
      <c r="AL71" s="106">
        <f t="shared" si="42"/>
        <v>121853.46525210371</v>
      </c>
      <c r="AM71" s="106">
        <f t="shared" si="43"/>
        <v>129837.69588708822</v>
      </c>
      <c r="AN71" s="106">
        <f t="shared" si="44"/>
        <v>123903.24394446115</v>
      </c>
      <c r="AR71" s="106">
        <f t="shared" si="45"/>
        <v>100000.2700663867</v>
      </c>
      <c r="AS71" s="106">
        <f t="shared" si="46"/>
        <v>100000.19561157422</v>
      </c>
      <c r="AT71" s="106">
        <f t="shared" si="47"/>
        <v>100000.20011814327</v>
      </c>
      <c r="AU71" s="106">
        <f t="shared" si="48"/>
        <v>100000.26342993828</v>
      </c>
      <c r="AV71" s="106">
        <f t="shared" si="49"/>
        <v>100000.21649125667</v>
      </c>
    </row>
    <row r="72" spans="1:48">
      <c r="A72"/>
      <c r="B72"/>
      <c r="D72" s="159">
        <v>65</v>
      </c>
      <c r="F72" s="159">
        <f t="shared" si="37"/>
        <v>1.2047393612264031E-2</v>
      </c>
      <c r="G72" s="159">
        <f t="shared" si="37"/>
        <v>0</v>
      </c>
      <c r="H72" s="159">
        <f t="shared" si="37"/>
        <v>0</v>
      </c>
      <c r="I72" s="159">
        <f t="shared" si="37"/>
        <v>0</v>
      </c>
      <c r="J72" s="159">
        <f t="shared" si="37"/>
        <v>0</v>
      </c>
      <c r="K72" s="292"/>
      <c r="L72" s="292"/>
      <c r="M72" s="312">
        <v>0.875</v>
      </c>
      <c r="N72" s="319">
        <v>-3.0493529920109404E-2</v>
      </c>
      <c r="O72" s="322">
        <f t="shared" si="31"/>
        <v>-2.4084752413018811E-2</v>
      </c>
      <c r="P72" s="319">
        <v>4.0636055108868733E-3</v>
      </c>
      <c r="Q72" s="323">
        <f t="shared" si="32"/>
        <v>5.6982445916548751E-3</v>
      </c>
      <c r="R72" s="319">
        <v>0.49411508132245574</v>
      </c>
      <c r="S72" s="316">
        <f t="shared" si="33"/>
        <v>0.75885035613940466</v>
      </c>
      <c r="V72" s="55">
        <v>11</v>
      </c>
      <c r="W72" s="55">
        <f>LARGE(Q$2:Q152,V72)</f>
        <v>5.6982445916548751E-3</v>
      </c>
      <c r="X72" s="55">
        <f t="shared" si="34"/>
        <v>208.95767318149828</v>
      </c>
      <c r="Y72" s="55">
        <f t="shared" si="35"/>
        <v>0.88475073844898922</v>
      </c>
      <c r="AC72" s="300" t="str">
        <f t="shared" si="38"/>
        <v/>
      </c>
      <c r="AD72" s="300" t="str">
        <f t="shared" si="36"/>
        <v/>
      </c>
      <c r="AE72" s="300" t="str">
        <f t="shared" si="28"/>
        <v/>
      </c>
      <c r="AF72" s="300" t="str">
        <f t="shared" si="29"/>
        <v/>
      </c>
      <c r="AG72" s="302">
        <f t="shared" si="30"/>
        <v>1.1463364052252002E-2</v>
      </c>
      <c r="AI72" s="63">
        <f t="shared" si="39"/>
        <v>71</v>
      </c>
      <c r="AJ72" s="106">
        <f t="shared" si="40"/>
        <v>130628.92228920816</v>
      </c>
      <c r="AK72" s="106">
        <f t="shared" si="41"/>
        <v>121282.32392625473</v>
      </c>
      <c r="AL72" s="106">
        <f t="shared" si="42"/>
        <v>120867.23446851152</v>
      </c>
      <c r="AM72" s="106">
        <f t="shared" si="43"/>
        <v>128786.84409317655</v>
      </c>
      <c r="AN72" s="106">
        <f t="shared" si="44"/>
        <v>125106.50246591667</v>
      </c>
      <c r="AR72" s="106">
        <f t="shared" si="45"/>
        <v>100000.2700663867</v>
      </c>
      <c r="AS72" s="106">
        <f t="shared" si="46"/>
        <v>100000.19561157422</v>
      </c>
      <c r="AT72" s="106">
        <f t="shared" si="47"/>
        <v>100000.19202456315</v>
      </c>
      <c r="AU72" s="106">
        <f t="shared" si="48"/>
        <v>100000.25533635815</v>
      </c>
      <c r="AV72" s="106">
        <f t="shared" si="49"/>
        <v>100000.22620253204</v>
      </c>
    </row>
    <row r="73" spans="1:48">
      <c r="A73"/>
      <c r="B73"/>
      <c r="D73" s="159">
        <v>66</v>
      </c>
      <c r="F73" s="159">
        <f t="shared" si="37"/>
        <v>0</v>
      </c>
      <c r="G73" s="159">
        <f t="shared" si="37"/>
        <v>0</v>
      </c>
      <c r="H73" s="159">
        <f t="shared" si="37"/>
        <v>0</v>
      </c>
      <c r="I73" s="159">
        <f t="shared" si="37"/>
        <v>9.7112753722159127E-3</v>
      </c>
      <c r="J73" s="159">
        <f t="shared" si="37"/>
        <v>0</v>
      </c>
      <c r="K73" s="292"/>
      <c r="L73" s="292"/>
      <c r="M73" s="312">
        <v>0.88749999999999996</v>
      </c>
      <c r="N73" s="319">
        <v>-3.198340065708808E-2</v>
      </c>
      <c r="O73" s="322">
        <f t="shared" si="31"/>
        <v>-2.4084752413018794E-2</v>
      </c>
      <c r="P73" s="319">
        <v>3.8943978602998053E-3</v>
      </c>
      <c r="Q73" s="323">
        <f t="shared" si="32"/>
        <v>5.7594872345479312E-3</v>
      </c>
      <c r="R73" s="319">
        <v>0.46879165871887962</v>
      </c>
      <c r="S73" s="316">
        <f t="shared" si="33"/>
        <v>0.76985290200452061</v>
      </c>
      <c r="V73" s="55">
        <v>10</v>
      </c>
      <c r="W73" s="55">
        <f>LARGE(Q$2:Q153,V73)</f>
        <v>5.7594872345479312E-3</v>
      </c>
      <c r="X73" s="55">
        <f t="shared" si="34"/>
        <v>192.68021700903242</v>
      </c>
      <c r="Y73" s="55">
        <f t="shared" si="35"/>
        <v>0.89704712420167354</v>
      </c>
      <c r="AC73" s="300" t="str">
        <f t="shared" si="38"/>
        <v/>
      </c>
      <c r="AD73" s="300" t="str">
        <f t="shared" si="36"/>
        <v/>
      </c>
      <c r="AE73" s="300" t="str">
        <f t="shared" si="28"/>
        <v/>
      </c>
      <c r="AF73" s="300" t="str">
        <f t="shared" si="29"/>
        <v/>
      </c>
      <c r="AG73" s="302">
        <f t="shared" si="30"/>
        <v>1.1521767008253204E-2</v>
      </c>
      <c r="AI73" s="63">
        <f t="shared" si="39"/>
        <v>72</v>
      </c>
      <c r="AJ73" s="106">
        <f t="shared" si="40"/>
        <v>132202.6603331721</v>
      </c>
      <c r="AK73" s="106">
        <f t="shared" si="41"/>
        <v>122743.45982080443</v>
      </c>
      <c r="AL73" s="106">
        <f t="shared" si="42"/>
        <v>119888.98582278052</v>
      </c>
      <c r="AM73" s="106">
        <f t="shared" si="43"/>
        <v>130037.52860048403</v>
      </c>
      <c r="AN73" s="106">
        <f t="shared" si="44"/>
        <v>126321.446162218</v>
      </c>
      <c r="AR73" s="106">
        <f t="shared" si="45"/>
        <v>100000.28211378031</v>
      </c>
      <c r="AS73" s="106">
        <f t="shared" si="46"/>
        <v>100000.20765896783</v>
      </c>
      <c r="AT73" s="106">
        <f t="shared" si="47"/>
        <v>100000.18393098302</v>
      </c>
      <c r="AU73" s="106">
        <f t="shared" si="48"/>
        <v>100000.26504763353</v>
      </c>
      <c r="AV73" s="106">
        <f t="shared" si="49"/>
        <v>100000.23591380741</v>
      </c>
    </row>
    <row r="74" spans="1:48">
      <c r="A74"/>
      <c r="B74"/>
      <c r="D74" s="159">
        <v>67</v>
      </c>
      <c r="F74" s="159">
        <f t="shared" si="37"/>
        <v>1.2047393612264031E-2</v>
      </c>
      <c r="G74" s="159">
        <f t="shared" si="37"/>
        <v>9.7112753722159127E-3</v>
      </c>
      <c r="H74" s="159">
        <f t="shared" si="37"/>
        <v>1.2047393612264031E-2</v>
      </c>
      <c r="I74" s="159">
        <f t="shared" si="37"/>
        <v>-8.0935801173299959E-3</v>
      </c>
      <c r="J74" s="159">
        <f t="shared" si="37"/>
        <v>-8.0935801173299959E-3</v>
      </c>
      <c r="K74" s="292"/>
      <c r="L74" s="292"/>
      <c r="M74" s="312">
        <v>0.9</v>
      </c>
      <c r="N74" s="319">
        <v>-2.4084752413018818E-2</v>
      </c>
      <c r="O74" s="322">
        <f t="shared" si="31"/>
        <v>-2.408475241301878E-2</v>
      </c>
      <c r="P74" s="319">
        <v>5.5902795839608607E-3</v>
      </c>
      <c r="Q74" s="323">
        <f t="shared" si="32"/>
        <v>5.8070936897797335E-3</v>
      </c>
      <c r="R74" s="319">
        <v>0.7398560607010003</v>
      </c>
      <c r="S74" s="316">
        <f t="shared" si="33"/>
        <v>0.77817596823737301</v>
      </c>
      <c r="V74" s="55">
        <v>9</v>
      </c>
      <c r="W74" s="55">
        <f>LARGE(Q$2:Q154,V74)</f>
        <v>5.8070936897797335E-3</v>
      </c>
      <c r="X74" s="55">
        <f t="shared" si="34"/>
        <v>180.36745079107965</v>
      </c>
      <c r="Y74" s="55">
        <f t="shared" si="35"/>
        <v>0.90592557434581877</v>
      </c>
      <c r="AC74" s="300" t="str">
        <f t="shared" si="38"/>
        <v/>
      </c>
      <c r="AD74" s="300" t="str">
        <f t="shared" si="36"/>
        <v/>
      </c>
      <c r="AE74" s="300" t="str">
        <f t="shared" si="28"/>
        <v/>
      </c>
      <c r="AF74" s="300" t="str">
        <f t="shared" si="29"/>
        <v/>
      </c>
      <c r="AG74" s="302">
        <f t="shared" si="30"/>
        <v>1.1580169964254407E-2</v>
      </c>
      <c r="AI74" s="63">
        <f t="shared" si="39"/>
        <v>73</v>
      </c>
      <c r="AJ74" s="106">
        <f t="shared" si="40"/>
        <v>131132.66751004141</v>
      </c>
      <c r="AK74" s="106">
        <f t="shared" si="41"/>
        <v>122743.45982080443</v>
      </c>
      <c r="AL74" s="106">
        <f t="shared" si="42"/>
        <v>118918.65471083841</v>
      </c>
      <c r="AM74" s="106">
        <f t="shared" si="43"/>
        <v>131300.35884944574</v>
      </c>
      <c r="AN74" s="106">
        <f t="shared" si="44"/>
        <v>125299.0534171671</v>
      </c>
      <c r="AR74" s="106">
        <f t="shared" si="45"/>
        <v>100000.27402020019</v>
      </c>
      <c r="AS74" s="106">
        <f t="shared" si="46"/>
        <v>100000.20765896783</v>
      </c>
      <c r="AT74" s="106">
        <f t="shared" si="47"/>
        <v>100000.1758374029</v>
      </c>
      <c r="AU74" s="106">
        <f t="shared" si="48"/>
        <v>100000.2747589089</v>
      </c>
      <c r="AV74" s="106">
        <f t="shared" si="49"/>
        <v>100000.22782022729</v>
      </c>
    </row>
    <row r="75" spans="1:48">
      <c r="A75"/>
      <c r="B75"/>
      <c r="D75" s="159">
        <v>68</v>
      </c>
      <c r="F75" s="159">
        <f t="shared" si="37"/>
        <v>9.7112753722159127E-3</v>
      </c>
      <c r="G75" s="159">
        <f t="shared" si="37"/>
        <v>-8.0935801173299959E-3</v>
      </c>
      <c r="H75" s="159">
        <f t="shared" si="37"/>
        <v>1.2047393612264031E-2</v>
      </c>
      <c r="I75" s="159">
        <f t="shared" si="37"/>
        <v>9.7112753722159127E-3</v>
      </c>
      <c r="J75" s="159">
        <f t="shared" si="37"/>
        <v>9.7112753722159127E-3</v>
      </c>
      <c r="K75" s="292"/>
      <c r="L75" s="292"/>
      <c r="M75" s="312">
        <v>0.91249999999999998</v>
      </c>
      <c r="N75" s="319">
        <v>-3.1983400657088067E-2</v>
      </c>
      <c r="O75" s="322">
        <f t="shared" si="31"/>
        <v>-2.4084752413018752E-2</v>
      </c>
      <c r="P75" s="319">
        <v>3.3280501089045567E-3</v>
      </c>
      <c r="Q75" s="323">
        <f t="shared" si="32"/>
        <v>5.881487177831519E-3</v>
      </c>
      <c r="R75" s="319">
        <v>0.38827142693901129</v>
      </c>
      <c r="S75" s="316">
        <f t="shared" si="33"/>
        <v>0.79115524885200661</v>
      </c>
      <c r="V75" s="55">
        <v>8</v>
      </c>
      <c r="W75" s="55">
        <f>LARGE(Q$2:Q155,V75)</f>
        <v>5.881487177831519E-3</v>
      </c>
      <c r="X75" s="55">
        <f t="shared" si="34"/>
        <v>161.83230285315011</v>
      </c>
      <c r="Y75" s="55">
        <f t="shared" si="35"/>
        <v>0.91864861004918308</v>
      </c>
      <c r="AC75" s="300" t="str">
        <f t="shared" si="38"/>
        <v/>
      </c>
      <c r="AD75" s="300" t="str">
        <f t="shared" si="36"/>
        <v/>
      </c>
      <c r="AE75" s="300" t="str">
        <f t="shared" si="28"/>
        <v/>
      </c>
      <c r="AF75" s="300" t="str">
        <f t="shared" si="29"/>
        <v/>
      </c>
      <c r="AG75" s="302">
        <f t="shared" si="30"/>
        <v>1.1638572920255611E-2</v>
      </c>
      <c r="AI75" s="63">
        <f t="shared" si="39"/>
        <v>74</v>
      </c>
      <c r="AJ75" s="106">
        <f t="shared" si="40"/>
        <v>130071.3347595497</v>
      </c>
      <c r="AK75" s="106">
        <f t="shared" si="41"/>
        <v>122743.45982080443</v>
      </c>
      <c r="AL75" s="106">
        <f t="shared" si="42"/>
        <v>120351.3145519808</v>
      </c>
      <c r="AM75" s="106">
        <f t="shared" si="43"/>
        <v>132575.45279070348</v>
      </c>
      <c r="AN75" s="106">
        <f t="shared" si="44"/>
        <v>126808.58043292782</v>
      </c>
      <c r="AR75" s="106">
        <f t="shared" si="45"/>
        <v>100000.26592662006</v>
      </c>
      <c r="AS75" s="106">
        <f t="shared" si="46"/>
        <v>100000.20765896783</v>
      </c>
      <c r="AT75" s="106">
        <f t="shared" si="47"/>
        <v>100000.18788479651</v>
      </c>
      <c r="AU75" s="106">
        <f t="shared" si="48"/>
        <v>100000.28447018427</v>
      </c>
      <c r="AV75" s="106">
        <f t="shared" si="49"/>
        <v>100000.2398676209</v>
      </c>
    </row>
    <row r="76" spans="1:48">
      <c r="A76"/>
      <c r="B76"/>
      <c r="D76" s="159">
        <v>69</v>
      </c>
      <c r="F76" s="159">
        <f t="shared" si="37"/>
        <v>9.7112753722159127E-3</v>
      </c>
      <c r="G76" s="159">
        <f t="shared" si="37"/>
        <v>-8.0935801173299959E-3</v>
      </c>
      <c r="H76" s="159">
        <f t="shared" si="37"/>
        <v>9.7112753722159127E-3</v>
      </c>
      <c r="I76" s="159">
        <f t="shared" si="37"/>
        <v>0</v>
      </c>
      <c r="J76" s="159">
        <f t="shared" si="37"/>
        <v>0</v>
      </c>
      <c r="K76" s="292"/>
      <c r="L76" s="292"/>
      <c r="M76" s="312">
        <v>0.92500000000000004</v>
      </c>
      <c r="N76" s="319">
        <v>-3.3146058743979169E-2</v>
      </c>
      <c r="O76" s="322">
        <f t="shared" si="31"/>
        <v>-2.4084752413018731E-2</v>
      </c>
      <c r="P76" s="319">
        <v>4.7233979918840461E-3</v>
      </c>
      <c r="Q76" s="323">
        <f t="shared" si="32"/>
        <v>5.9247676000313389E-3</v>
      </c>
      <c r="R76" s="319">
        <v>0.59545456386293671</v>
      </c>
      <c r="S76" s="316">
        <f t="shared" si="33"/>
        <v>0.79902848256179204</v>
      </c>
      <c r="V76" s="55">
        <v>7</v>
      </c>
      <c r="W76" s="55">
        <f>LARGE(Q$2:Q156,V76)</f>
        <v>5.9247676000313389E-3</v>
      </c>
      <c r="X76" s="55">
        <f t="shared" si="34"/>
        <v>151.49206062006397</v>
      </c>
      <c r="Y76" s="55">
        <f t="shared" si="35"/>
        <v>0.92542777561297385</v>
      </c>
      <c r="AC76" s="300" t="str">
        <f t="shared" si="38"/>
        <v/>
      </c>
      <c r="AD76" s="300" t="str">
        <f t="shared" si="36"/>
        <v/>
      </c>
      <c r="AE76" s="300" t="str">
        <f t="shared" si="28"/>
        <v/>
      </c>
      <c r="AF76" s="300" t="str">
        <f t="shared" si="29"/>
        <v/>
      </c>
      <c r="AG76" s="302">
        <f t="shared" si="30"/>
        <v>1.1696975876256814E-2</v>
      </c>
      <c r="AI76" s="63">
        <f t="shared" si="39"/>
        <v>75</v>
      </c>
      <c r="AJ76" s="106">
        <f t="shared" si="40"/>
        <v>131638.35532707055</v>
      </c>
      <c r="AK76" s="106">
        <f t="shared" si="41"/>
        <v>123935.45535926279</v>
      </c>
      <c r="AL76" s="106">
        <f t="shared" si="42"/>
        <v>119377.24154542836</v>
      </c>
      <c r="AM76" s="106">
        <f t="shared" si="43"/>
        <v>132575.45279070348</v>
      </c>
      <c r="AN76" s="106">
        <f t="shared" si="44"/>
        <v>128336.29331481575</v>
      </c>
      <c r="AR76" s="106">
        <f t="shared" si="45"/>
        <v>100000.27797401368</v>
      </c>
      <c r="AS76" s="106">
        <f t="shared" si="46"/>
        <v>100000.2173702432</v>
      </c>
      <c r="AT76" s="106">
        <f t="shared" si="47"/>
        <v>100000.17979121639</v>
      </c>
      <c r="AU76" s="106">
        <f t="shared" si="48"/>
        <v>100000.28447018427</v>
      </c>
      <c r="AV76" s="106">
        <f t="shared" si="49"/>
        <v>100000.25191501451</v>
      </c>
    </row>
    <row r="77" spans="1:48">
      <c r="A77"/>
      <c r="B77"/>
      <c r="D77" s="159">
        <v>70</v>
      </c>
      <c r="F77" s="159">
        <f t="shared" si="37"/>
        <v>0</v>
      </c>
      <c r="G77" s="159">
        <f t="shared" si="37"/>
        <v>0</v>
      </c>
      <c r="H77" s="159">
        <f t="shared" si="37"/>
        <v>-8.0935801173299959E-3</v>
      </c>
      <c r="I77" s="159">
        <f t="shared" si="37"/>
        <v>-8.0935801173299959E-3</v>
      </c>
      <c r="J77" s="159">
        <f t="shared" si="37"/>
        <v>9.7112753722159127E-3</v>
      </c>
      <c r="K77" s="292"/>
      <c r="L77" s="292"/>
      <c r="M77" s="312">
        <v>0.9375</v>
      </c>
      <c r="N77" s="319">
        <v>-2.4084752413018832E-2</v>
      </c>
      <c r="O77" s="322">
        <f t="shared" si="31"/>
        <v>-2.40847524130187E-2</v>
      </c>
      <c r="P77" s="319">
        <v>5.5669184015603801E-3</v>
      </c>
      <c r="Q77" s="323">
        <f t="shared" si="32"/>
        <v>6.0246278973800265E-3</v>
      </c>
      <c r="R77" s="319">
        <v>0.7358399350688265</v>
      </c>
      <c r="S77" s="316">
        <f t="shared" si="33"/>
        <v>0.81707022249490224</v>
      </c>
      <c r="V77" s="55">
        <v>6</v>
      </c>
      <c r="W77" s="55">
        <f>LARGE(Q$2:Q157,V77)</f>
        <v>6.0246278973800265E-3</v>
      </c>
      <c r="X77" s="55">
        <f t="shared" si="34"/>
        <v>129.01539144438067</v>
      </c>
      <c r="Y77" s="55">
        <f t="shared" si="35"/>
        <v>0.9394169480242045</v>
      </c>
      <c r="AC77" s="300" t="str">
        <f t="shared" si="38"/>
        <v/>
      </c>
      <c r="AD77" s="300" t="str">
        <f t="shared" si="36"/>
        <v/>
      </c>
      <c r="AE77" s="300" t="str">
        <f t="shared" si="28"/>
        <v/>
      </c>
      <c r="AF77" s="300" t="str">
        <f t="shared" si="29"/>
        <v/>
      </c>
      <c r="AG77" s="302">
        <f t="shared" si="30"/>
        <v>1.1755378832258016E-2</v>
      </c>
      <c r="AI77" s="63">
        <f t="shared" si="39"/>
        <v>76</v>
      </c>
      <c r="AJ77" s="106">
        <f t="shared" si="40"/>
        <v>132916.73164519735</v>
      </c>
      <c r="AK77" s="106">
        <f t="shared" si="41"/>
        <v>125428.554572491</v>
      </c>
      <c r="AL77" s="106">
        <f t="shared" si="42"/>
        <v>119377.24154542836</v>
      </c>
      <c r="AM77" s="106">
        <f t="shared" si="43"/>
        <v>134172.6414537972</v>
      </c>
      <c r="AN77" s="106">
        <f t="shared" si="44"/>
        <v>127297.59324291113</v>
      </c>
      <c r="AR77" s="106">
        <f t="shared" si="45"/>
        <v>100000.28768528905</v>
      </c>
      <c r="AS77" s="106">
        <f t="shared" si="46"/>
        <v>100000.22941763682</v>
      </c>
      <c r="AT77" s="106">
        <f t="shared" si="47"/>
        <v>100000.17979121639</v>
      </c>
      <c r="AU77" s="106">
        <f t="shared" si="48"/>
        <v>100000.29651757788</v>
      </c>
      <c r="AV77" s="106">
        <f t="shared" si="49"/>
        <v>100000.24382143439</v>
      </c>
    </row>
    <row r="78" spans="1:48">
      <c r="A78"/>
      <c r="B78"/>
      <c r="D78" s="159">
        <v>71</v>
      </c>
      <c r="F78" s="159">
        <f t="shared" ref="F78:J87" si="50">IF($C$5=0,IF($D78&gt;$A$5,"",INDIRECT(CONCATENATE("B",RANDBETWEEN(11,$D$5)))),IF($D78&gt;$A$5,"",$C$3*INDIRECT(CONCATENATE("B",RANDBETWEEN(11,$D$5)))))</f>
        <v>1.2047393612264031E-2</v>
      </c>
      <c r="G78" s="159">
        <f t="shared" si="50"/>
        <v>1.2047393612264031E-2</v>
      </c>
      <c r="H78" s="159">
        <f t="shared" si="50"/>
        <v>-8.0935801173299959E-3</v>
      </c>
      <c r="I78" s="159">
        <f t="shared" si="50"/>
        <v>9.7112753722159127E-3</v>
      </c>
      <c r="J78" s="159">
        <f t="shared" si="50"/>
        <v>9.7112753722159127E-3</v>
      </c>
      <c r="K78" s="292"/>
      <c r="L78" s="292"/>
      <c r="M78" s="312">
        <v>0.95</v>
      </c>
      <c r="N78" s="319">
        <v>-3.1983400657087879E-2</v>
      </c>
      <c r="O78" s="322">
        <f t="shared" si="31"/>
        <v>-2.2507507931894186E-2</v>
      </c>
      <c r="P78" s="319">
        <v>4.2271337876902395E-3</v>
      </c>
      <c r="Q78" s="323">
        <f t="shared" si="32"/>
        <v>6.1010640662467587E-3</v>
      </c>
      <c r="R78" s="319">
        <v>0.51848170055205012</v>
      </c>
      <c r="S78" s="316">
        <f t="shared" si="33"/>
        <v>0.83100356656174412</v>
      </c>
      <c r="V78" s="55">
        <v>5</v>
      </c>
      <c r="W78" s="55">
        <f>LARGE(Q$2:Q158,V78)</f>
        <v>6.1010640662467587E-3</v>
      </c>
      <c r="X78" s="55">
        <f t="shared" si="34"/>
        <v>113.206982645024</v>
      </c>
      <c r="Y78" s="55">
        <f t="shared" si="35"/>
        <v>0.94866626497474749</v>
      </c>
      <c r="AC78" s="300" t="str">
        <f t="shared" si="38"/>
        <v/>
      </c>
      <c r="AD78" s="300" t="str">
        <f t="shared" si="36"/>
        <v/>
      </c>
      <c r="AE78" s="300" t="str">
        <f t="shared" si="28"/>
        <v/>
      </c>
      <c r="AF78" s="300" t="str">
        <f t="shared" si="29"/>
        <v/>
      </c>
      <c r="AG78" s="302">
        <f t="shared" si="30"/>
        <v>1.1813781788259219E-2</v>
      </c>
      <c r="AI78" s="63">
        <f t="shared" si="39"/>
        <v>77</v>
      </c>
      <c r="AJ78" s="106">
        <f t="shared" si="40"/>
        <v>134518.0318289827</v>
      </c>
      <c r="AK78" s="106">
        <f t="shared" si="41"/>
        <v>125428.554572491</v>
      </c>
      <c r="AL78" s="106">
        <f t="shared" si="42"/>
        <v>119377.24154542836</v>
      </c>
      <c r="AM78" s="106">
        <f t="shared" si="43"/>
        <v>133086.7044306371</v>
      </c>
      <c r="AN78" s="106">
        <f t="shared" si="44"/>
        <v>126267.29997325635</v>
      </c>
      <c r="AR78" s="106">
        <f t="shared" si="45"/>
        <v>100000.29973268266</v>
      </c>
      <c r="AS78" s="106">
        <f t="shared" si="46"/>
        <v>100000.22941763682</v>
      </c>
      <c r="AT78" s="106">
        <f t="shared" si="47"/>
        <v>100000.17979121639</v>
      </c>
      <c r="AU78" s="106">
        <f t="shared" si="48"/>
        <v>100000.28842399776</v>
      </c>
      <c r="AV78" s="106">
        <f t="shared" si="49"/>
        <v>100000.23572785426</v>
      </c>
    </row>
    <row r="79" spans="1:48" ht="15.75" thickBot="1">
      <c r="A79"/>
      <c r="B79"/>
      <c r="D79" s="159">
        <v>72</v>
      </c>
      <c r="F79" s="159">
        <f t="shared" si="50"/>
        <v>-8.0935801173299959E-3</v>
      </c>
      <c r="G79" s="159">
        <f t="shared" si="50"/>
        <v>0</v>
      </c>
      <c r="H79" s="159">
        <f t="shared" si="50"/>
        <v>-8.0935801173299959E-3</v>
      </c>
      <c r="I79" s="159">
        <f t="shared" si="50"/>
        <v>9.7112753722159127E-3</v>
      </c>
      <c r="J79" s="159">
        <f t="shared" si="50"/>
        <v>-8.0935801173299959E-3</v>
      </c>
      <c r="K79" s="292"/>
      <c r="L79" s="292"/>
      <c r="M79" s="312">
        <v>0.96250000000000002</v>
      </c>
      <c r="N79" s="319">
        <v>-3.4631853257439976E-2</v>
      </c>
      <c r="O79" s="322">
        <f t="shared" si="31"/>
        <v>-1.9510870521152902E-2</v>
      </c>
      <c r="P79" s="319">
        <v>3.6462657582029046E-3</v>
      </c>
      <c r="Q79" s="323">
        <f t="shared" si="32"/>
        <v>6.209029073940775E-3</v>
      </c>
      <c r="R79" s="319">
        <v>0.43292268590832705</v>
      </c>
      <c r="S79" s="316">
        <f t="shared" si="33"/>
        <v>0.85099293434773793</v>
      </c>
      <c r="V79" s="55">
        <v>4</v>
      </c>
      <c r="W79" s="55">
        <f>LARGE(Q$2:Q159,V79)</f>
        <v>6.209029073940775E-3</v>
      </c>
      <c r="X79" s="55">
        <f t="shared" si="34"/>
        <v>93.04520049207504</v>
      </c>
      <c r="Y79" s="55">
        <f t="shared" si="35"/>
        <v>0.9597771751570976</v>
      </c>
      <c r="AC79" s="300" t="str">
        <f t="shared" si="38"/>
        <v/>
      </c>
      <c r="AD79" s="300" t="str">
        <f t="shared" si="36"/>
        <v/>
      </c>
      <c r="AE79" s="300" t="str">
        <f t="shared" si="28"/>
        <v/>
      </c>
      <c r="AF79" s="300" t="str">
        <f t="shared" si="29"/>
        <v/>
      </c>
      <c r="AG79" s="302">
        <f t="shared" si="30"/>
        <v>1.1872184744260422E-2</v>
      </c>
      <c r="AI79" s="63">
        <f t="shared" si="39"/>
        <v>78</v>
      </c>
      <c r="AJ79" s="106">
        <f t="shared" si="40"/>
        <v>135824.37347860244</v>
      </c>
      <c r="AK79" s="106">
        <f t="shared" si="41"/>
        <v>126939.64173964315</v>
      </c>
      <c r="AL79" s="106">
        <f t="shared" si="42"/>
        <v>119377.24154542836</v>
      </c>
      <c r="AM79" s="106">
        <f t="shared" si="43"/>
        <v>132009.55652577631</v>
      </c>
      <c r="AN79" s="106">
        <f t="shared" si="44"/>
        <v>126267.29997325635</v>
      </c>
      <c r="AR79" s="106">
        <f t="shared" si="45"/>
        <v>100000.30944395803</v>
      </c>
      <c r="AS79" s="106">
        <f t="shared" si="46"/>
        <v>100000.24146503043</v>
      </c>
      <c r="AT79" s="106">
        <f t="shared" si="47"/>
        <v>100000.17979121639</v>
      </c>
      <c r="AU79" s="106">
        <f t="shared" si="48"/>
        <v>100000.28033041763</v>
      </c>
      <c r="AV79" s="106">
        <f t="shared" si="49"/>
        <v>100000.23572785426</v>
      </c>
    </row>
    <row r="80" spans="1:48">
      <c r="A80"/>
      <c r="B80"/>
      <c r="D80" s="159">
        <v>73</v>
      </c>
      <c r="F80" s="159">
        <f t="shared" si="50"/>
        <v>-8.0935801173299959E-3</v>
      </c>
      <c r="G80" s="159">
        <f t="shared" si="50"/>
        <v>0</v>
      </c>
      <c r="H80" s="159">
        <f t="shared" si="50"/>
        <v>1.2047393612264031E-2</v>
      </c>
      <c r="I80" s="159">
        <f t="shared" si="50"/>
        <v>9.7112753722159127E-3</v>
      </c>
      <c r="J80" s="159">
        <f t="shared" si="50"/>
        <v>1.2047393612264031E-2</v>
      </c>
      <c r="K80" s="292"/>
      <c r="L80" s="292"/>
      <c r="M80" s="312">
        <v>0.97499999999999998</v>
      </c>
      <c r="N80" s="319">
        <v>-4.7997669016929471E-2</v>
      </c>
      <c r="O80" s="322">
        <f t="shared" si="31"/>
        <v>-1.6121654195544469E-2</v>
      </c>
      <c r="P80" s="319">
        <v>4.6766756270830876E-3</v>
      </c>
      <c r="Q80" s="323">
        <f t="shared" si="32"/>
        <v>6.3494171909513732E-3</v>
      </c>
      <c r="R80" s="319">
        <v>0.58809746023232168</v>
      </c>
      <c r="S80" s="316">
        <f t="shared" si="33"/>
        <v>0.87687002430968208</v>
      </c>
      <c r="V80" s="55">
        <v>3</v>
      </c>
      <c r="W80" s="55">
        <f>LARGE(Q$2:Q160,V80)</f>
        <v>6.3494171909513732E-3</v>
      </c>
      <c r="X80" s="55">
        <f t="shared" si="34"/>
        <v>70.662206671785384</v>
      </c>
      <c r="Y80" s="55">
        <f t="shared" si="35"/>
        <v>0.97121816262516858</v>
      </c>
      <c r="AC80" s="300" t="str">
        <f t="shared" si="38"/>
        <v/>
      </c>
      <c r="AD80" s="300" t="str">
        <f t="shared" si="36"/>
        <v/>
      </c>
      <c r="AE80" s="300" t="str">
        <f t="shared" si="28"/>
        <v/>
      </c>
      <c r="AF80" s="300" t="str">
        <f t="shared" si="29"/>
        <v/>
      </c>
      <c r="AG80" s="302">
        <f t="shared" si="30"/>
        <v>1.1930587700261626E-2</v>
      </c>
      <c r="AI80" s="63">
        <f t="shared" si="39"/>
        <v>79</v>
      </c>
      <c r="AJ80" s="106">
        <f t="shared" si="40"/>
        <v>135824.37347860244</v>
      </c>
      <c r="AK80" s="106">
        <f t="shared" si="41"/>
        <v>125912.24557915819</v>
      </c>
      <c r="AL80" s="106">
        <f t="shared" si="42"/>
        <v>119377.24154542836</v>
      </c>
      <c r="AM80" s="106">
        <f t="shared" si="43"/>
        <v>133291.53768096224</v>
      </c>
      <c r="AN80" s="106">
        <f t="shared" si="44"/>
        <v>126267.29997325635</v>
      </c>
      <c r="AR80" s="106">
        <f t="shared" si="45"/>
        <v>100000.30944395803</v>
      </c>
      <c r="AS80" s="106">
        <f t="shared" si="46"/>
        <v>100000.2333714503</v>
      </c>
      <c r="AT80" s="106">
        <f t="shared" si="47"/>
        <v>100000.17979121639</v>
      </c>
      <c r="AU80" s="106">
        <f t="shared" si="48"/>
        <v>100000.29004169301</v>
      </c>
      <c r="AV80" s="106">
        <f t="shared" si="49"/>
        <v>100000.23572785426</v>
      </c>
    </row>
    <row r="81" spans="1:48">
      <c r="A81"/>
      <c r="B81"/>
      <c r="D81" s="159">
        <v>74</v>
      </c>
      <c r="F81" s="159">
        <f t="shared" si="50"/>
        <v>1.2047393612264031E-2</v>
      </c>
      <c r="G81" s="159">
        <f t="shared" si="50"/>
        <v>9.7112753722159127E-3</v>
      </c>
      <c r="H81" s="159">
        <f t="shared" si="50"/>
        <v>-8.0935801173299959E-3</v>
      </c>
      <c r="I81" s="159">
        <f t="shared" si="50"/>
        <v>0</v>
      </c>
      <c r="J81" s="159">
        <f t="shared" si="50"/>
        <v>1.2047393612264031E-2</v>
      </c>
      <c r="K81" s="292"/>
      <c r="L81" s="292"/>
      <c r="M81" s="312">
        <v>0.98750000000000004</v>
      </c>
      <c r="N81" s="319">
        <v>-3.6860221365693523E-2</v>
      </c>
      <c r="O81" s="322">
        <f t="shared" si="31"/>
        <v>-1.6121654195544406E-2</v>
      </c>
      <c r="P81" s="319">
        <v>3.8009531306978806E-3</v>
      </c>
      <c r="Q81" s="323">
        <f t="shared" si="32"/>
        <v>6.5973282704405636E-3</v>
      </c>
      <c r="R81" s="319">
        <v>0.45527684260498424</v>
      </c>
      <c r="S81" s="316">
        <f t="shared" si="33"/>
        <v>0.92381837440530534</v>
      </c>
      <c r="V81" s="55">
        <v>2</v>
      </c>
      <c r="W81" s="55">
        <f>LARGE(Q$2:Q161,V81)</f>
        <v>6.5973282704405636E-3</v>
      </c>
      <c r="X81" s="55">
        <f t="shared" si="34"/>
        <v>41.114922191371022</v>
      </c>
      <c r="Y81" s="55">
        <f t="shared" si="35"/>
        <v>0.98482452734014092</v>
      </c>
      <c r="AC81" s="300" t="str">
        <f t="shared" si="38"/>
        <v/>
      </c>
      <c r="AD81" s="300" t="str">
        <f t="shared" si="36"/>
        <v/>
      </c>
      <c r="AE81" s="300" t="str">
        <f t="shared" si="28"/>
        <v/>
      </c>
      <c r="AF81" s="300" t="str">
        <f t="shared" si="29"/>
        <v/>
      </c>
      <c r="AG81" s="302">
        <f t="shared" si="30"/>
        <v>1.1988990656262829E-2</v>
      </c>
      <c r="AI81" s="63">
        <f t="shared" si="39"/>
        <v>80</v>
      </c>
      <c r="AJ81" s="106">
        <f t="shared" si="40"/>
        <v>137460.70316803834</v>
      </c>
      <c r="AK81" s="106">
        <f t="shared" si="41"/>
        <v>125912.24557915819</v>
      </c>
      <c r="AL81" s="106">
        <f t="shared" si="42"/>
        <v>120536.54681125155</v>
      </c>
      <c r="AM81" s="106">
        <f t="shared" si="43"/>
        <v>134897.3533005887</v>
      </c>
      <c r="AN81" s="106">
        <f t="shared" si="44"/>
        <v>125245.34546472385</v>
      </c>
      <c r="AR81" s="106">
        <f t="shared" si="45"/>
        <v>100000.32149135164</v>
      </c>
      <c r="AS81" s="106">
        <f t="shared" si="46"/>
        <v>100000.2333714503</v>
      </c>
      <c r="AT81" s="106">
        <f t="shared" si="47"/>
        <v>100000.18950249176</v>
      </c>
      <c r="AU81" s="106">
        <f t="shared" si="48"/>
        <v>100000.30208908662</v>
      </c>
      <c r="AV81" s="106">
        <f t="shared" si="49"/>
        <v>100000.22763427414</v>
      </c>
    </row>
    <row r="82" spans="1:48">
      <c r="A82"/>
      <c r="B82"/>
      <c r="D82" s="159">
        <v>75</v>
      </c>
      <c r="F82" s="159">
        <f t="shared" si="50"/>
        <v>9.7112753722159127E-3</v>
      </c>
      <c r="G82" s="159">
        <f t="shared" si="50"/>
        <v>1.2047393612264031E-2</v>
      </c>
      <c r="H82" s="159">
        <f t="shared" si="50"/>
        <v>0</v>
      </c>
      <c r="I82" s="159">
        <f t="shared" si="50"/>
        <v>1.2047393612264031E-2</v>
      </c>
      <c r="J82" s="159">
        <f t="shared" si="50"/>
        <v>-8.0935801173299959E-3</v>
      </c>
      <c r="K82" s="292"/>
      <c r="L82" s="292"/>
      <c r="M82" s="312">
        <v>1</v>
      </c>
      <c r="N82" s="319">
        <v>-5.9014057443573305E-2</v>
      </c>
      <c r="O82" s="322">
        <f t="shared" si="31"/>
        <v>-1.6121654195544319E-2</v>
      </c>
      <c r="P82" s="319">
        <v>4.2504949700907235E-3</v>
      </c>
      <c r="Q82" s="323">
        <f t="shared" si="32"/>
        <v>7.2160777604204787E-3</v>
      </c>
      <c r="R82" s="319">
        <v>0.52199493535922947</v>
      </c>
      <c r="S82" s="316">
        <f t="shared" si="33"/>
        <v>1.0467062180752063</v>
      </c>
      <c r="V82" s="55">
        <v>1</v>
      </c>
      <c r="W82" s="55">
        <f>LARGE(Q$2:Q162,V82)</f>
        <v>7.2160777604204787E-3</v>
      </c>
      <c r="X82" s="55">
        <f t="shared" si="34"/>
        <v>7.8067535720528332</v>
      </c>
      <c r="Y82" s="55">
        <f t="shared" si="35"/>
        <v>0.9976766671350572</v>
      </c>
      <c r="AC82" s="300" t="str">
        <f t="shared" si="38"/>
        <v/>
      </c>
      <c r="AD82" s="300" t="str">
        <f t="shared" si="36"/>
        <v/>
      </c>
      <c r="AE82" s="300" t="str">
        <f t="shared" si="28"/>
        <v/>
      </c>
      <c r="AF82" s="300" t="str">
        <f t="shared" si="29"/>
        <v/>
      </c>
      <c r="AG82" s="302">
        <f t="shared" si="30"/>
        <v>1.2047393612264031E-2</v>
      </c>
      <c r="AI82" s="63">
        <f t="shared" si="39"/>
        <v>81</v>
      </c>
      <c r="AJ82" s="106">
        <f t="shared" si="40"/>
        <v>136348.15395396331</v>
      </c>
      <c r="AK82" s="106">
        <f t="shared" si="41"/>
        <v>127135.01406871148</v>
      </c>
      <c r="AL82" s="106">
        <f t="shared" si="42"/>
        <v>121988.69803534979</v>
      </c>
      <c r="AM82" s="106">
        <f t="shared" si="43"/>
        <v>136207.37864547383</v>
      </c>
      <c r="AN82" s="106">
        <f t="shared" si="44"/>
        <v>126461.63750362011</v>
      </c>
      <c r="AR82" s="106">
        <f t="shared" si="45"/>
        <v>100000.31339777152</v>
      </c>
      <c r="AS82" s="106">
        <f t="shared" si="46"/>
        <v>100000.24308272568</v>
      </c>
      <c r="AT82" s="106">
        <f t="shared" si="47"/>
        <v>100000.20154988537</v>
      </c>
      <c r="AU82" s="106">
        <f t="shared" si="48"/>
        <v>100000.31180036199</v>
      </c>
      <c r="AV82" s="106">
        <f t="shared" si="49"/>
        <v>100000.23734554951</v>
      </c>
    </row>
    <row r="83" spans="1:48">
      <c r="A83"/>
      <c r="B83"/>
      <c r="D83" s="159">
        <v>76</v>
      </c>
      <c r="F83" s="159">
        <f t="shared" si="50"/>
        <v>1.2047393612264031E-2</v>
      </c>
      <c r="G83" s="159">
        <f t="shared" si="50"/>
        <v>0</v>
      </c>
      <c r="H83" s="159">
        <f t="shared" si="50"/>
        <v>0</v>
      </c>
      <c r="I83" s="159">
        <f t="shared" si="50"/>
        <v>-8.0935801173299959E-3</v>
      </c>
      <c r="J83" s="159">
        <f t="shared" si="50"/>
        <v>-8.0935801173299959E-3</v>
      </c>
      <c r="K83" s="292"/>
      <c r="L83" s="292"/>
      <c r="N83" s="319">
        <v>-3.981812055877515E-2</v>
      </c>
      <c r="P83" s="319">
        <v>3.7163493054043479E-3</v>
      </c>
      <c r="R83" s="319">
        <v>0.44289155849656692</v>
      </c>
      <c r="AC83" s="300" t="str">
        <f t="shared" si="38"/>
        <v/>
      </c>
      <c r="AD83" s="300" t="str">
        <f t="shared" si="36"/>
        <v/>
      </c>
      <c r="AE83" s="300" t="str">
        <f t="shared" si="28"/>
        <v/>
      </c>
      <c r="AF83" s="300" t="str">
        <f t="shared" si="29"/>
        <v/>
      </c>
      <c r="AI83" s="63">
        <f t="shared" si="39"/>
        <v>82</v>
      </c>
      <c r="AJ83" s="106">
        <f t="shared" si="40"/>
        <v>136348.15395396331</v>
      </c>
      <c r="AK83" s="106">
        <f t="shared" si="41"/>
        <v>127135.01406871148</v>
      </c>
      <c r="AL83" s="106">
        <f t="shared" si="42"/>
        <v>121001.37273439192</v>
      </c>
      <c r="AM83" s="106">
        <f t="shared" si="43"/>
        <v>137530.12600722772</v>
      </c>
      <c r="AN83" s="106">
        <f t="shared" si="44"/>
        <v>127985.17062747767</v>
      </c>
      <c r="AR83" s="106">
        <f t="shared" si="45"/>
        <v>100000.31339777152</v>
      </c>
      <c r="AS83" s="106">
        <f t="shared" si="46"/>
        <v>100000.24308272568</v>
      </c>
      <c r="AT83" s="106">
        <f t="shared" si="47"/>
        <v>100000.19345630525</v>
      </c>
      <c r="AU83" s="106">
        <f t="shared" si="48"/>
        <v>100000.32151163736</v>
      </c>
      <c r="AV83" s="106">
        <f t="shared" si="49"/>
        <v>100000.24939294312</v>
      </c>
    </row>
    <row r="84" spans="1:48">
      <c r="A84"/>
      <c r="B84"/>
      <c r="D84" s="159">
        <v>77</v>
      </c>
      <c r="F84" s="159">
        <f t="shared" si="50"/>
        <v>9.7112753722159127E-3</v>
      </c>
      <c r="G84" s="159">
        <f t="shared" si="50"/>
        <v>1.2047393612264031E-2</v>
      </c>
      <c r="H84" s="159">
        <f t="shared" si="50"/>
        <v>0</v>
      </c>
      <c r="I84" s="159">
        <f t="shared" si="50"/>
        <v>-8.0935801173299959E-3</v>
      </c>
      <c r="J84" s="159">
        <f t="shared" si="50"/>
        <v>0</v>
      </c>
      <c r="K84" s="292"/>
      <c r="L84" s="292"/>
      <c r="N84" s="319">
        <v>-3.198340065708806E-2</v>
      </c>
      <c r="P84" s="319">
        <v>4.0023628679938198E-3</v>
      </c>
      <c r="R84" s="319">
        <v>0.48482669939456113</v>
      </c>
      <c r="AC84" s="300" t="str">
        <f t="shared" si="38"/>
        <v/>
      </c>
      <c r="AD84" s="300" t="str">
        <f t="shared" si="36"/>
        <v/>
      </c>
      <c r="AE84" s="300" t="str">
        <f t="shared" si="28"/>
        <v/>
      </c>
      <c r="AF84" s="300" t="str">
        <f t="shared" si="29"/>
        <v/>
      </c>
      <c r="AI84" s="63">
        <f t="shared" si="39"/>
        <v>83</v>
      </c>
      <c r="AJ84" s="106">
        <f t="shared" si="40"/>
        <v>136348.15395396331</v>
      </c>
      <c r="AK84" s="106">
        <f t="shared" si="41"/>
        <v>127135.01406871148</v>
      </c>
      <c r="AL84" s="106">
        <f t="shared" si="42"/>
        <v>122459.12389934741</v>
      </c>
      <c r="AM84" s="106">
        <f t="shared" si="43"/>
        <v>136417.01491384173</v>
      </c>
      <c r="AN84" s="106">
        <f t="shared" si="44"/>
        <v>127985.17062747767</v>
      </c>
      <c r="AR84" s="106">
        <f t="shared" si="45"/>
        <v>100000.31339777152</v>
      </c>
      <c r="AS84" s="106">
        <f t="shared" si="46"/>
        <v>100000.24308272568</v>
      </c>
      <c r="AT84" s="106">
        <f t="shared" si="47"/>
        <v>100000.20550369886</v>
      </c>
      <c r="AU84" s="106">
        <f t="shared" si="48"/>
        <v>100000.31341805724</v>
      </c>
      <c r="AV84" s="106">
        <f t="shared" si="49"/>
        <v>100000.24939294312</v>
      </c>
    </row>
    <row r="85" spans="1:48">
      <c r="A85"/>
      <c r="B85"/>
      <c r="D85" s="159">
        <v>78</v>
      </c>
      <c r="F85" s="159">
        <f t="shared" si="50"/>
        <v>0</v>
      </c>
      <c r="G85" s="159">
        <f t="shared" si="50"/>
        <v>-8.0935801173299959E-3</v>
      </c>
      <c r="H85" s="159">
        <f t="shared" si="50"/>
        <v>0</v>
      </c>
      <c r="I85" s="159">
        <f t="shared" si="50"/>
        <v>9.7112753722159127E-3</v>
      </c>
      <c r="J85" s="159">
        <f t="shared" si="50"/>
        <v>0</v>
      </c>
      <c r="K85" s="292"/>
      <c r="L85" s="292"/>
      <c r="N85" s="319">
        <v>-2.4084752413018922E-2</v>
      </c>
      <c r="P85" s="319">
        <v>5.3187862994634764E-3</v>
      </c>
      <c r="R85" s="319">
        <v>0.69344944689791554</v>
      </c>
      <c r="AC85" s="300" t="str">
        <f t="shared" si="38"/>
        <v/>
      </c>
      <c r="AD85" s="300" t="str">
        <f t="shared" si="36"/>
        <v/>
      </c>
      <c r="AE85" s="300" t="str">
        <f t="shared" si="28"/>
        <v/>
      </c>
      <c r="AF85" s="300" t="str">
        <f t="shared" si="29"/>
        <v/>
      </c>
      <c r="AI85" s="63">
        <f t="shared" si="39"/>
        <v>84</v>
      </c>
      <c r="AJ85" s="106">
        <f t="shared" si="40"/>
        <v>135244.60924608685</v>
      </c>
      <c r="AK85" s="106">
        <f t="shared" si="41"/>
        <v>126106.03664662849</v>
      </c>
      <c r="AL85" s="106">
        <f t="shared" si="42"/>
        <v>121467.99116897001</v>
      </c>
      <c r="AM85" s="106">
        <f t="shared" si="43"/>
        <v>135312.91287426956</v>
      </c>
      <c r="AN85" s="106">
        <f t="shared" si="44"/>
        <v>127985.17062747767</v>
      </c>
      <c r="AR85" s="106">
        <f t="shared" si="45"/>
        <v>100000.3053041914</v>
      </c>
      <c r="AS85" s="106">
        <f t="shared" si="46"/>
        <v>100000.23498914555</v>
      </c>
      <c r="AT85" s="106">
        <f t="shared" si="47"/>
        <v>100000.19741011874</v>
      </c>
      <c r="AU85" s="106">
        <f t="shared" si="48"/>
        <v>100000.30532447711</v>
      </c>
      <c r="AV85" s="106">
        <f t="shared" si="49"/>
        <v>100000.24939294312</v>
      </c>
    </row>
    <row r="86" spans="1:48">
      <c r="A86"/>
      <c r="B86"/>
      <c r="D86" s="159">
        <v>79</v>
      </c>
      <c r="F86" s="159">
        <f t="shared" si="50"/>
        <v>1.2047393612264031E-2</v>
      </c>
      <c r="G86" s="159">
        <f t="shared" si="50"/>
        <v>0</v>
      </c>
      <c r="H86" s="159">
        <f t="shared" si="50"/>
        <v>9.7112753722159127E-3</v>
      </c>
      <c r="I86" s="159">
        <f t="shared" si="50"/>
        <v>1.2047393612264031E-2</v>
      </c>
      <c r="J86" s="159">
        <f t="shared" si="50"/>
        <v>-8.0935801173299959E-3</v>
      </c>
      <c r="K86" s="292"/>
      <c r="L86" s="292"/>
      <c r="N86" s="319">
        <v>-3.1983400657087942E-2</v>
      </c>
      <c r="P86" s="319">
        <v>6.0777028838462773E-3</v>
      </c>
      <c r="R86" s="319">
        <v>0.82677704430948951</v>
      </c>
      <c r="AC86" s="300" t="str">
        <f t="shared" si="38"/>
        <v/>
      </c>
      <c r="AD86" s="300" t="str">
        <f t="shared" si="36"/>
        <v/>
      </c>
      <c r="AE86" s="300" t="str">
        <f t="shared" si="28"/>
        <v/>
      </c>
      <c r="AF86" s="300" t="str">
        <f t="shared" si="29"/>
        <v/>
      </c>
      <c r="AI86" s="63">
        <f t="shared" si="39"/>
        <v>85</v>
      </c>
      <c r="AJ86" s="106">
        <f t="shared" si="40"/>
        <v>136558.00688908334</v>
      </c>
      <c r="AK86" s="106">
        <f t="shared" si="41"/>
        <v>127625.28570699302</v>
      </c>
      <c r="AL86" s="106">
        <f t="shared" si="42"/>
        <v>122647.60028012177</v>
      </c>
      <c r="AM86" s="106">
        <f t="shared" si="43"/>
        <v>136943.08079648786</v>
      </c>
      <c r="AN86" s="106">
        <f t="shared" si="44"/>
        <v>127985.17062747767</v>
      </c>
      <c r="AR86" s="106">
        <f t="shared" si="45"/>
        <v>100000.31501546677</v>
      </c>
      <c r="AS86" s="106">
        <f t="shared" si="46"/>
        <v>100000.24703653916</v>
      </c>
      <c r="AT86" s="106">
        <f t="shared" si="47"/>
        <v>100000.20712139411</v>
      </c>
      <c r="AU86" s="106">
        <f t="shared" si="48"/>
        <v>100000.31737187073</v>
      </c>
      <c r="AV86" s="106">
        <f t="shared" si="49"/>
        <v>100000.24939294312</v>
      </c>
    </row>
    <row r="87" spans="1:48">
      <c r="A87"/>
      <c r="B87"/>
      <c r="D87" s="159">
        <v>80</v>
      </c>
      <c r="F87" s="159">
        <f t="shared" si="50"/>
        <v>-8.0935801173299959E-3</v>
      </c>
      <c r="G87" s="159">
        <f t="shared" si="50"/>
        <v>9.7112753722159127E-3</v>
      </c>
      <c r="H87" s="159">
        <f t="shared" si="50"/>
        <v>1.2047393612264031E-2</v>
      </c>
      <c r="I87" s="159">
        <f t="shared" si="50"/>
        <v>9.7112753722159127E-3</v>
      </c>
      <c r="J87" s="159">
        <f t="shared" si="50"/>
        <v>9.7112753722159127E-3</v>
      </c>
      <c r="K87" s="292"/>
      <c r="L87" s="292"/>
      <c r="N87" s="319">
        <v>-2.4084752413018946E-2</v>
      </c>
      <c r="P87" s="319">
        <v>4.142529962396709E-3</v>
      </c>
      <c r="R87" s="319">
        <v>0.50555850496191979</v>
      </c>
      <c r="AC87" s="300" t="str">
        <f t="shared" si="38"/>
        <v/>
      </c>
      <c r="AD87" s="300" t="str">
        <f t="shared" si="36"/>
        <v/>
      </c>
      <c r="AE87" s="300" t="str">
        <f t="shared" si="28"/>
        <v/>
      </c>
      <c r="AF87" s="300" t="str">
        <f t="shared" si="29"/>
        <v/>
      </c>
      <c r="AI87" s="63">
        <f t="shared" si="39"/>
        <v>86</v>
      </c>
      <c r="AJ87" s="106">
        <f t="shared" si="40"/>
        <v>136558.00688908334</v>
      </c>
      <c r="AK87" s="106">
        <f t="shared" si="41"/>
        <v>128864.69000095136</v>
      </c>
      <c r="AL87" s="106">
        <f t="shared" si="42"/>
        <v>124125.18419629602</v>
      </c>
      <c r="AM87" s="106">
        <f t="shared" si="43"/>
        <v>138272.97276442219</v>
      </c>
      <c r="AN87" s="106">
        <f t="shared" si="44"/>
        <v>129228.06986300115</v>
      </c>
      <c r="AR87" s="106">
        <f t="shared" si="45"/>
        <v>100000.31501546677</v>
      </c>
      <c r="AS87" s="106">
        <f t="shared" si="46"/>
        <v>100000.25674781454</v>
      </c>
      <c r="AT87" s="106">
        <f t="shared" si="47"/>
        <v>100000.21916878772</v>
      </c>
      <c r="AU87" s="106">
        <f t="shared" si="48"/>
        <v>100000.3270831461</v>
      </c>
      <c r="AV87" s="106">
        <f t="shared" si="49"/>
        <v>100000.25910421849</v>
      </c>
    </row>
    <row r="88" spans="1:48">
      <c r="A88"/>
      <c r="B88"/>
      <c r="D88" s="159">
        <v>81</v>
      </c>
      <c r="F88" s="159">
        <f t="shared" ref="F88:J97" si="51">IF($C$5=0,IF($D88&gt;$A$5,"",INDIRECT(CONCATENATE("B",RANDBETWEEN(11,$D$5)))),IF($D88&gt;$A$5,"",$C$3*INDIRECT(CONCATENATE("B",RANDBETWEEN(11,$D$5)))))</f>
        <v>0</v>
      </c>
      <c r="G88" s="159">
        <f t="shared" si="51"/>
        <v>0</v>
      </c>
      <c r="H88" s="159">
        <f t="shared" si="51"/>
        <v>-8.0935801173299959E-3</v>
      </c>
      <c r="I88" s="159">
        <f t="shared" si="51"/>
        <v>9.7112753722159127E-3</v>
      </c>
      <c r="J88" s="159">
        <f t="shared" si="51"/>
        <v>1.2047393612264031E-2</v>
      </c>
      <c r="K88" s="292"/>
      <c r="L88" s="292"/>
      <c r="N88" s="319">
        <v>-3.4631853257440129E-2</v>
      </c>
      <c r="P88" s="319">
        <v>4.3205785172921677E-3</v>
      </c>
      <c r="R88" s="319">
        <v>0.53258348541831868</v>
      </c>
      <c r="AC88" s="300" t="str">
        <f t="shared" si="38"/>
        <v/>
      </c>
      <c r="AD88" s="300" t="str">
        <f t="shared" si="36"/>
        <v/>
      </c>
      <c r="AE88" s="300" t="str">
        <f t="shared" si="28"/>
        <v/>
      </c>
      <c r="AF88" s="300" t="str">
        <f t="shared" si="29"/>
        <v/>
      </c>
      <c r="AI88" s="63">
        <f t="shared" si="39"/>
        <v>87</v>
      </c>
      <c r="AJ88" s="106">
        <f t="shared" si="40"/>
        <v>135452.76371966364</v>
      </c>
      <c r="AK88" s="106">
        <f t="shared" si="41"/>
        <v>128864.69000095136</v>
      </c>
      <c r="AL88" s="106">
        <f t="shared" si="42"/>
        <v>124125.18419629602</v>
      </c>
      <c r="AM88" s="106">
        <f t="shared" si="43"/>
        <v>138272.97276442219</v>
      </c>
      <c r="AN88" s="106">
        <f t="shared" si="44"/>
        <v>130483.03923526072</v>
      </c>
      <c r="AR88" s="106">
        <f t="shared" si="45"/>
        <v>100000.30692188664</v>
      </c>
      <c r="AS88" s="106">
        <f t="shared" si="46"/>
        <v>100000.25674781454</v>
      </c>
      <c r="AT88" s="106">
        <f t="shared" si="47"/>
        <v>100000.21916878772</v>
      </c>
      <c r="AU88" s="106">
        <f t="shared" si="48"/>
        <v>100000.3270831461</v>
      </c>
      <c r="AV88" s="106">
        <f t="shared" si="49"/>
        <v>100000.26881549387</v>
      </c>
    </row>
    <row r="89" spans="1:48">
      <c r="A89"/>
      <c r="B89"/>
      <c r="D89" s="159">
        <v>82</v>
      </c>
      <c r="F89" s="159">
        <f t="shared" si="51"/>
        <v>0</v>
      </c>
      <c r="G89" s="159">
        <f t="shared" si="51"/>
        <v>0</v>
      </c>
      <c r="H89" s="159">
        <f t="shared" si="51"/>
        <v>1.2047393612264031E-2</v>
      </c>
      <c r="I89" s="159">
        <f t="shared" si="51"/>
        <v>-8.0935801173299959E-3</v>
      </c>
      <c r="J89" s="159">
        <f t="shared" si="51"/>
        <v>0</v>
      </c>
      <c r="K89" s="292"/>
      <c r="L89" s="292"/>
      <c r="N89" s="319">
        <v>-3.1983400657087956E-2</v>
      </c>
      <c r="P89" s="319">
        <v>5.0094115544735219E-3</v>
      </c>
      <c r="R89" s="319">
        <v>0.64182368393849787</v>
      </c>
      <c r="AC89" s="300" t="str">
        <f t="shared" si="38"/>
        <v/>
      </c>
      <c r="AD89" s="300" t="str">
        <f t="shared" si="36"/>
        <v/>
      </c>
      <c r="AE89" s="300" t="str">
        <f t="shared" si="28"/>
        <v/>
      </c>
      <c r="AF89" s="300" t="str">
        <f t="shared" si="29"/>
        <v/>
      </c>
      <c r="AI89" s="63">
        <f t="shared" si="39"/>
        <v>88</v>
      </c>
      <c r="AJ89" s="106">
        <f t="shared" si="40"/>
        <v>134356.46592438477</v>
      </c>
      <c r="AK89" s="106">
        <f t="shared" si="41"/>
        <v>130116.13049130584</v>
      </c>
      <c r="AL89" s="106">
        <f t="shared" si="42"/>
        <v>125620.56914750357</v>
      </c>
      <c r="AM89" s="106">
        <f t="shared" si="43"/>
        <v>139615.77967947241</v>
      </c>
      <c r="AN89" s="106">
        <f t="shared" si="44"/>
        <v>132055.01976865239</v>
      </c>
      <c r="AR89" s="106">
        <f t="shared" si="45"/>
        <v>100000.29882830652</v>
      </c>
      <c r="AS89" s="106">
        <f t="shared" si="46"/>
        <v>100000.26645908991</v>
      </c>
      <c r="AT89" s="106">
        <f t="shared" si="47"/>
        <v>100000.23121618133</v>
      </c>
      <c r="AU89" s="106">
        <f t="shared" si="48"/>
        <v>100000.33679442147</v>
      </c>
      <c r="AV89" s="106">
        <f t="shared" si="49"/>
        <v>100000.28086288748</v>
      </c>
    </row>
    <row r="90" spans="1:48">
      <c r="A90"/>
      <c r="B90"/>
      <c r="D90" s="159">
        <v>83</v>
      </c>
      <c r="F90" s="159">
        <f t="shared" si="51"/>
        <v>-8.0935801173299959E-3</v>
      </c>
      <c r="G90" s="159">
        <f t="shared" si="51"/>
        <v>-8.0935801173299959E-3</v>
      </c>
      <c r="H90" s="159">
        <f t="shared" si="51"/>
        <v>-8.0935801173299959E-3</v>
      </c>
      <c r="I90" s="159">
        <f t="shared" si="51"/>
        <v>-8.0935801173299959E-3</v>
      </c>
      <c r="J90" s="159">
        <f t="shared" si="51"/>
        <v>0</v>
      </c>
      <c r="K90" s="292"/>
      <c r="L90" s="292"/>
      <c r="N90" s="319">
        <v>-2.4084752413018867E-2</v>
      </c>
      <c r="P90" s="319">
        <v>4.4897861678792348E-3</v>
      </c>
      <c r="R90" s="319">
        <v>0.559006742281281</v>
      </c>
      <c r="AC90" s="300" t="str">
        <f t="shared" si="38"/>
        <v/>
      </c>
      <c r="AD90" s="300" t="str">
        <f t="shared" si="36"/>
        <v/>
      </c>
      <c r="AE90" s="300" t="str">
        <f t="shared" si="28"/>
        <v/>
      </c>
      <c r="AF90" s="300" t="str">
        <f t="shared" si="29"/>
        <v/>
      </c>
      <c r="AI90" s="63">
        <f t="shared" si="39"/>
        <v>89</v>
      </c>
      <c r="AJ90" s="106">
        <f t="shared" si="40"/>
        <v>135975.11115372856</v>
      </c>
      <c r="AK90" s="106">
        <f t="shared" si="41"/>
        <v>131683.69073063933</v>
      </c>
      <c r="AL90" s="106">
        <f t="shared" si="42"/>
        <v>125620.56914750357</v>
      </c>
      <c r="AM90" s="106">
        <f t="shared" si="43"/>
        <v>140971.6269622464</v>
      </c>
      <c r="AN90" s="106">
        <f t="shared" si="44"/>
        <v>133645.93857028065</v>
      </c>
      <c r="AR90" s="106">
        <f t="shared" si="45"/>
        <v>100000.31087570013</v>
      </c>
      <c r="AS90" s="106">
        <f t="shared" si="46"/>
        <v>100000.27850648352</v>
      </c>
      <c r="AT90" s="106">
        <f t="shared" si="47"/>
        <v>100000.23121618133</v>
      </c>
      <c r="AU90" s="106">
        <f t="shared" si="48"/>
        <v>100000.34650569684</v>
      </c>
      <c r="AV90" s="106">
        <f t="shared" si="49"/>
        <v>100000.29291028109</v>
      </c>
    </row>
    <row r="91" spans="1:48">
      <c r="A91"/>
      <c r="B91"/>
      <c r="D91" s="159">
        <v>84</v>
      </c>
      <c r="F91" s="159">
        <f t="shared" si="51"/>
        <v>9.7112753722159127E-3</v>
      </c>
      <c r="G91" s="159">
        <f t="shared" si="51"/>
        <v>1.2047393612264031E-2</v>
      </c>
      <c r="H91" s="159">
        <f t="shared" si="51"/>
        <v>9.7112753722159127E-3</v>
      </c>
      <c r="I91" s="159">
        <f t="shared" si="51"/>
        <v>1.2047393612264031E-2</v>
      </c>
      <c r="J91" s="159">
        <f t="shared" si="51"/>
        <v>0</v>
      </c>
      <c r="K91" s="292"/>
      <c r="L91" s="292"/>
      <c r="N91" s="319">
        <v>-3.6115364504274987E-2</v>
      </c>
      <c r="P91" s="319">
        <v>4.5687106193890705E-3</v>
      </c>
      <c r="R91" s="319">
        <v>0.57094717098836378</v>
      </c>
      <c r="AC91" s="300" t="str">
        <f t="shared" si="38"/>
        <v/>
      </c>
      <c r="AD91" s="300" t="str">
        <f t="shared" si="36"/>
        <v/>
      </c>
      <c r="AE91" s="300" t="str">
        <f t="shared" si="28"/>
        <v/>
      </c>
      <c r="AF91" s="300" t="str">
        <f t="shared" si="29"/>
        <v/>
      </c>
      <c r="AI91" s="63">
        <f t="shared" si="39"/>
        <v>90</v>
      </c>
      <c r="AJ91" s="106">
        <f t="shared" si="40"/>
        <v>134874.58569764302</v>
      </c>
      <c r="AK91" s="106">
        <f t="shared" si="41"/>
        <v>130617.89822956519</v>
      </c>
      <c r="AL91" s="106">
        <f t="shared" si="42"/>
        <v>124603.84900672366</v>
      </c>
      <c r="AM91" s="106">
        <f t="shared" si="43"/>
        <v>142340.64125134607</v>
      </c>
      <c r="AN91" s="106">
        <f t="shared" si="44"/>
        <v>135256.02379691729</v>
      </c>
      <c r="AR91" s="106">
        <f t="shared" si="45"/>
        <v>100000.30278212001</v>
      </c>
      <c r="AS91" s="106">
        <f t="shared" si="46"/>
        <v>100000.2704129034</v>
      </c>
      <c r="AT91" s="106">
        <f t="shared" si="47"/>
        <v>100000.22312260121</v>
      </c>
      <c r="AU91" s="106">
        <f t="shared" si="48"/>
        <v>100000.35621697221</v>
      </c>
      <c r="AV91" s="106">
        <f t="shared" si="49"/>
        <v>100000.3049576747</v>
      </c>
    </row>
    <row r="92" spans="1:48">
      <c r="A92"/>
      <c r="B92"/>
      <c r="D92" s="159">
        <v>85</v>
      </c>
      <c r="F92" s="159">
        <f t="shared" si="51"/>
        <v>0</v>
      </c>
      <c r="G92" s="159">
        <f t="shared" si="51"/>
        <v>9.7112753722159127E-3</v>
      </c>
      <c r="H92" s="159">
        <f t="shared" si="51"/>
        <v>1.2047393612264031E-2</v>
      </c>
      <c r="I92" s="159">
        <f t="shared" si="51"/>
        <v>9.7112753722159127E-3</v>
      </c>
      <c r="J92" s="159">
        <f t="shared" si="51"/>
        <v>9.7112753722159127E-3</v>
      </c>
      <c r="K92" s="292"/>
      <c r="L92" s="292"/>
      <c r="N92" s="319">
        <v>-3.9818120558775337E-2</v>
      </c>
      <c r="P92" s="319">
        <v>5.8005302255651958E-3</v>
      </c>
      <c r="R92" s="319">
        <v>0.77642191751434408</v>
      </c>
      <c r="AC92" s="300" t="str">
        <f t="shared" si="38"/>
        <v/>
      </c>
      <c r="AD92" s="300" t="str">
        <f t="shared" si="36"/>
        <v/>
      </c>
      <c r="AE92" s="300" t="str">
        <f t="shared" si="28"/>
        <v/>
      </c>
      <c r="AF92" s="300" t="str">
        <f t="shared" si="29"/>
        <v/>
      </c>
      <c r="AI92" s="63">
        <f t="shared" si="39"/>
        <v>91</v>
      </c>
      <c r="AJ92" s="106">
        <f t="shared" si="40"/>
        <v>136184.38994006638</v>
      </c>
      <c r="AK92" s="106">
        <f t="shared" si="41"/>
        <v>130617.89822956519</v>
      </c>
      <c r="AL92" s="106">
        <f t="shared" si="42"/>
        <v>126105.00062131077</v>
      </c>
      <c r="AM92" s="106">
        <f t="shared" si="43"/>
        <v>144055.47498352311</v>
      </c>
      <c r="AN92" s="106">
        <f t="shared" si="44"/>
        <v>135256.02379691729</v>
      </c>
      <c r="AR92" s="106">
        <f t="shared" si="45"/>
        <v>100000.31249339538</v>
      </c>
      <c r="AS92" s="106">
        <f t="shared" si="46"/>
        <v>100000.2704129034</v>
      </c>
      <c r="AT92" s="106">
        <f t="shared" si="47"/>
        <v>100000.23516999482</v>
      </c>
      <c r="AU92" s="106">
        <f t="shared" si="48"/>
        <v>100000.36826436582</v>
      </c>
      <c r="AV92" s="106">
        <f t="shared" si="49"/>
        <v>100000.3049576747</v>
      </c>
    </row>
    <row r="93" spans="1:48">
      <c r="A93"/>
      <c r="B93"/>
      <c r="D93" s="159">
        <v>86</v>
      </c>
      <c r="F93" s="159">
        <f t="shared" si="51"/>
        <v>-8.0935801173299959E-3</v>
      </c>
      <c r="G93" s="159">
        <f t="shared" si="51"/>
        <v>0</v>
      </c>
      <c r="H93" s="159">
        <f t="shared" si="51"/>
        <v>0</v>
      </c>
      <c r="I93" s="159">
        <f t="shared" si="51"/>
        <v>0</v>
      </c>
      <c r="J93" s="159">
        <f t="shared" si="51"/>
        <v>9.7112753722159127E-3</v>
      </c>
      <c r="K93" s="292"/>
      <c r="L93" s="292"/>
      <c r="N93" s="319">
        <v>-2.4084752413018936E-2</v>
      </c>
      <c r="P93" s="319">
        <v>5.3509883861723485E-3</v>
      </c>
      <c r="R93" s="319">
        <v>0.69855077648100039</v>
      </c>
      <c r="AC93" s="300" t="str">
        <f t="shared" si="38"/>
        <v/>
      </c>
      <c r="AD93" s="300" t="str">
        <f t="shared" si="36"/>
        <v/>
      </c>
      <c r="AE93" s="300" t="str">
        <f t="shared" si="28"/>
        <v/>
      </c>
      <c r="AF93" s="300" t="str">
        <f t="shared" si="29"/>
        <v/>
      </c>
      <c r="AI93" s="63">
        <f t="shared" si="39"/>
        <v>92</v>
      </c>
      <c r="AJ93" s="106">
        <f t="shared" si="40"/>
        <v>137825.05688952041</v>
      </c>
      <c r="AK93" s="106">
        <f t="shared" si="41"/>
        <v>132191.50346234342</v>
      </c>
      <c r="AL93" s="106">
        <f t="shared" si="42"/>
        <v>127329.64100815778</v>
      </c>
      <c r="AM93" s="106">
        <f t="shared" si="43"/>
        <v>144055.47498352311</v>
      </c>
      <c r="AN93" s="106">
        <f t="shared" si="44"/>
        <v>135256.02379691729</v>
      </c>
      <c r="AR93" s="106">
        <f t="shared" si="45"/>
        <v>100000.32454078899</v>
      </c>
      <c r="AS93" s="106">
        <f t="shared" si="46"/>
        <v>100000.28246029701</v>
      </c>
      <c r="AT93" s="106">
        <f t="shared" si="47"/>
        <v>100000.24488127019</v>
      </c>
      <c r="AU93" s="106">
        <f t="shared" si="48"/>
        <v>100000.36826436582</v>
      </c>
      <c r="AV93" s="106">
        <f t="shared" si="49"/>
        <v>100000.3049576747</v>
      </c>
    </row>
    <row r="94" spans="1:48">
      <c r="A94"/>
      <c r="B94"/>
      <c r="D94" s="159">
        <v>87</v>
      </c>
      <c r="F94" s="159">
        <f t="shared" si="51"/>
        <v>-8.0935801173299959E-3</v>
      </c>
      <c r="G94" s="159">
        <f t="shared" si="51"/>
        <v>9.7112753722159127E-3</v>
      </c>
      <c r="H94" s="159">
        <f t="shared" si="51"/>
        <v>1.2047393612264031E-2</v>
      </c>
      <c r="I94" s="159">
        <f t="shared" si="51"/>
        <v>9.7112753722159127E-3</v>
      </c>
      <c r="J94" s="159">
        <f t="shared" si="51"/>
        <v>1.2047393612264031E-2</v>
      </c>
      <c r="K94" s="292"/>
      <c r="L94" s="292"/>
      <c r="N94" s="319">
        <v>-2.4084752413018877E-2</v>
      </c>
      <c r="P94" s="319">
        <v>3.3602521956134289E-3</v>
      </c>
      <c r="R94" s="319">
        <v>0.39245344141400396</v>
      </c>
      <c r="AC94" s="300" t="str">
        <f t="shared" si="38"/>
        <v/>
      </c>
      <c r="AD94" s="300" t="str">
        <f t="shared" si="36"/>
        <v/>
      </c>
      <c r="AE94" s="300" t="str">
        <f t="shared" si="28"/>
        <v/>
      </c>
      <c r="AF94" s="300" t="str">
        <f t="shared" si="29"/>
        <v/>
      </c>
      <c r="AI94" s="63">
        <f t="shared" si="39"/>
        <v>93</v>
      </c>
      <c r="AJ94" s="106">
        <f t="shared" si="40"/>
        <v>136709.55874940951</v>
      </c>
      <c r="AK94" s="106">
        <f t="shared" si="41"/>
        <v>132191.50346234342</v>
      </c>
      <c r="AL94" s="106">
        <f t="shared" si="42"/>
        <v>128863.63131189132</v>
      </c>
      <c r="AM94" s="106">
        <f t="shared" si="43"/>
        <v>144055.47498352311</v>
      </c>
      <c r="AN94" s="106">
        <f t="shared" si="44"/>
        <v>135256.02379691729</v>
      </c>
      <c r="AR94" s="106">
        <f t="shared" si="45"/>
        <v>100000.31644720887</v>
      </c>
      <c r="AS94" s="106">
        <f t="shared" si="46"/>
        <v>100000.28246029701</v>
      </c>
      <c r="AT94" s="106">
        <f t="shared" si="47"/>
        <v>100000.2569286638</v>
      </c>
      <c r="AU94" s="106">
        <f t="shared" si="48"/>
        <v>100000.36826436582</v>
      </c>
      <c r="AV94" s="106">
        <f t="shared" si="49"/>
        <v>100000.3049576747</v>
      </c>
    </row>
    <row r="95" spans="1:48">
      <c r="A95"/>
      <c r="B95"/>
      <c r="D95" s="159">
        <v>88</v>
      </c>
      <c r="F95" s="159">
        <f t="shared" si="51"/>
        <v>1.2047393612264031E-2</v>
      </c>
      <c r="G95" s="159">
        <f t="shared" si="51"/>
        <v>1.2047393612264031E-2</v>
      </c>
      <c r="H95" s="159">
        <f t="shared" si="51"/>
        <v>0</v>
      </c>
      <c r="I95" s="159">
        <f t="shared" si="51"/>
        <v>9.7112753722159127E-3</v>
      </c>
      <c r="J95" s="159">
        <f t="shared" si="51"/>
        <v>1.2047393612264031E-2</v>
      </c>
      <c r="K95" s="292"/>
      <c r="L95" s="292"/>
      <c r="N95" s="319">
        <v>-3.1983400657087997E-2</v>
      </c>
      <c r="P95" s="319">
        <v>4.0724464151952666E-3</v>
      </c>
      <c r="R95" s="319">
        <v>0.49515666927182544</v>
      </c>
      <c r="AC95" s="300" t="str">
        <f t="shared" si="38"/>
        <v/>
      </c>
      <c r="AD95" s="300" t="str">
        <f t="shared" si="36"/>
        <v/>
      </c>
      <c r="AE95" s="300" t="str">
        <f t="shared" si="28"/>
        <v/>
      </c>
      <c r="AF95" s="300" t="str">
        <f t="shared" si="29"/>
        <v/>
      </c>
      <c r="AI95" s="63">
        <f t="shared" si="39"/>
        <v>94</v>
      </c>
      <c r="AJ95" s="106">
        <f t="shared" si="40"/>
        <v>138356.55261422257</v>
      </c>
      <c r="AK95" s="106">
        <f t="shared" si="41"/>
        <v>133475.25155433346</v>
      </c>
      <c r="AL95" s="106">
        <f t="shared" si="42"/>
        <v>130115.06152102481</v>
      </c>
      <c r="AM95" s="106">
        <f t="shared" si="43"/>
        <v>145790.96799265128</v>
      </c>
      <c r="AN95" s="106">
        <f t="shared" si="44"/>
        <v>136569.53228976016</v>
      </c>
      <c r="AR95" s="106">
        <f t="shared" si="45"/>
        <v>100000.32849460248</v>
      </c>
      <c r="AS95" s="106">
        <f t="shared" si="46"/>
        <v>100000.29217157238</v>
      </c>
      <c r="AT95" s="106">
        <f t="shared" si="47"/>
        <v>100000.26663993917</v>
      </c>
      <c r="AU95" s="106">
        <f t="shared" si="48"/>
        <v>100000.38031175944</v>
      </c>
      <c r="AV95" s="106">
        <f t="shared" si="49"/>
        <v>100000.31466895007</v>
      </c>
    </row>
    <row r="96" spans="1:48">
      <c r="A96"/>
      <c r="B96"/>
      <c r="D96" s="159">
        <v>89</v>
      </c>
      <c r="F96" s="159">
        <f t="shared" si="51"/>
        <v>-8.0935801173299959E-3</v>
      </c>
      <c r="G96" s="159">
        <f t="shared" si="51"/>
        <v>-8.0935801173299959E-3</v>
      </c>
      <c r="H96" s="159">
        <f t="shared" si="51"/>
        <v>-8.0935801173299959E-3</v>
      </c>
      <c r="I96" s="159">
        <f t="shared" si="51"/>
        <v>9.7112753722159127E-3</v>
      </c>
      <c r="J96" s="159">
        <f t="shared" si="51"/>
        <v>1.2047393612264031E-2</v>
      </c>
      <c r="K96" s="292"/>
      <c r="L96" s="292"/>
      <c r="N96" s="319">
        <v>-3.1983400657087845E-2</v>
      </c>
      <c r="P96" s="319">
        <v>3.1354812759170057E-3</v>
      </c>
      <c r="R96" s="319">
        <v>0.36159167853236895</v>
      </c>
      <c r="AC96" s="300" t="str">
        <f t="shared" si="38"/>
        <v/>
      </c>
      <c r="AD96" s="300" t="str">
        <f t="shared" si="36"/>
        <v/>
      </c>
      <c r="AE96" s="300" t="str">
        <f t="shared" si="28"/>
        <v/>
      </c>
      <c r="AF96" s="300" t="str">
        <f t="shared" si="29"/>
        <v/>
      </c>
      <c r="AI96" s="63">
        <f t="shared" si="39"/>
        <v>95</v>
      </c>
      <c r="AJ96" s="106">
        <f t="shared" si="40"/>
        <v>140023.38846240204</v>
      </c>
      <c r="AK96" s="106">
        <f t="shared" si="41"/>
        <v>133475.25155433346</v>
      </c>
      <c r="AL96" s="106">
        <f t="shared" si="42"/>
        <v>129061.96484613308</v>
      </c>
      <c r="AM96" s="106">
        <f t="shared" si="43"/>
        <v>147547.36916917172</v>
      </c>
      <c r="AN96" s="106">
        <f t="shared" si="44"/>
        <v>137895.79662528075</v>
      </c>
      <c r="AR96" s="106">
        <f t="shared" si="45"/>
        <v>100000.34054199609</v>
      </c>
      <c r="AS96" s="106">
        <f t="shared" si="46"/>
        <v>100000.29217157238</v>
      </c>
      <c r="AT96" s="106">
        <f t="shared" si="47"/>
        <v>100000.25854635905</v>
      </c>
      <c r="AU96" s="106">
        <f t="shared" si="48"/>
        <v>100000.39235915305</v>
      </c>
      <c r="AV96" s="106">
        <f t="shared" si="49"/>
        <v>100000.32438022544</v>
      </c>
    </row>
    <row r="97" spans="1:48">
      <c r="A97"/>
      <c r="B97"/>
      <c r="D97" s="159">
        <v>90</v>
      </c>
      <c r="F97" s="159">
        <f t="shared" si="51"/>
        <v>9.7112753722159127E-3</v>
      </c>
      <c r="G97" s="159">
        <f t="shared" si="51"/>
        <v>0</v>
      </c>
      <c r="H97" s="159">
        <f t="shared" si="51"/>
        <v>1.2047393612264031E-2</v>
      </c>
      <c r="I97" s="159">
        <f t="shared" si="51"/>
        <v>1.2047393612264031E-2</v>
      </c>
      <c r="J97" s="159">
        <f t="shared" si="51"/>
        <v>0</v>
      </c>
      <c r="K97" s="292"/>
      <c r="L97" s="292"/>
      <c r="N97" s="319">
        <v>-4.6123577971080749E-2</v>
      </c>
      <c r="P97" s="319">
        <v>3.9089181383918968E-3</v>
      </c>
      <c r="R97" s="319">
        <v>0.47116433980516725</v>
      </c>
      <c r="AC97" s="300" t="str">
        <f t="shared" si="38"/>
        <v/>
      </c>
      <c r="AD97" s="300" t="str">
        <f t="shared" si="36"/>
        <v/>
      </c>
      <c r="AE97" s="300" t="str">
        <f t="shared" si="28"/>
        <v/>
      </c>
      <c r="AF97" s="300" t="str">
        <f t="shared" si="29"/>
        <v/>
      </c>
      <c r="AI97" s="63">
        <f t="shared" si="39"/>
        <v>96</v>
      </c>
      <c r="AJ97" s="106">
        <f t="shared" si="40"/>
        <v>138890.09794958157</v>
      </c>
      <c r="AK97" s="106">
        <f t="shared" si="41"/>
        <v>132394.9589121977</v>
      </c>
      <c r="AL97" s="106">
        <f t="shared" si="42"/>
        <v>130315.32112683314</v>
      </c>
      <c r="AM97" s="106">
        <f t="shared" si="43"/>
        <v>149324.93040200678</v>
      </c>
      <c r="AN97" s="106">
        <f t="shared" si="44"/>
        <v>137895.79662528075</v>
      </c>
      <c r="AR97" s="106">
        <f t="shared" si="45"/>
        <v>100000.33244841597</v>
      </c>
      <c r="AS97" s="106">
        <f t="shared" si="46"/>
        <v>100000.28407799226</v>
      </c>
      <c r="AT97" s="106">
        <f t="shared" si="47"/>
        <v>100000.26825763442</v>
      </c>
      <c r="AU97" s="106">
        <f t="shared" si="48"/>
        <v>100000.40440654666</v>
      </c>
      <c r="AV97" s="106">
        <f t="shared" si="49"/>
        <v>100000.32438022544</v>
      </c>
    </row>
    <row r="98" spans="1:48">
      <c r="A98"/>
      <c r="B98"/>
      <c r="D98" s="159">
        <v>91</v>
      </c>
      <c r="F98" s="159">
        <f t="shared" ref="F98:J107" si="52">IF($C$5=0,IF($D98&gt;$A$5,"",INDIRECT(CONCATENATE("B",RANDBETWEEN(11,$D$5)))),IF($D98&gt;$A$5,"",$C$3*INDIRECT(CONCATENATE("B",RANDBETWEEN(11,$D$5)))))</f>
        <v>1.2047393612264031E-2</v>
      </c>
      <c r="G98" s="159">
        <f t="shared" si="52"/>
        <v>1.2047393612264031E-2</v>
      </c>
      <c r="H98" s="159">
        <f t="shared" si="52"/>
        <v>9.7112753722159127E-3</v>
      </c>
      <c r="I98" s="159">
        <f t="shared" si="52"/>
        <v>0</v>
      </c>
      <c r="J98" s="159">
        <f t="shared" si="52"/>
        <v>0</v>
      </c>
      <c r="K98" s="292"/>
      <c r="L98" s="292"/>
      <c r="N98" s="319">
        <v>-4.6123577971080479E-2</v>
      </c>
      <c r="P98" s="319">
        <v>3.0186753639146013E-3</v>
      </c>
      <c r="R98" s="319">
        <v>0.34594918830249721</v>
      </c>
      <c r="AC98" s="300" t="str">
        <f t="shared" si="38"/>
        <v/>
      </c>
      <c r="AD98" s="300" t="str">
        <f t="shared" si="36"/>
        <v/>
      </c>
      <c r="AE98" s="300" t="str">
        <f t="shared" si="28"/>
        <v/>
      </c>
      <c r="AF98" s="300" t="str">
        <f t="shared" si="29"/>
        <v/>
      </c>
      <c r="AI98" s="63">
        <f t="shared" si="39"/>
        <v>97</v>
      </c>
      <c r="AJ98" s="106">
        <f t="shared" si="40"/>
        <v>137765.97981432281</v>
      </c>
      <c r="AK98" s="106">
        <f t="shared" si="41"/>
        <v>133680.68281608727</v>
      </c>
      <c r="AL98" s="106">
        <f t="shared" si="42"/>
        <v>131580.84909551457</v>
      </c>
      <c r="AM98" s="106">
        <f t="shared" si="43"/>
        <v>149324.93040200678</v>
      </c>
      <c r="AN98" s="106">
        <f t="shared" si="44"/>
        <v>137895.79662528075</v>
      </c>
      <c r="AR98" s="106">
        <f t="shared" si="45"/>
        <v>100000.32435483584</v>
      </c>
      <c r="AS98" s="106">
        <f t="shared" si="46"/>
        <v>100000.29378926763</v>
      </c>
      <c r="AT98" s="106">
        <f t="shared" si="47"/>
        <v>100000.2779689098</v>
      </c>
      <c r="AU98" s="106">
        <f t="shared" si="48"/>
        <v>100000.40440654666</v>
      </c>
      <c r="AV98" s="106">
        <f t="shared" si="49"/>
        <v>100000.32438022544</v>
      </c>
    </row>
    <row r="99" spans="1:48">
      <c r="A99"/>
      <c r="B99"/>
      <c r="D99" s="159">
        <v>92</v>
      </c>
      <c r="F99" s="159">
        <f t="shared" si="52"/>
        <v>-8.0935801173299959E-3</v>
      </c>
      <c r="G99" s="159">
        <f t="shared" si="52"/>
        <v>0</v>
      </c>
      <c r="H99" s="159">
        <f t="shared" si="52"/>
        <v>1.2047393612264031E-2</v>
      </c>
      <c r="I99" s="159">
        <f t="shared" si="52"/>
        <v>0</v>
      </c>
      <c r="J99" s="159">
        <f t="shared" si="52"/>
        <v>0</v>
      </c>
      <c r="K99" s="292"/>
      <c r="L99" s="292"/>
      <c r="N99" s="319">
        <v>-2.4084752413018919E-2</v>
      </c>
      <c r="P99" s="319">
        <v>5.8851340508587289E-3</v>
      </c>
      <c r="R99" s="319">
        <v>0.79167011133409448</v>
      </c>
      <c r="AC99" s="300" t="str">
        <f t="shared" si="38"/>
        <v/>
      </c>
      <c r="AD99" s="300" t="str">
        <f t="shared" si="36"/>
        <v/>
      </c>
      <c r="AE99" s="300" t="str">
        <f t="shared" si="28"/>
        <v/>
      </c>
      <c r="AF99" s="300" t="str">
        <f t="shared" si="29"/>
        <v/>
      </c>
      <c r="AI99" s="63">
        <f t="shared" si="39"/>
        <v>98</v>
      </c>
      <c r="AJ99" s="106">
        <f t="shared" si="40"/>
        <v>136650.95981925313</v>
      </c>
      <c r="AK99" s="106">
        <f t="shared" si="41"/>
        <v>132598.72749957588</v>
      </c>
      <c r="AL99" s="106">
        <f t="shared" si="42"/>
        <v>131580.84909551457</v>
      </c>
      <c r="AM99" s="106">
        <f t="shared" si="43"/>
        <v>149324.93040200678</v>
      </c>
      <c r="AN99" s="106">
        <f t="shared" si="44"/>
        <v>139557.08156470221</v>
      </c>
      <c r="AR99" s="106">
        <f t="shared" si="45"/>
        <v>100000.31626125572</v>
      </c>
      <c r="AS99" s="106">
        <f t="shared" si="46"/>
        <v>100000.2856956875</v>
      </c>
      <c r="AT99" s="106">
        <f t="shared" si="47"/>
        <v>100000.2779689098</v>
      </c>
      <c r="AU99" s="106">
        <f t="shared" si="48"/>
        <v>100000.40440654666</v>
      </c>
      <c r="AV99" s="106">
        <f t="shared" si="49"/>
        <v>100000.33642761906</v>
      </c>
    </row>
    <row r="100" spans="1:48">
      <c r="A100"/>
      <c r="B100"/>
      <c r="D100" s="159">
        <v>93</v>
      </c>
      <c r="F100" s="159">
        <f t="shared" si="52"/>
        <v>1.2047393612264031E-2</v>
      </c>
      <c r="G100" s="159">
        <f t="shared" si="52"/>
        <v>9.7112753722159127E-3</v>
      </c>
      <c r="H100" s="159">
        <f t="shared" si="52"/>
        <v>9.7112753722159127E-3</v>
      </c>
      <c r="I100" s="159">
        <f t="shared" si="52"/>
        <v>1.2047393612264031E-2</v>
      </c>
      <c r="J100" s="159">
        <f t="shared" si="52"/>
        <v>9.7112753722159127E-3</v>
      </c>
      <c r="K100" s="292"/>
      <c r="L100" s="292"/>
      <c r="N100" s="319">
        <v>-5.529784078395434E-2</v>
      </c>
      <c r="P100" s="319">
        <v>3.9177590427002867E-3</v>
      </c>
      <c r="R100" s="319">
        <v>0.47218992817318517</v>
      </c>
      <c r="AC100" s="300" t="str">
        <f t="shared" si="38"/>
        <v/>
      </c>
      <c r="AD100" s="300" t="str">
        <f t="shared" si="36"/>
        <v/>
      </c>
      <c r="AE100" s="300" t="str">
        <f t="shared" si="28"/>
        <v/>
      </c>
      <c r="AF100" s="300" t="str">
        <f t="shared" si="29"/>
        <v/>
      </c>
      <c r="AI100" s="63">
        <f t="shared" si="39"/>
        <v>99</v>
      </c>
      <c r="AJ100" s="106">
        <f t="shared" si="40"/>
        <v>136650.95981925313</v>
      </c>
      <c r="AK100" s="106">
        <f t="shared" si="41"/>
        <v>133886.43025632968</v>
      </c>
      <c r="AL100" s="106">
        <f t="shared" si="42"/>
        <v>130515.88895145371</v>
      </c>
      <c r="AM100" s="106">
        <f t="shared" si="43"/>
        <v>148116.35711428343</v>
      </c>
      <c r="AN100" s="106">
        <f t="shared" si="44"/>
        <v>139557.08156470221</v>
      </c>
      <c r="AR100" s="106">
        <f t="shared" si="45"/>
        <v>100000.31626125572</v>
      </c>
      <c r="AS100" s="106">
        <f t="shared" si="46"/>
        <v>100000.29540696288</v>
      </c>
      <c r="AT100" s="106">
        <f t="shared" si="47"/>
        <v>100000.26987532967</v>
      </c>
      <c r="AU100" s="106">
        <f t="shared" si="48"/>
        <v>100000.39631296654</v>
      </c>
      <c r="AV100" s="106">
        <f t="shared" si="49"/>
        <v>100000.33642761906</v>
      </c>
    </row>
    <row r="101" spans="1:48">
      <c r="A101"/>
      <c r="B101"/>
      <c r="D101" s="159">
        <v>94</v>
      </c>
      <c r="F101" s="159">
        <f t="shared" si="52"/>
        <v>1.2047393612264031E-2</v>
      </c>
      <c r="G101" s="159">
        <f t="shared" si="52"/>
        <v>0</v>
      </c>
      <c r="H101" s="159">
        <f t="shared" si="52"/>
        <v>-8.0935801173299959E-3</v>
      </c>
      <c r="I101" s="159">
        <f t="shared" si="52"/>
        <v>1.2047393612264031E-2</v>
      </c>
      <c r="J101" s="159">
        <f t="shared" si="52"/>
        <v>9.7112753722159127E-3</v>
      </c>
      <c r="K101" s="292"/>
      <c r="L101" s="292"/>
      <c r="N101" s="319">
        <v>-3.0909097364303629E-2</v>
      </c>
      <c r="P101" s="319">
        <v>3.360252195613431E-3</v>
      </c>
      <c r="R101" s="319">
        <v>0.3924534414140044</v>
      </c>
      <c r="AC101" s="300" t="str">
        <f t="shared" si="38"/>
        <v/>
      </c>
      <c r="AD101" s="300" t="str">
        <f t="shared" si="36"/>
        <v/>
      </c>
      <c r="AE101" s="300" t="str">
        <f t="shared" si="28"/>
        <v/>
      </c>
      <c r="AF101" s="300" t="str">
        <f t="shared" si="29"/>
        <v/>
      </c>
      <c r="AI101" s="63">
        <f t="shared" si="39"/>
        <v>100</v>
      </c>
      <c r="AJ101" s="106">
        <f t="shared" si="40"/>
        <v>135544.96432784596</v>
      </c>
      <c r="AK101" s="106">
        <f t="shared" si="41"/>
        <v>135186.63824915187</v>
      </c>
      <c r="AL101" s="106">
        <f t="shared" si="42"/>
        <v>131783.36468951084</v>
      </c>
      <c r="AM101" s="106">
        <f t="shared" si="43"/>
        <v>149554.75584534972</v>
      </c>
      <c r="AN101" s="106">
        <f t="shared" si="44"/>
        <v>138427.56514411754</v>
      </c>
      <c r="AR101" s="106">
        <f t="shared" si="45"/>
        <v>100000.3081676756</v>
      </c>
      <c r="AS101" s="106">
        <f t="shared" si="46"/>
        <v>100000.30511823825</v>
      </c>
      <c r="AT101" s="106">
        <f t="shared" si="47"/>
        <v>100000.27958660504</v>
      </c>
      <c r="AU101" s="106">
        <f t="shared" si="48"/>
        <v>100000.40602424191</v>
      </c>
      <c r="AV101" s="106">
        <f t="shared" si="49"/>
        <v>100000.32833403893</v>
      </c>
    </row>
    <row r="102" spans="1:48">
      <c r="A102"/>
      <c r="B102"/>
      <c r="D102" s="159">
        <v>95</v>
      </c>
      <c r="F102" s="159">
        <f t="shared" si="52"/>
        <v>-8.0935801173299959E-3</v>
      </c>
      <c r="G102" s="159">
        <f t="shared" si="52"/>
        <v>-8.0935801173299959E-3</v>
      </c>
      <c r="H102" s="159">
        <f t="shared" si="52"/>
        <v>9.7112753722159127E-3</v>
      </c>
      <c r="I102" s="159">
        <f t="shared" si="52"/>
        <v>1.2047393612264031E-2</v>
      </c>
      <c r="J102" s="159">
        <f t="shared" si="52"/>
        <v>0</v>
      </c>
      <c r="K102" s="292"/>
      <c r="L102" s="292"/>
      <c r="N102" s="319">
        <v>-1.6121654195544486E-2</v>
      </c>
      <c r="P102" s="319">
        <v>4.8547241819785446E-3</v>
      </c>
      <c r="R102" s="319">
        <v>0.61660402619052568</v>
      </c>
      <c r="AC102" s="300" t="str">
        <f t="shared" si="38"/>
        <v/>
      </c>
      <c r="AD102" s="300" t="str">
        <f t="shared" si="36"/>
        <v/>
      </c>
      <c r="AE102" s="300" t="str">
        <f t="shared" si="28"/>
        <v/>
      </c>
      <c r="AF102" s="300" t="str">
        <f t="shared" si="29"/>
        <v/>
      </c>
      <c r="AI102" s="63">
        <f t="shared" si="39"/>
        <v>101</v>
      </c>
      <c r="AJ102" s="106">
        <f t="shared" si="40"/>
        <v>137177.9278652638</v>
      </c>
      <c r="AK102" s="106">
        <f t="shared" si="41"/>
        <v>134092.49436168987</v>
      </c>
      <c r="AL102" s="106">
        <f t="shared" si="42"/>
        <v>133371.01075547392</v>
      </c>
      <c r="AM102" s="106">
        <f t="shared" si="43"/>
        <v>151007.12326258843</v>
      </c>
      <c r="AN102" s="106">
        <f t="shared" si="44"/>
        <v>140095.25650819603</v>
      </c>
      <c r="AR102" s="106">
        <f t="shared" si="45"/>
        <v>100000.32021506921</v>
      </c>
      <c r="AS102" s="106">
        <f t="shared" si="46"/>
        <v>100000.29702465812</v>
      </c>
      <c r="AT102" s="106">
        <f t="shared" si="47"/>
        <v>100000.29163399866</v>
      </c>
      <c r="AU102" s="106">
        <f t="shared" si="48"/>
        <v>100000.41573551728</v>
      </c>
      <c r="AV102" s="106">
        <f t="shared" si="49"/>
        <v>100000.34038143254</v>
      </c>
    </row>
    <row r="103" spans="1:48">
      <c r="A103"/>
      <c r="B103"/>
      <c r="D103" s="159">
        <v>96</v>
      </c>
      <c r="F103" s="159">
        <f t="shared" si="52"/>
        <v>-8.0935801173299959E-3</v>
      </c>
      <c r="G103" s="159">
        <f t="shared" si="52"/>
        <v>9.7112753722159127E-3</v>
      </c>
      <c r="H103" s="159">
        <f t="shared" si="52"/>
        <v>9.7112753722159127E-3</v>
      </c>
      <c r="I103" s="159">
        <f t="shared" si="52"/>
        <v>0</v>
      </c>
      <c r="J103" s="159">
        <f t="shared" si="52"/>
        <v>0</v>
      </c>
      <c r="K103" s="292"/>
      <c r="L103" s="292"/>
      <c r="N103" s="319">
        <v>-2.4084752413018794E-2</v>
      </c>
      <c r="P103" s="319">
        <v>5.543557219159897E-3</v>
      </c>
      <c r="R103" s="319">
        <v>0.73183307989612101</v>
      </c>
      <c r="AC103" s="300" t="str">
        <f t="shared" si="38"/>
        <v/>
      </c>
      <c r="AD103" s="300" t="str">
        <f t="shared" si="36"/>
        <v/>
      </c>
      <c r="AE103" s="300" t="str">
        <f t="shared" si="28"/>
        <v/>
      </c>
      <c r="AF103" s="300" t="str">
        <f t="shared" si="29"/>
        <v/>
      </c>
      <c r="AI103" s="63" t="str">
        <f t="shared" si="39"/>
        <v/>
      </c>
      <c r="AJ103" s="106" t="str">
        <f t="shared" si="40"/>
        <v/>
      </c>
      <c r="AK103" s="106" t="str">
        <f t="shared" si="41"/>
        <v/>
      </c>
      <c r="AL103" s="106" t="str">
        <f t="shared" si="42"/>
        <v/>
      </c>
      <c r="AM103" s="106" t="str">
        <f t="shared" si="43"/>
        <v/>
      </c>
      <c r="AN103" s="106" t="str">
        <f t="shared" si="44"/>
        <v/>
      </c>
      <c r="AR103" s="106" t="str">
        <f t="shared" si="45"/>
        <v/>
      </c>
      <c r="AS103" s="106" t="str">
        <f t="shared" si="46"/>
        <v/>
      </c>
      <c r="AT103" s="106" t="str">
        <f t="shared" si="47"/>
        <v/>
      </c>
      <c r="AU103" s="106" t="str">
        <f t="shared" si="48"/>
        <v/>
      </c>
      <c r="AV103" s="106" t="str">
        <f t="shared" si="49"/>
        <v/>
      </c>
    </row>
    <row r="104" spans="1:48">
      <c r="A104"/>
      <c r="B104"/>
      <c r="D104" s="159">
        <v>97</v>
      </c>
      <c r="F104" s="159">
        <f t="shared" si="52"/>
        <v>-8.0935801173299959E-3</v>
      </c>
      <c r="G104" s="159">
        <f t="shared" si="52"/>
        <v>-8.0935801173299959E-3</v>
      </c>
      <c r="H104" s="159">
        <f t="shared" si="52"/>
        <v>0</v>
      </c>
      <c r="I104" s="159">
        <f t="shared" si="52"/>
        <v>0</v>
      </c>
      <c r="J104" s="159">
        <f t="shared" si="52"/>
        <v>1.2047393612264031E-2</v>
      </c>
      <c r="K104" s="292"/>
      <c r="L104" s="292"/>
      <c r="N104" s="319">
        <v>-3.1983400657087914E-2</v>
      </c>
      <c r="P104" s="319">
        <v>4.0490852327947843E-3</v>
      </c>
      <c r="R104" s="319">
        <v>0.49170538547932496</v>
      </c>
      <c r="AC104" s="300" t="str">
        <f t="shared" si="38"/>
        <v/>
      </c>
      <c r="AD104" s="300" t="str">
        <f t="shared" si="36"/>
        <v/>
      </c>
      <c r="AE104" s="300" t="str">
        <f t="shared" si="28"/>
        <v/>
      </c>
      <c r="AF104" s="300" t="str">
        <f t="shared" si="29"/>
        <v/>
      </c>
      <c r="AI104" s="63" t="str">
        <f t="shared" si="39"/>
        <v/>
      </c>
      <c r="AJ104" s="106" t="str">
        <f t="shared" si="40"/>
        <v/>
      </c>
      <c r="AK104" s="106" t="str">
        <f t="shared" si="41"/>
        <v/>
      </c>
      <c r="AL104" s="106" t="str">
        <f t="shared" si="42"/>
        <v/>
      </c>
      <c r="AM104" s="106" t="str">
        <f t="shared" si="43"/>
        <v/>
      </c>
      <c r="AN104" s="106" t="str">
        <f t="shared" si="44"/>
        <v/>
      </c>
      <c r="AR104" s="106" t="str">
        <f t="shared" si="45"/>
        <v/>
      </c>
      <c r="AS104" s="106" t="str">
        <f t="shared" si="46"/>
        <v/>
      </c>
      <c r="AT104" s="106" t="str">
        <f t="shared" si="47"/>
        <v/>
      </c>
      <c r="AU104" s="106" t="str">
        <f t="shared" si="48"/>
        <v/>
      </c>
      <c r="AV104" s="106" t="str">
        <f t="shared" si="49"/>
        <v/>
      </c>
    </row>
    <row r="105" spans="1:48">
      <c r="A105"/>
      <c r="B105"/>
      <c r="D105" s="159">
        <v>98</v>
      </c>
      <c r="F105" s="159">
        <f t="shared" si="52"/>
        <v>0</v>
      </c>
      <c r="G105" s="159">
        <f t="shared" si="52"/>
        <v>9.7112753722159127E-3</v>
      </c>
      <c r="H105" s="159">
        <f t="shared" si="52"/>
        <v>-8.0935801173299959E-3</v>
      </c>
      <c r="I105" s="159">
        <f t="shared" si="52"/>
        <v>-8.0935801173299959E-3</v>
      </c>
      <c r="J105" s="159">
        <f t="shared" si="52"/>
        <v>0</v>
      </c>
      <c r="K105" s="292"/>
      <c r="L105" s="292"/>
      <c r="N105" s="319">
        <v>-3.8340308209970884E-2</v>
      </c>
      <c r="P105" s="319">
        <v>5.2108212917694619E-3</v>
      </c>
      <c r="R105" s="319">
        <v>0.67516143337129209</v>
      </c>
      <c r="AC105" s="300" t="str">
        <f t="shared" si="38"/>
        <v/>
      </c>
      <c r="AD105" s="300" t="str">
        <f t="shared" si="36"/>
        <v/>
      </c>
      <c r="AE105" s="300" t="str">
        <f t="shared" si="28"/>
        <v/>
      </c>
      <c r="AF105" s="300" t="str">
        <f t="shared" si="29"/>
        <v/>
      </c>
      <c r="AI105" s="63" t="str">
        <f t="shared" si="39"/>
        <v/>
      </c>
      <c r="AJ105" s="106" t="str">
        <f t="shared" si="40"/>
        <v/>
      </c>
      <c r="AK105" s="106" t="str">
        <f t="shared" si="41"/>
        <v/>
      </c>
      <c r="AL105" s="106" t="str">
        <f t="shared" si="42"/>
        <v/>
      </c>
      <c r="AM105" s="106" t="str">
        <f t="shared" si="43"/>
        <v/>
      </c>
      <c r="AN105" s="106" t="str">
        <f t="shared" si="44"/>
        <v/>
      </c>
      <c r="AR105" s="106" t="str">
        <f t="shared" si="45"/>
        <v/>
      </c>
      <c r="AS105" s="106" t="str">
        <f t="shared" si="46"/>
        <v/>
      </c>
      <c r="AT105" s="106" t="str">
        <f t="shared" si="47"/>
        <v/>
      </c>
      <c r="AU105" s="106" t="str">
        <f t="shared" si="48"/>
        <v/>
      </c>
      <c r="AV105" s="106" t="str">
        <f t="shared" si="49"/>
        <v/>
      </c>
    </row>
    <row r="106" spans="1:48">
      <c r="A106"/>
      <c r="B106"/>
      <c r="D106" s="159">
        <v>99</v>
      </c>
      <c r="F106" s="159">
        <f t="shared" si="52"/>
        <v>-8.0935801173299959E-3</v>
      </c>
      <c r="G106" s="159">
        <f t="shared" si="52"/>
        <v>9.7112753722159127E-3</v>
      </c>
      <c r="H106" s="159">
        <f t="shared" si="52"/>
        <v>9.7112753722159127E-3</v>
      </c>
      <c r="I106" s="159">
        <f t="shared" si="52"/>
        <v>9.7112753722159127E-3</v>
      </c>
      <c r="J106" s="159">
        <f t="shared" si="52"/>
        <v>-8.0935801173299959E-3</v>
      </c>
      <c r="K106" s="292"/>
      <c r="L106" s="292"/>
      <c r="N106" s="319">
        <v>-2.4084752413018651E-2</v>
      </c>
      <c r="P106" s="319">
        <v>6.0309805190453172E-3</v>
      </c>
      <c r="R106" s="319">
        <v>0.81835324564456768</v>
      </c>
      <c r="AC106" s="300" t="str">
        <f t="shared" si="38"/>
        <v/>
      </c>
      <c r="AD106" s="300" t="str">
        <f t="shared" si="36"/>
        <v/>
      </c>
      <c r="AE106" s="300" t="str">
        <f t="shared" si="28"/>
        <v/>
      </c>
      <c r="AF106" s="300" t="str">
        <f t="shared" si="29"/>
        <v/>
      </c>
      <c r="AI106" s="63" t="str">
        <f t="shared" si="39"/>
        <v/>
      </c>
      <c r="AJ106" s="106" t="str">
        <f t="shared" si="40"/>
        <v/>
      </c>
      <c r="AK106" s="106" t="str">
        <f t="shared" si="41"/>
        <v/>
      </c>
      <c r="AL106" s="106" t="str">
        <f t="shared" si="42"/>
        <v/>
      </c>
      <c r="AM106" s="106" t="str">
        <f t="shared" si="43"/>
        <v/>
      </c>
      <c r="AN106" s="106" t="str">
        <f t="shared" si="44"/>
        <v/>
      </c>
      <c r="AR106" s="106" t="str">
        <f t="shared" si="45"/>
        <v/>
      </c>
      <c r="AS106" s="106" t="str">
        <f t="shared" si="46"/>
        <v/>
      </c>
      <c r="AT106" s="106" t="str">
        <f t="shared" si="47"/>
        <v/>
      </c>
      <c r="AU106" s="106" t="str">
        <f t="shared" si="48"/>
        <v/>
      </c>
      <c r="AV106" s="106" t="str">
        <f t="shared" si="49"/>
        <v/>
      </c>
    </row>
    <row r="107" spans="1:48">
      <c r="A107"/>
      <c r="B107"/>
      <c r="D107" s="159">
        <v>100</v>
      </c>
      <c r="F107" s="159">
        <f t="shared" si="52"/>
        <v>1.2047393612264031E-2</v>
      </c>
      <c r="G107" s="159">
        <f t="shared" si="52"/>
        <v>-8.0935801173299959E-3</v>
      </c>
      <c r="H107" s="159">
        <f t="shared" si="52"/>
        <v>1.2047393612264031E-2</v>
      </c>
      <c r="I107" s="159">
        <f t="shared" si="52"/>
        <v>9.7112753722159127E-3</v>
      </c>
      <c r="J107" s="159">
        <f t="shared" si="52"/>
        <v>1.2047393612264031E-2</v>
      </c>
      <c r="K107" s="292"/>
      <c r="L107" s="292"/>
      <c r="N107" s="319">
        <v>-2.4084752413018898E-2</v>
      </c>
      <c r="P107" s="319">
        <v>4.1103278756878352E-3</v>
      </c>
      <c r="R107" s="319">
        <v>0.50103679725275319</v>
      </c>
      <c r="AC107" s="300" t="str">
        <f t="shared" si="38"/>
        <v/>
      </c>
      <c r="AD107" s="300" t="str">
        <f t="shared" si="36"/>
        <v/>
      </c>
      <c r="AE107" s="300" t="str">
        <f t="shared" si="28"/>
        <v/>
      </c>
      <c r="AF107" s="300" t="str">
        <f t="shared" si="29"/>
        <v/>
      </c>
      <c r="AI107" s="63" t="str">
        <f t="shared" si="39"/>
        <v/>
      </c>
      <c r="AJ107" s="106" t="str">
        <f t="shared" si="40"/>
        <v/>
      </c>
      <c r="AK107" s="106" t="str">
        <f t="shared" si="41"/>
        <v/>
      </c>
      <c r="AL107" s="106" t="str">
        <f t="shared" si="42"/>
        <v/>
      </c>
      <c r="AM107" s="106" t="str">
        <f t="shared" si="43"/>
        <v/>
      </c>
      <c r="AN107" s="106" t="str">
        <f t="shared" si="44"/>
        <v/>
      </c>
      <c r="AR107" s="106" t="str">
        <f t="shared" si="45"/>
        <v/>
      </c>
      <c r="AS107" s="106" t="str">
        <f t="shared" si="46"/>
        <v/>
      </c>
      <c r="AT107" s="106" t="str">
        <f t="shared" si="47"/>
        <v/>
      </c>
      <c r="AU107" s="106" t="str">
        <f t="shared" si="48"/>
        <v/>
      </c>
      <c r="AV107" s="106" t="str">
        <f t="shared" si="49"/>
        <v/>
      </c>
    </row>
    <row r="108" spans="1:48">
      <c r="A108"/>
      <c r="B108"/>
      <c r="D108" s="159">
        <v>101</v>
      </c>
      <c r="F108" s="159" t="str">
        <f t="shared" ref="F108:J117" si="53">IF($C$5=0,IF($D108&gt;$A$5,"",INDIRECT(CONCATENATE("B",RANDBETWEEN(11,$D$5)))),IF($D108&gt;$A$5,"",$C$3*INDIRECT(CONCATENATE("B",RANDBETWEEN(11,$D$5)))))</f>
        <v/>
      </c>
      <c r="G108" s="159" t="str">
        <f t="shared" si="53"/>
        <v/>
      </c>
      <c r="H108" s="159" t="str">
        <f t="shared" si="53"/>
        <v/>
      </c>
      <c r="I108" s="159" t="str">
        <f t="shared" si="53"/>
        <v/>
      </c>
      <c r="J108" s="159" t="str">
        <f t="shared" si="53"/>
        <v/>
      </c>
      <c r="K108" s="292"/>
      <c r="L108" s="292"/>
      <c r="N108" s="319">
        <v>-3.1983400657087956E-2</v>
      </c>
      <c r="P108" s="319">
        <v>4.8547241819785428E-3</v>
      </c>
      <c r="R108" s="319">
        <v>0.61660402619052634</v>
      </c>
      <c r="AC108" s="300" t="str">
        <f t="shared" si="38"/>
        <v/>
      </c>
      <c r="AD108" s="300" t="str">
        <f t="shared" si="36"/>
        <v/>
      </c>
      <c r="AE108" s="300" t="str">
        <f t="shared" si="28"/>
        <v/>
      </c>
      <c r="AF108" s="300" t="str">
        <f t="shared" si="29"/>
        <v/>
      </c>
      <c r="AI108" s="63" t="str">
        <f t="shared" si="39"/>
        <v/>
      </c>
      <c r="AJ108" s="106" t="str">
        <f t="shared" si="40"/>
        <v/>
      </c>
      <c r="AK108" s="106" t="str">
        <f t="shared" si="41"/>
        <v/>
      </c>
      <c r="AL108" s="106" t="str">
        <f t="shared" si="42"/>
        <v/>
      </c>
      <c r="AM108" s="106" t="str">
        <f t="shared" si="43"/>
        <v/>
      </c>
      <c r="AN108" s="106" t="str">
        <f t="shared" si="44"/>
        <v/>
      </c>
      <c r="AR108" s="106" t="str">
        <f t="shared" si="45"/>
        <v/>
      </c>
      <c r="AS108" s="106" t="str">
        <f t="shared" si="46"/>
        <v/>
      </c>
      <c r="AT108" s="106" t="str">
        <f t="shared" si="47"/>
        <v/>
      </c>
      <c r="AU108" s="106" t="str">
        <f t="shared" si="48"/>
        <v/>
      </c>
      <c r="AV108" s="106" t="str">
        <f t="shared" si="49"/>
        <v/>
      </c>
    </row>
    <row r="109" spans="1:48">
      <c r="A109"/>
      <c r="B109"/>
      <c r="D109" s="159">
        <v>102</v>
      </c>
      <c r="F109" s="159" t="str">
        <f t="shared" si="53"/>
        <v/>
      </c>
      <c r="G109" s="159" t="str">
        <f t="shared" si="53"/>
        <v/>
      </c>
      <c r="H109" s="159" t="str">
        <f t="shared" si="53"/>
        <v/>
      </c>
      <c r="I109" s="159" t="str">
        <f t="shared" si="53"/>
        <v/>
      </c>
      <c r="J109" s="159" t="str">
        <f t="shared" si="53"/>
        <v/>
      </c>
      <c r="K109" s="292"/>
      <c r="L109" s="292"/>
      <c r="N109" s="319">
        <v>-3.1983400657087956E-2</v>
      </c>
      <c r="P109" s="319">
        <v>5.4968348543589342E-3</v>
      </c>
      <c r="R109" s="319">
        <v>0.72384709538216896</v>
      </c>
      <c r="AC109" s="300" t="str">
        <f t="shared" si="38"/>
        <v/>
      </c>
      <c r="AD109" s="300" t="str">
        <f t="shared" si="36"/>
        <v/>
      </c>
      <c r="AE109" s="300" t="str">
        <f t="shared" si="28"/>
        <v/>
      </c>
      <c r="AF109" s="300" t="str">
        <f t="shared" si="29"/>
        <v/>
      </c>
      <c r="AI109" s="63" t="str">
        <f t="shared" si="39"/>
        <v/>
      </c>
      <c r="AJ109" s="106" t="str">
        <f t="shared" si="40"/>
        <v/>
      </c>
      <c r="AK109" s="106" t="str">
        <f t="shared" si="41"/>
        <v/>
      </c>
      <c r="AL109" s="106" t="str">
        <f t="shared" si="42"/>
        <v/>
      </c>
      <c r="AM109" s="106" t="str">
        <f t="shared" si="43"/>
        <v/>
      </c>
      <c r="AN109" s="106" t="str">
        <f t="shared" si="44"/>
        <v/>
      </c>
      <c r="AR109" s="106" t="str">
        <f t="shared" si="45"/>
        <v/>
      </c>
      <c r="AS109" s="106" t="str">
        <f t="shared" si="46"/>
        <v/>
      </c>
      <c r="AT109" s="106" t="str">
        <f t="shared" si="47"/>
        <v/>
      </c>
      <c r="AU109" s="106" t="str">
        <f t="shared" si="48"/>
        <v/>
      </c>
      <c r="AV109" s="106" t="str">
        <f t="shared" si="49"/>
        <v/>
      </c>
    </row>
    <row r="110" spans="1:48">
      <c r="A110"/>
      <c r="B110"/>
      <c r="D110" s="159">
        <v>103</v>
      </c>
      <c r="F110" s="159" t="str">
        <f t="shared" si="53"/>
        <v/>
      </c>
      <c r="G110" s="159" t="str">
        <f t="shared" si="53"/>
        <v/>
      </c>
      <c r="H110" s="159" t="str">
        <f t="shared" si="53"/>
        <v/>
      </c>
      <c r="I110" s="159" t="str">
        <f t="shared" si="53"/>
        <v/>
      </c>
      <c r="J110" s="159" t="str">
        <f t="shared" si="53"/>
        <v/>
      </c>
      <c r="K110" s="292"/>
      <c r="L110" s="292"/>
      <c r="N110" s="319">
        <v>-3.0493529920109605E-2</v>
      </c>
      <c r="P110" s="319">
        <v>5.3421474818639561E-3</v>
      </c>
      <c r="R110" s="319">
        <v>0.69736749578772317</v>
      </c>
      <c r="AC110" s="300" t="str">
        <f t="shared" si="38"/>
        <v/>
      </c>
      <c r="AD110" s="300" t="str">
        <f t="shared" si="36"/>
        <v/>
      </c>
      <c r="AE110" s="300" t="str">
        <f t="shared" si="28"/>
        <v/>
      </c>
      <c r="AF110" s="300" t="str">
        <f t="shared" si="29"/>
        <v/>
      </c>
      <c r="AI110" s="63" t="str">
        <f t="shared" si="39"/>
        <v/>
      </c>
      <c r="AJ110" s="106" t="str">
        <f t="shared" si="40"/>
        <v/>
      </c>
      <c r="AK110" s="106" t="str">
        <f t="shared" si="41"/>
        <v/>
      </c>
      <c r="AL110" s="106" t="str">
        <f t="shared" si="42"/>
        <v/>
      </c>
      <c r="AM110" s="106" t="str">
        <f t="shared" si="43"/>
        <v/>
      </c>
      <c r="AN110" s="106" t="str">
        <f t="shared" si="44"/>
        <v/>
      </c>
      <c r="AR110" s="106" t="str">
        <f t="shared" si="45"/>
        <v/>
      </c>
      <c r="AS110" s="106" t="str">
        <f t="shared" si="46"/>
        <v/>
      </c>
      <c r="AT110" s="106" t="str">
        <f t="shared" si="47"/>
        <v/>
      </c>
      <c r="AU110" s="106" t="str">
        <f t="shared" si="48"/>
        <v/>
      </c>
      <c r="AV110" s="106" t="str">
        <f t="shared" si="49"/>
        <v/>
      </c>
    </row>
    <row r="111" spans="1:48">
      <c r="A111"/>
      <c r="B111"/>
      <c r="D111" s="159">
        <v>104</v>
      </c>
      <c r="F111" s="159" t="str">
        <f t="shared" si="53"/>
        <v/>
      </c>
      <c r="G111" s="159" t="str">
        <f t="shared" si="53"/>
        <v/>
      </c>
      <c r="H111" s="159" t="str">
        <f t="shared" si="53"/>
        <v/>
      </c>
      <c r="I111" s="159" t="str">
        <f t="shared" si="53"/>
        <v/>
      </c>
      <c r="J111" s="159" t="str">
        <f t="shared" si="53"/>
        <v/>
      </c>
      <c r="K111" s="292"/>
      <c r="L111" s="292"/>
      <c r="N111" s="319">
        <v>-2.408475241301887E-2</v>
      </c>
      <c r="P111" s="319">
        <v>3.6462657582029042E-3</v>
      </c>
      <c r="R111" s="319">
        <v>0.4329226859083275</v>
      </c>
      <c r="AC111" s="300" t="str">
        <f t="shared" si="38"/>
        <v/>
      </c>
      <c r="AD111" s="300" t="str">
        <f t="shared" si="36"/>
        <v/>
      </c>
      <c r="AE111" s="300" t="str">
        <f t="shared" si="28"/>
        <v/>
      </c>
      <c r="AF111" s="300" t="str">
        <f t="shared" si="29"/>
        <v/>
      </c>
      <c r="AI111" s="63" t="str">
        <f t="shared" si="39"/>
        <v/>
      </c>
      <c r="AJ111" s="106" t="str">
        <f t="shared" si="40"/>
        <v/>
      </c>
      <c r="AK111" s="106" t="str">
        <f t="shared" si="41"/>
        <v/>
      </c>
      <c r="AL111" s="106" t="str">
        <f t="shared" si="42"/>
        <v/>
      </c>
      <c r="AM111" s="106" t="str">
        <f t="shared" si="43"/>
        <v/>
      </c>
      <c r="AN111" s="106" t="str">
        <f t="shared" si="44"/>
        <v/>
      </c>
      <c r="AR111" s="106" t="str">
        <f t="shared" si="45"/>
        <v/>
      </c>
      <c r="AS111" s="106" t="str">
        <f t="shared" si="46"/>
        <v/>
      </c>
      <c r="AT111" s="106" t="str">
        <f t="shared" si="47"/>
        <v/>
      </c>
      <c r="AU111" s="106" t="str">
        <f t="shared" si="48"/>
        <v/>
      </c>
      <c r="AV111" s="106" t="str">
        <f t="shared" si="49"/>
        <v/>
      </c>
    </row>
    <row r="112" spans="1:48">
      <c r="A112"/>
      <c r="B112"/>
      <c r="D112" s="159">
        <v>105</v>
      </c>
      <c r="F112" s="159" t="str">
        <f t="shared" si="53"/>
        <v/>
      </c>
      <c r="G112" s="159" t="str">
        <f t="shared" si="53"/>
        <v/>
      </c>
      <c r="H112" s="159" t="str">
        <f t="shared" si="53"/>
        <v/>
      </c>
      <c r="I112" s="159" t="str">
        <f t="shared" si="53"/>
        <v/>
      </c>
      <c r="J112" s="159" t="str">
        <f t="shared" si="53"/>
        <v/>
      </c>
      <c r="K112" s="292"/>
      <c r="L112" s="292"/>
      <c r="N112" s="319">
        <v>-3.611536450427514E-2</v>
      </c>
      <c r="P112" s="319">
        <v>4.157050240488798E-3</v>
      </c>
      <c r="R112" s="319">
        <v>0.50799057908748901</v>
      </c>
      <c r="AC112" s="300" t="str">
        <f t="shared" si="38"/>
        <v/>
      </c>
      <c r="AD112" s="300" t="str">
        <f t="shared" si="36"/>
        <v/>
      </c>
      <c r="AE112" s="300" t="str">
        <f t="shared" si="28"/>
        <v/>
      </c>
      <c r="AF112" s="300" t="str">
        <f t="shared" si="29"/>
        <v/>
      </c>
      <c r="AI112" s="63" t="str">
        <f t="shared" si="39"/>
        <v/>
      </c>
      <c r="AJ112" s="106" t="str">
        <f t="shared" si="40"/>
        <v/>
      </c>
      <c r="AK112" s="106" t="str">
        <f t="shared" si="41"/>
        <v/>
      </c>
      <c r="AL112" s="106" t="str">
        <f t="shared" si="42"/>
        <v/>
      </c>
      <c r="AM112" s="106" t="str">
        <f t="shared" si="43"/>
        <v/>
      </c>
      <c r="AN112" s="106" t="str">
        <f t="shared" si="44"/>
        <v/>
      </c>
      <c r="AR112" s="106" t="str">
        <f t="shared" si="45"/>
        <v/>
      </c>
      <c r="AS112" s="106" t="str">
        <f t="shared" si="46"/>
        <v/>
      </c>
      <c r="AT112" s="106" t="str">
        <f t="shared" si="47"/>
        <v/>
      </c>
      <c r="AU112" s="106" t="str">
        <f t="shared" si="48"/>
        <v/>
      </c>
      <c r="AV112" s="106" t="str">
        <f t="shared" si="49"/>
        <v/>
      </c>
    </row>
    <row r="113" spans="1:48">
      <c r="A113"/>
      <c r="B113"/>
      <c r="D113" s="159">
        <v>106</v>
      </c>
      <c r="F113" s="159" t="str">
        <f t="shared" si="53"/>
        <v/>
      </c>
      <c r="G113" s="159" t="str">
        <f t="shared" si="53"/>
        <v/>
      </c>
      <c r="H113" s="159" t="str">
        <f t="shared" si="53"/>
        <v/>
      </c>
      <c r="I113" s="159" t="str">
        <f t="shared" si="53"/>
        <v/>
      </c>
      <c r="J113" s="159" t="str">
        <f t="shared" si="53"/>
        <v/>
      </c>
      <c r="K113" s="292"/>
      <c r="L113" s="292"/>
      <c r="N113" s="319">
        <v>-4.2445137695819306E-2</v>
      </c>
      <c r="P113" s="319">
        <v>4.5453494369885909E-3</v>
      </c>
      <c r="R113" s="319">
        <v>0.56732093928868066</v>
      </c>
      <c r="AC113" s="300" t="str">
        <f t="shared" si="38"/>
        <v/>
      </c>
      <c r="AD113" s="300" t="str">
        <f t="shared" si="36"/>
        <v/>
      </c>
      <c r="AE113" s="300" t="str">
        <f t="shared" si="28"/>
        <v/>
      </c>
      <c r="AF113" s="300" t="str">
        <f t="shared" si="29"/>
        <v/>
      </c>
      <c r="AI113" s="63" t="str">
        <f t="shared" si="39"/>
        <v/>
      </c>
      <c r="AJ113" s="106" t="str">
        <f t="shared" si="40"/>
        <v/>
      </c>
      <c r="AK113" s="106" t="str">
        <f t="shared" si="41"/>
        <v/>
      </c>
      <c r="AL113" s="106" t="str">
        <f t="shared" si="42"/>
        <v/>
      </c>
      <c r="AM113" s="106" t="str">
        <f t="shared" si="43"/>
        <v/>
      </c>
      <c r="AN113" s="106" t="str">
        <f t="shared" si="44"/>
        <v/>
      </c>
      <c r="AR113" s="106" t="str">
        <f t="shared" si="45"/>
        <v/>
      </c>
      <c r="AS113" s="106" t="str">
        <f t="shared" si="46"/>
        <v/>
      </c>
      <c r="AT113" s="106" t="str">
        <f t="shared" si="47"/>
        <v/>
      </c>
      <c r="AU113" s="106" t="str">
        <f t="shared" si="48"/>
        <v/>
      </c>
      <c r="AV113" s="106" t="str">
        <f t="shared" si="49"/>
        <v/>
      </c>
    </row>
    <row r="114" spans="1:48">
      <c r="A114"/>
      <c r="B114"/>
      <c r="D114" s="159">
        <v>107</v>
      </c>
      <c r="F114" s="159" t="str">
        <f t="shared" si="53"/>
        <v/>
      </c>
      <c r="G114" s="159" t="str">
        <f t="shared" si="53"/>
        <v/>
      </c>
      <c r="H114" s="159" t="str">
        <f t="shared" si="53"/>
        <v/>
      </c>
      <c r="I114" s="159" t="str">
        <f t="shared" si="53"/>
        <v/>
      </c>
      <c r="J114" s="159" t="str">
        <f t="shared" si="53"/>
        <v/>
      </c>
      <c r="K114" s="292"/>
      <c r="L114" s="292"/>
      <c r="N114" s="319">
        <v>-3.1983400657088226E-2</v>
      </c>
      <c r="P114" s="319">
        <v>4.5687106193890705E-3</v>
      </c>
      <c r="R114" s="319">
        <v>0.57094717098836201</v>
      </c>
      <c r="AC114" s="300" t="str">
        <f t="shared" si="38"/>
        <v/>
      </c>
      <c r="AD114" s="300" t="str">
        <f t="shared" si="36"/>
        <v/>
      </c>
      <c r="AE114" s="300" t="str">
        <f t="shared" si="28"/>
        <v/>
      </c>
      <c r="AF114" s="300" t="str">
        <f t="shared" si="29"/>
        <v/>
      </c>
      <c r="AI114" s="63" t="str">
        <f t="shared" si="39"/>
        <v/>
      </c>
      <c r="AJ114" s="106" t="str">
        <f t="shared" si="40"/>
        <v/>
      </c>
      <c r="AK114" s="106" t="str">
        <f t="shared" si="41"/>
        <v/>
      </c>
      <c r="AL114" s="106" t="str">
        <f t="shared" si="42"/>
        <v/>
      </c>
      <c r="AM114" s="106" t="str">
        <f t="shared" si="43"/>
        <v/>
      </c>
      <c r="AN114" s="106" t="str">
        <f t="shared" si="44"/>
        <v/>
      </c>
      <c r="AR114" s="106" t="str">
        <f t="shared" si="45"/>
        <v/>
      </c>
      <c r="AS114" s="106" t="str">
        <f t="shared" si="46"/>
        <v/>
      </c>
      <c r="AT114" s="106" t="str">
        <f t="shared" si="47"/>
        <v/>
      </c>
      <c r="AU114" s="106" t="str">
        <f t="shared" si="48"/>
        <v/>
      </c>
      <c r="AV114" s="106" t="str">
        <f t="shared" si="49"/>
        <v/>
      </c>
    </row>
    <row r="115" spans="1:48">
      <c r="A115"/>
      <c r="B115"/>
      <c r="D115" s="159">
        <v>108</v>
      </c>
      <c r="F115" s="159" t="str">
        <f t="shared" si="53"/>
        <v/>
      </c>
      <c r="G115" s="159" t="str">
        <f t="shared" si="53"/>
        <v/>
      </c>
      <c r="H115" s="159" t="str">
        <f t="shared" si="53"/>
        <v/>
      </c>
      <c r="I115" s="159" t="str">
        <f t="shared" si="53"/>
        <v/>
      </c>
      <c r="J115" s="159" t="str">
        <f t="shared" si="53"/>
        <v/>
      </c>
      <c r="K115" s="292"/>
      <c r="L115" s="292"/>
      <c r="N115" s="319">
        <v>-2.4084752413018985E-2</v>
      </c>
      <c r="P115" s="319">
        <v>5.4823145762668479E-3</v>
      </c>
      <c r="R115" s="319">
        <v>0.72106688973947186</v>
      </c>
      <c r="AC115" s="300" t="str">
        <f t="shared" si="38"/>
        <v/>
      </c>
      <c r="AD115" s="300" t="str">
        <f t="shared" si="36"/>
        <v/>
      </c>
      <c r="AE115" s="300" t="str">
        <f t="shared" si="28"/>
        <v/>
      </c>
      <c r="AF115" s="300" t="str">
        <f t="shared" si="29"/>
        <v/>
      </c>
      <c r="AI115" s="63" t="str">
        <f t="shared" si="39"/>
        <v/>
      </c>
      <c r="AJ115" s="106" t="str">
        <f t="shared" si="40"/>
        <v/>
      </c>
      <c r="AK115" s="106" t="str">
        <f t="shared" si="41"/>
        <v/>
      </c>
      <c r="AL115" s="106" t="str">
        <f t="shared" si="42"/>
        <v/>
      </c>
      <c r="AM115" s="106" t="str">
        <f t="shared" si="43"/>
        <v/>
      </c>
      <c r="AN115" s="106" t="str">
        <f t="shared" si="44"/>
        <v/>
      </c>
      <c r="AR115" s="106" t="str">
        <f t="shared" si="45"/>
        <v/>
      </c>
      <c r="AS115" s="106" t="str">
        <f t="shared" si="46"/>
        <v/>
      </c>
      <c r="AT115" s="106" t="str">
        <f t="shared" si="47"/>
        <v/>
      </c>
      <c r="AU115" s="106" t="str">
        <f t="shared" si="48"/>
        <v/>
      </c>
      <c r="AV115" s="106" t="str">
        <f t="shared" si="49"/>
        <v/>
      </c>
    </row>
    <row r="116" spans="1:48">
      <c r="A116"/>
      <c r="B116"/>
      <c r="D116" s="159">
        <v>109</v>
      </c>
      <c r="F116" s="159" t="str">
        <f t="shared" si="53"/>
        <v/>
      </c>
      <c r="G116" s="159" t="str">
        <f t="shared" si="53"/>
        <v/>
      </c>
      <c r="H116" s="159" t="str">
        <f t="shared" si="53"/>
        <v/>
      </c>
      <c r="I116" s="159" t="str">
        <f t="shared" si="53"/>
        <v/>
      </c>
      <c r="J116" s="159" t="str">
        <f t="shared" si="53"/>
        <v/>
      </c>
      <c r="K116" s="292"/>
      <c r="L116" s="292"/>
      <c r="N116" s="319">
        <v>-2.4503066903644188E-2</v>
      </c>
      <c r="P116" s="319">
        <v>5.4122310290654072E-3</v>
      </c>
      <c r="R116" s="319">
        <v>0.70917611635555233</v>
      </c>
      <c r="AC116" s="300" t="str">
        <f t="shared" si="38"/>
        <v/>
      </c>
      <c r="AD116" s="300" t="str">
        <f t="shared" si="36"/>
        <v/>
      </c>
      <c r="AE116" s="300" t="str">
        <f t="shared" si="28"/>
        <v/>
      </c>
      <c r="AF116" s="300" t="str">
        <f t="shared" si="29"/>
        <v/>
      </c>
      <c r="AI116" s="63" t="str">
        <f t="shared" si="39"/>
        <v/>
      </c>
      <c r="AJ116" s="106" t="str">
        <f t="shared" si="40"/>
        <v/>
      </c>
      <c r="AK116" s="106" t="str">
        <f t="shared" si="41"/>
        <v/>
      </c>
      <c r="AL116" s="106" t="str">
        <f t="shared" si="42"/>
        <v/>
      </c>
      <c r="AM116" s="106" t="str">
        <f t="shared" si="43"/>
        <v/>
      </c>
      <c r="AN116" s="106" t="str">
        <f t="shared" si="44"/>
        <v/>
      </c>
      <c r="AR116" s="106" t="str">
        <f t="shared" si="45"/>
        <v/>
      </c>
      <c r="AS116" s="106" t="str">
        <f t="shared" si="46"/>
        <v/>
      </c>
      <c r="AT116" s="106" t="str">
        <f t="shared" si="47"/>
        <v/>
      </c>
      <c r="AU116" s="106" t="str">
        <f t="shared" si="48"/>
        <v/>
      </c>
      <c r="AV116" s="106" t="str">
        <f t="shared" si="49"/>
        <v/>
      </c>
    </row>
    <row r="117" spans="1:48">
      <c r="A117"/>
      <c r="B117"/>
      <c r="D117" s="159">
        <v>110</v>
      </c>
      <c r="F117" s="159" t="str">
        <f t="shared" si="53"/>
        <v/>
      </c>
      <c r="G117" s="159" t="str">
        <f t="shared" si="53"/>
        <v/>
      </c>
      <c r="H117" s="159" t="str">
        <f t="shared" si="53"/>
        <v/>
      </c>
      <c r="I117" s="159" t="str">
        <f t="shared" si="53"/>
        <v/>
      </c>
      <c r="J117" s="159" t="str">
        <f t="shared" si="53"/>
        <v/>
      </c>
      <c r="K117" s="292"/>
      <c r="L117" s="292"/>
      <c r="N117" s="319">
        <v>-5.5297840783954534E-2</v>
      </c>
      <c r="P117" s="319">
        <v>3.2990095527203772E-3</v>
      </c>
      <c r="R117" s="319">
        <v>0.38379705373520601</v>
      </c>
      <c r="AC117" s="300" t="str">
        <f t="shared" si="38"/>
        <v/>
      </c>
      <c r="AD117" s="300" t="str">
        <f t="shared" si="36"/>
        <v/>
      </c>
      <c r="AE117" s="300" t="str">
        <f t="shared" si="28"/>
        <v/>
      </c>
      <c r="AF117" s="300" t="str">
        <f t="shared" si="29"/>
        <v/>
      </c>
      <c r="AI117" s="63" t="str">
        <f t="shared" si="39"/>
        <v/>
      </c>
      <c r="AJ117" s="106" t="str">
        <f t="shared" si="40"/>
        <v/>
      </c>
      <c r="AK117" s="106" t="str">
        <f t="shared" si="41"/>
        <v/>
      </c>
      <c r="AL117" s="106" t="str">
        <f t="shared" si="42"/>
        <v/>
      </c>
      <c r="AM117" s="106" t="str">
        <f t="shared" si="43"/>
        <v/>
      </c>
      <c r="AN117" s="106" t="str">
        <f t="shared" si="44"/>
        <v/>
      </c>
      <c r="AR117" s="106" t="str">
        <f t="shared" si="45"/>
        <v/>
      </c>
      <c r="AS117" s="106" t="str">
        <f t="shared" si="46"/>
        <v/>
      </c>
      <c r="AT117" s="106" t="str">
        <f t="shared" si="47"/>
        <v/>
      </c>
      <c r="AU117" s="106" t="str">
        <f t="shared" si="48"/>
        <v/>
      </c>
      <c r="AV117" s="106" t="str">
        <f t="shared" si="49"/>
        <v/>
      </c>
    </row>
    <row r="118" spans="1:48">
      <c r="A118"/>
      <c r="B118"/>
      <c r="D118" s="159">
        <v>111</v>
      </c>
      <c r="F118" s="159" t="str">
        <f t="shared" ref="F118:J127" si="54">IF($C$5=0,IF($D118&gt;$A$5,"",INDIRECT(CONCATENATE("B",RANDBETWEEN(11,$D$5)))),IF($D118&gt;$A$5,"",$C$3*INDIRECT(CONCATENATE("B",RANDBETWEEN(11,$D$5)))))</f>
        <v/>
      </c>
      <c r="G118" s="159" t="str">
        <f t="shared" si="54"/>
        <v/>
      </c>
      <c r="H118" s="159" t="str">
        <f t="shared" si="54"/>
        <v/>
      </c>
      <c r="I118" s="159" t="str">
        <f t="shared" si="54"/>
        <v/>
      </c>
      <c r="J118" s="159" t="str">
        <f t="shared" si="54"/>
        <v/>
      </c>
      <c r="K118" s="292"/>
      <c r="L118" s="292"/>
      <c r="N118" s="319">
        <v>-3.1983400657088268E-2</v>
      </c>
      <c r="P118" s="319">
        <v>4.9626891896725599E-3</v>
      </c>
      <c r="R118" s="319">
        <v>0.63425275884948085</v>
      </c>
      <c r="AC118" s="300" t="str">
        <f t="shared" si="38"/>
        <v/>
      </c>
      <c r="AD118" s="300" t="str">
        <f t="shared" si="36"/>
        <v/>
      </c>
      <c r="AE118" s="300" t="str">
        <f t="shared" si="28"/>
        <v/>
      </c>
      <c r="AF118" s="300" t="str">
        <f t="shared" si="29"/>
        <v/>
      </c>
      <c r="AI118" s="63" t="str">
        <f t="shared" si="39"/>
        <v/>
      </c>
      <c r="AJ118" s="106" t="str">
        <f t="shared" si="40"/>
        <v/>
      </c>
      <c r="AK118" s="106" t="str">
        <f t="shared" si="41"/>
        <v/>
      </c>
      <c r="AL118" s="106" t="str">
        <f t="shared" si="42"/>
        <v/>
      </c>
      <c r="AM118" s="106" t="str">
        <f t="shared" si="43"/>
        <v/>
      </c>
      <c r="AN118" s="106" t="str">
        <f t="shared" si="44"/>
        <v/>
      </c>
      <c r="AR118" s="106" t="str">
        <f t="shared" si="45"/>
        <v/>
      </c>
      <c r="AS118" s="106" t="str">
        <f t="shared" si="46"/>
        <v/>
      </c>
      <c r="AT118" s="106" t="str">
        <f t="shared" si="47"/>
        <v/>
      </c>
      <c r="AU118" s="106" t="str">
        <f t="shared" si="48"/>
        <v/>
      </c>
      <c r="AV118" s="106" t="str">
        <f t="shared" si="49"/>
        <v/>
      </c>
    </row>
    <row r="119" spans="1:48">
      <c r="A119"/>
      <c r="B119"/>
      <c r="D119" s="159">
        <v>112</v>
      </c>
      <c r="F119" s="159" t="str">
        <f t="shared" si="54"/>
        <v/>
      </c>
      <c r="G119" s="159" t="str">
        <f t="shared" si="54"/>
        <v/>
      </c>
      <c r="H119" s="159" t="str">
        <f t="shared" si="54"/>
        <v/>
      </c>
      <c r="I119" s="159" t="str">
        <f t="shared" si="54"/>
        <v/>
      </c>
      <c r="J119" s="159" t="str">
        <f t="shared" si="54"/>
        <v/>
      </c>
      <c r="K119" s="292"/>
      <c r="L119" s="292"/>
      <c r="N119" s="319">
        <v>-2.4084752413018787E-2</v>
      </c>
      <c r="P119" s="319">
        <v>5.7216057740553583E-3</v>
      </c>
      <c r="R119" s="319">
        <v>0.76291971982654205</v>
      </c>
      <c r="AC119" s="300" t="str">
        <f t="shared" si="38"/>
        <v/>
      </c>
      <c r="AD119" s="300" t="str">
        <f t="shared" si="36"/>
        <v/>
      </c>
      <c r="AE119" s="300" t="str">
        <f t="shared" si="28"/>
        <v/>
      </c>
      <c r="AF119" s="300" t="str">
        <f t="shared" si="29"/>
        <v/>
      </c>
      <c r="AI119" s="63" t="str">
        <f t="shared" si="39"/>
        <v/>
      </c>
      <c r="AJ119" s="106" t="str">
        <f t="shared" si="40"/>
        <v/>
      </c>
      <c r="AK119" s="106" t="str">
        <f t="shared" si="41"/>
        <v/>
      </c>
      <c r="AL119" s="106" t="str">
        <f t="shared" si="42"/>
        <v/>
      </c>
      <c r="AM119" s="106" t="str">
        <f t="shared" si="43"/>
        <v/>
      </c>
      <c r="AN119" s="106" t="str">
        <f t="shared" si="44"/>
        <v/>
      </c>
      <c r="AR119" s="106" t="str">
        <f t="shared" si="45"/>
        <v/>
      </c>
      <c r="AS119" s="106" t="str">
        <f t="shared" si="46"/>
        <v/>
      </c>
      <c r="AT119" s="106" t="str">
        <f t="shared" si="47"/>
        <v/>
      </c>
      <c r="AU119" s="106" t="str">
        <f t="shared" si="48"/>
        <v/>
      </c>
      <c r="AV119" s="106" t="str">
        <f t="shared" si="49"/>
        <v/>
      </c>
    </row>
    <row r="120" spans="1:48">
      <c r="A120"/>
      <c r="B120"/>
      <c r="D120" s="159">
        <v>113</v>
      </c>
      <c r="F120" s="159" t="str">
        <f t="shared" si="54"/>
        <v/>
      </c>
      <c r="G120" s="159" t="str">
        <f t="shared" si="54"/>
        <v/>
      </c>
      <c r="H120" s="159" t="str">
        <f t="shared" si="54"/>
        <v/>
      </c>
      <c r="I120" s="159" t="str">
        <f t="shared" si="54"/>
        <v/>
      </c>
      <c r="J120" s="159" t="str">
        <f t="shared" si="54"/>
        <v/>
      </c>
      <c r="K120" s="292"/>
      <c r="L120" s="292"/>
      <c r="N120" s="319">
        <v>-2.408475241301879E-2</v>
      </c>
      <c r="P120" s="319">
        <v>4.8080018171775792E-3</v>
      </c>
      <c r="R120" s="319">
        <v>0.60914939625637365</v>
      </c>
      <c r="AC120" s="300" t="str">
        <f t="shared" si="38"/>
        <v/>
      </c>
      <c r="AD120" s="300" t="str">
        <f t="shared" si="36"/>
        <v/>
      </c>
      <c r="AE120" s="300" t="str">
        <f t="shared" si="28"/>
        <v/>
      </c>
      <c r="AF120" s="300" t="str">
        <f t="shared" si="29"/>
        <v/>
      </c>
      <c r="AI120" s="63" t="str">
        <f t="shared" si="39"/>
        <v/>
      </c>
      <c r="AJ120" s="106" t="str">
        <f t="shared" si="40"/>
        <v/>
      </c>
      <c r="AK120" s="106" t="str">
        <f t="shared" si="41"/>
        <v/>
      </c>
      <c r="AL120" s="106" t="str">
        <f t="shared" si="42"/>
        <v/>
      </c>
      <c r="AM120" s="106" t="str">
        <f t="shared" si="43"/>
        <v/>
      </c>
      <c r="AN120" s="106" t="str">
        <f t="shared" si="44"/>
        <v/>
      </c>
      <c r="AR120" s="106" t="str">
        <f t="shared" si="45"/>
        <v/>
      </c>
      <c r="AS120" s="106" t="str">
        <f t="shared" si="46"/>
        <v/>
      </c>
      <c r="AT120" s="106" t="str">
        <f t="shared" si="47"/>
        <v/>
      </c>
      <c r="AU120" s="106" t="str">
        <f t="shared" si="48"/>
        <v/>
      </c>
      <c r="AV120" s="106" t="str">
        <f t="shared" si="49"/>
        <v/>
      </c>
    </row>
    <row r="121" spans="1:48">
      <c r="A121"/>
      <c r="B121"/>
      <c r="D121" s="159">
        <v>114</v>
      </c>
      <c r="F121" s="159" t="str">
        <f t="shared" si="54"/>
        <v/>
      </c>
      <c r="G121" s="159" t="str">
        <f t="shared" si="54"/>
        <v/>
      </c>
      <c r="H121" s="159" t="str">
        <f t="shared" si="54"/>
        <v/>
      </c>
      <c r="I121" s="159" t="str">
        <f t="shared" si="54"/>
        <v/>
      </c>
      <c r="J121" s="159" t="str">
        <f t="shared" si="54"/>
        <v/>
      </c>
      <c r="K121" s="292"/>
      <c r="L121" s="292"/>
      <c r="N121" s="319">
        <v>-5.1654779282135327E-2</v>
      </c>
      <c r="P121" s="319">
        <v>5.1963010136773739E-3</v>
      </c>
      <c r="R121" s="319">
        <v>0.6724597475419829</v>
      </c>
      <c r="AC121" s="300" t="str">
        <f t="shared" si="38"/>
        <v/>
      </c>
      <c r="AD121" s="300" t="str">
        <f t="shared" si="36"/>
        <v/>
      </c>
      <c r="AE121" s="300" t="str">
        <f t="shared" si="28"/>
        <v/>
      </c>
      <c r="AF121" s="300" t="str">
        <f t="shared" si="29"/>
        <v/>
      </c>
      <c r="AI121" s="63" t="str">
        <f t="shared" si="39"/>
        <v/>
      </c>
      <c r="AJ121" s="106" t="str">
        <f t="shared" si="40"/>
        <v/>
      </c>
      <c r="AK121" s="106" t="str">
        <f t="shared" si="41"/>
        <v/>
      </c>
      <c r="AL121" s="106" t="str">
        <f t="shared" si="42"/>
        <v/>
      </c>
      <c r="AM121" s="106" t="str">
        <f t="shared" si="43"/>
        <v/>
      </c>
      <c r="AN121" s="106" t="str">
        <f t="shared" si="44"/>
        <v/>
      </c>
      <c r="AR121" s="106" t="str">
        <f t="shared" si="45"/>
        <v/>
      </c>
      <c r="AS121" s="106" t="str">
        <f t="shared" si="46"/>
        <v/>
      </c>
      <c r="AT121" s="106" t="str">
        <f t="shared" si="47"/>
        <v/>
      </c>
      <c r="AU121" s="106" t="str">
        <f t="shared" si="48"/>
        <v/>
      </c>
      <c r="AV121" s="106" t="str">
        <f t="shared" si="49"/>
        <v/>
      </c>
    </row>
    <row r="122" spans="1:48">
      <c r="A122"/>
      <c r="B122"/>
      <c r="D122" s="159">
        <v>115</v>
      </c>
      <c r="F122" s="159" t="str">
        <f t="shared" si="54"/>
        <v/>
      </c>
      <c r="G122" s="159" t="str">
        <f t="shared" si="54"/>
        <v/>
      </c>
      <c r="H122" s="159" t="str">
        <f t="shared" si="54"/>
        <v/>
      </c>
      <c r="I122" s="159" t="str">
        <f t="shared" si="54"/>
        <v/>
      </c>
      <c r="J122" s="159" t="str">
        <f t="shared" si="54"/>
        <v/>
      </c>
      <c r="K122" s="292"/>
      <c r="L122" s="292"/>
      <c r="N122" s="319">
        <v>-3.1983400657088046E-2</v>
      </c>
      <c r="P122" s="319">
        <v>4.2037726052897607E-3</v>
      </c>
      <c r="R122" s="319">
        <v>0.51497657537685626</v>
      </c>
      <c r="AC122" s="300" t="str">
        <f t="shared" si="38"/>
        <v/>
      </c>
      <c r="AD122" s="300" t="str">
        <f t="shared" si="36"/>
        <v/>
      </c>
      <c r="AE122" s="300" t="str">
        <f t="shared" si="28"/>
        <v/>
      </c>
      <c r="AF122" s="300" t="str">
        <f t="shared" si="29"/>
        <v/>
      </c>
      <c r="AI122" s="63" t="str">
        <f t="shared" si="39"/>
        <v/>
      </c>
      <c r="AJ122" s="106" t="str">
        <f t="shared" si="40"/>
        <v/>
      </c>
      <c r="AK122" s="106" t="str">
        <f t="shared" si="41"/>
        <v/>
      </c>
      <c r="AL122" s="106" t="str">
        <f t="shared" si="42"/>
        <v/>
      </c>
      <c r="AM122" s="106" t="str">
        <f t="shared" si="43"/>
        <v/>
      </c>
      <c r="AN122" s="106" t="str">
        <f t="shared" si="44"/>
        <v/>
      </c>
      <c r="AR122" s="106" t="str">
        <f t="shared" si="45"/>
        <v/>
      </c>
      <c r="AS122" s="106" t="str">
        <f t="shared" si="46"/>
        <v/>
      </c>
      <c r="AT122" s="106" t="str">
        <f t="shared" si="47"/>
        <v/>
      </c>
      <c r="AU122" s="106" t="str">
        <f t="shared" si="48"/>
        <v/>
      </c>
      <c r="AV122" s="106" t="str">
        <f t="shared" si="49"/>
        <v/>
      </c>
    </row>
    <row r="123" spans="1:48">
      <c r="A123"/>
      <c r="B123"/>
      <c r="D123" s="159">
        <v>116</v>
      </c>
      <c r="F123" s="159" t="str">
        <f t="shared" si="54"/>
        <v/>
      </c>
      <c r="G123" s="159" t="str">
        <f t="shared" si="54"/>
        <v/>
      </c>
      <c r="H123" s="159" t="str">
        <f t="shared" si="54"/>
        <v/>
      </c>
      <c r="I123" s="159" t="str">
        <f t="shared" si="54"/>
        <v/>
      </c>
      <c r="J123" s="159" t="str">
        <f t="shared" si="54"/>
        <v/>
      </c>
      <c r="K123" s="292"/>
      <c r="L123" s="292"/>
      <c r="N123" s="319">
        <v>-3.9818120558775254E-2</v>
      </c>
      <c r="P123" s="319">
        <v>4.5219882545881086E-3</v>
      </c>
      <c r="R123" s="319">
        <v>0.563703078052743</v>
      </c>
      <c r="AC123" s="300" t="str">
        <f t="shared" si="38"/>
        <v/>
      </c>
      <c r="AD123" s="300" t="str">
        <f t="shared" si="36"/>
        <v/>
      </c>
      <c r="AE123" s="300" t="str">
        <f t="shared" si="28"/>
        <v/>
      </c>
      <c r="AF123" s="300" t="str">
        <f t="shared" si="29"/>
        <v/>
      </c>
      <c r="AI123" s="63" t="str">
        <f t="shared" si="39"/>
        <v/>
      </c>
      <c r="AJ123" s="106" t="str">
        <f t="shared" si="40"/>
        <v/>
      </c>
      <c r="AK123" s="106" t="str">
        <f t="shared" si="41"/>
        <v/>
      </c>
      <c r="AL123" s="106" t="str">
        <f t="shared" si="42"/>
        <v/>
      </c>
      <c r="AM123" s="106" t="str">
        <f t="shared" si="43"/>
        <v/>
      </c>
      <c r="AN123" s="106" t="str">
        <f t="shared" si="44"/>
        <v/>
      </c>
      <c r="AR123" s="106" t="str">
        <f t="shared" si="45"/>
        <v/>
      </c>
      <c r="AS123" s="106" t="str">
        <f t="shared" si="46"/>
        <v/>
      </c>
      <c r="AT123" s="106" t="str">
        <f t="shared" si="47"/>
        <v/>
      </c>
      <c r="AU123" s="106" t="str">
        <f t="shared" si="48"/>
        <v/>
      </c>
      <c r="AV123" s="106" t="str">
        <f t="shared" si="49"/>
        <v/>
      </c>
    </row>
    <row r="124" spans="1:48">
      <c r="A124"/>
      <c r="B124"/>
      <c r="D124" s="159">
        <v>117</v>
      </c>
      <c r="F124" s="159" t="str">
        <f t="shared" si="54"/>
        <v/>
      </c>
      <c r="G124" s="159" t="str">
        <f t="shared" si="54"/>
        <v/>
      </c>
      <c r="H124" s="159" t="str">
        <f t="shared" si="54"/>
        <v/>
      </c>
      <c r="I124" s="159" t="str">
        <f t="shared" si="54"/>
        <v/>
      </c>
      <c r="J124" s="159" t="str">
        <f t="shared" si="54"/>
        <v/>
      </c>
      <c r="K124" s="292"/>
      <c r="L124" s="292"/>
      <c r="N124" s="319">
        <v>-7.7740821890147624E-2</v>
      </c>
      <c r="P124" s="319">
        <v>2.3765646915342095E-3</v>
      </c>
      <c r="R124" s="319">
        <v>0.26221570502765967</v>
      </c>
      <c r="AC124" s="300" t="str">
        <f t="shared" si="38"/>
        <v/>
      </c>
      <c r="AD124" s="300" t="str">
        <f t="shared" si="36"/>
        <v/>
      </c>
      <c r="AE124" s="300" t="str">
        <f t="shared" si="28"/>
        <v/>
      </c>
      <c r="AF124" s="300" t="str">
        <f t="shared" si="29"/>
        <v/>
      </c>
      <c r="AI124" s="63" t="str">
        <f t="shared" si="39"/>
        <v/>
      </c>
      <c r="AJ124" s="106" t="str">
        <f t="shared" si="40"/>
        <v/>
      </c>
      <c r="AK124" s="106" t="str">
        <f t="shared" si="41"/>
        <v/>
      </c>
      <c r="AL124" s="106" t="str">
        <f t="shared" si="42"/>
        <v/>
      </c>
      <c r="AM124" s="106" t="str">
        <f t="shared" si="43"/>
        <v/>
      </c>
      <c r="AN124" s="106" t="str">
        <f t="shared" si="44"/>
        <v/>
      </c>
      <c r="AR124" s="106" t="str">
        <f t="shared" si="45"/>
        <v/>
      </c>
      <c r="AS124" s="106" t="str">
        <f t="shared" si="46"/>
        <v/>
      </c>
      <c r="AT124" s="106" t="str">
        <f t="shared" si="47"/>
        <v/>
      </c>
      <c r="AU124" s="106" t="str">
        <f t="shared" si="48"/>
        <v/>
      </c>
      <c r="AV124" s="106" t="str">
        <f t="shared" si="49"/>
        <v/>
      </c>
    </row>
    <row r="125" spans="1:48">
      <c r="A125"/>
      <c r="B125"/>
      <c r="D125" s="159">
        <v>118</v>
      </c>
      <c r="F125" s="159" t="str">
        <f t="shared" si="54"/>
        <v/>
      </c>
      <c r="G125" s="159" t="str">
        <f t="shared" si="54"/>
        <v/>
      </c>
      <c r="H125" s="159" t="str">
        <f t="shared" si="54"/>
        <v/>
      </c>
      <c r="I125" s="159" t="str">
        <f t="shared" si="54"/>
        <v/>
      </c>
      <c r="J125" s="159" t="str">
        <f t="shared" si="54"/>
        <v/>
      </c>
      <c r="K125" s="292"/>
      <c r="L125" s="292"/>
      <c r="N125" s="319">
        <v>-2.4084752413018828E-2</v>
      </c>
      <c r="P125" s="319">
        <v>5.9230155113513018E-3</v>
      </c>
      <c r="R125" s="319">
        <v>0.79871636258706658</v>
      </c>
      <c r="AC125" s="300" t="str">
        <f t="shared" si="38"/>
        <v/>
      </c>
      <c r="AD125" s="300" t="str">
        <f t="shared" si="36"/>
        <v/>
      </c>
      <c r="AE125" s="300" t="str">
        <f t="shared" si="28"/>
        <v/>
      </c>
      <c r="AF125" s="300" t="str">
        <f t="shared" si="29"/>
        <v/>
      </c>
      <c r="AI125" s="63" t="str">
        <f t="shared" si="39"/>
        <v/>
      </c>
      <c r="AJ125" s="106" t="str">
        <f t="shared" si="40"/>
        <v/>
      </c>
      <c r="AK125" s="106" t="str">
        <f t="shared" si="41"/>
        <v/>
      </c>
      <c r="AL125" s="106" t="str">
        <f t="shared" si="42"/>
        <v/>
      </c>
      <c r="AM125" s="106" t="str">
        <f t="shared" si="43"/>
        <v/>
      </c>
      <c r="AN125" s="106" t="str">
        <f t="shared" si="44"/>
        <v/>
      </c>
      <c r="AR125" s="106" t="str">
        <f t="shared" si="45"/>
        <v/>
      </c>
      <c r="AS125" s="106" t="str">
        <f t="shared" si="46"/>
        <v/>
      </c>
      <c r="AT125" s="106" t="str">
        <f t="shared" si="47"/>
        <v/>
      </c>
      <c r="AU125" s="106" t="str">
        <f t="shared" si="48"/>
        <v/>
      </c>
      <c r="AV125" s="106" t="str">
        <f t="shared" si="49"/>
        <v/>
      </c>
    </row>
    <row r="126" spans="1:48">
      <c r="A126"/>
      <c r="B126"/>
      <c r="D126" s="159">
        <v>119</v>
      </c>
      <c r="F126" s="159" t="str">
        <f t="shared" si="54"/>
        <v/>
      </c>
      <c r="G126" s="159" t="str">
        <f t="shared" si="54"/>
        <v/>
      </c>
      <c r="H126" s="159" t="str">
        <f t="shared" si="54"/>
        <v/>
      </c>
      <c r="I126" s="159" t="str">
        <f t="shared" si="54"/>
        <v/>
      </c>
      <c r="J126" s="159" t="str">
        <f t="shared" si="54"/>
        <v/>
      </c>
      <c r="K126" s="292"/>
      <c r="L126" s="292"/>
      <c r="N126" s="319">
        <v>-2.408475241301886E-2</v>
      </c>
      <c r="P126" s="319">
        <v>4.8780853643790251E-3</v>
      </c>
      <c r="R126" s="319">
        <v>0.62034428169190936</v>
      </c>
      <c r="AC126" s="300" t="str">
        <f t="shared" si="38"/>
        <v/>
      </c>
      <c r="AD126" s="300" t="str">
        <f t="shared" si="36"/>
        <v/>
      </c>
      <c r="AE126" s="300" t="str">
        <f t="shared" si="28"/>
        <v/>
      </c>
      <c r="AF126" s="300" t="str">
        <f t="shared" si="29"/>
        <v/>
      </c>
      <c r="AI126" s="63" t="str">
        <f t="shared" si="39"/>
        <v/>
      </c>
      <c r="AJ126" s="106" t="str">
        <f t="shared" si="40"/>
        <v/>
      </c>
      <c r="AK126" s="106" t="str">
        <f t="shared" si="41"/>
        <v/>
      </c>
      <c r="AL126" s="106" t="str">
        <f t="shared" si="42"/>
        <v/>
      </c>
      <c r="AM126" s="106" t="str">
        <f t="shared" si="43"/>
        <v/>
      </c>
      <c r="AN126" s="106" t="str">
        <f t="shared" si="44"/>
        <v/>
      </c>
      <c r="AR126" s="106" t="str">
        <f t="shared" si="45"/>
        <v/>
      </c>
      <c r="AS126" s="106" t="str">
        <f t="shared" si="46"/>
        <v/>
      </c>
      <c r="AT126" s="106" t="str">
        <f t="shared" si="47"/>
        <v/>
      </c>
      <c r="AU126" s="106" t="str">
        <f t="shared" si="48"/>
        <v/>
      </c>
      <c r="AV126" s="106" t="str">
        <f t="shared" si="49"/>
        <v/>
      </c>
    </row>
    <row r="127" spans="1:48">
      <c r="A127"/>
      <c r="B127"/>
      <c r="D127" s="159">
        <v>120</v>
      </c>
      <c r="F127" s="159" t="str">
        <f t="shared" si="54"/>
        <v/>
      </c>
      <c r="G127" s="159" t="str">
        <f t="shared" si="54"/>
        <v/>
      </c>
      <c r="H127" s="159" t="str">
        <f t="shared" si="54"/>
        <v/>
      </c>
      <c r="I127" s="159" t="str">
        <f t="shared" si="54"/>
        <v/>
      </c>
      <c r="J127" s="159" t="str">
        <f t="shared" si="54"/>
        <v/>
      </c>
      <c r="K127" s="292"/>
      <c r="L127" s="292"/>
      <c r="N127" s="319">
        <v>-3.9818120558775101E-2</v>
      </c>
      <c r="P127" s="319">
        <v>3.8476754954988434E-3</v>
      </c>
      <c r="R127" s="319">
        <v>0.46201863447253944</v>
      </c>
      <c r="AC127" s="300" t="str">
        <f t="shared" si="38"/>
        <v/>
      </c>
      <c r="AD127" s="300" t="str">
        <f t="shared" si="36"/>
        <v/>
      </c>
      <c r="AE127" s="300" t="str">
        <f t="shared" si="28"/>
        <v/>
      </c>
      <c r="AF127" s="300" t="str">
        <f t="shared" si="29"/>
        <v/>
      </c>
      <c r="AI127" s="63" t="str">
        <f t="shared" si="39"/>
        <v/>
      </c>
      <c r="AJ127" s="106" t="str">
        <f t="shared" si="40"/>
        <v/>
      </c>
      <c r="AK127" s="106" t="str">
        <f t="shared" si="41"/>
        <v/>
      </c>
      <c r="AL127" s="106" t="str">
        <f t="shared" si="42"/>
        <v/>
      </c>
      <c r="AM127" s="106" t="str">
        <f t="shared" si="43"/>
        <v/>
      </c>
      <c r="AN127" s="106" t="str">
        <f t="shared" si="44"/>
        <v/>
      </c>
      <c r="AR127" s="106" t="str">
        <f t="shared" si="45"/>
        <v/>
      </c>
      <c r="AS127" s="106" t="str">
        <f t="shared" si="46"/>
        <v/>
      </c>
      <c r="AT127" s="106" t="str">
        <f t="shared" si="47"/>
        <v/>
      </c>
      <c r="AU127" s="106" t="str">
        <f t="shared" si="48"/>
        <v/>
      </c>
      <c r="AV127" s="106" t="str">
        <f t="shared" si="49"/>
        <v/>
      </c>
    </row>
    <row r="128" spans="1:48">
      <c r="A128"/>
      <c r="B128"/>
      <c r="D128" s="159">
        <v>121</v>
      </c>
      <c r="F128" s="159" t="str">
        <f t="shared" ref="F128:J137" si="55">IF($C$5=0,IF($D128&gt;$A$5,"",INDIRECT(CONCATENATE("B",RANDBETWEEN(11,$D$5)))),IF($D128&gt;$A$5,"",$C$3*INDIRECT(CONCATENATE("B",RANDBETWEEN(11,$D$5)))))</f>
        <v/>
      </c>
      <c r="G128" s="159" t="str">
        <f t="shared" si="55"/>
        <v/>
      </c>
      <c r="H128" s="159" t="str">
        <f t="shared" si="55"/>
        <v/>
      </c>
      <c r="I128" s="159" t="str">
        <f t="shared" si="55"/>
        <v/>
      </c>
      <c r="J128" s="159" t="str">
        <f t="shared" si="55"/>
        <v/>
      </c>
      <c r="K128" s="292"/>
      <c r="L128" s="292"/>
      <c r="N128" s="319">
        <v>-5.5297840783954624E-2</v>
      </c>
      <c r="P128" s="319">
        <v>5.1495786488764137E-3</v>
      </c>
      <c r="R128" s="319">
        <v>0.6647475506801015</v>
      </c>
      <c r="AC128" s="300" t="str">
        <f t="shared" si="38"/>
        <v/>
      </c>
      <c r="AD128" s="300" t="str">
        <f t="shared" si="36"/>
        <v/>
      </c>
      <c r="AE128" s="300" t="str">
        <f t="shared" si="28"/>
        <v/>
      </c>
      <c r="AF128" s="300" t="str">
        <f t="shared" si="29"/>
        <v/>
      </c>
      <c r="AI128" s="63" t="str">
        <f t="shared" si="39"/>
        <v/>
      </c>
      <c r="AJ128" s="106" t="str">
        <f t="shared" si="40"/>
        <v/>
      </c>
      <c r="AK128" s="106" t="str">
        <f t="shared" si="41"/>
        <v/>
      </c>
      <c r="AL128" s="106" t="str">
        <f t="shared" si="42"/>
        <v/>
      </c>
      <c r="AM128" s="106" t="str">
        <f t="shared" si="43"/>
        <v/>
      </c>
      <c r="AN128" s="106" t="str">
        <f t="shared" si="44"/>
        <v/>
      </c>
      <c r="AR128" s="106" t="str">
        <f t="shared" si="45"/>
        <v/>
      </c>
      <c r="AS128" s="106" t="str">
        <f t="shared" si="46"/>
        <v/>
      </c>
      <c r="AT128" s="106" t="str">
        <f t="shared" si="47"/>
        <v/>
      </c>
      <c r="AU128" s="106" t="str">
        <f t="shared" si="48"/>
        <v/>
      </c>
      <c r="AV128" s="106" t="str">
        <f t="shared" si="49"/>
        <v/>
      </c>
    </row>
    <row r="129" spans="1:48">
      <c r="A129"/>
      <c r="B129"/>
      <c r="D129" s="159">
        <v>122</v>
      </c>
      <c r="F129" s="159" t="str">
        <f t="shared" si="55"/>
        <v/>
      </c>
      <c r="G129" s="159" t="str">
        <f t="shared" si="55"/>
        <v/>
      </c>
      <c r="H129" s="159" t="str">
        <f t="shared" si="55"/>
        <v/>
      </c>
      <c r="I129" s="159" t="str">
        <f t="shared" si="55"/>
        <v/>
      </c>
      <c r="J129" s="159" t="str">
        <f t="shared" si="55"/>
        <v/>
      </c>
      <c r="K129" s="292"/>
      <c r="L129" s="292"/>
      <c r="N129" s="319">
        <v>-2.4084752413018929E-2</v>
      </c>
      <c r="P129" s="319">
        <v>4.676675627083085E-3</v>
      </c>
      <c r="R129" s="319">
        <v>0.58809746023232301</v>
      </c>
      <c r="AC129" s="300" t="str">
        <f t="shared" si="38"/>
        <v/>
      </c>
      <c r="AD129" s="300" t="str">
        <f t="shared" si="36"/>
        <v/>
      </c>
      <c r="AE129" s="300" t="str">
        <f t="shared" si="28"/>
        <v/>
      </c>
      <c r="AF129" s="300" t="str">
        <f t="shared" si="29"/>
        <v/>
      </c>
      <c r="AI129" s="63" t="str">
        <f t="shared" si="39"/>
        <v/>
      </c>
      <c r="AJ129" s="106" t="str">
        <f t="shared" si="40"/>
        <v/>
      </c>
      <c r="AK129" s="106" t="str">
        <f t="shared" si="41"/>
        <v/>
      </c>
      <c r="AL129" s="106" t="str">
        <f t="shared" si="42"/>
        <v/>
      </c>
      <c r="AM129" s="106" t="str">
        <f t="shared" si="43"/>
        <v/>
      </c>
      <c r="AN129" s="106" t="str">
        <f t="shared" si="44"/>
        <v/>
      </c>
      <c r="AR129" s="106" t="str">
        <f t="shared" si="45"/>
        <v/>
      </c>
      <c r="AS129" s="106" t="str">
        <f t="shared" si="46"/>
        <v/>
      </c>
      <c r="AT129" s="106" t="str">
        <f t="shared" si="47"/>
        <v/>
      </c>
      <c r="AU129" s="106" t="str">
        <f t="shared" si="48"/>
        <v/>
      </c>
      <c r="AV129" s="106" t="str">
        <f t="shared" si="49"/>
        <v/>
      </c>
    </row>
    <row r="130" spans="1:48">
      <c r="A130"/>
      <c r="B130"/>
      <c r="D130" s="159">
        <v>123</v>
      </c>
      <c r="F130" s="159" t="str">
        <f t="shared" si="55"/>
        <v/>
      </c>
      <c r="G130" s="159" t="str">
        <f t="shared" si="55"/>
        <v/>
      </c>
      <c r="H130" s="159" t="str">
        <f t="shared" si="55"/>
        <v/>
      </c>
      <c r="I130" s="159" t="str">
        <f t="shared" si="55"/>
        <v/>
      </c>
      <c r="J130" s="159" t="str">
        <f t="shared" si="55"/>
        <v/>
      </c>
      <c r="K130" s="292"/>
      <c r="L130" s="292"/>
      <c r="N130" s="319">
        <v>-3.9818120558775184E-2</v>
      </c>
      <c r="P130" s="319">
        <v>3.2668074660115033E-3</v>
      </c>
      <c r="R130" s="319">
        <v>0.37964103735645116</v>
      </c>
      <c r="AC130" s="300" t="str">
        <f t="shared" si="38"/>
        <v/>
      </c>
      <c r="AD130" s="300" t="str">
        <f t="shared" si="36"/>
        <v/>
      </c>
      <c r="AE130" s="300" t="str">
        <f t="shared" ref="AE130:AE193" si="56">IF(AC130="","",NORMDIST(AD130,$AB$3,$Z$3,FALSE))</f>
        <v/>
      </c>
      <c r="AF130" s="300" t="str">
        <f t="shared" ref="AF130:AF193" si="57">IF(AC130="","",NORMDIST(AD130,$AB$3,$Z$3,TRUE))</f>
        <v/>
      </c>
      <c r="AI130" s="63" t="str">
        <f t="shared" si="39"/>
        <v/>
      </c>
      <c r="AJ130" s="106" t="str">
        <f t="shared" si="40"/>
        <v/>
      </c>
      <c r="AK130" s="106" t="str">
        <f t="shared" si="41"/>
        <v/>
      </c>
      <c r="AL130" s="106" t="str">
        <f t="shared" si="42"/>
        <v/>
      </c>
      <c r="AM130" s="106" t="str">
        <f t="shared" si="43"/>
        <v/>
      </c>
      <c r="AN130" s="106" t="str">
        <f t="shared" si="44"/>
        <v/>
      </c>
      <c r="AR130" s="106" t="str">
        <f t="shared" si="45"/>
        <v/>
      </c>
      <c r="AS130" s="106" t="str">
        <f t="shared" si="46"/>
        <v/>
      </c>
      <c r="AT130" s="106" t="str">
        <f t="shared" si="47"/>
        <v/>
      </c>
      <c r="AU130" s="106" t="str">
        <f t="shared" si="48"/>
        <v/>
      </c>
      <c r="AV130" s="106" t="str">
        <f t="shared" si="49"/>
        <v/>
      </c>
    </row>
    <row r="131" spans="1:48">
      <c r="A131"/>
      <c r="B131"/>
      <c r="D131" s="159">
        <v>124</v>
      </c>
      <c r="F131" s="159" t="str">
        <f t="shared" si="55"/>
        <v/>
      </c>
      <c r="G131" s="159" t="str">
        <f t="shared" si="55"/>
        <v/>
      </c>
      <c r="H131" s="159" t="str">
        <f t="shared" si="55"/>
        <v/>
      </c>
      <c r="I131" s="159" t="str">
        <f t="shared" si="55"/>
        <v/>
      </c>
      <c r="J131" s="159" t="str">
        <f t="shared" si="55"/>
        <v/>
      </c>
      <c r="K131" s="292"/>
      <c r="L131" s="292"/>
      <c r="N131" s="319">
        <v>-7.6631789754180835E-2</v>
      </c>
      <c r="P131" s="319">
        <v>2.8406268090191422E-3</v>
      </c>
      <c r="R131" s="319">
        <v>0.32221524437366034</v>
      </c>
      <c r="AC131" s="300" t="str">
        <f t="shared" si="38"/>
        <v/>
      </c>
      <c r="AD131" s="300" t="str">
        <f t="shared" ref="AD131:AD194" si="58">IF($C$5=0,IF(AC131="","",LARGE($B$11:$B$2010,$AC131)),IF(AC131="","",LARGE($B$11:$B$2010,$AC131)*$C$3))</f>
        <v/>
      </c>
      <c r="AE131" s="300" t="str">
        <f t="shared" si="56"/>
        <v/>
      </c>
      <c r="AF131" s="300" t="str">
        <f t="shared" si="57"/>
        <v/>
      </c>
      <c r="AI131" s="63" t="str">
        <f t="shared" si="39"/>
        <v/>
      </c>
      <c r="AJ131" s="106" t="str">
        <f t="shared" si="40"/>
        <v/>
      </c>
      <c r="AK131" s="106" t="str">
        <f t="shared" si="41"/>
        <v/>
      </c>
      <c r="AL131" s="106" t="str">
        <f t="shared" si="42"/>
        <v/>
      </c>
      <c r="AM131" s="106" t="str">
        <f t="shared" si="43"/>
        <v/>
      </c>
      <c r="AN131" s="106" t="str">
        <f t="shared" si="44"/>
        <v/>
      </c>
      <c r="AR131" s="106" t="str">
        <f t="shared" si="45"/>
        <v/>
      </c>
      <c r="AS131" s="106" t="str">
        <f t="shared" si="46"/>
        <v/>
      </c>
      <c r="AT131" s="106" t="str">
        <f t="shared" si="47"/>
        <v/>
      </c>
      <c r="AU131" s="106" t="str">
        <f t="shared" si="48"/>
        <v/>
      </c>
      <c r="AV131" s="106" t="str">
        <f t="shared" si="49"/>
        <v/>
      </c>
    </row>
    <row r="132" spans="1:48">
      <c r="A132"/>
      <c r="B132"/>
      <c r="D132" s="159">
        <v>125</v>
      </c>
      <c r="F132" s="159" t="str">
        <f t="shared" si="55"/>
        <v/>
      </c>
      <c r="G132" s="159" t="str">
        <f t="shared" si="55"/>
        <v/>
      </c>
      <c r="H132" s="159" t="str">
        <f t="shared" si="55"/>
        <v/>
      </c>
      <c r="I132" s="159" t="str">
        <f t="shared" si="55"/>
        <v/>
      </c>
      <c r="J132" s="159" t="str">
        <f t="shared" si="55"/>
        <v/>
      </c>
      <c r="K132" s="292"/>
      <c r="L132" s="292"/>
      <c r="N132" s="319">
        <v>-5.206127620789102E-2</v>
      </c>
      <c r="P132" s="319">
        <v>4.2504949700907261E-3</v>
      </c>
      <c r="R132" s="319">
        <v>0.52199493535922969</v>
      </c>
      <c r="AC132" s="300" t="str">
        <f t="shared" ref="AC132:AC195" si="59">IF(ISNUMBER(AC131),IF(AC131&gt;1,AC131-1,""),"")</f>
        <v/>
      </c>
      <c r="AD132" s="300" t="str">
        <f t="shared" si="58"/>
        <v/>
      </c>
      <c r="AE132" s="300" t="str">
        <f t="shared" si="56"/>
        <v/>
      </c>
      <c r="AF132" s="300" t="str">
        <f t="shared" si="57"/>
        <v/>
      </c>
      <c r="AI132" s="63" t="str">
        <f t="shared" ref="AI132:AI195" si="60">IF(ISNUMBER(AJ132),AI131+1,"")</f>
        <v/>
      </c>
      <c r="AJ132" s="106" t="str">
        <f t="shared" ref="AJ132:AJ195" si="61">IF($C$5=1,AJ131,IF(ISNUMBER(F137),(F137+1)*AJ131,""))</f>
        <v/>
      </c>
      <c r="AK132" s="106" t="str">
        <f t="shared" ref="AK132:AK195" si="62">IF($C$5=1,AK131,IF(ISNUMBER(G137),(G137+1)*AK131,""))</f>
        <v/>
      </c>
      <c r="AL132" s="106" t="str">
        <f t="shared" ref="AL132:AL195" si="63">IF($C$5=1,AL131,IF(ISNUMBER(H137),(H137+1)*AL131,""))</f>
        <v/>
      </c>
      <c r="AM132" s="106" t="str">
        <f t="shared" ref="AM132:AM195" si="64">IF($C$5=1,AM131,IF(ISNUMBER(I137),(I137+1)*AM131,""))</f>
        <v/>
      </c>
      <c r="AN132" s="106" t="str">
        <f t="shared" ref="AN132:AN195" si="65">IF($C$5=1,AN131,IF(ISNUMBER(J137),(J137+1)*AN131,""))</f>
        <v/>
      </c>
      <c r="AR132" s="106" t="str">
        <f t="shared" ref="AR132:AR195" si="66">IF(ISNUMBER(F137),(F137+AR131),"")</f>
        <v/>
      </c>
      <c r="AS132" s="106" t="str">
        <f t="shared" ref="AS132:AS195" si="67">IF(ISNUMBER(G137),(G137+AS131),"")</f>
        <v/>
      </c>
      <c r="AT132" s="106" t="str">
        <f t="shared" ref="AT132:AT195" si="68">IF(ISNUMBER(H137),(H137+AT131),"")</f>
        <v/>
      </c>
      <c r="AU132" s="106" t="str">
        <f t="shared" ref="AU132:AU195" si="69">IF(ISNUMBER(I137),(I137+AU131),"")</f>
        <v/>
      </c>
      <c r="AV132" s="106" t="str">
        <f t="shared" ref="AV132:AV195" si="70">IF(ISNUMBER(J137),(J137+AV131),"")</f>
        <v/>
      </c>
    </row>
    <row r="133" spans="1:48">
      <c r="A133"/>
      <c r="B133"/>
      <c r="D133" s="159">
        <v>126</v>
      </c>
      <c r="F133" s="159" t="str">
        <f t="shared" si="55"/>
        <v/>
      </c>
      <c r="G133" s="159" t="str">
        <f t="shared" si="55"/>
        <v/>
      </c>
      <c r="H133" s="159" t="str">
        <f t="shared" si="55"/>
        <v/>
      </c>
      <c r="I133" s="159" t="str">
        <f t="shared" si="55"/>
        <v/>
      </c>
      <c r="J133" s="159" t="str">
        <f t="shared" si="55"/>
        <v/>
      </c>
      <c r="K133" s="292"/>
      <c r="L133" s="292"/>
      <c r="N133" s="319">
        <v>-4.6123577971080486E-2</v>
      </c>
      <c r="P133" s="319">
        <v>3.8710366778993257E-3</v>
      </c>
      <c r="R133" s="319">
        <v>0.4654012335209905</v>
      </c>
      <c r="AC133" s="300" t="str">
        <f t="shared" si="59"/>
        <v/>
      </c>
      <c r="AD133" s="300" t="str">
        <f t="shared" si="58"/>
        <v/>
      </c>
      <c r="AE133" s="300" t="str">
        <f t="shared" si="56"/>
        <v/>
      </c>
      <c r="AF133" s="300" t="str">
        <f t="shared" si="57"/>
        <v/>
      </c>
      <c r="AI133" s="63" t="str">
        <f t="shared" si="60"/>
        <v/>
      </c>
      <c r="AJ133" s="106" t="str">
        <f t="shared" si="61"/>
        <v/>
      </c>
      <c r="AK133" s="106" t="str">
        <f t="shared" si="62"/>
        <v/>
      </c>
      <c r="AL133" s="106" t="str">
        <f t="shared" si="63"/>
        <v/>
      </c>
      <c r="AM133" s="106" t="str">
        <f t="shared" si="64"/>
        <v/>
      </c>
      <c r="AN133" s="106" t="str">
        <f t="shared" si="65"/>
        <v/>
      </c>
      <c r="AR133" s="106" t="str">
        <f t="shared" si="66"/>
        <v/>
      </c>
      <c r="AS133" s="106" t="str">
        <f t="shared" si="67"/>
        <v/>
      </c>
      <c r="AT133" s="106" t="str">
        <f t="shared" si="68"/>
        <v/>
      </c>
      <c r="AU133" s="106" t="str">
        <f t="shared" si="69"/>
        <v/>
      </c>
      <c r="AV133" s="106" t="str">
        <f t="shared" si="70"/>
        <v/>
      </c>
    </row>
    <row r="134" spans="1:48">
      <c r="A134"/>
      <c r="B134"/>
      <c r="D134" s="159">
        <v>127</v>
      </c>
      <c r="F134" s="159" t="str">
        <f t="shared" si="55"/>
        <v/>
      </c>
      <c r="G134" s="159" t="str">
        <f t="shared" si="55"/>
        <v/>
      </c>
      <c r="H134" s="159" t="str">
        <f t="shared" si="55"/>
        <v/>
      </c>
      <c r="I134" s="159" t="str">
        <f t="shared" si="55"/>
        <v/>
      </c>
      <c r="J134" s="159" t="str">
        <f t="shared" si="55"/>
        <v/>
      </c>
      <c r="K134" s="292"/>
      <c r="L134" s="292"/>
      <c r="N134" s="319">
        <v>-3.1983400657088101E-2</v>
      </c>
      <c r="P134" s="319">
        <v>4.4430638030782711E-3</v>
      </c>
      <c r="R134" s="319">
        <v>0.55181771012481518</v>
      </c>
      <c r="AC134" s="300" t="str">
        <f t="shared" si="59"/>
        <v/>
      </c>
      <c r="AD134" s="300" t="str">
        <f t="shared" si="58"/>
        <v/>
      </c>
      <c r="AE134" s="300" t="str">
        <f t="shared" si="56"/>
        <v/>
      </c>
      <c r="AF134" s="300" t="str">
        <f t="shared" si="57"/>
        <v/>
      </c>
      <c r="AI134" s="63" t="str">
        <f t="shared" si="60"/>
        <v/>
      </c>
      <c r="AJ134" s="106" t="str">
        <f t="shared" si="61"/>
        <v/>
      </c>
      <c r="AK134" s="106" t="str">
        <f t="shared" si="62"/>
        <v/>
      </c>
      <c r="AL134" s="106" t="str">
        <f t="shared" si="63"/>
        <v/>
      </c>
      <c r="AM134" s="106" t="str">
        <f t="shared" si="64"/>
        <v/>
      </c>
      <c r="AN134" s="106" t="str">
        <f t="shared" si="65"/>
        <v/>
      </c>
      <c r="AR134" s="106" t="str">
        <f t="shared" si="66"/>
        <v/>
      </c>
      <c r="AS134" s="106" t="str">
        <f t="shared" si="67"/>
        <v/>
      </c>
      <c r="AT134" s="106" t="str">
        <f t="shared" si="68"/>
        <v/>
      </c>
      <c r="AU134" s="106" t="str">
        <f t="shared" si="69"/>
        <v/>
      </c>
      <c r="AV134" s="106" t="str">
        <f t="shared" si="70"/>
        <v/>
      </c>
    </row>
    <row r="135" spans="1:48">
      <c r="A135"/>
      <c r="B135"/>
      <c r="D135" s="159">
        <v>128</v>
      </c>
      <c r="F135" s="159" t="str">
        <f t="shared" si="55"/>
        <v/>
      </c>
      <c r="G135" s="159" t="str">
        <f t="shared" si="55"/>
        <v/>
      </c>
      <c r="H135" s="159" t="str">
        <f t="shared" si="55"/>
        <v/>
      </c>
      <c r="I135" s="159" t="str">
        <f t="shared" si="55"/>
        <v/>
      </c>
      <c r="J135" s="159" t="str">
        <f t="shared" si="55"/>
        <v/>
      </c>
      <c r="K135" s="292"/>
      <c r="L135" s="292"/>
      <c r="N135" s="319">
        <v>-2.8250431517783246E-2</v>
      </c>
      <c r="P135" s="319">
        <v>4.4986270721876255E-3</v>
      </c>
      <c r="R135" s="319">
        <v>0.56009356795893184</v>
      </c>
      <c r="AC135" s="300" t="str">
        <f t="shared" si="59"/>
        <v/>
      </c>
      <c r="AD135" s="300" t="str">
        <f t="shared" si="58"/>
        <v/>
      </c>
      <c r="AE135" s="300" t="str">
        <f t="shared" si="56"/>
        <v/>
      </c>
      <c r="AF135" s="300" t="str">
        <f t="shared" si="57"/>
        <v/>
      </c>
      <c r="AI135" s="63" t="str">
        <f t="shared" si="60"/>
        <v/>
      </c>
      <c r="AJ135" s="106" t="str">
        <f t="shared" si="61"/>
        <v/>
      </c>
      <c r="AK135" s="106" t="str">
        <f t="shared" si="62"/>
        <v/>
      </c>
      <c r="AL135" s="106" t="str">
        <f t="shared" si="63"/>
        <v/>
      </c>
      <c r="AM135" s="106" t="str">
        <f t="shared" si="64"/>
        <v/>
      </c>
      <c r="AN135" s="106" t="str">
        <f t="shared" si="65"/>
        <v/>
      </c>
      <c r="AR135" s="106" t="str">
        <f t="shared" si="66"/>
        <v/>
      </c>
      <c r="AS135" s="106" t="str">
        <f t="shared" si="67"/>
        <v/>
      </c>
      <c r="AT135" s="106" t="str">
        <f t="shared" si="68"/>
        <v/>
      </c>
      <c r="AU135" s="106" t="str">
        <f t="shared" si="69"/>
        <v/>
      </c>
      <c r="AV135" s="106" t="str">
        <f t="shared" si="70"/>
        <v/>
      </c>
    </row>
    <row r="136" spans="1:48">
      <c r="A136"/>
      <c r="B136"/>
      <c r="D136" s="159">
        <v>129</v>
      </c>
      <c r="F136" s="159" t="str">
        <f t="shared" si="55"/>
        <v/>
      </c>
      <c r="G136" s="159" t="str">
        <f t="shared" si="55"/>
        <v/>
      </c>
      <c r="H136" s="159" t="str">
        <f t="shared" si="55"/>
        <v/>
      </c>
      <c r="I136" s="159" t="str">
        <f t="shared" si="55"/>
        <v/>
      </c>
      <c r="J136" s="159" t="str">
        <f t="shared" si="55"/>
        <v/>
      </c>
      <c r="K136" s="292"/>
      <c r="L136" s="292"/>
      <c r="N136" s="319">
        <v>-3.049352992010966E-2</v>
      </c>
      <c r="P136" s="319">
        <v>5.1495786488764102E-3</v>
      </c>
      <c r="R136" s="319">
        <v>0.66474755068010483</v>
      </c>
      <c r="AC136" s="300" t="str">
        <f t="shared" si="59"/>
        <v/>
      </c>
      <c r="AD136" s="300" t="str">
        <f t="shared" si="58"/>
        <v/>
      </c>
      <c r="AE136" s="300" t="str">
        <f t="shared" si="56"/>
        <v/>
      </c>
      <c r="AF136" s="300" t="str">
        <f t="shared" si="57"/>
        <v/>
      </c>
      <c r="AI136" s="63" t="str">
        <f t="shared" si="60"/>
        <v/>
      </c>
      <c r="AJ136" s="106" t="str">
        <f t="shared" si="61"/>
        <v/>
      </c>
      <c r="AK136" s="106" t="str">
        <f t="shared" si="62"/>
        <v/>
      </c>
      <c r="AL136" s="106" t="str">
        <f t="shared" si="63"/>
        <v/>
      </c>
      <c r="AM136" s="106" t="str">
        <f t="shared" si="64"/>
        <v/>
      </c>
      <c r="AN136" s="106" t="str">
        <f t="shared" si="65"/>
        <v/>
      </c>
      <c r="AR136" s="106" t="str">
        <f t="shared" si="66"/>
        <v/>
      </c>
      <c r="AS136" s="106" t="str">
        <f t="shared" si="67"/>
        <v/>
      </c>
      <c r="AT136" s="106" t="str">
        <f t="shared" si="68"/>
        <v/>
      </c>
      <c r="AU136" s="106" t="str">
        <f t="shared" si="69"/>
        <v/>
      </c>
      <c r="AV136" s="106" t="str">
        <f t="shared" si="70"/>
        <v/>
      </c>
    </row>
    <row r="137" spans="1:48">
      <c r="A137"/>
      <c r="B137"/>
      <c r="D137" s="159">
        <v>130</v>
      </c>
      <c r="F137" s="159" t="str">
        <f t="shared" si="55"/>
        <v/>
      </c>
      <c r="G137" s="159" t="str">
        <f t="shared" si="55"/>
        <v/>
      </c>
      <c r="H137" s="159" t="str">
        <f t="shared" si="55"/>
        <v/>
      </c>
      <c r="I137" s="159" t="str">
        <f t="shared" si="55"/>
        <v/>
      </c>
      <c r="J137" s="159" t="str">
        <f t="shared" si="55"/>
        <v/>
      </c>
      <c r="K137" s="292"/>
      <c r="L137" s="292"/>
      <c r="N137" s="319">
        <v>-4.6123577971080507E-2</v>
      </c>
      <c r="P137" s="319">
        <v>3.2901686484119856E-3</v>
      </c>
      <c r="R137" s="319">
        <v>0.38283304349790837</v>
      </c>
      <c r="AC137" s="300" t="str">
        <f t="shared" si="59"/>
        <v/>
      </c>
      <c r="AD137" s="300" t="str">
        <f t="shared" si="58"/>
        <v/>
      </c>
      <c r="AE137" s="300" t="str">
        <f t="shared" si="56"/>
        <v/>
      </c>
      <c r="AF137" s="300" t="str">
        <f t="shared" si="57"/>
        <v/>
      </c>
      <c r="AI137" s="63" t="str">
        <f t="shared" si="60"/>
        <v/>
      </c>
      <c r="AJ137" s="106" t="str">
        <f t="shared" si="61"/>
        <v/>
      </c>
      <c r="AK137" s="106" t="str">
        <f t="shared" si="62"/>
        <v/>
      </c>
      <c r="AL137" s="106" t="str">
        <f t="shared" si="63"/>
        <v/>
      </c>
      <c r="AM137" s="106" t="str">
        <f t="shared" si="64"/>
        <v/>
      </c>
      <c r="AN137" s="106" t="str">
        <f t="shared" si="65"/>
        <v/>
      </c>
      <c r="AR137" s="106" t="str">
        <f t="shared" si="66"/>
        <v/>
      </c>
      <c r="AS137" s="106" t="str">
        <f t="shared" si="67"/>
        <v/>
      </c>
      <c r="AT137" s="106" t="str">
        <f t="shared" si="68"/>
        <v/>
      </c>
      <c r="AU137" s="106" t="str">
        <f t="shared" si="69"/>
        <v/>
      </c>
      <c r="AV137" s="106" t="str">
        <f t="shared" si="70"/>
        <v/>
      </c>
    </row>
    <row r="138" spans="1:48">
      <c r="A138"/>
      <c r="B138"/>
      <c r="D138" s="159">
        <v>131</v>
      </c>
      <c r="F138" s="159" t="str">
        <f t="shared" ref="F138:J147" si="71">IF($C$5=0,IF($D138&gt;$A$5,"",INDIRECT(CONCATENATE("B",RANDBETWEEN(11,$D$5)))),IF($D138&gt;$A$5,"",$C$3*INDIRECT(CONCATENATE("B",RANDBETWEEN(11,$D$5)))))</f>
        <v/>
      </c>
      <c r="G138" s="159" t="str">
        <f t="shared" si="71"/>
        <v/>
      </c>
      <c r="H138" s="159" t="str">
        <f t="shared" si="71"/>
        <v/>
      </c>
      <c r="I138" s="159" t="str">
        <f t="shared" si="71"/>
        <v/>
      </c>
      <c r="J138" s="159" t="str">
        <f t="shared" si="71"/>
        <v/>
      </c>
      <c r="K138" s="292"/>
      <c r="L138" s="292"/>
      <c r="N138" s="319">
        <v>-3.1983400657088074E-2</v>
      </c>
      <c r="P138" s="319">
        <v>4.2972173348916854E-3</v>
      </c>
      <c r="R138" s="319">
        <v>0.52904580896434683</v>
      </c>
      <c r="AC138" s="300" t="str">
        <f t="shared" si="59"/>
        <v/>
      </c>
      <c r="AD138" s="300" t="str">
        <f t="shared" si="58"/>
        <v/>
      </c>
      <c r="AE138" s="300" t="str">
        <f t="shared" si="56"/>
        <v/>
      </c>
      <c r="AF138" s="300" t="str">
        <f t="shared" si="57"/>
        <v/>
      </c>
      <c r="AI138" s="63" t="str">
        <f t="shared" si="60"/>
        <v/>
      </c>
      <c r="AJ138" s="106" t="str">
        <f t="shared" si="61"/>
        <v/>
      </c>
      <c r="AK138" s="106" t="str">
        <f t="shared" si="62"/>
        <v/>
      </c>
      <c r="AL138" s="106" t="str">
        <f t="shared" si="63"/>
        <v/>
      </c>
      <c r="AM138" s="106" t="str">
        <f t="shared" si="64"/>
        <v/>
      </c>
      <c r="AN138" s="106" t="str">
        <f t="shared" si="65"/>
        <v/>
      </c>
      <c r="AR138" s="106" t="str">
        <f t="shared" si="66"/>
        <v/>
      </c>
      <c r="AS138" s="106" t="str">
        <f t="shared" si="67"/>
        <v/>
      </c>
      <c r="AT138" s="106" t="str">
        <f t="shared" si="68"/>
        <v/>
      </c>
      <c r="AU138" s="106" t="str">
        <f t="shared" si="69"/>
        <v/>
      </c>
      <c r="AV138" s="106" t="str">
        <f t="shared" si="70"/>
        <v/>
      </c>
    </row>
    <row r="139" spans="1:48">
      <c r="A139"/>
      <c r="B139"/>
      <c r="D139" s="159">
        <v>132</v>
      </c>
      <c r="F139" s="159" t="str">
        <f t="shared" si="71"/>
        <v/>
      </c>
      <c r="G139" s="159" t="str">
        <f t="shared" si="71"/>
        <v/>
      </c>
      <c r="H139" s="159" t="str">
        <f t="shared" si="71"/>
        <v/>
      </c>
      <c r="I139" s="159" t="str">
        <f t="shared" si="71"/>
        <v/>
      </c>
      <c r="J139" s="159" t="str">
        <f t="shared" si="71"/>
        <v/>
      </c>
      <c r="K139" s="292"/>
      <c r="L139" s="292"/>
      <c r="N139" s="319">
        <v>-2.4084752413018749E-2</v>
      </c>
      <c r="P139" s="319">
        <v>4.8168427214859725E-3</v>
      </c>
      <c r="R139" s="319">
        <v>0.61027117773145911</v>
      </c>
      <c r="AC139" s="300" t="str">
        <f t="shared" si="59"/>
        <v/>
      </c>
      <c r="AD139" s="300" t="str">
        <f t="shared" si="58"/>
        <v/>
      </c>
      <c r="AE139" s="300" t="str">
        <f t="shared" si="56"/>
        <v/>
      </c>
      <c r="AF139" s="300" t="str">
        <f t="shared" si="57"/>
        <v/>
      </c>
      <c r="AI139" s="63" t="str">
        <f t="shared" si="60"/>
        <v/>
      </c>
      <c r="AJ139" s="106" t="str">
        <f t="shared" si="61"/>
        <v/>
      </c>
      <c r="AK139" s="106" t="str">
        <f t="shared" si="62"/>
        <v/>
      </c>
      <c r="AL139" s="106" t="str">
        <f t="shared" si="63"/>
        <v/>
      </c>
      <c r="AM139" s="106" t="str">
        <f t="shared" si="64"/>
        <v/>
      </c>
      <c r="AN139" s="106" t="str">
        <f t="shared" si="65"/>
        <v/>
      </c>
      <c r="AR139" s="106" t="str">
        <f t="shared" si="66"/>
        <v/>
      </c>
      <c r="AS139" s="106" t="str">
        <f t="shared" si="67"/>
        <v/>
      </c>
      <c r="AT139" s="106" t="str">
        <f t="shared" si="68"/>
        <v/>
      </c>
      <c r="AU139" s="106" t="str">
        <f t="shared" si="69"/>
        <v/>
      </c>
      <c r="AV139" s="106" t="str">
        <f t="shared" si="70"/>
        <v/>
      </c>
    </row>
    <row r="140" spans="1:48">
      <c r="A140"/>
      <c r="B140"/>
      <c r="D140" s="159">
        <v>133</v>
      </c>
      <c r="F140" s="159" t="str">
        <f t="shared" si="71"/>
        <v/>
      </c>
      <c r="G140" s="159" t="str">
        <f t="shared" si="71"/>
        <v/>
      </c>
      <c r="H140" s="159" t="str">
        <f t="shared" si="71"/>
        <v/>
      </c>
      <c r="I140" s="159" t="str">
        <f t="shared" si="71"/>
        <v/>
      </c>
      <c r="J140" s="159" t="str">
        <f t="shared" si="71"/>
        <v/>
      </c>
      <c r="K140" s="292"/>
      <c r="L140" s="292"/>
      <c r="N140" s="319">
        <v>-2.4084752413018957E-2</v>
      </c>
      <c r="P140" s="319">
        <v>4.3117376129837796E-3</v>
      </c>
      <c r="R140" s="319">
        <v>0.53151582440150102</v>
      </c>
      <c r="AC140" s="300" t="str">
        <f t="shared" si="59"/>
        <v/>
      </c>
      <c r="AD140" s="300" t="str">
        <f t="shared" si="58"/>
        <v/>
      </c>
      <c r="AE140" s="300" t="str">
        <f t="shared" si="56"/>
        <v/>
      </c>
      <c r="AF140" s="300" t="str">
        <f t="shared" si="57"/>
        <v/>
      </c>
      <c r="AI140" s="63" t="str">
        <f t="shared" si="60"/>
        <v/>
      </c>
      <c r="AJ140" s="106" t="str">
        <f t="shared" si="61"/>
        <v/>
      </c>
      <c r="AK140" s="106" t="str">
        <f t="shared" si="62"/>
        <v/>
      </c>
      <c r="AL140" s="106" t="str">
        <f t="shared" si="63"/>
        <v/>
      </c>
      <c r="AM140" s="106" t="str">
        <f t="shared" si="64"/>
        <v/>
      </c>
      <c r="AN140" s="106" t="str">
        <f t="shared" si="65"/>
        <v/>
      </c>
      <c r="AR140" s="106" t="str">
        <f t="shared" si="66"/>
        <v/>
      </c>
      <c r="AS140" s="106" t="str">
        <f t="shared" si="67"/>
        <v/>
      </c>
      <c r="AT140" s="106" t="str">
        <f t="shared" si="68"/>
        <v/>
      </c>
      <c r="AU140" s="106" t="str">
        <f t="shared" si="69"/>
        <v/>
      </c>
      <c r="AV140" s="106" t="str">
        <f t="shared" si="70"/>
        <v/>
      </c>
    </row>
    <row r="141" spans="1:48">
      <c r="A141"/>
      <c r="B141"/>
      <c r="D141" s="159">
        <v>134</v>
      </c>
      <c r="F141" s="159" t="str">
        <f t="shared" si="71"/>
        <v/>
      </c>
      <c r="G141" s="159" t="str">
        <f t="shared" si="71"/>
        <v/>
      </c>
      <c r="H141" s="159" t="str">
        <f t="shared" si="71"/>
        <v/>
      </c>
      <c r="I141" s="159" t="str">
        <f t="shared" si="71"/>
        <v/>
      </c>
      <c r="J141" s="159" t="str">
        <f t="shared" si="71"/>
        <v/>
      </c>
      <c r="K141" s="292"/>
      <c r="L141" s="292"/>
      <c r="N141" s="319">
        <v>-3.9818120558775219E-2</v>
      </c>
      <c r="P141" s="319">
        <v>3.2901686484119851E-3</v>
      </c>
      <c r="R141" s="319">
        <v>0.38283304349790637</v>
      </c>
      <c r="AC141" s="300" t="str">
        <f t="shared" si="59"/>
        <v/>
      </c>
      <c r="AD141" s="300" t="str">
        <f t="shared" si="58"/>
        <v/>
      </c>
      <c r="AE141" s="300" t="str">
        <f t="shared" si="56"/>
        <v/>
      </c>
      <c r="AF141" s="300" t="str">
        <f t="shared" si="57"/>
        <v/>
      </c>
      <c r="AI141" s="63" t="str">
        <f t="shared" si="60"/>
        <v/>
      </c>
      <c r="AJ141" s="106" t="str">
        <f t="shared" si="61"/>
        <v/>
      </c>
      <c r="AK141" s="106" t="str">
        <f t="shared" si="62"/>
        <v/>
      </c>
      <c r="AL141" s="106" t="str">
        <f t="shared" si="63"/>
        <v/>
      </c>
      <c r="AM141" s="106" t="str">
        <f t="shared" si="64"/>
        <v/>
      </c>
      <c r="AN141" s="106" t="str">
        <f t="shared" si="65"/>
        <v/>
      </c>
      <c r="AR141" s="106" t="str">
        <f t="shared" si="66"/>
        <v/>
      </c>
      <c r="AS141" s="106" t="str">
        <f t="shared" si="67"/>
        <v/>
      </c>
      <c r="AT141" s="106" t="str">
        <f t="shared" si="68"/>
        <v/>
      </c>
      <c r="AU141" s="106" t="str">
        <f t="shared" si="69"/>
        <v/>
      </c>
      <c r="AV141" s="106" t="str">
        <f t="shared" si="70"/>
        <v/>
      </c>
    </row>
    <row r="142" spans="1:48">
      <c r="A142"/>
      <c r="B142"/>
      <c r="D142" s="159">
        <v>135</v>
      </c>
      <c r="F142" s="159" t="str">
        <f t="shared" si="71"/>
        <v/>
      </c>
      <c r="G142" s="159" t="str">
        <f t="shared" si="71"/>
        <v/>
      </c>
      <c r="H142" s="159" t="str">
        <f t="shared" si="71"/>
        <v/>
      </c>
      <c r="I142" s="159" t="str">
        <f t="shared" si="71"/>
        <v/>
      </c>
      <c r="J142" s="159" t="str">
        <f t="shared" si="71"/>
        <v/>
      </c>
      <c r="K142" s="292"/>
      <c r="L142" s="292"/>
      <c r="N142" s="319">
        <v>-3.9818120558775247E-2</v>
      </c>
      <c r="P142" s="319">
        <v>4.60659207988164E-3</v>
      </c>
      <c r="R142" s="319">
        <v>0.57712536662934988</v>
      </c>
      <c r="AC142" s="300" t="str">
        <f t="shared" si="59"/>
        <v/>
      </c>
      <c r="AD142" s="300" t="str">
        <f t="shared" si="58"/>
        <v/>
      </c>
      <c r="AE142" s="300" t="str">
        <f t="shared" si="56"/>
        <v/>
      </c>
      <c r="AF142" s="300" t="str">
        <f t="shared" si="57"/>
        <v/>
      </c>
      <c r="AI142" s="63" t="str">
        <f t="shared" si="60"/>
        <v/>
      </c>
      <c r="AJ142" s="106" t="str">
        <f t="shared" si="61"/>
        <v/>
      </c>
      <c r="AK142" s="106" t="str">
        <f t="shared" si="62"/>
        <v/>
      </c>
      <c r="AL142" s="106" t="str">
        <f t="shared" si="63"/>
        <v/>
      </c>
      <c r="AM142" s="106" t="str">
        <f t="shared" si="64"/>
        <v/>
      </c>
      <c r="AN142" s="106" t="str">
        <f t="shared" si="65"/>
        <v/>
      </c>
      <c r="AR142" s="106" t="str">
        <f t="shared" si="66"/>
        <v/>
      </c>
      <c r="AS142" s="106" t="str">
        <f t="shared" si="67"/>
        <v/>
      </c>
      <c r="AT142" s="106" t="str">
        <f t="shared" si="68"/>
        <v/>
      </c>
      <c r="AU142" s="106" t="str">
        <f t="shared" si="69"/>
        <v/>
      </c>
      <c r="AV142" s="106" t="str">
        <f t="shared" si="70"/>
        <v/>
      </c>
    </row>
    <row r="143" spans="1:48">
      <c r="A143"/>
      <c r="B143"/>
      <c r="D143" s="159">
        <v>136</v>
      </c>
      <c r="F143" s="159" t="str">
        <f t="shared" si="71"/>
        <v/>
      </c>
      <c r="G143" s="159" t="str">
        <f t="shared" si="71"/>
        <v/>
      </c>
      <c r="H143" s="159" t="str">
        <f t="shared" si="71"/>
        <v/>
      </c>
      <c r="I143" s="159" t="str">
        <f t="shared" si="71"/>
        <v/>
      </c>
      <c r="J143" s="159" t="str">
        <f t="shared" si="71"/>
        <v/>
      </c>
      <c r="K143" s="292"/>
      <c r="L143" s="292"/>
      <c r="N143" s="319">
        <v>-3.9818120558775399E-2</v>
      </c>
      <c r="P143" s="319">
        <v>4.536508532680195E-3</v>
      </c>
      <c r="R143" s="319">
        <v>0.56622907872536432</v>
      </c>
      <c r="AC143" s="300" t="str">
        <f t="shared" si="59"/>
        <v/>
      </c>
      <c r="AD143" s="300" t="str">
        <f t="shared" si="58"/>
        <v/>
      </c>
      <c r="AE143" s="300" t="str">
        <f t="shared" si="56"/>
        <v/>
      </c>
      <c r="AF143" s="300" t="str">
        <f t="shared" si="57"/>
        <v/>
      </c>
      <c r="AI143" s="63" t="str">
        <f t="shared" si="60"/>
        <v/>
      </c>
      <c r="AJ143" s="106" t="str">
        <f t="shared" si="61"/>
        <v/>
      </c>
      <c r="AK143" s="106" t="str">
        <f t="shared" si="62"/>
        <v/>
      </c>
      <c r="AL143" s="106" t="str">
        <f t="shared" si="63"/>
        <v/>
      </c>
      <c r="AM143" s="106" t="str">
        <f t="shared" si="64"/>
        <v/>
      </c>
      <c r="AN143" s="106" t="str">
        <f t="shared" si="65"/>
        <v/>
      </c>
      <c r="AR143" s="106" t="str">
        <f t="shared" si="66"/>
        <v/>
      </c>
      <c r="AS143" s="106" t="str">
        <f t="shared" si="67"/>
        <v/>
      </c>
      <c r="AT143" s="106" t="str">
        <f t="shared" si="68"/>
        <v/>
      </c>
      <c r="AU143" s="106" t="str">
        <f t="shared" si="69"/>
        <v/>
      </c>
      <c r="AV143" s="106" t="str">
        <f t="shared" si="70"/>
        <v/>
      </c>
    </row>
    <row r="144" spans="1:48">
      <c r="A144"/>
      <c r="B144"/>
      <c r="D144" s="159">
        <v>137</v>
      </c>
      <c r="F144" s="159" t="str">
        <f t="shared" si="71"/>
        <v/>
      </c>
      <c r="G144" s="159" t="str">
        <f t="shared" si="71"/>
        <v/>
      </c>
      <c r="H144" s="159" t="str">
        <f t="shared" si="71"/>
        <v/>
      </c>
      <c r="I144" s="159" t="str">
        <f t="shared" si="71"/>
        <v/>
      </c>
      <c r="J144" s="159" t="str">
        <f t="shared" si="71"/>
        <v/>
      </c>
      <c r="K144" s="292"/>
      <c r="L144" s="292"/>
      <c r="N144" s="319">
        <v>-2.8250431517783253E-2</v>
      </c>
      <c r="P144" s="319">
        <v>4.9248077291799862E-3</v>
      </c>
      <c r="R144" s="319">
        <v>0.62785077363978647</v>
      </c>
      <c r="AC144" s="300" t="str">
        <f t="shared" si="59"/>
        <v/>
      </c>
      <c r="AD144" s="300" t="str">
        <f t="shared" si="58"/>
        <v/>
      </c>
      <c r="AE144" s="300" t="str">
        <f t="shared" si="56"/>
        <v/>
      </c>
      <c r="AF144" s="300" t="str">
        <f t="shared" si="57"/>
        <v/>
      </c>
      <c r="AI144" s="63" t="str">
        <f t="shared" si="60"/>
        <v/>
      </c>
      <c r="AJ144" s="106" t="str">
        <f t="shared" si="61"/>
        <v/>
      </c>
      <c r="AK144" s="106" t="str">
        <f t="shared" si="62"/>
        <v/>
      </c>
      <c r="AL144" s="106" t="str">
        <f t="shared" si="63"/>
        <v/>
      </c>
      <c r="AM144" s="106" t="str">
        <f t="shared" si="64"/>
        <v/>
      </c>
      <c r="AN144" s="106" t="str">
        <f t="shared" si="65"/>
        <v/>
      </c>
      <c r="AR144" s="106" t="str">
        <f t="shared" si="66"/>
        <v/>
      </c>
      <c r="AS144" s="106" t="str">
        <f t="shared" si="67"/>
        <v/>
      </c>
      <c r="AT144" s="106" t="str">
        <f t="shared" si="68"/>
        <v/>
      </c>
      <c r="AU144" s="106" t="str">
        <f t="shared" si="69"/>
        <v/>
      </c>
      <c r="AV144" s="106" t="str">
        <f t="shared" si="70"/>
        <v/>
      </c>
    </row>
    <row r="145" spans="1:48">
      <c r="A145"/>
      <c r="B145"/>
      <c r="D145" s="159">
        <v>138</v>
      </c>
      <c r="F145" s="159" t="str">
        <f t="shared" si="71"/>
        <v/>
      </c>
      <c r="G145" s="159" t="str">
        <f t="shared" si="71"/>
        <v/>
      </c>
      <c r="H145" s="159" t="str">
        <f t="shared" si="71"/>
        <v/>
      </c>
      <c r="I145" s="159" t="str">
        <f t="shared" si="71"/>
        <v/>
      </c>
      <c r="J145" s="159" t="str">
        <f t="shared" si="71"/>
        <v/>
      </c>
      <c r="K145" s="292"/>
      <c r="L145" s="292"/>
      <c r="N145" s="319">
        <v>-2.4084752413018919E-2</v>
      </c>
      <c r="P145" s="319">
        <v>5.412231029065402E-3</v>
      </c>
      <c r="R145" s="319">
        <v>0.70917611635555389</v>
      </c>
      <c r="AC145" s="300" t="str">
        <f t="shared" si="59"/>
        <v/>
      </c>
      <c r="AD145" s="300" t="str">
        <f t="shared" si="58"/>
        <v/>
      </c>
      <c r="AE145" s="300" t="str">
        <f t="shared" si="56"/>
        <v/>
      </c>
      <c r="AF145" s="300" t="str">
        <f t="shared" si="57"/>
        <v/>
      </c>
      <c r="AI145" s="63" t="str">
        <f t="shared" si="60"/>
        <v/>
      </c>
      <c r="AJ145" s="106" t="str">
        <f t="shared" si="61"/>
        <v/>
      </c>
      <c r="AK145" s="106" t="str">
        <f t="shared" si="62"/>
        <v/>
      </c>
      <c r="AL145" s="106" t="str">
        <f t="shared" si="63"/>
        <v/>
      </c>
      <c r="AM145" s="106" t="str">
        <f t="shared" si="64"/>
        <v/>
      </c>
      <c r="AN145" s="106" t="str">
        <f t="shared" si="65"/>
        <v/>
      </c>
      <c r="AR145" s="106" t="str">
        <f t="shared" si="66"/>
        <v/>
      </c>
      <c r="AS145" s="106" t="str">
        <f t="shared" si="67"/>
        <v/>
      </c>
      <c r="AT145" s="106" t="str">
        <f t="shared" si="68"/>
        <v/>
      </c>
      <c r="AU145" s="106" t="str">
        <f t="shared" si="69"/>
        <v/>
      </c>
      <c r="AV145" s="106" t="str">
        <f t="shared" si="70"/>
        <v/>
      </c>
    </row>
    <row r="146" spans="1:48">
      <c r="A146"/>
      <c r="B146"/>
      <c r="D146" s="159">
        <v>139</v>
      </c>
      <c r="F146" s="159" t="str">
        <f t="shared" si="71"/>
        <v/>
      </c>
      <c r="G146" s="159" t="str">
        <f t="shared" si="71"/>
        <v/>
      </c>
      <c r="H146" s="159" t="str">
        <f t="shared" si="71"/>
        <v/>
      </c>
      <c r="I146" s="159" t="str">
        <f t="shared" si="71"/>
        <v/>
      </c>
      <c r="J146" s="159" t="str">
        <f t="shared" si="71"/>
        <v/>
      </c>
      <c r="K146" s="292"/>
      <c r="L146" s="292"/>
      <c r="N146" s="319">
        <v>-2.4084752413018856E-2</v>
      </c>
      <c r="P146" s="319">
        <v>4.1804114228892793E-3</v>
      </c>
      <c r="R146" s="319">
        <v>0.51147954111411198</v>
      </c>
      <c r="AC146" s="300" t="str">
        <f t="shared" si="59"/>
        <v/>
      </c>
      <c r="AD146" s="300" t="str">
        <f t="shared" si="58"/>
        <v/>
      </c>
      <c r="AE146" s="300" t="str">
        <f t="shared" si="56"/>
        <v/>
      </c>
      <c r="AF146" s="300" t="str">
        <f t="shared" si="57"/>
        <v/>
      </c>
      <c r="AI146" s="63" t="str">
        <f t="shared" si="60"/>
        <v/>
      </c>
      <c r="AJ146" s="106" t="str">
        <f t="shared" si="61"/>
        <v/>
      </c>
      <c r="AK146" s="106" t="str">
        <f t="shared" si="62"/>
        <v/>
      </c>
      <c r="AL146" s="106" t="str">
        <f t="shared" si="63"/>
        <v/>
      </c>
      <c r="AM146" s="106" t="str">
        <f t="shared" si="64"/>
        <v/>
      </c>
      <c r="AN146" s="106" t="str">
        <f t="shared" si="65"/>
        <v/>
      </c>
      <c r="AR146" s="106" t="str">
        <f t="shared" si="66"/>
        <v/>
      </c>
      <c r="AS146" s="106" t="str">
        <f t="shared" si="67"/>
        <v/>
      </c>
      <c r="AT146" s="106" t="str">
        <f t="shared" si="68"/>
        <v/>
      </c>
      <c r="AU146" s="106" t="str">
        <f t="shared" si="69"/>
        <v/>
      </c>
      <c r="AV146" s="106" t="str">
        <f t="shared" si="70"/>
        <v/>
      </c>
    </row>
    <row r="147" spans="1:48">
      <c r="A147"/>
      <c r="B147"/>
      <c r="D147" s="159">
        <v>140</v>
      </c>
      <c r="F147" s="159" t="str">
        <f t="shared" si="71"/>
        <v/>
      </c>
      <c r="G147" s="159" t="str">
        <f t="shared" si="71"/>
        <v/>
      </c>
      <c r="H147" s="159" t="str">
        <f t="shared" si="71"/>
        <v/>
      </c>
      <c r="I147" s="159" t="str">
        <f t="shared" si="71"/>
        <v/>
      </c>
      <c r="J147" s="159" t="str">
        <f t="shared" si="71"/>
        <v/>
      </c>
      <c r="K147" s="292"/>
      <c r="L147" s="292"/>
      <c r="N147" s="319">
        <v>-3.9818120558775309E-2</v>
      </c>
      <c r="P147" s="319">
        <v>3.0275162682229921E-3</v>
      </c>
      <c r="R147" s="319">
        <v>0.34688748580884443</v>
      </c>
      <c r="AC147" s="300" t="str">
        <f t="shared" si="59"/>
        <v/>
      </c>
      <c r="AD147" s="300" t="str">
        <f t="shared" si="58"/>
        <v/>
      </c>
      <c r="AE147" s="300" t="str">
        <f t="shared" si="56"/>
        <v/>
      </c>
      <c r="AF147" s="300" t="str">
        <f t="shared" si="57"/>
        <v/>
      </c>
      <c r="AI147" s="63" t="str">
        <f t="shared" si="60"/>
        <v/>
      </c>
      <c r="AJ147" s="106" t="str">
        <f t="shared" si="61"/>
        <v/>
      </c>
      <c r="AK147" s="106" t="str">
        <f t="shared" si="62"/>
        <v/>
      </c>
      <c r="AL147" s="106" t="str">
        <f t="shared" si="63"/>
        <v/>
      </c>
      <c r="AM147" s="106" t="str">
        <f t="shared" si="64"/>
        <v/>
      </c>
      <c r="AN147" s="106" t="str">
        <f t="shared" si="65"/>
        <v/>
      </c>
      <c r="AR147" s="106" t="str">
        <f t="shared" si="66"/>
        <v/>
      </c>
      <c r="AS147" s="106" t="str">
        <f t="shared" si="67"/>
        <v/>
      </c>
      <c r="AT147" s="106" t="str">
        <f t="shared" si="68"/>
        <v/>
      </c>
      <c r="AU147" s="106" t="str">
        <f t="shared" si="69"/>
        <v/>
      </c>
      <c r="AV147" s="106" t="str">
        <f t="shared" si="70"/>
        <v/>
      </c>
    </row>
    <row r="148" spans="1:48">
      <c r="A148"/>
      <c r="B148"/>
      <c r="D148" s="159">
        <v>141</v>
      </c>
      <c r="F148" s="159" t="str">
        <f t="shared" ref="F148:J157" si="72">IF($C$5=0,IF($D148&gt;$A$5,"",INDIRECT(CONCATENATE("B",RANDBETWEEN(11,$D$5)))),IF($D148&gt;$A$5,"",$C$3*INDIRECT(CONCATENATE("B",RANDBETWEEN(11,$D$5)))))</f>
        <v/>
      </c>
      <c r="G148" s="159" t="str">
        <f t="shared" si="72"/>
        <v/>
      </c>
      <c r="H148" s="159" t="str">
        <f t="shared" si="72"/>
        <v/>
      </c>
      <c r="I148" s="159" t="str">
        <f t="shared" si="72"/>
        <v/>
      </c>
      <c r="J148" s="159" t="str">
        <f t="shared" si="72"/>
        <v/>
      </c>
      <c r="K148" s="292"/>
      <c r="L148" s="292"/>
      <c r="N148" s="319">
        <v>-3.1983400657087914E-2</v>
      </c>
      <c r="P148" s="319">
        <v>4.2972173348916863E-3</v>
      </c>
      <c r="R148" s="319">
        <v>0.5290458089643495</v>
      </c>
      <c r="AC148" s="300" t="str">
        <f t="shared" si="59"/>
        <v/>
      </c>
      <c r="AD148" s="300" t="str">
        <f t="shared" si="58"/>
        <v/>
      </c>
      <c r="AE148" s="300" t="str">
        <f t="shared" si="56"/>
        <v/>
      </c>
      <c r="AF148" s="300" t="str">
        <f t="shared" si="57"/>
        <v/>
      </c>
      <c r="AI148" s="63" t="str">
        <f t="shared" si="60"/>
        <v/>
      </c>
      <c r="AJ148" s="106" t="str">
        <f t="shared" si="61"/>
        <v/>
      </c>
      <c r="AK148" s="106" t="str">
        <f t="shared" si="62"/>
        <v/>
      </c>
      <c r="AL148" s="106" t="str">
        <f t="shared" si="63"/>
        <v/>
      </c>
      <c r="AM148" s="106" t="str">
        <f t="shared" si="64"/>
        <v/>
      </c>
      <c r="AN148" s="106" t="str">
        <f t="shared" si="65"/>
        <v/>
      </c>
      <c r="AR148" s="106" t="str">
        <f t="shared" si="66"/>
        <v/>
      </c>
      <c r="AS148" s="106" t="str">
        <f t="shared" si="67"/>
        <v/>
      </c>
      <c r="AT148" s="106" t="str">
        <f t="shared" si="68"/>
        <v/>
      </c>
      <c r="AU148" s="106" t="str">
        <f t="shared" si="69"/>
        <v/>
      </c>
      <c r="AV148" s="106" t="str">
        <f t="shared" si="70"/>
        <v/>
      </c>
    </row>
    <row r="149" spans="1:48">
      <c r="A149"/>
      <c r="B149"/>
      <c r="D149" s="159">
        <v>142</v>
      </c>
      <c r="F149" s="159" t="str">
        <f t="shared" si="72"/>
        <v/>
      </c>
      <c r="G149" s="159" t="str">
        <f t="shared" si="72"/>
        <v/>
      </c>
      <c r="H149" s="159" t="str">
        <f t="shared" si="72"/>
        <v/>
      </c>
      <c r="I149" s="159" t="str">
        <f t="shared" si="72"/>
        <v/>
      </c>
      <c r="J149" s="159" t="str">
        <f t="shared" si="72"/>
        <v/>
      </c>
      <c r="K149" s="292"/>
      <c r="L149" s="292"/>
      <c r="N149" s="319">
        <v>-3.1983400657088074E-2</v>
      </c>
      <c r="P149" s="319">
        <v>5.6603631311623074E-3</v>
      </c>
      <c r="R149" s="319">
        <v>0.75196027508854235</v>
      </c>
      <c r="AC149" s="300" t="str">
        <f t="shared" si="59"/>
        <v/>
      </c>
      <c r="AD149" s="300" t="str">
        <f t="shared" si="58"/>
        <v/>
      </c>
      <c r="AE149" s="300" t="str">
        <f t="shared" si="56"/>
        <v/>
      </c>
      <c r="AF149" s="300" t="str">
        <f t="shared" si="57"/>
        <v/>
      </c>
      <c r="AI149" s="63" t="str">
        <f t="shared" si="60"/>
        <v/>
      </c>
      <c r="AJ149" s="106" t="str">
        <f t="shared" si="61"/>
        <v/>
      </c>
      <c r="AK149" s="106" t="str">
        <f t="shared" si="62"/>
        <v/>
      </c>
      <c r="AL149" s="106" t="str">
        <f t="shared" si="63"/>
        <v/>
      </c>
      <c r="AM149" s="106" t="str">
        <f t="shared" si="64"/>
        <v/>
      </c>
      <c r="AN149" s="106" t="str">
        <f t="shared" si="65"/>
        <v/>
      </c>
      <c r="AR149" s="106" t="str">
        <f t="shared" si="66"/>
        <v/>
      </c>
      <c r="AS149" s="106" t="str">
        <f t="shared" si="67"/>
        <v/>
      </c>
      <c r="AT149" s="106" t="str">
        <f t="shared" si="68"/>
        <v/>
      </c>
      <c r="AU149" s="106" t="str">
        <f t="shared" si="69"/>
        <v/>
      </c>
      <c r="AV149" s="106" t="str">
        <f t="shared" si="70"/>
        <v/>
      </c>
    </row>
    <row r="150" spans="1:48">
      <c r="A150"/>
      <c r="B150"/>
      <c r="D150" s="159">
        <v>143</v>
      </c>
      <c r="F150" s="159" t="str">
        <f t="shared" si="72"/>
        <v/>
      </c>
      <c r="G150" s="159" t="str">
        <f t="shared" si="72"/>
        <v/>
      </c>
      <c r="H150" s="159" t="str">
        <f t="shared" si="72"/>
        <v/>
      </c>
      <c r="I150" s="159" t="str">
        <f t="shared" si="72"/>
        <v/>
      </c>
      <c r="J150" s="159" t="str">
        <f t="shared" si="72"/>
        <v/>
      </c>
      <c r="K150" s="292"/>
      <c r="L150" s="292"/>
      <c r="N150" s="319">
        <v>-3.1983400657088039E-2</v>
      </c>
      <c r="P150" s="319">
        <v>5.7683281388563219E-3</v>
      </c>
      <c r="R150" s="319">
        <v>0.77108671423085395</v>
      </c>
      <c r="AC150" s="300" t="str">
        <f t="shared" si="59"/>
        <v/>
      </c>
      <c r="AD150" s="300" t="str">
        <f t="shared" si="58"/>
        <v/>
      </c>
      <c r="AE150" s="300" t="str">
        <f t="shared" si="56"/>
        <v/>
      </c>
      <c r="AF150" s="300" t="str">
        <f t="shared" si="57"/>
        <v/>
      </c>
      <c r="AI150" s="63" t="str">
        <f t="shared" si="60"/>
        <v/>
      </c>
      <c r="AJ150" s="106" t="str">
        <f t="shared" si="61"/>
        <v/>
      </c>
      <c r="AK150" s="106" t="str">
        <f t="shared" si="62"/>
        <v/>
      </c>
      <c r="AL150" s="106" t="str">
        <f t="shared" si="63"/>
        <v/>
      </c>
      <c r="AM150" s="106" t="str">
        <f t="shared" si="64"/>
        <v/>
      </c>
      <c r="AN150" s="106" t="str">
        <f t="shared" si="65"/>
        <v/>
      </c>
      <c r="AR150" s="106" t="str">
        <f t="shared" si="66"/>
        <v/>
      </c>
      <c r="AS150" s="106" t="str">
        <f t="shared" si="67"/>
        <v/>
      </c>
      <c r="AT150" s="106" t="str">
        <f t="shared" si="68"/>
        <v/>
      </c>
      <c r="AU150" s="106" t="str">
        <f t="shared" si="69"/>
        <v/>
      </c>
      <c r="AV150" s="106" t="str">
        <f t="shared" si="70"/>
        <v/>
      </c>
    </row>
    <row r="151" spans="1:48">
      <c r="A151"/>
      <c r="B151"/>
      <c r="D151" s="159">
        <v>144</v>
      </c>
      <c r="F151" s="159" t="str">
        <f t="shared" si="72"/>
        <v/>
      </c>
      <c r="G151" s="159" t="str">
        <f t="shared" si="72"/>
        <v/>
      </c>
      <c r="H151" s="159" t="str">
        <f t="shared" si="72"/>
        <v/>
      </c>
      <c r="I151" s="159" t="str">
        <f t="shared" si="72"/>
        <v/>
      </c>
      <c r="J151" s="159" t="str">
        <f t="shared" si="72"/>
        <v/>
      </c>
      <c r="K151" s="292"/>
      <c r="L151" s="292"/>
      <c r="N151" s="319">
        <v>-4.758942952724135E-2</v>
      </c>
      <c r="P151" s="319">
        <v>4.2972173348916863E-3</v>
      </c>
      <c r="R151" s="319">
        <v>0.52904580896434905</v>
      </c>
      <c r="AC151" s="300" t="str">
        <f t="shared" si="59"/>
        <v/>
      </c>
      <c r="AD151" s="300" t="str">
        <f t="shared" si="58"/>
        <v/>
      </c>
      <c r="AE151" s="300" t="str">
        <f t="shared" si="56"/>
        <v/>
      </c>
      <c r="AF151" s="300" t="str">
        <f t="shared" si="57"/>
        <v/>
      </c>
      <c r="AI151" s="63" t="str">
        <f t="shared" si="60"/>
        <v/>
      </c>
      <c r="AJ151" s="106" t="str">
        <f t="shared" si="61"/>
        <v/>
      </c>
      <c r="AK151" s="106" t="str">
        <f t="shared" si="62"/>
        <v/>
      </c>
      <c r="AL151" s="106" t="str">
        <f t="shared" si="63"/>
        <v/>
      </c>
      <c r="AM151" s="106" t="str">
        <f t="shared" si="64"/>
        <v/>
      </c>
      <c r="AN151" s="106" t="str">
        <f t="shared" si="65"/>
        <v/>
      </c>
      <c r="AR151" s="106" t="str">
        <f t="shared" si="66"/>
        <v/>
      </c>
      <c r="AS151" s="106" t="str">
        <f t="shared" si="67"/>
        <v/>
      </c>
      <c r="AT151" s="106" t="str">
        <f t="shared" si="68"/>
        <v/>
      </c>
      <c r="AU151" s="106" t="str">
        <f t="shared" si="69"/>
        <v/>
      </c>
      <c r="AV151" s="106" t="str">
        <f t="shared" si="70"/>
        <v/>
      </c>
    </row>
    <row r="152" spans="1:48">
      <c r="A152"/>
      <c r="B152"/>
      <c r="D152" s="159">
        <v>145</v>
      </c>
      <c r="F152" s="159" t="str">
        <f t="shared" si="72"/>
        <v/>
      </c>
      <c r="G152" s="159" t="str">
        <f t="shared" si="72"/>
        <v/>
      </c>
      <c r="H152" s="159" t="str">
        <f t="shared" si="72"/>
        <v/>
      </c>
      <c r="I152" s="159" t="str">
        <f t="shared" si="72"/>
        <v/>
      </c>
      <c r="J152" s="159" t="str">
        <f t="shared" si="72"/>
        <v/>
      </c>
      <c r="K152" s="292"/>
      <c r="L152" s="292"/>
      <c r="N152" s="319">
        <v>-3.1983400657087935E-2</v>
      </c>
      <c r="P152" s="319">
        <v>5.2341824741699407E-3</v>
      </c>
      <c r="R152" s="319">
        <v>0.67903717020317145</v>
      </c>
      <c r="AC152" s="300" t="str">
        <f t="shared" si="59"/>
        <v/>
      </c>
      <c r="AD152" s="300" t="str">
        <f t="shared" si="58"/>
        <v/>
      </c>
      <c r="AE152" s="300" t="str">
        <f t="shared" si="56"/>
        <v/>
      </c>
      <c r="AF152" s="300" t="str">
        <f t="shared" si="57"/>
        <v/>
      </c>
      <c r="AI152" s="63" t="str">
        <f t="shared" si="60"/>
        <v/>
      </c>
      <c r="AJ152" s="106" t="str">
        <f t="shared" si="61"/>
        <v/>
      </c>
      <c r="AK152" s="106" t="str">
        <f t="shared" si="62"/>
        <v/>
      </c>
      <c r="AL152" s="106" t="str">
        <f t="shared" si="63"/>
        <v/>
      </c>
      <c r="AM152" s="106" t="str">
        <f t="shared" si="64"/>
        <v/>
      </c>
      <c r="AN152" s="106" t="str">
        <f t="shared" si="65"/>
        <v/>
      </c>
      <c r="AR152" s="106" t="str">
        <f t="shared" si="66"/>
        <v/>
      </c>
      <c r="AS152" s="106" t="str">
        <f t="shared" si="67"/>
        <v/>
      </c>
      <c r="AT152" s="106" t="str">
        <f t="shared" si="68"/>
        <v/>
      </c>
      <c r="AU152" s="106" t="str">
        <f t="shared" si="69"/>
        <v/>
      </c>
      <c r="AV152" s="106" t="str">
        <f t="shared" si="70"/>
        <v/>
      </c>
    </row>
    <row r="153" spans="1:48">
      <c r="A153"/>
      <c r="B153"/>
      <c r="D153" s="159">
        <v>146</v>
      </c>
      <c r="F153" s="159" t="str">
        <f t="shared" si="72"/>
        <v/>
      </c>
      <c r="G153" s="159" t="str">
        <f t="shared" si="72"/>
        <v/>
      </c>
      <c r="H153" s="159" t="str">
        <f t="shared" si="72"/>
        <v/>
      </c>
      <c r="I153" s="159" t="str">
        <f t="shared" si="72"/>
        <v/>
      </c>
      <c r="J153" s="159" t="str">
        <f t="shared" si="72"/>
        <v/>
      </c>
      <c r="K153" s="292"/>
      <c r="L153" s="292"/>
      <c r="N153" s="319">
        <v>-3.314605874397912E-2</v>
      </c>
      <c r="P153" s="319">
        <v>3.4448560209069624E-3</v>
      </c>
      <c r="R153" s="319">
        <v>0.40440578209969358</v>
      </c>
      <c r="AC153" s="300" t="str">
        <f t="shared" si="59"/>
        <v/>
      </c>
      <c r="AD153" s="300" t="str">
        <f t="shared" si="58"/>
        <v/>
      </c>
      <c r="AE153" s="300" t="str">
        <f t="shared" si="56"/>
        <v/>
      </c>
      <c r="AF153" s="300" t="str">
        <f t="shared" si="57"/>
        <v/>
      </c>
      <c r="AI153" s="63" t="str">
        <f t="shared" si="60"/>
        <v/>
      </c>
      <c r="AJ153" s="106" t="str">
        <f t="shared" si="61"/>
        <v/>
      </c>
      <c r="AK153" s="106" t="str">
        <f t="shared" si="62"/>
        <v/>
      </c>
      <c r="AL153" s="106" t="str">
        <f t="shared" si="63"/>
        <v/>
      </c>
      <c r="AM153" s="106" t="str">
        <f t="shared" si="64"/>
        <v/>
      </c>
      <c r="AN153" s="106" t="str">
        <f t="shared" si="65"/>
        <v/>
      </c>
      <c r="AR153" s="106" t="str">
        <f t="shared" si="66"/>
        <v/>
      </c>
      <c r="AS153" s="106" t="str">
        <f t="shared" si="67"/>
        <v/>
      </c>
      <c r="AT153" s="106" t="str">
        <f t="shared" si="68"/>
        <v/>
      </c>
      <c r="AU153" s="106" t="str">
        <f t="shared" si="69"/>
        <v/>
      </c>
      <c r="AV153" s="106" t="str">
        <f t="shared" si="70"/>
        <v/>
      </c>
    </row>
    <row r="154" spans="1:48">
      <c r="A154"/>
      <c r="B154"/>
      <c r="D154" s="159">
        <v>147</v>
      </c>
      <c r="F154" s="159" t="str">
        <f t="shared" si="72"/>
        <v/>
      </c>
      <c r="G154" s="159" t="str">
        <f t="shared" si="72"/>
        <v/>
      </c>
      <c r="H154" s="159" t="str">
        <f t="shared" si="72"/>
        <v/>
      </c>
      <c r="I154" s="159" t="str">
        <f t="shared" si="72"/>
        <v/>
      </c>
      <c r="J154" s="159" t="str">
        <f t="shared" si="72"/>
        <v/>
      </c>
      <c r="K154" s="292"/>
      <c r="L154" s="292"/>
      <c r="N154" s="319">
        <v>-2.4084752413018887E-2</v>
      </c>
      <c r="P154" s="319">
        <v>4.8692444600706344E-3</v>
      </c>
      <c r="R154" s="319">
        <v>0.61921548287615646</v>
      </c>
      <c r="AC154" s="300" t="str">
        <f t="shared" si="59"/>
        <v/>
      </c>
      <c r="AD154" s="300" t="str">
        <f t="shared" si="58"/>
        <v/>
      </c>
      <c r="AE154" s="300" t="str">
        <f t="shared" si="56"/>
        <v/>
      </c>
      <c r="AF154" s="300" t="str">
        <f t="shared" si="57"/>
        <v/>
      </c>
      <c r="AI154" s="63" t="str">
        <f t="shared" si="60"/>
        <v/>
      </c>
      <c r="AJ154" s="106" t="str">
        <f t="shared" si="61"/>
        <v/>
      </c>
      <c r="AK154" s="106" t="str">
        <f t="shared" si="62"/>
        <v/>
      </c>
      <c r="AL154" s="106" t="str">
        <f t="shared" si="63"/>
        <v/>
      </c>
      <c r="AM154" s="106" t="str">
        <f t="shared" si="64"/>
        <v/>
      </c>
      <c r="AN154" s="106" t="str">
        <f t="shared" si="65"/>
        <v/>
      </c>
      <c r="AR154" s="106" t="str">
        <f t="shared" si="66"/>
        <v/>
      </c>
      <c r="AS154" s="106" t="str">
        <f t="shared" si="67"/>
        <v/>
      </c>
      <c r="AT154" s="106" t="str">
        <f t="shared" si="68"/>
        <v/>
      </c>
      <c r="AU154" s="106" t="str">
        <f t="shared" si="69"/>
        <v/>
      </c>
      <c r="AV154" s="106" t="str">
        <f t="shared" si="70"/>
        <v/>
      </c>
    </row>
    <row r="155" spans="1:48">
      <c r="A155"/>
      <c r="B155"/>
      <c r="D155" s="159">
        <v>148</v>
      </c>
      <c r="F155" s="159" t="str">
        <f t="shared" si="72"/>
        <v/>
      </c>
      <c r="G155" s="159" t="str">
        <f t="shared" si="72"/>
        <v/>
      </c>
      <c r="H155" s="159" t="str">
        <f t="shared" si="72"/>
        <v/>
      </c>
      <c r="I155" s="159" t="str">
        <f t="shared" si="72"/>
        <v/>
      </c>
      <c r="J155" s="159" t="str">
        <f t="shared" si="72"/>
        <v/>
      </c>
      <c r="K155" s="292"/>
      <c r="L155" s="292"/>
      <c r="N155" s="319">
        <v>-5.5297840783954375E-2</v>
      </c>
      <c r="P155" s="319">
        <v>4.8313629995780641E-3</v>
      </c>
      <c r="R155" s="319">
        <v>0.6128724043550724</v>
      </c>
      <c r="AC155" s="300" t="str">
        <f t="shared" si="59"/>
        <v/>
      </c>
      <c r="AD155" s="300" t="str">
        <f t="shared" si="58"/>
        <v/>
      </c>
      <c r="AE155" s="300" t="str">
        <f t="shared" si="56"/>
        <v/>
      </c>
      <c r="AF155" s="300" t="str">
        <f t="shared" si="57"/>
        <v/>
      </c>
      <c r="AI155" s="63" t="str">
        <f t="shared" si="60"/>
        <v/>
      </c>
      <c r="AJ155" s="106" t="str">
        <f t="shared" si="61"/>
        <v/>
      </c>
      <c r="AK155" s="106" t="str">
        <f t="shared" si="62"/>
        <v/>
      </c>
      <c r="AL155" s="106" t="str">
        <f t="shared" si="63"/>
        <v/>
      </c>
      <c r="AM155" s="106" t="str">
        <f t="shared" si="64"/>
        <v/>
      </c>
      <c r="AN155" s="106" t="str">
        <f t="shared" si="65"/>
        <v/>
      </c>
      <c r="AR155" s="106" t="str">
        <f t="shared" si="66"/>
        <v/>
      </c>
      <c r="AS155" s="106" t="str">
        <f t="shared" si="67"/>
        <v/>
      </c>
      <c r="AT155" s="106" t="str">
        <f t="shared" si="68"/>
        <v/>
      </c>
      <c r="AU155" s="106" t="str">
        <f t="shared" si="69"/>
        <v/>
      </c>
      <c r="AV155" s="106" t="str">
        <f t="shared" si="70"/>
        <v/>
      </c>
    </row>
    <row r="156" spans="1:48">
      <c r="A156"/>
      <c r="B156"/>
      <c r="D156" s="159">
        <v>149</v>
      </c>
      <c r="F156" s="159" t="str">
        <f t="shared" si="72"/>
        <v/>
      </c>
      <c r="G156" s="159" t="str">
        <f t="shared" si="72"/>
        <v/>
      </c>
      <c r="H156" s="159" t="str">
        <f t="shared" si="72"/>
        <v/>
      </c>
      <c r="I156" s="159" t="str">
        <f t="shared" si="72"/>
        <v/>
      </c>
      <c r="J156" s="159" t="str">
        <f t="shared" si="72"/>
        <v/>
      </c>
      <c r="K156" s="292"/>
      <c r="L156" s="292"/>
      <c r="N156" s="319">
        <v>-1.654338197373028E-2</v>
      </c>
      <c r="P156" s="319">
        <v>6.5127244451470322E-3</v>
      </c>
      <c r="R156" s="319">
        <v>0.90744551912276328</v>
      </c>
      <c r="AC156" s="300" t="str">
        <f t="shared" si="59"/>
        <v/>
      </c>
      <c r="AD156" s="300" t="str">
        <f t="shared" si="58"/>
        <v/>
      </c>
      <c r="AE156" s="300" t="str">
        <f t="shared" si="56"/>
        <v/>
      </c>
      <c r="AF156" s="300" t="str">
        <f t="shared" si="57"/>
        <v/>
      </c>
      <c r="AI156" s="63" t="str">
        <f t="shared" si="60"/>
        <v/>
      </c>
      <c r="AJ156" s="106" t="str">
        <f t="shared" si="61"/>
        <v/>
      </c>
      <c r="AK156" s="106" t="str">
        <f t="shared" si="62"/>
        <v/>
      </c>
      <c r="AL156" s="106" t="str">
        <f t="shared" si="63"/>
        <v/>
      </c>
      <c r="AM156" s="106" t="str">
        <f t="shared" si="64"/>
        <v/>
      </c>
      <c r="AN156" s="106" t="str">
        <f t="shared" si="65"/>
        <v/>
      </c>
      <c r="AR156" s="106" t="str">
        <f t="shared" si="66"/>
        <v/>
      </c>
      <c r="AS156" s="106" t="str">
        <f t="shared" si="67"/>
        <v/>
      </c>
      <c r="AT156" s="106" t="str">
        <f t="shared" si="68"/>
        <v/>
      </c>
      <c r="AU156" s="106" t="str">
        <f t="shared" si="69"/>
        <v/>
      </c>
      <c r="AV156" s="106" t="str">
        <f t="shared" si="70"/>
        <v/>
      </c>
    </row>
    <row r="157" spans="1:48">
      <c r="A157"/>
      <c r="B157"/>
      <c r="D157" s="159">
        <v>150</v>
      </c>
      <c r="F157" s="159" t="str">
        <f t="shared" si="72"/>
        <v/>
      </c>
      <c r="G157" s="159" t="str">
        <f t="shared" si="72"/>
        <v/>
      </c>
      <c r="H157" s="159" t="str">
        <f t="shared" si="72"/>
        <v/>
      </c>
      <c r="I157" s="159" t="str">
        <f t="shared" si="72"/>
        <v/>
      </c>
      <c r="J157" s="159" t="str">
        <f t="shared" si="72"/>
        <v/>
      </c>
      <c r="K157" s="292"/>
      <c r="L157" s="292"/>
      <c r="N157" s="319">
        <v>-3.0493529920109681E-2</v>
      </c>
      <c r="P157" s="319">
        <v>4.3350987953842584E-3</v>
      </c>
      <c r="R157" s="319">
        <v>0.53505921560606784</v>
      </c>
      <c r="AC157" s="300" t="str">
        <f t="shared" si="59"/>
        <v/>
      </c>
      <c r="AD157" s="300" t="str">
        <f t="shared" si="58"/>
        <v/>
      </c>
      <c r="AE157" s="300" t="str">
        <f t="shared" si="56"/>
        <v/>
      </c>
      <c r="AF157" s="300" t="str">
        <f t="shared" si="57"/>
        <v/>
      </c>
      <c r="AI157" s="63" t="str">
        <f t="shared" si="60"/>
        <v/>
      </c>
      <c r="AJ157" s="106" t="str">
        <f t="shared" si="61"/>
        <v/>
      </c>
      <c r="AK157" s="106" t="str">
        <f t="shared" si="62"/>
        <v/>
      </c>
      <c r="AL157" s="106" t="str">
        <f t="shared" si="63"/>
        <v/>
      </c>
      <c r="AM157" s="106" t="str">
        <f t="shared" si="64"/>
        <v/>
      </c>
      <c r="AN157" s="106" t="str">
        <f t="shared" si="65"/>
        <v/>
      </c>
      <c r="AR157" s="106" t="str">
        <f t="shared" si="66"/>
        <v/>
      </c>
      <c r="AS157" s="106" t="str">
        <f t="shared" si="67"/>
        <v/>
      </c>
      <c r="AT157" s="106" t="str">
        <f t="shared" si="68"/>
        <v/>
      </c>
      <c r="AU157" s="106" t="str">
        <f t="shared" si="69"/>
        <v/>
      </c>
      <c r="AV157" s="106" t="str">
        <f t="shared" si="70"/>
        <v/>
      </c>
    </row>
    <row r="158" spans="1:48">
      <c r="A158"/>
      <c r="B158"/>
      <c r="D158" s="159">
        <v>151</v>
      </c>
      <c r="F158" s="159" t="str">
        <f t="shared" ref="F158:J167" si="73">IF($C$5=0,IF($D158&gt;$A$5,"",INDIRECT(CONCATENATE("B",RANDBETWEEN(11,$D$5)))),IF($D158&gt;$A$5,"",$C$3*INDIRECT(CONCATENATE("B",RANDBETWEEN(11,$D$5)))))</f>
        <v/>
      </c>
      <c r="G158" s="159" t="str">
        <f t="shared" si="73"/>
        <v/>
      </c>
      <c r="H158" s="159" t="str">
        <f t="shared" si="73"/>
        <v/>
      </c>
      <c r="I158" s="159" t="str">
        <f t="shared" si="73"/>
        <v/>
      </c>
      <c r="J158" s="159" t="str">
        <f t="shared" si="73"/>
        <v/>
      </c>
      <c r="K158" s="292"/>
      <c r="L158" s="292"/>
      <c r="N158" s="319">
        <v>-3.1983400657087879E-2</v>
      </c>
      <c r="P158" s="319">
        <v>4.1103278756878352E-3</v>
      </c>
      <c r="R158" s="319">
        <v>0.50103679725275252</v>
      </c>
      <c r="AC158" s="300" t="str">
        <f t="shared" si="59"/>
        <v/>
      </c>
      <c r="AD158" s="300" t="str">
        <f t="shared" si="58"/>
        <v/>
      </c>
      <c r="AE158" s="300" t="str">
        <f t="shared" si="56"/>
        <v/>
      </c>
      <c r="AF158" s="300" t="str">
        <f t="shared" si="57"/>
        <v/>
      </c>
      <c r="AI158" s="63" t="str">
        <f t="shared" si="60"/>
        <v/>
      </c>
      <c r="AJ158" s="106" t="str">
        <f t="shared" si="61"/>
        <v/>
      </c>
      <c r="AK158" s="106" t="str">
        <f t="shared" si="62"/>
        <v/>
      </c>
      <c r="AL158" s="106" t="str">
        <f t="shared" si="63"/>
        <v/>
      </c>
      <c r="AM158" s="106" t="str">
        <f t="shared" si="64"/>
        <v/>
      </c>
      <c r="AN158" s="106" t="str">
        <f t="shared" si="65"/>
        <v/>
      </c>
      <c r="AR158" s="106" t="str">
        <f t="shared" si="66"/>
        <v/>
      </c>
      <c r="AS158" s="106" t="str">
        <f t="shared" si="67"/>
        <v/>
      </c>
      <c r="AT158" s="106" t="str">
        <f t="shared" si="68"/>
        <v/>
      </c>
      <c r="AU158" s="106" t="str">
        <f t="shared" si="69"/>
        <v/>
      </c>
      <c r="AV158" s="106" t="str">
        <f t="shared" si="70"/>
        <v/>
      </c>
    </row>
    <row r="159" spans="1:48">
      <c r="A159"/>
      <c r="B159"/>
      <c r="D159" s="159">
        <v>152</v>
      </c>
      <c r="F159" s="159" t="str">
        <f t="shared" si="73"/>
        <v/>
      </c>
      <c r="G159" s="159" t="str">
        <f t="shared" si="73"/>
        <v/>
      </c>
      <c r="H159" s="159" t="str">
        <f t="shared" si="73"/>
        <v/>
      </c>
      <c r="I159" s="159" t="str">
        <f t="shared" si="73"/>
        <v/>
      </c>
      <c r="J159" s="159" t="str">
        <f t="shared" si="73"/>
        <v/>
      </c>
      <c r="K159" s="292"/>
      <c r="L159" s="292"/>
      <c r="N159" s="319">
        <v>-3.1983400657088101E-2</v>
      </c>
      <c r="P159" s="319">
        <v>5.6370019487618243E-3</v>
      </c>
      <c r="R159" s="319">
        <v>0.74791620918777002</v>
      </c>
      <c r="AC159" s="300" t="str">
        <f t="shared" si="59"/>
        <v/>
      </c>
      <c r="AD159" s="300" t="str">
        <f t="shared" si="58"/>
        <v/>
      </c>
      <c r="AE159" s="300" t="str">
        <f t="shared" si="56"/>
        <v/>
      </c>
      <c r="AF159" s="300" t="str">
        <f t="shared" si="57"/>
        <v/>
      </c>
      <c r="AI159" s="63" t="str">
        <f t="shared" si="60"/>
        <v/>
      </c>
      <c r="AJ159" s="106" t="str">
        <f t="shared" si="61"/>
        <v/>
      </c>
      <c r="AK159" s="106" t="str">
        <f t="shared" si="62"/>
        <v/>
      </c>
      <c r="AL159" s="106" t="str">
        <f t="shared" si="63"/>
        <v/>
      </c>
      <c r="AM159" s="106" t="str">
        <f t="shared" si="64"/>
        <v/>
      </c>
      <c r="AN159" s="106" t="str">
        <f t="shared" si="65"/>
        <v/>
      </c>
      <c r="AR159" s="106" t="str">
        <f t="shared" si="66"/>
        <v/>
      </c>
      <c r="AS159" s="106" t="str">
        <f t="shared" si="67"/>
        <v/>
      </c>
      <c r="AT159" s="106" t="str">
        <f t="shared" si="68"/>
        <v/>
      </c>
      <c r="AU159" s="106" t="str">
        <f t="shared" si="69"/>
        <v/>
      </c>
      <c r="AV159" s="106" t="str">
        <f t="shared" si="70"/>
        <v/>
      </c>
    </row>
    <row r="160" spans="1:48">
      <c r="A160"/>
      <c r="B160"/>
      <c r="D160" s="159">
        <v>153</v>
      </c>
      <c r="F160" s="159" t="str">
        <f t="shared" si="73"/>
        <v/>
      </c>
      <c r="G160" s="159" t="str">
        <f t="shared" si="73"/>
        <v/>
      </c>
      <c r="H160" s="159" t="str">
        <f t="shared" si="73"/>
        <v/>
      </c>
      <c r="I160" s="159" t="str">
        <f t="shared" si="73"/>
        <v/>
      </c>
      <c r="J160" s="159" t="str">
        <f t="shared" si="73"/>
        <v/>
      </c>
      <c r="K160" s="292"/>
      <c r="L160" s="292"/>
      <c r="N160" s="319">
        <v>-3.1983400657087921E-2</v>
      </c>
      <c r="P160" s="319">
        <v>4.6533144446826036E-3</v>
      </c>
      <c r="R160" s="319">
        <v>0.58443164036337225</v>
      </c>
      <c r="AC160" s="300" t="str">
        <f t="shared" si="59"/>
        <v/>
      </c>
      <c r="AD160" s="300" t="str">
        <f t="shared" si="58"/>
        <v/>
      </c>
      <c r="AE160" s="300" t="str">
        <f t="shared" si="56"/>
        <v/>
      </c>
      <c r="AF160" s="300" t="str">
        <f t="shared" si="57"/>
        <v/>
      </c>
      <c r="AI160" s="63" t="str">
        <f t="shared" si="60"/>
        <v/>
      </c>
      <c r="AJ160" s="106" t="str">
        <f t="shared" si="61"/>
        <v/>
      </c>
      <c r="AK160" s="106" t="str">
        <f t="shared" si="62"/>
        <v/>
      </c>
      <c r="AL160" s="106" t="str">
        <f t="shared" si="63"/>
        <v/>
      </c>
      <c r="AM160" s="106" t="str">
        <f t="shared" si="64"/>
        <v/>
      </c>
      <c r="AN160" s="106" t="str">
        <f t="shared" si="65"/>
        <v/>
      </c>
      <c r="AR160" s="106" t="str">
        <f t="shared" si="66"/>
        <v/>
      </c>
      <c r="AS160" s="106" t="str">
        <f t="shared" si="67"/>
        <v/>
      </c>
      <c r="AT160" s="106" t="str">
        <f t="shared" si="68"/>
        <v/>
      </c>
      <c r="AU160" s="106" t="str">
        <f t="shared" si="69"/>
        <v/>
      </c>
      <c r="AV160" s="106" t="str">
        <f t="shared" si="70"/>
        <v/>
      </c>
    </row>
    <row r="161" spans="1:48">
      <c r="A161"/>
      <c r="B161"/>
      <c r="D161" s="159">
        <v>154</v>
      </c>
      <c r="F161" s="159" t="str">
        <f t="shared" si="73"/>
        <v/>
      </c>
      <c r="G161" s="159" t="str">
        <f t="shared" si="73"/>
        <v/>
      </c>
      <c r="H161" s="159" t="str">
        <f t="shared" si="73"/>
        <v/>
      </c>
      <c r="I161" s="159" t="str">
        <f t="shared" si="73"/>
        <v/>
      </c>
      <c r="J161" s="159" t="str">
        <f t="shared" si="73"/>
        <v/>
      </c>
      <c r="K161" s="292"/>
      <c r="L161" s="292"/>
      <c r="N161" s="319">
        <v>-2.4084752413018832E-2</v>
      </c>
      <c r="P161" s="319">
        <v>5.6136407663613455E-3</v>
      </c>
      <c r="R161" s="319">
        <v>0.74388147824124173</v>
      </c>
      <c r="AC161" s="300" t="str">
        <f t="shared" si="59"/>
        <v/>
      </c>
      <c r="AD161" s="300" t="str">
        <f t="shared" si="58"/>
        <v/>
      </c>
      <c r="AE161" s="300" t="str">
        <f t="shared" si="56"/>
        <v/>
      </c>
      <c r="AF161" s="300" t="str">
        <f t="shared" si="57"/>
        <v/>
      </c>
      <c r="AI161" s="63" t="str">
        <f t="shared" si="60"/>
        <v/>
      </c>
      <c r="AJ161" s="106" t="str">
        <f t="shared" si="61"/>
        <v/>
      </c>
      <c r="AK161" s="106" t="str">
        <f t="shared" si="62"/>
        <v/>
      </c>
      <c r="AL161" s="106" t="str">
        <f t="shared" si="63"/>
        <v/>
      </c>
      <c r="AM161" s="106" t="str">
        <f t="shared" si="64"/>
        <v/>
      </c>
      <c r="AN161" s="106" t="str">
        <f t="shared" si="65"/>
        <v/>
      </c>
      <c r="AR161" s="106" t="str">
        <f t="shared" si="66"/>
        <v/>
      </c>
      <c r="AS161" s="106" t="str">
        <f t="shared" si="67"/>
        <v/>
      </c>
      <c r="AT161" s="106" t="str">
        <f t="shared" si="68"/>
        <v/>
      </c>
      <c r="AU161" s="106" t="str">
        <f t="shared" si="69"/>
        <v/>
      </c>
      <c r="AV161" s="106" t="str">
        <f t="shared" si="70"/>
        <v/>
      </c>
    </row>
    <row r="162" spans="1:48">
      <c r="A162"/>
      <c r="B162"/>
      <c r="D162" s="159">
        <v>155</v>
      </c>
      <c r="F162" s="159" t="str">
        <f t="shared" si="73"/>
        <v/>
      </c>
      <c r="G162" s="159" t="str">
        <f t="shared" si="73"/>
        <v/>
      </c>
      <c r="H162" s="159" t="str">
        <f t="shared" si="73"/>
        <v/>
      </c>
      <c r="I162" s="159" t="str">
        <f t="shared" si="73"/>
        <v/>
      </c>
      <c r="J162" s="159" t="str">
        <f t="shared" si="73"/>
        <v/>
      </c>
      <c r="K162" s="292"/>
      <c r="L162" s="292"/>
      <c r="N162" s="319">
        <v>-3.9818120558775191E-2</v>
      </c>
      <c r="P162" s="319">
        <v>4.0724464151952657E-3</v>
      </c>
      <c r="R162" s="319">
        <v>0.49515666927182367</v>
      </c>
      <c r="AC162" s="300" t="str">
        <f t="shared" si="59"/>
        <v/>
      </c>
      <c r="AD162" s="300" t="str">
        <f t="shared" si="58"/>
        <v/>
      </c>
      <c r="AE162" s="300" t="str">
        <f t="shared" si="56"/>
        <v/>
      </c>
      <c r="AF162" s="300" t="str">
        <f t="shared" si="57"/>
        <v/>
      </c>
      <c r="AI162" s="63" t="str">
        <f t="shared" si="60"/>
        <v/>
      </c>
      <c r="AJ162" s="106" t="str">
        <f t="shared" si="61"/>
        <v/>
      </c>
      <c r="AK162" s="106" t="str">
        <f t="shared" si="62"/>
        <v/>
      </c>
      <c r="AL162" s="106" t="str">
        <f t="shared" si="63"/>
        <v/>
      </c>
      <c r="AM162" s="106" t="str">
        <f t="shared" si="64"/>
        <v/>
      </c>
      <c r="AN162" s="106" t="str">
        <f t="shared" si="65"/>
        <v/>
      </c>
      <c r="AR162" s="106" t="str">
        <f t="shared" si="66"/>
        <v/>
      </c>
      <c r="AS162" s="106" t="str">
        <f t="shared" si="67"/>
        <v/>
      </c>
      <c r="AT162" s="106" t="str">
        <f t="shared" si="68"/>
        <v/>
      </c>
      <c r="AU162" s="106" t="str">
        <f t="shared" si="69"/>
        <v/>
      </c>
      <c r="AV162" s="106" t="str">
        <f t="shared" si="70"/>
        <v/>
      </c>
    </row>
    <row r="163" spans="1:48">
      <c r="A163"/>
      <c r="B163"/>
      <c r="D163" s="159">
        <v>156</v>
      </c>
      <c r="F163" s="159" t="str">
        <f t="shared" si="73"/>
        <v/>
      </c>
      <c r="G163" s="159" t="str">
        <f t="shared" si="73"/>
        <v/>
      </c>
      <c r="H163" s="159" t="str">
        <f t="shared" si="73"/>
        <v/>
      </c>
      <c r="I163" s="159" t="str">
        <f t="shared" si="73"/>
        <v/>
      </c>
      <c r="J163" s="159" t="str">
        <f t="shared" si="73"/>
        <v/>
      </c>
      <c r="K163" s="292"/>
      <c r="L163" s="292"/>
      <c r="N163" s="319">
        <v>-2.4084752413018884E-2</v>
      </c>
      <c r="P163" s="319">
        <v>5.0094115544735219E-3</v>
      </c>
      <c r="R163" s="319">
        <v>0.64182368393849676</v>
      </c>
      <c r="AC163" s="300" t="str">
        <f t="shared" si="59"/>
        <v/>
      </c>
      <c r="AD163" s="300" t="str">
        <f t="shared" si="58"/>
        <v/>
      </c>
      <c r="AE163" s="300" t="str">
        <f t="shared" si="56"/>
        <v/>
      </c>
      <c r="AF163" s="300" t="str">
        <f t="shared" si="57"/>
        <v/>
      </c>
      <c r="AI163" s="63" t="str">
        <f t="shared" si="60"/>
        <v/>
      </c>
      <c r="AJ163" s="106" t="str">
        <f t="shared" si="61"/>
        <v/>
      </c>
      <c r="AK163" s="106" t="str">
        <f t="shared" si="62"/>
        <v/>
      </c>
      <c r="AL163" s="106" t="str">
        <f t="shared" si="63"/>
        <v/>
      </c>
      <c r="AM163" s="106" t="str">
        <f t="shared" si="64"/>
        <v/>
      </c>
      <c r="AN163" s="106" t="str">
        <f t="shared" si="65"/>
        <v/>
      </c>
      <c r="AR163" s="106" t="str">
        <f t="shared" si="66"/>
        <v/>
      </c>
      <c r="AS163" s="106" t="str">
        <f t="shared" si="67"/>
        <v/>
      </c>
      <c r="AT163" s="106" t="str">
        <f t="shared" si="68"/>
        <v/>
      </c>
      <c r="AU163" s="106" t="str">
        <f t="shared" si="69"/>
        <v/>
      </c>
      <c r="AV163" s="106" t="str">
        <f t="shared" si="70"/>
        <v/>
      </c>
    </row>
    <row r="164" spans="1:48">
      <c r="A164"/>
      <c r="B164"/>
      <c r="D164" s="159">
        <v>157</v>
      </c>
      <c r="F164" s="159" t="str">
        <f t="shared" si="73"/>
        <v/>
      </c>
      <c r="G164" s="159" t="str">
        <f t="shared" si="73"/>
        <v/>
      </c>
      <c r="H164" s="159" t="str">
        <f t="shared" si="73"/>
        <v/>
      </c>
      <c r="I164" s="159" t="str">
        <f t="shared" si="73"/>
        <v/>
      </c>
      <c r="J164" s="159" t="str">
        <f t="shared" si="73"/>
        <v/>
      </c>
      <c r="K164" s="292"/>
      <c r="L164" s="292"/>
      <c r="N164" s="319">
        <v>-3.1983400657087969E-2</v>
      </c>
      <c r="P164" s="319">
        <v>4.8547241819785446E-3</v>
      </c>
      <c r="R164" s="319">
        <v>0.61660402619052745</v>
      </c>
      <c r="AC164" s="300" t="str">
        <f t="shared" si="59"/>
        <v/>
      </c>
      <c r="AD164" s="300" t="str">
        <f t="shared" si="58"/>
        <v/>
      </c>
      <c r="AE164" s="300" t="str">
        <f t="shared" si="56"/>
        <v/>
      </c>
      <c r="AF164" s="300" t="str">
        <f t="shared" si="57"/>
        <v/>
      </c>
      <c r="AI164" s="63" t="str">
        <f t="shared" si="60"/>
        <v/>
      </c>
      <c r="AJ164" s="106" t="str">
        <f t="shared" si="61"/>
        <v/>
      </c>
      <c r="AK164" s="106" t="str">
        <f t="shared" si="62"/>
        <v/>
      </c>
      <c r="AL164" s="106" t="str">
        <f t="shared" si="63"/>
        <v/>
      </c>
      <c r="AM164" s="106" t="str">
        <f t="shared" si="64"/>
        <v/>
      </c>
      <c r="AN164" s="106" t="str">
        <f t="shared" si="65"/>
        <v/>
      </c>
      <c r="AR164" s="106" t="str">
        <f t="shared" si="66"/>
        <v/>
      </c>
      <c r="AS164" s="106" t="str">
        <f t="shared" si="67"/>
        <v/>
      </c>
      <c r="AT164" s="106" t="str">
        <f t="shared" si="68"/>
        <v/>
      </c>
      <c r="AU164" s="106" t="str">
        <f t="shared" si="69"/>
        <v/>
      </c>
      <c r="AV164" s="106" t="str">
        <f t="shared" si="70"/>
        <v/>
      </c>
    </row>
    <row r="165" spans="1:48">
      <c r="A165"/>
      <c r="B165"/>
      <c r="D165" s="159">
        <v>158</v>
      </c>
      <c r="F165" s="159" t="str">
        <f t="shared" si="73"/>
        <v/>
      </c>
      <c r="G165" s="159" t="str">
        <f t="shared" si="73"/>
        <v/>
      </c>
      <c r="H165" s="159" t="str">
        <f t="shared" si="73"/>
        <v/>
      </c>
      <c r="I165" s="159" t="str">
        <f t="shared" si="73"/>
        <v/>
      </c>
      <c r="J165" s="159" t="str">
        <f t="shared" si="73"/>
        <v/>
      </c>
      <c r="K165" s="292"/>
      <c r="L165" s="292"/>
      <c r="N165" s="319">
        <v>-4.3916642025523006E-2</v>
      </c>
      <c r="P165" s="319">
        <v>1.8803004873404043E-3</v>
      </c>
      <c r="R165" s="319">
        <v>0.20131998343674629</v>
      </c>
      <c r="AC165" s="300" t="str">
        <f t="shared" si="59"/>
        <v/>
      </c>
      <c r="AD165" s="300" t="str">
        <f t="shared" si="58"/>
        <v/>
      </c>
      <c r="AE165" s="300" t="str">
        <f t="shared" si="56"/>
        <v/>
      </c>
      <c r="AF165" s="300" t="str">
        <f t="shared" si="57"/>
        <v/>
      </c>
      <c r="AI165" s="63" t="str">
        <f t="shared" si="60"/>
        <v/>
      </c>
      <c r="AJ165" s="106" t="str">
        <f t="shared" si="61"/>
        <v/>
      </c>
      <c r="AK165" s="106" t="str">
        <f t="shared" si="62"/>
        <v/>
      </c>
      <c r="AL165" s="106" t="str">
        <f t="shared" si="63"/>
        <v/>
      </c>
      <c r="AM165" s="106" t="str">
        <f t="shared" si="64"/>
        <v/>
      </c>
      <c r="AN165" s="106" t="str">
        <f t="shared" si="65"/>
        <v/>
      </c>
      <c r="AR165" s="106" t="str">
        <f t="shared" si="66"/>
        <v/>
      </c>
      <c r="AS165" s="106" t="str">
        <f t="shared" si="67"/>
        <v/>
      </c>
      <c r="AT165" s="106" t="str">
        <f t="shared" si="68"/>
        <v/>
      </c>
      <c r="AU165" s="106" t="str">
        <f t="shared" si="69"/>
        <v/>
      </c>
      <c r="AV165" s="106" t="str">
        <f t="shared" si="70"/>
        <v/>
      </c>
    </row>
    <row r="166" spans="1:48">
      <c r="A166"/>
      <c r="B166"/>
      <c r="D166" s="159">
        <v>159</v>
      </c>
      <c r="F166" s="159" t="str">
        <f t="shared" si="73"/>
        <v/>
      </c>
      <c r="G166" s="159" t="str">
        <f t="shared" si="73"/>
        <v/>
      </c>
      <c r="H166" s="159" t="str">
        <f t="shared" si="73"/>
        <v/>
      </c>
      <c r="I166" s="159" t="str">
        <f t="shared" si="73"/>
        <v/>
      </c>
      <c r="J166" s="159" t="str">
        <f t="shared" si="73"/>
        <v/>
      </c>
      <c r="K166" s="292"/>
      <c r="L166" s="292"/>
      <c r="N166" s="319">
        <v>-1.6121654195544417E-2</v>
      </c>
      <c r="P166" s="319">
        <v>6.9534253802314861E-3</v>
      </c>
      <c r="R166" s="319">
        <v>0.99350384720309459</v>
      </c>
      <c r="AC166" s="300" t="str">
        <f t="shared" si="59"/>
        <v/>
      </c>
      <c r="AD166" s="300" t="str">
        <f t="shared" si="58"/>
        <v/>
      </c>
      <c r="AE166" s="300" t="str">
        <f t="shared" si="56"/>
        <v/>
      </c>
      <c r="AF166" s="300" t="str">
        <f t="shared" si="57"/>
        <v/>
      </c>
      <c r="AI166" s="63" t="str">
        <f t="shared" si="60"/>
        <v/>
      </c>
      <c r="AJ166" s="106" t="str">
        <f t="shared" si="61"/>
        <v/>
      </c>
      <c r="AK166" s="106" t="str">
        <f t="shared" si="62"/>
        <v/>
      </c>
      <c r="AL166" s="106" t="str">
        <f t="shared" si="63"/>
        <v/>
      </c>
      <c r="AM166" s="106" t="str">
        <f t="shared" si="64"/>
        <v/>
      </c>
      <c r="AN166" s="106" t="str">
        <f t="shared" si="65"/>
        <v/>
      </c>
      <c r="AR166" s="106" t="str">
        <f t="shared" si="66"/>
        <v/>
      </c>
      <c r="AS166" s="106" t="str">
        <f t="shared" si="67"/>
        <v/>
      </c>
      <c r="AT166" s="106" t="str">
        <f t="shared" si="68"/>
        <v/>
      </c>
      <c r="AU166" s="106" t="str">
        <f t="shared" si="69"/>
        <v/>
      </c>
      <c r="AV166" s="106" t="str">
        <f t="shared" si="70"/>
        <v/>
      </c>
    </row>
    <row r="167" spans="1:48">
      <c r="A167"/>
      <c r="B167"/>
      <c r="D167" s="159">
        <v>160</v>
      </c>
      <c r="F167" s="159" t="str">
        <f t="shared" si="73"/>
        <v/>
      </c>
      <c r="G167" s="159" t="str">
        <f t="shared" si="73"/>
        <v/>
      </c>
      <c r="H167" s="159" t="str">
        <f t="shared" si="73"/>
        <v/>
      </c>
      <c r="I167" s="159" t="str">
        <f t="shared" si="73"/>
        <v/>
      </c>
      <c r="J167" s="159" t="str">
        <f t="shared" si="73"/>
        <v/>
      </c>
      <c r="K167" s="292"/>
      <c r="L167" s="292"/>
      <c r="N167" s="319">
        <v>-2.6754815381927928E-2</v>
      </c>
      <c r="P167" s="319">
        <v>4.8225220952696716E-3</v>
      </c>
      <c r="R167" s="319">
        <v>0.61174881075797671</v>
      </c>
      <c r="AC167" s="300" t="str">
        <f t="shared" si="59"/>
        <v/>
      </c>
      <c r="AD167" s="300" t="str">
        <f t="shared" si="58"/>
        <v/>
      </c>
      <c r="AE167" s="300" t="str">
        <f t="shared" si="56"/>
        <v/>
      </c>
      <c r="AF167" s="300" t="str">
        <f t="shared" si="57"/>
        <v/>
      </c>
      <c r="AI167" s="63" t="str">
        <f t="shared" si="60"/>
        <v/>
      </c>
      <c r="AJ167" s="106" t="str">
        <f t="shared" si="61"/>
        <v/>
      </c>
      <c r="AK167" s="106" t="str">
        <f t="shared" si="62"/>
        <v/>
      </c>
      <c r="AL167" s="106" t="str">
        <f t="shared" si="63"/>
        <v/>
      </c>
      <c r="AM167" s="106" t="str">
        <f t="shared" si="64"/>
        <v/>
      </c>
      <c r="AN167" s="106" t="str">
        <f t="shared" si="65"/>
        <v/>
      </c>
      <c r="AR167" s="106" t="str">
        <f t="shared" si="66"/>
        <v/>
      </c>
      <c r="AS167" s="106" t="str">
        <f t="shared" si="67"/>
        <v/>
      </c>
      <c r="AT167" s="106" t="str">
        <f t="shared" si="68"/>
        <v/>
      </c>
      <c r="AU167" s="106" t="str">
        <f t="shared" si="69"/>
        <v/>
      </c>
      <c r="AV167" s="106" t="str">
        <f t="shared" si="70"/>
        <v/>
      </c>
    </row>
    <row r="168" spans="1:48">
      <c r="A168"/>
      <c r="B168"/>
      <c r="D168" s="159">
        <v>161</v>
      </c>
      <c r="F168" s="159" t="str">
        <f t="shared" ref="F168:J177" si="74">IF($C$5=0,IF($D168&gt;$A$5,"",INDIRECT(CONCATENATE("B",RANDBETWEEN(11,$D$5)))),IF($D168&gt;$A$5,"",$C$3*INDIRECT(CONCATENATE("B",RANDBETWEEN(11,$D$5)))))</f>
        <v/>
      </c>
      <c r="G168" s="159" t="str">
        <f t="shared" si="74"/>
        <v/>
      </c>
      <c r="H168" s="159" t="str">
        <f t="shared" si="74"/>
        <v/>
      </c>
      <c r="I168" s="159" t="str">
        <f t="shared" si="74"/>
        <v/>
      </c>
      <c r="J168" s="159" t="str">
        <f t="shared" si="74"/>
        <v/>
      </c>
      <c r="K168" s="292"/>
      <c r="L168" s="292"/>
      <c r="N168" s="319">
        <v>-1.6121654195544489E-2</v>
      </c>
      <c r="P168" s="319">
        <v>5.7449669564558405E-3</v>
      </c>
      <c r="R168" s="319">
        <v>0.76699849859595748</v>
      </c>
      <c r="AC168" s="300" t="str">
        <f t="shared" si="59"/>
        <v/>
      </c>
      <c r="AD168" s="300" t="str">
        <f t="shared" si="58"/>
        <v/>
      </c>
      <c r="AE168" s="300" t="str">
        <f t="shared" si="56"/>
        <v/>
      </c>
      <c r="AF168" s="300" t="str">
        <f t="shared" si="57"/>
        <v/>
      </c>
      <c r="AI168" s="63" t="str">
        <f t="shared" si="60"/>
        <v/>
      </c>
      <c r="AJ168" s="106" t="str">
        <f t="shared" si="61"/>
        <v/>
      </c>
      <c r="AK168" s="106" t="str">
        <f t="shared" si="62"/>
        <v/>
      </c>
      <c r="AL168" s="106" t="str">
        <f t="shared" si="63"/>
        <v/>
      </c>
      <c r="AM168" s="106" t="str">
        <f t="shared" si="64"/>
        <v/>
      </c>
      <c r="AN168" s="106" t="str">
        <f t="shared" si="65"/>
        <v/>
      </c>
      <c r="AR168" s="106" t="str">
        <f t="shared" si="66"/>
        <v/>
      </c>
      <c r="AS168" s="106" t="str">
        <f t="shared" si="67"/>
        <v/>
      </c>
      <c r="AT168" s="106" t="str">
        <f t="shared" si="68"/>
        <v/>
      </c>
      <c r="AU168" s="106" t="str">
        <f t="shared" si="69"/>
        <v/>
      </c>
      <c r="AV168" s="106" t="str">
        <f t="shared" si="70"/>
        <v/>
      </c>
    </row>
    <row r="169" spans="1:48">
      <c r="A169"/>
      <c r="B169"/>
      <c r="D169" s="159">
        <v>162</v>
      </c>
      <c r="F169" s="159" t="str">
        <f t="shared" si="74"/>
        <v/>
      </c>
      <c r="G169" s="159" t="str">
        <f t="shared" si="74"/>
        <v/>
      </c>
      <c r="H169" s="159" t="str">
        <f t="shared" si="74"/>
        <v/>
      </c>
      <c r="I169" s="159" t="str">
        <f t="shared" si="74"/>
        <v/>
      </c>
      <c r="J169" s="159" t="str">
        <f t="shared" si="74"/>
        <v/>
      </c>
      <c r="K169" s="292"/>
      <c r="L169" s="292"/>
      <c r="N169" s="319">
        <v>-3.1983400657087997E-2</v>
      </c>
      <c r="P169" s="319">
        <v>4.3906620644936093E-3</v>
      </c>
      <c r="R169" s="319">
        <v>0.54324570023787566</v>
      </c>
      <c r="AC169" s="300" t="str">
        <f t="shared" si="59"/>
        <v/>
      </c>
      <c r="AD169" s="300" t="str">
        <f t="shared" si="58"/>
        <v/>
      </c>
      <c r="AE169" s="300" t="str">
        <f t="shared" si="56"/>
        <v/>
      </c>
      <c r="AF169" s="300" t="str">
        <f t="shared" si="57"/>
        <v/>
      </c>
      <c r="AI169" s="63" t="str">
        <f t="shared" si="60"/>
        <v/>
      </c>
      <c r="AJ169" s="106" t="str">
        <f t="shared" si="61"/>
        <v/>
      </c>
      <c r="AK169" s="106" t="str">
        <f t="shared" si="62"/>
        <v/>
      </c>
      <c r="AL169" s="106" t="str">
        <f t="shared" si="63"/>
        <v/>
      </c>
      <c r="AM169" s="106" t="str">
        <f t="shared" si="64"/>
        <v/>
      </c>
      <c r="AN169" s="106" t="str">
        <f t="shared" si="65"/>
        <v/>
      </c>
      <c r="AR169" s="106" t="str">
        <f t="shared" si="66"/>
        <v/>
      </c>
      <c r="AS169" s="106" t="str">
        <f t="shared" si="67"/>
        <v/>
      </c>
      <c r="AT169" s="106" t="str">
        <f t="shared" si="68"/>
        <v/>
      </c>
      <c r="AU169" s="106" t="str">
        <f t="shared" si="69"/>
        <v/>
      </c>
      <c r="AV169" s="106" t="str">
        <f t="shared" si="70"/>
        <v/>
      </c>
    </row>
    <row r="170" spans="1:48">
      <c r="A170"/>
      <c r="B170"/>
      <c r="D170" s="159">
        <v>163</v>
      </c>
      <c r="F170" s="159" t="str">
        <f t="shared" si="74"/>
        <v/>
      </c>
      <c r="G170" s="159" t="str">
        <f t="shared" si="74"/>
        <v/>
      </c>
      <c r="H170" s="159" t="str">
        <f t="shared" si="74"/>
        <v/>
      </c>
      <c r="I170" s="159" t="str">
        <f t="shared" si="74"/>
        <v/>
      </c>
      <c r="J170" s="159" t="str">
        <f t="shared" si="74"/>
        <v/>
      </c>
      <c r="K170" s="292"/>
      <c r="L170" s="292"/>
      <c r="N170" s="319">
        <v>-4.7589429527241121E-2</v>
      </c>
      <c r="P170" s="319">
        <v>4.1949317009813665E-3</v>
      </c>
      <c r="R170" s="319">
        <v>0.51392118006149135</v>
      </c>
      <c r="AC170" s="300" t="str">
        <f t="shared" si="59"/>
        <v/>
      </c>
      <c r="AD170" s="300" t="str">
        <f t="shared" si="58"/>
        <v/>
      </c>
      <c r="AE170" s="300" t="str">
        <f t="shared" si="56"/>
        <v/>
      </c>
      <c r="AF170" s="300" t="str">
        <f t="shared" si="57"/>
        <v/>
      </c>
      <c r="AI170" s="63" t="str">
        <f t="shared" si="60"/>
        <v/>
      </c>
      <c r="AJ170" s="106" t="str">
        <f t="shared" si="61"/>
        <v/>
      </c>
      <c r="AK170" s="106" t="str">
        <f t="shared" si="62"/>
        <v/>
      </c>
      <c r="AL170" s="106" t="str">
        <f t="shared" si="63"/>
        <v/>
      </c>
      <c r="AM170" s="106" t="str">
        <f t="shared" si="64"/>
        <v/>
      </c>
      <c r="AN170" s="106" t="str">
        <f t="shared" si="65"/>
        <v/>
      </c>
      <c r="AR170" s="106" t="str">
        <f t="shared" si="66"/>
        <v/>
      </c>
      <c r="AS170" s="106" t="str">
        <f t="shared" si="67"/>
        <v/>
      </c>
      <c r="AT170" s="106" t="str">
        <f t="shared" si="68"/>
        <v/>
      </c>
      <c r="AU170" s="106" t="str">
        <f t="shared" si="69"/>
        <v/>
      </c>
      <c r="AV170" s="106" t="str">
        <f t="shared" si="70"/>
        <v/>
      </c>
    </row>
    <row r="171" spans="1:48">
      <c r="A171"/>
      <c r="B171"/>
      <c r="D171" s="159">
        <v>164</v>
      </c>
      <c r="F171" s="159" t="str">
        <f t="shared" si="74"/>
        <v/>
      </c>
      <c r="G171" s="159" t="str">
        <f t="shared" si="74"/>
        <v/>
      </c>
      <c r="H171" s="159" t="str">
        <f t="shared" si="74"/>
        <v/>
      </c>
      <c r="I171" s="159" t="str">
        <f t="shared" si="74"/>
        <v/>
      </c>
      <c r="J171" s="159" t="str">
        <f t="shared" si="74"/>
        <v/>
      </c>
      <c r="K171" s="292"/>
      <c r="L171" s="292"/>
      <c r="N171" s="319">
        <v>-6.4557147873963258E-2</v>
      </c>
      <c r="P171" s="319">
        <v>2.3298423267332476E-3</v>
      </c>
      <c r="R171" s="319">
        <v>0.25639526240496635</v>
      </c>
      <c r="AC171" s="300" t="str">
        <f t="shared" si="59"/>
        <v/>
      </c>
      <c r="AD171" s="300" t="str">
        <f t="shared" si="58"/>
        <v/>
      </c>
      <c r="AE171" s="300" t="str">
        <f t="shared" si="56"/>
        <v/>
      </c>
      <c r="AF171" s="300" t="str">
        <f t="shared" si="57"/>
        <v/>
      </c>
      <c r="AI171" s="63" t="str">
        <f t="shared" si="60"/>
        <v/>
      </c>
      <c r="AJ171" s="106" t="str">
        <f t="shared" si="61"/>
        <v/>
      </c>
      <c r="AK171" s="106" t="str">
        <f t="shared" si="62"/>
        <v/>
      </c>
      <c r="AL171" s="106" t="str">
        <f t="shared" si="63"/>
        <v/>
      </c>
      <c r="AM171" s="106" t="str">
        <f t="shared" si="64"/>
        <v/>
      </c>
      <c r="AN171" s="106" t="str">
        <f t="shared" si="65"/>
        <v/>
      </c>
      <c r="AR171" s="106" t="str">
        <f t="shared" si="66"/>
        <v/>
      </c>
      <c r="AS171" s="106" t="str">
        <f t="shared" si="67"/>
        <v/>
      </c>
      <c r="AT171" s="106" t="str">
        <f t="shared" si="68"/>
        <v/>
      </c>
      <c r="AU171" s="106" t="str">
        <f t="shared" si="69"/>
        <v/>
      </c>
      <c r="AV171" s="106" t="str">
        <f t="shared" si="70"/>
        <v/>
      </c>
    </row>
    <row r="172" spans="1:48">
      <c r="A172"/>
      <c r="B172"/>
      <c r="D172" s="159">
        <v>165</v>
      </c>
      <c r="F172" s="159" t="str">
        <f t="shared" si="74"/>
        <v/>
      </c>
      <c r="G172" s="159" t="str">
        <f t="shared" si="74"/>
        <v/>
      </c>
      <c r="H172" s="159" t="str">
        <f t="shared" si="74"/>
        <v/>
      </c>
      <c r="I172" s="159" t="str">
        <f t="shared" si="74"/>
        <v/>
      </c>
      <c r="J172" s="159" t="str">
        <f t="shared" si="74"/>
        <v/>
      </c>
      <c r="K172" s="292"/>
      <c r="L172" s="292"/>
      <c r="N172" s="319">
        <v>-2.4084752413018877E-2</v>
      </c>
      <c r="P172" s="319">
        <v>4.6299532622821223E-3</v>
      </c>
      <c r="R172" s="319">
        <v>0.58077428233990025</v>
      </c>
      <c r="AC172" s="300" t="str">
        <f t="shared" si="59"/>
        <v/>
      </c>
      <c r="AD172" s="300" t="str">
        <f t="shared" si="58"/>
        <v/>
      </c>
      <c r="AE172" s="300" t="str">
        <f t="shared" si="56"/>
        <v/>
      </c>
      <c r="AF172" s="300" t="str">
        <f t="shared" si="57"/>
        <v/>
      </c>
      <c r="AI172" s="63" t="str">
        <f t="shared" si="60"/>
        <v/>
      </c>
      <c r="AJ172" s="106" t="str">
        <f t="shared" si="61"/>
        <v/>
      </c>
      <c r="AK172" s="106" t="str">
        <f t="shared" si="62"/>
        <v/>
      </c>
      <c r="AL172" s="106" t="str">
        <f t="shared" si="63"/>
        <v/>
      </c>
      <c r="AM172" s="106" t="str">
        <f t="shared" si="64"/>
        <v/>
      </c>
      <c r="AN172" s="106" t="str">
        <f t="shared" si="65"/>
        <v/>
      </c>
      <c r="AR172" s="106" t="str">
        <f t="shared" si="66"/>
        <v/>
      </c>
      <c r="AS172" s="106" t="str">
        <f t="shared" si="67"/>
        <v/>
      </c>
      <c r="AT172" s="106" t="str">
        <f t="shared" si="68"/>
        <v/>
      </c>
      <c r="AU172" s="106" t="str">
        <f t="shared" si="69"/>
        <v/>
      </c>
      <c r="AV172" s="106" t="str">
        <f t="shared" si="70"/>
        <v/>
      </c>
    </row>
    <row r="173" spans="1:48">
      <c r="A173"/>
      <c r="B173"/>
      <c r="D173" s="159">
        <v>166</v>
      </c>
      <c r="F173" s="159" t="str">
        <f t="shared" si="74"/>
        <v/>
      </c>
      <c r="G173" s="159" t="str">
        <f t="shared" si="74"/>
        <v/>
      </c>
      <c r="H173" s="159" t="str">
        <f t="shared" si="74"/>
        <v/>
      </c>
      <c r="I173" s="159" t="str">
        <f t="shared" si="74"/>
        <v/>
      </c>
      <c r="J173" s="159" t="str">
        <f t="shared" si="74"/>
        <v/>
      </c>
      <c r="K173" s="292"/>
      <c r="L173" s="292"/>
      <c r="N173" s="319">
        <v>-3.8340308209971037E-2</v>
      </c>
      <c r="P173" s="319">
        <v>3.8476754954988434E-3</v>
      </c>
      <c r="R173" s="319">
        <v>0.4620186344725401</v>
      </c>
      <c r="AC173" s="300" t="str">
        <f t="shared" si="59"/>
        <v/>
      </c>
      <c r="AD173" s="300" t="str">
        <f t="shared" si="58"/>
        <v/>
      </c>
      <c r="AE173" s="300" t="str">
        <f t="shared" si="56"/>
        <v/>
      </c>
      <c r="AF173" s="300" t="str">
        <f t="shared" si="57"/>
        <v/>
      </c>
      <c r="AI173" s="63" t="str">
        <f t="shared" si="60"/>
        <v/>
      </c>
      <c r="AJ173" s="106" t="str">
        <f t="shared" si="61"/>
        <v/>
      </c>
      <c r="AK173" s="106" t="str">
        <f t="shared" si="62"/>
        <v/>
      </c>
      <c r="AL173" s="106" t="str">
        <f t="shared" si="63"/>
        <v/>
      </c>
      <c r="AM173" s="106" t="str">
        <f t="shared" si="64"/>
        <v/>
      </c>
      <c r="AN173" s="106" t="str">
        <f t="shared" si="65"/>
        <v/>
      </c>
      <c r="AR173" s="106" t="str">
        <f t="shared" si="66"/>
        <v/>
      </c>
      <c r="AS173" s="106" t="str">
        <f t="shared" si="67"/>
        <v/>
      </c>
      <c r="AT173" s="106" t="str">
        <f t="shared" si="68"/>
        <v/>
      </c>
      <c r="AU173" s="106" t="str">
        <f t="shared" si="69"/>
        <v/>
      </c>
      <c r="AV173" s="106" t="str">
        <f t="shared" si="70"/>
        <v/>
      </c>
    </row>
    <row r="174" spans="1:48">
      <c r="A174"/>
      <c r="B174"/>
      <c r="D174" s="159">
        <v>167</v>
      </c>
      <c r="F174" s="159" t="str">
        <f t="shared" si="74"/>
        <v/>
      </c>
      <c r="G174" s="159" t="str">
        <f t="shared" si="74"/>
        <v/>
      </c>
      <c r="H174" s="159" t="str">
        <f t="shared" si="74"/>
        <v/>
      </c>
      <c r="I174" s="159" t="str">
        <f t="shared" si="74"/>
        <v/>
      </c>
      <c r="J174" s="159" t="str">
        <f t="shared" si="74"/>
        <v/>
      </c>
      <c r="K174" s="292"/>
      <c r="L174" s="292"/>
      <c r="N174" s="319">
        <v>-2.4084752413018891E-2</v>
      </c>
      <c r="P174" s="319">
        <v>6.1945087958486869E-3</v>
      </c>
      <c r="R174" s="319">
        <v>0.84800766899882696</v>
      </c>
      <c r="AC174" s="300" t="str">
        <f t="shared" si="59"/>
        <v/>
      </c>
      <c r="AD174" s="300" t="str">
        <f t="shared" si="58"/>
        <v/>
      </c>
      <c r="AE174" s="300" t="str">
        <f t="shared" si="56"/>
        <v/>
      </c>
      <c r="AF174" s="300" t="str">
        <f t="shared" si="57"/>
        <v/>
      </c>
      <c r="AI174" s="63" t="str">
        <f t="shared" si="60"/>
        <v/>
      </c>
      <c r="AJ174" s="106" t="str">
        <f t="shared" si="61"/>
        <v/>
      </c>
      <c r="AK174" s="106" t="str">
        <f t="shared" si="62"/>
        <v/>
      </c>
      <c r="AL174" s="106" t="str">
        <f t="shared" si="63"/>
        <v/>
      </c>
      <c r="AM174" s="106" t="str">
        <f t="shared" si="64"/>
        <v/>
      </c>
      <c r="AN174" s="106" t="str">
        <f t="shared" si="65"/>
        <v/>
      </c>
      <c r="AR174" s="106" t="str">
        <f t="shared" si="66"/>
        <v/>
      </c>
      <c r="AS174" s="106" t="str">
        <f t="shared" si="67"/>
        <v/>
      </c>
      <c r="AT174" s="106" t="str">
        <f t="shared" si="68"/>
        <v/>
      </c>
      <c r="AU174" s="106" t="str">
        <f t="shared" si="69"/>
        <v/>
      </c>
      <c r="AV174" s="106" t="str">
        <f t="shared" si="70"/>
        <v/>
      </c>
    </row>
    <row r="175" spans="1:48">
      <c r="A175"/>
      <c r="B175"/>
      <c r="D175" s="159">
        <v>168</v>
      </c>
      <c r="F175" s="159" t="str">
        <f t="shared" si="74"/>
        <v/>
      </c>
      <c r="G175" s="159" t="str">
        <f t="shared" si="74"/>
        <v/>
      </c>
      <c r="H175" s="159" t="str">
        <f t="shared" si="74"/>
        <v/>
      </c>
      <c r="I175" s="159" t="str">
        <f t="shared" si="74"/>
        <v/>
      </c>
      <c r="J175" s="159" t="str">
        <f t="shared" si="74"/>
        <v/>
      </c>
      <c r="K175" s="292"/>
      <c r="L175" s="292"/>
      <c r="N175" s="319">
        <v>-3.8340308209971169E-2</v>
      </c>
      <c r="P175" s="319">
        <v>3.3135298308124683E-3</v>
      </c>
      <c r="R175" s="319">
        <v>0.3860324348235753</v>
      </c>
      <c r="AC175" s="300" t="str">
        <f t="shared" si="59"/>
        <v/>
      </c>
      <c r="AD175" s="300" t="str">
        <f t="shared" si="58"/>
        <v/>
      </c>
      <c r="AE175" s="300" t="str">
        <f t="shared" si="56"/>
        <v/>
      </c>
      <c r="AF175" s="300" t="str">
        <f t="shared" si="57"/>
        <v/>
      </c>
      <c r="AI175" s="63" t="str">
        <f t="shared" si="60"/>
        <v/>
      </c>
      <c r="AJ175" s="106" t="str">
        <f t="shared" si="61"/>
        <v/>
      </c>
      <c r="AK175" s="106" t="str">
        <f t="shared" si="62"/>
        <v/>
      </c>
      <c r="AL175" s="106" t="str">
        <f t="shared" si="63"/>
        <v/>
      </c>
      <c r="AM175" s="106" t="str">
        <f t="shared" si="64"/>
        <v/>
      </c>
      <c r="AN175" s="106" t="str">
        <f t="shared" si="65"/>
        <v/>
      </c>
      <c r="AR175" s="106" t="str">
        <f t="shared" si="66"/>
        <v/>
      </c>
      <c r="AS175" s="106" t="str">
        <f t="shared" si="67"/>
        <v/>
      </c>
      <c r="AT175" s="106" t="str">
        <f t="shared" si="68"/>
        <v/>
      </c>
      <c r="AU175" s="106" t="str">
        <f t="shared" si="69"/>
        <v/>
      </c>
      <c r="AV175" s="106" t="str">
        <f t="shared" si="70"/>
        <v/>
      </c>
    </row>
    <row r="176" spans="1:48">
      <c r="A176"/>
      <c r="B176"/>
      <c r="D176" s="159">
        <v>169</v>
      </c>
      <c r="F176" s="159" t="str">
        <f t="shared" si="74"/>
        <v/>
      </c>
      <c r="G176" s="159" t="str">
        <f t="shared" si="74"/>
        <v/>
      </c>
      <c r="H176" s="159" t="str">
        <f t="shared" si="74"/>
        <v/>
      </c>
      <c r="I176" s="159" t="str">
        <f t="shared" si="74"/>
        <v/>
      </c>
      <c r="J176" s="159" t="str">
        <f t="shared" si="74"/>
        <v/>
      </c>
      <c r="K176" s="292"/>
      <c r="L176" s="292"/>
      <c r="N176" s="319">
        <v>-3.6115364504274876E-2</v>
      </c>
      <c r="P176" s="319">
        <v>4.5219882545881086E-3</v>
      </c>
      <c r="R176" s="319">
        <v>0.56370307805274233</v>
      </c>
      <c r="AC176" s="300" t="str">
        <f t="shared" si="59"/>
        <v/>
      </c>
      <c r="AD176" s="300" t="str">
        <f t="shared" si="58"/>
        <v/>
      </c>
      <c r="AE176" s="300" t="str">
        <f t="shared" si="56"/>
        <v/>
      </c>
      <c r="AF176" s="300" t="str">
        <f t="shared" si="57"/>
        <v/>
      </c>
      <c r="AI176" s="63" t="str">
        <f t="shared" si="60"/>
        <v/>
      </c>
      <c r="AJ176" s="106" t="str">
        <f t="shared" si="61"/>
        <v/>
      </c>
      <c r="AK176" s="106" t="str">
        <f t="shared" si="62"/>
        <v/>
      </c>
      <c r="AL176" s="106" t="str">
        <f t="shared" si="63"/>
        <v/>
      </c>
      <c r="AM176" s="106" t="str">
        <f t="shared" si="64"/>
        <v/>
      </c>
      <c r="AN176" s="106" t="str">
        <f t="shared" si="65"/>
        <v/>
      </c>
      <c r="AR176" s="106" t="str">
        <f t="shared" si="66"/>
        <v/>
      </c>
      <c r="AS176" s="106" t="str">
        <f t="shared" si="67"/>
        <v/>
      </c>
      <c r="AT176" s="106" t="str">
        <f t="shared" si="68"/>
        <v/>
      </c>
      <c r="AU176" s="106" t="str">
        <f t="shared" si="69"/>
        <v/>
      </c>
      <c r="AV176" s="106" t="str">
        <f t="shared" si="70"/>
        <v/>
      </c>
    </row>
    <row r="177" spans="1:48">
      <c r="A177"/>
      <c r="B177"/>
      <c r="D177" s="159">
        <v>170</v>
      </c>
      <c r="F177" s="159" t="str">
        <f t="shared" si="74"/>
        <v/>
      </c>
      <c r="G177" s="159" t="str">
        <f t="shared" si="74"/>
        <v/>
      </c>
      <c r="H177" s="159" t="str">
        <f t="shared" si="74"/>
        <v/>
      </c>
      <c r="I177" s="159" t="str">
        <f t="shared" si="74"/>
        <v/>
      </c>
      <c r="J177" s="159" t="str">
        <f t="shared" si="74"/>
        <v/>
      </c>
      <c r="K177" s="292"/>
      <c r="L177" s="292"/>
      <c r="N177" s="319">
        <v>-2.4084752413018985E-2</v>
      </c>
      <c r="P177" s="319">
        <v>5.1640989269684991E-3</v>
      </c>
      <c r="R177" s="319">
        <v>0.66743677825263981</v>
      </c>
      <c r="AC177" s="300" t="str">
        <f t="shared" si="59"/>
        <v/>
      </c>
      <c r="AD177" s="300" t="str">
        <f t="shared" si="58"/>
        <v/>
      </c>
      <c r="AE177" s="300" t="str">
        <f t="shared" si="56"/>
        <v/>
      </c>
      <c r="AF177" s="300" t="str">
        <f t="shared" si="57"/>
        <v/>
      </c>
      <c r="AI177" s="63" t="str">
        <f t="shared" si="60"/>
        <v/>
      </c>
      <c r="AJ177" s="106" t="str">
        <f t="shared" si="61"/>
        <v/>
      </c>
      <c r="AK177" s="106" t="str">
        <f t="shared" si="62"/>
        <v/>
      </c>
      <c r="AL177" s="106" t="str">
        <f t="shared" si="63"/>
        <v/>
      </c>
      <c r="AM177" s="106" t="str">
        <f t="shared" si="64"/>
        <v/>
      </c>
      <c r="AN177" s="106" t="str">
        <f t="shared" si="65"/>
        <v/>
      </c>
      <c r="AR177" s="106" t="str">
        <f t="shared" si="66"/>
        <v/>
      </c>
      <c r="AS177" s="106" t="str">
        <f t="shared" si="67"/>
        <v/>
      </c>
      <c r="AT177" s="106" t="str">
        <f t="shared" si="68"/>
        <v/>
      </c>
      <c r="AU177" s="106" t="str">
        <f t="shared" si="69"/>
        <v/>
      </c>
      <c r="AV177" s="106" t="str">
        <f t="shared" si="70"/>
        <v/>
      </c>
    </row>
    <row r="178" spans="1:48">
      <c r="A178"/>
      <c r="B178"/>
      <c r="D178" s="159">
        <v>171</v>
      </c>
      <c r="F178" s="159" t="str">
        <f t="shared" ref="F178:J187" si="75">IF($C$5=0,IF($D178&gt;$A$5,"",INDIRECT(CONCATENATE("B",RANDBETWEEN(11,$D$5)))),IF($D178&gt;$A$5,"",$C$3*INDIRECT(CONCATENATE("B",RANDBETWEEN(11,$D$5)))))</f>
        <v/>
      </c>
      <c r="G178" s="159" t="str">
        <f t="shared" si="75"/>
        <v/>
      </c>
      <c r="H178" s="159" t="str">
        <f t="shared" si="75"/>
        <v/>
      </c>
      <c r="I178" s="159" t="str">
        <f t="shared" si="75"/>
        <v/>
      </c>
      <c r="J178" s="159" t="str">
        <f t="shared" si="75"/>
        <v/>
      </c>
      <c r="K178" s="292"/>
      <c r="L178" s="292"/>
      <c r="N178" s="319">
        <v>-3.8340308209970725E-2</v>
      </c>
      <c r="P178" s="319">
        <v>4.3584599777847389E-3</v>
      </c>
      <c r="R178" s="319">
        <v>0.53861080497681169</v>
      </c>
      <c r="AC178" s="300" t="str">
        <f t="shared" si="59"/>
        <v/>
      </c>
      <c r="AD178" s="300" t="str">
        <f t="shared" si="58"/>
        <v/>
      </c>
      <c r="AE178" s="300" t="str">
        <f t="shared" si="56"/>
        <v/>
      </c>
      <c r="AF178" s="300" t="str">
        <f t="shared" si="57"/>
        <v/>
      </c>
      <c r="AI178" s="63" t="str">
        <f t="shared" si="60"/>
        <v/>
      </c>
      <c r="AJ178" s="106" t="str">
        <f t="shared" si="61"/>
        <v/>
      </c>
      <c r="AK178" s="106" t="str">
        <f t="shared" si="62"/>
        <v/>
      </c>
      <c r="AL178" s="106" t="str">
        <f t="shared" si="63"/>
        <v/>
      </c>
      <c r="AM178" s="106" t="str">
        <f t="shared" si="64"/>
        <v/>
      </c>
      <c r="AN178" s="106" t="str">
        <f t="shared" si="65"/>
        <v/>
      </c>
      <c r="AR178" s="106" t="str">
        <f t="shared" si="66"/>
        <v/>
      </c>
      <c r="AS178" s="106" t="str">
        <f t="shared" si="67"/>
        <v/>
      </c>
      <c r="AT178" s="106" t="str">
        <f t="shared" si="68"/>
        <v/>
      </c>
      <c r="AU178" s="106" t="str">
        <f t="shared" si="69"/>
        <v/>
      </c>
      <c r="AV178" s="106" t="str">
        <f t="shared" si="70"/>
        <v/>
      </c>
    </row>
    <row r="179" spans="1:48">
      <c r="A179"/>
      <c r="B179"/>
      <c r="D179" s="159">
        <v>172</v>
      </c>
      <c r="F179" s="159" t="str">
        <f t="shared" si="75"/>
        <v/>
      </c>
      <c r="G179" s="159" t="str">
        <f t="shared" si="75"/>
        <v/>
      </c>
      <c r="H179" s="159" t="str">
        <f t="shared" si="75"/>
        <v/>
      </c>
      <c r="I179" s="159" t="str">
        <f t="shared" si="75"/>
        <v/>
      </c>
      <c r="J179" s="159" t="str">
        <f t="shared" si="75"/>
        <v/>
      </c>
      <c r="K179" s="292"/>
      <c r="L179" s="292"/>
      <c r="N179" s="319">
        <v>-4.7589429527241135E-2</v>
      </c>
      <c r="P179" s="319">
        <v>4.1892523271976709E-3</v>
      </c>
      <c r="R179" s="319">
        <v>0.51253323429706943</v>
      </c>
      <c r="AC179" s="300" t="str">
        <f t="shared" si="59"/>
        <v/>
      </c>
      <c r="AD179" s="300" t="str">
        <f t="shared" si="58"/>
        <v/>
      </c>
      <c r="AE179" s="300" t="str">
        <f t="shared" si="56"/>
        <v/>
      </c>
      <c r="AF179" s="300" t="str">
        <f t="shared" si="57"/>
        <v/>
      </c>
      <c r="AI179" s="63" t="str">
        <f t="shared" si="60"/>
        <v/>
      </c>
      <c r="AJ179" s="106" t="str">
        <f t="shared" si="61"/>
        <v/>
      </c>
      <c r="AK179" s="106" t="str">
        <f t="shared" si="62"/>
        <v/>
      </c>
      <c r="AL179" s="106" t="str">
        <f t="shared" si="63"/>
        <v/>
      </c>
      <c r="AM179" s="106" t="str">
        <f t="shared" si="64"/>
        <v/>
      </c>
      <c r="AN179" s="106" t="str">
        <f t="shared" si="65"/>
        <v/>
      </c>
      <c r="AR179" s="106" t="str">
        <f t="shared" si="66"/>
        <v/>
      </c>
      <c r="AS179" s="106" t="str">
        <f t="shared" si="67"/>
        <v/>
      </c>
      <c r="AT179" s="106" t="str">
        <f t="shared" si="68"/>
        <v/>
      </c>
      <c r="AU179" s="106" t="str">
        <f t="shared" si="69"/>
        <v/>
      </c>
      <c r="AV179" s="106" t="str">
        <f t="shared" si="70"/>
        <v/>
      </c>
    </row>
    <row r="180" spans="1:48">
      <c r="A180"/>
      <c r="B180"/>
      <c r="D180" s="159">
        <v>173</v>
      </c>
      <c r="F180" s="159" t="str">
        <f t="shared" si="75"/>
        <v/>
      </c>
      <c r="G180" s="159" t="str">
        <f t="shared" si="75"/>
        <v/>
      </c>
      <c r="H180" s="159" t="str">
        <f t="shared" si="75"/>
        <v/>
      </c>
      <c r="I180" s="159" t="str">
        <f t="shared" si="75"/>
        <v/>
      </c>
      <c r="J180" s="159" t="str">
        <f t="shared" si="75"/>
        <v/>
      </c>
      <c r="K180" s="292"/>
      <c r="L180" s="292"/>
      <c r="N180" s="319">
        <v>-6.2943863396584115E-2</v>
      </c>
      <c r="P180" s="319">
        <v>3.1121200935165265E-3</v>
      </c>
      <c r="R180" s="319">
        <v>0.35844870402762474</v>
      </c>
      <c r="AC180" s="300" t="str">
        <f t="shared" si="59"/>
        <v/>
      </c>
      <c r="AD180" s="300" t="str">
        <f t="shared" si="58"/>
        <v/>
      </c>
      <c r="AE180" s="300" t="str">
        <f t="shared" si="56"/>
        <v/>
      </c>
      <c r="AF180" s="300" t="str">
        <f t="shared" si="57"/>
        <v/>
      </c>
      <c r="AI180" s="63" t="str">
        <f t="shared" si="60"/>
        <v/>
      </c>
      <c r="AJ180" s="106" t="str">
        <f t="shared" si="61"/>
        <v/>
      </c>
      <c r="AK180" s="106" t="str">
        <f t="shared" si="62"/>
        <v/>
      </c>
      <c r="AL180" s="106" t="str">
        <f t="shared" si="63"/>
        <v/>
      </c>
      <c r="AM180" s="106" t="str">
        <f t="shared" si="64"/>
        <v/>
      </c>
      <c r="AN180" s="106" t="str">
        <f t="shared" si="65"/>
        <v/>
      </c>
      <c r="AR180" s="106" t="str">
        <f t="shared" si="66"/>
        <v/>
      </c>
      <c r="AS180" s="106" t="str">
        <f t="shared" si="67"/>
        <v/>
      </c>
      <c r="AT180" s="106" t="str">
        <f t="shared" si="68"/>
        <v/>
      </c>
      <c r="AU180" s="106" t="str">
        <f t="shared" si="69"/>
        <v/>
      </c>
      <c r="AV180" s="106" t="str">
        <f t="shared" si="70"/>
        <v/>
      </c>
    </row>
    <row r="181" spans="1:48">
      <c r="A181"/>
      <c r="B181"/>
      <c r="D181" s="159">
        <v>174</v>
      </c>
      <c r="F181" s="159" t="str">
        <f t="shared" si="75"/>
        <v/>
      </c>
      <c r="G181" s="159" t="str">
        <f t="shared" si="75"/>
        <v/>
      </c>
      <c r="H181" s="159" t="str">
        <f t="shared" si="75"/>
        <v/>
      </c>
      <c r="I181" s="159" t="str">
        <f t="shared" si="75"/>
        <v/>
      </c>
      <c r="J181" s="159" t="str">
        <f t="shared" si="75"/>
        <v/>
      </c>
      <c r="K181" s="292"/>
      <c r="L181" s="292"/>
      <c r="N181" s="319">
        <v>-3.9818120558775191E-2</v>
      </c>
      <c r="P181" s="319">
        <v>4.8080018171775801E-3</v>
      </c>
      <c r="R181" s="319">
        <v>0.60914939625637277</v>
      </c>
      <c r="AC181" s="300" t="str">
        <f t="shared" si="59"/>
        <v/>
      </c>
      <c r="AD181" s="300" t="str">
        <f t="shared" si="58"/>
        <v/>
      </c>
      <c r="AE181" s="300" t="str">
        <f t="shared" si="56"/>
        <v/>
      </c>
      <c r="AF181" s="300" t="str">
        <f t="shared" si="57"/>
        <v/>
      </c>
      <c r="AI181" s="63" t="str">
        <f t="shared" si="60"/>
        <v/>
      </c>
      <c r="AJ181" s="106" t="str">
        <f t="shared" si="61"/>
        <v/>
      </c>
      <c r="AK181" s="106" t="str">
        <f t="shared" si="62"/>
        <v/>
      </c>
      <c r="AL181" s="106" t="str">
        <f t="shared" si="63"/>
        <v/>
      </c>
      <c r="AM181" s="106" t="str">
        <f t="shared" si="64"/>
        <v/>
      </c>
      <c r="AN181" s="106" t="str">
        <f t="shared" si="65"/>
        <v/>
      </c>
      <c r="AR181" s="106" t="str">
        <f t="shared" si="66"/>
        <v/>
      </c>
      <c r="AS181" s="106" t="str">
        <f t="shared" si="67"/>
        <v/>
      </c>
      <c r="AT181" s="106" t="str">
        <f t="shared" si="68"/>
        <v/>
      </c>
      <c r="AU181" s="106" t="str">
        <f t="shared" si="69"/>
        <v/>
      </c>
      <c r="AV181" s="106" t="str">
        <f t="shared" si="70"/>
        <v/>
      </c>
    </row>
    <row r="182" spans="1:48">
      <c r="A182"/>
      <c r="B182"/>
      <c r="D182" s="159">
        <v>175</v>
      </c>
      <c r="F182" s="159" t="str">
        <f t="shared" si="75"/>
        <v/>
      </c>
      <c r="G182" s="159" t="str">
        <f t="shared" si="75"/>
        <v/>
      </c>
      <c r="H182" s="159" t="str">
        <f t="shared" si="75"/>
        <v/>
      </c>
      <c r="I182" s="159" t="str">
        <f t="shared" si="75"/>
        <v/>
      </c>
      <c r="J182" s="159" t="str">
        <f t="shared" si="75"/>
        <v/>
      </c>
      <c r="K182" s="292"/>
      <c r="L182" s="292"/>
      <c r="N182" s="319">
        <v>-5.5297840783954354E-2</v>
      </c>
      <c r="P182" s="319">
        <v>5.2196621960778535E-3</v>
      </c>
      <c r="R182" s="319">
        <v>0.67632923361911867</v>
      </c>
      <c r="AC182" s="300" t="str">
        <f t="shared" si="59"/>
        <v/>
      </c>
      <c r="AD182" s="300" t="str">
        <f t="shared" si="58"/>
        <v/>
      </c>
      <c r="AE182" s="300" t="str">
        <f t="shared" si="56"/>
        <v/>
      </c>
      <c r="AF182" s="300" t="str">
        <f t="shared" si="57"/>
        <v/>
      </c>
      <c r="AI182" s="63" t="str">
        <f t="shared" si="60"/>
        <v/>
      </c>
      <c r="AJ182" s="106" t="str">
        <f t="shared" si="61"/>
        <v/>
      </c>
      <c r="AK182" s="106" t="str">
        <f t="shared" si="62"/>
        <v/>
      </c>
      <c r="AL182" s="106" t="str">
        <f t="shared" si="63"/>
        <v/>
      </c>
      <c r="AM182" s="106" t="str">
        <f t="shared" si="64"/>
        <v/>
      </c>
      <c r="AN182" s="106" t="str">
        <f t="shared" si="65"/>
        <v/>
      </c>
      <c r="AR182" s="106" t="str">
        <f t="shared" si="66"/>
        <v/>
      </c>
      <c r="AS182" s="106" t="str">
        <f t="shared" si="67"/>
        <v/>
      </c>
      <c r="AT182" s="106" t="str">
        <f t="shared" si="68"/>
        <v/>
      </c>
      <c r="AU182" s="106" t="str">
        <f t="shared" si="69"/>
        <v/>
      </c>
      <c r="AV182" s="106" t="str">
        <f t="shared" si="70"/>
        <v/>
      </c>
    </row>
    <row r="183" spans="1:48">
      <c r="A183"/>
      <c r="B183"/>
      <c r="D183" s="159">
        <v>176</v>
      </c>
      <c r="F183" s="159" t="str">
        <f t="shared" si="75"/>
        <v/>
      </c>
      <c r="G183" s="159" t="str">
        <f t="shared" si="75"/>
        <v/>
      </c>
      <c r="H183" s="159" t="str">
        <f t="shared" si="75"/>
        <v/>
      </c>
      <c r="I183" s="159" t="str">
        <f t="shared" si="75"/>
        <v/>
      </c>
      <c r="J183" s="159" t="str">
        <f t="shared" si="75"/>
        <v/>
      </c>
      <c r="K183" s="292"/>
      <c r="L183" s="292"/>
      <c r="N183" s="319">
        <v>-3.1983400657087942E-2</v>
      </c>
      <c r="P183" s="319">
        <v>3.9322793207923774E-3</v>
      </c>
      <c r="R183" s="319">
        <v>0.47456809881247364</v>
      </c>
      <c r="AC183" s="300" t="str">
        <f t="shared" si="59"/>
        <v/>
      </c>
      <c r="AD183" s="300" t="str">
        <f t="shared" si="58"/>
        <v/>
      </c>
      <c r="AE183" s="300" t="str">
        <f t="shared" si="56"/>
        <v/>
      </c>
      <c r="AF183" s="300" t="str">
        <f t="shared" si="57"/>
        <v/>
      </c>
      <c r="AI183" s="63" t="str">
        <f t="shared" si="60"/>
        <v/>
      </c>
      <c r="AJ183" s="106" t="str">
        <f t="shared" si="61"/>
        <v/>
      </c>
      <c r="AK183" s="106" t="str">
        <f t="shared" si="62"/>
        <v/>
      </c>
      <c r="AL183" s="106" t="str">
        <f t="shared" si="63"/>
        <v/>
      </c>
      <c r="AM183" s="106" t="str">
        <f t="shared" si="64"/>
        <v/>
      </c>
      <c r="AN183" s="106" t="str">
        <f t="shared" si="65"/>
        <v/>
      </c>
      <c r="AR183" s="106" t="str">
        <f t="shared" si="66"/>
        <v/>
      </c>
      <c r="AS183" s="106" t="str">
        <f t="shared" si="67"/>
        <v/>
      </c>
      <c r="AT183" s="106" t="str">
        <f t="shared" si="68"/>
        <v/>
      </c>
      <c r="AU183" s="106" t="str">
        <f t="shared" si="69"/>
        <v/>
      </c>
      <c r="AV183" s="106" t="str">
        <f t="shared" si="70"/>
        <v/>
      </c>
    </row>
    <row r="184" spans="1:48">
      <c r="A184"/>
      <c r="B184"/>
      <c r="D184" s="159">
        <v>177</v>
      </c>
      <c r="F184" s="159" t="str">
        <f t="shared" si="75"/>
        <v/>
      </c>
      <c r="G184" s="159" t="str">
        <f t="shared" si="75"/>
        <v/>
      </c>
      <c r="H184" s="159" t="str">
        <f t="shared" si="75"/>
        <v/>
      </c>
      <c r="I184" s="159" t="str">
        <f t="shared" si="75"/>
        <v/>
      </c>
      <c r="J184" s="159" t="str">
        <f t="shared" si="75"/>
        <v/>
      </c>
      <c r="K184" s="292"/>
      <c r="L184" s="292"/>
      <c r="N184" s="319">
        <v>-4.4655470328257854E-2</v>
      </c>
      <c r="P184" s="319">
        <v>3.78643285260579E-3</v>
      </c>
      <c r="R184" s="319">
        <v>0.45292978473637335</v>
      </c>
      <c r="AC184" s="300" t="str">
        <f t="shared" si="59"/>
        <v/>
      </c>
      <c r="AD184" s="300" t="str">
        <f t="shared" si="58"/>
        <v/>
      </c>
      <c r="AE184" s="300" t="str">
        <f t="shared" si="56"/>
        <v/>
      </c>
      <c r="AF184" s="300" t="str">
        <f t="shared" si="57"/>
        <v/>
      </c>
      <c r="AI184" s="63" t="str">
        <f t="shared" si="60"/>
        <v/>
      </c>
      <c r="AJ184" s="106" t="str">
        <f t="shared" si="61"/>
        <v/>
      </c>
      <c r="AK184" s="106" t="str">
        <f t="shared" si="62"/>
        <v/>
      </c>
      <c r="AL184" s="106" t="str">
        <f t="shared" si="63"/>
        <v/>
      </c>
      <c r="AM184" s="106" t="str">
        <f t="shared" si="64"/>
        <v/>
      </c>
      <c r="AN184" s="106" t="str">
        <f t="shared" si="65"/>
        <v/>
      </c>
      <c r="AR184" s="106" t="str">
        <f t="shared" si="66"/>
        <v/>
      </c>
      <c r="AS184" s="106" t="str">
        <f t="shared" si="67"/>
        <v/>
      </c>
      <c r="AT184" s="106" t="str">
        <f t="shared" si="68"/>
        <v/>
      </c>
      <c r="AU184" s="106" t="str">
        <f t="shared" si="69"/>
        <v/>
      </c>
      <c r="AV184" s="106" t="str">
        <f t="shared" si="70"/>
        <v/>
      </c>
    </row>
    <row r="185" spans="1:48">
      <c r="A185"/>
      <c r="B185"/>
      <c r="D185" s="159">
        <v>178</v>
      </c>
      <c r="F185" s="159" t="str">
        <f t="shared" si="75"/>
        <v/>
      </c>
      <c r="G185" s="159" t="str">
        <f t="shared" si="75"/>
        <v/>
      </c>
      <c r="H185" s="159" t="str">
        <f t="shared" si="75"/>
        <v/>
      </c>
      <c r="I185" s="159" t="str">
        <f t="shared" si="75"/>
        <v/>
      </c>
      <c r="J185" s="159" t="str">
        <f t="shared" si="75"/>
        <v/>
      </c>
      <c r="K185" s="292"/>
      <c r="L185" s="292"/>
      <c r="N185" s="319">
        <v>-4.3916642025522964E-2</v>
      </c>
      <c r="P185" s="319">
        <v>3.7775919482974018E-3</v>
      </c>
      <c r="R185" s="319">
        <v>0.4519176137805383</v>
      </c>
      <c r="AC185" s="300" t="str">
        <f t="shared" si="59"/>
        <v/>
      </c>
      <c r="AD185" s="300" t="str">
        <f t="shared" si="58"/>
        <v/>
      </c>
      <c r="AE185" s="300" t="str">
        <f t="shared" si="56"/>
        <v/>
      </c>
      <c r="AF185" s="300" t="str">
        <f t="shared" si="57"/>
        <v/>
      </c>
      <c r="AI185" s="63" t="str">
        <f t="shared" si="60"/>
        <v/>
      </c>
      <c r="AJ185" s="106" t="str">
        <f t="shared" si="61"/>
        <v/>
      </c>
      <c r="AK185" s="106" t="str">
        <f t="shared" si="62"/>
        <v/>
      </c>
      <c r="AL185" s="106" t="str">
        <f t="shared" si="63"/>
        <v/>
      </c>
      <c r="AM185" s="106" t="str">
        <f t="shared" si="64"/>
        <v/>
      </c>
      <c r="AN185" s="106" t="str">
        <f t="shared" si="65"/>
        <v/>
      </c>
      <c r="AR185" s="106" t="str">
        <f t="shared" si="66"/>
        <v/>
      </c>
      <c r="AS185" s="106" t="str">
        <f t="shared" si="67"/>
        <v/>
      </c>
      <c r="AT185" s="106" t="str">
        <f t="shared" si="68"/>
        <v/>
      </c>
      <c r="AU185" s="106" t="str">
        <f t="shared" si="69"/>
        <v/>
      </c>
      <c r="AV185" s="106" t="str">
        <f t="shared" si="70"/>
        <v/>
      </c>
    </row>
    <row r="186" spans="1:48">
      <c r="A186"/>
      <c r="B186"/>
      <c r="D186" s="159">
        <v>179</v>
      </c>
      <c r="F186" s="159" t="str">
        <f t="shared" si="75"/>
        <v/>
      </c>
      <c r="G186" s="159" t="str">
        <f t="shared" si="75"/>
        <v/>
      </c>
      <c r="H186" s="159" t="str">
        <f t="shared" si="75"/>
        <v/>
      </c>
      <c r="I186" s="159" t="str">
        <f t="shared" si="75"/>
        <v/>
      </c>
      <c r="J186" s="159" t="str">
        <f t="shared" si="75"/>
        <v/>
      </c>
      <c r="K186" s="292"/>
      <c r="L186" s="292"/>
      <c r="N186" s="319">
        <v>-2.4084752413018797E-2</v>
      </c>
      <c r="P186" s="319">
        <v>5.9697378761522646E-3</v>
      </c>
      <c r="R186" s="319">
        <v>0.80704919039707823</v>
      </c>
      <c r="AC186" s="300" t="str">
        <f t="shared" si="59"/>
        <v/>
      </c>
      <c r="AD186" s="300" t="str">
        <f t="shared" si="58"/>
        <v/>
      </c>
      <c r="AE186" s="300" t="str">
        <f t="shared" si="56"/>
        <v/>
      </c>
      <c r="AF186" s="300" t="str">
        <f t="shared" si="57"/>
        <v/>
      </c>
      <c r="AI186" s="63" t="str">
        <f t="shared" si="60"/>
        <v/>
      </c>
      <c r="AJ186" s="106" t="str">
        <f t="shared" si="61"/>
        <v/>
      </c>
      <c r="AK186" s="106" t="str">
        <f t="shared" si="62"/>
        <v/>
      </c>
      <c r="AL186" s="106" t="str">
        <f t="shared" si="63"/>
        <v/>
      </c>
      <c r="AM186" s="106" t="str">
        <f t="shared" si="64"/>
        <v/>
      </c>
      <c r="AN186" s="106" t="str">
        <f t="shared" si="65"/>
        <v/>
      </c>
      <c r="AR186" s="106" t="str">
        <f t="shared" si="66"/>
        <v/>
      </c>
      <c r="AS186" s="106" t="str">
        <f t="shared" si="67"/>
        <v/>
      </c>
      <c r="AT186" s="106" t="str">
        <f t="shared" si="68"/>
        <v/>
      </c>
      <c r="AU186" s="106" t="str">
        <f t="shared" si="69"/>
        <v/>
      </c>
      <c r="AV186" s="106" t="str">
        <f t="shared" si="70"/>
        <v/>
      </c>
    </row>
    <row r="187" spans="1:48">
      <c r="A187"/>
      <c r="B187"/>
      <c r="D187" s="159">
        <v>180</v>
      </c>
      <c r="F187" s="159" t="str">
        <f t="shared" si="75"/>
        <v/>
      </c>
      <c r="G187" s="159" t="str">
        <f t="shared" si="75"/>
        <v/>
      </c>
      <c r="H187" s="159" t="str">
        <f t="shared" si="75"/>
        <v/>
      </c>
      <c r="I187" s="159" t="str">
        <f t="shared" si="75"/>
        <v/>
      </c>
      <c r="J187" s="159" t="str">
        <f t="shared" si="75"/>
        <v/>
      </c>
      <c r="K187" s="292"/>
      <c r="L187" s="292"/>
      <c r="N187" s="319">
        <v>-2.4084752413018828E-2</v>
      </c>
      <c r="P187" s="319">
        <v>5.7449669564558414E-3</v>
      </c>
      <c r="R187" s="319">
        <v>0.76699849859595615</v>
      </c>
      <c r="AC187" s="300" t="str">
        <f t="shared" si="59"/>
        <v/>
      </c>
      <c r="AD187" s="300" t="str">
        <f t="shared" si="58"/>
        <v/>
      </c>
      <c r="AE187" s="300" t="str">
        <f t="shared" si="56"/>
        <v/>
      </c>
      <c r="AF187" s="300" t="str">
        <f t="shared" si="57"/>
        <v/>
      </c>
      <c r="AI187" s="63" t="str">
        <f t="shared" si="60"/>
        <v/>
      </c>
      <c r="AJ187" s="106" t="str">
        <f t="shared" si="61"/>
        <v/>
      </c>
      <c r="AK187" s="106" t="str">
        <f t="shared" si="62"/>
        <v/>
      </c>
      <c r="AL187" s="106" t="str">
        <f t="shared" si="63"/>
        <v/>
      </c>
      <c r="AM187" s="106" t="str">
        <f t="shared" si="64"/>
        <v/>
      </c>
      <c r="AN187" s="106" t="str">
        <f t="shared" si="65"/>
        <v/>
      </c>
      <c r="AR187" s="106" t="str">
        <f t="shared" si="66"/>
        <v/>
      </c>
      <c r="AS187" s="106" t="str">
        <f t="shared" si="67"/>
        <v/>
      </c>
      <c r="AT187" s="106" t="str">
        <f t="shared" si="68"/>
        <v/>
      </c>
      <c r="AU187" s="106" t="str">
        <f t="shared" si="69"/>
        <v/>
      </c>
      <c r="AV187" s="106" t="str">
        <f t="shared" si="70"/>
        <v/>
      </c>
    </row>
    <row r="188" spans="1:48">
      <c r="A188"/>
      <c r="B188"/>
      <c r="D188" s="159">
        <v>181</v>
      </c>
      <c r="F188" s="159" t="str">
        <f t="shared" ref="F188:J197" si="76">IF($C$5=0,IF($D188&gt;$A$5,"",INDIRECT(CONCATENATE("B",RANDBETWEEN(11,$D$5)))),IF($D188&gt;$A$5,"",$C$3*INDIRECT(CONCATENATE("B",RANDBETWEEN(11,$D$5)))))</f>
        <v/>
      </c>
      <c r="G188" s="159" t="str">
        <f t="shared" si="76"/>
        <v/>
      </c>
      <c r="H188" s="159" t="str">
        <f t="shared" si="76"/>
        <v/>
      </c>
      <c r="I188" s="159" t="str">
        <f t="shared" si="76"/>
        <v/>
      </c>
      <c r="J188" s="159" t="str">
        <f t="shared" si="76"/>
        <v/>
      </c>
      <c r="K188" s="292"/>
      <c r="L188" s="292"/>
      <c r="N188" s="319">
        <v>-3.1983400657087983E-2</v>
      </c>
      <c r="P188" s="319">
        <v>4.3673008820931314E-3</v>
      </c>
      <c r="R188" s="319">
        <v>0.53968341209607984</v>
      </c>
      <c r="AC188" s="300" t="str">
        <f t="shared" si="59"/>
        <v/>
      </c>
      <c r="AD188" s="300" t="str">
        <f t="shared" si="58"/>
        <v/>
      </c>
      <c r="AE188" s="300" t="str">
        <f t="shared" si="56"/>
        <v/>
      </c>
      <c r="AF188" s="300" t="str">
        <f t="shared" si="57"/>
        <v/>
      </c>
      <c r="AI188" s="63" t="str">
        <f t="shared" si="60"/>
        <v/>
      </c>
      <c r="AJ188" s="106" t="str">
        <f t="shared" si="61"/>
        <v/>
      </c>
      <c r="AK188" s="106" t="str">
        <f t="shared" si="62"/>
        <v/>
      </c>
      <c r="AL188" s="106" t="str">
        <f t="shared" si="63"/>
        <v/>
      </c>
      <c r="AM188" s="106" t="str">
        <f t="shared" si="64"/>
        <v/>
      </c>
      <c r="AN188" s="106" t="str">
        <f t="shared" si="65"/>
        <v/>
      </c>
      <c r="AR188" s="106" t="str">
        <f t="shared" si="66"/>
        <v/>
      </c>
      <c r="AS188" s="106" t="str">
        <f t="shared" si="67"/>
        <v/>
      </c>
      <c r="AT188" s="106" t="str">
        <f t="shared" si="68"/>
        <v/>
      </c>
      <c r="AU188" s="106" t="str">
        <f t="shared" si="69"/>
        <v/>
      </c>
      <c r="AV188" s="106" t="str">
        <f t="shared" si="70"/>
        <v/>
      </c>
    </row>
    <row r="189" spans="1:48">
      <c r="A189"/>
      <c r="B189"/>
      <c r="D189" s="159">
        <v>182</v>
      </c>
      <c r="F189" s="159" t="str">
        <f t="shared" si="76"/>
        <v/>
      </c>
      <c r="G189" s="159" t="str">
        <f t="shared" si="76"/>
        <v/>
      </c>
      <c r="H189" s="159" t="str">
        <f t="shared" si="76"/>
        <v/>
      </c>
      <c r="I189" s="159" t="str">
        <f t="shared" si="76"/>
        <v/>
      </c>
      <c r="J189" s="159" t="str">
        <f t="shared" si="76"/>
        <v/>
      </c>
      <c r="K189" s="292"/>
      <c r="L189" s="292"/>
      <c r="N189" s="319">
        <v>-3.9818120558775233E-2</v>
      </c>
      <c r="P189" s="319">
        <v>4.1103278756878378E-3</v>
      </c>
      <c r="R189" s="319">
        <v>0.50103679725275252</v>
      </c>
      <c r="AC189" s="300" t="str">
        <f t="shared" si="59"/>
        <v/>
      </c>
      <c r="AD189" s="300" t="str">
        <f t="shared" si="58"/>
        <v/>
      </c>
      <c r="AE189" s="300" t="str">
        <f t="shared" si="56"/>
        <v/>
      </c>
      <c r="AF189" s="300" t="str">
        <f t="shared" si="57"/>
        <v/>
      </c>
      <c r="AI189" s="63" t="str">
        <f t="shared" si="60"/>
        <v/>
      </c>
      <c r="AJ189" s="106" t="str">
        <f t="shared" si="61"/>
        <v/>
      </c>
      <c r="AK189" s="106" t="str">
        <f t="shared" si="62"/>
        <v/>
      </c>
      <c r="AL189" s="106" t="str">
        <f t="shared" si="63"/>
        <v/>
      </c>
      <c r="AM189" s="106" t="str">
        <f t="shared" si="64"/>
        <v/>
      </c>
      <c r="AN189" s="106" t="str">
        <f t="shared" si="65"/>
        <v/>
      </c>
      <c r="AR189" s="106" t="str">
        <f t="shared" si="66"/>
        <v/>
      </c>
      <c r="AS189" s="106" t="str">
        <f t="shared" si="67"/>
        <v/>
      </c>
      <c r="AT189" s="106" t="str">
        <f t="shared" si="68"/>
        <v/>
      </c>
      <c r="AU189" s="106" t="str">
        <f t="shared" si="69"/>
        <v/>
      </c>
      <c r="AV189" s="106" t="str">
        <f t="shared" si="70"/>
        <v/>
      </c>
    </row>
    <row r="190" spans="1:48">
      <c r="A190"/>
      <c r="B190"/>
      <c r="D190" s="159">
        <v>183</v>
      </c>
      <c r="F190" s="159" t="str">
        <f t="shared" si="76"/>
        <v/>
      </c>
      <c r="G190" s="159" t="str">
        <f t="shared" si="76"/>
        <v/>
      </c>
      <c r="H190" s="159" t="str">
        <f t="shared" si="76"/>
        <v/>
      </c>
      <c r="I190" s="159" t="str">
        <f t="shared" si="76"/>
        <v/>
      </c>
      <c r="J190" s="159" t="str">
        <f t="shared" si="76"/>
        <v/>
      </c>
      <c r="K190" s="292"/>
      <c r="L190" s="292"/>
      <c r="N190" s="319">
        <v>-4.0229691127837947E-2</v>
      </c>
      <c r="P190" s="319">
        <v>3.6696269406033856E-3</v>
      </c>
      <c r="R190" s="319">
        <v>0.43623796712264773</v>
      </c>
      <c r="AC190" s="300" t="str">
        <f t="shared" si="59"/>
        <v/>
      </c>
      <c r="AD190" s="300" t="str">
        <f t="shared" si="58"/>
        <v/>
      </c>
      <c r="AE190" s="300" t="str">
        <f t="shared" si="56"/>
        <v/>
      </c>
      <c r="AF190" s="300" t="str">
        <f t="shared" si="57"/>
        <v/>
      </c>
      <c r="AI190" s="63" t="str">
        <f t="shared" si="60"/>
        <v/>
      </c>
      <c r="AJ190" s="106" t="str">
        <f t="shared" si="61"/>
        <v/>
      </c>
      <c r="AK190" s="106" t="str">
        <f t="shared" si="62"/>
        <v/>
      </c>
      <c r="AL190" s="106" t="str">
        <f t="shared" si="63"/>
        <v/>
      </c>
      <c r="AM190" s="106" t="str">
        <f t="shared" si="64"/>
        <v/>
      </c>
      <c r="AN190" s="106" t="str">
        <f t="shared" si="65"/>
        <v/>
      </c>
      <c r="AR190" s="106" t="str">
        <f t="shared" si="66"/>
        <v/>
      </c>
      <c r="AS190" s="106" t="str">
        <f t="shared" si="67"/>
        <v/>
      </c>
      <c r="AT190" s="106" t="str">
        <f t="shared" si="68"/>
        <v/>
      </c>
      <c r="AU190" s="106" t="str">
        <f t="shared" si="69"/>
        <v/>
      </c>
      <c r="AV190" s="106" t="str">
        <f t="shared" si="70"/>
        <v/>
      </c>
    </row>
    <row r="191" spans="1:48">
      <c r="A191"/>
      <c r="B191"/>
      <c r="D191" s="159">
        <v>184</v>
      </c>
      <c r="F191" s="159" t="str">
        <f t="shared" si="76"/>
        <v/>
      </c>
      <c r="G191" s="159" t="str">
        <f t="shared" si="76"/>
        <v/>
      </c>
      <c r="H191" s="159" t="str">
        <f t="shared" si="76"/>
        <v/>
      </c>
      <c r="I191" s="159" t="str">
        <f t="shared" si="76"/>
        <v/>
      </c>
      <c r="J191" s="159" t="str">
        <f t="shared" si="76"/>
        <v/>
      </c>
      <c r="K191" s="292"/>
      <c r="L191" s="292"/>
      <c r="N191" s="319">
        <v>-2.4084752413018891E-2</v>
      </c>
      <c r="P191" s="319">
        <v>4.8926056424711149E-3</v>
      </c>
      <c r="R191" s="319">
        <v>0.6229617803736458</v>
      </c>
      <c r="AC191" s="300" t="str">
        <f t="shared" si="59"/>
        <v/>
      </c>
      <c r="AD191" s="300" t="str">
        <f t="shared" si="58"/>
        <v/>
      </c>
      <c r="AE191" s="300" t="str">
        <f t="shared" si="56"/>
        <v/>
      </c>
      <c r="AF191" s="300" t="str">
        <f t="shared" si="57"/>
        <v/>
      </c>
      <c r="AI191" s="63" t="str">
        <f t="shared" si="60"/>
        <v/>
      </c>
      <c r="AJ191" s="106" t="str">
        <f t="shared" si="61"/>
        <v/>
      </c>
      <c r="AK191" s="106" t="str">
        <f t="shared" si="62"/>
        <v/>
      </c>
      <c r="AL191" s="106" t="str">
        <f t="shared" si="63"/>
        <v/>
      </c>
      <c r="AM191" s="106" t="str">
        <f t="shared" si="64"/>
        <v/>
      </c>
      <c r="AN191" s="106" t="str">
        <f t="shared" si="65"/>
        <v/>
      </c>
      <c r="AR191" s="106" t="str">
        <f t="shared" si="66"/>
        <v/>
      </c>
      <c r="AS191" s="106" t="str">
        <f t="shared" si="67"/>
        <v/>
      </c>
      <c r="AT191" s="106" t="str">
        <f t="shared" si="68"/>
        <v/>
      </c>
      <c r="AU191" s="106" t="str">
        <f t="shared" si="69"/>
        <v/>
      </c>
      <c r="AV191" s="106" t="str">
        <f t="shared" si="70"/>
        <v/>
      </c>
    </row>
    <row r="192" spans="1:48">
      <c r="A192"/>
      <c r="B192"/>
      <c r="D192" s="159">
        <v>185</v>
      </c>
      <c r="F192" s="159" t="str">
        <f t="shared" si="76"/>
        <v/>
      </c>
      <c r="G192" s="159" t="str">
        <f t="shared" si="76"/>
        <v/>
      </c>
      <c r="H192" s="159" t="str">
        <f t="shared" si="76"/>
        <v/>
      </c>
      <c r="I192" s="159" t="str">
        <f t="shared" si="76"/>
        <v/>
      </c>
      <c r="J192" s="159" t="str">
        <f t="shared" si="76"/>
        <v/>
      </c>
      <c r="K192" s="292"/>
      <c r="L192" s="292"/>
      <c r="N192" s="319">
        <v>-3.0493529920109525E-2</v>
      </c>
      <c r="P192" s="319">
        <v>4.203772605289759E-3</v>
      </c>
      <c r="R192" s="319">
        <v>0.51497657537685781</v>
      </c>
      <c r="AC192" s="300" t="str">
        <f t="shared" si="59"/>
        <v/>
      </c>
      <c r="AD192" s="300" t="str">
        <f t="shared" si="58"/>
        <v/>
      </c>
      <c r="AE192" s="300" t="str">
        <f t="shared" si="56"/>
        <v/>
      </c>
      <c r="AF192" s="300" t="str">
        <f t="shared" si="57"/>
        <v/>
      </c>
      <c r="AI192" s="63" t="str">
        <f t="shared" si="60"/>
        <v/>
      </c>
      <c r="AJ192" s="106" t="str">
        <f t="shared" si="61"/>
        <v/>
      </c>
      <c r="AK192" s="106" t="str">
        <f t="shared" si="62"/>
        <v/>
      </c>
      <c r="AL192" s="106" t="str">
        <f t="shared" si="63"/>
        <v/>
      </c>
      <c r="AM192" s="106" t="str">
        <f t="shared" si="64"/>
        <v/>
      </c>
      <c r="AN192" s="106" t="str">
        <f t="shared" si="65"/>
        <v/>
      </c>
      <c r="AR192" s="106" t="str">
        <f t="shared" si="66"/>
        <v/>
      </c>
      <c r="AS192" s="106" t="str">
        <f t="shared" si="67"/>
        <v/>
      </c>
      <c r="AT192" s="106" t="str">
        <f t="shared" si="68"/>
        <v/>
      </c>
      <c r="AU192" s="106" t="str">
        <f t="shared" si="69"/>
        <v/>
      </c>
      <c r="AV192" s="106" t="str">
        <f t="shared" si="70"/>
        <v/>
      </c>
    </row>
    <row r="193" spans="1:48">
      <c r="A193"/>
      <c r="B193"/>
      <c r="D193" s="159">
        <v>186</v>
      </c>
      <c r="F193" s="159" t="str">
        <f t="shared" si="76"/>
        <v/>
      </c>
      <c r="G193" s="159" t="str">
        <f t="shared" si="76"/>
        <v/>
      </c>
      <c r="H193" s="159" t="str">
        <f t="shared" si="76"/>
        <v/>
      </c>
      <c r="I193" s="159" t="str">
        <f t="shared" si="76"/>
        <v/>
      </c>
      <c r="J193" s="159" t="str">
        <f t="shared" si="76"/>
        <v/>
      </c>
      <c r="K193" s="292"/>
      <c r="L193" s="292"/>
      <c r="N193" s="319">
        <v>-3.8340308209970919E-2</v>
      </c>
      <c r="P193" s="319">
        <v>4.5832308974811595E-3</v>
      </c>
      <c r="R193" s="319">
        <v>0.57348487374425239</v>
      </c>
      <c r="AC193" s="300" t="str">
        <f t="shared" si="59"/>
        <v/>
      </c>
      <c r="AD193" s="300" t="str">
        <f t="shared" si="58"/>
        <v/>
      </c>
      <c r="AE193" s="300" t="str">
        <f t="shared" si="56"/>
        <v/>
      </c>
      <c r="AF193" s="300" t="str">
        <f t="shared" si="57"/>
        <v/>
      </c>
      <c r="AI193" s="63" t="str">
        <f t="shared" si="60"/>
        <v/>
      </c>
      <c r="AJ193" s="106" t="str">
        <f t="shared" si="61"/>
        <v/>
      </c>
      <c r="AK193" s="106" t="str">
        <f t="shared" si="62"/>
        <v/>
      </c>
      <c r="AL193" s="106" t="str">
        <f t="shared" si="63"/>
        <v/>
      </c>
      <c r="AM193" s="106" t="str">
        <f t="shared" si="64"/>
        <v/>
      </c>
      <c r="AN193" s="106" t="str">
        <f t="shared" si="65"/>
        <v/>
      </c>
      <c r="AR193" s="106" t="str">
        <f t="shared" si="66"/>
        <v/>
      </c>
      <c r="AS193" s="106" t="str">
        <f t="shared" si="67"/>
        <v/>
      </c>
      <c r="AT193" s="106" t="str">
        <f t="shared" si="68"/>
        <v/>
      </c>
      <c r="AU193" s="106" t="str">
        <f t="shared" si="69"/>
        <v/>
      </c>
      <c r="AV193" s="106" t="str">
        <f t="shared" si="70"/>
        <v/>
      </c>
    </row>
    <row r="194" spans="1:48">
      <c r="A194"/>
      <c r="B194"/>
      <c r="D194" s="159">
        <v>187</v>
      </c>
      <c r="F194" s="159" t="str">
        <f t="shared" si="76"/>
        <v/>
      </c>
      <c r="G194" s="159" t="str">
        <f t="shared" si="76"/>
        <v/>
      </c>
      <c r="H194" s="159" t="str">
        <f t="shared" si="76"/>
        <v/>
      </c>
      <c r="I194" s="159" t="str">
        <f t="shared" si="76"/>
        <v/>
      </c>
      <c r="J194" s="159" t="str">
        <f t="shared" si="76"/>
        <v/>
      </c>
      <c r="K194" s="292"/>
      <c r="L194" s="292"/>
      <c r="N194" s="319">
        <v>-3.314605874397912E-2</v>
      </c>
      <c r="P194" s="319">
        <v>3.8476754954988412E-3</v>
      </c>
      <c r="R194" s="319">
        <v>0.46201863447253877</v>
      </c>
      <c r="AC194" s="300" t="str">
        <f t="shared" si="59"/>
        <v/>
      </c>
      <c r="AD194" s="300" t="str">
        <f t="shared" si="58"/>
        <v/>
      </c>
      <c r="AE194" s="300" t="str">
        <f t="shared" ref="AE194:AE257" si="77">IF(AC194="","",NORMDIST(AD194,$AB$3,$Z$3,FALSE))</f>
        <v/>
      </c>
      <c r="AF194" s="300" t="str">
        <f t="shared" ref="AF194:AF257" si="78">IF(AC194="","",NORMDIST(AD194,$AB$3,$Z$3,TRUE))</f>
        <v/>
      </c>
      <c r="AI194" s="63" t="str">
        <f t="shared" si="60"/>
        <v/>
      </c>
      <c r="AJ194" s="106" t="str">
        <f t="shared" si="61"/>
        <v/>
      </c>
      <c r="AK194" s="106" t="str">
        <f t="shared" si="62"/>
        <v/>
      </c>
      <c r="AL194" s="106" t="str">
        <f t="shared" si="63"/>
        <v/>
      </c>
      <c r="AM194" s="106" t="str">
        <f t="shared" si="64"/>
        <v/>
      </c>
      <c r="AN194" s="106" t="str">
        <f t="shared" si="65"/>
        <v/>
      </c>
      <c r="AR194" s="106" t="str">
        <f t="shared" si="66"/>
        <v/>
      </c>
      <c r="AS194" s="106" t="str">
        <f t="shared" si="67"/>
        <v/>
      </c>
      <c r="AT194" s="106" t="str">
        <f t="shared" si="68"/>
        <v/>
      </c>
      <c r="AU194" s="106" t="str">
        <f t="shared" si="69"/>
        <v/>
      </c>
      <c r="AV194" s="106" t="str">
        <f t="shared" si="70"/>
        <v/>
      </c>
    </row>
    <row r="195" spans="1:48">
      <c r="A195"/>
      <c r="B195"/>
      <c r="D195" s="159">
        <v>188</v>
      </c>
      <c r="F195" s="159" t="str">
        <f t="shared" si="76"/>
        <v/>
      </c>
      <c r="G195" s="159" t="str">
        <f t="shared" si="76"/>
        <v/>
      </c>
      <c r="H195" s="159" t="str">
        <f t="shared" si="76"/>
        <v/>
      </c>
      <c r="I195" s="159" t="str">
        <f t="shared" si="76"/>
        <v/>
      </c>
      <c r="J195" s="159" t="str">
        <f t="shared" si="76"/>
        <v/>
      </c>
      <c r="K195" s="292"/>
      <c r="L195" s="292"/>
      <c r="N195" s="319">
        <v>-3.1983400657087935E-2</v>
      </c>
      <c r="P195" s="319">
        <v>6.0631826057541893E-3</v>
      </c>
      <c r="R195" s="319">
        <v>0.82383083413797964</v>
      </c>
      <c r="AC195" s="300" t="str">
        <f t="shared" si="59"/>
        <v/>
      </c>
      <c r="AD195" s="300" t="str">
        <f t="shared" ref="AD195:AD258" si="79">IF($C$5=0,IF(AC195="","",LARGE($B$11:$B$2010,$AC195)),IF(AC195="","",LARGE($B$11:$B$2010,$AC195)*$C$3))</f>
        <v/>
      </c>
      <c r="AE195" s="300" t="str">
        <f t="shared" si="77"/>
        <v/>
      </c>
      <c r="AF195" s="300" t="str">
        <f t="shared" si="78"/>
        <v/>
      </c>
      <c r="AI195" s="63" t="str">
        <f t="shared" si="60"/>
        <v/>
      </c>
      <c r="AJ195" s="106" t="str">
        <f t="shared" si="61"/>
        <v/>
      </c>
      <c r="AK195" s="106" t="str">
        <f t="shared" si="62"/>
        <v/>
      </c>
      <c r="AL195" s="106" t="str">
        <f t="shared" si="63"/>
        <v/>
      </c>
      <c r="AM195" s="106" t="str">
        <f t="shared" si="64"/>
        <v/>
      </c>
      <c r="AN195" s="106" t="str">
        <f t="shared" si="65"/>
        <v/>
      </c>
      <c r="AR195" s="106" t="str">
        <f t="shared" si="66"/>
        <v/>
      </c>
      <c r="AS195" s="106" t="str">
        <f t="shared" si="67"/>
        <v/>
      </c>
      <c r="AT195" s="106" t="str">
        <f t="shared" si="68"/>
        <v/>
      </c>
      <c r="AU195" s="106" t="str">
        <f t="shared" si="69"/>
        <v/>
      </c>
      <c r="AV195" s="106" t="str">
        <f t="shared" si="70"/>
        <v/>
      </c>
    </row>
    <row r="196" spans="1:48">
      <c r="A196"/>
      <c r="B196"/>
      <c r="D196" s="159">
        <v>189</v>
      </c>
      <c r="F196" s="159" t="str">
        <f t="shared" si="76"/>
        <v/>
      </c>
      <c r="G196" s="159" t="str">
        <f t="shared" si="76"/>
        <v/>
      </c>
      <c r="H196" s="159" t="str">
        <f t="shared" si="76"/>
        <v/>
      </c>
      <c r="I196" s="159" t="str">
        <f t="shared" si="76"/>
        <v/>
      </c>
      <c r="J196" s="159" t="str">
        <f t="shared" si="76"/>
        <v/>
      </c>
      <c r="K196" s="292"/>
      <c r="L196" s="292"/>
      <c r="N196" s="319">
        <v>-2.9001366128637594E-2</v>
      </c>
      <c r="P196" s="319">
        <v>4.7145570875756545E-3</v>
      </c>
      <c r="R196" s="319">
        <v>0.59434310425362824</v>
      </c>
      <c r="AC196" s="300" t="str">
        <f t="shared" ref="AC196:AC259" si="80">IF(ISNUMBER(AC195),IF(AC195&gt;1,AC195-1,""),"")</f>
        <v/>
      </c>
      <c r="AD196" s="300" t="str">
        <f t="shared" si="79"/>
        <v/>
      </c>
      <c r="AE196" s="300" t="str">
        <f t="shared" si="77"/>
        <v/>
      </c>
      <c r="AF196" s="300" t="str">
        <f t="shared" si="78"/>
        <v/>
      </c>
      <c r="AI196" s="63" t="str">
        <f t="shared" ref="AI196:AI259" si="81">IF(ISNUMBER(AJ196),AI195+1,"")</f>
        <v/>
      </c>
      <c r="AJ196" s="106" t="str">
        <f t="shared" ref="AJ196:AJ259" si="82">IF($C$5=1,AJ195,IF(ISNUMBER(F201),(F201+1)*AJ195,""))</f>
        <v/>
      </c>
      <c r="AK196" s="106" t="str">
        <f t="shared" ref="AK196:AK259" si="83">IF($C$5=1,AK195,IF(ISNUMBER(G201),(G201+1)*AK195,""))</f>
        <v/>
      </c>
      <c r="AL196" s="106" t="str">
        <f t="shared" ref="AL196:AL259" si="84">IF($C$5=1,AL195,IF(ISNUMBER(H201),(H201+1)*AL195,""))</f>
        <v/>
      </c>
      <c r="AM196" s="106" t="str">
        <f t="shared" ref="AM196:AM259" si="85">IF($C$5=1,AM195,IF(ISNUMBER(I201),(I201+1)*AM195,""))</f>
        <v/>
      </c>
      <c r="AN196" s="106" t="str">
        <f t="shared" ref="AN196:AN259" si="86">IF($C$5=1,AN195,IF(ISNUMBER(J201),(J201+1)*AN195,""))</f>
        <v/>
      </c>
      <c r="AR196" s="106" t="str">
        <f t="shared" ref="AR196:AR259" si="87">IF(ISNUMBER(F201),(F201+AR195),"")</f>
        <v/>
      </c>
      <c r="AS196" s="106" t="str">
        <f t="shared" ref="AS196:AS259" si="88">IF(ISNUMBER(G201),(G201+AS195),"")</f>
        <v/>
      </c>
      <c r="AT196" s="106" t="str">
        <f t="shared" ref="AT196:AT259" si="89">IF(ISNUMBER(H201),(H201+AT195),"")</f>
        <v/>
      </c>
      <c r="AU196" s="106" t="str">
        <f t="shared" ref="AU196:AU259" si="90">IF(ISNUMBER(I201),(I201+AU195),"")</f>
        <v/>
      </c>
      <c r="AV196" s="106" t="str">
        <f t="shared" ref="AV196:AV259" si="91">IF(ISNUMBER(J201),(J201+AV195),"")</f>
        <v/>
      </c>
    </row>
    <row r="197" spans="1:48">
      <c r="A197"/>
      <c r="B197"/>
      <c r="D197" s="159">
        <v>190</v>
      </c>
      <c r="F197" s="159" t="str">
        <f t="shared" si="76"/>
        <v/>
      </c>
      <c r="G197" s="159" t="str">
        <f t="shared" si="76"/>
        <v/>
      </c>
      <c r="H197" s="159" t="str">
        <f t="shared" si="76"/>
        <v/>
      </c>
      <c r="I197" s="159" t="str">
        <f t="shared" si="76"/>
        <v/>
      </c>
      <c r="J197" s="159" t="str">
        <f t="shared" si="76"/>
        <v/>
      </c>
      <c r="K197" s="292"/>
      <c r="L197" s="292"/>
      <c r="N197" s="319">
        <v>-2.4084752413018856E-2</v>
      </c>
      <c r="P197" s="319">
        <v>4.4752658897871432E-3</v>
      </c>
      <c r="R197" s="319">
        <v>0.55649238973022941</v>
      </c>
      <c r="AC197" s="300" t="str">
        <f t="shared" si="80"/>
        <v/>
      </c>
      <c r="AD197" s="300" t="str">
        <f t="shared" si="79"/>
        <v/>
      </c>
      <c r="AE197" s="300" t="str">
        <f t="shared" si="77"/>
        <v/>
      </c>
      <c r="AF197" s="300" t="str">
        <f t="shared" si="78"/>
        <v/>
      </c>
      <c r="AI197" s="63" t="str">
        <f t="shared" si="81"/>
        <v/>
      </c>
      <c r="AJ197" s="106" t="str">
        <f t="shared" si="82"/>
        <v/>
      </c>
      <c r="AK197" s="106" t="str">
        <f t="shared" si="83"/>
        <v/>
      </c>
      <c r="AL197" s="106" t="str">
        <f t="shared" si="84"/>
        <v/>
      </c>
      <c r="AM197" s="106" t="str">
        <f t="shared" si="85"/>
        <v/>
      </c>
      <c r="AN197" s="106" t="str">
        <f t="shared" si="86"/>
        <v/>
      </c>
      <c r="AR197" s="106" t="str">
        <f t="shared" si="87"/>
        <v/>
      </c>
      <c r="AS197" s="106" t="str">
        <f t="shared" si="88"/>
        <v/>
      </c>
      <c r="AT197" s="106" t="str">
        <f t="shared" si="89"/>
        <v/>
      </c>
      <c r="AU197" s="106" t="str">
        <f t="shared" si="90"/>
        <v/>
      </c>
      <c r="AV197" s="106" t="str">
        <f t="shared" si="91"/>
        <v/>
      </c>
    </row>
    <row r="198" spans="1:48">
      <c r="A198"/>
      <c r="B198"/>
      <c r="D198" s="159">
        <v>191</v>
      </c>
      <c r="F198" s="159" t="str">
        <f t="shared" ref="F198:J207" si="92">IF($C$5=0,IF($D198&gt;$A$5,"",INDIRECT(CONCATENATE("B",RANDBETWEEN(11,$D$5)))),IF($D198&gt;$A$5,"",$C$3*INDIRECT(CONCATENATE("B",RANDBETWEEN(11,$D$5)))))</f>
        <v/>
      </c>
      <c r="G198" s="159" t="str">
        <f t="shared" si="92"/>
        <v/>
      </c>
      <c r="H198" s="159" t="str">
        <f t="shared" si="92"/>
        <v/>
      </c>
      <c r="I198" s="159" t="str">
        <f t="shared" si="92"/>
        <v/>
      </c>
      <c r="J198" s="159" t="str">
        <f t="shared" si="92"/>
        <v/>
      </c>
      <c r="K198" s="292"/>
      <c r="L198" s="292"/>
      <c r="N198" s="319">
        <v>-3.4631853257439837E-2</v>
      </c>
      <c r="P198" s="319">
        <v>4.6387941665905139E-3</v>
      </c>
      <c r="R198" s="319">
        <v>0.58187628275723102</v>
      </c>
      <c r="AC198" s="300" t="str">
        <f t="shared" si="80"/>
        <v/>
      </c>
      <c r="AD198" s="300" t="str">
        <f t="shared" si="79"/>
        <v/>
      </c>
      <c r="AE198" s="300" t="str">
        <f t="shared" si="77"/>
        <v/>
      </c>
      <c r="AF198" s="300" t="str">
        <f t="shared" si="78"/>
        <v/>
      </c>
      <c r="AI198" s="63" t="str">
        <f t="shared" si="81"/>
        <v/>
      </c>
      <c r="AJ198" s="106" t="str">
        <f t="shared" si="82"/>
        <v/>
      </c>
      <c r="AK198" s="106" t="str">
        <f t="shared" si="83"/>
        <v/>
      </c>
      <c r="AL198" s="106" t="str">
        <f t="shared" si="84"/>
        <v/>
      </c>
      <c r="AM198" s="106" t="str">
        <f t="shared" si="85"/>
        <v/>
      </c>
      <c r="AN198" s="106" t="str">
        <f t="shared" si="86"/>
        <v/>
      </c>
      <c r="AR198" s="106" t="str">
        <f t="shared" si="87"/>
        <v/>
      </c>
      <c r="AS198" s="106" t="str">
        <f t="shared" si="88"/>
        <v/>
      </c>
      <c r="AT198" s="106" t="str">
        <f t="shared" si="89"/>
        <v/>
      </c>
      <c r="AU198" s="106" t="str">
        <f t="shared" si="90"/>
        <v/>
      </c>
      <c r="AV198" s="106" t="str">
        <f t="shared" si="91"/>
        <v/>
      </c>
    </row>
    <row r="199" spans="1:48">
      <c r="A199"/>
      <c r="B199"/>
      <c r="D199" s="159">
        <v>192</v>
      </c>
      <c r="F199" s="159" t="str">
        <f t="shared" si="92"/>
        <v/>
      </c>
      <c r="G199" s="159" t="str">
        <f t="shared" si="92"/>
        <v/>
      </c>
      <c r="H199" s="159" t="str">
        <f t="shared" si="92"/>
        <v/>
      </c>
      <c r="I199" s="159" t="str">
        <f t="shared" si="92"/>
        <v/>
      </c>
      <c r="J199" s="159" t="str">
        <f t="shared" si="92"/>
        <v/>
      </c>
      <c r="K199" s="292"/>
      <c r="L199" s="292"/>
      <c r="N199" s="319">
        <v>-2.4084752413018922E-2</v>
      </c>
      <c r="P199" s="319">
        <v>4.7233979918840487E-3</v>
      </c>
      <c r="R199" s="319">
        <v>0.5954545638629376</v>
      </c>
      <c r="AC199" s="300" t="str">
        <f t="shared" si="80"/>
        <v/>
      </c>
      <c r="AD199" s="300" t="str">
        <f t="shared" si="79"/>
        <v/>
      </c>
      <c r="AE199" s="300" t="str">
        <f t="shared" si="77"/>
        <v/>
      </c>
      <c r="AF199" s="300" t="str">
        <f t="shared" si="78"/>
        <v/>
      </c>
      <c r="AI199" s="63" t="str">
        <f t="shared" si="81"/>
        <v/>
      </c>
      <c r="AJ199" s="106" t="str">
        <f t="shared" si="82"/>
        <v/>
      </c>
      <c r="AK199" s="106" t="str">
        <f t="shared" si="83"/>
        <v/>
      </c>
      <c r="AL199" s="106" t="str">
        <f t="shared" si="84"/>
        <v/>
      </c>
      <c r="AM199" s="106" t="str">
        <f t="shared" si="85"/>
        <v/>
      </c>
      <c r="AN199" s="106" t="str">
        <f t="shared" si="86"/>
        <v/>
      </c>
      <c r="AR199" s="106" t="str">
        <f t="shared" si="87"/>
        <v/>
      </c>
      <c r="AS199" s="106" t="str">
        <f t="shared" si="88"/>
        <v/>
      </c>
      <c r="AT199" s="106" t="str">
        <f t="shared" si="89"/>
        <v/>
      </c>
      <c r="AU199" s="106" t="str">
        <f t="shared" si="90"/>
        <v/>
      </c>
      <c r="AV199" s="106" t="str">
        <f t="shared" si="91"/>
        <v/>
      </c>
    </row>
    <row r="200" spans="1:48">
      <c r="A200"/>
      <c r="B200"/>
      <c r="D200" s="159">
        <v>193</v>
      </c>
      <c r="F200" s="159" t="str">
        <f t="shared" si="92"/>
        <v/>
      </c>
      <c r="G200" s="159" t="str">
        <f t="shared" si="92"/>
        <v/>
      </c>
      <c r="H200" s="159" t="str">
        <f t="shared" si="92"/>
        <v/>
      </c>
      <c r="I200" s="159" t="str">
        <f t="shared" si="92"/>
        <v/>
      </c>
      <c r="J200" s="159" t="str">
        <f t="shared" si="92"/>
        <v/>
      </c>
      <c r="K200" s="292"/>
      <c r="L200" s="292"/>
      <c r="N200" s="319">
        <v>-3.9818120558775254E-2</v>
      </c>
      <c r="P200" s="319">
        <v>3.538300750508888E-3</v>
      </c>
      <c r="R200" s="319">
        <v>0.41744817055713113</v>
      </c>
      <c r="AC200" s="300" t="str">
        <f t="shared" si="80"/>
        <v/>
      </c>
      <c r="AD200" s="300" t="str">
        <f t="shared" si="79"/>
        <v/>
      </c>
      <c r="AE200" s="300" t="str">
        <f t="shared" si="77"/>
        <v/>
      </c>
      <c r="AF200" s="300" t="str">
        <f t="shared" si="78"/>
        <v/>
      </c>
      <c r="AI200" s="63" t="str">
        <f t="shared" si="81"/>
        <v/>
      </c>
      <c r="AJ200" s="106" t="str">
        <f t="shared" si="82"/>
        <v/>
      </c>
      <c r="AK200" s="106" t="str">
        <f t="shared" si="83"/>
        <v/>
      </c>
      <c r="AL200" s="106" t="str">
        <f t="shared" si="84"/>
        <v/>
      </c>
      <c r="AM200" s="106" t="str">
        <f t="shared" si="85"/>
        <v/>
      </c>
      <c r="AN200" s="106" t="str">
        <f t="shared" si="86"/>
        <v/>
      </c>
      <c r="AR200" s="106" t="str">
        <f t="shared" si="87"/>
        <v/>
      </c>
      <c r="AS200" s="106" t="str">
        <f t="shared" si="88"/>
        <v/>
      </c>
      <c r="AT200" s="106" t="str">
        <f t="shared" si="89"/>
        <v/>
      </c>
      <c r="AU200" s="106" t="str">
        <f t="shared" si="90"/>
        <v/>
      </c>
      <c r="AV200" s="106" t="str">
        <f t="shared" si="91"/>
        <v/>
      </c>
    </row>
    <row r="201" spans="1:48">
      <c r="A201"/>
      <c r="B201"/>
      <c r="D201" s="159">
        <v>194</v>
      </c>
      <c r="F201" s="159" t="str">
        <f t="shared" si="92"/>
        <v/>
      </c>
      <c r="G201" s="159" t="str">
        <f t="shared" si="92"/>
        <v/>
      </c>
      <c r="H201" s="159" t="str">
        <f t="shared" si="92"/>
        <v/>
      </c>
      <c r="I201" s="159" t="str">
        <f t="shared" si="92"/>
        <v/>
      </c>
      <c r="J201" s="159" t="str">
        <f t="shared" si="92"/>
        <v/>
      </c>
      <c r="K201" s="292"/>
      <c r="L201" s="292"/>
      <c r="N201" s="319">
        <v>-2.4084752413018821E-2</v>
      </c>
      <c r="P201" s="319">
        <v>3.7542307658969161E-3</v>
      </c>
      <c r="R201" s="319">
        <v>0.4485661390946607</v>
      </c>
      <c r="AC201" s="300" t="str">
        <f t="shared" si="80"/>
        <v/>
      </c>
      <c r="AD201" s="300" t="str">
        <f t="shared" si="79"/>
        <v/>
      </c>
      <c r="AE201" s="300" t="str">
        <f t="shared" si="77"/>
        <v/>
      </c>
      <c r="AF201" s="300" t="str">
        <f t="shared" si="78"/>
        <v/>
      </c>
      <c r="AI201" s="63" t="str">
        <f t="shared" si="81"/>
        <v/>
      </c>
      <c r="AJ201" s="106" t="str">
        <f t="shared" si="82"/>
        <v/>
      </c>
      <c r="AK201" s="106" t="str">
        <f t="shared" si="83"/>
        <v/>
      </c>
      <c r="AL201" s="106" t="str">
        <f t="shared" si="84"/>
        <v/>
      </c>
      <c r="AM201" s="106" t="str">
        <f t="shared" si="85"/>
        <v/>
      </c>
      <c r="AN201" s="106" t="str">
        <f t="shared" si="86"/>
        <v/>
      </c>
      <c r="AR201" s="106" t="str">
        <f t="shared" si="87"/>
        <v/>
      </c>
      <c r="AS201" s="106" t="str">
        <f t="shared" si="88"/>
        <v/>
      </c>
      <c r="AT201" s="106" t="str">
        <f t="shared" si="89"/>
        <v/>
      </c>
      <c r="AU201" s="106" t="str">
        <f t="shared" si="90"/>
        <v/>
      </c>
      <c r="AV201" s="106" t="str">
        <f t="shared" si="91"/>
        <v/>
      </c>
    </row>
    <row r="202" spans="1:48">
      <c r="A202"/>
      <c r="B202"/>
      <c r="D202" s="159">
        <v>195</v>
      </c>
      <c r="F202" s="159" t="str">
        <f t="shared" si="92"/>
        <v/>
      </c>
      <c r="G202" s="159" t="str">
        <f t="shared" si="92"/>
        <v/>
      </c>
      <c r="H202" s="159" t="str">
        <f t="shared" si="92"/>
        <v/>
      </c>
      <c r="I202" s="159" t="str">
        <f t="shared" si="92"/>
        <v/>
      </c>
      <c r="J202" s="159" t="str">
        <f t="shared" si="92"/>
        <v/>
      </c>
      <c r="K202" s="292"/>
      <c r="L202" s="292"/>
      <c r="N202" s="319">
        <v>-3.1983400657088178E-2</v>
      </c>
      <c r="P202" s="319">
        <v>4.0023628679938189E-3</v>
      </c>
      <c r="R202" s="319">
        <v>0.48482669939456136</v>
      </c>
      <c r="AC202" s="300" t="str">
        <f t="shared" si="80"/>
        <v/>
      </c>
      <c r="AD202" s="300" t="str">
        <f t="shared" si="79"/>
        <v/>
      </c>
      <c r="AE202" s="300" t="str">
        <f t="shared" si="77"/>
        <v/>
      </c>
      <c r="AF202" s="300" t="str">
        <f t="shared" si="78"/>
        <v/>
      </c>
      <c r="AI202" s="63" t="str">
        <f t="shared" si="81"/>
        <v/>
      </c>
      <c r="AJ202" s="106" t="str">
        <f t="shared" si="82"/>
        <v/>
      </c>
      <c r="AK202" s="106" t="str">
        <f t="shared" si="83"/>
        <v/>
      </c>
      <c r="AL202" s="106" t="str">
        <f t="shared" si="84"/>
        <v/>
      </c>
      <c r="AM202" s="106" t="str">
        <f t="shared" si="85"/>
        <v/>
      </c>
      <c r="AN202" s="106" t="str">
        <f t="shared" si="86"/>
        <v/>
      </c>
      <c r="AR202" s="106" t="str">
        <f t="shared" si="87"/>
        <v/>
      </c>
      <c r="AS202" s="106" t="str">
        <f t="shared" si="88"/>
        <v/>
      </c>
      <c r="AT202" s="106" t="str">
        <f t="shared" si="89"/>
        <v/>
      </c>
      <c r="AU202" s="106" t="str">
        <f t="shared" si="90"/>
        <v/>
      </c>
      <c r="AV202" s="106" t="str">
        <f t="shared" si="91"/>
        <v/>
      </c>
    </row>
    <row r="203" spans="1:48">
      <c r="A203"/>
      <c r="B203"/>
      <c r="D203" s="159">
        <v>196</v>
      </c>
      <c r="F203" s="159" t="str">
        <f t="shared" si="92"/>
        <v/>
      </c>
      <c r="G203" s="159" t="str">
        <f t="shared" si="92"/>
        <v/>
      </c>
      <c r="H203" s="159" t="str">
        <f t="shared" si="92"/>
        <v/>
      </c>
      <c r="I203" s="159" t="str">
        <f t="shared" si="92"/>
        <v/>
      </c>
      <c r="J203" s="159" t="str">
        <f t="shared" si="92"/>
        <v/>
      </c>
      <c r="K203" s="292"/>
      <c r="L203" s="292"/>
      <c r="N203" s="319">
        <v>-2.4084752413018912E-2</v>
      </c>
      <c r="P203" s="319">
        <v>5.8996543289508195E-3</v>
      </c>
      <c r="R203" s="319">
        <v>0.794564369182573</v>
      </c>
      <c r="AC203" s="300" t="str">
        <f t="shared" si="80"/>
        <v/>
      </c>
      <c r="AD203" s="300" t="str">
        <f t="shared" si="79"/>
        <v/>
      </c>
      <c r="AE203" s="300" t="str">
        <f t="shared" si="77"/>
        <v/>
      </c>
      <c r="AF203" s="300" t="str">
        <f t="shared" si="78"/>
        <v/>
      </c>
      <c r="AI203" s="63" t="str">
        <f t="shared" si="81"/>
        <v/>
      </c>
      <c r="AJ203" s="106" t="str">
        <f t="shared" si="82"/>
        <v/>
      </c>
      <c r="AK203" s="106" t="str">
        <f t="shared" si="83"/>
        <v/>
      </c>
      <c r="AL203" s="106" t="str">
        <f t="shared" si="84"/>
        <v/>
      </c>
      <c r="AM203" s="106" t="str">
        <f t="shared" si="85"/>
        <v/>
      </c>
      <c r="AN203" s="106" t="str">
        <f t="shared" si="86"/>
        <v/>
      </c>
      <c r="AR203" s="106" t="str">
        <f t="shared" si="87"/>
        <v/>
      </c>
      <c r="AS203" s="106" t="str">
        <f t="shared" si="88"/>
        <v/>
      </c>
      <c r="AT203" s="106" t="str">
        <f t="shared" si="89"/>
        <v/>
      </c>
      <c r="AU203" s="106" t="str">
        <f t="shared" si="90"/>
        <v/>
      </c>
      <c r="AV203" s="106" t="str">
        <f t="shared" si="91"/>
        <v/>
      </c>
    </row>
    <row r="204" spans="1:48">
      <c r="A204"/>
      <c r="B204"/>
      <c r="D204" s="159">
        <v>197</v>
      </c>
      <c r="F204" s="159" t="str">
        <f t="shared" si="92"/>
        <v/>
      </c>
      <c r="G204" s="159" t="str">
        <f t="shared" si="92"/>
        <v/>
      </c>
      <c r="H204" s="159" t="str">
        <f t="shared" si="92"/>
        <v/>
      </c>
      <c r="I204" s="159" t="str">
        <f t="shared" si="92"/>
        <v/>
      </c>
      <c r="J204" s="159" t="str">
        <f t="shared" si="92"/>
        <v/>
      </c>
      <c r="K204" s="292"/>
      <c r="L204" s="292"/>
      <c r="N204" s="319">
        <v>-2.8666960439490696E-2</v>
      </c>
      <c r="P204" s="319">
        <v>4.4140232468940924E-3</v>
      </c>
      <c r="R204" s="319">
        <v>0.54681623026674342</v>
      </c>
      <c r="AC204" s="300" t="str">
        <f t="shared" si="80"/>
        <v/>
      </c>
      <c r="AD204" s="300" t="str">
        <f t="shared" si="79"/>
        <v/>
      </c>
      <c r="AE204" s="300" t="str">
        <f t="shared" si="77"/>
        <v/>
      </c>
      <c r="AF204" s="300" t="str">
        <f t="shared" si="78"/>
        <v/>
      </c>
      <c r="AI204" s="63" t="str">
        <f t="shared" si="81"/>
        <v/>
      </c>
      <c r="AJ204" s="106" t="str">
        <f t="shared" si="82"/>
        <v/>
      </c>
      <c r="AK204" s="106" t="str">
        <f t="shared" si="83"/>
        <v/>
      </c>
      <c r="AL204" s="106" t="str">
        <f t="shared" si="84"/>
        <v/>
      </c>
      <c r="AM204" s="106" t="str">
        <f t="shared" si="85"/>
        <v/>
      </c>
      <c r="AN204" s="106" t="str">
        <f t="shared" si="86"/>
        <v/>
      </c>
      <c r="AR204" s="106" t="str">
        <f t="shared" si="87"/>
        <v/>
      </c>
      <c r="AS204" s="106" t="str">
        <f t="shared" si="88"/>
        <v/>
      </c>
      <c r="AT204" s="106" t="str">
        <f t="shared" si="89"/>
        <v/>
      </c>
      <c r="AU204" s="106" t="str">
        <f t="shared" si="90"/>
        <v/>
      </c>
      <c r="AV204" s="106" t="str">
        <f t="shared" si="91"/>
        <v/>
      </c>
    </row>
    <row r="205" spans="1:48">
      <c r="A205"/>
      <c r="B205"/>
      <c r="D205" s="159">
        <v>198</v>
      </c>
      <c r="F205" s="159" t="str">
        <f t="shared" si="92"/>
        <v/>
      </c>
      <c r="G205" s="159" t="str">
        <f t="shared" si="92"/>
        <v/>
      </c>
      <c r="H205" s="159" t="str">
        <f t="shared" si="92"/>
        <v/>
      </c>
      <c r="I205" s="159" t="str">
        <f t="shared" si="92"/>
        <v/>
      </c>
      <c r="J205" s="159" t="str">
        <f t="shared" si="92"/>
        <v/>
      </c>
      <c r="K205" s="292"/>
      <c r="L205" s="292"/>
      <c r="N205" s="319">
        <v>-5.7882506059149276E-2</v>
      </c>
      <c r="P205" s="319">
        <v>3.5149395681084083E-3</v>
      </c>
      <c r="R205" s="319">
        <v>0.4141762620018008</v>
      </c>
      <c r="AC205" s="300" t="str">
        <f t="shared" si="80"/>
        <v/>
      </c>
      <c r="AD205" s="300" t="str">
        <f t="shared" si="79"/>
        <v/>
      </c>
      <c r="AE205" s="300" t="str">
        <f t="shared" si="77"/>
        <v/>
      </c>
      <c r="AF205" s="300" t="str">
        <f t="shared" si="78"/>
        <v/>
      </c>
      <c r="AI205" s="63" t="str">
        <f t="shared" si="81"/>
        <v/>
      </c>
      <c r="AJ205" s="106" t="str">
        <f t="shared" si="82"/>
        <v/>
      </c>
      <c r="AK205" s="106" t="str">
        <f t="shared" si="83"/>
        <v/>
      </c>
      <c r="AL205" s="106" t="str">
        <f t="shared" si="84"/>
        <v/>
      </c>
      <c r="AM205" s="106" t="str">
        <f t="shared" si="85"/>
        <v/>
      </c>
      <c r="AN205" s="106" t="str">
        <f t="shared" si="86"/>
        <v/>
      </c>
      <c r="AR205" s="106" t="str">
        <f t="shared" si="87"/>
        <v/>
      </c>
      <c r="AS205" s="106" t="str">
        <f t="shared" si="88"/>
        <v/>
      </c>
      <c r="AT205" s="106" t="str">
        <f t="shared" si="89"/>
        <v/>
      </c>
      <c r="AU205" s="106" t="str">
        <f t="shared" si="90"/>
        <v/>
      </c>
      <c r="AV205" s="106" t="str">
        <f t="shared" si="91"/>
        <v/>
      </c>
    </row>
    <row r="206" spans="1:48">
      <c r="A206"/>
      <c r="B206"/>
      <c r="D206" s="159">
        <v>199</v>
      </c>
      <c r="F206" s="159" t="str">
        <f t="shared" si="92"/>
        <v/>
      </c>
      <c r="G206" s="159" t="str">
        <f t="shared" si="92"/>
        <v/>
      </c>
      <c r="H206" s="159" t="str">
        <f t="shared" si="92"/>
        <v/>
      </c>
      <c r="I206" s="159" t="str">
        <f t="shared" si="92"/>
        <v/>
      </c>
      <c r="J206" s="159" t="str">
        <f t="shared" si="92"/>
        <v/>
      </c>
      <c r="K206" s="292"/>
      <c r="L206" s="292"/>
      <c r="N206" s="319">
        <v>-3.4631853257440039E-2</v>
      </c>
      <c r="P206" s="319">
        <v>3.6841472186954745E-3</v>
      </c>
      <c r="R206" s="319">
        <v>0.43855806108544448</v>
      </c>
      <c r="AC206" s="300" t="str">
        <f t="shared" si="80"/>
        <v/>
      </c>
      <c r="AD206" s="300" t="str">
        <f t="shared" si="79"/>
        <v/>
      </c>
      <c r="AE206" s="300" t="str">
        <f t="shared" si="77"/>
        <v/>
      </c>
      <c r="AF206" s="300" t="str">
        <f t="shared" si="78"/>
        <v/>
      </c>
      <c r="AI206" s="63" t="str">
        <f t="shared" si="81"/>
        <v/>
      </c>
      <c r="AJ206" s="106" t="str">
        <f t="shared" si="82"/>
        <v/>
      </c>
      <c r="AK206" s="106" t="str">
        <f t="shared" si="83"/>
        <v/>
      </c>
      <c r="AL206" s="106" t="str">
        <f t="shared" si="84"/>
        <v/>
      </c>
      <c r="AM206" s="106" t="str">
        <f t="shared" si="85"/>
        <v/>
      </c>
      <c r="AN206" s="106" t="str">
        <f t="shared" si="86"/>
        <v/>
      </c>
      <c r="AR206" s="106" t="str">
        <f t="shared" si="87"/>
        <v/>
      </c>
      <c r="AS206" s="106" t="str">
        <f t="shared" si="88"/>
        <v/>
      </c>
      <c r="AT206" s="106" t="str">
        <f t="shared" si="89"/>
        <v/>
      </c>
      <c r="AU206" s="106" t="str">
        <f t="shared" si="90"/>
        <v/>
      </c>
      <c r="AV206" s="106" t="str">
        <f t="shared" si="91"/>
        <v/>
      </c>
    </row>
    <row r="207" spans="1:48">
      <c r="A207"/>
      <c r="B207"/>
      <c r="D207" s="159">
        <v>200</v>
      </c>
      <c r="F207" s="159" t="str">
        <f t="shared" si="92"/>
        <v/>
      </c>
      <c r="G207" s="159" t="str">
        <f t="shared" si="92"/>
        <v/>
      </c>
      <c r="H207" s="159" t="str">
        <f t="shared" si="92"/>
        <v/>
      </c>
      <c r="I207" s="159" t="str">
        <f t="shared" si="92"/>
        <v/>
      </c>
      <c r="J207" s="159" t="str">
        <f t="shared" si="92"/>
        <v/>
      </c>
      <c r="K207" s="292"/>
      <c r="L207" s="292"/>
      <c r="N207" s="319">
        <v>-3.9818120558775032E-2</v>
      </c>
      <c r="P207" s="319">
        <v>5.318786299463479E-3</v>
      </c>
      <c r="R207" s="319">
        <v>0.69344944689791488</v>
      </c>
      <c r="AC207" s="300" t="str">
        <f t="shared" si="80"/>
        <v/>
      </c>
      <c r="AD207" s="300" t="str">
        <f t="shared" si="79"/>
        <v/>
      </c>
      <c r="AE207" s="300" t="str">
        <f t="shared" si="77"/>
        <v/>
      </c>
      <c r="AF207" s="300" t="str">
        <f t="shared" si="78"/>
        <v/>
      </c>
      <c r="AI207" s="63" t="str">
        <f t="shared" si="81"/>
        <v/>
      </c>
      <c r="AJ207" s="106" t="str">
        <f t="shared" si="82"/>
        <v/>
      </c>
      <c r="AK207" s="106" t="str">
        <f t="shared" si="83"/>
        <v/>
      </c>
      <c r="AL207" s="106" t="str">
        <f t="shared" si="84"/>
        <v/>
      </c>
      <c r="AM207" s="106" t="str">
        <f t="shared" si="85"/>
        <v/>
      </c>
      <c r="AN207" s="106" t="str">
        <f t="shared" si="86"/>
        <v/>
      </c>
      <c r="AR207" s="106" t="str">
        <f t="shared" si="87"/>
        <v/>
      </c>
      <c r="AS207" s="106" t="str">
        <f t="shared" si="88"/>
        <v/>
      </c>
      <c r="AT207" s="106" t="str">
        <f t="shared" si="89"/>
        <v/>
      </c>
      <c r="AU207" s="106" t="str">
        <f t="shared" si="90"/>
        <v/>
      </c>
      <c r="AV207" s="106" t="str">
        <f t="shared" si="91"/>
        <v/>
      </c>
    </row>
    <row r="208" spans="1:48">
      <c r="A208"/>
      <c r="B208"/>
      <c r="D208" s="159">
        <v>201</v>
      </c>
      <c r="F208" s="159" t="str">
        <f t="shared" ref="F208:J217" si="93">IF($C$5=0,IF($D208&gt;$A$5,"",INDIRECT(CONCATENATE("B",RANDBETWEEN(11,$D$5)))),IF($D208&gt;$A$5,"",$C$3*INDIRECT(CONCATENATE("B",RANDBETWEEN(11,$D$5)))))</f>
        <v/>
      </c>
      <c r="G208" s="159" t="str">
        <f t="shared" si="93"/>
        <v/>
      </c>
      <c r="H208" s="159" t="str">
        <f t="shared" si="93"/>
        <v/>
      </c>
      <c r="I208" s="159" t="str">
        <f t="shared" si="93"/>
        <v/>
      </c>
      <c r="J208" s="159" t="str">
        <f t="shared" si="93"/>
        <v/>
      </c>
      <c r="K208" s="292"/>
      <c r="L208" s="292"/>
      <c r="N208" s="319">
        <v>-2.4084752413018991E-2</v>
      </c>
      <c r="P208" s="319">
        <v>5.1173765621675381E-3</v>
      </c>
      <c r="R208" s="319">
        <v>0.6597477437586714</v>
      </c>
      <c r="AC208" s="300" t="str">
        <f t="shared" si="80"/>
        <v/>
      </c>
      <c r="AD208" s="300" t="str">
        <f t="shared" si="79"/>
        <v/>
      </c>
      <c r="AE208" s="300" t="str">
        <f t="shared" si="77"/>
        <v/>
      </c>
      <c r="AF208" s="300" t="str">
        <f t="shared" si="78"/>
        <v/>
      </c>
      <c r="AI208" s="63" t="str">
        <f t="shared" si="81"/>
        <v/>
      </c>
      <c r="AJ208" s="106" t="str">
        <f t="shared" si="82"/>
        <v/>
      </c>
      <c r="AK208" s="106" t="str">
        <f t="shared" si="83"/>
        <v/>
      </c>
      <c r="AL208" s="106" t="str">
        <f t="shared" si="84"/>
        <v/>
      </c>
      <c r="AM208" s="106" t="str">
        <f t="shared" si="85"/>
        <v/>
      </c>
      <c r="AN208" s="106" t="str">
        <f t="shared" si="86"/>
        <v/>
      </c>
      <c r="AR208" s="106" t="str">
        <f t="shared" si="87"/>
        <v/>
      </c>
      <c r="AS208" s="106" t="str">
        <f t="shared" si="88"/>
        <v/>
      </c>
      <c r="AT208" s="106" t="str">
        <f t="shared" si="89"/>
        <v/>
      </c>
      <c r="AU208" s="106" t="str">
        <f t="shared" si="90"/>
        <v/>
      </c>
      <c r="AV208" s="106" t="str">
        <f t="shared" si="91"/>
        <v/>
      </c>
    </row>
    <row r="209" spans="1:48">
      <c r="A209"/>
      <c r="B209"/>
      <c r="D209" s="159">
        <v>202</v>
      </c>
      <c r="F209" s="159" t="str">
        <f t="shared" si="93"/>
        <v/>
      </c>
      <c r="G209" s="159" t="str">
        <f t="shared" si="93"/>
        <v/>
      </c>
      <c r="H209" s="159" t="str">
        <f t="shared" si="93"/>
        <v/>
      </c>
      <c r="I209" s="159" t="str">
        <f t="shared" si="93"/>
        <v/>
      </c>
      <c r="J209" s="159" t="str">
        <f t="shared" si="93"/>
        <v/>
      </c>
      <c r="K209" s="292"/>
      <c r="L209" s="292"/>
      <c r="N209" s="319">
        <v>-3.1983400657088046E-2</v>
      </c>
      <c r="P209" s="319">
        <v>4.6065920798816409E-3</v>
      </c>
      <c r="R209" s="319">
        <v>0.57712536662934943</v>
      </c>
      <c r="AC209" s="300" t="str">
        <f t="shared" si="80"/>
        <v/>
      </c>
      <c r="AD209" s="300" t="str">
        <f t="shared" si="79"/>
        <v/>
      </c>
      <c r="AE209" s="300" t="str">
        <f t="shared" si="77"/>
        <v/>
      </c>
      <c r="AF209" s="300" t="str">
        <f t="shared" si="78"/>
        <v/>
      </c>
      <c r="AI209" s="63" t="str">
        <f t="shared" si="81"/>
        <v/>
      </c>
      <c r="AJ209" s="106" t="str">
        <f t="shared" si="82"/>
        <v/>
      </c>
      <c r="AK209" s="106" t="str">
        <f t="shared" si="83"/>
        <v/>
      </c>
      <c r="AL209" s="106" t="str">
        <f t="shared" si="84"/>
        <v/>
      </c>
      <c r="AM209" s="106" t="str">
        <f t="shared" si="85"/>
        <v/>
      </c>
      <c r="AN209" s="106" t="str">
        <f t="shared" si="86"/>
        <v/>
      </c>
      <c r="AR209" s="106" t="str">
        <f t="shared" si="87"/>
        <v/>
      </c>
      <c r="AS209" s="106" t="str">
        <f t="shared" si="88"/>
        <v/>
      </c>
      <c r="AT209" s="106" t="str">
        <f t="shared" si="89"/>
        <v/>
      </c>
      <c r="AU209" s="106" t="str">
        <f t="shared" si="90"/>
        <v/>
      </c>
      <c r="AV209" s="106" t="str">
        <f t="shared" si="91"/>
        <v/>
      </c>
    </row>
    <row r="210" spans="1:48">
      <c r="A210"/>
      <c r="B210"/>
      <c r="D210" s="159">
        <v>203</v>
      </c>
      <c r="F210" s="159" t="str">
        <f t="shared" si="93"/>
        <v/>
      </c>
      <c r="G210" s="159" t="str">
        <f t="shared" si="93"/>
        <v/>
      </c>
      <c r="H210" s="159" t="str">
        <f t="shared" si="93"/>
        <v/>
      </c>
      <c r="I210" s="159" t="str">
        <f t="shared" si="93"/>
        <v/>
      </c>
      <c r="J210" s="159" t="str">
        <f t="shared" si="93"/>
        <v/>
      </c>
      <c r="K210" s="292"/>
      <c r="L210" s="292"/>
      <c r="N210" s="319">
        <v>-3.9818120558775226E-2</v>
      </c>
      <c r="P210" s="319">
        <v>5.6224816706697345E-3</v>
      </c>
      <c r="R210" s="319">
        <v>0.7450971850870991</v>
      </c>
      <c r="AC210" s="300" t="str">
        <f t="shared" si="80"/>
        <v/>
      </c>
      <c r="AD210" s="300" t="str">
        <f t="shared" si="79"/>
        <v/>
      </c>
      <c r="AE210" s="300" t="str">
        <f t="shared" si="77"/>
        <v/>
      </c>
      <c r="AF210" s="300" t="str">
        <f t="shared" si="78"/>
        <v/>
      </c>
      <c r="AI210" s="63" t="str">
        <f t="shared" si="81"/>
        <v/>
      </c>
      <c r="AJ210" s="106" t="str">
        <f t="shared" si="82"/>
        <v/>
      </c>
      <c r="AK210" s="106" t="str">
        <f t="shared" si="83"/>
        <v/>
      </c>
      <c r="AL210" s="106" t="str">
        <f t="shared" si="84"/>
        <v/>
      </c>
      <c r="AM210" s="106" t="str">
        <f t="shared" si="85"/>
        <v/>
      </c>
      <c r="AN210" s="106" t="str">
        <f t="shared" si="86"/>
        <v/>
      </c>
      <c r="AR210" s="106" t="str">
        <f t="shared" si="87"/>
        <v/>
      </c>
      <c r="AS210" s="106" t="str">
        <f t="shared" si="88"/>
        <v/>
      </c>
      <c r="AT210" s="106" t="str">
        <f t="shared" si="89"/>
        <v/>
      </c>
      <c r="AU210" s="106" t="str">
        <f t="shared" si="90"/>
        <v/>
      </c>
      <c r="AV210" s="106" t="str">
        <f t="shared" si="91"/>
        <v/>
      </c>
    </row>
    <row r="211" spans="1:48">
      <c r="A211"/>
      <c r="B211"/>
      <c r="D211" s="159">
        <v>204</v>
      </c>
      <c r="F211" s="159" t="str">
        <f t="shared" si="93"/>
        <v/>
      </c>
      <c r="G211" s="159" t="str">
        <f t="shared" si="93"/>
        <v/>
      </c>
      <c r="H211" s="159" t="str">
        <f t="shared" si="93"/>
        <v/>
      </c>
      <c r="I211" s="159" t="str">
        <f t="shared" si="93"/>
        <v/>
      </c>
      <c r="J211" s="159" t="str">
        <f t="shared" si="93"/>
        <v/>
      </c>
      <c r="K211" s="292"/>
      <c r="L211" s="292"/>
      <c r="N211" s="319">
        <v>-6.2943863396584074E-2</v>
      </c>
      <c r="P211" s="319">
        <v>4.1191687799962276E-3</v>
      </c>
      <c r="R211" s="319">
        <v>0.50208321051711446</v>
      </c>
      <c r="AC211" s="300" t="str">
        <f t="shared" si="80"/>
        <v/>
      </c>
      <c r="AD211" s="300" t="str">
        <f t="shared" si="79"/>
        <v/>
      </c>
      <c r="AE211" s="300" t="str">
        <f t="shared" si="77"/>
        <v/>
      </c>
      <c r="AF211" s="300" t="str">
        <f t="shared" si="78"/>
        <v/>
      </c>
      <c r="AI211" s="63" t="str">
        <f t="shared" si="81"/>
        <v/>
      </c>
      <c r="AJ211" s="106" t="str">
        <f t="shared" si="82"/>
        <v/>
      </c>
      <c r="AK211" s="106" t="str">
        <f t="shared" si="83"/>
        <v/>
      </c>
      <c r="AL211" s="106" t="str">
        <f t="shared" si="84"/>
        <v/>
      </c>
      <c r="AM211" s="106" t="str">
        <f t="shared" si="85"/>
        <v/>
      </c>
      <c r="AN211" s="106" t="str">
        <f t="shared" si="86"/>
        <v/>
      </c>
      <c r="AR211" s="106" t="str">
        <f t="shared" si="87"/>
        <v/>
      </c>
      <c r="AS211" s="106" t="str">
        <f t="shared" si="88"/>
        <v/>
      </c>
      <c r="AT211" s="106" t="str">
        <f t="shared" si="89"/>
        <v/>
      </c>
      <c r="AU211" s="106" t="str">
        <f t="shared" si="90"/>
        <v/>
      </c>
      <c r="AV211" s="106" t="str">
        <f t="shared" si="91"/>
        <v/>
      </c>
    </row>
    <row r="212" spans="1:48">
      <c r="A212"/>
      <c r="B212"/>
      <c r="D212" s="159">
        <v>205</v>
      </c>
      <c r="F212" s="159" t="str">
        <f t="shared" si="93"/>
        <v/>
      </c>
      <c r="G212" s="159" t="str">
        <f t="shared" si="93"/>
        <v/>
      </c>
      <c r="H212" s="159" t="str">
        <f t="shared" si="93"/>
        <v/>
      </c>
      <c r="I212" s="159" t="str">
        <f t="shared" si="93"/>
        <v/>
      </c>
      <c r="J212" s="159" t="str">
        <f t="shared" si="93"/>
        <v/>
      </c>
      <c r="K212" s="292"/>
      <c r="L212" s="292"/>
      <c r="N212" s="319">
        <v>-3.9818120558775254E-2</v>
      </c>
      <c r="P212" s="319">
        <v>3.8710366778993239E-3</v>
      </c>
      <c r="R212" s="319">
        <v>0.46540123352098806</v>
      </c>
      <c r="AC212" s="300" t="str">
        <f t="shared" si="80"/>
        <v/>
      </c>
      <c r="AD212" s="300" t="str">
        <f t="shared" si="79"/>
        <v/>
      </c>
      <c r="AE212" s="300" t="str">
        <f t="shared" si="77"/>
        <v/>
      </c>
      <c r="AF212" s="300" t="str">
        <f t="shared" si="78"/>
        <v/>
      </c>
      <c r="AI212" s="63" t="str">
        <f t="shared" si="81"/>
        <v/>
      </c>
      <c r="AJ212" s="106" t="str">
        <f t="shared" si="82"/>
        <v/>
      </c>
      <c r="AK212" s="106" t="str">
        <f t="shared" si="83"/>
        <v/>
      </c>
      <c r="AL212" s="106" t="str">
        <f t="shared" si="84"/>
        <v/>
      </c>
      <c r="AM212" s="106" t="str">
        <f t="shared" si="85"/>
        <v/>
      </c>
      <c r="AN212" s="106" t="str">
        <f t="shared" si="86"/>
        <v/>
      </c>
      <c r="AR212" s="106" t="str">
        <f t="shared" si="87"/>
        <v/>
      </c>
      <c r="AS212" s="106" t="str">
        <f t="shared" si="88"/>
        <v/>
      </c>
      <c r="AT212" s="106" t="str">
        <f t="shared" si="89"/>
        <v/>
      </c>
      <c r="AU212" s="106" t="str">
        <f t="shared" si="90"/>
        <v/>
      </c>
      <c r="AV212" s="106" t="str">
        <f t="shared" si="91"/>
        <v/>
      </c>
    </row>
    <row r="213" spans="1:48">
      <c r="A213"/>
      <c r="B213"/>
      <c r="D213" s="159">
        <v>206</v>
      </c>
      <c r="F213" s="159" t="str">
        <f t="shared" si="93"/>
        <v/>
      </c>
      <c r="G213" s="159" t="str">
        <f t="shared" si="93"/>
        <v/>
      </c>
      <c r="H213" s="159" t="str">
        <f t="shared" si="93"/>
        <v/>
      </c>
      <c r="I213" s="159" t="str">
        <f t="shared" si="93"/>
        <v/>
      </c>
      <c r="J213" s="159" t="str">
        <f t="shared" si="93"/>
        <v/>
      </c>
      <c r="K213" s="292"/>
      <c r="L213" s="292"/>
      <c r="N213" s="319">
        <v>-2.825043151778334E-2</v>
      </c>
      <c r="P213" s="319">
        <v>3.9177590427002858E-3</v>
      </c>
      <c r="R213" s="319">
        <v>0.47218992817318517</v>
      </c>
      <c r="AC213" s="300" t="str">
        <f t="shared" si="80"/>
        <v/>
      </c>
      <c r="AD213" s="300" t="str">
        <f t="shared" si="79"/>
        <v/>
      </c>
      <c r="AE213" s="300" t="str">
        <f t="shared" si="77"/>
        <v/>
      </c>
      <c r="AF213" s="300" t="str">
        <f t="shared" si="78"/>
        <v/>
      </c>
      <c r="AI213" s="63" t="str">
        <f t="shared" si="81"/>
        <v/>
      </c>
      <c r="AJ213" s="106" t="str">
        <f t="shared" si="82"/>
        <v/>
      </c>
      <c r="AK213" s="106" t="str">
        <f t="shared" si="83"/>
        <v/>
      </c>
      <c r="AL213" s="106" t="str">
        <f t="shared" si="84"/>
        <v/>
      </c>
      <c r="AM213" s="106" t="str">
        <f t="shared" si="85"/>
        <v/>
      </c>
      <c r="AN213" s="106" t="str">
        <f t="shared" si="86"/>
        <v/>
      </c>
      <c r="AR213" s="106" t="str">
        <f t="shared" si="87"/>
        <v/>
      </c>
      <c r="AS213" s="106" t="str">
        <f t="shared" si="88"/>
        <v/>
      </c>
      <c r="AT213" s="106" t="str">
        <f t="shared" si="89"/>
        <v/>
      </c>
      <c r="AU213" s="106" t="str">
        <f t="shared" si="90"/>
        <v/>
      </c>
      <c r="AV213" s="106" t="str">
        <f t="shared" si="91"/>
        <v/>
      </c>
    </row>
    <row r="214" spans="1:48">
      <c r="A214"/>
      <c r="B214"/>
      <c r="D214" s="159">
        <v>207</v>
      </c>
      <c r="F214" s="159" t="str">
        <f t="shared" si="93"/>
        <v/>
      </c>
      <c r="G214" s="159" t="str">
        <f t="shared" si="93"/>
        <v/>
      </c>
      <c r="H214" s="159" t="str">
        <f t="shared" si="93"/>
        <v/>
      </c>
      <c r="I214" s="159" t="str">
        <f t="shared" si="93"/>
        <v/>
      </c>
      <c r="J214" s="159" t="str">
        <f t="shared" si="93"/>
        <v/>
      </c>
      <c r="K214" s="292"/>
      <c r="L214" s="292"/>
      <c r="N214" s="319">
        <v>-3.6860221365693308E-2</v>
      </c>
      <c r="P214" s="319">
        <v>4.3117376129837744E-3</v>
      </c>
      <c r="R214" s="319">
        <v>0.53151582440150036</v>
      </c>
      <c r="AC214" s="300" t="str">
        <f t="shared" si="80"/>
        <v/>
      </c>
      <c r="AD214" s="300" t="str">
        <f t="shared" si="79"/>
        <v/>
      </c>
      <c r="AE214" s="300" t="str">
        <f t="shared" si="77"/>
        <v/>
      </c>
      <c r="AF214" s="300" t="str">
        <f t="shared" si="78"/>
        <v/>
      </c>
      <c r="AI214" s="63" t="str">
        <f t="shared" si="81"/>
        <v/>
      </c>
      <c r="AJ214" s="106" t="str">
        <f t="shared" si="82"/>
        <v/>
      </c>
      <c r="AK214" s="106" t="str">
        <f t="shared" si="83"/>
        <v/>
      </c>
      <c r="AL214" s="106" t="str">
        <f t="shared" si="84"/>
        <v/>
      </c>
      <c r="AM214" s="106" t="str">
        <f t="shared" si="85"/>
        <v/>
      </c>
      <c r="AN214" s="106" t="str">
        <f t="shared" si="86"/>
        <v/>
      </c>
      <c r="AR214" s="106" t="str">
        <f t="shared" si="87"/>
        <v/>
      </c>
      <c r="AS214" s="106" t="str">
        <f t="shared" si="88"/>
        <v/>
      </c>
      <c r="AT214" s="106" t="str">
        <f t="shared" si="89"/>
        <v/>
      </c>
      <c r="AU214" s="106" t="str">
        <f t="shared" si="90"/>
        <v/>
      </c>
      <c r="AV214" s="106" t="str">
        <f t="shared" si="91"/>
        <v/>
      </c>
    </row>
    <row r="215" spans="1:48">
      <c r="A215"/>
      <c r="B215"/>
      <c r="D215" s="159">
        <v>208</v>
      </c>
      <c r="F215" s="159" t="str">
        <f t="shared" si="93"/>
        <v/>
      </c>
      <c r="G215" s="159" t="str">
        <f t="shared" si="93"/>
        <v/>
      </c>
      <c r="H215" s="159" t="str">
        <f t="shared" si="93"/>
        <v/>
      </c>
      <c r="I215" s="159" t="str">
        <f t="shared" si="93"/>
        <v/>
      </c>
      <c r="J215" s="159" t="str">
        <f t="shared" si="93"/>
        <v/>
      </c>
      <c r="K215" s="292"/>
      <c r="L215" s="292"/>
      <c r="N215" s="319">
        <v>-2.675481538192823E-2</v>
      </c>
      <c r="P215" s="319">
        <v>3.4448560209069624E-3</v>
      </c>
      <c r="R215" s="319">
        <v>0.40440578209969402</v>
      </c>
      <c r="AC215" s="300" t="str">
        <f t="shared" si="80"/>
        <v/>
      </c>
      <c r="AD215" s="300" t="str">
        <f t="shared" si="79"/>
        <v/>
      </c>
      <c r="AE215" s="300" t="str">
        <f t="shared" si="77"/>
        <v/>
      </c>
      <c r="AF215" s="300" t="str">
        <f t="shared" si="78"/>
        <v/>
      </c>
      <c r="AI215" s="63" t="str">
        <f t="shared" si="81"/>
        <v/>
      </c>
      <c r="AJ215" s="106" t="str">
        <f t="shared" si="82"/>
        <v/>
      </c>
      <c r="AK215" s="106" t="str">
        <f t="shared" si="83"/>
        <v/>
      </c>
      <c r="AL215" s="106" t="str">
        <f t="shared" si="84"/>
        <v/>
      </c>
      <c r="AM215" s="106" t="str">
        <f t="shared" si="85"/>
        <v/>
      </c>
      <c r="AN215" s="106" t="str">
        <f t="shared" si="86"/>
        <v/>
      </c>
      <c r="AR215" s="106" t="str">
        <f t="shared" si="87"/>
        <v/>
      </c>
      <c r="AS215" s="106" t="str">
        <f t="shared" si="88"/>
        <v/>
      </c>
      <c r="AT215" s="106" t="str">
        <f t="shared" si="89"/>
        <v/>
      </c>
      <c r="AU215" s="106" t="str">
        <f t="shared" si="90"/>
        <v/>
      </c>
      <c r="AV215" s="106" t="str">
        <f t="shared" si="91"/>
        <v/>
      </c>
    </row>
    <row r="216" spans="1:48">
      <c r="A216"/>
      <c r="B216"/>
      <c r="D216" s="159">
        <v>209</v>
      </c>
      <c r="F216" s="159" t="str">
        <f t="shared" si="93"/>
        <v/>
      </c>
      <c r="G216" s="159" t="str">
        <f t="shared" si="93"/>
        <v/>
      </c>
      <c r="H216" s="159" t="str">
        <f t="shared" si="93"/>
        <v/>
      </c>
      <c r="I216" s="159" t="str">
        <f t="shared" si="93"/>
        <v/>
      </c>
      <c r="J216" s="159" t="str">
        <f t="shared" si="93"/>
        <v/>
      </c>
      <c r="K216" s="292"/>
      <c r="L216" s="292"/>
      <c r="N216" s="319">
        <v>-3.9818120558775059E-2</v>
      </c>
      <c r="P216" s="319">
        <v>3.3981336561059983E-3</v>
      </c>
      <c r="R216" s="319">
        <v>0.39792965980052575</v>
      </c>
      <c r="AC216" s="300" t="str">
        <f t="shared" si="80"/>
        <v/>
      </c>
      <c r="AD216" s="300" t="str">
        <f t="shared" si="79"/>
        <v/>
      </c>
      <c r="AE216" s="300" t="str">
        <f t="shared" si="77"/>
        <v/>
      </c>
      <c r="AF216" s="300" t="str">
        <f t="shared" si="78"/>
        <v/>
      </c>
      <c r="AI216" s="63" t="str">
        <f t="shared" si="81"/>
        <v/>
      </c>
      <c r="AJ216" s="106" t="str">
        <f t="shared" si="82"/>
        <v/>
      </c>
      <c r="AK216" s="106" t="str">
        <f t="shared" si="83"/>
        <v/>
      </c>
      <c r="AL216" s="106" t="str">
        <f t="shared" si="84"/>
        <v/>
      </c>
      <c r="AM216" s="106" t="str">
        <f t="shared" si="85"/>
        <v/>
      </c>
      <c r="AN216" s="106" t="str">
        <f t="shared" si="86"/>
        <v/>
      </c>
      <c r="AR216" s="106" t="str">
        <f t="shared" si="87"/>
        <v/>
      </c>
      <c r="AS216" s="106" t="str">
        <f t="shared" si="88"/>
        <v/>
      </c>
      <c r="AT216" s="106" t="str">
        <f t="shared" si="89"/>
        <v/>
      </c>
      <c r="AU216" s="106" t="str">
        <f t="shared" si="90"/>
        <v/>
      </c>
      <c r="AV216" s="106" t="str">
        <f t="shared" si="91"/>
        <v/>
      </c>
    </row>
    <row r="217" spans="1:48">
      <c r="A217"/>
      <c r="B217"/>
      <c r="D217" s="159">
        <v>210</v>
      </c>
      <c r="F217" s="159" t="str">
        <f t="shared" si="93"/>
        <v/>
      </c>
      <c r="G217" s="159" t="str">
        <f t="shared" si="93"/>
        <v/>
      </c>
      <c r="H217" s="159" t="str">
        <f t="shared" si="93"/>
        <v/>
      </c>
      <c r="I217" s="159" t="str">
        <f t="shared" si="93"/>
        <v/>
      </c>
      <c r="J217" s="159" t="str">
        <f t="shared" si="93"/>
        <v/>
      </c>
      <c r="K217" s="292"/>
      <c r="L217" s="292"/>
      <c r="N217" s="319">
        <v>-2.5256897348857419E-2</v>
      </c>
      <c r="P217" s="319">
        <v>5.094015379767055E-3</v>
      </c>
      <c r="R217" s="319">
        <v>0.65591653288599217</v>
      </c>
      <c r="AC217" s="300" t="str">
        <f t="shared" si="80"/>
        <v/>
      </c>
      <c r="AD217" s="300" t="str">
        <f t="shared" si="79"/>
        <v/>
      </c>
      <c r="AE217" s="300" t="str">
        <f t="shared" si="77"/>
        <v/>
      </c>
      <c r="AF217" s="300" t="str">
        <f t="shared" si="78"/>
        <v/>
      </c>
      <c r="AI217" s="63" t="str">
        <f t="shared" si="81"/>
        <v/>
      </c>
      <c r="AJ217" s="106" t="str">
        <f t="shared" si="82"/>
        <v/>
      </c>
      <c r="AK217" s="106" t="str">
        <f t="shared" si="83"/>
        <v/>
      </c>
      <c r="AL217" s="106" t="str">
        <f t="shared" si="84"/>
        <v/>
      </c>
      <c r="AM217" s="106" t="str">
        <f t="shared" si="85"/>
        <v/>
      </c>
      <c r="AN217" s="106" t="str">
        <f t="shared" si="86"/>
        <v/>
      </c>
      <c r="AR217" s="106" t="str">
        <f t="shared" si="87"/>
        <v/>
      </c>
      <c r="AS217" s="106" t="str">
        <f t="shared" si="88"/>
        <v/>
      </c>
      <c r="AT217" s="106" t="str">
        <f t="shared" si="89"/>
        <v/>
      </c>
      <c r="AU217" s="106" t="str">
        <f t="shared" si="90"/>
        <v/>
      </c>
      <c r="AV217" s="106" t="str">
        <f t="shared" si="91"/>
        <v/>
      </c>
    </row>
    <row r="218" spans="1:48">
      <c r="A218"/>
      <c r="B218"/>
      <c r="D218" s="159">
        <v>211</v>
      </c>
      <c r="F218" s="159" t="str">
        <f t="shared" ref="F218:J227" si="94">IF($C$5=0,IF($D218&gt;$A$5,"",INDIRECT(CONCATENATE("B",RANDBETWEEN(11,$D$5)))),IF($D218&gt;$A$5,"",$C$3*INDIRECT(CONCATENATE("B",RANDBETWEEN(11,$D$5)))))</f>
        <v/>
      </c>
      <c r="G218" s="159" t="str">
        <f t="shared" si="94"/>
        <v/>
      </c>
      <c r="H218" s="159" t="str">
        <f t="shared" si="94"/>
        <v/>
      </c>
      <c r="I218" s="159" t="str">
        <f t="shared" si="94"/>
        <v/>
      </c>
      <c r="J218" s="159" t="str">
        <f t="shared" si="94"/>
        <v/>
      </c>
      <c r="K218" s="292"/>
      <c r="L218" s="292"/>
      <c r="N218" s="319">
        <v>-5.5297840783954513E-2</v>
      </c>
      <c r="P218" s="319">
        <v>4.390662064493611E-3</v>
      </c>
      <c r="R218" s="319">
        <v>0.54324570023787588</v>
      </c>
      <c r="AC218" s="300" t="str">
        <f t="shared" si="80"/>
        <v/>
      </c>
      <c r="AD218" s="300" t="str">
        <f t="shared" si="79"/>
        <v/>
      </c>
      <c r="AE218" s="300" t="str">
        <f t="shared" si="77"/>
        <v/>
      </c>
      <c r="AF218" s="300" t="str">
        <f t="shared" si="78"/>
        <v/>
      </c>
      <c r="AI218" s="63" t="str">
        <f t="shared" si="81"/>
        <v/>
      </c>
      <c r="AJ218" s="106" t="str">
        <f t="shared" si="82"/>
        <v/>
      </c>
      <c r="AK218" s="106" t="str">
        <f t="shared" si="83"/>
        <v/>
      </c>
      <c r="AL218" s="106" t="str">
        <f t="shared" si="84"/>
        <v/>
      </c>
      <c r="AM218" s="106" t="str">
        <f t="shared" si="85"/>
        <v/>
      </c>
      <c r="AN218" s="106" t="str">
        <f t="shared" si="86"/>
        <v/>
      </c>
      <c r="AR218" s="106" t="str">
        <f t="shared" si="87"/>
        <v/>
      </c>
      <c r="AS218" s="106" t="str">
        <f t="shared" si="88"/>
        <v/>
      </c>
      <c r="AT218" s="106" t="str">
        <f t="shared" si="89"/>
        <v/>
      </c>
      <c r="AU218" s="106" t="str">
        <f t="shared" si="90"/>
        <v/>
      </c>
      <c r="AV218" s="106" t="str">
        <f t="shared" si="91"/>
        <v/>
      </c>
    </row>
    <row r="219" spans="1:48">
      <c r="A219"/>
      <c r="B219"/>
      <c r="D219" s="159">
        <v>212</v>
      </c>
      <c r="F219" s="159" t="str">
        <f t="shared" si="94"/>
        <v/>
      </c>
      <c r="G219" s="159" t="str">
        <f t="shared" si="94"/>
        <v/>
      </c>
      <c r="H219" s="159" t="str">
        <f t="shared" si="94"/>
        <v/>
      </c>
      <c r="I219" s="159" t="str">
        <f t="shared" si="94"/>
        <v/>
      </c>
      <c r="J219" s="159" t="str">
        <f t="shared" si="94"/>
        <v/>
      </c>
      <c r="K219" s="292"/>
      <c r="L219" s="292"/>
      <c r="N219" s="319">
        <v>-3.0493529920109921E-2</v>
      </c>
      <c r="P219" s="319">
        <v>5.3421474818639604E-3</v>
      </c>
      <c r="R219" s="319">
        <v>0.6973674957877225</v>
      </c>
      <c r="AC219" s="300" t="str">
        <f t="shared" si="80"/>
        <v/>
      </c>
      <c r="AD219" s="300" t="str">
        <f t="shared" si="79"/>
        <v/>
      </c>
      <c r="AE219" s="300" t="str">
        <f t="shared" si="77"/>
        <v/>
      </c>
      <c r="AF219" s="300" t="str">
        <f t="shared" si="78"/>
        <v/>
      </c>
      <c r="AI219" s="63" t="str">
        <f t="shared" si="81"/>
        <v/>
      </c>
      <c r="AJ219" s="106" t="str">
        <f t="shared" si="82"/>
        <v/>
      </c>
      <c r="AK219" s="106" t="str">
        <f t="shared" si="83"/>
        <v/>
      </c>
      <c r="AL219" s="106" t="str">
        <f t="shared" si="84"/>
        <v/>
      </c>
      <c r="AM219" s="106" t="str">
        <f t="shared" si="85"/>
        <v/>
      </c>
      <c r="AN219" s="106" t="str">
        <f t="shared" si="86"/>
        <v/>
      </c>
      <c r="AR219" s="106" t="str">
        <f t="shared" si="87"/>
        <v/>
      </c>
      <c r="AS219" s="106" t="str">
        <f t="shared" si="88"/>
        <v/>
      </c>
      <c r="AT219" s="106" t="str">
        <f t="shared" si="89"/>
        <v/>
      </c>
      <c r="AU219" s="106" t="str">
        <f t="shared" si="90"/>
        <v/>
      </c>
      <c r="AV219" s="106" t="str">
        <f t="shared" si="91"/>
        <v/>
      </c>
    </row>
    <row r="220" spans="1:48">
      <c r="A220"/>
      <c r="B220"/>
      <c r="D220" s="159">
        <v>213</v>
      </c>
      <c r="F220" s="159" t="str">
        <f t="shared" si="94"/>
        <v/>
      </c>
      <c r="G220" s="159" t="str">
        <f t="shared" si="94"/>
        <v/>
      </c>
      <c r="H220" s="159" t="str">
        <f t="shared" si="94"/>
        <v/>
      </c>
      <c r="I220" s="159" t="str">
        <f t="shared" si="94"/>
        <v/>
      </c>
      <c r="J220" s="159" t="str">
        <f t="shared" si="94"/>
        <v/>
      </c>
      <c r="K220" s="292"/>
      <c r="L220" s="292"/>
      <c r="N220" s="319">
        <v>-2.4084752413018946E-2</v>
      </c>
      <c r="P220" s="319">
        <v>5.7216057740553591E-3</v>
      </c>
      <c r="R220" s="319">
        <v>0.7629197198265425</v>
      </c>
      <c r="AC220" s="300" t="str">
        <f t="shared" si="80"/>
        <v/>
      </c>
      <c r="AD220" s="300" t="str">
        <f t="shared" si="79"/>
        <v/>
      </c>
      <c r="AE220" s="300" t="str">
        <f t="shared" si="77"/>
        <v/>
      </c>
      <c r="AF220" s="300" t="str">
        <f t="shared" si="78"/>
        <v/>
      </c>
      <c r="AI220" s="63" t="str">
        <f t="shared" si="81"/>
        <v/>
      </c>
      <c r="AJ220" s="106" t="str">
        <f t="shared" si="82"/>
        <v/>
      </c>
      <c r="AK220" s="106" t="str">
        <f t="shared" si="83"/>
        <v/>
      </c>
      <c r="AL220" s="106" t="str">
        <f t="shared" si="84"/>
        <v/>
      </c>
      <c r="AM220" s="106" t="str">
        <f t="shared" si="85"/>
        <v/>
      </c>
      <c r="AN220" s="106" t="str">
        <f t="shared" si="86"/>
        <v/>
      </c>
      <c r="AR220" s="106" t="str">
        <f t="shared" si="87"/>
        <v/>
      </c>
      <c r="AS220" s="106" t="str">
        <f t="shared" si="88"/>
        <v/>
      </c>
      <c r="AT220" s="106" t="str">
        <f t="shared" si="89"/>
        <v/>
      </c>
      <c r="AU220" s="106" t="str">
        <f t="shared" si="90"/>
        <v/>
      </c>
      <c r="AV220" s="106" t="str">
        <f t="shared" si="91"/>
        <v/>
      </c>
    </row>
    <row r="221" spans="1:48">
      <c r="D221" s="159">
        <v>214</v>
      </c>
      <c r="F221" s="159" t="str">
        <f t="shared" si="94"/>
        <v/>
      </c>
      <c r="G221" s="159" t="str">
        <f t="shared" si="94"/>
        <v/>
      </c>
      <c r="H221" s="159" t="str">
        <f t="shared" si="94"/>
        <v/>
      </c>
      <c r="I221" s="159" t="str">
        <f t="shared" si="94"/>
        <v/>
      </c>
      <c r="J221" s="159" t="str">
        <f t="shared" si="94"/>
        <v/>
      </c>
      <c r="K221" s="292"/>
      <c r="L221" s="292"/>
      <c r="N221" s="319">
        <v>-5.2387627818809332E-2</v>
      </c>
      <c r="P221" s="319">
        <v>4.8692444600706361E-3</v>
      </c>
      <c r="R221" s="319">
        <v>0.61921548287615602</v>
      </c>
      <c r="AC221" s="300" t="str">
        <f t="shared" si="80"/>
        <v/>
      </c>
      <c r="AD221" s="300" t="str">
        <f t="shared" si="79"/>
        <v/>
      </c>
      <c r="AE221" s="300" t="str">
        <f t="shared" si="77"/>
        <v/>
      </c>
      <c r="AF221" s="300" t="str">
        <f t="shared" si="78"/>
        <v/>
      </c>
      <c r="AI221" s="63" t="str">
        <f t="shared" si="81"/>
        <v/>
      </c>
      <c r="AJ221" s="106" t="str">
        <f t="shared" si="82"/>
        <v/>
      </c>
      <c r="AK221" s="106" t="str">
        <f t="shared" si="83"/>
        <v/>
      </c>
      <c r="AL221" s="106" t="str">
        <f t="shared" si="84"/>
        <v/>
      </c>
      <c r="AM221" s="106" t="str">
        <f t="shared" si="85"/>
        <v/>
      </c>
      <c r="AN221" s="106" t="str">
        <f t="shared" si="86"/>
        <v/>
      </c>
      <c r="AR221" s="106" t="str">
        <f t="shared" si="87"/>
        <v/>
      </c>
      <c r="AS221" s="106" t="str">
        <f t="shared" si="88"/>
        <v/>
      </c>
      <c r="AT221" s="106" t="str">
        <f t="shared" si="89"/>
        <v/>
      </c>
      <c r="AU221" s="106" t="str">
        <f t="shared" si="90"/>
        <v/>
      </c>
      <c r="AV221" s="106" t="str">
        <f t="shared" si="91"/>
        <v/>
      </c>
    </row>
    <row r="222" spans="1:48">
      <c r="D222" s="159">
        <v>215</v>
      </c>
      <c r="F222" s="159" t="str">
        <f t="shared" si="94"/>
        <v/>
      </c>
      <c r="G222" s="159" t="str">
        <f t="shared" si="94"/>
        <v/>
      </c>
      <c r="H222" s="159" t="str">
        <f t="shared" si="94"/>
        <v/>
      </c>
      <c r="I222" s="159" t="str">
        <f t="shared" si="94"/>
        <v/>
      </c>
      <c r="J222" s="159" t="str">
        <f t="shared" si="94"/>
        <v/>
      </c>
      <c r="K222" s="292"/>
      <c r="L222" s="292"/>
      <c r="N222" s="319">
        <v>-2.4084752413018915E-2</v>
      </c>
      <c r="P222" s="319">
        <v>4.9393280072720777E-3</v>
      </c>
      <c r="R222" s="319">
        <v>0.63048039828327451</v>
      </c>
      <c r="AC222" s="300" t="str">
        <f t="shared" si="80"/>
        <v/>
      </c>
      <c r="AD222" s="300" t="str">
        <f t="shared" si="79"/>
        <v/>
      </c>
      <c r="AE222" s="300" t="str">
        <f t="shared" si="77"/>
        <v/>
      </c>
      <c r="AF222" s="300" t="str">
        <f t="shared" si="78"/>
        <v/>
      </c>
      <c r="AI222" s="63" t="str">
        <f t="shared" si="81"/>
        <v/>
      </c>
      <c r="AJ222" s="106" t="str">
        <f t="shared" si="82"/>
        <v/>
      </c>
      <c r="AK222" s="106" t="str">
        <f t="shared" si="83"/>
        <v/>
      </c>
      <c r="AL222" s="106" t="str">
        <f t="shared" si="84"/>
        <v/>
      </c>
      <c r="AM222" s="106" t="str">
        <f t="shared" si="85"/>
        <v/>
      </c>
      <c r="AN222" s="106" t="str">
        <f t="shared" si="86"/>
        <v/>
      </c>
      <c r="AR222" s="106" t="str">
        <f t="shared" si="87"/>
        <v/>
      </c>
      <c r="AS222" s="106" t="str">
        <f t="shared" si="88"/>
        <v/>
      </c>
      <c r="AT222" s="106" t="str">
        <f t="shared" si="89"/>
        <v/>
      </c>
      <c r="AU222" s="106" t="str">
        <f t="shared" si="90"/>
        <v/>
      </c>
      <c r="AV222" s="106" t="str">
        <f t="shared" si="91"/>
        <v/>
      </c>
    </row>
    <row r="223" spans="1:48">
      <c r="D223" s="159">
        <v>216</v>
      </c>
      <c r="F223" s="159" t="str">
        <f t="shared" si="94"/>
        <v/>
      </c>
      <c r="G223" s="159" t="str">
        <f t="shared" si="94"/>
        <v/>
      </c>
      <c r="H223" s="159" t="str">
        <f t="shared" si="94"/>
        <v/>
      </c>
      <c r="I223" s="159" t="str">
        <f t="shared" si="94"/>
        <v/>
      </c>
      <c r="J223" s="159" t="str">
        <f t="shared" si="94"/>
        <v/>
      </c>
      <c r="K223" s="292"/>
      <c r="L223" s="292"/>
      <c r="N223" s="319">
        <v>-2.4084752413018721E-2</v>
      </c>
      <c r="P223" s="319">
        <v>4.7701203566850097E-3</v>
      </c>
      <c r="R223" s="319">
        <v>0.60284575039789945</v>
      </c>
      <c r="AC223" s="300" t="str">
        <f t="shared" si="80"/>
        <v/>
      </c>
      <c r="AD223" s="300" t="str">
        <f t="shared" si="79"/>
        <v/>
      </c>
      <c r="AE223" s="300" t="str">
        <f t="shared" si="77"/>
        <v/>
      </c>
      <c r="AF223" s="300" t="str">
        <f t="shared" si="78"/>
        <v/>
      </c>
      <c r="AI223" s="63" t="str">
        <f t="shared" si="81"/>
        <v/>
      </c>
      <c r="AJ223" s="106" t="str">
        <f t="shared" si="82"/>
        <v/>
      </c>
      <c r="AK223" s="106" t="str">
        <f t="shared" si="83"/>
        <v/>
      </c>
      <c r="AL223" s="106" t="str">
        <f t="shared" si="84"/>
        <v/>
      </c>
      <c r="AM223" s="106" t="str">
        <f t="shared" si="85"/>
        <v/>
      </c>
      <c r="AN223" s="106" t="str">
        <f t="shared" si="86"/>
        <v/>
      </c>
      <c r="AR223" s="106" t="str">
        <f t="shared" si="87"/>
        <v/>
      </c>
      <c r="AS223" s="106" t="str">
        <f t="shared" si="88"/>
        <v/>
      </c>
      <c r="AT223" s="106" t="str">
        <f t="shared" si="89"/>
        <v/>
      </c>
      <c r="AU223" s="106" t="str">
        <f t="shared" si="90"/>
        <v/>
      </c>
      <c r="AV223" s="106" t="str">
        <f t="shared" si="91"/>
        <v/>
      </c>
    </row>
    <row r="224" spans="1:48">
      <c r="D224" s="159">
        <v>217</v>
      </c>
      <c r="F224" s="159" t="str">
        <f t="shared" si="94"/>
        <v/>
      </c>
      <c r="G224" s="159" t="str">
        <f t="shared" si="94"/>
        <v/>
      </c>
      <c r="H224" s="159" t="str">
        <f t="shared" si="94"/>
        <v/>
      </c>
      <c r="I224" s="159" t="str">
        <f t="shared" si="94"/>
        <v/>
      </c>
      <c r="J224" s="159" t="str">
        <f t="shared" si="94"/>
        <v/>
      </c>
      <c r="K224" s="292"/>
      <c r="L224" s="292"/>
      <c r="N224" s="319">
        <v>-2.408475241301896E-2</v>
      </c>
      <c r="P224" s="319">
        <v>4.9393280072720803E-3</v>
      </c>
      <c r="R224" s="319">
        <v>0.63048039828327362</v>
      </c>
      <c r="AC224" s="300" t="str">
        <f t="shared" si="80"/>
        <v/>
      </c>
      <c r="AD224" s="300" t="str">
        <f t="shared" si="79"/>
        <v/>
      </c>
      <c r="AE224" s="300" t="str">
        <f t="shared" si="77"/>
        <v/>
      </c>
      <c r="AF224" s="300" t="str">
        <f t="shared" si="78"/>
        <v/>
      </c>
      <c r="AI224" s="63" t="str">
        <f t="shared" si="81"/>
        <v/>
      </c>
      <c r="AJ224" s="106" t="str">
        <f t="shared" si="82"/>
        <v/>
      </c>
      <c r="AK224" s="106" t="str">
        <f t="shared" si="83"/>
        <v/>
      </c>
      <c r="AL224" s="106" t="str">
        <f t="shared" si="84"/>
        <v/>
      </c>
      <c r="AM224" s="106" t="str">
        <f t="shared" si="85"/>
        <v/>
      </c>
      <c r="AN224" s="106" t="str">
        <f t="shared" si="86"/>
        <v/>
      </c>
      <c r="AR224" s="106" t="str">
        <f t="shared" si="87"/>
        <v/>
      </c>
      <c r="AS224" s="106" t="str">
        <f t="shared" si="88"/>
        <v/>
      </c>
      <c r="AT224" s="106" t="str">
        <f t="shared" si="89"/>
        <v/>
      </c>
      <c r="AU224" s="106" t="str">
        <f t="shared" si="90"/>
        <v/>
      </c>
      <c r="AV224" s="106" t="str">
        <f t="shared" si="91"/>
        <v/>
      </c>
    </row>
    <row r="225" spans="4:48">
      <c r="D225" s="159">
        <v>218</v>
      </c>
      <c r="F225" s="159" t="str">
        <f t="shared" si="94"/>
        <v/>
      </c>
      <c r="G225" s="159" t="str">
        <f t="shared" si="94"/>
        <v/>
      </c>
      <c r="H225" s="159" t="str">
        <f t="shared" si="94"/>
        <v/>
      </c>
      <c r="I225" s="159" t="str">
        <f t="shared" si="94"/>
        <v/>
      </c>
      <c r="J225" s="159" t="str">
        <f t="shared" si="94"/>
        <v/>
      </c>
      <c r="K225" s="292"/>
      <c r="L225" s="292"/>
      <c r="N225" s="319">
        <v>-4.097136857929129E-2</v>
      </c>
      <c r="P225" s="319">
        <v>4.4519047073866645E-3</v>
      </c>
      <c r="R225" s="319">
        <v>0.55289952413411703</v>
      </c>
      <c r="AC225" s="300" t="str">
        <f t="shared" si="80"/>
        <v/>
      </c>
      <c r="AD225" s="300" t="str">
        <f t="shared" si="79"/>
        <v/>
      </c>
      <c r="AE225" s="300" t="str">
        <f t="shared" si="77"/>
        <v/>
      </c>
      <c r="AF225" s="300" t="str">
        <f t="shared" si="78"/>
        <v/>
      </c>
      <c r="AI225" s="63" t="str">
        <f t="shared" si="81"/>
        <v/>
      </c>
      <c r="AJ225" s="106" t="str">
        <f t="shared" si="82"/>
        <v/>
      </c>
      <c r="AK225" s="106" t="str">
        <f t="shared" si="83"/>
        <v/>
      </c>
      <c r="AL225" s="106" t="str">
        <f t="shared" si="84"/>
        <v/>
      </c>
      <c r="AM225" s="106" t="str">
        <f t="shared" si="85"/>
        <v/>
      </c>
      <c r="AN225" s="106" t="str">
        <f t="shared" si="86"/>
        <v/>
      </c>
      <c r="AR225" s="106" t="str">
        <f t="shared" si="87"/>
        <v/>
      </c>
      <c r="AS225" s="106" t="str">
        <f t="shared" si="88"/>
        <v/>
      </c>
      <c r="AT225" s="106" t="str">
        <f t="shared" si="89"/>
        <v/>
      </c>
      <c r="AU225" s="106" t="str">
        <f t="shared" si="90"/>
        <v/>
      </c>
      <c r="AV225" s="106" t="str">
        <f t="shared" si="91"/>
        <v/>
      </c>
    </row>
    <row r="226" spans="4:48">
      <c r="D226" s="159">
        <v>219</v>
      </c>
      <c r="F226" s="159" t="str">
        <f t="shared" si="94"/>
        <v/>
      </c>
      <c r="G226" s="159" t="str">
        <f t="shared" si="94"/>
        <v/>
      </c>
      <c r="H226" s="159" t="str">
        <f t="shared" si="94"/>
        <v/>
      </c>
      <c r="I226" s="159" t="str">
        <f t="shared" si="94"/>
        <v/>
      </c>
      <c r="J226" s="159" t="str">
        <f t="shared" si="94"/>
        <v/>
      </c>
      <c r="K226" s="292"/>
      <c r="L226" s="292"/>
      <c r="N226" s="319">
        <v>-2.4084752413018828E-2</v>
      </c>
      <c r="P226" s="319">
        <v>4.4285435249861831E-3</v>
      </c>
      <c r="R226" s="319">
        <v>0.54931495198246827</v>
      </c>
      <c r="AC226" s="300" t="str">
        <f t="shared" si="80"/>
        <v/>
      </c>
      <c r="AD226" s="300" t="str">
        <f t="shared" si="79"/>
        <v/>
      </c>
      <c r="AE226" s="300" t="str">
        <f t="shared" si="77"/>
        <v/>
      </c>
      <c r="AF226" s="300" t="str">
        <f t="shared" si="78"/>
        <v/>
      </c>
      <c r="AI226" s="63" t="str">
        <f t="shared" si="81"/>
        <v/>
      </c>
      <c r="AJ226" s="106" t="str">
        <f t="shared" si="82"/>
        <v/>
      </c>
      <c r="AK226" s="106" t="str">
        <f t="shared" si="83"/>
        <v/>
      </c>
      <c r="AL226" s="106" t="str">
        <f t="shared" si="84"/>
        <v/>
      </c>
      <c r="AM226" s="106" t="str">
        <f t="shared" si="85"/>
        <v/>
      </c>
      <c r="AN226" s="106" t="str">
        <f t="shared" si="86"/>
        <v/>
      </c>
      <c r="AR226" s="106" t="str">
        <f t="shared" si="87"/>
        <v/>
      </c>
      <c r="AS226" s="106" t="str">
        <f t="shared" si="88"/>
        <v/>
      </c>
      <c r="AT226" s="106" t="str">
        <f t="shared" si="89"/>
        <v/>
      </c>
      <c r="AU226" s="106" t="str">
        <f t="shared" si="90"/>
        <v/>
      </c>
      <c r="AV226" s="106" t="str">
        <f t="shared" si="91"/>
        <v/>
      </c>
    </row>
    <row r="227" spans="4:48">
      <c r="D227" s="159">
        <v>220</v>
      </c>
      <c r="F227" s="159" t="str">
        <f t="shared" si="94"/>
        <v/>
      </c>
      <c r="G227" s="159" t="str">
        <f t="shared" si="94"/>
        <v/>
      </c>
      <c r="H227" s="159" t="str">
        <f t="shared" si="94"/>
        <v/>
      </c>
      <c r="I227" s="159" t="str">
        <f t="shared" si="94"/>
        <v/>
      </c>
      <c r="J227" s="159" t="str">
        <f t="shared" si="94"/>
        <v/>
      </c>
      <c r="K227" s="292"/>
      <c r="L227" s="292"/>
      <c r="N227" s="319">
        <v>-3.198340065708799E-2</v>
      </c>
      <c r="P227" s="319">
        <v>3.6551066625112945E-3</v>
      </c>
      <c r="R227" s="319">
        <v>0.43392161498726867</v>
      </c>
      <c r="AC227" s="300" t="str">
        <f t="shared" si="80"/>
        <v/>
      </c>
      <c r="AD227" s="300" t="str">
        <f t="shared" si="79"/>
        <v/>
      </c>
      <c r="AE227" s="300" t="str">
        <f t="shared" si="77"/>
        <v/>
      </c>
      <c r="AF227" s="300" t="str">
        <f t="shared" si="78"/>
        <v/>
      </c>
      <c r="AI227" s="63" t="str">
        <f t="shared" si="81"/>
        <v/>
      </c>
      <c r="AJ227" s="106" t="str">
        <f t="shared" si="82"/>
        <v/>
      </c>
      <c r="AK227" s="106" t="str">
        <f t="shared" si="83"/>
        <v/>
      </c>
      <c r="AL227" s="106" t="str">
        <f t="shared" si="84"/>
        <v/>
      </c>
      <c r="AM227" s="106" t="str">
        <f t="shared" si="85"/>
        <v/>
      </c>
      <c r="AN227" s="106" t="str">
        <f t="shared" si="86"/>
        <v/>
      </c>
      <c r="AR227" s="106" t="str">
        <f t="shared" si="87"/>
        <v/>
      </c>
      <c r="AS227" s="106" t="str">
        <f t="shared" si="88"/>
        <v/>
      </c>
      <c r="AT227" s="106" t="str">
        <f t="shared" si="89"/>
        <v/>
      </c>
      <c r="AU227" s="106" t="str">
        <f t="shared" si="90"/>
        <v/>
      </c>
      <c r="AV227" s="106" t="str">
        <f t="shared" si="91"/>
        <v/>
      </c>
    </row>
    <row r="228" spans="4:48">
      <c r="D228" s="159">
        <v>221</v>
      </c>
      <c r="F228" s="159" t="str">
        <f t="shared" ref="F228:J237" si="95">IF($C$5=0,IF($D228&gt;$A$5,"",INDIRECT(CONCATENATE("B",RANDBETWEEN(11,$D$5)))),IF($D228&gt;$A$5,"",$C$3*INDIRECT(CONCATENATE("B",RANDBETWEEN(11,$D$5)))))</f>
        <v/>
      </c>
      <c r="G228" s="159" t="str">
        <f t="shared" si="95"/>
        <v/>
      </c>
      <c r="H228" s="159" t="str">
        <f t="shared" si="95"/>
        <v/>
      </c>
      <c r="I228" s="159" t="str">
        <f t="shared" si="95"/>
        <v/>
      </c>
      <c r="J228" s="159" t="str">
        <f t="shared" si="95"/>
        <v/>
      </c>
      <c r="K228" s="292"/>
      <c r="L228" s="292"/>
      <c r="N228" s="319">
        <v>-3.1983400657087956E-2</v>
      </c>
      <c r="P228" s="319">
        <v>3.6317454801108127E-3</v>
      </c>
      <c r="R228" s="319">
        <v>0.43061168062973532</v>
      </c>
      <c r="AC228" s="300" t="str">
        <f t="shared" si="80"/>
        <v/>
      </c>
      <c r="AD228" s="300" t="str">
        <f t="shared" si="79"/>
        <v/>
      </c>
      <c r="AE228" s="300" t="str">
        <f t="shared" si="77"/>
        <v/>
      </c>
      <c r="AF228" s="300" t="str">
        <f t="shared" si="78"/>
        <v/>
      </c>
      <c r="AI228" s="63" t="str">
        <f t="shared" si="81"/>
        <v/>
      </c>
      <c r="AJ228" s="106" t="str">
        <f t="shared" si="82"/>
        <v/>
      </c>
      <c r="AK228" s="106" t="str">
        <f t="shared" si="83"/>
        <v/>
      </c>
      <c r="AL228" s="106" t="str">
        <f t="shared" si="84"/>
        <v/>
      </c>
      <c r="AM228" s="106" t="str">
        <f t="shared" si="85"/>
        <v/>
      </c>
      <c r="AN228" s="106" t="str">
        <f t="shared" si="86"/>
        <v/>
      </c>
      <c r="AR228" s="106" t="str">
        <f t="shared" si="87"/>
        <v/>
      </c>
      <c r="AS228" s="106" t="str">
        <f t="shared" si="88"/>
        <v/>
      </c>
      <c r="AT228" s="106" t="str">
        <f t="shared" si="89"/>
        <v/>
      </c>
      <c r="AU228" s="106" t="str">
        <f t="shared" si="90"/>
        <v/>
      </c>
      <c r="AV228" s="106" t="str">
        <f t="shared" si="91"/>
        <v/>
      </c>
    </row>
    <row r="229" spans="4:48">
      <c r="D229" s="159">
        <v>222</v>
      </c>
      <c r="F229" s="159" t="str">
        <f t="shared" si="95"/>
        <v/>
      </c>
      <c r="G229" s="159" t="str">
        <f t="shared" si="95"/>
        <v/>
      </c>
      <c r="H229" s="159" t="str">
        <f t="shared" si="95"/>
        <v/>
      </c>
      <c r="I229" s="159" t="str">
        <f t="shared" si="95"/>
        <v/>
      </c>
      <c r="J229" s="159" t="str">
        <f t="shared" si="95"/>
        <v/>
      </c>
      <c r="K229" s="292"/>
      <c r="L229" s="292"/>
      <c r="N229" s="319">
        <v>-2.8250431517783219E-2</v>
      </c>
      <c r="P229" s="319">
        <v>4.5453494369885874E-3</v>
      </c>
      <c r="R229" s="319">
        <v>0.56732093928868044</v>
      </c>
      <c r="AC229" s="300" t="str">
        <f t="shared" si="80"/>
        <v/>
      </c>
      <c r="AD229" s="300" t="str">
        <f t="shared" si="79"/>
        <v/>
      </c>
      <c r="AE229" s="300" t="str">
        <f t="shared" si="77"/>
        <v/>
      </c>
      <c r="AF229" s="300" t="str">
        <f t="shared" si="78"/>
        <v/>
      </c>
      <c r="AI229" s="63" t="str">
        <f t="shared" si="81"/>
        <v/>
      </c>
      <c r="AJ229" s="106" t="str">
        <f t="shared" si="82"/>
        <v/>
      </c>
      <c r="AK229" s="106" t="str">
        <f t="shared" si="83"/>
        <v/>
      </c>
      <c r="AL229" s="106" t="str">
        <f t="shared" si="84"/>
        <v/>
      </c>
      <c r="AM229" s="106" t="str">
        <f t="shared" si="85"/>
        <v/>
      </c>
      <c r="AN229" s="106" t="str">
        <f t="shared" si="86"/>
        <v/>
      </c>
      <c r="AR229" s="106" t="str">
        <f t="shared" si="87"/>
        <v/>
      </c>
      <c r="AS229" s="106" t="str">
        <f t="shared" si="88"/>
        <v/>
      </c>
      <c r="AT229" s="106" t="str">
        <f t="shared" si="89"/>
        <v/>
      </c>
      <c r="AU229" s="106" t="str">
        <f t="shared" si="90"/>
        <v/>
      </c>
      <c r="AV229" s="106" t="str">
        <f t="shared" si="91"/>
        <v/>
      </c>
    </row>
    <row r="230" spans="4:48">
      <c r="D230" s="159">
        <v>223</v>
      </c>
      <c r="F230" s="159" t="str">
        <f t="shared" si="95"/>
        <v/>
      </c>
      <c r="G230" s="159" t="str">
        <f t="shared" si="95"/>
        <v/>
      </c>
      <c r="H230" s="159" t="str">
        <f t="shared" si="95"/>
        <v/>
      </c>
      <c r="I230" s="159" t="str">
        <f t="shared" si="95"/>
        <v/>
      </c>
      <c r="J230" s="159" t="str">
        <f t="shared" si="95"/>
        <v/>
      </c>
      <c r="K230" s="292"/>
      <c r="L230" s="292"/>
      <c r="N230" s="319">
        <v>-3.1983400657088039E-2</v>
      </c>
      <c r="P230" s="319">
        <v>3.9322793207923782E-3</v>
      </c>
      <c r="R230" s="319">
        <v>0.47456809881247564</v>
      </c>
      <c r="AC230" s="300" t="str">
        <f t="shared" si="80"/>
        <v/>
      </c>
      <c r="AD230" s="300" t="str">
        <f t="shared" si="79"/>
        <v/>
      </c>
      <c r="AE230" s="300" t="str">
        <f t="shared" si="77"/>
        <v/>
      </c>
      <c r="AF230" s="300" t="str">
        <f t="shared" si="78"/>
        <v/>
      </c>
      <c r="AI230" s="63" t="str">
        <f t="shared" si="81"/>
        <v/>
      </c>
      <c r="AJ230" s="106" t="str">
        <f t="shared" si="82"/>
        <v/>
      </c>
      <c r="AK230" s="106" t="str">
        <f t="shared" si="83"/>
        <v/>
      </c>
      <c r="AL230" s="106" t="str">
        <f t="shared" si="84"/>
        <v/>
      </c>
      <c r="AM230" s="106" t="str">
        <f t="shared" si="85"/>
        <v/>
      </c>
      <c r="AN230" s="106" t="str">
        <f t="shared" si="86"/>
        <v/>
      </c>
      <c r="AR230" s="106" t="str">
        <f t="shared" si="87"/>
        <v/>
      </c>
      <c r="AS230" s="106" t="str">
        <f t="shared" si="88"/>
        <v/>
      </c>
      <c r="AT230" s="106" t="str">
        <f t="shared" si="89"/>
        <v/>
      </c>
      <c r="AU230" s="106" t="str">
        <f t="shared" si="90"/>
        <v/>
      </c>
      <c r="AV230" s="106" t="str">
        <f t="shared" si="91"/>
        <v/>
      </c>
    </row>
    <row r="231" spans="4:48">
      <c r="D231" s="159">
        <v>224</v>
      </c>
      <c r="F231" s="159" t="str">
        <f t="shared" si="95"/>
        <v/>
      </c>
      <c r="G231" s="159" t="str">
        <f t="shared" si="95"/>
        <v/>
      </c>
      <c r="H231" s="159" t="str">
        <f t="shared" si="95"/>
        <v/>
      </c>
      <c r="I231" s="159" t="str">
        <f t="shared" si="95"/>
        <v/>
      </c>
      <c r="J231" s="159" t="str">
        <f t="shared" si="95"/>
        <v/>
      </c>
      <c r="K231" s="292"/>
      <c r="L231" s="292"/>
      <c r="N231" s="319">
        <v>-3.1983400657087886E-2</v>
      </c>
      <c r="P231" s="319">
        <v>4.6533144446826045E-3</v>
      </c>
      <c r="R231" s="319">
        <v>0.58443164036337314</v>
      </c>
      <c r="AC231" s="300" t="str">
        <f t="shared" si="80"/>
        <v/>
      </c>
      <c r="AD231" s="300" t="str">
        <f t="shared" si="79"/>
        <v/>
      </c>
      <c r="AE231" s="300" t="str">
        <f t="shared" si="77"/>
        <v/>
      </c>
      <c r="AF231" s="300" t="str">
        <f t="shared" si="78"/>
        <v/>
      </c>
      <c r="AI231" s="63" t="str">
        <f t="shared" si="81"/>
        <v/>
      </c>
      <c r="AJ231" s="106" t="str">
        <f t="shared" si="82"/>
        <v/>
      </c>
      <c r="AK231" s="106" t="str">
        <f t="shared" si="83"/>
        <v/>
      </c>
      <c r="AL231" s="106" t="str">
        <f t="shared" si="84"/>
        <v/>
      </c>
      <c r="AM231" s="106" t="str">
        <f t="shared" si="85"/>
        <v/>
      </c>
      <c r="AN231" s="106" t="str">
        <f t="shared" si="86"/>
        <v/>
      </c>
      <c r="AR231" s="106" t="str">
        <f t="shared" si="87"/>
        <v/>
      </c>
      <c r="AS231" s="106" t="str">
        <f t="shared" si="88"/>
        <v/>
      </c>
      <c r="AT231" s="106" t="str">
        <f t="shared" si="89"/>
        <v/>
      </c>
      <c r="AU231" s="106" t="str">
        <f t="shared" si="90"/>
        <v/>
      </c>
      <c r="AV231" s="106" t="str">
        <f t="shared" si="91"/>
        <v/>
      </c>
    </row>
    <row r="232" spans="4:48">
      <c r="D232" s="159">
        <v>225</v>
      </c>
      <c r="F232" s="159" t="str">
        <f t="shared" si="95"/>
        <v/>
      </c>
      <c r="G232" s="159" t="str">
        <f t="shared" si="95"/>
        <v/>
      </c>
      <c r="H232" s="159" t="str">
        <f t="shared" si="95"/>
        <v/>
      </c>
      <c r="I232" s="159" t="str">
        <f t="shared" si="95"/>
        <v/>
      </c>
      <c r="J232" s="159" t="str">
        <f t="shared" si="95"/>
        <v/>
      </c>
      <c r="K232" s="292"/>
      <c r="L232" s="292"/>
      <c r="N232" s="319">
        <v>-2.4084752413018839E-2</v>
      </c>
      <c r="P232" s="319">
        <v>4.7379182699761367E-3</v>
      </c>
      <c r="R232" s="319">
        <v>0.5980318557785298</v>
      </c>
      <c r="AC232" s="300" t="str">
        <f t="shared" si="80"/>
        <v/>
      </c>
      <c r="AD232" s="300" t="str">
        <f t="shared" si="79"/>
        <v/>
      </c>
      <c r="AE232" s="300" t="str">
        <f t="shared" si="77"/>
        <v/>
      </c>
      <c r="AF232" s="300" t="str">
        <f t="shared" si="78"/>
        <v/>
      </c>
      <c r="AI232" s="63" t="str">
        <f t="shared" si="81"/>
        <v/>
      </c>
      <c r="AJ232" s="106" t="str">
        <f t="shared" si="82"/>
        <v/>
      </c>
      <c r="AK232" s="106" t="str">
        <f t="shared" si="83"/>
        <v/>
      </c>
      <c r="AL232" s="106" t="str">
        <f t="shared" si="84"/>
        <v/>
      </c>
      <c r="AM232" s="106" t="str">
        <f t="shared" si="85"/>
        <v/>
      </c>
      <c r="AN232" s="106" t="str">
        <f t="shared" si="86"/>
        <v/>
      </c>
      <c r="AR232" s="106" t="str">
        <f t="shared" si="87"/>
        <v/>
      </c>
      <c r="AS232" s="106" t="str">
        <f t="shared" si="88"/>
        <v/>
      </c>
      <c r="AT232" s="106" t="str">
        <f t="shared" si="89"/>
        <v/>
      </c>
      <c r="AU232" s="106" t="str">
        <f t="shared" si="90"/>
        <v/>
      </c>
      <c r="AV232" s="106" t="str">
        <f t="shared" si="91"/>
        <v/>
      </c>
    </row>
    <row r="233" spans="4:48">
      <c r="D233" s="159">
        <v>226</v>
      </c>
      <c r="F233" s="159" t="str">
        <f t="shared" si="95"/>
        <v/>
      </c>
      <c r="G233" s="159" t="str">
        <f t="shared" si="95"/>
        <v/>
      </c>
      <c r="H233" s="159" t="str">
        <f t="shared" si="95"/>
        <v/>
      </c>
      <c r="I233" s="159" t="str">
        <f t="shared" si="95"/>
        <v/>
      </c>
      <c r="J233" s="159" t="str">
        <f t="shared" si="95"/>
        <v/>
      </c>
      <c r="K233" s="292"/>
      <c r="L233" s="292"/>
      <c r="N233" s="319">
        <v>-5.165477928213548E-2</v>
      </c>
      <c r="P233" s="319">
        <v>4.1658911447971913E-3</v>
      </c>
      <c r="R233" s="319">
        <v>0.50904184002085118</v>
      </c>
      <c r="AC233" s="300" t="str">
        <f t="shared" si="80"/>
        <v/>
      </c>
      <c r="AD233" s="300" t="str">
        <f t="shared" si="79"/>
        <v/>
      </c>
      <c r="AE233" s="300" t="str">
        <f t="shared" si="77"/>
        <v/>
      </c>
      <c r="AF233" s="300" t="str">
        <f t="shared" si="78"/>
        <v/>
      </c>
      <c r="AI233" s="63" t="str">
        <f t="shared" si="81"/>
        <v/>
      </c>
      <c r="AJ233" s="106" t="str">
        <f t="shared" si="82"/>
        <v/>
      </c>
      <c r="AK233" s="106" t="str">
        <f t="shared" si="83"/>
        <v/>
      </c>
      <c r="AL233" s="106" t="str">
        <f t="shared" si="84"/>
        <v/>
      </c>
      <c r="AM233" s="106" t="str">
        <f t="shared" si="85"/>
        <v/>
      </c>
      <c r="AN233" s="106" t="str">
        <f t="shared" si="86"/>
        <v/>
      </c>
      <c r="AR233" s="106" t="str">
        <f t="shared" si="87"/>
        <v/>
      </c>
      <c r="AS233" s="106" t="str">
        <f t="shared" si="88"/>
        <v/>
      </c>
      <c r="AT233" s="106" t="str">
        <f t="shared" si="89"/>
        <v/>
      </c>
      <c r="AU233" s="106" t="str">
        <f t="shared" si="90"/>
        <v/>
      </c>
      <c r="AV233" s="106" t="str">
        <f t="shared" si="91"/>
        <v/>
      </c>
    </row>
    <row r="234" spans="4:48">
      <c r="D234" s="159">
        <v>227</v>
      </c>
      <c r="F234" s="159" t="str">
        <f t="shared" si="95"/>
        <v/>
      </c>
      <c r="G234" s="159" t="str">
        <f t="shared" si="95"/>
        <v/>
      </c>
      <c r="H234" s="159" t="str">
        <f t="shared" si="95"/>
        <v/>
      </c>
      <c r="I234" s="159" t="str">
        <f t="shared" si="95"/>
        <v/>
      </c>
      <c r="J234" s="159" t="str">
        <f t="shared" si="95"/>
        <v/>
      </c>
      <c r="K234" s="292"/>
      <c r="L234" s="292"/>
      <c r="N234" s="319">
        <v>-2.408475241301905E-2</v>
      </c>
      <c r="P234" s="319">
        <v>3.8009531306978806E-3</v>
      </c>
      <c r="R234" s="319">
        <v>0.45527684260498447</v>
      </c>
      <c r="AC234" s="300" t="str">
        <f t="shared" si="80"/>
        <v/>
      </c>
      <c r="AD234" s="300" t="str">
        <f t="shared" si="79"/>
        <v/>
      </c>
      <c r="AE234" s="300" t="str">
        <f t="shared" si="77"/>
        <v/>
      </c>
      <c r="AF234" s="300" t="str">
        <f t="shared" si="78"/>
        <v/>
      </c>
      <c r="AI234" s="63" t="str">
        <f t="shared" si="81"/>
        <v/>
      </c>
      <c r="AJ234" s="106" t="str">
        <f t="shared" si="82"/>
        <v/>
      </c>
      <c r="AK234" s="106" t="str">
        <f t="shared" si="83"/>
        <v/>
      </c>
      <c r="AL234" s="106" t="str">
        <f t="shared" si="84"/>
        <v/>
      </c>
      <c r="AM234" s="106" t="str">
        <f t="shared" si="85"/>
        <v/>
      </c>
      <c r="AN234" s="106" t="str">
        <f t="shared" si="86"/>
        <v/>
      </c>
      <c r="AR234" s="106" t="str">
        <f t="shared" si="87"/>
        <v/>
      </c>
      <c r="AS234" s="106" t="str">
        <f t="shared" si="88"/>
        <v/>
      </c>
      <c r="AT234" s="106" t="str">
        <f t="shared" si="89"/>
        <v/>
      </c>
      <c r="AU234" s="106" t="str">
        <f t="shared" si="90"/>
        <v/>
      </c>
      <c r="AV234" s="106" t="str">
        <f t="shared" si="91"/>
        <v/>
      </c>
    </row>
    <row r="235" spans="4:48">
      <c r="D235" s="159">
        <v>228</v>
      </c>
      <c r="F235" s="159" t="str">
        <f t="shared" si="95"/>
        <v/>
      </c>
      <c r="G235" s="159" t="str">
        <f t="shared" si="95"/>
        <v/>
      </c>
      <c r="H235" s="159" t="str">
        <f t="shared" si="95"/>
        <v/>
      </c>
      <c r="I235" s="159" t="str">
        <f t="shared" si="95"/>
        <v/>
      </c>
      <c r="J235" s="159" t="str">
        <f t="shared" si="95"/>
        <v/>
      </c>
      <c r="K235" s="292"/>
      <c r="L235" s="292"/>
      <c r="N235" s="319">
        <v>-2.4084752413018842E-2</v>
      </c>
      <c r="P235" s="319">
        <v>5.8996543289508204E-3</v>
      </c>
      <c r="R235" s="319">
        <v>0.79456436918257367</v>
      </c>
      <c r="AC235" s="300" t="str">
        <f t="shared" si="80"/>
        <v/>
      </c>
      <c r="AD235" s="300" t="str">
        <f t="shared" si="79"/>
        <v/>
      </c>
      <c r="AE235" s="300" t="str">
        <f t="shared" si="77"/>
        <v/>
      </c>
      <c r="AF235" s="300" t="str">
        <f t="shared" si="78"/>
        <v/>
      </c>
      <c r="AI235" s="63" t="str">
        <f t="shared" si="81"/>
        <v/>
      </c>
      <c r="AJ235" s="106" t="str">
        <f t="shared" si="82"/>
        <v/>
      </c>
      <c r="AK235" s="106" t="str">
        <f t="shared" si="83"/>
        <v/>
      </c>
      <c r="AL235" s="106" t="str">
        <f t="shared" si="84"/>
        <v/>
      </c>
      <c r="AM235" s="106" t="str">
        <f t="shared" si="85"/>
        <v/>
      </c>
      <c r="AN235" s="106" t="str">
        <f t="shared" si="86"/>
        <v/>
      </c>
      <c r="AR235" s="106" t="str">
        <f t="shared" si="87"/>
        <v/>
      </c>
      <c r="AS235" s="106" t="str">
        <f t="shared" si="88"/>
        <v/>
      </c>
      <c r="AT235" s="106" t="str">
        <f t="shared" si="89"/>
        <v/>
      </c>
      <c r="AU235" s="106" t="str">
        <f t="shared" si="90"/>
        <v/>
      </c>
      <c r="AV235" s="106" t="str">
        <f t="shared" si="91"/>
        <v/>
      </c>
    </row>
    <row r="236" spans="4:48">
      <c r="D236" s="159">
        <v>229</v>
      </c>
      <c r="F236" s="159" t="str">
        <f t="shared" si="95"/>
        <v/>
      </c>
      <c r="G236" s="159" t="str">
        <f t="shared" si="95"/>
        <v/>
      </c>
      <c r="H236" s="159" t="str">
        <f t="shared" si="95"/>
        <v/>
      </c>
      <c r="I236" s="159" t="str">
        <f t="shared" si="95"/>
        <v/>
      </c>
      <c r="J236" s="159" t="str">
        <f t="shared" si="95"/>
        <v/>
      </c>
      <c r="K236" s="292"/>
      <c r="L236" s="292"/>
      <c r="N236" s="319">
        <v>-3.1983400657088018E-2</v>
      </c>
      <c r="P236" s="319">
        <v>5.8062095993488931E-3</v>
      </c>
      <c r="R236" s="319">
        <v>0.77805201543241198</v>
      </c>
      <c r="AC236" s="300" t="str">
        <f t="shared" si="80"/>
        <v/>
      </c>
      <c r="AD236" s="300" t="str">
        <f t="shared" si="79"/>
        <v/>
      </c>
      <c r="AE236" s="300" t="str">
        <f t="shared" si="77"/>
        <v/>
      </c>
      <c r="AF236" s="300" t="str">
        <f t="shared" si="78"/>
        <v/>
      </c>
      <c r="AI236" s="63" t="str">
        <f t="shared" si="81"/>
        <v/>
      </c>
      <c r="AJ236" s="106" t="str">
        <f t="shared" si="82"/>
        <v/>
      </c>
      <c r="AK236" s="106" t="str">
        <f t="shared" si="83"/>
        <v/>
      </c>
      <c r="AL236" s="106" t="str">
        <f t="shared" si="84"/>
        <v/>
      </c>
      <c r="AM236" s="106" t="str">
        <f t="shared" si="85"/>
        <v/>
      </c>
      <c r="AN236" s="106" t="str">
        <f t="shared" si="86"/>
        <v/>
      </c>
      <c r="AR236" s="106" t="str">
        <f t="shared" si="87"/>
        <v/>
      </c>
      <c r="AS236" s="106" t="str">
        <f t="shared" si="88"/>
        <v/>
      </c>
      <c r="AT236" s="106" t="str">
        <f t="shared" si="89"/>
        <v/>
      </c>
      <c r="AU236" s="106" t="str">
        <f t="shared" si="90"/>
        <v/>
      </c>
      <c r="AV236" s="106" t="str">
        <f t="shared" si="91"/>
        <v/>
      </c>
    </row>
    <row r="237" spans="4:48">
      <c r="D237" s="159">
        <v>230</v>
      </c>
      <c r="F237" s="159" t="str">
        <f t="shared" si="95"/>
        <v/>
      </c>
      <c r="G237" s="159" t="str">
        <f t="shared" si="95"/>
        <v/>
      </c>
      <c r="H237" s="159" t="str">
        <f t="shared" si="95"/>
        <v/>
      </c>
      <c r="I237" s="159" t="str">
        <f t="shared" si="95"/>
        <v/>
      </c>
      <c r="J237" s="159" t="str">
        <f t="shared" si="95"/>
        <v/>
      </c>
      <c r="K237" s="292"/>
      <c r="L237" s="292"/>
      <c r="N237" s="319">
        <v>-4.1712472887944142E-2</v>
      </c>
      <c r="P237" s="319">
        <v>2.9719529991136394E-3</v>
      </c>
      <c r="R237" s="319">
        <v>0.33974262630808383</v>
      </c>
      <c r="AC237" s="300" t="str">
        <f t="shared" si="80"/>
        <v/>
      </c>
      <c r="AD237" s="300" t="str">
        <f t="shared" si="79"/>
        <v/>
      </c>
      <c r="AE237" s="300" t="str">
        <f t="shared" si="77"/>
        <v/>
      </c>
      <c r="AF237" s="300" t="str">
        <f t="shared" si="78"/>
        <v/>
      </c>
      <c r="AI237" s="63" t="str">
        <f t="shared" si="81"/>
        <v/>
      </c>
      <c r="AJ237" s="106" t="str">
        <f t="shared" si="82"/>
        <v/>
      </c>
      <c r="AK237" s="106" t="str">
        <f t="shared" si="83"/>
        <v/>
      </c>
      <c r="AL237" s="106" t="str">
        <f t="shared" si="84"/>
        <v/>
      </c>
      <c r="AM237" s="106" t="str">
        <f t="shared" si="85"/>
        <v/>
      </c>
      <c r="AN237" s="106" t="str">
        <f t="shared" si="86"/>
        <v/>
      </c>
      <c r="AR237" s="106" t="str">
        <f t="shared" si="87"/>
        <v/>
      </c>
      <c r="AS237" s="106" t="str">
        <f t="shared" si="88"/>
        <v/>
      </c>
      <c r="AT237" s="106" t="str">
        <f t="shared" si="89"/>
        <v/>
      </c>
      <c r="AU237" s="106" t="str">
        <f t="shared" si="90"/>
        <v/>
      </c>
      <c r="AV237" s="106" t="str">
        <f t="shared" si="91"/>
        <v/>
      </c>
    </row>
    <row r="238" spans="4:48">
      <c r="D238" s="159">
        <v>231</v>
      </c>
      <c r="F238" s="159" t="str">
        <f t="shared" ref="F238:J247" si="96">IF($C$5=0,IF($D238&gt;$A$5,"",INDIRECT(CONCATENATE("B",RANDBETWEEN(11,$D$5)))),IF($D238&gt;$A$5,"",$C$3*INDIRECT(CONCATENATE("B",RANDBETWEEN(11,$D$5)))))</f>
        <v/>
      </c>
      <c r="G238" s="159" t="str">
        <f t="shared" si="96"/>
        <v/>
      </c>
      <c r="H238" s="159" t="str">
        <f t="shared" si="96"/>
        <v/>
      </c>
      <c r="I238" s="159" t="str">
        <f t="shared" si="96"/>
        <v/>
      </c>
      <c r="J238" s="159" t="str">
        <f t="shared" si="96"/>
        <v/>
      </c>
      <c r="K238" s="292"/>
      <c r="L238" s="292"/>
      <c r="N238" s="319">
        <v>-2.5256897348857325E-2</v>
      </c>
      <c r="P238" s="319">
        <v>5.6281610444534344E-3</v>
      </c>
      <c r="R238" s="319">
        <v>0.7466985384931748</v>
      </c>
      <c r="AC238" s="300" t="str">
        <f t="shared" si="80"/>
        <v/>
      </c>
      <c r="AD238" s="300" t="str">
        <f t="shared" si="79"/>
        <v/>
      </c>
      <c r="AE238" s="300" t="str">
        <f t="shared" si="77"/>
        <v/>
      </c>
      <c r="AF238" s="300" t="str">
        <f t="shared" si="78"/>
        <v/>
      </c>
      <c r="AI238" s="63" t="str">
        <f t="shared" si="81"/>
        <v/>
      </c>
      <c r="AJ238" s="106" t="str">
        <f t="shared" si="82"/>
        <v/>
      </c>
      <c r="AK238" s="106" t="str">
        <f t="shared" si="83"/>
        <v/>
      </c>
      <c r="AL238" s="106" t="str">
        <f t="shared" si="84"/>
        <v/>
      </c>
      <c r="AM238" s="106" t="str">
        <f t="shared" si="85"/>
        <v/>
      </c>
      <c r="AN238" s="106" t="str">
        <f t="shared" si="86"/>
        <v/>
      </c>
      <c r="AR238" s="106" t="str">
        <f t="shared" si="87"/>
        <v/>
      </c>
      <c r="AS238" s="106" t="str">
        <f t="shared" si="88"/>
        <v/>
      </c>
      <c r="AT238" s="106" t="str">
        <f t="shared" si="89"/>
        <v/>
      </c>
      <c r="AU238" s="106" t="str">
        <f t="shared" si="90"/>
        <v/>
      </c>
      <c r="AV238" s="106" t="str">
        <f t="shared" si="91"/>
        <v/>
      </c>
    </row>
    <row r="239" spans="4:48">
      <c r="D239" s="159">
        <v>232</v>
      </c>
      <c r="F239" s="159" t="str">
        <f t="shared" si="96"/>
        <v/>
      </c>
      <c r="G239" s="159" t="str">
        <f t="shared" si="96"/>
        <v/>
      </c>
      <c r="H239" s="159" t="str">
        <f t="shared" si="96"/>
        <v/>
      </c>
      <c r="I239" s="159" t="str">
        <f t="shared" si="96"/>
        <v/>
      </c>
      <c r="J239" s="159" t="str">
        <f t="shared" si="96"/>
        <v/>
      </c>
      <c r="K239" s="292"/>
      <c r="L239" s="292"/>
      <c r="N239" s="319">
        <v>-2.4084752413018721E-2</v>
      </c>
      <c r="P239" s="319">
        <v>3.894397860299804E-3</v>
      </c>
      <c r="R239" s="319">
        <v>0.46879165871888073</v>
      </c>
      <c r="AC239" s="300" t="str">
        <f t="shared" si="80"/>
        <v/>
      </c>
      <c r="AD239" s="300" t="str">
        <f t="shared" si="79"/>
        <v/>
      </c>
      <c r="AE239" s="300" t="str">
        <f t="shared" si="77"/>
        <v/>
      </c>
      <c r="AF239" s="300" t="str">
        <f t="shared" si="78"/>
        <v/>
      </c>
      <c r="AI239" s="63" t="str">
        <f t="shared" si="81"/>
        <v/>
      </c>
      <c r="AJ239" s="106" t="str">
        <f t="shared" si="82"/>
        <v/>
      </c>
      <c r="AK239" s="106" t="str">
        <f t="shared" si="83"/>
        <v/>
      </c>
      <c r="AL239" s="106" t="str">
        <f t="shared" si="84"/>
        <v/>
      </c>
      <c r="AM239" s="106" t="str">
        <f t="shared" si="85"/>
        <v/>
      </c>
      <c r="AN239" s="106" t="str">
        <f t="shared" si="86"/>
        <v/>
      </c>
      <c r="AR239" s="106" t="str">
        <f t="shared" si="87"/>
        <v/>
      </c>
      <c r="AS239" s="106" t="str">
        <f t="shared" si="88"/>
        <v/>
      </c>
      <c r="AT239" s="106" t="str">
        <f t="shared" si="89"/>
        <v/>
      </c>
      <c r="AU239" s="106" t="str">
        <f t="shared" si="90"/>
        <v/>
      </c>
      <c r="AV239" s="106" t="str">
        <f t="shared" si="91"/>
        <v/>
      </c>
    </row>
    <row r="240" spans="4:48">
      <c r="D240" s="159">
        <v>233</v>
      </c>
      <c r="F240" s="159" t="str">
        <f t="shared" si="96"/>
        <v/>
      </c>
      <c r="G240" s="159" t="str">
        <f t="shared" si="96"/>
        <v/>
      </c>
      <c r="H240" s="159" t="str">
        <f t="shared" si="96"/>
        <v/>
      </c>
      <c r="I240" s="159" t="str">
        <f t="shared" si="96"/>
        <v/>
      </c>
      <c r="J240" s="159" t="str">
        <f t="shared" si="96"/>
        <v/>
      </c>
      <c r="K240" s="292"/>
      <c r="L240" s="292"/>
      <c r="N240" s="319">
        <v>-2.4084752413018901E-2</v>
      </c>
      <c r="P240" s="319">
        <v>5.1407377445680195E-3</v>
      </c>
      <c r="R240" s="319">
        <v>0.66358781871142836</v>
      </c>
      <c r="AC240" s="300" t="str">
        <f t="shared" si="80"/>
        <v/>
      </c>
      <c r="AD240" s="300" t="str">
        <f t="shared" si="79"/>
        <v/>
      </c>
      <c r="AE240" s="300" t="str">
        <f t="shared" si="77"/>
        <v/>
      </c>
      <c r="AF240" s="300" t="str">
        <f t="shared" si="78"/>
        <v/>
      </c>
      <c r="AI240" s="63" t="str">
        <f t="shared" si="81"/>
        <v/>
      </c>
      <c r="AJ240" s="106" t="str">
        <f t="shared" si="82"/>
        <v/>
      </c>
      <c r="AK240" s="106" t="str">
        <f t="shared" si="83"/>
        <v/>
      </c>
      <c r="AL240" s="106" t="str">
        <f t="shared" si="84"/>
        <v/>
      </c>
      <c r="AM240" s="106" t="str">
        <f t="shared" si="85"/>
        <v/>
      </c>
      <c r="AN240" s="106" t="str">
        <f t="shared" si="86"/>
        <v/>
      </c>
      <c r="AR240" s="106" t="str">
        <f t="shared" si="87"/>
        <v/>
      </c>
      <c r="AS240" s="106" t="str">
        <f t="shared" si="88"/>
        <v/>
      </c>
      <c r="AT240" s="106" t="str">
        <f t="shared" si="89"/>
        <v/>
      </c>
      <c r="AU240" s="106" t="str">
        <f t="shared" si="90"/>
        <v/>
      </c>
      <c r="AV240" s="106" t="str">
        <f t="shared" si="91"/>
        <v/>
      </c>
    </row>
    <row r="241" spans="4:48">
      <c r="D241" s="159">
        <v>234</v>
      </c>
      <c r="F241" s="159" t="str">
        <f t="shared" si="96"/>
        <v/>
      </c>
      <c r="G241" s="159" t="str">
        <f t="shared" si="96"/>
        <v/>
      </c>
      <c r="H241" s="159" t="str">
        <f t="shared" si="96"/>
        <v/>
      </c>
      <c r="I241" s="159" t="str">
        <f t="shared" si="96"/>
        <v/>
      </c>
      <c r="J241" s="159" t="str">
        <f t="shared" si="96"/>
        <v/>
      </c>
      <c r="K241" s="292"/>
      <c r="L241" s="292"/>
      <c r="N241" s="319">
        <v>-4.2445137695819257E-2</v>
      </c>
      <c r="P241" s="319">
        <v>4.3439396996926474E-3</v>
      </c>
      <c r="R241" s="319">
        <v>0.53612934681652824</v>
      </c>
      <c r="AC241" s="300" t="str">
        <f t="shared" si="80"/>
        <v/>
      </c>
      <c r="AD241" s="300" t="str">
        <f t="shared" si="79"/>
        <v/>
      </c>
      <c r="AE241" s="300" t="str">
        <f t="shared" si="77"/>
        <v/>
      </c>
      <c r="AF241" s="300" t="str">
        <f t="shared" si="78"/>
        <v/>
      </c>
      <c r="AI241" s="63" t="str">
        <f t="shared" si="81"/>
        <v/>
      </c>
      <c r="AJ241" s="106" t="str">
        <f t="shared" si="82"/>
        <v/>
      </c>
      <c r="AK241" s="106" t="str">
        <f t="shared" si="83"/>
        <v/>
      </c>
      <c r="AL241" s="106" t="str">
        <f t="shared" si="84"/>
        <v/>
      </c>
      <c r="AM241" s="106" t="str">
        <f t="shared" si="85"/>
        <v/>
      </c>
      <c r="AN241" s="106" t="str">
        <f t="shared" si="86"/>
        <v/>
      </c>
      <c r="AR241" s="106" t="str">
        <f t="shared" si="87"/>
        <v/>
      </c>
      <c r="AS241" s="106" t="str">
        <f t="shared" si="88"/>
        <v/>
      </c>
      <c r="AT241" s="106" t="str">
        <f t="shared" si="89"/>
        <v/>
      </c>
      <c r="AU241" s="106" t="str">
        <f t="shared" si="90"/>
        <v/>
      </c>
      <c r="AV241" s="106" t="str">
        <f t="shared" si="91"/>
        <v/>
      </c>
    </row>
    <row r="242" spans="4:48">
      <c r="D242" s="159">
        <v>235</v>
      </c>
      <c r="F242" s="159" t="str">
        <f t="shared" si="96"/>
        <v/>
      </c>
      <c r="G242" s="159" t="str">
        <f t="shared" si="96"/>
        <v/>
      </c>
      <c r="H242" s="159" t="str">
        <f t="shared" si="96"/>
        <v/>
      </c>
      <c r="I242" s="159" t="str">
        <f t="shared" si="96"/>
        <v/>
      </c>
      <c r="J242" s="159" t="str">
        <f t="shared" si="96"/>
        <v/>
      </c>
      <c r="K242" s="292"/>
      <c r="L242" s="292"/>
      <c r="N242" s="319">
        <v>-3.6115364504274744E-2</v>
      </c>
      <c r="P242" s="319">
        <v>2.8639879914196253E-3</v>
      </c>
      <c r="R242" s="319">
        <v>0.32527438734353065</v>
      </c>
      <c r="AC242" s="300" t="str">
        <f t="shared" si="80"/>
        <v/>
      </c>
      <c r="AD242" s="300" t="str">
        <f t="shared" si="79"/>
        <v/>
      </c>
      <c r="AE242" s="300" t="str">
        <f t="shared" si="77"/>
        <v/>
      </c>
      <c r="AF242" s="300" t="str">
        <f t="shared" si="78"/>
        <v/>
      </c>
      <c r="AI242" s="63" t="str">
        <f t="shared" si="81"/>
        <v/>
      </c>
      <c r="AJ242" s="106" t="str">
        <f t="shared" si="82"/>
        <v/>
      </c>
      <c r="AK242" s="106" t="str">
        <f t="shared" si="83"/>
        <v/>
      </c>
      <c r="AL242" s="106" t="str">
        <f t="shared" si="84"/>
        <v/>
      </c>
      <c r="AM242" s="106" t="str">
        <f t="shared" si="85"/>
        <v/>
      </c>
      <c r="AN242" s="106" t="str">
        <f t="shared" si="86"/>
        <v/>
      </c>
      <c r="AR242" s="106" t="str">
        <f t="shared" si="87"/>
        <v/>
      </c>
      <c r="AS242" s="106" t="str">
        <f t="shared" si="88"/>
        <v/>
      </c>
      <c r="AT242" s="106" t="str">
        <f t="shared" si="89"/>
        <v/>
      </c>
      <c r="AU242" s="106" t="str">
        <f t="shared" si="90"/>
        <v/>
      </c>
      <c r="AV242" s="106" t="str">
        <f t="shared" si="91"/>
        <v/>
      </c>
    </row>
    <row r="243" spans="4:48">
      <c r="D243" s="159">
        <v>236</v>
      </c>
      <c r="F243" s="159" t="str">
        <f t="shared" si="96"/>
        <v/>
      </c>
      <c r="G243" s="159" t="str">
        <f t="shared" si="96"/>
        <v/>
      </c>
      <c r="H243" s="159" t="str">
        <f t="shared" si="96"/>
        <v/>
      </c>
      <c r="I243" s="159" t="str">
        <f t="shared" si="96"/>
        <v/>
      </c>
      <c r="J243" s="159" t="str">
        <f t="shared" si="96"/>
        <v/>
      </c>
      <c r="K243" s="292"/>
      <c r="L243" s="292"/>
      <c r="N243" s="319">
        <v>-3.1983400657088011E-2</v>
      </c>
      <c r="P243" s="319">
        <v>5.3187862994634773E-3</v>
      </c>
      <c r="R243" s="319">
        <v>0.69344944689791577</v>
      </c>
      <c r="AC243" s="300" t="str">
        <f t="shared" si="80"/>
        <v/>
      </c>
      <c r="AD243" s="300" t="str">
        <f t="shared" si="79"/>
        <v/>
      </c>
      <c r="AE243" s="300" t="str">
        <f t="shared" si="77"/>
        <v/>
      </c>
      <c r="AF243" s="300" t="str">
        <f t="shared" si="78"/>
        <v/>
      </c>
      <c r="AI243" s="63" t="str">
        <f t="shared" si="81"/>
        <v/>
      </c>
      <c r="AJ243" s="106" t="str">
        <f t="shared" si="82"/>
        <v/>
      </c>
      <c r="AK243" s="106" t="str">
        <f t="shared" si="83"/>
        <v/>
      </c>
      <c r="AL243" s="106" t="str">
        <f t="shared" si="84"/>
        <v/>
      </c>
      <c r="AM243" s="106" t="str">
        <f t="shared" si="85"/>
        <v/>
      </c>
      <c r="AN243" s="106" t="str">
        <f t="shared" si="86"/>
        <v/>
      </c>
      <c r="AR243" s="106" t="str">
        <f t="shared" si="87"/>
        <v/>
      </c>
      <c r="AS243" s="106" t="str">
        <f t="shared" si="88"/>
        <v/>
      </c>
      <c r="AT243" s="106" t="str">
        <f t="shared" si="89"/>
        <v/>
      </c>
      <c r="AU243" s="106" t="str">
        <f t="shared" si="90"/>
        <v/>
      </c>
      <c r="AV243" s="106" t="str">
        <f t="shared" si="91"/>
        <v/>
      </c>
    </row>
    <row r="244" spans="4:48">
      <c r="D244" s="159">
        <v>237</v>
      </c>
      <c r="F244" s="159" t="str">
        <f t="shared" si="96"/>
        <v/>
      </c>
      <c r="G244" s="159" t="str">
        <f t="shared" si="96"/>
        <v/>
      </c>
      <c r="H244" s="159" t="str">
        <f t="shared" si="96"/>
        <v/>
      </c>
      <c r="I244" s="159" t="str">
        <f t="shared" si="96"/>
        <v/>
      </c>
      <c r="J244" s="159" t="str">
        <f t="shared" si="96"/>
        <v/>
      </c>
      <c r="K244" s="292"/>
      <c r="L244" s="292"/>
      <c r="N244" s="319">
        <v>-3.1983400657088032E-2</v>
      </c>
      <c r="P244" s="319">
        <v>5.0561339192744881E-3</v>
      </c>
      <c r="R244" s="319">
        <v>0.64942968249236843</v>
      </c>
      <c r="AC244" s="300" t="str">
        <f t="shared" si="80"/>
        <v/>
      </c>
      <c r="AD244" s="300" t="str">
        <f t="shared" si="79"/>
        <v/>
      </c>
      <c r="AE244" s="300" t="str">
        <f t="shared" si="77"/>
        <v/>
      </c>
      <c r="AF244" s="300" t="str">
        <f t="shared" si="78"/>
        <v/>
      </c>
      <c r="AI244" s="63" t="str">
        <f t="shared" si="81"/>
        <v/>
      </c>
      <c r="AJ244" s="106" t="str">
        <f t="shared" si="82"/>
        <v/>
      </c>
      <c r="AK244" s="106" t="str">
        <f t="shared" si="83"/>
        <v/>
      </c>
      <c r="AL244" s="106" t="str">
        <f t="shared" si="84"/>
        <v/>
      </c>
      <c r="AM244" s="106" t="str">
        <f t="shared" si="85"/>
        <v/>
      </c>
      <c r="AN244" s="106" t="str">
        <f t="shared" si="86"/>
        <v/>
      </c>
      <c r="AR244" s="106" t="str">
        <f t="shared" si="87"/>
        <v/>
      </c>
      <c r="AS244" s="106" t="str">
        <f t="shared" si="88"/>
        <v/>
      </c>
      <c r="AT244" s="106" t="str">
        <f t="shared" si="89"/>
        <v/>
      </c>
      <c r="AU244" s="106" t="str">
        <f t="shared" si="90"/>
        <v/>
      </c>
      <c r="AV244" s="106" t="str">
        <f t="shared" si="91"/>
        <v/>
      </c>
    </row>
    <row r="245" spans="4:48">
      <c r="D245" s="159">
        <v>238</v>
      </c>
      <c r="F245" s="159" t="str">
        <f t="shared" si="96"/>
        <v/>
      </c>
      <c r="G245" s="159" t="str">
        <f t="shared" si="96"/>
        <v/>
      </c>
      <c r="H245" s="159" t="str">
        <f t="shared" si="96"/>
        <v/>
      </c>
      <c r="I245" s="159" t="str">
        <f t="shared" si="96"/>
        <v/>
      </c>
      <c r="J245" s="159" t="str">
        <f t="shared" si="96"/>
        <v/>
      </c>
      <c r="K245" s="292"/>
      <c r="L245" s="292"/>
      <c r="N245" s="319">
        <v>-3.0493529920109799E-2</v>
      </c>
      <c r="P245" s="319">
        <v>2.7093006189246459E-3</v>
      </c>
      <c r="R245" s="319">
        <v>0.30491716701717908</v>
      </c>
      <c r="AC245" s="300" t="str">
        <f t="shared" si="80"/>
        <v/>
      </c>
      <c r="AD245" s="300" t="str">
        <f t="shared" si="79"/>
        <v/>
      </c>
      <c r="AE245" s="300" t="str">
        <f t="shared" si="77"/>
        <v/>
      </c>
      <c r="AF245" s="300" t="str">
        <f t="shared" si="78"/>
        <v/>
      </c>
      <c r="AI245" s="63" t="str">
        <f t="shared" si="81"/>
        <v/>
      </c>
      <c r="AJ245" s="106" t="str">
        <f t="shared" si="82"/>
        <v/>
      </c>
      <c r="AK245" s="106" t="str">
        <f t="shared" si="83"/>
        <v/>
      </c>
      <c r="AL245" s="106" t="str">
        <f t="shared" si="84"/>
        <v/>
      </c>
      <c r="AM245" s="106" t="str">
        <f t="shared" si="85"/>
        <v/>
      </c>
      <c r="AN245" s="106" t="str">
        <f t="shared" si="86"/>
        <v/>
      </c>
      <c r="AR245" s="106" t="str">
        <f t="shared" si="87"/>
        <v/>
      </c>
      <c r="AS245" s="106" t="str">
        <f t="shared" si="88"/>
        <v/>
      </c>
      <c r="AT245" s="106" t="str">
        <f t="shared" si="89"/>
        <v/>
      </c>
      <c r="AU245" s="106" t="str">
        <f t="shared" si="90"/>
        <v/>
      </c>
      <c r="AV245" s="106" t="str">
        <f t="shared" si="91"/>
        <v/>
      </c>
    </row>
    <row r="246" spans="4:48">
      <c r="D246" s="159">
        <v>239</v>
      </c>
      <c r="F246" s="159" t="str">
        <f t="shared" si="96"/>
        <v/>
      </c>
      <c r="G246" s="159" t="str">
        <f t="shared" si="96"/>
        <v/>
      </c>
      <c r="H246" s="159" t="str">
        <f t="shared" si="96"/>
        <v/>
      </c>
      <c r="I246" s="159" t="str">
        <f t="shared" si="96"/>
        <v/>
      </c>
      <c r="J246" s="159" t="str">
        <f t="shared" si="96"/>
        <v/>
      </c>
      <c r="K246" s="292"/>
      <c r="L246" s="292"/>
      <c r="N246" s="319">
        <v>-4.5064967424742003E-2</v>
      </c>
      <c r="P246" s="319">
        <v>3.5149395681084088E-3</v>
      </c>
      <c r="R246" s="319">
        <v>0.41417626200179947</v>
      </c>
      <c r="AC246" s="300" t="str">
        <f t="shared" si="80"/>
        <v/>
      </c>
      <c r="AD246" s="300" t="str">
        <f t="shared" si="79"/>
        <v/>
      </c>
      <c r="AE246" s="300" t="str">
        <f t="shared" si="77"/>
        <v/>
      </c>
      <c r="AF246" s="300" t="str">
        <f t="shared" si="78"/>
        <v/>
      </c>
      <c r="AI246" s="63" t="str">
        <f t="shared" si="81"/>
        <v/>
      </c>
      <c r="AJ246" s="106" t="str">
        <f t="shared" si="82"/>
        <v/>
      </c>
      <c r="AK246" s="106" t="str">
        <f t="shared" si="83"/>
        <v/>
      </c>
      <c r="AL246" s="106" t="str">
        <f t="shared" si="84"/>
        <v/>
      </c>
      <c r="AM246" s="106" t="str">
        <f t="shared" si="85"/>
        <v/>
      </c>
      <c r="AN246" s="106" t="str">
        <f t="shared" si="86"/>
        <v/>
      </c>
      <c r="AR246" s="106" t="str">
        <f t="shared" si="87"/>
        <v/>
      </c>
      <c r="AS246" s="106" t="str">
        <f t="shared" si="88"/>
        <v/>
      </c>
      <c r="AT246" s="106" t="str">
        <f t="shared" si="89"/>
        <v/>
      </c>
      <c r="AU246" s="106" t="str">
        <f t="shared" si="90"/>
        <v/>
      </c>
      <c r="AV246" s="106" t="str">
        <f t="shared" si="91"/>
        <v/>
      </c>
    </row>
    <row r="247" spans="4:48">
      <c r="D247" s="159">
        <v>240</v>
      </c>
      <c r="F247" s="159" t="str">
        <f t="shared" si="96"/>
        <v/>
      </c>
      <c r="G247" s="159" t="str">
        <f t="shared" si="96"/>
        <v/>
      </c>
      <c r="H247" s="159" t="str">
        <f t="shared" si="96"/>
        <v/>
      </c>
      <c r="I247" s="159" t="str">
        <f t="shared" si="96"/>
        <v/>
      </c>
      <c r="J247" s="159" t="str">
        <f t="shared" si="96"/>
        <v/>
      </c>
      <c r="K247" s="292"/>
      <c r="L247" s="292"/>
      <c r="N247" s="319">
        <v>-3.9818120558775122E-2</v>
      </c>
      <c r="P247" s="319">
        <v>3.538300750508888E-3</v>
      </c>
      <c r="R247" s="319">
        <v>0.41744817055713268</v>
      </c>
      <c r="AC247" s="300" t="str">
        <f t="shared" si="80"/>
        <v/>
      </c>
      <c r="AD247" s="300" t="str">
        <f t="shared" si="79"/>
        <v/>
      </c>
      <c r="AE247" s="300" t="str">
        <f t="shared" si="77"/>
        <v/>
      </c>
      <c r="AF247" s="300" t="str">
        <f t="shared" si="78"/>
        <v/>
      </c>
      <c r="AI247" s="63" t="str">
        <f t="shared" si="81"/>
        <v/>
      </c>
      <c r="AJ247" s="106" t="str">
        <f t="shared" si="82"/>
        <v/>
      </c>
      <c r="AK247" s="106" t="str">
        <f t="shared" si="83"/>
        <v/>
      </c>
      <c r="AL247" s="106" t="str">
        <f t="shared" si="84"/>
        <v/>
      </c>
      <c r="AM247" s="106" t="str">
        <f t="shared" si="85"/>
        <v/>
      </c>
      <c r="AN247" s="106" t="str">
        <f t="shared" si="86"/>
        <v/>
      </c>
      <c r="AR247" s="106" t="str">
        <f t="shared" si="87"/>
        <v/>
      </c>
      <c r="AS247" s="106" t="str">
        <f t="shared" si="88"/>
        <v/>
      </c>
      <c r="AT247" s="106" t="str">
        <f t="shared" si="89"/>
        <v/>
      </c>
      <c r="AU247" s="106" t="str">
        <f t="shared" si="90"/>
        <v/>
      </c>
      <c r="AV247" s="106" t="str">
        <f t="shared" si="91"/>
        <v/>
      </c>
    </row>
    <row r="248" spans="4:48">
      <c r="D248" s="159">
        <v>241</v>
      </c>
      <c r="F248" s="159" t="str">
        <f t="shared" ref="F248:J257" si="97">IF($C$5=0,IF($D248&gt;$A$5,"",INDIRECT(CONCATENATE("B",RANDBETWEEN(11,$D$5)))),IF($D248&gt;$A$5,"",$C$3*INDIRECT(CONCATENATE("B",RANDBETWEEN(11,$D$5)))))</f>
        <v/>
      </c>
      <c r="G248" s="159" t="str">
        <f t="shared" si="97"/>
        <v/>
      </c>
      <c r="H248" s="159" t="str">
        <f t="shared" si="97"/>
        <v/>
      </c>
      <c r="I248" s="159" t="str">
        <f t="shared" si="97"/>
        <v/>
      </c>
      <c r="J248" s="159" t="str">
        <f t="shared" si="97"/>
        <v/>
      </c>
      <c r="K248" s="292"/>
      <c r="L248" s="292"/>
      <c r="N248" s="319">
        <v>-4.0229691127837815E-2</v>
      </c>
      <c r="P248" s="319">
        <v>3.8243143130983616E-3</v>
      </c>
      <c r="R248" s="319">
        <v>0.45864384350836351</v>
      </c>
      <c r="AC248" s="300" t="str">
        <f t="shared" si="80"/>
        <v/>
      </c>
      <c r="AD248" s="300" t="str">
        <f t="shared" si="79"/>
        <v/>
      </c>
      <c r="AE248" s="300" t="str">
        <f t="shared" si="77"/>
        <v/>
      </c>
      <c r="AF248" s="300" t="str">
        <f t="shared" si="78"/>
        <v/>
      </c>
      <c r="AI248" s="63" t="str">
        <f t="shared" si="81"/>
        <v/>
      </c>
      <c r="AJ248" s="106" t="str">
        <f t="shared" si="82"/>
        <v/>
      </c>
      <c r="AK248" s="106" t="str">
        <f t="shared" si="83"/>
        <v/>
      </c>
      <c r="AL248" s="106" t="str">
        <f t="shared" si="84"/>
        <v/>
      </c>
      <c r="AM248" s="106" t="str">
        <f t="shared" si="85"/>
        <v/>
      </c>
      <c r="AN248" s="106" t="str">
        <f t="shared" si="86"/>
        <v/>
      </c>
      <c r="AR248" s="106" t="str">
        <f t="shared" si="87"/>
        <v/>
      </c>
      <c r="AS248" s="106" t="str">
        <f t="shared" si="88"/>
        <v/>
      </c>
      <c r="AT248" s="106" t="str">
        <f t="shared" si="89"/>
        <v/>
      </c>
      <c r="AU248" s="106" t="str">
        <f t="shared" si="90"/>
        <v/>
      </c>
      <c r="AV248" s="106" t="str">
        <f t="shared" si="91"/>
        <v/>
      </c>
    </row>
    <row r="249" spans="4:48">
      <c r="D249" s="159">
        <v>242</v>
      </c>
      <c r="F249" s="159" t="str">
        <f t="shared" si="97"/>
        <v/>
      </c>
      <c r="G249" s="159" t="str">
        <f t="shared" si="97"/>
        <v/>
      </c>
      <c r="H249" s="159" t="str">
        <f t="shared" si="97"/>
        <v/>
      </c>
      <c r="I249" s="159" t="str">
        <f t="shared" si="97"/>
        <v/>
      </c>
      <c r="J249" s="159" t="str">
        <f t="shared" si="97"/>
        <v/>
      </c>
      <c r="K249" s="292"/>
      <c r="L249" s="292"/>
      <c r="N249" s="319">
        <v>-3.9818120558775254E-2</v>
      </c>
      <c r="P249" s="319">
        <v>4.4051823425857008E-3</v>
      </c>
      <c r="R249" s="319">
        <v>0.54573865413144929</v>
      </c>
      <c r="AC249" s="300" t="str">
        <f t="shared" si="80"/>
        <v/>
      </c>
      <c r="AD249" s="300" t="str">
        <f t="shared" si="79"/>
        <v/>
      </c>
      <c r="AE249" s="300" t="str">
        <f t="shared" si="77"/>
        <v/>
      </c>
      <c r="AF249" s="300" t="str">
        <f t="shared" si="78"/>
        <v/>
      </c>
      <c r="AI249" s="63" t="str">
        <f t="shared" si="81"/>
        <v/>
      </c>
      <c r="AJ249" s="106" t="str">
        <f t="shared" si="82"/>
        <v/>
      </c>
      <c r="AK249" s="106" t="str">
        <f t="shared" si="83"/>
        <v/>
      </c>
      <c r="AL249" s="106" t="str">
        <f t="shared" si="84"/>
        <v/>
      </c>
      <c r="AM249" s="106" t="str">
        <f t="shared" si="85"/>
        <v/>
      </c>
      <c r="AN249" s="106" t="str">
        <f t="shared" si="86"/>
        <v/>
      </c>
      <c r="AR249" s="106" t="str">
        <f t="shared" si="87"/>
        <v/>
      </c>
      <c r="AS249" s="106" t="str">
        <f t="shared" si="88"/>
        <v/>
      </c>
      <c r="AT249" s="106" t="str">
        <f t="shared" si="89"/>
        <v/>
      </c>
      <c r="AU249" s="106" t="str">
        <f t="shared" si="90"/>
        <v/>
      </c>
      <c r="AV249" s="106" t="str">
        <f t="shared" si="91"/>
        <v/>
      </c>
    </row>
    <row r="250" spans="4:48">
      <c r="D250" s="159">
        <v>243</v>
      </c>
      <c r="F250" s="159" t="str">
        <f t="shared" si="97"/>
        <v/>
      </c>
      <c r="G250" s="159" t="str">
        <f t="shared" si="97"/>
        <v/>
      </c>
      <c r="H250" s="159" t="str">
        <f t="shared" si="97"/>
        <v/>
      </c>
      <c r="I250" s="159" t="str">
        <f t="shared" si="97"/>
        <v/>
      </c>
      <c r="J250" s="159" t="str">
        <f t="shared" si="97"/>
        <v/>
      </c>
      <c r="K250" s="292"/>
      <c r="L250" s="292"/>
      <c r="N250" s="319">
        <v>-3.9818120558774983E-2</v>
      </c>
      <c r="P250" s="319">
        <v>4.5365085326801976E-3</v>
      </c>
      <c r="R250" s="319">
        <v>0.5662290787253641</v>
      </c>
      <c r="AC250" s="300" t="str">
        <f t="shared" si="80"/>
        <v/>
      </c>
      <c r="AD250" s="300" t="str">
        <f t="shared" si="79"/>
        <v/>
      </c>
      <c r="AE250" s="300" t="str">
        <f t="shared" si="77"/>
        <v/>
      </c>
      <c r="AF250" s="300" t="str">
        <f t="shared" si="78"/>
        <v/>
      </c>
      <c r="AI250" s="63" t="str">
        <f t="shared" si="81"/>
        <v/>
      </c>
      <c r="AJ250" s="106" t="str">
        <f t="shared" si="82"/>
        <v/>
      </c>
      <c r="AK250" s="106" t="str">
        <f t="shared" si="83"/>
        <v/>
      </c>
      <c r="AL250" s="106" t="str">
        <f t="shared" si="84"/>
        <v/>
      </c>
      <c r="AM250" s="106" t="str">
        <f t="shared" si="85"/>
        <v/>
      </c>
      <c r="AN250" s="106" t="str">
        <f t="shared" si="86"/>
        <v/>
      </c>
      <c r="AR250" s="106" t="str">
        <f t="shared" si="87"/>
        <v/>
      </c>
      <c r="AS250" s="106" t="str">
        <f t="shared" si="88"/>
        <v/>
      </c>
      <c r="AT250" s="106" t="str">
        <f t="shared" si="89"/>
        <v/>
      </c>
      <c r="AU250" s="106" t="str">
        <f t="shared" si="90"/>
        <v/>
      </c>
      <c r="AV250" s="106" t="str">
        <f t="shared" si="91"/>
        <v/>
      </c>
    </row>
    <row r="251" spans="4:48">
      <c r="D251" s="159">
        <v>244</v>
      </c>
      <c r="F251" s="159" t="str">
        <f t="shared" si="97"/>
        <v/>
      </c>
      <c r="G251" s="159" t="str">
        <f t="shared" si="97"/>
        <v/>
      </c>
      <c r="H251" s="159" t="str">
        <f t="shared" si="97"/>
        <v/>
      </c>
      <c r="I251" s="159" t="str">
        <f t="shared" si="97"/>
        <v/>
      </c>
      <c r="J251" s="159" t="str">
        <f t="shared" si="97"/>
        <v/>
      </c>
      <c r="K251" s="292"/>
      <c r="L251" s="292"/>
      <c r="N251" s="319">
        <v>-3.1983400657087914E-2</v>
      </c>
      <c r="P251" s="319">
        <v>4.273856152491204E-3</v>
      </c>
      <c r="R251" s="319">
        <v>0.52551629856124249</v>
      </c>
      <c r="AC251" s="300" t="str">
        <f t="shared" si="80"/>
        <v/>
      </c>
      <c r="AD251" s="300" t="str">
        <f t="shared" si="79"/>
        <v/>
      </c>
      <c r="AE251" s="300" t="str">
        <f t="shared" si="77"/>
        <v/>
      </c>
      <c r="AF251" s="300" t="str">
        <f t="shared" si="78"/>
        <v/>
      </c>
      <c r="AI251" s="63" t="str">
        <f t="shared" si="81"/>
        <v/>
      </c>
      <c r="AJ251" s="106" t="str">
        <f t="shared" si="82"/>
        <v/>
      </c>
      <c r="AK251" s="106" t="str">
        <f t="shared" si="83"/>
        <v/>
      </c>
      <c r="AL251" s="106" t="str">
        <f t="shared" si="84"/>
        <v/>
      </c>
      <c r="AM251" s="106" t="str">
        <f t="shared" si="85"/>
        <v/>
      </c>
      <c r="AN251" s="106" t="str">
        <f t="shared" si="86"/>
        <v/>
      </c>
      <c r="AR251" s="106" t="str">
        <f t="shared" si="87"/>
        <v/>
      </c>
      <c r="AS251" s="106" t="str">
        <f t="shared" si="88"/>
        <v/>
      </c>
      <c r="AT251" s="106" t="str">
        <f t="shared" si="89"/>
        <v/>
      </c>
      <c r="AU251" s="106" t="str">
        <f t="shared" si="90"/>
        <v/>
      </c>
      <c r="AV251" s="106" t="str">
        <f t="shared" si="91"/>
        <v/>
      </c>
    </row>
    <row r="252" spans="4:48">
      <c r="D252" s="159">
        <v>245</v>
      </c>
      <c r="F252" s="159" t="str">
        <f t="shared" si="97"/>
        <v/>
      </c>
      <c r="G252" s="159" t="str">
        <f t="shared" si="97"/>
        <v/>
      </c>
      <c r="H252" s="159" t="str">
        <f t="shared" si="97"/>
        <v/>
      </c>
      <c r="I252" s="159" t="str">
        <f t="shared" si="97"/>
        <v/>
      </c>
      <c r="J252" s="159" t="str">
        <f t="shared" si="97"/>
        <v/>
      </c>
      <c r="K252" s="292"/>
      <c r="L252" s="292"/>
      <c r="M252" s="313"/>
      <c r="N252" s="319">
        <v>-3.1983400657087949E-2</v>
      </c>
      <c r="O252" s="324"/>
      <c r="P252" s="319">
        <v>5.450112489557974E-3</v>
      </c>
      <c r="R252" s="319">
        <v>0.71589793655852252</v>
      </c>
      <c r="AC252" s="300" t="str">
        <f t="shared" si="80"/>
        <v/>
      </c>
      <c r="AD252" s="300" t="str">
        <f t="shared" si="79"/>
        <v/>
      </c>
      <c r="AE252" s="300" t="str">
        <f t="shared" si="77"/>
        <v/>
      </c>
      <c r="AF252" s="300" t="str">
        <f t="shared" si="78"/>
        <v/>
      </c>
      <c r="AI252" s="63" t="str">
        <f t="shared" si="81"/>
        <v/>
      </c>
      <c r="AJ252" s="106" t="str">
        <f t="shared" si="82"/>
        <v/>
      </c>
      <c r="AK252" s="106" t="str">
        <f t="shared" si="83"/>
        <v/>
      </c>
      <c r="AL252" s="106" t="str">
        <f t="shared" si="84"/>
        <v/>
      </c>
      <c r="AM252" s="106" t="str">
        <f t="shared" si="85"/>
        <v/>
      </c>
      <c r="AN252" s="106" t="str">
        <f t="shared" si="86"/>
        <v/>
      </c>
      <c r="AR252" s="106" t="str">
        <f t="shared" si="87"/>
        <v/>
      </c>
      <c r="AS252" s="106" t="str">
        <f t="shared" si="88"/>
        <v/>
      </c>
      <c r="AT252" s="106" t="str">
        <f t="shared" si="89"/>
        <v/>
      </c>
      <c r="AU252" s="106" t="str">
        <f t="shared" si="90"/>
        <v/>
      </c>
      <c r="AV252" s="106" t="str">
        <f t="shared" si="91"/>
        <v/>
      </c>
    </row>
    <row r="253" spans="4:48">
      <c r="D253" s="159">
        <v>246</v>
      </c>
      <c r="F253" s="159" t="str">
        <f t="shared" si="97"/>
        <v/>
      </c>
      <c r="G253" s="159" t="str">
        <f t="shared" si="97"/>
        <v/>
      </c>
      <c r="H253" s="159" t="str">
        <f t="shared" si="97"/>
        <v/>
      </c>
      <c r="I253" s="159" t="str">
        <f t="shared" si="97"/>
        <v/>
      </c>
      <c r="J253" s="159" t="str">
        <f t="shared" si="97"/>
        <v/>
      </c>
      <c r="K253" s="292"/>
      <c r="L253" s="292"/>
      <c r="N253" s="319">
        <v>-3.198340065708799E-2</v>
      </c>
      <c r="P253" s="319">
        <v>3.7775919482973971E-3</v>
      </c>
      <c r="R253" s="319">
        <v>0.45191761378053763</v>
      </c>
      <c r="AC253" s="300" t="str">
        <f t="shared" si="80"/>
        <v/>
      </c>
      <c r="AD253" s="300" t="str">
        <f t="shared" si="79"/>
        <v/>
      </c>
      <c r="AE253" s="300" t="str">
        <f t="shared" si="77"/>
        <v/>
      </c>
      <c r="AF253" s="300" t="str">
        <f t="shared" si="78"/>
        <v/>
      </c>
      <c r="AI253" s="63" t="str">
        <f t="shared" si="81"/>
        <v/>
      </c>
      <c r="AJ253" s="106" t="str">
        <f t="shared" si="82"/>
        <v/>
      </c>
      <c r="AK253" s="106" t="str">
        <f t="shared" si="83"/>
        <v/>
      </c>
      <c r="AL253" s="106" t="str">
        <f t="shared" si="84"/>
        <v/>
      </c>
      <c r="AM253" s="106" t="str">
        <f t="shared" si="85"/>
        <v/>
      </c>
      <c r="AN253" s="106" t="str">
        <f t="shared" si="86"/>
        <v/>
      </c>
      <c r="AR253" s="106" t="str">
        <f t="shared" si="87"/>
        <v/>
      </c>
      <c r="AS253" s="106" t="str">
        <f t="shared" si="88"/>
        <v/>
      </c>
      <c r="AT253" s="106" t="str">
        <f t="shared" si="89"/>
        <v/>
      </c>
      <c r="AU253" s="106" t="str">
        <f t="shared" si="90"/>
        <v/>
      </c>
      <c r="AV253" s="106" t="str">
        <f t="shared" si="91"/>
        <v/>
      </c>
    </row>
    <row r="254" spans="4:48">
      <c r="D254" s="159">
        <v>247</v>
      </c>
      <c r="F254" s="159" t="str">
        <f t="shared" si="97"/>
        <v/>
      </c>
      <c r="G254" s="159" t="str">
        <f t="shared" si="97"/>
        <v/>
      </c>
      <c r="H254" s="159" t="str">
        <f t="shared" si="97"/>
        <v/>
      </c>
      <c r="I254" s="159" t="str">
        <f t="shared" si="97"/>
        <v/>
      </c>
      <c r="J254" s="159" t="str">
        <f t="shared" si="97"/>
        <v/>
      </c>
      <c r="K254" s="292"/>
      <c r="L254" s="292"/>
      <c r="N254" s="319">
        <v>-4.758942952724133E-2</v>
      </c>
      <c r="P254" s="319">
        <v>4.2738561524912023E-3</v>
      </c>
      <c r="R254" s="319">
        <v>0.5255162985612416</v>
      </c>
      <c r="AC254" s="300" t="str">
        <f t="shared" si="80"/>
        <v/>
      </c>
      <c r="AD254" s="300" t="str">
        <f t="shared" si="79"/>
        <v/>
      </c>
      <c r="AE254" s="300" t="str">
        <f t="shared" si="77"/>
        <v/>
      </c>
      <c r="AF254" s="300" t="str">
        <f t="shared" si="78"/>
        <v/>
      </c>
      <c r="AI254" s="63" t="str">
        <f t="shared" si="81"/>
        <v/>
      </c>
      <c r="AJ254" s="106" t="str">
        <f t="shared" si="82"/>
        <v/>
      </c>
      <c r="AK254" s="106" t="str">
        <f t="shared" si="83"/>
        <v/>
      </c>
      <c r="AL254" s="106" t="str">
        <f t="shared" si="84"/>
        <v/>
      </c>
      <c r="AM254" s="106" t="str">
        <f t="shared" si="85"/>
        <v/>
      </c>
      <c r="AN254" s="106" t="str">
        <f t="shared" si="86"/>
        <v/>
      </c>
      <c r="AR254" s="106" t="str">
        <f t="shared" si="87"/>
        <v/>
      </c>
      <c r="AS254" s="106" t="str">
        <f t="shared" si="88"/>
        <v/>
      </c>
      <c r="AT254" s="106" t="str">
        <f t="shared" si="89"/>
        <v/>
      </c>
      <c r="AU254" s="106" t="str">
        <f t="shared" si="90"/>
        <v/>
      </c>
      <c r="AV254" s="106" t="str">
        <f t="shared" si="91"/>
        <v/>
      </c>
    </row>
    <row r="255" spans="4:48">
      <c r="D255" s="159">
        <v>248</v>
      </c>
      <c r="F255" s="159" t="str">
        <f t="shared" si="97"/>
        <v/>
      </c>
      <c r="G255" s="159" t="str">
        <f t="shared" si="97"/>
        <v/>
      </c>
      <c r="H255" s="159" t="str">
        <f t="shared" si="97"/>
        <v/>
      </c>
      <c r="I255" s="159" t="str">
        <f t="shared" si="97"/>
        <v/>
      </c>
      <c r="J255" s="159" t="str">
        <f t="shared" si="97"/>
        <v/>
      </c>
      <c r="K255" s="292"/>
      <c r="L255" s="292"/>
      <c r="N255" s="319">
        <v>-2.4084752413018922E-2</v>
      </c>
      <c r="P255" s="319">
        <v>4.3117376129837761E-3</v>
      </c>
      <c r="R255" s="319">
        <v>0.53151582440150147</v>
      </c>
      <c r="AC255" s="300" t="str">
        <f t="shared" si="80"/>
        <v/>
      </c>
      <c r="AD255" s="300" t="str">
        <f t="shared" si="79"/>
        <v/>
      </c>
      <c r="AE255" s="300" t="str">
        <f t="shared" si="77"/>
        <v/>
      </c>
      <c r="AF255" s="300" t="str">
        <f t="shared" si="78"/>
        <v/>
      </c>
      <c r="AI255" s="63" t="str">
        <f t="shared" si="81"/>
        <v/>
      </c>
      <c r="AJ255" s="106" t="str">
        <f t="shared" si="82"/>
        <v/>
      </c>
      <c r="AK255" s="106" t="str">
        <f t="shared" si="83"/>
        <v/>
      </c>
      <c r="AL255" s="106" t="str">
        <f t="shared" si="84"/>
        <v/>
      </c>
      <c r="AM255" s="106" t="str">
        <f t="shared" si="85"/>
        <v/>
      </c>
      <c r="AN255" s="106" t="str">
        <f t="shared" si="86"/>
        <v/>
      </c>
      <c r="AR255" s="106" t="str">
        <f t="shared" si="87"/>
        <v/>
      </c>
      <c r="AS255" s="106" t="str">
        <f t="shared" si="88"/>
        <v/>
      </c>
      <c r="AT255" s="106" t="str">
        <f t="shared" si="89"/>
        <v/>
      </c>
      <c r="AU255" s="106" t="str">
        <f t="shared" si="90"/>
        <v/>
      </c>
      <c r="AV255" s="106" t="str">
        <f t="shared" si="91"/>
        <v/>
      </c>
    </row>
    <row r="256" spans="4:48">
      <c r="D256" s="159">
        <v>249</v>
      </c>
      <c r="F256" s="159" t="str">
        <f t="shared" si="97"/>
        <v/>
      </c>
      <c r="G256" s="159" t="str">
        <f t="shared" si="97"/>
        <v/>
      </c>
      <c r="H256" s="159" t="str">
        <f t="shared" si="97"/>
        <v/>
      </c>
      <c r="I256" s="159" t="str">
        <f t="shared" si="97"/>
        <v/>
      </c>
      <c r="J256" s="159" t="str">
        <f t="shared" si="97"/>
        <v/>
      </c>
      <c r="K256" s="292"/>
      <c r="L256" s="292"/>
      <c r="N256" s="319">
        <v>-5.9417399902070116E-2</v>
      </c>
      <c r="P256" s="319">
        <v>3.3602521956134297E-3</v>
      </c>
      <c r="R256" s="319">
        <v>0.39245344141400396</v>
      </c>
      <c r="AC256" s="300" t="str">
        <f t="shared" si="80"/>
        <v/>
      </c>
      <c r="AD256" s="300" t="str">
        <f t="shared" si="79"/>
        <v/>
      </c>
      <c r="AE256" s="300" t="str">
        <f t="shared" si="77"/>
        <v/>
      </c>
      <c r="AF256" s="300" t="str">
        <f t="shared" si="78"/>
        <v/>
      </c>
      <c r="AI256" s="63" t="str">
        <f t="shared" si="81"/>
        <v/>
      </c>
      <c r="AJ256" s="106" t="str">
        <f t="shared" si="82"/>
        <v/>
      </c>
      <c r="AK256" s="106" t="str">
        <f t="shared" si="83"/>
        <v/>
      </c>
      <c r="AL256" s="106" t="str">
        <f t="shared" si="84"/>
        <v/>
      </c>
      <c r="AM256" s="106" t="str">
        <f t="shared" si="85"/>
        <v/>
      </c>
      <c r="AN256" s="106" t="str">
        <f t="shared" si="86"/>
        <v/>
      </c>
      <c r="AR256" s="106" t="str">
        <f t="shared" si="87"/>
        <v/>
      </c>
      <c r="AS256" s="106" t="str">
        <f t="shared" si="88"/>
        <v/>
      </c>
      <c r="AT256" s="106" t="str">
        <f t="shared" si="89"/>
        <v/>
      </c>
      <c r="AU256" s="106" t="str">
        <f t="shared" si="90"/>
        <v/>
      </c>
      <c r="AV256" s="106" t="str">
        <f t="shared" si="91"/>
        <v/>
      </c>
    </row>
    <row r="257" spans="4:48">
      <c r="D257" s="159">
        <v>250</v>
      </c>
      <c r="F257" s="159" t="str">
        <f t="shared" si="97"/>
        <v/>
      </c>
      <c r="G257" s="159" t="str">
        <f t="shared" si="97"/>
        <v/>
      </c>
      <c r="H257" s="159" t="str">
        <f t="shared" si="97"/>
        <v/>
      </c>
      <c r="I257" s="159" t="str">
        <f t="shared" si="97"/>
        <v/>
      </c>
      <c r="J257" s="159" t="str">
        <f t="shared" si="97"/>
        <v/>
      </c>
      <c r="K257" s="292"/>
      <c r="L257" s="292"/>
      <c r="N257" s="319">
        <v>-1.6121654195544479E-2</v>
      </c>
      <c r="P257" s="319">
        <v>5.8150505036572873E-3</v>
      </c>
      <c r="R257" s="319">
        <v>0.77929154348201135</v>
      </c>
      <c r="AC257" s="300" t="str">
        <f t="shared" si="80"/>
        <v/>
      </c>
      <c r="AD257" s="300" t="str">
        <f t="shared" si="79"/>
        <v/>
      </c>
      <c r="AE257" s="300" t="str">
        <f t="shared" si="77"/>
        <v/>
      </c>
      <c r="AF257" s="300" t="str">
        <f t="shared" si="78"/>
        <v/>
      </c>
      <c r="AI257" s="63" t="str">
        <f t="shared" si="81"/>
        <v/>
      </c>
      <c r="AJ257" s="106" t="str">
        <f t="shared" si="82"/>
        <v/>
      </c>
      <c r="AK257" s="106" t="str">
        <f t="shared" si="83"/>
        <v/>
      </c>
      <c r="AL257" s="106" t="str">
        <f t="shared" si="84"/>
        <v/>
      </c>
      <c r="AM257" s="106" t="str">
        <f t="shared" si="85"/>
        <v/>
      </c>
      <c r="AN257" s="106" t="str">
        <f t="shared" si="86"/>
        <v/>
      </c>
      <c r="AR257" s="106" t="str">
        <f t="shared" si="87"/>
        <v/>
      </c>
      <c r="AS257" s="106" t="str">
        <f t="shared" si="88"/>
        <v/>
      </c>
      <c r="AT257" s="106" t="str">
        <f t="shared" si="89"/>
        <v/>
      </c>
      <c r="AU257" s="106" t="str">
        <f t="shared" si="90"/>
        <v/>
      </c>
      <c r="AV257" s="106" t="str">
        <f t="shared" si="91"/>
        <v/>
      </c>
    </row>
    <row r="258" spans="4:48">
      <c r="D258" s="159">
        <v>251</v>
      </c>
      <c r="F258" s="159" t="str">
        <f t="shared" ref="F258:J267" si="98">IF($C$5=0,IF($D258&gt;$A$5,"",INDIRECT(CONCATENATE("B",RANDBETWEEN(11,$D$5)))),IF($D258&gt;$A$5,"",$C$3*INDIRECT(CONCATENATE("B",RANDBETWEEN(11,$D$5)))))</f>
        <v/>
      </c>
      <c r="G258" s="159" t="str">
        <f t="shared" si="98"/>
        <v/>
      </c>
      <c r="H258" s="159" t="str">
        <f t="shared" si="98"/>
        <v/>
      </c>
      <c r="I258" s="159" t="str">
        <f t="shared" si="98"/>
        <v/>
      </c>
      <c r="J258" s="159" t="str">
        <f t="shared" si="98"/>
        <v/>
      </c>
      <c r="K258" s="292"/>
      <c r="L258" s="292"/>
      <c r="N258" s="319">
        <v>-3.1983400657087914E-2</v>
      </c>
      <c r="P258" s="319">
        <v>3.3368910132129475E-3</v>
      </c>
      <c r="R258" s="319">
        <v>0.38923922842018888</v>
      </c>
      <c r="AC258" s="300" t="str">
        <f t="shared" si="80"/>
        <v/>
      </c>
      <c r="AD258" s="300" t="str">
        <f t="shared" si="79"/>
        <v/>
      </c>
      <c r="AE258" s="300" t="str">
        <f t="shared" ref="AE258:AE321" si="99">IF(AC258="","",NORMDIST(AD258,$AB$3,$Z$3,FALSE))</f>
        <v/>
      </c>
      <c r="AF258" s="300" t="str">
        <f t="shared" ref="AF258:AF321" si="100">IF(AC258="","",NORMDIST(AD258,$AB$3,$Z$3,TRUE))</f>
        <v/>
      </c>
      <c r="AI258" s="63" t="str">
        <f t="shared" si="81"/>
        <v/>
      </c>
      <c r="AJ258" s="106" t="str">
        <f t="shared" si="82"/>
        <v/>
      </c>
      <c r="AK258" s="106" t="str">
        <f t="shared" si="83"/>
        <v/>
      </c>
      <c r="AL258" s="106" t="str">
        <f t="shared" si="84"/>
        <v/>
      </c>
      <c r="AM258" s="106" t="str">
        <f t="shared" si="85"/>
        <v/>
      </c>
      <c r="AN258" s="106" t="str">
        <f t="shared" si="86"/>
        <v/>
      </c>
      <c r="AR258" s="106" t="str">
        <f t="shared" si="87"/>
        <v/>
      </c>
      <c r="AS258" s="106" t="str">
        <f t="shared" si="88"/>
        <v/>
      </c>
      <c r="AT258" s="106" t="str">
        <f t="shared" si="89"/>
        <v/>
      </c>
      <c r="AU258" s="106" t="str">
        <f t="shared" si="90"/>
        <v/>
      </c>
      <c r="AV258" s="106" t="str">
        <f t="shared" si="91"/>
        <v/>
      </c>
    </row>
    <row r="259" spans="4:48">
      <c r="D259" s="159">
        <v>252</v>
      </c>
      <c r="F259" s="159" t="str">
        <f t="shared" si="98"/>
        <v/>
      </c>
      <c r="G259" s="159" t="str">
        <f t="shared" si="98"/>
        <v/>
      </c>
      <c r="H259" s="159" t="str">
        <f t="shared" si="98"/>
        <v/>
      </c>
      <c r="I259" s="159" t="str">
        <f t="shared" si="98"/>
        <v/>
      </c>
      <c r="J259" s="159" t="str">
        <f t="shared" si="98"/>
        <v/>
      </c>
      <c r="K259" s="292"/>
      <c r="L259" s="292"/>
      <c r="N259" s="319">
        <v>-3.4631853257439962E-2</v>
      </c>
      <c r="P259" s="319">
        <v>6.0164602409532256E-3</v>
      </c>
      <c r="R259" s="319">
        <v>0.81542062130247461</v>
      </c>
      <c r="AC259" s="300" t="str">
        <f t="shared" si="80"/>
        <v/>
      </c>
      <c r="AD259" s="300" t="str">
        <f t="shared" ref="AD259:AD322" si="101">IF($C$5=0,IF(AC259="","",LARGE($B$11:$B$2010,$AC259)),IF(AC259="","",LARGE($B$11:$B$2010,$AC259)*$C$3))</f>
        <v/>
      </c>
      <c r="AE259" s="300" t="str">
        <f t="shared" si="99"/>
        <v/>
      </c>
      <c r="AF259" s="300" t="str">
        <f t="shared" si="100"/>
        <v/>
      </c>
      <c r="AI259" s="63" t="str">
        <f t="shared" si="81"/>
        <v/>
      </c>
      <c r="AJ259" s="106" t="str">
        <f t="shared" si="82"/>
        <v/>
      </c>
      <c r="AK259" s="106" t="str">
        <f t="shared" si="83"/>
        <v/>
      </c>
      <c r="AL259" s="106" t="str">
        <f t="shared" si="84"/>
        <v/>
      </c>
      <c r="AM259" s="106" t="str">
        <f t="shared" si="85"/>
        <v/>
      </c>
      <c r="AN259" s="106" t="str">
        <f t="shared" si="86"/>
        <v/>
      </c>
      <c r="AR259" s="106" t="str">
        <f t="shared" si="87"/>
        <v/>
      </c>
      <c r="AS259" s="106" t="str">
        <f t="shared" si="88"/>
        <v/>
      </c>
      <c r="AT259" s="106" t="str">
        <f t="shared" si="89"/>
        <v/>
      </c>
      <c r="AU259" s="106" t="str">
        <f t="shared" si="90"/>
        <v/>
      </c>
      <c r="AV259" s="106" t="str">
        <f t="shared" si="91"/>
        <v/>
      </c>
    </row>
    <row r="260" spans="4:48">
      <c r="D260" s="159">
        <v>253</v>
      </c>
      <c r="F260" s="159" t="str">
        <f t="shared" si="98"/>
        <v/>
      </c>
      <c r="G260" s="159" t="str">
        <f t="shared" si="98"/>
        <v/>
      </c>
      <c r="H260" s="159" t="str">
        <f t="shared" si="98"/>
        <v/>
      </c>
      <c r="I260" s="159" t="str">
        <f t="shared" si="98"/>
        <v/>
      </c>
      <c r="J260" s="159" t="str">
        <f t="shared" si="98"/>
        <v/>
      </c>
      <c r="K260" s="292"/>
      <c r="L260" s="292"/>
      <c r="N260" s="319">
        <v>-3.1983400657087803E-2</v>
      </c>
      <c r="P260" s="319">
        <v>4.7846406347770995E-3</v>
      </c>
      <c r="R260" s="319">
        <v>0.60543498201126544</v>
      </c>
      <c r="AC260" s="300" t="str">
        <f t="shared" ref="AC260:AC323" si="102">IF(ISNUMBER(AC259),IF(AC259&gt;1,AC259-1,""),"")</f>
        <v/>
      </c>
      <c r="AD260" s="300" t="str">
        <f t="shared" si="101"/>
        <v/>
      </c>
      <c r="AE260" s="300" t="str">
        <f t="shared" si="99"/>
        <v/>
      </c>
      <c r="AF260" s="300" t="str">
        <f t="shared" si="100"/>
        <v/>
      </c>
      <c r="AI260" s="63" t="str">
        <f t="shared" ref="AI260:AI323" si="103">IF(ISNUMBER(AJ260),AI259+1,"")</f>
        <v/>
      </c>
      <c r="AJ260" s="106" t="str">
        <f t="shared" ref="AJ260:AJ323" si="104">IF($C$5=1,AJ259,IF(ISNUMBER(F265),(F265+1)*AJ259,""))</f>
        <v/>
      </c>
      <c r="AK260" s="106" t="str">
        <f t="shared" ref="AK260:AK323" si="105">IF($C$5=1,AK259,IF(ISNUMBER(G265),(G265+1)*AK259,""))</f>
        <v/>
      </c>
      <c r="AL260" s="106" t="str">
        <f t="shared" ref="AL260:AL323" si="106">IF($C$5=1,AL259,IF(ISNUMBER(H265),(H265+1)*AL259,""))</f>
        <v/>
      </c>
      <c r="AM260" s="106" t="str">
        <f t="shared" ref="AM260:AM323" si="107">IF($C$5=1,AM259,IF(ISNUMBER(I265),(I265+1)*AM259,""))</f>
        <v/>
      </c>
      <c r="AN260" s="106" t="str">
        <f t="shared" ref="AN260:AN323" si="108">IF($C$5=1,AN259,IF(ISNUMBER(J265),(J265+1)*AN259,""))</f>
        <v/>
      </c>
      <c r="AR260" s="106" t="str">
        <f t="shared" ref="AR260:AR323" si="109">IF(ISNUMBER(F265),(F265+AR259),"")</f>
        <v/>
      </c>
      <c r="AS260" s="106" t="str">
        <f t="shared" ref="AS260:AS323" si="110">IF(ISNUMBER(G265),(G265+AS259),"")</f>
        <v/>
      </c>
      <c r="AT260" s="106" t="str">
        <f t="shared" ref="AT260:AT323" si="111">IF(ISNUMBER(H265),(H265+AT259),"")</f>
        <v/>
      </c>
      <c r="AU260" s="106" t="str">
        <f t="shared" ref="AU260:AU323" si="112">IF(ISNUMBER(I265),(I265+AU259),"")</f>
        <v/>
      </c>
      <c r="AV260" s="106" t="str">
        <f t="shared" ref="AV260:AV323" si="113">IF(ISNUMBER(J265),(J265+AV259),"")</f>
        <v/>
      </c>
    </row>
    <row r="261" spans="4:48">
      <c r="D261" s="159">
        <v>254</v>
      </c>
      <c r="F261" s="159" t="str">
        <f t="shared" si="98"/>
        <v/>
      </c>
      <c r="G261" s="159" t="str">
        <f t="shared" si="98"/>
        <v/>
      </c>
      <c r="H261" s="159" t="str">
        <f t="shared" si="98"/>
        <v/>
      </c>
      <c r="I261" s="159" t="str">
        <f t="shared" si="98"/>
        <v/>
      </c>
      <c r="J261" s="159" t="str">
        <f t="shared" si="98"/>
        <v/>
      </c>
      <c r="K261" s="292"/>
      <c r="L261" s="292"/>
      <c r="N261" s="319">
        <v>-3.049352992010964E-2</v>
      </c>
      <c r="P261" s="319">
        <v>5.0940153797670532E-3</v>
      </c>
      <c r="R261" s="319">
        <v>0.65591653288599372</v>
      </c>
      <c r="AC261" s="300" t="str">
        <f t="shared" si="102"/>
        <v/>
      </c>
      <c r="AD261" s="300" t="str">
        <f t="shared" si="101"/>
        <v/>
      </c>
      <c r="AE261" s="300" t="str">
        <f t="shared" si="99"/>
        <v/>
      </c>
      <c r="AF261" s="300" t="str">
        <f t="shared" si="100"/>
        <v/>
      </c>
      <c r="AI261" s="63" t="str">
        <f t="shared" si="103"/>
        <v/>
      </c>
      <c r="AJ261" s="106" t="str">
        <f t="shared" si="104"/>
        <v/>
      </c>
      <c r="AK261" s="106" t="str">
        <f t="shared" si="105"/>
        <v/>
      </c>
      <c r="AL261" s="106" t="str">
        <f t="shared" si="106"/>
        <v/>
      </c>
      <c r="AM261" s="106" t="str">
        <f t="shared" si="107"/>
        <v/>
      </c>
      <c r="AN261" s="106" t="str">
        <f t="shared" si="108"/>
        <v/>
      </c>
      <c r="AR261" s="106" t="str">
        <f t="shared" si="109"/>
        <v/>
      </c>
      <c r="AS261" s="106" t="str">
        <f t="shared" si="110"/>
        <v/>
      </c>
      <c r="AT261" s="106" t="str">
        <f t="shared" si="111"/>
        <v/>
      </c>
      <c r="AU261" s="106" t="str">
        <f t="shared" si="112"/>
        <v/>
      </c>
      <c r="AV261" s="106" t="str">
        <f t="shared" si="113"/>
        <v/>
      </c>
    </row>
    <row r="262" spans="4:48">
      <c r="D262" s="159">
        <v>255</v>
      </c>
      <c r="F262" s="159" t="str">
        <f t="shared" si="98"/>
        <v/>
      </c>
      <c r="G262" s="159" t="str">
        <f t="shared" si="98"/>
        <v/>
      </c>
      <c r="H262" s="159" t="str">
        <f t="shared" si="98"/>
        <v/>
      </c>
      <c r="I262" s="159" t="str">
        <f t="shared" si="98"/>
        <v/>
      </c>
      <c r="J262" s="159" t="str">
        <f t="shared" si="98"/>
        <v/>
      </c>
      <c r="K262" s="292"/>
      <c r="L262" s="292"/>
      <c r="N262" s="319">
        <v>-3.6528522215783121E-2</v>
      </c>
      <c r="P262" s="319">
        <v>3.2901686484119864E-3</v>
      </c>
      <c r="R262" s="319">
        <v>0.3828330434979077</v>
      </c>
      <c r="AC262" s="300" t="str">
        <f t="shared" si="102"/>
        <v/>
      </c>
      <c r="AD262" s="300" t="str">
        <f t="shared" si="101"/>
        <v/>
      </c>
      <c r="AE262" s="300" t="str">
        <f t="shared" si="99"/>
        <v/>
      </c>
      <c r="AF262" s="300" t="str">
        <f t="shared" si="100"/>
        <v/>
      </c>
      <c r="AI262" s="63" t="str">
        <f t="shared" si="103"/>
        <v/>
      </c>
      <c r="AJ262" s="106" t="str">
        <f t="shared" si="104"/>
        <v/>
      </c>
      <c r="AK262" s="106" t="str">
        <f t="shared" si="105"/>
        <v/>
      </c>
      <c r="AL262" s="106" t="str">
        <f t="shared" si="106"/>
        <v/>
      </c>
      <c r="AM262" s="106" t="str">
        <f t="shared" si="107"/>
        <v/>
      </c>
      <c r="AN262" s="106" t="str">
        <f t="shared" si="108"/>
        <v/>
      </c>
      <c r="AR262" s="106" t="str">
        <f t="shared" si="109"/>
        <v/>
      </c>
      <c r="AS262" s="106" t="str">
        <f t="shared" si="110"/>
        <v/>
      </c>
      <c r="AT262" s="106" t="str">
        <f t="shared" si="111"/>
        <v/>
      </c>
      <c r="AU262" s="106" t="str">
        <f t="shared" si="112"/>
        <v/>
      </c>
      <c r="AV262" s="106" t="str">
        <f t="shared" si="113"/>
        <v/>
      </c>
    </row>
    <row r="263" spans="4:48">
      <c r="D263" s="159">
        <v>256</v>
      </c>
      <c r="F263" s="159" t="str">
        <f t="shared" si="98"/>
        <v/>
      </c>
      <c r="G263" s="159" t="str">
        <f t="shared" si="98"/>
        <v/>
      </c>
      <c r="H263" s="159" t="str">
        <f t="shared" si="98"/>
        <v/>
      </c>
      <c r="I263" s="159" t="str">
        <f t="shared" si="98"/>
        <v/>
      </c>
      <c r="J263" s="159" t="str">
        <f t="shared" si="98"/>
        <v/>
      </c>
      <c r="K263" s="292"/>
      <c r="L263" s="292"/>
      <c r="N263" s="319">
        <v>-1.6121654195544399E-2</v>
      </c>
      <c r="P263" s="319">
        <v>6.0865437881546715E-3</v>
      </c>
      <c r="R263" s="319">
        <v>0.82805053989180832</v>
      </c>
      <c r="AC263" s="300" t="str">
        <f t="shared" si="102"/>
        <v/>
      </c>
      <c r="AD263" s="300" t="str">
        <f t="shared" si="101"/>
        <v/>
      </c>
      <c r="AE263" s="300" t="str">
        <f t="shared" si="99"/>
        <v/>
      </c>
      <c r="AF263" s="300" t="str">
        <f t="shared" si="100"/>
        <v/>
      </c>
      <c r="AI263" s="63" t="str">
        <f t="shared" si="103"/>
        <v/>
      </c>
      <c r="AJ263" s="106" t="str">
        <f t="shared" si="104"/>
        <v/>
      </c>
      <c r="AK263" s="106" t="str">
        <f t="shared" si="105"/>
        <v/>
      </c>
      <c r="AL263" s="106" t="str">
        <f t="shared" si="106"/>
        <v/>
      </c>
      <c r="AM263" s="106" t="str">
        <f t="shared" si="107"/>
        <v/>
      </c>
      <c r="AN263" s="106" t="str">
        <f t="shared" si="108"/>
        <v/>
      </c>
      <c r="AR263" s="106" t="str">
        <f t="shared" si="109"/>
        <v/>
      </c>
      <c r="AS263" s="106" t="str">
        <f t="shared" si="110"/>
        <v/>
      </c>
      <c r="AT263" s="106" t="str">
        <f t="shared" si="111"/>
        <v/>
      </c>
      <c r="AU263" s="106" t="str">
        <f t="shared" si="112"/>
        <v/>
      </c>
      <c r="AV263" s="106" t="str">
        <f t="shared" si="113"/>
        <v/>
      </c>
    </row>
    <row r="264" spans="4:48">
      <c r="D264" s="159">
        <v>257</v>
      </c>
      <c r="F264" s="159" t="str">
        <f t="shared" si="98"/>
        <v/>
      </c>
      <c r="G264" s="159" t="str">
        <f t="shared" si="98"/>
        <v/>
      </c>
      <c r="H264" s="159" t="str">
        <f t="shared" si="98"/>
        <v/>
      </c>
      <c r="I264" s="159" t="str">
        <f t="shared" si="98"/>
        <v/>
      </c>
      <c r="J264" s="159" t="str">
        <f t="shared" si="98"/>
        <v/>
      </c>
      <c r="K264" s="292"/>
      <c r="L264" s="292"/>
      <c r="N264" s="319">
        <v>-4.612357797108034E-2</v>
      </c>
      <c r="P264" s="319">
        <v>2.6625782541236831E-3</v>
      </c>
      <c r="R264" s="319">
        <v>0.29889981557103829</v>
      </c>
      <c r="AC264" s="300" t="str">
        <f t="shared" si="102"/>
        <v/>
      </c>
      <c r="AD264" s="300" t="str">
        <f t="shared" si="101"/>
        <v/>
      </c>
      <c r="AE264" s="300" t="str">
        <f t="shared" si="99"/>
        <v/>
      </c>
      <c r="AF264" s="300" t="str">
        <f t="shared" si="100"/>
        <v/>
      </c>
      <c r="AI264" s="63" t="str">
        <f t="shared" si="103"/>
        <v/>
      </c>
      <c r="AJ264" s="106" t="str">
        <f t="shared" si="104"/>
        <v/>
      </c>
      <c r="AK264" s="106" t="str">
        <f t="shared" si="105"/>
        <v/>
      </c>
      <c r="AL264" s="106" t="str">
        <f t="shared" si="106"/>
        <v/>
      </c>
      <c r="AM264" s="106" t="str">
        <f t="shared" si="107"/>
        <v/>
      </c>
      <c r="AN264" s="106" t="str">
        <f t="shared" si="108"/>
        <v/>
      </c>
      <c r="AR264" s="106" t="str">
        <f t="shared" si="109"/>
        <v/>
      </c>
      <c r="AS264" s="106" t="str">
        <f t="shared" si="110"/>
        <v/>
      </c>
      <c r="AT264" s="106" t="str">
        <f t="shared" si="111"/>
        <v/>
      </c>
      <c r="AU264" s="106" t="str">
        <f t="shared" si="112"/>
        <v/>
      </c>
      <c r="AV264" s="106" t="str">
        <f t="shared" si="113"/>
        <v/>
      </c>
    </row>
    <row r="265" spans="4:48">
      <c r="D265" s="159">
        <v>258</v>
      </c>
      <c r="F265" s="159" t="str">
        <f t="shared" si="98"/>
        <v/>
      </c>
      <c r="G265" s="159" t="str">
        <f t="shared" si="98"/>
        <v/>
      </c>
      <c r="H265" s="159" t="str">
        <f t="shared" si="98"/>
        <v/>
      </c>
      <c r="I265" s="159" t="str">
        <f t="shared" si="98"/>
        <v/>
      </c>
      <c r="J265" s="159" t="str">
        <f t="shared" si="98"/>
        <v/>
      </c>
      <c r="K265" s="292"/>
      <c r="L265" s="292"/>
      <c r="N265" s="319">
        <v>-2.408475241301878E-2</v>
      </c>
      <c r="P265" s="319">
        <v>5.1028562840754474E-3</v>
      </c>
      <c r="R265" s="319">
        <v>0.65707091699427012</v>
      </c>
      <c r="AC265" s="300" t="str">
        <f t="shared" si="102"/>
        <v/>
      </c>
      <c r="AD265" s="300" t="str">
        <f t="shared" si="101"/>
        <v/>
      </c>
      <c r="AE265" s="300" t="str">
        <f t="shared" si="99"/>
        <v/>
      </c>
      <c r="AF265" s="300" t="str">
        <f t="shared" si="100"/>
        <v/>
      </c>
      <c r="AI265" s="63" t="str">
        <f t="shared" si="103"/>
        <v/>
      </c>
      <c r="AJ265" s="106" t="str">
        <f t="shared" si="104"/>
        <v/>
      </c>
      <c r="AK265" s="106" t="str">
        <f t="shared" si="105"/>
        <v/>
      </c>
      <c r="AL265" s="106" t="str">
        <f t="shared" si="106"/>
        <v/>
      </c>
      <c r="AM265" s="106" t="str">
        <f t="shared" si="107"/>
        <v/>
      </c>
      <c r="AN265" s="106" t="str">
        <f t="shared" si="108"/>
        <v/>
      </c>
      <c r="AR265" s="106" t="str">
        <f t="shared" si="109"/>
        <v/>
      </c>
      <c r="AS265" s="106" t="str">
        <f t="shared" si="110"/>
        <v/>
      </c>
      <c r="AT265" s="106" t="str">
        <f t="shared" si="111"/>
        <v/>
      </c>
      <c r="AU265" s="106" t="str">
        <f t="shared" si="112"/>
        <v/>
      </c>
      <c r="AV265" s="106" t="str">
        <f t="shared" si="113"/>
        <v/>
      </c>
    </row>
    <row r="266" spans="4:48">
      <c r="D266" s="159">
        <v>259</v>
      </c>
      <c r="F266" s="159" t="str">
        <f t="shared" si="98"/>
        <v/>
      </c>
      <c r="G266" s="159" t="str">
        <f t="shared" si="98"/>
        <v/>
      </c>
      <c r="H266" s="159" t="str">
        <f t="shared" si="98"/>
        <v/>
      </c>
      <c r="I266" s="159" t="str">
        <f t="shared" si="98"/>
        <v/>
      </c>
      <c r="J266" s="159" t="str">
        <f t="shared" si="98"/>
        <v/>
      </c>
      <c r="K266" s="292"/>
      <c r="L266" s="292"/>
      <c r="N266" s="319">
        <v>-6.294386339658424E-2</v>
      </c>
      <c r="P266" s="319">
        <v>5.0561339192744846E-3</v>
      </c>
      <c r="R266" s="319">
        <v>0.64942968249236799</v>
      </c>
      <c r="AC266" s="300" t="str">
        <f t="shared" si="102"/>
        <v/>
      </c>
      <c r="AD266" s="300" t="str">
        <f t="shared" si="101"/>
        <v/>
      </c>
      <c r="AE266" s="300" t="str">
        <f t="shared" si="99"/>
        <v/>
      </c>
      <c r="AF266" s="300" t="str">
        <f t="shared" si="100"/>
        <v/>
      </c>
      <c r="AI266" s="63" t="str">
        <f t="shared" si="103"/>
        <v/>
      </c>
      <c r="AJ266" s="106" t="str">
        <f t="shared" si="104"/>
        <v/>
      </c>
      <c r="AK266" s="106" t="str">
        <f t="shared" si="105"/>
        <v/>
      </c>
      <c r="AL266" s="106" t="str">
        <f t="shared" si="106"/>
        <v/>
      </c>
      <c r="AM266" s="106" t="str">
        <f t="shared" si="107"/>
        <v/>
      </c>
      <c r="AN266" s="106" t="str">
        <f t="shared" si="108"/>
        <v/>
      </c>
      <c r="AR266" s="106" t="str">
        <f t="shared" si="109"/>
        <v/>
      </c>
      <c r="AS266" s="106" t="str">
        <f t="shared" si="110"/>
        <v/>
      </c>
      <c r="AT266" s="106" t="str">
        <f t="shared" si="111"/>
        <v/>
      </c>
      <c r="AU266" s="106" t="str">
        <f t="shared" si="112"/>
        <v/>
      </c>
      <c r="AV266" s="106" t="str">
        <f t="shared" si="113"/>
        <v/>
      </c>
    </row>
    <row r="267" spans="4:48">
      <c r="D267" s="159">
        <v>260</v>
      </c>
      <c r="F267" s="159" t="str">
        <f t="shared" si="98"/>
        <v/>
      </c>
      <c r="G267" s="159" t="str">
        <f t="shared" si="98"/>
        <v/>
      </c>
      <c r="H267" s="159" t="str">
        <f t="shared" si="98"/>
        <v/>
      </c>
      <c r="I267" s="159" t="str">
        <f t="shared" si="98"/>
        <v/>
      </c>
      <c r="J267" s="159" t="str">
        <f t="shared" si="98"/>
        <v/>
      </c>
      <c r="K267" s="292"/>
      <c r="L267" s="292"/>
      <c r="N267" s="319">
        <v>-2.4084752413018835E-2</v>
      </c>
      <c r="P267" s="319">
        <v>4.7991609128691867E-3</v>
      </c>
      <c r="R267" s="319">
        <v>0.60802839626063854</v>
      </c>
      <c r="AC267" s="300" t="str">
        <f t="shared" si="102"/>
        <v/>
      </c>
      <c r="AD267" s="300" t="str">
        <f t="shared" si="101"/>
        <v/>
      </c>
      <c r="AE267" s="300" t="str">
        <f t="shared" si="99"/>
        <v/>
      </c>
      <c r="AF267" s="300" t="str">
        <f t="shared" si="100"/>
        <v/>
      </c>
      <c r="AI267" s="63" t="str">
        <f t="shared" si="103"/>
        <v/>
      </c>
      <c r="AJ267" s="106" t="str">
        <f t="shared" si="104"/>
        <v/>
      </c>
      <c r="AK267" s="106" t="str">
        <f t="shared" si="105"/>
        <v/>
      </c>
      <c r="AL267" s="106" t="str">
        <f t="shared" si="106"/>
        <v/>
      </c>
      <c r="AM267" s="106" t="str">
        <f t="shared" si="107"/>
        <v/>
      </c>
      <c r="AN267" s="106" t="str">
        <f t="shared" si="108"/>
        <v/>
      </c>
      <c r="AR267" s="106" t="str">
        <f t="shared" si="109"/>
        <v/>
      </c>
      <c r="AS267" s="106" t="str">
        <f t="shared" si="110"/>
        <v/>
      </c>
      <c r="AT267" s="106" t="str">
        <f t="shared" si="111"/>
        <v/>
      </c>
      <c r="AU267" s="106" t="str">
        <f t="shared" si="112"/>
        <v/>
      </c>
      <c r="AV267" s="106" t="str">
        <f t="shared" si="113"/>
        <v/>
      </c>
    </row>
    <row r="268" spans="4:48">
      <c r="D268" s="159">
        <v>261</v>
      </c>
      <c r="F268" s="159" t="str">
        <f t="shared" ref="F268:J277" si="114">IF($C$5=0,IF($D268&gt;$A$5,"",INDIRECT(CONCATENATE("B",RANDBETWEEN(11,$D$5)))),IF($D268&gt;$A$5,"",$C$3*INDIRECT(CONCATENATE("B",RANDBETWEEN(11,$D$5)))))</f>
        <v/>
      </c>
      <c r="G268" s="159" t="str">
        <f t="shared" si="114"/>
        <v/>
      </c>
      <c r="H268" s="159" t="str">
        <f t="shared" si="114"/>
        <v/>
      </c>
      <c r="I268" s="159" t="str">
        <f t="shared" si="114"/>
        <v/>
      </c>
      <c r="J268" s="159" t="str">
        <f t="shared" si="114"/>
        <v/>
      </c>
      <c r="K268" s="292"/>
      <c r="L268" s="292"/>
      <c r="N268" s="319">
        <v>-3.9495331190213284E-2</v>
      </c>
      <c r="P268" s="319">
        <v>5.0094115544735245E-3</v>
      </c>
      <c r="R268" s="319">
        <v>0.64182368393849876</v>
      </c>
      <c r="AC268" s="300" t="str">
        <f t="shared" si="102"/>
        <v/>
      </c>
      <c r="AD268" s="300" t="str">
        <f t="shared" si="101"/>
        <v/>
      </c>
      <c r="AE268" s="300" t="str">
        <f t="shared" si="99"/>
        <v/>
      </c>
      <c r="AF268" s="300" t="str">
        <f t="shared" si="100"/>
        <v/>
      </c>
      <c r="AI268" s="63" t="str">
        <f t="shared" si="103"/>
        <v/>
      </c>
      <c r="AJ268" s="106" t="str">
        <f t="shared" si="104"/>
        <v/>
      </c>
      <c r="AK268" s="106" t="str">
        <f t="shared" si="105"/>
        <v/>
      </c>
      <c r="AL268" s="106" t="str">
        <f t="shared" si="106"/>
        <v/>
      </c>
      <c r="AM268" s="106" t="str">
        <f t="shared" si="107"/>
        <v/>
      </c>
      <c r="AN268" s="106" t="str">
        <f t="shared" si="108"/>
        <v/>
      </c>
      <c r="AR268" s="106" t="str">
        <f t="shared" si="109"/>
        <v/>
      </c>
      <c r="AS268" s="106" t="str">
        <f t="shared" si="110"/>
        <v/>
      </c>
      <c r="AT268" s="106" t="str">
        <f t="shared" si="111"/>
        <v/>
      </c>
      <c r="AU268" s="106" t="str">
        <f t="shared" si="112"/>
        <v/>
      </c>
      <c r="AV268" s="106" t="str">
        <f t="shared" si="113"/>
        <v/>
      </c>
    </row>
    <row r="269" spans="4:48">
      <c r="D269" s="159">
        <v>262</v>
      </c>
      <c r="F269" s="159" t="str">
        <f t="shared" si="114"/>
        <v/>
      </c>
      <c r="G269" s="159" t="str">
        <f t="shared" si="114"/>
        <v/>
      </c>
      <c r="H269" s="159" t="str">
        <f t="shared" si="114"/>
        <v/>
      </c>
      <c r="I269" s="159" t="str">
        <f t="shared" si="114"/>
        <v/>
      </c>
      <c r="J269" s="159" t="str">
        <f t="shared" si="114"/>
        <v/>
      </c>
      <c r="K269" s="292"/>
      <c r="L269" s="292"/>
      <c r="N269" s="319">
        <v>-2.4084752413018828E-2</v>
      </c>
      <c r="P269" s="319">
        <v>3.2990095527203767E-3</v>
      </c>
      <c r="R269" s="319">
        <v>0.38379705373520578</v>
      </c>
      <c r="AC269" s="300" t="str">
        <f t="shared" si="102"/>
        <v/>
      </c>
      <c r="AD269" s="300" t="str">
        <f t="shared" si="101"/>
        <v/>
      </c>
      <c r="AE269" s="300" t="str">
        <f t="shared" si="99"/>
        <v/>
      </c>
      <c r="AF269" s="300" t="str">
        <f t="shared" si="100"/>
        <v/>
      </c>
      <c r="AI269" s="63" t="str">
        <f t="shared" si="103"/>
        <v/>
      </c>
      <c r="AJ269" s="106" t="str">
        <f t="shared" si="104"/>
        <v/>
      </c>
      <c r="AK269" s="106" t="str">
        <f t="shared" si="105"/>
        <v/>
      </c>
      <c r="AL269" s="106" t="str">
        <f t="shared" si="106"/>
        <v/>
      </c>
      <c r="AM269" s="106" t="str">
        <f t="shared" si="107"/>
        <v/>
      </c>
      <c r="AN269" s="106" t="str">
        <f t="shared" si="108"/>
        <v/>
      </c>
      <c r="AR269" s="106" t="str">
        <f t="shared" si="109"/>
        <v/>
      </c>
      <c r="AS269" s="106" t="str">
        <f t="shared" si="110"/>
        <v/>
      </c>
      <c r="AT269" s="106" t="str">
        <f t="shared" si="111"/>
        <v/>
      </c>
      <c r="AU269" s="106" t="str">
        <f t="shared" si="112"/>
        <v/>
      </c>
      <c r="AV269" s="106" t="str">
        <f t="shared" si="113"/>
        <v/>
      </c>
    </row>
    <row r="270" spans="4:48">
      <c r="D270" s="159">
        <v>263</v>
      </c>
      <c r="F270" s="159" t="str">
        <f t="shared" si="114"/>
        <v/>
      </c>
      <c r="G270" s="159" t="str">
        <f t="shared" si="114"/>
        <v/>
      </c>
      <c r="H270" s="159" t="str">
        <f t="shared" si="114"/>
        <v/>
      </c>
      <c r="I270" s="159" t="str">
        <f t="shared" si="114"/>
        <v/>
      </c>
      <c r="J270" s="159" t="str">
        <f t="shared" si="114"/>
        <v/>
      </c>
      <c r="K270" s="292"/>
      <c r="L270" s="292"/>
      <c r="N270" s="319">
        <v>-5.0602307254274129E-2</v>
      </c>
      <c r="P270" s="319">
        <v>3.3836133780139098E-3</v>
      </c>
      <c r="R270" s="319">
        <v>0.3956750909709088</v>
      </c>
      <c r="AC270" s="300" t="str">
        <f t="shared" si="102"/>
        <v/>
      </c>
      <c r="AD270" s="300" t="str">
        <f t="shared" si="101"/>
        <v/>
      </c>
      <c r="AE270" s="300" t="str">
        <f t="shared" si="99"/>
        <v/>
      </c>
      <c r="AF270" s="300" t="str">
        <f t="shared" si="100"/>
        <v/>
      </c>
      <c r="AI270" s="63" t="str">
        <f t="shared" si="103"/>
        <v/>
      </c>
      <c r="AJ270" s="106" t="str">
        <f t="shared" si="104"/>
        <v/>
      </c>
      <c r="AK270" s="106" t="str">
        <f t="shared" si="105"/>
        <v/>
      </c>
      <c r="AL270" s="106" t="str">
        <f t="shared" si="106"/>
        <v/>
      </c>
      <c r="AM270" s="106" t="str">
        <f t="shared" si="107"/>
        <v/>
      </c>
      <c r="AN270" s="106" t="str">
        <f t="shared" si="108"/>
        <v/>
      </c>
      <c r="AR270" s="106" t="str">
        <f t="shared" si="109"/>
        <v/>
      </c>
      <c r="AS270" s="106" t="str">
        <f t="shared" si="110"/>
        <v/>
      </c>
      <c r="AT270" s="106" t="str">
        <f t="shared" si="111"/>
        <v/>
      </c>
      <c r="AU270" s="106" t="str">
        <f t="shared" si="112"/>
        <v/>
      </c>
      <c r="AV270" s="106" t="str">
        <f t="shared" si="113"/>
        <v/>
      </c>
    </row>
    <row r="271" spans="4:48">
      <c r="D271" s="159">
        <v>264</v>
      </c>
      <c r="F271" s="159" t="str">
        <f t="shared" si="114"/>
        <v/>
      </c>
      <c r="G271" s="159" t="str">
        <f t="shared" si="114"/>
        <v/>
      </c>
      <c r="H271" s="159" t="str">
        <f t="shared" si="114"/>
        <v/>
      </c>
      <c r="I271" s="159" t="str">
        <f t="shared" si="114"/>
        <v/>
      </c>
      <c r="J271" s="159" t="str">
        <f t="shared" si="114"/>
        <v/>
      </c>
      <c r="K271" s="292"/>
      <c r="L271" s="292"/>
      <c r="N271" s="319">
        <v>-4.8733343642507872E-2</v>
      </c>
      <c r="P271" s="319">
        <v>4.4285435249861831E-3</v>
      </c>
      <c r="R271" s="319">
        <v>0.54931495198246805</v>
      </c>
      <c r="AC271" s="300" t="str">
        <f t="shared" si="102"/>
        <v/>
      </c>
      <c r="AD271" s="300" t="str">
        <f t="shared" si="101"/>
        <v/>
      </c>
      <c r="AE271" s="300" t="str">
        <f t="shared" si="99"/>
        <v/>
      </c>
      <c r="AF271" s="300" t="str">
        <f t="shared" si="100"/>
        <v/>
      </c>
      <c r="AI271" s="63" t="str">
        <f t="shared" si="103"/>
        <v/>
      </c>
      <c r="AJ271" s="106" t="str">
        <f t="shared" si="104"/>
        <v/>
      </c>
      <c r="AK271" s="106" t="str">
        <f t="shared" si="105"/>
        <v/>
      </c>
      <c r="AL271" s="106" t="str">
        <f t="shared" si="106"/>
        <v/>
      </c>
      <c r="AM271" s="106" t="str">
        <f t="shared" si="107"/>
        <v/>
      </c>
      <c r="AN271" s="106" t="str">
        <f t="shared" si="108"/>
        <v/>
      </c>
      <c r="AR271" s="106" t="str">
        <f t="shared" si="109"/>
        <v/>
      </c>
      <c r="AS271" s="106" t="str">
        <f t="shared" si="110"/>
        <v/>
      </c>
      <c r="AT271" s="106" t="str">
        <f t="shared" si="111"/>
        <v/>
      </c>
      <c r="AU271" s="106" t="str">
        <f t="shared" si="112"/>
        <v/>
      </c>
      <c r="AV271" s="106" t="str">
        <f t="shared" si="113"/>
        <v/>
      </c>
    </row>
    <row r="272" spans="4:48">
      <c r="D272" s="159">
        <v>265</v>
      </c>
      <c r="F272" s="159" t="str">
        <f t="shared" si="114"/>
        <v/>
      </c>
      <c r="G272" s="159" t="str">
        <f t="shared" si="114"/>
        <v/>
      </c>
      <c r="H272" s="159" t="str">
        <f t="shared" si="114"/>
        <v/>
      </c>
      <c r="I272" s="159" t="str">
        <f t="shared" si="114"/>
        <v/>
      </c>
      <c r="J272" s="159" t="str">
        <f t="shared" si="114"/>
        <v/>
      </c>
      <c r="K272" s="292"/>
      <c r="L272" s="292"/>
      <c r="N272" s="319">
        <v>-2.2582724895992994E-2</v>
      </c>
      <c r="P272" s="319">
        <v>4.5131473502797162E-3</v>
      </c>
      <c r="R272" s="319">
        <v>0.56261373784113511</v>
      </c>
      <c r="AC272" s="300" t="str">
        <f t="shared" si="102"/>
        <v/>
      </c>
      <c r="AD272" s="300" t="str">
        <f t="shared" si="101"/>
        <v/>
      </c>
      <c r="AE272" s="300" t="str">
        <f t="shared" si="99"/>
        <v/>
      </c>
      <c r="AF272" s="300" t="str">
        <f t="shared" si="100"/>
        <v/>
      </c>
      <c r="AI272" s="63" t="str">
        <f t="shared" si="103"/>
        <v/>
      </c>
      <c r="AJ272" s="106" t="str">
        <f t="shared" si="104"/>
        <v/>
      </c>
      <c r="AK272" s="106" t="str">
        <f t="shared" si="105"/>
        <v/>
      </c>
      <c r="AL272" s="106" t="str">
        <f t="shared" si="106"/>
        <v/>
      </c>
      <c r="AM272" s="106" t="str">
        <f t="shared" si="107"/>
        <v/>
      </c>
      <c r="AN272" s="106" t="str">
        <f t="shared" si="108"/>
        <v/>
      </c>
      <c r="AR272" s="106" t="str">
        <f t="shared" si="109"/>
        <v/>
      </c>
      <c r="AS272" s="106" t="str">
        <f t="shared" si="110"/>
        <v/>
      </c>
      <c r="AT272" s="106" t="str">
        <f t="shared" si="111"/>
        <v/>
      </c>
      <c r="AU272" s="106" t="str">
        <f t="shared" si="112"/>
        <v/>
      </c>
      <c r="AV272" s="106" t="str">
        <f t="shared" si="113"/>
        <v/>
      </c>
    </row>
    <row r="273" spans="4:48">
      <c r="D273" s="159">
        <v>266</v>
      </c>
      <c r="F273" s="159" t="str">
        <f t="shared" si="114"/>
        <v/>
      </c>
      <c r="G273" s="159" t="str">
        <f t="shared" si="114"/>
        <v/>
      </c>
      <c r="H273" s="159" t="str">
        <f t="shared" si="114"/>
        <v/>
      </c>
      <c r="I273" s="159" t="str">
        <f t="shared" si="114"/>
        <v/>
      </c>
      <c r="J273" s="159" t="str">
        <f t="shared" si="114"/>
        <v/>
      </c>
      <c r="K273" s="292"/>
      <c r="L273" s="292"/>
      <c r="N273" s="319">
        <v>-2.6754815381928105E-2</v>
      </c>
      <c r="P273" s="319">
        <v>4.0958075975957454E-3</v>
      </c>
      <c r="R273" s="319">
        <v>0.49861593812620919</v>
      </c>
      <c r="AC273" s="300" t="str">
        <f t="shared" si="102"/>
        <v/>
      </c>
      <c r="AD273" s="300" t="str">
        <f t="shared" si="101"/>
        <v/>
      </c>
      <c r="AE273" s="300" t="str">
        <f t="shared" si="99"/>
        <v/>
      </c>
      <c r="AF273" s="300" t="str">
        <f t="shared" si="100"/>
        <v/>
      </c>
      <c r="AI273" s="63" t="str">
        <f t="shared" si="103"/>
        <v/>
      </c>
      <c r="AJ273" s="106" t="str">
        <f t="shared" si="104"/>
        <v/>
      </c>
      <c r="AK273" s="106" t="str">
        <f t="shared" si="105"/>
        <v/>
      </c>
      <c r="AL273" s="106" t="str">
        <f t="shared" si="106"/>
        <v/>
      </c>
      <c r="AM273" s="106" t="str">
        <f t="shared" si="107"/>
        <v/>
      </c>
      <c r="AN273" s="106" t="str">
        <f t="shared" si="108"/>
        <v/>
      </c>
      <c r="AR273" s="106" t="str">
        <f t="shared" si="109"/>
        <v/>
      </c>
      <c r="AS273" s="106" t="str">
        <f t="shared" si="110"/>
        <v/>
      </c>
      <c r="AT273" s="106" t="str">
        <f t="shared" si="111"/>
        <v/>
      </c>
      <c r="AU273" s="106" t="str">
        <f t="shared" si="112"/>
        <v/>
      </c>
      <c r="AV273" s="106" t="str">
        <f t="shared" si="113"/>
        <v/>
      </c>
    </row>
    <row r="274" spans="4:48">
      <c r="D274" s="159">
        <v>267</v>
      </c>
      <c r="F274" s="159" t="str">
        <f t="shared" si="114"/>
        <v/>
      </c>
      <c r="G274" s="159" t="str">
        <f t="shared" si="114"/>
        <v/>
      </c>
      <c r="H274" s="159" t="str">
        <f t="shared" si="114"/>
        <v/>
      </c>
      <c r="I274" s="159" t="str">
        <f t="shared" si="114"/>
        <v/>
      </c>
      <c r="J274" s="159" t="str">
        <f t="shared" si="114"/>
        <v/>
      </c>
      <c r="K274" s="292"/>
      <c r="L274" s="292"/>
      <c r="N274" s="319">
        <v>-3.981812055877515E-2</v>
      </c>
      <c r="P274" s="319">
        <v>4.986050372073037E-3</v>
      </c>
      <c r="R274" s="319">
        <v>0.63803384733677349</v>
      </c>
      <c r="AC274" s="300" t="str">
        <f t="shared" si="102"/>
        <v/>
      </c>
      <c r="AD274" s="300" t="str">
        <f t="shared" si="101"/>
        <v/>
      </c>
      <c r="AE274" s="300" t="str">
        <f t="shared" si="99"/>
        <v/>
      </c>
      <c r="AF274" s="300" t="str">
        <f t="shared" si="100"/>
        <v/>
      </c>
      <c r="AI274" s="63" t="str">
        <f t="shared" si="103"/>
        <v/>
      </c>
      <c r="AJ274" s="106" t="str">
        <f t="shared" si="104"/>
        <v/>
      </c>
      <c r="AK274" s="106" t="str">
        <f t="shared" si="105"/>
        <v/>
      </c>
      <c r="AL274" s="106" t="str">
        <f t="shared" si="106"/>
        <v/>
      </c>
      <c r="AM274" s="106" t="str">
        <f t="shared" si="107"/>
        <v/>
      </c>
      <c r="AN274" s="106" t="str">
        <f t="shared" si="108"/>
        <v/>
      </c>
      <c r="AR274" s="106" t="str">
        <f t="shared" si="109"/>
        <v/>
      </c>
      <c r="AS274" s="106" t="str">
        <f t="shared" si="110"/>
        <v/>
      </c>
      <c r="AT274" s="106" t="str">
        <f t="shared" si="111"/>
        <v/>
      </c>
      <c r="AU274" s="106" t="str">
        <f t="shared" si="112"/>
        <v/>
      </c>
      <c r="AV274" s="106" t="str">
        <f t="shared" si="113"/>
        <v/>
      </c>
    </row>
    <row r="275" spans="4:48">
      <c r="D275" s="159">
        <v>268</v>
      </c>
      <c r="F275" s="159" t="str">
        <f t="shared" si="114"/>
        <v/>
      </c>
      <c r="G275" s="159" t="str">
        <f t="shared" si="114"/>
        <v/>
      </c>
      <c r="H275" s="159" t="str">
        <f t="shared" si="114"/>
        <v/>
      </c>
      <c r="I275" s="159" t="str">
        <f t="shared" si="114"/>
        <v/>
      </c>
      <c r="J275" s="159" t="str">
        <f t="shared" si="114"/>
        <v/>
      </c>
      <c r="K275" s="292"/>
      <c r="L275" s="292"/>
      <c r="N275" s="319">
        <v>-2.4084752413018839E-2</v>
      </c>
      <c r="P275" s="319">
        <v>5.5201960367594217E-3</v>
      </c>
      <c r="R275" s="319">
        <v>0.72783547378379976</v>
      </c>
      <c r="AC275" s="300" t="str">
        <f t="shared" si="102"/>
        <v/>
      </c>
      <c r="AD275" s="300" t="str">
        <f t="shared" si="101"/>
        <v/>
      </c>
      <c r="AE275" s="300" t="str">
        <f t="shared" si="99"/>
        <v/>
      </c>
      <c r="AF275" s="300" t="str">
        <f t="shared" si="100"/>
        <v/>
      </c>
      <c r="AI275" s="63" t="str">
        <f t="shared" si="103"/>
        <v/>
      </c>
      <c r="AJ275" s="106" t="str">
        <f t="shared" si="104"/>
        <v/>
      </c>
      <c r="AK275" s="106" t="str">
        <f t="shared" si="105"/>
        <v/>
      </c>
      <c r="AL275" s="106" t="str">
        <f t="shared" si="106"/>
        <v/>
      </c>
      <c r="AM275" s="106" t="str">
        <f t="shared" si="107"/>
        <v/>
      </c>
      <c r="AN275" s="106" t="str">
        <f t="shared" si="108"/>
        <v/>
      </c>
      <c r="AR275" s="106" t="str">
        <f t="shared" si="109"/>
        <v/>
      </c>
      <c r="AS275" s="106" t="str">
        <f t="shared" si="110"/>
        <v/>
      </c>
      <c r="AT275" s="106" t="str">
        <f t="shared" si="111"/>
        <v/>
      </c>
      <c r="AU275" s="106" t="str">
        <f t="shared" si="112"/>
        <v/>
      </c>
      <c r="AV275" s="106" t="str">
        <f t="shared" si="113"/>
        <v/>
      </c>
    </row>
    <row r="276" spans="4:48">
      <c r="D276" s="159">
        <v>269</v>
      </c>
      <c r="F276" s="159" t="str">
        <f t="shared" si="114"/>
        <v/>
      </c>
      <c r="G276" s="159" t="str">
        <f t="shared" si="114"/>
        <v/>
      </c>
      <c r="H276" s="159" t="str">
        <f t="shared" si="114"/>
        <v/>
      </c>
      <c r="I276" s="159" t="str">
        <f t="shared" si="114"/>
        <v/>
      </c>
      <c r="J276" s="159" t="str">
        <f t="shared" si="114"/>
        <v/>
      </c>
      <c r="K276" s="292"/>
      <c r="L276" s="292"/>
      <c r="N276" s="319">
        <v>-2.4084752413018818E-2</v>
      </c>
      <c r="P276" s="319">
        <v>5.0472930149660922E-3</v>
      </c>
      <c r="R276" s="319">
        <v>0.64828062158395294</v>
      </c>
      <c r="AC276" s="300" t="str">
        <f t="shared" si="102"/>
        <v/>
      </c>
      <c r="AD276" s="300" t="str">
        <f t="shared" si="101"/>
        <v/>
      </c>
      <c r="AE276" s="300" t="str">
        <f t="shared" si="99"/>
        <v/>
      </c>
      <c r="AF276" s="300" t="str">
        <f t="shared" si="100"/>
        <v/>
      </c>
      <c r="AI276" s="63" t="str">
        <f t="shared" si="103"/>
        <v/>
      </c>
      <c r="AJ276" s="106" t="str">
        <f t="shared" si="104"/>
        <v/>
      </c>
      <c r="AK276" s="106" t="str">
        <f t="shared" si="105"/>
        <v/>
      </c>
      <c r="AL276" s="106" t="str">
        <f t="shared" si="106"/>
        <v/>
      </c>
      <c r="AM276" s="106" t="str">
        <f t="shared" si="107"/>
        <v/>
      </c>
      <c r="AN276" s="106" t="str">
        <f t="shared" si="108"/>
        <v/>
      </c>
      <c r="AR276" s="106" t="str">
        <f t="shared" si="109"/>
        <v/>
      </c>
      <c r="AS276" s="106" t="str">
        <f t="shared" si="110"/>
        <v/>
      </c>
      <c r="AT276" s="106" t="str">
        <f t="shared" si="111"/>
        <v/>
      </c>
      <c r="AU276" s="106" t="str">
        <f t="shared" si="112"/>
        <v/>
      </c>
      <c r="AV276" s="106" t="str">
        <f t="shared" si="113"/>
        <v/>
      </c>
    </row>
    <row r="277" spans="4:48">
      <c r="D277" s="159">
        <v>270</v>
      </c>
      <c r="F277" s="159" t="str">
        <f t="shared" si="114"/>
        <v/>
      </c>
      <c r="G277" s="159" t="str">
        <f t="shared" si="114"/>
        <v/>
      </c>
      <c r="H277" s="159" t="str">
        <f t="shared" si="114"/>
        <v/>
      </c>
      <c r="I277" s="159" t="str">
        <f t="shared" si="114"/>
        <v/>
      </c>
      <c r="J277" s="159" t="str">
        <f t="shared" si="114"/>
        <v/>
      </c>
      <c r="K277" s="292"/>
      <c r="L277" s="292"/>
      <c r="N277" s="319">
        <v>-3.1983400657087914E-2</v>
      </c>
      <c r="P277" s="319">
        <v>3.7075084010959546E-3</v>
      </c>
      <c r="R277" s="319">
        <v>0.44188638058413621</v>
      </c>
      <c r="AC277" s="300" t="str">
        <f t="shared" si="102"/>
        <v/>
      </c>
      <c r="AD277" s="300" t="str">
        <f t="shared" si="101"/>
        <v/>
      </c>
      <c r="AE277" s="300" t="str">
        <f t="shared" si="99"/>
        <v/>
      </c>
      <c r="AF277" s="300" t="str">
        <f t="shared" si="100"/>
        <v/>
      </c>
      <c r="AI277" s="63" t="str">
        <f t="shared" si="103"/>
        <v/>
      </c>
      <c r="AJ277" s="106" t="str">
        <f t="shared" si="104"/>
        <v/>
      </c>
      <c r="AK277" s="106" t="str">
        <f t="shared" si="105"/>
        <v/>
      </c>
      <c r="AL277" s="106" t="str">
        <f t="shared" si="106"/>
        <v/>
      </c>
      <c r="AM277" s="106" t="str">
        <f t="shared" si="107"/>
        <v/>
      </c>
      <c r="AN277" s="106" t="str">
        <f t="shared" si="108"/>
        <v/>
      </c>
      <c r="AR277" s="106" t="str">
        <f t="shared" si="109"/>
        <v/>
      </c>
      <c r="AS277" s="106" t="str">
        <f t="shared" si="110"/>
        <v/>
      </c>
      <c r="AT277" s="106" t="str">
        <f t="shared" si="111"/>
        <v/>
      </c>
      <c r="AU277" s="106" t="str">
        <f t="shared" si="112"/>
        <v/>
      </c>
      <c r="AV277" s="106" t="str">
        <f t="shared" si="113"/>
        <v/>
      </c>
    </row>
    <row r="278" spans="4:48">
      <c r="D278" s="159">
        <v>271</v>
      </c>
      <c r="F278" s="159" t="str">
        <f t="shared" ref="F278:J287" si="115">IF($C$5=0,IF($D278&gt;$A$5,"",INDIRECT(CONCATENATE("B",RANDBETWEEN(11,$D$5)))),IF($D278&gt;$A$5,"",$C$3*INDIRECT(CONCATENATE("B",RANDBETWEEN(11,$D$5)))))</f>
        <v/>
      </c>
      <c r="G278" s="159" t="str">
        <f t="shared" si="115"/>
        <v/>
      </c>
      <c r="H278" s="159" t="str">
        <f t="shared" si="115"/>
        <v/>
      </c>
      <c r="I278" s="159" t="str">
        <f t="shared" si="115"/>
        <v/>
      </c>
      <c r="J278" s="159" t="str">
        <f t="shared" si="115"/>
        <v/>
      </c>
      <c r="K278" s="292"/>
      <c r="L278" s="292"/>
      <c r="N278" s="319">
        <v>-2.408475241301886E-2</v>
      </c>
      <c r="P278" s="319">
        <v>5.5201960367594165E-3</v>
      </c>
      <c r="R278" s="319">
        <v>0.72783547378380065</v>
      </c>
      <c r="AC278" s="300" t="str">
        <f t="shared" si="102"/>
        <v/>
      </c>
      <c r="AD278" s="300" t="str">
        <f t="shared" si="101"/>
        <v/>
      </c>
      <c r="AE278" s="300" t="str">
        <f t="shared" si="99"/>
        <v/>
      </c>
      <c r="AF278" s="300" t="str">
        <f t="shared" si="100"/>
        <v/>
      </c>
      <c r="AI278" s="63" t="str">
        <f t="shared" si="103"/>
        <v/>
      </c>
      <c r="AJ278" s="106" t="str">
        <f t="shared" si="104"/>
        <v/>
      </c>
      <c r="AK278" s="106" t="str">
        <f t="shared" si="105"/>
        <v/>
      </c>
      <c r="AL278" s="106" t="str">
        <f t="shared" si="106"/>
        <v/>
      </c>
      <c r="AM278" s="106" t="str">
        <f t="shared" si="107"/>
        <v/>
      </c>
      <c r="AN278" s="106" t="str">
        <f t="shared" si="108"/>
        <v/>
      </c>
      <c r="AR278" s="106" t="str">
        <f t="shared" si="109"/>
        <v/>
      </c>
      <c r="AS278" s="106" t="str">
        <f t="shared" si="110"/>
        <v/>
      </c>
      <c r="AT278" s="106" t="str">
        <f t="shared" si="111"/>
        <v/>
      </c>
      <c r="AU278" s="106" t="str">
        <f t="shared" si="112"/>
        <v/>
      </c>
      <c r="AV278" s="106" t="str">
        <f t="shared" si="113"/>
        <v/>
      </c>
    </row>
    <row r="279" spans="4:48">
      <c r="D279" s="159">
        <v>272</v>
      </c>
      <c r="F279" s="159" t="str">
        <f t="shared" si="115"/>
        <v/>
      </c>
      <c r="G279" s="159" t="str">
        <f t="shared" si="115"/>
        <v/>
      </c>
      <c r="H279" s="159" t="str">
        <f t="shared" si="115"/>
        <v/>
      </c>
      <c r="I279" s="159" t="str">
        <f t="shared" si="115"/>
        <v/>
      </c>
      <c r="J279" s="159" t="str">
        <f t="shared" si="115"/>
        <v/>
      </c>
      <c r="K279" s="292"/>
      <c r="L279" s="292"/>
      <c r="N279" s="319">
        <v>-2.8250431517783517E-2</v>
      </c>
      <c r="P279" s="319">
        <v>4.4051823425856999E-3</v>
      </c>
      <c r="R279" s="319">
        <v>0.54573865413144906</v>
      </c>
      <c r="AC279" s="300" t="str">
        <f t="shared" si="102"/>
        <v/>
      </c>
      <c r="AD279" s="300" t="str">
        <f t="shared" si="101"/>
        <v/>
      </c>
      <c r="AE279" s="300" t="str">
        <f t="shared" si="99"/>
        <v/>
      </c>
      <c r="AF279" s="300" t="str">
        <f t="shared" si="100"/>
        <v/>
      </c>
      <c r="AI279" s="63" t="str">
        <f t="shared" si="103"/>
        <v/>
      </c>
      <c r="AJ279" s="106" t="str">
        <f t="shared" si="104"/>
        <v/>
      </c>
      <c r="AK279" s="106" t="str">
        <f t="shared" si="105"/>
        <v/>
      </c>
      <c r="AL279" s="106" t="str">
        <f t="shared" si="106"/>
        <v/>
      </c>
      <c r="AM279" s="106" t="str">
        <f t="shared" si="107"/>
        <v/>
      </c>
      <c r="AN279" s="106" t="str">
        <f t="shared" si="108"/>
        <v/>
      </c>
      <c r="AR279" s="106" t="str">
        <f t="shared" si="109"/>
        <v/>
      </c>
      <c r="AS279" s="106" t="str">
        <f t="shared" si="110"/>
        <v/>
      </c>
      <c r="AT279" s="106" t="str">
        <f t="shared" si="111"/>
        <v/>
      </c>
      <c r="AU279" s="106" t="str">
        <f t="shared" si="112"/>
        <v/>
      </c>
      <c r="AV279" s="106" t="str">
        <f t="shared" si="113"/>
        <v/>
      </c>
    </row>
    <row r="280" spans="4:48">
      <c r="D280" s="159">
        <v>273</v>
      </c>
      <c r="F280" s="159" t="str">
        <f t="shared" si="115"/>
        <v/>
      </c>
      <c r="G280" s="159" t="str">
        <f t="shared" si="115"/>
        <v/>
      </c>
      <c r="H280" s="159" t="str">
        <f t="shared" si="115"/>
        <v/>
      </c>
      <c r="I280" s="159" t="str">
        <f t="shared" si="115"/>
        <v/>
      </c>
      <c r="J280" s="159" t="str">
        <f t="shared" si="115"/>
        <v/>
      </c>
      <c r="K280" s="292"/>
      <c r="L280" s="292"/>
      <c r="N280" s="319">
        <v>-3.0493529920109411E-2</v>
      </c>
      <c r="P280" s="319">
        <v>4.9481689115804667E-3</v>
      </c>
      <c r="R280" s="319">
        <v>0.63161705017559688</v>
      </c>
      <c r="AC280" s="300" t="str">
        <f t="shared" si="102"/>
        <v/>
      </c>
      <c r="AD280" s="300" t="str">
        <f t="shared" si="101"/>
        <v/>
      </c>
      <c r="AE280" s="300" t="str">
        <f t="shared" si="99"/>
        <v/>
      </c>
      <c r="AF280" s="300" t="str">
        <f t="shared" si="100"/>
        <v/>
      </c>
      <c r="AI280" s="63" t="str">
        <f t="shared" si="103"/>
        <v/>
      </c>
      <c r="AJ280" s="106" t="str">
        <f t="shared" si="104"/>
        <v/>
      </c>
      <c r="AK280" s="106" t="str">
        <f t="shared" si="105"/>
        <v/>
      </c>
      <c r="AL280" s="106" t="str">
        <f t="shared" si="106"/>
        <v/>
      </c>
      <c r="AM280" s="106" t="str">
        <f t="shared" si="107"/>
        <v/>
      </c>
      <c r="AN280" s="106" t="str">
        <f t="shared" si="108"/>
        <v/>
      </c>
      <c r="AR280" s="106" t="str">
        <f t="shared" si="109"/>
        <v/>
      </c>
      <c r="AS280" s="106" t="str">
        <f t="shared" si="110"/>
        <v/>
      </c>
      <c r="AT280" s="106" t="str">
        <f t="shared" si="111"/>
        <v/>
      </c>
      <c r="AU280" s="106" t="str">
        <f t="shared" si="112"/>
        <v/>
      </c>
      <c r="AV280" s="106" t="str">
        <f t="shared" si="113"/>
        <v/>
      </c>
    </row>
    <row r="281" spans="4:48">
      <c r="D281" s="159">
        <v>274</v>
      </c>
      <c r="F281" s="159" t="str">
        <f t="shared" si="115"/>
        <v/>
      </c>
      <c r="G281" s="159" t="str">
        <f t="shared" si="115"/>
        <v/>
      </c>
      <c r="H281" s="159" t="str">
        <f t="shared" si="115"/>
        <v/>
      </c>
      <c r="I281" s="159" t="str">
        <f t="shared" si="115"/>
        <v/>
      </c>
      <c r="J281" s="159" t="str">
        <f t="shared" si="115"/>
        <v/>
      </c>
      <c r="K281" s="292"/>
      <c r="L281" s="292"/>
      <c r="N281" s="319">
        <v>-4.7997669016928993E-2</v>
      </c>
      <c r="P281" s="319">
        <v>3.9411202251007698E-3</v>
      </c>
      <c r="R281" s="319">
        <v>0.47559606003276356</v>
      </c>
      <c r="AC281" s="300" t="str">
        <f t="shared" si="102"/>
        <v/>
      </c>
      <c r="AD281" s="300" t="str">
        <f t="shared" si="101"/>
        <v/>
      </c>
      <c r="AE281" s="300" t="str">
        <f t="shared" si="99"/>
        <v/>
      </c>
      <c r="AF281" s="300" t="str">
        <f t="shared" si="100"/>
        <v/>
      </c>
      <c r="AI281" s="63" t="str">
        <f t="shared" si="103"/>
        <v/>
      </c>
      <c r="AJ281" s="106" t="str">
        <f t="shared" si="104"/>
        <v/>
      </c>
      <c r="AK281" s="106" t="str">
        <f t="shared" si="105"/>
        <v/>
      </c>
      <c r="AL281" s="106" t="str">
        <f t="shared" si="106"/>
        <v/>
      </c>
      <c r="AM281" s="106" t="str">
        <f t="shared" si="107"/>
        <v/>
      </c>
      <c r="AN281" s="106" t="str">
        <f t="shared" si="108"/>
        <v/>
      </c>
      <c r="AR281" s="106" t="str">
        <f t="shared" si="109"/>
        <v/>
      </c>
      <c r="AS281" s="106" t="str">
        <f t="shared" si="110"/>
        <v/>
      </c>
      <c r="AT281" s="106" t="str">
        <f t="shared" si="111"/>
        <v/>
      </c>
      <c r="AU281" s="106" t="str">
        <f t="shared" si="112"/>
        <v/>
      </c>
      <c r="AV281" s="106" t="str">
        <f t="shared" si="113"/>
        <v/>
      </c>
    </row>
    <row r="282" spans="4:48">
      <c r="D282" s="159">
        <v>275</v>
      </c>
      <c r="F282" s="159" t="str">
        <f t="shared" si="115"/>
        <v/>
      </c>
      <c r="G282" s="159" t="str">
        <f t="shared" si="115"/>
        <v/>
      </c>
      <c r="H282" s="159" t="str">
        <f t="shared" si="115"/>
        <v/>
      </c>
      <c r="I282" s="159" t="str">
        <f t="shared" si="115"/>
        <v/>
      </c>
      <c r="J282" s="159" t="str">
        <f t="shared" si="115"/>
        <v/>
      </c>
      <c r="K282" s="292"/>
      <c r="L282" s="292"/>
      <c r="N282" s="319">
        <v>-4.873334364250783E-2</v>
      </c>
      <c r="P282" s="319">
        <v>4.5453494369885874E-3</v>
      </c>
      <c r="R282" s="319">
        <v>0.56732093928867955</v>
      </c>
      <c r="AC282" s="300" t="str">
        <f t="shared" si="102"/>
        <v/>
      </c>
      <c r="AD282" s="300" t="str">
        <f t="shared" si="101"/>
        <v/>
      </c>
      <c r="AE282" s="300" t="str">
        <f t="shared" si="99"/>
        <v/>
      </c>
      <c r="AF282" s="300" t="str">
        <f t="shared" si="100"/>
        <v/>
      </c>
      <c r="AI282" s="63" t="str">
        <f t="shared" si="103"/>
        <v/>
      </c>
      <c r="AJ282" s="106" t="str">
        <f t="shared" si="104"/>
        <v/>
      </c>
      <c r="AK282" s="106" t="str">
        <f t="shared" si="105"/>
        <v/>
      </c>
      <c r="AL282" s="106" t="str">
        <f t="shared" si="106"/>
        <v/>
      </c>
      <c r="AM282" s="106" t="str">
        <f t="shared" si="107"/>
        <v/>
      </c>
      <c r="AN282" s="106" t="str">
        <f t="shared" si="108"/>
        <v/>
      </c>
      <c r="AR282" s="106" t="str">
        <f t="shared" si="109"/>
        <v/>
      </c>
      <c r="AS282" s="106" t="str">
        <f t="shared" si="110"/>
        <v/>
      </c>
      <c r="AT282" s="106" t="str">
        <f t="shared" si="111"/>
        <v/>
      </c>
      <c r="AU282" s="106" t="str">
        <f t="shared" si="112"/>
        <v/>
      </c>
      <c r="AV282" s="106" t="str">
        <f t="shared" si="113"/>
        <v/>
      </c>
    </row>
    <row r="283" spans="4:48">
      <c r="D283" s="159">
        <v>276</v>
      </c>
      <c r="F283" s="159" t="str">
        <f t="shared" si="115"/>
        <v/>
      </c>
      <c r="G283" s="159" t="str">
        <f t="shared" si="115"/>
        <v/>
      </c>
      <c r="H283" s="159" t="str">
        <f t="shared" si="115"/>
        <v/>
      </c>
      <c r="I283" s="159" t="str">
        <f t="shared" si="115"/>
        <v/>
      </c>
      <c r="J283" s="159" t="str">
        <f t="shared" si="115"/>
        <v/>
      </c>
      <c r="K283" s="292"/>
      <c r="L283" s="292"/>
      <c r="N283" s="319">
        <v>-3.1983400657087879E-2</v>
      </c>
      <c r="P283" s="319">
        <v>4.9159668248715972E-3</v>
      </c>
      <c r="R283" s="319">
        <v>0.62671674549140688</v>
      </c>
      <c r="AC283" s="300" t="str">
        <f t="shared" si="102"/>
        <v/>
      </c>
      <c r="AD283" s="300" t="str">
        <f t="shared" si="101"/>
        <v/>
      </c>
      <c r="AE283" s="300" t="str">
        <f t="shared" si="99"/>
        <v/>
      </c>
      <c r="AF283" s="300" t="str">
        <f t="shared" si="100"/>
        <v/>
      </c>
      <c r="AI283" s="63" t="str">
        <f t="shared" si="103"/>
        <v/>
      </c>
      <c r="AJ283" s="106" t="str">
        <f t="shared" si="104"/>
        <v/>
      </c>
      <c r="AK283" s="106" t="str">
        <f t="shared" si="105"/>
        <v/>
      </c>
      <c r="AL283" s="106" t="str">
        <f t="shared" si="106"/>
        <v/>
      </c>
      <c r="AM283" s="106" t="str">
        <f t="shared" si="107"/>
        <v/>
      </c>
      <c r="AN283" s="106" t="str">
        <f t="shared" si="108"/>
        <v/>
      </c>
      <c r="AR283" s="106" t="str">
        <f t="shared" si="109"/>
        <v/>
      </c>
      <c r="AS283" s="106" t="str">
        <f t="shared" si="110"/>
        <v/>
      </c>
      <c r="AT283" s="106" t="str">
        <f t="shared" si="111"/>
        <v/>
      </c>
      <c r="AU283" s="106" t="str">
        <f t="shared" si="112"/>
        <v/>
      </c>
      <c r="AV283" s="106" t="str">
        <f t="shared" si="113"/>
        <v/>
      </c>
    </row>
    <row r="284" spans="4:48">
      <c r="D284" s="159">
        <v>277</v>
      </c>
      <c r="F284" s="159" t="str">
        <f t="shared" si="115"/>
        <v/>
      </c>
      <c r="G284" s="159" t="str">
        <f t="shared" si="115"/>
        <v/>
      </c>
      <c r="H284" s="159" t="str">
        <f t="shared" si="115"/>
        <v/>
      </c>
      <c r="I284" s="159" t="str">
        <f t="shared" si="115"/>
        <v/>
      </c>
      <c r="J284" s="159" t="str">
        <f t="shared" si="115"/>
        <v/>
      </c>
      <c r="K284" s="292"/>
      <c r="L284" s="292"/>
      <c r="N284" s="319">
        <v>-3.9818120558775136E-2</v>
      </c>
      <c r="P284" s="319">
        <v>3.5761822110014583E-3</v>
      </c>
      <c r="R284" s="319">
        <v>0.4230226878104093</v>
      </c>
      <c r="AC284" s="300" t="str">
        <f t="shared" si="102"/>
        <v/>
      </c>
      <c r="AD284" s="300" t="str">
        <f t="shared" si="101"/>
        <v/>
      </c>
      <c r="AE284" s="300" t="str">
        <f t="shared" si="99"/>
        <v/>
      </c>
      <c r="AF284" s="300" t="str">
        <f t="shared" si="100"/>
        <v/>
      </c>
      <c r="AI284" s="63" t="str">
        <f t="shared" si="103"/>
        <v/>
      </c>
      <c r="AJ284" s="106" t="str">
        <f t="shared" si="104"/>
        <v/>
      </c>
      <c r="AK284" s="106" t="str">
        <f t="shared" si="105"/>
        <v/>
      </c>
      <c r="AL284" s="106" t="str">
        <f t="shared" si="106"/>
        <v/>
      </c>
      <c r="AM284" s="106" t="str">
        <f t="shared" si="107"/>
        <v/>
      </c>
      <c r="AN284" s="106" t="str">
        <f t="shared" si="108"/>
        <v/>
      </c>
      <c r="AR284" s="106" t="str">
        <f t="shared" si="109"/>
        <v/>
      </c>
      <c r="AS284" s="106" t="str">
        <f t="shared" si="110"/>
        <v/>
      </c>
      <c r="AT284" s="106" t="str">
        <f t="shared" si="111"/>
        <v/>
      </c>
      <c r="AU284" s="106" t="str">
        <f t="shared" si="112"/>
        <v/>
      </c>
      <c r="AV284" s="106" t="str">
        <f t="shared" si="113"/>
        <v/>
      </c>
    </row>
    <row r="285" spans="4:48">
      <c r="D285" s="159">
        <v>278</v>
      </c>
      <c r="F285" s="159" t="str">
        <f t="shared" si="115"/>
        <v/>
      </c>
      <c r="G285" s="159" t="str">
        <f t="shared" si="115"/>
        <v/>
      </c>
      <c r="H285" s="159" t="str">
        <f t="shared" si="115"/>
        <v/>
      </c>
      <c r="I285" s="159" t="str">
        <f t="shared" si="115"/>
        <v/>
      </c>
      <c r="J285" s="159" t="str">
        <f t="shared" si="115"/>
        <v/>
      </c>
      <c r="K285" s="292"/>
      <c r="L285" s="292"/>
      <c r="N285" s="319">
        <v>-2.4084752413018745E-2</v>
      </c>
      <c r="P285" s="319">
        <v>4.0023628679938198E-3</v>
      </c>
      <c r="R285" s="319">
        <v>0.48482669939456158</v>
      </c>
      <c r="AC285" s="300" t="str">
        <f t="shared" si="102"/>
        <v/>
      </c>
      <c r="AD285" s="300" t="str">
        <f t="shared" si="101"/>
        <v/>
      </c>
      <c r="AE285" s="300" t="str">
        <f t="shared" si="99"/>
        <v/>
      </c>
      <c r="AF285" s="300" t="str">
        <f t="shared" si="100"/>
        <v/>
      </c>
      <c r="AI285" s="63" t="str">
        <f t="shared" si="103"/>
        <v/>
      </c>
      <c r="AJ285" s="106" t="str">
        <f t="shared" si="104"/>
        <v/>
      </c>
      <c r="AK285" s="106" t="str">
        <f t="shared" si="105"/>
        <v/>
      </c>
      <c r="AL285" s="106" t="str">
        <f t="shared" si="106"/>
        <v/>
      </c>
      <c r="AM285" s="106" t="str">
        <f t="shared" si="107"/>
        <v/>
      </c>
      <c r="AN285" s="106" t="str">
        <f t="shared" si="108"/>
        <v/>
      </c>
      <c r="AR285" s="106" t="str">
        <f t="shared" si="109"/>
        <v/>
      </c>
      <c r="AS285" s="106" t="str">
        <f t="shared" si="110"/>
        <v/>
      </c>
      <c r="AT285" s="106" t="str">
        <f t="shared" si="111"/>
        <v/>
      </c>
      <c r="AU285" s="106" t="str">
        <f t="shared" si="112"/>
        <v/>
      </c>
      <c r="AV285" s="106" t="str">
        <f t="shared" si="113"/>
        <v/>
      </c>
    </row>
    <row r="286" spans="4:48">
      <c r="D286" s="159">
        <v>279</v>
      </c>
      <c r="F286" s="159" t="str">
        <f t="shared" si="115"/>
        <v/>
      </c>
      <c r="G286" s="159" t="str">
        <f t="shared" si="115"/>
        <v/>
      </c>
      <c r="H286" s="159" t="str">
        <f t="shared" si="115"/>
        <v/>
      </c>
      <c r="I286" s="159" t="str">
        <f t="shared" si="115"/>
        <v/>
      </c>
      <c r="J286" s="159" t="str">
        <f t="shared" si="115"/>
        <v/>
      </c>
      <c r="K286" s="292"/>
      <c r="L286" s="292"/>
      <c r="N286" s="319">
        <v>-4.0229691127837613E-2</v>
      </c>
      <c r="P286" s="319">
        <v>4.2972173348916872E-3</v>
      </c>
      <c r="R286" s="319">
        <v>0.52904580896434883</v>
      </c>
      <c r="AC286" s="300" t="str">
        <f t="shared" si="102"/>
        <v/>
      </c>
      <c r="AD286" s="300" t="str">
        <f t="shared" si="101"/>
        <v/>
      </c>
      <c r="AE286" s="300" t="str">
        <f t="shared" si="99"/>
        <v/>
      </c>
      <c r="AF286" s="300" t="str">
        <f t="shared" si="100"/>
        <v/>
      </c>
      <c r="AI286" s="63" t="str">
        <f t="shared" si="103"/>
        <v/>
      </c>
      <c r="AJ286" s="106" t="str">
        <f t="shared" si="104"/>
        <v/>
      </c>
      <c r="AK286" s="106" t="str">
        <f t="shared" si="105"/>
        <v/>
      </c>
      <c r="AL286" s="106" t="str">
        <f t="shared" si="106"/>
        <v/>
      </c>
      <c r="AM286" s="106" t="str">
        <f t="shared" si="107"/>
        <v/>
      </c>
      <c r="AN286" s="106" t="str">
        <f t="shared" si="108"/>
        <v/>
      </c>
      <c r="AR286" s="106" t="str">
        <f t="shared" si="109"/>
        <v/>
      </c>
      <c r="AS286" s="106" t="str">
        <f t="shared" si="110"/>
        <v/>
      </c>
      <c r="AT286" s="106" t="str">
        <f t="shared" si="111"/>
        <v/>
      </c>
      <c r="AU286" s="106" t="str">
        <f t="shared" si="112"/>
        <v/>
      </c>
      <c r="AV286" s="106" t="str">
        <f t="shared" si="113"/>
        <v/>
      </c>
    </row>
    <row r="287" spans="4:48">
      <c r="D287" s="159">
        <v>280</v>
      </c>
      <c r="F287" s="159" t="str">
        <f t="shared" si="115"/>
        <v/>
      </c>
      <c r="G287" s="159" t="str">
        <f t="shared" si="115"/>
        <v/>
      </c>
      <c r="H287" s="159" t="str">
        <f t="shared" si="115"/>
        <v/>
      </c>
      <c r="I287" s="159" t="str">
        <f t="shared" si="115"/>
        <v/>
      </c>
      <c r="J287" s="159" t="str">
        <f t="shared" si="115"/>
        <v/>
      </c>
      <c r="K287" s="292"/>
      <c r="L287" s="292"/>
      <c r="N287" s="319">
        <v>-3.1983400657088025E-2</v>
      </c>
      <c r="P287" s="319">
        <v>4.2504949700907235E-3</v>
      </c>
      <c r="R287" s="319">
        <v>0.52199493535922814</v>
      </c>
      <c r="AC287" s="300" t="str">
        <f t="shared" si="102"/>
        <v/>
      </c>
      <c r="AD287" s="300" t="str">
        <f t="shared" si="101"/>
        <v/>
      </c>
      <c r="AE287" s="300" t="str">
        <f t="shared" si="99"/>
        <v/>
      </c>
      <c r="AF287" s="300" t="str">
        <f t="shared" si="100"/>
        <v/>
      </c>
      <c r="AI287" s="63" t="str">
        <f t="shared" si="103"/>
        <v/>
      </c>
      <c r="AJ287" s="106" t="str">
        <f t="shared" si="104"/>
        <v/>
      </c>
      <c r="AK287" s="106" t="str">
        <f t="shared" si="105"/>
        <v/>
      </c>
      <c r="AL287" s="106" t="str">
        <f t="shared" si="106"/>
        <v/>
      </c>
      <c r="AM287" s="106" t="str">
        <f t="shared" si="107"/>
        <v/>
      </c>
      <c r="AN287" s="106" t="str">
        <f t="shared" si="108"/>
        <v/>
      </c>
      <c r="AR287" s="106" t="str">
        <f t="shared" si="109"/>
        <v/>
      </c>
      <c r="AS287" s="106" t="str">
        <f t="shared" si="110"/>
        <v/>
      </c>
      <c r="AT287" s="106" t="str">
        <f t="shared" si="111"/>
        <v/>
      </c>
      <c r="AU287" s="106" t="str">
        <f t="shared" si="112"/>
        <v/>
      </c>
      <c r="AV287" s="106" t="str">
        <f t="shared" si="113"/>
        <v/>
      </c>
    </row>
    <row r="288" spans="4:48">
      <c r="D288" s="159">
        <v>281</v>
      </c>
      <c r="F288" s="159" t="str">
        <f t="shared" ref="F288:J297" si="116">IF($C$5=0,IF($D288&gt;$A$5,"",INDIRECT(CONCATENATE("B",RANDBETWEEN(11,$D$5)))),IF($D288&gt;$A$5,"",$C$3*INDIRECT(CONCATENATE("B",RANDBETWEEN(11,$D$5)))))</f>
        <v/>
      </c>
      <c r="G288" s="159" t="str">
        <f t="shared" si="116"/>
        <v/>
      </c>
      <c r="H288" s="159" t="str">
        <f t="shared" si="116"/>
        <v/>
      </c>
      <c r="I288" s="159" t="str">
        <f t="shared" si="116"/>
        <v/>
      </c>
      <c r="J288" s="159" t="str">
        <f t="shared" si="116"/>
        <v/>
      </c>
      <c r="K288" s="292"/>
      <c r="L288" s="292"/>
      <c r="N288" s="319">
        <v>-2.6754815381928164E-2</v>
      </c>
      <c r="P288" s="319">
        <v>4.8547241819785446E-3</v>
      </c>
      <c r="R288" s="319">
        <v>0.61660402619052856</v>
      </c>
      <c r="AC288" s="300" t="str">
        <f t="shared" si="102"/>
        <v/>
      </c>
      <c r="AD288" s="300" t="str">
        <f t="shared" si="101"/>
        <v/>
      </c>
      <c r="AE288" s="300" t="str">
        <f t="shared" si="99"/>
        <v/>
      </c>
      <c r="AF288" s="300" t="str">
        <f t="shared" si="100"/>
        <v/>
      </c>
      <c r="AI288" s="63" t="str">
        <f t="shared" si="103"/>
        <v/>
      </c>
      <c r="AJ288" s="106" t="str">
        <f t="shared" si="104"/>
        <v/>
      </c>
      <c r="AK288" s="106" t="str">
        <f t="shared" si="105"/>
        <v/>
      </c>
      <c r="AL288" s="106" t="str">
        <f t="shared" si="106"/>
        <v/>
      </c>
      <c r="AM288" s="106" t="str">
        <f t="shared" si="107"/>
        <v/>
      </c>
      <c r="AN288" s="106" t="str">
        <f t="shared" si="108"/>
        <v/>
      </c>
      <c r="AR288" s="106" t="str">
        <f t="shared" si="109"/>
        <v/>
      </c>
      <c r="AS288" s="106" t="str">
        <f t="shared" si="110"/>
        <v/>
      </c>
      <c r="AT288" s="106" t="str">
        <f t="shared" si="111"/>
        <v/>
      </c>
      <c r="AU288" s="106" t="str">
        <f t="shared" si="112"/>
        <v/>
      </c>
      <c r="AV288" s="106" t="str">
        <f t="shared" si="113"/>
        <v/>
      </c>
    </row>
    <row r="289" spans="4:48">
      <c r="D289" s="159">
        <v>282</v>
      </c>
      <c r="F289" s="159" t="str">
        <f t="shared" si="116"/>
        <v/>
      </c>
      <c r="G289" s="159" t="str">
        <f t="shared" si="116"/>
        <v/>
      </c>
      <c r="H289" s="159" t="str">
        <f t="shared" si="116"/>
        <v/>
      </c>
      <c r="I289" s="159" t="str">
        <f t="shared" si="116"/>
        <v/>
      </c>
      <c r="J289" s="159" t="str">
        <f t="shared" si="116"/>
        <v/>
      </c>
      <c r="K289" s="292"/>
      <c r="L289" s="292"/>
      <c r="N289" s="319">
        <v>-3.1983400657087824E-2</v>
      </c>
      <c r="P289" s="319">
        <v>3.8243143130983616E-3</v>
      </c>
      <c r="R289" s="319">
        <v>0.45864384350836263</v>
      </c>
      <c r="AC289" s="300" t="str">
        <f t="shared" si="102"/>
        <v/>
      </c>
      <c r="AD289" s="300" t="str">
        <f t="shared" si="101"/>
        <v/>
      </c>
      <c r="AE289" s="300" t="str">
        <f t="shared" si="99"/>
        <v/>
      </c>
      <c r="AF289" s="300" t="str">
        <f t="shared" si="100"/>
        <v/>
      </c>
      <c r="AI289" s="63" t="str">
        <f t="shared" si="103"/>
        <v/>
      </c>
      <c r="AJ289" s="106" t="str">
        <f t="shared" si="104"/>
        <v/>
      </c>
      <c r="AK289" s="106" t="str">
        <f t="shared" si="105"/>
        <v/>
      </c>
      <c r="AL289" s="106" t="str">
        <f t="shared" si="106"/>
        <v/>
      </c>
      <c r="AM289" s="106" t="str">
        <f t="shared" si="107"/>
        <v/>
      </c>
      <c r="AN289" s="106" t="str">
        <f t="shared" si="108"/>
        <v/>
      </c>
      <c r="AR289" s="106" t="str">
        <f t="shared" si="109"/>
        <v/>
      </c>
      <c r="AS289" s="106" t="str">
        <f t="shared" si="110"/>
        <v/>
      </c>
      <c r="AT289" s="106" t="str">
        <f t="shared" si="111"/>
        <v/>
      </c>
      <c r="AU289" s="106" t="str">
        <f t="shared" si="112"/>
        <v/>
      </c>
      <c r="AV289" s="106" t="str">
        <f t="shared" si="113"/>
        <v/>
      </c>
    </row>
    <row r="290" spans="4:48">
      <c r="D290" s="159">
        <v>283</v>
      </c>
      <c r="F290" s="159" t="str">
        <f t="shared" si="116"/>
        <v/>
      </c>
      <c r="G290" s="159" t="str">
        <f t="shared" si="116"/>
        <v/>
      </c>
      <c r="H290" s="159" t="str">
        <f t="shared" si="116"/>
        <v/>
      </c>
      <c r="I290" s="159" t="str">
        <f t="shared" si="116"/>
        <v/>
      </c>
      <c r="J290" s="159" t="str">
        <f t="shared" si="116"/>
        <v/>
      </c>
      <c r="K290" s="292"/>
      <c r="L290" s="292"/>
      <c r="N290" s="319">
        <v>-2.4084752413018953E-2</v>
      </c>
      <c r="P290" s="319">
        <v>5.5435572191599022E-3</v>
      </c>
      <c r="R290" s="319">
        <v>0.73183307989612301</v>
      </c>
      <c r="AC290" s="300" t="str">
        <f t="shared" si="102"/>
        <v/>
      </c>
      <c r="AD290" s="300" t="str">
        <f t="shared" si="101"/>
        <v/>
      </c>
      <c r="AE290" s="300" t="str">
        <f t="shared" si="99"/>
        <v/>
      </c>
      <c r="AF290" s="300" t="str">
        <f t="shared" si="100"/>
        <v/>
      </c>
      <c r="AI290" s="63" t="str">
        <f t="shared" si="103"/>
        <v/>
      </c>
      <c r="AJ290" s="106" t="str">
        <f t="shared" si="104"/>
        <v/>
      </c>
      <c r="AK290" s="106" t="str">
        <f t="shared" si="105"/>
        <v/>
      </c>
      <c r="AL290" s="106" t="str">
        <f t="shared" si="106"/>
        <v/>
      </c>
      <c r="AM290" s="106" t="str">
        <f t="shared" si="107"/>
        <v/>
      </c>
      <c r="AN290" s="106" t="str">
        <f t="shared" si="108"/>
        <v/>
      </c>
      <c r="AR290" s="106" t="str">
        <f t="shared" si="109"/>
        <v/>
      </c>
      <c r="AS290" s="106" t="str">
        <f t="shared" si="110"/>
        <v/>
      </c>
      <c r="AT290" s="106" t="str">
        <f t="shared" si="111"/>
        <v/>
      </c>
      <c r="AU290" s="106" t="str">
        <f t="shared" si="112"/>
        <v/>
      </c>
      <c r="AV290" s="106" t="str">
        <f t="shared" si="113"/>
        <v/>
      </c>
    </row>
    <row r="291" spans="4:48">
      <c r="D291" s="159">
        <v>284</v>
      </c>
      <c r="F291" s="159" t="str">
        <f t="shared" si="116"/>
        <v/>
      </c>
      <c r="G291" s="159" t="str">
        <f t="shared" si="116"/>
        <v/>
      </c>
      <c r="H291" s="159" t="str">
        <f t="shared" si="116"/>
        <v/>
      </c>
      <c r="I291" s="159" t="str">
        <f t="shared" si="116"/>
        <v/>
      </c>
      <c r="J291" s="159" t="str">
        <f t="shared" si="116"/>
        <v/>
      </c>
      <c r="K291" s="292"/>
      <c r="L291" s="292"/>
      <c r="N291" s="319">
        <v>-2.5256897348857089E-2</v>
      </c>
      <c r="P291" s="319">
        <v>4.901446546779503E-3</v>
      </c>
      <c r="R291" s="319">
        <v>0.62409319083449621</v>
      </c>
      <c r="AC291" s="300" t="str">
        <f t="shared" si="102"/>
        <v/>
      </c>
      <c r="AD291" s="300" t="str">
        <f t="shared" si="101"/>
        <v/>
      </c>
      <c r="AE291" s="300" t="str">
        <f t="shared" si="99"/>
        <v/>
      </c>
      <c r="AF291" s="300" t="str">
        <f t="shared" si="100"/>
        <v/>
      </c>
      <c r="AI291" s="63" t="str">
        <f t="shared" si="103"/>
        <v/>
      </c>
      <c r="AJ291" s="106" t="str">
        <f t="shared" si="104"/>
        <v/>
      </c>
      <c r="AK291" s="106" t="str">
        <f t="shared" si="105"/>
        <v/>
      </c>
      <c r="AL291" s="106" t="str">
        <f t="shared" si="106"/>
        <v/>
      </c>
      <c r="AM291" s="106" t="str">
        <f t="shared" si="107"/>
        <v/>
      </c>
      <c r="AN291" s="106" t="str">
        <f t="shared" si="108"/>
        <v/>
      </c>
      <c r="AR291" s="106" t="str">
        <f t="shared" si="109"/>
        <v/>
      </c>
      <c r="AS291" s="106" t="str">
        <f t="shared" si="110"/>
        <v/>
      </c>
      <c r="AT291" s="106" t="str">
        <f t="shared" si="111"/>
        <v/>
      </c>
      <c r="AU291" s="106" t="str">
        <f t="shared" si="112"/>
        <v/>
      </c>
      <c r="AV291" s="106" t="str">
        <f t="shared" si="113"/>
        <v/>
      </c>
    </row>
    <row r="292" spans="4:48">
      <c r="D292" s="159">
        <v>285</v>
      </c>
      <c r="F292" s="159" t="str">
        <f t="shared" si="116"/>
        <v/>
      </c>
      <c r="G292" s="159" t="str">
        <f t="shared" si="116"/>
        <v/>
      </c>
      <c r="H292" s="159" t="str">
        <f t="shared" si="116"/>
        <v/>
      </c>
      <c r="I292" s="159" t="str">
        <f t="shared" si="116"/>
        <v/>
      </c>
      <c r="J292" s="159" t="str">
        <f t="shared" si="116"/>
        <v/>
      </c>
      <c r="K292" s="292"/>
      <c r="L292" s="292"/>
      <c r="N292" s="319">
        <v>-3.1983400657087886E-2</v>
      </c>
      <c r="P292" s="319">
        <v>3.6784678449117768E-3</v>
      </c>
      <c r="R292" s="319">
        <v>0.437239207373604</v>
      </c>
      <c r="AC292" s="300" t="str">
        <f t="shared" si="102"/>
        <v/>
      </c>
      <c r="AD292" s="300" t="str">
        <f t="shared" si="101"/>
        <v/>
      </c>
      <c r="AE292" s="300" t="str">
        <f t="shared" si="99"/>
        <v/>
      </c>
      <c r="AF292" s="300" t="str">
        <f t="shared" si="100"/>
        <v/>
      </c>
      <c r="AI292" s="63" t="str">
        <f t="shared" si="103"/>
        <v/>
      </c>
      <c r="AJ292" s="106" t="str">
        <f t="shared" si="104"/>
        <v/>
      </c>
      <c r="AK292" s="106" t="str">
        <f t="shared" si="105"/>
        <v/>
      </c>
      <c r="AL292" s="106" t="str">
        <f t="shared" si="106"/>
        <v/>
      </c>
      <c r="AM292" s="106" t="str">
        <f t="shared" si="107"/>
        <v/>
      </c>
      <c r="AN292" s="106" t="str">
        <f t="shared" si="108"/>
        <v/>
      </c>
      <c r="AR292" s="106" t="str">
        <f t="shared" si="109"/>
        <v/>
      </c>
      <c r="AS292" s="106" t="str">
        <f t="shared" si="110"/>
        <v/>
      </c>
      <c r="AT292" s="106" t="str">
        <f t="shared" si="111"/>
        <v/>
      </c>
      <c r="AU292" s="106" t="str">
        <f t="shared" si="112"/>
        <v/>
      </c>
      <c r="AV292" s="106" t="str">
        <f t="shared" si="113"/>
        <v/>
      </c>
    </row>
    <row r="293" spans="4:48">
      <c r="D293" s="159">
        <v>286</v>
      </c>
      <c r="F293" s="159" t="str">
        <f t="shared" si="116"/>
        <v/>
      </c>
      <c r="G293" s="159" t="str">
        <f t="shared" si="116"/>
        <v/>
      </c>
      <c r="H293" s="159" t="str">
        <f t="shared" si="116"/>
        <v/>
      </c>
      <c r="I293" s="159" t="str">
        <f t="shared" si="116"/>
        <v/>
      </c>
      <c r="J293" s="159" t="str">
        <f t="shared" si="116"/>
        <v/>
      </c>
      <c r="K293" s="292"/>
      <c r="L293" s="292"/>
      <c r="N293" s="319">
        <v>-3.1983400657087852E-2</v>
      </c>
      <c r="P293" s="319">
        <v>4.3673008820931305E-3</v>
      </c>
      <c r="R293" s="319">
        <v>0.53968341209608095</v>
      </c>
      <c r="AC293" s="300" t="str">
        <f t="shared" si="102"/>
        <v/>
      </c>
      <c r="AD293" s="300" t="str">
        <f t="shared" si="101"/>
        <v/>
      </c>
      <c r="AE293" s="300" t="str">
        <f t="shared" si="99"/>
        <v/>
      </c>
      <c r="AF293" s="300" t="str">
        <f t="shared" si="100"/>
        <v/>
      </c>
      <c r="AI293" s="63" t="str">
        <f t="shared" si="103"/>
        <v/>
      </c>
      <c r="AJ293" s="106" t="str">
        <f t="shared" si="104"/>
        <v/>
      </c>
      <c r="AK293" s="106" t="str">
        <f t="shared" si="105"/>
        <v/>
      </c>
      <c r="AL293" s="106" t="str">
        <f t="shared" si="106"/>
        <v/>
      </c>
      <c r="AM293" s="106" t="str">
        <f t="shared" si="107"/>
        <v/>
      </c>
      <c r="AN293" s="106" t="str">
        <f t="shared" si="108"/>
        <v/>
      </c>
      <c r="AR293" s="106" t="str">
        <f t="shared" si="109"/>
        <v/>
      </c>
      <c r="AS293" s="106" t="str">
        <f t="shared" si="110"/>
        <v/>
      </c>
      <c r="AT293" s="106" t="str">
        <f t="shared" si="111"/>
        <v/>
      </c>
      <c r="AU293" s="106" t="str">
        <f t="shared" si="112"/>
        <v/>
      </c>
      <c r="AV293" s="106" t="str">
        <f t="shared" si="113"/>
        <v/>
      </c>
    </row>
    <row r="294" spans="4:48">
      <c r="D294" s="159">
        <v>287</v>
      </c>
      <c r="F294" s="159" t="str">
        <f t="shared" si="116"/>
        <v/>
      </c>
      <c r="G294" s="159" t="str">
        <f t="shared" si="116"/>
        <v/>
      </c>
      <c r="H294" s="159" t="str">
        <f t="shared" si="116"/>
        <v/>
      </c>
      <c r="I294" s="159" t="str">
        <f t="shared" si="116"/>
        <v/>
      </c>
      <c r="J294" s="159" t="str">
        <f t="shared" si="116"/>
        <v/>
      </c>
      <c r="K294" s="292"/>
      <c r="L294" s="292"/>
      <c r="N294" s="319">
        <v>-2.4084752413018738E-2</v>
      </c>
      <c r="P294" s="319">
        <v>3.5850231153098482E-3</v>
      </c>
      <c r="R294" s="319">
        <v>0.42401471533347701</v>
      </c>
      <c r="AC294" s="300" t="str">
        <f t="shared" si="102"/>
        <v/>
      </c>
      <c r="AD294" s="300" t="str">
        <f t="shared" si="101"/>
        <v/>
      </c>
      <c r="AE294" s="300" t="str">
        <f t="shared" si="99"/>
        <v/>
      </c>
      <c r="AF294" s="300" t="str">
        <f t="shared" si="100"/>
        <v/>
      </c>
      <c r="AI294" s="63" t="str">
        <f t="shared" si="103"/>
        <v/>
      </c>
      <c r="AJ294" s="106" t="str">
        <f t="shared" si="104"/>
        <v/>
      </c>
      <c r="AK294" s="106" t="str">
        <f t="shared" si="105"/>
        <v/>
      </c>
      <c r="AL294" s="106" t="str">
        <f t="shared" si="106"/>
        <v/>
      </c>
      <c r="AM294" s="106" t="str">
        <f t="shared" si="107"/>
        <v/>
      </c>
      <c r="AN294" s="106" t="str">
        <f t="shared" si="108"/>
        <v/>
      </c>
      <c r="AR294" s="106" t="str">
        <f t="shared" si="109"/>
        <v/>
      </c>
      <c r="AS294" s="106" t="str">
        <f t="shared" si="110"/>
        <v/>
      </c>
      <c r="AT294" s="106" t="str">
        <f t="shared" si="111"/>
        <v/>
      </c>
      <c r="AU294" s="106" t="str">
        <f t="shared" si="112"/>
        <v/>
      </c>
      <c r="AV294" s="106" t="str">
        <f t="shared" si="113"/>
        <v/>
      </c>
    </row>
    <row r="295" spans="4:48">
      <c r="D295" s="159">
        <v>288</v>
      </c>
      <c r="F295" s="159" t="str">
        <f t="shared" si="116"/>
        <v/>
      </c>
      <c r="G295" s="159" t="str">
        <f t="shared" si="116"/>
        <v/>
      </c>
      <c r="H295" s="159" t="str">
        <f t="shared" si="116"/>
        <v/>
      </c>
      <c r="I295" s="159" t="str">
        <f t="shared" si="116"/>
        <v/>
      </c>
      <c r="J295" s="159" t="str">
        <f t="shared" si="116"/>
        <v/>
      </c>
      <c r="K295" s="292"/>
      <c r="L295" s="292"/>
      <c r="N295" s="319">
        <v>-3.9818120558775129E-2</v>
      </c>
      <c r="P295" s="319">
        <v>2.9807939034220297E-3</v>
      </c>
      <c r="R295" s="319">
        <v>0.34067659705255116</v>
      </c>
      <c r="AC295" s="300" t="str">
        <f t="shared" si="102"/>
        <v/>
      </c>
      <c r="AD295" s="300" t="str">
        <f t="shared" si="101"/>
        <v/>
      </c>
      <c r="AE295" s="300" t="str">
        <f t="shared" si="99"/>
        <v/>
      </c>
      <c r="AF295" s="300" t="str">
        <f t="shared" si="100"/>
        <v/>
      </c>
      <c r="AI295" s="63" t="str">
        <f t="shared" si="103"/>
        <v/>
      </c>
      <c r="AJ295" s="106" t="str">
        <f t="shared" si="104"/>
        <v/>
      </c>
      <c r="AK295" s="106" t="str">
        <f t="shared" si="105"/>
        <v/>
      </c>
      <c r="AL295" s="106" t="str">
        <f t="shared" si="106"/>
        <v/>
      </c>
      <c r="AM295" s="106" t="str">
        <f t="shared" si="107"/>
        <v/>
      </c>
      <c r="AN295" s="106" t="str">
        <f t="shared" si="108"/>
        <v/>
      </c>
      <c r="AR295" s="106" t="str">
        <f t="shared" si="109"/>
        <v/>
      </c>
      <c r="AS295" s="106" t="str">
        <f t="shared" si="110"/>
        <v/>
      </c>
      <c r="AT295" s="106" t="str">
        <f t="shared" si="111"/>
        <v/>
      </c>
      <c r="AU295" s="106" t="str">
        <f t="shared" si="112"/>
        <v/>
      </c>
      <c r="AV295" s="106" t="str">
        <f t="shared" si="113"/>
        <v/>
      </c>
    </row>
    <row r="296" spans="4:48">
      <c r="D296" s="159">
        <v>289</v>
      </c>
      <c r="F296" s="159" t="str">
        <f t="shared" si="116"/>
        <v/>
      </c>
      <c r="G296" s="159" t="str">
        <f t="shared" si="116"/>
        <v/>
      </c>
      <c r="H296" s="159" t="str">
        <f t="shared" si="116"/>
        <v/>
      </c>
      <c r="I296" s="159" t="str">
        <f t="shared" si="116"/>
        <v/>
      </c>
      <c r="J296" s="159" t="str">
        <f t="shared" si="116"/>
        <v/>
      </c>
      <c r="K296" s="292"/>
      <c r="L296" s="292"/>
      <c r="N296" s="319">
        <v>-5.1654779282135597E-2</v>
      </c>
      <c r="P296" s="319">
        <v>2.8261065309270529E-3</v>
      </c>
      <c r="R296" s="319">
        <v>0.3200827870964944</v>
      </c>
      <c r="AC296" s="300" t="str">
        <f t="shared" si="102"/>
        <v/>
      </c>
      <c r="AD296" s="300" t="str">
        <f t="shared" si="101"/>
        <v/>
      </c>
      <c r="AE296" s="300" t="str">
        <f t="shared" si="99"/>
        <v/>
      </c>
      <c r="AF296" s="300" t="str">
        <f t="shared" si="100"/>
        <v/>
      </c>
      <c r="AI296" s="63" t="str">
        <f t="shared" si="103"/>
        <v/>
      </c>
      <c r="AJ296" s="106" t="str">
        <f t="shared" si="104"/>
        <v/>
      </c>
      <c r="AK296" s="106" t="str">
        <f t="shared" si="105"/>
        <v/>
      </c>
      <c r="AL296" s="106" t="str">
        <f t="shared" si="106"/>
        <v/>
      </c>
      <c r="AM296" s="106" t="str">
        <f t="shared" si="107"/>
        <v/>
      </c>
      <c r="AN296" s="106" t="str">
        <f t="shared" si="108"/>
        <v/>
      </c>
      <c r="AR296" s="106" t="str">
        <f t="shared" si="109"/>
        <v/>
      </c>
      <c r="AS296" s="106" t="str">
        <f t="shared" si="110"/>
        <v/>
      </c>
      <c r="AT296" s="106" t="str">
        <f t="shared" si="111"/>
        <v/>
      </c>
      <c r="AU296" s="106" t="str">
        <f t="shared" si="112"/>
        <v/>
      </c>
      <c r="AV296" s="106" t="str">
        <f t="shared" si="113"/>
        <v/>
      </c>
    </row>
    <row r="297" spans="4:48">
      <c r="D297" s="159">
        <v>290</v>
      </c>
      <c r="F297" s="159" t="str">
        <f t="shared" si="116"/>
        <v/>
      </c>
      <c r="G297" s="159" t="str">
        <f t="shared" si="116"/>
        <v/>
      </c>
      <c r="H297" s="159" t="str">
        <f t="shared" si="116"/>
        <v/>
      </c>
      <c r="I297" s="159" t="str">
        <f t="shared" si="116"/>
        <v/>
      </c>
      <c r="J297" s="159" t="str">
        <f t="shared" si="116"/>
        <v/>
      </c>
      <c r="K297" s="292"/>
      <c r="L297" s="292"/>
      <c r="N297" s="319">
        <v>-5.7882506059149512E-2</v>
      </c>
      <c r="P297" s="319">
        <v>3.4536969252153536E-3</v>
      </c>
      <c r="R297" s="319">
        <v>0.40538483127532055</v>
      </c>
      <c r="AC297" s="300" t="str">
        <f t="shared" si="102"/>
        <v/>
      </c>
      <c r="AD297" s="300" t="str">
        <f t="shared" si="101"/>
        <v/>
      </c>
      <c r="AE297" s="300" t="str">
        <f t="shared" si="99"/>
        <v/>
      </c>
      <c r="AF297" s="300" t="str">
        <f t="shared" si="100"/>
        <v/>
      </c>
      <c r="AI297" s="63" t="str">
        <f t="shared" si="103"/>
        <v/>
      </c>
      <c r="AJ297" s="106" t="str">
        <f t="shared" si="104"/>
        <v/>
      </c>
      <c r="AK297" s="106" t="str">
        <f t="shared" si="105"/>
        <v/>
      </c>
      <c r="AL297" s="106" t="str">
        <f t="shared" si="106"/>
        <v/>
      </c>
      <c r="AM297" s="106" t="str">
        <f t="shared" si="107"/>
        <v/>
      </c>
      <c r="AN297" s="106" t="str">
        <f t="shared" si="108"/>
        <v/>
      </c>
      <c r="AR297" s="106" t="str">
        <f t="shared" si="109"/>
        <v/>
      </c>
      <c r="AS297" s="106" t="str">
        <f t="shared" si="110"/>
        <v/>
      </c>
      <c r="AT297" s="106" t="str">
        <f t="shared" si="111"/>
        <v/>
      </c>
      <c r="AU297" s="106" t="str">
        <f t="shared" si="112"/>
        <v/>
      </c>
      <c r="AV297" s="106" t="str">
        <f t="shared" si="113"/>
        <v/>
      </c>
    </row>
    <row r="298" spans="4:48">
      <c r="D298" s="159">
        <v>291</v>
      </c>
      <c r="F298" s="159" t="str">
        <f t="shared" ref="F298:J307" si="117">IF($C$5=0,IF($D298&gt;$A$5,"",INDIRECT(CONCATENATE("B",RANDBETWEEN(11,$D$5)))),IF($D298&gt;$A$5,"",$C$3*INDIRECT(CONCATENATE("B",RANDBETWEEN(11,$D$5)))))</f>
        <v/>
      </c>
      <c r="G298" s="159" t="str">
        <f t="shared" si="117"/>
        <v/>
      </c>
      <c r="H298" s="159" t="str">
        <f t="shared" si="117"/>
        <v/>
      </c>
      <c r="I298" s="159" t="str">
        <f t="shared" si="117"/>
        <v/>
      </c>
      <c r="J298" s="159" t="str">
        <f t="shared" si="117"/>
        <v/>
      </c>
      <c r="K298" s="292"/>
      <c r="L298" s="292"/>
      <c r="N298" s="319">
        <v>-3.8340308209971155E-2</v>
      </c>
      <c r="P298" s="319">
        <v>4.4519047073866627E-3</v>
      </c>
      <c r="R298" s="319">
        <v>0.55289952413411703</v>
      </c>
      <c r="AC298" s="300" t="str">
        <f t="shared" si="102"/>
        <v/>
      </c>
      <c r="AD298" s="300" t="str">
        <f t="shared" si="101"/>
        <v/>
      </c>
      <c r="AE298" s="300" t="str">
        <f t="shared" si="99"/>
        <v/>
      </c>
      <c r="AF298" s="300" t="str">
        <f t="shared" si="100"/>
        <v/>
      </c>
      <c r="AI298" s="63" t="str">
        <f t="shared" si="103"/>
        <v/>
      </c>
      <c r="AJ298" s="106" t="str">
        <f t="shared" si="104"/>
        <v/>
      </c>
      <c r="AK298" s="106" t="str">
        <f t="shared" si="105"/>
        <v/>
      </c>
      <c r="AL298" s="106" t="str">
        <f t="shared" si="106"/>
        <v/>
      </c>
      <c r="AM298" s="106" t="str">
        <f t="shared" si="107"/>
        <v/>
      </c>
      <c r="AN298" s="106" t="str">
        <f t="shared" si="108"/>
        <v/>
      </c>
      <c r="AR298" s="106" t="str">
        <f t="shared" si="109"/>
        <v/>
      </c>
      <c r="AS298" s="106" t="str">
        <f t="shared" si="110"/>
        <v/>
      </c>
      <c r="AT298" s="106" t="str">
        <f t="shared" si="111"/>
        <v/>
      </c>
      <c r="AU298" s="106" t="str">
        <f t="shared" si="112"/>
        <v/>
      </c>
      <c r="AV298" s="106" t="str">
        <f t="shared" si="113"/>
        <v/>
      </c>
    </row>
    <row r="299" spans="4:48">
      <c r="D299" s="159">
        <v>292</v>
      </c>
      <c r="F299" s="159" t="str">
        <f t="shared" si="117"/>
        <v/>
      </c>
      <c r="G299" s="159" t="str">
        <f t="shared" si="117"/>
        <v/>
      </c>
      <c r="H299" s="159" t="str">
        <f t="shared" si="117"/>
        <v/>
      </c>
      <c r="I299" s="159" t="str">
        <f t="shared" si="117"/>
        <v/>
      </c>
      <c r="J299" s="159" t="str">
        <f t="shared" si="117"/>
        <v/>
      </c>
      <c r="K299" s="292"/>
      <c r="L299" s="292"/>
      <c r="N299" s="319">
        <v>-2.4511081107777451E-2</v>
      </c>
      <c r="P299" s="319">
        <v>3.4448560209069624E-3</v>
      </c>
      <c r="R299" s="319">
        <v>0.40440578209969513</v>
      </c>
      <c r="AC299" s="300" t="str">
        <f t="shared" si="102"/>
        <v/>
      </c>
      <c r="AD299" s="300" t="str">
        <f t="shared" si="101"/>
        <v/>
      </c>
      <c r="AE299" s="300" t="str">
        <f t="shared" si="99"/>
        <v/>
      </c>
      <c r="AF299" s="300" t="str">
        <f t="shared" si="100"/>
        <v/>
      </c>
      <c r="AI299" s="63" t="str">
        <f t="shared" si="103"/>
        <v/>
      </c>
      <c r="AJ299" s="106" t="str">
        <f t="shared" si="104"/>
        <v/>
      </c>
      <c r="AK299" s="106" t="str">
        <f t="shared" si="105"/>
        <v/>
      </c>
      <c r="AL299" s="106" t="str">
        <f t="shared" si="106"/>
        <v/>
      </c>
      <c r="AM299" s="106" t="str">
        <f t="shared" si="107"/>
        <v/>
      </c>
      <c r="AN299" s="106" t="str">
        <f t="shared" si="108"/>
        <v/>
      </c>
      <c r="AR299" s="106" t="str">
        <f t="shared" si="109"/>
        <v/>
      </c>
      <c r="AS299" s="106" t="str">
        <f t="shared" si="110"/>
        <v/>
      </c>
      <c r="AT299" s="106" t="str">
        <f t="shared" si="111"/>
        <v/>
      </c>
      <c r="AU299" s="106" t="str">
        <f t="shared" si="112"/>
        <v/>
      </c>
      <c r="AV299" s="106" t="str">
        <f t="shared" si="113"/>
        <v/>
      </c>
    </row>
    <row r="300" spans="4:48">
      <c r="D300" s="159">
        <v>293</v>
      </c>
      <c r="F300" s="159" t="str">
        <f t="shared" si="117"/>
        <v/>
      </c>
      <c r="G300" s="159" t="str">
        <f t="shared" si="117"/>
        <v/>
      </c>
      <c r="H300" s="159" t="str">
        <f t="shared" si="117"/>
        <v/>
      </c>
      <c r="I300" s="159" t="str">
        <f t="shared" si="117"/>
        <v/>
      </c>
      <c r="J300" s="159" t="str">
        <f t="shared" si="117"/>
        <v/>
      </c>
      <c r="K300" s="292"/>
      <c r="L300" s="292"/>
      <c r="N300" s="319">
        <v>-2.4084752413018821E-2</v>
      </c>
      <c r="P300" s="319">
        <v>6.1945087958486852E-3</v>
      </c>
      <c r="R300" s="319">
        <v>0.84800766899882407</v>
      </c>
      <c r="AC300" s="300" t="str">
        <f t="shared" si="102"/>
        <v/>
      </c>
      <c r="AD300" s="300" t="str">
        <f t="shared" si="101"/>
        <v/>
      </c>
      <c r="AE300" s="300" t="str">
        <f t="shared" si="99"/>
        <v/>
      </c>
      <c r="AF300" s="300" t="str">
        <f t="shared" si="100"/>
        <v/>
      </c>
      <c r="AI300" s="63" t="str">
        <f t="shared" si="103"/>
        <v/>
      </c>
      <c r="AJ300" s="106" t="str">
        <f t="shared" si="104"/>
        <v/>
      </c>
      <c r="AK300" s="106" t="str">
        <f t="shared" si="105"/>
        <v/>
      </c>
      <c r="AL300" s="106" t="str">
        <f t="shared" si="106"/>
        <v/>
      </c>
      <c r="AM300" s="106" t="str">
        <f t="shared" si="107"/>
        <v/>
      </c>
      <c r="AN300" s="106" t="str">
        <f t="shared" si="108"/>
        <v/>
      </c>
      <c r="AR300" s="106" t="str">
        <f t="shared" si="109"/>
        <v/>
      </c>
      <c r="AS300" s="106" t="str">
        <f t="shared" si="110"/>
        <v/>
      </c>
      <c r="AT300" s="106" t="str">
        <f t="shared" si="111"/>
        <v/>
      </c>
      <c r="AU300" s="106" t="str">
        <f t="shared" si="112"/>
        <v/>
      </c>
      <c r="AV300" s="106" t="str">
        <f t="shared" si="113"/>
        <v/>
      </c>
    </row>
    <row r="301" spans="4:48">
      <c r="D301" s="159">
        <v>294</v>
      </c>
      <c r="F301" s="159" t="str">
        <f t="shared" si="117"/>
        <v/>
      </c>
      <c r="G301" s="159" t="str">
        <f t="shared" si="117"/>
        <v/>
      </c>
      <c r="H301" s="159" t="str">
        <f t="shared" si="117"/>
        <v/>
      </c>
      <c r="I301" s="159" t="str">
        <f t="shared" si="117"/>
        <v/>
      </c>
      <c r="J301" s="159" t="str">
        <f t="shared" si="117"/>
        <v/>
      </c>
      <c r="K301" s="292"/>
      <c r="L301" s="292"/>
      <c r="N301" s="319">
        <v>-1.612165419554441E-2</v>
      </c>
      <c r="P301" s="319">
        <v>5.1495786488764093E-3</v>
      </c>
      <c r="R301" s="319">
        <v>0.66474755068010105</v>
      </c>
      <c r="AC301" s="300" t="str">
        <f t="shared" si="102"/>
        <v/>
      </c>
      <c r="AD301" s="300" t="str">
        <f t="shared" si="101"/>
        <v/>
      </c>
      <c r="AE301" s="300" t="str">
        <f t="shared" si="99"/>
        <v/>
      </c>
      <c r="AF301" s="300" t="str">
        <f t="shared" si="100"/>
        <v/>
      </c>
      <c r="AI301" s="63" t="str">
        <f t="shared" si="103"/>
        <v/>
      </c>
      <c r="AJ301" s="106" t="str">
        <f t="shared" si="104"/>
        <v/>
      </c>
      <c r="AK301" s="106" t="str">
        <f t="shared" si="105"/>
        <v/>
      </c>
      <c r="AL301" s="106" t="str">
        <f t="shared" si="106"/>
        <v/>
      </c>
      <c r="AM301" s="106" t="str">
        <f t="shared" si="107"/>
        <v/>
      </c>
      <c r="AN301" s="106" t="str">
        <f t="shared" si="108"/>
        <v/>
      </c>
      <c r="AR301" s="106" t="str">
        <f t="shared" si="109"/>
        <v/>
      </c>
      <c r="AS301" s="106" t="str">
        <f t="shared" si="110"/>
        <v/>
      </c>
      <c r="AT301" s="106" t="str">
        <f t="shared" si="111"/>
        <v/>
      </c>
      <c r="AU301" s="106" t="str">
        <f t="shared" si="112"/>
        <v/>
      </c>
      <c r="AV301" s="106" t="str">
        <f t="shared" si="113"/>
        <v/>
      </c>
    </row>
    <row r="302" spans="4:48">
      <c r="D302" s="159">
        <v>295</v>
      </c>
      <c r="F302" s="159" t="str">
        <f t="shared" si="117"/>
        <v/>
      </c>
      <c r="G302" s="159" t="str">
        <f t="shared" si="117"/>
        <v/>
      </c>
      <c r="H302" s="159" t="str">
        <f t="shared" si="117"/>
        <v/>
      </c>
      <c r="I302" s="159" t="str">
        <f t="shared" si="117"/>
        <v/>
      </c>
      <c r="J302" s="159" t="str">
        <f t="shared" si="117"/>
        <v/>
      </c>
      <c r="K302" s="292"/>
      <c r="L302" s="292"/>
      <c r="N302" s="319">
        <v>-3.1983400657088136E-2</v>
      </c>
      <c r="P302" s="319">
        <v>5.1028562840754466E-3</v>
      </c>
      <c r="R302" s="319">
        <v>0.65707091699427034</v>
      </c>
      <c r="AC302" s="300" t="str">
        <f t="shared" si="102"/>
        <v/>
      </c>
      <c r="AD302" s="300" t="str">
        <f t="shared" si="101"/>
        <v/>
      </c>
      <c r="AE302" s="300" t="str">
        <f t="shared" si="99"/>
        <v/>
      </c>
      <c r="AF302" s="300" t="str">
        <f t="shared" si="100"/>
        <v/>
      </c>
      <c r="AI302" s="63" t="str">
        <f t="shared" si="103"/>
        <v/>
      </c>
      <c r="AJ302" s="106" t="str">
        <f t="shared" si="104"/>
        <v/>
      </c>
      <c r="AK302" s="106" t="str">
        <f t="shared" si="105"/>
        <v/>
      </c>
      <c r="AL302" s="106" t="str">
        <f t="shared" si="106"/>
        <v/>
      </c>
      <c r="AM302" s="106" t="str">
        <f t="shared" si="107"/>
        <v/>
      </c>
      <c r="AN302" s="106" t="str">
        <f t="shared" si="108"/>
        <v/>
      </c>
      <c r="AR302" s="106" t="str">
        <f t="shared" si="109"/>
        <v/>
      </c>
      <c r="AS302" s="106" t="str">
        <f t="shared" si="110"/>
        <v/>
      </c>
      <c r="AT302" s="106" t="str">
        <f t="shared" si="111"/>
        <v/>
      </c>
      <c r="AU302" s="106" t="str">
        <f t="shared" si="112"/>
        <v/>
      </c>
      <c r="AV302" s="106" t="str">
        <f t="shared" si="113"/>
        <v/>
      </c>
    </row>
    <row r="303" spans="4:48">
      <c r="D303" s="159">
        <v>296</v>
      </c>
      <c r="F303" s="159" t="str">
        <f t="shared" si="117"/>
        <v/>
      </c>
      <c r="G303" s="159" t="str">
        <f t="shared" si="117"/>
        <v/>
      </c>
      <c r="H303" s="159" t="str">
        <f t="shared" si="117"/>
        <v/>
      </c>
      <c r="I303" s="159" t="str">
        <f t="shared" si="117"/>
        <v/>
      </c>
      <c r="J303" s="159" t="str">
        <f t="shared" si="117"/>
        <v/>
      </c>
      <c r="K303" s="292"/>
      <c r="L303" s="292"/>
      <c r="N303" s="319">
        <v>-4.3916642025523082E-2</v>
      </c>
      <c r="P303" s="319">
        <v>4.5687106193890714E-3</v>
      </c>
      <c r="R303" s="319">
        <v>0.57094717098836312</v>
      </c>
      <c r="AC303" s="300" t="str">
        <f t="shared" si="102"/>
        <v/>
      </c>
      <c r="AD303" s="300" t="str">
        <f t="shared" si="101"/>
        <v/>
      </c>
      <c r="AE303" s="300" t="str">
        <f t="shared" si="99"/>
        <v/>
      </c>
      <c r="AF303" s="300" t="str">
        <f t="shared" si="100"/>
        <v/>
      </c>
      <c r="AI303" s="63" t="str">
        <f t="shared" si="103"/>
        <v/>
      </c>
      <c r="AJ303" s="106" t="str">
        <f t="shared" si="104"/>
        <v/>
      </c>
      <c r="AK303" s="106" t="str">
        <f t="shared" si="105"/>
        <v/>
      </c>
      <c r="AL303" s="106" t="str">
        <f t="shared" si="106"/>
        <v/>
      </c>
      <c r="AM303" s="106" t="str">
        <f t="shared" si="107"/>
        <v/>
      </c>
      <c r="AN303" s="106" t="str">
        <f t="shared" si="108"/>
        <v/>
      </c>
      <c r="AR303" s="106" t="str">
        <f t="shared" si="109"/>
        <v/>
      </c>
      <c r="AS303" s="106" t="str">
        <f t="shared" si="110"/>
        <v/>
      </c>
      <c r="AT303" s="106" t="str">
        <f t="shared" si="111"/>
        <v/>
      </c>
      <c r="AU303" s="106" t="str">
        <f t="shared" si="112"/>
        <v/>
      </c>
      <c r="AV303" s="106" t="str">
        <f t="shared" si="113"/>
        <v/>
      </c>
    </row>
    <row r="304" spans="4:48">
      <c r="D304" s="159">
        <v>297</v>
      </c>
      <c r="F304" s="159" t="str">
        <f t="shared" si="117"/>
        <v/>
      </c>
      <c r="G304" s="159" t="str">
        <f t="shared" si="117"/>
        <v/>
      </c>
      <c r="H304" s="159" t="str">
        <f t="shared" si="117"/>
        <v/>
      </c>
      <c r="I304" s="159" t="str">
        <f t="shared" si="117"/>
        <v/>
      </c>
      <c r="J304" s="159" t="str">
        <f t="shared" si="117"/>
        <v/>
      </c>
      <c r="K304" s="292"/>
      <c r="L304" s="292"/>
      <c r="N304" s="319">
        <v>-3.1983400657088053E-2</v>
      </c>
      <c r="P304" s="319">
        <v>3.7775919482974001E-3</v>
      </c>
      <c r="R304" s="319">
        <v>0.4519176137805383</v>
      </c>
      <c r="AC304" s="300" t="str">
        <f t="shared" si="102"/>
        <v/>
      </c>
      <c r="AD304" s="300" t="str">
        <f t="shared" si="101"/>
        <v/>
      </c>
      <c r="AE304" s="300" t="str">
        <f t="shared" si="99"/>
        <v/>
      </c>
      <c r="AF304" s="300" t="str">
        <f t="shared" si="100"/>
        <v/>
      </c>
      <c r="AI304" s="63" t="str">
        <f t="shared" si="103"/>
        <v/>
      </c>
      <c r="AJ304" s="106" t="str">
        <f t="shared" si="104"/>
        <v/>
      </c>
      <c r="AK304" s="106" t="str">
        <f t="shared" si="105"/>
        <v/>
      </c>
      <c r="AL304" s="106" t="str">
        <f t="shared" si="106"/>
        <v/>
      </c>
      <c r="AM304" s="106" t="str">
        <f t="shared" si="107"/>
        <v/>
      </c>
      <c r="AN304" s="106" t="str">
        <f t="shared" si="108"/>
        <v/>
      </c>
      <c r="AR304" s="106" t="str">
        <f t="shared" si="109"/>
        <v/>
      </c>
      <c r="AS304" s="106" t="str">
        <f t="shared" si="110"/>
        <v/>
      </c>
      <c r="AT304" s="106" t="str">
        <f t="shared" si="111"/>
        <v/>
      </c>
      <c r="AU304" s="106" t="str">
        <f t="shared" si="112"/>
        <v/>
      </c>
      <c r="AV304" s="106" t="str">
        <f t="shared" si="113"/>
        <v/>
      </c>
    </row>
    <row r="305" spans="4:48">
      <c r="D305" s="159">
        <v>298</v>
      </c>
      <c r="F305" s="159" t="str">
        <f t="shared" si="117"/>
        <v/>
      </c>
      <c r="G305" s="159" t="str">
        <f t="shared" si="117"/>
        <v/>
      </c>
      <c r="H305" s="159" t="str">
        <f t="shared" si="117"/>
        <v/>
      </c>
      <c r="I305" s="159" t="str">
        <f t="shared" si="117"/>
        <v/>
      </c>
      <c r="J305" s="159" t="str">
        <f t="shared" si="117"/>
        <v/>
      </c>
      <c r="K305" s="292"/>
      <c r="L305" s="292"/>
      <c r="N305" s="319">
        <v>-3.9818120558775205E-2</v>
      </c>
      <c r="P305" s="319">
        <v>4.5131473502797179E-3</v>
      </c>
      <c r="R305" s="319">
        <v>0.56261373784113511</v>
      </c>
      <c r="AC305" s="300" t="str">
        <f t="shared" si="102"/>
        <v/>
      </c>
      <c r="AD305" s="300" t="str">
        <f t="shared" si="101"/>
        <v/>
      </c>
      <c r="AE305" s="300" t="str">
        <f t="shared" si="99"/>
        <v/>
      </c>
      <c r="AF305" s="300" t="str">
        <f t="shared" si="100"/>
        <v/>
      </c>
      <c r="AI305" s="63" t="str">
        <f t="shared" si="103"/>
        <v/>
      </c>
      <c r="AJ305" s="106" t="str">
        <f t="shared" si="104"/>
        <v/>
      </c>
      <c r="AK305" s="106" t="str">
        <f t="shared" si="105"/>
        <v/>
      </c>
      <c r="AL305" s="106" t="str">
        <f t="shared" si="106"/>
        <v/>
      </c>
      <c r="AM305" s="106" t="str">
        <f t="shared" si="107"/>
        <v/>
      </c>
      <c r="AN305" s="106" t="str">
        <f t="shared" si="108"/>
        <v/>
      </c>
      <c r="AR305" s="106" t="str">
        <f t="shared" si="109"/>
        <v/>
      </c>
      <c r="AS305" s="106" t="str">
        <f t="shared" si="110"/>
        <v/>
      </c>
      <c r="AT305" s="106" t="str">
        <f t="shared" si="111"/>
        <v/>
      </c>
      <c r="AU305" s="106" t="str">
        <f t="shared" si="112"/>
        <v/>
      </c>
      <c r="AV305" s="106" t="str">
        <f t="shared" si="113"/>
        <v/>
      </c>
    </row>
    <row r="306" spans="4:48">
      <c r="D306" s="159">
        <v>299</v>
      </c>
      <c r="F306" s="159" t="str">
        <f t="shared" si="117"/>
        <v/>
      </c>
      <c r="G306" s="159" t="str">
        <f t="shared" si="117"/>
        <v/>
      </c>
      <c r="H306" s="159" t="str">
        <f t="shared" si="117"/>
        <v/>
      </c>
      <c r="I306" s="159" t="str">
        <f t="shared" si="117"/>
        <v/>
      </c>
      <c r="J306" s="159" t="str">
        <f t="shared" si="117"/>
        <v/>
      </c>
      <c r="K306" s="292"/>
      <c r="L306" s="292"/>
      <c r="N306" s="319">
        <v>-3.1983400657087921E-2</v>
      </c>
      <c r="P306" s="319">
        <v>6.0777028838462791E-3</v>
      </c>
      <c r="R306" s="319">
        <v>0.82677704430948995</v>
      </c>
      <c r="AC306" s="300" t="str">
        <f t="shared" si="102"/>
        <v/>
      </c>
      <c r="AD306" s="300" t="str">
        <f t="shared" si="101"/>
        <v/>
      </c>
      <c r="AE306" s="300" t="str">
        <f t="shared" si="99"/>
        <v/>
      </c>
      <c r="AF306" s="300" t="str">
        <f t="shared" si="100"/>
        <v/>
      </c>
      <c r="AI306" s="63" t="str">
        <f t="shared" si="103"/>
        <v/>
      </c>
      <c r="AJ306" s="106" t="str">
        <f t="shared" si="104"/>
        <v/>
      </c>
      <c r="AK306" s="106" t="str">
        <f t="shared" si="105"/>
        <v/>
      </c>
      <c r="AL306" s="106" t="str">
        <f t="shared" si="106"/>
        <v/>
      </c>
      <c r="AM306" s="106" t="str">
        <f t="shared" si="107"/>
        <v/>
      </c>
      <c r="AN306" s="106" t="str">
        <f t="shared" si="108"/>
        <v/>
      </c>
      <c r="AR306" s="106" t="str">
        <f t="shared" si="109"/>
        <v/>
      </c>
      <c r="AS306" s="106" t="str">
        <f t="shared" si="110"/>
        <v/>
      </c>
      <c r="AT306" s="106" t="str">
        <f t="shared" si="111"/>
        <v/>
      </c>
      <c r="AU306" s="106" t="str">
        <f t="shared" si="112"/>
        <v/>
      </c>
      <c r="AV306" s="106" t="str">
        <f t="shared" si="113"/>
        <v/>
      </c>
    </row>
    <row r="307" spans="4:48">
      <c r="D307" s="159">
        <v>300</v>
      </c>
      <c r="F307" s="159" t="str">
        <f t="shared" si="117"/>
        <v/>
      </c>
      <c r="G307" s="159" t="str">
        <f t="shared" si="117"/>
        <v/>
      </c>
      <c r="H307" s="159" t="str">
        <f t="shared" si="117"/>
        <v/>
      </c>
      <c r="I307" s="159" t="str">
        <f t="shared" si="117"/>
        <v/>
      </c>
      <c r="J307" s="159" t="str">
        <f t="shared" si="117"/>
        <v/>
      </c>
      <c r="K307" s="292"/>
      <c r="L307" s="292"/>
      <c r="N307" s="319">
        <v>-7.0301641392657668E-2</v>
      </c>
      <c r="P307" s="319">
        <v>2.2452385014397132E-3</v>
      </c>
      <c r="R307" s="319">
        <v>0.24570258055791561</v>
      </c>
      <c r="AC307" s="300" t="str">
        <f t="shared" si="102"/>
        <v/>
      </c>
      <c r="AD307" s="300" t="str">
        <f t="shared" si="101"/>
        <v/>
      </c>
      <c r="AE307" s="300" t="str">
        <f t="shared" si="99"/>
        <v/>
      </c>
      <c r="AF307" s="300" t="str">
        <f t="shared" si="100"/>
        <v/>
      </c>
      <c r="AI307" s="63" t="str">
        <f t="shared" si="103"/>
        <v/>
      </c>
      <c r="AJ307" s="106" t="str">
        <f t="shared" si="104"/>
        <v/>
      </c>
      <c r="AK307" s="106" t="str">
        <f t="shared" si="105"/>
        <v/>
      </c>
      <c r="AL307" s="106" t="str">
        <f t="shared" si="106"/>
        <v/>
      </c>
      <c r="AM307" s="106" t="str">
        <f t="shared" si="107"/>
        <v/>
      </c>
      <c r="AN307" s="106" t="str">
        <f t="shared" si="108"/>
        <v/>
      </c>
      <c r="AR307" s="106" t="str">
        <f t="shared" si="109"/>
        <v/>
      </c>
      <c r="AS307" s="106" t="str">
        <f t="shared" si="110"/>
        <v/>
      </c>
      <c r="AT307" s="106" t="str">
        <f t="shared" si="111"/>
        <v/>
      </c>
      <c r="AU307" s="106" t="str">
        <f t="shared" si="112"/>
        <v/>
      </c>
      <c r="AV307" s="106" t="str">
        <f t="shared" si="113"/>
        <v/>
      </c>
    </row>
    <row r="308" spans="4:48">
      <c r="D308" s="159">
        <v>301</v>
      </c>
      <c r="F308" s="159" t="str">
        <f t="shared" ref="F308:J317" si="118">IF($C$5=0,IF($D308&gt;$A$5,"",INDIRECT(CONCATENATE("B",RANDBETWEEN(11,$D$5)))),IF($D308&gt;$A$5,"",$C$3*INDIRECT(CONCATENATE("B",RANDBETWEEN(11,$D$5)))))</f>
        <v/>
      </c>
      <c r="G308" s="159" t="str">
        <f t="shared" si="118"/>
        <v/>
      </c>
      <c r="H308" s="159" t="str">
        <f t="shared" si="118"/>
        <v/>
      </c>
      <c r="I308" s="159" t="str">
        <f t="shared" si="118"/>
        <v/>
      </c>
      <c r="J308" s="159" t="str">
        <f t="shared" si="118"/>
        <v/>
      </c>
      <c r="K308" s="292"/>
      <c r="L308" s="292"/>
      <c r="N308" s="319">
        <v>-1.6121654195544389E-2</v>
      </c>
      <c r="P308" s="319">
        <v>5.8996543289508195E-3</v>
      </c>
      <c r="R308" s="319">
        <v>0.79456436918257278</v>
      </c>
      <c r="AC308" s="300" t="str">
        <f t="shared" si="102"/>
        <v/>
      </c>
      <c r="AD308" s="300" t="str">
        <f t="shared" si="101"/>
        <v/>
      </c>
      <c r="AE308" s="300" t="str">
        <f t="shared" si="99"/>
        <v/>
      </c>
      <c r="AF308" s="300" t="str">
        <f t="shared" si="100"/>
        <v/>
      </c>
      <c r="AI308" s="63" t="str">
        <f t="shared" si="103"/>
        <v/>
      </c>
      <c r="AJ308" s="106" t="str">
        <f t="shared" si="104"/>
        <v/>
      </c>
      <c r="AK308" s="106" t="str">
        <f t="shared" si="105"/>
        <v/>
      </c>
      <c r="AL308" s="106" t="str">
        <f t="shared" si="106"/>
        <v/>
      </c>
      <c r="AM308" s="106" t="str">
        <f t="shared" si="107"/>
        <v/>
      </c>
      <c r="AN308" s="106" t="str">
        <f t="shared" si="108"/>
        <v/>
      </c>
      <c r="AR308" s="106" t="str">
        <f t="shared" si="109"/>
        <v/>
      </c>
      <c r="AS308" s="106" t="str">
        <f t="shared" si="110"/>
        <v/>
      </c>
      <c r="AT308" s="106" t="str">
        <f t="shared" si="111"/>
        <v/>
      </c>
      <c r="AU308" s="106" t="str">
        <f t="shared" si="112"/>
        <v/>
      </c>
      <c r="AV308" s="106" t="str">
        <f t="shared" si="113"/>
        <v/>
      </c>
    </row>
    <row r="309" spans="4:48">
      <c r="D309" s="159">
        <v>302</v>
      </c>
      <c r="F309" s="159" t="str">
        <f t="shared" si="118"/>
        <v/>
      </c>
      <c r="G309" s="159" t="str">
        <f t="shared" si="118"/>
        <v/>
      </c>
      <c r="H309" s="159" t="str">
        <f t="shared" si="118"/>
        <v/>
      </c>
      <c r="I309" s="159" t="str">
        <f t="shared" si="118"/>
        <v/>
      </c>
      <c r="J309" s="159" t="str">
        <f t="shared" si="118"/>
        <v/>
      </c>
      <c r="K309" s="292"/>
      <c r="L309" s="292"/>
      <c r="N309" s="319">
        <v>-3.1983400657087963E-2</v>
      </c>
      <c r="P309" s="319">
        <v>6.0865437881546689E-3</v>
      </c>
      <c r="R309" s="319">
        <v>0.8280505398918061</v>
      </c>
      <c r="AC309" s="300" t="str">
        <f t="shared" si="102"/>
        <v/>
      </c>
      <c r="AD309" s="300" t="str">
        <f t="shared" si="101"/>
        <v/>
      </c>
      <c r="AE309" s="300" t="str">
        <f t="shared" si="99"/>
        <v/>
      </c>
      <c r="AF309" s="300" t="str">
        <f t="shared" si="100"/>
        <v/>
      </c>
      <c r="AI309" s="63" t="str">
        <f t="shared" si="103"/>
        <v/>
      </c>
      <c r="AJ309" s="106" t="str">
        <f t="shared" si="104"/>
        <v/>
      </c>
      <c r="AK309" s="106" t="str">
        <f t="shared" si="105"/>
        <v/>
      </c>
      <c r="AL309" s="106" t="str">
        <f t="shared" si="106"/>
        <v/>
      </c>
      <c r="AM309" s="106" t="str">
        <f t="shared" si="107"/>
        <v/>
      </c>
      <c r="AN309" s="106" t="str">
        <f t="shared" si="108"/>
        <v/>
      </c>
      <c r="AR309" s="106" t="str">
        <f t="shared" si="109"/>
        <v/>
      </c>
      <c r="AS309" s="106" t="str">
        <f t="shared" si="110"/>
        <v/>
      </c>
      <c r="AT309" s="106" t="str">
        <f t="shared" si="111"/>
        <v/>
      </c>
      <c r="AU309" s="106" t="str">
        <f t="shared" si="112"/>
        <v/>
      </c>
      <c r="AV309" s="106" t="str">
        <f t="shared" si="113"/>
        <v/>
      </c>
    </row>
    <row r="310" spans="4:48">
      <c r="D310" s="159">
        <v>303</v>
      </c>
      <c r="F310" s="159" t="str">
        <f t="shared" si="118"/>
        <v/>
      </c>
      <c r="G310" s="159" t="str">
        <f t="shared" si="118"/>
        <v/>
      </c>
      <c r="H310" s="159" t="str">
        <f t="shared" si="118"/>
        <v/>
      </c>
      <c r="I310" s="159" t="str">
        <f t="shared" si="118"/>
        <v/>
      </c>
      <c r="J310" s="159" t="str">
        <f t="shared" si="118"/>
        <v/>
      </c>
      <c r="K310" s="292"/>
      <c r="L310" s="292"/>
      <c r="N310" s="319">
        <v>-4.0229691127837856E-2</v>
      </c>
      <c r="P310" s="319">
        <v>4.2738561524912023E-3</v>
      </c>
      <c r="R310" s="319">
        <v>0.52551629856124094</v>
      </c>
      <c r="AC310" s="300" t="str">
        <f t="shared" si="102"/>
        <v/>
      </c>
      <c r="AD310" s="300" t="str">
        <f t="shared" si="101"/>
        <v/>
      </c>
      <c r="AE310" s="300" t="str">
        <f t="shared" si="99"/>
        <v/>
      </c>
      <c r="AF310" s="300" t="str">
        <f t="shared" si="100"/>
        <v/>
      </c>
      <c r="AI310" s="63" t="str">
        <f t="shared" si="103"/>
        <v/>
      </c>
      <c r="AJ310" s="106" t="str">
        <f t="shared" si="104"/>
        <v/>
      </c>
      <c r="AK310" s="106" t="str">
        <f t="shared" si="105"/>
        <v/>
      </c>
      <c r="AL310" s="106" t="str">
        <f t="shared" si="106"/>
        <v/>
      </c>
      <c r="AM310" s="106" t="str">
        <f t="shared" si="107"/>
        <v/>
      </c>
      <c r="AN310" s="106" t="str">
        <f t="shared" si="108"/>
        <v/>
      </c>
      <c r="AR310" s="106" t="str">
        <f t="shared" si="109"/>
        <v/>
      </c>
      <c r="AS310" s="106" t="str">
        <f t="shared" si="110"/>
        <v/>
      </c>
      <c r="AT310" s="106" t="str">
        <f t="shared" si="111"/>
        <v/>
      </c>
      <c r="AU310" s="106" t="str">
        <f t="shared" si="112"/>
        <v/>
      </c>
      <c r="AV310" s="106" t="str">
        <f t="shared" si="113"/>
        <v/>
      </c>
    </row>
    <row r="311" spans="4:48">
      <c r="D311" s="159">
        <v>304</v>
      </c>
      <c r="F311" s="159" t="str">
        <f t="shared" si="118"/>
        <v/>
      </c>
      <c r="G311" s="159" t="str">
        <f t="shared" si="118"/>
        <v/>
      </c>
      <c r="H311" s="159" t="str">
        <f t="shared" si="118"/>
        <v/>
      </c>
      <c r="I311" s="159" t="str">
        <f t="shared" si="118"/>
        <v/>
      </c>
      <c r="J311" s="159" t="str">
        <f t="shared" si="118"/>
        <v/>
      </c>
      <c r="K311" s="292"/>
      <c r="L311" s="292"/>
      <c r="N311" s="319">
        <v>-1.6121654195544365E-2</v>
      </c>
      <c r="P311" s="319">
        <v>6.4893632627465499E-3</v>
      </c>
      <c r="R311" s="319">
        <v>0.903042545213393</v>
      </c>
      <c r="AC311" s="300" t="str">
        <f t="shared" si="102"/>
        <v/>
      </c>
      <c r="AD311" s="300" t="str">
        <f t="shared" si="101"/>
        <v/>
      </c>
      <c r="AE311" s="300" t="str">
        <f t="shared" si="99"/>
        <v/>
      </c>
      <c r="AF311" s="300" t="str">
        <f t="shared" si="100"/>
        <v/>
      </c>
      <c r="AI311" s="63" t="str">
        <f t="shared" si="103"/>
        <v/>
      </c>
      <c r="AJ311" s="106" t="str">
        <f t="shared" si="104"/>
        <v/>
      </c>
      <c r="AK311" s="106" t="str">
        <f t="shared" si="105"/>
        <v/>
      </c>
      <c r="AL311" s="106" t="str">
        <f t="shared" si="106"/>
        <v/>
      </c>
      <c r="AM311" s="106" t="str">
        <f t="shared" si="107"/>
        <v/>
      </c>
      <c r="AN311" s="106" t="str">
        <f t="shared" si="108"/>
        <v/>
      </c>
      <c r="AR311" s="106" t="str">
        <f t="shared" si="109"/>
        <v/>
      </c>
      <c r="AS311" s="106" t="str">
        <f t="shared" si="110"/>
        <v/>
      </c>
      <c r="AT311" s="106" t="str">
        <f t="shared" si="111"/>
        <v/>
      </c>
      <c r="AU311" s="106" t="str">
        <f t="shared" si="112"/>
        <v/>
      </c>
      <c r="AV311" s="106" t="str">
        <f t="shared" si="113"/>
        <v/>
      </c>
    </row>
    <row r="312" spans="4:48">
      <c r="D312" s="159">
        <v>305</v>
      </c>
      <c r="F312" s="159" t="str">
        <f t="shared" si="118"/>
        <v/>
      </c>
      <c r="G312" s="159" t="str">
        <f t="shared" si="118"/>
        <v/>
      </c>
      <c r="H312" s="159" t="str">
        <f t="shared" si="118"/>
        <v/>
      </c>
      <c r="I312" s="159" t="str">
        <f t="shared" si="118"/>
        <v/>
      </c>
      <c r="J312" s="159" t="str">
        <f t="shared" si="118"/>
        <v/>
      </c>
      <c r="K312" s="292"/>
      <c r="L312" s="292"/>
      <c r="N312" s="319">
        <v>-3.1983400657087976E-2</v>
      </c>
      <c r="P312" s="319">
        <v>5.1407377445680203E-3</v>
      </c>
      <c r="R312" s="319">
        <v>0.66358781871142725</v>
      </c>
      <c r="AC312" s="300" t="str">
        <f t="shared" si="102"/>
        <v/>
      </c>
      <c r="AD312" s="300" t="str">
        <f t="shared" si="101"/>
        <v/>
      </c>
      <c r="AE312" s="300" t="str">
        <f t="shared" si="99"/>
        <v/>
      </c>
      <c r="AF312" s="300" t="str">
        <f t="shared" si="100"/>
        <v/>
      </c>
      <c r="AI312" s="63" t="str">
        <f t="shared" si="103"/>
        <v/>
      </c>
      <c r="AJ312" s="106" t="str">
        <f t="shared" si="104"/>
        <v/>
      </c>
      <c r="AK312" s="106" t="str">
        <f t="shared" si="105"/>
        <v/>
      </c>
      <c r="AL312" s="106" t="str">
        <f t="shared" si="106"/>
        <v/>
      </c>
      <c r="AM312" s="106" t="str">
        <f t="shared" si="107"/>
        <v/>
      </c>
      <c r="AN312" s="106" t="str">
        <f t="shared" si="108"/>
        <v/>
      </c>
      <c r="AR312" s="106" t="str">
        <f t="shared" si="109"/>
        <v/>
      </c>
      <c r="AS312" s="106" t="str">
        <f t="shared" si="110"/>
        <v/>
      </c>
      <c r="AT312" s="106" t="str">
        <f t="shared" si="111"/>
        <v/>
      </c>
      <c r="AU312" s="106" t="str">
        <f t="shared" si="112"/>
        <v/>
      </c>
      <c r="AV312" s="106" t="str">
        <f t="shared" si="113"/>
        <v/>
      </c>
    </row>
    <row r="313" spans="4:48">
      <c r="D313" s="159">
        <v>306</v>
      </c>
      <c r="F313" s="159" t="str">
        <f t="shared" si="118"/>
        <v/>
      </c>
      <c r="G313" s="159" t="str">
        <f t="shared" si="118"/>
        <v/>
      </c>
      <c r="H313" s="159" t="str">
        <f t="shared" si="118"/>
        <v/>
      </c>
      <c r="I313" s="159" t="str">
        <f t="shared" si="118"/>
        <v/>
      </c>
      <c r="J313" s="159" t="str">
        <f t="shared" si="118"/>
        <v/>
      </c>
      <c r="K313" s="292"/>
      <c r="L313" s="292"/>
      <c r="N313" s="319">
        <v>-4.2445137695819285E-2</v>
      </c>
      <c r="P313" s="319">
        <v>3.6462657582029033E-3</v>
      </c>
      <c r="R313" s="319">
        <v>0.43292268590832772</v>
      </c>
      <c r="AC313" s="300" t="str">
        <f t="shared" si="102"/>
        <v/>
      </c>
      <c r="AD313" s="300" t="str">
        <f t="shared" si="101"/>
        <v/>
      </c>
      <c r="AE313" s="300" t="str">
        <f t="shared" si="99"/>
        <v/>
      </c>
      <c r="AF313" s="300" t="str">
        <f t="shared" si="100"/>
        <v/>
      </c>
      <c r="AI313" s="63" t="str">
        <f t="shared" si="103"/>
        <v/>
      </c>
      <c r="AJ313" s="106" t="str">
        <f t="shared" si="104"/>
        <v/>
      </c>
      <c r="AK313" s="106" t="str">
        <f t="shared" si="105"/>
        <v/>
      </c>
      <c r="AL313" s="106" t="str">
        <f t="shared" si="106"/>
        <v/>
      </c>
      <c r="AM313" s="106" t="str">
        <f t="shared" si="107"/>
        <v/>
      </c>
      <c r="AN313" s="106" t="str">
        <f t="shared" si="108"/>
        <v/>
      </c>
      <c r="AR313" s="106" t="str">
        <f t="shared" si="109"/>
        <v/>
      </c>
      <c r="AS313" s="106" t="str">
        <f t="shared" si="110"/>
        <v/>
      </c>
      <c r="AT313" s="106" t="str">
        <f t="shared" si="111"/>
        <v/>
      </c>
      <c r="AU313" s="106" t="str">
        <f t="shared" si="112"/>
        <v/>
      </c>
      <c r="AV313" s="106" t="str">
        <f t="shared" si="113"/>
        <v/>
      </c>
    </row>
    <row r="314" spans="4:48">
      <c r="D314" s="159">
        <v>307</v>
      </c>
      <c r="F314" s="159" t="str">
        <f t="shared" si="118"/>
        <v/>
      </c>
      <c r="G314" s="159" t="str">
        <f t="shared" si="118"/>
        <v/>
      </c>
      <c r="H314" s="159" t="str">
        <f t="shared" si="118"/>
        <v/>
      </c>
      <c r="I314" s="159" t="str">
        <f t="shared" si="118"/>
        <v/>
      </c>
      <c r="J314" s="159" t="str">
        <f t="shared" si="118"/>
        <v/>
      </c>
      <c r="K314" s="292"/>
      <c r="L314" s="292"/>
      <c r="N314" s="319">
        <v>-3.8340308209971023E-2</v>
      </c>
      <c r="P314" s="319">
        <v>3.4827374813995332E-3</v>
      </c>
      <c r="R314" s="319">
        <v>0.40992900645846553</v>
      </c>
      <c r="AC314" s="300" t="str">
        <f t="shared" si="102"/>
        <v/>
      </c>
      <c r="AD314" s="300" t="str">
        <f t="shared" si="101"/>
        <v/>
      </c>
      <c r="AE314" s="300" t="str">
        <f t="shared" si="99"/>
        <v/>
      </c>
      <c r="AF314" s="300" t="str">
        <f t="shared" si="100"/>
        <v/>
      </c>
      <c r="AI314" s="63" t="str">
        <f t="shared" si="103"/>
        <v/>
      </c>
      <c r="AJ314" s="106" t="str">
        <f t="shared" si="104"/>
        <v/>
      </c>
      <c r="AK314" s="106" t="str">
        <f t="shared" si="105"/>
        <v/>
      </c>
      <c r="AL314" s="106" t="str">
        <f t="shared" si="106"/>
        <v/>
      </c>
      <c r="AM314" s="106" t="str">
        <f t="shared" si="107"/>
        <v/>
      </c>
      <c r="AN314" s="106" t="str">
        <f t="shared" si="108"/>
        <v/>
      </c>
      <c r="AR314" s="106" t="str">
        <f t="shared" si="109"/>
        <v/>
      </c>
      <c r="AS314" s="106" t="str">
        <f t="shared" si="110"/>
        <v/>
      </c>
      <c r="AT314" s="106" t="str">
        <f t="shared" si="111"/>
        <v/>
      </c>
      <c r="AU314" s="106" t="str">
        <f t="shared" si="112"/>
        <v/>
      </c>
      <c r="AV314" s="106" t="str">
        <f t="shared" si="113"/>
        <v/>
      </c>
    </row>
    <row r="315" spans="4:48">
      <c r="D315" s="159">
        <v>308</v>
      </c>
      <c r="F315" s="159" t="str">
        <f t="shared" si="118"/>
        <v/>
      </c>
      <c r="G315" s="159" t="str">
        <f t="shared" si="118"/>
        <v/>
      </c>
      <c r="H315" s="159" t="str">
        <f t="shared" si="118"/>
        <v/>
      </c>
      <c r="I315" s="159" t="str">
        <f t="shared" si="118"/>
        <v/>
      </c>
      <c r="J315" s="159" t="str">
        <f t="shared" si="118"/>
        <v/>
      </c>
      <c r="K315" s="292"/>
      <c r="L315" s="292"/>
      <c r="N315" s="319">
        <v>-6.2943863396584088E-2</v>
      </c>
      <c r="P315" s="319">
        <v>3.360252195613428E-3</v>
      </c>
      <c r="R315" s="319">
        <v>0.3924534414140044</v>
      </c>
      <c r="AC315" s="300" t="str">
        <f t="shared" si="102"/>
        <v/>
      </c>
      <c r="AD315" s="300" t="str">
        <f t="shared" si="101"/>
        <v/>
      </c>
      <c r="AE315" s="300" t="str">
        <f t="shared" si="99"/>
        <v/>
      </c>
      <c r="AF315" s="300" t="str">
        <f t="shared" si="100"/>
        <v/>
      </c>
      <c r="AI315" s="63" t="str">
        <f t="shared" si="103"/>
        <v/>
      </c>
      <c r="AJ315" s="106" t="str">
        <f t="shared" si="104"/>
        <v/>
      </c>
      <c r="AK315" s="106" t="str">
        <f t="shared" si="105"/>
        <v/>
      </c>
      <c r="AL315" s="106" t="str">
        <f t="shared" si="106"/>
        <v/>
      </c>
      <c r="AM315" s="106" t="str">
        <f t="shared" si="107"/>
        <v/>
      </c>
      <c r="AN315" s="106" t="str">
        <f t="shared" si="108"/>
        <v/>
      </c>
      <c r="AR315" s="106" t="str">
        <f t="shared" si="109"/>
        <v/>
      </c>
      <c r="AS315" s="106" t="str">
        <f t="shared" si="110"/>
        <v/>
      </c>
      <c r="AT315" s="106" t="str">
        <f t="shared" si="111"/>
        <v/>
      </c>
      <c r="AU315" s="106" t="str">
        <f t="shared" si="112"/>
        <v/>
      </c>
      <c r="AV315" s="106" t="str">
        <f t="shared" si="113"/>
        <v/>
      </c>
    </row>
    <row r="316" spans="4:48">
      <c r="D316" s="159">
        <v>309</v>
      </c>
      <c r="F316" s="159" t="str">
        <f t="shared" si="118"/>
        <v/>
      </c>
      <c r="G316" s="159" t="str">
        <f t="shared" si="118"/>
        <v/>
      </c>
      <c r="H316" s="159" t="str">
        <f t="shared" si="118"/>
        <v/>
      </c>
      <c r="I316" s="159" t="str">
        <f t="shared" si="118"/>
        <v/>
      </c>
      <c r="J316" s="159" t="str">
        <f t="shared" si="118"/>
        <v/>
      </c>
      <c r="K316" s="292"/>
      <c r="L316" s="292"/>
      <c r="N316" s="319">
        <v>-3.2398329485869459E-2</v>
      </c>
      <c r="P316" s="319">
        <v>4.2972173348916846E-3</v>
      </c>
      <c r="R316" s="319">
        <v>0.52904580896434816</v>
      </c>
      <c r="AC316" s="300" t="str">
        <f t="shared" si="102"/>
        <v/>
      </c>
      <c r="AD316" s="300" t="str">
        <f t="shared" si="101"/>
        <v/>
      </c>
      <c r="AE316" s="300" t="str">
        <f t="shared" si="99"/>
        <v/>
      </c>
      <c r="AF316" s="300" t="str">
        <f t="shared" si="100"/>
        <v/>
      </c>
      <c r="AI316" s="63" t="str">
        <f t="shared" si="103"/>
        <v/>
      </c>
      <c r="AJ316" s="106" t="str">
        <f t="shared" si="104"/>
        <v/>
      </c>
      <c r="AK316" s="106" t="str">
        <f t="shared" si="105"/>
        <v/>
      </c>
      <c r="AL316" s="106" t="str">
        <f t="shared" si="106"/>
        <v/>
      </c>
      <c r="AM316" s="106" t="str">
        <f t="shared" si="107"/>
        <v/>
      </c>
      <c r="AN316" s="106" t="str">
        <f t="shared" si="108"/>
        <v/>
      </c>
      <c r="AR316" s="106" t="str">
        <f t="shared" si="109"/>
        <v/>
      </c>
      <c r="AS316" s="106" t="str">
        <f t="shared" si="110"/>
        <v/>
      </c>
      <c r="AT316" s="106" t="str">
        <f t="shared" si="111"/>
        <v/>
      </c>
      <c r="AU316" s="106" t="str">
        <f t="shared" si="112"/>
        <v/>
      </c>
      <c r="AV316" s="106" t="str">
        <f t="shared" si="113"/>
        <v/>
      </c>
    </row>
    <row r="317" spans="4:48">
      <c r="D317" s="159">
        <v>310</v>
      </c>
      <c r="F317" s="159" t="str">
        <f t="shared" si="118"/>
        <v/>
      </c>
      <c r="G317" s="159" t="str">
        <f t="shared" si="118"/>
        <v/>
      </c>
      <c r="H317" s="159" t="str">
        <f t="shared" si="118"/>
        <v/>
      </c>
      <c r="I317" s="159" t="str">
        <f t="shared" si="118"/>
        <v/>
      </c>
      <c r="J317" s="159" t="str">
        <f t="shared" si="118"/>
        <v/>
      </c>
      <c r="K317" s="292"/>
      <c r="L317" s="292"/>
      <c r="N317" s="319">
        <v>-2.4084752413018867E-2</v>
      </c>
      <c r="P317" s="319">
        <v>5.0327727368740041E-3</v>
      </c>
      <c r="R317" s="319">
        <v>0.64562228889472961</v>
      </c>
      <c r="AC317" s="300" t="str">
        <f t="shared" si="102"/>
        <v/>
      </c>
      <c r="AD317" s="300" t="str">
        <f t="shared" si="101"/>
        <v/>
      </c>
      <c r="AE317" s="300" t="str">
        <f t="shared" si="99"/>
        <v/>
      </c>
      <c r="AF317" s="300" t="str">
        <f t="shared" si="100"/>
        <v/>
      </c>
      <c r="AI317" s="63" t="str">
        <f t="shared" si="103"/>
        <v/>
      </c>
      <c r="AJ317" s="106" t="str">
        <f t="shared" si="104"/>
        <v/>
      </c>
      <c r="AK317" s="106" t="str">
        <f t="shared" si="105"/>
        <v/>
      </c>
      <c r="AL317" s="106" t="str">
        <f t="shared" si="106"/>
        <v/>
      </c>
      <c r="AM317" s="106" t="str">
        <f t="shared" si="107"/>
        <v/>
      </c>
      <c r="AN317" s="106" t="str">
        <f t="shared" si="108"/>
        <v/>
      </c>
      <c r="AR317" s="106" t="str">
        <f t="shared" si="109"/>
        <v/>
      </c>
      <c r="AS317" s="106" t="str">
        <f t="shared" si="110"/>
        <v/>
      </c>
      <c r="AT317" s="106" t="str">
        <f t="shared" si="111"/>
        <v/>
      </c>
      <c r="AU317" s="106" t="str">
        <f t="shared" si="112"/>
        <v/>
      </c>
      <c r="AV317" s="106" t="str">
        <f t="shared" si="113"/>
        <v/>
      </c>
    </row>
    <row r="318" spans="4:48">
      <c r="D318" s="159">
        <v>311</v>
      </c>
      <c r="F318" s="159" t="str">
        <f t="shared" ref="F318:J327" si="119">IF($C$5=0,IF($D318&gt;$A$5,"",INDIRECT(CONCATENATE("B",RANDBETWEEN(11,$D$5)))),IF($D318&gt;$A$5,"",$C$3*INDIRECT(CONCATENATE("B",RANDBETWEEN(11,$D$5)))))</f>
        <v/>
      </c>
      <c r="G318" s="159" t="str">
        <f t="shared" si="119"/>
        <v/>
      </c>
      <c r="H318" s="159" t="str">
        <f t="shared" si="119"/>
        <v/>
      </c>
      <c r="I318" s="159" t="str">
        <f t="shared" si="119"/>
        <v/>
      </c>
      <c r="J318" s="159" t="str">
        <f t="shared" si="119"/>
        <v/>
      </c>
      <c r="K318" s="292"/>
      <c r="L318" s="292"/>
      <c r="N318" s="319">
        <v>-2.0321323661598639E-2</v>
      </c>
      <c r="P318" s="319">
        <v>6.9679456583235776E-3</v>
      </c>
      <c r="R318" s="319">
        <v>0.99672414658702646</v>
      </c>
      <c r="AC318" s="300" t="str">
        <f t="shared" si="102"/>
        <v/>
      </c>
      <c r="AD318" s="300" t="str">
        <f t="shared" si="101"/>
        <v/>
      </c>
      <c r="AE318" s="300" t="str">
        <f t="shared" si="99"/>
        <v/>
      </c>
      <c r="AF318" s="300" t="str">
        <f t="shared" si="100"/>
        <v/>
      </c>
      <c r="AI318" s="63" t="str">
        <f t="shared" si="103"/>
        <v/>
      </c>
      <c r="AJ318" s="106" t="str">
        <f t="shared" si="104"/>
        <v/>
      </c>
      <c r="AK318" s="106" t="str">
        <f t="shared" si="105"/>
        <v/>
      </c>
      <c r="AL318" s="106" t="str">
        <f t="shared" si="106"/>
        <v/>
      </c>
      <c r="AM318" s="106" t="str">
        <f t="shared" si="107"/>
        <v/>
      </c>
      <c r="AN318" s="106" t="str">
        <f t="shared" si="108"/>
        <v/>
      </c>
      <c r="AR318" s="106" t="str">
        <f t="shared" si="109"/>
        <v/>
      </c>
      <c r="AS318" s="106" t="str">
        <f t="shared" si="110"/>
        <v/>
      </c>
      <c r="AT318" s="106" t="str">
        <f t="shared" si="111"/>
        <v/>
      </c>
      <c r="AU318" s="106" t="str">
        <f t="shared" si="112"/>
        <v/>
      </c>
      <c r="AV318" s="106" t="str">
        <f t="shared" si="113"/>
        <v/>
      </c>
    </row>
    <row r="319" spans="4:48">
      <c r="D319" s="159">
        <v>312</v>
      </c>
      <c r="F319" s="159" t="str">
        <f t="shared" si="119"/>
        <v/>
      </c>
      <c r="G319" s="159" t="str">
        <f t="shared" si="119"/>
        <v/>
      </c>
      <c r="H319" s="159" t="str">
        <f t="shared" si="119"/>
        <v/>
      </c>
      <c r="I319" s="159" t="str">
        <f t="shared" si="119"/>
        <v/>
      </c>
      <c r="J319" s="159" t="str">
        <f t="shared" si="119"/>
        <v/>
      </c>
      <c r="K319" s="292"/>
      <c r="L319" s="292"/>
      <c r="N319" s="319">
        <v>-1.6121654195544514E-2</v>
      </c>
      <c r="P319" s="319">
        <v>4.8080018171775827E-3</v>
      </c>
      <c r="R319" s="319">
        <v>0.60914939625637476</v>
      </c>
      <c r="AC319" s="300" t="str">
        <f t="shared" si="102"/>
        <v/>
      </c>
      <c r="AD319" s="300" t="str">
        <f t="shared" si="101"/>
        <v/>
      </c>
      <c r="AE319" s="300" t="str">
        <f t="shared" si="99"/>
        <v/>
      </c>
      <c r="AF319" s="300" t="str">
        <f t="shared" si="100"/>
        <v/>
      </c>
      <c r="AI319" s="63" t="str">
        <f t="shared" si="103"/>
        <v/>
      </c>
      <c r="AJ319" s="106" t="str">
        <f t="shared" si="104"/>
        <v/>
      </c>
      <c r="AK319" s="106" t="str">
        <f t="shared" si="105"/>
        <v/>
      </c>
      <c r="AL319" s="106" t="str">
        <f t="shared" si="106"/>
        <v/>
      </c>
      <c r="AM319" s="106" t="str">
        <f t="shared" si="107"/>
        <v/>
      </c>
      <c r="AN319" s="106" t="str">
        <f t="shared" si="108"/>
        <v/>
      </c>
      <c r="AR319" s="106" t="str">
        <f t="shared" si="109"/>
        <v/>
      </c>
      <c r="AS319" s="106" t="str">
        <f t="shared" si="110"/>
        <v/>
      </c>
      <c r="AT319" s="106" t="str">
        <f t="shared" si="111"/>
        <v/>
      </c>
      <c r="AU319" s="106" t="str">
        <f t="shared" si="112"/>
        <v/>
      </c>
      <c r="AV319" s="106" t="str">
        <f t="shared" si="113"/>
        <v/>
      </c>
    </row>
    <row r="320" spans="4:48">
      <c r="D320" s="159">
        <v>313</v>
      </c>
      <c r="F320" s="159" t="str">
        <f t="shared" si="119"/>
        <v/>
      </c>
      <c r="G320" s="159" t="str">
        <f t="shared" si="119"/>
        <v/>
      </c>
      <c r="H320" s="159" t="str">
        <f t="shared" si="119"/>
        <v/>
      </c>
      <c r="I320" s="159" t="str">
        <f t="shared" si="119"/>
        <v/>
      </c>
      <c r="J320" s="159" t="str">
        <f t="shared" si="119"/>
        <v/>
      </c>
      <c r="K320" s="292"/>
      <c r="L320" s="292"/>
      <c r="N320" s="319">
        <v>-3.1983400657087997E-2</v>
      </c>
      <c r="P320" s="319">
        <v>4.8926056424711166E-3</v>
      </c>
      <c r="R320" s="319">
        <v>0.62296178037364647</v>
      </c>
      <c r="AC320" s="300" t="str">
        <f t="shared" si="102"/>
        <v/>
      </c>
      <c r="AD320" s="300" t="str">
        <f t="shared" si="101"/>
        <v/>
      </c>
      <c r="AE320" s="300" t="str">
        <f t="shared" si="99"/>
        <v/>
      </c>
      <c r="AF320" s="300" t="str">
        <f t="shared" si="100"/>
        <v/>
      </c>
      <c r="AI320" s="63" t="str">
        <f t="shared" si="103"/>
        <v/>
      </c>
      <c r="AJ320" s="106" t="str">
        <f t="shared" si="104"/>
        <v/>
      </c>
      <c r="AK320" s="106" t="str">
        <f t="shared" si="105"/>
        <v/>
      </c>
      <c r="AL320" s="106" t="str">
        <f t="shared" si="106"/>
        <v/>
      </c>
      <c r="AM320" s="106" t="str">
        <f t="shared" si="107"/>
        <v/>
      </c>
      <c r="AN320" s="106" t="str">
        <f t="shared" si="108"/>
        <v/>
      </c>
      <c r="AR320" s="106" t="str">
        <f t="shared" si="109"/>
        <v/>
      </c>
      <c r="AS320" s="106" t="str">
        <f t="shared" si="110"/>
        <v/>
      </c>
      <c r="AT320" s="106" t="str">
        <f t="shared" si="111"/>
        <v/>
      </c>
      <c r="AU320" s="106" t="str">
        <f t="shared" si="112"/>
        <v/>
      </c>
      <c r="AV320" s="106" t="str">
        <f t="shared" si="113"/>
        <v/>
      </c>
    </row>
    <row r="321" spans="4:48">
      <c r="D321" s="159">
        <v>314</v>
      </c>
      <c r="F321" s="159" t="str">
        <f t="shared" si="119"/>
        <v/>
      </c>
      <c r="G321" s="159" t="str">
        <f t="shared" si="119"/>
        <v/>
      </c>
      <c r="H321" s="159" t="str">
        <f t="shared" si="119"/>
        <v/>
      </c>
      <c r="I321" s="159" t="str">
        <f t="shared" si="119"/>
        <v/>
      </c>
      <c r="J321" s="159" t="str">
        <f t="shared" si="119"/>
        <v/>
      </c>
      <c r="K321" s="292"/>
      <c r="L321" s="292"/>
      <c r="N321" s="319">
        <v>-1.6121654195544347E-2</v>
      </c>
      <c r="P321" s="319">
        <v>6.4426408979455889E-3</v>
      </c>
      <c r="R321" s="319">
        <v>0.89426706420896918</v>
      </c>
      <c r="AC321" s="300" t="str">
        <f t="shared" si="102"/>
        <v/>
      </c>
      <c r="AD321" s="300" t="str">
        <f t="shared" si="101"/>
        <v/>
      </c>
      <c r="AE321" s="300" t="str">
        <f t="shared" si="99"/>
        <v/>
      </c>
      <c r="AF321" s="300" t="str">
        <f t="shared" si="100"/>
        <v/>
      </c>
      <c r="AI321" s="63" t="str">
        <f t="shared" si="103"/>
        <v/>
      </c>
      <c r="AJ321" s="106" t="str">
        <f t="shared" si="104"/>
        <v/>
      </c>
      <c r="AK321" s="106" t="str">
        <f t="shared" si="105"/>
        <v/>
      </c>
      <c r="AL321" s="106" t="str">
        <f t="shared" si="106"/>
        <v/>
      </c>
      <c r="AM321" s="106" t="str">
        <f t="shared" si="107"/>
        <v/>
      </c>
      <c r="AN321" s="106" t="str">
        <f t="shared" si="108"/>
        <v/>
      </c>
      <c r="AR321" s="106" t="str">
        <f t="shared" si="109"/>
        <v/>
      </c>
      <c r="AS321" s="106" t="str">
        <f t="shared" si="110"/>
        <v/>
      </c>
      <c r="AT321" s="106" t="str">
        <f t="shared" si="111"/>
        <v/>
      </c>
      <c r="AU321" s="106" t="str">
        <f t="shared" si="112"/>
        <v/>
      </c>
      <c r="AV321" s="106" t="str">
        <f t="shared" si="113"/>
        <v/>
      </c>
    </row>
    <row r="322" spans="4:48">
      <c r="D322" s="159">
        <v>315</v>
      </c>
      <c r="F322" s="159" t="str">
        <f t="shared" si="119"/>
        <v/>
      </c>
      <c r="G322" s="159" t="str">
        <f t="shared" si="119"/>
        <v/>
      </c>
      <c r="H322" s="159" t="str">
        <f t="shared" si="119"/>
        <v/>
      </c>
      <c r="I322" s="159" t="str">
        <f t="shared" si="119"/>
        <v/>
      </c>
      <c r="J322" s="159" t="str">
        <f t="shared" si="119"/>
        <v/>
      </c>
      <c r="K322" s="292"/>
      <c r="L322" s="292"/>
      <c r="N322" s="319">
        <v>-3.9818120558775143E-2</v>
      </c>
      <c r="P322" s="319">
        <v>4.5832308974811595E-3</v>
      </c>
      <c r="R322" s="319">
        <v>0.57348487374425283</v>
      </c>
      <c r="AC322" s="300" t="str">
        <f t="shared" si="102"/>
        <v/>
      </c>
      <c r="AD322" s="300" t="str">
        <f t="shared" si="101"/>
        <v/>
      </c>
      <c r="AE322" s="300" t="str">
        <f t="shared" ref="AE322:AE385" si="120">IF(AC322="","",NORMDIST(AD322,$AB$3,$Z$3,FALSE))</f>
        <v/>
      </c>
      <c r="AF322" s="300" t="str">
        <f t="shared" ref="AF322:AF385" si="121">IF(AC322="","",NORMDIST(AD322,$AB$3,$Z$3,TRUE))</f>
        <v/>
      </c>
      <c r="AI322" s="63" t="str">
        <f t="shared" si="103"/>
        <v/>
      </c>
      <c r="AJ322" s="106" t="str">
        <f t="shared" si="104"/>
        <v/>
      </c>
      <c r="AK322" s="106" t="str">
        <f t="shared" si="105"/>
        <v/>
      </c>
      <c r="AL322" s="106" t="str">
        <f t="shared" si="106"/>
        <v/>
      </c>
      <c r="AM322" s="106" t="str">
        <f t="shared" si="107"/>
        <v/>
      </c>
      <c r="AN322" s="106" t="str">
        <f t="shared" si="108"/>
        <v/>
      </c>
      <c r="AR322" s="106" t="str">
        <f t="shared" si="109"/>
        <v/>
      </c>
      <c r="AS322" s="106" t="str">
        <f t="shared" si="110"/>
        <v/>
      </c>
      <c r="AT322" s="106" t="str">
        <f t="shared" si="111"/>
        <v/>
      </c>
      <c r="AU322" s="106" t="str">
        <f t="shared" si="112"/>
        <v/>
      </c>
      <c r="AV322" s="106" t="str">
        <f t="shared" si="113"/>
        <v/>
      </c>
    </row>
    <row r="323" spans="4:48">
      <c r="D323" s="159">
        <v>316</v>
      </c>
      <c r="F323" s="159" t="str">
        <f t="shared" si="119"/>
        <v/>
      </c>
      <c r="G323" s="159" t="str">
        <f t="shared" si="119"/>
        <v/>
      </c>
      <c r="H323" s="159" t="str">
        <f t="shared" si="119"/>
        <v/>
      </c>
      <c r="I323" s="159" t="str">
        <f t="shared" si="119"/>
        <v/>
      </c>
      <c r="J323" s="159" t="str">
        <f t="shared" si="119"/>
        <v/>
      </c>
      <c r="K323" s="292"/>
      <c r="L323" s="292"/>
      <c r="N323" s="319">
        <v>-2.4084752413018912E-2</v>
      </c>
      <c r="P323" s="319">
        <v>3.5149395681084066E-3</v>
      </c>
      <c r="R323" s="319">
        <v>0.41417626200179969</v>
      </c>
      <c r="AC323" s="300" t="str">
        <f t="shared" si="102"/>
        <v/>
      </c>
      <c r="AD323" s="300" t="str">
        <f t="shared" ref="AD323:AD386" si="122">IF($C$5=0,IF(AC323="","",LARGE($B$11:$B$2010,$AC323)),IF(AC323="","",LARGE($B$11:$B$2010,$AC323)*$C$3))</f>
        <v/>
      </c>
      <c r="AE323" s="300" t="str">
        <f t="shared" si="120"/>
        <v/>
      </c>
      <c r="AF323" s="300" t="str">
        <f t="shared" si="121"/>
        <v/>
      </c>
      <c r="AI323" s="63" t="str">
        <f t="shared" si="103"/>
        <v/>
      </c>
      <c r="AJ323" s="106" t="str">
        <f t="shared" si="104"/>
        <v/>
      </c>
      <c r="AK323" s="106" t="str">
        <f t="shared" si="105"/>
        <v/>
      </c>
      <c r="AL323" s="106" t="str">
        <f t="shared" si="106"/>
        <v/>
      </c>
      <c r="AM323" s="106" t="str">
        <f t="shared" si="107"/>
        <v/>
      </c>
      <c r="AN323" s="106" t="str">
        <f t="shared" si="108"/>
        <v/>
      </c>
      <c r="AR323" s="106" t="str">
        <f t="shared" si="109"/>
        <v/>
      </c>
      <c r="AS323" s="106" t="str">
        <f t="shared" si="110"/>
        <v/>
      </c>
      <c r="AT323" s="106" t="str">
        <f t="shared" si="111"/>
        <v/>
      </c>
      <c r="AU323" s="106" t="str">
        <f t="shared" si="112"/>
        <v/>
      </c>
      <c r="AV323" s="106" t="str">
        <f t="shared" si="113"/>
        <v/>
      </c>
    </row>
    <row r="324" spans="4:48">
      <c r="D324" s="159">
        <v>317</v>
      </c>
      <c r="F324" s="159" t="str">
        <f t="shared" si="119"/>
        <v/>
      </c>
      <c r="G324" s="159" t="str">
        <f t="shared" si="119"/>
        <v/>
      </c>
      <c r="H324" s="159" t="str">
        <f t="shared" si="119"/>
        <v/>
      </c>
      <c r="I324" s="159" t="str">
        <f t="shared" si="119"/>
        <v/>
      </c>
      <c r="J324" s="159" t="str">
        <f t="shared" si="119"/>
        <v/>
      </c>
      <c r="K324" s="292"/>
      <c r="L324" s="292"/>
      <c r="N324" s="319">
        <v>-3.8340308209971211E-2</v>
      </c>
      <c r="P324" s="319">
        <v>5.1173765621675346E-3</v>
      </c>
      <c r="R324" s="319">
        <v>0.65974774375867118</v>
      </c>
      <c r="AC324" s="300" t="str">
        <f t="shared" ref="AC324:AC387" si="123">IF(ISNUMBER(AC323),IF(AC323&gt;1,AC323-1,""),"")</f>
        <v/>
      </c>
      <c r="AD324" s="300" t="str">
        <f t="shared" si="122"/>
        <v/>
      </c>
      <c r="AE324" s="300" t="str">
        <f t="shared" si="120"/>
        <v/>
      </c>
      <c r="AF324" s="300" t="str">
        <f t="shared" si="121"/>
        <v/>
      </c>
      <c r="AI324" s="63" t="str">
        <f t="shared" ref="AI324:AI387" si="124">IF(ISNUMBER(AJ324),AI323+1,"")</f>
        <v/>
      </c>
      <c r="AJ324" s="106" t="str">
        <f t="shared" ref="AJ324:AJ387" si="125">IF($C$5=1,AJ323,IF(ISNUMBER(F329),(F329+1)*AJ323,""))</f>
        <v/>
      </c>
      <c r="AK324" s="106" t="str">
        <f t="shared" ref="AK324:AK387" si="126">IF($C$5=1,AK323,IF(ISNUMBER(G329),(G329+1)*AK323,""))</f>
        <v/>
      </c>
      <c r="AL324" s="106" t="str">
        <f t="shared" ref="AL324:AL387" si="127">IF($C$5=1,AL323,IF(ISNUMBER(H329),(H329+1)*AL323,""))</f>
        <v/>
      </c>
      <c r="AM324" s="106" t="str">
        <f t="shared" ref="AM324:AM387" si="128">IF($C$5=1,AM323,IF(ISNUMBER(I329),(I329+1)*AM323,""))</f>
        <v/>
      </c>
      <c r="AN324" s="106" t="str">
        <f t="shared" ref="AN324:AN387" si="129">IF($C$5=1,AN323,IF(ISNUMBER(J329),(J329+1)*AN323,""))</f>
        <v/>
      </c>
      <c r="AR324" s="106" t="str">
        <f t="shared" ref="AR324:AR387" si="130">IF(ISNUMBER(F329),(F329+AR323),"")</f>
        <v/>
      </c>
      <c r="AS324" s="106" t="str">
        <f t="shared" ref="AS324:AS387" si="131">IF(ISNUMBER(G329),(G329+AS323),"")</f>
        <v/>
      </c>
      <c r="AT324" s="106" t="str">
        <f t="shared" ref="AT324:AT387" si="132">IF(ISNUMBER(H329),(H329+AT323),"")</f>
        <v/>
      </c>
      <c r="AU324" s="106" t="str">
        <f t="shared" ref="AU324:AU387" si="133">IF(ISNUMBER(I329),(I329+AU323),"")</f>
        <v/>
      </c>
      <c r="AV324" s="106" t="str">
        <f t="shared" ref="AV324:AV387" si="134">IF(ISNUMBER(J329),(J329+AV323),"")</f>
        <v/>
      </c>
    </row>
    <row r="325" spans="4:48">
      <c r="D325" s="159">
        <v>318</v>
      </c>
      <c r="F325" s="159" t="str">
        <f t="shared" si="119"/>
        <v/>
      </c>
      <c r="G325" s="159" t="str">
        <f t="shared" si="119"/>
        <v/>
      </c>
      <c r="H325" s="159" t="str">
        <f t="shared" si="119"/>
        <v/>
      </c>
      <c r="I325" s="159" t="str">
        <f t="shared" si="119"/>
        <v/>
      </c>
      <c r="J325" s="159" t="str">
        <f t="shared" si="119"/>
        <v/>
      </c>
      <c r="K325" s="292"/>
      <c r="L325" s="292"/>
      <c r="N325" s="319">
        <v>-2.4084752413018939E-2</v>
      </c>
      <c r="P325" s="319">
        <v>5.412231029065402E-3</v>
      </c>
      <c r="R325" s="319">
        <v>0.70917611635555233</v>
      </c>
      <c r="AC325" s="300" t="str">
        <f t="shared" si="123"/>
        <v/>
      </c>
      <c r="AD325" s="300" t="str">
        <f t="shared" si="122"/>
        <v/>
      </c>
      <c r="AE325" s="300" t="str">
        <f t="shared" si="120"/>
        <v/>
      </c>
      <c r="AF325" s="300" t="str">
        <f t="shared" si="121"/>
        <v/>
      </c>
      <c r="AI325" s="63" t="str">
        <f t="shared" si="124"/>
        <v/>
      </c>
      <c r="AJ325" s="106" t="str">
        <f t="shared" si="125"/>
        <v/>
      </c>
      <c r="AK325" s="106" t="str">
        <f t="shared" si="126"/>
        <v/>
      </c>
      <c r="AL325" s="106" t="str">
        <f t="shared" si="127"/>
        <v/>
      </c>
      <c r="AM325" s="106" t="str">
        <f t="shared" si="128"/>
        <v/>
      </c>
      <c r="AN325" s="106" t="str">
        <f t="shared" si="129"/>
        <v/>
      </c>
      <c r="AR325" s="106" t="str">
        <f t="shared" si="130"/>
        <v/>
      </c>
      <c r="AS325" s="106" t="str">
        <f t="shared" si="131"/>
        <v/>
      </c>
      <c r="AT325" s="106" t="str">
        <f t="shared" si="132"/>
        <v/>
      </c>
      <c r="AU325" s="106" t="str">
        <f t="shared" si="133"/>
        <v/>
      </c>
      <c r="AV325" s="106" t="str">
        <f t="shared" si="134"/>
        <v/>
      </c>
    </row>
    <row r="326" spans="4:48">
      <c r="D326" s="159">
        <v>319</v>
      </c>
      <c r="F326" s="159" t="str">
        <f t="shared" si="119"/>
        <v/>
      </c>
      <c r="G326" s="159" t="str">
        <f t="shared" si="119"/>
        <v/>
      </c>
      <c r="H326" s="159" t="str">
        <f t="shared" si="119"/>
        <v/>
      </c>
      <c r="I326" s="159" t="str">
        <f t="shared" si="119"/>
        <v/>
      </c>
      <c r="J326" s="159" t="str">
        <f t="shared" si="119"/>
        <v/>
      </c>
      <c r="K326" s="292"/>
      <c r="L326" s="292"/>
      <c r="N326" s="319">
        <v>-4.7589429527241191E-2</v>
      </c>
      <c r="P326" s="319">
        <v>4.1336890580883157E-3</v>
      </c>
      <c r="R326" s="319">
        <v>0.50450967066377062</v>
      </c>
      <c r="AC326" s="300" t="str">
        <f t="shared" si="123"/>
        <v/>
      </c>
      <c r="AD326" s="300" t="str">
        <f t="shared" si="122"/>
        <v/>
      </c>
      <c r="AE326" s="300" t="str">
        <f t="shared" si="120"/>
        <v/>
      </c>
      <c r="AF326" s="300" t="str">
        <f t="shared" si="121"/>
        <v/>
      </c>
      <c r="AI326" s="63" t="str">
        <f t="shared" si="124"/>
        <v/>
      </c>
      <c r="AJ326" s="106" t="str">
        <f t="shared" si="125"/>
        <v/>
      </c>
      <c r="AK326" s="106" t="str">
        <f t="shared" si="126"/>
        <v/>
      </c>
      <c r="AL326" s="106" t="str">
        <f t="shared" si="127"/>
        <v/>
      </c>
      <c r="AM326" s="106" t="str">
        <f t="shared" si="128"/>
        <v/>
      </c>
      <c r="AN326" s="106" t="str">
        <f t="shared" si="129"/>
        <v/>
      </c>
      <c r="AR326" s="106" t="str">
        <f t="shared" si="130"/>
        <v/>
      </c>
      <c r="AS326" s="106" t="str">
        <f t="shared" si="131"/>
        <v/>
      </c>
      <c r="AT326" s="106" t="str">
        <f t="shared" si="132"/>
        <v/>
      </c>
      <c r="AU326" s="106" t="str">
        <f t="shared" si="133"/>
        <v/>
      </c>
      <c r="AV326" s="106" t="str">
        <f t="shared" si="134"/>
        <v/>
      </c>
    </row>
    <row r="327" spans="4:48">
      <c r="D327" s="159">
        <v>320</v>
      </c>
      <c r="F327" s="159" t="str">
        <f t="shared" si="119"/>
        <v/>
      </c>
      <c r="G327" s="159" t="str">
        <f t="shared" si="119"/>
        <v/>
      </c>
      <c r="H327" s="159" t="str">
        <f t="shared" si="119"/>
        <v/>
      </c>
      <c r="I327" s="159" t="str">
        <f t="shared" si="119"/>
        <v/>
      </c>
      <c r="J327" s="159" t="str">
        <f t="shared" si="119"/>
        <v/>
      </c>
      <c r="K327" s="292"/>
      <c r="L327" s="292"/>
      <c r="N327" s="319">
        <v>-1.6121654195544399E-2</v>
      </c>
      <c r="P327" s="319">
        <v>4.4752658897871458E-3</v>
      </c>
      <c r="R327" s="319">
        <v>0.55649238973022919</v>
      </c>
      <c r="AC327" s="300" t="str">
        <f t="shared" si="123"/>
        <v/>
      </c>
      <c r="AD327" s="300" t="str">
        <f t="shared" si="122"/>
        <v/>
      </c>
      <c r="AE327" s="300" t="str">
        <f t="shared" si="120"/>
        <v/>
      </c>
      <c r="AF327" s="300" t="str">
        <f t="shared" si="121"/>
        <v/>
      </c>
      <c r="AI327" s="63" t="str">
        <f t="shared" si="124"/>
        <v/>
      </c>
      <c r="AJ327" s="106" t="str">
        <f t="shared" si="125"/>
        <v/>
      </c>
      <c r="AK327" s="106" t="str">
        <f t="shared" si="126"/>
        <v/>
      </c>
      <c r="AL327" s="106" t="str">
        <f t="shared" si="127"/>
        <v/>
      </c>
      <c r="AM327" s="106" t="str">
        <f t="shared" si="128"/>
        <v/>
      </c>
      <c r="AN327" s="106" t="str">
        <f t="shared" si="129"/>
        <v/>
      </c>
      <c r="AR327" s="106" t="str">
        <f t="shared" si="130"/>
        <v/>
      </c>
      <c r="AS327" s="106" t="str">
        <f t="shared" si="131"/>
        <v/>
      </c>
      <c r="AT327" s="106" t="str">
        <f t="shared" si="132"/>
        <v/>
      </c>
      <c r="AU327" s="106" t="str">
        <f t="shared" si="133"/>
        <v/>
      </c>
      <c r="AV327" s="106" t="str">
        <f t="shared" si="134"/>
        <v/>
      </c>
    </row>
    <row r="328" spans="4:48">
      <c r="D328" s="159">
        <v>321</v>
      </c>
      <c r="F328" s="159" t="str">
        <f t="shared" ref="F328:J337" si="135">IF($C$5=0,IF($D328&gt;$A$5,"",INDIRECT(CONCATENATE("B",RANDBETWEEN(11,$D$5)))),IF($D328&gt;$A$5,"",$C$3*INDIRECT(CONCATENATE("B",RANDBETWEEN(11,$D$5)))))</f>
        <v/>
      </c>
      <c r="G328" s="159" t="str">
        <f t="shared" si="135"/>
        <v/>
      </c>
      <c r="H328" s="159" t="str">
        <f t="shared" si="135"/>
        <v/>
      </c>
      <c r="I328" s="159" t="str">
        <f t="shared" si="135"/>
        <v/>
      </c>
      <c r="J328" s="159" t="str">
        <f t="shared" si="135"/>
        <v/>
      </c>
      <c r="K328" s="292"/>
      <c r="L328" s="292"/>
      <c r="N328" s="319">
        <v>-2.4084752413018821E-2</v>
      </c>
      <c r="P328" s="319">
        <v>4.8313629995780623E-3</v>
      </c>
      <c r="R328" s="319">
        <v>0.6128724043550704</v>
      </c>
      <c r="AC328" s="300" t="str">
        <f t="shared" si="123"/>
        <v/>
      </c>
      <c r="AD328" s="300" t="str">
        <f t="shared" si="122"/>
        <v/>
      </c>
      <c r="AE328" s="300" t="str">
        <f t="shared" si="120"/>
        <v/>
      </c>
      <c r="AF328" s="300" t="str">
        <f t="shared" si="121"/>
        <v/>
      </c>
      <c r="AI328" s="63" t="str">
        <f t="shared" si="124"/>
        <v/>
      </c>
      <c r="AJ328" s="106" t="str">
        <f t="shared" si="125"/>
        <v/>
      </c>
      <c r="AK328" s="106" t="str">
        <f t="shared" si="126"/>
        <v/>
      </c>
      <c r="AL328" s="106" t="str">
        <f t="shared" si="127"/>
        <v/>
      </c>
      <c r="AM328" s="106" t="str">
        <f t="shared" si="128"/>
        <v/>
      </c>
      <c r="AN328" s="106" t="str">
        <f t="shared" si="129"/>
        <v/>
      </c>
      <c r="AR328" s="106" t="str">
        <f t="shared" si="130"/>
        <v/>
      </c>
      <c r="AS328" s="106" t="str">
        <f t="shared" si="131"/>
        <v/>
      </c>
      <c r="AT328" s="106" t="str">
        <f t="shared" si="132"/>
        <v/>
      </c>
      <c r="AU328" s="106" t="str">
        <f t="shared" si="133"/>
        <v/>
      </c>
      <c r="AV328" s="106" t="str">
        <f t="shared" si="134"/>
        <v/>
      </c>
    </row>
    <row r="329" spans="4:48">
      <c r="D329" s="159">
        <v>322</v>
      </c>
      <c r="F329" s="159" t="str">
        <f t="shared" si="135"/>
        <v/>
      </c>
      <c r="G329" s="159" t="str">
        <f t="shared" si="135"/>
        <v/>
      </c>
      <c r="H329" s="159" t="str">
        <f t="shared" si="135"/>
        <v/>
      </c>
      <c r="I329" s="159" t="str">
        <f t="shared" si="135"/>
        <v/>
      </c>
      <c r="J329" s="159" t="str">
        <f t="shared" si="135"/>
        <v/>
      </c>
      <c r="K329" s="292"/>
      <c r="L329" s="292"/>
      <c r="N329" s="319">
        <v>-4.758942952724133E-2</v>
      </c>
      <c r="P329" s="319">
        <v>5.0327727368740006E-3</v>
      </c>
      <c r="R329" s="319">
        <v>0.64562228889472983</v>
      </c>
      <c r="AC329" s="300" t="str">
        <f t="shared" si="123"/>
        <v/>
      </c>
      <c r="AD329" s="300" t="str">
        <f t="shared" si="122"/>
        <v/>
      </c>
      <c r="AE329" s="300" t="str">
        <f t="shared" si="120"/>
        <v/>
      </c>
      <c r="AF329" s="300" t="str">
        <f t="shared" si="121"/>
        <v/>
      </c>
      <c r="AI329" s="63" t="str">
        <f t="shared" si="124"/>
        <v/>
      </c>
      <c r="AJ329" s="106" t="str">
        <f t="shared" si="125"/>
        <v/>
      </c>
      <c r="AK329" s="106" t="str">
        <f t="shared" si="126"/>
        <v/>
      </c>
      <c r="AL329" s="106" t="str">
        <f t="shared" si="127"/>
        <v/>
      </c>
      <c r="AM329" s="106" t="str">
        <f t="shared" si="128"/>
        <v/>
      </c>
      <c r="AN329" s="106" t="str">
        <f t="shared" si="129"/>
        <v/>
      </c>
      <c r="AR329" s="106" t="str">
        <f t="shared" si="130"/>
        <v/>
      </c>
      <c r="AS329" s="106" t="str">
        <f t="shared" si="131"/>
        <v/>
      </c>
      <c r="AT329" s="106" t="str">
        <f t="shared" si="132"/>
        <v/>
      </c>
      <c r="AU329" s="106" t="str">
        <f t="shared" si="133"/>
        <v/>
      </c>
      <c r="AV329" s="106" t="str">
        <f t="shared" si="134"/>
        <v/>
      </c>
    </row>
    <row r="330" spans="4:48">
      <c r="D330" s="159">
        <v>323</v>
      </c>
      <c r="F330" s="159" t="str">
        <f t="shared" si="135"/>
        <v/>
      </c>
      <c r="G330" s="159" t="str">
        <f t="shared" si="135"/>
        <v/>
      </c>
      <c r="H330" s="159" t="str">
        <f t="shared" si="135"/>
        <v/>
      </c>
      <c r="I330" s="159" t="str">
        <f t="shared" si="135"/>
        <v/>
      </c>
      <c r="J330" s="159" t="str">
        <f t="shared" si="135"/>
        <v/>
      </c>
      <c r="K330" s="292"/>
      <c r="L330" s="292"/>
      <c r="N330" s="319">
        <v>-2.4084752413018971E-2</v>
      </c>
      <c r="P330" s="319">
        <v>5.3421474818639561E-3</v>
      </c>
      <c r="R330" s="319">
        <v>0.6973674957877225</v>
      </c>
      <c r="AC330" s="300" t="str">
        <f t="shared" si="123"/>
        <v/>
      </c>
      <c r="AD330" s="300" t="str">
        <f t="shared" si="122"/>
        <v/>
      </c>
      <c r="AE330" s="300" t="str">
        <f t="shared" si="120"/>
        <v/>
      </c>
      <c r="AF330" s="300" t="str">
        <f t="shared" si="121"/>
        <v/>
      </c>
      <c r="AI330" s="63" t="str">
        <f t="shared" si="124"/>
        <v/>
      </c>
      <c r="AJ330" s="106" t="str">
        <f t="shared" si="125"/>
        <v/>
      </c>
      <c r="AK330" s="106" t="str">
        <f t="shared" si="126"/>
        <v/>
      </c>
      <c r="AL330" s="106" t="str">
        <f t="shared" si="127"/>
        <v/>
      </c>
      <c r="AM330" s="106" t="str">
        <f t="shared" si="128"/>
        <v/>
      </c>
      <c r="AN330" s="106" t="str">
        <f t="shared" si="129"/>
        <v/>
      </c>
      <c r="AR330" s="106" t="str">
        <f t="shared" si="130"/>
        <v/>
      </c>
      <c r="AS330" s="106" t="str">
        <f t="shared" si="131"/>
        <v/>
      </c>
      <c r="AT330" s="106" t="str">
        <f t="shared" si="132"/>
        <v/>
      </c>
      <c r="AU330" s="106" t="str">
        <f t="shared" si="133"/>
        <v/>
      </c>
      <c r="AV330" s="106" t="str">
        <f t="shared" si="134"/>
        <v/>
      </c>
    </row>
    <row r="331" spans="4:48">
      <c r="D331" s="159">
        <v>324</v>
      </c>
      <c r="F331" s="159" t="str">
        <f t="shared" si="135"/>
        <v/>
      </c>
      <c r="G331" s="159" t="str">
        <f t="shared" si="135"/>
        <v/>
      </c>
      <c r="H331" s="159" t="str">
        <f t="shared" si="135"/>
        <v/>
      </c>
      <c r="I331" s="159" t="str">
        <f t="shared" si="135"/>
        <v/>
      </c>
      <c r="J331" s="159" t="str">
        <f t="shared" si="135"/>
        <v/>
      </c>
      <c r="K331" s="292"/>
      <c r="L331" s="292"/>
      <c r="N331" s="319">
        <v>-2.408475241301871E-2</v>
      </c>
      <c r="P331" s="319">
        <v>5.7594872345479329E-3</v>
      </c>
      <c r="R331" s="319">
        <v>0.76985290200452017</v>
      </c>
      <c r="AC331" s="300" t="str">
        <f t="shared" si="123"/>
        <v/>
      </c>
      <c r="AD331" s="300" t="str">
        <f t="shared" si="122"/>
        <v/>
      </c>
      <c r="AE331" s="300" t="str">
        <f t="shared" si="120"/>
        <v/>
      </c>
      <c r="AF331" s="300" t="str">
        <f t="shared" si="121"/>
        <v/>
      </c>
      <c r="AI331" s="63" t="str">
        <f t="shared" si="124"/>
        <v/>
      </c>
      <c r="AJ331" s="106" t="str">
        <f t="shared" si="125"/>
        <v/>
      </c>
      <c r="AK331" s="106" t="str">
        <f t="shared" si="126"/>
        <v/>
      </c>
      <c r="AL331" s="106" t="str">
        <f t="shared" si="127"/>
        <v/>
      </c>
      <c r="AM331" s="106" t="str">
        <f t="shared" si="128"/>
        <v/>
      </c>
      <c r="AN331" s="106" t="str">
        <f t="shared" si="129"/>
        <v/>
      </c>
      <c r="AR331" s="106" t="str">
        <f t="shared" si="130"/>
        <v/>
      </c>
      <c r="AS331" s="106" t="str">
        <f t="shared" si="131"/>
        <v/>
      </c>
      <c r="AT331" s="106" t="str">
        <f t="shared" si="132"/>
        <v/>
      </c>
      <c r="AU331" s="106" t="str">
        <f t="shared" si="133"/>
        <v/>
      </c>
      <c r="AV331" s="106" t="str">
        <f t="shared" si="134"/>
        <v/>
      </c>
    </row>
    <row r="332" spans="4:48">
      <c r="D332" s="159">
        <v>325</v>
      </c>
      <c r="F332" s="159" t="str">
        <f t="shared" si="135"/>
        <v/>
      </c>
      <c r="G332" s="159" t="str">
        <f t="shared" si="135"/>
        <v/>
      </c>
      <c r="H332" s="159" t="str">
        <f t="shared" si="135"/>
        <v/>
      </c>
      <c r="I332" s="159" t="str">
        <f t="shared" si="135"/>
        <v/>
      </c>
      <c r="J332" s="159" t="str">
        <f t="shared" si="135"/>
        <v/>
      </c>
      <c r="K332" s="292"/>
      <c r="L332" s="292"/>
      <c r="N332" s="319">
        <v>-3.1983400657087997E-2</v>
      </c>
      <c r="P332" s="319">
        <v>5.4823145762668479E-3</v>
      </c>
      <c r="R332" s="319">
        <v>0.72106688973947275</v>
      </c>
      <c r="AC332" s="300" t="str">
        <f t="shared" si="123"/>
        <v/>
      </c>
      <c r="AD332" s="300" t="str">
        <f t="shared" si="122"/>
        <v/>
      </c>
      <c r="AE332" s="300" t="str">
        <f t="shared" si="120"/>
        <v/>
      </c>
      <c r="AF332" s="300" t="str">
        <f t="shared" si="121"/>
        <v/>
      </c>
      <c r="AI332" s="63" t="str">
        <f t="shared" si="124"/>
        <v/>
      </c>
      <c r="AJ332" s="106" t="str">
        <f t="shared" si="125"/>
        <v/>
      </c>
      <c r="AK332" s="106" t="str">
        <f t="shared" si="126"/>
        <v/>
      </c>
      <c r="AL332" s="106" t="str">
        <f t="shared" si="127"/>
        <v/>
      </c>
      <c r="AM332" s="106" t="str">
        <f t="shared" si="128"/>
        <v/>
      </c>
      <c r="AN332" s="106" t="str">
        <f t="shared" si="129"/>
        <v/>
      </c>
      <c r="AR332" s="106" t="str">
        <f t="shared" si="130"/>
        <v/>
      </c>
      <c r="AS332" s="106" t="str">
        <f t="shared" si="131"/>
        <v/>
      </c>
      <c r="AT332" s="106" t="str">
        <f t="shared" si="132"/>
        <v/>
      </c>
      <c r="AU332" s="106" t="str">
        <f t="shared" si="133"/>
        <v/>
      </c>
      <c r="AV332" s="106" t="str">
        <f t="shared" si="134"/>
        <v/>
      </c>
    </row>
    <row r="333" spans="4:48">
      <c r="D333" s="159">
        <v>326</v>
      </c>
      <c r="F333" s="159" t="str">
        <f t="shared" si="135"/>
        <v/>
      </c>
      <c r="G333" s="159" t="str">
        <f t="shared" si="135"/>
        <v/>
      </c>
      <c r="H333" s="159" t="str">
        <f t="shared" si="135"/>
        <v/>
      </c>
      <c r="I333" s="159" t="str">
        <f t="shared" si="135"/>
        <v/>
      </c>
      <c r="J333" s="159" t="str">
        <f t="shared" si="135"/>
        <v/>
      </c>
      <c r="K333" s="292"/>
      <c r="L333" s="292"/>
      <c r="N333" s="319">
        <v>-2.4084752413018874E-2</v>
      </c>
      <c r="P333" s="319">
        <v>5.8062095993488931E-3</v>
      </c>
      <c r="R333" s="319">
        <v>0.77805201543241331</v>
      </c>
      <c r="AC333" s="300" t="str">
        <f t="shared" si="123"/>
        <v/>
      </c>
      <c r="AD333" s="300" t="str">
        <f t="shared" si="122"/>
        <v/>
      </c>
      <c r="AE333" s="300" t="str">
        <f t="shared" si="120"/>
        <v/>
      </c>
      <c r="AF333" s="300" t="str">
        <f t="shared" si="121"/>
        <v/>
      </c>
      <c r="AI333" s="63" t="str">
        <f t="shared" si="124"/>
        <v/>
      </c>
      <c r="AJ333" s="106" t="str">
        <f t="shared" si="125"/>
        <v/>
      </c>
      <c r="AK333" s="106" t="str">
        <f t="shared" si="126"/>
        <v/>
      </c>
      <c r="AL333" s="106" t="str">
        <f t="shared" si="127"/>
        <v/>
      </c>
      <c r="AM333" s="106" t="str">
        <f t="shared" si="128"/>
        <v/>
      </c>
      <c r="AN333" s="106" t="str">
        <f t="shared" si="129"/>
        <v/>
      </c>
      <c r="AR333" s="106" t="str">
        <f t="shared" si="130"/>
        <v/>
      </c>
      <c r="AS333" s="106" t="str">
        <f t="shared" si="131"/>
        <v/>
      </c>
      <c r="AT333" s="106" t="str">
        <f t="shared" si="132"/>
        <v/>
      </c>
      <c r="AU333" s="106" t="str">
        <f t="shared" si="133"/>
        <v/>
      </c>
      <c r="AV333" s="106" t="str">
        <f t="shared" si="134"/>
        <v/>
      </c>
    </row>
    <row r="334" spans="4:48">
      <c r="D334" s="159">
        <v>327</v>
      </c>
      <c r="F334" s="159" t="str">
        <f t="shared" si="135"/>
        <v/>
      </c>
      <c r="G334" s="159" t="str">
        <f t="shared" si="135"/>
        <v/>
      </c>
      <c r="H334" s="159" t="str">
        <f t="shared" si="135"/>
        <v/>
      </c>
      <c r="I334" s="159" t="str">
        <f t="shared" si="135"/>
        <v/>
      </c>
      <c r="J334" s="159" t="str">
        <f t="shared" si="135"/>
        <v/>
      </c>
      <c r="K334" s="292"/>
      <c r="L334" s="292"/>
      <c r="N334" s="319">
        <v>-3.611536450427489E-2</v>
      </c>
      <c r="P334" s="319">
        <v>3.3747724737055174E-3</v>
      </c>
      <c r="R334" s="319">
        <v>0.39470280600180319</v>
      </c>
      <c r="AC334" s="300" t="str">
        <f t="shared" si="123"/>
        <v/>
      </c>
      <c r="AD334" s="300" t="str">
        <f t="shared" si="122"/>
        <v/>
      </c>
      <c r="AE334" s="300" t="str">
        <f t="shared" si="120"/>
        <v/>
      </c>
      <c r="AF334" s="300" t="str">
        <f t="shared" si="121"/>
        <v/>
      </c>
      <c r="AI334" s="63" t="str">
        <f t="shared" si="124"/>
        <v/>
      </c>
      <c r="AJ334" s="106" t="str">
        <f t="shared" si="125"/>
        <v/>
      </c>
      <c r="AK334" s="106" t="str">
        <f t="shared" si="126"/>
        <v/>
      </c>
      <c r="AL334" s="106" t="str">
        <f t="shared" si="127"/>
        <v/>
      </c>
      <c r="AM334" s="106" t="str">
        <f t="shared" si="128"/>
        <v/>
      </c>
      <c r="AN334" s="106" t="str">
        <f t="shared" si="129"/>
        <v/>
      </c>
      <c r="AR334" s="106" t="str">
        <f t="shared" si="130"/>
        <v/>
      </c>
      <c r="AS334" s="106" t="str">
        <f t="shared" si="131"/>
        <v/>
      </c>
      <c r="AT334" s="106" t="str">
        <f t="shared" si="132"/>
        <v/>
      </c>
      <c r="AU334" s="106" t="str">
        <f t="shared" si="133"/>
        <v/>
      </c>
      <c r="AV334" s="106" t="str">
        <f t="shared" si="134"/>
        <v/>
      </c>
    </row>
    <row r="335" spans="4:48">
      <c r="D335" s="159">
        <v>328</v>
      </c>
      <c r="F335" s="159" t="str">
        <f t="shared" si="135"/>
        <v/>
      </c>
      <c r="G335" s="159" t="str">
        <f t="shared" si="135"/>
        <v/>
      </c>
      <c r="H335" s="159" t="str">
        <f t="shared" si="135"/>
        <v/>
      </c>
      <c r="I335" s="159" t="str">
        <f t="shared" si="135"/>
        <v/>
      </c>
      <c r="J335" s="159" t="str">
        <f t="shared" si="135"/>
        <v/>
      </c>
      <c r="K335" s="292"/>
      <c r="L335" s="292"/>
      <c r="N335" s="319">
        <v>-3.9818120558775219E-2</v>
      </c>
      <c r="P335" s="319">
        <v>4.7145570875756562E-3</v>
      </c>
      <c r="R335" s="319">
        <v>0.59434310425362802</v>
      </c>
      <c r="AC335" s="300" t="str">
        <f t="shared" si="123"/>
        <v/>
      </c>
      <c r="AD335" s="300" t="str">
        <f t="shared" si="122"/>
        <v/>
      </c>
      <c r="AE335" s="300" t="str">
        <f t="shared" si="120"/>
        <v/>
      </c>
      <c r="AF335" s="300" t="str">
        <f t="shared" si="121"/>
        <v/>
      </c>
      <c r="AI335" s="63" t="str">
        <f t="shared" si="124"/>
        <v/>
      </c>
      <c r="AJ335" s="106" t="str">
        <f t="shared" si="125"/>
        <v/>
      </c>
      <c r="AK335" s="106" t="str">
        <f t="shared" si="126"/>
        <v/>
      </c>
      <c r="AL335" s="106" t="str">
        <f t="shared" si="127"/>
        <v/>
      </c>
      <c r="AM335" s="106" t="str">
        <f t="shared" si="128"/>
        <v/>
      </c>
      <c r="AN335" s="106" t="str">
        <f t="shared" si="129"/>
        <v/>
      </c>
      <c r="AR335" s="106" t="str">
        <f t="shared" si="130"/>
        <v/>
      </c>
      <c r="AS335" s="106" t="str">
        <f t="shared" si="131"/>
        <v/>
      </c>
      <c r="AT335" s="106" t="str">
        <f t="shared" si="132"/>
        <v/>
      </c>
      <c r="AU335" s="106" t="str">
        <f t="shared" si="133"/>
        <v/>
      </c>
      <c r="AV335" s="106" t="str">
        <f t="shared" si="134"/>
        <v/>
      </c>
    </row>
    <row r="336" spans="4:48">
      <c r="D336" s="159">
        <v>329</v>
      </c>
      <c r="F336" s="159" t="str">
        <f t="shared" si="135"/>
        <v/>
      </c>
      <c r="G336" s="159" t="str">
        <f t="shared" si="135"/>
        <v/>
      </c>
      <c r="H336" s="159" t="str">
        <f t="shared" si="135"/>
        <v/>
      </c>
      <c r="I336" s="159" t="str">
        <f t="shared" si="135"/>
        <v/>
      </c>
      <c r="J336" s="159" t="str">
        <f t="shared" si="135"/>
        <v/>
      </c>
      <c r="K336" s="292"/>
      <c r="L336" s="292"/>
      <c r="N336" s="319">
        <v>-2.9417573171134671E-2</v>
      </c>
      <c r="P336" s="319">
        <v>3.2813277441035948E-3</v>
      </c>
      <c r="R336" s="319">
        <v>0.38186970482999727</v>
      </c>
      <c r="AC336" s="300" t="str">
        <f t="shared" si="123"/>
        <v/>
      </c>
      <c r="AD336" s="300" t="str">
        <f t="shared" si="122"/>
        <v/>
      </c>
      <c r="AE336" s="300" t="str">
        <f t="shared" si="120"/>
        <v/>
      </c>
      <c r="AF336" s="300" t="str">
        <f t="shared" si="121"/>
        <v/>
      </c>
      <c r="AI336" s="63" t="str">
        <f t="shared" si="124"/>
        <v/>
      </c>
      <c r="AJ336" s="106" t="str">
        <f t="shared" si="125"/>
        <v/>
      </c>
      <c r="AK336" s="106" t="str">
        <f t="shared" si="126"/>
        <v/>
      </c>
      <c r="AL336" s="106" t="str">
        <f t="shared" si="127"/>
        <v/>
      </c>
      <c r="AM336" s="106" t="str">
        <f t="shared" si="128"/>
        <v/>
      </c>
      <c r="AN336" s="106" t="str">
        <f t="shared" si="129"/>
        <v/>
      </c>
      <c r="AR336" s="106" t="str">
        <f t="shared" si="130"/>
        <v/>
      </c>
      <c r="AS336" s="106" t="str">
        <f t="shared" si="131"/>
        <v/>
      </c>
      <c r="AT336" s="106" t="str">
        <f t="shared" si="132"/>
        <v/>
      </c>
      <c r="AU336" s="106" t="str">
        <f t="shared" si="133"/>
        <v/>
      </c>
      <c r="AV336" s="106" t="str">
        <f t="shared" si="134"/>
        <v/>
      </c>
    </row>
    <row r="337" spans="4:48">
      <c r="D337" s="159">
        <v>330</v>
      </c>
      <c r="F337" s="159" t="str">
        <f t="shared" si="135"/>
        <v/>
      </c>
      <c r="G337" s="159" t="str">
        <f t="shared" si="135"/>
        <v/>
      </c>
      <c r="H337" s="159" t="str">
        <f t="shared" si="135"/>
        <v/>
      </c>
      <c r="I337" s="159" t="str">
        <f t="shared" si="135"/>
        <v/>
      </c>
      <c r="J337" s="159" t="str">
        <f t="shared" si="135"/>
        <v/>
      </c>
      <c r="K337" s="292"/>
      <c r="L337" s="292"/>
      <c r="N337" s="319">
        <v>-2.4084752413018939E-2</v>
      </c>
      <c r="P337" s="319">
        <v>4.3818211601852177E-3</v>
      </c>
      <c r="R337" s="319">
        <v>0.54217061148141443</v>
      </c>
      <c r="AC337" s="300" t="str">
        <f t="shared" si="123"/>
        <v/>
      </c>
      <c r="AD337" s="300" t="str">
        <f t="shared" si="122"/>
        <v/>
      </c>
      <c r="AE337" s="300" t="str">
        <f t="shared" si="120"/>
        <v/>
      </c>
      <c r="AF337" s="300" t="str">
        <f t="shared" si="121"/>
        <v/>
      </c>
      <c r="AI337" s="63" t="str">
        <f t="shared" si="124"/>
        <v/>
      </c>
      <c r="AJ337" s="106" t="str">
        <f t="shared" si="125"/>
        <v/>
      </c>
      <c r="AK337" s="106" t="str">
        <f t="shared" si="126"/>
        <v/>
      </c>
      <c r="AL337" s="106" t="str">
        <f t="shared" si="127"/>
        <v/>
      </c>
      <c r="AM337" s="106" t="str">
        <f t="shared" si="128"/>
        <v/>
      </c>
      <c r="AN337" s="106" t="str">
        <f t="shared" si="129"/>
        <v/>
      </c>
      <c r="AR337" s="106" t="str">
        <f t="shared" si="130"/>
        <v/>
      </c>
      <c r="AS337" s="106" t="str">
        <f t="shared" si="131"/>
        <v/>
      </c>
      <c r="AT337" s="106" t="str">
        <f t="shared" si="132"/>
        <v/>
      </c>
      <c r="AU337" s="106" t="str">
        <f t="shared" si="133"/>
        <v/>
      </c>
      <c r="AV337" s="106" t="str">
        <f t="shared" si="134"/>
        <v/>
      </c>
    </row>
    <row r="338" spans="4:48">
      <c r="D338" s="159">
        <v>331</v>
      </c>
      <c r="F338" s="159" t="str">
        <f t="shared" ref="F338:J347" si="136">IF($C$5=0,IF($D338&gt;$A$5,"",INDIRECT(CONCATENATE("B",RANDBETWEEN(11,$D$5)))),IF($D338&gt;$A$5,"",$C$3*INDIRECT(CONCATENATE("B",RANDBETWEEN(11,$D$5)))))</f>
        <v/>
      </c>
      <c r="G338" s="159" t="str">
        <f t="shared" si="136"/>
        <v/>
      </c>
      <c r="H338" s="159" t="str">
        <f t="shared" si="136"/>
        <v/>
      </c>
      <c r="I338" s="159" t="str">
        <f t="shared" si="136"/>
        <v/>
      </c>
      <c r="J338" s="159" t="str">
        <f t="shared" si="136"/>
        <v/>
      </c>
      <c r="K338" s="292"/>
      <c r="L338" s="292"/>
      <c r="N338" s="319">
        <v>-3.1983400657088171E-2</v>
      </c>
      <c r="P338" s="319">
        <v>5.7916893212568042E-3</v>
      </c>
      <c r="R338" s="319">
        <v>0.77518438856483263</v>
      </c>
      <c r="AC338" s="300" t="str">
        <f t="shared" si="123"/>
        <v/>
      </c>
      <c r="AD338" s="300" t="str">
        <f t="shared" si="122"/>
        <v/>
      </c>
      <c r="AE338" s="300" t="str">
        <f t="shared" si="120"/>
        <v/>
      </c>
      <c r="AF338" s="300" t="str">
        <f t="shared" si="121"/>
        <v/>
      </c>
      <c r="AI338" s="63" t="str">
        <f t="shared" si="124"/>
        <v/>
      </c>
      <c r="AJ338" s="106" t="str">
        <f t="shared" si="125"/>
        <v/>
      </c>
      <c r="AK338" s="106" t="str">
        <f t="shared" si="126"/>
        <v/>
      </c>
      <c r="AL338" s="106" t="str">
        <f t="shared" si="127"/>
        <v/>
      </c>
      <c r="AM338" s="106" t="str">
        <f t="shared" si="128"/>
        <v/>
      </c>
      <c r="AN338" s="106" t="str">
        <f t="shared" si="129"/>
        <v/>
      </c>
      <c r="AR338" s="106" t="str">
        <f t="shared" si="130"/>
        <v/>
      </c>
      <c r="AS338" s="106" t="str">
        <f t="shared" si="131"/>
        <v/>
      </c>
      <c r="AT338" s="106" t="str">
        <f t="shared" si="132"/>
        <v/>
      </c>
      <c r="AU338" s="106" t="str">
        <f t="shared" si="133"/>
        <v/>
      </c>
      <c r="AV338" s="106" t="str">
        <f t="shared" si="134"/>
        <v/>
      </c>
    </row>
    <row r="339" spans="4:48">
      <c r="D339" s="159">
        <v>332</v>
      </c>
      <c r="F339" s="159" t="str">
        <f t="shared" si="136"/>
        <v/>
      </c>
      <c r="G339" s="159" t="str">
        <f t="shared" si="136"/>
        <v/>
      </c>
      <c r="H339" s="159" t="str">
        <f t="shared" si="136"/>
        <v/>
      </c>
      <c r="I339" s="159" t="str">
        <f t="shared" si="136"/>
        <v/>
      </c>
      <c r="J339" s="159" t="str">
        <f t="shared" si="136"/>
        <v/>
      </c>
      <c r="K339" s="292"/>
      <c r="L339" s="292"/>
      <c r="N339" s="319">
        <v>-2.4084752413018946E-2</v>
      </c>
      <c r="P339" s="319">
        <v>5.2809048389709078E-3</v>
      </c>
      <c r="R339" s="319">
        <v>0.68681556590631287</v>
      </c>
      <c r="AC339" s="300" t="str">
        <f t="shared" si="123"/>
        <v/>
      </c>
      <c r="AD339" s="300" t="str">
        <f t="shared" si="122"/>
        <v/>
      </c>
      <c r="AE339" s="300" t="str">
        <f t="shared" si="120"/>
        <v/>
      </c>
      <c r="AF339" s="300" t="str">
        <f t="shared" si="121"/>
        <v/>
      </c>
      <c r="AI339" s="63" t="str">
        <f t="shared" si="124"/>
        <v/>
      </c>
      <c r="AJ339" s="106" t="str">
        <f t="shared" si="125"/>
        <v/>
      </c>
      <c r="AK339" s="106" t="str">
        <f t="shared" si="126"/>
        <v/>
      </c>
      <c r="AL339" s="106" t="str">
        <f t="shared" si="127"/>
        <v/>
      </c>
      <c r="AM339" s="106" t="str">
        <f t="shared" si="128"/>
        <v/>
      </c>
      <c r="AN339" s="106" t="str">
        <f t="shared" si="129"/>
        <v/>
      </c>
      <c r="AR339" s="106" t="str">
        <f t="shared" si="130"/>
        <v/>
      </c>
      <c r="AS339" s="106" t="str">
        <f t="shared" si="131"/>
        <v/>
      </c>
      <c r="AT339" s="106" t="str">
        <f t="shared" si="132"/>
        <v/>
      </c>
      <c r="AU339" s="106" t="str">
        <f t="shared" si="133"/>
        <v/>
      </c>
      <c r="AV339" s="106" t="str">
        <f t="shared" si="134"/>
        <v/>
      </c>
    </row>
    <row r="340" spans="4:48">
      <c r="D340" s="159">
        <v>333</v>
      </c>
      <c r="F340" s="159" t="str">
        <f t="shared" si="136"/>
        <v/>
      </c>
      <c r="G340" s="159" t="str">
        <f t="shared" si="136"/>
        <v/>
      </c>
      <c r="H340" s="159" t="str">
        <f t="shared" si="136"/>
        <v/>
      </c>
      <c r="I340" s="159" t="str">
        <f t="shared" si="136"/>
        <v/>
      </c>
      <c r="J340" s="159" t="str">
        <f t="shared" si="136"/>
        <v/>
      </c>
      <c r="K340" s="292"/>
      <c r="L340" s="292"/>
      <c r="N340" s="319">
        <v>-3.0493529920109737E-2</v>
      </c>
      <c r="P340" s="319">
        <v>3.9089181383918951E-3</v>
      </c>
      <c r="R340" s="319">
        <v>0.47116433980516659</v>
      </c>
      <c r="AC340" s="300" t="str">
        <f t="shared" si="123"/>
        <v/>
      </c>
      <c r="AD340" s="300" t="str">
        <f t="shared" si="122"/>
        <v/>
      </c>
      <c r="AE340" s="300" t="str">
        <f t="shared" si="120"/>
        <v/>
      </c>
      <c r="AF340" s="300" t="str">
        <f t="shared" si="121"/>
        <v/>
      </c>
      <c r="AI340" s="63" t="str">
        <f t="shared" si="124"/>
        <v/>
      </c>
      <c r="AJ340" s="106" t="str">
        <f t="shared" si="125"/>
        <v/>
      </c>
      <c r="AK340" s="106" t="str">
        <f t="shared" si="126"/>
        <v/>
      </c>
      <c r="AL340" s="106" t="str">
        <f t="shared" si="127"/>
        <v/>
      </c>
      <c r="AM340" s="106" t="str">
        <f t="shared" si="128"/>
        <v/>
      </c>
      <c r="AN340" s="106" t="str">
        <f t="shared" si="129"/>
        <v/>
      </c>
      <c r="AR340" s="106" t="str">
        <f t="shared" si="130"/>
        <v/>
      </c>
      <c r="AS340" s="106" t="str">
        <f t="shared" si="131"/>
        <v/>
      </c>
      <c r="AT340" s="106" t="str">
        <f t="shared" si="132"/>
        <v/>
      </c>
      <c r="AU340" s="106" t="str">
        <f t="shared" si="133"/>
        <v/>
      </c>
      <c r="AV340" s="106" t="str">
        <f t="shared" si="134"/>
        <v/>
      </c>
    </row>
    <row r="341" spans="4:48">
      <c r="D341" s="159">
        <v>334</v>
      </c>
      <c r="F341" s="159" t="str">
        <f t="shared" si="136"/>
        <v/>
      </c>
      <c r="G341" s="159" t="str">
        <f t="shared" si="136"/>
        <v/>
      </c>
      <c r="H341" s="159" t="str">
        <f t="shared" si="136"/>
        <v/>
      </c>
      <c r="I341" s="159" t="str">
        <f t="shared" si="136"/>
        <v/>
      </c>
      <c r="J341" s="159" t="str">
        <f t="shared" si="136"/>
        <v/>
      </c>
      <c r="K341" s="292"/>
      <c r="L341" s="292"/>
      <c r="N341" s="319">
        <v>-4.7589429527241017E-2</v>
      </c>
      <c r="P341" s="319">
        <v>3.6229045758024215E-3</v>
      </c>
      <c r="R341" s="319">
        <v>0.42961505738790606</v>
      </c>
      <c r="AC341" s="300" t="str">
        <f t="shared" si="123"/>
        <v/>
      </c>
      <c r="AD341" s="300" t="str">
        <f t="shared" si="122"/>
        <v/>
      </c>
      <c r="AE341" s="300" t="str">
        <f t="shared" si="120"/>
        <v/>
      </c>
      <c r="AF341" s="300" t="str">
        <f t="shared" si="121"/>
        <v/>
      </c>
      <c r="AI341" s="63" t="str">
        <f t="shared" si="124"/>
        <v/>
      </c>
      <c r="AJ341" s="106" t="str">
        <f t="shared" si="125"/>
        <v/>
      </c>
      <c r="AK341" s="106" t="str">
        <f t="shared" si="126"/>
        <v/>
      </c>
      <c r="AL341" s="106" t="str">
        <f t="shared" si="127"/>
        <v/>
      </c>
      <c r="AM341" s="106" t="str">
        <f t="shared" si="128"/>
        <v/>
      </c>
      <c r="AN341" s="106" t="str">
        <f t="shared" si="129"/>
        <v/>
      </c>
      <c r="AR341" s="106" t="str">
        <f t="shared" si="130"/>
        <v/>
      </c>
      <c r="AS341" s="106" t="str">
        <f t="shared" si="131"/>
        <v/>
      </c>
      <c r="AT341" s="106" t="str">
        <f t="shared" si="132"/>
        <v/>
      </c>
      <c r="AU341" s="106" t="str">
        <f t="shared" si="133"/>
        <v/>
      </c>
      <c r="AV341" s="106" t="str">
        <f t="shared" si="134"/>
        <v/>
      </c>
    </row>
    <row r="342" spans="4:48">
      <c r="D342" s="159">
        <v>335</v>
      </c>
      <c r="F342" s="159" t="str">
        <f t="shared" si="136"/>
        <v/>
      </c>
      <c r="G342" s="159" t="str">
        <f t="shared" si="136"/>
        <v/>
      </c>
      <c r="H342" s="159" t="str">
        <f t="shared" si="136"/>
        <v/>
      </c>
      <c r="I342" s="159" t="str">
        <f t="shared" si="136"/>
        <v/>
      </c>
      <c r="J342" s="159" t="str">
        <f t="shared" si="136"/>
        <v/>
      </c>
      <c r="K342" s="292"/>
      <c r="L342" s="292"/>
      <c r="N342" s="319">
        <v>-3.6860221365693606E-2</v>
      </c>
      <c r="P342" s="319">
        <v>4.0724464151952649E-3</v>
      </c>
      <c r="R342" s="319">
        <v>0.49515666927182611</v>
      </c>
      <c r="AC342" s="300" t="str">
        <f t="shared" si="123"/>
        <v/>
      </c>
      <c r="AD342" s="300" t="str">
        <f t="shared" si="122"/>
        <v/>
      </c>
      <c r="AE342" s="300" t="str">
        <f t="shared" si="120"/>
        <v/>
      </c>
      <c r="AF342" s="300" t="str">
        <f t="shared" si="121"/>
        <v/>
      </c>
      <c r="AI342" s="63" t="str">
        <f t="shared" si="124"/>
        <v/>
      </c>
      <c r="AJ342" s="106" t="str">
        <f t="shared" si="125"/>
        <v/>
      </c>
      <c r="AK342" s="106" t="str">
        <f t="shared" si="126"/>
        <v/>
      </c>
      <c r="AL342" s="106" t="str">
        <f t="shared" si="127"/>
        <v/>
      </c>
      <c r="AM342" s="106" t="str">
        <f t="shared" si="128"/>
        <v/>
      </c>
      <c r="AN342" s="106" t="str">
        <f t="shared" si="129"/>
        <v/>
      </c>
      <c r="AR342" s="106" t="str">
        <f t="shared" si="130"/>
        <v/>
      </c>
      <c r="AS342" s="106" t="str">
        <f t="shared" si="131"/>
        <v/>
      </c>
      <c r="AT342" s="106" t="str">
        <f t="shared" si="132"/>
        <v/>
      </c>
      <c r="AU342" s="106" t="str">
        <f t="shared" si="133"/>
        <v/>
      </c>
      <c r="AV342" s="106" t="str">
        <f t="shared" si="134"/>
        <v/>
      </c>
    </row>
    <row r="343" spans="4:48">
      <c r="D343" s="159">
        <v>336</v>
      </c>
      <c r="F343" s="159" t="str">
        <f t="shared" si="136"/>
        <v/>
      </c>
      <c r="G343" s="159" t="str">
        <f t="shared" si="136"/>
        <v/>
      </c>
      <c r="H343" s="159" t="str">
        <f t="shared" si="136"/>
        <v/>
      </c>
      <c r="I343" s="159" t="str">
        <f t="shared" si="136"/>
        <v/>
      </c>
      <c r="J343" s="159" t="str">
        <f t="shared" si="136"/>
        <v/>
      </c>
      <c r="K343" s="292"/>
      <c r="L343" s="292"/>
      <c r="N343" s="319">
        <v>-4.758942952724126E-2</v>
      </c>
      <c r="P343" s="319">
        <v>3.9644814075012495E-3</v>
      </c>
      <c r="R343" s="319">
        <v>0.47901007248846694</v>
      </c>
      <c r="AC343" s="300" t="str">
        <f t="shared" si="123"/>
        <v/>
      </c>
      <c r="AD343" s="300" t="str">
        <f t="shared" si="122"/>
        <v/>
      </c>
      <c r="AE343" s="300" t="str">
        <f t="shared" si="120"/>
        <v/>
      </c>
      <c r="AF343" s="300" t="str">
        <f t="shared" si="121"/>
        <v/>
      </c>
      <c r="AI343" s="63" t="str">
        <f t="shared" si="124"/>
        <v/>
      </c>
      <c r="AJ343" s="106" t="str">
        <f t="shared" si="125"/>
        <v/>
      </c>
      <c r="AK343" s="106" t="str">
        <f t="shared" si="126"/>
        <v/>
      </c>
      <c r="AL343" s="106" t="str">
        <f t="shared" si="127"/>
        <v/>
      </c>
      <c r="AM343" s="106" t="str">
        <f t="shared" si="128"/>
        <v/>
      </c>
      <c r="AN343" s="106" t="str">
        <f t="shared" si="129"/>
        <v/>
      </c>
      <c r="AR343" s="106" t="str">
        <f t="shared" si="130"/>
        <v/>
      </c>
      <c r="AS343" s="106" t="str">
        <f t="shared" si="131"/>
        <v/>
      </c>
      <c r="AT343" s="106" t="str">
        <f t="shared" si="132"/>
        <v/>
      </c>
      <c r="AU343" s="106" t="str">
        <f t="shared" si="133"/>
        <v/>
      </c>
      <c r="AV343" s="106" t="str">
        <f t="shared" si="134"/>
        <v/>
      </c>
    </row>
    <row r="344" spans="4:48">
      <c r="D344" s="159">
        <v>337</v>
      </c>
      <c r="F344" s="159" t="str">
        <f t="shared" si="136"/>
        <v/>
      </c>
      <c r="G344" s="159" t="str">
        <f t="shared" si="136"/>
        <v/>
      </c>
      <c r="H344" s="159" t="str">
        <f t="shared" si="136"/>
        <v/>
      </c>
      <c r="I344" s="159" t="str">
        <f t="shared" si="136"/>
        <v/>
      </c>
      <c r="J344" s="159" t="str">
        <f t="shared" si="136"/>
        <v/>
      </c>
      <c r="K344" s="292"/>
      <c r="L344" s="292"/>
      <c r="N344" s="319">
        <v>-2.8250431517783184E-2</v>
      </c>
      <c r="P344" s="319">
        <v>4.2037726052897625E-3</v>
      </c>
      <c r="R344" s="319">
        <v>0.51497657537685515</v>
      </c>
      <c r="AC344" s="300" t="str">
        <f t="shared" si="123"/>
        <v/>
      </c>
      <c r="AD344" s="300" t="str">
        <f t="shared" si="122"/>
        <v/>
      </c>
      <c r="AE344" s="300" t="str">
        <f t="shared" si="120"/>
        <v/>
      </c>
      <c r="AF344" s="300" t="str">
        <f t="shared" si="121"/>
        <v/>
      </c>
      <c r="AI344" s="63" t="str">
        <f t="shared" si="124"/>
        <v/>
      </c>
      <c r="AJ344" s="106" t="str">
        <f t="shared" si="125"/>
        <v/>
      </c>
      <c r="AK344" s="106" t="str">
        <f t="shared" si="126"/>
        <v/>
      </c>
      <c r="AL344" s="106" t="str">
        <f t="shared" si="127"/>
        <v/>
      </c>
      <c r="AM344" s="106" t="str">
        <f t="shared" si="128"/>
        <v/>
      </c>
      <c r="AN344" s="106" t="str">
        <f t="shared" si="129"/>
        <v/>
      </c>
      <c r="AR344" s="106" t="str">
        <f t="shared" si="130"/>
        <v/>
      </c>
      <c r="AS344" s="106" t="str">
        <f t="shared" si="131"/>
        <v/>
      </c>
      <c r="AT344" s="106" t="str">
        <f t="shared" si="132"/>
        <v/>
      </c>
      <c r="AU344" s="106" t="str">
        <f t="shared" si="133"/>
        <v/>
      </c>
      <c r="AV344" s="106" t="str">
        <f t="shared" si="134"/>
        <v/>
      </c>
    </row>
    <row r="345" spans="4:48">
      <c r="D345" s="159">
        <v>338</v>
      </c>
      <c r="F345" s="159" t="str">
        <f t="shared" si="136"/>
        <v/>
      </c>
      <c r="G345" s="159" t="str">
        <f t="shared" si="136"/>
        <v/>
      </c>
      <c r="H345" s="159" t="str">
        <f t="shared" si="136"/>
        <v/>
      </c>
      <c r="I345" s="159" t="str">
        <f t="shared" si="136"/>
        <v/>
      </c>
      <c r="J345" s="159" t="str">
        <f t="shared" si="136"/>
        <v/>
      </c>
      <c r="K345" s="292"/>
      <c r="L345" s="292"/>
      <c r="N345" s="319">
        <v>-2.4084752413018874E-2</v>
      </c>
      <c r="P345" s="319">
        <v>5.7449669564558423E-3</v>
      </c>
      <c r="R345" s="319">
        <v>0.76699849859595814</v>
      </c>
      <c r="AC345" s="300" t="str">
        <f t="shared" si="123"/>
        <v/>
      </c>
      <c r="AD345" s="300" t="str">
        <f t="shared" si="122"/>
        <v/>
      </c>
      <c r="AE345" s="300" t="str">
        <f t="shared" si="120"/>
        <v/>
      </c>
      <c r="AF345" s="300" t="str">
        <f t="shared" si="121"/>
        <v/>
      </c>
      <c r="AI345" s="63" t="str">
        <f t="shared" si="124"/>
        <v/>
      </c>
      <c r="AJ345" s="106" t="str">
        <f t="shared" si="125"/>
        <v/>
      </c>
      <c r="AK345" s="106" t="str">
        <f t="shared" si="126"/>
        <v/>
      </c>
      <c r="AL345" s="106" t="str">
        <f t="shared" si="127"/>
        <v/>
      </c>
      <c r="AM345" s="106" t="str">
        <f t="shared" si="128"/>
        <v/>
      </c>
      <c r="AN345" s="106" t="str">
        <f t="shared" si="129"/>
        <v/>
      </c>
      <c r="AR345" s="106" t="str">
        <f t="shared" si="130"/>
        <v/>
      </c>
      <c r="AS345" s="106" t="str">
        <f t="shared" si="131"/>
        <v/>
      </c>
      <c r="AT345" s="106" t="str">
        <f t="shared" si="132"/>
        <v/>
      </c>
      <c r="AU345" s="106" t="str">
        <f t="shared" si="133"/>
        <v/>
      </c>
      <c r="AV345" s="106" t="str">
        <f t="shared" si="134"/>
        <v/>
      </c>
    </row>
    <row r="346" spans="4:48">
      <c r="D346" s="159">
        <v>339</v>
      </c>
      <c r="F346" s="159" t="str">
        <f t="shared" si="136"/>
        <v/>
      </c>
      <c r="G346" s="159" t="str">
        <f t="shared" si="136"/>
        <v/>
      </c>
      <c r="H346" s="159" t="str">
        <f t="shared" si="136"/>
        <v/>
      </c>
      <c r="I346" s="159" t="str">
        <f t="shared" si="136"/>
        <v/>
      </c>
      <c r="J346" s="159" t="str">
        <f t="shared" si="136"/>
        <v/>
      </c>
      <c r="K346" s="292"/>
      <c r="L346" s="292"/>
      <c r="N346" s="319">
        <v>-3.3146058743978905E-2</v>
      </c>
      <c r="P346" s="319">
        <v>2.2831199619322848E-3</v>
      </c>
      <c r="R346" s="319">
        <v>0.25060165953096947</v>
      </c>
      <c r="AC346" s="300" t="str">
        <f t="shared" si="123"/>
        <v/>
      </c>
      <c r="AD346" s="300" t="str">
        <f t="shared" si="122"/>
        <v/>
      </c>
      <c r="AE346" s="300" t="str">
        <f t="shared" si="120"/>
        <v/>
      </c>
      <c r="AF346" s="300" t="str">
        <f t="shared" si="121"/>
        <v/>
      </c>
      <c r="AI346" s="63" t="str">
        <f t="shared" si="124"/>
        <v/>
      </c>
      <c r="AJ346" s="106" t="str">
        <f t="shared" si="125"/>
        <v/>
      </c>
      <c r="AK346" s="106" t="str">
        <f t="shared" si="126"/>
        <v/>
      </c>
      <c r="AL346" s="106" t="str">
        <f t="shared" si="127"/>
        <v/>
      </c>
      <c r="AM346" s="106" t="str">
        <f t="shared" si="128"/>
        <v/>
      </c>
      <c r="AN346" s="106" t="str">
        <f t="shared" si="129"/>
        <v/>
      </c>
      <c r="AR346" s="106" t="str">
        <f t="shared" si="130"/>
        <v/>
      </c>
      <c r="AS346" s="106" t="str">
        <f t="shared" si="131"/>
        <v/>
      </c>
      <c r="AT346" s="106" t="str">
        <f t="shared" si="132"/>
        <v/>
      </c>
      <c r="AU346" s="106" t="str">
        <f t="shared" si="133"/>
        <v/>
      </c>
      <c r="AV346" s="106" t="str">
        <f t="shared" si="134"/>
        <v/>
      </c>
    </row>
    <row r="347" spans="4:48">
      <c r="D347" s="159">
        <v>340</v>
      </c>
      <c r="F347" s="159" t="str">
        <f t="shared" si="136"/>
        <v/>
      </c>
      <c r="G347" s="159" t="str">
        <f t="shared" si="136"/>
        <v/>
      </c>
      <c r="H347" s="159" t="str">
        <f t="shared" si="136"/>
        <v/>
      </c>
      <c r="I347" s="159" t="str">
        <f t="shared" si="136"/>
        <v/>
      </c>
      <c r="J347" s="159" t="str">
        <f t="shared" si="136"/>
        <v/>
      </c>
      <c r="K347" s="292"/>
      <c r="L347" s="292"/>
      <c r="N347" s="319">
        <v>-3.9818120558775316E-2</v>
      </c>
      <c r="P347" s="319">
        <v>3.7308695834964351E-3</v>
      </c>
      <c r="R347" s="319">
        <v>0.44522240064840535</v>
      </c>
      <c r="AC347" s="300" t="str">
        <f t="shared" si="123"/>
        <v/>
      </c>
      <c r="AD347" s="300" t="str">
        <f t="shared" si="122"/>
        <v/>
      </c>
      <c r="AE347" s="300" t="str">
        <f t="shared" si="120"/>
        <v/>
      </c>
      <c r="AF347" s="300" t="str">
        <f t="shared" si="121"/>
        <v/>
      </c>
      <c r="AI347" s="63" t="str">
        <f t="shared" si="124"/>
        <v/>
      </c>
      <c r="AJ347" s="106" t="str">
        <f t="shared" si="125"/>
        <v/>
      </c>
      <c r="AK347" s="106" t="str">
        <f t="shared" si="126"/>
        <v/>
      </c>
      <c r="AL347" s="106" t="str">
        <f t="shared" si="127"/>
        <v/>
      </c>
      <c r="AM347" s="106" t="str">
        <f t="shared" si="128"/>
        <v/>
      </c>
      <c r="AN347" s="106" t="str">
        <f t="shared" si="129"/>
        <v/>
      </c>
      <c r="AR347" s="106" t="str">
        <f t="shared" si="130"/>
        <v/>
      </c>
      <c r="AS347" s="106" t="str">
        <f t="shared" si="131"/>
        <v/>
      </c>
      <c r="AT347" s="106" t="str">
        <f t="shared" si="132"/>
        <v/>
      </c>
      <c r="AU347" s="106" t="str">
        <f t="shared" si="133"/>
        <v/>
      </c>
      <c r="AV347" s="106" t="str">
        <f t="shared" si="134"/>
        <v/>
      </c>
    </row>
    <row r="348" spans="4:48">
      <c r="D348" s="159">
        <v>341</v>
      </c>
      <c r="F348" s="159" t="str">
        <f t="shared" ref="F348:J357" si="137">IF($C$5=0,IF($D348&gt;$A$5,"",INDIRECT(CONCATENATE("B",RANDBETWEEN(11,$D$5)))),IF($D348&gt;$A$5,"",$C$3*INDIRECT(CONCATENATE("B",RANDBETWEEN(11,$D$5)))))</f>
        <v/>
      </c>
      <c r="G348" s="159" t="str">
        <f t="shared" si="137"/>
        <v/>
      </c>
      <c r="H348" s="159" t="str">
        <f t="shared" si="137"/>
        <v/>
      </c>
      <c r="I348" s="159" t="str">
        <f t="shared" si="137"/>
        <v/>
      </c>
      <c r="J348" s="159" t="str">
        <f t="shared" si="137"/>
        <v/>
      </c>
      <c r="K348" s="292"/>
      <c r="L348" s="292"/>
      <c r="N348" s="319">
        <v>-2.4084752413018679E-2</v>
      </c>
      <c r="P348" s="319">
        <v>5.3888698466649232E-3</v>
      </c>
      <c r="R348" s="319">
        <v>0.70523080951906159</v>
      </c>
      <c r="AC348" s="300" t="str">
        <f t="shared" si="123"/>
        <v/>
      </c>
      <c r="AD348" s="300" t="str">
        <f t="shared" si="122"/>
        <v/>
      </c>
      <c r="AE348" s="300" t="str">
        <f t="shared" si="120"/>
        <v/>
      </c>
      <c r="AF348" s="300" t="str">
        <f t="shared" si="121"/>
        <v/>
      </c>
      <c r="AI348" s="63" t="str">
        <f t="shared" si="124"/>
        <v/>
      </c>
      <c r="AJ348" s="106" t="str">
        <f t="shared" si="125"/>
        <v/>
      </c>
      <c r="AK348" s="106" t="str">
        <f t="shared" si="126"/>
        <v/>
      </c>
      <c r="AL348" s="106" t="str">
        <f t="shared" si="127"/>
        <v/>
      </c>
      <c r="AM348" s="106" t="str">
        <f t="shared" si="128"/>
        <v/>
      </c>
      <c r="AN348" s="106" t="str">
        <f t="shared" si="129"/>
        <v/>
      </c>
      <c r="AR348" s="106" t="str">
        <f t="shared" si="130"/>
        <v/>
      </c>
      <c r="AS348" s="106" t="str">
        <f t="shared" si="131"/>
        <v/>
      </c>
      <c r="AT348" s="106" t="str">
        <f t="shared" si="132"/>
        <v/>
      </c>
      <c r="AU348" s="106" t="str">
        <f t="shared" si="133"/>
        <v/>
      </c>
      <c r="AV348" s="106" t="str">
        <f t="shared" si="134"/>
        <v/>
      </c>
    </row>
    <row r="349" spans="4:48">
      <c r="D349" s="159">
        <v>342</v>
      </c>
      <c r="F349" s="159" t="str">
        <f t="shared" si="137"/>
        <v/>
      </c>
      <c r="G349" s="159" t="str">
        <f t="shared" si="137"/>
        <v/>
      </c>
      <c r="H349" s="159" t="str">
        <f t="shared" si="137"/>
        <v/>
      </c>
      <c r="I349" s="159" t="str">
        <f t="shared" si="137"/>
        <v/>
      </c>
      <c r="J349" s="159" t="str">
        <f t="shared" si="137"/>
        <v/>
      </c>
      <c r="K349" s="292"/>
      <c r="L349" s="292"/>
      <c r="N349" s="319">
        <v>-3.1983400657088046E-2</v>
      </c>
      <c r="P349" s="319">
        <v>3.9556405031928579E-3</v>
      </c>
      <c r="R349" s="319">
        <v>0.4779797329259583</v>
      </c>
      <c r="AC349" s="300" t="str">
        <f t="shared" si="123"/>
        <v/>
      </c>
      <c r="AD349" s="300" t="str">
        <f t="shared" si="122"/>
        <v/>
      </c>
      <c r="AE349" s="300" t="str">
        <f t="shared" si="120"/>
        <v/>
      </c>
      <c r="AF349" s="300" t="str">
        <f t="shared" si="121"/>
        <v/>
      </c>
      <c r="AI349" s="63" t="str">
        <f t="shared" si="124"/>
        <v/>
      </c>
      <c r="AJ349" s="106" t="str">
        <f t="shared" si="125"/>
        <v/>
      </c>
      <c r="AK349" s="106" t="str">
        <f t="shared" si="126"/>
        <v/>
      </c>
      <c r="AL349" s="106" t="str">
        <f t="shared" si="127"/>
        <v/>
      </c>
      <c r="AM349" s="106" t="str">
        <f t="shared" si="128"/>
        <v/>
      </c>
      <c r="AN349" s="106" t="str">
        <f t="shared" si="129"/>
        <v/>
      </c>
      <c r="AR349" s="106" t="str">
        <f t="shared" si="130"/>
        <v/>
      </c>
      <c r="AS349" s="106" t="str">
        <f t="shared" si="131"/>
        <v/>
      </c>
      <c r="AT349" s="106" t="str">
        <f t="shared" si="132"/>
        <v/>
      </c>
      <c r="AU349" s="106" t="str">
        <f t="shared" si="133"/>
        <v/>
      </c>
      <c r="AV349" s="106" t="str">
        <f t="shared" si="134"/>
        <v/>
      </c>
    </row>
    <row r="350" spans="4:48">
      <c r="D350" s="159">
        <v>343</v>
      </c>
      <c r="F350" s="159" t="str">
        <f t="shared" si="137"/>
        <v/>
      </c>
      <c r="G350" s="159" t="str">
        <f t="shared" si="137"/>
        <v/>
      </c>
      <c r="H350" s="159" t="str">
        <f t="shared" si="137"/>
        <v/>
      </c>
      <c r="I350" s="159" t="str">
        <f t="shared" si="137"/>
        <v/>
      </c>
      <c r="J350" s="159" t="str">
        <f t="shared" si="137"/>
        <v/>
      </c>
      <c r="K350" s="292"/>
      <c r="L350" s="292"/>
      <c r="N350" s="319">
        <v>-2.2582724895992987E-2</v>
      </c>
      <c r="P350" s="319">
        <v>4.9626891896725591E-3</v>
      </c>
      <c r="R350" s="319">
        <v>0.63425275884948151</v>
      </c>
      <c r="AC350" s="300" t="str">
        <f t="shared" si="123"/>
        <v/>
      </c>
      <c r="AD350" s="300" t="str">
        <f t="shared" si="122"/>
        <v/>
      </c>
      <c r="AE350" s="300" t="str">
        <f t="shared" si="120"/>
        <v/>
      </c>
      <c r="AF350" s="300" t="str">
        <f t="shared" si="121"/>
        <v/>
      </c>
      <c r="AI350" s="63" t="str">
        <f t="shared" si="124"/>
        <v/>
      </c>
      <c r="AJ350" s="106" t="str">
        <f t="shared" si="125"/>
        <v/>
      </c>
      <c r="AK350" s="106" t="str">
        <f t="shared" si="126"/>
        <v/>
      </c>
      <c r="AL350" s="106" t="str">
        <f t="shared" si="127"/>
        <v/>
      </c>
      <c r="AM350" s="106" t="str">
        <f t="shared" si="128"/>
        <v/>
      </c>
      <c r="AN350" s="106" t="str">
        <f t="shared" si="129"/>
        <v/>
      </c>
      <c r="AR350" s="106" t="str">
        <f t="shared" si="130"/>
        <v/>
      </c>
      <c r="AS350" s="106" t="str">
        <f t="shared" si="131"/>
        <v/>
      </c>
      <c r="AT350" s="106" t="str">
        <f t="shared" si="132"/>
        <v/>
      </c>
      <c r="AU350" s="106" t="str">
        <f t="shared" si="133"/>
        <v/>
      </c>
      <c r="AV350" s="106" t="str">
        <f t="shared" si="134"/>
        <v/>
      </c>
    </row>
    <row r="351" spans="4:48">
      <c r="D351" s="159">
        <v>344</v>
      </c>
      <c r="F351" s="159" t="str">
        <f t="shared" si="137"/>
        <v/>
      </c>
      <c r="G351" s="159" t="str">
        <f t="shared" si="137"/>
        <v/>
      </c>
      <c r="H351" s="159" t="str">
        <f t="shared" si="137"/>
        <v/>
      </c>
      <c r="I351" s="159" t="str">
        <f t="shared" si="137"/>
        <v/>
      </c>
      <c r="J351" s="159" t="str">
        <f t="shared" si="137"/>
        <v/>
      </c>
      <c r="K351" s="292"/>
      <c r="L351" s="292"/>
      <c r="N351" s="319">
        <v>-2.825043151778317E-2</v>
      </c>
      <c r="P351" s="319">
        <v>4.9014465467795091E-3</v>
      </c>
      <c r="R351" s="319">
        <v>0.62409319083449843</v>
      </c>
      <c r="AC351" s="300" t="str">
        <f t="shared" si="123"/>
        <v/>
      </c>
      <c r="AD351" s="300" t="str">
        <f t="shared" si="122"/>
        <v/>
      </c>
      <c r="AE351" s="300" t="str">
        <f t="shared" si="120"/>
        <v/>
      </c>
      <c r="AF351" s="300" t="str">
        <f t="shared" si="121"/>
        <v/>
      </c>
      <c r="AI351" s="63" t="str">
        <f t="shared" si="124"/>
        <v/>
      </c>
      <c r="AJ351" s="106" t="str">
        <f t="shared" si="125"/>
        <v/>
      </c>
      <c r="AK351" s="106" t="str">
        <f t="shared" si="126"/>
        <v/>
      </c>
      <c r="AL351" s="106" t="str">
        <f t="shared" si="127"/>
        <v/>
      </c>
      <c r="AM351" s="106" t="str">
        <f t="shared" si="128"/>
        <v/>
      </c>
      <c r="AN351" s="106" t="str">
        <f t="shared" si="129"/>
        <v/>
      </c>
      <c r="AR351" s="106" t="str">
        <f t="shared" si="130"/>
        <v/>
      </c>
      <c r="AS351" s="106" t="str">
        <f t="shared" si="131"/>
        <v/>
      </c>
      <c r="AT351" s="106" t="str">
        <f t="shared" si="132"/>
        <v/>
      </c>
      <c r="AU351" s="106" t="str">
        <f t="shared" si="133"/>
        <v/>
      </c>
      <c r="AV351" s="106" t="str">
        <f t="shared" si="134"/>
        <v/>
      </c>
    </row>
    <row r="352" spans="4:48">
      <c r="D352" s="159">
        <v>345</v>
      </c>
      <c r="F352" s="159" t="str">
        <f t="shared" si="137"/>
        <v/>
      </c>
      <c r="G352" s="159" t="str">
        <f t="shared" si="137"/>
        <v/>
      </c>
      <c r="H352" s="159" t="str">
        <f t="shared" si="137"/>
        <v/>
      </c>
      <c r="I352" s="159" t="str">
        <f t="shared" si="137"/>
        <v/>
      </c>
      <c r="J352" s="159" t="str">
        <f t="shared" si="137"/>
        <v/>
      </c>
      <c r="K352" s="292"/>
      <c r="L352" s="292"/>
      <c r="N352" s="319">
        <v>-1.61216541955445E-2</v>
      </c>
      <c r="P352" s="319">
        <v>6.1099049705551486E-3</v>
      </c>
      <c r="R352" s="319">
        <v>0.83228000856679651</v>
      </c>
      <c r="AC352" s="300" t="str">
        <f t="shared" si="123"/>
        <v/>
      </c>
      <c r="AD352" s="300" t="str">
        <f t="shared" si="122"/>
        <v/>
      </c>
      <c r="AE352" s="300" t="str">
        <f t="shared" si="120"/>
        <v/>
      </c>
      <c r="AF352" s="300" t="str">
        <f t="shared" si="121"/>
        <v/>
      </c>
      <c r="AI352" s="63" t="str">
        <f t="shared" si="124"/>
        <v/>
      </c>
      <c r="AJ352" s="106" t="str">
        <f t="shared" si="125"/>
        <v/>
      </c>
      <c r="AK352" s="106" t="str">
        <f t="shared" si="126"/>
        <v/>
      </c>
      <c r="AL352" s="106" t="str">
        <f t="shared" si="127"/>
        <v/>
      </c>
      <c r="AM352" s="106" t="str">
        <f t="shared" si="128"/>
        <v/>
      </c>
      <c r="AN352" s="106" t="str">
        <f t="shared" si="129"/>
        <v/>
      </c>
      <c r="AR352" s="106" t="str">
        <f t="shared" si="130"/>
        <v/>
      </c>
      <c r="AS352" s="106" t="str">
        <f t="shared" si="131"/>
        <v/>
      </c>
      <c r="AT352" s="106" t="str">
        <f t="shared" si="132"/>
        <v/>
      </c>
      <c r="AU352" s="106" t="str">
        <f t="shared" si="133"/>
        <v/>
      </c>
      <c r="AV352" s="106" t="str">
        <f t="shared" si="134"/>
        <v/>
      </c>
    </row>
    <row r="353" spans="4:48">
      <c r="D353" s="159">
        <v>346</v>
      </c>
      <c r="F353" s="159" t="str">
        <f t="shared" si="137"/>
        <v/>
      </c>
      <c r="G353" s="159" t="str">
        <f t="shared" si="137"/>
        <v/>
      </c>
      <c r="H353" s="159" t="str">
        <f t="shared" si="137"/>
        <v/>
      </c>
      <c r="I353" s="159" t="str">
        <f t="shared" si="137"/>
        <v/>
      </c>
      <c r="J353" s="159" t="str">
        <f t="shared" si="137"/>
        <v/>
      </c>
      <c r="K353" s="292"/>
      <c r="L353" s="292"/>
      <c r="N353" s="319">
        <v>-4.2445137695819389E-2</v>
      </c>
      <c r="P353" s="319">
        <v>2.9340715386210674E-3</v>
      </c>
      <c r="R353" s="319">
        <v>0.33449434850529336</v>
      </c>
      <c r="AC353" s="300" t="str">
        <f t="shared" si="123"/>
        <v/>
      </c>
      <c r="AD353" s="300" t="str">
        <f t="shared" si="122"/>
        <v/>
      </c>
      <c r="AE353" s="300" t="str">
        <f t="shared" si="120"/>
        <v/>
      </c>
      <c r="AF353" s="300" t="str">
        <f t="shared" si="121"/>
        <v/>
      </c>
      <c r="AI353" s="63" t="str">
        <f t="shared" si="124"/>
        <v/>
      </c>
      <c r="AJ353" s="106" t="str">
        <f t="shared" si="125"/>
        <v/>
      </c>
      <c r="AK353" s="106" t="str">
        <f t="shared" si="126"/>
        <v/>
      </c>
      <c r="AL353" s="106" t="str">
        <f t="shared" si="127"/>
        <v/>
      </c>
      <c r="AM353" s="106" t="str">
        <f t="shared" si="128"/>
        <v/>
      </c>
      <c r="AN353" s="106" t="str">
        <f t="shared" si="129"/>
        <v/>
      </c>
      <c r="AR353" s="106" t="str">
        <f t="shared" si="130"/>
        <v/>
      </c>
      <c r="AS353" s="106" t="str">
        <f t="shared" si="131"/>
        <v/>
      </c>
      <c r="AT353" s="106" t="str">
        <f t="shared" si="132"/>
        <v/>
      </c>
      <c r="AU353" s="106" t="str">
        <f t="shared" si="133"/>
        <v/>
      </c>
      <c r="AV353" s="106" t="str">
        <f t="shared" si="134"/>
        <v/>
      </c>
    </row>
    <row r="354" spans="4:48">
      <c r="D354" s="159">
        <v>347</v>
      </c>
      <c r="F354" s="159" t="str">
        <f t="shared" si="137"/>
        <v/>
      </c>
      <c r="G354" s="159" t="str">
        <f t="shared" si="137"/>
        <v/>
      </c>
      <c r="H354" s="159" t="str">
        <f t="shared" si="137"/>
        <v/>
      </c>
      <c r="I354" s="159" t="str">
        <f t="shared" si="137"/>
        <v/>
      </c>
      <c r="J354" s="159" t="str">
        <f t="shared" si="137"/>
        <v/>
      </c>
      <c r="K354" s="292"/>
      <c r="L354" s="292"/>
      <c r="N354" s="319">
        <v>-3.9818120558775254E-2</v>
      </c>
      <c r="P354" s="319">
        <v>3.3602521956134289E-3</v>
      </c>
      <c r="R354" s="319">
        <v>0.39245344141400307</v>
      </c>
      <c r="AC354" s="300" t="str">
        <f t="shared" si="123"/>
        <v/>
      </c>
      <c r="AD354" s="300" t="str">
        <f t="shared" si="122"/>
        <v/>
      </c>
      <c r="AE354" s="300" t="str">
        <f t="shared" si="120"/>
        <v/>
      </c>
      <c r="AF354" s="300" t="str">
        <f t="shared" si="121"/>
        <v/>
      </c>
      <c r="AI354" s="63" t="str">
        <f t="shared" si="124"/>
        <v/>
      </c>
      <c r="AJ354" s="106" t="str">
        <f t="shared" si="125"/>
        <v/>
      </c>
      <c r="AK354" s="106" t="str">
        <f t="shared" si="126"/>
        <v/>
      </c>
      <c r="AL354" s="106" t="str">
        <f t="shared" si="127"/>
        <v/>
      </c>
      <c r="AM354" s="106" t="str">
        <f t="shared" si="128"/>
        <v/>
      </c>
      <c r="AN354" s="106" t="str">
        <f t="shared" si="129"/>
        <v/>
      </c>
      <c r="AR354" s="106" t="str">
        <f t="shared" si="130"/>
        <v/>
      </c>
      <c r="AS354" s="106" t="str">
        <f t="shared" si="131"/>
        <v/>
      </c>
      <c r="AT354" s="106" t="str">
        <f t="shared" si="132"/>
        <v/>
      </c>
      <c r="AU354" s="106" t="str">
        <f t="shared" si="133"/>
        <v/>
      </c>
      <c r="AV354" s="106" t="str">
        <f t="shared" si="134"/>
        <v/>
      </c>
    </row>
    <row r="355" spans="4:48">
      <c r="D355" s="159">
        <v>348</v>
      </c>
      <c r="F355" s="159" t="str">
        <f t="shared" si="137"/>
        <v/>
      </c>
      <c r="G355" s="159" t="str">
        <f t="shared" si="137"/>
        <v/>
      </c>
      <c r="H355" s="159" t="str">
        <f t="shared" si="137"/>
        <v/>
      </c>
      <c r="I355" s="159" t="str">
        <f t="shared" si="137"/>
        <v/>
      </c>
      <c r="J355" s="159" t="str">
        <f t="shared" si="137"/>
        <v/>
      </c>
      <c r="K355" s="292"/>
      <c r="L355" s="292"/>
      <c r="N355" s="319">
        <v>-3.0493529920109601E-2</v>
      </c>
      <c r="P355" s="319">
        <v>4.2504949700907209E-3</v>
      </c>
      <c r="R355" s="319">
        <v>0.52199493535922947</v>
      </c>
      <c r="AC355" s="300" t="str">
        <f t="shared" si="123"/>
        <v/>
      </c>
      <c r="AD355" s="300" t="str">
        <f t="shared" si="122"/>
        <v/>
      </c>
      <c r="AE355" s="300" t="str">
        <f t="shared" si="120"/>
        <v/>
      </c>
      <c r="AF355" s="300" t="str">
        <f t="shared" si="121"/>
        <v/>
      </c>
      <c r="AI355" s="63" t="str">
        <f t="shared" si="124"/>
        <v/>
      </c>
      <c r="AJ355" s="106" t="str">
        <f t="shared" si="125"/>
        <v/>
      </c>
      <c r="AK355" s="106" t="str">
        <f t="shared" si="126"/>
        <v/>
      </c>
      <c r="AL355" s="106" t="str">
        <f t="shared" si="127"/>
        <v/>
      </c>
      <c r="AM355" s="106" t="str">
        <f t="shared" si="128"/>
        <v/>
      </c>
      <c r="AN355" s="106" t="str">
        <f t="shared" si="129"/>
        <v/>
      </c>
      <c r="AR355" s="106" t="str">
        <f t="shared" si="130"/>
        <v/>
      </c>
      <c r="AS355" s="106" t="str">
        <f t="shared" si="131"/>
        <v/>
      </c>
      <c r="AT355" s="106" t="str">
        <f t="shared" si="132"/>
        <v/>
      </c>
      <c r="AU355" s="106" t="str">
        <f t="shared" si="133"/>
        <v/>
      </c>
      <c r="AV355" s="106" t="str">
        <f t="shared" si="134"/>
        <v/>
      </c>
    </row>
    <row r="356" spans="4:48">
      <c r="D356" s="159">
        <v>349</v>
      </c>
      <c r="F356" s="159" t="str">
        <f t="shared" si="137"/>
        <v/>
      </c>
      <c r="G356" s="159" t="str">
        <f t="shared" si="137"/>
        <v/>
      </c>
      <c r="H356" s="159" t="str">
        <f t="shared" si="137"/>
        <v/>
      </c>
      <c r="I356" s="159" t="str">
        <f t="shared" si="137"/>
        <v/>
      </c>
      <c r="J356" s="159" t="str">
        <f t="shared" si="137"/>
        <v/>
      </c>
      <c r="K356" s="292"/>
      <c r="L356" s="292"/>
      <c r="N356" s="319">
        <v>-4.097136857929097E-2</v>
      </c>
      <c r="P356" s="319">
        <v>3.9177590427002858E-3</v>
      </c>
      <c r="R356" s="319">
        <v>0.47218992817318428</v>
      </c>
      <c r="AC356" s="300" t="str">
        <f t="shared" si="123"/>
        <v/>
      </c>
      <c r="AD356" s="300" t="str">
        <f t="shared" si="122"/>
        <v/>
      </c>
      <c r="AE356" s="300" t="str">
        <f t="shared" si="120"/>
        <v/>
      </c>
      <c r="AF356" s="300" t="str">
        <f t="shared" si="121"/>
        <v/>
      </c>
      <c r="AI356" s="63" t="str">
        <f t="shared" si="124"/>
        <v/>
      </c>
      <c r="AJ356" s="106" t="str">
        <f t="shared" si="125"/>
        <v/>
      </c>
      <c r="AK356" s="106" t="str">
        <f t="shared" si="126"/>
        <v/>
      </c>
      <c r="AL356" s="106" t="str">
        <f t="shared" si="127"/>
        <v/>
      </c>
      <c r="AM356" s="106" t="str">
        <f t="shared" si="128"/>
        <v/>
      </c>
      <c r="AN356" s="106" t="str">
        <f t="shared" si="129"/>
        <v/>
      </c>
      <c r="AR356" s="106" t="str">
        <f t="shared" si="130"/>
        <v/>
      </c>
      <c r="AS356" s="106" t="str">
        <f t="shared" si="131"/>
        <v/>
      </c>
      <c r="AT356" s="106" t="str">
        <f t="shared" si="132"/>
        <v/>
      </c>
      <c r="AU356" s="106" t="str">
        <f t="shared" si="133"/>
        <v/>
      </c>
      <c r="AV356" s="106" t="str">
        <f t="shared" si="134"/>
        <v/>
      </c>
    </row>
    <row r="357" spans="4:48">
      <c r="D357" s="159">
        <v>350</v>
      </c>
      <c r="F357" s="159" t="str">
        <f t="shared" si="137"/>
        <v/>
      </c>
      <c r="G357" s="159" t="str">
        <f t="shared" si="137"/>
        <v/>
      </c>
      <c r="H357" s="159" t="str">
        <f t="shared" si="137"/>
        <v/>
      </c>
      <c r="I357" s="159" t="str">
        <f t="shared" si="137"/>
        <v/>
      </c>
      <c r="J357" s="159" t="str">
        <f t="shared" si="137"/>
        <v/>
      </c>
      <c r="K357" s="292"/>
      <c r="L357" s="292"/>
      <c r="N357" s="319">
        <v>-3.9818120558775129E-2</v>
      </c>
      <c r="P357" s="319">
        <v>4.60659207988164E-3</v>
      </c>
      <c r="R357" s="319">
        <v>0.57712536662934921</v>
      </c>
      <c r="AC357" s="300" t="str">
        <f t="shared" si="123"/>
        <v/>
      </c>
      <c r="AD357" s="300" t="str">
        <f t="shared" si="122"/>
        <v/>
      </c>
      <c r="AE357" s="300" t="str">
        <f t="shared" si="120"/>
        <v/>
      </c>
      <c r="AF357" s="300" t="str">
        <f t="shared" si="121"/>
        <v/>
      </c>
      <c r="AI357" s="63" t="str">
        <f t="shared" si="124"/>
        <v/>
      </c>
      <c r="AJ357" s="106" t="str">
        <f t="shared" si="125"/>
        <v/>
      </c>
      <c r="AK357" s="106" t="str">
        <f t="shared" si="126"/>
        <v/>
      </c>
      <c r="AL357" s="106" t="str">
        <f t="shared" si="127"/>
        <v/>
      </c>
      <c r="AM357" s="106" t="str">
        <f t="shared" si="128"/>
        <v/>
      </c>
      <c r="AN357" s="106" t="str">
        <f t="shared" si="129"/>
        <v/>
      </c>
      <c r="AR357" s="106" t="str">
        <f t="shared" si="130"/>
        <v/>
      </c>
      <c r="AS357" s="106" t="str">
        <f t="shared" si="131"/>
        <v/>
      </c>
      <c r="AT357" s="106" t="str">
        <f t="shared" si="132"/>
        <v/>
      </c>
      <c r="AU357" s="106" t="str">
        <f t="shared" si="133"/>
        <v/>
      </c>
      <c r="AV357" s="106" t="str">
        <f t="shared" si="134"/>
        <v/>
      </c>
    </row>
    <row r="358" spans="4:48">
      <c r="D358" s="159">
        <v>351</v>
      </c>
      <c r="F358" s="159" t="str">
        <f t="shared" ref="F358:J367" si="138">IF($C$5=0,IF($D358&gt;$A$5,"",INDIRECT(CONCATENATE("B",RANDBETWEEN(11,$D$5)))),IF($D358&gt;$A$5,"",$C$3*INDIRECT(CONCATENATE("B",RANDBETWEEN(11,$D$5)))))</f>
        <v/>
      </c>
      <c r="G358" s="159" t="str">
        <f t="shared" si="138"/>
        <v/>
      </c>
      <c r="H358" s="159" t="str">
        <f t="shared" si="138"/>
        <v/>
      </c>
      <c r="I358" s="159" t="str">
        <f t="shared" si="138"/>
        <v/>
      </c>
      <c r="J358" s="159" t="str">
        <f t="shared" si="138"/>
        <v/>
      </c>
      <c r="K358" s="292"/>
      <c r="L358" s="292"/>
      <c r="N358" s="319">
        <v>-2.4084752413018731E-2</v>
      </c>
      <c r="P358" s="319">
        <v>6.3258349859431819E-3</v>
      </c>
      <c r="R358" s="319">
        <v>0.8725049937499334</v>
      </c>
      <c r="AC358" s="300" t="str">
        <f t="shared" si="123"/>
        <v/>
      </c>
      <c r="AD358" s="300" t="str">
        <f t="shared" si="122"/>
        <v/>
      </c>
      <c r="AE358" s="300" t="str">
        <f t="shared" si="120"/>
        <v/>
      </c>
      <c r="AF358" s="300" t="str">
        <f t="shared" si="121"/>
        <v/>
      </c>
      <c r="AI358" s="63" t="str">
        <f t="shared" si="124"/>
        <v/>
      </c>
      <c r="AJ358" s="106" t="str">
        <f t="shared" si="125"/>
        <v/>
      </c>
      <c r="AK358" s="106" t="str">
        <f t="shared" si="126"/>
        <v/>
      </c>
      <c r="AL358" s="106" t="str">
        <f t="shared" si="127"/>
        <v/>
      </c>
      <c r="AM358" s="106" t="str">
        <f t="shared" si="128"/>
        <v/>
      </c>
      <c r="AN358" s="106" t="str">
        <f t="shared" si="129"/>
        <v/>
      </c>
      <c r="AR358" s="106" t="str">
        <f t="shared" si="130"/>
        <v/>
      </c>
      <c r="AS358" s="106" t="str">
        <f t="shared" si="131"/>
        <v/>
      </c>
      <c r="AT358" s="106" t="str">
        <f t="shared" si="132"/>
        <v/>
      </c>
      <c r="AU358" s="106" t="str">
        <f t="shared" si="133"/>
        <v/>
      </c>
      <c r="AV358" s="106" t="str">
        <f t="shared" si="134"/>
        <v/>
      </c>
    </row>
    <row r="359" spans="4:48">
      <c r="D359" s="159">
        <v>352</v>
      </c>
      <c r="F359" s="159" t="str">
        <f t="shared" si="138"/>
        <v/>
      </c>
      <c r="G359" s="159" t="str">
        <f t="shared" si="138"/>
        <v/>
      </c>
      <c r="H359" s="159" t="str">
        <f t="shared" si="138"/>
        <v/>
      </c>
      <c r="I359" s="159" t="str">
        <f t="shared" si="138"/>
        <v/>
      </c>
      <c r="J359" s="159" t="str">
        <f t="shared" si="138"/>
        <v/>
      </c>
      <c r="K359" s="292"/>
      <c r="L359" s="292"/>
      <c r="N359" s="319">
        <v>-3.9818120558775233E-2</v>
      </c>
      <c r="P359" s="319">
        <v>5.3042660213713875E-3</v>
      </c>
      <c r="R359" s="319">
        <v>0.69071826631901989</v>
      </c>
      <c r="AC359" s="300" t="str">
        <f t="shared" si="123"/>
        <v/>
      </c>
      <c r="AD359" s="300" t="str">
        <f t="shared" si="122"/>
        <v/>
      </c>
      <c r="AE359" s="300" t="str">
        <f t="shared" si="120"/>
        <v/>
      </c>
      <c r="AF359" s="300" t="str">
        <f t="shared" si="121"/>
        <v/>
      </c>
      <c r="AI359" s="63" t="str">
        <f t="shared" si="124"/>
        <v/>
      </c>
      <c r="AJ359" s="106" t="str">
        <f t="shared" si="125"/>
        <v/>
      </c>
      <c r="AK359" s="106" t="str">
        <f t="shared" si="126"/>
        <v/>
      </c>
      <c r="AL359" s="106" t="str">
        <f t="shared" si="127"/>
        <v/>
      </c>
      <c r="AM359" s="106" t="str">
        <f t="shared" si="128"/>
        <v/>
      </c>
      <c r="AN359" s="106" t="str">
        <f t="shared" si="129"/>
        <v/>
      </c>
      <c r="AR359" s="106" t="str">
        <f t="shared" si="130"/>
        <v/>
      </c>
      <c r="AS359" s="106" t="str">
        <f t="shared" si="131"/>
        <v/>
      </c>
      <c r="AT359" s="106" t="str">
        <f t="shared" si="132"/>
        <v/>
      </c>
      <c r="AU359" s="106" t="str">
        <f t="shared" si="133"/>
        <v/>
      </c>
      <c r="AV359" s="106" t="str">
        <f t="shared" si="134"/>
        <v/>
      </c>
    </row>
    <row r="360" spans="4:48">
      <c r="D360" s="159">
        <v>353</v>
      </c>
      <c r="F360" s="159" t="str">
        <f t="shared" si="138"/>
        <v/>
      </c>
      <c r="G360" s="159" t="str">
        <f t="shared" si="138"/>
        <v/>
      </c>
      <c r="H360" s="159" t="str">
        <f t="shared" si="138"/>
        <v/>
      </c>
      <c r="I360" s="159" t="str">
        <f t="shared" si="138"/>
        <v/>
      </c>
      <c r="J360" s="159" t="str">
        <f t="shared" si="138"/>
        <v/>
      </c>
      <c r="K360" s="292"/>
      <c r="L360" s="292"/>
      <c r="N360" s="319">
        <v>-3.0909097364303317E-2</v>
      </c>
      <c r="P360" s="319">
        <v>3.6929881230038653E-3</v>
      </c>
      <c r="R360" s="319">
        <v>0.43956091873652259</v>
      </c>
      <c r="AC360" s="300" t="str">
        <f t="shared" si="123"/>
        <v/>
      </c>
      <c r="AD360" s="300" t="str">
        <f t="shared" si="122"/>
        <v/>
      </c>
      <c r="AE360" s="300" t="str">
        <f t="shared" si="120"/>
        <v/>
      </c>
      <c r="AF360" s="300" t="str">
        <f t="shared" si="121"/>
        <v/>
      </c>
      <c r="AI360" s="63" t="str">
        <f t="shared" si="124"/>
        <v/>
      </c>
      <c r="AJ360" s="106" t="str">
        <f t="shared" si="125"/>
        <v/>
      </c>
      <c r="AK360" s="106" t="str">
        <f t="shared" si="126"/>
        <v/>
      </c>
      <c r="AL360" s="106" t="str">
        <f t="shared" si="127"/>
        <v/>
      </c>
      <c r="AM360" s="106" t="str">
        <f t="shared" si="128"/>
        <v/>
      </c>
      <c r="AN360" s="106" t="str">
        <f t="shared" si="129"/>
        <v/>
      </c>
      <c r="AR360" s="106" t="str">
        <f t="shared" si="130"/>
        <v/>
      </c>
      <c r="AS360" s="106" t="str">
        <f t="shared" si="131"/>
        <v/>
      </c>
      <c r="AT360" s="106" t="str">
        <f t="shared" si="132"/>
        <v/>
      </c>
      <c r="AU360" s="106" t="str">
        <f t="shared" si="133"/>
        <v/>
      </c>
      <c r="AV360" s="106" t="str">
        <f t="shared" si="134"/>
        <v/>
      </c>
    </row>
    <row r="361" spans="4:48">
      <c r="D361" s="159">
        <v>354</v>
      </c>
      <c r="F361" s="159" t="str">
        <f t="shared" si="138"/>
        <v/>
      </c>
      <c r="G361" s="159" t="str">
        <f t="shared" si="138"/>
        <v/>
      </c>
      <c r="H361" s="159" t="str">
        <f t="shared" si="138"/>
        <v/>
      </c>
      <c r="I361" s="159" t="str">
        <f t="shared" si="138"/>
        <v/>
      </c>
      <c r="J361" s="159" t="str">
        <f t="shared" si="138"/>
        <v/>
      </c>
      <c r="K361" s="292"/>
      <c r="L361" s="292"/>
      <c r="N361" s="319">
        <v>-3.1983400657087879E-2</v>
      </c>
      <c r="P361" s="319">
        <v>3.637424853894513E-3</v>
      </c>
      <c r="R361" s="319">
        <v>0.43192445272467861</v>
      </c>
      <c r="AC361" s="300" t="str">
        <f t="shared" si="123"/>
        <v/>
      </c>
      <c r="AD361" s="300" t="str">
        <f t="shared" si="122"/>
        <v/>
      </c>
      <c r="AE361" s="300" t="str">
        <f t="shared" si="120"/>
        <v/>
      </c>
      <c r="AF361" s="300" t="str">
        <f t="shared" si="121"/>
        <v/>
      </c>
      <c r="AI361" s="63" t="str">
        <f t="shared" si="124"/>
        <v/>
      </c>
      <c r="AJ361" s="106" t="str">
        <f t="shared" si="125"/>
        <v/>
      </c>
      <c r="AK361" s="106" t="str">
        <f t="shared" si="126"/>
        <v/>
      </c>
      <c r="AL361" s="106" t="str">
        <f t="shared" si="127"/>
        <v/>
      </c>
      <c r="AM361" s="106" t="str">
        <f t="shared" si="128"/>
        <v/>
      </c>
      <c r="AN361" s="106" t="str">
        <f t="shared" si="129"/>
        <v/>
      </c>
      <c r="AR361" s="106" t="str">
        <f t="shared" si="130"/>
        <v/>
      </c>
      <c r="AS361" s="106" t="str">
        <f t="shared" si="131"/>
        <v/>
      </c>
      <c r="AT361" s="106" t="str">
        <f t="shared" si="132"/>
        <v/>
      </c>
      <c r="AU361" s="106" t="str">
        <f t="shared" si="133"/>
        <v/>
      </c>
      <c r="AV361" s="106" t="str">
        <f t="shared" si="134"/>
        <v/>
      </c>
    </row>
    <row r="362" spans="4:48">
      <c r="D362" s="159">
        <v>355</v>
      </c>
      <c r="F362" s="159" t="str">
        <f t="shared" si="138"/>
        <v/>
      </c>
      <c r="G362" s="159" t="str">
        <f t="shared" si="138"/>
        <v/>
      </c>
      <c r="H362" s="159" t="str">
        <f t="shared" si="138"/>
        <v/>
      </c>
      <c r="I362" s="159" t="str">
        <f t="shared" si="138"/>
        <v/>
      </c>
      <c r="J362" s="159" t="str">
        <f t="shared" si="138"/>
        <v/>
      </c>
      <c r="K362" s="292"/>
      <c r="L362" s="292"/>
      <c r="N362" s="319">
        <v>-2.4084752413018769E-2</v>
      </c>
      <c r="P362" s="319">
        <v>5.3421474818639604E-3</v>
      </c>
      <c r="R362" s="319">
        <v>0.69736749578772117</v>
      </c>
      <c r="AC362" s="300" t="str">
        <f t="shared" si="123"/>
        <v/>
      </c>
      <c r="AD362" s="300" t="str">
        <f t="shared" si="122"/>
        <v/>
      </c>
      <c r="AE362" s="300" t="str">
        <f t="shared" si="120"/>
        <v/>
      </c>
      <c r="AF362" s="300" t="str">
        <f t="shared" si="121"/>
        <v/>
      </c>
      <c r="AI362" s="63" t="str">
        <f t="shared" si="124"/>
        <v/>
      </c>
      <c r="AJ362" s="106" t="str">
        <f t="shared" si="125"/>
        <v/>
      </c>
      <c r="AK362" s="106" t="str">
        <f t="shared" si="126"/>
        <v/>
      </c>
      <c r="AL362" s="106" t="str">
        <f t="shared" si="127"/>
        <v/>
      </c>
      <c r="AM362" s="106" t="str">
        <f t="shared" si="128"/>
        <v/>
      </c>
      <c r="AN362" s="106" t="str">
        <f t="shared" si="129"/>
        <v/>
      </c>
      <c r="AR362" s="106" t="str">
        <f t="shared" si="130"/>
        <v/>
      </c>
      <c r="AS362" s="106" t="str">
        <f t="shared" si="131"/>
        <v/>
      </c>
      <c r="AT362" s="106" t="str">
        <f t="shared" si="132"/>
        <v/>
      </c>
      <c r="AU362" s="106" t="str">
        <f t="shared" si="133"/>
        <v/>
      </c>
      <c r="AV362" s="106" t="str">
        <f t="shared" si="134"/>
        <v/>
      </c>
    </row>
    <row r="363" spans="4:48">
      <c r="D363" s="159">
        <v>356</v>
      </c>
      <c r="F363" s="159" t="str">
        <f t="shared" si="138"/>
        <v/>
      </c>
      <c r="G363" s="159" t="str">
        <f t="shared" si="138"/>
        <v/>
      </c>
      <c r="H363" s="159" t="str">
        <f t="shared" si="138"/>
        <v/>
      </c>
      <c r="I363" s="159" t="str">
        <f t="shared" si="138"/>
        <v/>
      </c>
      <c r="J363" s="159" t="str">
        <f t="shared" si="138"/>
        <v/>
      </c>
      <c r="K363" s="292"/>
      <c r="L363" s="292"/>
      <c r="N363" s="319">
        <v>-3.0909097364303324E-2</v>
      </c>
      <c r="P363" s="319">
        <v>5.1028562840754466E-3</v>
      </c>
      <c r="R363" s="319">
        <v>0.65707091699426967</v>
      </c>
      <c r="AC363" s="300" t="str">
        <f t="shared" si="123"/>
        <v/>
      </c>
      <c r="AD363" s="300" t="str">
        <f t="shared" si="122"/>
        <v/>
      </c>
      <c r="AE363" s="300" t="str">
        <f t="shared" si="120"/>
        <v/>
      </c>
      <c r="AF363" s="300" t="str">
        <f t="shared" si="121"/>
        <v/>
      </c>
      <c r="AI363" s="63" t="str">
        <f t="shared" si="124"/>
        <v/>
      </c>
      <c r="AJ363" s="106" t="str">
        <f t="shared" si="125"/>
        <v/>
      </c>
      <c r="AK363" s="106" t="str">
        <f t="shared" si="126"/>
        <v/>
      </c>
      <c r="AL363" s="106" t="str">
        <f t="shared" si="127"/>
        <v/>
      </c>
      <c r="AM363" s="106" t="str">
        <f t="shared" si="128"/>
        <v/>
      </c>
      <c r="AN363" s="106" t="str">
        <f t="shared" si="129"/>
        <v/>
      </c>
      <c r="AR363" s="106" t="str">
        <f t="shared" si="130"/>
        <v/>
      </c>
      <c r="AS363" s="106" t="str">
        <f t="shared" si="131"/>
        <v/>
      </c>
      <c r="AT363" s="106" t="str">
        <f t="shared" si="132"/>
        <v/>
      </c>
      <c r="AU363" s="106" t="str">
        <f t="shared" si="133"/>
        <v/>
      </c>
      <c r="AV363" s="106" t="str">
        <f t="shared" si="134"/>
        <v/>
      </c>
    </row>
    <row r="364" spans="4:48">
      <c r="D364" s="159">
        <v>357</v>
      </c>
      <c r="F364" s="159" t="str">
        <f t="shared" si="138"/>
        <v/>
      </c>
      <c r="G364" s="159" t="str">
        <f t="shared" si="138"/>
        <v/>
      </c>
      <c r="H364" s="159" t="str">
        <f t="shared" si="138"/>
        <v/>
      </c>
      <c r="I364" s="159" t="str">
        <f t="shared" si="138"/>
        <v/>
      </c>
      <c r="J364" s="159" t="str">
        <f t="shared" si="138"/>
        <v/>
      </c>
      <c r="K364" s="292"/>
      <c r="L364" s="292"/>
      <c r="N364" s="319">
        <v>-3.1983400657088157E-2</v>
      </c>
      <c r="P364" s="319">
        <v>4.5598697150806781E-3</v>
      </c>
      <c r="R364" s="319">
        <v>0.56985278424212682</v>
      </c>
      <c r="AC364" s="300" t="str">
        <f t="shared" si="123"/>
        <v/>
      </c>
      <c r="AD364" s="300" t="str">
        <f t="shared" si="122"/>
        <v/>
      </c>
      <c r="AE364" s="300" t="str">
        <f t="shared" si="120"/>
        <v/>
      </c>
      <c r="AF364" s="300" t="str">
        <f t="shared" si="121"/>
        <v/>
      </c>
      <c r="AI364" s="63" t="str">
        <f t="shared" si="124"/>
        <v/>
      </c>
      <c r="AJ364" s="106" t="str">
        <f t="shared" si="125"/>
        <v/>
      </c>
      <c r="AK364" s="106" t="str">
        <f t="shared" si="126"/>
        <v/>
      </c>
      <c r="AL364" s="106" t="str">
        <f t="shared" si="127"/>
        <v/>
      </c>
      <c r="AM364" s="106" t="str">
        <f t="shared" si="128"/>
        <v/>
      </c>
      <c r="AN364" s="106" t="str">
        <f t="shared" si="129"/>
        <v/>
      </c>
      <c r="AR364" s="106" t="str">
        <f t="shared" si="130"/>
        <v/>
      </c>
      <c r="AS364" s="106" t="str">
        <f t="shared" si="131"/>
        <v/>
      </c>
      <c r="AT364" s="106" t="str">
        <f t="shared" si="132"/>
        <v/>
      </c>
      <c r="AU364" s="106" t="str">
        <f t="shared" si="133"/>
        <v/>
      </c>
      <c r="AV364" s="106" t="str">
        <f t="shared" si="134"/>
        <v/>
      </c>
    </row>
    <row r="365" spans="4:48">
      <c r="D365" s="159">
        <v>358</v>
      </c>
      <c r="F365" s="159" t="str">
        <f t="shared" si="138"/>
        <v/>
      </c>
      <c r="G365" s="159" t="str">
        <f t="shared" si="138"/>
        <v/>
      </c>
      <c r="H365" s="159" t="str">
        <f t="shared" si="138"/>
        <v/>
      </c>
      <c r="I365" s="159" t="str">
        <f t="shared" si="138"/>
        <v/>
      </c>
      <c r="J365" s="159" t="str">
        <f t="shared" si="138"/>
        <v/>
      </c>
      <c r="K365" s="292"/>
      <c r="L365" s="292"/>
      <c r="N365" s="319">
        <v>-5.5297840783954347E-2</v>
      </c>
      <c r="P365" s="319">
        <v>4.714557087575658E-3</v>
      </c>
      <c r="R365" s="319">
        <v>0.59434310425362646</v>
      </c>
      <c r="AC365" s="300" t="str">
        <f t="shared" si="123"/>
        <v/>
      </c>
      <c r="AD365" s="300" t="str">
        <f t="shared" si="122"/>
        <v/>
      </c>
      <c r="AE365" s="300" t="str">
        <f t="shared" si="120"/>
        <v/>
      </c>
      <c r="AF365" s="300" t="str">
        <f t="shared" si="121"/>
        <v/>
      </c>
      <c r="AI365" s="63" t="str">
        <f t="shared" si="124"/>
        <v/>
      </c>
      <c r="AJ365" s="106" t="str">
        <f t="shared" si="125"/>
        <v/>
      </c>
      <c r="AK365" s="106" t="str">
        <f t="shared" si="126"/>
        <v/>
      </c>
      <c r="AL365" s="106" t="str">
        <f t="shared" si="127"/>
        <v/>
      </c>
      <c r="AM365" s="106" t="str">
        <f t="shared" si="128"/>
        <v/>
      </c>
      <c r="AN365" s="106" t="str">
        <f t="shared" si="129"/>
        <v/>
      </c>
      <c r="AR365" s="106" t="str">
        <f t="shared" si="130"/>
        <v/>
      </c>
      <c r="AS365" s="106" t="str">
        <f t="shared" si="131"/>
        <v/>
      </c>
      <c r="AT365" s="106" t="str">
        <f t="shared" si="132"/>
        <v/>
      </c>
      <c r="AU365" s="106" t="str">
        <f t="shared" si="133"/>
        <v/>
      </c>
      <c r="AV365" s="106" t="str">
        <f t="shared" si="134"/>
        <v/>
      </c>
    </row>
    <row r="366" spans="4:48">
      <c r="D366" s="159">
        <v>359</v>
      </c>
      <c r="F366" s="159" t="str">
        <f t="shared" si="138"/>
        <v/>
      </c>
      <c r="G366" s="159" t="str">
        <f t="shared" si="138"/>
        <v/>
      </c>
      <c r="H366" s="159" t="str">
        <f t="shared" si="138"/>
        <v/>
      </c>
      <c r="I366" s="159" t="str">
        <f t="shared" si="138"/>
        <v/>
      </c>
      <c r="J366" s="159" t="str">
        <f t="shared" si="138"/>
        <v/>
      </c>
      <c r="K366" s="292"/>
      <c r="L366" s="292"/>
      <c r="N366" s="319">
        <v>-2.4084752413018756E-2</v>
      </c>
      <c r="P366" s="319">
        <v>4.9159668248715963E-3</v>
      </c>
      <c r="R366" s="319">
        <v>0.62671674549140732</v>
      </c>
      <c r="AC366" s="300" t="str">
        <f t="shared" si="123"/>
        <v/>
      </c>
      <c r="AD366" s="300" t="str">
        <f t="shared" si="122"/>
        <v/>
      </c>
      <c r="AE366" s="300" t="str">
        <f t="shared" si="120"/>
        <v/>
      </c>
      <c r="AF366" s="300" t="str">
        <f t="shared" si="121"/>
        <v/>
      </c>
      <c r="AI366" s="63" t="str">
        <f t="shared" si="124"/>
        <v/>
      </c>
      <c r="AJ366" s="106" t="str">
        <f t="shared" si="125"/>
        <v/>
      </c>
      <c r="AK366" s="106" t="str">
        <f t="shared" si="126"/>
        <v/>
      </c>
      <c r="AL366" s="106" t="str">
        <f t="shared" si="127"/>
        <v/>
      </c>
      <c r="AM366" s="106" t="str">
        <f t="shared" si="128"/>
        <v/>
      </c>
      <c r="AN366" s="106" t="str">
        <f t="shared" si="129"/>
        <v/>
      </c>
      <c r="AR366" s="106" t="str">
        <f t="shared" si="130"/>
        <v/>
      </c>
      <c r="AS366" s="106" t="str">
        <f t="shared" si="131"/>
        <v/>
      </c>
      <c r="AT366" s="106" t="str">
        <f t="shared" si="132"/>
        <v/>
      </c>
      <c r="AU366" s="106" t="str">
        <f t="shared" si="133"/>
        <v/>
      </c>
      <c r="AV366" s="106" t="str">
        <f t="shared" si="134"/>
        <v/>
      </c>
    </row>
    <row r="367" spans="4:48">
      <c r="D367" s="159">
        <v>360</v>
      </c>
      <c r="F367" s="159" t="str">
        <f t="shared" si="138"/>
        <v/>
      </c>
      <c r="G367" s="159" t="str">
        <f t="shared" si="138"/>
        <v/>
      </c>
      <c r="H367" s="159" t="str">
        <f t="shared" si="138"/>
        <v/>
      </c>
      <c r="I367" s="159" t="str">
        <f t="shared" si="138"/>
        <v/>
      </c>
      <c r="J367" s="159" t="str">
        <f t="shared" si="138"/>
        <v/>
      </c>
      <c r="K367" s="292"/>
      <c r="L367" s="292"/>
      <c r="N367" s="319">
        <v>-3.981812055877524E-2</v>
      </c>
      <c r="P367" s="319">
        <v>5.7216057740553591E-3</v>
      </c>
      <c r="R367" s="319">
        <v>0.76291971982654205</v>
      </c>
      <c r="AC367" s="300" t="str">
        <f t="shared" si="123"/>
        <v/>
      </c>
      <c r="AD367" s="300" t="str">
        <f t="shared" si="122"/>
        <v/>
      </c>
      <c r="AE367" s="300" t="str">
        <f t="shared" si="120"/>
        <v/>
      </c>
      <c r="AF367" s="300" t="str">
        <f t="shared" si="121"/>
        <v/>
      </c>
      <c r="AI367" s="63" t="str">
        <f t="shared" si="124"/>
        <v/>
      </c>
      <c r="AJ367" s="106" t="str">
        <f t="shared" si="125"/>
        <v/>
      </c>
      <c r="AK367" s="106" t="str">
        <f t="shared" si="126"/>
        <v/>
      </c>
      <c r="AL367" s="106" t="str">
        <f t="shared" si="127"/>
        <v/>
      </c>
      <c r="AM367" s="106" t="str">
        <f t="shared" si="128"/>
        <v/>
      </c>
      <c r="AN367" s="106" t="str">
        <f t="shared" si="129"/>
        <v/>
      </c>
      <c r="AR367" s="106" t="str">
        <f t="shared" si="130"/>
        <v/>
      </c>
      <c r="AS367" s="106" t="str">
        <f t="shared" si="131"/>
        <v/>
      </c>
      <c r="AT367" s="106" t="str">
        <f t="shared" si="132"/>
        <v/>
      </c>
      <c r="AU367" s="106" t="str">
        <f t="shared" si="133"/>
        <v/>
      </c>
      <c r="AV367" s="106" t="str">
        <f t="shared" si="134"/>
        <v/>
      </c>
    </row>
    <row r="368" spans="4:48">
      <c r="D368" s="159">
        <v>361</v>
      </c>
      <c r="F368" s="159" t="str">
        <f t="shared" ref="F368:J377" si="139">IF($C$5=0,IF($D368&gt;$A$5,"",INDIRECT(CONCATENATE("B",RANDBETWEEN(11,$D$5)))),IF($D368&gt;$A$5,"",$C$3*INDIRECT(CONCATENATE("B",RANDBETWEEN(11,$D$5)))))</f>
        <v/>
      </c>
      <c r="G368" s="159" t="str">
        <f t="shared" si="139"/>
        <v/>
      </c>
      <c r="H368" s="159" t="str">
        <f t="shared" si="139"/>
        <v/>
      </c>
      <c r="I368" s="159" t="str">
        <f t="shared" si="139"/>
        <v/>
      </c>
      <c r="J368" s="159" t="str">
        <f t="shared" si="139"/>
        <v/>
      </c>
      <c r="K368" s="292"/>
      <c r="L368" s="292"/>
      <c r="N368" s="319">
        <v>-3.1983400657087928E-2</v>
      </c>
      <c r="P368" s="319">
        <v>4.513147350279717E-3</v>
      </c>
      <c r="R368" s="319">
        <v>0.56261373784113444</v>
      </c>
      <c r="AC368" s="300" t="str">
        <f t="shared" si="123"/>
        <v/>
      </c>
      <c r="AD368" s="300" t="str">
        <f t="shared" si="122"/>
        <v/>
      </c>
      <c r="AE368" s="300" t="str">
        <f t="shared" si="120"/>
        <v/>
      </c>
      <c r="AF368" s="300" t="str">
        <f t="shared" si="121"/>
        <v/>
      </c>
      <c r="AI368" s="63" t="str">
        <f t="shared" si="124"/>
        <v/>
      </c>
      <c r="AJ368" s="106" t="str">
        <f t="shared" si="125"/>
        <v/>
      </c>
      <c r="AK368" s="106" t="str">
        <f t="shared" si="126"/>
        <v/>
      </c>
      <c r="AL368" s="106" t="str">
        <f t="shared" si="127"/>
        <v/>
      </c>
      <c r="AM368" s="106" t="str">
        <f t="shared" si="128"/>
        <v/>
      </c>
      <c r="AN368" s="106" t="str">
        <f t="shared" si="129"/>
        <v/>
      </c>
      <c r="AR368" s="106" t="str">
        <f t="shared" si="130"/>
        <v/>
      </c>
      <c r="AS368" s="106" t="str">
        <f t="shared" si="131"/>
        <v/>
      </c>
      <c r="AT368" s="106" t="str">
        <f t="shared" si="132"/>
        <v/>
      </c>
      <c r="AU368" s="106" t="str">
        <f t="shared" si="133"/>
        <v/>
      </c>
      <c r="AV368" s="106" t="str">
        <f t="shared" si="134"/>
        <v/>
      </c>
    </row>
    <row r="369" spans="4:48">
      <c r="D369" s="159">
        <v>362</v>
      </c>
      <c r="F369" s="159" t="str">
        <f t="shared" si="139"/>
        <v/>
      </c>
      <c r="G369" s="159" t="str">
        <f t="shared" si="139"/>
        <v/>
      </c>
      <c r="H369" s="159" t="str">
        <f t="shared" si="139"/>
        <v/>
      </c>
      <c r="I369" s="159" t="str">
        <f t="shared" si="139"/>
        <v/>
      </c>
      <c r="J369" s="159" t="str">
        <f t="shared" si="139"/>
        <v/>
      </c>
      <c r="K369" s="292"/>
      <c r="L369" s="292"/>
      <c r="N369" s="319">
        <v>-2.4084752413018648E-2</v>
      </c>
      <c r="P369" s="319">
        <v>5.2341824741699442E-3</v>
      </c>
      <c r="R369" s="319">
        <v>0.67903717020317211</v>
      </c>
      <c r="AC369" s="300" t="str">
        <f t="shared" si="123"/>
        <v/>
      </c>
      <c r="AD369" s="300" t="str">
        <f t="shared" si="122"/>
        <v/>
      </c>
      <c r="AE369" s="300" t="str">
        <f t="shared" si="120"/>
        <v/>
      </c>
      <c r="AF369" s="300" t="str">
        <f t="shared" si="121"/>
        <v/>
      </c>
      <c r="AI369" s="63" t="str">
        <f t="shared" si="124"/>
        <v/>
      </c>
      <c r="AJ369" s="106" t="str">
        <f t="shared" si="125"/>
        <v/>
      </c>
      <c r="AK369" s="106" t="str">
        <f t="shared" si="126"/>
        <v/>
      </c>
      <c r="AL369" s="106" t="str">
        <f t="shared" si="127"/>
        <v/>
      </c>
      <c r="AM369" s="106" t="str">
        <f t="shared" si="128"/>
        <v/>
      </c>
      <c r="AN369" s="106" t="str">
        <f t="shared" si="129"/>
        <v/>
      </c>
      <c r="AR369" s="106" t="str">
        <f t="shared" si="130"/>
        <v/>
      </c>
      <c r="AS369" s="106" t="str">
        <f t="shared" si="131"/>
        <v/>
      </c>
      <c r="AT369" s="106" t="str">
        <f t="shared" si="132"/>
        <v/>
      </c>
      <c r="AU369" s="106" t="str">
        <f t="shared" si="133"/>
        <v/>
      </c>
      <c r="AV369" s="106" t="str">
        <f t="shared" si="134"/>
        <v/>
      </c>
    </row>
    <row r="370" spans="4:48">
      <c r="D370" s="159">
        <v>363</v>
      </c>
      <c r="F370" s="159" t="str">
        <f t="shared" si="139"/>
        <v/>
      </c>
      <c r="G370" s="159" t="str">
        <f t="shared" si="139"/>
        <v/>
      </c>
      <c r="H370" s="159" t="str">
        <f t="shared" si="139"/>
        <v/>
      </c>
      <c r="I370" s="159" t="str">
        <f t="shared" si="139"/>
        <v/>
      </c>
      <c r="J370" s="159" t="str">
        <f t="shared" si="139"/>
        <v/>
      </c>
      <c r="K370" s="292"/>
      <c r="L370" s="292"/>
      <c r="N370" s="319">
        <v>-4.6123577971080437E-2</v>
      </c>
      <c r="P370" s="319">
        <v>3.1121200935165273E-3</v>
      </c>
      <c r="R370" s="319">
        <v>0.35844870402762496</v>
      </c>
      <c r="AC370" s="300" t="str">
        <f t="shared" si="123"/>
        <v/>
      </c>
      <c r="AD370" s="300" t="str">
        <f t="shared" si="122"/>
        <v/>
      </c>
      <c r="AE370" s="300" t="str">
        <f t="shared" si="120"/>
        <v/>
      </c>
      <c r="AF370" s="300" t="str">
        <f t="shared" si="121"/>
        <v/>
      </c>
      <c r="AI370" s="63" t="str">
        <f t="shared" si="124"/>
        <v/>
      </c>
      <c r="AJ370" s="106" t="str">
        <f t="shared" si="125"/>
        <v/>
      </c>
      <c r="AK370" s="106" t="str">
        <f t="shared" si="126"/>
        <v/>
      </c>
      <c r="AL370" s="106" t="str">
        <f t="shared" si="127"/>
        <v/>
      </c>
      <c r="AM370" s="106" t="str">
        <f t="shared" si="128"/>
        <v/>
      </c>
      <c r="AN370" s="106" t="str">
        <f t="shared" si="129"/>
        <v/>
      </c>
      <c r="AR370" s="106" t="str">
        <f t="shared" si="130"/>
        <v/>
      </c>
      <c r="AS370" s="106" t="str">
        <f t="shared" si="131"/>
        <v/>
      </c>
      <c r="AT370" s="106" t="str">
        <f t="shared" si="132"/>
        <v/>
      </c>
      <c r="AU370" s="106" t="str">
        <f t="shared" si="133"/>
        <v/>
      </c>
      <c r="AV370" s="106" t="str">
        <f t="shared" si="134"/>
        <v/>
      </c>
    </row>
    <row r="371" spans="4:48">
      <c r="D371" s="159">
        <v>364</v>
      </c>
      <c r="F371" s="159" t="str">
        <f t="shared" si="139"/>
        <v/>
      </c>
      <c r="G371" s="159" t="str">
        <f t="shared" si="139"/>
        <v/>
      </c>
      <c r="H371" s="159" t="str">
        <f t="shared" si="139"/>
        <v/>
      </c>
      <c r="I371" s="159" t="str">
        <f t="shared" si="139"/>
        <v/>
      </c>
      <c r="J371" s="159" t="str">
        <f t="shared" si="139"/>
        <v/>
      </c>
      <c r="K371" s="292"/>
      <c r="L371" s="292"/>
      <c r="N371" s="319">
        <v>-2.4084752413018714E-2</v>
      </c>
      <c r="P371" s="319">
        <v>4.9393280072720777E-3</v>
      </c>
      <c r="R371" s="319">
        <v>0.63048039828327251</v>
      </c>
      <c r="AC371" s="300" t="str">
        <f t="shared" si="123"/>
        <v/>
      </c>
      <c r="AD371" s="300" t="str">
        <f t="shared" si="122"/>
        <v/>
      </c>
      <c r="AE371" s="300" t="str">
        <f t="shared" si="120"/>
        <v/>
      </c>
      <c r="AF371" s="300" t="str">
        <f t="shared" si="121"/>
        <v/>
      </c>
      <c r="AI371" s="63" t="str">
        <f t="shared" si="124"/>
        <v/>
      </c>
      <c r="AJ371" s="106" t="str">
        <f t="shared" si="125"/>
        <v/>
      </c>
      <c r="AK371" s="106" t="str">
        <f t="shared" si="126"/>
        <v/>
      </c>
      <c r="AL371" s="106" t="str">
        <f t="shared" si="127"/>
        <v/>
      </c>
      <c r="AM371" s="106" t="str">
        <f t="shared" si="128"/>
        <v/>
      </c>
      <c r="AN371" s="106" t="str">
        <f t="shared" si="129"/>
        <v/>
      </c>
      <c r="AR371" s="106" t="str">
        <f t="shared" si="130"/>
        <v/>
      </c>
      <c r="AS371" s="106" t="str">
        <f t="shared" si="131"/>
        <v/>
      </c>
      <c r="AT371" s="106" t="str">
        <f t="shared" si="132"/>
        <v/>
      </c>
      <c r="AU371" s="106" t="str">
        <f t="shared" si="133"/>
        <v/>
      </c>
      <c r="AV371" s="106" t="str">
        <f t="shared" si="134"/>
        <v/>
      </c>
    </row>
    <row r="372" spans="4:48">
      <c r="D372" s="159">
        <v>365</v>
      </c>
      <c r="F372" s="159" t="str">
        <f t="shared" si="139"/>
        <v/>
      </c>
      <c r="G372" s="159" t="str">
        <f t="shared" si="139"/>
        <v/>
      </c>
      <c r="H372" s="159" t="str">
        <f t="shared" si="139"/>
        <v/>
      </c>
      <c r="I372" s="159" t="str">
        <f t="shared" si="139"/>
        <v/>
      </c>
      <c r="J372" s="159" t="str">
        <f t="shared" si="139"/>
        <v/>
      </c>
      <c r="K372" s="292"/>
      <c r="L372" s="292"/>
      <c r="N372" s="319">
        <v>-3.1983400657088011E-2</v>
      </c>
      <c r="P372" s="319">
        <v>5.8617728684582484E-3</v>
      </c>
      <c r="R372" s="319">
        <v>0.78753438285570976</v>
      </c>
      <c r="AC372" s="300" t="str">
        <f t="shared" si="123"/>
        <v/>
      </c>
      <c r="AD372" s="300" t="str">
        <f t="shared" si="122"/>
        <v/>
      </c>
      <c r="AE372" s="300" t="str">
        <f t="shared" si="120"/>
        <v/>
      </c>
      <c r="AF372" s="300" t="str">
        <f t="shared" si="121"/>
        <v/>
      </c>
      <c r="AI372" s="63" t="str">
        <f t="shared" si="124"/>
        <v/>
      </c>
      <c r="AJ372" s="106" t="str">
        <f t="shared" si="125"/>
        <v/>
      </c>
      <c r="AK372" s="106" t="str">
        <f t="shared" si="126"/>
        <v/>
      </c>
      <c r="AL372" s="106" t="str">
        <f t="shared" si="127"/>
        <v/>
      </c>
      <c r="AM372" s="106" t="str">
        <f t="shared" si="128"/>
        <v/>
      </c>
      <c r="AN372" s="106" t="str">
        <f t="shared" si="129"/>
        <v/>
      </c>
      <c r="AR372" s="106" t="str">
        <f t="shared" si="130"/>
        <v/>
      </c>
      <c r="AS372" s="106" t="str">
        <f t="shared" si="131"/>
        <v/>
      </c>
      <c r="AT372" s="106" t="str">
        <f t="shared" si="132"/>
        <v/>
      </c>
      <c r="AU372" s="106" t="str">
        <f t="shared" si="133"/>
        <v/>
      </c>
      <c r="AV372" s="106" t="str">
        <f t="shared" si="134"/>
        <v/>
      </c>
    </row>
    <row r="373" spans="4:48">
      <c r="D373" s="159">
        <v>366</v>
      </c>
      <c r="F373" s="159" t="str">
        <f t="shared" si="139"/>
        <v/>
      </c>
      <c r="G373" s="159" t="str">
        <f t="shared" si="139"/>
        <v/>
      </c>
      <c r="H373" s="159" t="str">
        <f t="shared" si="139"/>
        <v/>
      </c>
      <c r="I373" s="159" t="str">
        <f t="shared" si="139"/>
        <v/>
      </c>
      <c r="J373" s="159" t="str">
        <f t="shared" si="139"/>
        <v/>
      </c>
      <c r="K373" s="292"/>
      <c r="L373" s="292"/>
      <c r="N373" s="319">
        <v>-3.9818120558775157E-2</v>
      </c>
      <c r="P373" s="319">
        <v>4.2738561524912058E-3</v>
      </c>
      <c r="R373" s="319">
        <v>0.52551629856124249</v>
      </c>
      <c r="AC373" s="300" t="str">
        <f t="shared" si="123"/>
        <v/>
      </c>
      <c r="AD373" s="300" t="str">
        <f t="shared" si="122"/>
        <v/>
      </c>
      <c r="AE373" s="300" t="str">
        <f t="shared" si="120"/>
        <v/>
      </c>
      <c r="AF373" s="300" t="str">
        <f t="shared" si="121"/>
        <v/>
      </c>
      <c r="AI373" s="63" t="str">
        <f t="shared" si="124"/>
        <v/>
      </c>
      <c r="AJ373" s="106" t="str">
        <f t="shared" si="125"/>
        <v/>
      </c>
      <c r="AK373" s="106" t="str">
        <f t="shared" si="126"/>
        <v/>
      </c>
      <c r="AL373" s="106" t="str">
        <f t="shared" si="127"/>
        <v/>
      </c>
      <c r="AM373" s="106" t="str">
        <f t="shared" si="128"/>
        <v/>
      </c>
      <c r="AN373" s="106" t="str">
        <f t="shared" si="129"/>
        <v/>
      </c>
      <c r="AR373" s="106" t="str">
        <f t="shared" si="130"/>
        <v/>
      </c>
      <c r="AS373" s="106" t="str">
        <f t="shared" si="131"/>
        <v/>
      </c>
      <c r="AT373" s="106" t="str">
        <f t="shared" si="132"/>
        <v/>
      </c>
      <c r="AU373" s="106" t="str">
        <f t="shared" si="133"/>
        <v/>
      </c>
      <c r="AV373" s="106" t="str">
        <f t="shared" si="134"/>
        <v/>
      </c>
    </row>
    <row r="374" spans="4:48">
      <c r="D374" s="159">
        <v>367</v>
      </c>
      <c r="F374" s="159" t="str">
        <f t="shared" si="139"/>
        <v/>
      </c>
      <c r="G374" s="159" t="str">
        <f t="shared" si="139"/>
        <v/>
      </c>
      <c r="H374" s="159" t="str">
        <f t="shared" si="139"/>
        <v/>
      </c>
      <c r="I374" s="159" t="str">
        <f t="shared" si="139"/>
        <v/>
      </c>
      <c r="J374" s="159" t="str">
        <f t="shared" si="139"/>
        <v/>
      </c>
      <c r="K374" s="292"/>
      <c r="L374" s="292"/>
      <c r="N374" s="319">
        <v>-3.0493529920109948E-2</v>
      </c>
      <c r="P374" s="319">
        <v>4.8080018171775818E-3</v>
      </c>
      <c r="R374" s="319">
        <v>0.60914939625637565</v>
      </c>
      <c r="AC374" s="300" t="str">
        <f t="shared" si="123"/>
        <v/>
      </c>
      <c r="AD374" s="300" t="str">
        <f t="shared" si="122"/>
        <v/>
      </c>
      <c r="AE374" s="300" t="str">
        <f t="shared" si="120"/>
        <v/>
      </c>
      <c r="AF374" s="300" t="str">
        <f t="shared" si="121"/>
        <v/>
      </c>
      <c r="AI374" s="63" t="str">
        <f t="shared" si="124"/>
        <v/>
      </c>
      <c r="AJ374" s="106" t="str">
        <f t="shared" si="125"/>
        <v/>
      </c>
      <c r="AK374" s="106" t="str">
        <f t="shared" si="126"/>
        <v/>
      </c>
      <c r="AL374" s="106" t="str">
        <f t="shared" si="127"/>
        <v/>
      </c>
      <c r="AM374" s="106" t="str">
        <f t="shared" si="128"/>
        <v/>
      </c>
      <c r="AN374" s="106" t="str">
        <f t="shared" si="129"/>
        <v/>
      </c>
      <c r="AR374" s="106" t="str">
        <f t="shared" si="130"/>
        <v/>
      </c>
      <c r="AS374" s="106" t="str">
        <f t="shared" si="131"/>
        <v/>
      </c>
      <c r="AT374" s="106" t="str">
        <f t="shared" si="132"/>
        <v/>
      </c>
      <c r="AU374" s="106" t="str">
        <f t="shared" si="133"/>
        <v/>
      </c>
      <c r="AV374" s="106" t="str">
        <f t="shared" si="134"/>
        <v/>
      </c>
    </row>
    <row r="375" spans="4:48">
      <c r="D375" s="159">
        <v>368</v>
      </c>
      <c r="F375" s="159" t="str">
        <f t="shared" si="139"/>
        <v/>
      </c>
      <c r="G375" s="159" t="str">
        <f t="shared" si="139"/>
        <v/>
      </c>
      <c r="H375" s="159" t="str">
        <f t="shared" si="139"/>
        <v/>
      </c>
      <c r="I375" s="159" t="str">
        <f t="shared" si="139"/>
        <v/>
      </c>
      <c r="J375" s="159" t="str">
        <f t="shared" si="139"/>
        <v/>
      </c>
      <c r="K375" s="292"/>
      <c r="L375" s="292"/>
      <c r="N375" s="319">
        <v>-2.0321323661598743E-2</v>
      </c>
      <c r="P375" s="319">
        <v>5.1407377445680177E-3</v>
      </c>
      <c r="R375" s="319">
        <v>0.66358781871142725</v>
      </c>
      <c r="AC375" s="300" t="str">
        <f t="shared" si="123"/>
        <v/>
      </c>
      <c r="AD375" s="300" t="str">
        <f t="shared" si="122"/>
        <v/>
      </c>
      <c r="AE375" s="300" t="str">
        <f t="shared" si="120"/>
        <v/>
      </c>
      <c r="AF375" s="300" t="str">
        <f t="shared" si="121"/>
        <v/>
      </c>
      <c r="AI375" s="63" t="str">
        <f t="shared" si="124"/>
        <v/>
      </c>
      <c r="AJ375" s="106" t="str">
        <f t="shared" si="125"/>
        <v/>
      </c>
      <c r="AK375" s="106" t="str">
        <f t="shared" si="126"/>
        <v/>
      </c>
      <c r="AL375" s="106" t="str">
        <f t="shared" si="127"/>
        <v/>
      </c>
      <c r="AM375" s="106" t="str">
        <f t="shared" si="128"/>
        <v/>
      </c>
      <c r="AN375" s="106" t="str">
        <f t="shared" si="129"/>
        <v/>
      </c>
      <c r="AR375" s="106" t="str">
        <f t="shared" si="130"/>
        <v/>
      </c>
      <c r="AS375" s="106" t="str">
        <f t="shared" si="131"/>
        <v/>
      </c>
      <c r="AT375" s="106" t="str">
        <f t="shared" si="132"/>
        <v/>
      </c>
      <c r="AU375" s="106" t="str">
        <f t="shared" si="133"/>
        <v/>
      </c>
      <c r="AV375" s="106" t="str">
        <f t="shared" si="134"/>
        <v/>
      </c>
    </row>
    <row r="376" spans="4:48">
      <c r="D376" s="159">
        <v>369</v>
      </c>
      <c r="F376" s="159" t="str">
        <f t="shared" si="139"/>
        <v/>
      </c>
      <c r="G376" s="159" t="str">
        <f t="shared" si="139"/>
        <v/>
      </c>
      <c r="H376" s="159" t="str">
        <f t="shared" si="139"/>
        <v/>
      </c>
      <c r="I376" s="159" t="str">
        <f t="shared" si="139"/>
        <v/>
      </c>
      <c r="J376" s="159" t="str">
        <f t="shared" si="139"/>
        <v/>
      </c>
      <c r="K376" s="292"/>
      <c r="L376" s="292"/>
      <c r="N376" s="319">
        <v>-3.9818120558775136E-2</v>
      </c>
      <c r="P376" s="319">
        <v>3.9177590427002876E-3</v>
      </c>
      <c r="R376" s="319">
        <v>0.47218992817318384</v>
      </c>
      <c r="AC376" s="300" t="str">
        <f t="shared" si="123"/>
        <v/>
      </c>
      <c r="AD376" s="300" t="str">
        <f t="shared" si="122"/>
        <v/>
      </c>
      <c r="AE376" s="300" t="str">
        <f t="shared" si="120"/>
        <v/>
      </c>
      <c r="AF376" s="300" t="str">
        <f t="shared" si="121"/>
        <v/>
      </c>
      <c r="AI376" s="63" t="str">
        <f t="shared" si="124"/>
        <v/>
      </c>
      <c r="AJ376" s="106" t="str">
        <f t="shared" si="125"/>
        <v/>
      </c>
      <c r="AK376" s="106" t="str">
        <f t="shared" si="126"/>
        <v/>
      </c>
      <c r="AL376" s="106" t="str">
        <f t="shared" si="127"/>
        <v/>
      </c>
      <c r="AM376" s="106" t="str">
        <f t="shared" si="128"/>
        <v/>
      </c>
      <c r="AN376" s="106" t="str">
        <f t="shared" si="129"/>
        <v/>
      </c>
      <c r="AR376" s="106" t="str">
        <f t="shared" si="130"/>
        <v/>
      </c>
      <c r="AS376" s="106" t="str">
        <f t="shared" si="131"/>
        <v/>
      </c>
      <c r="AT376" s="106" t="str">
        <f t="shared" si="132"/>
        <v/>
      </c>
      <c r="AU376" s="106" t="str">
        <f t="shared" si="133"/>
        <v/>
      </c>
      <c r="AV376" s="106" t="str">
        <f t="shared" si="134"/>
        <v/>
      </c>
    </row>
    <row r="377" spans="4:48">
      <c r="D377" s="159">
        <v>370</v>
      </c>
      <c r="F377" s="159" t="str">
        <f t="shared" si="139"/>
        <v/>
      </c>
      <c r="G377" s="159" t="str">
        <f t="shared" si="139"/>
        <v/>
      </c>
      <c r="H377" s="159" t="str">
        <f t="shared" si="139"/>
        <v/>
      </c>
      <c r="I377" s="159" t="str">
        <f t="shared" si="139"/>
        <v/>
      </c>
      <c r="J377" s="159" t="str">
        <f t="shared" si="139"/>
        <v/>
      </c>
      <c r="K377" s="292"/>
      <c r="L377" s="292"/>
      <c r="N377" s="319">
        <v>-3.9818120558775406E-2</v>
      </c>
      <c r="P377" s="319">
        <v>3.7163493054043471E-3</v>
      </c>
      <c r="R377" s="319">
        <v>0.44289155849656714</v>
      </c>
      <c r="AC377" s="300" t="str">
        <f t="shared" si="123"/>
        <v/>
      </c>
      <c r="AD377" s="300" t="str">
        <f t="shared" si="122"/>
        <v/>
      </c>
      <c r="AE377" s="300" t="str">
        <f t="shared" si="120"/>
        <v/>
      </c>
      <c r="AF377" s="300" t="str">
        <f t="shared" si="121"/>
        <v/>
      </c>
      <c r="AI377" s="63" t="str">
        <f t="shared" si="124"/>
        <v/>
      </c>
      <c r="AJ377" s="106" t="str">
        <f t="shared" si="125"/>
        <v/>
      </c>
      <c r="AK377" s="106" t="str">
        <f t="shared" si="126"/>
        <v/>
      </c>
      <c r="AL377" s="106" t="str">
        <f t="shared" si="127"/>
        <v/>
      </c>
      <c r="AM377" s="106" t="str">
        <f t="shared" si="128"/>
        <v/>
      </c>
      <c r="AN377" s="106" t="str">
        <f t="shared" si="129"/>
        <v/>
      </c>
      <c r="AR377" s="106" t="str">
        <f t="shared" si="130"/>
        <v/>
      </c>
      <c r="AS377" s="106" t="str">
        <f t="shared" si="131"/>
        <v/>
      </c>
      <c r="AT377" s="106" t="str">
        <f t="shared" si="132"/>
        <v/>
      </c>
      <c r="AU377" s="106" t="str">
        <f t="shared" si="133"/>
        <v/>
      </c>
      <c r="AV377" s="106" t="str">
        <f t="shared" si="134"/>
        <v/>
      </c>
    </row>
    <row r="378" spans="4:48">
      <c r="D378" s="159">
        <v>371</v>
      </c>
      <c r="F378" s="159" t="str">
        <f t="shared" ref="F378:J387" si="140">IF($C$5=0,IF($D378&gt;$A$5,"",INDIRECT(CONCATENATE("B",RANDBETWEEN(11,$D$5)))),IF($D378&gt;$A$5,"",$C$3*INDIRECT(CONCATENATE("B",RANDBETWEEN(11,$D$5)))))</f>
        <v/>
      </c>
      <c r="G378" s="159" t="str">
        <f t="shared" si="140"/>
        <v/>
      </c>
      <c r="H378" s="159" t="str">
        <f t="shared" si="140"/>
        <v/>
      </c>
      <c r="I378" s="159" t="str">
        <f t="shared" si="140"/>
        <v/>
      </c>
      <c r="J378" s="159" t="str">
        <f t="shared" si="140"/>
        <v/>
      </c>
      <c r="K378" s="292"/>
      <c r="L378" s="292"/>
      <c r="N378" s="319">
        <v>-4.3916642025523055E-2</v>
      </c>
      <c r="P378" s="319">
        <v>4.2126135095981506E-3</v>
      </c>
      <c r="R378" s="319">
        <v>0.51603270643678312</v>
      </c>
      <c r="AC378" s="300" t="str">
        <f t="shared" si="123"/>
        <v/>
      </c>
      <c r="AD378" s="300" t="str">
        <f t="shared" si="122"/>
        <v/>
      </c>
      <c r="AE378" s="300" t="str">
        <f t="shared" si="120"/>
        <v/>
      </c>
      <c r="AF378" s="300" t="str">
        <f t="shared" si="121"/>
        <v/>
      </c>
      <c r="AI378" s="63" t="str">
        <f t="shared" si="124"/>
        <v/>
      </c>
      <c r="AJ378" s="106" t="str">
        <f t="shared" si="125"/>
        <v/>
      </c>
      <c r="AK378" s="106" t="str">
        <f t="shared" si="126"/>
        <v/>
      </c>
      <c r="AL378" s="106" t="str">
        <f t="shared" si="127"/>
        <v/>
      </c>
      <c r="AM378" s="106" t="str">
        <f t="shared" si="128"/>
        <v/>
      </c>
      <c r="AN378" s="106" t="str">
        <f t="shared" si="129"/>
        <v/>
      </c>
      <c r="AR378" s="106" t="str">
        <f t="shared" si="130"/>
        <v/>
      </c>
      <c r="AS378" s="106" t="str">
        <f t="shared" si="131"/>
        <v/>
      </c>
      <c r="AT378" s="106" t="str">
        <f t="shared" si="132"/>
        <v/>
      </c>
      <c r="AU378" s="106" t="str">
        <f t="shared" si="133"/>
        <v/>
      </c>
      <c r="AV378" s="106" t="str">
        <f t="shared" si="134"/>
        <v/>
      </c>
    </row>
    <row r="379" spans="4:48">
      <c r="D379" s="159">
        <v>372</v>
      </c>
      <c r="F379" s="159" t="str">
        <f t="shared" si="140"/>
        <v/>
      </c>
      <c r="G379" s="159" t="str">
        <f t="shared" si="140"/>
        <v/>
      </c>
      <c r="H379" s="159" t="str">
        <f t="shared" si="140"/>
        <v/>
      </c>
      <c r="I379" s="159" t="str">
        <f t="shared" si="140"/>
        <v/>
      </c>
      <c r="J379" s="159" t="str">
        <f t="shared" si="140"/>
        <v/>
      </c>
      <c r="K379" s="292"/>
      <c r="L379" s="292"/>
      <c r="N379" s="319">
        <v>-2.4084752413018974E-2</v>
      </c>
      <c r="P379" s="319">
        <v>4.8547241819785437E-3</v>
      </c>
      <c r="R379" s="319">
        <v>0.61660402619052657</v>
      </c>
      <c r="AC379" s="300" t="str">
        <f t="shared" si="123"/>
        <v/>
      </c>
      <c r="AD379" s="300" t="str">
        <f t="shared" si="122"/>
        <v/>
      </c>
      <c r="AE379" s="300" t="str">
        <f t="shared" si="120"/>
        <v/>
      </c>
      <c r="AF379" s="300" t="str">
        <f t="shared" si="121"/>
        <v/>
      </c>
      <c r="AI379" s="63" t="str">
        <f t="shared" si="124"/>
        <v/>
      </c>
      <c r="AJ379" s="106" t="str">
        <f t="shared" si="125"/>
        <v/>
      </c>
      <c r="AK379" s="106" t="str">
        <f t="shared" si="126"/>
        <v/>
      </c>
      <c r="AL379" s="106" t="str">
        <f t="shared" si="127"/>
        <v/>
      </c>
      <c r="AM379" s="106" t="str">
        <f t="shared" si="128"/>
        <v/>
      </c>
      <c r="AN379" s="106" t="str">
        <f t="shared" si="129"/>
        <v/>
      </c>
      <c r="AR379" s="106" t="str">
        <f t="shared" si="130"/>
        <v/>
      </c>
      <c r="AS379" s="106" t="str">
        <f t="shared" si="131"/>
        <v/>
      </c>
      <c r="AT379" s="106" t="str">
        <f t="shared" si="132"/>
        <v/>
      </c>
      <c r="AU379" s="106" t="str">
        <f t="shared" si="133"/>
        <v/>
      </c>
      <c r="AV379" s="106" t="str">
        <f t="shared" si="134"/>
        <v/>
      </c>
    </row>
    <row r="380" spans="4:48">
      <c r="D380" s="159">
        <v>373</v>
      </c>
      <c r="F380" s="159" t="str">
        <f t="shared" si="140"/>
        <v/>
      </c>
      <c r="G380" s="159" t="str">
        <f t="shared" si="140"/>
        <v/>
      </c>
      <c r="H380" s="159" t="str">
        <f t="shared" si="140"/>
        <v/>
      </c>
      <c r="I380" s="159" t="str">
        <f t="shared" si="140"/>
        <v/>
      </c>
      <c r="J380" s="159" t="str">
        <f t="shared" si="140"/>
        <v/>
      </c>
      <c r="K380" s="292"/>
      <c r="L380" s="292"/>
      <c r="N380" s="319">
        <v>-3.1983400657088011E-2</v>
      </c>
      <c r="P380" s="319">
        <v>4.7000368094835656E-3</v>
      </c>
      <c r="R380" s="319">
        <v>0.59177176152449751</v>
      </c>
      <c r="AC380" s="300" t="str">
        <f t="shared" si="123"/>
        <v/>
      </c>
      <c r="AD380" s="300" t="str">
        <f t="shared" si="122"/>
        <v/>
      </c>
      <c r="AE380" s="300" t="str">
        <f t="shared" si="120"/>
        <v/>
      </c>
      <c r="AF380" s="300" t="str">
        <f t="shared" si="121"/>
        <v/>
      </c>
      <c r="AI380" s="63" t="str">
        <f t="shared" si="124"/>
        <v/>
      </c>
      <c r="AJ380" s="106" t="str">
        <f t="shared" si="125"/>
        <v/>
      </c>
      <c r="AK380" s="106" t="str">
        <f t="shared" si="126"/>
        <v/>
      </c>
      <c r="AL380" s="106" t="str">
        <f t="shared" si="127"/>
        <v/>
      </c>
      <c r="AM380" s="106" t="str">
        <f t="shared" si="128"/>
        <v/>
      </c>
      <c r="AN380" s="106" t="str">
        <f t="shared" si="129"/>
        <v/>
      </c>
      <c r="AR380" s="106" t="str">
        <f t="shared" si="130"/>
        <v/>
      </c>
      <c r="AS380" s="106" t="str">
        <f t="shared" si="131"/>
        <v/>
      </c>
      <c r="AT380" s="106" t="str">
        <f t="shared" si="132"/>
        <v/>
      </c>
      <c r="AU380" s="106" t="str">
        <f t="shared" si="133"/>
        <v/>
      </c>
      <c r="AV380" s="106" t="str">
        <f t="shared" si="134"/>
        <v/>
      </c>
    </row>
    <row r="381" spans="4:48">
      <c r="D381" s="159">
        <v>374</v>
      </c>
      <c r="F381" s="159" t="str">
        <f t="shared" si="140"/>
        <v/>
      </c>
      <c r="G381" s="159" t="str">
        <f t="shared" si="140"/>
        <v/>
      </c>
      <c r="H381" s="159" t="str">
        <f t="shared" si="140"/>
        <v/>
      </c>
      <c r="I381" s="159" t="str">
        <f t="shared" si="140"/>
        <v/>
      </c>
      <c r="J381" s="159" t="str">
        <f t="shared" si="140"/>
        <v/>
      </c>
      <c r="K381" s="292"/>
      <c r="L381" s="292"/>
      <c r="N381" s="319">
        <v>-2.4084752413018943E-2</v>
      </c>
      <c r="P381" s="319">
        <v>4.7846406347770995E-3</v>
      </c>
      <c r="R381" s="319">
        <v>0.60543498201126633</v>
      </c>
      <c r="AC381" s="300" t="str">
        <f t="shared" si="123"/>
        <v/>
      </c>
      <c r="AD381" s="300" t="str">
        <f t="shared" si="122"/>
        <v/>
      </c>
      <c r="AE381" s="300" t="str">
        <f t="shared" si="120"/>
        <v/>
      </c>
      <c r="AF381" s="300" t="str">
        <f t="shared" si="121"/>
        <v/>
      </c>
      <c r="AI381" s="63" t="str">
        <f t="shared" si="124"/>
        <v/>
      </c>
      <c r="AJ381" s="106" t="str">
        <f t="shared" si="125"/>
        <v/>
      </c>
      <c r="AK381" s="106" t="str">
        <f t="shared" si="126"/>
        <v/>
      </c>
      <c r="AL381" s="106" t="str">
        <f t="shared" si="127"/>
        <v/>
      </c>
      <c r="AM381" s="106" t="str">
        <f t="shared" si="128"/>
        <v/>
      </c>
      <c r="AN381" s="106" t="str">
        <f t="shared" si="129"/>
        <v/>
      </c>
      <c r="AR381" s="106" t="str">
        <f t="shared" si="130"/>
        <v/>
      </c>
      <c r="AS381" s="106" t="str">
        <f t="shared" si="131"/>
        <v/>
      </c>
      <c r="AT381" s="106" t="str">
        <f t="shared" si="132"/>
        <v/>
      </c>
      <c r="AU381" s="106" t="str">
        <f t="shared" si="133"/>
        <v/>
      </c>
      <c r="AV381" s="106" t="str">
        <f t="shared" si="134"/>
        <v/>
      </c>
    </row>
    <row r="382" spans="4:48">
      <c r="D382" s="159">
        <v>375</v>
      </c>
      <c r="F382" s="159" t="str">
        <f t="shared" si="140"/>
        <v/>
      </c>
      <c r="G382" s="159" t="str">
        <f t="shared" si="140"/>
        <v/>
      </c>
      <c r="H382" s="159" t="str">
        <f t="shared" si="140"/>
        <v/>
      </c>
      <c r="I382" s="159" t="str">
        <f t="shared" si="140"/>
        <v/>
      </c>
      <c r="J382" s="159" t="str">
        <f t="shared" si="140"/>
        <v/>
      </c>
      <c r="K382" s="292"/>
      <c r="L382" s="292"/>
      <c r="N382" s="319">
        <v>-4.2445137695819174E-2</v>
      </c>
      <c r="P382" s="319">
        <v>2.3210014224248564E-3</v>
      </c>
      <c r="R382" s="319">
        <v>0.25552000552261989</v>
      </c>
      <c r="AC382" s="300" t="str">
        <f t="shared" si="123"/>
        <v/>
      </c>
      <c r="AD382" s="300" t="str">
        <f t="shared" si="122"/>
        <v/>
      </c>
      <c r="AE382" s="300" t="str">
        <f t="shared" si="120"/>
        <v/>
      </c>
      <c r="AF382" s="300" t="str">
        <f t="shared" si="121"/>
        <v/>
      </c>
      <c r="AI382" s="63" t="str">
        <f t="shared" si="124"/>
        <v/>
      </c>
      <c r="AJ382" s="106" t="str">
        <f t="shared" si="125"/>
        <v/>
      </c>
      <c r="AK382" s="106" t="str">
        <f t="shared" si="126"/>
        <v/>
      </c>
      <c r="AL382" s="106" t="str">
        <f t="shared" si="127"/>
        <v/>
      </c>
      <c r="AM382" s="106" t="str">
        <f t="shared" si="128"/>
        <v/>
      </c>
      <c r="AN382" s="106" t="str">
        <f t="shared" si="129"/>
        <v/>
      </c>
      <c r="AR382" s="106" t="str">
        <f t="shared" si="130"/>
        <v/>
      </c>
      <c r="AS382" s="106" t="str">
        <f t="shared" si="131"/>
        <v/>
      </c>
      <c r="AT382" s="106" t="str">
        <f t="shared" si="132"/>
        <v/>
      </c>
      <c r="AU382" s="106" t="str">
        <f t="shared" si="133"/>
        <v/>
      </c>
      <c r="AV382" s="106" t="str">
        <f t="shared" si="134"/>
        <v/>
      </c>
    </row>
    <row r="383" spans="4:48">
      <c r="D383" s="159">
        <v>376</v>
      </c>
      <c r="F383" s="159" t="str">
        <f t="shared" si="140"/>
        <v/>
      </c>
      <c r="G383" s="159" t="str">
        <f t="shared" si="140"/>
        <v/>
      </c>
      <c r="H383" s="159" t="str">
        <f t="shared" si="140"/>
        <v/>
      </c>
      <c r="I383" s="159" t="str">
        <f t="shared" si="140"/>
        <v/>
      </c>
      <c r="J383" s="159" t="str">
        <f t="shared" si="140"/>
        <v/>
      </c>
      <c r="K383" s="292"/>
      <c r="L383" s="292"/>
      <c r="N383" s="319">
        <v>-3.1983400657088108E-2</v>
      </c>
      <c r="P383" s="319">
        <v>3.9322793207923782E-3</v>
      </c>
      <c r="R383" s="319">
        <v>0.47456809881247453</v>
      </c>
      <c r="AC383" s="300" t="str">
        <f t="shared" si="123"/>
        <v/>
      </c>
      <c r="AD383" s="300" t="str">
        <f t="shared" si="122"/>
        <v/>
      </c>
      <c r="AE383" s="300" t="str">
        <f t="shared" si="120"/>
        <v/>
      </c>
      <c r="AF383" s="300" t="str">
        <f t="shared" si="121"/>
        <v/>
      </c>
      <c r="AI383" s="63" t="str">
        <f t="shared" si="124"/>
        <v/>
      </c>
      <c r="AJ383" s="106" t="str">
        <f t="shared" si="125"/>
        <v/>
      </c>
      <c r="AK383" s="106" t="str">
        <f t="shared" si="126"/>
        <v/>
      </c>
      <c r="AL383" s="106" t="str">
        <f t="shared" si="127"/>
        <v/>
      </c>
      <c r="AM383" s="106" t="str">
        <f t="shared" si="128"/>
        <v/>
      </c>
      <c r="AN383" s="106" t="str">
        <f t="shared" si="129"/>
        <v/>
      </c>
      <c r="AR383" s="106" t="str">
        <f t="shared" si="130"/>
        <v/>
      </c>
      <c r="AS383" s="106" t="str">
        <f t="shared" si="131"/>
        <v/>
      </c>
      <c r="AT383" s="106" t="str">
        <f t="shared" si="132"/>
        <v/>
      </c>
      <c r="AU383" s="106" t="str">
        <f t="shared" si="133"/>
        <v/>
      </c>
      <c r="AV383" s="106" t="str">
        <f t="shared" si="134"/>
        <v/>
      </c>
    </row>
    <row r="384" spans="4:48">
      <c r="D384" s="159">
        <v>377</v>
      </c>
      <c r="F384" s="159" t="str">
        <f t="shared" si="140"/>
        <v/>
      </c>
      <c r="G384" s="159" t="str">
        <f t="shared" si="140"/>
        <v/>
      </c>
      <c r="H384" s="159" t="str">
        <f t="shared" si="140"/>
        <v/>
      </c>
      <c r="I384" s="159" t="str">
        <f t="shared" si="140"/>
        <v/>
      </c>
      <c r="J384" s="159" t="str">
        <f t="shared" si="140"/>
        <v/>
      </c>
      <c r="K384" s="292"/>
      <c r="L384" s="292"/>
      <c r="N384" s="319">
        <v>-3.1983400657088011E-2</v>
      </c>
      <c r="P384" s="319">
        <v>4.6299532622821214E-3</v>
      </c>
      <c r="R384" s="319">
        <v>0.58077428233990092</v>
      </c>
      <c r="AC384" s="300" t="str">
        <f t="shared" si="123"/>
        <v/>
      </c>
      <c r="AD384" s="300" t="str">
        <f t="shared" si="122"/>
        <v/>
      </c>
      <c r="AE384" s="300" t="str">
        <f t="shared" si="120"/>
        <v/>
      </c>
      <c r="AF384" s="300" t="str">
        <f t="shared" si="121"/>
        <v/>
      </c>
      <c r="AI384" s="63" t="str">
        <f t="shared" si="124"/>
        <v/>
      </c>
      <c r="AJ384" s="106" t="str">
        <f t="shared" si="125"/>
        <v/>
      </c>
      <c r="AK384" s="106" t="str">
        <f t="shared" si="126"/>
        <v/>
      </c>
      <c r="AL384" s="106" t="str">
        <f t="shared" si="127"/>
        <v/>
      </c>
      <c r="AM384" s="106" t="str">
        <f t="shared" si="128"/>
        <v/>
      </c>
      <c r="AN384" s="106" t="str">
        <f t="shared" si="129"/>
        <v/>
      </c>
      <c r="AR384" s="106" t="str">
        <f t="shared" si="130"/>
        <v/>
      </c>
      <c r="AS384" s="106" t="str">
        <f t="shared" si="131"/>
        <v/>
      </c>
      <c r="AT384" s="106" t="str">
        <f t="shared" si="132"/>
        <v/>
      </c>
      <c r="AU384" s="106" t="str">
        <f t="shared" si="133"/>
        <v/>
      </c>
      <c r="AV384" s="106" t="str">
        <f t="shared" si="134"/>
        <v/>
      </c>
    </row>
    <row r="385" spans="4:48">
      <c r="D385" s="159">
        <v>378</v>
      </c>
      <c r="F385" s="159" t="str">
        <f t="shared" si="140"/>
        <v/>
      </c>
      <c r="G385" s="159" t="str">
        <f t="shared" si="140"/>
        <v/>
      </c>
      <c r="H385" s="159" t="str">
        <f t="shared" si="140"/>
        <v/>
      </c>
      <c r="I385" s="159" t="str">
        <f t="shared" si="140"/>
        <v/>
      </c>
      <c r="J385" s="159" t="str">
        <f t="shared" si="140"/>
        <v/>
      </c>
      <c r="K385" s="292"/>
      <c r="L385" s="292"/>
      <c r="N385" s="319">
        <v>-3.1983400657088122E-2</v>
      </c>
      <c r="P385" s="319">
        <v>3.3368910132129475E-3</v>
      </c>
      <c r="R385" s="319">
        <v>0.38923922842018954</v>
      </c>
      <c r="AC385" s="300" t="str">
        <f t="shared" si="123"/>
        <v/>
      </c>
      <c r="AD385" s="300" t="str">
        <f t="shared" si="122"/>
        <v/>
      </c>
      <c r="AE385" s="300" t="str">
        <f t="shared" si="120"/>
        <v/>
      </c>
      <c r="AF385" s="300" t="str">
        <f t="shared" si="121"/>
        <v/>
      </c>
      <c r="AI385" s="63" t="str">
        <f t="shared" si="124"/>
        <v/>
      </c>
      <c r="AJ385" s="106" t="str">
        <f t="shared" si="125"/>
        <v/>
      </c>
      <c r="AK385" s="106" t="str">
        <f t="shared" si="126"/>
        <v/>
      </c>
      <c r="AL385" s="106" t="str">
        <f t="shared" si="127"/>
        <v/>
      </c>
      <c r="AM385" s="106" t="str">
        <f t="shared" si="128"/>
        <v/>
      </c>
      <c r="AN385" s="106" t="str">
        <f t="shared" si="129"/>
        <v/>
      </c>
      <c r="AR385" s="106" t="str">
        <f t="shared" si="130"/>
        <v/>
      </c>
      <c r="AS385" s="106" t="str">
        <f t="shared" si="131"/>
        <v/>
      </c>
      <c r="AT385" s="106" t="str">
        <f t="shared" si="132"/>
        <v/>
      </c>
      <c r="AU385" s="106" t="str">
        <f t="shared" si="133"/>
        <v/>
      </c>
      <c r="AV385" s="106" t="str">
        <f t="shared" si="134"/>
        <v/>
      </c>
    </row>
    <row r="386" spans="4:48">
      <c r="D386" s="159">
        <v>379</v>
      </c>
      <c r="F386" s="159" t="str">
        <f t="shared" si="140"/>
        <v/>
      </c>
      <c r="G386" s="159" t="str">
        <f t="shared" si="140"/>
        <v/>
      </c>
      <c r="H386" s="159" t="str">
        <f t="shared" si="140"/>
        <v/>
      </c>
      <c r="I386" s="159" t="str">
        <f t="shared" si="140"/>
        <v/>
      </c>
      <c r="J386" s="159" t="str">
        <f t="shared" si="140"/>
        <v/>
      </c>
      <c r="K386" s="292"/>
      <c r="L386" s="292"/>
      <c r="N386" s="319">
        <v>-2.2582724895993105E-2</v>
      </c>
      <c r="P386" s="319">
        <v>5.885134050858728E-3</v>
      </c>
      <c r="R386" s="319">
        <v>0.79167011133409337</v>
      </c>
      <c r="AC386" s="300" t="str">
        <f t="shared" si="123"/>
        <v/>
      </c>
      <c r="AD386" s="300" t="str">
        <f t="shared" si="122"/>
        <v/>
      </c>
      <c r="AE386" s="300" t="str">
        <f t="shared" ref="AE386:AE449" si="141">IF(AC386="","",NORMDIST(AD386,$AB$3,$Z$3,FALSE))</f>
        <v/>
      </c>
      <c r="AF386" s="300" t="str">
        <f t="shared" ref="AF386:AF449" si="142">IF(AC386="","",NORMDIST(AD386,$AB$3,$Z$3,TRUE))</f>
        <v/>
      </c>
      <c r="AI386" s="63" t="str">
        <f t="shared" si="124"/>
        <v/>
      </c>
      <c r="AJ386" s="106" t="str">
        <f t="shared" si="125"/>
        <v/>
      </c>
      <c r="AK386" s="106" t="str">
        <f t="shared" si="126"/>
        <v/>
      </c>
      <c r="AL386" s="106" t="str">
        <f t="shared" si="127"/>
        <v/>
      </c>
      <c r="AM386" s="106" t="str">
        <f t="shared" si="128"/>
        <v/>
      </c>
      <c r="AN386" s="106" t="str">
        <f t="shared" si="129"/>
        <v/>
      </c>
      <c r="AR386" s="106" t="str">
        <f t="shared" si="130"/>
        <v/>
      </c>
      <c r="AS386" s="106" t="str">
        <f t="shared" si="131"/>
        <v/>
      </c>
      <c r="AT386" s="106" t="str">
        <f t="shared" si="132"/>
        <v/>
      </c>
      <c r="AU386" s="106" t="str">
        <f t="shared" si="133"/>
        <v/>
      </c>
      <c r="AV386" s="106" t="str">
        <f t="shared" si="134"/>
        <v/>
      </c>
    </row>
    <row r="387" spans="4:48">
      <c r="D387" s="159">
        <v>380</v>
      </c>
      <c r="F387" s="159" t="str">
        <f t="shared" si="140"/>
        <v/>
      </c>
      <c r="G387" s="159" t="str">
        <f t="shared" si="140"/>
        <v/>
      </c>
      <c r="H387" s="159" t="str">
        <f t="shared" si="140"/>
        <v/>
      </c>
      <c r="I387" s="159" t="str">
        <f t="shared" si="140"/>
        <v/>
      </c>
      <c r="J387" s="159" t="str">
        <f t="shared" si="140"/>
        <v/>
      </c>
      <c r="K387" s="292"/>
      <c r="L387" s="292"/>
      <c r="N387" s="319">
        <v>-2.2582724895992948E-2</v>
      </c>
      <c r="P387" s="319">
        <v>5.7216057740553591E-3</v>
      </c>
      <c r="R387" s="319">
        <v>0.76291971982654316</v>
      </c>
      <c r="AC387" s="300" t="str">
        <f t="shared" si="123"/>
        <v/>
      </c>
      <c r="AD387" s="300" t="str">
        <f t="shared" ref="AD387:AD450" si="143">IF($C$5=0,IF(AC387="","",LARGE($B$11:$B$2010,$AC387)),IF(AC387="","",LARGE($B$11:$B$2010,$AC387)*$C$3))</f>
        <v/>
      </c>
      <c r="AE387" s="300" t="str">
        <f t="shared" si="141"/>
        <v/>
      </c>
      <c r="AF387" s="300" t="str">
        <f t="shared" si="142"/>
        <v/>
      </c>
      <c r="AI387" s="63" t="str">
        <f t="shared" si="124"/>
        <v/>
      </c>
      <c r="AJ387" s="106" t="str">
        <f t="shared" si="125"/>
        <v/>
      </c>
      <c r="AK387" s="106" t="str">
        <f t="shared" si="126"/>
        <v/>
      </c>
      <c r="AL387" s="106" t="str">
        <f t="shared" si="127"/>
        <v/>
      </c>
      <c r="AM387" s="106" t="str">
        <f t="shared" si="128"/>
        <v/>
      </c>
      <c r="AN387" s="106" t="str">
        <f t="shared" si="129"/>
        <v/>
      </c>
      <c r="AR387" s="106" t="str">
        <f t="shared" si="130"/>
        <v/>
      </c>
      <c r="AS387" s="106" t="str">
        <f t="shared" si="131"/>
        <v/>
      </c>
      <c r="AT387" s="106" t="str">
        <f t="shared" si="132"/>
        <v/>
      </c>
      <c r="AU387" s="106" t="str">
        <f t="shared" si="133"/>
        <v/>
      </c>
      <c r="AV387" s="106" t="str">
        <f t="shared" si="134"/>
        <v/>
      </c>
    </row>
    <row r="388" spans="4:48">
      <c r="D388" s="159">
        <v>381</v>
      </c>
      <c r="F388" s="159" t="str">
        <f t="shared" ref="F388:J397" si="144">IF($C$5=0,IF($D388&gt;$A$5,"",INDIRECT(CONCATENATE("B",RANDBETWEEN(11,$D$5)))),IF($D388&gt;$A$5,"",$C$3*INDIRECT(CONCATENATE("B",RANDBETWEEN(11,$D$5)))))</f>
        <v/>
      </c>
      <c r="G388" s="159" t="str">
        <f t="shared" si="144"/>
        <v/>
      </c>
      <c r="H388" s="159" t="str">
        <f t="shared" si="144"/>
        <v/>
      </c>
      <c r="I388" s="159" t="str">
        <f t="shared" si="144"/>
        <v/>
      </c>
      <c r="J388" s="159" t="str">
        <f t="shared" si="144"/>
        <v/>
      </c>
      <c r="K388" s="292"/>
      <c r="L388" s="292"/>
      <c r="N388" s="319">
        <v>-3.1983400657088164E-2</v>
      </c>
      <c r="P388" s="319">
        <v>4.6533144446826036E-3</v>
      </c>
      <c r="R388" s="319">
        <v>0.58443164036337181</v>
      </c>
      <c r="AC388" s="300" t="str">
        <f t="shared" ref="AC388:AC451" si="145">IF(ISNUMBER(AC387),IF(AC387&gt;1,AC387-1,""),"")</f>
        <v/>
      </c>
      <c r="AD388" s="300" t="str">
        <f t="shared" si="143"/>
        <v/>
      </c>
      <c r="AE388" s="300" t="str">
        <f t="shared" si="141"/>
        <v/>
      </c>
      <c r="AF388" s="300" t="str">
        <f t="shared" si="142"/>
        <v/>
      </c>
      <c r="AI388" s="63" t="str">
        <f t="shared" ref="AI388:AI451" si="146">IF(ISNUMBER(AJ388),AI387+1,"")</f>
        <v/>
      </c>
      <c r="AJ388" s="106" t="str">
        <f t="shared" ref="AJ388:AJ451" si="147">IF($C$5=1,AJ387,IF(ISNUMBER(F393),(F393+1)*AJ387,""))</f>
        <v/>
      </c>
      <c r="AK388" s="106" t="str">
        <f t="shared" ref="AK388:AK451" si="148">IF($C$5=1,AK387,IF(ISNUMBER(G393),(G393+1)*AK387,""))</f>
        <v/>
      </c>
      <c r="AL388" s="106" t="str">
        <f t="shared" ref="AL388:AL451" si="149">IF($C$5=1,AL387,IF(ISNUMBER(H393),(H393+1)*AL387,""))</f>
        <v/>
      </c>
      <c r="AM388" s="106" t="str">
        <f t="shared" ref="AM388:AM451" si="150">IF($C$5=1,AM387,IF(ISNUMBER(I393),(I393+1)*AM387,""))</f>
        <v/>
      </c>
      <c r="AN388" s="106" t="str">
        <f t="shared" ref="AN388:AN451" si="151">IF($C$5=1,AN387,IF(ISNUMBER(J393),(J393+1)*AN387,""))</f>
        <v/>
      </c>
      <c r="AR388" s="106" t="str">
        <f t="shared" ref="AR388:AR451" si="152">IF(ISNUMBER(F393),(F393+AR387),"")</f>
        <v/>
      </c>
      <c r="AS388" s="106" t="str">
        <f t="shared" ref="AS388:AS451" si="153">IF(ISNUMBER(G393),(G393+AS387),"")</f>
        <v/>
      </c>
      <c r="AT388" s="106" t="str">
        <f t="shared" ref="AT388:AT451" si="154">IF(ISNUMBER(H393),(H393+AT387),"")</f>
        <v/>
      </c>
      <c r="AU388" s="106" t="str">
        <f t="shared" ref="AU388:AU451" si="155">IF(ISNUMBER(I393),(I393+AU387),"")</f>
        <v/>
      </c>
      <c r="AV388" s="106" t="str">
        <f t="shared" ref="AV388:AV451" si="156">IF(ISNUMBER(J393),(J393+AV387),"")</f>
        <v/>
      </c>
    </row>
    <row r="389" spans="4:48">
      <c r="D389" s="159">
        <v>382</v>
      </c>
      <c r="F389" s="159" t="str">
        <f t="shared" si="144"/>
        <v/>
      </c>
      <c r="G389" s="159" t="str">
        <f t="shared" si="144"/>
        <v/>
      </c>
      <c r="H389" s="159" t="str">
        <f t="shared" si="144"/>
        <v/>
      </c>
      <c r="I389" s="159" t="str">
        <f t="shared" si="144"/>
        <v/>
      </c>
      <c r="J389" s="159" t="str">
        <f t="shared" si="144"/>
        <v/>
      </c>
      <c r="K389" s="292"/>
      <c r="L389" s="292"/>
      <c r="N389" s="319">
        <v>-3.8340308209970954E-2</v>
      </c>
      <c r="P389" s="319">
        <v>4.0958075975957462E-3</v>
      </c>
      <c r="R389" s="319">
        <v>0.49861593812620852</v>
      </c>
      <c r="AC389" s="300" t="str">
        <f t="shared" si="145"/>
        <v/>
      </c>
      <c r="AD389" s="300" t="str">
        <f t="shared" si="143"/>
        <v/>
      </c>
      <c r="AE389" s="300" t="str">
        <f t="shared" si="141"/>
        <v/>
      </c>
      <c r="AF389" s="300" t="str">
        <f t="shared" si="142"/>
        <v/>
      </c>
      <c r="AI389" s="63" t="str">
        <f t="shared" si="146"/>
        <v/>
      </c>
      <c r="AJ389" s="106" t="str">
        <f t="shared" si="147"/>
        <v/>
      </c>
      <c r="AK389" s="106" t="str">
        <f t="shared" si="148"/>
        <v/>
      </c>
      <c r="AL389" s="106" t="str">
        <f t="shared" si="149"/>
        <v/>
      </c>
      <c r="AM389" s="106" t="str">
        <f t="shared" si="150"/>
        <v/>
      </c>
      <c r="AN389" s="106" t="str">
        <f t="shared" si="151"/>
        <v/>
      </c>
      <c r="AR389" s="106" t="str">
        <f t="shared" si="152"/>
        <v/>
      </c>
      <c r="AS389" s="106" t="str">
        <f t="shared" si="153"/>
        <v/>
      </c>
      <c r="AT389" s="106" t="str">
        <f t="shared" si="154"/>
        <v/>
      </c>
      <c r="AU389" s="106" t="str">
        <f t="shared" si="155"/>
        <v/>
      </c>
      <c r="AV389" s="106" t="str">
        <f t="shared" si="156"/>
        <v/>
      </c>
    </row>
    <row r="390" spans="4:48">
      <c r="D390" s="159">
        <v>383</v>
      </c>
      <c r="F390" s="159" t="str">
        <f t="shared" si="144"/>
        <v/>
      </c>
      <c r="G390" s="159" t="str">
        <f t="shared" si="144"/>
        <v/>
      </c>
      <c r="H390" s="159" t="str">
        <f t="shared" si="144"/>
        <v/>
      </c>
      <c r="I390" s="159" t="str">
        <f t="shared" si="144"/>
        <v/>
      </c>
      <c r="J390" s="159" t="str">
        <f t="shared" si="144"/>
        <v/>
      </c>
      <c r="K390" s="292"/>
      <c r="L390" s="292"/>
      <c r="N390" s="319">
        <v>-3.1983400657087963E-2</v>
      </c>
      <c r="P390" s="319">
        <v>5.1407377445680177E-3</v>
      </c>
      <c r="R390" s="319">
        <v>0.66358781871142836</v>
      </c>
      <c r="AC390" s="300" t="str">
        <f t="shared" si="145"/>
        <v/>
      </c>
      <c r="AD390" s="300" t="str">
        <f t="shared" si="143"/>
        <v/>
      </c>
      <c r="AE390" s="300" t="str">
        <f t="shared" si="141"/>
        <v/>
      </c>
      <c r="AF390" s="300" t="str">
        <f t="shared" si="142"/>
        <v/>
      </c>
      <c r="AI390" s="63" t="str">
        <f t="shared" si="146"/>
        <v/>
      </c>
      <c r="AJ390" s="106" t="str">
        <f t="shared" si="147"/>
        <v/>
      </c>
      <c r="AK390" s="106" t="str">
        <f t="shared" si="148"/>
        <v/>
      </c>
      <c r="AL390" s="106" t="str">
        <f t="shared" si="149"/>
        <v/>
      </c>
      <c r="AM390" s="106" t="str">
        <f t="shared" si="150"/>
        <v/>
      </c>
      <c r="AN390" s="106" t="str">
        <f t="shared" si="151"/>
        <v/>
      </c>
      <c r="AR390" s="106" t="str">
        <f t="shared" si="152"/>
        <v/>
      </c>
      <c r="AS390" s="106" t="str">
        <f t="shared" si="153"/>
        <v/>
      </c>
      <c r="AT390" s="106" t="str">
        <f t="shared" si="154"/>
        <v/>
      </c>
      <c r="AU390" s="106" t="str">
        <f t="shared" si="155"/>
        <v/>
      </c>
      <c r="AV390" s="106" t="str">
        <f t="shared" si="156"/>
        <v/>
      </c>
    </row>
    <row r="391" spans="4:48">
      <c r="D391" s="159">
        <v>384</v>
      </c>
      <c r="F391" s="159" t="str">
        <f t="shared" si="144"/>
        <v/>
      </c>
      <c r="G391" s="159" t="str">
        <f t="shared" si="144"/>
        <v/>
      </c>
      <c r="H391" s="159" t="str">
        <f t="shared" si="144"/>
        <v/>
      </c>
      <c r="I391" s="159" t="str">
        <f t="shared" si="144"/>
        <v/>
      </c>
      <c r="J391" s="159" t="str">
        <f t="shared" si="144"/>
        <v/>
      </c>
      <c r="K391" s="292"/>
      <c r="L391" s="292"/>
      <c r="N391" s="319">
        <v>-2.675481538192823E-2</v>
      </c>
      <c r="P391" s="319">
        <v>4.358459977784738E-3</v>
      </c>
      <c r="R391" s="319">
        <v>0.53861080497681146</v>
      </c>
      <c r="AC391" s="300" t="str">
        <f t="shared" si="145"/>
        <v/>
      </c>
      <c r="AD391" s="300" t="str">
        <f t="shared" si="143"/>
        <v/>
      </c>
      <c r="AE391" s="300" t="str">
        <f t="shared" si="141"/>
        <v/>
      </c>
      <c r="AF391" s="300" t="str">
        <f t="shared" si="142"/>
        <v/>
      </c>
      <c r="AI391" s="63" t="str">
        <f t="shared" si="146"/>
        <v/>
      </c>
      <c r="AJ391" s="106" t="str">
        <f t="shared" si="147"/>
        <v/>
      </c>
      <c r="AK391" s="106" t="str">
        <f t="shared" si="148"/>
        <v/>
      </c>
      <c r="AL391" s="106" t="str">
        <f t="shared" si="149"/>
        <v/>
      </c>
      <c r="AM391" s="106" t="str">
        <f t="shared" si="150"/>
        <v/>
      </c>
      <c r="AN391" s="106" t="str">
        <f t="shared" si="151"/>
        <v/>
      </c>
      <c r="AR391" s="106" t="str">
        <f t="shared" si="152"/>
        <v/>
      </c>
      <c r="AS391" s="106" t="str">
        <f t="shared" si="153"/>
        <v/>
      </c>
      <c r="AT391" s="106" t="str">
        <f t="shared" si="154"/>
        <v/>
      </c>
      <c r="AU391" s="106" t="str">
        <f t="shared" si="155"/>
        <v/>
      </c>
      <c r="AV391" s="106" t="str">
        <f t="shared" si="156"/>
        <v/>
      </c>
    </row>
    <row r="392" spans="4:48">
      <c r="D392" s="159">
        <v>385</v>
      </c>
      <c r="F392" s="159" t="str">
        <f t="shared" si="144"/>
        <v/>
      </c>
      <c r="G392" s="159" t="str">
        <f t="shared" si="144"/>
        <v/>
      </c>
      <c r="H392" s="159" t="str">
        <f t="shared" si="144"/>
        <v/>
      </c>
      <c r="I392" s="159" t="str">
        <f t="shared" si="144"/>
        <v/>
      </c>
      <c r="J392" s="159" t="str">
        <f t="shared" si="144"/>
        <v/>
      </c>
      <c r="K392" s="292"/>
      <c r="L392" s="292"/>
      <c r="N392" s="319">
        <v>-5.1654779282135146E-2</v>
      </c>
      <c r="P392" s="319">
        <v>3.453696925215357E-3</v>
      </c>
      <c r="R392" s="319">
        <v>0.40538483127531988</v>
      </c>
      <c r="AC392" s="300" t="str">
        <f t="shared" si="145"/>
        <v/>
      </c>
      <c r="AD392" s="300" t="str">
        <f t="shared" si="143"/>
        <v/>
      </c>
      <c r="AE392" s="300" t="str">
        <f t="shared" si="141"/>
        <v/>
      </c>
      <c r="AF392" s="300" t="str">
        <f t="shared" si="142"/>
        <v/>
      </c>
      <c r="AI392" s="63" t="str">
        <f t="shared" si="146"/>
        <v/>
      </c>
      <c r="AJ392" s="106" t="str">
        <f t="shared" si="147"/>
        <v/>
      </c>
      <c r="AK392" s="106" t="str">
        <f t="shared" si="148"/>
        <v/>
      </c>
      <c r="AL392" s="106" t="str">
        <f t="shared" si="149"/>
        <v/>
      </c>
      <c r="AM392" s="106" t="str">
        <f t="shared" si="150"/>
        <v/>
      </c>
      <c r="AN392" s="106" t="str">
        <f t="shared" si="151"/>
        <v/>
      </c>
      <c r="AR392" s="106" t="str">
        <f t="shared" si="152"/>
        <v/>
      </c>
      <c r="AS392" s="106" t="str">
        <f t="shared" si="153"/>
        <v/>
      </c>
      <c r="AT392" s="106" t="str">
        <f t="shared" si="154"/>
        <v/>
      </c>
      <c r="AU392" s="106" t="str">
        <f t="shared" si="155"/>
        <v/>
      </c>
      <c r="AV392" s="106" t="str">
        <f t="shared" si="156"/>
        <v/>
      </c>
    </row>
    <row r="393" spans="4:48">
      <c r="D393" s="159">
        <v>386</v>
      </c>
      <c r="F393" s="159" t="str">
        <f t="shared" si="144"/>
        <v/>
      </c>
      <c r="G393" s="159" t="str">
        <f t="shared" si="144"/>
        <v/>
      </c>
      <c r="H393" s="159" t="str">
        <f t="shared" si="144"/>
        <v/>
      </c>
      <c r="I393" s="159" t="str">
        <f t="shared" si="144"/>
        <v/>
      </c>
      <c r="J393" s="159" t="str">
        <f t="shared" si="144"/>
        <v/>
      </c>
      <c r="K393" s="292"/>
      <c r="L393" s="292"/>
      <c r="N393" s="319">
        <v>-2.4084752413018915E-2</v>
      </c>
      <c r="P393" s="319">
        <v>4.8080018171775801E-3</v>
      </c>
      <c r="R393" s="319">
        <v>0.60914939625637432</v>
      </c>
      <c r="AC393" s="300" t="str">
        <f t="shared" si="145"/>
        <v/>
      </c>
      <c r="AD393" s="300" t="str">
        <f t="shared" si="143"/>
        <v/>
      </c>
      <c r="AE393" s="300" t="str">
        <f t="shared" si="141"/>
        <v/>
      </c>
      <c r="AF393" s="300" t="str">
        <f t="shared" si="142"/>
        <v/>
      </c>
      <c r="AI393" s="63" t="str">
        <f t="shared" si="146"/>
        <v/>
      </c>
      <c r="AJ393" s="106" t="str">
        <f t="shared" si="147"/>
        <v/>
      </c>
      <c r="AK393" s="106" t="str">
        <f t="shared" si="148"/>
        <v/>
      </c>
      <c r="AL393" s="106" t="str">
        <f t="shared" si="149"/>
        <v/>
      </c>
      <c r="AM393" s="106" t="str">
        <f t="shared" si="150"/>
        <v/>
      </c>
      <c r="AN393" s="106" t="str">
        <f t="shared" si="151"/>
        <v/>
      </c>
      <c r="AR393" s="106" t="str">
        <f t="shared" si="152"/>
        <v/>
      </c>
      <c r="AS393" s="106" t="str">
        <f t="shared" si="153"/>
        <v/>
      </c>
      <c r="AT393" s="106" t="str">
        <f t="shared" si="154"/>
        <v/>
      </c>
      <c r="AU393" s="106" t="str">
        <f t="shared" si="155"/>
        <v/>
      </c>
      <c r="AV393" s="106" t="str">
        <f t="shared" si="156"/>
        <v/>
      </c>
    </row>
    <row r="394" spans="4:48">
      <c r="D394" s="159">
        <v>387</v>
      </c>
      <c r="F394" s="159" t="str">
        <f t="shared" si="144"/>
        <v/>
      </c>
      <c r="G394" s="159" t="str">
        <f t="shared" si="144"/>
        <v/>
      </c>
      <c r="H394" s="159" t="str">
        <f t="shared" si="144"/>
        <v/>
      </c>
      <c r="I394" s="159" t="str">
        <f t="shared" si="144"/>
        <v/>
      </c>
      <c r="J394" s="159" t="str">
        <f t="shared" si="144"/>
        <v/>
      </c>
      <c r="K394" s="292"/>
      <c r="L394" s="292"/>
      <c r="N394" s="319">
        <v>-5.1654779282135251E-2</v>
      </c>
      <c r="P394" s="319">
        <v>3.6462657582029033E-3</v>
      </c>
      <c r="R394" s="319">
        <v>0.43292268590832905</v>
      </c>
      <c r="AC394" s="300" t="str">
        <f t="shared" si="145"/>
        <v/>
      </c>
      <c r="AD394" s="300" t="str">
        <f t="shared" si="143"/>
        <v/>
      </c>
      <c r="AE394" s="300" t="str">
        <f t="shared" si="141"/>
        <v/>
      </c>
      <c r="AF394" s="300" t="str">
        <f t="shared" si="142"/>
        <v/>
      </c>
      <c r="AI394" s="63" t="str">
        <f t="shared" si="146"/>
        <v/>
      </c>
      <c r="AJ394" s="106" t="str">
        <f t="shared" si="147"/>
        <v/>
      </c>
      <c r="AK394" s="106" t="str">
        <f t="shared" si="148"/>
        <v/>
      </c>
      <c r="AL394" s="106" t="str">
        <f t="shared" si="149"/>
        <v/>
      </c>
      <c r="AM394" s="106" t="str">
        <f t="shared" si="150"/>
        <v/>
      </c>
      <c r="AN394" s="106" t="str">
        <f t="shared" si="151"/>
        <v/>
      </c>
      <c r="AR394" s="106" t="str">
        <f t="shared" si="152"/>
        <v/>
      </c>
      <c r="AS394" s="106" t="str">
        <f t="shared" si="153"/>
        <v/>
      </c>
      <c r="AT394" s="106" t="str">
        <f t="shared" si="154"/>
        <v/>
      </c>
      <c r="AU394" s="106" t="str">
        <f t="shared" si="155"/>
        <v/>
      </c>
      <c r="AV394" s="106" t="str">
        <f t="shared" si="156"/>
        <v/>
      </c>
    </row>
    <row r="395" spans="4:48">
      <c r="D395" s="159">
        <v>388</v>
      </c>
      <c r="F395" s="159" t="str">
        <f t="shared" si="144"/>
        <v/>
      </c>
      <c r="G395" s="159" t="str">
        <f t="shared" si="144"/>
        <v/>
      </c>
      <c r="H395" s="159" t="str">
        <f t="shared" si="144"/>
        <v/>
      </c>
      <c r="I395" s="159" t="str">
        <f t="shared" si="144"/>
        <v/>
      </c>
      <c r="J395" s="159" t="str">
        <f t="shared" si="144"/>
        <v/>
      </c>
      <c r="K395" s="292"/>
      <c r="L395" s="292"/>
      <c r="N395" s="319">
        <v>-3.1983400657088025E-2</v>
      </c>
      <c r="P395" s="319">
        <v>4.9393280072720759E-3</v>
      </c>
      <c r="R395" s="319">
        <v>0.6304803982832734</v>
      </c>
      <c r="AC395" s="300" t="str">
        <f t="shared" si="145"/>
        <v/>
      </c>
      <c r="AD395" s="300" t="str">
        <f t="shared" si="143"/>
        <v/>
      </c>
      <c r="AE395" s="300" t="str">
        <f t="shared" si="141"/>
        <v/>
      </c>
      <c r="AF395" s="300" t="str">
        <f t="shared" si="142"/>
        <v/>
      </c>
      <c r="AI395" s="63" t="str">
        <f t="shared" si="146"/>
        <v/>
      </c>
      <c r="AJ395" s="106" t="str">
        <f t="shared" si="147"/>
        <v/>
      </c>
      <c r="AK395" s="106" t="str">
        <f t="shared" si="148"/>
        <v/>
      </c>
      <c r="AL395" s="106" t="str">
        <f t="shared" si="149"/>
        <v/>
      </c>
      <c r="AM395" s="106" t="str">
        <f t="shared" si="150"/>
        <v/>
      </c>
      <c r="AN395" s="106" t="str">
        <f t="shared" si="151"/>
        <v/>
      </c>
      <c r="AR395" s="106" t="str">
        <f t="shared" si="152"/>
        <v/>
      </c>
      <c r="AS395" s="106" t="str">
        <f t="shared" si="153"/>
        <v/>
      </c>
      <c r="AT395" s="106" t="str">
        <f t="shared" si="154"/>
        <v/>
      </c>
      <c r="AU395" s="106" t="str">
        <f t="shared" si="155"/>
        <v/>
      </c>
      <c r="AV395" s="106" t="str">
        <f t="shared" si="156"/>
        <v/>
      </c>
    </row>
    <row r="396" spans="4:48">
      <c r="D396" s="159">
        <v>389</v>
      </c>
      <c r="F396" s="159" t="str">
        <f t="shared" si="144"/>
        <v/>
      </c>
      <c r="G396" s="159" t="str">
        <f t="shared" si="144"/>
        <v/>
      </c>
      <c r="H396" s="159" t="str">
        <f t="shared" si="144"/>
        <v/>
      </c>
      <c r="I396" s="159" t="str">
        <f t="shared" si="144"/>
        <v/>
      </c>
      <c r="J396" s="159" t="str">
        <f t="shared" si="144"/>
        <v/>
      </c>
      <c r="K396" s="292"/>
      <c r="L396" s="292"/>
      <c r="N396" s="319">
        <v>-5.529784078395434E-2</v>
      </c>
      <c r="P396" s="319">
        <v>1.9270228521413666E-3</v>
      </c>
      <c r="R396" s="319">
        <v>0.20688528143198281</v>
      </c>
      <c r="AC396" s="300" t="str">
        <f t="shared" si="145"/>
        <v/>
      </c>
      <c r="AD396" s="300" t="str">
        <f t="shared" si="143"/>
        <v/>
      </c>
      <c r="AE396" s="300" t="str">
        <f t="shared" si="141"/>
        <v/>
      </c>
      <c r="AF396" s="300" t="str">
        <f t="shared" si="142"/>
        <v/>
      </c>
      <c r="AI396" s="63" t="str">
        <f t="shared" si="146"/>
        <v/>
      </c>
      <c r="AJ396" s="106" t="str">
        <f t="shared" si="147"/>
        <v/>
      </c>
      <c r="AK396" s="106" t="str">
        <f t="shared" si="148"/>
        <v/>
      </c>
      <c r="AL396" s="106" t="str">
        <f t="shared" si="149"/>
        <v/>
      </c>
      <c r="AM396" s="106" t="str">
        <f t="shared" si="150"/>
        <v/>
      </c>
      <c r="AN396" s="106" t="str">
        <f t="shared" si="151"/>
        <v/>
      </c>
      <c r="AR396" s="106" t="str">
        <f t="shared" si="152"/>
        <v/>
      </c>
      <c r="AS396" s="106" t="str">
        <f t="shared" si="153"/>
        <v/>
      </c>
      <c r="AT396" s="106" t="str">
        <f t="shared" si="154"/>
        <v/>
      </c>
      <c r="AU396" s="106" t="str">
        <f t="shared" si="155"/>
        <v/>
      </c>
      <c r="AV396" s="106" t="str">
        <f t="shared" si="156"/>
        <v/>
      </c>
    </row>
    <row r="397" spans="4:48">
      <c r="D397" s="159">
        <v>390</v>
      </c>
      <c r="F397" s="159" t="str">
        <f t="shared" si="144"/>
        <v/>
      </c>
      <c r="G397" s="159" t="str">
        <f t="shared" si="144"/>
        <v/>
      </c>
      <c r="H397" s="159" t="str">
        <f t="shared" si="144"/>
        <v/>
      </c>
      <c r="I397" s="159" t="str">
        <f t="shared" si="144"/>
        <v/>
      </c>
      <c r="J397" s="159" t="str">
        <f t="shared" si="144"/>
        <v/>
      </c>
      <c r="K397" s="292"/>
      <c r="L397" s="292"/>
      <c r="N397" s="319">
        <v>-1.6121654195544424E-2</v>
      </c>
      <c r="P397" s="319">
        <v>6.9067030154305216E-3</v>
      </c>
      <c r="R397" s="319">
        <v>0.98431122290397832</v>
      </c>
      <c r="AC397" s="300" t="str">
        <f t="shared" si="145"/>
        <v/>
      </c>
      <c r="AD397" s="300" t="str">
        <f t="shared" si="143"/>
        <v/>
      </c>
      <c r="AE397" s="300" t="str">
        <f t="shared" si="141"/>
        <v/>
      </c>
      <c r="AF397" s="300" t="str">
        <f t="shared" si="142"/>
        <v/>
      </c>
      <c r="AI397" s="63" t="str">
        <f t="shared" si="146"/>
        <v/>
      </c>
      <c r="AJ397" s="106" t="str">
        <f t="shared" si="147"/>
        <v/>
      </c>
      <c r="AK397" s="106" t="str">
        <f t="shared" si="148"/>
        <v/>
      </c>
      <c r="AL397" s="106" t="str">
        <f t="shared" si="149"/>
        <v/>
      </c>
      <c r="AM397" s="106" t="str">
        <f t="shared" si="150"/>
        <v/>
      </c>
      <c r="AN397" s="106" t="str">
        <f t="shared" si="151"/>
        <v/>
      </c>
      <c r="AR397" s="106" t="str">
        <f t="shared" si="152"/>
        <v/>
      </c>
      <c r="AS397" s="106" t="str">
        <f t="shared" si="153"/>
        <v/>
      </c>
      <c r="AT397" s="106" t="str">
        <f t="shared" si="154"/>
        <v/>
      </c>
      <c r="AU397" s="106" t="str">
        <f t="shared" si="155"/>
        <v/>
      </c>
      <c r="AV397" s="106" t="str">
        <f t="shared" si="156"/>
        <v/>
      </c>
    </row>
    <row r="398" spans="4:48">
      <c r="D398" s="159">
        <v>391</v>
      </c>
      <c r="F398" s="159" t="str">
        <f t="shared" ref="F398:J407" si="157">IF($C$5=0,IF($D398&gt;$A$5,"",INDIRECT(CONCATENATE("B",RANDBETWEEN(11,$D$5)))),IF($D398&gt;$A$5,"",$C$3*INDIRECT(CONCATENATE("B",RANDBETWEEN(11,$D$5)))))</f>
        <v/>
      </c>
      <c r="G398" s="159" t="str">
        <f t="shared" si="157"/>
        <v/>
      </c>
      <c r="H398" s="159" t="str">
        <f t="shared" si="157"/>
        <v/>
      </c>
      <c r="I398" s="159" t="str">
        <f t="shared" si="157"/>
        <v/>
      </c>
      <c r="J398" s="159" t="str">
        <f t="shared" si="157"/>
        <v/>
      </c>
      <c r="K398" s="292"/>
      <c r="L398" s="292"/>
      <c r="N398" s="319">
        <v>-2.4084752413018724E-2</v>
      </c>
      <c r="P398" s="319">
        <v>4.9159668248715946E-3</v>
      </c>
      <c r="R398" s="319">
        <v>0.62671674549140777</v>
      </c>
      <c r="AC398" s="300" t="str">
        <f t="shared" si="145"/>
        <v/>
      </c>
      <c r="AD398" s="300" t="str">
        <f t="shared" si="143"/>
        <v/>
      </c>
      <c r="AE398" s="300" t="str">
        <f t="shared" si="141"/>
        <v/>
      </c>
      <c r="AF398" s="300" t="str">
        <f t="shared" si="142"/>
        <v/>
      </c>
      <c r="AI398" s="63" t="str">
        <f t="shared" si="146"/>
        <v/>
      </c>
      <c r="AJ398" s="106" t="str">
        <f t="shared" si="147"/>
        <v/>
      </c>
      <c r="AK398" s="106" t="str">
        <f t="shared" si="148"/>
        <v/>
      </c>
      <c r="AL398" s="106" t="str">
        <f t="shared" si="149"/>
        <v/>
      </c>
      <c r="AM398" s="106" t="str">
        <f t="shared" si="150"/>
        <v/>
      </c>
      <c r="AN398" s="106" t="str">
        <f t="shared" si="151"/>
        <v/>
      </c>
      <c r="AR398" s="106" t="str">
        <f t="shared" si="152"/>
        <v/>
      </c>
      <c r="AS398" s="106" t="str">
        <f t="shared" si="153"/>
        <v/>
      </c>
      <c r="AT398" s="106" t="str">
        <f t="shared" si="154"/>
        <v/>
      </c>
      <c r="AU398" s="106" t="str">
        <f t="shared" si="155"/>
        <v/>
      </c>
      <c r="AV398" s="106" t="str">
        <f t="shared" si="156"/>
        <v/>
      </c>
    </row>
    <row r="399" spans="4:48">
      <c r="D399" s="159">
        <v>392</v>
      </c>
      <c r="F399" s="159" t="str">
        <f t="shared" si="157"/>
        <v/>
      </c>
      <c r="G399" s="159" t="str">
        <f t="shared" si="157"/>
        <v/>
      </c>
      <c r="H399" s="159" t="str">
        <f t="shared" si="157"/>
        <v/>
      </c>
      <c r="I399" s="159" t="str">
        <f t="shared" si="157"/>
        <v/>
      </c>
      <c r="J399" s="159" t="str">
        <f t="shared" si="157"/>
        <v/>
      </c>
      <c r="K399" s="292"/>
      <c r="L399" s="292"/>
      <c r="N399" s="319">
        <v>-2.6754815381928091E-2</v>
      </c>
      <c r="P399" s="319">
        <v>5.1173765621675381E-3</v>
      </c>
      <c r="R399" s="319">
        <v>0.65974774375867229</v>
      </c>
      <c r="AC399" s="300" t="str">
        <f t="shared" si="145"/>
        <v/>
      </c>
      <c r="AD399" s="300" t="str">
        <f t="shared" si="143"/>
        <v/>
      </c>
      <c r="AE399" s="300" t="str">
        <f t="shared" si="141"/>
        <v/>
      </c>
      <c r="AF399" s="300" t="str">
        <f t="shared" si="142"/>
        <v/>
      </c>
      <c r="AI399" s="63" t="str">
        <f t="shared" si="146"/>
        <v/>
      </c>
      <c r="AJ399" s="106" t="str">
        <f t="shared" si="147"/>
        <v/>
      </c>
      <c r="AK399" s="106" t="str">
        <f t="shared" si="148"/>
        <v/>
      </c>
      <c r="AL399" s="106" t="str">
        <f t="shared" si="149"/>
        <v/>
      </c>
      <c r="AM399" s="106" t="str">
        <f t="shared" si="150"/>
        <v/>
      </c>
      <c r="AN399" s="106" t="str">
        <f t="shared" si="151"/>
        <v/>
      </c>
      <c r="AR399" s="106" t="str">
        <f t="shared" si="152"/>
        <v/>
      </c>
      <c r="AS399" s="106" t="str">
        <f t="shared" si="153"/>
        <v/>
      </c>
      <c r="AT399" s="106" t="str">
        <f t="shared" si="154"/>
        <v/>
      </c>
      <c r="AU399" s="106" t="str">
        <f t="shared" si="155"/>
        <v/>
      </c>
      <c r="AV399" s="106" t="str">
        <f t="shared" si="156"/>
        <v/>
      </c>
    </row>
    <row r="400" spans="4:48">
      <c r="D400" s="159">
        <v>393</v>
      </c>
      <c r="F400" s="159" t="str">
        <f t="shared" si="157"/>
        <v/>
      </c>
      <c r="G400" s="159" t="str">
        <f t="shared" si="157"/>
        <v/>
      </c>
      <c r="H400" s="159" t="str">
        <f t="shared" si="157"/>
        <v/>
      </c>
      <c r="I400" s="159" t="str">
        <f t="shared" si="157"/>
        <v/>
      </c>
      <c r="J400" s="159" t="str">
        <f t="shared" si="157"/>
        <v/>
      </c>
      <c r="K400" s="292"/>
      <c r="L400" s="292"/>
      <c r="N400" s="319">
        <v>-3.1983400657088011E-2</v>
      </c>
      <c r="P400" s="319">
        <v>5.3566677599560476E-3</v>
      </c>
      <c r="R400" s="319">
        <v>0.70010941750944977</v>
      </c>
      <c r="AC400" s="300" t="str">
        <f t="shared" si="145"/>
        <v/>
      </c>
      <c r="AD400" s="300" t="str">
        <f t="shared" si="143"/>
        <v/>
      </c>
      <c r="AE400" s="300" t="str">
        <f t="shared" si="141"/>
        <v/>
      </c>
      <c r="AF400" s="300" t="str">
        <f t="shared" si="142"/>
        <v/>
      </c>
      <c r="AI400" s="63" t="str">
        <f t="shared" si="146"/>
        <v/>
      </c>
      <c r="AJ400" s="106" t="str">
        <f t="shared" si="147"/>
        <v/>
      </c>
      <c r="AK400" s="106" t="str">
        <f t="shared" si="148"/>
        <v/>
      </c>
      <c r="AL400" s="106" t="str">
        <f t="shared" si="149"/>
        <v/>
      </c>
      <c r="AM400" s="106" t="str">
        <f t="shared" si="150"/>
        <v/>
      </c>
      <c r="AN400" s="106" t="str">
        <f t="shared" si="151"/>
        <v/>
      </c>
      <c r="AR400" s="106" t="str">
        <f t="shared" si="152"/>
        <v/>
      </c>
      <c r="AS400" s="106" t="str">
        <f t="shared" si="153"/>
        <v/>
      </c>
      <c r="AT400" s="106" t="str">
        <f t="shared" si="154"/>
        <v/>
      </c>
      <c r="AU400" s="106" t="str">
        <f t="shared" si="155"/>
        <v/>
      </c>
      <c r="AV400" s="106" t="str">
        <f t="shared" si="156"/>
        <v/>
      </c>
    </row>
    <row r="401" spans="4:48">
      <c r="D401" s="159">
        <v>394</v>
      </c>
      <c r="F401" s="159" t="str">
        <f t="shared" si="157"/>
        <v/>
      </c>
      <c r="G401" s="159" t="str">
        <f t="shared" si="157"/>
        <v/>
      </c>
      <c r="H401" s="159" t="str">
        <f t="shared" si="157"/>
        <v/>
      </c>
      <c r="I401" s="159" t="str">
        <f t="shared" si="157"/>
        <v/>
      </c>
      <c r="J401" s="159" t="str">
        <f t="shared" si="157"/>
        <v/>
      </c>
      <c r="K401" s="292"/>
      <c r="L401" s="292"/>
      <c r="N401" s="319">
        <v>-2.4084752413018762E-2</v>
      </c>
      <c r="P401" s="319">
        <v>6.1945087958486834E-3</v>
      </c>
      <c r="R401" s="319">
        <v>0.84800766899882496</v>
      </c>
      <c r="AC401" s="300" t="str">
        <f t="shared" si="145"/>
        <v/>
      </c>
      <c r="AD401" s="300" t="str">
        <f t="shared" si="143"/>
        <v/>
      </c>
      <c r="AE401" s="300" t="str">
        <f t="shared" si="141"/>
        <v/>
      </c>
      <c r="AF401" s="300" t="str">
        <f t="shared" si="142"/>
        <v/>
      </c>
      <c r="AI401" s="63" t="str">
        <f t="shared" si="146"/>
        <v/>
      </c>
      <c r="AJ401" s="106" t="str">
        <f t="shared" si="147"/>
        <v/>
      </c>
      <c r="AK401" s="106" t="str">
        <f t="shared" si="148"/>
        <v/>
      </c>
      <c r="AL401" s="106" t="str">
        <f t="shared" si="149"/>
        <v/>
      </c>
      <c r="AM401" s="106" t="str">
        <f t="shared" si="150"/>
        <v/>
      </c>
      <c r="AN401" s="106" t="str">
        <f t="shared" si="151"/>
        <v/>
      </c>
      <c r="AR401" s="106" t="str">
        <f t="shared" si="152"/>
        <v/>
      </c>
      <c r="AS401" s="106" t="str">
        <f t="shared" si="153"/>
        <v/>
      </c>
      <c r="AT401" s="106" t="str">
        <f t="shared" si="154"/>
        <v/>
      </c>
      <c r="AU401" s="106" t="str">
        <f t="shared" si="155"/>
        <v/>
      </c>
      <c r="AV401" s="106" t="str">
        <f t="shared" si="156"/>
        <v/>
      </c>
    </row>
    <row r="402" spans="4:48">
      <c r="D402" s="159">
        <v>395</v>
      </c>
      <c r="F402" s="159" t="str">
        <f t="shared" si="157"/>
        <v/>
      </c>
      <c r="G402" s="159" t="str">
        <f t="shared" si="157"/>
        <v/>
      </c>
      <c r="H402" s="159" t="str">
        <f t="shared" si="157"/>
        <v/>
      </c>
      <c r="I402" s="159" t="str">
        <f t="shared" si="157"/>
        <v/>
      </c>
      <c r="J402" s="159" t="str">
        <f t="shared" si="157"/>
        <v/>
      </c>
      <c r="K402" s="292"/>
      <c r="L402" s="292"/>
      <c r="N402" s="319">
        <v>-3.0493529920109615E-2</v>
      </c>
      <c r="P402" s="319">
        <v>4.8225220952696716E-3</v>
      </c>
      <c r="R402" s="319">
        <v>0.61174881075797805</v>
      </c>
      <c r="AC402" s="300" t="str">
        <f t="shared" si="145"/>
        <v/>
      </c>
      <c r="AD402" s="300" t="str">
        <f t="shared" si="143"/>
        <v/>
      </c>
      <c r="AE402" s="300" t="str">
        <f t="shared" si="141"/>
        <v/>
      </c>
      <c r="AF402" s="300" t="str">
        <f t="shared" si="142"/>
        <v/>
      </c>
      <c r="AI402" s="63" t="str">
        <f t="shared" si="146"/>
        <v/>
      </c>
      <c r="AJ402" s="106" t="str">
        <f t="shared" si="147"/>
        <v/>
      </c>
      <c r="AK402" s="106" t="str">
        <f t="shared" si="148"/>
        <v/>
      </c>
      <c r="AL402" s="106" t="str">
        <f t="shared" si="149"/>
        <v/>
      </c>
      <c r="AM402" s="106" t="str">
        <f t="shared" si="150"/>
        <v/>
      </c>
      <c r="AN402" s="106" t="str">
        <f t="shared" si="151"/>
        <v/>
      </c>
      <c r="AR402" s="106" t="str">
        <f t="shared" si="152"/>
        <v/>
      </c>
      <c r="AS402" s="106" t="str">
        <f t="shared" si="153"/>
        <v/>
      </c>
      <c r="AT402" s="106" t="str">
        <f t="shared" si="154"/>
        <v/>
      </c>
      <c r="AU402" s="106" t="str">
        <f t="shared" si="155"/>
        <v/>
      </c>
      <c r="AV402" s="106" t="str">
        <f t="shared" si="156"/>
        <v/>
      </c>
    </row>
    <row r="403" spans="4:48">
      <c r="D403" s="159">
        <v>396</v>
      </c>
      <c r="F403" s="159" t="str">
        <f t="shared" si="157"/>
        <v/>
      </c>
      <c r="G403" s="159" t="str">
        <f t="shared" si="157"/>
        <v/>
      </c>
      <c r="H403" s="159" t="str">
        <f t="shared" si="157"/>
        <v/>
      </c>
      <c r="I403" s="159" t="str">
        <f t="shared" si="157"/>
        <v/>
      </c>
      <c r="J403" s="159" t="str">
        <f t="shared" si="157"/>
        <v/>
      </c>
      <c r="K403" s="292"/>
      <c r="L403" s="292"/>
      <c r="N403" s="319">
        <v>-4.9548667194619547E-2</v>
      </c>
      <c r="P403" s="319">
        <v>2.3153220486411556E-3</v>
      </c>
      <c r="R403" s="319">
        <v>0.25436895902379297</v>
      </c>
      <c r="AC403" s="300" t="str">
        <f t="shared" si="145"/>
        <v/>
      </c>
      <c r="AD403" s="300" t="str">
        <f t="shared" si="143"/>
        <v/>
      </c>
      <c r="AE403" s="300" t="str">
        <f t="shared" si="141"/>
        <v/>
      </c>
      <c r="AF403" s="300" t="str">
        <f t="shared" si="142"/>
        <v/>
      </c>
      <c r="AI403" s="63" t="str">
        <f t="shared" si="146"/>
        <v/>
      </c>
      <c r="AJ403" s="106" t="str">
        <f t="shared" si="147"/>
        <v/>
      </c>
      <c r="AK403" s="106" t="str">
        <f t="shared" si="148"/>
        <v/>
      </c>
      <c r="AL403" s="106" t="str">
        <f t="shared" si="149"/>
        <v/>
      </c>
      <c r="AM403" s="106" t="str">
        <f t="shared" si="150"/>
        <v/>
      </c>
      <c r="AN403" s="106" t="str">
        <f t="shared" si="151"/>
        <v/>
      </c>
      <c r="AR403" s="106" t="str">
        <f t="shared" si="152"/>
        <v/>
      </c>
      <c r="AS403" s="106" t="str">
        <f t="shared" si="153"/>
        <v/>
      </c>
      <c r="AT403" s="106" t="str">
        <f t="shared" si="154"/>
        <v/>
      </c>
      <c r="AU403" s="106" t="str">
        <f t="shared" si="155"/>
        <v/>
      </c>
      <c r="AV403" s="106" t="str">
        <f t="shared" si="156"/>
        <v/>
      </c>
    </row>
    <row r="404" spans="4:48">
      <c r="D404" s="159">
        <v>397</v>
      </c>
      <c r="F404" s="159" t="str">
        <f t="shared" si="157"/>
        <v/>
      </c>
      <c r="G404" s="159" t="str">
        <f t="shared" si="157"/>
        <v/>
      </c>
      <c r="H404" s="159" t="str">
        <f t="shared" si="157"/>
        <v/>
      </c>
      <c r="I404" s="159" t="str">
        <f t="shared" si="157"/>
        <v/>
      </c>
      <c r="J404" s="159" t="str">
        <f t="shared" si="157"/>
        <v/>
      </c>
      <c r="K404" s="292"/>
      <c r="L404" s="292"/>
      <c r="N404" s="319">
        <v>-2.6754815381927925E-2</v>
      </c>
      <c r="P404" s="319">
        <v>3.2901686484119864E-3</v>
      </c>
      <c r="R404" s="319">
        <v>0.38283304349790881</v>
      </c>
      <c r="AC404" s="300" t="str">
        <f t="shared" si="145"/>
        <v/>
      </c>
      <c r="AD404" s="300" t="str">
        <f t="shared" si="143"/>
        <v/>
      </c>
      <c r="AE404" s="300" t="str">
        <f t="shared" si="141"/>
        <v/>
      </c>
      <c r="AF404" s="300" t="str">
        <f t="shared" si="142"/>
        <v/>
      </c>
      <c r="AI404" s="63" t="str">
        <f t="shared" si="146"/>
        <v/>
      </c>
      <c r="AJ404" s="106" t="str">
        <f t="shared" si="147"/>
        <v/>
      </c>
      <c r="AK404" s="106" t="str">
        <f t="shared" si="148"/>
        <v/>
      </c>
      <c r="AL404" s="106" t="str">
        <f t="shared" si="149"/>
        <v/>
      </c>
      <c r="AM404" s="106" t="str">
        <f t="shared" si="150"/>
        <v/>
      </c>
      <c r="AN404" s="106" t="str">
        <f t="shared" si="151"/>
        <v/>
      </c>
      <c r="AR404" s="106" t="str">
        <f t="shared" si="152"/>
        <v/>
      </c>
      <c r="AS404" s="106" t="str">
        <f t="shared" si="153"/>
        <v/>
      </c>
      <c r="AT404" s="106" t="str">
        <f t="shared" si="154"/>
        <v/>
      </c>
      <c r="AU404" s="106" t="str">
        <f t="shared" si="155"/>
        <v/>
      </c>
      <c r="AV404" s="106" t="str">
        <f t="shared" si="156"/>
        <v/>
      </c>
    </row>
    <row r="405" spans="4:48">
      <c r="D405" s="159">
        <v>398</v>
      </c>
      <c r="F405" s="159" t="str">
        <f t="shared" si="157"/>
        <v/>
      </c>
      <c r="G405" s="159" t="str">
        <f t="shared" si="157"/>
        <v/>
      </c>
      <c r="H405" s="159" t="str">
        <f t="shared" si="157"/>
        <v/>
      </c>
      <c r="I405" s="159" t="str">
        <f t="shared" si="157"/>
        <v/>
      </c>
      <c r="J405" s="159" t="str">
        <f t="shared" si="157"/>
        <v/>
      </c>
      <c r="K405" s="292"/>
      <c r="L405" s="292"/>
      <c r="N405" s="319">
        <v>-2.4084752413018811E-2</v>
      </c>
      <c r="P405" s="319">
        <v>6.3491961683436633E-3</v>
      </c>
      <c r="R405" s="319">
        <v>0.876837314460988</v>
      </c>
      <c r="AC405" s="300" t="str">
        <f t="shared" si="145"/>
        <v/>
      </c>
      <c r="AD405" s="300" t="str">
        <f t="shared" si="143"/>
        <v/>
      </c>
      <c r="AE405" s="300" t="str">
        <f t="shared" si="141"/>
        <v/>
      </c>
      <c r="AF405" s="300" t="str">
        <f t="shared" si="142"/>
        <v/>
      </c>
      <c r="AI405" s="63" t="str">
        <f t="shared" si="146"/>
        <v/>
      </c>
      <c r="AJ405" s="106" t="str">
        <f t="shared" si="147"/>
        <v/>
      </c>
      <c r="AK405" s="106" t="str">
        <f t="shared" si="148"/>
        <v/>
      </c>
      <c r="AL405" s="106" t="str">
        <f t="shared" si="149"/>
        <v/>
      </c>
      <c r="AM405" s="106" t="str">
        <f t="shared" si="150"/>
        <v/>
      </c>
      <c r="AN405" s="106" t="str">
        <f t="shared" si="151"/>
        <v/>
      </c>
      <c r="AR405" s="106" t="str">
        <f t="shared" si="152"/>
        <v/>
      </c>
      <c r="AS405" s="106" t="str">
        <f t="shared" si="153"/>
        <v/>
      </c>
      <c r="AT405" s="106" t="str">
        <f t="shared" si="154"/>
        <v/>
      </c>
      <c r="AU405" s="106" t="str">
        <f t="shared" si="155"/>
        <v/>
      </c>
      <c r="AV405" s="106" t="str">
        <f t="shared" si="156"/>
        <v/>
      </c>
    </row>
    <row r="406" spans="4:48">
      <c r="D406" s="159">
        <v>399</v>
      </c>
      <c r="F406" s="159" t="str">
        <f t="shared" si="157"/>
        <v/>
      </c>
      <c r="G406" s="159" t="str">
        <f t="shared" si="157"/>
        <v/>
      </c>
      <c r="H406" s="159" t="str">
        <f t="shared" si="157"/>
        <v/>
      </c>
      <c r="I406" s="159" t="str">
        <f t="shared" si="157"/>
        <v/>
      </c>
      <c r="J406" s="159" t="str">
        <f t="shared" si="157"/>
        <v/>
      </c>
      <c r="K406" s="292"/>
      <c r="L406" s="292"/>
      <c r="N406" s="319">
        <v>-3.1983400657088046E-2</v>
      </c>
      <c r="P406" s="319">
        <v>4.4986270721876255E-3</v>
      </c>
      <c r="R406" s="319">
        <v>0.56009356795893028</v>
      </c>
      <c r="AC406" s="300" t="str">
        <f t="shared" si="145"/>
        <v/>
      </c>
      <c r="AD406" s="300" t="str">
        <f t="shared" si="143"/>
        <v/>
      </c>
      <c r="AE406" s="300" t="str">
        <f t="shared" si="141"/>
        <v/>
      </c>
      <c r="AF406" s="300" t="str">
        <f t="shared" si="142"/>
        <v/>
      </c>
      <c r="AI406" s="63" t="str">
        <f t="shared" si="146"/>
        <v/>
      </c>
      <c r="AJ406" s="106" t="str">
        <f t="shared" si="147"/>
        <v/>
      </c>
      <c r="AK406" s="106" t="str">
        <f t="shared" si="148"/>
        <v/>
      </c>
      <c r="AL406" s="106" t="str">
        <f t="shared" si="149"/>
        <v/>
      </c>
      <c r="AM406" s="106" t="str">
        <f t="shared" si="150"/>
        <v/>
      </c>
      <c r="AN406" s="106" t="str">
        <f t="shared" si="151"/>
        <v/>
      </c>
      <c r="AR406" s="106" t="str">
        <f t="shared" si="152"/>
        <v/>
      </c>
      <c r="AS406" s="106" t="str">
        <f t="shared" si="153"/>
        <v/>
      </c>
      <c r="AT406" s="106" t="str">
        <f t="shared" si="154"/>
        <v/>
      </c>
      <c r="AU406" s="106" t="str">
        <f t="shared" si="155"/>
        <v/>
      </c>
      <c r="AV406" s="106" t="str">
        <f t="shared" si="156"/>
        <v/>
      </c>
    </row>
    <row r="407" spans="4:48">
      <c r="D407" s="159">
        <v>400</v>
      </c>
      <c r="F407" s="159" t="str">
        <f t="shared" si="157"/>
        <v/>
      </c>
      <c r="G407" s="159" t="str">
        <f t="shared" si="157"/>
        <v/>
      </c>
      <c r="H407" s="159" t="str">
        <f t="shared" si="157"/>
        <v/>
      </c>
      <c r="I407" s="159" t="str">
        <f t="shared" si="157"/>
        <v/>
      </c>
      <c r="J407" s="159" t="str">
        <f t="shared" si="157"/>
        <v/>
      </c>
      <c r="K407" s="292"/>
      <c r="L407" s="292"/>
      <c r="N407" s="319">
        <v>-3.1983400657087935E-2</v>
      </c>
      <c r="P407" s="319">
        <v>4.475265889787145E-3</v>
      </c>
      <c r="R407" s="319">
        <v>0.55649238973023052</v>
      </c>
      <c r="AC407" s="300" t="str">
        <f t="shared" si="145"/>
        <v/>
      </c>
      <c r="AD407" s="300" t="str">
        <f t="shared" si="143"/>
        <v/>
      </c>
      <c r="AE407" s="300" t="str">
        <f t="shared" si="141"/>
        <v/>
      </c>
      <c r="AF407" s="300" t="str">
        <f t="shared" si="142"/>
        <v/>
      </c>
      <c r="AI407" s="63" t="str">
        <f t="shared" si="146"/>
        <v/>
      </c>
      <c r="AJ407" s="106" t="str">
        <f t="shared" si="147"/>
        <v/>
      </c>
      <c r="AK407" s="106" t="str">
        <f t="shared" si="148"/>
        <v/>
      </c>
      <c r="AL407" s="106" t="str">
        <f t="shared" si="149"/>
        <v/>
      </c>
      <c r="AM407" s="106" t="str">
        <f t="shared" si="150"/>
        <v/>
      </c>
      <c r="AN407" s="106" t="str">
        <f t="shared" si="151"/>
        <v/>
      </c>
      <c r="AR407" s="106" t="str">
        <f t="shared" si="152"/>
        <v/>
      </c>
      <c r="AS407" s="106" t="str">
        <f t="shared" si="153"/>
        <v/>
      </c>
      <c r="AT407" s="106" t="str">
        <f t="shared" si="154"/>
        <v/>
      </c>
      <c r="AU407" s="106" t="str">
        <f t="shared" si="155"/>
        <v/>
      </c>
      <c r="AV407" s="106" t="str">
        <f t="shared" si="156"/>
        <v/>
      </c>
    </row>
    <row r="408" spans="4:48">
      <c r="D408" s="159">
        <v>401</v>
      </c>
      <c r="F408" s="159" t="str">
        <f t="shared" ref="F408:J417" si="158">IF($C$5=0,IF($D408&gt;$A$5,"",INDIRECT(CONCATENATE("B",RANDBETWEEN(11,$D$5)))),IF($D408&gt;$A$5,"",$C$3*INDIRECT(CONCATENATE("B",RANDBETWEEN(11,$D$5)))))</f>
        <v/>
      </c>
      <c r="G408" s="159" t="str">
        <f t="shared" si="158"/>
        <v/>
      </c>
      <c r="H408" s="159" t="str">
        <f t="shared" si="158"/>
        <v/>
      </c>
      <c r="I408" s="159" t="str">
        <f t="shared" si="158"/>
        <v/>
      </c>
      <c r="J408" s="159" t="str">
        <f t="shared" si="158"/>
        <v/>
      </c>
      <c r="K408" s="292"/>
      <c r="L408" s="292"/>
      <c r="N408" s="319">
        <v>-2.2582724895992983E-2</v>
      </c>
      <c r="P408" s="319">
        <v>5.295425117062995E-3</v>
      </c>
      <c r="R408" s="319">
        <v>0.68954044207613951</v>
      </c>
      <c r="AC408" s="300" t="str">
        <f t="shared" si="145"/>
        <v/>
      </c>
      <c r="AD408" s="300" t="str">
        <f t="shared" si="143"/>
        <v/>
      </c>
      <c r="AE408" s="300" t="str">
        <f t="shared" si="141"/>
        <v/>
      </c>
      <c r="AF408" s="300" t="str">
        <f t="shared" si="142"/>
        <v/>
      </c>
      <c r="AI408" s="63" t="str">
        <f t="shared" si="146"/>
        <v/>
      </c>
      <c r="AJ408" s="106" t="str">
        <f t="shared" si="147"/>
        <v/>
      </c>
      <c r="AK408" s="106" t="str">
        <f t="shared" si="148"/>
        <v/>
      </c>
      <c r="AL408" s="106" t="str">
        <f t="shared" si="149"/>
        <v/>
      </c>
      <c r="AM408" s="106" t="str">
        <f t="shared" si="150"/>
        <v/>
      </c>
      <c r="AN408" s="106" t="str">
        <f t="shared" si="151"/>
        <v/>
      </c>
      <c r="AR408" s="106" t="str">
        <f t="shared" si="152"/>
        <v/>
      </c>
      <c r="AS408" s="106" t="str">
        <f t="shared" si="153"/>
        <v/>
      </c>
      <c r="AT408" s="106" t="str">
        <f t="shared" si="154"/>
        <v/>
      </c>
      <c r="AU408" s="106" t="str">
        <f t="shared" si="155"/>
        <v/>
      </c>
      <c r="AV408" s="106" t="str">
        <f t="shared" si="156"/>
        <v/>
      </c>
    </row>
    <row r="409" spans="4:48">
      <c r="D409" s="159">
        <v>402</v>
      </c>
      <c r="F409" s="159" t="str">
        <f t="shared" si="158"/>
        <v/>
      </c>
      <c r="G409" s="159" t="str">
        <f t="shared" si="158"/>
        <v/>
      </c>
      <c r="H409" s="159" t="str">
        <f t="shared" si="158"/>
        <v/>
      </c>
      <c r="I409" s="159" t="str">
        <f t="shared" si="158"/>
        <v/>
      </c>
      <c r="J409" s="159" t="str">
        <f t="shared" si="158"/>
        <v/>
      </c>
      <c r="K409" s="292"/>
      <c r="L409" s="292"/>
      <c r="N409" s="319">
        <v>-4.6123577971080423E-2</v>
      </c>
      <c r="P409" s="319">
        <v>3.8710366778993239E-3</v>
      </c>
      <c r="R409" s="319">
        <v>0.46540123352098783</v>
      </c>
      <c r="AC409" s="300" t="str">
        <f t="shared" si="145"/>
        <v/>
      </c>
      <c r="AD409" s="300" t="str">
        <f t="shared" si="143"/>
        <v/>
      </c>
      <c r="AE409" s="300" t="str">
        <f t="shared" si="141"/>
        <v/>
      </c>
      <c r="AF409" s="300" t="str">
        <f t="shared" si="142"/>
        <v/>
      </c>
      <c r="AI409" s="63" t="str">
        <f t="shared" si="146"/>
        <v/>
      </c>
      <c r="AJ409" s="106" t="str">
        <f t="shared" si="147"/>
        <v/>
      </c>
      <c r="AK409" s="106" t="str">
        <f t="shared" si="148"/>
        <v/>
      </c>
      <c r="AL409" s="106" t="str">
        <f t="shared" si="149"/>
        <v/>
      </c>
      <c r="AM409" s="106" t="str">
        <f t="shared" si="150"/>
        <v/>
      </c>
      <c r="AN409" s="106" t="str">
        <f t="shared" si="151"/>
        <v/>
      </c>
      <c r="AR409" s="106" t="str">
        <f t="shared" si="152"/>
        <v/>
      </c>
      <c r="AS409" s="106" t="str">
        <f t="shared" si="153"/>
        <v/>
      </c>
      <c r="AT409" s="106" t="str">
        <f t="shared" si="154"/>
        <v/>
      </c>
      <c r="AU409" s="106" t="str">
        <f t="shared" si="155"/>
        <v/>
      </c>
      <c r="AV409" s="106" t="str">
        <f t="shared" si="156"/>
        <v/>
      </c>
    </row>
    <row r="410" spans="4:48">
      <c r="D410" s="159">
        <v>403</v>
      </c>
      <c r="F410" s="159" t="str">
        <f t="shared" si="158"/>
        <v/>
      </c>
      <c r="G410" s="159" t="str">
        <f t="shared" si="158"/>
        <v/>
      </c>
      <c r="H410" s="159" t="str">
        <f t="shared" si="158"/>
        <v/>
      </c>
      <c r="I410" s="159" t="str">
        <f t="shared" si="158"/>
        <v/>
      </c>
      <c r="J410" s="159" t="str">
        <f t="shared" si="158"/>
        <v/>
      </c>
      <c r="K410" s="292"/>
      <c r="L410" s="292"/>
      <c r="N410" s="319">
        <v>-3.6115364504274931E-2</v>
      </c>
      <c r="P410" s="319">
        <v>3.3836133780139098E-3</v>
      </c>
      <c r="R410" s="319">
        <v>0.39567509097090903</v>
      </c>
      <c r="AC410" s="300" t="str">
        <f t="shared" si="145"/>
        <v/>
      </c>
      <c r="AD410" s="300" t="str">
        <f t="shared" si="143"/>
        <v/>
      </c>
      <c r="AE410" s="300" t="str">
        <f t="shared" si="141"/>
        <v/>
      </c>
      <c r="AF410" s="300" t="str">
        <f t="shared" si="142"/>
        <v/>
      </c>
      <c r="AI410" s="63" t="str">
        <f t="shared" si="146"/>
        <v/>
      </c>
      <c r="AJ410" s="106" t="str">
        <f t="shared" si="147"/>
        <v/>
      </c>
      <c r="AK410" s="106" t="str">
        <f t="shared" si="148"/>
        <v/>
      </c>
      <c r="AL410" s="106" t="str">
        <f t="shared" si="149"/>
        <v/>
      </c>
      <c r="AM410" s="106" t="str">
        <f t="shared" si="150"/>
        <v/>
      </c>
      <c r="AN410" s="106" t="str">
        <f t="shared" si="151"/>
        <v/>
      </c>
      <c r="AR410" s="106" t="str">
        <f t="shared" si="152"/>
        <v/>
      </c>
      <c r="AS410" s="106" t="str">
        <f t="shared" si="153"/>
        <v/>
      </c>
      <c r="AT410" s="106" t="str">
        <f t="shared" si="154"/>
        <v/>
      </c>
      <c r="AU410" s="106" t="str">
        <f t="shared" si="155"/>
        <v/>
      </c>
      <c r="AV410" s="106" t="str">
        <f t="shared" si="156"/>
        <v/>
      </c>
    </row>
    <row r="411" spans="4:48">
      <c r="D411" s="159">
        <v>404</v>
      </c>
      <c r="F411" s="159" t="str">
        <f t="shared" si="158"/>
        <v/>
      </c>
      <c r="G411" s="159" t="str">
        <f t="shared" si="158"/>
        <v/>
      </c>
      <c r="H411" s="159" t="str">
        <f t="shared" si="158"/>
        <v/>
      </c>
      <c r="I411" s="159" t="str">
        <f t="shared" si="158"/>
        <v/>
      </c>
      <c r="J411" s="159" t="str">
        <f t="shared" si="158"/>
        <v/>
      </c>
      <c r="K411" s="292"/>
      <c r="L411" s="292"/>
      <c r="N411" s="319">
        <v>-3.8340308209971037E-2</v>
      </c>
      <c r="P411" s="319">
        <v>4.2271337876902413E-3</v>
      </c>
      <c r="R411" s="319">
        <v>0.51848170055204945</v>
      </c>
      <c r="AC411" s="300" t="str">
        <f t="shared" si="145"/>
        <v/>
      </c>
      <c r="AD411" s="300" t="str">
        <f t="shared" si="143"/>
        <v/>
      </c>
      <c r="AE411" s="300" t="str">
        <f t="shared" si="141"/>
        <v/>
      </c>
      <c r="AF411" s="300" t="str">
        <f t="shared" si="142"/>
        <v/>
      </c>
      <c r="AI411" s="63" t="str">
        <f t="shared" si="146"/>
        <v/>
      </c>
      <c r="AJ411" s="106" t="str">
        <f t="shared" si="147"/>
        <v/>
      </c>
      <c r="AK411" s="106" t="str">
        <f t="shared" si="148"/>
        <v/>
      </c>
      <c r="AL411" s="106" t="str">
        <f t="shared" si="149"/>
        <v/>
      </c>
      <c r="AM411" s="106" t="str">
        <f t="shared" si="150"/>
        <v/>
      </c>
      <c r="AN411" s="106" t="str">
        <f t="shared" si="151"/>
        <v/>
      </c>
      <c r="AR411" s="106" t="str">
        <f t="shared" si="152"/>
        <v/>
      </c>
      <c r="AS411" s="106" t="str">
        <f t="shared" si="153"/>
        <v/>
      </c>
      <c r="AT411" s="106" t="str">
        <f t="shared" si="154"/>
        <v/>
      </c>
      <c r="AU411" s="106" t="str">
        <f t="shared" si="155"/>
        <v/>
      </c>
      <c r="AV411" s="106" t="str">
        <f t="shared" si="156"/>
        <v/>
      </c>
    </row>
    <row r="412" spans="4:48">
      <c r="D412" s="159">
        <v>405</v>
      </c>
      <c r="F412" s="159" t="str">
        <f t="shared" si="158"/>
        <v/>
      </c>
      <c r="G412" s="159" t="str">
        <f t="shared" si="158"/>
        <v/>
      </c>
      <c r="H412" s="159" t="str">
        <f t="shared" si="158"/>
        <v/>
      </c>
      <c r="I412" s="159" t="str">
        <f t="shared" si="158"/>
        <v/>
      </c>
      <c r="J412" s="159" t="str">
        <f t="shared" si="158"/>
        <v/>
      </c>
      <c r="K412" s="292"/>
      <c r="L412" s="292"/>
      <c r="N412" s="319">
        <v>-1.6121654195544406E-2</v>
      </c>
      <c r="P412" s="319">
        <v>5.8762931465503373E-3</v>
      </c>
      <c r="R412" s="319">
        <v>0.79042195986236741</v>
      </c>
      <c r="AC412" s="300" t="str">
        <f t="shared" si="145"/>
        <v/>
      </c>
      <c r="AD412" s="300" t="str">
        <f t="shared" si="143"/>
        <v/>
      </c>
      <c r="AE412" s="300" t="str">
        <f t="shared" si="141"/>
        <v/>
      </c>
      <c r="AF412" s="300" t="str">
        <f t="shared" si="142"/>
        <v/>
      </c>
      <c r="AI412" s="63" t="str">
        <f t="shared" si="146"/>
        <v/>
      </c>
      <c r="AJ412" s="106" t="str">
        <f t="shared" si="147"/>
        <v/>
      </c>
      <c r="AK412" s="106" t="str">
        <f t="shared" si="148"/>
        <v/>
      </c>
      <c r="AL412" s="106" t="str">
        <f t="shared" si="149"/>
        <v/>
      </c>
      <c r="AM412" s="106" t="str">
        <f t="shared" si="150"/>
        <v/>
      </c>
      <c r="AN412" s="106" t="str">
        <f t="shared" si="151"/>
        <v/>
      </c>
      <c r="AR412" s="106" t="str">
        <f t="shared" si="152"/>
        <v/>
      </c>
      <c r="AS412" s="106" t="str">
        <f t="shared" si="153"/>
        <v/>
      </c>
      <c r="AT412" s="106" t="str">
        <f t="shared" si="154"/>
        <v/>
      </c>
      <c r="AU412" s="106" t="str">
        <f t="shared" si="155"/>
        <v/>
      </c>
      <c r="AV412" s="106" t="str">
        <f t="shared" si="156"/>
        <v/>
      </c>
    </row>
    <row r="413" spans="4:48">
      <c r="D413" s="159">
        <v>406</v>
      </c>
      <c r="F413" s="159" t="str">
        <f t="shared" si="158"/>
        <v/>
      </c>
      <c r="G413" s="159" t="str">
        <f t="shared" si="158"/>
        <v/>
      </c>
      <c r="H413" s="159" t="str">
        <f t="shared" si="158"/>
        <v/>
      </c>
      <c r="I413" s="159" t="str">
        <f t="shared" si="158"/>
        <v/>
      </c>
      <c r="J413" s="159" t="str">
        <f t="shared" si="158"/>
        <v/>
      </c>
      <c r="K413" s="292"/>
      <c r="L413" s="292"/>
      <c r="N413" s="319">
        <v>-2.4084752413018783E-2</v>
      </c>
      <c r="P413" s="319">
        <v>4.6065920798816417E-3</v>
      </c>
      <c r="R413" s="319">
        <v>0.57712536662934788</v>
      </c>
      <c r="AC413" s="300" t="str">
        <f t="shared" si="145"/>
        <v/>
      </c>
      <c r="AD413" s="300" t="str">
        <f t="shared" si="143"/>
        <v/>
      </c>
      <c r="AE413" s="300" t="str">
        <f t="shared" si="141"/>
        <v/>
      </c>
      <c r="AF413" s="300" t="str">
        <f t="shared" si="142"/>
        <v/>
      </c>
      <c r="AI413" s="63" t="str">
        <f t="shared" si="146"/>
        <v/>
      </c>
      <c r="AJ413" s="106" t="str">
        <f t="shared" si="147"/>
        <v/>
      </c>
      <c r="AK413" s="106" t="str">
        <f t="shared" si="148"/>
        <v/>
      </c>
      <c r="AL413" s="106" t="str">
        <f t="shared" si="149"/>
        <v/>
      </c>
      <c r="AM413" s="106" t="str">
        <f t="shared" si="150"/>
        <v/>
      </c>
      <c r="AN413" s="106" t="str">
        <f t="shared" si="151"/>
        <v/>
      </c>
      <c r="AR413" s="106" t="str">
        <f t="shared" si="152"/>
        <v/>
      </c>
      <c r="AS413" s="106" t="str">
        <f t="shared" si="153"/>
        <v/>
      </c>
      <c r="AT413" s="106" t="str">
        <f t="shared" si="154"/>
        <v/>
      </c>
      <c r="AU413" s="106" t="str">
        <f t="shared" si="155"/>
        <v/>
      </c>
      <c r="AV413" s="106" t="str">
        <f t="shared" si="156"/>
        <v/>
      </c>
    </row>
    <row r="414" spans="4:48">
      <c r="D414" s="159">
        <v>407</v>
      </c>
      <c r="F414" s="159" t="str">
        <f t="shared" si="158"/>
        <v/>
      </c>
      <c r="G414" s="159" t="str">
        <f t="shared" si="158"/>
        <v/>
      </c>
      <c r="H414" s="159" t="str">
        <f t="shared" si="158"/>
        <v/>
      </c>
      <c r="I414" s="159" t="str">
        <f t="shared" si="158"/>
        <v/>
      </c>
      <c r="J414" s="159" t="str">
        <f t="shared" si="158"/>
        <v/>
      </c>
      <c r="K414" s="292"/>
      <c r="L414" s="292"/>
      <c r="N414" s="319">
        <v>-2.4084752413018936E-2</v>
      </c>
      <c r="P414" s="319">
        <v>4.7846406347771013E-3</v>
      </c>
      <c r="R414" s="319">
        <v>0.605434982011269</v>
      </c>
      <c r="AC414" s="300" t="str">
        <f t="shared" si="145"/>
        <v/>
      </c>
      <c r="AD414" s="300" t="str">
        <f t="shared" si="143"/>
        <v/>
      </c>
      <c r="AE414" s="300" t="str">
        <f t="shared" si="141"/>
        <v/>
      </c>
      <c r="AF414" s="300" t="str">
        <f t="shared" si="142"/>
        <v/>
      </c>
      <c r="AI414" s="63" t="str">
        <f t="shared" si="146"/>
        <v/>
      </c>
      <c r="AJ414" s="106" t="str">
        <f t="shared" si="147"/>
        <v/>
      </c>
      <c r="AK414" s="106" t="str">
        <f t="shared" si="148"/>
        <v/>
      </c>
      <c r="AL414" s="106" t="str">
        <f t="shared" si="149"/>
        <v/>
      </c>
      <c r="AM414" s="106" t="str">
        <f t="shared" si="150"/>
        <v/>
      </c>
      <c r="AN414" s="106" t="str">
        <f t="shared" si="151"/>
        <v/>
      </c>
      <c r="AR414" s="106" t="str">
        <f t="shared" si="152"/>
        <v/>
      </c>
      <c r="AS414" s="106" t="str">
        <f t="shared" si="153"/>
        <v/>
      </c>
      <c r="AT414" s="106" t="str">
        <f t="shared" si="154"/>
        <v/>
      </c>
      <c r="AU414" s="106" t="str">
        <f t="shared" si="155"/>
        <v/>
      </c>
      <c r="AV414" s="106" t="str">
        <f t="shared" si="156"/>
        <v/>
      </c>
    </row>
    <row r="415" spans="4:48">
      <c r="D415" s="159">
        <v>408</v>
      </c>
      <c r="F415" s="159" t="str">
        <f t="shared" si="158"/>
        <v/>
      </c>
      <c r="G415" s="159" t="str">
        <f t="shared" si="158"/>
        <v/>
      </c>
      <c r="H415" s="159" t="str">
        <f t="shared" si="158"/>
        <v/>
      </c>
      <c r="I415" s="159" t="str">
        <f t="shared" si="158"/>
        <v/>
      </c>
      <c r="J415" s="159" t="str">
        <f t="shared" si="158"/>
        <v/>
      </c>
      <c r="K415" s="292"/>
      <c r="L415" s="292"/>
      <c r="N415" s="319">
        <v>-3.19834006570879E-2</v>
      </c>
      <c r="P415" s="319">
        <v>4.157050240488798E-3</v>
      </c>
      <c r="R415" s="319">
        <v>0.50799057908748879</v>
      </c>
      <c r="AC415" s="300" t="str">
        <f t="shared" si="145"/>
        <v/>
      </c>
      <c r="AD415" s="300" t="str">
        <f t="shared" si="143"/>
        <v/>
      </c>
      <c r="AE415" s="300" t="str">
        <f t="shared" si="141"/>
        <v/>
      </c>
      <c r="AF415" s="300" t="str">
        <f t="shared" si="142"/>
        <v/>
      </c>
      <c r="AI415" s="63" t="str">
        <f t="shared" si="146"/>
        <v/>
      </c>
      <c r="AJ415" s="106" t="str">
        <f t="shared" si="147"/>
        <v/>
      </c>
      <c r="AK415" s="106" t="str">
        <f t="shared" si="148"/>
        <v/>
      </c>
      <c r="AL415" s="106" t="str">
        <f t="shared" si="149"/>
        <v/>
      </c>
      <c r="AM415" s="106" t="str">
        <f t="shared" si="150"/>
        <v/>
      </c>
      <c r="AN415" s="106" t="str">
        <f t="shared" si="151"/>
        <v/>
      </c>
      <c r="AR415" s="106" t="str">
        <f t="shared" si="152"/>
        <v/>
      </c>
      <c r="AS415" s="106" t="str">
        <f t="shared" si="153"/>
        <v/>
      </c>
      <c r="AT415" s="106" t="str">
        <f t="shared" si="154"/>
        <v/>
      </c>
      <c r="AU415" s="106" t="str">
        <f t="shared" si="155"/>
        <v/>
      </c>
      <c r="AV415" s="106" t="str">
        <f t="shared" si="156"/>
        <v/>
      </c>
    </row>
    <row r="416" spans="4:48">
      <c r="D416" s="159">
        <v>409</v>
      </c>
      <c r="F416" s="159" t="str">
        <f t="shared" si="158"/>
        <v/>
      </c>
      <c r="G416" s="159" t="str">
        <f t="shared" si="158"/>
        <v/>
      </c>
      <c r="H416" s="159" t="str">
        <f t="shared" si="158"/>
        <v/>
      </c>
      <c r="I416" s="159" t="str">
        <f t="shared" si="158"/>
        <v/>
      </c>
      <c r="J416" s="159" t="str">
        <f t="shared" si="158"/>
        <v/>
      </c>
      <c r="K416" s="292"/>
      <c r="L416" s="292"/>
      <c r="N416" s="319">
        <v>-2.4084752413018731E-2</v>
      </c>
      <c r="P416" s="319">
        <v>6.4805223584381618E-3</v>
      </c>
      <c r="R416" s="319">
        <v>0.90171680709980939</v>
      </c>
      <c r="AC416" s="300" t="str">
        <f t="shared" si="145"/>
        <v/>
      </c>
      <c r="AD416" s="300" t="str">
        <f t="shared" si="143"/>
        <v/>
      </c>
      <c r="AE416" s="300" t="str">
        <f t="shared" si="141"/>
        <v/>
      </c>
      <c r="AF416" s="300" t="str">
        <f t="shared" si="142"/>
        <v/>
      </c>
      <c r="AI416" s="63" t="str">
        <f t="shared" si="146"/>
        <v/>
      </c>
      <c r="AJ416" s="106" t="str">
        <f t="shared" si="147"/>
        <v/>
      </c>
      <c r="AK416" s="106" t="str">
        <f t="shared" si="148"/>
        <v/>
      </c>
      <c r="AL416" s="106" t="str">
        <f t="shared" si="149"/>
        <v/>
      </c>
      <c r="AM416" s="106" t="str">
        <f t="shared" si="150"/>
        <v/>
      </c>
      <c r="AN416" s="106" t="str">
        <f t="shared" si="151"/>
        <v/>
      </c>
      <c r="AR416" s="106" t="str">
        <f t="shared" si="152"/>
        <v/>
      </c>
      <c r="AS416" s="106" t="str">
        <f t="shared" si="153"/>
        <v/>
      </c>
      <c r="AT416" s="106" t="str">
        <f t="shared" si="154"/>
        <v/>
      </c>
      <c r="AU416" s="106" t="str">
        <f t="shared" si="155"/>
        <v/>
      </c>
      <c r="AV416" s="106" t="str">
        <f t="shared" si="156"/>
        <v/>
      </c>
    </row>
    <row r="417" spans="4:48">
      <c r="D417" s="159">
        <v>410</v>
      </c>
      <c r="F417" s="159" t="str">
        <f t="shared" si="158"/>
        <v/>
      </c>
      <c r="G417" s="159" t="str">
        <f t="shared" si="158"/>
        <v/>
      </c>
      <c r="H417" s="159" t="str">
        <f t="shared" si="158"/>
        <v/>
      </c>
      <c r="I417" s="159" t="str">
        <f t="shared" si="158"/>
        <v/>
      </c>
      <c r="J417" s="159" t="str">
        <f t="shared" si="158"/>
        <v/>
      </c>
      <c r="K417" s="292"/>
      <c r="L417" s="292"/>
      <c r="N417" s="319">
        <v>-2.408475241301886E-2</v>
      </c>
      <c r="P417" s="319">
        <v>4.7000368094835647E-3</v>
      </c>
      <c r="R417" s="319">
        <v>0.59177176152449684</v>
      </c>
      <c r="AC417" s="300" t="str">
        <f t="shared" si="145"/>
        <v/>
      </c>
      <c r="AD417" s="300" t="str">
        <f t="shared" si="143"/>
        <v/>
      </c>
      <c r="AE417" s="300" t="str">
        <f t="shared" si="141"/>
        <v/>
      </c>
      <c r="AF417" s="300" t="str">
        <f t="shared" si="142"/>
        <v/>
      </c>
      <c r="AI417" s="63" t="str">
        <f t="shared" si="146"/>
        <v/>
      </c>
      <c r="AJ417" s="106" t="str">
        <f t="shared" si="147"/>
        <v/>
      </c>
      <c r="AK417" s="106" t="str">
        <f t="shared" si="148"/>
        <v/>
      </c>
      <c r="AL417" s="106" t="str">
        <f t="shared" si="149"/>
        <v/>
      </c>
      <c r="AM417" s="106" t="str">
        <f t="shared" si="150"/>
        <v/>
      </c>
      <c r="AN417" s="106" t="str">
        <f t="shared" si="151"/>
        <v/>
      </c>
      <c r="AR417" s="106" t="str">
        <f t="shared" si="152"/>
        <v/>
      </c>
      <c r="AS417" s="106" t="str">
        <f t="shared" si="153"/>
        <v/>
      </c>
      <c r="AT417" s="106" t="str">
        <f t="shared" si="154"/>
        <v/>
      </c>
      <c r="AU417" s="106" t="str">
        <f t="shared" si="155"/>
        <v/>
      </c>
      <c r="AV417" s="106" t="str">
        <f t="shared" si="156"/>
        <v/>
      </c>
    </row>
    <row r="418" spans="4:48">
      <c r="D418" s="159">
        <v>411</v>
      </c>
      <c r="F418" s="159" t="str">
        <f t="shared" ref="F418:J427" si="159">IF($C$5=0,IF($D418&gt;$A$5,"",INDIRECT(CONCATENATE("B",RANDBETWEEN(11,$D$5)))),IF($D418&gt;$A$5,"",$C$3*INDIRECT(CONCATENATE("B",RANDBETWEEN(11,$D$5)))))</f>
        <v/>
      </c>
      <c r="G418" s="159" t="str">
        <f t="shared" si="159"/>
        <v/>
      </c>
      <c r="H418" s="159" t="str">
        <f t="shared" si="159"/>
        <v/>
      </c>
      <c r="I418" s="159" t="str">
        <f t="shared" si="159"/>
        <v/>
      </c>
      <c r="J418" s="159" t="str">
        <f t="shared" si="159"/>
        <v/>
      </c>
      <c r="K418" s="292"/>
      <c r="L418" s="292"/>
      <c r="N418" s="319">
        <v>-4.3185103126438792E-2</v>
      </c>
      <c r="P418" s="319">
        <v>2.9018694519121948E-3</v>
      </c>
      <c r="R418" s="319">
        <v>0.33048640503209814</v>
      </c>
      <c r="AC418" s="300" t="str">
        <f t="shared" si="145"/>
        <v/>
      </c>
      <c r="AD418" s="300" t="str">
        <f t="shared" si="143"/>
        <v/>
      </c>
      <c r="AE418" s="300" t="str">
        <f t="shared" si="141"/>
        <v/>
      </c>
      <c r="AF418" s="300" t="str">
        <f t="shared" si="142"/>
        <v/>
      </c>
      <c r="AI418" s="63" t="str">
        <f t="shared" si="146"/>
        <v/>
      </c>
      <c r="AJ418" s="106" t="str">
        <f t="shared" si="147"/>
        <v/>
      </c>
      <c r="AK418" s="106" t="str">
        <f t="shared" si="148"/>
        <v/>
      </c>
      <c r="AL418" s="106" t="str">
        <f t="shared" si="149"/>
        <v/>
      </c>
      <c r="AM418" s="106" t="str">
        <f t="shared" si="150"/>
        <v/>
      </c>
      <c r="AN418" s="106" t="str">
        <f t="shared" si="151"/>
        <v/>
      </c>
      <c r="AR418" s="106" t="str">
        <f t="shared" si="152"/>
        <v/>
      </c>
      <c r="AS418" s="106" t="str">
        <f t="shared" si="153"/>
        <v/>
      </c>
      <c r="AT418" s="106" t="str">
        <f t="shared" si="154"/>
        <v/>
      </c>
      <c r="AU418" s="106" t="str">
        <f t="shared" si="155"/>
        <v/>
      </c>
      <c r="AV418" s="106" t="str">
        <f t="shared" si="156"/>
        <v/>
      </c>
    </row>
    <row r="419" spans="4:48">
      <c r="D419" s="159">
        <v>412</v>
      </c>
      <c r="F419" s="159" t="str">
        <f t="shared" si="159"/>
        <v/>
      </c>
      <c r="G419" s="159" t="str">
        <f t="shared" si="159"/>
        <v/>
      </c>
      <c r="H419" s="159" t="str">
        <f t="shared" si="159"/>
        <v/>
      </c>
      <c r="I419" s="159" t="str">
        <f t="shared" si="159"/>
        <v/>
      </c>
      <c r="J419" s="159" t="str">
        <f t="shared" si="159"/>
        <v/>
      </c>
      <c r="K419" s="292"/>
      <c r="L419" s="292"/>
      <c r="N419" s="319">
        <v>-3.8340308209971093E-2</v>
      </c>
      <c r="P419" s="319">
        <v>5.5435572191598979E-3</v>
      </c>
      <c r="R419" s="319">
        <v>0.73183307989612056</v>
      </c>
      <c r="AC419" s="300" t="str">
        <f t="shared" si="145"/>
        <v/>
      </c>
      <c r="AD419" s="300" t="str">
        <f t="shared" si="143"/>
        <v/>
      </c>
      <c r="AE419" s="300" t="str">
        <f t="shared" si="141"/>
        <v/>
      </c>
      <c r="AF419" s="300" t="str">
        <f t="shared" si="142"/>
        <v/>
      </c>
      <c r="AI419" s="63" t="str">
        <f t="shared" si="146"/>
        <v/>
      </c>
      <c r="AJ419" s="106" t="str">
        <f t="shared" si="147"/>
        <v/>
      </c>
      <c r="AK419" s="106" t="str">
        <f t="shared" si="148"/>
        <v/>
      </c>
      <c r="AL419" s="106" t="str">
        <f t="shared" si="149"/>
        <v/>
      </c>
      <c r="AM419" s="106" t="str">
        <f t="shared" si="150"/>
        <v/>
      </c>
      <c r="AN419" s="106" t="str">
        <f t="shared" si="151"/>
        <v/>
      </c>
      <c r="AR419" s="106" t="str">
        <f t="shared" si="152"/>
        <v/>
      </c>
      <c r="AS419" s="106" t="str">
        <f t="shared" si="153"/>
        <v/>
      </c>
      <c r="AT419" s="106" t="str">
        <f t="shared" si="154"/>
        <v/>
      </c>
      <c r="AU419" s="106" t="str">
        <f t="shared" si="155"/>
        <v/>
      </c>
      <c r="AV419" s="106" t="str">
        <f t="shared" si="156"/>
        <v/>
      </c>
    </row>
    <row r="420" spans="4:48">
      <c r="D420" s="159">
        <v>413</v>
      </c>
      <c r="F420" s="159" t="str">
        <f t="shared" si="159"/>
        <v/>
      </c>
      <c r="G420" s="159" t="str">
        <f t="shared" si="159"/>
        <v/>
      </c>
      <c r="H420" s="159" t="str">
        <f t="shared" si="159"/>
        <v/>
      </c>
      <c r="I420" s="159" t="str">
        <f t="shared" si="159"/>
        <v/>
      </c>
      <c r="J420" s="159" t="str">
        <f t="shared" si="159"/>
        <v/>
      </c>
      <c r="K420" s="292"/>
      <c r="L420" s="292"/>
      <c r="N420" s="319">
        <v>-3.1983400657088025E-2</v>
      </c>
      <c r="P420" s="319">
        <v>5.5669184015603801E-3</v>
      </c>
      <c r="R420" s="319">
        <v>0.73583993506882472</v>
      </c>
      <c r="AC420" s="300" t="str">
        <f t="shared" si="145"/>
        <v/>
      </c>
      <c r="AD420" s="300" t="str">
        <f t="shared" si="143"/>
        <v/>
      </c>
      <c r="AE420" s="300" t="str">
        <f t="shared" si="141"/>
        <v/>
      </c>
      <c r="AF420" s="300" t="str">
        <f t="shared" si="142"/>
        <v/>
      </c>
      <c r="AI420" s="63" t="str">
        <f t="shared" si="146"/>
        <v/>
      </c>
      <c r="AJ420" s="106" t="str">
        <f t="shared" si="147"/>
        <v/>
      </c>
      <c r="AK420" s="106" t="str">
        <f t="shared" si="148"/>
        <v/>
      </c>
      <c r="AL420" s="106" t="str">
        <f t="shared" si="149"/>
        <v/>
      </c>
      <c r="AM420" s="106" t="str">
        <f t="shared" si="150"/>
        <v/>
      </c>
      <c r="AN420" s="106" t="str">
        <f t="shared" si="151"/>
        <v/>
      </c>
      <c r="AR420" s="106" t="str">
        <f t="shared" si="152"/>
        <v/>
      </c>
      <c r="AS420" s="106" t="str">
        <f t="shared" si="153"/>
        <v/>
      </c>
      <c r="AT420" s="106" t="str">
        <f t="shared" si="154"/>
        <v/>
      </c>
      <c r="AU420" s="106" t="str">
        <f t="shared" si="155"/>
        <v/>
      </c>
      <c r="AV420" s="106" t="str">
        <f t="shared" si="156"/>
        <v/>
      </c>
    </row>
    <row r="421" spans="4:48">
      <c r="D421" s="159">
        <v>414</v>
      </c>
      <c r="F421" s="159" t="str">
        <f t="shared" si="159"/>
        <v/>
      </c>
      <c r="G421" s="159" t="str">
        <f t="shared" si="159"/>
        <v/>
      </c>
      <c r="H421" s="159" t="str">
        <f t="shared" si="159"/>
        <v/>
      </c>
      <c r="I421" s="159" t="str">
        <f t="shared" si="159"/>
        <v/>
      </c>
      <c r="J421" s="159" t="str">
        <f t="shared" si="159"/>
        <v/>
      </c>
      <c r="K421" s="292"/>
      <c r="L421" s="292"/>
      <c r="N421" s="319">
        <v>-2.4084752413018797E-2</v>
      </c>
      <c r="P421" s="319">
        <v>5.5902795839608633E-3</v>
      </c>
      <c r="R421" s="319">
        <v>0.73985606070100185</v>
      </c>
      <c r="AC421" s="300" t="str">
        <f t="shared" si="145"/>
        <v/>
      </c>
      <c r="AD421" s="300" t="str">
        <f t="shared" si="143"/>
        <v/>
      </c>
      <c r="AE421" s="300" t="str">
        <f t="shared" si="141"/>
        <v/>
      </c>
      <c r="AF421" s="300" t="str">
        <f t="shared" si="142"/>
        <v/>
      </c>
      <c r="AI421" s="63" t="str">
        <f t="shared" si="146"/>
        <v/>
      </c>
      <c r="AJ421" s="106" t="str">
        <f t="shared" si="147"/>
        <v/>
      </c>
      <c r="AK421" s="106" t="str">
        <f t="shared" si="148"/>
        <v/>
      </c>
      <c r="AL421" s="106" t="str">
        <f t="shared" si="149"/>
        <v/>
      </c>
      <c r="AM421" s="106" t="str">
        <f t="shared" si="150"/>
        <v/>
      </c>
      <c r="AN421" s="106" t="str">
        <f t="shared" si="151"/>
        <v/>
      </c>
      <c r="AR421" s="106" t="str">
        <f t="shared" si="152"/>
        <v/>
      </c>
      <c r="AS421" s="106" t="str">
        <f t="shared" si="153"/>
        <v/>
      </c>
      <c r="AT421" s="106" t="str">
        <f t="shared" si="154"/>
        <v/>
      </c>
      <c r="AU421" s="106" t="str">
        <f t="shared" si="155"/>
        <v/>
      </c>
      <c r="AV421" s="106" t="str">
        <f t="shared" si="156"/>
        <v/>
      </c>
    </row>
    <row r="422" spans="4:48">
      <c r="D422" s="159">
        <v>415</v>
      </c>
      <c r="F422" s="159" t="str">
        <f t="shared" si="159"/>
        <v/>
      </c>
      <c r="G422" s="159" t="str">
        <f t="shared" si="159"/>
        <v/>
      </c>
      <c r="H422" s="159" t="str">
        <f t="shared" si="159"/>
        <v/>
      </c>
      <c r="I422" s="159" t="str">
        <f t="shared" si="159"/>
        <v/>
      </c>
      <c r="J422" s="159" t="str">
        <f t="shared" si="159"/>
        <v/>
      </c>
      <c r="K422" s="292"/>
      <c r="L422" s="292"/>
      <c r="N422" s="319">
        <v>-4.4655470328257778E-2</v>
      </c>
      <c r="P422" s="319">
        <v>3.2055648231184507E-3</v>
      </c>
      <c r="R422" s="319">
        <v>0.37106429983565548</v>
      </c>
      <c r="AC422" s="300" t="str">
        <f t="shared" si="145"/>
        <v/>
      </c>
      <c r="AD422" s="300" t="str">
        <f t="shared" si="143"/>
        <v/>
      </c>
      <c r="AE422" s="300" t="str">
        <f t="shared" si="141"/>
        <v/>
      </c>
      <c r="AF422" s="300" t="str">
        <f t="shared" si="142"/>
        <v/>
      </c>
      <c r="AI422" s="63" t="str">
        <f t="shared" si="146"/>
        <v/>
      </c>
      <c r="AJ422" s="106" t="str">
        <f t="shared" si="147"/>
        <v/>
      </c>
      <c r="AK422" s="106" t="str">
        <f t="shared" si="148"/>
        <v/>
      </c>
      <c r="AL422" s="106" t="str">
        <f t="shared" si="149"/>
        <v/>
      </c>
      <c r="AM422" s="106" t="str">
        <f t="shared" si="150"/>
        <v/>
      </c>
      <c r="AN422" s="106" t="str">
        <f t="shared" si="151"/>
        <v/>
      </c>
      <c r="AR422" s="106" t="str">
        <f t="shared" si="152"/>
        <v/>
      </c>
      <c r="AS422" s="106" t="str">
        <f t="shared" si="153"/>
        <v/>
      </c>
      <c r="AT422" s="106" t="str">
        <f t="shared" si="154"/>
        <v/>
      </c>
      <c r="AU422" s="106" t="str">
        <f t="shared" si="155"/>
        <v/>
      </c>
      <c r="AV422" s="106" t="str">
        <f t="shared" si="156"/>
        <v/>
      </c>
    </row>
    <row r="423" spans="4:48">
      <c r="D423" s="159">
        <v>416</v>
      </c>
      <c r="F423" s="159" t="str">
        <f t="shared" si="159"/>
        <v/>
      </c>
      <c r="G423" s="159" t="str">
        <f t="shared" si="159"/>
        <v/>
      </c>
      <c r="H423" s="159" t="str">
        <f t="shared" si="159"/>
        <v/>
      </c>
      <c r="I423" s="159" t="str">
        <f t="shared" si="159"/>
        <v/>
      </c>
      <c r="J423" s="159" t="str">
        <f t="shared" si="159"/>
        <v/>
      </c>
      <c r="K423" s="292"/>
      <c r="L423" s="292"/>
      <c r="N423" s="319">
        <v>-3.1983400657088018E-2</v>
      </c>
      <c r="P423" s="319">
        <v>4.0023628679938207E-3</v>
      </c>
      <c r="R423" s="319">
        <v>0.48482669939456113</v>
      </c>
      <c r="AC423" s="300" t="str">
        <f t="shared" si="145"/>
        <v/>
      </c>
      <c r="AD423" s="300" t="str">
        <f t="shared" si="143"/>
        <v/>
      </c>
      <c r="AE423" s="300" t="str">
        <f t="shared" si="141"/>
        <v/>
      </c>
      <c r="AF423" s="300" t="str">
        <f t="shared" si="142"/>
        <v/>
      </c>
      <c r="AI423" s="63" t="str">
        <f t="shared" si="146"/>
        <v/>
      </c>
      <c r="AJ423" s="106" t="str">
        <f t="shared" si="147"/>
        <v/>
      </c>
      <c r="AK423" s="106" t="str">
        <f t="shared" si="148"/>
        <v/>
      </c>
      <c r="AL423" s="106" t="str">
        <f t="shared" si="149"/>
        <v/>
      </c>
      <c r="AM423" s="106" t="str">
        <f t="shared" si="150"/>
        <v/>
      </c>
      <c r="AN423" s="106" t="str">
        <f t="shared" si="151"/>
        <v/>
      </c>
      <c r="AR423" s="106" t="str">
        <f t="shared" si="152"/>
        <v/>
      </c>
      <c r="AS423" s="106" t="str">
        <f t="shared" si="153"/>
        <v/>
      </c>
      <c r="AT423" s="106" t="str">
        <f t="shared" si="154"/>
        <v/>
      </c>
      <c r="AU423" s="106" t="str">
        <f t="shared" si="155"/>
        <v/>
      </c>
      <c r="AV423" s="106" t="str">
        <f t="shared" si="156"/>
        <v/>
      </c>
    </row>
    <row r="424" spans="4:48">
      <c r="D424" s="159">
        <v>417</v>
      </c>
      <c r="F424" s="159" t="str">
        <f t="shared" si="159"/>
        <v/>
      </c>
      <c r="G424" s="159" t="str">
        <f t="shared" si="159"/>
        <v/>
      </c>
      <c r="H424" s="159" t="str">
        <f t="shared" si="159"/>
        <v/>
      </c>
      <c r="I424" s="159" t="str">
        <f t="shared" si="159"/>
        <v/>
      </c>
      <c r="J424" s="159" t="str">
        <f t="shared" si="159"/>
        <v/>
      </c>
      <c r="K424" s="292"/>
      <c r="L424" s="292"/>
      <c r="N424" s="319">
        <v>-2.4084752413018898E-2</v>
      </c>
      <c r="P424" s="319">
        <v>4.9481689115804693E-3</v>
      </c>
      <c r="R424" s="319">
        <v>0.63161705017559733</v>
      </c>
      <c r="AC424" s="300" t="str">
        <f t="shared" si="145"/>
        <v/>
      </c>
      <c r="AD424" s="300" t="str">
        <f t="shared" si="143"/>
        <v/>
      </c>
      <c r="AE424" s="300" t="str">
        <f t="shared" si="141"/>
        <v/>
      </c>
      <c r="AF424" s="300" t="str">
        <f t="shared" si="142"/>
        <v/>
      </c>
      <c r="AI424" s="63" t="str">
        <f t="shared" si="146"/>
        <v/>
      </c>
      <c r="AJ424" s="106" t="str">
        <f t="shared" si="147"/>
        <v/>
      </c>
      <c r="AK424" s="106" t="str">
        <f t="shared" si="148"/>
        <v/>
      </c>
      <c r="AL424" s="106" t="str">
        <f t="shared" si="149"/>
        <v/>
      </c>
      <c r="AM424" s="106" t="str">
        <f t="shared" si="150"/>
        <v/>
      </c>
      <c r="AN424" s="106" t="str">
        <f t="shared" si="151"/>
        <v/>
      </c>
      <c r="AR424" s="106" t="str">
        <f t="shared" si="152"/>
        <v/>
      </c>
      <c r="AS424" s="106" t="str">
        <f t="shared" si="153"/>
        <v/>
      </c>
      <c r="AT424" s="106" t="str">
        <f t="shared" si="154"/>
        <v/>
      </c>
      <c r="AU424" s="106" t="str">
        <f t="shared" si="155"/>
        <v/>
      </c>
      <c r="AV424" s="106" t="str">
        <f t="shared" si="156"/>
        <v/>
      </c>
    </row>
    <row r="425" spans="4:48">
      <c r="D425" s="159">
        <v>418</v>
      </c>
      <c r="F425" s="159" t="str">
        <f t="shared" si="159"/>
        <v/>
      </c>
      <c r="G425" s="159" t="str">
        <f t="shared" si="159"/>
        <v/>
      </c>
      <c r="H425" s="159" t="str">
        <f t="shared" si="159"/>
        <v/>
      </c>
      <c r="I425" s="159" t="str">
        <f t="shared" si="159"/>
        <v/>
      </c>
      <c r="J425" s="159" t="str">
        <f t="shared" si="159"/>
        <v/>
      </c>
      <c r="K425" s="292"/>
      <c r="L425" s="292"/>
      <c r="N425" s="319">
        <v>-3.4631853257440059E-2</v>
      </c>
      <c r="P425" s="319">
        <v>4.9626891896725599E-3</v>
      </c>
      <c r="R425" s="319">
        <v>0.63425275884948262</v>
      </c>
      <c r="AC425" s="300" t="str">
        <f t="shared" si="145"/>
        <v/>
      </c>
      <c r="AD425" s="300" t="str">
        <f t="shared" si="143"/>
        <v/>
      </c>
      <c r="AE425" s="300" t="str">
        <f t="shared" si="141"/>
        <v/>
      </c>
      <c r="AF425" s="300" t="str">
        <f t="shared" si="142"/>
        <v/>
      </c>
      <c r="AI425" s="63" t="str">
        <f t="shared" si="146"/>
        <v/>
      </c>
      <c r="AJ425" s="106" t="str">
        <f t="shared" si="147"/>
        <v/>
      </c>
      <c r="AK425" s="106" t="str">
        <f t="shared" si="148"/>
        <v/>
      </c>
      <c r="AL425" s="106" t="str">
        <f t="shared" si="149"/>
        <v/>
      </c>
      <c r="AM425" s="106" t="str">
        <f t="shared" si="150"/>
        <v/>
      </c>
      <c r="AN425" s="106" t="str">
        <f t="shared" si="151"/>
        <v/>
      </c>
      <c r="AR425" s="106" t="str">
        <f t="shared" si="152"/>
        <v/>
      </c>
      <c r="AS425" s="106" t="str">
        <f t="shared" si="153"/>
        <v/>
      </c>
      <c r="AT425" s="106" t="str">
        <f t="shared" si="154"/>
        <v/>
      </c>
      <c r="AU425" s="106" t="str">
        <f t="shared" si="155"/>
        <v/>
      </c>
      <c r="AV425" s="106" t="str">
        <f t="shared" si="156"/>
        <v/>
      </c>
    </row>
    <row r="426" spans="4:48">
      <c r="D426" s="159">
        <v>419</v>
      </c>
      <c r="F426" s="159" t="str">
        <f t="shared" si="159"/>
        <v/>
      </c>
      <c r="G426" s="159" t="str">
        <f t="shared" si="159"/>
        <v/>
      </c>
      <c r="H426" s="159" t="str">
        <f t="shared" si="159"/>
        <v/>
      </c>
      <c r="I426" s="159" t="str">
        <f t="shared" si="159"/>
        <v/>
      </c>
      <c r="J426" s="159" t="str">
        <f t="shared" si="159"/>
        <v/>
      </c>
      <c r="K426" s="292"/>
      <c r="L426" s="292"/>
      <c r="N426" s="319">
        <v>-3.8340308209970947E-2</v>
      </c>
      <c r="P426" s="319">
        <v>4.7612794523766164E-3</v>
      </c>
      <c r="R426" s="319">
        <v>0.60172914178247883</v>
      </c>
      <c r="AC426" s="300" t="str">
        <f t="shared" si="145"/>
        <v/>
      </c>
      <c r="AD426" s="300" t="str">
        <f t="shared" si="143"/>
        <v/>
      </c>
      <c r="AE426" s="300" t="str">
        <f t="shared" si="141"/>
        <v/>
      </c>
      <c r="AF426" s="300" t="str">
        <f t="shared" si="142"/>
        <v/>
      </c>
      <c r="AI426" s="63" t="str">
        <f t="shared" si="146"/>
        <v/>
      </c>
      <c r="AJ426" s="106" t="str">
        <f t="shared" si="147"/>
        <v/>
      </c>
      <c r="AK426" s="106" t="str">
        <f t="shared" si="148"/>
        <v/>
      </c>
      <c r="AL426" s="106" t="str">
        <f t="shared" si="149"/>
        <v/>
      </c>
      <c r="AM426" s="106" t="str">
        <f t="shared" si="150"/>
        <v/>
      </c>
      <c r="AN426" s="106" t="str">
        <f t="shared" si="151"/>
        <v/>
      </c>
      <c r="AR426" s="106" t="str">
        <f t="shared" si="152"/>
        <v/>
      </c>
      <c r="AS426" s="106" t="str">
        <f t="shared" si="153"/>
        <v/>
      </c>
      <c r="AT426" s="106" t="str">
        <f t="shared" si="154"/>
        <v/>
      </c>
      <c r="AU426" s="106" t="str">
        <f t="shared" si="155"/>
        <v/>
      </c>
      <c r="AV426" s="106" t="str">
        <f t="shared" si="156"/>
        <v/>
      </c>
    </row>
    <row r="427" spans="4:48">
      <c r="D427" s="159">
        <v>420</v>
      </c>
      <c r="F427" s="159" t="str">
        <f t="shared" si="159"/>
        <v/>
      </c>
      <c r="G427" s="159" t="str">
        <f t="shared" si="159"/>
        <v/>
      </c>
      <c r="H427" s="159" t="str">
        <f t="shared" si="159"/>
        <v/>
      </c>
      <c r="I427" s="159" t="str">
        <f t="shared" si="159"/>
        <v/>
      </c>
      <c r="J427" s="159" t="str">
        <f t="shared" si="159"/>
        <v/>
      </c>
      <c r="K427" s="292"/>
      <c r="L427" s="292"/>
      <c r="N427" s="319">
        <v>-3.0493529920109709E-2</v>
      </c>
      <c r="P427" s="319">
        <v>5.1173765621675381E-3</v>
      </c>
      <c r="R427" s="319">
        <v>0.65974774375867096</v>
      </c>
      <c r="AC427" s="300" t="str">
        <f t="shared" si="145"/>
        <v/>
      </c>
      <c r="AD427" s="300" t="str">
        <f t="shared" si="143"/>
        <v/>
      </c>
      <c r="AE427" s="300" t="str">
        <f t="shared" si="141"/>
        <v/>
      </c>
      <c r="AF427" s="300" t="str">
        <f t="shared" si="142"/>
        <v/>
      </c>
      <c r="AI427" s="63" t="str">
        <f t="shared" si="146"/>
        <v/>
      </c>
      <c r="AJ427" s="106" t="str">
        <f t="shared" si="147"/>
        <v/>
      </c>
      <c r="AK427" s="106" t="str">
        <f t="shared" si="148"/>
        <v/>
      </c>
      <c r="AL427" s="106" t="str">
        <f t="shared" si="149"/>
        <v/>
      </c>
      <c r="AM427" s="106" t="str">
        <f t="shared" si="150"/>
        <v/>
      </c>
      <c r="AN427" s="106" t="str">
        <f t="shared" si="151"/>
        <v/>
      </c>
      <c r="AR427" s="106" t="str">
        <f t="shared" si="152"/>
        <v/>
      </c>
      <c r="AS427" s="106" t="str">
        <f t="shared" si="153"/>
        <v/>
      </c>
      <c r="AT427" s="106" t="str">
        <f t="shared" si="154"/>
        <v/>
      </c>
      <c r="AU427" s="106" t="str">
        <f t="shared" si="155"/>
        <v/>
      </c>
      <c r="AV427" s="106" t="str">
        <f t="shared" si="156"/>
        <v/>
      </c>
    </row>
    <row r="428" spans="4:48">
      <c r="D428" s="159">
        <v>421</v>
      </c>
      <c r="F428" s="159" t="str">
        <f t="shared" ref="F428:J437" si="160">IF($C$5=0,IF($D428&gt;$A$5,"",INDIRECT(CONCATENATE("B",RANDBETWEEN(11,$D$5)))),IF($D428&gt;$A$5,"",$C$3*INDIRECT(CONCATENATE("B",RANDBETWEEN(11,$D$5)))))</f>
        <v/>
      </c>
      <c r="G428" s="159" t="str">
        <f t="shared" si="160"/>
        <v/>
      </c>
      <c r="H428" s="159" t="str">
        <f t="shared" si="160"/>
        <v/>
      </c>
      <c r="I428" s="159" t="str">
        <f t="shared" si="160"/>
        <v/>
      </c>
      <c r="J428" s="159" t="str">
        <f t="shared" si="160"/>
        <v/>
      </c>
      <c r="K428" s="292"/>
      <c r="L428" s="292"/>
      <c r="N428" s="319">
        <v>-3.1983400657088032E-2</v>
      </c>
      <c r="P428" s="319">
        <v>4.4519047073866636E-3</v>
      </c>
      <c r="R428" s="319">
        <v>0.5528995241341168</v>
      </c>
      <c r="AC428" s="300" t="str">
        <f t="shared" si="145"/>
        <v/>
      </c>
      <c r="AD428" s="300" t="str">
        <f t="shared" si="143"/>
        <v/>
      </c>
      <c r="AE428" s="300" t="str">
        <f t="shared" si="141"/>
        <v/>
      </c>
      <c r="AF428" s="300" t="str">
        <f t="shared" si="142"/>
        <v/>
      </c>
      <c r="AI428" s="63" t="str">
        <f t="shared" si="146"/>
        <v/>
      </c>
      <c r="AJ428" s="106" t="str">
        <f t="shared" si="147"/>
        <v/>
      </c>
      <c r="AK428" s="106" t="str">
        <f t="shared" si="148"/>
        <v/>
      </c>
      <c r="AL428" s="106" t="str">
        <f t="shared" si="149"/>
        <v/>
      </c>
      <c r="AM428" s="106" t="str">
        <f t="shared" si="150"/>
        <v/>
      </c>
      <c r="AN428" s="106" t="str">
        <f t="shared" si="151"/>
        <v/>
      </c>
      <c r="AR428" s="106" t="str">
        <f t="shared" si="152"/>
        <v/>
      </c>
      <c r="AS428" s="106" t="str">
        <f t="shared" si="153"/>
        <v/>
      </c>
      <c r="AT428" s="106" t="str">
        <f t="shared" si="154"/>
        <v/>
      </c>
      <c r="AU428" s="106" t="str">
        <f t="shared" si="155"/>
        <v/>
      </c>
      <c r="AV428" s="106" t="str">
        <f t="shared" si="156"/>
        <v/>
      </c>
    </row>
    <row r="429" spans="4:48">
      <c r="D429" s="159">
        <v>422</v>
      </c>
      <c r="F429" s="159" t="str">
        <f t="shared" si="160"/>
        <v/>
      </c>
      <c r="G429" s="159" t="str">
        <f t="shared" si="160"/>
        <v/>
      </c>
      <c r="H429" s="159" t="str">
        <f t="shared" si="160"/>
        <v/>
      </c>
      <c r="I429" s="159" t="str">
        <f t="shared" si="160"/>
        <v/>
      </c>
      <c r="J429" s="159" t="str">
        <f t="shared" si="160"/>
        <v/>
      </c>
      <c r="K429" s="292"/>
      <c r="L429" s="292"/>
      <c r="N429" s="319">
        <v>-3.8340308209970982E-2</v>
      </c>
      <c r="P429" s="319">
        <v>3.7163493054043462E-3</v>
      </c>
      <c r="R429" s="319">
        <v>0.44289155849656781</v>
      </c>
      <c r="AC429" s="300" t="str">
        <f t="shared" si="145"/>
        <v/>
      </c>
      <c r="AD429" s="300" t="str">
        <f t="shared" si="143"/>
        <v/>
      </c>
      <c r="AE429" s="300" t="str">
        <f t="shared" si="141"/>
        <v/>
      </c>
      <c r="AF429" s="300" t="str">
        <f t="shared" si="142"/>
        <v/>
      </c>
      <c r="AI429" s="63" t="str">
        <f t="shared" si="146"/>
        <v/>
      </c>
      <c r="AJ429" s="106" t="str">
        <f t="shared" si="147"/>
        <v/>
      </c>
      <c r="AK429" s="106" t="str">
        <f t="shared" si="148"/>
        <v/>
      </c>
      <c r="AL429" s="106" t="str">
        <f t="shared" si="149"/>
        <v/>
      </c>
      <c r="AM429" s="106" t="str">
        <f t="shared" si="150"/>
        <v/>
      </c>
      <c r="AN429" s="106" t="str">
        <f t="shared" si="151"/>
        <v/>
      </c>
      <c r="AR429" s="106" t="str">
        <f t="shared" si="152"/>
        <v/>
      </c>
      <c r="AS429" s="106" t="str">
        <f t="shared" si="153"/>
        <v/>
      </c>
      <c r="AT429" s="106" t="str">
        <f t="shared" si="154"/>
        <v/>
      </c>
      <c r="AU429" s="106" t="str">
        <f t="shared" si="155"/>
        <v/>
      </c>
      <c r="AV429" s="106" t="str">
        <f t="shared" si="156"/>
        <v/>
      </c>
    </row>
    <row r="430" spans="4:48">
      <c r="D430" s="159">
        <v>423</v>
      </c>
      <c r="F430" s="159" t="str">
        <f t="shared" si="160"/>
        <v/>
      </c>
      <c r="G430" s="159" t="str">
        <f t="shared" si="160"/>
        <v/>
      </c>
      <c r="H430" s="159" t="str">
        <f t="shared" si="160"/>
        <v/>
      </c>
      <c r="I430" s="159" t="str">
        <f t="shared" si="160"/>
        <v/>
      </c>
      <c r="J430" s="159" t="str">
        <f t="shared" si="160"/>
        <v/>
      </c>
      <c r="K430" s="292"/>
      <c r="L430" s="292"/>
      <c r="N430" s="319">
        <v>-2.4084752413018988E-2</v>
      </c>
      <c r="P430" s="319">
        <v>4.7145570875756562E-3</v>
      </c>
      <c r="R430" s="319">
        <v>0.59434310425362735</v>
      </c>
      <c r="AC430" s="300" t="str">
        <f t="shared" si="145"/>
        <v/>
      </c>
      <c r="AD430" s="300" t="str">
        <f t="shared" si="143"/>
        <v/>
      </c>
      <c r="AE430" s="300" t="str">
        <f t="shared" si="141"/>
        <v/>
      </c>
      <c r="AF430" s="300" t="str">
        <f t="shared" si="142"/>
        <v/>
      </c>
      <c r="AI430" s="63" t="str">
        <f t="shared" si="146"/>
        <v/>
      </c>
      <c r="AJ430" s="106" t="str">
        <f t="shared" si="147"/>
        <v/>
      </c>
      <c r="AK430" s="106" t="str">
        <f t="shared" si="148"/>
        <v/>
      </c>
      <c r="AL430" s="106" t="str">
        <f t="shared" si="149"/>
        <v/>
      </c>
      <c r="AM430" s="106" t="str">
        <f t="shared" si="150"/>
        <v/>
      </c>
      <c r="AN430" s="106" t="str">
        <f t="shared" si="151"/>
        <v/>
      </c>
      <c r="AR430" s="106" t="str">
        <f t="shared" si="152"/>
        <v/>
      </c>
      <c r="AS430" s="106" t="str">
        <f t="shared" si="153"/>
        <v/>
      </c>
      <c r="AT430" s="106" t="str">
        <f t="shared" si="154"/>
        <v/>
      </c>
      <c r="AU430" s="106" t="str">
        <f t="shared" si="155"/>
        <v/>
      </c>
      <c r="AV430" s="106" t="str">
        <f t="shared" si="156"/>
        <v/>
      </c>
    </row>
    <row r="431" spans="4:48">
      <c r="D431" s="159">
        <v>424</v>
      </c>
      <c r="F431" s="159" t="str">
        <f t="shared" si="160"/>
        <v/>
      </c>
      <c r="G431" s="159" t="str">
        <f t="shared" si="160"/>
        <v/>
      </c>
      <c r="H431" s="159" t="str">
        <f t="shared" si="160"/>
        <v/>
      </c>
      <c r="I431" s="159" t="str">
        <f t="shared" si="160"/>
        <v/>
      </c>
      <c r="J431" s="159" t="str">
        <f t="shared" si="160"/>
        <v/>
      </c>
      <c r="K431" s="292"/>
      <c r="L431" s="292"/>
      <c r="N431" s="319">
        <v>-3.6860221365693363E-2</v>
      </c>
      <c r="P431" s="319">
        <v>3.8943978602998036E-3</v>
      </c>
      <c r="R431" s="319">
        <v>0.46879165871888095</v>
      </c>
      <c r="AC431" s="300" t="str">
        <f t="shared" si="145"/>
        <v/>
      </c>
      <c r="AD431" s="300" t="str">
        <f t="shared" si="143"/>
        <v/>
      </c>
      <c r="AE431" s="300" t="str">
        <f t="shared" si="141"/>
        <v/>
      </c>
      <c r="AF431" s="300" t="str">
        <f t="shared" si="142"/>
        <v/>
      </c>
      <c r="AI431" s="63" t="str">
        <f t="shared" si="146"/>
        <v/>
      </c>
      <c r="AJ431" s="106" t="str">
        <f t="shared" si="147"/>
        <v/>
      </c>
      <c r="AK431" s="106" t="str">
        <f t="shared" si="148"/>
        <v/>
      </c>
      <c r="AL431" s="106" t="str">
        <f t="shared" si="149"/>
        <v/>
      </c>
      <c r="AM431" s="106" t="str">
        <f t="shared" si="150"/>
        <v/>
      </c>
      <c r="AN431" s="106" t="str">
        <f t="shared" si="151"/>
        <v/>
      </c>
      <c r="AR431" s="106" t="str">
        <f t="shared" si="152"/>
        <v/>
      </c>
      <c r="AS431" s="106" t="str">
        <f t="shared" si="153"/>
        <v/>
      </c>
      <c r="AT431" s="106" t="str">
        <f t="shared" si="154"/>
        <v/>
      </c>
      <c r="AU431" s="106" t="str">
        <f t="shared" si="155"/>
        <v/>
      </c>
      <c r="AV431" s="106" t="str">
        <f t="shared" si="156"/>
        <v/>
      </c>
    </row>
    <row r="432" spans="4:48">
      <c r="D432" s="159">
        <v>425</v>
      </c>
      <c r="F432" s="159" t="str">
        <f t="shared" si="160"/>
        <v/>
      </c>
      <c r="G432" s="159" t="str">
        <f t="shared" si="160"/>
        <v/>
      </c>
      <c r="H432" s="159" t="str">
        <f t="shared" si="160"/>
        <v/>
      </c>
      <c r="I432" s="159" t="str">
        <f t="shared" si="160"/>
        <v/>
      </c>
      <c r="J432" s="159" t="str">
        <f t="shared" si="160"/>
        <v/>
      </c>
      <c r="K432" s="292"/>
      <c r="L432" s="292"/>
      <c r="N432" s="319">
        <v>-3.1983400657088157E-2</v>
      </c>
      <c r="P432" s="319">
        <v>4.536508532680195E-3</v>
      </c>
      <c r="R432" s="319">
        <v>0.56622907872536432</v>
      </c>
      <c r="AC432" s="300" t="str">
        <f t="shared" si="145"/>
        <v/>
      </c>
      <c r="AD432" s="300" t="str">
        <f t="shared" si="143"/>
        <v/>
      </c>
      <c r="AE432" s="300" t="str">
        <f t="shared" si="141"/>
        <v/>
      </c>
      <c r="AF432" s="300" t="str">
        <f t="shared" si="142"/>
        <v/>
      </c>
      <c r="AI432" s="63" t="str">
        <f t="shared" si="146"/>
        <v/>
      </c>
      <c r="AJ432" s="106" t="str">
        <f t="shared" si="147"/>
        <v/>
      </c>
      <c r="AK432" s="106" t="str">
        <f t="shared" si="148"/>
        <v/>
      </c>
      <c r="AL432" s="106" t="str">
        <f t="shared" si="149"/>
        <v/>
      </c>
      <c r="AM432" s="106" t="str">
        <f t="shared" si="150"/>
        <v/>
      </c>
      <c r="AN432" s="106" t="str">
        <f t="shared" si="151"/>
        <v/>
      </c>
      <c r="AR432" s="106" t="str">
        <f t="shared" si="152"/>
        <v/>
      </c>
      <c r="AS432" s="106" t="str">
        <f t="shared" si="153"/>
        <v/>
      </c>
      <c r="AT432" s="106" t="str">
        <f t="shared" si="154"/>
        <v/>
      </c>
      <c r="AU432" s="106" t="str">
        <f t="shared" si="155"/>
        <v/>
      </c>
      <c r="AV432" s="106" t="str">
        <f t="shared" si="156"/>
        <v/>
      </c>
    </row>
    <row r="433" spans="4:48">
      <c r="D433" s="159">
        <v>426</v>
      </c>
      <c r="F433" s="159" t="str">
        <f t="shared" si="160"/>
        <v/>
      </c>
      <c r="G433" s="159" t="str">
        <f t="shared" si="160"/>
        <v/>
      </c>
      <c r="H433" s="159" t="str">
        <f t="shared" si="160"/>
        <v/>
      </c>
      <c r="I433" s="159" t="str">
        <f t="shared" si="160"/>
        <v/>
      </c>
      <c r="J433" s="159" t="str">
        <f t="shared" si="160"/>
        <v/>
      </c>
      <c r="K433" s="292"/>
      <c r="L433" s="292"/>
      <c r="N433" s="319">
        <v>-2.4084752413018853E-2</v>
      </c>
      <c r="P433" s="319">
        <v>4.8313629995780606E-3</v>
      </c>
      <c r="R433" s="319">
        <v>0.61287240435507306</v>
      </c>
      <c r="AC433" s="300" t="str">
        <f t="shared" si="145"/>
        <v/>
      </c>
      <c r="AD433" s="300" t="str">
        <f t="shared" si="143"/>
        <v/>
      </c>
      <c r="AE433" s="300" t="str">
        <f t="shared" si="141"/>
        <v/>
      </c>
      <c r="AF433" s="300" t="str">
        <f t="shared" si="142"/>
        <v/>
      </c>
      <c r="AI433" s="63" t="str">
        <f t="shared" si="146"/>
        <v/>
      </c>
      <c r="AJ433" s="106" t="str">
        <f t="shared" si="147"/>
        <v/>
      </c>
      <c r="AK433" s="106" t="str">
        <f t="shared" si="148"/>
        <v/>
      </c>
      <c r="AL433" s="106" t="str">
        <f t="shared" si="149"/>
        <v/>
      </c>
      <c r="AM433" s="106" t="str">
        <f t="shared" si="150"/>
        <v/>
      </c>
      <c r="AN433" s="106" t="str">
        <f t="shared" si="151"/>
        <v/>
      </c>
      <c r="AR433" s="106" t="str">
        <f t="shared" si="152"/>
        <v/>
      </c>
      <c r="AS433" s="106" t="str">
        <f t="shared" si="153"/>
        <v/>
      </c>
      <c r="AT433" s="106" t="str">
        <f t="shared" si="154"/>
        <v/>
      </c>
      <c r="AU433" s="106" t="str">
        <f t="shared" si="155"/>
        <v/>
      </c>
      <c r="AV433" s="106" t="str">
        <f t="shared" si="156"/>
        <v/>
      </c>
    </row>
    <row r="434" spans="4:48">
      <c r="D434" s="159">
        <v>427</v>
      </c>
      <c r="F434" s="159" t="str">
        <f t="shared" si="160"/>
        <v/>
      </c>
      <c r="G434" s="159" t="str">
        <f t="shared" si="160"/>
        <v/>
      </c>
      <c r="H434" s="159" t="str">
        <f t="shared" si="160"/>
        <v/>
      </c>
      <c r="I434" s="159" t="str">
        <f t="shared" si="160"/>
        <v/>
      </c>
      <c r="J434" s="159" t="str">
        <f t="shared" si="160"/>
        <v/>
      </c>
      <c r="K434" s="292"/>
      <c r="L434" s="292"/>
      <c r="N434" s="319">
        <v>-2.4084752413018794E-2</v>
      </c>
      <c r="P434" s="319">
        <v>5.1407377445680143E-3</v>
      </c>
      <c r="R434" s="319">
        <v>0.66358781871142725</v>
      </c>
      <c r="AC434" s="300" t="str">
        <f t="shared" si="145"/>
        <v/>
      </c>
      <c r="AD434" s="300" t="str">
        <f t="shared" si="143"/>
        <v/>
      </c>
      <c r="AE434" s="300" t="str">
        <f t="shared" si="141"/>
        <v/>
      </c>
      <c r="AF434" s="300" t="str">
        <f t="shared" si="142"/>
        <v/>
      </c>
      <c r="AI434" s="63" t="str">
        <f t="shared" si="146"/>
        <v/>
      </c>
      <c r="AJ434" s="106" t="str">
        <f t="shared" si="147"/>
        <v/>
      </c>
      <c r="AK434" s="106" t="str">
        <f t="shared" si="148"/>
        <v/>
      </c>
      <c r="AL434" s="106" t="str">
        <f t="shared" si="149"/>
        <v/>
      </c>
      <c r="AM434" s="106" t="str">
        <f t="shared" si="150"/>
        <v/>
      </c>
      <c r="AN434" s="106" t="str">
        <f t="shared" si="151"/>
        <v/>
      </c>
      <c r="AR434" s="106" t="str">
        <f t="shared" si="152"/>
        <v/>
      </c>
      <c r="AS434" s="106" t="str">
        <f t="shared" si="153"/>
        <v/>
      </c>
      <c r="AT434" s="106" t="str">
        <f t="shared" si="154"/>
        <v/>
      </c>
      <c r="AU434" s="106" t="str">
        <f t="shared" si="155"/>
        <v/>
      </c>
      <c r="AV434" s="106" t="str">
        <f t="shared" si="156"/>
        <v/>
      </c>
    </row>
    <row r="435" spans="4:48">
      <c r="D435" s="159">
        <v>428</v>
      </c>
      <c r="F435" s="159" t="str">
        <f t="shared" si="160"/>
        <v/>
      </c>
      <c r="G435" s="159" t="str">
        <f t="shared" si="160"/>
        <v/>
      </c>
      <c r="H435" s="159" t="str">
        <f t="shared" si="160"/>
        <v/>
      </c>
      <c r="I435" s="159" t="str">
        <f t="shared" si="160"/>
        <v/>
      </c>
      <c r="J435" s="159" t="str">
        <f t="shared" si="160"/>
        <v/>
      </c>
      <c r="K435" s="292"/>
      <c r="L435" s="292"/>
      <c r="N435" s="319">
        <v>-2.4084752413018752E-2</v>
      </c>
      <c r="P435" s="319">
        <v>4.7757997304687105E-3</v>
      </c>
      <c r="R435" s="319">
        <v>0.60431656963006031</v>
      </c>
      <c r="AC435" s="300" t="str">
        <f t="shared" si="145"/>
        <v/>
      </c>
      <c r="AD435" s="300" t="str">
        <f t="shared" si="143"/>
        <v/>
      </c>
      <c r="AE435" s="300" t="str">
        <f t="shared" si="141"/>
        <v/>
      </c>
      <c r="AF435" s="300" t="str">
        <f t="shared" si="142"/>
        <v/>
      </c>
      <c r="AI435" s="63" t="str">
        <f t="shared" si="146"/>
        <v/>
      </c>
      <c r="AJ435" s="106" t="str">
        <f t="shared" si="147"/>
        <v/>
      </c>
      <c r="AK435" s="106" t="str">
        <f t="shared" si="148"/>
        <v/>
      </c>
      <c r="AL435" s="106" t="str">
        <f t="shared" si="149"/>
        <v/>
      </c>
      <c r="AM435" s="106" t="str">
        <f t="shared" si="150"/>
        <v/>
      </c>
      <c r="AN435" s="106" t="str">
        <f t="shared" si="151"/>
        <v/>
      </c>
      <c r="AR435" s="106" t="str">
        <f t="shared" si="152"/>
        <v/>
      </c>
      <c r="AS435" s="106" t="str">
        <f t="shared" si="153"/>
        <v/>
      </c>
      <c r="AT435" s="106" t="str">
        <f t="shared" si="154"/>
        <v/>
      </c>
      <c r="AU435" s="106" t="str">
        <f t="shared" si="155"/>
        <v/>
      </c>
      <c r="AV435" s="106" t="str">
        <f t="shared" si="156"/>
        <v/>
      </c>
    </row>
    <row r="436" spans="4:48">
      <c r="D436" s="159">
        <v>429</v>
      </c>
      <c r="F436" s="159" t="str">
        <f t="shared" si="160"/>
        <v/>
      </c>
      <c r="G436" s="159" t="str">
        <f t="shared" si="160"/>
        <v/>
      </c>
      <c r="H436" s="159" t="str">
        <f t="shared" si="160"/>
        <v/>
      </c>
      <c r="I436" s="159" t="str">
        <f t="shared" si="160"/>
        <v/>
      </c>
      <c r="J436" s="159" t="str">
        <f t="shared" si="160"/>
        <v/>
      </c>
      <c r="K436" s="292"/>
      <c r="L436" s="292"/>
      <c r="N436" s="319">
        <v>-2.8666960439490644E-2</v>
      </c>
      <c r="P436" s="319">
        <v>4.4519047073866662E-3</v>
      </c>
      <c r="R436" s="319">
        <v>0.55289952413411836</v>
      </c>
      <c r="AC436" s="300" t="str">
        <f t="shared" si="145"/>
        <v/>
      </c>
      <c r="AD436" s="300" t="str">
        <f t="shared" si="143"/>
        <v/>
      </c>
      <c r="AE436" s="300" t="str">
        <f t="shared" si="141"/>
        <v/>
      </c>
      <c r="AF436" s="300" t="str">
        <f t="shared" si="142"/>
        <v/>
      </c>
      <c r="AI436" s="63" t="str">
        <f t="shared" si="146"/>
        <v/>
      </c>
      <c r="AJ436" s="106" t="str">
        <f t="shared" si="147"/>
        <v/>
      </c>
      <c r="AK436" s="106" t="str">
        <f t="shared" si="148"/>
        <v/>
      </c>
      <c r="AL436" s="106" t="str">
        <f t="shared" si="149"/>
        <v/>
      </c>
      <c r="AM436" s="106" t="str">
        <f t="shared" si="150"/>
        <v/>
      </c>
      <c r="AN436" s="106" t="str">
        <f t="shared" si="151"/>
        <v/>
      </c>
      <c r="AR436" s="106" t="str">
        <f t="shared" si="152"/>
        <v/>
      </c>
      <c r="AS436" s="106" t="str">
        <f t="shared" si="153"/>
        <v/>
      </c>
      <c r="AT436" s="106" t="str">
        <f t="shared" si="154"/>
        <v/>
      </c>
      <c r="AU436" s="106" t="str">
        <f t="shared" si="155"/>
        <v/>
      </c>
      <c r="AV436" s="106" t="str">
        <f t="shared" si="156"/>
        <v/>
      </c>
    </row>
    <row r="437" spans="4:48">
      <c r="D437" s="159">
        <v>430</v>
      </c>
      <c r="F437" s="159" t="str">
        <f t="shared" si="160"/>
        <v/>
      </c>
      <c r="G437" s="159" t="str">
        <f t="shared" si="160"/>
        <v/>
      </c>
      <c r="H437" s="159" t="str">
        <f t="shared" si="160"/>
        <v/>
      </c>
      <c r="I437" s="159" t="str">
        <f t="shared" si="160"/>
        <v/>
      </c>
      <c r="J437" s="159" t="str">
        <f t="shared" si="160"/>
        <v/>
      </c>
      <c r="K437" s="292"/>
      <c r="L437" s="292"/>
      <c r="N437" s="319">
        <v>-3.0493529920109674E-2</v>
      </c>
      <c r="P437" s="319">
        <v>5.9697378761522611E-3</v>
      </c>
      <c r="R437" s="319">
        <v>0.80704919039707912</v>
      </c>
      <c r="AC437" s="300" t="str">
        <f t="shared" si="145"/>
        <v/>
      </c>
      <c r="AD437" s="300" t="str">
        <f t="shared" si="143"/>
        <v/>
      </c>
      <c r="AE437" s="300" t="str">
        <f t="shared" si="141"/>
        <v/>
      </c>
      <c r="AF437" s="300" t="str">
        <f t="shared" si="142"/>
        <v/>
      </c>
      <c r="AI437" s="63" t="str">
        <f t="shared" si="146"/>
        <v/>
      </c>
      <c r="AJ437" s="106" t="str">
        <f t="shared" si="147"/>
        <v/>
      </c>
      <c r="AK437" s="106" t="str">
        <f t="shared" si="148"/>
        <v/>
      </c>
      <c r="AL437" s="106" t="str">
        <f t="shared" si="149"/>
        <v/>
      </c>
      <c r="AM437" s="106" t="str">
        <f t="shared" si="150"/>
        <v/>
      </c>
      <c r="AN437" s="106" t="str">
        <f t="shared" si="151"/>
        <v/>
      </c>
      <c r="AR437" s="106" t="str">
        <f t="shared" si="152"/>
        <v/>
      </c>
      <c r="AS437" s="106" t="str">
        <f t="shared" si="153"/>
        <v/>
      </c>
      <c r="AT437" s="106" t="str">
        <f t="shared" si="154"/>
        <v/>
      </c>
      <c r="AU437" s="106" t="str">
        <f t="shared" si="155"/>
        <v/>
      </c>
      <c r="AV437" s="106" t="str">
        <f t="shared" si="156"/>
        <v/>
      </c>
    </row>
    <row r="438" spans="4:48">
      <c r="D438" s="159">
        <v>431</v>
      </c>
      <c r="F438" s="159" t="str">
        <f t="shared" ref="F438:J447" si="161">IF($C$5=0,IF($D438&gt;$A$5,"",INDIRECT(CONCATENATE("B",RANDBETWEEN(11,$D$5)))),IF($D438&gt;$A$5,"",$C$3*INDIRECT(CONCATENATE("B",RANDBETWEEN(11,$D$5)))))</f>
        <v/>
      </c>
      <c r="G438" s="159" t="str">
        <f t="shared" si="161"/>
        <v/>
      </c>
      <c r="H438" s="159" t="str">
        <f t="shared" si="161"/>
        <v/>
      </c>
      <c r="I438" s="159" t="str">
        <f t="shared" si="161"/>
        <v/>
      </c>
      <c r="J438" s="159" t="str">
        <f t="shared" si="161"/>
        <v/>
      </c>
      <c r="K438" s="292"/>
      <c r="L438" s="292"/>
      <c r="N438" s="319">
        <v>-2.4084752413018835E-2</v>
      </c>
      <c r="P438" s="319">
        <v>4.5598697150806781E-3</v>
      </c>
      <c r="R438" s="319">
        <v>0.56985278424212726</v>
      </c>
      <c r="AC438" s="300" t="str">
        <f t="shared" si="145"/>
        <v/>
      </c>
      <c r="AD438" s="300" t="str">
        <f t="shared" si="143"/>
        <v/>
      </c>
      <c r="AE438" s="300" t="str">
        <f t="shared" si="141"/>
        <v/>
      </c>
      <c r="AF438" s="300" t="str">
        <f t="shared" si="142"/>
        <v/>
      </c>
      <c r="AI438" s="63" t="str">
        <f t="shared" si="146"/>
        <v/>
      </c>
      <c r="AJ438" s="106" t="str">
        <f t="shared" si="147"/>
        <v/>
      </c>
      <c r="AK438" s="106" t="str">
        <f t="shared" si="148"/>
        <v/>
      </c>
      <c r="AL438" s="106" t="str">
        <f t="shared" si="149"/>
        <v/>
      </c>
      <c r="AM438" s="106" t="str">
        <f t="shared" si="150"/>
        <v/>
      </c>
      <c r="AN438" s="106" t="str">
        <f t="shared" si="151"/>
        <v/>
      </c>
      <c r="AR438" s="106" t="str">
        <f t="shared" si="152"/>
        <v/>
      </c>
      <c r="AS438" s="106" t="str">
        <f t="shared" si="153"/>
        <v/>
      </c>
      <c r="AT438" s="106" t="str">
        <f t="shared" si="154"/>
        <v/>
      </c>
      <c r="AU438" s="106" t="str">
        <f t="shared" si="155"/>
        <v/>
      </c>
      <c r="AV438" s="106" t="str">
        <f t="shared" si="156"/>
        <v/>
      </c>
    </row>
    <row r="439" spans="4:48">
      <c r="D439" s="159">
        <v>432</v>
      </c>
      <c r="F439" s="159" t="str">
        <f t="shared" si="161"/>
        <v/>
      </c>
      <c r="G439" s="159" t="str">
        <f t="shared" si="161"/>
        <v/>
      </c>
      <c r="H439" s="159" t="str">
        <f t="shared" si="161"/>
        <v/>
      </c>
      <c r="I439" s="159" t="str">
        <f t="shared" si="161"/>
        <v/>
      </c>
      <c r="J439" s="159" t="str">
        <f t="shared" si="161"/>
        <v/>
      </c>
      <c r="K439" s="292"/>
      <c r="L439" s="292"/>
      <c r="N439" s="319">
        <v>-4.0229691127837891E-2</v>
      </c>
      <c r="P439" s="319">
        <v>5.4968348543589359E-3</v>
      </c>
      <c r="R439" s="319">
        <v>0.72384709538217051</v>
      </c>
      <c r="AC439" s="300" t="str">
        <f t="shared" si="145"/>
        <v/>
      </c>
      <c r="AD439" s="300" t="str">
        <f t="shared" si="143"/>
        <v/>
      </c>
      <c r="AE439" s="300" t="str">
        <f t="shared" si="141"/>
        <v/>
      </c>
      <c r="AF439" s="300" t="str">
        <f t="shared" si="142"/>
        <v/>
      </c>
      <c r="AI439" s="63" t="str">
        <f t="shared" si="146"/>
        <v/>
      </c>
      <c r="AJ439" s="106" t="str">
        <f t="shared" si="147"/>
        <v/>
      </c>
      <c r="AK439" s="106" t="str">
        <f t="shared" si="148"/>
        <v/>
      </c>
      <c r="AL439" s="106" t="str">
        <f t="shared" si="149"/>
        <v/>
      </c>
      <c r="AM439" s="106" t="str">
        <f t="shared" si="150"/>
        <v/>
      </c>
      <c r="AN439" s="106" t="str">
        <f t="shared" si="151"/>
        <v/>
      </c>
      <c r="AR439" s="106" t="str">
        <f t="shared" si="152"/>
        <v/>
      </c>
      <c r="AS439" s="106" t="str">
        <f t="shared" si="153"/>
        <v/>
      </c>
      <c r="AT439" s="106" t="str">
        <f t="shared" si="154"/>
        <v/>
      </c>
      <c r="AU439" s="106" t="str">
        <f t="shared" si="155"/>
        <v/>
      </c>
      <c r="AV439" s="106" t="str">
        <f t="shared" si="156"/>
        <v/>
      </c>
    </row>
    <row r="440" spans="4:48">
      <c r="D440" s="159">
        <v>433</v>
      </c>
      <c r="F440" s="159" t="str">
        <f t="shared" si="161"/>
        <v/>
      </c>
      <c r="G440" s="159" t="str">
        <f t="shared" si="161"/>
        <v/>
      </c>
      <c r="H440" s="159" t="str">
        <f t="shared" si="161"/>
        <v/>
      </c>
      <c r="I440" s="159" t="str">
        <f t="shared" si="161"/>
        <v/>
      </c>
      <c r="J440" s="159" t="str">
        <f t="shared" si="161"/>
        <v/>
      </c>
      <c r="K440" s="292"/>
      <c r="L440" s="292"/>
      <c r="N440" s="319">
        <v>-3.198340065708806E-2</v>
      </c>
      <c r="P440" s="319">
        <v>4.676675627083085E-3</v>
      </c>
      <c r="R440" s="319">
        <v>0.58809746023232212</v>
      </c>
      <c r="AC440" s="300" t="str">
        <f t="shared" si="145"/>
        <v/>
      </c>
      <c r="AD440" s="300" t="str">
        <f t="shared" si="143"/>
        <v/>
      </c>
      <c r="AE440" s="300" t="str">
        <f t="shared" si="141"/>
        <v/>
      </c>
      <c r="AF440" s="300" t="str">
        <f t="shared" si="142"/>
        <v/>
      </c>
      <c r="AI440" s="63" t="str">
        <f t="shared" si="146"/>
        <v/>
      </c>
      <c r="AJ440" s="106" t="str">
        <f t="shared" si="147"/>
        <v/>
      </c>
      <c r="AK440" s="106" t="str">
        <f t="shared" si="148"/>
        <v/>
      </c>
      <c r="AL440" s="106" t="str">
        <f t="shared" si="149"/>
        <v/>
      </c>
      <c r="AM440" s="106" t="str">
        <f t="shared" si="150"/>
        <v/>
      </c>
      <c r="AN440" s="106" t="str">
        <f t="shared" si="151"/>
        <v/>
      </c>
      <c r="AR440" s="106" t="str">
        <f t="shared" si="152"/>
        <v/>
      </c>
      <c r="AS440" s="106" t="str">
        <f t="shared" si="153"/>
        <v/>
      </c>
      <c r="AT440" s="106" t="str">
        <f t="shared" si="154"/>
        <v/>
      </c>
      <c r="AU440" s="106" t="str">
        <f t="shared" si="155"/>
        <v/>
      </c>
      <c r="AV440" s="106" t="str">
        <f t="shared" si="156"/>
        <v/>
      </c>
    </row>
    <row r="441" spans="4:48">
      <c r="D441" s="159">
        <v>434</v>
      </c>
      <c r="F441" s="159" t="str">
        <f t="shared" si="161"/>
        <v/>
      </c>
      <c r="G441" s="159" t="str">
        <f t="shared" si="161"/>
        <v/>
      </c>
      <c r="H441" s="159" t="str">
        <f t="shared" si="161"/>
        <v/>
      </c>
      <c r="I441" s="159" t="str">
        <f t="shared" si="161"/>
        <v/>
      </c>
      <c r="J441" s="159" t="str">
        <f t="shared" si="161"/>
        <v/>
      </c>
      <c r="K441" s="292"/>
      <c r="L441" s="292"/>
      <c r="N441" s="319">
        <v>-3.0493529920109529E-2</v>
      </c>
      <c r="P441" s="319">
        <v>4.5131473502797162E-3</v>
      </c>
      <c r="R441" s="319">
        <v>0.56261373784113511</v>
      </c>
      <c r="AC441" s="300" t="str">
        <f t="shared" si="145"/>
        <v/>
      </c>
      <c r="AD441" s="300" t="str">
        <f t="shared" si="143"/>
        <v/>
      </c>
      <c r="AE441" s="300" t="str">
        <f t="shared" si="141"/>
        <v/>
      </c>
      <c r="AF441" s="300" t="str">
        <f t="shared" si="142"/>
        <v/>
      </c>
      <c r="AI441" s="63" t="str">
        <f t="shared" si="146"/>
        <v/>
      </c>
      <c r="AJ441" s="106" t="str">
        <f t="shared" si="147"/>
        <v/>
      </c>
      <c r="AK441" s="106" t="str">
        <f t="shared" si="148"/>
        <v/>
      </c>
      <c r="AL441" s="106" t="str">
        <f t="shared" si="149"/>
        <v/>
      </c>
      <c r="AM441" s="106" t="str">
        <f t="shared" si="150"/>
        <v/>
      </c>
      <c r="AN441" s="106" t="str">
        <f t="shared" si="151"/>
        <v/>
      </c>
      <c r="AR441" s="106" t="str">
        <f t="shared" si="152"/>
        <v/>
      </c>
      <c r="AS441" s="106" t="str">
        <f t="shared" si="153"/>
        <v/>
      </c>
      <c r="AT441" s="106" t="str">
        <f t="shared" si="154"/>
        <v/>
      </c>
      <c r="AU441" s="106" t="str">
        <f t="shared" si="155"/>
        <v/>
      </c>
      <c r="AV441" s="106" t="str">
        <f t="shared" si="156"/>
        <v/>
      </c>
    </row>
    <row r="442" spans="4:48">
      <c r="D442" s="159">
        <v>435</v>
      </c>
      <c r="F442" s="159" t="str">
        <f t="shared" si="161"/>
        <v/>
      </c>
      <c r="G442" s="159" t="str">
        <f t="shared" si="161"/>
        <v/>
      </c>
      <c r="H442" s="159" t="str">
        <f t="shared" si="161"/>
        <v/>
      </c>
      <c r="I442" s="159" t="str">
        <f t="shared" si="161"/>
        <v/>
      </c>
      <c r="J442" s="159" t="str">
        <f t="shared" si="161"/>
        <v/>
      </c>
      <c r="K442" s="292"/>
      <c r="L442" s="292"/>
      <c r="N442" s="319">
        <v>-2.4084752413018835E-2</v>
      </c>
      <c r="P442" s="319">
        <v>4.8402039038864539E-3</v>
      </c>
      <c r="R442" s="319">
        <v>0.61399678123958701</v>
      </c>
      <c r="AC442" s="300" t="str">
        <f t="shared" si="145"/>
        <v/>
      </c>
      <c r="AD442" s="300" t="str">
        <f t="shared" si="143"/>
        <v/>
      </c>
      <c r="AE442" s="300" t="str">
        <f t="shared" si="141"/>
        <v/>
      </c>
      <c r="AF442" s="300" t="str">
        <f t="shared" si="142"/>
        <v/>
      </c>
      <c r="AI442" s="63" t="str">
        <f t="shared" si="146"/>
        <v/>
      </c>
      <c r="AJ442" s="106" t="str">
        <f t="shared" si="147"/>
        <v/>
      </c>
      <c r="AK442" s="106" t="str">
        <f t="shared" si="148"/>
        <v/>
      </c>
      <c r="AL442" s="106" t="str">
        <f t="shared" si="149"/>
        <v/>
      </c>
      <c r="AM442" s="106" t="str">
        <f t="shared" si="150"/>
        <v/>
      </c>
      <c r="AN442" s="106" t="str">
        <f t="shared" si="151"/>
        <v/>
      </c>
      <c r="AR442" s="106" t="str">
        <f t="shared" si="152"/>
        <v/>
      </c>
      <c r="AS442" s="106" t="str">
        <f t="shared" si="153"/>
        <v/>
      </c>
      <c r="AT442" s="106" t="str">
        <f t="shared" si="154"/>
        <v/>
      </c>
      <c r="AU442" s="106" t="str">
        <f t="shared" si="155"/>
        <v/>
      </c>
      <c r="AV442" s="106" t="str">
        <f t="shared" si="156"/>
        <v/>
      </c>
    </row>
    <row r="443" spans="4:48">
      <c r="D443" s="159">
        <v>436</v>
      </c>
      <c r="F443" s="159" t="str">
        <f t="shared" si="161"/>
        <v/>
      </c>
      <c r="G443" s="159" t="str">
        <f t="shared" si="161"/>
        <v/>
      </c>
      <c r="H443" s="159" t="str">
        <f t="shared" si="161"/>
        <v/>
      </c>
      <c r="I443" s="159" t="str">
        <f t="shared" si="161"/>
        <v/>
      </c>
      <c r="J443" s="159" t="str">
        <f t="shared" si="161"/>
        <v/>
      </c>
      <c r="K443" s="292"/>
      <c r="L443" s="292"/>
      <c r="N443" s="319">
        <v>-2.4084752413018745E-2</v>
      </c>
      <c r="P443" s="319">
        <v>4.7379182699761376E-3</v>
      </c>
      <c r="R443" s="319">
        <v>0.59803185577853157</v>
      </c>
      <c r="AC443" s="300" t="str">
        <f t="shared" si="145"/>
        <v/>
      </c>
      <c r="AD443" s="300" t="str">
        <f t="shared" si="143"/>
        <v/>
      </c>
      <c r="AE443" s="300" t="str">
        <f t="shared" si="141"/>
        <v/>
      </c>
      <c r="AF443" s="300" t="str">
        <f t="shared" si="142"/>
        <v/>
      </c>
      <c r="AI443" s="63" t="str">
        <f t="shared" si="146"/>
        <v/>
      </c>
      <c r="AJ443" s="106" t="str">
        <f t="shared" si="147"/>
        <v/>
      </c>
      <c r="AK443" s="106" t="str">
        <f t="shared" si="148"/>
        <v/>
      </c>
      <c r="AL443" s="106" t="str">
        <f t="shared" si="149"/>
        <v/>
      </c>
      <c r="AM443" s="106" t="str">
        <f t="shared" si="150"/>
        <v/>
      </c>
      <c r="AN443" s="106" t="str">
        <f t="shared" si="151"/>
        <v/>
      </c>
      <c r="AR443" s="106" t="str">
        <f t="shared" si="152"/>
        <v/>
      </c>
      <c r="AS443" s="106" t="str">
        <f t="shared" si="153"/>
        <v/>
      </c>
      <c r="AT443" s="106" t="str">
        <f t="shared" si="154"/>
        <v/>
      </c>
      <c r="AU443" s="106" t="str">
        <f t="shared" si="155"/>
        <v/>
      </c>
      <c r="AV443" s="106" t="str">
        <f t="shared" si="156"/>
        <v/>
      </c>
    </row>
    <row r="444" spans="4:48">
      <c r="D444" s="159">
        <v>437</v>
      </c>
      <c r="F444" s="159" t="str">
        <f t="shared" si="161"/>
        <v/>
      </c>
      <c r="G444" s="159" t="str">
        <f t="shared" si="161"/>
        <v/>
      </c>
      <c r="H444" s="159" t="str">
        <f t="shared" si="161"/>
        <v/>
      </c>
      <c r="I444" s="159" t="str">
        <f t="shared" si="161"/>
        <v/>
      </c>
      <c r="J444" s="159" t="str">
        <f t="shared" si="161"/>
        <v/>
      </c>
      <c r="K444" s="292"/>
      <c r="L444" s="292"/>
      <c r="N444" s="319">
        <v>-3.6860221365693689E-2</v>
      </c>
      <c r="P444" s="319">
        <v>4.2359746919986355E-3</v>
      </c>
      <c r="R444" s="319">
        <v>0.5195402751293392</v>
      </c>
      <c r="AC444" s="300" t="str">
        <f t="shared" si="145"/>
        <v/>
      </c>
      <c r="AD444" s="300" t="str">
        <f t="shared" si="143"/>
        <v/>
      </c>
      <c r="AE444" s="300" t="str">
        <f t="shared" si="141"/>
        <v/>
      </c>
      <c r="AF444" s="300" t="str">
        <f t="shared" si="142"/>
        <v/>
      </c>
      <c r="AI444" s="63" t="str">
        <f t="shared" si="146"/>
        <v/>
      </c>
      <c r="AJ444" s="106" t="str">
        <f t="shared" si="147"/>
        <v/>
      </c>
      <c r="AK444" s="106" t="str">
        <f t="shared" si="148"/>
        <v/>
      </c>
      <c r="AL444" s="106" t="str">
        <f t="shared" si="149"/>
        <v/>
      </c>
      <c r="AM444" s="106" t="str">
        <f t="shared" si="150"/>
        <v/>
      </c>
      <c r="AN444" s="106" t="str">
        <f t="shared" si="151"/>
        <v/>
      </c>
      <c r="AR444" s="106" t="str">
        <f t="shared" si="152"/>
        <v/>
      </c>
      <c r="AS444" s="106" t="str">
        <f t="shared" si="153"/>
        <v/>
      </c>
      <c r="AT444" s="106" t="str">
        <f t="shared" si="154"/>
        <v/>
      </c>
      <c r="AU444" s="106" t="str">
        <f t="shared" si="155"/>
        <v/>
      </c>
      <c r="AV444" s="106" t="str">
        <f t="shared" si="156"/>
        <v/>
      </c>
    </row>
    <row r="445" spans="4:48">
      <c r="D445" s="159">
        <v>438</v>
      </c>
      <c r="F445" s="159" t="str">
        <f t="shared" si="161"/>
        <v/>
      </c>
      <c r="G445" s="159" t="str">
        <f t="shared" si="161"/>
        <v/>
      </c>
      <c r="H445" s="159" t="str">
        <f t="shared" si="161"/>
        <v/>
      </c>
      <c r="I445" s="159" t="str">
        <f t="shared" si="161"/>
        <v/>
      </c>
      <c r="J445" s="159" t="str">
        <f t="shared" si="161"/>
        <v/>
      </c>
      <c r="K445" s="292"/>
      <c r="L445" s="292"/>
      <c r="N445" s="319">
        <v>-6.2943863396583949E-2</v>
      </c>
      <c r="P445" s="319">
        <v>2.7181415232330388E-3</v>
      </c>
      <c r="R445" s="319">
        <v>0.30582685999403258</v>
      </c>
      <c r="AC445" s="300" t="str">
        <f t="shared" si="145"/>
        <v/>
      </c>
      <c r="AD445" s="300" t="str">
        <f t="shared" si="143"/>
        <v/>
      </c>
      <c r="AE445" s="300" t="str">
        <f t="shared" si="141"/>
        <v/>
      </c>
      <c r="AF445" s="300" t="str">
        <f t="shared" si="142"/>
        <v/>
      </c>
      <c r="AI445" s="63" t="str">
        <f t="shared" si="146"/>
        <v/>
      </c>
      <c r="AJ445" s="106" t="str">
        <f t="shared" si="147"/>
        <v/>
      </c>
      <c r="AK445" s="106" t="str">
        <f t="shared" si="148"/>
        <v/>
      </c>
      <c r="AL445" s="106" t="str">
        <f t="shared" si="149"/>
        <v/>
      </c>
      <c r="AM445" s="106" t="str">
        <f t="shared" si="150"/>
        <v/>
      </c>
      <c r="AN445" s="106" t="str">
        <f t="shared" si="151"/>
        <v/>
      </c>
      <c r="AR445" s="106" t="str">
        <f t="shared" si="152"/>
        <v/>
      </c>
      <c r="AS445" s="106" t="str">
        <f t="shared" si="153"/>
        <v/>
      </c>
      <c r="AT445" s="106" t="str">
        <f t="shared" si="154"/>
        <v/>
      </c>
      <c r="AU445" s="106" t="str">
        <f t="shared" si="155"/>
        <v/>
      </c>
      <c r="AV445" s="106" t="str">
        <f t="shared" si="156"/>
        <v/>
      </c>
    </row>
    <row r="446" spans="4:48">
      <c r="D446" s="159">
        <v>439</v>
      </c>
      <c r="F446" s="159" t="str">
        <f t="shared" si="161"/>
        <v/>
      </c>
      <c r="G446" s="159" t="str">
        <f t="shared" si="161"/>
        <v/>
      </c>
      <c r="H446" s="159" t="str">
        <f t="shared" si="161"/>
        <v/>
      </c>
      <c r="I446" s="159" t="str">
        <f t="shared" si="161"/>
        <v/>
      </c>
      <c r="J446" s="159" t="str">
        <f t="shared" si="161"/>
        <v/>
      </c>
      <c r="K446" s="292"/>
      <c r="L446" s="292"/>
      <c r="N446" s="319">
        <v>-2.9001366128637816E-2</v>
      </c>
      <c r="P446" s="319">
        <v>3.3046889265040758E-3</v>
      </c>
      <c r="R446" s="319">
        <v>0.38506686732739603</v>
      </c>
      <c r="AC446" s="300" t="str">
        <f t="shared" si="145"/>
        <v/>
      </c>
      <c r="AD446" s="300" t="str">
        <f t="shared" si="143"/>
        <v/>
      </c>
      <c r="AE446" s="300" t="str">
        <f t="shared" si="141"/>
        <v/>
      </c>
      <c r="AF446" s="300" t="str">
        <f t="shared" si="142"/>
        <v/>
      </c>
      <c r="AI446" s="63" t="str">
        <f t="shared" si="146"/>
        <v/>
      </c>
      <c r="AJ446" s="106" t="str">
        <f t="shared" si="147"/>
        <v/>
      </c>
      <c r="AK446" s="106" t="str">
        <f t="shared" si="148"/>
        <v/>
      </c>
      <c r="AL446" s="106" t="str">
        <f t="shared" si="149"/>
        <v/>
      </c>
      <c r="AM446" s="106" t="str">
        <f t="shared" si="150"/>
        <v/>
      </c>
      <c r="AN446" s="106" t="str">
        <f t="shared" si="151"/>
        <v/>
      </c>
      <c r="AR446" s="106" t="str">
        <f t="shared" si="152"/>
        <v/>
      </c>
      <c r="AS446" s="106" t="str">
        <f t="shared" si="153"/>
        <v/>
      </c>
      <c r="AT446" s="106" t="str">
        <f t="shared" si="154"/>
        <v/>
      </c>
      <c r="AU446" s="106" t="str">
        <f t="shared" si="155"/>
        <v/>
      </c>
      <c r="AV446" s="106" t="str">
        <f t="shared" si="156"/>
        <v/>
      </c>
    </row>
    <row r="447" spans="4:48">
      <c r="D447" s="159">
        <v>440</v>
      </c>
      <c r="F447" s="159" t="str">
        <f t="shared" si="161"/>
        <v/>
      </c>
      <c r="G447" s="159" t="str">
        <f t="shared" si="161"/>
        <v/>
      </c>
      <c r="H447" s="159" t="str">
        <f t="shared" si="161"/>
        <v/>
      </c>
      <c r="I447" s="159" t="str">
        <f t="shared" si="161"/>
        <v/>
      </c>
      <c r="J447" s="159" t="str">
        <f t="shared" si="161"/>
        <v/>
      </c>
      <c r="K447" s="292"/>
      <c r="L447" s="292"/>
      <c r="N447" s="319">
        <v>-2.4084752413018853E-2</v>
      </c>
      <c r="P447" s="319">
        <v>5.8150505036572856E-3</v>
      </c>
      <c r="R447" s="319">
        <v>0.77929154348200957</v>
      </c>
      <c r="AC447" s="300" t="str">
        <f t="shared" si="145"/>
        <v/>
      </c>
      <c r="AD447" s="300" t="str">
        <f t="shared" si="143"/>
        <v/>
      </c>
      <c r="AE447" s="300" t="str">
        <f t="shared" si="141"/>
        <v/>
      </c>
      <c r="AF447" s="300" t="str">
        <f t="shared" si="142"/>
        <v/>
      </c>
      <c r="AI447" s="63" t="str">
        <f t="shared" si="146"/>
        <v/>
      </c>
      <c r="AJ447" s="106" t="str">
        <f t="shared" si="147"/>
        <v/>
      </c>
      <c r="AK447" s="106" t="str">
        <f t="shared" si="148"/>
        <v/>
      </c>
      <c r="AL447" s="106" t="str">
        <f t="shared" si="149"/>
        <v/>
      </c>
      <c r="AM447" s="106" t="str">
        <f t="shared" si="150"/>
        <v/>
      </c>
      <c r="AN447" s="106" t="str">
        <f t="shared" si="151"/>
        <v/>
      </c>
      <c r="AR447" s="106" t="str">
        <f t="shared" si="152"/>
        <v/>
      </c>
      <c r="AS447" s="106" t="str">
        <f t="shared" si="153"/>
        <v/>
      </c>
      <c r="AT447" s="106" t="str">
        <f t="shared" si="154"/>
        <v/>
      </c>
      <c r="AU447" s="106" t="str">
        <f t="shared" si="155"/>
        <v/>
      </c>
      <c r="AV447" s="106" t="str">
        <f t="shared" si="156"/>
        <v/>
      </c>
    </row>
    <row r="448" spans="4:48">
      <c r="D448" s="159">
        <v>441</v>
      </c>
      <c r="F448" s="159" t="str">
        <f t="shared" ref="F448:J457" si="162">IF($C$5=0,IF($D448&gt;$A$5,"",INDIRECT(CONCATENATE("B",RANDBETWEEN(11,$D$5)))),IF($D448&gt;$A$5,"",$C$3*INDIRECT(CONCATENATE("B",RANDBETWEEN(11,$D$5)))))</f>
        <v/>
      </c>
      <c r="G448" s="159" t="str">
        <f t="shared" si="162"/>
        <v/>
      </c>
      <c r="H448" s="159" t="str">
        <f t="shared" si="162"/>
        <v/>
      </c>
      <c r="I448" s="159" t="str">
        <f t="shared" si="162"/>
        <v/>
      </c>
      <c r="J448" s="159" t="str">
        <f t="shared" si="162"/>
        <v/>
      </c>
      <c r="K448" s="292"/>
      <c r="L448" s="292"/>
      <c r="N448" s="319">
        <v>-3.9818120558775177E-2</v>
      </c>
      <c r="P448" s="319">
        <v>3.8710366778993231E-3</v>
      </c>
      <c r="R448" s="319">
        <v>0.46540123352098939</v>
      </c>
      <c r="AC448" s="300" t="str">
        <f t="shared" si="145"/>
        <v/>
      </c>
      <c r="AD448" s="300" t="str">
        <f t="shared" si="143"/>
        <v/>
      </c>
      <c r="AE448" s="300" t="str">
        <f t="shared" si="141"/>
        <v/>
      </c>
      <c r="AF448" s="300" t="str">
        <f t="shared" si="142"/>
        <v/>
      </c>
      <c r="AI448" s="63" t="str">
        <f t="shared" si="146"/>
        <v/>
      </c>
      <c r="AJ448" s="106" t="str">
        <f t="shared" si="147"/>
        <v/>
      </c>
      <c r="AK448" s="106" t="str">
        <f t="shared" si="148"/>
        <v/>
      </c>
      <c r="AL448" s="106" t="str">
        <f t="shared" si="149"/>
        <v/>
      </c>
      <c r="AM448" s="106" t="str">
        <f t="shared" si="150"/>
        <v/>
      </c>
      <c r="AN448" s="106" t="str">
        <f t="shared" si="151"/>
        <v/>
      </c>
      <c r="AR448" s="106" t="str">
        <f t="shared" si="152"/>
        <v/>
      </c>
      <c r="AS448" s="106" t="str">
        <f t="shared" si="153"/>
        <v/>
      </c>
      <c r="AT448" s="106" t="str">
        <f t="shared" si="154"/>
        <v/>
      </c>
      <c r="AU448" s="106" t="str">
        <f t="shared" si="155"/>
        <v/>
      </c>
      <c r="AV448" s="106" t="str">
        <f t="shared" si="156"/>
        <v/>
      </c>
    </row>
    <row r="449" spans="4:48">
      <c r="D449" s="159">
        <v>442</v>
      </c>
      <c r="F449" s="159" t="str">
        <f t="shared" si="162"/>
        <v/>
      </c>
      <c r="G449" s="159" t="str">
        <f t="shared" si="162"/>
        <v/>
      </c>
      <c r="H449" s="159" t="str">
        <f t="shared" si="162"/>
        <v/>
      </c>
      <c r="I449" s="159" t="str">
        <f t="shared" si="162"/>
        <v/>
      </c>
      <c r="J449" s="159" t="str">
        <f t="shared" si="162"/>
        <v/>
      </c>
      <c r="K449" s="292"/>
      <c r="L449" s="292"/>
      <c r="N449" s="319">
        <v>-2.4084752413018759E-2</v>
      </c>
      <c r="P449" s="319">
        <v>3.9644814075012495E-3</v>
      </c>
      <c r="R449" s="319">
        <v>0.47901007248846694</v>
      </c>
      <c r="AC449" s="300" t="str">
        <f t="shared" si="145"/>
        <v/>
      </c>
      <c r="AD449" s="300" t="str">
        <f t="shared" si="143"/>
        <v/>
      </c>
      <c r="AE449" s="300" t="str">
        <f t="shared" si="141"/>
        <v/>
      </c>
      <c r="AF449" s="300" t="str">
        <f t="shared" si="142"/>
        <v/>
      </c>
      <c r="AI449" s="63" t="str">
        <f t="shared" si="146"/>
        <v/>
      </c>
      <c r="AJ449" s="106" t="str">
        <f t="shared" si="147"/>
        <v/>
      </c>
      <c r="AK449" s="106" t="str">
        <f t="shared" si="148"/>
        <v/>
      </c>
      <c r="AL449" s="106" t="str">
        <f t="shared" si="149"/>
        <v/>
      </c>
      <c r="AM449" s="106" t="str">
        <f t="shared" si="150"/>
        <v/>
      </c>
      <c r="AN449" s="106" t="str">
        <f t="shared" si="151"/>
        <v/>
      </c>
      <c r="AR449" s="106" t="str">
        <f t="shared" si="152"/>
        <v/>
      </c>
      <c r="AS449" s="106" t="str">
        <f t="shared" si="153"/>
        <v/>
      </c>
      <c r="AT449" s="106" t="str">
        <f t="shared" si="154"/>
        <v/>
      </c>
      <c r="AU449" s="106" t="str">
        <f t="shared" si="155"/>
        <v/>
      </c>
      <c r="AV449" s="106" t="str">
        <f t="shared" si="156"/>
        <v/>
      </c>
    </row>
    <row r="450" spans="4:48">
      <c r="D450" s="159">
        <v>443</v>
      </c>
      <c r="F450" s="159" t="str">
        <f t="shared" si="162"/>
        <v/>
      </c>
      <c r="G450" s="159" t="str">
        <f t="shared" si="162"/>
        <v/>
      </c>
      <c r="H450" s="159" t="str">
        <f t="shared" si="162"/>
        <v/>
      </c>
      <c r="I450" s="159" t="str">
        <f t="shared" si="162"/>
        <v/>
      </c>
      <c r="J450" s="159" t="str">
        <f t="shared" si="162"/>
        <v/>
      </c>
      <c r="K450" s="292"/>
      <c r="L450" s="292"/>
      <c r="N450" s="319">
        <v>-3.6115364504275174E-2</v>
      </c>
      <c r="P450" s="319">
        <v>3.5616619329093689E-3</v>
      </c>
      <c r="R450" s="319">
        <v>0.42072764916287531</v>
      </c>
      <c r="AC450" s="300" t="str">
        <f t="shared" si="145"/>
        <v/>
      </c>
      <c r="AD450" s="300" t="str">
        <f t="shared" si="143"/>
        <v/>
      </c>
      <c r="AE450" s="300" t="str">
        <f t="shared" ref="AE450:AE513" si="163">IF(AC450="","",NORMDIST(AD450,$AB$3,$Z$3,FALSE))</f>
        <v/>
      </c>
      <c r="AF450" s="300" t="str">
        <f t="shared" ref="AF450:AF513" si="164">IF(AC450="","",NORMDIST(AD450,$AB$3,$Z$3,TRUE))</f>
        <v/>
      </c>
      <c r="AI450" s="63" t="str">
        <f t="shared" si="146"/>
        <v/>
      </c>
      <c r="AJ450" s="106" t="str">
        <f t="shared" si="147"/>
        <v/>
      </c>
      <c r="AK450" s="106" t="str">
        <f t="shared" si="148"/>
        <v/>
      </c>
      <c r="AL450" s="106" t="str">
        <f t="shared" si="149"/>
        <v/>
      </c>
      <c r="AM450" s="106" t="str">
        <f t="shared" si="150"/>
        <v/>
      </c>
      <c r="AN450" s="106" t="str">
        <f t="shared" si="151"/>
        <v/>
      </c>
      <c r="AR450" s="106" t="str">
        <f t="shared" si="152"/>
        <v/>
      </c>
      <c r="AS450" s="106" t="str">
        <f t="shared" si="153"/>
        <v/>
      </c>
      <c r="AT450" s="106" t="str">
        <f t="shared" si="154"/>
        <v/>
      </c>
      <c r="AU450" s="106" t="str">
        <f t="shared" si="155"/>
        <v/>
      </c>
      <c r="AV450" s="106" t="str">
        <f t="shared" si="156"/>
        <v/>
      </c>
    </row>
    <row r="451" spans="4:48">
      <c r="D451" s="159">
        <v>444</v>
      </c>
      <c r="F451" s="159" t="str">
        <f t="shared" si="162"/>
        <v/>
      </c>
      <c r="G451" s="159" t="str">
        <f t="shared" si="162"/>
        <v/>
      </c>
      <c r="H451" s="159" t="str">
        <f t="shared" si="162"/>
        <v/>
      </c>
      <c r="I451" s="159" t="str">
        <f t="shared" si="162"/>
        <v/>
      </c>
      <c r="J451" s="159" t="str">
        <f t="shared" si="162"/>
        <v/>
      </c>
      <c r="K451" s="292"/>
      <c r="L451" s="292"/>
      <c r="N451" s="319">
        <v>-6.1501643792313897E-2</v>
      </c>
      <c r="P451" s="319">
        <v>2.5924947069222394E-3</v>
      </c>
      <c r="R451" s="319">
        <v>0.2899257754291662</v>
      </c>
      <c r="AC451" s="300" t="str">
        <f t="shared" si="145"/>
        <v/>
      </c>
      <c r="AD451" s="300" t="str">
        <f t="shared" ref="AD451:AD514" si="165">IF($C$5=0,IF(AC451="","",LARGE($B$11:$B$2010,$AC451)),IF(AC451="","",LARGE($B$11:$B$2010,$AC451)*$C$3))</f>
        <v/>
      </c>
      <c r="AE451" s="300" t="str">
        <f t="shared" si="163"/>
        <v/>
      </c>
      <c r="AF451" s="300" t="str">
        <f t="shared" si="164"/>
        <v/>
      </c>
      <c r="AI451" s="63" t="str">
        <f t="shared" si="146"/>
        <v/>
      </c>
      <c r="AJ451" s="106" t="str">
        <f t="shared" si="147"/>
        <v/>
      </c>
      <c r="AK451" s="106" t="str">
        <f t="shared" si="148"/>
        <v/>
      </c>
      <c r="AL451" s="106" t="str">
        <f t="shared" si="149"/>
        <v/>
      </c>
      <c r="AM451" s="106" t="str">
        <f t="shared" si="150"/>
        <v/>
      </c>
      <c r="AN451" s="106" t="str">
        <f t="shared" si="151"/>
        <v/>
      </c>
      <c r="AR451" s="106" t="str">
        <f t="shared" si="152"/>
        <v/>
      </c>
      <c r="AS451" s="106" t="str">
        <f t="shared" si="153"/>
        <v/>
      </c>
      <c r="AT451" s="106" t="str">
        <f t="shared" si="154"/>
        <v/>
      </c>
      <c r="AU451" s="106" t="str">
        <f t="shared" si="155"/>
        <v/>
      </c>
      <c r="AV451" s="106" t="str">
        <f t="shared" si="156"/>
        <v/>
      </c>
    </row>
    <row r="452" spans="4:48">
      <c r="D452" s="159">
        <v>445</v>
      </c>
      <c r="F452" s="159" t="str">
        <f t="shared" si="162"/>
        <v/>
      </c>
      <c r="G452" s="159" t="str">
        <f t="shared" si="162"/>
        <v/>
      </c>
      <c r="H452" s="159" t="str">
        <f t="shared" si="162"/>
        <v/>
      </c>
      <c r="I452" s="159" t="str">
        <f t="shared" si="162"/>
        <v/>
      </c>
      <c r="J452" s="159" t="str">
        <f t="shared" si="162"/>
        <v/>
      </c>
      <c r="K452" s="292"/>
      <c r="L452" s="292"/>
      <c r="N452" s="319">
        <v>-3.1983400657088164E-2</v>
      </c>
      <c r="P452" s="319">
        <v>5.3655086642644375E-3</v>
      </c>
      <c r="R452" s="319">
        <v>0.70129460967036428</v>
      </c>
      <c r="AC452" s="300" t="str">
        <f t="shared" ref="AC452:AC515" si="166">IF(ISNUMBER(AC451),IF(AC451&gt;1,AC451-1,""),"")</f>
        <v/>
      </c>
      <c r="AD452" s="300" t="str">
        <f t="shared" si="165"/>
        <v/>
      </c>
      <c r="AE452" s="300" t="str">
        <f t="shared" si="163"/>
        <v/>
      </c>
      <c r="AF452" s="300" t="str">
        <f t="shared" si="164"/>
        <v/>
      </c>
      <c r="AI452" s="63" t="str">
        <f t="shared" ref="AI452:AI515" si="167">IF(ISNUMBER(AJ452),AI451+1,"")</f>
        <v/>
      </c>
      <c r="AJ452" s="106" t="str">
        <f t="shared" ref="AJ452:AJ515" si="168">IF($C$5=1,AJ451,IF(ISNUMBER(F457),(F457+1)*AJ451,""))</f>
        <v/>
      </c>
      <c r="AK452" s="106" t="str">
        <f t="shared" ref="AK452:AK515" si="169">IF($C$5=1,AK451,IF(ISNUMBER(G457),(G457+1)*AK451,""))</f>
        <v/>
      </c>
      <c r="AL452" s="106" t="str">
        <f t="shared" ref="AL452:AL515" si="170">IF($C$5=1,AL451,IF(ISNUMBER(H457),(H457+1)*AL451,""))</f>
        <v/>
      </c>
      <c r="AM452" s="106" t="str">
        <f t="shared" ref="AM452:AM515" si="171">IF($C$5=1,AM451,IF(ISNUMBER(I457),(I457+1)*AM451,""))</f>
        <v/>
      </c>
      <c r="AN452" s="106" t="str">
        <f t="shared" ref="AN452:AN515" si="172">IF($C$5=1,AN451,IF(ISNUMBER(J457),(J457+1)*AN451,""))</f>
        <v/>
      </c>
      <c r="AR452" s="106" t="str">
        <f t="shared" ref="AR452:AR515" si="173">IF(ISNUMBER(F457),(F457+AR451),"")</f>
        <v/>
      </c>
      <c r="AS452" s="106" t="str">
        <f t="shared" ref="AS452:AS515" si="174">IF(ISNUMBER(G457),(G457+AS451),"")</f>
        <v/>
      </c>
      <c r="AT452" s="106" t="str">
        <f t="shared" ref="AT452:AT515" si="175">IF(ISNUMBER(H457),(H457+AT451),"")</f>
        <v/>
      </c>
      <c r="AU452" s="106" t="str">
        <f t="shared" ref="AU452:AU515" si="176">IF(ISNUMBER(I457),(I457+AU451),"")</f>
        <v/>
      </c>
      <c r="AV452" s="106" t="str">
        <f t="shared" ref="AV452:AV515" si="177">IF(ISNUMBER(J457),(J457+AV451),"")</f>
        <v/>
      </c>
    </row>
    <row r="453" spans="4:48">
      <c r="D453" s="159">
        <v>446</v>
      </c>
      <c r="F453" s="159" t="str">
        <f t="shared" si="162"/>
        <v/>
      </c>
      <c r="G453" s="159" t="str">
        <f t="shared" si="162"/>
        <v/>
      </c>
      <c r="H453" s="159" t="str">
        <f t="shared" si="162"/>
        <v/>
      </c>
      <c r="I453" s="159" t="str">
        <f t="shared" si="162"/>
        <v/>
      </c>
      <c r="J453" s="159" t="str">
        <f t="shared" si="162"/>
        <v/>
      </c>
      <c r="K453" s="292"/>
      <c r="L453" s="292"/>
      <c r="N453" s="319">
        <v>-2.4084752413018766E-2</v>
      </c>
      <c r="P453" s="319">
        <v>5.7916893212568051E-3</v>
      </c>
      <c r="R453" s="319">
        <v>0.77518438856483263</v>
      </c>
      <c r="AC453" s="300" t="str">
        <f t="shared" si="166"/>
        <v/>
      </c>
      <c r="AD453" s="300" t="str">
        <f t="shared" si="165"/>
        <v/>
      </c>
      <c r="AE453" s="300" t="str">
        <f t="shared" si="163"/>
        <v/>
      </c>
      <c r="AF453" s="300" t="str">
        <f t="shared" si="164"/>
        <v/>
      </c>
      <c r="AI453" s="63" t="str">
        <f t="shared" si="167"/>
        <v/>
      </c>
      <c r="AJ453" s="106" t="str">
        <f t="shared" si="168"/>
        <v/>
      </c>
      <c r="AK453" s="106" t="str">
        <f t="shared" si="169"/>
        <v/>
      </c>
      <c r="AL453" s="106" t="str">
        <f t="shared" si="170"/>
        <v/>
      </c>
      <c r="AM453" s="106" t="str">
        <f t="shared" si="171"/>
        <v/>
      </c>
      <c r="AN453" s="106" t="str">
        <f t="shared" si="172"/>
        <v/>
      </c>
      <c r="AR453" s="106" t="str">
        <f t="shared" si="173"/>
        <v/>
      </c>
      <c r="AS453" s="106" t="str">
        <f t="shared" si="174"/>
        <v/>
      </c>
      <c r="AT453" s="106" t="str">
        <f t="shared" si="175"/>
        <v/>
      </c>
      <c r="AU453" s="106" t="str">
        <f t="shared" si="176"/>
        <v/>
      </c>
      <c r="AV453" s="106" t="str">
        <f t="shared" si="177"/>
        <v/>
      </c>
    </row>
    <row r="454" spans="4:48">
      <c r="D454" s="159">
        <v>447</v>
      </c>
      <c r="F454" s="159" t="str">
        <f t="shared" si="162"/>
        <v/>
      </c>
      <c r="G454" s="159" t="str">
        <f t="shared" si="162"/>
        <v/>
      </c>
      <c r="H454" s="159" t="str">
        <f t="shared" si="162"/>
        <v/>
      </c>
      <c r="I454" s="159" t="str">
        <f t="shared" si="162"/>
        <v/>
      </c>
      <c r="J454" s="159" t="str">
        <f t="shared" si="162"/>
        <v/>
      </c>
      <c r="K454" s="292"/>
      <c r="L454" s="292"/>
      <c r="N454" s="319">
        <v>-2.4084752413018867E-2</v>
      </c>
      <c r="P454" s="319">
        <v>5.5290369410678098E-3</v>
      </c>
      <c r="R454" s="319">
        <v>0.72903999452686974</v>
      </c>
      <c r="AC454" s="300" t="str">
        <f t="shared" si="166"/>
        <v/>
      </c>
      <c r="AD454" s="300" t="str">
        <f t="shared" si="165"/>
        <v/>
      </c>
      <c r="AE454" s="300" t="str">
        <f t="shared" si="163"/>
        <v/>
      </c>
      <c r="AF454" s="300" t="str">
        <f t="shared" si="164"/>
        <v/>
      </c>
      <c r="AI454" s="63" t="str">
        <f t="shared" si="167"/>
        <v/>
      </c>
      <c r="AJ454" s="106" t="str">
        <f t="shared" si="168"/>
        <v/>
      </c>
      <c r="AK454" s="106" t="str">
        <f t="shared" si="169"/>
        <v/>
      </c>
      <c r="AL454" s="106" t="str">
        <f t="shared" si="170"/>
        <v/>
      </c>
      <c r="AM454" s="106" t="str">
        <f t="shared" si="171"/>
        <v/>
      </c>
      <c r="AN454" s="106" t="str">
        <f t="shared" si="172"/>
        <v/>
      </c>
      <c r="AR454" s="106" t="str">
        <f t="shared" si="173"/>
        <v/>
      </c>
      <c r="AS454" s="106" t="str">
        <f t="shared" si="174"/>
        <v/>
      </c>
      <c r="AT454" s="106" t="str">
        <f t="shared" si="175"/>
        <v/>
      </c>
      <c r="AU454" s="106" t="str">
        <f t="shared" si="176"/>
        <v/>
      </c>
      <c r="AV454" s="106" t="str">
        <f t="shared" si="177"/>
        <v/>
      </c>
    </row>
    <row r="455" spans="4:48">
      <c r="D455" s="159">
        <v>448</v>
      </c>
      <c r="F455" s="159" t="str">
        <f t="shared" si="162"/>
        <v/>
      </c>
      <c r="G455" s="159" t="str">
        <f t="shared" si="162"/>
        <v/>
      </c>
      <c r="H455" s="159" t="str">
        <f t="shared" si="162"/>
        <v/>
      </c>
      <c r="I455" s="159" t="str">
        <f t="shared" si="162"/>
        <v/>
      </c>
      <c r="J455" s="159" t="str">
        <f t="shared" si="162"/>
        <v/>
      </c>
      <c r="K455" s="292"/>
      <c r="L455" s="292"/>
      <c r="N455" s="319">
        <v>-2.4084752413018776E-2</v>
      </c>
      <c r="P455" s="319">
        <v>4.0023628679938215E-3</v>
      </c>
      <c r="R455" s="319">
        <v>0.48482669939456113</v>
      </c>
      <c r="AC455" s="300" t="str">
        <f t="shared" si="166"/>
        <v/>
      </c>
      <c r="AD455" s="300" t="str">
        <f t="shared" si="165"/>
        <v/>
      </c>
      <c r="AE455" s="300" t="str">
        <f t="shared" si="163"/>
        <v/>
      </c>
      <c r="AF455" s="300" t="str">
        <f t="shared" si="164"/>
        <v/>
      </c>
      <c r="AI455" s="63" t="str">
        <f t="shared" si="167"/>
        <v/>
      </c>
      <c r="AJ455" s="106" t="str">
        <f t="shared" si="168"/>
        <v/>
      </c>
      <c r="AK455" s="106" t="str">
        <f t="shared" si="169"/>
        <v/>
      </c>
      <c r="AL455" s="106" t="str">
        <f t="shared" si="170"/>
        <v/>
      </c>
      <c r="AM455" s="106" t="str">
        <f t="shared" si="171"/>
        <v/>
      </c>
      <c r="AN455" s="106" t="str">
        <f t="shared" si="172"/>
        <v/>
      </c>
      <c r="AR455" s="106" t="str">
        <f t="shared" si="173"/>
        <v/>
      </c>
      <c r="AS455" s="106" t="str">
        <f t="shared" si="174"/>
        <v/>
      </c>
      <c r="AT455" s="106" t="str">
        <f t="shared" si="175"/>
        <v/>
      </c>
      <c r="AU455" s="106" t="str">
        <f t="shared" si="176"/>
        <v/>
      </c>
      <c r="AV455" s="106" t="str">
        <f t="shared" si="177"/>
        <v/>
      </c>
    </row>
    <row r="456" spans="4:48">
      <c r="D456" s="159">
        <v>449</v>
      </c>
      <c r="F456" s="159" t="str">
        <f t="shared" si="162"/>
        <v/>
      </c>
      <c r="G456" s="159" t="str">
        <f t="shared" si="162"/>
        <v/>
      </c>
      <c r="H456" s="159" t="str">
        <f t="shared" si="162"/>
        <v/>
      </c>
      <c r="I456" s="159" t="str">
        <f t="shared" si="162"/>
        <v/>
      </c>
      <c r="J456" s="159" t="str">
        <f t="shared" si="162"/>
        <v/>
      </c>
      <c r="K456" s="292"/>
      <c r="L456" s="292"/>
      <c r="N456" s="319">
        <v>-3.9818120558775205E-2</v>
      </c>
      <c r="P456" s="319">
        <v>3.3046889265040732E-3</v>
      </c>
      <c r="R456" s="319">
        <v>0.38506686732739759</v>
      </c>
      <c r="AC456" s="300" t="str">
        <f t="shared" si="166"/>
        <v/>
      </c>
      <c r="AD456" s="300" t="str">
        <f t="shared" si="165"/>
        <v/>
      </c>
      <c r="AE456" s="300" t="str">
        <f t="shared" si="163"/>
        <v/>
      </c>
      <c r="AF456" s="300" t="str">
        <f t="shared" si="164"/>
        <v/>
      </c>
      <c r="AI456" s="63" t="str">
        <f t="shared" si="167"/>
        <v/>
      </c>
      <c r="AJ456" s="106" t="str">
        <f t="shared" si="168"/>
        <v/>
      </c>
      <c r="AK456" s="106" t="str">
        <f t="shared" si="169"/>
        <v/>
      </c>
      <c r="AL456" s="106" t="str">
        <f t="shared" si="170"/>
        <v/>
      </c>
      <c r="AM456" s="106" t="str">
        <f t="shared" si="171"/>
        <v/>
      </c>
      <c r="AN456" s="106" t="str">
        <f t="shared" si="172"/>
        <v/>
      </c>
      <c r="AR456" s="106" t="str">
        <f t="shared" si="173"/>
        <v/>
      </c>
      <c r="AS456" s="106" t="str">
        <f t="shared" si="174"/>
        <v/>
      </c>
      <c r="AT456" s="106" t="str">
        <f t="shared" si="175"/>
        <v/>
      </c>
      <c r="AU456" s="106" t="str">
        <f t="shared" si="176"/>
        <v/>
      </c>
      <c r="AV456" s="106" t="str">
        <f t="shared" si="177"/>
        <v/>
      </c>
    </row>
    <row r="457" spans="4:48">
      <c r="D457" s="159">
        <v>450</v>
      </c>
      <c r="F457" s="159" t="str">
        <f t="shared" si="162"/>
        <v/>
      </c>
      <c r="G457" s="159" t="str">
        <f t="shared" si="162"/>
        <v/>
      </c>
      <c r="H457" s="159" t="str">
        <f t="shared" si="162"/>
        <v/>
      </c>
      <c r="I457" s="159" t="str">
        <f t="shared" si="162"/>
        <v/>
      </c>
      <c r="J457" s="159" t="str">
        <f t="shared" si="162"/>
        <v/>
      </c>
      <c r="K457" s="292"/>
      <c r="L457" s="292"/>
      <c r="N457" s="319">
        <v>-2.4084752413018849E-2</v>
      </c>
      <c r="P457" s="319">
        <v>4.924807729179987E-3</v>
      </c>
      <c r="R457" s="319">
        <v>0.62785077363978692</v>
      </c>
      <c r="AC457" s="300" t="str">
        <f t="shared" si="166"/>
        <v/>
      </c>
      <c r="AD457" s="300" t="str">
        <f t="shared" si="165"/>
        <v/>
      </c>
      <c r="AE457" s="300" t="str">
        <f t="shared" si="163"/>
        <v/>
      </c>
      <c r="AF457" s="300" t="str">
        <f t="shared" si="164"/>
        <v/>
      </c>
      <c r="AI457" s="63" t="str">
        <f t="shared" si="167"/>
        <v/>
      </c>
      <c r="AJ457" s="106" t="str">
        <f t="shared" si="168"/>
        <v/>
      </c>
      <c r="AK457" s="106" t="str">
        <f t="shared" si="169"/>
        <v/>
      </c>
      <c r="AL457" s="106" t="str">
        <f t="shared" si="170"/>
        <v/>
      </c>
      <c r="AM457" s="106" t="str">
        <f t="shared" si="171"/>
        <v/>
      </c>
      <c r="AN457" s="106" t="str">
        <f t="shared" si="172"/>
        <v/>
      </c>
      <c r="AR457" s="106" t="str">
        <f t="shared" si="173"/>
        <v/>
      </c>
      <c r="AS457" s="106" t="str">
        <f t="shared" si="174"/>
        <v/>
      </c>
      <c r="AT457" s="106" t="str">
        <f t="shared" si="175"/>
        <v/>
      </c>
      <c r="AU457" s="106" t="str">
        <f t="shared" si="176"/>
        <v/>
      </c>
      <c r="AV457" s="106" t="str">
        <f t="shared" si="177"/>
        <v/>
      </c>
    </row>
    <row r="458" spans="4:48">
      <c r="D458" s="159">
        <v>451</v>
      </c>
      <c r="F458" s="159" t="str">
        <f t="shared" ref="F458:J467" si="178">IF($C$5=0,IF($D458&gt;$A$5,"",INDIRECT(CONCATENATE("B",RANDBETWEEN(11,$D$5)))),IF($D458&gt;$A$5,"",$C$3*INDIRECT(CONCATENATE("B",RANDBETWEEN(11,$D$5)))))</f>
        <v/>
      </c>
      <c r="G458" s="159" t="str">
        <f t="shared" si="178"/>
        <v/>
      </c>
      <c r="H458" s="159" t="str">
        <f t="shared" si="178"/>
        <v/>
      </c>
      <c r="I458" s="159" t="str">
        <f t="shared" si="178"/>
        <v/>
      </c>
      <c r="J458" s="159" t="str">
        <f t="shared" si="178"/>
        <v/>
      </c>
      <c r="K458" s="292"/>
      <c r="L458" s="292"/>
      <c r="N458" s="319">
        <v>-2.4084752413018978E-2</v>
      </c>
      <c r="P458" s="319">
        <v>5.0327727368740015E-3</v>
      </c>
      <c r="R458" s="319">
        <v>0.64562228889472784</v>
      </c>
      <c r="AC458" s="300" t="str">
        <f t="shared" si="166"/>
        <v/>
      </c>
      <c r="AD458" s="300" t="str">
        <f t="shared" si="165"/>
        <v/>
      </c>
      <c r="AE458" s="300" t="str">
        <f t="shared" si="163"/>
        <v/>
      </c>
      <c r="AF458" s="300" t="str">
        <f t="shared" si="164"/>
        <v/>
      </c>
      <c r="AI458" s="63" t="str">
        <f t="shared" si="167"/>
        <v/>
      </c>
      <c r="AJ458" s="106" t="str">
        <f t="shared" si="168"/>
        <v/>
      </c>
      <c r="AK458" s="106" t="str">
        <f t="shared" si="169"/>
        <v/>
      </c>
      <c r="AL458" s="106" t="str">
        <f t="shared" si="170"/>
        <v/>
      </c>
      <c r="AM458" s="106" t="str">
        <f t="shared" si="171"/>
        <v/>
      </c>
      <c r="AN458" s="106" t="str">
        <f t="shared" si="172"/>
        <v/>
      </c>
      <c r="AR458" s="106" t="str">
        <f t="shared" si="173"/>
        <v/>
      </c>
      <c r="AS458" s="106" t="str">
        <f t="shared" si="174"/>
        <v/>
      </c>
      <c r="AT458" s="106" t="str">
        <f t="shared" si="175"/>
        <v/>
      </c>
      <c r="AU458" s="106" t="str">
        <f t="shared" si="176"/>
        <v/>
      </c>
      <c r="AV458" s="106" t="str">
        <f t="shared" si="177"/>
        <v/>
      </c>
    </row>
    <row r="459" spans="4:48">
      <c r="D459" s="159">
        <v>452</v>
      </c>
      <c r="F459" s="159" t="str">
        <f t="shared" si="178"/>
        <v/>
      </c>
      <c r="G459" s="159" t="str">
        <f t="shared" si="178"/>
        <v/>
      </c>
      <c r="H459" s="159" t="str">
        <f t="shared" si="178"/>
        <v/>
      </c>
      <c r="I459" s="159" t="str">
        <f t="shared" si="178"/>
        <v/>
      </c>
      <c r="J459" s="159" t="str">
        <f t="shared" si="178"/>
        <v/>
      </c>
      <c r="K459" s="292"/>
      <c r="L459" s="292"/>
      <c r="N459" s="319">
        <v>-3.9818120558775219E-2</v>
      </c>
      <c r="P459" s="319">
        <v>3.4915783857079252E-3</v>
      </c>
      <c r="R459" s="319">
        <v>0.41091190602286298</v>
      </c>
      <c r="AC459" s="300" t="str">
        <f t="shared" si="166"/>
        <v/>
      </c>
      <c r="AD459" s="300" t="str">
        <f t="shared" si="165"/>
        <v/>
      </c>
      <c r="AE459" s="300" t="str">
        <f t="shared" si="163"/>
        <v/>
      </c>
      <c r="AF459" s="300" t="str">
        <f t="shared" si="164"/>
        <v/>
      </c>
      <c r="AI459" s="63" t="str">
        <f t="shared" si="167"/>
        <v/>
      </c>
      <c r="AJ459" s="106" t="str">
        <f t="shared" si="168"/>
        <v/>
      </c>
      <c r="AK459" s="106" t="str">
        <f t="shared" si="169"/>
        <v/>
      </c>
      <c r="AL459" s="106" t="str">
        <f t="shared" si="170"/>
        <v/>
      </c>
      <c r="AM459" s="106" t="str">
        <f t="shared" si="171"/>
        <v/>
      </c>
      <c r="AN459" s="106" t="str">
        <f t="shared" si="172"/>
        <v/>
      </c>
      <c r="AR459" s="106" t="str">
        <f t="shared" si="173"/>
        <v/>
      </c>
      <c r="AS459" s="106" t="str">
        <f t="shared" si="174"/>
        <v/>
      </c>
      <c r="AT459" s="106" t="str">
        <f t="shared" si="175"/>
        <v/>
      </c>
      <c r="AU459" s="106" t="str">
        <f t="shared" si="176"/>
        <v/>
      </c>
      <c r="AV459" s="106" t="str">
        <f t="shared" si="177"/>
        <v/>
      </c>
    </row>
    <row r="460" spans="4:48">
      <c r="D460" s="159">
        <v>453</v>
      </c>
      <c r="F460" s="159" t="str">
        <f t="shared" si="178"/>
        <v/>
      </c>
      <c r="G460" s="159" t="str">
        <f t="shared" si="178"/>
        <v/>
      </c>
      <c r="H460" s="159" t="str">
        <f t="shared" si="178"/>
        <v/>
      </c>
      <c r="I460" s="159" t="str">
        <f t="shared" si="178"/>
        <v/>
      </c>
      <c r="J460" s="159" t="str">
        <f t="shared" si="178"/>
        <v/>
      </c>
      <c r="K460" s="292"/>
      <c r="L460" s="292"/>
      <c r="N460" s="319">
        <v>-2.450306690364442E-2</v>
      </c>
      <c r="P460" s="319">
        <v>5.4734736719584554E-3</v>
      </c>
      <c r="R460" s="319">
        <v>0.7198679233908245</v>
      </c>
      <c r="AC460" s="300" t="str">
        <f t="shared" si="166"/>
        <v/>
      </c>
      <c r="AD460" s="300" t="str">
        <f t="shared" si="165"/>
        <v/>
      </c>
      <c r="AE460" s="300" t="str">
        <f t="shared" si="163"/>
        <v/>
      </c>
      <c r="AF460" s="300" t="str">
        <f t="shared" si="164"/>
        <v/>
      </c>
      <c r="AI460" s="63" t="str">
        <f t="shared" si="167"/>
        <v/>
      </c>
      <c r="AJ460" s="106" t="str">
        <f t="shared" si="168"/>
        <v/>
      </c>
      <c r="AK460" s="106" t="str">
        <f t="shared" si="169"/>
        <v/>
      </c>
      <c r="AL460" s="106" t="str">
        <f t="shared" si="170"/>
        <v/>
      </c>
      <c r="AM460" s="106" t="str">
        <f t="shared" si="171"/>
        <v/>
      </c>
      <c r="AN460" s="106" t="str">
        <f t="shared" si="172"/>
        <v/>
      </c>
      <c r="AR460" s="106" t="str">
        <f t="shared" si="173"/>
        <v/>
      </c>
      <c r="AS460" s="106" t="str">
        <f t="shared" si="174"/>
        <v/>
      </c>
      <c r="AT460" s="106" t="str">
        <f t="shared" si="175"/>
        <v/>
      </c>
      <c r="AU460" s="106" t="str">
        <f t="shared" si="176"/>
        <v/>
      </c>
      <c r="AV460" s="106" t="str">
        <f t="shared" si="177"/>
        <v/>
      </c>
    </row>
    <row r="461" spans="4:48">
      <c r="D461" s="159">
        <v>454</v>
      </c>
      <c r="F461" s="159" t="str">
        <f t="shared" si="178"/>
        <v/>
      </c>
      <c r="G461" s="159" t="str">
        <f t="shared" si="178"/>
        <v/>
      </c>
      <c r="H461" s="159" t="str">
        <f t="shared" si="178"/>
        <v/>
      </c>
      <c r="I461" s="159" t="str">
        <f t="shared" si="178"/>
        <v/>
      </c>
      <c r="J461" s="159" t="str">
        <f t="shared" si="178"/>
        <v/>
      </c>
      <c r="K461" s="292"/>
      <c r="L461" s="292"/>
      <c r="N461" s="319">
        <v>-3.0493529920109657E-2</v>
      </c>
      <c r="P461" s="319">
        <v>4.8547241819785428E-3</v>
      </c>
      <c r="R461" s="319">
        <v>0.61660402619052701</v>
      </c>
      <c r="AC461" s="300" t="str">
        <f t="shared" si="166"/>
        <v/>
      </c>
      <c r="AD461" s="300" t="str">
        <f t="shared" si="165"/>
        <v/>
      </c>
      <c r="AE461" s="300" t="str">
        <f t="shared" si="163"/>
        <v/>
      </c>
      <c r="AF461" s="300" t="str">
        <f t="shared" si="164"/>
        <v/>
      </c>
      <c r="AI461" s="63" t="str">
        <f t="shared" si="167"/>
        <v/>
      </c>
      <c r="AJ461" s="106" t="str">
        <f t="shared" si="168"/>
        <v/>
      </c>
      <c r="AK461" s="106" t="str">
        <f t="shared" si="169"/>
        <v/>
      </c>
      <c r="AL461" s="106" t="str">
        <f t="shared" si="170"/>
        <v/>
      </c>
      <c r="AM461" s="106" t="str">
        <f t="shared" si="171"/>
        <v/>
      </c>
      <c r="AN461" s="106" t="str">
        <f t="shared" si="172"/>
        <v/>
      </c>
      <c r="AR461" s="106" t="str">
        <f t="shared" si="173"/>
        <v/>
      </c>
      <c r="AS461" s="106" t="str">
        <f t="shared" si="174"/>
        <v/>
      </c>
      <c r="AT461" s="106" t="str">
        <f t="shared" si="175"/>
        <v/>
      </c>
      <c r="AU461" s="106" t="str">
        <f t="shared" si="176"/>
        <v/>
      </c>
      <c r="AV461" s="106" t="str">
        <f t="shared" si="177"/>
        <v/>
      </c>
    </row>
    <row r="462" spans="4:48">
      <c r="D462" s="159">
        <v>455</v>
      </c>
      <c r="F462" s="159" t="str">
        <f t="shared" si="178"/>
        <v/>
      </c>
      <c r="G462" s="159" t="str">
        <f t="shared" si="178"/>
        <v/>
      </c>
      <c r="H462" s="159" t="str">
        <f t="shared" si="178"/>
        <v/>
      </c>
      <c r="I462" s="159" t="str">
        <f t="shared" si="178"/>
        <v/>
      </c>
      <c r="J462" s="159" t="str">
        <f t="shared" si="178"/>
        <v/>
      </c>
      <c r="K462" s="292"/>
      <c r="L462" s="292"/>
      <c r="N462" s="319">
        <v>-3.6115364504275022E-2</v>
      </c>
      <c r="P462" s="319">
        <v>4.390662064493611E-3</v>
      </c>
      <c r="R462" s="319">
        <v>0.5432457002378781</v>
      </c>
      <c r="AC462" s="300" t="str">
        <f t="shared" si="166"/>
        <v/>
      </c>
      <c r="AD462" s="300" t="str">
        <f t="shared" si="165"/>
        <v/>
      </c>
      <c r="AE462" s="300" t="str">
        <f t="shared" si="163"/>
        <v/>
      </c>
      <c r="AF462" s="300" t="str">
        <f t="shared" si="164"/>
        <v/>
      </c>
      <c r="AI462" s="63" t="str">
        <f t="shared" si="167"/>
        <v/>
      </c>
      <c r="AJ462" s="106" t="str">
        <f t="shared" si="168"/>
        <v/>
      </c>
      <c r="AK462" s="106" t="str">
        <f t="shared" si="169"/>
        <v/>
      </c>
      <c r="AL462" s="106" t="str">
        <f t="shared" si="170"/>
        <v/>
      </c>
      <c r="AM462" s="106" t="str">
        <f t="shared" si="171"/>
        <v/>
      </c>
      <c r="AN462" s="106" t="str">
        <f t="shared" si="172"/>
        <v/>
      </c>
      <c r="AR462" s="106" t="str">
        <f t="shared" si="173"/>
        <v/>
      </c>
      <c r="AS462" s="106" t="str">
        <f t="shared" si="174"/>
        <v/>
      </c>
      <c r="AT462" s="106" t="str">
        <f t="shared" si="175"/>
        <v/>
      </c>
      <c r="AU462" s="106" t="str">
        <f t="shared" si="176"/>
        <v/>
      </c>
      <c r="AV462" s="106" t="str">
        <f t="shared" si="177"/>
        <v/>
      </c>
    </row>
    <row r="463" spans="4:48">
      <c r="D463" s="159">
        <v>456</v>
      </c>
      <c r="F463" s="159" t="str">
        <f t="shared" si="178"/>
        <v/>
      </c>
      <c r="G463" s="159" t="str">
        <f t="shared" si="178"/>
        <v/>
      </c>
      <c r="H463" s="159" t="str">
        <f t="shared" si="178"/>
        <v/>
      </c>
      <c r="I463" s="159" t="str">
        <f t="shared" si="178"/>
        <v/>
      </c>
      <c r="J463" s="159" t="str">
        <f t="shared" si="178"/>
        <v/>
      </c>
      <c r="K463" s="292"/>
      <c r="L463" s="292"/>
      <c r="N463" s="319">
        <v>-2.8250431517783323E-2</v>
      </c>
      <c r="P463" s="319">
        <v>4.1336890580883166E-3</v>
      </c>
      <c r="R463" s="319">
        <v>0.50450967066377128</v>
      </c>
      <c r="AC463" s="300" t="str">
        <f t="shared" si="166"/>
        <v/>
      </c>
      <c r="AD463" s="300" t="str">
        <f t="shared" si="165"/>
        <v/>
      </c>
      <c r="AE463" s="300" t="str">
        <f t="shared" si="163"/>
        <v/>
      </c>
      <c r="AF463" s="300" t="str">
        <f t="shared" si="164"/>
        <v/>
      </c>
      <c r="AI463" s="63" t="str">
        <f t="shared" si="167"/>
        <v/>
      </c>
      <c r="AJ463" s="106" t="str">
        <f t="shared" si="168"/>
        <v/>
      </c>
      <c r="AK463" s="106" t="str">
        <f t="shared" si="169"/>
        <v/>
      </c>
      <c r="AL463" s="106" t="str">
        <f t="shared" si="170"/>
        <v/>
      </c>
      <c r="AM463" s="106" t="str">
        <f t="shared" si="171"/>
        <v/>
      </c>
      <c r="AN463" s="106" t="str">
        <f t="shared" si="172"/>
        <v/>
      </c>
      <c r="AR463" s="106" t="str">
        <f t="shared" si="173"/>
        <v/>
      </c>
      <c r="AS463" s="106" t="str">
        <f t="shared" si="174"/>
        <v/>
      </c>
      <c r="AT463" s="106" t="str">
        <f t="shared" si="175"/>
        <v/>
      </c>
      <c r="AU463" s="106" t="str">
        <f t="shared" si="176"/>
        <v/>
      </c>
      <c r="AV463" s="106" t="str">
        <f t="shared" si="177"/>
        <v/>
      </c>
    </row>
    <row r="464" spans="4:48">
      <c r="D464" s="159">
        <v>457</v>
      </c>
      <c r="F464" s="159" t="str">
        <f t="shared" si="178"/>
        <v/>
      </c>
      <c r="G464" s="159" t="str">
        <f t="shared" si="178"/>
        <v/>
      </c>
      <c r="H464" s="159" t="str">
        <f t="shared" si="178"/>
        <v/>
      </c>
      <c r="I464" s="159" t="str">
        <f t="shared" si="178"/>
        <v/>
      </c>
      <c r="J464" s="159" t="str">
        <f t="shared" si="178"/>
        <v/>
      </c>
      <c r="K464" s="292"/>
      <c r="L464" s="292"/>
      <c r="N464" s="319">
        <v>-3.1983400657088004E-2</v>
      </c>
      <c r="P464" s="319">
        <v>5.8762931465503425E-3</v>
      </c>
      <c r="R464" s="319">
        <v>0.79042195986236741</v>
      </c>
      <c r="AC464" s="300" t="str">
        <f t="shared" si="166"/>
        <v/>
      </c>
      <c r="AD464" s="300" t="str">
        <f t="shared" si="165"/>
        <v/>
      </c>
      <c r="AE464" s="300" t="str">
        <f t="shared" si="163"/>
        <v/>
      </c>
      <c r="AF464" s="300" t="str">
        <f t="shared" si="164"/>
        <v/>
      </c>
      <c r="AI464" s="63" t="str">
        <f t="shared" si="167"/>
        <v/>
      </c>
      <c r="AJ464" s="106" t="str">
        <f t="shared" si="168"/>
        <v/>
      </c>
      <c r="AK464" s="106" t="str">
        <f t="shared" si="169"/>
        <v/>
      </c>
      <c r="AL464" s="106" t="str">
        <f t="shared" si="170"/>
        <v/>
      </c>
      <c r="AM464" s="106" t="str">
        <f t="shared" si="171"/>
        <v/>
      </c>
      <c r="AN464" s="106" t="str">
        <f t="shared" si="172"/>
        <v/>
      </c>
      <c r="AR464" s="106" t="str">
        <f t="shared" si="173"/>
        <v/>
      </c>
      <c r="AS464" s="106" t="str">
        <f t="shared" si="174"/>
        <v/>
      </c>
      <c r="AT464" s="106" t="str">
        <f t="shared" si="175"/>
        <v/>
      </c>
      <c r="AU464" s="106" t="str">
        <f t="shared" si="176"/>
        <v/>
      </c>
      <c r="AV464" s="106" t="str">
        <f t="shared" si="177"/>
        <v/>
      </c>
    </row>
    <row r="465" spans="4:48">
      <c r="D465" s="159">
        <v>458</v>
      </c>
      <c r="F465" s="159" t="str">
        <f t="shared" si="178"/>
        <v/>
      </c>
      <c r="G465" s="159" t="str">
        <f t="shared" si="178"/>
        <v/>
      </c>
      <c r="H465" s="159" t="str">
        <f t="shared" si="178"/>
        <v/>
      </c>
      <c r="I465" s="159" t="str">
        <f t="shared" si="178"/>
        <v/>
      </c>
      <c r="J465" s="159" t="str">
        <f t="shared" si="178"/>
        <v/>
      </c>
      <c r="K465" s="292"/>
      <c r="L465" s="292"/>
      <c r="N465" s="319">
        <v>-3.1657977449725254E-2</v>
      </c>
      <c r="P465" s="319">
        <v>3.754230765896917E-3</v>
      </c>
      <c r="R465" s="319">
        <v>0.4485661390946607</v>
      </c>
      <c r="AC465" s="300" t="str">
        <f t="shared" si="166"/>
        <v/>
      </c>
      <c r="AD465" s="300" t="str">
        <f t="shared" si="165"/>
        <v/>
      </c>
      <c r="AE465" s="300" t="str">
        <f t="shared" si="163"/>
        <v/>
      </c>
      <c r="AF465" s="300" t="str">
        <f t="shared" si="164"/>
        <v/>
      </c>
      <c r="AI465" s="63" t="str">
        <f t="shared" si="167"/>
        <v/>
      </c>
      <c r="AJ465" s="106" t="str">
        <f t="shared" si="168"/>
        <v/>
      </c>
      <c r="AK465" s="106" t="str">
        <f t="shared" si="169"/>
        <v/>
      </c>
      <c r="AL465" s="106" t="str">
        <f t="shared" si="170"/>
        <v/>
      </c>
      <c r="AM465" s="106" t="str">
        <f t="shared" si="171"/>
        <v/>
      </c>
      <c r="AN465" s="106" t="str">
        <f t="shared" si="172"/>
        <v/>
      </c>
      <c r="AR465" s="106" t="str">
        <f t="shared" si="173"/>
        <v/>
      </c>
      <c r="AS465" s="106" t="str">
        <f t="shared" si="174"/>
        <v/>
      </c>
      <c r="AT465" s="106" t="str">
        <f t="shared" si="175"/>
        <v/>
      </c>
      <c r="AU465" s="106" t="str">
        <f t="shared" si="176"/>
        <v/>
      </c>
      <c r="AV465" s="106" t="str">
        <f t="shared" si="177"/>
        <v/>
      </c>
    </row>
    <row r="466" spans="4:48">
      <c r="D466" s="159">
        <v>459</v>
      </c>
      <c r="F466" s="159" t="str">
        <f t="shared" si="178"/>
        <v/>
      </c>
      <c r="G466" s="159" t="str">
        <f t="shared" si="178"/>
        <v/>
      </c>
      <c r="H466" s="159" t="str">
        <f t="shared" si="178"/>
        <v/>
      </c>
      <c r="I466" s="159" t="str">
        <f t="shared" si="178"/>
        <v/>
      </c>
      <c r="J466" s="159" t="str">
        <f t="shared" si="178"/>
        <v/>
      </c>
      <c r="K466" s="292"/>
      <c r="L466" s="292"/>
      <c r="N466" s="319">
        <v>-3.1983400657087914E-2</v>
      </c>
      <c r="P466" s="319">
        <v>4.2504949700907218E-3</v>
      </c>
      <c r="R466" s="319">
        <v>0.52199493535922969</v>
      </c>
      <c r="AC466" s="300" t="str">
        <f t="shared" si="166"/>
        <v/>
      </c>
      <c r="AD466" s="300" t="str">
        <f t="shared" si="165"/>
        <v/>
      </c>
      <c r="AE466" s="300" t="str">
        <f t="shared" si="163"/>
        <v/>
      </c>
      <c r="AF466" s="300" t="str">
        <f t="shared" si="164"/>
        <v/>
      </c>
      <c r="AI466" s="63" t="str">
        <f t="shared" si="167"/>
        <v/>
      </c>
      <c r="AJ466" s="106" t="str">
        <f t="shared" si="168"/>
        <v/>
      </c>
      <c r="AK466" s="106" t="str">
        <f t="shared" si="169"/>
        <v/>
      </c>
      <c r="AL466" s="106" t="str">
        <f t="shared" si="170"/>
        <v/>
      </c>
      <c r="AM466" s="106" t="str">
        <f t="shared" si="171"/>
        <v/>
      </c>
      <c r="AN466" s="106" t="str">
        <f t="shared" si="172"/>
        <v/>
      </c>
      <c r="AR466" s="106" t="str">
        <f t="shared" si="173"/>
        <v/>
      </c>
      <c r="AS466" s="106" t="str">
        <f t="shared" si="174"/>
        <v/>
      </c>
      <c r="AT466" s="106" t="str">
        <f t="shared" si="175"/>
        <v/>
      </c>
      <c r="AU466" s="106" t="str">
        <f t="shared" si="176"/>
        <v/>
      </c>
      <c r="AV466" s="106" t="str">
        <f t="shared" si="177"/>
        <v/>
      </c>
    </row>
    <row r="467" spans="4:48">
      <c r="D467" s="159">
        <v>460</v>
      </c>
      <c r="F467" s="159" t="str">
        <f t="shared" si="178"/>
        <v/>
      </c>
      <c r="G467" s="159" t="str">
        <f t="shared" si="178"/>
        <v/>
      </c>
      <c r="H467" s="159" t="str">
        <f t="shared" si="178"/>
        <v/>
      </c>
      <c r="I467" s="159" t="str">
        <f t="shared" si="178"/>
        <v/>
      </c>
      <c r="J467" s="159" t="str">
        <f t="shared" si="178"/>
        <v/>
      </c>
      <c r="K467" s="292"/>
      <c r="L467" s="292"/>
      <c r="N467" s="319">
        <v>-3.9818120558775309E-2</v>
      </c>
      <c r="P467" s="319">
        <v>4.4373844292945738E-3</v>
      </c>
      <c r="R467" s="319">
        <v>0.55039502125152051</v>
      </c>
      <c r="AC467" s="300" t="str">
        <f t="shared" si="166"/>
        <v/>
      </c>
      <c r="AD467" s="300" t="str">
        <f t="shared" si="165"/>
        <v/>
      </c>
      <c r="AE467" s="300" t="str">
        <f t="shared" si="163"/>
        <v/>
      </c>
      <c r="AF467" s="300" t="str">
        <f t="shared" si="164"/>
        <v/>
      </c>
      <c r="AI467" s="63" t="str">
        <f t="shared" si="167"/>
        <v/>
      </c>
      <c r="AJ467" s="106" t="str">
        <f t="shared" si="168"/>
        <v/>
      </c>
      <c r="AK467" s="106" t="str">
        <f t="shared" si="169"/>
        <v/>
      </c>
      <c r="AL467" s="106" t="str">
        <f t="shared" si="170"/>
        <v/>
      </c>
      <c r="AM467" s="106" t="str">
        <f t="shared" si="171"/>
        <v/>
      </c>
      <c r="AN467" s="106" t="str">
        <f t="shared" si="172"/>
        <v/>
      </c>
      <c r="AR467" s="106" t="str">
        <f t="shared" si="173"/>
        <v/>
      </c>
      <c r="AS467" s="106" t="str">
        <f t="shared" si="174"/>
        <v/>
      </c>
      <c r="AT467" s="106" t="str">
        <f t="shared" si="175"/>
        <v/>
      </c>
      <c r="AU467" s="106" t="str">
        <f t="shared" si="176"/>
        <v/>
      </c>
      <c r="AV467" s="106" t="str">
        <f t="shared" si="177"/>
        <v/>
      </c>
    </row>
    <row r="468" spans="4:48">
      <c r="D468" s="159">
        <v>461</v>
      </c>
      <c r="F468" s="159" t="str">
        <f t="shared" ref="F468:J477" si="179">IF($C$5=0,IF($D468&gt;$A$5,"",INDIRECT(CONCATENATE("B",RANDBETWEEN(11,$D$5)))),IF($D468&gt;$A$5,"",$C$3*INDIRECT(CONCATENATE("B",RANDBETWEEN(11,$D$5)))))</f>
        <v/>
      </c>
      <c r="G468" s="159" t="str">
        <f t="shared" si="179"/>
        <v/>
      </c>
      <c r="H468" s="159" t="str">
        <f t="shared" si="179"/>
        <v/>
      </c>
      <c r="I468" s="159" t="str">
        <f t="shared" si="179"/>
        <v/>
      </c>
      <c r="J468" s="159" t="str">
        <f t="shared" si="179"/>
        <v/>
      </c>
      <c r="K468" s="292"/>
      <c r="L468" s="292"/>
      <c r="N468" s="319">
        <v>-4.6123577971080486E-2</v>
      </c>
      <c r="P468" s="319">
        <v>4.3439396996926491E-3</v>
      </c>
      <c r="R468" s="319">
        <v>0.53612934681652868</v>
      </c>
      <c r="AC468" s="300" t="str">
        <f t="shared" si="166"/>
        <v/>
      </c>
      <c r="AD468" s="300" t="str">
        <f t="shared" si="165"/>
        <v/>
      </c>
      <c r="AE468" s="300" t="str">
        <f t="shared" si="163"/>
        <v/>
      </c>
      <c r="AF468" s="300" t="str">
        <f t="shared" si="164"/>
        <v/>
      </c>
      <c r="AI468" s="63" t="str">
        <f t="shared" si="167"/>
        <v/>
      </c>
      <c r="AJ468" s="106" t="str">
        <f t="shared" si="168"/>
        <v/>
      </c>
      <c r="AK468" s="106" t="str">
        <f t="shared" si="169"/>
        <v/>
      </c>
      <c r="AL468" s="106" t="str">
        <f t="shared" si="170"/>
        <v/>
      </c>
      <c r="AM468" s="106" t="str">
        <f t="shared" si="171"/>
        <v/>
      </c>
      <c r="AN468" s="106" t="str">
        <f t="shared" si="172"/>
        <v/>
      </c>
      <c r="AR468" s="106" t="str">
        <f t="shared" si="173"/>
        <v/>
      </c>
      <c r="AS468" s="106" t="str">
        <f t="shared" si="174"/>
        <v/>
      </c>
      <c r="AT468" s="106" t="str">
        <f t="shared" si="175"/>
        <v/>
      </c>
      <c r="AU468" s="106" t="str">
        <f t="shared" si="176"/>
        <v/>
      </c>
      <c r="AV468" s="106" t="str">
        <f t="shared" si="177"/>
        <v/>
      </c>
    </row>
    <row r="469" spans="4:48">
      <c r="D469" s="159">
        <v>462</v>
      </c>
      <c r="F469" s="159" t="str">
        <f t="shared" si="179"/>
        <v/>
      </c>
      <c r="G469" s="159" t="str">
        <f t="shared" si="179"/>
        <v/>
      </c>
      <c r="H469" s="159" t="str">
        <f t="shared" si="179"/>
        <v/>
      </c>
      <c r="I469" s="159" t="str">
        <f t="shared" si="179"/>
        <v/>
      </c>
      <c r="J469" s="159" t="str">
        <f t="shared" si="179"/>
        <v/>
      </c>
      <c r="K469" s="292"/>
      <c r="L469" s="292"/>
      <c r="N469" s="319">
        <v>-2.8250431517783201E-2</v>
      </c>
      <c r="P469" s="319">
        <v>6.9767865626319658E-3</v>
      </c>
      <c r="R469" s="319">
        <v>0.9981161168812136</v>
      </c>
      <c r="AC469" s="300" t="str">
        <f t="shared" si="166"/>
        <v/>
      </c>
      <c r="AD469" s="300" t="str">
        <f t="shared" si="165"/>
        <v/>
      </c>
      <c r="AE469" s="300" t="str">
        <f t="shared" si="163"/>
        <v/>
      </c>
      <c r="AF469" s="300" t="str">
        <f t="shared" si="164"/>
        <v/>
      </c>
      <c r="AI469" s="63" t="str">
        <f t="shared" si="167"/>
        <v/>
      </c>
      <c r="AJ469" s="106" t="str">
        <f t="shared" si="168"/>
        <v/>
      </c>
      <c r="AK469" s="106" t="str">
        <f t="shared" si="169"/>
        <v/>
      </c>
      <c r="AL469" s="106" t="str">
        <f t="shared" si="170"/>
        <v/>
      </c>
      <c r="AM469" s="106" t="str">
        <f t="shared" si="171"/>
        <v/>
      </c>
      <c r="AN469" s="106" t="str">
        <f t="shared" si="172"/>
        <v/>
      </c>
      <c r="AR469" s="106" t="str">
        <f t="shared" si="173"/>
        <v/>
      </c>
      <c r="AS469" s="106" t="str">
        <f t="shared" si="174"/>
        <v/>
      </c>
      <c r="AT469" s="106" t="str">
        <f t="shared" si="175"/>
        <v/>
      </c>
      <c r="AU469" s="106" t="str">
        <f t="shared" si="176"/>
        <v/>
      </c>
      <c r="AV469" s="106" t="str">
        <f t="shared" si="177"/>
        <v/>
      </c>
    </row>
    <row r="470" spans="4:48">
      <c r="D470" s="159">
        <v>463</v>
      </c>
      <c r="F470" s="159" t="str">
        <f t="shared" si="179"/>
        <v/>
      </c>
      <c r="G470" s="159" t="str">
        <f t="shared" si="179"/>
        <v/>
      </c>
      <c r="H470" s="159" t="str">
        <f t="shared" si="179"/>
        <v/>
      </c>
      <c r="I470" s="159" t="str">
        <f t="shared" si="179"/>
        <v/>
      </c>
      <c r="J470" s="159" t="str">
        <f t="shared" si="179"/>
        <v/>
      </c>
      <c r="K470" s="292"/>
      <c r="L470" s="292"/>
      <c r="N470" s="319">
        <v>-3.9818120558775302E-2</v>
      </c>
      <c r="P470" s="319">
        <v>3.2668074660115055E-3</v>
      </c>
      <c r="R470" s="319">
        <v>0.37964103735645027</v>
      </c>
      <c r="AC470" s="300" t="str">
        <f t="shared" si="166"/>
        <v/>
      </c>
      <c r="AD470" s="300" t="str">
        <f t="shared" si="165"/>
        <v/>
      </c>
      <c r="AE470" s="300" t="str">
        <f t="shared" si="163"/>
        <v/>
      </c>
      <c r="AF470" s="300" t="str">
        <f t="shared" si="164"/>
        <v/>
      </c>
      <c r="AI470" s="63" t="str">
        <f t="shared" si="167"/>
        <v/>
      </c>
      <c r="AJ470" s="106" t="str">
        <f t="shared" si="168"/>
        <v/>
      </c>
      <c r="AK470" s="106" t="str">
        <f t="shared" si="169"/>
        <v/>
      </c>
      <c r="AL470" s="106" t="str">
        <f t="shared" si="170"/>
        <v/>
      </c>
      <c r="AM470" s="106" t="str">
        <f t="shared" si="171"/>
        <v/>
      </c>
      <c r="AN470" s="106" t="str">
        <f t="shared" si="172"/>
        <v/>
      </c>
      <c r="AR470" s="106" t="str">
        <f t="shared" si="173"/>
        <v/>
      </c>
      <c r="AS470" s="106" t="str">
        <f t="shared" si="174"/>
        <v/>
      </c>
      <c r="AT470" s="106" t="str">
        <f t="shared" si="175"/>
        <v/>
      </c>
      <c r="AU470" s="106" t="str">
        <f t="shared" si="176"/>
        <v/>
      </c>
      <c r="AV470" s="106" t="str">
        <f t="shared" si="177"/>
        <v/>
      </c>
    </row>
    <row r="471" spans="4:48">
      <c r="D471" s="159">
        <v>464</v>
      </c>
      <c r="F471" s="159" t="str">
        <f t="shared" si="179"/>
        <v/>
      </c>
      <c r="G471" s="159" t="str">
        <f t="shared" si="179"/>
        <v/>
      </c>
      <c r="H471" s="159" t="str">
        <f t="shared" si="179"/>
        <v/>
      </c>
      <c r="I471" s="159" t="str">
        <f t="shared" si="179"/>
        <v/>
      </c>
      <c r="J471" s="159" t="str">
        <f t="shared" si="179"/>
        <v/>
      </c>
      <c r="K471" s="292"/>
      <c r="L471" s="292"/>
      <c r="N471" s="319">
        <v>-4.7589429527241392E-2</v>
      </c>
      <c r="P471" s="319">
        <v>2.1050714070368257E-3</v>
      </c>
      <c r="R471" s="319">
        <v>0.22854903680005267</v>
      </c>
      <c r="AC471" s="300" t="str">
        <f t="shared" si="166"/>
        <v/>
      </c>
      <c r="AD471" s="300" t="str">
        <f t="shared" si="165"/>
        <v/>
      </c>
      <c r="AE471" s="300" t="str">
        <f t="shared" si="163"/>
        <v/>
      </c>
      <c r="AF471" s="300" t="str">
        <f t="shared" si="164"/>
        <v/>
      </c>
      <c r="AI471" s="63" t="str">
        <f t="shared" si="167"/>
        <v/>
      </c>
      <c r="AJ471" s="106" t="str">
        <f t="shared" si="168"/>
        <v/>
      </c>
      <c r="AK471" s="106" t="str">
        <f t="shared" si="169"/>
        <v/>
      </c>
      <c r="AL471" s="106" t="str">
        <f t="shared" si="170"/>
        <v/>
      </c>
      <c r="AM471" s="106" t="str">
        <f t="shared" si="171"/>
        <v/>
      </c>
      <c r="AN471" s="106" t="str">
        <f t="shared" si="172"/>
        <v/>
      </c>
      <c r="AR471" s="106" t="str">
        <f t="shared" si="173"/>
        <v/>
      </c>
      <c r="AS471" s="106" t="str">
        <f t="shared" si="174"/>
        <v/>
      </c>
      <c r="AT471" s="106" t="str">
        <f t="shared" si="175"/>
        <v/>
      </c>
      <c r="AU471" s="106" t="str">
        <f t="shared" si="176"/>
        <v/>
      </c>
      <c r="AV471" s="106" t="str">
        <f t="shared" si="177"/>
        <v/>
      </c>
    </row>
    <row r="472" spans="4:48">
      <c r="D472" s="159">
        <v>465</v>
      </c>
      <c r="F472" s="159" t="str">
        <f t="shared" si="179"/>
        <v/>
      </c>
      <c r="G472" s="159" t="str">
        <f t="shared" si="179"/>
        <v/>
      </c>
      <c r="H472" s="159" t="str">
        <f t="shared" si="179"/>
        <v/>
      </c>
      <c r="I472" s="159" t="str">
        <f t="shared" si="179"/>
        <v/>
      </c>
      <c r="J472" s="159" t="str">
        <f t="shared" si="179"/>
        <v/>
      </c>
      <c r="K472" s="292"/>
      <c r="L472" s="292"/>
      <c r="N472" s="319">
        <v>-3.1983400657087969E-2</v>
      </c>
      <c r="P472" s="319">
        <v>4.273856152491204E-3</v>
      </c>
      <c r="R472" s="319">
        <v>0.52551629856124116</v>
      </c>
      <c r="AC472" s="300" t="str">
        <f t="shared" si="166"/>
        <v/>
      </c>
      <c r="AD472" s="300" t="str">
        <f t="shared" si="165"/>
        <v/>
      </c>
      <c r="AE472" s="300" t="str">
        <f t="shared" si="163"/>
        <v/>
      </c>
      <c r="AF472" s="300" t="str">
        <f t="shared" si="164"/>
        <v/>
      </c>
      <c r="AI472" s="63" t="str">
        <f t="shared" si="167"/>
        <v/>
      </c>
      <c r="AJ472" s="106" t="str">
        <f t="shared" si="168"/>
        <v/>
      </c>
      <c r="AK472" s="106" t="str">
        <f t="shared" si="169"/>
        <v/>
      </c>
      <c r="AL472" s="106" t="str">
        <f t="shared" si="170"/>
        <v/>
      </c>
      <c r="AM472" s="106" t="str">
        <f t="shared" si="171"/>
        <v/>
      </c>
      <c r="AN472" s="106" t="str">
        <f t="shared" si="172"/>
        <v/>
      </c>
      <c r="AR472" s="106" t="str">
        <f t="shared" si="173"/>
        <v/>
      </c>
      <c r="AS472" s="106" t="str">
        <f t="shared" si="174"/>
        <v/>
      </c>
      <c r="AT472" s="106" t="str">
        <f t="shared" si="175"/>
        <v/>
      </c>
      <c r="AU472" s="106" t="str">
        <f t="shared" si="176"/>
        <v/>
      </c>
      <c r="AV472" s="106" t="str">
        <f t="shared" si="177"/>
        <v/>
      </c>
    </row>
    <row r="473" spans="4:48">
      <c r="D473" s="159">
        <v>466</v>
      </c>
      <c r="F473" s="159" t="str">
        <f t="shared" si="179"/>
        <v/>
      </c>
      <c r="G473" s="159" t="str">
        <f t="shared" si="179"/>
        <v/>
      </c>
      <c r="H473" s="159" t="str">
        <f t="shared" si="179"/>
        <v/>
      </c>
      <c r="I473" s="159" t="str">
        <f t="shared" si="179"/>
        <v/>
      </c>
      <c r="J473" s="159" t="str">
        <f t="shared" si="179"/>
        <v/>
      </c>
      <c r="K473" s="292"/>
      <c r="L473" s="292"/>
      <c r="N473" s="319">
        <v>-2.6754815381928126E-2</v>
      </c>
      <c r="P473" s="319">
        <v>3.8710366778993244E-3</v>
      </c>
      <c r="R473" s="319">
        <v>0.46540123352098917</v>
      </c>
      <c r="AC473" s="300" t="str">
        <f t="shared" si="166"/>
        <v/>
      </c>
      <c r="AD473" s="300" t="str">
        <f t="shared" si="165"/>
        <v/>
      </c>
      <c r="AE473" s="300" t="str">
        <f t="shared" si="163"/>
        <v/>
      </c>
      <c r="AF473" s="300" t="str">
        <f t="shared" si="164"/>
        <v/>
      </c>
      <c r="AI473" s="63" t="str">
        <f t="shared" si="167"/>
        <v/>
      </c>
      <c r="AJ473" s="106" t="str">
        <f t="shared" si="168"/>
        <v/>
      </c>
      <c r="AK473" s="106" t="str">
        <f t="shared" si="169"/>
        <v/>
      </c>
      <c r="AL473" s="106" t="str">
        <f t="shared" si="170"/>
        <v/>
      </c>
      <c r="AM473" s="106" t="str">
        <f t="shared" si="171"/>
        <v/>
      </c>
      <c r="AN473" s="106" t="str">
        <f t="shared" si="172"/>
        <v/>
      </c>
      <c r="AR473" s="106" t="str">
        <f t="shared" si="173"/>
        <v/>
      </c>
      <c r="AS473" s="106" t="str">
        <f t="shared" si="174"/>
        <v/>
      </c>
      <c r="AT473" s="106" t="str">
        <f t="shared" si="175"/>
        <v/>
      </c>
      <c r="AU473" s="106" t="str">
        <f t="shared" si="176"/>
        <v/>
      </c>
      <c r="AV473" s="106" t="str">
        <f t="shared" si="177"/>
        <v/>
      </c>
    </row>
    <row r="474" spans="4:48">
      <c r="D474" s="159">
        <v>467</v>
      </c>
      <c r="F474" s="159" t="str">
        <f t="shared" si="179"/>
        <v/>
      </c>
      <c r="G474" s="159" t="str">
        <f t="shared" si="179"/>
        <v/>
      </c>
      <c r="H474" s="159" t="str">
        <f t="shared" si="179"/>
        <v/>
      </c>
      <c r="I474" s="159" t="str">
        <f t="shared" si="179"/>
        <v/>
      </c>
      <c r="J474" s="159" t="str">
        <f t="shared" si="179"/>
        <v/>
      </c>
      <c r="K474" s="292"/>
      <c r="L474" s="292"/>
      <c r="N474" s="319">
        <v>-3.1983400657088219E-2</v>
      </c>
      <c r="P474" s="319">
        <v>5.2954251170629959E-3</v>
      </c>
      <c r="R474" s="319">
        <v>0.68954044207613863</v>
      </c>
      <c r="AC474" s="300" t="str">
        <f t="shared" si="166"/>
        <v/>
      </c>
      <c r="AD474" s="300" t="str">
        <f t="shared" si="165"/>
        <v/>
      </c>
      <c r="AE474" s="300" t="str">
        <f t="shared" si="163"/>
        <v/>
      </c>
      <c r="AF474" s="300" t="str">
        <f t="shared" si="164"/>
        <v/>
      </c>
      <c r="AI474" s="63" t="str">
        <f t="shared" si="167"/>
        <v/>
      </c>
      <c r="AJ474" s="106" t="str">
        <f t="shared" si="168"/>
        <v/>
      </c>
      <c r="AK474" s="106" t="str">
        <f t="shared" si="169"/>
        <v/>
      </c>
      <c r="AL474" s="106" t="str">
        <f t="shared" si="170"/>
        <v/>
      </c>
      <c r="AM474" s="106" t="str">
        <f t="shared" si="171"/>
        <v/>
      </c>
      <c r="AN474" s="106" t="str">
        <f t="shared" si="172"/>
        <v/>
      </c>
      <c r="AR474" s="106" t="str">
        <f t="shared" si="173"/>
        <v/>
      </c>
      <c r="AS474" s="106" t="str">
        <f t="shared" si="174"/>
        <v/>
      </c>
      <c r="AT474" s="106" t="str">
        <f t="shared" si="175"/>
        <v/>
      </c>
      <c r="AU474" s="106" t="str">
        <f t="shared" si="176"/>
        <v/>
      </c>
      <c r="AV474" s="106" t="str">
        <f t="shared" si="177"/>
        <v/>
      </c>
    </row>
    <row r="475" spans="4:48">
      <c r="D475" s="159">
        <v>468</v>
      </c>
      <c r="F475" s="159" t="str">
        <f t="shared" si="179"/>
        <v/>
      </c>
      <c r="G475" s="159" t="str">
        <f t="shared" si="179"/>
        <v/>
      </c>
      <c r="H475" s="159" t="str">
        <f t="shared" si="179"/>
        <v/>
      </c>
      <c r="I475" s="159" t="str">
        <f t="shared" si="179"/>
        <v/>
      </c>
      <c r="J475" s="159" t="str">
        <f t="shared" si="179"/>
        <v/>
      </c>
      <c r="K475" s="292"/>
      <c r="L475" s="292"/>
      <c r="N475" s="319">
        <v>-4.4655470328258062E-2</v>
      </c>
      <c r="P475" s="319">
        <v>5.4355922114658851E-3</v>
      </c>
      <c r="R475" s="319">
        <v>0.71313055125022151</v>
      </c>
      <c r="AC475" s="300" t="str">
        <f t="shared" si="166"/>
        <v/>
      </c>
      <c r="AD475" s="300" t="str">
        <f t="shared" si="165"/>
        <v/>
      </c>
      <c r="AE475" s="300" t="str">
        <f t="shared" si="163"/>
        <v/>
      </c>
      <c r="AF475" s="300" t="str">
        <f t="shared" si="164"/>
        <v/>
      </c>
      <c r="AI475" s="63" t="str">
        <f t="shared" si="167"/>
        <v/>
      </c>
      <c r="AJ475" s="106" t="str">
        <f t="shared" si="168"/>
        <v/>
      </c>
      <c r="AK475" s="106" t="str">
        <f t="shared" si="169"/>
        <v/>
      </c>
      <c r="AL475" s="106" t="str">
        <f t="shared" si="170"/>
        <v/>
      </c>
      <c r="AM475" s="106" t="str">
        <f t="shared" si="171"/>
        <v/>
      </c>
      <c r="AN475" s="106" t="str">
        <f t="shared" si="172"/>
        <v/>
      </c>
      <c r="AR475" s="106" t="str">
        <f t="shared" si="173"/>
        <v/>
      </c>
      <c r="AS475" s="106" t="str">
        <f t="shared" si="174"/>
        <v/>
      </c>
      <c r="AT475" s="106" t="str">
        <f t="shared" si="175"/>
        <v/>
      </c>
      <c r="AU475" s="106" t="str">
        <f t="shared" si="176"/>
        <v/>
      </c>
      <c r="AV475" s="106" t="str">
        <f t="shared" si="177"/>
        <v/>
      </c>
    </row>
    <row r="476" spans="4:48">
      <c r="D476" s="159">
        <v>469</v>
      </c>
      <c r="F476" s="159" t="str">
        <f t="shared" si="179"/>
        <v/>
      </c>
      <c r="G476" s="159" t="str">
        <f t="shared" si="179"/>
        <v/>
      </c>
      <c r="H476" s="159" t="str">
        <f t="shared" si="179"/>
        <v/>
      </c>
      <c r="I476" s="159" t="str">
        <f t="shared" si="179"/>
        <v/>
      </c>
      <c r="J476" s="159" t="str">
        <f t="shared" si="179"/>
        <v/>
      </c>
      <c r="K476" s="292"/>
      <c r="L476" s="292"/>
      <c r="N476" s="319">
        <v>-6.6943672988545894E-2</v>
      </c>
      <c r="P476" s="319">
        <v>2.6246967936311115E-3</v>
      </c>
      <c r="R476" s="319">
        <v>0.29381153448163277</v>
      </c>
      <c r="AC476" s="300" t="str">
        <f t="shared" si="166"/>
        <v/>
      </c>
      <c r="AD476" s="300" t="str">
        <f t="shared" si="165"/>
        <v/>
      </c>
      <c r="AE476" s="300" t="str">
        <f t="shared" si="163"/>
        <v/>
      </c>
      <c r="AF476" s="300" t="str">
        <f t="shared" si="164"/>
        <v/>
      </c>
      <c r="AI476" s="63" t="str">
        <f t="shared" si="167"/>
        <v/>
      </c>
      <c r="AJ476" s="106" t="str">
        <f t="shared" si="168"/>
        <v/>
      </c>
      <c r="AK476" s="106" t="str">
        <f t="shared" si="169"/>
        <v/>
      </c>
      <c r="AL476" s="106" t="str">
        <f t="shared" si="170"/>
        <v/>
      </c>
      <c r="AM476" s="106" t="str">
        <f t="shared" si="171"/>
        <v/>
      </c>
      <c r="AN476" s="106" t="str">
        <f t="shared" si="172"/>
        <v/>
      </c>
      <c r="AR476" s="106" t="str">
        <f t="shared" si="173"/>
        <v/>
      </c>
      <c r="AS476" s="106" t="str">
        <f t="shared" si="174"/>
        <v/>
      </c>
      <c r="AT476" s="106" t="str">
        <f t="shared" si="175"/>
        <v/>
      </c>
      <c r="AU476" s="106" t="str">
        <f t="shared" si="176"/>
        <v/>
      </c>
      <c r="AV476" s="106" t="str">
        <f t="shared" si="177"/>
        <v/>
      </c>
    </row>
    <row r="477" spans="4:48">
      <c r="D477" s="159">
        <v>470</v>
      </c>
      <c r="F477" s="159" t="str">
        <f t="shared" si="179"/>
        <v/>
      </c>
      <c r="G477" s="159" t="str">
        <f t="shared" si="179"/>
        <v/>
      </c>
      <c r="H477" s="159" t="str">
        <f t="shared" si="179"/>
        <v/>
      </c>
      <c r="I477" s="159" t="str">
        <f t="shared" si="179"/>
        <v/>
      </c>
      <c r="J477" s="159" t="str">
        <f t="shared" si="179"/>
        <v/>
      </c>
      <c r="K477" s="292"/>
      <c r="L477" s="292"/>
      <c r="N477" s="319">
        <v>-3.9818120558774928E-2</v>
      </c>
      <c r="P477" s="319">
        <v>6.1010640662467587E-3</v>
      </c>
      <c r="R477" s="319">
        <v>0.83100356656174479</v>
      </c>
      <c r="AC477" s="300" t="str">
        <f t="shared" si="166"/>
        <v/>
      </c>
      <c r="AD477" s="300" t="str">
        <f t="shared" si="165"/>
        <v/>
      </c>
      <c r="AE477" s="300" t="str">
        <f t="shared" si="163"/>
        <v/>
      </c>
      <c r="AF477" s="300" t="str">
        <f t="shared" si="164"/>
        <v/>
      </c>
      <c r="AI477" s="63" t="str">
        <f t="shared" si="167"/>
        <v/>
      </c>
      <c r="AJ477" s="106" t="str">
        <f t="shared" si="168"/>
        <v/>
      </c>
      <c r="AK477" s="106" t="str">
        <f t="shared" si="169"/>
        <v/>
      </c>
      <c r="AL477" s="106" t="str">
        <f t="shared" si="170"/>
        <v/>
      </c>
      <c r="AM477" s="106" t="str">
        <f t="shared" si="171"/>
        <v/>
      </c>
      <c r="AN477" s="106" t="str">
        <f t="shared" si="172"/>
        <v/>
      </c>
      <c r="AR477" s="106" t="str">
        <f t="shared" si="173"/>
        <v/>
      </c>
      <c r="AS477" s="106" t="str">
        <f t="shared" si="174"/>
        <v/>
      </c>
      <c r="AT477" s="106" t="str">
        <f t="shared" si="175"/>
        <v/>
      </c>
      <c r="AU477" s="106" t="str">
        <f t="shared" si="176"/>
        <v/>
      </c>
      <c r="AV477" s="106" t="str">
        <f t="shared" si="177"/>
        <v/>
      </c>
    </row>
    <row r="478" spans="4:48">
      <c r="D478" s="159">
        <v>471</v>
      </c>
      <c r="F478" s="159" t="str">
        <f t="shared" ref="F478:J487" si="180">IF($C$5=0,IF($D478&gt;$A$5,"",INDIRECT(CONCATENATE("B",RANDBETWEEN(11,$D$5)))),IF($D478&gt;$A$5,"",$C$3*INDIRECT(CONCATENATE("B",RANDBETWEEN(11,$D$5)))))</f>
        <v/>
      </c>
      <c r="G478" s="159" t="str">
        <f t="shared" si="180"/>
        <v/>
      </c>
      <c r="H478" s="159" t="str">
        <f t="shared" si="180"/>
        <v/>
      </c>
      <c r="I478" s="159" t="str">
        <f t="shared" si="180"/>
        <v/>
      </c>
      <c r="J478" s="159" t="str">
        <f t="shared" si="180"/>
        <v/>
      </c>
      <c r="K478" s="292"/>
      <c r="L478" s="292"/>
      <c r="N478" s="319">
        <v>-3.9818120558775136E-2</v>
      </c>
      <c r="P478" s="319">
        <v>5.4589533938663656E-3</v>
      </c>
      <c r="R478" s="319">
        <v>0.71709413532219513</v>
      </c>
      <c r="AC478" s="300" t="str">
        <f t="shared" si="166"/>
        <v/>
      </c>
      <c r="AD478" s="300" t="str">
        <f t="shared" si="165"/>
        <v/>
      </c>
      <c r="AE478" s="300" t="str">
        <f t="shared" si="163"/>
        <v/>
      </c>
      <c r="AF478" s="300" t="str">
        <f t="shared" si="164"/>
        <v/>
      </c>
      <c r="AI478" s="63" t="str">
        <f t="shared" si="167"/>
        <v/>
      </c>
      <c r="AJ478" s="106" t="str">
        <f t="shared" si="168"/>
        <v/>
      </c>
      <c r="AK478" s="106" t="str">
        <f t="shared" si="169"/>
        <v/>
      </c>
      <c r="AL478" s="106" t="str">
        <f t="shared" si="170"/>
        <v/>
      </c>
      <c r="AM478" s="106" t="str">
        <f t="shared" si="171"/>
        <v/>
      </c>
      <c r="AN478" s="106" t="str">
        <f t="shared" si="172"/>
        <v/>
      </c>
      <c r="AR478" s="106" t="str">
        <f t="shared" si="173"/>
        <v/>
      </c>
      <c r="AS478" s="106" t="str">
        <f t="shared" si="174"/>
        <v/>
      </c>
      <c r="AT478" s="106" t="str">
        <f t="shared" si="175"/>
        <v/>
      </c>
      <c r="AU478" s="106" t="str">
        <f t="shared" si="176"/>
        <v/>
      </c>
      <c r="AV478" s="106" t="str">
        <f t="shared" si="177"/>
        <v/>
      </c>
    </row>
    <row r="479" spans="4:48">
      <c r="D479" s="159">
        <v>472</v>
      </c>
      <c r="F479" s="159" t="str">
        <f t="shared" si="180"/>
        <v/>
      </c>
      <c r="G479" s="159" t="str">
        <f t="shared" si="180"/>
        <v/>
      </c>
      <c r="H479" s="159" t="str">
        <f t="shared" si="180"/>
        <v/>
      </c>
      <c r="I479" s="159" t="str">
        <f t="shared" si="180"/>
        <v/>
      </c>
      <c r="J479" s="159" t="str">
        <f t="shared" si="180"/>
        <v/>
      </c>
      <c r="K479" s="292"/>
      <c r="L479" s="292"/>
      <c r="N479" s="319">
        <v>-3.1983400657088067E-2</v>
      </c>
      <c r="P479" s="319">
        <v>5.4734736719584563E-3</v>
      </c>
      <c r="R479" s="319">
        <v>0.71986792339082406</v>
      </c>
      <c r="AC479" s="300" t="str">
        <f t="shared" si="166"/>
        <v/>
      </c>
      <c r="AD479" s="300" t="str">
        <f t="shared" si="165"/>
        <v/>
      </c>
      <c r="AE479" s="300" t="str">
        <f t="shared" si="163"/>
        <v/>
      </c>
      <c r="AF479" s="300" t="str">
        <f t="shared" si="164"/>
        <v/>
      </c>
      <c r="AI479" s="63" t="str">
        <f t="shared" si="167"/>
        <v/>
      </c>
      <c r="AJ479" s="106" t="str">
        <f t="shared" si="168"/>
        <v/>
      </c>
      <c r="AK479" s="106" t="str">
        <f t="shared" si="169"/>
        <v/>
      </c>
      <c r="AL479" s="106" t="str">
        <f t="shared" si="170"/>
        <v/>
      </c>
      <c r="AM479" s="106" t="str">
        <f t="shared" si="171"/>
        <v/>
      </c>
      <c r="AN479" s="106" t="str">
        <f t="shared" si="172"/>
        <v/>
      </c>
      <c r="AR479" s="106" t="str">
        <f t="shared" si="173"/>
        <v/>
      </c>
      <c r="AS479" s="106" t="str">
        <f t="shared" si="174"/>
        <v/>
      </c>
      <c r="AT479" s="106" t="str">
        <f t="shared" si="175"/>
        <v/>
      </c>
      <c r="AU479" s="106" t="str">
        <f t="shared" si="176"/>
        <v/>
      </c>
      <c r="AV479" s="106" t="str">
        <f t="shared" si="177"/>
        <v/>
      </c>
    </row>
    <row r="480" spans="4:48">
      <c r="D480" s="159">
        <v>473</v>
      </c>
      <c r="F480" s="159" t="str">
        <f t="shared" si="180"/>
        <v/>
      </c>
      <c r="G480" s="159" t="str">
        <f t="shared" si="180"/>
        <v/>
      </c>
      <c r="H480" s="159" t="str">
        <f t="shared" si="180"/>
        <v/>
      </c>
      <c r="I480" s="159" t="str">
        <f t="shared" si="180"/>
        <v/>
      </c>
      <c r="J480" s="159" t="str">
        <f t="shared" si="180"/>
        <v/>
      </c>
      <c r="K480" s="292"/>
      <c r="L480" s="292"/>
      <c r="N480" s="319">
        <v>-2.4084752413018783E-2</v>
      </c>
      <c r="P480" s="319">
        <v>4.7145570875756562E-3</v>
      </c>
      <c r="R480" s="319">
        <v>0.5943431042536278</v>
      </c>
      <c r="AC480" s="300" t="str">
        <f t="shared" si="166"/>
        <v/>
      </c>
      <c r="AD480" s="300" t="str">
        <f t="shared" si="165"/>
        <v/>
      </c>
      <c r="AE480" s="300" t="str">
        <f t="shared" si="163"/>
        <v/>
      </c>
      <c r="AF480" s="300" t="str">
        <f t="shared" si="164"/>
        <v/>
      </c>
      <c r="AI480" s="63" t="str">
        <f t="shared" si="167"/>
        <v/>
      </c>
      <c r="AJ480" s="106" t="str">
        <f t="shared" si="168"/>
        <v/>
      </c>
      <c r="AK480" s="106" t="str">
        <f t="shared" si="169"/>
        <v/>
      </c>
      <c r="AL480" s="106" t="str">
        <f t="shared" si="170"/>
        <v/>
      </c>
      <c r="AM480" s="106" t="str">
        <f t="shared" si="171"/>
        <v/>
      </c>
      <c r="AN480" s="106" t="str">
        <f t="shared" si="172"/>
        <v/>
      </c>
      <c r="AR480" s="106" t="str">
        <f t="shared" si="173"/>
        <v/>
      </c>
      <c r="AS480" s="106" t="str">
        <f t="shared" si="174"/>
        <v/>
      </c>
      <c r="AT480" s="106" t="str">
        <f t="shared" si="175"/>
        <v/>
      </c>
      <c r="AU480" s="106" t="str">
        <f t="shared" si="176"/>
        <v/>
      </c>
      <c r="AV480" s="106" t="str">
        <f t="shared" si="177"/>
        <v/>
      </c>
    </row>
    <row r="481" spans="4:48">
      <c r="D481" s="159">
        <v>474</v>
      </c>
      <c r="F481" s="159" t="str">
        <f t="shared" si="180"/>
        <v/>
      </c>
      <c r="G481" s="159" t="str">
        <f t="shared" si="180"/>
        <v/>
      </c>
      <c r="H481" s="159" t="str">
        <f t="shared" si="180"/>
        <v/>
      </c>
      <c r="I481" s="159" t="str">
        <f t="shared" si="180"/>
        <v/>
      </c>
      <c r="J481" s="159" t="str">
        <f t="shared" si="180"/>
        <v/>
      </c>
      <c r="K481" s="292"/>
      <c r="L481" s="292"/>
      <c r="N481" s="319">
        <v>-3.463185325744024E-2</v>
      </c>
      <c r="P481" s="319">
        <v>2.7793841661260896E-3</v>
      </c>
      <c r="R481" s="319">
        <v>0.31399550257856745</v>
      </c>
      <c r="AC481" s="300" t="str">
        <f t="shared" si="166"/>
        <v/>
      </c>
      <c r="AD481" s="300" t="str">
        <f t="shared" si="165"/>
        <v/>
      </c>
      <c r="AE481" s="300" t="str">
        <f t="shared" si="163"/>
        <v/>
      </c>
      <c r="AF481" s="300" t="str">
        <f t="shared" si="164"/>
        <v/>
      </c>
      <c r="AI481" s="63" t="str">
        <f t="shared" si="167"/>
        <v/>
      </c>
      <c r="AJ481" s="106" t="str">
        <f t="shared" si="168"/>
        <v/>
      </c>
      <c r="AK481" s="106" t="str">
        <f t="shared" si="169"/>
        <v/>
      </c>
      <c r="AL481" s="106" t="str">
        <f t="shared" si="170"/>
        <v/>
      </c>
      <c r="AM481" s="106" t="str">
        <f t="shared" si="171"/>
        <v/>
      </c>
      <c r="AN481" s="106" t="str">
        <f t="shared" si="172"/>
        <v/>
      </c>
      <c r="AR481" s="106" t="str">
        <f t="shared" si="173"/>
        <v/>
      </c>
      <c r="AS481" s="106" t="str">
        <f t="shared" si="174"/>
        <v/>
      </c>
      <c r="AT481" s="106" t="str">
        <f t="shared" si="175"/>
        <v/>
      </c>
      <c r="AU481" s="106" t="str">
        <f t="shared" si="176"/>
        <v/>
      </c>
      <c r="AV481" s="106" t="str">
        <f t="shared" si="177"/>
        <v/>
      </c>
    </row>
    <row r="482" spans="4:48">
      <c r="D482" s="159">
        <v>475</v>
      </c>
      <c r="F482" s="159" t="str">
        <f t="shared" si="180"/>
        <v/>
      </c>
      <c r="G482" s="159" t="str">
        <f t="shared" si="180"/>
        <v/>
      </c>
      <c r="H482" s="159" t="str">
        <f t="shared" si="180"/>
        <v/>
      </c>
      <c r="I482" s="159" t="str">
        <f t="shared" si="180"/>
        <v/>
      </c>
      <c r="J482" s="159" t="str">
        <f t="shared" si="180"/>
        <v/>
      </c>
      <c r="K482" s="292"/>
      <c r="L482" s="292"/>
      <c r="N482" s="319">
        <v>-3.463185325744033E-2</v>
      </c>
      <c r="P482" s="319">
        <v>3.6140636714940312E-3</v>
      </c>
      <c r="R482" s="319">
        <v>0.42861912843503203</v>
      </c>
      <c r="AC482" s="300" t="str">
        <f t="shared" si="166"/>
        <v/>
      </c>
      <c r="AD482" s="300" t="str">
        <f t="shared" si="165"/>
        <v/>
      </c>
      <c r="AE482" s="300" t="str">
        <f t="shared" si="163"/>
        <v/>
      </c>
      <c r="AF482" s="300" t="str">
        <f t="shared" si="164"/>
        <v/>
      </c>
      <c r="AI482" s="63" t="str">
        <f t="shared" si="167"/>
        <v/>
      </c>
      <c r="AJ482" s="106" t="str">
        <f t="shared" si="168"/>
        <v/>
      </c>
      <c r="AK482" s="106" t="str">
        <f t="shared" si="169"/>
        <v/>
      </c>
      <c r="AL482" s="106" t="str">
        <f t="shared" si="170"/>
        <v/>
      </c>
      <c r="AM482" s="106" t="str">
        <f t="shared" si="171"/>
        <v/>
      </c>
      <c r="AN482" s="106" t="str">
        <f t="shared" si="172"/>
        <v/>
      </c>
      <c r="AR482" s="106" t="str">
        <f t="shared" si="173"/>
        <v/>
      </c>
      <c r="AS482" s="106" t="str">
        <f t="shared" si="174"/>
        <v/>
      </c>
      <c r="AT482" s="106" t="str">
        <f t="shared" si="175"/>
        <v/>
      </c>
      <c r="AU482" s="106" t="str">
        <f t="shared" si="176"/>
        <v/>
      </c>
      <c r="AV482" s="106" t="str">
        <f t="shared" si="177"/>
        <v/>
      </c>
    </row>
    <row r="483" spans="4:48">
      <c r="D483" s="159">
        <v>476</v>
      </c>
      <c r="F483" s="159" t="str">
        <f t="shared" si="180"/>
        <v/>
      </c>
      <c r="G483" s="159" t="str">
        <f t="shared" si="180"/>
        <v/>
      </c>
      <c r="H483" s="159" t="str">
        <f t="shared" si="180"/>
        <v/>
      </c>
      <c r="I483" s="159" t="str">
        <f t="shared" si="180"/>
        <v/>
      </c>
      <c r="J483" s="159" t="str">
        <f t="shared" si="180"/>
        <v/>
      </c>
      <c r="K483" s="292"/>
      <c r="L483" s="292"/>
      <c r="N483" s="319">
        <v>-2.4084752413018721E-2</v>
      </c>
      <c r="P483" s="319">
        <v>4.0490852327947843E-3</v>
      </c>
      <c r="R483" s="319">
        <v>0.49170538547932563</v>
      </c>
      <c r="AC483" s="300" t="str">
        <f t="shared" si="166"/>
        <v/>
      </c>
      <c r="AD483" s="300" t="str">
        <f t="shared" si="165"/>
        <v/>
      </c>
      <c r="AE483" s="300" t="str">
        <f t="shared" si="163"/>
        <v/>
      </c>
      <c r="AF483" s="300" t="str">
        <f t="shared" si="164"/>
        <v/>
      </c>
      <c r="AI483" s="63" t="str">
        <f t="shared" si="167"/>
        <v/>
      </c>
      <c r="AJ483" s="106" t="str">
        <f t="shared" si="168"/>
        <v/>
      </c>
      <c r="AK483" s="106" t="str">
        <f t="shared" si="169"/>
        <v/>
      </c>
      <c r="AL483" s="106" t="str">
        <f t="shared" si="170"/>
        <v/>
      </c>
      <c r="AM483" s="106" t="str">
        <f t="shared" si="171"/>
        <v/>
      </c>
      <c r="AN483" s="106" t="str">
        <f t="shared" si="172"/>
        <v/>
      </c>
      <c r="AR483" s="106" t="str">
        <f t="shared" si="173"/>
        <v/>
      </c>
      <c r="AS483" s="106" t="str">
        <f t="shared" si="174"/>
        <v/>
      </c>
      <c r="AT483" s="106" t="str">
        <f t="shared" si="175"/>
        <v/>
      </c>
      <c r="AU483" s="106" t="str">
        <f t="shared" si="176"/>
        <v/>
      </c>
      <c r="AV483" s="106" t="str">
        <f t="shared" si="177"/>
        <v/>
      </c>
    </row>
    <row r="484" spans="4:48">
      <c r="D484" s="159">
        <v>477</v>
      </c>
      <c r="F484" s="159" t="str">
        <f t="shared" si="180"/>
        <v/>
      </c>
      <c r="G484" s="159" t="str">
        <f t="shared" si="180"/>
        <v/>
      </c>
      <c r="H484" s="159" t="str">
        <f t="shared" si="180"/>
        <v/>
      </c>
      <c r="I484" s="159" t="str">
        <f t="shared" si="180"/>
        <v/>
      </c>
      <c r="J484" s="159" t="str">
        <f t="shared" si="180"/>
        <v/>
      </c>
      <c r="K484" s="292"/>
      <c r="L484" s="292"/>
      <c r="N484" s="319">
        <v>-3.1983400657088025E-2</v>
      </c>
      <c r="P484" s="319">
        <v>6.34035526403527E-3</v>
      </c>
      <c r="R484" s="319">
        <v>0.87552983199453838</v>
      </c>
      <c r="AC484" s="300" t="str">
        <f t="shared" si="166"/>
        <v/>
      </c>
      <c r="AD484" s="300" t="str">
        <f t="shared" si="165"/>
        <v/>
      </c>
      <c r="AE484" s="300" t="str">
        <f t="shared" si="163"/>
        <v/>
      </c>
      <c r="AF484" s="300" t="str">
        <f t="shared" si="164"/>
        <v/>
      </c>
      <c r="AI484" s="63" t="str">
        <f t="shared" si="167"/>
        <v/>
      </c>
      <c r="AJ484" s="106" t="str">
        <f t="shared" si="168"/>
        <v/>
      </c>
      <c r="AK484" s="106" t="str">
        <f t="shared" si="169"/>
        <v/>
      </c>
      <c r="AL484" s="106" t="str">
        <f t="shared" si="170"/>
        <v/>
      </c>
      <c r="AM484" s="106" t="str">
        <f t="shared" si="171"/>
        <v/>
      </c>
      <c r="AN484" s="106" t="str">
        <f t="shared" si="172"/>
        <v/>
      </c>
      <c r="AR484" s="106" t="str">
        <f t="shared" si="173"/>
        <v/>
      </c>
      <c r="AS484" s="106" t="str">
        <f t="shared" si="174"/>
        <v/>
      </c>
      <c r="AT484" s="106" t="str">
        <f t="shared" si="175"/>
        <v/>
      </c>
      <c r="AU484" s="106" t="str">
        <f t="shared" si="176"/>
        <v/>
      </c>
      <c r="AV484" s="106" t="str">
        <f t="shared" si="177"/>
        <v/>
      </c>
    </row>
    <row r="485" spans="4:48">
      <c r="D485" s="159">
        <v>478</v>
      </c>
      <c r="F485" s="159" t="str">
        <f t="shared" si="180"/>
        <v/>
      </c>
      <c r="G485" s="159" t="str">
        <f t="shared" si="180"/>
        <v/>
      </c>
      <c r="H485" s="159" t="str">
        <f t="shared" si="180"/>
        <v/>
      </c>
      <c r="I485" s="159" t="str">
        <f t="shared" si="180"/>
        <v/>
      </c>
      <c r="J485" s="159" t="str">
        <f t="shared" si="180"/>
        <v/>
      </c>
      <c r="K485" s="292"/>
      <c r="L485" s="292"/>
      <c r="N485" s="319">
        <v>-3.9818120558775261E-2</v>
      </c>
      <c r="P485" s="319">
        <v>4.5832308974811603E-3</v>
      </c>
      <c r="R485" s="319">
        <v>0.57348487374425372</v>
      </c>
      <c r="AC485" s="300" t="str">
        <f t="shared" si="166"/>
        <v/>
      </c>
      <c r="AD485" s="300" t="str">
        <f t="shared" si="165"/>
        <v/>
      </c>
      <c r="AE485" s="300" t="str">
        <f t="shared" si="163"/>
        <v/>
      </c>
      <c r="AF485" s="300" t="str">
        <f t="shared" si="164"/>
        <v/>
      </c>
      <c r="AI485" s="63" t="str">
        <f t="shared" si="167"/>
        <v/>
      </c>
      <c r="AJ485" s="106" t="str">
        <f t="shared" si="168"/>
        <v/>
      </c>
      <c r="AK485" s="106" t="str">
        <f t="shared" si="169"/>
        <v/>
      </c>
      <c r="AL485" s="106" t="str">
        <f t="shared" si="170"/>
        <v/>
      </c>
      <c r="AM485" s="106" t="str">
        <f t="shared" si="171"/>
        <v/>
      </c>
      <c r="AN485" s="106" t="str">
        <f t="shared" si="172"/>
        <v/>
      </c>
      <c r="AR485" s="106" t="str">
        <f t="shared" si="173"/>
        <v/>
      </c>
      <c r="AS485" s="106" t="str">
        <f t="shared" si="174"/>
        <v/>
      </c>
      <c r="AT485" s="106" t="str">
        <f t="shared" si="175"/>
        <v/>
      </c>
      <c r="AU485" s="106" t="str">
        <f t="shared" si="176"/>
        <v/>
      </c>
      <c r="AV485" s="106" t="str">
        <f t="shared" si="177"/>
        <v/>
      </c>
    </row>
    <row r="486" spans="4:48">
      <c r="D486" s="159">
        <v>479</v>
      </c>
      <c r="F486" s="159" t="str">
        <f t="shared" si="180"/>
        <v/>
      </c>
      <c r="G486" s="159" t="str">
        <f t="shared" si="180"/>
        <v/>
      </c>
      <c r="H486" s="159" t="str">
        <f t="shared" si="180"/>
        <v/>
      </c>
      <c r="I486" s="159" t="str">
        <f t="shared" si="180"/>
        <v/>
      </c>
      <c r="J486" s="159" t="str">
        <f t="shared" si="180"/>
        <v/>
      </c>
      <c r="K486" s="292"/>
      <c r="L486" s="292"/>
      <c r="N486" s="319">
        <v>-3.1983400657088067E-2</v>
      </c>
      <c r="P486" s="319">
        <v>4.8225220952696716E-3</v>
      </c>
      <c r="R486" s="319">
        <v>0.61174881075797671</v>
      </c>
      <c r="AC486" s="300" t="str">
        <f t="shared" si="166"/>
        <v/>
      </c>
      <c r="AD486" s="300" t="str">
        <f t="shared" si="165"/>
        <v/>
      </c>
      <c r="AE486" s="300" t="str">
        <f t="shared" si="163"/>
        <v/>
      </c>
      <c r="AF486" s="300" t="str">
        <f t="shared" si="164"/>
        <v/>
      </c>
      <c r="AI486" s="63" t="str">
        <f t="shared" si="167"/>
        <v/>
      </c>
      <c r="AJ486" s="106" t="str">
        <f t="shared" si="168"/>
        <v/>
      </c>
      <c r="AK486" s="106" t="str">
        <f t="shared" si="169"/>
        <v/>
      </c>
      <c r="AL486" s="106" t="str">
        <f t="shared" si="170"/>
        <v/>
      </c>
      <c r="AM486" s="106" t="str">
        <f t="shared" si="171"/>
        <v/>
      </c>
      <c r="AN486" s="106" t="str">
        <f t="shared" si="172"/>
        <v/>
      </c>
      <c r="AR486" s="106" t="str">
        <f t="shared" si="173"/>
        <v/>
      </c>
      <c r="AS486" s="106" t="str">
        <f t="shared" si="174"/>
        <v/>
      </c>
      <c r="AT486" s="106" t="str">
        <f t="shared" si="175"/>
        <v/>
      </c>
      <c r="AU486" s="106" t="str">
        <f t="shared" si="176"/>
        <v/>
      </c>
      <c r="AV486" s="106" t="str">
        <f t="shared" si="177"/>
        <v/>
      </c>
    </row>
    <row r="487" spans="4:48">
      <c r="D487" s="159">
        <v>480</v>
      </c>
      <c r="F487" s="159" t="str">
        <f t="shared" si="180"/>
        <v/>
      </c>
      <c r="G487" s="159" t="str">
        <f t="shared" si="180"/>
        <v/>
      </c>
      <c r="H487" s="159" t="str">
        <f t="shared" si="180"/>
        <v/>
      </c>
      <c r="I487" s="159" t="str">
        <f t="shared" si="180"/>
        <v/>
      </c>
      <c r="J487" s="159" t="str">
        <f t="shared" si="180"/>
        <v/>
      </c>
      <c r="K487" s="292"/>
      <c r="L487" s="292"/>
      <c r="N487" s="319">
        <v>-5.2387627818808971E-2</v>
      </c>
      <c r="P487" s="319">
        <v>4.2504949700907253E-3</v>
      </c>
      <c r="R487" s="319">
        <v>0.52199493535922858</v>
      </c>
      <c r="AC487" s="300" t="str">
        <f t="shared" si="166"/>
        <v/>
      </c>
      <c r="AD487" s="300" t="str">
        <f t="shared" si="165"/>
        <v/>
      </c>
      <c r="AE487" s="300" t="str">
        <f t="shared" si="163"/>
        <v/>
      </c>
      <c r="AF487" s="300" t="str">
        <f t="shared" si="164"/>
        <v/>
      </c>
      <c r="AI487" s="63" t="str">
        <f t="shared" si="167"/>
        <v/>
      </c>
      <c r="AJ487" s="106" t="str">
        <f t="shared" si="168"/>
        <v/>
      </c>
      <c r="AK487" s="106" t="str">
        <f t="shared" si="169"/>
        <v/>
      </c>
      <c r="AL487" s="106" t="str">
        <f t="shared" si="170"/>
        <v/>
      </c>
      <c r="AM487" s="106" t="str">
        <f t="shared" si="171"/>
        <v/>
      </c>
      <c r="AN487" s="106" t="str">
        <f t="shared" si="172"/>
        <v/>
      </c>
      <c r="AR487" s="106" t="str">
        <f t="shared" si="173"/>
        <v/>
      </c>
      <c r="AS487" s="106" t="str">
        <f t="shared" si="174"/>
        <v/>
      </c>
      <c r="AT487" s="106" t="str">
        <f t="shared" si="175"/>
        <v/>
      </c>
      <c r="AU487" s="106" t="str">
        <f t="shared" si="176"/>
        <v/>
      </c>
      <c r="AV487" s="106" t="str">
        <f t="shared" si="177"/>
        <v/>
      </c>
    </row>
    <row r="488" spans="4:48">
      <c r="D488" s="159">
        <v>481</v>
      </c>
      <c r="F488" s="159" t="str">
        <f t="shared" ref="F488:J497" si="181">IF($C$5=0,IF($D488&gt;$A$5,"",INDIRECT(CONCATENATE("B",RANDBETWEEN(11,$D$5)))),IF($D488&gt;$A$5,"",$C$3*INDIRECT(CONCATENATE("B",RANDBETWEEN(11,$D$5)))))</f>
        <v/>
      </c>
      <c r="G488" s="159" t="str">
        <f t="shared" si="181"/>
        <v/>
      </c>
      <c r="H488" s="159" t="str">
        <f t="shared" si="181"/>
        <v/>
      </c>
      <c r="I488" s="159" t="str">
        <f t="shared" si="181"/>
        <v/>
      </c>
      <c r="J488" s="159" t="str">
        <f t="shared" si="181"/>
        <v/>
      </c>
      <c r="K488" s="292"/>
      <c r="L488" s="292"/>
      <c r="N488" s="319">
        <v>-2.4084752413018815E-2</v>
      </c>
      <c r="P488" s="319">
        <v>5.0182524587819126E-3</v>
      </c>
      <c r="R488" s="319">
        <v>0.64296824354140636</v>
      </c>
      <c r="AC488" s="300" t="str">
        <f t="shared" si="166"/>
        <v/>
      </c>
      <c r="AD488" s="300" t="str">
        <f t="shared" si="165"/>
        <v/>
      </c>
      <c r="AE488" s="300" t="str">
        <f t="shared" si="163"/>
        <v/>
      </c>
      <c r="AF488" s="300" t="str">
        <f t="shared" si="164"/>
        <v/>
      </c>
      <c r="AI488" s="63" t="str">
        <f t="shared" si="167"/>
        <v/>
      </c>
      <c r="AJ488" s="106" t="str">
        <f t="shared" si="168"/>
        <v/>
      </c>
      <c r="AK488" s="106" t="str">
        <f t="shared" si="169"/>
        <v/>
      </c>
      <c r="AL488" s="106" t="str">
        <f t="shared" si="170"/>
        <v/>
      </c>
      <c r="AM488" s="106" t="str">
        <f t="shared" si="171"/>
        <v/>
      </c>
      <c r="AN488" s="106" t="str">
        <f t="shared" si="172"/>
        <v/>
      </c>
      <c r="AR488" s="106" t="str">
        <f t="shared" si="173"/>
        <v/>
      </c>
      <c r="AS488" s="106" t="str">
        <f t="shared" si="174"/>
        <v/>
      </c>
      <c r="AT488" s="106" t="str">
        <f t="shared" si="175"/>
        <v/>
      </c>
      <c r="AU488" s="106" t="str">
        <f t="shared" si="176"/>
        <v/>
      </c>
      <c r="AV488" s="106" t="str">
        <f t="shared" si="177"/>
        <v/>
      </c>
    </row>
    <row r="489" spans="4:48">
      <c r="D489" s="159">
        <v>482</v>
      </c>
      <c r="F489" s="159" t="str">
        <f t="shared" si="181"/>
        <v/>
      </c>
      <c r="G489" s="159" t="str">
        <f t="shared" si="181"/>
        <v/>
      </c>
      <c r="H489" s="159" t="str">
        <f t="shared" si="181"/>
        <v/>
      </c>
      <c r="I489" s="159" t="str">
        <f t="shared" si="181"/>
        <v/>
      </c>
      <c r="J489" s="159" t="str">
        <f t="shared" si="181"/>
        <v/>
      </c>
      <c r="K489" s="292"/>
      <c r="L489" s="292"/>
      <c r="N489" s="319">
        <v>-3.1983400657088046E-2</v>
      </c>
      <c r="P489" s="319">
        <v>4.1336890580883157E-3</v>
      </c>
      <c r="R489" s="319">
        <v>0.5045096706637715</v>
      </c>
      <c r="AC489" s="300" t="str">
        <f t="shared" si="166"/>
        <v/>
      </c>
      <c r="AD489" s="300" t="str">
        <f t="shared" si="165"/>
        <v/>
      </c>
      <c r="AE489" s="300" t="str">
        <f t="shared" si="163"/>
        <v/>
      </c>
      <c r="AF489" s="300" t="str">
        <f t="shared" si="164"/>
        <v/>
      </c>
      <c r="AI489" s="63" t="str">
        <f t="shared" si="167"/>
        <v/>
      </c>
      <c r="AJ489" s="106" t="str">
        <f t="shared" si="168"/>
        <v/>
      </c>
      <c r="AK489" s="106" t="str">
        <f t="shared" si="169"/>
        <v/>
      </c>
      <c r="AL489" s="106" t="str">
        <f t="shared" si="170"/>
        <v/>
      </c>
      <c r="AM489" s="106" t="str">
        <f t="shared" si="171"/>
        <v/>
      </c>
      <c r="AN489" s="106" t="str">
        <f t="shared" si="172"/>
        <v/>
      </c>
      <c r="AR489" s="106" t="str">
        <f t="shared" si="173"/>
        <v/>
      </c>
      <c r="AS489" s="106" t="str">
        <f t="shared" si="174"/>
        <v/>
      </c>
      <c r="AT489" s="106" t="str">
        <f t="shared" si="175"/>
        <v/>
      </c>
      <c r="AU489" s="106" t="str">
        <f t="shared" si="176"/>
        <v/>
      </c>
      <c r="AV489" s="106" t="str">
        <f t="shared" si="177"/>
        <v/>
      </c>
    </row>
    <row r="490" spans="4:48">
      <c r="D490" s="159">
        <v>483</v>
      </c>
      <c r="F490" s="159" t="str">
        <f t="shared" si="181"/>
        <v/>
      </c>
      <c r="G490" s="159" t="str">
        <f t="shared" si="181"/>
        <v/>
      </c>
      <c r="H490" s="159" t="str">
        <f t="shared" si="181"/>
        <v/>
      </c>
      <c r="I490" s="159" t="str">
        <f t="shared" si="181"/>
        <v/>
      </c>
      <c r="J490" s="159" t="str">
        <f t="shared" si="181"/>
        <v/>
      </c>
      <c r="K490" s="292"/>
      <c r="L490" s="292"/>
      <c r="N490" s="319">
        <v>-2.4084752413018728E-2</v>
      </c>
      <c r="P490" s="319">
        <v>5.3042660213713875E-3</v>
      </c>
      <c r="R490" s="319">
        <v>0.69071826631902145</v>
      </c>
      <c r="AC490" s="300" t="str">
        <f t="shared" si="166"/>
        <v/>
      </c>
      <c r="AD490" s="300" t="str">
        <f t="shared" si="165"/>
        <v/>
      </c>
      <c r="AE490" s="300" t="str">
        <f t="shared" si="163"/>
        <v/>
      </c>
      <c r="AF490" s="300" t="str">
        <f t="shared" si="164"/>
        <v/>
      </c>
      <c r="AI490" s="63" t="str">
        <f t="shared" si="167"/>
        <v/>
      </c>
      <c r="AJ490" s="106" t="str">
        <f t="shared" si="168"/>
        <v/>
      </c>
      <c r="AK490" s="106" t="str">
        <f t="shared" si="169"/>
        <v/>
      </c>
      <c r="AL490" s="106" t="str">
        <f t="shared" si="170"/>
        <v/>
      </c>
      <c r="AM490" s="106" t="str">
        <f t="shared" si="171"/>
        <v/>
      </c>
      <c r="AN490" s="106" t="str">
        <f t="shared" si="172"/>
        <v/>
      </c>
      <c r="AR490" s="106" t="str">
        <f t="shared" si="173"/>
        <v/>
      </c>
      <c r="AS490" s="106" t="str">
        <f t="shared" si="174"/>
        <v/>
      </c>
      <c r="AT490" s="106" t="str">
        <f t="shared" si="175"/>
        <v/>
      </c>
      <c r="AU490" s="106" t="str">
        <f t="shared" si="176"/>
        <v/>
      </c>
      <c r="AV490" s="106" t="str">
        <f t="shared" si="177"/>
        <v/>
      </c>
    </row>
    <row r="491" spans="4:48">
      <c r="D491" s="159">
        <v>484</v>
      </c>
      <c r="F491" s="159" t="str">
        <f t="shared" si="181"/>
        <v/>
      </c>
      <c r="G491" s="159" t="str">
        <f t="shared" si="181"/>
        <v/>
      </c>
      <c r="H491" s="159" t="str">
        <f t="shared" si="181"/>
        <v/>
      </c>
      <c r="I491" s="159" t="str">
        <f t="shared" si="181"/>
        <v/>
      </c>
      <c r="J491" s="159" t="str">
        <f t="shared" si="181"/>
        <v/>
      </c>
      <c r="K491" s="292"/>
      <c r="L491" s="292"/>
      <c r="N491" s="319">
        <v>-3.3146058743979134E-2</v>
      </c>
      <c r="P491" s="319">
        <v>3.9790016855933402E-3</v>
      </c>
      <c r="R491" s="319">
        <v>0.48139926036585678</v>
      </c>
      <c r="AC491" s="300" t="str">
        <f t="shared" si="166"/>
        <v/>
      </c>
      <c r="AD491" s="300" t="str">
        <f t="shared" si="165"/>
        <v/>
      </c>
      <c r="AE491" s="300" t="str">
        <f t="shared" si="163"/>
        <v/>
      </c>
      <c r="AF491" s="300" t="str">
        <f t="shared" si="164"/>
        <v/>
      </c>
      <c r="AI491" s="63" t="str">
        <f t="shared" si="167"/>
        <v/>
      </c>
      <c r="AJ491" s="106" t="str">
        <f t="shared" si="168"/>
        <v/>
      </c>
      <c r="AK491" s="106" t="str">
        <f t="shared" si="169"/>
        <v/>
      </c>
      <c r="AL491" s="106" t="str">
        <f t="shared" si="170"/>
        <v/>
      </c>
      <c r="AM491" s="106" t="str">
        <f t="shared" si="171"/>
        <v/>
      </c>
      <c r="AN491" s="106" t="str">
        <f t="shared" si="172"/>
        <v/>
      </c>
      <c r="AR491" s="106" t="str">
        <f t="shared" si="173"/>
        <v/>
      </c>
      <c r="AS491" s="106" t="str">
        <f t="shared" si="174"/>
        <v/>
      </c>
      <c r="AT491" s="106" t="str">
        <f t="shared" si="175"/>
        <v/>
      </c>
      <c r="AU491" s="106" t="str">
        <f t="shared" si="176"/>
        <v/>
      </c>
      <c r="AV491" s="106" t="str">
        <f t="shared" si="177"/>
        <v/>
      </c>
    </row>
    <row r="492" spans="4:48">
      <c r="D492" s="159">
        <v>485</v>
      </c>
      <c r="F492" s="159" t="str">
        <f t="shared" si="181"/>
        <v/>
      </c>
      <c r="G492" s="159" t="str">
        <f t="shared" si="181"/>
        <v/>
      </c>
      <c r="H492" s="159" t="str">
        <f t="shared" si="181"/>
        <v/>
      </c>
      <c r="I492" s="159" t="str">
        <f t="shared" si="181"/>
        <v/>
      </c>
      <c r="J492" s="159" t="str">
        <f t="shared" si="181"/>
        <v/>
      </c>
      <c r="K492" s="292"/>
      <c r="L492" s="292"/>
      <c r="N492" s="319">
        <v>-3.1983400657087956E-2</v>
      </c>
      <c r="P492" s="319">
        <v>4.8225220952696716E-3</v>
      </c>
      <c r="R492" s="319">
        <v>0.61174881075797738</v>
      </c>
      <c r="AC492" s="300" t="str">
        <f t="shared" si="166"/>
        <v/>
      </c>
      <c r="AD492" s="300" t="str">
        <f t="shared" si="165"/>
        <v/>
      </c>
      <c r="AE492" s="300" t="str">
        <f t="shared" si="163"/>
        <v/>
      </c>
      <c r="AF492" s="300" t="str">
        <f t="shared" si="164"/>
        <v/>
      </c>
      <c r="AI492" s="63" t="str">
        <f t="shared" si="167"/>
        <v/>
      </c>
      <c r="AJ492" s="106" t="str">
        <f t="shared" si="168"/>
        <v/>
      </c>
      <c r="AK492" s="106" t="str">
        <f t="shared" si="169"/>
        <v/>
      </c>
      <c r="AL492" s="106" t="str">
        <f t="shared" si="170"/>
        <v/>
      </c>
      <c r="AM492" s="106" t="str">
        <f t="shared" si="171"/>
        <v/>
      </c>
      <c r="AN492" s="106" t="str">
        <f t="shared" si="172"/>
        <v/>
      </c>
      <c r="AR492" s="106" t="str">
        <f t="shared" si="173"/>
        <v/>
      </c>
      <c r="AS492" s="106" t="str">
        <f t="shared" si="174"/>
        <v/>
      </c>
      <c r="AT492" s="106" t="str">
        <f t="shared" si="175"/>
        <v/>
      </c>
      <c r="AU492" s="106" t="str">
        <f t="shared" si="176"/>
        <v/>
      </c>
      <c r="AV492" s="106" t="str">
        <f t="shared" si="177"/>
        <v/>
      </c>
    </row>
    <row r="493" spans="4:48">
      <c r="D493" s="159">
        <v>486</v>
      </c>
      <c r="F493" s="159" t="str">
        <f t="shared" si="181"/>
        <v/>
      </c>
      <c r="G493" s="159" t="str">
        <f t="shared" si="181"/>
        <v/>
      </c>
      <c r="H493" s="159" t="str">
        <f t="shared" si="181"/>
        <v/>
      </c>
      <c r="I493" s="159" t="str">
        <f t="shared" si="181"/>
        <v/>
      </c>
      <c r="J493" s="159" t="str">
        <f t="shared" si="181"/>
        <v/>
      </c>
      <c r="K493" s="292"/>
      <c r="L493" s="292"/>
      <c r="N493" s="319">
        <v>-4.7589429527241614E-2</v>
      </c>
      <c r="P493" s="319">
        <v>3.0742386330239557E-3</v>
      </c>
      <c r="R493" s="319">
        <v>0.3531271474543094</v>
      </c>
      <c r="AC493" s="300" t="str">
        <f t="shared" si="166"/>
        <v/>
      </c>
      <c r="AD493" s="300" t="str">
        <f t="shared" si="165"/>
        <v/>
      </c>
      <c r="AE493" s="300" t="str">
        <f t="shared" si="163"/>
        <v/>
      </c>
      <c r="AF493" s="300" t="str">
        <f t="shared" si="164"/>
        <v/>
      </c>
      <c r="AI493" s="63" t="str">
        <f t="shared" si="167"/>
        <v/>
      </c>
      <c r="AJ493" s="106" t="str">
        <f t="shared" si="168"/>
        <v/>
      </c>
      <c r="AK493" s="106" t="str">
        <f t="shared" si="169"/>
        <v/>
      </c>
      <c r="AL493" s="106" t="str">
        <f t="shared" si="170"/>
        <v/>
      </c>
      <c r="AM493" s="106" t="str">
        <f t="shared" si="171"/>
        <v/>
      </c>
      <c r="AN493" s="106" t="str">
        <f t="shared" si="172"/>
        <v/>
      </c>
      <c r="AR493" s="106" t="str">
        <f t="shared" si="173"/>
        <v/>
      </c>
      <c r="AS493" s="106" t="str">
        <f t="shared" si="174"/>
        <v/>
      </c>
      <c r="AT493" s="106" t="str">
        <f t="shared" si="175"/>
        <v/>
      </c>
      <c r="AU493" s="106" t="str">
        <f t="shared" si="176"/>
        <v/>
      </c>
      <c r="AV493" s="106" t="str">
        <f t="shared" si="177"/>
        <v/>
      </c>
    </row>
    <row r="494" spans="4:48">
      <c r="D494" s="159">
        <v>487</v>
      </c>
      <c r="F494" s="159" t="str">
        <f t="shared" si="181"/>
        <v/>
      </c>
      <c r="G494" s="159" t="str">
        <f t="shared" si="181"/>
        <v/>
      </c>
      <c r="H494" s="159" t="str">
        <f t="shared" si="181"/>
        <v/>
      </c>
      <c r="I494" s="159" t="str">
        <f t="shared" si="181"/>
        <v/>
      </c>
      <c r="J494" s="159" t="str">
        <f t="shared" si="181"/>
        <v/>
      </c>
      <c r="K494" s="292"/>
      <c r="L494" s="292"/>
      <c r="N494" s="319">
        <v>-2.2582724895993243E-2</v>
      </c>
      <c r="P494" s="319">
        <v>6.3024738035427005E-3</v>
      </c>
      <c r="R494" s="319">
        <v>0.86818267337433452</v>
      </c>
      <c r="AC494" s="300" t="str">
        <f t="shared" si="166"/>
        <v/>
      </c>
      <c r="AD494" s="300" t="str">
        <f t="shared" si="165"/>
        <v/>
      </c>
      <c r="AE494" s="300" t="str">
        <f t="shared" si="163"/>
        <v/>
      </c>
      <c r="AF494" s="300" t="str">
        <f t="shared" si="164"/>
        <v/>
      </c>
      <c r="AI494" s="63" t="str">
        <f t="shared" si="167"/>
        <v/>
      </c>
      <c r="AJ494" s="106" t="str">
        <f t="shared" si="168"/>
        <v/>
      </c>
      <c r="AK494" s="106" t="str">
        <f t="shared" si="169"/>
        <v/>
      </c>
      <c r="AL494" s="106" t="str">
        <f t="shared" si="170"/>
        <v/>
      </c>
      <c r="AM494" s="106" t="str">
        <f t="shared" si="171"/>
        <v/>
      </c>
      <c r="AN494" s="106" t="str">
        <f t="shared" si="172"/>
        <v/>
      </c>
      <c r="AR494" s="106" t="str">
        <f t="shared" si="173"/>
        <v/>
      </c>
      <c r="AS494" s="106" t="str">
        <f t="shared" si="174"/>
        <v/>
      </c>
      <c r="AT494" s="106" t="str">
        <f t="shared" si="175"/>
        <v/>
      </c>
      <c r="AU494" s="106" t="str">
        <f t="shared" si="176"/>
        <v/>
      </c>
      <c r="AV494" s="106" t="str">
        <f t="shared" si="177"/>
        <v/>
      </c>
    </row>
    <row r="495" spans="4:48">
      <c r="D495" s="159">
        <v>488</v>
      </c>
      <c r="F495" s="159" t="str">
        <f t="shared" si="181"/>
        <v/>
      </c>
      <c r="G495" s="159" t="str">
        <f t="shared" si="181"/>
        <v/>
      </c>
      <c r="H495" s="159" t="str">
        <f t="shared" si="181"/>
        <v/>
      </c>
      <c r="I495" s="159" t="str">
        <f t="shared" si="181"/>
        <v/>
      </c>
      <c r="J495" s="159" t="str">
        <f t="shared" si="181"/>
        <v/>
      </c>
      <c r="K495" s="292"/>
      <c r="L495" s="292"/>
      <c r="N495" s="319">
        <v>-2.4084752413018804E-2</v>
      </c>
      <c r="P495" s="319">
        <v>5.2720639346625162E-3</v>
      </c>
      <c r="R495" s="319">
        <v>0.68564046044588611</v>
      </c>
      <c r="AC495" s="300" t="str">
        <f t="shared" si="166"/>
        <v/>
      </c>
      <c r="AD495" s="300" t="str">
        <f t="shared" si="165"/>
        <v/>
      </c>
      <c r="AE495" s="300" t="str">
        <f t="shared" si="163"/>
        <v/>
      </c>
      <c r="AF495" s="300" t="str">
        <f t="shared" si="164"/>
        <v/>
      </c>
      <c r="AI495" s="63" t="str">
        <f t="shared" si="167"/>
        <v/>
      </c>
      <c r="AJ495" s="106" t="str">
        <f t="shared" si="168"/>
        <v/>
      </c>
      <c r="AK495" s="106" t="str">
        <f t="shared" si="169"/>
        <v/>
      </c>
      <c r="AL495" s="106" t="str">
        <f t="shared" si="170"/>
        <v/>
      </c>
      <c r="AM495" s="106" t="str">
        <f t="shared" si="171"/>
        <v/>
      </c>
      <c r="AN495" s="106" t="str">
        <f t="shared" si="172"/>
        <v/>
      </c>
      <c r="AR495" s="106" t="str">
        <f t="shared" si="173"/>
        <v/>
      </c>
      <c r="AS495" s="106" t="str">
        <f t="shared" si="174"/>
        <v/>
      </c>
      <c r="AT495" s="106" t="str">
        <f t="shared" si="175"/>
        <v/>
      </c>
      <c r="AU495" s="106" t="str">
        <f t="shared" si="176"/>
        <v/>
      </c>
      <c r="AV495" s="106" t="str">
        <f t="shared" si="177"/>
        <v/>
      </c>
    </row>
    <row r="496" spans="4:48">
      <c r="D496" s="159">
        <v>489</v>
      </c>
      <c r="F496" s="159" t="str">
        <f t="shared" si="181"/>
        <v/>
      </c>
      <c r="G496" s="159" t="str">
        <f t="shared" si="181"/>
        <v/>
      </c>
      <c r="H496" s="159" t="str">
        <f t="shared" si="181"/>
        <v/>
      </c>
      <c r="I496" s="159" t="str">
        <f t="shared" si="181"/>
        <v/>
      </c>
      <c r="J496" s="159" t="str">
        <f t="shared" si="181"/>
        <v/>
      </c>
      <c r="K496" s="292"/>
      <c r="L496" s="292"/>
      <c r="N496" s="319">
        <v>-2.4084752413018849E-2</v>
      </c>
      <c r="P496" s="319">
        <v>4.6299532622821205E-3</v>
      </c>
      <c r="R496" s="319">
        <v>0.58077428233989936</v>
      </c>
      <c r="AC496" s="300" t="str">
        <f t="shared" si="166"/>
        <v/>
      </c>
      <c r="AD496" s="300" t="str">
        <f t="shared" si="165"/>
        <v/>
      </c>
      <c r="AE496" s="300" t="str">
        <f t="shared" si="163"/>
        <v/>
      </c>
      <c r="AF496" s="300" t="str">
        <f t="shared" si="164"/>
        <v/>
      </c>
      <c r="AI496" s="63" t="str">
        <f t="shared" si="167"/>
        <v/>
      </c>
      <c r="AJ496" s="106" t="str">
        <f t="shared" si="168"/>
        <v/>
      </c>
      <c r="AK496" s="106" t="str">
        <f t="shared" si="169"/>
        <v/>
      </c>
      <c r="AL496" s="106" t="str">
        <f t="shared" si="170"/>
        <v/>
      </c>
      <c r="AM496" s="106" t="str">
        <f t="shared" si="171"/>
        <v/>
      </c>
      <c r="AN496" s="106" t="str">
        <f t="shared" si="172"/>
        <v/>
      </c>
      <c r="AR496" s="106" t="str">
        <f t="shared" si="173"/>
        <v/>
      </c>
      <c r="AS496" s="106" t="str">
        <f t="shared" si="174"/>
        <v/>
      </c>
      <c r="AT496" s="106" t="str">
        <f t="shared" si="175"/>
        <v/>
      </c>
      <c r="AU496" s="106" t="str">
        <f t="shared" si="176"/>
        <v/>
      </c>
      <c r="AV496" s="106" t="str">
        <f t="shared" si="177"/>
        <v/>
      </c>
    </row>
    <row r="497" spans="4:48">
      <c r="D497" s="159">
        <v>490</v>
      </c>
      <c r="F497" s="159" t="str">
        <f t="shared" si="181"/>
        <v/>
      </c>
      <c r="G497" s="159" t="str">
        <f t="shared" si="181"/>
        <v/>
      </c>
      <c r="H497" s="159" t="str">
        <f t="shared" si="181"/>
        <v/>
      </c>
      <c r="I497" s="159" t="str">
        <f t="shared" si="181"/>
        <v/>
      </c>
      <c r="J497" s="159" t="str">
        <f t="shared" si="181"/>
        <v/>
      </c>
      <c r="K497" s="292"/>
      <c r="L497" s="292"/>
      <c r="N497" s="319">
        <v>-2.4084752413018919E-2</v>
      </c>
      <c r="P497" s="319">
        <v>4.9860503720730387E-3</v>
      </c>
      <c r="R497" s="319">
        <v>0.63803384733677193</v>
      </c>
      <c r="AC497" s="300" t="str">
        <f t="shared" si="166"/>
        <v/>
      </c>
      <c r="AD497" s="300" t="str">
        <f t="shared" si="165"/>
        <v/>
      </c>
      <c r="AE497" s="300" t="str">
        <f t="shared" si="163"/>
        <v/>
      </c>
      <c r="AF497" s="300" t="str">
        <f t="shared" si="164"/>
        <v/>
      </c>
      <c r="AI497" s="63" t="str">
        <f t="shared" si="167"/>
        <v/>
      </c>
      <c r="AJ497" s="106" t="str">
        <f t="shared" si="168"/>
        <v/>
      </c>
      <c r="AK497" s="106" t="str">
        <f t="shared" si="169"/>
        <v/>
      </c>
      <c r="AL497" s="106" t="str">
        <f t="shared" si="170"/>
        <v/>
      </c>
      <c r="AM497" s="106" t="str">
        <f t="shared" si="171"/>
        <v/>
      </c>
      <c r="AN497" s="106" t="str">
        <f t="shared" si="172"/>
        <v/>
      </c>
      <c r="AR497" s="106" t="str">
        <f t="shared" si="173"/>
        <v/>
      </c>
      <c r="AS497" s="106" t="str">
        <f t="shared" si="174"/>
        <v/>
      </c>
      <c r="AT497" s="106" t="str">
        <f t="shared" si="175"/>
        <v/>
      </c>
      <c r="AU497" s="106" t="str">
        <f t="shared" si="176"/>
        <v/>
      </c>
      <c r="AV497" s="106" t="str">
        <f t="shared" si="177"/>
        <v/>
      </c>
    </row>
    <row r="498" spans="4:48">
      <c r="D498" s="159">
        <v>491</v>
      </c>
      <c r="F498" s="159" t="str">
        <f t="shared" ref="F498:J507" si="182">IF($C$5=0,IF($D498&gt;$A$5,"",INDIRECT(CONCATENATE("B",RANDBETWEEN(11,$D$5)))),IF($D498&gt;$A$5,"",$C$3*INDIRECT(CONCATENATE("B",RANDBETWEEN(11,$D$5)))))</f>
        <v/>
      </c>
      <c r="G498" s="159" t="str">
        <f t="shared" si="182"/>
        <v/>
      </c>
      <c r="H498" s="159" t="str">
        <f t="shared" si="182"/>
        <v/>
      </c>
      <c r="I498" s="159" t="str">
        <f t="shared" si="182"/>
        <v/>
      </c>
      <c r="J498" s="159" t="str">
        <f t="shared" si="182"/>
        <v/>
      </c>
      <c r="K498" s="292"/>
      <c r="L498" s="292"/>
      <c r="N498" s="319">
        <v>-2.6754815381927796E-2</v>
      </c>
      <c r="P498" s="319">
        <v>4.1804114228892785E-3</v>
      </c>
      <c r="R498" s="319">
        <v>0.51147954111411087</v>
      </c>
      <c r="AC498" s="300" t="str">
        <f t="shared" si="166"/>
        <v/>
      </c>
      <c r="AD498" s="300" t="str">
        <f t="shared" si="165"/>
        <v/>
      </c>
      <c r="AE498" s="300" t="str">
        <f t="shared" si="163"/>
        <v/>
      </c>
      <c r="AF498" s="300" t="str">
        <f t="shared" si="164"/>
        <v/>
      </c>
      <c r="AI498" s="63" t="str">
        <f t="shared" si="167"/>
        <v/>
      </c>
      <c r="AJ498" s="106" t="str">
        <f t="shared" si="168"/>
        <v/>
      </c>
      <c r="AK498" s="106" t="str">
        <f t="shared" si="169"/>
        <v/>
      </c>
      <c r="AL498" s="106" t="str">
        <f t="shared" si="170"/>
        <v/>
      </c>
      <c r="AM498" s="106" t="str">
        <f t="shared" si="171"/>
        <v/>
      </c>
      <c r="AN498" s="106" t="str">
        <f t="shared" si="172"/>
        <v/>
      </c>
      <c r="AR498" s="106" t="str">
        <f t="shared" si="173"/>
        <v/>
      </c>
      <c r="AS498" s="106" t="str">
        <f t="shared" si="174"/>
        <v/>
      </c>
      <c r="AT498" s="106" t="str">
        <f t="shared" si="175"/>
        <v/>
      </c>
      <c r="AU498" s="106" t="str">
        <f t="shared" si="176"/>
        <v/>
      </c>
      <c r="AV498" s="106" t="str">
        <f t="shared" si="177"/>
        <v/>
      </c>
    </row>
    <row r="499" spans="4:48">
      <c r="D499" s="159">
        <v>492</v>
      </c>
      <c r="F499" s="159" t="str">
        <f t="shared" si="182"/>
        <v/>
      </c>
      <c r="G499" s="159" t="str">
        <f t="shared" si="182"/>
        <v/>
      </c>
      <c r="H499" s="159" t="str">
        <f t="shared" si="182"/>
        <v/>
      </c>
      <c r="I499" s="159" t="str">
        <f t="shared" si="182"/>
        <v/>
      </c>
      <c r="J499" s="159" t="str">
        <f t="shared" si="182"/>
        <v/>
      </c>
      <c r="K499" s="292"/>
      <c r="L499" s="292"/>
      <c r="N499" s="319">
        <v>-3.1983400657087886E-2</v>
      </c>
      <c r="P499" s="319">
        <v>5.1729398312768916E-3</v>
      </c>
      <c r="R499" s="319">
        <v>0.66859919343489538</v>
      </c>
      <c r="AC499" s="300" t="str">
        <f t="shared" si="166"/>
        <v/>
      </c>
      <c r="AD499" s="300" t="str">
        <f t="shared" si="165"/>
        <v/>
      </c>
      <c r="AE499" s="300" t="str">
        <f t="shared" si="163"/>
        <v/>
      </c>
      <c r="AF499" s="300" t="str">
        <f t="shared" si="164"/>
        <v/>
      </c>
      <c r="AI499" s="63" t="str">
        <f t="shared" si="167"/>
        <v/>
      </c>
      <c r="AJ499" s="106" t="str">
        <f t="shared" si="168"/>
        <v/>
      </c>
      <c r="AK499" s="106" t="str">
        <f t="shared" si="169"/>
        <v/>
      </c>
      <c r="AL499" s="106" t="str">
        <f t="shared" si="170"/>
        <v/>
      </c>
      <c r="AM499" s="106" t="str">
        <f t="shared" si="171"/>
        <v/>
      </c>
      <c r="AN499" s="106" t="str">
        <f t="shared" si="172"/>
        <v/>
      </c>
      <c r="AR499" s="106" t="str">
        <f t="shared" si="173"/>
        <v/>
      </c>
      <c r="AS499" s="106" t="str">
        <f t="shared" si="174"/>
        <v/>
      </c>
      <c r="AT499" s="106" t="str">
        <f t="shared" si="175"/>
        <v/>
      </c>
      <c r="AU499" s="106" t="str">
        <f t="shared" si="176"/>
        <v/>
      </c>
      <c r="AV499" s="106" t="str">
        <f t="shared" si="177"/>
        <v/>
      </c>
    </row>
    <row r="500" spans="4:48">
      <c r="D500" s="159">
        <v>493</v>
      </c>
      <c r="F500" s="159" t="str">
        <f t="shared" si="182"/>
        <v/>
      </c>
      <c r="G500" s="159" t="str">
        <f t="shared" si="182"/>
        <v/>
      </c>
      <c r="H500" s="159" t="str">
        <f t="shared" si="182"/>
        <v/>
      </c>
      <c r="I500" s="159" t="str">
        <f t="shared" si="182"/>
        <v/>
      </c>
      <c r="J500" s="159" t="str">
        <f t="shared" si="182"/>
        <v/>
      </c>
      <c r="K500" s="292"/>
      <c r="L500" s="292"/>
      <c r="N500" s="319">
        <v>-3.9818120558775184E-2</v>
      </c>
      <c r="P500" s="319">
        <v>3.3602521956134289E-3</v>
      </c>
      <c r="R500" s="319">
        <v>0.3924534414140044</v>
      </c>
      <c r="AC500" s="300" t="str">
        <f t="shared" si="166"/>
        <v/>
      </c>
      <c r="AD500" s="300" t="str">
        <f t="shared" si="165"/>
        <v/>
      </c>
      <c r="AE500" s="300" t="str">
        <f t="shared" si="163"/>
        <v/>
      </c>
      <c r="AF500" s="300" t="str">
        <f t="shared" si="164"/>
        <v/>
      </c>
      <c r="AI500" s="63" t="str">
        <f t="shared" si="167"/>
        <v/>
      </c>
      <c r="AJ500" s="106" t="str">
        <f t="shared" si="168"/>
        <v/>
      </c>
      <c r="AK500" s="106" t="str">
        <f t="shared" si="169"/>
        <v/>
      </c>
      <c r="AL500" s="106" t="str">
        <f t="shared" si="170"/>
        <v/>
      </c>
      <c r="AM500" s="106" t="str">
        <f t="shared" si="171"/>
        <v/>
      </c>
      <c r="AN500" s="106" t="str">
        <f t="shared" si="172"/>
        <v/>
      </c>
      <c r="AR500" s="106" t="str">
        <f t="shared" si="173"/>
        <v/>
      </c>
      <c r="AS500" s="106" t="str">
        <f t="shared" si="174"/>
        <v/>
      </c>
      <c r="AT500" s="106" t="str">
        <f t="shared" si="175"/>
        <v/>
      </c>
      <c r="AU500" s="106" t="str">
        <f t="shared" si="176"/>
        <v/>
      </c>
      <c r="AV500" s="106" t="str">
        <f t="shared" si="177"/>
        <v/>
      </c>
    </row>
    <row r="501" spans="4:48">
      <c r="D501" s="159">
        <v>494</v>
      </c>
      <c r="F501" s="159" t="str">
        <f t="shared" si="182"/>
        <v/>
      </c>
      <c r="G501" s="159" t="str">
        <f t="shared" si="182"/>
        <v/>
      </c>
      <c r="H501" s="159" t="str">
        <f t="shared" si="182"/>
        <v/>
      </c>
      <c r="I501" s="159" t="str">
        <f t="shared" si="182"/>
        <v/>
      </c>
      <c r="J501" s="159" t="str">
        <f t="shared" si="182"/>
        <v/>
      </c>
      <c r="K501" s="292"/>
      <c r="L501" s="292"/>
      <c r="N501" s="319">
        <v>-2.2582724895992817E-2</v>
      </c>
      <c r="P501" s="319">
        <v>5.2575436565704238E-3</v>
      </c>
      <c r="R501" s="319">
        <v>0.6829218741326053</v>
      </c>
      <c r="AC501" s="300" t="str">
        <f t="shared" si="166"/>
        <v/>
      </c>
      <c r="AD501" s="300" t="str">
        <f t="shared" si="165"/>
        <v/>
      </c>
      <c r="AE501" s="300" t="str">
        <f t="shared" si="163"/>
        <v/>
      </c>
      <c r="AF501" s="300" t="str">
        <f t="shared" si="164"/>
        <v/>
      </c>
      <c r="AI501" s="63" t="str">
        <f t="shared" si="167"/>
        <v/>
      </c>
      <c r="AJ501" s="106" t="str">
        <f t="shared" si="168"/>
        <v/>
      </c>
      <c r="AK501" s="106" t="str">
        <f t="shared" si="169"/>
        <v/>
      </c>
      <c r="AL501" s="106" t="str">
        <f t="shared" si="170"/>
        <v/>
      </c>
      <c r="AM501" s="106" t="str">
        <f t="shared" si="171"/>
        <v/>
      </c>
      <c r="AN501" s="106" t="str">
        <f t="shared" si="172"/>
        <v/>
      </c>
      <c r="AR501" s="106" t="str">
        <f t="shared" si="173"/>
        <v/>
      </c>
      <c r="AS501" s="106" t="str">
        <f t="shared" si="174"/>
        <v/>
      </c>
      <c r="AT501" s="106" t="str">
        <f t="shared" si="175"/>
        <v/>
      </c>
      <c r="AU501" s="106" t="str">
        <f t="shared" si="176"/>
        <v/>
      </c>
      <c r="AV501" s="106" t="str">
        <f t="shared" si="177"/>
        <v/>
      </c>
    </row>
    <row r="502" spans="4:48">
      <c r="D502" s="159">
        <v>495</v>
      </c>
      <c r="F502" s="159" t="str">
        <f t="shared" si="182"/>
        <v/>
      </c>
      <c r="G502" s="159" t="str">
        <f t="shared" si="182"/>
        <v/>
      </c>
      <c r="H502" s="159" t="str">
        <f t="shared" si="182"/>
        <v/>
      </c>
      <c r="I502" s="159" t="str">
        <f t="shared" si="182"/>
        <v/>
      </c>
      <c r="J502" s="159" t="str">
        <f t="shared" si="182"/>
        <v/>
      </c>
      <c r="K502" s="292"/>
      <c r="L502" s="292"/>
      <c r="N502" s="319">
        <v>-2.5256897348857166E-2</v>
      </c>
      <c r="P502" s="319">
        <v>5.3421474818639595E-3</v>
      </c>
      <c r="R502" s="319">
        <v>0.69736749578772184</v>
      </c>
      <c r="AC502" s="300" t="str">
        <f t="shared" si="166"/>
        <v/>
      </c>
      <c r="AD502" s="300" t="str">
        <f t="shared" si="165"/>
        <v/>
      </c>
      <c r="AE502" s="300" t="str">
        <f t="shared" si="163"/>
        <v/>
      </c>
      <c r="AF502" s="300" t="str">
        <f t="shared" si="164"/>
        <v/>
      </c>
      <c r="AI502" s="63" t="str">
        <f t="shared" si="167"/>
        <v/>
      </c>
      <c r="AJ502" s="106" t="str">
        <f t="shared" si="168"/>
        <v/>
      </c>
      <c r="AK502" s="106" t="str">
        <f t="shared" si="169"/>
        <v/>
      </c>
      <c r="AL502" s="106" t="str">
        <f t="shared" si="170"/>
        <v/>
      </c>
      <c r="AM502" s="106" t="str">
        <f t="shared" si="171"/>
        <v/>
      </c>
      <c r="AN502" s="106" t="str">
        <f t="shared" si="172"/>
        <v/>
      </c>
      <c r="AR502" s="106" t="str">
        <f t="shared" si="173"/>
        <v/>
      </c>
      <c r="AS502" s="106" t="str">
        <f t="shared" si="174"/>
        <v/>
      </c>
      <c r="AT502" s="106" t="str">
        <f t="shared" si="175"/>
        <v/>
      </c>
      <c r="AU502" s="106" t="str">
        <f t="shared" si="176"/>
        <v/>
      </c>
      <c r="AV502" s="106" t="str">
        <f t="shared" si="177"/>
        <v/>
      </c>
    </row>
    <row r="503" spans="4:48">
      <c r="D503" s="159">
        <v>496</v>
      </c>
      <c r="F503" s="159" t="str">
        <f t="shared" si="182"/>
        <v/>
      </c>
      <c r="G503" s="159" t="str">
        <f t="shared" si="182"/>
        <v/>
      </c>
      <c r="H503" s="159" t="str">
        <f t="shared" si="182"/>
        <v/>
      </c>
      <c r="I503" s="159" t="str">
        <f t="shared" si="182"/>
        <v/>
      </c>
      <c r="J503" s="159" t="str">
        <f t="shared" si="182"/>
        <v/>
      </c>
      <c r="K503" s="292"/>
      <c r="L503" s="292"/>
      <c r="N503" s="319">
        <v>-3.1983400657088025E-2</v>
      </c>
      <c r="P503" s="319">
        <v>4.5453494369885892E-3</v>
      </c>
      <c r="R503" s="319">
        <v>0.56732093928867977</v>
      </c>
      <c r="AC503" s="300" t="str">
        <f t="shared" si="166"/>
        <v/>
      </c>
      <c r="AD503" s="300" t="str">
        <f t="shared" si="165"/>
        <v/>
      </c>
      <c r="AE503" s="300" t="str">
        <f t="shared" si="163"/>
        <v/>
      </c>
      <c r="AF503" s="300" t="str">
        <f t="shared" si="164"/>
        <v/>
      </c>
      <c r="AI503" s="63" t="str">
        <f t="shared" si="167"/>
        <v/>
      </c>
      <c r="AJ503" s="106" t="str">
        <f t="shared" si="168"/>
        <v/>
      </c>
      <c r="AK503" s="106" t="str">
        <f t="shared" si="169"/>
        <v/>
      </c>
      <c r="AL503" s="106" t="str">
        <f t="shared" si="170"/>
        <v/>
      </c>
      <c r="AM503" s="106" t="str">
        <f t="shared" si="171"/>
        <v/>
      </c>
      <c r="AN503" s="106" t="str">
        <f t="shared" si="172"/>
        <v/>
      </c>
      <c r="AR503" s="106" t="str">
        <f t="shared" si="173"/>
        <v/>
      </c>
      <c r="AS503" s="106" t="str">
        <f t="shared" si="174"/>
        <v/>
      </c>
      <c r="AT503" s="106" t="str">
        <f t="shared" si="175"/>
        <v/>
      </c>
      <c r="AU503" s="106" t="str">
        <f t="shared" si="176"/>
        <v/>
      </c>
      <c r="AV503" s="106" t="str">
        <f t="shared" si="177"/>
        <v/>
      </c>
    </row>
    <row r="504" spans="4:48">
      <c r="D504" s="159">
        <v>497</v>
      </c>
      <c r="F504" s="159" t="str">
        <f t="shared" si="182"/>
        <v/>
      </c>
      <c r="G504" s="159" t="str">
        <f t="shared" si="182"/>
        <v/>
      </c>
      <c r="H504" s="159" t="str">
        <f t="shared" si="182"/>
        <v/>
      </c>
      <c r="I504" s="159" t="str">
        <f t="shared" si="182"/>
        <v/>
      </c>
      <c r="J504" s="159" t="str">
        <f t="shared" si="182"/>
        <v/>
      </c>
      <c r="K504" s="292"/>
      <c r="L504" s="292"/>
      <c r="N504" s="319">
        <v>-2.0321323661598712E-2</v>
      </c>
      <c r="P504" s="319">
        <v>5.1874601093689797E-3</v>
      </c>
      <c r="R504" s="319">
        <v>0.67129464293813434</v>
      </c>
      <c r="AC504" s="300" t="str">
        <f t="shared" si="166"/>
        <v/>
      </c>
      <c r="AD504" s="300" t="str">
        <f t="shared" si="165"/>
        <v/>
      </c>
      <c r="AE504" s="300" t="str">
        <f t="shared" si="163"/>
        <v/>
      </c>
      <c r="AF504" s="300" t="str">
        <f t="shared" si="164"/>
        <v/>
      </c>
      <c r="AI504" s="63" t="str">
        <f t="shared" si="167"/>
        <v/>
      </c>
      <c r="AJ504" s="106" t="str">
        <f t="shared" si="168"/>
        <v/>
      </c>
      <c r="AK504" s="106" t="str">
        <f t="shared" si="169"/>
        <v/>
      </c>
      <c r="AL504" s="106" t="str">
        <f t="shared" si="170"/>
        <v/>
      </c>
      <c r="AM504" s="106" t="str">
        <f t="shared" si="171"/>
        <v/>
      </c>
      <c r="AN504" s="106" t="str">
        <f t="shared" si="172"/>
        <v/>
      </c>
      <c r="AR504" s="106" t="str">
        <f t="shared" si="173"/>
        <v/>
      </c>
      <c r="AS504" s="106" t="str">
        <f t="shared" si="174"/>
        <v/>
      </c>
      <c r="AT504" s="106" t="str">
        <f t="shared" si="175"/>
        <v/>
      </c>
      <c r="AU504" s="106" t="str">
        <f t="shared" si="176"/>
        <v/>
      </c>
      <c r="AV504" s="106" t="str">
        <f t="shared" si="177"/>
        <v/>
      </c>
    </row>
    <row r="505" spans="4:48">
      <c r="D505" s="159">
        <v>498</v>
      </c>
      <c r="F505" s="159" t="str">
        <f t="shared" si="182"/>
        <v/>
      </c>
      <c r="G505" s="159" t="str">
        <f t="shared" si="182"/>
        <v/>
      </c>
      <c r="H505" s="159" t="str">
        <f t="shared" si="182"/>
        <v/>
      </c>
      <c r="I505" s="159" t="str">
        <f t="shared" si="182"/>
        <v/>
      </c>
      <c r="J505" s="159" t="str">
        <f t="shared" si="182"/>
        <v/>
      </c>
      <c r="K505" s="292"/>
      <c r="L505" s="292"/>
      <c r="N505" s="319">
        <v>-4.7589429527241128E-2</v>
      </c>
      <c r="P505" s="319">
        <v>4.1191687799962285E-3</v>
      </c>
      <c r="R505" s="319">
        <v>0.5020832105171138</v>
      </c>
      <c r="AC505" s="300" t="str">
        <f t="shared" si="166"/>
        <v/>
      </c>
      <c r="AD505" s="300" t="str">
        <f t="shared" si="165"/>
        <v/>
      </c>
      <c r="AE505" s="300" t="str">
        <f t="shared" si="163"/>
        <v/>
      </c>
      <c r="AF505" s="300" t="str">
        <f t="shared" si="164"/>
        <v/>
      </c>
      <c r="AI505" s="63" t="str">
        <f t="shared" si="167"/>
        <v/>
      </c>
      <c r="AJ505" s="106" t="str">
        <f t="shared" si="168"/>
        <v/>
      </c>
      <c r="AK505" s="106" t="str">
        <f t="shared" si="169"/>
        <v/>
      </c>
      <c r="AL505" s="106" t="str">
        <f t="shared" si="170"/>
        <v/>
      </c>
      <c r="AM505" s="106" t="str">
        <f t="shared" si="171"/>
        <v/>
      </c>
      <c r="AN505" s="106" t="str">
        <f t="shared" si="172"/>
        <v/>
      </c>
      <c r="AR505" s="106" t="str">
        <f t="shared" si="173"/>
        <v/>
      </c>
      <c r="AS505" s="106" t="str">
        <f t="shared" si="174"/>
        <v/>
      </c>
      <c r="AT505" s="106" t="str">
        <f t="shared" si="175"/>
        <v/>
      </c>
      <c r="AU505" s="106" t="str">
        <f t="shared" si="176"/>
        <v/>
      </c>
      <c r="AV505" s="106" t="str">
        <f t="shared" si="177"/>
        <v/>
      </c>
    </row>
    <row r="506" spans="4:48">
      <c r="D506" s="159">
        <v>499</v>
      </c>
      <c r="F506" s="159" t="str">
        <f t="shared" si="182"/>
        <v/>
      </c>
      <c r="G506" s="159" t="str">
        <f t="shared" si="182"/>
        <v/>
      </c>
      <c r="H506" s="159" t="str">
        <f t="shared" si="182"/>
        <v/>
      </c>
      <c r="I506" s="159" t="str">
        <f t="shared" si="182"/>
        <v/>
      </c>
      <c r="J506" s="159" t="str">
        <f t="shared" si="182"/>
        <v/>
      </c>
      <c r="K506" s="292"/>
      <c r="L506" s="292"/>
      <c r="N506" s="319">
        <v>-2.450306690364417E-2</v>
      </c>
      <c r="P506" s="319">
        <v>5.2954251170629959E-3</v>
      </c>
      <c r="R506" s="319">
        <v>0.68954044207613774</v>
      </c>
      <c r="AC506" s="300" t="str">
        <f t="shared" si="166"/>
        <v/>
      </c>
      <c r="AD506" s="300" t="str">
        <f t="shared" si="165"/>
        <v/>
      </c>
      <c r="AE506" s="300" t="str">
        <f t="shared" si="163"/>
        <v/>
      </c>
      <c r="AF506" s="300" t="str">
        <f t="shared" si="164"/>
        <v/>
      </c>
      <c r="AI506" s="63" t="str">
        <f t="shared" si="167"/>
        <v/>
      </c>
      <c r="AJ506" s="106" t="str">
        <f t="shared" si="168"/>
        <v/>
      </c>
      <c r="AK506" s="106" t="str">
        <f t="shared" si="169"/>
        <v/>
      </c>
      <c r="AL506" s="106" t="str">
        <f t="shared" si="170"/>
        <v/>
      </c>
      <c r="AM506" s="106" t="str">
        <f t="shared" si="171"/>
        <v/>
      </c>
      <c r="AN506" s="106" t="str">
        <f t="shared" si="172"/>
        <v/>
      </c>
      <c r="AR506" s="106" t="str">
        <f t="shared" si="173"/>
        <v/>
      </c>
      <c r="AS506" s="106" t="str">
        <f t="shared" si="174"/>
        <v/>
      </c>
      <c r="AT506" s="106" t="str">
        <f t="shared" si="175"/>
        <v/>
      </c>
      <c r="AU506" s="106" t="str">
        <f t="shared" si="176"/>
        <v/>
      </c>
      <c r="AV506" s="106" t="str">
        <f t="shared" si="177"/>
        <v/>
      </c>
    </row>
    <row r="507" spans="4:48">
      <c r="D507" s="159">
        <v>500</v>
      </c>
      <c r="F507" s="159" t="str">
        <f t="shared" si="182"/>
        <v/>
      </c>
      <c r="G507" s="159" t="str">
        <f t="shared" si="182"/>
        <v/>
      </c>
      <c r="H507" s="159" t="str">
        <f t="shared" si="182"/>
        <v/>
      </c>
      <c r="I507" s="159" t="str">
        <f t="shared" si="182"/>
        <v/>
      </c>
      <c r="J507" s="159" t="str">
        <f t="shared" si="182"/>
        <v/>
      </c>
      <c r="K507" s="292"/>
      <c r="L507" s="292"/>
      <c r="N507" s="319">
        <v>-7.9158086244517936E-2</v>
      </c>
      <c r="P507" s="319">
        <v>2.0671899465442541E-3</v>
      </c>
      <c r="R507" s="319">
        <v>0.22373634627810768</v>
      </c>
      <c r="AC507" s="300" t="str">
        <f t="shared" si="166"/>
        <v/>
      </c>
      <c r="AD507" s="300" t="str">
        <f t="shared" si="165"/>
        <v/>
      </c>
      <c r="AE507" s="300" t="str">
        <f t="shared" si="163"/>
        <v/>
      </c>
      <c r="AF507" s="300" t="str">
        <f t="shared" si="164"/>
        <v/>
      </c>
      <c r="AI507" s="63" t="str">
        <f t="shared" si="167"/>
        <v/>
      </c>
      <c r="AJ507" s="106" t="str">
        <f t="shared" si="168"/>
        <v/>
      </c>
      <c r="AK507" s="106" t="str">
        <f t="shared" si="169"/>
        <v/>
      </c>
      <c r="AL507" s="106" t="str">
        <f t="shared" si="170"/>
        <v/>
      </c>
      <c r="AM507" s="106" t="str">
        <f t="shared" si="171"/>
        <v/>
      </c>
      <c r="AN507" s="106" t="str">
        <f t="shared" si="172"/>
        <v/>
      </c>
      <c r="AR507" s="106" t="str">
        <f t="shared" si="173"/>
        <v/>
      </c>
      <c r="AS507" s="106" t="str">
        <f t="shared" si="174"/>
        <v/>
      </c>
      <c r="AT507" s="106" t="str">
        <f t="shared" si="175"/>
        <v/>
      </c>
      <c r="AU507" s="106" t="str">
        <f t="shared" si="176"/>
        <v/>
      </c>
      <c r="AV507" s="106" t="str">
        <f t="shared" si="177"/>
        <v/>
      </c>
    </row>
    <row r="508" spans="4:48">
      <c r="D508" s="159">
        <v>501</v>
      </c>
      <c r="F508" s="159" t="str">
        <f t="shared" ref="F508:J517" si="183">IF($C$5=0,IF($D508&gt;$A$5,"",INDIRECT(CONCATENATE("B",RANDBETWEEN(11,$D$5)))),IF($D508&gt;$A$5,"",$C$3*INDIRECT(CONCATENATE("B",RANDBETWEEN(11,$D$5)))))</f>
        <v/>
      </c>
      <c r="G508" s="159" t="str">
        <f t="shared" si="183"/>
        <v/>
      </c>
      <c r="H508" s="159" t="str">
        <f t="shared" si="183"/>
        <v/>
      </c>
      <c r="I508" s="159" t="str">
        <f t="shared" si="183"/>
        <v/>
      </c>
      <c r="J508" s="159" t="str">
        <f t="shared" si="183"/>
        <v/>
      </c>
      <c r="K508" s="292"/>
      <c r="L508" s="292"/>
      <c r="N508" s="319">
        <v>-2.4084752413018915E-2</v>
      </c>
      <c r="P508" s="319">
        <v>6.0543417014457942E-3</v>
      </c>
      <c r="R508" s="319">
        <v>0.82256027817714483</v>
      </c>
      <c r="AC508" s="300" t="str">
        <f t="shared" si="166"/>
        <v/>
      </c>
      <c r="AD508" s="300" t="str">
        <f t="shared" si="165"/>
        <v/>
      </c>
      <c r="AE508" s="300" t="str">
        <f t="shared" si="163"/>
        <v/>
      </c>
      <c r="AF508" s="300" t="str">
        <f t="shared" si="164"/>
        <v/>
      </c>
      <c r="AI508" s="63" t="str">
        <f t="shared" si="167"/>
        <v/>
      </c>
      <c r="AJ508" s="106" t="str">
        <f t="shared" si="168"/>
        <v/>
      </c>
      <c r="AK508" s="106" t="str">
        <f t="shared" si="169"/>
        <v/>
      </c>
      <c r="AL508" s="106" t="str">
        <f t="shared" si="170"/>
        <v/>
      </c>
      <c r="AM508" s="106" t="str">
        <f t="shared" si="171"/>
        <v/>
      </c>
      <c r="AN508" s="106" t="str">
        <f t="shared" si="172"/>
        <v/>
      </c>
      <c r="AR508" s="106" t="str">
        <f t="shared" si="173"/>
        <v/>
      </c>
      <c r="AS508" s="106" t="str">
        <f t="shared" si="174"/>
        <v/>
      </c>
      <c r="AT508" s="106" t="str">
        <f t="shared" si="175"/>
        <v/>
      </c>
      <c r="AU508" s="106" t="str">
        <f t="shared" si="176"/>
        <v/>
      </c>
      <c r="AV508" s="106" t="str">
        <f t="shared" si="177"/>
        <v/>
      </c>
    </row>
    <row r="509" spans="4:48">
      <c r="D509" s="159">
        <v>502</v>
      </c>
      <c r="F509" s="159" t="str">
        <f t="shared" si="183"/>
        <v/>
      </c>
      <c r="G509" s="159" t="str">
        <f t="shared" si="183"/>
        <v/>
      </c>
      <c r="H509" s="159" t="str">
        <f t="shared" si="183"/>
        <v/>
      </c>
      <c r="I509" s="159" t="str">
        <f t="shared" si="183"/>
        <v/>
      </c>
      <c r="J509" s="159" t="str">
        <f t="shared" si="183"/>
        <v/>
      </c>
      <c r="K509" s="292"/>
      <c r="L509" s="292"/>
      <c r="N509" s="319">
        <v>-1.6121654195544441E-2</v>
      </c>
      <c r="P509" s="319">
        <v>7.2160777604204787E-3</v>
      </c>
      <c r="R509" s="319">
        <v>1.0467062180752063</v>
      </c>
      <c r="AC509" s="300" t="str">
        <f t="shared" si="166"/>
        <v/>
      </c>
      <c r="AD509" s="300" t="str">
        <f t="shared" si="165"/>
        <v/>
      </c>
      <c r="AE509" s="300" t="str">
        <f t="shared" si="163"/>
        <v/>
      </c>
      <c r="AF509" s="300" t="str">
        <f t="shared" si="164"/>
        <v/>
      </c>
      <c r="AI509" s="63" t="str">
        <f t="shared" si="167"/>
        <v/>
      </c>
      <c r="AJ509" s="106" t="str">
        <f t="shared" si="168"/>
        <v/>
      </c>
      <c r="AK509" s="106" t="str">
        <f t="shared" si="169"/>
        <v/>
      </c>
      <c r="AL509" s="106" t="str">
        <f t="shared" si="170"/>
        <v/>
      </c>
      <c r="AM509" s="106" t="str">
        <f t="shared" si="171"/>
        <v/>
      </c>
      <c r="AN509" s="106" t="str">
        <f t="shared" si="172"/>
        <v/>
      </c>
      <c r="AR509" s="106" t="str">
        <f t="shared" si="173"/>
        <v/>
      </c>
      <c r="AS509" s="106" t="str">
        <f t="shared" si="174"/>
        <v/>
      </c>
      <c r="AT509" s="106" t="str">
        <f t="shared" si="175"/>
        <v/>
      </c>
      <c r="AU509" s="106" t="str">
        <f t="shared" si="176"/>
        <v/>
      </c>
      <c r="AV509" s="106" t="str">
        <f t="shared" si="177"/>
        <v/>
      </c>
    </row>
    <row r="510" spans="4:48">
      <c r="D510" s="159">
        <v>503</v>
      </c>
      <c r="F510" s="159" t="str">
        <f t="shared" si="183"/>
        <v/>
      </c>
      <c r="G510" s="159" t="str">
        <f t="shared" si="183"/>
        <v/>
      </c>
      <c r="H510" s="159" t="str">
        <f t="shared" si="183"/>
        <v/>
      </c>
      <c r="I510" s="159" t="str">
        <f t="shared" si="183"/>
        <v/>
      </c>
      <c r="J510" s="159" t="str">
        <f t="shared" si="183"/>
        <v/>
      </c>
      <c r="K510" s="292"/>
      <c r="L510" s="292"/>
      <c r="N510" s="319">
        <v>-2.5256897348857155E-2</v>
      </c>
      <c r="P510" s="319">
        <v>3.3981336561060005E-3</v>
      </c>
      <c r="R510" s="319">
        <v>0.39792965980052664</v>
      </c>
      <c r="AC510" s="300" t="str">
        <f t="shared" si="166"/>
        <v/>
      </c>
      <c r="AD510" s="300" t="str">
        <f t="shared" si="165"/>
        <v/>
      </c>
      <c r="AE510" s="300" t="str">
        <f t="shared" si="163"/>
        <v/>
      </c>
      <c r="AF510" s="300" t="str">
        <f t="shared" si="164"/>
        <v/>
      </c>
      <c r="AI510" s="63" t="str">
        <f t="shared" si="167"/>
        <v/>
      </c>
      <c r="AJ510" s="106" t="str">
        <f t="shared" si="168"/>
        <v/>
      </c>
      <c r="AK510" s="106" t="str">
        <f t="shared" si="169"/>
        <v/>
      </c>
      <c r="AL510" s="106" t="str">
        <f t="shared" si="170"/>
        <v/>
      </c>
      <c r="AM510" s="106" t="str">
        <f t="shared" si="171"/>
        <v/>
      </c>
      <c r="AN510" s="106" t="str">
        <f t="shared" si="172"/>
        <v/>
      </c>
      <c r="AR510" s="106" t="str">
        <f t="shared" si="173"/>
        <v/>
      </c>
      <c r="AS510" s="106" t="str">
        <f t="shared" si="174"/>
        <v/>
      </c>
      <c r="AT510" s="106" t="str">
        <f t="shared" si="175"/>
        <v/>
      </c>
      <c r="AU510" s="106" t="str">
        <f t="shared" si="176"/>
        <v/>
      </c>
      <c r="AV510" s="106" t="str">
        <f t="shared" si="177"/>
        <v/>
      </c>
    </row>
    <row r="511" spans="4:48">
      <c r="D511" s="159">
        <v>504</v>
      </c>
      <c r="F511" s="159" t="str">
        <f t="shared" si="183"/>
        <v/>
      </c>
      <c r="G511" s="159" t="str">
        <f t="shared" si="183"/>
        <v/>
      </c>
      <c r="H511" s="159" t="str">
        <f t="shared" si="183"/>
        <v/>
      </c>
      <c r="I511" s="159" t="str">
        <f t="shared" si="183"/>
        <v/>
      </c>
      <c r="J511" s="159" t="str">
        <f t="shared" si="183"/>
        <v/>
      </c>
      <c r="K511" s="292"/>
      <c r="L511" s="292"/>
      <c r="N511" s="319">
        <v>-4.0971368579291206E-2</v>
      </c>
      <c r="P511" s="319">
        <v>3.6462657582029025E-3</v>
      </c>
      <c r="R511" s="319">
        <v>0.43292268590832683</v>
      </c>
      <c r="AC511" s="300" t="str">
        <f t="shared" si="166"/>
        <v/>
      </c>
      <c r="AD511" s="300" t="str">
        <f t="shared" si="165"/>
        <v/>
      </c>
      <c r="AE511" s="300" t="str">
        <f t="shared" si="163"/>
        <v/>
      </c>
      <c r="AF511" s="300" t="str">
        <f t="shared" si="164"/>
        <v/>
      </c>
      <c r="AI511" s="63" t="str">
        <f t="shared" si="167"/>
        <v/>
      </c>
      <c r="AJ511" s="106" t="str">
        <f t="shared" si="168"/>
        <v/>
      </c>
      <c r="AK511" s="106" t="str">
        <f t="shared" si="169"/>
        <v/>
      </c>
      <c r="AL511" s="106" t="str">
        <f t="shared" si="170"/>
        <v/>
      </c>
      <c r="AM511" s="106" t="str">
        <f t="shared" si="171"/>
        <v/>
      </c>
      <c r="AN511" s="106" t="str">
        <f t="shared" si="172"/>
        <v/>
      </c>
      <c r="AR511" s="106" t="str">
        <f t="shared" si="173"/>
        <v/>
      </c>
      <c r="AS511" s="106" t="str">
        <f t="shared" si="174"/>
        <v/>
      </c>
      <c r="AT511" s="106" t="str">
        <f t="shared" si="175"/>
        <v/>
      </c>
      <c r="AU511" s="106" t="str">
        <f t="shared" si="176"/>
        <v/>
      </c>
      <c r="AV511" s="106" t="str">
        <f t="shared" si="177"/>
        <v/>
      </c>
    </row>
    <row r="512" spans="4:48">
      <c r="D512" s="159">
        <v>505</v>
      </c>
      <c r="F512" s="159" t="str">
        <f t="shared" si="183"/>
        <v/>
      </c>
      <c r="G512" s="159" t="str">
        <f t="shared" si="183"/>
        <v/>
      </c>
      <c r="H512" s="159" t="str">
        <f t="shared" si="183"/>
        <v/>
      </c>
      <c r="I512" s="159" t="str">
        <f t="shared" si="183"/>
        <v/>
      </c>
      <c r="J512" s="159" t="str">
        <f t="shared" si="183"/>
        <v/>
      </c>
      <c r="K512" s="292"/>
      <c r="L512" s="292"/>
      <c r="N512" s="319">
        <v>-3.1983400657088039E-2</v>
      </c>
      <c r="P512" s="319">
        <v>3.3981336561060022E-3</v>
      </c>
      <c r="R512" s="319">
        <v>0.39792965980052686</v>
      </c>
      <c r="AC512" s="300" t="str">
        <f t="shared" si="166"/>
        <v/>
      </c>
      <c r="AD512" s="300" t="str">
        <f t="shared" si="165"/>
        <v/>
      </c>
      <c r="AE512" s="300" t="str">
        <f t="shared" si="163"/>
        <v/>
      </c>
      <c r="AF512" s="300" t="str">
        <f t="shared" si="164"/>
        <v/>
      </c>
      <c r="AI512" s="63" t="str">
        <f t="shared" si="167"/>
        <v/>
      </c>
      <c r="AJ512" s="106" t="str">
        <f t="shared" si="168"/>
        <v/>
      </c>
      <c r="AK512" s="106" t="str">
        <f t="shared" si="169"/>
        <v/>
      </c>
      <c r="AL512" s="106" t="str">
        <f t="shared" si="170"/>
        <v/>
      </c>
      <c r="AM512" s="106" t="str">
        <f t="shared" si="171"/>
        <v/>
      </c>
      <c r="AN512" s="106" t="str">
        <f t="shared" si="172"/>
        <v/>
      </c>
      <c r="AR512" s="106" t="str">
        <f t="shared" si="173"/>
        <v/>
      </c>
      <c r="AS512" s="106" t="str">
        <f t="shared" si="174"/>
        <v/>
      </c>
      <c r="AT512" s="106" t="str">
        <f t="shared" si="175"/>
        <v/>
      </c>
      <c r="AU512" s="106" t="str">
        <f t="shared" si="176"/>
        <v/>
      </c>
      <c r="AV512" s="106" t="str">
        <f t="shared" si="177"/>
        <v/>
      </c>
    </row>
    <row r="513" spans="4:48">
      <c r="D513" s="159">
        <v>506</v>
      </c>
      <c r="F513" s="159" t="str">
        <f t="shared" si="183"/>
        <v/>
      </c>
      <c r="G513" s="159" t="str">
        <f t="shared" si="183"/>
        <v/>
      </c>
      <c r="H513" s="159" t="str">
        <f t="shared" si="183"/>
        <v/>
      </c>
      <c r="I513" s="159" t="str">
        <f t="shared" si="183"/>
        <v/>
      </c>
      <c r="J513" s="159" t="str">
        <f t="shared" si="183"/>
        <v/>
      </c>
      <c r="K513" s="292"/>
      <c r="L513" s="292"/>
      <c r="N513" s="319">
        <v>-2.408475241301887E-2</v>
      </c>
      <c r="P513" s="319">
        <v>5.9230155113512983E-3</v>
      </c>
      <c r="R513" s="319">
        <v>0.79871636258706591</v>
      </c>
      <c r="AC513" s="300" t="str">
        <f t="shared" si="166"/>
        <v/>
      </c>
      <c r="AD513" s="300" t="str">
        <f t="shared" si="165"/>
        <v/>
      </c>
      <c r="AE513" s="300" t="str">
        <f t="shared" si="163"/>
        <v/>
      </c>
      <c r="AF513" s="300" t="str">
        <f t="shared" si="164"/>
        <v/>
      </c>
      <c r="AI513" s="63" t="str">
        <f t="shared" si="167"/>
        <v/>
      </c>
      <c r="AJ513" s="106" t="str">
        <f t="shared" si="168"/>
        <v/>
      </c>
      <c r="AK513" s="106" t="str">
        <f t="shared" si="169"/>
        <v/>
      </c>
      <c r="AL513" s="106" t="str">
        <f t="shared" si="170"/>
        <v/>
      </c>
      <c r="AM513" s="106" t="str">
        <f t="shared" si="171"/>
        <v/>
      </c>
      <c r="AN513" s="106" t="str">
        <f t="shared" si="172"/>
        <v/>
      </c>
      <c r="AR513" s="106" t="str">
        <f t="shared" si="173"/>
        <v/>
      </c>
      <c r="AS513" s="106" t="str">
        <f t="shared" si="174"/>
        <v/>
      </c>
      <c r="AT513" s="106" t="str">
        <f t="shared" si="175"/>
        <v/>
      </c>
      <c r="AU513" s="106" t="str">
        <f t="shared" si="176"/>
        <v/>
      </c>
      <c r="AV513" s="106" t="str">
        <f t="shared" si="177"/>
        <v/>
      </c>
    </row>
    <row r="514" spans="4:48">
      <c r="D514" s="159">
        <v>507</v>
      </c>
      <c r="F514" s="159" t="str">
        <f t="shared" si="183"/>
        <v/>
      </c>
      <c r="G514" s="159" t="str">
        <f t="shared" si="183"/>
        <v/>
      </c>
      <c r="H514" s="159" t="str">
        <f t="shared" si="183"/>
        <v/>
      </c>
      <c r="I514" s="159" t="str">
        <f t="shared" si="183"/>
        <v/>
      </c>
      <c r="J514" s="159" t="str">
        <f t="shared" si="183"/>
        <v/>
      </c>
      <c r="K514" s="292"/>
      <c r="L514" s="292"/>
      <c r="N514" s="319">
        <v>-3.0493529920109577E-2</v>
      </c>
      <c r="P514" s="319">
        <v>3.9177590427002858E-3</v>
      </c>
      <c r="R514" s="319">
        <v>0.4721899281731845</v>
      </c>
      <c r="AC514" s="300" t="str">
        <f t="shared" si="166"/>
        <v/>
      </c>
      <c r="AD514" s="300" t="str">
        <f t="shared" si="165"/>
        <v/>
      </c>
      <c r="AE514" s="300" t="str">
        <f t="shared" ref="AE514:AE577" si="184">IF(AC514="","",NORMDIST(AD514,$AB$3,$Z$3,FALSE))</f>
        <v/>
      </c>
      <c r="AF514" s="300" t="str">
        <f t="shared" ref="AF514:AF577" si="185">IF(AC514="","",NORMDIST(AD514,$AB$3,$Z$3,TRUE))</f>
        <v/>
      </c>
      <c r="AI514" s="63" t="str">
        <f t="shared" si="167"/>
        <v/>
      </c>
      <c r="AJ514" s="106" t="str">
        <f t="shared" si="168"/>
        <v/>
      </c>
      <c r="AK514" s="106" t="str">
        <f t="shared" si="169"/>
        <v/>
      </c>
      <c r="AL514" s="106" t="str">
        <f t="shared" si="170"/>
        <v/>
      </c>
      <c r="AM514" s="106" t="str">
        <f t="shared" si="171"/>
        <v/>
      </c>
      <c r="AN514" s="106" t="str">
        <f t="shared" si="172"/>
        <v/>
      </c>
      <c r="AR514" s="106" t="str">
        <f t="shared" si="173"/>
        <v/>
      </c>
      <c r="AS514" s="106" t="str">
        <f t="shared" si="174"/>
        <v/>
      </c>
      <c r="AT514" s="106" t="str">
        <f t="shared" si="175"/>
        <v/>
      </c>
      <c r="AU514" s="106" t="str">
        <f t="shared" si="176"/>
        <v/>
      </c>
      <c r="AV514" s="106" t="str">
        <f t="shared" si="177"/>
        <v/>
      </c>
    </row>
    <row r="515" spans="4:48">
      <c r="D515" s="159">
        <v>508</v>
      </c>
      <c r="F515" s="159" t="str">
        <f t="shared" si="183"/>
        <v/>
      </c>
      <c r="G515" s="159" t="str">
        <f t="shared" si="183"/>
        <v/>
      </c>
      <c r="H515" s="159" t="str">
        <f t="shared" si="183"/>
        <v/>
      </c>
      <c r="I515" s="159" t="str">
        <f t="shared" si="183"/>
        <v/>
      </c>
      <c r="J515" s="159" t="str">
        <f t="shared" si="183"/>
        <v/>
      </c>
      <c r="K515" s="292"/>
      <c r="L515" s="292"/>
      <c r="N515" s="319">
        <v>-5.7882506059149241E-2</v>
      </c>
      <c r="P515" s="319">
        <v>4.3673008820931287E-3</v>
      </c>
      <c r="R515" s="319">
        <v>0.53968341209608051</v>
      </c>
      <c r="AC515" s="300" t="str">
        <f t="shared" si="166"/>
        <v/>
      </c>
      <c r="AD515" s="300" t="str">
        <f t="shared" ref="AD515:AD578" si="186">IF($C$5=0,IF(AC515="","",LARGE($B$11:$B$2010,$AC515)),IF(AC515="","",LARGE($B$11:$B$2010,$AC515)*$C$3))</f>
        <v/>
      </c>
      <c r="AE515" s="300" t="str">
        <f t="shared" si="184"/>
        <v/>
      </c>
      <c r="AF515" s="300" t="str">
        <f t="shared" si="185"/>
        <v/>
      </c>
      <c r="AI515" s="63" t="str">
        <f t="shared" si="167"/>
        <v/>
      </c>
      <c r="AJ515" s="106" t="str">
        <f t="shared" si="168"/>
        <v/>
      </c>
      <c r="AK515" s="106" t="str">
        <f t="shared" si="169"/>
        <v/>
      </c>
      <c r="AL515" s="106" t="str">
        <f t="shared" si="170"/>
        <v/>
      </c>
      <c r="AM515" s="106" t="str">
        <f t="shared" si="171"/>
        <v/>
      </c>
      <c r="AN515" s="106" t="str">
        <f t="shared" si="172"/>
        <v/>
      </c>
      <c r="AR515" s="106" t="str">
        <f t="shared" si="173"/>
        <v/>
      </c>
      <c r="AS515" s="106" t="str">
        <f t="shared" si="174"/>
        <v/>
      </c>
      <c r="AT515" s="106" t="str">
        <f t="shared" si="175"/>
        <v/>
      </c>
      <c r="AU515" s="106" t="str">
        <f t="shared" si="176"/>
        <v/>
      </c>
      <c r="AV515" s="106" t="str">
        <f t="shared" si="177"/>
        <v/>
      </c>
    </row>
    <row r="516" spans="4:48">
      <c r="D516" s="159">
        <v>509</v>
      </c>
      <c r="F516" s="159" t="str">
        <f t="shared" si="183"/>
        <v/>
      </c>
      <c r="G516" s="159" t="str">
        <f t="shared" si="183"/>
        <v/>
      </c>
      <c r="H516" s="159" t="str">
        <f t="shared" si="183"/>
        <v/>
      </c>
      <c r="I516" s="159" t="str">
        <f t="shared" si="183"/>
        <v/>
      </c>
      <c r="J516" s="159" t="str">
        <f t="shared" si="183"/>
        <v/>
      </c>
      <c r="K516" s="292"/>
      <c r="L516" s="292"/>
      <c r="N516" s="319">
        <v>-1.6121654195544403E-2</v>
      </c>
      <c r="P516" s="319">
        <v>5.2720639346625154E-3</v>
      </c>
      <c r="R516" s="319">
        <v>0.68564046044588522</v>
      </c>
      <c r="AC516" s="300" t="str">
        <f t="shared" ref="AC516:AC579" si="187">IF(ISNUMBER(AC515),IF(AC515&gt;1,AC515-1,""),"")</f>
        <v/>
      </c>
      <c r="AD516" s="300" t="str">
        <f t="shared" si="186"/>
        <v/>
      </c>
      <c r="AE516" s="300" t="str">
        <f t="shared" si="184"/>
        <v/>
      </c>
      <c r="AF516" s="300" t="str">
        <f t="shared" si="185"/>
        <v/>
      </c>
      <c r="AI516" s="63" t="str">
        <f t="shared" ref="AI516:AI579" si="188">IF(ISNUMBER(AJ516),AI515+1,"")</f>
        <v/>
      </c>
      <c r="AJ516" s="106" t="str">
        <f t="shared" ref="AJ516:AJ579" si="189">IF($C$5=1,AJ515,IF(ISNUMBER(F521),(F521+1)*AJ515,""))</f>
        <v/>
      </c>
      <c r="AK516" s="106" t="str">
        <f t="shared" ref="AK516:AK579" si="190">IF($C$5=1,AK515,IF(ISNUMBER(G521),(G521+1)*AK515,""))</f>
        <v/>
      </c>
      <c r="AL516" s="106" t="str">
        <f t="shared" ref="AL516:AL579" si="191">IF($C$5=1,AL515,IF(ISNUMBER(H521),(H521+1)*AL515,""))</f>
        <v/>
      </c>
      <c r="AM516" s="106" t="str">
        <f t="shared" ref="AM516:AM579" si="192">IF($C$5=1,AM515,IF(ISNUMBER(I521),(I521+1)*AM515,""))</f>
        <v/>
      </c>
      <c r="AN516" s="106" t="str">
        <f t="shared" ref="AN516:AN579" si="193">IF($C$5=1,AN515,IF(ISNUMBER(J521),(J521+1)*AN515,""))</f>
        <v/>
      </c>
      <c r="AR516" s="106" t="str">
        <f t="shared" ref="AR516:AR579" si="194">IF(ISNUMBER(F521),(F521+AR515),"")</f>
        <v/>
      </c>
      <c r="AS516" s="106" t="str">
        <f t="shared" ref="AS516:AS579" si="195">IF(ISNUMBER(G521),(G521+AS515),"")</f>
        <v/>
      </c>
      <c r="AT516" s="106" t="str">
        <f t="shared" ref="AT516:AT579" si="196">IF(ISNUMBER(H521),(H521+AT515),"")</f>
        <v/>
      </c>
      <c r="AU516" s="106" t="str">
        <f t="shared" ref="AU516:AU579" si="197">IF(ISNUMBER(I521),(I521+AU515),"")</f>
        <v/>
      </c>
      <c r="AV516" s="106" t="str">
        <f t="shared" ref="AV516:AV579" si="198">IF(ISNUMBER(J521),(J521+AV515),"")</f>
        <v/>
      </c>
    </row>
    <row r="517" spans="4:48">
      <c r="D517" s="159">
        <v>510</v>
      </c>
      <c r="F517" s="159" t="str">
        <f t="shared" si="183"/>
        <v/>
      </c>
      <c r="G517" s="159" t="str">
        <f t="shared" si="183"/>
        <v/>
      </c>
      <c r="H517" s="159" t="str">
        <f t="shared" si="183"/>
        <v/>
      </c>
      <c r="I517" s="159" t="str">
        <f t="shared" si="183"/>
        <v/>
      </c>
      <c r="J517" s="159" t="str">
        <f t="shared" si="183"/>
        <v/>
      </c>
      <c r="K517" s="292"/>
      <c r="L517" s="292"/>
      <c r="N517" s="319">
        <v>-4.3916642025523034E-2</v>
      </c>
      <c r="P517" s="319">
        <v>4.5598697150806781E-3</v>
      </c>
      <c r="R517" s="319">
        <v>0.5698527842421266</v>
      </c>
      <c r="AC517" s="300" t="str">
        <f t="shared" si="187"/>
        <v/>
      </c>
      <c r="AD517" s="300" t="str">
        <f t="shared" si="186"/>
        <v/>
      </c>
      <c r="AE517" s="300" t="str">
        <f t="shared" si="184"/>
        <v/>
      </c>
      <c r="AF517" s="300" t="str">
        <f t="shared" si="185"/>
        <v/>
      </c>
      <c r="AI517" s="63" t="str">
        <f t="shared" si="188"/>
        <v/>
      </c>
      <c r="AJ517" s="106" t="str">
        <f t="shared" si="189"/>
        <v/>
      </c>
      <c r="AK517" s="106" t="str">
        <f t="shared" si="190"/>
        <v/>
      </c>
      <c r="AL517" s="106" t="str">
        <f t="shared" si="191"/>
        <v/>
      </c>
      <c r="AM517" s="106" t="str">
        <f t="shared" si="192"/>
        <v/>
      </c>
      <c r="AN517" s="106" t="str">
        <f t="shared" si="193"/>
        <v/>
      </c>
      <c r="AR517" s="106" t="str">
        <f t="shared" si="194"/>
        <v/>
      </c>
      <c r="AS517" s="106" t="str">
        <f t="shared" si="195"/>
        <v/>
      </c>
      <c r="AT517" s="106" t="str">
        <f t="shared" si="196"/>
        <v/>
      </c>
      <c r="AU517" s="106" t="str">
        <f t="shared" si="197"/>
        <v/>
      </c>
      <c r="AV517" s="106" t="str">
        <f t="shared" si="198"/>
        <v/>
      </c>
    </row>
    <row r="518" spans="4:48">
      <c r="D518" s="159">
        <v>511</v>
      </c>
      <c r="F518" s="159" t="str">
        <f t="shared" ref="F518:J527" si="199">IF($C$5=0,IF($D518&gt;$A$5,"",INDIRECT(CONCATENATE("B",RANDBETWEEN(11,$D$5)))),IF($D518&gt;$A$5,"",$C$3*INDIRECT(CONCATENATE("B",RANDBETWEEN(11,$D$5)))))</f>
        <v/>
      </c>
      <c r="G518" s="159" t="str">
        <f t="shared" si="199"/>
        <v/>
      </c>
      <c r="H518" s="159" t="str">
        <f t="shared" si="199"/>
        <v/>
      </c>
      <c r="I518" s="159" t="str">
        <f t="shared" si="199"/>
        <v/>
      </c>
      <c r="J518" s="159" t="str">
        <f t="shared" si="199"/>
        <v/>
      </c>
      <c r="K518" s="292"/>
      <c r="L518" s="292"/>
      <c r="N518" s="319">
        <v>-3.6115364504274869E-2</v>
      </c>
      <c r="P518" s="319">
        <v>4.0345649547026937E-3</v>
      </c>
      <c r="R518" s="319">
        <v>0.48929957597274787</v>
      </c>
      <c r="AC518" s="300" t="str">
        <f t="shared" si="187"/>
        <v/>
      </c>
      <c r="AD518" s="300" t="str">
        <f t="shared" si="186"/>
        <v/>
      </c>
      <c r="AE518" s="300" t="str">
        <f t="shared" si="184"/>
        <v/>
      </c>
      <c r="AF518" s="300" t="str">
        <f t="shared" si="185"/>
        <v/>
      </c>
      <c r="AI518" s="63" t="str">
        <f t="shared" si="188"/>
        <v/>
      </c>
      <c r="AJ518" s="106" t="str">
        <f t="shared" si="189"/>
        <v/>
      </c>
      <c r="AK518" s="106" t="str">
        <f t="shared" si="190"/>
        <v/>
      </c>
      <c r="AL518" s="106" t="str">
        <f t="shared" si="191"/>
        <v/>
      </c>
      <c r="AM518" s="106" t="str">
        <f t="shared" si="192"/>
        <v/>
      </c>
      <c r="AN518" s="106" t="str">
        <f t="shared" si="193"/>
        <v/>
      </c>
      <c r="AR518" s="106" t="str">
        <f t="shared" si="194"/>
        <v/>
      </c>
      <c r="AS518" s="106" t="str">
        <f t="shared" si="195"/>
        <v/>
      </c>
      <c r="AT518" s="106" t="str">
        <f t="shared" si="196"/>
        <v/>
      </c>
      <c r="AU518" s="106" t="str">
        <f t="shared" si="197"/>
        <v/>
      </c>
      <c r="AV518" s="106" t="str">
        <f t="shared" si="198"/>
        <v/>
      </c>
    </row>
    <row r="519" spans="4:48">
      <c r="D519" s="159">
        <v>512</v>
      </c>
      <c r="F519" s="159" t="str">
        <f t="shared" si="199"/>
        <v/>
      </c>
      <c r="G519" s="159" t="str">
        <f t="shared" si="199"/>
        <v/>
      </c>
      <c r="H519" s="159" t="str">
        <f t="shared" si="199"/>
        <v/>
      </c>
      <c r="I519" s="159" t="str">
        <f t="shared" si="199"/>
        <v/>
      </c>
      <c r="J519" s="159" t="str">
        <f t="shared" si="199"/>
        <v/>
      </c>
      <c r="K519" s="292"/>
      <c r="L519" s="292"/>
      <c r="N519" s="319">
        <v>-3.1983400657087983E-2</v>
      </c>
      <c r="P519" s="319">
        <v>4.3818211601852194E-3</v>
      </c>
      <c r="R519" s="319">
        <v>0.54217061148141488</v>
      </c>
      <c r="AC519" s="300" t="str">
        <f t="shared" si="187"/>
        <v/>
      </c>
      <c r="AD519" s="300" t="str">
        <f t="shared" si="186"/>
        <v/>
      </c>
      <c r="AE519" s="300" t="str">
        <f t="shared" si="184"/>
        <v/>
      </c>
      <c r="AF519" s="300" t="str">
        <f t="shared" si="185"/>
        <v/>
      </c>
      <c r="AI519" s="63" t="str">
        <f t="shared" si="188"/>
        <v/>
      </c>
      <c r="AJ519" s="106" t="str">
        <f t="shared" si="189"/>
        <v/>
      </c>
      <c r="AK519" s="106" t="str">
        <f t="shared" si="190"/>
        <v/>
      </c>
      <c r="AL519" s="106" t="str">
        <f t="shared" si="191"/>
        <v/>
      </c>
      <c r="AM519" s="106" t="str">
        <f t="shared" si="192"/>
        <v/>
      </c>
      <c r="AN519" s="106" t="str">
        <f t="shared" si="193"/>
        <v/>
      </c>
      <c r="AR519" s="106" t="str">
        <f t="shared" si="194"/>
        <v/>
      </c>
      <c r="AS519" s="106" t="str">
        <f t="shared" si="195"/>
        <v/>
      </c>
      <c r="AT519" s="106" t="str">
        <f t="shared" si="196"/>
        <v/>
      </c>
      <c r="AU519" s="106" t="str">
        <f t="shared" si="197"/>
        <v/>
      </c>
      <c r="AV519" s="106" t="str">
        <f t="shared" si="198"/>
        <v/>
      </c>
    </row>
    <row r="520" spans="4:48">
      <c r="D520" s="159">
        <v>513</v>
      </c>
      <c r="F520" s="159" t="str">
        <f t="shared" si="199"/>
        <v/>
      </c>
      <c r="G520" s="159" t="str">
        <f t="shared" si="199"/>
        <v/>
      </c>
      <c r="H520" s="159" t="str">
        <f t="shared" si="199"/>
        <v/>
      </c>
      <c r="I520" s="159" t="str">
        <f t="shared" si="199"/>
        <v/>
      </c>
      <c r="J520" s="159" t="str">
        <f t="shared" si="199"/>
        <v/>
      </c>
      <c r="K520" s="292"/>
      <c r="L520" s="292"/>
      <c r="N520" s="319">
        <v>-2.4084752413018971E-2</v>
      </c>
      <c r="P520" s="319">
        <v>4.0724464151952657E-3</v>
      </c>
      <c r="R520" s="319">
        <v>0.49515666927182567</v>
      </c>
      <c r="AC520" s="300" t="str">
        <f t="shared" si="187"/>
        <v/>
      </c>
      <c r="AD520" s="300" t="str">
        <f t="shared" si="186"/>
        <v/>
      </c>
      <c r="AE520" s="300" t="str">
        <f t="shared" si="184"/>
        <v/>
      </c>
      <c r="AF520" s="300" t="str">
        <f t="shared" si="185"/>
        <v/>
      </c>
      <c r="AI520" s="63" t="str">
        <f t="shared" si="188"/>
        <v/>
      </c>
      <c r="AJ520" s="106" t="str">
        <f t="shared" si="189"/>
        <v/>
      </c>
      <c r="AK520" s="106" t="str">
        <f t="shared" si="190"/>
        <v/>
      </c>
      <c r="AL520" s="106" t="str">
        <f t="shared" si="191"/>
        <v/>
      </c>
      <c r="AM520" s="106" t="str">
        <f t="shared" si="192"/>
        <v/>
      </c>
      <c r="AN520" s="106" t="str">
        <f t="shared" si="193"/>
        <v/>
      </c>
      <c r="AR520" s="106" t="str">
        <f t="shared" si="194"/>
        <v/>
      </c>
      <c r="AS520" s="106" t="str">
        <f t="shared" si="195"/>
        <v/>
      </c>
      <c r="AT520" s="106" t="str">
        <f t="shared" si="196"/>
        <v/>
      </c>
      <c r="AU520" s="106" t="str">
        <f t="shared" si="197"/>
        <v/>
      </c>
      <c r="AV520" s="106" t="str">
        <f t="shared" si="198"/>
        <v/>
      </c>
    </row>
    <row r="521" spans="4:48">
      <c r="D521" s="159">
        <v>514</v>
      </c>
      <c r="F521" s="159" t="str">
        <f t="shared" si="199"/>
        <v/>
      </c>
      <c r="G521" s="159" t="str">
        <f t="shared" si="199"/>
        <v/>
      </c>
      <c r="H521" s="159" t="str">
        <f t="shared" si="199"/>
        <v/>
      </c>
      <c r="I521" s="159" t="str">
        <f t="shared" si="199"/>
        <v/>
      </c>
      <c r="J521" s="159" t="str">
        <f t="shared" si="199"/>
        <v/>
      </c>
      <c r="K521" s="292"/>
      <c r="L521" s="292"/>
      <c r="N521" s="319">
        <v>-3.8340308209971197E-2</v>
      </c>
      <c r="P521" s="319">
        <v>4.6065920798816391E-3</v>
      </c>
      <c r="R521" s="319">
        <v>0.57712536662934899</v>
      </c>
      <c r="AC521" s="300" t="str">
        <f t="shared" si="187"/>
        <v/>
      </c>
      <c r="AD521" s="300" t="str">
        <f t="shared" si="186"/>
        <v/>
      </c>
      <c r="AE521" s="300" t="str">
        <f t="shared" si="184"/>
        <v/>
      </c>
      <c r="AF521" s="300" t="str">
        <f t="shared" si="185"/>
        <v/>
      </c>
      <c r="AI521" s="63" t="str">
        <f t="shared" si="188"/>
        <v/>
      </c>
      <c r="AJ521" s="106" t="str">
        <f t="shared" si="189"/>
        <v/>
      </c>
      <c r="AK521" s="106" t="str">
        <f t="shared" si="190"/>
        <v/>
      </c>
      <c r="AL521" s="106" t="str">
        <f t="shared" si="191"/>
        <v/>
      </c>
      <c r="AM521" s="106" t="str">
        <f t="shared" si="192"/>
        <v/>
      </c>
      <c r="AN521" s="106" t="str">
        <f t="shared" si="193"/>
        <v/>
      </c>
      <c r="AR521" s="106" t="str">
        <f t="shared" si="194"/>
        <v/>
      </c>
      <c r="AS521" s="106" t="str">
        <f t="shared" si="195"/>
        <v/>
      </c>
      <c r="AT521" s="106" t="str">
        <f t="shared" si="196"/>
        <v/>
      </c>
      <c r="AU521" s="106" t="str">
        <f t="shared" si="197"/>
        <v/>
      </c>
      <c r="AV521" s="106" t="str">
        <f t="shared" si="198"/>
        <v/>
      </c>
    </row>
    <row r="522" spans="4:48">
      <c r="D522" s="159">
        <v>515</v>
      </c>
      <c r="F522" s="159" t="str">
        <f t="shared" si="199"/>
        <v/>
      </c>
      <c r="G522" s="159" t="str">
        <f t="shared" si="199"/>
        <v/>
      </c>
      <c r="H522" s="159" t="str">
        <f t="shared" si="199"/>
        <v/>
      </c>
      <c r="I522" s="159" t="str">
        <f t="shared" si="199"/>
        <v/>
      </c>
      <c r="J522" s="159" t="str">
        <f t="shared" si="199"/>
        <v/>
      </c>
      <c r="K522" s="292"/>
      <c r="L522" s="292"/>
      <c r="N522" s="319">
        <v>-4.2445137695819403E-2</v>
      </c>
      <c r="P522" s="319">
        <v>2.9807939034220297E-3</v>
      </c>
      <c r="R522" s="319">
        <v>0.3406765970525496</v>
      </c>
      <c r="AC522" s="300" t="str">
        <f t="shared" si="187"/>
        <v/>
      </c>
      <c r="AD522" s="300" t="str">
        <f t="shared" si="186"/>
        <v/>
      </c>
      <c r="AE522" s="300" t="str">
        <f t="shared" si="184"/>
        <v/>
      </c>
      <c r="AF522" s="300" t="str">
        <f t="shared" si="185"/>
        <v/>
      </c>
      <c r="AI522" s="63" t="str">
        <f t="shared" si="188"/>
        <v/>
      </c>
      <c r="AJ522" s="106" t="str">
        <f t="shared" si="189"/>
        <v/>
      </c>
      <c r="AK522" s="106" t="str">
        <f t="shared" si="190"/>
        <v/>
      </c>
      <c r="AL522" s="106" t="str">
        <f t="shared" si="191"/>
        <v/>
      </c>
      <c r="AM522" s="106" t="str">
        <f t="shared" si="192"/>
        <v/>
      </c>
      <c r="AN522" s="106" t="str">
        <f t="shared" si="193"/>
        <v/>
      </c>
      <c r="AR522" s="106" t="str">
        <f t="shared" si="194"/>
        <v/>
      </c>
      <c r="AS522" s="106" t="str">
        <f t="shared" si="195"/>
        <v/>
      </c>
      <c r="AT522" s="106" t="str">
        <f t="shared" si="196"/>
        <v/>
      </c>
      <c r="AU522" s="106" t="str">
        <f t="shared" si="197"/>
        <v/>
      </c>
      <c r="AV522" s="106" t="str">
        <f t="shared" si="198"/>
        <v/>
      </c>
    </row>
    <row r="523" spans="4:48">
      <c r="D523" s="159">
        <v>516</v>
      </c>
      <c r="F523" s="159" t="str">
        <f t="shared" si="199"/>
        <v/>
      </c>
      <c r="G523" s="159" t="str">
        <f t="shared" si="199"/>
        <v/>
      </c>
      <c r="H523" s="159" t="str">
        <f t="shared" si="199"/>
        <v/>
      </c>
      <c r="I523" s="159" t="str">
        <f t="shared" si="199"/>
        <v/>
      </c>
      <c r="J523" s="159" t="str">
        <f t="shared" si="199"/>
        <v/>
      </c>
      <c r="K523" s="292"/>
      <c r="L523" s="292"/>
      <c r="N523" s="319">
        <v>-4.4655470328257944E-2</v>
      </c>
      <c r="P523" s="319">
        <v>4.5219882545881078E-3</v>
      </c>
      <c r="R523" s="319">
        <v>0.56370307805274256</v>
      </c>
      <c r="AC523" s="300" t="str">
        <f t="shared" si="187"/>
        <v/>
      </c>
      <c r="AD523" s="300" t="str">
        <f t="shared" si="186"/>
        <v/>
      </c>
      <c r="AE523" s="300" t="str">
        <f t="shared" si="184"/>
        <v/>
      </c>
      <c r="AF523" s="300" t="str">
        <f t="shared" si="185"/>
        <v/>
      </c>
      <c r="AI523" s="63" t="str">
        <f t="shared" si="188"/>
        <v/>
      </c>
      <c r="AJ523" s="106" t="str">
        <f t="shared" si="189"/>
        <v/>
      </c>
      <c r="AK523" s="106" t="str">
        <f t="shared" si="190"/>
        <v/>
      </c>
      <c r="AL523" s="106" t="str">
        <f t="shared" si="191"/>
        <v/>
      </c>
      <c r="AM523" s="106" t="str">
        <f t="shared" si="192"/>
        <v/>
      </c>
      <c r="AN523" s="106" t="str">
        <f t="shared" si="193"/>
        <v/>
      </c>
      <c r="AR523" s="106" t="str">
        <f t="shared" si="194"/>
        <v/>
      </c>
      <c r="AS523" s="106" t="str">
        <f t="shared" si="195"/>
        <v/>
      </c>
      <c r="AT523" s="106" t="str">
        <f t="shared" si="196"/>
        <v/>
      </c>
      <c r="AU523" s="106" t="str">
        <f t="shared" si="197"/>
        <v/>
      </c>
      <c r="AV523" s="106" t="str">
        <f t="shared" si="198"/>
        <v/>
      </c>
    </row>
    <row r="524" spans="4:48">
      <c r="D524" s="159">
        <v>517</v>
      </c>
      <c r="F524" s="159" t="str">
        <f t="shared" si="199"/>
        <v/>
      </c>
      <c r="G524" s="159" t="str">
        <f t="shared" si="199"/>
        <v/>
      </c>
      <c r="H524" s="159" t="str">
        <f t="shared" si="199"/>
        <v/>
      </c>
      <c r="I524" s="159" t="str">
        <f t="shared" si="199"/>
        <v/>
      </c>
      <c r="J524" s="159" t="str">
        <f t="shared" si="199"/>
        <v/>
      </c>
      <c r="K524" s="292"/>
      <c r="L524" s="292"/>
      <c r="N524" s="319">
        <v>-3.049352992010982E-2</v>
      </c>
      <c r="P524" s="319">
        <v>4.8080018171775801E-3</v>
      </c>
      <c r="R524" s="319">
        <v>0.60914939625637254</v>
      </c>
      <c r="AC524" s="300" t="str">
        <f t="shared" si="187"/>
        <v/>
      </c>
      <c r="AD524" s="300" t="str">
        <f t="shared" si="186"/>
        <v/>
      </c>
      <c r="AE524" s="300" t="str">
        <f t="shared" si="184"/>
        <v/>
      </c>
      <c r="AF524" s="300" t="str">
        <f t="shared" si="185"/>
        <v/>
      </c>
      <c r="AI524" s="63" t="str">
        <f t="shared" si="188"/>
        <v/>
      </c>
      <c r="AJ524" s="106" t="str">
        <f t="shared" si="189"/>
        <v/>
      </c>
      <c r="AK524" s="106" t="str">
        <f t="shared" si="190"/>
        <v/>
      </c>
      <c r="AL524" s="106" t="str">
        <f t="shared" si="191"/>
        <v/>
      </c>
      <c r="AM524" s="106" t="str">
        <f t="shared" si="192"/>
        <v/>
      </c>
      <c r="AN524" s="106" t="str">
        <f t="shared" si="193"/>
        <v/>
      </c>
      <c r="AR524" s="106" t="str">
        <f t="shared" si="194"/>
        <v/>
      </c>
      <c r="AS524" s="106" t="str">
        <f t="shared" si="195"/>
        <v/>
      </c>
      <c r="AT524" s="106" t="str">
        <f t="shared" si="196"/>
        <v/>
      </c>
      <c r="AU524" s="106" t="str">
        <f t="shared" si="197"/>
        <v/>
      </c>
      <c r="AV524" s="106" t="str">
        <f t="shared" si="198"/>
        <v/>
      </c>
    </row>
    <row r="525" spans="4:48">
      <c r="D525" s="159">
        <v>518</v>
      </c>
      <c r="F525" s="159" t="str">
        <f t="shared" si="199"/>
        <v/>
      </c>
      <c r="G525" s="159" t="str">
        <f t="shared" si="199"/>
        <v/>
      </c>
      <c r="H525" s="159" t="str">
        <f t="shared" si="199"/>
        <v/>
      </c>
      <c r="I525" s="159" t="str">
        <f t="shared" si="199"/>
        <v/>
      </c>
      <c r="J525" s="159" t="str">
        <f t="shared" si="199"/>
        <v/>
      </c>
      <c r="K525" s="292"/>
      <c r="L525" s="292"/>
      <c r="N525" s="319">
        <v>-3.9818120558775177E-2</v>
      </c>
      <c r="P525" s="319">
        <v>4.5832308974811595E-3</v>
      </c>
      <c r="R525" s="319">
        <v>0.57348487374425328</v>
      </c>
      <c r="AC525" s="300" t="str">
        <f t="shared" si="187"/>
        <v/>
      </c>
      <c r="AD525" s="300" t="str">
        <f t="shared" si="186"/>
        <v/>
      </c>
      <c r="AE525" s="300" t="str">
        <f t="shared" si="184"/>
        <v/>
      </c>
      <c r="AF525" s="300" t="str">
        <f t="shared" si="185"/>
        <v/>
      </c>
      <c r="AI525" s="63" t="str">
        <f t="shared" si="188"/>
        <v/>
      </c>
      <c r="AJ525" s="106" t="str">
        <f t="shared" si="189"/>
        <v/>
      </c>
      <c r="AK525" s="106" t="str">
        <f t="shared" si="190"/>
        <v/>
      </c>
      <c r="AL525" s="106" t="str">
        <f t="shared" si="191"/>
        <v/>
      </c>
      <c r="AM525" s="106" t="str">
        <f t="shared" si="192"/>
        <v/>
      </c>
      <c r="AN525" s="106" t="str">
        <f t="shared" si="193"/>
        <v/>
      </c>
      <c r="AR525" s="106" t="str">
        <f t="shared" si="194"/>
        <v/>
      </c>
      <c r="AS525" s="106" t="str">
        <f t="shared" si="195"/>
        <v/>
      </c>
      <c r="AT525" s="106" t="str">
        <f t="shared" si="196"/>
        <v/>
      </c>
      <c r="AU525" s="106" t="str">
        <f t="shared" si="197"/>
        <v/>
      </c>
      <c r="AV525" s="106" t="str">
        <f t="shared" si="198"/>
        <v/>
      </c>
    </row>
    <row r="526" spans="4:48">
      <c r="D526" s="159">
        <v>519</v>
      </c>
      <c r="F526" s="159" t="str">
        <f t="shared" si="199"/>
        <v/>
      </c>
      <c r="G526" s="159" t="str">
        <f t="shared" si="199"/>
        <v/>
      </c>
      <c r="H526" s="159" t="str">
        <f t="shared" si="199"/>
        <v/>
      </c>
      <c r="I526" s="159" t="str">
        <f t="shared" si="199"/>
        <v/>
      </c>
      <c r="J526" s="159" t="str">
        <f t="shared" si="199"/>
        <v/>
      </c>
      <c r="K526" s="292"/>
      <c r="L526" s="292"/>
      <c r="N526" s="319">
        <v>-3.1983400657087983E-2</v>
      </c>
      <c r="P526" s="319">
        <v>5.1028562840754474E-3</v>
      </c>
      <c r="R526" s="319">
        <v>0.65707091699426745</v>
      </c>
      <c r="AC526" s="300" t="str">
        <f t="shared" si="187"/>
        <v/>
      </c>
      <c r="AD526" s="300" t="str">
        <f t="shared" si="186"/>
        <v/>
      </c>
      <c r="AE526" s="300" t="str">
        <f t="shared" si="184"/>
        <v/>
      </c>
      <c r="AF526" s="300" t="str">
        <f t="shared" si="185"/>
        <v/>
      </c>
      <c r="AI526" s="63" t="str">
        <f t="shared" si="188"/>
        <v/>
      </c>
      <c r="AJ526" s="106" t="str">
        <f t="shared" si="189"/>
        <v/>
      </c>
      <c r="AK526" s="106" t="str">
        <f t="shared" si="190"/>
        <v/>
      </c>
      <c r="AL526" s="106" t="str">
        <f t="shared" si="191"/>
        <v/>
      </c>
      <c r="AM526" s="106" t="str">
        <f t="shared" si="192"/>
        <v/>
      </c>
      <c r="AN526" s="106" t="str">
        <f t="shared" si="193"/>
        <v/>
      </c>
      <c r="AR526" s="106" t="str">
        <f t="shared" si="194"/>
        <v/>
      </c>
      <c r="AS526" s="106" t="str">
        <f t="shared" si="195"/>
        <v/>
      </c>
      <c r="AT526" s="106" t="str">
        <f t="shared" si="196"/>
        <v/>
      </c>
      <c r="AU526" s="106" t="str">
        <f t="shared" si="197"/>
        <v/>
      </c>
      <c r="AV526" s="106" t="str">
        <f t="shared" si="198"/>
        <v/>
      </c>
    </row>
    <row r="527" spans="4:48">
      <c r="D527" s="159">
        <v>520</v>
      </c>
      <c r="F527" s="159" t="str">
        <f t="shared" si="199"/>
        <v/>
      </c>
      <c r="G527" s="159" t="str">
        <f t="shared" si="199"/>
        <v/>
      </c>
      <c r="H527" s="159" t="str">
        <f t="shared" si="199"/>
        <v/>
      </c>
      <c r="I527" s="159" t="str">
        <f t="shared" si="199"/>
        <v/>
      </c>
      <c r="J527" s="159" t="str">
        <f t="shared" si="199"/>
        <v/>
      </c>
      <c r="K527" s="292"/>
      <c r="L527" s="292"/>
      <c r="N527" s="319">
        <v>-5.9330287304902439E-2</v>
      </c>
      <c r="P527" s="319">
        <v>4.489786167879233E-3</v>
      </c>
      <c r="R527" s="319">
        <v>0.55900674228128078</v>
      </c>
      <c r="AC527" s="300" t="str">
        <f t="shared" si="187"/>
        <v/>
      </c>
      <c r="AD527" s="300" t="str">
        <f t="shared" si="186"/>
        <v/>
      </c>
      <c r="AE527" s="300" t="str">
        <f t="shared" si="184"/>
        <v/>
      </c>
      <c r="AF527" s="300" t="str">
        <f t="shared" si="185"/>
        <v/>
      </c>
      <c r="AI527" s="63" t="str">
        <f t="shared" si="188"/>
        <v/>
      </c>
      <c r="AJ527" s="106" t="str">
        <f t="shared" si="189"/>
        <v/>
      </c>
      <c r="AK527" s="106" t="str">
        <f t="shared" si="190"/>
        <v/>
      </c>
      <c r="AL527" s="106" t="str">
        <f t="shared" si="191"/>
        <v/>
      </c>
      <c r="AM527" s="106" t="str">
        <f t="shared" si="192"/>
        <v/>
      </c>
      <c r="AN527" s="106" t="str">
        <f t="shared" si="193"/>
        <v/>
      </c>
      <c r="AR527" s="106" t="str">
        <f t="shared" si="194"/>
        <v/>
      </c>
      <c r="AS527" s="106" t="str">
        <f t="shared" si="195"/>
        <v/>
      </c>
      <c r="AT527" s="106" t="str">
        <f t="shared" si="196"/>
        <v/>
      </c>
      <c r="AU527" s="106" t="str">
        <f t="shared" si="197"/>
        <v/>
      </c>
      <c r="AV527" s="106" t="str">
        <f t="shared" si="198"/>
        <v/>
      </c>
    </row>
    <row r="528" spans="4:48">
      <c r="D528" s="159">
        <v>521</v>
      </c>
      <c r="F528" s="159" t="str">
        <f t="shared" ref="F528:J537" si="200">IF($C$5=0,IF($D528&gt;$A$5,"",INDIRECT(CONCATENATE("B",RANDBETWEEN(11,$D$5)))),IF($D528&gt;$A$5,"",$C$3*INDIRECT(CONCATENATE("B",RANDBETWEEN(11,$D$5)))))</f>
        <v/>
      </c>
      <c r="G528" s="159" t="str">
        <f t="shared" si="200"/>
        <v/>
      </c>
      <c r="H528" s="159" t="str">
        <f t="shared" si="200"/>
        <v/>
      </c>
      <c r="I528" s="159" t="str">
        <f t="shared" si="200"/>
        <v/>
      </c>
      <c r="J528" s="159" t="str">
        <f t="shared" si="200"/>
        <v/>
      </c>
      <c r="K528" s="292"/>
      <c r="L528" s="292"/>
      <c r="N528" s="319">
        <v>-3.9818120558775226E-2</v>
      </c>
      <c r="P528" s="319">
        <v>4.7145570875756562E-3</v>
      </c>
      <c r="R528" s="319">
        <v>0.5943431042536278</v>
      </c>
      <c r="AC528" s="300" t="str">
        <f t="shared" si="187"/>
        <v/>
      </c>
      <c r="AD528" s="300" t="str">
        <f t="shared" si="186"/>
        <v/>
      </c>
      <c r="AE528" s="300" t="str">
        <f t="shared" si="184"/>
        <v/>
      </c>
      <c r="AF528" s="300" t="str">
        <f t="shared" si="185"/>
        <v/>
      </c>
      <c r="AI528" s="63" t="str">
        <f t="shared" si="188"/>
        <v/>
      </c>
      <c r="AJ528" s="106" t="str">
        <f t="shared" si="189"/>
        <v/>
      </c>
      <c r="AK528" s="106" t="str">
        <f t="shared" si="190"/>
        <v/>
      </c>
      <c r="AL528" s="106" t="str">
        <f t="shared" si="191"/>
        <v/>
      </c>
      <c r="AM528" s="106" t="str">
        <f t="shared" si="192"/>
        <v/>
      </c>
      <c r="AN528" s="106" t="str">
        <f t="shared" si="193"/>
        <v/>
      </c>
      <c r="AR528" s="106" t="str">
        <f t="shared" si="194"/>
        <v/>
      </c>
      <c r="AS528" s="106" t="str">
        <f t="shared" si="195"/>
        <v/>
      </c>
      <c r="AT528" s="106" t="str">
        <f t="shared" si="196"/>
        <v/>
      </c>
      <c r="AU528" s="106" t="str">
        <f t="shared" si="197"/>
        <v/>
      </c>
      <c r="AV528" s="106" t="str">
        <f t="shared" si="198"/>
        <v/>
      </c>
    </row>
    <row r="529" spans="4:48">
      <c r="D529" s="159">
        <v>522</v>
      </c>
      <c r="F529" s="159" t="str">
        <f t="shared" si="200"/>
        <v/>
      </c>
      <c r="G529" s="159" t="str">
        <f t="shared" si="200"/>
        <v/>
      </c>
      <c r="H529" s="159" t="str">
        <f t="shared" si="200"/>
        <v/>
      </c>
      <c r="I529" s="159" t="str">
        <f t="shared" si="200"/>
        <v/>
      </c>
      <c r="J529" s="159" t="str">
        <f t="shared" si="200"/>
        <v/>
      </c>
      <c r="K529" s="292"/>
      <c r="L529" s="292"/>
      <c r="N529" s="319">
        <v>-3.1983400657087942E-2</v>
      </c>
      <c r="P529" s="319">
        <v>4.1804114228892793E-3</v>
      </c>
      <c r="R529" s="319">
        <v>0.51147954111411176</v>
      </c>
      <c r="AC529" s="300" t="str">
        <f t="shared" si="187"/>
        <v/>
      </c>
      <c r="AD529" s="300" t="str">
        <f t="shared" si="186"/>
        <v/>
      </c>
      <c r="AE529" s="300" t="str">
        <f t="shared" si="184"/>
        <v/>
      </c>
      <c r="AF529" s="300" t="str">
        <f t="shared" si="185"/>
        <v/>
      </c>
      <c r="AI529" s="63" t="str">
        <f t="shared" si="188"/>
        <v/>
      </c>
      <c r="AJ529" s="106" t="str">
        <f t="shared" si="189"/>
        <v/>
      </c>
      <c r="AK529" s="106" t="str">
        <f t="shared" si="190"/>
        <v/>
      </c>
      <c r="AL529" s="106" t="str">
        <f t="shared" si="191"/>
        <v/>
      </c>
      <c r="AM529" s="106" t="str">
        <f t="shared" si="192"/>
        <v/>
      </c>
      <c r="AN529" s="106" t="str">
        <f t="shared" si="193"/>
        <v/>
      </c>
      <c r="AR529" s="106" t="str">
        <f t="shared" si="194"/>
        <v/>
      </c>
      <c r="AS529" s="106" t="str">
        <f t="shared" si="195"/>
        <v/>
      </c>
      <c r="AT529" s="106" t="str">
        <f t="shared" si="196"/>
        <v/>
      </c>
      <c r="AU529" s="106" t="str">
        <f t="shared" si="197"/>
        <v/>
      </c>
      <c r="AV529" s="106" t="str">
        <f t="shared" si="198"/>
        <v/>
      </c>
    </row>
    <row r="530" spans="4:48">
      <c r="D530" s="159">
        <v>523</v>
      </c>
      <c r="F530" s="159" t="str">
        <f t="shared" si="200"/>
        <v/>
      </c>
      <c r="G530" s="159" t="str">
        <f t="shared" si="200"/>
        <v/>
      </c>
      <c r="H530" s="159" t="str">
        <f t="shared" si="200"/>
        <v/>
      </c>
      <c r="I530" s="159" t="str">
        <f t="shared" si="200"/>
        <v/>
      </c>
      <c r="J530" s="159" t="str">
        <f t="shared" si="200"/>
        <v/>
      </c>
      <c r="K530" s="292"/>
      <c r="L530" s="292"/>
      <c r="N530" s="319">
        <v>-3.9818120558775337E-2</v>
      </c>
      <c r="P530" s="319">
        <v>5.4501124895579775E-3</v>
      </c>
      <c r="R530" s="319">
        <v>0.71589793655852207</v>
      </c>
      <c r="AC530" s="300" t="str">
        <f t="shared" si="187"/>
        <v/>
      </c>
      <c r="AD530" s="300" t="str">
        <f t="shared" si="186"/>
        <v/>
      </c>
      <c r="AE530" s="300" t="str">
        <f t="shared" si="184"/>
        <v/>
      </c>
      <c r="AF530" s="300" t="str">
        <f t="shared" si="185"/>
        <v/>
      </c>
      <c r="AI530" s="63" t="str">
        <f t="shared" si="188"/>
        <v/>
      </c>
      <c r="AJ530" s="106" t="str">
        <f t="shared" si="189"/>
        <v/>
      </c>
      <c r="AK530" s="106" t="str">
        <f t="shared" si="190"/>
        <v/>
      </c>
      <c r="AL530" s="106" t="str">
        <f t="shared" si="191"/>
        <v/>
      </c>
      <c r="AM530" s="106" t="str">
        <f t="shared" si="192"/>
        <v/>
      </c>
      <c r="AN530" s="106" t="str">
        <f t="shared" si="193"/>
        <v/>
      </c>
      <c r="AR530" s="106" t="str">
        <f t="shared" si="194"/>
        <v/>
      </c>
      <c r="AS530" s="106" t="str">
        <f t="shared" si="195"/>
        <v/>
      </c>
      <c r="AT530" s="106" t="str">
        <f t="shared" si="196"/>
        <v/>
      </c>
      <c r="AU530" s="106" t="str">
        <f t="shared" si="197"/>
        <v/>
      </c>
      <c r="AV530" s="106" t="str">
        <f t="shared" si="198"/>
        <v/>
      </c>
    </row>
    <row r="531" spans="4:48">
      <c r="D531" s="159">
        <v>524</v>
      </c>
      <c r="F531" s="159" t="str">
        <f t="shared" si="200"/>
        <v/>
      </c>
      <c r="G531" s="159" t="str">
        <f t="shared" si="200"/>
        <v/>
      </c>
      <c r="H531" s="159" t="str">
        <f t="shared" si="200"/>
        <v/>
      </c>
      <c r="I531" s="159" t="str">
        <f t="shared" si="200"/>
        <v/>
      </c>
      <c r="J531" s="159" t="str">
        <f t="shared" si="200"/>
        <v/>
      </c>
      <c r="K531" s="292"/>
      <c r="L531" s="292"/>
      <c r="N531" s="319">
        <v>-3.9818120558775184E-2</v>
      </c>
      <c r="P531" s="319">
        <v>4.5598697150806789E-3</v>
      </c>
      <c r="R531" s="319">
        <v>0.56985278424212615</v>
      </c>
      <c r="AC531" s="300" t="str">
        <f t="shared" si="187"/>
        <v/>
      </c>
      <c r="AD531" s="300" t="str">
        <f t="shared" si="186"/>
        <v/>
      </c>
      <c r="AE531" s="300" t="str">
        <f t="shared" si="184"/>
        <v/>
      </c>
      <c r="AF531" s="300" t="str">
        <f t="shared" si="185"/>
        <v/>
      </c>
      <c r="AI531" s="63" t="str">
        <f t="shared" si="188"/>
        <v/>
      </c>
      <c r="AJ531" s="106" t="str">
        <f t="shared" si="189"/>
        <v/>
      </c>
      <c r="AK531" s="106" t="str">
        <f t="shared" si="190"/>
        <v/>
      </c>
      <c r="AL531" s="106" t="str">
        <f t="shared" si="191"/>
        <v/>
      </c>
      <c r="AM531" s="106" t="str">
        <f t="shared" si="192"/>
        <v/>
      </c>
      <c r="AN531" s="106" t="str">
        <f t="shared" si="193"/>
        <v/>
      </c>
      <c r="AR531" s="106" t="str">
        <f t="shared" si="194"/>
        <v/>
      </c>
      <c r="AS531" s="106" t="str">
        <f t="shared" si="195"/>
        <v/>
      </c>
      <c r="AT531" s="106" t="str">
        <f t="shared" si="196"/>
        <v/>
      </c>
      <c r="AU531" s="106" t="str">
        <f t="shared" si="197"/>
        <v/>
      </c>
      <c r="AV531" s="106" t="str">
        <f t="shared" si="198"/>
        <v/>
      </c>
    </row>
    <row r="532" spans="4:48">
      <c r="D532" s="159">
        <v>525</v>
      </c>
      <c r="F532" s="159" t="str">
        <f t="shared" si="200"/>
        <v/>
      </c>
      <c r="G532" s="159" t="str">
        <f t="shared" si="200"/>
        <v/>
      </c>
      <c r="H532" s="159" t="str">
        <f t="shared" si="200"/>
        <v/>
      </c>
      <c r="I532" s="159" t="str">
        <f t="shared" si="200"/>
        <v/>
      </c>
      <c r="J532" s="159" t="str">
        <f t="shared" si="200"/>
        <v/>
      </c>
      <c r="K532" s="292"/>
      <c r="L532" s="292"/>
      <c r="N532" s="319">
        <v>-4.7589429527241218E-2</v>
      </c>
      <c r="P532" s="319">
        <v>2.9953141815141195E-3</v>
      </c>
      <c r="R532" s="319">
        <v>0.34284232150078853</v>
      </c>
      <c r="AC532" s="300" t="str">
        <f t="shared" si="187"/>
        <v/>
      </c>
      <c r="AD532" s="300" t="str">
        <f t="shared" si="186"/>
        <v/>
      </c>
      <c r="AE532" s="300" t="str">
        <f t="shared" si="184"/>
        <v/>
      </c>
      <c r="AF532" s="300" t="str">
        <f t="shared" si="185"/>
        <v/>
      </c>
      <c r="AI532" s="63" t="str">
        <f t="shared" si="188"/>
        <v/>
      </c>
      <c r="AJ532" s="106" t="str">
        <f t="shared" si="189"/>
        <v/>
      </c>
      <c r="AK532" s="106" t="str">
        <f t="shared" si="190"/>
        <v/>
      </c>
      <c r="AL532" s="106" t="str">
        <f t="shared" si="191"/>
        <v/>
      </c>
      <c r="AM532" s="106" t="str">
        <f t="shared" si="192"/>
        <v/>
      </c>
      <c r="AN532" s="106" t="str">
        <f t="shared" si="193"/>
        <v/>
      </c>
      <c r="AR532" s="106" t="str">
        <f t="shared" si="194"/>
        <v/>
      </c>
      <c r="AS532" s="106" t="str">
        <f t="shared" si="195"/>
        <v/>
      </c>
      <c r="AT532" s="106" t="str">
        <f t="shared" si="196"/>
        <v/>
      </c>
      <c r="AU532" s="106" t="str">
        <f t="shared" si="197"/>
        <v/>
      </c>
      <c r="AV532" s="106" t="str">
        <f t="shared" si="198"/>
        <v/>
      </c>
    </row>
    <row r="533" spans="4:48">
      <c r="D533" s="159">
        <v>526</v>
      </c>
      <c r="F533" s="159" t="str">
        <f t="shared" si="200"/>
        <v/>
      </c>
      <c r="G533" s="159" t="str">
        <f t="shared" si="200"/>
        <v/>
      </c>
      <c r="H533" s="159" t="str">
        <f t="shared" si="200"/>
        <v/>
      </c>
      <c r="I533" s="159" t="str">
        <f t="shared" si="200"/>
        <v/>
      </c>
      <c r="J533" s="159" t="str">
        <f t="shared" si="200"/>
        <v/>
      </c>
      <c r="K533" s="292"/>
      <c r="L533" s="292"/>
      <c r="N533" s="319">
        <v>-2.0321323661598601E-2</v>
      </c>
      <c r="P533" s="319">
        <v>4.7145570875756571E-3</v>
      </c>
      <c r="R533" s="319">
        <v>0.59434310425362646</v>
      </c>
      <c r="AC533" s="300" t="str">
        <f t="shared" si="187"/>
        <v/>
      </c>
      <c r="AD533" s="300" t="str">
        <f t="shared" si="186"/>
        <v/>
      </c>
      <c r="AE533" s="300" t="str">
        <f t="shared" si="184"/>
        <v/>
      </c>
      <c r="AF533" s="300" t="str">
        <f t="shared" si="185"/>
        <v/>
      </c>
      <c r="AI533" s="63" t="str">
        <f t="shared" si="188"/>
        <v/>
      </c>
      <c r="AJ533" s="106" t="str">
        <f t="shared" si="189"/>
        <v/>
      </c>
      <c r="AK533" s="106" t="str">
        <f t="shared" si="190"/>
        <v/>
      </c>
      <c r="AL533" s="106" t="str">
        <f t="shared" si="191"/>
        <v/>
      </c>
      <c r="AM533" s="106" t="str">
        <f t="shared" si="192"/>
        <v/>
      </c>
      <c r="AN533" s="106" t="str">
        <f t="shared" si="193"/>
        <v/>
      </c>
      <c r="AR533" s="106" t="str">
        <f t="shared" si="194"/>
        <v/>
      </c>
      <c r="AS533" s="106" t="str">
        <f t="shared" si="195"/>
        <v/>
      </c>
      <c r="AT533" s="106" t="str">
        <f t="shared" si="196"/>
        <v/>
      </c>
      <c r="AU533" s="106" t="str">
        <f t="shared" si="197"/>
        <v/>
      </c>
      <c r="AV533" s="106" t="str">
        <f t="shared" si="198"/>
        <v/>
      </c>
    </row>
    <row r="534" spans="4:48">
      <c r="D534" s="159">
        <v>527</v>
      </c>
      <c r="F534" s="159" t="str">
        <f t="shared" si="200"/>
        <v/>
      </c>
      <c r="G534" s="159" t="str">
        <f t="shared" si="200"/>
        <v/>
      </c>
      <c r="H534" s="159" t="str">
        <f t="shared" si="200"/>
        <v/>
      </c>
      <c r="I534" s="159" t="str">
        <f t="shared" si="200"/>
        <v/>
      </c>
      <c r="J534" s="159" t="str">
        <f t="shared" si="200"/>
        <v/>
      </c>
      <c r="K534" s="292"/>
      <c r="L534" s="292"/>
      <c r="N534" s="319">
        <v>-2.8250431517783392E-2</v>
      </c>
      <c r="P534" s="319">
        <v>4.2826970567995948E-3</v>
      </c>
      <c r="R534" s="319">
        <v>0.52657977714666893</v>
      </c>
      <c r="AC534" s="300" t="str">
        <f t="shared" si="187"/>
        <v/>
      </c>
      <c r="AD534" s="300" t="str">
        <f t="shared" si="186"/>
        <v/>
      </c>
      <c r="AE534" s="300" t="str">
        <f t="shared" si="184"/>
        <v/>
      </c>
      <c r="AF534" s="300" t="str">
        <f t="shared" si="185"/>
        <v/>
      </c>
      <c r="AI534" s="63" t="str">
        <f t="shared" si="188"/>
        <v/>
      </c>
      <c r="AJ534" s="106" t="str">
        <f t="shared" si="189"/>
        <v/>
      </c>
      <c r="AK534" s="106" t="str">
        <f t="shared" si="190"/>
        <v/>
      </c>
      <c r="AL534" s="106" t="str">
        <f t="shared" si="191"/>
        <v/>
      </c>
      <c r="AM534" s="106" t="str">
        <f t="shared" si="192"/>
        <v/>
      </c>
      <c r="AN534" s="106" t="str">
        <f t="shared" si="193"/>
        <v/>
      </c>
      <c r="AR534" s="106" t="str">
        <f t="shared" si="194"/>
        <v/>
      </c>
      <c r="AS534" s="106" t="str">
        <f t="shared" si="195"/>
        <v/>
      </c>
      <c r="AT534" s="106" t="str">
        <f t="shared" si="196"/>
        <v/>
      </c>
      <c r="AU534" s="106" t="str">
        <f t="shared" si="197"/>
        <v/>
      </c>
      <c r="AV534" s="106" t="str">
        <f t="shared" si="198"/>
        <v/>
      </c>
    </row>
    <row r="535" spans="4:48">
      <c r="D535" s="159">
        <v>528</v>
      </c>
      <c r="F535" s="159" t="str">
        <f t="shared" si="200"/>
        <v/>
      </c>
      <c r="G535" s="159" t="str">
        <f t="shared" si="200"/>
        <v/>
      </c>
      <c r="H535" s="159" t="str">
        <f t="shared" si="200"/>
        <v/>
      </c>
      <c r="I535" s="159" t="str">
        <f t="shared" si="200"/>
        <v/>
      </c>
      <c r="J535" s="159" t="str">
        <f t="shared" si="200"/>
        <v/>
      </c>
      <c r="K535" s="292"/>
      <c r="L535" s="292"/>
      <c r="N535" s="319">
        <v>-2.6754815381927921E-2</v>
      </c>
      <c r="P535" s="319">
        <v>5.3888698466649258E-3</v>
      </c>
      <c r="R535" s="319">
        <v>0.70523080951905959</v>
      </c>
      <c r="AC535" s="300" t="str">
        <f t="shared" si="187"/>
        <v/>
      </c>
      <c r="AD535" s="300" t="str">
        <f t="shared" si="186"/>
        <v/>
      </c>
      <c r="AE535" s="300" t="str">
        <f t="shared" si="184"/>
        <v/>
      </c>
      <c r="AF535" s="300" t="str">
        <f t="shared" si="185"/>
        <v/>
      </c>
      <c r="AI535" s="63" t="str">
        <f t="shared" si="188"/>
        <v/>
      </c>
      <c r="AJ535" s="106" t="str">
        <f t="shared" si="189"/>
        <v/>
      </c>
      <c r="AK535" s="106" t="str">
        <f t="shared" si="190"/>
        <v/>
      </c>
      <c r="AL535" s="106" t="str">
        <f t="shared" si="191"/>
        <v/>
      </c>
      <c r="AM535" s="106" t="str">
        <f t="shared" si="192"/>
        <v/>
      </c>
      <c r="AN535" s="106" t="str">
        <f t="shared" si="193"/>
        <v/>
      </c>
      <c r="AR535" s="106" t="str">
        <f t="shared" si="194"/>
        <v/>
      </c>
      <c r="AS535" s="106" t="str">
        <f t="shared" si="195"/>
        <v/>
      </c>
      <c r="AT535" s="106" t="str">
        <f t="shared" si="196"/>
        <v/>
      </c>
      <c r="AU535" s="106" t="str">
        <f t="shared" si="197"/>
        <v/>
      </c>
      <c r="AV535" s="106" t="str">
        <f t="shared" si="198"/>
        <v/>
      </c>
    </row>
    <row r="536" spans="4:48">
      <c r="D536" s="159">
        <v>529</v>
      </c>
      <c r="F536" s="159" t="str">
        <f t="shared" si="200"/>
        <v/>
      </c>
      <c r="G536" s="159" t="str">
        <f t="shared" si="200"/>
        <v/>
      </c>
      <c r="H536" s="159" t="str">
        <f t="shared" si="200"/>
        <v/>
      </c>
      <c r="I536" s="159" t="str">
        <f t="shared" si="200"/>
        <v/>
      </c>
      <c r="J536" s="159" t="str">
        <f t="shared" si="200"/>
        <v/>
      </c>
      <c r="K536" s="292"/>
      <c r="L536" s="292"/>
      <c r="N536" s="319">
        <v>-2.4084752413018877E-2</v>
      </c>
      <c r="P536" s="319">
        <v>3.7075084010959559E-3</v>
      </c>
      <c r="R536" s="319">
        <v>0.44188638058413532</v>
      </c>
      <c r="AC536" s="300" t="str">
        <f t="shared" si="187"/>
        <v/>
      </c>
      <c r="AD536" s="300" t="str">
        <f t="shared" si="186"/>
        <v/>
      </c>
      <c r="AE536" s="300" t="str">
        <f t="shared" si="184"/>
        <v/>
      </c>
      <c r="AF536" s="300" t="str">
        <f t="shared" si="185"/>
        <v/>
      </c>
      <c r="AI536" s="63" t="str">
        <f t="shared" si="188"/>
        <v/>
      </c>
      <c r="AJ536" s="106" t="str">
        <f t="shared" si="189"/>
        <v/>
      </c>
      <c r="AK536" s="106" t="str">
        <f t="shared" si="190"/>
        <v/>
      </c>
      <c r="AL536" s="106" t="str">
        <f t="shared" si="191"/>
        <v/>
      </c>
      <c r="AM536" s="106" t="str">
        <f t="shared" si="192"/>
        <v/>
      </c>
      <c r="AN536" s="106" t="str">
        <f t="shared" si="193"/>
        <v/>
      </c>
      <c r="AR536" s="106" t="str">
        <f t="shared" si="194"/>
        <v/>
      </c>
      <c r="AS536" s="106" t="str">
        <f t="shared" si="195"/>
        <v/>
      </c>
      <c r="AT536" s="106" t="str">
        <f t="shared" si="196"/>
        <v/>
      </c>
      <c r="AU536" s="106" t="str">
        <f t="shared" si="197"/>
        <v/>
      </c>
      <c r="AV536" s="106" t="str">
        <f t="shared" si="198"/>
        <v/>
      </c>
    </row>
    <row r="537" spans="4:48">
      <c r="D537" s="159">
        <v>530</v>
      </c>
      <c r="F537" s="159" t="str">
        <f t="shared" si="200"/>
        <v/>
      </c>
      <c r="G537" s="159" t="str">
        <f t="shared" si="200"/>
        <v/>
      </c>
      <c r="H537" s="159" t="str">
        <f t="shared" si="200"/>
        <v/>
      </c>
      <c r="I537" s="159" t="str">
        <f t="shared" si="200"/>
        <v/>
      </c>
      <c r="J537" s="159" t="str">
        <f t="shared" si="200"/>
        <v/>
      </c>
      <c r="K537" s="292"/>
      <c r="L537" s="292"/>
      <c r="N537" s="319">
        <v>-3.198340065708808E-2</v>
      </c>
      <c r="P537" s="319">
        <v>4.0869666932873546E-3</v>
      </c>
      <c r="R537" s="319">
        <v>0.4975719403071408</v>
      </c>
      <c r="AC537" s="300" t="str">
        <f t="shared" si="187"/>
        <v/>
      </c>
      <c r="AD537" s="300" t="str">
        <f t="shared" si="186"/>
        <v/>
      </c>
      <c r="AE537" s="300" t="str">
        <f t="shared" si="184"/>
        <v/>
      </c>
      <c r="AF537" s="300" t="str">
        <f t="shared" si="185"/>
        <v/>
      </c>
      <c r="AI537" s="63" t="str">
        <f t="shared" si="188"/>
        <v/>
      </c>
      <c r="AJ537" s="106" t="str">
        <f t="shared" si="189"/>
        <v/>
      </c>
      <c r="AK537" s="106" t="str">
        <f t="shared" si="190"/>
        <v/>
      </c>
      <c r="AL537" s="106" t="str">
        <f t="shared" si="191"/>
        <v/>
      </c>
      <c r="AM537" s="106" t="str">
        <f t="shared" si="192"/>
        <v/>
      </c>
      <c r="AN537" s="106" t="str">
        <f t="shared" si="193"/>
        <v/>
      </c>
      <c r="AR537" s="106" t="str">
        <f t="shared" si="194"/>
        <v/>
      </c>
      <c r="AS537" s="106" t="str">
        <f t="shared" si="195"/>
        <v/>
      </c>
      <c r="AT537" s="106" t="str">
        <f t="shared" si="196"/>
        <v/>
      </c>
      <c r="AU537" s="106" t="str">
        <f t="shared" si="197"/>
        <v/>
      </c>
      <c r="AV537" s="106" t="str">
        <f t="shared" si="198"/>
        <v/>
      </c>
    </row>
    <row r="538" spans="4:48">
      <c r="D538" s="159">
        <v>531</v>
      </c>
      <c r="F538" s="159" t="str">
        <f t="shared" ref="F538:J547" si="201">IF($C$5=0,IF($D538&gt;$A$5,"",INDIRECT(CONCATENATE("B",RANDBETWEEN(11,$D$5)))),IF($D538&gt;$A$5,"",$C$3*INDIRECT(CONCATENATE("B",RANDBETWEEN(11,$D$5)))))</f>
        <v/>
      </c>
      <c r="G538" s="159" t="str">
        <f t="shared" si="201"/>
        <v/>
      </c>
      <c r="H538" s="159" t="str">
        <f t="shared" si="201"/>
        <v/>
      </c>
      <c r="I538" s="159" t="str">
        <f t="shared" si="201"/>
        <v/>
      </c>
      <c r="J538" s="159" t="str">
        <f t="shared" si="201"/>
        <v/>
      </c>
      <c r="K538" s="292"/>
      <c r="L538" s="292"/>
      <c r="N538" s="319">
        <v>-2.0321323661598847E-2</v>
      </c>
      <c r="P538" s="319">
        <v>4.8313629995780649E-3</v>
      </c>
      <c r="R538" s="319">
        <v>0.61287240435507129</v>
      </c>
      <c r="AC538" s="300" t="str">
        <f t="shared" si="187"/>
        <v/>
      </c>
      <c r="AD538" s="300" t="str">
        <f t="shared" si="186"/>
        <v/>
      </c>
      <c r="AE538" s="300" t="str">
        <f t="shared" si="184"/>
        <v/>
      </c>
      <c r="AF538" s="300" t="str">
        <f t="shared" si="185"/>
        <v/>
      </c>
      <c r="AI538" s="63" t="str">
        <f t="shared" si="188"/>
        <v/>
      </c>
      <c r="AJ538" s="106" t="str">
        <f t="shared" si="189"/>
        <v/>
      </c>
      <c r="AK538" s="106" t="str">
        <f t="shared" si="190"/>
        <v/>
      </c>
      <c r="AL538" s="106" t="str">
        <f t="shared" si="191"/>
        <v/>
      </c>
      <c r="AM538" s="106" t="str">
        <f t="shared" si="192"/>
        <v/>
      </c>
      <c r="AN538" s="106" t="str">
        <f t="shared" si="193"/>
        <v/>
      </c>
      <c r="AR538" s="106" t="str">
        <f t="shared" si="194"/>
        <v/>
      </c>
      <c r="AS538" s="106" t="str">
        <f t="shared" si="195"/>
        <v/>
      </c>
      <c r="AT538" s="106" t="str">
        <f t="shared" si="196"/>
        <v/>
      </c>
      <c r="AU538" s="106" t="str">
        <f t="shared" si="197"/>
        <v/>
      </c>
      <c r="AV538" s="106" t="str">
        <f t="shared" si="198"/>
        <v/>
      </c>
    </row>
    <row r="539" spans="4:48">
      <c r="D539" s="159">
        <v>532</v>
      </c>
      <c r="F539" s="159" t="str">
        <f t="shared" si="201"/>
        <v/>
      </c>
      <c r="G539" s="159" t="str">
        <f t="shared" si="201"/>
        <v/>
      </c>
      <c r="H539" s="159" t="str">
        <f t="shared" si="201"/>
        <v/>
      </c>
      <c r="I539" s="159" t="str">
        <f t="shared" si="201"/>
        <v/>
      </c>
      <c r="J539" s="159" t="str">
        <f t="shared" si="201"/>
        <v/>
      </c>
      <c r="K539" s="292"/>
      <c r="L539" s="292"/>
      <c r="N539" s="319">
        <v>-3.981812055877515E-2</v>
      </c>
      <c r="P539" s="319">
        <v>3.9644814075012504E-3</v>
      </c>
      <c r="R539" s="319">
        <v>0.47901007248846783</v>
      </c>
      <c r="AC539" s="300" t="str">
        <f t="shared" si="187"/>
        <v/>
      </c>
      <c r="AD539" s="300" t="str">
        <f t="shared" si="186"/>
        <v/>
      </c>
      <c r="AE539" s="300" t="str">
        <f t="shared" si="184"/>
        <v/>
      </c>
      <c r="AF539" s="300" t="str">
        <f t="shared" si="185"/>
        <v/>
      </c>
      <c r="AI539" s="63" t="str">
        <f t="shared" si="188"/>
        <v/>
      </c>
      <c r="AJ539" s="106" t="str">
        <f t="shared" si="189"/>
        <v/>
      </c>
      <c r="AK539" s="106" t="str">
        <f t="shared" si="190"/>
        <v/>
      </c>
      <c r="AL539" s="106" t="str">
        <f t="shared" si="191"/>
        <v/>
      </c>
      <c r="AM539" s="106" t="str">
        <f t="shared" si="192"/>
        <v/>
      </c>
      <c r="AN539" s="106" t="str">
        <f t="shared" si="193"/>
        <v/>
      </c>
      <c r="AR539" s="106" t="str">
        <f t="shared" si="194"/>
        <v/>
      </c>
      <c r="AS539" s="106" t="str">
        <f t="shared" si="195"/>
        <v/>
      </c>
      <c r="AT539" s="106" t="str">
        <f t="shared" si="196"/>
        <v/>
      </c>
      <c r="AU539" s="106" t="str">
        <f t="shared" si="197"/>
        <v/>
      </c>
      <c r="AV539" s="106" t="str">
        <f t="shared" si="198"/>
        <v/>
      </c>
    </row>
    <row r="540" spans="4:48">
      <c r="D540" s="159">
        <v>533</v>
      </c>
      <c r="F540" s="159" t="str">
        <f t="shared" si="201"/>
        <v/>
      </c>
      <c r="G540" s="159" t="str">
        <f t="shared" si="201"/>
        <v/>
      </c>
      <c r="H540" s="159" t="str">
        <f t="shared" si="201"/>
        <v/>
      </c>
      <c r="I540" s="159" t="str">
        <f t="shared" si="201"/>
        <v/>
      </c>
      <c r="J540" s="159" t="str">
        <f t="shared" si="201"/>
        <v/>
      </c>
      <c r="K540" s="292"/>
      <c r="L540" s="292"/>
      <c r="N540" s="319">
        <v>-3.049352992010966E-2</v>
      </c>
      <c r="P540" s="319">
        <v>4.5832308974811595E-3</v>
      </c>
      <c r="R540" s="319">
        <v>0.57348487374425283</v>
      </c>
      <c r="AC540" s="300" t="str">
        <f t="shared" si="187"/>
        <v/>
      </c>
      <c r="AD540" s="300" t="str">
        <f t="shared" si="186"/>
        <v/>
      </c>
      <c r="AE540" s="300" t="str">
        <f t="shared" si="184"/>
        <v/>
      </c>
      <c r="AF540" s="300" t="str">
        <f t="shared" si="185"/>
        <v/>
      </c>
      <c r="AI540" s="63" t="str">
        <f t="shared" si="188"/>
        <v/>
      </c>
      <c r="AJ540" s="106" t="str">
        <f t="shared" si="189"/>
        <v/>
      </c>
      <c r="AK540" s="106" t="str">
        <f t="shared" si="190"/>
        <v/>
      </c>
      <c r="AL540" s="106" t="str">
        <f t="shared" si="191"/>
        <v/>
      </c>
      <c r="AM540" s="106" t="str">
        <f t="shared" si="192"/>
        <v/>
      </c>
      <c r="AN540" s="106" t="str">
        <f t="shared" si="193"/>
        <v/>
      </c>
      <c r="AR540" s="106" t="str">
        <f t="shared" si="194"/>
        <v/>
      </c>
      <c r="AS540" s="106" t="str">
        <f t="shared" si="195"/>
        <v/>
      </c>
      <c r="AT540" s="106" t="str">
        <f t="shared" si="196"/>
        <v/>
      </c>
      <c r="AU540" s="106" t="str">
        <f t="shared" si="197"/>
        <v/>
      </c>
      <c r="AV540" s="106" t="str">
        <f t="shared" si="198"/>
        <v/>
      </c>
    </row>
    <row r="541" spans="4:48">
      <c r="D541" s="159">
        <v>534</v>
      </c>
      <c r="F541" s="159" t="str">
        <f t="shared" si="201"/>
        <v/>
      </c>
      <c r="G541" s="159" t="str">
        <f t="shared" si="201"/>
        <v/>
      </c>
      <c r="H541" s="159" t="str">
        <f t="shared" si="201"/>
        <v/>
      </c>
      <c r="I541" s="159" t="str">
        <f t="shared" si="201"/>
        <v/>
      </c>
      <c r="J541" s="159" t="str">
        <f t="shared" si="201"/>
        <v/>
      </c>
      <c r="K541" s="292"/>
      <c r="L541" s="292"/>
      <c r="N541" s="319">
        <v>-6.0460099799131077E-2</v>
      </c>
      <c r="P541" s="319">
        <v>2.7326618013251286E-3</v>
      </c>
      <c r="R541" s="319">
        <v>0.30793628829469166</v>
      </c>
      <c r="AC541" s="300" t="str">
        <f t="shared" si="187"/>
        <v/>
      </c>
      <c r="AD541" s="300" t="str">
        <f t="shared" si="186"/>
        <v/>
      </c>
      <c r="AE541" s="300" t="str">
        <f t="shared" si="184"/>
        <v/>
      </c>
      <c r="AF541" s="300" t="str">
        <f t="shared" si="185"/>
        <v/>
      </c>
      <c r="AI541" s="63" t="str">
        <f t="shared" si="188"/>
        <v/>
      </c>
      <c r="AJ541" s="106" t="str">
        <f t="shared" si="189"/>
        <v/>
      </c>
      <c r="AK541" s="106" t="str">
        <f t="shared" si="190"/>
        <v/>
      </c>
      <c r="AL541" s="106" t="str">
        <f t="shared" si="191"/>
        <v/>
      </c>
      <c r="AM541" s="106" t="str">
        <f t="shared" si="192"/>
        <v/>
      </c>
      <c r="AN541" s="106" t="str">
        <f t="shared" si="193"/>
        <v/>
      </c>
      <c r="AR541" s="106" t="str">
        <f t="shared" si="194"/>
        <v/>
      </c>
      <c r="AS541" s="106" t="str">
        <f t="shared" si="195"/>
        <v/>
      </c>
      <c r="AT541" s="106" t="str">
        <f t="shared" si="196"/>
        <v/>
      </c>
      <c r="AU541" s="106" t="str">
        <f t="shared" si="197"/>
        <v/>
      </c>
      <c r="AV541" s="106" t="str">
        <f t="shared" si="198"/>
        <v/>
      </c>
    </row>
    <row r="542" spans="4:48">
      <c r="D542" s="159">
        <v>535</v>
      </c>
      <c r="F542" s="159" t="str">
        <f t="shared" si="201"/>
        <v/>
      </c>
      <c r="G542" s="159" t="str">
        <f t="shared" si="201"/>
        <v/>
      </c>
      <c r="H542" s="159" t="str">
        <f t="shared" si="201"/>
        <v/>
      </c>
      <c r="I542" s="159" t="str">
        <f t="shared" si="201"/>
        <v/>
      </c>
      <c r="J542" s="159" t="str">
        <f t="shared" si="201"/>
        <v/>
      </c>
      <c r="K542" s="292"/>
      <c r="L542" s="292"/>
      <c r="N542" s="319">
        <v>-4.6123577971080583E-2</v>
      </c>
      <c r="P542" s="319">
        <v>5.3421474818639578E-3</v>
      </c>
      <c r="R542" s="319">
        <v>0.69736749578772272</v>
      </c>
      <c r="AC542" s="300" t="str">
        <f t="shared" si="187"/>
        <v/>
      </c>
      <c r="AD542" s="300" t="str">
        <f t="shared" si="186"/>
        <v/>
      </c>
      <c r="AE542" s="300" t="str">
        <f t="shared" si="184"/>
        <v/>
      </c>
      <c r="AF542" s="300" t="str">
        <f t="shared" si="185"/>
        <v/>
      </c>
      <c r="AI542" s="63" t="str">
        <f t="shared" si="188"/>
        <v/>
      </c>
      <c r="AJ542" s="106" t="str">
        <f t="shared" si="189"/>
        <v/>
      </c>
      <c r="AK542" s="106" t="str">
        <f t="shared" si="190"/>
        <v/>
      </c>
      <c r="AL542" s="106" t="str">
        <f t="shared" si="191"/>
        <v/>
      </c>
      <c r="AM542" s="106" t="str">
        <f t="shared" si="192"/>
        <v/>
      </c>
      <c r="AN542" s="106" t="str">
        <f t="shared" si="193"/>
        <v/>
      </c>
      <c r="AR542" s="106" t="str">
        <f t="shared" si="194"/>
        <v/>
      </c>
      <c r="AS542" s="106" t="str">
        <f t="shared" si="195"/>
        <v/>
      </c>
      <c r="AT542" s="106" t="str">
        <f t="shared" si="196"/>
        <v/>
      </c>
      <c r="AU542" s="106" t="str">
        <f t="shared" si="197"/>
        <v/>
      </c>
      <c r="AV542" s="106" t="str">
        <f t="shared" si="198"/>
        <v/>
      </c>
    </row>
    <row r="543" spans="4:48">
      <c r="D543" s="159">
        <v>536</v>
      </c>
      <c r="F543" s="159" t="str">
        <f t="shared" si="201"/>
        <v/>
      </c>
      <c r="G543" s="159" t="str">
        <f t="shared" si="201"/>
        <v/>
      </c>
      <c r="H543" s="159" t="str">
        <f t="shared" si="201"/>
        <v/>
      </c>
      <c r="I543" s="159" t="str">
        <f t="shared" si="201"/>
        <v/>
      </c>
      <c r="J543" s="159" t="str">
        <f t="shared" si="201"/>
        <v/>
      </c>
      <c r="K543" s="292"/>
      <c r="L543" s="292"/>
      <c r="N543" s="319">
        <v>-3.1983400657087976E-2</v>
      </c>
      <c r="P543" s="319">
        <v>4.770120356685008E-3</v>
      </c>
      <c r="R543" s="319">
        <v>0.60284575039789923</v>
      </c>
      <c r="AC543" s="300" t="str">
        <f t="shared" si="187"/>
        <v/>
      </c>
      <c r="AD543" s="300" t="str">
        <f t="shared" si="186"/>
        <v/>
      </c>
      <c r="AE543" s="300" t="str">
        <f t="shared" si="184"/>
        <v/>
      </c>
      <c r="AF543" s="300" t="str">
        <f t="shared" si="185"/>
        <v/>
      </c>
      <c r="AI543" s="63" t="str">
        <f t="shared" si="188"/>
        <v/>
      </c>
      <c r="AJ543" s="106" t="str">
        <f t="shared" si="189"/>
        <v/>
      </c>
      <c r="AK543" s="106" t="str">
        <f t="shared" si="190"/>
        <v/>
      </c>
      <c r="AL543" s="106" t="str">
        <f t="shared" si="191"/>
        <v/>
      </c>
      <c r="AM543" s="106" t="str">
        <f t="shared" si="192"/>
        <v/>
      </c>
      <c r="AN543" s="106" t="str">
        <f t="shared" si="193"/>
        <v/>
      </c>
      <c r="AR543" s="106" t="str">
        <f t="shared" si="194"/>
        <v/>
      </c>
      <c r="AS543" s="106" t="str">
        <f t="shared" si="195"/>
        <v/>
      </c>
      <c r="AT543" s="106" t="str">
        <f t="shared" si="196"/>
        <v/>
      </c>
      <c r="AU543" s="106" t="str">
        <f t="shared" si="197"/>
        <v/>
      </c>
      <c r="AV543" s="106" t="str">
        <f t="shared" si="198"/>
        <v/>
      </c>
    </row>
    <row r="544" spans="4:48">
      <c r="D544" s="159">
        <v>537</v>
      </c>
      <c r="F544" s="159" t="str">
        <f t="shared" si="201"/>
        <v/>
      </c>
      <c r="G544" s="159" t="str">
        <f t="shared" si="201"/>
        <v/>
      </c>
      <c r="H544" s="159" t="str">
        <f t="shared" si="201"/>
        <v/>
      </c>
      <c r="I544" s="159" t="str">
        <f t="shared" si="201"/>
        <v/>
      </c>
      <c r="J544" s="159" t="str">
        <f t="shared" si="201"/>
        <v/>
      </c>
      <c r="K544" s="292"/>
      <c r="L544" s="292"/>
      <c r="N544" s="319">
        <v>-4.6123577971080604E-2</v>
      </c>
      <c r="P544" s="319">
        <v>5.6136407663613429E-3</v>
      </c>
      <c r="R544" s="319">
        <v>0.74388147824124196</v>
      </c>
      <c r="AC544" s="300" t="str">
        <f t="shared" si="187"/>
        <v/>
      </c>
      <c r="AD544" s="300" t="str">
        <f t="shared" si="186"/>
        <v/>
      </c>
      <c r="AE544" s="300" t="str">
        <f t="shared" si="184"/>
        <v/>
      </c>
      <c r="AF544" s="300" t="str">
        <f t="shared" si="185"/>
        <v/>
      </c>
      <c r="AI544" s="63" t="str">
        <f t="shared" si="188"/>
        <v/>
      </c>
      <c r="AJ544" s="106" t="str">
        <f t="shared" si="189"/>
        <v/>
      </c>
      <c r="AK544" s="106" t="str">
        <f t="shared" si="190"/>
        <v/>
      </c>
      <c r="AL544" s="106" t="str">
        <f t="shared" si="191"/>
        <v/>
      </c>
      <c r="AM544" s="106" t="str">
        <f t="shared" si="192"/>
        <v/>
      </c>
      <c r="AN544" s="106" t="str">
        <f t="shared" si="193"/>
        <v/>
      </c>
      <c r="AR544" s="106" t="str">
        <f t="shared" si="194"/>
        <v/>
      </c>
      <c r="AS544" s="106" t="str">
        <f t="shared" si="195"/>
        <v/>
      </c>
      <c r="AT544" s="106" t="str">
        <f t="shared" si="196"/>
        <v/>
      </c>
      <c r="AU544" s="106" t="str">
        <f t="shared" si="197"/>
        <v/>
      </c>
      <c r="AV544" s="106" t="str">
        <f t="shared" si="198"/>
        <v/>
      </c>
    </row>
    <row r="545" spans="4:48">
      <c r="D545" s="159">
        <v>538</v>
      </c>
      <c r="F545" s="159" t="str">
        <f t="shared" si="201"/>
        <v/>
      </c>
      <c r="G545" s="159" t="str">
        <f t="shared" si="201"/>
        <v/>
      </c>
      <c r="H545" s="159" t="str">
        <f t="shared" si="201"/>
        <v/>
      </c>
      <c r="I545" s="159" t="str">
        <f t="shared" si="201"/>
        <v/>
      </c>
      <c r="J545" s="159" t="str">
        <f t="shared" si="201"/>
        <v/>
      </c>
      <c r="K545" s="292"/>
      <c r="L545" s="292"/>
      <c r="N545" s="319">
        <v>-2.4084752413018863E-2</v>
      </c>
      <c r="P545" s="319">
        <v>4.6065920798816417E-3</v>
      </c>
      <c r="R545" s="319">
        <v>0.57712536662934943</v>
      </c>
      <c r="AC545" s="300" t="str">
        <f t="shared" si="187"/>
        <v/>
      </c>
      <c r="AD545" s="300" t="str">
        <f t="shared" si="186"/>
        <v/>
      </c>
      <c r="AE545" s="300" t="str">
        <f t="shared" si="184"/>
        <v/>
      </c>
      <c r="AF545" s="300" t="str">
        <f t="shared" si="185"/>
        <v/>
      </c>
      <c r="AI545" s="63" t="str">
        <f t="shared" si="188"/>
        <v/>
      </c>
      <c r="AJ545" s="106" t="str">
        <f t="shared" si="189"/>
        <v/>
      </c>
      <c r="AK545" s="106" t="str">
        <f t="shared" si="190"/>
        <v/>
      </c>
      <c r="AL545" s="106" t="str">
        <f t="shared" si="191"/>
        <v/>
      </c>
      <c r="AM545" s="106" t="str">
        <f t="shared" si="192"/>
        <v/>
      </c>
      <c r="AN545" s="106" t="str">
        <f t="shared" si="193"/>
        <v/>
      </c>
      <c r="AR545" s="106" t="str">
        <f t="shared" si="194"/>
        <v/>
      </c>
      <c r="AS545" s="106" t="str">
        <f t="shared" si="195"/>
        <v/>
      </c>
      <c r="AT545" s="106" t="str">
        <f t="shared" si="196"/>
        <v/>
      </c>
      <c r="AU545" s="106" t="str">
        <f t="shared" si="197"/>
        <v/>
      </c>
      <c r="AV545" s="106" t="str">
        <f t="shared" si="198"/>
        <v/>
      </c>
    </row>
    <row r="546" spans="4:48">
      <c r="D546" s="159">
        <v>539</v>
      </c>
      <c r="F546" s="159" t="str">
        <f t="shared" si="201"/>
        <v/>
      </c>
      <c r="G546" s="159" t="str">
        <f t="shared" si="201"/>
        <v/>
      </c>
      <c r="H546" s="159" t="str">
        <f t="shared" si="201"/>
        <v/>
      </c>
      <c r="I546" s="159" t="str">
        <f t="shared" si="201"/>
        <v/>
      </c>
      <c r="J546" s="159" t="str">
        <f t="shared" si="201"/>
        <v/>
      </c>
      <c r="K546" s="292"/>
      <c r="L546" s="292"/>
      <c r="N546" s="319">
        <v>-4.3916642025522867E-2</v>
      </c>
      <c r="P546" s="319">
        <v>3.4214948385064801E-3</v>
      </c>
      <c r="R546" s="319">
        <v>0.4011639794087325</v>
      </c>
      <c r="AC546" s="300" t="str">
        <f t="shared" si="187"/>
        <v/>
      </c>
      <c r="AD546" s="300" t="str">
        <f t="shared" si="186"/>
        <v/>
      </c>
      <c r="AE546" s="300" t="str">
        <f t="shared" si="184"/>
        <v/>
      </c>
      <c r="AF546" s="300" t="str">
        <f t="shared" si="185"/>
        <v/>
      </c>
      <c r="AI546" s="63" t="str">
        <f t="shared" si="188"/>
        <v/>
      </c>
      <c r="AJ546" s="106" t="str">
        <f t="shared" si="189"/>
        <v/>
      </c>
      <c r="AK546" s="106" t="str">
        <f t="shared" si="190"/>
        <v/>
      </c>
      <c r="AL546" s="106" t="str">
        <f t="shared" si="191"/>
        <v/>
      </c>
      <c r="AM546" s="106" t="str">
        <f t="shared" si="192"/>
        <v/>
      </c>
      <c r="AN546" s="106" t="str">
        <f t="shared" si="193"/>
        <v/>
      </c>
      <c r="AR546" s="106" t="str">
        <f t="shared" si="194"/>
        <v/>
      </c>
      <c r="AS546" s="106" t="str">
        <f t="shared" si="195"/>
        <v/>
      </c>
      <c r="AT546" s="106" t="str">
        <f t="shared" si="196"/>
        <v/>
      </c>
      <c r="AU546" s="106" t="str">
        <f t="shared" si="197"/>
        <v/>
      </c>
      <c r="AV546" s="106" t="str">
        <f t="shared" si="198"/>
        <v/>
      </c>
    </row>
    <row r="547" spans="4:48">
      <c r="D547" s="159">
        <v>540</v>
      </c>
      <c r="F547" s="159" t="str">
        <f t="shared" si="201"/>
        <v/>
      </c>
      <c r="G547" s="159" t="str">
        <f t="shared" si="201"/>
        <v/>
      </c>
      <c r="H547" s="159" t="str">
        <f t="shared" si="201"/>
        <v/>
      </c>
      <c r="I547" s="159" t="str">
        <f t="shared" si="201"/>
        <v/>
      </c>
      <c r="J547" s="159" t="str">
        <f t="shared" si="201"/>
        <v/>
      </c>
      <c r="K547" s="292"/>
      <c r="L547" s="292"/>
      <c r="N547" s="319">
        <v>-1.6121654195544333E-2</v>
      </c>
      <c r="P547" s="319">
        <v>6.7052932781345772E-3</v>
      </c>
      <c r="R547" s="319">
        <v>0.94482101674950214</v>
      </c>
      <c r="AC547" s="300" t="str">
        <f t="shared" si="187"/>
        <v/>
      </c>
      <c r="AD547" s="300" t="str">
        <f t="shared" si="186"/>
        <v/>
      </c>
      <c r="AE547" s="300" t="str">
        <f t="shared" si="184"/>
        <v/>
      </c>
      <c r="AF547" s="300" t="str">
        <f t="shared" si="185"/>
        <v/>
      </c>
      <c r="AI547" s="63" t="str">
        <f t="shared" si="188"/>
        <v/>
      </c>
      <c r="AJ547" s="106" t="str">
        <f t="shared" si="189"/>
        <v/>
      </c>
      <c r="AK547" s="106" t="str">
        <f t="shared" si="190"/>
        <v/>
      </c>
      <c r="AL547" s="106" t="str">
        <f t="shared" si="191"/>
        <v/>
      </c>
      <c r="AM547" s="106" t="str">
        <f t="shared" si="192"/>
        <v/>
      </c>
      <c r="AN547" s="106" t="str">
        <f t="shared" si="193"/>
        <v/>
      </c>
      <c r="AR547" s="106" t="str">
        <f t="shared" si="194"/>
        <v/>
      </c>
      <c r="AS547" s="106" t="str">
        <f t="shared" si="195"/>
        <v/>
      </c>
      <c r="AT547" s="106" t="str">
        <f t="shared" si="196"/>
        <v/>
      </c>
      <c r="AU547" s="106" t="str">
        <f t="shared" si="197"/>
        <v/>
      </c>
      <c r="AV547" s="106" t="str">
        <f t="shared" si="198"/>
        <v/>
      </c>
    </row>
    <row r="548" spans="4:48">
      <c r="D548" s="159">
        <v>541</v>
      </c>
      <c r="F548" s="159" t="str">
        <f t="shared" ref="F548:J557" si="202">IF($C$5=0,IF($D548&gt;$A$5,"",INDIRECT(CONCATENATE("B",RANDBETWEEN(11,$D$5)))),IF($D548&gt;$A$5,"",$C$3*INDIRECT(CONCATENATE("B",RANDBETWEEN(11,$D$5)))))</f>
        <v/>
      </c>
      <c r="G548" s="159" t="str">
        <f t="shared" si="202"/>
        <v/>
      </c>
      <c r="H548" s="159" t="str">
        <f t="shared" si="202"/>
        <v/>
      </c>
      <c r="I548" s="159" t="str">
        <f t="shared" si="202"/>
        <v/>
      </c>
      <c r="J548" s="159" t="str">
        <f t="shared" si="202"/>
        <v/>
      </c>
      <c r="K548" s="292"/>
      <c r="L548" s="292"/>
      <c r="N548" s="319">
        <v>-2.825043151778334E-2</v>
      </c>
      <c r="P548" s="319">
        <v>5.0706541973665744E-3</v>
      </c>
      <c r="R548" s="319">
        <v>0.65209416563235512</v>
      </c>
      <c r="AC548" s="300" t="str">
        <f t="shared" si="187"/>
        <v/>
      </c>
      <c r="AD548" s="300" t="str">
        <f t="shared" si="186"/>
        <v/>
      </c>
      <c r="AE548" s="300" t="str">
        <f t="shared" si="184"/>
        <v/>
      </c>
      <c r="AF548" s="300" t="str">
        <f t="shared" si="185"/>
        <v/>
      </c>
      <c r="AI548" s="63" t="str">
        <f t="shared" si="188"/>
        <v/>
      </c>
      <c r="AJ548" s="106" t="str">
        <f t="shared" si="189"/>
        <v/>
      </c>
      <c r="AK548" s="106" t="str">
        <f t="shared" si="190"/>
        <v/>
      </c>
      <c r="AL548" s="106" t="str">
        <f t="shared" si="191"/>
        <v/>
      </c>
      <c r="AM548" s="106" t="str">
        <f t="shared" si="192"/>
        <v/>
      </c>
      <c r="AN548" s="106" t="str">
        <f t="shared" si="193"/>
        <v/>
      </c>
      <c r="AR548" s="106" t="str">
        <f t="shared" si="194"/>
        <v/>
      </c>
      <c r="AS548" s="106" t="str">
        <f t="shared" si="195"/>
        <v/>
      </c>
      <c r="AT548" s="106" t="str">
        <f t="shared" si="196"/>
        <v/>
      </c>
      <c r="AU548" s="106" t="str">
        <f t="shared" si="197"/>
        <v/>
      </c>
      <c r="AV548" s="106" t="str">
        <f t="shared" si="198"/>
        <v/>
      </c>
    </row>
    <row r="549" spans="4:48">
      <c r="D549" s="159">
        <v>542</v>
      </c>
      <c r="F549" s="159" t="str">
        <f t="shared" si="202"/>
        <v/>
      </c>
      <c r="G549" s="159" t="str">
        <f t="shared" si="202"/>
        <v/>
      </c>
      <c r="H549" s="159" t="str">
        <f t="shared" si="202"/>
        <v/>
      </c>
      <c r="I549" s="159" t="str">
        <f t="shared" si="202"/>
        <v/>
      </c>
      <c r="J549" s="159" t="str">
        <f t="shared" si="202"/>
        <v/>
      </c>
      <c r="K549" s="292"/>
      <c r="L549" s="292"/>
      <c r="N549" s="319">
        <v>-7.0528002312619811E-2</v>
      </c>
      <c r="P549" s="319">
        <v>3.5995433934019414E-3</v>
      </c>
      <c r="R549" s="319">
        <v>0.4263150638966029</v>
      </c>
      <c r="AC549" s="300" t="str">
        <f t="shared" si="187"/>
        <v/>
      </c>
      <c r="AD549" s="300" t="str">
        <f t="shared" si="186"/>
        <v/>
      </c>
      <c r="AE549" s="300" t="str">
        <f t="shared" si="184"/>
        <v/>
      </c>
      <c r="AF549" s="300" t="str">
        <f t="shared" si="185"/>
        <v/>
      </c>
      <c r="AI549" s="63" t="str">
        <f t="shared" si="188"/>
        <v/>
      </c>
      <c r="AJ549" s="106" t="str">
        <f t="shared" si="189"/>
        <v/>
      </c>
      <c r="AK549" s="106" t="str">
        <f t="shared" si="190"/>
        <v/>
      </c>
      <c r="AL549" s="106" t="str">
        <f t="shared" si="191"/>
        <v/>
      </c>
      <c r="AM549" s="106" t="str">
        <f t="shared" si="192"/>
        <v/>
      </c>
      <c r="AN549" s="106" t="str">
        <f t="shared" si="193"/>
        <v/>
      </c>
      <c r="AR549" s="106" t="str">
        <f t="shared" si="194"/>
        <v/>
      </c>
      <c r="AS549" s="106" t="str">
        <f t="shared" si="195"/>
        <v/>
      </c>
      <c r="AT549" s="106" t="str">
        <f t="shared" si="196"/>
        <v/>
      </c>
      <c r="AU549" s="106" t="str">
        <f t="shared" si="197"/>
        <v/>
      </c>
      <c r="AV549" s="106" t="str">
        <f t="shared" si="198"/>
        <v/>
      </c>
    </row>
    <row r="550" spans="4:48">
      <c r="D550" s="159">
        <v>543</v>
      </c>
      <c r="F550" s="159" t="str">
        <f t="shared" si="202"/>
        <v/>
      </c>
      <c r="G550" s="159" t="str">
        <f t="shared" si="202"/>
        <v/>
      </c>
      <c r="H550" s="159" t="str">
        <f t="shared" si="202"/>
        <v/>
      </c>
      <c r="I550" s="159" t="str">
        <f t="shared" si="202"/>
        <v/>
      </c>
      <c r="J550" s="159" t="str">
        <f t="shared" si="202"/>
        <v/>
      </c>
      <c r="K550" s="292"/>
      <c r="L550" s="292"/>
      <c r="N550" s="319">
        <v>-3.314605874397903E-2</v>
      </c>
      <c r="P550" s="319">
        <v>3.777591948297401E-3</v>
      </c>
      <c r="R550" s="319">
        <v>0.45191761378053741</v>
      </c>
      <c r="AC550" s="300" t="str">
        <f t="shared" si="187"/>
        <v/>
      </c>
      <c r="AD550" s="300" t="str">
        <f t="shared" si="186"/>
        <v/>
      </c>
      <c r="AE550" s="300" t="str">
        <f t="shared" si="184"/>
        <v/>
      </c>
      <c r="AF550" s="300" t="str">
        <f t="shared" si="185"/>
        <v/>
      </c>
      <c r="AI550" s="63" t="str">
        <f t="shared" si="188"/>
        <v/>
      </c>
      <c r="AJ550" s="106" t="str">
        <f t="shared" si="189"/>
        <v/>
      </c>
      <c r="AK550" s="106" t="str">
        <f t="shared" si="190"/>
        <v/>
      </c>
      <c r="AL550" s="106" t="str">
        <f t="shared" si="191"/>
        <v/>
      </c>
      <c r="AM550" s="106" t="str">
        <f t="shared" si="192"/>
        <v/>
      </c>
      <c r="AN550" s="106" t="str">
        <f t="shared" si="193"/>
        <v/>
      </c>
      <c r="AR550" s="106" t="str">
        <f t="shared" si="194"/>
        <v/>
      </c>
      <c r="AS550" s="106" t="str">
        <f t="shared" si="195"/>
        <v/>
      </c>
      <c r="AT550" s="106" t="str">
        <f t="shared" si="196"/>
        <v/>
      </c>
      <c r="AU550" s="106" t="str">
        <f t="shared" si="197"/>
        <v/>
      </c>
      <c r="AV550" s="106" t="str">
        <f t="shared" si="198"/>
        <v/>
      </c>
    </row>
    <row r="551" spans="4:48">
      <c r="D551" s="159">
        <v>544</v>
      </c>
      <c r="F551" s="159" t="str">
        <f t="shared" si="202"/>
        <v/>
      </c>
      <c r="G551" s="159" t="str">
        <f t="shared" si="202"/>
        <v/>
      </c>
      <c r="H551" s="159" t="str">
        <f t="shared" si="202"/>
        <v/>
      </c>
      <c r="I551" s="159" t="str">
        <f t="shared" si="202"/>
        <v/>
      </c>
      <c r="J551" s="159" t="str">
        <f t="shared" si="202"/>
        <v/>
      </c>
      <c r="K551" s="292"/>
      <c r="L551" s="292"/>
      <c r="N551" s="319">
        <v>-4.7589429527241434E-2</v>
      </c>
      <c r="P551" s="319">
        <v>4.5687106193890688E-3</v>
      </c>
      <c r="R551" s="319">
        <v>0.57094717098836378</v>
      </c>
      <c r="AC551" s="300" t="str">
        <f t="shared" si="187"/>
        <v/>
      </c>
      <c r="AD551" s="300" t="str">
        <f t="shared" si="186"/>
        <v/>
      </c>
      <c r="AE551" s="300" t="str">
        <f t="shared" si="184"/>
        <v/>
      </c>
      <c r="AF551" s="300" t="str">
        <f t="shared" si="185"/>
        <v/>
      </c>
      <c r="AI551" s="63" t="str">
        <f t="shared" si="188"/>
        <v/>
      </c>
      <c r="AJ551" s="106" t="str">
        <f t="shared" si="189"/>
        <v/>
      </c>
      <c r="AK551" s="106" t="str">
        <f t="shared" si="190"/>
        <v/>
      </c>
      <c r="AL551" s="106" t="str">
        <f t="shared" si="191"/>
        <v/>
      </c>
      <c r="AM551" s="106" t="str">
        <f t="shared" si="192"/>
        <v/>
      </c>
      <c r="AN551" s="106" t="str">
        <f t="shared" si="193"/>
        <v/>
      </c>
      <c r="AR551" s="106" t="str">
        <f t="shared" si="194"/>
        <v/>
      </c>
      <c r="AS551" s="106" t="str">
        <f t="shared" si="195"/>
        <v/>
      </c>
      <c r="AT551" s="106" t="str">
        <f t="shared" si="196"/>
        <v/>
      </c>
      <c r="AU551" s="106" t="str">
        <f t="shared" si="197"/>
        <v/>
      </c>
      <c r="AV551" s="106" t="str">
        <f t="shared" si="198"/>
        <v/>
      </c>
    </row>
    <row r="552" spans="4:48">
      <c r="D552" s="159">
        <v>545</v>
      </c>
      <c r="F552" s="159" t="str">
        <f t="shared" si="202"/>
        <v/>
      </c>
      <c r="G552" s="159" t="str">
        <f t="shared" si="202"/>
        <v/>
      </c>
      <c r="H552" s="159" t="str">
        <f t="shared" si="202"/>
        <v/>
      </c>
      <c r="I552" s="159" t="str">
        <f t="shared" si="202"/>
        <v/>
      </c>
      <c r="J552" s="159" t="str">
        <f t="shared" si="202"/>
        <v/>
      </c>
      <c r="K552" s="292"/>
      <c r="L552" s="292"/>
      <c r="N552" s="319">
        <v>-3.4631853257440275E-2</v>
      </c>
      <c r="P552" s="319">
        <v>2.437807334427263E-3</v>
      </c>
      <c r="R552" s="319">
        <v>0.27011153660750975</v>
      </c>
      <c r="AC552" s="300" t="str">
        <f t="shared" si="187"/>
        <v/>
      </c>
      <c r="AD552" s="300" t="str">
        <f t="shared" si="186"/>
        <v/>
      </c>
      <c r="AE552" s="300" t="str">
        <f t="shared" si="184"/>
        <v/>
      </c>
      <c r="AF552" s="300" t="str">
        <f t="shared" si="185"/>
        <v/>
      </c>
      <c r="AI552" s="63" t="str">
        <f t="shared" si="188"/>
        <v/>
      </c>
      <c r="AJ552" s="106" t="str">
        <f t="shared" si="189"/>
        <v/>
      </c>
      <c r="AK552" s="106" t="str">
        <f t="shared" si="190"/>
        <v/>
      </c>
      <c r="AL552" s="106" t="str">
        <f t="shared" si="191"/>
        <v/>
      </c>
      <c r="AM552" s="106" t="str">
        <f t="shared" si="192"/>
        <v/>
      </c>
      <c r="AN552" s="106" t="str">
        <f t="shared" si="193"/>
        <v/>
      </c>
      <c r="AR552" s="106" t="str">
        <f t="shared" si="194"/>
        <v/>
      </c>
      <c r="AS552" s="106" t="str">
        <f t="shared" si="195"/>
        <v/>
      </c>
      <c r="AT552" s="106" t="str">
        <f t="shared" si="196"/>
        <v/>
      </c>
      <c r="AU552" s="106" t="str">
        <f t="shared" si="197"/>
        <v/>
      </c>
      <c r="AV552" s="106" t="str">
        <f t="shared" si="198"/>
        <v/>
      </c>
    </row>
    <row r="553" spans="4:48">
      <c r="D553" s="159">
        <v>546</v>
      </c>
      <c r="F553" s="159" t="str">
        <f t="shared" si="202"/>
        <v/>
      </c>
      <c r="G553" s="159" t="str">
        <f t="shared" si="202"/>
        <v/>
      </c>
      <c r="H553" s="159" t="str">
        <f t="shared" si="202"/>
        <v/>
      </c>
      <c r="I553" s="159" t="str">
        <f t="shared" si="202"/>
        <v/>
      </c>
      <c r="J553" s="159" t="str">
        <f t="shared" si="202"/>
        <v/>
      </c>
      <c r="K553" s="292"/>
      <c r="L553" s="292"/>
      <c r="N553" s="319">
        <v>-4.3916642025523075E-2</v>
      </c>
      <c r="P553" s="319">
        <v>5.1874601093689805E-3</v>
      </c>
      <c r="R553" s="319">
        <v>0.67129464293813412</v>
      </c>
      <c r="AC553" s="300" t="str">
        <f t="shared" si="187"/>
        <v/>
      </c>
      <c r="AD553" s="300" t="str">
        <f t="shared" si="186"/>
        <v/>
      </c>
      <c r="AE553" s="300" t="str">
        <f t="shared" si="184"/>
        <v/>
      </c>
      <c r="AF553" s="300" t="str">
        <f t="shared" si="185"/>
        <v/>
      </c>
      <c r="AI553" s="63" t="str">
        <f t="shared" si="188"/>
        <v/>
      </c>
      <c r="AJ553" s="106" t="str">
        <f t="shared" si="189"/>
        <v/>
      </c>
      <c r="AK553" s="106" t="str">
        <f t="shared" si="190"/>
        <v/>
      </c>
      <c r="AL553" s="106" t="str">
        <f t="shared" si="191"/>
        <v/>
      </c>
      <c r="AM553" s="106" t="str">
        <f t="shared" si="192"/>
        <v/>
      </c>
      <c r="AN553" s="106" t="str">
        <f t="shared" si="193"/>
        <v/>
      </c>
      <c r="AR553" s="106" t="str">
        <f t="shared" si="194"/>
        <v/>
      </c>
      <c r="AS553" s="106" t="str">
        <f t="shared" si="195"/>
        <v/>
      </c>
      <c r="AT553" s="106" t="str">
        <f t="shared" si="196"/>
        <v/>
      </c>
      <c r="AU553" s="106" t="str">
        <f t="shared" si="197"/>
        <v/>
      </c>
      <c r="AV553" s="106" t="str">
        <f t="shared" si="198"/>
        <v/>
      </c>
    </row>
    <row r="554" spans="4:48">
      <c r="D554" s="159">
        <v>547</v>
      </c>
      <c r="F554" s="159" t="str">
        <f t="shared" si="202"/>
        <v/>
      </c>
      <c r="G554" s="159" t="str">
        <f t="shared" si="202"/>
        <v/>
      </c>
      <c r="H554" s="159" t="str">
        <f t="shared" si="202"/>
        <v/>
      </c>
      <c r="I554" s="159" t="str">
        <f t="shared" si="202"/>
        <v/>
      </c>
      <c r="J554" s="159" t="str">
        <f t="shared" si="202"/>
        <v/>
      </c>
      <c r="K554" s="292"/>
      <c r="L554" s="292"/>
      <c r="N554" s="319">
        <v>-3.9818120558775115E-2</v>
      </c>
      <c r="P554" s="319">
        <v>4.6766756270830859E-3</v>
      </c>
      <c r="R554" s="319">
        <v>0.58809746023232323</v>
      </c>
      <c r="AC554" s="300" t="str">
        <f t="shared" si="187"/>
        <v/>
      </c>
      <c r="AD554" s="300" t="str">
        <f t="shared" si="186"/>
        <v/>
      </c>
      <c r="AE554" s="300" t="str">
        <f t="shared" si="184"/>
        <v/>
      </c>
      <c r="AF554" s="300" t="str">
        <f t="shared" si="185"/>
        <v/>
      </c>
      <c r="AI554" s="63" t="str">
        <f t="shared" si="188"/>
        <v/>
      </c>
      <c r="AJ554" s="106" t="str">
        <f t="shared" si="189"/>
        <v/>
      </c>
      <c r="AK554" s="106" t="str">
        <f t="shared" si="190"/>
        <v/>
      </c>
      <c r="AL554" s="106" t="str">
        <f t="shared" si="191"/>
        <v/>
      </c>
      <c r="AM554" s="106" t="str">
        <f t="shared" si="192"/>
        <v/>
      </c>
      <c r="AN554" s="106" t="str">
        <f t="shared" si="193"/>
        <v/>
      </c>
      <c r="AR554" s="106" t="str">
        <f t="shared" si="194"/>
        <v/>
      </c>
      <c r="AS554" s="106" t="str">
        <f t="shared" si="195"/>
        <v/>
      </c>
      <c r="AT554" s="106" t="str">
        <f t="shared" si="196"/>
        <v/>
      </c>
      <c r="AU554" s="106" t="str">
        <f t="shared" si="197"/>
        <v/>
      </c>
      <c r="AV554" s="106" t="str">
        <f t="shared" si="198"/>
        <v/>
      </c>
    </row>
    <row r="555" spans="4:48">
      <c r="D555" s="159">
        <v>548</v>
      </c>
      <c r="F555" s="159" t="str">
        <f t="shared" si="202"/>
        <v/>
      </c>
      <c r="G555" s="159" t="str">
        <f t="shared" si="202"/>
        <v/>
      </c>
      <c r="H555" s="159" t="str">
        <f t="shared" si="202"/>
        <v/>
      </c>
      <c r="I555" s="159" t="str">
        <f t="shared" si="202"/>
        <v/>
      </c>
      <c r="J555" s="159" t="str">
        <f t="shared" si="202"/>
        <v/>
      </c>
      <c r="K555" s="292"/>
      <c r="L555" s="292"/>
      <c r="N555" s="319">
        <v>-3.1983400657088046E-2</v>
      </c>
      <c r="P555" s="319">
        <v>5.8384116860577652E-3</v>
      </c>
      <c r="R555" s="319">
        <v>0.78340820091713659</v>
      </c>
      <c r="AC555" s="300" t="str">
        <f t="shared" si="187"/>
        <v/>
      </c>
      <c r="AD555" s="300" t="str">
        <f t="shared" si="186"/>
        <v/>
      </c>
      <c r="AE555" s="300" t="str">
        <f t="shared" si="184"/>
        <v/>
      </c>
      <c r="AF555" s="300" t="str">
        <f t="shared" si="185"/>
        <v/>
      </c>
      <c r="AI555" s="63" t="str">
        <f t="shared" si="188"/>
        <v/>
      </c>
      <c r="AJ555" s="106" t="str">
        <f t="shared" si="189"/>
        <v/>
      </c>
      <c r="AK555" s="106" t="str">
        <f t="shared" si="190"/>
        <v/>
      </c>
      <c r="AL555" s="106" t="str">
        <f t="shared" si="191"/>
        <v/>
      </c>
      <c r="AM555" s="106" t="str">
        <f t="shared" si="192"/>
        <v/>
      </c>
      <c r="AN555" s="106" t="str">
        <f t="shared" si="193"/>
        <v/>
      </c>
      <c r="AR555" s="106" t="str">
        <f t="shared" si="194"/>
        <v/>
      </c>
      <c r="AS555" s="106" t="str">
        <f t="shared" si="195"/>
        <v/>
      </c>
      <c r="AT555" s="106" t="str">
        <f t="shared" si="196"/>
        <v/>
      </c>
      <c r="AU555" s="106" t="str">
        <f t="shared" si="197"/>
        <v/>
      </c>
      <c r="AV555" s="106" t="str">
        <f t="shared" si="198"/>
        <v/>
      </c>
    </row>
    <row r="556" spans="4:48">
      <c r="D556" s="159">
        <v>549</v>
      </c>
      <c r="F556" s="159" t="str">
        <f t="shared" si="202"/>
        <v/>
      </c>
      <c r="G556" s="159" t="str">
        <f t="shared" si="202"/>
        <v/>
      </c>
      <c r="H556" s="159" t="str">
        <f t="shared" si="202"/>
        <v/>
      </c>
      <c r="I556" s="159" t="str">
        <f t="shared" si="202"/>
        <v/>
      </c>
      <c r="J556" s="159" t="str">
        <f t="shared" si="202"/>
        <v/>
      </c>
      <c r="K556" s="292"/>
      <c r="L556" s="292"/>
      <c r="N556" s="319">
        <v>-4.8733343642507823E-2</v>
      </c>
      <c r="P556" s="319">
        <v>4.5131473502797162E-3</v>
      </c>
      <c r="R556" s="319">
        <v>0.56261373784113422</v>
      </c>
      <c r="AC556" s="300" t="str">
        <f t="shared" si="187"/>
        <v/>
      </c>
      <c r="AD556" s="300" t="str">
        <f t="shared" si="186"/>
        <v/>
      </c>
      <c r="AE556" s="300" t="str">
        <f t="shared" si="184"/>
        <v/>
      </c>
      <c r="AF556" s="300" t="str">
        <f t="shared" si="185"/>
        <v/>
      </c>
      <c r="AI556" s="63" t="str">
        <f t="shared" si="188"/>
        <v/>
      </c>
      <c r="AJ556" s="106" t="str">
        <f t="shared" si="189"/>
        <v/>
      </c>
      <c r="AK556" s="106" t="str">
        <f t="shared" si="190"/>
        <v/>
      </c>
      <c r="AL556" s="106" t="str">
        <f t="shared" si="191"/>
        <v/>
      </c>
      <c r="AM556" s="106" t="str">
        <f t="shared" si="192"/>
        <v/>
      </c>
      <c r="AN556" s="106" t="str">
        <f t="shared" si="193"/>
        <v/>
      </c>
      <c r="AR556" s="106" t="str">
        <f t="shared" si="194"/>
        <v/>
      </c>
      <c r="AS556" s="106" t="str">
        <f t="shared" si="195"/>
        <v/>
      </c>
      <c r="AT556" s="106" t="str">
        <f t="shared" si="196"/>
        <v/>
      </c>
      <c r="AU556" s="106" t="str">
        <f t="shared" si="197"/>
        <v/>
      </c>
      <c r="AV556" s="106" t="str">
        <f t="shared" si="198"/>
        <v/>
      </c>
    </row>
    <row r="557" spans="4:48">
      <c r="D557" s="159">
        <v>550</v>
      </c>
      <c r="F557" s="159" t="str">
        <f t="shared" si="202"/>
        <v/>
      </c>
      <c r="G557" s="159" t="str">
        <f t="shared" si="202"/>
        <v/>
      </c>
      <c r="H557" s="159" t="str">
        <f t="shared" si="202"/>
        <v/>
      </c>
      <c r="I557" s="159" t="str">
        <f t="shared" si="202"/>
        <v/>
      </c>
      <c r="J557" s="159" t="str">
        <f t="shared" si="202"/>
        <v/>
      </c>
      <c r="K557" s="292"/>
      <c r="L557" s="292"/>
      <c r="N557" s="319">
        <v>-3.9818120558775295E-2</v>
      </c>
      <c r="P557" s="319">
        <v>3.4069745604143921E-3</v>
      </c>
      <c r="R557" s="319">
        <v>0.39890419429650592</v>
      </c>
      <c r="AC557" s="300" t="str">
        <f t="shared" si="187"/>
        <v/>
      </c>
      <c r="AD557" s="300" t="str">
        <f t="shared" si="186"/>
        <v/>
      </c>
      <c r="AE557" s="300" t="str">
        <f t="shared" si="184"/>
        <v/>
      </c>
      <c r="AF557" s="300" t="str">
        <f t="shared" si="185"/>
        <v/>
      </c>
      <c r="AI557" s="63" t="str">
        <f t="shared" si="188"/>
        <v/>
      </c>
      <c r="AJ557" s="106" t="str">
        <f t="shared" si="189"/>
        <v/>
      </c>
      <c r="AK557" s="106" t="str">
        <f t="shared" si="190"/>
        <v/>
      </c>
      <c r="AL557" s="106" t="str">
        <f t="shared" si="191"/>
        <v/>
      </c>
      <c r="AM557" s="106" t="str">
        <f t="shared" si="192"/>
        <v/>
      </c>
      <c r="AN557" s="106" t="str">
        <f t="shared" si="193"/>
        <v/>
      </c>
      <c r="AR557" s="106" t="str">
        <f t="shared" si="194"/>
        <v/>
      </c>
      <c r="AS557" s="106" t="str">
        <f t="shared" si="195"/>
        <v/>
      </c>
      <c r="AT557" s="106" t="str">
        <f t="shared" si="196"/>
        <v/>
      </c>
      <c r="AU557" s="106" t="str">
        <f t="shared" si="197"/>
        <v/>
      </c>
      <c r="AV557" s="106" t="str">
        <f t="shared" si="198"/>
        <v/>
      </c>
    </row>
    <row r="558" spans="4:48">
      <c r="D558" s="159">
        <v>551</v>
      </c>
      <c r="F558" s="159" t="str">
        <f t="shared" ref="F558:J567" si="203">IF($C$5=0,IF($D558&gt;$A$5,"",INDIRECT(CONCATENATE("B",RANDBETWEEN(11,$D$5)))),IF($D558&gt;$A$5,"",$C$3*INDIRECT(CONCATENATE("B",RANDBETWEEN(11,$D$5)))))</f>
        <v/>
      </c>
      <c r="G558" s="159" t="str">
        <f t="shared" si="203"/>
        <v/>
      </c>
      <c r="H558" s="159" t="str">
        <f t="shared" si="203"/>
        <v/>
      </c>
      <c r="I558" s="159" t="str">
        <f t="shared" si="203"/>
        <v/>
      </c>
      <c r="J558" s="159" t="str">
        <f t="shared" si="203"/>
        <v/>
      </c>
      <c r="K558" s="292"/>
      <c r="L558" s="292"/>
      <c r="N558" s="319">
        <v>-3.0493529920109629E-2</v>
      </c>
      <c r="P558" s="319">
        <v>5.7916893212568033E-3</v>
      </c>
      <c r="R558" s="319">
        <v>0.77518438856483352</v>
      </c>
      <c r="AC558" s="300" t="str">
        <f t="shared" si="187"/>
        <v/>
      </c>
      <c r="AD558" s="300" t="str">
        <f t="shared" si="186"/>
        <v/>
      </c>
      <c r="AE558" s="300" t="str">
        <f t="shared" si="184"/>
        <v/>
      </c>
      <c r="AF558" s="300" t="str">
        <f t="shared" si="185"/>
        <v/>
      </c>
      <c r="AI558" s="63" t="str">
        <f t="shared" si="188"/>
        <v/>
      </c>
      <c r="AJ558" s="106" t="str">
        <f t="shared" si="189"/>
        <v/>
      </c>
      <c r="AK558" s="106" t="str">
        <f t="shared" si="190"/>
        <v/>
      </c>
      <c r="AL558" s="106" t="str">
        <f t="shared" si="191"/>
        <v/>
      </c>
      <c r="AM558" s="106" t="str">
        <f t="shared" si="192"/>
        <v/>
      </c>
      <c r="AN558" s="106" t="str">
        <f t="shared" si="193"/>
        <v/>
      </c>
      <c r="AR558" s="106" t="str">
        <f t="shared" si="194"/>
        <v/>
      </c>
      <c r="AS558" s="106" t="str">
        <f t="shared" si="195"/>
        <v/>
      </c>
      <c r="AT558" s="106" t="str">
        <f t="shared" si="196"/>
        <v/>
      </c>
      <c r="AU558" s="106" t="str">
        <f t="shared" si="197"/>
        <v/>
      </c>
      <c r="AV558" s="106" t="str">
        <f t="shared" si="198"/>
        <v/>
      </c>
    </row>
    <row r="559" spans="4:48">
      <c r="D559" s="159">
        <v>552</v>
      </c>
      <c r="F559" s="159" t="str">
        <f t="shared" si="203"/>
        <v/>
      </c>
      <c r="G559" s="159" t="str">
        <f t="shared" si="203"/>
        <v/>
      </c>
      <c r="H559" s="159" t="str">
        <f t="shared" si="203"/>
        <v/>
      </c>
      <c r="I559" s="159" t="str">
        <f t="shared" si="203"/>
        <v/>
      </c>
      <c r="J559" s="159" t="str">
        <f t="shared" si="203"/>
        <v/>
      </c>
      <c r="K559" s="292"/>
      <c r="L559" s="292"/>
      <c r="N559" s="319">
        <v>-3.1983400657087935E-2</v>
      </c>
      <c r="P559" s="319">
        <v>4.1191687799962276E-3</v>
      </c>
      <c r="R559" s="319">
        <v>0.50208321051711491</v>
      </c>
      <c r="AC559" s="300" t="str">
        <f t="shared" si="187"/>
        <v/>
      </c>
      <c r="AD559" s="300" t="str">
        <f t="shared" si="186"/>
        <v/>
      </c>
      <c r="AE559" s="300" t="str">
        <f t="shared" si="184"/>
        <v/>
      </c>
      <c r="AF559" s="300" t="str">
        <f t="shared" si="185"/>
        <v/>
      </c>
      <c r="AI559" s="63" t="str">
        <f t="shared" si="188"/>
        <v/>
      </c>
      <c r="AJ559" s="106" t="str">
        <f t="shared" si="189"/>
        <v/>
      </c>
      <c r="AK559" s="106" t="str">
        <f t="shared" si="190"/>
        <v/>
      </c>
      <c r="AL559" s="106" t="str">
        <f t="shared" si="191"/>
        <v/>
      </c>
      <c r="AM559" s="106" t="str">
        <f t="shared" si="192"/>
        <v/>
      </c>
      <c r="AN559" s="106" t="str">
        <f t="shared" si="193"/>
        <v/>
      </c>
      <c r="AR559" s="106" t="str">
        <f t="shared" si="194"/>
        <v/>
      </c>
      <c r="AS559" s="106" t="str">
        <f t="shared" si="195"/>
        <v/>
      </c>
      <c r="AT559" s="106" t="str">
        <f t="shared" si="196"/>
        <v/>
      </c>
      <c r="AU559" s="106" t="str">
        <f t="shared" si="197"/>
        <v/>
      </c>
      <c r="AV559" s="106" t="str">
        <f t="shared" si="198"/>
        <v/>
      </c>
    </row>
    <row r="560" spans="4:48">
      <c r="D560" s="159">
        <v>553</v>
      </c>
      <c r="F560" s="159" t="str">
        <f t="shared" si="203"/>
        <v/>
      </c>
      <c r="G560" s="159" t="str">
        <f t="shared" si="203"/>
        <v/>
      </c>
      <c r="H560" s="159" t="str">
        <f t="shared" si="203"/>
        <v/>
      </c>
      <c r="I560" s="159" t="str">
        <f t="shared" si="203"/>
        <v/>
      </c>
      <c r="J560" s="159" t="str">
        <f t="shared" si="203"/>
        <v/>
      </c>
      <c r="K560" s="292"/>
      <c r="L560" s="292"/>
      <c r="N560" s="319">
        <v>-2.408475241301879E-2</v>
      </c>
      <c r="P560" s="319">
        <v>5.2575436565704247E-3</v>
      </c>
      <c r="R560" s="319">
        <v>0.6829218741326053</v>
      </c>
      <c r="AC560" s="300" t="str">
        <f t="shared" si="187"/>
        <v/>
      </c>
      <c r="AD560" s="300" t="str">
        <f t="shared" si="186"/>
        <v/>
      </c>
      <c r="AE560" s="300" t="str">
        <f t="shared" si="184"/>
        <v/>
      </c>
      <c r="AF560" s="300" t="str">
        <f t="shared" si="185"/>
        <v/>
      </c>
      <c r="AI560" s="63" t="str">
        <f t="shared" si="188"/>
        <v/>
      </c>
      <c r="AJ560" s="106" t="str">
        <f t="shared" si="189"/>
        <v/>
      </c>
      <c r="AK560" s="106" t="str">
        <f t="shared" si="190"/>
        <v/>
      </c>
      <c r="AL560" s="106" t="str">
        <f t="shared" si="191"/>
        <v/>
      </c>
      <c r="AM560" s="106" t="str">
        <f t="shared" si="192"/>
        <v/>
      </c>
      <c r="AN560" s="106" t="str">
        <f t="shared" si="193"/>
        <v/>
      </c>
      <c r="AR560" s="106" t="str">
        <f t="shared" si="194"/>
        <v/>
      </c>
      <c r="AS560" s="106" t="str">
        <f t="shared" si="195"/>
        <v/>
      </c>
      <c r="AT560" s="106" t="str">
        <f t="shared" si="196"/>
        <v/>
      </c>
      <c r="AU560" s="106" t="str">
        <f t="shared" si="197"/>
        <v/>
      </c>
      <c r="AV560" s="106" t="str">
        <f t="shared" si="198"/>
        <v/>
      </c>
    </row>
    <row r="561" spans="4:48">
      <c r="D561" s="159">
        <v>554</v>
      </c>
      <c r="F561" s="159" t="str">
        <f t="shared" si="203"/>
        <v/>
      </c>
      <c r="G561" s="159" t="str">
        <f t="shared" si="203"/>
        <v/>
      </c>
      <c r="H561" s="159" t="str">
        <f t="shared" si="203"/>
        <v/>
      </c>
      <c r="I561" s="159" t="str">
        <f t="shared" si="203"/>
        <v/>
      </c>
      <c r="J561" s="159" t="str">
        <f t="shared" si="203"/>
        <v/>
      </c>
      <c r="K561" s="292"/>
      <c r="L561" s="292"/>
      <c r="N561" s="319">
        <v>-3.9818120558774983E-2</v>
      </c>
      <c r="P561" s="319">
        <v>5.2341824741699416E-3</v>
      </c>
      <c r="R561" s="319">
        <v>0.679037170203173</v>
      </c>
      <c r="AC561" s="300" t="str">
        <f t="shared" si="187"/>
        <v/>
      </c>
      <c r="AD561" s="300" t="str">
        <f t="shared" si="186"/>
        <v/>
      </c>
      <c r="AE561" s="300" t="str">
        <f t="shared" si="184"/>
        <v/>
      </c>
      <c r="AF561" s="300" t="str">
        <f t="shared" si="185"/>
        <v/>
      </c>
      <c r="AI561" s="63" t="str">
        <f t="shared" si="188"/>
        <v/>
      </c>
      <c r="AJ561" s="106" t="str">
        <f t="shared" si="189"/>
        <v/>
      </c>
      <c r="AK561" s="106" t="str">
        <f t="shared" si="190"/>
        <v/>
      </c>
      <c r="AL561" s="106" t="str">
        <f t="shared" si="191"/>
        <v/>
      </c>
      <c r="AM561" s="106" t="str">
        <f t="shared" si="192"/>
        <v/>
      </c>
      <c r="AN561" s="106" t="str">
        <f t="shared" si="193"/>
        <v/>
      </c>
      <c r="AR561" s="106" t="str">
        <f t="shared" si="194"/>
        <v/>
      </c>
      <c r="AS561" s="106" t="str">
        <f t="shared" si="195"/>
        <v/>
      </c>
      <c r="AT561" s="106" t="str">
        <f t="shared" si="196"/>
        <v/>
      </c>
      <c r="AU561" s="106" t="str">
        <f t="shared" si="197"/>
        <v/>
      </c>
      <c r="AV561" s="106" t="str">
        <f t="shared" si="198"/>
        <v/>
      </c>
    </row>
    <row r="562" spans="4:48">
      <c r="D562" s="159">
        <v>555</v>
      </c>
      <c r="F562" s="159" t="str">
        <f t="shared" si="203"/>
        <v/>
      </c>
      <c r="G562" s="159" t="str">
        <f t="shared" si="203"/>
        <v/>
      </c>
      <c r="H562" s="159" t="str">
        <f t="shared" si="203"/>
        <v/>
      </c>
      <c r="I562" s="159" t="str">
        <f t="shared" si="203"/>
        <v/>
      </c>
      <c r="J562" s="159" t="str">
        <f t="shared" si="203"/>
        <v/>
      </c>
      <c r="K562" s="292"/>
      <c r="L562" s="292"/>
      <c r="N562" s="319">
        <v>-2.4084752413018832E-2</v>
      </c>
      <c r="P562" s="319">
        <v>6.0631826057541902E-3</v>
      </c>
      <c r="R562" s="319">
        <v>0.82383083413797942</v>
      </c>
      <c r="AC562" s="300" t="str">
        <f t="shared" si="187"/>
        <v/>
      </c>
      <c r="AD562" s="300" t="str">
        <f t="shared" si="186"/>
        <v/>
      </c>
      <c r="AE562" s="300" t="str">
        <f t="shared" si="184"/>
        <v/>
      </c>
      <c r="AF562" s="300" t="str">
        <f t="shared" si="185"/>
        <v/>
      </c>
      <c r="AI562" s="63" t="str">
        <f t="shared" si="188"/>
        <v/>
      </c>
      <c r="AJ562" s="106" t="str">
        <f t="shared" si="189"/>
        <v/>
      </c>
      <c r="AK562" s="106" t="str">
        <f t="shared" si="190"/>
        <v/>
      </c>
      <c r="AL562" s="106" t="str">
        <f t="shared" si="191"/>
        <v/>
      </c>
      <c r="AM562" s="106" t="str">
        <f t="shared" si="192"/>
        <v/>
      </c>
      <c r="AN562" s="106" t="str">
        <f t="shared" si="193"/>
        <v/>
      </c>
      <c r="AR562" s="106" t="str">
        <f t="shared" si="194"/>
        <v/>
      </c>
      <c r="AS562" s="106" t="str">
        <f t="shared" si="195"/>
        <v/>
      </c>
      <c r="AT562" s="106" t="str">
        <f t="shared" si="196"/>
        <v/>
      </c>
      <c r="AU562" s="106" t="str">
        <f t="shared" si="197"/>
        <v/>
      </c>
      <c r="AV562" s="106" t="str">
        <f t="shared" si="198"/>
        <v/>
      </c>
    </row>
    <row r="563" spans="4:48">
      <c r="D563" s="159">
        <v>556</v>
      </c>
      <c r="F563" s="159" t="str">
        <f t="shared" si="203"/>
        <v/>
      </c>
      <c r="G563" s="159" t="str">
        <f t="shared" si="203"/>
        <v/>
      </c>
      <c r="H563" s="159" t="str">
        <f t="shared" si="203"/>
        <v/>
      </c>
      <c r="I563" s="159" t="str">
        <f t="shared" si="203"/>
        <v/>
      </c>
      <c r="J563" s="159" t="str">
        <f t="shared" si="203"/>
        <v/>
      </c>
      <c r="K563" s="292"/>
      <c r="L563" s="292"/>
      <c r="N563" s="319">
        <v>-3.9818120558775184E-2</v>
      </c>
      <c r="P563" s="319">
        <v>5.2575436565704238E-3</v>
      </c>
      <c r="R563" s="319">
        <v>0.68292187413260641</v>
      </c>
      <c r="AC563" s="300" t="str">
        <f t="shared" si="187"/>
        <v/>
      </c>
      <c r="AD563" s="300" t="str">
        <f t="shared" si="186"/>
        <v/>
      </c>
      <c r="AE563" s="300" t="str">
        <f t="shared" si="184"/>
        <v/>
      </c>
      <c r="AF563" s="300" t="str">
        <f t="shared" si="185"/>
        <v/>
      </c>
      <c r="AI563" s="63" t="str">
        <f t="shared" si="188"/>
        <v/>
      </c>
      <c r="AJ563" s="106" t="str">
        <f t="shared" si="189"/>
        <v/>
      </c>
      <c r="AK563" s="106" t="str">
        <f t="shared" si="190"/>
        <v/>
      </c>
      <c r="AL563" s="106" t="str">
        <f t="shared" si="191"/>
        <v/>
      </c>
      <c r="AM563" s="106" t="str">
        <f t="shared" si="192"/>
        <v/>
      </c>
      <c r="AN563" s="106" t="str">
        <f t="shared" si="193"/>
        <v/>
      </c>
      <c r="AR563" s="106" t="str">
        <f t="shared" si="194"/>
        <v/>
      </c>
      <c r="AS563" s="106" t="str">
        <f t="shared" si="195"/>
        <v/>
      </c>
      <c r="AT563" s="106" t="str">
        <f t="shared" si="196"/>
        <v/>
      </c>
      <c r="AU563" s="106" t="str">
        <f t="shared" si="197"/>
        <v/>
      </c>
      <c r="AV563" s="106" t="str">
        <f t="shared" si="198"/>
        <v/>
      </c>
    </row>
    <row r="564" spans="4:48">
      <c r="D564" s="159">
        <v>557</v>
      </c>
      <c r="F564" s="159" t="str">
        <f t="shared" si="203"/>
        <v/>
      </c>
      <c r="G564" s="159" t="str">
        <f t="shared" si="203"/>
        <v/>
      </c>
      <c r="H564" s="159" t="str">
        <f t="shared" si="203"/>
        <v/>
      </c>
      <c r="I564" s="159" t="str">
        <f t="shared" si="203"/>
        <v/>
      </c>
      <c r="J564" s="159" t="str">
        <f t="shared" si="203"/>
        <v/>
      </c>
      <c r="K564" s="292"/>
      <c r="L564" s="292"/>
      <c r="N564" s="319">
        <v>-3.0493529920109719E-2</v>
      </c>
      <c r="P564" s="319">
        <v>5.0005706501651303E-3</v>
      </c>
      <c r="R564" s="319">
        <v>0.64067992168312649</v>
      </c>
      <c r="AC564" s="300" t="str">
        <f t="shared" si="187"/>
        <v/>
      </c>
      <c r="AD564" s="300" t="str">
        <f t="shared" si="186"/>
        <v/>
      </c>
      <c r="AE564" s="300" t="str">
        <f t="shared" si="184"/>
        <v/>
      </c>
      <c r="AF564" s="300" t="str">
        <f t="shared" si="185"/>
        <v/>
      </c>
      <c r="AI564" s="63" t="str">
        <f t="shared" si="188"/>
        <v/>
      </c>
      <c r="AJ564" s="106" t="str">
        <f t="shared" si="189"/>
        <v/>
      </c>
      <c r="AK564" s="106" t="str">
        <f t="shared" si="190"/>
        <v/>
      </c>
      <c r="AL564" s="106" t="str">
        <f t="shared" si="191"/>
        <v/>
      </c>
      <c r="AM564" s="106" t="str">
        <f t="shared" si="192"/>
        <v/>
      </c>
      <c r="AN564" s="106" t="str">
        <f t="shared" si="193"/>
        <v/>
      </c>
      <c r="AR564" s="106" t="str">
        <f t="shared" si="194"/>
        <v/>
      </c>
      <c r="AS564" s="106" t="str">
        <f t="shared" si="195"/>
        <v/>
      </c>
      <c r="AT564" s="106" t="str">
        <f t="shared" si="196"/>
        <v/>
      </c>
      <c r="AU564" s="106" t="str">
        <f t="shared" si="197"/>
        <v/>
      </c>
      <c r="AV564" s="106" t="str">
        <f t="shared" si="198"/>
        <v/>
      </c>
    </row>
    <row r="565" spans="4:48">
      <c r="D565" s="159">
        <v>558</v>
      </c>
      <c r="F565" s="159" t="str">
        <f t="shared" si="203"/>
        <v/>
      </c>
      <c r="G565" s="159" t="str">
        <f t="shared" si="203"/>
        <v/>
      </c>
      <c r="H565" s="159" t="str">
        <f t="shared" si="203"/>
        <v/>
      </c>
      <c r="I565" s="159" t="str">
        <f t="shared" si="203"/>
        <v/>
      </c>
      <c r="J565" s="159" t="str">
        <f t="shared" si="203"/>
        <v/>
      </c>
      <c r="K565" s="292"/>
      <c r="L565" s="292"/>
      <c r="N565" s="319">
        <v>-3.0493529920109706E-2</v>
      </c>
      <c r="P565" s="319">
        <v>4.6444735403742103E-3</v>
      </c>
      <c r="R565" s="319">
        <v>0.58332785977828761</v>
      </c>
      <c r="AC565" s="300" t="str">
        <f t="shared" si="187"/>
        <v/>
      </c>
      <c r="AD565" s="300" t="str">
        <f t="shared" si="186"/>
        <v/>
      </c>
      <c r="AE565" s="300" t="str">
        <f t="shared" si="184"/>
        <v/>
      </c>
      <c r="AF565" s="300" t="str">
        <f t="shared" si="185"/>
        <v/>
      </c>
      <c r="AI565" s="63" t="str">
        <f t="shared" si="188"/>
        <v/>
      </c>
      <c r="AJ565" s="106" t="str">
        <f t="shared" si="189"/>
        <v/>
      </c>
      <c r="AK565" s="106" t="str">
        <f t="shared" si="190"/>
        <v/>
      </c>
      <c r="AL565" s="106" t="str">
        <f t="shared" si="191"/>
        <v/>
      </c>
      <c r="AM565" s="106" t="str">
        <f t="shared" si="192"/>
        <v/>
      </c>
      <c r="AN565" s="106" t="str">
        <f t="shared" si="193"/>
        <v/>
      </c>
      <c r="AR565" s="106" t="str">
        <f t="shared" si="194"/>
        <v/>
      </c>
      <c r="AS565" s="106" t="str">
        <f t="shared" si="195"/>
        <v/>
      </c>
      <c r="AT565" s="106" t="str">
        <f t="shared" si="196"/>
        <v/>
      </c>
      <c r="AU565" s="106" t="str">
        <f t="shared" si="197"/>
        <v/>
      </c>
      <c r="AV565" s="106" t="str">
        <f t="shared" si="198"/>
        <v/>
      </c>
    </row>
    <row r="566" spans="4:48">
      <c r="D566" s="159">
        <v>559</v>
      </c>
      <c r="F566" s="159" t="str">
        <f t="shared" si="203"/>
        <v/>
      </c>
      <c r="G566" s="159" t="str">
        <f t="shared" si="203"/>
        <v/>
      </c>
      <c r="H566" s="159" t="str">
        <f t="shared" si="203"/>
        <v/>
      </c>
      <c r="I566" s="159" t="str">
        <f t="shared" si="203"/>
        <v/>
      </c>
      <c r="J566" s="159" t="str">
        <f t="shared" si="203"/>
        <v/>
      </c>
      <c r="K566" s="292"/>
      <c r="L566" s="292"/>
      <c r="N566" s="319">
        <v>-3.8340308209971093E-2</v>
      </c>
      <c r="P566" s="319">
        <v>4.489786167879233E-3</v>
      </c>
      <c r="R566" s="319">
        <v>0.55900674228128167</v>
      </c>
      <c r="AC566" s="300" t="str">
        <f t="shared" si="187"/>
        <v/>
      </c>
      <c r="AD566" s="300" t="str">
        <f t="shared" si="186"/>
        <v/>
      </c>
      <c r="AE566" s="300" t="str">
        <f t="shared" si="184"/>
        <v/>
      </c>
      <c r="AF566" s="300" t="str">
        <f t="shared" si="185"/>
        <v/>
      </c>
      <c r="AI566" s="63" t="str">
        <f t="shared" si="188"/>
        <v/>
      </c>
      <c r="AJ566" s="106" t="str">
        <f t="shared" si="189"/>
        <v/>
      </c>
      <c r="AK566" s="106" t="str">
        <f t="shared" si="190"/>
        <v/>
      </c>
      <c r="AL566" s="106" t="str">
        <f t="shared" si="191"/>
        <v/>
      </c>
      <c r="AM566" s="106" t="str">
        <f t="shared" si="192"/>
        <v/>
      </c>
      <c r="AN566" s="106" t="str">
        <f t="shared" si="193"/>
        <v/>
      </c>
      <c r="AR566" s="106" t="str">
        <f t="shared" si="194"/>
        <v/>
      </c>
      <c r="AS566" s="106" t="str">
        <f t="shared" si="195"/>
        <v/>
      </c>
      <c r="AT566" s="106" t="str">
        <f t="shared" si="196"/>
        <v/>
      </c>
      <c r="AU566" s="106" t="str">
        <f t="shared" si="197"/>
        <v/>
      </c>
      <c r="AV566" s="106" t="str">
        <f t="shared" si="198"/>
        <v/>
      </c>
    </row>
    <row r="567" spans="4:48">
      <c r="D567" s="159">
        <v>560</v>
      </c>
      <c r="F567" s="159" t="str">
        <f t="shared" si="203"/>
        <v/>
      </c>
      <c r="G567" s="159" t="str">
        <f t="shared" si="203"/>
        <v/>
      </c>
      <c r="H567" s="159" t="str">
        <f t="shared" si="203"/>
        <v/>
      </c>
      <c r="I567" s="159" t="str">
        <f t="shared" si="203"/>
        <v/>
      </c>
      <c r="J567" s="159" t="str">
        <f t="shared" si="203"/>
        <v/>
      </c>
      <c r="K567" s="292"/>
      <c r="L567" s="292"/>
      <c r="N567" s="319">
        <v>-2.4084752413018738E-2</v>
      </c>
      <c r="P567" s="319">
        <v>6.6907730000424926E-3</v>
      </c>
      <c r="R567" s="319">
        <v>0.94168442628316074</v>
      </c>
      <c r="AC567" s="300" t="str">
        <f t="shared" si="187"/>
        <v/>
      </c>
      <c r="AD567" s="300" t="str">
        <f t="shared" si="186"/>
        <v/>
      </c>
      <c r="AE567" s="300" t="str">
        <f t="shared" si="184"/>
        <v/>
      </c>
      <c r="AF567" s="300" t="str">
        <f t="shared" si="185"/>
        <v/>
      </c>
      <c r="AI567" s="63" t="str">
        <f t="shared" si="188"/>
        <v/>
      </c>
      <c r="AJ567" s="106" t="str">
        <f t="shared" si="189"/>
        <v/>
      </c>
      <c r="AK567" s="106" t="str">
        <f t="shared" si="190"/>
        <v/>
      </c>
      <c r="AL567" s="106" t="str">
        <f t="shared" si="191"/>
        <v/>
      </c>
      <c r="AM567" s="106" t="str">
        <f t="shared" si="192"/>
        <v/>
      </c>
      <c r="AN567" s="106" t="str">
        <f t="shared" si="193"/>
        <v/>
      </c>
      <c r="AR567" s="106" t="str">
        <f t="shared" si="194"/>
        <v/>
      </c>
      <c r="AS567" s="106" t="str">
        <f t="shared" si="195"/>
        <v/>
      </c>
      <c r="AT567" s="106" t="str">
        <f t="shared" si="196"/>
        <v/>
      </c>
      <c r="AU567" s="106" t="str">
        <f t="shared" si="197"/>
        <v/>
      </c>
      <c r="AV567" s="106" t="str">
        <f t="shared" si="198"/>
        <v/>
      </c>
    </row>
    <row r="568" spans="4:48">
      <c r="D568" s="159">
        <v>561</v>
      </c>
      <c r="F568" s="159" t="str">
        <f t="shared" ref="F568:J577" si="204">IF($C$5=0,IF($D568&gt;$A$5,"",INDIRECT(CONCATENATE("B",RANDBETWEEN(11,$D$5)))),IF($D568&gt;$A$5,"",$C$3*INDIRECT(CONCATENATE("B",RANDBETWEEN(11,$D$5)))))</f>
        <v/>
      </c>
      <c r="G568" s="159" t="str">
        <f t="shared" si="204"/>
        <v/>
      </c>
      <c r="H568" s="159" t="str">
        <f t="shared" si="204"/>
        <v/>
      </c>
      <c r="I568" s="159" t="str">
        <f t="shared" si="204"/>
        <v/>
      </c>
      <c r="J568" s="159" t="str">
        <f t="shared" si="204"/>
        <v/>
      </c>
      <c r="K568" s="292"/>
      <c r="L568" s="292"/>
      <c r="N568" s="319">
        <v>-3.1983400657088032E-2</v>
      </c>
      <c r="P568" s="319">
        <v>5.5435572191598996E-3</v>
      </c>
      <c r="R568" s="319">
        <v>0.7318330798961219</v>
      </c>
      <c r="AC568" s="300" t="str">
        <f t="shared" si="187"/>
        <v/>
      </c>
      <c r="AD568" s="300" t="str">
        <f t="shared" si="186"/>
        <v/>
      </c>
      <c r="AE568" s="300" t="str">
        <f t="shared" si="184"/>
        <v/>
      </c>
      <c r="AF568" s="300" t="str">
        <f t="shared" si="185"/>
        <v/>
      </c>
      <c r="AI568" s="63" t="str">
        <f t="shared" si="188"/>
        <v/>
      </c>
      <c r="AJ568" s="106" t="str">
        <f t="shared" si="189"/>
        <v/>
      </c>
      <c r="AK568" s="106" t="str">
        <f t="shared" si="190"/>
        <v/>
      </c>
      <c r="AL568" s="106" t="str">
        <f t="shared" si="191"/>
        <v/>
      </c>
      <c r="AM568" s="106" t="str">
        <f t="shared" si="192"/>
        <v/>
      </c>
      <c r="AN568" s="106" t="str">
        <f t="shared" si="193"/>
        <v/>
      </c>
      <c r="AR568" s="106" t="str">
        <f t="shared" si="194"/>
        <v/>
      </c>
      <c r="AS568" s="106" t="str">
        <f t="shared" si="195"/>
        <v/>
      </c>
      <c r="AT568" s="106" t="str">
        <f t="shared" si="196"/>
        <v/>
      </c>
      <c r="AU568" s="106" t="str">
        <f t="shared" si="197"/>
        <v/>
      </c>
      <c r="AV568" s="106" t="str">
        <f t="shared" si="198"/>
        <v/>
      </c>
    </row>
    <row r="569" spans="4:48">
      <c r="D569" s="159">
        <v>562</v>
      </c>
      <c r="F569" s="159" t="str">
        <f t="shared" si="204"/>
        <v/>
      </c>
      <c r="G569" s="159" t="str">
        <f t="shared" si="204"/>
        <v/>
      </c>
      <c r="H569" s="159" t="str">
        <f t="shared" si="204"/>
        <v/>
      </c>
      <c r="I569" s="159" t="str">
        <f t="shared" si="204"/>
        <v/>
      </c>
      <c r="J569" s="159" t="str">
        <f t="shared" si="204"/>
        <v/>
      </c>
      <c r="K569" s="292"/>
      <c r="L569" s="292"/>
      <c r="N569" s="319">
        <v>-3.8340308209971107E-2</v>
      </c>
      <c r="P569" s="319">
        <v>2.7560229837256091E-3</v>
      </c>
      <c r="R569" s="319">
        <v>0.31096239476139509</v>
      </c>
      <c r="AC569" s="300" t="str">
        <f t="shared" si="187"/>
        <v/>
      </c>
      <c r="AD569" s="300" t="str">
        <f t="shared" si="186"/>
        <v/>
      </c>
      <c r="AE569" s="300" t="str">
        <f t="shared" si="184"/>
        <v/>
      </c>
      <c r="AF569" s="300" t="str">
        <f t="shared" si="185"/>
        <v/>
      </c>
      <c r="AI569" s="63" t="str">
        <f t="shared" si="188"/>
        <v/>
      </c>
      <c r="AJ569" s="106" t="str">
        <f t="shared" si="189"/>
        <v/>
      </c>
      <c r="AK569" s="106" t="str">
        <f t="shared" si="190"/>
        <v/>
      </c>
      <c r="AL569" s="106" t="str">
        <f t="shared" si="191"/>
        <v/>
      </c>
      <c r="AM569" s="106" t="str">
        <f t="shared" si="192"/>
        <v/>
      </c>
      <c r="AN569" s="106" t="str">
        <f t="shared" si="193"/>
        <v/>
      </c>
      <c r="AR569" s="106" t="str">
        <f t="shared" si="194"/>
        <v/>
      </c>
      <c r="AS569" s="106" t="str">
        <f t="shared" si="195"/>
        <v/>
      </c>
      <c r="AT569" s="106" t="str">
        <f t="shared" si="196"/>
        <v/>
      </c>
      <c r="AU569" s="106" t="str">
        <f t="shared" si="197"/>
        <v/>
      </c>
      <c r="AV569" s="106" t="str">
        <f t="shared" si="198"/>
        <v/>
      </c>
    </row>
    <row r="570" spans="4:48">
      <c r="D570" s="159">
        <v>563</v>
      </c>
      <c r="F570" s="159" t="str">
        <f t="shared" si="204"/>
        <v/>
      </c>
      <c r="G570" s="159" t="str">
        <f t="shared" si="204"/>
        <v/>
      </c>
      <c r="H570" s="159" t="str">
        <f t="shared" si="204"/>
        <v/>
      </c>
      <c r="I570" s="159" t="str">
        <f t="shared" si="204"/>
        <v/>
      </c>
      <c r="J570" s="159" t="str">
        <f t="shared" si="204"/>
        <v/>
      </c>
      <c r="K570" s="292"/>
      <c r="L570" s="292"/>
      <c r="N570" s="319">
        <v>-3.834030820997103E-2</v>
      </c>
      <c r="P570" s="319">
        <v>3.8710366778993231E-3</v>
      </c>
      <c r="R570" s="319">
        <v>0.46540123352098983</v>
      </c>
      <c r="AC570" s="300" t="str">
        <f t="shared" si="187"/>
        <v/>
      </c>
      <c r="AD570" s="300" t="str">
        <f t="shared" si="186"/>
        <v/>
      </c>
      <c r="AE570" s="300" t="str">
        <f t="shared" si="184"/>
        <v/>
      </c>
      <c r="AF570" s="300" t="str">
        <f t="shared" si="185"/>
        <v/>
      </c>
      <c r="AI570" s="63" t="str">
        <f t="shared" si="188"/>
        <v/>
      </c>
      <c r="AJ570" s="106" t="str">
        <f t="shared" si="189"/>
        <v/>
      </c>
      <c r="AK570" s="106" t="str">
        <f t="shared" si="190"/>
        <v/>
      </c>
      <c r="AL570" s="106" t="str">
        <f t="shared" si="191"/>
        <v/>
      </c>
      <c r="AM570" s="106" t="str">
        <f t="shared" si="192"/>
        <v/>
      </c>
      <c r="AN570" s="106" t="str">
        <f t="shared" si="193"/>
        <v/>
      </c>
      <c r="AR570" s="106" t="str">
        <f t="shared" si="194"/>
        <v/>
      </c>
      <c r="AS570" s="106" t="str">
        <f t="shared" si="195"/>
        <v/>
      </c>
      <c r="AT570" s="106" t="str">
        <f t="shared" si="196"/>
        <v/>
      </c>
      <c r="AU570" s="106" t="str">
        <f t="shared" si="197"/>
        <v/>
      </c>
      <c r="AV570" s="106" t="str">
        <f t="shared" si="198"/>
        <v/>
      </c>
    </row>
    <row r="571" spans="4:48">
      <c r="D571" s="159">
        <v>564</v>
      </c>
      <c r="F571" s="159" t="str">
        <f t="shared" si="204"/>
        <v/>
      </c>
      <c r="G571" s="159" t="str">
        <f t="shared" si="204"/>
        <v/>
      </c>
      <c r="H571" s="159" t="str">
        <f t="shared" si="204"/>
        <v/>
      </c>
      <c r="I571" s="159" t="str">
        <f t="shared" si="204"/>
        <v/>
      </c>
      <c r="J571" s="159" t="str">
        <f t="shared" si="204"/>
        <v/>
      </c>
      <c r="K571" s="292"/>
      <c r="L571" s="292"/>
      <c r="N571" s="319">
        <v>-1.6543381973730342E-2</v>
      </c>
      <c r="P571" s="319">
        <v>4.7612794523766155E-3</v>
      </c>
      <c r="R571" s="319">
        <v>0.60172914178248038</v>
      </c>
      <c r="AC571" s="300" t="str">
        <f t="shared" si="187"/>
        <v/>
      </c>
      <c r="AD571" s="300" t="str">
        <f t="shared" si="186"/>
        <v/>
      </c>
      <c r="AE571" s="300" t="str">
        <f t="shared" si="184"/>
        <v/>
      </c>
      <c r="AF571" s="300" t="str">
        <f t="shared" si="185"/>
        <v/>
      </c>
      <c r="AI571" s="63" t="str">
        <f t="shared" si="188"/>
        <v/>
      </c>
      <c r="AJ571" s="106" t="str">
        <f t="shared" si="189"/>
        <v/>
      </c>
      <c r="AK571" s="106" t="str">
        <f t="shared" si="190"/>
        <v/>
      </c>
      <c r="AL571" s="106" t="str">
        <f t="shared" si="191"/>
        <v/>
      </c>
      <c r="AM571" s="106" t="str">
        <f t="shared" si="192"/>
        <v/>
      </c>
      <c r="AN571" s="106" t="str">
        <f t="shared" si="193"/>
        <v/>
      </c>
      <c r="AR571" s="106" t="str">
        <f t="shared" si="194"/>
        <v/>
      </c>
      <c r="AS571" s="106" t="str">
        <f t="shared" si="195"/>
        <v/>
      </c>
      <c r="AT571" s="106" t="str">
        <f t="shared" si="196"/>
        <v/>
      </c>
      <c r="AU571" s="106" t="str">
        <f t="shared" si="197"/>
        <v/>
      </c>
      <c r="AV571" s="106" t="str">
        <f t="shared" si="198"/>
        <v/>
      </c>
    </row>
    <row r="572" spans="4:48">
      <c r="D572" s="159">
        <v>565</v>
      </c>
      <c r="F572" s="159" t="str">
        <f t="shared" si="204"/>
        <v/>
      </c>
      <c r="G572" s="159" t="str">
        <f t="shared" si="204"/>
        <v/>
      </c>
      <c r="H572" s="159" t="str">
        <f t="shared" si="204"/>
        <v/>
      </c>
      <c r="I572" s="159" t="str">
        <f t="shared" si="204"/>
        <v/>
      </c>
      <c r="J572" s="159" t="str">
        <f t="shared" si="204"/>
        <v/>
      </c>
      <c r="K572" s="292"/>
      <c r="L572" s="292"/>
      <c r="N572" s="319">
        <v>-2.4084752413018953E-2</v>
      </c>
      <c r="P572" s="319">
        <v>5.9842581542443561E-3</v>
      </c>
      <c r="R572" s="319">
        <v>0.80996829155795158</v>
      </c>
      <c r="AC572" s="300" t="str">
        <f t="shared" si="187"/>
        <v/>
      </c>
      <c r="AD572" s="300" t="str">
        <f t="shared" si="186"/>
        <v/>
      </c>
      <c r="AE572" s="300" t="str">
        <f t="shared" si="184"/>
        <v/>
      </c>
      <c r="AF572" s="300" t="str">
        <f t="shared" si="185"/>
        <v/>
      </c>
      <c r="AI572" s="63" t="str">
        <f t="shared" si="188"/>
        <v/>
      </c>
      <c r="AJ572" s="106" t="str">
        <f t="shared" si="189"/>
        <v/>
      </c>
      <c r="AK572" s="106" t="str">
        <f t="shared" si="190"/>
        <v/>
      </c>
      <c r="AL572" s="106" t="str">
        <f t="shared" si="191"/>
        <v/>
      </c>
      <c r="AM572" s="106" t="str">
        <f t="shared" si="192"/>
        <v/>
      </c>
      <c r="AN572" s="106" t="str">
        <f t="shared" si="193"/>
        <v/>
      </c>
      <c r="AR572" s="106" t="str">
        <f t="shared" si="194"/>
        <v/>
      </c>
      <c r="AS572" s="106" t="str">
        <f t="shared" si="195"/>
        <v/>
      </c>
      <c r="AT572" s="106" t="str">
        <f t="shared" si="196"/>
        <v/>
      </c>
      <c r="AU572" s="106" t="str">
        <f t="shared" si="197"/>
        <v/>
      </c>
      <c r="AV572" s="106" t="str">
        <f t="shared" si="198"/>
        <v/>
      </c>
    </row>
    <row r="573" spans="4:48">
      <c r="D573" s="159">
        <v>566</v>
      </c>
      <c r="F573" s="159" t="str">
        <f t="shared" si="204"/>
        <v/>
      </c>
      <c r="G573" s="159" t="str">
        <f t="shared" si="204"/>
        <v/>
      </c>
      <c r="H573" s="159" t="str">
        <f t="shared" si="204"/>
        <v/>
      </c>
      <c r="I573" s="159" t="str">
        <f t="shared" si="204"/>
        <v/>
      </c>
      <c r="J573" s="159" t="str">
        <f t="shared" si="204"/>
        <v/>
      </c>
      <c r="K573" s="292"/>
      <c r="L573" s="292"/>
      <c r="N573" s="319">
        <v>-3.9818120558775177E-2</v>
      </c>
      <c r="P573" s="319">
        <v>4.7467591742845292E-3</v>
      </c>
      <c r="R573" s="319">
        <v>0.59914588691608972</v>
      </c>
      <c r="AC573" s="300" t="str">
        <f t="shared" si="187"/>
        <v/>
      </c>
      <c r="AD573" s="300" t="str">
        <f t="shared" si="186"/>
        <v/>
      </c>
      <c r="AE573" s="300" t="str">
        <f t="shared" si="184"/>
        <v/>
      </c>
      <c r="AF573" s="300" t="str">
        <f t="shared" si="185"/>
        <v/>
      </c>
      <c r="AI573" s="63" t="str">
        <f t="shared" si="188"/>
        <v/>
      </c>
      <c r="AJ573" s="106" t="str">
        <f t="shared" si="189"/>
        <v/>
      </c>
      <c r="AK573" s="106" t="str">
        <f t="shared" si="190"/>
        <v/>
      </c>
      <c r="AL573" s="106" t="str">
        <f t="shared" si="191"/>
        <v/>
      </c>
      <c r="AM573" s="106" t="str">
        <f t="shared" si="192"/>
        <v/>
      </c>
      <c r="AN573" s="106" t="str">
        <f t="shared" si="193"/>
        <v/>
      </c>
      <c r="AR573" s="106" t="str">
        <f t="shared" si="194"/>
        <v/>
      </c>
      <c r="AS573" s="106" t="str">
        <f t="shared" si="195"/>
        <v/>
      </c>
      <c r="AT573" s="106" t="str">
        <f t="shared" si="196"/>
        <v/>
      </c>
      <c r="AU573" s="106" t="str">
        <f t="shared" si="197"/>
        <v/>
      </c>
      <c r="AV573" s="106" t="str">
        <f t="shared" si="198"/>
        <v/>
      </c>
    </row>
    <row r="574" spans="4:48">
      <c r="D574" s="159">
        <v>567</v>
      </c>
      <c r="F574" s="159" t="str">
        <f t="shared" si="204"/>
        <v/>
      </c>
      <c r="G574" s="159" t="str">
        <f t="shared" si="204"/>
        <v/>
      </c>
      <c r="H574" s="159" t="str">
        <f t="shared" si="204"/>
        <v/>
      </c>
      <c r="I574" s="159" t="str">
        <f t="shared" si="204"/>
        <v/>
      </c>
      <c r="J574" s="159" t="str">
        <f t="shared" si="204"/>
        <v/>
      </c>
      <c r="K574" s="292"/>
      <c r="L574" s="292"/>
      <c r="N574" s="319">
        <v>-2.4084752413018894E-2</v>
      </c>
      <c r="P574" s="319">
        <v>5.5290369410678098E-3</v>
      </c>
      <c r="R574" s="319">
        <v>0.72903999452687018</v>
      </c>
      <c r="AC574" s="300" t="str">
        <f t="shared" si="187"/>
        <v/>
      </c>
      <c r="AD574" s="300" t="str">
        <f t="shared" si="186"/>
        <v/>
      </c>
      <c r="AE574" s="300" t="str">
        <f t="shared" si="184"/>
        <v/>
      </c>
      <c r="AF574" s="300" t="str">
        <f t="shared" si="185"/>
        <v/>
      </c>
      <c r="AI574" s="63" t="str">
        <f t="shared" si="188"/>
        <v/>
      </c>
      <c r="AJ574" s="106" t="str">
        <f t="shared" si="189"/>
        <v/>
      </c>
      <c r="AK574" s="106" t="str">
        <f t="shared" si="190"/>
        <v/>
      </c>
      <c r="AL574" s="106" t="str">
        <f t="shared" si="191"/>
        <v/>
      </c>
      <c r="AM574" s="106" t="str">
        <f t="shared" si="192"/>
        <v/>
      </c>
      <c r="AN574" s="106" t="str">
        <f t="shared" si="193"/>
        <v/>
      </c>
      <c r="AR574" s="106" t="str">
        <f t="shared" si="194"/>
        <v/>
      </c>
      <c r="AS574" s="106" t="str">
        <f t="shared" si="195"/>
        <v/>
      </c>
      <c r="AT574" s="106" t="str">
        <f t="shared" si="196"/>
        <v/>
      </c>
      <c r="AU574" s="106" t="str">
        <f t="shared" si="197"/>
        <v/>
      </c>
      <c r="AV574" s="106" t="str">
        <f t="shared" si="198"/>
        <v/>
      </c>
    </row>
    <row r="575" spans="4:48">
      <c r="D575" s="159">
        <v>568</v>
      </c>
      <c r="F575" s="159" t="str">
        <f t="shared" si="204"/>
        <v/>
      </c>
      <c r="G575" s="159" t="str">
        <f t="shared" si="204"/>
        <v/>
      </c>
      <c r="H575" s="159" t="str">
        <f t="shared" si="204"/>
        <v/>
      </c>
      <c r="I575" s="159" t="str">
        <f t="shared" si="204"/>
        <v/>
      </c>
      <c r="J575" s="159" t="str">
        <f t="shared" si="204"/>
        <v/>
      </c>
      <c r="K575" s="292"/>
      <c r="L575" s="292"/>
      <c r="N575" s="319">
        <v>-5.529784078395434E-2</v>
      </c>
      <c r="P575" s="319">
        <v>3.4214948385064836E-3</v>
      </c>
      <c r="R575" s="319">
        <v>0.40116397940873272</v>
      </c>
      <c r="AC575" s="300" t="str">
        <f t="shared" si="187"/>
        <v/>
      </c>
      <c r="AD575" s="300" t="str">
        <f t="shared" si="186"/>
        <v/>
      </c>
      <c r="AE575" s="300" t="str">
        <f t="shared" si="184"/>
        <v/>
      </c>
      <c r="AF575" s="300" t="str">
        <f t="shared" si="185"/>
        <v/>
      </c>
      <c r="AI575" s="63" t="str">
        <f t="shared" si="188"/>
        <v/>
      </c>
      <c r="AJ575" s="106" t="str">
        <f t="shared" si="189"/>
        <v/>
      </c>
      <c r="AK575" s="106" t="str">
        <f t="shared" si="190"/>
        <v/>
      </c>
      <c r="AL575" s="106" t="str">
        <f t="shared" si="191"/>
        <v/>
      </c>
      <c r="AM575" s="106" t="str">
        <f t="shared" si="192"/>
        <v/>
      </c>
      <c r="AN575" s="106" t="str">
        <f t="shared" si="193"/>
        <v/>
      </c>
      <c r="AR575" s="106" t="str">
        <f t="shared" si="194"/>
        <v/>
      </c>
      <c r="AS575" s="106" t="str">
        <f t="shared" si="195"/>
        <v/>
      </c>
      <c r="AT575" s="106" t="str">
        <f t="shared" si="196"/>
        <v/>
      </c>
      <c r="AU575" s="106" t="str">
        <f t="shared" si="197"/>
        <v/>
      </c>
      <c r="AV575" s="106" t="str">
        <f t="shared" si="198"/>
        <v/>
      </c>
    </row>
    <row r="576" spans="4:48">
      <c r="D576" s="159">
        <v>569</v>
      </c>
      <c r="F576" s="159" t="str">
        <f t="shared" si="204"/>
        <v/>
      </c>
      <c r="G576" s="159" t="str">
        <f t="shared" si="204"/>
        <v/>
      </c>
      <c r="H576" s="159" t="str">
        <f t="shared" si="204"/>
        <v/>
      </c>
      <c r="I576" s="159" t="str">
        <f t="shared" si="204"/>
        <v/>
      </c>
      <c r="J576" s="159" t="str">
        <f t="shared" si="204"/>
        <v/>
      </c>
      <c r="K576" s="292"/>
      <c r="L576" s="292"/>
      <c r="N576" s="319">
        <v>-3.4631853257439893E-2</v>
      </c>
      <c r="P576" s="319">
        <v>3.4682172033074442E-3</v>
      </c>
      <c r="R576" s="319">
        <v>0.40765508518664095</v>
      </c>
      <c r="AC576" s="300" t="str">
        <f t="shared" si="187"/>
        <v/>
      </c>
      <c r="AD576" s="300" t="str">
        <f t="shared" si="186"/>
        <v/>
      </c>
      <c r="AE576" s="300" t="str">
        <f t="shared" si="184"/>
        <v/>
      </c>
      <c r="AF576" s="300" t="str">
        <f t="shared" si="185"/>
        <v/>
      </c>
      <c r="AI576" s="63" t="str">
        <f t="shared" si="188"/>
        <v/>
      </c>
      <c r="AJ576" s="106" t="str">
        <f t="shared" si="189"/>
        <v/>
      </c>
      <c r="AK576" s="106" t="str">
        <f t="shared" si="190"/>
        <v/>
      </c>
      <c r="AL576" s="106" t="str">
        <f t="shared" si="191"/>
        <v/>
      </c>
      <c r="AM576" s="106" t="str">
        <f t="shared" si="192"/>
        <v/>
      </c>
      <c r="AN576" s="106" t="str">
        <f t="shared" si="193"/>
        <v/>
      </c>
      <c r="AR576" s="106" t="str">
        <f t="shared" si="194"/>
        <v/>
      </c>
      <c r="AS576" s="106" t="str">
        <f t="shared" si="195"/>
        <v/>
      </c>
      <c r="AT576" s="106" t="str">
        <f t="shared" si="196"/>
        <v/>
      </c>
      <c r="AU576" s="106" t="str">
        <f t="shared" si="197"/>
        <v/>
      </c>
      <c r="AV576" s="106" t="str">
        <f t="shared" si="198"/>
        <v/>
      </c>
    </row>
    <row r="577" spans="4:48">
      <c r="D577" s="159">
        <v>570</v>
      </c>
      <c r="F577" s="159" t="str">
        <f t="shared" si="204"/>
        <v/>
      </c>
      <c r="G577" s="159" t="str">
        <f t="shared" si="204"/>
        <v/>
      </c>
      <c r="H577" s="159" t="str">
        <f t="shared" si="204"/>
        <v/>
      </c>
      <c r="I577" s="159" t="str">
        <f t="shared" si="204"/>
        <v/>
      </c>
      <c r="J577" s="159" t="str">
        <f t="shared" si="204"/>
        <v/>
      </c>
      <c r="K577" s="292"/>
      <c r="L577" s="292"/>
      <c r="N577" s="319">
        <v>-3.1983400657088011E-2</v>
      </c>
      <c r="P577" s="319">
        <v>5.0940153797670541E-3</v>
      </c>
      <c r="R577" s="319">
        <v>0.65591653288599194</v>
      </c>
      <c r="AC577" s="300" t="str">
        <f t="shared" si="187"/>
        <v/>
      </c>
      <c r="AD577" s="300" t="str">
        <f t="shared" si="186"/>
        <v/>
      </c>
      <c r="AE577" s="300" t="str">
        <f t="shared" si="184"/>
        <v/>
      </c>
      <c r="AF577" s="300" t="str">
        <f t="shared" si="185"/>
        <v/>
      </c>
      <c r="AI577" s="63" t="str">
        <f t="shared" si="188"/>
        <v/>
      </c>
      <c r="AJ577" s="106" t="str">
        <f t="shared" si="189"/>
        <v/>
      </c>
      <c r="AK577" s="106" t="str">
        <f t="shared" si="190"/>
        <v/>
      </c>
      <c r="AL577" s="106" t="str">
        <f t="shared" si="191"/>
        <v/>
      </c>
      <c r="AM577" s="106" t="str">
        <f t="shared" si="192"/>
        <v/>
      </c>
      <c r="AN577" s="106" t="str">
        <f t="shared" si="193"/>
        <v/>
      </c>
      <c r="AR577" s="106" t="str">
        <f t="shared" si="194"/>
        <v/>
      </c>
      <c r="AS577" s="106" t="str">
        <f t="shared" si="195"/>
        <v/>
      </c>
      <c r="AT577" s="106" t="str">
        <f t="shared" si="196"/>
        <v/>
      </c>
      <c r="AU577" s="106" t="str">
        <f t="shared" si="197"/>
        <v/>
      </c>
      <c r="AV577" s="106" t="str">
        <f t="shared" si="198"/>
        <v/>
      </c>
    </row>
    <row r="578" spans="4:48">
      <c r="D578" s="159">
        <v>571</v>
      </c>
      <c r="F578" s="159" t="str">
        <f t="shared" ref="F578:J587" si="205">IF($C$5=0,IF($D578&gt;$A$5,"",INDIRECT(CONCATENATE("B",RANDBETWEEN(11,$D$5)))),IF($D578&gt;$A$5,"",$C$3*INDIRECT(CONCATENATE("B",RANDBETWEEN(11,$D$5)))))</f>
        <v/>
      </c>
      <c r="G578" s="159" t="str">
        <f t="shared" si="205"/>
        <v/>
      </c>
      <c r="H578" s="159" t="str">
        <f t="shared" si="205"/>
        <v/>
      </c>
      <c r="I578" s="159" t="str">
        <f t="shared" si="205"/>
        <v/>
      </c>
      <c r="J578" s="159" t="str">
        <f t="shared" si="205"/>
        <v/>
      </c>
      <c r="K578" s="292"/>
      <c r="L578" s="292"/>
      <c r="N578" s="319">
        <v>-2.4084752413018874E-2</v>
      </c>
      <c r="P578" s="319">
        <v>4.8780853643790251E-3</v>
      </c>
      <c r="R578" s="319">
        <v>0.62034428169191003</v>
      </c>
      <c r="AC578" s="300" t="str">
        <f t="shared" si="187"/>
        <v/>
      </c>
      <c r="AD578" s="300" t="str">
        <f t="shared" si="186"/>
        <v/>
      </c>
      <c r="AE578" s="300" t="str">
        <f t="shared" ref="AE578:AE641" si="206">IF(AC578="","",NORMDIST(AD578,$AB$3,$Z$3,FALSE))</f>
        <v/>
      </c>
      <c r="AF578" s="300" t="str">
        <f t="shared" ref="AF578:AF641" si="207">IF(AC578="","",NORMDIST(AD578,$AB$3,$Z$3,TRUE))</f>
        <v/>
      </c>
      <c r="AI578" s="63" t="str">
        <f t="shared" si="188"/>
        <v/>
      </c>
      <c r="AJ578" s="106" t="str">
        <f t="shared" si="189"/>
        <v/>
      </c>
      <c r="AK578" s="106" t="str">
        <f t="shared" si="190"/>
        <v/>
      </c>
      <c r="AL578" s="106" t="str">
        <f t="shared" si="191"/>
        <v/>
      </c>
      <c r="AM578" s="106" t="str">
        <f t="shared" si="192"/>
        <v/>
      </c>
      <c r="AN578" s="106" t="str">
        <f t="shared" si="193"/>
        <v/>
      </c>
      <c r="AR578" s="106" t="str">
        <f t="shared" si="194"/>
        <v/>
      </c>
      <c r="AS578" s="106" t="str">
        <f t="shared" si="195"/>
        <v/>
      </c>
      <c r="AT578" s="106" t="str">
        <f t="shared" si="196"/>
        <v/>
      </c>
      <c r="AU578" s="106" t="str">
        <f t="shared" si="197"/>
        <v/>
      </c>
      <c r="AV578" s="106" t="str">
        <f t="shared" si="198"/>
        <v/>
      </c>
    </row>
    <row r="579" spans="4:48">
      <c r="D579" s="159">
        <v>572</v>
      </c>
      <c r="F579" s="159" t="str">
        <f t="shared" si="205"/>
        <v/>
      </c>
      <c r="G579" s="159" t="str">
        <f t="shared" si="205"/>
        <v/>
      </c>
      <c r="H579" s="159" t="str">
        <f t="shared" si="205"/>
        <v/>
      </c>
      <c r="I579" s="159" t="str">
        <f t="shared" si="205"/>
        <v/>
      </c>
      <c r="J579" s="159" t="str">
        <f t="shared" si="205"/>
        <v/>
      </c>
      <c r="K579" s="292"/>
      <c r="L579" s="292"/>
      <c r="N579" s="319">
        <v>-3.1983400657087928E-2</v>
      </c>
      <c r="P579" s="319">
        <v>6.1010640662467622E-3</v>
      </c>
      <c r="R579" s="319">
        <v>0.83100356656174434</v>
      </c>
      <c r="AC579" s="300" t="str">
        <f t="shared" si="187"/>
        <v/>
      </c>
      <c r="AD579" s="300" t="str">
        <f t="shared" ref="AD579:AD642" si="208">IF($C$5=0,IF(AC579="","",LARGE($B$11:$B$2010,$AC579)),IF(AC579="","",LARGE($B$11:$B$2010,$AC579)*$C$3))</f>
        <v/>
      </c>
      <c r="AE579" s="300" t="str">
        <f t="shared" si="206"/>
        <v/>
      </c>
      <c r="AF579" s="300" t="str">
        <f t="shared" si="207"/>
        <v/>
      </c>
      <c r="AI579" s="63" t="str">
        <f t="shared" si="188"/>
        <v/>
      </c>
      <c r="AJ579" s="106" t="str">
        <f t="shared" si="189"/>
        <v/>
      </c>
      <c r="AK579" s="106" t="str">
        <f t="shared" si="190"/>
        <v/>
      </c>
      <c r="AL579" s="106" t="str">
        <f t="shared" si="191"/>
        <v/>
      </c>
      <c r="AM579" s="106" t="str">
        <f t="shared" si="192"/>
        <v/>
      </c>
      <c r="AN579" s="106" t="str">
        <f t="shared" si="193"/>
        <v/>
      </c>
      <c r="AR579" s="106" t="str">
        <f t="shared" si="194"/>
        <v/>
      </c>
      <c r="AS579" s="106" t="str">
        <f t="shared" si="195"/>
        <v/>
      </c>
      <c r="AT579" s="106" t="str">
        <f t="shared" si="196"/>
        <v/>
      </c>
      <c r="AU579" s="106" t="str">
        <f t="shared" si="197"/>
        <v/>
      </c>
      <c r="AV579" s="106" t="str">
        <f t="shared" si="198"/>
        <v/>
      </c>
    </row>
    <row r="580" spans="4:48">
      <c r="D580" s="159">
        <v>573</v>
      </c>
      <c r="F580" s="159" t="str">
        <f t="shared" si="205"/>
        <v/>
      </c>
      <c r="G580" s="159" t="str">
        <f t="shared" si="205"/>
        <v/>
      </c>
      <c r="H580" s="159" t="str">
        <f t="shared" si="205"/>
        <v/>
      </c>
      <c r="I580" s="159" t="str">
        <f t="shared" si="205"/>
        <v/>
      </c>
      <c r="J580" s="159" t="str">
        <f t="shared" si="205"/>
        <v/>
      </c>
      <c r="K580" s="292"/>
      <c r="L580" s="292"/>
      <c r="N580" s="319">
        <v>-3.6115364504275015E-2</v>
      </c>
      <c r="P580" s="319">
        <v>5.3187862994634764E-3</v>
      </c>
      <c r="R580" s="319">
        <v>0.69344944689791599</v>
      </c>
      <c r="AC580" s="300" t="str">
        <f t="shared" ref="AC580:AC643" si="209">IF(ISNUMBER(AC579),IF(AC579&gt;1,AC579-1,""),"")</f>
        <v/>
      </c>
      <c r="AD580" s="300" t="str">
        <f t="shared" si="208"/>
        <v/>
      </c>
      <c r="AE580" s="300" t="str">
        <f t="shared" si="206"/>
        <v/>
      </c>
      <c r="AF580" s="300" t="str">
        <f t="shared" si="207"/>
        <v/>
      </c>
      <c r="AI580" s="63" t="str">
        <f t="shared" ref="AI580:AI643" si="210">IF(ISNUMBER(AJ580),AI579+1,"")</f>
        <v/>
      </c>
      <c r="AJ580" s="106" t="str">
        <f t="shared" ref="AJ580:AJ643" si="211">IF($C$5=1,AJ579,IF(ISNUMBER(F585),(F585+1)*AJ579,""))</f>
        <v/>
      </c>
      <c r="AK580" s="106" t="str">
        <f t="shared" ref="AK580:AK643" si="212">IF($C$5=1,AK579,IF(ISNUMBER(G585),(G585+1)*AK579,""))</f>
        <v/>
      </c>
      <c r="AL580" s="106" t="str">
        <f t="shared" ref="AL580:AL643" si="213">IF($C$5=1,AL579,IF(ISNUMBER(H585),(H585+1)*AL579,""))</f>
        <v/>
      </c>
      <c r="AM580" s="106" t="str">
        <f t="shared" ref="AM580:AM643" si="214">IF($C$5=1,AM579,IF(ISNUMBER(I585),(I585+1)*AM579,""))</f>
        <v/>
      </c>
      <c r="AN580" s="106" t="str">
        <f t="shared" ref="AN580:AN643" si="215">IF($C$5=1,AN579,IF(ISNUMBER(J585),(J585+1)*AN579,""))</f>
        <v/>
      </c>
      <c r="AR580" s="106" t="str">
        <f t="shared" ref="AR580:AR643" si="216">IF(ISNUMBER(F585),(F585+AR579),"")</f>
        <v/>
      </c>
      <c r="AS580" s="106" t="str">
        <f t="shared" ref="AS580:AS643" si="217">IF(ISNUMBER(G585),(G585+AS579),"")</f>
        <v/>
      </c>
      <c r="AT580" s="106" t="str">
        <f t="shared" ref="AT580:AT643" si="218">IF(ISNUMBER(H585),(H585+AT579),"")</f>
        <v/>
      </c>
      <c r="AU580" s="106" t="str">
        <f t="shared" ref="AU580:AU643" si="219">IF(ISNUMBER(I585),(I585+AU579),"")</f>
        <v/>
      </c>
      <c r="AV580" s="106" t="str">
        <f t="shared" ref="AV580:AV643" si="220">IF(ISNUMBER(J585),(J585+AV579),"")</f>
        <v/>
      </c>
    </row>
    <row r="581" spans="4:48">
      <c r="D581" s="159">
        <v>574</v>
      </c>
      <c r="F581" s="159" t="str">
        <f t="shared" si="205"/>
        <v/>
      </c>
      <c r="G581" s="159" t="str">
        <f t="shared" si="205"/>
        <v/>
      </c>
      <c r="H581" s="159" t="str">
        <f t="shared" si="205"/>
        <v/>
      </c>
      <c r="I581" s="159" t="str">
        <f t="shared" si="205"/>
        <v/>
      </c>
      <c r="J581" s="159" t="str">
        <f t="shared" si="205"/>
        <v/>
      </c>
      <c r="K581" s="292"/>
      <c r="L581" s="292"/>
      <c r="N581" s="319">
        <v>-3.1983400657088004E-2</v>
      </c>
      <c r="P581" s="319">
        <v>5.1874601093689797E-3</v>
      </c>
      <c r="R581" s="319">
        <v>0.6712946429381339</v>
      </c>
      <c r="AC581" s="300" t="str">
        <f t="shared" si="209"/>
        <v/>
      </c>
      <c r="AD581" s="300" t="str">
        <f t="shared" si="208"/>
        <v/>
      </c>
      <c r="AE581" s="300" t="str">
        <f t="shared" si="206"/>
        <v/>
      </c>
      <c r="AF581" s="300" t="str">
        <f t="shared" si="207"/>
        <v/>
      </c>
      <c r="AI581" s="63" t="str">
        <f t="shared" si="210"/>
        <v/>
      </c>
      <c r="AJ581" s="106" t="str">
        <f t="shared" si="211"/>
        <v/>
      </c>
      <c r="AK581" s="106" t="str">
        <f t="shared" si="212"/>
        <v/>
      </c>
      <c r="AL581" s="106" t="str">
        <f t="shared" si="213"/>
        <v/>
      </c>
      <c r="AM581" s="106" t="str">
        <f t="shared" si="214"/>
        <v/>
      </c>
      <c r="AN581" s="106" t="str">
        <f t="shared" si="215"/>
        <v/>
      </c>
      <c r="AR581" s="106" t="str">
        <f t="shared" si="216"/>
        <v/>
      </c>
      <c r="AS581" s="106" t="str">
        <f t="shared" si="217"/>
        <v/>
      </c>
      <c r="AT581" s="106" t="str">
        <f t="shared" si="218"/>
        <v/>
      </c>
      <c r="AU581" s="106" t="str">
        <f t="shared" si="219"/>
        <v/>
      </c>
      <c r="AV581" s="106" t="str">
        <f t="shared" si="220"/>
        <v/>
      </c>
    </row>
    <row r="582" spans="4:48">
      <c r="D582" s="159">
        <v>575</v>
      </c>
      <c r="F582" s="159" t="str">
        <f t="shared" si="205"/>
        <v/>
      </c>
      <c r="G582" s="159" t="str">
        <f t="shared" si="205"/>
        <v/>
      </c>
      <c r="H582" s="159" t="str">
        <f t="shared" si="205"/>
        <v/>
      </c>
      <c r="I582" s="159" t="str">
        <f t="shared" si="205"/>
        <v/>
      </c>
      <c r="J582" s="159" t="str">
        <f t="shared" si="205"/>
        <v/>
      </c>
      <c r="K582" s="292"/>
      <c r="L582" s="292"/>
      <c r="N582" s="319">
        <v>-3.1983400657087935E-2</v>
      </c>
      <c r="P582" s="319">
        <v>4.0257240503943012E-3</v>
      </c>
      <c r="R582" s="319">
        <v>0.48826206831671892</v>
      </c>
      <c r="AC582" s="300" t="str">
        <f t="shared" si="209"/>
        <v/>
      </c>
      <c r="AD582" s="300" t="str">
        <f t="shared" si="208"/>
        <v/>
      </c>
      <c r="AE582" s="300" t="str">
        <f t="shared" si="206"/>
        <v/>
      </c>
      <c r="AF582" s="300" t="str">
        <f t="shared" si="207"/>
        <v/>
      </c>
      <c r="AI582" s="63" t="str">
        <f t="shared" si="210"/>
        <v/>
      </c>
      <c r="AJ582" s="106" t="str">
        <f t="shared" si="211"/>
        <v/>
      </c>
      <c r="AK582" s="106" t="str">
        <f t="shared" si="212"/>
        <v/>
      </c>
      <c r="AL582" s="106" t="str">
        <f t="shared" si="213"/>
        <v/>
      </c>
      <c r="AM582" s="106" t="str">
        <f t="shared" si="214"/>
        <v/>
      </c>
      <c r="AN582" s="106" t="str">
        <f t="shared" si="215"/>
        <v/>
      </c>
      <c r="AR582" s="106" t="str">
        <f t="shared" si="216"/>
        <v/>
      </c>
      <c r="AS582" s="106" t="str">
        <f t="shared" si="217"/>
        <v/>
      </c>
      <c r="AT582" s="106" t="str">
        <f t="shared" si="218"/>
        <v/>
      </c>
      <c r="AU582" s="106" t="str">
        <f t="shared" si="219"/>
        <v/>
      </c>
      <c r="AV582" s="106" t="str">
        <f t="shared" si="220"/>
        <v/>
      </c>
    </row>
    <row r="583" spans="4:48">
      <c r="D583" s="159">
        <v>576</v>
      </c>
      <c r="F583" s="159" t="str">
        <f t="shared" si="205"/>
        <v/>
      </c>
      <c r="G583" s="159" t="str">
        <f t="shared" si="205"/>
        <v/>
      </c>
      <c r="H583" s="159" t="str">
        <f t="shared" si="205"/>
        <v/>
      </c>
      <c r="I583" s="159" t="str">
        <f t="shared" si="205"/>
        <v/>
      </c>
      <c r="J583" s="159" t="str">
        <f t="shared" si="205"/>
        <v/>
      </c>
      <c r="K583" s="292"/>
      <c r="L583" s="292"/>
      <c r="N583" s="319">
        <v>-3.9818120558775288E-2</v>
      </c>
      <c r="P583" s="319">
        <v>2.9107103562205855E-3</v>
      </c>
      <c r="R583" s="319">
        <v>0.33141392301488648</v>
      </c>
      <c r="AC583" s="300" t="str">
        <f t="shared" si="209"/>
        <v/>
      </c>
      <c r="AD583" s="300" t="str">
        <f t="shared" si="208"/>
        <v/>
      </c>
      <c r="AE583" s="300" t="str">
        <f t="shared" si="206"/>
        <v/>
      </c>
      <c r="AF583" s="300" t="str">
        <f t="shared" si="207"/>
        <v/>
      </c>
      <c r="AI583" s="63" t="str">
        <f t="shared" si="210"/>
        <v/>
      </c>
      <c r="AJ583" s="106" t="str">
        <f t="shared" si="211"/>
        <v/>
      </c>
      <c r="AK583" s="106" t="str">
        <f t="shared" si="212"/>
        <v/>
      </c>
      <c r="AL583" s="106" t="str">
        <f t="shared" si="213"/>
        <v/>
      </c>
      <c r="AM583" s="106" t="str">
        <f t="shared" si="214"/>
        <v/>
      </c>
      <c r="AN583" s="106" t="str">
        <f t="shared" si="215"/>
        <v/>
      </c>
      <c r="AR583" s="106" t="str">
        <f t="shared" si="216"/>
        <v/>
      </c>
      <c r="AS583" s="106" t="str">
        <f t="shared" si="217"/>
        <v/>
      </c>
      <c r="AT583" s="106" t="str">
        <f t="shared" si="218"/>
        <v/>
      </c>
      <c r="AU583" s="106" t="str">
        <f t="shared" si="219"/>
        <v/>
      </c>
      <c r="AV583" s="106" t="str">
        <f t="shared" si="220"/>
        <v/>
      </c>
    </row>
    <row r="584" spans="4:48">
      <c r="D584" s="159">
        <v>577</v>
      </c>
      <c r="F584" s="159" t="str">
        <f t="shared" si="205"/>
        <v/>
      </c>
      <c r="G584" s="159" t="str">
        <f t="shared" si="205"/>
        <v/>
      </c>
      <c r="H584" s="159" t="str">
        <f t="shared" si="205"/>
        <v/>
      </c>
      <c r="I584" s="159" t="str">
        <f t="shared" si="205"/>
        <v/>
      </c>
      <c r="J584" s="159" t="str">
        <f t="shared" si="205"/>
        <v/>
      </c>
      <c r="K584" s="292"/>
      <c r="L584" s="292"/>
      <c r="N584" s="319">
        <v>-3.0493529920109612E-2</v>
      </c>
      <c r="P584" s="319">
        <v>4.9393280072720777E-3</v>
      </c>
      <c r="R584" s="319">
        <v>0.63048039828327362</v>
      </c>
      <c r="AC584" s="300" t="str">
        <f t="shared" si="209"/>
        <v/>
      </c>
      <c r="AD584" s="300" t="str">
        <f t="shared" si="208"/>
        <v/>
      </c>
      <c r="AE584" s="300" t="str">
        <f t="shared" si="206"/>
        <v/>
      </c>
      <c r="AF584" s="300" t="str">
        <f t="shared" si="207"/>
        <v/>
      </c>
      <c r="AI584" s="63" t="str">
        <f t="shared" si="210"/>
        <v/>
      </c>
      <c r="AJ584" s="106" t="str">
        <f t="shared" si="211"/>
        <v/>
      </c>
      <c r="AK584" s="106" t="str">
        <f t="shared" si="212"/>
        <v/>
      </c>
      <c r="AL584" s="106" t="str">
        <f t="shared" si="213"/>
        <v/>
      </c>
      <c r="AM584" s="106" t="str">
        <f t="shared" si="214"/>
        <v/>
      </c>
      <c r="AN584" s="106" t="str">
        <f t="shared" si="215"/>
        <v/>
      </c>
      <c r="AR584" s="106" t="str">
        <f t="shared" si="216"/>
        <v/>
      </c>
      <c r="AS584" s="106" t="str">
        <f t="shared" si="217"/>
        <v/>
      </c>
      <c r="AT584" s="106" t="str">
        <f t="shared" si="218"/>
        <v/>
      </c>
      <c r="AU584" s="106" t="str">
        <f t="shared" si="219"/>
        <v/>
      </c>
      <c r="AV584" s="106" t="str">
        <f t="shared" si="220"/>
        <v/>
      </c>
    </row>
    <row r="585" spans="4:48">
      <c r="D585" s="159">
        <v>578</v>
      </c>
      <c r="F585" s="159" t="str">
        <f t="shared" si="205"/>
        <v/>
      </c>
      <c r="G585" s="159" t="str">
        <f t="shared" si="205"/>
        <v/>
      </c>
      <c r="H585" s="159" t="str">
        <f t="shared" si="205"/>
        <v/>
      </c>
      <c r="I585" s="159" t="str">
        <f t="shared" si="205"/>
        <v/>
      </c>
      <c r="J585" s="159" t="str">
        <f t="shared" si="205"/>
        <v/>
      </c>
      <c r="K585" s="292"/>
      <c r="L585" s="292"/>
      <c r="N585" s="319">
        <v>-3.1983400657087893E-2</v>
      </c>
      <c r="P585" s="319">
        <v>3.9790016855933393E-3</v>
      </c>
      <c r="R585" s="319">
        <v>0.48139926036585678</v>
      </c>
      <c r="AC585" s="300" t="str">
        <f t="shared" si="209"/>
        <v/>
      </c>
      <c r="AD585" s="300" t="str">
        <f t="shared" si="208"/>
        <v/>
      </c>
      <c r="AE585" s="300" t="str">
        <f t="shared" si="206"/>
        <v/>
      </c>
      <c r="AF585" s="300" t="str">
        <f t="shared" si="207"/>
        <v/>
      </c>
      <c r="AI585" s="63" t="str">
        <f t="shared" si="210"/>
        <v/>
      </c>
      <c r="AJ585" s="106" t="str">
        <f t="shared" si="211"/>
        <v/>
      </c>
      <c r="AK585" s="106" t="str">
        <f t="shared" si="212"/>
        <v/>
      </c>
      <c r="AL585" s="106" t="str">
        <f t="shared" si="213"/>
        <v/>
      </c>
      <c r="AM585" s="106" t="str">
        <f t="shared" si="214"/>
        <v/>
      </c>
      <c r="AN585" s="106" t="str">
        <f t="shared" si="215"/>
        <v/>
      </c>
      <c r="AR585" s="106" t="str">
        <f t="shared" si="216"/>
        <v/>
      </c>
      <c r="AS585" s="106" t="str">
        <f t="shared" si="217"/>
        <v/>
      </c>
      <c r="AT585" s="106" t="str">
        <f t="shared" si="218"/>
        <v/>
      </c>
      <c r="AU585" s="106" t="str">
        <f t="shared" si="219"/>
        <v/>
      </c>
      <c r="AV585" s="106" t="str">
        <f t="shared" si="220"/>
        <v/>
      </c>
    </row>
    <row r="586" spans="4:48">
      <c r="D586" s="159">
        <v>579</v>
      </c>
      <c r="F586" s="159" t="str">
        <f t="shared" si="205"/>
        <v/>
      </c>
      <c r="G586" s="159" t="str">
        <f t="shared" si="205"/>
        <v/>
      </c>
      <c r="H586" s="159" t="str">
        <f t="shared" si="205"/>
        <v/>
      </c>
      <c r="I586" s="159" t="str">
        <f t="shared" si="205"/>
        <v/>
      </c>
      <c r="J586" s="159" t="str">
        <f t="shared" si="205"/>
        <v/>
      </c>
      <c r="K586" s="292"/>
      <c r="L586" s="292"/>
      <c r="N586" s="319">
        <v>-5.5297840783954388E-2</v>
      </c>
      <c r="P586" s="319">
        <v>4.9248077291799888E-3</v>
      </c>
      <c r="R586" s="319">
        <v>0.62785077363978825</v>
      </c>
      <c r="AC586" s="300" t="str">
        <f t="shared" si="209"/>
        <v/>
      </c>
      <c r="AD586" s="300" t="str">
        <f t="shared" si="208"/>
        <v/>
      </c>
      <c r="AE586" s="300" t="str">
        <f t="shared" si="206"/>
        <v/>
      </c>
      <c r="AF586" s="300" t="str">
        <f t="shared" si="207"/>
        <v/>
      </c>
      <c r="AI586" s="63" t="str">
        <f t="shared" si="210"/>
        <v/>
      </c>
      <c r="AJ586" s="106" t="str">
        <f t="shared" si="211"/>
        <v/>
      </c>
      <c r="AK586" s="106" t="str">
        <f t="shared" si="212"/>
        <v/>
      </c>
      <c r="AL586" s="106" t="str">
        <f t="shared" si="213"/>
        <v/>
      </c>
      <c r="AM586" s="106" t="str">
        <f t="shared" si="214"/>
        <v/>
      </c>
      <c r="AN586" s="106" t="str">
        <f t="shared" si="215"/>
        <v/>
      </c>
      <c r="AR586" s="106" t="str">
        <f t="shared" si="216"/>
        <v/>
      </c>
      <c r="AS586" s="106" t="str">
        <f t="shared" si="217"/>
        <v/>
      </c>
      <c r="AT586" s="106" t="str">
        <f t="shared" si="218"/>
        <v/>
      </c>
      <c r="AU586" s="106" t="str">
        <f t="shared" si="219"/>
        <v/>
      </c>
      <c r="AV586" s="106" t="str">
        <f t="shared" si="220"/>
        <v/>
      </c>
    </row>
    <row r="587" spans="4:48">
      <c r="D587" s="159">
        <v>580</v>
      </c>
      <c r="F587" s="159" t="str">
        <f t="shared" si="205"/>
        <v/>
      </c>
      <c r="G587" s="159" t="str">
        <f t="shared" si="205"/>
        <v/>
      </c>
      <c r="H587" s="159" t="str">
        <f t="shared" si="205"/>
        <v/>
      </c>
      <c r="I587" s="159" t="str">
        <f t="shared" si="205"/>
        <v/>
      </c>
      <c r="J587" s="159" t="str">
        <f t="shared" si="205"/>
        <v/>
      </c>
      <c r="K587" s="292"/>
      <c r="L587" s="292"/>
      <c r="N587" s="319">
        <v>-2.750690575344044E-2</v>
      </c>
      <c r="P587" s="319">
        <v>3.8710366778993226E-3</v>
      </c>
      <c r="R587" s="319">
        <v>0.46540123352098961</v>
      </c>
      <c r="AC587" s="300" t="str">
        <f t="shared" si="209"/>
        <v/>
      </c>
      <c r="AD587" s="300" t="str">
        <f t="shared" si="208"/>
        <v/>
      </c>
      <c r="AE587" s="300" t="str">
        <f t="shared" si="206"/>
        <v/>
      </c>
      <c r="AF587" s="300" t="str">
        <f t="shared" si="207"/>
        <v/>
      </c>
      <c r="AI587" s="63" t="str">
        <f t="shared" si="210"/>
        <v/>
      </c>
      <c r="AJ587" s="106" t="str">
        <f t="shared" si="211"/>
        <v/>
      </c>
      <c r="AK587" s="106" t="str">
        <f t="shared" si="212"/>
        <v/>
      </c>
      <c r="AL587" s="106" t="str">
        <f t="shared" si="213"/>
        <v/>
      </c>
      <c r="AM587" s="106" t="str">
        <f t="shared" si="214"/>
        <v/>
      </c>
      <c r="AN587" s="106" t="str">
        <f t="shared" si="215"/>
        <v/>
      </c>
      <c r="AR587" s="106" t="str">
        <f t="shared" si="216"/>
        <v/>
      </c>
      <c r="AS587" s="106" t="str">
        <f t="shared" si="217"/>
        <v/>
      </c>
      <c r="AT587" s="106" t="str">
        <f t="shared" si="218"/>
        <v/>
      </c>
      <c r="AU587" s="106" t="str">
        <f t="shared" si="219"/>
        <v/>
      </c>
      <c r="AV587" s="106" t="str">
        <f t="shared" si="220"/>
        <v/>
      </c>
    </row>
    <row r="588" spans="4:48">
      <c r="D588" s="159">
        <v>581</v>
      </c>
      <c r="F588" s="159" t="str">
        <f t="shared" ref="F588:J597" si="221">IF($C$5=0,IF($D588&gt;$A$5,"",INDIRECT(CONCATENATE("B",RANDBETWEEN(11,$D$5)))),IF($D588&gt;$A$5,"",$C$3*INDIRECT(CONCATENATE("B",RANDBETWEEN(11,$D$5)))))</f>
        <v/>
      </c>
      <c r="G588" s="159" t="str">
        <f t="shared" si="221"/>
        <v/>
      </c>
      <c r="H588" s="159" t="str">
        <f t="shared" si="221"/>
        <v/>
      </c>
      <c r="I588" s="159" t="str">
        <f t="shared" si="221"/>
        <v/>
      </c>
      <c r="J588" s="159" t="str">
        <f t="shared" si="221"/>
        <v/>
      </c>
      <c r="K588" s="292"/>
      <c r="L588" s="292"/>
      <c r="N588" s="319">
        <v>-5.238762781880895E-2</v>
      </c>
      <c r="P588" s="319">
        <v>4.288376430583293E-3</v>
      </c>
      <c r="R588" s="319">
        <v>0.52798061243920635</v>
      </c>
      <c r="AC588" s="300" t="str">
        <f t="shared" si="209"/>
        <v/>
      </c>
      <c r="AD588" s="300" t="str">
        <f t="shared" si="208"/>
        <v/>
      </c>
      <c r="AE588" s="300" t="str">
        <f t="shared" si="206"/>
        <v/>
      </c>
      <c r="AF588" s="300" t="str">
        <f t="shared" si="207"/>
        <v/>
      </c>
      <c r="AI588" s="63" t="str">
        <f t="shared" si="210"/>
        <v/>
      </c>
      <c r="AJ588" s="106" t="str">
        <f t="shared" si="211"/>
        <v/>
      </c>
      <c r="AK588" s="106" t="str">
        <f t="shared" si="212"/>
        <v/>
      </c>
      <c r="AL588" s="106" t="str">
        <f t="shared" si="213"/>
        <v/>
      </c>
      <c r="AM588" s="106" t="str">
        <f t="shared" si="214"/>
        <v/>
      </c>
      <c r="AN588" s="106" t="str">
        <f t="shared" si="215"/>
        <v/>
      </c>
      <c r="AR588" s="106" t="str">
        <f t="shared" si="216"/>
        <v/>
      </c>
      <c r="AS588" s="106" t="str">
        <f t="shared" si="217"/>
        <v/>
      </c>
      <c r="AT588" s="106" t="str">
        <f t="shared" si="218"/>
        <v/>
      </c>
      <c r="AU588" s="106" t="str">
        <f t="shared" si="219"/>
        <v/>
      </c>
      <c r="AV588" s="106" t="str">
        <f t="shared" si="220"/>
        <v/>
      </c>
    </row>
    <row r="589" spans="4:48">
      <c r="D589" s="159">
        <v>582</v>
      </c>
      <c r="F589" s="159" t="str">
        <f t="shared" si="221"/>
        <v/>
      </c>
      <c r="G589" s="159" t="str">
        <f t="shared" si="221"/>
        <v/>
      </c>
      <c r="H589" s="159" t="str">
        <f t="shared" si="221"/>
        <v/>
      </c>
      <c r="I589" s="159" t="str">
        <f t="shared" si="221"/>
        <v/>
      </c>
      <c r="J589" s="159" t="str">
        <f t="shared" si="221"/>
        <v/>
      </c>
      <c r="K589" s="292"/>
      <c r="L589" s="292"/>
      <c r="N589" s="319">
        <v>-5.5297840783954444E-2</v>
      </c>
      <c r="P589" s="319">
        <v>5.4355922114658851E-3</v>
      </c>
      <c r="R589" s="319">
        <v>0.71313055125022218</v>
      </c>
      <c r="AC589" s="300" t="str">
        <f t="shared" si="209"/>
        <v/>
      </c>
      <c r="AD589" s="300" t="str">
        <f t="shared" si="208"/>
        <v/>
      </c>
      <c r="AE589" s="300" t="str">
        <f t="shared" si="206"/>
        <v/>
      </c>
      <c r="AF589" s="300" t="str">
        <f t="shared" si="207"/>
        <v/>
      </c>
      <c r="AI589" s="63" t="str">
        <f t="shared" si="210"/>
        <v/>
      </c>
      <c r="AJ589" s="106" t="str">
        <f t="shared" si="211"/>
        <v/>
      </c>
      <c r="AK589" s="106" t="str">
        <f t="shared" si="212"/>
        <v/>
      </c>
      <c r="AL589" s="106" t="str">
        <f t="shared" si="213"/>
        <v/>
      </c>
      <c r="AM589" s="106" t="str">
        <f t="shared" si="214"/>
        <v/>
      </c>
      <c r="AN589" s="106" t="str">
        <f t="shared" si="215"/>
        <v/>
      </c>
      <c r="AR589" s="106" t="str">
        <f t="shared" si="216"/>
        <v/>
      </c>
      <c r="AS589" s="106" t="str">
        <f t="shared" si="217"/>
        <v/>
      </c>
      <c r="AT589" s="106" t="str">
        <f t="shared" si="218"/>
        <v/>
      </c>
      <c r="AU589" s="106" t="str">
        <f t="shared" si="219"/>
        <v/>
      </c>
      <c r="AV589" s="106" t="str">
        <f t="shared" si="220"/>
        <v/>
      </c>
    </row>
    <row r="590" spans="4:48">
      <c r="D590" s="159">
        <v>583</v>
      </c>
      <c r="F590" s="159" t="str">
        <f t="shared" si="221"/>
        <v/>
      </c>
      <c r="G590" s="159" t="str">
        <f t="shared" si="221"/>
        <v/>
      </c>
      <c r="H590" s="159" t="str">
        <f t="shared" si="221"/>
        <v/>
      </c>
      <c r="I590" s="159" t="str">
        <f t="shared" si="221"/>
        <v/>
      </c>
      <c r="J590" s="159" t="str">
        <f t="shared" si="221"/>
        <v/>
      </c>
      <c r="K590" s="292"/>
      <c r="L590" s="292"/>
      <c r="N590" s="319">
        <v>-4.9875883834023978E-2</v>
      </c>
      <c r="P590" s="319">
        <v>2.0204675817432917E-3</v>
      </c>
      <c r="R590" s="319">
        <v>0.21809334313653306</v>
      </c>
      <c r="AC590" s="300" t="str">
        <f t="shared" si="209"/>
        <v/>
      </c>
      <c r="AD590" s="300" t="str">
        <f t="shared" si="208"/>
        <v/>
      </c>
      <c r="AE590" s="300" t="str">
        <f t="shared" si="206"/>
        <v/>
      </c>
      <c r="AF590" s="300" t="str">
        <f t="shared" si="207"/>
        <v/>
      </c>
      <c r="AI590" s="63" t="str">
        <f t="shared" si="210"/>
        <v/>
      </c>
      <c r="AJ590" s="106" t="str">
        <f t="shared" si="211"/>
        <v/>
      </c>
      <c r="AK590" s="106" t="str">
        <f t="shared" si="212"/>
        <v/>
      </c>
      <c r="AL590" s="106" t="str">
        <f t="shared" si="213"/>
        <v/>
      </c>
      <c r="AM590" s="106" t="str">
        <f t="shared" si="214"/>
        <v/>
      </c>
      <c r="AN590" s="106" t="str">
        <f t="shared" si="215"/>
        <v/>
      </c>
      <c r="AR590" s="106" t="str">
        <f t="shared" si="216"/>
        <v/>
      </c>
      <c r="AS590" s="106" t="str">
        <f t="shared" si="217"/>
        <v/>
      </c>
      <c r="AT590" s="106" t="str">
        <f t="shared" si="218"/>
        <v/>
      </c>
      <c r="AU590" s="106" t="str">
        <f t="shared" si="219"/>
        <v/>
      </c>
      <c r="AV590" s="106" t="str">
        <f t="shared" si="220"/>
        <v/>
      </c>
    </row>
    <row r="591" spans="4:48">
      <c r="D591" s="159">
        <v>584</v>
      </c>
      <c r="F591" s="159" t="str">
        <f t="shared" si="221"/>
        <v/>
      </c>
      <c r="G591" s="159" t="str">
        <f t="shared" si="221"/>
        <v/>
      </c>
      <c r="H591" s="159" t="str">
        <f t="shared" si="221"/>
        <v/>
      </c>
      <c r="I591" s="159" t="str">
        <f t="shared" si="221"/>
        <v/>
      </c>
      <c r="J591" s="159" t="str">
        <f t="shared" si="221"/>
        <v/>
      </c>
      <c r="K591" s="292"/>
      <c r="L591" s="292"/>
      <c r="N591" s="319">
        <v>-4.2445137695819264E-2</v>
      </c>
      <c r="P591" s="319">
        <v>3.739710487804828E-3</v>
      </c>
      <c r="R591" s="319">
        <v>0.44622990419046138</v>
      </c>
      <c r="AC591" s="300" t="str">
        <f t="shared" si="209"/>
        <v/>
      </c>
      <c r="AD591" s="300" t="str">
        <f t="shared" si="208"/>
        <v/>
      </c>
      <c r="AE591" s="300" t="str">
        <f t="shared" si="206"/>
        <v/>
      </c>
      <c r="AF591" s="300" t="str">
        <f t="shared" si="207"/>
        <v/>
      </c>
      <c r="AI591" s="63" t="str">
        <f t="shared" si="210"/>
        <v/>
      </c>
      <c r="AJ591" s="106" t="str">
        <f t="shared" si="211"/>
        <v/>
      </c>
      <c r="AK591" s="106" t="str">
        <f t="shared" si="212"/>
        <v/>
      </c>
      <c r="AL591" s="106" t="str">
        <f t="shared" si="213"/>
        <v/>
      </c>
      <c r="AM591" s="106" t="str">
        <f t="shared" si="214"/>
        <v/>
      </c>
      <c r="AN591" s="106" t="str">
        <f t="shared" si="215"/>
        <v/>
      </c>
      <c r="AR591" s="106" t="str">
        <f t="shared" si="216"/>
        <v/>
      </c>
      <c r="AS591" s="106" t="str">
        <f t="shared" si="217"/>
        <v/>
      </c>
      <c r="AT591" s="106" t="str">
        <f t="shared" si="218"/>
        <v/>
      </c>
      <c r="AU591" s="106" t="str">
        <f t="shared" si="219"/>
        <v/>
      </c>
      <c r="AV591" s="106" t="str">
        <f t="shared" si="220"/>
        <v/>
      </c>
    </row>
    <row r="592" spans="4:48">
      <c r="D592" s="159">
        <v>585</v>
      </c>
      <c r="F592" s="159" t="str">
        <f t="shared" si="221"/>
        <v/>
      </c>
      <c r="G592" s="159" t="str">
        <f t="shared" si="221"/>
        <v/>
      </c>
      <c r="H592" s="159" t="str">
        <f t="shared" si="221"/>
        <v/>
      </c>
      <c r="I592" s="159" t="str">
        <f t="shared" si="221"/>
        <v/>
      </c>
      <c r="J592" s="159" t="str">
        <f t="shared" si="221"/>
        <v/>
      </c>
      <c r="K592" s="292"/>
      <c r="L592" s="292"/>
      <c r="N592" s="319">
        <v>-2.4084752413018804E-2</v>
      </c>
      <c r="P592" s="319">
        <v>4.9159668248715946E-3</v>
      </c>
      <c r="R592" s="319">
        <v>0.62671674549140666</v>
      </c>
      <c r="AC592" s="300" t="str">
        <f t="shared" si="209"/>
        <v/>
      </c>
      <c r="AD592" s="300" t="str">
        <f t="shared" si="208"/>
        <v/>
      </c>
      <c r="AE592" s="300" t="str">
        <f t="shared" si="206"/>
        <v/>
      </c>
      <c r="AF592" s="300" t="str">
        <f t="shared" si="207"/>
        <v/>
      </c>
      <c r="AI592" s="63" t="str">
        <f t="shared" si="210"/>
        <v/>
      </c>
      <c r="AJ592" s="106" t="str">
        <f t="shared" si="211"/>
        <v/>
      </c>
      <c r="AK592" s="106" t="str">
        <f t="shared" si="212"/>
        <v/>
      </c>
      <c r="AL592" s="106" t="str">
        <f t="shared" si="213"/>
        <v/>
      </c>
      <c r="AM592" s="106" t="str">
        <f t="shared" si="214"/>
        <v/>
      </c>
      <c r="AN592" s="106" t="str">
        <f t="shared" si="215"/>
        <v/>
      </c>
      <c r="AR592" s="106" t="str">
        <f t="shared" si="216"/>
        <v/>
      </c>
      <c r="AS592" s="106" t="str">
        <f t="shared" si="217"/>
        <v/>
      </c>
      <c r="AT592" s="106" t="str">
        <f t="shared" si="218"/>
        <v/>
      </c>
      <c r="AU592" s="106" t="str">
        <f t="shared" si="219"/>
        <v/>
      </c>
      <c r="AV592" s="106" t="str">
        <f t="shared" si="220"/>
        <v/>
      </c>
    </row>
    <row r="593" spans="4:48">
      <c r="D593" s="159">
        <v>586</v>
      </c>
      <c r="F593" s="159" t="str">
        <f t="shared" si="221"/>
        <v/>
      </c>
      <c r="G593" s="159" t="str">
        <f t="shared" si="221"/>
        <v/>
      </c>
      <c r="H593" s="159" t="str">
        <f t="shared" si="221"/>
        <v/>
      </c>
      <c r="I593" s="159" t="str">
        <f t="shared" si="221"/>
        <v/>
      </c>
      <c r="J593" s="159" t="str">
        <f t="shared" si="221"/>
        <v/>
      </c>
      <c r="K593" s="292"/>
      <c r="L593" s="292"/>
      <c r="N593" s="319">
        <v>-6.2943863396584254E-2</v>
      </c>
      <c r="P593" s="319">
        <v>5.4589533938663682E-3</v>
      </c>
      <c r="R593" s="319">
        <v>0.71709413532219757</v>
      </c>
      <c r="AC593" s="300" t="str">
        <f t="shared" si="209"/>
        <v/>
      </c>
      <c r="AD593" s="300" t="str">
        <f t="shared" si="208"/>
        <v/>
      </c>
      <c r="AE593" s="300" t="str">
        <f t="shared" si="206"/>
        <v/>
      </c>
      <c r="AF593" s="300" t="str">
        <f t="shared" si="207"/>
        <v/>
      </c>
      <c r="AI593" s="63" t="str">
        <f t="shared" si="210"/>
        <v/>
      </c>
      <c r="AJ593" s="106" t="str">
        <f t="shared" si="211"/>
        <v/>
      </c>
      <c r="AK593" s="106" t="str">
        <f t="shared" si="212"/>
        <v/>
      </c>
      <c r="AL593" s="106" t="str">
        <f t="shared" si="213"/>
        <v/>
      </c>
      <c r="AM593" s="106" t="str">
        <f t="shared" si="214"/>
        <v/>
      </c>
      <c r="AN593" s="106" t="str">
        <f t="shared" si="215"/>
        <v/>
      </c>
      <c r="AR593" s="106" t="str">
        <f t="shared" si="216"/>
        <v/>
      </c>
      <c r="AS593" s="106" t="str">
        <f t="shared" si="217"/>
        <v/>
      </c>
      <c r="AT593" s="106" t="str">
        <f t="shared" si="218"/>
        <v/>
      </c>
      <c r="AU593" s="106" t="str">
        <f t="shared" si="219"/>
        <v/>
      </c>
      <c r="AV593" s="106" t="str">
        <f t="shared" si="220"/>
        <v/>
      </c>
    </row>
    <row r="594" spans="4:48">
      <c r="D594" s="159">
        <v>587</v>
      </c>
      <c r="F594" s="159" t="str">
        <f t="shared" si="221"/>
        <v/>
      </c>
      <c r="G594" s="159" t="str">
        <f t="shared" si="221"/>
        <v/>
      </c>
      <c r="H594" s="159" t="str">
        <f t="shared" si="221"/>
        <v/>
      </c>
      <c r="I594" s="159" t="str">
        <f t="shared" si="221"/>
        <v/>
      </c>
      <c r="J594" s="159" t="str">
        <f t="shared" si="221"/>
        <v/>
      </c>
      <c r="K594" s="292"/>
      <c r="L594" s="292"/>
      <c r="N594" s="319">
        <v>-5.3843853214803658E-2</v>
      </c>
      <c r="P594" s="319">
        <v>5.4355922114658851E-3</v>
      </c>
      <c r="R594" s="319">
        <v>0.71313055125022173</v>
      </c>
      <c r="AC594" s="300" t="str">
        <f t="shared" si="209"/>
        <v/>
      </c>
      <c r="AD594" s="300" t="str">
        <f t="shared" si="208"/>
        <v/>
      </c>
      <c r="AE594" s="300" t="str">
        <f t="shared" si="206"/>
        <v/>
      </c>
      <c r="AF594" s="300" t="str">
        <f t="shared" si="207"/>
        <v/>
      </c>
      <c r="AI594" s="63" t="str">
        <f t="shared" si="210"/>
        <v/>
      </c>
      <c r="AJ594" s="106" t="str">
        <f t="shared" si="211"/>
        <v/>
      </c>
      <c r="AK594" s="106" t="str">
        <f t="shared" si="212"/>
        <v/>
      </c>
      <c r="AL594" s="106" t="str">
        <f t="shared" si="213"/>
        <v/>
      </c>
      <c r="AM594" s="106" t="str">
        <f t="shared" si="214"/>
        <v/>
      </c>
      <c r="AN594" s="106" t="str">
        <f t="shared" si="215"/>
        <v/>
      </c>
      <c r="AR594" s="106" t="str">
        <f t="shared" si="216"/>
        <v/>
      </c>
      <c r="AS594" s="106" t="str">
        <f t="shared" si="217"/>
        <v/>
      </c>
      <c r="AT594" s="106" t="str">
        <f t="shared" si="218"/>
        <v/>
      </c>
      <c r="AU594" s="106" t="str">
        <f t="shared" si="219"/>
        <v/>
      </c>
      <c r="AV594" s="106" t="str">
        <f t="shared" si="220"/>
        <v/>
      </c>
    </row>
    <row r="595" spans="4:48">
      <c r="D595" s="159">
        <v>588</v>
      </c>
      <c r="F595" s="159" t="str">
        <f t="shared" si="221"/>
        <v/>
      </c>
      <c r="G595" s="159" t="str">
        <f t="shared" si="221"/>
        <v/>
      </c>
      <c r="H595" s="159" t="str">
        <f t="shared" si="221"/>
        <v/>
      </c>
      <c r="I595" s="159" t="str">
        <f t="shared" si="221"/>
        <v/>
      </c>
      <c r="J595" s="159" t="str">
        <f t="shared" si="221"/>
        <v/>
      </c>
      <c r="K595" s="292"/>
      <c r="L595" s="292"/>
      <c r="N595" s="319">
        <v>-3.1983400657087852E-2</v>
      </c>
      <c r="P595" s="319">
        <v>4.6766756270830833E-3</v>
      </c>
      <c r="R595" s="319">
        <v>0.58809746023232323</v>
      </c>
      <c r="AC595" s="300" t="str">
        <f t="shared" si="209"/>
        <v/>
      </c>
      <c r="AD595" s="300" t="str">
        <f t="shared" si="208"/>
        <v/>
      </c>
      <c r="AE595" s="300" t="str">
        <f t="shared" si="206"/>
        <v/>
      </c>
      <c r="AF595" s="300" t="str">
        <f t="shared" si="207"/>
        <v/>
      </c>
      <c r="AI595" s="63" t="str">
        <f t="shared" si="210"/>
        <v/>
      </c>
      <c r="AJ595" s="106" t="str">
        <f t="shared" si="211"/>
        <v/>
      </c>
      <c r="AK595" s="106" t="str">
        <f t="shared" si="212"/>
        <v/>
      </c>
      <c r="AL595" s="106" t="str">
        <f t="shared" si="213"/>
        <v/>
      </c>
      <c r="AM595" s="106" t="str">
        <f t="shared" si="214"/>
        <v/>
      </c>
      <c r="AN595" s="106" t="str">
        <f t="shared" si="215"/>
        <v/>
      </c>
      <c r="AR595" s="106" t="str">
        <f t="shared" si="216"/>
        <v/>
      </c>
      <c r="AS595" s="106" t="str">
        <f t="shared" si="217"/>
        <v/>
      </c>
      <c r="AT595" s="106" t="str">
        <f t="shared" si="218"/>
        <v/>
      </c>
      <c r="AU595" s="106" t="str">
        <f t="shared" si="219"/>
        <v/>
      </c>
      <c r="AV595" s="106" t="str">
        <f t="shared" si="220"/>
        <v/>
      </c>
    </row>
    <row r="596" spans="4:48">
      <c r="D596" s="159">
        <v>589</v>
      </c>
      <c r="F596" s="159" t="str">
        <f t="shared" si="221"/>
        <v/>
      </c>
      <c r="G596" s="159" t="str">
        <f t="shared" si="221"/>
        <v/>
      </c>
      <c r="H596" s="159" t="str">
        <f t="shared" si="221"/>
        <v/>
      </c>
      <c r="I596" s="159" t="str">
        <f t="shared" si="221"/>
        <v/>
      </c>
      <c r="J596" s="159" t="str">
        <f t="shared" si="221"/>
        <v/>
      </c>
      <c r="K596" s="292"/>
      <c r="L596" s="292"/>
      <c r="N596" s="319">
        <v>-2.4084752413018818E-2</v>
      </c>
      <c r="P596" s="319">
        <v>6.597328270440567E-3</v>
      </c>
      <c r="R596" s="319">
        <v>0.92381837440530679</v>
      </c>
      <c r="AC596" s="300" t="str">
        <f t="shared" si="209"/>
        <v/>
      </c>
      <c r="AD596" s="300" t="str">
        <f t="shared" si="208"/>
        <v/>
      </c>
      <c r="AE596" s="300" t="str">
        <f t="shared" si="206"/>
        <v/>
      </c>
      <c r="AF596" s="300" t="str">
        <f t="shared" si="207"/>
        <v/>
      </c>
      <c r="AI596" s="63" t="str">
        <f t="shared" si="210"/>
        <v/>
      </c>
      <c r="AJ596" s="106" t="str">
        <f t="shared" si="211"/>
        <v/>
      </c>
      <c r="AK596" s="106" t="str">
        <f t="shared" si="212"/>
        <v/>
      </c>
      <c r="AL596" s="106" t="str">
        <f t="shared" si="213"/>
        <v/>
      </c>
      <c r="AM596" s="106" t="str">
        <f t="shared" si="214"/>
        <v/>
      </c>
      <c r="AN596" s="106" t="str">
        <f t="shared" si="215"/>
        <v/>
      </c>
      <c r="AR596" s="106" t="str">
        <f t="shared" si="216"/>
        <v/>
      </c>
      <c r="AS596" s="106" t="str">
        <f t="shared" si="217"/>
        <v/>
      </c>
      <c r="AT596" s="106" t="str">
        <f t="shared" si="218"/>
        <v/>
      </c>
      <c r="AU596" s="106" t="str">
        <f t="shared" si="219"/>
        <v/>
      </c>
      <c r="AV596" s="106" t="str">
        <f t="shared" si="220"/>
        <v/>
      </c>
    </row>
    <row r="597" spans="4:48">
      <c r="D597" s="159">
        <v>590</v>
      </c>
      <c r="F597" s="159" t="str">
        <f t="shared" si="221"/>
        <v/>
      </c>
      <c r="G597" s="159" t="str">
        <f t="shared" si="221"/>
        <v/>
      </c>
      <c r="H597" s="159" t="str">
        <f t="shared" si="221"/>
        <v/>
      </c>
      <c r="I597" s="159" t="str">
        <f t="shared" si="221"/>
        <v/>
      </c>
      <c r="J597" s="159" t="str">
        <f t="shared" si="221"/>
        <v/>
      </c>
      <c r="K597" s="292"/>
      <c r="L597" s="292"/>
      <c r="N597" s="319">
        <v>-4.7589429527241246E-2</v>
      </c>
      <c r="P597" s="319">
        <v>4.2650152481828116E-3</v>
      </c>
      <c r="R597" s="319">
        <v>0.52445356083896622</v>
      </c>
      <c r="AC597" s="300" t="str">
        <f t="shared" si="209"/>
        <v/>
      </c>
      <c r="AD597" s="300" t="str">
        <f t="shared" si="208"/>
        <v/>
      </c>
      <c r="AE597" s="300" t="str">
        <f t="shared" si="206"/>
        <v/>
      </c>
      <c r="AF597" s="300" t="str">
        <f t="shared" si="207"/>
        <v/>
      </c>
      <c r="AI597" s="63" t="str">
        <f t="shared" si="210"/>
        <v/>
      </c>
      <c r="AJ597" s="106" t="str">
        <f t="shared" si="211"/>
        <v/>
      </c>
      <c r="AK597" s="106" t="str">
        <f t="shared" si="212"/>
        <v/>
      </c>
      <c r="AL597" s="106" t="str">
        <f t="shared" si="213"/>
        <v/>
      </c>
      <c r="AM597" s="106" t="str">
        <f t="shared" si="214"/>
        <v/>
      </c>
      <c r="AN597" s="106" t="str">
        <f t="shared" si="215"/>
        <v/>
      </c>
      <c r="AR597" s="106" t="str">
        <f t="shared" si="216"/>
        <v/>
      </c>
      <c r="AS597" s="106" t="str">
        <f t="shared" si="217"/>
        <v/>
      </c>
      <c r="AT597" s="106" t="str">
        <f t="shared" si="218"/>
        <v/>
      </c>
      <c r="AU597" s="106" t="str">
        <f t="shared" si="219"/>
        <v/>
      </c>
      <c r="AV597" s="106" t="str">
        <f t="shared" si="220"/>
        <v/>
      </c>
    </row>
    <row r="598" spans="4:48">
      <c r="D598" s="159">
        <v>591</v>
      </c>
      <c r="F598" s="159" t="str">
        <f t="shared" ref="F598:J607" si="222">IF($C$5=0,IF($D598&gt;$A$5,"",INDIRECT(CONCATENATE("B",RANDBETWEEN(11,$D$5)))),IF($D598&gt;$A$5,"",$C$3*INDIRECT(CONCATENATE("B",RANDBETWEEN(11,$D$5)))))</f>
        <v/>
      </c>
      <c r="G598" s="159" t="str">
        <f t="shared" si="222"/>
        <v/>
      </c>
      <c r="H598" s="159" t="str">
        <f t="shared" si="222"/>
        <v/>
      </c>
      <c r="I598" s="159" t="str">
        <f t="shared" si="222"/>
        <v/>
      </c>
      <c r="J598" s="159" t="str">
        <f t="shared" si="222"/>
        <v/>
      </c>
      <c r="K598" s="292"/>
      <c r="L598" s="292"/>
      <c r="N598" s="319">
        <v>-2.408475241301895E-2</v>
      </c>
      <c r="P598" s="319">
        <v>5.2575436565704247E-3</v>
      </c>
      <c r="R598" s="319">
        <v>0.68292187413260463</v>
      </c>
      <c r="AC598" s="300" t="str">
        <f t="shared" si="209"/>
        <v/>
      </c>
      <c r="AD598" s="300" t="str">
        <f t="shared" si="208"/>
        <v/>
      </c>
      <c r="AE598" s="300" t="str">
        <f t="shared" si="206"/>
        <v/>
      </c>
      <c r="AF598" s="300" t="str">
        <f t="shared" si="207"/>
        <v/>
      </c>
      <c r="AI598" s="63" t="str">
        <f t="shared" si="210"/>
        <v/>
      </c>
      <c r="AJ598" s="106" t="str">
        <f t="shared" si="211"/>
        <v/>
      </c>
      <c r="AK598" s="106" t="str">
        <f t="shared" si="212"/>
        <v/>
      </c>
      <c r="AL598" s="106" t="str">
        <f t="shared" si="213"/>
        <v/>
      </c>
      <c r="AM598" s="106" t="str">
        <f t="shared" si="214"/>
        <v/>
      </c>
      <c r="AN598" s="106" t="str">
        <f t="shared" si="215"/>
        <v/>
      </c>
      <c r="AR598" s="106" t="str">
        <f t="shared" si="216"/>
        <v/>
      </c>
      <c r="AS598" s="106" t="str">
        <f t="shared" si="217"/>
        <v/>
      </c>
      <c r="AT598" s="106" t="str">
        <f t="shared" si="218"/>
        <v/>
      </c>
      <c r="AU598" s="106" t="str">
        <f t="shared" si="219"/>
        <v/>
      </c>
      <c r="AV598" s="106" t="str">
        <f t="shared" si="220"/>
        <v/>
      </c>
    </row>
    <row r="599" spans="4:48">
      <c r="D599" s="159">
        <v>592</v>
      </c>
      <c r="F599" s="159" t="str">
        <f t="shared" si="222"/>
        <v/>
      </c>
      <c r="G599" s="159" t="str">
        <f t="shared" si="222"/>
        <v/>
      </c>
      <c r="H599" s="159" t="str">
        <f t="shared" si="222"/>
        <v/>
      </c>
      <c r="I599" s="159" t="str">
        <f t="shared" si="222"/>
        <v/>
      </c>
      <c r="J599" s="159" t="str">
        <f t="shared" si="222"/>
        <v/>
      </c>
      <c r="K599" s="292"/>
      <c r="L599" s="292"/>
      <c r="N599" s="319">
        <v>-1.6121654195544489E-2</v>
      </c>
      <c r="P599" s="319">
        <v>5.9084952332592077E-3</v>
      </c>
      <c r="R599" s="319">
        <v>0.79581540843963872</v>
      </c>
      <c r="AC599" s="300" t="str">
        <f t="shared" si="209"/>
        <v/>
      </c>
      <c r="AD599" s="300" t="str">
        <f t="shared" si="208"/>
        <v/>
      </c>
      <c r="AE599" s="300" t="str">
        <f t="shared" si="206"/>
        <v/>
      </c>
      <c r="AF599" s="300" t="str">
        <f t="shared" si="207"/>
        <v/>
      </c>
      <c r="AI599" s="63" t="str">
        <f t="shared" si="210"/>
        <v/>
      </c>
      <c r="AJ599" s="106" t="str">
        <f t="shared" si="211"/>
        <v/>
      </c>
      <c r="AK599" s="106" t="str">
        <f t="shared" si="212"/>
        <v/>
      </c>
      <c r="AL599" s="106" t="str">
        <f t="shared" si="213"/>
        <v/>
      </c>
      <c r="AM599" s="106" t="str">
        <f t="shared" si="214"/>
        <v/>
      </c>
      <c r="AN599" s="106" t="str">
        <f t="shared" si="215"/>
        <v/>
      </c>
      <c r="AR599" s="106" t="str">
        <f t="shared" si="216"/>
        <v/>
      </c>
      <c r="AS599" s="106" t="str">
        <f t="shared" si="217"/>
        <v/>
      </c>
      <c r="AT599" s="106" t="str">
        <f t="shared" si="218"/>
        <v/>
      </c>
      <c r="AU599" s="106" t="str">
        <f t="shared" si="219"/>
        <v/>
      </c>
      <c r="AV599" s="106" t="str">
        <f t="shared" si="220"/>
        <v/>
      </c>
    </row>
    <row r="600" spans="4:48">
      <c r="D600" s="159">
        <v>593</v>
      </c>
      <c r="F600" s="159" t="str">
        <f t="shared" si="222"/>
        <v/>
      </c>
      <c r="G600" s="159" t="str">
        <f t="shared" si="222"/>
        <v/>
      </c>
      <c r="H600" s="159" t="str">
        <f t="shared" si="222"/>
        <v/>
      </c>
      <c r="I600" s="159" t="str">
        <f t="shared" si="222"/>
        <v/>
      </c>
      <c r="J600" s="159" t="str">
        <f t="shared" si="222"/>
        <v/>
      </c>
      <c r="K600" s="292"/>
      <c r="L600" s="292"/>
      <c r="N600" s="319">
        <v>-3.1983400657087893E-2</v>
      </c>
      <c r="P600" s="319">
        <v>4.451904707386661E-3</v>
      </c>
      <c r="R600" s="319">
        <v>0.55289952413411636</v>
      </c>
      <c r="AC600" s="300" t="str">
        <f t="shared" si="209"/>
        <v/>
      </c>
      <c r="AD600" s="300" t="str">
        <f t="shared" si="208"/>
        <v/>
      </c>
      <c r="AE600" s="300" t="str">
        <f t="shared" si="206"/>
        <v/>
      </c>
      <c r="AF600" s="300" t="str">
        <f t="shared" si="207"/>
        <v/>
      </c>
      <c r="AI600" s="63" t="str">
        <f t="shared" si="210"/>
        <v/>
      </c>
      <c r="AJ600" s="106" t="str">
        <f t="shared" si="211"/>
        <v/>
      </c>
      <c r="AK600" s="106" t="str">
        <f t="shared" si="212"/>
        <v/>
      </c>
      <c r="AL600" s="106" t="str">
        <f t="shared" si="213"/>
        <v/>
      </c>
      <c r="AM600" s="106" t="str">
        <f t="shared" si="214"/>
        <v/>
      </c>
      <c r="AN600" s="106" t="str">
        <f t="shared" si="215"/>
        <v/>
      </c>
      <c r="AR600" s="106" t="str">
        <f t="shared" si="216"/>
        <v/>
      </c>
      <c r="AS600" s="106" t="str">
        <f t="shared" si="217"/>
        <v/>
      </c>
      <c r="AT600" s="106" t="str">
        <f t="shared" si="218"/>
        <v/>
      </c>
      <c r="AU600" s="106" t="str">
        <f t="shared" si="219"/>
        <v/>
      </c>
      <c r="AV600" s="106" t="str">
        <f t="shared" si="220"/>
        <v/>
      </c>
    </row>
    <row r="601" spans="4:48">
      <c r="D601" s="159">
        <v>594</v>
      </c>
      <c r="F601" s="159" t="str">
        <f t="shared" si="222"/>
        <v/>
      </c>
      <c r="G601" s="159" t="str">
        <f t="shared" si="222"/>
        <v/>
      </c>
      <c r="H601" s="159" t="str">
        <f t="shared" si="222"/>
        <v/>
      </c>
      <c r="I601" s="159" t="str">
        <f t="shared" si="222"/>
        <v/>
      </c>
      <c r="J601" s="159" t="str">
        <f t="shared" si="222"/>
        <v/>
      </c>
      <c r="K601" s="292"/>
      <c r="L601" s="292"/>
      <c r="N601" s="319">
        <v>-3.1983400657088136E-2</v>
      </c>
      <c r="P601" s="319">
        <v>5.5435572191599013E-3</v>
      </c>
      <c r="R601" s="319">
        <v>0.73183307989612101</v>
      </c>
      <c r="AC601" s="300" t="str">
        <f t="shared" si="209"/>
        <v/>
      </c>
      <c r="AD601" s="300" t="str">
        <f t="shared" si="208"/>
        <v/>
      </c>
      <c r="AE601" s="300" t="str">
        <f t="shared" si="206"/>
        <v/>
      </c>
      <c r="AF601" s="300" t="str">
        <f t="shared" si="207"/>
        <v/>
      </c>
      <c r="AI601" s="63" t="str">
        <f t="shared" si="210"/>
        <v/>
      </c>
      <c r="AJ601" s="106" t="str">
        <f t="shared" si="211"/>
        <v/>
      </c>
      <c r="AK601" s="106" t="str">
        <f t="shared" si="212"/>
        <v/>
      </c>
      <c r="AL601" s="106" t="str">
        <f t="shared" si="213"/>
        <v/>
      </c>
      <c r="AM601" s="106" t="str">
        <f t="shared" si="214"/>
        <v/>
      </c>
      <c r="AN601" s="106" t="str">
        <f t="shared" si="215"/>
        <v/>
      </c>
      <c r="AR601" s="106" t="str">
        <f t="shared" si="216"/>
        <v/>
      </c>
      <c r="AS601" s="106" t="str">
        <f t="shared" si="217"/>
        <v/>
      </c>
      <c r="AT601" s="106" t="str">
        <f t="shared" si="218"/>
        <v/>
      </c>
      <c r="AU601" s="106" t="str">
        <f t="shared" si="219"/>
        <v/>
      </c>
      <c r="AV601" s="106" t="str">
        <f t="shared" si="220"/>
        <v/>
      </c>
    </row>
    <row r="602" spans="4:48">
      <c r="D602" s="159">
        <v>595</v>
      </c>
      <c r="F602" s="159" t="str">
        <f t="shared" si="222"/>
        <v/>
      </c>
      <c r="G602" s="159" t="str">
        <f t="shared" si="222"/>
        <v/>
      </c>
      <c r="H602" s="159" t="str">
        <f t="shared" si="222"/>
        <v/>
      </c>
      <c r="I602" s="159" t="str">
        <f t="shared" si="222"/>
        <v/>
      </c>
      <c r="J602" s="159" t="str">
        <f t="shared" si="222"/>
        <v/>
      </c>
      <c r="K602" s="292"/>
      <c r="L602" s="292"/>
      <c r="N602" s="319">
        <v>-3.1983400657088094E-2</v>
      </c>
      <c r="P602" s="319">
        <v>4.6299532622821214E-3</v>
      </c>
      <c r="R602" s="319">
        <v>0.58077428233989914</v>
      </c>
      <c r="AC602" s="300" t="str">
        <f t="shared" si="209"/>
        <v/>
      </c>
      <c r="AD602" s="300" t="str">
        <f t="shared" si="208"/>
        <v/>
      </c>
      <c r="AE602" s="300" t="str">
        <f t="shared" si="206"/>
        <v/>
      </c>
      <c r="AF602" s="300" t="str">
        <f t="shared" si="207"/>
        <v/>
      </c>
      <c r="AI602" s="63" t="str">
        <f t="shared" si="210"/>
        <v/>
      </c>
      <c r="AJ602" s="106" t="str">
        <f t="shared" si="211"/>
        <v/>
      </c>
      <c r="AK602" s="106" t="str">
        <f t="shared" si="212"/>
        <v/>
      </c>
      <c r="AL602" s="106" t="str">
        <f t="shared" si="213"/>
        <v/>
      </c>
      <c r="AM602" s="106" t="str">
        <f t="shared" si="214"/>
        <v/>
      </c>
      <c r="AN602" s="106" t="str">
        <f t="shared" si="215"/>
        <v/>
      </c>
      <c r="AR602" s="106" t="str">
        <f t="shared" si="216"/>
        <v/>
      </c>
      <c r="AS602" s="106" t="str">
        <f t="shared" si="217"/>
        <v/>
      </c>
      <c r="AT602" s="106" t="str">
        <f t="shared" si="218"/>
        <v/>
      </c>
      <c r="AU602" s="106" t="str">
        <f t="shared" si="219"/>
        <v/>
      </c>
      <c r="AV602" s="106" t="str">
        <f t="shared" si="220"/>
        <v/>
      </c>
    </row>
    <row r="603" spans="4:48">
      <c r="D603" s="159">
        <v>596</v>
      </c>
      <c r="F603" s="159" t="str">
        <f t="shared" si="222"/>
        <v/>
      </c>
      <c r="G603" s="159" t="str">
        <f t="shared" si="222"/>
        <v/>
      </c>
      <c r="H603" s="159" t="str">
        <f t="shared" si="222"/>
        <v/>
      </c>
      <c r="I603" s="159" t="str">
        <f t="shared" si="222"/>
        <v/>
      </c>
      <c r="J603" s="159" t="str">
        <f t="shared" si="222"/>
        <v/>
      </c>
      <c r="K603" s="292"/>
      <c r="L603" s="292"/>
      <c r="N603" s="319">
        <v>-3.8340308209971065E-2</v>
      </c>
      <c r="P603" s="319">
        <v>4.8692444600706326E-3</v>
      </c>
      <c r="R603" s="319">
        <v>0.61921548287615469</v>
      </c>
      <c r="AC603" s="300" t="str">
        <f t="shared" si="209"/>
        <v/>
      </c>
      <c r="AD603" s="300" t="str">
        <f t="shared" si="208"/>
        <v/>
      </c>
      <c r="AE603" s="300" t="str">
        <f t="shared" si="206"/>
        <v/>
      </c>
      <c r="AF603" s="300" t="str">
        <f t="shared" si="207"/>
        <v/>
      </c>
      <c r="AI603" s="63" t="str">
        <f t="shared" si="210"/>
        <v/>
      </c>
      <c r="AJ603" s="106" t="str">
        <f t="shared" si="211"/>
        <v/>
      </c>
      <c r="AK603" s="106" t="str">
        <f t="shared" si="212"/>
        <v/>
      </c>
      <c r="AL603" s="106" t="str">
        <f t="shared" si="213"/>
        <v/>
      </c>
      <c r="AM603" s="106" t="str">
        <f t="shared" si="214"/>
        <v/>
      </c>
      <c r="AN603" s="106" t="str">
        <f t="shared" si="215"/>
        <v/>
      </c>
      <c r="AR603" s="106" t="str">
        <f t="shared" si="216"/>
        <v/>
      </c>
      <c r="AS603" s="106" t="str">
        <f t="shared" si="217"/>
        <v/>
      </c>
      <c r="AT603" s="106" t="str">
        <f t="shared" si="218"/>
        <v/>
      </c>
      <c r="AU603" s="106" t="str">
        <f t="shared" si="219"/>
        <v/>
      </c>
      <c r="AV603" s="106" t="str">
        <f t="shared" si="220"/>
        <v/>
      </c>
    </row>
    <row r="604" spans="4:48">
      <c r="D604" s="159">
        <v>597</v>
      </c>
      <c r="F604" s="159" t="str">
        <f t="shared" si="222"/>
        <v/>
      </c>
      <c r="G604" s="159" t="str">
        <f t="shared" si="222"/>
        <v/>
      </c>
      <c r="H604" s="159" t="str">
        <f t="shared" si="222"/>
        <v/>
      </c>
      <c r="I604" s="159" t="str">
        <f t="shared" si="222"/>
        <v/>
      </c>
      <c r="J604" s="159" t="str">
        <f t="shared" si="222"/>
        <v/>
      </c>
      <c r="K604" s="292"/>
      <c r="L604" s="292"/>
      <c r="N604" s="319">
        <v>-2.4084752413018894E-2</v>
      </c>
      <c r="P604" s="319">
        <v>4.4519047073866627E-3</v>
      </c>
      <c r="R604" s="319">
        <v>0.5528995241341168</v>
      </c>
      <c r="AC604" s="300" t="str">
        <f t="shared" si="209"/>
        <v/>
      </c>
      <c r="AD604" s="300" t="str">
        <f t="shared" si="208"/>
        <v/>
      </c>
      <c r="AE604" s="300" t="str">
        <f t="shared" si="206"/>
        <v/>
      </c>
      <c r="AF604" s="300" t="str">
        <f t="shared" si="207"/>
        <v/>
      </c>
      <c r="AI604" s="63" t="str">
        <f t="shared" si="210"/>
        <v/>
      </c>
      <c r="AJ604" s="106" t="str">
        <f t="shared" si="211"/>
        <v/>
      </c>
      <c r="AK604" s="106" t="str">
        <f t="shared" si="212"/>
        <v/>
      </c>
      <c r="AL604" s="106" t="str">
        <f t="shared" si="213"/>
        <v/>
      </c>
      <c r="AM604" s="106" t="str">
        <f t="shared" si="214"/>
        <v/>
      </c>
      <c r="AN604" s="106" t="str">
        <f t="shared" si="215"/>
        <v/>
      </c>
      <c r="AR604" s="106" t="str">
        <f t="shared" si="216"/>
        <v/>
      </c>
      <c r="AS604" s="106" t="str">
        <f t="shared" si="217"/>
        <v/>
      </c>
      <c r="AT604" s="106" t="str">
        <f t="shared" si="218"/>
        <v/>
      </c>
      <c r="AU604" s="106" t="str">
        <f t="shared" si="219"/>
        <v/>
      </c>
      <c r="AV604" s="106" t="str">
        <f t="shared" si="220"/>
        <v/>
      </c>
    </row>
    <row r="605" spans="4:48">
      <c r="D605" s="159">
        <v>598</v>
      </c>
      <c r="F605" s="159" t="str">
        <f t="shared" si="222"/>
        <v/>
      </c>
      <c r="G605" s="159" t="str">
        <f t="shared" si="222"/>
        <v/>
      </c>
      <c r="H605" s="159" t="str">
        <f t="shared" si="222"/>
        <v/>
      </c>
      <c r="I605" s="159" t="str">
        <f t="shared" si="222"/>
        <v/>
      </c>
      <c r="J605" s="159" t="str">
        <f t="shared" si="222"/>
        <v/>
      </c>
      <c r="K605" s="292"/>
      <c r="L605" s="292"/>
      <c r="N605" s="319">
        <v>-3.198340065708799E-2</v>
      </c>
      <c r="P605" s="319">
        <v>4.0724464151952666E-3</v>
      </c>
      <c r="R605" s="319">
        <v>0.495156669271825</v>
      </c>
      <c r="AC605" s="300" t="str">
        <f t="shared" si="209"/>
        <v/>
      </c>
      <c r="AD605" s="300" t="str">
        <f t="shared" si="208"/>
        <v/>
      </c>
      <c r="AE605" s="300" t="str">
        <f t="shared" si="206"/>
        <v/>
      </c>
      <c r="AF605" s="300" t="str">
        <f t="shared" si="207"/>
        <v/>
      </c>
      <c r="AI605" s="63" t="str">
        <f t="shared" si="210"/>
        <v/>
      </c>
      <c r="AJ605" s="106" t="str">
        <f t="shared" si="211"/>
        <v/>
      </c>
      <c r="AK605" s="106" t="str">
        <f t="shared" si="212"/>
        <v/>
      </c>
      <c r="AL605" s="106" t="str">
        <f t="shared" si="213"/>
        <v/>
      </c>
      <c r="AM605" s="106" t="str">
        <f t="shared" si="214"/>
        <v/>
      </c>
      <c r="AN605" s="106" t="str">
        <f t="shared" si="215"/>
        <v/>
      </c>
      <c r="AR605" s="106" t="str">
        <f t="shared" si="216"/>
        <v/>
      </c>
      <c r="AS605" s="106" t="str">
        <f t="shared" si="217"/>
        <v/>
      </c>
      <c r="AT605" s="106" t="str">
        <f t="shared" si="218"/>
        <v/>
      </c>
      <c r="AU605" s="106" t="str">
        <f t="shared" si="219"/>
        <v/>
      </c>
      <c r="AV605" s="106" t="str">
        <f t="shared" si="220"/>
        <v/>
      </c>
    </row>
    <row r="606" spans="4:48">
      <c r="D606" s="159">
        <v>599</v>
      </c>
      <c r="F606" s="159" t="str">
        <f t="shared" si="222"/>
        <v/>
      </c>
      <c r="G606" s="159" t="str">
        <f t="shared" si="222"/>
        <v/>
      </c>
      <c r="H606" s="159" t="str">
        <f t="shared" si="222"/>
        <v/>
      </c>
      <c r="I606" s="159" t="str">
        <f t="shared" si="222"/>
        <v/>
      </c>
      <c r="J606" s="159" t="str">
        <f t="shared" si="222"/>
        <v/>
      </c>
      <c r="K606" s="292"/>
      <c r="L606" s="292"/>
      <c r="N606" s="319">
        <v>-4.7589429527241295E-2</v>
      </c>
      <c r="P606" s="319">
        <v>3.9790016855933367E-3</v>
      </c>
      <c r="R606" s="319">
        <v>0.48139926036585567</v>
      </c>
      <c r="AC606" s="300" t="str">
        <f t="shared" si="209"/>
        <v/>
      </c>
      <c r="AD606" s="300" t="str">
        <f t="shared" si="208"/>
        <v/>
      </c>
      <c r="AE606" s="300" t="str">
        <f t="shared" si="206"/>
        <v/>
      </c>
      <c r="AF606" s="300" t="str">
        <f t="shared" si="207"/>
        <v/>
      </c>
      <c r="AI606" s="63" t="str">
        <f t="shared" si="210"/>
        <v/>
      </c>
      <c r="AJ606" s="106" t="str">
        <f t="shared" si="211"/>
        <v/>
      </c>
      <c r="AK606" s="106" t="str">
        <f t="shared" si="212"/>
        <v/>
      </c>
      <c r="AL606" s="106" t="str">
        <f t="shared" si="213"/>
        <v/>
      </c>
      <c r="AM606" s="106" t="str">
        <f t="shared" si="214"/>
        <v/>
      </c>
      <c r="AN606" s="106" t="str">
        <f t="shared" si="215"/>
        <v/>
      </c>
      <c r="AR606" s="106" t="str">
        <f t="shared" si="216"/>
        <v/>
      </c>
      <c r="AS606" s="106" t="str">
        <f t="shared" si="217"/>
        <v/>
      </c>
      <c r="AT606" s="106" t="str">
        <f t="shared" si="218"/>
        <v/>
      </c>
      <c r="AU606" s="106" t="str">
        <f t="shared" si="219"/>
        <v/>
      </c>
      <c r="AV606" s="106" t="str">
        <f t="shared" si="220"/>
        <v/>
      </c>
    </row>
    <row r="607" spans="4:48">
      <c r="D607" s="159">
        <v>600</v>
      </c>
      <c r="F607" s="159" t="str">
        <f t="shared" si="222"/>
        <v/>
      </c>
      <c r="G607" s="159" t="str">
        <f t="shared" si="222"/>
        <v/>
      </c>
      <c r="H607" s="159" t="str">
        <f t="shared" si="222"/>
        <v/>
      </c>
      <c r="I607" s="159" t="str">
        <f t="shared" si="222"/>
        <v/>
      </c>
      <c r="J607" s="159" t="str">
        <f t="shared" si="222"/>
        <v/>
      </c>
      <c r="K607" s="292"/>
      <c r="L607" s="292"/>
      <c r="N607" s="319">
        <v>-3.1983400657087914E-2</v>
      </c>
      <c r="P607" s="319">
        <v>5.5056757586673276E-3</v>
      </c>
      <c r="R607" s="319">
        <v>0.72504883571901102</v>
      </c>
      <c r="AC607" s="300" t="str">
        <f t="shared" si="209"/>
        <v/>
      </c>
      <c r="AD607" s="300" t="str">
        <f t="shared" si="208"/>
        <v/>
      </c>
      <c r="AE607" s="300" t="str">
        <f t="shared" si="206"/>
        <v/>
      </c>
      <c r="AF607" s="300" t="str">
        <f t="shared" si="207"/>
        <v/>
      </c>
      <c r="AI607" s="63" t="str">
        <f t="shared" si="210"/>
        <v/>
      </c>
      <c r="AJ607" s="106" t="str">
        <f t="shared" si="211"/>
        <v/>
      </c>
      <c r="AK607" s="106" t="str">
        <f t="shared" si="212"/>
        <v/>
      </c>
      <c r="AL607" s="106" t="str">
        <f t="shared" si="213"/>
        <v/>
      </c>
      <c r="AM607" s="106" t="str">
        <f t="shared" si="214"/>
        <v/>
      </c>
      <c r="AN607" s="106" t="str">
        <f t="shared" si="215"/>
        <v/>
      </c>
      <c r="AR607" s="106" t="str">
        <f t="shared" si="216"/>
        <v/>
      </c>
      <c r="AS607" s="106" t="str">
        <f t="shared" si="217"/>
        <v/>
      </c>
      <c r="AT607" s="106" t="str">
        <f t="shared" si="218"/>
        <v/>
      </c>
      <c r="AU607" s="106" t="str">
        <f t="shared" si="219"/>
        <v/>
      </c>
      <c r="AV607" s="106" t="str">
        <f t="shared" si="220"/>
        <v/>
      </c>
    </row>
    <row r="608" spans="4:48">
      <c r="D608" s="159">
        <v>601</v>
      </c>
      <c r="F608" s="159" t="str">
        <f t="shared" ref="F608:J617" si="223">IF($C$5=0,IF($D608&gt;$A$5,"",INDIRECT(CONCATENATE("B",RANDBETWEEN(11,$D$5)))),IF($D608&gt;$A$5,"",$C$3*INDIRECT(CONCATENATE("B",RANDBETWEEN(11,$D$5)))))</f>
        <v/>
      </c>
      <c r="G608" s="159" t="str">
        <f t="shared" si="223"/>
        <v/>
      </c>
      <c r="H608" s="159" t="str">
        <f t="shared" si="223"/>
        <v/>
      </c>
      <c r="I608" s="159" t="str">
        <f t="shared" si="223"/>
        <v/>
      </c>
      <c r="J608" s="159" t="str">
        <f t="shared" si="223"/>
        <v/>
      </c>
      <c r="K608" s="292"/>
      <c r="L608" s="292"/>
      <c r="N608" s="319">
        <v>-2.4084752413018835E-2</v>
      </c>
      <c r="P608" s="319">
        <v>5.4122310290654028E-3</v>
      </c>
      <c r="R608" s="319">
        <v>0.70917611635555144</v>
      </c>
      <c r="AC608" s="300" t="str">
        <f t="shared" si="209"/>
        <v/>
      </c>
      <c r="AD608" s="300" t="str">
        <f t="shared" si="208"/>
        <v/>
      </c>
      <c r="AE608" s="300" t="str">
        <f t="shared" si="206"/>
        <v/>
      </c>
      <c r="AF608" s="300" t="str">
        <f t="shared" si="207"/>
        <v/>
      </c>
      <c r="AI608" s="63" t="str">
        <f t="shared" si="210"/>
        <v/>
      </c>
      <c r="AJ608" s="106" t="str">
        <f t="shared" si="211"/>
        <v/>
      </c>
      <c r="AK608" s="106" t="str">
        <f t="shared" si="212"/>
        <v/>
      </c>
      <c r="AL608" s="106" t="str">
        <f t="shared" si="213"/>
        <v/>
      </c>
      <c r="AM608" s="106" t="str">
        <f t="shared" si="214"/>
        <v/>
      </c>
      <c r="AN608" s="106" t="str">
        <f t="shared" si="215"/>
        <v/>
      </c>
      <c r="AR608" s="106" t="str">
        <f t="shared" si="216"/>
        <v/>
      </c>
      <c r="AS608" s="106" t="str">
        <f t="shared" si="217"/>
        <v/>
      </c>
      <c r="AT608" s="106" t="str">
        <f t="shared" si="218"/>
        <v/>
      </c>
      <c r="AU608" s="106" t="str">
        <f t="shared" si="219"/>
        <v/>
      </c>
      <c r="AV608" s="106" t="str">
        <f t="shared" si="220"/>
        <v/>
      </c>
    </row>
    <row r="609" spans="4:48">
      <c r="D609" s="159">
        <v>602</v>
      </c>
      <c r="F609" s="159" t="str">
        <f t="shared" si="223"/>
        <v/>
      </c>
      <c r="G609" s="159" t="str">
        <f t="shared" si="223"/>
        <v/>
      </c>
      <c r="H609" s="159" t="str">
        <f t="shared" si="223"/>
        <v/>
      </c>
      <c r="I609" s="159" t="str">
        <f t="shared" si="223"/>
        <v/>
      </c>
      <c r="J609" s="159" t="str">
        <f t="shared" si="223"/>
        <v/>
      </c>
      <c r="K609" s="292"/>
      <c r="L609" s="292"/>
      <c r="N609" s="319">
        <v>-2.4084752413018863E-2</v>
      </c>
      <c r="P609" s="319">
        <v>4.2271337876902413E-3</v>
      </c>
      <c r="R609" s="319">
        <v>0.51848170055204945</v>
      </c>
      <c r="AC609" s="300" t="str">
        <f t="shared" si="209"/>
        <v/>
      </c>
      <c r="AD609" s="300" t="str">
        <f t="shared" si="208"/>
        <v/>
      </c>
      <c r="AE609" s="300" t="str">
        <f t="shared" si="206"/>
        <v/>
      </c>
      <c r="AF609" s="300" t="str">
        <f t="shared" si="207"/>
        <v/>
      </c>
      <c r="AI609" s="63" t="str">
        <f t="shared" si="210"/>
        <v/>
      </c>
      <c r="AJ609" s="106" t="str">
        <f t="shared" si="211"/>
        <v/>
      </c>
      <c r="AK609" s="106" t="str">
        <f t="shared" si="212"/>
        <v/>
      </c>
      <c r="AL609" s="106" t="str">
        <f t="shared" si="213"/>
        <v/>
      </c>
      <c r="AM609" s="106" t="str">
        <f t="shared" si="214"/>
        <v/>
      </c>
      <c r="AN609" s="106" t="str">
        <f t="shared" si="215"/>
        <v/>
      </c>
      <c r="AR609" s="106" t="str">
        <f t="shared" si="216"/>
        <v/>
      </c>
      <c r="AS609" s="106" t="str">
        <f t="shared" si="217"/>
        <v/>
      </c>
      <c r="AT609" s="106" t="str">
        <f t="shared" si="218"/>
        <v/>
      </c>
      <c r="AU609" s="106" t="str">
        <f t="shared" si="219"/>
        <v/>
      </c>
      <c r="AV609" s="106" t="str">
        <f t="shared" si="220"/>
        <v/>
      </c>
    </row>
    <row r="610" spans="4:48">
      <c r="D610" s="159">
        <v>603</v>
      </c>
      <c r="F610" s="159" t="str">
        <f t="shared" si="223"/>
        <v/>
      </c>
      <c r="G610" s="159" t="str">
        <f t="shared" si="223"/>
        <v/>
      </c>
      <c r="H610" s="159" t="str">
        <f t="shared" si="223"/>
        <v/>
      </c>
      <c r="I610" s="159" t="str">
        <f t="shared" si="223"/>
        <v/>
      </c>
      <c r="J610" s="159" t="str">
        <f t="shared" si="223"/>
        <v/>
      </c>
      <c r="K610" s="292"/>
      <c r="L610" s="292"/>
      <c r="N610" s="319">
        <v>-3.6115364504274952E-2</v>
      </c>
      <c r="P610" s="319">
        <v>4.4140232468940924E-3</v>
      </c>
      <c r="R610" s="319">
        <v>0.54681623026674409</v>
      </c>
      <c r="AC610" s="300" t="str">
        <f t="shared" si="209"/>
        <v/>
      </c>
      <c r="AD610" s="300" t="str">
        <f t="shared" si="208"/>
        <v/>
      </c>
      <c r="AE610" s="300" t="str">
        <f t="shared" si="206"/>
        <v/>
      </c>
      <c r="AF610" s="300" t="str">
        <f t="shared" si="207"/>
        <v/>
      </c>
      <c r="AI610" s="63" t="str">
        <f t="shared" si="210"/>
        <v/>
      </c>
      <c r="AJ610" s="106" t="str">
        <f t="shared" si="211"/>
        <v/>
      </c>
      <c r="AK610" s="106" t="str">
        <f t="shared" si="212"/>
        <v/>
      </c>
      <c r="AL610" s="106" t="str">
        <f t="shared" si="213"/>
        <v/>
      </c>
      <c r="AM610" s="106" t="str">
        <f t="shared" si="214"/>
        <v/>
      </c>
      <c r="AN610" s="106" t="str">
        <f t="shared" si="215"/>
        <v/>
      </c>
      <c r="AR610" s="106" t="str">
        <f t="shared" si="216"/>
        <v/>
      </c>
      <c r="AS610" s="106" t="str">
        <f t="shared" si="217"/>
        <v/>
      </c>
      <c r="AT610" s="106" t="str">
        <f t="shared" si="218"/>
        <v/>
      </c>
      <c r="AU610" s="106" t="str">
        <f t="shared" si="219"/>
        <v/>
      </c>
      <c r="AV610" s="106" t="str">
        <f t="shared" si="220"/>
        <v/>
      </c>
    </row>
    <row r="611" spans="4:48">
      <c r="D611" s="159">
        <v>604</v>
      </c>
      <c r="F611" s="159" t="str">
        <f t="shared" si="223"/>
        <v/>
      </c>
      <c r="G611" s="159" t="str">
        <f t="shared" si="223"/>
        <v/>
      </c>
      <c r="H611" s="159" t="str">
        <f t="shared" si="223"/>
        <v/>
      </c>
      <c r="I611" s="159" t="str">
        <f t="shared" si="223"/>
        <v/>
      </c>
      <c r="J611" s="159" t="str">
        <f t="shared" si="223"/>
        <v/>
      </c>
      <c r="K611" s="292"/>
      <c r="L611" s="292"/>
      <c r="N611" s="319">
        <v>-3.198340065708815E-2</v>
      </c>
      <c r="P611" s="319">
        <v>3.8943978602998075E-3</v>
      </c>
      <c r="R611" s="319">
        <v>0.46879165871888007</v>
      </c>
      <c r="AC611" s="300" t="str">
        <f t="shared" si="209"/>
        <v/>
      </c>
      <c r="AD611" s="300" t="str">
        <f t="shared" si="208"/>
        <v/>
      </c>
      <c r="AE611" s="300" t="str">
        <f t="shared" si="206"/>
        <v/>
      </c>
      <c r="AF611" s="300" t="str">
        <f t="shared" si="207"/>
        <v/>
      </c>
      <c r="AI611" s="63" t="str">
        <f t="shared" si="210"/>
        <v/>
      </c>
      <c r="AJ611" s="106" t="str">
        <f t="shared" si="211"/>
        <v/>
      </c>
      <c r="AK611" s="106" t="str">
        <f t="shared" si="212"/>
        <v/>
      </c>
      <c r="AL611" s="106" t="str">
        <f t="shared" si="213"/>
        <v/>
      </c>
      <c r="AM611" s="106" t="str">
        <f t="shared" si="214"/>
        <v/>
      </c>
      <c r="AN611" s="106" t="str">
        <f t="shared" si="215"/>
        <v/>
      </c>
      <c r="AR611" s="106" t="str">
        <f t="shared" si="216"/>
        <v/>
      </c>
      <c r="AS611" s="106" t="str">
        <f t="shared" si="217"/>
        <v/>
      </c>
      <c r="AT611" s="106" t="str">
        <f t="shared" si="218"/>
        <v/>
      </c>
      <c r="AU611" s="106" t="str">
        <f t="shared" si="219"/>
        <v/>
      </c>
      <c r="AV611" s="106" t="str">
        <f t="shared" si="220"/>
        <v/>
      </c>
    </row>
    <row r="612" spans="4:48">
      <c r="D612" s="159">
        <v>605</v>
      </c>
      <c r="F612" s="159" t="str">
        <f t="shared" si="223"/>
        <v/>
      </c>
      <c r="G612" s="159" t="str">
        <f t="shared" si="223"/>
        <v/>
      </c>
      <c r="H612" s="159" t="str">
        <f t="shared" si="223"/>
        <v/>
      </c>
      <c r="I612" s="159" t="str">
        <f t="shared" si="223"/>
        <v/>
      </c>
      <c r="J612" s="159" t="str">
        <f t="shared" si="223"/>
        <v/>
      </c>
      <c r="K612" s="292"/>
      <c r="L612" s="292"/>
      <c r="N612" s="319">
        <v>-2.4084752413018808E-2</v>
      </c>
      <c r="P612" s="319">
        <v>5.0472930149660956E-3</v>
      </c>
      <c r="R612" s="319">
        <v>0.64828062158395272</v>
      </c>
      <c r="AC612" s="300" t="str">
        <f t="shared" si="209"/>
        <v/>
      </c>
      <c r="AD612" s="300" t="str">
        <f t="shared" si="208"/>
        <v/>
      </c>
      <c r="AE612" s="300" t="str">
        <f t="shared" si="206"/>
        <v/>
      </c>
      <c r="AF612" s="300" t="str">
        <f t="shared" si="207"/>
        <v/>
      </c>
      <c r="AI612" s="63" t="str">
        <f t="shared" si="210"/>
        <v/>
      </c>
      <c r="AJ612" s="106" t="str">
        <f t="shared" si="211"/>
        <v/>
      </c>
      <c r="AK612" s="106" t="str">
        <f t="shared" si="212"/>
        <v/>
      </c>
      <c r="AL612" s="106" t="str">
        <f t="shared" si="213"/>
        <v/>
      </c>
      <c r="AM612" s="106" t="str">
        <f t="shared" si="214"/>
        <v/>
      </c>
      <c r="AN612" s="106" t="str">
        <f t="shared" si="215"/>
        <v/>
      </c>
      <c r="AR612" s="106" t="str">
        <f t="shared" si="216"/>
        <v/>
      </c>
      <c r="AS612" s="106" t="str">
        <f t="shared" si="217"/>
        <v/>
      </c>
      <c r="AT612" s="106" t="str">
        <f t="shared" si="218"/>
        <v/>
      </c>
      <c r="AU612" s="106" t="str">
        <f t="shared" si="219"/>
        <v/>
      </c>
      <c r="AV612" s="106" t="str">
        <f t="shared" si="220"/>
        <v/>
      </c>
    </row>
    <row r="613" spans="4:48">
      <c r="D613" s="159">
        <v>606</v>
      </c>
      <c r="F613" s="159" t="str">
        <f t="shared" si="223"/>
        <v/>
      </c>
      <c r="G613" s="159" t="str">
        <f t="shared" si="223"/>
        <v/>
      </c>
      <c r="H613" s="159" t="str">
        <f t="shared" si="223"/>
        <v/>
      </c>
      <c r="I613" s="159" t="str">
        <f t="shared" si="223"/>
        <v/>
      </c>
      <c r="J613" s="159" t="str">
        <f t="shared" si="223"/>
        <v/>
      </c>
      <c r="K613" s="292"/>
      <c r="L613" s="292"/>
      <c r="N613" s="319">
        <v>-2.4084752413018856E-2</v>
      </c>
      <c r="P613" s="319">
        <v>4.157050240488798E-3</v>
      </c>
      <c r="R613" s="319">
        <v>0.50799057908748835</v>
      </c>
      <c r="AC613" s="300" t="str">
        <f t="shared" si="209"/>
        <v/>
      </c>
      <c r="AD613" s="300" t="str">
        <f t="shared" si="208"/>
        <v/>
      </c>
      <c r="AE613" s="300" t="str">
        <f t="shared" si="206"/>
        <v/>
      </c>
      <c r="AF613" s="300" t="str">
        <f t="shared" si="207"/>
        <v/>
      </c>
      <c r="AI613" s="63" t="str">
        <f t="shared" si="210"/>
        <v/>
      </c>
      <c r="AJ613" s="106" t="str">
        <f t="shared" si="211"/>
        <v/>
      </c>
      <c r="AK613" s="106" t="str">
        <f t="shared" si="212"/>
        <v/>
      </c>
      <c r="AL613" s="106" t="str">
        <f t="shared" si="213"/>
        <v/>
      </c>
      <c r="AM613" s="106" t="str">
        <f t="shared" si="214"/>
        <v/>
      </c>
      <c r="AN613" s="106" t="str">
        <f t="shared" si="215"/>
        <v/>
      </c>
      <c r="AR613" s="106" t="str">
        <f t="shared" si="216"/>
        <v/>
      </c>
      <c r="AS613" s="106" t="str">
        <f t="shared" si="217"/>
        <v/>
      </c>
      <c r="AT613" s="106" t="str">
        <f t="shared" si="218"/>
        <v/>
      </c>
      <c r="AU613" s="106" t="str">
        <f t="shared" si="219"/>
        <v/>
      </c>
      <c r="AV613" s="106" t="str">
        <f t="shared" si="220"/>
        <v/>
      </c>
    </row>
    <row r="614" spans="4:48">
      <c r="D614" s="159">
        <v>607</v>
      </c>
      <c r="F614" s="159" t="str">
        <f t="shared" si="223"/>
        <v/>
      </c>
      <c r="G614" s="159" t="str">
        <f t="shared" si="223"/>
        <v/>
      </c>
      <c r="H614" s="159" t="str">
        <f t="shared" si="223"/>
        <v/>
      </c>
      <c r="I614" s="159" t="str">
        <f t="shared" si="223"/>
        <v/>
      </c>
      <c r="J614" s="159" t="str">
        <f t="shared" si="223"/>
        <v/>
      </c>
      <c r="K614" s="292"/>
      <c r="L614" s="292"/>
      <c r="N614" s="319">
        <v>-3.834030820997103E-2</v>
      </c>
      <c r="P614" s="319">
        <v>4.0958075975957445E-3</v>
      </c>
      <c r="R614" s="319">
        <v>0.49861593812620719</v>
      </c>
      <c r="AC614" s="300" t="str">
        <f t="shared" si="209"/>
        <v/>
      </c>
      <c r="AD614" s="300" t="str">
        <f t="shared" si="208"/>
        <v/>
      </c>
      <c r="AE614" s="300" t="str">
        <f t="shared" si="206"/>
        <v/>
      </c>
      <c r="AF614" s="300" t="str">
        <f t="shared" si="207"/>
        <v/>
      </c>
      <c r="AI614" s="63" t="str">
        <f t="shared" si="210"/>
        <v/>
      </c>
      <c r="AJ614" s="106" t="str">
        <f t="shared" si="211"/>
        <v/>
      </c>
      <c r="AK614" s="106" t="str">
        <f t="shared" si="212"/>
        <v/>
      </c>
      <c r="AL614" s="106" t="str">
        <f t="shared" si="213"/>
        <v/>
      </c>
      <c r="AM614" s="106" t="str">
        <f t="shared" si="214"/>
        <v/>
      </c>
      <c r="AN614" s="106" t="str">
        <f t="shared" si="215"/>
        <v/>
      </c>
      <c r="AR614" s="106" t="str">
        <f t="shared" si="216"/>
        <v/>
      </c>
      <c r="AS614" s="106" t="str">
        <f t="shared" si="217"/>
        <v/>
      </c>
      <c r="AT614" s="106" t="str">
        <f t="shared" si="218"/>
        <v/>
      </c>
      <c r="AU614" s="106" t="str">
        <f t="shared" si="219"/>
        <v/>
      </c>
      <c r="AV614" s="106" t="str">
        <f t="shared" si="220"/>
        <v/>
      </c>
    </row>
    <row r="615" spans="4:48">
      <c r="D615" s="159">
        <v>608</v>
      </c>
      <c r="F615" s="159" t="str">
        <f t="shared" si="223"/>
        <v/>
      </c>
      <c r="G615" s="159" t="str">
        <f t="shared" si="223"/>
        <v/>
      </c>
      <c r="H615" s="159" t="str">
        <f t="shared" si="223"/>
        <v/>
      </c>
      <c r="I615" s="159" t="str">
        <f t="shared" si="223"/>
        <v/>
      </c>
      <c r="J615" s="159" t="str">
        <f t="shared" si="223"/>
        <v/>
      </c>
      <c r="K615" s="292"/>
      <c r="L615" s="292"/>
      <c r="N615" s="319">
        <v>-3.4631853257439948E-2</v>
      </c>
      <c r="P615" s="319">
        <v>3.1121200935165265E-3</v>
      </c>
      <c r="R615" s="319">
        <v>0.3584487040276263</v>
      </c>
      <c r="AC615" s="300" t="str">
        <f t="shared" si="209"/>
        <v/>
      </c>
      <c r="AD615" s="300" t="str">
        <f t="shared" si="208"/>
        <v/>
      </c>
      <c r="AE615" s="300" t="str">
        <f t="shared" si="206"/>
        <v/>
      </c>
      <c r="AF615" s="300" t="str">
        <f t="shared" si="207"/>
        <v/>
      </c>
      <c r="AI615" s="63" t="str">
        <f t="shared" si="210"/>
        <v/>
      </c>
      <c r="AJ615" s="106" t="str">
        <f t="shared" si="211"/>
        <v/>
      </c>
      <c r="AK615" s="106" t="str">
        <f t="shared" si="212"/>
        <v/>
      </c>
      <c r="AL615" s="106" t="str">
        <f t="shared" si="213"/>
        <v/>
      </c>
      <c r="AM615" s="106" t="str">
        <f t="shared" si="214"/>
        <v/>
      </c>
      <c r="AN615" s="106" t="str">
        <f t="shared" si="215"/>
        <v/>
      </c>
      <c r="AR615" s="106" t="str">
        <f t="shared" si="216"/>
        <v/>
      </c>
      <c r="AS615" s="106" t="str">
        <f t="shared" si="217"/>
        <v/>
      </c>
      <c r="AT615" s="106" t="str">
        <f t="shared" si="218"/>
        <v/>
      </c>
      <c r="AU615" s="106" t="str">
        <f t="shared" si="219"/>
        <v/>
      </c>
      <c r="AV615" s="106" t="str">
        <f t="shared" si="220"/>
        <v/>
      </c>
    </row>
    <row r="616" spans="4:48">
      <c r="D616" s="159">
        <v>609</v>
      </c>
      <c r="F616" s="159" t="str">
        <f t="shared" si="223"/>
        <v/>
      </c>
      <c r="G616" s="159" t="str">
        <f t="shared" si="223"/>
        <v/>
      </c>
      <c r="H616" s="159" t="str">
        <f t="shared" si="223"/>
        <v/>
      </c>
      <c r="I616" s="159" t="str">
        <f t="shared" si="223"/>
        <v/>
      </c>
      <c r="J616" s="159" t="str">
        <f t="shared" si="223"/>
        <v/>
      </c>
      <c r="K616" s="292"/>
      <c r="L616" s="292"/>
      <c r="N616" s="319">
        <v>-6.7664706794533527E-2</v>
      </c>
      <c r="P616" s="319">
        <v>2.5691335245217606E-3</v>
      </c>
      <c r="R616" s="319">
        <v>0.28694822798296138</v>
      </c>
      <c r="AC616" s="300" t="str">
        <f t="shared" si="209"/>
        <v/>
      </c>
      <c r="AD616" s="300" t="str">
        <f t="shared" si="208"/>
        <v/>
      </c>
      <c r="AE616" s="300" t="str">
        <f t="shared" si="206"/>
        <v/>
      </c>
      <c r="AF616" s="300" t="str">
        <f t="shared" si="207"/>
        <v/>
      </c>
      <c r="AI616" s="63" t="str">
        <f t="shared" si="210"/>
        <v/>
      </c>
      <c r="AJ616" s="106" t="str">
        <f t="shared" si="211"/>
        <v/>
      </c>
      <c r="AK616" s="106" t="str">
        <f t="shared" si="212"/>
        <v/>
      </c>
      <c r="AL616" s="106" t="str">
        <f t="shared" si="213"/>
        <v/>
      </c>
      <c r="AM616" s="106" t="str">
        <f t="shared" si="214"/>
        <v/>
      </c>
      <c r="AN616" s="106" t="str">
        <f t="shared" si="215"/>
        <v/>
      </c>
      <c r="AR616" s="106" t="str">
        <f t="shared" si="216"/>
        <v/>
      </c>
      <c r="AS616" s="106" t="str">
        <f t="shared" si="217"/>
        <v/>
      </c>
      <c r="AT616" s="106" t="str">
        <f t="shared" si="218"/>
        <v/>
      </c>
      <c r="AU616" s="106" t="str">
        <f t="shared" si="219"/>
        <v/>
      </c>
      <c r="AV616" s="106" t="str">
        <f t="shared" si="220"/>
        <v/>
      </c>
    </row>
    <row r="617" spans="4:48">
      <c r="D617" s="159">
        <v>610</v>
      </c>
      <c r="F617" s="159" t="str">
        <f t="shared" si="223"/>
        <v/>
      </c>
      <c r="G617" s="159" t="str">
        <f t="shared" si="223"/>
        <v/>
      </c>
      <c r="H617" s="159" t="str">
        <f t="shared" si="223"/>
        <v/>
      </c>
      <c r="I617" s="159" t="str">
        <f t="shared" si="223"/>
        <v/>
      </c>
      <c r="J617" s="159" t="str">
        <f t="shared" si="223"/>
        <v/>
      </c>
      <c r="K617" s="292"/>
      <c r="L617" s="292"/>
      <c r="N617" s="319">
        <v>-2.4084752413018936E-2</v>
      </c>
      <c r="P617" s="319">
        <v>4.7233979918840461E-3</v>
      </c>
      <c r="R617" s="319">
        <v>0.59545456386293649</v>
      </c>
      <c r="AC617" s="300" t="str">
        <f t="shared" si="209"/>
        <v/>
      </c>
      <c r="AD617" s="300" t="str">
        <f t="shared" si="208"/>
        <v/>
      </c>
      <c r="AE617" s="300" t="str">
        <f t="shared" si="206"/>
        <v/>
      </c>
      <c r="AF617" s="300" t="str">
        <f t="shared" si="207"/>
        <v/>
      </c>
      <c r="AI617" s="63" t="str">
        <f t="shared" si="210"/>
        <v/>
      </c>
      <c r="AJ617" s="106" t="str">
        <f t="shared" si="211"/>
        <v/>
      </c>
      <c r="AK617" s="106" t="str">
        <f t="shared" si="212"/>
        <v/>
      </c>
      <c r="AL617" s="106" t="str">
        <f t="shared" si="213"/>
        <v/>
      </c>
      <c r="AM617" s="106" t="str">
        <f t="shared" si="214"/>
        <v/>
      </c>
      <c r="AN617" s="106" t="str">
        <f t="shared" si="215"/>
        <v/>
      </c>
      <c r="AR617" s="106" t="str">
        <f t="shared" si="216"/>
        <v/>
      </c>
      <c r="AS617" s="106" t="str">
        <f t="shared" si="217"/>
        <v/>
      </c>
      <c r="AT617" s="106" t="str">
        <f t="shared" si="218"/>
        <v/>
      </c>
      <c r="AU617" s="106" t="str">
        <f t="shared" si="219"/>
        <v/>
      </c>
      <c r="AV617" s="106" t="str">
        <f t="shared" si="220"/>
        <v/>
      </c>
    </row>
    <row r="618" spans="4:48">
      <c r="D618" s="159">
        <v>611</v>
      </c>
      <c r="F618" s="159" t="str">
        <f t="shared" ref="F618:J627" si="224">IF($C$5=0,IF($D618&gt;$A$5,"",INDIRECT(CONCATENATE("B",RANDBETWEEN(11,$D$5)))),IF($D618&gt;$A$5,"",$C$3*INDIRECT(CONCATENATE("B",RANDBETWEEN(11,$D$5)))))</f>
        <v/>
      </c>
      <c r="G618" s="159" t="str">
        <f t="shared" si="224"/>
        <v/>
      </c>
      <c r="H618" s="159" t="str">
        <f t="shared" si="224"/>
        <v/>
      </c>
      <c r="I618" s="159" t="str">
        <f t="shared" si="224"/>
        <v/>
      </c>
      <c r="J618" s="159" t="str">
        <f t="shared" si="224"/>
        <v/>
      </c>
      <c r="K618" s="292"/>
      <c r="L618" s="292"/>
      <c r="N618" s="319">
        <v>-3.6115364504275042E-2</v>
      </c>
      <c r="P618" s="319">
        <v>3.8009531306978815E-3</v>
      </c>
      <c r="R618" s="319">
        <v>0.45527684260498469</v>
      </c>
      <c r="AC618" s="300" t="str">
        <f t="shared" si="209"/>
        <v/>
      </c>
      <c r="AD618" s="300" t="str">
        <f t="shared" si="208"/>
        <v/>
      </c>
      <c r="AE618" s="300" t="str">
        <f t="shared" si="206"/>
        <v/>
      </c>
      <c r="AF618" s="300" t="str">
        <f t="shared" si="207"/>
        <v/>
      </c>
      <c r="AI618" s="63" t="str">
        <f t="shared" si="210"/>
        <v/>
      </c>
      <c r="AJ618" s="106" t="str">
        <f t="shared" si="211"/>
        <v/>
      </c>
      <c r="AK618" s="106" t="str">
        <f t="shared" si="212"/>
        <v/>
      </c>
      <c r="AL618" s="106" t="str">
        <f t="shared" si="213"/>
        <v/>
      </c>
      <c r="AM618" s="106" t="str">
        <f t="shared" si="214"/>
        <v/>
      </c>
      <c r="AN618" s="106" t="str">
        <f t="shared" si="215"/>
        <v/>
      </c>
      <c r="AR618" s="106" t="str">
        <f t="shared" si="216"/>
        <v/>
      </c>
      <c r="AS618" s="106" t="str">
        <f t="shared" si="217"/>
        <v/>
      </c>
      <c r="AT618" s="106" t="str">
        <f t="shared" si="218"/>
        <v/>
      </c>
      <c r="AU618" s="106" t="str">
        <f t="shared" si="219"/>
        <v/>
      </c>
      <c r="AV618" s="106" t="str">
        <f t="shared" si="220"/>
        <v/>
      </c>
    </row>
    <row r="619" spans="4:48">
      <c r="D619" s="159">
        <v>612</v>
      </c>
      <c r="F619" s="159" t="str">
        <f t="shared" si="224"/>
        <v/>
      </c>
      <c r="G619" s="159" t="str">
        <f t="shared" si="224"/>
        <v/>
      </c>
      <c r="H619" s="159" t="str">
        <f t="shared" si="224"/>
        <v/>
      </c>
      <c r="I619" s="159" t="str">
        <f t="shared" si="224"/>
        <v/>
      </c>
      <c r="J619" s="159" t="str">
        <f t="shared" si="224"/>
        <v/>
      </c>
      <c r="K619" s="292"/>
      <c r="L619" s="292"/>
      <c r="N619" s="319">
        <v>-3.1983400657087983E-2</v>
      </c>
      <c r="P619" s="319">
        <v>5.2954251170629994E-3</v>
      </c>
      <c r="R619" s="319">
        <v>0.68954044207613885</v>
      </c>
      <c r="AC619" s="300" t="str">
        <f t="shared" si="209"/>
        <v/>
      </c>
      <c r="AD619" s="300" t="str">
        <f t="shared" si="208"/>
        <v/>
      </c>
      <c r="AE619" s="300" t="str">
        <f t="shared" si="206"/>
        <v/>
      </c>
      <c r="AF619" s="300" t="str">
        <f t="shared" si="207"/>
        <v/>
      </c>
      <c r="AI619" s="63" t="str">
        <f t="shared" si="210"/>
        <v/>
      </c>
      <c r="AJ619" s="106" t="str">
        <f t="shared" si="211"/>
        <v/>
      </c>
      <c r="AK619" s="106" t="str">
        <f t="shared" si="212"/>
        <v/>
      </c>
      <c r="AL619" s="106" t="str">
        <f t="shared" si="213"/>
        <v/>
      </c>
      <c r="AM619" s="106" t="str">
        <f t="shared" si="214"/>
        <v/>
      </c>
      <c r="AN619" s="106" t="str">
        <f t="shared" si="215"/>
        <v/>
      </c>
      <c r="AR619" s="106" t="str">
        <f t="shared" si="216"/>
        <v/>
      </c>
      <c r="AS619" s="106" t="str">
        <f t="shared" si="217"/>
        <v/>
      </c>
      <c r="AT619" s="106" t="str">
        <f t="shared" si="218"/>
        <v/>
      </c>
      <c r="AU619" s="106" t="str">
        <f t="shared" si="219"/>
        <v/>
      </c>
      <c r="AV619" s="106" t="str">
        <f t="shared" si="220"/>
        <v/>
      </c>
    </row>
    <row r="620" spans="4:48">
      <c r="D620" s="159">
        <v>613</v>
      </c>
      <c r="F620" s="159" t="str">
        <f t="shared" si="224"/>
        <v/>
      </c>
      <c r="G620" s="159" t="str">
        <f t="shared" si="224"/>
        <v/>
      </c>
      <c r="H620" s="159" t="str">
        <f t="shared" si="224"/>
        <v/>
      </c>
      <c r="I620" s="159" t="str">
        <f t="shared" si="224"/>
        <v/>
      </c>
      <c r="J620" s="159" t="str">
        <f t="shared" si="224"/>
        <v/>
      </c>
      <c r="K620" s="292"/>
      <c r="L620" s="292"/>
      <c r="N620" s="319">
        <v>-9.6785987330984175E-2</v>
      </c>
      <c r="P620" s="319">
        <v>3.220085101210541E-3</v>
      </c>
      <c r="R620" s="319">
        <v>0.37327911247636969</v>
      </c>
      <c r="AC620" s="300" t="str">
        <f t="shared" si="209"/>
        <v/>
      </c>
      <c r="AD620" s="300" t="str">
        <f t="shared" si="208"/>
        <v/>
      </c>
      <c r="AE620" s="300" t="str">
        <f t="shared" si="206"/>
        <v/>
      </c>
      <c r="AF620" s="300" t="str">
        <f t="shared" si="207"/>
        <v/>
      </c>
      <c r="AI620" s="63" t="str">
        <f t="shared" si="210"/>
        <v/>
      </c>
      <c r="AJ620" s="106" t="str">
        <f t="shared" si="211"/>
        <v/>
      </c>
      <c r="AK620" s="106" t="str">
        <f t="shared" si="212"/>
        <v/>
      </c>
      <c r="AL620" s="106" t="str">
        <f t="shared" si="213"/>
        <v/>
      </c>
      <c r="AM620" s="106" t="str">
        <f t="shared" si="214"/>
        <v/>
      </c>
      <c r="AN620" s="106" t="str">
        <f t="shared" si="215"/>
        <v/>
      </c>
      <c r="AR620" s="106" t="str">
        <f t="shared" si="216"/>
        <v/>
      </c>
      <c r="AS620" s="106" t="str">
        <f t="shared" si="217"/>
        <v/>
      </c>
      <c r="AT620" s="106" t="str">
        <f t="shared" si="218"/>
        <v/>
      </c>
      <c r="AU620" s="106" t="str">
        <f t="shared" si="219"/>
        <v/>
      </c>
      <c r="AV620" s="106" t="str">
        <f t="shared" si="220"/>
        <v/>
      </c>
    </row>
    <row r="621" spans="4:48">
      <c r="D621" s="159">
        <v>614</v>
      </c>
      <c r="F621" s="159" t="str">
        <f t="shared" si="224"/>
        <v/>
      </c>
      <c r="G621" s="159" t="str">
        <f t="shared" si="224"/>
        <v/>
      </c>
      <c r="H621" s="159" t="str">
        <f t="shared" si="224"/>
        <v/>
      </c>
      <c r="I621" s="159" t="str">
        <f t="shared" si="224"/>
        <v/>
      </c>
      <c r="J621" s="159" t="str">
        <f t="shared" si="224"/>
        <v/>
      </c>
      <c r="K621" s="292"/>
      <c r="L621" s="292"/>
      <c r="N621" s="319">
        <v>-2.8250431517783326E-2</v>
      </c>
      <c r="P621" s="319">
        <v>3.5528210286009778E-3</v>
      </c>
      <c r="R621" s="319">
        <v>0.41973791154599827</v>
      </c>
      <c r="AC621" s="300" t="str">
        <f t="shared" si="209"/>
        <v/>
      </c>
      <c r="AD621" s="300" t="str">
        <f t="shared" si="208"/>
        <v/>
      </c>
      <c r="AE621" s="300" t="str">
        <f t="shared" si="206"/>
        <v/>
      </c>
      <c r="AF621" s="300" t="str">
        <f t="shared" si="207"/>
        <v/>
      </c>
      <c r="AI621" s="63" t="str">
        <f t="shared" si="210"/>
        <v/>
      </c>
      <c r="AJ621" s="106" t="str">
        <f t="shared" si="211"/>
        <v/>
      </c>
      <c r="AK621" s="106" t="str">
        <f t="shared" si="212"/>
        <v/>
      </c>
      <c r="AL621" s="106" t="str">
        <f t="shared" si="213"/>
        <v/>
      </c>
      <c r="AM621" s="106" t="str">
        <f t="shared" si="214"/>
        <v/>
      </c>
      <c r="AN621" s="106" t="str">
        <f t="shared" si="215"/>
        <v/>
      </c>
      <c r="AR621" s="106" t="str">
        <f t="shared" si="216"/>
        <v/>
      </c>
      <c r="AS621" s="106" t="str">
        <f t="shared" si="217"/>
        <v/>
      </c>
      <c r="AT621" s="106" t="str">
        <f t="shared" si="218"/>
        <v/>
      </c>
      <c r="AU621" s="106" t="str">
        <f t="shared" si="219"/>
        <v/>
      </c>
      <c r="AV621" s="106" t="str">
        <f t="shared" si="220"/>
        <v/>
      </c>
    </row>
    <row r="622" spans="4:48">
      <c r="D622" s="159">
        <v>615</v>
      </c>
      <c r="F622" s="159" t="str">
        <f t="shared" si="224"/>
        <v/>
      </c>
      <c r="G622" s="159" t="str">
        <f t="shared" si="224"/>
        <v/>
      </c>
      <c r="H622" s="159" t="str">
        <f t="shared" si="224"/>
        <v/>
      </c>
      <c r="I622" s="159" t="str">
        <f t="shared" si="224"/>
        <v/>
      </c>
      <c r="J622" s="159" t="str">
        <f t="shared" si="224"/>
        <v/>
      </c>
      <c r="K622" s="292"/>
      <c r="L622" s="292"/>
      <c r="N622" s="319">
        <v>-6.5507609476297829E-2</v>
      </c>
      <c r="P622" s="319">
        <v>3.8798775822077138E-3</v>
      </c>
      <c r="R622" s="319">
        <v>0.46642280427206795</v>
      </c>
      <c r="AC622" s="300" t="str">
        <f t="shared" si="209"/>
        <v/>
      </c>
      <c r="AD622" s="300" t="str">
        <f t="shared" si="208"/>
        <v/>
      </c>
      <c r="AE622" s="300" t="str">
        <f t="shared" si="206"/>
        <v/>
      </c>
      <c r="AF622" s="300" t="str">
        <f t="shared" si="207"/>
        <v/>
      </c>
      <c r="AI622" s="63" t="str">
        <f t="shared" si="210"/>
        <v/>
      </c>
      <c r="AJ622" s="106" t="str">
        <f t="shared" si="211"/>
        <v/>
      </c>
      <c r="AK622" s="106" t="str">
        <f t="shared" si="212"/>
        <v/>
      </c>
      <c r="AL622" s="106" t="str">
        <f t="shared" si="213"/>
        <v/>
      </c>
      <c r="AM622" s="106" t="str">
        <f t="shared" si="214"/>
        <v/>
      </c>
      <c r="AN622" s="106" t="str">
        <f t="shared" si="215"/>
        <v/>
      </c>
      <c r="AR622" s="106" t="str">
        <f t="shared" si="216"/>
        <v/>
      </c>
      <c r="AS622" s="106" t="str">
        <f t="shared" si="217"/>
        <v/>
      </c>
      <c r="AT622" s="106" t="str">
        <f t="shared" si="218"/>
        <v/>
      </c>
      <c r="AU622" s="106" t="str">
        <f t="shared" si="219"/>
        <v/>
      </c>
      <c r="AV622" s="106" t="str">
        <f t="shared" si="220"/>
        <v/>
      </c>
    </row>
    <row r="623" spans="4:48">
      <c r="D623" s="159">
        <v>616</v>
      </c>
      <c r="F623" s="159" t="str">
        <f t="shared" si="224"/>
        <v/>
      </c>
      <c r="G623" s="159" t="str">
        <f t="shared" si="224"/>
        <v/>
      </c>
      <c r="H623" s="159" t="str">
        <f t="shared" si="224"/>
        <v/>
      </c>
      <c r="I623" s="159" t="str">
        <f t="shared" si="224"/>
        <v/>
      </c>
      <c r="J623" s="159" t="str">
        <f t="shared" si="224"/>
        <v/>
      </c>
      <c r="K623" s="292"/>
      <c r="L623" s="292"/>
      <c r="N623" s="319">
        <v>-2.6754815381928154E-2</v>
      </c>
      <c r="P623" s="319">
        <v>3.7163493054043462E-3</v>
      </c>
      <c r="R623" s="319">
        <v>0.44289155849656647</v>
      </c>
      <c r="AC623" s="300" t="str">
        <f t="shared" si="209"/>
        <v/>
      </c>
      <c r="AD623" s="300" t="str">
        <f t="shared" si="208"/>
        <v/>
      </c>
      <c r="AE623" s="300" t="str">
        <f t="shared" si="206"/>
        <v/>
      </c>
      <c r="AF623" s="300" t="str">
        <f t="shared" si="207"/>
        <v/>
      </c>
      <c r="AI623" s="63" t="str">
        <f t="shared" si="210"/>
        <v/>
      </c>
      <c r="AJ623" s="106" t="str">
        <f t="shared" si="211"/>
        <v/>
      </c>
      <c r="AK623" s="106" t="str">
        <f t="shared" si="212"/>
        <v/>
      </c>
      <c r="AL623" s="106" t="str">
        <f t="shared" si="213"/>
        <v/>
      </c>
      <c r="AM623" s="106" t="str">
        <f t="shared" si="214"/>
        <v/>
      </c>
      <c r="AN623" s="106" t="str">
        <f t="shared" si="215"/>
        <v/>
      </c>
      <c r="AR623" s="106" t="str">
        <f t="shared" si="216"/>
        <v/>
      </c>
      <c r="AS623" s="106" t="str">
        <f t="shared" si="217"/>
        <v/>
      </c>
      <c r="AT623" s="106" t="str">
        <f t="shared" si="218"/>
        <v/>
      </c>
      <c r="AU623" s="106" t="str">
        <f t="shared" si="219"/>
        <v/>
      </c>
      <c r="AV623" s="106" t="str">
        <f t="shared" si="220"/>
        <v/>
      </c>
    </row>
    <row r="624" spans="4:48">
      <c r="D624" s="159">
        <v>617</v>
      </c>
      <c r="F624" s="159" t="str">
        <f t="shared" si="224"/>
        <v/>
      </c>
      <c r="G624" s="159" t="str">
        <f t="shared" si="224"/>
        <v/>
      </c>
      <c r="H624" s="159" t="str">
        <f t="shared" si="224"/>
        <v/>
      </c>
      <c r="I624" s="159" t="str">
        <f t="shared" si="224"/>
        <v/>
      </c>
      <c r="J624" s="159" t="str">
        <f t="shared" si="224"/>
        <v/>
      </c>
      <c r="K624" s="292"/>
      <c r="L624" s="292"/>
      <c r="N624" s="319">
        <v>-3.0493529920109768E-2</v>
      </c>
      <c r="P624" s="319">
        <v>4.5832308974811595E-3</v>
      </c>
      <c r="R624" s="319">
        <v>0.57348487374425372</v>
      </c>
      <c r="AC624" s="300" t="str">
        <f t="shared" si="209"/>
        <v/>
      </c>
      <c r="AD624" s="300" t="str">
        <f t="shared" si="208"/>
        <v/>
      </c>
      <c r="AE624" s="300" t="str">
        <f t="shared" si="206"/>
        <v/>
      </c>
      <c r="AF624" s="300" t="str">
        <f t="shared" si="207"/>
        <v/>
      </c>
      <c r="AI624" s="63" t="str">
        <f t="shared" si="210"/>
        <v/>
      </c>
      <c r="AJ624" s="106" t="str">
        <f t="shared" si="211"/>
        <v/>
      </c>
      <c r="AK624" s="106" t="str">
        <f t="shared" si="212"/>
        <v/>
      </c>
      <c r="AL624" s="106" t="str">
        <f t="shared" si="213"/>
        <v/>
      </c>
      <c r="AM624" s="106" t="str">
        <f t="shared" si="214"/>
        <v/>
      </c>
      <c r="AN624" s="106" t="str">
        <f t="shared" si="215"/>
        <v/>
      </c>
      <c r="AR624" s="106" t="str">
        <f t="shared" si="216"/>
        <v/>
      </c>
      <c r="AS624" s="106" t="str">
        <f t="shared" si="217"/>
        <v/>
      </c>
      <c r="AT624" s="106" t="str">
        <f t="shared" si="218"/>
        <v/>
      </c>
      <c r="AU624" s="106" t="str">
        <f t="shared" si="219"/>
        <v/>
      </c>
      <c r="AV624" s="106" t="str">
        <f t="shared" si="220"/>
        <v/>
      </c>
    </row>
    <row r="625" spans="4:48">
      <c r="D625" s="159">
        <v>618</v>
      </c>
      <c r="F625" s="159" t="str">
        <f t="shared" si="224"/>
        <v/>
      </c>
      <c r="G625" s="159" t="str">
        <f t="shared" si="224"/>
        <v/>
      </c>
      <c r="H625" s="159" t="str">
        <f t="shared" si="224"/>
        <v/>
      </c>
      <c r="I625" s="159" t="str">
        <f t="shared" si="224"/>
        <v/>
      </c>
      <c r="J625" s="159" t="str">
        <f t="shared" si="224"/>
        <v/>
      </c>
      <c r="K625" s="292"/>
      <c r="L625" s="292"/>
      <c r="N625" s="319">
        <v>-3.9818120558775177E-2</v>
      </c>
      <c r="P625" s="319">
        <v>5.2575436565704247E-3</v>
      </c>
      <c r="R625" s="319">
        <v>0.68292187413260352</v>
      </c>
      <c r="AC625" s="300" t="str">
        <f t="shared" si="209"/>
        <v/>
      </c>
      <c r="AD625" s="300" t="str">
        <f t="shared" si="208"/>
        <v/>
      </c>
      <c r="AE625" s="300" t="str">
        <f t="shared" si="206"/>
        <v/>
      </c>
      <c r="AF625" s="300" t="str">
        <f t="shared" si="207"/>
        <v/>
      </c>
      <c r="AI625" s="63" t="str">
        <f t="shared" si="210"/>
        <v/>
      </c>
      <c r="AJ625" s="106" t="str">
        <f t="shared" si="211"/>
        <v/>
      </c>
      <c r="AK625" s="106" t="str">
        <f t="shared" si="212"/>
        <v/>
      </c>
      <c r="AL625" s="106" t="str">
        <f t="shared" si="213"/>
        <v/>
      </c>
      <c r="AM625" s="106" t="str">
        <f t="shared" si="214"/>
        <v/>
      </c>
      <c r="AN625" s="106" t="str">
        <f t="shared" si="215"/>
        <v/>
      </c>
      <c r="AR625" s="106" t="str">
        <f t="shared" si="216"/>
        <v/>
      </c>
      <c r="AS625" s="106" t="str">
        <f t="shared" si="217"/>
        <v/>
      </c>
      <c r="AT625" s="106" t="str">
        <f t="shared" si="218"/>
        <v/>
      </c>
      <c r="AU625" s="106" t="str">
        <f t="shared" si="219"/>
        <v/>
      </c>
      <c r="AV625" s="106" t="str">
        <f t="shared" si="220"/>
        <v/>
      </c>
    </row>
    <row r="626" spans="4:48">
      <c r="D626" s="159">
        <v>619</v>
      </c>
      <c r="F626" s="159" t="str">
        <f t="shared" si="224"/>
        <v/>
      </c>
      <c r="G626" s="159" t="str">
        <f t="shared" si="224"/>
        <v/>
      </c>
      <c r="H626" s="159" t="str">
        <f t="shared" si="224"/>
        <v/>
      </c>
      <c r="I626" s="159" t="str">
        <f t="shared" si="224"/>
        <v/>
      </c>
      <c r="J626" s="159" t="str">
        <f t="shared" si="224"/>
        <v/>
      </c>
      <c r="K626" s="292"/>
      <c r="L626" s="292"/>
      <c r="N626" s="319">
        <v>-3.8340308209971037E-2</v>
      </c>
      <c r="P626" s="319">
        <v>4.9860503720730387E-3</v>
      </c>
      <c r="R626" s="319">
        <v>0.63803384733677193</v>
      </c>
      <c r="AC626" s="300" t="str">
        <f t="shared" si="209"/>
        <v/>
      </c>
      <c r="AD626" s="300" t="str">
        <f t="shared" si="208"/>
        <v/>
      </c>
      <c r="AE626" s="300" t="str">
        <f t="shared" si="206"/>
        <v/>
      </c>
      <c r="AF626" s="300" t="str">
        <f t="shared" si="207"/>
        <v/>
      </c>
      <c r="AI626" s="63" t="str">
        <f t="shared" si="210"/>
        <v/>
      </c>
      <c r="AJ626" s="106" t="str">
        <f t="shared" si="211"/>
        <v/>
      </c>
      <c r="AK626" s="106" t="str">
        <f t="shared" si="212"/>
        <v/>
      </c>
      <c r="AL626" s="106" t="str">
        <f t="shared" si="213"/>
        <v/>
      </c>
      <c r="AM626" s="106" t="str">
        <f t="shared" si="214"/>
        <v/>
      </c>
      <c r="AN626" s="106" t="str">
        <f t="shared" si="215"/>
        <v/>
      </c>
      <c r="AR626" s="106" t="str">
        <f t="shared" si="216"/>
        <v/>
      </c>
      <c r="AS626" s="106" t="str">
        <f t="shared" si="217"/>
        <v/>
      </c>
      <c r="AT626" s="106" t="str">
        <f t="shared" si="218"/>
        <v/>
      </c>
      <c r="AU626" s="106" t="str">
        <f t="shared" si="219"/>
        <v/>
      </c>
      <c r="AV626" s="106" t="str">
        <f t="shared" si="220"/>
        <v/>
      </c>
    </row>
    <row r="627" spans="4:48">
      <c r="D627" s="159">
        <v>620</v>
      </c>
      <c r="F627" s="159" t="str">
        <f t="shared" si="224"/>
        <v/>
      </c>
      <c r="G627" s="159" t="str">
        <f t="shared" si="224"/>
        <v/>
      </c>
      <c r="H627" s="159" t="str">
        <f t="shared" si="224"/>
        <v/>
      </c>
      <c r="I627" s="159" t="str">
        <f t="shared" si="224"/>
        <v/>
      </c>
      <c r="J627" s="159" t="str">
        <f t="shared" si="224"/>
        <v/>
      </c>
      <c r="K627" s="292"/>
      <c r="L627" s="292"/>
      <c r="N627" s="319">
        <v>-2.4084752413018808E-2</v>
      </c>
      <c r="P627" s="319">
        <v>5.4734736719584554E-3</v>
      </c>
      <c r="R627" s="319">
        <v>0.71986792339082384</v>
      </c>
      <c r="AC627" s="300" t="str">
        <f t="shared" si="209"/>
        <v/>
      </c>
      <c r="AD627" s="300" t="str">
        <f t="shared" si="208"/>
        <v/>
      </c>
      <c r="AE627" s="300" t="str">
        <f t="shared" si="206"/>
        <v/>
      </c>
      <c r="AF627" s="300" t="str">
        <f t="shared" si="207"/>
        <v/>
      </c>
      <c r="AI627" s="63" t="str">
        <f t="shared" si="210"/>
        <v/>
      </c>
      <c r="AJ627" s="106" t="str">
        <f t="shared" si="211"/>
        <v/>
      </c>
      <c r="AK627" s="106" t="str">
        <f t="shared" si="212"/>
        <v/>
      </c>
      <c r="AL627" s="106" t="str">
        <f t="shared" si="213"/>
        <v/>
      </c>
      <c r="AM627" s="106" t="str">
        <f t="shared" si="214"/>
        <v/>
      </c>
      <c r="AN627" s="106" t="str">
        <f t="shared" si="215"/>
        <v/>
      </c>
      <c r="AR627" s="106" t="str">
        <f t="shared" si="216"/>
        <v/>
      </c>
      <c r="AS627" s="106" t="str">
        <f t="shared" si="217"/>
        <v/>
      </c>
      <c r="AT627" s="106" t="str">
        <f t="shared" si="218"/>
        <v/>
      </c>
      <c r="AU627" s="106" t="str">
        <f t="shared" si="219"/>
        <v/>
      </c>
      <c r="AV627" s="106" t="str">
        <f t="shared" si="220"/>
        <v/>
      </c>
    </row>
    <row r="628" spans="4:48">
      <c r="D628" s="159">
        <v>621</v>
      </c>
      <c r="F628" s="159" t="str">
        <f t="shared" ref="F628:J637" si="225">IF($C$5=0,IF($D628&gt;$A$5,"",INDIRECT(CONCATENATE("B",RANDBETWEEN(11,$D$5)))),IF($D628&gt;$A$5,"",$C$3*INDIRECT(CONCATENATE("B",RANDBETWEEN(11,$D$5)))))</f>
        <v/>
      </c>
      <c r="G628" s="159" t="str">
        <f t="shared" si="225"/>
        <v/>
      </c>
      <c r="H628" s="159" t="str">
        <f t="shared" si="225"/>
        <v/>
      </c>
      <c r="I628" s="159" t="str">
        <f t="shared" si="225"/>
        <v/>
      </c>
      <c r="J628" s="159" t="str">
        <f t="shared" si="225"/>
        <v/>
      </c>
      <c r="K628" s="292"/>
      <c r="L628" s="292"/>
      <c r="N628" s="319">
        <v>-2.408475241301895E-2</v>
      </c>
      <c r="P628" s="319">
        <v>3.8943978602998053E-3</v>
      </c>
      <c r="R628" s="319">
        <v>0.46879165871887984</v>
      </c>
      <c r="AC628" s="300" t="str">
        <f t="shared" si="209"/>
        <v/>
      </c>
      <c r="AD628" s="300" t="str">
        <f t="shared" si="208"/>
        <v/>
      </c>
      <c r="AE628" s="300" t="str">
        <f t="shared" si="206"/>
        <v/>
      </c>
      <c r="AF628" s="300" t="str">
        <f t="shared" si="207"/>
        <v/>
      </c>
      <c r="AI628" s="63" t="str">
        <f t="shared" si="210"/>
        <v/>
      </c>
      <c r="AJ628" s="106" t="str">
        <f t="shared" si="211"/>
        <v/>
      </c>
      <c r="AK628" s="106" t="str">
        <f t="shared" si="212"/>
        <v/>
      </c>
      <c r="AL628" s="106" t="str">
        <f t="shared" si="213"/>
        <v/>
      </c>
      <c r="AM628" s="106" t="str">
        <f t="shared" si="214"/>
        <v/>
      </c>
      <c r="AN628" s="106" t="str">
        <f t="shared" si="215"/>
        <v/>
      </c>
      <c r="AR628" s="106" t="str">
        <f t="shared" si="216"/>
        <v/>
      </c>
      <c r="AS628" s="106" t="str">
        <f t="shared" si="217"/>
        <v/>
      </c>
      <c r="AT628" s="106" t="str">
        <f t="shared" si="218"/>
        <v/>
      </c>
      <c r="AU628" s="106" t="str">
        <f t="shared" si="219"/>
        <v/>
      </c>
      <c r="AV628" s="106" t="str">
        <f t="shared" si="220"/>
        <v/>
      </c>
    </row>
    <row r="629" spans="4:48">
      <c r="D629" s="159">
        <v>622</v>
      </c>
      <c r="F629" s="159" t="str">
        <f t="shared" si="225"/>
        <v/>
      </c>
      <c r="G629" s="159" t="str">
        <f t="shared" si="225"/>
        <v/>
      </c>
      <c r="H629" s="159" t="str">
        <f t="shared" si="225"/>
        <v/>
      </c>
      <c r="I629" s="159" t="str">
        <f t="shared" si="225"/>
        <v/>
      </c>
      <c r="J629" s="159" t="str">
        <f t="shared" si="225"/>
        <v/>
      </c>
      <c r="K629" s="292"/>
      <c r="L629" s="292"/>
      <c r="N629" s="319">
        <v>-2.4084752413018877E-2</v>
      </c>
      <c r="P629" s="319">
        <v>5.8150505036572838E-3</v>
      </c>
      <c r="R629" s="319">
        <v>0.77929154348201091</v>
      </c>
      <c r="AC629" s="300" t="str">
        <f t="shared" si="209"/>
        <v/>
      </c>
      <c r="AD629" s="300" t="str">
        <f t="shared" si="208"/>
        <v/>
      </c>
      <c r="AE629" s="300" t="str">
        <f t="shared" si="206"/>
        <v/>
      </c>
      <c r="AF629" s="300" t="str">
        <f t="shared" si="207"/>
        <v/>
      </c>
      <c r="AI629" s="63" t="str">
        <f t="shared" si="210"/>
        <v/>
      </c>
      <c r="AJ629" s="106" t="str">
        <f t="shared" si="211"/>
        <v/>
      </c>
      <c r="AK629" s="106" t="str">
        <f t="shared" si="212"/>
        <v/>
      </c>
      <c r="AL629" s="106" t="str">
        <f t="shared" si="213"/>
        <v/>
      </c>
      <c r="AM629" s="106" t="str">
        <f t="shared" si="214"/>
        <v/>
      </c>
      <c r="AN629" s="106" t="str">
        <f t="shared" si="215"/>
        <v/>
      </c>
      <c r="AR629" s="106" t="str">
        <f t="shared" si="216"/>
        <v/>
      </c>
      <c r="AS629" s="106" t="str">
        <f t="shared" si="217"/>
        <v/>
      </c>
      <c r="AT629" s="106" t="str">
        <f t="shared" si="218"/>
        <v/>
      </c>
      <c r="AU629" s="106" t="str">
        <f t="shared" si="219"/>
        <v/>
      </c>
      <c r="AV629" s="106" t="str">
        <f t="shared" si="220"/>
        <v/>
      </c>
    </row>
    <row r="630" spans="4:48">
      <c r="D630" s="159">
        <v>623</v>
      </c>
      <c r="F630" s="159" t="str">
        <f t="shared" si="225"/>
        <v/>
      </c>
      <c r="G630" s="159" t="str">
        <f t="shared" si="225"/>
        <v/>
      </c>
      <c r="H630" s="159" t="str">
        <f t="shared" si="225"/>
        <v/>
      </c>
      <c r="I630" s="159" t="str">
        <f t="shared" si="225"/>
        <v/>
      </c>
      <c r="J630" s="159" t="str">
        <f t="shared" si="225"/>
        <v/>
      </c>
      <c r="K630" s="292"/>
      <c r="L630" s="292"/>
      <c r="N630" s="319">
        <v>-3.9818120558775108E-2</v>
      </c>
      <c r="P630" s="319">
        <v>2.4845296992282253E-3</v>
      </c>
      <c r="R630" s="319">
        <v>0.2759955219618424</v>
      </c>
      <c r="AC630" s="300" t="str">
        <f t="shared" si="209"/>
        <v/>
      </c>
      <c r="AD630" s="300" t="str">
        <f t="shared" si="208"/>
        <v/>
      </c>
      <c r="AE630" s="300" t="str">
        <f t="shared" si="206"/>
        <v/>
      </c>
      <c r="AF630" s="300" t="str">
        <f t="shared" si="207"/>
        <v/>
      </c>
      <c r="AI630" s="63" t="str">
        <f t="shared" si="210"/>
        <v/>
      </c>
      <c r="AJ630" s="106" t="str">
        <f t="shared" si="211"/>
        <v/>
      </c>
      <c r="AK630" s="106" t="str">
        <f t="shared" si="212"/>
        <v/>
      </c>
      <c r="AL630" s="106" t="str">
        <f t="shared" si="213"/>
        <v/>
      </c>
      <c r="AM630" s="106" t="str">
        <f t="shared" si="214"/>
        <v/>
      </c>
      <c r="AN630" s="106" t="str">
        <f t="shared" si="215"/>
        <v/>
      </c>
      <c r="AR630" s="106" t="str">
        <f t="shared" si="216"/>
        <v/>
      </c>
      <c r="AS630" s="106" t="str">
        <f t="shared" si="217"/>
        <v/>
      </c>
      <c r="AT630" s="106" t="str">
        <f t="shared" si="218"/>
        <v/>
      </c>
      <c r="AU630" s="106" t="str">
        <f t="shared" si="219"/>
        <v/>
      </c>
      <c r="AV630" s="106" t="str">
        <f t="shared" si="220"/>
        <v/>
      </c>
    </row>
    <row r="631" spans="4:48">
      <c r="D631" s="159">
        <v>624</v>
      </c>
      <c r="F631" s="159" t="str">
        <f t="shared" si="225"/>
        <v/>
      </c>
      <c r="G631" s="159" t="str">
        <f t="shared" si="225"/>
        <v/>
      </c>
      <c r="H631" s="159" t="str">
        <f t="shared" si="225"/>
        <v/>
      </c>
      <c r="I631" s="159" t="str">
        <f t="shared" si="225"/>
        <v/>
      </c>
      <c r="J631" s="159" t="str">
        <f t="shared" si="225"/>
        <v/>
      </c>
      <c r="K631" s="292"/>
      <c r="L631" s="292"/>
      <c r="N631" s="319">
        <v>-3.6860221365693557E-2</v>
      </c>
      <c r="P631" s="319">
        <v>4.072446415195264E-3</v>
      </c>
      <c r="R631" s="319">
        <v>0.49515666927182567</v>
      </c>
      <c r="AC631" s="300" t="str">
        <f t="shared" si="209"/>
        <v/>
      </c>
      <c r="AD631" s="300" t="str">
        <f t="shared" si="208"/>
        <v/>
      </c>
      <c r="AE631" s="300" t="str">
        <f t="shared" si="206"/>
        <v/>
      </c>
      <c r="AF631" s="300" t="str">
        <f t="shared" si="207"/>
        <v/>
      </c>
      <c r="AI631" s="63" t="str">
        <f t="shared" si="210"/>
        <v/>
      </c>
      <c r="AJ631" s="106" t="str">
        <f t="shared" si="211"/>
        <v/>
      </c>
      <c r="AK631" s="106" t="str">
        <f t="shared" si="212"/>
        <v/>
      </c>
      <c r="AL631" s="106" t="str">
        <f t="shared" si="213"/>
        <v/>
      </c>
      <c r="AM631" s="106" t="str">
        <f t="shared" si="214"/>
        <v/>
      </c>
      <c r="AN631" s="106" t="str">
        <f t="shared" si="215"/>
        <v/>
      </c>
      <c r="AR631" s="106" t="str">
        <f t="shared" si="216"/>
        <v/>
      </c>
      <c r="AS631" s="106" t="str">
        <f t="shared" si="217"/>
        <v/>
      </c>
      <c r="AT631" s="106" t="str">
        <f t="shared" si="218"/>
        <v/>
      </c>
      <c r="AU631" s="106" t="str">
        <f t="shared" si="219"/>
        <v/>
      </c>
      <c r="AV631" s="106" t="str">
        <f t="shared" si="220"/>
        <v/>
      </c>
    </row>
    <row r="632" spans="4:48">
      <c r="D632" s="159">
        <v>625</v>
      </c>
      <c r="F632" s="159" t="str">
        <f t="shared" si="225"/>
        <v/>
      </c>
      <c r="G632" s="159" t="str">
        <f t="shared" si="225"/>
        <v/>
      </c>
      <c r="H632" s="159" t="str">
        <f t="shared" si="225"/>
        <v/>
      </c>
      <c r="I632" s="159" t="str">
        <f t="shared" si="225"/>
        <v/>
      </c>
      <c r="J632" s="159" t="str">
        <f t="shared" si="225"/>
        <v/>
      </c>
      <c r="K632" s="292"/>
      <c r="L632" s="292"/>
      <c r="N632" s="319">
        <v>-3.3146058743978989E-2</v>
      </c>
      <c r="P632" s="319">
        <v>3.8943978602998079E-3</v>
      </c>
      <c r="R632" s="319">
        <v>0.46879165871888029</v>
      </c>
      <c r="AC632" s="300" t="str">
        <f t="shared" si="209"/>
        <v/>
      </c>
      <c r="AD632" s="300" t="str">
        <f t="shared" si="208"/>
        <v/>
      </c>
      <c r="AE632" s="300" t="str">
        <f t="shared" si="206"/>
        <v/>
      </c>
      <c r="AF632" s="300" t="str">
        <f t="shared" si="207"/>
        <v/>
      </c>
      <c r="AI632" s="63" t="str">
        <f t="shared" si="210"/>
        <v/>
      </c>
      <c r="AJ632" s="106" t="str">
        <f t="shared" si="211"/>
        <v/>
      </c>
      <c r="AK632" s="106" t="str">
        <f t="shared" si="212"/>
        <v/>
      </c>
      <c r="AL632" s="106" t="str">
        <f t="shared" si="213"/>
        <v/>
      </c>
      <c r="AM632" s="106" t="str">
        <f t="shared" si="214"/>
        <v/>
      </c>
      <c r="AN632" s="106" t="str">
        <f t="shared" si="215"/>
        <v/>
      </c>
      <c r="AR632" s="106" t="str">
        <f t="shared" si="216"/>
        <v/>
      </c>
      <c r="AS632" s="106" t="str">
        <f t="shared" si="217"/>
        <v/>
      </c>
      <c r="AT632" s="106" t="str">
        <f t="shared" si="218"/>
        <v/>
      </c>
      <c r="AU632" s="106" t="str">
        <f t="shared" si="219"/>
        <v/>
      </c>
      <c r="AV632" s="106" t="str">
        <f t="shared" si="220"/>
        <v/>
      </c>
    </row>
    <row r="633" spans="4:48">
      <c r="D633" s="159">
        <v>626</v>
      </c>
      <c r="F633" s="159" t="str">
        <f t="shared" si="225"/>
        <v/>
      </c>
      <c r="G633" s="159" t="str">
        <f t="shared" si="225"/>
        <v/>
      </c>
      <c r="H633" s="159" t="str">
        <f t="shared" si="225"/>
        <v/>
      </c>
      <c r="I633" s="159" t="str">
        <f t="shared" si="225"/>
        <v/>
      </c>
      <c r="J633" s="159" t="str">
        <f t="shared" si="225"/>
        <v/>
      </c>
      <c r="K633" s="292"/>
      <c r="L633" s="292"/>
      <c r="N633" s="319">
        <v>-2.4084752413018915E-2</v>
      </c>
      <c r="P633" s="319">
        <v>6.8220991901369885E-3</v>
      </c>
      <c r="R633" s="319">
        <v>0.96742353697667505</v>
      </c>
      <c r="AC633" s="300" t="str">
        <f t="shared" si="209"/>
        <v/>
      </c>
      <c r="AD633" s="300" t="str">
        <f t="shared" si="208"/>
        <v/>
      </c>
      <c r="AE633" s="300" t="str">
        <f t="shared" si="206"/>
        <v/>
      </c>
      <c r="AF633" s="300" t="str">
        <f t="shared" si="207"/>
        <v/>
      </c>
      <c r="AI633" s="63" t="str">
        <f t="shared" si="210"/>
        <v/>
      </c>
      <c r="AJ633" s="106" t="str">
        <f t="shared" si="211"/>
        <v/>
      </c>
      <c r="AK633" s="106" t="str">
        <f t="shared" si="212"/>
        <v/>
      </c>
      <c r="AL633" s="106" t="str">
        <f t="shared" si="213"/>
        <v/>
      </c>
      <c r="AM633" s="106" t="str">
        <f t="shared" si="214"/>
        <v/>
      </c>
      <c r="AN633" s="106" t="str">
        <f t="shared" si="215"/>
        <v/>
      </c>
      <c r="AR633" s="106" t="str">
        <f t="shared" si="216"/>
        <v/>
      </c>
      <c r="AS633" s="106" t="str">
        <f t="shared" si="217"/>
        <v/>
      </c>
      <c r="AT633" s="106" t="str">
        <f t="shared" si="218"/>
        <v/>
      </c>
      <c r="AU633" s="106" t="str">
        <f t="shared" si="219"/>
        <v/>
      </c>
      <c r="AV633" s="106" t="str">
        <f t="shared" si="220"/>
        <v/>
      </c>
    </row>
    <row r="634" spans="4:48">
      <c r="D634" s="159">
        <v>627</v>
      </c>
      <c r="F634" s="159" t="str">
        <f t="shared" si="225"/>
        <v/>
      </c>
      <c r="G634" s="159" t="str">
        <f t="shared" si="225"/>
        <v/>
      </c>
      <c r="H634" s="159" t="str">
        <f t="shared" si="225"/>
        <v/>
      </c>
      <c r="I634" s="159" t="str">
        <f t="shared" si="225"/>
        <v/>
      </c>
      <c r="J634" s="159" t="str">
        <f t="shared" si="225"/>
        <v/>
      </c>
      <c r="K634" s="292"/>
      <c r="L634" s="292"/>
      <c r="N634" s="319">
        <v>-4.3916642025523027E-2</v>
      </c>
      <c r="P634" s="319">
        <v>3.9790016855933402E-3</v>
      </c>
      <c r="R634" s="319">
        <v>0.48139926036585523</v>
      </c>
      <c r="AC634" s="300" t="str">
        <f t="shared" si="209"/>
        <v/>
      </c>
      <c r="AD634" s="300" t="str">
        <f t="shared" si="208"/>
        <v/>
      </c>
      <c r="AE634" s="300" t="str">
        <f t="shared" si="206"/>
        <v/>
      </c>
      <c r="AF634" s="300" t="str">
        <f t="shared" si="207"/>
        <v/>
      </c>
      <c r="AI634" s="63" t="str">
        <f t="shared" si="210"/>
        <v/>
      </c>
      <c r="AJ634" s="106" t="str">
        <f t="shared" si="211"/>
        <v/>
      </c>
      <c r="AK634" s="106" t="str">
        <f t="shared" si="212"/>
        <v/>
      </c>
      <c r="AL634" s="106" t="str">
        <f t="shared" si="213"/>
        <v/>
      </c>
      <c r="AM634" s="106" t="str">
        <f t="shared" si="214"/>
        <v/>
      </c>
      <c r="AN634" s="106" t="str">
        <f t="shared" si="215"/>
        <v/>
      </c>
      <c r="AR634" s="106" t="str">
        <f t="shared" si="216"/>
        <v/>
      </c>
      <c r="AS634" s="106" t="str">
        <f t="shared" si="217"/>
        <v/>
      </c>
      <c r="AT634" s="106" t="str">
        <f t="shared" si="218"/>
        <v/>
      </c>
      <c r="AU634" s="106" t="str">
        <f t="shared" si="219"/>
        <v/>
      </c>
      <c r="AV634" s="106" t="str">
        <f t="shared" si="220"/>
        <v/>
      </c>
    </row>
    <row r="635" spans="4:48">
      <c r="D635" s="159">
        <v>628</v>
      </c>
      <c r="F635" s="159" t="str">
        <f t="shared" si="225"/>
        <v/>
      </c>
      <c r="G635" s="159" t="str">
        <f t="shared" si="225"/>
        <v/>
      </c>
      <c r="H635" s="159" t="str">
        <f t="shared" si="225"/>
        <v/>
      </c>
      <c r="I635" s="159" t="str">
        <f t="shared" si="225"/>
        <v/>
      </c>
      <c r="J635" s="159" t="str">
        <f t="shared" si="225"/>
        <v/>
      </c>
      <c r="K635" s="292"/>
      <c r="L635" s="292"/>
      <c r="N635" s="319">
        <v>-3.1983400657087928E-2</v>
      </c>
      <c r="P635" s="319">
        <v>3.4915783857079252E-3</v>
      </c>
      <c r="R635" s="319">
        <v>0.41091190602286365</v>
      </c>
      <c r="AC635" s="300" t="str">
        <f t="shared" si="209"/>
        <v/>
      </c>
      <c r="AD635" s="300" t="str">
        <f t="shared" si="208"/>
        <v/>
      </c>
      <c r="AE635" s="300" t="str">
        <f t="shared" si="206"/>
        <v/>
      </c>
      <c r="AF635" s="300" t="str">
        <f t="shared" si="207"/>
        <v/>
      </c>
      <c r="AI635" s="63" t="str">
        <f t="shared" si="210"/>
        <v/>
      </c>
      <c r="AJ635" s="106" t="str">
        <f t="shared" si="211"/>
        <v/>
      </c>
      <c r="AK635" s="106" t="str">
        <f t="shared" si="212"/>
        <v/>
      </c>
      <c r="AL635" s="106" t="str">
        <f t="shared" si="213"/>
        <v/>
      </c>
      <c r="AM635" s="106" t="str">
        <f t="shared" si="214"/>
        <v/>
      </c>
      <c r="AN635" s="106" t="str">
        <f t="shared" si="215"/>
        <v/>
      </c>
      <c r="AR635" s="106" t="str">
        <f t="shared" si="216"/>
        <v/>
      </c>
      <c r="AS635" s="106" t="str">
        <f t="shared" si="217"/>
        <v/>
      </c>
      <c r="AT635" s="106" t="str">
        <f t="shared" si="218"/>
        <v/>
      </c>
      <c r="AU635" s="106" t="str">
        <f t="shared" si="219"/>
        <v/>
      </c>
      <c r="AV635" s="106" t="str">
        <f t="shared" si="220"/>
        <v/>
      </c>
    </row>
    <row r="636" spans="4:48">
      <c r="D636" s="159">
        <v>629</v>
      </c>
      <c r="F636" s="159" t="str">
        <f t="shared" si="225"/>
        <v/>
      </c>
      <c r="G636" s="159" t="str">
        <f t="shared" si="225"/>
        <v/>
      </c>
      <c r="H636" s="159" t="str">
        <f t="shared" si="225"/>
        <v/>
      </c>
      <c r="I636" s="159" t="str">
        <f t="shared" si="225"/>
        <v/>
      </c>
      <c r="J636" s="159" t="str">
        <f t="shared" si="225"/>
        <v/>
      </c>
      <c r="K636" s="292"/>
      <c r="L636" s="292"/>
      <c r="N636" s="319">
        <v>-3.1983400657088032E-2</v>
      </c>
      <c r="P636" s="319">
        <v>4.0257240503943012E-3</v>
      </c>
      <c r="R636" s="319">
        <v>0.48826206831671937</v>
      </c>
      <c r="AC636" s="300" t="str">
        <f t="shared" si="209"/>
        <v/>
      </c>
      <c r="AD636" s="300" t="str">
        <f t="shared" si="208"/>
        <v/>
      </c>
      <c r="AE636" s="300" t="str">
        <f t="shared" si="206"/>
        <v/>
      </c>
      <c r="AF636" s="300" t="str">
        <f t="shared" si="207"/>
        <v/>
      </c>
      <c r="AI636" s="63" t="str">
        <f t="shared" si="210"/>
        <v/>
      </c>
      <c r="AJ636" s="106" t="str">
        <f t="shared" si="211"/>
        <v/>
      </c>
      <c r="AK636" s="106" t="str">
        <f t="shared" si="212"/>
        <v/>
      </c>
      <c r="AL636" s="106" t="str">
        <f t="shared" si="213"/>
        <v/>
      </c>
      <c r="AM636" s="106" t="str">
        <f t="shared" si="214"/>
        <v/>
      </c>
      <c r="AN636" s="106" t="str">
        <f t="shared" si="215"/>
        <v/>
      </c>
      <c r="AR636" s="106" t="str">
        <f t="shared" si="216"/>
        <v/>
      </c>
      <c r="AS636" s="106" t="str">
        <f t="shared" si="217"/>
        <v/>
      </c>
      <c r="AT636" s="106" t="str">
        <f t="shared" si="218"/>
        <v/>
      </c>
      <c r="AU636" s="106" t="str">
        <f t="shared" si="219"/>
        <v/>
      </c>
      <c r="AV636" s="106" t="str">
        <f t="shared" si="220"/>
        <v/>
      </c>
    </row>
    <row r="637" spans="4:48">
      <c r="D637" s="159">
        <v>630</v>
      </c>
      <c r="F637" s="159" t="str">
        <f t="shared" si="225"/>
        <v/>
      </c>
      <c r="G637" s="159" t="str">
        <f t="shared" si="225"/>
        <v/>
      </c>
      <c r="H637" s="159" t="str">
        <f t="shared" si="225"/>
        <v/>
      </c>
      <c r="I637" s="159" t="str">
        <f t="shared" si="225"/>
        <v/>
      </c>
      <c r="J637" s="159" t="str">
        <f t="shared" si="225"/>
        <v/>
      </c>
      <c r="K637" s="292"/>
      <c r="L637" s="292"/>
      <c r="N637" s="319">
        <v>-3.8340308209970947E-2</v>
      </c>
      <c r="P637" s="319">
        <v>4.6299532622821231E-3</v>
      </c>
      <c r="R637" s="319">
        <v>0.58077428233989981</v>
      </c>
      <c r="AC637" s="300" t="str">
        <f t="shared" si="209"/>
        <v/>
      </c>
      <c r="AD637" s="300" t="str">
        <f t="shared" si="208"/>
        <v/>
      </c>
      <c r="AE637" s="300" t="str">
        <f t="shared" si="206"/>
        <v/>
      </c>
      <c r="AF637" s="300" t="str">
        <f t="shared" si="207"/>
        <v/>
      </c>
      <c r="AI637" s="63" t="str">
        <f t="shared" si="210"/>
        <v/>
      </c>
      <c r="AJ637" s="106" t="str">
        <f t="shared" si="211"/>
        <v/>
      </c>
      <c r="AK637" s="106" t="str">
        <f t="shared" si="212"/>
        <v/>
      </c>
      <c r="AL637" s="106" t="str">
        <f t="shared" si="213"/>
        <v/>
      </c>
      <c r="AM637" s="106" t="str">
        <f t="shared" si="214"/>
        <v/>
      </c>
      <c r="AN637" s="106" t="str">
        <f t="shared" si="215"/>
        <v/>
      </c>
      <c r="AR637" s="106" t="str">
        <f t="shared" si="216"/>
        <v/>
      </c>
      <c r="AS637" s="106" t="str">
        <f t="shared" si="217"/>
        <v/>
      </c>
      <c r="AT637" s="106" t="str">
        <f t="shared" si="218"/>
        <v/>
      </c>
      <c r="AU637" s="106" t="str">
        <f t="shared" si="219"/>
        <v/>
      </c>
      <c r="AV637" s="106" t="str">
        <f t="shared" si="220"/>
        <v/>
      </c>
    </row>
    <row r="638" spans="4:48">
      <c r="D638" s="159">
        <v>631</v>
      </c>
      <c r="F638" s="159" t="str">
        <f t="shared" ref="F638:J647" si="226">IF($C$5=0,IF($D638&gt;$A$5,"",INDIRECT(CONCATENATE("B",RANDBETWEEN(11,$D$5)))),IF($D638&gt;$A$5,"",$C$3*INDIRECT(CONCATENATE("B",RANDBETWEEN(11,$D$5)))))</f>
        <v/>
      </c>
      <c r="G638" s="159" t="str">
        <f t="shared" si="226"/>
        <v/>
      </c>
      <c r="H638" s="159" t="str">
        <f t="shared" si="226"/>
        <v/>
      </c>
      <c r="I638" s="159" t="str">
        <f t="shared" si="226"/>
        <v/>
      </c>
      <c r="J638" s="159" t="str">
        <f t="shared" si="226"/>
        <v/>
      </c>
      <c r="K638" s="292"/>
      <c r="L638" s="292"/>
      <c r="N638" s="319">
        <v>-3.6115364504275126E-2</v>
      </c>
      <c r="P638" s="319">
        <v>4.4607456116950552E-3</v>
      </c>
      <c r="R638" s="319">
        <v>0.55398209230516327</v>
      </c>
      <c r="AC638" s="300" t="str">
        <f t="shared" si="209"/>
        <v/>
      </c>
      <c r="AD638" s="300" t="str">
        <f t="shared" si="208"/>
        <v/>
      </c>
      <c r="AE638" s="300" t="str">
        <f t="shared" si="206"/>
        <v/>
      </c>
      <c r="AF638" s="300" t="str">
        <f t="shared" si="207"/>
        <v/>
      </c>
      <c r="AI638" s="63" t="str">
        <f t="shared" si="210"/>
        <v/>
      </c>
      <c r="AJ638" s="106" t="str">
        <f t="shared" si="211"/>
        <v/>
      </c>
      <c r="AK638" s="106" t="str">
        <f t="shared" si="212"/>
        <v/>
      </c>
      <c r="AL638" s="106" t="str">
        <f t="shared" si="213"/>
        <v/>
      </c>
      <c r="AM638" s="106" t="str">
        <f t="shared" si="214"/>
        <v/>
      </c>
      <c r="AN638" s="106" t="str">
        <f t="shared" si="215"/>
        <v/>
      </c>
      <c r="AR638" s="106" t="str">
        <f t="shared" si="216"/>
        <v/>
      </c>
      <c r="AS638" s="106" t="str">
        <f t="shared" si="217"/>
        <v/>
      </c>
      <c r="AT638" s="106" t="str">
        <f t="shared" si="218"/>
        <v/>
      </c>
      <c r="AU638" s="106" t="str">
        <f t="shared" si="219"/>
        <v/>
      </c>
      <c r="AV638" s="106" t="str">
        <f t="shared" si="220"/>
        <v/>
      </c>
    </row>
    <row r="639" spans="4:48">
      <c r="D639" s="159">
        <v>632</v>
      </c>
      <c r="F639" s="159" t="str">
        <f t="shared" si="226"/>
        <v/>
      </c>
      <c r="G639" s="159" t="str">
        <f t="shared" si="226"/>
        <v/>
      </c>
      <c r="H639" s="159" t="str">
        <f t="shared" si="226"/>
        <v/>
      </c>
      <c r="I639" s="159" t="str">
        <f t="shared" si="226"/>
        <v/>
      </c>
      <c r="J639" s="159" t="str">
        <f t="shared" si="226"/>
        <v/>
      </c>
      <c r="K639" s="292"/>
      <c r="L639" s="292"/>
      <c r="N639" s="319">
        <v>-3.1983400657088039E-2</v>
      </c>
      <c r="P639" s="319">
        <v>5.280904838970907E-3</v>
      </c>
      <c r="R639" s="319">
        <v>0.68681556590631154</v>
      </c>
      <c r="AC639" s="300" t="str">
        <f t="shared" si="209"/>
        <v/>
      </c>
      <c r="AD639" s="300" t="str">
        <f t="shared" si="208"/>
        <v/>
      </c>
      <c r="AE639" s="300" t="str">
        <f t="shared" si="206"/>
        <v/>
      </c>
      <c r="AF639" s="300" t="str">
        <f t="shared" si="207"/>
        <v/>
      </c>
      <c r="AI639" s="63" t="str">
        <f t="shared" si="210"/>
        <v/>
      </c>
      <c r="AJ639" s="106" t="str">
        <f t="shared" si="211"/>
        <v/>
      </c>
      <c r="AK639" s="106" t="str">
        <f t="shared" si="212"/>
        <v/>
      </c>
      <c r="AL639" s="106" t="str">
        <f t="shared" si="213"/>
        <v/>
      </c>
      <c r="AM639" s="106" t="str">
        <f t="shared" si="214"/>
        <v/>
      </c>
      <c r="AN639" s="106" t="str">
        <f t="shared" si="215"/>
        <v/>
      </c>
      <c r="AR639" s="106" t="str">
        <f t="shared" si="216"/>
        <v/>
      </c>
      <c r="AS639" s="106" t="str">
        <f t="shared" si="217"/>
        <v/>
      </c>
      <c r="AT639" s="106" t="str">
        <f t="shared" si="218"/>
        <v/>
      </c>
      <c r="AU639" s="106" t="str">
        <f t="shared" si="219"/>
        <v/>
      </c>
      <c r="AV639" s="106" t="str">
        <f t="shared" si="220"/>
        <v/>
      </c>
    </row>
    <row r="640" spans="4:48">
      <c r="D640" s="159">
        <v>633</v>
      </c>
      <c r="F640" s="159" t="str">
        <f t="shared" si="226"/>
        <v/>
      </c>
      <c r="G640" s="159" t="str">
        <f t="shared" si="226"/>
        <v/>
      </c>
      <c r="H640" s="159" t="str">
        <f t="shared" si="226"/>
        <v/>
      </c>
      <c r="I640" s="159" t="str">
        <f t="shared" si="226"/>
        <v/>
      </c>
      <c r="J640" s="159" t="str">
        <f t="shared" si="226"/>
        <v/>
      </c>
      <c r="K640" s="292"/>
      <c r="L640" s="292"/>
      <c r="N640" s="319">
        <v>-3.9818120558775129E-2</v>
      </c>
      <c r="P640" s="319">
        <v>4.1804114228892785E-3</v>
      </c>
      <c r="R640" s="319">
        <v>0.5114795411141122</v>
      </c>
      <c r="AC640" s="300" t="str">
        <f t="shared" si="209"/>
        <v/>
      </c>
      <c r="AD640" s="300" t="str">
        <f t="shared" si="208"/>
        <v/>
      </c>
      <c r="AE640" s="300" t="str">
        <f t="shared" si="206"/>
        <v/>
      </c>
      <c r="AF640" s="300" t="str">
        <f t="shared" si="207"/>
        <v/>
      </c>
      <c r="AI640" s="63" t="str">
        <f t="shared" si="210"/>
        <v/>
      </c>
      <c r="AJ640" s="106" t="str">
        <f t="shared" si="211"/>
        <v/>
      </c>
      <c r="AK640" s="106" t="str">
        <f t="shared" si="212"/>
        <v/>
      </c>
      <c r="AL640" s="106" t="str">
        <f t="shared" si="213"/>
        <v/>
      </c>
      <c r="AM640" s="106" t="str">
        <f t="shared" si="214"/>
        <v/>
      </c>
      <c r="AN640" s="106" t="str">
        <f t="shared" si="215"/>
        <v/>
      </c>
      <c r="AR640" s="106" t="str">
        <f t="shared" si="216"/>
        <v/>
      </c>
      <c r="AS640" s="106" t="str">
        <f t="shared" si="217"/>
        <v/>
      </c>
      <c r="AT640" s="106" t="str">
        <f t="shared" si="218"/>
        <v/>
      </c>
      <c r="AU640" s="106" t="str">
        <f t="shared" si="219"/>
        <v/>
      </c>
      <c r="AV640" s="106" t="str">
        <f t="shared" si="220"/>
        <v/>
      </c>
    </row>
    <row r="641" spans="4:48">
      <c r="D641" s="159">
        <v>634</v>
      </c>
      <c r="F641" s="159" t="str">
        <f t="shared" si="226"/>
        <v/>
      </c>
      <c r="G641" s="159" t="str">
        <f t="shared" si="226"/>
        <v/>
      </c>
      <c r="H641" s="159" t="str">
        <f t="shared" si="226"/>
        <v/>
      </c>
      <c r="I641" s="159" t="str">
        <f t="shared" si="226"/>
        <v/>
      </c>
      <c r="J641" s="159" t="str">
        <f t="shared" si="226"/>
        <v/>
      </c>
      <c r="K641" s="292"/>
      <c r="L641" s="292"/>
      <c r="N641" s="319">
        <v>-2.4084752413018946E-2</v>
      </c>
      <c r="P641" s="319">
        <v>6.3024738035427023E-3</v>
      </c>
      <c r="R641" s="319">
        <v>0.86818267337433452</v>
      </c>
      <c r="AC641" s="300" t="str">
        <f t="shared" si="209"/>
        <v/>
      </c>
      <c r="AD641" s="300" t="str">
        <f t="shared" si="208"/>
        <v/>
      </c>
      <c r="AE641" s="300" t="str">
        <f t="shared" si="206"/>
        <v/>
      </c>
      <c r="AF641" s="300" t="str">
        <f t="shared" si="207"/>
        <v/>
      </c>
      <c r="AI641" s="63" t="str">
        <f t="shared" si="210"/>
        <v/>
      </c>
      <c r="AJ641" s="106" t="str">
        <f t="shared" si="211"/>
        <v/>
      </c>
      <c r="AK641" s="106" t="str">
        <f t="shared" si="212"/>
        <v/>
      </c>
      <c r="AL641" s="106" t="str">
        <f t="shared" si="213"/>
        <v/>
      </c>
      <c r="AM641" s="106" t="str">
        <f t="shared" si="214"/>
        <v/>
      </c>
      <c r="AN641" s="106" t="str">
        <f t="shared" si="215"/>
        <v/>
      </c>
      <c r="AR641" s="106" t="str">
        <f t="shared" si="216"/>
        <v/>
      </c>
      <c r="AS641" s="106" t="str">
        <f t="shared" si="217"/>
        <v/>
      </c>
      <c r="AT641" s="106" t="str">
        <f t="shared" si="218"/>
        <v/>
      </c>
      <c r="AU641" s="106" t="str">
        <f t="shared" si="219"/>
        <v/>
      </c>
      <c r="AV641" s="106" t="str">
        <f t="shared" si="220"/>
        <v/>
      </c>
    </row>
    <row r="642" spans="4:48">
      <c r="D642" s="159">
        <v>635</v>
      </c>
      <c r="F642" s="159" t="str">
        <f t="shared" si="226"/>
        <v/>
      </c>
      <c r="G642" s="159" t="str">
        <f t="shared" si="226"/>
        <v/>
      </c>
      <c r="H642" s="159" t="str">
        <f t="shared" si="226"/>
        <v/>
      </c>
      <c r="I642" s="159" t="str">
        <f t="shared" si="226"/>
        <v/>
      </c>
      <c r="J642" s="159" t="str">
        <f t="shared" si="226"/>
        <v/>
      </c>
      <c r="K642" s="292"/>
      <c r="L642" s="292"/>
      <c r="N642" s="319">
        <v>-2.4084752413019005E-2</v>
      </c>
      <c r="P642" s="319">
        <v>5.8617728684582492E-3</v>
      </c>
      <c r="R642" s="319">
        <v>0.7875343828557082</v>
      </c>
      <c r="AC642" s="300" t="str">
        <f t="shared" si="209"/>
        <v/>
      </c>
      <c r="AD642" s="300" t="str">
        <f t="shared" si="208"/>
        <v/>
      </c>
      <c r="AE642" s="300" t="str">
        <f t="shared" ref="AE642:AE705" si="227">IF(AC642="","",NORMDIST(AD642,$AB$3,$Z$3,FALSE))</f>
        <v/>
      </c>
      <c r="AF642" s="300" t="str">
        <f t="shared" ref="AF642:AF705" si="228">IF(AC642="","",NORMDIST(AD642,$AB$3,$Z$3,TRUE))</f>
        <v/>
      </c>
      <c r="AI642" s="63" t="str">
        <f t="shared" si="210"/>
        <v/>
      </c>
      <c r="AJ642" s="106" t="str">
        <f t="shared" si="211"/>
        <v/>
      </c>
      <c r="AK642" s="106" t="str">
        <f t="shared" si="212"/>
        <v/>
      </c>
      <c r="AL642" s="106" t="str">
        <f t="shared" si="213"/>
        <v/>
      </c>
      <c r="AM642" s="106" t="str">
        <f t="shared" si="214"/>
        <v/>
      </c>
      <c r="AN642" s="106" t="str">
        <f t="shared" si="215"/>
        <v/>
      </c>
      <c r="AR642" s="106" t="str">
        <f t="shared" si="216"/>
        <v/>
      </c>
      <c r="AS642" s="106" t="str">
        <f t="shared" si="217"/>
        <v/>
      </c>
      <c r="AT642" s="106" t="str">
        <f t="shared" si="218"/>
        <v/>
      </c>
      <c r="AU642" s="106" t="str">
        <f t="shared" si="219"/>
        <v/>
      </c>
      <c r="AV642" s="106" t="str">
        <f t="shared" si="220"/>
        <v/>
      </c>
    </row>
    <row r="643" spans="4:48">
      <c r="D643" s="159">
        <v>636</v>
      </c>
      <c r="F643" s="159" t="str">
        <f t="shared" si="226"/>
        <v/>
      </c>
      <c r="G643" s="159" t="str">
        <f t="shared" si="226"/>
        <v/>
      </c>
      <c r="H643" s="159" t="str">
        <f t="shared" si="226"/>
        <v/>
      </c>
      <c r="I643" s="159" t="str">
        <f t="shared" si="226"/>
        <v/>
      </c>
      <c r="J643" s="159" t="str">
        <f t="shared" si="226"/>
        <v/>
      </c>
      <c r="K643" s="292"/>
      <c r="L643" s="292"/>
      <c r="N643" s="319">
        <v>-2.4084752413018801E-2</v>
      </c>
      <c r="P643" s="319">
        <v>5.5902795839608607E-3</v>
      </c>
      <c r="R643" s="319">
        <v>0.73985606070100074</v>
      </c>
      <c r="AC643" s="300" t="str">
        <f t="shared" si="209"/>
        <v/>
      </c>
      <c r="AD643" s="300" t="str">
        <f t="shared" ref="AD643:AD706" si="229">IF($C$5=0,IF(AC643="","",LARGE($B$11:$B$2010,$AC643)),IF(AC643="","",LARGE($B$11:$B$2010,$AC643)*$C$3))</f>
        <v/>
      </c>
      <c r="AE643" s="300" t="str">
        <f t="shared" si="227"/>
        <v/>
      </c>
      <c r="AF643" s="300" t="str">
        <f t="shared" si="228"/>
        <v/>
      </c>
      <c r="AI643" s="63" t="str">
        <f t="shared" si="210"/>
        <v/>
      </c>
      <c r="AJ643" s="106" t="str">
        <f t="shared" si="211"/>
        <v/>
      </c>
      <c r="AK643" s="106" t="str">
        <f t="shared" si="212"/>
        <v/>
      </c>
      <c r="AL643" s="106" t="str">
        <f t="shared" si="213"/>
        <v/>
      </c>
      <c r="AM643" s="106" t="str">
        <f t="shared" si="214"/>
        <v/>
      </c>
      <c r="AN643" s="106" t="str">
        <f t="shared" si="215"/>
        <v/>
      </c>
      <c r="AR643" s="106" t="str">
        <f t="shared" si="216"/>
        <v/>
      </c>
      <c r="AS643" s="106" t="str">
        <f t="shared" si="217"/>
        <v/>
      </c>
      <c r="AT643" s="106" t="str">
        <f t="shared" si="218"/>
        <v/>
      </c>
      <c r="AU643" s="106" t="str">
        <f t="shared" si="219"/>
        <v/>
      </c>
      <c r="AV643" s="106" t="str">
        <f t="shared" si="220"/>
        <v/>
      </c>
    </row>
    <row r="644" spans="4:48">
      <c r="D644" s="159">
        <v>637</v>
      </c>
      <c r="F644" s="159" t="str">
        <f t="shared" si="226"/>
        <v/>
      </c>
      <c r="G644" s="159" t="str">
        <f t="shared" si="226"/>
        <v/>
      </c>
      <c r="H644" s="159" t="str">
        <f t="shared" si="226"/>
        <v/>
      </c>
      <c r="I644" s="159" t="str">
        <f t="shared" si="226"/>
        <v/>
      </c>
      <c r="J644" s="159" t="str">
        <f t="shared" si="226"/>
        <v/>
      </c>
      <c r="K644" s="292"/>
      <c r="L644" s="292"/>
      <c r="N644" s="319">
        <v>-4.6123577971080562E-2</v>
      </c>
      <c r="P644" s="319">
        <v>4.4285435249861831E-3</v>
      </c>
      <c r="R644" s="319">
        <v>0.54931495198246805</v>
      </c>
      <c r="AC644" s="300" t="str">
        <f t="shared" ref="AC644:AC707" si="230">IF(ISNUMBER(AC643),IF(AC643&gt;1,AC643-1,""),"")</f>
        <v/>
      </c>
      <c r="AD644" s="300" t="str">
        <f t="shared" si="229"/>
        <v/>
      </c>
      <c r="AE644" s="300" t="str">
        <f t="shared" si="227"/>
        <v/>
      </c>
      <c r="AF644" s="300" t="str">
        <f t="shared" si="228"/>
        <v/>
      </c>
      <c r="AI644" s="63" t="str">
        <f t="shared" ref="AI644:AI707" si="231">IF(ISNUMBER(AJ644),AI643+1,"")</f>
        <v/>
      </c>
      <c r="AJ644" s="106" t="str">
        <f t="shared" ref="AJ644:AJ707" si="232">IF($C$5=1,AJ643,IF(ISNUMBER(F649),(F649+1)*AJ643,""))</f>
        <v/>
      </c>
      <c r="AK644" s="106" t="str">
        <f t="shared" ref="AK644:AK707" si="233">IF($C$5=1,AK643,IF(ISNUMBER(G649),(G649+1)*AK643,""))</f>
        <v/>
      </c>
      <c r="AL644" s="106" t="str">
        <f t="shared" ref="AL644:AL707" si="234">IF($C$5=1,AL643,IF(ISNUMBER(H649),(H649+1)*AL643,""))</f>
        <v/>
      </c>
      <c r="AM644" s="106" t="str">
        <f t="shared" ref="AM644:AM707" si="235">IF($C$5=1,AM643,IF(ISNUMBER(I649),(I649+1)*AM643,""))</f>
        <v/>
      </c>
      <c r="AN644" s="106" t="str">
        <f t="shared" ref="AN644:AN707" si="236">IF($C$5=1,AN643,IF(ISNUMBER(J649),(J649+1)*AN643,""))</f>
        <v/>
      </c>
      <c r="AR644" s="106" t="str">
        <f t="shared" ref="AR644:AR707" si="237">IF(ISNUMBER(F649),(F649+AR643),"")</f>
        <v/>
      </c>
      <c r="AS644" s="106" t="str">
        <f t="shared" ref="AS644:AS707" si="238">IF(ISNUMBER(G649),(G649+AS643),"")</f>
        <v/>
      </c>
      <c r="AT644" s="106" t="str">
        <f t="shared" ref="AT644:AT707" si="239">IF(ISNUMBER(H649),(H649+AT643),"")</f>
        <v/>
      </c>
      <c r="AU644" s="106" t="str">
        <f t="shared" ref="AU644:AU707" si="240">IF(ISNUMBER(I649),(I649+AU643),"")</f>
        <v/>
      </c>
      <c r="AV644" s="106" t="str">
        <f t="shared" ref="AV644:AV707" si="241">IF(ISNUMBER(J649),(J649+AV643),"")</f>
        <v/>
      </c>
    </row>
    <row r="645" spans="4:48">
      <c r="D645" s="159">
        <v>638</v>
      </c>
      <c r="F645" s="159" t="str">
        <f t="shared" si="226"/>
        <v/>
      </c>
      <c r="G645" s="159" t="str">
        <f t="shared" si="226"/>
        <v/>
      </c>
      <c r="H645" s="159" t="str">
        <f t="shared" si="226"/>
        <v/>
      </c>
      <c r="I645" s="159" t="str">
        <f t="shared" si="226"/>
        <v/>
      </c>
      <c r="J645" s="159" t="str">
        <f t="shared" si="226"/>
        <v/>
      </c>
      <c r="K645" s="292"/>
      <c r="L645" s="292"/>
      <c r="N645" s="319">
        <v>-3.1983400657087824E-2</v>
      </c>
      <c r="P645" s="319">
        <v>5.1173765621675363E-3</v>
      </c>
      <c r="R645" s="319">
        <v>0.65974774375867185</v>
      </c>
      <c r="AC645" s="300" t="str">
        <f t="shared" si="230"/>
        <v/>
      </c>
      <c r="AD645" s="300" t="str">
        <f t="shared" si="229"/>
        <v/>
      </c>
      <c r="AE645" s="300" t="str">
        <f t="shared" si="227"/>
        <v/>
      </c>
      <c r="AF645" s="300" t="str">
        <f t="shared" si="228"/>
        <v/>
      </c>
      <c r="AI645" s="63" t="str">
        <f t="shared" si="231"/>
        <v/>
      </c>
      <c r="AJ645" s="106" t="str">
        <f t="shared" si="232"/>
        <v/>
      </c>
      <c r="AK645" s="106" t="str">
        <f t="shared" si="233"/>
        <v/>
      </c>
      <c r="AL645" s="106" t="str">
        <f t="shared" si="234"/>
        <v/>
      </c>
      <c r="AM645" s="106" t="str">
        <f t="shared" si="235"/>
        <v/>
      </c>
      <c r="AN645" s="106" t="str">
        <f t="shared" si="236"/>
        <v/>
      </c>
      <c r="AR645" s="106" t="str">
        <f t="shared" si="237"/>
        <v/>
      </c>
      <c r="AS645" s="106" t="str">
        <f t="shared" si="238"/>
        <v/>
      </c>
      <c r="AT645" s="106" t="str">
        <f t="shared" si="239"/>
        <v/>
      </c>
      <c r="AU645" s="106" t="str">
        <f t="shared" si="240"/>
        <v/>
      </c>
      <c r="AV645" s="106" t="str">
        <f t="shared" si="241"/>
        <v/>
      </c>
    </row>
    <row r="646" spans="4:48">
      <c r="D646" s="159">
        <v>639</v>
      </c>
      <c r="F646" s="159" t="str">
        <f t="shared" si="226"/>
        <v/>
      </c>
      <c r="G646" s="159" t="str">
        <f t="shared" si="226"/>
        <v/>
      </c>
      <c r="H646" s="159" t="str">
        <f t="shared" si="226"/>
        <v/>
      </c>
      <c r="I646" s="159" t="str">
        <f t="shared" si="226"/>
        <v/>
      </c>
      <c r="J646" s="159" t="str">
        <f t="shared" si="226"/>
        <v/>
      </c>
      <c r="K646" s="292"/>
      <c r="L646" s="292"/>
      <c r="N646" s="319">
        <v>-4.0229691127838016E-2</v>
      </c>
      <c r="P646" s="319">
        <v>2.5691335245217593E-3</v>
      </c>
      <c r="R646" s="319">
        <v>0.28694822798296005</v>
      </c>
      <c r="AC646" s="300" t="str">
        <f t="shared" si="230"/>
        <v/>
      </c>
      <c r="AD646" s="300" t="str">
        <f t="shared" si="229"/>
        <v/>
      </c>
      <c r="AE646" s="300" t="str">
        <f t="shared" si="227"/>
        <v/>
      </c>
      <c r="AF646" s="300" t="str">
        <f t="shared" si="228"/>
        <v/>
      </c>
      <c r="AI646" s="63" t="str">
        <f t="shared" si="231"/>
        <v/>
      </c>
      <c r="AJ646" s="106" t="str">
        <f t="shared" si="232"/>
        <v/>
      </c>
      <c r="AK646" s="106" t="str">
        <f t="shared" si="233"/>
        <v/>
      </c>
      <c r="AL646" s="106" t="str">
        <f t="shared" si="234"/>
        <v/>
      </c>
      <c r="AM646" s="106" t="str">
        <f t="shared" si="235"/>
        <v/>
      </c>
      <c r="AN646" s="106" t="str">
        <f t="shared" si="236"/>
        <v/>
      </c>
      <c r="AR646" s="106" t="str">
        <f t="shared" si="237"/>
        <v/>
      </c>
      <c r="AS646" s="106" t="str">
        <f t="shared" si="238"/>
        <v/>
      </c>
      <c r="AT646" s="106" t="str">
        <f t="shared" si="239"/>
        <v/>
      </c>
      <c r="AU646" s="106" t="str">
        <f t="shared" si="240"/>
        <v/>
      </c>
      <c r="AV646" s="106" t="str">
        <f t="shared" si="241"/>
        <v/>
      </c>
    </row>
    <row r="647" spans="4:48">
      <c r="D647" s="159">
        <v>640</v>
      </c>
      <c r="F647" s="159" t="str">
        <f t="shared" si="226"/>
        <v/>
      </c>
      <c r="G647" s="159" t="str">
        <f t="shared" si="226"/>
        <v/>
      </c>
      <c r="H647" s="159" t="str">
        <f t="shared" si="226"/>
        <v/>
      </c>
      <c r="I647" s="159" t="str">
        <f t="shared" si="226"/>
        <v/>
      </c>
      <c r="J647" s="159" t="str">
        <f t="shared" si="226"/>
        <v/>
      </c>
      <c r="K647" s="292"/>
      <c r="L647" s="292"/>
      <c r="N647" s="319">
        <v>-3.1983400657088171E-2</v>
      </c>
      <c r="P647" s="319">
        <v>4.8080018171775792E-3</v>
      </c>
      <c r="R647" s="319">
        <v>0.60914939625637343</v>
      </c>
      <c r="AC647" s="300" t="str">
        <f t="shared" si="230"/>
        <v/>
      </c>
      <c r="AD647" s="300" t="str">
        <f t="shared" si="229"/>
        <v/>
      </c>
      <c r="AE647" s="300" t="str">
        <f t="shared" si="227"/>
        <v/>
      </c>
      <c r="AF647" s="300" t="str">
        <f t="shared" si="228"/>
        <v/>
      </c>
      <c r="AI647" s="63" t="str">
        <f t="shared" si="231"/>
        <v/>
      </c>
      <c r="AJ647" s="106" t="str">
        <f t="shared" si="232"/>
        <v/>
      </c>
      <c r="AK647" s="106" t="str">
        <f t="shared" si="233"/>
        <v/>
      </c>
      <c r="AL647" s="106" t="str">
        <f t="shared" si="234"/>
        <v/>
      </c>
      <c r="AM647" s="106" t="str">
        <f t="shared" si="235"/>
        <v/>
      </c>
      <c r="AN647" s="106" t="str">
        <f t="shared" si="236"/>
        <v/>
      </c>
      <c r="AR647" s="106" t="str">
        <f t="shared" si="237"/>
        <v/>
      </c>
      <c r="AS647" s="106" t="str">
        <f t="shared" si="238"/>
        <v/>
      </c>
      <c r="AT647" s="106" t="str">
        <f t="shared" si="239"/>
        <v/>
      </c>
      <c r="AU647" s="106" t="str">
        <f t="shared" si="240"/>
        <v/>
      </c>
      <c r="AV647" s="106" t="str">
        <f t="shared" si="241"/>
        <v/>
      </c>
    </row>
    <row r="648" spans="4:48">
      <c r="D648" s="159">
        <v>641</v>
      </c>
      <c r="F648" s="159" t="str">
        <f t="shared" ref="F648:J657" si="242">IF($C$5=0,IF($D648&gt;$A$5,"",INDIRECT(CONCATENATE("B",RANDBETWEEN(11,$D$5)))),IF($D648&gt;$A$5,"",$C$3*INDIRECT(CONCATENATE("B",RANDBETWEEN(11,$D$5)))))</f>
        <v/>
      </c>
      <c r="G648" s="159" t="str">
        <f t="shared" si="242"/>
        <v/>
      </c>
      <c r="H648" s="159" t="str">
        <f t="shared" si="242"/>
        <v/>
      </c>
      <c r="I648" s="159" t="str">
        <f t="shared" si="242"/>
        <v/>
      </c>
      <c r="J648" s="159" t="str">
        <f t="shared" si="242"/>
        <v/>
      </c>
      <c r="K648" s="292"/>
      <c r="L648" s="292"/>
      <c r="N648" s="319">
        <v>-5.1654779282135202E-2</v>
      </c>
      <c r="P648" s="319">
        <v>4.2271337876902439E-3</v>
      </c>
      <c r="R648" s="319">
        <v>0.51848170055204923</v>
      </c>
      <c r="AC648" s="300" t="str">
        <f t="shared" si="230"/>
        <v/>
      </c>
      <c r="AD648" s="300" t="str">
        <f t="shared" si="229"/>
        <v/>
      </c>
      <c r="AE648" s="300" t="str">
        <f t="shared" si="227"/>
        <v/>
      </c>
      <c r="AF648" s="300" t="str">
        <f t="shared" si="228"/>
        <v/>
      </c>
      <c r="AI648" s="63" t="str">
        <f t="shared" si="231"/>
        <v/>
      </c>
      <c r="AJ648" s="106" t="str">
        <f t="shared" si="232"/>
        <v/>
      </c>
      <c r="AK648" s="106" t="str">
        <f t="shared" si="233"/>
        <v/>
      </c>
      <c r="AL648" s="106" t="str">
        <f t="shared" si="234"/>
        <v/>
      </c>
      <c r="AM648" s="106" t="str">
        <f t="shared" si="235"/>
        <v/>
      </c>
      <c r="AN648" s="106" t="str">
        <f t="shared" si="236"/>
        <v/>
      </c>
      <c r="AR648" s="106" t="str">
        <f t="shared" si="237"/>
        <v/>
      </c>
      <c r="AS648" s="106" t="str">
        <f t="shared" si="238"/>
        <v/>
      </c>
      <c r="AT648" s="106" t="str">
        <f t="shared" si="239"/>
        <v/>
      </c>
      <c r="AU648" s="106" t="str">
        <f t="shared" si="240"/>
        <v/>
      </c>
      <c r="AV648" s="106" t="str">
        <f t="shared" si="241"/>
        <v/>
      </c>
    </row>
    <row r="649" spans="4:48">
      <c r="D649" s="159">
        <v>642</v>
      </c>
      <c r="F649" s="159" t="str">
        <f t="shared" si="242"/>
        <v/>
      </c>
      <c r="G649" s="159" t="str">
        <f t="shared" si="242"/>
        <v/>
      </c>
      <c r="H649" s="159" t="str">
        <f t="shared" si="242"/>
        <v/>
      </c>
      <c r="I649" s="159" t="str">
        <f t="shared" si="242"/>
        <v/>
      </c>
      <c r="J649" s="159" t="str">
        <f t="shared" si="242"/>
        <v/>
      </c>
      <c r="K649" s="292"/>
      <c r="L649" s="292"/>
      <c r="N649" s="319">
        <v>-3.0493529920109591E-2</v>
      </c>
      <c r="P649" s="319">
        <v>6.0865437881546681E-3</v>
      </c>
      <c r="R649" s="319">
        <v>0.82805053989180699</v>
      </c>
      <c r="AC649" s="300" t="str">
        <f t="shared" si="230"/>
        <v/>
      </c>
      <c r="AD649" s="300" t="str">
        <f t="shared" si="229"/>
        <v/>
      </c>
      <c r="AE649" s="300" t="str">
        <f t="shared" si="227"/>
        <v/>
      </c>
      <c r="AF649" s="300" t="str">
        <f t="shared" si="228"/>
        <v/>
      </c>
      <c r="AI649" s="63" t="str">
        <f t="shared" si="231"/>
        <v/>
      </c>
      <c r="AJ649" s="106" t="str">
        <f t="shared" si="232"/>
        <v/>
      </c>
      <c r="AK649" s="106" t="str">
        <f t="shared" si="233"/>
        <v/>
      </c>
      <c r="AL649" s="106" t="str">
        <f t="shared" si="234"/>
        <v/>
      </c>
      <c r="AM649" s="106" t="str">
        <f t="shared" si="235"/>
        <v/>
      </c>
      <c r="AN649" s="106" t="str">
        <f t="shared" si="236"/>
        <v/>
      </c>
      <c r="AR649" s="106" t="str">
        <f t="shared" si="237"/>
        <v/>
      </c>
      <c r="AS649" s="106" t="str">
        <f t="shared" si="238"/>
        <v/>
      </c>
      <c r="AT649" s="106" t="str">
        <f t="shared" si="239"/>
        <v/>
      </c>
      <c r="AU649" s="106" t="str">
        <f t="shared" si="240"/>
        <v/>
      </c>
      <c r="AV649" s="106" t="str">
        <f t="shared" si="241"/>
        <v/>
      </c>
    </row>
    <row r="650" spans="4:48">
      <c r="D650" s="159">
        <v>643</v>
      </c>
      <c r="F650" s="159" t="str">
        <f t="shared" si="242"/>
        <v/>
      </c>
      <c r="G650" s="159" t="str">
        <f t="shared" si="242"/>
        <v/>
      </c>
      <c r="H650" s="159" t="str">
        <f t="shared" si="242"/>
        <v/>
      </c>
      <c r="I650" s="159" t="str">
        <f t="shared" si="242"/>
        <v/>
      </c>
      <c r="J650" s="159" t="str">
        <f t="shared" si="242"/>
        <v/>
      </c>
      <c r="K650" s="292"/>
      <c r="L650" s="292"/>
      <c r="N650" s="319">
        <v>-3.1983400657087893E-2</v>
      </c>
      <c r="P650" s="319">
        <v>5.9084952332592111E-3</v>
      </c>
      <c r="R650" s="319">
        <v>0.79581540843963983</v>
      </c>
      <c r="AC650" s="300" t="str">
        <f t="shared" si="230"/>
        <v/>
      </c>
      <c r="AD650" s="300" t="str">
        <f t="shared" si="229"/>
        <v/>
      </c>
      <c r="AE650" s="300" t="str">
        <f t="shared" si="227"/>
        <v/>
      </c>
      <c r="AF650" s="300" t="str">
        <f t="shared" si="228"/>
        <v/>
      </c>
      <c r="AI650" s="63" t="str">
        <f t="shared" si="231"/>
        <v/>
      </c>
      <c r="AJ650" s="106" t="str">
        <f t="shared" si="232"/>
        <v/>
      </c>
      <c r="AK650" s="106" t="str">
        <f t="shared" si="233"/>
        <v/>
      </c>
      <c r="AL650" s="106" t="str">
        <f t="shared" si="234"/>
        <v/>
      </c>
      <c r="AM650" s="106" t="str">
        <f t="shared" si="235"/>
        <v/>
      </c>
      <c r="AN650" s="106" t="str">
        <f t="shared" si="236"/>
        <v/>
      </c>
      <c r="AR650" s="106" t="str">
        <f t="shared" si="237"/>
        <v/>
      </c>
      <c r="AS650" s="106" t="str">
        <f t="shared" si="238"/>
        <v/>
      </c>
      <c r="AT650" s="106" t="str">
        <f t="shared" si="239"/>
        <v/>
      </c>
      <c r="AU650" s="106" t="str">
        <f t="shared" si="240"/>
        <v/>
      </c>
      <c r="AV650" s="106" t="str">
        <f t="shared" si="241"/>
        <v/>
      </c>
    </row>
    <row r="651" spans="4:48">
      <c r="D651" s="159">
        <v>644</v>
      </c>
      <c r="F651" s="159" t="str">
        <f t="shared" si="242"/>
        <v/>
      </c>
      <c r="G651" s="159" t="str">
        <f t="shared" si="242"/>
        <v/>
      </c>
      <c r="H651" s="159" t="str">
        <f t="shared" si="242"/>
        <v/>
      </c>
      <c r="I651" s="159" t="str">
        <f t="shared" si="242"/>
        <v/>
      </c>
      <c r="J651" s="159" t="str">
        <f t="shared" si="242"/>
        <v/>
      </c>
      <c r="K651" s="292"/>
      <c r="L651" s="292"/>
      <c r="N651" s="319">
        <v>-3.9818120558775177E-2</v>
      </c>
      <c r="P651" s="319">
        <v>3.6929881230038648E-3</v>
      </c>
      <c r="R651" s="319">
        <v>0.43956091873652192</v>
      </c>
      <c r="AC651" s="300" t="str">
        <f t="shared" si="230"/>
        <v/>
      </c>
      <c r="AD651" s="300" t="str">
        <f t="shared" si="229"/>
        <v/>
      </c>
      <c r="AE651" s="300" t="str">
        <f t="shared" si="227"/>
        <v/>
      </c>
      <c r="AF651" s="300" t="str">
        <f t="shared" si="228"/>
        <v/>
      </c>
      <c r="AI651" s="63" t="str">
        <f t="shared" si="231"/>
        <v/>
      </c>
      <c r="AJ651" s="106" t="str">
        <f t="shared" si="232"/>
        <v/>
      </c>
      <c r="AK651" s="106" t="str">
        <f t="shared" si="233"/>
        <v/>
      </c>
      <c r="AL651" s="106" t="str">
        <f t="shared" si="234"/>
        <v/>
      </c>
      <c r="AM651" s="106" t="str">
        <f t="shared" si="235"/>
        <v/>
      </c>
      <c r="AN651" s="106" t="str">
        <f t="shared" si="236"/>
        <v/>
      </c>
      <c r="AR651" s="106" t="str">
        <f t="shared" si="237"/>
        <v/>
      </c>
      <c r="AS651" s="106" t="str">
        <f t="shared" si="238"/>
        <v/>
      </c>
      <c r="AT651" s="106" t="str">
        <f t="shared" si="239"/>
        <v/>
      </c>
      <c r="AU651" s="106" t="str">
        <f t="shared" si="240"/>
        <v/>
      </c>
      <c r="AV651" s="106" t="str">
        <f t="shared" si="241"/>
        <v/>
      </c>
    </row>
    <row r="652" spans="4:48">
      <c r="D652" s="159">
        <v>645</v>
      </c>
      <c r="F652" s="159" t="str">
        <f t="shared" si="242"/>
        <v/>
      </c>
      <c r="G652" s="159" t="str">
        <f t="shared" si="242"/>
        <v/>
      </c>
      <c r="H652" s="159" t="str">
        <f t="shared" si="242"/>
        <v/>
      </c>
      <c r="I652" s="159" t="str">
        <f t="shared" si="242"/>
        <v/>
      </c>
      <c r="J652" s="159" t="str">
        <f t="shared" si="242"/>
        <v/>
      </c>
      <c r="K652" s="292"/>
      <c r="L652" s="292"/>
      <c r="N652" s="319">
        <v>-3.6115364504274945E-2</v>
      </c>
      <c r="P652" s="319">
        <v>4.0257240503943038E-3</v>
      </c>
      <c r="R652" s="319">
        <v>0.48826206831671826</v>
      </c>
      <c r="AC652" s="300" t="str">
        <f t="shared" si="230"/>
        <v/>
      </c>
      <c r="AD652" s="300" t="str">
        <f t="shared" si="229"/>
        <v/>
      </c>
      <c r="AE652" s="300" t="str">
        <f t="shared" si="227"/>
        <v/>
      </c>
      <c r="AF652" s="300" t="str">
        <f t="shared" si="228"/>
        <v/>
      </c>
      <c r="AI652" s="63" t="str">
        <f t="shared" si="231"/>
        <v/>
      </c>
      <c r="AJ652" s="106" t="str">
        <f t="shared" si="232"/>
        <v/>
      </c>
      <c r="AK652" s="106" t="str">
        <f t="shared" si="233"/>
        <v/>
      </c>
      <c r="AL652" s="106" t="str">
        <f t="shared" si="234"/>
        <v/>
      </c>
      <c r="AM652" s="106" t="str">
        <f t="shared" si="235"/>
        <v/>
      </c>
      <c r="AN652" s="106" t="str">
        <f t="shared" si="236"/>
        <v/>
      </c>
      <c r="AR652" s="106" t="str">
        <f t="shared" si="237"/>
        <v/>
      </c>
      <c r="AS652" s="106" t="str">
        <f t="shared" si="238"/>
        <v/>
      </c>
      <c r="AT652" s="106" t="str">
        <f t="shared" si="239"/>
        <v/>
      </c>
      <c r="AU652" s="106" t="str">
        <f t="shared" si="240"/>
        <v/>
      </c>
      <c r="AV652" s="106" t="str">
        <f t="shared" si="241"/>
        <v/>
      </c>
    </row>
    <row r="653" spans="4:48">
      <c r="D653" s="159">
        <v>646</v>
      </c>
      <c r="F653" s="159" t="str">
        <f t="shared" si="242"/>
        <v/>
      </c>
      <c r="G653" s="159" t="str">
        <f t="shared" si="242"/>
        <v/>
      </c>
      <c r="H653" s="159" t="str">
        <f t="shared" si="242"/>
        <v/>
      </c>
      <c r="I653" s="159" t="str">
        <f t="shared" si="242"/>
        <v/>
      </c>
      <c r="J653" s="159" t="str">
        <f t="shared" si="242"/>
        <v/>
      </c>
      <c r="K653" s="292"/>
      <c r="L653" s="292"/>
      <c r="N653" s="319">
        <v>-3.8340308209971245E-2</v>
      </c>
      <c r="P653" s="319">
        <v>4.4285435249861831E-3</v>
      </c>
      <c r="R653" s="319">
        <v>0.5493149519824676</v>
      </c>
      <c r="AC653" s="300" t="str">
        <f t="shared" si="230"/>
        <v/>
      </c>
      <c r="AD653" s="300" t="str">
        <f t="shared" si="229"/>
        <v/>
      </c>
      <c r="AE653" s="300" t="str">
        <f t="shared" si="227"/>
        <v/>
      </c>
      <c r="AF653" s="300" t="str">
        <f t="shared" si="228"/>
        <v/>
      </c>
      <c r="AI653" s="63" t="str">
        <f t="shared" si="231"/>
        <v/>
      </c>
      <c r="AJ653" s="106" t="str">
        <f t="shared" si="232"/>
        <v/>
      </c>
      <c r="AK653" s="106" t="str">
        <f t="shared" si="233"/>
        <v/>
      </c>
      <c r="AL653" s="106" t="str">
        <f t="shared" si="234"/>
        <v/>
      </c>
      <c r="AM653" s="106" t="str">
        <f t="shared" si="235"/>
        <v/>
      </c>
      <c r="AN653" s="106" t="str">
        <f t="shared" si="236"/>
        <v/>
      </c>
      <c r="AR653" s="106" t="str">
        <f t="shared" si="237"/>
        <v/>
      </c>
      <c r="AS653" s="106" t="str">
        <f t="shared" si="238"/>
        <v/>
      </c>
      <c r="AT653" s="106" t="str">
        <f t="shared" si="239"/>
        <v/>
      </c>
      <c r="AU653" s="106" t="str">
        <f t="shared" si="240"/>
        <v/>
      </c>
      <c r="AV653" s="106" t="str">
        <f t="shared" si="241"/>
        <v/>
      </c>
    </row>
    <row r="654" spans="4:48">
      <c r="D654" s="159">
        <v>647</v>
      </c>
      <c r="F654" s="159" t="str">
        <f t="shared" si="242"/>
        <v/>
      </c>
      <c r="G654" s="159" t="str">
        <f t="shared" si="242"/>
        <v/>
      </c>
      <c r="H654" s="159" t="str">
        <f t="shared" si="242"/>
        <v/>
      </c>
      <c r="I654" s="159" t="str">
        <f t="shared" si="242"/>
        <v/>
      </c>
      <c r="J654" s="159" t="str">
        <f t="shared" si="242"/>
        <v/>
      </c>
      <c r="K654" s="292"/>
      <c r="L654" s="292"/>
      <c r="N654" s="319">
        <v>-3.1983400657088129E-2</v>
      </c>
      <c r="P654" s="319">
        <v>4.7846406347771013E-3</v>
      </c>
      <c r="R654" s="319">
        <v>0.605434982011267</v>
      </c>
      <c r="AC654" s="300" t="str">
        <f t="shared" si="230"/>
        <v/>
      </c>
      <c r="AD654" s="300" t="str">
        <f t="shared" si="229"/>
        <v/>
      </c>
      <c r="AE654" s="300" t="str">
        <f t="shared" si="227"/>
        <v/>
      </c>
      <c r="AF654" s="300" t="str">
        <f t="shared" si="228"/>
        <v/>
      </c>
      <c r="AI654" s="63" t="str">
        <f t="shared" si="231"/>
        <v/>
      </c>
      <c r="AJ654" s="106" t="str">
        <f t="shared" si="232"/>
        <v/>
      </c>
      <c r="AK654" s="106" t="str">
        <f t="shared" si="233"/>
        <v/>
      </c>
      <c r="AL654" s="106" t="str">
        <f t="shared" si="234"/>
        <v/>
      </c>
      <c r="AM654" s="106" t="str">
        <f t="shared" si="235"/>
        <v/>
      </c>
      <c r="AN654" s="106" t="str">
        <f t="shared" si="236"/>
        <v/>
      </c>
      <c r="AR654" s="106" t="str">
        <f t="shared" si="237"/>
        <v/>
      </c>
      <c r="AS654" s="106" t="str">
        <f t="shared" si="238"/>
        <v/>
      </c>
      <c r="AT654" s="106" t="str">
        <f t="shared" si="239"/>
        <v/>
      </c>
      <c r="AU654" s="106" t="str">
        <f t="shared" si="240"/>
        <v/>
      </c>
      <c r="AV654" s="106" t="str">
        <f t="shared" si="241"/>
        <v/>
      </c>
    </row>
    <row r="655" spans="4:48">
      <c r="D655" s="159">
        <v>648</v>
      </c>
      <c r="F655" s="159" t="str">
        <f t="shared" si="242"/>
        <v/>
      </c>
      <c r="G655" s="159" t="str">
        <f t="shared" si="242"/>
        <v/>
      </c>
      <c r="H655" s="159" t="str">
        <f t="shared" si="242"/>
        <v/>
      </c>
      <c r="I655" s="159" t="str">
        <f t="shared" si="242"/>
        <v/>
      </c>
      <c r="J655" s="159" t="str">
        <f t="shared" si="242"/>
        <v/>
      </c>
      <c r="K655" s="292"/>
      <c r="L655" s="292"/>
      <c r="N655" s="319">
        <v>-2.4084752413018863E-2</v>
      </c>
      <c r="P655" s="319">
        <v>4.4752658897871441E-3</v>
      </c>
      <c r="R655" s="319">
        <v>0.55649238973023074</v>
      </c>
      <c r="AC655" s="300" t="str">
        <f t="shared" si="230"/>
        <v/>
      </c>
      <c r="AD655" s="300" t="str">
        <f t="shared" si="229"/>
        <v/>
      </c>
      <c r="AE655" s="300" t="str">
        <f t="shared" si="227"/>
        <v/>
      </c>
      <c r="AF655" s="300" t="str">
        <f t="shared" si="228"/>
        <v/>
      </c>
      <c r="AI655" s="63" t="str">
        <f t="shared" si="231"/>
        <v/>
      </c>
      <c r="AJ655" s="106" t="str">
        <f t="shared" si="232"/>
        <v/>
      </c>
      <c r="AK655" s="106" t="str">
        <f t="shared" si="233"/>
        <v/>
      </c>
      <c r="AL655" s="106" t="str">
        <f t="shared" si="234"/>
        <v/>
      </c>
      <c r="AM655" s="106" t="str">
        <f t="shared" si="235"/>
        <v/>
      </c>
      <c r="AN655" s="106" t="str">
        <f t="shared" si="236"/>
        <v/>
      </c>
      <c r="AR655" s="106" t="str">
        <f t="shared" si="237"/>
        <v/>
      </c>
      <c r="AS655" s="106" t="str">
        <f t="shared" si="238"/>
        <v/>
      </c>
      <c r="AT655" s="106" t="str">
        <f t="shared" si="239"/>
        <v/>
      </c>
      <c r="AU655" s="106" t="str">
        <f t="shared" si="240"/>
        <v/>
      </c>
      <c r="AV655" s="106" t="str">
        <f t="shared" si="241"/>
        <v/>
      </c>
    </row>
    <row r="656" spans="4:48">
      <c r="D656" s="159">
        <v>649</v>
      </c>
      <c r="F656" s="159" t="str">
        <f t="shared" si="242"/>
        <v/>
      </c>
      <c r="G656" s="159" t="str">
        <f t="shared" si="242"/>
        <v/>
      </c>
      <c r="H656" s="159" t="str">
        <f t="shared" si="242"/>
        <v/>
      </c>
      <c r="I656" s="159" t="str">
        <f t="shared" si="242"/>
        <v/>
      </c>
      <c r="J656" s="159" t="str">
        <f t="shared" si="242"/>
        <v/>
      </c>
      <c r="K656" s="292"/>
      <c r="L656" s="292"/>
      <c r="N656" s="319">
        <v>-1.6121654195544469E-2</v>
      </c>
      <c r="P656" s="319">
        <v>5.8996543289508187E-3</v>
      </c>
      <c r="R656" s="319">
        <v>0.79456436918257256</v>
      </c>
      <c r="AC656" s="300" t="str">
        <f t="shared" si="230"/>
        <v/>
      </c>
      <c r="AD656" s="300" t="str">
        <f t="shared" si="229"/>
        <v/>
      </c>
      <c r="AE656" s="300" t="str">
        <f t="shared" si="227"/>
        <v/>
      </c>
      <c r="AF656" s="300" t="str">
        <f t="shared" si="228"/>
        <v/>
      </c>
      <c r="AI656" s="63" t="str">
        <f t="shared" si="231"/>
        <v/>
      </c>
      <c r="AJ656" s="106" t="str">
        <f t="shared" si="232"/>
        <v/>
      </c>
      <c r="AK656" s="106" t="str">
        <f t="shared" si="233"/>
        <v/>
      </c>
      <c r="AL656" s="106" t="str">
        <f t="shared" si="234"/>
        <v/>
      </c>
      <c r="AM656" s="106" t="str">
        <f t="shared" si="235"/>
        <v/>
      </c>
      <c r="AN656" s="106" t="str">
        <f t="shared" si="236"/>
        <v/>
      </c>
      <c r="AR656" s="106" t="str">
        <f t="shared" si="237"/>
        <v/>
      </c>
      <c r="AS656" s="106" t="str">
        <f t="shared" si="238"/>
        <v/>
      </c>
      <c r="AT656" s="106" t="str">
        <f t="shared" si="239"/>
        <v/>
      </c>
      <c r="AU656" s="106" t="str">
        <f t="shared" si="240"/>
        <v/>
      </c>
      <c r="AV656" s="106" t="str">
        <f t="shared" si="241"/>
        <v/>
      </c>
    </row>
    <row r="657" spans="4:48">
      <c r="D657" s="159">
        <v>650</v>
      </c>
      <c r="F657" s="159" t="str">
        <f t="shared" si="242"/>
        <v/>
      </c>
      <c r="G657" s="159" t="str">
        <f t="shared" si="242"/>
        <v/>
      </c>
      <c r="H657" s="159" t="str">
        <f t="shared" si="242"/>
        <v/>
      </c>
      <c r="I657" s="159" t="str">
        <f t="shared" si="242"/>
        <v/>
      </c>
      <c r="J657" s="159" t="str">
        <f t="shared" si="242"/>
        <v/>
      </c>
      <c r="K657" s="292"/>
      <c r="L657" s="292"/>
      <c r="N657" s="319">
        <v>-2.4084752413018853E-2</v>
      </c>
      <c r="P657" s="319">
        <v>5.0182524587819135E-3</v>
      </c>
      <c r="R657" s="319">
        <v>0.64296824354140769</v>
      </c>
      <c r="AC657" s="300" t="str">
        <f t="shared" si="230"/>
        <v/>
      </c>
      <c r="AD657" s="300" t="str">
        <f t="shared" si="229"/>
        <v/>
      </c>
      <c r="AE657" s="300" t="str">
        <f t="shared" si="227"/>
        <v/>
      </c>
      <c r="AF657" s="300" t="str">
        <f t="shared" si="228"/>
        <v/>
      </c>
      <c r="AI657" s="63" t="str">
        <f t="shared" si="231"/>
        <v/>
      </c>
      <c r="AJ657" s="106" t="str">
        <f t="shared" si="232"/>
        <v/>
      </c>
      <c r="AK657" s="106" t="str">
        <f t="shared" si="233"/>
        <v/>
      </c>
      <c r="AL657" s="106" t="str">
        <f t="shared" si="234"/>
        <v/>
      </c>
      <c r="AM657" s="106" t="str">
        <f t="shared" si="235"/>
        <v/>
      </c>
      <c r="AN657" s="106" t="str">
        <f t="shared" si="236"/>
        <v/>
      </c>
      <c r="AR657" s="106" t="str">
        <f t="shared" si="237"/>
        <v/>
      </c>
      <c r="AS657" s="106" t="str">
        <f t="shared" si="238"/>
        <v/>
      </c>
      <c r="AT657" s="106" t="str">
        <f t="shared" si="239"/>
        <v/>
      </c>
      <c r="AU657" s="106" t="str">
        <f t="shared" si="240"/>
        <v/>
      </c>
      <c r="AV657" s="106" t="str">
        <f t="shared" si="241"/>
        <v/>
      </c>
    </row>
    <row r="658" spans="4:48">
      <c r="D658" s="159">
        <v>651</v>
      </c>
      <c r="F658" s="159" t="str">
        <f t="shared" ref="F658:J667" si="243">IF($C$5=0,IF($D658&gt;$A$5,"",INDIRECT(CONCATENATE("B",RANDBETWEEN(11,$D$5)))),IF($D658&gt;$A$5,"",$C$3*INDIRECT(CONCATENATE("B",RANDBETWEEN(11,$D$5)))))</f>
        <v/>
      </c>
      <c r="G658" s="159" t="str">
        <f t="shared" si="243"/>
        <v/>
      </c>
      <c r="H658" s="159" t="str">
        <f t="shared" si="243"/>
        <v/>
      </c>
      <c r="I658" s="159" t="str">
        <f t="shared" si="243"/>
        <v/>
      </c>
      <c r="J658" s="159" t="str">
        <f t="shared" si="243"/>
        <v/>
      </c>
      <c r="K658" s="292"/>
      <c r="L658" s="292"/>
      <c r="N658" s="319">
        <v>-6.9097455428263385E-2</v>
      </c>
      <c r="P658" s="319">
        <v>3.7075084010959559E-3</v>
      </c>
      <c r="R658" s="319">
        <v>0.44188638058413554</v>
      </c>
      <c r="AC658" s="300" t="str">
        <f t="shared" si="230"/>
        <v/>
      </c>
      <c r="AD658" s="300" t="str">
        <f t="shared" si="229"/>
        <v/>
      </c>
      <c r="AE658" s="300" t="str">
        <f t="shared" si="227"/>
        <v/>
      </c>
      <c r="AF658" s="300" t="str">
        <f t="shared" si="228"/>
        <v/>
      </c>
      <c r="AI658" s="63" t="str">
        <f t="shared" si="231"/>
        <v/>
      </c>
      <c r="AJ658" s="106" t="str">
        <f t="shared" si="232"/>
        <v/>
      </c>
      <c r="AK658" s="106" t="str">
        <f t="shared" si="233"/>
        <v/>
      </c>
      <c r="AL658" s="106" t="str">
        <f t="shared" si="234"/>
        <v/>
      </c>
      <c r="AM658" s="106" t="str">
        <f t="shared" si="235"/>
        <v/>
      </c>
      <c r="AN658" s="106" t="str">
        <f t="shared" si="236"/>
        <v/>
      </c>
      <c r="AR658" s="106" t="str">
        <f t="shared" si="237"/>
        <v/>
      </c>
      <c r="AS658" s="106" t="str">
        <f t="shared" si="238"/>
        <v/>
      </c>
      <c r="AT658" s="106" t="str">
        <f t="shared" si="239"/>
        <v/>
      </c>
      <c r="AU658" s="106" t="str">
        <f t="shared" si="240"/>
        <v/>
      </c>
      <c r="AV658" s="106" t="str">
        <f t="shared" si="241"/>
        <v/>
      </c>
    </row>
    <row r="659" spans="4:48">
      <c r="D659" s="159">
        <v>652</v>
      </c>
      <c r="F659" s="159" t="str">
        <f t="shared" si="243"/>
        <v/>
      </c>
      <c r="G659" s="159" t="str">
        <f t="shared" si="243"/>
        <v/>
      </c>
      <c r="H659" s="159" t="str">
        <f t="shared" si="243"/>
        <v/>
      </c>
      <c r="I659" s="159" t="str">
        <f t="shared" si="243"/>
        <v/>
      </c>
      <c r="J659" s="159" t="str">
        <f t="shared" si="243"/>
        <v/>
      </c>
      <c r="K659" s="292"/>
      <c r="L659" s="292"/>
      <c r="N659" s="319">
        <v>-2.4084752413018926E-2</v>
      </c>
      <c r="P659" s="319">
        <v>5.0794951016749669E-3</v>
      </c>
      <c r="R659" s="319">
        <v>0.65324588506525427</v>
      </c>
      <c r="AC659" s="300" t="str">
        <f t="shared" si="230"/>
        <v/>
      </c>
      <c r="AD659" s="300" t="str">
        <f t="shared" si="229"/>
        <v/>
      </c>
      <c r="AE659" s="300" t="str">
        <f t="shared" si="227"/>
        <v/>
      </c>
      <c r="AF659" s="300" t="str">
        <f t="shared" si="228"/>
        <v/>
      </c>
      <c r="AI659" s="63" t="str">
        <f t="shared" si="231"/>
        <v/>
      </c>
      <c r="AJ659" s="106" t="str">
        <f t="shared" si="232"/>
        <v/>
      </c>
      <c r="AK659" s="106" t="str">
        <f t="shared" si="233"/>
        <v/>
      </c>
      <c r="AL659" s="106" t="str">
        <f t="shared" si="234"/>
        <v/>
      </c>
      <c r="AM659" s="106" t="str">
        <f t="shared" si="235"/>
        <v/>
      </c>
      <c r="AN659" s="106" t="str">
        <f t="shared" si="236"/>
        <v/>
      </c>
      <c r="AR659" s="106" t="str">
        <f t="shared" si="237"/>
        <v/>
      </c>
      <c r="AS659" s="106" t="str">
        <f t="shared" si="238"/>
        <v/>
      </c>
      <c r="AT659" s="106" t="str">
        <f t="shared" si="239"/>
        <v/>
      </c>
      <c r="AU659" s="106" t="str">
        <f t="shared" si="240"/>
        <v/>
      </c>
      <c r="AV659" s="106" t="str">
        <f t="shared" si="241"/>
        <v/>
      </c>
    </row>
    <row r="660" spans="4:48">
      <c r="D660" s="159">
        <v>653</v>
      </c>
      <c r="F660" s="159" t="str">
        <f t="shared" si="243"/>
        <v/>
      </c>
      <c r="G660" s="159" t="str">
        <f t="shared" si="243"/>
        <v/>
      </c>
      <c r="H660" s="159" t="str">
        <f t="shared" si="243"/>
        <v/>
      </c>
      <c r="I660" s="159" t="str">
        <f t="shared" si="243"/>
        <v/>
      </c>
      <c r="J660" s="159" t="str">
        <f t="shared" si="243"/>
        <v/>
      </c>
      <c r="K660" s="292"/>
      <c r="L660" s="292"/>
      <c r="N660" s="319">
        <v>-3.1983400657087872E-2</v>
      </c>
      <c r="P660" s="319">
        <v>3.5149395681084074E-3</v>
      </c>
      <c r="R660" s="319">
        <v>0.41417626200180035</v>
      </c>
      <c r="AC660" s="300" t="str">
        <f t="shared" si="230"/>
        <v/>
      </c>
      <c r="AD660" s="300" t="str">
        <f t="shared" si="229"/>
        <v/>
      </c>
      <c r="AE660" s="300" t="str">
        <f t="shared" si="227"/>
        <v/>
      </c>
      <c r="AF660" s="300" t="str">
        <f t="shared" si="228"/>
        <v/>
      </c>
      <c r="AI660" s="63" t="str">
        <f t="shared" si="231"/>
        <v/>
      </c>
      <c r="AJ660" s="106" t="str">
        <f t="shared" si="232"/>
        <v/>
      </c>
      <c r="AK660" s="106" t="str">
        <f t="shared" si="233"/>
        <v/>
      </c>
      <c r="AL660" s="106" t="str">
        <f t="shared" si="234"/>
        <v/>
      </c>
      <c r="AM660" s="106" t="str">
        <f t="shared" si="235"/>
        <v/>
      </c>
      <c r="AN660" s="106" t="str">
        <f t="shared" si="236"/>
        <v/>
      </c>
      <c r="AR660" s="106" t="str">
        <f t="shared" si="237"/>
        <v/>
      </c>
      <c r="AS660" s="106" t="str">
        <f t="shared" si="238"/>
        <v/>
      </c>
      <c r="AT660" s="106" t="str">
        <f t="shared" si="239"/>
        <v/>
      </c>
      <c r="AU660" s="106" t="str">
        <f t="shared" si="240"/>
        <v/>
      </c>
      <c r="AV660" s="106" t="str">
        <f t="shared" si="241"/>
        <v/>
      </c>
    </row>
    <row r="661" spans="4:48">
      <c r="D661" s="159">
        <v>654</v>
      </c>
      <c r="F661" s="159" t="str">
        <f t="shared" si="243"/>
        <v/>
      </c>
      <c r="G661" s="159" t="str">
        <f t="shared" si="243"/>
        <v/>
      </c>
      <c r="H661" s="159" t="str">
        <f t="shared" si="243"/>
        <v/>
      </c>
      <c r="I661" s="159" t="str">
        <f t="shared" si="243"/>
        <v/>
      </c>
      <c r="J661" s="159" t="str">
        <f t="shared" si="243"/>
        <v/>
      </c>
      <c r="K661" s="292"/>
      <c r="L661" s="292"/>
      <c r="N661" s="319">
        <v>-2.4084752413018887E-2</v>
      </c>
      <c r="P661" s="319">
        <v>4.6678347227746926E-3</v>
      </c>
      <c r="R661" s="319">
        <v>0.58699112588556357</v>
      </c>
      <c r="AC661" s="300" t="str">
        <f t="shared" si="230"/>
        <v/>
      </c>
      <c r="AD661" s="300" t="str">
        <f t="shared" si="229"/>
        <v/>
      </c>
      <c r="AE661" s="300" t="str">
        <f t="shared" si="227"/>
        <v/>
      </c>
      <c r="AF661" s="300" t="str">
        <f t="shared" si="228"/>
        <v/>
      </c>
      <c r="AI661" s="63" t="str">
        <f t="shared" si="231"/>
        <v/>
      </c>
      <c r="AJ661" s="106" t="str">
        <f t="shared" si="232"/>
        <v/>
      </c>
      <c r="AK661" s="106" t="str">
        <f t="shared" si="233"/>
        <v/>
      </c>
      <c r="AL661" s="106" t="str">
        <f t="shared" si="234"/>
        <v/>
      </c>
      <c r="AM661" s="106" t="str">
        <f t="shared" si="235"/>
        <v/>
      </c>
      <c r="AN661" s="106" t="str">
        <f t="shared" si="236"/>
        <v/>
      </c>
      <c r="AR661" s="106" t="str">
        <f t="shared" si="237"/>
        <v/>
      </c>
      <c r="AS661" s="106" t="str">
        <f t="shared" si="238"/>
        <v/>
      </c>
      <c r="AT661" s="106" t="str">
        <f t="shared" si="239"/>
        <v/>
      </c>
      <c r="AU661" s="106" t="str">
        <f t="shared" si="240"/>
        <v/>
      </c>
      <c r="AV661" s="106" t="str">
        <f t="shared" si="241"/>
        <v/>
      </c>
    </row>
    <row r="662" spans="4:48">
      <c r="D662" s="159">
        <v>655</v>
      </c>
      <c r="F662" s="159" t="str">
        <f t="shared" si="243"/>
        <v/>
      </c>
      <c r="G662" s="159" t="str">
        <f t="shared" si="243"/>
        <v/>
      </c>
      <c r="H662" s="159" t="str">
        <f t="shared" si="243"/>
        <v/>
      </c>
      <c r="I662" s="159" t="str">
        <f t="shared" si="243"/>
        <v/>
      </c>
      <c r="J662" s="159" t="str">
        <f t="shared" si="243"/>
        <v/>
      </c>
      <c r="K662" s="292"/>
      <c r="L662" s="292"/>
      <c r="N662" s="319">
        <v>-2.4084752413018939E-2</v>
      </c>
      <c r="P662" s="319">
        <v>5.0327727368740015E-3</v>
      </c>
      <c r="R662" s="319">
        <v>0.6456222888947265</v>
      </c>
      <c r="AC662" s="300" t="str">
        <f t="shared" si="230"/>
        <v/>
      </c>
      <c r="AD662" s="300" t="str">
        <f t="shared" si="229"/>
        <v/>
      </c>
      <c r="AE662" s="300" t="str">
        <f t="shared" si="227"/>
        <v/>
      </c>
      <c r="AF662" s="300" t="str">
        <f t="shared" si="228"/>
        <v/>
      </c>
      <c r="AI662" s="63" t="str">
        <f t="shared" si="231"/>
        <v/>
      </c>
      <c r="AJ662" s="106" t="str">
        <f t="shared" si="232"/>
        <v/>
      </c>
      <c r="AK662" s="106" t="str">
        <f t="shared" si="233"/>
        <v/>
      </c>
      <c r="AL662" s="106" t="str">
        <f t="shared" si="234"/>
        <v/>
      </c>
      <c r="AM662" s="106" t="str">
        <f t="shared" si="235"/>
        <v/>
      </c>
      <c r="AN662" s="106" t="str">
        <f t="shared" si="236"/>
        <v/>
      </c>
      <c r="AR662" s="106" t="str">
        <f t="shared" si="237"/>
        <v/>
      </c>
      <c r="AS662" s="106" t="str">
        <f t="shared" si="238"/>
        <v/>
      </c>
      <c r="AT662" s="106" t="str">
        <f t="shared" si="239"/>
        <v/>
      </c>
      <c r="AU662" s="106" t="str">
        <f t="shared" si="240"/>
        <v/>
      </c>
      <c r="AV662" s="106" t="str">
        <f t="shared" si="241"/>
        <v/>
      </c>
    </row>
    <row r="663" spans="4:48">
      <c r="D663" s="159">
        <v>656</v>
      </c>
      <c r="F663" s="159" t="str">
        <f t="shared" si="243"/>
        <v/>
      </c>
      <c r="G663" s="159" t="str">
        <f t="shared" si="243"/>
        <v/>
      </c>
      <c r="H663" s="159" t="str">
        <f t="shared" si="243"/>
        <v/>
      </c>
      <c r="I663" s="159" t="str">
        <f t="shared" si="243"/>
        <v/>
      </c>
      <c r="J663" s="159" t="str">
        <f t="shared" si="243"/>
        <v/>
      </c>
      <c r="K663" s="292"/>
      <c r="L663" s="292"/>
      <c r="N663" s="319">
        <v>-3.9818120558775226E-2</v>
      </c>
      <c r="P663" s="319">
        <v>4.5598697150806798E-3</v>
      </c>
      <c r="R663" s="319">
        <v>0.56985278424212704</v>
      </c>
      <c r="AC663" s="300" t="str">
        <f t="shared" si="230"/>
        <v/>
      </c>
      <c r="AD663" s="300" t="str">
        <f t="shared" si="229"/>
        <v/>
      </c>
      <c r="AE663" s="300" t="str">
        <f t="shared" si="227"/>
        <v/>
      </c>
      <c r="AF663" s="300" t="str">
        <f t="shared" si="228"/>
        <v/>
      </c>
      <c r="AI663" s="63" t="str">
        <f t="shared" si="231"/>
        <v/>
      </c>
      <c r="AJ663" s="106" t="str">
        <f t="shared" si="232"/>
        <v/>
      </c>
      <c r="AK663" s="106" t="str">
        <f t="shared" si="233"/>
        <v/>
      </c>
      <c r="AL663" s="106" t="str">
        <f t="shared" si="234"/>
        <v/>
      </c>
      <c r="AM663" s="106" t="str">
        <f t="shared" si="235"/>
        <v/>
      </c>
      <c r="AN663" s="106" t="str">
        <f t="shared" si="236"/>
        <v/>
      </c>
      <c r="AR663" s="106" t="str">
        <f t="shared" si="237"/>
        <v/>
      </c>
      <c r="AS663" s="106" t="str">
        <f t="shared" si="238"/>
        <v/>
      </c>
      <c r="AT663" s="106" t="str">
        <f t="shared" si="239"/>
        <v/>
      </c>
      <c r="AU663" s="106" t="str">
        <f t="shared" si="240"/>
        <v/>
      </c>
      <c r="AV663" s="106" t="str">
        <f t="shared" si="241"/>
        <v/>
      </c>
    </row>
    <row r="664" spans="4:48">
      <c r="D664" s="159">
        <v>657</v>
      </c>
      <c r="F664" s="159" t="str">
        <f t="shared" si="243"/>
        <v/>
      </c>
      <c r="G664" s="159" t="str">
        <f t="shared" si="243"/>
        <v/>
      </c>
      <c r="H664" s="159" t="str">
        <f t="shared" si="243"/>
        <v/>
      </c>
      <c r="I664" s="159" t="str">
        <f t="shared" si="243"/>
        <v/>
      </c>
      <c r="J664" s="159" t="str">
        <f t="shared" si="243"/>
        <v/>
      </c>
      <c r="K664" s="292"/>
      <c r="L664" s="292"/>
      <c r="N664" s="319">
        <v>-4.7589429527241038E-2</v>
      </c>
      <c r="P664" s="319">
        <v>5.9463766937517815E-3</v>
      </c>
      <c r="R664" s="319">
        <v>0.8028779622500628</v>
      </c>
      <c r="AC664" s="300" t="str">
        <f t="shared" si="230"/>
        <v/>
      </c>
      <c r="AD664" s="300" t="str">
        <f t="shared" si="229"/>
        <v/>
      </c>
      <c r="AE664" s="300" t="str">
        <f t="shared" si="227"/>
        <v/>
      </c>
      <c r="AF664" s="300" t="str">
        <f t="shared" si="228"/>
        <v/>
      </c>
      <c r="AI664" s="63" t="str">
        <f t="shared" si="231"/>
        <v/>
      </c>
      <c r="AJ664" s="106" t="str">
        <f t="shared" si="232"/>
        <v/>
      </c>
      <c r="AK664" s="106" t="str">
        <f t="shared" si="233"/>
        <v/>
      </c>
      <c r="AL664" s="106" t="str">
        <f t="shared" si="234"/>
        <v/>
      </c>
      <c r="AM664" s="106" t="str">
        <f t="shared" si="235"/>
        <v/>
      </c>
      <c r="AN664" s="106" t="str">
        <f t="shared" si="236"/>
        <v/>
      </c>
      <c r="AR664" s="106" t="str">
        <f t="shared" si="237"/>
        <v/>
      </c>
      <c r="AS664" s="106" t="str">
        <f t="shared" si="238"/>
        <v/>
      </c>
      <c r="AT664" s="106" t="str">
        <f t="shared" si="239"/>
        <v/>
      </c>
      <c r="AU664" s="106" t="str">
        <f t="shared" si="240"/>
        <v/>
      </c>
      <c r="AV664" s="106" t="str">
        <f t="shared" si="241"/>
        <v/>
      </c>
    </row>
    <row r="665" spans="4:48">
      <c r="D665" s="159">
        <v>658</v>
      </c>
      <c r="F665" s="159" t="str">
        <f t="shared" si="243"/>
        <v/>
      </c>
      <c r="G665" s="159" t="str">
        <f t="shared" si="243"/>
        <v/>
      </c>
      <c r="H665" s="159" t="str">
        <f t="shared" si="243"/>
        <v/>
      </c>
      <c r="I665" s="159" t="str">
        <f t="shared" si="243"/>
        <v/>
      </c>
      <c r="J665" s="159" t="str">
        <f t="shared" si="243"/>
        <v/>
      </c>
      <c r="K665" s="292"/>
      <c r="L665" s="292"/>
      <c r="N665" s="319">
        <v>-2.4084752413018974E-2</v>
      </c>
      <c r="P665" s="319">
        <v>4.2738561524912058E-3</v>
      </c>
      <c r="R665" s="319">
        <v>0.52551629856124205</v>
      </c>
      <c r="AC665" s="300" t="str">
        <f t="shared" si="230"/>
        <v/>
      </c>
      <c r="AD665" s="300" t="str">
        <f t="shared" si="229"/>
        <v/>
      </c>
      <c r="AE665" s="300" t="str">
        <f t="shared" si="227"/>
        <v/>
      </c>
      <c r="AF665" s="300" t="str">
        <f t="shared" si="228"/>
        <v/>
      </c>
      <c r="AI665" s="63" t="str">
        <f t="shared" si="231"/>
        <v/>
      </c>
      <c r="AJ665" s="106" t="str">
        <f t="shared" si="232"/>
        <v/>
      </c>
      <c r="AK665" s="106" t="str">
        <f t="shared" si="233"/>
        <v/>
      </c>
      <c r="AL665" s="106" t="str">
        <f t="shared" si="234"/>
        <v/>
      </c>
      <c r="AM665" s="106" t="str">
        <f t="shared" si="235"/>
        <v/>
      </c>
      <c r="AN665" s="106" t="str">
        <f t="shared" si="236"/>
        <v/>
      </c>
      <c r="AR665" s="106" t="str">
        <f t="shared" si="237"/>
        <v/>
      </c>
      <c r="AS665" s="106" t="str">
        <f t="shared" si="238"/>
        <v/>
      </c>
      <c r="AT665" s="106" t="str">
        <f t="shared" si="239"/>
        <v/>
      </c>
      <c r="AU665" s="106" t="str">
        <f t="shared" si="240"/>
        <v/>
      </c>
      <c r="AV665" s="106" t="str">
        <f t="shared" si="241"/>
        <v/>
      </c>
    </row>
    <row r="666" spans="4:48">
      <c r="D666" s="159">
        <v>659</v>
      </c>
      <c r="F666" s="159" t="str">
        <f t="shared" si="243"/>
        <v/>
      </c>
      <c r="G666" s="159" t="str">
        <f t="shared" si="243"/>
        <v/>
      </c>
      <c r="H666" s="159" t="str">
        <f t="shared" si="243"/>
        <v/>
      </c>
      <c r="I666" s="159" t="str">
        <f t="shared" si="243"/>
        <v/>
      </c>
      <c r="J666" s="159" t="str">
        <f t="shared" si="243"/>
        <v/>
      </c>
      <c r="K666" s="292"/>
      <c r="L666" s="292"/>
      <c r="N666" s="319">
        <v>-2.4084752413018721E-2</v>
      </c>
      <c r="P666" s="319">
        <v>5.2019803874610738E-3</v>
      </c>
      <c r="R666" s="319">
        <v>0.67399444666140118</v>
      </c>
      <c r="AC666" s="300" t="str">
        <f t="shared" si="230"/>
        <v/>
      </c>
      <c r="AD666" s="300" t="str">
        <f t="shared" si="229"/>
        <v/>
      </c>
      <c r="AE666" s="300" t="str">
        <f t="shared" si="227"/>
        <v/>
      </c>
      <c r="AF666" s="300" t="str">
        <f t="shared" si="228"/>
        <v/>
      </c>
      <c r="AI666" s="63" t="str">
        <f t="shared" si="231"/>
        <v/>
      </c>
      <c r="AJ666" s="106" t="str">
        <f t="shared" si="232"/>
        <v/>
      </c>
      <c r="AK666" s="106" t="str">
        <f t="shared" si="233"/>
        <v/>
      </c>
      <c r="AL666" s="106" t="str">
        <f t="shared" si="234"/>
        <v/>
      </c>
      <c r="AM666" s="106" t="str">
        <f t="shared" si="235"/>
        <v/>
      </c>
      <c r="AN666" s="106" t="str">
        <f t="shared" si="236"/>
        <v/>
      </c>
      <c r="AR666" s="106" t="str">
        <f t="shared" si="237"/>
        <v/>
      </c>
      <c r="AS666" s="106" t="str">
        <f t="shared" si="238"/>
        <v/>
      </c>
      <c r="AT666" s="106" t="str">
        <f t="shared" si="239"/>
        <v/>
      </c>
      <c r="AU666" s="106" t="str">
        <f t="shared" si="240"/>
        <v/>
      </c>
      <c r="AV666" s="106" t="str">
        <f t="shared" si="241"/>
        <v/>
      </c>
    </row>
    <row r="667" spans="4:48">
      <c r="D667" s="159">
        <v>660</v>
      </c>
      <c r="F667" s="159" t="str">
        <f t="shared" si="243"/>
        <v/>
      </c>
      <c r="G667" s="159" t="str">
        <f t="shared" si="243"/>
        <v/>
      </c>
      <c r="H667" s="159" t="str">
        <f t="shared" si="243"/>
        <v/>
      </c>
      <c r="I667" s="159" t="str">
        <f t="shared" si="243"/>
        <v/>
      </c>
      <c r="J667" s="159" t="str">
        <f t="shared" si="243"/>
        <v/>
      </c>
      <c r="K667" s="292"/>
      <c r="L667" s="292"/>
      <c r="N667" s="319">
        <v>-1.8813503865420411E-2</v>
      </c>
      <c r="P667" s="319">
        <v>5.7916893212568033E-3</v>
      </c>
      <c r="R667" s="319">
        <v>0.77518438856483241</v>
      </c>
      <c r="AC667" s="300" t="str">
        <f t="shared" si="230"/>
        <v/>
      </c>
      <c r="AD667" s="300" t="str">
        <f t="shared" si="229"/>
        <v/>
      </c>
      <c r="AE667" s="300" t="str">
        <f t="shared" si="227"/>
        <v/>
      </c>
      <c r="AF667" s="300" t="str">
        <f t="shared" si="228"/>
        <v/>
      </c>
      <c r="AI667" s="63" t="str">
        <f t="shared" si="231"/>
        <v/>
      </c>
      <c r="AJ667" s="106" t="str">
        <f t="shared" si="232"/>
        <v/>
      </c>
      <c r="AK667" s="106" t="str">
        <f t="shared" si="233"/>
        <v/>
      </c>
      <c r="AL667" s="106" t="str">
        <f t="shared" si="234"/>
        <v/>
      </c>
      <c r="AM667" s="106" t="str">
        <f t="shared" si="235"/>
        <v/>
      </c>
      <c r="AN667" s="106" t="str">
        <f t="shared" si="236"/>
        <v/>
      </c>
      <c r="AR667" s="106" t="str">
        <f t="shared" si="237"/>
        <v/>
      </c>
      <c r="AS667" s="106" t="str">
        <f t="shared" si="238"/>
        <v/>
      </c>
      <c r="AT667" s="106" t="str">
        <f t="shared" si="239"/>
        <v/>
      </c>
      <c r="AU667" s="106" t="str">
        <f t="shared" si="240"/>
        <v/>
      </c>
      <c r="AV667" s="106" t="str">
        <f t="shared" si="241"/>
        <v/>
      </c>
    </row>
    <row r="668" spans="4:48">
      <c r="D668" s="159">
        <v>661</v>
      </c>
      <c r="F668" s="159" t="str">
        <f t="shared" ref="F668:J677" si="244">IF($C$5=0,IF($D668&gt;$A$5,"",INDIRECT(CONCATENATE("B",RANDBETWEEN(11,$D$5)))),IF($D668&gt;$A$5,"",$C$3*INDIRECT(CONCATENATE("B",RANDBETWEEN(11,$D$5)))))</f>
        <v/>
      </c>
      <c r="G668" s="159" t="str">
        <f t="shared" si="244"/>
        <v/>
      </c>
      <c r="H668" s="159" t="str">
        <f t="shared" si="244"/>
        <v/>
      </c>
      <c r="I668" s="159" t="str">
        <f t="shared" si="244"/>
        <v/>
      </c>
      <c r="J668" s="159" t="str">
        <f t="shared" si="244"/>
        <v/>
      </c>
      <c r="K668" s="292"/>
      <c r="L668" s="292"/>
      <c r="N668" s="319">
        <v>-3.1983400657087914E-2</v>
      </c>
      <c r="P668" s="319">
        <v>5.4355922114658868E-3</v>
      </c>
      <c r="R668" s="319">
        <v>0.71313055125022062</v>
      </c>
      <c r="AC668" s="300" t="str">
        <f t="shared" si="230"/>
        <v/>
      </c>
      <c r="AD668" s="300" t="str">
        <f t="shared" si="229"/>
        <v/>
      </c>
      <c r="AE668" s="300" t="str">
        <f t="shared" si="227"/>
        <v/>
      </c>
      <c r="AF668" s="300" t="str">
        <f t="shared" si="228"/>
        <v/>
      </c>
      <c r="AI668" s="63" t="str">
        <f t="shared" si="231"/>
        <v/>
      </c>
      <c r="AJ668" s="106" t="str">
        <f t="shared" si="232"/>
        <v/>
      </c>
      <c r="AK668" s="106" t="str">
        <f t="shared" si="233"/>
        <v/>
      </c>
      <c r="AL668" s="106" t="str">
        <f t="shared" si="234"/>
        <v/>
      </c>
      <c r="AM668" s="106" t="str">
        <f t="shared" si="235"/>
        <v/>
      </c>
      <c r="AN668" s="106" t="str">
        <f t="shared" si="236"/>
        <v/>
      </c>
      <c r="AR668" s="106" t="str">
        <f t="shared" si="237"/>
        <v/>
      </c>
      <c r="AS668" s="106" t="str">
        <f t="shared" si="238"/>
        <v/>
      </c>
      <c r="AT668" s="106" t="str">
        <f t="shared" si="239"/>
        <v/>
      </c>
      <c r="AU668" s="106" t="str">
        <f t="shared" si="240"/>
        <v/>
      </c>
      <c r="AV668" s="106" t="str">
        <f t="shared" si="241"/>
        <v/>
      </c>
    </row>
    <row r="669" spans="4:48">
      <c r="D669" s="159">
        <v>662</v>
      </c>
      <c r="F669" s="159" t="str">
        <f t="shared" si="244"/>
        <v/>
      </c>
      <c r="G669" s="159" t="str">
        <f t="shared" si="244"/>
        <v/>
      </c>
      <c r="H669" s="159" t="str">
        <f t="shared" si="244"/>
        <v/>
      </c>
      <c r="I669" s="159" t="str">
        <f t="shared" si="244"/>
        <v/>
      </c>
      <c r="J669" s="159" t="str">
        <f t="shared" si="244"/>
        <v/>
      </c>
      <c r="K669" s="292"/>
      <c r="L669" s="292"/>
      <c r="N669" s="319">
        <v>-3.198340065708808E-2</v>
      </c>
      <c r="P669" s="319">
        <v>3.7542307658969178E-3</v>
      </c>
      <c r="R669" s="319">
        <v>0.44856613909465981</v>
      </c>
      <c r="AC669" s="300" t="str">
        <f t="shared" si="230"/>
        <v/>
      </c>
      <c r="AD669" s="300" t="str">
        <f t="shared" si="229"/>
        <v/>
      </c>
      <c r="AE669" s="300" t="str">
        <f t="shared" si="227"/>
        <v/>
      </c>
      <c r="AF669" s="300" t="str">
        <f t="shared" si="228"/>
        <v/>
      </c>
      <c r="AI669" s="63" t="str">
        <f t="shared" si="231"/>
        <v/>
      </c>
      <c r="AJ669" s="106" t="str">
        <f t="shared" si="232"/>
        <v/>
      </c>
      <c r="AK669" s="106" t="str">
        <f t="shared" si="233"/>
        <v/>
      </c>
      <c r="AL669" s="106" t="str">
        <f t="shared" si="234"/>
        <v/>
      </c>
      <c r="AM669" s="106" t="str">
        <f t="shared" si="235"/>
        <v/>
      </c>
      <c r="AN669" s="106" t="str">
        <f t="shared" si="236"/>
        <v/>
      </c>
      <c r="AR669" s="106" t="str">
        <f t="shared" si="237"/>
        <v/>
      </c>
      <c r="AS669" s="106" t="str">
        <f t="shared" si="238"/>
        <v/>
      </c>
      <c r="AT669" s="106" t="str">
        <f t="shared" si="239"/>
        <v/>
      </c>
      <c r="AU669" s="106" t="str">
        <f t="shared" si="240"/>
        <v/>
      </c>
      <c r="AV669" s="106" t="str">
        <f t="shared" si="241"/>
        <v/>
      </c>
    </row>
    <row r="670" spans="4:48">
      <c r="D670" s="159">
        <v>663</v>
      </c>
      <c r="F670" s="159" t="str">
        <f t="shared" si="244"/>
        <v/>
      </c>
      <c r="G670" s="159" t="str">
        <f t="shared" si="244"/>
        <v/>
      </c>
      <c r="H670" s="159" t="str">
        <f t="shared" si="244"/>
        <v/>
      </c>
      <c r="I670" s="159" t="str">
        <f t="shared" si="244"/>
        <v/>
      </c>
      <c r="J670" s="159" t="str">
        <f t="shared" si="244"/>
        <v/>
      </c>
      <c r="K670" s="292"/>
      <c r="L670" s="292"/>
      <c r="N670" s="319">
        <v>-3.1983400657087907E-2</v>
      </c>
      <c r="P670" s="319">
        <v>5.3655086642644427E-3</v>
      </c>
      <c r="R670" s="319">
        <v>0.70129460967036317</v>
      </c>
      <c r="AC670" s="300" t="str">
        <f t="shared" si="230"/>
        <v/>
      </c>
      <c r="AD670" s="300" t="str">
        <f t="shared" si="229"/>
        <v/>
      </c>
      <c r="AE670" s="300" t="str">
        <f t="shared" si="227"/>
        <v/>
      </c>
      <c r="AF670" s="300" t="str">
        <f t="shared" si="228"/>
        <v/>
      </c>
      <c r="AI670" s="63" t="str">
        <f t="shared" si="231"/>
        <v/>
      </c>
      <c r="AJ670" s="106" t="str">
        <f t="shared" si="232"/>
        <v/>
      </c>
      <c r="AK670" s="106" t="str">
        <f t="shared" si="233"/>
        <v/>
      </c>
      <c r="AL670" s="106" t="str">
        <f t="shared" si="234"/>
        <v/>
      </c>
      <c r="AM670" s="106" t="str">
        <f t="shared" si="235"/>
        <v/>
      </c>
      <c r="AN670" s="106" t="str">
        <f t="shared" si="236"/>
        <v/>
      </c>
      <c r="AR670" s="106" t="str">
        <f t="shared" si="237"/>
        <v/>
      </c>
      <c r="AS670" s="106" t="str">
        <f t="shared" si="238"/>
        <v/>
      </c>
      <c r="AT670" s="106" t="str">
        <f t="shared" si="239"/>
        <v/>
      </c>
      <c r="AU670" s="106" t="str">
        <f t="shared" si="240"/>
        <v/>
      </c>
      <c r="AV670" s="106" t="str">
        <f t="shared" si="241"/>
        <v/>
      </c>
    </row>
    <row r="671" spans="4:48">
      <c r="D671" s="159">
        <v>664</v>
      </c>
      <c r="F671" s="159" t="str">
        <f t="shared" si="244"/>
        <v/>
      </c>
      <c r="G671" s="159" t="str">
        <f t="shared" si="244"/>
        <v/>
      </c>
      <c r="H671" s="159" t="str">
        <f t="shared" si="244"/>
        <v/>
      </c>
      <c r="I671" s="159" t="str">
        <f t="shared" si="244"/>
        <v/>
      </c>
      <c r="J671" s="159" t="str">
        <f t="shared" si="244"/>
        <v/>
      </c>
      <c r="K671" s="292"/>
      <c r="L671" s="292"/>
      <c r="N671" s="319">
        <v>-3.9818120558775066E-2</v>
      </c>
      <c r="P671" s="319">
        <v>4.0490852327947826E-3</v>
      </c>
      <c r="R671" s="319">
        <v>0.49170538547932519</v>
      </c>
      <c r="AC671" s="300" t="str">
        <f t="shared" si="230"/>
        <v/>
      </c>
      <c r="AD671" s="300" t="str">
        <f t="shared" si="229"/>
        <v/>
      </c>
      <c r="AE671" s="300" t="str">
        <f t="shared" si="227"/>
        <v/>
      </c>
      <c r="AF671" s="300" t="str">
        <f t="shared" si="228"/>
        <v/>
      </c>
      <c r="AI671" s="63" t="str">
        <f t="shared" si="231"/>
        <v/>
      </c>
      <c r="AJ671" s="106" t="str">
        <f t="shared" si="232"/>
        <v/>
      </c>
      <c r="AK671" s="106" t="str">
        <f t="shared" si="233"/>
        <v/>
      </c>
      <c r="AL671" s="106" t="str">
        <f t="shared" si="234"/>
        <v/>
      </c>
      <c r="AM671" s="106" t="str">
        <f t="shared" si="235"/>
        <v/>
      </c>
      <c r="AN671" s="106" t="str">
        <f t="shared" si="236"/>
        <v/>
      </c>
      <c r="AR671" s="106" t="str">
        <f t="shared" si="237"/>
        <v/>
      </c>
      <c r="AS671" s="106" t="str">
        <f t="shared" si="238"/>
        <v/>
      </c>
      <c r="AT671" s="106" t="str">
        <f t="shared" si="239"/>
        <v/>
      </c>
      <c r="AU671" s="106" t="str">
        <f t="shared" si="240"/>
        <v/>
      </c>
      <c r="AV671" s="106" t="str">
        <f t="shared" si="241"/>
        <v/>
      </c>
    </row>
    <row r="672" spans="4:48">
      <c r="D672" s="159">
        <v>665</v>
      </c>
      <c r="F672" s="159" t="str">
        <f t="shared" si="244"/>
        <v/>
      </c>
      <c r="G672" s="159" t="str">
        <f t="shared" si="244"/>
        <v/>
      </c>
      <c r="H672" s="159" t="str">
        <f t="shared" si="244"/>
        <v/>
      </c>
      <c r="I672" s="159" t="str">
        <f t="shared" si="244"/>
        <v/>
      </c>
      <c r="J672" s="159" t="str">
        <f t="shared" si="244"/>
        <v/>
      </c>
      <c r="K672" s="292"/>
      <c r="L672" s="292"/>
      <c r="N672" s="319">
        <v>-3.1983400657087914E-2</v>
      </c>
      <c r="P672" s="319">
        <v>4.8080018171775809E-3</v>
      </c>
      <c r="R672" s="319">
        <v>0.60914939625637254</v>
      </c>
      <c r="AC672" s="300" t="str">
        <f t="shared" si="230"/>
        <v/>
      </c>
      <c r="AD672" s="300" t="str">
        <f t="shared" si="229"/>
        <v/>
      </c>
      <c r="AE672" s="300" t="str">
        <f t="shared" si="227"/>
        <v/>
      </c>
      <c r="AF672" s="300" t="str">
        <f t="shared" si="228"/>
        <v/>
      </c>
      <c r="AI672" s="63" t="str">
        <f t="shared" si="231"/>
        <v/>
      </c>
      <c r="AJ672" s="106" t="str">
        <f t="shared" si="232"/>
        <v/>
      </c>
      <c r="AK672" s="106" t="str">
        <f t="shared" si="233"/>
        <v/>
      </c>
      <c r="AL672" s="106" t="str">
        <f t="shared" si="234"/>
        <v/>
      </c>
      <c r="AM672" s="106" t="str">
        <f t="shared" si="235"/>
        <v/>
      </c>
      <c r="AN672" s="106" t="str">
        <f t="shared" si="236"/>
        <v/>
      </c>
      <c r="AR672" s="106" t="str">
        <f t="shared" si="237"/>
        <v/>
      </c>
      <c r="AS672" s="106" t="str">
        <f t="shared" si="238"/>
        <v/>
      </c>
      <c r="AT672" s="106" t="str">
        <f t="shared" si="239"/>
        <v/>
      </c>
      <c r="AU672" s="106" t="str">
        <f t="shared" si="240"/>
        <v/>
      </c>
      <c r="AV672" s="106" t="str">
        <f t="shared" si="241"/>
        <v/>
      </c>
    </row>
    <row r="673" spans="4:48">
      <c r="D673" s="159">
        <v>666</v>
      </c>
      <c r="F673" s="159" t="str">
        <f t="shared" si="244"/>
        <v/>
      </c>
      <c r="G673" s="159" t="str">
        <f t="shared" si="244"/>
        <v/>
      </c>
      <c r="H673" s="159" t="str">
        <f t="shared" si="244"/>
        <v/>
      </c>
      <c r="I673" s="159" t="str">
        <f t="shared" si="244"/>
        <v/>
      </c>
      <c r="J673" s="159" t="str">
        <f t="shared" si="244"/>
        <v/>
      </c>
      <c r="K673" s="292"/>
      <c r="L673" s="292"/>
      <c r="N673" s="319">
        <v>-2.4084752413018863E-2</v>
      </c>
      <c r="P673" s="319">
        <v>4.9948912763814303E-3</v>
      </c>
      <c r="R673" s="319">
        <v>0.63917576494229955</v>
      </c>
      <c r="AC673" s="300" t="str">
        <f t="shared" si="230"/>
        <v/>
      </c>
      <c r="AD673" s="300" t="str">
        <f t="shared" si="229"/>
        <v/>
      </c>
      <c r="AE673" s="300" t="str">
        <f t="shared" si="227"/>
        <v/>
      </c>
      <c r="AF673" s="300" t="str">
        <f t="shared" si="228"/>
        <v/>
      </c>
      <c r="AI673" s="63" t="str">
        <f t="shared" si="231"/>
        <v/>
      </c>
      <c r="AJ673" s="106" t="str">
        <f t="shared" si="232"/>
        <v/>
      </c>
      <c r="AK673" s="106" t="str">
        <f t="shared" si="233"/>
        <v/>
      </c>
      <c r="AL673" s="106" t="str">
        <f t="shared" si="234"/>
        <v/>
      </c>
      <c r="AM673" s="106" t="str">
        <f t="shared" si="235"/>
        <v/>
      </c>
      <c r="AN673" s="106" t="str">
        <f t="shared" si="236"/>
        <v/>
      </c>
      <c r="AR673" s="106" t="str">
        <f t="shared" si="237"/>
        <v/>
      </c>
      <c r="AS673" s="106" t="str">
        <f t="shared" si="238"/>
        <v/>
      </c>
      <c r="AT673" s="106" t="str">
        <f t="shared" si="239"/>
        <v/>
      </c>
      <c r="AU673" s="106" t="str">
        <f t="shared" si="240"/>
        <v/>
      </c>
      <c r="AV673" s="106" t="str">
        <f t="shared" si="241"/>
        <v/>
      </c>
    </row>
    <row r="674" spans="4:48">
      <c r="D674" s="159">
        <v>667</v>
      </c>
      <c r="F674" s="159" t="str">
        <f t="shared" si="244"/>
        <v/>
      </c>
      <c r="G674" s="159" t="str">
        <f t="shared" si="244"/>
        <v/>
      </c>
      <c r="H674" s="159" t="str">
        <f t="shared" si="244"/>
        <v/>
      </c>
      <c r="I674" s="159" t="str">
        <f t="shared" si="244"/>
        <v/>
      </c>
      <c r="J674" s="159" t="str">
        <f t="shared" si="244"/>
        <v/>
      </c>
      <c r="K674" s="292"/>
      <c r="L674" s="292"/>
      <c r="N674" s="319">
        <v>-3.1983400657088074E-2</v>
      </c>
      <c r="P674" s="319">
        <v>5.280904838970907E-3</v>
      </c>
      <c r="R674" s="319">
        <v>0.68681556590631332</v>
      </c>
      <c r="AC674" s="300" t="str">
        <f t="shared" si="230"/>
        <v/>
      </c>
      <c r="AD674" s="300" t="str">
        <f t="shared" si="229"/>
        <v/>
      </c>
      <c r="AE674" s="300" t="str">
        <f t="shared" si="227"/>
        <v/>
      </c>
      <c r="AF674" s="300" t="str">
        <f t="shared" si="228"/>
        <v/>
      </c>
      <c r="AI674" s="63" t="str">
        <f t="shared" si="231"/>
        <v/>
      </c>
      <c r="AJ674" s="106" t="str">
        <f t="shared" si="232"/>
        <v/>
      </c>
      <c r="AK674" s="106" t="str">
        <f t="shared" si="233"/>
        <v/>
      </c>
      <c r="AL674" s="106" t="str">
        <f t="shared" si="234"/>
        <v/>
      </c>
      <c r="AM674" s="106" t="str">
        <f t="shared" si="235"/>
        <v/>
      </c>
      <c r="AN674" s="106" t="str">
        <f t="shared" si="236"/>
        <v/>
      </c>
      <c r="AR674" s="106" t="str">
        <f t="shared" si="237"/>
        <v/>
      </c>
      <c r="AS674" s="106" t="str">
        <f t="shared" si="238"/>
        <v/>
      </c>
      <c r="AT674" s="106" t="str">
        <f t="shared" si="239"/>
        <v/>
      </c>
      <c r="AU674" s="106" t="str">
        <f t="shared" si="240"/>
        <v/>
      </c>
      <c r="AV674" s="106" t="str">
        <f t="shared" si="241"/>
        <v/>
      </c>
    </row>
    <row r="675" spans="4:48">
      <c r="D675" s="159">
        <v>668</v>
      </c>
      <c r="F675" s="159" t="str">
        <f t="shared" si="244"/>
        <v/>
      </c>
      <c r="G675" s="159" t="str">
        <f t="shared" si="244"/>
        <v/>
      </c>
      <c r="H675" s="159" t="str">
        <f t="shared" si="244"/>
        <v/>
      </c>
      <c r="I675" s="159" t="str">
        <f t="shared" si="244"/>
        <v/>
      </c>
      <c r="J675" s="159" t="str">
        <f t="shared" si="244"/>
        <v/>
      </c>
      <c r="K675" s="292"/>
      <c r="L675" s="292"/>
      <c r="N675" s="319">
        <v>-2.4084752413018752E-2</v>
      </c>
      <c r="P675" s="319">
        <v>5.9230155113513009E-3</v>
      </c>
      <c r="R675" s="319">
        <v>0.79871636258706591</v>
      </c>
      <c r="AC675" s="300" t="str">
        <f t="shared" si="230"/>
        <v/>
      </c>
      <c r="AD675" s="300" t="str">
        <f t="shared" si="229"/>
        <v/>
      </c>
      <c r="AE675" s="300" t="str">
        <f t="shared" si="227"/>
        <v/>
      </c>
      <c r="AF675" s="300" t="str">
        <f t="shared" si="228"/>
        <v/>
      </c>
      <c r="AI675" s="63" t="str">
        <f t="shared" si="231"/>
        <v/>
      </c>
      <c r="AJ675" s="106" t="str">
        <f t="shared" si="232"/>
        <v/>
      </c>
      <c r="AK675" s="106" t="str">
        <f t="shared" si="233"/>
        <v/>
      </c>
      <c r="AL675" s="106" t="str">
        <f t="shared" si="234"/>
        <v/>
      </c>
      <c r="AM675" s="106" t="str">
        <f t="shared" si="235"/>
        <v/>
      </c>
      <c r="AN675" s="106" t="str">
        <f t="shared" si="236"/>
        <v/>
      </c>
      <c r="AR675" s="106" t="str">
        <f t="shared" si="237"/>
        <v/>
      </c>
      <c r="AS675" s="106" t="str">
        <f t="shared" si="238"/>
        <v/>
      </c>
      <c r="AT675" s="106" t="str">
        <f t="shared" si="239"/>
        <v/>
      </c>
      <c r="AU675" s="106" t="str">
        <f t="shared" si="240"/>
        <v/>
      </c>
      <c r="AV675" s="106" t="str">
        <f t="shared" si="241"/>
        <v/>
      </c>
    </row>
    <row r="676" spans="4:48">
      <c r="D676" s="159">
        <v>669</v>
      </c>
      <c r="F676" s="159" t="str">
        <f t="shared" si="244"/>
        <v/>
      </c>
      <c r="G676" s="159" t="str">
        <f t="shared" si="244"/>
        <v/>
      </c>
      <c r="H676" s="159" t="str">
        <f t="shared" si="244"/>
        <v/>
      </c>
      <c r="I676" s="159" t="str">
        <f t="shared" si="244"/>
        <v/>
      </c>
      <c r="J676" s="159" t="str">
        <f t="shared" si="244"/>
        <v/>
      </c>
      <c r="K676" s="292"/>
      <c r="L676" s="292"/>
      <c r="N676" s="319">
        <v>-3.9818120558774914E-2</v>
      </c>
      <c r="P676" s="319">
        <v>4.1570502404887988E-3</v>
      </c>
      <c r="R676" s="319">
        <v>0.50799057908748924</v>
      </c>
      <c r="AC676" s="300" t="str">
        <f t="shared" si="230"/>
        <v/>
      </c>
      <c r="AD676" s="300" t="str">
        <f t="shared" si="229"/>
        <v/>
      </c>
      <c r="AE676" s="300" t="str">
        <f t="shared" si="227"/>
        <v/>
      </c>
      <c r="AF676" s="300" t="str">
        <f t="shared" si="228"/>
        <v/>
      </c>
      <c r="AI676" s="63" t="str">
        <f t="shared" si="231"/>
        <v/>
      </c>
      <c r="AJ676" s="106" t="str">
        <f t="shared" si="232"/>
        <v/>
      </c>
      <c r="AK676" s="106" t="str">
        <f t="shared" si="233"/>
        <v/>
      </c>
      <c r="AL676" s="106" t="str">
        <f t="shared" si="234"/>
        <v/>
      </c>
      <c r="AM676" s="106" t="str">
        <f t="shared" si="235"/>
        <v/>
      </c>
      <c r="AN676" s="106" t="str">
        <f t="shared" si="236"/>
        <v/>
      </c>
      <c r="AR676" s="106" t="str">
        <f t="shared" si="237"/>
        <v/>
      </c>
      <c r="AS676" s="106" t="str">
        <f t="shared" si="238"/>
        <v/>
      </c>
      <c r="AT676" s="106" t="str">
        <f t="shared" si="239"/>
        <v/>
      </c>
      <c r="AU676" s="106" t="str">
        <f t="shared" si="240"/>
        <v/>
      </c>
      <c r="AV676" s="106" t="str">
        <f t="shared" si="241"/>
        <v/>
      </c>
    </row>
    <row r="677" spans="4:48">
      <c r="D677" s="159">
        <v>670</v>
      </c>
      <c r="F677" s="159" t="str">
        <f t="shared" si="244"/>
        <v/>
      </c>
      <c r="G677" s="159" t="str">
        <f t="shared" si="244"/>
        <v/>
      </c>
      <c r="H677" s="159" t="str">
        <f t="shared" si="244"/>
        <v/>
      </c>
      <c r="I677" s="159" t="str">
        <f t="shared" si="244"/>
        <v/>
      </c>
      <c r="J677" s="159" t="str">
        <f t="shared" si="244"/>
        <v/>
      </c>
      <c r="K677" s="292"/>
      <c r="L677" s="292"/>
      <c r="N677" s="319">
        <v>-5.5297840783954229E-2</v>
      </c>
      <c r="P677" s="319">
        <v>3.135481275917007E-3</v>
      </c>
      <c r="R677" s="319">
        <v>0.36159167853236962</v>
      </c>
      <c r="AC677" s="300" t="str">
        <f t="shared" si="230"/>
        <v/>
      </c>
      <c r="AD677" s="300" t="str">
        <f t="shared" si="229"/>
        <v/>
      </c>
      <c r="AE677" s="300" t="str">
        <f t="shared" si="227"/>
        <v/>
      </c>
      <c r="AF677" s="300" t="str">
        <f t="shared" si="228"/>
        <v/>
      </c>
      <c r="AI677" s="63" t="str">
        <f t="shared" si="231"/>
        <v/>
      </c>
      <c r="AJ677" s="106" t="str">
        <f t="shared" si="232"/>
        <v/>
      </c>
      <c r="AK677" s="106" t="str">
        <f t="shared" si="233"/>
        <v/>
      </c>
      <c r="AL677" s="106" t="str">
        <f t="shared" si="234"/>
        <v/>
      </c>
      <c r="AM677" s="106" t="str">
        <f t="shared" si="235"/>
        <v/>
      </c>
      <c r="AN677" s="106" t="str">
        <f t="shared" si="236"/>
        <v/>
      </c>
      <c r="AR677" s="106" t="str">
        <f t="shared" si="237"/>
        <v/>
      </c>
      <c r="AS677" s="106" t="str">
        <f t="shared" si="238"/>
        <v/>
      </c>
      <c r="AT677" s="106" t="str">
        <f t="shared" si="239"/>
        <v/>
      </c>
      <c r="AU677" s="106" t="str">
        <f t="shared" si="240"/>
        <v/>
      </c>
      <c r="AV677" s="106" t="str">
        <f t="shared" si="241"/>
        <v/>
      </c>
    </row>
    <row r="678" spans="4:48">
      <c r="D678" s="159">
        <v>671</v>
      </c>
      <c r="F678" s="159" t="str">
        <f t="shared" ref="F678:J687" si="245">IF($C$5=0,IF($D678&gt;$A$5,"",INDIRECT(CONCATENATE("B",RANDBETWEEN(11,$D$5)))),IF($D678&gt;$A$5,"",$C$3*INDIRECT(CONCATENATE("B",RANDBETWEEN(11,$D$5)))))</f>
        <v/>
      </c>
      <c r="G678" s="159" t="str">
        <f t="shared" si="245"/>
        <v/>
      </c>
      <c r="H678" s="159" t="str">
        <f t="shared" si="245"/>
        <v/>
      </c>
      <c r="I678" s="159" t="str">
        <f t="shared" si="245"/>
        <v/>
      </c>
      <c r="J678" s="159" t="str">
        <f t="shared" si="245"/>
        <v/>
      </c>
      <c r="K678" s="292"/>
      <c r="L678" s="292"/>
      <c r="N678" s="319">
        <v>-2.4084752413018905E-2</v>
      </c>
      <c r="P678" s="319">
        <v>6.0309805190453154E-3</v>
      </c>
      <c r="R678" s="319">
        <v>0.81835324564456768</v>
      </c>
      <c r="AC678" s="300" t="str">
        <f t="shared" si="230"/>
        <v/>
      </c>
      <c r="AD678" s="300" t="str">
        <f t="shared" si="229"/>
        <v/>
      </c>
      <c r="AE678" s="300" t="str">
        <f t="shared" si="227"/>
        <v/>
      </c>
      <c r="AF678" s="300" t="str">
        <f t="shared" si="228"/>
        <v/>
      </c>
      <c r="AI678" s="63" t="str">
        <f t="shared" si="231"/>
        <v/>
      </c>
      <c r="AJ678" s="106" t="str">
        <f t="shared" si="232"/>
        <v/>
      </c>
      <c r="AK678" s="106" t="str">
        <f t="shared" si="233"/>
        <v/>
      </c>
      <c r="AL678" s="106" t="str">
        <f t="shared" si="234"/>
        <v/>
      </c>
      <c r="AM678" s="106" t="str">
        <f t="shared" si="235"/>
        <v/>
      </c>
      <c r="AN678" s="106" t="str">
        <f t="shared" si="236"/>
        <v/>
      </c>
      <c r="AR678" s="106" t="str">
        <f t="shared" si="237"/>
        <v/>
      </c>
      <c r="AS678" s="106" t="str">
        <f t="shared" si="238"/>
        <v/>
      </c>
      <c r="AT678" s="106" t="str">
        <f t="shared" si="239"/>
        <v/>
      </c>
      <c r="AU678" s="106" t="str">
        <f t="shared" si="240"/>
        <v/>
      </c>
      <c r="AV678" s="106" t="str">
        <f t="shared" si="241"/>
        <v/>
      </c>
    </row>
    <row r="679" spans="4:48">
      <c r="D679" s="159">
        <v>672</v>
      </c>
      <c r="F679" s="159" t="str">
        <f t="shared" si="245"/>
        <v/>
      </c>
      <c r="G679" s="159" t="str">
        <f t="shared" si="245"/>
        <v/>
      </c>
      <c r="H679" s="159" t="str">
        <f t="shared" si="245"/>
        <v/>
      </c>
      <c r="I679" s="159" t="str">
        <f t="shared" si="245"/>
        <v/>
      </c>
      <c r="J679" s="159" t="str">
        <f t="shared" si="245"/>
        <v/>
      </c>
      <c r="K679" s="292"/>
      <c r="L679" s="292"/>
      <c r="N679" s="319">
        <v>-2.8250431517783257E-2</v>
      </c>
      <c r="P679" s="319">
        <v>4.7233979918840487E-3</v>
      </c>
      <c r="R679" s="319">
        <v>0.59545456386293649</v>
      </c>
      <c r="AC679" s="300" t="str">
        <f t="shared" si="230"/>
        <v/>
      </c>
      <c r="AD679" s="300" t="str">
        <f t="shared" si="229"/>
        <v/>
      </c>
      <c r="AE679" s="300" t="str">
        <f t="shared" si="227"/>
        <v/>
      </c>
      <c r="AF679" s="300" t="str">
        <f t="shared" si="228"/>
        <v/>
      </c>
      <c r="AI679" s="63" t="str">
        <f t="shared" si="231"/>
        <v/>
      </c>
      <c r="AJ679" s="106" t="str">
        <f t="shared" si="232"/>
        <v/>
      </c>
      <c r="AK679" s="106" t="str">
        <f t="shared" si="233"/>
        <v/>
      </c>
      <c r="AL679" s="106" t="str">
        <f t="shared" si="234"/>
        <v/>
      </c>
      <c r="AM679" s="106" t="str">
        <f t="shared" si="235"/>
        <v/>
      </c>
      <c r="AN679" s="106" t="str">
        <f t="shared" si="236"/>
        <v/>
      </c>
      <c r="AR679" s="106" t="str">
        <f t="shared" si="237"/>
        <v/>
      </c>
      <c r="AS679" s="106" t="str">
        <f t="shared" si="238"/>
        <v/>
      </c>
      <c r="AT679" s="106" t="str">
        <f t="shared" si="239"/>
        <v/>
      </c>
      <c r="AU679" s="106" t="str">
        <f t="shared" si="240"/>
        <v/>
      </c>
      <c r="AV679" s="106" t="str">
        <f t="shared" si="241"/>
        <v/>
      </c>
    </row>
    <row r="680" spans="4:48">
      <c r="D680" s="159">
        <v>673</v>
      </c>
      <c r="F680" s="159" t="str">
        <f t="shared" si="245"/>
        <v/>
      </c>
      <c r="G680" s="159" t="str">
        <f t="shared" si="245"/>
        <v/>
      </c>
      <c r="H680" s="159" t="str">
        <f t="shared" si="245"/>
        <v/>
      </c>
      <c r="I680" s="159" t="str">
        <f t="shared" si="245"/>
        <v/>
      </c>
      <c r="J680" s="159" t="str">
        <f t="shared" si="245"/>
        <v/>
      </c>
      <c r="K680" s="292"/>
      <c r="L680" s="292"/>
      <c r="N680" s="319">
        <v>-3.1983400657088018E-2</v>
      </c>
      <c r="P680" s="319">
        <v>5.2809048389709044E-3</v>
      </c>
      <c r="R680" s="319">
        <v>0.68681556590631265</v>
      </c>
      <c r="AC680" s="300" t="str">
        <f t="shared" si="230"/>
        <v/>
      </c>
      <c r="AD680" s="300" t="str">
        <f t="shared" si="229"/>
        <v/>
      </c>
      <c r="AE680" s="300" t="str">
        <f t="shared" si="227"/>
        <v/>
      </c>
      <c r="AF680" s="300" t="str">
        <f t="shared" si="228"/>
        <v/>
      </c>
      <c r="AI680" s="63" t="str">
        <f t="shared" si="231"/>
        <v/>
      </c>
      <c r="AJ680" s="106" t="str">
        <f t="shared" si="232"/>
        <v/>
      </c>
      <c r="AK680" s="106" t="str">
        <f t="shared" si="233"/>
        <v/>
      </c>
      <c r="AL680" s="106" t="str">
        <f t="shared" si="234"/>
        <v/>
      </c>
      <c r="AM680" s="106" t="str">
        <f t="shared" si="235"/>
        <v/>
      </c>
      <c r="AN680" s="106" t="str">
        <f t="shared" si="236"/>
        <v/>
      </c>
      <c r="AR680" s="106" t="str">
        <f t="shared" si="237"/>
        <v/>
      </c>
      <c r="AS680" s="106" t="str">
        <f t="shared" si="238"/>
        <v/>
      </c>
      <c r="AT680" s="106" t="str">
        <f t="shared" si="239"/>
        <v/>
      </c>
      <c r="AU680" s="106" t="str">
        <f t="shared" si="240"/>
        <v/>
      </c>
      <c r="AV680" s="106" t="str">
        <f t="shared" si="241"/>
        <v/>
      </c>
    </row>
    <row r="681" spans="4:48">
      <c r="D681" s="159">
        <v>674</v>
      </c>
      <c r="F681" s="159" t="str">
        <f t="shared" si="245"/>
        <v/>
      </c>
      <c r="G681" s="159" t="str">
        <f t="shared" si="245"/>
        <v/>
      </c>
      <c r="H681" s="159" t="str">
        <f t="shared" si="245"/>
        <v/>
      </c>
      <c r="I681" s="159" t="str">
        <f t="shared" si="245"/>
        <v/>
      </c>
      <c r="J681" s="159" t="str">
        <f t="shared" si="245"/>
        <v/>
      </c>
      <c r="K681" s="292"/>
      <c r="L681" s="292"/>
      <c r="N681" s="319">
        <v>-2.5256897348857211E-2</v>
      </c>
      <c r="P681" s="319">
        <v>5.5435572191599005E-3</v>
      </c>
      <c r="R681" s="319">
        <v>0.73183307989612167</v>
      </c>
      <c r="AC681" s="300" t="str">
        <f t="shared" si="230"/>
        <v/>
      </c>
      <c r="AD681" s="300" t="str">
        <f t="shared" si="229"/>
        <v/>
      </c>
      <c r="AE681" s="300" t="str">
        <f t="shared" si="227"/>
        <v/>
      </c>
      <c r="AF681" s="300" t="str">
        <f t="shared" si="228"/>
        <v/>
      </c>
      <c r="AI681" s="63" t="str">
        <f t="shared" si="231"/>
        <v/>
      </c>
      <c r="AJ681" s="106" t="str">
        <f t="shared" si="232"/>
        <v/>
      </c>
      <c r="AK681" s="106" t="str">
        <f t="shared" si="233"/>
        <v/>
      </c>
      <c r="AL681" s="106" t="str">
        <f t="shared" si="234"/>
        <v/>
      </c>
      <c r="AM681" s="106" t="str">
        <f t="shared" si="235"/>
        <v/>
      </c>
      <c r="AN681" s="106" t="str">
        <f t="shared" si="236"/>
        <v/>
      </c>
      <c r="AR681" s="106" t="str">
        <f t="shared" si="237"/>
        <v/>
      </c>
      <c r="AS681" s="106" t="str">
        <f t="shared" si="238"/>
        <v/>
      </c>
      <c r="AT681" s="106" t="str">
        <f t="shared" si="239"/>
        <v/>
      </c>
      <c r="AU681" s="106" t="str">
        <f t="shared" si="240"/>
        <v/>
      </c>
      <c r="AV681" s="106" t="str">
        <f t="shared" si="241"/>
        <v/>
      </c>
    </row>
    <row r="682" spans="4:48">
      <c r="D682" s="159">
        <v>675</v>
      </c>
      <c r="F682" s="159" t="str">
        <f t="shared" si="245"/>
        <v/>
      </c>
      <c r="G682" s="159" t="str">
        <f t="shared" si="245"/>
        <v/>
      </c>
      <c r="H682" s="159" t="str">
        <f t="shared" si="245"/>
        <v/>
      </c>
      <c r="I682" s="159" t="str">
        <f t="shared" si="245"/>
        <v/>
      </c>
      <c r="J682" s="159" t="str">
        <f t="shared" si="245"/>
        <v/>
      </c>
      <c r="K682" s="292"/>
      <c r="L682" s="292"/>
      <c r="N682" s="319">
        <v>-3.1983400657088087E-2</v>
      </c>
      <c r="P682" s="319">
        <v>5.6982445916548777E-3</v>
      </c>
      <c r="R682" s="319">
        <v>0.75885035613940488</v>
      </c>
      <c r="AC682" s="300" t="str">
        <f t="shared" si="230"/>
        <v/>
      </c>
      <c r="AD682" s="300" t="str">
        <f t="shared" si="229"/>
        <v/>
      </c>
      <c r="AE682" s="300" t="str">
        <f t="shared" si="227"/>
        <v/>
      </c>
      <c r="AF682" s="300" t="str">
        <f t="shared" si="228"/>
        <v/>
      </c>
      <c r="AI682" s="63" t="str">
        <f t="shared" si="231"/>
        <v/>
      </c>
      <c r="AJ682" s="106" t="str">
        <f t="shared" si="232"/>
        <v/>
      </c>
      <c r="AK682" s="106" t="str">
        <f t="shared" si="233"/>
        <v/>
      </c>
      <c r="AL682" s="106" t="str">
        <f t="shared" si="234"/>
        <v/>
      </c>
      <c r="AM682" s="106" t="str">
        <f t="shared" si="235"/>
        <v/>
      </c>
      <c r="AN682" s="106" t="str">
        <f t="shared" si="236"/>
        <v/>
      </c>
      <c r="AR682" s="106" t="str">
        <f t="shared" si="237"/>
        <v/>
      </c>
      <c r="AS682" s="106" t="str">
        <f t="shared" si="238"/>
        <v/>
      </c>
      <c r="AT682" s="106" t="str">
        <f t="shared" si="239"/>
        <v/>
      </c>
      <c r="AU682" s="106" t="str">
        <f t="shared" si="240"/>
        <v/>
      </c>
      <c r="AV682" s="106" t="str">
        <f t="shared" si="241"/>
        <v/>
      </c>
    </row>
    <row r="683" spans="4:48">
      <c r="D683" s="159">
        <v>676</v>
      </c>
      <c r="F683" s="159" t="str">
        <f t="shared" si="245"/>
        <v/>
      </c>
      <c r="G683" s="159" t="str">
        <f t="shared" si="245"/>
        <v/>
      </c>
      <c r="H683" s="159" t="str">
        <f t="shared" si="245"/>
        <v/>
      </c>
      <c r="I683" s="159" t="str">
        <f t="shared" si="245"/>
        <v/>
      </c>
      <c r="J683" s="159" t="str">
        <f t="shared" si="245"/>
        <v/>
      </c>
      <c r="K683" s="292"/>
      <c r="L683" s="292"/>
      <c r="N683" s="319">
        <v>-3.9818120558775219E-2</v>
      </c>
      <c r="P683" s="319">
        <v>4.3584599777847389E-3</v>
      </c>
      <c r="R683" s="319">
        <v>0.53861080497681146</v>
      </c>
      <c r="AC683" s="300" t="str">
        <f t="shared" si="230"/>
        <v/>
      </c>
      <c r="AD683" s="300" t="str">
        <f t="shared" si="229"/>
        <v/>
      </c>
      <c r="AE683" s="300" t="str">
        <f t="shared" si="227"/>
        <v/>
      </c>
      <c r="AF683" s="300" t="str">
        <f t="shared" si="228"/>
        <v/>
      </c>
      <c r="AI683" s="63" t="str">
        <f t="shared" si="231"/>
        <v/>
      </c>
      <c r="AJ683" s="106" t="str">
        <f t="shared" si="232"/>
        <v/>
      </c>
      <c r="AK683" s="106" t="str">
        <f t="shared" si="233"/>
        <v/>
      </c>
      <c r="AL683" s="106" t="str">
        <f t="shared" si="234"/>
        <v/>
      </c>
      <c r="AM683" s="106" t="str">
        <f t="shared" si="235"/>
        <v/>
      </c>
      <c r="AN683" s="106" t="str">
        <f t="shared" si="236"/>
        <v/>
      </c>
      <c r="AR683" s="106" t="str">
        <f t="shared" si="237"/>
        <v/>
      </c>
      <c r="AS683" s="106" t="str">
        <f t="shared" si="238"/>
        <v/>
      </c>
      <c r="AT683" s="106" t="str">
        <f t="shared" si="239"/>
        <v/>
      </c>
      <c r="AU683" s="106" t="str">
        <f t="shared" si="240"/>
        <v/>
      </c>
      <c r="AV683" s="106" t="str">
        <f t="shared" si="241"/>
        <v/>
      </c>
    </row>
    <row r="684" spans="4:48">
      <c r="D684" s="159">
        <v>677</v>
      </c>
      <c r="F684" s="159" t="str">
        <f t="shared" si="245"/>
        <v/>
      </c>
      <c r="G684" s="159" t="str">
        <f t="shared" si="245"/>
        <v/>
      </c>
      <c r="H684" s="159" t="str">
        <f t="shared" si="245"/>
        <v/>
      </c>
      <c r="I684" s="159" t="str">
        <f t="shared" si="245"/>
        <v/>
      </c>
      <c r="J684" s="159" t="str">
        <f t="shared" si="245"/>
        <v/>
      </c>
      <c r="K684" s="292"/>
      <c r="L684" s="292"/>
      <c r="N684" s="319">
        <v>-2.4084752413019002E-2</v>
      </c>
      <c r="P684" s="319">
        <v>6.752015642935546E-3</v>
      </c>
      <c r="R684" s="319">
        <v>0.95383069664731668</v>
      </c>
      <c r="AC684" s="300" t="str">
        <f t="shared" si="230"/>
        <v/>
      </c>
      <c r="AD684" s="300" t="str">
        <f t="shared" si="229"/>
        <v/>
      </c>
      <c r="AE684" s="300" t="str">
        <f t="shared" si="227"/>
        <v/>
      </c>
      <c r="AF684" s="300" t="str">
        <f t="shared" si="228"/>
        <v/>
      </c>
      <c r="AI684" s="63" t="str">
        <f t="shared" si="231"/>
        <v/>
      </c>
      <c r="AJ684" s="106" t="str">
        <f t="shared" si="232"/>
        <v/>
      </c>
      <c r="AK684" s="106" t="str">
        <f t="shared" si="233"/>
        <v/>
      </c>
      <c r="AL684" s="106" t="str">
        <f t="shared" si="234"/>
        <v/>
      </c>
      <c r="AM684" s="106" t="str">
        <f t="shared" si="235"/>
        <v/>
      </c>
      <c r="AN684" s="106" t="str">
        <f t="shared" si="236"/>
        <v/>
      </c>
      <c r="AR684" s="106" t="str">
        <f t="shared" si="237"/>
        <v/>
      </c>
      <c r="AS684" s="106" t="str">
        <f t="shared" si="238"/>
        <v/>
      </c>
      <c r="AT684" s="106" t="str">
        <f t="shared" si="239"/>
        <v/>
      </c>
      <c r="AU684" s="106" t="str">
        <f t="shared" si="240"/>
        <v/>
      </c>
      <c r="AV684" s="106" t="str">
        <f t="shared" si="241"/>
        <v/>
      </c>
    </row>
    <row r="685" spans="4:48">
      <c r="D685" s="159">
        <v>678</v>
      </c>
      <c r="F685" s="159" t="str">
        <f t="shared" si="245"/>
        <v/>
      </c>
      <c r="G685" s="159" t="str">
        <f t="shared" si="245"/>
        <v/>
      </c>
      <c r="H685" s="159" t="str">
        <f t="shared" si="245"/>
        <v/>
      </c>
      <c r="I685" s="159" t="str">
        <f t="shared" si="245"/>
        <v/>
      </c>
      <c r="J685" s="159" t="str">
        <f t="shared" si="245"/>
        <v/>
      </c>
      <c r="K685" s="292"/>
      <c r="L685" s="292"/>
      <c r="N685" s="319">
        <v>-3.9818120558775039E-2</v>
      </c>
      <c r="P685" s="319">
        <v>3.3135298308124674E-3</v>
      </c>
      <c r="R685" s="319">
        <v>0.38603243482357774</v>
      </c>
      <c r="AC685" s="300" t="str">
        <f t="shared" si="230"/>
        <v/>
      </c>
      <c r="AD685" s="300" t="str">
        <f t="shared" si="229"/>
        <v/>
      </c>
      <c r="AE685" s="300" t="str">
        <f t="shared" si="227"/>
        <v/>
      </c>
      <c r="AF685" s="300" t="str">
        <f t="shared" si="228"/>
        <v/>
      </c>
      <c r="AI685" s="63" t="str">
        <f t="shared" si="231"/>
        <v/>
      </c>
      <c r="AJ685" s="106" t="str">
        <f t="shared" si="232"/>
        <v/>
      </c>
      <c r="AK685" s="106" t="str">
        <f t="shared" si="233"/>
        <v/>
      </c>
      <c r="AL685" s="106" t="str">
        <f t="shared" si="234"/>
        <v/>
      </c>
      <c r="AM685" s="106" t="str">
        <f t="shared" si="235"/>
        <v/>
      </c>
      <c r="AN685" s="106" t="str">
        <f t="shared" si="236"/>
        <v/>
      </c>
      <c r="AR685" s="106" t="str">
        <f t="shared" si="237"/>
        <v/>
      </c>
      <c r="AS685" s="106" t="str">
        <f t="shared" si="238"/>
        <v/>
      </c>
      <c r="AT685" s="106" t="str">
        <f t="shared" si="239"/>
        <v/>
      </c>
      <c r="AU685" s="106" t="str">
        <f t="shared" si="240"/>
        <v/>
      </c>
      <c r="AV685" s="106" t="str">
        <f t="shared" si="241"/>
        <v/>
      </c>
    </row>
    <row r="686" spans="4:48">
      <c r="D686" s="159">
        <v>679</v>
      </c>
      <c r="F686" s="159" t="str">
        <f t="shared" si="245"/>
        <v/>
      </c>
      <c r="G686" s="159" t="str">
        <f t="shared" si="245"/>
        <v/>
      </c>
      <c r="H686" s="159" t="str">
        <f t="shared" si="245"/>
        <v/>
      </c>
      <c r="I686" s="159" t="str">
        <f t="shared" si="245"/>
        <v/>
      </c>
      <c r="J686" s="159" t="str">
        <f t="shared" si="245"/>
        <v/>
      </c>
      <c r="K686" s="292"/>
      <c r="L686" s="292"/>
      <c r="N686" s="319">
        <v>-3.1983400657087969E-2</v>
      </c>
      <c r="P686" s="319">
        <v>4.8080018171775809E-3</v>
      </c>
      <c r="R686" s="319">
        <v>0.60914939625637254</v>
      </c>
      <c r="AC686" s="300" t="str">
        <f t="shared" si="230"/>
        <v/>
      </c>
      <c r="AD686" s="300" t="str">
        <f t="shared" si="229"/>
        <v/>
      </c>
      <c r="AE686" s="300" t="str">
        <f t="shared" si="227"/>
        <v/>
      </c>
      <c r="AF686" s="300" t="str">
        <f t="shared" si="228"/>
        <v/>
      </c>
      <c r="AI686" s="63" t="str">
        <f t="shared" si="231"/>
        <v/>
      </c>
      <c r="AJ686" s="106" t="str">
        <f t="shared" si="232"/>
        <v/>
      </c>
      <c r="AK686" s="106" t="str">
        <f t="shared" si="233"/>
        <v/>
      </c>
      <c r="AL686" s="106" t="str">
        <f t="shared" si="234"/>
        <v/>
      </c>
      <c r="AM686" s="106" t="str">
        <f t="shared" si="235"/>
        <v/>
      </c>
      <c r="AN686" s="106" t="str">
        <f t="shared" si="236"/>
        <v/>
      </c>
      <c r="AR686" s="106" t="str">
        <f t="shared" si="237"/>
        <v/>
      </c>
      <c r="AS686" s="106" t="str">
        <f t="shared" si="238"/>
        <v/>
      </c>
      <c r="AT686" s="106" t="str">
        <f t="shared" si="239"/>
        <v/>
      </c>
      <c r="AU686" s="106" t="str">
        <f t="shared" si="240"/>
        <v/>
      </c>
      <c r="AV686" s="106" t="str">
        <f t="shared" si="241"/>
        <v/>
      </c>
    </row>
    <row r="687" spans="4:48">
      <c r="D687" s="159">
        <v>680</v>
      </c>
      <c r="F687" s="159" t="str">
        <f t="shared" si="245"/>
        <v/>
      </c>
      <c r="G687" s="159" t="str">
        <f t="shared" si="245"/>
        <v/>
      </c>
      <c r="H687" s="159" t="str">
        <f t="shared" si="245"/>
        <v/>
      </c>
      <c r="I687" s="159" t="str">
        <f t="shared" si="245"/>
        <v/>
      </c>
      <c r="J687" s="159" t="str">
        <f t="shared" si="245"/>
        <v/>
      </c>
      <c r="K687" s="292"/>
      <c r="L687" s="292"/>
      <c r="N687" s="319">
        <v>-3.1983400657087976E-2</v>
      </c>
      <c r="P687" s="319">
        <v>5.5201960367594182E-3</v>
      </c>
      <c r="R687" s="319">
        <v>0.72783547378379931</v>
      </c>
      <c r="AC687" s="300" t="str">
        <f t="shared" si="230"/>
        <v/>
      </c>
      <c r="AD687" s="300" t="str">
        <f t="shared" si="229"/>
        <v/>
      </c>
      <c r="AE687" s="300" t="str">
        <f t="shared" si="227"/>
        <v/>
      </c>
      <c r="AF687" s="300" t="str">
        <f t="shared" si="228"/>
        <v/>
      </c>
      <c r="AI687" s="63" t="str">
        <f t="shared" si="231"/>
        <v/>
      </c>
      <c r="AJ687" s="106" t="str">
        <f t="shared" si="232"/>
        <v/>
      </c>
      <c r="AK687" s="106" t="str">
        <f t="shared" si="233"/>
        <v/>
      </c>
      <c r="AL687" s="106" t="str">
        <f t="shared" si="234"/>
        <v/>
      </c>
      <c r="AM687" s="106" t="str">
        <f t="shared" si="235"/>
        <v/>
      </c>
      <c r="AN687" s="106" t="str">
        <f t="shared" si="236"/>
        <v/>
      </c>
      <c r="AR687" s="106" t="str">
        <f t="shared" si="237"/>
        <v/>
      </c>
      <c r="AS687" s="106" t="str">
        <f t="shared" si="238"/>
        <v/>
      </c>
      <c r="AT687" s="106" t="str">
        <f t="shared" si="239"/>
        <v/>
      </c>
      <c r="AU687" s="106" t="str">
        <f t="shared" si="240"/>
        <v/>
      </c>
      <c r="AV687" s="106" t="str">
        <f t="shared" si="241"/>
        <v/>
      </c>
    </row>
    <row r="688" spans="4:48">
      <c r="D688" s="159">
        <v>681</v>
      </c>
      <c r="F688" s="159" t="str">
        <f t="shared" ref="F688:J697" si="246">IF($C$5=0,IF($D688&gt;$A$5,"",INDIRECT(CONCATENATE("B",RANDBETWEEN(11,$D$5)))),IF($D688&gt;$A$5,"",$C$3*INDIRECT(CONCATENATE("B",RANDBETWEEN(11,$D$5)))))</f>
        <v/>
      </c>
      <c r="G688" s="159" t="str">
        <f t="shared" si="246"/>
        <v/>
      </c>
      <c r="H688" s="159" t="str">
        <f t="shared" si="246"/>
        <v/>
      </c>
      <c r="I688" s="159" t="str">
        <f t="shared" si="246"/>
        <v/>
      </c>
      <c r="J688" s="159" t="str">
        <f t="shared" si="246"/>
        <v/>
      </c>
      <c r="K688" s="292"/>
      <c r="L688" s="292"/>
      <c r="N688" s="319">
        <v>-3.3146058743978968E-2</v>
      </c>
      <c r="P688" s="319">
        <v>3.9411202251007672E-3</v>
      </c>
      <c r="R688" s="319">
        <v>0.47559606003276</v>
      </c>
      <c r="AC688" s="300" t="str">
        <f t="shared" si="230"/>
        <v/>
      </c>
      <c r="AD688" s="300" t="str">
        <f t="shared" si="229"/>
        <v/>
      </c>
      <c r="AE688" s="300" t="str">
        <f t="shared" si="227"/>
        <v/>
      </c>
      <c r="AF688" s="300" t="str">
        <f t="shared" si="228"/>
        <v/>
      </c>
      <c r="AI688" s="63" t="str">
        <f t="shared" si="231"/>
        <v/>
      </c>
      <c r="AJ688" s="106" t="str">
        <f t="shared" si="232"/>
        <v/>
      </c>
      <c r="AK688" s="106" t="str">
        <f t="shared" si="233"/>
        <v/>
      </c>
      <c r="AL688" s="106" t="str">
        <f t="shared" si="234"/>
        <v/>
      </c>
      <c r="AM688" s="106" t="str">
        <f t="shared" si="235"/>
        <v/>
      </c>
      <c r="AN688" s="106" t="str">
        <f t="shared" si="236"/>
        <v/>
      </c>
      <c r="AR688" s="106" t="str">
        <f t="shared" si="237"/>
        <v/>
      </c>
      <c r="AS688" s="106" t="str">
        <f t="shared" si="238"/>
        <v/>
      </c>
      <c r="AT688" s="106" t="str">
        <f t="shared" si="239"/>
        <v/>
      </c>
      <c r="AU688" s="106" t="str">
        <f t="shared" si="240"/>
        <v/>
      </c>
      <c r="AV688" s="106" t="str">
        <f t="shared" si="241"/>
        <v/>
      </c>
    </row>
    <row r="689" spans="4:48">
      <c r="D689" s="159">
        <v>682</v>
      </c>
      <c r="F689" s="159" t="str">
        <f t="shared" si="246"/>
        <v/>
      </c>
      <c r="G689" s="159" t="str">
        <f t="shared" si="246"/>
        <v/>
      </c>
      <c r="H689" s="159" t="str">
        <f t="shared" si="246"/>
        <v/>
      </c>
      <c r="I689" s="159" t="str">
        <f t="shared" si="246"/>
        <v/>
      </c>
      <c r="J689" s="159" t="str">
        <f t="shared" si="246"/>
        <v/>
      </c>
      <c r="K689" s="292"/>
      <c r="L689" s="292"/>
      <c r="N689" s="319">
        <v>-3.9818120558775219E-2</v>
      </c>
      <c r="P689" s="319">
        <v>5.1495786488764119E-3</v>
      </c>
      <c r="R689" s="319">
        <v>0.66474755068010305</v>
      </c>
      <c r="AC689" s="300" t="str">
        <f t="shared" si="230"/>
        <v/>
      </c>
      <c r="AD689" s="300" t="str">
        <f t="shared" si="229"/>
        <v/>
      </c>
      <c r="AE689" s="300" t="str">
        <f t="shared" si="227"/>
        <v/>
      </c>
      <c r="AF689" s="300" t="str">
        <f t="shared" si="228"/>
        <v/>
      </c>
      <c r="AI689" s="63" t="str">
        <f t="shared" si="231"/>
        <v/>
      </c>
      <c r="AJ689" s="106" t="str">
        <f t="shared" si="232"/>
        <v/>
      </c>
      <c r="AK689" s="106" t="str">
        <f t="shared" si="233"/>
        <v/>
      </c>
      <c r="AL689" s="106" t="str">
        <f t="shared" si="234"/>
        <v/>
      </c>
      <c r="AM689" s="106" t="str">
        <f t="shared" si="235"/>
        <v/>
      </c>
      <c r="AN689" s="106" t="str">
        <f t="shared" si="236"/>
        <v/>
      </c>
      <c r="AR689" s="106" t="str">
        <f t="shared" si="237"/>
        <v/>
      </c>
      <c r="AS689" s="106" t="str">
        <f t="shared" si="238"/>
        <v/>
      </c>
      <c r="AT689" s="106" t="str">
        <f t="shared" si="239"/>
        <v/>
      </c>
      <c r="AU689" s="106" t="str">
        <f t="shared" si="240"/>
        <v/>
      </c>
      <c r="AV689" s="106" t="str">
        <f t="shared" si="241"/>
        <v/>
      </c>
    </row>
    <row r="690" spans="4:48">
      <c r="D690" s="159">
        <v>683</v>
      </c>
      <c r="F690" s="159" t="str">
        <f t="shared" si="246"/>
        <v/>
      </c>
      <c r="G690" s="159" t="str">
        <f t="shared" si="246"/>
        <v/>
      </c>
      <c r="H690" s="159" t="str">
        <f t="shared" si="246"/>
        <v/>
      </c>
      <c r="I690" s="159" t="str">
        <f t="shared" si="246"/>
        <v/>
      </c>
      <c r="J690" s="159" t="str">
        <f t="shared" si="246"/>
        <v/>
      </c>
      <c r="K690" s="292"/>
      <c r="L690" s="292"/>
      <c r="N690" s="319">
        <v>-3.1983400657087983E-2</v>
      </c>
      <c r="P690" s="319">
        <v>4.7000368094835673E-3</v>
      </c>
      <c r="R690" s="319">
        <v>0.59177176152449551</v>
      </c>
      <c r="AC690" s="300" t="str">
        <f t="shared" si="230"/>
        <v/>
      </c>
      <c r="AD690" s="300" t="str">
        <f t="shared" si="229"/>
        <v/>
      </c>
      <c r="AE690" s="300" t="str">
        <f t="shared" si="227"/>
        <v/>
      </c>
      <c r="AF690" s="300" t="str">
        <f t="shared" si="228"/>
        <v/>
      </c>
      <c r="AI690" s="63" t="str">
        <f t="shared" si="231"/>
        <v/>
      </c>
      <c r="AJ690" s="106" t="str">
        <f t="shared" si="232"/>
        <v/>
      </c>
      <c r="AK690" s="106" t="str">
        <f t="shared" si="233"/>
        <v/>
      </c>
      <c r="AL690" s="106" t="str">
        <f t="shared" si="234"/>
        <v/>
      </c>
      <c r="AM690" s="106" t="str">
        <f t="shared" si="235"/>
        <v/>
      </c>
      <c r="AN690" s="106" t="str">
        <f t="shared" si="236"/>
        <v/>
      </c>
      <c r="AR690" s="106" t="str">
        <f t="shared" si="237"/>
        <v/>
      </c>
      <c r="AS690" s="106" t="str">
        <f t="shared" si="238"/>
        <v/>
      </c>
      <c r="AT690" s="106" t="str">
        <f t="shared" si="239"/>
        <v/>
      </c>
      <c r="AU690" s="106" t="str">
        <f t="shared" si="240"/>
        <v/>
      </c>
      <c r="AV690" s="106" t="str">
        <f t="shared" si="241"/>
        <v/>
      </c>
    </row>
    <row r="691" spans="4:48">
      <c r="D691" s="159">
        <v>684</v>
      </c>
      <c r="F691" s="159" t="str">
        <f t="shared" si="246"/>
        <v/>
      </c>
      <c r="G691" s="159" t="str">
        <f t="shared" si="246"/>
        <v/>
      </c>
      <c r="H691" s="159" t="str">
        <f t="shared" si="246"/>
        <v/>
      </c>
      <c r="I691" s="159" t="str">
        <f t="shared" si="246"/>
        <v/>
      </c>
      <c r="J691" s="159" t="str">
        <f t="shared" si="246"/>
        <v/>
      </c>
      <c r="K691" s="292"/>
      <c r="L691" s="292"/>
      <c r="N691" s="319">
        <v>-2.4084752413018752E-2</v>
      </c>
      <c r="P691" s="319">
        <v>5.8472525903661594E-3</v>
      </c>
      <c r="R691" s="319">
        <v>0.78465146290819865</v>
      </c>
      <c r="AC691" s="300" t="str">
        <f t="shared" si="230"/>
        <v/>
      </c>
      <c r="AD691" s="300" t="str">
        <f t="shared" si="229"/>
        <v/>
      </c>
      <c r="AE691" s="300" t="str">
        <f t="shared" si="227"/>
        <v/>
      </c>
      <c r="AF691" s="300" t="str">
        <f t="shared" si="228"/>
        <v/>
      </c>
      <c r="AI691" s="63" t="str">
        <f t="shared" si="231"/>
        <v/>
      </c>
      <c r="AJ691" s="106" t="str">
        <f t="shared" si="232"/>
        <v/>
      </c>
      <c r="AK691" s="106" t="str">
        <f t="shared" si="233"/>
        <v/>
      </c>
      <c r="AL691" s="106" t="str">
        <f t="shared" si="234"/>
        <v/>
      </c>
      <c r="AM691" s="106" t="str">
        <f t="shared" si="235"/>
        <v/>
      </c>
      <c r="AN691" s="106" t="str">
        <f t="shared" si="236"/>
        <v/>
      </c>
      <c r="AR691" s="106" t="str">
        <f t="shared" si="237"/>
        <v/>
      </c>
      <c r="AS691" s="106" t="str">
        <f t="shared" si="238"/>
        <v/>
      </c>
      <c r="AT691" s="106" t="str">
        <f t="shared" si="239"/>
        <v/>
      </c>
      <c r="AU691" s="106" t="str">
        <f t="shared" si="240"/>
        <v/>
      </c>
      <c r="AV691" s="106" t="str">
        <f t="shared" si="241"/>
        <v/>
      </c>
    </row>
    <row r="692" spans="4:48">
      <c r="D692" s="159">
        <v>685</v>
      </c>
      <c r="F692" s="159" t="str">
        <f t="shared" si="246"/>
        <v/>
      </c>
      <c r="G692" s="159" t="str">
        <f t="shared" si="246"/>
        <v/>
      </c>
      <c r="H692" s="159" t="str">
        <f t="shared" si="246"/>
        <v/>
      </c>
      <c r="I692" s="159" t="str">
        <f t="shared" si="246"/>
        <v/>
      </c>
      <c r="J692" s="159" t="str">
        <f t="shared" si="246"/>
        <v/>
      </c>
      <c r="K692" s="292"/>
      <c r="L692" s="292"/>
      <c r="N692" s="319">
        <v>-3.1983400657087914E-2</v>
      </c>
      <c r="P692" s="319">
        <v>4.2037726052897599E-3</v>
      </c>
      <c r="R692" s="319">
        <v>0.5149765753768567</v>
      </c>
      <c r="AC692" s="300" t="str">
        <f t="shared" si="230"/>
        <v/>
      </c>
      <c r="AD692" s="300" t="str">
        <f t="shared" si="229"/>
        <v/>
      </c>
      <c r="AE692" s="300" t="str">
        <f t="shared" si="227"/>
        <v/>
      </c>
      <c r="AF692" s="300" t="str">
        <f t="shared" si="228"/>
        <v/>
      </c>
      <c r="AI692" s="63" t="str">
        <f t="shared" si="231"/>
        <v/>
      </c>
      <c r="AJ692" s="106" t="str">
        <f t="shared" si="232"/>
        <v/>
      </c>
      <c r="AK692" s="106" t="str">
        <f t="shared" si="233"/>
        <v/>
      </c>
      <c r="AL692" s="106" t="str">
        <f t="shared" si="234"/>
        <v/>
      </c>
      <c r="AM692" s="106" t="str">
        <f t="shared" si="235"/>
        <v/>
      </c>
      <c r="AN692" s="106" t="str">
        <f t="shared" si="236"/>
        <v/>
      </c>
      <c r="AR692" s="106" t="str">
        <f t="shared" si="237"/>
        <v/>
      </c>
      <c r="AS692" s="106" t="str">
        <f t="shared" si="238"/>
        <v/>
      </c>
      <c r="AT692" s="106" t="str">
        <f t="shared" si="239"/>
        <v/>
      </c>
      <c r="AU692" s="106" t="str">
        <f t="shared" si="240"/>
        <v/>
      </c>
      <c r="AV692" s="106" t="str">
        <f t="shared" si="241"/>
        <v/>
      </c>
    </row>
    <row r="693" spans="4:48">
      <c r="D693" s="159">
        <v>686</v>
      </c>
      <c r="F693" s="159" t="str">
        <f t="shared" si="246"/>
        <v/>
      </c>
      <c r="G693" s="159" t="str">
        <f t="shared" si="246"/>
        <v/>
      </c>
      <c r="H693" s="159" t="str">
        <f t="shared" si="246"/>
        <v/>
      </c>
      <c r="I693" s="159" t="str">
        <f t="shared" si="246"/>
        <v/>
      </c>
      <c r="J693" s="159" t="str">
        <f t="shared" si="246"/>
        <v/>
      </c>
      <c r="K693" s="292"/>
      <c r="L693" s="292"/>
      <c r="N693" s="319">
        <v>-1.6121654195544535E-2</v>
      </c>
      <c r="P693" s="319">
        <v>5.1262174664759297E-3</v>
      </c>
      <c r="R693" s="319">
        <v>0.66090479870745122</v>
      </c>
      <c r="AC693" s="300" t="str">
        <f t="shared" si="230"/>
        <v/>
      </c>
      <c r="AD693" s="300" t="str">
        <f t="shared" si="229"/>
        <v/>
      </c>
      <c r="AE693" s="300" t="str">
        <f t="shared" si="227"/>
        <v/>
      </c>
      <c r="AF693" s="300" t="str">
        <f t="shared" si="228"/>
        <v/>
      </c>
      <c r="AI693" s="63" t="str">
        <f t="shared" si="231"/>
        <v/>
      </c>
      <c r="AJ693" s="106" t="str">
        <f t="shared" si="232"/>
        <v/>
      </c>
      <c r="AK693" s="106" t="str">
        <f t="shared" si="233"/>
        <v/>
      </c>
      <c r="AL693" s="106" t="str">
        <f t="shared" si="234"/>
        <v/>
      </c>
      <c r="AM693" s="106" t="str">
        <f t="shared" si="235"/>
        <v/>
      </c>
      <c r="AN693" s="106" t="str">
        <f t="shared" si="236"/>
        <v/>
      </c>
      <c r="AR693" s="106" t="str">
        <f t="shared" si="237"/>
        <v/>
      </c>
      <c r="AS693" s="106" t="str">
        <f t="shared" si="238"/>
        <v/>
      </c>
      <c r="AT693" s="106" t="str">
        <f t="shared" si="239"/>
        <v/>
      </c>
      <c r="AU693" s="106" t="str">
        <f t="shared" si="240"/>
        <v/>
      </c>
      <c r="AV693" s="106" t="str">
        <f t="shared" si="241"/>
        <v/>
      </c>
    </row>
    <row r="694" spans="4:48">
      <c r="D694" s="159">
        <v>687</v>
      </c>
      <c r="F694" s="159" t="str">
        <f t="shared" si="246"/>
        <v/>
      </c>
      <c r="G694" s="159" t="str">
        <f t="shared" si="246"/>
        <v/>
      </c>
      <c r="H694" s="159" t="str">
        <f t="shared" si="246"/>
        <v/>
      </c>
      <c r="I694" s="159" t="str">
        <f t="shared" si="246"/>
        <v/>
      </c>
      <c r="J694" s="159" t="str">
        <f t="shared" si="246"/>
        <v/>
      </c>
      <c r="K694" s="292"/>
      <c r="L694" s="292"/>
      <c r="N694" s="319">
        <v>-3.0493529920109598E-2</v>
      </c>
      <c r="P694" s="319">
        <v>5.032772736874005E-3</v>
      </c>
      <c r="R694" s="319">
        <v>0.64562228889472917</v>
      </c>
      <c r="AC694" s="300" t="str">
        <f t="shared" si="230"/>
        <v/>
      </c>
      <c r="AD694" s="300" t="str">
        <f t="shared" si="229"/>
        <v/>
      </c>
      <c r="AE694" s="300" t="str">
        <f t="shared" si="227"/>
        <v/>
      </c>
      <c r="AF694" s="300" t="str">
        <f t="shared" si="228"/>
        <v/>
      </c>
      <c r="AI694" s="63" t="str">
        <f t="shared" si="231"/>
        <v/>
      </c>
      <c r="AJ694" s="106" t="str">
        <f t="shared" si="232"/>
        <v/>
      </c>
      <c r="AK694" s="106" t="str">
        <f t="shared" si="233"/>
        <v/>
      </c>
      <c r="AL694" s="106" t="str">
        <f t="shared" si="234"/>
        <v/>
      </c>
      <c r="AM694" s="106" t="str">
        <f t="shared" si="235"/>
        <v/>
      </c>
      <c r="AN694" s="106" t="str">
        <f t="shared" si="236"/>
        <v/>
      </c>
      <c r="AR694" s="106" t="str">
        <f t="shared" si="237"/>
        <v/>
      </c>
      <c r="AS694" s="106" t="str">
        <f t="shared" si="238"/>
        <v/>
      </c>
      <c r="AT694" s="106" t="str">
        <f t="shared" si="239"/>
        <v/>
      </c>
      <c r="AU694" s="106" t="str">
        <f t="shared" si="240"/>
        <v/>
      </c>
      <c r="AV694" s="106" t="str">
        <f t="shared" si="241"/>
        <v/>
      </c>
    </row>
    <row r="695" spans="4:48">
      <c r="D695" s="159">
        <v>688</v>
      </c>
      <c r="F695" s="159" t="str">
        <f t="shared" si="246"/>
        <v/>
      </c>
      <c r="G695" s="159" t="str">
        <f t="shared" si="246"/>
        <v/>
      </c>
      <c r="H695" s="159" t="str">
        <f t="shared" si="246"/>
        <v/>
      </c>
      <c r="I695" s="159" t="str">
        <f t="shared" si="246"/>
        <v/>
      </c>
      <c r="J695" s="159" t="str">
        <f t="shared" si="246"/>
        <v/>
      </c>
      <c r="K695" s="292"/>
      <c r="L695" s="292"/>
      <c r="N695" s="319">
        <v>-3.1983400657087969E-2</v>
      </c>
      <c r="P695" s="319">
        <v>5.4033901247570104E-3</v>
      </c>
      <c r="R695" s="319">
        <v>0.70798543361124011</v>
      </c>
      <c r="AC695" s="300" t="str">
        <f t="shared" si="230"/>
        <v/>
      </c>
      <c r="AD695" s="300" t="str">
        <f t="shared" si="229"/>
        <v/>
      </c>
      <c r="AE695" s="300" t="str">
        <f t="shared" si="227"/>
        <v/>
      </c>
      <c r="AF695" s="300" t="str">
        <f t="shared" si="228"/>
        <v/>
      </c>
      <c r="AI695" s="63" t="str">
        <f t="shared" si="231"/>
        <v/>
      </c>
      <c r="AJ695" s="106" t="str">
        <f t="shared" si="232"/>
        <v/>
      </c>
      <c r="AK695" s="106" t="str">
        <f t="shared" si="233"/>
        <v/>
      </c>
      <c r="AL695" s="106" t="str">
        <f t="shared" si="234"/>
        <v/>
      </c>
      <c r="AM695" s="106" t="str">
        <f t="shared" si="235"/>
        <v/>
      </c>
      <c r="AN695" s="106" t="str">
        <f t="shared" si="236"/>
        <v/>
      </c>
      <c r="AR695" s="106" t="str">
        <f t="shared" si="237"/>
        <v/>
      </c>
      <c r="AS695" s="106" t="str">
        <f t="shared" si="238"/>
        <v/>
      </c>
      <c r="AT695" s="106" t="str">
        <f t="shared" si="239"/>
        <v/>
      </c>
      <c r="AU695" s="106" t="str">
        <f t="shared" si="240"/>
        <v/>
      </c>
      <c r="AV695" s="106" t="str">
        <f t="shared" si="241"/>
        <v/>
      </c>
    </row>
    <row r="696" spans="4:48">
      <c r="D696" s="159">
        <v>689</v>
      </c>
      <c r="F696" s="159" t="str">
        <f t="shared" si="246"/>
        <v/>
      </c>
      <c r="G696" s="159" t="str">
        <f t="shared" si="246"/>
        <v/>
      </c>
      <c r="H696" s="159" t="str">
        <f t="shared" si="246"/>
        <v/>
      </c>
      <c r="I696" s="159" t="str">
        <f t="shared" si="246"/>
        <v/>
      </c>
      <c r="J696" s="159" t="str">
        <f t="shared" si="246"/>
        <v/>
      </c>
      <c r="K696" s="292"/>
      <c r="L696" s="292"/>
      <c r="N696" s="319">
        <v>-3.1983400657088053E-2</v>
      </c>
      <c r="P696" s="319">
        <v>4.5832308974811612E-3</v>
      </c>
      <c r="R696" s="319">
        <v>0.57348487374425305</v>
      </c>
      <c r="AC696" s="300" t="str">
        <f t="shared" si="230"/>
        <v/>
      </c>
      <c r="AD696" s="300" t="str">
        <f t="shared" si="229"/>
        <v/>
      </c>
      <c r="AE696" s="300" t="str">
        <f t="shared" si="227"/>
        <v/>
      </c>
      <c r="AF696" s="300" t="str">
        <f t="shared" si="228"/>
        <v/>
      </c>
      <c r="AI696" s="63" t="str">
        <f t="shared" si="231"/>
        <v/>
      </c>
      <c r="AJ696" s="106" t="str">
        <f t="shared" si="232"/>
        <v/>
      </c>
      <c r="AK696" s="106" t="str">
        <f t="shared" si="233"/>
        <v/>
      </c>
      <c r="AL696" s="106" t="str">
        <f t="shared" si="234"/>
        <v/>
      </c>
      <c r="AM696" s="106" t="str">
        <f t="shared" si="235"/>
        <v/>
      </c>
      <c r="AN696" s="106" t="str">
        <f t="shared" si="236"/>
        <v/>
      </c>
      <c r="AR696" s="106" t="str">
        <f t="shared" si="237"/>
        <v/>
      </c>
      <c r="AS696" s="106" t="str">
        <f t="shared" si="238"/>
        <v/>
      </c>
      <c r="AT696" s="106" t="str">
        <f t="shared" si="239"/>
        <v/>
      </c>
      <c r="AU696" s="106" t="str">
        <f t="shared" si="240"/>
        <v/>
      </c>
      <c r="AV696" s="106" t="str">
        <f t="shared" si="241"/>
        <v/>
      </c>
    </row>
    <row r="697" spans="4:48">
      <c r="D697" s="159">
        <v>690</v>
      </c>
      <c r="F697" s="159" t="str">
        <f t="shared" si="246"/>
        <v/>
      </c>
      <c r="G697" s="159" t="str">
        <f t="shared" si="246"/>
        <v/>
      </c>
      <c r="H697" s="159" t="str">
        <f t="shared" si="246"/>
        <v/>
      </c>
      <c r="I697" s="159" t="str">
        <f t="shared" si="246"/>
        <v/>
      </c>
      <c r="J697" s="159" t="str">
        <f t="shared" si="246"/>
        <v/>
      </c>
      <c r="K697" s="292"/>
      <c r="L697" s="292"/>
      <c r="N697" s="319">
        <v>-3.0493529920109459E-2</v>
      </c>
      <c r="P697" s="319">
        <v>3.8710366778993261E-3</v>
      </c>
      <c r="R697" s="319">
        <v>0.46540123352099005</v>
      </c>
      <c r="AC697" s="300" t="str">
        <f t="shared" si="230"/>
        <v/>
      </c>
      <c r="AD697" s="300" t="str">
        <f t="shared" si="229"/>
        <v/>
      </c>
      <c r="AE697" s="300" t="str">
        <f t="shared" si="227"/>
        <v/>
      </c>
      <c r="AF697" s="300" t="str">
        <f t="shared" si="228"/>
        <v/>
      </c>
      <c r="AI697" s="63" t="str">
        <f t="shared" si="231"/>
        <v/>
      </c>
      <c r="AJ697" s="106" t="str">
        <f t="shared" si="232"/>
        <v/>
      </c>
      <c r="AK697" s="106" t="str">
        <f t="shared" si="233"/>
        <v/>
      </c>
      <c r="AL697" s="106" t="str">
        <f t="shared" si="234"/>
        <v/>
      </c>
      <c r="AM697" s="106" t="str">
        <f t="shared" si="235"/>
        <v/>
      </c>
      <c r="AN697" s="106" t="str">
        <f t="shared" si="236"/>
        <v/>
      </c>
      <c r="AR697" s="106" t="str">
        <f t="shared" si="237"/>
        <v/>
      </c>
      <c r="AS697" s="106" t="str">
        <f t="shared" si="238"/>
        <v/>
      </c>
      <c r="AT697" s="106" t="str">
        <f t="shared" si="239"/>
        <v/>
      </c>
      <c r="AU697" s="106" t="str">
        <f t="shared" si="240"/>
        <v/>
      </c>
      <c r="AV697" s="106" t="str">
        <f t="shared" si="241"/>
        <v/>
      </c>
    </row>
    <row r="698" spans="4:48">
      <c r="D698" s="159">
        <v>691</v>
      </c>
      <c r="F698" s="159" t="str">
        <f t="shared" ref="F698:J707" si="247">IF($C$5=0,IF($D698&gt;$A$5,"",INDIRECT(CONCATENATE("B",RANDBETWEEN(11,$D$5)))),IF($D698&gt;$A$5,"",$C$3*INDIRECT(CONCATENATE("B",RANDBETWEEN(11,$D$5)))))</f>
        <v/>
      </c>
      <c r="G698" s="159" t="str">
        <f t="shared" si="247"/>
        <v/>
      </c>
      <c r="H698" s="159" t="str">
        <f t="shared" si="247"/>
        <v/>
      </c>
      <c r="I698" s="159" t="str">
        <f t="shared" si="247"/>
        <v/>
      </c>
      <c r="J698" s="159" t="str">
        <f t="shared" si="247"/>
        <v/>
      </c>
      <c r="K698" s="292"/>
      <c r="L698" s="292"/>
      <c r="N698" s="319">
        <v>-2.8250431517783284E-2</v>
      </c>
      <c r="P698" s="319">
        <v>6.5973282704405618E-3</v>
      </c>
      <c r="R698" s="319">
        <v>0.92381837440530634</v>
      </c>
      <c r="AC698" s="300" t="str">
        <f t="shared" si="230"/>
        <v/>
      </c>
      <c r="AD698" s="300" t="str">
        <f t="shared" si="229"/>
        <v/>
      </c>
      <c r="AE698" s="300" t="str">
        <f t="shared" si="227"/>
        <v/>
      </c>
      <c r="AF698" s="300" t="str">
        <f t="shared" si="228"/>
        <v/>
      </c>
      <c r="AI698" s="63" t="str">
        <f t="shared" si="231"/>
        <v/>
      </c>
      <c r="AJ698" s="106" t="str">
        <f t="shared" si="232"/>
        <v/>
      </c>
      <c r="AK698" s="106" t="str">
        <f t="shared" si="233"/>
        <v/>
      </c>
      <c r="AL698" s="106" t="str">
        <f t="shared" si="234"/>
        <v/>
      </c>
      <c r="AM698" s="106" t="str">
        <f t="shared" si="235"/>
        <v/>
      </c>
      <c r="AN698" s="106" t="str">
        <f t="shared" si="236"/>
        <v/>
      </c>
      <c r="AR698" s="106" t="str">
        <f t="shared" si="237"/>
        <v/>
      </c>
      <c r="AS698" s="106" t="str">
        <f t="shared" si="238"/>
        <v/>
      </c>
      <c r="AT698" s="106" t="str">
        <f t="shared" si="239"/>
        <v/>
      </c>
      <c r="AU698" s="106" t="str">
        <f t="shared" si="240"/>
        <v/>
      </c>
      <c r="AV698" s="106" t="str">
        <f t="shared" si="241"/>
        <v/>
      </c>
    </row>
    <row r="699" spans="4:48">
      <c r="D699" s="159">
        <v>692</v>
      </c>
      <c r="F699" s="159" t="str">
        <f t="shared" si="247"/>
        <v/>
      </c>
      <c r="G699" s="159" t="str">
        <f t="shared" si="247"/>
        <v/>
      </c>
      <c r="H699" s="159" t="str">
        <f t="shared" si="247"/>
        <v/>
      </c>
      <c r="I699" s="159" t="str">
        <f t="shared" si="247"/>
        <v/>
      </c>
      <c r="J699" s="159" t="str">
        <f t="shared" si="247"/>
        <v/>
      </c>
      <c r="K699" s="292"/>
      <c r="L699" s="292"/>
      <c r="N699" s="319">
        <v>-5.5297840783954506E-2</v>
      </c>
      <c r="P699" s="319">
        <v>4.1804114228892776E-3</v>
      </c>
      <c r="R699" s="319">
        <v>0.51147954111411154</v>
      </c>
      <c r="AC699" s="300" t="str">
        <f t="shared" si="230"/>
        <v/>
      </c>
      <c r="AD699" s="300" t="str">
        <f t="shared" si="229"/>
        <v/>
      </c>
      <c r="AE699" s="300" t="str">
        <f t="shared" si="227"/>
        <v/>
      </c>
      <c r="AF699" s="300" t="str">
        <f t="shared" si="228"/>
        <v/>
      </c>
      <c r="AI699" s="63" t="str">
        <f t="shared" si="231"/>
        <v/>
      </c>
      <c r="AJ699" s="106" t="str">
        <f t="shared" si="232"/>
        <v/>
      </c>
      <c r="AK699" s="106" t="str">
        <f t="shared" si="233"/>
        <v/>
      </c>
      <c r="AL699" s="106" t="str">
        <f t="shared" si="234"/>
        <v/>
      </c>
      <c r="AM699" s="106" t="str">
        <f t="shared" si="235"/>
        <v/>
      </c>
      <c r="AN699" s="106" t="str">
        <f t="shared" si="236"/>
        <v/>
      </c>
      <c r="AR699" s="106" t="str">
        <f t="shared" si="237"/>
        <v/>
      </c>
      <c r="AS699" s="106" t="str">
        <f t="shared" si="238"/>
        <v/>
      </c>
      <c r="AT699" s="106" t="str">
        <f t="shared" si="239"/>
        <v/>
      </c>
      <c r="AU699" s="106" t="str">
        <f t="shared" si="240"/>
        <v/>
      </c>
      <c r="AV699" s="106" t="str">
        <f t="shared" si="241"/>
        <v/>
      </c>
    </row>
    <row r="700" spans="4:48">
      <c r="D700" s="159">
        <v>693</v>
      </c>
      <c r="F700" s="159" t="str">
        <f t="shared" si="247"/>
        <v/>
      </c>
      <c r="G700" s="159" t="str">
        <f t="shared" si="247"/>
        <v/>
      </c>
      <c r="H700" s="159" t="str">
        <f t="shared" si="247"/>
        <v/>
      </c>
      <c r="I700" s="159" t="str">
        <f t="shared" si="247"/>
        <v/>
      </c>
      <c r="J700" s="159" t="str">
        <f t="shared" si="247"/>
        <v/>
      </c>
      <c r="K700" s="292"/>
      <c r="L700" s="292"/>
      <c r="N700" s="319">
        <v>-3.981812055877515E-2</v>
      </c>
      <c r="P700" s="319">
        <v>3.941120225100769E-3</v>
      </c>
      <c r="R700" s="319">
        <v>0.47559606003276222</v>
      </c>
      <c r="AC700" s="300" t="str">
        <f t="shared" si="230"/>
        <v/>
      </c>
      <c r="AD700" s="300" t="str">
        <f t="shared" si="229"/>
        <v/>
      </c>
      <c r="AE700" s="300" t="str">
        <f t="shared" si="227"/>
        <v/>
      </c>
      <c r="AF700" s="300" t="str">
        <f t="shared" si="228"/>
        <v/>
      </c>
      <c r="AI700" s="63" t="str">
        <f t="shared" si="231"/>
        <v/>
      </c>
      <c r="AJ700" s="106" t="str">
        <f t="shared" si="232"/>
        <v/>
      </c>
      <c r="AK700" s="106" t="str">
        <f t="shared" si="233"/>
        <v/>
      </c>
      <c r="AL700" s="106" t="str">
        <f t="shared" si="234"/>
        <v/>
      </c>
      <c r="AM700" s="106" t="str">
        <f t="shared" si="235"/>
        <v/>
      </c>
      <c r="AN700" s="106" t="str">
        <f t="shared" si="236"/>
        <v/>
      </c>
      <c r="AR700" s="106" t="str">
        <f t="shared" si="237"/>
        <v/>
      </c>
      <c r="AS700" s="106" t="str">
        <f t="shared" si="238"/>
        <v/>
      </c>
      <c r="AT700" s="106" t="str">
        <f t="shared" si="239"/>
        <v/>
      </c>
      <c r="AU700" s="106" t="str">
        <f t="shared" si="240"/>
        <v/>
      </c>
      <c r="AV700" s="106" t="str">
        <f t="shared" si="241"/>
        <v/>
      </c>
    </row>
    <row r="701" spans="4:48">
      <c r="D701" s="159">
        <v>694</v>
      </c>
      <c r="F701" s="159" t="str">
        <f t="shared" si="247"/>
        <v/>
      </c>
      <c r="G701" s="159" t="str">
        <f t="shared" si="247"/>
        <v/>
      </c>
      <c r="H701" s="159" t="str">
        <f t="shared" si="247"/>
        <v/>
      </c>
      <c r="I701" s="159" t="str">
        <f t="shared" si="247"/>
        <v/>
      </c>
      <c r="J701" s="159" t="str">
        <f t="shared" si="247"/>
        <v/>
      </c>
      <c r="K701" s="292"/>
      <c r="L701" s="292"/>
      <c r="N701" s="319">
        <v>-2.4084752413018894E-2</v>
      </c>
      <c r="P701" s="319">
        <v>4.0168831460859087E-3</v>
      </c>
      <c r="R701" s="319">
        <v>0.48722528343141591</v>
      </c>
      <c r="AC701" s="300" t="str">
        <f t="shared" si="230"/>
        <v/>
      </c>
      <c r="AD701" s="300" t="str">
        <f t="shared" si="229"/>
        <v/>
      </c>
      <c r="AE701" s="300" t="str">
        <f t="shared" si="227"/>
        <v/>
      </c>
      <c r="AF701" s="300" t="str">
        <f t="shared" si="228"/>
        <v/>
      </c>
      <c r="AI701" s="63" t="str">
        <f t="shared" si="231"/>
        <v/>
      </c>
      <c r="AJ701" s="106" t="str">
        <f t="shared" si="232"/>
        <v/>
      </c>
      <c r="AK701" s="106" t="str">
        <f t="shared" si="233"/>
        <v/>
      </c>
      <c r="AL701" s="106" t="str">
        <f t="shared" si="234"/>
        <v/>
      </c>
      <c r="AM701" s="106" t="str">
        <f t="shared" si="235"/>
        <v/>
      </c>
      <c r="AN701" s="106" t="str">
        <f t="shared" si="236"/>
        <v/>
      </c>
      <c r="AR701" s="106" t="str">
        <f t="shared" si="237"/>
        <v/>
      </c>
      <c r="AS701" s="106" t="str">
        <f t="shared" si="238"/>
        <v/>
      </c>
      <c r="AT701" s="106" t="str">
        <f t="shared" si="239"/>
        <v/>
      </c>
      <c r="AU701" s="106" t="str">
        <f t="shared" si="240"/>
        <v/>
      </c>
      <c r="AV701" s="106" t="str">
        <f t="shared" si="241"/>
        <v/>
      </c>
    </row>
    <row r="702" spans="4:48">
      <c r="D702" s="159">
        <v>695</v>
      </c>
      <c r="F702" s="159" t="str">
        <f t="shared" si="247"/>
        <v/>
      </c>
      <c r="G702" s="159" t="str">
        <f t="shared" si="247"/>
        <v/>
      </c>
      <c r="H702" s="159" t="str">
        <f t="shared" si="247"/>
        <v/>
      </c>
      <c r="I702" s="159" t="str">
        <f t="shared" si="247"/>
        <v/>
      </c>
      <c r="J702" s="159" t="str">
        <f t="shared" si="247"/>
        <v/>
      </c>
      <c r="K702" s="292"/>
      <c r="L702" s="292"/>
      <c r="N702" s="319">
        <v>-2.4084752413018908E-2</v>
      </c>
      <c r="P702" s="319">
        <v>6.3580370726520541E-3</v>
      </c>
      <c r="R702" s="319">
        <v>0.87814570840875317</v>
      </c>
      <c r="AC702" s="300" t="str">
        <f t="shared" si="230"/>
        <v/>
      </c>
      <c r="AD702" s="300" t="str">
        <f t="shared" si="229"/>
        <v/>
      </c>
      <c r="AE702" s="300" t="str">
        <f t="shared" si="227"/>
        <v/>
      </c>
      <c r="AF702" s="300" t="str">
        <f t="shared" si="228"/>
        <v/>
      </c>
      <c r="AI702" s="63" t="str">
        <f t="shared" si="231"/>
        <v/>
      </c>
      <c r="AJ702" s="106" t="str">
        <f t="shared" si="232"/>
        <v/>
      </c>
      <c r="AK702" s="106" t="str">
        <f t="shared" si="233"/>
        <v/>
      </c>
      <c r="AL702" s="106" t="str">
        <f t="shared" si="234"/>
        <v/>
      </c>
      <c r="AM702" s="106" t="str">
        <f t="shared" si="235"/>
        <v/>
      </c>
      <c r="AN702" s="106" t="str">
        <f t="shared" si="236"/>
        <v/>
      </c>
      <c r="AR702" s="106" t="str">
        <f t="shared" si="237"/>
        <v/>
      </c>
      <c r="AS702" s="106" t="str">
        <f t="shared" si="238"/>
        <v/>
      </c>
      <c r="AT702" s="106" t="str">
        <f t="shared" si="239"/>
        <v/>
      </c>
      <c r="AU702" s="106" t="str">
        <f t="shared" si="240"/>
        <v/>
      </c>
      <c r="AV702" s="106" t="str">
        <f t="shared" si="241"/>
        <v/>
      </c>
    </row>
    <row r="703" spans="4:48">
      <c r="D703" s="159">
        <v>696</v>
      </c>
      <c r="F703" s="159" t="str">
        <f t="shared" si="247"/>
        <v/>
      </c>
      <c r="G703" s="159" t="str">
        <f t="shared" si="247"/>
        <v/>
      </c>
      <c r="H703" s="159" t="str">
        <f t="shared" si="247"/>
        <v/>
      </c>
      <c r="I703" s="159" t="str">
        <f t="shared" si="247"/>
        <v/>
      </c>
      <c r="J703" s="159" t="str">
        <f t="shared" si="247"/>
        <v/>
      </c>
      <c r="K703" s="292"/>
      <c r="L703" s="292"/>
      <c r="N703" s="319">
        <v>-4.6123577971080305E-2</v>
      </c>
      <c r="P703" s="319">
        <v>5.2809048389709035E-3</v>
      </c>
      <c r="R703" s="319">
        <v>0.6868155659063131</v>
      </c>
      <c r="AC703" s="300" t="str">
        <f t="shared" si="230"/>
        <v/>
      </c>
      <c r="AD703" s="300" t="str">
        <f t="shared" si="229"/>
        <v/>
      </c>
      <c r="AE703" s="300" t="str">
        <f t="shared" si="227"/>
        <v/>
      </c>
      <c r="AF703" s="300" t="str">
        <f t="shared" si="228"/>
        <v/>
      </c>
      <c r="AI703" s="63" t="str">
        <f t="shared" si="231"/>
        <v/>
      </c>
      <c r="AJ703" s="106" t="str">
        <f t="shared" si="232"/>
        <v/>
      </c>
      <c r="AK703" s="106" t="str">
        <f t="shared" si="233"/>
        <v/>
      </c>
      <c r="AL703" s="106" t="str">
        <f t="shared" si="234"/>
        <v/>
      </c>
      <c r="AM703" s="106" t="str">
        <f t="shared" si="235"/>
        <v/>
      </c>
      <c r="AN703" s="106" t="str">
        <f t="shared" si="236"/>
        <v/>
      </c>
      <c r="AR703" s="106" t="str">
        <f t="shared" si="237"/>
        <v/>
      </c>
      <c r="AS703" s="106" t="str">
        <f t="shared" si="238"/>
        <v/>
      </c>
      <c r="AT703" s="106" t="str">
        <f t="shared" si="239"/>
        <v/>
      </c>
      <c r="AU703" s="106" t="str">
        <f t="shared" si="240"/>
        <v/>
      </c>
      <c r="AV703" s="106" t="str">
        <f t="shared" si="241"/>
        <v/>
      </c>
    </row>
    <row r="704" spans="4:48">
      <c r="D704" s="159">
        <v>697</v>
      </c>
      <c r="F704" s="159" t="str">
        <f t="shared" si="247"/>
        <v/>
      </c>
      <c r="G704" s="159" t="str">
        <f t="shared" si="247"/>
        <v/>
      </c>
      <c r="H704" s="159" t="str">
        <f t="shared" si="247"/>
        <v/>
      </c>
      <c r="I704" s="159" t="str">
        <f t="shared" si="247"/>
        <v/>
      </c>
      <c r="J704" s="159" t="str">
        <f t="shared" si="247"/>
        <v/>
      </c>
      <c r="K704" s="292"/>
      <c r="L704" s="292"/>
      <c r="N704" s="319">
        <v>-3.049352992010966E-2</v>
      </c>
      <c r="P704" s="319">
        <v>5.0794951016749634E-3</v>
      </c>
      <c r="R704" s="319">
        <v>0.65324588506525427</v>
      </c>
      <c r="AC704" s="300" t="str">
        <f t="shared" si="230"/>
        <v/>
      </c>
      <c r="AD704" s="300" t="str">
        <f t="shared" si="229"/>
        <v/>
      </c>
      <c r="AE704" s="300" t="str">
        <f t="shared" si="227"/>
        <v/>
      </c>
      <c r="AF704" s="300" t="str">
        <f t="shared" si="228"/>
        <v/>
      </c>
      <c r="AI704" s="63" t="str">
        <f t="shared" si="231"/>
        <v/>
      </c>
      <c r="AJ704" s="106" t="str">
        <f t="shared" si="232"/>
        <v/>
      </c>
      <c r="AK704" s="106" t="str">
        <f t="shared" si="233"/>
        <v/>
      </c>
      <c r="AL704" s="106" t="str">
        <f t="shared" si="234"/>
        <v/>
      </c>
      <c r="AM704" s="106" t="str">
        <f t="shared" si="235"/>
        <v/>
      </c>
      <c r="AN704" s="106" t="str">
        <f t="shared" si="236"/>
        <v/>
      </c>
      <c r="AR704" s="106" t="str">
        <f t="shared" si="237"/>
        <v/>
      </c>
      <c r="AS704" s="106" t="str">
        <f t="shared" si="238"/>
        <v/>
      </c>
      <c r="AT704" s="106" t="str">
        <f t="shared" si="239"/>
        <v/>
      </c>
      <c r="AU704" s="106" t="str">
        <f t="shared" si="240"/>
        <v/>
      </c>
      <c r="AV704" s="106" t="str">
        <f t="shared" si="241"/>
        <v/>
      </c>
    </row>
    <row r="705" spans="4:48">
      <c r="D705" s="159">
        <v>698</v>
      </c>
      <c r="F705" s="159" t="str">
        <f t="shared" si="247"/>
        <v/>
      </c>
      <c r="G705" s="159" t="str">
        <f t="shared" si="247"/>
        <v/>
      </c>
      <c r="H705" s="159" t="str">
        <f t="shared" si="247"/>
        <v/>
      </c>
      <c r="I705" s="159" t="str">
        <f t="shared" si="247"/>
        <v/>
      </c>
      <c r="J705" s="159" t="str">
        <f t="shared" si="247"/>
        <v/>
      </c>
      <c r="K705" s="292"/>
      <c r="L705" s="292"/>
      <c r="N705" s="319">
        <v>-3.6115364504275049E-2</v>
      </c>
      <c r="P705" s="319">
        <v>3.8009531306978828E-3</v>
      </c>
      <c r="R705" s="319">
        <v>0.45527684260498447</v>
      </c>
      <c r="AC705" s="300" t="str">
        <f t="shared" si="230"/>
        <v/>
      </c>
      <c r="AD705" s="300" t="str">
        <f t="shared" si="229"/>
        <v/>
      </c>
      <c r="AE705" s="300" t="str">
        <f t="shared" si="227"/>
        <v/>
      </c>
      <c r="AF705" s="300" t="str">
        <f t="shared" si="228"/>
        <v/>
      </c>
      <c r="AI705" s="63" t="str">
        <f t="shared" si="231"/>
        <v/>
      </c>
      <c r="AJ705" s="106" t="str">
        <f t="shared" si="232"/>
        <v/>
      </c>
      <c r="AK705" s="106" t="str">
        <f t="shared" si="233"/>
        <v/>
      </c>
      <c r="AL705" s="106" t="str">
        <f t="shared" si="234"/>
        <v/>
      </c>
      <c r="AM705" s="106" t="str">
        <f t="shared" si="235"/>
        <v/>
      </c>
      <c r="AN705" s="106" t="str">
        <f t="shared" si="236"/>
        <v/>
      </c>
      <c r="AR705" s="106" t="str">
        <f t="shared" si="237"/>
        <v/>
      </c>
      <c r="AS705" s="106" t="str">
        <f t="shared" si="238"/>
        <v/>
      </c>
      <c r="AT705" s="106" t="str">
        <f t="shared" si="239"/>
        <v/>
      </c>
      <c r="AU705" s="106" t="str">
        <f t="shared" si="240"/>
        <v/>
      </c>
      <c r="AV705" s="106" t="str">
        <f t="shared" si="241"/>
        <v/>
      </c>
    </row>
    <row r="706" spans="4:48">
      <c r="D706" s="159">
        <v>699</v>
      </c>
      <c r="F706" s="159" t="str">
        <f t="shared" si="247"/>
        <v/>
      </c>
      <c r="G706" s="159" t="str">
        <f t="shared" si="247"/>
        <v/>
      </c>
      <c r="H706" s="159" t="str">
        <f t="shared" si="247"/>
        <v/>
      </c>
      <c r="I706" s="159" t="str">
        <f t="shared" si="247"/>
        <v/>
      </c>
      <c r="J706" s="159" t="str">
        <f t="shared" si="247"/>
        <v/>
      </c>
      <c r="K706" s="292"/>
      <c r="L706" s="292"/>
      <c r="N706" s="319">
        <v>-2.4084752413018731E-2</v>
      </c>
      <c r="P706" s="319">
        <v>6.3024738035427031E-3</v>
      </c>
      <c r="R706" s="319">
        <v>0.86818267337433319</v>
      </c>
      <c r="AC706" s="300" t="str">
        <f t="shared" si="230"/>
        <v/>
      </c>
      <c r="AD706" s="300" t="str">
        <f t="shared" si="229"/>
        <v/>
      </c>
      <c r="AE706" s="300" t="str">
        <f t="shared" ref="AE706:AE769" si="248">IF(AC706="","",NORMDIST(AD706,$AB$3,$Z$3,FALSE))</f>
        <v/>
      </c>
      <c r="AF706" s="300" t="str">
        <f t="shared" ref="AF706:AF769" si="249">IF(AC706="","",NORMDIST(AD706,$AB$3,$Z$3,TRUE))</f>
        <v/>
      </c>
      <c r="AI706" s="63" t="str">
        <f t="shared" si="231"/>
        <v/>
      </c>
      <c r="AJ706" s="106" t="str">
        <f t="shared" si="232"/>
        <v/>
      </c>
      <c r="AK706" s="106" t="str">
        <f t="shared" si="233"/>
        <v/>
      </c>
      <c r="AL706" s="106" t="str">
        <f t="shared" si="234"/>
        <v/>
      </c>
      <c r="AM706" s="106" t="str">
        <f t="shared" si="235"/>
        <v/>
      </c>
      <c r="AN706" s="106" t="str">
        <f t="shared" si="236"/>
        <v/>
      </c>
      <c r="AR706" s="106" t="str">
        <f t="shared" si="237"/>
        <v/>
      </c>
      <c r="AS706" s="106" t="str">
        <f t="shared" si="238"/>
        <v/>
      </c>
      <c r="AT706" s="106" t="str">
        <f t="shared" si="239"/>
        <v/>
      </c>
      <c r="AU706" s="106" t="str">
        <f t="shared" si="240"/>
        <v/>
      </c>
      <c r="AV706" s="106" t="str">
        <f t="shared" si="241"/>
        <v/>
      </c>
    </row>
    <row r="707" spans="4:48">
      <c r="D707" s="159">
        <v>700</v>
      </c>
      <c r="F707" s="159" t="str">
        <f t="shared" si="247"/>
        <v/>
      </c>
      <c r="G707" s="159" t="str">
        <f t="shared" si="247"/>
        <v/>
      </c>
      <c r="H707" s="159" t="str">
        <f t="shared" si="247"/>
        <v/>
      </c>
      <c r="I707" s="159" t="str">
        <f t="shared" si="247"/>
        <v/>
      </c>
      <c r="J707" s="159" t="str">
        <f t="shared" si="247"/>
        <v/>
      </c>
      <c r="K707" s="292"/>
      <c r="L707" s="292"/>
      <c r="N707" s="319">
        <v>-3.3146058743979197E-2</v>
      </c>
      <c r="P707" s="319">
        <v>3.6229045758024215E-3</v>
      </c>
      <c r="R707" s="319">
        <v>0.42961505738790651</v>
      </c>
      <c r="AC707" s="300" t="str">
        <f t="shared" si="230"/>
        <v/>
      </c>
      <c r="AD707" s="300" t="str">
        <f t="shared" ref="AD707:AD770" si="250">IF($C$5=0,IF(AC707="","",LARGE($B$11:$B$2010,$AC707)),IF(AC707="","",LARGE($B$11:$B$2010,$AC707)*$C$3))</f>
        <v/>
      </c>
      <c r="AE707" s="300" t="str">
        <f t="shared" si="248"/>
        <v/>
      </c>
      <c r="AF707" s="300" t="str">
        <f t="shared" si="249"/>
        <v/>
      </c>
      <c r="AI707" s="63" t="str">
        <f t="shared" si="231"/>
        <v/>
      </c>
      <c r="AJ707" s="106" t="str">
        <f t="shared" si="232"/>
        <v/>
      </c>
      <c r="AK707" s="106" t="str">
        <f t="shared" si="233"/>
        <v/>
      </c>
      <c r="AL707" s="106" t="str">
        <f t="shared" si="234"/>
        <v/>
      </c>
      <c r="AM707" s="106" t="str">
        <f t="shared" si="235"/>
        <v/>
      </c>
      <c r="AN707" s="106" t="str">
        <f t="shared" si="236"/>
        <v/>
      </c>
      <c r="AR707" s="106" t="str">
        <f t="shared" si="237"/>
        <v/>
      </c>
      <c r="AS707" s="106" t="str">
        <f t="shared" si="238"/>
        <v/>
      </c>
      <c r="AT707" s="106" t="str">
        <f t="shared" si="239"/>
        <v/>
      </c>
      <c r="AU707" s="106" t="str">
        <f t="shared" si="240"/>
        <v/>
      </c>
      <c r="AV707" s="106" t="str">
        <f t="shared" si="241"/>
        <v/>
      </c>
    </row>
    <row r="708" spans="4:48">
      <c r="D708" s="159">
        <v>701</v>
      </c>
      <c r="F708" s="159" t="str">
        <f t="shared" ref="F708:J717" si="251">IF($C$5=0,IF($D708&gt;$A$5,"",INDIRECT(CONCATENATE("B",RANDBETWEEN(11,$D$5)))),IF($D708&gt;$A$5,"",$C$3*INDIRECT(CONCATENATE("B",RANDBETWEEN(11,$D$5)))))</f>
        <v/>
      </c>
      <c r="G708" s="159" t="str">
        <f t="shared" si="251"/>
        <v/>
      </c>
      <c r="H708" s="159" t="str">
        <f t="shared" si="251"/>
        <v/>
      </c>
      <c r="I708" s="159" t="str">
        <f t="shared" si="251"/>
        <v/>
      </c>
      <c r="J708" s="159" t="str">
        <f t="shared" si="251"/>
        <v/>
      </c>
      <c r="K708" s="292"/>
      <c r="L708" s="292"/>
      <c r="N708" s="319">
        <v>-4.3916642025523284E-2</v>
      </c>
      <c r="P708" s="319">
        <v>3.9177590427002884E-3</v>
      </c>
      <c r="R708" s="319">
        <v>0.4721899281731845</v>
      </c>
      <c r="AC708" s="300" t="str">
        <f t="shared" ref="AC708:AC771" si="252">IF(ISNUMBER(AC707),IF(AC707&gt;1,AC707-1,""),"")</f>
        <v/>
      </c>
      <c r="AD708" s="300" t="str">
        <f t="shared" si="250"/>
        <v/>
      </c>
      <c r="AE708" s="300" t="str">
        <f t="shared" si="248"/>
        <v/>
      </c>
      <c r="AF708" s="300" t="str">
        <f t="shared" si="249"/>
        <v/>
      </c>
      <c r="AI708" s="63" t="str">
        <f t="shared" ref="AI708:AI771" si="253">IF(ISNUMBER(AJ708),AI707+1,"")</f>
        <v/>
      </c>
      <c r="AJ708" s="106" t="str">
        <f t="shared" ref="AJ708:AJ771" si="254">IF($C$5=1,AJ707,IF(ISNUMBER(F713),(F713+1)*AJ707,""))</f>
        <v/>
      </c>
      <c r="AK708" s="106" t="str">
        <f t="shared" ref="AK708:AK771" si="255">IF($C$5=1,AK707,IF(ISNUMBER(G713),(G713+1)*AK707,""))</f>
        <v/>
      </c>
      <c r="AL708" s="106" t="str">
        <f t="shared" ref="AL708:AL771" si="256">IF($C$5=1,AL707,IF(ISNUMBER(H713),(H713+1)*AL707,""))</f>
        <v/>
      </c>
      <c r="AM708" s="106" t="str">
        <f t="shared" ref="AM708:AM771" si="257">IF($C$5=1,AM707,IF(ISNUMBER(I713),(I713+1)*AM707,""))</f>
        <v/>
      </c>
      <c r="AN708" s="106" t="str">
        <f t="shared" ref="AN708:AN771" si="258">IF($C$5=1,AN707,IF(ISNUMBER(J713),(J713+1)*AN707,""))</f>
        <v/>
      </c>
      <c r="AR708" s="106" t="str">
        <f t="shared" ref="AR708:AR771" si="259">IF(ISNUMBER(F713),(F713+AR707),"")</f>
        <v/>
      </c>
      <c r="AS708" s="106" t="str">
        <f t="shared" ref="AS708:AS771" si="260">IF(ISNUMBER(G713),(G713+AS707),"")</f>
        <v/>
      </c>
      <c r="AT708" s="106" t="str">
        <f t="shared" ref="AT708:AT771" si="261">IF(ISNUMBER(H713),(H713+AT707),"")</f>
        <v/>
      </c>
      <c r="AU708" s="106" t="str">
        <f t="shared" ref="AU708:AU771" si="262">IF(ISNUMBER(I713),(I713+AU707),"")</f>
        <v/>
      </c>
      <c r="AV708" s="106" t="str">
        <f t="shared" ref="AV708:AV771" si="263">IF(ISNUMBER(J713),(J713+AV707),"")</f>
        <v/>
      </c>
    </row>
    <row r="709" spans="4:48">
      <c r="D709" s="159">
        <v>702</v>
      </c>
      <c r="F709" s="159" t="str">
        <f t="shared" si="251"/>
        <v/>
      </c>
      <c r="G709" s="159" t="str">
        <f t="shared" si="251"/>
        <v/>
      </c>
      <c r="H709" s="159" t="str">
        <f t="shared" si="251"/>
        <v/>
      </c>
      <c r="I709" s="159" t="str">
        <f t="shared" si="251"/>
        <v/>
      </c>
      <c r="J709" s="159" t="str">
        <f t="shared" si="251"/>
        <v/>
      </c>
      <c r="K709" s="292"/>
      <c r="L709" s="292"/>
      <c r="N709" s="319">
        <v>-3.1983400657088039E-2</v>
      </c>
      <c r="P709" s="319">
        <v>5.1495786488764085E-3</v>
      </c>
      <c r="R709" s="319">
        <v>0.66474755068010216</v>
      </c>
      <c r="AC709" s="300" t="str">
        <f t="shared" si="252"/>
        <v/>
      </c>
      <c r="AD709" s="300" t="str">
        <f t="shared" si="250"/>
        <v/>
      </c>
      <c r="AE709" s="300" t="str">
        <f t="shared" si="248"/>
        <v/>
      </c>
      <c r="AF709" s="300" t="str">
        <f t="shared" si="249"/>
        <v/>
      </c>
      <c r="AI709" s="63" t="str">
        <f t="shared" si="253"/>
        <v/>
      </c>
      <c r="AJ709" s="106" t="str">
        <f t="shared" si="254"/>
        <v/>
      </c>
      <c r="AK709" s="106" t="str">
        <f t="shared" si="255"/>
        <v/>
      </c>
      <c r="AL709" s="106" t="str">
        <f t="shared" si="256"/>
        <v/>
      </c>
      <c r="AM709" s="106" t="str">
        <f t="shared" si="257"/>
        <v/>
      </c>
      <c r="AN709" s="106" t="str">
        <f t="shared" si="258"/>
        <v/>
      </c>
      <c r="AR709" s="106" t="str">
        <f t="shared" si="259"/>
        <v/>
      </c>
      <c r="AS709" s="106" t="str">
        <f t="shared" si="260"/>
        <v/>
      </c>
      <c r="AT709" s="106" t="str">
        <f t="shared" si="261"/>
        <v/>
      </c>
      <c r="AU709" s="106" t="str">
        <f t="shared" si="262"/>
        <v/>
      </c>
      <c r="AV709" s="106" t="str">
        <f t="shared" si="263"/>
        <v/>
      </c>
    </row>
    <row r="710" spans="4:48">
      <c r="D710" s="159">
        <v>703</v>
      </c>
      <c r="F710" s="159" t="str">
        <f t="shared" si="251"/>
        <v/>
      </c>
      <c r="G710" s="159" t="str">
        <f t="shared" si="251"/>
        <v/>
      </c>
      <c r="H710" s="159" t="str">
        <f t="shared" si="251"/>
        <v/>
      </c>
      <c r="I710" s="159" t="str">
        <f t="shared" si="251"/>
        <v/>
      </c>
      <c r="J710" s="159" t="str">
        <f t="shared" si="251"/>
        <v/>
      </c>
      <c r="K710" s="292"/>
      <c r="L710" s="292"/>
      <c r="N710" s="319">
        <v>-5.3843853214803741E-2</v>
      </c>
      <c r="P710" s="319">
        <v>3.8154734087899678E-3</v>
      </c>
      <c r="R710" s="319">
        <v>0.45762769190295294</v>
      </c>
      <c r="AC710" s="300" t="str">
        <f t="shared" si="252"/>
        <v/>
      </c>
      <c r="AD710" s="300" t="str">
        <f t="shared" si="250"/>
        <v/>
      </c>
      <c r="AE710" s="300" t="str">
        <f t="shared" si="248"/>
        <v/>
      </c>
      <c r="AF710" s="300" t="str">
        <f t="shared" si="249"/>
        <v/>
      </c>
      <c r="AI710" s="63" t="str">
        <f t="shared" si="253"/>
        <v/>
      </c>
      <c r="AJ710" s="106" t="str">
        <f t="shared" si="254"/>
        <v/>
      </c>
      <c r="AK710" s="106" t="str">
        <f t="shared" si="255"/>
        <v/>
      </c>
      <c r="AL710" s="106" t="str">
        <f t="shared" si="256"/>
        <v/>
      </c>
      <c r="AM710" s="106" t="str">
        <f t="shared" si="257"/>
        <v/>
      </c>
      <c r="AN710" s="106" t="str">
        <f t="shared" si="258"/>
        <v/>
      </c>
      <c r="AR710" s="106" t="str">
        <f t="shared" si="259"/>
        <v/>
      </c>
      <c r="AS710" s="106" t="str">
        <f t="shared" si="260"/>
        <v/>
      </c>
      <c r="AT710" s="106" t="str">
        <f t="shared" si="261"/>
        <v/>
      </c>
      <c r="AU710" s="106" t="str">
        <f t="shared" si="262"/>
        <v/>
      </c>
      <c r="AV710" s="106" t="str">
        <f t="shared" si="263"/>
        <v/>
      </c>
    </row>
    <row r="711" spans="4:48">
      <c r="D711" s="159">
        <v>704</v>
      </c>
      <c r="F711" s="159" t="str">
        <f t="shared" si="251"/>
        <v/>
      </c>
      <c r="G711" s="159" t="str">
        <f t="shared" si="251"/>
        <v/>
      </c>
      <c r="H711" s="159" t="str">
        <f t="shared" si="251"/>
        <v/>
      </c>
      <c r="I711" s="159" t="str">
        <f t="shared" si="251"/>
        <v/>
      </c>
      <c r="J711" s="159" t="str">
        <f t="shared" si="251"/>
        <v/>
      </c>
      <c r="K711" s="292"/>
      <c r="L711" s="292"/>
      <c r="N711" s="319">
        <v>-3.68602213656938E-2</v>
      </c>
      <c r="P711" s="319">
        <v>5.009411554473521E-3</v>
      </c>
      <c r="R711" s="319">
        <v>0.64182368393849765</v>
      </c>
      <c r="AC711" s="300" t="str">
        <f t="shared" si="252"/>
        <v/>
      </c>
      <c r="AD711" s="300" t="str">
        <f t="shared" si="250"/>
        <v/>
      </c>
      <c r="AE711" s="300" t="str">
        <f t="shared" si="248"/>
        <v/>
      </c>
      <c r="AF711" s="300" t="str">
        <f t="shared" si="249"/>
        <v/>
      </c>
      <c r="AI711" s="63" t="str">
        <f t="shared" si="253"/>
        <v/>
      </c>
      <c r="AJ711" s="106" t="str">
        <f t="shared" si="254"/>
        <v/>
      </c>
      <c r="AK711" s="106" t="str">
        <f t="shared" si="255"/>
        <v/>
      </c>
      <c r="AL711" s="106" t="str">
        <f t="shared" si="256"/>
        <v/>
      </c>
      <c r="AM711" s="106" t="str">
        <f t="shared" si="257"/>
        <v/>
      </c>
      <c r="AN711" s="106" t="str">
        <f t="shared" si="258"/>
        <v/>
      </c>
      <c r="AR711" s="106" t="str">
        <f t="shared" si="259"/>
        <v/>
      </c>
      <c r="AS711" s="106" t="str">
        <f t="shared" si="260"/>
        <v/>
      </c>
      <c r="AT711" s="106" t="str">
        <f t="shared" si="261"/>
        <v/>
      </c>
      <c r="AU711" s="106" t="str">
        <f t="shared" si="262"/>
        <v/>
      </c>
      <c r="AV711" s="106" t="str">
        <f t="shared" si="263"/>
        <v/>
      </c>
    </row>
    <row r="712" spans="4:48">
      <c r="D712" s="159">
        <v>705</v>
      </c>
      <c r="F712" s="159" t="str">
        <f t="shared" si="251"/>
        <v/>
      </c>
      <c r="G712" s="159" t="str">
        <f t="shared" si="251"/>
        <v/>
      </c>
      <c r="H712" s="159" t="str">
        <f t="shared" si="251"/>
        <v/>
      </c>
      <c r="I712" s="159" t="str">
        <f t="shared" si="251"/>
        <v/>
      </c>
      <c r="J712" s="159" t="str">
        <f t="shared" si="251"/>
        <v/>
      </c>
      <c r="K712" s="292"/>
      <c r="L712" s="292"/>
      <c r="N712" s="319">
        <v>-6.909745542826333E-2</v>
      </c>
      <c r="P712" s="319">
        <v>3.8243143130983624E-3</v>
      </c>
      <c r="R712" s="319">
        <v>0.45864384350836396</v>
      </c>
      <c r="AC712" s="300" t="str">
        <f t="shared" si="252"/>
        <v/>
      </c>
      <c r="AD712" s="300" t="str">
        <f t="shared" si="250"/>
        <v/>
      </c>
      <c r="AE712" s="300" t="str">
        <f t="shared" si="248"/>
        <v/>
      </c>
      <c r="AF712" s="300" t="str">
        <f t="shared" si="249"/>
        <v/>
      </c>
      <c r="AI712" s="63" t="str">
        <f t="shared" si="253"/>
        <v/>
      </c>
      <c r="AJ712" s="106" t="str">
        <f t="shared" si="254"/>
        <v/>
      </c>
      <c r="AK712" s="106" t="str">
        <f t="shared" si="255"/>
        <v/>
      </c>
      <c r="AL712" s="106" t="str">
        <f t="shared" si="256"/>
        <v/>
      </c>
      <c r="AM712" s="106" t="str">
        <f t="shared" si="257"/>
        <v/>
      </c>
      <c r="AN712" s="106" t="str">
        <f t="shared" si="258"/>
        <v/>
      </c>
      <c r="AR712" s="106" t="str">
        <f t="shared" si="259"/>
        <v/>
      </c>
      <c r="AS712" s="106" t="str">
        <f t="shared" si="260"/>
        <v/>
      </c>
      <c r="AT712" s="106" t="str">
        <f t="shared" si="261"/>
        <v/>
      </c>
      <c r="AU712" s="106" t="str">
        <f t="shared" si="262"/>
        <v/>
      </c>
      <c r="AV712" s="106" t="str">
        <f t="shared" si="263"/>
        <v/>
      </c>
    </row>
    <row r="713" spans="4:48">
      <c r="D713" s="159">
        <v>706</v>
      </c>
      <c r="F713" s="159" t="str">
        <f t="shared" si="251"/>
        <v/>
      </c>
      <c r="G713" s="159" t="str">
        <f t="shared" si="251"/>
        <v/>
      </c>
      <c r="H713" s="159" t="str">
        <f t="shared" si="251"/>
        <v/>
      </c>
      <c r="I713" s="159" t="str">
        <f t="shared" si="251"/>
        <v/>
      </c>
      <c r="J713" s="159" t="str">
        <f t="shared" si="251"/>
        <v/>
      </c>
      <c r="K713" s="292"/>
      <c r="L713" s="292"/>
      <c r="N713" s="319">
        <v>-3.1983400657088018E-2</v>
      </c>
      <c r="P713" s="319">
        <v>5.4355922114658851E-3</v>
      </c>
      <c r="R713" s="319">
        <v>0.7131305512502204</v>
      </c>
      <c r="AC713" s="300" t="str">
        <f t="shared" si="252"/>
        <v/>
      </c>
      <c r="AD713" s="300" t="str">
        <f t="shared" si="250"/>
        <v/>
      </c>
      <c r="AE713" s="300" t="str">
        <f t="shared" si="248"/>
        <v/>
      </c>
      <c r="AF713" s="300" t="str">
        <f t="shared" si="249"/>
        <v/>
      </c>
      <c r="AI713" s="63" t="str">
        <f t="shared" si="253"/>
        <v/>
      </c>
      <c r="AJ713" s="106" t="str">
        <f t="shared" si="254"/>
        <v/>
      </c>
      <c r="AK713" s="106" t="str">
        <f t="shared" si="255"/>
        <v/>
      </c>
      <c r="AL713" s="106" t="str">
        <f t="shared" si="256"/>
        <v/>
      </c>
      <c r="AM713" s="106" t="str">
        <f t="shared" si="257"/>
        <v/>
      </c>
      <c r="AN713" s="106" t="str">
        <f t="shared" si="258"/>
        <v/>
      </c>
      <c r="AR713" s="106" t="str">
        <f t="shared" si="259"/>
        <v/>
      </c>
      <c r="AS713" s="106" t="str">
        <f t="shared" si="260"/>
        <v/>
      </c>
      <c r="AT713" s="106" t="str">
        <f t="shared" si="261"/>
        <v/>
      </c>
      <c r="AU713" s="106" t="str">
        <f t="shared" si="262"/>
        <v/>
      </c>
      <c r="AV713" s="106" t="str">
        <f t="shared" si="263"/>
        <v/>
      </c>
    </row>
    <row r="714" spans="4:48">
      <c r="D714" s="159">
        <v>707</v>
      </c>
      <c r="F714" s="159" t="str">
        <f t="shared" si="251"/>
        <v/>
      </c>
      <c r="G714" s="159" t="str">
        <f t="shared" si="251"/>
        <v/>
      </c>
      <c r="H714" s="159" t="str">
        <f t="shared" si="251"/>
        <v/>
      </c>
      <c r="I714" s="159" t="str">
        <f t="shared" si="251"/>
        <v/>
      </c>
      <c r="J714" s="159" t="str">
        <f t="shared" si="251"/>
        <v/>
      </c>
      <c r="K714" s="292"/>
      <c r="L714" s="292"/>
      <c r="N714" s="319">
        <v>-2.4084752413018922E-2</v>
      </c>
      <c r="P714" s="319">
        <v>5.4122310290654028E-3</v>
      </c>
      <c r="R714" s="319">
        <v>0.70917611635555167</v>
      </c>
      <c r="AC714" s="300" t="str">
        <f t="shared" si="252"/>
        <v/>
      </c>
      <c r="AD714" s="300" t="str">
        <f t="shared" si="250"/>
        <v/>
      </c>
      <c r="AE714" s="300" t="str">
        <f t="shared" si="248"/>
        <v/>
      </c>
      <c r="AF714" s="300" t="str">
        <f t="shared" si="249"/>
        <v/>
      </c>
      <c r="AI714" s="63" t="str">
        <f t="shared" si="253"/>
        <v/>
      </c>
      <c r="AJ714" s="106" t="str">
        <f t="shared" si="254"/>
        <v/>
      </c>
      <c r="AK714" s="106" t="str">
        <f t="shared" si="255"/>
        <v/>
      </c>
      <c r="AL714" s="106" t="str">
        <f t="shared" si="256"/>
        <v/>
      </c>
      <c r="AM714" s="106" t="str">
        <f t="shared" si="257"/>
        <v/>
      </c>
      <c r="AN714" s="106" t="str">
        <f t="shared" si="258"/>
        <v/>
      </c>
      <c r="AR714" s="106" t="str">
        <f t="shared" si="259"/>
        <v/>
      </c>
      <c r="AS714" s="106" t="str">
        <f t="shared" si="260"/>
        <v/>
      </c>
      <c r="AT714" s="106" t="str">
        <f t="shared" si="261"/>
        <v/>
      </c>
      <c r="AU714" s="106" t="str">
        <f t="shared" si="262"/>
        <v/>
      </c>
      <c r="AV714" s="106" t="str">
        <f t="shared" si="263"/>
        <v/>
      </c>
    </row>
    <row r="715" spans="4:48">
      <c r="D715" s="159">
        <v>708</v>
      </c>
      <c r="F715" s="159" t="str">
        <f t="shared" si="251"/>
        <v/>
      </c>
      <c r="G715" s="159" t="str">
        <f t="shared" si="251"/>
        <v/>
      </c>
      <c r="H715" s="159" t="str">
        <f t="shared" si="251"/>
        <v/>
      </c>
      <c r="I715" s="159" t="str">
        <f t="shared" si="251"/>
        <v/>
      </c>
      <c r="J715" s="159" t="str">
        <f t="shared" si="251"/>
        <v/>
      </c>
      <c r="K715" s="292"/>
      <c r="L715" s="292"/>
      <c r="N715" s="319">
        <v>-2.4084752413018821E-2</v>
      </c>
      <c r="P715" s="319">
        <v>4.4752658897871432E-3</v>
      </c>
      <c r="R715" s="319">
        <v>0.55649238973022874</v>
      </c>
      <c r="AC715" s="300" t="str">
        <f t="shared" si="252"/>
        <v/>
      </c>
      <c r="AD715" s="300" t="str">
        <f t="shared" si="250"/>
        <v/>
      </c>
      <c r="AE715" s="300" t="str">
        <f t="shared" si="248"/>
        <v/>
      </c>
      <c r="AF715" s="300" t="str">
        <f t="shared" si="249"/>
        <v/>
      </c>
      <c r="AI715" s="63" t="str">
        <f t="shared" si="253"/>
        <v/>
      </c>
      <c r="AJ715" s="106" t="str">
        <f t="shared" si="254"/>
        <v/>
      </c>
      <c r="AK715" s="106" t="str">
        <f t="shared" si="255"/>
        <v/>
      </c>
      <c r="AL715" s="106" t="str">
        <f t="shared" si="256"/>
        <v/>
      </c>
      <c r="AM715" s="106" t="str">
        <f t="shared" si="257"/>
        <v/>
      </c>
      <c r="AN715" s="106" t="str">
        <f t="shared" si="258"/>
        <v/>
      </c>
      <c r="AR715" s="106" t="str">
        <f t="shared" si="259"/>
        <v/>
      </c>
      <c r="AS715" s="106" t="str">
        <f t="shared" si="260"/>
        <v/>
      </c>
      <c r="AT715" s="106" t="str">
        <f t="shared" si="261"/>
        <v/>
      </c>
      <c r="AU715" s="106" t="str">
        <f t="shared" si="262"/>
        <v/>
      </c>
      <c r="AV715" s="106" t="str">
        <f t="shared" si="263"/>
        <v/>
      </c>
    </row>
    <row r="716" spans="4:48">
      <c r="D716" s="159">
        <v>709</v>
      </c>
      <c r="F716" s="159" t="str">
        <f t="shared" si="251"/>
        <v/>
      </c>
      <c r="G716" s="159" t="str">
        <f t="shared" si="251"/>
        <v/>
      </c>
      <c r="H716" s="159" t="str">
        <f t="shared" si="251"/>
        <v/>
      </c>
      <c r="I716" s="159" t="str">
        <f t="shared" si="251"/>
        <v/>
      </c>
      <c r="J716" s="159" t="str">
        <f t="shared" si="251"/>
        <v/>
      </c>
      <c r="K716" s="292"/>
      <c r="L716" s="292"/>
      <c r="N716" s="319">
        <v>-2.4084752413018915E-2</v>
      </c>
      <c r="P716" s="319">
        <v>5.6603631311623074E-3</v>
      </c>
      <c r="R716" s="319">
        <v>0.7519602750885428</v>
      </c>
      <c r="AC716" s="300" t="str">
        <f t="shared" si="252"/>
        <v/>
      </c>
      <c r="AD716" s="300" t="str">
        <f t="shared" si="250"/>
        <v/>
      </c>
      <c r="AE716" s="300" t="str">
        <f t="shared" si="248"/>
        <v/>
      </c>
      <c r="AF716" s="300" t="str">
        <f t="shared" si="249"/>
        <v/>
      </c>
      <c r="AI716" s="63" t="str">
        <f t="shared" si="253"/>
        <v/>
      </c>
      <c r="AJ716" s="106" t="str">
        <f t="shared" si="254"/>
        <v/>
      </c>
      <c r="AK716" s="106" t="str">
        <f t="shared" si="255"/>
        <v/>
      </c>
      <c r="AL716" s="106" t="str">
        <f t="shared" si="256"/>
        <v/>
      </c>
      <c r="AM716" s="106" t="str">
        <f t="shared" si="257"/>
        <v/>
      </c>
      <c r="AN716" s="106" t="str">
        <f t="shared" si="258"/>
        <v/>
      </c>
      <c r="AR716" s="106" t="str">
        <f t="shared" si="259"/>
        <v/>
      </c>
      <c r="AS716" s="106" t="str">
        <f t="shared" si="260"/>
        <v/>
      </c>
      <c r="AT716" s="106" t="str">
        <f t="shared" si="261"/>
        <v/>
      </c>
      <c r="AU716" s="106" t="str">
        <f t="shared" si="262"/>
        <v/>
      </c>
      <c r="AV716" s="106" t="str">
        <f t="shared" si="263"/>
        <v/>
      </c>
    </row>
    <row r="717" spans="4:48">
      <c r="D717" s="159">
        <v>710</v>
      </c>
      <c r="F717" s="159" t="str">
        <f t="shared" si="251"/>
        <v/>
      </c>
      <c r="G717" s="159" t="str">
        <f t="shared" si="251"/>
        <v/>
      </c>
      <c r="H717" s="159" t="str">
        <f t="shared" si="251"/>
        <v/>
      </c>
      <c r="I717" s="159" t="str">
        <f t="shared" si="251"/>
        <v/>
      </c>
      <c r="J717" s="159" t="str">
        <f t="shared" si="251"/>
        <v/>
      </c>
      <c r="K717" s="292"/>
      <c r="L717" s="292"/>
      <c r="N717" s="319">
        <v>-2.4084752413018821E-2</v>
      </c>
      <c r="P717" s="319">
        <v>6.1099049705551555E-3</v>
      </c>
      <c r="R717" s="319">
        <v>0.83228000856679762</v>
      </c>
      <c r="AC717" s="300" t="str">
        <f t="shared" si="252"/>
        <v/>
      </c>
      <c r="AD717" s="300" t="str">
        <f t="shared" si="250"/>
        <v/>
      </c>
      <c r="AE717" s="300" t="str">
        <f t="shared" si="248"/>
        <v/>
      </c>
      <c r="AF717" s="300" t="str">
        <f t="shared" si="249"/>
        <v/>
      </c>
      <c r="AI717" s="63" t="str">
        <f t="shared" si="253"/>
        <v/>
      </c>
      <c r="AJ717" s="106" t="str">
        <f t="shared" si="254"/>
        <v/>
      </c>
      <c r="AK717" s="106" t="str">
        <f t="shared" si="255"/>
        <v/>
      </c>
      <c r="AL717" s="106" t="str">
        <f t="shared" si="256"/>
        <v/>
      </c>
      <c r="AM717" s="106" t="str">
        <f t="shared" si="257"/>
        <v/>
      </c>
      <c r="AN717" s="106" t="str">
        <f t="shared" si="258"/>
        <v/>
      </c>
      <c r="AR717" s="106" t="str">
        <f t="shared" si="259"/>
        <v/>
      </c>
      <c r="AS717" s="106" t="str">
        <f t="shared" si="260"/>
        <v/>
      </c>
      <c r="AT717" s="106" t="str">
        <f t="shared" si="261"/>
        <v/>
      </c>
      <c r="AU717" s="106" t="str">
        <f t="shared" si="262"/>
        <v/>
      </c>
      <c r="AV717" s="106" t="str">
        <f t="shared" si="263"/>
        <v/>
      </c>
    </row>
    <row r="718" spans="4:48">
      <c r="D718" s="159">
        <v>711</v>
      </c>
      <c r="F718" s="159" t="str">
        <f t="shared" ref="F718:J727" si="264">IF($C$5=0,IF($D718&gt;$A$5,"",INDIRECT(CONCATENATE("B",RANDBETWEEN(11,$D$5)))),IF($D718&gt;$A$5,"",$C$3*INDIRECT(CONCATENATE("B",RANDBETWEEN(11,$D$5)))))</f>
        <v/>
      </c>
      <c r="G718" s="159" t="str">
        <f t="shared" si="264"/>
        <v/>
      </c>
      <c r="H718" s="159" t="str">
        <f t="shared" si="264"/>
        <v/>
      </c>
      <c r="I718" s="159" t="str">
        <f t="shared" si="264"/>
        <v/>
      </c>
      <c r="J718" s="159" t="str">
        <f t="shared" si="264"/>
        <v/>
      </c>
      <c r="K718" s="292"/>
      <c r="L718" s="292"/>
      <c r="N718" s="319">
        <v>-2.9001366128637813E-2</v>
      </c>
      <c r="P718" s="319">
        <v>4.0490852327947835E-3</v>
      </c>
      <c r="R718" s="319">
        <v>0.49170538547932718</v>
      </c>
      <c r="AC718" s="300" t="str">
        <f t="shared" si="252"/>
        <v/>
      </c>
      <c r="AD718" s="300" t="str">
        <f t="shared" si="250"/>
        <v/>
      </c>
      <c r="AE718" s="300" t="str">
        <f t="shared" si="248"/>
        <v/>
      </c>
      <c r="AF718" s="300" t="str">
        <f t="shared" si="249"/>
        <v/>
      </c>
      <c r="AI718" s="63" t="str">
        <f t="shared" si="253"/>
        <v/>
      </c>
      <c r="AJ718" s="106" t="str">
        <f t="shared" si="254"/>
        <v/>
      </c>
      <c r="AK718" s="106" t="str">
        <f t="shared" si="255"/>
        <v/>
      </c>
      <c r="AL718" s="106" t="str">
        <f t="shared" si="256"/>
        <v/>
      </c>
      <c r="AM718" s="106" t="str">
        <f t="shared" si="257"/>
        <v/>
      </c>
      <c r="AN718" s="106" t="str">
        <f t="shared" si="258"/>
        <v/>
      </c>
      <c r="AR718" s="106" t="str">
        <f t="shared" si="259"/>
        <v/>
      </c>
      <c r="AS718" s="106" t="str">
        <f t="shared" si="260"/>
        <v/>
      </c>
      <c r="AT718" s="106" t="str">
        <f t="shared" si="261"/>
        <v/>
      </c>
      <c r="AU718" s="106" t="str">
        <f t="shared" si="262"/>
        <v/>
      </c>
      <c r="AV718" s="106" t="str">
        <f t="shared" si="263"/>
        <v/>
      </c>
    </row>
    <row r="719" spans="4:48">
      <c r="D719" s="159">
        <v>712</v>
      </c>
      <c r="F719" s="159" t="str">
        <f t="shared" si="264"/>
        <v/>
      </c>
      <c r="G719" s="159" t="str">
        <f t="shared" si="264"/>
        <v/>
      </c>
      <c r="H719" s="159" t="str">
        <f t="shared" si="264"/>
        <v/>
      </c>
      <c r="I719" s="159" t="str">
        <f t="shared" si="264"/>
        <v/>
      </c>
      <c r="J719" s="159" t="str">
        <f t="shared" si="264"/>
        <v/>
      </c>
      <c r="K719" s="292"/>
      <c r="L719" s="292"/>
      <c r="N719" s="319">
        <v>-3.9818120558775268E-2</v>
      </c>
      <c r="P719" s="319">
        <v>4.9248077291799879E-3</v>
      </c>
      <c r="R719" s="319">
        <v>0.62785077363978847</v>
      </c>
      <c r="AC719" s="300" t="str">
        <f t="shared" si="252"/>
        <v/>
      </c>
      <c r="AD719" s="300" t="str">
        <f t="shared" si="250"/>
        <v/>
      </c>
      <c r="AE719" s="300" t="str">
        <f t="shared" si="248"/>
        <v/>
      </c>
      <c r="AF719" s="300" t="str">
        <f t="shared" si="249"/>
        <v/>
      </c>
      <c r="AI719" s="63" t="str">
        <f t="shared" si="253"/>
        <v/>
      </c>
      <c r="AJ719" s="106" t="str">
        <f t="shared" si="254"/>
        <v/>
      </c>
      <c r="AK719" s="106" t="str">
        <f t="shared" si="255"/>
        <v/>
      </c>
      <c r="AL719" s="106" t="str">
        <f t="shared" si="256"/>
        <v/>
      </c>
      <c r="AM719" s="106" t="str">
        <f t="shared" si="257"/>
        <v/>
      </c>
      <c r="AN719" s="106" t="str">
        <f t="shared" si="258"/>
        <v/>
      </c>
      <c r="AR719" s="106" t="str">
        <f t="shared" si="259"/>
        <v/>
      </c>
      <c r="AS719" s="106" t="str">
        <f t="shared" si="260"/>
        <v/>
      </c>
      <c r="AT719" s="106" t="str">
        <f t="shared" si="261"/>
        <v/>
      </c>
      <c r="AU719" s="106" t="str">
        <f t="shared" si="262"/>
        <v/>
      </c>
      <c r="AV719" s="106" t="str">
        <f t="shared" si="263"/>
        <v/>
      </c>
    </row>
    <row r="720" spans="4:48">
      <c r="D720" s="159">
        <v>713</v>
      </c>
      <c r="F720" s="159" t="str">
        <f t="shared" si="264"/>
        <v/>
      </c>
      <c r="G720" s="159" t="str">
        <f t="shared" si="264"/>
        <v/>
      </c>
      <c r="H720" s="159" t="str">
        <f t="shared" si="264"/>
        <v/>
      </c>
      <c r="I720" s="159" t="str">
        <f t="shared" si="264"/>
        <v/>
      </c>
      <c r="J720" s="159" t="str">
        <f t="shared" si="264"/>
        <v/>
      </c>
      <c r="K720" s="292"/>
      <c r="L720" s="292"/>
      <c r="N720" s="319">
        <v>-3.8340308209971176E-2</v>
      </c>
      <c r="P720" s="319">
        <v>3.2200851012105414E-3</v>
      </c>
      <c r="R720" s="319">
        <v>0.3732791124763688</v>
      </c>
      <c r="AC720" s="300" t="str">
        <f t="shared" si="252"/>
        <v/>
      </c>
      <c r="AD720" s="300" t="str">
        <f t="shared" si="250"/>
        <v/>
      </c>
      <c r="AE720" s="300" t="str">
        <f t="shared" si="248"/>
        <v/>
      </c>
      <c r="AF720" s="300" t="str">
        <f t="shared" si="249"/>
        <v/>
      </c>
      <c r="AI720" s="63" t="str">
        <f t="shared" si="253"/>
        <v/>
      </c>
      <c r="AJ720" s="106" t="str">
        <f t="shared" si="254"/>
        <v/>
      </c>
      <c r="AK720" s="106" t="str">
        <f t="shared" si="255"/>
        <v/>
      </c>
      <c r="AL720" s="106" t="str">
        <f t="shared" si="256"/>
        <v/>
      </c>
      <c r="AM720" s="106" t="str">
        <f t="shared" si="257"/>
        <v/>
      </c>
      <c r="AN720" s="106" t="str">
        <f t="shared" si="258"/>
        <v/>
      </c>
      <c r="AR720" s="106" t="str">
        <f t="shared" si="259"/>
        <v/>
      </c>
      <c r="AS720" s="106" t="str">
        <f t="shared" si="260"/>
        <v/>
      </c>
      <c r="AT720" s="106" t="str">
        <f t="shared" si="261"/>
        <v/>
      </c>
      <c r="AU720" s="106" t="str">
        <f t="shared" si="262"/>
        <v/>
      </c>
      <c r="AV720" s="106" t="str">
        <f t="shared" si="263"/>
        <v/>
      </c>
    </row>
    <row r="721" spans="4:48">
      <c r="D721" s="159">
        <v>714</v>
      </c>
      <c r="F721" s="159" t="str">
        <f t="shared" si="264"/>
        <v/>
      </c>
      <c r="G721" s="159" t="str">
        <f t="shared" si="264"/>
        <v/>
      </c>
      <c r="H721" s="159" t="str">
        <f t="shared" si="264"/>
        <v/>
      </c>
      <c r="I721" s="159" t="str">
        <f t="shared" si="264"/>
        <v/>
      </c>
      <c r="J721" s="159" t="str">
        <f t="shared" si="264"/>
        <v/>
      </c>
      <c r="K721" s="292"/>
      <c r="L721" s="292"/>
      <c r="N721" s="319">
        <v>-3.9818120558775046E-2</v>
      </c>
      <c r="P721" s="319">
        <v>4.5131473502797136E-3</v>
      </c>
      <c r="R721" s="319">
        <v>0.56261373784113466</v>
      </c>
      <c r="AC721" s="300" t="str">
        <f t="shared" si="252"/>
        <v/>
      </c>
      <c r="AD721" s="300" t="str">
        <f t="shared" si="250"/>
        <v/>
      </c>
      <c r="AE721" s="300" t="str">
        <f t="shared" si="248"/>
        <v/>
      </c>
      <c r="AF721" s="300" t="str">
        <f t="shared" si="249"/>
        <v/>
      </c>
      <c r="AI721" s="63" t="str">
        <f t="shared" si="253"/>
        <v/>
      </c>
      <c r="AJ721" s="106" t="str">
        <f t="shared" si="254"/>
        <v/>
      </c>
      <c r="AK721" s="106" t="str">
        <f t="shared" si="255"/>
        <v/>
      </c>
      <c r="AL721" s="106" t="str">
        <f t="shared" si="256"/>
        <v/>
      </c>
      <c r="AM721" s="106" t="str">
        <f t="shared" si="257"/>
        <v/>
      </c>
      <c r="AN721" s="106" t="str">
        <f t="shared" si="258"/>
        <v/>
      </c>
      <c r="AR721" s="106" t="str">
        <f t="shared" si="259"/>
        <v/>
      </c>
      <c r="AS721" s="106" t="str">
        <f t="shared" si="260"/>
        <v/>
      </c>
      <c r="AT721" s="106" t="str">
        <f t="shared" si="261"/>
        <v/>
      </c>
      <c r="AU721" s="106" t="str">
        <f t="shared" si="262"/>
        <v/>
      </c>
      <c r="AV721" s="106" t="str">
        <f t="shared" si="263"/>
        <v/>
      </c>
    </row>
    <row r="722" spans="4:48">
      <c r="D722" s="159">
        <v>715</v>
      </c>
      <c r="F722" s="159" t="str">
        <f t="shared" si="264"/>
        <v/>
      </c>
      <c r="G722" s="159" t="str">
        <f t="shared" si="264"/>
        <v/>
      </c>
      <c r="H722" s="159" t="str">
        <f t="shared" si="264"/>
        <v/>
      </c>
      <c r="I722" s="159" t="str">
        <f t="shared" si="264"/>
        <v/>
      </c>
      <c r="J722" s="159" t="str">
        <f t="shared" si="264"/>
        <v/>
      </c>
      <c r="K722" s="292"/>
      <c r="L722" s="292"/>
      <c r="N722" s="319">
        <v>-5.5297840783954416E-2</v>
      </c>
      <c r="P722" s="319">
        <v>3.8476754954988425E-3</v>
      </c>
      <c r="R722" s="319">
        <v>0.46201863447253988</v>
      </c>
      <c r="AC722" s="300" t="str">
        <f t="shared" si="252"/>
        <v/>
      </c>
      <c r="AD722" s="300" t="str">
        <f t="shared" si="250"/>
        <v/>
      </c>
      <c r="AE722" s="300" t="str">
        <f t="shared" si="248"/>
        <v/>
      </c>
      <c r="AF722" s="300" t="str">
        <f t="shared" si="249"/>
        <v/>
      </c>
      <c r="AI722" s="63" t="str">
        <f t="shared" si="253"/>
        <v/>
      </c>
      <c r="AJ722" s="106" t="str">
        <f t="shared" si="254"/>
        <v/>
      </c>
      <c r="AK722" s="106" t="str">
        <f t="shared" si="255"/>
        <v/>
      </c>
      <c r="AL722" s="106" t="str">
        <f t="shared" si="256"/>
        <v/>
      </c>
      <c r="AM722" s="106" t="str">
        <f t="shared" si="257"/>
        <v/>
      </c>
      <c r="AN722" s="106" t="str">
        <f t="shared" si="258"/>
        <v/>
      </c>
      <c r="AR722" s="106" t="str">
        <f t="shared" si="259"/>
        <v/>
      </c>
      <c r="AS722" s="106" t="str">
        <f t="shared" si="260"/>
        <v/>
      </c>
      <c r="AT722" s="106" t="str">
        <f t="shared" si="261"/>
        <v/>
      </c>
      <c r="AU722" s="106" t="str">
        <f t="shared" si="262"/>
        <v/>
      </c>
      <c r="AV722" s="106" t="str">
        <f t="shared" si="263"/>
        <v/>
      </c>
    </row>
    <row r="723" spans="4:48">
      <c r="D723" s="159">
        <v>716</v>
      </c>
      <c r="F723" s="159" t="str">
        <f t="shared" si="264"/>
        <v/>
      </c>
      <c r="G723" s="159" t="str">
        <f t="shared" si="264"/>
        <v/>
      </c>
      <c r="H723" s="159" t="str">
        <f t="shared" si="264"/>
        <v/>
      </c>
      <c r="I723" s="159" t="str">
        <f t="shared" si="264"/>
        <v/>
      </c>
      <c r="J723" s="159" t="str">
        <f t="shared" si="264"/>
        <v/>
      </c>
      <c r="K723" s="292"/>
      <c r="L723" s="292"/>
      <c r="N723" s="319">
        <v>-3.1983400657087858E-2</v>
      </c>
      <c r="P723" s="319">
        <v>4.1425299623967082E-3</v>
      </c>
      <c r="R723" s="319">
        <v>0.50555850496192023</v>
      </c>
      <c r="AC723" s="300" t="str">
        <f t="shared" si="252"/>
        <v/>
      </c>
      <c r="AD723" s="300" t="str">
        <f t="shared" si="250"/>
        <v/>
      </c>
      <c r="AE723" s="300" t="str">
        <f t="shared" si="248"/>
        <v/>
      </c>
      <c r="AF723" s="300" t="str">
        <f t="shared" si="249"/>
        <v/>
      </c>
      <c r="AI723" s="63" t="str">
        <f t="shared" si="253"/>
        <v/>
      </c>
      <c r="AJ723" s="106" t="str">
        <f t="shared" si="254"/>
        <v/>
      </c>
      <c r="AK723" s="106" t="str">
        <f t="shared" si="255"/>
        <v/>
      </c>
      <c r="AL723" s="106" t="str">
        <f t="shared" si="256"/>
        <v/>
      </c>
      <c r="AM723" s="106" t="str">
        <f t="shared" si="257"/>
        <v/>
      </c>
      <c r="AN723" s="106" t="str">
        <f t="shared" si="258"/>
        <v/>
      </c>
      <c r="AR723" s="106" t="str">
        <f t="shared" si="259"/>
        <v/>
      </c>
      <c r="AS723" s="106" t="str">
        <f t="shared" si="260"/>
        <v/>
      </c>
      <c r="AT723" s="106" t="str">
        <f t="shared" si="261"/>
        <v/>
      </c>
      <c r="AU723" s="106" t="str">
        <f t="shared" si="262"/>
        <v/>
      </c>
      <c r="AV723" s="106" t="str">
        <f t="shared" si="263"/>
        <v/>
      </c>
    </row>
    <row r="724" spans="4:48">
      <c r="D724" s="159">
        <v>717</v>
      </c>
      <c r="F724" s="159" t="str">
        <f t="shared" si="264"/>
        <v/>
      </c>
      <c r="G724" s="159" t="str">
        <f t="shared" si="264"/>
        <v/>
      </c>
      <c r="H724" s="159" t="str">
        <f t="shared" si="264"/>
        <v/>
      </c>
      <c r="I724" s="159" t="str">
        <f t="shared" si="264"/>
        <v/>
      </c>
      <c r="J724" s="159" t="str">
        <f t="shared" si="264"/>
        <v/>
      </c>
      <c r="K724" s="292"/>
      <c r="L724" s="292"/>
      <c r="N724" s="319">
        <v>-5.0195184690617137E-2</v>
      </c>
      <c r="P724" s="319">
        <v>2.9340715386210708E-3</v>
      </c>
      <c r="R724" s="319">
        <v>0.33449434850529092</v>
      </c>
      <c r="AC724" s="300" t="str">
        <f t="shared" si="252"/>
        <v/>
      </c>
      <c r="AD724" s="300" t="str">
        <f t="shared" si="250"/>
        <v/>
      </c>
      <c r="AE724" s="300" t="str">
        <f t="shared" si="248"/>
        <v/>
      </c>
      <c r="AF724" s="300" t="str">
        <f t="shared" si="249"/>
        <v/>
      </c>
      <c r="AI724" s="63" t="str">
        <f t="shared" si="253"/>
        <v/>
      </c>
      <c r="AJ724" s="106" t="str">
        <f t="shared" si="254"/>
        <v/>
      </c>
      <c r="AK724" s="106" t="str">
        <f t="shared" si="255"/>
        <v/>
      </c>
      <c r="AL724" s="106" t="str">
        <f t="shared" si="256"/>
        <v/>
      </c>
      <c r="AM724" s="106" t="str">
        <f t="shared" si="257"/>
        <v/>
      </c>
      <c r="AN724" s="106" t="str">
        <f t="shared" si="258"/>
        <v/>
      </c>
      <c r="AR724" s="106" t="str">
        <f t="shared" si="259"/>
        <v/>
      </c>
      <c r="AS724" s="106" t="str">
        <f t="shared" si="260"/>
        <v/>
      </c>
      <c r="AT724" s="106" t="str">
        <f t="shared" si="261"/>
        <v/>
      </c>
      <c r="AU724" s="106" t="str">
        <f t="shared" si="262"/>
        <v/>
      </c>
      <c r="AV724" s="106" t="str">
        <f t="shared" si="263"/>
        <v/>
      </c>
    </row>
    <row r="725" spans="4:48">
      <c r="D725" s="159">
        <v>718</v>
      </c>
      <c r="F725" s="159" t="str">
        <f t="shared" si="264"/>
        <v/>
      </c>
      <c r="G725" s="159" t="str">
        <f t="shared" si="264"/>
        <v/>
      </c>
      <c r="H725" s="159" t="str">
        <f t="shared" si="264"/>
        <v/>
      </c>
      <c r="I725" s="159" t="str">
        <f t="shared" si="264"/>
        <v/>
      </c>
      <c r="J725" s="159" t="str">
        <f t="shared" si="264"/>
        <v/>
      </c>
      <c r="K725" s="292"/>
      <c r="L725" s="292"/>
      <c r="N725" s="319">
        <v>-3.1983400657088122E-2</v>
      </c>
      <c r="P725" s="319">
        <v>3.777591948297401E-3</v>
      </c>
      <c r="R725" s="319">
        <v>0.45191761378053896</v>
      </c>
      <c r="AC725" s="300" t="str">
        <f t="shared" si="252"/>
        <v/>
      </c>
      <c r="AD725" s="300" t="str">
        <f t="shared" si="250"/>
        <v/>
      </c>
      <c r="AE725" s="300" t="str">
        <f t="shared" si="248"/>
        <v/>
      </c>
      <c r="AF725" s="300" t="str">
        <f t="shared" si="249"/>
        <v/>
      </c>
      <c r="AI725" s="63" t="str">
        <f t="shared" si="253"/>
        <v/>
      </c>
      <c r="AJ725" s="106" t="str">
        <f t="shared" si="254"/>
        <v/>
      </c>
      <c r="AK725" s="106" t="str">
        <f t="shared" si="255"/>
        <v/>
      </c>
      <c r="AL725" s="106" t="str">
        <f t="shared" si="256"/>
        <v/>
      </c>
      <c r="AM725" s="106" t="str">
        <f t="shared" si="257"/>
        <v/>
      </c>
      <c r="AN725" s="106" t="str">
        <f t="shared" si="258"/>
        <v/>
      </c>
      <c r="AR725" s="106" t="str">
        <f t="shared" si="259"/>
        <v/>
      </c>
      <c r="AS725" s="106" t="str">
        <f t="shared" si="260"/>
        <v/>
      </c>
      <c r="AT725" s="106" t="str">
        <f t="shared" si="261"/>
        <v/>
      </c>
      <c r="AU725" s="106" t="str">
        <f t="shared" si="262"/>
        <v/>
      </c>
      <c r="AV725" s="106" t="str">
        <f t="shared" si="263"/>
        <v/>
      </c>
    </row>
    <row r="726" spans="4:48">
      <c r="D726" s="159">
        <v>719</v>
      </c>
      <c r="F726" s="159" t="str">
        <f t="shared" si="264"/>
        <v/>
      </c>
      <c r="G726" s="159" t="str">
        <f t="shared" si="264"/>
        <v/>
      </c>
      <c r="H726" s="159" t="str">
        <f t="shared" si="264"/>
        <v/>
      </c>
      <c r="I726" s="159" t="str">
        <f t="shared" si="264"/>
        <v/>
      </c>
      <c r="J726" s="159" t="str">
        <f t="shared" si="264"/>
        <v/>
      </c>
      <c r="K726" s="292"/>
      <c r="L726" s="292"/>
      <c r="N726" s="319">
        <v>-4.4655470328257701E-2</v>
      </c>
      <c r="P726" s="319">
        <v>3.5060986638000163E-3</v>
      </c>
      <c r="R726" s="319">
        <v>0.4131910883520693</v>
      </c>
      <c r="AC726" s="300" t="str">
        <f t="shared" si="252"/>
        <v/>
      </c>
      <c r="AD726" s="300" t="str">
        <f t="shared" si="250"/>
        <v/>
      </c>
      <c r="AE726" s="300" t="str">
        <f t="shared" si="248"/>
        <v/>
      </c>
      <c r="AF726" s="300" t="str">
        <f t="shared" si="249"/>
        <v/>
      </c>
      <c r="AI726" s="63" t="str">
        <f t="shared" si="253"/>
        <v/>
      </c>
      <c r="AJ726" s="106" t="str">
        <f t="shared" si="254"/>
        <v/>
      </c>
      <c r="AK726" s="106" t="str">
        <f t="shared" si="255"/>
        <v/>
      </c>
      <c r="AL726" s="106" t="str">
        <f t="shared" si="256"/>
        <v/>
      </c>
      <c r="AM726" s="106" t="str">
        <f t="shared" si="257"/>
        <v/>
      </c>
      <c r="AN726" s="106" t="str">
        <f t="shared" si="258"/>
        <v/>
      </c>
      <c r="AR726" s="106" t="str">
        <f t="shared" si="259"/>
        <v/>
      </c>
      <c r="AS726" s="106" t="str">
        <f t="shared" si="260"/>
        <v/>
      </c>
      <c r="AT726" s="106" t="str">
        <f t="shared" si="261"/>
        <v/>
      </c>
      <c r="AU726" s="106" t="str">
        <f t="shared" si="262"/>
        <v/>
      </c>
      <c r="AV726" s="106" t="str">
        <f t="shared" si="263"/>
        <v/>
      </c>
    </row>
    <row r="727" spans="4:48">
      <c r="D727" s="159">
        <v>720</v>
      </c>
      <c r="F727" s="159" t="str">
        <f t="shared" si="264"/>
        <v/>
      </c>
      <c r="G727" s="159" t="str">
        <f t="shared" si="264"/>
        <v/>
      </c>
      <c r="H727" s="159" t="str">
        <f t="shared" si="264"/>
        <v/>
      </c>
      <c r="I727" s="159" t="str">
        <f t="shared" si="264"/>
        <v/>
      </c>
      <c r="J727" s="159" t="str">
        <f t="shared" si="264"/>
        <v/>
      </c>
      <c r="K727" s="292"/>
      <c r="L727" s="292"/>
      <c r="N727" s="319">
        <v>-3.1983400657088011E-2</v>
      </c>
      <c r="P727" s="319">
        <v>3.6929881230038653E-3</v>
      </c>
      <c r="R727" s="319">
        <v>0.43956091873652237</v>
      </c>
      <c r="AC727" s="300" t="str">
        <f t="shared" si="252"/>
        <v/>
      </c>
      <c r="AD727" s="300" t="str">
        <f t="shared" si="250"/>
        <v/>
      </c>
      <c r="AE727" s="300" t="str">
        <f t="shared" si="248"/>
        <v/>
      </c>
      <c r="AF727" s="300" t="str">
        <f t="shared" si="249"/>
        <v/>
      </c>
      <c r="AI727" s="63" t="str">
        <f t="shared" si="253"/>
        <v/>
      </c>
      <c r="AJ727" s="106" t="str">
        <f t="shared" si="254"/>
        <v/>
      </c>
      <c r="AK727" s="106" t="str">
        <f t="shared" si="255"/>
        <v/>
      </c>
      <c r="AL727" s="106" t="str">
        <f t="shared" si="256"/>
        <v/>
      </c>
      <c r="AM727" s="106" t="str">
        <f t="shared" si="257"/>
        <v/>
      </c>
      <c r="AN727" s="106" t="str">
        <f t="shared" si="258"/>
        <v/>
      </c>
      <c r="AR727" s="106" t="str">
        <f t="shared" si="259"/>
        <v/>
      </c>
      <c r="AS727" s="106" t="str">
        <f t="shared" si="260"/>
        <v/>
      </c>
      <c r="AT727" s="106" t="str">
        <f t="shared" si="261"/>
        <v/>
      </c>
      <c r="AU727" s="106" t="str">
        <f t="shared" si="262"/>
        <v/>
      </c>
      <c r="AV727" s="106" t="str">
        <f t="shared" si="263"/>
        <v/>
      </c>
    </row>
    <row r="728" spans="4:48">
      <c r="D728" s="159">
        <v>721</v>
      </c>
      <c r="F728" s="159" t="str">
        <f t="shared" ref="F728:J737" si="265">IF($C$5=0,IF($D728&gt;$A$5,"",INDIRECT(CONCATENATE("B",RANDBETWEEN(11,$D$5)))),IF($D728&gt;$A$5,"",$C$3*INDIRECT(CONCATENATE("B",RANDBETWEEN(11,$D$5)))))</f>
        <v/>
      </c>
      <c r="G728" s="159" t="str">
        <f t="shared" si="265"/>
        <v/>
      </c>
      <c r="H728" s="159" t="str">
        <f t="shared" si="265"/>
        <v/>
      </c>
      <c r="I728" s="159" t="str">
        <f t="shared" si="265"/>
        <v/>
      </c>
      <c r="J728" s="159" t="str">
        <f t="shared" si="265"/>
        <v/>
      </c>
      <c r="K728" s="292"/>
      <c r="L728" s="292"/>
      <c r="N728" s="319">
        <v>-1.612165419554442E-2</v>
      </c>
      <c r="P728" s="319">
        <v>5.806209599348894E-3</v>
      </c>
      <c r="R728" s="319">
        <v>0.7780520154324122</v>
      </c>
      <c r="AC728" s="300" t="str">
        <f t="shared" si="252"/>
        <v/>
      </c>
      <c r="AD728" s="300" t="str">
        <f t="shared" si="250"/>
        <v/>
      </c>
      <c r="AE728" s="300" t="str">
        <f t="shared" si="248"/>
        <v/>
      </c>
      <c r="AF728" s="300" t="str">
        <f t="shared" si="249"/>
        <v/>
      </c>
      <c r="AI728" s="63" t="str">
        <f t="shared" si="253"/>
        <v/>
      </c>
      <c r="AJ728" s="106" t="str">
        <f t="shared" si="254"/>
        <v/>
      </c>
      <c r="AK728" s="106" t="str">
        <f t="shared" si="255"/>
        <v/>
      </c>
      <c r="AL728" s="106" t="str">
        <f t="shared" si="256"/>
        <v/>
      </c>
      <c r="AM728" s="106" t="str">
        <f t="shared" si="257"/>
        <v/>
      </c>
      <c r="AN728" s="106" t="str">
        <f t="shared" si="258"/>
        <v/>
      </c>
      <c r="AR728" s="106" t="str">
        <f t="shared" si="259"/>
        <v/>
      </c>
      <c r="AS728" s="106" t="str">
        <f t="shared" si="260"/>
        <v/>
      </c>
      <c r="AT728" s="106" t="str">
        <f t="shared" si="261"/>
        <v/>
      </c>
      <c r="AU728" s="106" t="str">
        <f t="shared" si="262"/>
        <v/>
      </c>
      <c r="AV728" s="106" t="str">
        <f t="shared" si="263"/>
        <v/>
      </c>
    </row>
    <row r="729" spans="4:48">
      <c r="D729" s="159">
        <v>722</v>
      </c>
      <c r="F729" s="159" t="str">
        <f t="shared" si="265"/>
        <v/>
      </c>
      <c r="G729" s="159" t="str">
        <f t="shared" si="265"/>
        <v/>
      </c>
      <c r="H729" s="159" t="str">
        <f t="shared" si="265"/>
        <v/>
      </c>
      <c r="I729" s="159" t="str">
        <f t="shared" si="265"/>
        <v/>
      </c>
      <c r="J729" s="159" t="str">
        <f t="shared" si="265"/>
        <v/>
      </c>
      <c r="K729" s="292"/>
      <c r="L729" s="292"/>
      <c r="N729" s="319">
        <v>-2.8250431517783239E-2</v>
      </c>
      <c r="P729" s="319">
        <v>3.9790016855933384E-3</v>
      </c>
      <c r="R729" s="319">
        <v>0.48139926036585523</v>
      </c>
      <c r="AC729" s="300" t="str">
        <f t="shared" si="252"/>
        <v/>
      </c>
      <c r="AD729" s="300" t="str">
        <f t="shared" si="250"/>
        <v/>
      </c>
      <c r="AE729" s="300" t="str">
        <f t="shared" si="248"/>
        <v/>
      </c>
      <c r="AF729" s="300" t="str">
        <f t="shared" si="249"/>
        <v/>
      </c>
      <c r="AI729" s="63" t="str">
        <f t="shared" si="253"/>
        <v/>
      </c>
      <c r="AJ729" s="106" t="str">
        <f t="shared" si="254"/>
        <v/>
      </c>
      <c r="AK729" s="106" t="str">
        <f t="shared" si="255"/>
        <v/>
      </c>
      <c r="AL729" s="106" t="str">
        <f t="shared" si="256"/>
        <v/>
      </c>
      <c r="AM729" s="106" t="str">
        <f t="shared" si="257"/>
        <v/>
      </c>
      <c r="AN729" s="106" t="str">
        <f t="shared" si="258"/>
        <v/>
      </c>
      <c r="AR729" s="106" t="str">
        <f t="shared" si="259"/>
        <v/>
      </c>
      <c r="AS729" s="106" t="str">
        <f t="shared" si="260"/>
        <v/>
      </c>
      <c r="AT729" s="106" t="str">
        <f t="shared" si="261"/>
        <v/>
      </c>
      <c r="AU729" s="106" t="str">
        <f t="shared" si="262"/>
        <v/>
      </c>
      <c r="AV729" s="106" t="str">
        <f t="shared" si="263"/>
        <v/>
      </c>
    </row>
    <row r="730" spans="4:48">
      <c r="D730" s="159">
        <v>723</v>
      </c>
      <c r="F730" s="159" t="str">
        <f t="shared" si="265"/>
        <v/>
      </c>
      <c r="G730" s="159" t="str">
        <f t="shared" si="265"/>
        <v/>
      </c>
      <c r="H730" s="159" t="str">
        <f t="shared" si="265"/>
        <v/>
      </c>
      <c r="I730" s="159" t="str">
        <f t="shared" si="265"/>
        <v/>
      </c>
      <c r="J730" s="159" t="str">
        <f t="shared" si="265"/>
        <v/>
      </c>
      <c r="K730" s="292"/>
      <c r="L730" s="292"/>
      <c r="N730" s="319">
        <v>-2.4084752413018815E-2</v>
      </c>
      <c r="P730" s="319">
        <v>5.5902795839608633E-3</v>
      </c>
      <c r="R730" s="319">
        <v>0.73985606070100207</v>
      </c>
      <c r="AC730" s="300" t="str">
        <f t="shared" si="252"/>
        <v/>
      </c>
      <c r="AD730" s="300" t="str">
        <f t="shared" si="250"/>
        <v/>
      </c>
      <c r="AE730" s="300" t="str">
        <f t="shared" si="248"/>
        <v/>
      </c>
      <c r="AF730" s="300" t="str">
        <f t="shared" si="249"/>
        <v/>
      </c>
      <c r="AI730" s="63" t="str">
        <f t="shared" si="253"/>
        <v/>
      </c>
      <c r="AJ730" s="106" t="str">
        <f t="shared" si="254"/>
        <v/>
      </c>
      <c r="AK730" s="106" t="str">
        <f t="shared" si="255"/>
        <v/>
      </c>
      <c r="AL730" s="106" t="str">
        <f t="shared" si="256"/>
        <v/>
      </c>
      <c r="AM730" s="106" t="str">
        <f t="shared" si="257"/>
        <v/>
      </c>
      <c r="AN730" s="106" t="str">
        <f t="shared" si="258"/>
        <v/>
      </c>
      <c r="AR730" s="106" t="str">
        <f t="shared" si="259"/>
        <v/>
      </c>
      <c r="AS730" s="106" t="str">
        <f t="shared" si="260"/>
        <v/>
      </c>
      <c r="AT730" s="106" t="str">
        <f t="shared" si="261"/>
        <v/>
      </c>
      <c r="AU730" s="106" t="str">
        <f t="shared" si="262"/>
        <v/>
      </c>
      <c r="AV730" s="106" t="str">
        <f t="shared" si="263"/>
        <v/>
      </c>
    </row>
    <row r="731" spans="4:48">
      <c r="D731" s="159">
        <v>724</v>
      </c>
      <c r="F731" s="159" t="str">
        <f t="shared" si="265"/>
        <v/>
      </c>
      <c r="G731" s="159" t="str">
        <f t="shared" si="265"/>
        <v/>
      </c>
      <c r="H731" s="159" t="str">
        <f t="shared" si="265"/>
        <v/>
      </c>
      <c r="I731" s="159" t="str">
        <f t="shared" si="265"/>
        <v/>
      </c>
      <c r="J731" s="159" t="str">
        <f t="shared" si="265"/>
        <v/>
      </c>
      <c r="K731" s="292"/>
      <c r="L731" s="292"/>
      <c r="N731" s="319">
        <v>-3.1983400657088164E-2</v>
      </c>
      <c r="P731" s="319">
        <v>5.6837243135627871E-3</v>
      </c>
      <c r="R731" s="319">
        <v>0.75601369754137671</v>
      </c>
      <c r="AC731" s="300" t="str">
        <f t="shared" si="252"/>
        <v/>
      </c>
      <c r="AD731" s="300" t="str">
        <f t="shared" si="250"/>
        <v/>
      </c>
      <c r="AE731" s="300" t="str">
        <f t="shared" si="248"/>
        <v/>
      </c>
      <c r="AF731" s="300" t="str">
        <f t="shared" si="249"/>
        <v/>
      </c>
      <c r="AI731" s="63" t="str">
        <f t="shared" si="253"/>
        <v/>
      </c>
      <c r="AJ731" s="106" t="str">
        <f t="shared" si="254"/>
        <v/>
      </c>
      <c r="AK731" s="106" t="str">
        <f t="shared" si="255"/>
        <v/>
      </c>
      <c r="AL731" s="106" t="str">
        <f t="shared" si="256"/>
        <v/>
      </c>
      <c r="AM731" s="106" t="str">
        <f t="shared" si="257"/>
        <v/>
      </c>
      <c r="AN731" s="106" t="str">
        <f t="shared" si="258"/>
        <v/>
      </c>
      <c r="AR731" s="106" t="str">
        <f t="shared" si="259"/>
        <v/>
      </c>
      <c r="AS731" s="106" t="str">
        <f t="shared" si="260"/>
        <v/>
      </c>
      <c r="AT731" s="106" t="str">
        <f t="shared" si="261"/>
        <v/>
      </c>
      <c r="AU731" s="106" t="str">
        <f t="shared" si="262"/>
        <v/>
      </c>
      <c r="AV731" s="106" t="str">
        <f t="shared" si="263"/>
        <v/>
      </c>
    </row>
    <row r="732" spans="4:48">
      <c r="D732" s="159">
        <v>725</v>
      </c>
      <c r="F732" s="159" t="str">
        <f t="shared" si="265"/>
        <v/>
      </c>
      <c r="G732" s="159" t="str">
        <f t="shared" si="265"/>
        <v/>
      </c>
      <c r="H732" s="159" t="str">
        <f t="shared" si="265"/>
        <v/>
      </c>
      <c r="I732" s="159" t="str">
        <f t="shared" si="265"/>
        <v/>
      </c>
      <c r="J732" s="159" t="str">
        <f t="shared" si="265"/>
        <v/>
      </c>
      <c r="K732" s="292"/>
      <c r="L732" s="292"/>
      <c r="N732" s="319">
        <v>-3.1983400657087907E-2</v>
      </c>
      <c r="P732" s="319">
        <v>4.8080018171775809E-3</v>
      </c>
      <c r="R732" s="319">
        <v>0.60914939625637277</v>
      </c>
      <c r="AC732" s="300" t="str">
        <f t="shared" si="252"/>
        <v/>
      </c>
      <c r="AD732" s="300" t="str">
        <f t="shared" si="250"/>
        <v/>
      </c>
      <c r="AE732" s="300" t="str">
        <f t="shared" si="248"/>
        <v/>
      </c>
      <c r="AF732" s="300" t="str">
        <f t="shared" si="249"/>
        <v/>
      </c>
      <c r="AI732" s="63" t="str">
        <f t="shared" si="253"/>
        <v/>
      </c>
      <c r="AJ732" s="106" t="str">
        <f t="shared" si="254"/>
        <v/>
      </c>
      <c r="AK732" s="106" t="str">
        <f t="shared" si="255"/>
        <v/>
      </c>
      <c r="AL732" s="106" t="str">
        <f t="shared" si="256"/>
        <v/>
      </c>
      <c r="AM732" s="106" t="str">
        <f t="shared" si="257"/>
        <v/>
      </c>
      <c r="AN732" s="106" t="str">
        <f t="shared" si="258"/>
        <v/>
      </c>
      <c r="AR732" s="106" t="str">
        <f t="shared" si="259"/>
        <v/>
      </c>
      <c r="AS732" s="106" t="str">
        <f t="shared" si="260"/>
        <v/>
      </c>
      <c r="AT732" s="106" t="str">
        <f t="shared" si="261"/>
        <v/>
      </c>
      <c r="AU732" s="106" t="str">
        <f t="shared" si="262"/>
        <v/>
      </c>
      <c r="AV732" s="106" t="str">
        <f t="shared" si="263"/>
        <v/>
      </c>
    </row>
    <row r="733" spans="4:48">
      <c r="D733" s="159">
        <v>726</v>
      </c>
      <c r="F733" s="159" t="str">
        <f t="shared" si="265"/>
        <v/>
      </c>
      <c r="G733" s="159" t="str">
        <f t="shared" si="265"/>
        <v/>
      </c>
      <c r="H733" s="159" t="str">
        <f t="shared" si="265"/>
        <v/>
      </c>
      <c r="I733" s="159" t="str">
        <f t="shared" si="265"/>
        <v/>
      </c>
      <c r="J733" s="159" t="str">
        <f t="shared" si="265"/>
        <v/>
      </c>
      <c r="K733" s="292"/>
      <c r="L733" s="292"/>
      <c r="N733" s="319">
        <v>-1.6121654195544417E-2</v>
      </c>
      <c r="P733" s="319">
        <v>5.2954251170629942E-3</v>
      </c>
      <c r="R733" s="319">
        <v>0.68954044207613552</v>
      </c>
      <c r="AC733" s="300" t="str">
        <f t="shared" si="252"/>
        <v/>
      </c>
      <c r="AD733" s="300" t="str">
        <f t="shared" si="250"/>
        <v/>
      </c>
      <c r="AE733" s="300" t="str">
        <f t="shared" si="248"/>
        <v/>
      </c>
      <c r="AF733" s="300" t="str">
        <f t="shared" si="249"/>
        <v/>
      </c>
      <c r="AI733" s="63" t="str">
        <f t="shared" si="253"/>
        <v/>
      </c>
      <c r="AJ733" s="106" t="str">
        <f t="shared" si="254"/>
        <v/>
      </c>
      <c r="AK733" s="106" t="str">
        <f t="shared" si="255"/>
        <v/>
      </c>
      <c r="AL733" s="106" t="str">
        <f t="shared" si="256"/>
        <v/>
      </c>
      <c r="AM733" s="106" t="str">
        <f t="shared" si="257"/>
        <v/>
      </c>
      <c r="AN733" s="106" t="str">
        <f t="shared" si="258"/>
        <v/>
      </c>
      <c r="AR733" s="106" t="str">
        <f t="shared" si="259"/>
        <v/>
      </c>
      <c r="AS733" s="106" t="str">
        <f t="shared" si="260"/>
        <v/>
      </c>
      <c r="AT733" s="106" t="str">
        <f t="shared" si="261"/>
        <v/>
      </c>
      <c r="AU733" s="106" t="str">
        <f t="shared" si="262"/>
        <v/>
      </c>
      <c r="AV733" s="106" t="str">
        <f t="shared" si="263"/>
        <v/>
      </c>
    </row>
    <row r="734" spans="4:48">
      <c r="D734" s="159">
        <v>727</v>
      </c>
      <c r="F734" s="159" t="str">
        <f t="shared" si="265"/>
        <v/>
      </c>
      <c r="G734" s="159" t="str">
        <f t="shared" si="265"/>
        <v/>
      </c>
      <c r="H734" s="159" t="str">
        <f t="shared" si="265"/>
        <v/>
      </c>
      <c r="I734" s="159" t="str">
        <f t="shared" si="265"/>
        <v/>
      </c>
      <c r="J734" s="159" t="str">
        <f t="shared" si="265"/>
        <v/>
      </c>
      <c r="K734" s="292"/>
      <c r="L734" s="292"/>
      <c r="N734" s="319">
        <v>-5.5297840783954416E-2</v>
      </c>
      <c r="P734" s="319">
        <v>4.854724181978542E-3</v>
      </c>
      <c r="R734" s="319">
        <v>0.61660402619052657</v>
      </c>
      <c r="AC734" s="300" t="str">
        <f t="shared" si="252"/>
        <v/>
      </c>
      <c r="AD734" s="300" t="str">
        <f t="shared" si="250"/>
        <v/>
      </c>
      <c r="AE734" s="300" t="str">
        <f t="shared" si="248"/>
        <v/>
      </c>
      <c r="AF734" s="300" t="str">
        <f t="shared" si="249"/>
        <v/>
      </c>
      <c r="AI734" s="63" t="str">
        <f t="shared" si="253"/>
        <v/>
      </c>
      <c r="AJ734" s="106" t="str">
        <f t="shared" si="254"/>
        <v/>
      </c>
      <c r="AK734" s="106" t="str">
        <f t="shared" si="255"/>
        <v/>
      </c>
      <c r="AL734" s="106" t="str">
        <f t="shared" si="256"/>
        <v/>
      </c>
      <c r="AM734" s="106" t="str">
        <f t="shared" si="257"/>
        <v/>
      </c>
      <c r="AN734" s="106" t="str">
        <f t="shared" si="258"/>
        <v/>
      </c>
      <c r="AR734" s="106" t="str">
        <f t="shared" si="259"/>
        <v/>
      </c>
      <c r="AS734" s="106" t="str">
        <f t="shared" si="260"/>
        <v/>
      </c>
      <c r="AT734" s="106" t="str">
        <f t="shared" si="261"/>
        <v/>
      </c>
      <c r="AU734" s="106" t="str">
        <f t="shared" si="262"/>
        <v/>
      </c>
      <c r="AV734" s="106" t="str">
        <f t="shared" si="263"/>
        <v/>
      </c>
    </row>
    <row r="735" spans="4:48">
      <c r="D735" s="159">
        <v>728</v>
      </c>
      <c r="F735" s="159" t="str">
        <f t="shared" si="265"/>
        <v/>
      </c>
      <c r="G735" s="159" t="str">
        <f t="shared" si="265"/>
        <v/>
      </c>
      <c r="H735" s="159" t="str">
        <f t="shared" si="265"/>
        <v/>
      </c>
      <c r="I735" s="159" t="str">
        <f t="shared" si="265"/>
        <v/>
      </c>
      <c r="J735" s="159" t="str">
        <f t="shared" si="265"/>
        <v/>
      </c>
      <c r="K735" s="292"/>
      <c r="L735" s="292"/>
      <c r="N735" s="319">
        <v>-3.9818120558775011E-2</v>
      </c>
      <c r="P735" s="319">
        <v>5.8295707817493762E-3</v>
      </c>
      <c r="R735" s="319">
        <v>0.78216580503377631</v>
      </c>
      <c r="AC735" s="300" t="str">
        <f t="shared" si="252"/>
        <v/>
      </c>
      <c r="AD735" s="300" t="str">
        <f t="shared" si="250"/>
        <v/>
      </c>
      <c r="AE735" s="300" t="str">
        <f t="shared" si="248"/>
        <v/>
      </c>
      <c r="AF735" s="300" t="str">
        <f t="shared" si="249"/>
        <v/>
      </c>
      <c r="AI735" s="63" t="str">
        <f t="shared" si="253"/>
        <v/>
      </c>
      <c r="AJ735" s="106" t="str">
        <f t="shared" si="254"/>
        <v/>
      </c>
      <c r="AK735" s="106" t="str">
        <f t="shared" si="255"/>
        <v/>
      </c>
      <c r="AL735" s="106" t="str">
        <f t="shared" si="256"/>
        <v/>
      </c>
      <c r="AM735" s="106" t="str">
        <f t="shared" si="257"/>
        <v/>
      </c>
      <c r="AN735" s="106" t="str">
        <f t="shared" si="258"/>
        <v/>
      </c>
      <c r="AR735" s="106" t="str">
        <f t="shared" si="259"/>
        <v/>
      </c>
      <c r="AS735" s="106" t="str">
        <f t="shared" si="260"/>
        <v/>
      </c>
      <c r="AT735" s="106" t="str">
        <f t="shared" si="261"/>
        <v/>
      </c>
      <c r="AU735" s="106" t="str">
        <f t="shared" si="262"/>
        <v/>
      </c>
      <c r="AV735" s="106" t="str">
        <f t="shared" si="263"/>
        <v/>
      </c>
    </row>
    <row r="736" spans="4:48">
      <c r="D736" s="159">
        <v>729</v>
      </c>
      <c r="F736" s="159" t="str">
        <f t="shared" si="265"/>
        <v/>
      </c>
      <c r="G736" s="159" t="str">
        <f t="shared" si="265"/>
        <v/>
      </c>
      <c r="H736" s="159" t="str">
        <f t="shared" si="265"/>
        <v/>
      </c>
      <c r="I736" s="159" t="str">
        <f t="shared" si="265"/>
        <v/>
      </c>
      <c r="J736" s="159" t="str">
        <f t="shared" si="265"/>
        <v/>
      </c>
      <c r="K736" s="292"/>
      <c r="L736" s="292"/>
      <c r="N736" s="319">
        <v>-2.4084752413018811E-2</v>
      </c>
      <c r="P736" s="319">
        <v>5.660363131162304E-3</v>
      </c>
      <c r="R736" s="319">
        <v>0.75196027508854324</v>
      </c>
      <c r="AC736" s="300" t="str">
        <f t="shared" si="252"/>
        <v/>
      </c>
      <c r="AD736" s="300" t="str">
        <f t="shared" si="250"/>
        <v/>
      </c>
      <c r="AE736" s="300" t="str">
        <f t="shared" si="248"/>
        <v/>
      </c>
      <c r="AF736" s="300" t="str">
        <f t="shared" si="249"/>
        <v/>
      </c>
      <c r="AI736" s="63" t="str">
        <f t="shared" si="253"/>
        <v/>
      </c>
      <c r="AJ736" s="106" t="str">
        <f t="shared" si="254"/>
        <v/>
      </c>
      <c r="AK736" s="106" t="str">
        <f t="shared" si="255"/>
        <v/>
      </c>
      <c r="AL736" s="106" t="str">
        <f t="shared" si="256"/>
        <v/>
      </c>
      <c r="AM736" s="106" t="str">
        <f t="shared" si="257"/>
        <v/>
      </c>
      <c r="AN736" s="106" t="str">
        <f t="shared" si="258"/>
        <v/>
      </c>
      <c r="AR736" s="106" t="str">
        <f t="shared" si="259"/>
        <v/>
      </c>
      <c r="AS736" s="106" t="str">
        <f t="shared" si="260"/>
        <v/>
      </c>
      <c r="AT736" s="106" t="str">
        <f t="shared" si="261"/>
        <v/>
      </c>
      <c r="AU736" s="106" t="str">
        <f t="shared" si="262"/>
        <v/>
      </c>
      <c r="AV736" s="106" t="str">
        <f t="shared" si="263"/>
        <v/>
      </c>
    </row>
    <row r="737" spans="4:48">
      <c r="D737" s="159">
        <v>730</v>
      </c>
      <c r="F737" s="159" t="str">
        <f t="shared" si="265"/>
        <v/>
      </c>
      <c r="G737" s="159" t="str">
        <f t="shared" si="265"/>
        <v/>
      </c>
      <c r="H737" s="159" t="str">
        <f t="shared" si="265"/>
        <v/>
      </c>
      <c r="I737" s="159" t="str">
        <f t="shared" si="265"/>
        <v/>
      </c>
      <c r="J737" s="159" t="str">
        <f t="shared" si="265"/>
        <v/>
      </c>
      <c r="K737" s="292"/>
      <c r="L737" s="292"/>
      <c r="N737" s="319">
        <v>-3.1983400657087935E-2</v>
      </c>
      <c r="P737" s="319">
        <v>3.8476754954988438E-3</v>
      </c>
      <c r="R737" s="319">
        <v>0.46201863447253921</v>
      </c>
      <c r="AC737" s="300" t="str">
        <f t="shared" si="252"/>
        <v/>
      </c>
      <c r="AD737" s="300" t="str">
        <f t="shared" si="250"/>
        <v/>
      </c>
      <c r="AE737" s="300" t="str">
        <f t="shared" si="248"/>
        <v/>
      </c>
      <c r="AF737" s="300" t="str">
        <f t="shared" si="249"/>
        <v/>
      </c>
      <c r="AI737" s="63" t="str">
        <f t="shared" si="253"/>
        <v/>
      </c>
      <c r="AJ737" s="106" t="str">
        <f t="shared" si="254"/>
        <v/>
      </c>
      <c r="AK737" s="106" t="str">
        <f t="shared" si="255"/>
        <v/>
      </c>
      <c r="AL737" s="106" t="str">
        <f t="shared" si="256"/>
        <v/>
      </c>
      <c r="AM737" s="106" t="str">
        <f t="shared" si="257"/>
        <v/>
      </c>
      <c r="AN737" s="106" t="str">
        <f t="shared" si="258"/>
        <v/>
      </c>
      <c r="AR737" s="106" t="str">
        <f t="shared" si="259"/>
        <v/>
      </c>
      <c r="AS737" s="106" t="str">
        <f t="shared" si="260"/>
        <v/>
      </c>
      <c r="AT737" s="106" t="str">
        <f t="shared" si="261"/>
        <v/>
      </c>
      <c r="AU737" s="106" t="str">
        <f t="shared" si="262"/>
        <v/>
      </c>
      <c r="AV737" s="106" t="str">
        <f t="shared" si="263"/>
        <v/>
      </c>
    </row>
    <row r="738" spans="4:48">
      <c r="D738" s="159">
        <v>731</v>
      </c>
      <c r="F738" s="159" t="str">
        <f t="shared" ref="F738:J747" si="266">IF($C$5=0,IF($D738&gt;$A$5,"",INDIRECT(CONCATENATE("B",RANDBETWEEN(11,$D$5)))),IF($D738&gt;$A$5,"",$C$3*INDIRECT(CONCATENATE("B",RANDBETWEEN(11,$D$5)))))</f>
        <v/>
      </c>
      <c r="G738" s="159" t="str">
        <f t="shared" si="266"/>
        <v/>
      </c>
      <c r="H738" s="159" t="str">
        <f t="shared" si="266"/>
        <v/>
      </c>
      <c r="I738" s="159" t="str">
        <f t="shared" si="266"/>
        <v/>
      </c>
      <c r="J738" s="159" t="str">
        <f t="shared" si="266"/>
        <v/>
      </c>
      <c r="K738" s="292"/>
      <c r="L738" s="292"/>
      <c r="N738" s="319">
        <v>-4.7589429527241135E-2</v>
      </c>
      <c r="P738" s="319">
        <v>3.1588424583174914E-3</v>
      </c>
      <c r="R738" s="319">
        <v>0.36474192477929268</v>
      </c>
      <c r="AC738" s="300" t="str">
        <f t="shared" si="252"/>
        <v/>
      </c>
      <c r="AD738" s="300" t="str">
        <f t="shared" si="250"/>
        <v/>
      </c>
      <c r="AE738" s="300" t="str">
        <f t="shared" si="248"/>
        <v/>
      </c>
      <c r="AF738" s="300" t="str">
        <f t="shared" si="249"/>
        <v/>
      </c>
      <c r="AI738" s="63" t="str">
        <f t="shared" si="253"/>
        <v/>
      </c>
      <c r="AJ738" s="106" t="str">
        <f t="shared" si="254"/>
        <v/>
      </c>
      <c r="AK738" s="106" t="str">
        <f t="shared" si="255"/>
        <v/>
      </c>
      <c r="AL738" s="106" t="str">
        <f t="shared" si="256"/>
        <v/>
      </c>
      <c r="AM738" s="106" t="str">
        <f t="shared" si="257"/>
        <v/>
      </c>
      <c r="AN738" s="106" t="str">
        <f t="shared" si="258"/>
        <v/>
      </c>
      <c r="AR738" s="106" t="str">
        <f t="shared" si="259"/>
        <v/>
      </c>
      <c r="AS738" s="106" t="str">
        <f t="shared" si="260"/>
        <v/>
      </c>
      <c r="AT738" s="106" t="str">
        <f t="shared" si="261"/>
        <v/>
      </c>
      <c r="AU738" s="106" t="str">
        <f t="shared" si="262"/>
        <v/>
      </c>
      <c r="AV738" s="106" t="str">
        <f t="shared" si="263"/>
        <v/>
      </c>
    </row>
    <row r="739" spans="4:48">
      <c r="D739" s="159">
        <v>732</v>
      </c>
      <c r="F739" s="159" t="str">
        <f t="shared" si="266"/>
        <v/>
      </c>
      <c r="G739" s="159" t="str">
        <f t="shared" si="266"/>
        <v/>
      </c>
      <c r="H739" s="159" t="str">
        <f t="shared" si="266"/>
        <v/>
      </c>
      <c r="I739" s="159" t="str">
        <f t="shared" si="266"/>
        <v/>
      </c>
      <c r="J739" s="159" t="str">
        <f t="shared" si="266"/>
        <v/>
      </c>
      <c r="K739" s="292"/>
      <c r="L739" s="292"/>
      <c r="N739" s="319">
        <v>-3.198340065708806E-2</v>
      </c>
      <c r="P739" s="319">
        <v>4.7379182699761359E-3</v>
      </c>
      <c r="R739" s="319">
        <v>0.59803185577853002</v>
      </c>
      <c r="AC739" s="300" t="str">
        <f t="shared" si="252"/>
        <v/>
      </c>
      <c r="AD739" s="300" t="str">
        <f t="shared" si="250"/>
        <v/>
      </c>
      <c r="AE739" s="300" t="str">
        <f t="shared" si="248"/>
        <v/>
      </c>
      <c r="AF739" s="300" t="str">
        <f t="shared" si="249"/>
        <v/>
      </c>
      <c r="AI739" s="63" t="str">
        <f t="shared" si="253"/>
        <v/>
      </c>
      <c r="AJ739" s="106" t="str">
        <f t="shared" si="254"/>
        <v/>
      </c>
      <c r="AK739" s="106" t="str">
        <f t="shared" si="255"/>
        <v/>
      </c>
      <c r="AL739" s="106" t="str">
        <f t="shared" si="256"/>
        <v/>
      </c>
      <c r="AM739" s="106" t="str">
        <f t="shared" si="257"/>
        <v/>
      </c>
      <c r="AN739" s="106" t="str">
        <f t="shared" si="258"/>
        <v/>
      </c>
      <c r="AR739" s="106" t="str">
        <f t="shared" si="259"/>
        <v/>
      </c>
      <c r="AS739" s="106" t="str">
        <f t="shared" si="260"/>
        <v/>
      </c>
      <c r="AT739" s="106" t="str">
        <f t="shared" si="261"/>
        <v/>
      </c>
      <c r="AU739" s="106" t="str">
        <f t="shared" si="262"/>
        <v/>
      </c>
      <c r="AV739" s="106" t="str">
        <f t="shared" si="263"/>
        <v/>
      </c>
    </row>
    <row r="740" spans="4:48">
      <c r="D740" s="159">
        <v>733</v>
      </c>
      <c r="F740" s="159" t="str">
        <f t="shared" si="266"/>
        <v/>
      </c>
      <c r="G740" s="159" t="str">
        <f t="shared" si="266"/>
        <v/>
      </c>
      <c r="H740" s="159" t="str">
        <f t="shared" si="266"/>
        <v/>
      </c>
      <c r="I740" s="159" t="str">
        <f t="shared" si="266"/>
        <v/>
      </c>
      <c r="J740" s="159" t="str">
        <f t="shared" si="266"/>
        <v/>
      </c>
      <c r="K740" s="292"/>
      <c r="L740" s="292"/>
      <c r="N740" s="319">
        <v>-4.5064967424741906E-2</v>
      </c>
      <c r="P740" s="319">
        <v>3.5995433934019406E-3</v>
      </c>
      <c r="R740" s="319">
        <v>0.4263150638966029</v>
      </c>
      <c r="AC740" s="300" t="str">
        <f t="shared" si="252"/>
        <v/>
      </c>
      <c r="AD740" s="300" t="str">
        <f t="shared" si="250"/>
        <v/>
      </c>
      <c r="AE740" s="300" t="str">
        <f t="shared" si="248"/>
        <v/>
      </c>
      <c r="AF740" s="300" t="str">
        <f t="shared" si="249"/>
        <v/>
      </c>
      <c r="AI740" s="63" t="str">
        <f t="shared" si="253"/>
        <v/>
      </c>
      <c r="AJ740" s="106" t="str">
        <f t="shared" si="254"/>
        <v/>
      </c>
      <c r="AK740" s="106" t="str">
        <f t="shared" si="255"/>
        <v/>
      </c>
      <c r="AL740" s="106" t="str">
        <f t="shared" si="256"/>
        <v/>
      </c>
      <c r="AM740" s="106" t="str">
        <f t="shared" si="257"/>
        <v/>
      </c>
      <c r="AN740" s="106" t="str">
        <f t="shared" si="258"/>
        <v/>
      </c>
      <c r="AR740" s="106" t="str">
        <f t="shared" si="259"/>
        <v/>
      </c>
      <c r="AS740" s="106" t="str">
        <f t="shared" si="260"/>
        <v/>
      </c>
      <c r="AT740" s="106" t="str">
        <f t="shared" si="261"/>
        <v/>
      </c>
      <c r="AU740" s="106" t="str">
        <f t="shared" si="262"/>
        <v/>
      </c>
      <c r="AV740" s="106" t="str">
        <f t="shared" si="263"/>
        <v/>
      </c>
    </row>
    <row r="741" spans="4:48">
      <c r="D741" s="159">
        <v>734</v>
      </c>
      <c r="F741" s="159" t="str">
        <f t="shared" si="266"/>
        <v/>
      </c>
      <c r="G741" s="159" t="str">
        <f t="shared" si="266"/>
        <v/>
      </c>
      <c r="H741" s="159" t="str">
        <f t="shared" si="266"/>
        <v/>
      </c>
      <c r="I741" s="159" t="str">
        <f t="shared" si="266"/>
        <v/>
      </c>
      <c r="J741" s="159" t="str">
        <f t="shared" si="266"/>
        <v/>
      </c>
      <c r="K741" s="292"/>
      <c r="L741" s="292"/>
      <c r="N741" s="319">
        <v>-2.4084752413018818E-2</v>
      </c>
      <c r="P741" s="319">
        <v>5.0561339192744846E-3</v>
      </c>
      <c r="R741" s="319">
        <v>0.64942968249236888</v>
      </c>
      <c r="AC741" s="300" t="str">
        <f t="shared" si="252"/>
        <v/>
      </c>
      <c r="AD741" s="300" t="str">
        <f t="shared" si="250"/>
        <v/>
      </c>
      <c r="AE741" s="300" t="str">
        <f t="shared" si="248"/>
        <v/>
      </c>
      <c r="AF741" s="300" t="str">
        <f t="shared" si="249"/>
        <v/>
      </c>
      <c r="AI741" s="63" t="str">
        <f t="shared" si="253"/>
        <v/>
      </c>
      <c r="AJ741" s="106" t="str">
        <f t="shared" si="254"/>
        <v/>
      </c>
      <c r="AK741" s="106" t="str">
        <f t="shared" si="255"/>
        <v/>
      </c>
      <c r="AL741" s="106" t="str">
        <f t="shared" si="256"/>
        <v/>
      </c>
      <c r="AM741" s="106" t="str">
        <f t="shared" si="257"/>
        <v/>
      </c>
      <c r="AN741" s="106" t="str">
        <f t="shared" si="258"/>
        <v/>
      </c>
      <c r="AR741" s="106" t="str">
        <f t="shared" si="259"/>
        <v/>
      </c>
      <c r="AS741" s="106" t="str">
        <f t="shared" si="260"/>
        <v/>
      </c>
      <c r="AT741" s="106" t="str">
        <f t="shared" si="261"/>
        <v/>
      </c>
      <c r="AU741" s="106" t="str">
        <f t="shared" si="262"/>
        <v/>
      </c>
      <c r="AV741" s="106" t="str">
        <f t="shared" si="263"/>
        <v/>
      </c>
    </row>
    <row r="742" spans="4:48">
      <c r="D742" s="159">
        <v>735</v>
      </c>
      <c r="F742" s="159" t="str">
        <f t="shared" si="266"/>
        <v/>
      </c>
      <c r="G742" s="159" t="str">
        <f t="shared" si="266"/>
        <v/>
      </c>
      <c r="H742" s="159" t="str">
        <f t="shared" si="266"/>
        <v/>
      </c>
      <c r="I742" s="159" t="str">
        <f t="shared" si="266"/>
        <v/>
      </c>
      <c r="J742" s="159" t="str">
        <f t="shared" si="266"/>
        <v/>
      </c>
      <c r="K742" s="292"/>
      <c r="L742" s="292"/>
      <c r="N742" s="319">
        <v>-2.4084752413018839E-2</v>
      </c>
      <c r="P742" s="319">
        <v>3.5761822110014596E-3</v>
      </c>
      <c r="R742" s="319">
        <v>0.42302268781040886</v>
      </c>
      <c r="AC742" s="300" t="str">
        <f t="shared" si="252"/>
        <v/>
      </c>
      <c r="AD742" s="300" t="str">
        <f t="shared" si="250"/>
        <v/>
      </c>
      <c r="AE742" s="300" t="str">
        <f t="shared" si="248"/>
        <v/>
      </c>
      <c r="AF742" s="300" t="str">
        <f t="shared" si="249"/>
        <v/>
      </c>
      <c r="AI742" s="63" t="str">
        <f t="shared" si="253"/>
        <v/>
      </c>
      <c r="AJ742" s="106" t="str">
        <f t="shared" si="254"/>
        <v/>
      </c>
      <c r="AK742" s="106" t="str">
        <f t="shared" si="255"/>
        <v/>
      </c>
      <c r="AL742" s="106" t="str">
        <f t="shared" si="256"/>
        <v/>
      </c>
      <c r="AM742" s="106" t="str">
        <f t="shared" si="257"/>
        <v/>
      </c>
      <c r="AN742" s="106" t="str">
        <f t="shared" si="258"/>
        <v/>
      </c>
      <c r="AR742" s="106" t="str">
        <f t="shared" si="259"/>
        <v/>
      </c>
      <c r="AS742" s="106" t="str">
        <f t="shared" si="260"/>
        <v/>
      </c>
      <c r="AT742" s="106" t="str">
        <f t="shared" si="261"/>
        <v/>
      </c>
      <c r="AU742" s="106" t="str">
        <f t="shared" si="262"/>
        <v/>
      </c>
      <c r="AV742" s="106" t="str">
        <f t="shared" si="263"/>
        <v/>
      </c>
    </row>
    <row r="743" spans="4:48">
      <c r="D743" s="159">
        <v>736</v>
      </c>
      <c r="F743" s="159" t="str">
        <f t="shared" si="266"/>
        <v/>
      </c>
      <c r="G743" s="159" t="str">
        <f t="shared" si="266"/>
        <v/>
      </c>
      <c r="H743" s="159" t="str">
        <f t="shared" si="266"/>
        <v/>
      </c>
      <c r="I743" s="159" t="str">
        <f t="shared" si="266"/>
        <v/>
      </c>
      <c r="J743" s="159" t="str">
        <f t="shared" si="266"/>
        <v/>
      </c>
      <c r="K743" s="292"/>
      <c r="L743" s="292"/>
      <c r="N743" s="319">
        <v>-2.4084752413018828E-2</v>
      </c>
      <c r="P743" s="319">
        <v>5.9463766937517806E-3</v>
      </c>
      <c r="R743" s="319">
        <v>0.80287796225006192</v>
      </c>
      <c r="AC743" s="300" t="str">
        <f t="shared" si="252"/>
        <v/>
      </c>
      <c r="AD743" s="300" t="str">
        <f t="shared" si="250"/>
        <v/>
      </c>
      <c r="AE743" s="300" t="str">
        <f t="shared" si="248"/>
        <v/>
      </c>
      <c r="AF743" s="300" t="str">
        <f t="shared" si="249"/>
        <v/>
      </c>
      <c r="AI743" s="63" t="str">
        <f t="shared" si="253"/>
        <v/>
      </c>
      <c r="AJ743" s="106" t="str">
        <f t="shared" si="254"/>
        <v/>
      </c>
      <c r="AK743" s="106" t="str">
        <f t="shared" si="255"/>
        <v/>
      </c>
      <c r="AL743" s="106" t="str">
        <f t="shared" si="256"/>
        <v/>
      </c>
      <c r="AM743" s="106" t="str">
        <f t="shared" si="257"/>
        <v/>
      </c>
      <c r="AN743" s="106" t="str">
        <f t="shared" si="258"/>
        <v/>
      </c>
      <c r="AR743" s="106" t="str">
        <f t="shared" si="259"/>
        <v/>
      </c>
      <c r="AS743" s="106" t="str">
        <f t="shared" si="260"/>
        <v/>
      </c>
      <c r="AT743" s="106" t="str">
        <f t="shared" si="261"/>
        <v/>
      </c>
      <c r="AU743" s="106" t="str">
        <f t="shared" si="262"/>
        <v/>
      </c>
      <c r="AV743" s="106" t="str">
        <f t="shared" si="263"/>
        <v/>
      </c>
    </row>
    <row r="744" spans="4:48">
      <c r="D744" s="159">
        <v>737</v>
      </c>
      <c r="F744" s="159" t="str">
        <f t="shared" si="266"/>
        <v/>
      </c>
      <c r="G744" s="159" t="str">
        <f t="shared" si="266"/>
        <v/>
      </c>
      <c r="H744" s="159" t="str">
        <f t="shared" si="266"/>
        <v/>
      </c>
      <c r="I744" s="159" t="str">
        <f t="shared" si="266"/>
        <v/>
      </c>
      <c r="J744" s="159" t="str">
        <f t="shared" si="266"/>
        <v/>
      </c>
      <c r="K744" s="292"/>
      <c r="L744" s="292"/>
      <c r="N744" s="319">
        <v>-3.1983400657088053E-2</v>
      </c>
      <c r="P744" s="319">
        <v>4.3117376129837761E-3</v>
      </c>
      <c r="R744" s="319">
        <v>0.5315158244015008</v>
      </c>
      <c r="AC744" s="300" t="str">
        <f t="shared" si="252"/>
        <v/>
      </c>
      <c r="AD744" s="300" t="str">
        <f t="shared" si="250"/>
        <v/>
      </c>
      <c r="AE744" s="300" t="str">
        <f t="shared" si="248"/>
        <v/>
      </c>
      <c r="AF744" s="300" t="str">
        <f t="shared" si="249"/>
        <v/>
      </c>
      <c r="AI744" s="63" t="str">
        <f t="shared" si="253"/>
        <v/>
      </c>
      <c r="AJ744" s="106" t="str">
        <f t="shared" si="254"/>
        <v/>
      </c>
      <c r="AK744" s="106" t="str">
        <f t="shared" si="255"/>
        <v/>
      </c>
      <c r="AL744" s="106" t="str">
        <f t="shared" si="256"/>
        <v/>
      </c>
      <c r="AM744" s="106" t="str">
        <f t="shared" si="257"/>
        <v/>
      </c>
      <c r="AN744" s="106" t="str">
        <f t="shared" si="258"/>
        <v/>
      </c>
      <c r="AR744" s="106" t="str">
        <f t="shared" si="259"/>
        <v/>
      </c>
      <c r="AS744" s="106" t="str">
        <f t="shared" si="260"/>
        <v/>
      </c>
      <c r="AT744" s="106" t="str">
        <f t="shared" si="261"/>
        <v/>
      </c>
      <c r="AU744" s="106" t="str">
        <f t="shared" si="262"/>
        <v/>
      </c>
      <c r="AV744" s="106" t="str">
        <f t="shared" si="263"/>
        <v/>
      </c>
    </row>
    <row r="745" spans="4:48">
      <c r="D745" s="159">
        <v>738</v>
      </c>
      <c r="F745" s="159" t="str">
        <f t="shared" si="266"/>
        <v/>
      </c>
      <c r="G745" s="159" t="str">
        <f t="shared" si="266"/>
        <v/>
      </c>
      <c r="H745" s="159" t="str">
        <f t="shared" si="266"/>
        <v/>
      </c>
      <c r="I745" s="159" t="str">
        <f t="shared" si="266"/>
        <v/>
      </c>
      <c r="J745" s="159" t="str">
        <f t="shared" si="266"/>
        <v/>
      </c>
      <c r="K745" s="292"/>
      <c r="L745" s="292"/>
      <c r="N745" s="319">
        <v>-2.4084752413018981E-2</v>
      </c>
      <c r="P745" s="319">
        <v>4.7846406347770961E-3</v>
      </c>
      <c r="R745" s="319">
        <v>0.60543498201126655</v>
      </c>
      <c r="AC745" s="300" t="str">
        <f t="shared" si="252"/>
        <v/>
      </c>
      <c r="AD745" s="300" t="str">
        <f t="shared" si="250"/>
        <v/>
      </c>
      <c r="AE745" s="300" t="str">
        <f t="shared" si="248"/>
        <v/>
      </c>
      <c r="AF745" s="300" t="str">
        <f t="shared" si="249"/>
        <v/>
      </c>
      <c r="AI745" s="63" t="str">
        <f t="shared" si="253"/>
        <v/>
      </c>
      <c r="AJ745" s="106" t="str">
        <f t="shared" si="254"/>
        <v/>
      </c>
      <c r="AK745" s="106" t="str">
        <f t="shared" si="255"/>
        <v/>
      </c>
      <c r="AL745" s="106" t="str">
        <f t="shared" si="256"/>
        <v/>
      </c>
      <c r="AM745" s="106" t="str">
        <f t="shared" si="257"/>
        <v/>
      </c>
      <c r="AN745" s="106" t="str">
        <f t="shared" si="258"/>
        <v/>
      </c>
      <c r="AR745" s="106" t="str">
        <f t="shared" si="259"/>
        <v/>
      </c>
      <c r="AS745" s="106" t="str">
        <f t="shared" si="260"/>
        <v/>
      </c>
      <c r="AT745" s="106" t="str">
        <f t="shared" si="261"/>
        <v/>
      </c>
      <c r="AU745" s="106" t="str">
        <f t="shared" si="262"/>
        <v/>
      </c>
      <c r="AV745" s="106" t="str">
        <f t="shared" si="263"/>
        <v/>
      </c>
    </row>
    <row r="746" spans="4:48">
      <c r="D746" s="159">
        <v>739</v>
      </c>
      <c r="F746" s="159" t="str">
        <f t="shared" si="266"/>
        <v/>
      </c>
      <c r="G746" s="159" t="str">
        <f t="shared" si="266"/>
        <v/>
      </c>
      <c r="H746" s="159" t="str">
        <f t="shared" si="266"/>
        <v/>
      </c>
      <c r="I746" s="159" t="str">
        <f t="shared" si="266"/>
        <v/>
      </c>
      <c r="J746" s="159" t="str">
        <f t="shared" si="266"/>
        <v/>
      </c>
      <c r="K746" s="292"/>
      <c r="L746" s="292"/>
      <c r="N746" s="319">
        <v>-4.6532445780644166E-2</v>
      </c>
      <c r="P746" s="319">
        <v>3.4682172033074438E-3</v>
      </c>
      <c r="R746" s="319">
        <v>0.40765508518664006</v>
      </c>
      <c r="AC746" s="300" t="str">
        <f t="shared" si="252"/>
        <v/>
      </c>
      <c r="AD746" s="300" t="str">
        <f t="shared" si="250"/>
        <v/>
      </c>
      <c r="AE746" s="300" t="str">
        <f t="shared" si="248"/>
        <v/>
      </c>
      <c r="AF746" s="300" t="str">
        <f t="shared" si="249"/>
        <v/>
      </c>
      <c r="AI746" s="63" t="str">
        <f t="shared" si="253"/>
        <v/>
      </c>
      <c r="AJ746" s="106" t="str">
        <f t="shared" si="254"/>
        <v/>
      </c>
      <c r="AK746" s="106" t="str">
        <f t="shared" si="255"/>
        <v/>
      </c>
      <c r="AL746" s="106" t="str">
        <f t="shared" si="256"/>
        <v/>
      </c>
      <c r="AM746" s="106" t="str">
        <f t="shared" si="257"/>
        <v/>
      </c>
      <c r="AN746" s="106" t="str">
        <f t="shared" si="258"/>
        <v/>
      </c>
      <c r="AR746" s="106" t="str">
        <f t="shared" si="259"/>
        <v/>
      </c>
      <c r="AS746" s="106" t="str">
        <f t="shared" si="260"/>
        <v/>
      </c>
      <c r="AT746" s="106" t="str">
        <f t="shared" si="261"/>
        <v/>
      </c>
      <c r="AU746" s="106" t="str">
        <f t="shared" si="262"/>
        <v/>
      </c>
      <c r="AV746" s="106" t="str">
        <f t="shared" si="263"/>
        <v/>
      </c>
    </row>
    <row r="747" spans="4:48">
      <c r="D747" s="159">
        <v>740</v>
      </c>
      <c r="F747" s="159" t="str">
        <f t="shared" si="266"/>
        <v/>
      </c>
      <c r="G747" s="159" t="str">
        <f t="shared" si="266"/>
        <v/>
      </c>
      <c r="H747" s="159" t="str">
        <f t="shared" si="266"/>
        <v/>
      </c>
      <c r="I747" s="159" t="str">
        <f t="shared" si="266"/>
        <v/>
      </c>
      <c r="J747" s="159" t="str">
        <f t="shared" si="266"/>
        <v/>
      </c>
      <c r="K747" s="292"/>
      <c r="L747" s="292"/>
      <c r="N747" s="319">
        <v>-3.9818120558775205E-2</v>
      </c>
      <c r="P747" s="319">
        <v>5.9463766937517789E-3</v>
      </c>
      <c r="R747" s="319">
        <v>0.80287796225006347</v>
      </c>
      <c r="AC747" s="300" t="str">
        <f t="shared" si="252"/>
        <v/>
      </c>
      <c r="AD747" s="300" t="str">
        <f t="shared" si="250"/>
        <v/>
      </c>
      <c r="AE747" s="300" t="str">
        <f t="shared" si="248"/>
        <v/>
      </c>
      <c r="AF747" s="300" t="str">
        <f t="shared" si="249"/>
        <v/>
      </c>
      <c r="AI747" s="63" t="str">
        <f t="shared" si="253"/>
        <v/>
      </c>
      <c r="AJ747" s="106" t="str">
        <f t="shared" si="254"/>
        <v/>
      </c>
      <c r="AK747" s="106" t="str">
        <f t="shared" si="255"/>
        <v/>
      </c>
      <c r="AL747" s="106" t="str">
        <f t="shared" si="256"/>
        <v/>
      </c>
      <c r="AM747" s="106" t="str">
        <f t="shared" si="257"/>
        <v/>
      </c>
      <c r="AN747" s="106" t="str">
        <f t="shared" si="258"/>
        <v/>
      </c>
      <c r="AR747" s="106" t="str">
        <f t="shared" si="259"/>
        <v/>
      </c>
      <c r="AS747" s="106" t="str">
        <f t="shared" si="260"/>
        <v/>
      </c>
      <c r="AT747" s="106" t="str">
        <f t="shared" si="261"/>
        <v/>
      </c>
      <c r="AU747" s="106" t="str">
        <f t="shared" si="262"/>
        <v/>
      </c>
      <c r="AV747" s="106" t="str">
        <f t="shared" si="263"/>
        <v/>
      </c>
    </row>
    <row r="748" spans="4:48">
      <c r="D748" s="159">
        <v>741</v>
      </c>
      <c r="F748" s="159" t="str">
        <f t="shared" ref="F748:J757" si="267">IF($C$5=0,IF($D748&gt;$A$5,"",INDIRECT(CONCATENATE("B",RANDBETWEEN(11,$D$5)))),IF($D748&gt;$A$5,"",$C$3*INDIRECT(CONCATENATE("B",RANDBETWEEN(11,$D$5)))))</f>
        <v/>
      </c>
      <c r="G748" s="159" t="str">
        <f t="shared" si="267"/>
        <v/>
      </c>
      <c r="H748" s="159" t="str">
        <f t="shared" si="267"/>
        <v/>
      </c>
      <c r="I748" s="159" t="str">
        <f t="shared" si="267"/>
        <v/>
      </c>
      <c r="J748" s="159" t="str">
        <f t="shared" si="267"/>
        <v/>
      </c>
      <c r="K748" s="292"/>
      <c r="L748" s="292"/>
      <c r="N748" s="319">
        <v>-3.9495331190213319E-2</v>
      </c>
      <c r="P748" s="319">
        <v>5.0327727368740041E-3</v>
      </c>
      <c r="R748" s="319">
        <v>0.64562228889472895</v>
      </c>
      <c r="AC748" s="300" t="str">
        <f t="shared" si="252"/>
        <v/>
      </c>
      <c r="AD748" s="300" t="str">
        <f t="shared" si="250"/>
        <v/>
      </c>
      <c r="AE748" s="300" t="str">
        <f t="shared" si="248"/>
        <v/>
      </c>
      <c r="AF748" s="300" t="str">
        <f t="shared" si="249"/>
        <v/>
      </c>
      <c r="AI748" s="63" t="str">
        <f t="shared" si="253"/>
        <v/>
      </c>
      <c r="AJ748" s="106" t="str">
        <f t="shared" si="254"/>
        <v/>
      </c>
      <c r="AK748" s="106" t="str">
        <f t="shared" si="255"/>
        <v/>
      </c>
      <c r="AL748" s="106" t="str">
        <f t="shared" si="256"/>
        <v/>
      </c>
      <c r="AM748" s="106" t="str">
        <f t="shared" si="257"/>
        <v/>
      </c>
      <c r="AN748" s="106" t="str">
        <f t="shared" si="258"/>
        <v/>
      </c>
      <c r="AR748" s="106" t="str">
        <f t="shared" si="259"/>
        <v/>
      </c>
      <c r="AS748" s="106" t="str">
        <f t="shared" si="260"/>
        <v/>
      </c>
      <c r="AT748" s="106" t="str">
        <f t="shared" si="261"/>
        <v/>
      </c>
      <c r="AU748" s="106" t="str">
        <f t="shared" si="262"/>
        <v/>
      </c>
      <c r="AV748" s="106" t="str">
        <f t="shared" si="263"/>
        <v/>
      </c>
    </row>
    <row r="749" spans="4:48">
      <c r="D749" s="159">
        <v>742</v>
      </c>
      <c r="F749" s="159" t="str">
        <f t="shared" si="267"/>
        <v/>
      </c>
      <c r="G749" s="159" t="str">
        <f t="shared" si="267"/>
        <v/>
      </c>
      <c r="H749" s="159" t="str">
        <f t="shared" si="267"/>
        <v/>
      </c>
      <c r="I749" s="159" t="str">
        <f t="shared" si="267"/>
        <v/>
      </c>
      <c r="J749" s="159" t="str">
        <f t="shared" si="267"/>
        <v/>
      </c>
      <c r="K749" s="292"/>
      <c r="L749" s="292"/>
      <c r="N749" s="319">
        <v>-5.5297840783954291E-2</v>
      </c>
      <c r="P749" s="319">
        <v>6.2178699782491631E-3</v>
      </c>
      <c r="R749" s="319">
        <v>0.85228331148058722</v>
      </c>
      <c r="AC749" s="300" t="str">
        <f t="shared" si="252"/>
        <v/>
      </c>
      <c r="AD749" s="300" t="str">
        <f t="shared" si="250"/>
        <v/>
      </c>
      <c r="AE749" s="300" t="str">
        <f t="shared" si="248"/>
        <v/>
      </c>
      <c r="AF749" s="300" t="str">
        <f t="shared" si="249"/>
        <v/>
      </c>
      <c r="AI749" s="63" t="str">
        <f t="shared" si="253"/>
        <v/>
      </c>
      <c r="AJ749" s="106" t="str">
        <f t="shared" si="254"/>
        <v/>
      </c>
      <c r="AK749" s="106" t="str">
        <f t="shared" si="255"/>
        <v/>
      </c>
      <c r="AL749" s="106" t="str">
        <f t="shared" si="256"/>
        <v/>
      </c>
      <c r="AM749" s="106" t="str">
        <f t="shared" si="257"/>
        <v/>
      </c>
      <c r="AN749" s="106" t="str">
        <f t="shared" si="258"/>
        <v/>
      </c>
      <c r="AR749" s="106" t="str">
        <f t="shared" si="259"/>
        <v/>
      </c>
      <c r="AS749" s="106" t="str">
        <f t="shared" si="260"/>
        <v/>
      </c>
      <c r="AT749" s="106" t="str">
        <f t="shared" si="261"/>
        <v/>
      </c>
      <c r="AU749" s="106" t="str">
        <f t="shared" si="262"/>
        <v/>
      </c>
      <c r="AV749" s="106" t="str">
        <f t="shared" si="263"/>
        <v/>
      </c>
    </row>
    <row r="750" spans="4:48">
      <c r="D750" s="159">
        <v>743</v>
      </c>
      <c r="F750" s="159" t="str">
        <f t="shared" si="267"/>
        <v/>
      </c>
      <c r="G750" s="159" t="str">
        <f t="shared" si="267"/>
        <v/>
      </c>
      <c r="H750" s="159" t="str">
        <f t="shared" si="267"/>
        <v/>
      </c>
      <c r="I750" s="159" t="str">
        <f t="shared" si="267"/>
        <v/>
      </c>
      <c r="J750" s="159" t="str">
        <f t="shared" si="267"/>
        <v/>
      </c>
      <c r="K750" s="292"/>
      <c r="L750" s="292"/>
      <c r="N750" s="319">
        <v>-3.46318532574399E-2</v>
      </c>
      <c r="P750" s="319">
        <v>3.2522871879194144E-3</v>
      </c>
      <c r="R750" s="319">
        <v>0.37741596425847512</v>
      </c>
      <c r="AC750" s="300" t="str">
        <f t="shared" si="252"/>
        <v/>
      </c>
      <c r="AD750" s="300" t="str">
        <f t="shared" si="250"/>
        <v/>
      </c>
      <c r="AE750" s="300" t="str">
        <f t="shared" si="248"/>
        <v/>
      </c>
      <c r="AF750" s="300" t="str">
        <f t="shared" si="249"/>
        <v/>
      </c>
      <c r="AI750" s="63" t="str">
        <f t="shared" si="253"/>
        <v/>
      </c>
      <c r="AJ750" s="106" t="str">
        <f t="shared" si="254"/>
        <v/>
      </c>
      <c r="AK750" s="106" t="str">
        <f t="shared" si="255"/>
        <v/>
      </c>
      <c r="AL750" s="106" t="str">
        <f t="shared" si="256"/>
        <v/>
      </c>
      <c r="AM750" s="106" t="str">
        <f t="shared" si="257"/>
        <v/>
      </c>
      <c r="AN750" s="106" t="str">
        <f t="shared" si="258"/>
        <v/>
      </c>
      <c r="AR750" s="106" t="str">
        <f t="shared" si="259"/>
        <v/>
      </c>
      <c r="AS750" s="106" t="str">
        <f t="shared" si="260"/>
        <v/>
      </c>
      <c r="AT750" s="106" t="str">
        <f t="shared" si="261"/>
        <v/>
      </c>
      <c r="AU750" s="106" t="str">
        <f t="shared" si="262"/>
        <v/>
      </c>
      <c r="AV750" s="106" t="str">
        <f t="shared" si="263"/>
        <v/>
      </c>
    </row>
    <row r="751" spans="4:48">
      <c r="D751" s="159">
        <v>744</v>
      </c>
      <c r="F751" s="159" t="str">
        <f t="shared" si="267"/>
        <v/>
      </c>
      <c r="G751" s="159" t="str">
        <f t="shared" si="267"/>
        <v/>
      </c>
      <c r="H751" s="159" t="str">
        <f t="shared" si="267"/>
        <v/>
      </c>
      <c r="I751" s="159" t="str">
        <f t="shared" si="267"/>
        <v/>
      </c>
      <c r="J751" s="159" t="str">
        <f t="shared" si="267"/>
        <v/>
      </c>
      <c r="K751" s="292"/>
      <c r="L751" s="292"/>
      <c r="N751" s="319">
        <v>-3.9818120558775399E-2</v>
      </c>
      <c r="P751" s="319">
        <v>3.894397860299804E-3</v>
      </c>
      <c r="R751" s="319">
        <v>0.46879165871887984</v>
      </c>
      <c r="AC751" s="300" t="str">
        <f t="shared" si="252"/>
        <v/>
      </c>
      <c r="AD751" s="300" t="str">
        <f t="shared" si="250"/>
        <v/>
      </c>
      <c r="AE751" s="300" t="str">
        <f t="shared" si="248"/>
        <v/>
      </c>
      <c r="AF751" s="300" t="str">
        <f t="shared" si="249"/>
        <v/>
      </c>
      <c r="AI751" s="63" t="str">
        <f t="shared" si="253"/>
        <v/>
      </c>
      <c r="AJ751" s="106" t="str">
        <f t="shared" si="254"/>
        <v/>
      </c>
      <c r="AK751" s="106" t="str">
        <f t="shared" si="255"/>
        <v/>
      </c>
      <c r="AL751" s="106" t="str">
        <f t="shared" si="256"/>
        <v/>
      </c>
      <c r="AM751" s="106" t="str">
        <f t="shared" si="257"/>
        <v/>
      </c>
      <c r="AN751" s="106" t="str">
        <f t="shared" si="258"/>
        <v/>
      </c>
      <c r="AR751" s="106" t="str">
        <f t="shared" si="259"/>
        <v/>
      </c>
      <c r="AS751" s="106" t="str">
        <f t="shared" si="260"/>
        <v/>
      </c>
      <c r="AT751" s="106" t="str">
        <f t="shared" si="261"/>
        <v/>
      </c>
      <c r="AU751" s="106" t="str">
        <f t="shared" si="262"/>
        <v/>
      </c>
      <c r="AV751" s="106" t="str">
        <f t="shared" si="263"/>
        <v/>
      </c>
    </row>
    <row r="752" spans="4:48">
      <c r="D752" s="159">
        <v>745</v>
      </c>
      <c r="F752" s="159" t="str">
        <f t="shared" si="267"/>
        <v/>
      </c>
      <c r="G752" s="159" t="str">
        <f t="shared" si="267"/>
        <v/>
      </c>
      <c r="H752" s="159" t="str">
        <f t="shared" si="267"/>
        <v/>
      </c>
      <c r="I752" s="159" t="str">
        <f t="shared" si="267"/>
        <v/>
      </c>
      <c r="J752" s="159" t="str">
        <f t="shared" si="267"/>
        <v/>
      </c>
      <c r="K752" s="292"/>
      <c r="L752" s="292"/>
      <c r="N752" s="319">
        <v>-2.8250431517783208E-2</v>
      </c>
      <c r="P752" s="319">
        <v>4.9626891896725573E-3</v>
      </c>
      <c r="R752" s="319">
        <v>0.63425275884948196</v>
      </c>
      <c r="AC752" s="300" t="str">
        <f t="shared" si="252"/>
        <v/>
      </c>
      <c r="AD752" s="300" t="str">
        <f t="shared" si="250"/>
        <v/>
      </c>
      <c r="AE752" s="300" t="str">
        <f t="shared" si="248"/>
        <v/>
      </c>
      <c r="AF752" s="300" t="str">
        <f t="shared" si="249"/>
        <v/>
      </c>
      <c r="AI752" s="63" t="str">
        <f t="shared" si="253"/>
        <v/>
      </c>
      <c r="AJ752" s="106" t="str">
        <f t="shared" si="254"/>
        <v/>
      </c>
      <c r="AK752" s="106" t="str">
        <f t="shared" si="255"/>
        <v/>
      </c>
      <c r="AL752" s="106" t="str">
        <f t="shared" si="256"/>
        <v/>
      </c>
      <c r="AM752" s="106" t="str">
        <f t="shared" si="257"/>
        <v/>
      </c>
      <c r="AN752" s="106" t="str">
        <f t="shared" si="258"/>
        <v/>
      </c>
      <c r="AR752" s="106" t="str">
        <f t="shared" si="259"/>
        <v/>
      </c>
      <c r="AS752" s="106" t="str">
        <f t="shared" si="260"/>
        <v/>
      </c>
      <c r="AT752" s="106" t="str">
        <f t="shared" si="261"/>
        <v/>
      </c>
      <c r="AU752" s="106" t="str">
        <f t="shared" si="262"/>
        <v/>
      </c>
      <c r="AV752" s="106" t="str">
        <f t="shared" si="263"/>
        <v/>
      </c>
    </row>
    <row r="753" spans="4:48">
      <c r="D753" s="159">
        <v>746</v>
      </c>
      <c r="F753" s="159" t="str">
        <f t="shared" si="267"/>
        <v/>
      </c>
      <c r="G753" s="159" t="str">
        <f t="shared" si="267"/>
        <v/>
      </c>
      <c r="H753" s="159" t="str">
        <f t="shared" si="267"/>
        <v/>
      </c>
      <c r="I753" s="159" t="str">
        <f t="shared" si="267"/>
        <v/>
      </c>
      <c r="J753" s="159" t="str">
        <f t="shared" si="267"/>
        <v/>
      </c>
      <c r="K753" s="292"/>
      <c r="L753" s="292"/>
      <c r="N753" s="319">
        <v>-5.0195184690617269E-2</v>
      </c>
      <c r="P753" s="319">
        <v>3.1588424583174914E-3</v>
      </c>
      <c r="R753" s="319">
        <v>0.36474192477929224</v>
      </c>
      <c r="AC753" s="300" t="str">
        <f t="shared" si="252"/>
        <v/>
      </c>
      <c r="AD753" s="300" t="str">
        <f t="shared" si="250"/>
        <v/>
      </c>
      <c r="AE753" s="300" t="str">
        <f t="shared" si="248"/>
        <v/>
      </c>
      <c r="AF753" s="300" t="str">
        <f t="shared" si="249"/>
        <v/>
      </c>
      <c r="AI753" s="63" t="str">
        <f t="shared" si="253"/>
        <v/>
      </c>
      <c r="AJ753" s="106" t="str">
        <f t="shared" si="254"/>
        <v/>
      </c>
      <c r="AK753" s="106" t="str">
        <f t="shared" si="255"/>
        <v/>
      </c>
      <c r="AL753" s="106" t="str">
        <f t="shared" si="256"/>
        <v/>
      </c>
      <c r="AM753" s="106" t="str">
        <f t="shared" si="257"/>
        <v/>
      </c>
      <c r="AN753" s="106" t="str">
        <f t="shared" si="258"/>
        <v/>
      </c>
      <c r="AR753" s="106" t="str">
        <f t="shared" si="259"/>
        <v/>
      </c>
      <c r="AS753" s="106" t="str">
        <f t="shared" si="260"/>
        <v/>
      </c>
      <c r="AT753" s="106" t="str">
        <f t="shared" si="261"/>
        <v/>
      </c>
      <c r="AU753" s="106" t="str">
        <f t="shared" si="262"/>
        <v/>
      </c>
      <c r="AV753" s="106" t="str">
        <f t="shared" si="263"/>
        <v/>
      </c>
    </row>
    <row r="754" spans="4:48">
      <c r="D754" s="159">
        <v>747</v>
      </c>
      <c r="F754" s="159" t="str">
        <f t="shared" si="267"/>
        <v/>
      </c>
      <c r="G754" s="159" t="str">
        <f t="shared" si="267"/>
        <v/>
      </c>
      <c r="H754" s="159" t="str">
        <f t="shared" si="267"/>
        <v/>
      </c>
      <c r="I754" s="159" t="str">
        <f t="shared" si="267"/>
        <v/>
      </c>
      <c r="J754" s="159" t="str">
        <f t="shared" si="267"/>
        <v/>
      </c>
      <c r="K754" s="292"/>
      <c r="L754" s="292"/>
      <c r="N754" s="319">
        <v>-2.4084752413018908E-2</v>
      </c>
      <c r="P754" s="319">
        <v>4.4051823425856991E-3</v>
      </c>
      <c r="R754" s="319">
        <v>0.54573865413144995</v>
      </c>
      <c r="AC754" s="300" t="str">
        <f t="shared" si="252"/>
        <v/>
      </c>
      <c r="AD754" s="300" t="str">
        <f t="shared" si="250"/>
        <v/>
      </c>
      <c r="AE754" s="300" t="str">
        <f t="shared" si="248"/>
        <v/>
      </c>
      <c r="AF754" s="300" t="str">
        <f t="shared" si="249"/>
        <v/>
      </c>
      <c r="AI754" s="63" t="str">
        <f t="shared" si="253"/>
        <v/>
      </c>
      <c r="AJ754" s="106" t="str">
        <f t="shared" si="254"/>
        <v/>
      </c>
      <c r="AK754" s="106" t="str">
        <f t="shared" si="255"/>
        <v/>
      </c>
      <c r="AL754" s="106" t="str">
        <f t="shared" si="256"/>
        <v/>
      </c>
      <c r="AM754" s="106" t="str">
        <f t="shared" si="257"/>
        <v/>
      </c>
      <c r="AN754" s="106" t="str">
        <f t="shared" si="258"/>
        <v/>
      </c>
      <c r="AR754" s="106" t="str">
        <f t="shared" si="259"/>
        <v/>
      </c>
      <c r="AS754" s="106" t="str">
        <f t="shared" si="260"/>
        <v/>
      </c>
      <c r="AT754" s="106" t="str">
        <f t="shared" si="261"/>
        <v/>
      </c>
      <c r="AU754" s="106" t="str">
        <f t="shared" si="262"/>
        <v/>
      </c>
      <c r="AV754" s="106" t="str">
        <f t="shared" si="263"/>
        <v/>
      </c>
    </row>
    <row r="755" spans="4:48">
      <c r="D755" s="159">
        <v>748</v>
      </c>
      <c r="F755" s="159" t="str">
        <f t="shared" si="267"/>
        <v/>
      </c>
      <c r="G755" s="159" t="str">
        <f t="shared" si="267"/>
        <v/>
      </c>
      <c r="H755" s="159" t="str">
        <f t="shared" si="267"/>
        <v/>
      </c>
      <c r="I755" s="159" t="str">
        <f t="shared" si="267"/>
        <v/>
      </c>
      <c r="J755" s="159" t="str">
        <f t="shared" si="267"/>
        <v/>
      </c>
      <c r="K755" s="292"/>
      <c r="L755" s="292"/>
      <c r="N755" s="319">
        <v>-2.4084752413018752E-2</v>
      </c>
      <c r="P755" s="319">
        <v>6.5651261837316958E-3</v>
      </c>
      <c r="R755" s="319">
        <v>0.91804048909170533</v>
      </c>
      <c r="AC755" s="300" t="str">
        <f t="shared" si="252"/>
        <v/>
      </c>
      <c r="AD755" s="300" t="str">
        <f t="shared" si="250"/>
        <v/>
      </c>
      <c r="AE755" s="300" t="str">
        <f t="shared" si="248"/>
        <v/>
      </c>
      <c r="AF755" s="300" t="str">
        <f t="shared" si="249"/>
        <v/>
      </c>
      <c r="AI755" s="63" t="str">
        <f t="shared" si="253"/>
        <v/>
      </c>
      <c r="AJ755" s="106" t="str">
        <f t="shared" si="254"/>
        <v/>
      </c>
      <c r="AK755" s="106" t="str">
        <f t="shared" si="255"/>
        <v/>
      </c>
      <c r="AL755" s="106" t="str">
        <f t="shared" si="256"/>
        <v/>
      </c>
      <c r="AM755" s="106" t="str">
        <f t="shared" si="257"/>
        <v/>
      </c>
      <c r="AN755" s="106" t="str">
        <f t="shared" si="258"/>
        <v/>
      </c>
      <c r="AR755" s="106" t="str">
        <f t="shared" si="259"/>
        <v/>
      </c>
      <c r="AS755" s="106" t="str">
        <f t="shared" si="260"/>
        <v/>
      </c>
      <c r="AT755" s="106" t="str">
        <f t="shared" si="261"/>
        <v/>
      </c>
      <c r="AU755" s="106" t="str">
        <f t="shared" si="262"/>
        <v/>
      </c>
      <c r="AV755" s="106" t="str">
        <f t="shared" si="263"/>
        <v/>
      </c>
    </row>
    <row r="756" spans="4:48">
      <c r="D756" s="159">
        <v>749</v>
      </c>
      <c r="F756" s="159" t="str">
        <f t="shared" si="267"/>
        <v/>
      </c>
      <c r="G756" s="159" t="str">
        <f t="shared" si="267"/>
        <v/>
      </c>
      <c r="H756" s="159" t="str">
        <f t="shared" si="267"/>
        <v/>
      </c>
      <c r="I756" s="159" t="str">
        <f t="shared" si="267"/>
        <v/>
      </c>
      <c r="J756" s="159" t="str">
        <f t="shared" si="267"/>
        <v/>
      </c>
      <c r="K756" s="292"/>
      <c r="L756" s="292"/>
      <c r="N756" s="319">
        <v>-7.8050758392717065E-2</v>
      </c>
      <c r="P756" s="319">
        <v>4.2504949700907227E-3</v>
      </c>
      <c r="R756" s="319">
        <v>0.52199493535922814</v>
      </c>
      <c r="AC756" s="300" t="str">
        <f t="shared" si="252"/>
        <v/>
      </c>
      <c r="AD756" s="300" t="str">
        <f t="shared" si="250"/>
        <v/>
      </c>
      <c r="AE756" s="300" t="str">
        <f t="shared" si="248"/>
        <v/>
      </c>
      <c r="AF756" s="300" t="str">
        <f t="shared" si="249"/>
        <v/>
      </c>
      <c r="AI756" s="63" t="str">
        <f t="shared" si="253"/>
        <v/>
      </c>
      <c r="AJ756" s="106" t="str">
        <f t="shared" si="254"/>
        <v/>
      </c>
      <c r="AK756" s="106" t="str">
        <f t="shared" si="255"/>
        <v/>
      </c>
      <c r="AL756" s="106" t="str">
        <f t="shared" si="256"/>
        <v/>
      </c>
      <c r="AM756" s="106" t="str">
        <f t="shared" si="257"/>
        <v/>
      </c>
      <c r="AN756" s="106" t="str">
        <f t="shared" si="258"/>
        <v/>
      </c>
      <c r="AR756" s="106" t="str">
        <f t="shared" si="259"/>
        <v/>
      </c>
      <c r="AS756" s="106" t="str">
        <f t="shared" si="260"/>
        <v/>
      </c>
      <c r="AT756" s="106" t="str">
        <f t="shared" si="261"/>
        <v/>
      </c>
      <c r="AU756" s="106" t="str">
        <f t="shared" si="262"/>
        <v/>
      </c>
      <c r="AV756" s="106" t="str">
        <f t="shared" si="263"/>
        <v/>
      </c>
    </row>
    <row r="757" spans="4:48">
      <c r="D757" s="159">
        <v>750</v>
      </c>
      <c r="F757" s="159" t="str">
        <f t="shared" si="267"/>
        <v/>
      </c>
      <c r="G757" s="159" t="str">
        <f t="shared" si="267"/>
        <v/>
      </c>
      <c r="H757" s="159" t="str">
        <f t="shared" si="267"/>
        <v/>
      </c>
      <c r="I757" s="159" t="str">
        <f t="shared" si="267"/>
        <v/>
      </c>
      <c r="J757" s="159" t="str">
        <f t="shared" si="267"/>
        <v/>
      </c>
      <c r="K757" s="292"/>
      <c r="L757" s="292"/>
      <c r="N757" s="319">
        <v>-2.8250431517783101E-2</v>
      </c>
      <c r="P757" s="319">
        <v>4.2182928833818514E-3</v>
      </c>
      <c r="R757" s="319">
        <v>0.51742386342157642</v>
      </c>
      <c r="AC757" s="300" t="str">
        <f t="shared" si="252"/>
        <v/>
      </c>
      <c r="AD757" s="300" t="str">
        <f t="shared" si="250"/>
        <v/>
      </c>
      <c r="AE757" s="300" t="str">
        <f t="shared" si="248"/>
        <v/>
      </c>
      <c r="AF757" s="300" t="str">
        <f t="shared" si="249"/>
        <v/>
      </c>
      <c r="AI757" s="63" t="str">
        <f t="shared" si="253"/>
        <v/>
      </c>
      <c r="AJ757" s="106" t="str">
        <f t="shared" si="254"/>
        <v/>
      </c>
      <c r="AK757" s="106" t="str">
        <f t="shared" si="255"/>
        <v/>
      </c>
      <c r="AL757" s="106" t="str">
        <f t="shared" si="256"/>
        <v/>
      </c>
      <c r="AM757" s="106" t="str">
        <f t="shared" si="257"/>
        <v/>
      </c>
      <c r="AN757" s="106" t="str">
        <f t="shared" si="258"/>
        <v/>
      </c>
      <c r="AR757" s="106" t="str">
        <f t="shared" si="259"/>
        <v/>
      </c>
      <c r="AS757" s="106" t="str">
        <f t="shared" si="260"/>
        <v/>
      </c>
      <c r="AT757" s="106" t="str">
        <f t="shared" si="261"/>
        <v/>
      </c>
      <c r="AU757" s="106" t="str">
        <f t="shared" si="262"/>
        <v/>
      </c>
      <c r="AV757" s="106" t="str">
        <f t="shared" si="263"/>
        <v/>
      </c>
    </row>
    <row r="758" spans="4:48">
      <c r="D758" s="159">
        <v>751</v>
      </c>
      <c r="F758" s="159" t="str">
        <f t="shared" ref="F758:J767" si="268">IF($C$5=0,IF($D758&gt;$A$5,"",INDIRECT(CONCATENATE("B",RANDBETWEEN(11,$D$5)))),IF($D758&gt;$A$5,"",$C$3*INDIRECT(CONCATENATE("B",RANDBETWEEN(11,$D$5)))))</f>
        <v/>
      </c>
      <c r="G758" s="159" t="str">
        <f t="shared" si="268"/>
        <v/>
      </c>
      <c r="H758" s="159" t="str">
        <f t="shared" si="268"/>
        <v/>
      </c>
      <c r="I758" s="159" t="str">
        <f t="shared" si="268"/>
        <v/>
      </c>
      <c r="J758" s="159" t="str">
        <f t="shared" si="268"/>
        <v/>
      </c>
      <c r="K758" s="292"/>
      <c r="L758" s="292"/>
      <c r="N758" s="319">
        <v>-3.1983400657087983E-2</v>
      </c>
      <c r="P758" s="319">
        <v>5.4501124895579758E-3</v>
      </c>
      <c r="R758" s="319">
        <v>0.71589793655852096</v>
      </c>
      <c r="AC758" s="300" t="str">
        <f t="shared" si="252"/>
        <v/>
      </c>
      <c r="AD758" s="300" t="str">
        <f t="shared" si="250"/>
        <v/>
      </c>
      <c r="AE758" s="300" t="str">
        <f t="shared" si="248"/>
        <v/>
      </c>
      <c r="AF758" s="300" t="str">
        <f t="shared" si="249"/>
        <v/>
      </c>
      <c r="AI758" s="63" t="str">
        <f t="shared" si="253"/>
        <v/>
      </c>
      <c r="AJ758" s="106" t="str">
        <f t="shared" si="254"/>
        <v/>
      </c>
      <c r="AK758" s="106" t="str">
        <f t="shared" si="255"/>
        <v/>
      </c>
      <c r="AL758" s="106" t="str">
        <f t="shared" si="256"/>
        <v/>
      </c>
      <c r="AM758" s="106" t="str">
        <f t="shared" si="257"/>
        <v/>
      </c>
      <c r="AN758" s="106" t="str">
        <f t="shared" si="258"/>
        <v/>
      </c>
      <c r="AR758" s="106" t="str">
        <f t="shared" si="259"/>
        <v/>
      </c>
      <c r="AS758" s="106" t="str">
        <f t="shared" si="260"/>
        <v/>
      </c>
      <c r="AT758" s="106" t="str">
        <f t="shared" si="261"/>
        <v/>
      </c>
      <c r="AU758" s="106" t="str">
        <f t="shared" si="262"/>
        <v/>
      </c>
      <c r="AV758" s="106" t="str">
        <f t="shared" si="263"/>
        <v/>
      </c>
    </row>
    <row r="759" spans="4:48">
      <c r="D759" s="159">
        <v>752</v>
      </c>
      <c r="F759" s="159" t="str">
        <f t="shared" si="268"/>
        <v/>
      </c>
      <c r="G759" s="159" t="str">
        <f t="shared" si="268"/>
        <v/>
      </c>
      <c r="H759" s="159" t="str">
        <f t="shared" si="268"/>
        <v/>
      </c>
      <c r="I759" s="159" t="str">
        <f t="shared" si="268"/>
        <v/>
      </c>
      <c r="J759" s="159" t="str">
        <f t="shared" si="268"/>
        <v/>
      </c>
      <c r="K759" s="292"/>
      <c r="L759" s="292"/>
      <c r="N759" s="319">
        <v>-2.5256897348857561E-2</v>
      </c>
      <c r="P759" s="319">
        <v>4.072446415195264E-3</v>
      </c>
      <c r="R759" s="319">
        <v>0.49515666927182589</v>
      </c>
      <c r="AC759" s="300" t="str">
        <f t="shared" si="252"/>
        <v/>
      </c>
      <c r="AD759" s="300" t="str">
        <f t="shared" si="250"/>
        <v/>
      </c>
      <c r="AE759" s="300" t="str">
        <f t="shared" si="248"/>
        <v/>
      </c>
      <c r="AF759" s="300" t="str">
        <f t="shared" si="249"/>
        <v/>
      </c>
      <c r="AI759" s="63" t="str">
        <f t="shared" si="253"/>
        <v/>
      </c>
      <c r="AJ759" s="106" t="str">
        <f t="shared" si="254"/>
        <v/>
      </c>
      <c r="AK759" s="106" t="str">
        <f t="shared" si="255"/>
        <v/>
      </c>
      <c r="AL759" s="106" t="str">
        <f t="shared" si="256"/>
        <v/>
      </c>
      <c r="AM759" s="106" t="str">
        <f t="shared" si="257"/>
        <v/>
      </c>
      <c r="AN759" s="106" t="str">
        <f t="shared" si="258"/>
        <v/>
      </c>
      <c r="AR759" s="106" t="str">
        <f t="shared" si="259"/>
        <v/>
      </c>
      <c r="AS759" s="106" t="str">
        <f t="shared" si="260"/>
        <v/>
      </c>
      <c r="AT759" s="106" t="str">
        <f t="shared" si="261"/>
        <v/>
      </c>
      <c r="AU759" s="106" t="str">
        <f t="shared" si="262"/>
        <v/>
      </c>
      <c r="AV759" s="106" t="str">
        <f t="shared" si="263"/>
        <v/>
      </c>
    </row>
    <row r="760" spans="4:48">
      <c r="D760" s="159">
        <v>753</v>
      </c>
      <c r="F760" s="159" t="str">
        <f t="shared" si="268"/>
        <v/>
      </c>
      <c r="G760" s="159" t="str">
        <f t="shared" si="268"/>
        <v/>
      </c>
      <c r="H760" s="159" t="str">
        <f t="shared" si="268"/>
        <v/>
      </c>
      <c r="I760" s="159" t="str">
        <f t="shared" si="268"/>
        <v/>
      </c>
      <c r="J760" s="159" t="str">
        <f t="shared" si="268"/>
        <v/>
      </c>
      <c r="K760" s="292"/>
      <c r="L760" s="292"/>
      <c r="N760" s="319">
        <v>-3.1983400657087886E-2</v>
      </c>
      <c r="P760" s="319">
        <v>5.3042660213713875E-3</v>
      </c>
      <c r="R760" s="319">
        <v>0.69071826631902056</v>
      </c>
      <c r="AC760" s="300" t="str">
        <f t="shared" si="252"/>
        <v/>
      </c>
      <c r="AD760" s="300" t="str">
        <f t="shared" si="250"/>
        <v/>
      </c>
      <c r="AE760" s="300" t="str">
        <f t="shared" si="248"/>
        <v/>
      </c>
      <c r="AF760" s="300" t="str">
        <f t="shared" si="249"/>
        <v/>
      </c>
      <c r="AI760" s="63" t="str">
        <f t="shared" si="253"/>
        <v/>
      </c>
      <c r="AJ760" s="106" t="str">
        <f t="shared" si="254"/>
        <v/>
      </c>
      <c r="AK760" s="106" t="str">
        <f t="shared" si="255"/>
        <v/>
      </c>
      <c r="AL760" s="106" t="str">
        <f t="shared" si="256"/>
        <v/>
      </c>
      <c r="AM760" s="106" t="str">
        <f t="shared" si="257"/>
        <v/>
      </c>
      <c r="AN760" s="106" t="str">
        <f t="shared" si="258"/>
        <v/>
      </c>
      <c r="AR760" s="106" t="str">
        <f t="shared" si="259"/>
        <v/>
      </c>
      <c r="AS760" s="106" t="str">
        <f t="shared" si="260"/>
        <v/>
      </c>
      <c r="AT760" s="106" t="str">
        <f t="shared" si="261"/>
        <v/>
      </c>
      <c r="AU760" s="106" t="str">
        <f t="shared" si="262"/>
        <v/>
      </c>
      <c r="AV760" s="106" t="str">
        <f t="shared" si="263"/>
        <v/>
      </c>
    </row>
    <row r="761" spans="4:48">
      <c r="D761" s="159">
        <v>754</v>
      </c>
      <c r="F761" s="159" t="str">
        <f t="shared" si="268"/>
        <v/>
      </c>
      <c r="G761" s="159" t="str">
        <f t="shared" si="268"/>
        <v/>
      </c>
      <c r="H761" s="159" t="str">
        <f t="shared" si="268"/>
        <v/>
      </c>
      <c r="I761" s="159" t="str">
        <f t="shared" si="268"/>
        <v/>
      </c>
      <c r="J761" s="159" t="str">
        <f t="shared" si="268"/>
        <v/>
      </c>
      <c r="K761" s="292"/>
      <c r="L761" s="292"/>
      <c r="N761" s="319">
        <v>-3.9818120558775316E-2</v>
      </c>
      <c r="P761" s="319">
        <v>3.2668074660115042E-3</v>
      </c>
      <c r="R761" s="319">
        <v>0.37964103735644983</v>
      </c>
      <c r="AC761" s="300" t="str">
        <f t="shared" si="252"/>
        <v/>
      </c>
      <c r="AD761" s="300" t="str">
        <f t="shared" si="250"/>
        <v/>
      </c>
      <c r="AE761" s="300" t="str">
        <f t="shared" si="248"/>
        <v/>
      </c>
      <c r="AF761" s="300" t="str">
        <f t="shared" si="249"/>
        <v/>
      </c>
      <c r="AI761" s="63" t="str">
        <f t="shared" si="253"/>
        <v/>
      </c>
      <c r="AJ761" s="106" t="str">
        <f t="shared" si="254"/>
        <v/>
      </c>
      <c r="AK761" s="106" t="str">
        <f t="shared" si="255"/>
        <v/>
      </c>
      <c r="AL761" s="106" t="str">
        <f t="shared" si="256"/>
        <v/>
      </c>
      <c r="AM761" s="106" t="str">
        <f t="shared" si="257"/>
        <v/>
      </c>
      <c r="AN761" s="106" t="str">
        <f t="shared" si="258"/>
        <v/>
      </c>
      <c r="AR761" s="106" t="str">
        <f t="shared" si="259"/>
        <v/>
      </c>
      <c r="AS761" s="106" t="str">
        <f t="shared" si="260"/>
        <v/>
      </c>
      <c r="AT761" s="106" t="str">
        <f t="shared" si="261"/>
        <v/>
      </c>
      <c r="AU761" s="106" t="str">
        <f t="shared" si="262"/>
        <v/>
      </c>
      <c r="AV761" s="106" t="str">
        <f t="shared" si="263"/>
        <v/>
      </c>
    </row>
    <row r="762" spans="4:48">
      <c r="D762" s="159">
        <v>755</v>
      </c>
      <c r="F762" s="159" t="str">
        <f t="shared" si="268"/>
        <v/>
      </c>
      <c r="G762" s="159" t="str">
        <f t="shared" si="268"/>
        <v/>
      </c>
      <c r="H762" s="159" t="str">
        <f t="shared" si="268"/>
        <v/>
      </c>
      <c r="I762" s="159" t="str">
        <f t="shared" si="268"/>
        <v/>
      </c>
      <c r="J762" s="159" t="str">
        <f t="shared" si="268"/>
        <v/>
      </c>
      <c r="K762" s="292"/>
      <c r="L762" s="292"/>
      <c r="N762" s="319">
        <v>-2.4084752413018998E-2</v>
      </c>
      <c r="P762" s="319">
        <v>5.3800289423565307E-3</v>
      </c>
      <c r="R762" s="319">
        <v>0.70404287523859921</v>
      </c>
      <c r="AC762" s="300" t="str">
        <f t="shared" si="252"/>
        <v/>
      </c>
      <c r="AD762" s="300" t="str">
        <f t="shared" si="250"/>
        <v/>
      </c>
      <c r="AE762" s="300" t="str">
        <f t="shared" si="248"/>
        <v/>
      </c>
      <c r="AF762" s="300" t="str">
        <f t="shared" si="249"/>
        <v/>
      </c>
      <c r="AI762" s="63" t="str">
        <f t="shared" si="253"/>
        <v/>
      </c>
      <c r="AJ762" s="106" t="str">
        <f t="shared" si="254"/>
        <v/>
      </c>
      <c r="AK762" s="106" t="str">
        <f t="shared" si="255"/>
        <v/>
      </c>
      <c r="AL762" s="106" t="str">
        <f t="shared" si="256"/>
        <v/>
      </c>
      <c r="AM762" s="106" t="str">
        <f t="shared" si="257"/>
        <v/>
      </c>
      <c r="AN762" s="106" t="str">
        <f t="shared" si="258"/>
        <v/>
      </c>
      <c r="AR762" s="106" t="str">
        <f t="shared" si="259"/>
        <v/>
      </c>
      <c r="AS762" s="106" t="str">
        <f t="shared" si="260"/>
        <v/>
      </c>
      <c r="AT762" s="106" t="str">
        <f t="shared" si="261"/>
        <v/>
      </c>
      <c r="AU762" s="106" t="str">
        <f t="shared" si="262"/>
        <v/>
      </c>
      <c r="AV762" s="106" t="str">
        <f t="shared" si="263"/>
        <v/>
      </c>
    </row>
    <row r="763" spans="4:48">
      <c r="D763" s="159">
        <v>756</v>
      </c>
      <c r="F763" s="159" t="str">
        <f t="shared" si="268"/>
        <v/>
      </c>
      <c r="G763" s="159" t="str">
        <f t="shared" si="268"/>
        <v/>
      </c>
      <c r="H763" s="159" t="str">
        <f t="shared" si="268"/>
        <v/>
      </c>
      <c r="I763" s="159" t="str">
        <f t="shared" si="268"/>
        <v/>
      </c>
      <c r="J763" s="159" t="str">
        <f t="shared" si="268"/>
        <v/>
      </c>
      <c r="K763" s="292"/>
      <c r="L763" s="292"/>
      <c r="N763" s="319">
        <v>-3.611536450427498E-2</v>
      </c>
      <c r="P763" s="319">
        <v>4.878085364379026E-3</v>
      </c>
      <c r="R763" s="319">
        <v>0.62034428169190936</v>
      </c>
      <c r="AC763" s="300" t="str">
        <f t="shared" si="252"/>
        <v/>
      </c>
      <c r="AD763" s="300" t="str">
        <f t="shared" si="250"/>
        <v/>
      </c>
      <c r="AE763" s="300" t="str">
        <f t="shared" si="248"/>
        <v/>
      </c>
      <c r="AF763" s="300" t="str">
        <f t="shared" si="249"/>
        <v/>
      </c>
      <c r="AI763" s="63" t="str">
        <f t="shared" si="253"/>
        <v/>
      </c>
      <c r="AJ763" s="106" t="str">
        <f t="shared" si="254"/>
        <v/>
      </c>
      <c r="AK763" s="106" t="str">
        <f t="shared" si="255"/>
        <v/>
      </c>
      <c r="AL763" s="106" t="str">
        <f t="shared" si="256"/>
        <v/>
      </c>
      <c r="AM763" s="106" t="str">
        <f t="shared" si="257"/>
        <v/>
      </c>
      <c r="AN763" s="106" t="str">
        <f t="shared" si="258"/>
        <v/>
      </c>
      <c r="AR763" s="106" t="str">
        <f t="shared" si="259"/>
        <v/>
      </c>
      <c r="AS763" s="106" t="str">
        <f t="shared" si="260"/>
        <v/>
      </c>
      <c r="AT763" s="106" t="str">
        <f t="shared" si="261"/>
        <v/>
      </c>
      <c r="AU763" s="106" t="str">
        <f t="shared" si="262"/>
        <v/>
      </c>
      <c r="AV763" s="106" t="str">
        <f t="shared" si="263"/>
        <v/>
      </c>
    </row>
    <row r="764" spans="4:48">
      <c r="D764" s="159">
        <v>757</v>
      </c>
      <c r="F764" s="159" t="str">
        <f t="shared" si="268"/>
        <v/>
      </c>
      <c r="G764" s="159" t="str">
        <f t="shared" si="268"/>
        <v/>
      </c>
      <c r="H764" s="159" t="str">
        <f t="shared" si="268"/>
        <v/>
      </c>
      <c r="I764" s="159" t="str">
        <f t="shared" si="268"/>
        <v/>
      </c>
      <c r="J764" s="159" t="str">
        <f t="shared" si="268"/>
        <v/>
      </c>
      <c r="K764" s="292"/>
      <c r="L764" s="292"/>
      <c r="N764" s="319">
        <v>-3.9818120558775316E-2</v>
      </c>
      <c r="P764" s="319">
        <v>3.908918138391896E-3</v>
      </c>
      <c r="R764" s="319">
        <v>0.47116433980516681</v>
      </c>
      <c r="AC764" s="300" t="str">
        <f t="shared" si="252"/>
        <v/>
      </c>
      <c r="AD764" s="300" t="str">
        <f t="shared" si="250"/>
        <v/>
      </c>
      <c r="AE764" s="300" t="str">
        <f t="shared" si="248"/>
        <v/>
      </c>
      <c r="AF764" s="300" t="str">
        <f t="shared" si="249"/>
        <v/>
      </c>
      <c r="AI764" s="63" t="str">
        <f t="shared" si="253"/>
        <v/>
      </c>
      <c r="AJ764" s="106" t="str">
        <f t="shared" si="254"/>
        <v/>
      </c>
      <c r="AK764" s="106" t="str">
        <f t="shared" si="255"/>
        <v/>
      </c>
      <c r="AL764" s="106" t="str">
        <f t="shared" si="256"/>
        <v/>
      </c>
      <c r="AM764" s="106" t="str">
        <f t="shared" si="257"/>
        <v/>
      </c>
      <c r="AN764" s="106" t="str">
        <f t="shared" si="258"/>
        <v/>
      </c>
      <c r="AR764" s="106" t="str">
        <f t="shared" si="259"/>
        <v/>
      </c>
      <c r="AS764" s="106" t="str">
        <f t="shared" si="260"/>
        <v/>
      </c>
      <c r="AT764" s="106" t="str">
        <f t="shared" si="261"/>
        <v/>
      </c>
      <c r="AU764" s="106" t="str">
        <f t="shared" si="262"/>
        <v/>
      </c>
      <c r="AV764" s="106" t="str">
        <f t="shared" si="263"/>
        <v/>
      </c>
    </row>
    <row r="765" spans="4:48">
      <c r="D765" s="159">
        <v>758</v>
      </c>
      <c r="F765" s="159" t="str">
        <f t="shared" si="268"/>
        <v/>
      </c>
      <c r="G765" s="159" t="str">
        <f t="shared" si="268"/>
        <v/>
      </c>
      <c r="H765" s="159" t="str">
        <f t="shared" si="268"/>
        <v/>
      </c>
      <c r="I765" s="159" t="str">
        <f t="shared" si="268"/>
        <v/>
      </c>
      <c r="J765" s="159" t="str">
        <f t="shared" si="268"/>
        <v/>
      </c>
      <c r="K765" s="292"/>
      <c r="L765" s="292"/>
      <c r="N765" s="319">
        <v>-3.1983400657087949E-2</v>
      </c>
      <c r="P765" s="319">
        <v>4.1336890580883157E-3</v>
      </c>
      <c r="R765" s="319">
        <v>0.5045096706637695</v>
      </c>
      <c r="AC765" s="300" t="str">
        <f t="shared" si="252"/>
        <v/>
      </c>
      <c r="AD765" s="300" t="str">
        <f t="shared" si="250"/>
        <v/>
      </c>
      <c r="AE765" s="300" t="str">
        <f t="shared" si="248"/>
        <v/>
      </c>
      <c r="AF765" s="300" t="str">
        <f t="shared" si="249"/>
        <v/>
      </c>
      <c r="AI765" s="63" t="str">
        <f t="shared" si="253"/>
        <v/>
      </c>
      <c r="AJ765" s="106" t="str">
        <f t="shared" si="254"/>
        <v/>
      </c>
      <c r="AK765" s="106" t="str">
        <f t="shared" si="255"/>
        <v/>
      </c>
      <c r="AL765" s="106" t="str">
        <f t="shared" si="256"/>
        <v/>
      </c>
      <c r="AM765" s="106" t="str">
        <f t="shared" si="257"/>
        <v/>
      </c>
      <c r="AN765" s="106" t="str">
        <f t="shared" si="258"/>
        <v/>
      </c>
      <c r="AR765" s="106" t="str">
        <f t="shared" si="259"/>
        <v/>
      </c>
      <c r="AS765" s="106" t="str">
        <f t="shared" si="260"/>
        <v/>
      </c>
      <c r="AT765" s="106" t="str">
        <f t="shared" si="261"/>
        <v/>
      </c>
      <c r="AU765" s="106" t="str">
        <f t="shared" si="262"/>
        <v/>
      </c>
      <c r="AV765" s="106" t="str">
        <f t="shared" si="263"/>
        <v/>
      </c>
    </row>
    <row r="766" spans="4:48">
      <c r="D766" s="159">
        <v>759</v>
      </c>
      <c r="F766" s="159" t="str">
        <f t="shared" si="268"/>
        <v/>
      </c>
      <c r="G766" s="159" t="str">
        <f t="shared" si="268"/>
        <v/>
      </c>
      <c r="H766" s="159" t="str">
        <f t="shared" si="268"/>
        <v/>
      </c>
      <c r="I766" s="159" t="str">
        <f t="shared" si="268"/>
        <v/>
      </c>
      <c r="J766" s="159" t="str">
        <f t="shared" si="268"/>
        <v/>
      </c>
      <c r="K766" s="292"/>
      <c r="L766" s="292"/>
      <c r="N766" s="319">
        <v>-3.0493529920109477E-2</v>
      </c>
      <c r="P766" s="319">
        <v>4.358459977784738E-3</v>
      </c>
      <c r="R766" s="319">
        <v>0.53861080497681146</v>
      </c>
      <c r="AC766" s="300" t="str">
        <f t="shared" si="252"/>
        <v/>
      </c>
      <c r="AD766" s="300" t="str">
        <f t="shared" si="250"/>
        <v/>
      </c>
      <c r="AE766" s="300" t="str">
        <f t="shared" si="248"/>
        <v/>
      </c>
      <c r="AF766" s="300" t="str">
        <f t="shared" si="249"/>
        <v/>
      </c>
      <c r="AI766" s="63" t="str">
        <f t="shared" si="253"/>
        <v/>
      </c>
      <c r="AJ766" s="106" t="str">
        <f t="shared" si="254"/>
        <v/>
      </c>
      <c r="AK766" s="106" t="str">
        <f t="shared" si="255"/>
        <v/>
      </c>
      <c r="AL766" s="106" t="str">
        <f t="shared" si="256"/>
        <v/>
      </c>
      <c r="AM766" s="106" t="str">
        <f t="shared" si="257"/>
        <v/>
      </c>
      <c r="AN766" s="106" t="str">
        <f t="shared" si="258"/>
        <v/>
      </c>
      <c r="AR766" s="106" t="str">
        <f t="shared" si="259"/>
        <v/>
      </c>
      <c r="AS766" s="106" t="str">
        <f t="shared" si="260"/>
        <v/>
      </c>
      <c r="AT766" s="106" t="str">
        <f t="shared" si="261"/>
        <v/>
      </c>
      <c r="AU766" s="106" t="str">
        <f t="shared" si="262"/>
        <v/>
      </c>
      <c r="AV766" s="106" t="str">
        <f t="shared" si="263"/>
        <v/>
      </c>
    </row>
    <row r="767" spans="4:48">
      <c r="D767" s="159">
        <v>760</v>
      </c>
      <c r="F767" s="159" t="str">
        <f t="shared" si="268"/>
        <v/>
      </c>
      <c r="G767" s="159" t="str">
        <f t="shared" si="268"/>
        <v/>
      </c>
      <c r="H767" s="159" t="str">
        <f t="shared" si="268"/>
        <v/>
      </c>
      <c r="I767" s="159" t="str">
        <f t="shared" si="268"/>
        <v/>
      </c>
      <c r="J767" s="159" t="str">
        <f t="shared" si="268"/>
        <v/>
      </c>
      <c r="K767" s="292"/>
      <c r="L767" s="292"/>
      <c r="N767" s="319">
        <v>-2.4084752413018721E-2</v>
      </c>
      <c r="P767" s="319">
        <v>4.4051823425857008E-3</v>
      </c>
      <c r="R767" s="319">
        <v>0.54573865413144751</v>
      </c>
      <c r="AC767" s="300" t="str">
        <f t="shared" si="252"/>
        <v/>
      </c>
      <c r="AD767" s="300" t="str">
        <f t="shared" si="250"/>
        <v/>
      </c>
      <c r="AE767" s="300" t="str">
        <f t="shared" si="248"/>
        <v/>
      </c>
      <c r="AF767" s="300" t="str">
        <f t="shared" si="249"/>
        <v/>
      </c>
      <c r="AI767" s="63" t="str">
        <f t="shared" si="253"/>
        <v/>
      </c>
      <c r="AJ767" s="106" t="str">
        <f t="shared" si="254"/>
        <v/>
      </c>
      <c r="AK767" s="106" t="str">
        <f t="shared" si="255"/>
        <v/>
      </c>
      <c r="AL767" s="106" t="str">
        <f t="shared" si="256"/>
        <v/>
      </c>
      <c r="AM767" s="106" t="str">
        <f t="shared" si="257"/>
        <v/>
      </c>
      <c r="AN767" s="106" t="str">
        <f t="shared" si="258"/>
        <v/>
      </c>
      <c r="AR767" s="106" t="str">
        <f t="shared" si="259"/>
        <v/>
      </c>
      <c r="AS767" s="106" t="str">
        <f t="shared" si="260"/>
        <v/>
      </c>
      <c r="AT767" s="106" t="str">
        <f t="shared" si="261"/>
        <v/>
      </c>
      <c r="AU767" s="106" t="str">
        <f t="shared" si="262"/>
        <v/>
      </c>
      <c r="AV767" s="106" t="str">
        <f t="shared" si="263"/>
        <v/>
      </c>
    </row>
    <row r="768" spans="4:48">
      <c r="D768" s="159">
        <v>761</v>
      </c>
      <c r="F768" s="159" t="str">
        <f t="shared" ref="F768:J777" si="269">IF($C$5=0,IF($D768&gt;$A$5,"",INDIRECT(CONCATENATE("B",RANDBETWEEN(11,$D$5)))),IF($D768&gt;$A$5,"",$C$3*INDIRECT(CONCATENATE("B",RANDBETWEEN(11,$D$5)))))</f>
        <v/>
      </c>
      <c r="G768" s="159" t="str">
        <f t="shared" si="269"/>
        <v/>
      </c>
      <c r="H768" s="159" t="str">
        <f t="shared" si="269"/>
        <v/>
      </c>
      <c r="I768" s="159" t="str">
        <f t="shared" si="269"/>
        <v/>
      </c>
      <c r="J768" s="159" t="str">
        <f t="shared" si="269"/>
        <v/>
      </c>
      <c r="K768" s="292"/>
      <c r="L768" s="292"/>
      <c r="N768" s="319">
        <v>-2.408475241301878E-2</v>
      </c>
      <c r="P768" s="319">
        <v>5.5435572191598996E-3</v>
      </c>
      <c r="R768" s="319">
        <v>0.73183307989612167</v>
      </c>
      <c r="AC768" s="300" t="str">
        <f t="shared" si="252"/>
        <v/>
      </c>
      <c r="AD768" s="300" t="str">
        <f t="shared" si="250"/>
        <v/>
      </c>
      <c r="AE768" s="300" t="str">
        <f t="shared" si="248"/>
        <v/>
      </c>
      <c r="AF768" s="300" t="str">
        <f t="shared" si="249"/>
        <v/>
      </c>
      <c r="AI768" s="63" t="str">
        <f t="shared" si="253"/>
        <v/>
      </c>
      <c r="AJ768" s="106" t="str">
        <f t="shared" si="254"/>
        <v/>
      </c>
      <c r="AK768" s="106" t="str">
        <f t="shared" si="255"/>
        <v/>
      </c>
      <c r="AL768" s="106" t="str">
        <f t="shared" si="256"/>
        <v/>
      </c>
      <c r="AM768" s="106" t="str">
        <f t="shared" si="257"/>
        <v/>
      </c>
      <c r="AN768" s="106" t="str">
        <f t="shared" si="258"/>
        <v/>
      </c>
      <c r="AR768" s="106" t="str">
        <f t="shared" si="259"/>
        <v/>
      </c>
      <c r="AS768" s="106" t="str">
        <f t="shared" si="260"/>
        <v/>
      </c>
      <c r="AT768" s="106" t="str">
        <f t="shared" si="261"/>
        <v/>
      </c>
      <c r="AU768" s="106" t="str">
        <f t="shared" si="262"/>
        <v/>
      </c>
      <c r="AV768" s="106" t="str">
        <f t="shared" si="263"/>
        <v/>
      </c>
    </row>
    <row r="769" spans="4:48">
      <c r="D769" s="159">
        <v>762</v>
      </c>
      <c r="F769" s="159" t="str">
        <f t="shared" si="269"/>
        <v/>
      </c>
      <c r="G769" s="159" t="str">
        <f t="shared" si="269"/>
        <v/>
      </c>
      <c r="H769" s="159" t="str">
        <f t="shared" si="269"/>
        <v/>
      </c>
      <c r="I769" s="159" t="str">
        <f t="shared" si="269"/>
        <v/>
      </c>
      <c r="J769" s="159" t="str">
        <f t="shared" si="269"/>
        <v/>
      </c>
      <c r="K769" s="292"/>
      <c r="L769" s="292"/>
      <c r="N769" s="319">
        <v>-4.2855582225158534E-2</v>
      </c>
      <c r="P769" s="319">
        <v>3.7397104878048272E-3</v>
      </c>
      <c r="R769" s="319">
        <v>0.44622990419046094</v>
      </c>
      <c r="AC769" s="300" t="str">
        <f t="shared" si="252"/>
        <v/>
      </c>
      <c r="AD769" s="300" t="str">
        <f t="shared" si="250"/>
        <v/>
      </c>
      <c r="AE769" s="300" t="str">
        <f t="shared" si="248"/>
        <v/>
      </c>
      <c r="AF769" s="300" t="str">
        <f t="shared" si="249"/>
        <v/>
      </c>
      <c r="AI769" s="63" t="str">
        <f t="shared" si="253"/>
        <v/>
      </c>
      <c r="AJ769" s="106" t="str">
        <f t="shared" si="254"/>
        <v/>
      </c>
      <c r="AK769" s="106" t="str">
        <f t="shared" si="255"/>
        <v/>
      </c>
      <c r="AL769" s="106" t="str">
        <f t="shared" si="256"/>
        <v/>
      </c>
      <c r="AM769" s="106" t="str">
        <f t="shared" si="257"/>
        <v/>
      </c>
      <c r="AN769" s="106" t="str">
        <f t="shared" si="258"/>
        <v/>
      </c>
      <c r="AR769" s="106" t="str">
        <f t="shared" si="259"/>
        <v/>
      </c>
      <c r="AS769" s="106" t="str">
        <f t="shared" si="260"/>
        <v/>
      </c>
      <c r="AT769" s="106" t="str">
        <f t="shared" si="261"/>
        <v/>
      </c>
      <c r="AU769" s="106" t="str">
        <f t="shared" si="262"/>
        <v/>
      </c>
      <c r="AV769" s="106" t="str">
        <f t="shared" si="263"/>
        <v/>
      </c>
    </row>
    <row r="770" spans="4:48">
      <c r="D770" s="159">
        <v>763</v>
      </c>
      <c r="F770" s="159" t="str">
        <f t="shared" si="269"/>
        <v/>
      </c>
      <c r="G770" s="159" t="str">
        <f t="shared" si="269"/>
        <v/>
      </c>
      <c r="H770" s="159" t="str">
        <f t="shared" si="269"/>
        <v/>
      </c>
      <c r="I770" s="159" t="str">
        <f t="shared" si="269"/>
        <v/>
      </c>
      <c r="J770" s="159" t="str">
        <f t="shared" si="269"/>
        <v/>
      </c>
      <c r="K770" s="292"/>
      <c r="L770" s="292"/>
      <c r="N770" s="319">
        <v>-1.612165419554434E-2</v>
      </c>
      <c r="P770" s="319">
        <v>4.9393280072720777E-3</v>
      </c>
      <c r="R770" s="319">
        <v>0.63048039828327473</v>
      </c>
      <c r="AC770" s="300" t="str">
        <f t="shared" si="252"/>
        <v/>
      </c>
      <c r="AD770" s="300" t="str">
        <f t="shared" si="250"/>
        <v/>
      </c>
      <c r="AE770" s="300" t="str">
        <f t="shared" ref="AE770:AE833" si="270">IF(AC770="","",NORMDIST(AD770,$AB$3,$Z$3,FALSE))</f>
        <v/>
      </c>
      <c r="AF770" s="300" t="str">
        <f t="shared" ref="AF770:AF833" si="271">IF(AC770="","",NORMDIST(AD770,$AB$3,$Z$3,TRUE))</f>
        <v/>
      </c>
      <c r="AI770" s="63" t="str">
        <f t="shared" si="253"/>
        <v/>
      </c>
      <c r="AJ770" s="106" t="str">
        <f t="shared" si="254"/>
        <v/>
      </c>
      <c r="AK770" s="106" t="str">
        <f t="shared" si="255"/>
        <v/>
      </c>
      <c r="AL770" s="106" t="str">
        <f t="shared" si="256"/>
        <v/>
      </c>
      <c r="AM770" s="106" t="str">
        <f t="shared" si="257"/>
        <v/>
      </c>
      <c r="AN770" s="106" t="str">
        <f t="shared" si="258"/>
        <v/>
      </c>
      <c r="AR770" s="106" t="str">
        <f t="shared" si="259"/>
        <v/>
      </c>
      <c r="AS770" s="106" t="str">
        <f t="shared" si="260"/>
        <v/>
      </c>
      <c r="AT770" s="106" t="str">
        <f t="shared" si="261"/>
        <v/>
      </c>
      <c r="AU770" s="106" t="str">
        <f t="shared" si="262"/>
        <v/>
      </c>
      <c r="AV770" s="106" t="str">
        <f t="shared" si="263"/>
        <v/>
      </c>
    </row>
    <row r="771" spans="4:48">
      <c r="D771" s="159">
        <v>764</v>
      </c>
      <c r="F771" s="159" t="str">
        <f t="shared" si="269"/>
        <v/>
      </c>
      <c r="G771" s="159" t="str">
        <f t="shared" si="269"/>
        <v/>
      </c>
      <c r="H771" s="159" t="str">
        <f t="shared" si="269"/>
        <v/>
      </c>
      <c r="I771" s="159" t="str">
        <f t="shared" si="269"/>
        <v/>
      </c>
      <c r="J771" s="159" t="str">
        <f t="shared" si="269"/>
        <v/>
      </c>
      <c r="K771" s="292"/>
      <c r="L771" s="292"/>
      <c r="N771" s="319">
        <v>-3.9818120558775205E-2</v>
      </c>
      <c r="P771" s="319">
        <v>3.074238633023954E-3</v>
      </c>
      <c r="R771" s="319">
        <v>0.35312714745430895</v>
      </c>
      <c r="AC771" s="300" t="str">
        <f t="shared" si="252"/>
        <v/>
      </c>
      <c r="AD771" s="300" t="str">
        <f t="shared" ref="AD771:AD834" si="272">IF($C$5=0,IF(AC771="","",LARGE($B$11:$B$2010,$AC771)),IF(AC771="","",LARGE($B$11:$B$2010,$AC771)*$C$3))</f>
        <v/>
      </c>
      <c r="AE771" s="300" t="str">
        <f t="shared" si="270"/>
        <v/>
      </c>
      <c r="AF771" s="300" t="str">
        <f t="shared" si="271"/>
        <v/>
      </c>
      <c r="AI771" s="63" t="str">
        <f t="shared" si="253"/>
        <v/>
      </c>
      <c r="AJ771" s="106" t="str">
        <f t="shared" si="254"/>
        <v/>
      </c>
      <c r="AK771" s="106" t="str">
        <f t="shared" si="255"/>
        <v/>
      </c>
      <c r="AL771" s="106" t="str">
        <f t="shared" si="256"/>
        <v/>
      </c>
      <c r="AM771" s="106" t="str">
        <f t="shared" si="257"/>
        <v/>
      </c>
      <c r="AN771" s="106" t="str">
        <f t="shared" si="258"/>
        <v/>
      </c>
      <c r="AR771" s="106" t="str">
        <f t="shared" si="259"/>
        <v/>
      </c>
      <c r="AS771" s="106" t="str">
        <f t="shared" si="260"/>
        <v/>
      </c>
      <c r="AT771" s="106" t="str">
        <f t="shared" si="261"/>
        <v/>
      </c>
      <c r="AU771" s="106" t="str">
        <f t="shared" si="262"/>
        <v/>
      </c>
      <c r="AV771" s="106" t="str">
        <f t="shared" si="263"/>
        <v/>
      </c>
    </row>
    <row r="772" spans="4:48">
      <c r="D772" s="159">
        <v>765</v>
      </c>
      <c r="F772" s="159" t="str">
        <f t="shared" si="269"/>
        <v/>
      </c>
      <c r="G772" s="159" t="str">
        <f t="shared" si="269"/>
        <v/>
      </c>
      <c r="H772" s="159" t="str">
        <f t="shared" si="269"/>
        <v/>
      </c>
      <c r="I772" s="159" t="str">
        <f t="shared" si="269"/>
        <v/>
      </c>
      <c r="J772" s="159" t="str">
        <f t="shared" si="269"/>
        <v/>
      </c>
      <c r="K772" s="292"/>
      <c r="L772" s="292"/>
      <c r="N772" s="319">
        <v>-2.408475241301887E-2</v>
      </c>
      <c r="P772" s="319">
        <v>3.3981336561060005E-3</v>
      </c>
      <c r="R772" s="319">
        <v>0.39792965980052508</v>
      </c>
      <c r="AC772" s="300" t="str">
        <f t="shared" ref="AC772:AC835" si="273">IF(ISNUMBER(AC771),IF(AC771&gt;1,AC771-1,""),"")</f>
        <v/>
      </c>
      <c r="AD772" s="300" t="str">
        <f t="shared" si="272"/>
        <v/>
      </c>
      <c r="AE772" s="300" t="str">
        <f t="shared" si="270"/>
        <v/>
      </c>
      <c r="AF772" s="300" t="str">
        <f t="shared" si="271"/>
        <v/>
      </c>
      <c r="AI772" s="63" t="str">
        <f t="shared" ref="AI772:AI835" si="274">IF(ISNUMBER(AJ772),AI771+1,"")</f>
        <v/>
      </c>
      <c r="AJ772" s="106" t="str">
        <f t="shared" ref="AJ772:AJ835" si="275">IF($C$5=1,AJ771,IF(ISNUMBER(F777),(F777+1)*AJ771,""))</f>
        <v/>
      </c>
      <c r="AK772" s="106" t="str">
        <f t="shared" ref="AK772:AK835" si="276">IF($C$5=1,AK771,IF(ISNUMBER(G777),(G777+1)*AK771,""))</f>
        <v/>
      </c>
      <c r="AL772" s="106" t="str">
        <f t="shared" ref="AL772:AL835" si="277">IF($C$5=1,AL771,IF(ISNUMBER(H777),(H777+1)*AL771,""))</f>
        <v/>
      </c>
      <c r="AM772" s="106" t="str">
        <f t="shared" ref="AM772:AM835" si="278">IF($C$5=1,AM771,IF(ISNUMBER(I777),(I777+1)*AM771,""))</f>
        <v/>
      </c>
      <c r="AN772" s="106" t="str">
        <f t="shared" ref="AN772:AN835" si="279">IF($C$5=1,AN771,IF(ISNUMBER(J777),(J777+1)*AN771,""))</f>
        <v/>
      </c>
      <c r="AR772" s="106" t="str">
        <f t="shared" ref="AR772:AR835" si="280">IF(ISNUMBER(F777),(F777+AR771),"")</f>
        <v/>
      </c>
      <c r="AS772" s="106" t="str">
        <f t="shared" ref="AS772:AS835" si="281">IF(ISNUMBER(G777),(G777+AS771),"")</f>
        <v/>
      </c>
      <c r="AT772" s="106" t="str">
        <f t="shared" ref="AT772:AT835" si="282">IF(ISNUMBER(H777),(H777+AT771),"")</f>
        <v/>
      </c>
      <c r="AU772" s="106" t="str">
        <f t="shared" ref="AU772:AU835" si="283">IF(ISNUMBER(I777),(I777+AU771),"")</f>
        <v/>
      </c>
      <c r="AV772" s="106" t="str">
        <f t="shared" ref="AV772:AV835" si="284">IF(ISNUMBER(J777),(J777+AV771),"")</f>
        <v/>
      </c>
    </row>
    <row r="773" spans="4:48">
      <c r="D773" s="159">
        <v>766</v>
      </c>
      <c r="F773" s="159" t="str">
        <f t="shared" si="269"/>
        <v/>
      </c>
      <c r="G773" s="159" t="str">
        <f t="shared" si="269"/>
        <v/>
      </c>
      <c r="H773" s="159" t="str">
        <f t="shared" si="269"/>
        <v/>
      </c>
      <c r="I773" s="159" t="str">
        <f t="shared" si="269"/>
        <v/>
      </c>
      <c r="J773" s="159" t="str">
        <f t="shared" si="269"/>
        <v/>
      </c>
      <c r="K773" s="292"/>
      <c r="L773" s="292"/>
      <c r="N773" s="319">
        <v>-2.4084752413018978E-2</v>
      </c>
      <c r="P773" s="319">
        <v>4.5598697150806781E-3</v>
      </c>
      <c r="R773" s="319">
        <v>0.56985278424212749</v>
      </c>
      <c r="AC773" s="300" t="str">
        <f t="shared" si="273"/>
        <v/>
      </c>
      <c r="AD773" s="300" t="str">
        <f t="shared" si="272"/>
        <v/>
      </c>
      <c r="AE773" s="300" t="str">
        <f t="shared" si="270"/>
        <v/>
      </c>
      <c r="AF773" s="300" t="str">
        <f t="shared" si="271"/>
        <v/>
      </c>
      <c r="AI773" s="63" t="str">
        <f t="shared" si="274"/>
        <v/>
      </c>
      <c r="AJ773" s="106" t="str">
        <f t="shared" si="275"/>
        <v/>
      </c>
      <c r="AK773" s="106" t="str">
        <f t="shared" si="276"/>
        <v/>
      </c>
      <c r="AL773" s="106" t="str">
        <f t="shared" si="277"/>
        <v/>
      </c>
      <c r="AM773" s="106" t="str">
        <f t="shared" si="278"/>
        <v/>
      </c>
      <c r="AN773" s="106" t="str">
        <f t="shared" si="279"/>
        <v/>
      </c>
      <c r="AR773" s="106" t="str">
        <f t="shared" si="280"/>
        <v/>
      </c>
      <c r="AS773" s="106" t="str">
        <f t="shared" si="281"/>
        <v/>
      </c>
      <c r="AT773" s="106" t="str">
        <f t="shared" si="282"/>
        <v/>
      </c>
      <c r="AU773" s="106" t="str">
        <f t="shared" si="283"/>
        <v/>
      </c>
      <c r="AV773" s="106" t="str">
        <f t="shared" si="284"/>
        <v/>
      </c>
    </row>
    <row r="774" spans="4:48">
      <c r="D774" s="159">
        <v>767</v>
      </c>
      <c r="F774" s="159" t="str">
        <f t="shared" si="269"/>
        <v/>
      </c>
      <c r="G774" s="159" t="str">
        <f t="shared" si="269"/>
        <v/>
      </c>
      <c r="H774" s="159" t="str">
        <f t="shared" si="269"/>
        <v/>
      </c>
      <c r="I774" s="159" t="str">
        <f t="shared" si="269"/>
        <v/>
      </c>
      <c r="J774" s="159" t="str">
        <f t="shared" si="269"/>
        <v/>
      </c>
      <c r="K774" s="292"/>
      <c r="L774" s="292"/>
      <c r="N774" s="319">
        <v>-3.6528522215783343E-2</v>
      </c>
      <c r="P774" s="319">
        <v>3.847675495498843E-3</v>
      </c>
      <c r="R774" s="319">
        <v>0.46201863447253921</v>
      </c>
      <c r="AC774" s="300" t="str">
        <f t="shared" si="273"/>
        <v/>
      </c>
      <c r="AD774" s="300" t="str">
        <f t="shared" si="272"/>
        <v/>
      </c>
      <c r="AE774" s="300" t="str">
        <f t="shared" si="270"/>
        <v/>
      </c>
      <c r="AF774" s="300" t="str">
        <f t="shared" si="271"/>
        <v/>
      </c>
      <c r="AI774" s="63" t="str">
        <f t="shared" si="274"/>
        <v/>
      </c>
      <c r="AJ774" s="106" t="str">
        <f t="shared" si="275"/>
        <v/>
      </c>
      <c r="AK774" s="106" t="str">
        <f t="shared" si="276"/>
        <v/>
      </c>
      <c r="AL774" s="106" t="str">
        <f t="shared" si="277"/>
        <v/>
      </c>
      <c r="AM774" s="106" t="str">
        <f t="shared" si="278"/>
        <v/>
      </c>
      <c r="AN774" s="106" t="str">
        <f t="shared" si="279"/>
        <v/>
      </c>
      <c r="AR774" s="106" t="str">
        <f t="shared" si="280"/>
        <v/>
      </c>
      <c r="AS774" s="106" t="str">
        <f t="shared" si="281"/>
        <v/>
      </c>
      <c r="AT774" s="106" t="str">
        <f t="shared" si="282"/>
        <v/>
      </c>
      <c r="AU774" s="106" t="str">
        <f t="shared" si="283"/>
        <v/>
      </c>
      <c r="AV774" s="106" t="str">
        <f t="shared" si="284"/>
        <v/>
      </c>
    </row>
    <row r="775" spans="4:48">
      <c r="D775" s="159">
        <v>768</v>
      </c>
      <c r="F775" s="159" t="str">
        <f t="shared" si="269"/>
        <v/>
      </c>
      <c r="G775" s="159" t="str">
        <f t="shared" si="269"/>
        <v/>
      </c>
      <c r="H775" s="159" t="str">
        <f t="shared" si="269"/>
        <v/>
      </c>
      <c r="I775" s="159" t="str">
        <f t="shared" si="269"/>
        <v/>
      </c>
      <c r="J775" s="159" t="str">
        <f t="shared" si="269"/>
        <v/>
      </c>
      <c r="K775" s="292"/>
      <c r="L775" s="292"/>
      <c r="N775" s="319">
        <v>-2.6754815381928077E-2</v>
      </c>
      <c r="P775" s="319">
        <v>4.4197026206777915E-3</v>
      </c>
      <c r="R775" s="319">
        <v>0.54823563513432449</v>
      </c>
      <c r="AC775" s="300" t="str">
        <f t="shared" si="273"/>
        <v/>
      </c>
      <c r="AD775" s="300" t="str">
        <f t="shared" si="272"/>
        <v/>
      </c>
      <c r="AE775" s="300" t="str">
        <f t="shared" si="270"/>
        <v/>
      </c>
      <c r="AF775" s="300" t="str">
        <f t="shared" si="271"/>
        <v/>
      </c>
      <c r="AI775" s="63" t="str">
        <f t="shared" si="274"/>
        <v/>
      </c>
      <c r="AJ775" s="106" t="str">
        <f t="shared" si="275"/>
        <v/>
      </c>
      <c r="AK775" s="106" t="str">
        <f t="shared" si="276"/>
        <v/>
      </c>
      <c r="AL775" s="106" t="str">
        <f t="shared" si="277"/>
        <v/>
      </c>
      <c r="AM775" s="106" t="str">
        <f t="shared" si="278"/>
        <v/>
      </c>
      <c r="AN775" s="106" t="str">
        <f t="shared" si="279"/>
        <v/>
      </c>
      <c r="AR775" s="106" t="str">
        <f t="shared" si="280"/>
        <v/>
      </c>
      <c r="AS775" s="106" t="str">
        <f t="shared" si="281"/>
        <v/>
      </c>
      <c r="AT775" s="106" t="str">
        <f t="shared" si="282"/>
        <v/>
      </c>
      <c r="AU775" s="106" t="str">
        <f t="shared" si="283"/>
        <v/>
      </c>
      <c r="AV775" s="106" t="str">
        <f t="shared" si="284"/>
        <v/>
      </c>
    </row>
    <row r="776" spans="4:48">
      <c r="D776" s="159">
        <v>769</v>
      </c>
      <c r="F776" s="159" t="str">
        <f t="shared" si="269"/>
        <v/>
      </c>
      <c r="G776" s="159" t="str">
        <f t="shared" si="269"/>
        <v/>
      </c>
      <c r="H776" s="159" t="str">
        <f t="shared" si="269"/>
        <v/>
      </c>
      <c r="I776" s="159" t="str">
        <f t="shared" si="269"/>
        <v/>
      </c>
      <c r="J776" s="159" t="str">
        <f t="shared" si="269"/>
        <v/>
      </c>
      <c r="K776" s="292"/>
      <c r="L776" s="292"/>
      <c r="N776" s="319">
        <v>-4.758942952724117E-2</v>
      </c>
      <c r="P776" s="319">
        <v>5.6136407663613438E-3</v>
      </c>
      <c r="R776" s="319">
        <v>0.7438814782412424</v>
      </c>
      <c r="AC776" s="300" t="str">
        <f t="shared" si="273"/>
        <v/>
      </c>
      <c r="AD776" s="300" t="str">
        <f t="shared" si="272"/>
        <v/>
      </c>
      <c r="AE776" s="300" t="str">
        <f t="shared" si="270"/>
        <v/>
      </c>
      <c r="AF776" s="300" t="str">
        <f t="shared" si="271"/>
        <v/>
      </c>
      <c r="AI776" s="63" t="str">
        <f t="shared" si="274"/>
        <v/>
      </c>
      <c r="AJ776" s="106" t="str">
        <f t="shared" si="275"/>
        <v/>
      </c>
      <c r="AK776" s="106" t="str">
        <f t="shared" si="276"/>
        <v/>
      </c>
      <c r="AL776" s="106" t="str">
        <f t="shared" si="277"/>
        <v/>
      </c>
      <c r="AM776" s="106" t="str">
        <f t="shared" si="278"/>
        <v/>
      </c>
      <c r="AN776" s="106" t="str">
        <f t="shared" si="279"/>
        <v/>
      </c>
      <c r="AR776" s="106" t="str">
        <f t="shared" si="280"/>
        <v/>
      </c>
      <c r="AS776" s="106" t="str">
        <f t="shared" si="281"/>
        <v/>
      </c>
      <c r="AT776" s="106" t="str">
        <f t="shared" si="282"/>
        <v/>
      </c>
      <c r="AU776" s="106" t="str">
        <f t="shared" si="283"/>
        <v/>
      </c>
      <c r="AV776" s="106" t="str">
        <f t="shared" si="284"/>
        <v/>
      </c>
    </row>
    <row r="777" spans="4:48">
      <c r="D777" s="159">
        <v>770</v>
      </c>
      <c r="F777" s="159" t="str">
        <f t="shared" si="269"/>
        <v/>
      </c>
      <c r="G777" s="159" t="str">
        <f t="shared" si="269"/>
        <v/>
      </c>
      <c r="H777" s="159" t="str">
        <f t="shared" si="269"/>
        <v/>
      </c>
      <c r="I777" s="159" t="str">
        <f t="shared" si="269"/>
        <v/>
      </c>
      <c r="J777" s="159" t="str">
        <f t="shared" si="269"/>
        <v/>
      </c>
      <c r="K777" s="292"/>
      <c r="L777" s="292"/>
      <c r="N777" s="319">
        <v>-5.2387627818809117E-2</v>
      </c>
      <c r="P777" s="319">
        <v>3.0420365463150831E-3</v>
      </c>
      <c r="R777" s="319">
        <v>0.34906324330580762</v>
      </c>
      <c r="AC777" s="300" t="str">
        <f t="shared" si="273"/>
        <v/>
      </c>
      <c r="AD777" s="300" t="str">
        <f t="shared" si="272"/>
        <v/>
      </c>
      <c r="AE777" s="300" t="str">
        <f t="shared" si="270"/>
        <v/>
      </c>
      <c r="AF777" s="300" t="str">
        <f t="shared" si="271"/>
        <v/>
      </c>
      <c r="AI777" s="63" t="str">
        <f t="shared" si="274"/>
        <v/>
      </c>
      <c r="AJ777" s="106" t="str">
        <f t="shared" si="275"/>
        <v/>
      </c>
      <c r="AK777" s="106" t="str">
        <f t="shared" si="276"/>
        <v/>
      </c>
      <c r="AL777" s="106" t="str">
        <f t="shared" si="277"/>
        <v/>
      </c>
      <c r="AM777" s="106" t="str">
        <f t="shared" si="278"/>
        <v/>
      </c>
      <c r="AN777" s="106" t="str">
        <f t="shared" si="279"/>
        <v/>
      </c>
      <c r="AR777" s="106" t="str">
        <f t="shared" si="280"/>
        <v/>
      </c>
      <c r="AS777" s="106" t="str">
        <f t="shared" si="281"/>
        <v/>
      </c>
      <c r="AT777" s="106" t="str">
        <f t="shared" si="282"/>
        <v/>
      </c>
      <c r="AU777" s="106" t="str">
        <f t="shared" si="283"/>
        <v/>
      </c>
      <c r="AV777" s="106" t="str">
        <f t="shared" si="284"/>
        <v/>
      </c>
    </row>
    <row r="778" spans="4:48">
      <c r="D778" s="159">
        <v>771</v>
      </c>
      <c r="F778" s="159" t="str">
        <f t="shared" ref="F778:J787" si="285">IF($C$5=0,IF($D778&gt;$A$5,"",INDIRECT(CONCATENATE("B",RANDBETWEEN(11,$D$5)))),IF($D778&gt;$A$5,"",$C$3*INDIRECT(CONCATENATE("B",RANDBETWEEN(11,$D$5)))))</f>
        <v/>
      </c>
      <c r="G778" s="159" t="str">
        <f t="shared" si="285"/>
        <v/>
      </c>
      <c r="H778" s="159" t="str">
        <f t="shared" si="285"/>
        <v/>
      </c>
      <c r="I778" s="159" t="str">
        <f t="shared" si="285"/>
        <v/>
      </c>
      <c r="J778" s="159" t="str">
        <f t="shared" si="285"/>
        <v/>
      </c>
      <c r="K778" s="292"/>
      <c r="L778" s="292"/>
      <c r="N778" s="319">
        <v>-2.4084752413018887E-2</v>
      </c>
      <c r="P778" s="319">
        <v>5.3187862994634807E-3</v>
      </c>
      <c r="R778" s="319">
        <v>0.6934494468979151</v>
      </c>
      <c r="AC778" s="300" t="str">
        <f t="shared" si="273"/>
        <v/>
      </c>
      <c r="AD778" s="300" t="str">
        <f t="shared" si="272"/>
        <v/>
      </c>
      <c r="AE778" s="300" t="str">
        <f t="shared" si="270"/>
        <v/>
      </c>
      <c r="AF778" s="300" t="str">
        <f t="shared" si="271"/>
        <v/>
      </c>
      <c r="AI778" s="63" t="str">
        <f t="shared" si="274"/>
        <v/>
      </c>
      <c r="AJ778" s="106" t="str">
        <f t="shared" si="275"/>
        <v/>
      </c>
      <c r="AK778" s="106" t="str">
        <f t="shared" si="276"/>
        <v/>
      </c>
      <c r="AL778" s="106" t="str">
        <f t="shared" si="277"/>
        <v/>
      </c>
      <c r="AM778" s="106" t="str">
        <f t="shared" si="278"/>
        <v/>
      </c>
      <c r="AN778" s="106" t="str">
        <f t="shared" si="279"/>
        <v/>
      </c>
      <c r="AR778" s="106" t="str">
        <f t="shared" si="280"/>
        <v/>
      </c>
      <c r="AS778" s="106" t="str">
        <f t="shared" si="281"/>
        <v/>
      </c>
      <c r="AT778" s="106" t="str">
        <f t="shared" si="282"/>
        <v/>
      </c>
      <c r="AU778" s="106" t="str">
        <f t="shared" si="283"/>
        <v/>
      </c>
      <c r="AV778" s="106" t="str">
        <f t="shared" si="284"/>
        <v/>
      </c>
    </row>
    <row r="779" spans="4:48">
      <c r="D779" s="159">
        <v>772</v>
      </c>
      <c r="F779" s="159" t="str">
        <f t="shared" si="285"/>
        <v/>
      </c>
      <c r="G779" s="159" t="str">
        <f t="shared" si="285"/>
        <v/>
      </c>
      <c r="H779" s="159" t="str">
        <f t="shared" si="285"/>
        <v/>
      </c>
      <c r="I779" s="159" t="str">
        <f t="shared" si="285"/>
        <v/>
      </c>
      <c r="J779" s="159" t="str">
        <f t="shared" si="285"/>
        <v/>
      </c>
      <c r="K779" s="292"/>
      <c r="L779" s="292"/>
      <c r="N779" s="319">
        <v>-3.0493529920109692E-2</v>
      </c>
      <c r="P779" s="319">
        <v>4.5453494369885883E-3</v>
      </c>
      <c r="R779" s="319">
        <v>0.56732093928867955</v>
      </c>
      <c r="AC779" s="300" t="str">
        <f t="shared" si="273"/>
        <v/>
      </c>
      <c r="AD779" s="300" t="str">
        <f t="shared" si="272"/>
        <v/>
      </c>
      <c r="AE779" s="300" t="str">
        <f t="shared" si="270"/>
        <v/>
      </c>
      <c r="AF779" s="300" t="str">
        <f t="shared" si="271"/>
        <v/>
      </c>
      <c r="AI779" s="63" t="str">
        <f t="shared" si="274"/>
        <v/>
      </c>
      <c r="AJ779" s="106" t="str">
        <f t="shared" si="275"/>
        <v/>
      </c>
      <c r="AK779" s="106" t="str">
        <f t="shared" si="276"/>
        <v/>
      </c>
      <c r="AL779" s="106" t="str">
        <f t="shared" si="277"/>
        <v/>
      </c>
      <c r="AM779" s="106" t="str">
        <f t="shared" si="278"/>
        <v/>
      </c>
      <c r="AN779" s="106" t="str">
        <f t="shared" si="279"/>
        <v/>
      </c>
      <c r="AR779" s="106" t="str">
        <f t="shared" si="280"/>
        <v/>
      </c>
      <c r="AS779" s="106" t="str">
        <f t="shared" si="281"/>
        <v/>
      </c>
      <c r="AT779" s="106" t="str">
        <f t="shared" si="282"/>
        <v/>
      </c>
      <c r="AU779" s="106" t="str">
        <f t="shared" si="283"/>
        <v/>
      </c>
      <c r="AV779" s="106" t="str">
        <f t="shared" si="284"/>
        <v/>
      </c>
    </row>
    <row r="780" spans="4:48">
      <c r="D780" s="159">
        <v>773</v>
      </c>
      <c r="F780" s="159" t="str">
        <f t="shared" si="285"/>
        <v/>
      </c>
      <c r="G780" s="159" t="str">
        <f t="shared" si="285"/>
        <v/>
      </c>
      <c r="H780" s="159" t="str">
        <f t="shared" si="285"/>
        <v/>
      </c>
      <c r="I780" s="159" t="str">
        <f t="shared" si="285"/>
        <v/>
      </c>
      <c r="J780" s="159" t="str">
        <f t="shared" si="285"/>
        <v/>
      </c>
      <c r="K780" s="292"/>
      <c r="L780" s="292"/>
      <c r="N780" s="319">
        <v>-4.7589429527241323E-2</v>
      </c>
      <c r="P780" s="319">
        <v>5.566918401560381E-3</v>
      </c>
      <c r="R780" s="319">
        <v>0.73583993506882694</v>
      </c>
      <c r="AC780" s="300" t="str">
        <f t="shared" si="273"/>
        <v/>
      </c>
      <c r="AD780" s="300" t="str">
        <f t="shared" si="272"/>
        <v/>
      </c>
      <c r="AE780" s="300" t="str">
        <f t="shared" si="270"/>
        <v/>
      </c>
      <c r="AF780" s="300" t="str">
        <f t="shared" si="271"/>
        <v/>
      </c>
      <c r="AI780" s="63" t="str">
        <f t="shared" si="274"/>
        <v/>
      </c>
      <c r="AJ780" s="106" t="str">
        <f t="shared" si="275"/>
        <v/>
      </c>
      <c r="AK780" s="106" t="str">
        <f t="shared" si="276"/>
        <v/>
      </c>
      <c r="AL780" s="106" t="str">
        <f t="shared" si="277"/>
        <v/>
      </c>
      <c r="AM780" s="106" t="str">
        <f t="shared" si="278"/>
        <v/>
      </c>
      <c r="AN780" s="106" t="str">
        <f t="shared" si="279"/>
        <v/>
      </c>
      <c r="AR780" s="106" t="str">
        <f t="shared" si="280"/>
        <v/>
      </c>
      <c r="AS780" s="106" t="str">
        <f t="shared" si="281"/>
        <v/>
      </c>
      <c r="AT780" s="106" t="str">
        <f t="shared" si="282"/>
        <v/>
      </c>
      <c r="AU780" s="106" t="str">
        <f t="shared" si="283"/>
        <v/>
      </c>
      <c r="AV780" s="106" t="str">
        <f t="shared" si="284"/>
        <v/>
      </c>
    </row>
    <row r="781" spans="4:48">
      <c r="D781" s="159">
        <v>774</v>
      </c>
      <c r="F781" s="159" t="str">
        <f t="shared" si="285"/>
        <v/>
      </c>
      <c r="G781" s="159" t="str">
        <f t="shared" si="285"/>
        <v/>
      </c>
      <c r="H781" s="159" t="str">
        <f t="shared" si="285"/>
        <v/>
      </c>
      <c r="I781" s="159" t="str">
        <f t="shared" si="285"/>
        <v/>
      </c>
      <c r="J781" s="159" t="str">
        <f t="shared" si="285"/>
        <v/>
      </c>
      <c r="K781" s="292"/>
      <c r="L781" s="292"/>
      <c r="N781" s="319">
        <v>-4.3916642025523069E-2</v>
      </c>
      <c r="P781" s="319">
        <v>2.9807939034220306E-3</v>
      </c>
      <c r="R781" s="319">
        <v>0.34067659705254982</v>
      </c>
      <c r="AC781" s="300" t="str">
        <f t="shared" si="273"/>
        <v/>
      </c>
      <c r="AD781" s="300" t="str">
        <f t="shared" si="272"/>
        <v/>
      </c>
      <c r="AE781" s="300" t="str">
        <f t="shared" si="270"/>
        <v/>
      </c>
      <c r="AF781" s="300" t="str">
        <f t="shared" si="271"/>
        <v/>
      </c>
      <c r="AI781" s="63" t="str">
        <f t="shared" si="274"/>
        <v/>
      </c>
      <c r="AJ781" s="106" t="str">
        <f t="shared" si="275"/>
        <v/>
      </c>
      <c r="AK781" s="106" t="str">
        <f t="shared" si="276"/>
        <v/>
      </c>
      <c r="AL781" s="106" t="str">
        <f t="shared" si="277"/>
        <v/>
      </c>
      <c r="AM781" s="106" t="str">
        <f t="shared" si="278"/>
        <v/>
      </c>
      <c r="AN781" s="106" t="str">
        <f t="shared" si="279"/>
        <v/>
      </c>
      <c r="AR781" s="106" t="str">
        <f t="shared" si="280"/>
        <v/>
      </c>
      <c r="AS781" s="106" t="str">
        <f t="shared" si="281"/>
        <v/>
      </c>
      <c r="AT781" s="106" t="str">
        <f t="shared" si="282"/>
        <v/>
      </c>
      <c r="AU781" s="106" t="str">
        <f t="shared" si="283"/>
        <v/>
      </c>
      <c r="AV781" s="106" t="str">
        <f t="shared" si="284"/>
        <v/>
      </c>
    </row>
    <row r="782" spans="4:48">
      <c r="D782" s="159">
        <v>775</v>
      </c>
      <c r="F782" s="159" t="str">
        <f t="shared" si="285"/>
        <v/>
      </c>
      <c r="G782" s="159" t="str">
        <f t="shared" si="285"/>
        <v/>
      </c>
      <c r="H782" s="159" t="str">
        <f t="shared" si="285"/>
        <v/>
      </c>
      <c r="I782" s="159" t="str">
        <f t="shared" si="285"/>
        <v/>
      </c>
      <c r="J782" s="159" t="str">
        <f t="shared" si="285"/>
        <v/>
      </c>
      <c r="K782" s="292"/>
      <c r="L782" s="292"/>
      <c r="N782" s="319">
        <v>-5.0195184690617123E-2</v>
      </c>
      <c r="P782" s="319">
        <v>4.8547241819785428E-3</v>
      </c>
      <c r="R782" s="319">
        <v>0.61660402619052634</v>
      </c>
      <c r="AC782" s="300" t="str">
        <f t="shared" si="273"/>
        <v/>
      </c>
      <c r="AD782" s="300" t="str">
        <f t="shared" si="272"/>
        <v/>
      </c>
      <c r="AE782" s="300" t="str">
        <f t="shared" si="270"/>
        <v/>
      </c>
      <c r="AF782" s="300" t="str">
        <f t="shared" si="271"/>
        <v/>
      </c>
      <c r="AI782" s="63" t="str">
        <f t="shared" si="274"/>
        <v/>
      </c>
      <c r="AJ782" s="106" t="str">
        <f t="shared" si="275"/>
        <v/>
      </c>
      <c r="AK782" s="106" t="str">
        <f t="shared" si="276"/>
        <v/>
      </c>
      <c r="AL782" s="106" t="str">
        <f t="shared" si="277"/>
        <v/>
      </c>
      <c r="AM782" s="106" t="str">
        <f t="shared" si="278"/>
        <v/>
      </c>
      <c r="AN782" s="106" t="str">
        <f t="shared" si="279"/>
        <v/>
      </c>
      <c r="AR782" s="106" t="str">
        <f t="shared" si="280"/>
        <v/>
      </c>
      <c r="AS782" s="106" t="str">
        <f t="shared" si="281"/>
        <v/>
      </c>
      <c r="AT782" s="106" t="str">
        <f t="shared" si="282"/>
        <v/>
      </c>
      <c r="AU782" s="106" t="str">
        <f t="shared" si="283"/>
        <v/>
      </c>
      <c r="AV782" s="106" t="str">
        <f t="shared" si="284"/>
        <v/>
      </c>
    </row>
    <row r="783" spans="4:48">
      <c r="D783" s="159">
        <v>776</v>
      </c>
      <c r="F783" s="159" t="str">
        <f t="shared" si="285"/>
        <v/>
      </c>
      <c r="G783" s="159" t="str">
        <f t="shared" si="285"/>
        <v/>
      </c>
      <c r="H783" s="159" t="str">
        <f t="shared" si="285"/>
        <v/>
      </c>
      <c r="I783" s="159" t="str">
        <f t="shared" si="285"/>
        <v/>
      </c>
      <c r="J783" s="159" t="str">
        <f t="shared" si="285"/>
        <v/>
      </c>
      <c r="K783" s="292"/>
      <c r="L783" s="292"/>
      <c r="N783" s="319">
        <v>-3.1983400657087956E-2</v>
      </c>
      <c r="P783" s="319">
        <v>5.6982445916548795E-3</v>
      </c>
      <c r="R783" s="319">
        <v>0.75885035613940466</v>
      </c>
      <c r="AC783" s="300" t="str">
        <f t="shared" si="273"/>
        <v/>
      </c>
      <c r="AD783" s="300" t="str">
        <f t="shared" si="272"/>
        <v/>
      </c>
      <c r="AE783" s="300" t="str">
        <f t="shared" si="270"/>
        <v/>
      </c>
      <c r="AF783" s="300" t="str">
        <f t="shared" si="271"/>
        <v/>
      </c>
      <c r="AI783" s="63" t="str">
        <f t="shared" si="274"/>
        <v/>
      </c>
      <c r="AJ783" s="106" t="str">
        <f t="shared" si="275"/>
        <v/>
      </c>
      <c r="AK783" s="106" t="str">
        <f t="shared" si="276"/>
        <v/>
      </c>
      <c r="AL783" s="106" t="str">
        <f t="shared" si="277"/>
        <v/>
      </c>
      <c r="AM783" s="106" t="str">
        <f t="shared" si="278"/>
        <v/>
      </c>
      <c r="AN783" s="106" t="str">
        <f t="shared" si="279"/>
        <v/>
      </c>
      <c r="AR783" s="106" t="str">
        <f t="shared" si="280"/>
        <v/>
      </c>
      <c r="AS783" s="106" t="str">
        <f t="shared" si="281"/>
        <v/>
      </c>
      <c r="AT783" s="106" t="str">
        <f t="shared" si="282"/>
        <v/>
      </c>
      <c r="AU783" s="106" t="str">
        <f t="shared" si="283"/>
        <v/>
      </c>
      <c r="AV783" s="106" t="str">
        <f t="shared" si="284"/>
        <v/>
      </c>
    </row>
    <row r="784" spans="4:48">
      <c r="D784" s="159">
        <v>777</v>
      </c>
      <c r="F784" s="159" t="str">
        <f t="shared" si="285"/>
        <v/>
      </c>
      <c r="G784" s="159" t="str">
        <f t="shared" si="285"/>
        <v/>
      </c>
      <c r="H784" s="159" t="str">
        <f t="shared" si="285"/>
        <v/>
      </c>
      <c r="I784" s="159" t="str">
        <f t="shared" si="285"/>
        <v/>
      </c>
      <c r="J784" s="159" t="str">
        <f t="shared" si="285"/>
        <v/>
      </c>
      <c r="K784" s="292"/>
      <c r="L784" s="292"/>
      <c r="N784" s="319">
        <v>-4.6123577971080597E-2</v>
      </c>
      <c r="P784" s="319">
        <v>3.824314313098362E-3</v>
      </c>
      <c r="R784" s="319">
        <v>0.45864384350836396</v>
      </c>
      <c r="AC784" s="300" t="str">
        <f t="shared" si="273"/>
        <v/>
      </c>
      <c r="AD784" s="300" t="str">
        <f t="shared" si="272"/>
        <v/>
      </c>
      <c r="AE784" s="300" t="str">
        <f t="shared" si="270"/>
        <v/>
      </c>
      <c r="AF784" s="300" t="str">
        <f t="shared" si="271"/>
        <v/>
      </c>
      <c r="AI784" s="63" t="str">
        <f t="shared" si="274"/>
        <v/>
      </c>
      <c r="AJ784" s="106" t="str">
        <f t="shared" si="275"/>
        <v/>
      </c>
      <c r="AK784" s="106" t="str">
        <f t="shared" si="276"/>
        <v/>
      </c>
      <c r="AL784" s="106" t="str">
        <f t="shared" si="277"/>
        <v/>
      </c>
      <c r="AM784" s="106" t="str">
        <f t="shared" si="278"/>
        <v/>
      </c>
      <c r="AN784" s="106" t="str">
        <f t="shared" si="279"/>
        <v/>
      </c>
      <c r="AR784" s="106" t="str">
        <f t="shared" si="280"/>
        <v/>
      </c>
      <c r="AS784" s="106" t="str">
        <f t="shared" si="281"/>
        <v/>
      </c>
      <c r="AT784" s="106" t="str">
        <f t="shared" si="282"/>
        <v/>
      </c>
      <c r="AU784" s="106" t="str">
        <f t="shared" si="283"/>
        <v/>
      </c>
      <c r="AV784" s="106" t="str">
        <f t="shared" si="284"/>
        <v/>
      </c>
    </row>
    <row r="785" spans="4:48">
      <c r="D785" s="159">
        <v>778</v>
      </c>
      <c r="F785" s="159" t="str">
        <f t="shared" si="285"/>
        <v/>
      </c>
      <c r="G785" s="159" t="str">
        <f t="shared" si="285"/>
        <v/>
      </c>
      <c r="H785" s="159" t="str">
        <f t="shared" si="285"/>
        <v/>
      </c>
      <c r="I785" s="159" t="str">
        <f t="shared" si="285"/>
        <v/>
      </c>
      <c r="J785" s="159" t="str">
        <f t="shared" si="285"/>
        <v/>
      </c>
      <c r="K785" s="292"/>
      <c r="L785" s="292"/>
      <c r="N785" s="319">
        <v>-2.4084752413018894E-2</v>
      </c>
      <c r="P785" s="319">
        <v>5.5435572191599005E-3</v>
      </c>
      <c r="R785" s="319">
        <v>0.73183307989612123</v>
      </c>
      <c r="AC785" s="300" t="str">
        <f t="shared" si="273"/>
        <v/>
      </c>
      <c r="AD785" s="300" t="str">
        <f t="shared" si="272"/>
        <v/>
      </c>
      <c r="AE785" s="300" t="str">
        <f t="shared" si="270"/>
        <v/>
      </c>
      <c r="AF785" s="300" t="str">
        <f t="shared" si="271"/>
        <v/>
      </c>
      <c r="AI785" s="63" t="str">
        <f t="shared" si="274"/>
        <v/>
      </c>
      <c r="AJ785" s="106" t="str">
        <f t="shared" si="275"/>
        <v/>
      </c>
      <c r="AK785" s="106" t="str">
        <f t="shared" si="276"/>
        <v/>
      </c>
      <c r="AL785" s="106" t="str">
        <f t="shared" si="277"/>
        <v/>
      </c>
      <c r="AM785" s="106" t="str">
        <f t="shared" si="278"/>
        <v/>
      </c>
      <c r="AN785" s="106" t="str">
        <f t="shared" si="279"/>
        <v/>
      </c>
      <c r="AR785" s="106" t="str">
        <f t="shared" si="280"/>
        <v/>
      </c>
      <c r="AS785" s="106" t="str">
        <f t="shared" si="281"/>
        <v/>
      </c>
      <c r="AT785" s="106" t="str">
        <f t="shared" si="282"/>
        <v/>
      </c>
      <c r="AU785" s="106" t="str">
        <f t="shared" si="283"/>
        <v/>
      </c>
      <c r="AV785" s="106" t="str">
        <f t="shared" si="284"/>
        <v/>
      </c>
    </row>
    <row r="786" spans="4:48">
      <c r="D786" s="159">
        <v>779</v>
      </c>
      <c r="F786" s="159" t="str">
        <f t="shared" si="285"/>
        <v/>
      </c>
      <c r="G786" s="159" t="str">
        <f t="shared" si="285"/>
        <v/>
      </c>
      <c r="H786" s="159" t="str">
        <f t="shared" si="285"/>
        <v/>
      </c>
      <c r="I786" s="159" t="str">
        <f t="shared" si="285"/>
        <v/>
      </c>
      <c r="J786" s="159" t="str">
        <f t="shared" si="285"/>
        <v/>
      </c>
      <c r="K786" s="292"/>
      <c r="L786" s="292"/>
      <c r="N786" s="319">
        <v>-2.8250431517783454E-2</v>
      </c>
      <c r="P786" s="319">
        <v>3.4069745604143921E-3</v>
      </c>
      <c r="R786" s="319">
        <v>0.39890419429650814</v>
      </c>
      <c r="AC786" s="300" t="str">
        <f t="shared" si="273"/>
        <v/>
      </c>
      <c r="AD786" s="300" t="str">
        <f t="shared" si="272"/>
        <v/>
      </c>
      <c r="AE786" s="300" t="str">
        <f t="shared" si="270"/>
        <v/>
      </c>
      <c r="AF786" s="300" t="str">
        <f t="shared" si="271"/>
        <v/>
      </c>
      <c r="AI786" s="63" t="str">
        <f t="shared" si="274"/>
        <v/>
      </c>
      <c r="AJ786" s="106" t="str">
        <f t="shared" si="275"/>
        <v/>
      </c>
      <c r="AK786" s="106" t="str">
        <f t="shared" si="276"/>
        <v/>
      </c>
      <c r="AL786" s="106" t="str">
        <f t="shared" si="277"/>
        <v/>
      </c>
      <c r="AM786" s="106" t="str">
        <f t="shared" si="278"/>
        <v/>
      </c>
      <c r="AN786" s="106" t="str">
        <f t="shared" si="279"/>
        <v/>
      </c>
      <c r="AR786" s="106" t="str">
        <f t="shared" si="280"/>
        <v/>
      </c>
      <c r="AS786" s="106" t="str">
        <f t="shared" si="281"/>
        <v/>
      </c>
      <c r="AT786" s="106" t="str">
        <f t="shared" si="282"/>
        <v/>
      </c>
      <c r="AU786" s="106" t="str">
        <f t="shared" si="283"/>
        <v/>
      </c>
      <c r="AV786" s="106" t="str">
        <f t="shared" si="284"/>
        <v/>
      </c>
    </row>
    <row r="787" spans="4:48">
      <c r="D787" s="159">
        <v>780</v>
      </c>
      <c r="F787" s="159" t="str">
        <f t="shared" si="285"/>
        <v/>
      </c>
      <c r="G787" s="159" t="str">
        <f t="shared" si="285"/>
        <v/>
      </c>
      <c r="H787" s="159" t="str">
        <f t="shared" si="285"/>
        <v/>
      </c>
      <c r="I787" s="159" t="str">
        <f t="shared" si="285"/>
        <v/>
      </c>
      <c r="J787" s="159" t="str">
        <f t="shared" si="285"/>
        <v/>
      </c>
      <c r="K787" s="292"/>
      <c r="L787" s="292"/>
      <c r="N787" s="319">
        <v>-2.4084752413018842E-2</v>
      </c>
      <c r="P787" s="319">
        <v>5.7916893212568051E-3</v>
      </c>
      <c r="R787" s="319">
        <v>0.77518438856483352</v>
      </c>
      <c r="AC787" s="300" t="str">
        <f t="shared" si="273"/>
        <v/>
      </c>
      <c r="AD787" s="300" t="str">
        <f t="shared" si="272"/>
        <v/>
      </c>
      <c r="AE787" s="300" t="str">
        <f t="shared" si="270"/>
        <v/>
      </c>
      <c r="AF787" s="300" t="str">
        <f t="shared" si="271"/>
        <v/>
      </c>
      <c r="AI787" s="63" t="str">
        <f t="shared" si="274"/>
        <v/>
      </c>
      <c r="AJ787" s="106" t="str">
        <f t="shared" si="275"/>
        <v/>
      </c>
      <c r="AK787" s="106" t="str">
        <f t="shared" si="276"/>
        <v/>
      </c>
      <c r="AL787" s="106" t="str">
        <f t="shared" si="277"/>
        <v/>
      </c>
      <c r="AM787" s="106" t="str">
        <f t="shared" si="278"/>
        <v/>
      </c>
      <c r="AN787" s="106" t="str">
        <f t="shared" si="279"/>
        <v/>
      </c>
      <c r="AR787" s="106" t="str">
        <f t="shared" si="280"/>
        <v/>
      </c>
      <c r="AS787" s="106" t="str">
        <f t="shared" si="281"/>
        <v/>
      </c>
      <c r="AT787" s="106" t="str">
        <f t="shared" si="282"/>
        <v/>
      </c>
      <c r="AU787" s="106" t="str">
        <f t="shared" si="283"/>
        <v/>
      </c>
      <c r="AV787" s="106" t="str">
        <f t="shared" si="284"/>
        <v/>
      </c>
    </row>
    <row r="788" spans="4:48">
      <c r="D788" s="159">
        <v>781</v>
      </c>
      <c r="F788" s="159" t="str">
        <f t="shared" ref="F788:J797" si="286">IF($C$5=0,IF($D788&gt;$A$5,"",INDIRECT(CONCATENATE("B",RANDBETWEEN(11,$D$5)))),IF($D788&gt;$A$5,"",$C$3*INDIRECT(CONCATENATE("B",RANDBETWEEN(11,$D$5)))))</f>
        <v/>
      </c>
      <c r="G788" s="159" t="str">
        <f t="shared" si="286"/>
        <v/>
      </c>
      <c r="H788" s="159" t="str">
        <f t="shared" si="286"/>
        <v/>
      </c>
      <c r="I788" s="159" t="str">
        <f t="shared" si="286"/>
        <v/>
      </c>
      <c r="J788" s="159" t="str">
        <f t="shared" si="286"/>
        <v/>
      </c>
      <c r="K788" s="292"/>
      <c r="L788" s="292"/>
      <c r="N788" s="319">
        <v>-2.8250431517783371E-2</v>
      </c>
      <c r="P788" s="319">
        <v>3.6784678449117776E-3</v>
      </c>
      <c r="R788" s="319">
        <v>0.43723920737360311</v>
      </c>
      <c r="AC788" s="300" t="str">
        <f t="shared" si="273"/>
        <v/>
      </c>
      <c r="AD788" s="300" t="str">
        <f t="shared" si="272"/>
        <v/>
      </c>
      <c r="AE788" s="300" t="str">
        <f t="shared" si="270"/>
        <v/>
      </c>
      <c r="AF788" s="300" t="str">
        <f t="shared" si="271"/>
        <v/>
      </c>
      <c r="AI788" s="63" t="str">
        <f t="shared" si="274"/>
        <v/>
      </c>
      <c r="AJ788" s="106" t="str">
        <f t="shared" si="275"/>
        <v/>
      </c>
      <c r="AK788" s="106" t="str">
        <f t="shared" si="276"/>
        <v/>
      </c>
      <c r="AL788" s="106" t="str">
        <f t="shared" si="277"/>
        <v/>
      </c>
      <c r="AM788" s="106" t="str">
        <f t="shared" si="278"/>
        <v/>
      </c>
      <c r="AN788" s="106" t="str">
        <f t="shared" si="279"/>
        <v/>
      </c>
      <c r="AR788" s="106" t="str">
        <f t="shared" si="280"/>
        <v/>
      </c>
      <c r="AS788" s="106" t="str">
        <f t="shared" si="281"/>
        <v/>
      </c>
      <c r="AT788" s="106" t="str">
        <f t="shared" si="282"/>
        <v/>
      </c>
      <c r="AU788" s="106" t="str">
        <f t="shared" si="283"/>
        <v/>
      </c>
      <c r="AV788" s="106" t="str">
        <f t="shared" si="284"/>
        <v/>
      </c>
    </row>
    <row r="789" spans="4:48">
      <c r="D789" s="159">
        <v>782</v>
      </c>
      <c r="F789" s="159" t="str">
        <f t="shared" si="286"/>
        <v/>
      </c>
      <c r="G789" s="159" t="str">
        <f t="shared" si="286"/>
        <v/>
      </c>
      <c r="H789" s="159" t="str">
        <f t="shared" si="286"/>
        <v/>
      </c>
      <c r="I789" s="159" t="str">
        <f t="shared" si="286"/>
        <v/>
      </c>
      <c r="J789" s="159" t="str">
        <f t="shared" si="286"/>
        <v/>
      </c>
      <c r="K789" s="292"/>
      <c r="L789" s="292"/>
      <c r="N789" s="319">
        <v>-4.7997669016929409E-2</v>
      </c>
      <c r="P789" s="319">
        <v>3.9878425899017335E-3</v>
      </c>
      <c r="R789" s="319">
        <v>0.48243198377323626</v>
      </c>
      <c r="AC789" s="300" t="str">
        <f t="shared" si="273"/>
        <v/>
      </c>
      <c r="AD789" s="300" t="str">
        <f t="shared" si="272"/>
        <v/>
      </c>
      <c r="AE789" s="300" t="str">
        <f t="shared" si="270"/>
        <v/>
      </c>
      <c r="AF789" s="300" t="str">
        <f t="shared" si="271"/>
        <v/>
      </c>
      <c r="AI789" s="63" t="str">
        <f t="shared" si="274"/>
        <v/>
      </c>
      <c r="AJ789" s="106" t="str">
        <f t="shared" si="275"/>
        <v/>
      </c>
      <c r="AK789" s="106" t="str">
        <f t="shared" si="276"/>
        <v/>
      </c>
      <c r="AL789" s="106" t="str">
        <f t="shared" si="277"/>
        <v/>
      </c>
      <c r="AM789" s="106" t="str">
        <f t="shared" si="278"/>
        <v/>
      </c>
      <c r="AN789" s="106" t="str">
        <f t="shared" si="279"/>
        <v/>
      </c>
      <c r="AR789" s="106" t="str">
        <f t="shared" si="280"/>
        <v/>
      </c>
      <c r="AS789" s="106" t="str">
        <f t="shared" si="281"/>
        <v/>
      </c>
      <c r="AT789" s="106" t="str">
        <f t="shared" si="282"/>
        <v/>
      </c>
      <c r="AU789" s="106" t="str">
        <f t="shared" si="283"/>
        <v/>
      </c>
      <c r="AV789" s="106" t="str">
        <f t="shared" si="284"/>
        <v/>
      </c>
    </row>
    <row r="790" spans="4:48">
      <c r="D790" s="159">
        <v>783</v>
      </c>
      <c r="F790" s="159" t="str">
        <f t="shared" si="286"/>
        <v/>
      </c>
      <c r="G790" s="159" t="str">
        <f t="shared" si="286"/>
        <v/>
      </c>
      <c r="H790" s="159" t="str">
        <f t="shared" si="286"/>
        <v/>
      </c>
      <c r="I790" s="159" t="str">
        <f t="shared" si="286"/>
        <v/>
      </c>
      <c r="J790" s="159" t="str">
        <f t="shared" si="286"/>
        <v/>
      </c>
      <c r="K790" s="292"/>
      <c r="L790" s="292"/>
      <c r="N790" s="319">
        <v>-2.4084752413018846E-2</v>
      </c>
      <c r="P790" s="319">
        <v>5.5902795839608624E-3</v>
      </c>
      <c r="R790" s="319">
        <v>0.73985606070100185</v>
      </c>
      <c r="AC790" s="300" t="str">
        <f t="shared" si="273"/>
        <v/>
      </c>
      <c r="AD790" s="300" t="str">
        <f t="shared" si="272"/>
        <v/>
      </c>
      <c r="AE790" s="300" t="str">
        <f t="shared" si="270"/>
        <v/>
      </c>
      <c r="AF790" s="300" t="str">
        <f t="shared" si="271"/>
        <v/>
      </c>
      <c r="AI790" s="63" t="str">
        <f t="shared" si="274"/>
        <v/>
      </c>
      <c r="AJ790" s="106" t="str">
        <f t="shared" si="275"/>
        <v/>
      </c>
      <c r="AK790" s="106" t="str">
        <f t="shared" si="276"/>
        <v/>
      </c>
      <c r="AL790" s="106" t="str">
        <f t="shared" si="277"/>
        <v/>
      </c>
      <c r="AM790" s="106" t="str">
        <f t="shared" si="278"/>
        <v/>
      </c>
      <c r="AN790" s="106" t="str">
        <f t="shared" si="279"/>
        <v/>
      </c>
      <c r="AR790" s="106" t="str">
        <f t="shared" si="280"/>
        <v/>
      </c>
      <c r="AS790" s="106" t="str">
        <f t="shared" si="281"/>
        <v/>
      </c>
      <c r="AT790" s="106" t="str">
        <f t="shared" si="282"/>
        <v/>
      </c>
      <c r="AU790" s="106" t="str">
        <f t="shared" si="283"/>
        <v/>
      </c>
      <c r="AV790" s="106" t="str">
        <f t="shared" si="284"/>
        <v/>
      </c>
    </row>
    <row r="791" spans="4:48">
      <c r="D791" s="159">
        <v>784</v>
      </c>
      <c r="F791" s="159" t="str">
        <f t="shared" si="286"/>
        <v/>
      </c>
      <c r="G791" s="159" t="str">
        <f t="shared" si="286"/>
        <v/>
      </c>
      <c r="H791" s="159" t="str">
        <f t="shared" si="286"/>
        <v/>
      </c>
      <c r="I791" s="159" t="str">
        <f t="shared" si="286"/>
        <v/>
      </c>
      <c r="J791" s="159" t="str">
        <f t="shared" si="286"/>
        <v/>
      </c>
      <c r="K791" s="292"/>
      <c r="L791" s="292"/>
      <c r="N791" s="319">
        <v>-4.2445137695819306E-2</v>
      </c>
      <c r="P791" s="319">
        <v>3.4448560209069633E-3</v>
      </c>
      <c r="R791" s="319">
        <v>0.40440578209969336</v>
      </c>
      <c r="AC791" s="300" t="str">
        <f t="shared" si="273"/>
        <v/>
      </c>
      <c r="AD791" s="300" t="str">
        <f t="shared" si="272"/>
        <v/>
      </c>
      <c r="AE791" s="300" t="str">
        <f t="shared" si="270"/>
        <v/>
      </c>
      <c r="AF791" s="300" t="str">
        <f t="shared" si="271"/>
        <v/>
      </c>
      <c r="AI791" s="63" t="str">
        <f t="shared" si="274"/>
        <v/>
      </c>
      <c r="AJ791" s="106" t="str">
        <f t="shared" si="275"/>
        <v/>
      </c>
      <c r="AK791" s="106" t="str">
        <f t="shared" si="276"/>
        <v/>
      </c>
      <c r="AL791" s="106" t="str">
        <f t="shared" si="277"/>
        <v/>
      </c>
      <c r="AM791" s="106" t="str">
        <f t="shared" si="278"/>
        <v/>
      </c>
      <c r="AN791" s="106" t="str">
        <f t="shared" si="279"/>
        <v/>
      </c>
      <c r="AR791" s="106" t="str">
        <f t="shared" si="280"/>
        <v/>
      </c>
      <c r="AS791" s="106" t="str">
        <f t="shared" si="281"/>
        <v/>
      </c>
      <c r="AT791" s="106" t="str">
        <f t="shared" si="282"/>
        <v/>
      </c>
      <c r="AU791" s="106" t="str">
        <f t="shared" si="283"/>
        <v/>
      </c>
      <c r="AV791" s="106" t="str">
        <f t="shared" si="284"/>
        <v/>
      </c>
    </row>
    <row r="792" spans="4:48">
      <c r="D792" s="159">
        <v>785</v>
      </c>
      <c r="F792" s="159" t="str">
        <f t="shared" si="286"/>
        <v/>
      </c>
      <c r="G792" s="159" t="str">
        <f t="shared" si="286"/>
        <v/>
      </c>
      <c r="H792" s="159" t="str">
        <f t="shared" si="286"/>
        <v/>
      </c>
      <c r="I792" s="159" t="str">
        <f t="shared" si="286"/>
        <v/>
      </c>
      <c r="J792" s="159" t="str">
        <f t="shared" si="286"/>
        <v/>
      </c>
      <c r="K792" s="292"/>
      <c r="L792" s="292"/>
      <c r="N792" s="319">
        <v>-3.9818120558775226E-2</v>
      </c>
      <c r="P792" s="319">
        <v>4.8080018171775818E-3</v>
      </c>
      <c r="R792" s="319">
        <v>0.60914939625637277</v>
      </c>
      <c r="AC792" s="300" t="str">
        <f t="shared" si="273"/>
        <v/>
      </c>
      <c r="AD792" s="300" t="str">
        <f t="shared" si="272"/>
        <v/>
      </c>
      <c r="AE792" s="300" t="str">
        <f t="shared" si="270"/>
        <v/>
      </c>
      <c r="AF792" s="300" t="str">
        <f t="shared" si="271"/>
        <v/>
      </c>
      <c r="AI792" s="63" t="str">
        <f t="shared" si="274"/>
        <v/>
      </c>
      <c r="AJ792" s="106" t="str">
        <f t="shared" si="275"/>
        <v/>
      </c>
      <c r="AK792" s="106" t="str">
        <f t="shared" si="276"/>
        <v/>
      </c>
      <c r="AL792" s="106" t="str">
        <f t="shared" si="277"/>
        <v/>
      </c>
      <c r="AM792" s="106" t="str">
        <f t="shared" si="278"/>
        <v/>
      </c>
      <c r="AN792" s="106" t="str">
        <f t="shared" si="279"/>
        <v/>
      </c>
      <c r="AR792" s="106" t="str">
        <f t="shared" si="280"/>
        <v/>
      </c>
      <c r="AS792" s="106" t="str">
        <f t="shared" si="281"/>
        <v/>
      </c>
      <c r="AT792" s="106" t="str">
        <f t="shared" si="282"/>
        <v/>
      </c>
      <c r="AU792" s="106" t="str">
        <f t="shared" si="283"/>
        <v/>
      </c>
      <c r="AV792" s="106" t="str">
        <f t="shared" si="284"/>
        <v/>
      </c>
    </row>
    <row r="793" spans="4:48">
      <c r="D793" s="159">
        <v>786</v>
      </c>
      <c r="F793" s="159" t="str">
        <f t="shared" si="286"/>
        <v/>
      </c>
      <c r="G793" s="159" t="str">
        <f t="shared" si="286"/>
        <v/>
      </c>
      <c r="H793" s="159" t="str">
        <f t="shared" si="286"/>
        <v/>
      </c>
      <c r="I793" s="159" t="str">
        <f t="shared" si="286"/>
        <v/>
      </c>
      <c r="J793" s="159" t="str">
        <f t="shared" si="286"/>
        <v/>
      </c>
      <c r="K793" s="292"/>
      <c r="L793" s="292"/>
      <c r="N793" s="319">
        <v>-3.6115364504274813E-2</v>
      </c>
      <c r="P793" s="319">
        <v>4.1103278756878378E-3</v>
      </c>
      <c r="R793" s="319">
        <v>0.50103679725275252</v>
      </c>
      <c r="AC793" s="300" t="str">
        <f t="shared" si="273"/>
        <v/>
      </c>
      <c r="AD793" s="300" t="str">
        <f t="shared" si="272"/>
        <v/>
      </c>
      <c r="AE793" s="300" t="str">
        <f t="shared" si="270"/>
        <v/>
      </c>
      <c r="AF793" s="300" t="str">
        <f t="shared" si="271"/>
        <v/>
      </c>
      <c r="AI793" s="63" t="str">
        <f t="shared" si="274"/>
        <v/>
      </c>
      <c r="AJ793" s="106" t="str">
        <f t="shared" si="275"/>
        <v/>
      </c>
      <c r="AK793" s="106" t="str">
        <f t="shared" si="276"/>
        <v/>
      </c>
      <c r="AL793" s="106" t="str">
        <f t="shared" si="277"/>
        <v/>
      </c>
      <c r="AM793" s="106" t="str">
        <f t="shared" si="278"/>
        <v/>
      </c>
      <c r="AN793" s="106" t="str">
        <f t="shared" si="279"/>
        <v/>
      </c>
      <c r="AR793" s="106" t="str">
        <f t="shared" si="280"/>
        <v/>
      </c>
      <c r="AS793" s="106" t="str">
        <f t="shared" si="281"/>
        <v/>
      </c>
      <c r="AT793" s="106" t="str">
        <f t="shared" si="282"/>
        <v/>
      </c>
      <c r="AU793" s="106" t="str">
        <f t="shared" si="283"/>
        <v/>
      </c>
      <c r="AV793" s="106" t="str">
        <f t="shared" si="284"/>
        <v/>
      </c>
    </row>
    <row r="794" spans="4:48">
      <c r="D794" s="159">
        <v>787</v>
      </c>
      <c r="F794" s="159" t="str">
        <f t="shared" si="286"/>
        <v/>
      </c>
      <c r="G794" s="159" t="str">
        <f t="shared" si="286"/>
        <v/>
      </c>
      <c r="H794" s="159" t="str">
        <f t="shared" si="286"/>
        <v/>
      </c>
      <c r="I794" s="159" t="str">
        <f t="shared" si="286"/>
        <v/>
      </c>
      <c r="J794" s="159" t="str">
        <f t="shared" si="286"/>
        <v/>
      </c>
      <c r="K794" s="292"/>
      <c r="L794" s="292"/>
      <c r="N794" s="319">
        <v>-2.9417573171134914E-2</v>
      </c>
      <c r="P794" s="319">
        <v>4.4752658897871441E-3</v>
      </c>
      <c r="R794" s="319">
        <v>0.55649238973022852</v>
      </c>
      <c r="AC794" s="300" t="str">
        <f t="shared" si="273"/>
        <v/>
      </c>
      <c r="AD794" s="300" t="str">
        <f t="shared" si="272"/>
        <v/>
      </c>
      <c r="AE794" s="300" t="str">
        <f t="shared" si="270"/>
        <v/>
      </c>
      <c r="AF794" s="300" t="str">
        <f t="shared" si="271"/>
        <v/>
      </c>
      <c r="AI794" s="63" t="str">
        <f t="shared" si="274"/>
        <v/>
      </c>
      <c r="AJ794" s="106" t="str">
        <f t="shared" si="275"/>
        <v/>
      </c>
      <c r="AK794" s="106" t="str">
        <f t="shared" si="276"/>
        <v/>
      </c>
      <c r="AL794" s="106" t="str">
        <f t="shared" si="277"/>
        <v/>
      </c>
      <c r="AM794" s="106" t="str">
        <f t="shared" si="278"/>
        <v/>
      </c>
      <c r="AN794" s="106" t="str">
        <f t="shared" si="279"/>
        <v/>
      </c>
      <c r="AR794" s="106" t="str">
        <f t="shared" si="280"/>
        <v/>
      </c>
      <c r="AS794" s="106" t="str">
        <f t="shared" si="281"/>
        <v/>
      </c>
      <c r="AT794" s="106" t="str">
        <f t="shared" si="282"/>
        <v/>
      </c>
      <c r="AU794" s="106" t="str">
        <f t="shared" si="283"/>
        <v/>
      </c>
      <c r="AV794" s="106" t="str">
        <f t="shared" si="284"/>
        <v/>
      </c>
    </row>
    <row r="795" spans="4:48">
      <c r="D795" s="159">
        <v>788</v>
      </c>
      <c r="F795" s="159" t="str">
        <f t="shared" si="286"/>
        <v/>
      </c>
      <c r="G795" s="159" t="str">
        <f t="shared" si="286"/>
        <v/>
      </c>
      <c r="H795" s="159" t="str">
        <f t="shared" si="286"/>
        <v/>
      </c>
      <c r="I795" s="159" t="str">
        <f t="shared" si="286"/>
        <v/>
      </c>
      <c r="J795" s="159" t="str">
        <f t="shared" si="286"/>
        <v/>
      </c>
      <c r="K795" s="292"/>
      <c r="L795" s="292"/>
      <c r="N795" s="319">
        <v>-2.0321323661598615E-2</v>
      </c>
      <c r="P795" s="319">
        <v>5.1640989269684991E-3</v>
      </c>
      <c r="R795" s="319">
        <v>0.66743677825264092</v>
      </c>
      <c r="AC795" s="300" t="str">
        <f t="shared" si="273"/>
        <v/>
      </c>
      <c r="AD795" s="300" t="str">
        <f t="shared" si="272"/>
        <v/>
      </c>
      <c r="AE795" s="300" t="str">
        <f t="shared" si="270"/>
        <v/>
      </c>
      <c r="AF795" s="300" t="str">
        <f t="shared" si="271"/>
        <v/>
      </c>
      <c r="AI795" s="63" t="str">
        <f t="shared" si="274"/>
        <v/>
      </c>
      <c r="AJ795" s="106" t="str">
        <f t="shared" si="275"/>
        <v/>
      </c>
      <c r="AK795" s="106" t="str">
        <f t="shared" si="276"/>
        <v/>
      </c>
      <c r="AL795" s="106" t="str">
        <f t="shared" si="277"/>
        <v/>
      </c>
      <c r="AM795" s="106" t="str">
        <f t="shared" si="278"/>
        <v/>
      </c>
      <c r="AN795" s="106" t="str">
        <f t="shared" si="279"/>
        <v/>
      </c>
      <c r="AR795" s="106" t="str">
        <f t="shared" si="280"/>
        <v/>
      </c>
      <c r="AS795" s="106" t="str">
        <f t="shared" si="281"/>
        <v/>
      </c>
      <c r="AT795" s="106" t="str">
        <f t="shared" si="282"/>
        <v/>
      </c>
      <c r="AU795" s="106" t="str">
        <f t="shared" si="283"/>
        <v/>
      </c>
      <c r="AV795" s="106" t="str">
        <f t="shared" si="284"/>
        <v/>
      </c>
    </row>
    <row r="796" spans="4:48">
      <c r="D796" s="159">
        <v>789</v>
      </c>
      <c r="F796" s="159" t="str">
        <f t="shared" si="286"/>
        <v/>
      </c>
      <c r="G796" s="159" t="str">
        <f t="shared" si="286"/>
        <v/>
      </c>
      <c r="H796" s="159" t="str">
        <f t="shared" si="286"/>
        <v/>
      </c>
      <c r="I796" s="159" t="str">
        <f t="shared" si="286"/>
        <v/>
      </c>
      <c r="J796" s="159" t="str">
        <f t="shared" si="286"/>
        <v/>
      </c>
      <c r="K796" s="292"/>
      <c r="L796" s="292"/>
      <c r="N796" s="319">
        <v>-3.1983400657087907E-2</v>
      </c>
      <c r="P796" s="319">
        <v>3.9644814075012504E-3</v>
      </c>
      <c r="R796" s="319">
        <v>0.47901007248846472</v>
      </c>
      <c r="AC796" s="300" t="str">
        <f t="shared" si="273"/>
        <v/>
      </c>
      <c r="AD796" s="300" t="str">
        <f t="shared" si="272"/>
        <v/>
      </c>
      <c r="AE796" s="300" t="str">
        <f t="shared" si="270"/>
        <v/>
      </c>
      <c r="AF796" s="300" t="str">
        <f t="shared" si="271"/>
        <v/>
      </c>
      <c r="AI796" s="63" t="str">
        <f t="shared" si="274"/>
        <v/>
      </c>
      <c r="AJ796" s="106" t="str">
        <f t="shared" si="275"/>
        <v/>
      </c>
      <c r="AK796" s="106" t="str">
        <f t="shared" si="276"/>
        <v/>
      </c>
      <c r="AL796" s="106" t="str">
        <f t="shared" si="277"/>
        <v/>
      </c>
      <c r="AM796" s="106" t="str">
        <f t="shared" si="278"/>
        <v/>
      </c>
      <c r="AN796" s="106" t="str">
        <f t="shared" si="279"/>
        <v/>
      </c>
      <c r="AR796" s="106" t="str">
        <f t="shared" si="280"/>
        <v/>
      </c>
      <c r="AS796" s="106" t="str">
        <f t="shared" si="281"/>
        <v/>
      </c>
      <c r="AT796" s="106" t="str">
        <f t="shared" si="282"/>
        <v/>
      </c>
      <c r="AU796" s="106" t="str">
        <f t="shared" si="283"/>
        <v/>
      </c>
      <c r="AV796" s="106" t="str">
        <f t="shared" si="284"/>
        <v/>
      </c>
    </row>
    <row r="797" spans="4:48">
      <c r="D797" s="159">
        <v>790</v>
      </c>
      <c r="F797" s="159" t="str">
        <f t="shared" si="286"/>
        <v/>
      </c>
      <c r="G797" s="159" t="str">
        <f t="shared" si="286"/>
        <v/>
      </c>
      <c r="H797" s="159" t="str">
        <f t="shared" si="286"/>
        <v/>
      </c>
      <c r="I797" s="159" t="str">
        <f t="shared" si="286"/>
        <v/>
      </c>
      <c r="J797" s="159" t="str">
        <f t="shared" si="286"/>
        <v/>
      </c>
      <c r="K797" s="292"/>
      <c r="L797" s="292"/>
      <c r="N797" s="319">
        <v>-2.6754815381928029E-2</v>
      </c>
      <c r="P797" s="319">
        <v>4.7846406347770995E-3</v>
      </c>
      <c r="R797" s="319">
        <v>0.60543498201126789</v>
      </c>
      <c r="AC797" s="300" t="str">
        <f t="shared" si="273"/>
        <v/>
      </c>
      <c r="AD797" s="300" t="str">
        <f t="shared" si="272"/>
        <v/>
      </c>
      <c r="AE797" s="300" t="str">
        <f t="shared" si="270"/>
        <v/>
      </c>
      <c r="AF797" s="300" t="str">
        <f t="shared" si="271"/>
        <v/>
      </c>
      <c r="AI797" s="63" t="str">
        <f t="shared" si="274"/>
        <v/>
      </c>
      <c r="AJ797" s="106" t="str">
        <f t="shared" si="275"/>
        <v/>
      </c>
      <c r="AK797" s="106" t="str">
        <f t="shared" si="276"/>
        <v/>
      </c>
      <c r="AL797" s="106" t="str">
        <f t="shared" si="277"/>
        <v/>
      </c>
      <c r="AM797" s="106" t="str">
        <f t="shared" si="278"/>
        <v/>
      </c>
      <c r="AN797" s="106" t="str">
        <f t="shared" si="279"/>
        <v/>
      </c>
      <c r="AR797" s="106" t="str">
        <f t="shared" si="280"/>
        <v/>
      </c>
      <c r="AS797" s="106" t="str">
        <f t="shared" si="281"/>
        <v/>
      </c>
      <c r="AT797" s="106" t="str">
        <f t="shared" si="282"/>
        <v/>
      </c>
      <c r="AU797" s="106" t="str">
        <f t="shared" si="283"/>
        <v/>
      </c>
      <c r="AV797" s="106" t="str">
        <f t="shared" si="284"/>
        <v/>
      </c>
    </row>
    <row r="798" spans="4:48">
      <c r="D798" s="159">
        <v>791</v>
      </c>
      <c r="F798" s="159" t="str">
        <f t="shared" ref="F798:J807" si="287">IF($C$5=0,IF($D798&gt;$A$5,"",INDIRECT(CONCATENATE("B",RANDBETWEEN(11,$D$5)))),IF($D798&gt;$A$5,"",$C$3*INDIRECT(CONCATENATE("B",RANDBETWEEN(11,$D$5)))))</f>
        <v/>
      </c>
      <c r="G798" s="159" t="str">
        <f t="shared" si="287"/>
        <v/>
      </c>
      <c r="H798" s="159" t="str">
        <f t="shared" si="287"/>
        <v/>
      </c>
      <c r="I798" s="159" t="str">
        <f t="shared" si="287"/>
        <v/>
      </c>
      <c r="J798" s="159" t="str">
        <f t="shared" si="287"/>
        <v/>
      </c>
      <c r="K798" s="292"/>
      <c r="L798" s="292"/>
      <c r="N798" s="319">
        <v>-2.1078385614018837E-2</v>
      </c>
      <c r="P798" s="319">
        <v>6.0164602409532222E-3</v>
      </c>
      <c r="R798" s="319">
        <v>0.81542062130247395</v>
      </c>
      <c r="AC798" s="300" t="str">
        <f t="shared" si="273"/>
        <v/>
      </c>
      <c r="AD798" s="300" t="str">
        <f t="shared" si="272"/>
        <v/>
      </c>
      <c r="AE798" s="300" t="str">
        <f t="shared" si="270"/>
        <v/>
      </c>
      <c r="AF798" s="300" t="str">
        <f t="shared" si="271"/>
        <v/>
      </c>
      <c r="AI798" s="63" t="str">
        <f t="shared" si="274"/>
        <v/>
      </c>
      <c r="AJ798" s="106" t="str">
        <f t="shared" si="275"/>
        <v/>
      </c>
      <c r="AK798" s="106" t="str">
        <f t="shared" si="276"/>
        <v/>
      </c>
      <c r="AL798" s="106" t="str">
        <f t="shared" si="277"/>
        <v/>
      </c>
      <c r="AM798" s="106" t="str">
        <f t="shared" si="278"/>
        <v/>
      </c>
      <c r="AN798" s="106" t="str">
        <f t="shared" si="279"/>
        <v/>
      </c>
      <c r="AR798" s="106" t="str">
        <f t="shared" si="280"/>
        <v/>
      </c>
      <c r="AS798" s="106" t="str">
        <f t="shared" si="281"/>
        <v/>
      </c>
      <c r="AT798" s="106" t="str">
        <f t="shared" si="282"/>
        <v/>
      </c>
      <c r="AU798" s="106" t="str">
        <f t="shared" si="283"/>
        <v/>
      </c>
      <c r="AV798" s="106" t="str">
        <f t="shared" si="284"/>
        <v/>
      </c>
    </row>
    <row r="799" spans="4:48">
      <c r="D799" s="159">
        <v>792</v>
      </c>
      <c r="F799" s="159" t="str">
        <f t="shared" si="287"/>
        <v/>
      </c>
      <c r="G799" s="159" t="str">
        <f t="shared" si="287"/>
        <v/>
      </c>
      <c r="H799" s="159" t="str">
        <f t="shared" si="287"/>
        <v/>
      </c>
      <c r="I799" s="159" t="str">
        <f t="shared" si="287"/>
        <v/>
      </c>
      <c r="J799" s="159" t="str">
        <f t="shared" si="287"/>
        <v/>
      </c>
      <c r="K799" s="292"/>
      <c r="L799" s="292"/>
      <c r="N799" s="319">
        <v>-3.9818120558775275E-2</v>
      </c>
      <c r="P799" s="319">
        <v>4.5598697150806781E-3</v>
      </c>
      <c r="R799" s="319">
        <v>0.5698527842421266</v>
      </c>
      <c r="AC799" s="300" t="str">
        <f t="shared" si="273"/>
        <v/>
      </c>
      <c r="AD799" s="300" t="str">
        <f t="shared" si="272"/>
        <v/>
      </c>
      <c r="AE799" s="300" t="str">
        <f t="shared" si="270"/>
        <v/>
      </c>
      <c r="AF799" s="300" t="str">
        <f t="shared" si="271"/>
        <v/>
      </c>
      <c r="AI799" s="63" t="str">
        <f t="shared" si="274"/>
        <v/>
      </c>
      <c r="AJ799" s="106" t="str">
        <f t="shared" si="275"/>
        <v/>
      </c>
      <c r="AK799" s="106" t="str">
        <f t="shared" si="276"/>
        <v/>
      </c>
      <c r="AL799" s="106" t="str">
        <f t="shared" si="277"/>
        <v/>
      </c>
      <c r="AM799" s="106" t="str">
        <f t="shared" si="278"/>
        <v/>
      </c>
      <c r="AN799" s="106" t="str">
        <f t="shared" si="279"/>
        <v/>
      </c>
      <c r="AR799" s="106" t="str">
        <f t="shared" si="280"/>
        <v/>
      </c>
      <c r="AS799" s="106" t="str">
        <f t="shared" si="281"/>
        <v/>
      </c>
      <c r="AT799" s="106" t="str">
        <f t="shared" si="282"/>
        <v/>
      </c>
      <c r="AU799" s="106" t="str">
        <f t="shared" si="283"/>
        <v/>
      </c>
      <c r="AV799" s="106" t="str">
        <f t="shared" si="284"/>
        <v/>
      </c>
    </row>
    <row r="800" spans="4:48">
      <c r="D800" s="159">
        <v>793</v>
      </c>
      <c r="F800" s="159" t="str">
        <f t="shared" si="287"/>
        <v/>
      </c>
      <c r="G800" s="159" t="str">
        <f t="shared" si="287"/>
        <v/>
      </c>
      <c r="H800" s="159" t="str">
        <f t="shared" si="287"/>
        <v/>
      </c>
      <c r="I800" s="159" t="str">
        <f t="shared" si="287"/>
        <v/>
      </c>
      <c r="J800" s="159" t="str">
        <f t="shared" si="287"/>
        <v/>
      </c>
      <c r="K800" s="292"/>
      <c r="L800" s="292"/>
      <c r="N800" s="319">
        <v>-3.6115364504275042E-2</v>
      </c>
      <c r="P800" s="319">
        <v>4.3439396996926508E-3</v>
      </c>
      <c r="R800" s="319">
        <v>0.53612934681652757</v>
      </c>
      <c r="AC800" s="300" t="str">
        <f t="shared" si="273"/>
        <v/>
      </c>
      <c r="AD800" s="300" t="str">
        <f t="shared" si="272"/>
        <v/>
      </c>
      <c r="AE800" s="300" t="str">
        <f t="shared" si="270"/>
        <v/>
      </c>
      <c r="AF800" s="300" t="str">
        <f t="shared" si="271"/>
        <v/>
      </c>
      <c r="AI800" s="63" t="str">
        <f t="shared" si="274"/>
        <v/>
      </c>
      <c r="AJ800" s="106" t="str">
        <f t="shared" si="275"/>
        <v/>
      </c>
      <c r="AK800" s="106" t="str">
        <f t="shared" si="276"/>
        <v/>
      </c>
      <c r="AL800" s="106" t="str">
        <f t="shared" si="277"/>
        <v/>
      </c>
      <c r="AM800" s="106" t="str">
        <f t="shared" si="278"/>
        <v/>
      </c>
      <c r="AN800" s="106" t="str">
        <f t="shared" si="279"/>
        <v/>
      </c>
      <c r="AR800" s="106" t="str">
        <f t="shared" si="280"/>
        <v/>
      </c>
      <c r="AS800" s="106" t="str">
        <f t="shared" si="281"/>
        <v/>
      </c>
      <c r="AT800" s="106" t="str">
        <f t="shared" si="282"/>
        <v/>
      </c>
      <c r="AU800" s="106" t="str">
        <f t="shared" si="283"/>
        <v/>
      </c>
      <c r="AV800" s="106" t="str">
        <f t="shared" si="284"/>
        <v/>
      </c>
    </row>
    <row r="801" spans="4:48">
      <c r="D801" s="159">
        <v>794</v>
      </c>
      <c r="F801" s="159" t="str">
        <f t="shared" si="287"/>
        <v/>
      </c>
      <c r="G801" s="159" t="str">
        <f t="shared" si="287"/>
        <v/>
      </c>
      <c r="H801" s="159" t="str">
        <f t="shared" si="287"/>
        <v/>
      </c>
      <c r="I801" s="159" t="str">
        <f t="shared" si="287"/>
        <v/>
      </c>
      <c r="J801" s="159" t="str">
        <f t="shared" si="287"/>
        <v/>
      </c>
      <c r="K801" s="292"/>
      <c r="L801" s="292"/>
      <c r="N801" s="319">
        <v>-3.2398329485869341E-2</v>
      </c>
      <c r="P801" s="319">
        <v>4.1425299623967082E-3</v>
      </c>
      <c r="R801" s="319">
        <v>0.50555850496192023</v>
      </c>
      <c r="AC801" s="300" t="str">
        <f t="shared" si="273"/>
        <v/>
      </c>
      <c r="AD801" s="300" t="str">
        <f t="shared" si="272"/>
        <v/>
      </c>
      <c r="AE801" s="300" t="str">
        <f t="shared" si="270"/>
        <v/>
      </c>
      <c r="AF801" s="300" t="str">
        <f t="shared" si="271"/>
        <v/>
      </c>
      <c r="AI801" s="63" t="str">
        <f t="shared" si="274"/>
        <v/>
      </c>
      <c r="AJ801" s="106" t="str">
        <f t="shared" si="275"/>
        <v/>
      </c>
      <c r="AK801" s="106" t="str">
        <f t="shared" si="276"/>
        <v/>
      </c>
      <c r="AL801" s="106" t="str">
        <f t="shared" si="277"/>
        <v/>
      </c>
      <c r="AM801" s="106" t="str">
        <f t="shared" si="278"/>
        <v/>
      </c>
      <c r="AN801" s="106" t="str">
        <f t="shared" si="279"/>
        <v/>
      </c>
      <c r="AR801" s="106" t="str">
        <f t="shared" si="280"/>
        <v/>
      </c>
      <c r="AS801" s="106" t="str">
        <f t="shared" si="281"/>
        <v/>
      </c>
      <c r="AT801" s="106" t="str">
        <f t="shared" si="282"/>
        <v/>
      </c>
      <c r="AU801" s="106" t="str">
        <f t="shared" si="283"/>
        <v/>
      </c>
      <c r="AV801" s="106" t="str">
        <f t="shared" si="284"/>
        <v/>
      </c>
    </row>
    <row r="802" spans="4:48">
      <c r="D802" s="159">
        <v>795</v>
      </c>
      <c r="F802" s="159" t="str">
        <f t="shared" si="287"/>
        <v/>
      </c>
      <c r="G802" s="159" t="str">
        <f t="shared" si="287"/>
        <v/>
      </c>
      <c r="H802" s="159" t="str">
        <f t="shared" si="287"/>
        <v/>
      </c>
      <c r="I802" s="159" t="str">
        <f t="shared" si="287"/>
        <v/>
      </c>
      <c r="J802" s="159" t="str">
        <f t="shared" si="287"/>
        <v/>
      </c>
      <c r="K802" s="292"/>
      <c r="L802" s="292"/>
      <c r="N802" s="319">
        <v>-2.408475241301879E-2</v>
      </c>
      <c r="P802" s="319">
        <v>4.2738561524912032E-3</v>
      </c>
      <c r="R802" s="319">
        <v>0.52551629856124182</v>
      </c>
      <c r="AC802" s="300" t="str">
        <f t="shared" si="273"/>
        <v/>
      </c>
      <c r="AD802" s="300" t="str">
        <f t="shared" si="272"/>
        <v/>
      </c>
      <c r="AE802" s="300" t="str">
        <f t="shared" si="270"/>
        <v/>
      </c>
      <c r="AF802" s="300" t="str">
        <f t="shared" si="271"/>
        <v/>
      </c>
      <c r="AI802" s="63" t="str">
        <f t="shared" si="274"/>
        <v/>
      </c>
      <c r="AJ802" s="106" t="str">
        <f t="shared" si="275"/>
        <v/>
      </c>
      <c r="AK802" s="106" t="str">
        <f t="shared" si="276"/>
        <v/>
      </c>
      <c r="AL802" s="106" t="str">
        <f t="shared" si="277"/>
        <v/>
      </c>
      <c r="AM802" s="106" t="str">
        <f t="shared" si="278"/>
        <v/>
      </c>
      <c r="AN802" s="106" t="str">
        <f t="shared" si="279"/>
        <v/>
      </c>
      <c r="AR802" s="106" t="str">
        <f t="shared" si="280"/>
        <v/>
      </c>
      <c r="AS802" s="106" t="str">
        <f t="shared" si="281"/>
        <v/>
      </c>
      <c r="AT802" s="106" t="str">
        <f t="shared" si="282"/>
        <v/>
      </c>
      <c r="AU802" s="106" t="str">
        <f t="shared" si="283"/>
        <v/>
      </c>
      <c r="AV802" s="106" t="str">
        <f t="shared" si="284"/>
        <v/>
      </c>
    </row>
    <row r="803" spans="4:48">
      <c r="D803" s="159">
        <v>796</v>
      </c>
      <c r="F803" s="159" t="str">
        <f t="shared" si="287"/>
        <v/>
      </c>
      <c r="G803" s="159" t="str">
        <f t="shared" si="287"/>
        <v/>
      </c>
      <c r="H803" s="159" t="str">
        <f t="shared" si="287"/>
        <v/>
      </c>
      <c r="I803" s="159" t="str">
        <f t="shared" si="287"/>
        <v/>
      </c>
      <c r="J803" s="159" t="str">
        <f t="shared" si="287"/>
        <v/>
      </c>
      <c r="K803" s="292"/>
      <c r="L803" s="292"/>
      <c r="N803" s="319">
        <v>-2.4084752413018912E-2</v>
      </c>
      <c r="P803" s="319">
        <v>6.4571611760376787E-3</v>
      </c>
      <c r="R803" s="319">
        <v>0.89732705682871328</v>
      </c>
      <c r="AC803" s="300" t="str">
        <f t="shared" si="273"/>
        <v/>
      </c>
      <c r="AD803" s="300" t="str">
        <f t="shared" si="272"/>
        <v/>
      </c>
      <c r="AE803" s="300" t="str">
        <f t="shared" si="270"/>
        <v/>
      </c>
      <c r="AF803" s="300" t="str">
        <f t="shared" si="271"/>
        <v/>
      </c>
      <c r="AI803" s="63" t="str">
        <f t="shared" si="274"/>
        <v/>
      </c>
      <c r="AJ803" s="106" t="str">
        <f t="shared" si="275"/>
        <v/>
      </c>
      <c r="AK803" s="106" t="str">
        <f t="shared" si="276"/>
        <v/>
      </c>
      <c r="AL803" s="106" t="str">
        <f t="shared" si="277"/>
        <v/>
      </c>
      <c r="AM803" s="106" t="str">
        <f t="shared" si="278"/>
        <v/>
      </c>
      <c r="AN803" s="106" t="str">
        <f t="shared" si="279"/>
        <v/>
      </c>
      <c r="AR803" s="106" t="str">
        <f t="shared" si="280"/>
        <v/>
      </c>
      <c r="AS803" s="106" t="str">
        <f t="shared" si="281"/>
        <v/>
      </c>
      <c r="AT803" s="106" t="str">
        <f t="shared" si="282"/>
        <v/>
      </c>
      <c r="AU803" s="106" t="str">
        <f t="shared" si="283"/>
        <v/>
      </c>
      <c r="AV803" s="106" t="str">
        <f t="shared" si="284"/>
        <v/>
      </c>
    </row>
    <row r="804" spans="4:48">
      <c r="D804" s="159">
        <v>797</v>
      </c>
      <c r="F804" s="159" t="str">
        <f t="shared" si="287"/>
        <v/>
      </c>
      <c r="G804" s="159" t="str">
        <f t="shared" si="287"/>
        <v/>
      </c>
      <c r="H804" s="159" t="str">
        <f t="shared" si="287"/>
        <v/>
      </c>
      <c r="I804" s="159" t="str">
        <f t="shared" si="287"/>
        <v/>
      </c>
      <c r="J804" s="159" t="str">
        <f t="shared" si="287"/>
        <v/>
      </c>
      <c r="K804" s="292"/>
      <c r="L804" s="292"/>
      <c r="N804" s="319">
        <v>-3.1983400657088067E-2</v>
      </c>
      <c r="P804" s="319">
        <v>4.6154329841900342E-3</v>
      </c>
      <c r="R804" s="319">
        <v>0.57822482328905433</v>
      </c>
      <c r="AC804" s="300" t="str">
        <f t="shared" si="273"/>
        <v/>
      </c>
      <c r="AD804" s="300" t="str">
        <f t="shared" si="272"/>
        <v/>
      </c>
      <c r="AE804" s="300" t="str">
        <f t="shared" si="270"/>
        <v/>
      </c>
      <c r="AF804" s="300" t="str">
        <f t="shared" si="271"/>
        <v/>
      </c>
      <c r="AI804" s="63" t="str">
        <f t="shared" si="274"/>
        <v/>
      </c>
      <c r="AJ804" s="106" t="str">
        <f t="shared" si="275"/>
        <v/>
      </c>
      <c r="AK804" s="106" t="str">
        <f t="shared" si="276"/>
        <v/>
      </c>
      <c r="AL804" s="106" t="str">
        <f t="shared" si="277"/>
        <v/>
      </c>
      <c r="AM804" s="106" t="str">
        <f t="shared" si="278"/>
        <v/>
      </c>
      <c r="AN804" s="106" t="str">
        <f t="shared" si="279"/>
        <v/>
      </c>
      <c r="AR804" s="106" t="str">
        <f t="shared" si="280"/>
        <v/>
      </c>
      <c r="AS804" s="106" t="str">
        <f t="shared" si="281"/>
        <v/>
      </c>
      <c r="AT804" s="106" t="str">
        <f t="shared" si="282"/>
        <v/>
      </c>
      <c r="AU804" s="106" t="str">
        <f t="shared" si="283"/>
        <v/>
      </c>
      <c r="AV804" s="106" t="str">
        <f t="shared" si="284"/>
        <v/>
      </c>
    </row>
    <row r="805" spans="4:48">
      <c r="D805" s="159">
        <v>798</v>
      </c>
      <c r="F805" s="159" t="str">
        <f t="shared" si="287"/>
        <v/>
      </c>
      <c r="G805" s="159" t="str">
        <f t="shared" si="287"/>
        <v/>
      </c>
      <c r="H805" s="159" t="str">
        <f t="shared" si="287"/>
        <v/>
      </c>
      <c r="I805" s="159" t="str">
        <f t="shared" si="287"/>
        <v/>
      </c>
      <c r="J805" s="159" t="str">
        <f t="shared" si="287"/>
        <v/>
      </c>
      <c r="K805" s="292"/>
      <c r="L805" s="292"/>
      <c r="N805" s="319">
        <v>-3.9818120558775212E-2</v>
      </c>
      <c r="P805" s="319">
        <v>3.7075084010959563E-3</v>
      </c>
      <c r="R805" s="319">
        <v>0.44188638058413465</v>
      </c>
      <c r="AC805" s="300" t="str">
        <f t="shared" si="273"/>
        <v/>
      </c>
      <c r="AD805" s="300" t="str">
        <f t="shared" si="272"/>
        <v/>
      </c>
      <c r="AE805" s="300" t="str">
        <f t="shared" si="270"/>
        <v/>
      </c>
      <c r="AF805" s="300" t="str">
        <f t="shared" si="271"/>
        <v/>
      </c>
      <c r="AI805" s="63" t="str">
        <f t="shared" si="274"/>
        <v/>
      </c>
      <c r="AJ805" s="106" t="str">
        <f t="shared" si="275"/>
        <v/>
      </c>
      <c r="AK805" s="106" t="str">
        <f t="shared" si="276"/>
        <v/>
      </c>
      <c r="AL805" s="106" t="str">
        <f t="shared" si="277"/>
        <v/>
      </c>
      <c r="AM805" s="106" t="str">
        <f t="shared" si="278"/>
        <v/>
      </c>
      <c r="AN805" s="106" t="str">
        <f t="shared" si="279"/>
        <v/>
      </c>
      <c r="AR805" s="106" t="str">
        <f t="shared" si="280"/>
        <v/>
      </c>
      <c r="AS805" s="106" t="str">
        <f t="shared" si="281"/>
        <v/>
      </c>
      <c r="AT805" s="106" t="str">
        <f t="shared" si="282"/>
        <v/>
      </c>
      <c r="AU805" s="106" t="str">
        <f t="shared" si="283"/>
        <v/>
      </c>
      <c r="AV805" s="106" t="str">
        <f t="shared" si="284"/>
        <v/>
      </c>
    </row>
    <row r="806" spans="4:48">
      <c r="D806" s="159">
        <v>799</v>
      </c>
      <c r="F806" s="159" t="str">
        <f t="shared" si="287"/>
        <v/>
      </c>
      <c r="G806" s="159" t="str">
        <f t="shared" si="287"/>
        <v/>
      </c>
      <c r="H806" s="159" t="str">
        <f t="shared" si="287"/>
        <v/>
      </c>
      <c r="I806" s="159" t="str">
        <f t="shared" si="287"/>
        <v/>
      </c>
      <c r="J806" s="159" t="str">
        <f t="shared" si="287"/>
        <v/>
      </c>
      <c r="K806" s="292"/>
      <c r="L806" s="292"/>
      <c r="N806" s="319">
        <v>-3.19834006570879E-2</v>
      </c>
      <c r="P806" s="319">
        <v>3.7397104878048272E-3</v>
      </c>
      <c r="R806" s="319">
        <v>0.44622990419046138</v>
      </c>
      <c r="AC806" s="300" t="str">
        <f t="shared" si="273"/>
        <v/>
      </c>
      <c r="AD806" s="300" t="str">
        <f t="shared" si="272"/>
        <v/>
      </c>
      <c r="AE806" s="300" t="str">
        <f t="shared" si="270"/>
        <v/>
      </c>
      <c r="AF806" s="300" t="str">
        <f t="shared" si="271"/>
        <v/>
      </c>
      <c r="AI806" s="63" t="str">
        <f t="shared" si="274"/>
        <v/>
      </c>
      <c r="AJ806" s="106" t="str">
        <f t="shared" si="275"/>
        <v/>
      </c>
      <c r="AK806" s="106" t="str">
        <f t="shared" si="276"/>
        <v/>
      </c>
      <c r="AL806" s="106" t="str">
        <f t="shared" si="277"/>
        <v/>
      </c>
      <c r="AM806" s="106" t="str">
        <f t="shared" si="278"/>
        <v/>
      </c>
      <c r="AN806" s="106" t="str">
        <f t="shared" si="279"/>
        <v/>
      </c>
      <c r="AR806" s="106" t="str">
        <f t="shared" si="280"/>
        <v/>
      </c>
      <c r="AS806" s="106" t="str">
        <f t="shared" si="281"/>
        <v/>
      </c>
      <c r="AT806" s="106" t="str">
        <f t="shared" si="282"/>
        <v/>
      </c>
      <c r="AU806" s="106" t="str">
        <f t="shared" si="283"/>
        <v/>
      </c>
      <c r="AV806" s="106" t="str">
        <f t="shared" si="284"/>
        <v/>
      </c>
    </row>
    <row r="807" spans="4:48">
      <c r="D807" s="159">
        <v>800</v>
      </c>
      <c r="F807" s="159" t="str">
        <f t="shared" si="287"/>
        <v/>
      </c>
      <c r="G807" s="159" t="str">
        <f t="shared" si="287"/>
        <v/>
      </c>
      <c r="H807" s="159" t="str">
        <f t="shared" si="287"/>
        <v/>
      </c>
      <c r="I807" s="159" t="str">
        <f t="shared" si="287"/>
        <v/>
      </c>
      <c r="J807" s="159" t="str">
        <f t="shared" si="287"/>
        <v/>
      </c>
      <c r="K807" s="292"/>
      <c r="L807" s="292"/>
      <c r="N807" s="319">
        <v>-2.408475241301878E-2</v>
      </c>
      <c r="P807" s="319">
        <v>6.8688215549379504E-3</v>
      </c>
      <c r="R807" s="319">
        <v>0.97653792649577498</v>
      </c>
      <c r="AC807" s="300" t="str">
        <f t="shared" si="273"/>
        <v/>
      </c>
      <c r="AD807" s="300" t="str">
        <f t="shared" si="272"/>
        <v/>
      </c>
      <c r="AE807" s="300" t="str">
        <f t="shared" si="270"/>
        <v/>
      </c>
      <c r="AF807" s="300" t="str">
        <f t="shared" si="271"/>
        <v/>
      </c>
      <c r="AI807" s="63" t="str">
        <f t="shared" si="274"/>
        <v/>
      </c>
      <c r="AJ807" s="106" t="str">
        <f t="shared" si="275"/>
        <v/>
      </c>
      <c r="AK807" s="106" t="str">
        <f t="shared" si="276"/>
        <v/>
      </c>
      <c r="AL807" s="106" t="str">
        <f t="shared" si="277"/>
        <v/>
      </c>
      <c r="AM807" s="106" t="str">
        <f t="shared" si="278"/>
        <v/>
      </c>
      <c r="AN807" s="106" t="str">
        <f t="shared" si="279"/>
        <v/>
      </c>
      <c r="AR807" s="106" t="str">
        <f t="shared" si="280"/>
        <v/>
      </c>
      <c r="AS807" s="106" t="str">
        <f t="shared" si="281"/>
        <v/>
      </c>
      <c r="AT807" s="106" t="str">
        <f t="shared" si="282"/>
        <v/>
      </c>
      <c r="AU807" s="106" t="str">
        <f t="shared" si="283"/>
        <v/>
      </c>
      <c r="AV807" s="106" t="str">
        <f t="shared" si="284"/>
        <v/>
      </c>
    </row>
    <row r="808" spans="4:48">
      <c r="D808" s="159">
        <v>801</v>
      </c>
      <c r="F808" s="159" t="str">
        <f t="shared" ref="F808:J817" si="288">IF($C$5=0,IF($D808&gt;$A$5,"",INDIRECT(CONCATENATE("B",RANDBETWEEN(11,$D$5)))),IF($D808&gt;$A$5,"",$C$3*INDIRECT(CONCATENATE("B",RANDBETWEEN(11,$D$5)))))</f>
        <v/>
      </c>
      <c r="G808" s="159" t="str">
        <f t="shared" si="288"/>
        <v/>
      </c>
      <c r="H808" s="159" t="str">
        <f t="shared" si="288"/>
        <v/>
      </c>
      <c r="I808" s="159" t="str">
        <f t="shared" si="288"/>
        <v/>
      </c>
      <c r="J808" s="159" t="str">
        <f t="shared" si="288"/>
        <v/>
      </c>
      <c r="K808" s="292"/>
      <c r="L808" s="292"/>
      <c r="N808" s="319">
        <v>-4.7589429527241302E-2</v>
      </c>
      <c r="P808" s="319">
        <v>4.2883764305832947E-3</v>
      </c>
      <c r="R808" s="319">
        <v>0.5279806124392068</v>
      </c>
      <c r="AC808" s="300" t="str">
        <f t="shared" si="273"/>
        <v/>
      </c>
      <c r="AD808" s="300" t="str">
        <f t="shared" si="272"/>
        <v/>
      </c>
      <c r="AE808" s="300" t="str">
        <f t="shared" si="270"/>
        <v/>
      </c>
      <c r="AF808" s="300" t="str">
        <f t="shared" si="271"/>
        <v/>
      </c>
      <c r="AI808" s="63" t="str">
        <f t="shared" si="274"/>
        <v/>
      </c>
      <c r="AJ808" s="106" t="str">
        <f t="shared" si="275"/>
        <v/>
      </c>
      <c r="AK808" s="106" t="str">
        <f t="shared" si="276"/>
        <v/>
      </c>
      <c r="AL808" s="106" t="str">
        <f t="shared" si="277"/>
        <v/>
      </c>
      <c r="AM808" s="106" t="str">
        <f t="shared" si="278"/>
        <v/>
      </c>
      <c r="AN808" s="106" t="str">
        <f t="shared" si="279"/>
        <v/>
      </c>
      <c r="AR808" s="106" t="str">
        <f t="shared" si="280"/>
        <v/>
      </c>
      <c r="AS808" s="106" t="str">
        <f t="shared" si="281"/>
        <v/>
      </c>
      <c r="AT808" s="106" t="str">
        <f t="shared" si="282"/>
        <v/>
      </c>
      <c r="AU808" s="106" t="str">
        <f t="shared" si="283"/>
        <v/>
      </c>
      <c r="AV808" s="106" t="str">
        <f t="shared" si="284"/>
        <v/>
      </c>
    </row>
    <row r="809" spans="4:48">
      <c r="D809" s="159">
        <v>802</v>
      </c>
      <c r="F809" s="159" t="str">
        <f t="shared" si="288"/>
        <v/>
      </c>
      <c r="G809" s="159" t="str">
        <f t="shared" si="288"/>
        <v/>
      </c>
      <c r="H809" s="159" t="str">
        <f t="shared" si="288"/>
        <v/>
      </c>
      <c r="I809" s="159" t="str">
        <f t="shared" si="288"/>
        <v/>
      </c>
      <c r="J809" s="159" t="str">
        <f t="shared" si="288"/>
        <v/>
      </c>
      <c r="K809" s="292"/>
      <c r="L809" s="292"/>
      <c r="N809" s="319">
        <v>-2.1078385614018764E-2</v>
      </c>
      <c r="P809" s="319">
        <v>4.653314444682601E-3</v>
      </c>
      <c r="R809" s="319">
        <v>0.58443164036337159</v>
      </c>
      <c r="AC809" s="300" t="str">
        <f t="shared" si="273"/>
        <v/>
      </c>
      <c r="AD809" s="300" t="str">
        <f t="shared" si="272"/>
        <v/>
      </c>
      <c r="AE809" s="300" t="str">
        <f t="shared" si="270"/>
        <v/>
      </c>
      <c r="AF809" s="300" t="str">
        <f t="shared" si="271"/>
        <v/>
      </c>
      <c r="AI809" s="63" t="str">
        <f t="shared" si="274"/>
        <v/>
      </c>
      <c r="AJ809" s="106" t="str">
        <f t="shared" si="275"/>
        <v/>
      </c>
      <c r="AK809" s="106" t="str">
        <f t="shared" si="276"/>
        <v/>
      </c>
      <c r="AL809" s="106" t="str">
        <f t="shared" si="277"/>
        <v/>
      </c>
      <c r="AM809" s="106" t="str">
        <f t="shared" si="278"/>
        <v/>
      </c>
      <c r="AN809" s="106" t="str">
        <f t="shared" si="279"/>
        <v/>
      </c>
      <c r="AR809" s="106" t="str">
        <f t="shared" si="280"/>
        <v/>
      </c>
      <c r="AS809" s="106" t="str">
        <f t="shared" si="281"/>
        <v/>
      </c>
      <c r="AT809" s="106" t="str">
        <f t="shared" si="282"/>
        <v/>
      </c>
      <c r="AU809" s="106" t="str">
        <f t="shared" si="283"/>
        <v/>
      </c>
      <c r="AV809" s="106" t="str">
        <f t="shared" si="284"/>
        <v/>
      </c>
    </row>
    <row r="810" spans="4:48">
      <c r="D810" s="159">
        <v>803</v>
      </c>
      <c r="F810" s="159" t="str">
        <f t="shared" si="288"/>
        <v/>
      </c>
      <c r="G810" s="159" t="str">
        <f t="shared" si="288"/>
        <v/>
      </c>
      <c r="H810" s="159" t="str">
        <f t="shared" si="288"/>
        <v/>
      </c>
      <c r="I810" s="159" t="str">
        <f t="shared" si="288"/>
        <v/>
      </c>
      <c r="J810" s="159" t="str">
        <f t="shared" si="288"/>
        <v/>
      </c>
      <c r="K810" s="292"/>
      <c r="L810" s="292"/>
      <c r="N810" s="319">
        <v>-5.1654779282135174E-2</v>
      </c>
      <c r="P810" s="319">
        <v>3.4915783857079248E-3</v>
      </c>
      <c r="R810" s="319">
        <v>0.4109119060228632</v>
      </c>
      <c r="AC810" s="300" t="str">
        <f t="shared" si="273"/>
        <v/>
      </c>
      <c r="AD810" s="300" t="str">
        <f t="shared" si="272"/>
        <v/>
      </c>
      <c r="AE810" s="300" t="str">
        <f t="shared" si="270"/>
        <v/>
      </c>
      <c r="AF810" s="300" t="str">
        <f t="shared" si="271"/>
        <v/>
      </c>
      <c r="AI810" s="63" t="str">
        <f t="shared" si="274"/>
        <v/>
      </c>
      <c r="AJ810" s="106" t="str">
        <f t="shared" si="275"/>
        <v/>
      </c>
      <c r="AK810" s="106" t="str">
        <f t="shared" si="276"/>
        <v/>
      </c>
      <c r="AL810" s="106" t="str">
        <f t="shared" si="277"/>
        <v/>
      </c>
      <c r="AM810" s="106" t="str">
        <f t="shared" si="278"/>
        <v/>
      </c>
      <c r="AN810" s="106" t="str">
        <f t="shared" si="279"/>
        <v/>
      </c>
      <c r="AR810" s="106" t="str">
        <f t="shared" si="280"/>
        <v/>
      </c>
      <c r="AS810" s="106" t="str">
        <f t="shared" si="281"/>
        <v/>
      </c>
      <c r="AT810" s="106" t="str">
        <f t="shared" si="282"/>
        <v/>
      </c>
      <c r="AU810" s="106" t="str">
        <f t="shared" si="283"/>
        <v/>
      </c>
      <c r="AV810" s="106" t="str">
        <f t="shared" si="284"/>
        <v/>
      </c>
    </row>
    <row r="811" spans="4:48">
      <c r="D811" s="159">
        <v>804</v>
      </c>
      <c r="F811" s="159" t="str">
        <f t="shared" si="288"/>
        <v/>
      </c>
      <c r="G811" s="159" t="str">
        <f t="shared" si="288"/>
        <v/>
      </c>
      <c r="H811" s="159" t="str">
        <f t="shared" si="288"/>
        <v/>
      </c>
      <c r="I811" s="159" t="str">
        <f t="shared" si="288"/>
        <v/>
      </c>
      <c r="J811" s="159" t="str">
        <f t="shared" si="288"/>
        <v/>
      </c>
      <c r="K811" s="292"/>
      <c r="L811" s="292"/>
      <c r="N811" s="319">
        <v>-3.9818120558775233E-2</v>
      </c>
      <c r="P811" s="319">
        <v>5.5056757586673336E-3</v>
      </c>
      <c r="R811" s="319">
        <v>0.72504883571900969</v>
      </c>
      <c r="AC811" s="300" t="str">
        <f t="shared" si="273"/>
        <v/>
      </c>
      <c r="AD811" s="300" t="str">
        <f t="shared" si="272"/>
        <v/>
      </c>
      <c r="AE811" s="300" t="str">
        <f t="shared" si="270"/>
        <v/>
      </c>
      <c r="AF811" s="300" t="str">
        <f t="shared" si="271"/>
        <v/>
      </c>
      <c r="AI811" s="63" t="str">
        <f t="shared" si="274"/>
        <v/>
      </c>
      <c r="AJ811" s="106" t="str">
        <f t="shared" si="275"/>
        <v/>
      </c>
      <c r="AK811" s="106" t="str">
        <f t="shared" si="276"/>
        <v/>
      </c>
      <c r="AL811" s="106" t="str">
        <f t="shared" si="277"/>
        <v/>
      </c>
      <c r="AM811" s="106" t="str">
        <f t="shared" si="278"/>
        <v/>
      </c>
      <c r="AN811" s="106" t="str">
        <f t="shared" si="279"/>
        <v/>
      </c>
      <c r="AR811" s="106" t="str">
        <f t="shared" si="280"/>
        <v/>
      </c>
      <c r="AS811" s="106" t="str">
        <f t="shared" si="281"/>
        <v/>
      </c>
      <c r="AT811" s="106" t="str">
        <f t="shared" si="282"/>
        <v/>
      </c>
      <c r="AU811" s="106" t="str">
        <f t="shared" si="283"/>
        <v/>
      </c>
      <c r="AV811" s="106" t="str">
        <f t="shared" si="284"/>
        <v/>
      </c>
    </row>
    <row r="812" spans="4:48">
      <c r="D812" s="159">
        <v>805</v>
      </c>
      <c r="F812" s="159" t="str">
        <f t="shared" si="288"/>
        <v/>
      </c>
      <c r="G812" s="159" t="str">
        <f t="shared" si="288"/>
        <v/>
      </c>
      <c r="H812" s="159" t="str">
        <f t="shared" si="288"/>
        <v/>
      </c>
      <c r="I812" s="159" t="str">
        <f t="shared" si="288"/>
        <v/>
      </c>
      <c r="J812" s="159" t="str">
        <f t="shared" si="288"/>
        <v/>
      </c>
      <c r="K812" s="292"/>
      <c r="L812" s="292"/>
      <c r="N812" s="319">
        <v>-2.4084752413018769E-2</v>
      </c>
      <c r="P812" s="319">
        <v>6.7753768253360248E-3</v>
      </c>
      <c r="R812" s="319">
        <v>0.9583511765505639</v>
      </c>
      <c r="AC812" s="300" t="str">
        <f t="shared" si="273"/>
        <v/>
      </c>
      <c r="AD812" s="300" t="str">
        <f t="shared" si="272"/>
        <v/>
      </c>
      <c r="AE812" s="300" t="str">
        <f t="shared" si="270"/>
        <v/>
      </c>
      <c r="AF812" s="300" t="str">
        <f t="shared" si="271"/>
        <v/>
      </c>
      <c r="AI812" s="63" t="str">
        <f t="shared" si="274"/>
        <v/>
      </c>
      <c r="AJ812" s="106" t="str">
        <f t="shared" si="275"/>
        <v/>
      </c>
      <c r="AK812" s="106" t="str">
        <f t="shared" si="276"/>
        <v/>
      </c>
      <c r="AL812" s="106" t="str">
        <f t="shared" si="277"/>
        <v/>
      </c>
      <c r="AM812" s="106" t="str">
        <f t="shared" si="278"/>
        <v/>
      </c>
      <c r="AN812" s="106" t="str">
        <f t="shared" si="279"/>
        <v/>
      </c>
      <c r="AR812" s="106" t="str">
        <f t="shared" si="280"/>
        <v/>
      </c>
      <c r="AS812" s="106" t="str">
        <f t="shared" si="281"/>
        <v/>
      </c>
      <c r="AT812" s="106" t="str">
        <f t="shared" si="282"/>
        <v/>
      </c>
      <c r="AU812" s="106" t="str">
        <f t="shared" si="283"/>
        <v/>
      </c>
      <c r="AV812" s="106" t="str">
        <f t="shared" si="284"/>
        <v/>
      </c>
    </row>
    <row r="813" spans="4:48">
      <c r="D813" s="159">
        <v>806</v>
      </c>
      <c r="F813" s="159" t="str">
        <f t="shared" si="288"/>
        <v/>
      </c>
      <c r="G813" s="159" t="str">
        <f t="shared" si="288"/>
        <v/>
      </c>
      <c r="H813" s="159" t="str">
        <f t="shared" si="288"/>
        <v/>
      </c>
      <c r="I813" s="159" t="str">
        <f t="shared" si="288"/>
        <v/>
      </c>
      <c r="J813" s="159" t="str">
        <f t="shared" si="288"/>
        <v/>
      </c>
      <c r="K813" s="292"/>
      <c r="L813" s="292"/>
      <c r="N813" s="319">
        <v>-3.1983400657087921E-2</v>
      </c>
      <c r="P813" s="319">
        <v>4.4752658897871458E-3</v>
      </c>
      <c r="R813" s="319">
        <v>0.55649238973023074</v>
      </c>
      <c r="AC813" s="300" t="str">
        <f t="shared" si="273"/>
        <v/>
      </c>
      <c r="AD813" s="300" t="str">
        <f t="shared" si="272"/>
        <v/>
      </c>
      <c r="AE813" s="300" t="str">
        <f t="shared" si="270"/>
        <v/>
      </c>
      <c r="AF813" s="300" t="str">
        <f t="shared" si="271"/>
        <v/>
      </c>
      <c r="AI813" s="63" t="str">
        <f t="shared" si="274"/>
        <v/>
      </c>
      <c r="AJ813" s="106" t="str">
        <f t="shared" si="275"/>
        <v/>
      </c>
      <c r="AK813" s="106" t="str">
        <f t="shared" si="276"/>
        <v/>
      </c>
      <c r="AL813" s="106" t="str">
        <f t="shared" si="277"/>
        <v/>
      </c>
      <c r="AM813" s="106" t="str">
        <f t="shared" si="278"/>
        <v/>
      </c>
      <c r="AN813" s="106" t="str">
        <f t="shared" si="279"/>
        <v/>
      </c>
      <c r="AR813" s="106" t="str">
        <f t="shared" si="280"/>
        <v/>
      </c>
      <c r="AS813" s="106" t="str">
        <f t="shared" si="281"/>
        <v/>
      </c>
      <c r="AT813" s="106" t="str">
        <f t="shared" si="282"/>
        <v/>
      </c>
      <c r="AU813" s="106" t="str">
        <f t="shared" si="283"/>
        <v/>
      </c>
      <c r="AV813" s="106" t="str">
        <f t="shared" si="284"/>
        <v/>
      </c>
    </row>
    <row r="814" spans="4:48">
      <c r="D814" s="159">
        <v>807</v>
      </c>
      <c r="F814" s="159" t="str">
        <f t="shared" si="288"/>
        <v/>
      </c>
      <c r="G814" s="159" t="str">
        <f t="shared" si="288"/>
        <v/>
      </c>
      <c r="H814" s="159" t="str">
        <f t="shared" si="288"/>
        <v/>
      </c>
      <c r="I814" s="159" t="str">
        <f t="shared" si="288"/>
        <v/>
      </c>
      <c r="J814" s="159" t="str">
        <f t="shared" si="288"/>
        <v/>
      </c>
      <c r="K814" s="292"/>
      <c r="L814" s="292"/>
      <c r="N814" s="319">
        <v>-2.2582724895992976E-2</v>
      </c>
      <c r="P814" s="319">
        <v>4.5832308974811621E-3</v>
      </c>
      <c r="R814" s="319">
        <v>0.57348487374425305</v>
      </c>
      <c r="AC814" s="300" t="str">
        <f t="shared" si="273"/>
        <v/>
      </c>
      <c r="AD814" s="300" t="str">
        <f t="shared" si="272"/>
        <v/>
      </c>
      <c r="AE814" s="300" t="str">
        <f t="shared" si="270"/>
        <v/>
      </c>
      <c r="AF814" s="300" t="str">
        <f t="shared" si="271"/>
        <v/>
      </c>
      <c r="AI814" s="63" t="str">
        <f t="shared" si="274"/>
        <v/>
      </c>
      <c r="AJ814" s="106" t="str">
        <f t="shared" si="275"/>
        <v/>
      </c>
      <c r="AK814" s="106" t="str">
        <f t="shared" si="276"/>
        <v/>
      </c>
      <c r="AL814" s="106" t="str">
        <f t="shared" si="277"/>
        <v/>
      </c>
      <c r="AM814" s="106" t="str">
        <f t="shared" si="278"/>
        <v/>
      </c>
      <c r="AN814" s="106" t="str">
        <f t="shared" si="279"/>
        <v/>
      </c>
      <c r="AR814" s="106" t="str">
        <f t="shared" si="280"/>
        <v/>
      </c>
      <c r="AS814" s="106" t="str">
        <f t="shared" si="281"/>
        <v/>
      </c>
      <c r="AT814" s="106" t="str">
        <f t="shared" si="282"/>
        <v/>
      </c>
      <c r="AU814" s="106" t="str">
        <f t="shared" si="283"/>
        <v/>
      </c>
      <c r="AV814" s="106" t="str">
        <f t="shared" si="284"/>
        <v/>
      </c>
    </row>
    <row r="815" spans="4:48">
      <c r="D815" s="159">
        <v>808</v>
      </c>
      <c r="F815" s="159" t="str">
        <f t="shared" si="288"/>
        <v/>
      </c>
      <c r="G815" s="159" t="str">
        <f t="shared" si="288"/>
        <v/>
      </c>
      <c r="H815" s="159" t="str">
        <f t="shared" si="288"/>
        <v/>
      </c>
      <c r="I815" s="159" t="str">
        <f t="shared" si="288"/>
        <v/>
      </c>
      <c r="J815" s="159" t="str">
        <f t="shared" si="288"/>
        <v/>
      </c>
      <c r="K815" s="292"/>
      <c r="L815" s="292"/>
      <c r="N815" s="319">
        <v>-2.900136612863775E-2</v>
      </c>
      <c r="P815" s="319">
        <v>4.6444735403742129E-3</v>
      </c>
      <c r="R815" s="319">
        <v>0.58332785977828849</v>
      </c>
      <c r="AC815" s="300" t="str">
        <f t="shared" si="273"/>
        <v/>
      </c>
      <c r="AD815" s="300" t="str">
        <f t="shared" si="272"/>
        <v/>
      </c>
      <c r="AE815" s="300" t="str">
        <f t="shared" si="270"/>
        <v/>
      </c>
      <c r="AF815" s="300" t="str">
        <f t="shared" si="271"/>
        <v/>
      </c>
      <c r="AI815" s="63" t="str">
        <f t="shared" si="274"/>
        <v/>
      </c>
      <c r="AJ815" s="106" t="str">
        <f t="shared" si="275"/>
        <v/>
      </c>
      <c r="AK815" s="106" t="str">
        <f t="shared" si="276"/>
        <v/>
      </c>
      <c r="AL815" s="106" t="str">
        <f t="shared" si="277"/>
        <v/>
      </c>
      <c r="AM815" s="106" t="str">
        <f t="shared" si="278"/>
        <v/>
      </c>
      <c r="AN815" s="106" t="str">
        <f t="shared" si="279"/>
        <v/>
      </c>
      <c r="AR815" s="106" t="str">
        <f t="shared" si="280"/>
        <v/>
      </c>
      <c r="AS815" s="106" t="str">
        <f t="shared" si="281"/>
        <v/>
      </c>
      <c r="AT815" s="106" t="str">
        <f t="shared" si="282"/>
        <v/>
      </c>
      <c r="AU815" s="106" t="str">
        <f t="shared" si="283"/>
        <v/>
      </c>
      <c r="AV815" s="106" t="str">
        <f t="shared" si="284"/>
        <v/>
      </c>
    </row>
    <row r="816" spans="4:48">
      <c r="D816" s="159">
        <v>809</v>
      </c>
      <c r="F816" s="159" t="str">
        <f t="shared" si="288"/>
        <v/>
      </c>
      <c r="G816" s="159" t="str">
        <f t="shared" si="288"/>
        <v/>
      </c>
      <c r="H816" s="159" t="str">
        <f t="shared" si="288"/>
        <v/>
      </c>
      <c r="I816" s="159" t="str">
        <f t="shared" si="288"/>
        <v/>
      </c>
      <c r="J816" s="159" t="str">
        <f t="shared" si="288"/>
        <v/>
      </c>
      <c r="K816" s="292"/>
      <c r="L816" s="292"/>
      <c r="N816" s="319">
        <v>-3.1983400657088039E-2</v>
      </c>
      <c r="P816" s="319">
        <v>4.3818211601852194E-3</v>
      </c>
      <c r="R816" s="319">
        <v>0.54217061148141532</v>
      </c>
      <c r="AC816" s="300" t="str">
        <f t="shared" si="273"/>
        <v/>
      </c>
      <c r="AD816" s="300" t="str">
        <f t="shared" si="272"/>
        <v/>
      </c>
      <c r="AE816" s="300" t="str">
        <f t="shared" si="270"/>
        <v/>
      </c>
      <c r="AF816" s="300" t="str">
        <f t="shared" si="271"/>
        <v/>
      </c>
      <c r="AI816" s="63" t="str">
        <f t="shared" si="274"/>
        <v/>
      </c>
      <c r="AJ816" s="106" t="str">
        <f t="shared" si="275"/>
        <v/>
      </c>
      <c r="AK816" s="106" t="str">
        <f t="shared" si="276"/>
        <v/>
      </c>
      <c r="AL816" s="106" t="str">
        <f t="shared" si="277"/>
        <v/>
      </c>
      <c r="AM816" s="106" t="str">
        <f t="shared" si="278"/>
        <v/>
      </c>
      <c r="AN816" s="106" t="str">
        <f t="shared" si="279"/>
        <v/>
      </c>
      <c r="AR816" s="106" t="str">
        <f t="shared" si="280"/>
        <v/>
      </c>
      <c r="AS816" s="106" t="str">
        <f t="shared" si="281"/>
        <v/>
      </c>
      <c r="AT816" s="106" t="str">
        <f t="shared" si="282"/>
        <v/>
      </c>
      <c r="AU816" s="106" t="str">
        <f t="shared" si="283"/>
        <v/>
      </c>
      <c r="AV816" s="106" t="str">
        <f t="shared" si="284"/>
        <v/>
      </c>
    </row>
    <row r="817" spans="4:48">
      <c r="D817" s="159">
        <v>810</v>
      </c>
      <c r="F817" s="159" t="str">
        <f t="shared" si="288"/>
        <v/>
      </c>
      <c r="G817" s="159" t="str">
        <f t="shared" si="288"/>
        <v/>
      </c>
      <c r="H817" s="159" t="str">
        <f t="shared" si="288"/>
        <v/>
      </c>
      <c r="I817" s="159" t="str">
        <f t="shared" si="288"/>
        <v/>
      </c>
      <c r="J817" s="159" t="str">
        <f t="shared" si="288"/>
        <v/>
      </c>
      <c r="K817" s="292"/>
      <c r="L817" s="292"/>
      <c r="N817" s="319">
        <v>-2.4503066903644601E-2</v>
      </c>
      <c r="P817" s="319">
        <v>5.0561339192744846E-3</v>
      </c>
      <c r="R817" s="319">
        <v>0.6494296824923691</v>
      </c>
      <c r="AC817" s="300" t="str">
        <f t="shared" si="273"/>
        <v/>
      </c>
      <c r="AD817" s="300" t="str">
        <f t="shared" si="272"/>
        <v/>
      </c>
      <c r="AE817" s="300" t="str">
        <f t="shared" si="270"/>
        <v/>
      </c>
      <c r="AF817" s="300" t="str">
        <f t="shared" si="271"/>
        <v/>
      </c>
      <c r="AI817" s="63" t="str">
        <f t="shared" si="274"/>
        <v/>
      </c>
      <c r="AJ817" s="106" t="str">
        <f t="shared" si="275"/>
        <v/>
      </c>
      <c r="AK817" s="106" t="str">
        <f t="shared" si="276"/>
        <v/>
      </c>
      <c r="AL817" s="106" t="str">
        <f t="shared" si="277"/>
        <v/>
      </c>
      <c r="AM817" s="106" t="str">
        <f t="shared" si="278"/>
        <v/>
      </c>
      <c r="AN817" s="106" t="str">
        <f t="shared" si="279"/>
        <v/>
      </c>
      <c r="AR817" s="106" t="str">
        <f t="shared" si="280"/>
        <v/>
      </c>
      <c r="AS817" s="106" t="str">
        <f t="shared" si="281"/>
        <v/>
      </c>
      <c r="AT817" s="106" t="str">
        <f t="shared" si="282"/>
        <v/>
      </c>
      <c r="AU817" s="106" t="str">
        <f t="shared" si="283"/>
        <v/>
      </c>
      <c r="AV817" s="106" t="str">
        <f t="shared" si="284"/>
        <v/>
      </c>
    </row>
    <row r="818" spans="4:48">
      <c r="D818" s="159">
        <v>811</v>
      </c>
      <c r="F818" s="159" t="str">
        <f t="shared" ref="F818:J827" si="289">IF($C$5=0,IF($D818&gt;$A$5,"",INDIRECT(CONCATENATE("B",RANDBETWEEN(11,$D$5)))),IF($D818&gt;$A$5,"",$C$3*INDIRECT(CONCATENATE("B",RANDBETWEEN(11,$D$5)))))</f>
        <v/>
      </c>
      <c r="G818" s="159" t="str">
        <f t="shared" si="289"/>
        <v/>
      </c>
      <c r="H818" s="159" t="str">
        <f t="shared" si="289"/>
        <v/>
      </c>
      <c r="I818" s="159" t="str">
        <f t="shared" si="289"/>
        <v/>
      </c>
      <c r="J818" s="159" t="str">
        <f t="shared" si="289"/>
        <v/>
      </c>
      <c r="K818" s="292"/>
      <c r="L818" s="292"/>
      <c r="N818" s="319">
        <v>-1.6121654195544441E-2</v>
      </c>
      <c r="P818" s="319">
        <v>5.4501124895579758E-3</v>
      </c>
      <c r="R818" s="319">
        <v>0.71589793655852119</v>
      </c>
      <c r="AC818" s="300" t="str">
        <f t="shared" si="273"/>
        <v/>
      </c>
      <c r="AD818" s="300" t="str">
        <f t="shared" si="272"/>
        <v/>
      </c>
      <c r="AE818" s="300" t="str">
        <f t="shared" si="270"/>
        <v/>
      </c>
      <c r="AF818" s="300" t="str">
        <f t="shared" si="271"/>
        <v/>
      </c>
      <c r="AI818" s="63" t="str">
        <f t="shared" si="274"/>
        <v/>
      </c>
      <c r="AJ818" s="106" t="str">
        <f t="shared" si="275"/>
        <v/>
      </c>
      <c r="AK818" s="106" t="str">
        <f t="shared" si="276"/>
        <v/>
      </c>
      <c r="AL818" s="106" t="str">
        <f t="shared" si="277"/>
        <v/>
      </c>
      <c r="AM818" s="106" t="str">
        <f t="shared" si="278"/>
        <v/>
      </c>
      <c r="AN818" s="106" t="str">
        <f t="shared" si="279"/>
        <v/>
      </c>
      <c r="AR818" s="106" t="str">
        <f t="shared" si="280"/>
        <v/>
      </c>
      <c r="AS818" s="106" t="str">
        <f t="shared" si="281"/>
        <v/>
      </c>
      <c r="AT818" s="106" t="str">
        <f t="shared" si="282"/>
        <v/>
      </c>
      <c r="AU818" s="106" t="str">
        <f t="shared" si="283"/>
        <v/>
      </c>
      <c r="AV818" s="106" t="str">
        <f t="shared" si="284"/>
        <v/>
      </c>
    </row>
    <row r="819" spans="4:48">
      <c r="D819" s="159">
        <v>812</v>
      </c>
      <c r="F819" s="159" t="str">
        <f t="shared" si="289"/>
        <v/>
      </c>
      <c r="G819" s="159" t="str">
        <f t="shared" si="289"/>
        <v/>
      </c>
      <c r="H819" s="159" t="str">
        <f t="shared" si="289"/>
        <v/>
      </c>
      <c r="I819" s="159" t="str">
        <f t="shared" si="289"/>
        <v/>
      </c>
      <c r="J819" s="159" t="str">
        <f t="shared" si="289"/>
        <v/>
      </c>
      <c r="K819" s="292"/>
      <c r="L819" s="292"/>
      <c r="N819" s="319">
        <v>-2.4084752413018776E-2</v>
      </c>
      <c r="P819" s="319">
        <v>5.9230155113513009E-3</v>
      </c>
      <c r="R819" s="319">
        <v>0.79871636258706724</v>
      </c>
      <c r="AC819" s="300" t="str">
        <f t="shared" si="273"/>
        <v/>
      </c>
      <c r="AD819" s="300" t="str">
        <f t="shared" si="272"/>
        <v/>
      </c>
      <c r="AE819" s="300" t="str">
        <f t="shared" si="270"/>
        <v/>
      </c>
      <c r="AF819" s="300" t="str">
        <f t="shared" si="271"/>
        <v/>
      </c>
      <c r="AI819" s="63" t="str">
        <f t="shared" si="274"/>
        <v/>
      </c>
      <c r="AJ819" s="106" t="str">
        <f t="shared" si="275"/>
        <v/>
      </c>
      <c r="AK819" s="106" t="str">
        <f t="shared" si="276"/>
        <v/>
      </c>
      <c r="AL819" s="106" t="str">
        <f t="shared" si="277"/>
        <v/>
      </c>
      <c r="AM819" s="106" t="str">
        <f t="shared" si="278"/>
        <v/>
      </c>
      <c r="AN819" s="106" t="str">
        <f t="shared" si="279"/>
        <v/>
      </c>
      <c r="AR819" s="106" t="str">
        <f t="shared" si="280"/>
        <v/>
      </c>
      <c r="AS819" s="106" t="str">
        <f t="shared" si="281"/>
        <v/>
      </c>
      <c r="AT819" s="106" t="str">
        <f t="shared" si="282"/>
        <v/>
      </c>
      <c r="AU819" s="106" t="str">
        <f t="shared" si="283"/>
        <v/>
      </c>
      <c r="AV819" s="106" t="str">
        <f t="shared" si="284"/>
        <v/>
      </c>
    </row>
    <row r="820" spans="4:48">
      <c r="D820" s="159">
        <v>813</v>
      </c>
      <c r="F820" s="159" t="str">
        <f t="shared" si="289"/>
        <v/>
      </c>
      <c r="G820" s="159" t="str">
        <f t="shared" si="289"/>
        <v/>
      </c>
      <c r="H820" s="159" t="str">
        <f t="shared" si="289"/>
        <v/>
      </c>
      <c r="I820" s="159" t="str">
        <f t="shared" si="289"/>
        <v/>
      </c>
      <c r="J820" s="159" t="str">
        <f t="shared" si="289"/>
        <v/>
      </c>
      <c r="K820" s="292"/>
      <c r="L820" s="292"/>
      <c r="N820" s="319">
        <v>-3.1983400657087969E-2</v>
      </c>
      <c r="P820" s="319">
        <v>6.0309805190453154E-3</v>
      </c>
      <c r="R820" s="319">
        <v>0.81835324564456724</v>
      </c>
      <c r="AC820" s="300" t="str">
        <f t="shared" si="273"/>
        <v/>
      </c>
      <c r="AD820" s="300" t="str">
        <f t="shared" si="272"/>
        <v/>
      </c>
      <c r="AE820" s="300" t="str">
        <f t="shared" si="270"/>
        <v/>
      </c>
      <c r="AF820" s="300" t="str">
        <f t="shared" si="271"/>
        <v/>
      </c>
      <c r="AI820" s="63" t="str">
        <f t="shared" si="274"/>
        <v/>
      </c>
      <c r="AJ820" s="106" t="str">
        <f t="shared" si="275"/>
        <v/>
      </c>
      <c r="AK820" s="106" t="str">
        <f t="shared" si="276"/>
        <v/>
      </c>
      <c r="AL820" s="106" t="str">
        <f t="shared" si="277"/>
        <v/>
      </c>
      <c r="AM820" s="106" t="str">
        <f t="shared" si="278"/>
        <v/>
      </c>
      <c r="AN820" s="106" t="str">
        <f t="shared" si="279"/>
        <v/>
      </c>
      <c r="AR820" s="106" t="str">
        <f t="shared" si="280"/>
        <v/>
      </c>
      <c r="AS820" s="106" t="str">
        <f t="shared" si="281"/>
        <v/>
      </c>
      <c r="AT820" s="106" t="str">
        <f t="shared" si="282"/>
        <v/>
      </c>
      <c r="AU820" s="106" t="str">
        <f t="shared" si="283"/>
        <v/>
      </c>
      <c r="AV820" s="106" t="str">
        <f t="shared" si="284"/>
        <v/>
      </c>
    </row>
    <row r="821" spans="4:48">
      <c r="D821" s="159">
        <v>814</v>
      </c>
      <c r="F821" s="159" t="str">
        <f t="shared" si="289"/>
        <v/>
      </c>
      <c r="G821" s="159" t="str">
        <f t="shared" si="289"/>
        <v/>
      </c>
      <c r="H821" s="159" t="str">
        <f t="shared" si="289"/>
        <v/>
      </c>
      <c r="I821" s="159" t="str">
        <f t="shared" si="289"/>
        <v/>
      </c>
      <c r="J821" s="159" t="str">
        <f t="shared" si="289"/>
        <v/>
      </c>
      <c r="K821" s="292"/>
      <c r="L821" s="292"/>
      <c r="N821" s="319">
        <v>-3.0493529920109487E-2</v>
      </c>
      <c r="P821" s="319">
        <v>4.4519047073866627E-3</v>
      </c>
      <c r="R821" s="319">
        <v>0.55289952413411725</v>
      </c>
      <c r="AC821" s="300" t="str">
        <f t="shared" si="273"/>
        <v/>
      </c>
      <c r="AD821" s="300" t="str">
        <f t="shared" si="272"/>
        <v/>
      </c>
      <c r="AE821" s="300" t="str">
        <f t="shared" si="270"/>
        <v/>
      </c>
      <c r="AF821" s="300" t="str">
        <f t="shared" si="271"/>
        <v/>
      </c>
      <c r="AI821" s="63" t="str">
        <f t="shared" si="274"/>
        <v/>
      </c>
      <c r="AJ821" s="106" t="str">
        <f t="shared" si="275"/>
        <v/>
      </c>
      <c r="AK821" s="106" t="str">
        <f t="shared" si="276"/>
        <v/>
      </c>
      <c r="AL821" s="106" t="str">
        <f t="shared" si="277"/>
        <v/>
      </c>
      <c r="AM821" s="106" t="str">
        <f t="shared" si="278"/>
        <v/>
      </c>
      <c r="AN821" s="106" t="str">
        <f t="shared" si="279"/>
        <v/>
      </c>
      <c r="AR821" s="106" t="str">
        <f t="shared" si="280"/>
        <v/>
      </c>
      <c r="AS821" s="106" t="str">
        <f t="shared" si="281"/>
        <v/>
      </c>
      <c r="AT821" s="106" t="str">
        <f t="shared" si="282"/>
        <v/>
      </c>
      <c r="AU821" s="106" t="str">
        <f t="shared" si="283"/>
        <v/>
      </c>
      <c r="AV821" s="106" t="str">
        <f t="shared" si="284"/>
        <v/>
      </c>
    </row>
    <row r="822" spans="4:48">
      <c r="D822" s="159">
        <v>815</v>
      </c>
      <c r="F822" s="159" t="str">
        <f t="shared" si="289"/>
        <v/>
      </c>
      <c r="G822" s="159" t="str">
        <f t="shared" si="289"/>
        <v/>
      </c>
      <c r="H822" s="159" t="str">
        <f t="shared" si="289"/>
        <v/>
      </c>
      <c r="I822" s="159" t="str">
        <f t="shared" si="289"/>
        <v/>
      </c>
      <c r="J822" s="159" t="str">
        <f t="shared" si="289"/>
        <v/>
      </c>
      <c r="K822" s="292"/>
      <c r="L822" s="292"/>
      <c r="N822" s="319">
        <v>-2.4084752413018787E-2</v>
      </c>
      <c r="P822" s="319">
        <v>4.7145570875756571E-3</v>
      </c>
      <c r="R822" s="319">
        <v>0.59434310425362669</v>
      </c>
      <c r="AC822" s="300" t="str">
        <f t="shared" si="273"/>
        <v/>
      </c>
      <c r="AD822" s="300" t="str">
        <f t="shared" si="272"/>
        <v/>
      </c>
      <c r="AE822" s="300" t="str">
        <f t="shared" si="270"/>
        <v/>
      </c>
      <c r="AF822" s="300" t="str">
        <f t="shared" si="271"/>
        <v/>
      </c>
      <c r="AI822" s="63" t="str">
        <f t="shared" si="274"/>
        <v/>
      </c>
      <c r="AJ822" s="106" t="str">
        <f t="shared" si="275"/>
        <v/>
      </c>
      <c r="AK822" s="106" t="str">
        <f t="shared" si="276"/>
        <v/>
      </c>
      <c r="AL822" s="106" t="str">
        <f t="shared" si="277"/>
        <v/>
      </c>
      <c r="AM822" s="106" t="str">
        <f t="shared" si="278"/>
        <v/>
      </c>
      <c r="AN822" s="106" t="str">
        <f t="shared" si="279"/>
        <v/>
      </c>
      <c r="AR822" s="106" t="str">
        <f t="shared" si="280"/>
        <v/>
      </c>
      <c r="AS822" s="106" t="str">
        <f t="shared" si="281"/>
        <v/>
      </c>
      <c r="AT822" s="106" t="str">
        <f t="shared" si="282"/>
        <v/>
      </c>
      <c r="AU822" s="106" t="str">
        <f t="shared" si="283"/>
        <v/>
      </c>
      <c r="AV822" s="106" t="str">
        <f t="shared" si="284"/>
        <v/>
      </c>
    </row>
    <row r="823" spans="4:48">
      <c r="D823" s="159">
        <v>816</v>
      </c>
      <c r="F823" s="159" t="str">
        <f t="shared" si="289"/>
        <v/>
      </c>
      <c r="G823" s="159" t="str">
        <f t="shared" si="289"/>
        <v/>
      </c>
      <c r="H823" s="159" t="str">
        <f t="shared" si="289"/>
        <v/>
      </c>
      <c r="I823" s="159" t="str">
        <f t="shared" si="289"/>
        <v/>
      </c>
      <c r="J823" s="159" t="str">
        <f t="shared" si="289"/>
        <v/>
      </c>
      <c r="K823" s="292"/>
      <c r="L823" s="292"/>
      <c r="N823" s="319">
        <v>-5.0195184690616859E-2</v>
      </c>
      <c r="P823" s="319">
        <v>2.4466482387356533E-3</v>
      </c>
      <c r="R823" s="319">
        <v>0.27099696563999931</v>
      </c>
      <c r="AC823" s="300" t="str">
        <f t="shared" si="273"/>
        <v/>
      </c>
      <c r="AD823" s="300" t="str">
        <f t="shared" si="272"/>
        <v/>
      </c>
      <c r="AE823" s="300" t="str">
        <f t="shared" si="270"/>
        <v/>
      </c>
      <c r="AF823" s="300" t="str">
        <f t="shared" si="271"/>
        <v/>
      </c>
      <c r="AI823" s="63" t="str">
        <f t="shared" si="274"/>
        <v/>
      </c>
      <c r="AJ823" s="106" t="str">
        <f t="shared" si="275"/>
        <v/>
      </c>
      <c r="AK823" s="106" t="str">
        <f t="shared" si="276"/>
        <v/>
      </c>
      <c r="AL823" s="106" t="str">
        <f t="shared" si="277"/>
        <v/>
      </c>
      <c r="AM823" s="106" t="str">
        <f t="shared" si="278"/>
        <v/>
      </c>
      <c r="AN823" s="106" t="str">
        <f t="shared" si="279"/>
        <v/>
      </c>
      <c r="AR823" s="106" t="str">
        <f t="shared" si="280"/>
        <v/>
      </c>
      <c r="AS823" s="106" t="str">
        <f t="shared" si="281"/>
        <v/>
      </c>
      <c r="AT823" s="106" t="str">
        <f t="shared" si="282"/>
        <v/>
      </c>
      <c r="AU823" s="106" t="str">
        <f t="shared" si="283"/>
        <v/>
      </c>
      <c r="AV823" s="106" t="str">
        <f t="shared" si="284"/>
        <v/>
      </c>
    </row>
    <row r="824" spans="4:48">
      <c r="D824" s="159">
        <v>817</v>
      </c>
      <c r="F824" s="159" t="str">
        <f t="shared" si="289"/>
        <v/>
      </c>
      <c r="G824" s="159" t="str">
        <f t="shared" si="289"/>
        <v/>
      </c>
      <c r="H824" s="159" t="str">
        <f t="shared" si="289"/>
        <v/>
      </c>
      <c r="I824" s="159" t="str">
        <f t="shared" si="289"/>
        <v/>
      </c>
      <c r="J824" s="159" t="str">
        <f t="shared" si="289"/>
        <v/>
      </c>
      <c r="K824" s="292"/>
      <c r="L824" s="292"/>
      <c r="N824" s="319">
        <v>-3.1983400657087935E-2</v>
      </c>
      <c r="P824" s="319">
        <v>5.2108212917694593E-3</v>
      </c>
      <c r="R824" s="319">
        <v>0.67516143337129342</v>
      </c>
      <c r="AC824" s="300" t="str">
        <f t="shared" si="273"/>
        <v/>
      </c>
      <c r="AD824" s="300" t="str">
        <f t="shared" si="272"/>
        <v/>
      </c>
      <c r="AE824" s="300" t="str">
        <f t="shared" si="270"/>
        <v/>
      </c>
      <c r="AF824" s="300" t="str">
        <f t="shared" si="271"/>
        <v/>
      </c>
      <c r="AI824" s="63" t="str">
        <f t="shared" si="274"/>
        <v/>
      </c>
      <c r="AJ824" s="106" t="str">
        <f t="shared" si="275"/>
        <v/>
      </c>
      <c r="AK824" s="106" t="str">
        <f t="shared" si="276"/>
        <v/>
      </c>
      <c r="AL824" s="106" t="str">
        <f t="shared" si="277"/>
        <v/>
      </c>
      <c r="AM824" s="106" t="str">
        <f t="shared" si="278"/>
        <v/>
      </c>
      <c r="AN824" s="106" t="str">
        <f t="shared" si="279"/>
        <v/>
      </c>
      <c r="AR824" s="106" t="str">
        <f t="shared" si="280"/>
        <v/>
      </c>
      <c r="AS824" s="106" t="str">
        <f t="shared" si="281"/>
        <v/>
      </c>
      <c r="AT824" s="106" t="str">
        <f t="shared" si="282"/>
        <v/>
      </c>
      <c r="AU824" s="106" t="str">
        <f t="shared" si="283"/>
        <v/>
      </c>
      <c r="AV824" s="106" t="str">
        <f t="shared" si="284"/>
        <v/>
      </c>
    </row>
    <row r="825" spans="4:48">
      <c r="D825" s="159">
        <v>818</v>
      </c>
      <c r="F825" s="159" t="str">
        <f t="shared" si="289"/>
        <v/>
      </c>
      <c r="G825" s="159" t="str">
        <f t="shared" si="289"/>
        <v/>
      </c>
      <c r="H825" s="159" t="str">
        <f t="shared" si="289"/>
        <v/>
      </c>
      <c r="I825" s="159" t="str">
        <f t="shared" si="289"/>
        <v/>
      </c>
      <c r="J825" s="159" t="str">
        <f t="shared" si="289"/>
        <v/>
      </c>
      <c r="K825" s="292"/>
      <c r="L825" s="292"/>
      <c r="N825" s="319">
        <v>-2.5256897348857294E-2</v>
      </c>
      <c r="P825" s="319">
        <v>3.9411202251007681E-3</v>
      </c>
      <c r="R825" s="319">
        <v>0.475596060032762</v>
      </c>
      <c r="AC825" s="300" t="str">
        <f t="shared" si="273"/>
        <v/>
      </c>
      <c r="AD825" s="300" t="str">
        <f t="shared" si="272"/>
        <v/>
      </c>
      <c r="AE825" s="300" t="str">
        <f t="shared" si="270"/>
        <v/>
      </c>
      <c r="AF825" s="300" t="str">
        <f t="shared" si="271"/>
        <v/>
      </c>
      <c r="AI825" s="63" t="str">
        <f t="shared" si="274"/>
        <v/>
      </c>
      <c r="AJ825" s="106" t="str">
        <f t="shared" si="275"/>
        <v/>
      </c>
      <c r="AK825" s="106" t="str">
        <f t="shared" si="276"/>
        <v/>
      </c>
      <c r="AL825" s="106" t="str">
        <f t="shared" si="277"/>
        <v/>
      </c>
      <c r="AM825" s="106" t="str">
        <f t="shared" si="278"/>
        <v/>
      </c>
      <c r="AN825" s="106" t="str">
        <f t="shared" si="279"/>
        <v/>
      </c>
      <c r="AR825" s="106" t="str">
        <f t="shared" si="280"/>
        <v/>
      </c>
      <c r="AS825" s="106" t="str">
        <f t="shared" si="281"/>
        <v/>
      </c>
      <c r="AT825" s="106" t="str">
        <f t="shared" si="282"/>
        <v/>
      </c>
      <c r="AU825" s="106" t="str">
        <f t="shared" si="283"/>
        <v/>
      </c>
      <c r="AV825" s="106" t="str">
        <f t="shared" si="284"/>
        <v/>
      </c>
    </row>
    <row r="826" spans="4:48">
      <c r="D826" s="159">
        <v>819</v>
      </c>
      <c r="F826" s="159" t="str">
        <f t="shared" si="289"/>
        <v/>
      </c>
      <c r="G826" s="159" t="str">
        <f t="shared" si="289"/>
        <v/>
      </c>
      <c r="H826" s="159" t="str">
        <f t="shared" si="289"/>
        <v/>
      </c>
      <c r="I826" s="159" t="str">
        <f t="shared" si="289"/>
        <v/>
      </c>
      <c r="J826" s="159" t="str">
        <f t="shared" si="289"/>
        <v/>
      </c>
      <c r="K826" s="292"/>
      <c r="L826" s="292"/>
      <c r="N826" s="319">
        <v>-2.7506905753440839E-2</v>
      </c>
      <c r="P826" s="319">
        <v>4.0869666932873538E-3</v>
      </c>
      <c r="R826" s="319">
        <v>0.49757194030714058</v>
      </c>
      <c r="AC826" s="300" t="str">
        <f t="shared" si="273"/>
        <v/>
      </c>
      <c r="AD826" s="300" t="str">
        <f t="shared" si="272"/>
        <v/>
      </c>
      <c r="AE826" s="300" t="str">
        <f t="shared" si="270"/>
        <v/>
      </c>
      <c r="AF826" s="300" t="str">
        <f t="shared" si="271"/>
        <v/>
      </c>
      <c r="AI826" s="63" t="str">
        <f t="shared" si="274"/>
        <v/>
      </c>
      <c r="AJ826" s="106" t="str">
        <f t="shared" si="275"/>
        <v/>
      </c>
      <c r="AK826" s="106" t="str">
        <f t="shared" si="276"/>
        <v/>
      </c>
      <c r="AL826" s="106" t="str">
        <f t="shared" si="277"/>
        <v/>
      </c>
      <c r="AM826" s="106" t="str">
        <f t="shared" si="278"/>
        <v/>
      </c>
      <c r="AN826" s="106" t="str">
        <f t="shared" si="279"/>
        <v/>
      </c>
      <c r="AR826" s="106" t="str">
        <f t="shared" si="280"/>
        <v/>
      </c>
      <c r="AS826" s="106" t="str">
        <f t="shared" si="281"/>
        <v/>
      </c>
      <c r="AT826" s="106" t="str">
        <f t="shared" si="282"/>
        <v/>
      </c>
      <c r="AU826" s="106" t="str">
        <f t="shared" si="283"/>
        <v/>
      </c>
      <c r="AV826" s="106" t="str">
        <f t="shared" si="284"/>
        <v/>
      </c>
    </row>
    <row r="827" spans="4:48">
      <c r="D827" s="159">
        <v>820</v>
      </c>
      <c r="F827" s="159" t="str">
        <f t="shared" si="289"/>
        <v/>
      </c>
      <c r="G827" s="159" t="str">
        <f t="shared" si="289"/>
        <v/>
      </c>
      <c r="H827" s="159" t="str">
        <f t="shared" si="289"/>
        <v/>
      </c>
      <c r="I827" s="159" t="str">
        <f t="shared" si="289"/>
        <v/>
      </c>
      <c r="J827" s="159" t="str">
        <f t="shared" si="289"/>
        <v/>
      </c>
      <c r="K827" s="292"/>
      <c r="L827" s="292"/>
      <c r="N827" s="319">
        <v>-3.3146058743979252E-2</v>
      </c>
      <c r="P827" s="319">
        <v>4.0023628679938207E-3</v>
      </c>
      <c r="R827" s="319">
        <v>0.48482669939455869</v>
      </c>
      <c r="AC827" s="300" t="str">
        <f t="shared" si="273"/>
        <v/>
      </c>
      <c r="AD827" s="300" t="str">
        <f t="shared" si="272"/>
        <v/>
      </c>
      <c r="AE827" s="300" t="str">
        <f t="shared" si="270"/>
        <v/>
      </c>
      <c r="AF827" s="300" t="str">
        <f t="shared" si="271"/>
        <v/>
      </c>
      <c r="AI827" s="63" t="str">
        <f t="shared" si="274"/>
        <v/>
      </c>
      <c r="AJ827" s="106" t="str">
        <f t="shared" si="275"/>
        <v/>
      </c>
      <c r="AK827" s="106" t="str">
        <f t="shared" si="276"/>
        <v/>
      </c>
      <c r="AL827" s="106" t="str">
        <f t="shared" si="277"/>
        <v/>
      </c>
      <c r="AM827" s="106" t="str">
        <f t="shared" si="278"/>
        <v/>
      </c>
      <c r="AN827" s="106" t="str">
        <f t="shared" si="279"/>
        <v/>
      </c>
      <c r="AR827" s="106" t="str">
        <f t="shared" si="280"/>
        <v/>
      </c>
      <c r="AS827" s="106" t="str">
        <f t="shared" si="281"/>
        <v/>
      </c>
      <c r="AT827" s="106" t="str">
        <f t="shared" si="282"/>
        <v/>
      </c>
      <c r="AU827" s="106" t="str">
        <f t="shared" si="283"/>
        <v/>
      </c>
      <c r="AV827" s="106" t="str">
        <f t="shared" si="284"/>
        <v/>
      </c>
    </row>
    <row r="828" spans="4:48">
      <c r="D828" s="159">
        <v>821</v>
      </c>
      <c r="F828" s="159" t="str">
        <f t="shared" ref="F828:J837" si="290">IF($C$5=0,IF($D828&gt;$A$5,"",INDIRECT(CONCATENATE("B",RANDBETWEEN(11,$D$5)))),IF($D828&gt;$A$5,"",$C$3*INDIRECT(CONCATENATE("B",RANDBETWEEN(11,$D$5)))))</f>
        <v/>
      </c>
      <c r="G828" s="159" t="str">
        <f t="shared" si="290"/>
        <v/>
      </c>
      <c r="H828" s="159" t="str">
        <f t="shared" si="290"/>
        <v/>
      </c>
      <c r="I828" s="159" t="str">
        <f t="shared" si="290"/>
        <v/>
      </c>
      <c r="J828" s="159" t="str">
        <f t="shared" si="290"/>
        <v/>
      </c>
      <c r="K828" s="292"/>
      <c r="L828" s="292"/>
      <c r="N828" s="319">
        <v>-3.9818120558775066E-2</v>
      </c>
      <c r="P828" s="319">
        <v>5.6281610444534344E-3</v>
      </c>
      <c r="R828" s="319">
        <v>0.74669853849317658</v>
      </c>
      <c r="AC828" s="300" t="str">
        <f t="shared" si="273"/>
        <v/>
      </c>
      <c r="AD828" s="300" t="str">
        <f t="shared" si="272"/>
        <v/>
      </c>
      <c r="AE828" s="300" t="str">
        <f t="shared" si="270"/>
        <v/>
      </c>
      <c r="AF828" s="300" t="str">
        <f t="shared" si="271"/>
        <v/>
      </c>
      <c r="AI828" s="63" t="str">
        <f t="shared" si="274"/>
        <v/>
      </c>
      <c r="AJ828" s="106" t="str">
        <f t="shared" si="275"/>
        <v/>
      </c>
      <c r="AK828" s="106" t="str">
        <f t="shared" si="276"/>
        <v/>
      </c>
      <c r="AL828" s="106" t="str">
        <f t="shared" si="277"/>
        <v/>
      </c>
      <c r="AM828" s="106" t="str">
        <f t="shared" si="278"/>
        <v/>
      </c>
      <c r="AN828" s="106" t="str">
        <f t="shared" si="279"/>
        <v/>
      </c>
      <c r="AR828" s="106" t="str">
        <f t="shared" si="280"/>
        <v/>
      </c>
      <c r="AS828" s="106" t="str">
        <f t="shared" si="281"/>
        <v/>
      </c>
      <c r="AT828" s="106" t="str">
        <f t="shared" si="282"/>
        <v/>
      </c>
      <c r="AU828" s="106" t="str">
        <f t="shared" si="283"/>
        <v/>
      </c>
      <c r="AV828" s="106" t="str">
        <f t="shared" si="284"/>
        <v/>
      </c>
    </row>
    <row r="829" spans="4:48">
      <c r="D829" s="159">
        <v>822</v>
      </c>
      <c r="F829" s="159" t="str">
        <f t="shared" si="290"/>
        <v/>
      </c>
      <c r="G829" s="159" t="str">
        <f t="shared" si="290"/>
        <v/>
      </c>
      <c r="H829" s="159" t="str">
        <f t="shared" si="290"/>
        <v/>
      </c>
      <c r="I829" s="159" t="str">
        <f t="shared" si="290"/>
        <v/>
      </c>
      <c r="J829" s="159" t="str">
        <f t="shared" si="290"/>
        <v/>
      </c>
      <c r="K829" s="292"/>
      <c r="L829" s="292"/>
      <c r="N829" s="319">
        <v>-4.7589429527241323E-2</v>
      </c>
      <c r="P829" s="319">
        <v>3.3602521956134289E-3</v>
      </c>
      <c r="R829" s="319">
        <v>0.39245344141400507</v>
      </c>
      <c r="AC829" s="300" t="str">
        <f t="shared" si="273"/>
        <v/>
      </c>
      <c r="AD829" s="300" t="str">
        <f t="shared" si="272"/>
        <v/>
      </c>
      <c r="AE829" s="300" t="str">
        <f t="shared" si="270"/>
        <v/>
      </c>
      <c r="AF829" s="300" t="str">
        <f t="shared" si="271"/>
        <v/>
      </c>
      <c r="AI829" s="63" t="str">
        <f t="shared" si="274"/>
        <v/>
      </c>
      <c r="AJ829" s="106" t="str">
        <f t="shared" si="275"/>
        <v/>
      </c>
      <c r="AK829" s="106" t="str">
        <f t="shared" si="276"/>
        <v/>
      </c>
      <c r="AL829" s="106" t="str">
        <f t="shared" si="277"/>
        <v/>
      </c>
      <c r="AM829" s="106" t="str">
        <f t="shared" si="278"/>
        <v/>
      </c>
      <c r="AN829" s="106" t="str">
        <f t="shared" si="279"/>
        <v/>
      </c>
      <c r="AR829" s="106" t="str">
        <f t="shared" si="280"/>
        <v/>
      </c>
      <c r="AS829" s="106" t="str">
        <f t="shared" si="281"/>
        <v/>
      </c>
      <c r="AT829" s="106" t="str">
        <f t="shared" si="282"/>
        <v/>
      </c>
      <c r="AU829" s="106" t="str">
        <f t="shared" si="283"/>
        <v/>
      </c>
      <c r="AV829" s="106" t="str">
        <f t="shared" si="284"/>
        <v/>
      </c>
    </row>
    <row r="830" spans="4:48">
      <c r="D830" s="159">
        <v>823</v>
      </c>
      <c r="F830" s="159" t="str">
        <f t="shared" si="290"/>
        <v/>
      </c>
      <c r="G830" s="159" t="str">
        <f t="shared" si="290"/>
        <v/>
      </c>
      <c r="H830" s="159" t="str">
        <f t="shared" si="290"/>
        <v/>
      </c>
      <c r="I830" s="159" t="str">
        <f t="shared" si="290"/>
        <v/>
      </c>
      <c r="J830" s="159" t="str">
        <f t="shared" si="290"/>
        <v/>
      </c>
      <c r="K830" s="292"/>
      <c r="L830" s="292"/>
      <c r="N830" s="319">
        <v>-3.1983400657088108E-2</v>
      </c>
      <c r="P830" s="319">
        <v>4.2037726052897607E-3</v>
      </c>
      <c r="R830" s="319">
        <v>0.51497657537685582</v>
      </c>
      <c r="AC830" s="300" t="str">
        <f t="shared" si="273"/>
        <v/>
      </c>
      <c r="AD830" s="300" t="str">
        <f t="shared" si="272"/>
        <v/>
      </c>
      <c r="AE830" s="300" t="str">
        <f t="shared" si="270"/>
        <v/>
      </c>
      <c r="AF830" s="300" t="str">
        <f t="shared" si="271"/>
        <v/>
      </c>
      <c r="AI830" s="63" t="str">
        <f t="shared" si="274"/>
        <v/>
      </c>
      <c r="AJ830" s="106" t="str">
        <f t="shared" si="275"/>
        <v/>
      </c>
      <c r="AK830" s="106" t="str">
        <f t="shared" si="276"/>
        <v/>
      </c>
      <c r="AL830" s="106" t="str">
        <f t="shared" si="277"/>
        <v/>
      </c>
      <c r="AM830" s="106" t="str">
        <f t="shared" si="278"/>
        <v/>
      </c>
      <c r="AN830" s="106" t="str">
        <f t="shared" si="279"/>
        <v/>
      </c>
      <c r="AR830" s="106" t="str">
        <f t="shared" si="280"/>
        <v/>
      </c>
      <c r="AS830" s="106" t="str">
        <f t="shared" si="281"/>
        <v/>
      </c>
      <c r="AT830" s="106" t="str">
        <f t="shared" si="282"/>
        <v/>
      </c>
      <c r="AU830" s="106" t="str">
        <f t="shared" si="283"/>
        <v/>
      </c>
      <c r="AV830" s="106" t="str">
        <f t="shared" si="284"/>
        <v/>
      </c>
    </row>
    <row r="831" spans="4:48">
      <c r="D831" s="159">
        <v>824</v>
      </c>
      <c r="F831" s="159" t="str">
        <f t="shared" si="290"/>
        <v/>
      </c>
      <c r="G831" s="159" t="str">
        <f t="shared" si="290"/>
        <v/>
      </c>
      <c r="H831" s="159" t="str">
        <f t="shared" si="290"/>
        <v/>
      </c>
      <c r="I831" s="159" t="str">
        <f t="shared" si="290"/>
        <v/>
      </c>
      <c r="J831" s="159" t="str">
        <f t="shared" si="290"/>
        <v/>
      </c>
      <c r="K831" s="292"/>
      <c r="L831" s="292"/>
      <c r="N831" s="319">
        <v>-3.049352992010965E-2</v>
      </c>
      <c r="P831" s="319">
        <v>4.2504949700907227E-3</v>
      </c>
      <c r="R831" s="319">
        <v>0.52199493535922903</v>
      </c>
      <c r="AC831" s="300" t="str">
        <f t="shared" si="273"/>
        <v/>
      </c>
      <c r="AD831" s="300" t="str">
        <f t="shared" si="272"/>
        <v/>
      </c>
      <c r="AE831" s="300" t="str">
        <f t="shared" si="270"/>
        <v/>
      </c>
      <c r="AF831" s="300" t="str">
        <f t="shared" si="271"/>
        <v/>
      </c>
      <c r="AI831" s="63" t="str">
        <f t="shared" si="274"/>
        <v/>
      </c>
      <c r="AJ831" s="106" t="str">
        <f t="shared" si="275"/>
        <v/>
      </c>
      <c r="AK831" s="106" t="str">
        <f t="shared" si="276"/>
        <v/>
      </c>
      <c r="AL831" s="106" t="str">
        <f t="shared" si="277"/>
        <v/>
      </c>
      <c r="AM831" s="106" t="str">
        <f t="shared" si="278"/>
        <v/>
      </c>
      <c r="AN831" s="106" t="str">
        <f t="shared" si="279"/>
        <v/>
      </c>
      <c r="AR831" s="106" t="str">
        <f t="shared" si="280"/>
        <v/>
      </c>
      <c r="AS831" s="106" t="str">
        <f t="shared" si="281"/>
        <v/>
      </c>
      <c r="AT831" s="106" t="str">
        <f t="shared" si="282"/>
        <v/>
      </c>
      <c r="AU831" s="106" t="str">
        <f t="shared" si="283"/>
        <v/>
      </c>
      <c r="AV831" s="106" t="str">
        <f t="shared" si="284"/>
        <v/>
      </c>
    </row>
    <row r="832" spans="4:48">
      <c r="D832" s="159">
        <v>825</v>
      </c>
      <c r="F832" s="159" t="str">
        <f t="shared" si="290"/>
        <v/>
      </c>
      <c r="G832" s="159" t="str">
        <f t="shared" si="290"/>
        <v/>
      </c>
      <c r="H832" s="159" t="str">
        <f t="shared" si="290"/>
        <v/>
      </c>
      <c r="I832" s="159" t="str">
        <f t="shared" si="290"/>
        <v/>
      </c>
      <c r="J832" s="159" t="str">
        <f t="shared" si="290"/>
        <v/>
      </c>
      <c r="K832" s="292"/>
      <c r="L832" s="292"/>
      <c r="N832" s="319">
        <v>-5.5297840783954527E-2</v>
      </c>
      <c r="P832" s="319">
        <v>4.1336890580883183E-3</v>
      </c>
      <c r="R832" s="319">
        <v>0.50450967066377062</v>
      </c>
      <c r="AC832" s="300" t="str">
        <f t="shared" si="273"/>
        <v/>
      </c>
      <c r="AD832" s="300" t="str">
        <f t="shared" si="272"/>
        <v/>
      </c>
      <c r="AE832" s="300" t="str">
        <f t="shared" si="270"/>
        <v/>
      </c>
      <c r="AF832" s="300" t="str">
        <f t="shared" si="271"/>
        <v/>
      </c>
      <c r="AI832" s="63" t="str">
        <f t="shared" si="274"/>
        <v/>
      </c>
      <c r="AJ832" s="106" t="str">
        <f t="shared" si="275"/>
        <v/>
      </c>
      <c r="AK832" s="106" t="str">
        <f t="shared" si="276"/>
        <v/>
      </c>
      <c r="AL832" s="106" t="str">
        <f t="shared" si="277"/>
        <v/>
      </c>
      <c r="AM832" s="106" t="str">
        <f t="shared" si="278"/>
        <v/>
      </c>
      <c r="AN832" s="106" t="str">
        <f t="shared" si="279"/>
        <v/>
      </c>
      <c r="AR832" s="106" t="str">
        <f t="shared" si="280"/>
        <v/>
      </c>
      <c r="AS832" s="106" t="str">
        <f t="shared" si="281"/>
        <v/>
      </c>
      <c r="AT832" s="106" t="str">
        <f t="shared" si="282"/>
        <v/>
      </c>
      <c r="AU832" s="106" t="str">
        <f t="shared" si="283"/>
        <v/>
      </c>
      <c r="AV832" s="106" t="str">
        <f t="shared" si="284"/>
        <v/>
      </c>
    </row>
    <row r="833" spans="4:48">
      <c r="D833" s="159">
        <v>826</v>
      </c>
      <c r="F833" s="159" t="str">
        <f t="shared" si="290"/>
        <v/>
      </c>
      <c r="G833" s="159" t="str">
        <f t="shared" si="290"/>
        <v/>
      </c>
      <c r="H833" s="159" t="str">
        <f t="shared" si="290"/>
        <v/>
      </c>
      <c r="I833" s="159" t="str">
        <f t="shared" si="290"/>
        <v/>
      </c>
      <c r="J833" s="159" t="str">
        <f t="shared" si="290"/>
        <v/>
      </c>
      <c r="K833" s="292"/>
      <c r="L833" s="292"/>
      <c r="N833" s="319">
        <v>-2.4084752413018922E-2</v>
      </c>
      <c r="P833" s="319">
        <v>3.4915783857079256E-3</v>
      </c>
      <c r="R833" s="319">
        <v>0.41091190602286276</v>
      </c>
      <c r="AC833" s="300" t="str">
        <f t="shared" si="273"/>
        <v/>
      </c>
      <c r="AD833" s="300" t="str">
        <f t="shared" si="272"/>
        <v/>
      </c>
      <c r="AE833" s="300" t="str">
        <f t="shared" si="270"/>
        <v/>
      </c>
      <c r="AF833" s="300" t="str">
        <f t="shared" si="271"/>
        <v/>
      </c>
      <c r="AI833" s="63" t="str">
        <f t="shared" si="274"/>
        <v/>
      </c>
      <c r="AJ833" s="106" t="str">
        <f t="shared" si="275"/>
        <v/>
      </c>
      <c r="AK833" s="106" t="str">
        <f t="shared" si="276"/>
        <v/>
      </c>
      <c r="AL833" s="106" t="str">
        <f t="shared" si="277"/>
        <v/>
      </c>
      <c r="AM833" s="106" t="str">
        <f t="shared" si="278"/>
        <v/>
      </c>
      <c r="AN833" s="106" t="str">
        <f t="shared" si="279"/>
        <v/>
      </c>
      <c r="AR833" s="106" t="str">
        <f t="shared" si="280"/>
        <v/>
      </c>
      <c r="AS833" s="106" t="str">
        <f t="shared" si="281"/>
        <v/>
      </c>
      <c r="AT833" s="106" t="str">
        <f t="shared" si="282"/>
        <v/>
      </c>
      <c r="AU833" s="106" t="str">
        <f t="shared" si="283"/>
        <v/>
      </c>
      <c r="AV833" s="106" t="str">
        <f t="shared" si="284"/>
        <v/>
      </c>
    </row>
    <row r="834" spans="4:48">
      <c r="D834" s="159">
        <v>827</v>
      </c>
      <c r="F834" s="159" t="str">
        <f t="shared" si="290"/>
        <v/>
      </c>
      <c r="G834" s="159" t="str">
        <f t="shared" si="290"/>
        <v/>
      </c>
      <c r="H834" s="159" t="str">
        <f t="shared" si="290"/>
        <v/>
      </c>
      <c r="I834" s="159" t="str">
        <f t="shared" si="290"/>
        <v/>
      </c>
      <c r="J834" s="159" t="str">
        <f t="shared" si="290"/>
        <v/>
      </c>
      <c r="K834" s="292"/>
      <c r="L834" s="292"/>
      <c r="N834" s="319">
        <v>-2.4084752413018839E-2</v>
      </c>
      <c r="P834" s="319">
        <v>6.1477864310477267E-3</v>
      </c>
      <c r="R834" s="319">
        <v>0.83948596976718037</v>
      </c>
      <c r="AC834" s="300" t="str">
        <f t="shared" si="273"/>
        <v/>
      </c>
      <c r="AD834" s="300" t="str">
        <f t="shared" si="272"/>
        <v/>
      </c>
      <c r="AE834" s="300" t="str">
        <f t="shared" ref="AE834:AE897" si="291">IF(AC834="","",NORMDIST(AD834,$AB$3,$Z$3,FALSE))</f>
        <v/>
      </c>
      <c r="AF834" s="300" t="str">
        <f t="shared" ref="AF834:AF897" si="292">IF(AC834="","",NORMDIST(AD834,$AB$3,$Z$3,TRUE))</f>
        <v/>
      </c>
      <c r="AI834" s="63" t="str">
        <f t="shared" si="274"/>
        <v/>
      </c>
      <c r="AJ834" s="106" t="str">
        <f t="shared" si="275"/>
        <v/>
      </c>
      <c r="AK834" s="106" t="str">
        <f t="shared" si="276"/>
        <v/>
      </c>
      <c r="AL834" s="106" t="str">
        <f t="shared" si="277"/>
        <v/>
      </c>
      <c r="AM834" s="106" t="str">
        <f t="shared" si="278"/>
        <v/>
      </c>
      <c r="AN834" s="106" t="str">
        <f t="shared" si="279"/>
        <v/>
      </c>
      <c r="AR834" s="106" t="str">
        <f t="shared" si="280"/>
        <v/>
      </c>
      <c r="AS834" s="106" t="str">
        <f t="shared" si="281"/>
        <v/>
      </c>
      <c r="AT834" s="106" t="str">
        <f t="shared" si="282"/>
        <v/>
      </c>
      <c r="AU834" s="106" t="str">
        <f t="shared" si="283"/>
        <v/>
      </c>
      <c r="AV834" s="106" t="str">
        <f t="shared" si="284"/>
        <v/>
      </c>
    </row>
    <row r="835" spans="4:48">
      <c r="D835" s="159">
        <v>828</v>
      </c>
      <c r="F835" s="159" t="str">
        <f t="shared" si="290"/>
        <v/>
      </c>
      <c r="G835" s="159" t="str">
        <f t="shared" si="290"/>
        <v/>
      </c>
      <c r="H835" s="159" t="str">
        <f t="shared" si="290"/>
        <v/>
      </c>
      <c r="I835" s="159" t="str">
        <f t="shared" si="290"/>
        <v/>
      </c>
      <c r="J835" s="159" t="str">
        <f t="shared" si="290"/>
        <v/>
      </c>
      <c r="K835" s="292"/>
      <c r="L835" s="292"/>
      <c r="N835" s="319">
        <v>-2.8250431517783336E-2</v>
      </c>
      <c r="P835" s="319">
        <v>6.1010640662467631E-3</v>
      </c>
      <c r="R835" s="319">
        <v>0.83100356656174412</v>
      </c>
      <c r="AC835" s="300" t="str">
        <f t="shared" si="273"/>
        <v/>
      </c>
      <c r="AD835" s="300" t="str">
        <f t="shared" ref="AD835:AD898" si="293">IF($C$5=0,IF(AC835="","",LARGE($B$11:$B$2010,$AC835)),IF(AC835="","",LARGE($B$11:$B$2010,$AC835)*$C$3))</f>
        <v/>
      </c>
      <c r="AE835" s="300" t="str">
        <f t="shared" si="291"/>
        <v/>
      </c>
      <c r="AF835" s="300" t="str">
        <f t="shared" si="292"/>
        <v/>
      </c>
      <c r="AI835" s="63" t="str">
        <f t="shared" si="274"/>
        <v/>
      </c>
      <c r="AJ835" s="106" t="str">
        <f t="shared" si="275"/>
        <v/>
      </c>
      <c r="AK835" s="106" t="str">
        <f t="shared" si="276"/>
        <v/>
      </c>
      <c r="AL835" s="106" t="str">
        <f t="shared" si="277"/>
        <v/>
      </c>
      <c r="AM835" s="106" t="str">
        <f t="shared" si="278"/>
        <v/>
      </c>
      <c r="AN835" s="106" t="str">
        <f t="shared" si="279"/>
        <v/>
      </c>
      <c r="AR835" s="106" t="str">
        <f t="shared" si="280"/>
        <v/>
      </c>
      <c r="AS835" s="106" t="str">
        <f t="shared" si="281"/>
        <v/>
      </c>
      <c r="AT835" s="106" t="str">
        <f t="shared" si="282"/>
        <v/>
      </c>
      <c r="AU835" s="106" t="str">
        <f t="shared" si="283"/>
        <v/>
      </c>
      <c r="AV835" s="106" t="str">
        <f t="shared" si="284"/>
        <v/>
      </c>
    </row>
    <row r="836" spans="4:48">
      <c r="D836" s="159">
        <v>829</v>
      </c>
      <c r="F836" s="159" t="str">
        <f t="shared" si="290"/>
        <v/>
      </c>
      <c r="G836" s="159" t="str">
        <f t="shared" si="290"/>
        <v/>
      </c>
      <c r="H836" s="159" t="str">
        <f t="shared" si="290"/>
        <v/>
      </c>
      <c r="I836" s="159" t="str">
        <f t="shared" si="290"/>
        <v/>
      </c>
      <c r="J836" s="159" t="str">
        <f t="shared" si="290"/>
        <v/>
      </c>
      <c r="K836" s="292"/>
      <c r="L836" s="292"/>
      <c r="N836" s="319">
        <v>-4.2863445654031322E-2</v>
      </c>
      <c r="P836" s="319">
        <v>4.2271337876902395E-3</v>
      </c>
      <c r="R836" s="319">
        <v>0.51848170055205034</v>
      </c>
      <c r="AC836" s="300" t="str">
        <f t="shared" ref="AC836:AC899" si="294">IF(ISNUMBER(AC835),IF(AC835&gt;1,AC835-1,""),"")</f>
        <v/>
      </c>
      <c r="AD836" s="300" t="str">
        <f t="shared" si="293"/>
        <v/>
      </c>
      <c r="AE836" s="300" t="str">
        <f t="shared" si="291"/>
        <v/>
      </c>
      <c r="AF836" s="300" t="str">
        <f t="shared" si="292"/>
        <v/>
      </c>
      <c r="AI836" s="63" t="str">
        <f t="shared" ref="AI836:AI899" si="295">IF(ISNUMBER(AJ836),AI835+1,"")</f>
        <v/>
      </c>
      <c r="AJ836" s="106" t="str">
        <f t="shared" ref="AJ836:AJ899" si="296">IF($C$5=1,AJ835,IF(ISNUMBER(F841),(F841+1)*AJ835,""))</f>
        <v/>
      </c>
      <c r="AK836" s="106" t="str">
        <f t="shared" ref="AK836:AK899" si="297">IF($C$5=1,AK835,IF(ISNUMBER(G841),(G841+1)*AK835,""))</f>
        <v/>
      </c>
      <c r="AL836" s="106" t="str">
        <f t="shared" ref="AL836:AL899" si="298">IF($C$5=1,AL835,IF(ISNUMBER(H841),(H841+1)*AL835,""))</f>
        <v/>
      </c>
      <c r="AM836" s="106" t="str">
        <f t="shared" ref="AM836:AM899" si="299">IF($C$5=1,AM835,IF(ISNUMBER(I841),(I841+1)*AM835,""))</f>
        <v/>
      </c>
      <c r="AN836" s="106" t="str">
        <f t="shared" ref="AN836:AN899" si="300">IF($C$5=1,AN835,IF(ISNUMBER(J841),(J841+1)*AN835,""))</f>
        <v/>
      </c>
      <c r="AR836" s="106" t="str">
        <f t="shared" ref="AR836:AR899" si="301">IF(ISNUMBER(F841),(F841+AR835),"")</f>
        <v/>
      </c>
      <c r="AS836" s="106" t="str">
        <f t="shared" ref="AS836:AS899" si="302">IF(ISNUMBER(G841),(G841+AS835),"")</f>
        <v/>
      </c>
      <c r="AT836" s="106" t="str">
        <f t="shared" ref="AT836:AT899" si="303">IF(ISNUMBER(H841),(H841+AT835),"")</f>
        <v/>
      </c>
      <c r="AU836" s="106" t="str">
        <f t="shared" ref="AU836:AU899" si="304">IF(ISNUMBER(I841),(I841+AU835),"")</f>
        <v/>
      </c>
      <c r="AV836" s="106" t="str">
        <f t="shared" ref="AV836:AV899" si="305">IF(ISNUMBER(J841),(J841+AV835),"")</f>
        <v/>
      </c>
    </row>
    <row r="837" spans="4:48">
      <c r="D837" s="159">
        <v>830</v>
      </c>
      <c r="F837" s="159" t="str">
        <f t="shared" si="290"/>
        <v/>
      </c>
      <c r="G837" s="159" t="str">
        <f t="shared" si="290"/>
        <v/>
      </c>
      <c r="H837" s="159" t="str">
        <f t="shared" si="290"/>
        <v/>
      </c>
      <c r="I837" s="159" t="str">
        <f t="shared" si="290"/>
        <v/>
      </c>
      <c r="J837" s="159" t="str">
        <f t="shared" si="290"/>
        <v/>
      </c>
      <c r="K837" s="292"/>
      <c r="L837" s="292"/>
      <c r="N837" s="319">
        <v>-2.408475241301895E-2</v>
      </c>
      <c r="P837" s="319">
        <v>5.1262174664759288E-3</v>
      </c>
      <c r="R837" s="319">
        <v>0.66090479870745233</v>
      </c>
      <c r="AC837" s="300" t="str">
        <f t="shared" si="294"/>
        <v/>
      </c>
      <c r="AD837" s="300" t="str">
        <f t="shared" si="293"/>
        <v/>
      </c>
      <c r="AE837" s="300" t="str">
        <f t="shared" si="291"/>
        <v/>
      </c>
      <c r="AF837" s="300" t="str">
        <f t="shared" si="292"/>
        <v/>
      </c>
      <c r="AI837" s="63" t="str">
        <f t="shared" si="295"/>
        <v/>
      </c>
      <c r="AJ837" s="106" t="str">
        <f t="shared" si="296"/>
        <v/>
      </c>
      <c r="AK837" s="106" t="str">
        <f t="shared" si="297"/>
        <v/>
      </c>
      <c r="AL837" s="106" t="str">
        <f t="shared" si="298"/>
        <v/>
      </c>
      <c r="AM837" s="106" t="str">
        <f t="shared" si="299"/>
        <v/>
      </c>
      <c r="AN837" s="106" t="str">
        <f t="shared" si="300"/>
        <v/>
      </c>
      <c r="AR837" s="106" t="str">
        <f t="shared" si="301"/>
        <v/>
      </c>
      <c r="AS837" s="106" t="str">
        <f t="shared" si="302"/>
        <v/>
      </c>
      <c r="AT837" s="106" t="str">
        <f t="shared" si="303"/>
        <v/>
      </c>
      <c r="AU837" s="106" t="str">
        <f t="shared" si="304"/>
        <v/>
      </c>
      <c r="AV837" s="106" t="str">
        <f t="shared" si="305"/>
        <v/>
      </c>
    </row>
    <row r="838" spans="4:48">
      <c r="D838" s="159">
        <v>831</v>
      </c>
      <c r="F838" s="159" t="str">
        <f t="shared" ref="F838:J847" si="306">IF($C$5=0,IF($D838&gt;$A$5,"",INDIRECT(CONCATENATE("B",RANDBETWEEN(11,$D$5)))),IF($D838&gt;$A$5,"",$C$3*INDIRECT(CONCATENATE("B",RANDBETWEEN(11,$D$5)))))</f>
        <v/>
      </c>
      <c r="G838" s="159" t="str">
        <f t="shared" si="306"/>
        <v/>
      </c>
      <c r="H838" s="159" t="str">
        <f t="shared" si="306"/>
        <v/>
      </c>
      <c r="I838" s="159" t="str">
        <f t="shared" si="306"/>
        <v/>
      </c>
      <c r="J838" s="159" t="str">
        <f t="shared" si="306"/>
        <v/>
      </c>
      <c r="K838" s="292"/>
      <c r="L838" s="292"/>
      <c r="N838" s="319">
        <v>-1.612165419554441E-2</v>
      </c>
      <c r="P838" s="319">
        <v>6.1945087958486869E-3</v>
      </c>
      <c r="R838" s="319">
        <v>0.84800766899882496</v>
      </c>
      <c r="AC838" s="300" t="str">
        <f t="shared" si="294"/>
        <v/>
      </c>
      <c r="AD838" s="300" t="str">
        <f t="shared" si="293"/>
        <v/>
      </c>
      <c r="AE838" s="300" t="str">
        <f t="shared" si="291"/>
        <v/>
      </c>
      <c r="AF838" s="300" t="str">
        <f t="shared" si="292"/>
        <v/>
      </c>
      <c r="AI838" s="63" t="str">
        <f t="shared" si="295"/>
        <v/>
      </c>
      <c r="AJ838" s="106" t="str">
        <f t="shared" si="296"/>
        <v/>
      </c>
      <c r="AK838" s="106" t="str">
        <f t="shared" si="297"/>
        <v/>
      </c>
      <c r="AL838" s="106" t="str">
        <f t="shared" si="298"/>
        <v/>
      </c>
      <c r="AM838" s="106" t="str">
        <f t="shared" si="299"/>
        <v/>
      </c>
      <c r="AN838" s="106" t="str">
        <f t="shared" si="300"/>
        <v/>
      </c>
      <c r="AR838" s="106" t="str">
        <f t="shared" si="301"/>
        <v/>
      </c>
      <c r="AS838" s="106" t="str">
        <f t="shared" si="302"/>
        <v/>
      </c>
      <c r="AT838" s="106" t="str">
        <f t="shared" si="303"/>
        <v/>
      </c>
      <c r="AU838" s="106" t="str">
        <f t="shared" si="304"/>
        <v/>
      </c>
      <c r="AV838" s="106" t="str">
        <f t="shared" si="305"/>
        <v/>
      </c>
    </row>
    <row r="839" spans="4:48">
      <c r="D839" s="159">
        <v>832</v>
      </c>
      <c r="F839" s="159" t="str">
        <f t="shared" si="306"/>
        <v/>
      </c>
      <c r="G839" s="159" t="str">
        <f t="shared" si="306"/>
        <v/>
      </c>
      <c r="H839" s="159" t="str">
        <f t="shared" si="306"/>
        <v/>
      </c>
      <c r="I839" s="159" t="str">
        <f t="shared" si="306"/>
        <v/>
      </c>
      <c r="J839" s="159" t="str">
        <f t="shared" si="306"/>
        <v/>
      </c>
      <c r="K839" s="292"/>
      <c r="L839" s="292"/>
      <c r="N839" s="319">
        <v>-3.1983400657088011E-2</v>
      </c>
      <c r="P839" s="319">
        <v>4.0023628679938215E-3</v>
      </c>
      <c r="R839" s="319">
        <v>0.48482669939456091</v>
      </c>
      <c r="AC839" s="300" t="str">
        <f t="shared" si="294"/>
        <v/>
      </c>
      <c r="AD839" s="300" t="str">
        <f t="shared" si="293"/>
        <v/>
      </c>
      <c r="AE839" s="300" t="str">
        <f t="shared" si="291"/>
        <v/>
      </c>
      <c r="AF839" s="300" t="str">
        <f t="shared" si="292"/>
        <v/>
      </c>
      <c r="AI839" s="63" t="str">
        <f t="shared" si="295"/>
        <v/>
      </c>
      <c r="AJ839" s="106" t="str">
        <f t="shared" si="296"/>
        <v/>
      </c>
      <c r="AK839" s="106" t="str">
        <f t="shared" si="297"/>
        <v/>
      </c>
      <c r="AL839" s="106" t="str">
        <f t="shared" si="298"/>
        <v/>
      </c>
      <c r="AM839" s="106" t="str">
        <f t="shared" si="299"/>
        <v/>
      </c>
      <c r="AN839" s="106" t="str">
        <f t="shared" si="300"/>
        <v/>
      </c>
      <c r="AR839" s="106" t="str">
        <f t="shared" si="301"/>
        <v/>
      </c>
      <c r="AS839" s="106" t="str">
        <f t="shared" si="302"/>
        <v/>
      </c>
      <c r="AT839" s="106" t="str">
        <f t="shared" si="303"/>
        <v/>
      </c>
      <c r="AU839" s="106" t="str">
        <f t="shared" si="304"/>
        <v/>
      </c>
      <c r="AV839" s="106" t="str">
        <f t="shared" si="305"/>
        <v/>
      </c>
    </row>
    <row r="840" spans="4:48">
      <c r="D840" s="159">
        <v>833</v>
      </c>
      <c r="F840" s="159" t="str">
        <f t="shared" si="306"/>
        <v/>
      </c>
      <c r="G840" s="159" t="str">
        <f t="shared" si="306"/>
        <v/>
      </c>
      <c r="H840" s="159" t="str">
        <f t="shared" si="306"/>
        <v/>
      </c>
      <c r="I840" s="159" t="str">
        <f t="shared" si="306"/>
        <v/>
      </c>
      <c r="J840" s="159" t="str">
        <f t="shared" si="306"/>
        <v/>
      </c>
      <c r="K840" s="292"/>
      <c r="L840" s="292"/>
      <c r="N840" s="319">
        <v>-3.3146058743979363E-2</v>
      </c>
      <c r="P840" s="319">
        <v>6.1711476134482055E-3</v>
      </c>
      <c r="R840" s="319">
        <v>0.8437418960216454</v>
      </c>
      <c r="AC840" s="300" t="str">
        <f t="shared" si="294"/>
        <v/>
      </c>
      <c r="AD840" s="300" t="str">
        <f t="shared" si="293"/>
        <v/>
      </c>
      <c r="AE840" s="300" t="str">
        <f t="shared" si="291"/>
        <v/>
      </c>
      <c r="AF840" s="300" t="str">
        <f t="shared" si="292"/>
        <v/>
      </c>
      <c r="AI840" s="63" t="str">
        <f t="shared" si="295"/>
        <v/>
      </c>
      <c r="AJ840" s="106" t="str">
        <f t="shared" si="296"/>
        <v/>
      </c>
      <c r="AK840" s="106" t="str">
        <f t="shared" si="297"/>
        <v/>
      </c>
      <c r="AL840" s="106" t="str">
        <f t="shared" si="298"/>
        <v/>
      </c>
      <c r="AM840" s="106" t="str">
        <f t="shared" si="299"/>
        <v/>
      </c>
      <c r="AN840" s="106" t="str">
        <f t="shared" si="300"/>
        <v/>
      </c>
      <c r="AR840" s="106" t="str">
        <f t="shared" si="301"/>
        <v/>
      </c>
      <c r="AS840" s="106" t="str">
        <f t="shared" si="302"/>
        <v/>
      </c>
      <c r="AT840" s="106" t="str">
        <f t="shared" si="303"/>
        <v/>
      </c>
      <c r="AU840" s="106" t="str">
        <f t="shared" si="304"/>
        <v/>
      </c>
      <c r="AV840" s="106" t="str">
        <f t="shared" si="305"/>
        <v/>
      </c>
    </row>
    <row r="841" spans="4:48">
      <c r="D841" s="159">
        <v>834</v>
      </c>
      <c r="F841" s="159" t="str">
        <f t="shared" si="306"/>
        <v/>
      </c>
      <c r="G841" s="159" t="str">
        <f t="shared" si="306"/>
        <v/>
      </c>
      <c r="H841" s="159" t="str">
        <f t="shared" si="306"/>
        <v/>
      </c>
      <c r="I841" s="159" t="str">
        <f t="shared" si="306"/>
        <v/>
      </c>
      <c r="J841" s="159" t="str">
        <f t="shared" si="306"/>
        <v/>
      </c>
      <c r="K841" s="292"/>
      <c r="L841" s="292"/>
      <c r="N841" s="319">
        <v>-3.1983400657088129E-2</v>
      </c>
      <c r="P841" s="319">
        <v>4.5365085326801976E-3</v>
      </c>
      <c r="R841" s="319">
        <v>0.56622907872536365</v>
      </c>
      <c r="AC841" s="300" t="str">
        <f t="shared" si="294"/>
        <v/>
      </c>
      <c r="AD841" s="300" t="str">
        <f t="shared" si="293"/>
        <v/>
      </c>
      <c r="AE841" s="300" t="str">
        <f t="shared" si="291"/>
        <v/>
      </c>
      <c r="AF841" s="300" t="str">
        <f t="shared" si="292"/>
        <v/>
      </c>
      <c r="AI841" s="63" t="str">
        <f t="shared" si="295"/>
        <v/>
      </c>
      <c r="AJ841" s="106" t="str">
        <f t="shared" si="296"/>
        <v/>
      </c>
      <c r="AK841" s="106" t="str">
        <f t="shared" si="297"/>
        <v/>
      </c>
      <c r="AL841" s="106" t="str">
        <f t="shared" si="298"/>
        <v/>
      </c>
      <c r="AM841" s="106" t="str">
        <f t="shared" si="299"/>
        <v/>
      </c>
      <c r="AN841" s="106" t="str">
        <f t="shared" si="300"/>
        <v/>
      </c>
      <c r="AR841" s="106" t="str">
        <f t="shared" si="301"/>
        <v/>
      </c>
      <c r="AS841" s="106" t="str">
        <f t="shared" si="302"/>
        <v/>
      </c>
      <c r="AT841" s="106" t="str">
        <f t="shared" si="303"/>
        <v/>
      </c>
      <c r="AU841" s="106" t="str">
        <f t="shared" si="304"/>
        <v/>
      </c>
      <c r="AV841" s="106" t="str">
        <f t="shared" si="305"/>
        <v/>
      </c>
    </row>
    <row r="842" spans="4:48">
      <c r="D842" s="159">
        <v>835</v>
      </c>
      <c r="F842" s="159" t="str">
        <f t="shared" si="306"/>
        <v/>
      </c>
      <c r="G842" s="159" t="str">
        <f t="shared" si="306"/>
        <v/>
      </c>
      <c r="H842" s="159" t="str">
        <f t="shared" si="306"/>
        <v/>
      </c>
      <c r="I842" s="159" t="str">
        <f t="shared" si="306"/>
        <v/>
      </c>
      <c r="J842" s="159" t="str">
        <f t="shared" si="306"/>
        <v/>
      </c>
      <c r="K842" s="292"/>
      <c r="L842" s="292"/>
      <c r="N842" s="319">
        <v>-2.408475241301895E-2</v>
      </c>
      <c r="P842" s="319">
        <v>5.6515222268539167E-3</v>
      </c>
      <c r="R842" s="319">
        <v>0.75073978713044998</v>
      </c>
      <c r="AC842" s="300" t="str">
        <f t="shared" si="294"/>
        <v/>
      </c>
      <c r="AD842" s="300" t="str">
        <f t="shared" si="293"/>
        <v/>
      </c>
      <c r="AE842" s="300" t="str">
        <f t="shared" si="291"/>
        <v/>
      </c>
      <c r="AF842" s="300" t="str">
        <f t="shared" si="292"/>
        <v/>
      </c>
      <c r="AI842" s="63" t="str">
        <f t="shared" si="295"/>
        <v/>
      </c>
      <c r="AJ842" s="106" t="str">
        <f t="shared" si="296"/>
        <v/>
      </c>
      <c r="AK842" s="106" t="str">
        <f t="shared" si="297"/>
        <v/>
      </c>
      <c r="AL842" s="106" t="str">
        <f t="shared" si="298"/>
        <v/>
      </c>
      <c r="AM842" s="106" t="str">
        <f t="shared" si="299"/>
        <v/>
      </c>
      <c r="AN842" s="106" t="str">
        <f t="shared" si="300"/>
        <v/>
      </c>
      <c r="AR842" s="106" t="str">
        <f t="shared" si="301"/>
        <v/>
      </c>
      <c r="AS842" s="106" t="str">
        <f t="shared" si="302"/>
        <v/>
      </c>
      <c r="AT842" s="106" t="str">
        <f t="shared" si="303"/>
        <v/>
      </c>
      <c r="AU842" s="106" t="str">
        <f t="shared" si="304"/>
        <v/>
      </c>
      <c r="AV842" s="106" t="str">
        <f t="shared" si="305"/>
        <v/>
      </c>
    </row>
    <row r="843" spans="4:48">
      <c r="D843" s="159">
        <v>836</v>
      </c>
      <c r="F843" s="159" t="str">
        <f t="shared" si="306"/>
        <v/>
      </c>
      <c r="G843" s="159" t="str">
        <f t="shared" si="306"/>
        <v/>
      </c>
      <c r="H843" s="159" t="str">
        <f t="shared" si="306"/>
        <v/>
      </c>
      <c r="I843" s="159" t="str">
        <f t="shared" si="306"/>
        <v/>
      </c>
      <c r="J843" s="159" t="str">
        <f t="shared" si="306"/>
        <v/>
      </c>
      <c r="K843" s="292"/>
      <c r="L843" s="292"/>
      <c r="N843" s="319">
        <v>-3.1983400657088025E-2</v>
      </c>
      <c r="P843" s="319">
        <v>4.2972173348916854E-3</v>
      </c>
      <c r="R843" s="319">
        <v>0.52904580896434772</v>
      </c>
      <c r="AC843" s="300" t="str">
        <f t="shared" si="294"/>
        <v/>
      </c>
      <c r="AD843" s="300" t="str">
        <f t="shared" si="293"/>
        <v/>
      </c>
      <c r="AE843" s="300" t="str">
        <f t="shared" si="291"/>
        <v/>
      </c>
      <c r="AF843" s="300" t="str">
        <f t="shared" si="292"/>
        <v/>
      </c>
      <c r="AI843" s="63" t="str">
        <f t="shared" si="295"/>
        <v/>
      </c>
      <c r="AJ843" s="106" t="str">
        <f t="shared" si="296"/>
        <v/>
      </c>
      <c r="AK843" s="106" t="str">
        <f t="shared" si="297"/>
        <v/>
      </c>
      <c r="AL843" s="106" t="str">
        <f t="shared" si="298"/>
        <v/>
      </c>
      <c r="AM843" s="106" t="str">
        <f t="shared" si="299"/>
        <v/>
      </c>
      <c r="AN843" s="106" t="str">
        <f t="shared" si="300"/>
        <v/>
      </c>
      <c r="AR843" s="106" t="str">
        <f t="shared" si="301"/>
        <v/>
      </c>
      <c r="AS843" s="106" t="str">
        <f t="shared" si="302"/>
        <v/>
      </c>
      <c r="AT843" s="106" t="str">
        <f t="shared" si="303"/>
        <v/>
      </c>
      <c r="AU843" s="106" t="str">
        <f t="shared" si="304"/>
        <v/>
      </c>
      <c r="AV843" s="106" t="str">
        <f t="shared" si="305"/>
        <v/>
      </c>
    </row>
    <row r="844" spans="4:48">
      <c r="D844" s="159">
        <v>837</v>
      </c>
      <c r="F844" s="159" t="str">
        <f t="shared" si="306"/>
        <v/>
      </c>
      <c r="G844" s="159" t="str">
        <f t="shared" si="306"/>
        <v/>
      </c>
      <c r="H844" s="159" t="str">
        <f t="shared" si="306"/>
        <v/>
      </c>
      <c r="I844" s="159" t="str">
        <f t="shared" si="306"/>
        <v/>
      </c>
      <c r="J844" s="159" t="str">
        <f t="shared" si="306"/>
        <v/>
      </c>
      <c r="K844" s="292"/>
      <c r="L844" s="292"/>
      <c r="N844" s="319">
        <v>-3.1983400657088046E-2</v>
      </c>
      <c r="P844" s="319">
        <v>4.0112037723022105E-3</v>
      </c>
      <c r="R844" s="319">
        <v>0.48586181216219426</v>
      </c>
      <c r="AC844" s="300" t="str">
        <f t="shared" si="294"/>
        <v/>
      </c>
      <c r="AD844" s="300" t="str">
        <f t="shared" si="293"/>
        <v/>
      </c>
      <c r="AE844" s="300" t="str">
        <f t="shared" si="291"/>
        <v/>
      </c>
      <c r="AF844" s="300" t="str">
        <f t="shared" si="292"/>
        <v/>
      </c>
      <c r="AI844" s="63" t="str">
        <f t="shared" si="295"/>
        <v/>
      </c>
      <c r="AJ844" s="106" t="str">
        <f t="shared" si="296"/>
        <v/>
      </c>
      <c r="AK844" s="106" t="str">
        <f t="shared" si="297"/>
        <v/>
      </c>
      <c r="AL844" s="106" t="str">
        <f t="shared" si="298"/>
        <v/>
      </c>
      <c r="AM844" s="106" t="str">
        <f t="shared" si="299"/>
        <v/>
      </c>
      <c r="AN844" s="106" t="str">
        <f t="shared" si="300"/>
        <v/>
      </c>
      <c r="AR844" s="106" t="str">
        <f t="shared" si="301"/>
        <v/>
      </c>
      <c r="AS844" s="106" t="str">
        <f t="shared" si="302"/>
        <v/>
      </c>
      <c r="AT844" s="106" t="str">
        <f t="shared" si="303"/>
        <v/>
      </c>
      <c r="AU844" s="106" t="str">
        <f t="shared" si="304"/>
        <v/>
      </c>
      <c r="AV844" s="106" t="str">
        <f t="shared" si="305"/>
        <v/>
      </c>
    </row>
    <row r="845" spans="4:48">
      <c r="D845" s="159">
        <v>838</v>
      </c>
      <c r="F845" s="159" t="str">
        <f t="shared" si="306"/>
        <v/>
      </c>
      <c r="G845" s="159" t="str">
        <f t="shared" si="306"/>
        <v/>
      </c>
      <c r="H845" s="159" t="str">
        <f t="shared" si="306"/>
        <v/>
      </c>
      <c r="I845" s="159" t="str">
        <f t="shared" si="306"/>
        <v/>
      </c>
      <c r="J845" s="159" t="str">
        <f t="shared" si="306"/>
        <v/>
      </c>
      <c r="K845" s="292"/>
      <c r="L845" s="292"/>
      <c r="N845" s="319">
        <v>-4.7589429527241135E-2</v>
      </c>
      <c r="P845" s="319">
        <v>3.8476754954988425E-3</v>
      </c>
      <c r="R845" s="319">
        <v>0.46201863447253966</v>
      </c>
      <c r="AC845" s="300" t="str">
        <f t="shared" si="294"/>
        <v/>
      </c>
      <c r="AD845" s="300" t="str">
        <f t="shared" si="293"/>
        <v/>
      </c>
      <c r="AE845" s="300" t="str">
        <f t="shared" si="291"/>
        <v/>
      </c>
      <c r="AF845" s="300" t="str">
        <f t="shared" si="292"/>
        <v/>
      </c>
      <c r="AI845" s="63" t="str">
        <f t="shared" si="295"/>
        <v/>
      </c>
      <c r="AJ845" s="106" t="str">
        <f t="shared" si="296"/>
        <v/>
      </c>
      <c r="AK845" s="106" t="str">
        <f t="shared" si="297"/>
        <v/>
      </c>
      <c r="AL845" s="106" t="str">
        <f t="shared" si="298"/>
        <v/>
      </c>
      <c r="AM845" s="106" t="str">
        <f t="shared" si="299"/>
        <v/>
      </c>
      <c r="AN845" s="106" t="str">
        <f t="shared" si="300"/>
        <v/>
      </c>
      <c r="AR845" s="106" t="str">
        <f t="shared" si="301"/>
        <v/>
      </c>
      <c r="AS845" s="106" t="str">
        <f t="shared" si="302"/>
        <v/>
      </c>
      <c r="AT845" s="106" t="str">
        <f t="shared" si="303"/>
        <v/>
      </c>
      <c r="AU845" s="106" t="str">
        <f t="shared" si="304"/>
        <v/>
      </c>
      <c r="AV845" s="106" t="str">
        <f t="shared" si="305"/>
        <v/>
      </c>
    </row>
    <row r="846" spans="4:48">
      <c r="D846" s="159">
        <v>839</v>
      </c>
      <c r="F846" s="159" t="str">
        <f t="shared" si="306"/>
        <v/>
      </c>
      <c r="G846" s="159" t="str">
        <f t="shared" si="306"/>
        <v/>
      </c>
      <c r="H846" s="159" t="str">
        <f t="shared" si="306"/>
        <v/>
      </c>
      <c r="I846" s="159" t="str">
        <f t="shared" si="306"/>
        <v/>
      </c>
      <c r="J846" s="159" t="str">
        <f t="shared" si="306"/>
        <v/>
      </c>
      <c r="K846" s="292"/>
      <c r="L846" s="292"/>
      <c r="N846" s="319">
        <v>-4.7269252680294672E-2</v>
      </c>
      <c r="P846" s="319">
        <v>2.7793841661260905E-3</v>
      </c>
      <c r="R846" s="319">
        <v>0.31399550257856701</v>
      </c>
      <c r="AC846" s="300" t="str">
        <f t="shared" si="294"/>
        <v/>
      </c>
      <c r="AD846" s="300" t="str">
        <f t="shared" si="293"/>
        <v/>
      </c>
      <c r="AE846" s="300" t="str">
        <f t="shared" si="291"/>
        <v/>
      </c>
      <c r="AF846" s="300" t="str">
        <f t="shared" si="292"/>
        <v/>
      </c>
      <c r="AI846" s="63" t="str">
        <f t="shared" si="295"/>
        <v/>
      </c>
      <c r="AJ846" s="106" t="str">
        <f t="shared" si="296"/>
        <v/>
      </c>
      <c r="AK846" s="106" t="str">
        <f t="shared" si="297"/>
        <v/>
      </c>
      <c r="AL846" s="106" t="str">
        <f t="shared" si="298"/>
        <v/>
      </c>
      <c r="AM846" s="106" t="str">
        <f t="shared" si="299"/>
        <v/>
      </c>
      <c r="AN846" s="106" t="str">
        <f t="shared" si="300"/>
        <v/>
      </c>
      <c r="AR846" s="106" t="str">
        <f t="shared" si="301"/>
        <v/>
      </c>
      <c r="AS846" s="106" t="str">
        <f t="shared" si="302"/>
        <v/>
      </c>
      <c r="AT846" s="106" t="str">
        <f t="shared" si="303"/>
        <v/>
      </c>
      <c r="AU846" s="106" t="str">
        <f t="shared" si="304"/>
        <v/>
      </c>
      <c r="AV846" s="106" t="str">
        <f t="shared" si="305"/>
        <v/>
      </c>
    </row>
    <row r="847" spans="4:48">
      <c r="D847" s="159">
        <v>840</v>
      </c>
      <c r="F847" s="159" t="str">
        <f t="shared" si="306"/>
        <v/>
      </c>
      <c r="G847" s="159" t="str">
        <f t="shared" si="306"/>
        <v/>
      </c>
      <c r="H847" s="159" t="str">
        <f t="shared" si="306"/>
        <v/>
      </c>
      <c r="I847" s="159" t="str">
        <f t="shared" si="306"/>
        <v/>
      </c>
      <c r="J847" s="159" t="str">
        <f t="shared" si="306"/>
        <v/>
      </c>
      <c r="K847" s="292"/>
      <c r="L847" s="292"/>
      <c r="N847" s="319">
        <v>-3.1983400657087963E-2</v>
      </c>
      <c r="P847" s="319">
        <v>5.0561339192744838E-3</v>
      </c>
      <c r="R847" s="319">
        <v>0.64942968249236799</v>
      </c>
      <c r="AC847" s="300" t="str">
        <f t="shared" si="294"/>
        <v/>
      </c>
      <c r="AD847" s="300" t="str">
        <f t="shared" si="293"/>
        <v/>
      </c>
      <c r="AE847" s="300" t="str">
        <f t="shared" si="291"/>
        <v/>
      </c>
      <c r="AF847" s="300" t="str">
        <f t="shared" si="292"/>
        <v/>
      </c>
      <c r="AI847" s="63" t="str">
        <f t="shared" si="295"/>
        <v/>
      </c>
      <c r="AJ847" s="106" t="str">
        <f t="shared" si="296"/>
        <v/>
      </c>
      <c r="AK847" s="106" t="str">
        <f t="shared" si="297"/>
        <v/>
      </c>
      <c r="AL847" s="106" t="str">
        <f t="shared" si="298"/>
        <v/>
      </c>
      <c r="AM847" s="106" t="str">
        <f t="shared" si="299"/>
        <v/>
      </c>
      <c r="AN847" s="106" t="str">
        <f t="shared" si="300"/>
        <v/>
      </c>
      <c r="AR847" s="106" t="str">
        <f t="shared" si="301"/>
        <v/>
      </c>
      <c r="AS847" s="106" t="str">
        <f t="shared" si="302"/>
        <v/>
      </c>
      <c r="AT847" s="106" t="str">
        <f t="shared" si="303"/>
        <v/>
      </c>
      <c r="AU847" s="106" t="str">
        <f t="shared" si="304"/>
        <v/>
      </c>
      <c r="AV847" s="106" t="str">
        <f t="shared" si="305"/>
        <v/>
      </c>
    </row>
    <row r="848" spans="4:48">
      <c r="D848" s="159">
        <v>841</v>
      </c>
      <c r="F848" s="159" t="str">
        <f t="shared" ref="F848:J857" si="307">IF($C$5=0,IF($D848&gt;$A$5,"",INDIRECT(CONCATENATE("B",RANDBETWEEN(11,$D$5)))),IF($D848&gt;$A$5,"",$C$3*INDIRECT(CONCATENATE("B",RANDBETWEEN(11,$D$5)))))</f>
        <v/>
      </c>
      <c r="G848" s="159" t="str">
        <f t="shared" si="307"/>
        <v/>
      </c>
      <c r="H848" s="159" t="str">
        <f t="shared" si="307"/>
        <v/>
      </c>
      <c r="I848" s="159" t="str">
        <f t="shared" si="307"/>
        <v/>
      </c>
      <c r="J848" s="159" t="str">
        <f t="shared" si="307"/>
        <v/>
      </c>
      <c r="K848" s="292"/>
      <c r="L848" s="292"/>
      <c r="N848" s="319">
        <v>-2.4084752413018759E-2</v>
      </c>
      <c r="P848" s="319">
        <v>4.3673008820931279E-3</v>
      </c>
      <c r="R848" s="319">
        <v>0.53968341209608095</v>
      </c>
      <c r="AC848" s="300" t="str">
        <f t="shared" si="294"/>
        <v/>
      </c>
      <c r="AD848" s="300" t="str">
        <f t="shared" si="293"/>
        <v/>
      </c>
      <c r="AE848" s="300" t="str">
        <f t="shared" si="291"/>
        <v/>
      </c>
      <c r="AF848" s="300" t="str">
        <f t="shared" si="292"/>
        <v/>
      </c>
      <c r="AI848" s="63" t="str">
        <f t="shared" si="295"/>
        <v/>
      </c>
      <c r="AJ848" s="106" t="str">
        <f t="shared" si="296"/>
        <v/>
      </c>
      <c r="AK848" s="106" t="str">
        <f t="shared" si="297"/>
        <v/>
      </c>
      <c r="AL848" s="106" t="str">
        <f t="shared" si="298"/>
        <v/>
      </c>
      <c r="AM848" s="106" t="str">
        <f t="shared" si="299"/>
        <v/>
      </c>
      <c r="AN848" s="106" t="str">
        <f t="shared" si="300"/>
        <v/>
      </c>
      <c r="AR848" s="106" t="str">
        <f t="shared" si="301"/>
        <v/>
      </c>
      <c r="AS848" s="106" t="str">
        <f t="shared" si="302"/>
        <v/>
      </c>
      <c r="AT848" s="106" t="str">
        <f t="shared" si="303"/>
        <v/>
      </c>
      <c r="AU848" s="106" t="str">
        <f t="shared" si="304"/>
        <v/>
      </c>
      <c r="AV848" s="106" t="str">
        <f t="shared" si="305"/>
        <v/>
      </c>
    </row>
    <row r="849" spans="4:48">
      <c r="D849" s="159">
        <v>842</v>
      </c>
      <c r="F849" s="159" t="str">
        <f t="shared" si="307"/>
        <v/>
      </c>
      <c r="G849" s="159" t="str">
        <f t="shared" si="307"/>
        <v/>
      </c>
      <c r="H849" s="159" t="str">
        <f t="shared" si="307"/>
        <v/>
      </c>
      <c r="I849" s="159" t="str">
        <f t="shared" si="307"/>
        <v/>
      </c>
      <c r="J849" s="159" t="str">
        <f t="shared" si="307"/>
        <v/>
      </c>
      <c r="K849" s="292"/>
      <c r="L849" s="292"/>
      <c r="N849" s="319">
        <v>-2.4084752413018818E-2</v>
      </c>
      <c r="P849" s="319">
        <v>4.6533144446826036E-3</v>
      </c>
      <c r="R849" s="319">
        <v>0.5844316403633727</v>
      </c>
      <c r="AC849" s="300" t="str">
        <f t="shared" si="294"/>
        <v/>
      </c>
      <c r="AD849" s="300" t="str">
        <f t="shared" si="293"/>
        <v/>
      </c>
      <c r="AE849" s="300" t="str">
        <f t="shared" si="291"/>
        <v/>
      </c>
      <c r="AF849" s="300" t="str">
        <f t="shared" si="292"/>
        <v/>
      </c>
      <c r="AI849" s="63" t="str">
        <f t="shared" si="295"/>
        <v/>
      </c>
      <c r="AJ849" s="106" t="str">
        <f t="shared" si="296"/>
        <v/>
      </c>
      <c r="AK849" s="106" t="str">
        <f t="shared" si="297"/>
        <v/>
      </c>
      <c r="AL849" s="106" t="str">
        <f t="shared" si="298"/>
        <v/>
      </c>
      <c r="AM849" s="106" t="str">
        <f t="shared" si="299"/>
        <v/>
      </c>
      <c r="AN849" s="106" t="str">
        <f t="shared" si="300"/>
        <v/>
      </c>
      <c r="AR849" s="106" t="str">
        <f t="shared" si="301"/>
        <v/>
      </c>
      <c r="AS849" s="106" t="str">
        <f t="shared" si="302"/>
        <v/>
      </c>
      <c r="AT849" s="106" t="str">
        <f t="shared" si="303"/>
        <v/>
      </c>
      <c r="AU849" s="106" t="str">
        <f t="shared" si="304"/>
        <v/>
      </c>
      <c r="AV849" s="106" t="str">
        <f t="shared" si="305"/>
        <v/>
      </c>
    </row>
    <row r="850" spans="4:48">
      <c r="D850" s="159">
        <v>843</v>
      </c>
      <c r="F850" s="159" t="str">
        <f t="shared" si="307"/>
        <v/>
      </c>
      <c r="G850" s="159" t="str">
        <f t="shared" si="307"/>
        <v/>
      </c>
      <c r="H850" s="159" t="str">
        <f t="shared" si="307"/>
        <v/>
      </c>
      <c r="I850" s="159" t="str">
        <f t="shared" si="307"/>
        <v/>
      </c>
      <c r="J850" s="159" t="str">
        <f t="shared" si="307"/>
        <v/>
      </c>
      <c r="K850" s="292"/>
      <c r="L850" s="292"/>
      <c r="N850" s="319">
        <v>-2.8250431517783281E-2</v>
      </c>
      <c r="P850" s="319">
        <v>4.4051823425857025E-3</v>
      </c>
      <c r="R850" s="319">
        <v>0.54573865413144818</v>
      </c>
      <c r="AC850" s="300" t="str">
        <f t="shared" si="294"/>
        <v/>
      </c>
      <c r="AD850" s="300" t="str">
        <f t="shared" si="293"/>
        <v/>
      </c>
      <c r="AE850" s="300" t="str">
        <f t="shared" si="291"/>
        <v/>
      </c>
      <c r="AF850" s="300" t="str">
        <f t="shared" si="292"/>
        <v/>
      </c>
      <c r="AI850" s="63" t="str">
        <f t="shared" si="295"/>
        <v/>
      </c>
      <c r="AJ850" s="106" t="str">
        <f t="shared" si="296"/>
        <v/>
      </c>
      <c r="AK850" s="106" t="str">
        <f t="shared" si="297"/>
        <v/>
      </c>
      <c r="AL850" s="106" t="str">
        <f t="shared" si="298"/>
        <v/>
      </c>
      <c r="AM850" s="106" t="str">
        <f t="shared" si="299"/>
        <v/>
      </c>
      <c r="AN850" s="106" t="str">
        <f t="shared" si="300"/>
        <v/>
      </c>
      <c r="AR850" s="106" t="str">
        <f t="shared" si="301"/>
        <v/>
      </c>
      <c r="AS850" s="106" t="str">
        <f t="shared" si="302"/>
        <v/>
      </c>
      <c r="AT850" s="106" t="str">
        <f t="shared" si="303"/>
        <v/>
      </c>
      <c r="AU850" s="106" t="str">
        <f t="shared" si="304"/>
        <v/>
      </c>
      <c r="AV850" s="106" t="str">
        <f t="shared" si="305"/>
        <v/>
      </c>
    </row>
    <row r="851" spans="4:48">
      <c r="D851" s="159">
        <v>844</v>
      </c>
      <c r="F851" s="159" t="str">
        <f t="shared" si="307"/>
        <v/>
      </c>
      <c r="G851" s="159" t="str">
        <f t="shared" si="307"/>
        <v/>
      </c>
      <c r="H851" s="159" t="str">
        <f t="shared" si="307"/>
        <v/>
      </c>
      <c r="I851" s="159" t="str">
        <f t="shared" si="307"/>
        <v/>
      </c>
      <c r="J851" s="159" t="str">
        <f t="shared" si="307"/>
        <v/>
      </c>
      <c r="K851" s="292"/>
      <c r="L851" s="292"/>
      <c r="N851" s="319">
        <v>-2.8250431517783278E-2</v>
      </c>
      <c r="P851" s="319">
        <v>4.3350987953842575E-3</v>
      </c>
      <c r="R851" s="319">
        <v>0.53505921560606895</v>
      </c>
      <c r="AC851" s="300" t="str">
        <f t="shared" si="294"/>
        <v/>
      </c>
      <c r="AD851" s="300" t="str">
        <f t="shared" si="293"/>
        <v/>
      </c>
      <c r="AE851" s="300" t="str">
        <f t="shared" si="291"/>
        <v/>
      </c>
      <c r="AF851" s="300" t="str">
        <f t="shared" si="292"/>
        <v/>
      </c>
      <c r="AI851" s="63" t="str">
        <f t="shared" si="295"/>
        <v/>
      </c>
      <c r="AJ851" s="106" t="str">
        <f t="shared" si="296"/>
        <v/>
      </c>
      <c r="AK851" s="106" t="str">
        <f t="shared" si="297"/>
        <v/>
      </c>
      <c r="AL851" s="106" t="str">
        <f t="shared" si="298"/>
        <v/>
      </c>
      <c r="AM851" s="106" t="str">
        <f t="shared" si="299"/>
        <v/>
      </c>
      <c r="AN851" s="106" t="str">
        <f t="shared" si="300"/>
        <v/>
      </c>
      <c r="AR851" s="106" t="str">
        <f t="shared" si="301"/>
        <v/>
      </c>
      <c r="AS851" s="106" t="str">
        <f t="shared" si="302"/>
        <v/>
      </c>
      <c r="AT851" s="106" t="str">
        <f t="shared" si="303"/>
        <v/>
      </c>
      <c r="AU851" s="106" t="str">
        <f t="shared" si="304"/>
        <v/>
      </c>
      <c r="AV851" s="106" t="str">
        <f t="shared" si="305"/>
        <v/>
      </c>
    </row>
    <row r="852" spans="4:48">
      <c r="D852" s="159">
        <v>845</v>
      </c>
      <c r="F852" s="159" t="str">
        <f t="shared" si="307"/>
        <v/>
      </c>
      <c r="G852" s="159" t="str">
        <f t="shared" si="307"/>
        <v/>
      </c>
      <c r="H852" s="159" t="str">
        <f t="shared" si="307"/>
        <v/>
      </c>
      <c r="I852" s="159" t="str">
        <f t="shared" si="307"/>
        <v/>
      </c>
      <c r="J852" s="159" t="str">
        <f t="shared" si="307"/>
        <v/>
      </c>
      <c r="K852" s="292"/>
      <c r="L852" s="292"/>
      <c r="N852" s="319">
        <v>-3.19834006570879E-2</v>
      </c>
      <c r="P852" s="319">
        <v>4.1804114228892793E-3</v>
      </c>
      <c r="R852" s="319">
        <v>0.51147954111411309</v>
      </c>
      <c r="AC852" s="300" t="str">
        <f t="shared" si="294"/>
        <v/>
      </c>
      <c r="AD852" s="300" t="str">
        <f t="shared" si="293"/>
        <v/>
      </c>
      <c r="AE852" s="300" t="str">
        <f t="shared" si="291"/>
        <v/>
      </c>
      <c r="AF852" s="300" t="str">
        <f t="shared" si="292"/>
        <v/>
      </c>
      <c r="AI852" s="63" t="str">
        <f t="shared" si="295"/>
        <v/>
      </c>
      <c r="AJ852" s="106" t="str">
        <f t="shared" si="296"/>
        <v/>
      </c>
      <c r="AK852" s="106" t="str">
        <f t="shared" si="297"/>
        <v/>
      </c>
      <c r="AL852" s="106" t="str">
        <f t="shared" si="298"/>
        <v/>
      </c>
      <c r="AM852" s="106" t="str">
        <f t="shared" si="299"/>
        <v/>
      </c>
      <c r="AN852" s="106" t="str">
        <f t="shared" si="300"/>
        <v/>
      </c>
      <c r="AR852" s="106" t="str">
        <f t="shared" si="301"/>
        <v/>
      </c>
      <c r="AS852" s="106" t="str">
        <f t="shared" si="302"/>
        <v/>
      </c>
      <c r="AT852" s="106" t="str">
        <f t="shared" si="303"/>
        <v/>
      </c>
      <c r="AU852" s="106" t="str">
        <f t="shared" si="304"/>
        <v/>
      </c>
      <c r="AV852" s="106" t="str">
        <f t="shared" si="305"/>
        <v/>
      </c>
    </row>
    <row r="853" spans="4:48">
      <c r="D853" s="159">
        <v>846</v>
      </c>
      <c r="F853" s="159" t="str">
        <f t="shared" si="307"/>
        <v/>
      </c>
      <c r="G853" s="159" t="str">
        <f t="shared" si="307"/>
        <v/>
      </c>
      <c r="H853" s="159" t="str">
        <f t="shared" si="307"/>
        <v/>
      </c>
      <c r="I853" s="159" t="str">
        <f t="shared" si="307"/>
        <v/>
      </c>
      <c r="J853" s="159" t="str">
        <f t="shared" si="307"/>
        <v/>
      </c>
      <c r="K853" s="292"/>
      <c r="L853" s="292"/>
      <c r="N853" s="319">
        <v>-3.6115364504274897E-2</v>
      </c>
      <c r="P853" s="319">
        <v>4.4519047073866627E-3</v>
      </c>
      <c r="R853" s="319">
        <v>0.55289952413411836</v>
      </c>
      <c r="AC853" s="300" t="str">
        <f t="shared" si="294"/>
        <v/>
      </c>
      <c r="AD853" s="300" t="str">
        <f t="shared" si="293"/>
        <v/>
      </c>
      <c r="AE853" s="300" t="str">
        <f t="shared" si="291"/>
        <v/>
      </c>
      <c r="AF853" s="300" t="str">
        <f t="shared" si="292"/>
        <v/>
      </c>
      <c r="AI853" s="63" t="str">
        <f t="shared" si="295"/>
        <v/>
      </c>
      <c r="AJ853" s="106" t="str">
        <f t="shared" si="296"/>
        <v/>
      </c>
      <c r="AK853" s="106" t="str">
        <f t="shared" si="297"/>
        <v/>
      </c>
      <c r="AL853" s="106" t="str">
        <f t="shared" si="298"/>
        <v/>
      </c>
      <c r="AM853" s="106" t="str">
        <f t="shared" si="299"/>
        <v/>
      </c>
      <c r="AN853" s="106" t="str">
        <f t="shared" si="300"/>
        <v/>
      </c>
      <c r="AR853" s="106" t="str">
        <f t="shared" si="301"/>
        <v/>
      </c>
      <c r="AS853" s="106" t="str">
        <f t="shared" si="302"/>
        <v/>
      </c>
      <c r="AT853" s="106" t="str">
        <f t="shared" si="303"/>
        <v/>
      </c>
      <c r="AU853" s="106" t="str">
        <f t="shared" si="304"/>
        <v/>
      </c>
      <c r="AV853" s="106" t="str">
        <f t="shared" si="305"/>
        <v/>
      </c>
    </row>
    <row r="854" spans="4:48">
      <c r="D854" s="159">
        <v>847</v>
      </c>
      <c r="F854" s="159" t="str">
        <f t="shared" si="307"/>
        <v/>
      </c>
      <c r="G854" s="159" t="str">
        <f t="shared" si="307"/>
        <v/>
      </c>
      <c r="H854" s="159" t="str">
        <f t="shared" si="307"/>
        <v/>
      </c>
      <c r="I854" s="159" t="str">
        <f t="shared" si="307"/>
        <v/>
      </c>
      <c r="J854" s="159" t="str">
        <f t="shared" si="307"/>
        <v/>
      </c>
      <c r="K854" s="292"/>
      <c r="L854" s="292"/>
      <c r="N854" s="319">
        <v>-3.198340065708808E-2</v>
      </c>
      <c r="P854" s="319">
        <v>5.0561339192744838E-3</v>
      </c>
      <c r="R854" s="319">
        <v>0.64942968249236754</v>
      </c>
      <c r="AC854" s="300" t="str">
        <f t="shared" si="294"/>
        <v/>
      </c>
      <c r="AD854" s="300" t="str">
        <f t="shared" si="293"/>
        <v/>
      </c>
      <c r="AE854" s="300" t="str">
        <f t="shared" si="291"/>
        <v/>
      </c>
      <c r="AF854" s="300" t="str">
        <f t="shared" si="292"/>
        <v/>
      </c>
      <c r="AI854" s="63" t="str">
        <f t="shared" si="295"/>
        <v/>
      </c>
      <c r="AJ854" s="106" t="str">
        <f t="shared" si="296"/>
        <v/>
      </c>
      <c r="AK854" s="106" t="str">
        <f t="shared" si="297"/>
        <v/>
      </c>
      <c r="AL854" s="106" t="str">
        <f t="shared" si="298"/>
        <v/>
      </c>
      <c r="AM854" s="106" t="str">
        <f t="shared" si="299"/>
        <v/>
      </c>
      <c r="AN854" s="106" t="str">
        <f t="shared" si="300"/>
        <v/>
      </c>
      <c r="AR854" s="106" t="str">
        <f t="shared" si="301"/>
        <v/>
      </c>
      <c r="AS854" s="106" t="str">
        <f t="shared" si="302"/>
        <v/>
      </c>
      <c r="AT854" s="106" t="str">
        <f t="shared" si="303"/>
        <v/>
      </c>
      <c r="AU854" s="106" t="str">
        <f t="shared" si="304"/>
        <v/>
      </c>
      <c r="AV854" s="106" t="str">
        <f t="shared" si="305"/>
        <v/>
      </c>
    </row>
    <row r="855" spans="4:48">
      <c r="D855" s="159">
        <v>848</v>
      </c>
      <c r="F855" s="159" t="str">
        <f t="shared" si="307"/>
        <v/>
      </c>
      <c r="G855" s="159" t="str">
        <f t="shared" si="307"/>
        <v/>
      </c>
      <c r="H855" s="159" t="str">
        <f t="shared" si="307"/>
        <v/>
      </c>
      <c r="I855" s="159" t="str">
        <f t="shared" si="307"/>
        <v/>
      </c>
      <c r="J855" s="159" t="str">
        <f t="shared" si="307"/>
        <v/>
      </c>
      <c r="K855" s="292"/>
      <c r="L855" s="292"/>
      <c r="N855" s="319">
        <v>-3.1983400657088004E-2</v>
      </c>
      <c r="P855" s="319">
        <v>5.0327727368740006E-3</v>
      </c>
      <c r="R855" s="319">
        <v>0.64562228889472784</v>
      </c>
      <c r="AC855" s="300" t="str">
        <f t="shared" si="294"/>
        <v/>
      </c>
      <c r="AD855" s="300" t="str">
        <f t="shared" si="293"/>
        <v/>
      </c>
      <c r="AE855" s="300" t="str">
        <f t="shared" si="291"/>
        <v/>
      </c>
      <c r="AF855" s="300" t="str">
        <f t="shared" si="292"/>
        <v/>
      </c>
      <c r="AI855" s="63" t="str">
        <f t="shared" si="295"/>
        <v/>
      </c>
      <c r="AJ855" s="106" t="str">
        <f t="shared" si="296"/>
        <v/>
      </c>
      <c r="AK855" s="106" t="str">
        <f t="shared" si="297"/>
        <v/>
      </c>
      <c r="AL855" s="106" t="str">
        <f t="shared" si="298"/>
        <v/>
      </c>
      <c r="AM855" s="106" t="str">
        <f t="shared" si="299"/>
        <v/>
      </c>
      <c r="AN855" s="106" t="str">
        <f t="shared" si="300"/>
        <v/>
      </c>
      <c r="AR855" s="106" t="str">
        <f t="shared" si="301"/>
        <v/>
      </c>
      <c r="AS855" s="106" t="str">
        <f t="shared" si="302"/>
        <v/>
      </c>
      <c r="AT855" s="106" t="str">
        <f t="shared" si="303"/>
        <v/>
      </c>
      <c r="AU855" s="106" t="str">
        <f t="shared" si="304"/>
        <v/>
      </c>
      <c r="AV855" s="106" t="str">
        <f t="shared" si="305"/>
        <v/>
      </c>
    </row>
    <row r="856" spans="4:48">
      <c r="D856" s="159">
        <v>849</v>
      </c>
      <c r="F856" s="159" t="str">
        <f t="shared" si="307"/>
        <v/>
      </c>
      <c r="G856" s="159" t="str">
        <f t="shared" si="307"/>
        <v/>
      </c>
      <c r="H856" s="159" t="str">
        <f t="shared" si="307"/>
        <v/>
      </c>
      <c r="I856" s="159" t="str">
        <f t="shared" si="307"/>
        <v/>
      </c>
      <c r="J856" s="159" t="str">
        <f t="shared" si="307"/>
        <v/>
      </c>
      <c r="K856" s="292"/>
      <c r="L856" s="292"/>
      <c r="N856" s="319">
        <v>-3.5791330360827718E-2</v>
      </c>
      <c r="P856" s="319">
        <v>3.7308695834964356E-3</v>
      </c>
      <c r="R856" s="319">
        <v>0.44522240064840468</v>
      </c>
      <c r="AC856" s="300" t="str">
        <f t="shared" si="294"/>
        <v/>
      </c>
      <c r="AD856" s="300" t="str">
        <f t="shared" si="293"/>
        <v/>
      </c>
      <c r="AE856" s="300" t="str">
        <f t="shared" si="291"/>
        <v/>
      </c>
      <c r="AF856" s="300" t="str">
        <f t="shared" si="292"/>
        <v/>
      </c>
      <c r="AI856" s="63" t="str">
        <f t="shared" si="295"/>
        <v/>
      </c>
      <c r="AJ856" s="106" t="str">
        <f t="shared" si="296"/>
        <v/>
      </c>
      <c r="AK856" s="106" t="str">
        <f t="shared" si="297"/>
        <v/>
      </c>
      <c r="AL856" s="106" t="str">
        <f t="shared" si="298"/>
        <v/>
      </c>
      <c r="AM856" s="106" t="str">
        <f t="shared" si="299"/>
        <v/>
      </c>
      <c r="AN856" s="106" t="str">
        <f t="shared" si="300"/>
        <v/>
      </c>
      <c r="AR856" s="106" t="str">
        <f t="shared" si="301"/>
        <v/>
      </c>
      <c r="AS856" s="106" t="str">
        <f t="shared" si="302"/>
        <v/>
      </c>
      <c r="AT856" s="106" t="str">
        <f t="shared" si="303"/>
        <v/>
      </c>
      <c r="AU856" s="106" t="str">
        <f t="shared" si="304"/>
        <v/>
      </c>
      <c r="AV856" s="106" t="str">
        <f t="shared" si="305"/>
        <v/>
      </c>
    </row>
    <row r="857" spans="4:48">
      <c r="D857" s="159">
        <v>850</v>
      </c>
      <c r="F857" s="159" t="str">
        <f t="shared" si="307"/>
        <v/>
      </c>
      <c r="G857" s="159" t="str">
        <f t="shared" si="307"/>
        <v/>
      </c>
      <c r="H857" s="159" t="str">
        <f t="shared" si="307"/>
        <v/>
      </c>
      <c r="I857" s="159" t="str">
        <f t="shared" si="307"/>
        <v/>
      </c>
      <c r="J857" s="159" t="str">
        <f t="shared" si="307"/>
        <v/>
      </c>
      <c r="K857" s="292"/>
      <c r="L857" s="292"/>
      <c r="N857" s="319">
        <v>-3.9818120558775184E-2</v>
      </c>
      <c r="P857" s="319">
        <v>4.8780853643790242E-3</v>
      </c>
      <c r="R857" s="319">
        <v>0.62034428169190914</v>
      </c>
      <c r="AC857" s="300" t="str">
        <f t="shared" si="294"/>
        <v/>
      </c>
      <c r="AD857" s="300" t="str">
        <f t="shared" si="293"/>
        <v/>
      </c>
      <c r="AE857" s="300" t="str">
        <f t="shared" si="291"/>
        <v/>
      </c>
      <c r="AF857" s="300" t="str">
        <f t="shared" si="292"/>
        <v/>
      </c>
      <c r="AI857" s="63" t="str">
        <f t="shared" si="295"/>
        <v/>
      </c>
      <c r="AJ857" s="106" t="str">
        <f t="shared" si="296"/>
        <v/>
      </c>
      <c r="AK857" s="106" t="str">
        <f t="shared" si="297"/>
        <v/>
      </c>
      <c r="AL857" s="106" t="str">
        <f t="shared" si="298"/>
        <v/>
      </c>
      <c r="AM857" s="106" t="str">
        <f t="shared" si="299"/>
        <v/>
      </c>
      <c r="AN857" s="106" t="str">
        <f t="shared" si="300"/>
        <v/>
      </c>
      <c r="AR857" s="106" t="str">
        <f t="shared" si="301"/>
        <v/>
      </c>
      <c r="AS857" s="106" t="str">
        <f t="shared" si="302"/>
        <v/>
      </c>
      <c r="AT857" s="106" t="str">
        <f t="shared" si="303"/>
        <v/>
      </c>
      <c r="AU857" s="106" t="str">
        <f t="shared" si="304"/>
        <v/>
      </c>
      <c r="AV857" s="106" t="str">
        <f t="shared" si="305"/>
        <v/>
      </c>
    </row>
    <row r="858" spans="4:48">
      <c r="D858" s="159">
        <v>851</v>
      </c>
      <c r="F858" s="159" t="str">
        <f t="shared" ref="F858:J867" si="308">IF($C$5=0,IF($D858&gt;$A$5,"",INDIRECT(CONCATENATE("B",RANDBETWEEN(11,$D$5)))),IF($D858&gt;$A$5,"",$C$3*INDIRECT(CONCATENATE("B",RANDBETWEEN(11,$D$5)))))</f>
        <v/>
      </c>
      <c r="G858" s="159" t="str">
        <f t="shared" si="308"/>
        <v/>
      </c>
      <c r="H858" s="159" t="str">
        <f t="shared" si="308"/>
        <v/>
      </c>
      <c r="I858" s="159" t="str">
        <f t="shared" si="308"/>
        <v/>
      </c>
      <c r="J858" s="159" t="str">
        <f t="shared" si="308"/>
        <v/>
      </c>
      <c r="K858" s="292"/>
      <c r="L858" s="292"/>
      <c r="N858" s="319">
        <v>-3.6860221365693766E-2</v>
      </c>
      <c r="P858" s="319">
        <v>4.5832308974811595E-3</v>
      </c>
      <c r="R858" s="319">
        <v>0.57348487374425416</v>
      </c>
      <c r="AC858" s="300" t="str">
        <f t="shared" si="294"/>
        <v/>
      </c>
      <c r="AD858" s="300" t="str">
        <f t="shared" si="293"/>
        <v/>
      </c>
      <c r="AE858" s="300" t="str">
        <f t="shared" si="291"/>
        <v/>
      </c>
      <c r="AF858" s="300" t="str">
        <f t="shared" si="292"/>
        <v/>
      </c>
      <c r="AI858" s="63" t="str">
        <f t="shared" si="295"/>
        <v/>
      </c>
      <c r="AJ858" s="106" t="str">
        <f t="shared" si="296"/>
        <v/>
      </c>
      <c r="AK858" s="106" t="str">
        <f t="shared" si="297"/>
        <v/>
      </c>
      <c r="AL858" s="106" t="str">
        <f t="shared" si="298"/>
        <v/>
      </c>
      <c r="AM858" s="106" t="str">
        <f t="shared" si="299"/>
        <v/>
      </c>
      <c r="AN858" s="106" t="str">
        <f t="shared" si="300"/>
        <v/>
      </c>
      <c r="AR858" s="106" t="str">
        <f t="shared" si="301"/>
        <v/>
      </c>
      <c r="AS858" s="106" t="str">
        <f t="shared" si="302"/>
        <v/>
      </c>
      <c r="AT858" s="106" t="str">
        <f t="shared" si="303"/>
        <v/>
      </c>
      <c r="AU858" s="106" t="str">
        <f t="shared" si="304"/>
        <v/>
      </c>
      <c r="AV858" s="106" t="str">
        <f t="shared" si="305"/>
        <v/>
      </c>
    </row>
    <row r="859" spans="4:48">
      <c r="D859" s="159">
        <v>852</v>
      </c>
      <c r="F859" s="159" t="str">
        <f t="shared" si="308"/>
        <v/>
      </c>
      <c r="G859" s="159" t="str">
        <f t="shared" si="308"/>
        <v/>
      </c>
      <c r="H859" s="159" t="str">
        <f t="shared" si="308"/>
        <v/>
      </c>
      <c r="I859" s="159" t="str">
        <f t="shared" si="308"/>
        <v/>
      </c>
      <c r="J859" s="159" t="str">
        <f t="shared" si="308"/>
        <v/>
      </c>
      <c r="K859" s="292"/>
      <c r="L859" s="292"/>
      <c r="N859" s="319">
        <v>-1.6121654195544382E-2</v>
      </c>
      <c r="P859" s="319">
        <v>6.4426408979455863E-3</v>
      </c>
      <c r="R859" s="319">
        <v>0.89426706420896851</v>
      </c>
      <c r="AC859" s="300" t="str">
        <f t="shared" si="294"/>
        <v/>
      </c>
      <c r="AD859" s="300" t="str">
        <f t="shared" si="293"/>
        <v/>
      </c>
      <c r="AE859" s="300" t="str">
        <f t="shared" si="291"/>
        <v/>
      </c>
      <c r="AF859" s="300" t="str">
        <f t="shared" si="292"/>
        <v/>
      </c>
      <c r="AI859" s="63" t="str">
        <f t="shared" si="295"/>
        <v/>
      </c>
      <c r="AJ859" s="106" t="str">
        <f t="shared" si="296"/>
        <v/>
      </c>
      <c r="AK859" s="106" t="str">
        <f t="shared" si="297"/>
        <v/>
      </c>
      <c r="AL859" s="106" t="str">
        <f t="shared" si="298"/>
        <v/>
      </c>
      <c r="AM859" s="106" t="str">
        <f t="shared" si="299"/>
        <v/>
      </c>
      <c r="AN859" s="106" t="str">
        <f t="shared" si="300"/>
        <v/>
      </c>
      <c r="AR859" s="106" t="str">
        <f t="shared" si="301"/>
        <v/>
      </c>
      <c r="AS859" s="106" t="str">
        <f t="shared" si="302"/>
        <v/>
      </c>
      <c r="AT859" s="106" t="str">
        <f t="shared" si="303"/>
        <v/>
      </c>
      <c r="AU859" s="106" t="str">
        <f t="shared" si="304"/>
        <v/>
      </c>
      <c r="AV859" s="106" t="str">
        <f t="shared" si="305"/>
        <v/>
      </c>
    </row>
    <row r="860" spans="4:48">
      <c r="D860" s="159">
        <v>853</v>
      </c>
      <c r="F860" s="159" t="str">
        <f t="shared" si="308"/>
        <v/>
      </c>
      <c r="G860" s="159" t="str">
        <f t="shared" si="308"/>
        <v/>
      </c>
      <c r="H860" s="159" t="str">
        <f t="shared" si="308"/>
        <v/>
      </c>
      <c r="I860" s="159" t="str">
        <f t="shared" si="308"/>
        <v/>
      </c>
      <c r="J860" s="159" t="str">
        <f t="shared" si="308"/>
        <v/>
      </c>
      <c r="K860" s="292"/>
      <c r="L860" s="292"/>
      <c r="N860" s="319">
        <v>-3.8340308209970961E-2</v>
      </c>
      <c r="P860" s="319">
        <v>3.3368910132129496E-3</v>
      </c>
      <c r="R860" s="319">
        <v>0.38923922842018932</v>
      </c>
      <c r="AC860" s="300" t="str">
        <f t="shared" si="294"/>
        <v/>
      </c>
      <c r="AD860" s="300" t="str">
        <f t="shared" si="293"/>
        <v/>
      </c>
      <c r="AE860" s="300" t="str">
        <f t="shared" si="291"/>
        <v/>
      </c>
      <c r="AF860" s="300" t="str">
        <f t="shared" si="292"/>
        <v/>
      </c>
      <c r="AI860" s="63" t="str">
        <f t="shared" si="295"/>
        <v/>
      </c>
      <c r="AJ860" s="106" t="str">
        <f t="shared" si="296"/>
        <v/>
      </c>
      <c r="AK860" s="106" t="str">
        <f t="shared" si="297"/>
        <v/>
      </c>
      <c r="AL860" s="106" t="str">
        <f t="shared" si="298"/>
        <v/>
      </c>
      <c r="AM860" s="106" t="str">
        <f t="shared" si="299"/>
        <v/>
      </c>
      <c r="AN860" s="106" t="str">
        <f t="shared" si="300"/>
        <v/>
      </c>
      <c r="AR860" s="106" t="str">
        <f t="shared" si="301"/>
        <v/>
      </c>
      <c r="AS860" s="106" t="str">
        <f t="shared" si="302"/>
        <v/>
      </c>
      <c r="AT860" s="106" t="str">
        <f t="shared" si="303"/>
        <v/>
      </c>
      <c r="AU860" s="106" t="str">
        <f t="shared" si="304"/>
        <v/>
      </c>
      <c r="AV860" s="106" t="str">
        <f t="shared" si="305"/>
        <v/>
      </c>
    </row>
    <row r="861" spans="4:48">
      <c r="D861" s="159">
        <v>854</v>
      </c>
      <c r="F861" s="159" t="str">
        <f t="shared" si="308"/>
        <v/>
      </c>
      <c r="G861" s="159" t="str">
        <f t="shared" si="308"/>
        <v/>
      </c>
      <c r="H861" s="159" t="str">
        <f t="shared" si="308"/>
        <v/>
      </c>
      <c r="I861" s="159" t="str">
        <f t="shared" si="308"/>
        <v/>
      </c>
      <c r="J861" s="159" t="str">
        <f t="shared" si="308"/>
        <v/>
      </c>
      <c r="K861" s="292"/>
      <c r="L861" s="292"/>
      <c r="N861" s="319">
        <v>-5.1654779282135362E-2</v>
      </c>
      <c r="P861" s="319">
        <v>2.4990499773203164E-3</v>
      </c>
      <c r="R861" s="319">
        <v>0.2780567608197666</v>
      </c>
      <c r="AC861" s="300" t="str">
        <f t="shared" si="294"/>
        <v/>
      </c>
      <c r="AD861" s="300" t="str">
        <f t="shared" si="293"/>
        <v/>
      </c>
      <c r="AE861" s="300" t="str">
        <f t="shared" si="291"/>
        <v/>
      </c>
      <c r="AF861" s="300" t="str">
        <f t="shared" si="292"/>
        <v/>
      </c>
      <c r="AI861" s="63" t="str">
        <f t="shared" si="295"/>
        <v/>
      </c>
      <c r="AJ861" s="106" t="str">
        <f t="shared" si="296"/>
        <v/>
      </c>
      <c r="AK861" s="106" t="str">
        <f t="shared" si="297"/>
        <v/>
      </c>
      <c r="AL861" s="106" t="str">
        <f t="shared" si="298"/>
        <v/>
      </c>
      <c r="AM861" s="106" t="str">
        <f t="shared" si="299"/>
        <v/>
      </c>
      <c r="AN861" s="106" t="str">
        <f t="shared" si="300"/>
        <v/>
      </c>
      <c r="AR861" s="106" t="str">
        <f t="shared" si="301"/>
        <v/>
      </c>
      <c r="AS861" s="106" t="str">
        <f t="shared" si="302"/>
        <v/>
      </c>
      <c r="AT861" s="106" t="str">
        <f t="shared" si="303"/>
        <v/>
      </c>
      <c r="AU861" s="106" t="str">
        <f t="shared" si="304"/>
        <v/>
      </c>
      <c r="AV861" s="106" t="str">
        <f t="shared" si="305"/>
        <v/>
      </c>
    </row>
    <row r="862" spans="4:48">
      <c r="D862" s="159">
        <v>855</v>
      </c>
      <c r="F862" s="159" t="str">
        <f t="shared" si="308"/>
        <v/>
      </c>
      <c r="G862" s="159" t="str">
        <f t="shared" si="308"/>
        <v/>
      </c>
      <c r="H862" s="159" t="str">
        <f t="shared" si="308"/>
        <v/>
      </c>
      <c r="I862" s="159" t="str">
        <f t="shared" si="308"/>
        <v/>
      </c>
      <c r="J862" s="159" t="str">
        <f t="shared" si="308"/>
        <v/>
      </c>
      <c r="K862" s="292"/>
      <c r="L862" s="292"/>
      <c r="N862" s="319">
        <v>-4.873334364250783E-2</v>
      </c>
      <c r="P862" s="319">
        <v>3.0653977287155641E-3</v>
      </c>
      <c r="R862" s="319">
        <v>0.35218450314169747</v>
      </c>
      <c r="AC862" s="300" t="str">
        <f t="shared" si="294"/>
        <v/>
      </c>
      <c r="AD862" s="300" t="str">
        <f t="shared" si="293"/>
        <v/>
      </c>
      <c r="AE862" s="300" t="str">
        <f t="shared" si="291"/>
        <v/>
      </c>
      <c r="AF862" s="300" t="str">
        <f t="shared" si="292"/>
        <v/>
      </c>
      <c r="AI862" s="63" t="str">
        <f t="shared" si="295"/>
        <v/>
      </c>
      <c r="AJ862" s="106" t="str">
        <f t="shared" si="296"/>
        <v/>
      </c>
      <c r="AK862" s="106" t="str">
        <f t="shared" si="297"/>
        <v/>
      </c>
      <c r="AL862" s="106" t="str">
        <f t="shared" si="298"/>
        <v/>
      </c>
      <c r="AM862" s="106" t="str">
        <f t="shared" si="299"/>
        <v/>
      </c>
      <c r="AN862" s="106" t="str">
        <f t="shared" si="300"/>
        <v/>
      </c>
      <c r="AR862" s="106" t="str">
        <f t="shared" si="301"/>
        <v/>
      </c>
      <c r="AS862" s="106" t="str">
        <f t="shared" si="302"/>
        <v/>
      </c>
      <c r="AT862" s="106" t="str">
        <f t="shared" si="303"/>
        <v/>
      </c>
      <c r="AU862" s="106" t="str">
        <f t="shared" si="304"/>
        <v/>
      </c>
      <c r="AV862" s="106" t="str">
        <f t="shared" si="305"/>
        <v/>
      </c>
    </row>
    <row r="863" spans="4:48">
      <c r="D863" s="159">
        <v>856</v>
      </c>
      <c r="F863" s="159" t="str">
        <f t="shared" si="308"/>
        <v/>
      </c>
      <c r="G863" s="159" t="str">
        <f t="shared" si="308"/>
        <v/>
      </c>
      <c r="H863" s="159" t="str">
        <f t="shared" si="308"/>
        <v/>
      </c>
      <c r="I863" s="159" t="str">
        <f t="shared" si="308"/>
        <v/>
      </c>
      <c r="J863" s="159" t="str">
        <f t="shared" si="308"/>
        <v/>
      </c>
      <c r="K863" s="292"/>
      <c r="L863" s="292"/>
      <c r="N863" s="319">
        <v>-2.4084752413018915E-2</v>
      </c>
      <c r="P863" s="319">
        <v>4.2271337876902439E-3</v>
      </c>
      <c r="R863" s="319">
        <v>0.51848170055204901</v>
      </c>
      <c r="AC863" s="300" t="str">
        <f t="shared" si="294"/>
        <v/>
      </c>
      <c r="AD863" s="300" t="str">
        <f t="shared" si="293"/>
        <v/>
      </c>
      <c r="AE863" s="300" t="str">
        <f t="shared" si="291"/>
        <v/>
      </c>
      <c r="AF863" s="300" t="str">
        <f t="shared" si="292"/>
        <v/>
      </c>
      <c r="AI863" s="63" t="str">
        <f t="shared" si="295"/>
        <v/>
      </c>
      <c r="AJ863" s="106" t="str">
        <f t="shared" si="296"/>
        <v/>
      </c>
      <c r="AK863" s="106" t="str">
        <f t="shared" si="297"/>
        <v/>
      </c>
      <c r="AL863" s="106" t="str">
        <f t="shared" si="298"/>
        <v/>
      </c>
      <c r="AM863" s="106" t="str">
        <f t="shared" si="299"/>
        <v/>
      </c>
      <c r="AN863" s="106" t="str">
        <f t="shared" si="300"/>
        <v/>
      </c>
      <c r="AR863" s="106" t="str">
        <f t="shared" si="301"/>
        <v/>
      </c>
      <c r="AS863" s="106" t="str">
        <f t="shared" si="302"/>
        <v/>
      </c>
      <c r="AT863" s="106" t="str">
        <f t="shared" si="303"/>
        <v/>
      </c>
      <c r="AU863" s="106" t="str">
        <f t="shared" si="304"/>
        <v/>
      </c>
      <c r="AV863" s="106" t="str">
        <f t="shared" si="305"/>
        <v/>
      </c>
    </row>
    <row r="864" spans="4:48">
      <c r="D864" s="159">
        <v>857</v>
      </c>
      <c r="F864" s="159" t="str">
        <f t="shared" si="308"/>
        <v/>
      </c>
      <c r="G864" s="159" t="str">
        <f t="shared" si="308"/>
        <v/>
      </c>
      <c r="H864" s="159" t="str">
        <f t="shared" si="308"/>
        <v/>
      </c>
      <c r="I864" s="159" t="str">
        <f t="shared" si="308"/>
        <v/>
      </c>
      <c r="J864" s="159" t="str">
        <f t="shared" si="308"/>
        <v/>
      </c>
      <c r="K864" s="292"/>
      <c r="L864" s="292"/>
      <c r="N864" s="319">
        <v>-3.9818120558775164E-2</v>
      </c>
      <c r="P864" s="319">
        <v>2.5546132464296691E-3</v>
      </c>
      <c r="R864" s="319">
        <v>0.28487264904392151</v>
      </c>
      <c r="AC864" s="300" t="str">
        <f t="shared" si="294"/>
        <v/>
      </c>
      <c r="AD864" s="300" t="str">
        <f t="shared" si="293"/>
        <v/>
      </c>
      <c r="AE864" s="300" t="str">
        <f t="shared" si="291"/>
        <v/>
      </c>
      <c r="AF864" s="300" t="str">
        <f t="shared" si="292"/>
        <v/>
      </c>
      <c r="AI864" s="63" t="str">
        <f t="shared" si="295"/>
        <v/>
      </c>
      <c r="AJ864" s="106" t="str">
        <f t="shared" si="296"/>
        <v/>
      </c>
      <c r="AK864" s="106" t="str">
        <f t="shared" si="297"/>
        <v/>
      </c>
      <c r="AL864" s="106" t="str">
        <f t="shared" si="298"/>
        <v/>
      </c>
      <c r="AM864" s="106" t="str">
        <f t="shared" si="299"/>
        <v/>
      </c>
      <c r="AN864" s="106" t="str">
        <f t="shared" si="300"/>
        <v/>
      </c>
      <c r="AR864" s="106" t="str">
        <f t="shared" si="301"/>
        <v/>
      </c>
      <c r="AS864" s="106" t="str">
        <f t="shared" si="302"/>
        <v/>
      </c>
      <c r="AT864" s="106" t="str">
        <f t="shared" si="303"/>
        <v/>
      </c>
      <c r="AU864" s="106" t="str">
        <f t="shared" si="304"/>
        <v/>
      </c>
      <c r="AV864" s="106" t="str">
        <f t="shared" si="305"/>
        <v/>
      </c>
    </row>
    <row r="865" spans="4:48">
      <c r="D865" s="159">
        <v>858</v>
      </c>
      <c r="F865" s="159" t="str">
        <f t="shared" si="308"/>
        <v/>
      </c>
      <c r="G865" s="159" t="str">
        <f t="shared" si="308"/>
        <v/>
      </c>
      <c r="H865" s="159" t="str">
        <f t="shared" si="308"/>
        <v/>
      </c>
      <c r="I865" s="159" t="str">
        <f t="shared" si="308"/>
        <v/>
      </c>
      <c r="J865" s="159" t="str">
        <f t="shared" si="308"/>
        <v/>
      </c>
      <c r="K865" s="292"/>
      <c r="L865" s="292"/>
      <c r="N865" s="319">
        <v>-2.6754815381928081E-2</v>
      </c>
      <c r="P865" s="319">
        <v>5.7683281388563245E-3</v>
      </c>
      <c r="R865" s="319">
        <v>0.77108671423085351</v>
      </c>
      <c r="AC865" s="300" t="str">
        <f t="shared" si="294"/>
        <v/>
      </c>
      <c r="AD865" s="300" t="str">
        <f t="shared" si="293"/>
        <v/>
      </c>
      <c r="AE865" s="300" t="str">
        <f t="shared" si="291"/>
        <v/>
      </c>
      <c r="AF865" s="300" t="str">
        <f t="shared" si="292"/>
        <v/>
      </c>
      <c r="AI865" s="63" t="str">
        <f t="shared" si="295"/>
        <v/>
      </c>
      <c r="AJ865" s="106" t="str">
        <f t="shared" si="296"/>
        <v/>
      </c>
      <c r="AK865" s="106" t="str">
        <f t="shared" si="297"/>
        <v/>
      </c>
      <c r="AL865" s="106" t="str">
        <f t="shared" si="298"/>
        <v/>
      </c>
      <c r="AM865" s="106" t="str">
        <f t="shared" si="299"/>
        <v/>
      </c>
      <c r="AN865" s="106" t="str">
        <f t="shared" si="300"/>
        <v/>
      </c>
      <c r="AR865" s="106" t="str">
        <f t="shared" si="301"/>
        <v/>
      </c>
      <c r="AS865" s="106" t="str">
        <f t="shared" si="302"/>
        <v/>
      </c>
      <c r="AT865" s="106" t="str">
        <f t="shared" si="303"/>
        <v/>
      </c>
      <c r="AU865" s="106" t="str">
        <f t="shared" si="304"/>
        <v/>
      </c>
      <c r="AV865" s="106" t="str">
        <f t="shared" si="305"/>
        <v/>
      </c>
    </row>
    <row r="866" spans="4:48">
      <c r="D866" s="159">
        <v>859</v>
      </c>
      <c r="F866" s="159" t="str">
        <f t="shared" si="308"/>
        <v/>
      </c>
      <c r="G866" s="159" t="str">
        <f t="shared" si="308"/>
        <v/>
      </c>
      <c r="H866" s="159" t="str">
        <f t="shared" si="308"/>
        <v/>
      </c>
      <c r="I866" s="159" t="str">
        <f t="shared" si="308"/>
        <v/>
      </c>
      <c r="J866" s="159" t="str">
        <f t="shared" si="308"/>
        <v/>
      </c>
      <c r="K866" s="292"/>
      <c r="L866" s="292"/>
      <c r="N866" s="319">
        <v>-3.1983400657088004E-2</v>
      </c>
      <c r="P866" s="319">
        <v>5.5435572191598996E-3</v>
      </c>
      <c r="R866" s="319">
        <v>0.73183307989612301</v>
      </c>
      <c r="AC866" s="300" t="str">
        <f t="shared" si="294"/>
        <v/>
      </c>
      <c r="AD866" s="300" t="str">
        <f t="shared" si="293"/>
        <v/>
      </c>
      <c r="AE866" s="300" t="str">
        <f t="shared" si="291"/>
        <v/>
      </c>
      <c r="AF866" s="300" t="str">
        <f t="shared" si="292"/>
        <v/>
      </c>
      <c r="AI866" s="63" t="str">
        <f t="shared" si="295"/>
        <v/>
      </c>
      <c r="AJ866" s="106" t="str">
        <f t="shared" si="296"/>
        <v/>
      </c>
      <c r="AK866" s="106" t="str">
        <f t="shared" si="297"/>
        <v/>
      </c>
      <c r="AL866" s="106" t="str">
        <f t="shared" si="298"/>
        <v/>
      </c>
      <c r="AM866" s="106" t="str">
        <f t="shared" si="299"/>
        <v/>
      </c>
      <c r="AN866" s="106" t="str">
        <f t="shared" si="300"/>
        <v/>
      </c>
      <c r="AR866" s="106" t="str">
        <f t="shared" si="301"/>
        <v/>
      </c>
      <c r="AS866" s="106" t="str">
        <f t="shared" si="302"/>
        <v/>
      </c>
      <c r="AT866" s="106" t="str">
        <f t="shared" si="303"/>
        <v/>
      </c>
      <c r="AU866" s="106" t="str">
        <f t="shared" si="304"/>
        <v/>
      </c>
      <c r="AV866" s="106" t="str">
        <f t="shared" si="305"/>
        <v/>
      </c>
    </row>
    <row r="867" spans="4:48">
      <c r="D867" s="159">
        <v>860</v>
      </c>
      <c r="F867" s="159" t="str">
        <f t="shared" si="308"/>
        <v/>
      </c>
      <c r="G867" s="159" t="str">
        <f t="shared" si="308"/>
        <v/>
      </c>
      <c r="H867" s="159" t="str">
        <f t="shared" si="308"/>
        <v/>
      </c>
      <c r="I867" s="159" t="str">
        <f t="shared" si="308"/>
        <v/>
      </c>
      <c r="J867" s="159" t="str">
        <f t="shared" si="308"/>
        <v/>
      </c>
      <c r="K867" s="292"/>
      <c r="L867" s="292"/>
      <c r="N867" s="319">
        <v>-3.9818120558775275E-2</v>
      </c>
      <c r="P867" s="319">
        <v>5.350988386172352E-3</v>
      </c>
      <c r="R867" s="319">
        <v>0.6985507764809995</v>
      </c>
      <c r="AC867" s="300" t="str">
        <f t="shared" si="294"/>
        <v/>
      </c>
      <c r="AD867" s="300" t="str">
        <f t="shared" si="293"/>
        <v/>
      </c>
      <c r="AE867" s="300" t="str">
        <f t="shared" si="291"/>
        <v/>
      </c>
      <c r="AF867" s="300" t="str">
        <f t="shared" si="292"/>
        <v/>
      </c>
      <c r="AI867" s="63" t="str">
        <f t="shared" si="295"/>
        <v/>
      </c>
      <c r="AJ867" s="106" t="str">
        <f t="shared" si="296"/>
        <v/>
      </c>
      <c r="AK867" s="106" t="str">
        <f t="shared" si="297"/>
        <v/>
      </c>
      <c r="AL867" s="106" t="str">
        <f t="shared" si="298"/>
        <v/>
      </c>
      <c r="AM867" s="106" t="str">
        <f t="shared" si="299"/>
        <v/>
      </c>
      <c r="AN867" s="106" t="str">
        <f t="shared" si="300"/>
        <v/>
      </c>
      <c r="AR867" s="106" t="str">
        <f t="shared" si="301"/>
        <v/>
      </c>
      <c r="AS867" s="106" t="str">
        <f t="shared" si="302"/>
        <v/>
      </c>
      <c r="AT867" s="106" t="str">
        <f t="shared" si="303"/>
        <v/>
      </c>
      <c r="AU867" s="106" t="str">
        <f t="shared" si="304"/>
        <v/>
      </c>
      <c r="AV867" s="106" t="str">
        <f t="shared" si="305"/>
        <v/>
      </c>
    </row>
    <row r="868" spans="4:48">
      <c r="D868" s="159">
        <v>861</v>
      </c>
      <c r="F868" s="159" t="str">
        <f t="shared" ref="F868:J877" si="309">IF($C$5=0,IF($D868&gt;$A$5,"",INDIRECT(CONCATENATE("B",RANDBETWEEN(11,$D$5)))),IF($D868&gt;$A$5,"",$C$3*INDIRECT(CONCATENATE("B",RANDBETWEEN(11,$D$5)))))</f>
        <v/>
      </c>
      <c r="G868" s="159" t="str">
        <f t="shared" si="309"/>
        <v/>
      </c>
      <c r="H868" s="159" t="str">
        <f t="shared" si="309"/>
        <v/>
      </c>
      <c r="I868" s="159" t="str">
        <f t="shared" si="309"/>
        <v/>
      </c>
      <c r="J868" s="159" t="str">
        <f t="shared" si="309"/>
        <v/>
      </c>
      <c r="K868" s="292"/>
      <c r="L868" s="292"/>
      <c r="N868" s="319">
        <v>-3.049352992010973E-2</v>
      </c>
      <c r="P868" s="319">
        <v>4.7467591742845284E-3</v>
      </c>
      <c r="R868" s="319">
        <v>0.59914588691608728</v>
      </c>
      <c r="AC868" s="300" t="str">
        <f t="shared" si="294"/>
        <v/>
      </c>
      <c r="AD868" s="300" t="str">
        <f t="shared" si="293"/>
        <v/>
      </c>
      <c r="AE868" s="300" t="str">
        <f t="shared" si="291"/>
        <v/>
      </c>
      <c r="AF868" s="300" t="str">
        <f t="shared" si="292"/>
        <v/>
      </c>
      <c r="AI868" s="63" t="str">
        <f t="shared" si="295"/>
        <v/>
      </c>
      <c r="AJ868" s="106" t="str">
        <f t="shared" si="296"/>
        <v/>
      </c>
      <c r="AK868" s="106" t="str">
        <f t="shared" si="297"/>
        <v/>
      </c>
      <c r="AL868" s="106" t="str">
        <f t="shared" si="298"/>
        <v/>
      </c>
      <c r="AM868" s="106" t="str">
        <f t="shared" si="299"/>
        <v/>
      </c>
      <c r="AN868" s="106" t="str">
        <f t="shared" si="300"/>
        <v/>
      </c>
      <c r="AR868" s="106" t="str">
        <f t="shared" si="301"/>
        <v/>
      </c>
      <c r="AS868" s="106" t="str">
        <f t="shared" si="302"/>
        <v/>
      </c>
      <c r="AT868" s="106" t="str">
        <f t="shared" si="303"/>
        <v/>
      </c>
      <c r="AU868" s="106" t="str">
        <f t="shared" si="304"/>
        <v/>
      </c>
      <c r="AV868" s="106" t="str">
        <f t="shared" si="305"/>
        <v/>
      </c>
    </row>
    <row r="869" spans="4:48">
      <c r="D869" s="159">
        <v>862</v>
      </c>
      <c r="F869" s="159" t="str">
        <f t="shared" si="309"/>
        <v/>
      </c>
      <c r="G869" s="159" t="str">
        <f t="shared" si="309"/>
        <v/>
      </c>
      <c r="H869" s="159" t="str">
        <f t="shared" si="309"/>
        <v/>
      </c>
      <c r="I869" s="159" t="str">
        <f t="shared" si="309"/>
        <v/>
      </c>
      <c r="J869" s="159" t="str">
        <f t="shared" si="309"/>
        <v/>
      </c>
      <c r="K869" s="292"/>
      <c r="L869" s="292"/>
      <c r="N869" s="319">
        <v>-5.0195184690617151E-2</v>
      </c>
      <c r="P869" s="319">
        <v>4.2037726052897616E-3</v>
      </c>
      <c r="R869" s="319">
        <v>0.51497657537685582</v>
      </c>
      <c r="AC869" s="300" t="str">
        <f t="shared" si="294"/>
        <v/>
      </c>
      <c r="AD869" s="300" t="str">
        <f t="shared" si="293"/>
        <v/>
      </c>
      <c r="AE869" s="300" t="str">
        <f t="shared" si="291"/>
        <v/>
      </c>
      <c r="AF869" s="300" t="str">
        <f t="shared" si="292"/>
        <v/>
      </c>
      <c r="AI869" s="63" t="str">
        <f t="shared" si="295"/>
        <v/>
      </c>
      <c r="AJ869" s="106" t="str">
        <f t="shared" si="296"/>
        <v/>
      </c>
      <c r="AK869" s="106" t="str">
        <f t="shared" si="297"/>
        <v/>
      </c>
      <c r="AL869" s="106" t="str">
        <f t="shared" si="298"/>
        <v/>
      </c>
      <c r="AM869" s="106" t="str">
        <f t="shared" si="299"/>
        <v/>
      </c>
      <c r="AN869" s="106" t="str">
        <f t="shared" si="300"/>
        <v/>
      </c>
      <c r="AR869" s="106" t="str">
        <f t="shared" si="301"/>
        <v/>
      </c>
      <c r="AS869" s="106" t="str">
        <f t="shared" si="302"/>
        <v/>
      </c>
      <c r="AT869" s="106" t="str">
        <f t="shared" si="303"/>
        <v/>
      </c>
      <c r="AU869" s="106" t="str">
        <f t="shared" si="304"/>
        <v/>
      </c>
      <c r="AV869" s="106" t="str">
        <f t="shared" si="305"/>
        <v/>
      </c>
    </row>
    <row r="870" spans="4:48">
      <c r="D870" s="159">
        <v>863</v>
      </c>
      <c r="F870" s="159" t="str">
        <f t="shared" si="309"/>
        <v/>
      </c>
      <c r="G870" s="159" t="str">
        <f t="shared" si="309"/>
        <v/>
      </c>
      <c r="H870" s="159" t="str">
        <f t="shared" si="309"/>
        <v/>
      </c>
      <c r="I870" s="159" t="str">
        <f t="shared" si="309"/>
        <v/>
      </c>
      <c r="J870" s="159" t="str">
        <f t="shared" si="309"/>
        <v/>
      </c>
      <c r="K870" s="292"/>
      <c r="L870" s="292"/>
      <c r="N870" s="319">
        <v>-2.4084752413018905E-2</v>
      </c>
      <c r="P870" s="319">
        <v>5.3187862994634773E-3</v>
      </c>
      <c r="R870" s="319">
        <v>0.69344944689791488</v>
      </c>
      <c r="AC870" s="300" t="str">
        <f t="shared" si="294"/>
        <v/>
      </c>
      <c r="AD870" s="300" t="str">
        <f t="shared" si="293"/>
        <v/>
      </c>
      <c r="AE870" s="300" t="str">
        <f t="shared" si="291"/>
        <v/>
      </c>
      <c r="AF870" s="300" t="str">
        <f t="shared" si="292"/>
        <v/>
      </c>
      <c r="AI870" s="63" t="str">
        <f t="shared" si="295"/>
        <v/>
      </c>
      <c r="AJ870" s="106" t="str">
        <f t="shared" si="296"/>
        <v/>
      </c>
      <c r="AK870" s="106" t="str">
        <f t="shared" si="297"/>
        <v/>
      </c>
      <c r="AL870" s="106" t="str">
        <f t="shared" si="298"/>
        <v/>
      </c>
      <c r="AM870" s="106" t="str">
        <f t="shared" si="299"/>
        <v/>
      </c>
      <c r="AN870" s="106" t="str">
        <f t="shared" si="300"/>
        <v/>
      </c>
      <c r="AR870" s="106" t="str">
        <f t="shared" si="301"/>
        <v/>
      </c>
      <c r="AS870" s="106" t="str">
        <f t="shared" si="302"/>
        <v/>
      </c>
      <c r="AT870" s="106" t="str">
        <f t="shared" si="303"/>
        <v/>
      </c>
      <c r="AU870" s="106" t="str">
        <f t="shared" si="304"/>
        <v/>
      </c>
      <c r="AV870" s="106" t="str">
        <f t="shared" si="305"/>
        <v/>
      </c>
    </row>
    <row r="871" spans="4:48">
      <c r="D871" s="159">
        <v>864</v>
      </c>
      <c r="F871" s="159" t="str">
        <f t="shared" si="309"/>
        <v/>
      </c>
      <c r="G871" s="159" t="str">
        <f t="shared" si="309"/>
        <v/>
      </c>
      <c r="H871" s="159" t="str">
        <f t="shared" si="309"/>
        <v/>
      </c>
      <c r="I871" s="159" t="str">
        <f t="shared" si="309"/>
        <v/>
      </c>
      <c r="J871" s="159" t="str">
        <f t="shared" si="309"/>
        <v/>
      </c>
      <c r="K871" s="292"/>
      <c r="L871" s="292"/>
      <c r="N871" s="319">
        <v>-3.1983400657087935E-2</v>
      </c>
      <c r="P871" s="319">
        <v>5.9697378761522611E-3</v>
      </c>
      <c r="R871" s="319">
        <v>0.80704919039707956</v>
      </c>
      <c r="AC871" s="300" t="str">
        <f t="shared" si="294"/>
        <v/>
      </c>
      <c r="AD871" s="300" t="str">
        <f t="shared" si="293"/>
        <v/>
      </c>
      <c r="AE871" s="300" t="str">
        <f t="shared" si="291"/>
        <v/>
      </c>
      <c r="AF871" s="300" t="str">
        <f t="shared" si="292"/>
        <v/>
      </c>
      <c r="AI871" s="63" t="str">
        <f t="shared" si="295"/>
        <v/>
      </c>
      <c r="AJ871" s="106" t="str">
        <f t="shared" si="296"/>
        <v/>
      </c>
      <c r="AK871" s="106" t="str">
        <f t="shared" si="297"/>
        <v/>
      </c>
      <c r="AL871" s="106" t="str">
        <f t="shared" si="298"/>
        <v/>
      </c>
      <c r="AM871" s="106" t="str">
        <f t="shared" si="299"/>
        <v/>
      </c>
      <c r="AN871" s="106" t="str">
        <f t="shared" si="300"/>
        <v/>
      </c>
      <c r="AR871" s="106" t="str">
        <f t="shared" si="301"/>
        <v/>
      </c>
      <c r="AS871" s="106" t="str">
        <f t="shared" si="302"/>
        <v/>
      </c>
      <c r="AT871" s="106" t="str">
        <f t="shared" si="303"/>
        <v/>
      </c>
      <c r="AU871" s="106" t="str">
        <f t="shared" si="304"/>
        <v/>
      </c>
      <c r="AV871" s="106" t="str">
        <f t="shared" si="305"/>
        <v/>
      </c>
    </row>
    <row r="872" spans="4:48">
      <c r="D872" s="159">
        <v>865</v>
      </c>
      <c r="F872" s="159" t="str">
        <f t="shared" si="309"/>
        <v/>
      </c>
      <c r="G872" s="159" t="str">
        <f t="shared" si="309"/>
        <v/>
      </c>
      <c r="H872" s="159" t="str">
        <f t="shared" si="309"/>
        <v/>
      </c>
      <c r="I872" s="159" t="str">
        <f t="shared" si="309"/>
        <v/>
      </c>
      <c r="J872" s="159" t="str">
        <f t="shared" si="309"/>
        <v/>
      </c>
      <c r="K872" s="292"/>
      <c r="L872" s="292"/>
      <c r="N872" s="319">
        <v>-2.9001366128637848E-2</v>
      </c>
      <c r="P872" s="319">
        <v>4.1336890580883166E-3</v>
      </c>
      <c r="R872" s="319">
        <v>0.5045096706637695</v>
      </c>
      <c r="AC872" s="300" t="str">
        <f t="shared" si="294"/>
        <v/>
      </c>
      <c r="AD872" s="300" t="str">
        <f t="shared" si="293"/>
        <v/>
      </c>
      <c r="AE872" s="300" t="str">
        <f t="shared" si="291"/>
        <v/>
      </c>
      <c r="AF872" s="300" t="str">
        <f t="shared" si="292"/>
        <v/>
      </c>
      <c r="AI872" s="63" t="str">
        <f t="shared" si="295"/>
        <v/>
      </c>
      <c r="AJ872" s="106" t="str">
        <f t="shared" si="296"/>
        <v/>
      </c>
      <c r="AK872" s="106" t="str">
        <f t="shared" si="297"/>
        <v/>
      </c>
      <c r="AL872" s="106" t="str">
        <f t="shared" si="298"/>
        <v/>
      </c>
      <c r="AM872" s="106" t="str">
        <f t="shared" si="299"/>
        <v/>
      </c>
      <c r="AN872" s="106" t="str">
        <f t="shared" si="300"/>
        <v/>
      </c>
      <c r="AR872" s="106" t="str">
        <f t="shared" si="301"/>
        <v/>
      </c>
      <c r="AS872" s="106" t="str">
        <f t="shared" si="302"/>
        <v/>
      </c>
      <c r="AT872" s="106" t="str">
        <f t="shared" si="303"/>
        <v/>
      </c>
      <c r="AU872" s="106" t="str">
        <f t="shared" si="304"/>
        <v/>
      </c>
      <c r="AV872" s="106" t="str">
        <f t="shared" si="305"/>
        <v/>
      </c>
    </row>
    <row r="873" spans="4:48">
      <c r="D873" s="159">
        <v>866</v>
      </c>
      <c r="F873" s="159" t="str">
        <f t="shared" si="309"/>
        <v/>
      </c>
      <c r="G873" s="159" t="str">
        <f t="shared" si="309"/>
        <v/>
      </c>
      <c r="H873" s="159" t="str">
        <f t="shared" si="309"/>
        <v/>
      </c>
      <c r="I873" s="159" t="str">
        <f t="shared" si="309"/>
        <v/>
      </c>
      <c r="J873" s="159" t="str">
        <f t="shared" si="309"/>
        <v/>
      </c>
      <c r="K873" s="292"/>
      <c r="L873" s="292"/>
      <c r="N873" s="319">
        <v>-2.4084752413018801E-2</v>
      </c>
      <c r="P873" s="319">
        <v>5.1874601093689797E-3</v>
      </c>
      <c r="R873" s="319">
        <v>0.67129464293813546</v>
      </c>
      <c r="AC873" s="300" t="str">
        <f t="shared" si="294"/>
        <v/>
      </c>
      <c r="AD873" s="300" t="str">
        <f t="shared" si="293"/>
        <v/>
      </c>
      <c r="AE873" s="300" t="str">
        <f t="shared" si="291"/>
        <v/>
      </c>
      <c r="AF873" s="300" t="str">
        <f t="shared" si="292"/>
        <v/>
      </c>
      <c r="AI873" s="63" t="str">
        <f t="shared" si="295"/>
        <v/>
      </c>
      <c r="AJ873" s="106" t="str">
        <f t="shared" si="296"/>
        <v/>
      </c>
      <c r="AK873" s="106" t="str">
        <f t="shared" si="297"/>
        <v/>
      </c>
      <c r="AL873" s="106" t="str">
        <f t="shared" si="298"/>
        <v/>
      </c>
      <c r="AM873" s="106" t="str">
        <f t="shared" si="299"/>
        <v/>
      </c>
      <c r="AN873" s="106" t="str">
        <f t="shared" si="300"/>
        <v/>
      </c>
      <c r="AR873" s="106" t="str">
        <f t="shared" si="301"/>
        <v/>
      </c>
      <c r="AS873" s="106" t="str">
        <f t="shared" si="302"/>
        <v/>
      </c>
      <c r="AT873" s="106" t="str">
        <f t="shared" si="303"/>
        <v/>
      </c>
      <c r="AU873" s="106" t="str">
        <f t="shared" si="304"/>
        <v/>
      </c>
      <c r="AV873" s="106" t="str">
        <f t="shared" si="305"/>
        <v/>
      </c>
    </row>
    <row r="874" spans="4:48">
      <c r="D874" s="159">
        <v>867</v>
      </c>
      <c r="F874" s="159" t="str">
        <f t="shared" si="309"/>
        <v/>
      </c>
      <c r="G874" s="159" t="str">
        <f t="shared" si="309"/>
        <v/>
      </c>
      <c r="H874" s="159" t="str">
        <f t="shared" si="309"/>
        <v/>
      </c>
      <c r="I874" s="159" t="str">
        <f t="shared" si="309"/>
        <v/>
      </c>
      <c r="J874" s="159" t="str">
        <f t="shared" si="309"/>
        <v/>
      </c>
      <c r="K874" s="292"/>
      <c r="L874" s="292"/>
      <c r="N874" s="319">
        <v>-5.1654779282135403E-2</v>
      </c>
      <c r="P874" s="319">
        <v>3.8476754954988447E-3</v>
      </c>
      <c r="R874" s="319">
        <v>0.46201863447254099</v>
      </c>
      <c r="AC874" s="300" t="str">
        <f t="shared" si="294"/>
        <v/>
      </c>
      <c r="AD874" s="300" t="str">
        <f t="shared" si="293"/>
        <v/>
      </c>
      <c r="AE874" s="300" t="str">
        <f t="shared" si="291"/>
        <v/>
      </c>
      <c r="AF874" s="300" t="str">
        <f t="shared" si="292"/>
        <v/>
      </c>
      <c r="AI874" s="63" t="str">
        <f t="shared" si="295"/>
        <v/>
      </c>
      <c r="AJ874" s="106" t="str">
        <f t="shared" si="296"/>
        <v/>
      </c>
      <c r="AK874" s="106" t="str">
        <f t="shared" si="297"/>
        <v/>
      </c>
      <c r="AL874" s="106" t="str">
        <f t="shared" si="298"/>
        <v/>
      </c>
      <c r="AM874" s="106" t="str">
        <f t="shared" si="299"/>
        <v/>
      </c>
      <c r="AN874" s="106" t="str">
        <f t="shared" si="300"/>
        <v/>
      </c>
      <c r="AR874" s="106" t="str">
        <f t="shared" si="301"/>
        <v/>
      </c>
      <c r="AS874" s="106" t="str">
        <f t="shared" si="302"/>
        <v/>
      </c>
      <c r="AT874" s="106" t="str">
        <f t="shared" si="303"/>
        <v/>
      </c>
      <c r="AU874" s="106" t="str">
        <f t="shared" si="304"/>
        <v/>
      </c>
      <c r="AV874" s="106" t="str">
        <f t="shared" si="305"/>
        <v/>
      </c>
    </row>
    <row r="875" spans="4:48">
      <c r="D875" s="159">
        <v>868</v>
      </c>
      <c r="F875" s="159" t="str">
        <f t="shared" si="309"/>
        <v/>
      </c>
      <c r="G875" s="159" t="str">
        <f t="shared" si="309"/>
        <v/>
      </c>
      <c r="H875" s="159" t="str">
        <f t="shared" si="309"/>
        <v/>
      </c>
      <c r="I875" s="159" t="str">
        <f t="shared" si="309"/>
        <v/>
      </c>
      <c r="J875" s="159" t="str">
        <f t="shared" si="309"/>
        <v/>
      </c>
      <c r="K875" s="292"/>
      <c r="L875" s="292"/>
      <c r="N875" s="319">
        <v>-2.4084752413018884E-2</v>
      </c>
      <c r="P875" s="319">
        <v>6.4104388112367124E-3</v>
      </c>
      <c r="R875" s="319">
        <v>0.88857793159856091</v>
      </c>
      <c r="AC875" s="300" t="str">
        <f t="shared" si="294"/>
        <v/>
      </c>
      <c r="AD875" s="300" t="str">
        <f t="shared" si="293"/>
        <v/>
      </c>
      <c r="AE875" s="300" t="str">
        <f t="shared" si="291"/>
        <v/>
      </c>
      <c r="AF875" s="300" t="str">
        <f t="shared" si="292"/>
        <v/>
      </c>
      <c r="AI875" s="63" t="str">
        <f t="shared" si="295"/>
        <v/>
      </c>
      <c r="AJ875" s="106" t="str">
        <f t="shared" si="296"/>
        <v/>
      </c>
      <c r="AK875" s="106" t="str">
        <f t="shared" si="297"/>
        <v/>
      </c>
      <c r="AL875" s="106" t="str">
        <f t="shared" si="298"/>
        <v/>
      </c>
      <c r="AM875" s="106" t="str">
        <f t="shared" si="299"/>
        <v/>
      </c>
      <c r="AN875" s="106" t="str">
        <f t="shared" si="300"/>
        <v/>
      </c>
      <c r="AR875" s="106" t="str">
        <f t="shared" si="301"/>
        <v/>
      </c>
      <c r="AS875" s="106" t="str">
        <f t="shared" si="302"/>
        <v/>
      </c>
      <c r="AT875" s="106" t="str">
        <f t="shared" si="303"/>
        <v/>
      </c>
      <c r="AU875" s="106" t="str">
        <f t="shared" si="304"/>
        <v/>
      </c>
      <c r="AV875" s="106" t="str">
        <f t="shared" si="305"/>
        <v/>
      </c>
    </row>
    <row r="876" spans="4:48">
      <c r="D876" s="159">
        <v>869</v>
      </c>
      <c r="F876" s="159" t="str">
        <f t="shared" si="309"/>
        <v/>
      </c>
      <c r="G876" s="159" t="str">
        <f t="shared" si="309"/>
        <v/>
      </c>
      <c r="H876" s="159" t="str">
        <f t="shared" si="309"/>
        <v/>
      </c>
      <c r="I876" s="159" t="str">
        <f t="shared" si="309"/>
        <v/>
      </c>
      <c r="J876" s="159" t="str">
        <f t="shared" si="309"/>
        <v/>
      </c>
      <c r="K876" s="292"/>
      <c r="L876" s="292"/>
      <c r="N876" s="319">
        <v>-3.9818120558775268E-2</v>
      </c>
      <c r="P876" s="319">
        <v>4.9860503720730405E-3</v>
      </c>
      <c r="R876" s="319">
        <v>0.63803384733677238</v>
      </c>
      <c r="AC876" s="300" t="str">
        <f t="shared" si="294"/>
        <v/>
      </c>
      <c r="AD876" s="300" t="str">
        <f t="shared" si="293"/>
        <v/>
      </c>
      <c r="AE876" s="300" t="str">
        <f t="shared" si="291"/>
        <v/>
      </c>
      <c r="AF876" s="300" t="str">
        <f t="shared" si="292"/>
        <v/>
      </c>
      <c r="AI876" s="63" t="str">
        <f t="shared" si="295"/>
        <v/>
      </c>
      <c r="AJ876" s="106" t="str">
        <f t="shared" si="296"/>
        <v/>
      </c>
      <c r="AK876" s="106" t="str">
        <f t="shared" si="297"/>
        <v/>
      </c>
      <c r="AL876" s="106" t="str">
        <f t="shared" si="298"/>
        <v/>
      </c>
      <c r="AM876" s="106" t="str">
        <f t="shared" si="299"/>
        <v/>
      </c>
      <c r="AN876" s="106" t="str">
        <f t="shared" si="300"/>
        <v/>
      </c>
      <c r="AR876" s="106" t="str">
        <f t="shared" si="301"/>
        <v/>
      </c>
      <c r="AS876" s="106" t="str">
        <f t="shared" si="302"/>
        <v/>
      </c>
      <c r="AT876" s="106" t="str">
        <f t="shared" si="303"/>
        <v/>
      </c>
      <c r="AU876" s="106" t="str">
        <f t="shared" si="304"/>
        <v/>
      </c>
      <c r="AV876" s="106" t="str">
        <f t="shared" si="305"/>
        <v/>
      </c>
    </row>
    <row r="877" spans="4:48">
      <c r="D877" s="159">
        <v>870</v>
      </c>
      <c r="F877" s="159" t="str">
        <f t="shared" si="309"/>
        <v/>
      </c>
      <c r="G877" s="159" t="str">
        <f t="shared" si="309"/>
        <v/>
      </c>
      <c r="H877" s="159" t="str">
        <f t="shared" si="309"/>
        <v/>
      </c>
      <c r="I877" s="159" t="str">
        <f t="shared" si="309"/>
        <v/>
      </c>
      <c r="J877" s="159" t="str">
        <f t="shared" si="309"/>
        <v/>
      </c>
      <c r="K877" s="292"/>
      <c r="L877" s="292"/>
      <c r="N877" s="319">
        <v>-3.8340308209970822E-2</v>
      </c>
      <c r="P877" s="319">
        <v>3.7163493054043462E-3</v>
      </c>
      <c r="R877" s="319">
        <v>0.44289155849656692</v>
      </c>
      <c r="AC877" s="300" t="str">
        <f t="shared" si="294"/>
        <v/>
      </c>
      <c r="AD877" s="300" t="str">
        <f t="shared" si="293"/>
        <v/>
      </c>
      <c r="AE877" s="300" t="str">
        <f t="shared" si="291"/>
        <v/>
      </c>
      <c r="AF877" s="300" t="str">
        <f t="shared" si="292"/>
        <v/>
      </c>
      <c r="AI877" s="63" t="str">
        <f t="shared" si="295"/>
        <v/>
      </c>
      <c r="AJ877" s="106" t="str">
        <f t="shared" si="296"/>
        <v/>
      </c>
      <c r="AK877" s="106" t="str">
        <f t="shared" si="297"/>
        <v/>
      </c>
      <c r="AL877" s="106" t="str">
        <f t="shared" si="298"/>
        <v/>
      </c>
      <c r="AM877" s="106" t="str">
        <f t="shared" si="299"/>
        <v/>
      </c>
      <c r="AN877" s="106" t="str">
        <f t="shared" si="300"/>
        <v/>
      </c>
      <c r="AR877" s="106" t="str">
        <f t="shared" si="301"/>
        <v/>
      </c>
      <c r="AS877" s="106" t="str">
        <f t="shared" si="302"/>
        <v/>
      </c>
      <c r="AT877" s="106" t="str">
        <f t="shared" si="303"/>
        <v/>
      </c>
      <c r="AU877" s="106" t="str">
        <f t="shared" si="304"/>
        <v/>
      </c>
      <c r="AV877" s="106" t="str">
        <f t="shared" si="305"/>
        <v/>
      </c>
    </row>
    <row r="878" spans="4:48">
      <c r="D878" s="159">
        <v>871</v>
      </c>
      <c r="F878" s="159" t="str">
        <f t="shared" ref="F878:J887" si="310">IF($C$5=0,IF($D878&gt;$A$5,"",INDIRECT(CONCATENATE("B",RANDBETWEEN(11,$D$5)))),IF($D878&gt;$A$5,"",$C$3*INDIRECT(CONCATENATE("B",RANDBETWEEN(11,$D$5)))))</f>
        <v/>
      </c>
      <c r="G878" s="159" t="str">
        <f t="shared" si="310"/>
        <v/>
      </c>
      <c r="H878" s="159" t="str">
        <f t="shared" si="310"/>
        <v/>
      </c>
      <c r="I878" s="159" t="str">
        <f t="shared" si="310"/>
        <v/>
      </c>
      <c r="J878" s="159" t="str">
        <f t="shared" si="310"/>
        <v/>
      </c>
      <c r="K878" s="292"/>
      <c r="L878" s="292"/>
      <c r="N878" s="319">
        <v>-3.1983400657087886E-2</v>
      </c>
      <c r="P878" s="319">
        <v>3.3602521956134289E-3</v>
      </c>
      <c r="R878" s="319">
        <v>0.39245344141400307</v>
      </c>
      <c r="AC878" s="300" t="str">
        <f t="shared" si="294"/>
        <v/>
      </c>
      <c r="AD878" s="300" t="str">
        <f t="shared" si="293"/>
        <v/>
      </c>
      <c r="AE878" s="300" t="str">
        <f t="shared" si="291"/>
        <v/>
      </c>
      <c r="AF878" s="300" t="str">
        <f t="shared" si="292"/>
        <v/>
      </c>
      <c r="AI878" s="63" t="str">
        <f t="shared" si="295"/>
        <v/>
      </c>
      <c r="AJ878" s="106" t="str">
        <f t="shared" si="296"/>
        <v/>
      </c>
      <c r="AK878" s="106" t="str">
        <f t="shared" si="297"/>
        <v/>
      </c>
      <c r="AL878" s="106" t="str">
        <f t="shared" si="298"/>
        <v/>
      </c>
      <c r="AM878" s="106" t="str">
        <f t="shared" si="299"/>
        <v/>
      </c>
      <c r="AN878" s="106" t="str">
        <f t="shared" si="300"/>
        <v/>
      </c>
      <c r="AR878" s="106" t="str">
        <f t="shared" si="301"/>
        <v/>
      </c>
      <c r="AS878" s="106" t="str">
        <f t="shared" si="302"/>
        <v/>
      </c>
      <c r="AT878" s="106" t="str">
        <f t="shared" si="303"/>
        <v/>
      </c>
      <c r="AU878" s="106" t="str">
        <f t="shared" si="304"/>
        <v/>
      </c>
      <c r="AV878" s="106" t="str">
        <f t="shared" si="305"/>
        <v/>
      </c>
    </row>
    <row r="879" spans="4:48">
      <c r="D879" s="159">
        <v>872</v>
      </c>
      <c r="F879" s="159" t="str">
        <f t="shared" si="310"/>
        <v/>
      </c>
      <c r="G879" s="159" t="str">
        <f t="shared" si="310"/>
        <v/>
      </c>
      <c r="H879" s="159" t="str">
        <f t="shared" si="310"/>
        <v/>
      </c>
      <c r="I879" s="159" t="str">
        <f t="shared" si="310"/>
        <v/>
      </c>
      <c r="J879" s="159" t="str">
        <f t="shared" si="310"/>
        <v/>
      </c>
      <c r="K879" s="292"/>
      <c r="L879" s="292"/>
      <c r="N879" s="319">
        <v>-2.4084752413018964E-2</v>
      </c>
      <c r="P879" s="319">
        <v>3.739710487804828E-3</v>
      </c>
      <c r="R879" s="319">
        <v>0.44622990419046138</v>
      </c>
      <c r="AC879" s="300" t="str">
        <f t="shared" si="294"/>
        <v/>
      </c>
      <c r="AD879" s="300" t="str">
        <f t="shared" si="293"/>
        <v/>
      </c>
      <c r="AE879" s="300" t="str">
        <f t="shared" si="291"/>
        <v/>
      </c>
      <c r="AF879" s="300" t="str">
        <f t="shared" si="292"/>
        <v/>
      </c>
      <c r="AI879" s="63" t="str">
        <f t="shared" si="295"/>
        <v/>
      </c>
      <c r="AJ879" s="106" t="str">
        <f t="shared" si="296"/>
        <v/>
      </c>
      <c r="AK879" s="106" t="str">
        <f t="shared" si="297"/>
        <v/>
      </c>
      <c r="AL879" s="106" t="str">
        <f t="shared" si="298"/>
        <v/>
      </c>
      <c r="AM879" s="106" t="str">
        <f t="shared" si="299"/>
        <v/>
      </c>
      <c r="AN879" s="106" t="str">
        <f t="shared" si="300"/>
        <v/>
      </c>
      <c r="AR879" s="106" t="str">
        <f t="shared" si="301"/>
        <v/>
      </c>
      <c r="AS879" s="106" t="str">
        <f t="shared" si="302"/>
        <v/>
      </c>
      <c r="AT879" s="106" t="str">
        <f t="shared" si="303"/>
        <v/>
      </c>
      <c r="AU879" s="106" t="str">
        <f t="shared" si="304"/>
        <v/>
      </c>
      <c r="AV879" s="106" t="str">
        <f t="shared" si="305"/>
        <v/>
      </c>
    </row>
    <row r="880" spans="4:48">
      <c r="D880" s="159">
        <v>873</v>
      </c>
      <c r="F880" s="159" t="str">
        <f t="shared" si="310"/>
        <v/>
      </c>
      <c r="G880" s="159" t="str">
        <f t="shared" si="310"/>
        <v/>
      </c>
      <c r="H880" s="159" t="str">
        <f t="shared" si="310"/>
        <v/>
      </c>
      <c r="I880" s="159" t="str">
        <f t="shared" si="310"/>
        <v/>
      </c>
      <c r="J880" s="159" t="str">
        <f t="shared" si="310"/>
        <v/>
      </c>
      <c r="K880" s="292"/>
      <c r="L880" s="292"/>
      <c r="N880" s="319">
        <v>-2.4084752413018825E-2</v>
      </c>
      <c r="P880" s="319">
        <v>5.815050503657283E-3</v>
      </c>
      <c r="R880" s="319">
        <v>0.77929154348201046</v>
      </c>
      <c r="AC880" s="300" t="str">
        <f t="shared" si="294"/>
        <v/>
      </c>
      <c r="AD880" s="300" t="str">
        <f t="shared" si="293"/>
        <v/>
      </c>
      <c r="AE880" s="300" t="str">
        <f t="shared" si="291"/>
        <v/>
      </c>
      <c r="AF880" s="300" t="str">
        <f t="shared" si="292"/>
        <v/>
      </c>
      <c r="AI880" s="63" t="str">
        <f t="shared" si="295"/>
        <v/>
      </c>
      <c r="AJ880" s="106" t="str">
        <f t="shared" si="296"/>
        <v/>
      </c>
      <c r="AK880" s="106" t="str">
        <f t="shared" si="297"/>
        <v/>
      </c>
      <c r="AL880" s="106" t="str">
        <f t="shared" si="298"/>
        <v/>
      </c>
      <c r="AM880" s="106" t="str">
        <f t="shared" si="299"/>
        <v/>
      </c>
      <c r="AN880" s="106" t="str">
        <f t="shared" si="300"/>
        <v/>
      </c>
      <c r="AR880" s="106" t="str">
        <f t="shared" si="301"/>
        <v/>
      </c>
      <c r="AS880" s="106" t="str">
        <f t="shared" si="302"/>
        <v/>
      </c>
      <c r="AT880" s="106" t="str">
        <f t="shared" si="303"/>
        <v/>
      </c>
      <c r="AU880" s="106" t="str">
        <f t="shared" si="304"/>
        <v/>
      </c>
      <c r="AV880" s="106" t="str">
        <f t="shared" si="305"/>
        <v/>
      </c>
    </row>
    <row r="881" spans="4:48">
      <c r="D881" s="159">
        <v>874</v>
      </c>
      <c r="F881" s="159" t="str">
        <f t="shared" si="310"/>
        <v/>
      </c>
      <c r="G881" s="159" t="str">
        <f t="shared" si="310"/>
        <v/>
      </c>
      <c r="H881" s="159" t="str">
        <f t="shared" si="310"/>
        <v/>
      </c>
      <c r="I881" s="159" t="str">
        <f t="shared" si="310"/>
        <v/>
      </c>
      <c r="J881" s="159" t="str">
        <f t="shared" si="310"/>
        <v/>
      </c>
      <c r="K881" s="292"/>
      <c r="L881" s="292"/>
      <c r="N881" s="319">
        <v>-2.4084752413018825E-2</v>
      </c>
      <c r="P881" s="319">
        <v>4.8313629995780615E-3</v>
      </c>
      <c r="R881" s="319">
        <v>0.61287240435507062</v>
      </c>
      <c r="AC881" s="300" t="str">
        <f t="shared" si="294"/>
        <v/>
      </c>
      <c r="AD881" s="300" t="str">
        <f t="shared" si="293"/>
        <v/>
      </c>
      <c r="AE881" s="300" t="str">
        <f t="shared" si="291"/>
        <v/>
      </c>
      <c r="AF881" s="300" t="str">
        <f t="shared" si="292"/>
        <v/>
      </c>
      <c r="AI881" s="63" t="str">
        <f t="shared" si="295"/>
        <v/>
      </c>
      <c r="AJ881" s="106" t="str">
        <f t="shared" si="296"/>
        <v/>
      </c>
      <c r="AK881" s="106" t="str">
        <f t="shared" si="297"/>
        <v/>
      </c>
      <c r="AL881" s="106" t="str">
        <f t="shared" si="298"/>
        <v/>
      </c>
      <c r="AM881" s="106" t="str">
        <f t="shared" si="299"/>
        <v/>
      </c>
      <c r="AN881" s="106" t="str">
        <f t="shared" si="300"/>
        <v/>
      </c>
      <c r="AR881" s="106" t="str">
        <f t="shared" si="301"/>
        <v/>
      </c>
      <c r="AS881" s="106" t="str">
        <f t="shared" si="302"/>
        <v/>
      </c>
      <c r="AT881" s="106" t="str">
        <f t="shared" si="303"/>
        <v/>
      </c>
      <c r="AU881" s="106" t="str">
        <f t="shared" si="304"/>
        <v/>
      </c>
      <c r="AV881" s="106" t="str">
        <f t="shared" si="305"/>
        <v/>
      </c>
    </row>
    <row r="882" spans="4:48">
      <c r="D882" s="159">
        <v>875</v>
      </c>
      <c r="F882" s="159" t="str">
        <f t="shared" si="310"/>
        <v/>
      </c>
      <c r="G882" s="159" t="str">
        <f t="shared" si="310"/>
        <v/>
      </c>
      <c r="H882" s="159" t="str">
        <f t="shared" si="310"/>
        <v/>
      </c>
      <c r="I882" s="159" t="str">
        <f t="shared" si="310"/>
        <v/>
      </c>
      <c r="J882" s="159" t="str">
        <f t="shared" si="310"/>
        <v/>
      </c>
      <c r="K882" s="292"/>
      <c r="L882" s="292"/>
      <c r="N882" s="319">
        <v>-3.1983400657088046E-2</v>
      </c>
      <c r="P882" s="319">
        <v>4.358459977784738E-3</v>
      </c>
      <c r="R882" s="319">
        <v>0.53861080497681169</v>
      </c>
      <c r="AC882" s="300" t="str">
        <f t="shared" si="294"/>
        <v/>
      </c>
      <c r="AD882" s="300" t="str">
        <f t="shared" si="293"/>
        <v/>
      </c>
      <c r="AE882" s="300" t="str">
        <f t="shared" si="291"/>
        <v/>
      </c>
      <c r="AF882" s="300" t="str">
        <f t="shared" si="292"/>
        <v/>
      </c>
      <c r="AI882" s="63" t="str">
        <f t="shared" si="295"/>
        <v/>
      </c>
      <c r="AJ882" s="106" t="str">
        <f t="shared" si="296"/>
        <v/>
      </c>
      <c r="AK882" s="106" t="str">
        <f t="shared" si="297"/>
        <v/>
      </c>
      <c r="AL882" s="106" t="str">
        <f t="shared" si="298"/>
        <v/>
      </c>
      <c r="AM882" s="106" t="str">
        <f t="shared" si="299"/>
        <v/>
      </c>
      <c r="AN882" s="106" t="str">
        <f t="shared" si="300"/>
        <v/>
      </c>
      <c r="AR882" s="106" t="str">
        <f t="shared" si="301"/>
        <v/>
      </c>
      <c r="AS882" s="106" t="str">
        <f t="shared" si="302"/>
        <v/>
      </c>
      <c r="AT882" s="106" t="str">
        <f t="shared" si="303"/>
        <v/>
      </c>
      <c r="AU882" s="106" t="str">
        <f t="shared" si="304"/>
        <v/>
      </c>
      <c r="AV882" s="106" t="str">
        <f t="shared" si="305"/>
        <v/>
      </c>
    </row>
    <row r="883" spans="4:48">
      <c r="D883" s="159">
        <v>876</v>
      </c>
      <c r="F883" s="159" t="str">
        <f t="shared" si="310"/>
        <v/>
      </c>
      <c r="G883" s="159" t="str">
        <f t="shared" si="310"/>
        <v/>
      </c>
      <c r="H883" s="159" t="str">
        <f t="shared" si="310"/>
        <v/>
      </c>
      <c r="I883" s="159" t="str">
        <f t="shared" si="310"/>
        <v/>
      </c>
      <c r="J883" s="159" t="str">
        <f t="shared" si="310"/>
        <v/>
      </c>
      <c r="K883" s="292"/>
      <c r="L883" s="292"/>
      <c r="N883" s="319">
        <v>-3.049352992010956E-2</v>
      </c>
      <c r="P883" s="319">
        <v>4.6533144446826054E-3</v>
      </c>
      <c r="R883" s="319">
        <v>0.58443164036337136</v>
      </c>
      <c r="AC883" s="300" t="str">
        <f t="shared" si="294"/>
        <v/>
      </c>
      <c r="AD883" s="300" t="str">
        <f t="shared" si="293"/>
        <v/>
      </c>
      <c r="AE883" s="300" t="str">
        <f t="shared" si="291"/>
        <v/>
      </c>
      <c r="AF883" s="300" t="str">
        <f t="shared" si="292"/>
        <v/>
      </c>
      <c r="AI883" s="63" t="str">
        <f t="shared" si="295"/>
        <v/>
      </c>
      <c r="AJ883" s="106" t="str">
        <f t="shared" si="296"/>
        <v/>
      </c>
      <c r="AK883" s="106" t="str">
        <f t="shared" si="297"/>
        <v/>
      </c>
      <c r="AL883" s="106" t="str">
        <f t="shared" si="298"/>
        <v/>
      </c>
      <c r="AM883" s="106" t="str">
        <f t="shared" si="299"/>
        <v/>
      </c>
      <c r="AN883" s="106" t="str">
        <f t="shared" si="300"/>
        <v/>
      </c>
      <c r="AR883" s="106" t="str">
        <f t="shared" si="301"/>
        <v/>
      </c>
      <c r="AS883" s="106" t="str">
        <f t="shared" si="302"/>
        <v/>
      </c>
      <c r="AT883" s="106" t="str">
        <f t="shared" si="303"/>
        <v/>
      </c>
      <c r="AU883" s="106" t="str">
        <f t="shared" si="304"/>
        <v/>
      </c>
      <c r="AV883" s="106" t="str">
        <f t="shared" si="305"/>
        <v/>
      </c>
    </row>
    <row r="884" spans="4:48">
      <c r="D884" s="159">
        <v>877</v>
      </c>
      <c r="F884" s="159" t="str">
        <f t="shared" si="310"/>
        <v/>
      </c>
      <c r="G884" s="159" t="str">
        <f t="shared" si="310"/>
        <v/>
      </c>
      <c r="H884" s="159" t="str">
        <f t="shared" si="310"/>
        <v/>
      </c>
      <c r="I884" s="159" t="str">
        <f t="shared" si="310"/>
        <v/>
      </c>
      <c r="J884" s="159" t="str">
        <f t="shared" si="310"/>
        <v/>
      </c>
      <c r="K884" s="292"/>
      <c r="L884" s="292"/>
      <c r="N884" s="319">
        <v>-4.72692526802947E-2</v>
      </c>
      <c r="P884" s="319">
        <v>4.761279452376619E-3</v>
      </c>
      <c r="R884" s="319">
        <v>0.60172914178247927</v>
      </c>
      <c r="AC884" s="300" t="str">
        <f t="shared" si="294"/>
        <v/>
      </c>
      <c r="AD884" s="300" t="str">
        <f t="shared" si="293"/>
        <v/>
      </c>
      <c r="AE884" s="300" t="str">
        <f t="shared" si="291"/>
        <v/>
      </c>
      <c r="AF884" s="300" t="str">
        <f t="shared" si="292"/>
        <v/>
      </c>
      <c r="AI884" s="63" t="str">
        <f t="shared" si="295"/>
        <v/>
      </c>
      <c r="AJ884" s="106" t="str">
        <f t="shared" si="296"/>
        <v/>
      </c>
      <c r="AK884" s="106" t="str">
        <f t="shared" si="297"/>
        <v/>
      </c>
      <c r="AL884" s="106" t="str">
        <f t="shared" si="298"/>
        <v/>
      </c>
      <c r="AM884" s="106" t="str">
        <f t="shared" si="299"/>
        <v/>
      </c>
      <c r="AN884" s="106" t="str">
        <f t="shared" si="300"/>
        <v/>
      </c>
      <c r="AR884" s="106" t="str">
        <f t="shared" si="301"/>
        <v/>
      </c>
      <c r="AS884" s="106" t="str">
        <f t="shared" si="302"/>
        <v/>
      </c>
      <c r="AT884" s="106" t="str">
        <f t="shared" si="303"/>
        <v/>
      </c>
      <c r="AU884" s="106" t="str">
        <f t="shared" si="304"/>
        <v/>
      </c>
      <c r="AV884" s="106" t="str">
        <f t="shared" si="305"/>
        <v/>
      </c>
    </row>
    <row r="885" spans="4:48">
      <c r="D885" s="159">
        <v>878</v>
      </c>
      <c r="F885" s="159" t="str">
        <f t="shared" si="310"/>
        <v/>
      </c>
      <c r="G885" s="159" t="str">
        <f t="shared" si="310"/>
        <v/>
      </c>
      <c r="H885" s="159" t="str">
        <f t="shared" si="310"/>
        <v/>
      </c>
      <c r="I885" s="159" t="str">
        <f t="shared" si="310"/>
        <v/>
      </c>
      <c r="J885" s="159" t="str">
        <f t="shared" si="310"/>
        <v/>
      </c>
      <c r="K885" s="292"/>
      <c r="L885" s="292"/>
      <c r="N885" s="319">
        <v>-4.244513769581932E-2</v>
      </c>
      <c r="P885" s="319">
        <v>3.1032791892081357E-3</v>
      </c>
      <c r="R885" s="319">
        <v>0.35750235249869977</v>
      </c>
      <c r="AC885" s="300" t="str">
        <f t="shared" si="294"/>
        <v/>
      </c>
      <c r="AD885" s="300" t="str">
        <f t="shared" si="293"/>
        <v/>
      </c>
      <c r="AE885" s="300" t="str">
        <f t="shared" si="291"/>
        <v/>
      </c>
      <c r="AF885" s="300" t="str">
        <f t="shared" si="292"/>
        <v/>
      </c>
      <c r="AI885" s="63" t="str">
        <f t="shared" si="295"/>
        <v/>
      </c>
      <c r="AJ885" s="106" t="str">
        <f t="shared" si="296"/>
        <v/>
      </c>
      <c r="AK885" s="106" t="str">
        <f t="shared" si="297"/>
        <v/>
      </c>
      <c r="AL885" s="106" t="str">
        <f t="shared" si="298"/>
        <v/>
      </c>
      <c r="AM885" s="106" t="str">
        <f t="shared" si="299"/>
        <v/>
      </c>
      <c r="AN885" s="106" t="str">
        <f t="shared" si="300"/>
        <v/>
      </c>
      <c r="AR885" s="106" t="str">
        <f t="shared" si="301"/>
        <v/>
      </c>
      <c r="AS885" s="106" t="str">
        <f t="shared" si="302"/>
        <v/>
      </c>
      <c r="AT885" s="106" t="str">
        <f t="shared" si="303"/>
        <v/>
      </c>
      <c r="AU885" s="106" t="str">
        <f t="shared" si="304"/>
        <v/>
      </c>
      <c r="AV885" s="106" t="str">
        <f t="shared" si="305"/>
        <v/>
      </c>
    </row>
    <row r="886" spans="4:48">
      <c r="D886" s="159">
        <v>879</v>
      </c>
      <c r="F886" s="159" t="str">
        <f t="shared" si="310"/>
        <v/>
      </c>
      <c r="G886" s="159" t="str">
        <f t="shared" si="310"/>
        <v/>
      </c>
      <c r="H886" s="159" t="str">
        <f t="shared" si="310"/>
        <v/>
      </c>
      <c r="I886" s="159" t="str">
        <f t="shared" si="310"/>
        <v/>
      </c>
      <c r="J886" s="159" t="str">
        <f t="shared" si="310"/>
        <v/>
      </c>
      <c r="K886" s="292"/>
      <c r="L886" s="292"/>
      <c r="N886" s="319">
        <v>-3.1983400657087845E-2</v>
      </c>
      <c r="P886" s="319">
        <v>4.9159668248715963E-3</v>
      </c>
      <c r="R886" s="319">
        <v>0.62671674549140644</v>
      </c>
      <c r="AC886" s="300" t="str">
        <f t="shared" si="294"/>
        <v/>
      </c>
      <c r="AD886" s="300" t="str">
        <f t="shared" si="293"/>
        <v/>
      </c>
      <c r="AE886" s="300" t="str">
        <f t="shared" si="291"/>
        <v/>
      </c>
      <c r="AF886" s="300" t="str">
        <f t="shared" si="292"/>
        <v/>
      </c>
      <c r="AI886" s="63" t="str">
        <f t="shared" si="295"/>
        <v/>
      </c>
      <c r="AJ886" s="106" t="str">
        <f t="shared" si="296"/>
        <v/>
      </c>
      <c r="AK886" s="106" t="str">
        <f t="shared" si="297"/>
        <v/>
      </c>
      <c r="AL886" s="106" t="str">
        <f t="shared" si="298"/>
        <v/>
      </c>
      <c r="AM886" s="106" t="str">
        <f t="shared" si="299"/>
        <v/>
      </c>
      <c r="AN886" s="106" t="str">
        <f t="shared" si="300"/>
        <v/>
      </c>
      <c r="AR886" s="106" t="str">
        <f t="shared" si="301"/>
        <v/>
      </c>
      <c r="AS886" s="106" t="str">
        <f t="shared" si="302"/>
        <v/>
      </c>
      <c r="AT886" s="106" t="str">
        <f t="shared" si="303"/>
        <v/>
      </c>
      <c r="AU886" s="106" t="str">
        <f t="shared" si="304"/>
        <v/>
      </c>
      <c r="AV886" s="106" t="str">
        <f t="shared" si="305"/>
        <v/>
      </c>
    </row>
    <row r="887" spans="4:48">
      <c r="D887" s="159">
        <v>880</v>
      </c>
      <c r="F887" s="159" t="str">
        <f t="shared" si="310"/>
        <v/>
      </c>
      <c r="G887" s="159" t="str">
        <f t="shared" si="310"/>
        <v/>
      </c>
      <c r="H887" s="159" t="str">
        <f t="shared" si="310"/>
        <v/>
      </c>
      <c r="I887" s="159" t="str">
        <f t="shared" si="310"/>
        <v/>
      </c>
      <c r="J887" s="159" t="str">
        <f t="shared" si="310"/>
        <v/>
      </c>
      <c r="K887" s="292"/>
      <c r="L887" s="292"/>
      <c r="N887" s="319">
        <v>-1.6121654195544437E-2</v>
      </c>
      <c r="P887" s="319">
        <v>6.363716446435754E-3</v>
      </c>
      <c r="R887" s="319">
        <v>0.87986915112184172</v>
      </c>
      <c r="AC887" s="300" t="str">
        <f t="shared" si="294"/>
        <v/>
      </c>
      <c r="AD887" s="300" t="str">
        <f t="shared" si="293"/>
        <v/>
      </c>
      <c r="AE887" s="300" t="str">
        <f t="shared" si="291"/>
        <v/>
      </c>
      <c r="AF887" s="300" t="str">
        <f t="shared" si="292"/>
        <v/>
      </c>
      <c r="AI887" s="63" t="str">
        <f t="shared" si="295"/>
        <v/>
      </c>
      <c r="AJ887" s="106" t="str">
        <f t="shared" si="296"/>
        <v/>
      </c>
      <c r="AK887" s="106" t="str">
        <f t="shared" si="297"/>
        <v/>
      </c>
      <c r="AL887" s="106" t="str">
        <f t="shared" si="298"/>
        <v/>
      </c>
      <c r="AM887" s="106" t="str">
        <f t="shared" si="299"/>
        <v/>
      </c>
      <c r="AN887" s="106" t="str">
        <f t="shared" si="300"/>
        <v/>
      </c>
      <c r="AR887" s="106" t="str">
        <f t="shared" si="301"/>
        <v/>
      </c>
      <c r="AS887" s="106" t="str">
        <f t="shared" si="302"/>
        <v/>
      </c>
      <c r="AT887" s="106" t="str">
        <f t="shared" si="303"/>
        <v/>
      </c>
      <c r="AU887" s="106" t="str">
        <f t="shared" si="304"/>
        <v/>
      </c>
      <c r="AV887" s="106" t="str">
        <f t="shared" si="305"/>
        <v/>
      </c>
    </row>
    <row r="888" spans="4:48">
      <c r="D888" s="159">
        <v>881</v>
      </c>
      <c r="F888" s="159" t="str">
        <f t="shared" ref="F888:J897" si="311">IF($C$5=0,IF($D888&gt;$A$5,"",INDIRECT(CONCATENATE("B",RANDBETWEEN(11,$D$5)))),IF($D888&gt;$A$5,"",$C$3*INDIRECT(CONCATENATE("B",RANDBETWEEN(11,$D$5)))))</f>
        <v/>
      </c>
      <c r="G888" s="159" t="str">
        <f t="shared" si="311"/>
        <v/>
      </c>
      <c r="H888" s="159" t="str">
        <f t="shared" si="311"/>
        <v/>
      </c>
      <c r="I888" s="159" t="str">
        <f t="shared" si="311"/>
        <v/>
      </c>
      <c r="J888" s="159" t="str">
        <f t="shared" si="311"/>
        <v/>
      </c>
      <c r="K888" s="292"/>
      <c r="L888" s="292"/>
      <c r="N888" s="319">
        <v>-2.4084752413018724E-2</v>
      </c>
      <c r="P888" s="319">
        <v>5.8762931465503364E-3</v>
      </c>
      <c r="R888" s="319">
        <v>0.79042195986236807</v>
      </c>
      <c r="AC888" s="300" t="str">
        <f t="shared" si="294"/>
        <v/>
      </c>
      <c r="AD888" s="300" t="str">
        <f t="shared" si="293"/>
        <v/>
      </c>
      <c r="AE888" s="300" t="str">
        <f t="shared" si="291"/>
        <v/>
      </c>
      <c r="AF888" s="300" t="str">
        <f t="shared" si="292"/>
        <v/>
      </c>
      <c r="AI888" s="63" t="str">
        <f t="shared" si="295"/>
        <v/>
      </c>
      <c r="AJ888" s="106" t="str">
        <f t="shared" si="296"/>
        <v/>
      </c>
      <c r="AK888" s="106" t="str">
        <f t="shared" si="297"/>
        <v/>
      </c>
      <c r="AL888" s="106" t="str">
        <f t="shared" si="298"/>
        <v/>
      </c>
      <c r="AM888" s="106" t="str">
        <f t="shared" si="299"/>
        <v/>
      </c>
      <c r="AN888" s="106" t="str">
        <f t="shared" si="300"/>
        <v/>
      </c>
      <c r="AR888" s="106" t="str">
        <f t="shared" si="301"/>
        <v/>
      </c>
      <c r="AS888" s="106" t="str">
        <f t="shared" si="302"/>
        <v/>
      </c>
      <c r="AT888" s="106" t="str">
        <f t="shared" si="303"/>
        <v/>
      </c>
      <c r="AU888" s="106" t="str">
        <f t="shared" si="304"/>
        <v/>
      </c>
      <c r="AV888" s="106" t="str">
        <f t="shared" si="305"/>
        <v/>
      </c>
    </row>
    <row r="889" spans="4:48">
      <c r="D889" s="159">
        <v>882</v>
      </c>
      <c r="F889" s="159" t="str">
        <f t="shared" si="311"/>
        <v/>
      </c>
      <c r="G889" s="159" t="str">
        <f t="shared" si="311"/>
        <v/>
      </c>
      <c r="H889" s="159" t="str">
        <f t="shared" si="311"/>
        <v/>
      </c>
      <c r="I889" s="159" t="str">
        <f t="shared" si="311"/>
        <v/>
      </c>
      <c r="J889" s="159" t="str">
        <f t="shared" si="311"/>
        <v/>
      </c>
      <c r="K889" s="292"/>
      <c r="L889" s="292"/>
      <c r="N889" s="319">
        <v>-3.1983400657087865E-2</v>
      </c>
      <c r="P889" s="319">
        <v>5.4823145762668505E-3</v>
      </c>
      <c r="R889" s="319">
        <v>0.72106688973947075</v>
      </c>
      <c r="AC889" s="300" t="str">
        <f t="shared" si="294"/>
        <v/>
      </c>
      <c r="AD889" s="300" t="str">
        <f t="shared" si="293"/>
        <v/>
      </c>
      <c r="AE889" s="300" t="str">
        <f t="shared" si="291"/>
        <v/>
      </c>
      <c r="AF889" s="300" t="str">
        <f t="shared" si="292"/>
        <v/>
      </c>
      <c r="AI889" s="63" t="str">
        <f t="shared" si="295"/>
        <v/>
      </c>
      <c r="AJ889" s="106" t="str">
        <f t="shared" si="296"/>
        <v/>
      </c>
      <c r="AK889" s="106" t="str">
        <f t="shared" si="297"/>
        <v/>
      </c>
      <c r="AL889" s="106" t="str">
        <f t="shared" si="298"/>
        <v/>
      </c>
      <c r="AM889" s="106" t="str">
        <f t="shared" si="299"/>
        <v/>
      </c>
      <c r="AN889" s="106" t="str">
        <f t="shared" si="300"/>
        <v/>
      </c>
      <c r="AR889" s="106" t="str">
        <f t="shared" si="301"/>
        <v/>
      </c>
      <c r="AS889" s="106" t="str">
        <f t="shared" si="302"/>
        <v/>
      </c>
      <c r="AT889" s="106" t="str">
        <f t="shared" si="303"/>
        <v/>
      </c>
      <c r="AU889" s="106" t="str">
        <f t="shared" si="304"/>
        <v/>
      </c>
      <c r="AV889" s="106" t="str">
        <f t="shared" si="305"/>
        <v/>
      </c>
    </row>
    <row r="890" spans="4:48">
      <c r="D890" s="159">
        <v>883</v>
      </c>
      <c r="F890" s="159" t="str">
        <f t="shared" si="311"/>
        <v/>
      </c>
      <c r="G890" s="159" t="str">
        <f t="shared" si="311"/>
        <v/>
      </c>
      <c r="H890" s="159" t="str">
        <f t="shared" si="311"/>
        <v/>
      </c>
      <c r="I890" s="159" t="str">
        <f t="shared" si="311"/>
        <v/>
      </c>
      <c r="J890" s="159" t="str">
        <f t="shared" si="311"/>
        <v/>
      </c>
      <c r="K890" s="292"/>
      <c r="L890" s="292"/>
      <c r="N890" s="319">
        <v>-2.4084752413018891E-2</v>
      </c>
      <c r="P890" s="319">
        <v>5.0327727368740059E-3</v>
      </c>
      <c r="R890" s="319">
        <v>0.64562228889472917</v>
      </c>
      <c r="AC890" s="300" t="str">
        <f t="shared" si="294"/>
        <v/>
      </c>
      <c r="AD890" s="300" t="str">
        <f t="shared" si="293"/>
        <v/>
      </c>
      <c r="AE890" s="300" t="str">
        <f t="shared" si="291"/>
        <v/>
      </c>
      <c r="AF890" s="300" t="str">
        <f t="shared" si="292"/>
        <v/>
      </c>
      <c r="AI890" s="63" t="str">
        <f t="shared" si="295"/>
        <v/>
      </c>
      <c r="AJ890" s="106" t="str">
        <f t="shared" si="296"/>
        <v/>
      </c>
      <c r="AK890" s="106" t="str">
        <f t="shared" si="297"/>
        <v/>
      </c>
      <c r="AL890" s="106" t="str">
        <f t="shared" si="298"/>
        <v/>
      </c>
      <c r="AM890" s="106" t="str">
        <f t="shared" si="299"/>
        <v/>
      </c>
      <c r="AN890" s="106" t="str">
        <f t="shared" si="300"/>
        <v/>
      </c>
      <c r="AR890" s="106" t="str">
        <f t="shared" si="301"/>
        <v/>
      </c>
      <c r="AS890" s="106" t="str">
        <f t="shared" si="302"/>
        <v/>
      </c>
      <c r="AT890" s="106" t="str">
        <f t="shared" si="303"/>
        <v/>
      </c>
      <c r="AU890" s="106" t="str">
        <f t="shared" si="304"/>
        <v/>
      </c>
      <c r="AV890" s="106" t="str">
        <f t="shared" si="305"/>
        <v/>
      </c>
    </row>
    <row r="891" spans="4:48">
      <c r="D891" s="159">
        <v>884</v>
      </c>
      <c r="F891" s="159" t="str">
        <f t="shared" si="311"/>
        <v/>
      </c>
      <c r="G891" s="159" t="str">
        <f t="shared" si="311"/>
        <v/>
      </c>
      <c r="H891" s="159" t="str">
        <f t="shared" si="311"/>
        <v/>
      </c>
      <c r="I891" s="159" t="str">
        <f t="shared" si="311"/>
        <v/>
      </c>
      <c r="J891" s="159" t="str">
        <f t="shared" si="311"/>
        <v/>
      </c>
      <c r="K891" s="292"/>
      <c r="L891" s="292"/>
      <c r="N891" s="319">
        <v>-3.1983400657087983E-2</v>
      </c>
      <c r="P891" s="319">
        <v>4.9159668248715963E-3</v>
      </c>
      <c r="R891" s="319">
        <v>0.62671674549140621</v>
      </c>
      <c r="AC891" s="300" t="str">
        <f t="shared" si="294"/>
        <v/>
      </c>
      <c r="AD891" s="300" t="str">
        <f t="shared" si="293"/>
        <v/>
      </c>
      <c r="AE891" s="300" t="str">
        <f t="shared" si="291"/>
        <v/>
      </c>
      <c r="AF891" s="300" t="str">
        <f t="shared" si="292"/>
        <v/>
      </c>
      <c r="AI891" s="63" t="str">
        <f t="shared" si="295"/>
        <v/>
      </c>
      <c r="AJ891" s="106" t="str">
        <f t="shared" si="296"/>
        <v/>
      </c>
      <c r="AK891" s="106" t="str">
        <f t="shared" si="297"/>
        <v/>
      </c>
      <c r="AL891" s="106" t="str">
        <f t="shared" si="298"/>
        <v/>
      </c>
      <c r="AM891" s="106" t="str">
        <f t="shared" si="299"/>
        <v/>
      </c>
      <c r="AN891" s="106" t="str">
        <f t="shared" si="300"/>
        <v/>
      </c>
      <c r="AR891" s="106" t="str">
        <f t="shared" si="301"/>
        <v/>
      </c>
      <c r="AS891" s="106" t="str">
        <f t="shared" si="302"/>
        <v/>
      </c>
      <c r="AT891" s="106" t="str">
        <f t="shared" si="303"/>
        <v/>
      </c>
      <c r="AU891" s="106" t="str">
        <f t="shared" si="304"/>
        <v/>
      </c>
      <c r="AV891" s="106" t="str">
        <f t="shared" si="305"/>
        <v/>
      </c>
    </row>
    <row r="892" spans="4:48">
      <c r="D892" s="159">
        <v>885</v>
      </c>
      <c r="F892" s="159" t="str">
        <f t="shared" si="311"/>
        <v/>
      </c>
      <c r="G892" s="159" t="str">
        <f t="shared" si="311"/>
        <v/>
      </c>
      <c r="H892" s="159" t="str">
        <f t="shared" si="311"/>
        <v/>
      </c>
      <c r="I892" s="159" t="str">
        <f t="shared" si="311"/>
        <v/>
      </c>
      <c r="J892" s="159" t="str">
        <f t="shared" si="311"/>
        <v/>
      </c>
      <c r="K892" s="292"/>
      <c r="L892" s="292"/>
      <c r="N892" s="319">
        <v>-2.6754815381928022E-2</v>
      </c>
      <c r="P892" s="319">
        <v>4.0869666932873564E-3</v>
      </c>
      <c r="R892" s="319">
        <v>0.49757194030713947</v>
      </c>
      <c r="AC892" s="300" t="str">
        <f t="shared" si="294"/>
        <v/>
      </c>
      <c r="AD892" s="300" t="str">
        <f t="shared" si="293"/>
        <v/>
      </c>
      <c r="AE892" s="300" t="str">
        <f t="shared" si="291"/>
        <v/>
      </c>
      <c r="AF892" s="300" t="str">
        <f t="shared" si="292"/>
        <v/>
      </c>
      <c r="AI892" s="63" t="str">
        <f t="shared" si="295"/>
        <v/>
      </c>
      <c r="AJ892" s="106" t="str">
        <f t="shared" si="296"/>
        <v/>
      </c>
      <c r="AK892" s="106" t="str">
        <f t="shared" si="297"/>
        <v/>
      </c>
      <c r="AL892" s="106" t="str">
        <f t="shared" si="298"/>
        <v/>
      </c>
      <c r="AM892" s="106" t="str">
        <f t="shared" si="299"/>
        <v/>
      </c>
      <c r="AN892" s="106" t="str">
        <f t="shared" si="300"/>
        <v/>
      </c>
      <c r="AR892" s="106" t="str">
        <f t="shared" si="301"/>
        <v/>
      </c>
      <c r="AS892" s="106" t="str">
        <f t="shared" si="302"/>
        <v/>
      </c>
      <c r="AT892" s="106" t="str">
        <f t="shared" si="303"/>
        <v/>
      </c>
      <c r="AU892" s="106" t="str">
        <f t="shared" si="304"/>
        <v/>
      </c>
      <c r="AV892" s="106" t="str">
        <f t="shared" si="305"/>
        <v/>
      </c>
    </row>
    <row r="893" spans="4:48">
      <c r="D893" s="159">
        <v>886</v>
      </c>
      <c r="F893" s="159" t="str">
        <f t="shared" si="311"/>
        <v/>
      </c>
      <c r="G893" s="159" t="str">
        <f t="shared" si="311"/>
        <v/>
      </c>
      <c r="H893" s="159" t="str">
        <f t="shared" si="311"/>
        <v/>
      </c>
      <c r="I893" s="159" t="str">
        <f t="shared" si="311"/>
        <v/>
      </c>
      <c r="J893" s="159" t="str">
        <f t="shared" si="311"/>
        <v/>
      </c>
      <c r="K893" s="292"/>
      <c r="L893" s="292"/>
      <c r="N893" s="319">
        <v>-3.981812055877515E-2</v>
      </c>
      <c r="P893" s="319">
        <v>4.4285435249861839E-3</v>
      </c>
      <c r="R893" s="319">
        <v>0.54931495198246894</v>
      </c>
      <c r="AC893" s="300" t="str">
        <f t="shared" si="294"/>
        <v/>
      </c>
      <c r="AD893" s="300" t="str">
        <f t="shared" si="293"/>
        <v/>
      </c>
      <c r="AE893" s="300" t="str">
        <f t="shared" si="291"/>
        <v/>
      </c>
      <c r="AF893" s="300" t="str">
        <f t="shared" si="292"/>
        <v/>
      </c>
      <c r="AI893" s="63" t="str">
        <f t="shared" si="295"/>
        <v/>
      </c>
      <c r="AJ893" s="106" t="str">
        <f t="shared" si="296"/>
        <v/>
      </c>
      <c r="AK893" s="106" t="str">
        <f t="shared" si="297"/>
        <v/>
      </c>
      <c r="AL893" s="106" t="str">
        <f t="shared" si="298"/>
        <v/>
      </c>
      <c r="AM893" s="106" t="str">
        <f t="shared" si="299"/>
        <v/>
      </c>
      <c r="AN893" s="106" t="str">
        <f t="shared" si="300"/>
        <v/>
      </c>
      <c r="AR893" s="106" t="str">
        <f t="shared" si="301"/>
        <v/>
      </c>
      <c r="AS893" s="106" t="str">
        <f t="shared" si="302"/>
        <v/>
      </c>
      <c r="AT893" s="106" t="str">
        <f t="shared" si="303"/>
        <v/>
      </c>
      <c r="AU893" s="106" t="str">
        <f t="shared" si="304"/>
        <v/>
      </c>
      <c r="AV893" s="106" t="str">
        <f t="shared" si="305"/>
        <v/>
      </c>
    </row>
    <row r="894" spans="4:48">
      <c r="D894" s="159">
        <v>887</v>
      </c>
      <c r="F894" s="159" t="str">
        <f t="shared" si="311"/>
        <v/>
      </c>
      <c r="G894" s="159" t="str">
        <f t="shared" si="311"/>
        <v/>
      </c>
      <c r="H894" s="159" t="str">
        <f t="shared" si="311"/>
        <v/>
      </c>
      <c r="I894" s="159" t="str">
        <f t="shared" si="311"/>
        <v/>
      </c>
      <c r="J894" s="159" t="str">
        <f t="shared" si="311"/>
        <v/>
      </c>
      <c r="K894" s="292"/>
      <c r="L894" s="292"/>
      <c r="N894" s="319">
        <v>-4.7269252680294867E-2</v>
      </c>
      <c r="P894" s="319">
        <v>3.8476754954988425E-3</v>
      </c>
      <c r="R894" s="319">
        <v>0.46201863447254121</v>
      </c>
      <c r="AC894" s="300" t="str">
        <f t="shared" si="294"/>
        <v/>
      </c>
      <c r="AD894" s="300" t="str">
        <f t="shared" si="293"/>
        <v/>
      </c>
      <c r="AE894" s="300" t="str">
        <f t="shared" si="291"/>
        <v/>
      </c>
      <c r="AF894" s="300" t="str">
        <f t="shared" si="292"/>
        <v/>
      </c>
      <c r="AI894" s="63" t="str">
        <f t="shared" si="295"/>
        <v/>
      </c>
      <c r="AJ894" s="106" t="str">
        <f t="shared" si="296"/>
        <v/>
      </c>
      <c r="AK894" s="106" t="str">
        <f t="shared" si="297"/>
        <v/>
      </c>
      <c r="AL894" s="106" t="str">
        <f t="shared" si="298"/>
        <v/>
      </c>
      <c r="AM894" s="106" t="str">
        <f t="shared" si="299"/>
        <v/>
      </c>
      <c r="AN894" s="106" t="str">
        <f t="shared" si="300"/>
        <v/>
      </c>
      <c r="AR894" s="106" t="str">
        <f t="shared" si="301"/>
        <v/>
      </c>
      <c r="AS894" s="106" t="str">
        <f t="shared" si="302"/>
        <v/>
      </c>
      <c r="AT894" s="106" t="str">
        <f t="shared" si="303"/>
        <v/>
      </c>
      <c r="AU894" s="106" t="str">
        <f t="shared" si="304"/>
        <v/>
      </c>
      <c r="AV894" s="106" t="str">
        <f t="shared" si="305"/>
        <v/>
      </c>
    </row>
    <row r="895" spans="4:48">
      <c r="D895" s="159">
        <v>888</v>
      </c>
      <c r="F895" s="159" t="str">
        <f t="shared" si="311"/>
        <v/>
      </c>
      <c r="G895" s="159" t="str">
        <f t="shared" si="311"/>
        <v/>
      </c>
      <c r="H895" s="159" t="str">
        <f t="shared" si="311"/>
        <v/>
      </c>
      <c r="I895" s="159" t="str">
        <f t="shared" si="311"/>
        <v/>
      </c>
      <c r="J895" s="159" t="str">
        <f t="shared" si="311"/>
        <v/>
      </c>
      <c r="K895" s="292"/>
      <c r="L895" s="292"/>
      <c r="N895" s="319">
        <v>-4.6123577971080604E-2</v>
      </c>
      <c r="P895" s="319">
        <v>4.7379182699761376E-3</v>
      </c>
      <c r="R895" s="319">
        <v>0.59803185577853069</v>
      </c>
      <c r="AC895" s="300" t="str">
        <f t="shared" si="294"/>
        <v/>
      </c>
      <c r="AD895" s="300" t="str">
        <f t="shared" si="293"/>
        <v/>
      </c>
      <c r="AE895" s="300" t="str">
        <f t="shared" si="291"/>
        <v/>
      </c>
      <c r="AF895" s="300" t="str">
        <f t="shared" si="292"/>
        <v/>
      </c>
      <c r="AI895" s="63" t="str">
        <f t="shared" si="295"/>
        <v/>
      </c>
      <c r="AJ895" s="106" t="str">
        <f t="shared" si="296"/>
        <v/>
      </c>
      <c r="AK895" s="106" t="str">
        <f t="shared" si="297"/>
        <v/>
      </c>
      <c r="AL895" s="106" t="str">
        <f t="shared" si="298"/>
        <v/>
      </c>
      <c r="AM895" s="106" t="str">
        <f t="shared" si="299"/>
        <v/>
      </c>
      <c r="AN895" s="106" t="str">
        <f t="shared" si="300"/>
        <v/>
      </c>
      <c r="AR895" s="106" t="str">
        <f t="shared" si="301"/>
        <v/>
      </c>
      <c r="AS895" s="106" t="str">
        <f t="shared" si="302"/>
        <v/>
      </c>
      <c r="AT895" s="106" t="str">
        <f t="shared" si="303"/>
        <v/>
      </c>
      <c r="AU895" s="106" t="str">
        <f t="shared" si="304"/>
        <v/>
      </c>
      <c r="AV895" s="106" t="str">
        <f t="shared" si="305"/>
        <v/>
      </c>
    </row>
    <row r="896" spans="4:48">
      <c r="D896" s="159">
        <v>889</v>
      </c>
      <c r="F896" s="159" t="str">
        <f t="shared" si="311"/>
        <v/>
      </c>
      <c r="G896" s="159" t="str">
        <f t="shared" si="311"/>
        <v/>
      </c>
      <c r="H896" s="159" t="str">
        <f t="shared" si="311"/>
        <v/>
      </c>
      <c r="I896" s="159" t="str">
        <f t="shared" si="311"/>
        <v/>
      </c>
      <c r="J896" s="159" t="str">
        <f t="shared" si="311"/>
        <v/>
      </c>
      <c r="K896" s="292"/>
      <c r="L896" s="292"/>
      <c r="N896" s="319">
        <v>-4.0229691127837842E-2</v>
      </c>
      <c r="P896" s="319">
        <v>3.8009531306978789E-3</v>
      </c>
      <c r="R896" s="319">
        <v>0.45527684260498602</v>
      </c>
      <c r="AC896" s="300" t="str">
        <f t="shared" si="294"/>
        <v/>
      </c>
      <c r="AD896" s="300" t="str">
        <f t="shared" si="293"/>
        <v/>
      </c>
      <c r="AE896" s="300" t="str">
        <f t="shared" si="291"/>
        <v/>
      </c>
      <c r="AF896" s="300" t="str">
        <f t="shared" si="292"/>
        <v/>
      </c>
      <c r="AI896" s="63" t="str">
        <f t="shared" si="295"/>
        <v/>
      </c>
      <c r="AJ896" s="106" t="str">
        <f t="shared" si="296"/>
        <v/>
      </c>
      <c r="AK896" s="106" t="str">
        <f t="shared" si="297"/>
        <v/>
      </c>
      <c r="AL896" s="106" t="str">
        <f t="shared" si="298"/>
        <v/>
      </c>
      <c r="AM896" s="106" t="str">
        <f t="shared" si="299"/>
        <v/>
      </c>
      <c r="AN896" s="106" t="str">
        <f t="shared" si="300"/>
        <v/>
      </c>
      <c r="AR896" s="106" t="str">
        <f t="shared" si="301"/>
        <v/>
      </c>
      <c r="AS896" s="106" t="str">
        <f t="shared" si="302"/>
        <v/>
      </c>
      <c r="AT896" s="106" t="str">
        <f t="shared" si="303"/>
        <v/>
      </c>
      <c r="AU896" s="106" t="str">
        <f t="shared" si="304"/>
        <v/>
      </c>
      <c r="AV896" s="106" t="str">
        <f t="shared" si="305"/>
        <v/>
      </c>
    </row>
    <row r="897" spans="4:48">
      <c r="D897" s="159">
        <v>890</v>
      </c>
      <c r="F897" s="159" t="str">
        <f t="shared" si="311"/>
        <v/>
      </c>
      <c r="G897" s="159" t="str">
        <f t="shared" si="311"/>
        <v/>
      </c>
      <c r="H897" s="159" t="str">
        <f t="shared" si="311"/>
        <v/>
      </c>
      <c r="I897" s="159" t="str">
        <f t="shared" si="311"/>
        <v/>
      </c>
      <c r="J897" s="159" t="str">
        <f t="shared" si="311"/>
        <v/>
      </c>
      <c r="K897" s="292"/>
      <c r="L897" s="292"/>
      <c r="N897" s="319">
        <v>-2.0321323661598705E-2</v>
      </c>
      <c r="P897" s="319">
        <v>5.4734736719584528E-3</v>
      </c>
      <c r="R897" s="319">
        <v>0.71986792339082384</v>
      </c>
      <c r="AC897" s="300" t="str">
        <f t="shared" si="294"/>
        <v/>
      </c>
      <c r="AD897" s="300" t="str">
        <f t="shared" si="293"/>
        <v/>
      </c>
      <c r="AE897" s="300" t="str">
        <f t="shared" si="291"/>
        <v/>
      </c>
      <c r="AF897" s="300" t="str">
        <f t="shared" si="292"/>
        <v/>
      </c>
      <c r="AI897" s="63" t="str">
        <f t="shared" si="295"/>
        <v/>
      </c>
      <c r="AJ897" s="106" t="str">
        <f t="shared" si="296"/>
        <v/>
      </c>
      <c r="AK897" s="106" t="str">
        <f t="shared" si="297"/>
        <v/>
      </c>
      <c r="AL897" s="106" t="str">
        <f t="shared" si="298"/>
        <v/>
      </c>
      <c r="AM897" s="106" t="str">
        <f t="shared" si="299"/>
        <v/>
      </c>
      <c r="AN897" s="106" t="str">
        <f t="shared" si="300"/>
        <v/>
      </c>
      <c r="AR897" s="106" t="str">
        <f t="shared" si="301"/>
        <v/>
      </c>
      <c r="AS897" s="106" t="str">
        <f t="shared" si="302"/>
        <v/>
      </c>
      <c r="AT897" s="106" t="str">
        <f t="shared" si="303"/>
        <v/>
      </c>
      <c r="AU897" s="106" t="str">
        <f t="shared" si="304"/>
        <v/>
      </c>
      <c r="AV897" s="106" t="str">
        <f t="shared" si="305"/>
        <v/>
      </c>
    </row>
    <row r="898" spans="4:48">
      <c r="D898" s="159">
        <v>891</v>
      </c>
      <c r="F898" s="159" t="str">
        <f t="shared" ref="F898:J907" si="312">IF($C$5=0,IF($D898&gt;$A$5,"",INDIRECT(CONCATENATE("B",RANDBETWEEN(11,$D$5)))),IF($D898&gt;$A$5,"",$C$3*INDIRECT(CONCATENATE("B",RANDBETWEEN(11,$D$5)))))</f>
        <v/>
      </c>
      <c r="G898" s="159" t="str">
        <f t="shared" si="312"/>
        <v/>
      </c>
      <c r="H898" s="159" t="str">
        <f t="shared" si="312"/>
        <v/>
      </c>
      <c r="I898" s="159" t="str">
        <f t="shared" si="312"/>
        <v/>
      </c>
      <c r="J898" s="159" t="str">
        <f t="shared" si="312"/>
        <v/>
      </c>
      <c r="K898" s="292"/>
      <c r="L898" s="292"/>
      <c r="N898" s="319">
        <v>-2.4084752413018991E-2</v>
      </c>
      <c r="P898" s="319">
        <v>4.7612794523766181E-3</v>
      </c>
      <c r="R898" s="319">
        <v>0.60172914178247794</v>
      </c>
      <c r="AC898" s="300" t="str">
        <f t="shared" si="294"/>
        <v/>
      </c>
      <c r="AD898" s="300" t="str">
        <f t="shared" si="293"/>
        <v/>
      </c>
      <c r="AE898" s="300" t="str">
        <f t="shared" ref="AE898:AE961" si="313">IF(AC898="","",NORMDIST(AD898,$AB$3,$Z$3,FALSE))</f>
        <v/>
      </c>
      <c r="AF898" s="300" t="str">
        <f t="shared" ref="AF898:AF961" si="314">IF(AC898="","",NORMDIST(AD898,$AB$3,$Z$3,TRUE))</f>
        <v/>
      </c>
      <c r="AI898" s="63" t="str">
        <f t="shared" si="295"/>
        <v/>
      </c>
      <c r="AJ898" s="106" t="str">
        <f t="shared" si="296"/>
        <v/>
      </c>
      <c r="AK898" s="106" t="str">
        <f t="shared" si="297"/>
        <v/>
      </c>
      <c r="AL898" s="106" t="str">
        <f t="shared" si="298"/>
        <v/>
      </c>
      <c r="AM898" s="106" t="str">
        <f t="shared" si="299"/>
        <v/>
      </c>
      <c r="AN898" s="106" t="str">
        <f t="shared" si="300"/>
        <v/>
      </c>
      <c r="AR898" s="106" t="str">
        <f t="shared" si="301"/>
        <v/>
      </c>
      <c r="AS898" s="106" t="str">
        <f t="shared" si="302"/>
        <v/>
      </c>
      <c r="AT898" s="106" t="str">
        <f t="shared" si="303"/>
        <v/>
      </c>
      <c r="AU898" s="106" t="str">
        <f t="shared" si="304"/>
        <v/>
      </c>
      <c r="AV898" s="106" t="str">
        <f t="shared" si="305"/>
        <v/>
      </c>
    </row>
    <row r="899" spans="4:48">
      <c r="D899" s="159">
        <v>892</v>
      </c>
      <c r="F899" s="159" t="str">
        <f t="shared" si="312"/>
        <v/>
      </c>
      <c r="G899" s="159" t="str">
        <f t="shared" si="312"/>
        <v/>
      </c>
      <c r="H899" s="159" t="str">
        <f t="shared" si="312"/>
        <v/>
      </c>
      <c r="I899" s="159" t="str">
        <f t="shared" si="312"/>
        <v/>
      </c>
      <c r="J899" s="159" t="str">
        <f t="shared" si="312"/>
        <v/>
      </c>
      <c r="K899" s="292"/>
      <c r="L899" s="292"/>
      <c r="N899" s="319">
        <v>-3.1983400657088129E-2</v>
      </c>
      <c r="P899" s="319">
        <v>4.5365085326801967E-3</v>
      </c>
      <c r="R899" s="319">
        <v>0.56622907872536477</v>
      </c>
      <c r="AC899" s="300" t="str">
        <f t="shared" si="294"/>
        <v/>
      </c>
      <c r="AD899" s="300" t="str">
        <f t="shared" ref="AD899:AD962" si="315">IF($C$5=0,IF(AC899="","",LARGE($B$11:$B$2010,$AC899)),IF(AC899="","",LARGE($B$11:$B$2010,$AC899)*$C$3))</f>
        <v/>
      </c>
      <c r="AE899" s="300" t="str">
        <f t="shared" si="313"/>
        <v/>
      </c>
      <c r="AF899" s="300" t="str">
        <f t="shared" si="314"/>
        <v/>
      </c>
      <c r="AI899" s="63" t="str">
        <f t="shared" si="295"/>
        <v/>
      </c>
      <c r="AJ899" s="106" t="str">
        <f t="shared" si="296"/>
        <v/>
      </c>
      <c r="AK899" s="106" t="str">
        <f t="shared" si="297"/>
        <v/>
      </c>
      <c r="AL899" s="106" t="str">
        <f t="shared" si="298"/>
        <v/>
      </c>
      <c r="AM899" s="106" t="str">
        <f t="shared" si="299"/>
        <v/>
      </c>
      <c r="AN899" s="106" t="str">
        <f t="shared" si="300"/>
        <v/>
      </c>
      <c r="AR899" s="106" t="str">
        <f t="shared" si="301"/>
        <v/>
      </c>
      <c r="AS899" s="106" t="str">
        <f t="shared" si="302"/>
        <v/>
      </c>
      <c r="AT899" s="106" t="str">
        <f t="shared" si="303"/>
        <v/>
      </c>
      <c r="AU899" s="106" t="str">
        <f t="shared" si="304"/>
        <v/>
      </c>
      <c r="AV899" s="106" t="str">
        <f t="shared" si="305"/>
        <v/>
      </c>
    </row>
    <row r="900" spans="4:48">
      <c r="D900" s="159">
        <v>893</v>
      </c>
      <c r="F900" s="159" t="str">
        <f t="shared" si="312"/>
        <v/>
      </c>
      <c r="G900" s="159" t="str">
        <f t="shared" si="312"/>
        <v/>
      </c>
      <c r="H900" s="159" t="str">
        <f t="shared" si="312"/>
        <v/>
      </c>
      <c r="I900" s="159" t="str">
        <f t="shared" si="312"/>
        <v/>
      </c>
      <c r="J900" s="159" t="str">
        <f t="shared" si="312"/>
        <v/>
      </c>
      <c r="K900" s="292"/>
      <c r="L900" s="292"/>
      <c r="N900" s="319">
        <v>-2.4084752413018762E-2</v>
      </c>
      <c r="P900" s="319">
        <v>5.5435572191599022E-3</v>
      </c>
      <c r="R900" s="319">
        <v>0.73183307989612101</v>
      </c>
      <c r="AC900" s="300" t="str">
        <f t="shared" ref="AC900:AC963" si="316">IF(ISNUMBER(AC899),IF(AC899&gt;1,AC899-1,""),"")</f>
        <v/>
      </c>
      <c r="AD900" s="300" t="str">
        <f t="shared" si="315"/>
        <v/>
      </c>
      <c r="AE900" s="300" t="str">
        <f t="shared" si="313"/>
        <v/>
      </c>
      <c r="AF900" s="300" t="str">
        <f t="shared" si="314"/>
        <v/>
      </c>
      <c r="AI900" s="63" t="str">
        <f t="shared" ref="AI900:AI963" si="317">IF(ISNUMBER(AJ900),AI899+1,"")</f>
        <v/>
      </c>
      <c r="AJ900" s="106" t="str">
        <f t="shared" ref="AJ900:AJ963" si="318">IF($C$5=1,AJ899,IF(ISNUMBER(F905),(F905+1)*AJ899,""))</f>
        <v/>
      </c>
      <c r="AK900" s="106" t="str">
        <f t="shared" ref="AK900:AK963" si="319">IF($C$5=1,AK899,IF(ISNUMBER(G905),(G905+1)*AK899,""))</f>
        <v/>
      </c>
      <c r="AL900" s="106" t="str">
        <f t="shared" ref="AL900:AL963" si="320">IF($C$5=1,AL899,IF(ISNUMBER(H905),(H905+1)*AL899,""))</f>
        <v/>
      </c>
      <c r="AM900" s="106" t="str">
        <f t="shared" ref="AM900:AM963" si="321">IF($C$5=1,AM899,IF(ISNUMBER(I905),(I905+1)*AM899,""))</f>
        <v/>
      </c>
      <c r="AN900" s="106" t="str">
        <f t="shared" ref="AN900:AN963" si="322">IF($C$5=1,AN899,IF(ISNUMBER(J905),(J905+1)*AN899,""))</f>
        <v/>
      </c>
      <c r="AR900" s="106" t="str">
        <f t="shared" ref="AR900:AR963" si="323">IF(ISNUMBER(F905),(F905+AR899),"")</f>
        <v/>
      </c>
      <c r="AS900" s="106" t="str">
        <f t="shared" ref="AS900:AS963" si="324">IF(ISNUMBER(G905),(G905+AS899),"")</f>
        <v/>
      </c>
      <c r="AT900" s="106" t="str">
        <f t="shared" ref="AT900:AT963" si="325">IF(ISNUMBER(H905),(H905+AT899),"")</f>
        <v/>
      </c>
      <c r="AU900" s="106" t="str">
        <f t="shared" ref="AU900:AU963" si="326">IF(ISNUMBER(I905),(I905+AU899),"")</f>
        <v/>
      </c>
      <c r="AV900" s="106" t="str">
        <f t="shared" ref="AV900:AV963" si="327">IF(ISNUMBER(J905),(J905+AV899),"")</f>
        <v/>
      </c>
    </row>
    <row r="901" spans="4:48">
      <c r="D901" s="159">
        <v>894</v>
      </c>
      <c r="F901" s="159" t="str">
        <f t="shared" si="312"/>
        <v/>
      </c>
      <c r="G901" s="159" t="str">
        <f t="shared" si="312"/>
        <v/>
      </c>
      <c r="H901" s="159" t="str">
        <f t="shared" si="312"/>
        <v/>
      </c>
      <c r="I901" s="159" t="str">
        <f t="shared" si="312"/>
        <v/>
      </c>
      <c r="J901" s="159" t="str">
        <f t="shared" si="312"/>
        <v/>
      </c>
      <c r="K901" s="292"/>
      <c r="L901" s="292"/>
      <c r="N901" s="319">
        <v>-4.3916642025523096E-2</v>
      </c>
      <c r="P901" s="319">
        <v>4.2416540657823319E-3</v>
      </c>
      <c r="R901" s="319">
        <v>0.52093465076414147</v>
      </c>
      <c r="AC901" s="300" t="str">
        <f t="shared" si="316"/>
        <v/>
      </c>
      <c r="AD901" s="300" t="str">
        <f t="shared" si="315"/>
        <v/>
      </c>
      <c r="AE901" s="300" t="str">
        <f t="shared" si="313"/>
        <v/>
      </c>
      <c r="AF901" s="300" t="str">
        <f t="shared" si="314"/>
        <v/>
      </c>
      <c r="AI901" s="63" t="str">
        <f t="shared" si="317"/>
        <v/>
      </c>
      <c r="AJ901" s="106" t="str">
        <f t="shared" si="318"/>
        <v/>
      </c>
      <c r="AK901" s="106" t="str">
        <f t="shared" si="319"/>
        <v/>
      </c>
      <c r="AL901" s="106" t="str">
        <f t="shared" si="320"/>
        <v/>
      </c>
      <c r="AM901" s="106" t="str">
        <f t="shared" si="321"/>
        <v/>
      </c>
      <c r="AN901" s="106" t="str">
        <f t="shared" si="322"/>
        <v/>
      </c>
      <c r="AR901" s="106" t="str">
        <f t="shared" si="323"/>
        <v/>
      </c>
      <c r="AS901" s="106" t="str">
        <f t="shared" si="324"/>
        <v/>
      </c>
      <c r="AT901" s="106" t="str">
        <f t="shared" si="325"/>
        <v/>
      </c>
      <c r="AU901" s="106" t="str">
        <f t="shared" si="326"/>
        <v/>
      </c>
      <c r="AV901" s="106" t="str">
        <f t="shared" si="327"/>
        <v/>
      </c>
    </row>
    <row r="902" spans="4:48">
      <c r="D902" s="159">
        <v>895</v>
      </c>
      <c r="F902" s="159" t="str">
        <f t="shared" si="312"/>
        <v/>
      </c>
      <c r="G902" s="159" t="str">
        <f t="shared" si="312"/>
        <v/>
      </c>
      <c r="H902" s="159" t="str">
        <f t="shared" si="312"/>
        <v/>
      </c>
      <c r="I902" s="159" t="str">
        <f t="shared" si="312"/>
        <v/>
      </c>
      <c r="J902" s="159" t="str">
        <f t="shared" si="312"/>
        <v/>
      </c>
      <c r="K902" s="292"/>
      <c r="L902" s="292"/>
      <c r="N902" s="319">
        <v>-3.1983400657088094E-2</v>
      </c>
      <c r="P902" s="319">
        <v>4.1336890580883174E-3</v>
      </c>
      <c r="R902" s="319">
        <v>0.50450967066376906</v>
      </c>
      <c r="AC902" s="300" t="str">
        <f t="shared" si="316"/>
        <v/>
      </c>
      <c r="AD902" s="300" t="str">
        <f t="shared" si="315"/>
        <v/>
      </c>
      <c r="AE902" s="300" t="str">
        <f t="shared" si="313"/>
        <v/>
      </c>
      <c r="AF902" s="300" t="str">
        <f t="shared" si="314"/>
        <v/>
      </c>
      <c r="AI902" s="63" t="str">
        <f t="shared" si="317"/>
        <v/>
      </c>
      <c r="AJ902" s="106" t="str">
        <f t="shared" si="318"/>
        <v/>
      </c>
      <c r="AK902" s="106" t="str">
        <f t="shared" si="319"/>
        <v/>
      </c>
      <c r="AL902" s="106" t="str">
        <f t="shared" si="320"/>
        <v/>
      </c>
      <c r="AM902" s="106" t="str">
        <f t="shared" si="321"/>
        <v/>
      </c>
      <c r="AN902" s="106" t="str">
        <f t="shared" si="322"/>
        <v/>
      </c>
      <c r="AR902" s="106" t="str">
        <f t="shared" si="323"/>
        <v/>
      </c>
      <c r="AS902" s="106" t="str">
        <f t="shared" si="324"/>
        <v/>
      </c>
      <c r="AT902" s="106" t="str">
        <f t="shared" si="325"/>
        <v/>
      </c>
      <c r="AU902" s="106" t="str">
        <f t="shared" si="326"/>
        <v/>
      </c>
      <c r="AV902" s="106" t="str">
        <f t="shared" si="327"/>
        <v/>
      </c>
    </row>
    <row r="903" spans="4:48">
      <c r="D903" s="159">
        <v>896</v>
      </c>
      <c r="F903" s="159" t="str">
        <f t="shared" si="312"/>
        <v/>
      </c>
      <c r="G903" s="159" t="str">
        <f t="shared" si="312"/>
        <v/>
      </c>
      <c r="H903" s="159" t="str">
        <f t="shared" si="312"/>
        <v/>
      </c>
      <c r="I903" s="159" t="str">
        <f t="shared" si="312"/>
        <v/>
      </c>
      <c r="J903" s="159" t="str">
        <f t="shared" si="312"/>
        <v/>
      </c>
      <c r="K903" s="292"/>
      <c r="L903" s="292"/>
      <c r="N903" s="319">
        <v>-3.0493529920109435E-2</v>
      </c>
      <c r="P903" s="319">
        <v>4.1804114228892811E-3</v>
      </c>
      <c r="R903" s="319">
        <v>0.51147954111411309</v>
      </c>
      <c r="AC903" s="300" t="str">
        <f t="shared" si="316"/>
        <v/>
      </c>
      <c r="AD903" s="300" t="str">
        <f t="shared" si="315"/>
        <v/>
      </c>
      <c r="AE903" s="300" t="str">
        <f t="shared" si="313"/>
        <v/>
      </c>
      <c r="AF903" s="300" t="str">
        <f t="shared" si="314"/>
        <v/>
      </c>
      <c r="AI903" s="63" t="str">
        <f t="shared" si="317"/>
        <v/>
      </c>
      <c r="AJ903" s="106" t="str">
        <f t="shared" si="318"/>
        <v/>
      </c>
      <c r="AK903" s="106" t="str">
        <f t="shared" si="319"/>
        <v/>
      </c>
      <c r="AL903" s="106" t="str">
        <f t="shared" si="320"/>
        <v/>
      </c>
      <c r="AM903" s="106" t="str">
        <f t="shared" si="321"/>
        <v/>
      </c>
      <c r="AN903" s="106" t="str">
        <f t="shared" si="322"/>
        <v/>
      </c>
      <c r="AR903" s="106" t="str">
        <f t="shared" si="323"/>
        <v/>
      </c>
      <c r="AS903" s="106" t="str">
        <f t="shared" si="324"/>
        <v/>
      </c>
      <c r="AT903" s="106" t="str">
        <f t="shared" si="325"/>
        <v/>
      </c>
      <c r="AU903" s="106" t="str">
        <f t="shared" si="326"/>
        <v/>
      </c>
      <c r="AV903" s="106" t="str">
        <f t="shared" si="327"/>
        <v/>
      </c>
    </row>
    <row r="904" spans="4:48">
      <c r="D904" s="159">
        <v>897</v>
      </c>
      <c r="F904" s="159" t="str">
        <f t="shared" si="312"/>
        <v/>
      </c>
      <c r="G904" s="159" t="str">
        <f t="shared" si="312"/>
        <v/>
      </c>
      <c r="H904" s="159" t="str">
        <f t="shared" si="312"/>
        <v/>
      </c>
      <c r="I904" s="159" t="str">
        <f t="shared" si="312"/>
        <v/>
      </c>
      <c r="J904" s="159" t="str">
        <f t="shared" si="312"/>
        <v/>
      </c>
      <c r="K904" s="292"/>
      <c r="L904" s="292"/>
      <c r="N904" s="319">
        <v>-2.4084752413018991E-2</v>
      </c>
      <c r="P904" s="319">
        <v>4.4986270721876255E-3</v>
      </c>
      <c r="R904" s="319">
        <v>0.56009356795893184</v>
      </c>
      <c r="AC904" s="300" t="str">
        <f t="shared" si="316"/>
        <v/>
      </c>
      <c r="AD904" s="300" t="str">
        <f t="shared" si="315"/>
        <v/>
      </c>
      <c r="AE904" s="300" t="str">
        <f t="shared" si="313"/>
        <v/>
      </c>
      <c r="AF904" s="300" t="str">
        <f t="shared" si="314"/>
        <v/>
      </c>
      <c r="AI904" s="63" t="str">
        <f t="shared" si="317"/>
        <v/>
      </c>
      <c r="AJ904" s="106" t="str">
        <f t="shared" si="318"/>
        <v/>
      </c>
      <c r="AK904" s="106" t="str">
        <f t="shared" si="319"/>
        <v/>
      </c>
      <c r="AL904" s="106" t="str">
        <f t="shared" si="320"/>
        <v/>
      </c>
      <c r="AM904" s="106" t="str">
        <f t="shared" si="321"/>
        <v/>
      </c>
      <c r="AN904" s="106" t="str">
        <f t="shared" si="322"/>
        <v/>
      </c>
      <c r="AR904" s="106" t="str">
        <f t="shared" si="323"/>
        <v/>
      </c>
      <c r="AS904" s="106" t="str">
        <f t="shared" si="324"/>
        <v/>
      </c>
      <c r="AT904" s="106" t="str">
        <f t="shared" si="325"/>
        <v/>
      </c>
      <c r="AU904" s="106" t="str">
        <f t="shared" si="326"/>
        <v/>
      </c>
      <c r="AV904" s="106" t="str">
        <f t="shared" si="327"/>
        <v/>
      </c>
    </row>
    <row r="905" spans="4:48">
      <c r="D905" s="159">
        <v>898</v>
      </c>
      <c r="F905" s="159" t="str">
        <f t="shared" si="312"/>
        <v/>
      </c>
      <c r="G905" s="159" t="str">
        <f t="shared" si="312"/>
        <v/>
      </c>
      <c r="H905" s="159" t="str">
        <f t="shared" si="312"/>
        <v/>
      </c>
      <c r="I905" s="159" t="str">
        <f t="shared" si="312"/>
        <v/>
      </c>
      <c r="J905" s="159" t="str">
        <f t="shared" si="312"/>
        <v/>
      </c>
      <c r="K905" s="292"/>
      <c r="L905" s="292"/>
      <c r="N905" s="319">
        <v>-3.1983400657087949E-2</v>
      </c>
      <c r="P905" s="319">
        <v>4.0257240503943047E-3</v>
      </c>
      <c r="R905" s="319">
        <v>0.48826206831671914</v>
      </c>
      <c r="AC905" s="300" t="str">
        <f t="shared" si="316"/>
        <v/>
      </c>
      <c r="AD905" s="300" t="str">
        <f t="shared" si="315"/>
        <v/>
      </c>
      <c r="AE905" s="300" t="str">
        <f t="shared" si="313"/>
        <v/>
      </c>
      <c r="AF905" s="300" t="str">
        <f t="shared" si="314"/>
        <v/>
      </c>
      <c r="AI905" s="63" t="str">
        <f t="shared" si="317"/>
        <v/>
      </c>
      <c r="AJ905" s="106" t="str">
        <f t="shared" si="318"/>
        <v/>
      </c>
      <c r="AK905" s="106" t="str">
        <f t="shared" si="319"/>
        <v/>
      </c>
      <c r="AL905" s="106" t="str">
        <f t="shared" si="320"/>
        <v/>
      </c>
      <c r="AM905" s="106" t="str">
        <f t="shared" si="321"/>
        <v/>
      </c>
      <c r="AN905" s="106" t="str">
        <f t="shared" si="322"/>
        <v/>
      </c>
      <c r="AR905" s="106" t="str">
        <f t="shared" si="323"/>
        <v/>
      </c>
      <c r="AS905" s="106" t="str">
        <f t="shared" si="324"/>
        <v/>
      </c>
      <c r="AT905" s="106" t="str">
        <f t="shared" si="325"/>
        <v/>
      </c>
      <c r="AU905" s="106" t="str">
        <f t="shared" si="326"/>
        <v/>
      </c>
      <c r="AV905" s="106" t="str">
        <f t="shared" si="327"/>
        <v/>
      </c>
    </row>
    <row r="906" spans="4:48">
      <c r="D906" s="159">
        <v>899</v>
      </c>
      <c r="F906" s="159" t="str">
        <f t="shared" si="312"/>
        <v/>
      </c>
      <c r="G906" s="159" t="str">
        <f t="shared" si="312"/>
        <v/>
      </c>
      <c r="H906" s="159" t="str">
        <f t="shared" si="312"/>
        <v/>
      </c>
      <c r="I906" s="159" t="str">
        <f t="shared" si="312"/>
        <v/>
      </c>
      <c r="J906" s="159" t="str">
        <f t="shared" si="312"/>
        <v/>
      </c>
      <c r="K906" s="292"/>
      <c r="L906" s="292"/>
      <c r="N906" s="319">
        <v>-3.1983400657088039E-2</v>
      </c>
      <c r="P906" s="319">
        <v>2.5457723421212779E-3</v>
      </c>
      <c r="R906" s="319">
        <v>0.28397755363671662</v>
      </c>
      <c r="AC906" s="300" t="str">
        <f t="shared" si="316"/>
        <v/>
      </c>
      <c r="AD906" s="300" t="str">
        <f t="shared" si="315"/>
        <v/>
      </c>
      <c r="AE906" s="300" t="str">
        <f t="shared" si="313"/>
        <v/>
      </c>
      <c r="AF906" s="300" t="str">
        <f t="shared" si="314"/>
        <v/>
      </c>
      <c r="AI906" s="63" t="str">
        <f t="shared" si="317"/>
        <v/>
      </c>
      <c r="AJ906" s="106" t="str">
        <f t="shared" si="318"/>
        <v/>
      </c>
      <c r="AK906" s="106" t="str">
        <f t="shared" si="319"/>
        <v/>
      </c>
      <c r="AL906" s="106" t="str">
        <f t="shared" si="320"/>
        <v/>
      </c>
      <c r="AM906" s="106" t="str">
        <f t="shared" si="321"/>
        <v/>
      </c>
      <c r="AN906" s="106" t="str">
        <f t="shared" si="322"/>
        <v/>
      </c>
      <c r="AR906" s="106" t="str">
        <f t="shared" si="323"/>
        <v/>
      </c>
      <c r="AS906" s="106" t="str">
        <f t="shared" si="324"/>
        <v/>
      </c>
      <c r="AT906" s="106" t="str">
        <f t="shared" si="325"/>
        <v/>
      </c>
      <c r="AU906" s="106" t="str">
        <f t="shared" si="326"/>
        <v/>
      </c>
      <c r="AV906" s="106" t="str">
        <f t="shared" si="327"/>
        <v/>
      </c>
    </row>
    <row r="907" spans="4:48">
      <c r="D907" s="159">
        <v>900</v>
      </c>
      <c r="F907" s="159" t="str">
        <f t="shared" si="312"/>
        <v/>
      </c>
      <c r="G907" s="159" t="str">
        <f t="shared" si="312"/>
        <v/>
      </c>
      <c r="H907" s="159" t="str">
        <f t="shared" si="312"/>
        <v/>
      </c>
      <c r="I907" s="159" t="str">
        <f t="shared" si="312"/>
        <v/>
      </c>
      <c r="J907" s="159" t="str">
        <f t="shared" si="312"/>
        <v/>
      </c>
      <c r="K907" s="292"/>
      <c r="L907" s="292"/>
      <c r="N907" s="319">
        <v>-2.4084752413018849E-2</v>
      </c>
      <c r="P907" s="319">
        <v>4.4986270721876255E-3</v>
      </c>
      <c r="R907" s="319">
        <v>0.56009356795892939</v>
      </c>
      <c r="AC907" s="300" t="str">
        <f t="shared" si="316"/>
        <v/>
      </c>
      <c r="AD907" s="300" t="str">
        <f t="shared" si="315"/>
        <v/>
      </c>
      <c r="AE907" s="300" t="str">
        <f t="shared" si="313"/>
        <v/>
      </c>
      <c r="AF907" s="300" t="str">
        <f t="shared" si="314"/>
        <v/>
      </c>
      <c r="AI907" s="63" t="str">
        <f t="shared" si="317"/>
        <v/>
      </c>
      <c r="AJ907" s="106" t="str">
        <f t="shared" si="318"/>
        <v/>
      </c>
      <c r="AK907" s="106" t="str">
        <f t="shared" si="319"/>
        <v/>
      </c>
      <c r="AL907" s="106" t="str">
        <f t="shared" si="320"/>
        <v/>
      </c>
      <c r="AM907" s="106" t="str">
        <f t="shared" si="321"/>
        <v/>
      </c>
      <c r="AN907" s="106" t="str">
        <f t="shared" si="322"/>
        <v/>
      </c>
      <c r="AR907" s="106" t="str">
        <f t="shared" si="323"/>
        <v/>
      </c>
      <c r="AS907" s="106" t="str">
        <f t="shared" si="324"/>
        <v/>
      </c>
      <c r="AT907" s="106" t="str">
        <f t="shared" si="325"/>
        <v/>
      </c>
      <c r="AU907" s="106" t="str">
        <f t="shared" si="326"/>
        <v/>
      </c>
      <c r="AV907" s="106" t="str">
        <f t="shared" si="327"/>
        <v/>
      </c>
    </row>
    <row r="908" spans="4:48">
      <c r="D908" s="159">
        <v>901</v>
      </c>
      <c r="F908" s="159" t="str">
        <f t="shared" ref="F908:J917" si="328">IF($C$5=0,IF($D908&gt;$A$5,"",INDIRECT(CONCATENATE("B",RANDBETWEEN(11,$D$5)))),IF($D908&gt;$A$5,"",$C$3*INDIRECT(CONCATENATE("B",RANDBETWEEN(11,$D$5)))))</f>
        <v/>
      </c>
      <c r="G908" s="159" t="str">
        <f t="shared" si="328"/>
        <v/>
      </c>
      <c r="H908" s="159" t="str">
        <f t="shared" si="328"/>
        <v/>
      </c>
      <c r="I908" s="159" t="str">
        <f t="shared" si="328"/>
        <v/>
      </c>
      <c r="J908" s="159" t="str">
        <f t="shared" si="328"/>
        <v/>
      </c>
      <c r="K908" s="292"/>
      <c r="L908" s="292"/>
      <c r="N908" s="319">
        <v>-2.408475241301886E-2</v>
      </c>
      <c r="P908" s="319">
        <v>5.7070854959632685E-3</v>
      </c>
      <c r="R908" s="319">
        <v>0.76007649819405798</v>
      </c>
      <c r="AC908" s="300" t="str">
        <f t="shared" si="316"/>
        <v/>
      </c>
      <c r="AD908" s="300" t="str">
        <f t="shared" si="315"/>
        <v/>
      </c>
      <c r="AE908" s="300" t="str">
        <f t="shared" si="313"/>
        <v/>
      </c>
      <c r="AF908" s="300" t="str">
        <f t="shared" si="314"/>
        <v/>
      </c>
      <c r="AI908" s="63" t="str">
        <f t="shared" si="317"/>
        <v/>
      </c>
      <c r="AJ908" s="106" t="str">
        <f t="shared" si="318"/>
        <v/>
      </c>
      <c r="AK908" s="106" t="str">
        <f t="shared" si="319"/>
        <v/>
      </c>
      <c r="AL908" s="106" t="str">
        <f t="shared" si="320"/>
        <v/>
      </c>
      <c r="AM908" s="106" t="str">
        <f t="shared" si="321"/>
        <v/>
      </c>
      <c r="AN908" s="106" t="str">
        <f t="shared" si="322"/>
        <v/>
      </c>
      <c r="AR908" s="106" t="str">
        <f t="shared" si="323"/>
        <v/>
      </c>
      <c r="AS908" s="106" t="str">
        <f t="shared" si="324"/>
        <v/>
      </c>
      <c r="AT908" s="106" t="str">
        <f t="shared" si="325"/>
        <v/>
      </c>
      <c r="AU908" s="106" t="str">
        <f t="shared" si="326"/>
        <v/>
      </c>
      <c r="AV908" s="106" t="str">
        <f t="shared" si="327"/>
        <v/>
      </c>
    </row>
    <row r="909" spans="4:48">
      <c r="D909" s="159">
        <v>902</v>
      </c>
      <c r="F909" s="159" t="str">
        <f t="shared" si="328"/>
        <v/>
      </c>
      <c r="G909" s="159" t="str">
        <f t="shared" si="328"/>
        <v/>
      </c>
      <c r="H909" s="159" t="str">
        <f t="shared" si="328"/>
        <v/>
      </c>
      <c r="I909" s="159" t="str">
        <f t="shared" si="328"/>
        <v/>
      </c>
      <c r="J909" s="159" t="str">
        <f t="shared" si="328"/>
        <v/>
      </c>
      <c r="K909" s="292"/>
      <c r="L909" s="292"/>
      <c r="N909" s="319">
        <v>-5.4249411819993251E-2</v>
      </c>
      <c r="P909" s="319">
        <v>2.6013356112306314E-3</v>
      </c>
      <c r="R909" s="319">
        <v>0.29082501750232415</v>
      </c>
      <c r="AC909" s="300" t="str">
        <f t="shared" si="316"/>
        <v/>
      </c>
      <c r="AD909" s="300" t="str">
        <f t="shared" si="315"/>
        <v/>
      </c>
      <c r="AE909" s="300" t="str">
        <f t="shared" si="313"/>
        <v/>
      </c>
      <c r="AF909" s="300" t="str">
        <f t="shared" si="314"/>
        <v/>
      </c>
      <c r="AI909" s="63" t="str">
        <f t="shared" si="317"/>
        <v/>
      </c>
      <c r="AJ909" s="106" t="str">
        <f t="shared" si="318"/>
        <v/>
      </c>
      <c r="AK909" s="106" t="str">
        <f t="shared" si="319"/>
        <v/>
      </c>
      <c r="AL909" s="106" t="str">
        <f t="shared" si="320"/>
        <v/>
      </c>
      <c r="AM909" s="106" t="str">
        <f t="shared" si="321"/>
        <v/>
      </c>
      <c r="AN909" s="106" t="str">
        <f t="shared" si="322"/>
        <v/>
      </c>
      <c r="AR909" s="106" t="str">
        <f t="shared" si="323"/>
        <v/>
      </c>
      <c r="AS909" s="106" t="str">
        <f t="shared" si="324"/>
        <v/>
      </c>
      <c r="AT909" s="106" t="str">
        <f t="shared" si="325"/>
        <v/>
      </c>
      <c r="AU909" s="106" t="str">
        <f t="shared" si="326"/>
        <v/>
      </c>
      <c r="AV909" s="106" t="str">
        <f t="shared" si="327"/>
        <v/>
      </c>
    </row>
    <row r="910" spans="4:48">
      <c r="D910" s="159">
        <v>903</v>
      </c>
      <c r="F910" s="159" t="str">
        <f t="shared" si="328"/>
        <v/>
      </c>
      <c r="G910" s="159" t="str">
        <f t="shared" si="328"/>
        <v/>
      </c>
      <c r="H910" s="159" t="str">
        <f t="shared" si="328"/>
        <v/>
      </c>
      <c r="I910" s="159" t="str">
        <f t="shared" si="328"/>
        <v/>
      </c>
      <c r="J910" s="159" t="str">
        <f t="shared" si="328"/>
        <v/>
      </c>
      <c r="K910" s="292"/>
      <c r="L910" s="292"/>
      <c r="N910" s="319">
        <v>-2.4084752413018815E-2</v>
      </c>
      <c r="P910" s="319">
        <v>4.878085364379026E-3</v>
      </c>
      <c r="R910" s="319">
        <v>0.62034428169190869</v>
      </c>
      <c r="AC910" s="300" t="str">
        <f t="shared" si="316"/>
        <v/>
      </c>
      <c r="AD910" s="300" t="str">
        <f t="shared" si="315"/>
        <v/>
      </c>
      <c r="AE910" s="300" t="str">
        <f t="shared" si="313"/>
        <v/>
      </c>
      <c r="AF910" s="300" t="str">
        <f t="shared" si="314"/>
        <v/>
      </c>
      <c r="AI910" s="63" t="str">
        <f t="shared" si="317"/>
        <v/>
      </c>
      <c r="AJ910" s="106" t="str">
        <f t="shared" si="318"/>
        <v/>
      </c>
      <c r="AK910" s="106" t="str">
        <f t="shared" si="319"/>
        <v/>
      </c>
      <c r="AL910" s="106" t="str">
        <f t="shared" si="320"/>
        <v/>
      </c>
      <c r="AM910" s="106" t="str">
        <f t="shared" si="321"/>
        <v/>
      </c>
      <c r="AN910" s="106" t="str">
        <f t="shared" si="322"/>
        <v/>
      </c>
      <c r="AR910" s="106" t="str">
        <f t="shared" si="323"/>
        <v/>
      </c>
      <c r="AS910" s="106" t="str">
        <f t="shared" si="324"/>
        <v/>
      </c>
      <c r="AT910" s="106" t="str">
        <f t="shared" si="325"/>
        <v/>
      </c>
      <c r="AU910" s="106" t="str">
        <f t="shared" si="326"/>
        <v/>
      </c>
      <c r="AV910" s="106" t="str">
        <f t="shared" si="327"/>
        <v/>
      </c>
    </row>
    <row r="911" spans="4:48">
      <c r="D911" s="159">
        <v>904</v>
      </c>
      <c r="F911" s="159" t="str">
        <f t="shared" si="328"/>
        <v/>
      </c>
      <c r="G911" s="159" t="str">
        <f t="shared" si="328"/>
        <v/>
      </c>
      <c r="H911" s="159" t="str">
        <f t="shared" si="328"/>
        <v/>
      </c>
      <c r="I911" s="159" t="str">
        <f t="shared" si="328"/>
        <v/>
      </c>
      <c r="J911" s="159" t="str">
        <f t="shared" si="328"/>
        <v/>
      </c>
      <c r="K911" s="292"/>
      <c r="L911" s="292"/>
      <c r="N911" s="319">
        <v>-5.9330287304902585E-2</v>
      </c>
      <c r="P911" s="319">
        <v>3.7163493054043471E-3</v>
      </c>
      <c r="R911" s="319">
        <v>0.44289155849656781</v>
      </c>
      <c r="AC911" s="300" t="str">
        <f t="shared" si="316"/>
        <v/>
      </c>
      <c r="AD911" s="300" t="str">
        <f t="shared" si="315"/>
        <v/>
      </c>
      <c r="AE911" s="300" t="str">
        <f t="shared" si="313"/>
        <v/>
      </c>
      <c r="AF911" s="300" t="str">
        <f t="shared" si="314"/>
        <v/>
      </c>
      <c r="AI911" s="63" t="str">
        <f t="shared" si="317"/>
        <v/>
      </c>
      <c r="AJ911" s="106" t="str">
        <f t="shared" si="318"/>
        <v/>
      </c>
      <c r="AK911" s="106" t="str">
        <f t="shared" si="319"/>
        <v/>
      </c>
      <c r="AL911" s="106" t="str">
        <f t="shared" si="320"/>
        <v/>
      </c>
      <c r="AM911" s="106" t="str">
        <f t="shared" si="321"/>
        <v/>
      </c>
      <c r="AN911" s="106" t="str">
        <f t="shared" si="322"/>
        <v/>
      </c>
      <c r="AR911" s="106" t="str">
        <f t="shared" si="323"/>
        <v/>
      </c>
      <c r="AS911" s="106" t="str">
        <f t="shared" si="324"/>
        <v/>
      </c>
      <c r="AT911" s="106" t="str">
        <f t="shared" si="325"/>
        <v/>
      </c>
      <c r="AU911" s="106" t="str">
        <f t="shared" si="326"/>
        <v/>
      </c>
      <c r="AV911" s="106" t="str">
        <f t="shared" si="327"/>
        <v/>
      </c>
    </row>
    <row r="912" spans="4:48">
      <c r="D912" s="159">
        <v>905</v>
      </c>
      <c r="F912" s="159" t="str">
        <f t="shared" si="328"/>
        <v/>
      </c>
      <c r="G912" s="159" t="str">
        <f t="shared" si="328"/>
        <v/>
      </c>
      <c r="H912" s="159" t="str">
        <f t="shared" si="328"/>
        <v/>
      </c>
      <c r="I912" s="159" t="str">
        <f t="shared" si="328"/>
        <v/>
      </c>
      <c r="J912" s="159" t="str">
        <f t="shared" si="328"/>
        <v/>
      </c>
      <c r="K912" s="292"/>
      <c r="L912" s="292"/>
      <c r="N912" s="319">
        <v>-4.0229691127837863E-2</v>
      </c>
      <c r="P912" s="319">
        <v>5.1173765621675363E-3</v>
      </c>
      <c r="R912" s="319">
        <v>0.65974774375867118</v>
      </c>
      <c r="AC912" s="300" t="str">
        <f t="shared" si="316"/>
        <v/>
      </c>
      <c r="AD912" s="300" t="str">
        <f t="shared" si="315"/>
        <v/>
      </c>
      <c r="AE912" s="300" t="str">
        <f t="shared" si="313"/>
        <v/>
      </c>
      <c r="AF912" s="300" t="str">
        <f t="shared" si="314"/>
        <v/>
      </c>
      <c r="AI912" s="63" t="str">
        <f t="shared" si="317"/>
        <v/>
      </c>
      <c r="AJ912" s="106" t="str">
        <f t="shared" si="318"/>
        <v/>
      </c>
      <c r="AK912" s="106" t="str">
        <f t="shared" si="319"/>
        <v/>
      </c>
      <c r="AL912" s="106" t="str">
        <f t="shared" si="320"/>
        <v/>
      </c>
      <c r="AM912" s="106" t="str">
        <f t="shared" si="321"/>
        <v/>
      </c>
      <c r="AN912" s="106" t="str">
        <f t="shared" si="322"/>
        <v/>
      </c>
      <c r="AR912" s="106" t="str">
        <f t="shared" si="323"/>
        <v/>
      </c>
      <c r="AS912" s="106" t="str">
        <f t="shared" si="324"/>
        <v/>
      </c>
      <c r="AT912" s="106" t="str">
        <f t="shared" si="325"/>
        <v/>
      </c>
      <c r="AU912" s="106" t="str">
        <f t="shared" si="326"/>
        <v/>
      </c>
      <c r="AV912" s="106" t="str">
        <f t="shared" si="327"/>
        <v/>
      </c>
    </row>
    <row r="913" spans="4:48">
      <c r="D913" s="159">
        <v>906</v>
      </c>
      <c r="F913" s="159" t="str">
        <f t="shared" si="328"/>
        <v/>
      </c>
      <c r="G913" s="159" t="str">
        <f t="shared" si="328"/>
        <v/>
      </c>
      <c r="H913" s="159" t="str">
        <f t="shared" si="328"/>
        <v/>
      </c>
      <c r="I913" s="159" t="str">
        <f t="shared" si="328"/>
        <v/>
      </c>
      <c r="J913" s="159" t="str">
        <f t="shared" si="328"/>
        <v/>
      </c>
      <c r="K913" s="292"/>
      <c r="L913" s="292"/>
      <c r="N913" s="319">
        <v>-3.314605874397912E-2</v>
      </c>
      <c r="P913" s="319">
        <v>5.1262174664759271E-3</v>
      </c>
      <c r="R913" s="319">
        <v>0.66090479870745122</v>
      </c>
      <c r="AC913" s="300" t="str">
        <f t="shared" si="316"/>
        <v/>
      </c>
      <c r="AD913" s="300" t="str">
        <f t="shared" si="315"/>
        <v/>
      </c>
      <c r="AE913" s="300" t="str">
        <f t="shared" si="313"/>
        <v/>
      </c>
      <c r="AF913" s="300" t="str">
        <f t="shared" si="314"/>
        <v/>
      </c>
      <c r="AI913" s="63" t="str">
        <f t="shared" si="317"/>
        <v/>
      </c>
      <c r="AJ913" s="106" t="str">
        <f t="shared" si="318"/>
        <v/>
      </c>
      <c r="AK913" s="106" t="str">
        <f t="shared" si="319"/>
        <v/>
      </c>
      <c r="AL913" s="106" t="str">
        <f t="shared" si="320"/>
        <v/>
      </c>
      <c r="AM913" s="106" t="str">
        <f t="shared" si="321"/>
        <v/>
      </c>
      <c r="AN913" s="106" t="str">
        <f t="shared" si="322"/>
        <v/>
      </c>
      <c r="AR913" s="106" t="str">
        <f t="shared" si="323"/>
        <v/>
      </c>
      <c r="AS913" s="106" t="str">
        <f t="shared" si="324"/>
        <v/>
      </c>
      <c r="AT913" s="106" t="str">
        <f t="shared" si="325"/>
        <v/>
      </c>
      <c r="AU913" s="106" t="str">
        <f t="shared" si="326"/>
        <v/>
      </c>
      <c r="AV913" s="106" t="str">
        <f t="shared" si="327"/>
        <v/>
      </c>
    </row>
    <row r="914" spans="4:48">
      <c r="D914" s="159">
        <v>907</v>
      </c>
      <c r="F914" s="159" t="str">
        <f t="shared" si="328"/>
        <v/>
      </c>
      <c r="G914" s="159" t="str">
        <f t="shared" si="328"/>
        <v/>
      </c>
      <c r="H914" s="159" t="str">
        <f t="shared" si="328"/>
        <v/>
      </c>
      <c r="I914" s="159" t="str">
        <f t="shared" si="328"/>
        <v/>
      </c>
      <c r="J914" s="159" t="str">
        <f t="shared" si="328"/>
        <v/>
      </c>
      <c r="K914" s="292"/>
      <c r="L914" s="292"/>
      <c r="N914" s="319">
        <v>-4.2445137695819105E-2</v>
      </c>
      <c r="P914" s="319">
        <v>4.4519047073866645E-3</v>
      </c>
      <c r="R914" s="319">
        <v>0.55289952413411747</v>
      </c>
      <c r="AC914" s="300" t="str">
        <f t="shared" si="316"/>
        <v/>
      </c>
      <c r="AD914" s="300" t="str">
        <f t="shared" si="315"/>
        <v/>
      </c>
      <c r="AE914" s="300" t="str">
        <f t="shared" si="313"/>
        <v/>
      </c>
      <c r="AF914" s="300" t="str">
        <f t="shared" si="314"/>
        <v/>
      </c>
      <c r="AI914" s="63" t="str">
        <f t="shared" si="317"/>
        <v/>
      </c>
      <c r="AJ914" s="106" t="str">
        <f t="shared" si="318"/>
        <v/>
      </c>
      <c r="AK914" s="106" t="str">
        <f t="shared" si="319"/>
        <v/>
      </c>
      <c r="AL914" s="106" t="str">
        <f t="shared" si="320"/>
        <v/>
      </c>
      <c r="AM914" s="106" t="str">
        <f t="shared" si="321"/>
        <v/>
      </c>
      <c r="AN914" s="106" t="str">
        <f t="shared" si="322"/>
        <v/>
      </c>
      <c r="AR914" s="106" t="str">
        <f t="shared" si="323"/>
        <v/>
      </c>
      <c r="AS914" s="106" t="str">
        <f t="shared" si="324"/>
        <v/>
      </c>
      <c r="AT914" s="106" t="str">
        <f t="shared" si="325"/>
        <v/>
      </c>
      <c r="AU914" s="106" t="str">
        <f t="shared" si="326"/>
        <v/>
      </c>
      <c r="AV914" s="106" t="str">
        <f t="shared" si="327"/>
        <v/>
      </c>
    </row>
    <row r="915" spans="4:48">
      <c r="D915" s="159">
        <v>908</v>
      </c>
      <c r="F915" s="159" t="str">
        <f t="shared" si="328"/>
        <v/>
      </c>
      <c r="G915" s="159" t="str">
        <f t="shared" si="328"/>
        <v/>
      </c>
      <c r="H915" s="159" t="str">
        <f t="shared" si="328"/>
        <v/>
      </c>
      <c r="I915" s="159" t="str">
        <f t="shared" si="328"/>
        <v/>
      </c>
      <c r="J915" s="159" t="str">
        <f t="shared" si="328"/>
        <v/>
      </c>
      <c r="K915" s="292"/>
      <c r="L915" s="292"/>
      <c r="N915" s="319">
        <v>-2.4084752413018932E-2</v>
      </c>
      <c r="P915" s="319">
        <v>5.5435572191598996E-3</v>
      </c>
      <c r="R915" s="319">
        <v>0.73183307989612101</v>
      </c>
      <c r="AC915" s="300" t="str">
        <f t="shared" si="316"/>
        <v/>
      </c>
      <c r="AD915" s="300" t="str">
        <f t="shared" si="315"/>
        <v/>
      </c>
      <c r="AE915" s="300" t="str">
        <f t="shared" si="313"/>
        <v/>
      </c>
      <c r="AF915" s="300" t="str">
        <f t="shared" si="314"/>
        <v/>
      </c>
      <c r="AI915" s="63" t="str">
        <f t="shared" si="317"/>
        <v/>
      </c>
      <c r="AJ915" s="106" t="str">
        <f t="shared" si="318"/>
        <v/>
      </c>
      <c r="AK915" s="106" t="str">
        <f t="shared" si="319"/>
        <v/>
      </c>
      <c r="AL915" s="106" t="str">
        <f t="shared" si="320"/>
        <v/>
      </c>
      <c r="AM915" s="106" t="str">
        <f t="shared" si="321"/>
        <v/>
      </c>
      <c r="AN915" s="106" t="str">
        <f t="shared" si="322"/>
        <v/>
      </c>
      <c r="AR915" s="106" t="str">
        <f t="shared" si="323"/>
        <v/>
      </c>
      <c r="AS915" s="106" t="str">
        <f t="shared" si="324"/>
        <v/>
      </c>
      <c r="AT915" s="106" t="str">
        <f t="shared" si="325"/>
        <v/>
      </c>
      <c r="AU915" s="106" t="str">
        <f t="shared" si="326"/>
        <v/>
      </c>
      <c r="AV915" s="106" t="str">
        <f t="shared" si="327"/>
        <v/>
      </c>
    </row>
    <row r="916" spans="4:48">
      <c r="D916" s="159">
        <v>909</v>
      </c>
      <c r="F916" s="159" t="str">
        <f t="shared" si="328"/>
        <v/>
      </c>
      <c r="G916" s="159" t="str">
        <f t="shared" si="328"/>
        <v/>
      </c>
      <c r="H916" s="159" t="str">
        <f t="shared" si="328"/>
        <v/>
      </c>
      <c r="I916" s="159" t="str">
        <f t="shared" si="328"/>
        <v/>
      </c>
      <c r="J916" s="159" t="str">
        <f t="shared" si="328"/>
        <v/>
      </c>
      <c r="K916" s="292"/>
      <c r="L916" s="292"/>
      <c r="N916" s="319">
        <v>-4.3916642025523124E-2</v>
      </c>
      <c r="P916" s="319">
        <v>4.6065920798816426E-3</v>
      </c>
      <c r="R916" s="319">
        <v>0.57712536662934788</v>
      </c>
      <c r="AC916" s="300" t="str">
        <f t="shared" si="316"/>
        <v/>
      </c>
      <c r="AD916" s="300" t="str">
        <f t="shared" si="315"/>
        <v/>
      </c>
      <c r="AE916" s="300" t="str">
        <f t="shared" si="313"/>
        <v/>
      </c>
      <c r="AF916" s="300" t="str">
        <f t="shared" si="314"/>
        <v/>
      </c>
      <c r="AI916" s="63" t="str">
        <f t="shared" si="317"/>
        <v/>
      </c>
      <c r="AJ916" s="106" t="str">
        <f t="shared" si="318"/>
        <v/>
      </c>
      <c r="AK916" s="106" t="str">
        <f t="shared" si="319"/>
        <v/>
      </c>
      <c r="AL916" s="106" t="str">
        <f t="shared" si="320"/>
        <v/>
      </c>
      <c r="AM916" s="106" t="str">
        <f t="shared" si="321"/>
        <v/>
      </c>
      <c r="AN916" s="106" t="str">
        <f t="shared" si="322"/>
        <v/>
      </c>
      <c r="AR916" s="106" t="str">
        <f t="shared" si="323"/>
        <v/>
      </c>
      <c r="AS916" s="106" t="str">
        <f t="shared" si="324"/>
        <v/>
      </c>
      <c r="AT916" s="106" t="str">
        <f t="shared" si="325"/>
        <v/>
      </c>
      <c r="AU916" s="106" t="str">
        <f t="shared" si="326"/>
        <v/>
      </c>
      <c r="AV916" s="106" t="str">
        <f t="shared" si="327"/>
        <v/>
      </c>
    </row>
    <row r="917" spans="4:48">
      <c r="D917" s="159">
        <v>910</v>
      </c>
      <c r="F917" s="159" t="str">
        <f t="shared" si="328"/>
        <v/>
      </c>
      <c r="G917" s="159" t="str">
        <f t="shared" si="328"/>
        <v/>
      </c>
      <c r="H917" s="159" t="str">
        <f t="shared" si="328"/>
        <v/>
      </c>
      <c r="I917" s="159" t="str">
        <f t="shared" si="328"/>
        <v/>
      </c>
      <c r="J917" s="159" t="str">
        <f t="shared" si="328"/>
        <v/>
      </c>
      <c r="K917" s="292"/>
      <c r="L917" s="292"/>
      <c r="N917" s="319">
        <v>-3.1983400657087858E-2</v>
      </c>
      <c r="P917" s="319">
        <v>4.5832308974811612E-3</v>
      </c>
      <c r="R917" s="319">
        <v>0.57348487374425283</v>
      </c>
      <c r="AC917" s="300" t="str">
        <f t="shared" si="316"/>
        <v/>
      </c>
      <c r="AD917" s="300" t="str">
        <f t="shared" si="315"/>
        <v/>
      </c>
      <c r="AE917" s="300" t="str">
        <f t="shared" si="313"/>
        <v/>
      </c>
      <c r="AF917" s="300" t="str">
        <f t="shared" si="314"/>
        <v/>
      </c>
      <c r="AI917" s="63" t="str">
        <f t="shared" si="317"/>
        <v/>
      </c>
      <c r="AJ917" s="106" t="str">
        <f t="shared" si="318"/>
        <v/>
      </c>
      <c r="AK917" s="106" t="str">
        <f t="shared" si="319"/>
        <v/>
      </c>
      <c r="AL917" s="106" t="str">
        <f t="shared" si="320"/>
        <v/>
      </c>
      <c r="AM917" s="106" t="str">
        <f t="shared" si="321"/>
        <v/>
      </c>
      <c r="AN917" s="106" t="str">
        <f t="shared" si="322"/>
        <v/>
      </c>
      <c r="AR917" s="106" t="str">
        <f t="shared" si="323"/>
        <v/>
      </c>
      <c r="AS917" s="106" t="str">
        <f t="shared" si="324"/>
        <v/>
      </c>
      <c r="AT917" s="106" t="str">
        <f t="shared" si="325"/>
        <v/>
      </c>
      <c r="AU917" s="106" t="str">
        <f t="shared" si="326"/>
        <v/>
      </c>
      <c r="AV917" s="106" t="str">
        <f t="shared" si="327"/>
        <v/>
      </c>
    </row>
    <row r="918" spans="4:48">
      <c r="D918" s="159">
        <v>911</v>
      </c>
      <c r="F918" s="159" t="str">
        <f t="shared" ref="F918:J927" si="329">IF($C$5=0,IF($D918&gt;$A$5,"",INDIRECT(CONCATENATE("B",RANDBETWEEN(11,$D$5)))),IF($D918&gt;$A$5,"",$C$3*INDIRECT(CONCATENATE("B",RANDBETWEEN(11,$D$5)))))</f>
        <v/>
      </c>
      <c r="G918" s="159" t="str">
        <f t="shared" si="329"/>
        <v/>
      </c>
      <c r="H918" s="159" t="str">
        <f t="shared" si="329"/>
        <v/>
      </c>
      <c r="I918" s="159" t="str">
        <f t="shared" si="329"/>
        <v/>
      </c>
      <c r="J918" s="159" t="str">
        <f t="shared" si="329"/>
        <v/>
      </c>
      <c r="K918" s="292"/>
      <c r="L918" s="292"/>
      <c r="N918" s="319">
        <v>-1.881350386542064E-2</v>
      </c>
      <c r="P918" s="319">
        <v>4.7846406347770961E-3</v>
      </c>
      <c r="R918" s="319">
        <v>0.60543498201126744</v>
      </c>
      <c r="AC918" s="300" t="str">
        <f t="shared" si="316"/>
        <v/>
      </c>
      <c r="AD918" s="300" t="str">
        <f t="shared" si="315"/>
        <v/>
      </c>
      <c r="AE918" s="300" t="str">
        <f t="shared" si="313"/>
        <v/>
      </c>
      <c r="AF918" s="300" t="str">
        <f t="shared" si="314"/>
        <v/>
      </c>
      <c r="AI918" s="63" t="str">
        <f t="shared" si="317"/>
        <v/>
      </c>
      <c r="AJ918" s="106" t="str">
        <f t="shared" si="318"/>
        <v/>
      </c>
      <c r="AK918" s="106" t="str">
        <f t="shared" si="319"/>
        <v/>
      </c>
      <c r="AL918" s="106" t="str">
        <f t="shared" si="320"/>
        <v/>
      </c>
      <c r="AM918" s="106" t="str">
        <f t="shared" si="321"/>
        <v/>
      </c>
      <c r="AN918" s="106" t="str">
        <f t="shared" si="322"/>
        <v/>
      </c>
      <c r="AR918" s="106" t="str">
        <f t="shared" si="323"/>
        <v/>
      </c>
      <c r="AS918" s="106" t="str">
        <f t="shared" si="324"/>
        <v/>
      </c>
      <c r="AT918" s="106" t="str">
        <f t="shared" si="325"/>
        <v/>
      </c>
      <c r="AU918" s="106" t="str">
        <f t="shared" si="326"/>
        <v/>
      </c>
      <c r="AV918" s="106" t="str">
        <f t="shared" si="327"/>
        <v/>
      </c>
    </row>
    <row r="919" spans="4:48">
      <c r="D919" s="159">
        <v>912</v>
      </c>
      <c r="F919" s="159" t="str">
        <f t="shared" si="329"/>
        <v/>
      </c>
      <c r="G919" s="159" t="str">
        <f t="shared" si="329"/>
        <v/>
      </c>
      <c r="H919" s="159" t="str">
        <f t="shared" si="329"/>
        <v/>
      </c>
      <c r="I919" s="159" t="str">
        <f t="shared" si="329"/>
        <v/>
      </c>
      <c r="J919" s="159" t="str">
        <f t="shared" si="329"/>
        <v/>
      </c>
      <c r="K919" s="292"/>
      <c r="L919" s="292"/>
      <c r="N919" s="319">
        <v>-1.6121654195544489E-2</v>
      </c>
      <c r="P919" s="319">
        <v>5.4355922114658851E-3</v>
      </c>
      <c r="R919" s="319">
        <v>0.71313055125022129</v>
      </c>
      <c r="AC919" s="300" t="str">
        <f t="shared" si="316"/>
        <v/>
      </c>
      <c r="AD919" s="300" t="str">
        <f t="shared" si="315"/>
        <v/>
      </c>
      <c r="AE919" s="300" t="str">
        <f t="shared" si="313"/>
        <v/>
      </c>
      <c r="AF919" s="300" t="str">
        <f t="shared" si="314"/>
        <v/>
      </c>
      <c r="AI919" s="63" t="str">
        <f t="shared" si="317"/>
        <v/>
      </c>
      <c r="AJ919" s="106" t="str">
        <f t="shared" si="318"/>
        <v/>
      </c>
      <c r="AK919" s="106" t="str">
        <f t="shared" si="319"/>
        <v/>
      </c>
      <c r="AL919" s="106" t="str">
        <f t="shared" si="320"/>
        <v/>
      </c>
      <c r="AM919" s="106" t="str">
        <f t="shared" si="321"/>
        <v/>
      </c>
      <c r="AN919" s="106" t="str">
        <f t="shared" si="322"/>
        <v/>
      </c>
      <c r="AR919" s="106" t="str">
        <f t="shared" si="323"/>
        <v/>
      </c>
      <c r="AS919" s="106" t="str">
        <f t="shared" si="324"/>
        <v/>
      </c>
      <c r="AT919" s="106" t="str">
        <f t="shared" si="325"/>
        <v/>
      </c>
      <c r="AU919" s="106" t="str">
        <f t="shared" si="326"/>
        <v/>
      </c>
      <c r="AV919" s="106" t="str">
        <f t="shared" si="327"/>
        <v/>
      </c>
    </row>
    <row r="920" spans="4:48">
      <c r="D920" s="159">
        <v>913</v>
      </c>
      <c r="F920" s="159" t="str">
        <f t="shared" si="329"/>
        <v/>
      </c>
      <c r="G920" s="159" t="str">
        <f t="shared" si="329"/>
        <v/>
      </c>
      <c r="H920" s="159" t="str">
        <f t="shared" si="329"/>
        <v/>
      </c>
      <c r="I920" s="159" t="str">
        <f t="shared" si="329"/>
        <v/>
      </c>
      <c r="J920" s="159" t="str">
        <f t="shared" si="329"/>
        <v/>
      </c>
      <c r="K920" s="292"/>
      <c r="L920" s="292"/>
      <c r="N920" s="319">
        <v>-3.0909097364303466E-2</v>
      </c>
      <c r="P920" s="319">
        <v>5.3187862994634773E-3</v>
      </c>
      <c r="R920" s="319">
        <v>0.69344944689791399</v>
      </c>
      <c r="AC920" s="300" t="str">
        <f t="shared" si="316"/>
        <v/>
      </c>
      <c r="AD920" s="300" t="str">
        <f t="shared" si="315"/>
        <v/>
      </c>
      <c r="AE920" s="300" t="str">
        <f t="shared" si="313"/>
        <v/>
      </c>
      <c r="AF920" s="300" t="str">
        <f t="shared" si="314"/>
        <v/>
      </c>
      <c r="AI920" s="63" t="str">
        <f t="shared" si="317"/>
        <v/>
      </c>
      <c r="AJ920" s="106" t="str">
        <f t="shared" si="318"/>
        <v/>
      </c>
      <c r="AK920" s="106" t="str">
        <f t="shared" si="319"/>
        <v/>
      </c>
      <c r="AL920" s="106" t="str">
        <f t="shared" si="320"/>
        <v/>
      </c>
      <c r="AM920" s="106" t="str">
        <f t="shared" si="321"/>
        <v/>
      </c>
      <c r="AN920" s="106" t="str">
        <f t="shared" si="322"/>
        <v/>
      </c>
      <c r="AR920" s="106" t="str">
        <f t="shared" si="323"/>
        <v/>
      </c>
      <c r="AS920" s="106" t="str">
        <f t="shared" si="324"/>
        <v/>
      </c>
      <c r="AT920" s="106" t="str">
        <f t="shared" si="325"/>
        <v/>
      </c>
      <c r="AU920" s="106" t="str">
        <f t="shared" si="326"/>
        <v/>
      </c>
      <c r="AV920" s="106" t="str">
        <f t="shared" si="327"/>
        <v/>
      </c>
    </row>
    <row r="921" spans="4:48">
      <c r="D921" s="159">
        <v>914</v>
      </c>
      <c r="F921" s="159" t="str">
        <f t="shared" si="329"/>
        <v/>
      </c>
      <c r="G921" s="159" t="str">
        <f t="shared" si="329"/>
        <v/>
      </c>
      <c r="H921" s="159" t="str">
        <f t="shared" si="329"/>
        <v/>
      </c>
      <c r="I921" s="159" t="str">
        <f t="shared" si="329"/>
        <v/>
      </c>
      <c r="J921" s="159" t="str">
        <f t="shared" si="329"/>
        <v/>
      </c>
      <c r="K921" s="292"/>
      <c r="L921" s="292"/>
      <c r="N921" s="319">
        <v>-3.6860221365693432E-2</v>
      </c>
      <c r="P921" s="319">
        <v>4.4285435249861831E-3</v>
      </c>
      <c r="R921" s="319">
        <v>0.54931495198246805</v>
      </c>
      <c r="AC921" s="300" t="str">
        <f t="shared" si="316"/>
        <v/>
      </c>
      <c r="AD921" s="300" t="str">
        <f t="shared" si="315"/>
        <v/>
      </c>
      <c r="AE921" s="300" t="str">
        <f t="shared" si="313"/>
        <v/>
      </c>
      <c r="AF921" s="300" t="str">
        <f t="shared" si="314"/>
        <v/>
      </c>
      <c r="AI921" s="63" t="str">
        <f t="shared" si="317"/>
        <v/>
      </c>
      <c r="AJ921" s="106" t="str">
        <f t="shared" si="318"/>
        <v/>
      </c>
      <c r="AK921" s="106" t="str">
        <f t="shared" si="319"/>
        <v/>
      </c>
      <c r="AL921" s="106" t="str">
        <f t="shared" si="320"/>
        <v/>
      </c>
      <c r="AM921" s="106" t="str">
        <f t="shared" si="321"/>
        <v/>
      </c>
      <c r="AN921" s="106" t="str">
        <f t="shared" si="322"/>
        <v/>
      </c>
      <c r="AR921" s="106" t="str">
        <f t="shared" si="323"/>
        <v/>
      </c>
      <c r="AS921" s="106" t="str">
        <f t="shared" si="324"/>
        <v/>
      </c>
      <c r="AT921" s="106" t="str">
        <f t="shared" si="325"/>
        <v/>
      </c>
      <c r="AU921" s="106" t="str">
        <f t="shared" si="326"/>
        <v/>
      </c>
      <c r="AV921" s="106" t="str">
        <f t="shared" si="327"/>
        <v/>
      </c>
    </row>
    <row r="922" spans="4:48">
      <c r="D922" s="159">
        <v>915</v>
      </c>
      <c r="F922" s="159" t="str">
        <f t="shared" si="329"/>
        <v/>
      </c>
      <c r="G922" s="159" t="str">
        <f t="shared" si="329"/>
        <v/>
      </c>
      <c r="H922" s="159" t="str">
        <f t="shared" si="329"/>
        <v/>
      </c>
      <c r="I922" s="159" t="str">
        <f t="shared" si="329"/>
        <v/>
      </c>
      <c r="J922" s="159" t="str">
        <f t="shared" si="329"/>
        <v/>
      </c>
      <c r="K922" s="292"/>
      <c r="L922" s="292"/>
      <c r="N922" s="319">
        <v>-2.94175731711348E-2</v>
      </c>
      <c r="P922" s="319">
        <v>4.8168427214859734E-3</v>
      </c>
      <c r="R922" s="319">
        <v>0.61027117773145889</v>
      </c>
      <c r="AC922" s="300" t="str">
        <f t="shared" si="316"/>
        <v/>
      </c>
      <c r="AD922" s="300" t="str">
        <f t="shared" si="315"/>
        <v/>
      </c>
      <c r="AE922" s="300" t="str">
        <f t="shared" si="313"/>
        <v/>
      </c>
      <c r="AF922" s="300" t="str">
        <f t="shared" si="314"/>
        <v/>
      </c>
      <c r="AI922" s="63" t="str">
        <f t="shared" si="317"/>
        <v/>
      </c>
      <c r="AJ922" s="106" t="str">
        <f t="shared" si="318"/>
        <v/>
      </c>
      <c r="AK922" s="106" t="str">
        <f t="shared" si="319"/>
        <v/>
      </c>
      <c r="AL922" s="106" t="str">
        <f t="shared" si="320"/>
        <v/>
      </c>
      <c r="AM922" s="106" t="str">
        <f t="shared" si="321"/>
        <v/>
      </c>
      <c r="AN922" s="106" t="str">
        <f t="shared" si="322"/>
        <v/>
      </c>
      <c r="AR922" s="106" t="str">
        <f t="shared" si="323"/>
        <v/>
      </c>
      <c r="AS922" s="106" t="str">
        <f t="shared" si="324"/>
        <v/>
      </c>
      <c r="AT922" s="106" t="str">
        <f t="shared" si="325"/>
        <v/>
      </c>
      <c r="AU922" s="106" t="str">
        <f t="shared" si="326"/>
        <v/>
      </c>
      <c r="AV922" s="106" t="str">
        <f t="shared" si="327"/>
        <v/>
      </c>
    </row>
    <row r="923" spans="4:48">
      <c r="D923" s="159">
        <v>916</v>
      </c>
      <c r="F923" s="159" t="str">
        <f t="shared" si="329"/>
        <v/>
      </c>
      <c r="G923" s="159" t="str">
        <f t="shared" si="329"/>
        <v/>
      </c>
      <c r="H923" s="159" t="str">
        <f t="shared" si="329"/>
        <v/>
      </c>
      <c r="I923" s="159" t="str">
        <f t="shared" si="329"/>
        <v/>
      </c>
      <c r="J923" s="159" t="str">
        <f t="shared" si="329"/>
        <v/>
      </c>
      <c r="K923" s="292"/>
      <c r="L923" s="292"/>
      <c r="N923" s="319">
        <v>-3.19834006570879E-2</v>
      </c>
      <c r="P923" s="319">
        <v>3.885556955991415E-3</v>
      </c>
      <c r="R923" s="319">
        <v>0.46776843772585752</v>
      </c>
      <c r="AC923" s="300" t="str">
        <f t="shared" si="316"/>
        <v/>
      </c>
      <c r="AD923" s="300" t="str">
        <f t="shared" si="315"/>
        <v/>
      </c>
      <c r="AE923" s="300" t="str">
        <f t="shared" si="313"/>
        <v/>
      </c>
      <c r="AF923" s="300" t="str">
        <f t="shared" si="314"/>
        <v/>
      </c>
      <c r="AI923" s="63" t="str">
        <f t="shared" si="317"/>
        <v/>
      </c>
      <c r="AJ923" s="106" t="str">
        <f t="shared" si="318"/>
        <v/>
      </c>
      <c r="AK923" s="106" t="str">
        <f t="shared" si="319"/>
        <v/>
      </c>
      <c r="AL923" s="106" t="str">
        <f t="shared" si="320"/>
        <v/>
      </c>
      <c r="AM923" s="106" t="str">
        <f t="shared" si="321"/>
        <v/>
      </c>
      <c r="AN923" s="106" t="str">
        <f t="shared" si="322"/>
        <v/>
      </c>
      <c r="AR923" s="106" t="str">
        <f t="shared" si="323"/>
        <v/>
      </c>
      <c r="AS923" s="106" t="str">
        <f t="shared" si="324"/>
        <v/>
      </c>
      <c r="AT923" s="106" t="str">
        <f t="shared" si="325"/>
        <v/>
      </c>
      <c r="AU923" s="106" t="str">
        <f t="shared" si="326"/>
        <v/>
      </c>
      <c r="AV923" s="106" t="str">
        <f t="shared" si="327"/>
        <v/>
      </c>
    </row>
    <row r="924" spans="4:48">
      <c r="D924" s="159">
        <v>917</v>
      </c>
      <c r="F924" s="159" t="str">
        <f t="shared" si="329"/>
        <v/>
      </c>
      <c r="G924" s="159" t="str">
        <f t="shared" si="329"/>
        <v/>
      </c>
      <c r="H924" s="159" t="str">
        <f t="shared" si="329"/>
        <v/>
      </c>
      <c r="I924" s="159" t="str">
        <f t="shared" si="329"/>
        <v/>
      </c>
      <c r="J924" s="159" t="str">
        <f t="shared" si="329"/>
        <v/>
      </c>
      <c r="K924" s="292"/>
      <c r="L924" s="292"/>
      <c r="N924" s="319">
        <v>-3.1983400657087942E-2</v>
      </c>
      <c r="P924" s="319">
        <v>5.4589533938663656E-3</v>
      </c>
      <c r="R924" s="319">
        <v>0.71709413532219668</v>
      </c>
      <c r="AC924" s="300" t="str">
        <f t="shared" si="316"/>
        <v/>
      </c>
      <c r="AD924" s="300" t="str">
        <f t="shared" si="315"/>
        <v/>
      </c>
      <c r="AE924" s="300" t="str">
        <f t="shared" si="313"/>
        <v/>
      </c>
      <c r="AF924" s="300" t="str">
        <f t="shared" si="314"/>
        <v/>
      </c>
      <c r="AI924" s="63" t="str">
        <f t="shared" si="317"/>
        <v/>
      </c>
      <c r="AJ924" s="106" t="str">
        <f t="shared" si="318"/>
        <v/>
      </c>
      <c r="AK924" s="106" t="str">
        <f t="shared" si="319"/>
        <v/>
      </c>
      <c r="AL924" s="106" t="str">
        <f t="shared" si="320"/>
        <v/>
      </c>
      <c r="AM924" s="106" t="str">
        <f t="shared" si="321"/>
        <v/>
      </c>
      <c r="AN924" s="106" t="str">
        <f t="shared" si="322"/>
        <v/>
      </c>
      <c r="AR924" s="106" t="str">
        <f t="shared" si="323"/>
        <v/>
      </c>
      <c r="AS924" s="106" t="str">
        <f t="shared" si="324"/>
        <v/>
      </c>
      <c r="AT924" s="106" t="str">
        <f t="shared" si="325"/>
        <v/>
      </c>
      <c r="AU924" s="106" t="str">
        <f t="shared" si="326"/>
        <v/>
      </c>
      <c r="AV924" s="106" t="str">
        <f t="shared" si="327"/>
        <v/>
      </c>
    </row>
    <row r="925" spans="4:48">
      <c r="D925" s="159">
        <v>918</v>
      </c>
      <c r="F925" s="159" t="str">
        <f t="shared" si="329"/>
        <v/>
      </c>
      <c r="G925" s="159" t="str">
        <f t="shared" si="329"/>
        <v/>
      </c>
      <c r="H925" s="159" t="str">
        <f t="shared" si="329"/>
        <v/>
      </c>
      <c r="I925" s="159" t="str">
        <f t="shared" si="329"/>
        <v/>
      </c>
      <c r="J925" s="159" t="str">
        <f t="shared" si="329"/>
        <v/>
      </c>
      <c r="K925" s="292"/>
      <c r="L925" s="292"/>
      <c r="N925" s="319">
        <v>-2.8250431517783243E-2</v>
      </c>
      <c r="P925" s="319">
        <v>3.8476754954988399E-3</v>
      </c>
      <c r="R925" s="319">
        <v>0.46201863447254032</v>
      </c>
      <c r="AC925" s="300" t="str">
        <f t="shared" si="316"/>
        <v/>
      </c>
      <c r="AD925" s="300" t="str">
        <f t="shared" si="315"/>
        <v/>
      </c>
      <c r="AE925" s="300" t="str">
        <f t="shared" si="313"/>
        <v/>
      </c>
      <c r="AF925" s="300" t="str">
        <f t="shared" si="314"/>
        <v/>
      </c>
      <c r="AI925" s="63" t="str">
        <f t="shared" si="317"/>
        <v/>
      </c>
      <c r="AJ925" s="106" t="str">
        <f t="shared" si="318"/>
        <v/>
      </c>
      <c r="AK925" s="106" t="str">
        <f t="shared" si="319"/>
        <v/>
      </c>
      <c r="AL925" s="106" t="str">
        <f t="shared" si="320"/>
        <v/>
      </c>
      <c r="AM925" s="106" t="str">
        <f t="shared" si="321"/>
        <v/>
      </c>
      <c r="AN925" s="106" t="str">
        <f t="shared" si="322"/>
        <v/>
      </c>
      <c r="AR925" s="106" t="str">
        <f t="shared" si="323"/>
        <v/>
      </c>
      <c r="AS925" s="106" t="str">
        <f t="shared" si="324"/>
        <v/>
      </c>
      <c r="AT925" s="106" t="str">
        <f t="shared" si="325"/>
        <v/>
      </c>
      <c r="AU925" s="106" t="str">
        <f t="shared" si="326"/>
        <v/>
      </c>
      <c r="AV925" s="106" t="str">
        <f t="shared" si="327"/>
        <v/>
      </c>
    </row>
    <row r="926" spans="4:48">
      <c r="D926" s="159">
        <v>919</v>
      </c>
      <c r="F926" s="159" t="str">
        <f t="shared" si="329"/>
        <v/>
      </c>
      <c r="G926" s="159" t="str">
        <f t="shared" si="329"/>
        <v/>
      </c>
      <c r="H926" s="159" t="str">
        <f t="shared" si="329"/>
        <v/>
      </c>
      <c r="I926" s="159" t="str">
        <f t="shared" si="329"/>
        <v/>
      </c>
      <c r="J926" s="159" t="str">
        <f t="shared" si="329"/>
        <v/>
      </c>
      <c r="K926" s="292"/>
      <c r="L926" s="292"/>
      <c r="N926" s="319">
        <v>-3.1983400657088046E-2</v>
      </c>
      <c r="P926" s="319">
        <v>4.5687106193890697E-3</v>
      </c>
      <c r="R926" s="319">
        <v>0.57094717098836223</v>
      </c>
      <c r="AC926" s="300" t="str">
        <f t="shared" si="316"/>
        <v/>
      </c>
      <c r="AD926" s="300" t="str">
        <f t="shared" si="315"/>
        <v/>
      </c>
      <c r="AE926" s="300" t="str">
        <f t="shared" si="313"/>
        <v/>
      </c>
      <c r="AF926" s="300" t="str">
        <f t="shared" si="314"/>
        <v/>
      </c>
      <c r="AI926" s="63" t="str">
        <f t="shared" si="317"/>
        <v/>
      </c>
      <c r="AJ926" s="106" t="str">
        <f t="shared" si="318"/>
        <v/>
      </c>
      <c r="AK926" s="106" t="str">
        <f t="shared" si="319"/>
        <v/>
      </c>
      <c r="AL926" s="106" t="str">
        <f t="shared" si="320"/>
        <v/>
      </c>
      <c r="AM926" s="106" t="str">
        <f t="shared" si="321"/>
        <v/>
      </c>
      <c r="AN926" s="106" t="str">
        <f t="shared" si="322"/>
        <v/>
      </c>
      <c r="AR926" s="106" t="str">
        <f t="shared" si="323"/>
        <v/>
      </c>
      <c r="AS926" s="106" t="str">
        <f t="shared" si="324"/>
        <v/>
      </c>
      <c r="AT926" s="106" t="str">
        <f t="shared" si="325"/>
        <v/>
      </c>
      <c r="AU926" s="106" t="str">
        <f t="shared" si="326"/>
        <v/>
      </c>
      <c r="AV926" s="106" t="str">
        <f t="shared" si="327"/>
        <v/>
      </c>
    </row>
    <row r="927" spans="4:48">
      <c r="D927" s="159">
        <v>920</v>
      </c>
      <c r="F927" s="159" t="str">
        <f t="shared" si="329"/>
        <v/>
      </c>
      <c r="G927" s="159" t="str">
        <f t="shared" si="329"/>
        <v/>
      </c>
      <c r="H927" s="159" t="str">
        <f t="shared" si="329"/>
        <v/>
      </c>
      <c r="I927" s="159" t="str">
        <f t="shared" si="329"/>
        <v/>
      </c>
      <c r="J927" s="159" t="str">
        <f t="shared" si="329"/>
        <v/>
      </c>
      <c r="K927" s="292"/>
      <c r="L927" s="292"/>
      <c r="N927" s="319">
        <v>-3.8340308209971044E-2</v>
      </c>
      <c r="P927" s="319">
        <v>3.7542307658969178E-3</v>
      </c>
      <c r="R927" s="319">
        <v>0.44856613909466092</v>
      </c>
      <c r="AC927" s="300" t="str">
        <f t="shared" si="316"/>
        <v/>
      </c>
      <c r="AD927" s="300" t="str">
        <f t="shared" si="315"/>
        <v/>
      </c>
      <c r="AE927" s="300" t="str">
        <f t="shared" si="313"/>
        <v/>
      </c>
      <c r="AF927" s="300" t="str">
        <f t="shared" si="314"/>
        <v/>
      </c>
      <c r="AI927" s="63" t="str">
        <f t="shared" si="317"/>
        <v/>
      </c>
      <c r="AJ927" s="106" t="str">
        <f t="shared" si="318"/>
        <v/>
      </c>
      <c r="AK927" s="106" t="str">
        <f t="shared" si="319"/>
        <v/>
      </c>
      <c r="AL927" s="106" t="str">
        <f t="shared" si="320"/>
        <v/>
      </c>
      <c r="AM927" s="106" t="str">
        <f t="shared" si="321"/>
        <v/>
      </c>
      <c r="AN927" s="106" t="str">
        <f t="shared" si="322"/>
        <v/>
      </c>
      <c r="AR927" s="106" t="str">
        <f t="shared" si="323"/>
        <v/>
      </c>
      <c r="AS927" s="106" t="str">
        <f t="shared" si="324"/>
        <v/>
      </c>
      <c r="AT927" s="106" t="str">
        <f t="shared" si="325"/>
        <v/>
      </c>
      <c r="AU927" s="106" t="str">
        <f t="shared" si="326"/>
        <v/>
      </c>
      <c r="AV927" s="106" t="str">
        <f t="shared" si="327"/>
        <v/>
      </c>
    </row>
    <row r="928" spans="4:48">
      <c r="D928" s="159">
        <v>921</v>
      </c>
      <c r="F928" s="159" t="str">
        <f t="shared" ref="F928:J937" si="330">IF($C$5=0,IF($D928&gt;$A$5,"",INDIRECT(CONCATENATE("B",RANDBETWEEN(11,$D$5)))),IF($D928&gt;$A$5,"",$C$3*INDIRECT(CONCATENATE("B",RANDBETWEEN(11,$D$5)))))</f>
        <v/>
      </c>
      <c r="G928" s="159" t="str">
        <f t="shared" si="330"/>
        <v/>
      </c>
      <c r="H928" s="159" t="str">
        <f t="shared" si="330"/>
        <v/>
      </c>
      <c r="I928" s="159" t="str">
        <f t="shared" si="330"/>
        <v/>
      </c>
      <c r="J928" s="159" t="str">
        <f t="shared" si="330"/>
        <v/>
      </c>
      <c r="K928" s="292"/>
      <c r="L928" s="292"/>
      <c r="N928" s="319">
        <v>-2.4084752413018835E-2</v>
      </c>
      <c r="P928" s="319">
        <v>3.979001685593341E-3</v>
      </c>
      <c r="R928" s="319">
        <v>0.48139926036585567</v>
      </c>
      <c r="AC928" s="300" t="str">
        <f t="shared" si="316"/>
        <v/>
      </c>
      <c r="AD928" s="300" t="str">
        <f t="shared" si="315"/>
        <v/>
      </c>
      <c r="AE928" s="300" t="str">
        <f t="shared" si="313"/>
        <v/>
      </c>
      <c r="AF928" s="300" t="str">
        <f t="shared" si="314"/>
        <v/>
      </c>
      <c r="AI928" s="63" t="str">
        <f t="shared" si="317"/>
        <v/>
      </c>
      <c r="AJ928" s="106" t="str">
        <f t="shared" si="318"/>
        <v/>
      </c>
      <c r="AK928" s="106" t="str">
        <f t="shared" si="319"/>
        <v/>
      </c>
      <c r="AL928" s="106" t="str">
        <f t="shared" si="320"/>
        <v/>
      </c>
      <c r="AM928" s="106" t="str">
        <f t="shared" si="321"/>
        <v/>
      </c>
      <c r="AN928" s="106" t="str">
        <f t="shared" si="322"/>
        <v/>
      </c>
      <c r="AR928" s="106" t="str">
        <f t="shared" si="323"/>
        <v/>
      </c>
      <c r="AS928" s="106" t="str">
        <f t="shared" si="324"/>
        <v/>
      </c>
      <c r="AT928" s="106" t="str">
        <f t="shared" si="325"/>
        <v/>
      </c>
      <c r="AU928" s="106" t="str">
        <f t="shared" si="326"/>
        <v/>
      </c>
      <c r="AV928" s="106" t="str">
        <f t="shared" si="327"/>
        <v/>
      </c>
    </row>
    <row r="929" spans="4:48">
      <c r="D929" s="159">
        <v>922</v>
      </c>
      <c r="F929" s="159" t="str">
        <f t="shared" si="330"/>
        <v/>
      </c>
      <c r="G929" s="159" t="str">
        <f t="shared" si="330"/>
        <v/>
      </c>
      <c r="H929" s="159" t="str">
        <f t="shared" si="330"/>
        <v/>
      </c>
      <c r="I929" s="159" t="str">
        <f t="shared" si="330"/>
        <v/>
      </c>
      <c r="J929" s="159" t="str">
        <f t="shared" si="330"/>
        <v/>
      </c>
      <c r="K929" s="292"/>
      <c r="L929" s="292"/>
      <c r="N929" s="319">
        <v>-3.1983400657088309E-2</v>
      </c>
      <c r="P929" s="319">
        <v>4.2504949700907244E-3</v>
      </c>
      <c r="R929" s="319">
        <v>0.52199493535922903</v>
      </c>
      <c r="AC929" s="300" t="str">
        <f t="shared" si="316"/>
        <v/>
      </c>
      <c r="AD929" s="300" t="str">
        <f t="shared" si="315"/>
        <v/>
      </c>
      <c r="AE929" s="300" t="str">
        <f t="shared" si="313"/>
        <v/>
      </c>
      <c r="AF929" s="300" t="str">
        <f t="shared" si="314"/>
        <v/>
      </c>
      <c r="AI929" s="63" t="str">
        <f t="shared" si="317"/>
        <v/>
      </c>
      <c r="AJ929" s="106" t="str">
        <f t="shared" si="318"/>
        <v/>
      </c>
      <c r="AK929" s="106" t="str">
        <f t="shared" si="319"/>
        <v/>
      </c>
      <c r="AL929" s="106" t="str">
        <f t="shared" si="320"/>
        <v/>
      </c>
      <c r="AM929" s="106" t="str">
        <f t="shared" si="321"/>
        <v/>
      </c>
      <c r="AN929" s="106" t="str">
        <f t="shared" si="322"/>
        <v/>
      </c>
      <c r="AR929" s="106" t="str">
        <f t="shared" si="323"/>
        <v/>
      </c>
      <c r="AS929" s="106" t="str">
        <f t="shared" si="324"/>
        <v/>
      </c>
      <c r="AT929" s="106" t="str">
        <f t="shared" si="325"/>
        <v/>
      </c>
      <c r="AU929" s="106" t="str">
        <f t="shared" si="326"/>
        <v/>
      </c>
      <c r="AV929" s="106" t="str">
        <f t="shared" si="327"/>
        <v/>
      </c>
    </row>
    <row r="930" spans="4:48">
      <c r="D930" s="159">
        <v>923</v>
      </c>
      <c r="F930" s="159" t="str">
        <f t="shared" si="330"/>
        <v/>
      </c>
      <c r="G930" s="159" t="str">
        <f t="shared" si="330"/>
        <v/>
      </c>
      <c r="H930" s="159" t="str">
        <f t="shared" si="330"/>
        <v/>
      </c>
      <c r="I930" s="159" t="str">
        <f t="shared" si="330"/>
        <v/>
      </c>
      <c r="J930" s="159" t="str">
        <f t="shared" si="330"/>
        <v/>
      </c>
      <c r="K930" s="292"/>
      <c r="L930" s="292"/>
      <c r="N930" s="319">
        <v>-2.4084752413018821E-2</v>
      </c>
      <c r="P930" s="319">
        <v>5.9084952332592085E-3</v>
      </c>
      <c r="R930" s="319">
        <v>0.79581540843963827</v>
      </c>
      <c r="AC930" s="300" t="str">
        <f t="shared" si="316"/>
        <v/>
      </c>
      <c r="AD930" s="300" t="str">
        <f t="shared" si="315"/>
        <v/>
      </c>
      <c r="AE930" s="300" t="str">
        <f t="shared" si="313"/>
        <v/>
      </c>
      <c r="AF930" s="300" t="str">
        <f t="shared" si="314"/>
        <v/>
      </c>
      <c r="AI930" s="63" t="str">
        <f t="shared" si="317"/>
        <v/>
      </c>
      <c r="AJ930" s="106" t="str">
        <f t="shared" si="318"/>
        <v/>
      </c>
      <c r="AK930" s="106" t="str">
        <f t="shared" si="319"/>
        <v/>
      </c>
      <c r="AL930" s="106" t="str">
        <f t="shared" si="320"/>
        <v/>
      </c>
      <c r="AM930" s="106" t="str">
        <f t="shared" si="321"/>
        <v/>
      </c>
      <c r="AN930" s="106" t="str">
        <f t="shared" si="322"/>
        <v/>
      </c>
      <c r="AR930" s="106" t="str">
        <f t="shared" si="323"/>
        <v/>
      </c>
      <c r="AS930" s="106" t="str">
        <f t="shared" si="324"/>
        <v/>
      </c>
      <c r="AT930" s="106" t="str">
        <f t="shared" si="325"/>
        <v/>
      </c>
      <c r="AU930" s="106" t="str">
        <f t="shared" si="326"/>
        <v/>
      </c>
      <c r="AV930" s="106" t="str">
        <f t="shared" si="327"/>
        <v/>
      </c>
    </row>
    <row r="931" spans="4:48">
      <c r="D931" s="159">
        <v>924</v>
      </c>
      <c r="F931" s="159" t="str">
        <f t="shared" si="330"/>
        <v/>
      </c>
      <c r="G931" s="159" t="str">
        <f t="shared" si="330"/>
        <v/>
      </c>
      <c r="H931" s="159" t="str">
        <f t="shared" si="330"/>
        <v/>
      </c>
      <c r="I931" s="159" t="str">
        <f t="shared" si="330"/>
        <v/>
      </c>
      <c r="J931" s="159" t="str">
        <f t="shared" si="330"/>
        <v/>
      </c>
      <c r="K931" s="292"/>
      <c r="L931" s="292"/>
      <c r="N931" s="319">
        <v>-8.0573172644688537E-2</v>
      </c>
      <c r="P931" s="319">
        <v>4.1191687799962268E-3</v>
      </c>
      <c r="R931" s="319">
        <v>0.50208321051711424</v>
      </c>
      <c r="AC931" s="300" t="str">
        <f t="shared" si="316"/>
        <v/>
      </c>
      <c r="AD931" s="300" t="str">
        <f t="shared" si="315"/>
        <v/>
      </c>
      <c r="AE931" s="300" t="str">
        <f t="shared" si="313"/>
        <v/>
      </c>
      <c r="AF931" s="300" t="str">
        <f t="shared" si="314"/>
        <v/>
      </c>
      <c r="AI931" s="63" t="str">
        <f t="shared" si="317"/>
        <v/>
      </c>
      <c r="AJ931" s="106" t="str">
        <f t="shared" si="318"/>
        <v/>
      </c>
      <c r="AK931" s="106" t="str">
        <f t="shared" si="319"/>
        <v/>
      </c>
      <c r="AL931" s="106" t="str">
        <f t="shared" si="320"/>
        <v/>
      </c>
      <c r="AM931" s="106" t="str">
        <f t="shared" si="321"/>
        <v/>
      </c>
      <c r="AN931" s="106" t="str">
        <f t="shared" si="322"/>
        <v/>
      </c>
      <c r="AR931" s="106" t="str">
        <f t="shared" si="323"/>
        <v/>
      </c>
      <c r="AS931" s="106" t="str">
        <f t="shared" si="324"/>
        <v/>
      </c>
      <c r="AT931" s="106" t="str">
        <f t="shared" si="325"/>
        <v/>
      </c>
      <c r="AU931" s="106" t="str">
        <f t="shared" si="326"/>
        <v/>
      </c>
      <c r="AV931" s="106" t="str">
        <f t="shared" si="327"/>
        <v/>
      </c>
    </row>
    <row r="932" spans="4:48">
      <c r="D932" s="159">
        <v>925</v>
      </c>
      <c r="F932" s="159" t="str">
        <f t="shared" si="330"/>
        <v/>
      </c>
      <c r="G932" s="159" t="str">
        <f t="shared" si="330"/>
        <v/>
      </c>
      <c r="H932" s="159" t="str">
        <f t="shared" si="330"/>
        <v/>
      </c>
      <c r="I932" s="159" t="str">
        <f t="shared" si="330"/>
        <v/>
      </c>
      <c r="J932" s="159" t="str">
        <f t="shared" si="330"/>
        <v/>
      </c>
      <c r="K932" s="292"/>
      <c r="L932" s="292"/>
      <c r="N932" s="319">
        <v>-4.0971368579291109E-2</v>
      </c>
      <c r="P932" s="319">
        <v>3.614063671494029E-3</v>
      </c>
      <c r="R932" s="319">
        <v>0.42861912843503136</v>
      </c>
      <c r="AC932" s="300" t="str">
        <f t="shared" si="316"/>
        <v/>
      </c>
      <c r="AD932" s="300" t="str">
        <f t="shared" si="315"/>
        <v/>
      </c>
      <c r="AE932" s="300" t="str">
        <f t="shared" si="313"/>
        <v/>
      </c>
      <c r="AF932" s="300" t="str">
        <f t="shared" si="314"/>
        <v/>
      </c>
      <c r="AI932" s="63" t="str">
        <f t="shared" si="317"/>
        <v/>
      </c>
      <c r="AJ932" s="106" t="str">
        <f t="shared" si="318"/>
        <v/>
      </c>
      <c r="AK932" s="106" t="str">
        <f t="shared" si="319"/>
        <v/>
      </c>
      <c r="AL932" s="106" t="str">
        <f t="shared" si="320"/>
        <v/>
      </c>
      <c r="AM932" s="106" t="str">
        <f t="shared" si="321"/>
        <v/>
      </c>
      <c r="AN932" s="106" t="str">
        <f t="shared" si="322"/>
        <v/>
      </c>
      <c r="AR932" s="106" t="str">
        <f t="shared" si="323"/>
        <v/>
      </c>
      <c r="AS932" s="106" t="str">
        <f t="shared" si="324"/>
        <v/>
      </c>
      <c r="AT932" s="106" t="str">
        <f t="shared" si="325"/>
        <v/>
      </c>
      <c r="AU932" s="106" t="str">
        <f t="shared" si="326"/>
        <v/>
      </c>
      <c r="AV932" s="106" t="str">
        <f t="shared" si="327"/>
        <v/>
      </c>
    </row>
    <row r="933" spans="4:48">
      <c r="D933" s="159">
        <v>926</v>
      </c>
      <c r="F933" s="159" t="str">
        <f t="shared" si="330"/>
        <v/>
      </c>
      <c r="G933" s="159" t="str">
        <f t="shared" si="330"/>
        <v/>
      </c>
      <c r="H933" s="159" t="str">
        <f t="shared" si="330"/>
        <v/>
      </c>
      <c r="I933" s="159" t="str">
        <f t="shared" si="330"/>
        <v/>
      </c>
      <c r="J933" s="159" t="str">
        <f t="shared" si="330"/>
        <v/>
      </c>
      <c r="K933" s="292"/>
      <c r="L933" s="292"/>
      <c r="N933" s="319">
        <v>-2.4084752413018828E-2</v>
      </c>
      <c r="P933" s="319">
        <v>5.2720639346625154E-3</v>
      </c>
      <c r="R933" s="319">
        <v>0.68564046044588478</v>
      </c>
      <c r="AC933" s="300" t="str">
        <f t="shared" si="316"/>
        <v/>
      </c>
      <c r="AD933" s="300" t="str">
        <f t="shared" si="315"/>
        <v/>
      </c>
      <c r="AE933" s="300" t="str">
        <f t="shared" si="313"/>
        <v/>
      </c>
      <c r="AF933" s="300" t="str">
        <f t="shared" si="314"/>
        <v/>
      </c>
      <c r="AI933" s="63" t="str">
        <f t="shared" si="317"/>
        <v/>
      </c>
      <c r="AJ933" s="106" t="str">
        <f t="shared" si="318"/>
        <v/>
      </c>
      <c r="AK933" s="106" t="str">
        <f t="shared" si="319"/>
        <v/>
      </c>
      <c r="AL933" s="106" t="str">
        <f t="shared" si="320"/>
        <v/>
      </c>
      <c r="AM933" s="106" t="str">
        <f t="shared" si="321"/>
        <v/>
      </c>
      <c r="AN933" s="106" t="str">
        <f t="shared" si="322"/>
        <v/>
      </c>
      <c r="AR933" s="106" t="str">
        <f t="shared" si="323"/>
        <v/>
      </c>
      <c r="AS933" s="106" t="str">
        <f t="shared" si="324"/>
        <v/>
      </c>
      <c r="AT933" s="106" t="str">
        <f t="shared" si="325"/>
        <v/>
      </c>
      <c r="AU933" s="106" t="str">
        <f t="shared" si="326"/>
        <v/>
      </c>
      <c r="AV933" s="106" t="str">
        <f t="shared" si="327"/>
        <v/>
      </c>
    </row>
    <row r="934" spans="4:48">
      <c r="D934" s="159">
        <v>927</v>
      </c>
      <c r="F934" s="159" t="str">
        <f t="shared" si="330"/>
        <v/>
      </c>
      <c r="G934" s="159" t="str">
        <f t="shared" si="330"/>
        <v/>
      </c>
      <c r="H934" s="159" t="str">
        <f t="shared" si="330"/>
        <v/>
      </c>
      <c r="I934" s="159" t="str">
        <f t="shared" si="330"/>
        <v/>
      </c>
      <c r="J934" s="159" t="str">
        <f t="shared" si="330"/>
        <v/>
      </c>
      <c r="K934" s="292"/>
      <c r="L934" s="292"/>
      <c r="N934" s="319">
        <v>-2.1078385614018723E-2</v>
      </c>
      <c r="P934" s="319">
        <v>4.1804114228892776E-3</v>
      </c>
      <c r="R934" s="319">
        <v>0.51147954111411265</v>
      </c>
      <c r="AC934" s="300" t="str">
        <f t="shared" si="316"/>
        <v/>
      </c>
      <c r="AD934" s="300" t="str">
        <f t="shared" si="315"/>
        <v/>
      </c>
      <c r="AE934" s="300" t="str">
        <f t="shared" si="313"/>
        <v/>
      </c>
      <c r="AF934" s="300" t="str">
        <f t="shared" si="314"/>
        <v/>
      </c>
      <c r="AI934" s="63" t="str">
        <f t="shared" si="317"/>
        <v/>
      </c>
      <c r="AJ934" s="106" t="str">
        <f t="shared" si="318"/>
        <v/>
      </c>
      <c r="AK934" s="106" t="str">
        <f t="shared" si="319"/>
        <v/>
      </c>
      <c r="AL934" s="106" t="str">
        <f t="shared" si="320"/>
        <v/>
      </c>
      <c r="AM934" s="106" t="str">
        <f t="shared" si="321"/>
        <v/>
      </c>
      <c r="AN934" s="106" t="str">
        <f t="shared" si="322"/>
        <v/>
      </c>
      <c r="AR934" s="106" t="str">
        <f t="shared" si="323"/>
        <v/>
      </c>
      <c r="AS934" s="106" t="str">
        <f t="shared" si="324"/>
        <v/>
      </c>
      <c r="AT934" s="106" t="str">
        <f t="shared" si="325"/>
        <v/>
      </c>
      <c r="AU934" s="106" t="str">
        <f t="shared" si="326"/>
        <v/>
      </c>
      <c r="AV934" s="106" t="str">
        <f t="shared" si="327"/>
        <v/>
      </c>
    </row>
    <row r="935" spans="4:48">
      <c r="D935" s="159">
        <v>928</v>
      </c>
      <c r="F935" s="159" t="str">
        <f t="shared" si="330"/>
        <v/>
      </c>
      <c r="G935" s="159" t="str">
        <f t="shared" si="330"/>
        <v/>
      </c>
      <c r="H935" s="159" t="str">
        <f t="shared" si="330"/>
        <v/>
      </c>
      <c r="I935" s="159" t="str">
        <f t="shared" si="330"/>
        <v/>
      </c>
      <c r="J935" s="159" t="str">
        <f t="shared" si="330"/>
        <v/>
      </c>
      <c r="K935" s="292"/>
      <c r="L935" s="292"/>
      <c r="N935" s="319">
        <v>-1.6121654195544458E-2</v>
      </c>
      <c r="P935" s="319">
        <v>6.2645923430501285E-3</v>
      </c>
      <c r="R935" s="319">
        <v>0.86086429634900452</v>
      </c>
      <c r="AC935" s="300" t="str">
        <f t="shared" si="316"/>
        <v/>
      </c>
      <c r="AD935" s="300" t="str">
        <f t="shared" si="315"/>
        <v/>
      </c>
      <c r="AE935" s="300" t="str">
        <f t="shared" si="313"/>
        <v/>
      </c>
      <c r="AF935" s="300" t="str">
        <f t="shared" si="314"/>
        <v/>
      </c>
      <c r="AI935" s="63" t="str">
        <f t="shared" si="317"/>
        <v/>
      </c>
      <c r="AJ935" s="106" t="str">
        <f t="shared" si="318"/>
        <v/>
      </c>
      <c r="AK935" s="106" t="str">
        <f t="shared" si="319"/>
        <v/>
      </c>
      <c r="AL935" s="106" t="str">
        <f t="shared" si="320"/>
        <v/>
      </c>
      <c r="AM935" s="106" t="str">
        <f t="shared" si="321"/>
        <v/>
      </c>
      <c r="AN935" s="106" t="str">
        <f t="shared" si="322"/>
        <v/>
      </c>
      <c r="AR935" s="106" t="str">
        <f t="shared" si="323"/>
        <v/>
      </c>
      <c r="AS935" s="106" t="str">
        <f t="shared" si="324"/>
        <v/>
      </c>
      <c r="AT935" s="106" t="str">
        <f t="shared" si="325"/>
        <v/>
      </c>
      <c r="AU935" s="106" t="str">
        <f t="shared" si="326"/>
        <v/>
      </c>
      <c r="AV935" s="106" t="str">
        <f t="shared" si="327"/>
        <v/>
      </c>
    </row>
    <row r="936" spans="4:48">
      <c r="D936" s="159">
        <v>929</v>
      </c>
      <c r="F936" s="159" t="str">
        <f t="shared" si="330"/>
        <v/>
      </c>
      <c r="G936" s="159" t="str">
        <f t="shared" si="330"/>
        <v/>
      </c>
      <c r="H936" s="159" t="str">
        <f t="shared" si="330"/>
        <v/>
      </c>
      <c r="I936" s="159" t="str">
        <f t="shared" si="330"/>
        <v/>
      </c>
      <c r="J936" s="159" t="str">
        <f t="shared" si="330"/>
        <v/>
      </c>
      <c r="K936" s="292"/>
      <c r="L936" s="292"/>
      <c r="N936" s="319">
        <v>-3.1983400657088101E-2</v>
      </c>
      <c r="P936" s="319">
        <v>4.7145570875756562E-3</v>
      </c>
      <c r="R936" s="319">
        <v>0.59434310425362646</v>
      </c>
      <c r="AC936" s="300" t="str">
        <f t="shared" si="316"/>
        <v/>
      </c>
      <c r="AD936" s="300" t="str">
        <f t="shared" si="315"/>
        <v/>
      </c>
      <c r="AE936" s="300" t="str">
        <f t="shared" si="313"/>
        <v/>
      </c>
      <c r="AF936" s="300" t="str">
        <f t="shared" si="314"/>
        <v/>
      </c>
      <c r="AI936" s="63" t="str">
        <f t="shared" si="317"/>
        <v/>
      </c>
      <c r="AJ936" s="106" t="str">
        <f t="shared" si="318"/>
        <v/>
      </c>
      <c r="AK936" s="106" t="str">
        <f t="shared" si="319"/>
        <v/>
      </c>
      <c r="AL936" s="106" t="str">
        <f t="shared" si="320"/>
        <v/>
      </c>
      <c r="AM936" s="106" t="str">
        <f t="shared" si="321"/>
        <v/>
      </c>
      <c r="AN936" s="106" t="str">
        <f t="shared" si="322"/>
        <v/>
      </c>
      <c r="AR936" s="106" t="str">
        <f t="shared" si="323"/>
        <v/>
      </c>
      <c r="AS936" s="106" t="str">
        <f t="shared" si="324"/>
        <v/>
      </c>
      <c r="AT936" s="106" t="str">
        <f t="shared" si="325"/>
        <v/>
      </c>
      <c r="AU936" s="106" t="str">
        <f t="shared" si="326"/>
        <v/>
      </c>
      <c r="AV936" s="106" t="str">
        <f t="shared" si="327"/>
        <v/>
      </c>
    </row>
    <row r="937" spans="4:48">
      <c r="D937" s="159">
        <v>930</v>
      </c>
      <c r="F937" s="159" t="str">
        <f t="shared" si="330"/>
        <v/>
      </c>
      <c r="G937" s="159" t="str">
        <f t="shared" si="330"/>
        <v/>
      </c>
      <c r="H937" s="159" t="str">
        <f t="shared" si="330"/>
        <v/>
      </c>
      <c r="I937" s="159" t="str">
        <f t="shared" si="330"/>
        <v/>
      </c>
      <c r="J937" s="159" t="str">
        <f t="shared" si="330"/>
        <v/>
      </c>
      <c r="K937" s="292"/>
      <c r="L937" s="292"/>
      <c r="N937" s="319">
        <v>-3.8340308209971113E-2</v>
      </c>
      <c r="P937" s="319">
        <v>4.4664249854787508E-3</v>
      </c>
      <c r="R937" s="319">
        <v>0.55540807278221593</v>
      </c>
      <c r="AC937" s="300" t="str">
        <f t="shared" si="316"/>
        <v/>
      </c>
      <c r="AD937" s="300" t="str">
        <f t="shared" si="315"/>
        <v/>
      </c>
      <c r="AE937" s="300" t="str">
        <f t="shared" si="313"/>
        <v/>
      </c>
      <c r="AF937" s="300" t="str">
        <f t="shared" si="314"/>
        <v/>
      </c>
      <c r="AI937" s="63" t="str">
        <f t="shared" si="317"/>
        <v/>
      </c>
      <c r="AJ937" s="106" t="str">
        <f t="shared" si="318"/>
        <v/>
      </c>
      <c r="AK937" s="106" t="str">
        <f t="shared" si="319"/>
        <v/>
      </c>
      <c r="AL937" s="106" t="str">
        <f t="shared" si="320"/>
        <v/>
      </c>
      <c r="AM937" s="106" t="str">
        <f t="shared" si="321"/>
        <v/>
      </c>
      <c r="AN937" s="106" t="str">
        <f t="shared" si="322"/>
        <v/>
      </c>
      <c r="AR937" s="106" t="str">
        <f t="shared" si="323"/>
        <v/>
      </c>
      <c r="AS937" s="106" t="str">
        <f t="shared" si="324"/>
        <v/>
      </c>
      <c r="AT937" s="106" t="str">
        <f t="shared" si="325"/>
        <v/>
      </c>
      <c r="AU937" s="106" t="str">
        <f t="shared" si="326"/>
        <v/>
      </c>
      <c r="AV937" s="106" t="str">
        <f t="shared" si="327"/>
        <v/>
      </c>
    </row>
    <row r="938" spans="4:48">
      <c r="D938" s="159">
        <v>931</v>
      </c>
      <c r="F938" s="159" t="str">
        <f t="shared" ref="F938:J947" si="331">IF($C$5=0,IF($D938&gt;$A$5,"",INDIRECT(CONCATENATE("B",RANDBETWEEN(11,$D$5)))),IF($D938&gt;$A$5,"",$C$3*INDIRECT(CONCATENATE("B",RANDBETWEEN(11,$D$5)))))</f>
        <v/>
      </c>
      <c r="G938" s="159" t="str">
        <f t="shared" si="331"/>
        <v/>
      </c>
      <c r="H938" s="159" t="str">
        <f t="shared" si="331"/>
        <v/>
      </c>
      <c r="I938" s="159" t="str">
        <f t="shared" si="331"/>
        <v/>
      </c>
      <c r="J938" s="159" t="str">
        <f t="shared" si="331"/>
        <v/>
      </c>
      <c r="K938" s="292"/>
      <c r="L938" s="292"/>
      <c r="N938" s="319">
        <v>-3.4631853257440004E-2</v>
      </c>
      <c r="P938" s="319">
        <v>4.2504949700907235E-3</v>
      </c>
      <c r="R938" s="319">
        <v>0.52199493535922925</v>
      </c>
      <c r="AC938" s="300" t="str">
        <f t="shared" si="316"/>
        <v/>
      </c>
      <c r="AD938" s="300" t="str">
        <f t="shared" si="315"/>
        <v/>
      </c>
      <c r="AE938" s="300" t="str">
        <f t="shared" si="313"/>
        <v/>
      </c>
      <c r="AF938" s="300" t="str">
        <f t="shared" si="314"/>
        <v/>
      </c>
      <c r="AI938" s="63" t="str">
        <f t="shared" si="317"/>
        <v/>
      </c>
      <c r="AJ938" s="106" t="str">
        <f t="shared" si="318"/>
        <v/>
      </c>
      <c r="AK938" s="106" t="str">
        <f t="shared" si="319"/>
        <v/>
      </c>
      <c r="AL938" s="106" t="str">
        <f t="shared" si="320"/>
        <v/>
      </c>
      <c r="AM938" s="106" t="str">
        <f t="shared" si="321"/>
        <v/>
      </c>
      <c r="AN938" s="106" t="str">
        <f t="shared" si="322"/>
        <v/>
      </c>
      <c r="AR938" s="106" t="str">
        <f t="shared" si="323"/>
        <v/>
      </c>
      <c r="AS938" s="106" t="str">
        <f t="shared" si="324"/>
        <v/>
      </c>
      <c r="AT938" s="106" t="str">
        <f t="shared" si="325"/>
        <v/>
      </c>
      <c r="AU938" s="106" t="str">
        <f t="shared" si="326"/>
        <v/>
      </c>
      <c r="AV938" s="106" t="str">
        <f t="shared" si="327"/>
        <v/>
      </c>
    </row>
    <row r="939" spans="4:48">
      <c r="D939" s="159">
        <v>932</v>
      </c>
      <c r="F939" s="159" t="str">
        <f t="shared" si="331"/>
        <v/>
      </c>
      <c r="G939" s="159" t="str">
        <f t="shared" si="331"/>
        <v/>
      </c>
      <c r="H939" s="159" t="str">
        <f t="shared" si="331"/>
        <v/>
      </c>
      <c r="I939" s="159" t="str">
        <f t="shared" si="331"/>
        <v/>
      </c>
      <c r="J939" s="159" t="str">
        <f t="shared" si="331"/>
        <v/>
      </c>
      <c r="K939" s="292"/>
      <c r="L939" s="292"/>
      <c r="N939" s="319">
        <v>-2.4084752413018801E-2</v>
      </c>
      <c r="P939" s="319">
        <v>4.878085364379026E-3</v>
      </c>
      <c r="R939" s="319">
        <v>0.62034428169190847</v>
      </c>
      <c r="AC939" s="300" t="str">
        <f t="shared" si="316"/>
        <v/>
      </c>
      <c r="AD939" s="300" t="str">
        <f t="shared" si="315"/>
        <v/>
      </c>
      <c r="AE939" s="300" t="str">
        <f t="shared" si="313"/>
        <v/>
      </c>
      <c r="AF939" s="300" t="str">
        <f t="shared" si="314"/>
        <v/>
      </c>
      <c r="AI939" s="63" t="str">
        <f t="shared" si="317"/>
        <v/>
      </c>
      <c r="AJ939" s="106" t="str">
        <f t="shared" si="318"/>
        <v/>
      </c>
      <c r="AK939" s="106" t="str">
        <f t="shared" si="319"/>
        <v/>
      </c>
      <c r="AL939" s="106" t="str">
        <f t="shared" si="320"/>
        <v/>
      </c>
      <c r="AM939" s="106" t="str">
        <f t="shared" si="321"/>
        <v/>
      </c>
      <c r="AN939" s="106" t="str">
        <f t="shared" si="322"/>
        <v/>
      </c>
      <c r="AR939" s="106" t="str">
        <f t="shared" si="323"/>
        <v/>
      </c>
      <c r="AS939" s="106" t="str">
        <f t="shared" si="324"/>
        <v/>
      </c>
      <c r="AT939" s="106" t="str">
        <f t="shared" si="325"/>
        <v/>
      </c>
      <c r="AU939" s="106" t="str">
        <f t="shared" si="326"/>
        <v/>
      </c>
      <c r="AV939" s="106" t="str">
        <f t="shared" si="327"/>
        <v/>
      </c>
    </row>
    <row r="940" spans="4:48">
      <c r="D940" s="159">
        <v>933</v>
      </c>
      <c r="F940" s="159" t="str">
        <f t="shared" si="331"/>
        <v/>
      </c>
      <c r="G940" s="159" t="str">
        <f t="shared" si="331"/>
        <v/>
      </c>
      <c r="H940" s="159" t="str">
        <f t="shared" si="331"/>
        <v/>
      </c>
      <c r="I940" s="159" t="str">
        <f t="shared" si="331"/>
        <v/>
      </c>
      <c r="J940" s="159" t="str">
        <f t="shared" si="331"/>
        <v/>
      </c>
      <c r="K940" s="292"/>
      <c r="L940" s="292"/>
      <c r="N940" s="319">
        <v>-3.611536450427507E-2</v>
      </c>
      <c r="P940" s="319">
        <v>2.9195512605289771E-3</v>
      </c>
      <c r="R940" s="319">
        <v>0.332342087595493</v>
      </c>
      <c r="AC940" s="300" t="str">
        <f t="shared" si="316"/>
        <v/>
      </c>
      <c r="AD940" s="300" t="str">
        <f t="shared" si="315"/>
        <v/>
      </c>
      <c r="AE940" s="300" t="str">
        <f t="shared" si="313"/>
        <v/>
      </c>
      <c r="AF940" s="300" t="str">
        <f t="shared" si="314"/>
        <v/>
      </c>
      <c r="AI940" s="63" t="str">
        <f t="shared" si="317"/>
        <v/>
      </c>
      <c r="AJ940" s="106" t="str">
        <f t="shared" si="318"/>
        <v/>
      </c>
      <c r="AK940" s="106" t="str">
        <f t="shared" si="319"/>
        <v/>
      </c>
      <c r="AL940" s="106" t="str">
        <f t="shared" si="320"/>
        <v/>
      </c>
      <c r="AM940" s="106" t="str">
        <f t="shared" si="321"/>
        <v/>
      </c>
      <c r="AN940" s="106" t="str">
        <f t="shared" si="322"/>
        <v/>
      </c>
      <c r="AR940" s="106" t="str">
        <f t="shared" si="323"/>
        <v/>
      </c>
      <c r="AS940" s="106" t="str">
        <f t="shared" si="324"/>
        <v/>
      </c>
      <c r="AT940" s="106" t="str">
        <f t="shared" si="325"/>
        <v/>
      </c>
      <c r="AU940" s="106" t="str">
        <f t="shared" si="326"/>
        <v/>
      </c>
      <c r="AV940" s="106" t="str">
        <f t="shared" si="327"/>
        <v/>
      </c>
    </row>
    <row r="941" spans="4:48">
      <c r="D941" s="159">
        <v>934</v>
      </c>
      <c r="F941" s="159" t="str">
        <f t="shared" si="331"/>
        <v/>
      </c>
      <c r="G941" s="159" t="str">
        <f t="shared" si="331"/>
        <v/>
      </c>
      <c r="H941" s="159" t="str">
        <f t="shared" si="331"/>
        <v/>
      </c>
      <c r="I941" s="159" t="str">
        <f t="shared" si="331"/>
        <v/>
      </c>
      <c r="J941" s="159" t="str">
        <f t="shared" si="331"/>
        <v/>
      </c>
      <c r="K941" s="292"/>
      <c r="L941" s="292"/>
      <c r="N941" s="319">
        <v>-3.4631853257439921E-2</v>
      </c>
      <c r="P941" s="319">
        <v>4.4986270721876272E-3</v>
      </c>
      <c r="R941" s="319">
        <v>0.56009356795893206</v>
      </c>
      <c r="AC941" s="300" t="str">
        <f t="shared" si="316"/>
        <v/>
      </c>
      <c r="AD941" s="300" t="str">
        <f t="shared" si="315"/>
        <v/>
      </c>
      <c r="AE941" s="300" t="str">
        <f t="shared" si="313"/>
        <v/>
      </c>
      <c r="AF941" s="300" t="str">
        <f t="shared" si="314"/>
        <v/>
      </c>
      <c r="AI941" s="63" t="str">
        <f t="shared" si="317"/>
        <v/>
      </c>
      <c r="AJ941" s="106" t="str">
        <f t="shared" si="318"/>
        <v/>
      </c>
      <c r="AK941" s="106" t="str">
        <f t="shared" si="319"/>
        <v/>
      </c>
      <c r="AL941" s="106" t="str">
        <f t="shared" si="320"/>
        <v/>
      </c>
      <c r="AM941" s="106" t="str">
        <f t="shared" si="321"/>
        <v/>
      </c>
      <c r="AN941" s="106" t="str">
        <f t="shared" si="322"/>
        <v/>
      </c>
      <c r="AR941" s="106" t="str">
        <f t="shared" si="323"/>
        <v/>
      </c>
      <c r="AS941" s="106" t="str">
        <f t="shared" si="324"/>
        <v/>
      </c>
      <c r="AT941" s="106" t="str">
        <f t="shared" si="325"/>
        <v/>
      </c>
      <c r="AU941" s="106" t="str">
        <f t="shared" si="326"/>
        <v/>
      </c>
      <c r="AV941" s="106" t="str">
        <f t="shared" si="327"/>
        <v/>
      </c>
    </row>
    <row r="942" spans="4:48">
      <c r="D942" s="159">
        <v>935</v>
      </c>
      <c r="F942" s="159" t="str">
        <f t="shared" si="331"/>
        <v/>
      </c>
      <c r="G942" s="159" t="str">
        <f t="shared" si="331"/>
        <v/>
      </c>
      <c r="H942" s="159" t="str">
        <f t="shared" si="331"/>
        <v/>
      </c>
      <c r="I942" s="159" t="str">
        <f t="shared" si="331"/>
        <v/>
      </c>
      <c r="J942" s="159" t="str">
        <f t="shared" si="331"/>
        <v/>
      </c>
      <c r="K942" s="292"/>
      <c r="L942" s="292"/>
      <c r="N942" s="319">
        <v>-3.8340308209970968E-2</v>
      </c>
      <c r="P942" s="319">
        <v>4.273856152491204E-3</v>
      </c>
      <c r="R942" s="319">
        <v>0.52551629856124205</v>
      </c>
      <c r="AC942" s="300" t="str">
        <f t="shared" si="316"/>
        <v/>
      </c>
      <c r="AD942" s="300" t="str">
        <f t="shared" si="315"/>
        <v/>
      </c>
      <c r="AE942" s="300" t="str">
        <f t="shared" si="313"/>
        <v/>
      </c>
      <c r="AF942" s="300" t="str">
        <f t="shared" si="314"/>
        <v/>
      </c>
      <c r="AI942" s="63" t="str">
        <f t="shared" si="317"/>
        <v/>
      </c>
      <c r="AJ942" s="106" t="str">
        <f t="shared" si="318"/>
        <v/>
      </c>
      <c r="AK942" s="106" t="str">
        <f t="shared" si="319"/>
        <v/>
      </c>
      <c r="AL942" s="106" t="str">
        <f t="shared" si="320"/>
        <v/>
      </c>
      <c r="AM942" s="106" t="str">
        <f t="shared" si="321"/>
        <v/>
      </c>
      <c r="AN942" s="106" t="str">
        <f t="shared" si="322"/>
        <v/>
      </c>
      <c r="AR942" s="106" t="str">
        <f t="shared" si="323"/>
        <v/>
      </c>
      <c r="AS942" s="106" t="str">
        <f t="shared" si="324"/>
        <v/>
      </c>
      <c r="AT942" s="106" t="str">
        <f t="shared" si="325"/>
        <v/>
      </c>
      <c r="AU942" s="106" t="str">
        <f t="shared" si="326"/>
        <v/>
      </c>
      <c r="AV942" s="106" t="str">
        <f t="shared" si="327"/>
        <v/>
      </c>
    </row>
    <row r="943" spans="4:48">
      <c r="D943" s="159">
        <v>936</v>
      </c>
      <c r="F943" s="159" t="str">
        <f t="shared" si="331"/>
        <v/>
      </c>
      <c r="G943" s="159" t="str">
        <f t="shared" si="331"/>
        <v/>
      </c>
      <c r="H943" s="159" t="str">
        <f t="shared" si="331"/>
        <v/>
      </c>
      <c r="I943" s="159" t="str">
        <f t="shared" si="331"/>
        <v/>
      </c>
      <c r="J943" s="159" t="str">
        <f t="shared" si="331"/>
        <v/>
      </c>
      <c r="K943" s="292"/>
      <c r="L943" s="292"/>
      <c r="N943" s="319">
        <v>-4.0229691127837829E-2</v>
      </c>
      <c r="P943" s="319">
        <v>4.320578517292166E-3</v>
      </c>
      <c r="R943" s="319">
        <v>0.53258348541831757</v>
      </c>
      <c r="AC943" s="300" t="str">
        <f t="shared" si="316"/>
        <v/>
      </c>
      <c r="AD943" s="300" t="str">
        <f t="shared" si="315"/>
        <v/>
      </c>
      <c r="AE943" s="300" t="str">
        <f t="shared" si="313"/>
        <v/>
      </c>
      <c r="AF943" s="300" t="str">
        <f t="shared" si="314"/>
        <v/>
      </c>
      <c r="AI943" s="63" t="str">
        <f t="shared" si="317"/>
        <v/>
      </c>
      <c r="AJ943" s="106" t="str">
        <f t="shared" si="318"/>
        <v/>
      </c>
      <c r="AK943" s="106" t="str">
        <f t="shared" si="319"/>
        <v/>
      </c>
      <c r="AL943" s="106" t="str">
        <f t="shared" si="320"/>
        <v/>
      </c>
      <c r="AM943" s="106" t="str">
        <f t="shared" si="321"/>
        <v/>
      </c>
      <c r="AN943" s="106" t="str">
        <f t="shared" si="322"/>
        <v/>
      </c>
      <c r="AR943" s="106" t="str">
        <f t="shared" si="323"/>
        <v/>
      </c>
      <c r="AS943" s="106" t="str">
        <f t="shared" si="324"/>
        <v/>
      </c>
      <c r="AT943" s="106" t="str">
        <f t="shared" si="325"/>
        <v/>
      </c>
      <c r="AU943" s="106" t="str">
        <f t="shared" si="326"/>
        <v/>
      </c>
      <c r="AV943" s="106" t="str">
        <f t="shared" si="327"/>
        <v/>
      </c>
    </row>
    <row r="944" spans="4:48">
      <c r="D944" s="159">
        <v>937</v>
      </c>
      <c r="F944" s="159" t="str">
        <f t="shared" si="331"/>
        <v/>
      </c>
      <c r="G944" s="159" t="str">
        <f t="shared" si="331"/>
        <v/>
      </c>
      <c r="H944" s="159" t="str">
        <f t="shared" si="331"/>
        <v/>
      </c>
      <c r="I944" s="159" t="str">
        <f t="shared" si="331"/>
        <v/>
      </c>
      <c r="J944" s="159" t="str">
        <f t="shared" si="331"/>
        <v/>
      </c>
      <c r="K944" s="292"/>
      <c r="L944" s="292"/>
      <c r="N944" s="319">
        <v>-2.408475241301895E-2</v>
      </c>
      <c r="P944" s="319">
        <v>4.0023628679938207E-3</v>
      </c>
      <c r="R944" s="319">
        <v>0.48482669939456091</v>
      </c>
      <c r="AC944" s="300" t="str">
        <f t="shared" si="316"/>
        <v/>
      </c>
      <c r="AD944" s="300" t="str">
        <f t="shared" si="315"/>
        <v/>
      </c>
      <c r="AE944" s="300" t="str">
        <f t="shared" si="313"/>
        <v/>
      </c>
      <c r="AF944" s="300" t="str">
        <f t="shared" si="314"/>
        <v/>
      </c>
      <c r="AI944" s="63" t="str">
        <f t="shared" si="317"/>
        <v/>
      </c>
      <c r="AJ944" s="106" t="str">
        <f t="shared" si="318"/>
        <v/>
      </c>
      <c r="AK944" s="106" t="str">
        <f t="shared" si="319"/>
        <v/>
      </c>
      <c r="AL944" s="106" t="str">
        <f t="shared" si="320"/>
        <v/>
      </c>
      <c r="AM944" s="106" t="str">
        <f t="shared" si="321"/>
        <v/>
      </c>
      <c r="AN944" s="106" t="str">
        <f t="shared" si="322"/>
        <v/>
      </c>
      <c r="AR944" s="106" t="str">
        <f t="shared" si="323"/>
        <v/>
      </c>
      <c r="AS944" s="106" t="str">
        <f t="shared" si="324"/>
        <v/>
      </c>
      <c r="AT944" s="106" t="str">
        <f t="shared" si="325"/>
        <v/>
      </c>
      <c r="AU944" s="106" t="str">
        <f t="shared" si="326"/>
        <v/>
      </c>
      <c r="AV944" s="106" t="str">
        <f t="shared" si="327"/>
        <v/>
      </c>
    </row>
    <row r="945" spans="4:48">
      <c r="D945" s="159">
        <v>938</v>
      </c>
      <c r="F945" s="159" t="str">
        <f t="shared" si="331"/>
        <v/>
      </c>
      <c r="G945" s="159" t="str">
        <f t="shared" si="331"/>
        <v/>
      </c>
      <c r="H945" s="159" t="str">
        <f t="shared" si="331"/>
        <v/>
      </c>
      <c r="I945" s="159" t="str">
        <f t="shared" si="331"/>
        <v/>
      </c>
      <c r="J945" s="159" t="str">
        <f t="shared" si="331"/>
        <v/>
      </c>
      <c r="K945" s="292"/>
      <c r="L945" s="292"/>
      <c r="N945" s="319">
        <v>-3.1983400657087935E-2</v>
      </c>
      <c r="P945" s="319">
        <v>5.0094115544735219E-3</v>
      </c>
      <c r="R945" s="319">
        <v>0.64182368393849765</v>
      </c>
      <c r="AC945" s="300" t="str">
        <f t="shared" si="316"/>
        <v/>
      </c>
      <c r="AD945" s="300" t="str">
        <f t="shared" si="315"/>
        <v/>
      </c>
      <c r="AE945" s="300" t="str">
        <f t="shared" si="313"/>
        <v/>
      </c>
      <c r="AF945" s="300" t="str">
        <f t="shared" si="314"/>
        <v/>
      </c>
      <c r="AI945" s="63" t="str">
        <f t="shared" si="317"/>
        <v/>
      </c>
      <c r="AJ945" s="106" t="str">
        <f t="shared" si="318"/>
        <v/>
      </c>
      <c r="AK945" s="106" t="str">
        <f t="shared" si="319"/>
        <v/>
      </c>
      <c r="AL945" s="106" t="str">
        <f t="shared" si="320"/>
        <v/>
      </c>
      <c r="AM945" s="106" t="str">
        <f t="shared" si="321"/>
        <v/>
      </c>
      <c r="AN945" s="106" t="str">
        <f t="shared" si="322"/>
        <v/>
      </c>
      <c r="AR945" s="106" t="str">
        <f t="shared" si="323"/>
        <v/>
      </c>
      <c r="AS945" s="106" t="str">
        <f t="shared" si="324"/>
        <v/>
      </c>
      <c r="AT945" s="106" t="str">
        <f t="shared" si="325"/>
        <v/>
      </c>
      <c r="AU945" s="106" t="str">
        <f t="shared" si="326"/>
        <v/>
      </c>
      <c r="AV945" s="106" t="str">
        <f t="shared" si="327"/>
        <v/>
      </c>
    </row>
    <row r="946" spans="4:48">
      <c r="D946" s="159">
        <v>939</v>
      </c>
      <c r="F946" s="159" t="str">
        <f t="shared" si="331"/>
        <v/>
      </c>
      <c r="G946" s="159" t="str">
        <f t="shared" si="331"/>
        <v/>
      </c>
      <c r="H946" s="159" t="str">
        <f t="shared" si="331"/>
        <v/>
      </c>
      <c r="I946" s="159" t="str">
        <f t="shared" si="331"/>
        <v/>
      </c>
      <c r="J946" s="159" t="str">
        <f t="shared" si="331"/>
        <v/>
      </c>
      <c r="K946" s="292"/>
      <c r="L946" s="292"/>
      <c r="N946" s="319">
        <v>-3.1983400657087956E-2</v>
      </c>
      <c r="P946" s="319">
        <v>3.894397860299804E-3</v>
      </c>
      <c r="R946" s="319">
        <v>0.46879165871888029</v>
      </c>
      <c r="AC946" s="300" t="str">
        <f t="shared" si="316"/>
        <v/>
      </c>
      <c r="AD946" s="300" t="str">
        <f t="shared" si="315"/>
        <v/>
      </c>
      <c r="AE946" s="300" t="str">
        <f t="shared" si="313"/>
        <v/>
      </c>
      <c r="AF946" s="300" t="str">
        <f t="shared" si="314"/>
        <v/>
      </c>
      <c r="AI946" s="63" t="str">
        <f t="shared" si="317"/>
        <v/>
      </c>
      <c r="AJ946" s="106" t="str">
        <f t="shared" si="318"/>
        <v/>
      </c>
      <c r="AK946" s="106" t="str">
        <f t="shared" si="319"/>
        <v/>
      </c>
      <c r="AL946" s="106" t="str">
        <f t="shared" si="320"/>
        <v/>
      </c>
      <c r="AM946" s="106" t="str">
        <f t="shared" si="321"/>
        <v/>
      </c>
      <c r="AN946" s="106" t="str">
        <f t="shared" si="322"/>
        <v/>
      </c>
      <c r="AR946" s="106" t="str">
        <f t="shared" si="323"/>
        <v/>
      </c>
      <c r="AS946" s="106" t="str">
        <f t="shared" si="324"/>
        <v/>
      </c>
      <c r="AT946" s="106" t="str">
        <f t="shared" si="325"/>
        <v/>
      </c>
      <c r="AU946" s="106" t="str">
        <f t="shared" si="326"/>
        <v/>
      </c>
      <c r="AV946" s="106" t="str">
        <f t="shared" si="327"/>
        <v/>
      </c>
    </row>
    <row r="947" spans="4:48">
      <c r="D947" s="159">
        <v>940</v>
      </c>
      <c r="F947" s="159" t="str">
        <f t="shared" si="331"/>
        <v/>
      </c>
      <c r="G947" s="159" t="str">
        <f t="shared" si="331"/>
        <v/>
      </c>
      <c r="H947" s="159" t="str">
        <f t="shared" si="331"/>
        <v/>
      </c>
      <c r="I947" s="159" t="str">
        <f t="shared" si="331"/>
        <v/>
      </c>
      <c r="J947" s="159" t="str">
        <f t="shared" si="331"/>
        <v/>
      </c>
      <c r="K947" s="292"/>
      <c r="L947" s="292"/>
      <c r="N947" s="319">
        <v>-1.6121654195544396E-2</v>
      </c>
      <c r="P947" s="319">
        <v>5.8005302255651949E-3</v>
      </c>
      <c r="R947" s="319">
        <v>0.77642191751434431</v>
      </c>
      <c r="AC947" s="300" t="str">
        <f t="shared" si="316"/>
        <v/>
      </c>
      <c r="AD947" s="300" t="str">
        <f t="shared" si="315"/>
        <v/>
      </c>
      <c r="AE947" s="300" t="str">
        <f t="shared" si="313"/>
        <v/>
      </c>
      <c r="AF947" s="300" t="str">
        <f t="shared" si="314"/>
        <v/>
      </c>
      <c r="AI947" s="63" t="str">
        <f t="shared" si="317"/>
        <v/>
      </c>
      <c r="AJ947" s="106" t="str">
        <f t="shared" si="318"/>
        <v/>
      </c>
      <c r="AK947" s="106" t="str">
        <f t="shared" si="319"/>
        <v/>
      </c>
      <c r="AL947" s="106" t="str">
        <f t="shared" si="320"/>
        <v/>
      </c>
      <c r="AM947" s="106" t="str">
        <f t="shared" si="321"/>
        <v/>
      </c>
      <c r="AN947" s="106" t="str">
        <f t="shared" si="322"/>
        <v/>
      </c>
      <c r="AR947" s="106" t="str">
        <f t="shared" si="323"/>
        <v/>
      </c>
      <c r="AS947" s="106" t="str">
        <f t="shared" si="324"/>
        <v/>
      </c>
      <c r="AT947" s="106" t="str">
        <f t="shared" si="325"/>
        <v/>
      </c>
      <c r="AU947" s="106" t="str">
        <f t="shared" si="326"/>
        <v/>
      </c>
      <c r="AV947" s="106" t="str">
        <f t="shared" si="327"/>
        <v/>
      </c>
    </row>
    <row r="948" spans="4:48">
      <c r="D948" s="159">
        <v>941</v>
      </c>
      <c r="F948" s="159" t="str">
        <f t="shared" ref="F948:J957" si="332">IF($C$5=0,IF($D948&gt;$A$5,"",INDIRECT(CONCATENATE("B",RANDBETWEEN(11,$D$5)))),IF($D948&gt;$A$5,"",$C$3*INDIRECT(CONCATENATE("B",RANDBETWEEN(11,$D$5)))))</f>
        <v/>
      </c>
      <c r="G948" s="159" t="str">
        <f t="shared" si="332"/>
        <v/>
      </c>
      <c r="H948" s="159" t="str">
        <f t="shared" si="332"/>
        <v/>
      </c>
      <c r="I948" s="159" t="str">
        <f t="shared" si="332"/>
        <v/>
      </c>
      <c r="J948" s="159" t="str">
        <f t="shared" si="332"/>
        <v/>
      </c>
      <c r="K948" s="292"/>
      <c r="L948" s="292"/>
      <c r="N948" s="319">
        <v>-3.9818120558775302E-2</v>
      </c>
      <c r="P948" s="319">
        <v>4.3205785172921677E-3</v>
      </c>
      <c r="R948" s="319">
        <v>0.53258348541831713</v>
      </c>
      <c r="AC948" s="300" t="str">
        <f t="shared" si="316"/>
        <v/>
      </c>
      <c r="AD948" s="300" t="str">
        <f t="shared" si="315"/>
        <v/>
      </c>
      <c r="AE948" s="300" t="str">
        <f t="shared" si="313"/>
        <v/>
      </c>
      <c r="AF948" s="300" t="str">
        <f t="shared" si="314"/>
        <v/>
      </c>
      <c r="AI948" s="63" t="str">
        <f t="shared" si="317"/>
        <v/>
      </c>
      <c r="AJ948" s="106" t="str">
        <f t="shared" si="318"/>
        <v/>
      </c>
      <c r="AK948" s="106" t="str">
        <f t="shared" si="319"/>
        <v/>
      </c>
      <c r="AL948" s="106" t="str">
        <f t="shared" si="320"/>
        <v/>
      </c>
      <c r="AM948" s="106" t="str">
        <f t="shared" si="321"/>
        <v/>
      </c>
      <c r="AN948" s="106" t="str">
        <f t="shared" si="322"/>
        <v/>
      </c>
      <c r="AR948" s="106" t="str">
        <f t="shared" si="323"/>
        <v/>
      </c>
      <c r="AS948" s="106" t="str">
        <f t="shared" si="324"/>
        <v/>
      </c>
      <c r="AT948" s="106" t="str">
        <f t="shared" si="325"/>
        <v/>
      </c>
      <c r="AU948" s="106" t="str">
        <f t="shared" si="326"/>
        <v/>
      </c>
      <c r="AV948" s="106" t="str">
        <f t="shared" si="327"/>
        <v/>
      </c>
    </row>
    <row r="949" spans="4:48">
      <c r="D949" s="159">
        <v>942</v>
      </c>
      <c r="F949" s="159" t="str">
        <f t="shared" si="332"/>
        <v/>
      </c>
      <c r="G949" s="159" t="str">
        <f t="shared" si="332"/>
        <v/>
      </c>
      <c r="H949" s="159" t="str">
        <f t="shared" si="332"/>
        <v/>
      </c>
      <c r="I949" s="159" t="str">
        <f t="shared" si="332"/>
        <v/>
      </c>
      <c r="J949" s="159" t="str">
        <f t="shared" si="332"/>
        <v/>
      </c>
      <c r="K949" s="292"/>
      <c r="L949" s="292"/>
      <c r="N949" s="319">
        <v>-2.4084752413018794E-2</v>
      </c>
      <c r="P949" s="319">
        <v>5.0327727368740006E-3</v>
      </c>
      <c r="R949" s="319">
        <v>0.64562228889472828</v>
      </c>
      <c r="AC949" s="300" t="str">
        <f t="shared" si="316"/>
        <v/>
      </c>
      <c r="AD949" s="300" t="str">
        <f t="shared" si="315"/>
        <v/>
      </c>
      <c r="AE949" s="300" t="str">
        <f t="shared" si="313"/>
        <v/>
      </c>
      <c r="AF949" s="300" t="str">
        <f t="shared" si="314"/>
        <v/>
      </c>
      <c r="AI949" s="63" t="str">
        <f t="shared" si="317"/>
        <v/>
      </c>
      <c r="AJ949" s="106" t="str">
        <f t="shared" si="318"/>
        <v/>
      </c>
      <c r="AK949" s="106" t="str">
        <f t="shared" si="319"/>
        <v/>
      </c>
      <c r="AL949" s="106" t="str">
        <f t="shared" si="320"/>
        <v/>
      </c>
      <c r="AM949" s="106" t="str">
        <f t="shared" si="321"/>
        <v/>
      </c>
      <c r="AN949" s="106" t="str">
        <f t="shared" si="322"/>
        <v/>
      </c>
      <c r="AR949" s="106" t="str">
        <f t="shared" si="323"/>
        <v/>
      </c>
      <c r="AS949" s="106" t="str">
        <f t="shared" si="324"/>
        <v/>
      </c>
      <c r="AT949" s="106" t="str">
        <f t="shared" si="325"/>
        <v/>
      </c>
      <c r="AU949" s="106" t="str">
        <f t="shared" si="326"/>
        <v/>
      </c>
      <c r="AV949" s="106" t="str">
        <f t="shared" si="327"/>
        <v/>
      </c>
    </row>
    <row r="950" spans="4:48">
      <c r="D950" s="159">
        <v>943</v>
      </c>
      <c r="F950" s="159" t="str">
        <f t="shared" si="332"/>
        <v/>
      </c>
      <c r="G950" s="159" t="str">
        <f t="shared" si="332"/>
        <v/>
      </c>
      <c r="H950" s="159" t="str">
        <f t="shared" si="332"/>
        <v/>
      </c>
      <c r="I950" s="159" t="str">
        <f t="shared" si="332"/>
        <v/>
      </c>
      <c r="J950" s="159" t="str">
        <f t="shared" si="332"/>
        <v/>
      </c>
      <c r="K950" s="292"/>
      <c r="L950" s="292"/>
      <c r="N950" s="319">
        <v>-2.4084752413018849E-2</v>
      </c>
      <c r="P950" s="319">
        <v>4.3205785172921677E-3</v>
      </c>
      <c r="R950" s="319">
        <v>0.53258348541831757</v>
      </c>
      <c r="AC950" s="300" t="str">
        <f t="shared" si="316"/>
        <v/>
      </c>
      <c r="AD950" s="300" t="str">
        <f t="shared" si="315"/>
        <v/>
      </c>
      <c r="AE950" s="300" t="str">
        <f t="shared" si="313"/>
        <v/>
      </c>
      <c r="AF950" s="300" t="str">
        <f t="shared" si="314"/>
        <v/>
      </c>
      <c r="AI950" s="63" t="str">
        <f t="shared" si="317"/>
        <v/>
      </c>
      <c r="AJ950" s="106" t="str">
        <f t="shared" si="318"/>
        <v/>
      </c>
      <c r="AK950" s="106" t="str">
        <f t="shared" si="319"/>
        <v/>
      </c>
      <c r="AL950" s="106" t="str">
        <f t="shared" si="320"/>
        <v/>
      </c>
      <c r="AM950" s="106" t="str">
        <f t="shared" si="321"/>
        <v/>
      </c>
      <c r="AN950" s="106" t="str">
        <f t="shared" si="322"/>
        <v/>
      </c>
      <c r="AR950" s="106" t="str">
        <f t="shared" si="323"/>
        <v/>
      </c>
      <c r="AS950" s="106" t="str">
        <f t="shared" si="324"/>
        <v/>
      </c>
      <c r="AT950" s="106" t="str">
        <f t="shared" si="325"/>
        <v/>
      </c>
      <c r="AU950" s="106" t="str">
        <f t="shared" si="326"/>
        <v/>
      </c>
      <c r="AV950" s="106" t="str">
        <f t="shared" si="327"/>
        <v/>
      </c>
    </row>
    <row r="951" spans="4:48">
      <c r="D951" s="159">
        <v>944</v>
      </c>
      <c r="F951" s="159" t="str">
        <f t="shared" si="332"/>
        <v/>
      </c>
      <c r="G951" s="159" t="str">
        <f t="shared" si="332"/>
        <v/>
      </c>
      <c r="H951" s="159" t="str">
        <f t="shared" si="332"/>
        <v/>
      </c>
      <c r="I951" s="159" t="str">
        <f t="shared" si="332"/>
        <v/>
      </c>
      <c r="J951" s="159" t="str">
        <f t="shared" si="332"/>
        <v/>
      </c>
      <c r="K951" s="292"/>
      <c r="L951" s="292"/>
      <c r="N951" s="319">
        <v>-4.097136857929088E-2</v>
      </c>
      <c r="P951" s="319">
        <v>4.358459977784738E-3</v>
      </c>
      <c r="R951" s="319">
        <v>0.53861080497681102</v>
      </c>
      <c r="AC951" s="300" t="str">
        <f t="shared" si="316"/>
        <v/>
      </c>
      <c r="AD951" s="300" t="str">
        <f t="shared" si="315"/>
        <v/>
      </c>
      <c r="AE951" s="300" t="str">
        <f t="shared" si="313"/>
        <v/>
      </c>
      <c r="AF951" s="300" t="str">
        <f t="shared" si="314"/>
        <v/>
      </c>
      <c r="AI951" s="63" t="str">
        <f t="shared" si="317"/>
        <v/>
      </c>
      <c r="AJ951" s="106" t="str">
        <f t="shared" si="318"/>
        <v/>
      </c>
      <c r="AK951" s="106" t="str">
        <f t="shared" si="319"/>
        <v/>
      </c>
      <c r="AL951" s="106" t="str">
        <f t="shared" si="320"/>
        <v/>
      </c>
      <c r="AM951" s="106" t="str">
        <f t="shared" si="321"/>
        <v/>
      </c>
      <c r="AN951" s="106" t="str">
        <f t="shared" si="322"/>
        <v/>
      </c>
      <c r="AR951" s="106" t="str">
        <f t="shared" si="323"/>
        <v/>
      </c>
      <c r="AS951" s="106" t="str">
        <f t="shared" si="324"/>
        <v/>
      </c>
      <c r="AT951" s="106" t="str">
        <f t="shared" si="325"/>
        <v/>
      </c>
      <c r="AU951" s="106" t="str">
        <f t="shared" si="326"/>
        <v/>
      </c>
      <c r="AV951" s="106" t="str">
        <f t="shared" si="327"/>
        <v/>
      </c>
    </row>
    <row r="952" spans="4:48">
      <c r="D952" s="159">
        <v>945</v>
      </c>
      <c r="F952" s="159" t="str">
        <f t="shared" si="332"/>
        <v/>
      </c>
      <c r="G952" s="159" t="str">
        <f t="shared" si="332"/>
        <v/>
      </c>
      <c r="H952" s="159" t="str">
        <f t="shared" si="332"/>
        <v/>
      </c>
      <c r="I952" s="159" t="str">
        <f t="shared" si="332"/>
        <v/>
      </c>
      <c r="J952" s="159" t="str">
        <f t="shared" si="332"/>
        <v/>
      </c>
      <c r="K952" s="292"/>
      <c r="L952" s="292"/>
      <c r="N952" s="319">
        <v>-4.7589429527241184E-2</v>
      </c>
      <c r="P952" s="319">
        <v>4.8080018171775818E-3</v>
      </c>
      <c r="R952" s="319">
        <v>0.60914939625637143</v>
      </c>
      <c r="AC952" s="300" t="str">
        <f t="shared" si="316"/>
        <v/>
      </c>
      <c r="AD952" s="300" t="str">
        <f t="shared" si="315"/>
        <v/>
      </c>
      <c r="AE952" s="300" t="str">
        <f t="shared" si="313"/>
        <v/>
      </c>
      <c r="AF952" s="300" t="str">
        <f t="shared" si="314"/>
        <v/>
      </c>
      <c r="AI952" s="63" t="str">
        <f t="shared" si="317"/>
        <v/>
      </c>
      <c r="AJ952" s="106" t="str">
        <f t="shared" si="318"/>
        <v/>
      </c>
      <c r="AK952" s="106" t="str">
        <f t="shared" si="319"/>
        <v/>
      </c>
      <c r="AL952" s="106" t="str">
        <f t="shared" si="320"/>
        <v/>
      </c>
      <c r="AM952" s="106" t="str">
        <f t="shared" si="321"/>
        <v/>
      </c>
      <c r="AN952" s="106" t="str">
        <f t="shared" si="322"/>
        <v/>
      </c>
      <c r="AR952" s="106" t="str">
        <f t="shared" si="323"/>
        <v/>
      </c>
      <c r="AS952" s="106" t="str">
        <f t="shared" si="324"/>
        <v/>
      </c>
      <c r="AT952" s="106" t="str">
        <f t="shared" si="325"/>
        <v/>
      </c>
      <c r="AU952" s="106" t="str">
        <f t="shared" si="326"/>
        <v/>
      </c>
      <c r="AV952" s="106" t="str">
        <f t="shared" si="327"/>
        <v/>
      </c>
    </row>
    <row r="953" spans="4:48">
      <c r="D953" s="159">
        <v>946</v>
      </c>
      <c r="F953" s="159" t="str">
        <f t="shared" si="332"/>
        <v/>
      </c>
      <c r="G953" s="159" t="str">
        <f t="shared" si="332"/>
        <v/>
      </c>
      <c r="H953" s="159" t="str">
        <f t="shared" si="332"/>
        <v/>
      </c>
      <c r="I953" s="159" t="str">
        <f t="shared" si="332"/>
        <v/>
      </c>
      <c r="J953" s="159" t="str">
        <f t="shared" si="332"/>
        <v/>
      </c>
      <c r="K953" s="292"/>
      <c r="L953" s="292"/>
      <c r="N953" s="319">
        <v>-3.1983400657087824E-2</v>
      </c>
      <c r="P953" s="319">
        <v>4.2504949700907235E-3</v>
      </c>
      <c r="R953" s="319">
        <v>0.52199493535922792</v>
      </c>
      <c r="AC953" s="300" t="str">
        <f t="shared" si="316"/>
        <v/>
      </c>
      <c r="AD953" s="300" t="str">
        <f t="shared" si="315"/>
        <v/>
      </c>
      <c r="AE953" s="300" t="str">
        <f t="shared" si="313"/>
        <v/>
      </c>
      <c r="AF953" s="300" t="str">
        <f t="shared" si="314"/>
        <v/>
      </c>
      <c r="AI953" s="63" t="str">
        <f t="shared" si="317"/>
        <v/>
      </c>
      <c r="AJ953" s="106" t="str">
        <f t="shared" si="318"/>
        <v/>
      </c>
      <c r="AK953" s="106" t="str">
        <f t="shared" si="319"/>
        <v/>
      </c>
      <c r="AL953" s="106" t="str">
        <f t="shared" si="320"/>
        <v/>
      </c>
      <c r="AM953" s="106" t="str">
        <f t="shared" si="321"/>
        <v/>
      </c>
      <c r="AN953" s="106" t="str">
        <f t="shared" si="322"/>
        <v/>
      </c>
      <c r="AR953" s="106" t="str">
        <f t="shared" si="323"/>
        <v/>
      </c>
      <c r="AS953" s="106" t="str">
        <f t="shared" si="324"/>
        <v/>
      </c>
      <c r="AT953" s="106" t="str">
        <f t="shared" si="325"/>
        <v/>
      </c>
      <c r="AU953" s="106" t="str">
        <f t="shared" si="326"/>
        <v/>
      </c>
      <c r="AV953" s="106" t="str">
        <f t="shared" si="327"/>
        <v/>
      </c>
    </row>
    <row r="954" spans="4:48">
      <c r="D954" s="159">
        <v>947</v>
      </c>
      <c r="F954" s="159" t="str">
        <f t="shared" si="332"/>
        <v/>
      </c>
      <c r="G954" s="159" t="str">
        <f t="shared" si="332"/>
        <v/>
      </c>
      <c r="H954" s="159" t="str">
        <f t="shared" si="332"/>
        <v/>
      </c>
      <c r="I954" s="159" t="str">
        <f t="shared" si="332"/>
        <v/>
      </c>
      <c r="J954" s="159" t="str">
        <f t="shared" si="332"/>
        <v/>
      </c>
      <c r="K954" s="292"/>
      <c r="L954" s="292"/>
      <c r="N954" s="319">
        <v>-3.9818120558775073E-2</v>
      </c>
      <c r="P954" s="319">
        <v>3.4448560209069628E-3</v>
      </c>
      <c r="R954" s="319">
        <v>0.40440578209969447</v>
      </c>
      <c r="AC954" s="300" t="str">
        <f t="shared" si="316"/>
        <v/>
      </c>
      <c r="AD954" s="300" t="str">
        <f t="shared" si="315"/>
        <v/>
      </c>
      <c r="AE954" s="300" t="str">
        <f t="shared" si="313"/>
        <v/>
      </c>
      <c r="AF954" s="300" t="str">
        <f t="shared" si="314"/>
        <v/>
      </c>
      <c r="AI954" s="63" t="str">
        <f t="shared" si="317"/>
        <v/>
      </c>
      <c r="AJ954" s="106" t="str">
        <f t="shared" si="318"/>
        <v/>
      </c>
      <c r="AK954" s="106" t="str">
        <f t="shared" si="319"/>
        <v/>
      </c>
      <c r="AL954" s="106" t="str">
        <f t="shared" si="320"/>
        <v/>
      </c>
      <c r="AM954" s="106" t="str">
        <f t="shared" si="321"/>
        <v/>
      </c>
      <c r="AN954" s="106" t="str">
        <f t="shared" si="322"/>
        <v/>
      </c>
      <c r="AR954" s="106" t="str">
        <f t="shared" si="323"/>
        <v/>
      </c>
      <c r="AS954" s="106" t="str">
        <f t="shared" si="324"/>
        <v/>
      </c>
      <c r="AT954" s="106" t="str">
        <f t="shared" si="325"/>
        <v/>
      </c>
      <c r="AU954" s="106" t="str">
        <f t="shared" si="326"/>
        <v/>
      </c>
      <c r="AV954" s="106" t="str">
        <f t="shared" si="327"/>
        <v/>
      </c>
    </row>
    <row r="955" spans="4:48">
      <c r="D955" s="159">
        <v>948</v>
      </c>
      <c r="F955" s="159" t="str">
        <f t="shared" si="332"/>
        <v/>
      </c>
      <c r="G955" s="159" t="str">
        <f t="shared" si="332"/>
        <v/>
      </c>
      <c r="H955" s="159" t="str">
        <f t="shared" si="332"/>
        <v/>
      </c>
      <c r="I955" s="159" t="str">
        <f t="shared" si="332"/>
        <v/>
      </c>
      <c r="J955" s="159" t="str">
        <f t="shared" si="332"/>
        <v/>
      </c>
      <c r="K955" s="292"/>
      <c r="L955" s="292"/>
      <c r="N955" s="319">
        <v>-3.9818120558775164E-2</v>
      </c>
      <c r="P955" s="319">
        <v>4.6766756270830842E-3</v>
      </c>
      <c r="R955" s="319">
        <v>0.58809746023232234</v>
      </c>
      <c r="AC955" s="300" t="str">
        <f t="shared" si="316"/>
        <v/>
      </c>
      <c r="AD955" s="300" t="str">
        <f t="shared" si="315"/>
        <v/>
      </c>
      <c r="AE955" s="300" t="str">
        <f t="shared" si="313"/>
        <v/>
      </c>
      <c r="AF955" s="300" t="str">
        <f t="shared" si="314"/>
        <v/>
      </c>
      <c r="AI955" s="63" t="str">
        <f t="shared" si="317"/>
        <v/>
      </c>
      <c r="AJ955" s="106" t="str">
        <f t="shared" si="318"/>
        <v/>
      </c>
      <c r="AK955" s="106" t="str">
        <f t="shared" si="319"/>
        <v/>
      </c>
      <c r="AL955" s="106" t="str">
        <f t="shared" si="320"/>
        <v/>
      </c>
      <c r="AM955" s="106" t="str">
        <f t="shared" si="321"/>
        <v/>
      </c>
      <c r="AN955" s="106" t="str">
        <f t="shared" si="322"/>
        <v/>
      </c>
      <c r="AR955" s="106" t="str">
        <f t="shared" si="323"/>
        <v/>
      </c>
      <c r="AS955" s="106" t="str">
        <f t="shared" si="324"/>
        <v/>
      </c>
      <c r="AT955" s="106" t="str">
        <f t="shared" si="325"/>
        <v/>
      </c>
      <c r="AU955" s="106" t="str">
        <f t="shared" si="326"/>
        <v/>
      </c>
      <c r="AV955" s="106" t="str">
        <f t="shared" si="327"/>
        <v/>
      </c>
    </row>
    <row r="956" spans="4:48">
      <c r="D956" s="159">
        <v>949</v>
      </c>
      <c r="F956" s="159" t="str">
        <f t="shared" si="332"/>
        <v/>
      </c>
      <c r="G956" s="159" t="str">
        <f t="shared" si="332"/>
        <v/>
      </c>
      <c r="H956" s="159" t="str">
        <f t="shared" si="332"/>
        <v/>
      </c>
      <c r="I956" s="159" t="str">
        <f t="shared" si="332"/>
        <v/>
      </c>
      <c r="J956" s="159" t="str">
        <f t="shared" si="332"/>
        <v/>
      </c>
      <c r="K956" s="292"/>
      <c r="L956" s="292"/>
      <c r="N956" s="319">
        <v>-3.1983400657088053E-2</v>
      </c>
      <c r="P956" s="319">
        <v>4.0869666932873538E-3</v>
      </c>
      <c r="R956" s="319">
        <v>0.49757194030714169</v>
      </c>
      <c r="AC956" s="300" t="str">
        <f t="shared" si="316"/>
        <v/>
      </c>
      <c r="AD956" s="300" t="str">
        <f t="shared" si="315"/>
        <v/>
      </c>
      <c r="AE956" s="300" t="str">
        <f t="shared" si="313"/>
        <v/>
      </c>
      <c r="AF956" s="300" t="str">
        <f t="shared" si="314"/>
        <v/>
      </c>
      <c r="AI956" s="63" t="str">
        <f t="shared" si="317"/>
        <v/>
      </c>
      <c r="AJ956" s="106" t="str">
        <f t="shared" si="318"/>
        <v/>
      </c>
      <c r="AK956" s="106" t="str">
        <f t="shared" si="319"/>
        <v/>
      </c>
      <c r="AL956" s="106" t="str">
        <f t="shared" si="320"/>
        <v/>
      </c>
      <c r="AM956" s="106" t="str">
        <f t="shared" si="321"/>
        <v/>
      </c>
      <c r="AN956" s="106" t="str">
        <f t="shared" si="322"/>
        <v/>
      </c>
      <c r="AR956" s="106" t="str">
        <f t="shared" si="323"/>
        <v/>
      </c>
      <c r="AS956" s="106" t="str">
        <f t="shared" si="324"/>
        <v/>
      </c>
      <c r="AT956" s="106" t="str">
        <f t="shared" si="325"/>
        <v/>
      </c>
      <c r="AU956" s="106" t="str">
        <f t="shared" si="326"/>
        <v/>
      </c>
      <c r="AV956" s="106" t="str">
        <f t="shared" si="327"/>
        <v/>
      </c>
    </row>
    <row r="957" spans="4:48">
      <c r="D957" s="159">
        <v>950</v>
      </c>
      <c r="F957" s="159" t="str">
        <f t="shared" si="332"/>
        <v/>
      </c>
      <c r="G957" s="159" t="str">
        <f t="shared" si="332"/>
        <v/>
      </c>
      <c r="H957" s="159" t="str">
        <f t="shared" si="332"/>
        <v/>
      </c>
      <c r="I957" s="159" t="str">
        <f t="shared" si="332"/>
        <v/>
      </c>
      <c r="J957" s="159" t="str">
        <f t="shared" si="332"/>
        <v/>
      </c>
      <c r="K957" s="292"/>
      <c r="L957" s="292"/>
      <c r="N957" s="319">
        <v>-4.3916642025522958E-2</v>
      </c>
      <c r="P957" s="319">
        <v>5.6837243135627871E-3</v>
      </c>
      <c r="R957" s="319">
        <v>0.7560136975413787</v>
      </c>
      <c r="AC957" s="300" t="str">
        <f t="shared" si="316"/>
        <v/>
      </c>
      <c r="AD957" s="300" t="str">
        <f t="shared" si="315"/>
        <v/>
      </c>
      <c r="AE957" s="300" t="str">
        <f t="shared" si="313"/>
        <v/>
      </c>
      <c r="AF957" s="300" t="str">
        <f t="shared" si="314"/>
        <v/>
      </c>
      <c r="AI957" s="63" t="str">
        <f t="shared" si="317"/>
        <v/>
      </c>
      <c r="AJ957" s="106" t="str">
        <f t="shared" si="318"/>
        <v/>
      </c>
      <c r="AK957" s="106" t="str">
        <f t="shared" si="319"/>
        <v/>
      </c>
      <c r="AL957" s="106" t="str">
        <f t="shared" si="320"/>
        <v/>
      </c>
      <c r="AM957" s="106" t="str">
        <f t="shared" si="321"/>
        <v/>
      </c>
      <c r="AN957" s="106" t="str">
        <f t="shared" si="322"/>
        <v/>
      </c>
      <c r="AR957" s="106" t="str">
        <f t="shared" si="323"/>
        <v/>
      </c>
      <c r="AS957" s="106" t="str">
        <f t="shared" si="324"/>
        <v/>
      </c>
      <c r="AT957" s="106" t="str">
        <f t="shared" si="325"/>
        <v/>
      </c>
      <c r="AU957" s="106" t="str">
        <f t="shared" si="326"/>
        <v/>
      </c>
      <c r="AV957" s="106" t="str">
        <f t="shared" si="327"/>
        <v/>
      </c>
    </row>
    <row r="958" spans="4:48">
      <c r="D958" s="159">
        <v>951</v>
      </c>
      <c r="F958" s="159" t="str">
        <f t="shared" ref="F958:J967" si="333">IF($C$5=0,IF($D958&gt;$A$5,"",INDIRECT(CONCATENATE("B",RANDBETWEEN(11,$D$5)))),IF($D958&gt;$A$5,"",$C$3*INDIRECT(CONCATENATE("B",RANDBETWEEN(11,$D$5)))))</f>
        <v/>
      </c>
      <c r="G958" s="159" t="str">
        <f t="shared" si="333"/>
        <v/>
      </c>
      <c r="H958" s="159" t="str">
        <f t="shared" si="333"/>
        <v/>
      </c>
      <c r="I958" s="159" t="str">
        <f t="shared" si="333"/>
        <v/>
      </c>
      <c r="J958" s="159" t="str">
        <f t="shared" si="333"/>
        <v/>
      </c>
      <c r="K958" s="292"/>
      <c r="L958" s="292"/>
      <c r="N958" s="319">
        <v>-4.7997669016929208E-2</v>
      </c>
      <c r="P958" s="319">
        <v>4.1892523271976727E-3</v>
      </c>
      <c r="R958" s="319">
        <v>0.51253323429706876</v>
      </c>
      <c r="AC958" s="300" t="str">
        <f t="shared" si="316"/>
        <v/>
      </c>
      <c r="AD958" s="300" t="str">
        <f t="shared" si="315"/>
        <v/>
      </c>
      <c r="AE958" s="300" t="str">
        <f t="shared" si="313"/>
        <v/>
      </c>
      <c r="AF958" s="300" t="str">
        <f t="shared" si="314"/>
        <v/>
      </c>
      <c r="AI958" s="63" t="str">
        <f t="shared" si="317"/>
        <v/>
      </c>
      <c r="AJ958" s="106" t="str">
        <f t="shared" si="318"/>
        <v/>
      </c>
      <c r="AK958" s="106" t="str">
        <f t="shared" si="319"/>
        <v/>
      </c>
      <c r="AL958" s="106" t="str">
        <f t="shared" si="320"/>
        <v/>
      </c>
      <c r="AM958" s="106" t="str">
        <f t="shared" si="321"/>
        <v/>
      </c>
      <c r="AN958" s="106" t="str">
        <f t="shared" si="322"/>
        <v/>
      </c>
      <c r="AR958" s="106" t="str">
        <f t="shared" si="323"/>
        <v/>
      </c>
      <c r="AS958" s="106" t="str">
        <f t="shared" si="324"/>
        <v/>
      </c>
      <c r="AT958" s="106" t="str">
        <f t="shared" si="325"/>
        <v/>
      </c>
      <c r="AU958" s="106" t="str">
        <f t="shared" si="326"/>
        <v/>
      </c>
      <c r="AV958" s="106" t="str">
        <f t="shared" si="327"/>
        <v/>
      </c>
    </row>
    <row r="959" spans="4:48">
      <c r="D959" s="159">
        <v>952</v>
      </c>
      <c r="F959" s="159" t="str">
        <f t="shared" si="333"/>
        <v/>
      </c>
      <c r="G959" s="159" t="str">
        <f t="shared" si="333"/>
        <v/>
      </c>
      <c r="H959" s="159" t="str">
        <f t="shared" si="333"/>
        <v/>
      </c>
      <c r="I959" s="159" t="str">
        <f t="shared" si="333"/>
        <v/>
      </c>
      <c r="J959" s="159" t="str">
        <f t="shared" si="333"/>
        <v/>
      </c>
      <c r="K959" s="292"/>
      <c r="L959" s="292"/>
      <c r="N959" s="319">
        <v>-2.8250431517783517E-2</v>
      </c>
      <c r="P959" s="319">
        <v>4.5598697150806781E-3</v>
      </c>
      <c r="R959" s="319">
        <v>0.5698527842421266</v>
      </c>
      <c r="AC959" s="300" t="str">
        <f t="shared" si="316"/>
        <v/>
      </c>
      <c r="AD959" s="300" t="str">
        <f t="shared" si="315"/>
        <v/>
      </c>
      <c r="AE959" s="300" t="str">
        <f t="shared" si="313"/>
        <v/>
      </c>
      <c r="AF959" s="300" t="str">
        <f t="shared" si="314"/>
        <v/>
      </c>
      <c r="AI959" s="63" t="str">
        <f t="shared" si="317"/>
        <v/>
      </c>
      <c r="AJ959" s="106" t="str">
        <f t="shared" si="318"/>
        <v/>
      </c>
      <c r="AK959" s="106" t="str">
        <f t="shared" si="319"/>
        <v/>
      </c>
      <c r="AL959" s="106" t="str">
        <f t="shared" si="320"/>
        <v/>
      </c>
      <c r="AM959" s="106" t="str">
        <f t="shared" si="321"/>
        <v/>
      </c>
      <c r="AN959" s="106" t="str">
        <f t="shared" si="322"/>
        <v/>
      </c>
      <c r="AR959" s="106" t="str">
        <f t="shared" si="323"/>
        <v/>
      </c>
      <c r="AS959" s="106" t="str">
        <f t="shared" si="324"/>
        <v/>
      </c>
      <c r="AT959" s="106" t="str">
        <f t="shared" si="325"/>
        <v/>
      </c>
      <c r="AU959" s="106" t="str">
        <f t="shared" si="326"/>
        <v/>
      </c>
      <c r="AV959" s="106" t="str">
        <f t="shared" si="327"/>
        <v/>
      </c>
    </row>
    <row r="960" spans="4:48">
      <c r="D960" s="159">
        <v>953</v>
      </c>
      <c r="F960" s="159" t="str">
        <f t="shared" si="333"/>
        <v/>
      </c>
      <c r="G960" s="159" t="str">
        <f t="shared" si="333"/>
        <v/>
      </c>
      <c r="H960" s="159" t="str">
        <f t="shared" si="333"/>
        <v/>
      </c>
      <c r="I960" s="159" t="str">
        <f t="shared" si="333"/>
        <v/>
      </c>
      <c r="J960" s="159" t="str">
        <f t="shared" si="333"/>
        <v/>
      </c>
      <c r="K960" s="292"/>
      <c r="L960" s="292"/>
      <c r="N960" s="319">
        <v>-3.9818120558775177E-2</v>
      </c>
      <c r="P960" s="319">
        <v>4.390662064493611E-3</v>
      </c>
      <c r="R960" s="319">
        <v>0.54324570023787655</v>
      </c>
      <c r="AC960" s="300" t="str">
        <f t="shared" si="316"/>
        <v/>
      </c>
      <c r="AD960" s="300" t="str">
        <f t="shared" si="315"/>
        <v/>
      </c>
      <c r="AE960" s="300" t="str">
        <f t="shared" si="313"/>
        <v/>
      </c>
      <c r="AF960" s="300" t="str">
        <f t="shared" si="314"/>
        <v/>
      </c>
      <c r="AI960" s="63" t="str">
        <f t="shared" si="317"/>
        <v/>
      </c>
      <c r="AJ960" s="106" t="str">
        <f t="shared" si="318"/>
        <v/>
      </c>
      <c r="AK960" s="106" t="str">
        <f t="shared" si="319"/>
        <v/>
      </c>
      <c r="AL960" s="106" t="str">
        <f t="shared" si="320"/>
        <v/>
      </c>
      <c r="AM960" s="106" t="str">
        <f t="shared" si="321"/>
        <v/>
      </c>
      <c r="AN960" s="106" t="str">
        <f t="shared" si="322"/>
        <v/>
      </c>
      <c r="AR960" s="106" t="str">
        <f t="shared" si="323"/>
        <v/>
      </c>
      <c r="AS960" s="106" t="str">
        <f t="shared" si="324"/>
        <v/>
      </c>
      <c r="AT960" s="106" t="str">
        <f t="shared" si="325"/>
        <v/>
      </c>
      <c r="AU960" s="106" t="str">
        <f t="shared" si="326"/>
        <v/>
      </c>
      <c r="AV960" s="106" t="str">
        <f t="shared" si="327"/>
        <v/>
      </c>
    </row>
    <row r="961" spans="4:48">
      <c r="D961" s="159">
        <v>954</v>
      </c>
      <c r="F961" s="159" t="str">
        <f t="shared" si="333"/>
        <v/>
      </c>
      <c r="G961" s="159" t="str">
        <f t="shared" si="333"/>
        <v/>
      </c>
      <c r="H961" s="159" t="str">
        <f t="shared" si="333"/>
        <v/>
      </c>
      <c r="I961" s="159" t="str">
        <f t="shared" si="333"/>
        <v/>
      </c>
      <c r="J961" s="159" t="str">
        <f t="shared" si="333"/>
        <v/>
      </c>
      <c r="K961" s="292"/>
      <c r="L961" s="292"/>
      <c r="N961" s="319">
        <v>-1.6121654195544462E-2</v>
      </c>
      <c r="P961" s="319">
        <v>5.4734736719584546E-3</v>
      </c>
      <c r="R961" s="319">
        <v>0.71986792339082406</v>
      </c>
      <c r="AC961" s="300" t="str">
        <f t="shared" si="316"/>
        <v/>
      </c>
      <c r="AD961" s="300" t="str">
        <f t="shared" si="315"/>
        <v/>
      </c>
      <c r="AE961" s="300" t="str">
        <f t="shared" si="313"/>
        <v/>
      </c>
      <c r="AF961" s="300" t="str">
        <f t="shared" si="314"/>
        <v/>
      </c>
      <c r="AI961" s="63" t="str">
        <f t="shared" si="317"/>
        <v/>
      </c>
      <c r="AJ961" s="106" t="str">
        <f t="shared" si="318"/>
        <v/>
      </c>
      <c r="AK961" s="106" t="str">
        <f t="shared" si="319"/>
        <v/>
      </c>
      <c r="AL961" s="106" t="str">
        <f t="shared" si="320"/>
        <v/>
      </c>
      <c r="AM961" s="106" t="str">
        <f t="shared" si="321"/>
        <v/>
      </c>
      <c r="AN961" s="106" t="str">
        <f t="shared" si="322"/>
        <v/>
      </c>
      <c r="AR961" s="106" t="str">
        <f t="shared" si="323"/>
        <v/>
      </c>
      <c r="AS961" s="106" t="str">
        <f t="shared" si="324"/>
        <v/>
      </c>
      <c r="AT961" s="106" t="str">
        <f t="shared" si="325"/>
        <v/>
      </c>
      <c r="AU961" s="106" t="str">
        <f t="shared" si="326"/>
        <v/>
      </c>
      <c r="AV961" s="106" t="str">
        <f t="shared" si="327"/>
        <v/>
      </c>
    </row>
    <row r="962" spans="4:48">
      <c r="D962" s="159">
        <v>955</v>
      </c>
      <c r="F962" s="159" t="str">
        <f t="shared" si="333"/>
        <v/>
      </c>
      <c r="G962" s="159" t="str">
        <f t="shared" si="333"/>
        <v/>
      </c>
      <c r="H962" s="159" t="str">
        <f t="shared" si="333"/>
        <v/>
      </c>
      <c r="I962" s="159" t="str">
        <f t="shared" si="333"/>
        <v/>
      </c>
      <c r="J962" s="159" t="str">
        <f t="shared" si="333"/>
        <v/>
      </c>
      <c r="K962" s="292"/>
      <c r="L962" s="292"/>
      <c r="N962" s="319">
        <v>-5.7882506059149387E-2</v>
      </c>
      <c r="P962" s="319">
        <v>4.8313629995780606E-3</v>
      </c>
      <c r="R962" s="319">
        <v>0.61287240435507084</v>
      </c>
      <c r="AC962" s="300" t="str">
        <f t="shared" si="316"/>
        <v/>
      </c>
      <c r="AD962" s="300" t="str">
        <f t="shared" si="315"/>
        <v/>
      </c>
      <c r="AE962" s="300" t="str">
        <f t="shared" ref="AE962:AE1025" si="334">IF(AC962="","",NORMDIST(AD962,$AB$3,$Z$3,FALSE))</f>
        <v/>
      </c>
      <c r="AF962" s="300" t="str">
        <f t="shared" ref="AF962:AF1025" si="335">IF(AC962="","",NORMDIST(AD962,$AB$3,$Z$3,TRUE))</f>
        <v/>
      </c>
      <c r="AI962" s="63" t="str">
        <f t="shared" si="317"/>
        <v/>
      </c>
      <c r="AJ962" s="106" t="str">
        <f t="shared" si="318"/>
        <v/>
      </c>
      <c r="AK962" s="106" t="str">
        <f t="shared" si="319"/>
        <v/>
      </c>
      <c r="AL962" s="106" t="str">
        <f t="shared" si="320"/>
        <v/>
      </c>
      <c r="AM962" s="106" t="str">
        <f t="shared" si="321"/>
        <v/>
      </c>
      <c r="AN962" s="106" t="str">
        <f t="shared" si="322"/>
        <v/>
      </c>
      <c r="AR962" s="106" t="str">
        <f t="shared" si="323"/>
        <v/>
      </c>
      <c r="AS962" s="106" t="str">
        <f t="shared" si="324"/>
        <v/>
      </c>
      <c r="AT962" s="106" t="str">
        <f t="shared" si="325"/>
        <v/>
      </c>
      <c r="AU962" s="106" t="str">
        <f t="shared" si="326"/>
        <v/>
      </c>
      <c r="AV962" s="106" t="str">
        <f t="shared" si="327"/>
        <v/>
      </c>
    </row>
    <row r="963" spans="4:48">
      <c r="D963" s="159">
        <v>956</v>
      </c>
      <c r="F963" s="159" t="str">
        <f t="shared" si="333"/>
        <v/>
      </c>
      <c r="G963" s="159" t="str">
        <f t="shared" si="333"/>
        <v/>
      </c>
      <c r="H963" s="159" t="str">
        <f t="shared" si="333"/>
        <v/>
      </c>
      <c r="I963" s="159" t="str">
        <f t="shared" si="333"/>
        <v/>
      </c>
      <c r="J963" s="159" t="str">
        <f t="shared" si="333"/>
        <v/>
      </c>
      <c r="K963" s="292"/>
      <c r="L963" s="292"/>
      <c r="N963" s="319">
        <v>-1.6121654195544406E-2</v>
      </c>
      <c r="P963" s="319">
        <v>6.209029073940775E-3</v>
      </c>
      <c r="R963" s="319">
        <v>0.85099293434773804</v>
      </c>
      <c r="AC963" s="300" t="str">
        <f t="shared" si="316"/>
        <v/>
      </c>
      <c r="AD963" s="300" t="str">
        <f t="shared" ref="AD963:AD1026" si="336">IF($C$5=0,IF(AC963="","",LARGE($B$11:$B$2010,$AC963)),IF(AC963="","",LARGE($B$11:$B$2010,$AC963)*$C$3))</f>
        <v/>
      </c>
      <c r="AE963" s="300" t="str">
        <f t="shared" si="334"/>
        <v/>
      </c>
      <c r="AF963" s="300" t="str">
        <f t="shared" si="335"/>
        <v/>
      </c>
      <c r="AI963" s="63" t="str">
        <f t="shared" si="317"/>
        <v/>
      </c>
      <c r="AJ963" s="106" t="str">
        <f t="shared" si="318"/>
        <v/>
      </c>
      <c r="AK963" s="106" t="str">
        <f t="shared" si="319"/>
        <v/>
      </c>
      <c r="AL963" s="106" t="str">
        <f t="shared" si="320"/>
        <v/>
      </c>
      <c r="AM963" s="106" t="str">
        <f t="shared" si="321"/>
        <v/>
      </c>
      <c r="AN963" s="106" t="str">
        <f t="shared" si="322"/>
        <v/>
      </c>
      <c r="AR963" s="106" t="str">
        <f t="shared" si="323"/>
        <v/>
      </c>
      <c r="AS963" s="106" t="str">
        <f t="shared" si="324"/>
        <v/>
      </c>
      <c r="AT963" s="106" t="str">
        <f t="shared" si="325"/>
        <v/>
      </c>
      <c r="AU963" s="106" t="str">
        <f t="shared" si="326"/>
        <v/>
      </c>
      <c r="AV963" s="106" t="str">
        <f t="shared" si="327"/>
        <v/>
      </c>
    </row>
    <row r="964" spans="4:48">
      <c r="D964" s="159">
        <v>957</v>
      </c>
      <c r="F964" s="159" t="str">
        <f t="shared" si="333"/>
        <v/>
      </c>
      <c r="G964" s="159" t="str">
        <f t="shared" si="333"/>
        <v/>
      </c>
      <c r="H964" s="159" t="str">
        <f t="shared" si="333"/>
        <v/>
      </c>
      <c r="I964" s="159" t="str">
        <f t="shared" si="333"/>
        <v/>
      </c>
      <c r="J964" s="159" t="str">
        <f t="shared" si="333"/>
        <v/>
      </c>
      <c r="K964" s="292"/>
      <c r="L964" s="292"/>
      <c r="N964" s="319">
        <v>-2.4084752413018887E-2</v>
      </c>
      <c r="P964" s="319">
        <v>5.1262174664759271E-3</v>
      </c>
      <c r="R964" s="319">
        <v>0.66090479870745145</v>
      </c>
      <c r="AC964" s="300" t="str">
        <f t="shared" ref="AC964:AC1027" si="337">IF(ISNUMBER(AC963),IF(AC963&gt;1,AC963-1,""),"")</f>
        <v/>
      </c>
      <c r="AD964" s="300" t="str">
        <f t="shared" si="336"/>
        <v/>
      </c>
      <c r="AE964" s="300" t="str">
        <f t="shared" si="334"/>
        <v/>
      </c>
      <c r="AF964" s="300" t="str">
        <f t="shared" si="335"/>
        <v/>
      </c>
      <c r="AI964" s="63" t="str">
        <f t="shared" ref="AI964:AI1027" si="338">IF(ISNUMBER(AJ964),AI963+1,"")</f>
        <v/>
      </c>
      <c r="AJ964" s="106" t="str">
        <f t="shared" ref="AJ964:AJ1027" si="339">IF($C$5=1,AJ963,IF(ISNUMBER(F969),(F969+1)*AJ963,""))</f>
        <v/>
      </c>
      <c r="AK964" s="106" t="str">
        <f t="shared" ref="AK964:AK1027" si="340">IF($C$5=1,AK963,IF(ISNUMBER(G969),(G969+1)*AK963,""))</f>
        <v/>
      </c>
      <c r="AL964" s="106" t="str">
        <f t="shared" ref="AL964:AL1027" si="341">IF($C$5=1,AL963,IF(ISNUMBER(H969),(H969+1)*AL963,""))</f>
        <v/>
      </c>
      <c r="AM964" s="106" t="str">
        <f t="shared" ref="AM964:AM1027" si="342">IF($C$5=1,AM963,IF(ISNUMBER(I969),(I969+1)*AM963,""))</f>
        <v/>
      </c>
      <c r="AN964" s="106" t="str">
        <f t="shared" ref="AN964:AN1027" si="343">IF($C$5=1,AN963,IF(ISNUMBER(J969),(J969+1)*AN963,""))</f>
        <v/>
      </c>
      <c r="AR964" s="106" t="str">
        <f t="shared" ref="AR964:AR1027" si="344">IF(ISNUMBER(F969),(F969+AR963),"")</f>
        <v/>
      </c>
      <c r="AS964" s="106" t="str">
        <f t="shared" ref="AS964:AS1027" si="345">IF(ISNUMBER(G969),(G969+AS963),"")</f>
        <v/>
      </c>
      <c r="AT964" s="106" t="str">
        <f t="shared" ref="AT964:AT1027" si="346">IF(ISNUMBER(H969),(H969+AT963),"")</f>
        <v/>
      </c>
      <c r="AU964" s="106" t="str">
        <f t="shared" ref="AU964:AU1027" si="347">IF(ISNUMBER(I969),(I969+AU963),"")</f>
        <v/>
      </c>
      <c r="AV964" s="106" t="str">
        <f t="shared" ref="AV964:AV1027" si="348">IF(ISNUMBER(J969),(J969+AV963),"")</f>
        <v/>
      </c>
    </row>
    <row r="965" spans="4:48">
      <c r="D965" s="159">
        <v>958</v>
      </c>
      <c r="F965" s="159" t="str">
        <f t="shared" si="333"/>
        <v/>
      </c>
      <c r="G965" s="159" t="str">
        <f t="shared" si="333"/>
        <v/>
      </c>
      <c r="H965" s="159" t="str">
        <f t="shared" si="333"/>
        <v/>
      </c>
      <c r="I965" s="159" t="str">
        <f t="shared" si="333"/>
        <v/>
      </c>
      <c r="J965" s="159" t="str">
        <f t="shared" si="333"/>
        <v/>
      </c>
      <c r="K965" s="292"/>
      <c r="L965" s="292"/>
      <c r="N965" s="319">
        <v>-2.8250431517783409E-2</v>
      </c>
      <c r="P965" s="319">
        <v>5.4033901247570112E-3</v>
      </c>
      <c r="R965" s="319">
        <v>0.70798543361124078</v>
      </c>
      <c r="AC965" s="300" t="str">
        <f t="shared" si="337"/>
        <v/>
      </c>
      <c r="AD965" s="300" t="str">
        <f t="shared" si="336"/>
        <v/>
      </c>
      <c r="AE965" s="300" t="str">
        <f t="shared" si="334"/>
        <v/>
      </c>
      <c r="AF965" s="300" t="str">
        <f t="shared" si="335"/>
        <v/>
      </c>
      <c r="AI965" s="63" t="str">
        <f t="shared" si="338"/>
        <v/>
      </c>
      <c r="AJ965" s="106" t="str">
        <f t="shared" si="339"/>
        <v/>
      </c>
      <c r="AK965" s="106" t="str">
        <f t="shared" si="340"/>
        <v/>
      </c>
      <c r="AL965" s="106" t="str">
        <f t="shared" si="341"/>
        <v/>
      </c>
      <c r="AM965" s="106" t="str">
        <f t="shared" si="342"/>
        <v/>
      </c>
      <c r="AN965" s="106" t="str">
        <f t="shared" si="343"/>
        <v/>
      </c>
      <c r="AR965" s="106" t="str">
        <f t="shared" si="344"/>
        <v/>
      </c>
      <c r="AS965" s="106" t="str">
        <f t="shared" si="345"/>
        <v/>
      </c>
      <c r="AT965" s="106" t="str">
        <f t="shared" si="346"/>
        <v/>
      </c>
      <c r="AU965" s="106" t="str">
        <f t="shared" si="347"/>
        <v/>
      </c>
      <c r="AV965" s="106" t="str">
        <f t="shared" si="348"/>
        <v/>
      </c>
    </row>
    <row r="966" spans="4:48">
      <c r="D966" s="159">
        <v>959</v>
      </c>
      <c r="F966" s="159" t="str">
        <f t="shared" si="333"/>
        <v/>
      </c>
      <c r="G966" s="159" t="str">
        <f t="shared" si="333"/>
        <v/>
      </c>
      <c r="H966" s="159" t="str">
        <f t="shared" si="333"/>
        <v/>
      </c>
      <c r="I966" s="159" t="str">
        <f t="shared" si="333"/>
        <v/>
      </c>
      <c r="J966" s="159" t="str">
        <f t="shared" si="333"/>
        <v/>
      </c>
      <c r="K966" s="292"/>
      <c r="L966" s="292"/>
      <c r="N966" s="319">
        <v>-3.1983400657088247E-2</v>
      </c>
      <c r="P966" s="319">
        <v>4.6299532622821223E-3</v>
      </c>
      <c r="R966" s="319">
        <v>0.58077428233990003</v>
      </c>
      <c r="AC966" s="300" t="str">
        <f t="shared" si="337"/>
        <v/>
      </c>
      <c r="AD966" s="300" t="str">
        <f t="shared" si="336"/>
        <v/>
      </c>
      <c r="AE966" s="300" t="str">
        <f t="shared" si="334"/>
        <v/>
      </c>
      <c r="AF966" s="300" t="str">
        <f t="shared" si="335"/>
        <v/>
      </c>
      <c r="AI966" s="63" t="str">
        <f t="shared" si="338"/>
        <v/>
      </c>
      <c r="AJ966" s="106" t="str">
        <f t="shared" si="339"/>
        <v/>
      </c>
      <c r="AK966" s="106" t="str">
        <f t="shared" si="340"/>
        <v/>
      </c>
      <c r="AL966" s="106" t="str">
        <f t="shared" si="341"/>
        <v/>
      </c>
      <c r="AM966" s="106" t="str">
        <f t="shared" si="342"/>
        <v/>
      </c>
      <c r="AN966" s="106" t="str">
        <f t="shared" si="343"/>
        <v/>
      </c>
      <c r="AR966" s="106" t="str">
        <f t="shared" si="344"/>
        <v/>
      </c>
      <c r="AS966" s="106" t="str">
        <f t="shared" si="345"/>
        <v/>
      </c>
      <c r="AT966" s="106" t="str">
        <f t="shared" si="346"/>
        <v/>
      </c>
      <c r="AU966" s="106" t="str">
        <f t="shared" si="347"/>
        <v/>
      </c>
      <c r="AV966" s="106" t="str">
        <f t="shared" si="348"/>
        <v/>
      </c>
    </row>
    <row r="967" spans="4:48">
      <c r="D967" s="159">
        <v>960</v>
      </c>
      <c r="F967" s="159" t="str">
        <f t="shared" si="333"/>
        <v/>
      </c>
      <c r="G967" s="159" t="str">
        <f t="shared" si="333"/>
        <v/>
      </c>
      <c r="H967" s="159" t="str">
        <f t="shared" si="333"/>
        <v/>
      </c>
      <c r="I967" s="159" t="str">
        <f t="shared" si="333"/>
        <v/>
      </c>
      <c r="J967" s="159" t="str">
        <f t="shared" si="333"/>
        <v/>
      </c>
      <c r="K967" s="292"/>
      <c r="L967" s="292"/>
      <c r="N967" s="319">
        <v>-3.1983400657087976E-2</v>
      </c>
      <c r="P967" s="319">
        <v>2.6013356112306305E-3</v>
      </c>
      <c r="R967" s="319">
        <v>0.29082501750232614</v>
      </c>
      <c r="AC967" s="300" t="str">
        <f t="shared" si="337"/>
        <v/>
      </c>
      <c r="AD967" s="300" t="str">
        <f t="shared" si="336"/>
        <v/>
      </c>
      <c r="AE967" s="300" t="str">
        <f t="shared" si="334"/>
        <v/>
      </c>
      <c r="AF967" s="300" t="str">
        <f t="shared" si="335"/>
        <v/>
      </c>
      <c r="AI967" s="63" t="str">
        <f t="shared" si="338"/>
        <v/>
      </c>
      <c r="AJ967" s="106" t="str">
        <f t="shared" si="339"/>
        <v/>
      </c>
      <c r="AK967" s="106" t="str">
        <f t="shared" si="340"/>
        <v/>
      </c>
      <c r="AL967" s="106" t="str">
        <f t="shared" si="341"/>
        <v/>
      </c>
      <c r="AM967" s="106" t="str">
        <f t="shared" si="342"/>
        <v/>
      </c>
      <c r="AN967" s="106" t="str">
        <f t="shared" si="343"/>
        <v/>
      </c>
      <c r="AR967" s="106" t="str">
        <f t="shared" si="344"/>
        <v/>
      </c>
      <c r="AS967" s="106" t="str">
        <f t="shared" si="345"/>
        <v/>
      </c>
      <c r="AT967" s="106" t="str">
        <f t="shared" si="346"/>
        <v/>
      </c>
      <c r="AU967" s="106" t="str">
        <f t="shared" si="347"/>
        <v/>
      </c>
      <c r="AV967" s="106" t="str">
        <f t="shared" si="348"/>
        <v/>
      </c>
    </row>
    <row r="968" spans="4:48">
      <c r="D968" s="159">
        <v>961</v>
      </c>
      <c r="F968" s="159" t="str">
        <f t="shared" ref="F968:J977" si="349">IF($C$5=0,IF($D968&gt;$A$5,"",INDIRECT(CONCATENATE("B",RANDBETWEEN(11,$D$5)))),IF($D968&gt;$A$5,"",$C$3*INDIRECT(CONCATENATE("B",RANDBETWEEN(11,$D$5)))))</f>
        <v/>
      </c>
      <c r="G968" s="159" t="str">
        <f t="shared" si="349"/>
        <v/>
      </c>
      <c r="H968" s="159" t="str">
        <f t="shared" si="349"/>
        <v/>
      </c>
      <c r="I968" s="159" t="str">
        <f t="shared" si="349"/>
        <v/>
      </c>
      <c r="J968" s="159" t="str">
        <f t="shared" si="349"/>
        <v/>
      </c>
      <c r="K968" s="292"/>
      <c r="L968" s="292"/>
      <c r="N968" s="319">
        <v>-2.8250431517783291E-2</v>
      </c>
      <c r="P968" s="319">
        <v>5.9785787804606571E-3</v>
      </c>
      <c r="R968" s="319">
        <v>0.80830893315997732</v>
      </c>
      <c r="AC968" s="300" t="str">
        <f t="shared" si="337"/>
        <v/>
      </c>
      <c r="AD968" s="300" t="str">
        <f t="shared" si="336"/>
        <v/>
      </c>
      <c r="AE968" s="300" t="str">
        <f t="shared" si="334"/>
        <v/>
      </c>
      <c r="AF968" s="300" t="str">
        <f t="shared" si="335"/>
        <v/>
      </c>
      <c r="AI968" s="63" t="str">
        <f t="shared" si="338"/>
        <v/>
      </c>
      <c r="AJ968" s="106" t="str">
        <f t="shared" si="339"/>
        <v/>
      </c>
      <c r="AK968" s="106" t="str">
        <f t="shared" si="340"/>
        <v/>
      </c>
      <c r="AL968" s="106" t="str">
        <f t="shared" si="341"/>
        <v/>
      </c>
      <c r="AM968" s="106" t="str">
        <f t="shared" si="342"/>
        <v/>
      </c>
      <c r="AN968" s="106" t="str">
        <f t="shared" si="343"/>
        <v/>
      </c>
      <c r="AR968" s="106" t="str">
        <f t="shared" si="344"/>
        <v/>
      </c>
      <c r="AS968" s="106" t="str">
        <f t="shared" si="345"/>
        <v/>
      </c>
      <c r="AT968" s="106" t="str">
        <f t="shared" si="346"/>
        <v/>
      </c>
      <c r="AU968" s="106" t="str">
        <f t="shared" si="347"/>
        <v/>
      </c>
      <c r="AV968" s="106" t="str">
        <f t="shared" si="348"/>
        <v/>
      </c>
    </row>
    <row r="969" spans="4:48">
      <c r="D969" s="159">
        <v>962</v>
      </c>
      <c r="F969" s="159" t="str">
        <f t="shared" si="349"/>
        <v/>
      </c>
      <c r="G969" s="159" t="str">
        <f t="shared" si="349"/>
        <v/>
      </c>
      <c r="H969" s="159" t="str">
        <f t="shared" si="349"/>
        <v/>
      </c>
      <c r="I969" s="159" t="str">
        <f t="shared" si="349"/>
        <v/>
      </c>
      <c r="J969" s="159" t="str">
        <f t="shared" si="349"/>
        <v/>
      </c>
      <c r="K969" s="292"/>
      <c r="L969" s="292"/>
      <c r="N969" s="319">
        <v>-2.408475241301896E-2</v>
      </c>
      <c r="P969" s="319">
        <v>3.112120093516526E-3</v>
      </c>
      <c r="R969" s="319">
        <v>0.35844870402762496</v>
      </c>
      <c r="AC969" s="300" t="str">
        <f t="shared" si="337"/>
        <v/>
      </c>
      <c r="AD969" s="300" t="str">
        <f t="shared" si="336"/>
        <v/>
      </c>
      <c r="AE969" s="300" t="str">
        <f t="shared" si="334"/>
        <v/>
      </c>
      <c r="AF969" s="300" t="str">
        <f t="shared" si="335"/>
        <v/>
      </c>
      <c r="AI969" s="63" t="str">
        <f t="shared" si="338"/>
        <v/>
      </c>
      <c r="AJ969" s="106" t="str">
        <f t="shared" si="339"/>
        <v/>
      </c>
      <c r="AK969" s="106" t="str">
        <f t="shared" si="340"/>
        <v/>
      </c>
      <c r="AL969" s="106" t="str">
        <f t="shared" si="341"/>
        <v/>
      </c>
      <c r="AM969" s="106" t="str">
        <f t="shared" si="342"/>
        <v/>
      </c>
      <c r="AN969" s="106" t="str">
        <f t="shared" si="343"/>
        <v/>
      </c>
      <c r="AR969" s="106" t="str">
        <f t="shared" si="344"/>
        <v/>
      </c>
      <c r="AS969" s="106" t="str">
        <f t="shared" si="345"/>
        <v/>
      </c>
      <c r="AT969" s="106" t="str">
        <f t="shared" si="346"/>
        <v/>
      </c>
      <c r="AU969" s="106" t="str">
        <f t="shared" si="347"/>
        <v/>
      </c>
      <c r="AV969" s="106" t="str">
        <f t="shared" si="348"/>
        <v/>
      </c>
    </row>
    <row r="970" spans="4:48">
      <c r="D970" s="159">
        <v>963</v>
      </c>
      <c r="F970" s="159" t="str">
        <f t="shared" si="349"/>
        <v/>
      </c>
      <c r="G970" s="159" t="str">
        <f t="shared" si="349"/>
        <v/>
      </c>
      <c r="H970" s="159" t="str">
        <f t="shared" si="349"/>
        <v/>
      </c>
      <c r="I970" s="159" t="str">
        <f t="shared" si="349"/>
        <v/>
      </c>
      <c r="J970" s="159" t="str">
        <f t="shared" si="349"/>
        <v/>
      </c>
      <c r="K970" s="292"/>
      <c r="L970" s="292"/>
      <c r="N970" s="319">
        <v>-2.4084752413018853E-2</v>
      </c>
      <c r="P970" s="319">
        <v>4.5131473502797136E-3</v>
      </c>
      <c r="R970" s="319">
        <v>0.56261373784113489</v>
      </c>
      <c r="AC970" s="300" t="str">
        <f t="shared" si="337"/>
        <v/>
      </c>
      <c r="AD970" s="300" t="str">
        <f t="shared" si="336"/>
        <v/>
      </c>
      <c r="AE970" s="300" t="str">
        <f t="shared" si="334"/>
        <v/>
      </c>
      <c r="AF970" s="300" t="str">
        <f t="shared" si="335"/>
        <v/>
      </c>
      <c r="AI970" s="63" t="str">
        <f t="shared" si="338"/>
        <v/>
      </c>
      <c r="AJ970" s="106" t="str">
        <f t="shared" si="339"/>
        <v/>
      </c>
      <c r="AK970" s="106" t="str">
        <f t="shared" si="340"/>
        <v/>
      </c>
      <c r="AL970" s="106" t="str">
        <f t="shared" si="341"/>
        <v/>
      </c>
      <c r="AM970" s="106" t="str">
        <f t="shared" si="342"/>
        <v/>
      </c>
      <c r="AN970" s="106" t="str">
        <f t="shared" si="343"/>
        <v/>
      </c>
      <c r="AR970" s="106" t="str">
        <f t="shared" si="344"/>
        <v/>
      </c>
      <c r="AS970" s="106" t="str">
        <f t="shared" si="345"/>
        <v/>
      </c>
      <c r="AT970" s="106" t="str">
        <f t="shared" si="346"/>
        <v/>
      </c>
      <c r="AU970" s="106" t="str">
        <f t="shared" si="347"/>
        <v/>
      </c>
      <c r="AV970" s="106" t="str">
        <f t="shared" si="348"/>
        <v/>
      </c>
    </row>
    <row r="971" spans="4:48">
      <c r="D971" s="159">
        <v>964</v>
      </c>
      <c r="F971" s="159" t="str">
        <f t="shared" si="349"/>
        <v/>
      </c>
      <c r="G971" s="159" t="str">
        <f t="shared" si="349"/>
        <v/>
      </c>
      <c r="H971" s="159" t="str">
        <f t="shared" si="349"/>
        <v/>
      </c>
      <c r="I971" s="159" t="str">
        <f t="shared" si="349"/>
        <v/>
      </c>
      <c r="J971" s="159" t="str">
        <f t="shared" si="349"/>
        <v/>
      </c>
      <c r="K971" s="292"/>
      <c r="L971" s="292"/>
      <c r="N971" s="319">
        <v>-3.1983400657088122E-2</v>
      </c>
      <c r="P971" s="319">
        <v>5.2575436565704282E-3</v>
      </c>
      <c r="R971" s="319">
        <v>0.68292187413260574</v>
      </c>
      <c r="AC971" s="300" t="str">
        <f t="shared" si="337"/>
        <v/>
      </c>
      <c r="AD971" s="300" t="str">
        <f t="shared" si="336"/>
        <v/>
      </c>
      <c r="AE971" s="300" t="str">
        <f t="shared" si="334"/>
        <v/>
      </c>
      <c r="AF971" s="300" t="str">
        <f t="shared" si="335"/>
        <v/>
      </c>
      <c r="AI971" s="63" t="str">
        <f t="shared" si="338"/>
        <v/>
      </c>
      <c r="AJ971" s="106" t="str">
        <f t="shared" si="339"/>
        <v/>
      </c>
      <c r="AK971" s="106" t="str">
        <f t="shared" si="340"/>
        <v/>
      </c>
      <c r="AL971" s="106" t="str">
        <f t="shared" si="341"/>
        <v/>
      </c>
      <c r="AM971" s="106" t="str">
        <f t="shared" si="342"/>
        <v/>
      </c>
      <c r="AN971" s="106" t="str">
        <f t="shared" si="343"/>
        <v/>
      </c>
      <c r="AR971" s="106" t="str">
        <f t="shared" si="344"/>
        <v/>
      </c>
      <c r="AS971" s="106" t="str">
        <f t="shared" si="345"/>
        <v/>
      </c>
      <c r="AT971" s="106" t="str">
        <f t="shared" si="346"/>
        <v/>
      </c>
      <c r="AU971" s="106" t="str">
        <f t="shared" si="347"/>
        <v/>
      </c>
      <c r="AV971" s="106" t="str">
        <f t="shared" si="348"/>
        <v/>
      </c>
    </row>
    <row r="972" spans="4:48">
      <c r="D972" s="159">
        <v>965</v>
      </c>
      <c r="F972" s="159" t="str">
        <f t="shared" si="349"/>
        <v/>
      </c>
      <c r="G972" s="159" t="str">
        <f t="shared" si="349"/>
        <v/>
      </c>
      <c r="H972" s="159" t="str">
        <f t="shared" si="349"/>
        <v/>
      </c>
      <c r="I972" s="159" t="str">
        <f t="shared" si="349"/>
        <v/>
      </c>
      <c r="J972" s="159" t="str">
        <f t="shared" si="349"/>
        <v/>
      </c>
      <c r="K972" s="292"/>
      <c r="L972" s="292"/>
      <c r="N972" s="319">
        <v>-3.9818120558775219E-2</v>
      </c>
      <c r="P972" s="319">
        <v>6.2557514387417369E-3</v>
      </c>
      <c r="R972" s="319">
        <v>0.85956794134733316</v>
      </c>
      <c r="AC972" s="300" t="str">
        <f t="shared" si="337"/>
        <v/>
      </c>
      <c r="AD972" s="300" t="str">
        <f t="shared" si="336"/>
        <v/>
      </c>
      <c r="AE972" s="300" t="str">
        <f t="shared" si="334"/>
        <v/>
      </c>
      <c r="AF972" s="300" t="str">
        <f t="shared" si="335"/>
        <v/>
      </c>
      <c r="AI972" s="63" t="str">
        <f t="shared" si="338"/>
        <v/>
      </c>
      <c r="AJ972" s="106" t="str">
        <f t="shared" si="339"/>
        <v/>
      </c>
      <c r="AK972" s="106" t="str">
        <f t="shared" si="340"/>
        <v/>
      </c>
      <c r="AL972" s="106" t="str">
        <f t="shared" si="341"/>
        <v/>
      </c>
      <c r="AM972" s="106" t="str">
        <f t="shared" si="342"/>
        <v/>
      </c>
      <c r="AN972" s="106" t="str">
        <f t="shared" si="343"/>
        <v/>
      </c>
      <c r="AR972" s="106" t="str">
        <f t="shared" si="344"/>
        <v/>
      </c>
      <c r="AS972" s="106" t="str">
        <f t="shared" si="345"/>
        <v/>
      </c>
      <c r="AT972" s="106" t="str">
        <f t="shared" si="346"/>
        <v/>
      </c>
      <c r="AU972" s="106" t="str">
        <f t="shared" si="347"/>
        <v/>
      </c>
      <c r="AV972" s="106" t="str">
        <f t="shared" si="348"/>
        <v/>
      </c>
    </row>
    <row r="973" spans="4:48">
      <c r="D973" s="159">
        <v>966</v>
      </c>
      <c r="F973" s="159" t="str">
        <f t="shared" si="349"/>
        <v/>
      </c>
      <c r="G973" s="159" t="str">
        <f t="shared" si="349"/>
        <v/>
      </c>
      <c r="H973" s="159" t="str">
        <f t="shared" si="349"/>
        <v/>
      </c>
      <c r="I973" s="159" t="str">
        <f t="shared" si="349"/>
        <v/>
      </c>
      <c r="J973" s="159" t="str">
        <f t="shared" si="349"/>
        <v/>
      </c>
      <c r="K973" s="292"/>
      <c r="L973" s="292"/>
      <c r="N973" s="319">
        <v>-4.7589429527241267E-2</v>
      </c>
      <c r="P973" s="319">
        <v>4.0812873195036539E-3</v>
      </c>
      <c r="R973" s="319">
        <v>0.49619898334026558</v>
      </c>
      <c r="AC973" s="300" t="str">
        <f t="shared" si="337"/>
        <v/>
      </c>
      <c r="AD973" s="300" t="str">
        <f t="shared" si="336"/>
        <v/>
      </c>
      <c r="AE973" s="300" t="str">
        <f t="shared" si="334"/>
        <v/>
      </c>
      <c r="AF973" s="300" t="str">
        <f t="shared" si="335"/>
        <v/>
      </c>
      <c r="AI973" s="63" t="str">
        <f t="shared" si="338"/>
        <v/>
      </c>
      <c r="AJ973" s="106" t="str">
        <f t="shared" si="339"/>
        <v/>
      </c>
      <c r="AK973" s="106" t="str">
        <f t="shared" si="340"/>
        <v/>
      </c>
      <c r="AL973" s="106" t="str">
        <f t="shared" si="341"/>
        <v/>
      </c>
      <c r="AM973" s="106" t="str">
        <f t="shared" si="342"/>
        <v/>
      </c>
      <c r="AN973" s="106" t="str">
        <f t="shared" si="343"/>
        <v/>
      </c>
      <c r="AR973" s="106" t="str">
        <f t="shared" si="344"/>
        <v/>
      </c>
      <c r="AS973" s="106" t="str">
        <f t="shared" si="345"/>
        <v/>
      </c>
      <c r="AT973" s="106" t="str">
        <f t="shared" si="346"/>
        <v/>
      </c>
      <c r="AU973" s="106" t="str">
        <f t="shared" si="347"/>
        <v/>
      </c>
      <c r="AV973" s="106" t="str">
        <f t="shared" si="348"/>
        <v/>
      </c>
    </row>
    <row r="974" spans="4:48">
      <c r="D974" s="159">
        <v>967</v>
      </c>
      <c r="F974" s="159" t="str">
        <f t="shared" si="349"/>
        <v/>
      </c>
      <c r="G974" s="159" t="str">
        <f t="shared" si="349"/>
        <v/>
      </c>
      <c r="H974" s="159" t="str">
        <f t="shared" si="349"/>
        <v/>
      </c>
      <c r="I974" s="159" t="str">
        <f t="shared" si="349"/>
        <v/>
      </c>
      <c r="J974" s="159" t="str">
        <f t="shared" si="349"/>
        <v/>
      </c>
      <c r="K974" s="292"/>
      <c r="L974" s="292"/>
      <c r="N974" s="319">
        <v>-5.6836945552627825E-2</v>
      </c>
      <c r="P974" s="319">
        <v>3.8855569559914154E-3</v>
      </c>
      <c r="R974" s="319">
        <v>0.46776843772585863</v>
      </c>
      <c r="AC974" s="300" t="str">
        <f t="shared" si="337"/>
        <v/>
      </c>
      <c r="AD974" s="300" t="str">
        <f t="shared" si="336"/>
        <v/>
      </c>
      <c r="AE974" s="300" t="str">
        <f t="shared" si="334"/>
        <v/>
      </c>
      <c r="AF974" s="300" t="str">
        <f t="shared" si="335"/>
        <v/>
      </c>
      <c r="AI974" s="63" t="str">
        <f t="shared" si="338"/>
        <v/>
      </c>
      <c r="AJ974" s="106" t="str">
        <f t="shared" si="339"/>
        <v/>
      </c>
      <c r="AK974" s="106" t="str">
        <f t="shared" si="340"/>
        <v/>
      </c>
      <c r="AL974" s="106" t="str">
        <f t="shared" si="341"/>
        <v/>
      </c>
      <c r="AM974" s="106" t="str">
        <f t="shared" si="342"/>
        <v/>
      </c>
      <c r="AN974" s="106" t="str">
        <f t="shared" si="343"/>
        <v/>
      </c>
      <c r="AR974" s="106" t="str">
        <f t="shared" si="344"/>
        <v/>
      </c>
      <c r="AS974" s="106" t="str">
        <f t="shared" si="345"/>
        <v/>
      </c>
      <c r="AT974" s="106" t="str">
        <f t="shared" si="346"/>
        <v/>
      </c>
      <c r="AU974" s="106" t="str">
        <f t="shared" si="347"/>
        <v/>
      </c>
      <c r="AV974" s="106" t="str">
        <f t="shared" si="348"/>
        <v/>
      </c>
    </row>
    <row r="975" spans="4:48">
      <c r="D975" s="159">
        <v>968</v>
      </c>
      <c r="F975" s="159" t="str">
        <f t="shared" si="349"/>
        <v/>
      </c>
      <c r="G975" s="159" t="str">
        <f t="shared" si="349"/>
        <v/>
      </c>
      <c r="H975" s="159" t="str">
        <f t="shared" si="349"/>
        <v/>
      </c>
      <c r="I975" s="159" t="str">
        <f t="shared" si="349"/>
        <v/>
      </c>
      <c r="J975" s="159" t="str">
        <f t="shared" si="349"/>
        <v/>
      </c>
      <c r="K975" s="292"/>
      <c r="L975" s="292"/>
      <c r="N975" s="319">
        <v>-5.0929161151739379E-2</v>
      </c>
      <c r="P975" s="319">
        <v>2.9018694519121935E-3</v>
      </c>
      <c r="R975" s="319">
        <v>0.33048640503209747</v>
      </c>
      <c r="AC975" s="300" t="str">
        <f t="shared" si="337"/>
        <v/>
      </c>
      <c r="AD975" s="300" t="str">
        <f t="shared" si="336"/>
        <v/>
      </c>
      <c r="AE975" s="300" t="str">
        <f t="shared" si="334"/>
        <v/>
      </c>
      <c r="AF975" s="300" t="str">
        <f t="shared" si="335"/>
        <v/>
      </c>
      <c r="AI975" s="63" t="str">
        <f t="shared" si="338"/>
        <v/>
      </c>
      <c r="AJ975" s="106" t="str">
        <f t="shared" si="339"/>
        <v/>
      </c>
      <c r="AK975" s="106" t="str">
        <f t="shared" si="340"/>
        <v/>
      </c>
      <c r="AL975" s="106" t="str">
        <f t="shared" si="341"/>
        <v/>
      </c>
      <c r="AM975" s="106" t="str">
        <f t="shared" si="342"/>
        <v/>
      </c>
      <c r="AN975" s="106" t="str">
        <f t="shared" si="343"/>
        <v/>
      </c>
      <c r="AR975" s="106" t="str">
        <f t="shared" si="344"/>
        <v/>
      </c>
      <c r="AS975" s="106" t="str">
        <f t="shared" si="345"/>
        <v/>
      </c>
      <c r="AT975" s="106" t="str">
        <f t="shared" si="346"/>
        <v/>
      </c>
      <c r="AU975" s="106" t="str">
        <f t="shared" si="347"/>
        <v/>
      </c>
      <c r="AV975" s="106" t="str">
        <f t="shared" si="348"/>
        <v/>
      </c>
    </row>
    <row r="976" spans="4:48">
      <c r="D976" s="159">
        <v>969</v>
      </c>
      <c r="F976" s="159" t="str">
        <f t="shared" si="349"/>
        <v/>
      </c>
      <c r="G976" s="159" t="str">
        <f t="shared" si="349"/>
        <v/>
      </c>
      <c r="H976" s="159" t="str">
        <f t="shared" si="349"/>
        <v/>
      </c>
      <c r="I976" s="159" t="str">
        <f t="shared" si="349"/>
        <v/>
      </c>
      <c r="J976" s="159" t="str">
        <f t="shared" si="349"/>
        <v/>
      </c>
      <c r="K976" s="292"/>
      <c r="L976" s="292"/>
      <c r="N976" s="319">
        <v>-3.1983400657087928E-2</v>
      </c>
      <c r="P976" s="319">
        <v>6.0777028838462808E-3</v>
      </c>
      <c r="R976" s="319">
        <v>0.82677704430948884</v>
      </c>
      <c r="AC976" s="300" t="str">
        <f t="shared" si="337"/>
        <v/>
      </c>
      <c r="AD976" s="300" t="str">
        <f t="shared" si="336"/>
        <v/>
      </c>
      <c r="AE976" s="300" t="str">
        <f t="shared" si="334"/>
        <v/>
      </c>
      <c r="AF976" s="300" t="str">
        <f t="shared" si="335"/>
        <v/>
      </c>
      <c r="AI976" s="63" t="str">
        <f t="shared" si="338"/>
        <v/>
      </c>
      <c r="AJ976" s="106" t="str">
        <f t="shared" si="339"/>
        <v/>
      </c>
      <c r="AK976" s="106" t="str">
        <f t="shared" si="340"/>
        <v/>
      </c>
      <c r="AL976" s="106" t="str">
        <f t="shared" si="341"/>
        <v/>
      </c>
      <c r="AM976" s="106" t="str">
        <f t="shared" si="342"/>
        <v/>
      </c>
      <c r="AN976" s="106" t="str">
        <f t="shared" si="343"/>
        <v/>
      </c>
      <c r="AR976" s="106" t="str">
        <f t="shared" si="344"/>
        <v/>
      </c>
      <c r="AS976" s="106" t="str">
        <f t="shared" si="345"/>
        <v/>
      </c>
      <c r="AT976" s="106" t="str">
        <f t="shared" si="346"/>
        <v/>
      </c>
      <c r="AU976" s="106" t="str">
        <f t="shared" si="347"/>
        <v/>
      </c>
      <c r="AV976" s="106" t="str">
        <f t="shared" si="348"/>
        <v/>
      </c>
    </row>
    <row r="977" spans="4:48">
      <c r="D977" s="159">
        <v>970</v>
      </c>
      <c r="F977" s="159" t="str">
        <f t="shared" si="349"/>
        <v/>
      </c>
      <c r="G977" s="159" t="str">
        <f t="shared" si="349"/>
        <v/>
      </c>
      <c r="H977" s="159" t="str">
        <f t="shared" si="349"/>
        <v/>
      </c>
      <c r="I977" s="159" t="str">
        <f t="shared" si="349"/>
        <v/>
      </c>
      <c r="J977" s="159" t="str">
        <f t="shared" si="349"/>
        <v/>
      </c>
      <c r="K977" s="292"/>
      <c r="L977" s="292"/>
      <c r="N977" s="319">
        <v>-1.6121654195544382E-2</v>
      </c>
      <c r="P977" s="319">
        <v>5.1874601093689857E-3</v>
      </c>
      <c r="R977" s="319">
        <v>0.67129464293813434</v>
      </c>
      <c r="AC977" s="300" t="str">
        <f t="shared" si="337"/>
        <v/>
      </c>
      <c r="AD977" s="300" t="str">
        <f t="shared" si="336"/>
        <v/>
      </c>
      <c r="AE977" s="300" t="str">
        <f t="shared" si="334"/>
        <v/>
      </c>
      <c r="AF977" s="300" t="str">
        <f t="shared" si="335"/>
        <v/>
      </c>
      <c r="AI977" s="63" t="str">
        <f t="shared" si="338"/>
        <v/>
      </c>
      <c r="AJ977" s="106" t="str">
        <f t="shared" si="339"/>
        <v/>
      </c>
      <c r="AK977" s="106" t="str">
        <f t="shared" si="340"/>
        <v/>
      </c>
      <c r="AL977" s="106" t="str">
        <f t="shared" si="341"/>
        <v/>
      </c>
      <c r="AM977" s="106" t="str">
        <f t="shared" si="342"/>
        <v/>
      </c>
      <c r="AN977" s="106" t="str">
        <f t="shared" si="343"/>
        <v/>
      </c>
      <c r="AR977" s="106" t="str">
        <f t="shared" si="344"/>
        <v/>
      </c>
      <c r="AS977" s="106" t="str">
        <f t="shared" si="345"/>
        <v/>
      </c>
      <c r="AT977" s="106" t="str">
        <f t="shared" si="346"/>
        <v/>
      </c>
      <c r="AU977" s="106" t="str">
        <f t="shared" si="347"/>
        <v/>
      </c>
      <c r="AV977" s="106" t="str">
        <f t="shared" si="348"/>
        <v/>
      </c>
    </row>
    <row r="978" spans="4:48">
      <c r="D978" s="159">
        <v>971</v>
      </c>
      <c r="F978" s="159" t="str">
        <f t="shared" ref="F978:J987" si="350">IF($C$5=0,IF($D978&gt;$A$5,"",INDIRECT(CONCATENATE("B",RANDBETWEEN(11,$D$5)))),IF($D978&gt;$A$5,"",$C$3*INDIRECT(CONCATENATE("B",RANDBETWEEN(11,$D$5)))))</f>
        <v/>
      </c>
      <c r="G978" s="159" t="str">
        <f t="shared" si="350"/>
        <v/>
      </c>
      <c r="H978" s="159" t="str">
        <f t="shared" si="350"/>
        <v/>
      </c>
      <c r="I978" s="159" t="str">
        <f t="shared" si="350"/>
        <v/>
      </c>
      <c r="J978" s="159" t="str">
        <f t="shared" si="350"/>
        <v/>
      </c>
      <c r="K978" s="292"/>
      <c r="L978" s="292"/>
      <c r="N978" s="319">
        <v>-2.4084752413018721E-2</v>
      </c>
      <c r="P978" s="319">
        <v>5.047293014966093E-3</v>
      </c>
      <c r="R978" s="319">
        <v>0.64828062158395405</v>
      </c>
      <c r="AC978" s="300" t="str">
        <f t="shared" si="337"/>
        <v/>
      </c>
      <c r="AD978" s="300" t="str">
        <f t="shared" si="336"/>
        <v/>
      </c>
      <c r="AE978" s="300" t="str">
        <f t="shared" si="334"/>
        <v/>
      </c>
      <c r="AF978" s="300" t="str">
        <f t="shared" si="335"/>
        <v/>
      </c>
      <c r="AI978" s="63" t="str">
        <f t="shared" si="338"/>
        <v/>
      </c>
      <c r="AJ978" s="106" t="str">
        <f t="shared" si="339"/>
        <v/>
      </c>
      <c r="AK978" s="106" t="str">
        <f t="shared" si="340"/>
        <v/>
      </c>
      <c r="AL978" s="106" t="str">
        <f t="shared" si="341"/>
        <v/>
      </c>
      <c r="AM978" s="106" t="str">
        <f t="shared" si="342"/>
        <v/>
      </c>
      <c r="AN978" s="106" t="str">
        <f t="shared" si="343"/>
        <v/>
      </c>
      <c r="AR978" s="106" t="str">
        <f t="shared" si="344"/>
        <v/>
      </c>
      <c r="AS978" s="106" t="str">
        <f t="shared" si="345"/>
        <v/>
      </c>
      <c r="AT978" s="106" t="str">
        <f t="shared" si="346"/>
        <v/>
      </c>
      <c r="AU978" s="106" t="str">
        <f t="shared" si="347"/>
        <v/>
      </c>
      <c r="AV978" s="106" t="str">
        <f t="shared" si="348"/>
        <v/>
      </c>
    </row>
    <row r="979" spans="4:48">
      <c r="D979" s="159">
        <v>972</v>
      </c>
      <c r="F979" s="159" t="str">
        <f t="shared" si="350"/>
        <v/>
      </c>
      <c r="G979" s="159" t="str">
        <f t="shared" si="350"/>
        <v/>
      </c>
      <c r="H979" s="159" t="str">
        <f t="shared" si="350"/>
        <v/>
      </c>
      <c r="I979" s="159" t="str">
        <f t="shared" si="350"/>
        <v/>
      </c>
      <c r="J979" s="159" t="str">
        <f t="shared" si="350"/>
        <v/>
      </c>
      <c r="K979" s="292"/>
      <c r="L979" s="292"/>
      <c r="N979" s="319">
        <v>-3.0493529920109622E-2</v>
      </c>
      <c r="P979" s="319">
        <v>4.6211123579737272E-3</v>
      </c>
      <c r="R979" s="319">
        <v>0.5796730496216187</v>
      </c>
      <c r="AC979" s="300" t="str">
        <f t="shared" si="337"/>
        <v/>
      </c>
      <c r="AD979" s="300" t="str">
        <f t="shared" si="336"/>
        <v/>
      </c>
      <c r="AE979" s="300" t="str">
        <f t="shared" si="334"/>
        <v/>
      </c>
      <c r="AF979" s="300" t="str">
        <f t="shared" si="335"/>
        <v/>
      </c>
      <c r="AI979" s="63" t="str">
        <f t="shared" si="338"/>
        <v/>
      </c>
      <c r="AJ979" s="106" t="str">
        <f t="shared" si="339"/>
        <v/>
      </c>
      <c r="AK979" s="106" t="str">
        <f t="shared" si="340"/>
        <v/>
      </c>
      <c r="AL979" s="106" t="str">
        <f t="shared" si="341"/>
        <v/>
      </c>
      <c r="AM979" s="106" t="str">
        <f t="shared" si="342"/>
        <v/>
      </c>
      <c r="AN979" s="106" t="str">
        <f t="shared" si="343"/>
        <v/>
      </c>
      <c r="AR979" s="106" t="str">
        <f t="shared" si="344"/>
        <v/>
      </c>
      <c r="AS979" s="106" t="str">
        <f t="shared" si="345"/>
        <v/>
      </c>
      <c r="AT979" s="106" t="str">
        <f t="shared" si="346"/>
        <v/>
      </c>
      <c r="AU979" s="106" t="str">
        <f t="shared" si="347"/>
        <v/>
      </c>
      <c r="AV979" s="106" t="str">
        <f t="shared" si="348"/>
        <v/>
      </c>
    </row>
    <row r="980" spans="4:48">
      <c r="D980" s="159">
        <v>973</v>
      </c>
      <c r="F980" s="159" t="str">
        <f t="shared" si="350"/>
        <v/>
      </c>
      <c r="G980" s="159" t="str">
        <f t="shared" si="350"/>
        <v/>
      </c>
      <c r="H980" s="159" t="str">
        <f t="shared" si="350"/>
        <v/>
      </c>
      <c r="I980" s="159" t="str">
        <f t="shared" si="350"/>
        <v/>
      </c>
      <c r="J980" s="159" t="str">
        <f t="shared" si="350"/>
        <v/>
      </c>
      <c r="K980" s="292"/>
      <c r="L980" s="292"/>
      <c r="N980" s="319">
        <v>-3.9818120558775143E-2</v>
      </c>
      <c r="P980" s="319">
        <v>4.119168779996225E-3</v>
      </c>
      <c r="R980" s="319">
        <v>0.50208321051711446</v>
      </c>
      <c r="AC980" s="300" t="str">
        <f t="shared" si="337"/>
        <v/>
      </c>
      <c r="AD980" s="300" t="str">
        <f t="shared" si="336"/>
        <v/>
      </c>
      <c r="AE980" s="300" t="str">
        <f t="shared" si="334"/>
        <v/>
      </c>
      <c r="AF980" s="300" t="str">
        <f t="shared" si="335"/>
        <v/>
      </c>
      <c r="AI980" s="63" t="str">
        <f t="shared" si="338"/>
        <v/>
      </c>
      <c r="AJ980" s="106" t="str">
        <f t="shared" si="339"/>
        <v/>
      </c>
      <c r="AK980" s="106" t="str">
        <f t="shared" si="340"/>
        <v/>
      </c>
      <c r="AL980" s="106" t="str">
        <f t="shared" si="341"/>
        <v/>
      </c>
      <c r="AM980" s="106" t="str">
        <f t="shared" si="342"/>
        <v/>
      </c>
      <c r="AN980" s="106" t="str">
        <f t="shared" si="343"/>
        <v/>
      </c>
      <c r="AR980" s="106" t="str">
        <f t="shared" si="344"/>
        <v/>
      </c>
      <c r="AS980" s="106" t="str">
        <f t="shared" si="345"/>
        <v/>
      </c>
      <c r="AT980" s="106" t="str">
        <f t="shared" si="346"/>
        <v/>
      </c>
      <c r="AU980" s="106" t="str">
        <f t="shared" si="347"/>
        <v/>
      </c>
      <c r="AV980" s="106" t="str">
        <f t="shared" si="348"/>
        <v/>
      </c>
    </row>
    <row r="981" spans="4:48">
      <c r="D981" s="159">
        <v>974</v>
      </c>
      <c r="F981" s="159" t="str">
        <f t="shared" si="350"/>
        <v/>
      </c>
      <c r="G981" s="159" t="str">
        <f t="shared" si="350"/>
        <v/>
      </c>
      <c r="H981" s="159" t="str">
        <f t="shared" si="350"/>
        <v/>
      </c>
      <c r="I981" s="159" t="str">
        <f t="shared" si="350"/>
        <v/>
      </c>
      <c r="J981" s="159" t="str">
        <f t="shared" si="350"/>
        <v/>
      </c>
      <c r="K981" s="292"/>
      <c r="L981" s="292"/>
      <c r="N981" s="319">
        <v>-3.19834006570879E-2</v>
      </c>
      <c r="P981" s="319">
        <v>5.7594872345479286E-3</v>
      </c>
      <c r="R981" s="319">
        <v>0.76985290200452083</v>
      </c>
      <c r="AC981" s="300" t="str">
        <f t="shared" si="337"/>
        <v/>
      </c>
      <c r="AD981" s="300" t="str">
        <f t="shared" si="336"/>
        <v/>
      </c>
      <c r="AE981" s="300" t="str">
        <f t="shared" si="334"/>
        <v/>
      </c>
      <c r="AF981" s="300" t="str">
        <f t="shared" si="335"/>
        <v/>
      </c>
      <c r="AI981" s="63" t="str">
        <f t="shared" si="338"/>
        <v/>
      </c>
      <c r="AJ981" s="106" t="str">
        <f t="shared" si="339"/>
        <v/>
      </c>
      <c r="AK981" s="106" t="str">
        <f t="shared" si="340"/>
        <v/>
      </c>
      <c r="AL981" s="106" t="str">
        <f t="shared" si="341"/>
        <v/>
      </c>
      <c r="AM981" s="106" t="str">
        <f t="shared" si="342"/>
        <v/>
      </c>
      <c r="AN981" s="106" t="str">
        <f t="shared" si="343"/>
        <v/>
      </c>
      <c r="AR981" s="106" t="str">
        <f t="shared" si="344"/>
        <v/>
      </c>
      <c r="AS981" s="106" t="str">
        <f t="shared" si="345"/>
        <v/>
      </c>
      <c r="AT981" s="106" t="str">
        <f t="shared" si="346"/>
        <v/>
      </c>
      <c r="AU981" s="106" t="str">
        <f t="shared" si="347"/>
        <v/>
      </c>
      <c r="AV981" s="106" t="str">
        <f t="shared" si="348"/>
        <v/>
      </c>
    </row>
    <row r="982" spans="4:48">
      <c r="D982" s="159">
        <v>975</v>
      </c>
      <c r="F982" s="159" t="str">
        <f t="shared" si="350"/>
        <v/>
      </c>
      <c r="G982" s="159" t="str">
        <f t="shared" si="350"/>
        <v/>
      </c>
      <c r="H982" s="159" t="str">
        <f t="shared" si="350"/>
        <v/>
      </c>
      <c r="I982" s="159" t="str">
        <f t="shared" si="350"/>
        <v/>
      </c>
      <c r="J982" s="159" t="str">
        <f t="shared" si="350"/>
        <v/>
      </c>
      <c r="K982" s="292"/>
      <c r="L982" s="292"/>
      <c r="N982" s="319">
        <v>-3.1983400657087886E-2</v>
      </c>
      <c r="P982" s="319">
        <v>4.7379182699761394E-3</v>
      </c>
      <c r="R982" s="319">
        <v>0.59803185577853135</v>
      </c>
      <c r="AC982" s="300" t="str">
        <f t="shared" si="337"/>
        <v/>
      </c>
      <c r="AD982" s="300" t="str">
        <f t="shared" si="336"/>
        <v/>
      </c>
      <c r="AE982" s="300" t="str">
        <f t="shared" si="334"/>
        <v/>
      </c>
      <c r="AF982" s="300" t="str">
        <f t="shared" si="335"/>
        <v/>
      </c>
      <c r="AI982" s="63" t="str">
        <f t="shared" si="338"/>
        <v/>
      </c>
      <c r="AJ982" s="106" t="str">
        <f t="shared" si="339"/>
        <v/>
      </c>
      <c r="AK982" s="106" t="str">
        <f t="shared" si="340"/>
        <v/>
      </c>
      <c r="AL982" s="106" t="str">
        <f t="shared" si="341"/>
        <v/>
      </c>
      <c r="AM982" s="106" t="str">
        <f t="shared" si="342"/>
        <v/>
      </c>
      <c r="AN982" s="106" t="str">
        <f t="shared" si="343"/>
        <v/>
      </c>
      <c r="AR982" s="106" t="str">
        <f t="shared" si="344"/>
        <v/>
      </c>
      <c r="AS982" s="106" t="str">
        <f t="shared" si="345"/>
        <v/>
      </c>
      <c r="AT982" s="106" t="str">
        <f t="shared" si="346"/>
        <v/>
      </c>
      <c r="AU982" s="106" t="str">
        <f t="shared" si="347"/>
        <v/>
      </c>
      <c r="AV982" s="106" t="str">
        <f t="shared" si="348"/>
        <v/>
      </c>
    </row>
    <row r="983" spans="4:48">
      <c r="D983" s="159">
        <v>976</v>
      </c>
      <c r="F983" s="159" t="str">
        <f t="shared" si="350"/>
        <v/>
      </c>
      <c r="G983" s="159" t="str">
        <f t="shared" si="350"/>
        <v/>
      </c>
      <c r="H983" s="159" t="str">
        <f t="shared" si="350"/>
        <v/>
      </c>
      <c r="I983" s="159" t="str">
        <f t="shared" si="350"/>
        <v/>
      </c>
      <c r="J983" s="159" t="str">
        <f t="shared" si="350"/>
        <v/>
      </c>
      <c r="K983" s="292"/>
      <c r="L983" s="292"/>
      <c r="N983" s="319">
        <v>-2.4084752413018821E-2</v>
      </c>
      <c r="P983" s="319">
        <v>4.6299532622821205E-3</v>
      </c>
      <c r="R983" s="319">
        <v>0.58077428233989958</v>
      </c>
      <c r="AC983" s="300" t="str">
        <f t="shared" si="337"/>
        <v/>
      </c>
      <c r="AD983" s="300" t="str">
        <f t="shared" si="336"/>
        <v/>
      </c>
      <c r="AE983" s="300" t="str">
        <f t="shared" si="334"/>
        <v/>
      </c>
      <c r="AF983" s="300" t="str">
        <f t="shared" si="335"/>
        <v/>
      </c>
      <c r="AI983" s="63" t="str">
        <f t="shared" si="338"/>
        <v/>
      </c>
      <c r="AJ983" s="106" t="str">
        <f t="shared" si="339"/>
        <v/>
      </c>
      <c r="AK983" s="106" t="str">
        <f t="shared" si="340"/>
        <v/>
      </c>
      <c r="AL983" s="106" t="str">
        <f t="shared" si="341"/>
        <v/>
      </c>
      <c r="AM983" s="106" t="str">
        <f t="shared" si="342"/>
        <v/>
      </c>
      <c r="AN983" s="106" t="str">
        <f t="shared" si="343"/>
        <v/>
      </c>
      <c r="AR983" s="106" t="str">
        <f t="shared" si="344"/>
        <v/>
      </c>
      <c r="AS983" s="106" t="str">
        <f t="shared" si="345"/>
        <v/>
      </c>
      <c r="AT983" s="106" t="str">
        <f t="shared" si="346"/>
        <v/>
      </c>
      <c r="AU983" s="106" t="str">
        <f t="shared" si="347"/>
        <v/>
      </c>
      <c r="AV983" s="106" t="str">
        <f t="shared" si="348"/>
        <v/>
      </c>
    </row>
    <row r="984" spans="4:48">
      <c r="D984" s="159">
        <v>977</v>
      </c>
      <c r="F984" s="159" t="str">
        <f t="shared" si="350"/>
        <v/>
      </c>
      <c r="G984" s="159" t="str">
        <f t="shared" si="350"/>
        <v/>
      </c>
      <c r="H984" s="159" t="str">
        <f t="shared" si="350"/>
        <v/>
      </c>
      <c r="I984" s="159" t="str">
        <f t="shared" si="350"/>
        <v/>
      </c>
      <c r="J984" s="159" t="str">
        <f t="shared" si="350"/>
        <v/>
      </c>
      <c r="K984" s="292"/>
      <c r="L984" s="292"/>
      <c r="N984" s="319">
        <v>-3.0493529920109574E-2</v>
      </c>
      <c r="P984" s="319">
        <v>5.3655086642644401E-3</v>
      </c>
      <c r="R984" s="319">
        <v>0.7012946096703645</v>
      </c>
      <c r="AC984" s="300" t="str">
        <f t="shared" si="337"/>
        <v/>
      </c>
      <c r="AD984" s="300" t="str">
        <f t="shared" si="336"/>
        <v/>
      </c>
      <c r="AE984" s="300" t="str">
        <f t="shared" si="334"/>
        <v/>
      </c>
      <c r="AF984" s="300" t="str">
        <f t="shared" si="335"/>
        <v/>
      </c>
      <c r="AI984" s="63" t="str">
        <f t="shared" si="338"/>
        <v/>
      </c>
      <c r="AJ984" s="106" t="str">
        <f t="shared" si="339"/>
        <v/>
      </c>
      <c r="AK984" s="106" t="str">
        <f t="shared" si="340"/>
        <v/>
      </c>
      <c r="AL984" s="106" t="str">
        <f t="shared" si="341"/>
        <v/>
      </c>
      <c r="AM984" s="106" t="str">
        <f t="shared" si="342"/>
        <v/>
      </c>
      <c r="AN984" s="106" t="str">
        <f t="shared" si="343"/>
        <v/>
      </c>
      <c r="AR984" s="106" t="str">
        <f t="shared" si="344"/>
        <v/>
      </c>
      <c r="AS984" s="106" t="str">
        <f t="shared" si="345"/>
        <v/>
      </c>
      <c r="AT984" s="106" t="str">
        <f t="shared" si="346"/>
        <v/>
      </c>
      <c r="AU984" s="106" t="str">
        <f t="shared" si="347"/>
        <v/>
      </c>
      <c r="AV984" s="106" t="str">
        <f t="shared" si="348"/>
        <v/>
      </c>
    </row>
    <row r="985" spans="4:48">
      <c r="D985" s="159">
        <v>978</v>
      </c>
      <c r="F985" s="159" t="str">
        <f t="shared" si="350"/>
        <v/>
      </c>
      <c r="G985" s="159" t="str">
        <f t="shared" si="350"/>
        <v/>
      </c>
      <c r="H985" s="159" t="str">
        <f t="shared" si="350"/>
        <v/>
      </c>
      <c r="I985" s="159" t="str">
        <f t="shared" si="350"/>
        <v/>
      </c>
      <c r="J985" s="159" t="str">
        <f t="shared" si="350"/>
        <v/>
      </c>
      <c r="K985" s="292"/>
      <c r="L985" s="292"/>
      <c r="N985" s="319">
        <v>-2.408475241301904E-2</v>
      </c>
      <c r="P985" s="319">
        <v>5.1173765621675346E-3</v>
      </c>
      <c r="R985" s="319">
        <v>0.65974774375867251</v>
      </c>
      <c r="AC985" s="300" t="str">
        <f t="shared" si="337"/>
        <v/>
      </c>
      <c r="AD985" s="300" t="str">
        <f t="shared" si="336"/>
        <v/>
      </c>
      <c r="AE985" s="300" t="str">
        <f t="shared" si="334"/>
        <v/>
      </c>
      <c r="AF985" s="300" t="str">
        <f t="shared" si="335"/>
        <v/>
      </c>
      <c r="AI985" s="63" t="str">
        <f t="shared" si="338"/>
        <v/>
      </c>
      <c r="AJ985" s="106" t="str">
        <f t="shared" si="339"/>
        <v/>
      </c>
      <c r="AK985" s="106" t="str">
        <f t="shared" si="340"/>
        <v/>
      </c>
      <c r="AL985" s="106" t="str">
        <f t="shared" si="341"/>
        <v/>
      </c>
      <c r="AM985" s="106" t="str">
        <f t="shared" si="342"/>
        <v/>
      </c>
      <c r="AN985" s="106" t="str">
        <f t="shared" si="343"/>
        <v/>
      </c>
      <c r="AR985" s="106" t="str">
        <f t="shared" si="344"/>
        <v/>
      </c>
      <c r="AS985" s="106" t="str">
        <f t="shared" si="345"/>
        <v/>
      </c>
      <c r="AT985" s="106" t="str">
        <f t="shared" si="346"/>
        <v/>
      </c>
      <c r="AU985" s="106" t="str">
        <f t="shared" si="347"/>
        <v/>
      </c>
      <c r="AV985" s="106" t="str">
        <f t="shared" si="348"/>
        <v/>
      </c>
    </row>
    <row r="986" spans="4:48">
      <c r="D986" s="159">
        <v>979</v>
      </c>
      <c r="F986" s="159" t="str">
        <f t="shared" si="350"/>
        <v/>
      </c>
      <c r="G986" s="159" t="str">
        <f t="shared" si="350"/>
        <v/>
      </c>
      <c r="H986" s="159" t="str">
        <f t="shared" si="350"/>
        <v/>
      </c>
      <c r="I986" s="159" t="str">
        <f t="shared" si="350"/>
        <v/>
      </c>
      <c r="J986" s="159" t="str">
        <f t="shared" si="350"/>
        <v/>
      </c>
      <c r="K986" s="292"/>
      <c r="L986" s="292"/>
      <c r="N986" s="319">
        <v>-3.9818120558775226E-2</v>
      </c>
      <c r="P986" s="319">
        <v>4.4430638030782703E-3</v>
      </c>
      <c r="R986" s="319">
        <v>0.5518177101248154</v>
      </c>
      <c r="AC986" s="300" t="str">
        <f t="shared" si="337"/>
        <v/>
      </c>
      <c r="AD986" s="300" t="str">
        <f t="shared" si="336"/>
        <v/>
      </c>
      <c r="AE986" s="300" t="str">
        <f t="shared" si="334"/>
        <v/>
      </c>
      <c r="AF986" s="300" t="str">
        <f t="shared" si="335"/>
        <v/>
      </c>
      <c r="AI986" s="63" t="str">
        <f t="shared" si="338"/>
        <v/>
      </c>
      <c r="AJ986" s="106" t="str">
        <f t="shared" si="339"/>
        <v/>
      </c>
      <c r="AK986" s="106" t="str">
        <f t="shared" si="340"/>
        <v/>
      </c>
      <c r="AL986" s="106" t="str">
        <f t="shared" si="341"/>
        <v/>
      </c>
      <c r="AM986" s="106" t="str">
        <f t="shared" si="342"/>
        <v/>
      </c>
      <c r="AN986" s="106" t="str">
        <f t="shared" si="343"/>
        <v/>
      </c>
      <c r="AR986" s="106" t="str">
        <f t="shared" si="344"/>
        <v/>
      </c>
      <c r="AS986" s="106" t="str">
        <f t="shared" si="345"/>
        <v/>
      </c>
      <c r="AT986" s="106" t="str">
        <f t="shared" si="346"/>
        <v/>
      </c>
      <c r="AU986" s="106" t="str">
        <f t="shared" si="347"/>
        <v/>
      </c>
      <c r="AV986" s="106" t="str">
        <f t="shared" si="348"/>
        <v/>
      </c>
    </row>
    <row r="987" spans="4:48">
      <c r="D987" s="159">
        <v>980</v>
      </c>
      <c r="F987" s="159" t="str">
        <f t="shared" si="350"/>
        <v/>
      </c>
      <c r="G987" s="159" t="str">
        <f t="shared" si="350"/>
        <v/>
      </c>
      <c r="H987" s="159" t="str">
        <f t="shared" si="350"/>
        <v/>
      </c>
      <c r="I987" s="159" t="str">
        <f t="shared" si="350"/>
        <v/>
      </c>
      <c r="J987" s="159" t="str">
        <f t="shared" si="350"/>
        <v/>
      </c>
      <c r="K987" s="292"/>
      <c r="L987" s="292"/>
      <c r="N987" s="319">
        <v>-3.1983400657087921E-2</v>
      </c>
      <c r="P987" s="319">
        <v>5.6136407663613438E-3</v>
      </c>
      <c r="R987" s="319">
        <v>0.74388147824124173</v>
      </c>
      <c r="AC987" s="300" t="str">
        <f t="shared" si="337"/>
        <v/>
      </c>
      <c r="AD987" s="300" t="str">
        <f t="shared" si="336"/>
        <v/>
      </c>
      <c r="AE987" s="300" t="str">
        <f t="shared" si="334"/>
        <v/>
      </c>
      <c r="AF987" s="300" t="str">
        <f t="shared" si="335"/>
        <v/>
      </c>
      <c r="AI987" s="63" t="str">
        <f t="shared" si="338"/>
        <v/>
      </c>
      <c r="AJ987" s="106" t="str">
        <f t="shared" si="339"/>
        <v/>
      </c>
      <c r="AK987" s="106" t="str">
        <f t="shared" si="340"/>
        <v/>
      </c>
      <c r="AL987" s="106" t="str">
        <f t="shared" si="341"/>
        <v/>
      </c>
      <c r="AM987" s="106" t="str">
        <f t="shared" si="342"/>
        <v/>
      </c>
      <c r="AN987" s="106" t="str">
        <f t="shared" si="343"/>
        <v/>
      </c>
      <c r="AR987" s="106" t="str">
        <f t="shared" si="344"/>
        <v/>
      </c>
      <c r="AS987" s="106" t="str">
        <f t="shared" si="345"/>
        <v/>
      </c>
      <c r="AT987" s="106" t="str">
        <f t="shared" si="346"/>
        <v/>
      </c>
      <c r="AU987" s="106" t="str">
        <f t="shared" si="347"/>
        <v/>
      </c>
      <c r="AV987" s="106" t="str">
        <f t="shared" si="348"/>
        <v/>
      </c>
    </row>
    <row r="988" spans="4:48">
      <c r="D988" s="159">
        <v>981</v>
      </c>
      <c r="F988" s="159" t="str">
        <f t="shared" ref="F988:J997" si="351">IF($C$5=0,IF($D988&gt;$A$5,"",INDIRECT(CONCATENATE("B",RANDBETWEEN(11,$D$5)))),IF($D988&gt;$A$5,"",$C$3*INDIRECT(CONCATENATE("B",RANDBETWEEN(11,$D$5)))))</f>
        <v/>
      </c>
      <c r="G988" s="159" t="str">
        <f t="shared" si="351"/>
        <v/>
      </c>
      <c r="H988" s="159" t="str">
        <f t="shared" si="351"/>
        <v/>
      </c>
      <c r="I988" s="159" t="str">
        <f t="shared" si="351"/>
        <v/>
      </c>
      <c r="J988" s="159" t="str">
        <f t="shared" si="351"/>
        <v/>
      </c>
      <c r="K988" s="292"/>
      <c r="L988" s="292"/>
      <c r="N988" s="319">
        <v>-1.6121654195544319E-2</v>
      </c>
      <c r="P988" s="319">
        <v>5.6136407663613438E-3</v>
      </c>
      <c r="R988" s="319">
        <v>0.74388147824124262</v>
      </c>
      <c r="AC988" s="300" t="str">
        <f t="shared" si="337"/>
        <v/>
      </c>
      <c r="AD988" s="300" t="str">
        <f t="shared" si="336"/>
        <v/>
      </c>
      <c r="AE988" s="300" t="str">
        <f t="shared" si="334"/>
        <v/>
      </c>
      <c r="AF988" s="300" t="str">
        <f t="shared" si="335"/>
        <v/>
      </c>
      <c r="AI988" s="63" t="str">
        <f t="shared" si="338"/>
        <v/>
      </c>
      <c r="AJ988" s="106" t="str">
        <f t="shared" si="339"/>
        <v/>
      </c>
      <c r="AK988" s="106" t="str">
        <f t="shared" si="340"/>
        <v/>
      </c>
      <c r="AL988" s="106" t="str">
        <f t="shared" si="341"/>
        <v/>
      </c>
      <c r="AM988" s="106" t="str">
        <f t="shared" si="342"/>
        <v/>
      </c>
      <c r="AN988" s="106" t="str">
        <f t="shared" si="343"/>
        <v/>
      </c>
      <c r="AR988" s="106" t="str">
        <f t="shared" si="344"/>
        <v/>
      </c>
      <c r="AS988" s="106" t="str">
        <f t="shared" si="345"/>
        <v/>
      </c>
      <c r="AT988" s="106" t="str">
        <f t="shared" si="346"/>
        <v/>
      </c>
      <c r="AU988" s="106" t="str">
        <f t="shared" si="347"/>
        <v/>
      </c>
      <c r="AV988" s="106" t="str">
        <f t="shared" si="348"/>
        <v/>
      </c>
    </row>
    <row r="989" spans="4:48">
      <c r="D989" s="159">
        <v>982</v>
      </c>
      <c r="F989" s="159" t="str">
        <f t="shared" si="351"/>
        <v/>
      </c>
      <c r="G989" s="159" t="str">
        <f t="shared" si="351"/>
        <v/>
      </c>
      <c r="H989" s="159" t="str">
        <f t="shared" si="351"/>
        <v/>
      </c>
      <c r="I989" s="159" t="str">
        <f t="shared" si="351"/>
        <v/>
      </c>
      <c r="J989" s="159" t="str">
        <f t="shared" si="351"/>
        <v/>
      </c>
      <c r="K989" s="292"/>
      <c r="L989" s="292"/>
      <c r="N989" s="319">
        <v>-4.0641085282059786E-2</v>
      </c>
      <c r="P989" s="319">
        <v>3.2901686484119864E-3</v>
      </c>
      <c r="R989" s="319">
        <v>0.3828330434979077</v>
      </c>
      <c r="AC989" s="300" t="str">
        <f t="shared" si="337"/>
        <v/>
      </c>
      <c r="AD989" s="300" t="str">
        <f t="shared" si="336"/>
        <v/>
      </c>
      <c r="AE989" s="300" t="str">
        <f t="shared" si="334"/>
        <v/>
      </c>
      <c r="AF989" s="300" t="str">
        <f t="shared" si="335"/>
        <v/>
      </c>
      <c r="AI989" s="63" t="str">
        <f t="shared" si="338"/>
        <v/>
      </c>
      <c r="AJ989" s="106" t="str">
        <f t="shared" si="339"/>
        <v/>
      </c>
      <c r="AK989" s="106" t="str">
        <f t="shared" si="340"/>
        <v/>
      </c>
      <c r="AL989" s="106" t="str">
        <f t="shared" si="341"/>
        <v/>
      </c>
      <c r="AM989" s="106" t="str">
        <f t="shared" si="342"/>
        <v/>
      </c>
      <c r="AN989" s="106" t="str">
        <f t="shared" si="343"/>
        <v/>
      </c>
      <c r="AR989" s="106" t="str">
        <f t="shared" si="344"/>
        <v/>
      </c>
      <c r="AS989" s="106" t="str">
        <f t="shared" si="345"/>
        <v/>
      </c>
      <c r="AT989" s="106" t="str">
        <f t="shared" si="346"/>
        <v/>
      </c>
      <c r="AU989" s="106" t="str">
        <f t="shared" si="347"/>
        <v/>
      </c>
      <c r="AV989" s="106" t="str">
        <f t="shared" si="348"/>
        <v/>
      </c>
    </row>
    <row r="990" spans="4:48">
      <c r="D990" s="159">
        <v>983</v>
      </c>
      <c r="F990" s="159" t="str">
        <f t="shared" si="351"/>
        <v/>
      </c>
      <c r="G990" s="159" t="str">
        <f t="shared" si="351"/>
        <v/>
      </c>
      <c r="H990" s="159" t="str">
        <f t="shared" si="351"/>
        <v/>
      </c>
      <c r="I990" s="159" t="str">
        <f t="shared" si="351"/>
        <v/>
      </c>
      <c r="J990" s="159" t="str">
        <f t="shared" si="351"/>
        <v/>
      </c>
      <c r="K990" s="292"/>
      <c r="L990" s="292"/>
      <c r="N990" s="319">
        <v>-3.0493529920109598E-2</v>
      </c>
      <c r="P990" s="319">
        <v>5.3187862994634764E-3</v>
      </c>
      <c r="R990" s="319">
        <v>0.69344944689791399</v>
      </c>
      <c r="AC990" s="300" t="str">
        <f t="shared" si="337"/>
        <v/>
      </c>
      <c r="AD990" s="300" t="str">
        <f t="shared" si="336"/>
        <v/>
      </c>
      <c r="AE990" s="300" t="str">
        <f t="shared" si="334"/>
        <v/>
      </c>
      <c r="AF990" s="300" t="str">
        <f t="shared" si="335"/>
        <v/>
      </c>
      <c r="AI990" s="63" t="str">
        <f t="shared" si="338"/>
        <v/>
      </c>
      <c r="AJ990" s="106" t="str">
        <f t="shared" si="339"/>
        <v/>
      </c>
      <c r="AK990" s="106" t="str">
        <f t="shared" si="340"/>
        <v/>
      </c>
      <c r="AL990" s="106" t="str">
        <f t="shared" si="341"/>
        <v/>
      </c>
      <c r="AM990" s="106" t="str">
        <f t="shared" si="342"/>
        <v/>
      </c>
      <c r="AN990" s="106" t="str">
        <f t="shared" si="343"/>
        <v/>
      </c>
      <c r="AR990" s="106" t="str">
        <f t="shared" si="344"/>
        <v/>
      </c>
      <c r="AS990" s="106" t="str">
        <f t="shared" si="345"/>
        <v/>
      </c>
      <c r="AT990" s="106" t="str">
        <f t="shared" si="346"/>
        <v/>
      </c>
      <c r="AU990" s="106" t="str">
        <f t="shared" si="347"/>
        <v/>
      </c>
      <c r="AV990" s="106" t="str">
        <f t="shared" si="348"/>
        <v/>
      </c>
    </row>
    <row r="991" spans="4:48">
      <c r="D991" s="159">
        <v>984</v>
      </c>
      <c r="F991" s="159" t="str">
        <f t="shared" si="351"/>
        <v/>
      </c>
      <c r="G991" s="159" t="str">
        <f t="shared" si="351"/>
        <v/>
      </c>
      <c r="H991" s="159" t="str">
        <f t="shared" si="351"/>
        <v/>
      </c>
      <c r="I991" s="159" t="str">
        <f t="shared" si="351"/>
        <v/>
      </c>
      <c r="J991" s="159" t="str">
        <f t="shared" si="351"/>
        <v/>
      </c>
      <c r="K991" s="292"/>
      <c r="L991" s="292"/>
      <c r="N991" s="319">
        <v>-3.0493529920109723E-2</v>
      </c>
      <c r="P991" s="319">
        <v>3.8621957735909319E-3</v>
      </c>
      <c r="R991" s="319">
        <v>0.46438037443832725</v>
      </c>
      <c r="AC991" s="300" t="str">
        <f t="shared" si="337"/>
        <v/>
      </c>
      <c r="AD991" s="300" t="str">
        <f t="shared" si="336"/>
        <v/>
      </c>
      <c r="AE991" s="300" t="str">
        <f t="shared" si="334"/>
        <v/>
      </c>
      <c r="AF991" s="300" t="str">
        <f t="shared" si="335"/>
        <v/>
      </c>
      <c r="AI991" s="63" t="str">
        <f t="shared" si="338"/>
        <v/>
      </c>
      <c r="AJ991" s="106" t="str">
        <f t="shared" si="339"/>
        <v/>
      </c>
      <c r="AK991" s="106" t="str">
        <f t="shared" si="340"/>
        <v/>
      </c>
      <c r="AL991" s="106" t="str">
        <f t="shared" si="341"/>
        <v/>
      </c>
      <c r="AM991" s="106" t="str">
        <f t="shared" si="342"/>
        <v/>
      </c>
      <c r="AN991" s="106" t="str">
        <f t="shared" si="343"/>
        <v/>
      </c>
      <c r="AR991" s="106" t="str">
        <f t="shared" si="344"/>
        <v/>
      </c>
      <c r="AS991" s="106" t="str">
        <f t="shared" si="345"/>
        <v/>
      </c>
      <c r="AT991" s="106" t="str">
        <f t="shared" si="346"/>
        <v/>
      </c>
      <c r="AU991" s="106" t="str">
        <f t="shared" si="347"/>
        <v/>
      </c>
      <c r="AV991" s="106" t="str">
        <f t="shared" si="348"/>
        <v/>
      </c>
    </row>
    <row r="992" spans="4:48">
      <c r="D992" s="159">
        <v>985</v>
      </c>
      <c r="F992" s="159" t="str">
        <f t="shared" si="351"/>
        <v/>
      </c>
      <c r="G992" s="159" t="str">
        <f t="shared" si="351"/>
        <v/>
      </c>
      <c r="H992" s="159" t="str">
        <f t="shared" si="351"/>
        <v/>
      </c>
      <c r="I992" s="159" t="str">
        <f t="shared" si="351"/>
        <v/>
      </c>
      <c r="J992" s="159" t="str">
        <f t="shared" si="351"/>
        <v/>
      </c>
      <c r="K992" s="292"/>
      <c r="L992" s="292"/>
      <c r="N992" s="319">
        <v>-4.3916642025523166E-2</v>
      </c>
      <c r="P992" s="319">
        <v>4.4519047073866645E-3</v>
      </c>
      <c r="R992" s="319">
        <v>0.55289952413411814</v>
      </c>
      <c r="AC992" s="300" t="str">
        <f t="shared" si="337"/>
        <v/>
      </c>
      <c r="AD992" s="300" t="str">
        <f t="shared" si="336"/>
        <v/>
      </c>
      <c r="AE992" s="300" t="str">
        <f t="shared" si="334"/>
        <v/>
      </c>
      <c r="AF992" s="300" t="str">
        <f t="shared" si="335"/>
        <v/>
      </c>
      <c r="AI992" s="63" t="str">
        <f t="shared" si="338"/>
        <v/>
      </c>
      <c r="AJ992" s="106" t="str">
        <f t="shared" si="339"/>
        <v/>
      </c>
      <c r="AK992" s="106" t="str">
        <f t="shared" si="340"/>
        <v/>
      </c>
      <c r="AL992" s="106" t="str">
        <f t="shared" si="341"/>
        <v/>
      </c>
      <c r="AM992" s="106" t="str">
        <f t="shared" si="342"/>
        <v/>
      </c>
      <c r="AN992" s="106" t="str">
        <f t="shared" si="343"/>
        <v/>
      </c>
      <c r="AR992" s="106" t="str">
        <f t="shared" si="344"/>
        <v/>
      </c>
      <c r="AS992" s="106" t="str">
        <f t="shared" si="345"/>
        <v/>
      </c>
      <c r="AT992" s="106" t="str">
        <f t="shared" si="346"/>
        <v/>
      </c>
      <c r="AU992" s="106" t="str">
        <f t="shared" si="347"/>
        <v/>
      </c>
      <c r="AV992" s="106" t="str">
        <f t="shared" si="348"/>
        <v/>
      </c>
    </row>
    <row r="993" spans="4:49">
      <c r="D993" s="159">
        <v>986</v>
      </c>
      <c r="F993" s="159" t="str">
        <f t="shared" si="351"/>
        <v/>
      </c>
      <c r="G993" s="159" t="str">
        <f t="shared" si="351"/>
        <v/>
      </c>
      <c r="H993" s="159" t="str">
        <f t="shared" si="351"/>
        <v/>
      </c>
      <c r="I993" s="159" t="str">
        <f t="shared" si="351"/>
        <v/>
      </c>
      <c r="J993" s="159" t="str">
        <f t="shared" si="351"/>
        <v/>
      </c>
      <c r="K993" s="292"/>
      <c r="L993" s="292"/>
      <c r="N993" s="319">
        <v>-6.2943863396584199E-2</v>
      </c>
      <c r="P993" s="319">
        <v>4.3294194216005602E-3</v>
      </c>
      <c r="R993" s="319">
        <v>0.53365189073044528</v>
      </c>
      <c r="AC993" s="300" t="str">
        <f t="shared" si="337"/>
        <v/>
      </c>
      <c r="AD993" s="300" t="str">
        <f t="shared" si="336"/>
        <v/>
      </c>
      <c r="AE993" s="300" t="str">
        <f t="shared" si="334"/>
        <v/>
      </c>
      <c r="AF993" s="300" t="str">
        <f t="shared" si="335"/>
        <v/>
      </c>
      <c r="AI993" s="63" t="str">
        <f t="shared" si="338"/>
        <v/>
      </c>
      <c r="AJ993" s="106" t="str">
        <f t="shared" si="339"/>
        <v/>
      </c>
      <c r="AK993" s="106" t="str">
        <f t="shared" si="340"/>
        <v/>
      </c>
      <c r="AL993" s="106" t="str">
        <f t="shared" si="341"/>
        <v/>
      </c>
      <c r="AM993" s="106" t="str">
        <f t="shared" si="342"/>
        <v/>
      </c>
      <c r="AN993" s="106" t="str">
        <f t="shared" si="343"/>
        <v/>
      </c>
      <c r="AR993" s="106" t="str">
        <f t="shared" si="344"/>
        <v/>
      </c>
      <c r="AS993" s="106" t="str">
        <f t="shared" si="345"/>
        <v/>
      </c>
      <c r="AT993" s="106" t="str">
        <f t="shared" si="346"/>
        <v/>
      </c>
      <c r="AU993" s="106" t="str">
        <f t="shared" si="347"/>
        <v/>
      </c>
      <c r="AV993" s="106" t="str">
        <f t="shared" si="348"/>
        <v/>
      </c>
    </row>
    <row r="994" spans="4:49">
      <c r="D994" s="159">
        <v>987</v>
      </c>
      <c r="F994" s="159" t="str">
        <f t="shared" si="351"/>
        <v/>
      </c>
      <c r="G994" s="159" t="str">
        <f t="shared" si="351"/>
        <v/>
      </c>
      <c r="H994" s="159" t="str">
        <f t="shared" si="351"/>
        <v/>
      </c>
      <c r="I994" s="159" t="str">
        <f t="shared" si="351"/>
        <v/>
      </c>
      <c r="J994" s="159" t="str">
        <f t="shared" si="351"/>
        <v/>
      </c>
      <c r="K994" s="292"/>
      <c r="L994" s="292"/>
      <c r="N994" s="319">
        <v>-2.2582724895993129E-2</v>
      </c>
      <c r="P994" s="319">
        <v>6.209029073940775E-3</v>
      </c>
      <c r="R994" s="319">
        <v>0.85099293434773782</v>
      </c>
      <c r="AC994" s="300" t="str">
        <f t="shared" si="337"/>
        <v/>
      </c>
      <c r="AD994" s="300" t="str">
        <f t="shared" si="336"/>
        <v/>
      </c>
      <c r="AE994" s="300" t="str">
        <f t="shared" si="334"/>
        <v/>
      </c>
      <c r="AF994" s="300" t="str">
        <f t="shared" si="335"/>
        <v/>
      </c>
      <c r="AI994" s="63" t="str">
        <f t="shared" si="338"/>
        <v/>
      </c>
      <c r="AJ994" s="106" t="str">
        <f t="shared" si="339"/>
        <v/>
      </c>
      <c r="AK994" s="106" t="str">
        <f t="shared" si="340"/>
        <v/>
      </c>
      <c r="AL994" s="106" t="str">
        <f t="shared" si="341"/>
        <v/>
      </c>
      <c r="AM994" s="106" t="str">
        <f t="shared" si="342"/>
        <v/>
      </c>
      <c r="AN994" s="106" t="str">
        <f t="shared" si="343"/>
        <v/>
      </c>
      <c r="AR994" s="106" t="str">
        <f t="shared" si="344"/>
        <v/>
      </c>
      <c r="AS994" s="106" t="str">
        <f t="shared" si="345"/>
        <v/>
      </c>
      <c r="AT994" s="106" t="str">
        <f t="shared" si="346"/>
        <v/>
      </c>
      <c r="AU994" s="106" t="str">
        <f t="shared" si="347"/>
        <v/>
      </c>
      <c r="AV994" s="106" t="str">
        <f t="shared" si="348"/>
        <v/>
      </c>
    </row>
    <row r="995" spans="4:49">
      <c r="D995" s="159">
        <v>988</v>
      </c>
      <c r="F995" s="159" t="str">
        <f t="shared" si="351"/>
        <v/>
      </c>
      <c r="G995" s="159" t="str">
        <f t="shared" si="351"/>
        <v/>
      </c>
      <c r="H995" s="159" t="str">
        <f t="shared" si="351"/>
        <v/>
      </c>
      <c r="I995" s="159" t="str">
        <f t="shared" si="351"/>
        <v/>
      </c>
      <c r="J995" s="159" t="str">
        <f t="shared" si="351"/>
        <v/>
      </c>
      <c r="K995" s="292"/>
      <c r="L995" s="292"/>
      <c r="N995" s="319">
        <v>-3.1983400657087872E-2</v>
      </c>
      <c r="P995" s="319">
        <v>3.8476754954988434E-3</v>
      </c>
      <c r="R995" s="319">
        <v>0.46201863447254077</v>
      </c>
      <c r="AC995" s="300" t="str">
        <f t="shared" si="337"/>
        <v/>
      </c>
      <c r="AD995" s="300" t="str">
        <f t="shared" si="336"/>
        <v/>
      </c>
      <c r="AE995" s="300" t="str">
        <f t="shared" si="334"/>
        <v/>
      </c>
      <c r="AF995" s="300" t="str">
        <f t="shared" si="335"/>
        <v/>
      </c>
      <c r="AI995" s="63" t="str">
        <f t="shared" si="338"/>
        <v/>
      </c>
      <c r="AJ995" s="106" t="str">
        <f t="shared" si="339"/>
        <v/>
      </c>
      <c r="AK995" s="106" t="str">
        <f t="shared" si="340"/>
        <v/>
      </c>
      <c r="AL995" s="106" t="str">
        <f t="shared" si="341"/>
        <v/>
      </c>
      <c r="AM995" s="106" t="str">
        <f t="shared" si="342"/>
        <v/>
      </c>
      <c r="AN995" s="106" t="str">
        <f t="shared" si="343"/>
        <v/>
      </c>
      <c r="AR995" s="106" t="str">
        <f t="shared" si="344"/>
        <v/>
      </c>
      <c r="AS995" s="106" t="str">
        <f t="shared" si="345"/>
        <v/>
      </c>
      <c r="AT995" s="106" t="str">
        <f t="shared" si="346"/>
        <v/>
      </c>
      <c r="AU995" s="106" t="str">
        <f t="shared" si="347"/>
        <v/>
      </c>
      <c r="AV995" s="106" t="str">
        <f t="shared" si="348"/>
        <v/>
      </c>
    </row>
    <row r="996" spans="4:49">
      <c r="D996" s="159">
        <v>989</v>
      </c>
      <c r="F996" s="159" t="str">
        <f t="shared" si="351"/>
        <v/>
      </c>
      <c r="G996" s="159" t="str">
        <f t="shared" si="351"/>
        <v/>
      </c>
      <c r="H996" s="159" t="str">
        <f t="shared" si="351"/>
        <v/>
      </c>
      <c r="I996" s="159" t="str">
        <f t="shared" si="351"/>
        <v/>
      </c>
      <c r="J996" s="159" t="str">
        <f t="shared" si="351"/>
        <v/>
      </c>
      <c r="K996" s="292"/>
      <c r="L996" s="292"/>
      <c r="N996" s="319">
        <v>-5.0195184690616991E-2</v>
      </c>
      <c r="P996" s="319">
        <v>4.5131473502797162E-3</v>
      </c>
      <c r="R996" s="319">
        <v>0.562613737841134</v>
      </c>
      <c r="AC996" s="300" t="str">
        <f t="shared" si="337"/>
        <v/>
      </c>
      <c r="AD996" s="300" t="str">
        <f t="shared" si="336"/>
        <v/>
      </c>
      <c r="AE996" s="300" t="str">
        <f t="shared" si="334"/>
        <v/>
      </c>
      <c r="AF996" s="300" t="str">
        <f t="shared" si="335"/>
        <v/>
      </c>
      <c r="AI996" s="63" t="str">
        <f t="shared" si="338"/>
        <v/>
      </c>
      <c r="AJ996" s="106" t="str">
        <f t="shared" si="339"/>
        <v/>
      </c>
      <c r="AK996" s="106" t="str">
        <f t="shared" si="340"/>
        <v/>
      </c>
      <c r="AL996" s="106" t="str">
        <f t="shared" si="341"/>
        <v/>
      </c>
      <c r="AM996" s="106" t="str">
        <f t="shared" si="342"/>
        <v/>
      </c>
      <c r="AN996" s="106" t="str">
        <f t="shared" si="343"/>
        <v/>
      </c>
      <c r="AR996" s="106" t="str">
        <f t="shared" si="344"/>
        <v/>
      </c>
      <c r="AS996" s="106" t="str">
        <f t="shared" si="345"/>
        <v/>
      </c>
      <c r="AT996" s="106" t="str">
        <f t="shared" si="346"/>
        <v/>
      </c>
      <c r="AU996" s="106" t="str">
        <f t="shared" si="347"/>
        <v/>
      </c>
      <c r="AV996" s="106" t="str">
        <f t="shared" si="348"/>
        <v/>
      </c>
    </row>
    <row r="997" spans="4:49">
      <c r="D997" s="159">
        <v>990</v>
      </c>
      <c r="F997" s="159" t="str">
        <f t="shared" si="351"/>
        <v/>
      </c>
      <c r="G997" s="159" t="str">
        <f t="shared" si="351"/>
        <v/>
      </c>
      <c r="H997" s="159" t="str">
        <f t="shared" si="351"/>
        <v/>
      </c>
      <c r="I997" s="159" t="str">
        <f t="shared" si="351"/>
        <v/>
      </c>
      <c r="J997" s="159" t="str">
        <f t="shared" si="351"/>
        <v/>
      </c>
      <c r="K997" s="292"/>
      <c r="L997" s="292"/>
      <c r="N997" s="319">
        <v>-3.3146058743979037E-2</v>
      </c>
      <c r="P997" s="319">
        <v>2.3443626048253383E-3</v>
      </c>
      <c r="R997" s="319">
        <v>0.2584248390697792</v>
      </c>
      <c r="AC997" s="300" t="str">
        <f t="shared" si="337"/>
        <v/>
      </c>
      <c r="AD997" s="300" t="str">
        <f t="shared" si="336"/>
        <v/>
      </c>
      <c r="AE997" s="300" t="str">
        <f t="shared" si="334"/>
        <v/>
      </c>
      <c r="AF997" s="300" t="str">
        <f t="shared" si="335"/>
        <v/>
      </c>
      <c r="AI997" s="63" t="str">
        <f t="shared" si="338"/>
        <v/>
      </c>
      <c r="AJ997" s="106" t="str">
        <f t="shared" si="339"/>
        <v/>
      </c>
      <c r="AK997" s="106" t="str">
        <f t="shared" si="340"/>
        <v/>
      </c>
      <c r="AL997" s="106" t="str">
        <f t="shared" si="341"/>
        <v/>
      </c>
      <c r="AM997" s="106" t="str">
        <f t="shared" si="342"/>
        <v/>
      </c>
      <c r="AN997" s="106" t="str">
        <f t="shared" si="343"/>
        <v/>
      </c>
      <c r="AR997" s="106" t="str">
        <f t="shared" si="344"/>
        <v/>
      </c>
      <c r="AS997" s="106" t="str">
        <f t="shared" si="345"/>
        <v/>
      </c>
      <c r="AT997" s="106" t="str">
        <f t="shared" si="346"/>
        <v/>
      </c>
      <c r="AU997" s="106" t="str">
        <f t="shared" si="347"/>
        <v/>
      </c>
      <c r="AV997" s="106" t="str">
        <f t="shared" si="348"/>
        <v/>
      </c>
    </row>
    <row r="998" spans="4:49">
      <c r="D998" s="159">
        <v>991</v>
      </c>
      <c r="F998" s="159" t="str">
        <f t="shared" ref="F998:J1007" si="352">IF($C$5=0,IF($D998&gt;$A$5,"",INDIRECT(CONCATENATE("B",RANDBETWEEN(11,$D$5)))),IF($D998&gt;$A$5,"",$C$3*INDIRECT(CONCATENATE("B",RANDBETWEEN(11,$D$5)))))</f>
        <v/>
      </c>
      <c r="G998" s="159" t="str">
        <f t="shared" si="352"/>
        <v/>
      </c>
      <c r="H998" s="159" t="str">
        <f t="shared" si="352"/>
        <v/>
      </c>
      <c r="I998" s="159" t="str">
        <f t="shared" si="352"/>
        <v/>
      </c>
      <c r="J998" s="159" t="str">
        <f t="shared" si="352"/>
        <v/>
      </c>
      <c r="K998" s="292"/>
      <c r="L998" s="292"/>
      <c r="N998" s="319">
        <v>-3.9818120558775122E-2</v>
      </c>
      <c r="P998" s="319">
        <v>4.072446415195264E-3</v>
      </c>
      <c r="R998" s="319">
        <v>0.49515666927182478</v>
      </c>
      <c r="AC998" s="300" t="str">
        <f t="shared" si="337"/>
        <v/>
      </c>
      <c r="AD998" s="300" t="str">
        <f t="shared" si="336"/>
        <v/>
      </c>
      <c r="AE998" s="300" t="str">
        <f t="shared" si="334"/>
        <v/>
      </c>
      <c r="AF998" s="300" t="str">
        <f t="shared" si="335"/>
        <v/>
      </c>
      <c r="AI998" s="63" t="str">
        <f t="shared" si="338"/>
        <v/>
      </c>
      <c r="AJ998" s="106" t="str">
        <f t="shared" si="339"/>
        <v/>
      </c>
      <c r="AK998" s="106" t="str">
        <f t="shared" si="340"/>
        <v/>
      </c>
      <c r="AL998" s="106" t="str">
        <f t="shared" si="341"/>
        <v/>
      </c>
      <c r="AM998" s="106" t="str">
        <f t="shared" si="342"/>
        <v/>
      </c>
      <c r="AN998" s="106" t="str">
        <f t="shared" si="343"/>
        <v/>
      </c>
      <c r="AR998" s="106" t="str">
        <f t="shared" si="344"/>
        <v/>
      </c>
      <c r="AS998" s="106" t="str">
        <f t="shared" si="345"/>
        <v/>
      </c>
      <c r="AT998" s="106" t="str">
        <f t="shared" si="346"/>
        <v/>
      </c>
      <c r="AU998" s="106" t="str">
        <f t="shared" si="347"/>
        <v/>
      </c>
      <c r="AV998" s="106" t="str">
        <f t="shared" si="348"/>
        <v/>
      </c>
    </row>
    <row r="999" spans="4:49">
      <c r="D999" s="159">
        <v>992</v>
      </c>
      <c r="F999" s="159" t="str">
        <f t="shared" si="352"/>
        <v/>
      </c>
      <c r="G999" s="159" t="str">
        <f t="shared" si="352"/>
        <v/>
      </c>
      <c r="H999" s="159" t="str">
        <f t="shared" si="352"/>
        <v/>
      </c>
      <c r="I999" s="159" t="str">
        <f t="shared" si="352"/>
        <v/>
      </c>
      <c r="J999" s="159" t="str">
        <f t="shared" si="352"/>
        <v/>
      </c>
      <c r="K999" s="292"/>
      <c r="L999" s="292"/>
      <c r="N999" s="319">
        <v>-2.408475241301878E-2</v>
      </c>
      <c r="P999" s="319">
        <v>6.1244252486472393E-3</v>
      </c>
      <c r="R999" s="319">
        <v>0.83523986750615165</v>
      </c>
      <c r="AC999" s="300" t="str">
        <f t="shared" si="337"/>
        <v/>
      </c>
      <c r="AD999" s="300" t="str">
        <f t="shared" si="336"/>
        <v/>
      </c>
      <c r="AE999" s="300" t="str">
        <f t="shared" si="334"/>
        <v/>
      </c>
      <c r="AF999" s="300" t="str">
        <f t="shared" si="335"/>
        <v/>
      </c>
      <c r="AI999" s="63" t="str">
        <f t="shared" si="338"/>
        <v/>
      </c>
      <c r="AJ999" s="106" t="str">
        <f t="shared" si="339"/>
        <v/>
      </c>
      <c r="AK999" s="106" t="str">
        <f t="shared" si="340"/>
        <v/>
      </c>
      <c r="AL999" s="106" t="str">
        <f t="shared" si="341"/>
        <v/>
      </c>
      <c r="AM999" s="106" t="str">
        <f t="shared" si="342"/>
        <v/>
      </c>
      <c r="AN999" s="106" t="str">
        <f t="shared" si="343"/>
        <v/>
      </c>
      <c r="AR999" s="106" t="str">
        <f t="shared" si="344"/>
        <v/>
      </c>
      <c r="AS999" s="106" t="str">
        <f t="shared" si="345"/>
        <v/>
      </c>
      <c r="AT999" s="106" t="str">
        <f t="shared" si="346"/>
        <v/>
      </c>
      <c r="AU999" s="106" t="str">
        <f t="shared" si="347"/>
        <v/>
      </c>
      <c r="AV999" s="106" t="str">
        <f t="shared" si="348"/>
        <v/>
      </c>
    </row>
    <row r="1000" spans="4:49">
      <c r="D1000" s="159">
        <v>993</v>
      </c>
      <c r="F1000" s="159" t="str">
        <f t="shared" si="352"/>
        <v/>
      </c>
      <c r="G1000" s="159" t="str">
        <f t="shared" si="352"/>
        <v/>
      </c>
      <c r="H1000" s="159" t="str">
        <f t="shared" si="352"/>
        <v/>
      </c>
      <c r="I1000" s="159" t="str">
        <f t="shared" si="352"/>
        <v/>
      </c>
      <c r="J1000" s="159" t="str">
        <f t="shared" si="352"/>
        <v/>
      </c>
      <c r="K1000" s="292"/>
      <c r="L1000" s="292"/>
      <c r="N1000" s="319">
        <v>-2.0321323661598577E-2</v>
      </c>
      <c r="P1000" s="319">
        <v>5.3655086642644409E-3</v>
      </c>
      <c r="R1000" s="319">
        <v>0.70129460967036206</v>
      </c>
      <c r="AC1000" s="300" t="str">
        <f t="shared" si="337"/>
        <v/>
      </c>
      <c r="AD1000" s="300" t="str">
        <f t="shared" si="336"/>
        <v/>
      </c>
      <c r="AE1000" s="300" t="str">
        <f t="shared" si="334"/>
        <v/>
      </c>
      <c r="AF1000" s="300" t="str">
        <f t="shared" si="335"/>
        <v/>
      </c>
      <c r="AI1000" s="63" t="str">
        <f t="shared" si="338"/>
        <v/>
      </c>
      <c r="AJ1000" s="106" t="str">
        <f t="shared" si="339"/>
        <v/>
      </c>
      <c r="AK1000" s="106" t="str">
        <f t="shared" si="340"/>
        <v/>
      </c>
      <c r="AL1000" s="106" t="str">
        <f t="shared" si="341"/>
        <v/>
      </c>
      <c r="AM1000" s="106" t="str">
        <f t="shared" si="342"/>
        <v/>
      </c>
      <c r="AN1000" s="106" t="str">
        <f t="shared" si="343"/>
        <v/>
      </c>
      <c r="AR1000" s="106" t="str">
        <f t="shared" si="344"/>
        <v/>
      </c>
      <c r="AS1000" s="106" t="str">
        <f t="shared" si="345"/>
        <v/>
      </c>
      <c r="AT1000" s="106" t="str">
        <f t="shared" si="346"/>
        <v/>
      </c>
      <c r="AU1000" s="106" t="str">
        <f t="shared" si="347"/>
        <v/>
      </c>
      <c r="AV1000" s="106" t="str">
        <f t="shared" si="348"/>
        <v/>
      </c>
    </row>
    <row r="1001" spans="4:49">
      <c r="D1001" s="159">
        <v>994</v>
      </c>
      <c r="F1001" s="159" t="str">
        <f t="shared" si="352"/>
        <v/>
      </c>
      <c r="G1001" s="159" t="str">
        <f t="shared" si="352"/>
        <v/>
      </c>
      <c r="H1001" s="159" t="str">
        <f t="shared" si="352"/>
        <v/>
      </c>
      <c r="I1001" s="159" t="str">
        <f t="shared" si="352"/>
        <v/>
      </c>
      <c r="J1001" s="159" t="str">
        <f t="shared" si="352"/>
        <v/>
      </c>
      <c r="K1001" s="292"/>
      <c r="L1001" s="292"/>
      <c r="N1001" s="319">
        <v>-2.4084752413018832E-2</v>
      </c>
      <c r="P1001" s="319">
        <v>5.6281610444534336E-3</v>
      </c>
      <c r="R1001" s="319">
        <v>0.7466985384931748</v>
      </c>
      <c r="AC1001" s="300" t="str">
        <f t="shared" si="337"/>
        <v/>
      </c>
      <c r="AD1001" s="300" t="str">
        <f t="shared" si="336"/>
        <v/>
      </c>
      <c r="AE1001" s="300" t="str">
        <f t="shared" si="334"/>
        <v/>
      </c>
      <c r="AF1001" s="300" t="str">
        <f t="shared" si="335"/>
        <v/>
      </c>
      <c r="AI1001" s="63" t="str">
        <f t="shared" si="338"/>
        <v/>
      </c>
      <c r="AJ1001" s="106" t="str">
        <f t="shared" si="339"/>
        <v/>
      </c>
      <c r="AK1001" s="106" t="str">
        <f t="shared" si="340"/>
        <v/>
      </c>
      <c r="AL1001" s="106" t="str">
        <f t="shared" si="341"/>
        <v/>
      </c>
      <c r="AM1001" s="106" t="str">
        <f t="shared" si="342"/>
        <v/>
      </c>
      <c r="AN1001" s="106" t="str">
        <f t="shared" si="343"/>
        <v/>
      </c>
      <c r="AR1001" s="106" t="str">
        <f t="shared" si="344"/>
        <v/>
      </c>
      <c r="AS1001" s="106" t="str">
        <f t="shared" si="345"/>
        <v/>
      </c>
      <c r="AT1001" s="106" t="str">
        <f t="shared" si="346"/>
        <v/>
      </c>
      <c r="AU1001" s="106" t="str">
        <f t="shared" si="347"/>
        <v/>
      </c>
      <c r="AV1001" s="106" t="str">
        <f t="shared" si="348"/>
        <v/>
      </c>
    </row>
    <row r="1002" spans="4:49">
      <c r="D1002" s="159">
        <v>995</v>
      </c>
      <c r="F1002" s="159" t="str">
        <f t="shared" si="352"/>
        <v/>
      </c>
      <c r="G1002" s="159" t="str">
        <f t="shared" si="352"/>
        <v/>
      </c>
      <c r="H1002" s="159" t="str">
        <f t="shared" si="352"/>
        <v/>
      </c>
      <c r="I1002" s="159" t="str">
        <f t="shared" si="352"/>
        <v/>
      </c>
      <c r="J1002" s="159" t="str">
        <f t="shared" si="352"/>
        <v/>
      </c>
      <c r="K1002" s="292"/>
      <c r="L1002" s="292"/>
      <c r="AC1002" s="300" t="str">
        <f t="shared" si="337"/>
        <v/>
      </c>
      <c r="AD1002" s="300" t="str">
        <f t="shared" si="336"/>
        <v/>
      </c>
      <c r="AE1002" s="300" t="str">
        <f t="shared" si="334"/>
        <v/>
      </c>
      <c r="AF1002" s="300" t="str">
        <f t="shared" si="335"/>
        <v/>
      </c>
      <c r="AI1002" s="63" t="str">
        <f t="shared" si="338"/>
        <v/>
      </c>
      <c r="AJ1002" s="106" t="str">
        <f t="shared" si="339"/>
        <v/>
      </c>
      <c r="AK1002" s="106" t="str">
        <f t="shared" si="340"/>
        <v/>
      </c>
      <c r="AL1002" s="106" t="str">
        <f t="shared" si="341"/>
        <v/>
      </c>
      <c r="AM1002" s="106" t="str">
        <f t="shared" si="342"/>
        <v/>
      </c>
      <c r="AN1002" s="106" t="str">
        <f t="shared" si="343"/>
        <v/>
      </c>
      <c r="AR1002" s="106" t="str">
        <f t="shared" si="344"/>
        <v/>
      </c>
      <c r="AS1002" s="106" t="str">
        <f t="shared" si="345"/>
        <v/>
      </c>
      <c r="AT1002" s="106" t="str">
        <f t="shared" si="346"/>
        <v/>
      </c>
      <c r="AU1002" s="106" t="str">
        <f t="shared" si="347"/>
        <v/>
      </c>
      <c r="AV1002" s="106" t="str">
        <f t="shared" si="348"/>
        <v/>
      </c>
    </row>
    <row r="1003" spans="4:49">
      <c r="D1003" s="159">
        <v>996</v>
      </c>
      <c r="F1003" s="159" t="str">
        <f t="shared" si="352"/>
        <v/>
      </c>
      <c r="G1003" s="159" t="str">
        <f t="shared" si="352"/>
        <v/>
      </c>
      <c r="H1003" s="159" t="str">
        <f t="shared" si="352"/>
        <v/>
      </c>
      <c r="I1003" s="159" t="str">
        <f t="shared" si="352"/>
        <v/>
      </c>
      <c r="J1003" s="159" t="str">
        <f t="shared" si="352"/>
        <v/>
      </c>
      <c r="K1003" s="292"/>
      <c r="L1003" s="292"/>
      <c r="AC1003" s="300" t="str">
        <f t="shared" si="337"/>
        <v/>
      </c>
      <c r="AD1003" s="300" t="str">
        <f t="shared" si="336"/>
        <v/>
      </c>
      <c r="AE1003" s="300" t="str">
        <f t="shared" si="334"/>
        <v/>
      </c>
      <c r="AF1003" s="300" t="str">
        <f t="shared" si="335"/>
        <v/>
      </c>
      <c r="AI1003" s="63" t="str">
        <f t="shared" si="338"/>
        <v/>
      </c>
      <c r="AJ1003" s="106" t="str">
        <f t="shared" si="339"/>
        <v/>
      </c>
      <c r="AK1003" s="106" t="str">
        <f t="shared" si="340"/>
        <v/>
      </c>
      <c r="AL1003" s="106" t="str">
        <f t="shared" si="341"/>
        <v/>
      </c>
      <c r="AM1003" s="106" t="str">
        <f t="shared" si="342"/>
        <v/>
      </c>
      <c r="AN1003" s="106" t="str">
        <f t="shared" si="343"/>
        <v/>
      </c>
      <c r="AR1003" s="106" t="str">
        <f t="shared" si="344"/>
        <v/>
      </c>
      <c r="AS1003" s="106" t="str">
        <f t="shared" si="345"/>
        <v/>
      </c>
      <c r="AT1003" s="106" t="str">
        <f t="shared" si="346"/>
        <v/>
      </c>
      <c r="AU1003" s="106" t="str">
        <f t="shared" si="347"/>
        <v/>
      </c>
      <c r="AV1003" s="106" t="str">
        <f t="shared" si="348"/>
        <v/>
      </c>
      <c r="AW1003" s="104"/>
    </row>
    <row r="1004" spans="4:49">
      <c r="D1004" s="159">
        <v>997</v>
      </c>
      <c r="F1004" s="159" t="str">
        <f t="shared" si="352"/>
        <v/>
      </c>
      <c r="G1004" s="159" t="str">
        <f t="shared" si="352"/>
        <v/>
      </c>
      <c r="H1004" s="159" t="str">
        <f t="shared" si="352"/>
        <v/>
      </c>
      <c r="I1004" s="159" t="str">
        <f t="shared" si="352"/>
        <v/>
      </c>
      <c r="J1004" s="159" t="str">
        <f t="shared" si="352"/>
        <v/>
      </c>
      <c r="K1004" s="292"/>
      <c r="L1004" s="292"/>
      <c r="AC1004" s="300" t="str">
        <f t="shared" si="337"/>
        <v/>
      </c>
      <c r="AD1004" s="300" t="str">
        <f t="shared" si="336"/>
        <v/>
      </c>
      <c r="AE1004" s="300" t="str">
        <f t="shared" si="334"/>
        <v/>
      </c>
      <c r="AF1004" s="300" t="str">
        <f t="shared" si="335"/>
        <v/>
      </c>
      <c r="AI1004" s="63" t="str">
        <f t="shared" si="338"/>
        <v/>
      </c>
      <c r="AJ1004" s="106" t="str">
        <f t="shared" si="339"/>
        <v/>
      </c>
      <c r="AK1004" s="106" t="str">
        <f t="shared" si="340"/>
        <v/>
      </c>
      <c r="AL1004" s="106" t="str">
        <f t="shared" si="341"/>
        <v/>
      </c>
      <c r="AM1004" s="106" t="str">
        <f t="shared" si="342"/>
        <v/>
      </c>
      <c r="AN1004" s="106" t="str">
        <f t="shared" si="343"/>
        <v/>
      </c>
      <c r="AR1004" s="106" t="str">
        <f t="shared" si="344"/>
        <v/>
      </c>
      <c r="AS1004" s="106" t="str">
        <f t="shared" si="345"/>
        <v/>
      </c>
      <c r="AT1004" s="106" t="str">
        <f t="shared" si="346"/>
        <v/>
      </c>
      <c r="AU1004" s="106" t="str">
        <f t="shared" si="347"/>
        <v/>
      </c>
      <c r="AV1004" s="106" t="str">
        <f t="shared" si="348"/>
        <v/>
      </c>
      <c r="AW1004" s="104"/>
    </row>
    <row r="1005" spans="4:49">
      <c r="D1005" s="159">
        <v>998</v>
      </c>
      <c r="F1005" s="159" t="str">
        <f t="shared" si="352"/>
        <v/>
      </c>
      <c r="G1005" s="159" t="str">
        <f t="shared" si="352"/>
        <v/>
      </c>
      <c r="H1005" s="159" t="str">
        <f t="shared" si="352"/>
        <v/>
      </c>
      <c r="I1005" s="159" t="str">
        <f t="shared" si="352"/>
        <v/>
      </c>
      <c r="J1005" s="159" t="str">
        <f t="shared" si="352"/>
        <v/>
      </c>
      <c r="K1005" s="292"/>
      <c r="L1005" s="292"/>
      <c r="AC1005" s="300" t="str">
        <f t="shared" si="337"/>
        <v/>
      </c>
      <c r="AD1005" s="300" t="str">
        <f t="shared" si="336"/>
        <v/>
      </c>
      <c r="AE1005" s="300" t="str">
        <f t="shared" si="334"/>
        <v/>
      </c>
      <c r="AF1005" s="300" t="str">
        <f t="shared" si="335"/>
        <v/>
      </c>
      <c r="AI1005" s="63" t="str">
        <f t="shared" si="338"/>
        <v/>
      </c>
      <c r="AJ1005" s="106" t="str">
        <f t="shared" si="339"/>
        <v/>
      </c>
      <c r="AK1005" s="106" t="str">
        <f t="shared" si="340"/>
        <v/>
      </c>
      <c r="AL1005" s="106" t="str">
        <f t="shared" si="341"/>
        <v/>
      </c>
      <c r="AM1005" s="106" t="str">
        <f t="shared" si="342"/>
        <v/>
      </c>
      <c r="AN1005" s="106" t="str">
        <f t="shared" si="343"/>
        <v/>
      </c>
      <c r="AR1005" s="106" t="str">
        <f t="shared" si="344"/>
        <v/>
      </c>
      <c r="AS1005" s="106" t="str">
        <f t="shared" si="345"/>
        <v/>
      </c>
      <c r="AT1005" s="106" t="str">
        <f t="shared" si="346"/>
        <v/>
      </c>
      <c r="AU1005" s="106" t="str">
        <f t="shared" si="347"/>
        <v/>
      </c>
      <c r="AV1005" s="106" t="str">
        <f t="shared" si="348"/>
        <v/>
      </c>
    </row>
    <row r="1006" spans="4:49">
      <c r="D1006" s="159">
        <v>999</v>
      </c>
      <c r="F1006" s="159" t="str">
        <f t="shared" si="352"/>
        <v/>
      </c>
      <c r="G1006" s="159" t="str">
        <f t="shared" si="352"/>
        <v/>
      </c>
      <c r="H1006" s="159" t="str">
        <f t="shared" si="352"/>
        <v/>
      </c>
      <c r="I1006" s="159" t="str">
        <f t="shared" si="352"/>
        <v/>
      </c>
      <c r="J1006" s="159" t="str">
        <f t="shared" si="352"/>
        <v/>
      </c>
      <c r="K1006" s="292"/>
      <c r="L1006" s="292"/>
      <c r="AC1006" s="300" t="str">
        <f t="shared" si="337"/>
        <v/>
      </c>
      <c r="AD1006" s="300" t="str">
        <f t="shared" si="336"/>
        <v/>
      </c>
      <c r="AE1006" s="300" t="str">
        <f t="shared" si="334"/>
        <v/>
      </c>
      <c r="AF1006" s="300" t="str">
        <f t="shared" si="335"/>
        <v/>
      </c>
      <c r="AI1006" s="63" t="str">
        <f t="shared" si="338"/>
        <v/>
      </c>
      <c r="AJ1006" s="106" t="str">
        <f t="shared" si="339"/>
        <v/>
      </c>
      <c r="AK1006" s="106" t="str">
        <f t="shared" si="340"/>
        <v/>
      </c>
      <c r="AL1006" s="106" t="str">
        <f t="shared" si="341"/>
        <v/>
      </c>
      <c r="AM1006" s="106" t="str">
        <f t="shared" si="342"/>
        <v/>
      </c>
      <c r="AN1006" s="106" t="str">
        <f t="shared" si="343"/>
        <v/>
      </c>
      <c r="AR1006" s="106" t="str">
        <f t="shared" si="344"/>
        <v/>
      </c>
      <c r="AS1006" s="106" t="str">
        <f t="shared" si="345"/>
        <v/>
      </c>
      <c r="AT1006" s="106" t="str">
        <f t="shared" si="346"/>
        <v/>
      </c>
      <c r="AU1006" s="106" t="str">
        <f t="shared" si="347"/>
        <v/>
      </c>
      <c r="AV1006" s="106" t="str">
        <f t="shared" si="348"/>
        <v/>
      </c>
    </row>
    <row r="1007" spans="4:49">
      <c r="D1007" s="159">
        <v>1000</v>
      </c>
      <c r="F1007" s="159" t="str">
        <f t="shared" si="352"/>
        <v/>
      </c>
      <c r="G1007" s="159" t="str">
        <f t="shared" si="352"/>
        <v/>
      </c>
      <c r="H1007" s="159" t="str">
        <f t="shared" si="352"/>
        <v/>
      </c>
      <c r="I1007" s="159" t="str">
        <f t="shared" si="352"/>
        <v/>
      </c>
      <c r="J1007" s="159" t="str">
        <f t="shared" si="352"/>
        <v/>
      </c>
      <c r="K1007" s="292"/>
      <c r="L1007" s="292"/>
      <c r="AC1007" s="300" t="str">
        <f t="shared" si="337"/>
        <v/>
      </c>
      <c r="AD1007" s="300" t="str">
        <f t="shared" si="336"/>
        <v/>
      </c>
      <c r="AE1007" s="300" t="str">
        <f t="shared" si="334"/>
        <v/>
      </c>
      <c r="AF1007" s="300" t="str">
        <f t="shared" si="335"/>
        <v/>
      </c>
      <c r="AI1007" s="63" t="str">
        <f t="shared" si="338"/>
        <v/>
      </c>
      <c r="AJ1007" s="106" t="str">
        <f t="shared" si="339"/>
        <v/>
      </c>
      <c r="AK1007" s="106" t="str">
        <f t="shared" si="340"/>
        <v/>
      </c>
      <c r="AL1007" s="106" t="str">
        <f t="shared" si="341"/>
        <v/>
      </c>
      <c r="AM1007" s="106" t="str">
        <f t="shared" si="342"/>
        <v/>
      </c>
      <c r="AN1007" s="106" t="str">
        <f t="shared" si="343"/>
        <v/>
      </c>
      <c r="AR1007" s="106" t="str">
        <f t="shared" si="344"/>
        <v/>
      </c>
      <c r="AS1007" s="106" t="str">
        <f t="shared" si="345"/>
        <v/>
      </c>
      <c r="AT1007" s="106" t="str">
        <f t="shared" si="346"/>
        <v/>
      </c>
      <c r="AU1007" s="106" t="str">
        <f t="shared" si="347"/>
        <v/>
      </c>
      <c r="AV1007" s="106" t="str">
        <f t="shared" si="348"/>
        <v/>
      </c>
    </row>
    <row r="1008" spans="4:49">
      <c r="D1008" s="159">
        <v>1001</v>
      </c>
      <c r="F1008" s="159" t="str">
        <f t="shared" ref="F1008:J1017" si="353">IF($C$5=0,IF($D1008&gt;$A$5,"",INDIRECT(CONCATENATE("B",RANDBETWEEN(11,$D$5)))),IF($D1008&gt;$A$5,"",$C$3*INDIRECT(CONCATENATE("B",RANDBETWEEN(11,$D$5)))))</f>
        <v/>
      </c>
      <c r="G1008" s="159" t="str">
        <f t="shared" si="353"/>
        <v/>
      </c>
      <c r="H1008" s="159" t="str">
        <f t="shared" si="353"/>
        <v/>
      </c>
      <c r="I1008" s="159" t="str">
        <f t="shared" si="353"/>
        <v/>
      </c>
      <c r="J1008" s="159" t="str">
        <f t="shared" si="353"/>
        <v/>
      </c>
      <c r="K1008" s="292"/>
      <c r="L1008" s="292"/>
      <c r="AC1008" s="300" t="str">
        <f t="shared" si="337"/>
        <v/>
      </c>
      <c r="AD1008" s="300" t="str">
        <f t="shared" si="336"/>
        <v/>
      </c>
      <c r="AE1008" s="300" t="str">
        <f t="shared" si="334"/>
        <v/>
      </c>
      <c r="AF1008" s="300" t="str">
        <f t="shared" si="335"/>
        <v/>
      </c>
      <c r="AI1008" s="63" t="str">
        <f t="shared" si="338"/>
        <v/>
      </c>
      <c r="AJ1008" s="106" t="str">
        <f t="shared" si="339"/>
        <v/>
      </c>
      <c r="AK1008" s="106" t="str">
        <f t="shared" si="340"/>
        <v/>
      </c>
      <c r="AL1008" s="106" t="str">
        <f t="shared" si="341"/>
        <v/>
      </c>
      <c r="AM1008" s="106" t="str">
        <f t="shared" si="342"/>
        <v/>
      </c>
      <c r="AN1008" s="106" t="str">
        <f t="shared" si="343"/>
        <v/>
      </c>
      <c r="AR1008" s="106" t="str">
        <f t="shared" si="344"/>
        <v/>
      </c>
      <c r="AS1008" s="106" t="str">
        <f t="shared" si="345"/>
        <v/>
      </c>
      <c r="AT1008" s="106" t="str">
        <f t="shared" si="346"/>
        <v/>
      </c>
      <c r="AU1008" s="106" t="str">
        <f t="shared" si="347"/>
        <v/>
      </c>
      <c r="AV1008" s="106" t="str">
        <f t="shared" si="348"/>
        <v/>
      </c>
    </row>
    <row r="1009" spans="4:48">
      <c r="D1009" s="159">
        <v>1002</v>
      </c>
      <c r="F1009" s="159" t="str">
        <f t="shared" si="353"/>
        <v/>
      </c>
      <c r="G1009" s="159" t="str">
        <f t="shared" si="353"/>
        <v/>
      </c>
      <c r="H1009" s="159" t="str">
        <f t="shared" si="353"/>
        <v/>
      </c>
      <c r="I1009" s="159" t="str">
        <f t="shared" si="353"/>
        <v/>
      </c>
      <c r="J1009" s="159" t="str">
        <f t="shared" si="353"/>
        <v/>
      </c>
      <c r="K1009" s="292"/>
      <c r="L1009" s="292"/>
      <c r="AC1009" s="300" t="str">
        <f t="shared" si="337"/>
        <v/>
      </c>
      <c r="AD1009" s="300" t="str">
        <f t="shared" si="336"/>
        <v/>
      </c>
      <c r="AE1009" s="300" t="str">
        <f t="shared" si="334"/>
        <v/>
      </c>
      <c r="AF1009" s="300" t="str">
        <f t="shared" si="335"/>
        <v/>
      </c>
      <c r="AI1009" s="63" t="str">
        <f t="shared" si="338"/>
        <v/>
      </c>
      <c r="AJ1009" s="106" t="str">
        <f t="shared" si="339"/>
        <v/>
      </c>
      <c r="AK1009" s="106" t="str">
        <f t="shared" si="340"/>
        <v/>
      </c>
      <c r="AL1009" s="106" t="str">
        <f t="shared" si="341"/>
        <v/>
      </c>
      <c r="AM1009" s="106" t="str">
        <f t="shared" si="342"/>
        <v/>
      </c>
      <c r="AN1009" s="106" t="str">
        <f t="shared" si="343"/>
        <v/>
      </c>
      <c r="AR1009" s="106" t="str">
        <f t="shared" si="344"/>
        <v/>
      </c>
      <c r="AS1009" s="106" t="str">
        <f t="shared" si="345"/>
        <v/>
      </c>
      <c r="AT1009" s="106" t="str">
        <f t="shared" si="346"/>
        <v/>
      </c>
      <c r="AU1009" s="106" t="str">
        <f t="shared" si="347"/>
        <v/>
      </c>
      <c r="AV1009" s="106" t="str">
        <f t="shared" si="348"/>
        <v/>
      </c>
    </row>
    <row r="1010" spans="4:48">
      <c r="D1010" s="159">
        <v>1003</v>
      </c>
      <c r="F1010" s="159" t="str">
        <f t="shared" si="353"/>
        <v/>
      </c>
      <c r="G1010" s="159" t="str">
        <f t="shared" si="353"/>
        <v/>
      </c>
      <c r="H1010" s="159" t="str">
        <f t="shared" si="353"/>
        <v/>
      </c>
      <c r="I1010" s="159" t="str">
        <f t="shared" si="353"/>
        <v/>
      </c>
      <c r="J1010" s="159" t="str">
        <f t="shared" si="353"/>
        <v/>
      </c>
      <c r="K1010" s="292"/>
      <c r="L1010" s="292"/>
      <c r="AC1010" s="300" t="str">
        <f t="shared" si="337"/>
        <v/>
      </c>
      <c r="AD1010" s="300" t="str">
        <f t="shared" si="336"/>
        <v/>
      </c>
      <c r="AE1010" s="300" t="str">
        <f t="shared" si="334"/>
        <v/>
      </c>
      <c r="AF1010" s="300" t="str">
        <f t="shared" si="335"/>
        <v/>
      </c>
      <c r="AI1010" s="63" t="str">
        <f t="shared" si="338"/>
        <v/>
      </c>
      <c r="AJ1010" s="106" t="str">
        <f t="shared" si="339"/>
        <v/>
      </c>
      <c r="AK1010" s="106" t="str">
        <f t="shared" si="340"/>
        <v/>
      </c>
      <c r="AL1010" s="106" t="str">
        <f t="shared" si="341"/>
        <v/>
      </c>
      <c r="AM1010" s="106" t="str">
        <f t="shared" si="342"/>
        <v/>
      </c>
      <c r="AN1010" s="106" t="str">
        <f t="shared" si="343"/>
        <v/>
      </c>
      <c r="AR1010" s="106" t="str">
        <f t="shared" si="344"/>
        <v/>
      </c>
      <c r="AS1010" s="106" t="str">
        <f t="shared" si="345"/>
        <v/>
      </c>
      <c r="AT1010" s="106" t="str">
        <f t="shared" si="346"/>
        <v/>
      </c>
      <c r="AU1010" s="106" t="str">
        <f t="shared" si="347"/>
        <v/>
      </c>
      <c r="AV1010" s="106" t="str">
        <f t="shared" si="348"/>
        <v/>
      </c>
    </row>
    <row r="1011" spans="4:48">
      <c r="D1011" s="159">
        <v>1004</v>
      </c>
      <c r="F1011" s="159" t="str">
        <f t="shared" si="353"/>
        <v/>
      </c>
      <c r="G1011" s="159" t="str">
        <f t="shared" si="353"/>
        <v/>
      </c>
      <c r="H1011" s="159" t="str">
        <f t="shared" si="353"/>
        <v/>
      </c>
      <c r="I1011" s="159" t="str">
        <f t="shared" si="353"/>
        <v/>
      </c>
      <c r="J1011" s="159" t="str">
        <f t="shared" si="353"/>
        <v/>
      </c>
      <c r="K1011" s="292"/>
      <c r="L1011" s="292"/>
      <c r="AC1011" s="300" t="str">
        <f t="shared" si="337"/>
        <v/>
      </c>
      <c r="AD1011" s="300" t="str">
        <f t="shared" si="336"/>
        <v/>
      </c>
      <c r="AE1011" s="300" t="str">
        <f t="shared" si="334"/>
        <v/>
      </c>
      <c r="AF1011" s="300" t="str">
        <f t="shared" si="335"/>
        <v/>
      </c>
      <c r="AI1011" s="63" t="str">
        <f t="shared" si="338"/>
        <v/>
      </c>
      <c r="AJ1011" s="106" t="str">
        <f t="shared" si="339"/>
        <v/>
      </c>
      <c r="AK1011" s="106" t="str">
        <f t="shared" si="340"/>
        <v/>
      </c>
      <c r="AL1011" s="106" t="str">
        <f t="shared" si="341"/>
        <v/>
      </c>
      <c r="AM1011" s="106" t="str">
        <f t="shared" si="342"/>
        <v/>
      </c>
      <c r="AN1011" s="106" t="str">
        <f t="shared" si="343"/>
        <v/>
      </c>
      <c r="AR1011" s="106" t="str">
        <f t="shared" si="344"/>
        <v/>
      </c>
      <c r="AS1011" s="106" t="str">
        <f t="shared" si="345"/>
        <v/>
      </c>
      <c r="AT1011" s="106" t="str">
        <f t="shared" si="346"/>
        <v/>
      </c>
      <c r="AU1011" s="106" t="str">
        <f t="shared" si="347"/>
        <v/>
      </c>
      <c r="AV1011" s="106" t="str">
        <f t="shared" si="348"/>
        <v/>
      </c>
    </row>
    <row r="1012" spans="4:48">
      <c r="D1012" s="159">
        <v>1005</v>
      </c>
      <c r="F1012" s="159" t="str">
        <f t="shared" si="353"/>
        <v/>
      </c>
      <c r="G1012" s="159" t="str">
        <f t="shared" si="353"/>
        <v/>
      </c>
      <c r="H1012" s="159" t="str">
        <f t="shared" si="353"/>
        <v/>
      </c>
      <c r="I1012" s="159" t="str">
        <f t="shared" si="353"/>
        <v/>
      </c>
      <c r="J1012" s="159" t="str">
        <f t="shared" si="353"/>
        <v/>
      </c>
      <c r="K1012" s="292"/>
      <c r="L1012" s="292"/>
      <c r="AC1012" s="300" t="str">
        <f t="shared" si="337"/>
        <v/>
      </c>
      <c r="AD1012" s="300" t="str">
        <f t="shared" si="336"/>
        <v/>
      </c>
      <c r="AE1012" s="300" t="str">
        <f t="shared" si="334"/>
        <v/>
      </c>
      <c r="AF1012" s="300" t="str">
        <f t="shared" si="335"/>
        <v/>
      </c>
      <c r="AI1012" s="63" t="str">
        <f t="shared" si="338"/>
        <v/>
      </c>
      <c r="AJ1012" s="106" t="str">
        <f t="shared" si="339"/>
        <v/>
      </c>
      <c r="AK1012" s="106" t="str">
        <f t="shared" si="340"/>
        <v/>
      </c>
      <c r="AL1012" s="106" t="str">
        <f t="shared" si="341"/>
        <v/>
      </c>
      <c r="AM1012" s="106" t="str">
        <f t="shared" si="342"/>
        <v/>
      </c>
      <c r="AN1012" s="106" t="str">
        <f t="shared" si="343"/>
        <v/>
      </c>
      <c r="AR1012" s="106" t="str">
        <f t="shared" si="344"/>
        <v/>
      </c>
      <c r="AS1012" s="106" t="str">
        <f t="shared" si="345"/>
        <v/>
      </c>
      <c r="AT1012" s="106" t="str">
        <f t="shared" si="346"/>
        <v/>
      </c>
      <c r="AU1012" s="106" t="str">
        <f t="shared" si="347"/>
        <v/>
      </c>
      <c r="AV1012" s="106" t="str">
        <f t="shared" si="348"/>
        <v/>
      </c>
    </row>
    <row r="1013" spans="4:48">
      <c r="D1013" s="159">
        <v>1006</v>
      </c>
      <c r="F1013" s="159" t="str">
        <f t="shared" si="353"/>
        <v/>
      </c>
      <c r="G1013" s="159" t="str">
        <f t="shared" si="353"/>
        <v/>
      </c>
      <c r="H1013" s="159" t="str">
        <f t="shared" si="353"/>
        <v/>
      </c>
      <c r="I1013" s="159" t="str">
        <f t="shared" si="353"/>
        <v/>
      </c>
      <c r="J1013" s="159" t="str">
        <f t="shared" si="353"/>
        <v/>
      </c>
      <c r="K1013" s="292"/>
      <c r="L1013" s="292"/>
      <c r="AC1013" s="300" t="str">
        <f t="shared" si="337"/>
        <v/>
      </c>
      <c r="AD1013" s="300" t="str">
        <f t="shared" si="336"/>
        <v/>
      </c>
      <c r="AE1013" s="300" t="str">
        <f t="shared" si="334"/>
        <v/>
      </c>
      <c r="AF1013" s="300" t="str">
        <f t="shared" si="335"/>
        <v/>
      </c>
      <c r="AI1013" s="63" t="str">
        <f t="shared" si="338"/>
        <v/>
      </c>
      <c r="AJ1013" s="106" t="str">
        <f t="shared" si="339"/>
        <v/>
      </c>
      <c r="AK1013" s="106" t="str">
        <f t="shared" si="340"/>
        <v/>
      </c>
      <c r="AL1013" s="106" t="str">
        <f t="shared" si="341"/>
        <v/>
      </c>
      <c r="AM1013" s="106" t="str">
        <f t="shared" si="342"/>
        <v/>
      </c>
      <c r="AN1013" s="106" t="str">
        <f t="shared" si="343"/>
        <v/>
      </c>
      <c r="AR1013" s="106" t="str">
        <f t="shared" si="344"/>
        <v/>
      </c>
      <c r="AS1013" s="106" t="str">
        <f t="shared" si="345"/>
        <v/>
      </c>
      <c r="AT1013" s="106" t="str">
        <f t="shared" si="346"/>
        <v/>
      </c>
      <c r="AU1013" s="106" t="str">
        <f t="shared" si="347"/>
        <v/>
      </c>
      <c r="AV1013" s="106" t="str">
        <f t="shared" si="348"/>
        <v/>
      </c>
    </row>
    <row r="1014" spans="4:48">
      <c r="D1014" s="159">
        <v>1007</v>
      </c>
      <c r="F1014" s="159" t="str">
        <f t="shared" si="353"/>
        <v/>
      </c>
      <c r="G1014" s="159" t="str">
        <f t="shared" si="353"/>
        <v/>
      </c>
      <c r="H1014" s="159" t="str">
        <f t="shared" si="353"/>
        <v/>
      </c>
      <c r="I1014" s="159" t="str">
        <f t="shared" si="353"/>
        <v/>
      </c>
      <c r="J1014" s="159" t="str">
        <f t="shared" si="353"/>
        <v/>
      </c>
      <c r="K1014" s="292"/>
      <c r="L1014" s="292"/>
      <c r="AC1014" s="300" t="str">
        <f t="shared" si="337"/>
        <v/>
      </c>
      <c r="AD1014" s="300" t="str">
        <f t="shared" si="336"/>
        <v/>
      </c>
      <c r="AE1014" s="300" t="str">
        <f t="shared" si="334"/>
        <v/>
      </c>
      <c r="AF1014" s="300" t="str">
        <f t="shared" si="335"/>
        <v/>
      </c>
      <c r="AI1014" s="63" t="str">
        <f t="shared" si="338"/>
        <v/>
      </c>
      <c r="AJ1014" s="106" t="str">
        <f t="shared" si="339"/>
        <v/>
      </c>
      <c r="AK1014" s="106" t="str">
        <f t="shared" si="340"/>
        <v/>
      </c>
      <c r="AL1014" s="106" t="str">
        <f t="shared" si="341"/>
        <v/>
      </c>
      <c r="AM1014" s="106" t="str">
        <f t="shared" si="342"/>
        <v/>
      </c>
      <c r="AN1014" s="106" t="str">
        <f t="shared" si="343"/>
        <v/>
      </c>
      <c r="AR1014" s="106" t="str">
        <f t="shared" si="344"/>
        <v/>
      </c>
      <c r="AS1014" s="106" t="str">
        <f t="shared" si="345"/>
        <v/>
      </c>
      <c r="AT1014" s="106" t="str">
        <f t="shared" si="346"/>
        <v/>
      </c>
      <c r="AU1014" s="106" t="str">
        <f t="shared" si="347"/>
        <v/>
      </c>
      <c r="AV1014" s="106" t="str">
        <f t="shared" si="348"/>
        <v/>
      </c>
    </row>
    <row r="1015" spans="4:48">
      <c r="D1015" s="159">
        <v>1008</v>
      </c>
      <c r="F1015" s="159" t="str">
        <f t="shared" si="353"/>
        <v/>
      </c>
      <c r="G1015" s="159" t="str">
        <f t="shared" si="353"/>
        <v/>
      </c>
      <c r="H1015" s="159" t="str">
        <f t="shared" si="353"/>
        <v/>
      </c>
      <c r="I1015" s="159" t="str">
        <f t="shared" si="353"/>
        <v/>
      </c>
      <c r="J1015" s="159" t="str">
        <f t="shared" si="353"/>
        <v/>
      </c>
      <c r="K1015" s="292"/>
      <c r="L1015" s="292"/>
      <c r="AC1015" s="300" t="str">
        <f t="shared" si="337"/>
        <v/>
      </c>
      <c r="AD1015" s="300" t="str">
        <f t="shared" si="336"/>
        <v/>
      </c>
      <c r="AE1015" s="300" t="str">
        <f t="shared" si="334"/>
        <v/>
      </c>
      <c r="AF1015" s="300" t="str">
        <f t="shared" si="335"/>
        <v/>
      </c>
      <c r="AI1015" s="63" t="str">
        <f t="shared" si="338"/>
        <v/>
      </c>
      <c r="AJ1015" s="106" t="str">
        <f t="shared" si="339"/>
        <v/>
      </c>
      <c r="AK1015" s="106" t="str">
        <f t="shared" si="340"/>
        <v/>
      </c>
      <c r="AL1015" s="106" t="str">
        <f t="shared" si="341"/>
        <v/>
      </c>
      <c r="AM1015" s="106" t="str">
        <f t="shared" si="342"/>
        <v/>
      </c>
      <c r="AN1015" s="106" t="str">
        <f t="shared" si="343"/>
        <v/>
      </c>
      <c r="AR1015" s="106" t="str">
        <f t="shared" si="344"/>
        <v/>
      </c>
      <c r="AS1015" s="106" t="str">
        <f t="shared" si="345"/>
        <v/>
      </c>
      <c r="AT1015" s="106" t="str">
        <f t="shared" si="346"/>
        <v/>
      </c>
      <c r="AU1015" s="106" t="str">
        <f t="shared" si="347"/>
        <v/>
      </c>
      <c r="AV1015" s="106" t="str">
        <f t="shared" si="348"/>
        <v/>
      </c>
    </row>
    <row r="1016" spans="4:48">
      <c r="D1016" s="159">
        <v>1009</v>
      </c>
      <c r="F1016" s="159" t="str">
        <f t="shared" si="353"/>
        <v/>
      </c>
      <c r="G1016" s="159" t="str">
        <f t="shared" si="353"/>
        <v/>
      </c>
      <c r="H1016" s="159" t="str">
        <f t="shared" si="353"/>
        <v/>
      </c>
      <c r="I1016" s="159" t="str">
        <f t="shared" si="353"/>
        <v/>
      </c>
      <c r="J1016" s="159" t="str">
        <f t="shared" si="353"/>
        <v/>
      </c>
      <c r="K1016" s="292"/>
      <c r="L1016" s="292"/>
      <c r="AC1016" s="300" t="str">
        <f t="shared" si="337"/>
        <v/>
      </c>
      <c r="AD1016" s="300" t="str">
        <f t="shared" si="336"/>
        <v/>
      </c>
      <c r="AE1016" s="300" t="str">
        <f t="shared" si="334"/>
        <v/>
      </c>
      <c r="AF1016" s="300" t="str">
        <f t="shared" si="335"/>
        <v/>
      </c>
      <c r="AI1016" s="63" t="str">
        <f t="shared" si="338"/>
        <v/>
      </c>
      <c r="AJ1016" s="106" t="str">
        <f t="shared" si="339"/>
        <v/>
      </c>
      <c r="AK1016" s="106" t="str">
        <f t="shared" si="340"/>
        <v/>
      </c>
      <c r="AL1016" s="106" t="str">
        <f t="shared" si="341"/>
        <v/>
      </c>
      <c r="AM1016" s="106" t="str">
        <f t="shared" si="342"/>
        <v/>
      </c>
      <c r="AN1016" s="106" t="str">
        <f t="shared" si="343"/>
        <v/>
      </c>
      <c r="AR1016" s="106" t="str">
        <f t="shared" si="344"/>
        <v/>
      </c>
      <c r="AS1016" s="106" t="str">
        <f t="shared" si="345"/>
        <v/>
      </c>
      <c r="AT1016" s="106" t="str">
        <f t="shared" si="346"/>
        <v/>
      </c>
      <c r="AU1016" s="106" t="str">
        <f t="shared" si="347"/>
        <v/>
      </c>
      <c r="AV1016" s="106" t="str">
        <f t="shared" si="348"/>
        <v/>
      </c>
    </row>
    <row r="1017" spans="4:48">
      <c r="D1017" s="159">
        <v>1010</v>
      </c>
      <c r="F1017" s="159" t="str">
        <f t="shared" si="353"/>
        <v/>
      </c>
      <c r="G1017" s="159" t="str">
        <f t="shared" si="353"/>
        <v/>
      </c>
      <c r="H1017" s="159" t="str">
        <f t="shared" si="353"/>
        <v/>
      </c>
      <c r="I1017" s="159" t="str">
        <f t="shared" si="353"/>
        <v/>
      </c>
      <c r="J1017" s="159" t="str">
        <f t="shared" si="353"/>
        <v/>
      </c>
      <c r="K1017" s="292"/>
      <c r="L1017" s="292"/>
      <c r="AC1017" s="300" t="str">
        <f t="shared" si="337"/>
        <v/>
      </c>
      <c r="AD1017" s="300" t="str">
        <f t="shared" si="336"/>
        <v/>
      </c>
      <c r="AE1017" s="300" t="str">
        <f t="shared" si="334"/>
        <v/>
      </c>
      <c r="AF1017" s="300" t="str">
        <f t="shared" si="335"/>
        <v/>
      </c>
      <c r="AI1017" s="63" t="str">
        <f t="shared" si="338"/>
        <v/>
      </c>
      <c r="AJ1017" s="106" t="str">
        <f t="shared" si="339"/>
        <v/>
      </c>
      <c r="AK1017" s="106" t="str">
        <f t="shared" si="340"/>
        <v/>
      </c>
      <c r="AL1017" s="106" t="str">
        <f t="shared" si="341"/>
        <v/>
      </c>
      <c r="AM1017" s="106" t="str">
        <f t="shared" si="342"/>
        <v/>
      </c>
      <c r="AN1017" s="106" t="str">
        <f t="shared" si="343"/>
        <v/>
      </c>
      <c r="AR1017" s="106" t="str">
        <f t="shared" si="344"/>
        <v/>
      </c>
      <c r="AS1017" s="106" t="str">
        <f t="shared" si="345"/>
        <v/>
      </c>
      <c r="AT1017" s="106" t="str">
        <f t="shared" si="346"/>
        <v/>
      </c>
      <c r="AU1017" s="106" t="str">
        <f t="shared" si="347"/>
        <v/>
      </c>
      <c r="AV1017" s="106" t="str">
        <f t="shared" si="348"/>
        <v/>
      </c>
    </row>
    <row r="1018" spans="4:48">
      <c r="D1018" s="159">
        <v>1011</v>
      </c>
      <c r="F1018" s="159" t="str">
        <f t="shared" ref="F1018:J1027" si="354">IF($C$5=0,IF($D1018&gt;$A$5,"",INDIRECT(CONCATENATE("B",RANDBETWEEN(11,$D$5)))),IF($D1018&gt;$A$5,"",$C$3*INDIRECT(CONCATENATE("B",RANDBETWEEN(11,$D$5)))))</f>
        <v/>
      </c>
      <c r="G1018" s="159" t="str">
        <f t="shared" si="354"/>
        <v/>
      </c>
      <c r="H1018" s="159" t="str">
        <f t="shared" si="354"/>
        <v/>
      </c>
      <c r="I1018" s="159" t="str">
        <f t="shared" si="354"/>
        <v/>
      </c>
      <c r="J1018" s="159" t="str">
        <f t="shared" si="354"/>
        <v/>
      </c>
      <c r="K1018" s="292"/>
      <c r="L1018" s="292"/>
      <c r="AC1018" s="300" t="str">
        <f t="shared" si="337"/>
        <v/>
      </c>
      <c r="AD1018" s="300" t="str">
        <f t="shared" si="336"/>
        <v/>
      </c>
      <c r="AE1018" s="300" t="str">
        <f t="shared" si="334"/>
        <v/>
      </c>
      <c r="AF1018" s="300" t="str">
        <f t="shared" si="335"/>
        <v/>
      </c>
      <c r="AI1018" s="63" t="str">
        <f t="shared" si="338"/>
        <v/>
      </c>
      <c r="AJ1018" s="106" t="str">
        <f t="shared" si="339"/>
        <v/>
      </c>
      <c r="AK1018" s="106" t="str">
        <f t="shared" si="340"/>
        <v/>
      </c>
      <c r="AL1018" s="106" t="str">
        <f t="shared" si="341"/>
        <v/>
      </c>
      <c r="AM1018" s="106" t="str">
        <f t="shared" si="342"/>
        <v/>
      </c>
      <c r="AN1018" s="106" t="str">
        <f t="shared" si="343"/>
        <v/>
      </c>
      <c r="AR1018" s="106" t="str">
        <f t="shared" si="344"/>
        <v/>
      </c>
      <c r="AS1018" s="106" t="str">
        <f t="shared" si="345"/>
        <v/>
      </c>
      <c r="AT1018" s="106" t="str">
        <f t="shared" si="346"/>
        <v/>
      </c>
      <c r="AU1018" s="106" t="str">
        <f t="shared" si="347"/>
        <v/>
      </c>
      <c r="AV1018" s="106" t="str">
        <f t="shared" si="348"/>
        <v/>
      </c>
    </row>
    <row r="1019" spans="4:48">
      <c r="D1019" s="159">
        <v>1012</v>
      </c>
      <c r="F1019" s="159" t="str">
        <f t="shared" si="354"/>
        <v/>
      </c>
      <c r="G1019" s="159" t="str">
        <f t="shared" si="354"/>
        <v/>
      </c>
      <c r="H1019" s="159" t="str">
        <f t="shared" si="354"/>
        <v/>
      </c>
      <c r="I1019" s="159" t="str">
        <f t="shared" si="354"/>
        <v/>
      </c>
      <c r="J1019" s="159" t="str">
        <f t="shared" si="354"/>
        <v/>
      </c>
      <c r="K1019" s="292"/>
      <c r="L1019" s="292"/>
      <c r="AC1019" s="300" t="str">
        <f t="shared" si="337"/>
        <v/>
      </c>
      <c r="AD1019" s="300" t="str">
        <f t="shared" si="336"/>
        <v/>
      </c>
      <c r="AE1019" s="300" t="str">
        <f t="shared" si="334"/>
        <v/>
      </c>
      <c r="AF1019" s="300" t="str">
        <f t="shared" si="335"/>
        <v/>
      </c>
      <c r="AI1019" s="63" t="str">
        <f t="shared" si="338"/>
        <v/>
      </c>
      <c r="AJ1019" s="106" t="str">
        <f t="shared" si="339"/>
        <v/>
      </c>
      <c r="AK1019" s="106" t="str">
        <f t="shared" si="340"/>
        <v/>
      </c>
      <c r="AL1019" s="106" t="str">
        <f t="shared" si="341"/>
        <v/>
      </c>
      <c r="AM1019" s="106" t="str">
        <f t="shared" si="342"/>
        <v/>
      </c>
      <c r="AN1019" s="106" t="str">
        <f t="shared" si="343"/>
        <v/>
      </c>
      <c r="AR1019" s="106" t="str">
        <f t="shared" si="344"/>
        <v/>
      </c>
      <c r="AS1019" s="106" t="str">
        <f t="shared" si="345"/>
        <v/>
      </c>
      <c r="AT1019" s="106" t="str">
        <f t="shared" si="346"/>
        <v/>
      </c>
      <c r="AU1019" s="106" t="str">
        <f t="shared" si="347"/>
        <v/>
      </c>
      <c r="AV1019" s="106" t="str">
        <f t="shared" si="348"/>
        <v/>
      </c>
    </row>
    <row r="1020" spans="4:48">
      <c r="D1020" s="159">
        <v>1013</v>
      </c>
      <c r="F1020" s="159" t="str">
        <f t="shared" si="354"/>
        <v/>
      </c>
      <c r="G1020" s="159" t="str">
        <f t="shared" si="354"/>
        <v/>
      </c>
      <c r="H1020" s="159" t="str">
        <f t="shared" si="354"/>
        <v/>
      </c>
      <c r="I1020" s="159" t="str">
        <f t="shared" si="354"/>
        <v/>
      </c>
      <c r="J1020" s="159" t="str">
        <f t="shared" si="354"/>
        <v/>
      </c>
      <c r="K1020" s="292"/>
      <c r="L1020" s="292"/>
      <c r="AC1020" s="300" t="str">
        <f t="shared" si="337"/>
        <v/>
      </c>
      <c r="AD1020" s="300" t="str">
        <f t="shared" si="336"/>
        <v/>
      </c>
      <c r="AE1020" s="300" t="str">
        <f t="shared" si="334"/>
        <v/>
      </c>
      <c r="AF1020" s="300" t="str">
        <f t="shared" si="335"/>
        <v/>
      </c>
      <c r="AI1020" s="63" t="str">
        <f t="shared" si="338"/>
        <v/>
      </c>
      <c r="AJ1020" s="106" t="str">
        <f t="shared" si="339"/>
        <v/>
      </c>
      <c r="AK1020" s="106" t="str">
        <f t="shared" si="340"/>
        <v/>
      </c>
      <c r="AL1020" s="106" t="str">
        <f t="shared" si="341"/>
        <v/>
      </c>
      <c r="AM1020" s="106" t="str">
        <f t="shared" si="342"/>
        <v/>
      </c>
      <c r="AN1020" s="106" t="str">
        <f t="shared" si="343"/>
        <v/>
      </c>
      <c r="AR1020" s="106" t="str">
        <f t="shared" si="344"/>
        <v/>
      </c>
      <c r="AS1020" s="106" t="str">
        <f t="shared" si="345"/>
        <v/>
      </c>
      <c r="AT1020" s="106" t="str">
        <f t="shared" si="346"/>
        <v/>
      </c>
      <c r="AU1020" s="106" t="str">
        <f t="shared" si="347"/>
        <v/>
      </c>
      <c r="AV1020" s="106" t="str">
        <f t="shared" si="348"/>
        <v/>
      </c>
    </row>
    <row r="1021" spans="4:48">
      <c r="D1021" s="159">
        <v>1014</v>
      </c>
      <c r="F1021" s="159" t="str">
        <f t="shared" si="354"/>
        <v/>
      </c>
      <c r="G1021" s="159" t="str">
        <f t="shared" si="354"/>
        <v/>
      </c>
      <c r="H1021" s="159" t="str">
        <f t="shared" si="354"/>
        <v/>
      </c>
      <c r="I1021" s="159" t="str">
        <f t="shared" si="354"/>
        <v/>
      </c>
      <c r="J1021" s="159" t="str">
        <f t="shared" si="354"/>
        <v/>
      </c>
      <c r="K1021" s="292"/>
      <c r="L1021" s="292"/>
      <c r="AC1021" s="300" t="str">
        <f t="shared" si="337"/>
        <v/>
      </c>
      <c r="AD1021" s="300" t="str">
        <f t="shared" si="336"/>
        <v/>
      </c>
      <c r="AE1021" s="300" t="str">
        <f t="shared" si="334"/>
        <v/>
      </c>
      <c r="AF1021" s="300" t="str">
        <f t="shared" si="335"/>
        <v/>
      </c>
      <c r="AI1021" s="63" t="str">
        <f t="shared" si="338"/>
        <v/>
      </c>
      <c r="AJ1021" s="106" t="str">
        <f t="shared" si="339"/>
        <v/>
      </c>
      <c r="AK1021" s="106" t="str">
        <f t="shared" si="340"/>
        <v/>
      </c>
      <c r="AL1021" s="106" t="str">
        <f t="shared" si="341"/>
        <v/>
      </c>
      <c r="AM1021" s="106" t="str">
        <f t="shared" si="342"/>
        <v/>
      </c>
      <c r="AN1021" s="106" t="str">
        <f t="shared" si="343"/>
        <v/>
      </c>
      <c r="AR1021" s="106" t="str">
        <f t="shared" si="344"/>
        <v/>
      </c>
      <c r="AS1021" s="106" t="str">
        <f t="shared" si="345"/>
        <v/>
      </c>
      <c r="AT1021" s="106" t="str">
        <f t="shared" si="346"/>
        <v/>
      </c>
      <c r="AU1021" s="106" t="str">
        <f t="shared" si="347"/>
        <v/>
      </c>
      <c r="AV1021" s="106" t="str">
        <f t="shared" si="348"/>
        <v/>
      </c>
    </row>
    <row r="1022" spans="4:48">
      <c r="D1022" s="159">
        <v>1015</v>
      </c>
      <c r="F1022" s="159" t="str">
        <f t="shared" si="354"/>
        <v/>
      </c>
      <c r="G1022" s="159" t="str">
        <f t="shared" si="354"/>
        <v/>
      </c>
      <c r="H1022" s="159" t="str">
        <f t="shared" si="354"/>
        <v/>
      </c>
      <c r="I1022" s="159" t="str">
        <f t="shared" si="354"/>
        <v/>
      </c>
      <c r="J1022" s="159" t="str">
        <f t="shared" si="354"/>
        <v/>
      </c>
      <c r="K1022" s="292"/>
      <c r="L1022" s="292"/>
      <c r="AC1022" s="300" t="str">
        <f t="shared" si="337"/>
        <v/>
      </c>
      <c r="AD1022" s="300" t="str">
        <f t="shared" si="336"/>
        <v/>
      </c>
      <c r="AE1022" s="300" t="str">
        <f t="shared" si="334"/>
        <v/>
      </c>
      <c r="AF1022" s="300" t="str">
        <f t="shared" si="335"/>
        <v/>
      </c>
      <c r="AI1022" s="63" t="str">
        <f t="shared" si="338"/>
        <v/>
      </c>
      <c r="AJ1022" s="106" t="str">
        <f t="shared" si="339"/>
        <v/>
      </c>
      <c r="AK1022" s="106" t="str">
        <f t="shared" si="340"/>
        <v/>
      </c>
      <c r="AL1022" s="106" t="str">
        <f t="shared" si="341"/>
        <v/>
      </c>
      <c r="AM1022" s="106" t="str">
        <f t="shared" si="342"/>
        <v/>
      </c>
      <c r="AN1022" s="106" t="str">
        <f t="shared" si="343"/>
        <v/>
      </c>
      <c r="AR1022" s="106" t="str">
        <f t="shared" si="344"/>
        <v/>
      </c>
      <c r="AS1022" s="106" t="str">
        <f t="shared" si="345"/>
        <v/>
      </c>
      <c r="AT1022" s="106" t="str">
        <f t="shared" si="346"/>
        <v/>
      </c>
      <c r="AU1022" s="106" t="str">
        <f t="shared" si="347"/>
        <v/>
      </c>
      <c r="AV1022" s="106" t="str">
        <f t="shared" si="348"/>
        <v/>
      </c>
    </row>
    <row r="1023" spans="4:48">
      <c r="D1023" s="159">
        <v>1016</v>
      </c>
      <c r="F1023" s="159" t="str">
        <f t="shared" si="354"/>
        <v/>
      </c>
      <c r="G1023" s="159" t="str">
        <f t="shared" si="354"/>
        <v/>
      </c>
      <c r="H1023" s="159" t="str">
        <f t="shared" si="354"/>
        <v/>
      </c>
      <c r="I1023" s="159" t="str">
        <f t="shared" si="354"/>
        <v/>
      </c>
      <c r="J1023" s="159" t="str">
        <f t="shared" si="354"/>
        <v/>
      </c>
      <c r="K1023" s="292"/>
      <c r="L1023" s="292"/>
      <c r="AC1023" s="300" t="str">
        <f t="shared" si="337"/>
        <v/>
      </c>
      <c r="AD1023" s="300" t="str">
        <f t="shared" si="336"/>
        <v/>
      </c>
      <c r="AE1023" s="300" t="str">
        <f t="shared" si="334"/>
        <v/>
      </c>
      <c r="AF1023" s="300" t="str">
        <f t="shared" si="335"/>
        <v/>
      </c>
      <c r="AI1023" s="63" t="str">
        <f t="shared" si="338"/>
        <v/>
      </c>
      <c r="AJ1023" s="106" t="str">
        <f t="shared" si="339"/>
        <v/>
      </c>
      <c r="AK1023" s="106" t="str">
        <f t="shared" si="340"/>
        <v/>
      </c>
      <c r="AL1023" s="106" t="str">
        <f t="shared" si="341"/>
        <v/>
      </c>
      <c r="AM1023" s="106" t="str">
        <f t="shared" si="342"/>
        <v/>
      </c>
      <c r="AN1023" s="106" t="str">
        <f t="shared" si="343"/>
        <v/>
      </c>
      <c r="AR1023" s="106" t="str">
        <f t="shared" si="344"/>
        <v/>
      </c>
      <c r="AS1023" s="106" t="str">
        <f t="shared" si="345"/>
        <v/>
      </c>
      <c r="AT1023" s="106" t="str">
        <f t="shared" si="346"/>
        <v/>
      </c>
      <c r="AU1023" s="106" t="str">
        <f t="shared" si="347"/>
        <v/>
      </c>
      <c r="AV1023" s="106" t="str">
        <f t="shared" si="348"/>
        <v/>
      </c>
    </row>
    <row r="1024" spans="4:48">
      <c r="D1024" s="159">
        <v>1017</v>
      </c>
      <c r="F1024" s="159" t="str">
        <f t="shared" si="354"/>
        <v/>
      </c>
      <c r="G1024" s="159" t="str">
        <f t="shared" si="354"/>
        <v/>
      </c>
      <c r="H1024" s="159" t="str">
        <f t="shared" si="354"/>
        <v/>
      </c>
      <c r="I1024" s="159" t="str">
        <f t="shared" si="354"/>
        <v/>
      </c>
      <c r="J1024" s="159" t="str">
        <f t="shared" si="354"/>
        <v/>
      </c>
      <c r="K1024" s="292"/>
      <c r="L1024" s="292"/>
      <c r="AC1024" s="300" t="str">
        <f t="shared" si="337"/>
        <v/>
      </c>
      <c r="AD1024" s="300" t="str">
        <f t="shared" si="336"/>
        <v/>
      </c>
      <c r="AE1024" s="300" t="str">
        <f t="shared" si="334"/>
        <v/>
      </c>
      <c r="AF1024" s="300" t="str">
        <f t="shared" si="335"/>
        <v/>
      </c>
      <c r="AI1024" s="63" t="str">
        <f t="shared" si="338"/>
        <v/>
      </c>
      <c r="AJ1024" s="106" t="str">
        <f t="shared" si="339"/>
        <v/>
      </c>
      <c r="AK1024" s="106" t="str">
        <f t="shared" si="340"/>
        <v/>
      </c>
      <c r="AL1024" s="106" t="str">
        <f t="shared" si="341"/>
        <v/>
      </c>
      <c r="AM1024" s="106" t="str">
        <f t="shared" si="342"/>
        <v/>
      </c>
      <c r="AN1024" s="106" t="str">
        <f t="shared" si="343"/>
        <v/>
      </c>
      <c r="AR1024" s="106" t="str">
        <f t="shared" si="344"/>
        <v/>
      </c>
      <c r="AS1024" s="106" t="str">
        <f t="shared" si="345"/>
        <v/>
      </c>
      <c r="AT1024" s="106" t="str">
        <f t="shared" si="346"/>
        <v/>
      </c>
      <c r="AU1024" s="106" t="str">
        <f t="shared" si="347"/>
        <v/>
      </c>
      <c r="AV1024" s="106" t="str">
        <f t="shared" si="348"/>
        <v/>
      </c>
    </row>
    <row r="1025" spans="4:48">
      <c r="D1025" s="159">
        <v>1018</v>
      </c>
      <c r="F1025" s="159" t="str">
        <f t="shared" si="354"/>
        <v/>
      </c>
      <c r="G1025" s="159" t="str">
        <f t="shared" si="354"/>
        <v/>
      </c>
      <c r="H1025" s="159" t="str">
        <f t="shared" si="354"/>
        <v/>
      </c>
      <c r="I1025" s="159" t="str">
        <f t="shared" si="354"/>
        <v/>
      </c>
      <c r="J1025" s="159" t="str">
        <f t="shared" si="354"/>
        <v/>
      </c>
      <c r="K1025" s="292"/>
      <c r="L1025" s="292"/>
      <c r="AC1025" s="300" t="str">
        <f t="shared" si="337"/>
        <v/>
      </c>
      <c r="AD1025" s="300" t="str">
        <f t="shared" si="336"/>
        <v/>
      </c>
      <c r="AE1025" s="300" t="str">
        <f t="shared" si="334"/>
        <v/>
      </c>
      <c r="AF1025" s="300" t="str">
        <f t="shared" si="335"/>
        <v/>
      </c>
      <c r="AI1025" s="63" t="str">
        <f t="shared" si="338"/>
        <v/>
      </c>
      <c r="AJ1025" s="106" t="str">
        <f t="shared" si="339"/>
        <v/>
      </c>
      <c r="AK1025" s="106" t="str">
        <f t="shared" si="340"/>
        <v/>
      </c>
      <c r="AL1025" s="106" t="str">
        <f t="shared" si="341"/>
        <v/>
      </c>
      <c r="AM1025" s="106" t="str">
        <f t="shared" si="342"/>
        <v/>
      </c>
      <c r="AN1025" s="106" t="str">
        <f t="shared" si="343"/>
        <v/>
      </c>
      <c r="AR1025" s="106" t="str">
        <f t="shared" si="344"/>
        <v/>
      </c>
      <c r="AS1025" s="106" t="str">
        <f t="shared" si="345"/>
        <v/>
      </c>
      <c r="AT1025" s="106" t="str">
        <f t="shared" si="346"/>
        <v/>
      </c>
      <c r="AU1025" s="106" t="str">
        <f t="shared" si="347"/>
        <v/>
      </c>
      <c r="AV1025" s="106" t="str">
        <f t="shared" si="348"/>
        <v/>
      </c>
    </row>
    <row r="1026" spans="4:48">
      <c r="D1026" s="159">
        <v>1019</v>
      </c>
      <c r="F1026" s="159" t="str">
        <f t="shared" si="354"/>
        <v/>
      </c>
      <c r="G1026" s="159" t="str">
        <f t="shared" si="354"/>
        <v/>
      </c>
      <c r="H1026" s="159" t="str">
        <f t="shared" si="354"/>
        <v/>
      </c>
      <c r="I1026" s="159" t="str">
        <f t="shared" si="354"/>
        <v/>
      </c>
      <c r="J1026" s="159" t="str">
        <f t="shared" si="354"/>
        <v/>
      </c>
      <c r="K1026" s="292"/>
      <c r="L1026" s="292"/>
      <c r="AC1026" s="300" t="str">
        <f t="shared" si="337"/>
        <v/>
      </c>
      <c r="AD1026" s="300" t="str">
        <f t="shared" si="336"/>
        <v/>
      </c>
      <c r="AE1026" s="300" t="str">
        <f t="shared" ref="AE1026:AE1089" si="355">IF(AC1026="","",NORMDIST(AD1026,$AB$3,$Z$3,FALSE))</f>
        <v/>
      </c>
      <c r="AF1026" s="300" t="str">
        <f t="shared" ref="AF1026:AF1089" si="356">IF(AC1026="","",NORMDIST(AD1026,$AB$3,$Z$3,TRUE))</f>
        <v/>
      </c>
      <c r="AI1026" s="63" t="str">
        <f t="shared" si="338"/>
        <v/>
      </c>
      <c r="AJ1026" s="106" t="str">
        <f t="shared" si="339"/>
        <v/>
      </c>
      <c r="AK1026" s="106" t="str">
        <f t="shared" si="340"/>
        <v/>
      </c>
      <c r="AL1026" s="106" t="str">
        <f t="shared" si="341"/>
        <v/>
      </c>
      <c r="AM1026" s="106" t="str">
        <f t="shared" si="342"/>
        <v/>
      </c>
      <c r="AN1026" s="106" t="str">
        <f t="shared" si="343"/>
        <v/>
      </c>
      <c r="AR1026" s="106" t="str">
        <f t="shared" si="344"/>
        <v/>
      </c>
      <c r="AS1026" s="106" t="str">
        <f t="shared" si="345"/>
        <v/>
      </c>
      <c r="AT1026" s="106" t="str">
        <f t="shared" si="346"/>
        <v/>
      </c>
      <c r="AU1026" s="106" t="str">
        <f t="shared" si="347"/>
        <v/>
      </c>
      <c r="AV1026" s="106" t="str">
        <f t="shared" si="348"/>
        <v/>
      </c>
    </row>
    <row r="1027" spans="4:48">
      <c r="D1027" s="159">
        <v>1020</v>
      </c>
      <c r="F1027" s="159" t="str">
        <f t="shared" si="354"/>
        <v/>
      </c>
      <c r="G1027" s="159" t="str">
        <f t="shared" si="354"/>
        <v/>
      </c>
      <c r="H1027" s="159" t="str">
        <f t="shared" si="354"/>
        <v/>
      </c>
      <c r="I1027" s="159" t="str">
        <f t="shared" si="354"/>
        <v/>
      </c>
      <c r="J1027" s="159" t="str">
        <f t="shared" si="354"/>
        <v/>
      </c>
      <c r="K1027" s="292"/>
      <c r="L1027" s="292"/>
      <c r="AC1027" s="300" t="str">
        <f t="shared" si="337"/>
        <v/>
      </c>
      <c r="AD1027" s="300" t="str">
        <f t="shared" ref="AD1027:AD1090" si="357">IF($C$5=0,IF(AC1027="","",LARGE($B$11:$B$2010,$AC1027)),IF(AC1027="","",LARGE($B$11:$B$2010,$AC1027)*$C$3))</f>
        <v/>
      </c>
      <c r="AE1027" s="300" t="str">
        <f t="shared" si="355"/>
        <v/>
      </c>
      <c r="AF1027" s="300" t="str">
        <f t="shared" si="356"/>
        <v/>
      </c>
      <c r="AI1027" s="63" t="str">
        <f t="shared" si="338"/>
        <v/>
      </c>
      <c r="AJ1027" s="106" t="str">
        <f t="shared" si="339"/>
        <v/>
      </c>
      <c r="AK1027" s="106" t="str">
        <f t="shared" si="340"/>
        <v/>
      </c>
      <c r="AL1027" s="106" t="str">
        <f t="shared" si="341"/>
        <v/>
      </c>
      <c r="AM1027" s="106" t="str">
        <f t="shared" si="342"/>
        <v/>
      </c>
      <c r="AN1027" s="106" t="str">
        <f t="shared" si="343"/>
        <v/>
      </c>
      <c r="AR1027" s="106" t="str">
        <f t="shared" si="344"/>
        <v/>
      </c>
      <c r="AS1027" s="106" t="str">
        <f t="shared" si="345"/>
        <v/>
      </c>
      <c r="AT1027" s="106" t="str">
        <f t="shared" si="346"/>
        <v/>
      </c>
      <c r="AU1027" s="106" t="str">
        <f t="shared" si="347"/>
        <v/>
      </c>
      <c r="AV1027" s="106" t="str">
        <f t="shared" si="348"/>
        <v/>
      </c>
    </row>
    <row r="1028" spans="4:48">
      <c r="D1028" s="159">
        <v>1021</v>
      </c>
      <c r="F1028" s="159" t="str">
        <f t="shared" ref="F1028:J1037" si="358">IF($C$5=0,IF($D1028&gt;$A$5,"",INDIRECT(CONCATENATE("B",RANDBETWEEN(11,$D$5)))),IF($D1028&gt;$A$5,"",$C$3*INDIRECT(CONCATENATE("B",RANDBETWEEN(11,$D$5)))))</f>
        <v/>
      </c>
      <c r="G1028" s="159" t="str">
        <f t="shared" si="358"/>
        <v/>
      </c>
      <c r="H1028" s="159" t="str">
        <f t="shared" si="358"/>
        <v/>
      </c>
      <c r="I1028" s="159" t="str">
        <f t="shared" si="358"/>
        <v/>
      </c>
      <c r="J1028" s="159" t="str">
        <f t="shared" si="358"/>
        <v/>
      </c>
      <c r="K1028" s="292"/>
      <c r="L1028" s="292"/>
      <c r="AC1028" s="300" t="str">
        <f t="shared" ref="AC1028:AC1091" si="359">IF(ISNUMBER(AC1027),IF(AC1027&gt;1,AC1027-1,""),"")</f>
        <v/>
      </c>
      <c r="AD1028" s="300" t="str">
        <f t="shared" si="357"/>
        <v/>
      </c>
      <c r="AE1028" s="300" t="str">
        <f t="shared" si="355"/>
        <v/>
      </c>
      <c r="AF1028" s="300" t="str">
        <f t="shared" si="356"/>
        <v/>
      </c>
      <c r="AI1028" s="63" t="str">
        <f t="shared" ref="AI1028:AI1091" si="360">IF(ISNUMBER(AJ1028),AI1027+1,"")</f>
        <v/>
      </c>
      <c r="AJ1028" s="106" t="str">
        <f t="shared" ref="AJ1028:AJ1091" si="361">IF($C$5=1,AJ1027,IF(ISNUMBER(F1033),(F1033+1)*AJ1027,""))</f>
        <v/>
      </c>
      <c r="AK1028" s="106" t="str">
        <f t="shared" ref="AK1028:AK1091" si="362">IF($C$5=1,AK1027,IF(ISNUMBER(G1033),(G1033+1)*AK1027,""))</f>
        <v/>
      </c>
      <c r="AL1028" s="106" t="str">
        <f t="shared" ref="AL1028:AL1091" si="363">IF($C$5=1,AL1027,IF(ISNUMBER(H1033),(H1033+1)*AL1027,""))</f>
        <v/>
      </c>
      <c r="AM1028" s="106" t="str">
        <f t="shared" ref="AM1028:AM1091" si="364">IF($C$5=1,AM1027,IF(ISNUMBER(I1033),(I1033+1)*AM1027,""))</f>
        <v/>
      </c>
      <c r="AN1028" s="106" t="str">
        <f t="shared" ref="AN1028:AN1091" si="365">IF($C$5=1,AN1027,IF(ISNUMBER(J1033),(J1033+1)*AN1027,""))</f>
        <v/>
      </c>
      <c r="AR1028" s="106" t="str">
        <f t="shared" ref="AR1028:AR1091" si="366">IF(ISNUMBER(F1033),(F1033+AR1027),"")</f>
        <v/>
      </c>
      <c r="AS1028" s="106" t="str">
        <f t="shared" ref="AS1028:AS1091" si="367">IF(ISNUMBER(G1033),(G1033+AS1027),"")</f>
        <v/>
      </c>
      <c r="AT1028" s="106" t="str">
        <f t="shared" ref="AT1028:AT1091" si="368">IF(ISNUMBER(H1033),(H1033+AT1027),"")</f>
        <v/>
      </c>
      <c r="AU1028" s="106" t="str">
        <f t="shared" ref="AU1028:AU1091" si="369">IF(ISNUMBER(I1033),(I1033+AU1027),"")</f>
        <v/>
      </c>
      <c r="AV1028" s="106" t="str">
        <f t="shared" ref="AV1028:AV1091" si="370">IF(ISNUMBER(J1033),(J1033+AV1027),"")</f>
        <v/>
      </c>
    </row>
    <row r="1029" spans="4:48">
      <c r="D1029" s="159">
        <v>1022</v>
      </c>
      <c r="F1029" s="159" t="str">
        <f t="shared" si="358"/>
        <v/>
      </c>
      <c r="G1029" s="159" t="str">
        <f t="shared" si="358"/>
        <v/>
      </c>
      <c r="H1029" s="159" t="str">
        <f t="shared" si="358"/>
        <v/>
      </c>
      <c r="I1029" s="159" t="str">
        <f t="shared" si="358"/>
        <v/>
      </c>
      <c r="J1029" s="159" t="str">
        <f t="shared" si="358"/>
        <v/>
      </c>
      <c r="K1029" s="292"/>
      <c r="L1029" s="292"/>
      <c r="AC1029" s="300" t="str">
        <f t="shared" si="359"/>
        <v/>
      </c>
      <c r="AD1029" s="300" t="str">
        <f t="shared" si="357"/>
        <v/>
      </c>
      <c r="AE1029" s="300" t="str">
        <f t="shared" si="355"/>
        <v/>
      </c>
      <c r="AF1029" s="300" t="str">
        <f t="shared" si="356"/>
        <v/>
      </c>
      <c r="AI1029" s="63" t="str">
        <f t="shared" si="360"/>
        <v/>
      </c>
      <c r="AJ1029" s="106" t="str">
        <f t="shared" si="361"/>
        <v/>
      </c>
      <c r="AK1029" s="106" t="str">
        <f t="shared" si="362"/>
        <v/>
      </c>
      <c r="AL1029" s="106" t="str">
        <f t="shared" si="363"/>
        <v/>
      </c>
      <c r="AM1029" s="106" t="str">
        <f t="shared" si="364"/>
        <v/>
      </c>
      <c r="AN1029" s="106" t="str">
        <f t="shared" si="365"/>
        <v/>
      </c>
      <c r="AR1029" s="106" t="str">
        <f t="shared" si="366"/>
        <v/>
      </c>
      <c r="AS1029" s="106" t="str">
        <f t="shared" si="367"/>
        <v/>
      </c>
      <c r="AT1029" s="106" t="str">
        <f t="shared" si="368"/>
        <v/>
      </c>
      <c r="AU1029" s="106" t="str">
        <f t="shared" si="369"/>
        <v/>
      </c>
      <c r="AV1029" s="106" t="str">
        <f t="shared" si="370"/>
        <v/>
      </c>
    </row>
    <row r="1030" spans="4:48">
      <c r="D1030" s="159">
        <v>1023</v>
      </c>
      <c r="F1030" s="159" t="str">
        <f t="shared" si="358"/>
        <v/>
      </c>
      <c r="G1030" s="159" t="str">
        <f t="shared" si="358"/>
        <v/>
      </c>
      <c r="H1030" s="159" t="str">
        <f t="shared" si="358"/>
        <v/>
      </c>
      <c r="I1030" s="159" t="str">
        <f t="shared" si="358"/>
        <v/>
      </c>
      <c r="J1030" s="159" t="str">
        <f t="shared" si="358"/>
        <v/>
      </c>
      <c r="K1030" s="292"/>
      <c r="L1030" s="292"/>
      <c r="AC1030" s="300" t="str">
        <f t="shared" si="359"/>
        <v/>
      </c>
      <c r="AD1030" s="300" t="str">
        <f t="shared" si="357"/>
        <v/>
      </c>
      <c r="AE1030" s="300" t="str">
        <f t="shared" si="355"/>
        <v/>
      </c>
      <c r="AF1030" s="300" t="str">
        <f t="shared" si="356"/>
        <v/>
      </c>
      <c r="AI1030" s="63" t="str">
        <f t="shared" si="360"/>
        <v/>
      </c>
      <c r="AJ1030" s="106" t="str">
        <f t="shared" si="361"/>
        <v/>
      </c>
      <c r="AK1030" s="106" t="str">
        <f t="shared" si="362"/>
        <v/>
      </c>
      <c r="AL1030" s="106" t="str">
        <f t="shared" si="363"/>
        <v/>
      </c>
      <c r="AM1030" s="106" t="str">
        <f t="shared" si="364"/>
        <v/>
      </c>
      <c r="AN1030" s="106" t="str">
        <f t="shared" si="365"/>
        <v/>
      </c>
      <c r="AR1030" s="106" t="str">
        <f t="shared" si="366"/>
        <v/>
      </c>
      <c r="AS1030" s="106" t="str">
        <f t="shared" si="367"/>
        <v/>
      </c>
      <c r="AT1030" s="106" t="str">
        <f t="shared" si="368"/>
        <v/>
      </c>
      <c r="AU1030" s="106" t="str">
        <f t="shared" si="369"/>
        <v/>
      </c>
      <c r="AV1030" s="106" t="str">
        <f t="shared" si="370"/>
        <v/>
      </c>
    </row>
    <row r="1031" spans="4:48">
      <c r="D1031" s="159">
        <v>1024</v>
      </c>
      <c r="F1031" s="159" t="str">
        <f t="shared" si="358"/>
        <v/>
      </c>
      <c r="G1031" s="159" t="str">
        <f t="shared" si="358"/>
        <v/>
      </c>
      <c r="H1031" s="159" t="str">
        <f t="shared" si="358"/>
        <v/>
      </c>
      <c r="I1031" s="159" t="str">
        <f t="shared" si="358"/>
        <v/>
      </c>
      <c r="J1031" s="159" t="str">
        <f t="shared" si="358"/>
        <v/>
      </c>
      <c r="K1031" s="292"/>
      <c r="L1031" s="292"/>
      <c r="AC1031" s="300" t="str">
        <f t="shared" si="359"/>
        <v/>
      </c>
      <c r="AD1031" s="300" t="str">
        <f t="shared" si="357"/>
        <v/>
      </c>
      <c r="AE1031" s="300" t="str">
        <f t="shared" si="355"/>
        <v/>
      </c>
      <c r="AF1031" s="300" t="str">
        <f t="shared" si="356"/>
        <v/>
      </c>
      <c r="AI1031" s="63" t="str">
        <f t="shared" si="360"/>
        <v/>
      </c>
      <c r="AJ1031" s="106" t="str">
        <f t="shared" si="361"/>
        <v/>
      </c>
      <c r="AK1031" s="106" t="str">
        <f t="shared" si="362"/>
        <v/>
      </c>
      <c r="AL1031" s="106" t="str">
        <f t="shared" si="363"/>
        <v/>
      </c>
      <c r="AM1031" s="106" t="str">
        <f t="shared" si="364"/>
        <v/>
      </c>
      <c r="AN1031" s="106" t="str">
        <f t="shared" si="365"/>
        <v/>
      </c>
      <c r="AR1031" s="106" t="str">
        <f t="shared" si="366"/>
        <v/>
      </c>
      <c r="AS1031" s="106" t="str">
        <f t="shared" si="367"/>
        <v/>
      </c>
      <c r="AT1031" s="106" t="str">
        <f t="shared" si="368"/>
        <v/>
      </c>
      <c r="AU1031" s="106" t="str">
        <f t="shared" si="369"/>
        <v/>
      </c>
      <c r="AV1031" s="106" t="str">
        <f t="shared" si="370"/>
        <v/>
      </c>
    </row>
    <row r="1032" spans="4:48">
      <c r="D1032" s="159">
        <v>1025</v>
      </c>
      <c r="F1032" s="159" t="str">
        <f t="shared" si="358"/>
        <v/>
      </c>
      <c r="G1032" s="159" t="str">
        <f t="shared" si="358"/>
        <v/>
      </c>
      <c r="H1032" s="159" t="str">
        <f t="shared" si="358"/>
        <v/>
      </c>
      <c r="I1032" s="159" t="str">
        <f t="shared" si="358"/>
        <v/>
      </c>
      <c r="J1032" s="159" t="str">
        <f t="shared" si="358"/>
        <v/>
      </c>
      <c r="K1032" s="292"/>
      <c r="L1032" s="292"/>
      <c r="AC1032" s="300" t="str">
        <f t="shared" si="359"/>
        <v/>
      </c>
      <c r="AD1032" s="300" t="str">
        <f t="shared" si="357"/>
        <v/>
      </c>
      <c r="AE1032" s="300" t="str">
        <f t="shared" si="355"/>
        <v/>
      </c>
      <c r="AF1032" s="300" t="str">
        <f t="shared" si="356"/>
        <v/>
      </c>
      <c r="AI1032" s="63" t="str">
        <f t="shared" si="360"/>
        <v/>
      </c>
      <c r="AJ1032" s="106" t="str">
        <f t="shared" si="361"/>
        <v/>
      </c>
      <c r="AK1032" s="106" t="str">
        <f t="shared" si="362"/>
        <v/>
      </c>
      <c r="AL1032" s="106" t="str">
        <f t="shared" si="363"/>
        <v/>
      </c>
      <c r="AM1032" s="106" t="str">
        <f t="shared" si="364"/>
        <v/>
      </c>
      <c r="AN1032" s="106" t="str">
        <f t="shared" si="365"/>
        <v/>
      </c>
      <c r="AR1032" s="106" t="str">
        <f t="shared" si="366"/>
        <v/>
      </c>
      <c r="AS1032" s="106" t="str">
        <f t="shared" si="367"/>
        <v/>
      </c>
      <c r="AT1032" s="106" t="str">
        <f t="shared" si="368"/>
        <v/>
      </c>
      <c r="AU1032" s="106" t="str">
        <f t="shared" si="369"/>
        <v/>
      </c>
      <c r="AV1032" s="106" t="str">
        <f t="shared" si="370"/>
        <v/>
      </c>
    </row>
    <row r="1033" spans="4:48">
      <c r="D1033" s="159">
        <v>1026</v>
      </c>
      <c r="F1033" s="159" t="str">
        <f t="shared" si="358"/>
        <v/>
      </c>
      <c r="G1033" s="159" t="str">
        <f t="shared" si="358"/>
        <v/>
      </c>
      <c r="H1033" s="159" t="str">
        <f t="shared" si="358"/>
        <v/>
      </c>
      <c r="I1033" s="159" t="str">
        <f t="shared" si="358"/>
        <v/>
      </c>
      <c r="J1033" s="159" t="str">
        <f t="shared" si="358"/>
        <v/>
      </c>
      <c r="K1033" s="292"/>
      <c r="L1033" s="292"/>
      <c r="AC1033" s="300" t="str">
        <f t="shared" si="359"/>
        <v/>
      </c>
      <c r="AD1033" s="300" t="str">
        <f t="shared" si="357"/>
        <v/>
      </c>
      <c r="AE1033" s="300" t="str">
        <f t="shared" si="355"/>
        <v/>
      </c>
      <c r="AF1033" s="300" t="str">
        <f t="shared" si="356"/>
        <v/>
      </c>
      <c r="AI1033" s="63" t="str">
        <f t="shared" si="360"/>
        <v/>
      </c>
      <c r="AJ1033" s="106" t="str">
        <f t="shared" si="361"/>
        <v/>
      </c>
      <c r="AK1033" s="106" t="str">
        <f t="shared" si="362"/>
        <v/>
      </c>
      <c r="AL1033" s="106" t="str">
        <f t="shared" si="363"/>
        <v/>
      </c>
      <c r="AM1033" s="106" t="str">
        <f t="shared" si="364"/>
        <v/>
      </c>
      <c r="AN1033" s="106" t="str">
        <f t="shared" si="365"/>
        <v/>
      </c>
      <c r="AR1033" s="106" t="str">
        <f t="shared" si="366"/>
        <v/>
      </c>
      <c r="AS1033" s="106" t="str">
        <f t="shared" si="367"/>
        <v/>
      </c>
      <c r="AT1033" s="106" t="str">
        <f t="shared" si="368"/>
        <v/>
      </c>
      <c r="AU1033" s="106" t="str">
        <f t="shared" si="369"/>
        <v/>
      </c>
      <c r="AV1033" s="106" t="str">
        <f t="shared" si="370"/>
        <v/>
      </c>
    </row>
    <row r="1034" spans="4:48">
      <c r="D1034" s="159">
        <v>1027</v>
      </c>
      <c r="F1034" s="159" t="str">
        <f t="shared" si="358"/>
        <v/>
      </c>
      <c r="G1034" s="159" t="str">
        <f t="shared" si="358"/>
        <v/>
      </c>
      <c r="H1034" s="159" t="str">
        <f t="shared" si="358"/>
        <v/>
      </c>
      <c r="I1034" s="159" t="str">
        <f t="shared" si="358"/>
        <v/>
      </c>
      <c r="J1034" s="159" t="str">
        <f t="shared" si="358"/>
        <v/>
      </c>
      <c r="K1034" s="292"/>
      <c r="L1034" s="292"/>
      <c r="AC1034" s="300" t="str">
        <f t="shared" si="359"/>
        <v/>
      </c>
      <c r="AD1034" s="300" t="str">
        <f t="shared" si="357"/>
        <v/>
      </c>
      <c r="AE1034" s="300" t="str">
        <f t="shared" si="355"/>
        <v/>
      </c>
      <c r="AF1034" s="300" t="str">
        <f t="shared" si="356"/>
        <v/>
      </c>
      <c r="AI1034" s="63" t="str">
        <f t="shared" si="360"/>
        <v/>
      </c>
      <c r="AJ1034" s="106" t="str">
        <f t="shared" si="361"/>
        <v/>
      </c>
      <c r="AK1034" s="106" t="str">
        <f t="shared" si="362"/>
        <v/>
      </c>
      <c r="AL1034" s="106" t="str">
        <f t="shared" si="363"/>
        <v/>
      </c>
      <c r="AM1034" s="106" t="str">
        <f t="shared" si="364"/>
        <v/>
      </c>
      <c r="AN1034" s="106" t="str">
        <f t="shared" si="365"/>
        <v/>
      </c>
      <c r="AR1034" s="106" t="str">
        <f t="shared" si="366"/>
        <v/>
      </c>
      <c r="AS1034" s="106" t="str">
        <f t="shared" si="367"/>
        <v/>
      </c>
      <c r="AT1034" s="106" t="str">
        <f t="shared" si="368"/>
        <v/>
      </c>
      <c r="AU1034" s="106" t="str">
        <f t="shared" si="369"/>
        <v/>
      </c>
      <c r="AV1034" s="106" t="str">
        <f t="shared" si="370"/>
        <v/>
      </c>
    </row>
    <row r="1035" spans="4:48">
      <c r="D1035" s="159">
        <v>1028</v>
      </c>
      <c r="F1035" s="159" t="str">
        <f t="shared" si="358"/>
        <v/>
      </c>
      <c r="G1035" s="159" t="str">
        <f t="shared" si="358"/>
        <v/>
      </c>
      <c r="H1035" s="159" t="str">
        <f t="shared" si="358"/>
        <v/>
      </c>
      <c r="I1035" s="159" t="str">
        <f t="shared" si="358"/>
        <v/>
      </c>
      <c r="J1035" s="159" t="str">
        <f t="shared" si="358"/>
        <v/>
      </c>
      <c r="K1035" s="292"/>
      <c r="L1035" s="292"/>
      <c r="AC1035" s="300" t="str">
        <f t="shared" si="359"/>
        <v/>
      </c>
      <c r="AD1035" s="300" t="str">
        <f t="shared" si="357"/>
        <v/>
      </c>
      <c r="AE1035" s="300" t="str">
        <f t="shared" si="355"/>
        <v/>
      </c>
      <c r="AF1035" s="300" t="str">
        <f t="shared" si="356"/>
        <v/>
      </c>
      <c r="AI1035" s="63" t="str">
        <f t="shared" si="360"/>
        <v/>
      </c>
      <c r="AJ1035" s="106" t="str">
        <f t="shared" si="361"/>
        <v/>
      </c>
      <c r="AK1035" s="106" t="str">
        <f t="shared" si="362"/>
        <v/>
      </c>
      <c r="AL1035" s="106" t="str">
        <f t="shared" si="363"/>
        <v/>
      </c>
      <c r="AM1035" s="106" t="str">
        <f t="shared" si="364"/>
        <v/>
      </c>
      <c r="AN1035" s="106" t="str">
        <f t="shared" si="365"/>
        <v/>
      </c>
      <c r="AR1035" s="106" t="str">
        <f t="shared" si="366"/>
        <v/>
      </c>
      <c r="AS1035" s="106" t="str">
        <f t="shared" si="367"/>
        <v/>
      </c>
      <c r="AT1035" s="106" t="str">
        <f t="shared" si="368"/>
        <v/>
      </c>
      <c r="AU1035" s="106" t="str">
        <f t="shared" si="369"/>
        <v/>
      </c>
      <c r="AV1035" s="106" t="str">
        <f t="shared" si="370"/>
        <v/>
      </c>
    </row>
    <row r="1036" spans="4:48">
      <c r="D1036" s="159">
        <v>1029</v>
      </c>
      <c r="F1036" s="159" t="str">
        <f t="shared" si="358"/>
        <v/>
      </c>
      <c r="G1036" s="159" t="str">
        <f t="shared" si="358"/>
        <v/>
      </c>
      <c r="H1036" s="159" t="str">
        <f t="shared" si="358"/>
        <v/>
      </c>
      <c r="I1036" s="159" t="str">
        <f t="shared" si="358"/>
        <v/>
      </c>
      <c r="J1036" s="159" t="str">
        <f t="shared" si="358"/>
        <v/>
      </c>
      <c r="K1036" s="292"/>
      <c r="L1036" s="292"/>
      <c r="AC1036" s="300" t="str">
        <f t="shared" si="359"/>
        <v/>
      </c>
      <c r="AD1036" s="300" t="str">
        <f t="shared" si="357"/>
        <v/>
      </c>
      <c r="AE1036" s="300" t="str">
        <f t="shared" si="355"/>
        <v/>
      </c>
      <c r="AF1036" s="300" t="str">
        <f t="shared" si="356"/>
        <v/>
      </c>
      <c r="AI1036" s="63" t="str">
        <f t="shared" si="360"/>
        <v/>
      </c>
      <c r="AJ1036" s="106" t="str">
        <f t="shared" si="361"/>
        <v/>
      </c>
      <c r="AK1036" s="106" t="str">
        <f t="shared" si="362"/>
        <v/>
      </c>
      <c r="AL1036" s="106" t="str">
        <f t="shared" si="363"/>
        <v/>
      </c>
      <c r="AM1036" s="106" t="str">
        <f t="shared" si="364"/>
        <v/>
      </c>
      <c r="AN1036" s="106" t="str">
        <f t="shared" si="365"/>
        <v/>
      </c>
      <c r="AR1036" s="106" t="str">
        <f t="shared" si="366"/>
        <v/>
      </c>
      <c r="AS1036" s="106" t="str">
        <f t="shared" si="367"/>
        <v/>
      </c>
      <c r="AT1036" s="106" t="str">
        <f t="shared" si="368"/>
        <v/>
      </c>
      <c r="AU1036" s="106" t="str">
        <f t="shared" si="369"/>
        <v/>
      </c>
      <c r="AV1036" s="106" t="str">
        <f t="shared" si="370"/>
        <v/>
      </c>
    </row>
    <row r="1037" spans="4:48">
      <c r="D1037" s="159">
        <v>1030</v>
      </c>
      <c r="F1037" s="159" t="str">
        <f t="shared" si="358"/>
        <v/>
      </c>
      <c r="G1037" s="159" t="str">
        <f t="shared" si="358"/>
        <v/>
      </c>
      <c r="H1037" s="159" t="str">
        <f t="shared" si="358"/>
        <v/>
      </c>
      <c r="I1037" s="159" t="str">
        <f t="shared" si="358"/>
        <v/>
      </c>
      <c r="J1037" s="159" t="str">
        <f t="shared" si="358"/>
        <v/>
      </c>
      <c r="K1037" s="292"/>
      <c r="L1037" s="292"/>
      <c r="AC1037" s="300" t="str">
        <f t="shared" si="359"/>
        <v/>
      </c>
      <c r="AD1037" s="300" t="str">
        <f t="shared" si="357"/>
        <v/>
      </c>
      <c r="AE1037" s="300" t="str">
        <f t="shared" si="355"/>
        <v/>
      </c>
      <c r="AF1037" s="300" t="str">
        <f t="shared" si="356"/>
        <v/>
      </c>
      <c r="AI1037" s="63" t="str">
        <f t="shared" si="360"/>
        <v/>
      </c>
      <c r="AJ1037" s="106" t="str">
        <f t="shared" si="361"/>
        <v/>
      </c>
      <c r="AK1037" s="106" t="str">
        <f t="shared" si="362"/>
        <v/>
      </c>
      <c r="AL1037" s="106" t="str">
        <f t="shared" si="363"/>
        <v/>
      </c>
      <c r="AM1037" s="106" t="str">
        <f t="shared" si="364"/>
        <v/>
      </c>
      <c r="AN1037" s="106" t="str">
        <f t="shared" si="365"/>
        <v/>
      </c>
      <c r="AR1037" s="106" t="str">
        <f t="shared" si="366"/>
        <v/>
      </c>
      <c r="AS1037" s="106" t="str">
        <f t="shared" si="367"/>
        <v/>
      </c>
      <c r="AT1037" s="106" t="str">
        <f t="shared" si="368"/>
        <v/>
      </c>
      <c r="AU1037" s="106" t="str">
        <f t="shared" si="369"/>
        <v/>
      </c>
      <c r="AV1037" s="106" t="str">
        <f t="shared" si="370"/>
        <v/>
      </c>
    </row>
    <row r="1038" spans="4:48">
      <c r="D1038" s="159">
        <v>1031</v>
      </c>
      <c r="F1038" s="159" t="str">
        <f t="shared" ref="F1038:J1047" si="371">IF($C$5=0,IF($D1038&gt;$A$5,"",INDIRECT(CONCATENATE("B",RANDBETWEEN(11,$D$5)))),IF($D1038&gt;$A$5,"",$C$3*INDIRECT(CONCATENATE("B",RANDBETWEEN(11,$D$5)))))</f>
        <v/>
      </c>
      <c r="G1038" s="159" t="str">
        <f t="shared" si="371"/>
        <v/>
      </c>
      <c r="H1038" s="159" t="str">
        <f t="shared" si="371"/>
        <v/>
      </c>
      <c r="I1038" s="159" t="str">
        <f t="shared" si="371"/>
        <v/>
      </c>
      <c r="J1038" s="159" t="str">
        <f t="shared" si="371"/>
        <v/>
      </c>
      <c r="K1038" s="292"/>
      <c r="L1038" s="292"/>
      <c r="AC1038" s="300" t="str">
        <f t="shared" si="359"/>
        <v/>
      </c>
      <c r="AD1038" s="300" t="str">
        <f t="shared" si="357"/>
        <v/>
      </c>
      <c r="AE1038" s="300" t="str">
        <f t="shared" si="355"/>
        <v/>
      </c>
      <c r="AF1038" s="300" t="str">
        <f t="shared" si="356"/>
        <v/>
      </c>
      <c r="AI1038" s="63" t="str">
        <f t="shared" si="360"/>
        <v/>
      </c>
      <c r="AJ1038" s="106" t="str">
        <f t="shared" si="361"/>
        <v/>
      </c>
      <c r="AK1038" s="106" t="str">
        <f t="shared" si="362"/>
        <v/>
      </c>
      <c r="AL1038" s="106" t="str">
        <f t="shared" si="363"/>
        <v/>
      </c>
      <c r="AM1038" s="106" t="str">
        <f t="shared" si="364"/>
        <v/>
      </c>
      <c r="AN1038" s="106" t="str">
        <f t="shared" si="365"/>
        <v/>
      </c>
      <c r="AR1038" s="106" t="str">
        <f t="shared" si="366"/>
        <v/>
      </c>
      <c r="AS1038" s="106" t="str">
        <f t="shared" si="367"/>
        <v/>
      </c>
      <c r="AT1038" s="106" t="str">
        <f t="shared" si="368"/>
        <v/>
      </c>
      <c r="AU1038" s="106" t="str">
        <f t="shared" si="369"/>
        <v/>
      </c>
      <c r="AV1038" s="106" t="str">
        <f t="shared" si="370"/>
        <v/>
      </c>
    </row>
    <row r="1039" spans="4:48">
      <c r="D1039" s="159">
        <v>1032</v>
      </c>
      <c r="F1039" s="159" t="str">
        <f t="shared" si="371"/>
        <v/>
      </c>
      <c r="G1039" s="159" t="str">
        <f t="shared" si="371"/>
        <v/>
      </c>
      <c r="H1039" s="159" t="str">
        <f t="shared" si="371"/>
        <v/>
      </c>
      <c r="I1039" s="159" t="str">
        <f t="shared" si="371"/>
        <v/>
      </c>
      <c r="J1039" s="159" t="str">
        <f t="shared" si="371"/>
        <v/>
      </c>
      <c r="K1039" s="292"/>
      <c r="L1039" s="292"/>
      <c r="AC1039" s="300" t="str">
        <f t="shared" si="359"/>
        <v/>
      </c>
      <c r="AD1039" s="300" t="str">
        <f t="shared" si="357"/>
        <v/>
      </c>
      <c r="AE1039" s="300" t="str">
        <f t="shared" si="355"/>
        <v/>
      </c>
      <c r="AF1039" s="300" t="str">
        <f t="shared" si="356"/>
        <v/>
      </c>
      <c r="AI1039" s="63" t="str">
        <f t="shared" si="360"/>
        <v/>
      </c>
      <c r="AJ1039" s="106" t="str">
        <f t="shared" si="361"/>
        <v/>
      </c>
      <c r="AK1039" s="106" t="str">
        <f t="shared" si="362"/>
        <v/>
      </c>
      <c r="AL1039" s="106" t="str">
        <f t="shared" si="363"/>
        <v/>
      </c>
      <c r="AM1039" s="106" t="str">
        <f t="shared" si="364"/>
        <v/>
      </c>
      <c r="AN1039" s="106" t="str">
        <f t="shared" si="365"/>
        <v/>
      </c>
      <c r="AR1039" s="106" t="str">
        <f t="shared" si="366"/>
        <v/>
      </c>
      <c r="AS1039" s="106" t="str">
        <f t="shared" si="367"/>
        <v/>
      </c>
      <c r="AT1039" s="106" t="str">
        <f t="shared" si="368"/>
        <v/>
      </c>
      <c r="AU1039" s="106" t="str">
        <f t="shared" si="369"/>
        <v/>
      </c>
      <c r="AV1039" s="106" t="str">
        <f t="shared" si="370"/>
        <v/>
      </c>
    </row>
    <row r="1040" spans="4:48">
      <c r="D1040" s="159">
        <v>1033</v>
      </c>
      <c r="F1040" s="159" t="str">
        <f t="shared" si="371"/>
        <v/>
      </c>
      <c r="G1040" s="159" t="str">
        <f t="shared" si="371"/>
        <v/>
      </c>
      <c r="H1040" s="159" t="str">
        <f t="shared" si="371"/>
        <v/>
      </c>
      <c r="I1040" s="159" t="str">
        <f t="shared" si="371"/>
        <v/>
      </c>
      <c r="J1040" s="159" t="str">
        <f t="shared" si="371"/>
        <v/>
      </c>
      <c r="K1040" s="292"/>
      <c r="L1040" s="292"/>
      <c r="AC1040" s="300" t="str">
        <f t="shared" si="359"/>
        <v/>
      </c>
      <c r="AD1040" s="300" t="str">
        <f t="shared" si="357"/>
        <v/>
      </c>
      <c r="AE1040" s="300" t="str">
        <f t="shared" si="355"/>
        <v/>
      </c>
      <c r="AF1040" s="300" t="str">
        <f t="shared" si="356"/>
        <v/>
      </c>
      <c r="AI1040" s="63" t="str">
        <f t="shared" si="360"/>
        <v/>
      </c>
      <c r="AJ1040" s="106" t="str">
        <f t="shared" si="361"/>
        <v/>
      </c>
      <c r="AK1040" s="106" t="str">
        <f t="shared" si="362"/>
        <v/>
      </c>
      <c r="AL1040" s="106" t="str">
        <f t="shared" si="363"/>
        <v/>
      </c>
      <c r="AM1040" s="106" t="str">
        <f t="shared" si="364"/>
        <v/>
      </c>
      <c r="AN1040" s="106" t="str">
        <f t="shared" si="365"/>
        <v/>
      </c>
      <c r="AR1040" s="106" t="str">
        <f t="shared" si="366"/>
        <v/>
      </c>
      <c r="AS1040" s="106" t="str">
        <f t="shared" si="367"/>
        <v/>
      </c>
      <c r="AT1040" s="106" t="str">
        <f t="shared" si="368"/>
        <v/>
      </c>
      <c r="AU1040" s="106" t="str">
        <f t="shared" si="369"/>
        <v/>
      </c>
      <c r="AV1040" s="106" t="str">
        <f t="shared" si="370"/>
        <v/>
      </c>
    </row>
    <row r="1041" spans="4:48">
      <c r="D1041" s="159">
        <v>1034</v>
      </c>
      <c r="F1041" s="159" t="str">
        <f t="shared" si="371"/>
        <v/>
      </c>
      <c r="G1041" s="159" t="str">
        <f t="shared" si="371"/>
        <v/>
      </c>
      <c r="H1041" s="159" t="str">
        <f t="shared" si="371"/>
        <v/>
      </c>
      <c r="I1041" s="159" t="str">
        <f t="shared" si="371"/>
        <v/>
      </c>
      <c r="J1041" s="159" t="str">
        <f t="shared" si="371"/>
        <v/>
      </c>
      <c r="K1041" s="292"/>
      <c r="L1041" s="292"/>
      <c r="AC1041" s="300" t="str">
        <f t="shared" si="359"/>
        <v/>
      </c>
      <c r="AD1041" s="300" t="str">
        <f t="shared" si="357"/>
        <v/>
      </c>
      <c r="AE1041" s="300" t="str">
        <f t="shared" si="355"/>
        <v/>
      </c>
      <c r="AF1041" s="300" t="str">
        <f t="shared" si="356"/>
        <v/>
      </c>
      <c r="AI1041" s="63" t="str">
        <f t="shared" si="360"/>
        <v/>
      </c>
      <c r="AJ1041" s="106" t="str">
        <f t="shared" si="361"/>
        <v/>
      </c>
      <c r="AK1041" s="106" t="str">
        <f t="shared" si="362"/>
        <v/>
      </c>
      <c r="AL1041" s="106" t="str">
        <f t="shared" si="363"/>
        <v/>
      </c>
      <c r="AM1041" s="106" t="str">
        <f t="shared" si="364"/>
        <v/>
      </c>
      <c r="AN1041" s="106" t="str">
        <f t="shared" si="365"/>
        <v/>
      </c>
      <c r="AR1041" s="106" t="str">
        <f t="shared" si="366"/>
        <v/>
      </c>
      <c r="AS1041" s="106" t="str">
        <f t="shared" si="367"/>
        <v/>
      </c>
      <c r="AT1041" s="106" t="str">
        <f t="shared" si="368"/>
        <v/>
      </c>
      <c r="AU1041" s="106" t="str">
        <f t="shared" si="369"/>
        <v/>
      </c>
      <c r="AV1041" s="106" t="str">
        <f t="shared" si="370"/>
        <v/>
      </c>
    </row>
    <row r="1042" spans="4:48">
      <c r="D1042" s="159">
        <v>1035</v>
      </c>
      <c r="F1042" s="159" t="str">
        <f t="shared" si="371"/>
        <v/>
      </c>
      <c r="G1042" s="159" t="str">
        <f t="shared" si="371"/>
        <v/>
      </c>
      <c r="H1042" s="159" t="str">
        <f t="shared" si="371"/>
        <v/>
      </c>
      <c r="I1042" s="159" t="str">
        <f t="shared" si="371"/>
        <v/>
      </c>
      <c r="J1042" s="159" t="str">
        <f t="shared" si="371"/>
        <v/>
      </c>
      <c r="K1042" s="292"/>
      <c r="L1042" s="292"/>
      <c r="AC1042" s="300" t="str">
        <f t="shared" si="359"/>
        <v/>
      </c>
      <c r="AD1042" s="300" t="str">
        <f t="shared" si="357"/>
        <v/>
      </c>
      <c r="AE1042" s="300" t="str">
        <f t="shared" si="355"/>
        <v/>
      </c>
      <c r="AF1042" s="300" t="str">
        <f t="shared" si="356"/>
        <v/>
      </c>
      <c r="AI1042" s="63" t="str">
        <f t="shared" si="360"/>
        <v/>
      </c>
      <c r="AJ1042" s="106" t="str">
        <f t="shared" si="361"/>
        <v/>
      </c>
      <c r="AK1042" s="106" t="str">
        <f t="shared" si="362"/>
        <v/>
      </c>
      <c r="AL1042" s="106" t="str">
        <f t="shared" si="363"/>
        <v/>
      </c>
      <c r="AM1042" s="106" t="str">
        <f t="shared" si="364"/>
        <v/>
      </c>
      <c r="AN1042" s="106" t="str">
        <f t="shared" si="365"/>
        <v/>
      </c>
      <c r="AR1042" s="106" t="str">
        <f t="shared" si="366"/>
        <v/>
      </c>
      <c r="AS1042" s="106" t="str">
        <f t="shared" si="367"/>
        <v/>
      </c>
      <c r="AT1042" s="106" t="str">
        <f t="shared" si="368"/>
        <v/>
      </c>
      <c r="AU1042" s="106" t="str">
        <f t="shared" si="369"/>
        <v/>
      </c>
      <c r="AV1042" s="106" t="str">
        <f t="shared" si="370"/>
        <v/>
      </c>
    </row>
    <row r="1043" spans="4:48">
      <c r="D1043" s="159">
        <v>1036</v>
      </c>
      <c r="F1043" s="159" t="str">
        <f t="shared" si="371"/>
        <v/>
      </c>
      <c r="G1043" s="159" t="str">
        <f t="shared" si="371"/>
        <v/>
      </c>
      <c r="H1043" s="159" t="str">
        <f t="shared" si="371"/>
        <v/>
      </c>
      <c r="I1043" s="159" t="str">
        <f t="shared" si="371"/>
        <v/>
      </c>
      <c r="J1043" s="159" t="str">
        <f t="shared" si="371"/>
        <v/>
      </c>
      <c r="K1043" s="292"/>
      <c r="L1043" s="292"/>
      <c r="AC1043" s="300" t="str">
        <f t="shared" si="359"/>
        <v/>
      </c>
      <c r="AD1043" s="300" t="str">
        <f t="shared" si="357"/>
        <v/>
      </c>
      <c r="AE1043" s="300" t="str">
        <f t="shared" si="355"/>
        <v/>
      </c>
      <c r="AF1043" s="300" t="str">
        <f t="shared" si="356"/>
        <v/>
      </c>
      <c r="AI1043" s="63" t="str">
        <f t="shared" si="360"/>
        <v/>
      </c>
      <c r="AJ1043" s="106" t="str">
        <f t="shared" si="361"/>
        <v/>
      </c>
      <c r="AK1043" s="106" t="str">
        <f t="shared" si="362"/>
        <v/>
      </c>
      <c r="AL1043" s="106" t="str">
        <f t="shared" si="363"/>
        <v/>
      </c>
      <c r="AM1043" s="106" t="str">
        <f t="shared" si="364"/>
        <v/>
      </c>
      <c r="AN1043" s="106" t="str">
        <f t="shared" si="365"/>
        <v/>
      </c>
      <c r="AR1043" s="106" t="str">
        <f t="shared" si="366"/>
        <v/>
      </c>
      <c r="AS1043" s="106" t="str">
        <f t="shared" si="367"/>
        <v/>
      </c>
      <c r="AT1043" s="106" t="str">
        <f t="shared" si="368"/>
        <v/>
      </c>
      <c r="AU1043" s="106" t="str">
        <f t="shared" si="369"/>
        <v/>
      </c>
      <c r="AV1043" s="106" t="str">
        <f t="shared" si="370"/>
        <v/>
      </c>
    </row>
    <row r="1044" spans="4:48">
      <c r="D1044" s="159">
        <v>1037</v>
      </c>
      <c r="F1044" s="159" t="str">
        <f t="shared" si="371"/>
        <v/>
      </c>
      <c r="G1044" s="159" t="str">
        <f t="shared" si="371"/>
        <v/>
      </c>
      <c r="H1044" s="159" t="str">
        <f t="shared" si="371"/>
        <v/>
      </c>
      <c r="I1044" s="159" t="str">
        <f t="shared" si="371"/>
        <v/>
      </c>
      <c r="J1044" s="159" t="str">
        <f t="shared" si="371"/>
        <v/>
      </c>
      <c r="K1044" s="292"/>
      <c r="L1044" s="292"/>
      <c r="AC1044" s="300" t="str">
        <f t="shared" si="359"/>
        <v/>
      </c>
      <c r="AD1044" s="300" t="str">
        <f t="shared" si="357"/>
        <v/>
      </c>
      <c r="AE1044" s="300" t="str">
        <f t="shared" si="355"/>
        <v/>
      </c>
      <c r="AF1044" s="300" t="str">
        <f t="shared" si="356"/>
        <v/>
      </c>
      <c r="AI1044" s="63" t="str">
        <f t="shared" si="360"/>
        <v/>
      </c>
      <c r="AJ1044" s="106" t="str">
        <f t="shared" si="361"/>
        <v/>
      </c>
      <c r="AK1044" s="106" t="str">
        <f t="shared" si="362"/>
        <v/>
      </c>
      <c r="AL1044" s="106" t="str">
        <f t="shared" si="363"/>
        <v/>
      </c>
      <c r="AM1044" s="106" t="str">
        <f t="shared" si="364"/>
        <v/>
      </c>
      <c r="AN1044" s="106" t="str">
        <f t="shared" si="365"/>
        <v/>
      </c>
      <c r="AR1044" s="106" t="str">
        <f t="shared" si="366"/>
        <v/>
      </c>
      <c r="AS1044" s="106" t="str">
        <f t="shared" si="367"/>
        <v/>
      </c>
      <c r="AT1044" s="106" t="str">
        <f t="shared" si="368"/>
        <v/>
      </c>
      <c r="AU1044" s="106" t="str">
        <f t="shared" si="369"/>
        <v/>
      </c>
      <c r="AV1044" s="106" t="str">
        <f t="shared" si="370"/>
        <v/>
      </c>
    </row>
    <row r="1045" spans="4:48">
      <c r="D1045" s="159">
        <v>1038</v>
      </c>
      <c r="F1045" s="159" t="str">
        <f t="shared" si="371"/>
        <v/>
      </c>
      <c r="G1045" s="159" t="str">
        <f t="shared" si="371"/>
        <v/>
      </c>
      <c r="H1045" s="159" t="str">
        <f t="shared" si="371"/>
        <v/>
      </c>
      <c r="I1045" s="159" t="str">
        <f t="shared" si="371"/>
        <v/>
      </c>
      <c r="J1045" s="159" t="str">
        <f t="shared" si="371"/>
        <v/>
      </c>
      <c r="K1045" s="292"/>
      <c r="L1045" s="292"/>
      <c r="AC1045" s="300" t="str">
        <f t="shared" si="359"/>
        <v/>
      </c>
      <c r="AD1045" s="300" t="str">
        <f t="shared" si="357"/>
        <v/>
      </c>
      <c r="AE1045" s="300" t="str">
        <f t="shared" si="355"/>
        <v/>
      </c>
      <c r="AF1045" s="300" t="str">
        <f t="shared" si="356"/>
        <v/>
      </c>
      <c r="AI1045" s="63" t="str">
        <f t="shared" si="360"/>
        <v/>
      </c>
      <c r="AJ1045" s="106" t="str">
        <f t="shared" si="361"/>
        <v/>
      </c>
      <c r="AK1045" s="106" t="str">
        <f t="shared" si="362"/>
        <v/>
      </c>
      <c r="AL1045" s="106" t="str">
        <f t="shared" si="363"/>
        <v/>
      </c>
      <c r="AM1045" s="106" t="str">
        <f t="shared" si="364"/>
        <v/>
      </c>
      <c r="AN1045" s="106" t="str">
        <f t="shared" si="365"/>
        <v/>
      </c>
      <c r="AR1045" s="106" t="str">
        <f t="shared" si="366"/>
        <v/>
      </c>
      <c r="AS1045" s="106" t="str">
        <f t="shared" si="367"/>
        <v/>
      </c>
      <c r="AT1045" s="106" t="str">
        <f t="shared" si="368"/>
        <v/>
      </c>
      <c r="AU1045" s="106" t="str">
        <f t="shared" si="369"/>
        <v/>
      </c>
      <c r="AV1045" s="106" t="str">
        <f t="shared" si="370"/>
        <v/>
      </c>
    </row>
    <row r="1046" spans="4:48">
      <c r="D1046" s="159">
        <v>1039</v>
      </c>
      <c r="F1046" s="159" t="str">
        <f t="shared" si="371"/>
        <v/>
      </c>
      <c r="G1046" s="159" t="str">
        <f t="shared" si="371"/>
        <v/>
      </c>
      <c r="H1046" s="159" t="str">
        <f t="shared" si="371"/>
        <v/>
      </c>
      <c r="I1046" s="159" t="str">
        <f t="shared" si="371"/>
        <v/>
      </c>
      <c r="J1046" s="159" t="str">
        <f t="shared" si="371"/>
        <v/>
      </c>
      <c r="K1046" s="292"/>
      <c r="L1046" s="292"/>
      <c r="AC1046" s="300" t="str">
        <f t="shared" si="359"/>
        <v/>
      </c>
      <c r="AD1046" s="300" t="str">
        <f t="shared" si="357"/>
        <v/>
      </c>
      <c r="AE1046" s="300" t="str">
        <f t="shared" si="355"/>
        <v/>
      </c>
      <c r="AF1046" s="300" t="str">
        <f t="shared" si="356"/>
        <v/>
      </c>
      <c r="AI1046" s="63" t="str">
        <f t="shared" si="360"/>
        <v/>
      </c>
      <c r="AJ1046" s="106" t="str">
        <f t="shared" si="361"/>
        <v/>
      </c>
      <c r="AK1046" s="106" t="str">
        <f t="shared" si="362"/>
        <v/>
      </c>
      <c r="AL1046" s="106" t="str">
        <f t="shared" si="363"/>
        <v/>
      </c>
      <c r="AM1046" s="106" t="str">
        <f t="shared" si="364"/>
        <v/>
      </c>
      <c r="AN1046" s="106" t="str">
        <f t="shared" si="365"/>
        <v/>
      </c>
      <c r="AR1046" s="106" t="str">
        <f t="shared" si="366"/>
        <v/>
      </c>
      <c r="AS1046" s="106" t="str">
        <f t="shared" si="367"/>
        <v/>
      </c>
      <c r="AT1046" s="106" t="str">
        <f t="shared" si="368"/>
        <v/>
      </c>
      <c r="AU1046" s="106" t="str">
        <f t="shared" si="369"/>
        <v/>
      </c>
      <c r="AV1046" s="106" t="str">
        <f t="shared" si="370"/>
        <v/>
      </c>
    </row>
    <row r="1047" spans="4:48">
      <c r="D1047" s="159">
        <v>1040</v>
      </c>
      <c r="F1047" s="159" t="str">
        <f t="shared" si="371"/>
        <v/>
      </c>
      <c r="G1047" s="159" t="str">
        <f t="shared" si="371"/>
        <v/>
      </c>
      <c r="H1047" s="159" t="str">
        <f t="shared" si="371"/>
        <v/>
      </c>
      <c r="I1047" s="159" t="str">
        <f t="shared" si="371"/>
        <v/>
      </c>
      <c r="J1047" s="159" t="str">
        <f t="shared" si="371"/>
        <v/>
      </c>
      <c r="K1047" s="292"/>
      <c r="L1047" s="292"/>
      <c r="AC1047" s="300" t="str">
        <f t="shared" si="359"/>
        <v/>
      </c>
      <c r="AD1047" s="300" t="str">
        <f t="shared" si="357"/>
        <v/>
      </c>
      <c r="AE1047" s="300" t="str">
        <f t="shared" si="355"/>
        <v/>
      </c>
      <c r="AF1047" s="300" t="str">
        <f t="shared" si="356"/>
        <v/>
      </c>
      <c r="AI1047" s="63" t="str">
        <f t="shared" si="360"/>
        <v/>
      </c>
      <c r="AJ1047" s="106" t="str">
        <f t="shared" si="361"/>
        <v/>
      </c>
      <c r="AK1047" s="106" t="str">
        <f t="shared" si="362"/>
        <v/>
      </c>
      <c r="AL1047" s="106" t="str">
        <f t="shared" si="363"/>
        <v/>
      </c>
      <c r="AM1047" s="106" t="str">
        <f t="shared" si="364"/>
        <v/>
      </c>
      <c r="AN1047" s="106" t="str">
        <f t="shared" si="365"/>
        <v/>
      </c>
      <c r="AR1047" s="106" t="str">
        <f t="shared" si="366"/>
        <v/>
      </c>
      <c r="AS1047" s="106" t="str">
        <f t="shared" si="367"/>
        <v/>
      </c>
      <c r="AT1047" s="106" t="str">
        <f t="shared" si="368"/>
        <v/>
      </c>
      <c r="AU1047" s="106" t="str">
        <f t="shared" si="369"/>
        <v/>
      </c>
      <c r="AV1047" s="106" t="str">
        <f t="shared" si="370"/>
        <v/>
      </c>
    </row>
    <row r="1048" spans="4:48">
      <c r="D1048" s="159">
        <v>1041</v>
      </c>
      <c r="F1048" s="159" t="str">
        <f t="shared" ref="F1048:J1057" si="372">IF($C$5=0,IF($D1048&gt;$A$5,"",INDIRECT(CONCATENATE("B",RANDBETWEEN(11,$D$5)))),IF($D1048&gt;$A$5,"",$C$3*INDIRECT(CONCATENATE("B",RANDBETWEEN(11,$D$5)))))</f>
        <v/>
      </c>
      <c r="G1048" s="159" t="str">
        <f t="shared" si="372"/>
        <v/>
      </c>
      <c r="H1048" s="159" t="str">
        <f t="shared" si="372"/>
        <v/>
      </c>
      <c r="I1048" s="159" t="str">
        <f t="shared" si="372"/>
        <v/>
      </c>
      <c r="J1048" s="159" t="str">
        <f t="shared" si="372"/>
        <v/>
      </c>
      <c r="K1048" s="292"/>
      <c r="L1048" s="292"/>
      <c r="AC1048" s="300" t="str">
        <f t="shared" si="359"/>
        <v/>
      </c>
      <c r="AD1048" s="300" t="str">
        <f t="shared" si="357"/>
        <v/>
      </c>
      <c r="AE1048" s="300" t="str">
        <f t="shared" si="355"/>
        <v/>
      </c>
      <c r="AF1048" s="300" t="str">
        <f t="shared" si="356"/>
        <v/>
      </c>
      <c r="AI1048" s="63" t="str">
        <f t="shared" si="360"/>
        <v/>
      </c>
      <c r="AJ1048" s="106" t="str">
        <f t="shared" si="361"/>
        <v/>
      </c>
      <c r="AK1048" s="106" t="str">
        <f t="shared" si="362"/>
        <v/>
      </c>
      <c r="AL1048" s="106" t="str">
        <f t="shared" si="363"/>
        <v/>
      </c>
      <c r="AM1048" s="106" t="str">
        <f t="shared" si="364"/>
        <v/>
      </c>
      <c r="AN1048" s="106" t="str">
        <f t="shared" si="365"/>
        <v/>
      </c>
      <c r="AR1048" s="106" t="str">
        <f t="shared" si="366"/>
        <v/>
      </c>
      <c r="AS1048" s="106" t="str">
        <f t="shared" si="367"/>
        <v/>
      </c>
      <c r="AT1048" s="106" t="str">
        <f t="shared" si="368"/>
        <v/>
      </c>
      <c r="AU1048" s="106" t="str">
        <f t="shared" si="369"/>
        <v/>
      </c>
      <c r="AV1048" s="106" t="str">
        <f t="shared" si="370"/>
        <v/>
      </c>
    </row>
    <row r="1049" spans="4:48">
      <c r="D1049" s="159">
        <v>1042</v>
      </c>
      <c r="F1049" s="159" t="str">
        <f t="shared" si="372"/>
        <v/>
      </c>
      <c r="G1049" s="159" t="str">
        <f t="shared" si="372"/>
        <v/>
      </c>
      <c r="H1049" s="159" t="str">
        <f t="shared" si="372"/>
        <v/>
      </c>
      <c r="I1049" s="159" t="str">
        <f t="shared" si="372"/>
        <v/>
      </c>
      <c r="J1049" s="159" t="str">
        <f t="shared" si="372"/>
        <v/>
      </c>
      <c r="K1049" s="292"/>
      <c r="L1049" s="292"/>
      <c r="AC1049" s="300" t="str">
        <f t="shared" si="359"/>
        <v/>
      </c>
      <c r="AD1049" s="300" t="str">
        <f t="shared" si="357"/>
        <v/>
      </c>
      <c r="AE1049" s="300" t="str">
        <f t="shared" si="355"/>
        <v/>
      </c>
      <c r="AF1049" s="300" t="str">
        <f t="shared" si="356"/>
        <v/>
      </c>
      <c r="AI1049" s="63" t="str">
        <f t="shared" si="360"/>
        <v/>
      </c>
      <c r="AJ1049" s="106" t="str">
        <f t="shared" si="361"/>
        <v/>
      </c>
      <c r="AK1049" s="106" t="str">
        <f t="shared" si="362"/>
        <v/>
      </c>
      <c r="AL1049" s="106" t="str">
        <f t="shared" si="363"/>
        <v/>
      </c>
      <c r="AM1049" s="106" t="str">
        <f t="shared" si="364"/>
        <v/>
      </c>
      <c r="AN1049" s="106" t="str">
        <f t="shared" si="365"/>
        <v/>
      </c>
      <c r="AR1049" s="106" t="str">
        <f t="shared" si="366"/>
        <v/>
      </c>
      <c r="AS1049" s="106" t="str">
        <f t="shared" si="367"/>
        <v/>
      </c>
      <c r="AT1049" s="106" t="str">
        <f t="shared" si="368"/>
        <v/>
      </c>
      <c r="AU1049" s="106" t="str">
        <f t="shared" si="369"/>
        <v/>
      </c>
      <c r="AV1049" s="106" t="str">
        <f t="shared" si="370"/>
        <v/>
      </c>
    </row>
    <row r="1050" spans="4:48">
      <c r="D1050" s="159">
        <v>1043</v>
      </c>
      <c r="F1050" s="159" t="str">
        <f t="shared" si="372"/>
        <v/>
      </c>
      <c r="G1050" s="159" t="str">
        <f t="shared" si="372"/>
        <v/>
      </c>
      <c r="H1050" s="159" t="str">
        <f t="shared" si="372"/>
        <v/>
      </c>
      <c r="I1050" s="159" t="str">
        <f t="shared" si="372"/>
        <v/>
      </c>
      <c r="J1050" s="159" t="str">
        <f t="shared" si="372"/>
        <v/>
      </c>
      <c r="K1050" s="292"/>
      <c r="L1050" s="292"/>
      <c r="AC1050" s="300" t="str">
        <f t="shared" si="359"/>
        <v/>
      </c>
      <c r="AD1050" s="300" t="str">
        <f t="shared" si="357"/>
        <v/>
      </c>
      <c r="AE1050" s="300" t="str">
        <f t="shared" si="355"/>
        <v/>
      </c>
      <c r="AF1050" s="300" t="str">
        <f t="shared" si="356"/>
        <v/>
      </c>
      <c r="AI1050" s="63" t="str">
        <f t="shared" si="360"/>
        <v/>
      </c>
      <c r="AJ1050" s="106" t="str">
        <f t="shared" si="361"/>
        <v/>
      </c>
      <c r="AK1050" s="106" t="str">
        <f t="shared" si="362"/>
        <v/>
      </c>
      <c r="AL1050" s="106" t="str">
        <f t="shared" si="363"/>
        <v/>
      </c>
      <c r="AM1050" s="106" t="str">
        <f t="shared" si="364"/>
        <v/>
      </c>
      <c r="AN1050" s="106" t="str">
        <f t="shared" si="365"/>
        <v/>
      </c>
      <c r="AR1050" s="106" t="str">
        <f t="shared" si="366"/>
        <v/>
      </c>
      <c r="AS1050" s="106" t="str">
        <f t="shared" si="367"/>
        <v/>
      </c>
      <c r="AT1050" s="106" t="str">
        <f t="shared" si="368"/>
        <v/>
      </c>
      <c r="AU1050" s="106" t="str">
        <f t="shared" si="369"/>
        <v/>
      </c>
      <c r="AV1050" s="106" t="str">
        <f t="shared" si="370"/>
        <v/>
      </c>
    </row>
    <row r="1051" spans="4:48">
      <c r="D1051" s="159">
        <v>1044</v>
      </c>
      <c r="F1051" s="159" t="str">
        <f t="shared" si="372"/>
        <v/>
      </c>
      <c r="G1051" s="159" t="str">
        <f t="shared" si="372"/>
        <v/>
      </c>
      <c r="H1051" s="159" t="str">
        <f t="shared" si="372"/>
        <v/>
      </c>
      <c r="I1051" s="159" t="str">
        <f t="shared" si="372"/>
        <v/>
      </c>
      <c r="J1051" s="159" t="str">
        <f t="shared" si="372"/>
        <v/>
      </c>
      <c r="K1051" s="292"/>
      <c r="L1051" s="292"/>
      <c r="AC1051" s="300" t="str">
        <f t="shared" si="359"/>
        <v/>
      </c>
      <c r="AD1051" s="300" t="str">
        <f t="shared" si="357"/>
        <v/>
      </c>
      <c r="AE1051" s="300" t="str">
        <f t="shared" si="355"/>
        <v/>
      </c>
      <c r="AF1051" s="300" t="str">
        <f t="shared" si="356"/>
        <v/>
      </c>
      <c r="AI1051" s="63" t="str">
        <f t="shared" si="360"/>
        <v/>
      </c>
      <c r="AJ1051" s="106" t="str">
        <f t="shared" si="361"/>
        <v/>
      </c>
      <c r="AK1051" s="106" t="str">
        <f t="shared" si="362"/>
        <v/>
      </c>
      <c r="AL1051" s="106" t="str">
        <f t="shared" si="363"/>
        <v/>
      </c>
      <c r="AM1051" s="106" t="str">
        <f t="shared" si="364"/>
        <v/>
      </c>
      <c r="AN1051" s="106" t="str">
        <f t="shared" si="365"/>
        <v/>
      </c>
      <c r="AR1051" s="106" t="str">
        <f t="shared" si="366"/>
        <v/>
      </c>
      <c r="AS1051" s="106" t="str">
        <f t="shared" si="367"/>
        <v/>
      </c>
      <c r="AT1051" s="106" t="str">
        <f t="shared" si="368"/>
        <v/>
      </c>
      <c r="AU1051" s="106" t="str">
        <f t="shared" si="369"/>
        <v/>
      </c>
      <c r="AV1051" s="106" t="str">
        <f t="shared" si="370"/>
        <v/>
      </c>
    </row>
    <row r="1052" spans="4:48">
      <c r="D1052" s="159">
        <v>1045</v>
      </c>
      <c r="F1052" s="159" t="str">
        <f t="shared" si="372"/>
        <v/>
      </c>
      <c r="G1052" s="159" t="str">
        <f t="shared" si="372"/>
        <v/>
      </c>
      <c r="H1052" s="159" t="str">
        <f t="shared" si="372"/>
        <v/>
      </c>
      <c r="I1052" s="159" t="str">
        <f t="shared" si="372"/>
        <v/>
      </c>
      <c r="J1052" s="159" t="str">
        <f t="shared" si="372"/>
        <v/>
      </c>
      <c r="K1052" s="292"/>
      <c r="L1052" s="292"/>
      <c r="AC1052" s="300" t="str">
        <f t="shared" si="359"/>
        <v/>
      </c>
      <c r="AD1052" s="300" t="str">
        <f t="shared" si="357"/>
        <v/>
      </c>
      <c r="AE1052" s="300" t="str">
        <f t="shared" si="355"/>
        <v/>
      </c>
      <c r="AF1052" s="300" t="str">
        <f t="shared" si="356"/>
        <v/>
      </c>
      <c r="AI1052" s="63" t="str">
        <f t="shared" si="360"/>
        <v/>
      </c>
      <c r="AJ1052" s="106" t="str">
        <f t="shared" si="361"/>
        <v/>
      </c>
      <c r="AK1052" s="106" t="str">
        <f t="shared" si="362"/>
        <v/>
      </c>
      <c r="AL1052" s="106" t="str">
        <f t="shared" si="363"/>
        <v/>
      </c>
      <c r="AM1052" s="106" t="str">
        <f t="shared" si="364"/>
        <v/>
      </c>
      <c r="AN1052" s="106" t="str">
        <f t="shared" si="365"/>
        <v/>
      </c>
      <c r="AR1052" s="106" t="str">
        <f t="shared" si="366"/>
        <v/>
      </c>
      <c r="AS1052" s="106" t="str">
        <f t="shared" si="367"/>
        <v/>
      </c>
      <c r="AT1052" s="106" t="str">
        <f t="shared" si="368"/>
        <v/>
      </c>
      <c r="AU1052" s="106" t="str">
        <f t="shared" si="369"/>
        <v/>
      </c>
      <c r="AV1052" s="106" t="str">
        <f t="shared" si="370"/>
        <v/>
      </c>
    </row>
    <row r="1053" spans="4:48">
      <c r="D1053" s="159">
        <v>1046</v>
      </c>
      <c r="F1053" s="159" t="str">
        <f t="shared" si="372"/>
        <v/>
      </c>
      <c r="G1053" s="159" t="str">
        <f t="shared" si="372"/>
        <v/>
      </c>
      <c r="H1053" s="159" t="str">
        <f t="shared" si="372"/>
        <v/>
      </c>
      <c r="I1053" s="159" t="str">
        <f t="shared" si="372"/>
        <v/>
      </c>
      <c r="J1053" s="159" t="str">
        <f t="shared" si="372"/>
        <v/>
      </c>
      <c r="K1053" s="292"/>
      <c r="L1053" s="292"/>
      <c r="AC1053" s="300" t="str">
        <f t="shared" si="359"/>
        <v/>
      </c>
      <c r="AD1053" s="300" t="str">
        <f t="shared" si="357"/>
        <v/>
      </c>
      <c r="AE1053" s="300" t="str">
        <f t="shared" si="355"/>
        <v/>
      </c>
      <c r="AF1053" s="300" t="str">
        <f t="shared" si="356"/>
        <v/>
      </c>
      <c r="AI1053" s="63" t="str">
        <f t="shared" si="360"/>
        <v/>
      </c>
      <c r="AJ1053" s="106" t="str">
        <f t="shared" si="361"/>
        <v/>
      </c>
      <c r="AK1053" s="106" t="str">
        <f t="shared" si="362"/>
        <v/>
      </c>
      <c r="AL1053" s="106" t="str">
        <f t="shared" si="363"/>
        <v/>
      </c>
      <c r="AM1053" s="106" t="str">
        <f t="shared" si="364"/>
        <v/>
      </c>
      <c r="AN1053" s="106" t="str">
        <f t="shared" si="365"/>
        <v/>
      </c>
      <c r="AR1053" s="106" t="str">
        <f t="shared" si="366"/>
        <v/>
      </c>
      <c r="AS1053" s="106" t="str">
        <f t="shared" si="367"/>
        <v/>
      </c>
      <c r="AT1053" s="106" t="str">
        <f t="shared" si="368"/>
        <v/>
      </c>
      <c r="AU1053" s="106" t="str">
        <f t="shared" si="369"/>
        <v/>
      </c>
      <c r="AV1053" s="106" t="str">
        <f t="shared" si="370"/>
        <v/>
      </c>
    </row>
    <row r="1054" spans="4:48">
      <c r="D1054" s="159">
        <v>1047</v>
      </c>
      <c r="F1054" s="159" t="str">
        <f t="shared" si="372"/>
        <v/>
      </c>
      <c r="G1054" s="159" t="str">
        <f t="shared" si="372"/>
        <v/>
      </c>
      <c r="H1054" s="159" t="str">
        <f t="shared" si="372"/>
        <v/>
      </c>
      <c r="I1054" s="159" t="str">
        <f t="shared" si="372"/>
        <v/>
      </c>
      <c r="J1054" s="159" t="str">
        <f t="shared" si="372"/>
        <v/>
      </c>
      <c r="K1054" s="292"/>
      <c r="L1054" s="292"/>
      <c r="AC1054" s="300" t="str">
        <f t="shared" si="359"/>
        <v/>
      </c>
      <c r="AD1054" s="300" t="str">
        <f t="shared" si="357"/>
        <v/>
      </c>
      <c r="AE1054" s="300" t="str">
        <f t="shared" si="355"/>
        <v/>
      </c>
      <c r="AF1054" s="300" t="str">
        <f t="shared" si="356"/>
        <v/>
      </c>
      <c r="AI1054" s="63" t="str">
        <f t="shared" si="360"/>
        <v/>
      </c>
      <c r="AJ1054" s="106" t="str">
        <f t="shared" si="361"/>
        <v/>
      </c>
      <c r="AK1054" s="106" t="str">
        <f t="shared" si="362"/>
        <v/>
      </c>
      <c r="AL1054" s="106" t="str">
        <f t="shared" si="363"/>
        <v/>
      </c>
      <c r="AM1054" s="106" t="str">
        <f t="shared" si="364"/>
        <v/>
      </c>
      <c r="AN1054" s="106" t="str">
        <f t="shared" si="365"/>
        <v/>
      </c>
      <c r="AR1054" s="106" t="str">
        <f t="shared" si="366"/>
        <v/>
      </c>
      <c r="AS1054" s="106" t="str">
        <f t="shared" si="367"/>
        <v/>
      </c>
      <c r="AT1054" s="106" t="str">
        <f t="shared" si="368"/>
        <v/>
      </c>
      <c r="AU1054" s="106" t="str">
        <f t="shared" si="369"/>
        <v/>
      </c>
      <c r="AV1054" s="106" t="str">
        <f t="shared" si="370"/>
        <v/>
      </c>
    </row>
    <row r="1055" spans="4:48">
      <c r="D1055" s="159">
        <v>1048</v>
      </c>
      <c r="F1055" s="159" t="str">
        <f t="shared" si="372"/>
        <v/>
      </c>
      <c r="G1055" s="159" t="str">
        <f t="shared" si="372"/>
        <v/>
      </c>
      <c r="H1055" s="159" t="str">
        <f t="shared" si="372"/>
        <v/>
      </c>
      <c r="I1055" s="159" t="str">
        <f t="shared" si="372"/>
        <v/>
      </c>
      <c r="J1055" s="159" t="str">
        <f t="shared" si="372"/>
        <v/>
      </c>
      <c r="K1055" s="292"/>
      <c r="L1055" s="292"/>
      <c r="AC1055" s="300" t="str">
        <f t="shared" si="359"/>
        <v/>
      </c>
      <c r="AD1055" s="300" t="str">
        <f t="shared" si="357"/>
        <v/>
      </c>
      <c r="AE1055" s="300" t="str">
        <f t="shared" si="355"/>
        <v/>
      </c>
      <c r="AF1055" s="300" t="str">
        <f t="shared" si="356"/>
        <v/>
      </c>
      <c r="AI1055" s="63" t="str">
        <f t="shared" si="360"/>
        <v/>
      </c>
      <c r="AJ1055" s="106" t="str">
        <f t="shared" si="361"/>
        <v/>
      </c>
      <c r="AK1055" s="106" t="str">
        <f t="shared" si="362"/>
        <v/>
      </c>
      <c r="AL1055" s="106" t="str">
        <f t="shared" si="363"/>
        <v/>
      </c>
      <c r="AM1055" s="106" t="str">
        <f t="shared" si="364"/>
        <v/>
      </c>
      <c r="AN1055" s="106" t="str">
        <f t="shared" si="365"/>
        <v/>
      </c>
      <c r="AR1055" s="106" t="str">
        <f t="shared" si="366"/>
        <v/>
      </c>
      <c r="AS1055" s="106" t="str">
        <f t="shared" si="367"/>
        <v/>
      </c>
      <c r="AT1055" s="106" t="str">
        <f t="shared" si="368"/>
        <v/>
      </c>
      <c r="AU1055" s="106" t="str">
        <f t="shared" si="369"/>
        <v/>
      </c>
      <c r="AV1055" s="106" t="str">
        <f t="shared" si="370"/>
        <v/>
      </c>
    </row>
    <row r="1056" spans="4:48">
      <c r="D1056" s="159">
        <v>1049</v>
      </c>
      <c r="F1056" s="159" t="str">
        <f t="shared" si="372"/>
        <v/>
      </c>
      <c r="G1056" s="159" t="str">
        <f t="shared" si="372"/>
        <v/>
      </c>
      <c r="H1056" s="159" t="str">
        <f t="shared" si="372"/>
        <v/>
      </c>
      <c r="I1056" s="159" t="str">
        <f t="shared" si="372"/>
        <v/>
      </c>
      <c r="J1056" s="159" t="str">
        <f t="shared" si="372"/>
        <v/>
      </c>
      <c r="K1056" s="292"/>
      <c r="L1056" s="292"/>
      <c r="AC1056" s="300" t="str">
        <f t="shared" si="359"/>
        <v/>
      </c>
      <c r="AD1056" s="300" t="str">
        <f t="shared" si="357"/>
        <v/>
      </c>
      <c r="AE1056" s="300" t="str">
        <f t="shared" si="355"/>
        <v/>
      </c>
      <c r="AF1056" s="300" t="str">
        <f t="shared" si="356"/>
        <v/>
      </c>
      <c r="AI1056" s="63" t="str">
        <f t="shared" si="360"/>
        <v/>
      </c>
      <c r="AJ1056" s="106" t="str">
        <f t="shared" si="361"/>
        <v/>
      </c>
      <c r="AK1056" s="106" t="str">
        <f t="shared" si="362"/>
        <v/>
      </c>
      <c r="AL1056" s="106" t="str">
        <f t="shared" si="363"/>
        <v/>
      </c>
      <c r="AM1056" s="106" t="str">
        <f t="shared" si="364"/>
        <v/>
      </c>
      <c r="AN1056" s="106" t="str">
        <f t="shared" si="365"/>
        <v/>
      </c>
      <c r="AR1056" s="106" t="str">
        <f t="shared" si="366"/>
        <v/>
      </c>
      <c r="AS1056" s="106" t="str">
        <f t="shared" si="367"/>
        <v/>
      </c>
      <c r="AT1056" s="106" t="str">
        <f t="shared" si="368"/>
        <v/>
      </c>
      <c r="AU1056" s="106" t="str">
        <f t="shared" si="369"/>
        <v/>
      </c>
      <c r="AV1056" s="106" t="str">
        <f t="shared" si="370"/>
        <v/>
      </c>
    </row>
    <row r="1057" spans="4:48">
      <c r="D1057" s="159">
        <v>1050</v>
      </c>
      <c r="F1057" s="159" t="str">
        <f t="shared" si="372"/>
        <v/>
      </c>
      <c r="G1057" s="159" t="str">
        <f t="shared" si="372"/>
        <v/>
      </c>
      <c r="H1057" s="159" t="str">
        <f t="shared" si="372"/>
        <v/>
      </c>
      <c r="I1057" s="159" t="str">
        <f t="shared" si="372"/>
        <v/>
      </c>
      <c r="J1057" s="159" t="str">
        <f t="shared" si="372"/>
        <v/>
      </c>
      <c r="K1057" s="292"/>
      <c r="L1057" s="292"/>
      <c r="AC1057" s="300" t="str">
        <f t="shared" si="359"/>
        <v/>
      </c>
      <c r="AD1057" s="300" t="str">
        <f t="shared" si="357"/>
        <v/>
      </c>
      <c r="AE1057" s="300" t="str">
        <f t="shared" si="355"/>
        <v/>
      </c>
      <c r="AF1057" s="300" t="str">
        <f t="shared" si="356"/>
        <v/>
      </c>
      <c r="AI1057" s="63" t="str">
        <f t="shared" si="360"/>
        <v/>
      </c>
      <c r="AJ1057" s="106" t="str">
        <f t="shared" si="361"/>
        <v/>
      </c>
      <c r="AK1057" s="106" t="str">
        <f t="shared" si="362"/>
        <v/>
      </c>
      <c r="AL1057" s="106" t="str">
        <f t="shared" si="363"/>
        <v/>
      </c>
      <c r="AM1057" s="106" t="str">
        <f t="shared" si="364"/>
        <v/>
      </c>
      <c r="AN1057" s="106" t="str">
        <f t="shared" si="365"/>
        <v/>
      </c>
      <c r="AR1057" s="106" t="str">
        <f t="shared" si="366"/>
        <v/>
      </c>
      <c r="AS1057" s="106" t="str">
        <f t="shared" si="367"/>
        <v/>
      </c>
      <c r="AT1057" s="106" t="str">
        <f t="shared" si="368"/>
        <v/>
      </c>
      <c r="AU1057" s="106" t="str">
        <f t="shared" si="369"/>
        <v/>
      </c>
      <c r="AV1057" s="106" t="str">
        <f t="shared" si="370"/>
        <v/>
      </c>
    </row>
    <row r="1058" spans="4:48">
      <c r="D1058" s="159">
        <v>1051</v>
      </c>
      <c r="F1058" s="159" t="str">
        <f t="shared" ref="F1058:J1067" si="373">IF($C$5=0,IF($D1058&gt;$A$5,"",INDIRECT(CONCATENATE("B",RANDBETWEEN(11,$D$5)))),IF($D1058&gt;$A$5,"",$C$3*INDIRECT(CONCATENATE("B",RANDBETWEEN(11,$D$5)))))</f>
        <v/>
      </c>
      <c r="G1058" s="159" t="str">
        <f t="shared" si="373"/>
        <v/>
      </c>
      <c r="H1058" s="159" t="str">
        <f t="shared" si="373"/>
        <v/>
      </c>
      <c r="I1058" s="159" t="str">
        <f t="shared" si="373"/>
        <v/>
      </c>
      <c r="J1058" s="159" t="str">
        <f t="shared" si="373"/>
        <v/>
      </c>
      <c r="K1058" s="292"/>
      <c r="L1058" s="292"/>
      <c r="AC1058" s="300" t="str">
        <f t="shared" si="359"/>
        <v/>
      </c>
      <c r="AD1058" s="300" t="str">
        <f t="shared" si="357"/>
        <v/>
      </c>
      <c r="AE1058" s="300" t="str">
        <f t="shared" si="355"/>
        <v/>
      </c>
      <c r="AF1058" s="300" t="str">
        <f t="shared" si="356"/>
        <v/>
      </c>
      <c r="AI1058" s="63" t="str">
        <f t="shared" si="360"/>
        <v/>
      </c>
      <c r="AJ1058" s="106" t="str">
        <f t="shared" si="361"/>
        <v/>
      </c>
      <c r="AK1058" s="106" t="str">
        <f t="shared" si="362"/>
        <v/>
      </c>
      <c r="AL1058" s="106" t="str">
        <f t="shared" si="363"/>
        <v/>
      </c>
      <c r="AM1058" s="106" t="str">
        <f t="shared" si="364"/>
        <v/>
      </c>
      <c r="AN1058" s="106" t="str">
        <f t="shared" si="365"/>
        <v/>
      </c>
      <c r="AR1058" s="106" t="str">
        <f t="shared" si="366"/>
        <v/>
      </c>
      <c r="AS1058" s="106" t="str">
        <f t="shared" si="367"/>
        <v/>
      </c>
      <c r="AT1058" s="106" t="str">
        <f t="shared" si="368"/>
        <v/>
      </c>
      <c r="AU1058" s="106" t="str">
        <f t="shared" si="369"/>
        <v/>
      </c>
      <c r="AV1058" s="106" t="str">
        <f t="shared" si="370"/>
        <v/>
      </c>
    </row>
    <row r="1059" spans="4:48">
      <c r="D1059" s="159">
        <v>1052</v>
      </c>
      <c r="F1059" s="159" t="str">
        <f t="shared" si="373"/>
        <v/>
      </c>
      <c r="G1059" s="159" t="str">
        <f t="shared" si="373"/>
        <v/>
      </c>
      <c r="H1059" s="159" t="str">
        <f t="shared" si="373"/>
        <v/>
      </c>
      <c r="I1059" s="159" t="str">
        <f t="shared" si="373"/>
        <v/>
      </c>
      <c r="J1059" s="159" t="str">
        <f t="shared" si="373"/>
        <v/>
      </c>
      <c r="K1059" s="292"/>
      <c r="L1059" s="292"/>
      <c r="AC1059" s="300" t="str">
        <f t="shared" si="359"/>
        <v/>
      </c>
      <c r="AD1059" s="300" t="str">
        <f t="shared" si="357"/>
        <v/>
      </c>
      <c r="AE1059" s="300" t="str">
        <f t="shared" si="355"/>
        <v/>
      </c>
      <c r="AF1059" s="300" t="str">
        <f t="shared" si="356"/>
        <v/>
      </c>
      <c r="AI1059" s="63" t="str">
        <f t="shared" si="360"/>
        <v/>
      </c>
      <c r="AJ1059" s="106" t="str">
        <f t="shared" si="361"/>
        <v/>
      </c>
      <c r="AK1059" s="106" t="str">
        <f t="shared" si="362"/>
        <v/>
      </c>
      <c r="AL1059" s="106" t="str">
        <f t="shared" si="363"/>
        <v/>
      </c>
      <c r="AM1059" s="106" t="str">
        <f t="shared" si="364"/>
        <v/>
      </c>
      <c r="AN1059" s="106" t="str">
        <f t="shared" si="365"/>
        <v/>
      </c>
      <c r="AR1059" s="106" t="str">
        <f t="shared" si="366"/>
        <v/>
      </c>
      <c r="AS1059" s="106" t="str">
        <f t="shared" si="367"/>
        <v/>
      </c>
      <c r="AT1059" s="106" t="str">
        <f t="shared" si="368"/>
        <v/>
      </c>
      <c r="AU1059" s="106" t="str">
        <f t="shared" si="369"/>
        <v/>
      </c>
      <c r="AV1059" s="106" t="str">
        <f t="shared" si="370"/>
        <v/>
      </c>
    </row>
    <row r="1060" spans="4:48">
      <c r="D1060" s="159">
        <v>1053</v>
      </c>
      <c r="F1060" s="159" t="str">
        <f t="shared" si="373"/>
        <v/>
      </c>
      <c r="G1060" s="159" t="str">
        <f t="shared" si="373"/>
        <v/>
      </c>
      <c r="H1060" s="159" t="str">
        <f t="shared" si="373"/>
        <v/>
      </c>
      <c r="I1060" s="159" t="str">
        <f t="shared" si="373"/>
        <v/>
      </c>
      <c r="J1060" s="159" t="str">
        <f t="shared" si="373"/>
        <v/>
      </c>
      <c r="K1060" s="292"/>
      <c r="L1060" s="292"/>
      <c r="AC1060" s="300" t="str">
        <f t="shared" si="359"/>
        <v/>
      </c>
      <c r="AD1060" s="300" t="str">
        <f t="shared" si="357"/>
        <v/>
      </c>
      <c r="AE1060" s="300" t="str">
        <f t="shared" si="355"/>
        <v/>
      </c>
      <c r="AF1060" s="300" t="str">
        <f t="shared" si="356"/>
        <v/>
      </c>
      <c r="AI1060" s="63" t="str">
        <f t="shared" si="360"/>
        <v/>
      </c>
      <c r="AJ1060" s="106" t="str">
        <f t="shared" si="361"/>
        <v/>
      </c>
      <c r="AK1060" s="106" t="str">
        <f t="shared" si="362"/>
        <v/>
      </c>
      <c r="AL1060" s="106" t="str">
        <f t="shared" si="363"/>
        <v/>
      </c>
      <c r="AM1060" s="106" t="str">
        <f t="shared" si="364"/>
        <v/>
      </c>
      <c r="AN1060" s="106" t="str">
        <f t="shared" si="365"/>
        <v/>
      </c>
      <c r="AR1060" s="106" t="str">
        <f t="shared" si="366"/>
        <v/>
      </c>
      <c r="AS1060" s="106" t="str">
        <f t="shared" si="367"/>
        <v/>
      </c>
      <c r="AT1060" s="106" t="str">
        <f t="shared" si="368"/>
        <v/>
      </c>
      <c r="AU1060" s="106" t="str">
        <f t="shared" si="369"/>
        <v/>
      </c>
      <c r="AV1060" s="106" t="str">
        <f t="shared" si="370"/>
        <v/>
      </c>
    </row>
    <row r="1061" spans="4:48">
      <c r="D1061" s="159">
        <v>1054</v>
      </c>
      <c r="F1061" s="159" t="str">
        <f t="shared" si="373"/>
        <v/>
      </c>
      <c r="G1061" s="159" t="str">
        <f t="shared" si="373"/>
        <v/>
      </c>
      <c r="H1061" s="159" t="str">
        <f t="shared" si="373"/>
        <v/>
      </c>
      <c r="I1061" s="159" t="str">
        <f t="shared" si="373"/>
        <v/>
      </c>
      <c r="J1061" s="159" t="str">
        <f t="shared" si="373"/>
        <v/>
      </c>
      <c r="K1061" s="292"/>
      <c r="L1061" s="292"/>
      <c r="AC1061" s="300" t="str">
        <f t="shared" si="359"/>
        <v/>
      </c>
      <c r="AD1061" s="300" t="str">
        <f t="shared" si="357"/>
        <v/>
      </c>
      <c r="AE1061" s="300" t="str">
        <f t="shared" si="355"/>
        <v/>
      </c>
      <c r="AF1061" s="300" t="str">
        <f t="shared" si="356"/>
        <v/>
      </c>
      <c r="AI1061" s="63" t="str">
        <f t="shared" si="360"/>
        <v/>
      </c>
      <c r="AJ1061" s="106" t="str">
        <f t="shared" si="361"/>
        <v/>
      </c>
      <c r="AK1061" s="106" t="str">
        <f t="shared" si="362"/>
        <v/>
      </c>
      <c r="AL1061" s="106" t="str">
        <f t="shared" si="363"/>
        <v/>
      </c>
      <c r="AM1061" s="106" t="str">
        <f t="shared" si="364"/>
        <v/>
      </c>
      <c r="AN1061" s="106" t="str">
        <f t="shared" si="365"/>
        <v/>
      </c>
      <c r="AR1061" s="106" t="str">
        <f t="shared" si="366"/>
        <v/>
      </c>
      <c r="AS1061" s="106" t="str">
        <f t="shared" si="367"/>
        <v/>
      </c>
      <c r="AT1061" s="106" t="str">
        <f t="shared" si="368"/>
        <v/>
      </c>
      <c r="AU1061" s="106" t="str">
        <f t="shared" si="369"/>
        <v/>
      </c>
      <c r="AV1061" s="106" t="str">
        <f t="shared" si="370"/>
        <v/>
      </c>
    </row>
    <row r="1062" spans="4:48">
      <c r="D1062" s="159">
        <v>1055</v>
      </c>
      <c r="F1062" s="159" t="str">
        <f t="shared" si="373"/>
        <v/>
      </c>
      <c r="G1062" s="159" t="str">
        <f t="shared" si="373"/>
        <v/>
      </c>
      <c r="H1062" s="159" t="str">
        <f t="shared" si="373"/>
        <v/>
      </c>
      <c r="I1062" s="159" t="str">
        <f t="shared" si="373"/>
        <v/>
      </c>
      <c r="J1062" s="159" t="str">
        <f t="shared" si="373"/>
        <v/>
      </c>
      <c r="K1062" s="292"/>
      <c r="L1062" s="292"/>
      <c r="AC1062" s="300" t="str">
        <f t="shared" si="359"/>
        <v/>
      </c>
      <c r="AD1062" s="300" t="str">
        <f t="shared" si="357"/>
        <v/>
      </c>
      <c r="AE1062" s="300" t="str">
        <f t="shared" si="355"/>
        <v/>
      </c>
      <c r="AF1062" s="300" t="str">
        <f t="shared" si="356"/>
        <v/>
      </c>
      <c r="AI1062" s="63" t="str">
        <f t="shared" si="360"/>
        <v/>
      </c>
      <c r="AJ1062" s="106" t="str">
        <f t="shared" si="361"/>
        <v/>
      </c>
      <c r="AK1062" s="106" t="str">
        <f t="shared" si="362"/>
        <v/>
      </c>
      <c r="AL1062" s="106" t="str">
        <f t="shared" si="363"/>
        <v/>
      </c>
      <c r="AM1062" s="106" t="str">
        <f t="shared" si="364"/>
        <v/>
      </c>
      <c r="AN1062" s="106" t="str">
        <f t="shared" si="365"/>
        <v/>
      </c>
      <c r="AR1062" s="106" t="str">
        <f t="shared" si="366"/>
        <v/>
      </c>
      <c r="AS1062" s="106" t="str">
        <f t="shared" si="367"/>
        <v/>
      </c>
      <c r="AT1062" s="106" t="str">
        <f t="shared" si="368"/>
        <v/>
      </c>
      <c r="AU1062" s="106" t="str">
        <f t="shared" si="369"/>
        <v/>
      </c>
      <c r="AV1062" s="106" t="str">
        <f t="shared" si="370"/>
        <v/>
      </c>
    </row>
    <row r="1063" spans="4:48">
      <c r="D1063" s="159">
        <v>1056</v>
      </c>
      <c r="F1063" s="159" t="str">
        <f t="shared" si="373"/>
        <v/>
      </c>
      <c r="G1063" s="159" t="str">
        <f t="shared" si="373"/>
        <v/>
      </c>
      <c r="H1063" s="159" t="str">
        <f t="shared" si="373"/>
        <v/>
      </c>
      <c r="I1063" s="159" t="str">
        <f t="shared" si="373"/>
        <v/>
      </c>
      <c r="J1063" s="159" t="str">
        <f t="shared" si="373"/>
        <v/>
      </c>
      <c r="K1063" s="292"/>
      <c r="L1063" s="292"/>
      <c r="AC1063" s="300" t="str">
        <f t="shared" si="359"/>
        <v/>
      </c>
      <c r="AD1063" s="300" t="str">
        <f t="shared" si="357"/>
        <v/>
      </c>
      <c r="AE1063" s="300" t="str">
        <f t="shared" si="355"/>
        <v/>
      </c>
      <c r="AF1063" s="300" t="str">
        <f t="shared" si="356"/>
        <v/>
      </c>
      <c r="AI1063" s="63" t="str">
        <f t="shared" si="360"/>
        <v/>
      </c>
      <c r="AJ1063" s="106" t="str">
        <f t="shared" si="361"/>
        <v/>
      </c>
      <c r="AK1063" s="106" t="str">
        <f t="shared" si="362"/>
        <v/>
      </c>
      <c r="AL1063" s="106" t="str">
        <f t="shared" si="363"/>
        <v/>
      </c>
      <c r="AM1063" s="106" t="str">
        <f t="shared" si="364"/>
        <v/>
      </c>
      <c r="AN1063" s="106" t="str">
        <f t="shared" si="365"/>
        <v/>
      </c>
      <c r="AR1063" s="106" t="str">
        <f t="shared" si="366"/>
        <v/>
      </c>
      <c r="AS1063" s="106" t="str">
        <f t="shared" si="367"/>
        <v/>
      </c>
      <c r="AT1063" s="106" t="str">
        <f t="shared" si="368"/>
        <v/>
      </c>
      <c r="AU1063" s="106" t="str">
        <f t="shared" si="369"/>
        <v/>
      </c>
      <c r="AV1063" s="106" t="str">
        <f t="shared" si="370"/>
        <v/>
      </c>
    </row>
    <row r="1064" spans="4:48">
      <c r="D1064" s="159">
        <v>1057</v>
      </c>
      <c r="F1064" s="159" t="str">
        <f t="shared" si="373"/>
        <v/>
      </c>
      <c r="G1064" s="159" t="str">
        <f t="shared" si="373"/>
        <v/>
      </c>
      <c r="H1064" s="159" t="str">
        <f t="shared" si="373"/>
        <v/>
      </c>
      <c r="I1064" s="159" t="str">
        <f t="shared" si="373"/>
        <v/>
      </c>
      <c r="J1064" s="159" t="str">
        <f t="shared" si="373"/>
        <v/>
      </c>
      <c r="K1064" s="292"/>
      <c r="L1064" s="292"/>
      <c r="AC1064" s="300" t="str">
        <f t="shared" si="359"/>
        <v/>
      </c>
      <c r="AD1064" s="300" t="str">
        <f t="shared" si="357"/>
        <v/>
      </c>
      <c r="AE1064" s="300" t="str">
        <f t="shared" si="355"/>
        <v/>
      </c>
      <c r="AF1064" s="300" t="str">
        <f t="shared" si="356"/>
        <v/>
      </c>
      <c r="AI1064" s="63" t="str">
        <f t="shared" si="360"/>
        <v/>
      </c>
      <c r="AJ1064" s="106" t="str">
        <f t="shared" si="361"/>
        <v/>
      </c>
      <c r="AK1064" s="106" t="str">
        <f t="shared" si="362"/>
        <v/>
      </c>
      <c r="AL1064" s="106" t="str">
        <f t="shared" si="363"/>
        <v/>
      </c>
      <c r="AM1064" s="106" t="str">
        <f t="shared" si="364"/>
        <v/>
      </c>
      <c r="AN1064" s="106" t="str">
        <f t="shared" si="365"/>
        <v/>
      </c>
      <c r="AR1064" s="106" t="str">
        <f t="shared" si="366"/>
        <v/>
      </c>
      <c r="AS1064" s="106" t="str">
        <f t="shared" si="367"/>
        <v/>
      </c>
      <c r="AT1064" s="106" t="str">
        <f t="shared" si="368"/>
        <v/>
      </c>
      <c r="AU1064" s="106" t="str">
        <f t="shared" si="369"/>
        <v/>
      </c>
      <c r="AV1064" s="106" t="str">
        <f t="shared" si="370"/>
        <v/>
      </c>
    </row>
    <row r="1065" spans="4:48">
      <c r="D1065" s="159">
        <v>1058</v>
      </c>
      <c r="F1065" s="159" t="str">
        <f t="shared" si="373"/>
        <v/>
      </c>
      <c r="G1065" s="159" t="str">
        <f t="shared" si="373"/>
        <v/>
      </c>
      <c r="H1065" s="159" t="str">
        <f t="shared" si="373"/>
        <v/>
      </c>
      <c r="I1065" s="159" t="str">
        <f t="shared" si="373"/>
        <v/>
      </c>
      <c r="J1065" s="159" t="str">
        <f t="shared" si="373"/>
        <v/>
      </c>
      <c r="K1065" s="292"/>
      <c r="L1065" s="292"/>
      <c r="AC1065" s="300" t="str">
        <f t="shared" si="359"/>
        <v/>
      </c>
      <c r="AD1065" s="300" t="str">
        <f t="shared" si="357"/>
        <v/>
      </c>
      <c r="AE1065" s="300" t="str">
        <f t="shared" si="355"/>
        <v/>
      </c>
      <c r="AF1065" s="300" t="str">
        <f t="shared" si="356"/>
        <v/>
      </c>
      <c r="AI1065" s="63" t="str">
        <f t="shared" si="360"/>
        <v/>
      </c>
      <c r="AJ1065" s="106" t="str">
        <f t="shared" si="361"/>
        <v/>
      </c>
      <c r="AK1065" s="106" t="str">
        <f t="shared" si="362"/>
        <v/>
      </c>
      <c r="AL1065" s="106" t="str">
        <f t="shared" si="363"/>
        <v/>
      </c>
      <c r="AM1065" s="106" t="str">
        <f t="shared" si="364"/>
        <v/>
      </c>
      <c r="AN1065" s="106" t="str">
        <f t="shared" si="365"/>
        <v/>
      </c>
      <c r="AR1065" s="106" t="str">
        <f t="shared" si="366"/>
        <v/>
      </c>
      <c r="AS1065" s="106" t="str">
        <f t="shared" si="367"/>
        <v/>
      </c>
      <c r="AT1065" s="106" t="str">
        <f t="shared" si="368"/>
        <v/>
      </c>
      <c r="AU1065" s="106" t="str">
        <f t="shared" si="369"/>
        <v/>
      </c>
      <c r="AV1065" s="106" t="str">
        <f t="shared" si="370"/>
        <v/>
      </c>
    </row>
    <row r="1066" spans="4:48">
      <c r="D1066" s="159">
        <v>1059</v>
      </c>
      <c r="F1066" s="159" t="str">
        <f t="shared" si="373"/>
        <v/>
      </c>
      <c r="G1066" s="159" t="str">
        <f t="shared" si="373"/>
        <v/>
      </c>
      <c r="H1066" s="159" t="str">
        <f t="shared" si="373"/>
        <v/>
      </c>
      <c r="I1066" s="159" t="str">
        <f t="shared" si="373"/>
        <v/>
      </c>
      <c r="J1066" s="159" t="str">
        <f t="shared" si="373"/>
        <v/>
      </c>
      <c r="K1066" s="292"/>
      <c r="L1066" s="292"/>
      <c r="AC1066" s="300" t="str">
        <f t="shared" si="359"/>
        <v/>
      </c>
      <c r="AD1066" s="300" t="str">
        <f t="shared" si="357"/>
        <v/>
      </c>
      <c r="AE1066" s="300" t="str">
        <f t="shared" si="355"/>
        <v/>
      </c>
      <c r="AF1066" s="300" t="str">
        <f t="shared" si="356"/>
        <v/>
      </c>
      <c r="AI1066" s="63" t="str">
        <f t="shared" si="360"/>
        <v/>
      </c>
      <c r="AJ1066" s="106" t="str">
        <f t="shared" si="361"/>
        <v/>
      </c>
      <c r="AK1066" s="106" t="str">
        <f t="shared" si="362"/>
        <v/>
      </c>
      <c r="AL1066" s="106" t="str">
        <f t="shared" si="363"/>
        <v/>
      </c>
      <c r="AM1066" s="106" t="str">
        <f t="shared" si="364"/>
        <v/>
      </c>
      <c r="AN1066" s="106" t="str">
        <f t="shared" si="365"/>
        <v/>
      </c>
      <c r="AR1066" s="106" t="str">
        <f t="shared" si="366"/>
        <v/>
      </c>
      <c r="AS1066" s="106" t="str">
        <f t="shared" si="367"/>
        <v/>
      </c>
      <c r="AT1066" s="106" t="str">
        <f t="shared" si="368"/>
        <v/>
      </c>
      <c r="AU1066" s="106" t="str">
        <f t="shared" si="369"/>
        <v/>
      </c>
      <c r="AV1066" s="106" t="str">
        <f t="shared" si="370"/>
        <v/>
      </c>
    </row>
    <row r="1067" spans="4:48">
      <c r="D1067" s="159">
        <v>1060</v>
      </c>
      <c r="F1067" s="159" t="str">
        <f t="shared" si="373"/>
        <v/>
      </c>
      <c r="G1067" s="159" t="str">
        <f t="shared" si="373"/>
        <v/>
      </c>
      <c r="H1067" s="159" t="str">
        <f t="shared" si="373"/>
        <v/>
      </c>
      <c r="I1067" s="159" t="str">
        <f t="shared" si="373"/>
        <v/>
      </c>
      <c r="J1067" s="159" t="str">
        <f t="shared" si="373"/>
        <v/>
      </c>
      <c r="K1067" s="292"/>
      <c r="L1067" s="292"/>
      <c r="AC1067" s="300" t="str">
        <f t="shared" si="359"/>
        <v/>
      </c>
      <c r="AD1067" s="300" t="str">
        <f t="shared" si="357"/>
        <v/>
      </c>
      <c r="AE1067" s="300" t="str">
        <f t="shared" si="355"/>
        <v/>
      </c>
      <c r="AF1067" s="300" t="str">
        <f t="shared" si="356"/>
        <v/>
      </c>
      <c r="AI1067" s="63" t="str">
        <f t="shared" si="360"/>
        <v/>
      </c>
      <c r="AJ1067" s="106" t="str">
        <f t="shared" si="361"/>
        <v/>
      </c>
      <c r="AK1067" s="106" t="str">
        <f t="shared" si="362"/>
        <v/>
      </c>
      <c r="AL1067" s="106" t="str">
        <f t="shared" si="363"/>
        <v/>
      </c>
      <c r="AM1067" s="106" t="str">
        <f t="shared" si="364"/>
        <v/>
      </c>
      <c r="AN1067" s="106" t="str">
        <f t="shared" si="365"/>
        <v/>
      </c>
      <c r="AR1067" s="106" t="str">
        <f t="shared" si="366"/>
        <v/>
      </c>
      <c r="AS1067" s="106" t="str">
        <f t="shared" si="367"/>
        <v/>
      </c>
      <c r="AT1067" s="106" t="str">
        <f t="shared" si="368"/>
        <v/>
      </c>
      <c r="AU1067" s="106" t="str">
        <f t="shared" si="369"/>
        <v/>
      </c>
      <c r="AV1067" s="106" t="str">
        <f t="shared" si="370"/>
        <v/>
      </c>
    </row>
    <row r="1068" spans="4:48">
      <c r="D1068" s="159">
        <v>1061</v>
      </c>
      <c r="F1068" s="159" t="str">
        <f t="shared" ref="F1068:J1077" si="374">IF($C$5=0,IF($D1068&gt;$A$5,"",INDIRECT(CONCATENATE("B",RANDBETWEEN(11,$D$5)))),IF($D1068&gt;$A$5,"",$C$3*INDIRECT(CONCATENATE("B",RANDBETWEEN(11,$D$5)))))</f>
        <v/>
      </c>
      <c r="G1068" s="159" t="str">
        <f t="shared" si="374"/>
        <v/>
      </c>
      <c r="H1068" s="159" t="str">
        <f t="shared" si="374"/>
        <v/>
      </c>
      <c r="I1068" s="159" t="str">
        <f t="shared" si="374"/>
        <v/>
      </c>
      <c r="J1068" s="159" t="str">
        <f t="shared" si="374"/>
        <v/>
      </c>
      <c r="K1068" s="292"/>
      <c r="L1068" s="292"/>
      <c r="AC1068" s="300" t="str">
        <f t="shared" si="359"/>
        <v/>
      </c>
      <c r="AD1068" s="300" t="str">
        <f t="shared" si="357"/>
        <v/>
      </c>
      <c r="AE1068" s="300" t="str">
        <f t="shared" si="355"/>
        <v/>
      </c>
      <c r="AF1068" s="300" t="str">
        <f t="shared" si="356"/>
        <v/>
      </c>
      <c r="AI1068" s="63" t="str">
        <f t="shared" si="360"/>
        <v/>
      </c>
      <c r="AJ1068" s="106" t="str">
        <f t="shared" si="361"/>
        <v/>
      </c>
      <c r="AK1068" s="106" t="str">
        <f t="shared" si="362"/>
        <v/>
      </c>
      <c r="AL1068" s="106" t="str">
        <f t="shared" si="363"/>
        <v/>
      </c>
      <c r="AM1068" s="106" t="str">
        <f t="shared" si="364"/>
        <v/>
      </c>
      <c r="AN1068" s="106" t="str">
        <f t="shared" si="365"/>
        <v/>
      </c>
      <c r="AR1068" s="106" t="str">
        <f t="shared" si="366"/>
        <v/>
      </c>
      <c r="AS1068" s="106" t="str">
        <f t="shared" si="367"/>
        <v/>
      </c>
      <c r="AT1068" s="106" t="str">
        <f t="shared" si="368"/>
        <v/>
      </c>
      <c r="AU1068" s="106" t="str">
        <f t="shared" si="369"/>
        <v/>
      </c>
      <c r="AV1068" s="106" t="str">
        <f t="shared" si="370"/>
        <v/>
      </c>
    </row>
    <row r="1069" spans="4:48">
      <c r="D1069" s="159">
        <v>1062</v>
      </c>
      <c r="F1069" s="159" t="str">
        <f t="shared" si="374"/>
        <v/>
      </c>
      <c r="G1069" s="159" t="str">
        <f t="shared" si="374"/>
        <v/>
      </c>
      <c r="H1069" s="159" t="str">
        <f t="shared" si="374"/>
        <v/>
      </c>
      <c r="I1069" s="159" t="str">
        <f t="shared" si="374"/>
        <v/>
      </c>
      <c r="J1069" s="159" t="str">
        <f t="shared" si="374"/>
        <v/>
      </c>
      <c r="K1069" s="292"/>
      <c r="L1069" s="292"/>
      <c r="AC1069" s="300" t="str">
        <f t="shared" si="359"/>
        <v/>
      </c>
      <c r="AD1069" s="300" t="str">
        <f t="shared" si="357"/>
        <v/>
      </c>
      <c r="AE1069" s="300" t="str">
        <f t="shared" si="355"/>
        <v/>
      </c>
      <c r="AF1069" s="300" t="str">
        <f t="shared" si="356"/>
        <v/>
      </c>
      <c r="AI1069" s="63" t="str">
        <f t="shared" si="360"/>
        <v/>
      </c>
      <c r="AJ1069" s="106" t="str">
        <f t="shared" si="361"/>
        <v/>
      </c>
      <c r="AK1069" s="106" t="str">
        <f t="shared" si="362"/>
        <v/>
      </c>
      <c r="AL1069" s="106" t="str">
        <f t="shared" si="363"/>
        <v/>
      </c>
      <c r="AM1069" s="106" t="str">
        <f t="shared" si="364"/>
        <v/>
      </c>
      <c r="AN1069" s="106" t="str">
        <f t="shared" si="365"/>
        <v/>
      </c>
      <c r="AR1069" s="106" t="str">
        <f t="shared" si="366"/>
        <v/>
      </c>
      <c r="AS1069" s="106" t="str">
        <f t="shared" si="367"/>
        <v/>
      </c>
      <c r="AT1069" s="106" t="str">
        <f t="shared" si="368"/>
        <v/>
      </c>
      <c r="AU1069" s="106" t="str">
        <f t="shared" si="369"/>
        <v/>
      </c>
      <c r="AV1069" s="106" t="str">
        <f t="shared" si="370"/>
        <v/>
      </c>
    </row>
    <row r="1070" spans="4:48">
      <c r="D1070" s="159">
        <v>1063</v>
      </c>
      <c r="F1070" s="159" t="str">
        <f t="shared" si="374"/>
        <v/>
      </c>
      <c r="G1070" s="159" t="str">
        <f t="shared" si="374"/>
        <v/>
      </c>
      <c r="H1070" s="159" t="str">
        <f t="shared" si="374"/>
        <v/>
      </c>
      <c r="I1070" s="159" t="str">
        <f t="shared" si="374"/>
        <v/>
      </c>
      <c r="J1070" s="159" t="str">
        <f t="shared" si="374"/>
        <v/>
      </c>
      <c r="K1070" s="292"/>
      <c r="L1070" s="292"/>
      <c r="AC1070" s="300" t="str">
        <f t="shared" si="359"/>
        <v/>
      </c>
      <c r="AD1070" s="300" t="str">
        <f t="shared" si="357"/>
        <v/>
      </c>
      <c r="AE1070" s="300" t="str">
        <f t="shared" si="355"/>
        <v/>
      </c>
      <c r="AF1070" s="300" t="str">
        <f t="shared" si="356"/>
        <v/>
      </c>
      <c r="AI1070" s="63" t="str">
        <f t="shared" si="360"/>
        <v/>
      </c>
      <c r="AJ1070" s="106" t="str">
        <f t="shared" si="361"/>
        <v/>
      </c>
      <c r="AK1070" s="106" t="str">
        <f t="shared" si="362"/>
        <v/>
      </c>
      <c r="AL1070" s="106" t="str">
        <f t="shared" si="363"/>
        <v/>
      </c>
      <c r="AM1070" s="106" t="str">
        <f t="shared" si="364"/>
        <v/>
      </c>
      <c r="AN1070" s="106" t="str">
        <f t="shared" si="365"/>
        <v/>
      </c>
      <c r="AR1070" s="106" t="str">
        <f t="shared" si="366"/>
        <v/>
      </c>
      <c r="AS1070" s="106" t="str">
        <f t="shared" si="367"/>
        <v/>
      </c>
      <c r="AT1070" s="106" t="str">
        <f t="shared" si="368"/>
        <v/>
      </c>
      <c r="AU1070" s="106" t="str">
        <f t="shared" si="369"/>
        <v/>
      </c>
      <c r="AV1070" s="106" t="str">
        <f t="shared" si="370"/>
        <v/>
      </c>
    </row>
    <row r="1071" spans="4:48">
      <c r="D1071" s="159">
        <v>1064</v>
      </c>
      <c r="F1071" s="159" t="str">
        <f t="shared" si="374"/>
        <v/>
      </c>
      <c r="G1071" s="159" t="str">
        <f t="shared" si="374"/>
        <v/>
      </c>
      <c r="H1071" s="159" t="str">
        <f t="shared" si="374"/>
        <v/>
      </c>
      <c r="I1071" s="159" t="str">
        <f t="shared" si="374"/>
        <v/>
      </c>
      <c r="J1071" s="159" t="str">
        <f t="shared" si="374"/>
        <v/>
      </c>
      <c r="K1071" s="292"/>
      <c r="L1071" s="292"/>
      <c r="AC1071" s="300" t="str">
        <f t="shared" si="359"/>
        <v/>
      </c>
      <c r="AD1071" s="300" t="str">
        <f t="shared" si="357"/>
        <v/>
      </c>
      <c r="AE1071" s="300" t="str">
        <f t="shared" si="355"/>
        <v/>
      </c>
      <c r="AF1071" s="300" t="str">
        <f t="shared" si="356"/>
        <v/>
      </c>
      <c r="AI1071" s="63" t="str">
        <f t="shared" si="360"/>
        <v/>
      </c>
      <c r="AJ1071" s="106" t="str">
        <f t="shared" si="361"/>
        <v/>
      </c>
      <c r="AK1071" s="106" t="str">
        <f t="shared" si="362"/>
        <v/>
      </c>
      <c r="AL1071" s="106" t="str">
        <f t="shared" si="363"/>
        <v/>
      </c>
      <c r="AM1071" s="106" t="str">
        <f t="shared" si="364"/>
        <v/>
      </c>
      <c r="AN1071" s="106" t="str">
        <f t="shared" si="365"/>
        <v/>
      </c>
      <c r="AR1071" s="106" t="str">
        <f t="shared" si="366"/>
        <v/>
      </c>
      <c r="AS1071" s="106" t="str">
        <f t="shared" si="367"/>
        <v/>
      </c>
      <c r="AT1071" s="106" t="str">
        <f t="shared" si="368"/>
        <v/>
      </c>
      <c r="AU1071" s="106" t="str">
        <f t="shared" si="369"/>
        <v/>
      </c>
      <c r="AV1071" s="106" t="str">
        <f t="shared" si="370"/>
        <v/>
      </c>
    </row>
    <row r="1072" spans="4:48">
      <c r="D1072" s="159">
        <v>1065</v>
      </c>
      <c r="F1072" s="159" t="str">
        <f t="shared" si="374"/>
        <v/>
      </c>
      <c r="G1072" s="159" t="str">
        <f t="shared" si="374"/>
        <v/>
      </c>
      <c r="H1072" s="159" t="str">
        <f t="shared" si="374"/>
        <v/>
      </c>
      <c r="I1072" s="159" t="str">
        <f t="shared" si="374"/>
        <v/>
      </c>
      <c r="J1072" s="159" t="str">
        <f t="shared" si="374"/>
        <v/>
      </c>
      <c r="K1072" s="292"/>
      <c r="L1072" s="292"/>
      <c r="AC1072" s="300" t="str">
        <f t="shared" si="359"/>
        <v/>
      </c>
      <c r="AD1072" s="300" t="str">
        <f t="shared" si="357"/>
        <v/>
      </c>
      <c r="AE1072" s="300" t="str">
        <f t="shared" si="355"/>
        <v/>
      </c>
      <c r="AF1072" s="300" t="str">
        <f t="shared" si="356"/>
        <v/>
      </c>
      <c r="AI1072" s="63" t="str">
        <f t="shared" si="360"/>
        <v/>
      </c>
      <c r="AJ1072" s="106" t="str">
        <f t="shared" si="361"/>
        <v/>
      </c>
      <c r="AK1072" s="106" t="str">
        <f t="shared" si="362"/>
        <v/>
      </c>
      <c r="AL1072" s="106" t="str">
        <f t="shared" si="363"/>
        <v/>
      </c>
      <c r="AM1072" s="106" t="str">
        <f t="shared" si="364"/>
        <v/>
      </c>
      <c r="AN1072" s="106" t="str">
        <f t="shared" si="365"/>
        <v/>
      </c>
      <c r="AR1072" s="106" t="str">
        <f t="shared" si="366"/>
        <v/>
      </c>
      <c r="AS1072" s="106" t="str">
        <f t="shared" si="367"/>
        <v/>
      </c>
      <c r="AT1072" s="106" t="str">
        <f t="shared" si="368"/>
        <v/>
      </c>
      <c r="AU1072" s="106" t="str">
        <f t="shared" si="369"/>
        <v/>
      </c>
      <c r="AV1072" s="106" t="str">
        <f t="shared" si="370"/>
        <v/>
      </c>
    </row>
    <row r="1073" spans="4:48">
      <c r="D1073" s="159">
        <v>1066</v>
      </c>
      <c r="F1073" s="159" t="str">
        <f t="shared" si="374"/>
        <v/>
      </c>
      <c r="G1073" s="159" t="str">
        <f t="shared" si="374"/>
        <v/>
      </c>
      <c r="H1073" s="159" t="str">
        <f t="shared" si="374"/>
        <v/>
      </c>
      <c r="I1073" s="159" t="str">
        <f t="shared" si="374"/>
        <v/>
      </c>
      <c r="J1073" s="159" t="str">
        <f t="shared" si="374"/>
        <v/>
      </c>
      <c r="K1073" s="292"/>
      <c r="L1073" s="292"/>
      <c r="AC1073" s="300" t="str">
        <f t="shared" si="359"/>
        <v/>
      </c>
      <c r="AD1073" s="300" t="str">
        <f t="shared" si="357"/>
        <v/>
      </c>
      <c r="AE1073" s="300" t="str">
        <f t="shared" si="355"/>
        <v/>
      </c>
      <c r="AF1073" s="300" t="str">
        <f t="shared" si="356"/>
        <v/>
      </c>
      <c r="AI1073" s="63" t="str">
        <f t="shared" si="360"/>
        <v/>
      </c>
      <c r="AJ1073" s="106" t="str">
        <f t="shared" si="361"/>
        <v/>
      </c>
      <c r="AK1073" s="106" t="str">
        <f t="shared" si="362"/>
        <v/>
      </c>
      <c r="AL1073" s="106" t="str">
        <f t="shared" si="363"/>
        <v/>
      </c>
      <c r="AM1073" s="106" t="str">
        <f t="shared" si="364"/>
        <v/>
      </c>
      <c r="AN1073" s="106" t="str">
        <f t="shared" si="365"/>
        <v/>
      </c>
      <c r="AR1073" s="106" t="str">
        <f t="shared" si="366"/>
        <v/>
      </c>
      <c r="AS1073" s="106" t="str">
        <f t="shared" si="367"/>
        <v/>
      </c>
      <c r="AT1073" s="106" t="str">
        <f t="shared" si="368"/>
        <v/>
      </c>
      <c r="AU1073" s="106" t="str">
        <f t="shared" si="369"/>
        <v/>
      </c>
      <c r="AV1073" s="106" t="str">
        <f t="shared" si="370"/>
        <v/>
      </c>
    </row>
    <row r="1074" spans="4:48">
      <c r="D1074" s="159">
        <v>1067</v>
      </c>
      <c r="F1074" s="159" t="str">
        <f t="shared" si="374"/>
        <v/>
      </c>
      <c r="G1074" s="159" t="str">
        <f t="shared" si="374"/>
        <v/>
      </c>
      <c r="H1074" s="159" t="str">
        <f t="shared" si="374"/>
        <v/>
      </c>
      <c r="I1074" s="159" t="str">
        <f t="shared" si="374"/>
        <v/>
      </c>
      <c r="J1074" s="159" t="str">
        <f t="shared" si="374"/>
        <v/>
      </c>
      <c r="K1074" s="292"/>
      <c r="L1074" s="292"/>
      <c r="AC1074" s="300" t="str">
        <f t="shared" si="359"/>
        <v/>
      </c>
      <c r="AD1074" s="300" t="str">
        <f t="shared" si="357"/>
        <v/>
      </c>
      <c r="AE1074" s="300" t="str">
        <f t="shared" si="355"/>
        <v/>
      </c>
      <c r="AF1074" s="300" t="str">
        <f t="shared" si="356"/>
        <v/>
      </c>
      <c r="AI1074" s="63" t="str">
        <f t="shared" si="360"/>
        <v/>
      </c>
      <c r="AJ1074" s="106" t="str">
        <f t="shared" si="361"/>
        <v/>
      </c>
      <c r="AK1074" s="106" t="str">
        <f t="shared" si="362"/>
        <v/>
      </c>
      <c r="AL1074" s="106" t="str">
        <f t="shared" si="363"/>
        <v/>
      </c>
      <c r="AM1074" s="106" t="str">
        <f t="shared" si="364"/>
        <v/>
      </c>
      <c r="AN1074" s="106" t="str">
        <f t="shared" si="365"/>
        <v/>
      </c>
      <c r="AR1074" s="106" t="str">
        <f t="shared" si="366"/>
        <v/>
      </c>
      <c r="AS1074" s="106" t="str">
        <f t="shared" si="367"/>
        <v/>
      </c>
      <c r="AT1074" s="106" t="str">
        <f t="shared" si="368"/>
        <v/>
      </c>
      <c r="AU1074" s="106" t="str">
        <f t="shared" si="369"/>
        <v/>
      </c>
      <c r="AV1074" s="106" t="str">
        <f t="shared" si="370"/>
        <v/>
      </c>
    </row>
    <row r="1075" spans="4:48">
      <c r="D1075" s="159">
        <v>1068</v>
      </c>
      <c r="F1075" s="159" t="str">
        <f t="shared" si="374"/>
        <v/>
      </c>
      <c r="G1075" s="159" t="str">
        <f t="shared" si="374"/>
        <v/>
      </c>
      <c r="H1075" s="159" t="str">
        <f t="shared" si="374"/>
        <v/>
      </c>
      <c r="I1075" s="159" t="str">
        <f t="shared" si="374"/>
        <v/>
      </c>
      <c r="J1075" s="159" t="str">
        <f t="shared" si="374"/>
        <v/>
      </c>
      <c r="K1075" s="292"/>
      <c r="L1075" s="292"/>
      <c r="AC1075" s="300" t="str">
        <f t="shared" si="359"/>
        <v/>
      </c>
      <c r="AD1075" s="300" t="str">
        <f t="shared" si="357"/>
        <v/>
      </c>
      <c r="AE1075" s="300" t="str">
        <f t="shared" si="355"/>
        <v/>
      </c>
      <c r="AF1075" s="300" t="str">
        <f t="shared" si="356"/>
        <v/>
      </c>
      <c r="AI1075" s="63" t="str">
        <f t="shared" si="360"/>
        <v/>
      </c>
      <c r="AJ1075" s="106" t="str">
        <f t="shared" si="361"/>
        <v/>
      </c>
      <c r="AK1075" s="106" t="str">
        <f t="shared" si="362"/>
        <v/>
      </c>
      <c r="AL1075" s="106" t="str">
        <f t="shared" si="363"/>
        <v/>
      </c>
      <c r="AM1075" s="106" t="str">
        <f t="shared" si="364"/>
        <v/>
      </c>
      <c r="AN1075" s="106" t="str">
        <f t="shared" si="365"/>
        <v/>
      </c>
      <c r="AR1075" s="106" t="str">
        <f t="shared" si="366"/>
        <v/>
      </c>
      <c r="AS1075" s="106" t="str">
        <f t="shared" si="367"/>
        <v/>
      </c>
      <c r="AT1075" s="106" t="str">
        <f t="shared" si="368"/>
        <v/>
      </c>
      <c r="AU1075" s="106" t="str">
        <f t="shared" si="369"/>
        <v/>
      </c>
      <c r="AV1075" s="106" t="str">
        <f t="shared" si="370"/>
        <v/>
      </c>
    </row>
    <row r="1076" spans="4:48">
      <c r="D1076" s="159">
        <v>1069</v>
      </c>
      <c r="F1076" s="159" t="str">
        <f t="shared" si="374"/>
        <v/>
      </c>
      <c r="G1076" s="159" t="str">
        <f t="shared" si="374"/>
        <v/>
      </c>
      <c r="H1076" s="159" t="str">
        <f t="shared" si="374"/>
        <v/>
      </c>
      <c r="I1076" s="159" t="str">
        <f t="shared" si="374"/>
        <v/>
      </c>
      <c r="J1076" s="159" t="str">
        <f t="shared" si="374"/>
        <v/>
      </c>
      <c r="K1076" s="292"/>
      <c r="L1076" s="292"/>
      <c r="AC1076" s="300" t="str">
        <f t="shared" si="359"/>
        <v/>
      </c>
      <c r="AD1076" s="300" t="str">
        <f t="shared" si="357"/>
        <v/>
      </c>
      <c r="AE1076" s="300" t="str">
        <f t="shared" si="355"/>
        <v/>
      </c>
      <c r="AF1076" s="300" t="str">
        <f t="shared" si="356"/>
        <v/>
      </c>
      <c r="AI1076" s="63" t="str">
        <f t="shared" si="360"/>
        <v/>
      </c>
      <c r="AJ1076" s="106" t="str">
        <f t="shared" si="361"/>
        <v/>
      </c>
      <c r="AK1076" s="106" t="str">
        <f t="shared" si="362"/>
        <v/>
      </c>
      <c r="AL1076" s="106" t="str">
        <f t="shared" si="363"/>
        <v/>
      </c>
      <c r="AM1076" s="106" t="str">
        <f t="shared" si="364"/>
        <v/>
      </c>
      <c r="AN1076" s="106" t="str">
        <f t="shared" si="365"/>
        <v/>
      </c>
      <c r="AR1076" s="106" t="str">
        <f t="shared" si="366"/>
        <v/>
      </c>
      <c r="AS1076" s="106" t="str">
        <f t="shared" si="367"/>
        <v/>
      </c>
      <c r="AT1076" s="106" t="str">
        <f t="shared" si="368"/>
        <v/>
      </c>
      <c r="AU1076" s="106" t="str">
        <f t="shared" si="369"/>
        <v/>
      </c>
      <c r="AV1076" s="106" t="str">
        <f t="shared" si="370"/>
        <v/>
      </c>
    </row>
    <row r="1077" spans="4:48">
      <c r="D1077" s="159">
        <v>1070</v>
      </c>
      <c r="F1077" s="159" t="str">
        <f t="shared" si="374"/>
        <v/>
      </c>
      <c r="G1077" s="159" t="str">
        <f t="shared" si="374"/>
        <v/>
      </c>
      <c r="H1077" s="159" t="str">
        <f t="shared" si="374"/>
        <v/>
      </c>
      <c r="I1077" s="159" t="str">
        <f t="shared" si="374"/>
        <v/>
      </c>
      <c r="J1077" s="159" t="str">
        <f t="shared" si="374"/>
        <v/>
      </c>
      <c r="K1077" s="292"/>
      <c r="L1077" s="292"/>
      <c r="AC1077" s="300" t="str">
        <f t="shared" si="359"/>
        <v/>
      </c>
      <c r="AD1077" s="300" t="str">
        <f t="shared" si="357"/>
        <v/>
      </c>
      <c r="AE1077" s="300" t="str">
        <f t="shared" si="355"/>
        <v/>
      </c>
      <c r="AF1077" s="300" t="str">
        <f t="shared" si="356"/>
        <v/>
      </c>
      <c r="AI1077" s="63" t="str">
        <f t="shared" si="360"/>
        <v/>
      </c>
      <c r="AJ1077" s="106" t="str">
        <f t="shared" si="361"/>
        <v/>
      </c>
      <c r="AK1077" s="106" t="str">
        <f t="shared" si="362"/>
        <v/>
      </c>
      <c r="AL1077" s="106" t="str">
        <f t="shared" si="363"/>
        <v/>
      </c>
      <c r="AM1077" s="106" t="str">
        <f t="shared" si="364"/>
        <v/>
      </c>
      <c r="AN1077" s="106" t="str">
        <f t="shared" si="365"/>
        <v/>
      </c>
      <c r="AR1077" s="106" t="str">
        <f t="shared" si="366"/>
        <v/>
      </c>
      <c r="AS1077" s="106" t="str">
        <f t="shared" si="367"/>
        <v/>
      </c>
      <c r="AT1077" s="106" t="str">
        <f t="shared" si="368"/>
        <v/>
      </c>
      <c r="AU1077" s="106" t="str">
        <f t="shared" si="369"/>
        <v/>
      </c>
      <c r="AV1077" s="106" t="str">
        <f t="shared" si="370"/>
        <v/>
      </c>
    </row>
    <row r="1078" spans="4:48">
      <c r="D1078" s="159">
        <v>1071</v>
      </c>
      <c r="F1078" s="159" t="str">
        <f t="shared" ref="F1078:J1087" si="375">IF($C$5=0,IF($D1078&gt;$A$5,"",INDIRECT(CONCATENATE("B",RANDBETWEEN(11,$D$5)))),IF($D1078&gt;$A$5,"",$C$3*INDIRECT(CONCATENATE("B",RANDBETWEEN(11,$D$5)))))</f>
        <v/>
      </c>
      <c r="G1078" s="159" t="str">
        <f t="shared" si="375"/>
        <v/>
      </c>
      <c r="H1078" s="159" t="str">
        <f t="shared" si="375"/>
        <v/>
      </c>
      <c r="I1078" s="159" t="str">
        <f t="shared" si="375"/>
        <v/>
      </c>
      <c r="J1078" s="159" t="str">
        <f t="shared" si="375"/>
        <v/>
      </c>
      <c r="K1078" s="292"/>
      <c r="L1078" s="292"/>
      <c r="AC1078" s="300" t="str">
        <f t="shared" si="359"/>
        <v/>
      </c>
      <c r="AD1078" s="300" t="str">
        <f t="shared" si="357"/>
        <v/>
      </c>
      <c r="AE1078" s="300" t="str">
        <f t="shared" si="355"/>
        <v/>
      </c>
      <c r="AF1078" s="300" t="str">
        <f t="shared" si="356"/>
        <v/>
      </c>
      <c r="AI1078" s="63" t="str">
        <f t="shared" si="360"/>
        <v/>
      </c>
      <c r="AJ1078" s="106" t="str">
        <f t="shared" si="361"/>
        <v/>
      </c>
      <c r="AK1078" s="106" t="str">
        <f t="shared" si="362"/>
        <v/>
      </c>
      <c r="AL1078" s="106" t="str">
        <f t="shared" si="363"/>
        <v/>
      </c>
      <c r="AM1078" s="106" t="str">
        <f t="shared" si="364"/>
        <v/>
      </c>
      <c r="AN1078" s="106" t="str">
        <f t="shared" si="365"/>
        <v/>
      </c>
      <c r="AR1078" s="106" t="str">
        <f t="shared" si="366"/>
        <v/>
      </c>
      <c r="AS1078" s="106" t="str">
        <f t="shared" si="367"/>
        <v/>
      </c>
      <c r="AT1078" s="106" t="str">
        <f t="shared" si="368"/>
        <v/>
      </c>
      <c r="AU1078" s="106" t="str">
        <f t="shared" si="369"/>
        <v/>
      </c>
      <c r="AV1078" s="106" t="str">
        <f t="shared" si="370"/>
        <v/>
      </c>
    </row>
    <row r="1079" spans="4:48">
      <c r="D1079" s="159">
        <v>1072</v>
      </c>
      <c r="F1079" s="159" t="str">
        <f t="shared" si="375"/>
        <v/>
      </c>
      <c r="G1079" s="159" t="str">
        <f t="shared" si="375"/>
        <v/>
      </c>
      <c r="H1079" s="159" t="str">
        <f t="shared" si="375"/>
        <v/>
      </c>
      <c r="I1079" s="159" t="str">
        <f t="shared" si="375"/>
        <v/>
      </c>
      <c r="J1079" s="159" t="str">
        <f t="shared" si="375"/>
        <v/>
      </c>
      <c r="K1079" s="292"/>
      <c r="L1079" s="292"/>
      <c r="AC1079" s="300" t="str">
        <f t="shared" si="359"/>
        <v/>
      </c>
      <c r="AD1079" s="300" t="str">
        <f t="shared" si="357"/>
        <v/>
      </c>
      <c r="AE1079" s="300" t="str">
        <f t="shared" si="355"/>
        <v/>
      </c>
      <c r="AF1079" s="300" t="str">
        <f t="shared" si="356"/>
        <v/>
      </c>
      <c r="AI1079" s="63" t="str">
        <f t="shared" si="360"/>
        <v/>
      </c>
      <c r="AJ1079" s="106" t="str">
        <f t="shared" si="361"/>
        <v/>
      </c>
      <c r="AK1079" s="106" t="str">
        <f t="shared" si="362"/>
        <v/>
      </c>
      <c r="AL1079" s="106" t="str">
        <f t="shared" si="363"/>
        <v/>
      </c>
      <c r="AM1079" s="106" t="str">
        <f t="shared" si="364"/>
        <v/>
      </c>
      <c r="AN1079" s="106" t="str">
        <f t="shared" si="365"/>
        <v/>
      </c>
      <c r="AR1079" s="106" t="str">
        <f t="shared" si="366"/>
        <v/>
      </c>
      <c r="AS1079" s="106" t="str">
        <f t="shared" si="367"/>
        <v/>
      </c>
      <c r="AT1079" s="106" t="str">
        <f t="shared" si="368"/>
        <v/>
      </c>
      <c r="AU1079" s="106" t="str">
        <f t="shared" si="369"/>
        <v/>
      </c>
      <c r="AV1079" s="106" t="str">
        <f t="shared" si="370"/>
        <v/>
      </c>
    </row>
    <row r="1080" spans="4:48">
      <c r="D1080" s="159">
        <v>1073</v>
      </c>
      <c r="F1080" s="159" t="str">
        <f t="shared" si="375"/>
        <v/>
      </c>
      <c r="G1080" s="159" t="str">
        <f t="shared" si="375"/>
        <v/>
      </c>
      <c r="H1080" s="159" t="str">
        <f t="shared" si="375"/>
        <v/>
      </c>
      <c r="I1080" s="159" t="str">
        <f t="shared" si="375"/>
        <v/>
      </c>
      <c r="J1080" s="159" t="str">
        <f t="shared" si="375"/>
        <v/>
      </c>
      <c r="K1080" s="292"/>
      <c r="L1080" s="292"/>
      <c r="AC1080" s="300" t="str">
        <f t="shared" si="359"/>
        <v/>
      </c>
      <c r="AD1080" s="300" t="str">
        <f t="shared" si="357"/>
        <v/>
      </c>
      <c r="AE1080" s="300" t="str">
        <f t="shared" si="355"/>
        <v/>
      </c>
      <c r="AF1080" s="300" t="str">
        <f t="shared" si="356"/>
        <v/>
      </c>
      <c r="AI1080" s="63" t="str">
        <f t="shared" si="360"/>
        <v/>
      </c>
      <c r="AJ1080" s="106" t="str">
        <f t="shared" si="361"/>
        <v/>
      </c>
      <c r="AK1080" s="106" t="str">
        <f t="shared" si="362"/>
        <v/>
      </c>
      <c r="AL1080" s="106" t="str">
        <f t="shared" si="363"/>
        <v/>
      </c>
      <c r="AM1080" s="106" t="str">
        <f t="shared" si="364"/>
        <v/>
      </c>
      <c r="AN1080" s="106" t="str">
        <f t="shared" si="365"/>
        <v/>
      </c>
      <c r="AR1080" s="106" t="str">
        <f t="shared" si="366"/>
        <v/>
      </c>
      <c r="AS1080" s="106" t="str">
        <f t="shared" si="367"/>
        <v/>
      </c>
      <c r="AT1080" s="106" t="str">
        <f t="shared" si="368"/>
        <v/>
      </c>
      <c r="AU1080" s="106" t="str">
        <f t="shared" si="369"/>
        <v/>
      </c>
      <c r="AV1080" s="106" t="str">
        <f t="shared" si="370"/>
        <v/>
      </c>
    </row>
    <row r="1081" spans="4:48">
      <c r="D1081" s="159">
        <v>1074</v>
      </c>
      <c r="F1081" s="159" t="str">
        <f t="shared" si="375"/>
        <v/>
      </c>
      <c r="G1081" s="159" t="str">
        <f t="shared" si="375"/>
        <v/>
      </c>
      <c r="H1081" s="159" t="str">
        <f t="shared" si="375"/>
        <v/>
      </c>
      <c r="I1081" s="159" t="str">
        <f t="shared" si="375"/>
        <v/>
      </c>
      <c r="J1081" s="159" t="str">
        <f t="shared" si="375"/>
        <v/>
      </c>
      <c r="K1081" s="292"/>
      <c r="L1081" s="292"/>
      <c r="AC1081" s="300" t="str">
        <f t="shared" si="359"/>
        <v/>
      </c>
      <c r="AD1081" s="300" t="str">
        <f t="shared" si="357"/>
        <v/>
      </c>
      <c r="AE1081" s="300" t="str">
        <f t="shared" si="355"/>
        <v/>
      </c>
      <c r="AF1081" s="300" t="str">
        <f t="shared" si="356"/>
        <v/>
      </c>
      <c r="AI1081" s="63" t="str">
        <f t="shared" si="360"/>
        <v/>
      </c>
      <c r="AJ1081" s="106" t="str">
        <f t="shared" si="361"/>
        <v/>
      </c>
      <c r="AK1081" s="106" t="str">
        <f t="shared" si="362"/>
        <v/>
      </c>
      <c r="AL1081" s="106" t="str">
        <f t="shared" si="363"/>
        <v/>
      </c>
      <c r="AM1081" s="106" t="str">
        <f t="shared" si="364"/>
        <v/>
      </c>
      <c r="AN1081" s="106" t="str">
        <f t="shared" si="365"/>
        <v/>
      </c>
      <c r="AR1081" s="106" t="str">
        <f t="shared" si="366"/>
        <v/>
      </c>
      <c r="AS1081" s="106" t="str">
        <f t="shared" si="367"/>
        <v/>
      </c>
      <c r="AT1081" s="106" t="str">
        <f t="shared" si="368"/>
        <v/>
      </c>
      <c r="AU1081" s="106" t="str">
        <f t="shared" si="369"/>
        <v/>
      </c>
      <c r="AV1081" s="106" t="str">
        <f t="shared" si="370"/>
        <v/>
      </c>
    </row>
    <row r="1082" spans="4:48">
      <c r="D1082" s="159">
        <v>1075</v>
      </c>
      <c r="F1082" s="159" t="str">
        <f t="shared" si="375"/>
        <v/>
      </c>
      <c r="G1082" s="159" t="str">
        <f t="shared" si="375"/>
        <v/>
      </c>
      <c r="H1082" s="159" t="str">
        <f t="shared" si="375"/>
        <v/>
      </c>
      <c r="I1082" s="159" t="str">
        <f t="shared" si="375"/>
        <v/>
      </c>
      <c r="J1082" s="159" t="str">
        <f t="shared" si="375"/>
        <v/>
      </c>
      <c r="K1082" s="292"/>
      <c r="L1082" s="292"/>
      <c r="AC1082" s="300" t="str">
        <f t="shared" si="359"/>
        <v/>
      </c>
      <c r="AD1082" s="300" t="str">
        <f t="shared" si="357"/>
        <v/>
      </c>
      <c r="AE1082" s="300" t="str">
        <f t="shared" si="355"/>
        <v/>
      </c>
      <c r="AF1082" s="300" t="str">
        <f t="shared" si="356"/>
        <v/>
      </c>
      <c r="AI1082" s="63" t="str">
        <f t="shared" si="360"/>
        <v/>
      </c>
      <c r="AJ1082" s="106" t="str">
        <f t="shared" si="361"/>
        <v/>
      </c>
      <c r="AK1082" s="106" t="str">
        <f t="shared" si="362"/>
        <v/>
      </c>
      <c r="AL1082" s="106" t="str">
        <f t="shared" si="363"/>
        <v/>
      </c>
      <c r="AM1082" s="106" t="str">
        <f t="shared" si="364"/>
        <v/>
      </c>
      <c r="AN1082" s="106" t="str">
        <f t="shared" si="365"/>
        <v/>
      </c>
      <c r="AR1082" s="106" t="str">
        <f t="shared" si="366"/>
        <v/>
      </c>
      <c r="AS1082" s="106" t="str">
        <f t="shared" si="367"/>
        <v/>
      </c>
      <c r="AT1082" s="106" t="str">
        <f t="shared" si="368"/>
        <v/>
      </c>
      <c r="AU1082" s="106" t="str">
        <f t="shared" si="369"/>
        <v/>
      </c>
      <c r="AV1082" s="106" t="str">
        <f t="shared" si="370"/>
        <v/>
      </c>
    </row>
    <row r="1083" spans="4:48">
      <c r="D1083" s="159">
        <v>1076</v>
      </c>
      <c r="F1083" s="159" t="str">
        <f t="shared" si="375"/>
        <v/>
      </c>
      <c r="G1083" s="159" t="str">
        <f t="shared" si="375"/>
        <v/>
      </c>
      <c r="H1083" s="159" t="str">
        <f t="shared" si="375"/>
        <v/>
      </c>
      <c r="I1083" s="159" t="str">
        <f t="shared" si="375"/>
        <v/>
      </c>
      <c r="J1083" s="159" t="str">
        <f t="shared" si="375"/>
        <v/>
      </c>
      <c r="K1083" s="292"/>
      <c r="L1083" s="292"/>
      <c r="AC1083" s="300" t="str">
        <f t="shared" si="359"/>
        <v/>
      </c>
      <c r="AD1083" s="300" t="str">
        <f t="shared" si="357"/>
        <v/>
      </c>
      <c r="AE1083" s="300" t="str">
        <f t="shared" si="355"/>
        <v/>
      </c>
      <c r="AF1083" s="300" t="str">
        <f t="shared" si="356"/>
        <v/>
      </c>
      <c r="AI1083" s="63" t="str">
        <f t="shared" si="360"/>
        <v/>
      </c>
      <c r="AJ1083" s="106" t="str">
        <f t="shared" si="361"/>
        <v/>
      </c>
      <c r="AK1083" s="106" t="str">
        <f t="shared" si="362"/>
        <v/>
      </c>
      <c r="AL1083" s="106" t="str">
        <f t="shared" si="363"/>
        <v/>
      </c>
      <c r="AM1083" s="106" t="str">
        <f t="shared" si="364"/>
        <v/>
      </c>
      <c r="AN1083" s="106" t="str">
        <f t="shared" si="365"/>
        <v/>
      </c>
      <c r="AR1083" s="106" t="str">
        <f t="shared" si="366"/>
        <v/>
      </c>
      <c r="AS1083" s="106" t="str">
        <f t="shared" si="367"/>
        <v/>
      </c>
      <c r="AT1083" s="106" t="str">
        <f t="shared" si="368"/>
        <v/>
      </c>
      <c r="AU1083" s="106" t="str">
        <f t="shared" si="369"/>
        <v/>
      </c>
      <c r="AV1083" s="106" t="str">
        <f t="shared" si="370"/>
        <v/>
      </c>
    </row>
    <row r="1084" spans="4:48">
      <c r="D1084" s="159">
        <v>1077</v>
      </c>
      <c r="F1084" s="159" t="str">
        <f t="shared" si="375"/>
        <v/>
      </c>
      <c r="G1084" s="159" t="str">
        <f t="shared" si="375"/>
        <v/>
      </c>
      <c r="H1084" s="159" t="str">
        <f t="shared" si="375"/>
        <v/>
      </c>
      <c r="I1084" s="159" t="str">
        <f t="shared" si="375"/>
        <v/>
      </c>
      <c r="J1084" s="159" t="str">
        <f t="shared" si="375"/>
        <v/>
      </c>
      <c r="K1084" s="292"/>
      <c r="L1084" s="292"/>
      <c r="AC1084" s="300" t="str">
        <f t="shared" si="359"/>
        <v/>
      </c>
      <c r="AD1084" s="300" t="str">
        <f t="shared" si="357"/>
        <v/>
      </c>
      <c r="AE1084" s="300" t="str">
        <f t="shared" si="355"/>
        <v/>
      </c>
      <c r="AF1084" s="300" t="str">
        <f t="shared" si="356"/>
        <v/>
      </c>
      <c r="AI1084" s="63" t="str">
        <f t="shared" si="360"/>
        <v/>
      </c>
      <c r="AJ1084" s="106" t="str">
        <f t="shared" si="361"/>
        <v/>
      </c>
      <c r="AK1084" s="106" t="str">
        <f t="shared" si="362"/>
        <v/>
      </c>
      <c r="AL1084" s="106" t="str">
        <f t="shared" si="363"/>
        <v/>
      </c>
      <c r="AM1084" s="106" t="str">
        <f t="shared" si="364"/>
        <v/>
      </c>
      <c r="AN1084" s="106" t="str">
        <f t="shared" si="365"/>
        <v/>
      </c>
      <c r="AR1084" s="106" t="str">
        <f t="shared" si="366"/>
        <v/>
      </c>
      <c r="AS1084" s="106" t="str">
        <f t="shared" si="367"/>
        <v/>
      </c>
      <c r="AT1084" s="106" t="str">
        <f t="shared" si="368"/>
        <v/>
      </c>
      <c r="AU1084" s="106" t="str">
        <f t="shared" si="369"/>
        <v/>
      </c>
      <c r="AV1084" s="106" t="str">
        <f t="shared" si="370"/>
        <v/>
      </c>
    </row>
    <row r="1085" spans="4:48">
      <c r="D1085" s="159">
        <v>1078</v>
      </c>
      <c r="F1085" s="159" t="str">
        <f t="shared" si="375"/>
        <v/>
      </c>
      <c r="G1085" s="159" t="str">
        <f t="shared" si="375"/>
        <v/>
      </c>
      <c r="H1085" s="159" t="str">
        <f t="shared" si="375"/>
        <v/>
      </c>
      <c r="I1085" s="159" t="str">
        <f t="shared" si="375"/>
        <v/>
      </c>
      <c r="J1085" s="159" t="str">
        <f t="shared" si="375"/>
        <v/>
      </c>
      <c r="K1085" s="292"/>
      <c r="L1085" s="292"/>
      <c r="AC1085" s="300" t="str">
        <f t="shared" si="359"/>
        <v/>
      </c>
      <c r="AD1085" s="300" t="str">
        <f t="shared" si="357"/>
        <v/>
      </c>
      <c r="AE1085" s="300" t="str">
        <f t="shared" si="355"/>
        <v/>
      </c>
      <c r="AF1085" s="300" t="str">
        <f t="shared" si="356"/>
        <v/>
      </c>
      <c r="AI1085" s="63" t="str">
        <f t="shared" si="360"/>
        <v/>
      </c>
      <c r="AJ1085" s="106" t="str">
        <f t="shared" si="361"/>
        <v/>
      </c>
      <c r="AK1085" s="106" t="str">
        <f t="shared" si="362"/>
        <v/>
      </c>
      <c r="AL1085" s="106" t="str">
        <f t="shared" si="363"/>
        <v/>
      </c>
      <c r="AM1085" s="106" t="str">
        <f t="shared" si="364"/>
        <v/>
      </c>
      <c r="AN1085" s="106" t="str">
        <f t="shared" si="365"/>
        <v/>
      </c>
      <c r="AR1085" s="106" t="str">
        <f t="shared" si="366"/>
        <v/>
      </c>
      <c r="AS1085" s="106" t="str">
        <f t="shared" si="367"/>
        <v/>
      </c>
      <c r="AT1085" s="106" t="str">
        <f t="shared" si="368"/>
        <v/>
      </c>
      <c r="AU1085" s="106" t="str">
        <f t="shared" si="369"/>
        <v/>
      </c>
      <c r="AV1085" s="106" t="str">
        <f t="shared" si="370"/>
        <v/>
      </c>
    </row>
    <row r="1086" spans="4:48">
      <c r="D1086" s="159">
        <v>1079</v>
      </c>
      <c r="F1086" s="159" t="str">
        <f t="shared" si="375"/>
        <v/>
      </c>
      <c r="G1086" s="159" t="str">
        <f t="shared" si="375"/>
        <v/>
      </c>
      <c r="H1086" s="159" t="str">
        <f t="shared" si="375"/>
        <v/>
      </c>
      <c r="I1086" s="159" t="str">
        <f t="shared" si="375"/>
        <v/>
      </c>
      <c r="J1086" s="159" t="str">
        <f t="shared" si="375"/>
        <v/>
      </c>
      <c r="K1086" s="292"/>
      <c r="L1086" s="292"/>
      <c r="AC1086" s="300" t="str">
        <f t="shared" si="359"/>
        <v/>
      </c>
      <c r="AD1086" s="300" t="str">
        <f t="shared" si="357"/>
        <v/>
      </c>
      <c r="AE1086" s="300" t="str">
        <f t="shared" si="355"/>
        <v/>
      </c>
      <c r="AF1086" s="300" t="str">
        <f t="shared" si="356"/>
        <v/>
      </c>
      <c r="AI1086" s="63" t="str">
        <f t="shared" si="360"/>
        <v/>
      </c>
      <c r="AJ1086" s="106" t="str">
        <f t="shared" si="361"/>
        <v/>
      </c>
      <c r="AK1086" s="106" t="str">
        <f t="shared" si="362"/>
        <v/>
      </c>
      <c r="AL1086" s="106" t="str">
        <f t="shared" si="363"/>
        <v/>
      </c>
      <c r="AM1086" s="106" t="str">
        <f t="shared" si="364"/>
        <v/>
      </c>
      <c r="AN1086" s="106" t="str">
        <f t="shared" si="365"/>
        <v/>
      </c>
      <c r="AR1086" s="106" t="str">
        <f t="shared" si="366"/>
        <v/>
      </c>
      <c r="AS1086" s="106" t="str">
        <f t="shared" si="367"/>
        <v/>
      </c>
      <c r="AT1086" s="106" t="str">
        <f t="shared" si="368"/>
        <v/>
      </c>
      <c r="AU1086" s="106" t="str">
        <f t="shared" si="369"/>
        <v/>
      </c>
      <c r="AV1086" s="106" t="str">
        <f t="shared" si="370"/>
        <v/>
      </c>
    </row>
    <row r="1087" spans="4:48">
      <c r="D1087" s="159">
        <v>1080</v>
      </c>
      <c r="F1087" s="159" t="str">
        <f t="shared" si="375"/>
        <v/>
      </c>
      <c r="G1087" s="159" t="str">
        <f t="shared" si="375"/>
        <v/>
      </c>
      <c r="H1087" s="159" t="str">
        <f t="shared" si="375"/>
        <v/>
      </c>
      <c r="I1087" s="159" t="str">
        <f t="shared" si="375"/>
        <v/>
      </c>
      <c r="J1087" s="159" t="str">
        <f t="shared" si="375"/>
        <v/>
      </c>
      <c r="K1087" s="292"/>
      <c r="L1087" s="292"/>
      <c r="AC1087" s="300" t="str">
        <f t="shared" si="359"/>
        <v/>
      </c>
      <c r="AD1087" s="300" t="str">
        <f t="shared" si="357"/>
        <v/>
      </c>
      <c r="AE1087" s="300" t="str">
        <f t="shared" si="355"/>
        <v/>
      </c>
      <c r="AF1087" s="300" t="str">
        <f t="shared" si="356"/>
        <v/>
      </c>
      <c r="AI1087" s="63" t="str">
        <f t="shared" si="360"/>
        <v/>
      </c>
      <c r="AJ1087" s="106" t="str">
        <f t="shared" si="361"/>
        <v/>
      </c>
      <c r="AK1087" s="106" t="str">
        <f t="shared" si="362"/>
        <v/>
      </c>
      <c r="AL1087" s="106" t="str">
        <f t="shared" si="363"/>
        <v/>
      </c>
      <c r="AM1087" s="106" t="str">
        <f t="shared" si="364"/>
        <v/>
      </c>
      <c r="AN1087" s="106" t="str">
        <f t="shared" si="365"/>
        <v/>
      </c>
      <c r="AR1087" s="106" t="str">
        <f t="shared" si="366"/>
        <v/>
      </c>
      <c r="AS1087" s="106" t="str">
        <f t="shared" si="367"/>
        <v/>
      </c>
      <c r="AT1087" s="106" t="str">
        <f t="shared" si="368"/>
        <v/>
      </c>
      <c r="AU1087" s="106" t="str">
        <f t="shared" si="369"/>
        <v/>
      </c>
      <c r="AV1087" s="106" t="str">
        <f t="shared" si="370"/>
        <v/>
      </c>
    </row>
    <row r="1088" spans="4:48">
      <c r="D1088" s="159">
        <v>1081</v>
      </c>
      <c r="F1088" s="159" t="str">
        <f t="shared" ref="F1088:J1097" si="376">IF($C$5=0,IF($D1088&gt;$A$5,"",INDIRECT(CONCATENATE("B",RANDBETWEEN(11,$D$5)))),IF($D1088&gt;$A$5,"",$C$3*INDIRECT(CONCATENATE("B",RANDBETWEEN(11,$D$5)))))</f>
        <v/>
      </c>
      <c r="G1088" s="159" t="str">
        <f t="shared" si="376"/>
        <v/>
      </c>
      <c r="H1088" s="159" t="str">
        <f t="shared" si="376"/>
        <v/>
      </c>
      <c r="I1088" s="159" t="str">
        <f t="shared" si="376"/>
        <v/>
      </c>
      <c r="J1088" s="159" t="str">
        <f t="shared" si="376"/>
        <v/>
      </c>
      <c r="K1088" s="292"/>
      <c r="L1088" s="292"/>
      <c r="AC1088" s="300" t="str">
        <f t="shared" si="359"/>
        <v/>
      </c>
      <c r="AD1088" s="300" t="str">
        <f t="shared" si="357"/>
        <v/>
      </c>
      <c r="AE1088" s="300" t="str">
        <f t="shared" si="355"/>
        <v/>
      </c>
      <c r="AF1088" s="300" t="str">
        <f t="shared" si="356"/>
        <v/>
      </c>
      <c r="AI1088" s="63" t="str">
        <f t="shared" si="360"/>
        <v/>
      </c>
      <c r="AJ1088" s="106" t="str">
        <f t="shared" si="361"/>
        <v/>
      </c>
      <c r="AK1088" s="106" t="str">
        <f t="shared" si="362"/>
        <v/>
      </c>
      <c r="AL1088" s="106" t="str">
        <f t="shared" si="363"/>
        <v/>
      </c>
      <c r="AM1088" s="106" t="str">
        <f t="shared" si="364"/>
        <v/>
      </c>
      <c r="AN1088" s="106" t="str">
        <f t="shared" si="365"/>
        <v/>
      </c>
      <c r="AR1088" s="106" t="str">
        <f t="shared" si="366"/>
        <v/>
      </c>
      <c r="AS1088" s="106" t="str">
        <f t="shared" si="367"/>
        <v/>
      </c>
      <c r="AT1088" s="106" t="str">
        <f t="shared" si="368"/>
        <v/>
      </c>
      <c r="AU1088" s="106" t="str">
        <f t="shared" si="369"/>
        <v/>
      </c>
      <c r="AV1088" s="106" t="str">
        <f t="shared" si="370"/>
        <v/>
      </c>
    </row>
    <row r="1089" spans="4:48">
      <c r="D1089" s="159">
        <v>1082</v>
      </c>
      <c r="F1089" s="159" t="str">
        <f t="shared" si="376"/>
        <v/>
      </c>
      <c r="G1089" s="159" t="str">
        <f t="shared" si="376"/>
        <v/>
      </c>
      <c r="H1089" s="159" t="str">
        <f t="shared" si="376"/>
        <v/>
      </c>
      <c r="I1089" s="159" t="str">
        <f t="shared" si="376"/>
        <v/>
      </c>
      <c r="J1089" s="159" t="str">
        <f t="shared" si="376"/>
        <v/>
      </c>
      <c r="K1089" s="292"/>
      <c r="L1089" s="292"/>
      <c r="AC1089" s="300" t="str">
        <f t="shared" si="359"/>
        <v/>
      </c>
      <c r="AD1089" s="300" t="str">
        <f t="shared" si="357"/>
        <v/>
      </c>
      <c r="AE1089" s="300" t="str">
        <f t="shared" si="355"/>
        <v/>
      </c>
      <c r="AF1089" s="300" t="str">
        <f t="shared" si="356"/>
        <v/>
      </c>
      <c r="AI1089" s="63" t="str">
        <f t="shared" si="360"/>
        <v/>
      </c>
      <c r="AJ1089" s="106" t="str">
        <f t="shared" si="361"/>
        <v/>
      </c>
      <c r="AK1089" s="106" t="str">
        <f t="shared" si="362"/>
        <v/>
      </c>
      <c r="AL1089" s="106" t="str">
        <f t="shared" si="363"/>
        <v/>
      </c>
      <c r="AM1089" s="106" t="str">
        <f t="shared" si="364"/>
        <v/>
      </c>
      <c r="AN1089" s="106" t="str">
        <f t="shared" si="365"/>
        <v/>
      </c>
      <c r="AR1089" s="106" t="str">
        <f t="shared" si="366"/>
        <v/>
      </c>
      <c r="AS1089" s="106" t="str">
        <f t="shared" si="367"/>
        <v/>
      </c>
      <c r="AT1089" s="106" t="str">
        <f t="shared" si="368"/>
        <v/>
      </c>
      <c r="AU1089" s="106" t="str">
        <f t="shared" si="369"/>
        <v/>
      </c>
      <c r="AV1089" s="106" t="str">
        <f t="shared" si="370"/>
        <v/>
      </c>
    </row>
    <row r="1090" spans="4:48">
      <c r="D1090" s="159">
        <v>1083</v>
      </c>
      <c r="F1090" s="159" t="str">
        <f t="shared" si="376"/>
        <v/>
      </c>
      <c r="G1090" s="159" t="str">
        <f t="shared" si="376"/>
        <v/>
      </c>
      <c r="H1090" s="159" t="str">
        <f t="shared" si="376"/>
        <v/>
      </c>
      <c r="I1090" s="159" t="str">
        <f t="shared" si="376"/>
        <v/>
      </c>
      <c r="J1090" s="159" t="str">
        <f t="shared" si="376"/>
        <v/>
      </c>
      <c r="K1090" s="292"/>
      <c r="L1090" s="292"/>
      <c r="AC1090" s="300" t="str">
        <f t="shared" si="359"/>
        <v/>
      </c>
      <c r="AD1090" s="300" t="str">
        <f t="shared" si="357"/>
        <v/>
      </c>
      <c r="AE1090" s="300" t="str">
        <f t="shared" ref="AE1090:AE1153" si="377">IF(AC1090="","",NORMDIST(AD1090,$AB$3,$Z$3,FALSE))</f>
        <v/>
      </c>
      <c r="AF1090" s="300" t="str">
        <f t="shared" ref="AF1090:AF1153" si="378">IF(AC1090="","",NORMDIST(AD1090,$AB$3,$Z$3,TRUE))</f>
        <v/>
      </c>
      <c r="AI1090" s="63" t="str">
        <f t="shared" si="360"/>
        <v/>
      </c>
      <c r="AJ1090" s="106" t="str">
        <f t="shared" si="361"/>
        <v/>
      </c>
      <c r="AK1090" s="106" t="str">
        <f t="shared" si="362"/>
        <v/>
      </c>
      <c r="AL1090" s="106" t="str">
        <f t="shared" si="363"/>
        <v/>
      </c>
      <c r="AM1090" s="106" t="str">
        <f t="shared" si="364"/>
        <v/>
      </c>
      <c r="AN1090" s="106" t="str">
        <f t="shared" si="365"/>
        <v/>
      </c>
      <c r="AR1090" s="106" t="str">
        <f t="shared" si="366"/>
        <v/>
      </c>
      <c r="AS1090" s="106" t="str">
        <f t="shared" si="367"/>
        <v/>
      </c>
      <c r="AT1090" s="106" t="str">
        <f t="shared" si="368"/>
        <v/>
      </c>
      <c r="AU1090" s="106" t="str">
        <f t="shared" si="369"/>
        <v/>
      </c>
      <c r="AV1090" s="106" t="str">
        <f t="shared" si="370"/>
        <v/>
      </c>
    </row>
    <row r="1091" spans="4:48">
      <c r="D1091" s="159">
        <v>1084</v>
      </c>
      <c r="F1091" s="159" t="str">
        <f t="shared" si="376"/>
        <v/>
      </c>
      <c r="G1091" s="159" t="str">
        <f t="shared" si="376"/>
        <v/>
      </c>
      <c r="H1091" s="159" t="str">
        <f t="shared" si="376"/>
        <v/>
      </c>
      <c r="I1091" s="159" t="str">
        <f t="shared" si="376"/>
        <v/>
      </c>
      <c r="J1091" s="159" t="str">
        <f t="shared" si="376"/>
        <v/>
      </c>
      <c r="K1091" s="292"/>
      <c r="L1091" s="292"/>
      <c r="AC1091" s="300" t="str">
        <f t="shared" si="359"/>
        <v/>
      </c>
      <c r="AD1091" s="300" t="str">
        <f t="shared" ref="AD1091:AD1154" si="379">IF($C$5=0,IF(AC1091="","",LARGE($B$11:$B$2010,$AC1091)),IF(AC1091="","",LARGE($B$11:$B$2010,$AC1091)*$C$3))</f>
        <v/>
      </c>
      <c r="AE1091" s="300" t="str">
        <f t="shared" si="377"/>
        <v/>
      </c>
      <c r="AF1091" s="300" t="str">
        <f t="shared" si="378"/>
        <v/>
      </c>
      <c r="AI1091" s="63" t="str">
        <f t="shared" si="360"/>
        <v/>
      </c>
      <c r="AJ1091" s="106" t="str">
        <f t="shared" si="361"/>
        <v/>
      </c>
      <c r="AK1091" s="106" t="str">
        <f t="shared" si="362"/>
        <v/>
      </c>
      <c r="AL1091" s="106" t="str">
        <f t="shared" si="363"/>
        <v/>
      </c>
      <c r="AM1091" s="106" t="str">
        <f t="shared" si="364"/>
        <v/>
      </c>
      <c r="AN1091" s="106" t="str">
        <f t="shared" si="365"/>
        <v/>
      </c>
      <c r="AR1091" s="106" t="str">
        <f t="shared" si="366"/>
        <v/>
      </c>
      <c r="AS1091" s="106" t="str">
        <f t="shared" si="367"/>
        <v/>
      </c>
      <c r="AT1091" s="106" t="str">
        <f t="shared" si="368"/>
        <v/>
      </c>
      <c r="AU1091" s="106" t="str">
        <f t="shared" si="369"/>
        <v/>
      </c>
      <c r="AV1091" s="106" t="str">
        <f t="shared" si="370"/>
        <v/>
      </c>
    </row>
    <row r="1092" spans="4:48">
      <c r="D1092" s="159">
        <v>1085</v>
      </c>
      <c r="F1092" s="159" t="str">
        <f t="shared" si="376"/>
        <v/>
      </c>
      <c r="G1092" s="159" t="str">
        <f t="shared" si="376"/>
        <v/>
      </c>
      <c r="H1092" s="159" t="str">
        <f t="shared" si="376"/>
        <v/>
      </c>
      <c r="I1092" s="159" t="str">
        <f t="shared" si="376"/>
        <v/>
      </c>
      <c r="J1092" s="159" t="str">
        <f t="shared" si="376"/>
        <v/>
      </c>
      <c r="K1092" s="292"/>
      <c r="L1092" s="292"/>
      <c r="AC1092" s="300" t="str">
        <f t="shared" ref="AC1092:AC1155" si="380">IF(ISNUMBER(AC1091),IF(AC1091&gt;1,AC1091-1,""),"")</f>
        <v/>
      </c>
      <c r="AD1092" s="300" t="str">
        <f t="shared" si="379"/>
        <v/>
      </c>
      <c r="AE1092" s="300" t="str">
        <f t="shared" si="377"/>
        <v/>
      </c>
      <c r="AF1092" s="300" t="str">
        <f t="shared" si="378"/>
        <v/>
      </c>
      <c r="AI1092" s="63" t="str">
        <f t="shared" ref="AI1092:AI1155" si="381">IF(ISNUMBER(AJ1092),AI1091+1,"")</f>
        <v/>
      </c>
      <c r="AJ1092" s="106" t="str">
        <f t="shared" ref="AJ1092:AJ1155" si="382">IF($C$5=1,AJ1091,IF(ISNUMBER(F1097),(F1097+1)*AJ1091,""))</f>
        <v/>
      </c>
      <c r="AK1092" s="106" t="str">
        <f t="shared" ref="AK1092:AK1155" si="383">IF($C$5=1,AK1091,IF(ISNUMBER(G1097),(G1097+1)*AK1091,""))</f>
        <v/>
      </c>
      <c r="AL1092" s="106" t="str">
        <f t="shared" ref="AL1092:AL1155" si="384">IF($C$5=1,AL1091,IF(ISNUMBER(H1097),(H1097+1)*AL1091,""))</f>
        <v/>
      </c>
      <c r="AM1092" s="106" t="str">
        <f t="shared" ref="AM1092:AM1155" si="385">IF($C$5=1,AM1091,IF(ISNUMBER(I1097),(I1097+1)*AM1091,""))</f>
        <v/>
      </c>
      <c r="AN1092" s="106" t="str">
        <f t="shared" ref="AN1092:AN1155" si="386">IF($C$5=1,AN1091,IF(ISNUMBER(J1097),(J1097+1)*AN1091,""))</f>
        <v/>
      </c>
      <c r="AR1092" s="106" t="str">
        <f t="shared" ref="AR1092:AR1155" si="387">IF(ISNUMBER(F1097),(F1097+AR1091),"")</f>
        <v/>
      </c>
      <c r="AS1092" s="106" t="str">
        <f t="shared" ref="AS1092:AS1155" si="388">IF(ISNUMBER(G1097),(G1097+AS1091),"")</f>
        <v/>
      </c>
      <c r="AT1092" s="106" t="str">
        <f t="shared" ref="AT1092:AT1155" si="389">IF(ISNUMBER(H1097),(H1097+AT1091),"")</f>
        <v/>
      </c>
      <c r="AU1092" s="106" t="str">
        <f t="shared" ref="AU1092:AU1155" si="390">IF(ISNUMBER(I1097),(I1097+AU1091),"")</f>
        <v/>
      </c>
      <c r="AV1092" s="106" t="str">
        <f t="shared" ref="AV1092:AV1155" si="391">IF(ISNUMBER(J1097),(J1097+AV1091),"")</f>
        <v/>
      </c>
    </row>
    <row r="1093" spans="4:48">
      <c r="D1093" s="159">
        <v>1086</v>
      </c>
      <c r="F1093" s="159" t="str">
        <f t="shared" si="376"/>
        <v/>
      </c>
      <c r="G1093" s="159" t="str">
        <f t="shared" si="376"/>
        <v/>
      </c>
      <c r="H1093" s="159" t="str">
        <f t="shared" si="376"/>
        <v/>
      </c>
      <c r="I1093" s="159" t="str">
        <f t="shared" si="376"/>
        <v/>
      </c>
      <c r="J1093" s="159" t="str">
        <f t="shared" si="376"/>
        <v/>
      </c>
      <c r="K1093" s="292"/>
      <c r="L1093" s="292"/>
      <c r="AC1093" s="300" t="str">
        <f t="shared" si="380"/>
        <v/>
      </c>
      <c r="AD1093" s="300" t="str">
        <f t="shared" si="379"/>
        <v/>
      </c>
      <c r="AE1093" s="300" t="str">
        <f t="shared" si="377"/>
        <v/>
      </c>
      <c r="AF1093" s="300" t="str">
        <f t="shared" si="378"/>
        <v/>
      </c>
      <c r="AI1093" s="63" t="str">
        <f t="shared" si="381"/>
        <v/>
      </c>
      <c r="AJ1093" s="106" t="str">
        <f t="shared" si="382"/>
        <v/>
      </c>
      <c r="AK1093" s="106" t="str">
        <f t="shared" si="383"/>
        <v/>
      </c>
      <c r="AL1093" s="106" t="str">
        <f t="shared" si="384"/>
        <v/>
      </c>
      <c r="AM1093" s="106" t="str">
        <f t="shared" si="385"/>
        <v/>
      </c>
      <c r="AN1093" s="106" t="str">
        <f t="shared" si="386"/>
        <v/>
      </c>
      <c r="AR1093" s="106" t="str">
        <f t="shared" si="387"/>
        <v/>
      </c>
      <c r="AS1093" s="106" t="str">
        <f t="shared" si="388"/>
        <v/>
      </c>
      <c r="AT1093" s="106" t="str">
        <f t="shared" si="389"/>
        <v/>
      </c>
      <c r="AU1093" s="106" t="str">
        <f t="shared" si="390"/>
        <v/>
      </c>
      <c r="AV1093" s="106" t="str">
        <f t="shared" si="391"/>
        <v/>
      </c>
    </row>
    <row r="1094" spans="4:48">
      <c r="D1094" s="159">
        <v>1087</v>
      </c>
      <c r="F1094" s="159" t="str">
        <f t="shared" si="376"/>
        <v/>
      </c>
      <c r="G1094" s="159" t="str">
        <f t="shared" si="376"/>
        <v/>
      </c>
      <c r="H1094" s="159" t="str">
        <f t="shared" si="376"/>
        <v/>
      </c>
      <c r="I1094" s="159" t="str">
        <f t="shared" si="376"/>
        <v/>
      </c>
      <c r="J1094" s="159" t="str">
        <f t="shared" si="376"/>
        <v/>
      </c>
      <c r="K1094" s="292"/>
      <c r="L1094" s="292"/>
      <c r="AC1094" s="300" t="str">
        <f t="shared" si="380"/>
        <v/>
      </c>
      <c r="AD1094" s="300" t="str">
        <f t="shared" si="379"/>
        <v/>
      </c>
      <c r="AE1094" s="300" t="str">
        <f t="shared" si="377"/>
        <v/>
      </c>
      <c r="AF1094" s="300" t="str">
        <f t="shared" si="378"/>
        <v/>
      </c>
      <c r="AI1094" s="63" t="str">
        <f t="shared" si="381"/>
        <v/>
      </c>
      <c r="AJ1094" s="106" t="str">
        <f t="shared" si="382"/>
        <v/>
      </c>
      <c r="AK1094" s="106" t="str">
        <f t="shared" si="383"/>
        <v/>
      </c>
      <c r="AL1094" s="106" t="str">
        <f t="shared" si="384"/>
        <v/>
      </c>
      <c r="AM1094" s="106" t="str">
        <f t="shared" si="385"/>
        <v/>
      </c>
      <c r="AN1094" s="106" t="str">
        <f t="shared" si="386"/>
        <v/>
      </c>
      <c r="AR1094" s="106" t="str">
        <f t="shared" si="387"/>
        <v/>
      </c>
      <c r="AS1094" s="106" t="str">
        <f t="shared" si="388"/>
        <v/>
      </c>
      <c r="AT1094" s="106" t="str">
        <f t="shared" si="389"/>
        <v/>
      </c>
      <c r="AU1094" s="106" t="str">
        <f t="shared" si="390"/>
        <v/>
      </c>
      <c r="AV1094" s="106" t="str">
        <f t="shared" si="391"/>
        <v/>
      </c>
    </row>
    <row r="1095" spans="4:48">
      <c r="D1095" s="159">
        <v>1088</v>
      </c>
      <c r="F1095" s="159" t="str">
        <f t="shared" si="376"/>
        <v/>
      </c>
      <c r="G1095" s="159" t="str">
        <f t="shared" si="376"/>
        <v/>
      </c>
      <c r="H1095" s="159" t="str">
        <f t="shared" si="376"/>
        <v/>
      </c>
      <c r="I1095" s="159" t="str">
        <f t="shared" si="376"/>
        <v/>
      </c>
      <c r="J1095" s="159" t="str">
        <f t="shared" si="376"/>
        <v/>
      </c>
      <c r="K1095" s="292"/>
      <c r="L1095" s="292"/>
      <c r="AC1095" s="300" t="str">
        <f t="shared" si="380"/>
        <v/>
      </c>
      <c r="AD1095" s="300" t="str">
        <f t="shared" si="379"/>
        <v/>
      </c>
      <c r="AE1095" s="300" t="str">
        <f t="shared" si="377"/>
        <v/>
      </c>
      <c r="AF1095" s="300" t="str">
        <f t="shared" si="378"/>
        <v/>
      </c>
      <c r="AI1095" s="63" t="str">
        <f t="shared" si="381"/>
        <v/>
      </c>
      <c r="AJ1095" s="106" t="str">
        <f t="shared" si="382"/>
        <v/>
      </c>
      <c r="AK1095" s="106" t="str">
        <f t="shared" si="383"/>
        <v/>
      </c>
      <c r="AL1095" s="106" t="str">
        <f t="shared" si="384"/>
        <v/>
      </c>
      <c r="AM1095" s="106" t="str">
        <f t="shared" si="385"/>
        <v/>
      </c>
      <c r="AN1095" s="106" t="str">
        <f t="shared" si="386"/>
        <v/>
      </c>
      <c r="AR1095" s="106" t="str">
        <f t="shared" si="387"/>
        <v/>
      </c>
      <c r="AS1095" s="106" t="str">
        <f t="shared" si="388"/>
        <v/>
      </c>
      <c r="AT1095" s="106" t="str">
        <f t="shared" si="389"/>
        <v/>
      </c>
      <c r="AU1095" s="106" t="str">
        <f t="shared" si="390"/>
        <v/>
      </c>
      <c r="AV1095" s="106" t="str">
        <f t="shared" si="391"/>
        <v/>
      </c>
    </row>
    <row r="1096" spans="4:48">
      <c r="D1096" s="159">
        <v>1089</v>
      </c>
      <c r="F1096" s="159" t="str">
        <f t="shared" si="376"/>
        <v/>
      </c>
      <c r="G1096" s="159" t="str">
        <f t="shared" si="376"/>
        <v/>
      </c>
      <c r="H1096" s="159" t="str">
        <f t="shared" si="376"/>
        <v/>
      </c>
      <c r="I1096" s="159" t="str">
        <f t="shared" si="376"/>
        <v/>
      </c>
      <c r="J1096" s="159" t="str">
        <f t="shared" si="376"/>
        <v/>
      </c>
      <c r="K1096" s="292"/>
      <c r="L1096" s="292"/>
      <c r="AC1096" s="300" t="str">
        <f t="shared" si="380"/>
        <v/>
      </c>
      <c r="AD1096" s="300" t="str">
        <f t="shared" si="379"/>
        <v/>
      </c>
      <c r="AE1096" s="300" t="str">
        <f t="shared" si="377"/>
        <v/>
      </c>
      <c r="AF1096" s="300" t="str">
        <f t="shared" si="378"/>
        <v/>
      </c>
      <c r="AI1096" s="63" t="str">
        <f t="shared" si="381"/>
        <v/>
      </c>
      <c r="AJ1096" s="106" t="str">
        <f t="shared" si="382"/>
        <v/>
      </c>
      <c r="AK1096" s="106" t="str">
        <f t="shared" si="383"/>
        <v/>
      </c>
      <c r="AL1096" s="106" t="str">
        <f t="shared" si="384"/>
        <v/>
      </c>
      <c r="AM1096" s="106" t="str">
        <f t="shared" si="385"/>
        <v/>
      </c>
      <c r="AN1096" s="106" t="str">
        <f t="shared" si="386"/>
        <v/>
      </c>
      <c r="AR1096" s="106" t="str">
        <f t="shared" si="387"/>
        <v/>
      </c>
      <c r="AS1096" s="106" t="str">
        <f t="shared" si="388"/>
        <v/>
      </c>
      <c r="AT1096" s="106" t="str">
        <f t="shared" si="389"/>
        <v/>
      </c>
      <c r="AU1096" s="106" t="str">
        <f t="shared" si="390"/>
        <v/>
      </c>
      <c r="AV1096" s="106" t="str">
        <f t="shared" si="391"/>
        <v/>
      </c>
    </row>
    <row r="1097" spans="4:48">
      <c r="D1097" s="159">
        <v>1090</v>
      </c>
      <c r="F1097" s="159" t="str">
        <f t="shared" si="376"/>
        <v/>
      </c>
      <c r="G1097" s="159" t="str">
        <f t="shared" si="376"/>
        <v/>
      </c>
      <c r="H1097" s="159" t="str">
        <f t="shared" si="376"/>
        <v/>
      </c>
      <c r="I1097" s="159" t="str">
        <f t="shared" si="376"/>
        <v/>
      </c>
      <c r="J1097" s="159" t="str">
        <f t="shared" si="376"/>
        <v/>
      </c>
      <c r="K1097" s="292"/>
      <c r="L1097" s="292"/>
      <c r="AC1097" s="300" t="str">
        <f t="shared" si="380"/>
        <v/>
      </c>
      <c r="AD1097" s="300" t="str">
        <f t="shared" si="379"/>
        <v/>
      </c>
      <c r="AE1097" s="300" t="str">
        <f t="shared" si="377"/>
        <v/>
      </c>
      <c r="AF1097" s="300" t="str">
        <f t="shared" si="378"/>
        <v/>
      </c>
      <c r="AI1097" s="63" t="str">
        <f t="shared" si="381"/>
        <v/>
      </c>
      <c r="AJ1097" s="106" t="str">
        <f t="shared" si="382"/>
        <v/>
      </c>
      <c r="AK1097" s="106" t="str">
        <f t="shared" si="383"/>
        <v/>
      </c>
      <c r="AL1097" s="106" t="str">
        <f t="shared" si="384"/>
        <v/>
      </c>
      <c r="AM1097" s="106" t="str">
        <f t="shared" si="385"/>
        <v/>
      </c>
      <c r="AN1097" s="106" t="str">
        <f t="shared" si="386"/>
        <v/>
      </c>
      <c r="AR1097" s="106" t="str">
        <f t="shared" si="387"/>
        <v/>
      </c>
      <c r="AS1097" s="106" t="str">
        <f t="shared" si="388"/>
        <v/>
      </c>
      <c r="AT1097" s="106" t="str">
        <f t="shared" si="389"/>
        <v/>
      </c>
      <c r="AU1097" s="106" t="str">
        <f t="shared" si="390"/>
        <v/>
      </c>
      <c r="AV1097" s="106" t="str">
        <f t="shared" si="391"/>
        <v/>
      </c>
    </row>
    <row r="1098" spans="4:48">
      <c r="D1098" s="159">
        <v>1091</v>
      </c>
      <c r="F1098" s="159" t="str">
        <f t="shared" ref="F1098:J1107" si="392">IF($C$5=0,IF($D1098&gt;$A$5,"",INDIRECT(CONCATENATE("B",RANDBETWEEN(11,$D$5)))),IF($D1098&gt;$A$5,"",$C$3*INDIRECT(CONCATENATE("B",RANDBETWEEN(11,$D$5)))))</f>
        <v/>
      </c>
      <c r="G1098" s="159" t="str">
        <f t="shared" si="392"/>
        <v/>
      </c>
      <c r="H1098" s="159" t="str">
        <f t="shared" si="392"/>
        <v/>
      </c>
      <c r="I1098" s="159" t="str">
        <f t="shared" si="392"/>
        <v/>
      </c>
      <c r="J1098" s="159" t="str">
        <f t="shared" si="392"/>
        <v/>
      </c>
      <c r="K1098" s="292"/>
      <c r="L1098" s="292"/>
      <c r="AC1098" s="300" t="str">
        <f t="shared" si="380"/>
        <v/>
      </c>
      <c r="AD1098" s="300" t="str">
        <f t="shared" si="379"/>
        <v/>
      </c>
      <c r="AE1098" s="300" t="str">
        <f t="shared" si="377"/>
        <v/>
      </c>
      <c r="AF1098" s="300" t="str">
        <f t="shared" si="378"/>
        <v/>
      </c>
      <c r="AI1098" s="63" t="str">
        <f t="shared" si="381"/>
        <v/>
      </c>
      <c r="AJ1098" s="106" t="str">
        <f t="shared" si="382"/>
        <v/>
      </c>
      <c r="AK1098" s="106" t="str">
        <f t="shared" si="383"/>
        <v/>
      </c>
      <c r="AL1098" s="106" t="str">
        <f t="shared" si="384"/>
        <v/>
      </c>
      <c r="AM1098" s="106" t="str">
        <f t="shared" si="385"/>
        <v/>
      </c>
      <c r="AN1098" s="106" t="str">
        <f t="shared" si="386"/>
        <v/>
      </c>
      <c r="AR1098" s="106" t="str">
        <f t="shared" si="387"/>
        <v/>
      </c>
      <c r="AS1098" s="106" t="str">
        <f t="shared" si="388"/>
        <v/>
      </c>
      <c r="AT1098" s="106" t="str">
        <f t="shared" si="389"/>
        <v/>
      </c>
      <c r="AU1098" s="106" t="str">
        <f t="shared" si="390"/>
        <v/>
      </c>
      <c r="AV1098" s="106" t="str">
        <f t="shared" si="391"/>
        <v/>
      </c>
    </row>
    <row r="1099" spans="4:48">
      <c r="D1099" s="159">
        <v>1092</v>
      </c>
      <c r="F1099" s="159" t="str">
        <f t="shared" si="392"/>
        <v/>
      </c>
      <c r="G1099" s="159" t="str">
        <f t="shared" si="392"/>
        <v/>
      </c>
      <c r="H1099" s="159" t="str">
        <f t="shared" si="392"/>
        <v/>
      </c>
      <c r="I1099" s="159" t="str">
        <f t="shared" si="392"/>
        <v/>
      </c>
      <c r="J1099" s="159" t="str">
        <f t="shared" si="392"/>
        <v/>
      </c>
      <c r="K1099" s="292"/>
      <c r="L1099" s="292"/>
      <c r="AC1099" s="300" t="str">
        <f t="shared" si="380"/>
        <v/>
      </c>
      <c r="AD1099" s="300" t="str">
        <f t="shared" si="379"/>
        <v/>
      </c>
      <c r="AE1099" s="300" t="str">
        <f t="shared" si="377"/>
        <v/>
      </c>
      <c r="AF1099" s="300" t="str">
        <f t="shared" si="378"/>
        <v/>
      </c>
      <c r="AI1099" s="63" t="str">
        <f t="shared" si="381"/>
        <v/>
      </c>
      <c r="AJ1099" s="106" t="str">
        <f t="shared" si="382"/>
        <v/>
      </c>
      <c r="AK1099" s="106" t="str">
        <f t="shared" si="383"/>
        <v/>
      </c>
      <c r="AL1099" s="106" t="str">
        <f t="shared" si="384"/>
        <v/>
      </c>
      <c r="AM1099" s="106" t="str">
        <f t="shared" si="385"/>
        <v/>
      </c>
      <c r="AN1099" s="106" t="str">
        <f t="shared" si="386"/>
        <v/>
      </c>
      <c r="AR1099" s="106" t="str">
        <f t="shared" si="387"/>
        <v/>
      </c>
      <c r="AS1099" s="106" t="str">
        <f t="shared" si="388"/>
        <v/>
      </c>
      <c r="AT1099" s="106" t="str">
        <f t="shared" si="389"/>
        <v/>
      </c>
      <c r="AU1099" s="106" t="str">
        <f t="shared" si="390"/>
        <v/>
      </c>
      <c r="AV1099" s="106" t="str">
        <f t="shared" si="391"/>
        <v/>
      </c>
    </row>
    <row r="1100" spans="4:48">
      <c r="D1100" s="159">
        <v>1093</v>
      </c>
      <c r="F1100" s="159" t="str">
        <f t="shared" si="392"/>
        <v/>
      </c>
      <c r="G1100" s="159" t="str">
        <f t="shared" si="392"/>
        <v/>
      </c>
      <c r="H1100" s="159" t="str">
        <f t="shared" si="392"/>
        <v/>
      </c>
      <c r="I1100" s="159" t="str">
        <f t="shared" si="392"/>
        <v/>
      </c>
      <c r="J1100" s="159" t="str">
        <f t="shared" si="392"/>
        <v/>
      </c>
      <c r="K1100" s="292"/>
      <c r="L1100" s="292"/>
      <c r="AC1100" s="300" t="str">
        <f t="shared" si="380"/>
        <v/>
      </c>
      <c r="AD1100" s="300" t="str">
        <f t="shared" si="379"/>
        <v/>
      </c>
      <c r="AE1100" s="300" t="str">
        <f t="shared" si="377"/>
        <v/>
      </c>
      <c r="AF1100" s="300" t="str">
        <f t="shared" si="378"/>
        <v/>
      </c>
      <c r="AI1100" s="63" t="str">
        <f t="shared" si="381"/>
        <v/>
      </c>
      <c r="AJ1100" s="106" t="str">
        <f t="shared" si="382"/>
        <v/>
      </c>
      <c r="AK1100" s="106" t="str">
        <f t="shared" si="383"/>
        <v/>
      </c>
      <c r="AL1100" s="106" t="str">
        <f t="shared" si="384"/>
        <v/>
      </c>
      <c r="AM1100" s="106" t="str">
        <f t="shared" si="385"/>
        <v/>
      </c>
      <c r="AN1100" s="106" t="str">
        <f t="shared" si="386"/>
        <v/>
      </c>
      <c r="AR1100" s="106" t="str">
        <f t="shared" si="387"/>
        <v/>
      </c>
      <c r="AS1100" s="106" t="str">
        <f t="shared" si="388"/>
        <v/>
      </c>
      <c r="AT1100" s="106" t="str">
        <f t="shared" si="389"/>
        <v/>
      </c>
      <c r="AU1100" s="106" t="str">
        <f t="shared" si="390"/>
        <v/>
      </c>
      <c r="AV1100" s="106" t="str">
        <f t="shared" si="391"/>
        <v/>
      </c>
    </row>
    <row r="1101" spans="4:48">
      <c r="D1101" s="159">
        <v>1094</v>
      </c>
      <c r="F1101" s="159" t="str">
        <f t="shared" si="392"/>
        <v/>
      </c>
      <c r="G1101" s="159" t="str">
        <f t="shared" si="392"/>
        <v/>
      </c>
      <c r="H1101" s="159" t="str">
        <f t="shared" si="392"/>
        <v/>
      </c>
      <c r="I1101" s="159" t="str">
        <f t="shared" si="392"/>
        <v/>
      </c>
      <c r="J1101" s="159" t="str">
        <f t="shared" si="392"/>
        <v/>
      </c>
      <c r="K1101" s="292"/>
      <c r="L1101" s="292"/>
      <c r="AC1101" s="300" t="str">
        <f t="shared" si="380"/>
        <v/>
      </c>
      <c r="AD1101" s="300" t="str">
        <f t="shared" si="379"/>
        <v/>
      </c>
      <c r="AE1101" s="300" t="str">
        <f t="shared" si="377"/>
        <v/>
      </c>
      <c r="AF1101" s="300" t="str">
        <f t="shared" si="378"/>
        <v/>
      </c>
      <c r="AI1101" s="63" t="str">
        <f t="shared" si="381"/>
        <v/>
      </c>
      <c r="AJ1101" s="106" t="str">
        <f t="shared" si="382"/>
        <v/>
      </c>
      <c r="AK1101" s="106" t="str">
        <f t="shared" si="383"/>
        <v/>
      </c>
      <c r="AL1101" s="106" t="str">
        <f t="shared" si="384"/>
        <v/>
      </c>
      <c r="AM1101" s="106" t="str">
        <f t="shared" si="385"/>
        <v/>
      </c>
      <c r="AN1101" s="106" t="str">
        <f t="shared" si="386"/>
        <v/>
      </c>
      <c r="AR1101" s="106" t="str">
        <f t="shared" si="387"/>
        <v/>
      </c>
      <c r="AS1101" s="106" t="str">
        <f t="shared" si="388"/>
        <v/>
      </c>
      <c r="AT1101" s="106" t="str">
        <f t="shared" si="389"/>
        <v/>
      </c>
      <c r="AU1101" s="106" t="str">
        <f t="shared" si="390"/>
        <v/>
      </c>
      <c r="AV1101" s="106" t="str">
        <f t="shared" si="391"/>
        <v/>
      </c>
    </row>
    <row r="1102" spans="4:48">
      <c r="D1102" s="159">
        <v>1095</v>
      </c>
      <c r="F1102" s="159" t="str">
        <f t="shared" si="392"/>
        <v/>
      </c>
      <c r="G1102" s="159" t="str">
        <f t="shared" si="392"/>
        <v/>
      </c>
      <c r="H1102" s="159" t="str">
        <f t="shared" si="392"/>
        <v/>
      </c>
      <c r="I1102" s="159" t="str">
        <f t="shared" si="392"/>
        <v/>
      </c>
      <c r="J1102" s="159" t="str">
        <f t="shared" si="392"/>
        <v/>
      </c>
      <c r="K1102" s="292"/>
      <c r="L1102" s="292"/>
      <c r="AC1102" s="300" t="str">
        <f t="shared" si="380"/>
        <v/>
      </c>
      <c r="AD1102" s="300" t="str">
        <f t="shared" si="379"/>
        <v/>
      </c>
      <c r="AE1102" s="300" t="str">
        <f t="shared" si="377"/>
        <v/>
      </c>
      <c r="AF1102" s="300" t="str">
        <f t="shared" si="378"/>
        <v/>
      </c>
      <c r="AI1102" s="63" t="str">
        <f t="shared" si="381"/>
        <v/>
      </c>
      <c r="AJ1102" s="106" t="str">
        <f t="shared" si="382"/>
        <v/>
      </c>
      <c r="AK1102" s="106" t="str">
        <f t="shared" si="383"/>
        <v/>
      </c>
      <c r="AL1102" s="106" t="str">
        <f t="shared" si="384"/>
        <v/>
      </c>
      <c r="AM1102" s="106" t="str">
        <f t="shared" si="385"/>
        <v/>
      </c>
      <c r="AN1102" s="106" t="str">
        <f t="shared" si="386"/>
        <v/>
      </c>
      <c r="AR1102" s="106" t="str">
        <f t="shared" si="387"/>
        <v/>
      </c>
      <c r="AS1102" s="106" t="str">
        <f t="shared" si="388"/>
        <v/>
      </c>
      <c r="AT1102" s="106" t="str">
        <f t="shared" si="389"/>
        <v/>
      </c>
      <c r="AU1102" s="106" t="str">
        <f t="shared" si="390"/>
        <v/>
      </c>
      <c r="AV1102" s="106" t="str">
        <f t="shared" si="391"/>
        <v/>
      </c>
    </row>
    <row r="1103" spans="4:48">
      <c r="D1103" s="159">
        <v>1096</v>
      </c>
      <c r="F1103" s="159" t="str">
        <f t="shared" si="392"/>
        <v/>
      </c>
      <c r="G1103" s="159" t="str">
        <f t="shared" si="392"/>
        <v/>
      </c>
      <c r="H1103" s="159" t="str">
        <f t="shared" si="392"/>
        <v/>
      </c>
      <c r="I1103" s="159" t="str">
        <f t="shared" si="392"/>
        <v/>
      </c>
      <c r="J1103" s="159" t="str">
        <f t="shared" si="392"/>
        <v/>
      </c>
      <c r="K1103" s="292"/>
      <c r="L1103" s="292"/>
      <c r="AC1103" s="300" t="str">
        <f t="shared" si="380"/>
        <v/>
      </c>
      <c r="AD1103" s="300" t="str">
        <f t="shared" si="379"/>
        <v/>
      </c>
      <c r="AE1103" s="300" t="str">
        <f t="shared" si="377"/>
        <v/>
      </c>
      <c r="AF1103" s="300" t="str">
        <f t="shared" si="378"/>
        <v/>
      </c>
      <c r="AI1103" s="63" t="str">
        <f t="shared" si="381"/>
        <v/>
      </c>
      <c r="AJ1103" s="106" t="str">
        <f t="shared" si="382"/>
        <v/>
      </c>
      <c r="AK1103" s="106" t="str">
        <f t="shared" si="383"/>
        <v/>
      </c>
      <c r="AL1103" s="106" t="str">
        <f t="shared" si="384"/>
        <v/>
      </c>
      <c r="AM1103" s="106" t="str">
        <f t="shared" si="385"/>
        <v/>
      </c>
      <c r="AN1103" s="106" t="str">
        <f t="shared" si="386"/>
        <v/>
      </c>
      <c r="AR1103" s="106" t="str">
        <f t="shared" si="387"/>
        <v/>
      </c>
      <c r="AS1103" s="106" t="str">
        <f t="shared" si="388"/>
        <v/>
      </c>
      <c r="AT1103" s="106" t="str">
        <f t="shared" si="389"/>
        <v/>
      </c>
      <c r="AU1103" s="106" t="str">
        <f t="shared" si="390"/>
        <v/>
      </c>
      <c r="AV1103" s="106" t="str">
        <f t="shared" si="391"/>
        <v/>
      </c>
    </row>
    <row r="1104" spans="4:48">
      <c r="D1104" s="159">
        <v>1097</v>
      </c>
      <c r="F1104" s="159" t="str">
        <f t="shared" si="392"/>
        <v/>
      </c>
      <c r="G1104" s="159" t="str">
        <f t="shared" si="392"/>
        <v/>
      </c>
      <c r="H1104" s="159" t="str">
        <f t="shared" si="392"/>
        <v/>
      </c>
      <c r="I1104" s="159" t="str">
        <f t="shared" si="392"/>
        <v/>
      </c>
      <c r="J1104" s="159" t="str">
        <f t="shared" si="392"/>
        <v/>
      </c>
      <c r="K1104" s="292"/>
      <c r="L1104" s="292"/>
      <c r="AC1104" s="300" t="str">
        <f t="shared" si="380"/>
        <v/>
      </c>
      <c r="AD1104" s="300" t="str">
        <f t="shared" si="379"/>
        <v/>
      </c>
      <c r="AE1104" s="300" t="str">
        <f t="shared" si="377"/>
        <v/>
      </c>
      <c r="AF1104" s="300" t="str">
        <f t="shared" si="378"/>
        <v/>
      </c>
      <c r="AI1104" s="63" t="str">
        <f t="shared" si="381"/>
        <v/>
      </c>
      <c r="AJ1104" s="106" t="str">
        <f t="shared" si="382"/>
        <v/>
      </c>
      <c r="AK1104" s="106" t="str">
        <f t="shared" si="383"/>
        <v/>
      </c>
      <c r="AL1104" s="106" t="str">
        <f t="shared" si="384"/>
        <v/>
      </c>
      <c r="AM1104" s="106" t="str">
        <f t="shared" si="385"/>
        <v/>
      </c>
      <c r="AN1104" s="106" t="str">
        <f t="shared" si="386"/>
        <v/>
      </c>
      <c r="AR1104" s="106" t="str">
        <f t="shared" si="387"/>
        <v/>
      </c>
      <c r="AS1104" s="106" t="str">
        <f t="shared" si="388"/>
        <v/>
      </c>
      <c r="AT1104" s="106" t="str">
        <f t="shared" si="389"/>
        <v/>
      </c>
      <c r="AU1104" s="106" t="str">
        <f t="shared" si="390"/>
        <v/>
      </c>
      <c r="AV1104" s="106" t="str">
        <f t="shared" si="391"/>
        <v/>
      </c>
    </row>
    <row r="1105" spans="4:48">
      <c r="D1105" s="159">
        <v>1098</v>
      </c>
      <c r="F1105" s="159" t="str">
        <f t="shared" si="392"/>
        <v/>
      </c>
      <c r="G1105" s="159" t="str">
        <f t="shared" si="392"/>
        <v/>
      </c>
      <c r="H1105" s="159" t="str">
        <f t="shared" si="392"/>
        <v/>
      </c>
      <c r="I1105" s="159" t="str">
        <f t="shared" si="392"/>
        <v/>
      </c>
      <c r="J1105" s="159" t="str">
        <f t="shared" si="392"/>
        <v/>
      </c>
      <c r="K1105" s="292"/>
      <c r="L1105" s="292"/>
      <c r="AC1105" s="300" t="str">
        <f t="shared" si="380"/>
        <v/>
      </c>
      <c r="AD1105" s="300" t="str">
        <f t="shared" si="379"/>
        <v/>
      </c>
      <c r="AE1105" s="300" t="str">
        <f t="shared" si="377"/>
        <v/>
      </c>
      <c r="AF1105" s="300" t="str">
        <f t="shared" si="378"/>
        <v/>
      </c>
      <c r="AI1105" s="63" t="str">
        <f t="shared" si="381"/>
        <v/>
      </c>
      <c r="AJ1105" s="106" t="str">
        <f t="shared" si="382"/>
        <v/>
      </c>
      <c r="AK1105" s="106" t="str">
        <f t="shared" si="383"/>
        <v/>
      </c>
      <c r="AL1105" s="106" t="str">
        <f t="shared" si="384"/>
        <v/>
      </c>
      <c r="AM1105" s="106" t="str">
        <f t="shared" si="385"/>
        <v/>
      </c>
      <c r="AN1105" s="106" t="str">
        <f t="shared" si="386"/>
        <v/>
      </c>
      <c r="AR1105" s="106" t="str">
        <f t="shared" si="387"/>
        <v/>
      </c>
      <c r="AS1105" s="106" t="str">
        <f t="shared" si="388"/>
        <v/>
      </c>
      <c r="AT1105" s="106" t="str">
        <f t="shared" si="389"/>
        <v/>
      </c>
      <c r="AU1105" s="106" t="str">
        <f t="shared" si="390"/>
        <v/>
      </c>
      <c r="AV1105" s="106" t="str">
        <f t="shared" si="391"/>
        <v/>
      </c>
    </row>
    <row r="1106" spans="4:48">
      <c r="D1106" s="159">
        <v>1099</v>
      </c>
      <c r="F1106" s="159" t="str">
        <f t="shared" si="392"/>
        <v/>
      </c>
      <c r="G1106" s="159" t="str">
        <f t="shared" si="392"/>
        <v/>
      </c>
      <c r="H1106" s="159" t="str">
        <f t="shared" si="392"/>
        <v/>
      </c>
      <c r="I1106" s="159" t="str">
        <f t="shared" si="392"/>
        <v/>
      </c>
      <c r="J1106" s="159" t="str">
        <f t="shared" si="392"/>
        <v/>
      </c>
      <c r="K1106" s="292"/>
      <c r="L1106" s="292"/>
      <c r="AC1106" s="300" t="str">
        <f t="shared" si="380"/>
        <v/>
      </c>
      <c r="AD1106" s="300" t="str">
        <f t="shared" si="379"/>
        <v/>
      </c>
      <c r="AE1106" s="300" t="str">
        <f t="shared" si="377"/>
        <v/>
      </c>
      <c r="AF1106" s="300" t="str">
        <f t="shared" si="378"/>
        <v/>
      </c>
      <c r="AI1106" s="63" t="str">
        <f t="shared" si="381"/>
        <v/>
      </c>
      <c r="AJ1106" s="106" t="str">
        <f t="shared" si="382"/>
        <v/>
      </c>
      <c r="AK1106" s="106" t="str">
        <f t="shared" si="383"/>
        <v/>
      </c>
      <c r="AL1106" s="106" t="str">
        <f t="shared" si="384"/>
        <v/>
      </c>
      <c r="AM1106" s="106" t="str">
        <f t="shared" si="385"/>
        <v/>
      </c>
      <c r="AN1106" s="106" t="str">
        <f t="shared" si="386"/>
        <v/>
      </c>
      <c r="AR1106" s="106" t="str">
        <f t="shared" si="387"/>
        <v/>
      </c>
      <c r="AS1106" s="106" t="str">
        <f t="shared" si="388"/>
        <v/>
      </c>
      <c r="AT1106" s="106" t="str">
        <f t="shared" si="389"/>
        <v/>
      </c>
      <c r="AU1106" s="106" t="str">
        <f t="shared" si="390"/>
        <v/>
      </c>
      <c r="AV1106" s="106" t="str">
        <f t="shared" si="391"/>
        <v/>
      </c>
    </row>
    <row r="1107" spans="4:48">
      <c r="D1107" s="159">
        <v>1100</v>
      </c>
      <c r="F1107" s="159" t="str">
        <f t="shared" si="392"/>
        <v/>
      </c>
      <c r="G1107" s="159" t="str">
        <f t="shared" si="392"/>
        <v/>
      </c>
      <c r="H1107" s="159" t="str">
        <f t="shared" si="392"/>
        <v/>
      </c>
      <c r="I1107" s="159" t="str">
        <f t="shared" si="392"/>
        <v/>
      </c>
      <c r="J1107" s="159" t="str">
        <f t="shared" si="392"/>
        <v/>
      </c>
      <c r="K1107" s="292"/>
      <c r="L1107" s="292"/>
      <c r="AC1107" s="300" t="str">
        <f t="shared" si="380"/>
        <v/>
      </c>
      <c r="AD1107" s="300" t="str">
        <f t="shared" si="379"/>
        <v/>
      </c>
      <c r="AE1107" s="300" t="str">
        <f t="shared" si="377"/>
        <v/>
      </c>
      <c r="AF1107" s="300" t="str">
        <f t="shared" si="378"/>
        <v/>
      </c>
      <c r="AI1107" s="63" t="str">
        <f t="shared" si="381"/>
        <v/>
      </c>
      <c r="AJ1107" s="106" t="str">
        <f t="shared" si="382"/>
        <v/>
      </c>
      <c r="AK1107" s="106" t="str">
        <f t="shared" si="383"/>
        <v/>
      </c>
      <c r="AL1107" s="106" t="str">
        <f t="shared" si="384"/>
        <v/>
      </c>
      <c r="AM1107" s="106" t="str">
        <f t="shared" si="385"/>
        <v/>
      </c>
      <c r="AN1107" s="106" t="str">
        <f t="shared" si="386"/>
        <v/>
      </c>
      <c r="AR1107" s="106" t="str">
        <f t="shared" si="387"/>
        <v/>
      </c>
      <c r="AS1107" s="106" t="str">
        <f t="shared" si="388"/>
        <v/>
      </c>
      <c r="AT1107" s="106" t="str">
        <f t="shared" si="389"/>
        <v/>
      </c>
      <c r="AU1107" s="106" t="str">
        <f t="shared" si="390"/>
        <v/>
      </c>
      <c r="AV1107" s="106" t="str">
        <f t="shared" si="391"/>
        <v/>
      </c>
    </row>
    <row r="1108" spans="4:48">
      <c r="D1108" s="159">
        <v>1101</v>
      </c>
      <c r="F1108" s="159" t="str">
        <f t="shared" ref="F1108:J1117" si="393">IF($C$5=0,IF($D1108&gt;$A$5,"",INDIRECT(CONCATENATE("B",RANDBETWEEN(11,$D$5)))),IF($D1108&gt;$A$5,"",$C$3*INDIRECT(CONCATENATE("B",RANDBETWEEN(11,$D$5)))))</f>
        <v/>
      </c>
      <c r="G1108" s="159" t="str">
        <f t="shared" si="393"/>
        <v/>
      </c>
      <c r="H1108" s="159" t="str">
        <f t="shared" si="393"/>
        <v/>
      </c>
      <c r="I1108" s="159" t="str">
        <f t="shared" si="393"/>
        <v/>
      </c>
      <c r="J1108" s="159" t="str">
        <f t="shared" si="393"/>
        <v/>
      </c>
      <c r="K1108" s="292"/>
      <c r="L1108" s="292"/>
      <c r="AC1108" s="300" t="str">
        <f t="shared" si="380"/>
        <v/>
      </c>
      <c r="AD1108" s="300" t="str">
        <f t="shared" si="379"/>
        <v/>
      </c>
      <c r="AE1108" s="300" t="str">
        <f t="shared" si="377"/>
        <v/>
      </c>
      <c r="AF1108" s="300" t="str">
        <f t="shared" si="378"/>
        <v/>
      </c>
      <c r="AI1108" s="63" t="str">
        <f t="shared" si="381"/>
        <v/>
      </c>
      <c r="AJ1108" s="106" t="str">
        <f t="shared" si="382"/>
        <v/>
      </c>
      <c r="AK1108" s="106" t="str">
        <f t="shared" si="383"/>
        <v/>
      </c>
      <c r="AL1108" s="106" t="str">
        <f t="shared" si="384"/>
        <v/>
      </c>
      <c r="AM1108" s="106" t="str">
        <f t="shared" si="385"/>
        <v/>
      </c>
      <c r="AN1108" s="106" t="str">
        <f t="shared" si="386"/>
        <v/>
      </c>
      <c r="AR1108" s="106" t="str">
        <f t="shared" si="387"/>
        <v/>
      </c>
      <c r="AS1108" s="106" t="str">
        <f t="shared" si="388"/>
        <v/>
      </c>
      <c r="AT1108" s="106" t="str">
        <f t="shared" si="389"/>
        <v/>
      </c>
      <c r="AU1108" s="106" t="str">
        <f t="shared" si="390"/>
        <v/>
      </c>
      <c r="AV1108" s="106" t="str">
        <f t="shared" si="391"/>
        <v/>
      </c>
    </row>
    <row r="1109" spans="4:48">
      <c r="D1109" s="159">
        <v>1102</v>
      </c>
      <c r="F1109" s="159" t="str">
        <f t="shared" si="393"/>
        <v/>
      </c>
      <c r="G1109" s="159" t="str">
        <f t="shared" si="393"/>
        <v/>
      </c>
      <c r="H1109" s="159" t="str">
        <f t="shared" si="393"/>
        <v/>
      </c>
      <c r="I1109" s="159" t="str">
        <f t="shared" si="393"/>
        <v/>
      </c>
      <c r="J1109" s="159" t="str">
        <f t="shared" si="393"/>
        <v/>
      </c>
      <c r="K1109" s="292"/>
      <c r="L1109" s="292"/>
      <c r="AC1109" s="300" t="str">
        <f t="shared" si="380"/>
        <v/>
      </c>
      <c r="AD1109" s="300" t="str">
        <f t="shared" si="379"/>
        <v/>
      </c>
      <c r="AE1109" s="300" t="str">
        <f t="shared" si="377"/>
        <v/>
      </c>
      <c r="AF1109" s="300" t="str">
        <f t="shared" si="378"/>
        <v/>
      </c>
      <c r="AI1109" s="63" t="str">
        <f t="shared" si="381"/>
        <v/>
      </c>
      <c r="AJ1109" s="106" t="str">
        <f t="shared" si="382"/>
        <v/>
      </c>
      <c r="AK1109" s="106" t="str">
        <f t="shared" si="383"/>
        <v/>
      </c>
      <c r="AL1109" s="106" t="str">
        <f t="shared" si="384"/>
        <v/>
      </c>
      <c r="AM1109" s="106" t="str">
        <f t="shared" si="385"/>
        <v/>
      </c>
      <c r="AN1109" s="106" t="str">
        <f t="shared" si="386"/>
        <v/>
      </c>
      <c r="AR1109" s="106" t="str">
        <f t="shared" si="387"/>
        <v/>
      </c>
      <c r="AS1109" s="106" t="str">
        <f t="shared" si="388"/>
        <v/>
      </c>
      <c r="AT1109" s="106" t="str">
        <f t="shared" si="389"/>
        <v/>
      </c>
      <c r="AU1109" s="106" t="str">
        <f t="shared" si="390"/>
        <v/>
      </c>
      <c r="AV1109" s="106" t="str">
        <f t="shared" si="391"/>
        <v/>
      </c>
    </row>
    <row r="1110" spans="4:48">
      <c r="D1110" s="159">
        <v>1103</v>
      </c>
      <c r="F1110" s="159" t="str">
        <f t="shared" si="393"/>
        <v/>
      </c>
      <c r="G1110" s="159" t="str">
        <f t="shared" si="393"/>
        <v/>
      </c>
      <c r="H1110" s="159" t="str">
        <f t="shared" si="393"/>
        <v/>
      </c>
      <c r="I1110" s="159" t="str">
        <f t="shared" si="393"/>
        <v/>
      </c>
      <c r="J1110" s="159" t="str">
        <f t="shared" si="393"/>
        <v/>
      </c>
      <c r="K1110" s="292"/>
      <c r="L1110" s="292"/>
      <c r="AC1110" s="300" t="str">
        <f t="shared" si="380"/>
        <v/>
      </c>
      <c r="AD1110" s="300" t="str">
        <f t="shared" si="379"/>
        <v/>
      </c>
      <c r="AE1110" s="300" t="str">
        <f t="shared" si="377"/>
        <v/>
      </c>
      <c r="AF1110" s="300" t="str">
        <f t="shared" si="378"/>
        <v/>
      </c>
      <c r="AI1110" s="63" t="str">
        <f t="shared" si="381"/>
        <v/>
      </c>
      <c r="AJ1110" s="106" t="str">
        <f t="shared" si="382"/>
        <v/>
      </c>
      <c r="AK1110" s="106" t="str">
        <f t="shared" si="383"/>
        <v/>
      </c>
      <c r="AL1110" s="106" t="str">
        <f t="shared" si="384"/>
        <v/>
      </c>
      <c r="AM1110" s="106" t="str">
        <f t="shared" si="385"/>
        <v/>
      </c>
      <c r="AN1110" s="106" t="str">
        <f t="shared" si="386"/>
        <v/>
      </c>
      <c r="AR1110" s="106" t="str">
        <f t="shared" si="387"/>
        <v/>
      </c>
      <c r="AS1110" s="106" t="str">
        <f t="shared" si="388"/>
        <v/>
      </c>
      <c r="AT1110" s="106" t="str">
        <f t="shared" si="389"/>
        <v/>
      </c>
      <c r="AU1110" s="106" t="str">
        <f t="shared" si="390"/>
        <v/>
      </c>
      <c r="AV1110" s="106" t="str">
        <f t="shared" si="391"/>
        <v/>
      </c>
    </row>
    <row r="1111" spans="4:48">
      <c r="D1111" s="159">
        <v>1104</v>
      </c>
      <c r="F1111" s="159" t="str">
        <f t="shared" si="393"/>
        <v/>
      </c>
      <c r="G1111" s="159" t="str">
        <f t="shared" si="393"/>
        <v/>
      </c>
      <c r="H1111" s="159" t="str">
        <f t="shared" si="393"/>
        <v/>
      </c>
      <c r="I1111" s="159" t="str">
        <f t="shared" si="393"/>
        <v/>
      </c>
      <c r="J1111" s="159" t="str">
        <f t="shared" si="393"/>
        <v/>
      </c>
      <c r="K1111" s="292"/>
      <c r="L1111" s="292"/>
      <c r="AC1111" s="300" t="str">
        <f t="shared" si="380"/>
        <v/>
      </c>
      <c r="AD1111" s="300" t="str">
        <f t="shared" si="379"/>
        <v/>
      </c>
      <c r="AE1111" s="300" t="str">
        <f t="shared" si="377"/>
        <v/>
      </c>
      <c r="AF1111" s="300" t="str">
        <f t="shared" si="378"/>
        <v/>
      </c>
      <c r="AI1111" s="63" t="str">
        <f t="shared" si="381"/>
        <v/>
      </c>
      <c r="AJ1111" s="106" t="str">
        <f t="shared" si="382"/>
        <v/>
      </c>
      <c r="AK1111" s="106" t="str">
        <f t="shared" si="383"/>
        <v/>
      </c>
      <c r="AL1111" s="106" t="str">
        <f t="shared" si="384"/>
        <v/>
      </c>
      <c r="AM1111" s="106" t="str">
        <f t="shared" si="385"/>
        <v/>
      </c>
      <c r="AN1111" s="106" t="str">
        <f t="shared" si="386"/>
        <v/>
      </c>
      <c r="AR1111" s="106" t="str">
        <f t="shared" si="387"/>
        <v/>
      </c>
      <c r="AS1111" s="106" t="str">
        <f t="shared" si="388"/>
        <v/>
      </c>
      <c r="AT1111" s="106" t="str">
        <f t="shared" si="389"/>
        <v/>
      </c>
      <c r="AU1111" s="106" t="str">
        <f t="shared" si="390"/>
        <v/>
      </c>
      <c r="AV1111" s="106" t="str">
        <f t="shared" si="391"/>
        <v/>
      </c>
    </row>
    <row r="1112" spans="4:48">
      <c r="D1112" s="159">
        <v>1105</v>
      </c>
      <c r="F1112" s="159" t="str">
        <f t="shared" si="393"/>
        <v/>
      </c>
      <c r="G1112" s="159" t="str">
        <f t="shared" si="393"/>
        <v/>
      </c>
      <c r="H1112" s="159" t="str">
        <f t="shared" si="393"/>
        <v/>
      </c>
      <c r="I1112" s="159" t="str">
        <f t="shared" si="393"/>
        <v/>
      </c>
      <c r="J1112" s="159" t="str">
        <f t="shared" si="393"/>
        <v/>
      </c>
      <c r="K1112" s="292"/>
      <c r="L1112" s="292"/>
      <c r="AC1112" s="300" t="str">
        <f t="shared" si="380"/>
        <v/>
      </c>
      <c r="AD1112" s="300" t="str">
        <f t="shared" si="379"/>
        <v/>
      </c>
      <c r="AE1112" s="300" t="str">
        <f t="shared" si="377"/>
        <v/>
      </c>
      <c r="AF1112" s="300" t="str">
        <f t="shared" si="378"/>
        <v/>
      </c>
      <c r="AI1112" s="63" t="str">
        <f t="shared" si="381"/>
        <v/>
      </c>
      <c r="AJ1112" s="106" t="str">
        <f t="shared" si="382"/>
        <v/>
      </c>
      <c r="AK1112" s="106" t="str">
        <f t="shared" si="383"/>
        <v/>
      </c>
      <c r="AL1112" s="106" t="str">
        <f t="shared" si="384"/>
        <v/>
      </c>
      <c r="AM1112" s="106" t="str">
        <f t="shared" si="385"/>
        <v/>
      </c>
      <c r="AN1112" s="106" t="str">
        <f t="shared" si="386"/>
        <v/>
      </c>
      <c r="AR1112" s="106" t="str">
        <f t="shared" si="387"/>
        <v/>
      </c>
      <c r="AS1112" s="106" t="str">
        <f t="shared" si="388"/>
        <v/>
      </c>
      <c r="AT1112" s="106" t="str">
        <f t="shared" si="389"/>
        <v/>
      </c>
      <c r="AU1112" s="106" t="str">
        <f t="shared" si="390"/>
        <v/>
      </c>
      <c r="AV1112" s="106" t="str">
        <f t="shared" si="391"/>
        <v/>
      </c>
    </row>
    <row r="1113" spans="4:48">
      <c r="D1113" s="159">
        <v>1106</v>
      </c>
      <c r="F1113" s="159" t="str">
        <f t="shared" si="393"/>
        <v/>
      </c>
      <c r="G1113" s="159" t="str">
        <f t="shared" si="393"/>
        <v/>
      </c>
      <c r="H1113" s="159" t="str">
        <f t="shared" si="393"/>
        <v/>
      </c>
      <c r="I1113" s="159" t="str">
        <f t="shared" si="393"/>
        <v/>
      </c>
      <c r="J1113" s="159" t="str">
        <f t="shared" si="393"/>
        <v/>
      </c>
      <c r="K1113" s="292"/>
      <c r="L1113" s="292"/>
      <c r="AC1113" s="300" t="str">
        <f t="shared" si="380"/>
        <v/>
      </c>
      <c r="AD1113" s="300" t="str">
        <f t="shared" si="379"/>
        <v/>
      </c>
      <c r="AE1113" s="300" t="str">
        <f t="shared" si="377"/>
        <v/>
      </c>
      <c r="AF1113" s="300" t="str">
        <f t="shared" si="378"/>
        <v/>
      </c>
      <c r="AI1113" s="63" t="str">
        <f t="shared" si="381"/>
        <v/>
      </c>
      <c r="AJ1113" s="106" t="str">
        <f t="shared" si="382"/>
        <v/>
      </c>
      <c r="AK1113" s="106" t="str">
        <f t="shared" si="383"/>
        <v/>
      </c>
      <c r="AL1113" s="106" t="str">
        <f t="shared" si="384"/>
        <v/>
      </c>
      <c r="AM1113" s="106" t="str">
        <f t="shared" si="385"/>
        <v/>
      </c>
      <c r="AN1113" s="106" t="str">
        <f t="shared" si="386"/>
        <v/>
      </c>
      <c r="AR1113" s="106" t="str">
        <f t="shared" si="387"/>
        <v/>
      </c>
      <c r="AS1113" s="106" t="str">
        <f t="shared" si="388"/>
        <v/>
      </c>
      <c r="AT1113" s="106" t="str">
        <f t="shared" si="389"/>
        <v/>
      </c>
      <c r="AU1113" s="106" t="str">
        <f t="shared" si="390"/>
        <v/>
      </c>
      <c r="AV1113" s="106" t="str">
        <f t="shared" si="391"/>
        <v/>
      </c>
    </row>
    <row r="1114" spans="4:48">
      <c r="D1114" s="159">
        <v>1107</v>
      </c>
      <c r="F1114" s="159" t="str">
        <f t="shared" si="393"/>
        <v/>
      </c>
      <c r="G1114" s="159" t="str">
        <f t="shared" si="393"/>
        <v/>
      </c>
      <c r="H1114" s="159" t="str">
        <f t="shared" si="393"/>
        <v/>
      </c>
      <c r="I1114" s="159" t="str">
        <f t="shared" si="393"/>
        <v/>
      </c>
      <c r="J1114" s="159" t="str">
        <f t="shared" si="393"/>
        <v/>
      </c>
      <c r="K1114" s="292"/>
      <c r="L1114" s="292"/>
      <c r="AC1114" s="300" t="str">
        <f t="shared" si="380"/>
        <v/>
      </c>
      <c r="AD1114" s="300" t="str">
        <f t="shared" si="379"/>
        <v/>
      </c>
      <c r="AE1114" s="300" t="str">
        <f t="shared" si="377"/>
        <v/>
      </c>
      <c r="AF1114" s="300" t="str">
        <f t="shared" si="378"/>
        <v/>
      </c>
      <c r="AI1114" s="63" t="str">
        <f t="shared" si="381"/>
        <v/>
      </c>
      <c r="AJ1114" s="106" t="str">
        <f t="shared" si="382"/>
        <v/>
      </c>
      <c r="AK1114" s="106" t="str">
        <f t="shared" si="383"/>
        <v/>
      </c>
      <c r="AL1114" s="106" t="str">
        <f t="shared" si="384"/>
        <v/>
      </c>
      <c r="AM1114" s="106" t="str">
        <f t="shared" si="385"/>
        <v/>
      </c>
      <c r="AN1114" s="106" t="str">
        <f t="shared" si="386"/>
        <v/>
      </c>
      <c r="AR1114" s="106" t="str">
        <f t="shared" si="387"/>
        <v/>
      </c>
      <c r="AS1114" s="106" t="str">
        <f t="shared" si="388"/>
        <v/>
      </c>
      <c r="AT1114" s="106" t="str">
        <f t="shared" si="389"/>
        <v/>
      </c>
      <c r="AU1114" s="106" t="str">
        <f t="shared" si="390"/>
        <v/>
      </c>
      <c r="AV1114" s="106" t="str">
        <f t="shared" si="391"/>
        <v/>
      </c>
    </row>
    <row r="1115" spans="4:48">
      <c r="D1115" s="159">
        <v>1108</v>
      </c>
      <c r="F1115" s="159" t="str">
        <f t="shared" si="393"/>
        <v/>
      </c>
      <c r="G1115" s="159" t="str">
        <f t="shared" si="393"/>
        <v/>
      </c>
      <c r="H1115" s="159" t="str">
        <f t="shared" si="393"/>
        <v/>
      </c>
      <c r="I1115" s="159" t="str">
        <f t="shared" si="393"/>
        <v/>
      </c>
      <c r="J1115" s="159" t="str">
        <f t="shared" si="393"/>
        <v/>
      </c>
      <c r="K1115" s="292"/>
      <c r="L1115" s="292"/>
      <c r="AC1115" s="300" t="str">
        <f t="shared" si="380"/>
        <v/>
      </c>
      <c r="AD1115" s="300" t="str">
        <f t="shared" si="379"/>
        <v/>
      </c>
      <c r="AE1115" s="300" t="str">
        <f t="shared" si="377"/>
        <v/>
      </c>
      <c r="AF1115" s="300" t="str">
        <f t="shared" si="378"/>
        <v/>
      </c>
      <c r="AI1115" s="63" t="str">
        <f t="shared" si="381"/>
        <v/>
      </c>
      <c r="AJ1115" s="106" t="str">
        <f t="shared" si="382"/>
        <v/>
      </c>
      <c r="AK1115" s="106" t="str">
        <f t="shared" si="383"/>
        <v/>
      </c>
      <c r="AL1115" s="106" t="str">
        <f t="shared" si="384"/>
        <v/>
      </c>
      <c r="AM1115" s="106" t="str">
        <f t="shared" si="385"/>
        <v/>
      </c>
      <c r="AN1115" s="106" t="str">
        <f t="shared" si="386"/>
        <v/>
      </c>
      <c r="AR1115" s="106" t="str">
        <f t="shared" si="387"/>
        <v/>
      </c>
      <c r="AS1115" s="106" t="str">
        <f t="shared" si="388"/>
        <v/>
      </c>
      <c r="AT1115" s="106" t="str">
        <f t="shared" si="389"/>
        <v/>
      </c>
      <c r="AU1115" s="106" t="str">
        <f t="shared" si="390"/>
        <v/>
      </c>
      <c r="AV1115" s="106" t="str">
        <f t="shared" si="391"/>
        <v/>
      </c>
    </row>
    <row r="1116" spans="4:48">
      <c r="D1116" s="159">
        <v>1109</v>
      </c>
      <c r="F1116" s="159" t="str">
        <f t="shared" si="393"/>
        <v/>
      </c>
      <c r="G1116" s="159" t="str">
        <f t="shared" si="393"/>
        <v/>
      </c>
      <c r="H1116" s="159" t="str">
        <f t="shared" si="393"/>
        <v/>
      </c>
      <c r="I1116" s="159" t="str">
        <f t="shared" si="393"/>
        <v/>
      </c>
      <c r="J1116" s="159" t="str">
        <f t="shared" si="393"/>
        <v/>
      </c>
      <c r="K1116" s="292"/>
      <c r="L1116" s="292"/>
      <c r="AC1116" s="300" t="str">
        <f t="shared" si="380"/>
        <v/>
      </c>
      <c r="AD1116" s="300" t="str">
        <f t="shared" si="379"/>
        <v/>
      </c>
      <c r="AE1116" s="300" t="str">
        <f t="shared" si="377"/>
        <v/>
      </c>
      <c r="AF1116" s="300" t="str">
        <f t="shared" si="378"/>
        <v/>
      </c>
      <c r="AI1116" s="63" t="str">
        <f t="shared" si="381"/>
        <v/>
      </c>
      <c r="AJ1116" s="106" t="str">
        <f t="shared" si="382"/>
        <v/>
      </c>
      <c r="AK1116" s="106" t="str">
        <f t="shared" si="383"/>
        <v/>
      </c>
      <c r="AL1116" s="106" t="str">
        <f t="shared" si="384"/>
        <v/>
      </c>
      <c r="AM1116" s="106" t="str">
        <f t="shared" si="385"/>
        <v/>
      </c>
      <c r="AN1116" s="106" t="str">
        <f t="shared" si="386"/>
        <v/>
      </c>
      <c r="AR1116" s="106" t="str">
        <f t="shared" si="387"/>
        <v/>
      </c>
      <c r="AS1116" s="106" t="str">
        <f t="shared" si="388"/>
        <v/>
      </c>
      <c r="AT1116" s="106" t="str">
        <f t="shared" si="389"/>
        <v/>
      </c>
      <c r="AU1116" s="106" t="str">
        <f t="shared" si="390"/>
        <v/>
      </c>
      <c r="AV1116" s="106" t="str">
        <f t="shared" si="391"/>
        <v/>
      </c>
    </row>
    <row r="1117" spans="4:48">
      <c r="D1117" s="159">
        <v>1110</v>
      </c>
      <c r="F1117" s="159" t="str">
        <f t="shared" si="393"/>
        <v/>
      </c>
      <c r="G1117" s="159" t="str">
        <f t="shared" si="393"/>
        <v/>
      </c>
      <c r="H1117" s="159" t="str">
        <f t="shared" si="393"/>
        <v/>
      </c>
      <c r="I1117" s="159" t="str">
        <f t="shared" si="393"/>
        <v/>
      </c>
      <c r="J1117" s="159" t="str">
        <f t="shared" si="393"/>
        <v/>
      </c>
      <c r="K1117" s="292"/>
      <c r="L1117" s="292"/>
      <c r="AC1117" s="300" t="str">
        <f t="shared" si="380"/>
        <v/>
      </c>
      <c r="AD1117" s="300" t="str">
        <f t="shared" si="379"/>
        <v/>
      </c>
      <c r="AE1117" s="300" t="str">
        <f t="shared" si="377"/>
        <v/>
      </c>
      <c r="AF1117" s="300" t="str">
        <f t="shared" si="378"/>
        <v/>
      </c>
      <c r="AI1117" s="63" t="str">
        <f t="shared" si="381"/>
        <v/>
      </c>
      <c r="AJ1117" s="106" t="str">
        <f t="shared" si="382"/>
        <v/>
      </c>
      <c r="AK1117" s="106" t="str">
        <f t="shared" si="383"/>
        <v/>
      </c>
      <c r="AL1117" s="106" t="str">
        <f t="shared" si="384"/>
        <v/>
      </c>
      <c r="AM1117" s="106" t="str">
        <f t="shared" si="385"/>
        <v/>
      </c>
      <c r="AN1117" s="106" t="str">
        <f t="shared" si="386"/>
        <v/>
      </c>
      <c r="AR1117" s="106" t="str">
        <f t="shared" si="387"/>
        <v/>
      </c>
      <c r="AS1117" s="106" t="str">
        <f t="shared" si="388"/>
        <v/>
      </c>
      <c r="AT1117" s="106" t="str">
        <f t="shared" si="389"/>
        <v/>
      </c>
      <c r="AU1117" s="106" t="str">
        <f t="shared" si="390"/>
        <v/>
      </c>
      <c r="AV1117" s="106" t="str">
        <f t="shared" si="391"/>
        <v/>
      </c>
    </row>
    <row r="1118" spans="4:48">
      <c r="D1118" s="159">
        <v>1111</v>
      </c>
      <c r="F1118" s="159" t="str">
        <f t="shared" ref="F1118:J1127" si="394">IF($C$5=0,IF($D1118&gt;$A$5,"",INDIRECT(CONCATENATE("B",RANDBETWEEN(11,$D$5)))),IF($D1118&gt;$A$5,"",$C$3*INDIRECT(CONCATENATE("B",RANDBETWEEN(11,$D$5)))))</f>
        <v/>
      </c>
      <c r="G1118" s="159" t="str">
        <f t="shared" si="394"/>
        <v/>
      </c>
      <c r="H1118" s="159" t="str">
        <f t="shared" si="394"/>
        <v/>
      </c>
      <c r="I1118" s="159" t="str">
        <f t="shared" si="394"/>
        <v/>
      </c>
      <c r="J1118" s="159" t="str">
        <f t="shared" si="394"/>
        <v/>
      </c>
      <c r="K1118" s="292"/>
      <c r="L1118" s="292"/>
      <c r="AC1118" s="300" t="str">
        <f t="shared" si="380"/>
        <v/>
      </c>
      <c r="AD1118" s="300" t="str">
        <f t="shared" si="379"/>
        <v/>
      </c>
      <c r="AE1118" s="300" t="str">
        <f t="shared" si="377"/>
        <v/>
      </c>
      <c r="AF1118" s="300" t="str">
        <f t="shared" si="378"/>
        <v/>
      </c>
      <c r="AI1118" s="63" t="str">
        <f t="shared" si="381"/>
        <v/>
      </c>
      <c r="AJ1118" s="106" t="str">
        <f t="shared" si="382"/>
        <v/>
      </c>
      <c r="AK1118" s="106" t="str">
        <f t="shared" si="383"/>
        <v/>
      </c>
      <c r="AL1118" s="106" t="str">
        <f t="shared" si="384"/>
        <v/>
      </c>
      <c r="AM1118" s="106" t="str">
        <f t="shared" si="385"/>
        <v/>
      </c>
      <c r="AN1118" s="106" t="str">
        <f t="shared" si="386"/>
        <v/>
      </c>
      <c r="AR1118" s="106" t="str">
        <f t="shared" si="387"/>
        <v/>
      </c>
      <c r="AS1118" s="106" t="str">
        <f t="shared" si="388"/>
        <v/>
      </c>
      <c r="AT1118" s="106" t="str">
        <f t="shared" si="389"/>
        <v/>
      </c>
      <c r="AU1118" s="106" t="str">
        <f t="shared" si="390"/>
        <v/>
      </c>
      <c r="AV1118" s="106" t="str">
        <f t="shared" si="391"/>
        <v/>
      </c>
    </row>
    <row r="1119" spans="4:48">
      <c r="D1119" s="159">
        <v>1112</v>
      </c>
      <c r="F1119" s="159" t="str">
        <f t="shared" si="394"/>
        <v/>
      </c>
      <c r="G1119" s="159" t="str">
        <f t="shared" si="394"/>
        <v/>
      </c>
      <c r="H1119" s="159" t="str">
        <f t="shared" si="394"/>
        <v/>
      </c>
      <c r="I1119" s="159" t="str">
        <f t="shared" si="394"/>
        <v/>
      </c>
      <c r="J1119" s="159" t="str">
        <f t="shared" si="394"/>
        <v/>
      </c>
      <c r="K1119" s="292"/>
      <c r="L1119" s="292"/>
      <c r="AC1119" s="300" t="str">
        <f t="shared" si="380"/>
        <v/>
      </c>
      <c r="AD1119" s="300" t="str">
        <f t="shared" si="379"/>
        <v/>
      </c>
      <c r="AE1119" s="300" t="str">
        <f t="shared" si="377"/>
        <v/>
      </c>
      <c r="AF1119" s="300" t="str">
        <f t="shared" si="378"/>
        <v/>
      </c>
      <c r="AI1119" s="63" t="str">
        <f t="shared" si="381"/>
        <v/>
      </c>
      <c r="AJ1119" s="106" t="str">
        <f t="shared" si="382"/>
        <v/>
      </c>
      <c r="AK1119" s="106" t="str">
        <f t="shared" si="383"/>
        <v/>
      </c>
      <c r="AL1119" s="106" t="str">
        <f t="shared" si="384"/>
        <v/>
      </c>
      <c r="AM1119" s="106" t="str">
        <f t="shared" si="385"/>
        <v/>
      </c>
      <c r="AN1119" s="106" t="str">
        <f t="shared" si="386"/>
        <v/>
      </c>
      <c r="AR1119" s="106" t="str">
        <f t="shared" si="387"/>
        <v/>
      </c>
      <c r="AS1119" s="106" t="str">
        <f t="shared" si="388"/>
        <v/>
      </c>
      <c r="AT1119" s="106" t="str">
        <f t="shared" si="389"/>
        <v/>
      </c>
      <c r="AU1119" s="106" t="str">
        <f t="shared" si="390"/>
        <v/>
      </c>
      <c r="AV1119" s="106" t="str">
        <f t="shared" si="391"/>
        <v/>
      </c>
    </row>
    <row r="1120" spans="4:48">
      <c r="D1120" s="159">
        <v>1113</v>
      </c>
      <c r="F1120" s="159" t="str">
        <f t="shared" si="394"/>
        <v/>
      </c>
      <c r="G1120" s="159" t="str">
        <f t="shared" si="394"/>
        <v/>
      </c>
      <c r="H1120" s="159" t="str">
        <f t="shared" si="394"/>
        <v/>
      </c>
      <c r="I1120" s="159" t="str">
        <f t="shared" si="394"/>
        <v/>
      </c>
      <c r="J1120" s="159" t="str">
        <f t="shared" si="394"/>
        <v/>
      </c>
      <c r="K1120" s="292"/>
      <c r="L1120" s="292"/>
      <c r="AC1120" s="300" t="str">
        <f t="shared" si="380"/>
        <v/>
      </c>
      <c r="AD1120" s="300" t="str">
        <f t="shared" si="379"/>
        <v/>
      </c>
      <c r="AE1120" s="300" t="str">
        <f t="shared" si="377"/>
        <v/>
      </c>
      <c r="AF1120" s="300" t="str">
        <f t="shared" si="378"/>
        <v/>
      </c>
      <c r="AI1120" s="63" t="str">
        <f t="shared" si="381"/>
        <v/>
      </c>
      <c r="AJ1120" s="106" t="str">
        <f t="shared" si="382"/>
        <v/>
      </c>
      <c r="AK1120" s="106" t="str">
        <f t="shared" si="383"/>
        <v/>
      </c>
      <c r="AL1120" s="106" t="str">
        <f t="shared" si="384"/>
        <v/>
      </c>
      <c r="AM1120" s="106" t="str">
        <f t="shared" si="385"/>
        <v/>
      </c>
      <c r="AN1120" s="106" t="str">
        <f t="shared" si="386"/>
        <v/>
      </c>
      <c r="AR1120" s="106" t="str">
        <f t="shared" si="387"/>
        <v/>
      </c>
      <c r="AS1120" s="106" t="str">
        <f t="shared" si="388"/>
        <v/>
      </c>
      <c r="AT1120" s="106" t="str">
        <f t="shared" si="389"/>
        <v/>
      </c>
      <c r="AU1120" s="106" t="str">
        <f t="shared" si="390"/>
        <v/>
      </c>
      <c r="AV1120" s="106" t="str">
        <f t="shared" si="391"/>
        <v/>
      </c>
    </row>
    <row r="1121" spans="4:48">
      <c r="D1121" s="159">
        <v>1114</v>
      </c>
      <c r="F1121" s="159" t="str">
        <f t="shared" si="394"/>
        <v/>
      </c>
      <c r="G1121" s="159" t="str">
        <f t="shared" si="394"/>
        <v/>
      </c>
      <c r="H1121" s="159" t="str">
        <f t="shared" si="394"/>
        <v/>
      </c>
      <c r="I1121" s="159" t="str">
        <f t="shared" si="394"/>
        <v/>
      </c>
      <c r="J1121" s="159" t="str">
        <f t="shared" si="394"/>
        <v/>
      </c>
      <c r="K1121" s="292"/>
      <c r="L1121" s="292"/>
      <c r="AC1121" s="300" t="str">
        <f t="shared" si="380"/>
        <v/>
      </c>
      <c r="AD1121" s="300" t="str">
        <f t="shared" si="379"/>
        <v/>
      </c>
      <c r="AE1121" s="300" t="str">
        <f t="shared" si="377"/>
        <v/>
      </c>
      <c r="AF1121" s="300" t="str">
        <f t="shared" si="378"/>
        <v/>
      </c>
      <c r="AI1121" s="63" t="str">
        <f t="shared" si="381"/>
        <v/>
      </c>
      <c r="AJ1121" s="106" t="str">
        <f t="shared" si="382"/>
        <v/>
      </c>
      <c r="AK1121" s="106" t="str">
        <f t="shared" si="383"/>
        <v/>
      </c>
      <c r="AL1121" s="106" t="str">
        <f t="shared" si="384"/>
        <v/>
      </c>
      <c r="AM1121" s="106" t="str">
        <f t="shared" si="385"/>
        <v/>
      </c>
      <c r="AN1121" s="106" t="str">
        <f t="shared" si="386"/>
        <v/>
      </c>
      <c r="AR1121" s="106" t="str">
        <f t="shared" si="387"/>
        <v/>
      </c>
      <c r="AS1121" s="106" t="str">
        <f t="shared" si="388"/>
        <v/>
      </c>
      <c r="AT1121" s="106" t="str">
        <f t="shared" si="389"/>
        <v/>
      </c>
      <c r="AU1121" s="106" t="str">
        <f t="shared" si="390"/>
        <v/>
      </c>
      <c r="AV1121" s="106" t="str">
        <f t="shared" si="391"/>
        <v/>
      </c>
    </row>
    <row r="1122" spans="4:48">
      <c r="D1122" s="159">
        <v>1115</v>
      </c>
      <c r="F1122" s="159" t="str">
        <f t="shared" si="394"/>
        <v/>
      </c>
      <c r="G1122" s="159" t="str">
        <f t="shared" si="394"/>
        <v/>
      </c>
      <c r="H1122" s="159" t="str">
        <f t="shared" si="394"/>
        <v/>
      </c>
      <c r="I1122" s="159" t="str">
        <f t="shared" si="394"/>
        <v/>
      </c>
      <c r="J1122" s="159" t="str">
        <f t="shared" si="394"/>
        <v/>
      </c>
      <c r="K1122" s="292"/>
      <c r="L1122" s="292"/>
      <c r="AC1122" s="300" t="str">
        <f t="shared" si="380"/>
        <v/>
      </c>
      <c r="AD1122" s="300" t="str">
        <f t="shared" si="379"/>
        <v/>
      </c>
      <c r="AE1122" s="300" t="str">
        <f t="shared" si="377"/>
        <v/>
      </c>
      <c r="AF1122" s="300" t="str">
        <f t="shared" si="378"/>
        <v/>
      </c>
      <c r="AI1122" s="63" t="str">
        <f t="shared" si="381"/>
        <v/>
      </c>
      <c r="AJ1122" s="106" t="str">
        <f t="shared" si="382"/>
        <v/>
      </c>
      <c r="AK1122" s="106" t="str">
        <f t="shared" si="383"/>
        <v/>
      </c>
      <c r="AL1122" s="106" t="str">
        <f t="shared" si="384"/>
        <v/>
      </c>
      <c r="AM1122" s="106" t="str">
        <f t="shared" si="385"/>
        <v/>
      </c>
      <c r="AN1122" s="106" t="str">
        <f t="shared" si="386"/>
        <v/>
      </c>
      <c r="AR1122" s="106" t="str">
        <f t="shared" si="387"/>
        <v/>
      </c>
      <c r="AS1122" s="106" t="str">
        <f t="shared" si="388"/>
        <v/>
      </c>
      <c r="AT1122" s="106" t="str">
        <f t="shared" si="389"/>
        <v/>
      </c>
      <c r="AU1122" s="106" t="str">
        <f t="shared" si="390"/>
        <v/>
      </c>
      <c r="AV1122" s="106" t="str">
        <f t="shared" si="391"/>
        <v/>
      </c>
    </row>
    <row r="1123" spans="4:48">
      <c r="D1123" s="159">
        <v>1116</v>
      </c>
      <c r="F1123" s="159" t="str">
        <f t="shared" si="394"/>
        <v/>
      </c>
      <c r="G1123" s="159" t="str">
        <f t="shared" si="394"/>
        <v/>
      </c>
      <c r="H1123" s="159" t="str">
        <f t="shared" si="394"/>
        <v/>
      </c>
      <c r="I1123" s="159" t="str">
        <f t="shared" si="394"/>
        <v/>
      </c>
      <c r="J1123" s="159" t="str">
        <f t="shared" si="394"/>
        <v/>
      </c>
      <c r="K1123" s="292"/>
      <c r="L1123" s="292"/>
      <c r="AC1123" s="300" t="str">
        <f t="shared" si="380"/>
        <v/>
      </c>
      <c r="AD1123" s="300" t="str">
        <f t="shared" si="379"/>
        <v/>
      </c>
      <c r="AE1123" s="300" t="str">
        <f t="shared" si="377"/>
        <v/>
      </c>
      <c r="AF1123" s="300" t="str">
        <f t="shared" si="378"/>
        <v/>
      </c>
      <c r="AI1123" s="63" t="str">
        <f t="shared" si="381"/>
        <v/>
      </c>
      <c r="AJ1123" s="106" t="str">
        <f t="shared" si="382"/>
        <v/>
      </c>
      <c r="AK1123" s="106" t="str">
        <f t="shared" si="383"/>
        <v/>
      </c>
      <c r="AL1123" s="106" t="str">
        <f t="shared" si="384"/>
        <v/>
      </c>
      <c r="AM1123" s="106" t="str">
        <f t="shared" si="385"/>
        <v/>
      </c>
      <c r="AN1123" s="106" t="str">
        <f t="shared" si="386"/>
        <v/>
      </c>
      <c r="AR1123" s="106" t="str">
        <f t="shared" si="387"/>
        <v/>
      </c>
      <c r="AS1123" s="106" t="str">
        <f t="shared" si="388"/>
        <v/>
      </c>
      <c r="AT1123" s="106" t="str">
        <f t="shared" si="389"/>
        <v/>
      </c>
      <c r="AU1123" s="106" t="str">
        <f t="shared" si="390"/>
        <v/>
      </c>
      <c r="AV1123" s="106" t="str">
        <f t="shared" si="391"/>
        <v/>
      </c>
    </row>
    <row r="1124" spans="4:48">
      <c r="D1124" s="159">
        <v>1117</v>
      </c>
      <c r="F1124" s="159" t="str">
        <f t="shared" si="394"/>
        <v/>
      </c>
      <c r="G1124" s="159" t="str">
        <f t="shared" si="394"/>
        <v/>
      </c>
      <c r="H1124" s="159" t="str">
        <f t="shared" si="394"/>
        <v/>
      </c>
      <c r="I1124" s="159" t="str">
        <f t="shared" si="394"/>
        <v/>
      </c>
      <c r="J1124" s="159" t="str">
        <f t="shared" si="394"/>
        <v/>
      </c>
      <c r="K1124" s="292"/>
      <c r="L1124" s="292"/>
      <c r="AC1124" s="300" t="str">
        <f t="shared" si="380"/>
        <v/>
      </c>
      <c r="AD1124" s="300" t="str">
        <f t="shared" si="379"/>
        <v/>
      </c>
      <c r="AE1124" s="300" t="str">
        <f t="shared" si="377"/>
        <v/>
      </c>
      <c r="AF1124" s="300" t="str">
        <f t="shared" si="378"/>
        <v/>
      </c>
      <c r="AI1124" s="63" t="str">
        <f t="shared" si="381"/>
        <v/>
      </c>
      <c r="AJ1124" s="106" t="str">
        <f t="shared" si="382"/>
        <v/>
      </c>
      <c r="AK1124" s="106" t="str">
        <f t="shared" si="383"/>
        <v/>
      </c>
      <c r="AL1124" s="106" t="str">
        <f t="shared" si="384"/>
        <v/>
      </c>
      <c r="AM1124" s="106" t="str">
        <f t="shared" si="385"/>
        <v/>
      </c>
      <c r="AN1124" s="106" t="str">
        <f t="shared" si="386"/>
        <v/>
      </c>
      <c r="AR1124" s="106" t="str">
        <f t="shared" si="387"/>
        <v/>
      </c>
      <c r="AS1124" s="106" t="str">
        <f t="shared" si="388"/>
        <v/>
      </c>
      <c r="AT1124" s="106" t="str">
        <f t="shared" si="389"/>
        <v/>
      </c>
      <c r="AU1124" s="106" t="str">
        <f t="shared" si="390"/>
        <v/>
      </c>
      <c r="AV1124" s="106" t="str">
        <f t="shared" si="391"/>
        <v/>
      </c>
    </row>
    <row r="1125" spans="4:48">
      <c r="D1125" s="159">
        <v>1118</v>
      </c>
      <c r="F1125" s="159" t="str">
        <f t="shared" si="394"/>
        <v/>
      </c>
      <c r="G1125" s="159" t="str">
        <f t="shared" si="394"/>
        <v/>
      </c>
      <c r="H1125" s="159" t="str">
        <f t="shared" si="394"/>
        <v/>
      </c>
      <c r="I1125" s="159" t="str">
        <f t="shared" si="394"/>
        <v/>
      </c>
      <c r="J1125" s="159" t="str">
        <f t="shared" si="394"/>
        <v/>
      </c>
      <c r="K1125" s="292"/>
      <c r="L1125" s="292"/>
      <c r="AC1125" s="300" t="str">
        <f t="shared" si="380"/>
        <v/>
      </c>
      <c r="AD1125" s="300" t="str">
        <f t="shared" si="379"/>
        <v/>
      </c>
      <c r="AE1125" s="300" t="str">
        <f t="shared" si="377"/>
        <v/>
      </c>
      <c r="AF1125" s="300" t="str">
        <f t="shared" si="378"/>
        <v/>
      </c>
      <c r="AI1125" s="63" t="str">
        <f t="shared" si="381"/>
        <v/>
      </c>
      <c r="AJ1125" s="106" t="str">
        <f t="shared" si="382"/>
        <v/>
      </c>
      <c r="AK1125" s="106" t="str">
        <f t="shared" si="383"/>
        <v/>
      </c>
      <c r="AL1125" s="106" t="str">
        <f t="shared" si="384"/>
        <v/>
      </c>
      <c r="AM1125" s="106" t="str">
        <f t="shared" si="385"/>
        <v/>
      </c>
      <c r="AN1125" s="106" t="str">
        <f t="shared" si="386"/>
        <v/>
      </c>
      <c r="AR1125" s="106" t="str">
        <f t="shared" si="387"/>
        <v/>
      </c>
      <c r="AS1125" s="106" t="str">
        <f t="shared" si="388"/>
        <v/>
      </c>
      <c r="AT1125" s="106" t="str">
        <f t="shared" si="389"/>
        <v/>
      </c>
      <c r="AU1125" s="106" t="str">
        <f t="shared" si="390"/>
        <v/>
      </c>
      <c r="AV1125" s="106" t="str">
        <f t="shared" si="391"/>
        <v/>
      </c>
    </row>
    <row r="1126" spans="4:48">
      <c r="D1126" s="159">
        <v>1119</v>
      </c>
      <c r="F1126" s="159" t="str">
        <f t="shared" si="394"/>
        <v/>
      </c>
      <c r="G1126" s="159" t="str">
        <f t="shared" si="394"/>
        <v/>
      </c>
      <c r="H1126" s="159" t="str">
        <f t="shared" si="394"/>
        <v/>
      </c>
      <c r="I1126" s="159" t="str">
        <f t="shared" si="394"/>
        <v/>
      </c>
      <c r="J1126" s="159" t="str">
        <f t="shared" si="394"/>
        <v/>
      </c>
      <c r="K1126" s="292"/>
      <c r="L1126" s="292"/>
      <c r="AC1126" s="300" t="str">
        <f t="shared" si="380"/>
        <v/>
      </c>
      <c r="AD1126" s="300" t="str">
        <f t="shared" si="379"/>
        <v/>
      </c>
      <c r="AE1126" s="300" t="str">
        <f t="shared" si="377"/>
        <v/>
      </c>
      <c r="AF1126" s="300" t="str">
        <f t="shared" si="378"/>
        <v/>
      </c>
      <c r="AI1126" s="63" t="str">
        <f t="shared" si="381"/>
        <v/>
      </c>
      <c r="AJ1126" s="106" t="str">
        <f t="shared" si="382"/>
        <v/>
      </c>
      <c r="AK1126" s="106" t="str">
        <f t="shared" si="383"/>
        <v/>
      </c>
      <c r="AL1126" s="106" t="str">
        <f t="shared" si="384"/>
        <v/>
      </c>
      <c r="AM1126" s="106" t="str">
        <f t="shared" si="385"/>
        <v/>
      </c>
      <c r="AN1126" s="106" t="str">
        <f t="shared" si="386"/>
        <v/>
      </c>
      <c r="AR1126" s="106" t="str">
        <f t="shared" si="387"/>
        <v/>
      </c>
      <c r="AS1126" s="106" t="str">
        <f t="shared" si="388"/>
        <v/>
      </c>
      <c r="AT1126" s="106" t="str">
        <f t="shared" si="389"/>
        <v/>
      </c>
      <c r="AU1126" s="106" t="str">
        <f t="shared" si="390"/>
        <v/>
      </c>
      <c r="AV1126" s="106" t="str">
        <f t="shared" si="391"/>
        <v/>
      </c>
    </row>
    <row r="1127" spans="4:48">
      <c r="D1127" s="159">
        <v>1120</v>
      </c>
      <c r="F1127" s="159" t="str">
        <f t="shared" si="394"/>
        <v/>
      </c>
      <c r="G1127" s="159" t="str">
        <f t="shared" si="394"/>
        <v/>
      </c>
      <c r="H1127" s="159" t="str">
        <f t="shared" si="394"/>
        <v/>
      </c>
      <c r="I1127" s="159" t="str">
        <f t="shared" si="394"/>
        <v/>
      </c>
      <c r="J1127" s="159" t="str">
        <f t="shared" si="394"/>
        <v/>
      </c>
      <c r="K1127" s="292"/>
      <c r="L1127" s="292"/>
      <c r="AC1127" s="300" t="str">
        <f t="shared" si="380"/>
        <v/>
      </c>
      <c r="AD1127" s="300" t="str">
        <f t="shared" si="379"/>
        <v/>
      </c>
      <c r="AE1127" s="300" t="str">
        <f t="shared" si="377"/>
        <v/>
      </c>
      <c r="AF1127" s="300" t="str">
        <f t="shared" si="378"/>
        <v/>
      </c>
      <c r="AI1127" s="63" t="str">
        <f t="shared" si="381"/>
        <v/>
      </c>
      <c r="AJ1127" s="106" t="str">
        <f t="shared" si="382"/>
        <v/>
      </c>
      <c r="AK1127" s="106" t="str">
        <f t="shared" si="383"/>
        <v/>
      </c>
      <c r="AL1127" s="106" t="str">
        <f t="shared" si="384"/>
        <v/>
      </c>
      <c r="AM1127" s="106" t="str">
        <f t="shared" si="385"/>
        <v/>
      </c>
      <c r="AN1127" s="106" t="str">
        <f t="shared" si="386"/>
        <v/>
      </c>
      <c r="AR1127" s="106" t="str">
        <f t="shared" si="387"/>
        <v/>
      </c>
      <c r="AS1127" s="106" t="str">
        <f t="shared" si="388"/>
        <v/>
      </c>
      <c r="AT1127" s="106" t="str">
        <f t="shared" si="389"/>
        <v/>
      </c>
      <c r="AU1127" s="106" t="str">
        <f t="shared" si="390"/>
        <v/>
      </c>
      <c r="AV1127" s="106" t="str">
        <f t="shared" si="391"/>
        <v/>
      </c>
    </row>
    <row r="1128" spans="4:48">
      <c r="D1128" s="159">
        <v>1121</v>
      </c>
      <c r="F1128" s="159" t="str">
        <f t="shared" ref="F1128:J1137" si="395">IF($C$5=0,IF($D1128&gt;$A$5,"",INDIRECT(CONCATENATE("B",RANDBETWEEN(11,$D$5)))),IF($D1128&gt;$A$5,"",$C$3*INDIRECT(CONCATENATE("B",RANDBETWEEN(11,$D$5)))))</f>
        <v/>
      </c>
      <c r="G1128" s="159" t="str">
        <f t="shared" si="395"/>
        <v/>
      </c>
      <c r="H1128" s="159" t="str">
        <f t="shared" si="395"/>
        <v/>
      </c>
      <c r="I1128" s="159" t="str">
        <f t="shared" si="395"/>
        <v/>
      </c>
      <c r="J1128" s="159" t="str">
        <f t="shared" si="395"/>
        <v/>
      </c>
      <c r="K1128" s="292"/>
      <c r="L1128" s="292"/>
      <c r="AC1128" s="300" t="str">
        <f t="shared" si="380"/>
        <v/>
      </c>
      <c r="AD1128" s="300" t="str">
        <f t="shared" si="379"/>
        <v/>
      </c>
      <c r="AE1128" s="300" t="str">
        <f t="shared" si="377"/>
        <v/>
      </c>
      <c r="AF1128" s="300" t="str">
        <f t="shared" si="378"/>
        <v/>
      </c>
      <c r="AI1128" s="63" t="str">
        <f t="shared" si="381"/>
        <v/>
      </c>
      <c r="AJ1128" s="106" t="str">
        <f t="shared" si="382"/>
        <v/>
      </c>
      <c r="AK1128" s="106" t="str">
        <f t="shared" si="383"/>
        <v/>
      </c>
      <c r="AL1128" s="106" t="str">
        <f t="shared" si="384"/>
        <v/>
      </c>
      <c r="AM1128" s="106" t="str">
        <f t="shared" si="385"/>
        <v/>
      </c>
      <c r="AN1128" s="106" t="str">
        <f t="shared" si="386"/>
        <v/>
      </c>
      <c r="AR1128" s="106" t="str">
        <f t="shared" si="387"/>
        <v/>
      </c>
      <c r="AS1128" s="106" t="str">
        <f t="shared" si="388"/>
        <v/>
      </c>
      <c r="AT1128" s="106" t="str">
        <f t="shared" si="389"/>
        <v/>
      </c>
      <c r="AU1128" s="106" t="str">
        <f t="shared" si="390"/>
        <v/>
      </c>
      <c r="AV1128" s="106" t="str">
        <f t="shared" si="391"/>
        <v/>
      </c>
    </row>
    <row r="1129" spans="4:48">
      <c r="D1129" s="159">
        <v>1122</v>
      </c>
      <c r="F1129" s="159" t="str">
        <f t="shared" si="395"/>
        <v/>
      </c>
      <c r="G1129" s="159" t="str">
        <f t="shared" si="395"/>
        <v/>
      </c>
      <c r="H1129" s="159" t="str">
        <f t="shared" si="395"/>
        <v/>
      </c>
      <c r="I1129" s="159" t="str">
        <f t="shared" si="395"/>
        <v/>
      </c>
      <c r="J1129" s="159" t="str">
        <f t="shared" si="395"/>
        <v/>
      </c>
      <c r="K1129" s="292"/>
      <c r="L1129" s="292"/>
      <c r="AC1129" s="300" t="str">
        <f t="shared" si="380"/>
        <v/>
      </c>
      <c r="AD1129" s="300" t="str">
        <f t="shared" si="379"/>
        <v/>
      </c>
      <c r="AE1129" s="300" t="str">
        <f t="shared" si="377"/>
        <v/>
      </c>
      <c r="AF1129" s="300" t="str">
        <f t="shared" si="378"/>
        <v/>
      </c>
      <c r="AI1129" s="63" t="str">
        <f t="shared" si="381"/>
        <v/>
      </c>
      <c r="AJ1129" s="106" t="str">
        <f t="shared" si="382"/>
        <v/>
      </c>
      <c r="AK1129" s="106" t="str">
        <f t="shared" si="383"/>
        <v/>
      </c>
      <c r="AL1129" s="106" t="str">
        <f t="shared" si="384"/>
        <v/>
      </c>
      <c r="AM1129" s="106" t="str">
        <f t="shared" si="385"/>
        <v/>
      </c>
      <c r="AN1129" s="106" t="str">
        <f t="shared" si="386"/>
        <v/>
      </c>
      <c r="AR1129" s="106" t="str">
        <f t="shared" si="387"/>
        <v/>
      </c>
      <c r="AS1129" s="106" t="str">
        <f t="shared" si="388"/>
        <v/>
      </c>
      <c r="AT1129" s="106" t="str">
        <f t="shared" si="389"/>
        <v/>
      </c>
      <c r="AU1129" s="106" t="str">
        <f t="shared" si="390"/>
        <v/>
      </c>
      <c r="AV1129" s="106" t="str">
        <f t="shared" si="391"/>
        <v/>
      </c>
    </row>
    <row r="1130" spans="4:48">
      <c r="D1130" s="159">
        <v>1123</v>
      </c>
      <c r="F1130" s="159" t="str">
        <f t="shared" si="395"/>
        <v/>
      </c>
      <c r="G1130" s="159" t="str">
        <f t="shared" si="395"/>
        <v/>
      </c>
      <c r="H1130" s="159" t="str">
        <f t="shared" si="395"/>
        <v/>
      </c>
      <c r="I1130" s="159" t="str">
        <f t="shared" si="395"/>
        <v/>
      </c>
      <c r="J1130" s="159" t="str">
        <f t="shared" si="395"/>
        <v/>
      </c>
      <c r="K1130" s="292"/>
      <c r="L1130" s="292"/>
      <c r="AC1130" s="300" t="str">
        <f t="shared" si="380"/>
        <v/>
      </c>
      <c r="AD1130" s="300" t="str">
        <f t="shared" si="379"/>
        <v/>
      </c>
      <c r="AE1130" s="300" t="str">
        <f t="shared" si="377"/>
        <v/>
      </c>
      <c r="AF1130" s="300" t="str">
        <f t="shared" si="378"/>
        <v/>
      </c>
      <c r="AI1130" s="63" t="str">
        <f t="shared" si="381"/>
        <v/>
      </c>
      <c r="AJ1130" s="106" t="str">
        <f t="shared" si="382"/>
        <v/>
      </c>
      <c r="AK1130" s="106" t="str">
        <f t="shared" si="383"/>
        <v/>
      </c>
      <c r="AL1130" s="106" t="str">
        <f t="shared" si="384"/>
        <v/>
      </c>
      <c r="AM1130" s="106" t="str">
        <f t="shared" si="385"/>
        <v/>
      </c>
      <c r="AN1130" s="106" t="str">
        <f t="shared" si="386"/>
        <v/>
      </c>
      <c r="AR1130" s="106" t="str">
        <f t="shared" si="387"/>
        <v/>
      </c>
      <c r="AS1130" s="106" t="str">
        <f t="shared" si="388"/>
        <v/>
      </c>
      <c r="AT1130" s="106" t="str">
        <f t="shared" si="389"/>
        <v/>
      </c>
      <c r="AU1130" s="106" t="str">
        <f t="shared" si="390"/>
        <v/>
      </c>
      <c r="AV1130" s="106" t="str">
        <f t="shared" si="391"/>
        <v/>
      </c>
    </row>
    <row r="1131" spans="4:48">
      <c r="D1131" s="159">
        <v>1124</v>
      </c>
      <c r="F1131" s="159" t="str">
        <f t="shared" si="395"/>
        <v/>
      </c>
      <c r="G1131" s="159" t="str">
        <f t="shared" si="395"/>
        <v/>
      </c>
      <c r="H1131" s="159" t="str">
        <f t="shared" si="395"/>
        <v/>
      </c>
      <c r="I1131" s="159" t="str">
        <f t="shared" si="395"/>
        <v/>
      </c>
      <c r="J1131" s="159" t="str">
        <f t="shared" si="395"/>
        <v/>
      </c>
      <c r="K1131" s="292"/>
      <c r="L1131" s="292"/>
      <c r="AC1131" s="300" t="str">
        <f t="shared" si="380"/>
        <v/>
      </c>
      <c r="AD1131" s="300" t="str">
        <f t="shared" si="379"/>
        <v/>
      </c>
      <c r="AE1131" s="300" t="str">
        <f t="shared" si="377"/>
        <v/>
      </c>
      <c r="AF1131" s="300" t="str">
        <f t="shared" si="378"/>
        <v/>
      </c>
      <c r="AI1131" s="63" t="str">
        <f t="shared" si="381"/>
        <v/>
      </c>
      <c r="AJ1131" s="106" t="str">
        <f t="shared" si="382"/>
        <v/>
      </c>
      <c r="AK1131" s="106" t="str">
        <f t="shared" si="383"/>
        <v/>
      </c>
      <c r="AL1131" s="106" t="str">
        <f t="shared" si="384"/>
        <v/>
      </c>
      <c r="AM1131" s="106" t="str">
        <f t="shared" si="385"/>
        <v/>
      </c>
      <c r="AN1131" s="106" t="str">
        <f t="shared" si="386"/>
        <v/>
      </c>
      <c r="AR1131" s="106" t="str">
        <f t="shared" si="387"/>
        <v/>
      </c>
      <c r="AS1131" s="106" t="str">
        <f t="shared" si="388"/>
        <v/>
      </c>
      <c r="AT1131" s="106" t="str">
        <f t="shared" si="389"/>
        <v/>
      </c>
      <c r="AU1131" s="106" t="str">
        <f t="shared" si="390"/>
        <v/>
      </c>
      <c r="AV1131" s="106" t="str">
        <f t="shared" si="391"/>
        <v/>
      </c>
    </row>
    <row r="1132" spans="4:48">
      <c r="D1132" s="159">
        <v>1125</v>
      </c>
      <c r="F1132" s="159" t="str">
        <f t="shared" si="395"/>
        <v/>
      </c>
      <c r="G1132" s="159" t="str">
        <f t="shared" si="395"/>
        <v/>
      </c>
      <c r="H1132" s="159" t="str">
        <f t="shared" si="395"/>
        <v/>
      </c>
      <c r="I1132" s="159" t="str">
        <f t="shared" si="395"/>
        <v/>
      </c>
      <c r="J1132" s="159" t="str">
        <f t="shared" si="395"/>
        <v/>
      </c>
      <c r="K1132" s="292"/>
      <c r="L1132" s="292"/>
      <c r="AC1132" s="300" t="str">
        <f t="shared" si="380"/>
        <v/>
      </c>
      <c r="AD1132" s="300" t="str">
        <f t="shared" si="379"/>
        <v/>
      </c>
      <c r="AE1132" s="300" t="str">
        <f t="shared" si="377"/>
        <v/>
      </c>
      <c r="AF1132" s="300" t="str">
        <f t="shared" si="378"/>
        <v/>
      </c>
      <c r="AI1132" s="63" t="str">
        <f t="shared" si="381"/>
        <v/>
      </c>
      <c r="AJ1132" s="106" t="str">
        <f t="shared" si="382"/>
        <v/>
      </c>
      <c r="AK1132" s="106" t="str">
        <f t="shared" si="383"/>
        <v/>
      </c>
      <c r="AL1132" s="106" t="str">
        <f t="shared" si="384"/>
        <v/>
      </c>
      <c r="AM1132" s="106" t="str">
        <f t="shared" si="385"/>
        <v/>
      </c>
      <c r="AN1132" s="106" t="str">
        <f t="shared" si="386"/>
        <v/>
      </c>
      <c r="AR1132" s="106" t="str">
        <f t="shared" si="387"/>
        <v/>
      </c>
      <c r="AS1132" s="106" t="str">
        <f t="shared" si="388"/>
        <v/>
      </c>
      <c r="AT1132" s="106" t="str">
        <f t="shared" si="389"/>
        <v/>
      </c>
      <c r="AU1132" s="106" t="str">
        <f t="shared" si="390"/>
        <v/>
      </c>
      <c r="AV1132" s="106" t="str">
        <f t="shared" si="391"/>
        <v/>
      </c>
    </row>
    <row r="1133" spans="4:48">
      <c r="D1133" s="159">
        <v>1126</v>
      </c>
      <c r="F1133" s="159" t="str">
        <f t="shared" si="395"/>
        <v/>
      </c>
      <c r="G1133" s="159" t="str">
        <f t="shared" si="395"/>
        <v/>
      </c>
      <c r="H1133" s="159" t="str">
        <f t="shared" si="395"/>
        <v/>
      </c>
      <c r="I1133" s="159" t="str">
        <f t="shared" si="395"/>
        <v/>
      </c>
      <c r="J1133" s="159" t="str">
        <f t="shared" si="395"/>
        <v/>
      </c>
      <c r="K1133" s="292"/>
      <c r="L1133" s="292"/>
      <c r="AC1133" s="300" t="str">
        <f t="shared" si="380"/>
        <v/>
      </c>
      <c r="AD1133" s="300" t="str">
        <f t="shared" si="379"/>
        <v/>
      </c>
      <c r="AE1133" s="300" t="str">
        <f t="shared" si="377"/>
        <v/>
      </c>
      <c r="AF1133" s="300" t="str">
        <f t="shared" si="378"/>
        <v/>
      </c>
      <c r="AI1133" s="63" t="str">
        <f t="shared" si="381"/>
        <v/>
      </c>
      <c r="AJ1133" s="106" t="str">
        <f t="shared" si="382"/>
        <v/>
      </c>
      <c r="AK1133" s="106" t="str">
        <f t="shared" si="383"/>
        <v/>
      </c>
      <c r="AL1133" s="106" t="str">
        <f t="shared" si="384"/>
        <v/>
      </c>
      <c r="AM1133" s="106" t="str">
        <f t="shared" si="385"/>
        <v/>
      </c>
      <c r="AN1133" s="106" t="str">
        <f t="shared" si="386"/>
        <v/>
      </c>
      <c r="AR1133" s="106" t="str">
        <f t="shared" si="387"/>
        <v/>
      </c>
      <c r="AS1133" s="106" t="str">
        <f t="shared" si="388"/>
        <v/>
      </c>
      <c r="AT1133" s="106" t="str">
        <f t="shared" si="389"/>
        <v/>
      </c>
      <c r="AU1133" s="106" t="str">
        <f t="shared" si="390"/>
        <v/>
      </c>
      <c r="AV1133" s="106" t="str">
        <f t="shared" si="391"/>
        <v/>
      </c>
    </row>
    <row r="1134" spans="4:48">
      <c r="D1134" s="159">
        <v>1127</v>
      </c>
      <c r="F1134" s="159" t="str">
        <f t="shared" si="395"/>
        <v/>
      </c>
      <c r="G1134" s="159" t="str">
        <f t="shared" si="395"/>
        <v/>
      </c>
      <c r="H1134" s="159" t="str">
        <f t="shared" si="395"/>
        <v/>
      </c>
      <c r="I1134" s="159" t="str">
        <f t="shared" si="395"/>
        <v/>
      </c>
      <c r="J1134" s="159" t="str">
        <f t="shared" si="395"/>
        <v/>
      </c>
      <c r="K1134" s="292"/>
      <c r="L1134" s="292"/>
      <c r="AC1134" s="300" t="str">
        <f t="shared" si="380"/>
        <v/>
      </c>
      <c r="AD1134" s="300" t="str">
        <f t="shared" si="379"/>
        <v/>
      </c>
      <c r="AE1134" s="300" t="str">
        <f t="shared" si="377"/>
        <v/>
      </c>
      <c r="AF1134" s="300" t="str">
        <f t="shared" si="378"/>
        <v/>
      </c>
      <c r="AI1134" s="63" t="str">
        <f t="shared" si="381"/>
        <v/>
      </c>
      <c r="AJ1134" s="106" t="str">
        <f t="shared" si="382"/>
        <v/>
      </c>
      <c r="AK1134" s="106" t="str">
        <f t="shared" si="383"/>
        <v/>
      </c>
      <c r="AL1134" s="106" t="str">
        <f t="shared" si="384"/>
        <v/>
      </c>
      <c r="AM1134" s="106" t="str">
        <f t="shared" si="385"/>
        <v/>
      </c>
      <c r="AN1134" s="106" t="str">
        <f t="shared" si="386"/>
        <v/>
      </c>
      <c r="AR1134" s="106" t="str">
        <f t="shared" si="387"/>
        <v/>
      </c>
      <c r="AS1134" s="106" t="str">
        <f t="shared" si="388"/>
        <v/>
      </c>
      <c r="AT1134" s="106" t="str">
        <f t="shared" si="389"/>
        <v/>
      </c>
      <c r="AU1134" s="106" t="str">
        <f t="shared" si="390"/>
        <v/>
      </c>
      <c r="AV1134" s="106" t="str">
        <f t="shared" si="391"/>
        <v/>
      </c>
    </row>
    <row r="1135" spans="4:48">
      <c r="D1135" s="159">
        <v>1128</v>
      </c>
      <c r="F1135" s="159" t="str">
        <f t="shared" si="395"/>
        <v/>
      </c>
      <c r="G1135" s="159" t="str">
        <f t="shared" si="395"/>
        <v/>
      </c>
      <c r="H1135" s="159" t="str">
        <f t="shared" si="395"/>
        <v/>
      </c>
      <c r="I1135" s="159" t="str">
        <f t="shared" si="395"/>
        <v/>
      </c>
      <c r="J1135" s="159" t="str">
        <f t="shared" si="395"/>
        <v/>
      </c>
      <c r="K1135" s="292"/>
      <c r="L1135" s="292"/>
      <c r="AC1135" s="300" t="str">
        <f t="shared" si="380"/>
        <v/>
      </c>
      <c r="AD1135" s="300" t="str">
        <f t="shared" si="379"/>
        <v/>
      </c>
      <c r="AE1135" s="300" t="str">
        <f t="shared" si="377"/>
        <v/>
      </c>
      <c r="AF1135" s="300" t="str">
        <f t="shared" si="378"/>
        <v/>
      </c>
      <c r="AI1135" s="63" t="str">
        <f t="shared" si="381"/>
        <v/>
      </c>
      <c r="AJ1135" s="106" t="str">
        <f t="shared" si="382"/>
        <v/>
      </c>
      <c r="AK1135" s="106" t="str">
        <f t="shared" si="383"/>
        <v/>
      </c>
      <c r="AL1135" s="106" t="str">
        <f t="shared" si="384"/>
        <v/>
      </c>
      <c r="AM1135" s="106" t="str">
        <f t="shared" si="385"/>
        <v/>
      </c>
      <c r="AN1135" s="106" t="str">
        <f t="shared" si="386"/>
        <v/>
      </c>
      <c r="AR1135" s="106" t="str">
        <f t="shared" si="387"/>
        <v/>
      </c>
      <c r="AS1135" s="106" t="str">
        <f t="shared" si="388"/>
        <v/>
      </c>
      <c r="AT1135" s="106" t="str">
        <f t="shared" si="389"/>
        <v/>
      </c>
      <c r="AU1135" s="106" t="str">
        <f t="shared" si="390"/>
        <v/>
      </c>
      <c r="AV1135" s="106" t="str">
        <f t="shared" si="391"/>
        <v/>
      </c>
    </row>
    <row r="1136" spans="4:48">
      <c r="D1136" s="159">
        <v>1129</v>
      </c>
      <c r="F1136" s="159" t="str">
        <f t="shared" si="395"/>
        <v/>
      </c>
      <c r="G1136" s="159" t="str">
        <f t="shared" si="395"/>
        <v/>
      </c>
      <c r="H1136" s="159" t="str">
        <f t="shared" si="395"/>
        <v/>
      </c>
      <c r="I1136" s="159" t="str">
        <f t="shared" si="395"/>
        <v/>
      </c>
      <c r="J1136" s="159" t="str">
        <f t="shared" si="395"/>
        <v/>
      </c>
      <c r="K1136" s="292"/>
      <c r="L1136" s="292"/>
      <c r="AC1136" s="300" t="str">
        <f t="shared" si="380"/>
        <v/>
      </c>
      <c r="AD1136" s="300" t="str">
        <f t="shared" si="379"/>
        <v/>
      </c>
      <c r="AE1136" s="300" t="str">
        <f t="shared" si="377"/>
        <v/>
      </c>
      <c r="AF1136" s="300" t="str">
        <f t="shared" si="378"/>
        <v/>
      </c>
      <c r="AI1136" s="63" t="str">
        <f t="shared" si="381"/>
        <v/>
      </c>
      <c r="AJ1136" s="106" t="str">
        <f t="shared" si="382"/>
        <v/>
      </c>
      <c r="AK1136" s="106" t="str">
        <f t="shared" si="383"/>
        <v/>
      </c>
      <c r="AL1136" s="106" t="str">
        <f t="shared" si="384"/>
        <v/>
      </c>
      <c r="AM1136" s="106" t="str">
        <f t="shared" si="385"/>
        <v/>
      </c>
      <c r="AN1136" s="106" t="str">
        <f t="shared" si="386"/>
        <v/>
      </c>
      <c r="AR1136" s="106" t="str">
        <f t="shared" si="387"/>
        <v/>
      </c>
      <c r="AS1136" s="106" t="str">
        <f t="shared" si="388"/>
        <v/>
      </c>
      <c r="AT1136" s="106" t="str">
        <f t="shared" si="389"/>
        <v/>
      </c>
      <c r="AU1136" s="106" t="str">
        <f t="shared" si="390"/>
        <v/>
      </c>
      <c r="AV1136" s="106" t="str">
        <f t="shared" si="391"/>
        <v/>
      </c>
    </row>
    <row r="1137" spans="4:48">
      <c r="D1137" s="159">
        <v>1130</v>
      </c>
      <c r="F1137" s="159" t="str">
        <f t="shared" si="395"/>
        <v/>
      </c>
      <c r="G1137" s="159" t="str">
        <f t="shared" si="395"/>
        <v/>
      </c>
      <c r="H1137" s="159" t="str">
        <f t="shared" si="395"/>
        <v/>
      </c>
      <c r="I1137" s="159" t="str">
        <f t="shared" si="395"/>
        <v/>
      </c>
      <c r="J1137" s="159" t="str">
        <f t="shared" si="395"/>
        <v/>
      </c>
      <c r="K1137" s="292"/>
      <c r="L1137" s="292"/>
      <c r="AC1137" s="300" t="str">
        <f t="shared" si="380"/>
        <v/>
      </c>
      <c r="AD1137" s="300" t="str">
        <f t="shared" si="379"/>
        <v/>
      </c>
      <c r="AE1137" s="300" t="str">
        <f t="shared" si="377"/>
        <v/>
      </c>
      <c r="AF1137" s="300" t="str">
        <f t="shared" si="378"/>
        <v/>
      </c>
      <c r="AI1137" s="63" t="str">
        <f t="shared" si="381"/>
        <v/>
      </c>
      <c r="AJ1137" s="106" t="str">
        <f t="shared" si="382"/>
        <v/>
      </c>
      <c r="AK1137" s="106" t="str">
        <f t="shared" si="383"/>
        <v/>
      </c>
      <c r="AL1137" s="106" t="str">
        <f t="shared" si="384"/>
        <v/>
      </c>
      <c r="AM1137" s="106" t="str">
        <f t="shared" si="385"/>
        <v/>
      </c>
      <c r="AN1137" s="106" t="str">
        <f t="shared" si="386"/>
        <v/>
      </c>
      <c r="AR1137" s="106" t="str">
        <f t="shared" si="387"/>
        <v/>
      </c>
      <c r="AS1137" s="106" t="str">
        <f t="shared" si="388"/>
        <v/>
      </c>
      <c r="AT1137" s="106" t="str">
        <f t="shared" si="389"/>
        <v/>
      </c>
      <c r="AU1137" s="106" t="str">
        <f t="shared" si="390"/>
        <v/>
      </c>
      <c r="AV1137" s="106" t="str">
        <f t="shared" si="391"/>
        <v/>
      </c>
    </row>
    <row r="1138" spans="4:48">
      <c r="D1138" s="159">
        <v>1131</v>
      </c>
      <c r="F1138" s="159" t="str">
        <f t="shared" ref="F1138:J1147" si="396">IF($C$5=0,IF($D1138&gt;$A$5,"",INDIRECT(CONCATENATE("B",RANDBETWEEN(11,$D$5)))),IF($D1138&gt;$A$5,"",$C$3*INDIRECT(CONCATENATE("B",RANDBETWEEN(11,$D$5)))))</f>
        <v/>
      </c>
      <c r="G1138" s="159" t="str">
        <f t="shared" si="396"/>
        <v/>
      </c>
      <c r="H1138" s="159" t="str">
        <f t="shared" si="396"/>
        <v/>
      </c>
      <c r="I1138" s="159" t="str">
        <f t="shared" si="396"/>
        <v/>
      </c>
      <c r="J1138" s="159" t="str">
        <f t="shared" si="396"/>
        <v/>
      </c>
      <c r="K1138" s="292"/>
      <c r="L1138" s="292"/>
      <c r="AC1138" s="300" t="str">
        <f t="shared" si="380"/>
        <v/>
      </c>
      <c r="AD1138" s="300" t="str">
        <f t="shared" si="379"/>
        <v/>
      </c>
      <c r="AE1138" s="300" t="str">
        <f t="shared" si="377"/>
        <v/>
      </c>
      <c r="AF1138" s="300" t="str">
        <f t="shared" si="378"/>
        <v/>
      </c>
      <c r="AI1138" s="63" t="str">
        <f t="shared" si="381"/>
        <v/>
      </c>
      <c r="AJ1138" s="106" t="str">
        <f t="shared" si="382"/>
        <v/>
      </c>
      <c r="AK1138" s="106" t="str">
        <f t="shared" si="383"/>
        <v/>
      </c>
      <c r="AL1138" s="106" t="str">
        <f t="shared" si="384"/>
        <v/>
      </c>
      <c r="AM1138" s="106" t="str">
        <f t="shared" si="385"/>
        <v/>
      </c>
      <c r="AN1138" s="106" t="str">
        <f t="shared" si="386"/>
        <v/>
      </c>
      <c r="AR1138" s="106" t="str">
        <f t="shared" si="387"/>
        <v/>
      </c>
      <c r="AS1138" s="106" t="str">
        <f t="shared" si="388"/>
        <v/>
      </c>
      <c r="AT1138" s="106" t="str">
        <f t="shared" si="389"/>
        <v/>
      </c>
      <c r="AU1138" s="106" t="str">
        <f t="shared" si="390"/>
        <v/>
      </c>
      <c r="AV1138" s="106" t="str">
        <f t="shared" si="391"/>
        <v/>
      </c>
    </row>
    <row r="1139" spans="4:48">
      <c r="D1139" s="159">
        <v>1132</v>
      </c>
      <c r="F1139" s="159" t="str">
        <f t="shared" si="396"/>
        <v/>
      </c>
      <c r="G1139" s="159" t="str">
        <f t="shared" si="396"/>
        <v/>
      </c>
      <c r="H1139" s="159" t="str">
        <f t="shared" si="396"/>
        <v/>
      </c>
      <c r="I1139" s="159" t="str">
        <f t="shared" si="396"/>
        <v/>
      </c>
      <c r="J1139" s="159" t="str">
        <f t="shared" si="396"/>
        <v/>
      </c>
      <c r="K1139" s="292"/>
      <c r="L1139" s="292"/>
      <c r="AC1139" s="300" t="str">
        <f t="shared" si="380"/>
        <v/>
      </c>
      <c r="AD1139" s="300" t="str">
        <f t="shared" si="379"/>
        <v/>
      </c>
      <c r="AE1139" s="300" t="str">
        <f t="shared" si="377"/>
        <v/>
      </c>
      <c r="AF1139" s="300" t="str">
        <f t="shared" si="378"/>
        <v/>
      </c>
      <c r="AI1139" s="63" t="str">
        <f t="shared" si="381"/>
        <v/>
      </c>
      <c r="AJ1139" s="106" t="str">
        <f t="shared" si="382"/>
        <v/>
      </c>
      <c r="AK1139" s="106" t="str">
        <f t="shared" si="383"/>
        <v/>
      </c>
      <c r="AL1139" s="106" t="str">
        <f t="shared" si="384"/>
        <v/>
      </c>
      <c r="AM1139" s="106" t="str">
        <f t="shared" si="385"/>
        <v/>
      </c>
      <c r="AN1139" s="106" t="str">
        <f t="shared" si="386"/>
        <v/>
      </c>
      <c r="AR1139" s="106" t="str">
        <f t="shared" si="387"/>
        <v/>
      </c>
      <c r="AS1139" s="106" t="str">
        <f t="shared" si="388"/>
        <v/>
      </c>
      <c r="AT1139" s="106" t="str">
        <f t="shared" si="389"/>
        <v/>
      </c>
      <c r="AU1139" s="106" t="str">
        <f t="shared" si="390"/>
        <v/>
      </c>
      <c r="AV1139" s="106" t="str">
        <f t="shared" si="391"/>
        <v/>
      </c>
    </row>
    <row r="1140" spans="4:48">
      <c r="D1140" s="159">
        <v>1133</v>
      </c>
      <c r="F1140" s="159" t="str">
        <f t="shared" si="396"/>
        <v/>
      </c>
      <c r="G1140" s="159" t="str">
        <f t="shared" si="396"/>
        <v/>
      </c>
      <c r="H1140" s="159" t="str">
        <f t="shared" si="396"/>
        <v/>
      </c>
      <c r="I1140" s="159" t="str">
        <f t="shared" si="396"/>
        <v/>
      </c>
      <c r="J1140" s="159" t="str">
        <f t="shared" si="396"/>
        <v/>
      </c>
      <c r="K1140" s="292"/>
      <c r="L1140" s="292"/>
      <c r="AC1140" s="300" t="str">
        <f t="shared" si="380"/>
        <v/>
      </c>
      <c r="AD1140" s="300" t="str">
        <f t="shared" si="379"/>
        <v/>
      </c>
      <c r="AE1140" s="300" t="str">
        <f t="shared" si="377"/>
        <v/>
      </c>
      <c r="AF1140" s="300" t="str">
        <f t="shared" si="378"/>
        <v/>
      </c>
      <c r="AI1140" s="63" t="str">
        <f t="shared" si="381"/>
        <v/>
      </c>
      <c r="AJ1140" s="106" t="str">
        <f t="shared" si="382"/>
        <v/>
      </c>
      <c r="AK1140" s="106" t="str">
        <f t="shared" si="383"/>
        <v/>
      </c>
      <c r="AL1140" s="106" t="str">
        <f t="shared" si="384"/>
        <v/>
      </c>
      <c r="AM1140" s="106" t="str">
        <f t="shared" si="385"/>
        <v/>
      </c>
      <c r="AN1140" s="106" t="str">
        <f t="shared" si="386"/>
        <v/>
      </c>
      <c r="AR1140" s="106" t="str">
        <f t="shared" si="387"/>
        <v/>
      </c>
      <c r="AS1140" s="106" t="str">
        <f t="shared" si="388"/>
        <v/>
      </c>
      <c r="AT1140" s="106" t="str">
        <f t="shared" si="389"/>
        <v/>
      </c>
      <c r="AU1140" s="106" t="str">
        <f t="shared" si="390"/>
        <v/>
      </c>
      <c r="AV1140" s="106" t="str">
        <f t="shared" si="391"/>
        <v/>
      </c>
    </row>
    <row r="1141" spans="4:48">
      <c r="D1141" s="159">
        <v>1134</v>
      </c>
      <c r="F1141" s="159" t="str">
        <f t="shared" si="396"/>
        <v/>
      </c>
      <c r="G1141" s="159" t="str">
        <f t="shared" si="396"/>
        <v/>
      </c>
      <c r="H1141" s="159" t="str">
        <f t="shared" si="396"/>
        <v/>
      </c>
      <c r="I1141" s="159" t="str">
        <f t="shared" si="396"/>
        <v/>
      </c>
      <c r="J1141" s="159" t="str">
        <f t="shared" si="396"/>
        <v/>
      </c>
      <c r="K1141" s="292"/>
      <c r="L1141" s="292"/>
      <c r="AC1141" s="300" t="str">
        <f t="shared" si="380"/>
        <v/>
      </c>
      <c r="AD1141" s="300" t="str">
        <f t="shared" si="379"/>
        <v/>
      </c>
      <c r="AE1141" s="300" t="str">
        <f t="shared" si="377"/>
        <v/>
      </c>
      <c r="AF1141" s="300" t="str">
        <f t="shared" si="378"/>
        <v/>
      </c>
      <c r="AI1141" s="63" t="str">
        <f t="shared" si="381"/>
        <v/>
      </c>
      <c r="AJ1141" s="106" t="str">
        <f t="shared" si="382"/>
        <v/>
      </c>
      <c r="AK1141" s="106" t="str">
        <f t="shared" si="383"/>
        <v/>
      </c>
      <c r="AL1141" s="106" t="str">
        <f t="shared" si="384"/>
        <v/>
      </c>
      <c r="AM1141" s="106" t="str">
        <f t="shared" si="385"/>
        <v/>
      </c>
      <c r="AN1141" s="106" t="str">
        <f t="shared" si="386"/>
        <v/>
      </c>
      <c r="AR1141" s="106" t="str">
        <f t="shared" si="387"/>
        <v/>
      </c>
      <c r="AS1141" s="106" t="str">
        <f t="shared" si="388"/>
        <v/>
      </c>
      <c r="AT1141" s="106" t="str">
        <f t="shared" si="389"/>
        <v/>
      </c>
      <c r="AU1141" s="106" t="str">
        <f t="shared" si="390"/>
        <v/>
      </c>
      <c r="AV1141" s="106" t="str">
        <f t="shared" si="391"/>
        <v/>
      </c>
    </row>
    <row r="1142" spans="4:48">
      <c r="D1142" s="159">
        <v>1135</v>
      </c>
      <c r="F1142" s="159" t="str">
        <f t="shared" si="396"/>
        <v/>
      </c>
      <c r="G1142" s="159" t="str">
        <f t="shared" si="396"/>
        <v/>
      </c>
      <c r="H1142" s="159" t="str">
        <f t="shared" si="396"/>
        <v/>
      </c>
      <c r="I1142" s="159" t="str">
        <f t="shared" si="396"/>
        <v/>
      </c>
      <c r="J1142" s="159" t="str">
        <f t="shared" si="396"/>
        <v/>
      </c>
      <c r="K1142" s="292"/>
      <c r="L1142" s="292"/>
      <c r="AC1142" s="300" t="str">
        <f t="shared" si="380"/>
        <v/>
      </c>
      <c r="AD1142" s="300" t="str">
        <f t="shared" si="379"/>
        <v/>
      </c>
      <c r="AE1142" s="300" t="str">
        <f t="shared" si="377"/>
        <v/>
      </c>
      <c r="AF1142" s="300" t="str">
        <f t="shared" si="378"/>
        <v/>
      </c>
      <c r="AI1142" s="63" t="str">
        <f t="shared" si="381"/>
        <v/>
      </c>
      <c r="AJ1142" s="106" t="str">
        <f t="shared" si="382"/>
        <v/>
      </c>
      <c r="AK1142" s="106" t="str">
        <f t="shared" si="383"/>
        <v/>
      </c>
      <c r="AL1142" s="106" t="str">
        <f t="shared" si="384"/>
        <v/>
      </c>
      <c r="AM1142" s="106" t="str">
        <f t="shared" si="385"/>
        <v/>
      </c>
      <c r="AN1142" s="106" t="str">
        <f t="shared" si="386"/>
        <v/>
      </c>
      <c r="AR1142" s="106" t="str">
        <f t="shared" si="387"/>
        <v/>
      </c>
      <c r="AS1142" s="106" t="str">
        <f t="shared" si="388"/>
        <v/>
      </c>
      <c r="AT1142" s="106" t="str">
        <f t="shared" si="389"/>
        <v/>
      </c>
      <c r="AU1142" s="106" t="str">
        <f t="shared" si="390"/>
        <v/>
      </c>
      <c r="AV1142" s="106" t="str">
        <f t="shared" si="391"/>
        <v/>
      </c>
    </row>
    <row r="1143" spans="4:48">
      <c r="D1143" s="159">
        <v>1136</v>
      </c>
      <c r="F1143" s="159" t="str">
        <f t="shared" si="396"/>
        <v/>
      </c>
      <c r="G1143" s="159" t="str">
        <f t="shared" si="396"/>
        <v/>
      </c>
      <c r="H1143" s="159" t="str">
        <f t="shared" si="396"/>
        <v/>
      </c>
      <c r="I1143" s="159" t="str">
        <f t="shared" si="396"/>
        <v/>
      </c>
      <c r="J1143" s="159" t="str">
        <f t="shared" si="396"/>
        <v/>
      </c>
      <c r="K1143" s="292"/>
      <c r="L1143" s="292"/>
      <c r="AC1143" s="300" t="str">
        <f t="shared" si="380"/>
        <v/>
      </c>
      <c r="AD1143" s="300" t="str">
        <f t="shared" si="379"/>
        <v/>
      </c>
      <c r="AE1143" s="300" t="str">
        <f t="shared" si="377"/>
        <v/>
      </c>
      <c r="AF1143" s="300" t="str">
        <f t="shared" si="378"/>
        <v/>
      </c>
      <c r="AI1143" s="63" t="str">
        <f t="shared" si="381"/>
        <v/>
      </c>
      <c r="AJ1143" s="106" t="str">
        <f t="shared" si="382"/>
        <v/>
      </c>
      <c r="AK1143" s="106" t="str">
        <f t="shared" si="383"/>
        <v/>
      </c>
      <c r="AL1143" s="106" t="str">
        <f t="shared" si="384"/>
        <v/>
      </c>
      <c r="AM1143" s="106" t="str">
        <f t="shared" si="385"/>
        <v/>
      </c>
      <c r="AN1143" s="106" t="str">
        <f t="shared" si="386"/>
        <v/>
      </c>
      <c r="AR1143" s="106" t="str">
        <f t="shared" si="387"/>
        <v/>
      </c>
      <c r="AS1143" s="106" t="str">
        <f t="shared" si="388"/>
        <v/>
      </c>
      <c r="AT1143" s="106" t="str">
        <f t="shared" si="389"/>
        <v/>
      </c>
      <c r="AU1143" s="106" t="str">
        <f t="shared" si="390"/>
        <v/>
      </c>
      <c r="AV1143" s="106" t="str">
        <f t="shared" si="391"/>
        <v/>
      </c>
    </row>
    <row r="1144" spans="4:48">
      <c r="D1144" s="159">
        <v>1137</v>
      </c>
      <c r="F1144" s="159" t="str">
        <f t="shared" si="396"/>
        <v/>
      </c>
      <c r="G1144" s="159" t="str">
        <f t="shared" si="396"/>
        <v/>
      </c>
      <c r="H1144" s="159" t="str">
        <f t="shared" si="396"/>
        <v/>
      </c>
      <c r="I1144" s="159" t="str">
        <f t="shared" si="396"/>
        <v/>
      </c>
      <c r="J1144" s="159" t="str">
        <f t="shared" si="396"/>
        <v/>
      </c>
      <c r="K1144" s="292"/>
      <c r="L1144" s="292"/>
      <c r="AC1144" s="300" t="str">
        <f t="shared" si="380"/>
        <v/>
      </c>
      <c r="AD1144" s="300" t="str">
        <f t="shared" si="379"/>
        <v/>
      </c>
      <c r="AE1144" s="300" t="str">
        <f t="shared" si="377"/>
        <v/>
      </c>
      <c r="AF1144" s="300" t="str">
        <f t="shared" si="378"/>
        <v/>
      </c>
      <c r="AI1144" s="63" t="str">
        <f t="shared" si="381"/>
        <v/>
      </c>
      <c r="AJ1144" s="106" t="str">
        <f t="shared" si="382"/>
        <v/>
      </c>
      <c r="AK1144" s="106" t="str">
        <f t="shared" si="383"/>
        <v/>
      </c>
      <c r="AL1144" s="106" t="str">
        <f t="shared" si="384"/>
        <v/>
      </c>
      <c r="AM1144" s="106" t="str">
        <f t="shared" si="385"/>
        <v/>
      </c>
      <c r="AN1144" s="106" t="str">
        <f t="shared" si="386"/>
        <v/>
      </c>
      <c r="AR1144" s="106" t="str">
        <f t="shared" si="387"/>
        <v/>
      </c>
      <c r="AS1144" s="106" t="str">
        <f t="shared" si="388"/>
        <v/>
      </c>
      <c r="AT1144" s="106" t="str">
        <f t="shared" si="389"/>
        <v/>
      </c>
      <c r="AU1144" s="106" t="str">
        <f t="shared" si="390"/>
        <v/>
      </c>
      <c r="AV1144" s="106" t="str">
        <f t="shared" si="391"/>
        <v/>
      </c>
    </row>
    <row r="1145" spans="4:48">
      <c r="D1145" s="159">
        <v>1138</v>
      </c>
      <c r="F1145" s="159" t="str">
        <f t="shared" si="396"/>
        <v/>
      </c>
      <c r="G1145" s="159" t="str">
        <f t="shared" si="396"/>
        <v/>
      </c>
      <c r="H1145" s="159" t="str">
        <f t="shared" si="396"/>
        <v/>
      </c>
      <c r="I1145" s="159" t="str">
        <f t="shared" si="396"/>
        <v/>
      </c>
      <c r="J1145" s="159" t="str">
        <f t="shared" si="396"/>
        <v/>
      </c>
      <c r="K1145" s="292"/>
      <c r="L1145" s="292"/>
      <c r="AC1145" s="300" t="str">
        <f t="shared" si="380"/>
        <v/>
      </c>
      <c r="AD1145" s="300" t="str">
        <f t="shared" si="379"/>
        <v/>
      </c>
      <c r="AE1145" s="300" t="str">
        <f t="shared" si="377"/>
        <v/>
      </c>
      <c r="AF1145" s="300" t="str">
        <f t="shared" si="378"/>
        <v/>
      </c>
      <c r="AI1145" s="63" t="str">
        <f t="shared" si="381"/>
        <v/>
      </c>
      <c r="AJ1145" s="106" t="str">
        <f t="shared" si="382"/>
        <v/>
      </c>
      <c r="AK1145" s="106" t="str">
        <f t="shared" si="383"/>
        <v/>
      </c>
      <c r="AL1145" s="106" t="str">
        <f t="shared" si="384"/>
        <v/>
      </c>
      <c r="AM1145" s="106" t="str">
        <f t="shared" si="385"/>
        <v/>
      </c>
      <c r="AN1145" s="106" t="str">
        <f t="shared" si="386"/>
        <v/>
      </c>
      <c r="AR1145" s="106" t="str">
        <f t="shared" si="387"/>
        <v/>
      </c>
      <c r="AS1145" s="106" t="str">
        <f t="shared" si="388"/>
        <v/>
      </c>
      <c r="AT1145" s="106" t="str">
        <f t="shared" si="389"/>
        <v/>
      </c>
      <c r="AU1145" s="106" t="str">
        <f t="shared" si="390"/>
        <v/>
      </c>
      <c r="AV1145" s="106" t="str">
        <f t="shared" si="391"/>
        <v/>
      </c>
    </row>
    <row r="1146" spans="4:48">
      <c r="D1146" s="159">
        <v>1139</v>
      </c>
      <c r="F1146" s="159" t="str">
        <f t="shared" si="396"/>
        <v/>
      </c>
      <c r="G1146" s="159" t="str">
        <f t="shared" si="396"/>
        <v/>
      </c>
      <c r="H1146" s="159" t="str">
        <f t="shared" si="396"/>
        <v/>
      </c>
      <c r="I1146" s="159" t="str">
        <f t="shared" si="396"/>
        <v/>
      </c>
      <c r="J1146" s="159" t="str">
        <f t="shared" si="396"/>
        <v/>
      </c>
      <c r="K1146" s="292"/>
      <c r="L1146" s="292"/>
      <c r="AC1146" s="300" t="str">
        <f t="shared" si="380"/>
        <v/>
      </c>
      <c r="AD1146" s="300" t="str">
        <f t="shared" si="379"/>
        <v/>
      </c>
      <c r="AE1146" s="300" t="str">
        <f t="shared" si="377"/>
        <v/>
      </c>
      <c r="AF1146" s="300" t="str">
        <f t="shared" si="378"/>
        <v/>
      </c>
      <c r="AI1146" s="63" t="str">
        <f t="shared" si="381"/>
        <v/>
      </c>
      <c r="AJ1146" s="106" t="str">
        <f t="shared" si="382"/>
        <v/>
      </c>
      <c r="AK1146" s="106" t="str">
        <f t="shared" si="383"/>
        <v/>
      </c>
      <c r="AL1146" s="106" t="str">
        <f t="shared" si="384"/>
        <v/>
      </c>
      <c r="AM1146" s="106" t="str">
        <f t="shared" si="385"/>
        <v/>
      </c>
      <c r="AN1146" s="106" t="str">
        <f t="shared" si="386"/>
        <v/>
      </c>
      <c r="AR1146" s="106" t="str">
        <f t="shared" si="387"/>
        <v/>
      </c>
      <c r="AS1146" s="106" t="str">
        <f t="shared" si="388"/>
        <v/>
      </c>
      <c r="AT1146" s="106" t="str">
        <f t="shared" si="389"/>
        <v/>
      </c>
      <c r="AU1146" s="106" t="str">
        <f t="shared" si="390"/>
        <v/>
      </c>
      <c r="AV1146" s="106" t="str">
        <f t="shared" si="391"/>
        <v/>
      </c>
    </row>
    <row r="1147" spans="4:48">
      <c r="D1147" s="159">
        <v>1140</v>
      </c>
      <c r="F1147" s="159" t="str">
        <f t="shared" si="396"/>
        <v/>
      </c>
      <c r="G1147" s="159" t="str">
        <f t="shared" si="396"/>
        <v/>
      </c>
      <c r="H1147" s="159" t="str">
        <f t="shared" si="396"/>
        <v/>
      </c>
      <c r="I1147" s="159" t="str">
        <f t="shared" si="396"/>
        <v/>
      </c>
      <c r="J1147" s="159" t="str">
        <f t="shared" si="396"/>
        <v/>
      </c>
      <c r="K1147" s="292"/>
      <c r="L1147" s="292"/>
      <c r="AC1147" s="300" t="str">
        <f t="shared" si="380"/>
        <v/>
      </c>
      <c r="AD1147" s="300" t="str">
        <f t="shared" si="379"/>
        <v/>
      </c>
      <c r="AE1147" s="300" t="str">
        <f t="shared" si="377"/>
        <v/>
      </c>
      <c r="AF1147" s="300" t="str">
        <f t="shared" si="378"/>
        <v/>
      </c>
      <c r="AI1147" s="63" t="str">
        <f t="shared" si="381"/>
        <v/>
      </c>
      <c r="AJ1147" s="106" t="str">
        <f t="shared" si="382"/>
        <v/>
      </c>
      <c r="AK1147" s="106" t="str">
        <f t="shared" si="383"/>
        <v/>
      </c>
      <c r="AL1147" s="106" t="str">
        <f t="shared" si="384"/>
        <v/>
      </c>
      <c r="AM1147" s="106" t="str">
        <f t="shared" si="385"/>
        <v/>
      </c>
      <c r="AN1147" s="106" t="str">
        <f t="shared" si="386"/>
        <v/>
      </c>
      <c r="AR1147" s="106" t="str">
        <f t="shared" si="387"/>
        <v/>
      </c>
      <c r="AS1147" s="106" t="str">
        <f t="shared" si="388"/>
        <v/>
      </c>
      <c r="AT1147" s="106" t="str">
        <f t="shared" si="389"/>
        <v/>
      </c>
      <c r="AU1147" s="106" t="str">
        <f t="shared" si="390"/>
        <v/>
      </c>
      <c r="AV1147" s="106" t="str">
        <f t="shared" si="391"/>
        <v/>
      </c>
    </row>
    <row r="1148" spans="4:48">
      <c r="D1148" s="159">
        <v>1141</v>
      </c>
      <c r="F1148" s="159" t="str">
        <f t="shared" ref="F1148:J1157" si="397">IF($C$5=0,IF($D1148&gt;$A$5,"",INDIRECT(CONCATENATE("B",RANDBETWEEN(11,$D$5)))),IF($D1148&gt;$A$5,"",$C$3*INDIRECT(CONCATENATE("B",RANDBETWEEN(11,$D$5)))))</f>
        <v/>
      </c>
      <c r="G1148" s="159" t="str">
        <f t="shared" si="397"/>
        <v/>
      </c>
      <c r="H1148" s="159" t="str">
        <f t="shared" si="397"/>
        <v/>
      </c>
      <c r="I1148" s="159" t="str">
        <f t="shared" si="397"/>
        <v/>
      </c>
      <c r="J1148" s="159" t="str">
        <f t="shared" si="397"/>
        <v/>
      </c>
      <c r="K1148" s="292"/>
      <c r="L1148" s="292"/>
      <c r="AC1148" s="300" t="str">
        <f t="shared" si="380"/>
        <v/>
      </c>
      <c r="AD1148" s="300" t="str">
        <f t="shared" si="379"/>
        <v/>
      </c>
      <c r="AE1148" s="300" t="str">
        <f t="shared" si="377"/>
        <v/>
      </c>
      <c r="AF1148" s="300" t="str">
        <f t="shared" si="378"/>
        <v/>
      </c>
      <c r="AI1148" s="63" t="str">
        <f t="shared" si="381"/>
        <v/>
      </c>
      <c r="AJ1148" s="106" t="str">
        <f t="shared" si="382"/>
        <v/>
      </c>
      <c r="AK1148" s="106" t="str">
        <f t="shared" si="383"/>
        <v/>
      </c>
      <c r="AL1148" s="106" t="str">
        <f t="shared" si="384"/>
        <v/>
      </c>
      <c r="AM1148" s="106" t="str">
        <f t="shared" si="385"/>
        <v/>
      </c>
      <c r="AN1148" s="106" t="str">
        <f t="shared" si="386"/>
        <v/>
      </c>
      <c r="AR1148" s="106" t="str">
        <f t="shared" si="387"/>
        <v/>
      </c>
      <c r="AS1148" s="106" t="str">
        <f t="shared" si="388"/>
        <v/>
      </c>
      <c r="AT1148" s="106" t="str">
        <f t="shared" si="389"/>
        <v/>
      </c>
      <c r="AU1148" s="106" t="str">
        <f t="shared" si="390"/>
        <v/>
      </c>
      <c r="AV1148" s="106" t="str">
        <f t="shared" si="391"/>
        <v/>
      </c>
    </row>
    <row r="1149" spans="4:48">
      <c r="D1149" s="159">
        <v>1142</v>
      </c>
      <c r="F1149" s="159" t="str">
        <f t="shared" si="397"/>
        <v/>
      </c>
      <c r="G1149" s="159" t="str">
        <f t="shared" si="397"/>
        <v/>
      </c>
      <c r="H1149" s="159" t="str">
        <f t="shared" si="397"/>
        <v/>
      </c>
      <c r="I1149" s="159" t="str">
        <f t="shared" si="397"/>
        <v/>
      </c>
      <c r="J1149" s="159" t="str">
        <f t="shared" si="397"/>
        <v/>
      </c>
      <c r="K1149" s="292"/>
      <c r="L1149" s="292"/>
      <c r="AC1149" s="300" t="str">
        <f t="shared" si="380"/>
        <v/>
      </c>
      <c r="AD1149" s="300" t="str">
        <f t="shared" si="379"/>
        <v/>
      </c>
      <c r="AE1149" s="300" t="str">
        <f t="shared" si="377"/>
        <v/>
      </c>
      <c r="AF1149" s="300" t="str">
        <f t="shared" si="378"/>
        <v/>
      </c>
      <c r="AI1149" s="63" t="str">
        <f t="shared" si="381"/>
        <v/>
      </c>
      <c r="AJ1149" s="106" t="str">
        <f t="shared" si="382"/>
        <v/>
      </c>
      <c r="AK1149" s="106" t="str">
        <f t="shared" si="383"/>
        <v/>
      </c>
      <c r="AL1149" s="106" t="str">
        <f t="shared" si="384"/>
        <v/>
      </c>
      <c r="AM1149" s="106" t="str">
        <f t="shared" si="385"/>
        <v/>
      </c>
      <c r="AN1149" s="106" t="str">
        <f t="shared" si="386"/>
        <v/>
      </c>
      <c r="AR1149" s="106" t="str">
        <f t="shared" si="387"/>
        <v/>
      </c>
      <c r="AS1149" s="106" t="str">
        <f t="shared" si="388"/>
        <v/>
      </c>
      <c r="AT1149" s="106" t="str">
        <f t="shared" si="389"/>
        <v/>
      </c>
      <c r="AU1149" s="106" t="str">
        <f t="shared" si="390"/>
        <v/>
      </c>
      <c r="AV1149" s="106" t="str">
        <f t="shared" si="391"/>
        <v/>
      </c>
    </row>
    <row r="1150" spans="4:48">
      <c r="D1150" s="159">
        <v>1143</v>
      </c>
      <c r="F1150" s="159" t="str">
        <f t="shared" si="397"/>
        <v/>
      </c>
      <c r="G1150" s="159" t="str">
        <f t="shared" si="397"/>
        <v/>
      </c>
      <c r="H1150" s="159" t="str">
        <f t="shared" si="397"/>
        <v/>
      </c>
      <c r="I1150" s="159" t="str">
        <f t="shared" si="397"/>
        <v/>
      </c>
      <c r="J1150" s="159" t="str">
        <f t="shared" si="397"/>
        <v/>
      </c>
      <c r="K1150" s="292"/>
      <c r="L1150" s="292"/>
      <c r="AC1150" s="300" t="str">
        <f t="shared" si="380"/>
        <v/>
      </c>
      <c r="AD1150" s="300" t="str">
        <f t="shared" si="379"/>
        <v/>
      </c>
      <c r="AE1150" s="300" t="str">
        <f t="shared" si="377"/>
        <v/>
      </c>
      <c r="AF1150" s="300" t="str">
        <f t="shared" si="378"/>
        <v/>
      </c>
      <c r="AI1150" s="63" t="str">
        <f t="shared" si="381"/>
        <v/>
      </c>
      <c r="AJ1150" s="106" t="str">
        <f t="shared" si="382"/>
        <v/>
      </c>
      <c r="AK1150" s="106" t="str">
        <f t="shared" si="383"/>
        <v/>
      </c>
      <c r="AL1150" s="106" t="str">
        <f t="shared" si="384"/>
        <v/>
      </c>
      <c r="AM1150" s="106" t="str">
        <f t="shared" si="385"/>
        <v/>
      </c>
      <c r="AN1150" s="106" t="str">
        <f t="shared" si="386"/>
        <v/>
      </c>
      <c r="AR1150" s="106" t="str">
        <f t="shared" si="387"/>
        <v/>
      </c>
      <c r="AS1150" s="106" t="str">
        <f t="shared" si="388"/>
        <v/>
      </c>
      <c r="AT1150" s="106" t="str">
        <f t="shared" si="389"/>
        <v/>
      </c>
      <c r="AU1150" s="106" t="str">
        <f t="shared" si="390"/>
        <v/>
      </c>
      <c r="AV1150" s="106" t="str">
        <f t="shared" si="391"/>
        <v/>
      </c>
    </row>
    <row r="1151" spans="4:48">
      <c r="D1151" s="159">
        <v>1144</v>
      </c>
      <c r="F1151" s="159" t="str">
        <f t="shared" si="397"/>
        <v/>
      </c>
      <c r="G1151" s="159" t="str">
        <f t="shared" si="397"/>
        <v/>
      </c>
      <c r="H1151" s="159" t="str">
        <f t="shared" si="397"/>
        <v/>
      </c>
      <c r="I1151" s="159" t="str">
        <f t="shared" si="397"/>
        <v/>
      </c>
      <c r="J1151" s="159" t="str">
        <f t="shared" si="397"/>
        <v/>
      </c>
      <c r="K1151" s="292"/>
      <c r="L1151" s="292"/>
      <c r="AC1151" s="300" t="str">
        <f t="shared" si="380"/>
        <v/>
      </c>
      <c r="AD1151" s="300" t="str">
        <f t="shared" si="379"/>
        <v/>
      </c>
      <c r="AE1151" s="300" t="str">
        <f t="shared" si="377"/>
        <v/>
      </c>
      <c r="AF1151" s="300" t="str">
        <f t="shared" si="378"/>
        <v/>
      </c>
      <c r="AI1151" s="63" t="str">
        <f t="shared" si="381"/>
        <v/>
      </c>
      <c r="AJ1151" s="106" t="str">
        <f t="shared" si="382"/>
        <v/>
      </c>
      <c r="AK1151" s="106" t="str">
        <f t="shared" si="383"/>
        <v/>
      </c>
      <c r="AL1151" s="106" t="str">
        <f t="shared" si="384"/>
        <v/>
      </c>
      <c r="AM1151" s="106" t="str">
        <f t="shared" si="385"/>
        <v/>
      </c>
      <c r="AN1151" s="106" t="str">
        <f t="shared" si="386"/>
        <v/>
      </c>
      <c r="AR1151" s="106" t="str">
        <f t="shared" si="387"/>
        <v/>
      </c>
      <c r="AS1151" s="106" t="str">
        <f t="shared" si="388"/>
        <v/>
      </c>
      <c r="AT1151" s="106" t="str">
        <f t="shared" si="389"/>
        <v/>
      </c>
      <c r="AU1151" s="106" t="str">
        <f t="shared" si="390"/>
        <v/>
      </c>
      <c r="AV1151" s="106" t="str">
        <f t="shared" si="391"/>
        <v/>
      </c>
    </row>
    <row r="1152" spans="4:48">
      <c r="D1152" s="159">
        <v>1145</v>
      </c>
      <c r="F1152" s="159" t="str">
        <f t="shared" si="397"/>
        <v/>
      </c>
      <c r="G1152" s="159" t="str">
        <f t="shared" si="397"/>
        <v/>
      </c>
      <c r="H1152" s="159" t="str">
        <f t="shared" si="397"/>
        <v/>
      </c>
      <c r="I1152" s="159" t="str">
        <f t="shared" si="397"/>
        <v/>
      </c>
      <c r="J1152" s="159" t="str">
        <f t="shared" si="397"/>
        <v/>
      </c>
      <c r="K1152" s="292"/>
      <c r="L1152" s="292"/>
      <c r="AC1152" s="300" t="str">
        <f t="shared" si="380"/>
        <v/>
      </c>
      <c r="AD1152" s="300" t="str">
        <f t="shared" si="379"/>
        <v/>
      </c>
      <c r="AE1152" s="300" t="str">
        <f t="shared" si="377"/>
        <v/>
      </c>
      <c r="AF1152" s="300" t="str">
        <f t="shared" si="378"/>
        <v/>
      </c>
      <c r="AI1152" s="63" t="str">
        <f t="shared" si="381"/>
        <v/>
      </c>
      <c r="AJ1152" s="106" t="str">
        <f t="shared" si="382"/>
        <v/>
      </c>
      <c r="AK1152" s="106" t="str">
        <f t="shared" si="383"/>
        <v/>
      </c>
      <c r="AL1152" s="106" t="str">
        <f t="shared" si="384"/>
        <v/>
      </c>
      <c r="AM1152" s="106" t="str">
        <f t="shared" si="385"/>
        <v/>
      </c>
      <c r="AN1152" s="106" t="str">
        <f t="shared" si="386"/>
        <v/>
      </c>
      <c r="AR1152" s="106" t="str">
        <f t="shared" si="387"/>
        <v/>
      </c>
      <c r="AS1152" s="106" t="str">
        <f t="shared" si="388"/>
        <v/>
      </c>
      <c r="AT1152" s="106" t="str">
        <f t="shared" si="389"/>
        <v/>
      </c>
      <c r="AU1152" s="106" t="str">
        <f t="shared" si="390"/>
        <v/>
      </c>
      <c r="AV1152" s="106" t="str">
        <f t="shared" si="391"/>
        <v/>
      </c>
    </row>
    <row r="1153" spans="4:48">
      <c r="D1153" s="159">
        <v>1146</v>
      </c>
      <c r="F1153" s="159" t="str">
        <f t="shared" si="397"/>
        <v/>
      </c>
      <c r="G1153" s="159" t="str">
        <f t="shared" si="397"/>
        <v/>
      </c>
      <c r="H1153" s="159" t="str">
        <f t="shared" si="397"/>
        <v/>
      </c>
      <c r="I1153" s="159" t="str">
        <f t="shared" si="397"/>
        <v/>
      </c>
      <c r="J1153" s="159" t="str">
        <f t="shared" si="397"/>
        <v/>
      </c>
      <c r="K1153" s="292"/>
      <c r="L1153" s="292"/>
      <c r="AC1153" s="300" t="str">
        <f t="shared" si="380"/>
        <v/>
      </c>
      <c r="AD1153" s="300" t="str">
        <f t="shared" si="379"/>
        <v/>
      </c>
      <c r="AE1153" s="300" t="str">
        <f t="shared" si="377"/>
        <v/>
      </c>
      <c r="AF1153" s="300" t="str">
        <f t="shared" si="378"/>
        <v/>
      </c>
      <c r="AI1153" s="63" t="str">
        <f t="shared" si="381"/>
        <v/>
      </c>
      <c r="AJ1153" s="106" t="str">
        <f t="shared" si="382"/>
        <v/>
      </c>
      <c r="AK1153" s="106" t="str">
        <f t="shared" si="383"/>
        <v/>
      </c>
      <c r="AL1153" s="106" t="str">
        <f t="shared" si="384"/>
        <v/>
      </c>
      <c r="AM1153" s="106" t="str">
        <f t="shared" si="385"/>
        <v/>
      </c>
      <c r="AN1153" s="106" t="str">
        <f t="shared" si="386"/>
        <v/>
      </c>
      <c r="AR1153" s="106" t="str">
        <f t="shared" si="387"/>
        <v/>
      </c>
      <c r="AS1153" s="106" t="str">
        <f t="shared" si="388"/>
        <v/>
      </c>
      <c r="AT1153" s="106" t="str">
        <f t="shared" si="389"/>
        <v/>
      </c>
      <c r="AU1153" s="106" t="str">
        <f t="shared" si="390"/>
        <v/>
      </c>
      <c r="AV1153" s="106" t="str">
        <f t="shared" si="391"/>
        <v/>
      </c>
    </row>
    <row r="1154" spans="4:48">
      <c r="D1154" s="159">
        <v>1147</v>
      </c>
      <c r="F1154" s="159" t="str">
        <f t="shared" si="397"/>
        <v/>
      </c>
      <c r="G1154" s="159" t="str">
        <f t="shared" si="397"/>
        <v/>
      </c>
      <c r="H1154" s="159" t="str">
        <f t="shared" si="397"/>
        <v/>
      </c>
      <c r="I1154" s="159" t="str">
        <f t="shared" si="397"/>
        <v/>
      </c>
      <c r="J1154" s="159" t="str">
        <f t="shared" si="397"/>
        <v/>
      </c>
      <c r="K1154" s="292"/>
      <c r="L1154" s="292"/>
      <c r="AC1154" s="300" t="str">
        <f t="shared" si="380"/>
        <v/>
      </c>
      <c r="AD1154" s="300" t="str">
        <f t="shared" si="379"/>
        <v/>
      </c>
      <c r="AE1154" s="300" t="str">
        <f t="shared" ref="AE1154:AE1217" si="398">IF(AC1154="","",NORMDIST(AD1154,$AB$3,$Z$3,FALSE))</f>
        <v/>
      </c>
      <c r="AF1154" s="300" t="str">
        <f t="shared" ref="AF1154:AF1217" si="399">IF(AC1154="","",NORMDIST(AD1154,$AB$3,$Z$3,TRUE))</f>
        <v/>
      </c>
      <c r="AI1154" s="63" t="str">
        <f t="shared" si="381"/>
        <v/>
      </c>
      <c r="AJ1154" s="106" t="str">
        <f t="shared" si="382"/>
        <v/>
      </c>
      <c r="AK1154" s="106" t="str">
        <f t="shared" si="383"/>
        <v/>
      </c>
      <c r="AL1154" s="106" t="str">
        <f t="shared" si="384"/>
        <v/>
      </c>
      <c r="AM1154" s="106" t="str">
        <f t="shared" si="385"/>
        <v/>
      </c>
      <c r="AN1154" s="106" t="str">
        <f t="shared" si="386"/>
        <v/>
      </c>
      <c r="AR1154" s="106" t="str">
        <f t="shared" si="387"/>
        <v/>
      </c>
      <c r="AS1154" s="106" t="str">
        <f t="shared" si="388"/>
        <v/>
      </c>
      <c r="AT1154" s="106" t="str">
        <f t="shared" si="389"/>
        <v/>
      </c>
      <c r="AU1154" s="106" t="str">
        <f t="shared" si="390"/>
        <v/>
      </c>
      <c r="AV1154" s="106" t="str">
        <f t="shared" si="391"/>
        <v/>
      </c>
    </row>
    <row r="1155" spans="4:48">
      <c r="D1155" s="159">
        <v>1148</v>
      </c>
      <c r="F1155" s="159" t="str">
        <f t="shared" si="397"/>
        <v/>
      </c>
      <c r="G1155" s="159" t="str">
        <f t="shared" si="397"/>
        <v/>
      </c>
      <c r="H1155" s="159" t="str">
        <f t="shared" si="397"/>
        <v/>
      </c>
      <c r="I1155" s="159" t="str">
        <f t="shared" si="397"/>
        <v/>
      </c>
      <c r="J1155" s="159" t="str">
        <f t="shared" si="397"/>
        <v/>
      </c>
      <c r="K1155" s="292"/>
      <c r="L1155" s="292"/>
      <c r="AC1155" s="300" t="str">
        <f t="shared" si="380"/>
        <v/>
      </c>
      <c r="AD1155" s="300" t="str">
        <f t="shared" ref="AD1155:AD1218" si="400">IF($C$5=0,IF(AC1155="","",LARGE($B$11:$B$2010,$AC1155)),IF(AC1155="","",LARGE($B$11:$B$2010,$AC1155)*$C$3))</f>
        <v/>
      </c>
      <c r="AE1155" s="300" t="str">
        <f t="shared" si="398"/>
        <v/>
      </c>
      <c r="AF1155" s="300" t="str">
        <f t="shared" si="399"/>
        <v/>
      </c>
      <c r="AI1155" s="63" t="str">
        <f t="shared" si="381"/>
        <v/>
      </c>
      <c r="AJ1155" s="106" t="str">
        <f t="shared" si="382"/>
        <v/>
      </c>
      <c r="AK1155" s="106" t="str">
        <f t="shared" si="383"/>
        <v/>
      </c>
      <c r="AL1155" s="106" t="str">
        <f t="shared" si="384"/>
        <v/>
      </c>
      <c r="AM1155" s="106" t="str">
        <f t="shared" si="385"/>
        <v/>
      </c>
      <c r="AN1155" s="106" t="str">
        <f t="shared" si="386"/>
        <v/>
      </c>
      <c r="AR1155" s="106" t="str">
        <f t="shared" si="387"/>
        <v/>
      </c>
      <c r="AS1155" s="106" t="str">
        <f t="shared" si="388"/>
        <v/>
      </c>
      <c r="AT1155" s="106" t="str">
        <f t="shared" si="389"/>
        <v/>
      </c>
      <c r="AU1155" s="106" t="str">
        <f t="shared" si="390"/>
        <v/>
      </c>
      <c r="AV1155" s="106" t="str">
        <f t="shared" si="391"/>
        <v/>
      </c>
    </row>
    <row r="1156" spans="4:48">
      <c r="D1156" s="159">
        <v>1149</v>
      </c>
      <c r="F1156" s="159" t="str">
        <f t="shared" si="397"/>
        <v/>
      </c>
      <c r="G1156" s="159" t="str">
        <f t="shared" si="397"/>
        <v/>
      </c>
      <c r="H1156" s="159" t="str">
        <f t="shared" si="397"/>
        <v/>
      </c>
      <c r="I1156" s="159" t="str">
        <f t="shared" si="397"/>
        <v/>
      </c>
      <c r="J1156" s="159" t="str">
        <f t="shared" si="397"/>
        <v/>
      </c>
      <c r="K1156" s="292"/>
      <c r="L1156" s="292"/>
      <c r="AC1156" s="300" t="str">
        <f t="shared" ref="AC1156:AC1219" si="401">IF(ISNUMBER(AC1155),IF(AC1155&gt;1,AC1155-1,""),"")</f>
        <v/>
      </c>
      <c r="AD1156" s="300" t="str">
        <f t="shared" si="400"/>
        <v/>
      </c>
      <c r="AE1156" s="300" t="str">
        <f t="shared" si="398"/>
        <v/>
      </c>
      <c r="AF1156" s="300" t="str">
        <f t="shared" si="399"/>
        <v/>
      </c>
      <c r="AI1156" s="63" t="str">
        <f t="shared" ref="AI1156:AI1219" si="402">IF(ISNUMBER(AJ1156),AI1155+1,"")</f>
        <v/>
      </c>
      <c r="AJ1156" s="106" t="str">
        <f t="shared" ref="AJ1156:AJ1219" si="403">IF($C$5=1,AJ1155,IF(ISNUMBER(F1161),(F1161+1)*AJ1155,""))</f>
        <v/>
      </c>
      <c r="AK1156" s="106" t="str">
        <f t="shared" ref="AK1156:AK1219" si="404">IF($C$5=1,AK1155,IF(ISNUMBER(G1161),(G1161+1)*AK1155,""))</f>
        <v/>
      </c>
      <c r="AL1156" s="106" t="str">
        <f t="shared" ref="AL1156:AL1219" si="405">IF($C$5=1,AL1155,IF(ISNUMBER(H1161),(H1161+1)*AL1155,""))</f>
        <v/>
      </c>
      <c r="AM1156" s="106" t="str">
        <f t="shared" ref="AM1156:AM1219" si="406">IF($C$5=1,AM1155,IF(ISNUMBER(I1161),(I1161+1)*AM1155,""))</f>
        <v/>
      </c>
      <c r="AN1156" s="106" t="str">
        <f t="shared" ref="AN1156:AN1219" si="407">IF($C$5=1,AN1155,IF(ISNUMBER(J1161),(J1161+1)*AN1155,""))</f>
        <v/>
      </c>
      <c r="AR1156" s="106" t="str">
        <f t="shared" ref="AR1156:AR1219" si="408">IF(ISNUMBER(F1161),(F1161+AR1155),"")</f>
        <v/>
      </c>
      <c r="AS1156" s="106" t="str">
        <f t="shared" ref="AS1156:AS1219" si="409">IF(ISNUMBER(G1161),(G1161+AS1155),"")</f>
        <v/>
      </c>
      <c r="AT1156" s="106" t="str">
        <f t="shared" ref="AT1156:AT1219" si="410">IF(ISNUMBER(H1161),(H1161+AT1155),"")</f>
        <v/>
      </c>
      <c r="AU1156" s="106" t="str">
        <f t="shared" ref="AU1156:AU1219" si="411">IF(ISNUMBER(I1161),(I1161+AU1155),"")</f>
        <v/>
      </c>
      <c r="AV1156" s="106" t="str">
        <f t="shared" ref="AV1156:AV1219" si="412">IF(ISNUMBER(J1161),(J1161+AV1155),"")</f>
        <v/>
      </c>
    </row>
    <row r="1157" spans="4:48">
      <c r="D1157" s="159">
        <v>1150</v>
      </c>
      <c r="F1157" s="159" t="str">
        <f t="shared" si="397"/>
        <v/>
      </c>
      <c r="G1157" s="159" t="str">
        <f t="shared" si="397"/>
        <v/>
      </c>
      <c r="H1157" s="159" t="str">
        <f t="shared" si="397"/>
        <v/>
      </c>
      <c r="I1157" s="159" t="str">
        <f t="shared" si="397"/>
        <v/>
      </c>
      <c r="J1157" s="159" t="str">
        <f t="shared" si="397"/>
        <v/>
      </c>
      <c r="K1157" s="292"/>
      <c r="L1157" s="292"/>
      <c r="AC1157" s="300" t="str">
        <f t="shared" si="401"/>
        <v/>
      </c>
      <c r="AD1157" s="300" t="str">
        <f t="shared" si="400"/>
        <v/>
      </c>
      <c r="AE1157" s="300" t="str">
        <f t="shared" si="398"/>
        <v/>
      </c>
      <c r="AF1157" s="300" t="str">
        <f t="shared" si="399"/>
        <v/>
      </c>
      <c r="AI1157" s="63" t="str">
        <f t="shared" si="402"/>
        <v/>
      </c>
      <c r="AJ1157" s="106" t="str">
        <f t="shared" si="403"/>
        <v/>
      </c>
      <c r="AK1157" s="106" t="str">
        <f t="shared" si="404"/>
        <v/>
      </c>
      <c r="AL1157" s="106" t="str">
        <f t="shared" si="405"/>
        <v/>
      </c>
      <c r="AM1157" s="106" t="str">
        <f t="shared" si="406"/>
        <v/>
      </c>
      <c r="AN1157" s="106" t="str">
        <f t="shared" si="407"/>
        <v/>
      </c>
      <c r="AR1157" s="106" t="str">
        <f t="shared" si="408"/>
        <v/>
      </c>
      <c r="AS1157" s="106" t="str">
        <f t="shared" si="409"/>
        <v/>
      </c>
      <c r="AT1157" s="106" t="str">
        <f t="shared" si="410"/>
        <v/>
      </c>
      <c r="AU1157" s="106" t="str">
        <f t="shared" si="411"/>
        <v/>
      </c>
      <c r="AV1157" s="106" t="str">
        <f t="shared" si="412"/>
        <v/>
      </c>
    </row>
    <row r="1158" spans="4:48">
      <c r="D1158" s="159">
        <v>1151</v>
      </c>
      <c r="F1158" s="159" t="str">
        <f t="shared" ref="F1158:J1167" si="413">IF($C$5=0,IF($D1158&gt;$A$5,"",INDIRECT(CONCATENATE("B",RANDBETWEEN(11,$D$5)))),IF($D1158&gt;$A$5,"",$C$3*INDIRECT(CONCATENATE("B",RANDBETWEEN(11,$D$5)))))</f>
        <v/>
      </c>
      <c r="G1158" s="159" t="str">
        <f t="shared" si="413"/>
        <v/>
      </c>
      <c r="H1158" s="159" t="str">
        <f t="shared" si="413"/>
        <v/>
      </c>
      <c r="I1158" s="159" t="str">
        <f t="shared" si="413"/>
        <v/>
      </c>
      <c r="J1158" s="159" t="str">
        <f t="shared" si="413"/>
        <v/>
      </c>
      <c r="K1158" s="292"/>
      <c r="L1158" s="292"/>
      <c r="AC1158" s="300" t="str">
        <f t="shared" si="401"/>
        <v/>
      </c>
      <c r="AD1158" s="300" t="str">
        <f t="shared" si="400"/>
        <v/>
      </c>
      <c r="AE1158" s="300" t="str">
        <f t="shared" si="398"/>
        <v/>
      </c>
      <c r="AF1158" s="300" t="str">
        <f t="shared" si="399"/>
        <v/>
      </c>
      <c r="AI1158" s="63" t="str">
        <f t="shared" si="402"/>
        <v/>
      </c>
      <c r="AJ1158" s="106" t="str">
        <f t="shared" si="403"/>
        <v/>
      </c>
      <c r="AK1158" s="106" t="str">
        <f t="shared" si="404"/>
        <v/>
      </c>
      <c r="AL1158" s="106" t="str">
        <f t="shared" si="405"/>
        <v/>
      </c>
      <c r="AM1158" s="106" t="str">
        <f t="shared" si="406"/>
        <v/>
      </c>
      <c r="AN1158" s="106" t="str">
        <f t="shared" si="407"/>
        <v/>
      </c>
      <c r="AR1158" s="106" t="str">
        <f t="shared" si="408"/>
        <v/>
      </c>
      <c r="AS1158" s="106" t="str">
        <f t="shared" si="409"/>
        <v/>
      </c>
      <c r="AT1158" s="106" t="str">
        <f t="shared" si="410"/>
        <v/>
      </c>
      <c r="AU1158" s="106" t="str">
        <f t="shared" si="411"/>
        <v/>
      </c>
      <c r="AV1158" s="106" t="str">
        <f t="shared" si="412"/>
        <v/>
      </c>
    </row>
    <row r="1159" spans="4:48">
      <c r="D1159" s="159">
        <v>1152</v>
      </c>
      <c r="F1159" s="159" t="str">
        <f t="shared" si="413"/>
        <v/>
      </c>
      <c r="G1159" s="159" t="str">
        <f t="shared" si="413"/>
        <v/>
      </c>
      <c r="H1159" s="159" t="str">
        <f t="shared" si="413"/>
        <v/>
      </c>
      <c r="I1159" s="159" t="str">
        <f t="shared" si="413"/>
        <v/>
      </c>
      <c r="J1159" s="159" t="str">
        <f t="shared" si="413"/>
        <v/>
      </c>
      <c r="K1159" s="292"/>
      <c r="L1159" s="292"/>
      <c r="AC1159" s="300" t="str">
        <f t="shared" si="401"/>
        <v/>
      </c>
      <c r="AD1159" s="300" t="str">
        <f t="shared" si="400"/>
        <v/>
      </c>
      <c r="AE1159" s="300" t="str">
        <f t="shared" si="398"/>
        <v/>
      </c>
      <c r="AF1159" s="300" t="str">
        <f t="shared" si="399"/>
        <v/>
      </c>
      <c r="AI1159" s="63" t="str">
        <f t="shared" si="402"/>
        <v/>
      </c>
      <c r="AJ1159" s="106" t="str">
        <f t="shared" si="403"/>
        <v/>
      </c>
      <c r="AK1159" s="106" t="str">
        <f t="shared" si="404"/>
        <v/>
      </c>
      <c r="AL1159" s="106" t="str">
        <f t="shared" si="405"/>
        <v/>
      </c>
      <c r="AM1159" s="106" t="str">
        <f t="shared" si="406"/>
        <v/>
      </c>
      <c r="AN1159" s="106" t="str">
        <f t="shared" si="407"/>
        <v/>
      </c>
      <c r="AR1159" s="106" t="str">
        <f t="shared" si="408"/>
        <v/>
      </c>
      <c r="AS1159" s="106" t="str">
        <f t="shared" si="409"/>
        <v/>
      </c>
      <c r="AT1159" s="106" t="str">
        <f t="shared" si="410"/>
        <v/>
      </c>
      <c r="AU1159" s="106" t="str">
        <f t="shared" si="411"/>
        <v/>
      </c>
      <c r="AV1159" s="106" t="str">
        <f t="shared" si="412"/>
        <v/>
      </c>
    </row>
    <row r="1160" spans="4:48">
      <c r="D1160" s="159">
        <v>1153</v>
      </c>
      <c r="F1160" s="159" t="str">
        <f t="shared" si="413"/>
        <v/>
      </c>
      <c r="G1160" s="159" t="str">
        <f t="shared" si="413"/>
        <v/>
      </c>
      <c r="H1160" s="159" t="str">
        <f t="shared" si="413"/>
        <v/>
      </c>
      <c r="I1160" s="159" t="str">
        <f t="shared" si="413"/>
        <v/>
      </c>
      <c r="J1160" s="159" t="str">
        <f t="shared" si="413"/>
        <v/>
      </c>
      <c r="K1160" s="292"/>
      <c r="L1160" s="292"/>
      <c r="AC1160" s="300" t="str">
        <f t="shared" si="401"/>
        <v/>
      </c>
      <c r="AD1160" s="300" t="str">
        <f t="shared" si="400"/>
        <v/>
      </c>
      <c r="AE1160" s="300" t="str">
        <f t="shared" si="398"/>
        <v/>
      </c>
      <c r="AF1160" s="300" t="str">
        <f t="shared" si="399"/>
        <v/>
      </c>
      <c r="AI1160" s="63" t="str">
        <f t="shared" si="402"/>
        <v/>
      </c>
      <c r="AJ1160" s="106" t="str">
        <f t="shared" si="403"/>
        <v/>
      </c>
      <c r="AK1160" s="106" t="str">
        <f t="shared" si="404"/>
        <v/>
      </c>
      <c r="AL1160" s="106" t="str">
        <f t="shared" si="405"/>
        <v/>
      </c>
      <c r="AM1160" s="106" t="str">
        <f t="shared" si="406"/>
        <v/>
      </c>
      <c r="AN1160" s="106" t="str">
        <f t="shared" si="407"/>
        <v/>
      </c>
      <c r="AR1160" s="106" t="str">
        <f t="shared" si="408"/>
        <v/>
      </c>
      <c r="AS1160" s="106" t="str">
        <f t="shared" si="409"/>
        <v/>
      </c>
      <c r="AT1160" s="106" t="str">
        <f t="shared" si="410"/>
        <v/>
      </c>
      <c r="AU1160" s="106" t="str">
        <f t="shared" si="411"/>
        <v/>
      </c>
      <c r="AV1160" s="106" t="str">
        <f t="shared" si="412"/>
        <v/>
      </c>
    </row>
    <row r="1161" spans="4:48">
      <c r="D1161" s="159">
        <v>1154</v>
      </c>
      <c r="F1161" s="159" t="str">
        <f t="shared" si="413"/>
        <v/>
      </c>
      <c r="G1161" s="159" t="str">
        <f t="shared" si="413"/>
        <v/>
      </c>
      <c r="H1161" s="159" t="str">
        <f t="shared" si="413"/>
        <v/>
      </c>
      <c r="I1161" s="159" t="str">
        <f t="shared" si="413"/>
        <v/>
      </c>
      <c r="J1161" s="159" t="str">
        <f t="shared" si="413"/>
        <v/>
      </c>
      <c r="K1161" s="292"/>
      <c r="L1161" s="292"/>
      <c r="AC1161" s="300" t="str">
        <f t="shared" si="401"/>
        <v/>
      </c>
      <c r="AD1161" s="300" t="str">
        <f t="shared" si="400"/>
        <v/>
      </c>
      <c r="AE1161" s="300" t="str">
        <f t="shared" si="398"/>
        <v/>
      </c>
      <c r="AF1161" s="300" t="str">
        <f t="shared" si="399"/>
        <v/>
      </c>
      <c r="AI1161" s="63" t="str">
        <f t="shared" si="402"/>
        <v/>
      </c>
      <c r="AJ1161" s="106" t="str">
        <f t="shared" si="403"/>
        <v/>
      </c>
      <c r="AK1161" s="106" t="str">
        <f t="shared" si="404"/>
        <v/>
      </c>
      <c r="AL1161" s="106" t="str">
        <f t="shared" si="405"/>
        <v/>
      </c>
      <c r="AM1161" s="106" t="str">
        <f t="shared" si="406"/>
        <v/>
      </c>
      <c r="AN1161" s="106" t="str">
        <f t="shared" si="407"/>
        <v/>
      </c>
      <c r="AR1161" s="106" t="str">
        <f t="shared" si="408"/>
        <v/>
      </c>
      <c r="AS1161" s="106" t="str">
        <f t="shared" si="409"/>
        <v/>
      </c>
      <c r="AT1161" s="106" t="str">
        <f t="shared" si="410"/>
        <v/>
      </c>
      <c r="AU1161" s="106" t="str">
        <f t="shared" si="411"/>
        <v/>
      </c>
      <c r="AV1161" s="106" t="str">
        <f t="shared" si="412"/>
        <v/>
      </c>
    </row>
    <row r="1162" spans="4:48">
      <c r="D1162" s="159">
        <v>1155</v>
      </c>
      <c r="F1162" s="159" t="str">
        <f t="shared" si="413"/>
        <v/>
      </c>
      <c r="G1162" s="159" t="str">
        <f t="shared" si="413"/>
        <v/>
      </c>
      <c r="H1162" s="159" t="str">
        <f t="shared" si="413"/>
        <v/>
      </c>
      <c r="I1162" s="159" t="str">
        <f t="shared" si="413"/>
        <v/>
      </c>
      <c r="J1162" s="159" t="str">
        <f t="shared" si="413"/>
        <v/>
      </c>
      <c r="K1162" s="292"/>
      <c r="L1162" s="292"/>
      <c r="AC1162" s="300" t="str">
        <f t="shared" si="401"/>
        <v/>
      </c>
      <c r="AD1162" s="300" t="str">
        <f t="shared" si="400"/>
        <v/>
      </c>
      <c r="AE1162" s="300" t="str">
        <f t="shared" si="398"/>
        <v/>
      </c>
      <c r="AF1162" s="300" t="str">
        <f t="shared" si="399"/>
        <v/>
      </c>
      <c r="AI1162" s="63" t="str">
        <f t="shared" si="402"/>
        <v/>
      </c>
      <c r="AJ1162" s="106" t="str">
        <f t="shared" si="403"/>
        <v/>
      </c>
      <c r="AK1162" s="106" t="str">
        <f t="shared" si="404"/>
        <v/>
      </c>
      <c r="AL1162" s="106" t="str">
        <f t="shared" si="405"/>
        <v/>
      </c>
      <c r="AM1162" s="106" t="str">
        <f t="shared" si="406"/>
        <v/>
      </c>
      <c r="AN1162" s="106" t="str">
        <f t="shared" si="407"/>
        <v/>
      </c>
      <c r="AR1162" s="106" t="str">
        <f t="shared" si="408"/>
        <v/>
      </c>
      <c r="AS1162" s="106" t="str">
        <f t="shared" si="409"/>
        <v/>
      </c>
      <c r="AT1162" s="106" t="str">
        <f t="shared" si="410"/>
        <v/>
      </c>
      <c r="AU1162" s="106" t="str">
        <f t="shared" si="411"/>
        <v/>
      </c>
      <c r="AV1162" s="106" t="str">
        <f t="shared" si="412"/>
        <v/>
      </c>
    </row>
    <row r="1163" spans="4:48">
      <c r="D1163" s="159">
        <v>1156</v>
      </c>
      <c r="F1163" s="159" t="str">
        <f t="shared" si="413"/>
        <v/>
      </c>
      <c r="G1163" s="159" t="str">
        <f t="shared" si="413"/>
        <v/>
      </c>
      <c r="H1163" s="159" t="str">
        <f t="shared" si="413"/>
        <v/>
      </c>
      <c r="I1163" s="159" t="str">
        <f t="shared" si="413"/>
        <v/>
      </c>
      <c r="J1163" s="159" t="str">
        <f t="shared" si="413"/>
        <v/>
      </c>
      <c r="K1163" s="292"/>
      <c r="L1163" s="292"/>
      <c r="AC1163" s="300" t="str">
        <f t="shared" si="401"/>
        <v/>
      </c>
      <c r="AD1163" s="300" t="str">
        <f t="shared" si="400"/>
        <v/>
      </c>
      <c r="AE1163" s="300" t="str">
        <f t="shared" si="398"/>
        <v/>
      </c>
      <c r="AF1163" s="300" t="str">
        <f t="shared" si="399"/>
        <v/>
      </c>
      <c r="AI1163" s="63" t="str">
        <f t="shared" si="402"/>
        <v/>
      </c>
      <c r="AJ1163" s="106" t="str">
        <f t="shared" si="403"/>
        <v/>
      </c>
      <c r="AK1163" s="106" t="str">
        <f t="shared" si="404"/>
        <v/>
      </c>
      <c r="AL1163" s="106" t="str">
        <f t="shared" si="405"/>
        <v/>
      </c>
      <c r="AM1163" s="106" t="str">
        <f t="shared" si="406"/>
        <v/>
      </c>
      <c r="AN1163" s="106" t="str">
        <f t="shared" si="407"/>
        <v/>
      </c>
      <c r="AR1163" s="106" t="str">
        <f t="shared" si="408"/>
        <v/>
      </c>
      <c r="AS1163" s="106" t="str">
        <f t="shared" si="409"/>
        <v/>
      </c>
      <c r="AT1163" s="106" t="str">
        <f t="shared" si="410"/>
        <v/>
      </c>
      <c r="AU1163" s="106" t="str">
        <f t="shared" si="411"/>
        <v/>
      </c>
      <c r="AV1163" s="106" t="str">
        <f t="shared" si="412"/>
        <v/>
      </c>
    </row>
    <row r="1164" spans="4:48">
      <c r="D1164" s="159">
        <v>1157</v>
      </c>
      <c r="F1164" s="159" t="str">
        <f t="shared" si="413"/>
        <v/>
      </c>
      <c r="G1164" s="159" t="str">
        <f t="shared" si="413"/>
        <v/>
      </c>
      <c r="H1164" s="159" t="str">
        <f t="shared" si="413"/>
        <v/>
      </c>
      <c r="I1164" s="159" t="str">
        <f t="shared" si="413"/>
        <v/>
      </c>
      <c r="J1164" s="159" t="str">
        <f t="shared" si="413"/>
        <v/>
      </c>
      <c r="K1164" s="292"/>
      <c r="L1164" s="292"/>
      <c r="AC1164" s="300" t="str">
        <f t="shared" si="401"/>
        <v/>
      </c>
      <c r="AD1164" s="300" t="str">
        <f t="shared" si="400"/>
        <v/>
      </c>
      <c r="AE1164" s="300" t="str">
        <f t="shared" si="398"/>
        <v/>
      </c>
      <c r="AF1164" s="300" t="str">
        <f t="shared" si="399"/>
        <v/>
      </c>
      <c r="AI1164" s="63" t="str">
        <f t="shared" si="402"/>
        <v/>
      </c>
      <c r="AJ1164" s="106" t="str">
        <f t="shared" si="403"/>
        <v/>
      </c>
      <c r="AK1164" s="106" t="str">
        <f t="shared" si="404"/>
        <v/>
      </c>
      <c r="AL1164" s="106" t="str">
        <f t="shared" si="405"/>
        <v/>
      </c>
      <c r="AM1164" s="106" t="str">
        <f t="shared" si="406"/>
        <v/>
      </c>
      <c r="AN1164" s="106" t="str">
        <f t="shared" si="407"/>
        <v/>
      </c>
      <c r="AR1164" s="106" t="str">
        <f t="shared" si="408"/>
        <v/>
      </c>
      <c r="AS1164" s="106" t="str">
        <f t="shared" si="409"/>
        <v/>
      </c>
      <c r="AT1164" s="106" t="str">
        <f t="shared" si="410"/>
        <v/>
      </c>
      <c r="AU1164" s="106" t="str">
        <f t="shared" si="411"/>
        <v/>
      </c>
      <c r="AV1164" s="106" t="str">
        <f t="shared" si="412"/>
        <v/>
      </c>
    </row>
    <row r="1165" spans="4:48">
      <c r="D1165" s="159">
        <v>1158</v>
      </c>
      <c r="F1165" s="159" t="str">
        <f t="shared" si="413"/>
        <v/>
      </c>
      <c r="G1165" s="159" t="str">
        <f t="shared" si="413"/>
        <v/>
      </c>
      <c r="H1165" s="159" t="str">
        <f t="shared" si="413"/>
        <v/>
      </c>
      <c r="I1165" s="159" t="str">
        <f t="shared" si="413"/>
        <v/>
      </c>
      <c r="J1165" s="159" t="str">
        <f t="shared" si="413"/>
        <v/>
      </c>
      <c r="K1165" s="292"/>
      <c r="L1165" s="292"/>
      <c r="AC1165" s="300" t="str">
        <f t="shared" si="401"/>
        <v/>
      </c>
      <c r="AD1165" s="300" t="str">
        <f t="shared" si="400"/>
        <v/>
      </c>
      <c r="AE1165" s="300" t="str">
        <f t="shared" si="398"/>
        <v/>
      </c>
      <c r="AF1165" s="300" t="str">
        <f t="shared" si="399"/>
        <v/>
      </c>
      <c r="AI1165" s="63" t="str">
        <f t="shared" si="402"/>
        <v/>
      </c>
      <c r="AJ1165" s="106" t="str">
        <f t="shared" si="403"/>
        <v/>
      </c>
      <c r="AK1165" s="106" t="str">
        <f t="shared" si="404"/>
        <v/>
      </c>
      <c r="AL1165" s="106" t="str">
        <f t="shared" si="405"/>
        <v/>
      </c>
      <c r="AM1165" s="106" t="str">
        <f t="shared" si="406"/>
        <v/>
      </c>
      <c r="AN1165" s="106" t="str">
        <f t="shared" si="407"/>
        <v/>
      </c>
      <c r="AR1165" s="106" t="str">
        <f t="shared" si="408"/>
        <v/>
      </c>
      <c r="AS1165" s="106" t="str">
        <f t="shared" si="409"/>
        <v/>
      </c>
      <c r="AT1165" s="106" t="str">
        <f t="shared" si="410"/>
        <v/>
      </c>
      <c r="AU1165" s="106" t="str">
        <f t="shared" si="411"/>
        <v/>
      </c>
      <c r="AV1165" s="106" t="str">
        <f t="shared" si="412"/>
        <v/>
      </c>
    </row>
    <row r="1166" spans="4:48">
      <c r="D1166" s="159">
        <v>1159</v>
      </c>
      <c r="F1166" s="159" t="str">
        <f t="shared" si="413"/>
        <v/>
      </c>
      <c r="G1166" s="159" t="str">
        <f t="shared" si="413"/>
        <v/>
      </c>
      <c r="H1166" s="159" t="str">
        <f t="shared" si="413"/>
        <v/>
      </c>
      <c r="I1166" s="159" t="str">
        <f t="shared" si="413"/>
        <v/>
      </c>
      <c r="J1166" s="159" t="str">
        <f t="shared" si="413"/>
        <v/>
      </c>
      <c r="K1166" s="292"/>
      <c r="L1166" s="292"/>
      <c r="AC1166" s="300" t="str">
        <f t="shared" si="401"/>
        <v/>
      </c>
      <c r="AD1166" s="300" t="str">
        <f t="shared" si="400"/>
        <v/>
      </c>
      <c r="AE1166" s="300" t="str">
        <f t="shared" si="398"/>
        <v/>
      </c>
      <c r="AF1166" s="300" t="str">
        <f t="shared" si="399"/>
        <v/>
      </c>
      <c r="AI1166" s="63" t="str">
        <f t="shared" si="402"/>
        <v/>
      </c>
      <c r="AJ1166" s="106" t="str">
        <f t="shared" si="403"/>
        <v/>
      </c>
      <c r="AK1166" s="106" t="str">
        <f t="shared" si="404"/>
        <v/>
      </c>
      <c r="AL1166" s="106" t="str">
        <f t="shared" si="405"/>
        <v/>
      </c>
      <c r="AM1166" s="106" t="str">
        <f t="shared" si="406"/>
        <v/>
      </c>
      <c r="AN1166" s="106" t="str">
        <f t="shared" si="407"/>
        <v/>
      </c>
      <c r="AR1166" s="106" t="str">
        <f t="shared" si="408"/>
        <v/>
      </c>
      <c r="AS1166" s="106" t="str">
        <f t="shared" si="409"/>
        <v/>
      </c>
      <c r="AT1166" s="106" t="str">
        <f t="shared" si="410"/>
        <v/>
      </c>
      <c r="AU1166" s="106" t="str">
        <f t="shared" si="411"/>
        <v/>
      </c>
      <c r="AV1166" s="106" t="str">
        <f t="shared" si="412"/>
        <v/>
      </c>
    </row>
    <row r="1167" spans="4:48">
      <c r="D1167" s="159">
        <v>1160</v>
      </c>
      <c r="F1167" s="159" t="str">
        <f t="shared" si="413"/>
        <v/>
      </c>
      <c r="G1167" s="159" t="str">
        <f t="shared" si="413"/>
        <v/>
      </c>
      <c r="H1167" s="159" t="str">
        <f t="shared" si="413"/>
        <v/>
      </c>
      <c r="I1167" s="159" t="str">
        <f t="shared" si="413"/>
        <v/>
      </c>
      <c r="J1167" s="159" t="str">
        <f t="shared" si="413"/>
        <v/>
      </c>
      <c r="K1167" s="292"/>
      <c r="L1167" s="292"/>
      <c r="AC1167" s="300" t="str">
        <f t="shared" si="401"/>
        <v/>
      </c>
      <c r="AD1167" s="300" t="str">
        <f t="shared" si="400"/>
        <v/>
      </c>
      <c r="AE1167" s="300" t="str">
        <f t="shared" si="398"/>
        <v/>
      </c>
      <c r="AF1167" s="300" t="str">
        <f t="shared" si="399"/>
        <v/>
      </c>
      <c r="AI1167" s="63" t="str">
        <f t="shared" si="402"/>
        <v/>
      </c>
      <c r="AJ1167" s="106" t="str">
        <f t="shared" si="403"/>
        <v/>
      </c>
      <c r="AK1167" s="106" t="str">
        <f t="shared" si="404"/>
        <v/>
      </c>
      <c r="AL1167" s="106" t="str">
        <f t="shared" si="405"/>
        <v/>
      </c>
      <c r="AM1167" s="106" t="str">
        <f t="shared" si="406"/>
        <v/>
      </c>
      <c r="AN1167" s="106" t="str">
        <f t="shared" si="407"/>
        <v/>
      </c>
      <c r="AR1167" s="106" t="str">
        <f t="shared" si="408"/>
        <v/>
      </c>
      <c r="AS1167" s="106" t="str">
        <f t="shared" si="409"/>
        <v/>
      </c>
      <c r="AT1167" s="106" t="str">
        <f t="shared" si="410"/>
        <v/>
      </c>
      <c r="AU1167" s="106" t="str">
        <f t="shared" si="411"/>
        <v/>
      </c>
      <c r="AV1167" s="106" t="str">
        <f t="shared" si="412"/>
        <v/>
      </c>
    </row>
    <row r="1168" spans="4:48">
      <c r="D1168" s="159">
        <v>1161</v>
      </c>
      <c r="F1168" s="159" t="str">
        <f t="shared" ref="F1168:J1177" si="414">IF($C$5=0,IF($D1168&gt;$A$5,"",INDIRECT(CONCATENATE("B",RANDBETWEEN(11,$D$5)))),IF($D1168&gt;$A$5,"",$C$3*INDIRECT(CONCATENATE("B",RANDBETWEEN(11,$D$5)))))</f>
        <v/>
      </c>
      <c r="G1168" s="159" t="str">
        <f t="shared" si="414"/>
        <v/>
      </c>
      <c r="H1168" s="159" t="str">
        <f t="shared" si="414"/>
        <v/>
      </c>
      <c r="I1168" s="159" t="str">
        <f t="shared" si="414"/>
        <v/>
      </c>
      <c r="J1168" s="159" t="str">
        <f t="shared" si="414"/>
        <v/>
      </c>
      <c r="K1168" s="292"/>
      <c r="L1168" s="292"/>
      <c r="AC1168" s="300" t="str">
        <f t="shared" si="401"/>
        <v/>
      </c>
      <c r="AD1168" s="300" t="str">
        <f t="shared" si="400"/>
        <v/>
      </c>
      <c r="AE1168" s="300" t="str">
        <f t="shared" si="398"/>
        <v/>
      </c>
      <c r="AF1168" s="300" t="str">
        <f t="shared" si="399"/>
        <v/>
      </c>
      <c r="AI1168" s="63" t="str">
        <f t="shared" si="402"/>
        <v/>
      </c>
      <c r="AJ1168" s="106" t="str">
        <f t="shared" si="403"/>
        <v/>
      </c>
      <c r="AK1168" s="106" t="str">
        <f t="shared" si="404"/>
        <v/>
      </c>
      <c r="AL1168" s="106" t="str">
        <f t="shared" si="405"/>
        <v/>
      </c>
      <c r="AM1168" s="106" t="str">
        <f t="shared" si="406"/>
        <v/>
      </c>
      <c r="AN1168" s="106" t="str">
        <f t="shared" si="407"/>
        <v/>
      </c>
      <c r="AR1168" s="106" t="str">
        <f t="shared" si="408"/>
        <v/>
      </c>
      <c r="AS1168" s="106" t="str">
        <f t="shared" si="409"/>
        <v/>
      </c>
      <c r="AT1168" s="106" t="str">
        <f t="shared" si="410"/>
        <v/>
      </c>
      <c r="AU1168" s="106" t="str">
        <f t="shared" si="411"/>
        <v/>
      </c>
      <c r="AV1168" s="106" t="str">
        <f t="shared" si="412"/>
        <v/>
      </c>
    </row>
    <row r="1169" spans="4:48">
      <c r="D1169" s="159">
        <v>1162</v>
      </c>
      <c r="F1169" s="159" t="str">
        <f t="shared" si="414"/>
        <v/>
      </c>
      <c r="G1169" s="159" t="str">
        <f t="shared" si="414"/>
        <v/>
      </c>
      <c r="H1169" s="159" t="str">
        <f t="shared" si="414"/>
        <v/>
      </c>
      <c r="I1169" s="159" t="str">
        <f t="shared" si="414"/>
        <v/>
      </c>
      <c r="J1169" s="159" t="str">
        <f t="shared" si="414"/>
        <v/>
      </c>
      <c r="K1169" s="292"/>
      <c r="L1169" s="292"/>
      <c r="AC1169" s="300" t="str">
        <f t="shared" si="401"/>
        <v/>
      </c>
      <c r="AD1169" s="300" t="str">
        <f t="shared" si="400"/>
        <v/>
      </c>
      <c r="AE1169" s="300" t="str">
        <f t="shared" si="398"/>
        <v/>
      </c>
      <c r="AF1169" s="300" t="str">
        <f t="shared" si="399"/>
        <v/>
      </c>
      <c r="AI1169" s="63" t="str">
        <f t="shared" si="402"/>
        <v/>
      </c>
      <c r="AJ1169" s="106" t="str">
        <f t="shared" si="403"/>
        <v/>
      </c>
      <c r="AK1169" s="106" t="str">
        <f t="shared" si="404"/>
        <v/>
      </c>
      <c r="AL1169" s="106" t="str">
        <f t="shared" si="405"/>
        <v/>
      </c>
      <c r="AM1169" s="106" t="str">
        <f t="shared" si="406"/>
        <v/>
      </c>
      <c r="AN1169" s="106" t="str">
        <f t="shared" si="407"/>
        <v/>
      </c>
      <c r="AR1169" s="106" t="str">
        <f t="shared" si="408"/>
        <v/>
      </c>
      <c r="AS1169" s="106" t="str">
        <f t="shared" si="409"/>
        <v/>
      </c>
      <c r="AT1169" s="106" t="str">
        <f t="shared" si="410"/>
        <v/>
      </c>
      <c r="AU1169" s="106" t="str">
        <f t="shared" si="411"/>
        <v/>
      </c>
      <c r="AV1169" s="106" t="str">
        <f t="shared" si="412"/>
        <v/>
      </c>
    </row>
    <row r="1170" spans="4:48">
      <c r="D1170" s="159">
        <v>1163</v>
      </c>
      <c r="F1170" s="159" t="str">
        <f t="shared" si="414"/>
        <v/>
      </c>
      <c r="G1170" s="159" t="str">
        <f t="shared" si="414"/>
        <v/>
      </c>
      <c r="H1170" s="159" t="str">
        <f t="shared" si="414"/>
        <v/>
      </c>
      <c r="I1170" s="159" t="str">
        <f t="shared" si="414"/>
        <v/>
      </c>
      <c r="J1170" s="159" t="str">
        <f t="shared" si="414"/>
        <v/>
      </c>
      <c r="K1170" s="292"/>
      <c r="L1170" s="292"/>
      <c r="AC1170" s="300" t="str">
        <f t="shared" si="401"/>
        <v/>
      </c>
      <c r="AD1170" s="300" t="str">
        <f t="shared" si="400"/>
        <v/>
      </c>
      <c r="AE1170" s="300" t="str">
        <f t="shared" si="398"/>
        <v/>
      </c>
      <c r="AF1170" s="300" t="str">
        <f t="shared" si="399"/>
        <v/>
      </c>
      <c r="AI1170" s="63" t="str">
        <f t="shared" si="402"/>
        <v/>
      </c>
      <c r="AJ1170" s="106" t="str">
        <f t="shared" si="403"/>
        <v/>
      </c>
      <c r="AK1170" s="106" t="str">
        <f t="shared" si="404"/>
        <v/>
      </c>
      <c r="AL1170" s="106" t="str">
        <f t="shared" si="405"/>
        <v/>
      </c>
      <c r="AM1170" s="106" t="str">
        <f t="shared" si="406"/>
        <v/>
      </c>
      <c r="AN1170" s="106" t="str">
        <f t="shared" si="407"/>
        <v/>
      </c>
      <c r="AR1170" s="106" t="str">
        <f t="shared" si="408"/>
        <v/>
      </c>
      <c r="AS1170" s="106" t="str">
        <f t="shared" si="409"/>
        <v/>
      </c>
      <c r="AT1170" s="106" t="str">
        <f t="shared" si="410"/>
        <v/>
      </c>
      <c r="AU1170" s="106" t="str">
        <f t="shared" si="411"/>
        <v/>
      </c>
      <c r="AV1170" s="106" t="str">
        <f t="shared" si="412"/>
        <v/>
      </c>
    </row>
    <row r="1171" spans="4:48">
      <c r="D1171" s="159">
        <v>1164</v>
      </c>
      <c r="F1171" s="159" t="str">
        <f t="shared" si="414"/>
        <v/>
      </c>
      <c r="G1171" s="159" t="str">
        <f t="shared" si="414"/>
        <v/>
      </c>
      <c r="H1171" s="159" t="str">
        <f t="shared" si="414"/>
        <v/>
      </c>
      <c r="I1171" s="159" t="str">
        <f t="shared" si="414"/>
        <v/>
      </c>
      <c r="J1171" s="159" t="str">
        <f t="shared" si="414"/>
        <v/>
      </c>
      <c r="K1171" s="292"/>
      <c r="L1171" s="292"/>
      <c r="AC1171" s="300" t="str">
        <f t="shared" si="401"/>
        <v/>
      </c>
      <c r="AD1171" s="300" t="str">
        <f t="shared" si="400"/>
        <v/>
      </c>
      <c r="AE1171" s="300" t="str">
        <f t="shared" si="398"/>
        <v/>
      </c>
      <c r="AF1171" s="300" t="str">
        <f t="shared" si="399"/>
        <v/>
      </c>
      <c r="AI1171" s="63" t="str">
        <f t="shared" si="402"/>
        <v/>
      </c>
      <c r="AJ1171" s="106" t="str">
        <f t="shared" si="403"/>
        <v/>
      </c>
      <c r="AK1171" s="106" t="str">
        <f t="shared" si="404"/>
        <v/>
      </c>
      <c r="AL1171" s="106" t="str">
        <f t="shared" si="405"/>
        <v/>
      </c>
      <c r="AM1171" s="106" t="str">
        <f t="shared" si="406"/>
        <v/>
      </c>
      <c r="AN1171" s="106" t="str">
        <f t="shared" si="407"/>
        <v/>
      </c>
      <c r="AR1171" s="106" t="str">
        <f t="shared" si="408"/>
        <v/>
      </c>
      <c r="AS1171" s="106" t="str">
        <f t="shared" si="409"/>
        <v/>
      </c>
      <c r="AT1171" s="106" t="str">
        <f t="shared" si="410"/>
        <v/>
      </c>
      <c r="AU1171" s="106" t="str">
        <f t="shared" si="411"/>
        <v/>
      </c>
      <c r="AV1171" s="106" t="str">
        <f t="shared" si="412"/>
        <v/>
      </c>
    </row>
    <row r="1172" spans="4:48">
      <c r="D1172" s="159">
        <v>1165</v>
      </c>
      <c r="F1172" s="159" t="str">
        <f t="shared" si="414"/>
        <v/>
      </c>
      <c r="G1172" s="159" t="str">
        <f t="shared" si="414"/>
        <v/>
      </c>
      <c r="H1172" s="159" t="str">
        <f t="shared" si="414"/>
        <v/>
      </c>
      <c r="I1172" s="159" t="str">
        <f t="shared" si="414"/>
        <v/>
      </c>
      <c r="J1172" s="159" t="str">
        <f t="shared" si="414"/>
        <v/>
      </c>
      <c r="K1172" s="292"/>
      <c r="L1172" s="292"/>
      <c r="AC1172" s="300" t="str">
        <f t="shared" si="401"/>
        <v/>
      </c>
      <c r="AD1172" s="300" t="str">
        <f t="shared" si="400"/>
        <v/>
      </c>
      <c r="AE1172" s="300" t="str">
        <f t="shared" si="398"/>
        <v/>
      </c>
      <c r="AF1172" s="300" t="str">
        <f t="shared" si="399"/>
        <v/>
      </c>
      <c r="AI1172" s="63" t="str">
        <f t="shared" si="402"/>
        <v/>
      </c>
      <c r="AJ1172" s="106" t="str">
        <f t="shared" si="403"/>
        <v/>
      </c>
      <c r="AK1172" s="106" t="str">
        <f t="shared" si="404"/>
        <v/>
      </c>
      <c r="AL1172" s="106" t="str">
        <f t="shared" si="405"/>
        <v/>
      </c>
      <c r="AM1172" s="106" t="str">
        <f t="shared" si="406"/>
        <v/>
      </c>
      <c r="AN1172" s="106" t="str">
        <f t="shared" si="407"/>
        <v/>
      </c>
      <c r="AR1172" s="106" t="str">
        <f t="shared" si="408"/>
        <v/>
      </c>
      <c r="AS1172" s="106" t="str">
        <f t="shared" si="409"/>
        <v/>
      </c>
      <c r="AT1172" s="106" t="str">
        <f t="shared" si="410"/>
        <v/>
      </c>
      <c r="AU1172" s="106" t="str">
        <f t="shared" si="411"/>
        <v/>
      </c>
      <c r="AV1172" s="106" t="str">
        <f t="shared" si="412"/>
        <v/>
      </c>
    </row>
    <row r="1173" spans="4:48">
      <c r="D1173" s="159">
        <v>1166</v>
      </c>
      <c r="F1173" s="159" t="str">
        <f t="shared" si="414"/>
        <v/>
      </c>
      <c r="G1173" s="159" t="str">
        <f t="shared" si="414"/>
        <v/>
      </c>
      <c r="H1173" s="159" t="str">
        <f t="shared" si="414"/>
        <v/>
      </c>
      <c r="I1173" s="159" t="str">
        <f t="shared" si="414"/>
        <v/>
      </c>
      <c r="J1173" s="159" t="str">
        <f t="shared" si="414"/>
        <v/>
      </c>
      <c r="K1173" s="292"/>
      <c r="L1173" s="292"/>
      <c r="AC1173" s="300" t="str">
        <f t="shared" si="401"/>
        <v/>
      </c>
      <c r="AD1173" s="300" t="str">
        <f t="shared" si="400"/>
        <v/>
      </c>
      <c r="AE1173" s="300" t="str">
        <f t="shared" si="398"/>
        <v/>
      </c>
      <c r="AF1173" s="300" t="str">
        <f t="shared" si="399"/>
        <v/>
      </c>
      <c r="AI1173" s="63" t="str">
        <f t="shared" si="402"/>
        <v/>
      </c>
      <c r="AJ1173" s="106" t="str">
        <f t="shared" si="403"/>
        <v/>
      </c>
      <c r="AK1173" s="106" t="str">
        <f t="shared" si="404"/>
        <v/>
      </c>
      <c r="AL1173" s="106" t="str">
        <f t="shared" si="405"/>
        <v/>
      </c>
      <c r="AM1173" s="106" t="str">
        <f t="shared" si="406"/>
        <v/>
      </c>
      <c r="AN1173" s="106" t="str">
        <f t="shared" si="407"/>
        <v/>
      </c>
      <c r="AR1173" s="106" t="str">
        <f t="shared" si="408"/>
        <v/>
      </c>
      <c r="AS1173" s="106" t="str">
        <f t="shared" si="409"/>
        <v/>
      </c>
      <c r="AT1173" s="106" t="str">
        <f t="shared" si="410"/>
        <v/>
      </c>
      <c r="AU1173" s="106" t="str">
        <f t="shared" si="411"/>
        <v/>
      </c>
      <c r="AV1173" s="106" t="str">
        <f t="shared" si="412"/>
        <v/>
      </c>
    </row>
    <row r="1174" spans="4:48">
      <c r="D1174" s="159">
        <v>1167</v>
      </c>
      <c r="F1174" s="159" t="str">
        <f t="shared" si="414"/>
        <v/>
      </c>
      <c r="G1174" s="159" t="str">
        <f t="shared" si="414"/>
        <v/>
      </c>
      <c r="H1174" s="159" t="str">
        <f t="shared" si="414"/>
        <v/>
      </c>
      <c r="I1174" s="159" t="str">
        <f t="shared" si="414"/>
        <v/>
      </c>
      <c r="J1174" s="159" t="str">
        <f t="shared" si="414"/>
        <v/>
      </c>
      <c r="K1174" s="292"/>
      <c r="L1174" s="292"/>
      <c r="AC1174" s="300" t="str">
        <f t="shared" si="401"/>
        <v/>
      </c>
      <c r="AD1174" s="300" t="str">
        <f t="shared" si="400"/>
        <v/>
      </c>
      <c r="AE1174" s="300" t="str">
        <f t="shared" si="398"/>
        <v/>
      </c>
      <c r="AF1174" s="300" t="str">
        <f t="shared" si="399"/>
        <v/>
      </c>
      <c r="AI1174" s="63" t="str">
        <f t="shared" si="402"/>
        <v/>
      </c>
      <c r="AJ1174" s="106" t="str">
        <f t="shared" si="403"/>
        <v/>
      </c>
      <c r="AK1174" s="106" t="str">
        <f t="shared" si="404"/>
        <v/>
      </c>
      <c r="AL1174" s="106" t="str">
        <f t="shared" si="405"/>
        <v/>
      </c>
      <c r="AM1174" s="106" t="str">
        <f t="shared" si="406"/>
        <v/>
      </c>
      <c r="AN1174" s="106" t="str">
        <f t="shared" si="407"/>
        <v/>
      </c>
      <c r="AR1174" s="106" t="str">
        <f t="shared" si="408"/>
        <v/>
      </c>
      <c r="AS1174" s="106" t="str">
        <f t="shared" si="409"/>
        <v/>
      </c>
      <c r="AT1174" s="106" t="str">
        <f t="shared" si="410"/>
        <v/>
      </c>
      <c r="AU1174" s="106" t="str">
        <f t="shared" si="411"/>
        <v/>
      </c>
      <c r="AV1174" s="106" t="str">
        <f t="shared" si="412"/>
        <v/>
      </c>
    </row>
    <row r="1175" spans="4:48">
      <c r="D1175" s="159">
        <v>1168</v>
      </c>
      <c r="F1175" s="159" t="str">
        <f t="shared" si="414"/>
        <v/>
      </c>
      <c r="G1175" s="159" t="str">
        <f t="shared" si="414"/>
        <v/>
      </c>
      <c r="H1175" s="159" t="str">
        <f t="shared" si="414"/>
        <v/>
      </c>
      <c r="I1175" s="159" t="str">
        <f t="shared" si="414"/>
        <v/>
      </c>
      <c r="J1175" s="159" t="str">
        <f t="shared" si="414"/>
        <v/>
      </c>
      <c r="K1175" s="292"/>
      <c r="L1175" s="292"/>
      <c r="AC1175" s="300" t="str">
        <f t="shared" si="401"/>
        <v/>
      </c>
      <c r="AD1175" s="300" t="str">
        <f t="shared" si="400"/>
        <v/>
      </c>
      <c r="AE1175" s="300" t="str">
        <f t="shared" si="398"/>
        <v/>
      </c>
      <c r="AF1175" s="300" t="str">
        <f t="shared" si="399"/>
        <v/>
      </c>
      <c r="AI1175" s="63" t="str">
        <f t="shared" si="402"/>
        <v/>
      </c>
      <c r="AJ1175" s="106" t="str">
        <f t="shared" si="403"/>
        <v/>
      </c>
      <c r="AK1175" s="106" t="str">
        <f t="shared" si="404"/>
        <v/>
      </c>
      <c r="AL1175" s="106" t="str">
        <f t="shared" si="405"/>
        <v/>
      </c>
      <c r="AM1175" s="106" t="str">
        <f t="shared" si="406"/>
        <v/>
      </c>
      <c r="AN1175" s="106" t="str">
        <f t="shared" si="407"/>
        <v/>
      </c>
      <c r="AR1175" s="106" t="str">
        <f t="shared" si="408"/>
        <v/>
      </c>
      <c r="AS1175" s="106" t="str">
        <f t="shared" si="409"/>
        <v/>
      </c>
      <c r="AT1175" s="106" t="str">
        <f t="shared" si="410"/>
        <v/>
      </c>
      <c r="AU1175" s="106" t="str">
        <f t="shared" si="411"/>
        <v/>
      </c>
      <c r="AV1175" s="106" t="str">
        <f t="shared" si="412"/>
        <v/>
      </c>
    </row>
    <row r="1176" spans="4:48">
      <c r="D1176" s="159">
        <v>1169</v>
      </c>
      <c r="F1176" s="159" t="str">
        <f t="shared" si="414"/>
        <v/>
      </c>
      <c r="G1176" s="159" t="str">
        <f t="shared" si="414"/>
        <v/>
      </c>
      <c r="H1176" s="159" t="str">
        <f t="shared" si="414"/>
        <v/>
      </c>
      <c r="I1176" s="159" t="str">
        <f t="shared" si="414"/>
        <v/>
      </c>
      <c r="J1176" s="159" t="str">
        <f t="shared" si="414"/>
        <v/>
      </c>
      <c r="K1176" s="292"/>
      <c r="L1176" s="292"/>
      <c r="AC1176" s="300" t="str">
        <f t="shared" si="401"/>
        <v/>
      </c>
      <c r="AD1176" s="300" t="str">
        <f t="shared" si="400"/>
        <v/>
      </c>
      <c r="AE1176" s="300" t="str">
        <f t="shared" si="398"/>
        <v/>
      </c>
      <c r="AF1176" s="300" t="str">
        <f t="shared" si="399"/>
        <v/>
      </c>
      <c r="AI1176" s="63" t="str">
        <f t="shared" si="402"/>
        <v/>
      </c>
      <c r="AJ1176" s="106" t="str">
        <f t="shared" si="403"/>
        <v/>
      </c>
      <c r="AK1176" s="106" t="str">
        <f t="shared" si="404"/>
        <v/>
      </c>
      <c r="AL1176" s="106" t="str">
        <f t="shared" si="405"/>
        <v/>
      </c>
      <c r="AM1176" s="106" t="str">
        <f t="shared" si="406"/>
        <v/>
      </c>
      <c r="AN1176" s="106" t="str">
        <f t="shared" si="407"/>
        <v/>
      </c>
      <c r="AR1176" s="106" t="str">
        <f t="shared" si="408"/>
        <v/>
      </c>
      <c r="AS1176" s="106" t="str">
        <f t="shared" si="409"/>
        <v/>
      </c>
      <c r="AT1176" s="106" t="str">
        <f t="shared" si="410"/>
        <v/>
      </c>
      <c r="AU1176" s="106" t="str">
        <f t="shared" si="411"/>
        <v/>
      </c>
      <c r="AV1176" s="106" t="str">
        <f t="shared" si="412"/>
        <v/>
      </c>
    </row>
    <row r="1177" spans="4:48">
      <c r="D1177" s="159">
        <v>1170</v>
      </c>
      <c r="F1177" s="159" t="str">
        <f t="shared" si="414"/>
        <v/>
      </c>
      <c r="G1177" s="159" t="str">
        <f t="shared" si="414"/>
        <v/>
      </c>
      <c r="H1177" s="159" t="str">
        <f t="shared" si="414"/>
        <v/>
      </c>
      <c r="I1177" s="159" t="str">
        <f t="shared" si="414"/>
        <v/>
      </c>
      <c r="J1177" s="159" t="str">
        <f t="shared" si="414"/>
        <v/>
      </c>
      <c r="K1177" s="292"/>
      <c r="L1177" s="292"/>
      <c r="AC1177" s="300" t="str">
        <f t="shared" si="401"/>
        <v/>
      </c>
      <c r="AD1177" s="300" t="str">
        <f t="shared" si="400"/>
        <v/>
      </c>
      <c r="AE1177" s="300" t="str">
        <f t="shared" si="398"/>
        <v/>
      </c>
      <c r="AF1177" s="300" t="str">
        <f t="shared" si="399"/>
        <v/>
      </c>
      <c r="AI1177" s="63" t="str">
        <f t="shared" si="402"/>
        <v/>
      </c>
      <c r="AJ1177" s="106" t="str">
        <f t="shared" si="403"/>
        <v/>
      </c>
      <c r="AK1177" s="106" t="str">
        <f t="shared" si="404"/>
        <v/>
      </c>
      <c r="AL1177" s="106" t="str">
        <f t="shared" si="405"/>
        <v/>
      </c>
      <c r="AM1177" s="106" t="str">
        <f t="shared" si="406"/>
        <v/>
      </c>
      <c r="AN1177" s="106" t="str">
        <f t="shared" si="407"/>
        <v/>
      </c>
      <c r="AR1177" s="106" t="str">
        <f t="shared" si="408"/>
        <v/>
      </c>
      <c r="AS1177" s="106" t="str">
        <f t="shared" si="409"/>
        <v/>
      </c>
      <c r="AT1177" s="106" t="str">
        <f t="shared" si="410"/>
        <v/>
      </c>
      <c r="AU1177" s="106" t="str">
        <f t="shared" si="411"/>
        <v/>
      </c>
      <c r="AV1177" s="106" t="str">
        <f t="shared" si="412"/>
        <v/>
      </c>
    </row>
    <row r="1178" spans="4:48">
      <c r="D1178" s="159">
        <v>1171</v>
      </c>
      <c r="F1178" s="159" t="str">
        <f t="shared" ref="F1178:J1187" si="415">IF($C$5=0,IF($D1178&gt;$A$5,"",INDIRECT(CONCATENATE("B",RANDBETWEEN(11,$D$5)))),IF($D1178&gt;$A$5,"",$C$3*INDIRECT(CONCATENATE("B",RANDBETWEEN(11,$D$5)))))</f>
        <v/>
      </c>
      <c r="G1178" s="159" t="str">
        <f t="shared" si="415"/>
        <v/>
      </c>
      <c r="H1178" s="159" t="str">
        <f t="shared" si="415"/>
        <v/>
      </c>
      <c r="I1178" s="159" t="str">
        <f t="shared" si="415"/>
        <v/>
      </c>
      <c r="J1178" s="159" t="str">
        <f t="shared" si="415"/>
        <v/>
      </c>
      <c r="K1178" s="292"/>
      <c r="L1178" s="292"/>
      <c r="AC1178" s="300" t="str">
        <f t="shared" si="401"/>
        <v/>
      </c>
      <c r="AD1178" s="300" t="str">
        <f t="shared" si="400"/>
        <v/>
      </c>
      <c r="AE1178" s="300" t="str">
        <f t="shared" si="398"/>
        <v/>
      </c>
      <c r="AF1178" s="300" t="str">
        <f t="shared" si="399"/>
        <v/>
      </c>
      <c r="AI1178" s="63" t="str">
        <f t="shared" si="402"/>
        <v/>
      </c>
      <c r="AJ1178" s="106" t="str">
        <f t="shared" si="403"/>
        <v/>
      </c>
      <c r="AK1178" s="106" t="str">
        <f t="shared" si="404"/>
        <v/>
      </c>
      <c r="AL1178" s="106" t="str">
        <f t="shared" si="405"/>
        <v/>
      </c>
      <c r="AM1178" s="106" t="str">
        <f t="shared" si="406"/>
        <v/>
      </c>
      <c r="AN1178" s="106" t="str">
        <f t="shared" si="407"/>
        <v/>
      </c>
      <c r="AR1178" s="106" t="str">
        <f t="shared" si="408"/>
        <v/>
      </c>
      <c r="AS1178" s="106" t="str">
        <f t="shared" si="409"/>
        <v/>
      </c>
      <c r="AT1178" s="106" t="str">
        <f t="shared" si="410"/>
        <v/>
      </c>
      <c r="AU1178" s="106" t="str">
        <f t="shared" si="411"/>
        <v/>
      </c>
      <c r="AV1178" s="106" t="str">
        <f t="shared" si="412"/>
        <v/>
      </c>
    </row>
    <row r="1179" spans="4:48">
      <c r="D1179" s="159">
        <v>1172</v>
      </c>
      <c r="F1179" s="159" t="str">
        <f t="shared" si="415"/>
        <v/>
      </c>
      <c r="G1179" s="159" t="str">
        <f t="shared" si="415"/>
        <v/>
      </c>
      <c r="H1179" s="159" t="str">
        <f t="shared" si="415"/>
        <v/>
      </c>
      <c r="I1179" s="159" t="str">
        <f t="shared" si="415"/>
        <v/>
      </c>
      <c r="J1179" s="159" t="str">
        <f t="shared" si="415"/>
        <v/>
      </c>
      <c r="K1179" s="292"/>
      <c r="L1179" s="292"/>
      <c r="AC1179" s="300" t="str">
        <f t="shared" si="401"/>
        <v/>
      </c>
      <c r="AD1179" s="300" t="str">
        <f t="shared" si="400"/>
        <v/>
      </c>
      <c r="AE1179" s="300" t="str">
        <f t="shared" si="398"/>
        <v/>
      </c>
      <c r="AF1179" s="300" t="str">
        <f t="shared" si="399"/>
        <v/>
      </c>
      <c r="AI1179" s="63" t="str">
        <f t="shared" si="402"/>
        <v/>
      </c>
      <c r="AJ1179" s="106" t="str">
        <f t="shared" si="403"/>
        <v/>
      </c>
      <c r="AK1179" s="106" t="str">
        <f t="shared" si="404"/>
        <v/>
      </c>
      <c r="AL1179" s="106" t="str">
        <f t="shared" si="405"/>
        <v/>
      </c>
      <c r="AM1179" s="106" t="str">
        <f t="shared" si="406"/>
        <v/>
      </c>
      <c r="AN1179" s="106" t="str">
        <f t="shared" si="407"/>
        <v/>
      </c>
      <c r="AR1179" s="106" t="str">
        <f t="shared" si="408"/>
        <v/>
      </c>
      <c r="AS1179" s="106" t="str">
        <f t="shared" si="409"/>
        <v/>
      </c>
      <c r="AT1179" s="106" t="str">
        <f t="shared" si="410"/>
        <v/>
      </c>
      <c r="AU1179" s="106" t="str">
        <f t="shared" si="411"/>
        <v/>
      </c>
      <c r="AV1179" s="106" t="str">
        <f t="shared" si="412"/>
        <v/>
      </c>
    </row>
    <row r="1180" spans="4:48">
      <c r="D1180" s="159">
        <v>1173</v>
      </c>
      <c r="F1180" s="159" t="str">
        <f t="shared" si="415"/>
        <v/>
      </c>
      <c r="G1180" s="159" t="str">
        <f t="shared" si="415"/>
        <v/>
      </c>
      <c r="H1180" s="159" t="str">
        <f t="shared" si="415"/>
        <v/>
      </c>
      <c r="I1180" s="159" t="str">
        <f t="shared" si="415"/>
        <v/>
      </c>
      <c r="J1180" s="159" t="str">
        <f t="shared" si="415"/>
        <v/>
      </c>
      <c r="K1180" s="292"/>
      <c r="L1180" s="292"/>
      <c r="AC1180" s="300" t="str">
        <f t="shared" si="401"/>
        <v/>
      </c>
      <c r="AD1180" s="300" t="str">
        <f t="shared" si="400"/>
        <v/>
      </c>
      <c r="AE1180" s="300" t="str">
        <f t="shared" si="398"/>
        <v/>
      </c>
      <c r="AF1180" s="300" t="str">
        <f t="shared" si="399"/>
        <v/>
      </c>
      <c r="AI1180" s="63" t="str">
        <f t="shared" si="402"/>
        <v/>
      </c>
      <c r="AJ1180" s="106" t="str">
        <f t="shared" si="403"/>
        <v/>
      </c>
      <c r="AK1180" s="106" t="str">
        <f t="shared" si="404"/>
        <v/>
      </c>
      <c r="AL1180" s="106" t="str">
        <f t="shared" si="405"/>
        <v/>
      </c>
      <c r="AM1180" s="106" t="str">
        <f t="shared" si="406"/>
        <v/>
      </c>
      <c r="AN1180" s="106" t="str">
        <f t="shared" si="407"/>
        <v/>
      </c>
      <c r="AR1180" s="106" t="str">
        <f t="shared" si="408"/>
        <v/>
      </c>
      <c r="AS1180" s="106" t="str">
        <f t="shared" si="409"/>
        <v/>
      </c>
      <c r="AT1180" s="106" t="str">
        <f t="shared" si="410"/>
        <v/>
      </c>
      <c r="AU1180" s="106" t="str">
        <f t="shared" si="411"/>
        <v/>
      </c>
      <c r="AV1180" s="106" t="str">
        <f t="shared" si="412"/>
        <v/>
      </c>
    </row>
    <row r="1181" spans="4:48">
      <c r="D1181" s="159">
        <v>1174</v>
      </c>
      <c r="F1181" s="159" t="str">
        <f t="shared" si="415"/>
        <v/>
      </c>
      <c r="G1181" s="159" t="str">
        <f t="shared" si="415"/>
        <v/>
      </c>
      <c r="H1181" s="159" t="str">
        <f t="shared" si="415"/>
        <v/>
      </c>
      <c r="I1181" s="159" t="str">
        <f t="shared" si="415"/>
        <v/>
      </c>
      <c r="J1181" s="159" t="str">
        <f t="shared" si="415"/>
        <v/>
      </c>
      <c r="K1181" s="292"/>
      <c r="L1181" s="292"/>
      <c r="AC1181" s="300" t="str">
        <f t="shared" si="401"/>
        <v/>
      </c>
      <c r="AD1181" s="300" t="str">
        <f t="shared" si="400"/>
        <v/>
      </c>
      <c r="AE1181" s="300" t="str">
        <f t="shared" si="398"/>
        <v/>
      </c>
      <c r="AF1181" s="300" t="str">
        <f t="shared" si="399"/>
        <v/>
      </c>
      <c r="AI1181" s="63" t="str">
        <f t="shared" si="402"/>
        <v/>
      </c>
      <c r="AJ1181" s="106" t="str">
        <f t="shared" si="403"/>
        <v/>
      </c>
      <c r="AK1181" s="106" t="str">
        <f t="shared" si="404"/>
        <v/>
      </c>
      <c r="AL1181" s="106" t="str">
        <f t="shared" si="405"/>
        <v/>
      </c>
      <c r="AM1181" s="106" t="str">
        <f t="shared" si="406"/>
        <v/>
      </c>
      <c r="AN1181" s="106" t="str">
        <f t="shared" si="407"/>
        <v/>
      </c>
      <c r="AR1181" s="106" t="str">
        <f t="shared" si="408"/>
        <v/>
      </c>
      <c r="AS1181" s="106" t="str">
        <f t="shared" si="409"/>
        <v/>
      </c>
      <c r="AT1181" s="106" t="str">
        <f t="shared" si="410"/>
        <v/>
      </c>
      <c r="AU1181" s="106" t="str">
        <f t="shared" si="411"/>
        <v/>
      </c>
      <c r="AV1181" s="106" t="str">
        <f t="shared" si="412"/>
        <v/>
      </c>
    </row>
    <row r="1182" spans="4:48">
      <c r="D1182" s="159">
        <v>1175</v>
      </c>
      <c r="F1182" s="159" t="str">
        <f t="shared" si="415"/>
        <v/>
      </c>
      <c r="G1182" s="159" t="str">
        <f t="shared" si="415"/>
        <v/>
      </c>
      <c r="H1182" s="159" t="str">
        <f t="shared" si="415"/>
        <v/>
      </c>
      <c r="I1182" s="159" t="str">
        <f t="shared" si="415"/>
        <v/>
      </c>
      <c r="J1182" s="159" t="str">
        <f t="shared" si="415"/>
        <v/>
      </c>
      <c r="K1182" s="292"/>
      <c r="L1182" s="292"/>
      <c r="AC1182" s="300" t="str">
        <f t="shared" si="401"/>
        <v/>
      </c>
      <c r="AD1182" s="300" t="str">
        <f t="shared" si="400"/>
        <v/>
      </c>
      <c r="AE1182" s="300" t="str">
        <f t="shared" si="398"/>
        <v/>
      </c>
      <c r="AF1182" s="300" t="str">
        <f t="shared" si="399"/>
        <v/>
      </c>
      <c r="AI1182" s="63" t="str">
        <f t="shared" si="402"/>
        <v/>
      </c>
      <c r="AJ1182" s="106" t="str">
        <f t="shared" si="403"/>
        <v/>
      </c>
      <c r="AK1182" s="106" t="str">
        <f t="shared" si="404"/>
        <v/>
      </c>
      <c r="AL1182" s="106" t="str">
        <f t="shared" si="405"/>
        <v/>
      </c>
      <c r="AM1182" s="106" t="str">
        <f t="shared" si="406"/>
        <v/>
      </c>
      <c r="AN1182" s="106" t="str">
        <f t="shared" si="407"/>
        <v/>
      </c>
      <c r="AR1182" s="106" t="str">
        <f t="shared" si="408"/>
        <v/>
      </c>
      <c r="AS1182" s="106" t="str">
        <f t="shared" si="409"/>
        <v/>
      </c>
      <c r="AT1182" s="106" t="str">
        <f t="shared" si="410"/>
        <v/>
      </c>
      <c r="AU1182" s="106" t="str">
        <f t="shared" si="411"/>
        <v/>
      </c>
      <c r="AV1182" s="106" t="str">
        <f t="shared" si="412"/>
        <v/>
      </c>
    </row>
    <row r="1183" spans="4:48">
      <c r="D1183" s="159">
        <v>1176</v>
      </c>
      <c r="F1183" s="159" t="str">
        <f t="shared" si="415"/>
        <v/>
      </c>
      <c r="G1183" s="159" t="str">
        <f t="shared" si="415"/>
        <v/>
      </c>
      <c r="H1183" s="159" t="str">
        <f t="shared" si="415"/>
        <v/>
      </c>
      <c r="I1183" s="159" t="str">
        <f t="shared" si="415"/>
        <v/>
      </c>
      <c r="J1183" s="159" t="str">
        <f t="shared" si="415"/>
        <v/>
      </c>
      <c r="K1183" s="292"/>
      <c r="L1183" s="292"/>
      <c r="AC1183" s="300" t="str">
        <f t="shared" si="401"/>
        <v/>
      </c>
      <c r="AD1183" s="300" t="str">
        <f t="shared" si="400"/>
        <v/>
      </c>
      <c r="AE1183" s="300" t="str">
        <f t="shared" si="398"/>
        <v/>
      </c>
      <c r="AF1183" s="300" t="str">
        <f t="shared" si="399"/>
        <v/>
      </c>
      <c r="AI1183" s="63" t="str">
        <f t="shared" si="402"/>
        <v/>
      </c>
      <c r="AJ1183" s="106" t="str">
        <f t="shared" si="403"/>
        <v/>
      </c>
      <c r="AK1183" s="106" t="str">
        <f t="shared" si="404"/>
        <v/>
      </c>
      <c r="AL1183" s="106" t="str">
        <f t="shared" si="405"/>
        <v/>
      </c>
      <c r="AM1183" s="106" t="str">
        <f t="shared" si="406"/>
        <v/>
      </c>
      <c r="AN1183" s="106" t="str">
        <f t="shared" si="407"/>
        <v/>
      </c>
      <c r="AR1183" s="106" t="str">
        <f t="shared" si="408"/>
        <v/>
      </c>
      <c r="AS1183" s="106" t="str">
        <f t="shared" si="409"/>
        <v/>
      </c>
      <c r="AT1183" s="106" t="str">
        <f t="shared" si="410"/>
        <v/>
      </c>
      <c r="AU1183" s="106" t="str">
        <f t="shared" si="411"/>
        <v/>
      </c>
      <c r="AV1183" s="106" t="str">
        <f t="shared" si="412"/>
        <v/>
      </c>
    </row>
    <row r="1184" spans="4:48">
      <c r="D1184" s="159">
        <v>1177</v>
      </c>
      <c r="F1184" s="159" t="str">
        <f t="shared" si="415"/>
        <v/>
      </c>
      <c r="G1184" s="159" t="str">
        <f t="shared" si="415"/>
        <v/>
      </c>
      <c r="H1184" s="159" t="str">
        <f t="shared" si="415"/>
        <v/>
      </c>
      <c r="I1184" s="159" t="str">
        <f t="shared" si="415"/>
        <v/>
      </c>
      <c r="J1184" s="159" t="str">
        <f t="shared" si="415"/>
        <v/>
      </c>
      <c r="K1184" s="292"/>
      <c r="L1184" s="292"/>
      <c r="AC1184" s="300" t="str">
        <f t="shared" si="401"/>
        <v/>
      </c>
      <c r="AD1184" s="300" t="str">
        <f t="shared" si="400"/>
        <v/>
      </c>
      <c r="AE1184" s="300" t="str">
        <f t="shared" si="398"/>
        <v/>
      </c>
      <c r="AF1184" s="300" t="str">
        <f t="shared" si="399"/>
        <v/>
      </c>
      <c r="AI1184" s="63" t="str">
        <f t="shared" si="402"/>
        <v/>
      </c>
      <c r="AJ1184" s="106" t="str">
        <f t="shared" si="403"/>
        <v/>
      </c>
      <c r="AK1184" s="106" t="str">
        <f t="shared" si="404"/>
        <v/>
      </c>
      <c r="AL1184" s="106" t="str">
        <f t="shared" si="405"/>
        <v/>
      </c>
      <c r="AM1184" s="106" t="str">
        <f t="shared" si="406"/>
        <v/>
      </c>
      <c r="AN1184" s="106" t="str">
        <f t="shared" si="407"/>
        <v/>
      </c>
      <c r="AR1184" s="106" t="str">
        <f t="shared" si="408"/>
        <v/>
      </c>
      <c r="AS1184" s="106" t="str">
        <f t="shared" si="409"/>
        <v/>
      </c>
      <c r="AT1184" s="106" t="str">
        <f t="shared" si="410"/>
        <v/>
      </c>
      <c r="AU1184" s="106" t="str">
        <f t="shared" si="411"/>
        <v/>
      </c>
      <c r="AV1184" s="106" t="str">
        <f t="shared" si="412"/>
        <v/>
      </c>
    </row>
    <row r="1185" spans="4:48">
      <c r="D1185" s="159">
        <v>1178</v>
      </c>
      <c r="F1185" s="159" t="str">
        <f t="shared" si="415"/>
        <v/>
      </c>
      <c r="G1185" s="159" t="str">
        <f t="shared" si="415"/>
        <v/>
      </c>
      <c r="H1185" s="159" t="str">
        <f t="shared" si="415"/>
        <v/>
      </c>
      <c r="I1185" s="159" t="str">
        <f t="shared" si="415"/>
        <v/>
      </c>
      <c r="J1185" s="159" t="str">
        <f t="shared" si="415"/>
        <v/>
      </c>
      <c r="K1185" s="292"/>
      <c r="L1185" s="292"/>
      <c r="AC1185" s="300" t="str">
        <f t="shared" si="401"/>
        <v/>
      </c>
      <c r="AD1185" s="300" t="str">
        <f t="shared" si="400"/>
        <v/>
      </c>
      <c r="AE1185" s="300" t="str">
        <f t="shared" si="398"/>
        <v/>
      </c>
      <c r="AF1185" s="300" t="str">
        <f t="shared" si="399"/>
        <v/>
      </c>
      <c r="AI1185" s="63" t="str">
        <f t="shared" si="402"/>
        <v/>
      </c>
      <c r="AJ1185" s="106" t="str">
        <f t="shared" si="403"/>
        <v/>
      </c>
      <c r="AK1185" s="106" t="str">
        <f t="shared" si="404"/>
        <v/>
      </c>
      <c r="AL1185" s="106" t="str">
        <f t="shared" si="405"/>
        <v/>
      </c>
      <c r="AM1185" s="106" t="str">
        <f t="shared" si="406"/>
        <v/>
      </c>
      <c r="AN1185" s="106" t="str">
        <f t="shared" si="407"/>
        <v/>
      </c>
      <c r="AR1185" s="106" t="str">
        <f t="shared" si="408"/>
        <v/>
      </c>
      <c r="AS1185" s="106" t="str">
        <f t="shared" si="409"/>
        <v/>
      </c>
      <c r="AT1185" s="106" t="str">
        <f t="shared" si="410"/>
        <v/>
      </c>
      <c r="AU1185" s="106" t="str">
        <f t="shared" si="411"/>
        <v/>
      </c>
      <c r="AV1185" s="106" t="str">
        <f t="shared" si="412"/>
        <v/>
      </c>
    </row>
    <row r="1186" spans="4:48">
      <c r="D1186" s="159">
        <v>1179</v>
      </c>
      <c r="F1186" s="159" t="str">
        <f t="shared" si="415"/>
        <v/>
      </c>
      <c r="G1186" s="159" t="str">
        <f t="shared" si="415"/>
        <v/>
      </c>
      <c r="H1186" s="159" t="str">
        <f t="shared" si="415"/>
        <v/>
      </c>
      <c r="I1186" s="159" t="str">
        <f t="shared" si="415"/>
        <v/>
      </c>
      <c r="J1186" s="159" t="str">
        <f t="shared" si="415"/>
        <v/>
      </c>
      <c r="K1186" s="292"/>
      <c r="L1186" s="292"/>
      <c r="AC1186" s="300" t="str">
        <f t="shared" si="401"/>
        <v/>
      </c>
      <c r="AD1186" s="300" t="str">
        <f t="shared" si="400"/>
        <v/>
      </c>
      <c r="AE1186" s="300" t="str">
        <f t="shared" si="398"/>
        <v/>
      </c>
      <c r="AF1186" s="300" t="str">
        <f t="shared" si="399"/>
        <v/>
      </c>
      <c r="AI1186" s="63" t="str">
        <f t="shared" si="402"/>
        <v/>
      </c>
      <c r="AJ1186" s="106" t="str">
        <f t="shared" si="403"/>
        <v/>
      </c>
      <c r="AK1186" s="106" t="str">
        <f t="shared" si="404"/>
        <v/>
      </c>
      <c r="AL1186" s="106" t="str">
        <f t="shared" si="405"/>
        <v/>
      </c>
      <c r="AM1186" s="106" t="str">
        <f t="shared" si="406"/>
        <v/>
      </c>
      <c r="AN1186" s="106" t="str">
        <f t="shared" si="407"/>
        <v/>
      </c>
      <c r="AR1186" s="106" t="str">
        <f t="shared" si="408"/>
        <v/>
      </c>
      <c r="AS1186" s="106" t="str">
        <f t="shared" si="409"/>
        <v/>
      </c>
      <c r="AT1186" s="106" t="str">
        <f t="shared" si="410"/>
        <v/>
      </c>
      <c r="AU1186" s="106" t="str">
        <f t="shared" si="411"/>
        <v/>
      </c>
      <c r="AV1186" s="106" t="str">
        <f t="shared" si="412"/>
        <v/>
      </c>
    </row>
    <row r="1187" spans="4:48">
      <c r="D1187" s="159">
        <v>1180</v>
      </c>
      <c r="F1187" s="159" t="str">
        <f t="shared" si="415"/>
        <v/>
      </c>
      <c r="G1187" s="159" t="str">
        <f t="shared" si="415"/>
        <v/>
      </c>
      <c r="H1187" s="159" t="str">
        <f t="shared" si="415"/>
        <v/>
      </c>
      <c r="I1187" s="159" t="str">
        <f t="shared" si="415"/>
        <v/>
      </c>
      <c r="J1187" s="159" t="str">
        <f t="shared" si="415"/>
        <v/>
      </c>
      <c r="K1187" s="292"/>
      <c r="L1187" s="292"/>
      <c r="AC1187" s="300" t="str">
        <f t="shared" si="401"/>
        <v/>
      </c>
      <c r="AD1187" s="300" t="str">
        <f t="shared" si="400"/>
        <v/>
      </c>
      <c r="AE1187" s="300" t="str">
        <f t="shared" si="398"/>
        <v/>
      </c>
      <c r="AF1187" s="300" t="str">
        <f t="shared" si="399"/>
        <v/>
      </c>
      <c r="AI1187" s="63" t="str">
        <f t="shared" si="402"/>
        <v/>
      </c>
      <c r="AJ1187" s="106" t="str">
        <f t="shared" si="403"/>
        <v/>
      </c>
      <c r="AK1187" s="106" t="str">
        <f t="shared" si="404"/>
        <v/>
      </c>
      <c r="AL1187" s="106" t="str">
        <f t="shared" si="405"/>
        <v/>
      </c>
      <c r="AM1187" s="106" t="str">
        <f t="shared" si="406"/>
        <v/>
      </c>
      <c r="AN1187" s="106" t="str">
        <f t="shared" si="407"/>
        <v/>
      </c>
      <c r="AR1187" s="106" t="str">
        <f t="shared" si="408"/>
        <v/>
      </c>
      <c r="AS1187" s="106" t="str">
        <f t="shared" si="409"/>
        <v/>
      </c>
      <c r="AT1187" s="106" t="str">
        <f t="shared" si="410"/>
        <v/>
      </c>
      <c r="AU1187" s="106" t="str">
        <f t="shared" si="411"/>
        <v/>
      </c>
      <c r="AV1187" s="106" t="str">
        <f t="shared" si="412"/>
        <v/>
      </c>
    </row>
    <row r="1188" spans="4:48">
      <c r="D1188" s="159">
        <v>1181</v>
      </c>
      <c r="F1188" s="159" t="str">
        <f t="shared" ref="F1188:J1197" si="416">IF($C$5=0,IF($D1188&gt;$A$5,"",INDIRECT(CONCATENATE("B",RANDBETWEEN(11,$D$5)))),IF($D1188&gt;$A$5,"",$C$3*INDIRECT(CONCATENATE("B",RANDBETWEEN(11,$D$5)))))</f>
        <v/>
      </c>
      <c r="G1188" s="159" t="str">
        <f t="shared" si="416"/>
        <v/>
      </c>
      <c r="H1188" s="159" t="str">
        <f t="shared" si="416"/>
        <v/>
      </c>
      <c r="I1188" s="159" t="str">
        <f t="shared" si="416"/>
        <v/>
      </c>
      <c r="J1188" s="159" t="str">
        <f t="shared" si="416"/>
        <v/>
      </c>
      <c r="K1188" s="292"/>
      <c r="L1188" s="292"/>
      <c r="AC1188" s="300" t="str">
        <f t="shared" si="401"/>
        <v/>
      </c>
      <c r="AD1188" s="300" t="str">
        <f t="shared" si="400"/>
        <v/>
      </c>
      <c r="AE1188" s="300" t="str">
        <f t="shared" si="398"/>
        <v/>
      </c>
      <c r="AF1188" s="300" t="str">
        <f t="shared" si="399"/>
        <v/>
      </c>
      <c r="AI1188" s="63" t="str">
        <f t="shared" si="402"/>
        <v/>
      </c>
      <c r="AJ1188" s="106" t="str">
        <f t="shared" si="403"/>
        <v/>
      </c>
      <c r="AK1188" s="106" t="str">
        <f t="shared" si="404"/>
        <v/>
      </c>
      <c r="AL1188" s="106" t="str">
        <f t="shared" si="405"/>
        <v/>
      </c>
      <c r="AM1188" s="106" t="str">
        <f t="shared" si="406"/>
        <v/>
      </c>
      <c r="AN1188" s="106" t="str">
        <f t="shared" si="407"/>
        <v/>
      </c>
      <c r="AR1188" s="106" t="str">
        <f t="shared" si="408"/>
        <v/>
      </c>
      <c r="AS1188" s="106" t="str">
        <f t="shared" si="409"/>
        <v/>
      </c>
      <c r="AT1188" s="106" t="str">
        <f t="shared" si="410"/>
        <v/>
      </c>
      <c r="AU1188" s="106" t="str">
        <f t="shared" si="411"/>
        <v/>
      </c>
      <c r="AV1188" s="106" t="str">
        <f t="shared" si="412"/>
        <v/>
      </c>
    </row>
    <row r="1189" spans="4:48">
      <c r="D1189" s="159">
        <v>1182</v>
      </c>
      <c r="F1189" s="159" t="str">
        <f t="shared" si="416"/>
        <v/>
      </c>
      <c r="G1189" s="159" t="str">
        <f t="shared" si="416"/>
        <v/>
      </c>
      <c r="H1189" s="159" t="str">
        <f t="shared" si="416"/>
        <v/>
      </c>
      <c r="I1189" s="159" t="str">
        <f t="shared" si="416"/>
        <v/>
      </c>
      <c r="J1189" s="159" t="str">
        <f t="shared" si="416"/>
        <v/>
      </c>
      <c r="K1189" s="292"/>
      <c r="L1189" s="292"/>
      <c r="AC1189" s="300" t="str">
        <f t="shared" si="401"/>
        <v/>
      </c>
      <c r="AD1189" s="300" t="str">
        <f t="shared" si="400"/>
        <v/>
      </c>
      <c r="AE1189" s="300" t="str">
        <f t="shared" si="398"/>
        <v/>
      </c>
      <c r="AF1189" s="300" t="str">
        <f t="shared" si="399"/>
        <v/>
      </c>
      <c r="AI1189" s="63" t="str">
        <f t="shared" si="402"/>
        <v/>
      </c>
      <c r="AJ1189" s="106" t="str">
        <f t="shared" si="403"/>
        <v/>
      </c>
      <c r="AK1189" s="106" t="str">
        <f t="shared" si="404"/>
        <v/>
      </c>
      <c r="AL1189" s="106" t="str">
        <f t="shared" si="405"/>
        <v/>
      </c>
      <c r="AM1189" s="106" t="str">
        <f t="shared" si="406"/>
        <v/>
      </c>
      <c r="AN1189" s="106" t="str">
        <f t="shared" si="407"/>
        <v/>
      </c>
      <c r="AR1189" s="106" t="str">
        <f t="shared" si="408"/>
        <v/>
      </c>
      <c r="AS1189" s="106" t="str">
        <f t="shared" si="409"/>
        <v/>
      </c>
      <c r="AT1189" s="106" t="str">
        <f t="shared" si="410"/>
        <v/>
      </c>
      <c r="AU1189" s="106" t="str">
        <f t="shared" si="411"/>
        <v/>
      </c>
      <c r="AV1189" s="106" t="str">
        <f t="shared" si="412"/>
        <v/>
      </c>
    </row>
    <row r="1190" spans="4:48">
      <c r="D1190" s="159">
        <v>1183</v>
      </c>
      <c r="F1190" s="159" t="str">
        <f t="shared" si="416"/>
        <v/>
      </c>
      <c r="G1190" s="159" t="str">
        <f t="shared" si="416"/>
        <v/>
      </c>
      <c r="H1190" s="159" t="str">
        <f t="shared" si="416"/>
        <v/>
      </c>
      <c r="I1190" s="159" t="str">
        <f t="shared" si="416"/>
        <v/>
      </c>
      <c r="J1190" s="159" t="str">
        <f t="shared" si="416"/>
        <v/>
      </c>
      <c r="K1190" s="292"/>
      <c r="L1190" s="292"/>
      <c r="AC1190" s="300" t="str">
        <f t="shared" si="401"/>
        <v/>
      </c>
      <c r="AD1190" s="300" t="str">
        <f t="shared" si="400"/>
        <v/>
      </c>
      <c r="AE1190" s="300" t="str">
        <f t="shared" si="398"/>
        <v/>
      </c>
      <c r="AF1190" s="300" t="str">
        <f t="shared" si="399"/>
        <v/>
      </c>
      <c r="AI1190" s="63" t="str">
        <f t="shared" si="402"/>
        <v/>
      </c>
      <c r="AJ1190" s="106" t="str">
        <f t="shared" si="403"/>
        <v/>
      </c>
      <c r="AK1190" s="106" t="str">
        <f t="shared" si="404"/>
        <v/>
      </c>
      <c r="AL1190" s="106" t="str">
        <f t="shared" si="405"/>
        <v/>
      </c>
      <c r="AM1190" s="106" t="str">
        <f t="shared" si="406"/>
        <v/>
      </c>
      <c r="AN1190" s="106" t="str">
        <f t="shared" si="407"/>
        <v/>
      </c>
      <c r="AR1190" s="106" t="str">
        <f t="shared" si="408"/>
        <v/>
      </c>
      <c r="AS1190" s="106" t="str">
        <f t="shared" si="409"/>
        <v/>
      </c>
      <c r="AT1190" s="106" t="str">
        <f t="shared" si="410"/>
        <v/>
      </c>
      <c r="AU1190" s="106" t="str">
        <f t="shared" si="411"/>
        <v/>
      </c>
      <c r="AV1190" s="106" t="str">
        <f t="shared" si="412"/>
        <v/>
      </c>
    </row>
    <row r="1191" spans="4:48">
      <c r="D1191" s="159">
        <v>1184</v>
      </c>
      <c r="F1191" s="159" t="str">
        <f t="shared" si="416"/>
        <v/>
      </c>
      <c r="G1191" s="159" t="str">
        <f t="shared" si="416"/>
        <v/>
      </c>
      <c r="H1191" s="159" t="str">
        <f t="shared" si="416"/>
        <v/>
      </c>
      <c r="I1191" s="159" t="str">
        <f t="shared" si="416"/>
        <v/>
      </c>
      <c r="J1191" s="159" t="str">
        <f t="shared" si="416"/>
        <v/>
      </c>
      <c r="K1191" s="292"/>
      <c r="L1191" s="292"/>
      <c r="AC1191" s="300" t="str">
        <f t="shared" si="401"/>
        <v/>
      </c>
      <c r="AD1191" s="300" t="str">
        <f t="shared" si="400"/>
        <v/>
      </c>
      <c r="AE1191" s="300" t="str">
        <f t="shared" si="398"/>
        <v/>
      </c>
      <c r="AF1191" s="300" t="str">
        <f t="shared" si="399"/>
        <v/>
      </c>
      <c r="AI1191" s="63" t="str">
        <f t="shared" si="402"/>
        <v/>
      </c>
      <c r="AJ1191" s="106" t="str">
        <f t="shared" si="403"/>
        <v/>
      </c>
      <c r="AK1191" s="106" t="str">
        <f t="shared" si="404"/>
        <v/>
      </c>
      <c r="AL1191" s="106" t="str">
        <f t="shared" si="405"/>
        <v/>
      </c>
      <c r="AM1191" s="106" t="str">
        <f t="shared" si="406"/>
        <v/>
      </c>
      <c r="AN1191" s="106" t="str">
        <f t="shared" si="407"/>
        <v/>
      </c>
      <c r="AR1191" s="106" t="str">
        <f t="shared" si="408"/>
        <v/>
      </c>
      <c r="AS1191" s="106" t="str">
        <f t="shared" si="409"/>
        <v/>
      </c>
      <c r="AT1191" s="106" t="str">
        <f t="shared" si="410"/>
        <v/>
      </c>
      <c r="AU1191" s="106" t="str">
        <f t="shared" si="411"/>
        <v/>
      </c>
      <c r="AV1191" s="106" t="str">
        <f t="shared" si="412"/>
        <v/>
      </c>
    </row>
    <row r="1192" spans="4:48">
      <c r="D1192" s="159">
        <v>1185</v>
      </c>
      <c r="F1192" s="159" t="str">
        <f t="shared" si="416"/>
        <v/>
      </c>
      <c r="G1192" s="159" t="str">
        <f t="shared" si="416"/>
        <v/>
      </c>
      <c r="H1192" s="159" t="str">
        <f t="shared" si="416"/>
        <v/>
      </c>
      <c r="I1192" s="159" t="str">
        <f t="shared" si="416"/>
        <v/>
      </c>
      <c r="J1192" s="159" t="str">
        <f t="shared" si="416"/>
        <v/>
      </c>
      <c r="K1192" s="292"/>
      <c r="L1192" s="292"/>
      <c r="AC1192" s="300" t="str">
        <f t="shared" si="401"/>
        <v/>
      </c>
      <c r="AD1192" s="300" t="str">
        <f t="shared" si="400"/>
        <v/>
      </c>
      <c r="AE1192" s="300" t="str">
        <f t="shared" si="398"/>
        <v/>
      </c>
      <c r="AF1192" s="300" t="str">
        <f t="shared" si="399"/>
        <v/>
      </c>
      <c r="AI1192" s="63" t="str">
        <f t="shared" si="402"/>
        <v/>
      </c>
      <c r="AJ1192" s="106" t="str">
        <f t="shared" si="403"/>
        <v/>
      </c>
      <c r="AK1192" s="106" t="str">
        <f t="shared" si="404"/>
        <v/>
      </c>
      <c r="AL1192" s="106" t="str">
        <f t="shared" si="405"/>
        <v/>
      </c>
      <c r="AM1192" s="106" t="str">
        <f t="shared" si="406"/>
        <v/>
      </c>
      <c r="AN1192" s="106" t="str">
        <f t="shared" si="407"/>
        <v/>
      </c>
      <c r="AR1192" s="106" t="str">
        <f t="shared" si="408"/>
        <v/>
      </c>
      <c r="AS1192" s="106" t="str">
        <f t="shared" si="409"/>
        <v/>
      </c>
      <c r="AT1192" s="106" t="str">
        <f t="shared" si="410"/>
        <v/>
      </c>
      <c r="AU1192" s="106" t="str">
        <f t="shared" si="411"/>
        <v/>
      </c>
      <c r="AV1192" s="106" t="str">
        <f t="shared" si="412"/>
        <v/>
      </c>
    </row>
    <row r="1193" spans="4:48">
      <c r="D1193" s="159">
        <v>1186</v>
      </c>
      <c r="F1193" s="159" t="str">
        <f t="shared" si="416"/>
        <v/>
      </c>
      <c r="G1193" s="159" t="str">
        <f t="shared" si="416"/>
        <v/>
      </c>
      <c r="H1193" s="159" t="str">
        <f t="shared" si="416"/>
        <v/>
      </c>
      <c r="I1193" s="159" t="str">
        <f t="shared" si="416"/>
        <v/>
      </c>
      <c r="J1193" s="159" t="str">
        <f t="shared" si="416"/>
        <v/>
      </c>
      <c r="K1193" s="292"/>
      <c r="L1193" s="292"/>
      <c r="AC1193" s="300" t="str">
        <f t="shared" si="401"/>
        <v/>
      </c>
      <c r="AD1193" s="300" t="str">
        <f t="shared" si="400"/>
        <v/>
      </c>
      <c r="AE1193" s="300" t="str">
        <f t="shared" si="398"/>
        <v/>
      </c>
      <c r="AF1193" s="300" t="str">
        <f t="shared" si="399"/>
        <v/>
      </c>
      <c r="AI1193" s="63" t="str">
        <f t="shared" si="402"/>
        <v/>
      </c>
      <c r="AJ1193" s="106" t="str">
        <f t="shared" si="403"/>
        <v/>
      </c>
      <c r="AK1193" s="106" t="str">
        <f t="shared" si="404"/>
        <v/>
      </c>
      <c r="AL1193" s="106" t="str">
        <f t="shared" si="405"/>
        <v/>
      </c>
      <c r="AM1193" s="106" t="str">
        <f t="shared" si="406"/>
        <v/>
      </c>
      <c r="AN1193" s="106" t="str">
        <f t="shared" si="407"/>
        <v/>
      </c>
      <c r="AR1193" s="106" t="str">
        <f t="shared" si="408"/>
        <v/>
      </c>
      <c r="AS1193" s="106" t="str">
        <f t="shared" si="409"/>
        <v/>
      </c>
      <c r="AT1193" s="106" t="str">
        <f t="shared" si="410"/>
        <v/>
      </c>
      <c r="AU1193" s="106" t="str">
        <f t="shared" si="411"/>
        <v/>
      </c>
      <c r="AV1193" s="106" t="str">
        <f t="shared" si="412"/>
        <v/>
      </c>
    </row>
    <row r="1194" spans="4:48">
      <c r="D1194" s="159">
        <v>1187</v>
      </c>
      <c r="F1194" s="159" t="str">
        <f t="shared" si="416"/>
        <v/>
      </c>
      <c r="G1194" s="159" t="str">
        <f t="shared" si="416"/>
        <v/>
      </c>
      <c r="H1194" s="159" t="str">
        <f t="shared" si="416"/>
        <v/>
      </c>
      <c r="I1194" s="159" t="str">
        <f t="shared" si="416"/>
        <v/>
      </c>
      <c r="J1194" s="159" t="str">
        <f t="shared" si="416"/>
        <v/>
      </c>
      <c r="K1194" s="292"/>
      <c r="L1194" s="292"/>
      <c r="AC1194" s="300" t="str">
        <f t="shared" si="401"/>
        <v/>
      </c>
      <c r="AD1194" s="300" t="str">
        <f t="shared" si="400"/>
        <v/>
      </c>
      <c r="AE1194" s="300" t="str">
        <f t="shared" si="398"/>
        <v/>
      </c>
      <c r="AF1194" s="300" t="str">
        <f t="shared" si="399"/>
        <v/>
      </c>
      <c r="AI1194" s="63" t="str">
        <f t="shared" si="402"/>
        <v/>
      </c>
      <c r="AJ1194" s="106" t="str">
        <f t="shared" si="403"/>
        <v/>
      </c>
      <c r="AK1194" s="106" t="str">
        <f t="shared" si="404"/>
        <v/>
      </c>
      <c r="AL1194" s="106" t="str">
        <f t="shared" si="405"/>
        <v/>
      </c>
      <c r="AM1194" s="106" t="str">
        <f t="shared" si="406"/>
        <v/>
      </c>
      <c r="AN1194" s="106" t="str">
        <f t="shared" si="407"/>
        <v/>
      </c>
      <c r="AR1194" s="106" t="str">
        <f t="shared" si="408"/>
        <v/>
      </c>
      <c r="AS1194" s="106" t="str">
        <f t="shared" si="409"/>
        <v/>
      </c>
      <c r="AT1194" s="106" t="str">
        <f t="shared" si="410"/>
        <v/>
      </c>
      <c r="AU1194" s="106" t="str">
        <f t="shared" si="411"/>
        <v/>
      </c>
      <c r="AV1194" s="106" t="str">
        <f t="shared" si="412"/>
        <v/>
      </c>
    </row>
    <row r="1195" spans="4:48">
      <c r="D1195" s="159">
        <v>1188</v>
      </c>
      <c r="F1195" s="159" t="str">
        <f t="shared" si="416"/>
        <v/>
      </c>
      <c r="G1195" s="159" t="str">
        <f t="shared" si="416"/>
        <v/>
      </c>
      <c r="H1195" s="159" t="str">
        <f t="shared" si="416"/>
        <v/>
      </c>
      <c r="I1195" s="159" t="str">
        <f t="shared" si="416"/>
        <v/>
      </c>
      <c r="J1195" s="159" t="str">
        <f t="shared" si="416"/>
        <v/>
      </c>
      <c r="K1195" s="292"/>
      <c r="L1195" s="292"/>
      <c r="AC1195" s="300" t="str">
        <f t="shared" si="401"/>
        <v/>
      </c>
      <c r="AD1195" s="300" t="str">
        <f t="shared" si="400"/>
        <v/>
      </c>
      <c r="AE1195" s="300" t="str">
        <f t="shared" si="398"/>
        <v/>
      </c>
      <c r="AF1195" s="300" t="str">
        <f t="shared" si="399"/>
        <v/>
      </c>
      <c r="AI1195" s="63" t="str">
        <f t="shared" si="402"/>
        <v/>
      </c>
      <c r="AJ1195" s="106" t="str">
        <f t="shared" si="403"/>
        <v/>
      </c>
      <c r="AK1195" s="106" t="str">
        <f t="shared" si="404"/>
        <v/>
      </c>
      <c r="AL1195" s="106" t="str">
        <f t="shared" si="405"/>
        <v/>
      </c>
      <c r="AM1195" s="106" t="str">
        <f t="shared" si="406"/>
        <v/>
      </c>
      <c r="AN1195" s="106" t="str">
        <f t="shared" si="407"/>
        <v/>
      </c>
      <c r="AR1195" s="106" t="str">
        <f t="shared" si="408"/>
        <v/>
      </c>
      <c r="AS1195" s="106" t="str">
        <f t="shared" si="409"/>
        <v/>
      </c>
      <c r="AT1195" s="106" t="str">
        <f t="shared" si="410"/>
        <v/>
      </c>
      <c r="AU1195" s="106" t="str">
        <f t="shared" si="411"/>
        <v/>
      </c>
      <c r="AV1195" s="106" t="str">
        <f t="shared" si="412"/>
        <v/>
      </c>
    </row>
    <row r="1196" spans="4:48">
      <c r="D1196" s="159">
        <v>1189</v>
      </c>
      <c r="F1196" s="159" t="str">
        <f t="shared" si="416"/>
        <v/>
      </c>
      <c r="G1196" s="159" t="str">
        <f t="shared" si="416"/>
        <v/>
      </c>
      <c r="H1196" s="159" t="str">
        <f t="shared" si="416"/>
        <v/>
      </c>
      <c r="I1196" s="159" t="str">
        <f t="shared" si="416"/>
        <v/>
      </c>
      <c r="J1196" s="159" t="str">
        <f t="shared" si="416"/>
        <v/>
      </c>
      <c r="K1196" s="292"/>
      <c r="L1196" s="292"/>
      <c r="AC1196" s="300" t="str">
        <f t="shared" si="401"/>
        <v/>
      </c>
      <c r="AD1196" s="300" t="str">
        <f t="shared" si="400"/>
        <v/>
      </c>
      <c r="AE1196" s="300" t="str">
        <f t="shared" si="398"/>
        <v/>
      </c>
      <c r="AF1196" s="300" t="str">
        <f t="shared" si="399"/>
        <v/>
      </c>
      <c r="AI1196" s="63" t="str">
        <f t="shared" si="402"/>
        <v/>
      </c>
      <c r="AJ1196" s="106" t="str">
        <f t="shared" si="403"/>
        <v/>
      </c>
      <c r="AK1196" s="106" t="str">
        <f t="shared" si="404"/>
        <v/>
      </c>
      <c r="AL1196" s="106" t="str">
        <f t="shared" si="405"/>
        <v/>
      </c>
      <c r="AM1196" s="106" t="str">
        <f t="shared" si="406"/>
        <v/>
      </c>
      <c r="AN1196" s="106" t="str">
        <f t="shared" si="407"/>
        <v/>
      </c>
      <c r="AR1196" s="106" t="str">
        <f t="shared" si="408"/>
        <v/>
      </c>
      <c r="AS1196" s="106" t="str">
        <f t="shared" si="409"/>
        <v/>
      </c>
      <c r="AT1196" s="106" t="str">
        <f t="shared" si="410"/>
        <v/>
      </c>
      <c r="AU1196" s="106" t="str">
        <f t="shared" si="411"/>
        <v/>
      </c>
      <c r="AV1196" s="106" t="str">
        <f t="shared" si="412"/>
        <v/>
      </c>
    </row>
    <row r="1197" spans="4:48">
      <c r="D1197" s="159">
        <v>1190</v>
      </c>
      <c r="F1197" s="159" t="str">
        <f t="shared" si="416"/>
        <v/>
      </c>
      <c r="G1197" s="159" t="str">
        <f t="shared" si="416"/>
        <v/>
      </c>
      <c r="H1197" s="159" t="str">
        <f t="shared" si="416"/>
        <v/>
      </c>
      <c r="I1197" s="159" t="str">
        <f t="shared" si="416"/>
        <v/>
      </c>
      <c r="J1197" s="159" t="str">
        <f t="shared" si="416"/>
        <v/>
      </c>
      <c r="K1197" s="292"/>
      <c r="L1197" s="292"/>
      <c r="AC1197" s="300" t="str">
        <f t="shared" si="401"/>
        <v/>
      </c>
      <c r="AD1197" s="300" t="str">
        <f t="shared" si="400"/>
        <v/>
      </c>
      <c r="AE1197" s="300" t="str">
        <f t="shared" si="398"/>
        <v/>
      </c>
      <c r="AF1197" s="300" t="str">
        <f t="shared" si="399"/>
        <v/>
      </c>
      <c r="AI1197" s="63" t="str">
        <f t="shared" si="402"/>
        <v/>
      </c>
      <c r="AJ1197" s="106" t="str">
        <f t="shared" si="403"/>
        <v/>
      </c>
      <c r="AK1197" s="106" t="str">
        <f t="shared" si="404"/>
        <v/>
      </c>
      <c r="AL1197" s="106" t="str">
        <f t="shared" si="405"/>
        <v/>
      </c>
      <c r="AM1197" s="106" t="str">
        <f t="shared" si="406"/>
        <v/>
      </c>
      <c r="AN1197" s="106" t="str">
        <f t="shared" si="407"/>
        <v/>
      </c>
      <c r="AR1197" s="106" t="str">
        <f t="shared" si="408"/>
        <v/>
      </c>
      <c r="AS1197" s="106" t="str">
        <f t="shared" si="409"/>
        <v/>
      </c>
      <c r="AT1197" s="106" t="str">
        <f t="shared" si="410"/>
        <v/>
      </c>
      <c r="AU1197" s="106" t="str">
        <f t="shared" si="411"/>
        <v/>
      </c>
      <c r="AV1197" s="106" t="str">
        <f t="shared" si="412"/>
        <v/>
      </c>
    </row>
    <row r="1198" spans="4:48">
      <c r="D1198" s="159">
        <v>1191</v>
      </c>
      <c r="F1198" s="159" t="str">
        <f t="shared" ref="F1198:J1207" si="417">IF($C$5=0,IF($D1198&gt;$A$5,"",INDIRECT(CONCATENATE("B",RANDBETWEEN(11,$D$5)))),IF($D1198&gt;$A$5,"",$C$3*INDIRECT(CONCATENATE("B",RANDBETWEEN(11,$D$5)))))</f>
        <v/>
      </c>
      <c r="G1198" s="159" t="str">
        <f t="shared" si="417"/>
        <v/>
      </c>
      <c r="H1198" s="159" t="str">
        <f t="shared" si="417"/>
        <v/>
      </c>
      <c r="I1198" s="159" t="str">
        <f t="shared" si="417"/>
        <v/>
      </c>
      <c r="J1198" s="159" t="str">
        <f t="shared" si="417"/>
        <v/>
      </c>
      <c r="K1198" s="292"/>
      <c r="L1198" s="292"/>
      <c r="AC1198" s="300" t="str">
        <f t="shared" si="401"/>
        <v/>
      </c>
      <c r="AD1198" s="300" t="str">
        <f t="shared" si="400"/>
        <v/>
      </c>
      <c r="AE1198" s="300" t="str">
        <f t="shared" si="398"/>
        <v/>
      </c>
      <c r="AF1198" s="300" t="str">
        <f t="shared" si="399"/>
        <v/>
      </c>
      <c r="AI1198" s="63" t="str">
        <f t="shared" si="402"/>
        <v/>
      </c>
      <c r="AJ1198" s="106" t="str">
        <f t="shared" si="403"/>
        <v/>
      </c>
      <c r="AK1198" s="106" t="str">
        <f t="shared" si="404"/>
        <v/>
      </c>
      <c r="AL1198" s="106" t="str">
        <f t="shared" si="405"/>
        <v/>
      </c>
      <c r="AM1198" s="106" t="str">
        <f t="shared" si="406"/>
        <v/>
      </c>
      <c r="AN1198" s="106" t="str">
        <f t="shared" si="407"/>
        <v/>
      </c>
      <c r="AR1198" s="106" t="str">
        <f t="shared" si="408"/>
        <v/>
      </c>
      <c r="AS1198" s="106" t="str">
        <f t="shared" si="409"/>
        <v/>
      </c>
      <c r="AT1198" s="106" t="str">
        <f t="shared" si="410"/>
        <v/>
      </c>
      <c r="AU1198" s="106" t="str">
        <f t="shared" si="411"/>
        <v/>
      </c>
      <c r="AV1198" s="106" t="str">
        <f t="shared" si="412"/>
        <v/>
      </c>
    </row>
    <row r="1199" spans="4:48">
      <c r="D1199" s="159">
        <v>1192</v>
      </c>
      <c r="F1199" s="159" t="str">
        <f t="shared" si="417"/>
        <v/>
      </c>
      <c r="G1199" s="159" t="str">
        <f t="shared" si="417"/>
        <v/>
      </c>
      <c r="H1199" s="159" t="str">
        <f t="shared" si="417"/>
        <v/>
      </c>
      <c r="I1199" s="159" t="str">
        <f t="shared" si="417"/>
        <v/>
      </c>
      <c r="J1199" s="159" t="str">
        <f t="shared" si="417"/>
        <v/>
      </c>
      <c r="K1199" s="292"/>
      <c r="L1199" s="292"/>
      <c r="AC1199" s="300" t="str">
        <f t="shared" si="401"/>
        <v/>
      </c>
      <c r="AD1199" s="300" t="str">
        <f t="shared" si="400"/>
        <v/>
      </c>
      <c r="AE1199" s="300" t="str">
        <f t="shared" si="398"/>
        <v/>
      </c>
      <c r="AF1199" s="300" t="str">
        <f t="shared" si="399"/>
        <v/>
      </c>
      <c r="AI1199" s="63" t="str">
        <f t="shared" si="402"/>
        <v/>
      </c>
      <c r="AJ1199" s="106" t="str">
        <f t="shared" si="403"/>
        <v/>
      </c>
      <c r="AK1199" s="106" t="str">
        <f t="shared" si="404"/>
        <v/>
      </c>
      <c r="AL1199" s="106" t="str">
        <f t="shared" si="405"/>
        <v/>
      </c>
      <c r="AM1199" s="106" t="str">
        <f t="shared" si="406"/>
        <v/>
      </c>
      <c r="AN1199" s="106" t="str">
        <f t="shared" si="407"/>
        <v/>
      </c>
      <c r="AR1199" s="106" t="str">
        <f t="shared" si="408"/>
        <v/>
      </c>
      <c r="AS1199" s="106" t="str">
        <f t="shared" si="409"/>
        <v/>
      </c>
      <c r="AT1199" s="106" t="str">
        <f t="shared" si="410"/>
        <v/>
      </c>
      <c r="AU1199" s="106" t="str">
        <f t="shared" si="411"/>
        <v/>
      </c>
      <c r="AV1199" s="106" t="str">
        <f t="shared" si="412"/>
        <v/>
      </c>
    </row>
    <row r="1200" spans="4:48">
      <c r="D1200" s="159">
        <v>1193</v>
      </c>
      <c r="F1200" s="159" t="str">
        <f t="shared" si="417"/>
        <v/>
      </c>
      <c r="G1200" s="159" t="str">
        <f t="shared" si="417"/>
        <v/>
      </c>
      <c r="H1200" s="159" t="str">
        <f t="shared" si="417"/>
        <v/>
      </c>
      <c r="I1200" s="159" t="str">
        <f t="shared" si="417"/>
        <v/>
      </c>
      <c r="J1200" s="159" t="str">
        <f t="shared" si="417"/>
        <v/>
      </c>
      <c r="K1200" s="292"/>
      <c r="L1200" s="292"/>
      <c r="AC1200" s="300" t="str">
        <f t="shared" si="401"/>
        <v/>
      </c>
      <c r="AD1200" s="300" t="str">
        <f t="shared" si="400"/>
        <v/>
      </c>
      <c r="AE1200" s="300" t="str">
        <f t="shared" si="398"/>
        <v/>
      </c>
      <c r="AF1200" s="300" t="str">
        <f t="shared" si="399"/>
        <v/>
      </c>
      <c r="AI1200" s="63" t="str">
        <f t="shared" si="402"/>
        <v/>
      </c>
      <c r="AJ1200" s="106" t="str">
        <f t="shared" si="403"/>
        <v/>
      </c>
      <c r="AK1200" s="106" t="str">
        <f t="shared" si="404"/>
        <v/>
      </c>
      <c r="AL1200" s="106" t="str">
        <f t="shared" si="405"/>
        <v/>
      </c>
      <c r="AM1200" s="106" t="str">
        <f t="shared" si="406"/>
        <v/>
      </c>
      <c r="AN1200" s="106" t="str">
        <f t="shared" si="407"/>
        <v/>
      </c>
      <c r="AR1200" s="106" t="str">
        <f t="shared" si="408"/>
        <v/>
      </c>
      <c r="AS1200" s="106" t="str">
        <f t="shared" si="409"/>
        <v/>
      </c>
      <c r="AT1200" s="106" t="str">
        <f t="shared" si="410"/>
        <v/>
      </c>
      <c r="AU1200" s="106" t="str">
        <f t="shared" si="411"/>
        <v/>
      </c>
      <c r="AV1200" s="106" t="str">
        <f t="shared" si="412"/>
        <v/>
      </c>
    </row>
    <row r="1201" spans="4:48">
      <c r="D1201" s="159">
        <v>1194</v>
      </c>
      <c r="F1201" s="159" t="str">
        <f t="shared" si="417"/>
        <v/>
      </c>
      <c r="G1201" s="159" t="str">
        <f t="shared" si="417"/>
        <v/>
      </c>
      <c r="H1201" s="159" t="str">
        <f t="shared" si="417"/>
        <v/>
      </c>
      <c r="I1201" s="159" t="str">
        <f t="shared" si="417"/>
        <v/>
      </c>
      <c r="J1201" s="159" t="str">
        <f t="shared" si="417"/>
        <v/>
      </c>
      <c r="K1201" s="292"/>
      <c r="L1201" s="292"/>
      <c r="AC1201" s="300" t="str">
        <f t="shared" si="401"/>
        <v/>
      </c>
      <c r="AD1201" s="300" t="str">
        <f t="shared" si="400"/>
        <v/>
      </c>
      <c r="AE1201" s="300" t="str">
        <f t="shared" si="398"/>
        <v/>
      </c>
      <c r="AF1201" s="300" t="str">
        <f t="shared" si="399"/>
        <v/>
      </c>
      <c r="AI1201" s="63" t="str">
        <f t="shared" si="402"/>
        <v/>
      </c>
      <c r="AJ1201" s="106" t="str">
        <f t="shared" si="403"/>
        <v/>
      </c>
      <c r="AK1201" s="106" t="str">
        <f t="shared" si="404"/>
        <v/>
      </c>
      <c r="AL1201" s="106" t="str">
        <f t="shared" si="405"/>
        <v/>
      </c>
      <c r="AM1201" s="106" t="str">
        <f t="shared" si="406"/>
        <v/>
      </c>
      <c r="AN1201" s="106" t="str">
        <f t="shared" si="407"/>
        <v/>
      </c>
      <c r="AR1201" s="106" t="str">
        <f t="shared" si="408"/>
        <v/>
      </c>
      <c r="AS1201" s="106" t="str">
        <f t="shared" si="409"/>
        <v/>
      </c>
      <c r="AT1201" s="106" t="str">
        <f t="shared" si="410"/>
        <v/>
      </c>
      <c r="AU1201" s="106" t="str">
        <f t="shared" si="411"/>
        <v/>
      </c>
      <c r="AV1201" s="106" t="str">
        <f t="shared" si="412"/>
        <v/>
      </c>
    </row>
    <row r="1202" spans="4:48">
      <c r="D1202" s="159">
        <v>1195</v>
      </c>
      <c r="F1202" s="159" t="str">
        <f t="shared" si="417"/>
        <v/>
      </c>
      <c r="G1202" s="159" t="str">
        <f t="shared" si="417"/>
        <v/>
      </c>
      <c r="H1202" s="159" t="str">
        <f t="shared" si="417"/>
        <v/>
      </c>
      <c r="I1202" s="159" t="str">
        <f t="shared" si="417"/>
        <v/>
      </c>
      <c r="J1202" s="159" t="str">
        <f t="shared" si="417"/>
        <v/>
      </c>
      <c r="K1202" s="292"/>
      <c r="L1202" s="292"/>
      <c r="AC1202" s="300" t="str">
        <f t="shared" si="401"/>
        <v/>
      </c>
      <c r="AD1202" s="300" t="str">
        <f t="shared" si="400"/>
        <v/>
      </c>
      <c r="AE1202" s="300" t="str">
        <f t="shared" si="398"/>
        <v/>
      </c>
      <c r="AF1202" s="300" t="str">
        <f t="shared" si="399"/>
        <v/>
      </c>
      <c r="AI1202" s="63" t="str">
        <f t="shared" si="402"/>
        <v/>
      </c>
      <c r="AJ1202" s="106" t="str">
        <f t="shared" si="403"/>
        <v/>
      </c>
      <c r="AK1202" s="106" t="str">
        <f t="shared" si="404"/>
        <v/>
      </c>
      <c r="AL1202" s="106" t="str">
        <f t="shared" si="405"/>
        <v/>
      </c>
      <c r="AM1202" s="106" t="str">
        <f t="shared" si="406"/>
        <v/>
      </c>
      <c r="AN1202" s="106" t="str">
        <f t="shared" si="407"/>
        <v/>
      </c>
      <c r="AR1202" s="106" t="str">
        <f t="shared" si="408"/>
        <v/>
      </c>
      <c r="AS1202" s="106" t="str">
        <f t="shared" si="409"/>
        <v/>
      </c>
      <c r="AT1202" s="106" t="str">
        <f t="shared" si="410"/>
        <v/>
      </c>
      <c r="AU1202" s="106" t="str">
        <f t="shared" si="411"/>
        <v/>
      </c>
      <c r="AV1202" s="106" t="str">
        <f t="shared" si="412"/>
        <v/>
      </c>
    </row>
    <row r="1203" spans="4:48">
      <c r="D1203" s="159">
        <v>1196</v>
      </c>
      <c r="F1203" s="159" t="str">
        <f t="shared" si="417"/>
        <v/>
      </c>
      <c r="G1203" s="159" t="str">
        <f t="shared" si="417"/>
        <v/>
      </c>
      <c r="H1203" s="159" t="str">
        <f t="shared" si="417"/>
        <v/>
      </c>
      <c r="I1203" s="159" t="str">
        <f t="shared" si="417"/>
        <v/>
      </c>
      <c r="J1203" s="159" t="str">
        <f t="shared" si="417"/>
        <v/>
      </c>
      <c r="K1203" s="292"/>
      <c r="L1203" s="292"/>
      <c r="AC1203" s="300" t="str">
        <f t="shared" si="401"/>
        <v/>
      </c>
      <c r="AD1203" s="300" t="str">
        <f t="shared" si="400"/>
        <v/>
      </c>
      <c r="AE1203" s="300" t="str">
        <f t="shared" si="398"/>
        <v/>
      </c>
      <c r="AF1203" s="300" t="str">
        <f t="shared" si="399"/>
        <v/>
      </c>
      <c r="AI1203" s="63" t="str">
        <f t="shared" si="402"/>
        <v/>
      </c>
      <c r="AJ1203" s="106" t="str">
        <f t="shared" si="403"/>
        <v/>
      </c>
      <c r="AK1203" s="106" t="str">
        <f t="shared" si="404"/>
        <v/>
      </c>
      <c r="AL1203" s="106" t="str">
        <f t="shared" si="405"/>
        <v/>
      </c>
      <c r="AM1203" s="106" t="str">
        <f t="shared" si="406"/>
        <v/>
      </c>
      <c r="AN1203" s="106" t="str">
        <f t="shared" si="407"/>
        <v/>
      </c>
      <c r="AR1203" s="106" t="str">
        <f t="shared" si="408"/>
        <v/>
      </c>
      <c r="AS1203" s="106" t="str">
        <f t="shared" si="409"/>
        <v/>
      </c>
      <c r="AT1203" s="106" t="str">
        <f t="shared" si="410"/>
        <v/>
      </c>
      <c r="AU1203" s="106" t="str">
        <f t="shared" si="411"/>
        <v/>
      </c>
      <c r="AV1203" s="106" t="str">
        <f t="shared" si="412"/>
        <v/>
      </c>
    </row>
    <row r="1204" spans="4:48">
      <c r="D1204" s="159">
        <v>1197</v>
      </c>
      <c r="F1204" s="159" t="str">
        <f t="shared" si="417"/>
        <v/>
      </c>
      <c r="G1204" s="159" t="str">
        <f t="shared" si="417"/>
        <v/>
      </c>
      <c r="H1204" s="159" t="str">
        <f t="shared" si="417"/>
        <v/>
      </c>
      <c r="I1204" s="159" t="str">
        <f t="shared" si="417"/>
        <v/>
      </c>
      <c r="J1204" s="159" t="str">
        <f t="shared" si="417"/>
        <v/>
      </c>
      <c r="K1204" s="292"/>
      <c r="L1204" s="292"/>
      <c r="AC1204" s="300" t="str">
        <f t="shared" si="401"/>
        <v/>
      </c>
      <c r="AD1204" s="300" t="str">
        <f t="shared" si="400"/>
        <v/>
      </c>
      <c r="AE1204" s="300" t="str">
        <f t="shared" si="398"/>
        <v/>
      </c>
      <c r="AF1204" s="300" t="str">
        <f t="shared" si="399"/>
        <v/>
      </c>
      <c r="AI1204" s="63" t="str">
        <f t="shared" si="402"/>
        <v/>
      </c>
      <c r="AJ1204" s="106" t="str">
        <f t="shared" si="403"/>
        <v/>
      </c>
      <c r="AK1204" s="106" t="str">
        <f t="shared" si="404"/>
        <v/>
      </c>
      <c r="AL1204" s="106" t="str">
        <f t="shared" si="405"/>
        <v/>
      </c>
      <c r="AM1204" s="106" t="str">
        <f t="shared" si="406"/>
        <v/>
      </c>
      <c r="AN1204" s="106" t="str">
        <f t="shared" si="407"/>
        <v/>
      </c>
      <c r="AR1204" s="106" t="str">
        <f t="shared" si="408"/>
        <v/>
      </c>
      <c r="AS1204" s="106" t="str">
        <f t="shared" si="409"/>
        <v/>
      </c>
      <c r="AT1204" s="106" t="str">
        <f t="shared" si="410"/>
        <v/>
      </c>
      <c r="AU1204" s="106" t="str">
        <f t="shared" si="411"/>
        <v/>
      </c>
      <c r="AV1204" s="106" t="str">
        <f t="shared" si="412"/>
        <v/>
      </c>
    </row>
    <row r="1205" spans="4:48">
      <c r="D1205" s="159">
        <v>1198</v>
      </c>
      <c r="F1205" s="159" t="str">
        <f t="shared" si="417"/>
        <v/>
      </c>
      <c r="G1205" s="159" t="str">
        <f t="shared" si="417"/>
        <v/>
      </c>
      <c r="H1205" s="159" t="str">
        <f t="shared" si="417"/>
        <v/>
      </c>
      <c r="I1205" s="159" t="str">
        <f t="shared" si="417"/>
        <v/>
      </c>
      <c r="J1205" s="159" t="str">
        <f t="shared" si="417"/>
        <v/>
      </c>
      <c r="K1205" s="292"/>
      <c r="L1205" s="292"/>
      <c r="AC1205" s="300" t="str">
        <f t="shared" si="401"/>
        <v/>
      </c>
      <c r="AD1205" s="300" t="str">
        <f t="shared" si="400"/>
        <v/>
      </c>
      <c r="AE1205" s="300" t="str">
        <f t="shared" si="398"/>
        <v/>
      </c>
      <c r="AF1205" s="300" t="str">
        <f t="shared" si="399"/>
        <v/>
      </c>
      <c r="AI1205" s="63" t="str">
        <f t="shared" si="402"/>
        <v/>
      </c>
      <c r="AJ1205" s="106" t="str">
        <f t="shared" si="403"/>
        <v/>
      </c>
      <c r="AK1205" s="106" t="str">
        <f t="shared" si="404"/>
        <v/>
      </c>
      <c r="AL1205" s="106" t="str">
        <f t="shared" si="405"/>
        <v/>
      </c>
      <c r="AM1205" s="106" t="str">
        <f t="shared" si="406"/>
        <v/>
      </c>
      <c r="AN1205" s="106" t="str">
        <f t="shared" si="407"/>
        <v/>
      </c>
      <c r="AR1205" s="106" t="str">
        <f t="shared" si="408"/>
        <v/>
      </c>
      <c r="AS1205" s="106" t="str">
        <f t="shared" si="409"/>
        <v/>
      </c>
      <c r="AT1205" s="106" t="str">
        <f t="shared" si="410"/>
        <v/>
      </c>
      <c r="AU1205" s="106" t="str">
        <f t="shared" si="411"/>
        <v/>
      </c>
      <c r="AV1205" s="106" t="str">
        <f t="shared" si="412"/>
        <v/>
      </c>
    </row>
    <row r="1206" spans="4:48">
      <c r="D1206" s="159">
        <v>1199</v>
      </c>
      <c r="F1206" s="159" t="str">
        <f t="shared" si="417"/>
        <v/>
      </c>
      <c r="G1206" s="159" t="str">
        <f t="shared" si="417"/>
        <v/>
      </c>
      <c r="H1206" s="159" t="str">
        <f t="shared" si="417"/>
        <v/>
      </c>
      <c r="I1206" s="159" t="str">
        <f t="shared" si="417"/>
        <v/>
      </c>
      <c r="J1206" s="159" t="str">
        <f t="shared" si="417"/>
        <v/>
      </c>
      <c r="K1206" s="292"/>
      <c r="L1206" s="292"/>
      <c r="AC1206" s="300" t="str">
        <f t="shared" si="401"/>
        <v/>
      </c>
      <c r="AD1206" s="300" t="str">
        <f t="shared" si="400"/>
        <v/>
      </c>
      <c r="AE1206" s="300" t="str">
        <f t="shared" si="398"/>
        <v/>
      </c>
      <c r="AF1206" s="300" t="str">
        <f t="shared" si="399"/>
        <v/>
      </c>
      <c r="AI1206" s="63" t="str">
        <f t="shared" si="402"/>
        <v/>
      </c>
      <c r="AJ1206" s="106" t="str">
        <f t="shared" si="403"/>
        <v/>
      </c>
      <c r="AK1206" s="106" t="str">
        <f t="shared" si="404"/>
        <v/>
      </c>
      <c r="AL1206" s="106" t="str">
        <f t="shared" si="405"/>
        <v/>
      </c>
      <c r="AM1206" s="106" t="str">
        <f t="shared" si="406"/>
        <v/>
      </c>
      <c r="AN1206" s="106" t="str">
        <f t="shared" si="407"/>
        <v/>
      </c>
      <c r="AR1206" s="106" t="str">
        <f t="shared" si="408"/>
        <v/>
      </c>
      <c r="AS1206" s="106" t="str">
        <f t="shared" si="409"/>
        <v/>
      </c>
      <c r="AT1206" s="106" t="str">
        <f t="shared" si="410"/>
        <v/>
      </c>
      <c r="AU1206" s="106" t="str">
        <f t="shared" si="411"/>
        <v/>
      </c>
      <c r="AV1206" s="106" t="str">
        <f t="shared" si="412"/>
        <v/>
      </c>
    </row>
    <row r="1207" spans="4:48">
      <c r="D1207" s="159">
        <v>1200</v>
      </c>
      <c r="F1207" s="159" t="str">
        <f t="shared" si="417"/>
        <v/>
      </c>
      <c r="G1207" s="159" t="str">
        <f t="shared" si="417"/>
        <v/>
      </c>
      <c r="H1207" s="159" t="str">
        <f t="shared" si="417"/>
        <v/>
      </c>
      <c r="I1207" s="159" t="str">
        <f t="shared" si="417"/>
        <v/>
      </c>
      <c r="J1207" s="159" t="str">
        <f t="shared" si="417"/>
        <v/>
      </c>
      <c r="K1207" s="292"/>
      <c r="L1207" s="292"/>
      <c r="AC1207" s="300" t="str">
        <f t="shared" si="401"/>
        <v/>
      </c>
      <c r="AD1207" s="300" t="str">
        <f t="shared" si="400"/>
        <v/>
      </c>
      <c r="AE1207" s="300" t="str">
        <f t="shared" si="398"/>
        <v/>
      </c>
      <c r="AF1207" s="300" t="str">
        <f t="shared" si="399"/>
        <v/>
      </c>
      <c r="AI1207" s="63" t="str">
        <f t="shared" si="402"/>
        <v/>
      </c>
      <c r="AJ1207" s="106" t="str">
        <f t="shared" si="403"/>
        <v/>
      </c>
      <c r="AK1207" s="106" t="str">
        <f t="shared" si="404"/>
        <v/>
      </c>
      <c r="AL1207" s="106" t="str">
        <f t="shared" si="405"/>
        <v/>
      </c>
      <c r="AM1207" s="106" t="str">
        <f t="shared" si="406"/>
        <v/>
      </c>
      <c r="AN1207" s="106" t="str">
        <f t="shared" si="407"/>
        <v/>
      </c>
      <c r="AR1207" s="106" t="str">
        <f t="shared" si="408"/>
        <v/>
      </c>
      <c r="AS1207" s="106" t="str">
        <f t="shared" si="409"/>
        <v/>
      </c>
      <c r="AT1207" s="106" t="str">
        <f t="shared" si="410"/>
        <v/>
      </c>
      <c r="AU1207" s="106" t="str">
        <f t="shared" si="411"/>
        <v/>
      </c>
      <c r="AV1207" s="106" t="str">
        <f t="shared" si="412"/>
        <v/>
      </c>
    </row>
    <row r="1208" spans="4:48">
      <c r="D1208" s="159">
        <v>1201</v>
      </c>
      <c r="F1208" s="159" t="str">
        <f t="shared" ref="F1208:J1217" si="418">IF($C$5=0,IF($D1208&gt;$A$5,"",INDIRECT(CONCATENATE("B",RANDBETWEEN(11,$D$5)))),IF($D1208&gt;$A$5,"",$C$3*INDIRECT(CONCATENATE("B",RANDBETWEEN(11,$D$5)))))</f>
        <v/>
      </c>
      <c r="G1208" s="159" t="str">
        <f t="shared" si="418"/>
        <v/>
      </c>
      <c r="H1208" s="159" t="str">
        <f t="shared" si="418"/>
        <v/>
      </c>
      <c r="I1208" s="159" t="str">
        <f t="shared" si="418"/>
        <v/>
      </c>
      <c r="J1208" s="159" t="str">
        <f t="shared" si="418"/>
        <v/>
      </c>
      <c r="K1208" s="292"/>
      <c r="L1208" s="292"/>
      <c r="AC1208" s="300" t="str">
        <f t="shared" si="401"/>
        <v/>
      </c>
      <c r="AD1208" s="300" t="str">
        <f t="shared" si="400"/>
        <v/>
      </c>
      <c r="AE1208" s="300" t="str">
        <f t="shared" si="398"/>
        <v/>
      </c>
      <c r="AF1208" s="300" t="str">
        <f t="shared" si="399"/>
        <v/>
      </c>
      <c r="AI1208" s="63" t="str">
        <f t="shared" si="402"/>
        <v/>
      </c>
      <c r="AJ1208" s="106" t="str">
        <f t="shared" si="403"/>
        <v/>
      </c>
      <c r="AK1208" s="106" t="str">
        <f t="shared" si="404"/>
        <v/>
      </c>
      <c r="AL1208" s="106" t="str">
        <f t="shared" si="405"/>
        <v/>
      </c>
      <c r="AM1208" s="106" t="str">
        <f t="shared" si="406"/>
        <v/>
      </c>
      <c r="AN1208" s="106" t="str">
        <f t="shared" si="407"/>
        <v/>
      </c>
      <c r="AR1208" s="106" t="str">
        <f t="shared" si="408"/>
        <v/>
      </c>
      <c r="AS1208" s="106" t="str">
        <f t="shared" si="409"/>
        <v/>
      </c>
      <c r="AT1208" s="106" t="str">
        <f t="shared" si="410"/>
        <v/>
      </c>
      <c r="AU1208" s="106" t="str">
        <f t="shared" si="411"/>
        <v/>
      </c>
      <c r="AV1208" s="106" t="str">
        <f t="shared" si="412"/>
        <v/>
      </c>
    </row>
    <row r="1209" spans="4:48">
      <c r="D1209" s="159">
        <v>1202</v>
      </c>
      <c r="F1209" s="159" t="str">
        <f t="shared" si="418"/>
        <v/>
      </c>
      <c r="G1209" s="159" t="str">
        <f t="shared" si="418"/>
        <v/>
      </c>
      <c r="H1209" s="159" t="str">
        <f t="shared" si="418"/>
        <v/>
      </c>
      <c r="I1209" s="159" t="str">
        <f t="shared" si="418"/>
        <v/>
      </c>
      <c r="J1209" s="159" t="str">
        <f t="shared" si="418"/>
        <v/>
      </c>
      <c r="K1209" s="292"/>
      <c r="L1209" s="292"/>
      <c r="AC1209" s="300" t="str">
        <f t="shared" si="401"/>
        <v/>
      </c>
      <c r="AD1209" s="300" t="str">
        <f t="shared" si="400"/>
        <v/>
      </c>
      <c r="AE1209" s="300" t="str">
        <f t="shared" si="398"/>
        <v/>
      </c>
      <c r="AF1209" s="300" t="str">
        <f t="shared" si="399"/>
        <v/>
      </c>
      <c r="AI1209" s="63" t="str">
        <f t="shared" si="402"/>
        <v/>
      </c>
      <c r="AJ1209" s="106" t="str">
        <f t="shared" si="403"/>
        <v/>
      </c>
      <c r="AK1209" s="106" t="str">
        <f t="shared" si="404"/>
        <v/>
      </c>
      <c r="AL1209" s="106" t="str">
        <f t="shared" si="405"/>
        <v/>
      </c>
      <c r="AM1209" s="106" t="str">
        <f t="shared" si="406"/>
        <v/>
      </c>
      <c r="AN1209" s="106" t="str">
        <f t="shared" si="407"/>
        <v/>
      </c>
      <c r="AR1209" s="106" t="str">
        <f t="shared" si="408"/>
        <v/>
      </c>
      <c r="AS1209" s="106" t="str">
        <f t="shared" si="409"/>
        <v/>
      </c>
      <c r="AT1209" s="106" t="str">
        <f t="shared" si="410"/>
        <v/>
      </c>
      <c r="AU1209" s="106" t="str">
        <f t="shared" si="411"/>
        <v/>
      </c>
      <c r="AV1209" s="106" t="str">
        <f t="shared" si="412"/>
        <v/>
      </c>
    </row>
    <row r="1210" spans="4:48">
      <c r="D1210" s="159">
        <v>1203</v>
      </c>
      <c r="F1210" s="159" t="str">
        <f t="shared" si="418"/>
        <v/>
      </c>
      <c r="G1210" s="159" t="str">
        <f t="shared" si="418"/>
        <v/>
      </c>
      <c r="H1210" s="159" t="str">
        <f t="shared" si="418"/>
        <v/>
      </c>
      <c r="I1210" s="159" t="str">
        <f t="shared" si="418"/>
        <v/>
      </c>
      <c r="J1210" s="159" t="str">
        <f t="shared" si="418"/>
        <v/>
      </c>
      <c r="K1210" s="292"/>
      <c r="L1210" s="292"/>
      <c r="AC1210" s="300" t="str">
        <f t="shared" si="401"/>
        <v/>
      </c>
      <c r="AD1210" s="300" t="str">
        <f t="shared" si="400"/>
        <v/>
      </c>
      <c r="AE1210" s="300" t="str">
        <f t="shared" si="398"/>
        <v/>
      </c>
      <c r="AF1210" s="300" t="str">
        <f t="shared" si="399"/>
        <v/>
      </c>
      <c r="AI1210" s="63" t="str">
        <f t="shared" si="402"/>
        <v/>
      </c>
      <c r="AJ1210" s="106" t="str">
        <f t="shared" si="403"/>
        <v/>
      </c>
      <c r="AK1210" s="106" t="str">
        <f t="shared" si="404"/>
        <v/>
      </c>
      <c r="AL1210" s="106" t="str">
        <f t="shared" si="405"/>
        <v/>
      </c>
      <c r="AM1210" s="106" t="str">
        <f t="shared" si="406"/>
        <v/>
      </c>
      <c r="AN1210" s="106" t="str">
        <f t="shared" si="407"/>
        <v/>
      </c>
      <c r="AR1210" s="106" t="str">
        <f t="shared" si="408"/>
        <v/>
      </c>
      <c r="AS1210" s="106" t="str">
        <f t="shared" si="409"/>
        <v/>
      </c>
      <c r="AT1210" s="106" t="str">
        <f t="shared" si="410"/>
        <v/>
      </c>
      <c r="AU1210" s="106" t="str">
        <f t="shared" si="411"/>
        <v/>
      </c>
      <c r="AV1210" s="106" t="str">
        <f t="shared" si="412"/>
        <v/>
      </c>
    </row>
    <row r="1211" spans="4:48">
      <c r="D1211" s="159">
        <v>1204</v>
      </c>
      <c r="F1211" s="159" t="str">
        <f t="shared" si="418"/>
        <v/>
      </c>
      <c r="G1211" s="159" t="str">
        <f t="shared" si="418"/>
        <v/>
      </c>
      <c r="H1211" s="159" t="str">
        <f t="shared" si="418"/>
        <v/>
      </c>
      <c r="I1211" s="159" t="str">
        <f t="shared" si="418"/>
        <v/>
      </c>
      <c r="J1211" s="159" t="str">
        <f t="shared" si="418"/>
        <v/>
      </c>
      <c r="K1211" s="292"/>
      <c r="L1211" s="292"/>
      <c r="AC1211" s="300" t="str">
        <f t="shared" si="401"/>
        <v/>
      </c>
      <c r="AD1211" s="300" t="str">
        <f t="shared" si="400"/>
        <v/>
      </c>
      <c r="AE1211" s="300" t="str">
        <f t="shared" si="398"/>
        <v/>
      </c>
      <c r="AF1211" s="300" t="str">
        <f t="shared" si="399"/>
        <v/>
      </c>
      <c r="AI1211" s="63" t="str">
        <f t="shared" si="402"/>
        <v/>
      </c>
      <c r="AJ1211" s="106" t="str">
        <f t="shared" si="403"/>
        <v/>
      </c>
      <c r="AK1211" s="106" t="str">
        <f t="shared" si="404"/>
        <v/>
      </c>
      <c r="AL1211" s="106" t="str">
        <f t="shared" si="405"/>
        <v/>
      </c>
      <c r="AM1211" s="106" t="str">
        <f t="shared" si="406"/>
        <v/>
      </c>
      <c r="AN1211" s="106" t="str">
        <f t="shared" si="407"/>
        <v/>
      </c>
      <c r="AR1211" s="106" t="str">
        <f t="shared" si="408"/>
        <v/>
      </c>
      <c r="AS1211" s="106" t="str">
        <f t="shared" si="409"/>
        <v/>
      </c>
      <c r="AT1211" s="106" t="str">
        <f t="shared" si="410"/>
        <v/>
      </c>
      <c r="AU1211" s="106" t="str">
        <f t="shared" si="411"/>
        <v/>
      </c>
      <c r="AV1211" s="106" t="str">
        <f t="shared" si="412"/>
        <v/>
      </c>
    </row>
    <row r="1212" spans="4:48">
      <c r="D1212" s="159">
        <v>1205</v>
      </c>
      <c r="F1212" s="159" t="str">
        <f t="shared" si="418"/>
        <v/>
      </c>
      <c r="G1212" s="159" t="str">
        <f t="shared" si="418"/>
        <v/>
      </c>
      <c r="H1212" s="159" t="str">
        <f t="shared" si="418"/>
        <v/>
      </c>
      <c r="I1212" s="159" t="str">
        <f t="shared" si="418"/>
        <v/>
      </c>
      <c r="J1212" s="159" t="str">
        <f t="shared" si="418"/>
        <v/>
      </c>
      <c r="K1212" s="292"/>
      <c r="L1212" s="292"/>
      <c r="AC1212" s="300" t="str">
        <f t="shared" si="401"/>
        <v/>
      </c>
      <c r="AD1212" s="300" t="str">
        <f t="shared" si="400"/>
        <v/>
      </c>
      <c r="AE1212" s="300" t="str">
        <f t="shared" si="398"/>
        <v/>
      </c>
      <c r="AF1212" s="300" t="str">
        <f t="shared" si="399"/>
        <v/>
      </c>
      <c r="AI1212" s="63" t="str">
        <f t="shared" si="402"/>
        <v/>
      </c>
      <c r="AJ1212" s="106" t="str">
        <f t="shared" si="403"/>
        <v/>
      </c>
      <c r="AK1212" s="106" t="str">
        <f t="shared" si="404"/>
        <v/>
      </c>
      <c r="AL1212" s="106" t="str">
        <f t="shared" si="405"/>
        <v/>
      </c>
      <c r="AM1212" s="106" t="str">
        <f t="shared" si="406"/>
        <v/>
      </c>
      <c r="AN1212" s="106" t="str">
        <f t="shared" si="407"/>
        <v/>
      </c>
      <c r="AR1212" s="106" t="str">
        <f t="shared" si="408"/>
        <v/>
      </c>
      <c r="AS1212" s="106" t="str">
        <f t="shared" si="409"/>
        <v/>
      </c>
      <c r="AT1212" s="106" t="str">
        <f t="shared" si="410"/>
        <v/>
      </c>
      <c r="AU1212" s="106" t="str">
        <f t="shared" si="411"/>
        <v/>
      </c>
      <c r="AV1212" s="106" t="str">
        <f t="shared" si="412"/>
        <v/>
      </c>
    </row>
    <row r="1213" spans="4:48">
      <c r="D1213" s="159">
        <v>1206</v>
      </c>
      <c r="F1213" s="159" t="str">
        <f t="shared" si="418"/>
        <v/>
      </c>
      <c r="G1213" s="159" t="str">
        <f t="shared" si="418"/>
        <v/>
      </c>
      <c r="H1213" s="159" t="str">
        <f t="shared" si="418"/>
        <v/>
      </c>
      <c r="I1213" s="159" t="str">
        <f t="shared" si="418"/>
        <v/>
      </c>
      <c r="J1213" s="159" t="str">
        <f t="shared" si="418"/>
        <v/>
      </c>
      <c r="K1213" s="292"/>
      <c r="L1213" s="292"/>
      <c r="AC1213" s="300" t="str">
        <f t="shared" si="401"/>
        <v/>
      </c>
      <c r="AD1213" s="300" t="str">
        <f t="shared" si="400"/>
        <v/>
      </c>
      <c r="AE1213" s="300" t="str">
        <f t="shared" si="398"/>
        <v/>
      </c>
      <c r="AF1213" s="300" t="str">
        <f t="shared" si="399"/>
        <v/>
      </c>
      <c r="AI1213" s="63" t="str">
        <f t="shared" si="402"/>
        <v/>
      </c>
      <c r="AJ1213" s="106" t="str">
        <f t="shared" si="403"/>
        <v/>
      </c>
      <c r="AK1213" s="106" t="str">
        <f t="shared" si="404"/>
        <v/>
      </c>
      <c r="AL1213" s="106" t="str">
        <f t="shared" si="405"/>
        <v/>
      </c>
      <c r="AM1213" s="106" t="str">
        <f t="shared" si="406"/>
        <v/>
      </c>
      <c r="AN1213" s="106" t="str">
        <f t="shared" si="407"/>
        <v/>
      </c>
      <c r="AR1213" s="106" t="str">
        <f t="shared" si="408"/>
        <v/>
      </c>
      <c r="AS1213" s="106" t="str">
        <f t="shared" si="409"/>
        <v/>
      </c>
      <c r="AT1213" s="106" t="str">
        <f t="shared" si="410"/>
        <v/>
      </c>
      <c r="AU1213" s="106" t="str">
        <f t="shared" si="411"/>
        <v/>
      </c>
      <c r="AV1213" s="106" t="str">
        <f t="shared" si="412"/>
        <v/>
      </c>
    </row>
    <row r="1214" spans="4:48">
      <c r="D1214" s="159">
        <v>1207</v>
      </c>
      <c r="F1214" s="159" t="str">
        <f t="shared" si="418"/>
        <v/>
      </c>
      <c r="G1214" s="159" t="str">
        <f t="shared" si="418"/>
        <v/>
      </c>
      <c r="H1214" s="159" t="str">
        <f t="shared" si="418"/>
        <v/>
      </c>
      <c r="I1214" s="159" t="str">
        <f t="shared" si="418"/>
        <v/>
      </c>
      <c r="J1214" s="159" t="str">
        <f t="shared" si="418"/>
        <v/>
      </c>
      <c r="K1214" s="292"/>
      <c r="L1214" s="292"/>
      <c r="AC1214" s="300" t="str">
        <f t="shared" si="401"/>
        <v/>
      </c>
      <c r="AD1214" s="300" t="str">
        <f t="shared" si="400"/>
        <v/>
      </c>
      <c r="AE1214" s="300" t="str">
        <f t="shared" si="398"/>
        <v/>
      </c>
      <c r="AF1214" s="300" t="str">
        <f t="shared" si="399"/>
        <v/>
      </c>
      <c r="AI1214" s="63" t="str">
        <f t="shared" si="402"/>
        <v/>
      </c>
      <c r="AJ1214" s="106" t="str">
        <f t="shared" si="403"/>
        <v/>
      </c>
      <c r="AK1214" s="106" t="str">
        <f t="shared" si="404"/>
        <v/>
      </c>
      <c r="AL1214" s="106" t="str">
        <f t="shared" si="405"/>
        <v/>
      </c>
      <c r="AM1214" s="106" t="str">
        <f t="shared" si="406"/>
        <v/>
      </c>
      <c r="AN1214" s="106" t="str">
        <f t="shared" si="407"/>
        <v/>
      </c>
      <c r="AR1214" s="106" t="str">
        <f t="shared" si="408"/>
        <v/>
      </c>
      <c r="AS1214" s="106" t="str">
        <f t="shared" si="409"/>
        <v/>
      </c>
      <c r="AT1214" s="106" t="str">
        <f t="shared" si="410"/>
        <v/>
      </c>
      <c r="AU1214" s="106" t="str">
        <f t="shared" si="411"/>
        <v/>
      </c>
      <c r="AV1214" s="106" t="str">
        <f t="shared" si="412"/>
        <v/>
      </c>
    </row>
    <row r="1215" spans="4:48">
      <c r="D1215" s="159">
        <v>1208</v>
      </c>
      <c r="F1215" s="159" t="str">
        <f t="shared" si="418"/>
        <v/>
      </c>
      <c r="G1215" s="159" t="str">
        <f t="shared" si="418"/>
        <v/>
      </c>
      <c r="H1215" s="159" t="str">
        <f t="shared" si="418"/>
        <v/>
      </c>
      <c r="I1215" s="159" t="str">
        <f t="shared" si="418"/>
        <v/>
      </c>
      <c r="J1215" s="159" t="str">
        <f t="shared" si="418"/>
        <v/>
      </c>
      <c r="K1215" s="292"/>
      <c r="L1215" s="292"/>
      <c r="AC1215" s="300" t="str">
        <f t="shared" si="401"/>
        <v/>
      </c>
      <c r="AD1215" s="300" t="str">
        <f t="shared" si="400"/>
        <v/>
      </c>
      <c r="AE1215" s="300" t="str">
        <f t="shared" si="398"/>
        <v/>
      </c>
      <c r="AF1215" s="300" t="str">
        <f t="shared" si="399"/>
        <v/>
      </c>
      <c r="AI1215" s="63" t="str">
        <f t="shared" si="402"/>
        <v/>
      </c>
      <c r="AJ1215" s="106" t="str">
        <f t="shared" si="403"/>
        <v/>
      </c>
      <c r="AK1215" s="106" t="str">
        <f t="shared" si="404"/>
        <v/>
      </c>
      <c r="AL1215" s="106" t="str">
        <f t="shared" si="405"/>
        <v/>
      </c>
      <c r="AM1215" s="106" t="str">
        <f t="shared" si="406"/>
        <v/>
      </c>
      <c r="AN1215" s="106" t="str">
        <f t="shared" si="407"/>
        <v/>
      </c>
      <c r="AR1215" s="106" t="str">
        <f t="shared" si="408"/>
        <v/>
      </c>
      <c r="AS1215" s="106" t="str">
        <f t="shared" si="409"/>
        <v/>
      </c>
      <c r="AT1215" s="106" t="str">
        <f t="shared" si="410"/>
        <v/>
      </c>
      <c r="AU1215" s="106" t="str">
        <f t="shared" si="411"/>
        <v/>
      </c>
      <c r="AV1215" s="106" t="str">
        <f t="shared" si="412"/>
        <v/>
      </c>
    </row>
    <row r="1216" spans="4:48">
      <c r="D1216" s="159">
        <v>1209</v>
      </c>
      <c r="F1216" s="159" t="str">
        <f t="shared" si="418"/>
        <v/>
      </c>
      <c r="G1216" s="159" t="str">
        <f t="shared" si="418"/>
        <v/>
      </c>
      <c r="H1216" s="159" t="str">
        <f t="shared" si="418"/>
        <v/>
      </c>
      <c r="I1216" s="159" t="str">
        <f t="shared" si="418"/>
        <v/>
      </c>
      <c r="J1216" s="159" t="str">
        <f t="shared" si="418"/>
        <v/>
      </c>
      <c r="K1216" s="292"/>
      <c r="L1216" s="292"/>
      <c r="AC1216" s="300" t="str">
        <f t="shared" si="401"/>
        <v/>
      </c>
      <c r="AD1216" s="300" t="str">
        <f t="shared" si="400"/>
        <v/>
      </c>
      <c r="AE1216" s="300" t="str">
        <f t="shared" si="398"/>
        <v/>
      </c>
      <c r="AF1216" s="300" t="str">
        <f t="shared" si="399"/>
        <v/>
      </c>
      <c r="AI1216" s="63" t="str">
        <f t="shared" si="402"/>
        <v/>
      </c>
      <c r="AJ1216" s="106" t="str">
        <f t="shared" si="403"/>
        <v/>
      </c>
      <c r="AK1216" s="106" t="str">
        <f t="shared" si="404"/>
        <v/>
      </c>
      <c r="AL1216" s="106" t="str">
        <f t="shared" si="405"/>
        <v/>
      </c>
      <c r="AM1216" s="106" t="str">
        <f t="shared" si="406"/>
        <v/>
      </c>
      <c r="AN1216" s="106" t="str">
        <f t="shared" si="407"/>
        <v/>
      </c>
      <c r="AR1216" s="106" t="str">
        <f t="shared" si="408"/>
        <v/>
      </c>
      <c r="AS1216" s="106" t="str">
        <f t="shared" si="409"/>
        <v/>
      </c>
      <c r="AT1216" s="106" t="str">
        <f t="shared" si="410"/>
        <v/>
      </c>
      <c r="AU1216" s="106" t="str">
        <f t="shared" si="411"/>
        <v/>
      </c>
      <c r="AV1216" s="106" t="str">
        <f t="shared" si="412"/>
        <v/>
      </c>
    </row>
    <row r="1217" spans="4:48">
      <c r="D1217" s="159">
        <v>1210</v>
      </c>
      <c r="F1217" s="159" t="str">
        <f t="shared" si="418"/>
        <v/>
      </c>
      <c r="G1217" s="159" t="str">
        <f t="shared" si="418"/>
        <v/>
      </c>
      <c r="H1217" s="159" t="str">
        <f t="shared" si="418"/>
        <v/>
      </c>
      <c r="I1217" s="159" t="str">
        <f t="shared" si="418"/>
        <v/>
      </c>
      <c r="J1217" s="159" t="str">
        <f t="shared" si="418"/>
        <v/>
      </c>
      <c r="K1217" s="292"/>
      <c r="L1217" s="292"/>
      <c r="AC1217" s="300" t="str">
        <f t="shared" si="401"/>
        <v/>
      </c>
      <c r="AD1217" s="300" t="str">
        <f t="shared" si="400"/>
        <v/>
      </c>
      <c r="AE1217" s="300" t="str">
        <f t="shared" si="398"/>
        <v/>
      </c>
      <c r="AF1217" s="300" t="str">
        <f t="shared" si="399"/>
        <v/>
      </c>
      <c r="AI1217" s="63" t="str">
        <f t="shared" si="402"/>
        <v/>
      </c>
      <c r="AJ1217" s="106" t="str">
        <f t="shared" si="403"/>
        <v/>
      </c>
      <c r="AK1217" s="106" t="str">
        <f t="shared" si="404"/>
        <v/>
      </c>
      <c r="AL1217" s="106" t="str">
        <f t="shared" si="405"/>
        <v/>
      </c>
      <c r="AM1217" s="106" t="str">
        <f t="shared" si="406"/>
        <v/>
      </c>
      <c r="AN1217" s="106" t="str">
        <f t="shared" si="407"/>
        <v/>
      </c>
      <c r="AR1217" s="106" t="str">
        <f t="shared" si="408"/>
        <v/>
      </c>
      <c r="AS1217" s="106" t="str">
        <f t="shared" si="409"/>
        <v/>
      </c>
      <c r="AT1217" s="106" t="str">
        <f t="shared" si="410"/>
        <v/>
      </c>
      <c r="AU1217" s="106" t="str">
        <f t="shared" si="411"/>
        <v/>
      </c>
      <c r="AV1217" s="106" t="str">
        <f t="shared" si="412"/>
        <v/>
      </c>
    </row>
    <row r="1218" spans="4:48">
      <c r="D1218" s="159">
        <v>1211</v>
      </c>
      <c r="F1218" s="159" t="str">
        <f t="shared" ref="F1218:J1227" si="419">IF($C$5=0,IF($D1218&gt;$A$5,"",INDIRECT(CONCATENATE("B",RANDBETWEEN(11,$D$5)))),IF($D1218&gt;$A$5,"",$C$3*INDIRECT(CONCATENATE("B",RANDBETWEEN(11,$D$5)))))</f>
        <v/>
      </c>
      <c r="G1218" s="159" t="str">
        <f t="shared" si="419"/>
        <v/>
      </c>
      <c r="H1218" s="159" t="str">
        <f t="shared" si="419"/>
        <v/>
      </c>
      <c r="I1218" s="159" t="str">
        <f t="shared" si="419"/>
        <v/>
      </c>
      <c r="J1218" s="159" t="str">
        <f t="shared" si="419"/>
        <v/>
      </c>
      <c r="K1218" s="292"/>
      <c r="L1218" s="292"/>
      <c r="AC1218" s="300" t="str">
        <f t="shared" si="401"/>
        <v/>
      </c>
      <c r="AD1218" s="300" t="str">
        <f t="shared" si="400"/>
        <v/>
      </c>
      <c r="AE1218" s="300" t="str">
        <f t="shared" ref="AE1218:AE1281" si="420">IF(AC1218="","",NORMDIST(AD1218,$AB$3,$Z$3,FALSE))</f>
        <v/>
      </c>
      <c r="AF1218" s="300" t="str">
        <f t="shared" ref="AF1218:AF1281" si="421">IF(AC1218="","",NORMDIST(AD1218,$AB$3,$Z$3,TRUE))</f>
        <v/>
      </c>
      <c r="AI1218" s="63" t="str">
        <f t="shared" si="402"/>
        <v/>
      </c>
      <c r="AJ1218" s="106" t="str">
        <f t="shared" si="403"/>
        <v/>
      </c>
      <c r="AK1218" s="106" t="str">
        <f t="shared" si="404"/>
        <v/>
      </c>
      <c r="AL1218" s="106" t="str">
        <f t="shared" si="405"/>
        <v/>
      </c>
      <c r="AM1218" s="106" t="str">
        <f t="shared" si="406"/>
        <v/>
      </c>
      <c r="AN1218" s="106" t="str">
        <f t="shared" si="407"/>
        <v/>
      </c>
      <c r="AR1218" s="106" t="str">
        <f t="shared" si="408"/>
        <v/>
      </c>
      <c r="AS1218" s="106" t="str">
        <f t="shared" si="409"/>
        <v/>
      </c>
      <c r="AT1218" s="106" t="str">
        <f t="shared" si="410"/>
        <v/>
      </c>
      <c r="AU1218" s="106" t="str">
        <f t="shared" si="411"/>
        <v/>
      </c>
      <c r="AV1218" s="106" t="str">
        <f t="shared" si="412"/>
        <v/>
      </c>
    </row>
    <row r="1219" spans="4:48">
      <c r="D1219" s="159">
        <v>1212</v>
      </c>
      <c r="F1219" s="159" t="str">
        <f t="shared" si="419"/>
        <v/>
      </c>
      <c r="G1219" s="159" t="str">
        <f t="shared" si="419"/>
        <v/>
      </c>
      <c r="H1219" s="159" t="str">
        <f t="shared" si="419"/>
        <v/>
      </c>
      <c r="I1219" s="159" t="str">
        <f t="shared" si="419"/>
        <v/>
      </c>
      <c r="J1219" s="159" t="str">
        <f t="shared" si="419"/>
        <v/>
      </c>
      <c r="K1219" s="292"/>
      <c r="L1219" s="292"/>
      <c r="AC1219" s="300" t="str">
        <f t="shared" si="401"/>
        <v/>
      </c>
      <c r="AD1219" s="300" t="str">
        <f t="shared" ref="AD1219:AD1282" si="422">IF($C$5=0,IF(AC1219="","",LARGE($B$11:$B$2010,$AC1219)),IF(AC1219="","",LARGE($B$11:$B$2010,$AC1219)*$C$3))</f>
        <v/>
      </c>
      <c r="AE1219" s="300" t="str">
        <f t="shared" si="420"/>
        <v/>
      </c>
      <c r="AF1219" s="300" t="str">
        <f t="shared" si="421"/>
        <v/>
      </c>
      <c r="AI1219" s="63" t="str">
        <f t="shared" si="402"/>
        <v/>
      </c>
      <c r="AJ1219" s="106" t="str">
        <f t="shared" si="403"/>
        <v/>
      </c>
      <c r="AK1219" s="106" t="str">
        <f t="shared" si="404"/>
        <v/>
      </c>
      <c r="AL1219" s="106" t="str">
        <f t="shared" si="405"/>
        <v/>
      </c>
      <c r="AM1219" s="106" t="str">
        <f t="shared" si="406"/>
        <v/>
      </c>
      <c r="AN1219" s="106" t="str">
        <f t="shared" si="407"/>
        <v/>
      </c>
      <c r="AR1219" s="106" t="str">
        <f t="shared" si="408"/>
        <v/>
      </c>
      <c r="AS1219" s="106" t="str">
        <f t="shared" si="409"/>
        <v/>
      </c>
      <c r="AT1219" s="106" t="str">
        <f t="shared" si="410"/>
        <v/>
      </c>
      <c r="AU1219" s="106" t="str">
        <f t="shared" si="411"/>
        <v/>
      </c>
      <c r="AV1219" s="106" t="str">
        <f t="shared" si="412"/>
        <v/>
      </c>
    </row>
    <row r="1220" spans="4:48">
      <c r="D1220" s="159">
        <v>1213</v>
      </c>
      <c r="F1220" s="159" t="str">
        <f t="shared" si="419"/>
        <v/>
      </c>
      <c r="G1220" s="159" t="str">
        <f t="shared" si="419"/>
        <v/>
      </c>
      <c r="H1220" s="159" t="str">
        <f t="shared" si="419"/>
        <v/>
      </c>
      <c r="I1220" s="159" t="str">
        <f t="shared" si="419"/>
        <v/>
      </c>
      <c r="J1220" s="159" t="str">
        <f t="shared" si="419"/>
        <v/>
      </c>
      <c r="K1220" s="292"/>
      <c r="L1220" s="292"/>
      <c r="AC1220" s="300" t="str">
        <f t="shared" ref="AC1220:AC1283" si="423">IF(ISNUMBER(AC1219),IF(AC1219&gt;1,AC1219-1,""),"")</f>
        <v/>
      </c>
      <c r="AD1220" s="300" t="str">
        <f t="shared" si="422"/>
        <v/>
      </c>
      <c r="AE1220" s="300" t="str">
        <f t="shared" si="420"/>
        <v/>
      </c>
      <c r="AF1220" s="300" t="str">
        <f t="shared" si="421"/>
        <v/>
      </c>
      <c r="AI1220" s="63" t="str">
        <f t="shared" ref="AI1220:AI1283" si="424">IF(ISNUMBER(AJ1220),AI1219+1,"")</f>
        <v/>
      </c>
      <c r="AJ1220" s="106" t="str">
        <f t="shared" ref="AJ1220:AJ1283" si="425">IF($C$5=1,AJ1219,IF(ISNUMBER(F1225),(F1225+1)*AJ1219,""))</f>
        <v/>
      </c>
      <c r="AK1220" s="106" t="str">
        <f t="shared" ref="AK1220:AK1283" si="426">IF($C$5=1,AK1219,IF(ISNUMBER(G1225),(G1225+1)*AK1219,""))</f>
        <v/>
      </c>
      <c r="AL1220" s="106" t="str">
        <f t="shared" ref="AL1220:AL1283" si="427">IF($C$5=1,AL1219,IF(ISNUMBER(H1225),(H1225+1)*AL1219,""))</f>
        <v/>
      </c>
      <c r="AM1220" s="106" t="str">
        <f t="shared" ref="AM1220:AM1283" si="428">IF($C$5=1,AM1219,IF(ISNUMBER(I1225),(I1225+1)*AM1219,""))</f>
        <v/>
      </c>
      <c r="AN1220" s="106" t="str">
        <f t="shared" ref="AN1220:AN1283" si="429">IF($C$5=1,AN1219,IF(ISNUMBER(J1225),(J1225+1)*AN1219,""))</f>
        <v/>
      </c>
      <c r="AR1220" s="106" t="str">
        <f t="shared" ref="AR1220:AR1283" si="430">IF(ISNUMBER(F1225),(F1225+AR1219),"")</f>
        <v/>
      </c>
      <c r="AS1220" s="106" t="str">
        <f t="shared" ref="AS1220:AS1283" si="431">IF(ISNUMBER(G1225),(G1225+AS1219),"")</f>
        <v/>
      </c>
      <c r="AT1220" s="106" t="str">
        <f t="shared" ref="AT1220:AT1283" si="432">IF(ISNUMBER(H1225),(H1225+AT1219),"")</f>
        <v/>
      </c>
      <c r="AU1220" s="106" t="str">
        <f t="shared" ref="AU1220:AU1283" si="433">IF(ISNUMBER(I1225),(I1225+AU1219),"")</f>
        <v/>
      </c>
      <c r="AV1220" s="106" t="str">
        <f t="shared" ref="AV1220:AV1283" si="434">IF(ISNUMBER(J1225),(J1225+AV1219),"")</f>
        <v/>
      </c>
    </row>
    <row r="1221" spans="4:48">
      <c r="D1221" s="159">
        <v>1214</v>
      </c>
      <c r="F1221" s="159" t="str">
        <f t="shared" si="419"/>
        <v/>
      </c>
      <c r="G1221" s="159" t="str">
        <f t="shared" si="419"/>
        <v/>
      </c>
      <c r="H1221" s="159" t="str">
        <f t="shared" si="419"/>
        <v/>
      </c>
      <c r="I1221" s="159" t="str">
        <f t="shared" si="419"/>
        <v/>
      </c>
      <c r="J1221" s="159" t="str">
        <f t="shared" si="419"/>
        <v/>
      </c>
      <c r="K1221" s="292"/>
      <c r="L1221" s="292"/>
      <c r="AC1221" s="300" t="str">
        <f t="shared" si="423"/>
        <v/>
      </c>
      <c r="AD1221" s="300" t="str">
        <f t="shared" si="422"/>
        <v/>
      </c>
      <c r="AE1221" s="300" t="str">
        <f t="shared" si="420"/>
        <v/>
      </c>
      <c r="AF1221" s="300" t="str">
        <f t="shared" si="421"/>
        <v/>
      </c>
      <c r="AI1221" s="63" t="str">
        <f t="shared" si="424"/>
        <v/>
      </c>
      <c r="AJ1221" s="106" t="str">
        <f t="shared" si="425"/>
        <v/>
      </c>
      <c r="AK1221" s="106" t="str">
        <f t="shared" si="426"/>
        <v/>
      </c>
      <c r="AL1221" s="106" t="str">
        <f t="shared" si="427"/>
        <v/>
      </c>
      <c r="AM1221" s="106" t="str">
        <f t="shared" si="428"/>
        <v/>
      </c>
      <c r="AN1221" s="106" t="str">
        <f t="shared" si="429"/>
        <v/>
      </c>
      <c r="AR1221" s="106" t="str">
        <f t="shared" si="430"/>
        <v/>
      </c>
      <c r="AS1221" s="106" t="str">
        <f t="shared" si="431"/>
        <v/>
      </c>
      <c r="AT1221" s="106" t="str">
        <f t="shared" si="432"/>
        <v/>
      </c>
      <c r="AU1221" s="106" t="str">
        <f t="shared" si="433"/>
        <v/>
      </c>
      <c r="AV1221" s="106" t="str">
        <f t="shared" si="434"/>
        <v/>
      </c>
    </row>
    <row r="1222" spans="4:48">
      <c r="D1222" s="159">
        <v>1215</v>
      </c>
      <c r="F1222" s="159" t="str">
        <f t="shared" si="419"/>
        <v/>
      </c>
      <c r="G1222" s="159" t="str">
        <f t="shared" si="419"/>
        <v/>
      </c>
      <c r="H1222" s="159" t="str">
        <f t="shared" si="419"/>
        <v/>
      </c>
      <c r="I1222" s="159" t="str">
        <f t="shared" si="419"/>
        <v/>
      </c>
      <c r="J1222" s="159" t="str">
        <f t="shared" si="419"/>
        <v/>
      </c>
      <c r="K1222" s="292"/>
      <c r="L1222" s="292"/>
      <c r="AC1222" s="300" t="str">
        <f t="shared" si="423"/>
        <v/>
      </c>
      <c r="AD1222" s="300" t="str">
        <f t="shared" si="422"/>
        <v/>
      </c>
      <c r="AE1222" s="300" t="str">
        <f t="shared" si="420"/>
        <v/>
      </c>
      <c r="AF1222" s="300" t="str">
        <f t="shared" si="421"/>
        <v/>
      </c>
      <c r="AI1222" s="63" t="str">
        <f t="shared" si="424"/>
        <v/>
      </c>
      <c r="AJ1222" s="106" t="str">
        <f t="shared" si="425"/>
        <v/>
      </c>
      <c r="AK1222" s="106" t="str">
        <f t="shared" si="426"/>
        <v/>
      </c>
      <c r="AL1222" s="106" t="str">
        <f t="shared" si="427"/>
        <v/>
      </c>
      <c r="AM1222" s="106" t="str">
        <f t="shared" si="428"/>
        <v/>
      </c>
      <c r="AN1222" s="106" t="str">
        <f t="shared" si="429"/>
        <v/>
      </c>
      <c r="AR1222" s="106" t="str">
        <f t="shared" si="430"/>
        <v/>
      </c>
      <c r="AS1222" s="106" t="str">
        <f t="shared" si="431"/>
        <v/>
      </c>
      <c r="AT1222" s="106" t="str">
        <f t="shared" si="432"/>
        <v/>
      </c>
      <c r="AU1222" s="106" t="str">
        <f t="shared" si="433"/>
        <v/>
      </c>
      <c r="AV1222" s="106" t="str">
        <f t="shared" si="434"/>
        <v/>
      </c>
    </row>
    <row r="1223" spans="4:48">
      <c r="D1223" s="159">
        <v>1216</v>
      </c>
      <c r="F1223" s="159" t="str">
        <f t="shared" si="419"/>
        <v/>
      </c>
      <c r="G1223" s="159" t="str">
        <f t="shared" si="419"/>
        <v/>
      </c>
      <c r="H1223" s="159" t="str">
        <f t="shared" si="419"/>
        <v/>
      </c>
      <c r="I1223" s="159" t="str">
        <f t="shared" si="419"/>
        <v/>
      </c>
      <c r="J1223" s="159" t="str">
        <f t="shared" si="419"/>
        <v/>
      </c>
      <c r="K1223" s="292"/>
      <c r="L1223" s="292"/>
      <c r="AC1223" s="300" t="str">
        <f t="shared" si="423"/>
        <v/>
      </c>
      <c r="AD1223" s="300" t="str">
        <f t="shared" si="422"/>
        <v/>
      </c>
      <c r="AE1223" s="300" t="str">
        <f t="shared" si="420"/>
        <v/>
      </c>
      <c r="AF1223" s="300" t="str">
        <f t="shared" si="421"/>
        <v/>
      </c>
      <c r="AI1223" s="63" t="str">
        <f t="shared" si="424"/>
        <v/>
      </c>
      <c r="AJ1223" s="106" t="str">
        <f t="shared" si="425"/>
        <v/>
      </c>
      <c r="AK1223" s="106" t="str">
        <f t="shared" si="426"/>
        <v/>
      </c>
      <c r="AL1223" s="106" t="str">
        <f t="shared" si="427"/>
        <v/>
      </c>
      <c r="AM1223" s="106" t="str">
        <f t="shared" si="428"/>
        <v/>
      </c>
      <c r="AN1223" s="106" t="str">
        <f t="shared" si="429"/>
        <v/>
      </c>
      <c r="AR1223" s="106" t="str">
        <f t="shared" si="430"/>
        <v/>
      </c>
      <c r="AS1223" s="106" t="str">
        <f t="shared" si="431"/>
        <v/>
      </c>
      <c r="AT1223" s="106" t="str">
        <f t="shared" si="432"/>
        <v/>
      </c>
      <c r="AU1223" s="106" t="str">
        <f t="shared" si="433"/>
        <v/>
      </c>
      <c r="AV1223" s="106" t="str">
        <f t="shared" si="434"/>
        <v/>
      </c>
    </row>
    <row r="1224" spans="4:48">
      <c r="D1224" s="159">
        <v>1217</v>
      </c>
      <c r="F1224" s="159" t="str">
        <f t="shared" si="419"/>
        <v/>
      </c>
      <c r="G1224" s="159" t="str">
        <f t="shared" si="419"/>
        <v/>
      </c>
      <c r="H1224" s="159" t="str">
        <f t="shared" si="419"/>
        <v/>
      </c>
      <c r="I1224" s="159" t="str">
        <f t="shared" si="419"/>
        <v/>
      </c>
      <c r="J1224" s="159" t="str">
        <f t="shared" si="419"/>
        <v/>
      </c>
      <c r="K1224" s="292"/>
      <c r="L1224" s="292"/>
      <c r="AC1224" s="300" t="str">
        <f t="shared" si="423"/>
        <v/>
      </c>
      <c r="AD1224" s="300" t="str">
        <f t="shared" si="422"/>
        <v/>
      </c>
      <c r="AE1224" s="300" t="str">
        <f t="shared" si="420"/>
        <v/>
      </c>
      <c r="AF1224" s="300" t="str">
        <f t="shared" si="421"/>
        <v/>
      </c>
      <c r="AI1224" s="63" t="str">
        <f t="shared" si="424"/>
        <v/>
      </c>
      <c r="AJ1224" s="106" t="str">
        <f t="shared" si="425"/>
        <v/>
      </c>
      <c r="AK1224" s="106" t="str">
        <f t="shared" si="426"/>
        <v/>
      </c>
      <c r="AL1224" s="106" t="str">
        <f t="shared" si="427"/>
        <v/>
      </c>
      <c r="AM1224" s="106" t="str">
        <f t="shared" si="428"/>
        <v/>
      </c>
      <c r="AN1224" s="106" t="str">
        <f t="shared" si="429"/>
        <v/>
      </c>
      <c r="AR1224" s="106" t="str">
        <f t="shared" si="430"/>
        <v/>
      </c>
      <c r="AS1224" s="106" t="str">
        <f t="shared" si="431"/>
        <v/>
      </c>
      <c r="AT1224" s="106" t="str">
        <f t="shared" si="432"/>
        <v/>
      </c>
      <c r="AU1224" s="106" t="str">
        <f t="shared" si="433"/>
        <v/>
      </c>
      <c r="AV1224" s="106" t="str">
        <f t="shared" si="434"/>
        <v/>
      </c>
    </row>
    <row r="1225" spans="4:48">
      <c r="D1225" s="159">
        <v>1218</v>
      </c>
      <c r="F1225" s="159" t="str">
        <f t="shared" si="419"/>
        <v/>
      </c>
      <c r="G1225" s="159" t="str">
        <f t="shared" si="419"/>
        <v/>
      </c>
      <c r="H1225" s="159" t="str">
        <f t="shared" si="419"/>
        <v/>
      </c>
      <c r="I1225" s="159" t="str">
        <f t="shared" si="419"/>
        <v/>
      </c>
      <c r="J1225" s="159" t="str">
        <f t="shared" si="419"/>
        <v/>
      </c>
      <c r="K1225" s="292"/>
      <c r="L1225" s="292"/>
      <c r="AC1225" s="300" t="str">
        <f t="shared" si="423"/>
        <v/>
      </c>
      <c r="AD1225" s="300" t="str">
        <f t="shared" si="422"/>
        <v/>
      </c>
      <c r="AE1225" s="300" t="str">
        <f t="shared" si="420"/>
        <v/>
      </c>
      <c r="AF1225" s="300" t="str">
        <f t="shared" si="421"/>
        <v/>
      </c>
      <c r="AI1225" s="63" t="str">
        <f t="shared" si="424"/>
        <v/>
      </c>
      <c r="AJ1225" s="106" t="str">
        <f t="shared" si="425"/>
        <v/>
      </c>
      <c r="AK1225" s="106" t="str">
        <f t="shared" si="426"/>
        <v/>
      </c>
      <c r="AL1225" s="106" t="str">
        <f t="shared" si="427"/>
        <v/>
      </c>
      <c r="AM1225" s="106" t="str">
        <f t="shared" si="428"/>
        <v/>
      </c>
      <c r="AN1225" s="106" t="str">
        <f t="shared" si="429"/>
        <v/>
      </c>
      <c r="AR1225" s="106" t="str">
        <f t="shared" si="430"/>
        <v/>
      </c>
      <c r="AS1225" s="106" t="str">
        <f t="shared" si="431"/>
        <v/>
      </c>
      <c r="AT1225" s="106" t="str">
        <f t="shared" si="432"/>
        <v/>
      </c>
      <c r="AU1225" s="106" t="str">
        <f t="shared" si="433"/>
        <v/>
      </c>
      <c r="AV1225" s="106" t="str">
        <f t="shared" si="434"/>
        <v/>
      </c>
    </row>
    <row r="1226" spans="4:48">
      <c r="D1226" s="159">
        <v>1219</v>
      </c>
      <c r="F1226" s="159" t="str">
        <f t="shared" si="419"/>
        <v/>
      </c>
      <c r="G1226" s="159" t="str">
        <f t="shared" si="419"/>
        <v/>
      </c>
      <c r="H1226" s="159" t="str">
        <f t="shared" si="419"/>
        <v/>
      </c>
      <c r="I1226" s="159" t="str">
        <f t="shared" si="419"/>
        <v/>
      </c>
      <c r="J1226" s="159" t="str">
        <f t="shared" si="419"/>
        <v/>
      </c>
      <c r="K1226" s="292"/>
      <c r="L1226" s="292"/>
      <c r="AC1226" s="300" t="str">
        <f t="shared" si="423"/>
        <v/>
      </c>
      <c r="AD1226" s="300" t="str">
        <f t="shared" si="422"/>
        <v/>
      </c>
      <c r="AE1226" s="300" t="str">
        <f t="shared" si="420"/>
        <v/>
      </c>
      <c r="AF1226" s="300" t="str">
        <f t="shared" si="421"/>
        <v/>
      </c>
      <c r="AI1226" s="63" t="str">
        <f t="shared" si="424"/>
        <v/>
      </c>
      <c r="AJ1226" s="106" t="str">
        <f t="shared" si="425"/>
        <v/>
      </c>
      <c r="AK1226" s="106" t="str">
        <f t="shared" si="426"/>
        <v/>
      </c>
      <c r="AL1226" s="106" t="str">
        <f t="shared" si="427"/>
        <v/>
      </c>
      <c r="AM1226" s="106" t="str">
        <f t="shared" si="428"/>
        <v/>
      </c>
      <c r="AN1226" s="106" t="str">
        <f t="shared" si="429"/>
        <v/>
      </c>
      <c r="AR1226" s="106" t="str">
        <f t="shared" si="430"/>
        <v/>
      </c>
      <c r="AS1226" s="106" t="str">
        <f t="shared" si="431"/>
        <v/>
      </c>
      <c r="AT1226" s="106" t="str">
        <f t="shared" si="432"/>
        <v/>
      </c>
      <c r="AU1226" s="106" t="str">
        <f t="shared" si="433"/>
        <v/>
      </c>
      <c r="AV1226" s="106" t="str">
        <f t="shared" si="434"/>
        <v/>
      </c>
    </row>
    <row r="1227" spans="4:48">
      <c r="D1227" s="159">
        <v>1220</v>
      </c>
      <c r="F1227" s="159" t="str">
        <f t="shared" si="419"/>
        <v/>
      </c>
      <c r="G1227" s="159" t="str">
        <f t="shared" si="419"/>
        <v/>
      </c>
      <c r="H1227" s="159" t="str">
        <f t="shared" si="419"/>
        <v/>
      </c>
      <c r="I1227" s="159" t="str">
        <f t="shared" si="419"/>
        <v/>
      </c>
      <c r="J1227" s="159" t="str">
        <f t="shared" si="419"/>
        <v/>
      </c>
      <c r="K1227" s="292"/>
      <c r="L1227" s="292"/>
      <c r="AC1227" s="300" t="str">
        <f t="shared" si="423"/>
        <v/>
      </c>
      <c r="AD1227" s="300" t="str">
        <f t="shared" si="422"/>
        <v/>
      </c>
      <c r="AE1227" s="300" t="str">
        <f t="shared" si="420"/>
        <v/>
      </c>
      <c r="AF1227" s="300" t="str">
        <f t="shared" si="421"/>
        <v/>
      </c>
      <c r="AI1227" s="63" t="str">
        <f t="shared" si="424"/>
        <v/>
      </c>
      <c r="AJ1227" s="106" t="str">
        <f t="shared" si="425"/>
        <v/>
      </c>
      <c r="AK1227" s="106" t="str">
        <f t="shared" si="426"/>
        <v/>
      </c>
      <c r="AL1227" s="106" t="str">
        <f t="shared" si="427"/>
        <v/>
      </c>
      <c r="AM1227" s="106" t="str">
        <f t="shared" si="428"/>
        <v/>
      </c>
      <c r="AN1227" s="106" t="str">
        <f t="shared" si="429"/>
        <v/>
      </c>
      <c r="AR1227" s="106" t="str">
        <f t="shared" si="430"/>
        <v/>
      </c>
      <c r="AS1227" s="106" t="str">
        <f t="shared" si="431"/>
        <v/>
      </c>
      <c r="AT1227" s="106" t="str">
        <f t="shared" si="432"/>
        <v/>
      </c>
      <c r="AU1227" s="106" t="str">
        <f t="shared" si="433"/>
        <v/>
      </c>
      <c r="AV1227" s="106" t="str">
        <f t="shared" si="434"/>
        <v/>
      </c>
    </row>
    <row r="1228" spans="4:48">
      <c r="D1228" s="159">
        <v>1221</v>
      </c>
      <c r="F1228" s="159" t="str">
        <f t="shared" ref="F1228:J1237" si="435">IF($C$5=0,IF($D1228&gt;$A$5,"",INDIRECT(CONCATENATE("B",RANDBETWEEN(11,$D$5)))),IF($D1228&gt;$A$5,"",$C$3*INDIRECT(CONCATENATE("B",RANDBETWEEN(11,$D$5)))))</f>
        <v/>
      </c>
      <c r="G1228" s="159" t="str">
        <f t="shared" si="435"/>
        <v/>
      </c>
      <c r="H1228" s="159" t="str">
        <f t="shared" si="435"/>
        <v/>
      </c>
      <c r="I1228" s="159" t="str">
        <f t="shared" si="435"/>
        <v/>
      </c>
      <c r="J1228" s="159" t="str">
        <f t="shared" si="435"/>
        <v/>
      </c>
      <c r="K1228" s="292"/>
      <c r="L1228" s="292"/>
      <c r="AC1228" s="300" t="str">
        <f t="shared" si="423"/>
        <v/>
      </c>
      <c r="AD1228" s="300" t="str">
        <f t="shared" si="422"/>
        <v/>
      </c>
      <c r="AE1228" s="300" t="str">
        <f t="shared" si="420"/>
        <v/>
      </c>
      <c r="AF1228" s="300" t="str">
        <f t="shared" si="421"/>
        <v/>
      </c>
      <c r="AI1228" s="63" t="str">
        <f t="shared" si="424"/>
        <v/>
      </c>
      <c r="AJ1228" s="106" t="str">
        <f t="shared" si="425"/>
        <v/>
      </c>
      <c r="AK1228" s="106" t="str">
        <f t="shared" si="426"/>
        <v/>
      </c>
      <c r="AL1228" s="106" t="str">
        <f t="shared" si="427"/>
        <v/>
      </c>
      <c r="AM1228" s="106" t="str">
        <f t="shared" si="428"/>
        <v/>
      </c>
      <c r="AN1228" s="106" t="str">
        <f t="shared" si="429"/>
        <v/>
      </c>
      <c r="AR1228" s="106" t="str">
        <f t="shared" si="430"/>
        <v/>
      </c>
      <c r="AS1228" s="106" t="str">
        <f t="shared" si="431"/>
        <v/>
      </c>
      <c r="AT1228" s="106" t="str">
        <f t="shared" si="432"/>
        <v/>
      </c>
      <c r="AU1228" s="106" t="str">
        <f t="shared" si="433"/>
        <v/>
      </c>
      <c r="AV1228" s="106" t="str">
        <f t="shared" si="434"/>
        <v/>
      </c>
    </row>
    <row r="1229" spans="4:48">
      <c r="D1229" s="159">
        <v>1222</v>
      </c>
      <c r="F1229" s="159" t="str">
        <f t="shared" si="435"/>
        <v/>
      </c>
      <c r="G1229" s="159" t="str">
        <f t="shared" si="435"/>
        <v/>
      </c>
      <c r="H1229" s="159" t="str">
        <f t="shared" si="435"/>
        <v/>
      </c>
      <c r="I1229" s="159" t="str">
        <f t="shared" si="435"/>
        <v/>
      </c>
      <c r="J1229" s="159" t="str">
        <f t="shared" si="435"/>
        <v/>
      </c>
      <c r="K1229" s="292"/>
      <c r="L1229" s="292"/>
      <c r="AC1229" s="300" t="str">
        <f t="shared" si="423"/>
        <v/>
      </c>
      <c r="AD1229" s="300" t="str">
        <f t="shared" si="422"/>
        <v/>
      </c>
      <c r="AE1229" s="300" t="str">
        <f t="shared" si="420"/>
        <v/>
      </c>
      <c r="AF1229" s="300" t="str">
        <f t="shared" si="421"/>
        <v/>
      </c>
      <c r="AI1229" s="63" t="str">
        <f t="shared" si="424"/>
        <v/>
      </c>
      <c r="AJ1229" s="106" t="str">
        <f t="shared" si="425"/>
        <v/>
      </c>
      <c r="AK1229" s="106" t="str">
        <f t="shared" si="426"/>
        <v/>
      </c>
      <c r="AL1229" s="106" t="str">
        <f t="shared" si="427"/>
        <v/>
      </c>
      <c r="AM1229" s="106" t="str">
        <f t="shared" si="428"/>
        <v/>
      </c>
      <c r="AN1229" s="106" t="str">
        <f t="shared" si="429"/>
        <v/>
      </c>
      <c r="AR1229" s="106" t="str">
        <f t="shared" si="430"/>
        <v/>
      </c>
      <c r="AS1229" s="106" t="str">
        <f t="shared" si="431"/>
        <v/>
      </c>
      <c r="AT1229" s="106" t="str">
        <f t="shared" si="432"/>
        <v/>
      </c>
      <c r="AU1229" s="106" t="str">
        <f t="shared" si="433"/>
        <v/>
      </c>
      <c r="AV1229" s="106" t="str">
        <f t="shared" si="434"/>
        <v/>
      </c>
    </row>
    <row r="1230" spans="4:48">
      <c r="D1230" s="159">
        <v>1223</v>
      </c>
      <c r="F1230" s="159" t="str">
        <f t="shared" si="435"/>
        <v/>
      </c>
      <c r="G1230" s="159" t="str">
        <f t="shared" si="435"/>
        <v/>
      </c>
      <c r="H1230" s="159" t="str">
        <f t="shared" si="435"/>
        <v/>
      </c>
      <c r="I1230" s="159" t="str">
        <f t="shared" si="435"/>
        <v/>
      </c>
      <c r="J1230" s="159" t="str">
        <f t="shared" si="435"/>
        <v/>
      </c>
      <c r="K1230" s="292"/>
      <c r="L1230" s="292"/>
      <c r="AC1230" s="300" t="str">
        <f t="shared" si="423"/>
        <v/>
      </c>
      <c r="AD1230" s="300" t="str">
        <f t="shared" si="422"/>
        <v/>
      </c>
      <c r="AE1230" s="300" t="str">
        <f t="shared" si="420"/>
        <v/>
      </c>
      <c r="AF1230" s="300" t="str">
        <f t="shared" si="421"/>
        <v/>
      </c>
      <c r="AI1230" s="63" t="str">
        <f t="shared" si="424"/>
        <v/>
      </c>
      <c r="AJ1230" s="106" t="str">
        <f t="shared" si="425"/>
        <v/>
      </c>
      <c r="AK1230" s="106" t="str">
        <f t="shared" si="426"/>
        <v/>
      </c>
      <c r="AL1230" s="106" t="str">
        <f t="shared" si="427"/>
        <v/>
      </c>
      <c r="AM1230" s="106" t="str">
        <f t="shared" si="428"/>
        <v/>
      </c>
      <c r="AN1230" s="106" t="str">
        <f t="shared" si="429"/>
        <v/>
      </c>
      <c r="AR1230" s="106" t="str">
        <f t="shared" si="430"/>
        <v/>
      </c>
      <c r="AS1230" s="106" t="str">
        <f t="shared" si="431"/>
        <v/>
      </c>
      <c r="AT1230" s="106" t="str">
        <f t="shared" si="432"/>
        <v/>
      </c>
      <c r="AU1230" s="106" t="str">
        <f t="shared" si="433"/>
        <v/>
      </c>
      <c r="AV1230" s="106" t="str">
        <f t="shared" si="434"/>
        <v/>
      </c>
    </row>
    <row r="1231" spans="4:48">
      <c r="D1231" s="159">
        <v>1224</v>
      </c>
      <c r="F1231" s="159" t="str">
        <f t="shared" si="435"/>
        <v/>
      </c>
      <c r="G1231" s="159" t="str">
        <f t="shared" si="435"/>
        <v/>
      </c>
      <c r="H1231" s="159" t="str">
        <f t="shared" si="435"/>
        <v/>
      </c>
      <c r="I1231" s="159" t="str">
        <f t="shared" si="435"/>
        <v/>
      </c>
      <c r="J1231" s="159" t="str">
        <f t="shared" si="435"/>
        <v/>
      </c>
      <c r="K1231" s="292"/>
      <c r="L1231" s="292"/>
      <c r="AC1231" s="300" t="str">
        <f t="shared" si="423"/>
        <v/>
      </c>
      <c r="AD1231" s="300" t="str">
        <f t="shared" si="422"/>
        <v/>
      </c>
      <c r="AE1231" s="300" t="str">
        <f t="shared" si="420"/>
        <v/>
      </c>
      <c r="AF1231" s="300" t="str">
        <f t="shared" si="421"/>
        <v/>
      </c>
      <c r="AI1231" s="63" t="str">
        <f t="shared" si="424"/>
        <v/>
      </c>
      <c r="AJ1231" s="106" t="str">
        <f t="shared" si="425"/>
        <v/>
      </c>
      <c r="AK1231" s="106" t="str">
        <f t="shared" si="426"/>
        <v/>
      </c>
      <c r="AL1231" s="106" t="str">
        <f t="shared" si="427"/>
        <v/>
      </c>
      <c r="AM1231" s="106" t="str">
        <f t="shared" si="428"/>
        <v/>
      </c>
      <c r="AN1231" s="106" t="str">
        <f t="shared" si="429"/>
        <v/>
      </c>
      <c r="AR1231" s="106" t="str">
        <f t="shared" si="430"/>
        <v/>
      </c>
      <c r="AS1231" s="106" t="str">
        <f t="shared" si="431"/>
        <v/>
      </c>
      <c r="AT1231" s="106" t="str">
        <f t="shared" si="432"/>
        <v/>
      </c>
      <c r="AU1231" s="106" t="str">
        <f t="shared" si="433"/>
        <v/>
      </c>
      <c r="AV1231" s="106" t="str">
        <f t="shared" si="434"/>
        <v/>
      </c>
    </row>
    <row r="1232" spans="4:48">
      <c r="D1232" s="159">
        <v>1225</v>
      </c>
      <c r="F1232" s="159" t="str">
        <f t="shared" si="435"/>
        <v/>
      </c>
      <c r="G1232" s="159" t="str">
        <f t="shared" si="435"/>
        <v/>
      </c>
      <c r="H1232" s="159" t="str">
        <f t="shared" si="435"/>
        <v/>
      </c>
      <c r="I1232" s="159" t="str">
        <f t="shared" si="435"/>
        <v/>
      </c>
      <c r="J1232" s="159" t="str">
        <f t="shared" si="435"/>
        <v/>
      </c>
      <c r="K1232" s="292"/>
      <c r="L1232" s="292"/>
      <c r="AC1232" s="300" t="str">
        <f t="shared" si="423"/>
        <v/>
      </c>
      <c r="AD1232" s="300" t="str">
        <f t="shared" si="422"/>
        <v/>
      </c>
      <c r="AE1232" s="300" t="str">
        <f t="shared" si="420"/>
        <v/>
      </c>
      <c r="AF1232" s="300" t="str">
        <f t="shared" si="421"/>
        <v/>
      </c>
      <c r="AI1232" s="63" t="str">
        <f t="shared" si="424"/>
        <v/>
      </c>
      <c r="AJ1232" s="106" t="str">
        <f t="shared" si="425"/>
        <v/>
      </c>
      <c r="AK1232" s="106" t="str">
        <f t="shared" si="426"/>
        <v/>
      </c>
      <c r="AL1232" s="106" t="str">
        <f t="shared" si="427"/>
        <v/>
      </c>
      <c r="AM1232" s="106" t="str">
        <f t="shared" si="428"/>
        <v/>
      </c>
      <c r="AN1232" s="106" t="str">
        <f t="shared" si="429"/>
        <v/>
      </c>
      <c r="AR1232" s="106" t="str">
        <f t="shared" si="430"/>
        <v/>
      </c>
      <c r="AS1232" s="106" t="str">
        <f t="shared" si="431"/>
        <v/>
      </c>
      <c r="AT1232" s="106" t="str">
        <f t="shared" si="432"/>
        <v/>
      </c>
      <c r="AU1232" s="106" t="str">
        <f t="shared" si="433"/>
        <v/>
      </c>
      <c r="AV1232" s="106" t="str">
        <f t="shared" si="434"/>
        <v/>
      </c>
    </row>
    <row r="1233" spans="4:48">
      <c r="D1233" s="159">
        <v>1226</v>
      </c>
      <c r="F1233" s="159" t="str">
        <f t="shared" si="435"/>
        <v/>
      </c>
      <c r="G1233" s="159" t="str">
        <f t="shared" si="435"/>
        <v/>
      </c>
      <c r="H1233" s="159" t="str">
        <f t="shared" si="435"/>
        <v/>
      </c>
      <c r="I1233" s="159" t="str">
        <f t="shared" si="435"/>
        <v/>
      </c>
      <c r="J1233" s="159" t="str">
        <f t="shared" si="435"/>
        <v/>
      </c>
      <c r="K1233" s="292"/>
      <c r="L1233" s="292"/>
      <c r="AC1233" s="300" t="str">
        <f t="shared" si="423"/>
        <v/>
      </c>
      <c r="AD1233" s="300" t="str">
        <f t="shared" si="422"/>
        <v/>
      </c>
      <c r="AE1233" s="300" t="str">
        <f t="shared" si="420"/>
        <v/>
      </c>
      <c r="AF1233" s="300" t="str">
        <f t="shared" si="421"/>
        <v/>
      </c>
      <c r="AI1233" s="63" t="str">
        <f t="shared" si="424"/>
        <v/>
      </c>
      <c r="AJ1233" s="106" t="str">
        <f t="shared" si="425"/>
        <v/>
      </c>
      <c r="AK1233" s="106" t="str">
        <f t="shared" si="426"/>
        <v/>
      </c>
      <c r="AL1233" s="106" t="str">
        <f t="shared" si="427"/>
        <v/>
      </c>
      <c r="AM1233" s="106" t="str">
        <f t="shared" si="428"/>
        <v/>
      </c>
      <c r="AN1233" s="106" t="str">
        <f t="shared" si="429"/>
        <v/>
      </c>
      <c r="AR1233" s="106" t="str">
        <f t="shared" si="430"/>
        <v/>
      </c>
      <c r="AS1233" s="106" t="str">
        <f t="shared" si="431"/>
        <v/>
      </c>
      <c r="AT1233" s="106" t="str">
        <f t="shared" si="432"/>
        <v/>
      </c>
      <c r="AU1233" s="106" t="str">
        <f t="shared" si="433"/>
        <v/>
      </c>
      <c r="AV1233" s="106" t="str">
        <f t="shared" si="434"/>
        <v/>
      </c>
    </row>
    <row r="1234" spans="4:48">
      <c r="D1234" s="159">
        <v>1227</v>
      </c>
      <c r="F1234" s="159" t="str">
        <f t="shared" si="435"/>
        <v/>
      </c>
      <c r="G1234" s="159" t="str">
        <f t="shared" si="435"/>
        <v/>
      </c>
      <c r="H1234" s="159" t="str">
        <f t="shared" si="435"/>
        <v/>
      </c>
      <c r="I1234" s="159" t="str">
        <f t="shared" si="435"/>
        <v/>
      </c>
      <c r="J1234" s="159" t="str">
        <f t="shared" si="435"/>
        <v/>
      </c>
      <c r="K1234" s="292"/>
      <c r="L1234" s="292"/>
      <c r="AC1234" s="300" t="str">
        <f t="shared" si="423"/>
        <v/>
      </c>
      <c r="AD1234" s="300" t="str">
        <f t="shared" si="422"/>
        <v/>
      </c>
      <c r="AE1234" s="300" t="str">
        <f t="shared" si="420"/>
        <v/>
      </c>
      <c r="AF1234" s="300" t="str">
        <f t="shared" si="421"/>
        <v/>
      </c>
      <c r="AI1234" s="63" t="str">
        <f t="shared" si="424"/>
        <v/>
      </c>
      <c r="AJ1234" s="106" t="str">
        <f t="shared" si="425"/>
        <v/>
      </c>
      <c r="AK1234" s="106" t="str">
        <f t="shared" si="426"/>
        <v/>
      </c>
      <c r="AL1234" s="106" t="str">
        <f t="shared" si="427"/>
        <v/>
      </c>
      <c r="AM1234" s="106" t="str">
        <f t="shared" si="428"/>
        <v/>
      </c>
      <c r="AN1234" s="106" t="str">
        <f t="shared" si="429"/>
        <v/>
      </c>
      <c r="AR1234" s="106" t="str">
        <f t="shared" si="430"/>
        <v/>
      </c>
      <c r="AS1234" s="106" t="str">
        <f t="shared" si="431"/>
        <v/>
      </c>
      <c r="AT1234" s="106" t="str">
        <f t="shared" si="432"/>
        <v/>
      </c>
      <c r="AU1234" s="106" t="str">
        <f t="shared" si="433"/>
        <v/>
      </c>
      <c r="AV1234" s="106" t="str">
        <f t="shared" si="434"/>
        <v/>
      </c>
    </row>
    <row r="1235" spans="4:48">
      <c r="D1235" s="159">
        <v>1228</v>
      </c>
      <c r="F1235" s="159" t="str">
        <f t="shared" si="435"/>
        <v/>
      </c>
      <c r="G1235" s="159" t="str">
        <f t="shared" si="435"/>
        <v/>
      </c>
      <c r="H1235" s="159" t="str">
        <f t="shared" si="435"/>
        <v/>
      </c>
      <c r="I1235" s="159" t="str">
        <f t="shared" si="435"/>
        <v/>
      </c>
      <c r="J1235" s="159" t="str">
        <f t="shared" si="435"/>
        <v/>
      </c>
      <c r="K1235" s="292"/>
      <c r="L1235" s="292"/>
      <c r="AC1235" s="300" t="str">
        <f t="shared" si="423"/>
        <v/>
      </c>
      <c r="AD1235" s="300" t="str">
        <f t="shared" si="422"/>
        <v/>
      </c>
      <c r="AE1235" s="300" t="str">
        <f t="shared" si="420"/>
        <v/>
      </c>
      <c r="AF1235" s="300" t="str">
        <f t="shared" si="421"/>
        <v/>
      </c>
      <c r="AI1235" s="63" t="str">
        <f t="shared" si="424"/>
        <v/>
      </c>
      <c r="AJ1235" s="106" t="str">
        <f t="shared" si="425"/>
        <v/>
      </c>
      <c r="AK1235" s="106" t="str">
        <f t="shared" si="426"/>
        <v/>
      </c>
      <c r="AL1235" s="106" t="str">
        <f t="shared" si="427"/>
        <v/>
      </c>
      <c r="AM1235" s="106" t="str">
        <f t="shared" si="428"/>
        <v/>
      </c>
      <c r="AN1235" s="106" t="str">
        <f t="shared" si="429"/>
        <v/>
      </c>
      <c r="AR1235" s="106" t="str">
        <f t="shared" si="430"/>
        <v/>
      </c>
      <c r="AS1235" s="106" t="str">
        <f t="shared" si="431"/>
        <v/>
      </c>
      <c r="AT1235" s="106" t="str">
        <f t="shared" si="432"/>
        <v/>
      </c>
      <c r="AU1235" s="106" t="str">
        <f t="shared" si="433"/>
        <v/>
      </c>
      <c r="AV1235" s="106" t="str">
        <f t="shared" si="434"/>
        <v/>
      </c>
    </row>
    <row r="1236" spans="4:48">
      <c r="D1236" s="159">
        <v>1229</v>
      </c>
      <c r="F1236" s="159" t="str">
        <f t="shared" si="435"/>
        <v/>
      </c>
      <c r="G1236" s="159" t="str">
        <f t="shared" si="435"/>
        <v/>
      </c>
      <c r="H1236" s="159" t="str">
        <f t="shared" si="435"/>
        <v/>
      </c>
      <c r="I1236" s="159" t="str">
        <f t="shared" si="435"/>
        <v/>
      </c>
      <c r="J1236" s="159" t="str">
        <f t="shared" si="435"/>
        <v/>
      </c>
      <c r="K1236" s="292"/>
      <c r="L1236" s="292"/>
      <c r="AC1236" s="300" t="str">
        <f t="shared" si="423"/>
        <v/>
      </c>
      <c r="AD1236" s="300" t="str">
        <f t="shared" si="422"/>
        <v/>
      </c>
      <c r="AE1236" s="300" t="str">
        <f t="shared" si="420"/>
        <v/>
      </c>
      <c r="AF1236" s="300" t="str">
        <f t="shared" si="421"/>
        <v/>
      </c>
      <c r="AI1236" s="63" t="str">
        <f t="shared" si="424"/>
        <v/>
      </c>
      <c r="AJ1236" s="106" t="str">
        <f t="shared" si="425"/>
        <v/>
      </c>
      <c r="AK1236" s="106" t="str">
        <f t="shared" si="426"/>
        <v/>
      </c>
      <c r="AL1236" s="106" t="str">
        <f t="shared" si="427"/>
        <v/>
      </c>
      <c r="AM1236" s="106" t="str">
        <f t="shared" si="428"/>
        <v/>
      </c>
      <c r="AN1236" s="106" t="str">
        <f t="shared" si="429"/>
        <v/>
      </c>
      <c r="AR1236" s="106" t="str">
        <f t="shared" si="430"/>
        <v/>
      </c>
      <c r="AS1236" s="106" t="str">
        <f t="shared" si="431"/>
        <v/>
      </c>
      <c r="AT1236" s="106" t="str">
        <f t="shared" si="432"/>
        <v/>
      </c>
      <c r="AU1236" s="106" t="str">
        <f t="shared" si="433"/>
        <v/>
      </c>
      <c r="AV1236" s="106" t="str">
        <f t="shared" si="434"/>
        <v/>
      </c>
    </row>
    <row r="1237" spans="4:48">
      <c r="D1237" s="159">
        <v>1230</v>
      </c>
      <c r="F1237" s="159" t="str">
        <f t="shared" si="435"/>
        <v/>
      </c>
      <c r="G1237" s="159" t="str">
        <f t="shared" si="435"/>
        <v/>
      </c>
      <c r="H1237" s="159" t="str">
        <f t="shared" si="435"/>
        <v/>
      </c>
      <c r="I1237" s="159" t="str">
        <f t="shared" si="435"/>
        <v/>
      </c>
      <c r="J1237" s="159" t="str">
        <f t="shared" si="435"/>
        <v/>
      </c>
      <c r="K1237" s="292"/>
      <c r="L1237" s="292"/>
      <c r="AC1237" s="300" t="str">
        <f t="shared" si="423"/>
        <v/>
      </c>
      <c r="AD1237" s="300" t="str">
        <f t="shared" si="422"/>
        <v/>
      </c>
      <c r="AE1237" s="300" t="str">
        <f t="shared" si="420"/>
        <v/>
      </c>
      <c r="AF1237" s="300" t="str">
        <f t="shared" si="421"/>
        <v/>
      </c>
      <c r="AI1237" s="63" t="str">
        <f t="shared" si="424"/>
        <v/>
      </c>
      <c r="AJ1237" s="106" t="str">
        <f t="shared" si="425"/>
        <v/>
      </c>
      <c r="AK1237" s="106" t="str">
        <f t="shared" si="426"/>
        <v/>
      </c>
      <c r="AL1237" s="106" t="str">
        <f t="shared" si="427"/>
        <v/>
      </c>
      <c r="AM1237" s="106" t="str">
        <f t="shared" si="428"/>
        <v/>
      </c>
      <c r="AN1237" s="106" t="str">
        <f t="shared" si="429"/>
        <v/>
      </c>
      <c r="AR1237" s="106" t="str">
        <f t="shared" si="430"/>
        <v/>
      </c>
      <c r="AS1237" s="106" t="str">
        <f t="shared" si="431"/>
        <v/>
      </c>
      <c r="AT1237" s="106" t="str">
        <f t="shared" si="432"/>
        <v/>
      </c>
      <c r="AU1237" s="106" t="str">
        <f t="shared" si="433"/>
        <v/>
      </c>
      <c r="AV1237" s="106" t="str">
        <f t="shared" si="434"/>
        <v/>
      </c>
    </row>
    <row r="1238" spans="4:48">
      <c r="D1238" s="159">
        <v>1231</v>
      </c>
      <c r="F1238" s="159" t="str">
        <f t="shared" ref="F1238:J1247" si="436">IF($C$5=0,IF($D1238&gt;$A$5,"",INDIRECT(CONCATENATE("B",RANDBETWEEN(11,$D$5)))),IF($D1238&gt;$A$5,"",$C$3*INDIRECT(CONCATENATE("B",RANDBETWEEN(11,$D$5)))))</f>
        <v/>
      </c>
      <c r="G1238" s="159" t="str">
        <f t="shared" si="436"/>
        <v/>
      </c>
      <c r="H1238" s="159" t="str">
        <f t="shared" si="436"/>
        <v/>
      </c>
      <c r="I1238" s="159" t="str">
        <f t="shared" si="436"/>
        <v/>
      </c>
      <c r="J1238" s="159" t="str">
        <f t="shared" si="436"/>
        <v/>
      </c>
      <c r="K1238" s="292"/>
      <c r="L1238" s="292"/>
      <c r="AC1238" s="300" t="str">
        <f t="shared" si="423"/>
        <v/>
      </c>
      <c r="AD1238" s="300" t="str">
        <f t="shared" si="422"/>
        <v/>
      </c>
      <c r="AE1238" s="300" t="str">
        <f t="shared" si="420"/>
        <v/>
      </c>
      <c r="AF1238" s="300" t="str">
        <f t="shared" si="421"/>
        <v/>
      </c>
      <c r="AI1238" s="63" t="str">
        <f t="shared" si="424"/>
        <v/>
      </c>
      <c r="AJ1238" s="106" t="str">
        <f t="shared" si="425"/>
        <v/>
      </c>
      <c r="AK1238" s="106" t="str">
        <f t="shared" si="426"/>
        <v/>
      </c>
      <c r="AL1238" s="106" t="str">
        <f t="shared" si="427"/>
        <v/>
      </c>
      <c r="AM1238" s="106" t="str">
        <f t="shared" si="428"/>
        <v/>
      </c>
      <c r="AN1238" s="106" t="str">
        <f t="shared" si="429"/>
        <v/>
      </c>
      <c r="AR1238" s="106" t="str">
        <f t="shared" si="430"/>
        <v/>
      </c>
      <c r="AS1238" s="106" t="str">
        <f t="shared" si="431"/>
        <v/>
      </c>
      <c r="AT1238" s="106" t="str">
        <f t="shared" si="432"/>
        <v/>
      </c>
      <c r="AU1238" s="106" t="str">
        <f t="shared" si="433"/>
        <v/>
      </c>
      <c r="AV1238" s="106" t="str">
        <f t="shared" si="434"/>
        <v/>
      </c>
    </row>
    <row r="1239" spans="4:48">
      <c r="D1239" s="159">
        <v>1232</v>
      </c>
      <c r="F1239" s="159" t="str">
        <f t="shared" si="436"/>
        <v/>
      </c>
      <c r="G1239" s="159" t="str">
        <f t="shared" si="436"/>
        <v/>
      </c>
      <c r="H1239" s="159" t="str">
        <f t="shared" si="436"/>
        <v/>
      </c>
      <c r="I1239" s="159" t="str">
        <f t="shared" si="436"/>
        <v/>
      </c>
      <c r="J1239" s="159" t="str">
        <f t="shared" si="436"/>
        <v/>
      </c>
      <c r="K1239" s="292"/>
      <c r="L1239" s="292"/>
      <c r="AC1239" s="300" t="str">
        <f t="shared" si="423"/>
        <v/>
      </c>
      <c r="AD1239" s="300" t="str">
        <f t="shared" si="422"/>
        <v/>
      </c>
      <c r="AE1239" s="300" t="str">
        <f t="shared" si="420"/>
        <v/>
      </c>
      <c r="AF1239" s="300" t="str">
        <f t="shared" si="421"/>
        <v/>
      </c>
      <c r="AI1239" s="63" t="str">
        <f t="shared" si="424"/>
        <v/>
      </c>
      <c r="AJ1239" s="106" t="str">
        <f t="shared" si="425"/>
        <v/>
      </c>
      <c r="AK1239" s="106" t="str">
        <f t="shared" si="426"/>
        <v/>
      </c>
      <c r="AL1239" s="106" t="str">
        <f t="shared" si="427"/>
        <v/>
      </c>
      <c r="AM1239" s="106" t="str">
        <f t="shared" si="428"/>
        <v/>
      </c>
      <c r="AN1239" s="106" t="str">
        <f t="shared" si="429"/>
        <v/>
      </c>
      <c r="AR1239" s="106" t="str">
        <f t="shared" si="430"/>
        <v/>
      </c>
      <c r="AS1239" s="106" t="str">
        <f t="shared" si="431"/>
        <v/>
      </c>
      <c r="AT1239" s="106" t="str">
        <f t="shared" si="432"/>
        <v/>
      </c>
      <c r="AU1239" s="106" t="str">
        <f t="shared" si="433"/>
        <v/>
      </c>
      <c r="AV1239" s="106" t="str">
        <f t="shared" si="434"/>
        <v/>
      </c>
    </row>
    <row r="1240" spans="4:48">
      <c r="D1240" s="159">
        <v>1233</v>
      </c>
      <c r="F1240" s="159" t="str">
        <f t="shared" si="436"/>
        <v/>
      </c>
      <c r="G1240" s="159" t="str">
        <f t="shared" si="436"/>
        <v/>
      </c>
      <c r="H1240" s="159" t="str">
        <f t="shared" si="436"/>
        <v/>
      </c>
      <c r="I1240" s="159" t="str">
        <f t="shared" si="436"/>
        <v/>
      </c>
      <c r="J1240" s="159" t="str">
        <f t="shared" si="436"/>
        <v/>
      </c>
      <c r="K1240" s="292"/>
      <c r="L1240" s="292"/>
      <c r="AC1240" s="300" t="str">
        <f t="shared" si="423"/>
        <v/>
      </c>
      <c r="AD1240" s="300" t="str">
        <f t="shared" si="422"/>
        <v/>
      </c>
      <c r="AE1240" s="300" t="str">
        <f t="shared" si="420"/>
        <v/>
      </c>
      <c r="AF1240" s="300" t="str">
        <f t="shared" si="421"/>
        <v/>
      </c>
      <c r="AI1240" s="63" t="str">
        <f t="shared" si="424"/>
        <v/>
      </c>
      <c r="AJ1240" s="106" t="str">
        <f t="shared" si="425"/>
        <v/>
      </c>
      <c r="AK1240" s="106" t="str">
        <f t="shared" si="426"/>
        <v/>
      </c>
      <c r="AL1240" s="106" t="str">
        <f t="shared" si="427"/>
        <v/>
      </c>
      <c r="AM1240" s="106" t="str">
        <f t="shared" si="428"/>
        <v/>
      </c>
      <c r="AN1240" s="106" t="str">
        <f t="shared" si="429"/>
        <v/>
      </c>
      <c r="AR1240" s="106" t="str">
        <f t="shared" si="430"/>
        <v/>
      </c>
      <c r="AS1240" s="106" t="str">
        <f t="shared" si="431"/>
        <v/>
      </c>
      <c r="AT1240" s="106" t="str">
        <f t="shared" si="432"/>
        <v/>
      </c>
      <c r="AU1240" s="106" t="str">
        <f t="shared" si="433"/>
        <v/>
      </c>
      <c r="AV1240" s="106" t="str">
        <f t="shared" si="434"/>
        <v/>
      </c>
    </row>
    <row r="1241" spans="4:48">
      <c r="D1241" s="159">
        <v>1234</v>
      </c>
      <c r="F1241" s="159" t="str">
        <f t="shared" si="436"/>
        <v/>
      </c>
      <c r="G1241" s="159" t="str">
        <f t="shared" si="436"/>
        <v/>
      </c>
      <c r="H1241" s="159" t="str">
        <f t="shared" si="436"/>
        <v/>
      </c>
      <c r="I1241" s="159" t="str">
        <f t="shared" si="436"/>
        <v/>
      </c>
      <c r="J1241" s="159" t="str">
        <f t="shared" si="436"/>
        <v/>
      </c>
      <c r="K1241" s="292"/>
      <c r="L1241" s="292"/>
      <c r="AC1241" s="300" t="str">
        <f t="shared" si="423"/>
        <v/>
      </c>
      <c r="AD1241" s="300" t="str">
        <f t="shared" si="422"/>
        <v/>
      </c>
      <c r="AE1241" s="300" t="str">
        <f t="shared" si="420"/>
        <v/>
      </c>
      <c r="AF1241" s="300" t="str">
        <f t="shared" si="421"/>
        <v/>
      </c>
      <c r="AI1241" s="63" t="str">
        <f t="shared" si="424"/>
        <v/>
      </c>
      <c r="AJ1241" s="106" t="str">
        <f t="shared" si="425"/>
        <v/>
      </c>
      <c r="AK1241" s="106" t="str">
        <f t="shared" si="426"/>
        <v/>
      </c>
      <c r="AL1241" s="106" t="str">
        <f t="shared" si="427"/>
        <v/>
      </c>
      <c r="AM1241" s="106" t="str">
        <f t="shared" si="428"/>
        <v/>
      </c>
      <c r="AN1241" s="106" t="str">
        <f t="shared" si="429"/>
        <v/>
      </c>
      <c r="AR1241" s="106" t="str">
        <f t="shared" si="430"/>
        <v/>
      </c>
      <c r="AS1241" s="106" t="str">
        <f t="shared" si="431"/>
        <v/>
      </c>
      <c r="AT1241" s="106" t="str">
        <f t="shared" si="432"/>
        <v/>
      </c>
      <c r="AU1241" s="106" t="str">
        <f t="shared" si="433"/>
        <v/>
      </c>
      <c r="AV1241" s="106" t="str">
        <f t="shared" si="434"/>
        <v/>
      </c>
    </row>
    <row r="1242" spans="4:48">
      <c r="D1242" s="159">
        <v>1235</v>
      </c>
      <c r="F1242" s="159" t="str">
        <f t="shared" si="436"/>
        <v/>
      </c>
      <c r="G1242" s="159" t="str">
        <f t="shared" si="436"/>
        <v/>
      </c>
      <c r="H1242" s="159" t="str">
        <f t="shared" si="436"/>
        <v/>
      </c>
      <c r="I1242" s="159" t="str">
        <f t="shared" si="436"/>
        <v/>
      </c>
      <c r="J1242" s="159" t="str">
        <f t="shared" si="436"/>
        <v/>
      </c>
      <c r="K1242" s="292"/>
      <c r="L1242" s="292"/>
      <c r="AC1242" s="300" t="str">
        <f t="shared" si="423"/>
        <v/>
      </c>
      <c r="AD1242" s="300" t="str">
        <f t="shared" si="422"/>
        <v/>
      </c>
      <c r="AE1242" s="300" t="str">
        <f t="shared" si="420"/>
        <v/>
      </c>
      <c r="AF1242" s="300" t="str">
        <f t="shared" si="421"/>
        <v/>
      </c>
      <c r="AI1242" s="63" t="str">
        <f t="shared" si="424"/>
        <v/>
      </c>
      <c r="AJ1242" s="106" t="str">
        <f t="shared" si="425"/>
        <v/>
      </c>
      <c r="AK1242" s="106" t="str">
        <f t="shared" si="426"/>
        <v/>
      </c>
      <c r="AL1242" s="106" t="str">
        <f t="shared" si="427"/>
        <v/>
      </c>
      <c r="AM1242" s="106" t="str">
        <f t="shared" si="428"/>
        <v/>
      </c>
      <c r="AN1242" s="106" t="str">
        <f t="shared" si="429"/>
        <v/>
      </c>
      <c r="AR1242" s="106" t="str">
        <f t="shared" si="430"/>
        <v/>
      </c>
      <c r="AS1242" s="106" t="str">
        <f t="shared" si="431"/>
        <v/>
      </c>
      <c r="AT1242" s="106" t="str">
        <f t="shared" si="432"/>
        <v/>
      </c>
      <c r="AU1242" s="106" t="str">
        <f t="shared" si="433"/>
        <v/>
      </c>
      <c r="AV1242" s="106" t="str">
        <f t="shared" si="434"/>
        <v/>
      </c>
    </row>
    <row r="1243" spans="4:48">
      <c r="D1243" s="159">
        <v>1236</v>
      </c>
      <c r="F1243" s="159" t="str">
        <f t="shared" si="436"/>
        <v/>
      </c>
      <c r="G1243" s="159" t="str">
        <f t="shared" si="436"/>
        <v/>
      </c>
      <c r="H1243" s="159" t="str">
        <f t="shared" si="436"/>
        <v/>
      </c>
      <c r="I1243" s="159" t="str">
        <f t="shared" si="436"/>
        <v/>
      </c>
      <c r="J1243" s="159" t="str">
        <f t="shared" si="436"/>
        <v/>
      </c>
      <c r="K1243" s="292"/>
      <c r="L1243" s="292"/>
      <c r="AC1243" s="300" t="str">
        <f t="shared" si="423"/>
        <v/>
      </c>
      <c r="AD1243" s="300" t="str">
        <f t="shared" si="422"/>
        <v/>
      </c>
      <c r="AE1243" s="300" t="str">
        <f t="shared" si="420"/>
        <v/>
      </c>
      <c r="AF1243" s="300" t="str">
        <f t="shared" si="421"/>
        <v/>
      </c>
      <c r="AI1243" s="63" t="str">
        <f t="shared" si="424"/>
        <v/>
      </c>
      <c r="AJ1243" s="106" t="str">
        <f t="shared" si="425"/>
        <v/>
      </c>
      <c r="AK1243" s="106" t="str">
        <f t="shared" si="426"/>
        <v/>
      </c>
      <c r="AL1243" s="106" t="str">
        <f t="shared" si="427"/>
        <v/>
      </c>
      <c r="AM1243" s="106" t="str">
        <f t="shared" si="428"/>
        <v/>
      </c>
      <c r="AN1243" s="106" t="str">
        <f t="shared" si="429"/>
        <v/>
      </c>
      <c r="AR1243" s="106" t="str">
        <f t="shared" si="430"/>
        <v/>
      </c>
      <c r="AS1243" s="106" t="str">
        <f t="shared" si="431"/>
        <v/>
      </c>
      <c r="AT1243" s="106" t="str">
        <f t="shared" si="432"/>
        <v/>
      </c>
      <c r="AU1243" s="106" t="str">
        <f t="shared" si="433"/>
        <v/>
      </c>
      <c r="AV1243" s="106" t="str">
        <f t="shared" si="434"/>
        <v/>
      </c>
    </row>
    <row r="1244" spans="4:48">
      <c r="D1244" s="159">
        <v>1237</v>
      </c>
      <c r="F1244" s="159" t="str">
        <f t="shared" si="436"/>
        <v/>
      </c>
      <c r="G1244" s="159" t="str">
        <f t="shared" si="436"/>
        <v/>
      </c>
      <c r="H1244" s="159" t="str">
        <f t="shared" si="436"/>
        <v/>
      </c>
      <c r="I1244" s="159" t="str">
        <f t="shared" si="436"/>
        <v/>
      </c>
      <c r="J1244" s="159" t="str">
        <f t="shared" si="436"/>
        <v/>
      </c>
      <c r="K1244" s="292"/>
      <c r="L1244" s="292"/>
      <c r="AC1244" s="300" t="str">
        <f t="shared" si="423"/>
        <v/>
      </c>
      <c r="AD1244" s="300" t="str">
        <f t="shared" si="422"/>
        <v/>
      </c>
      <c r="AE1244" s="300" t="str">
        <f t="shared" si="420"/>
        <v/>
      </c>
      <c r="AF1244" s="300" t="str">
        <f t="shared" si="421"/>
        <v/>
      </c>
      <c r="AI1244" s="63" t="str">
        <f t="shared" si="424"/>
        <v/>
      </c>
      <c r="AJ1244" s="106" t="str">
        <f t="shared" si="425"/>
        <v/>
      </c>
      <c r="AK1244" s="106" t="str">
        <f t="shared" si="426"/>
        <v/>
      </c>
      <c r="AL1244" s="106" t="str">
        <f t="shared" si="427"/>
        <v/>
      </c>
      <c r="AM1244" s="106" t="str">
        <f t="shared" si="428"/>
        <v/>
      </c>
      <c r="AN1244" s="106" t="str">
        <f t="shared" si="429"/>
        <v/>
      </c>
      <c r="AR1244" s="106" t="str">
        <f t="shared" si="430"/>
        <v/>
      </c>
      <c r="AS1244" s="106" t="str">
        <f t="shared" si="431"/>
        <v/>
      </c>
      <c r="AT1244" s="106" t="str">
        <f t="shared" si="432"/>
        <v/>
      </c>
      <c r="AU1244" s="106" t="str">
        <f t="shared" si="433"/>
        <v/>
      </c>
      <c r="AV1244" s="106" t="str">
        <f t="shared" si="434"/>
        <v/>
      </c>
    </row>
    <row r="1245" spans="4:48">
      <c r="D1245" s="159">
        <v>1238</v>
      </c>
      <c r="F1245" s="159" t="str">
        <f t="shared" si="436"/>
        <v/>
      </c>
      <c r="G1245" s="159" t="str">
        <f t="shared" si="436"/>
        <v/>
      </c>
      <c r="H1245" s="159" t="str">
        <f t="shared" si="436"/>
        <v/>
      </c>
      <c r="I1245" s="159" t="str">
        <f t="shared" si="436"/>
        <v/>
      </c>
      <c r="J1245" s="159" t="str">
        <f t="shared" si="436"/>
        <v/>
      </c>
      <c r="K1245" s="292"/>
      <c r="L1245" s="292"/>
      <c r="AC1245" s="300" t="str">
        <f t="shared" si="423"/>
        <v/>
      </c>
      <c r="AD1245" s="300" t="str">
        <f t="shared" si="422"/>
        <v/>
      </c>
      <c r="AE1245" s="300" t="str">
        <f t="shared" si="420"/>
        <v/>
      </c>
      <c r="AF1245" s="300" t="str">
        <f t="shared" si="421"/>
        <v/>
      </c>
      <c r="AI1245" s="63" t="str">
        <f t="shared" si="424"/>
        <v/>
      </c>
      <c r="AJ1245" s="106" t="str">
        <f t="shared" si="425"/>
        <v/>
      </c>
      <c r="AK1245" s="106" t="str">
        <f t="shared" si="426"/>
        <v/>
      </c>
      <c r="AL1245" s="106" t="str">
        <f t="shared" si="427"/>
        <v/>
      </c>
      <c r="AM1245" s="106" t="str">
        <f t="shared" si="428"/>
        <v/>
      </c>
      <c r="AN1245" s="106" t="str">
        <f t="shared" si="429"/>
        <v/>
      </c>
      <c r="AR1245" s="106" t="str">
        <f t="shared" si="430"/>
        <v/>
      </c>
      <c r="AS1245" s="106" t="str">
        <f t="shared" si="431"/>
        <v/>
      </c>
      <c r="AT1245" s="106" t="str">
        <f t="shared" si="432"/>
        <v/>
      </c>
      <c r="AU1245" s="106" t="str">
        <f t="shared" si="433"/>
        <v/>
      </c>
      <c r="AV1245" s="106" t="str">
        <f t="shared" si="434"/>
        <v/>
      </c>
    </row>
    <row r="1246" spans="4:48">
      <c r="D1246" s="159">
        <v>1239</v>
      </c>
      <c r="F1246" s="159" t="str">
        <f t="shared" si="436"/>
        <v/>
      </c>
      <c r="G1246" s="159" t="str">
        <f t="shared" si="436"/>
        <v/>
      </c>
      <c r="H1246" s="159" t="str">
        <f t="shared" si="436"/>
        <v/>
      </c>
      <c r="I1246" s="159" t="str">
        <f t="shared" si="436"/>
        <v/>
      </c>
      <c r="J1246" s="159" t="str">
        <f t="shared" si="436"/>
        <v/>
      </c>
      <c r="K1246" s="292"/>
      <c r="L1246" s="292"/>
      <c r="AC1246" s="300" t="str">
        <f t="shared" si="423"/>
        <v/>
      </c>
      <c r="AD1246" s="300" t="str">
        <f t="shared" si="422"/>
        <v/>
      </c>
      <c r="AE1246" s="300" t="str">
        <f t="shared" si="420"/>
        <v/>
      </c>
      <c r="AF1246" s="300" t="str">
        <f t="shared" si="421"/>
        <v/>
      </c>
      <c r="AI1246" s="63" t="str">
        <f t="shared" si="424"/>
        <v/>
      </c>
      <c r="AJ1246" s="106" t="str">
        <f t="shared" si="425"/>
        <v/>
      </c>
      <c r="AK1246" s="106" t="str">
        <f t="shared" si="426"/>
        <v/>
      </c>
      <c r="AL1246" s="106" t="str">
        <f t="shared" si="427"/>
        <v/>
      </c>
      <c r="AM1246" s="106" t="str">
        <f t="shared" si="428"/>
        <v/>
      </c>
      <c r="AN1246" s="106" t="str">
        <f t="shared" si="429"/>
        <v/>
      </c>
      <c r="AR1246" s="106" t="str">
        <f t="shared" si="430"/>
        <v/>
      </c>
      <c r="AS1246" s="106" t="str">
        <f t="shared" si="431"/>
        <v/>
      </c>
      <c r="AT1246" s="106" t="str">
        <f t="shared" si="432"/>
        <v/>
      </c>
      <c r="AU1246" s="106" t="str">
        <f t="shared" si="433"/>
        <v/>
      </c>
      <c r="AV1246" s="106" t="str">
        <f t="shared" si="434"/>
        <v/>
      </c>
    </row>
    <row r="1247" spans="4:48">
      <c r="D1247" s="159">
        <v>1240</v>
      </c>
      <c r="F1247" s="159" t="str">
        <f t="shared" si="436"/>
        <v/>
      </c>
      <c r="G1247" s="159" t="str">
        <f t="shared" si="436"/>
        <v/>
      </c>
      <c r="H1247" s="159" t="str">
        <f t="shared" si="436"/>
        <v/>
      </c>
      <c r="I1247" s="159" t="str">
        <f t="shared" si="436"/>
        <v/>
      </c>
      <c r="J1247" s="159" t="str">
        <f t="shared" si="436"/>
        <v/>
      </c>
      <c r="K1247" s="292"/>
      <c r="L1247" s="292"/>
      <c r="AC1247" s="300" t="str">
        <f t="shared" si="423"/>
        <v/>
      </c>
      <c r="AD1247" s="300" t="str">
        <f t="shared" si="422"/>
        <v/>
      </c>
      <c r="AE1247" s="300" t="str">
        <f t="shared" si="420"/>
        <v/>
      </c>
      <c r="AF1247" s="300" t="str">
        <f t="shared" si="421"/>
        <v/>
      </c>
      <c r="AI1247" s="63" t="str">
        <f t="shared" si="424"/>
        <v/>
      </c>
      <c r="AJ1247" s="106" t="str">
        <f t="shared" si="425"/>
        <v/>
      </c>
      <c r="AK1247" s="106" t="str">
        <f t="shared" si="426"/>
        <v/>
      </c>
      <c r="AL1247" s="106" t="str">
        <f t="shared" si="427"/>
        <v/>
      </c>
      <c r="AM1247" s="106" t="str">
        <f t="shared" si="428"/>
        <v/>
      </c>
      <c r="AN1247" s="106" t="str">
        <f t="shared" si="429"/>
        <v/>
      </c>
      <c r="AR1247" s="106" t="str">
        <f t="shared" si="430"/>
        <v/>
      </c>
      <c r="AS1247" s="106" t="str">
        <f t="shared" si="431"/>
        <v/>
      </c>
      <c r="AT1247" s="106" t="str">
        <f t="shared" si="432"/>
        <v/>
      </c>
      <c r="AU1247" s="106" t="str">
        <f t="shared" si="433"/>
        <v/>
      </c>
      <c r="AV1247" s="106" t="str">
        <f t="shared" si="434"/>
        <v/>
      </c>
    </row>
    <row r="1248" spans="4:48">
      <c r="D1248" s="159">
        <v>1241</v>
      </c>
      <c r="F1248" s="159" t="str">
        <f t="shared" ref="F1248:J1257" si="437">IF($C$5=0,IF($D1248&gt;$A$5,"",INDIRECT(CONCATENATE("B",RANDBETWEEN(11,$D$5)))),IF($D1248&gt;$A$5,"",$C$3*INDIRECT(CONCATENATE("B",RANDBETWEEN(11,$D$5)))))</f>
        <v/>
      </c>
      <c r="G1248" s="159" t="str">
        <f t="shared" si="437"/>
        <v/>
      </c>
      <c r="H1248" s="159" t="str">
        <f t="shared" si="437"/>
        <v/>
      </c>
      <c r="I1248" s="159" t="str">
        <f t="shared" si="437"/>
        <v/>
      </c>
      <c r="J1248" s="159" t="str">
        <f t="shared" si="437"/>
        <v/>
      </c>
      <c r="K1248" s="292"/>
      <c r="L1248" s="292"/>
      <c r="AC1248" s="300" t="str">
        <f t="shared" si="423"/>
        <v/>
      </c>
      <c r="AD1248" s="300" t="str">
        <f t="shared" si="422"/>
        <v/>
      </c>
      <c r="AE1248" s="300" t="str">
        <f t="shared" si="420"/>
        <v/>
      </c>
      <c r="AF1248" s="300" t="str">
        <f t="shared" si="421"/>
        <v/>
      </c>
      <c r="AI1248" s="63" t="str">
        <f t="shared" si="424"/>
        <v/>
      </c>
      <c r="AJ1248" s="106" t="str">
        <f t="shared" si="425"/>
        <v/>
      </c>
      <c r="AK1248" s="106" t="str">
        <f t="shared" si="426"/>
        <v/>
      </c>
      <c r="AL1248" s="106" t="str">
        <f t="shared" si="427"/>
        <v/>
      </c>
      <c r="AM1248" s="106" t="str">
        <f t="shared" si="428"/>
        <v/>
      </c>
      <c r="AN1248" s="106" t="str">
        <f t="shared" si="429"/>
        <v/>
      </c>
      <c r="AR1248" s="106" t="str">
        <f t="shared" si="430"/>
        <v/>
      </c>
      <c r="AS1248" s="106" t="str">
        <f t="shared" si="431"/>
        <v/>
      </c>
      <c r="AT1248" s="106" t="str">
        <f t="shared" si="432"/>
        <v/>
      </c>
      <c r="AU1248" s="106" t="str">
        <f t="shared" si="433"/>
        <v/>
      </c>
      <c r="AV1248" s="106" t="str">
        <f t="shared" si="434"/>
        <v/>
      </c>
    </row>
    <row r="1249" spans="4:48">
      <c r="D1249" s="159">
        <v>1242</v>
      </c>
      <c r="F1249" s="159" t="str">
        <f t="shared" si="437"/>
        <v/>
      </c>
      <c r="G1249" s="159" t="str">
        <f t="shared" si="437"/>
        <v/>
      </c>
      <c r="H1249" s="159" t="str">
        <f t="shared" si="437"/>
        <v/>
      </c>
      <c r="I1249" s="159" t="str">
        <f t="shared" si="437"/>
        <v/>
      </c>
      <c r="J1249" s="159" t="str">
        <f t="shared" si="437"/>
        <v/>
      </c>
      <c r="K1249" s="292"/>
      <c r="L1249" s="292"/>
      <c r="AC1249" s="300" t="str">
        <f t="shared" si="423"/>
        <v/>
      </c>
      <c r="AD1249" s="300" t="str">
        <f t="shared" si="422"/>
        <v/>
      </c>
      <c r="AE1249" s="300" t="str">
        <f t="shared" si="420"/>
        <v/>
      </c>
      <c r="AF1249" s="300" t="str">
        <f t="shared" si="421"/>
        <v/>
      </c>
      <c r="AI1249" s="63" t="str">
        <f t="shared" si="424"/>
        <v/>
      </c>
      <c r="AJ1249" s="106" t="str">
        <f t="shared" si="425"/>
        <v/>
      </c>
      <c r="AK1249" s="106" t="str">
        <f t="shared" si="426"/>
        <v/>
      </c>
      <c r="AL1249" s="106" t="str">
        <f t="shared" si="427"/>
        <v/>
      </c>
      <c r="AM1249" s="106" t="str">
        <f t="shared" si="428"/>
        <v/>
      </c>
      <c r="AN1249" s="106" t="str">
        <f t="shared" si="429"/>
        <v/>
      </c>
      <c r="AR1249" s="106" t="str">
        <f t="shared" si="430"/>
        <v/>
      </c>
      <c r="AS1249" s="106" t="str">
        <f t="shared" si="431"/>
        <v/>
      </c>
      <c r="AT1249" s="106" t="str">
        <f t="shared" si="432"/>
        <v/>
      </c>
      <c r="AU1249" s="106" t="str">
        <f t="shared" si="433"/>
        <v/>
      </c>
      <c r="AV1249" s="106" t="str">
        <f t="shared" si="434"/>
        <v/>
      </c>
    </row>
    <row r="1250" spans="4:48">
      <c r="D1250" s="159">
        <v>1243</v>
      </c>
      <c r="F1250" s="159" t="str">
        <f t="shared" si="437"/>
        <v/>
      </c>
      <c r="G1250" s="159" t="str">
        <f t="shared" si="437"/>
        <v/>
      </c>
      <c r="H1250" s="159" t="str">
        <f t="shared" si="437"/>
        <v/>
      </c>
      <c r="I1250" s="159" t="str">
        <f t="shared" si="437"/>
        <v/>
      </c>
      <c r="J1250" s="159" t="str">
        <f t="shared" si="437"/>
        <v/>
      </c>
      <c r="K1250" s="292"/>
      <c r="L1250" s="292"/>
      <c r="AC1250" s="300" t="str">
        <f t="shared" si="423"/>
        <v/>
      </c>
      <c r="AD1250" s="300" t="str">
        <f t="shared" si="422"/>
        <v/>
      </c>
      <c r="AE1250" s="300" t="str">
        <f t="shared" si="420"/>
        <v/>
      </c>
      <c r="AF1250" s="300" t="str">
        <f t="shared" si="421"/>
        <v/>
      </c>
      <c r="AI1250" s="63" t="str">
        <f t="shared" si="424"/>
        <v/>
      </c>
      <c r="AJ1250" s="106" t="str">
        <f t="shared" si="425"/>
        <v/>
      </c>
      <c r="AK1250" s="106" t="str">
        <f t="shared" si="426"/>
        <v/>
      </c>
      <c r="AL1250" s="106" t="str">
        <f t="shared" si="427"/>
        <v/>
      </c>
      <c r="AM1250" s="106" t="str">
        <f t="shared" si="428"/>
        <v/>
      </c>
      <c r="AN1250" s="106" t="str">
        <f t="shared" si="429"/>
        <v/>
      </c>
      <c r="AR1250" s="106" t="str">
        <f t="shared" si="430"/>
        <v/>
      </c>
      <c r="AS1250" s="106" t="str">
        <f t="shared" si="431"/>
        <v/>
      </c>
      <c r="AT1250" s="106" t="str">
        <f t="shared" si="432"/>
        <v/>
      </c>
      <c r="AU1250" s="106" t="str">
        <f t="shared" si="433"/>
        <v/>
      </c>
      <c r="AV1250" s="106" t="str">
        <f t="shared" si="434"/>
        <v/>
      </c>
    </row>
    <row r="1251" spans="4:48">
      <c r="D1251" s="159">
        <v>1244</v>
      </c>
      <c r="F1251" s="159" t="str">
        <f t="shared" si="437"/>
        <v/>
      </c>
      <c r="G1251" s="159" t="str">
        <f t="shared" si="437"/>
        <v/>
      </c>
      <c r="H1251" s="159" t="str">
        <f t="shared" si="437"/>
        <v/>
      </c>
      <c r="I1251" s="159" t="str">
        <f t="shared" si="437"/>
        <v/>
      </c>
      <c r="J1251" s="159" t="str">
        <f t="shared" si="437"/>
        <v/>
      </c>
      <c r="K1251" s="292"/>
      <c r="L1251" s="292"/>
      <c r="AC1251" s="300" t="str">
        <f t="shared" si="423"/>
        <v/>
      </c>
      <c r="AD1251" s="300" t="str">
        <f t="shared" si="422"/>
        <v/>
      </c>
      <c r="AE1251" s="300" t="str">
        <f t="shared" si="420"/>
        <v/>
      </c>
      <c r="AF1251" s="300" t="str">
        <f t="shared" si="421"/>
        <v/>
      </c>
      <c r="AI1251" s="63" t="str">
        <f t="shared" si="424"/>
        <v/>
      </c>
      <c r="AJ1251" s="106" t="str">
        <f t="shared" si="425"/>
        <v/>
      </c>
      <c r="AK1251" s="106" t="str">
        <f t="shared" si="426"/>
        <v/>
      </c>
      <c r="AL1251" s="106" t="str">
        <f t="shared" si="427"/>
        <v/>
      </c>
      <c r="AM1251" s="106" t="str">
        <f t="shared" si="428"/>
        <v/>
      </c>
      <c r="AN1251" s="106" t="str">
        <f t="shared" si="429"/>
        <v/>
      </c>
      <c r="AR1251" s="106" t="str">
        <f t="shared" si="430"/>
        <v/>
      </c>
      <c r="AS1251" s="106" t="str">
        <f t="shared" si="431"/>
        <v/>
      </c>
      <c r="AT1251" s="106" t="str">
        <f t="shared" si="432"/>
        <v/>
      </c>
      <c r="AU1251" s="106" t="str">
        <f t="shared" si="433"/>
        <v/>
      </c>
      <c r="AV1251" s="106" t="str">
        <f t="shared" si="434"/>
        <v/>
      </c>
    </row>
    <row r="1252" spans="4:48">
      <c r="D1252" s="159">
        <v>1245</v>
      </c>
      <c r="F1252" s="159" t="str">
        <f t="shared" si="437"/>
        <v/>
      </c>
      <c r="G1252" s="159" t="str">
        <f t="shared" si="437"/>
        <v/>
      </c>
      <c r="H1252" s="159" t="str">
        <f t="shared" si="437"/>
        <v/>
      </c>
      <c r="I1252" s="159" t="str">
        <f t="shared" si="437"/>
        <v/>
      </c>
      <c r="J1252" s="159" t="str">
        <f t="shared" si="437"/>
        <v/>
      </c>
      <c r="K1252" s="292"/>
      <c r="L1252" s="292"/>
      <c r="AC1252" s="300" t="str">
        <f t="shared" si="423"/>
        <v/>
      </c>
      <c r="AD1252" s="300" t="str">
        <f t="shared" si="422"/>
        <v/>
      </c>
      <c r="AE1252" s="300" t="str">
        <f t="shared" si="420"/>
        <v/>
      </c>
      <c r="AF1252" s="300" t="str">
        <f t="shared" si="421"/>
        <v/>
      </c>
      <c r="AI1252" s="63" t="str">
        <f t="shared" si="424"/>
        <v/>
      </c>
      <c r="AJ1252" s="106" t="str">
        <f t="shared" si="425"/>
        <v/>
      </c>
      <c r="AK1252" s="106" t="str">
        <f t="shared" si="426"/>
        <v/>
      </c>
      <c r="AL1252" s="106" t="str">
        <f t="shared" si="427"/>
        <v/>
      </c>
      <c r="AM1252" s="106" t="str">
        <f t="shared" si="428"/>
        <v/>
      </c>
      <c r="AN1252" s="106" t="str">
        <f t="shared" si="429"/>
        <v/>
      </c>
      <c r="AR1252" s="106" t="str">
        <f t="shared" si="430"/>
        <v/>
      </c>
      <c r="AS1252" s="106" t="str">
        <f t="shared" si="431"/>
        <v/>
      </c>
      <c r="AT1252" s="106" t="str">
        <f t="shared" si="432"/>
        <v/>
      </c>
      <c r="AU1252" s="106" t="str">
        <f t="shared" si="433"/>
        <v/>
      </c>
      <c r="AV1252" s="106" t="str">
        <f t="shared" si="434"/>
        <v/>
      </c>
    </row>
    <row r="1253" spans="4:48">
      <c r="D1253" s="159">
        <v>1246</v>
      </c>
      <c r="F1253" s="159" t="str">
        <f t="shared" si="437"/>
        <v/>
      </c>
      <c r="G1253" s="159" t="str">
        <f t="shared" si="437"/>
        <v/>
      </c>
      <c r="H1253" s="159" t="str">
        <f t="shared" si="437"/>
        <v/>
      </c>
      <c r="I1253" s="159" t="str">
        <f t="shared" si="437"/>
        <v/>
      </c>
      <c r="J1253" s="159" t="str">
        <f t="shared" si="437"/>
        <v/>
      </c>
      <c r="K1253" s="292"/>
      <c r="L1253" s="292"/>
      <c r="AC1253" s="300" t="str">
        <f t="shared" si="423"/>
        <v/>
      </c>
      <c r="AD1253" s="300" t="str">
        <f t="shared" si="422"/>
        <v/>
      </c>
      <c r="AE1253" s="300" t="str">
        <f t="shared" si="420"/>
        <v/>
      </c>
      <c r="AF1253" s="300" t="str">
        <f t="shared" si="421"/>
        <v/>
      </c>
      <c r="AI1253" s="63" t="str">
        <f t="shared" si="424"/>
        <v/>
      </c>
      <c r="AJ1253" s="106" t="str">
        <f t="shared" si="425"/>
        <v/>
      </c>
      <c r="AK1253" s="106" t="str">
        <f t="shared" si="426"/>
        <v/>
      </c>
      <c r="AL1253" s="106" t="str">
        <f t="shared" si="427"/>
        <v/>
      </c>
      <c r="AM1253" s="106" t="str">
        <f t="shared" si="428"/>
        <v/>
      </c>
      <c r="AN1253" s="106" t="str">
        <f t="shared" si="429"/>
        <v/>
      </c>
      <c r="AR1253" s="106" t="str">
        <f t="shared" si="430"/>
        <v/>
      </c>
      <c r="AS1253" s="106" t="str">
        <f t="shared" si="431"/>
        <v/>
      </c>
      <c r="AT1253" s="106" t="str">
        <f t="shared" si="432"/>
        <v/>
      </c>
      <c r="AU1253" s="106" t="str">
        <f t="shared" si="433"/>
        <v/>
      </c>
      <c r="AV1253" s="106" t="str">
        <f t="shared" si="434"/>
        <v/>
      </c>
    </row>
    <row r="1254" spans="4:48">
      <c r="D1254" s="159">
        <v>1247</v>
      </c>
      <c r="F1254" s="159" t="str">
        <f t="shared" si="437"/>
        <v/>
      </c>
      <c r="G1254" s="159" t="str">
        <f t="shared" si="437"/>
        <v/>
      </c>
      <c r="H1254" s="159" t="str">
        <f t="shared" si="437"/>
        <v/>
      </c>
      <c r="I1254" s="159" t="str">
        <f t="shared" si="437"/>
        <v/>
      </c>
      <c r="J1254" s="159" t="str">
        <f t="shared" si="437"/>
        <v/>
      </c>
      <c r="K1254" s="292"/>
      <c r="L1254" s="292"/>
      <c r="AC1254" s="300" t="str">
        <f t="shared" si="423"/>
        <v/>
      </c>
      <c r="AD1254" s="300" t="str">
        <f t="shared" si="422"/>
        <v/>
      </c>
      <c r="AE1254" s="300" t="str">
        <f t="shared" si="420"/>
        <v/>
      </c>
      <c r="AF1254" s="300" t="str">
        <f t="shared" si="421"/>
        <v/>
      </c>
      <c r="AI1254" s="63" t="str">
        <f t="shared" si="424"/>
        <v/>
      </c>
      <c r="AJ1254" s="106" t="str">
        <f t="shared" si="425"/>
        <v/>
      </c>
      <c r="AK1254" s="106" t="str">
        <f t="shared" si="426"/>
        <v/>
      </c>
      <c r="AL1254" s="106" t="str">
        <f t="shared" si="427"/>
        <v/>
      </c>
      <c r="AM1254" s="106" t="str">
        <f t="shared" si="428"/>
        <v/>
      </c>
      <c r="AN1254" s="106" t="str">
        <f t="shared" si="429"/>
        <v/>
      </c>
      <c r="AR1254" s="106" t="str">
        <f t="shared" si="430"/>
        <v/>
      </c>
      <c r="AS1254" s="106" t="str">
        <f t="shared" si="431"/>
        <v/>
      </c>
      <c r="AT1254" s="106" t="str">
        <f t="shared" si="432"/>
        <v/>
      </c>
      <c r="AU1254" s="106" t="str">
        <f t="shared" si="433"/>
        <v/>
      </c>
      <c r="AV1254" s="106" t="str">
        <f t="shared" si="434"/>
        <v/>
      </c>
    </row>
    <row r="1255" spans="4:48">
      <c r="D1255" s="159">
        <v>1248</v>
      </c>
      <c r="F1255" s="159" t="str">
        <f t="shared" si="437"/>
        <v/>
      </c>
      <c r="G1255" s="159" t="str">
        <f t="shared" si="437"/>
        <v/>
      </c>
      <c r="H1255" s="159" t="str">
        <f t="shared" si="437"/>
        <v/>
      </c>
      <c r="I1255" s="159" t="str">
        <f t="shared" si="437"/>
        <v/>
      </c>
      <c r="J1255" s="159" t="str">
        <f t="shared" si="437"/>
        <v/>
      </c>
      <c r="K1255" s="292"/>
      <c r="L1255" s="292"/>
      <c r="AC1255" s="300" t="str">
        <f t="shared" si="423"/>
        <v/>
      </c>
      <c r="AD1255" s="300" t="str">
        <f t="shared" si="422"/>
        <v/>
      </c>
      <c r="AE1255" s="300" t="str">
        <f t="shared" si="420"/>
        <v/>
      </c>
      <c r="AF1255" s="300" t="str">
        <f t="shared" si="421"/>
        <v/>
      </c>
      <c r="AI1255" s="63" t="str">
        <f t="shared" si="424"/>
        <v/>
      </c>
      <c r="AJ1255" s="106" t="str">
        <f t="shared" si="425"/>
        <v/>
      </c>
      <c r="AK1255" s="106" t="str">
        <f t="shared" si="426"/>
        <v/>
      </c>
      <c r="AL1255" s="106" t="str">
        <f t="shared" si="427"/>
        <v/>
      </c>
      <c r="AM1255" s="106" t="str">
        <f t="shared" si="428"/>
        <v/>
      </c>
      <c r="AN1255" s="106" t="str">
        <f t="shared" si="429"/>
        <v/>
      </c>
      <c r="AR1255" s="106" t="str">
        <f t="shared" si="430"/>
        <v/>
      </c>
      <c r="AS1255" s="106" t="str">
        <f t="shared" si="431"/>
        <v/>
      </c>
      <c r="AT1255" s="106" t="str">
        <f t="shared" si="432"/>
        <v/>
      </c>
      <c r="AU1255" s="106" t="str">
        <f t="shared" si="433"/>
        <v/>
      </c>
      <c r="AV1255" s="106" t="str">
        <f t="shared" si="434"/>
        <v/>
      </c>
    </row>
    <row r="1256" spans="4:48">
      <c r="D1256" s="159">
        <v>1249</v>
      </c>
      <c r="F1256" s="159" t="str">
        <f t="shared" si="437"/>
        <v/>
      </c>
      <c r="G1256" s="159" t="str">
        <f t="shared" si="437"/>
        <v/>
      </c>
      <c r="H1256" s="159" t="str">
        <f t="shared" si="437"/>
        <v/>
      </c>
      <c r="I1256" s="159" t="str">
        <f t="shared" si="437"/>
        <v/>
      </c>
      <c r="J1256" s="159" t="str">
        <f t="shared" si="437"/>
        <v/>
      </c>
      <c r="K1256" s="292"/>
      <c r="L1256" s="292"/>
      <c r="AC1256" s="300" t="str">
        <f t="shared" si="423"/>
        <v/>
      </c>
      <c r="AD1256" s="300" t="str">
        <f t="shared" si="422"/>
        <v/>
      </c>
      <c r="AE1256" s="300" t="str">
        <f t="shared" si="420"/>
        <v/>
      </c>
      <c r="AF1256" s="300" t="str">
        <f t="shared" si="421"/>
        <v/>
      </c>
      <c r="AI1256" s="63" t="str">
        <f t="shared" si="424"/>
        <v/>
      </c>
      <c r="AJ1256" s="106" t="str">
        <f t="shared" si="425"/>
        <v/>
      </c>
      <c r="AK1256" s="106" t="str">
        <f t="shared" si="426"/>
        <v/>
      </c>
      <c r="AL1256" s="106" t="str">
        <f t="shared" si="427"/>
        <v/>
      </c>
      <c r="AM1256" s="106" t="str">
        <f t="shared" si="428"/>
        <v/>
      </c>
      <c r="AN1256" s="106" t="str">
        <f t="shared" si="429"/>
        <v/>
      </c>
      <c r="AR1256" s="106" t="str">
        <f t="shared" si="430"/>
        <v/>
      </c>
      <c r="AS1256" s="106" t="str">
        <f t="shared" si="431"/>
        <v/>
      </c>
      <c r="AT1256" s="106" t="str">
        <f t="shared" si="432"/>
        <v/>
      </c>
      <c r="AU1256" s="106" t="str">
        <f t="shared" si="433"/>
        <v/>
      </c>
      <c r="AV1256" s="106" t="str">
        <f t="shared" si="434"/>
        <v/>
      </c>
    </row>
    <row r="1257" spans="4:48">
      <c r="D1257" s="159">
        <v>1250</v>
      </c>
      <c r="F1257" s="159" t="str">
        <f t="shared" si="437"/>
        <v/>
      </c>
      <c r="G1257" s="159" t="str">
        <f t="shared" si="437"/>
        <v/>
      </c>
      <c r="H1257" s="159" t="str">
        <f t="shared" si="437"/>
        <v/>
      </c>
      <c r="I1257" s="159" t="str">
        <f t="shared" si="437"/>
        <v/>
      </c>
      <c r="J1257" s="159" t="str">
        <f t="shared" si="437"/>
        <v/>
      </c>
      <c r="K1257" s="292"/>
      <c r="L1257" s="292"/>
      <c r="AC1257" s="300" t="str">
        <f t="shared" si="423"/>
        <v/>
      </c>
      <c r="AD1257" s="300" t="str">
        <f t="shared" si="422"/>
        <v/>
      </c>
      <c r="AE1257" s="300" t="str">
        <f t="shared" si="420"/>
        <v/>
      </c>
      <c r="AF1257" s="300" t="str">
        <f t="shared" si="421"/>
        <v/>
      </c>
      <c r="AI1257" s="63" t="str">
        <f t="shared" si="424"/>
        <v/>
      </c>
      <c r="AJ1257" s="106" t="str">
        <f t="shared" si="425"/>
        <v/>
      </c>
      <c r="AK1257" s="106" t="str">
        <f t="shared" si="426"/>
        <v/>
      </c>
      <c r="AL1257" s="106" t="str">
        <f t="shared" si="427"/>
        <v/>
      </c>
      <c r="AM1257" s="106" t="str">
        <f t="shared" si="428"/>
        <v/>
      </c>
      <c r="AN1257" s="106" t="str">
        <f t="shared" si="429"/>
        <v/>
      </c>
      <c r="AR1257" s="106" t="str">
        <f t="shared" si="430"/>
        <v/>
      </c>
      <c r="AS1257" s="106" t="str">
        <f t="shared" si="431"/>
        <v/>
      </c>
      <c r="AT1257" s="106" t="str">
        <f t="shared" si="432"/>
        <v/>
      </c>
      <c r="AU1257" s="106" t="str">
        <f t="shared" si="433"/>
        <v/>
      </c>
      <c r="AV1257" s="106" t="str">
        <f t="shared" si="434"/>
        <v/>
      </c>
    </row>
    <row r="1258" spans="4:48">
      <c r="D1258" s="159">
        <v>1251</v>
      </c>
      <c r="F1258" s="159" t="str">
        <f t="shared" ref="F1258:J1267" si="438">IF($C$5=0,IF($D1258&gt;$A$5,"",INDIRECT(CONCATENATE("B",RANDBETWEEN(11,$D$5)))),IF($D1258&gt;$A$5,"",$C$3*INDIRECT(CONCATENATE("B",RANDBETWEEN(11,$D$5)))))</f>
        <v/>
      </c>
      <c r="G1258" s="159" t="str">
        <f t="shared" si="438"/>
        <v/>
      </c>
      <c r="H1258" s="159" t="str">
        <f t="shared" si="438"/>
        <v/>
      </c>
      <c r="I1258" s="159" t="str">
        <f t="shared" si="438"/>
        <v/>
      </c>
      <c r="J1258" s="159" t="str">
        <f t="shared" si="438"/>
        <v/>
      </c>
      <c r="K1258" s="292"/>
      <c r="L1258" s="292"/>
      <c r="AC1258" s="300" t="str">
        <f t="shared" si="423"/>
        <v/>
      </c>
      <c r="AD1258" s="300" t="str">
        <f t="shared" si="422"/>
        <v/>
      </c>
      <c r="AE1258" s="300" t="str">
        <f t="shared" si="420"/>
        <v/>
      </c>
      <c r="AF1258" s="300" t="str">
        <f t="shared" si="421"/>
        <v/>
      </c>
      <c r="AI1258" s="63" t="str">
        <f t="shared" si="424"/>
        <v/>
      </c>
      <c r="AJ1258" s="106" t="str">
        <f t="shared" si="425"/>
        <v/>
      </c>
      <c r="AK1258" s="106" t="str">
        <f t="shared" si="426"/>
        <v/>
      </c>
      <c r="AL1258" s="106" t="str">
        <f t="shared" si="427"/>
        <v/>
      </c>
      <c r="AM1258" s="106" t="str">
        <f t="shared" si="428"/>
        <v/>
      </c>
      <c r="AN1258" s="106" t="str">
        <f t="shared" si="429"/>
        <v/>
      </c>
      <c r="AR1258" s="106" t="str">
        <f t="shared" si="430"/>
        <v/>
      </c>
      <c r="AS1258" s="106" t="str">
        <f t="shared" si="431"/>
        <v/>
      </c>
      <c r="AT1258" s="106" t="str">
        <f t="shared" si="432"/>
        <v/>
      </c>
      <c r="AU1258" s="106" t="str">
        <f t="shared" si="433"/>
        <v/>
      </c>
      <c r="AV1258" s="106" t="str">
        <f t="shared" si="434"/>
        <v/>
      </c>
    </row>
    <row r="1259" spans="4:48">
      <c r="D1259" s="159">
        <v>1252</v>
      </c>
      <c r="F1259" s="159" t="str">
        <f t="shared" si="438"/>
        <v/>
      </c>
      <c r="G1259" s="159" t="str">
        <f t="shared" si="438"/>
        <v/>
      </c>
      <c r="H1259" s="159" t="str">
        <f t="shared" si="438"/>
        <v/>
      </c>
      <c r="I1259" s="159" t="str">
        <f t="shared" si="438"/>
        <v/>
      </c>
      <c r="J1259" s="159" t="str">
        <f t="shared" si="438"/>
        <v/>
      </c>
      <c r="K1259" s="292"/>
      <c r="L1259" s="292"/>
      <c r="AC1259" s="300" t="str">
        <f t="shared" si="423"/>
        <v/>
      </c>
      <c r="AD1259" s="300" t="str">
        <f t="shared" si="422"/>
        <v/>
      </c>
      <c r="AE1259" s="300" t="str">
        <f t="shared" si="420"/>
        <v/>
      </c>
      <c r="AF1259" s="300" t="str">
        <f t="shared" si="421"/>
        <v/>
      </c>
      <c r="AI1259" s="63" t="str">
        <f t="shared" si="424"/>
        <v/>
      </c>
      <c r="AJ1259" s="106" t="str">
        <f t="shared" si="425"/>
        <v/>
      </c>
      <c r="AK1259" s="106" t="str">
        <f t="shared" si="426"/>
        <v/>
      </c>
      <c r="AL1259" s="106" t="str">
        <f t="shared" si="427"/>
        <v/>
      </c>
      <c r="AM1259" s="106" t="str">
        <f t="shared" si="428"/>
        <v/>
      </c>
      <c r="AN1259" s="106" t="str">
        <f t="shared" si="429"/>
        <v/>
      </c>
      <c r="AR1259" s="106" t="str">
        <f t="shared" si="430"/>
        <v/>
      </c>
      <c r="AS1259" s="106" t="str">
        <f t="shared" si="431"/>
        <v/>
      </c>
      <c r="AT1259" s="106" t="str">
        <f t="shared" si="432"/>
        <v/>
      </c>
      <c r="AU1259" s="106" t="str">
        <f t="shared" si="433"/>
        <v/>
      </c>
      <c r="AV1259" s="106" t="str">
        <f t="shared" si="434"/>
        <v/>
      </c>
    </row>
    <row r="1260" spans="4:48">
      <c r="D1260" s="159">
        <v>1253</v>
      </c>
      <c r="F1260" s="159" t="str">
        <f t="shared" si="438"/>
        <v/>
      </c>
      <c r="G1260" s="159" t="str">
        <f t="shared" si="438"/>
        <v/>
      </c>
      <c r="H1260" s="159" t="str">
        <f t="shared" si="438"/>
        <v/>
      </c>
      <c r="I1260" s="159" t="str">
        <f t="shared" si="438"/>
        <v/>
      </c>
      <c r="J1260" s="159" t="str">
        <f t="shared" si="438"/>
        <v/>
      </c>
      <c r="K1260" s="292"/>
      <c r="L1260" s="292"/>
      <c r="AC1260" s="300" t="str">
        <f t="shared" si="423"/>
        <v/>
      </c>
      <c r="AD1260" s="300" t="str">
        <f t="shared" si="422"/>
        <v/>
      </c>
      <c r="AE1260" s="300" t="str">
        <f t="shared" si="420"/>
        <v/>
      </c>
      <c r="AF1260" s="300" t="str">
        <f t="shared" si="421"/>
        <v/>
      </c>
      <c r="AI1260" s="63" t="str">
        <f t="shared" si="424"/>
        <v/>
      </c>
      <c r="AJ1260" s="106" t="str">
        <f t="shared" si="425"/>
        <v/>
      </c>
      <c r="AK1260" s="106" t="str">
        <f t="shared" si="426"/>
        <v/>
      </c>
      <c r="AL1260" s="106" t="str">
        <f t="shared" si="427"/>
        <v/>
      </c>
      <c r="AM1260" s="106" t="str">
        <f t="shared" si="428"/>
        <v/>
      </c>
      <c r="AN1260" s="106" t="str">
        <f t="shared" si="429"/>
        <v/>
      </c>
      <c r="AR1260" s="106" t="str">
        <f t="shared" si="430"/>
        <v/>
      </c>
      <c r="AS1260" s="106" t="str">
        <f t="shared" si="431"/>
        <v/>
      </c>
      <c r="AT1260" s="106" t="str">
        <f t="shared" si="432"/>
        <v/>
      </c>
      <c r="AU1260" s="106" t="str">
        <f t="shared" si="433"/>
        <v/>
      </c>
      <c r="AV1260" s="106" t="str">
        <f t="shared" si="434"/>
        <v/>
      </c>
    </row>
    <row r="1261" spans="4:48">
      <c r="D1261" s="159">
        <v>1254</v>
      </c>
      <c r="F1261" s="159" t="str">
        <f t="shared" si="438"/>
        <v/>
      </c>
      <c r="G1261" s="159" t="str">
        <f t="shared" si="438"/>
        <v/>
      </c>
      <c r="H1261" s="159" t="str">
        <f t="shared" si="438"/>
        <v/>
      </c>
      <c r="I1261" s="159" t="str">
        <f t="shared" si="438"/>
        <v/>
      </c>
      <c r="J1261" s="159" t="str">
        <f t="shared" si="438"/>
        <v/>
      </c>
      <c r="K1261" s="292"/>
      <c r="L1261" s="292"/>
      <c r="AC1261" s="300" t="str">
        <f t="shared" si="423"/>
        <v/>
      </c>
      <c r="AD1261" s="300" t="str">
        <f t="shared" si="422"/>
        <v/>
      </c>
      <c r="AE1261" s="300" t="str">
        <f t="shared" si="420"/>
        <v/>
      </c>
      <c r="AF1261" s="300" t="str">
        <f t="shared" si="421"/>
        <v/>
      </c>
      <c r="AI1261" s="63" t="str">
        <f t="shared" si="424"/>
        <v/>
      </c>
      <c r="AJ1261" s="106" t="str">
        <f t="shared" si="425"/>
        <v/>
      </c>
      <c r="AK1261" s="106" t="str">
        <f t="shared" si="426"/>
        <v/>
      </c>
      <c r="AL1261" s="106" t="str">
        <f t="shared" si="427"/>
        <v/>
      </c>
      <c r="AM1261" s="106" t="str">
        <f t="shared" si="428"/>
        <v/>
      </c>
      <c r="AN1261" s="106" t="str">
        <f t="shared" si="429"/>
        <v/>
      </c>
      <c r="AR1261" s="106" t="str">
        <f t="shared" si="430"/>
        <v/>
      </c>
      <c r="AS1261" s="106" t="str">
        <f t="shared" si="431"/>
        <v/>
      </c>
      <c r="AT1261" s="106" t="str">
        <f t="shared" si="432"/>
        <v/>
      </c>
      <c r="AU1261" s="106" t="str">
        <f t="shared" si="433"/>
        <v/>
      </c>
      <c r="AV1261" s="106" t="str">
        <f t="shared" si="434"/>
        <v/>
      </c>
    </row>
    <row r="1262" spans="4:48">
      <c r="D1262" s="159">
        <v>1255</v>
      </c>
      <c r="F1262" s="159" t="str">
        <f t="shared" si="438"/>
        <v/>
      </c>
      <c r="G1262" s="159" t="str">
        <f t="shared" si="438"/>
        <v/>
      </c>
      <c r="H1262" s="159" t="str">
        <f t="shared" si="438"/>
        <v/>
      </c>
      <c r="I1262" s="159" t="str">
        <f t="shared" si="438"/>
        <v/>
      </c>
      <c r="J1262" s="159" t="str">
        <f t="shared" si="438"/>
        <v/>
      </c>
      <c r="K1262" s="292"/>
      <c r="L1262" s="292"/>
      <c r="AC1262" s="300" t="str">
        <f t="shared" si="423"/>
        <v/>
      </c>
      <c r="AD1262" s="300" t="str">
        <f t="shared" si="422"/>
        <v/>
      </c>
      <c r="AE1262" s="300" t="str">
        <f t="shared" si="420"/>
        <v/>
      </c>
      <c r="AF1262" s="300" t="str">
        <f t="shared" si="421"/>
        <v/>
      </c>
      <c r="AI1262" s="63" t="str">
        <f t="shared" si="424"/>
        <v/>
      </c>
      <c r="AJ1262" s="106" t="str">
        <f t="shared" si="425"/>
        <v/>
      </c>
      <c r="AK1262" s="106" t="str">
        <f t="shared" si="426"/>
        <v/>
      </c>
      <c r="AL1262" s="106" t="str">
        <f t="shared" si="427"/>
        <v/>
      </c>
      <c r="AM1262" s="106" t="str">
        <f t="shared" si="428"/>
        <v/>
      </c>
      <c r="AN1262" s="106" t="str">
        <f t="shared" si="429"/>
        <v/>
      </c>
      <c r="AR1262" s="106" t="str">
        <f t="shared" si="430"/>
        <v/>
      </c>
      <c r="AS1262" s="106" t="str">
        <f t="shared" si="431"/>
        <v/>
      </c>
      <c r="AT1262" s="106" t="str">
        <f t="shared" si="432"/>
        <v/>
      </c>
      <c r="AU1262" s="106" t="str">
        <f t="shared" si="433"/>
        <v/>
      </c>
      <c r="AV1262" s="106" t="str">
        <f t="shared" si="434"/>
        <v/>
      </c>
    </row>
    <row r="1263" spans="4:48">
      <c r="D1263" s="159">
        <v>1256</v>
      </c>
      <c r="F1263" s="159" t="str">
        <f t="shared" si="438"/>
        <v/>
      </c>
      <c r="G1263" s="159" t="str">
        <f t="shared" si="438"/>
        <v/>
      </c>
      <c r="H1263" s="159" t="str">
        <f t="shared" si="438"/>
        <v/>
      </c>
      <c r="I1263" s="159" t="str">
        <f t="shared" si="438"/>
        <v/>
      </c>
      <c r="J1263" s="159" t="str">
        <f t="shared" si="438"/>
        <v/>
      </c>
      <c r="K1263" s="292"/>
      <c r="L1263" s="292"/>
      <c r="AC1263" s="300" t="str">
        <f t="shared" si="423"/>
        <v/>
      </c>
      <c r="AD1263" s="300" t="str">
        <f t="shared" si="422"/>
        <v/>
      </c>
      <c r="AE1263" s="300" t="str">
        <f t="shared" si="420"/>
        <v/>
      </c>
      <c r="AF1263" s="300" t="str">
        <f t="shared" si="421"/>
        <v/>
      </c>
      <c r="AI1263" s="63" t="str">
        <f t="shared" si="424"/>
        <v/>
      </c>
      <c r="AJ1263" s="106" t="str">
        <f t="shared" si="425"/>
        <v/>
      </c>
      <c r="AK1263" s="106" t="str">
        <f t="shared" si="426"/>
        <v/>
      </c>
      <c r="AL1263" s="106" t="str">
        <f t="shared" si="427"/>
        <v/>
      </c>
      <c r="AM1263" s="106" t="str">
        <f t="shared" si="428"/>
        <v/>
      </c>
      <c r="AN1263" s="106" t="str">
        <f t="shared" si="429"/>
        <v/>
      </c>
      <c r="AR1263" s="106" t="str">
        <f t="shared" si="430"/>
        <v/>
      </c>
      <c r="AS1263" s="106" t="str">
        <f t="shared" si="431"/>
        <v/>
      </c>
      <c r="AT1263" s="106" t="str">
        <f t="shared" si="432"/>
        <v/>
      </c>
      <c r="AU1263" s="106" t="str">
        <f t="shared" si="433"/>
        <v/>
      </c>
      <c r="AV1263" s="106" t="str">
        <f t="shared" si="434"/>
        <v/>
      </c>
    </row>
    <row r="1264" spans="4:48">
      <c r="D1264" s="159">
        <v>1257</v>
      </c>
      <c r="F1264" s="159" t="str">
        <f t="shared" si="438"/>
        <v/>
      </c>
      <c r="G1264" s="159" t="str">
        <f t="shared" si="438"/>
        <v/>
      </c>
      <c r="H1264" s="159" t="str">
        <f t="shared" si="438"/>
        <v/>
      </c>
      <c r="I1264" s="159" t="str">
        <f t="shared" si="438"/>
        <v/>
      </c>
      <c r="J1264" s="159" t="str">
        <f t="shared" si="438"/>
        <v/>
      </c>
      <c r="K1264" s="292"/>
      <c r="L1264" s="292"/>
      <c r="AC1264" s="300" t="str">
        <f t="shared" si="423"/>
        <v/>
      </c>
      <c r="AD1264" s="300" t="str">
        <f t="shared" si="422"/>
        <v/>
      </c>
      <c r="AE1264" s="300" t="str">
        <f t="shared" si="420"/>
        <v/>
      </c>
      <c r="AF1264" s="300" t="str">
        <f t="shared" si="421"/>
        <v/>
      </c>
      <c r="AI1264" s="63" t="str">
        <f t="shared" si="424"/>
        <v/>
      </c>
      <c r="AJ1264" s="106" t="str">
        <f t="shared" si="425"/>
        <v/>
      </c>
      <c r="AK1264" s="106" t="str">
        <f t="shared" si="426"/>
        <v/>
      </c>
      <c r="AL1264" s="106" t="str">
        <f t="shared" si="427"/>
        <v/>
      </c>
      <c r="AM1264" s="106" t="str">
        <f t="shared" si="428"/>
        <v/>
      </c>
      <c r="AN1264" s="106" t="str">
        <f t="shared" si="429"/>
        <v/>
      </c>
      <c r="AR1264" s="106" t="str">
        <f t="shared" si="430"/>
        <v/>
      </c>
      <c r="AS1264" s="106" t="str">
        <f t="shared" si="431"/>
        <v/>
      </c>
      <c r="AT1264" s="106" t="str">
        <f t="shared" si="432"/>
        <v/>
      </c>
      <c r="AU1264" s="106" t="str">
        <f t="shared" si="433"/>
        <v/>
      </c>
      <c r="AV1264" s="106" t="str">
        <f t="shared" si="434"/>
        <v/>
      </c>
    </row>
    <row r="1265" spans="4:48">
      <c r="D1265" s="159">
        <v>1258</v>
      </c>
      <c r="F1265" s="159" t="str">
        <f t="shared" si="438"/>
        <v/>
      </c>
      <c r="G1265" s="159" t="str">
        <f t="shared" si="438"/>
        <v/>
      </c>
      <c r="H1265" s="159" t="str">
        <f t="shared" si="438"/>
        <v/>
      </c>
      <c r="I1265" s="159" t="str">
        <f t="shared" si="438"/>
        <v/>
      </c>
      <c r="J1265" s="159" t="str">
        <f t="shared" si="438"/>
        <v/>
      </c>
      <c r="K1265" s="292"/>
      <c r="L1265" s="292"/>
      <c r="AC1265" s="300" t="str">
        <f t="shared" si="423"/>
        <v/>
      </c>
      <c r="AD1265" s="300" t="str">
        <f t="shared" si="422"/>
        <v/>
      </c>
      <c r="AE1265" s="300" t="str">
        <f t="shared" si="420"/>
        <v/>
      </c>
      <c r="AF1265" s="300" t="str">
        <f t="shared" si="421"/>
        <v/>
      </c>
      <c r="AI1265" s="63" t="str">
        <f t="shared" si="424"/>
        <v/>
      </c>
      <c r="AJ1265" s="106" t="str">
        <f t="shared" si="425"/>
        <v/>
      </c>
      <c r="AK1265" s="106" t="str">
        <f t="shared" si="426"/>
        <v/>
      </c>
      <c r="AL1265" s="106" t="str">
        <f t="shared" si="427"/>
        <v/>
      </c>
      <c r="AM1265" s="106" t="str">
        <f t="shared" si="428"/>
        <v/>
      </c>
      <c r="AN1265" s="106" t="str">
        <f t="shared" si="429"/>
        <v/>
      </c>
      <c r="AR1265" s="106" t="str">
        <f t="shared" si="430"/>
        <v/>
      </c>
      <c r="AS1265" s="106" t="str">
        <f t="shared" si="431"/>
        <v/>
      </c>
      <c r="AT1265" s="106" t="str">
        <f t="shared" si="432"/>
        <v/>
      </c>
      <c r="AU1265" s="106" t="str">
        <f t="shared" si="433"/>
        <v/>
      </c>
      <c r="AV1265" s="106" t="str">
        <f t="shared" si="434"/>
        <v/>
      </c>
    </row>
    <row r="1266" spans="4:48">
      <c r="D1266" s="159">
        <v>1259</v>
      </c>
      <c r="F1266" s="159" t="str">
        <f t="shared" si="438"/>
        <v/>
      </c>
      <c r="G1266" s="159" t="str">
        <f t="shared" si="438"/>
        <v/>
      </c>
      <c r="H1266" s="159" t="str">
        <f t="shared" si="438"/>
        <v/>
      </c>
      <c r="I1266" s="159" t="str">
        <f t="shared" si="438"/>
        <v/>
      </c>
      <c r="J1266" s="159" t="str">
        <f t="shared" si="438"/>
        <v/>
      </c>
      <c r="K1266" s="292"/>
      <c r="L1266" s="292"/>
      <c r="AC1266" s="300" t="str">
        <f t="shared" si="423"/>
        <v/>
      </c>
      <c r="AD1266" s="300" t="str">
        <f t="shared" si="422"/>
        <v/>
      </c>
      <c r="AE1266" s="300" t="str">
        <f t="shared" si="420"/>
        <v/>
      </c>
      <c r="AF1266" s="300" t="str">
        <f t="shared" si="421"/>
        <v/>
      </c>
      <c r="AI1266" s="63" t="str">
        <f t="shared" si="424"/>
        <v/>
      </c>
      <c r="AJ1266" s="106" t="str">
        <f t="shared" si="425"/>
        <v/>
      </c>
      <c r="AK1266" s="106" t="str">
        <f t="shared" si="426"/>
        <v/>
      </c>
      <c r="AL1266" s="106" t="str">
        <f t="shared" si="427"/>
        <v/>
      </c>
      <c r="AM1266" s="106" t="str">
        <f t="shared" si="428"/>
        <v/>
      </c>
      <c r="AN1266" s="106" t="str">
        <f t="shared" si="429"/>
        <v/>
      </c>
      <c r="AR1266" s="106" t="str">
        <f t="shared" si="430"/>
        <v/>
      </c>
      <c r="AS1266" s="106" t="str">
        <f t="shared" si="431"/>
        <v/>
      </c>
      <c r="AT1266" s="106" t="str">
        <f t="shared" si="432"/>
        <v/>
      </c>
      <c r="AU1266" s="106" t="str">
        <f t="shared" si="433"/>
        <v/>
      </c>
      <c r="AV1266" s="106" t="str">
        <f t="shared" si="434"/>
        <v/>
      </c>
    </row>
    <row r="1267" spans="4:48">
      <c r="D1267" s="159">
        <v>1260</v>
      </c>
      <c r="F1267" s="159" t="str">
        <f t="shared" si="438"/>
        <v/>
      </c>
      <c r="G1267" s="159" t="str">
        <f t="shared" si="438"/>
        <v/>
      </c>
      <c r="H1267" s="159" t="str">
        <f t="shared" si="438"/>
        <v/>
      </c>
      <c r="I1267" s="159" t="str">
        <f t="shared" si="438"/>
        <v/>
      </c>
      <c r="J1267" s="159" t="str">
        <f t="shared" si="438"/>
        <v/>
      </c>
      <c r="K1267" s="292"/>
      <c r="L1267" s="292"/>
      <c r="AC1267" s="300" t="str">
        <f t="shared" si="423"/>
        <v/>
      </c>
      <c r="AD1267" s="300" t="str">
        <f t="shared" si="422"/>
        <v/>
      </c>
      <c r="AE1267" s="300" t="str">
        <f t="shared" si="420"/>
        <v/>
      </c>
      <c r="AF1267" s="300" t="str">
        <f t="shared" si="421"/>
        <v/>
      </c>
      <c r="AI1267" s="63" t="str">
        <f t="shared" si="424"/>
        <v/>
      </c>
      <c r="AJ1267" s="106" t="str">
        <f t="shared" si="425"/>
        <v/>
      </c>
      <c r="AK1267" s="106" t="str">
        <f t="shared" si="426"/>
        <v/>
      </c>
      <c r="AL1267" s="106" t="str">
        <f t="shared" si="427"/>
        <v/>
      </c>
      <c r="AM1267" s="106" t="str">
        <f t="shared" si="428"/>
        <v/>
      </c>
      <c r="AN1267" s="106" t="str">
        <f t="shared" si="429"/>
        <v/>
      </c>
      <c r="AR1267" s="106" t="str">
        <f t="shared" si="430"/>
        <v/>
      </c>
      <c r="AS1267" s="106" t="str">
        <f t="shared" si="431"/>
        <v/>
      </c>
      <c r="AT1267" s="106" t="str">
        <f t="shared" si="432"/>
        <v/>
      </c>
      <c r="AU1267" s="106" t="str">
        <f t="shared" si="433"/>
        <v/>
      </c>
      <c r="AV1267" s="106" t="str">
        <f t="shared" si="434"/>
        <v/>
      </c>
    </row>
    <row r="1268" spans="4:48">
      <c r="D1268" s="159">
        <v>1261</v>
      </c>
      <c r="F1268" s="159" t="str">
        <f t="shared" ref="F1268:J1277" si="439">IF($C$5=0,IF($D1268&gt;$A$5,"",INDIRECT(CONCATENATE("B",RANDBETWEEN(11,$D$5)))),IF($D1268&gt;$A$5,"",$C$3*INDIRECT(CONCATENATE("B",RANDBETWEEN(11,$D$5)))))</f>
        <v/>
      </c>
      <c r="G1268" s="159" t="str">
        <f t="shared" si="439"/>
        <v/>
      </c>
      <c r="H1268" s="159" t="str">
        <f t="shared" si="439"/>
        <v/>
      </c>
      <c r="I1268" s="159" t="str">
        <f t="shared" si="439"/>
        <v/>
      </c>
      <c r="J1268" s="159" t="str">
        <f t="shared" si="439"/>
        <v/>
      </c>
      <c r="K1268" s="292"/>
      <c r="L1268" s="292"/>
      <c r="AC1268" s="300" t="str">
        <f t="shared" si="423"/>
        <v/>
      </c>
      <c r="AD1268" s="300" t="str">
        <f t="shared" si="422"/>
        <v/>
      </c>
      <c r="AE1268" s="300" t="str">
        <f t="shared" si="420"/>
        <v/>
      </c>
      <c r="AF1268" s="300" t="str">
        <f t="shared" si="421"/>
        <v/>
      </c>
      <c r="AI1268" s="63" t="str">
        <f t="shared" si="424"/>
        <v/>
      </c>
      <c r="AJ1268" s="106" t="str">
        <f t="shared" si="425"/>
        <v/>
      </c>
      <c r="AK1268" s="106" t="str">
        <f t="shared" si="426"/>
        <v/>
      </c>
      <c r="AL1268" s="106" t="str">
        <f t="shared" si="427"/>
        <v/>
      </c>
      <c r="AM1268" s="106" t="str">
        <f t="shared" si="428"/>
        <v/>
      </c>
      <c r="AN1268" s="106" t="str">
        <f t="shared" si="429"/>
        <v/>
      </c>
      <c r="AR1268" s="106" t="str">
        <f t="shared" si="430"/>
        <v/>
      </c>
      <c r="AS1268" s="106" t="str">
        <f t="shared" si="431"/>
        <v/>
      </c>
      <c r="AT1268" s="106" t="str">
        <f t="shared" si="432"/>
        <v/>
      </c>
      <c r="AU1268" s="106" t="str">
        <f t="shared" si="433"/>
        <v/>
      </c>
      <c r="AV1268" s="106" t="str">
        <f t="shared" si="434"/>
        <v/>
      </c>
    </row>
    <row r="1269" spans="4:48">
      <c r="D1269" s="159">
        <v>1262</v>
      </c>
      <c r="F1269" s="159" t="str">
        <f t="shared" si="439"/>
        <v/>
      </c>
      <c r="G1269" s="159" t="str">
        <f t="shared" si="439"/>
        <v/>
      </c>
      <c r="H1269" s="159" t="str">
        <f t="shared" si="439"/>
        <v/>
      </c>
      <c r="I1269" s="159" t="str">
        <f t="shared" si="439"/>
        <v/>
      </c>
      <c r="J1269" s="159" t="str">
        <f t="shared" si="439"/>
        <v/>
      </c>
      <c r="K1269" s="292"/>
      <c r="L1269" s="292"/>
      <c r="AC1269" s="300" t="str">
        <f t="shared" si="423"/>
        <v/>
      </c>
      <c r="AD1269" s="300" t="str">
        <f t="shared" si="422"/>
        <v/>
      </c>
      <c r="AE1269" s="300" t="str">
        <f t="shared" si="420"/>
        <v/>
      </c>
      <c r="AF1269" s="300" t="str">
        <f t="shared" si="421"/>
        <v/>
      </c>
      <c r="AI1269" s="63" t="str">
        <f t="shared" si="424"/>
        <v/>
      </c>
      <c r="AJ1269" s="106" t="str">
        <f t="shared" si="425"/>
        <v/>
      </c>
      <c r="AK1269" s="106" t="str">
        <f t="shared" si="426"/>
        <v/>
      </c>
      <c r="AL1269" s="106" t="str">
        <f t="shared" si="427"/>
        <v/>
      </c>
      <c r="AM1269" s="106" t="str">
        <f t="shared" si="428"/>
        <v/>
      </c>
      <c r="AN1269" s="106" t="str">
        <f t="shared" si="429"/>
        <v/>
      </c>
      <c r="AR1269" s="106" t="str">
        <f t="shared" si="430"/>
        <v/>
      </c>
      <c r="AS1269" s="106" t="str">
        <f t="shared" si="431"/>
        <v/>
      </c>
      <c r="AT1269" s="106" t="str">
        <f t="shared" si="432"/>
        <v/>
      </c>
      <c r="AU1269" s="106" t="str">
        <f t="shared" si="433"/>
        <v/>
      </c>
      <c r="AV1269" s="106" t="str">
        <f t="shared" si="434"/>
        <v/>
      </c>
    </row>
    <row r="1270" spans="4:48">
      <c r="D1270" s="159">
        <v>1263</v>
      </c>
      <c r="F1270" s="159" t="str">
        <f t="shared" si="439"/>
        <v/>
      </c>
      <c r="G1270" s="159" t="str">
        <f t="shared" si="439"/>
        <v/>
      </c>
      <c r="H1270" s="159" t="str">
        <f t="shared" si="439"/>
        <v/>
      </c>
      <c r="I1270" s="159" t="str">
        <f t="shared" si="439"/>
        <v/>
      </c>
      <c r="J1270" s="159" t="str">
        <f t="shared" si="439"/>
        <v/>
      </c>
      <c r="K1270" s="292"/>
      <c r="L1270" s="292"/>
      <c r="AC1270" s="300" t="str">
        <f t="shared" si="423"/>
        <v/>
      </c>
      <c r="AD1270" s="300" t="str">
        <f t="shared" si="422"/>
        <v/>
      </c>
      <c r="AE1270" s="300" t="str">
        <f t="shared" si="420"/>
        <v/>
      </c>
      <c r="AF1270" s="300" t="str">
        <f t="shared" si="421"/>
        <v/>
      </c>
      <c r="AI1270" s="63" t="str">
        <f t="shared" si="424"/>
        <v/>
      </c>
      <c r="AJ1270" s="106" t="str">
        <f t="shared" si="425"/>
        <v/>
      </c>
      <c r="AK1270" s="106" t="str">
        <f t="shared" si="426"/>
        <v/>
      </c>
      <c r="AL1270" s="106" t="str">
        <f t="shared" si="427"/>
        <v/>
      </c>
      <c r="AM1270" s="106" t="str">
        <f t="shared" si="428"/>
        <v/>
      </c>
      <c r="AN1270" s="106" t="str">
        <f t="shared" si="429"/>
        <v/>
      </c>
      <c r="AR1270" s="106" t="str">
        <f t="shared" si="430"/>
        <v/>
      </c>
      <c r="AS1270" s="106" t="str">
        <f t="shared" si="431"/>
        <v/>
      </c>
      <c r="AT1270" s="106" t="str">
        <f t="shared" si="432"/>
        <v/>
      </c>
      <c r="AU1270" s="106" t="str">
        <f t="shared" si="433"/>
        <v/>
      </c>
      <c r="AV1270" s="106" t="str">
        <f t="shared" si="434"/>
        <v/>
      </c>
    </row>
    <row r="1271" spans="4:48">
      <c r="D1271" s="159">
        <v>1264</v>
      </c>
      <c r="F1271" s="159" t="str">
        <f t="shared" si="439"/>
        <v/>
      </c>
      <c r="G1271" s="159" t="str">
        <f t="shared" si="439"/>
        <v/>
      </c>
      <c r="H1271" s="159" t="str">
        <f t="shared" si="439"/>
        <v/>
      </c>
      <c r="I1271" s="159" t="str">
        <f t="shared" si="439"/>
        <v/>
      </c>
      <c r="J1271" s="159" t="str">
        <f t="shared" si="439"/>
        <v/>
      </c>
      <c r="K1271" s="292"/>
      <c r="L1271" s="292"/>
      <c r="AC1271" s="300" t="str">
        <f t="shared" si="423"/>
        <v/>
      </c>
      <c r="AD1271" s="300" t="str">
        <f t="shared" si="422"/>
        <v/>
      </c>
      <c r="AE1271" s="300" t="str">
        <f t="shared" si="420"/>
        <v/>
      </c>
      <c r="AF1271" s="300" t="str">
        <f t="shared" si="421"/>
        <v/>
      </c>
      <c r="AI1271" s="63" t="str">
        <f t="shared" si="424"/>
        <v/>
      </c>
      <c r="AJ1271" s="106" t="str">
        <f t="shared" si="425"/>
        <v/>
      </c>
      <c r="AK1271" s="106" t="str">
        <f t="shared" si="426"/>
        <v/>
      </c>
      <c r="AL1271" s="106" t="str">
        <f t="shared" si="427"/>
        <v/>
      </c>
      <c r="AM1271" s="106" t="str">
        <f t="shared" si="428"/>
        <v/>
      </c>
      <c r="AN1271" s="106" t="str">
        <f t="shared" si="429"/>
        <v/>
      </c>
      <c r="AR1271" s="106" t="str">
        <f t="shared" si="430"/>
        <v/>
      </c>
      <c r="AS1271" s="106" t="str">
        <f t="shared" si="431"/>
        <v/>
      </c>
      <c r="AT1271" s="106" t="str">
        <f t="shared" si="432"/>
        <v/>
      </c>
      <c r="AU1271" s="106" t="str">
        <f t="shared" si="433"/>
        <v/>
      </c>
      <c r="AV1271" s="106" t="str">
        <f t="shared" si="434"/>
        <v/>
      </c>
    </row>
    <row r="1272" spans="4:48">
      <c r="D1272" s="159">
        <v>1265</v>
      </c>
      <c r="F1272" s="159" t="str">
        <f t="shared" si="439"/>
        <v/>
      </c>
      <c r="G1272" s="159" t="str">
        <f t="shared" si="439"/>
        <v/>
      </c>
      <c r="H1272" s="159" t="str">
        <f t="shared" si="439"/>
        <v/>
      </c>
      <c r="I1272" s="159" t="str">
        <f t="shared" si="439"/>
        <v/>
      </c>
      <c r="J1272" s="159" t="str">
        <f t="shared" si="439"/>
        <v/>
      </c>
      <c r="K1272" s="292"/>
      <c r="L1272" s="292"/>
      <c r="AC1272" s="300" t="str">
        <f t="shared" si="423"/>
        <v/>
      </c>
      <c r="AD1272" s="300" t="str">
        <f t="shared" si="422"/>
        <v/>
      </c>
      <c r="AE1272" s="300" t="str">
        <f t="shared" si="420"/>
        <v/>
      </c>
      <c r="AF1272" s="300" t="str">
        <f t="shared" si="421"/>
        <v/>
      </c>
      <c r="AI1272" s="63" t="str">
        <f t="shared" si="424"/>
        <v/>
      </c>
      <c r="AJ1272" s="106" t="str">
        <f t="shared" si="425"/>
        <v/>
      </c>
      <c r="AK1272" s="106" t="str">
        <f t="shared" si="426"/>
        <v/>
      </c>
      <c r="AL1272" s="106" t="str">
        <f t="shared" si="427"/>
        <v/>
      </c>
      <c r="AM1272" s="106" t="str">
        <f t="shared" si="428"/>
        <v/>
      </c>
      <c r="AN1272" s="106" t="str">
        <f t="shared" si="429"/>
        <v/>
      </c>
      <c r="AR1272" s="106" t="str">
        <f t="shared" si="430"/>
        <v/>
      </c>
      <c r="AS1272" s="106" t="str">
        <f t="shared" si="431"/>
        <v/>
      </c>
      <c r="AT1272" s="106" t="str">
        <f t="shared" si="432"/>
        <v/>
      </c>
      <c r="AU1272" s="106" t="str">
        <f t="shared" si="433"/>
        <v/>
      </c>
      <c r="AV1272" s="106" t="str">
        <f t="shared" si="434"/>
        <v/>
      </c>
    </row>
    <row r="1273" spans="4:48">
      <c r="D1273" s="159">
        <v>1266</v>
      </c>
      <c r="F1273" s="159" t="str">
        <f t="shared" si="439"/>
        <v/>
      </c>
      <c r="G1273" s="159" t="str">
        <f t="shared" si="439"/>
        <v/>
      </c>
      <c r="H1273" s="159" t="str">
        <f t="shared" si="439"/>
        <v/>
      </c>
      <c r="I1273" s="159" t="str">
        <f t="shared" si="439"/>
        <v/>
      </c>
      <c r="J1273" s="159" t="str">
        <f t="shared" si="439"/>
        <v/>
      </c>
      <c r="K1273" s="292"/>
      <c r="L1273" s="292"/>
      <c r="AC1273" s="300" t="str">
        <f t="shared" si="423"/>
        <v/>
      </c>
      <c r="AD1273" s="300" t="str">
        <f t="shared" si="422"/>
        <v/>
      </c>
      <c r="AE1273" s="300" t="str">
        <f t="shared" si="420"/>
        <v/>
      </c>
      <c r="AF1273" s="300" t="str">
        <f t="shared" si="421"/>
        <v/>
      </c>
      <c r="AI1273" s="63" t="str">
        <f t="shared" si="424"/>
        <v/>
      </c>
      <c r="AJ1273" s="106" t="str">
        <f t="shared" si="425"/>
        <v/>
      </c>
      <c r="AK1273" s="106" t="str">
        <f t="shared" si="426"/>
        <v/>
      </c>
      <c r="AL1273" s="106" t="str">
        <f t="shared" si="427"/>
        <v/>
      </c>
      <c r="AM1273" s="106" t="str">
        <f t="shared" si="428"/>
        <v/>
      </c>
      <c r="AN1273" s="106" t="str">
        <f t="shared" si="429"/>
        <v/>
      </c>
      <c r="AR1273" s="106" t="str">
        <f t="shared" si="430"/>
        <v/>
      </c>
      <c r="AS1273" s="106" t="str">
        <f t="shared" si="431"/>
        <v/>
      </c>
      <c r="AT1273" s="106" t="str">
        <f t="shared" si="432"/>
        <v/>
      </c>
      <c r="AU1273" s="106" t="str">
        <f t="shared" si="433"/>
        <v/>
      </c>
      <c r="AV1273" s="106" t="str">
        <f t="shared" si="434"/>
        <v/>
      </c>
    </row>
    <row r="1274" spans="4:48">
      <c r="D1274" s="159">
        <v>1267</v>
      </c>
      <c r="F1274" s="159" t="str">
        <f t="shared" si="439"/>
        <v/>
      </c>
      <c r="G1274" s="159" t="str">
        <f t="shared" si="439"/>
        <v/>
      </c>
      <c r="H1274" s="159" t="str">
        <f t="shared" si="439"/>
        <v/>
      </c>
      <c r="I1274" s="159" t="str">
        <f t="shared" si="439"/>
        <v/>
      </c>
      <c r="J1274" s="159" t="str">
        <f t="shared" si="439"/>
        <v/>
      </c>
      <c r="K1274" s="292"/>
      <c r="L1274" s="292"/>
      <c r="AC1274" s="300" t="str">
        <f t="shared" si="423"/>
        <v/>
      </c>
      <c r="AD1274" s="300" t="str">
        <f t="shared" si="422"/>
        <v/>
      </c>
      <c r="AE1274" s="300" t="str">
        <f t="shared" si="420"/>
        <v/>
      </c>
      <c r="AF1274" s="300" t="str">
        <f t="shared" si="421"/>
        <v/>
      </c>
      <c r="AI1274" s="63" t="str">
        <f t="shared" si="424"/>
        <v/>
      </c>
      <c r="AJ1274" s="106" t="str">
        <f t="shared" si="425"/>
        <v/>
      </c>
      <c r="AK1274" s="106" t="str">
        <f t="shared" si="426"/>
        <v/>
      </c>
      <c r="AL1274" s="106" t="str">
        <f t="shared" si="427"/>
        <v/>
      </c>
      <c r="AM1274" s="106" t="str">
        <f t="shared" si="428"/>
        <v/>
      </c>
      <c r="AN1274" s="106" t="str">
        <f t="shared" si="429"/>
        <v/>
      </c>
      <c r="AR1274" s="106" t="str">
        <f t="shared" si="430"/>
        <v/>
      </c>
      <c r="AS1274" s="106" t="str">
        <f t="shared" si="431"/>
        <v/>
      </c>
      <c r="AT1274" s="106" t="str">
        <f t="shared" si="432"/>
        <v/>
      </c>
      <c r="AU1274" s="106" t="str">
        <f t="shared" si="433"/>
        <v/>
      </c>
      <c r="AV1274" s="106" t="str">
        <f t="shared" si="434"/>
        <v/>
      </c>
    </row>
    <row r="1275" spans="4:48">
      <c r="D1275" s="159">
        <v>1268</v>
      </c>
      <c r="F1275" s="159" t="str">
        <f t="shared" si="439"/>
        <v/>
      </c>
      <c r="G1275" s="159" t="str">
        <f t="shared" si="439"/>
        <v/>
      </c>
      <c r="H1275" s="159" t="str">
        <f t="shared" si="439"/>
        <v/>
      </c>
      <c r="I1275" s="159" t="str">
        <f t="shared" si="439"/>
        <v/>
      </c>
      <c r="J1275" s="159" t="str">
        <f t="shared" si="439"/>
        <v/>
      </c>
      <c r="K1275" s="292"/>
      <c r="L1275" s="292"/>
      <c r="AC1275" s="300" t="str">
        <f t="shared" si="423"/>
        <v/>
      </c>
      <c r="AD1275" s="300" t="str">
        <f t="shared" si="422"/>
        <v/>
      </c>
      <c r="AE1275" s="300" t="str">
        <f t="shared" si="420"/>
        <v/>
      </c>
      <c r="AF1275" s="300" t="str">
        <f t="shared" si="421"/>
        <v/>
      </c>
      <c r="AI1275" s="63" t="str">
        <f t="shared" si="424"/>
        <v/>
      </c>
      <c r="AJ1275" s="106" t="str">
        <f t="shared" si="425"/>
        <v/>
      </c>
      <c r="AK1275" s="106" t="str">
        <f t="shared" si="426"/>
        <v/>
      </c>
      <c r="AL1275" s="106" t="str">
        <f t="shared" si="427"/>
        <v/>
      </c>
      <c r="AM1275" s="106" t="str">
        <f t="shared" si="428"/>
        <v/>
      </c>
      <c r="AN1275" s="106" t="str">
        <f t="shared" si="429"/>
        <v/>
      </c>
      <c r="AR1275" s="106" t="str">
        <f t="shared" si="430"/>
        <v/>
      </c>
      <c r="AS1275" s="106" t="str">
        <f t="shared" si="431"/>
        <v/>
      </c>
      <c r="AT1275" s="106" t="str">
        <f t="shared" si="432"/>
        <v/>
      </c>
      <c r="AU1275" s="106" t="str">
        <f t="shared" si="433"/>
        <v/>
      </c>
      <c r="AV1275" s="106" t="str">
        <f t="shared" si="434"/>
        <v/>
      </c>
    </row>
    <row r="1276" spans="4:48">
      <c r="D1276" s="159">
        <v>1269</v>
      </c>
      <c r="F1276" s="159" t="str">
        <f t="shared" si="439"/>
        <v/>
      </c>
      <c r="G1276" s="159" t="str">
        <f t="shared" si="439"/>
        <v/>
      </c>
      <c r="H1276" s="159" t="str">
        <f t="shared" si="439"/>
        <v/>
      </c>
      <c r="I1276" s="159" t="str">
        <f t="shared" si="439"/>
        <v/>
      </c>
      <c r="J1276" s="159" t="str">
        <f t="shared" si="439"/>
        <v/>
      </c>
      <c r="K1276" s="292"/>
      <c r="L1276" s="292"/>
      <c r="AC1276" s="300" t="str">
        <f t="shared" si="423"/>
        <v/>
      </c>
      <c r="AD1276" s="300" t="str">
        <f t="shared" si="422"/>
        <v/>
      </c>
      <c r="AE1276" s="300" t="str">
        <f t="shared" si="420"/>
        <v/>
      </c>
      <c r="AF1276" s="300" t="str">
        <f t="shared" si="421"/>
        <v/>
      </c>
      <c r="AI1276" s="63" t="str">
        <f t="shared" si="424"/>
        <v/>
      </c>
      <c r="AJ1276" s="106" t="str">
        <f t="shared" si="425"/>
        <v/>
      </c>
      <c r="AK1276" s="106" t="str">
        <f t="shared" si="426"/>
        <v/>
      </c>
      <c r="AL1276" s="106" t="str">
        <f t="shared" si="427"/>
        <v/>
      </c>
      <c r="AM1276" s="106" t="str">
        <f t="shared" si="428"/>
        <v/>
      </c>
      <c r="AN1276" s="106" t="str">
        <f t="shared" si="429"/>
        <v/>
      </c>
      <c r="AR1276" s="106" t="str">
        <f t="shared" si="430"/>
        <v/>
      </c>
      <c r="AS1276" s="106" t="str">
        <f t="shared" si="431"/>
        <v/>
      </c>
      <c r="AT1276" s="106" t="str">
        <f t="shared" si="432"/>
        <v/>
      </c>
      <c r="AU1276" s="106" t="str">
        <f t="shared" si="433"/>
        <v/>
      </c>
      <c r="AV1276" s="106" t="str">
        <f t="shared" si="434"/>
        <v/>
      </c>
    </row>
    <row r="1277" spans="4:48">
      <c r="D1277" s="159">
        <v>1270</v>
      </c>
      <c r="F1277" s="159" t="str">
        <f t="shared" si="439"/>
        <v/>
      </c>
      <c r="G1277" s="159" t="str">
        <f t="shared" si="439"/>
        <v/>
      </c>
      <c r="H1277" s="159" t="str">
        <f t="shared" si="439"/>
        <v/>
      </c>
      <c r="I1277" s="159" t="str">
        <f t="shared" si="439"/>
        <v/>
      </c>
      <c r="J1277" s="159" t="str">
        <f t="shared" si="439"/>
        <v/>
      </c>
      <c r="K1277" s="292"/>
      <c r="L1277" s="292"/>
      <c r="AC1277" s="300" t="str">
        <f t="shared" si="423"/>
        <v/>
      </c>
      <c r="AD1277" s="300" t="str">
        <f t="shared" si="422"/>
        <v/>
      </c>
      <c r="AE1277" s="300" t="str">
        <f t="shared" si="420"/>
        <v/>
      </c>
      <c r="AF1277" s="300" t="str">
        <f t="shared" si="421"/>
        <v/>
      </c>
      <c r="AI1277" s="63" t="str">
        <f t="shared" si="424"/>
        <v/>
      </c>
      <c r="AJ1277" s="106" t="str">
        <f t="shared" si="425"/>
        <v/>
      </c>
      <c r="AK1277" s="106" t="str">
        <f t="shared" si="426"/>
        <v/>
      </c>
      <c r="AL1277" s="106" t="str">
        <f t="shared" si="427"/>
        <v/>
      </c>
      <c r="AM1277" s="106" t="str">
        <f t="shared" si="428"/>
        <v/>
      </c>
      <c r="AN1277" s="106" t="str">
        <f t="shared" si="429"/>
        <v/>
      </c>
      <c r="AR1277" s="106" t="str">
        <f t="shared" si="430"/>
        <v/>
      </c>
      <c r="AS1277" s="106" t="str">
        <f t="shared" si="431"/>
        <v/>
      </c>
      <c r="AT1277" s="106" t="str">
        <f t="shared" si="432"/>
        <v/>
      </c>
      <c r="AU1277" s="106" t="str">
        <f t="shared" si="433"/>
        <v/>
      </c>
      <c r="AV1277" s="106" t="str">
        <f t="shared" si="434"/>
        <v/>
      </c>
    </row>
    <row r="1278" spans="4:48">
      <c r="D1278" s="159">
        <v>1271</v>
      </c>
      <c r="F1278" s="159" t="str">
        <f t="shared" ref="F1278:J1287" si="440">IF($C$5=0,IF($D1278&gt;$A$5,"",INDIRECT(CONCATENATE("B",RANDBETWEEN(11,$D$5)))),IF($D1278&gt;$A$5,"",$C$3*INDIRECT(CONCATENATE("B",RANDBETWEEN(11,$D$5)))))</f>
        <v/>
      </c>
      <c r="G1278" s="159" t="str">
        <f t="shared" si="440"/>
        <v/>
      </c>
      <c r="H1278" s="159" t="str">
        <f t="shared" si="440"/>
        <v/>
      </c>
      <c r="I1278" s="159" t="str">
        <f t="shared" si="440"/>
        <v/>
      </c>
      <c r="J1278" s="159" t="str">
        <f t="shared" si="440"/>
        <v/>
      </c>
      <c r="K1278" s="292"/>
      <c r="L1278" s="292"/>
      <c r="AC1278" s="300" t="str">
        <f t="shared" si="423"/>
        <v/>
      </c>
      <c r="AD1278" s="300" t="str">
        <f t="shared" si="422"/>
        <v/>
      </c>
      <c r="AE1278" s="300" t="str">
        <f t="shared" si="420"/>
        <v/>
      </c>
      <c r="AF1278" s="300" t="str">
        <f t="shared" si="421"/>
        <v/>
      </c>
      <c r="AI1278" s="63" t="str">
        <f t="shared" si="424"/>
        <v/>
      </c>
      <c r="AJ1278" s="106" t="str">
        <f t="shared" si="425"/>
        <v/>
      </c>
      <c r="AK1278" s="106" t="str">
        <f t="shared" si="426"/>
        <v/>
      </c>
      <c r="AL1278" s="106" t="str">
        <f t="shared" si="427"/>
        <v/>
      </c>
      <c r="AM1278" s="106" t="str">
        <f t="shared" si="428"/>
        <v/>
      </c>
      <c r="AN1278" s="106" t="str">
        <f t="shared" si="429"/>
        <v/>
      </c>
      <c r="AR1278" s="106" t="str">
        <f t="shared" si="430"/>
        <v/>
      </c>
      <c r="AS1278" s="106" t="str">
        <f t="shared" si="431"/>
        <v/>
      </c>
      <c r="AT1278" s="106" t="str">
        <f t="shared" si="432"/>
        <v/>
      </c>
      <c r="AU1278" s="106" t="str">
        <f t="shared" si="433"/>
        <v/>
      </c>
      <c r="AV1278" s="106" t="str">
        <f t="shared" si="434"/>
        <v/>
      </c>
    </row>
    <row r="1279" spans="4:48">
      <c r="D1279" s="159">
        <v>1272</v>
      </c>
      <c r="F1279" s="159" t="str">
        <f t="shared" si="440"/>
        <v/>
      </c>
      <c r="G1279" s="159" t="str">
        <f t="shared" si="440"/>
        <v/>
      </c>
      <c r="H1279" s="159" t="str">
        <f t="shared" si="440"/>
        <v/>
      </c>
      <c r="I1279" s="159" t="str">
        <f t="shared" si="440"/>
        <v/>
      </c>
      <c r="J1279" s="159" t="str">
        <f t="shared" si="440"/>
        <v/>
      </c>
      <c r="K1279" s="292"/>
      <c r="L1279" s="292"/>
      <c r="AC1279" s="300" t="str">
        <f t="shared" si="423"/>
        <v/>
      </c>
      <c r="AD1279" s="300" t="str">
        <f t="shared" si="422"/>
        <v/>
      </c>
      <c r="AE1279" s="300" t="str">
        <f t="shared" si="420"/>
        <v/>
      </c>
      <c r="AF1279" s="300" t="str">
        <f t="shared" si="421"/>
        <v/>
      </c>
      <c r="AI1279" s="63" t="str">
        <f t="shared" si="424"/>
        <v/>
      </c>
      <c r="AJ1279" s="106" t="str">
        <f t="shared" si="425"/>
        <v/>
      </c>
      <c r="AK1279" s="106" t="str">
        <f t="shared" si="426"/>
        <v/>
      </c>
      <c r="AL1279" s="106" t="str">
        <f t="shared" si="427"/>
        <v/>
      </c>
      <c r="AM1279" s="106" t="str">
        <f t="shared" si="428"/>
        <v/>
      </c>
      <c r="AN1279" s="106" t="str">
        <f t="shared" si="429"/>
        <v/>
      </c>
      <c r="AR1279" s="106" t="str">
        <f t="shared" si="430"/>
        <v/>
      </c>
      <c r="AS1279" s="106" t="str">
        <f t="shared" si="431"/>
        <v/>
      </c>
      <c r="AT1279" s="106" t="str">
        <f t="shared" si="432"/>
        <v/>
      </c>
      <c r="AU1279" s="106" t="str">
        <f t="shared" si="433"/>
        <v/>
      </c>
      <c r="AV1279" s="106" t="str">
        <f t="shared" si="434"/>
        <v/>
      </c>
    </row>
    <row r="1280" spans="4:48">
      <c r="D1280" s="159">
        <v>1273</v>
      </c>
      <c r="F1280" s="159" t="str">
        <f t="shared" si="440"/>
        <v/>
      </c>
      <c r="G1280" s="159" t="str">
        <f t="shared" si="440"/>
        <v/>
      </c>
      <c r="H1280" s="159" t="str">
        <f t="shared" si="440"/>
        <v/>
      </c>
      <c r="I1280" s="159" t="str">
        <f t="shared" si="440"/>
        <v/>
      </c>
      <c r="J1280" s="159" t="str">
        <f t="shared" si="440"/>
        <v/>
      </c>
      <c r="K1280" s="292"/>
      <c r="L1280" s="292"/>
      <c r="AC1280" s="300" t="str">
        <f t="shared" si="423"/>
        <v/>
      </c>
      <c r="AD1280" s="300" t="str">
        <f t="shared" si="422"/>
        <v/>
      </c>
      <c r="AE1280" s="300" t="str">
        <f t="shared" si="420"/>
        <v/>
      </c>
      <c r="AF1280" s="300" t="str">
        <f t="shared" si="421"/>
        <v/>
      </c>
      <c r="AI1280" s="63" t="str">
        <f t="shared" si="424"/>
        <v/>
      </c>
      <c r="AJ1280" s="106" t="str">
        <f t="shared" si="425"/>
        <v/>
      </c>
      <c r="AK1280" s="106" t="str">
        <f t="shared" si="426"/>
        <v/>
      </c>
      <c r="AL1280" s="106" t="str">
        <f t="shared" si="427"/>
        <v/>
      </c>
      <c r="AM1280" s="106" t="str">
        <f t="shared" si="428"/>
        <v/>
      </c>
      <c r="AN1280" s="106" t="str">
        <f t="shared" si="429"/>
        <v/>
      </c>
      <c r="AR1280" s="106" t="str">
        <f t="shared" si="430"/>
        <v/>
      </c>
      <c r="AS1280" s="106" t="str">
        <f t="shared" si="431"/>
        <v/>
      </c>
      <c r="AT1280" s="106" t="str">
        <f t="shared" si="432"/>
        <v/>
      </c>
      <c r="AU1280" s="106" t="str">
        <f t="shared" si="433"/>
        <v/>
      </c>
      <c r="AV1280" s="106" t="str">
        <f t="shared" si="434"/>
        <v/>
      </c>
    </row>
    <row r="1281" spans="4:48">
      <c r="D1281" s="159">
        <v>1274</v>
      </c>
      <c r="F1281" s="159" t="str">
        <f t="shared" si="440"/>
        <v/>
      </c>
      <c r="G1281" s="159" t="str">
        <f t="shared" si="440"/>
        <v/>
      </c>
      <c r="H1281" s="159" t="str">
        <f t="shared" si="440"/>
        <v/>
      </c>
      <c r="I1281" s="159" t="str">
        <f t="shared" si="440"/>
        <v/>
      </c>
      <c r="J1281" s="159" t="str">
        <f t="shared" si="440"/>
        <v/>
      </c>
      <c r="K1281" s="292"/>
      <c r="L1281" s="292"/>
      <c r="AC1281" s="300" t="str">
        <f t="shared" si="423"/>
        <v/>
      </c>
      <c r="AD1281" s="300" t="str">
        <f t="shared" si="422"/>
        <v/>
      </c>
      <c r="AE1281" s="300" t="str">
        <f t="shared" si="420"/>
        <v/>
      </c>
      <c r="AF1281" s="300" t="str">
        <f t="shared" si="421"/>
        <v/>
      </c>
      <c r="AI1281" s="63" t="str">
        <f t="shared" si="424"/>
        <v/>
      </c>
      <c r="AJ1281" s="106" t="str">
        <f t="shared" si="425"/>
        <v/>
      </c>
      <c r="AK1281" s="106" t="str">
        <f t="shared" si="426"/>
        <v/>
      </c>
      <c r="AL1281" s="106" t="str">
        <f t="shared" si="427"/>
        <v/>
      </c>
      <c r="AM1281" s="106" t="str">
        <f t="shared" si="428"/>
        <v/>
      </c>
      <c r="AN1281" s="106" t="str">
        <f t="shared" si="429"/>
        <v/>
      </c>
      <c r="AR1281" s="106" t="str">
        <f t="shared" si="430"/>
        <v/>
      </c>
      <c r="AS1281" s="106" t="str">
        <f t="shared" si="431"/>
        <v/>
      </c>
      <c r="AT1281" s="106" t="str">
        <f t="shared" si="432"/>
        <v/>
      </c>
      <c r="AU1281" s="106" t="str">
        <f t="shared" si="433"/>
        <v/>
      </c>
      <c r="AV1281" s="106" t="str">
        <f t="shared" si="434"/>
        <v/>
      </c>
    </row>
    <row r="1282" spans="4:48">
      <c r="D1282" s="159">
        <v>1275</v>
      </c>
      <c r="F1282" s="159" t="str">
        <f t="shared" si="440"/>
        <v/>
      </c>
      <c r="G1282" s="159" t="str">
        <f t="shared" si="440"/>
        <v/>
      </c>
      <c r="H1282" s="159" t="str">
        <f t="shared" si="440"/>
        <v/>
      </c>
      <c r="I1282" s="159" t="str">
        <f t="shared" si="440"/>
        <v/>
      </c>
      <c r="J1282" s="159" t="str">
        <f t="shared" si="440"/>
        <v/>
      </c>
      <c r="K1282" s="292"/>
      <c r="L1282" s="292"/>
      <c r="AC1282" s="300" t="str">
        <f t="shared" si="423"/>
        <v/>
      </c>
      <c r="AD1282" s="300" t="str">
        <f t="shared" si="422"/>
        <v/>
      </c>
      <c r="AE1282" s="300" t="str">
        <f t="shared" ref="AE1282:AE1345" si="441">IF(AC1282="","",NORMDIST(AD1282,$AB$3,$Z$3,FALSE))</f>
        <v/>
      </c>
      <c r="AF1282" s="300" t="str">
        <f t="shared" ref="AF1282:AF1345" si="442">IF(AC1282="","",NORMDIST(AD1282,$AB$3,$Z$3,TRUE))</f>
        <v/>
      </c>
      <c r="AI1282" s="63" t="str">
        <f t="shared" si="424"/>
        <v/>
      </c>
      <c r="AJ1282" s="106" t="str">
        <f t="shared" si="425"/>
        <v/>
      </c>
      <c r="AK1282" s="106" t="str">
        <f t="shared" si="426"/>
        <v/>
      </c>
      <c r="AL1282" s="106" t="str">
        <f t="shared" si="427"/>
        <v/>
      </c>
      <c r="AM1282" s="106" t="str">
        <f t="shared" si="428"/>
        <v/>
      </c>
      <c r="AN1282" s="106" t="str">
        <f t="shared" si="429"/>
        <v/>
      </c>
      <c r="AR1282" s="106" t="str">
        <f t="shared" si="430"/>
        <v/>
      </c>
      <c r="AS1282" s="106" t="str">
        <f t="shared" si="431"/>
        <v/>
      </c>
      <c r="AT1282" s="106" t="str">
        <f t="shared" si="432"/>
        <v/>
      </c>
      <c r="AU1282" s="106" t="str">
        <f t="shared" si="433"/>
        <v/>
      </c>
      <c r="AV1282" s="106" t="str">
        <f t="shared" si="434"/>
        <v/>
      </c>
    </row>
    <row r="1283" spans="4:48">
      <c r="D1283" s="159">
        <v>1276</v>
      </c>
      <c r="F1283" s="159" t="str">
        <f t="shared" si="440"/>
        <v/>
      </c>
      <c r="G1283" s="159" t="str">
        <f t="shared" si="440"/>
        <v/>
      </c>
      <c r="H1283" s="159" t="str">
        <f t="shared" si="440"/>
        <v/>
      </c>
      <c r="I1283" s="159" t="str">
        <f t="shared" si="440"/>
        <v/>
      </c>
      <c r="J1283" s="159" t="str">
        <f t="shared" si="440"/>
        <v/>
      </c>
      <c r="K1283" s="292"/>
      <c r="L1283" s="292"/>
      <c r="AC1283" s="300" t="str">
        <f t="shared" si="423"/>
        <v/>
      </c>
      <c r="AD1283" s="300" t="str">
        <f t="shared" ref="AD1283:AD1346" si="443">IF($C$5=0,IF(AC1283="","",LARGE($B$11:$B$2010,$AC1283)),IF(AC1283="","",LARGE($B$11:$B$2010,$AC1283)*$C$3))</f>
        <v/>
      </c>
      <c r="AE1283" s="300" t="str">
        <f t="shared" si="441"/>
        <v/>
      </c>
      <c r="AF1283" s="300" t="str">
        <f t="shared" si="442"/>
        <v/>
      </c>
      <c r="AI1283" s="63" t="str">
        <f t="shared" si="424"/>
        <v/>
      </c>
      <c r="AJ1283" s="106" t="str">
        <f t="shared" si="425"/>
        <v/>
      </c>
      <c r="AK1283" s="106" t="str">
        <f t="shared" si="426"/>
        <v/>
      </c>
      <c r="AL1283" s="106" t="str">
        <f t="shared" si="427"/>
        <v/>
      </c>
      <c r="AM1283" s="106" t="str">
        <f t="shared" si="428"/>
        <v/>
      </c>
      <c r="AN1283" s="106" t="str">
        <f t="shared" si="429"/>
        <v/>
      </c>
      <c r="AR1283" s="106" t="str">
        <f t="shared" si="430"/>
        <v/>
      </c>
      <c r="AS1283" s="106" t="str">
        <f t="shared" si="431"/>
        <v/>
      </c>
      <c r="AT1283" s="106" t="str">
        <f t="shared" si="432"/>
        <v/>
      </c>
      <c r="AU1283" s="106" t="str">
        <f t="shared" si="433"/>
        <v/>
      </c>
      <c r="AV1283" s="106" t="str">
        <f t="shared" si="434"/>
        <v/>
      </c>
    </row>
    <row r="1284" spans="4:48">
      <c r="D1284" s="159">
        <v>1277</v>
      </c>
      <c r="F1284" s="159" t="str">
        <f t="shared" si="440"/>
        <v/>
      </c>
      <c r="G1284" s="159" t="str">
        <f t="shared" si="440"/>
        <v/>
      </c>
      <c r="H1284" s="159" t="str">
        <f t="shared" si="440"/>
        <v/>
      </c>
      <c r="I1284" s="159" t="str">
        <f t="shared" si="440"/>
        <v/>
      </c>
      <c r="J1284" s="159" t="str">
        <f t="shared" si="440"/>
        <v/>
      </c>
      <c r="K1284" s="292"/>
      <c r="L1284" s="292"/>
      <c r="AC1284" s="300" t="str">
        <f t="shared" ref="AC1284:AC1347" si="444">IF(ISNUMBER(AC1283),IF(AC1283&gt;1,AC1283-1,""),"")</f>
        <v/>
      </c>
      <c r="AD1284" s="300" t="str">
        <f t="shared" si="443"/>
        <v/>
      </c>
      <c r="AE1284" s="300" t="str">
        <f t="shared" si="441"/>
        <v/>
      </c>
      <c r="AF1284" s="300" t="str">
        <f t="shared" si="442"/>
        <v/>
      </c>
      <c r="AI1284" s="63" t="str">
        <f t="shared" ref="AI1284:AI1347" si="445">IF(ISNUMBER(AJ1284),AI1283+1,"")</f>
        <v/>
      </c>
      <c r="AJ1284" s="106" t="str">
        <f t="shared" ref="AJ1284:AJ1347" si="446">IF($C$5=1,AJ1283,IF(ISNUMBER(F1289),(F1289+1)*AJ1283,""))</f>
        <v/>
      </c>
      <c r="AK1284" s="106" t="str">
        <f t="shared" ref="AK1284:AK1347" si="447">IF($C$5=1,AK1283,IF(ISNUMBER(G1289),(G1289+1)*AK1283,""))</f>
        <v/>
      </c>
      <c r="AL1284" s="106" t="str">
        <f t="shared" ref="AL1284:AL1347" si="448">IF($C$5=1,AL1283,IF(ISNUMBER(H1289),(H1289+1)*AL1283,""))</f>
        <v/>
      </c>
      <c r="AM1284" s="106" t="str">
        <f t="shared" ref="AM1284:AM1347" si="449">IF($C$5=1,AM1283,IF(ISNUMBER(I1289),(I1289+1)*AM1283,""))</f>
        <v/>
      </c>
      <c r="AN1284" s="106" t="str">
        <f t="shared" ref="AN1284:AN1347" si="450">IF($C$5=1,AN1283,IF(ISNUMBER(J1289),(J1289+1)*AN1283,""))</f>
        <v/>
      </c>
      <c r="AR1284" s="106" t="str">
        <f t="shared" ref="AR1284:AR1347" si="451">IF(ISNUMBER(F1289),(F1289+AR1283),"")</f>
        <v/>
      </c>
      <c r="AS1284" s="106" t="str">
        <f t="shared" ref="AS1284:AS1347" si="452">IF(ISNUMBER(G1289),(G1289+AS1283),"")</f>
        <v/>
      </c>
      <c r="AT1284" s="106" t="str">
        <f t="shared" ref="AT1284:AT1347" si="453">IF(ISNUMBER(H1289),(H1289+AT1283),"")</f>
        <v/>
      </c>
      <c r="AU1284" s="106" t="str">
        <f t="shared" ref="AU1284:AU1347" si="454">IF(ISNUMBER(I1289),(I1289+AU1283),"")</f>
        <v/>
      </c>
      <c r="AV1284" s="106" t="str">
        <f t="shared" ref="AV1284:AV1347" si="455">IF(ISNUMBER(J1289),(J1289+AV1283),"")</f>
        <v/>
      </c>
    </row>
    <row r="1285" spans="4:48">
      <c r="D1285" s="159">
        <v>1278</v>
      </c>
      <c r="F1285" s="159" t="str">
        <f t="shared" si="440"/>
        <v/>
      </c>
      <c r="G1285" s="159" t="str">
        <f t="shared" si="440"/>
        <v/>
      </c>
      <c r="H1285" s="159" t="str">
        <f t="shared" si="440"/>
        <v/>
      </c>
      <c r="I1285" s="159" t="str">
        <f t="shared" si="440"/>
        <v/>
      </c>
      <c r="J1285" s="159" t="str">
        <f t="shared" si="440"/>
        <v/>
      </c>
      <c r="K1285" s="292"/>
      <c r="L1285" s="292"/>
      <c r="AC1285" s="300" t="str">
        <f t="shared" si="444"/>
        <v/>
      </c>
      <c r="AD1285" s="300" t="str">
        <f t="shared" si="443"/>
        <v/>
      </c>
      <c r="AE1285" s="300" t="str">
        <f t="shared" si="441"/>
        <v/>
      </c>
      <c r="AF1285" s="300" t="str">
        <f t="shared" si="442"/>
        <v/>
      </c>
      <c r="AI1285" s="63" t="str">
        <f t="shared" si="445"/>
        <v/>
      </c>
      <c r="AJ1285" s="106" t="str">
        <f t="shared" si="446"/>
        <v/>
      </c>
      <c r="AK1285" s="106" t="str">
        <f t="shared" si="447"/>
        <v/>
      </c>
      <c r="AL1285" s="106" t="str">
        <f t="shared" si="448"/>
        <v/>
      </c>
      <c r="AM1285" s="106" t="str">
        <f t="shared" si="449"/>
        <v/>
      </c>
      <c r="AN1285" s="106" t="str">
        <f t="shared" si="450"/>
        <v/>
      </c>
      <c r="AR1285" s="106" t="str">
        <f t="shared" si="451"/>
        <v/>
      </c>
      <c r="AS1285" s="106" t="str">
        <f t="shared" si="452"/>
        <v/>
      </c>
      <c r="AT1285" s="106" t="str">
        <f t="shared" si="453"/>
        <v/>
      </c>
      <c r="AU1285" s="106" t="str">
        <f t="shared" si="454"/>
        <v/>
      </c>
      <c r="AV1285" s="106" t="str">
        <f t="shared" si="455"/>
        <v/>
      </c>
    </row>
    <row r="1286" spans="4:48">
      <c r="D1286" s="159">
        <v>1279</v>
      </c>
      <c r="F1286" s="159" t="str">
        <f t="shared" si="440"/>
        <v/>
      </c>
      <c r="G1286" s="159" t="str">
        <f t="shared" si="440"/>
        <v/>
      </c>
      <c r="H1286" s="159" t="str">
        <f t="shared" si="440"/>
        <v/>
      </c>
      <c r="I1286" s="159" t="str">
        <f t="shared" si="440"/>
        <v/>
      </c>
      <c r="J1286" s="159" t="str">
        <f t="shared" si="440"/>
        <v/>
      </c>
      <c r="K1286" s="292"/>
      <c r="L1286" s="292"/>
      <c r="AC1286" s="300" t="str">
        <f t="shared" si="444"/>
        <v/>
      </c>
      <c r="AD1286" s="300" t="str">
        <f t="shared" si="443"/>
        <v/>
      </c>
      <c r="AE1286" s="300" t="str">
        <f t="shared" si="441"/>
        <v/>
      </c>
      <c r="AF1286" s="300" t="str">
        <f t="shared" si="442"/>
        <v/>
      </c>
      <c r="AI1286" s="63" t="str">
        <f t="shared" si="445"/>
        <v/>
      </c>
      <c r="AJ1286" s="106" t="str">
        <f t="shared" si="446"/>
        <v/>
      </c>
      <c r="AK1286" s="106" t="str">
        <f t="shared" si="447"/>
        <v/>
      </c>
      <c r="AL1286" s="106" t="str">
        <f t="shared" si="448"/>
        <v/>
      </c>
      <c r="AM1286" s="106" t="str">
        <f t="shared" si="449"/>
        <v/>
      </c>
      <c r="AN1286" s="106" t="str">
        <f t="shared" si="450"/>
        <v/>
      </c>
      <c r="AR1286" s="106" t="str">
        <f t="shared" si="451"/>
        <v/>
      </c>
      <c r="AS1286" s="106" t="str">
        <f t="shared" si="452"/>
        <v/>
      </c>
      <c r="AT1286" s="106" t="str">
        <f t="shared" si="453"/>
        <v/>
      </c>
      <c r="AU1286" s="106" t="str">
        <f t="shared" si="454"/>
        <v/>
      </c>
      <c r="AV1286" s="106" t="str">
        <f t="shared" si="455"/>
        <v/>
      </c>
    </row>
    <row r="1287" spans="4:48">
      <c r="D1287" s="159">
        <v>1280</v>
      </c>
      <c r="F1287" s="159" t="str">
        <f t="shared" si="440"/>
        <v/>
      </c>
      <c r="G1287" s="159" t="str">
        <f t="shared" si="440"/>
        <v/>
      </c>
      <c r="H1287" s="159" t="str">
        <f t="shared" si="440"/>
        <v/>
      </c>
      <c r="I1287" s="159" t="str">
        <f t="shared" si="440"/>
        <v/>
      </c>
      <c r="J1287" s="159" t="str">
        <f t="shared" si="440"/>
        <v/>
      </c>
      <c r="K1287" s="292"/>
      <c r="L1287" s="292"/>
      <c r="AC1287" s="300" t="str">
        <f t="shared" si="444"/>
        <v/>
      </c>
      <c r="AD1287" s="300" t="str">
        <f t="shared" si="443"/>
        <v/>
      </c>
      <c r="AE1287" s="300" t="str">
        <f t="shared" si="441"/>
        <v/>
      </c>
      <c r="AF1287" s="300" t="str">
        <f t="shared" si="442"/>
        <v/>
      </c>
      <c r="AI1287" s="63" t="str">
        <f t="shared" si="445"/>
        <v/>
      </c>
      <c r="AJ1287" s="106" t="str">
        <f t="shared" si="446"/>
        <v/>
      </c>
      <c r="AK1287" s="106" t="str">
        <f t="shared" si="447"/>
        <v/>
      </c>
      <c r="AL1287" s="106" t="str">
        <f t="shared" si="448"/>
        <v/>
      </c>
      <c r="AM1287" s="106" t="str">
        <f t="shared" si="449"/>
        <v/>
      </c>
      <c r="AN1287" s="106" t="str">
        <f t="shared" si="450"/>
        <v/>
      </c>
      <c r="AR1287" s="106" t="str">
        <f t="shared" si="451"/>
        <v/>
      </c>
      <c r="AS1287" s="106" t="str">
        <f t="shared" si="452"/>
        <v/>
      </c>
      <c r="AT1287" s="106" t="str">
        <f t="shared" si="453"/>
        <v/>
      </c>
      <c r="AU1287" s="106" t="str">
        <f t="shared" si="454"/>
        <v/>
      </c>
      <c r="AV1287" s="106" t="str">
        <f t="shared" si="455"/>
        <v/>
      </c>
    </row>
    <row r="1288" spans="4:48">
      <c r="D1288" s="159">
        <v>1281</v>
      </c>
      <c r="F1288" s="159" t="str">
        <f t="shared" ref="F1288:J1297" si="456">IF($C$5=0,IF($D1288&gt;$A$5,"",INDIRECT(CONCATENATE("B",RANDBETWEEN(11,$D$5)))),IF($D1288&gt;$A$5,"",$C$3*INDIRECT(CONCATENATE("B",RANDBETWEEN(11,$D$5)))))</f>
        <v/>
      </c>
      <c r="G1288" s="159" t="str">
        <f t="shared" si="456"/>
        <v/>
      </c>
      <c r="H1288" s="159" t="str">
        <f t="shared" si="456"/>
        <v/>
      </c>
      <c r="I1288" s="159" t="str">
        <f t="shared" si="456"/>
        <v/>
      </c>
      <c r="J1288" s="159" t="str">
        <f t="shared" si="456"/>
        <v/>
      </c>
      <c r="K1288" s="292"/>
      <c r="L1288" s="292"/>
      <c r="AC1288" s="300" t="str">
        <f t="shared" si="444"/>
        <v/>
      </c>
      <c r="AD1288" s="300" t="str">
        <f t="shared" si="443"/>
        <v/>
      </c>
      <c r="AE1288" s="300" t="str">
        <f t="shared" si="441"/>
        <v/>
      </c>
      <c r="AF1288" s="300" t="str">
        <f t="shared" si="442"/>
        <v/>
      </c>
      <c r="AI1288" s="63" t="str">
        <f t="shared" si="445"/>
        <v/>
      </c>
      <c r="AJ1288" s="106" t="str">
        <f t="shared" si="446"/>
        <v/>
      </c>
      <c r="AK1288" s="106" t="str">
        <f t="shared" si="447"/>
        <v/>
      </c>
      <c r="AL1288" s="106" t="str">
        <f t="shared" si="448"/>
        <v/>
      </c>
      <c r="AM1288" s="106" t="str">
        <f t="shared" si="449"/>
        <v/>
      </c>
      <c r="AN1288" s="106" t="str">
        <f t="shared" si="450"/>
        <v/>
      </c>
      <c r="AR1288" s="106" t="str">
        <f t="shared" si="451"/>
        <v/>
      </c>
      <c r="AS1288" s="106" t="str">
        <f t="shared" si="452"/>
        <v/>
      </c>
      <c r="AT1288" s="106" t="str">
        <f t="shared" si="453"/>
        <v/>
      </c>
      <c r="AU1288" s="106" t="str">
        <f t="shared" si="454"/>
        <v/>
      </c>
      <c r="AV1288" s="106" t="str">
        <f t="shared" si="455"/>
        <v/>
      </c>
    </row>
    <row r="1289" spans="4:48">
      <c r="D1289" s="159">
        <v>1282</v>
      </c>
      <c r="F1289" s="159" t="str">
        <f t="shared" si="456"/>
        <v/>
      </c>
      <c r="G1289" s="159" t="str">
        <f t="shared" si="456"/>
        <v/>
      </c>
      <c r="H1289" s="159" t="str">
        <f t="shared" si="456"/>
        <v/>
      </c>
      <c r="I1289" s="159" t="str">
        <f t="shared" si="456"/>
        <v/>
      </c>
      <c r="J1289" s="159" t="str">
        <f t="shared" si="456"/>
        <v/>
      </c>
      <c r="K1289" s="292"/>
      <c r="L1289" s="292"/>
      <c r="AC1289" s="300" t="str">
        <f t="shared" si="444"/>
        <v/>
      </c>
      <c r="AD1289" s="300" t="str">
        <f t="shared" si="443"/>
        <v/>
      </c>
      <c r="AE1289" s="300" t="str">
        <f t="shared" si="441"/>
        <v/>
      </c>
      <c r="AF1289" s="300" t="str">
        <f t="shared" si="442"/>
        <v/>
      </c>
      <c r="AI1289" s="63" t="str">
        <f t="shared" si="445"/>
        <v/>
      </c>
      <c r="AJ1289" s="106" t="str">
        <f t="shared" si="446"/>
        <v/>
      </c>
      <c r="AK1289" s="106" t="str">
        <f t="shared" si="447"/>
        <v/>
      </c>
      <c r="AL1289" s="106" t="str">
        <f t="shared" si="448"/>
        <v/>
      </c>
      <c r="AM1289" s="106" t="str">
        <f t="shared" si="449"/>
        <v/>
      </c>
      <c r="AN1289" s="106" t="str">
        <f t="shared" si="450"/>
        <v/>
      </c>
      <c r="AR1289" s="106" t="str">
        <f t="shared" si="451"/>
        <v/>
      </c>
      <c r="AS1289" s="106" t="str">
        <f t="shared" si="452"/>
        <v/>
      </c>
      <c r="AT1289" s="106" t="str">
        <f t="shared" si="453"/>
        <v/>
      </c>
      <c r="AU1289" s="106" t="str">
        <f t="shared" si="454"/>
        <v/>
      </c>
      <c r="AV1289" s="106" t="str">
        <f t="shared" si="455"/>
        <v/>
      </c>
    </row>
    <row r="1290" spans="4:48">
      <c r="D1290" s="159">
        <v>1283</v>
      </c>
      <c r="F1290" s="159" t="str">
        <f t="shared" si="456"/>
        <v/>
      </c>
      <c r="G1290" s="159" t="str">
        <f t="shared" si="456"/>
        <v/>
      </c>
      <c r="H1290" s="159" t="str">
        <f t="shared" si="456"/>
        <v/>
      </c>
      <c r="I1290" s="159" t="str">
        <f t="shared" si="456"/>
        <v/>
      </c>
      <c r="J1290" s="159" t="str">
        <f t="shared" si="456"/>
        <v/>
      </c>
      <c r="K1290" s="292"/>
      <c r="L1290" s="292"/>
      <c r="AC1290" s="300" t="str">
        <f t="shared" si="444"/>
        <v/>
      </c>
      <c r="AD1290" s="300" t="str">
        <f t="shared" si="443"/>
        <v/>
      </c>
      <c r="AE1290" s="300" t="str">
        <f t="shared" si="441"/>
        <v/>
      </c>
      <c r="AF1290" s="300" t="str">
        <f t="shared" si="442"/>
        <v/>
      </c>
      <c r="AI1290" s="63" t="str">
        <f t="shared" si="445"/>
        <v/>
      </c>
      <c r="AJ1290" s="106" t="str">
        <f t="shared" si="446"/>
        <v/>
      </c>
      <c r="AK1290" s="106" t="str">
        <f t="shared" si="447"/>
        <v/>
      </c>
      <c r="AL1290" s="106" t="str">
        <f t="shared" si="448"/>
        <v/>
      </c>
      <c r="AM1290" s="106" t="str">
        <f t="shared" si="449"/>
        <v/>
      </c>
      <c r="AN1290" s="106" t="str">
        <f t="shared" si="450"/>
        <v/>
      </c>
      <c r="AR1290" s="106" t="str">
        <f t="shared" si="451"/>
        <v/>
      </c>
      <c r="AS1290" s="106" t="str">
        <f t="shared" si="452"/>
        <v/>
      </c>
      <c r="AT1290" s="106" t="str">
        <f t="shared" si="453"/>
        <v/>
      </c>
      <c r="AU1290" s="106" t="str">
        <f t="shared" si="454"/>
        <v/>
      </c>
      <c r="AV1290" s="106" t="str">
        <f t="shared" si="455"/>
        <v/>
      </c>
    </row>
    <row r="1291" spans="4:48">
      <c r="D1291" s="159">
        <v>1284</v>
      </c>
      <c r="F1291" s="159" t="str">
        <f t="shared" si="456"/>
        <v/>
      </c>
      <c r="G1291" s="159" t="str">
        <f t="shared" si="456"/>
        <v/>
      </c>
      <c r="H1291" s="159" t="str">
        <f t="shared" si="456"/>
        <v/>
      </c>
      <c r="I1291" s="159" t="str">
        <f t="shared" si="456"/>
        <v/>
      </c>
      <c r="J1291" s="159" t="str">
        <f t="shared" si="456"/>
        <v/>
      </c>
      <c r="K1291" s="292"/>
      <c r="L1291" s="292"/>
      <c r="AC1291" s="300" t="str">
        <f t="shared" si="444"/>
        <v/>
      </c>
      <c r="AD1291" s="300" t="str">
        <f t="shared" si="443"/>
        <v/>
      </c>
      <c r="AE1291" s="300" t="str">
        <f t="shared" si="441"/>
        <v/>
      </c>
      <c r="AF1291" s="300" t="str">
        <f t="shared" si="442"/>
        <v/>
      </c>
      <c r="AI1291" s="63" t="str">
        <f t="shared" si="445"/>
        <v/>
      </c>
      <c r="AJ1291" s="106" t="str">
        <f t="shared" si="446"/>
        <v/>
      </c>
      <c r="AK1291" s="106" t="str">
        <f t="shared" si="447"/>
        <v/>
      </c>
      <c r="AL1291" s="106" t="str">
        <f t="shared" si="448"/>
        <v/>
      </c>
      <c r="AM1291" s="106" t="str">
        <f t="shared" si="449"/>
        <v/>
      </c>
      <c r="AN1291" s="106" t="str">
        <f t="shared" si="450"/>
        <v/>
      </c>
      <c r="AR1291" s="106" t="str">
        <f t="shared" si="451"/>
        <v/>
      </c>
      <c r="AS1291" s="106" t="str">
        <f t="shared" si="452"/>
        <v/>
      </c>
      <c r="AT1291" s="106" t="str">
        <f t="shared" si="453"/>
        <v/>
      </c>
      <c r="AU1291" s="106" t="str">
        <f t="shared" si="454"/>
        <v/>
      </c>
      <c r="AV1291" s="106" t="str">
        <f t="shared" si="455"/>
        <v/>
      </c>
    </row>
    <row r="1292" spans="4:48">
      <c r="D1292" s="159">
        <v>1285</v>
      </c>
      <c r="F1292" s="159" t="str">
        <f t="shared" si="456"/>
        <v/>
      </c>
      <c r="G1292" s="159" t="str">
        <f t="shared" si="456"/>
        <v/>
      </c>
      <c r="H1292" s="159" t="str">
        <f t="shared" si="456"/>
        <v/>
      </c>
      <c r="I1292" s="159" t="str">
        <f t="shared" si="456"/>
        <v/>
      </c>
      <c r="J1292" s="159" t="str">
        <f t="shared" si="456"/>
        <v/>
      </c>
      <c r="K1292" s="292"/>
      <c r="L1292" s="292"/>
      <c r="AC1292" s="300" t="str">
        <f t="shared" si="444"/>
        <v/>
      </c>
      <c r="AD1292" s="300" t="str">
        <f t="shared" si="443"/>
        <v/>
      </c>
      <c r="AE1292" s="300" t="str">
        <f t="shared" si="441"/>
        <v/>
      </c>
      <c r="AF1292" s="300" t="str">
        <f t="shared" si="442"/>
        <v/>
      </c>
      <c r="AI1292" s="63" t="str">
        <f t="shared" si="445"/>
        <v/>
      </c>
      <c r="AJ1292" s="106" t="str">
        <f t="shared" si="446"/>
        <v/>
      </c>
      <c r="AK1292" s="106" t="str">
        <f t="shared" si="447"/>
        <v/>
      </c>
      <c r="AL1292" s="106" t="str">
        <f t="shared" si="448"/>
        <v/>
      </c>
      <c r="AM1292" s="106" t="str">
        <f t="shared" si="449"/>
        <v/>
      </c>
      <c r="AN1292" s="106" t="str">
        <f t="shared" si="450"/>
        <v/>
      </c>
      <c r="AR1292" s="106" t="str">
        <f t="shared" si="451"/>
        <v/>
      </c>
      <c r="AS1292" s="106" t="str">
        <f t="shared" si="452"/>
        <v/>
      </c>
      <c r="AT1292" s="106" t="str">
        <f t="shared" si="453"/>
        <v/>
      </c>
      <c r="AU1292" s="106" t="str">
        <f t="shared" si="454"/>
        <v/>
      </c>
      <c r="AV1292" s="106" t="str">
        <f t="shared" si="455"/>
        <v/>
      </c>
    </row>
    <row r="1293" spans="4:48">
      <c r="D1293" s="159">
        <v>1286</v>
      </c>
      <c r="F1293" s="159" t="str">
        <f t="shared" si="456"/>
        <v/>
      </c>
      <c r="G1293" s="159" t="str">
        <f t="shared" si="456"/>
        <v/>
      </c>
      <c r="H1293" s="159" t="str">
        <f t="shared" si="456"/>
        <v/>
      </c>
      <c r="I1293" s="159" t="str">
        <f t="shared" si="456"/>
        <v/>
      </c>
      <c r="J1293" s="159" t="str">
        <f t="shared" si="456"/>
        <v/>
      </c>
      <c r="K1293" s="292"/>
      <c r="L1293" s="292"/>
      <c r="AC1293" s="300" t="str">
        <f t="shared" si="444"/>
        <v/>
      </c>
      <c r="AD1293" s="300" t="str">
        <f t="shared" si="443"/>
        <v/>
      </c>
      <c r="AE1293" s="300" t="str">
        <f t="shared" si="441"/>
        <v/>
      </c>
      <c r="AF1293" s="300" t="str">
        <f t="shared" si="442"/>
        <v/>
      </c>
      <c r="AI1293" s="63" t="str">
        <f t="shared" si="445"/>
        <v/>
      </c>
      <c r="AJ1293" s="106" t="str">
        <f t="shared" si="446"/>
        <v/>
      </c>
      <c r="AK1293" s="106" t="str">
        <f t="shared" si="447"/>
        <v/>
      </c>
      <c r="AL1293" s="106" t="str">
        <f t="shared" si="448"/>
        <v/>
      </c>
      <c r="AM1293" s="106" t="str">
        <f t="shared" si="449"/>
        <v/>
      </c>
      <c r="AN1293" s="106" t="str">
        <f t="shared" si="450"/>
        <v/>
      </c>
      <c r="AR1293" s="106" t="str">
        <f t="shared" si="451"/>
        <v/>
      </c>
      <c r="AS1293" s="106" t="str">
        <f t="shared" si="452"/>
        <v/>
      </c>
      <c r="AT1293" s="106" t="str">
        <f t="shared" si="453"/>
        <v/>
      </c>
      <c r="AU1293" s="106" t="str">
        <f t="shared" si="454"/>
        <v/>
      </c>
      <c r="AV1293" s="106" t="str">
        <f t="shared" si="455"/>
        <v/>
      </c>
    </row>
    <row r="1294" spans="4:48">
      <c r="D1294" s="159">
        <v>1287</v>
      </c>
      <c r="F1294" s="159" t="str">
        <f t="shared" si="456"/>
        <v/>
      </c>
      <c r="G1294" s="159" t="str">
        <f t="shared" si="456"/>
        <v/>
      </c>
      <c r="H1294" s="159" t="str">
        <f t="shared" si="456"/>
        <v/>
      </c>
      <c r="I1294" s="159" t="str">
        <f t="shared" si="456"/>
        <v/>
      </c>
      <c r="J1294" s="159" t="str">
        <f t="shared" si="456"/>
        <v/>
      </c>
      <c r="K1294" s="292"/>
      <c r="L1294" s="292"/>
      <c r="AC1294" s="300" t="str">
        <f t="shared" si="444"/>
        <v/>
      </c>
      <c r="AD1294" s="300" t="str">
        <f t="shared" si="443"/>
        <v/>
      </c>
      <c r="AE1294" s="300" t="str">
        <f t="shared" si="441"/>
        <v/>
      </c>
      <c r="AF1294" s="300" t="str">
        <f t="shared" si="442"/>
        <v/>
      </c>
      <c r="AI1294" s="63" t="str">
        <f t="shared" si="445"/>
        <v/>
      </c>
      <c r="AJ1294" s="106" t="str">
        <f t="shared" si="446"/>
        <v/>
      </c>
      <c r="AK1294" s="106" t="str">
        <f t="shared" si="447"/>
        <v/>
      </c>
      <c r="AL1294" s="106" t="str">
        <f t="shared" si="448"/>
        <v/>
      </c>
      <c r="AM1294" s="106" t="str">
        <f t="shared" si="449"/>
        <v/>
      </c>
      <c r="AN1294" s="106" t="str">
        <f t="shared" si="450"/>
        <v/>
      </c>
      <c r="AR1294" s="106" t="str">
        <f t="shared" si="451"/>
        <v/>
      </c>
      <c r="AS1294" s="106" t="str">
        <f t="shared" si="452"/>
        <v/>
      </c>
      <c r="AT1294" s="106" t="str">
        <f t="shared" si="453"/>
        <v/>
      </c>
      <c r="AU1294" s="106" t="str">
        <f t="shared" si="454"/>
        <v/>
      </c>
      <c r="AV1294" s="106" t="str">
        <f t="shared" si="455"/>
        <v/>
      </c>
    </row>
    <row r="1295" spans="4:48">
      <c r="D1295" s="159">
        <v>1288</v>
      </c>
      <c r="F1295" s="159" t="str">
        <f t="shared" si="456"/>
        <v/>
      </c>
      <c r="G1295" s="159" t="str">
        <f t="shared" si="456"/>
        <v/>
      </c>
      <c r="H1295" s="159" t="str">
        <f t="shared" si="456"/>
        <v/>
      </c>
      <c r="I1295" s="159" t="str">
        <f t="shared" si="456"/>
        <v/>
      </c>
      <c r="J1295" s="159" t="str">
        <f t="shared" si="456"/>
        <v/>
      </c>
      <c r="K1295" s="292"/>
      <c r="L1295" s="292"/>
      <c r="AC1295" s="300" t="str">
        <f t="shared" si="444"/>
        <v/>
      </c>
      <c r="AD1295" s="300" t="str">
        <f t="shared" si="443"/>
        <v/>
      </c>
      <c r="AE1295" s="300" t="str">
        <f t="shared" si="441"/>
        <v/>
      </c>
      <c r="AF1295" s="300" t="str">
        <f t="shared" si="442"/>
        <v/>
      </c>
      <c r="AI1295" s="63" t="str">
        <f t="shared" si="445"/>
        <v/>
      </c>
      <c r="AJ1295" s="106" t="str">
        <f t="shared" si="446"/>
        <v/>
      </c>
      <c r="AK1295" s="106" t="str">
        <f t="shared" si="447"/>
        <v/>
      </c>
      <c r="AL1295" s="106" t="str">
        <f t="shared" si="448"/>
        <v/>
      </c>
      <c r="AM1295" s="106" t="str">
        <f t="shared" si="449"/>
        <v/>
      </c>
      <c r="AN1295" s="106" t="str">
        <f t="shared" si="450"/>
        <v/>
      </c>
      <c r="AR1295" s="106" t="str">
        <f t="shared" si="451"/>
        <v/>
      </c>
      <c r="AS1295" s="106" t="str">
        <f t="shared" si="452"/>
        <v/>
      </c>
      <c r="AT1295" s="106" t="str">
        <f t="shared" si="453"/>
        <v/>
      </c>
      <c r="AU1295" s="106" t="str">
        <f t="shared" si="454"/>
        <v/>
      </c>
      <c r="AV1295" s="106" t="str">
        <f t="shared" si="455"/>
        <v/>
      </c>
    </row>
    <row r="1296" spans="4:48">
      <c r="D1296" s="159">
        <v>1289</v>
      </c>
      <c r="F1296" s="159" t="str">
        <f t="shared" si="456"/>
        <v/>
      </c>
      <c r="G1296" s="159" t="str">
        <f t="shared" si="456"/>
        <v/>
      </c>
      <c r="H1296" s="159" t="str">
        <f t="shared" si="456"/>
        <v/>
      </c>
      <c r="I1296" s="159" t="str">
        <f t="shared" si="456"/>
        <v/>
      </c>
      <c r="J1296" s="159" t="str">
        <f t="shared" si="456"/>
        <v/>
      </c>
      <c r="K1296" s="292"/>
      <c r="L1296" s="292"/>
      <c r="AC1296" s="300" t="str">
        <f t="shared" si="444"/>
        <v/>
      </c>
      <c r="AD1296" s="300" t="str">
        <f t="shared" si="443"/>
        <v/>
      </c>
      <c r="AE1296" s="300" t="str">
        <f t="shared" si="441"/>
        <v/>
      </c>
      <c r="AF1296" s="300" t="str">
        <f t="shared" si="442"/>
        <v/>
      </c>
      <c r="AI1296" s="63" t="str">
        <f t="shared" si="445"/>
        <v/>
      </c>
      <c r="AJ1296" s="106" t="str">
        <f t="shared" si="446"/>
        <v/>
      </c>
      <c r="AK1296" s="106" t="str">
        <f t="shared" si="447"/>
        <v/>
      </c>
      <c r="AL1296" s="106" t="str">
        <f t="shared" si="448"/>
        <v/>
      </c>
      <c r="AM1296" s="106" t="str">
        <f t="shared" si="449"/>
        <v/>
      </c>
      <c r="AN1296" s="106" t="str">
        <f t="shared" si="450"/>
        <v/>
      </c>
      <c r="AR1296" s="106" t="str">
        <f t="shared" si="451"/>
        <v/>
      </c>
      <c r="AS1296" s="106" t="str">
        <f t="shared" si="452"/>
        <v/>
      </c>
      <c r="AT1296" s="106" t="str">
        <f t="shared" si="453"/>
        <v/>
      </c>
      <c r="AU1296" s="106" t="str">
        <f t="shared" si="454"/>
        <v/>
      </c>
      <c r="AV1296" s="106" t="str">
        <f t="shared" si="455"/>
        <v/>
      </c>
    </row>
    <row r="1297" spans="4:48">
      <c r="D1297" s="159">
        <v>1290</v>
      </c>
      <c r="F1297" s="159" t="str">
        <f t="shared" si="456"/>
        <v/>
      </c>
      <c r="G1297" s="159" t="str">
        <f t="shared" si="456"/>
        <v/>
      </c>
      <c r="H1297" s="159" t="str">
        <f t="shared" si="456"/>
        <v/>
      </c>
      <c r="I1297" s="159" t="str">
        <f t="shared" si="456"/>
        <v/>
      </c>
      <c r="J1297" s="159" t="str">
        <f t="shared" si="456"/>
        <v/>
      </c>
      <c r="K1297" s="292"/>
      <c r="L1297" s="292"/>
      <c r="AC1297" s="300" t="str">
        <f t="shared" si="444"/>
        <v/>
      </c>
      <c r="AD1297" s="300" t="str">
        <f t="shared" si="443"/>
        <v/>
      </c>
      <c r="AE1297" s="300" t="str">
        <f t="shared" si="441"/>
        <v/>
      </c>
      <c r="AF1297" s="300" t="str">
        <f t="shared" si="442"/>
        <v/>
      </c>
      <c r="AI1297" s="63" t="str">
        <f t="shared" si="445"/>
        <v/>
      </c>
      <c r="AJ1297" s="106" t="str">
        <f t="shared" si="446"/>
        <v/>
      </c>
      <c r="AK1297" s="106" t="str">
        <f t="shared" si="447"/>
        <v/>
      </c>
      <c r="AL1297" s="106" t="str">
        <f t="shared" si="448"/>
        <v/>
      </c>
      <c r="AM1297" s="106" t="str">
        <f t="shared" si="449"/>
        <v/>
      </c>
      <c r="AN1297" s="106" t="str">
        <f t="shared" si="450"/>
        <v/>
      </c>
      <c r="AR1297" s="106" t="str">
        <f t="shared" si="451"/>
        <v/>
      </c>
      <c r="AS1297" s="106" t="str">
        <f t="shared" si="452"/>
        <v/>
      </c>
      <c r="AT1297" s="106" t="str">
        <f t="shared" si="453"/>
        <v/>
      </c>
      <c r="AU1297" s="106" t="str">
        <f t="shared" si="454"/>
        <v/>
      </c>
      <c r="AV1297" s="106" t="str">
        <f t="shared" si="455"/>
        <v/>
      </c>
    </row>
    <row r="1298" spans="4:48">
      <c r="D1298" s="159">
        <v>1291</v>
      </c>
      <c r="F1298" s="159" t="str">
        <f t="shared" ref="F1298:J1307" si="457">IF($C$5=0,IF($D1298&gt;$A$5,"",INDIRECT(CONCATENATE("B",RANDBETWEEN(11,$D$5)))),IF($D1298&gt;$A$5,"",$C$3*INDIRECT(CONCATENATE("B",RANDBETWEEN(11,$D$5)))))</f>
        <v/>
      </c>
      <c r="G1298" s="159" t="str">
        <f t="shared" si="457"/>
        <v/>
      </c>
      <c r="H1298" s="159" t="str">
        <f t="shared" si="457"/>
        <v/>
      </c>
      <c r="I1298" s="159" t="str">
        <f t="shared" si="457"/>
        <v/>
      </c>
      <c r="J1298" s="159" t="str">
        <f t="shared" si="457"/>
        <v/>
      </c>
      <c r="K1298" s="292"/>
      <c r="L1298" s="292"/>
      <c r="AC1298" s="300" t="str">
        <f t="shared" si="444"/>
        <v/>
      </c>
      <c r="AD1298" s="300" t="str">
        <f t="shared" si="443"/>
        <v/>
      </c>
      <c r="AE1298" s="300" t="str">
        <f t="shared" si="441"/>
        <v/>
      </c>
      <c r="AF1298" s="300" t="str">
        <f t="shared" si="442"/>
        <v/>
      </c>
      <c r="AI1298" s="63" t="str">
        <f t="shared" si="445"/>
        <v/>
      </c>
      <c r="AJ1298" s="106" t="str">
        <f t="shared" si="446"/>
        <v/>
      </c>
      <c r="AK1298" s="106" t="str">
        <f t="shared" si="447"/>
        <v/>
      </c>
      <c r="AL1298" s="106" t="str">
        <f t="shared" si="448"/>
        <v/>
      </c>
      <c r="AM1298" s="106" t="str">
        <f t="shared" si="449"/>
        <v/>
      </c>
      <c r="AN1298" s="106" t="str">
        <f t="shared" si="450"/>
        <v/>
      </c>
      <c r="AR1298" s="106" t="str">
        <f t="shared" si="451"/>
        <v/>
      </c>
      <c r="AS1298" s="106" t="str">
        <f t="shared" si="452"/>
        <v/>
      </c>
      <c r="AT1298" s="106" t="str">
        <f t="shared" si="453"/>
        <v/>
      </c>
      <c r="AU1298" s="106" t="str">
        <f t="shared" si="454"/>
        <v/>
      </c>
      <c r="AV1298" s="106" t="str">
        <f t="shared" si="455"/>
        <v/>
      </c>
    </row>
    <row r="1299" spans="4:48">
      <c r="D1299" s="159">
        <v>1292</v>
      </c>
      <c r="F1299" s="159" t="str">
        <f t="shared" si="457"/>
        <v/>
      </c>
      <c r="G1299" s="159" t="str">
        <f t="shared" si="457"/>
        <v/>
      </c>
      <c r="H1299" s="159" t="str">
        <f t="shared" si="457"/>
        <v/>
      </c>
      <c r="I1299" s="159" t="str">
        <f t="shared" si="457"/>
        <v/>
      </c>
      <c r="J1299" s="159" t="str">
        <f t="shared" si="457"/>
        <v/>
      </c>
      <c r="K1299" s="292"/>
      <c r="L1299" s="292"/>
      <c r="AC1299" s="300" t="str">
        <f t="shared" si="444"/>
        <v/>
      </c>
      <c r="AD1299" s="300" t="str">
        <f t="shared" si="443"/>
        <v/>
      </c>
      <c r="AE1299" s="300" t="str">
        <f t="shared" si="441"/>
        <v/>
      </c>
      <c r="AF1299" s="300" t="str">
        <f t="shared" si="442"/>
        <v/>
      </c>
      <c r="AI1299" s="63" t="str">
        <f t="shared" si="445"/>
        <v/>
      </c>
      <c r="AJ1299" s="106" t="str">
        <f t="shared" si="446"/>
        <v/>
      </c>
      <c r="AK1299" s="106" t="str">
        <f t="shared" si="447"/>
        <v/>
      </c>
      <c r="AL1299" s="106" t="str">
        <f t="shared" si="448"/>
        <v/>
      </c>
      <c r="AM1299" s="106" t="str">
        <f t="shared" si="449"/>
        <v/>
      </c>
      <c r="AN1299" s="106" t="str">
        <f t="shared" si="450"/>
        <v/>
      </c>
      <c r="AR1299" s="106" t="str">
        <f t="shared" si="451"/>
        <v/>
      </c>
      <c r="AS1299" s="106" t="str">
        <f t="shared" si="452"/>
        <v/>
      </c>
      <c r="AT1299" s="106" t="str">
        <f t="shared" si="453"/>
        <v/>
      </c>
      <c r="AU1299" s="106" t="str">
        <f t="shared" si="454"/>
        <v/>
      </c>
      <c r="AV1299" s="106" t="str">
        <f t="shared" si="455"/>
        <v/>
      </c>
    </row>
    <row r="1300" spans="4:48">
      <c r="D1300" s="159">
        <v>1293</v>
      </c>
      <c r="F1300" s="159" t="str">
        <f t="shared" si="457"/>
        <v/>
      </c>
      <c r="G1300" s="159" t="str">
        <f t="shared" si="457"/>
        <v/>
      </c>
      <c r="H1300" s="159" t="str">
        <f t="shared" si="457"/>
        <v/>
      </c>
      <c r="I1300" s="159" t="str">
        <f t="shared" si="457"/>
        <v/>
      </c>
      <c r="J1300" s="159" t="str">
        <f t="shared" si="457"/>
        <v/>
      </c>
      <c r="K1300" s="292"/>
      <c r="L1300" s="292"/>
      <c r="AC1300" s="300" t="str">
        <f t="shared" si="444"/>
        <v/>
      </c>
      <c r="AD1300" s="300" t="str">
        <f t="shared" si="443"/>
        <v/>
      </c>
      <c r="AE1300" s="300" t="str">
        <f t="shared" si="441"/>
        <v/>
      </c>
      <c r="AF1300" s="300" t="str">
        <f t="shared" si="442"/>
        <v/>
      </c>
      <c r="AI1300" s="63" t="str">
        <f t="shared" si="445"/>
        <v/>
      </c>
      <c r="AJ1300" s="106" t="str">
        <f t="shared" si="446"/>
        <v/>
      </c>
      <c r="AK1300" s="106" t="str">
        <f t="shared" si="447"/>
        <v/>
      </c>
      <c r="AL1300" s="106" t="str">
        <f t="shared" si="448"/>
        <v/>
      </c>
      <c r="AM1300" s="106" t="str">
        <f t="shared" si="449"/>
        <v/>
      </c>
      <c r="AN1300" s="106" t="str">
        <f t="shared" si="450"/>
        <v/>
      </c>
      <c r="AR1300" s="106" t="str">
        <f t="shared" si="451"/>
        <v/>
      </c>
      <c r="AS1300" s="106" t="str">
        <f t="shared" si="452"/>
        <v/>
      </c>
      <c r="AT1300" s="106" t="str">
        <f t="shared" si="453"/>
        <v/>
      </c>
      <c r="AU1300" s="106" t="str">
        <f t="shared" si="454"/>
        <v/>
      </c>
      <c r="AV1300" s="106" t="str">
        <f t="shared" si="455"/>
        <v/>
      </c>
    </row>
    <row r="1301" spans="4:48">
      <c r="D1301" s="159">
        <v>1294</v>
      </c>
      <c r="F1301" s="159" t="str">
        <f t="shared" si="457"/>
        <v/>
      </c>
      <c r="G1301" s="159" t="str">
        <f t="shared" si="457"/>
        <v/>
      </c>
      <c r="H1301" s="159" t="str">
        <f t="shared" si="457"/>
        <v/>
      </c>
      <c r="I1301" s="159" t="str">
        <f t="shared" si="457"/>
        <v/>
      </c>
      <c r="J1301" s="159" t="str">
        <f t="shared" si="457"/>
        <v/>
      </c>
      <c r="K1301" s="292"/>
      <c r="L1301" s="292"/>
      <c r="AC1301" s="300" t="str">
        <f t="shared" si="444"/>
        <v/>
      </c>
      <c r="AD1301" s="300" t="str">
        <f t="shared" si="443"/>
        <v/>
      </c>
      <c r="AE1301" s="300" t="str">
        <f t="shared" si="441"/>
        <v/>
      </c>
      <c r="AF1301" s="300" t="str">
        <f t="shared" si="442"/>
        <v/>
      </c>
      <c r="AI1301" s="63" t="str">
        <f t="shared" si="445"/>
        <v/>
      </c>
      <c r="AJ1301" s="106" t="str">
        <f t="shared" si="446"/>
        <v/>
      </c>
      <c r="AK1301" s="106" t="str">
        <f t="shared" si="447"/>
        <v/>
      </c>
      <c r="AL1301" s="106" t="str">
        <f t="shared" si="448"/>
        <v/>
      </c>
      <c r="AM1301" s="106" t="str">
        <f t="shared" si="449"/>
        <v/>
      </c>
      <c r="AN1301" s="106" t="str">
        <f t="shared" si="450"/>
        <v/>
      </c>
      <c r="AR1301" s="106" t="str">
        <f t="shared" si="451"/>
        <v/>
      </c>
      <c r="AS1301" s="106" t="str">
        <f t="shared" si="452"/>
        <v/>
      </c>
      <c r="AT1301" s="106" t="str">
        <f t="shared" si="453"/>
        <v/>
      </c>
      <c r="AU1301" s="106" t="str">
        <f t="shared" si="454"/>
        <v/>
      </c>
      <c r="AV1301" s="106" t="str">
        <f t="shared" si="455"/>
        <v/>
      </c>
    </row>
    <row r="1302" spans="4:48">
      <c r="D1302" s="159">
        <v>1295</v>
      </c>
      <c r="F1302" s="159" t="str">
        <f t="shared" si="457"/>
        <v/>
      </c>
      <c r="G1302" s="159" t="str">
        <f t="shared" si="457"/>
        <v/>
      </c>
      <c r="H1302" s="159" t="str">
        <f t="shared" si="457"/>
        <v/>
      </c>
      <c r="I1302" s="159" t="str">
        <f t="shared" si="457"/>
        <v/>
      </c>
      <c r="J1302" s="159" t="str">
        <f t="shared" si="457"/>
        <v/>
      </c>
      <c r="K1302" s="292"/>
      <c r="L1302" s="292"/>
      <c r="AC1302" s="300" t="str">
        <f t="shared" si="444"/>
        <v/>
      </c>
      <c r="AD1302" s="300" t="str">
        <f t="shared" si="443"/>
        <v/>
      </c>
      <c r="AE1302" s="300" t="str">
        <f t="shared" si="441"/>
        <v/>
      </c>
      <c r="AF1302" s="300" t="str">
        <f t="shared" si="442"/>
        <v/>
      </c>
      <c r="AI1302" s="63" t="str">
        <f t="shared" si="445"/>
        <v/>
      </c>
      <c r="AJ1302" s="106" t="str">
        <f t="shared" si="446"/>
        <v/>
      </c>
      <c r="AK1302" s="106" t="str">
        <f t="shared" si="447"/>
        <v/>
      </c>
      <c r="AL1302" s="106" t="str">
        <f t="shared" si="448"/>
        <v/>
      </c>
      <c r="AM1302" s="106" t="str">
        <f t="shared" si="449"/>
        <v/>
      </c>
      <c r="AN1302" s="106" t="str">
        <f t="shared" si="450"/>
        <v/>
      </c>
      <c r="AR1302" s="106" t="str">
        <f t="shared" si="451"/>
        <v/>
      </c>
      <c r="AS1302" s="106" t="str">
        <f t="shared" si="452"/>
        <v/>
      </c>
      <c r="AT1302" s="106" t="str">
        <f t="shared" si="453"/>
        <v/>
      </c>
      <c r="AU1302" s="106" t="str">
        <f t="shared" si="454"/>
        <v/>
      </c>
      <c r="AV1302" s="106" t="str">
        <f t="shared" si="455"/>
        <v/>
      </c>
    </row>
    <row r="1303" spans="4:48">
      <c r="D1303" s="159">
        <v>1296</v>
      </c>
      <c r="F1303" s="159" t="str">
        <f t="shared" si="457"/>
        <v/>
      </c>
      <c r="G1303" s="159" t="str">
        <f t="shared" si="457"/>
        <v/>
      </c>
      <c r="H1303" s="159" t="str">
        <f t="shared" si="457"/>
        <v/>
      </c>
      <c r="I1303" s="159" t="str">
        <f t="shared" si="457"/>
        <v/>
      </c>
      <c r="J1303" s="159" t="str">
        <f t="shared" si="457"/>
        <v/>
      </c>
      <c r="K1303" s="292"/>
      <c r="L1303" s="292"/>
      <c r="AC1303" s="300" t="str">
        <f t="shared" si="444"/>
        <v/>
      </c>
      <c r="AD1303" s="300" t="str">
        <f t="shared" si="443"/>
        <v/>
      </c>
      <c r="AE1303" s="300" t="str">
        <f t="shared" si="441"/>
        <v/>
      </c>
      <c r="AF1303" s="300" t="str">
        <f t="shared" si="442"/>
        <v/>
      </c>
      <c r="AI1303" s="63" t="str">
        <f t="shared" si="445"/>
        <v/>
      </c>
      <c r="AJ1303" s="106" t="str">
        <f t="shared" si="446"/>
        <v/>
      </c>
      <c r="AK1303" s="106" t="str">
        <f t="shared" si="447"/>
        <v/>
      </c>
      <c r="AL1303" s="106" t="str">
        <f t="shared" si="448"/>
        <v/>
      </c>
      <c r="AM1303" s="106" t="str">
        <f t="shared" si="449"/>
        <v/>
      </c>
      <c r="AN1303" s="106" t="str">
        <f t="shared" si="450"/>
        <v/>
      </c>
      <c r="AR1303" s="106" t="str">
        <f t="shared" si="451"/>
        <v/>
      </c>
      <c r="AS1303" s="106" t="str">
        <f t="shared" si="452"/>
        <v/>
      </c>
      <c r="AT1303" s="106" t="str">
        <f t="shared" si="453"/>
        <v/>
      </c>
      <c r="AU1303" s="106" t="str">
        <f t="shared" si="454"/>
        <v/>
      </c>
      <c r="AV1303" s="106" t="str">
        <f t="shared" si="455"/>
        <v/>
      </c>
    </row>
    <row r="1304" spans="4:48">
      <c r="D1304" s="159">
        <v>1297</v>
      </c>
      <c r="F1304" s="159" t="str">
        <f t="shared" si="457"/>
        <v/>
      </c>
      <c r="G1304" s="159" t="str">
        <f t="shared" si="457"/>
        <v/>
      </c>
      <c r="H1304" s="159" t="str">
        <f t="shared" si="457"/>
        <v/>
      </c>
      <c r="I1304" s="159" t="str">
        <f t="shared" si="457"/>
        <v/>
      </c>
      <c r="J1304" s="159" t="str">
        <f t="shared" si="457"/>
        <v/>
      </c>
      <c r="K1304" s="292"/>
      <c r="L1304" s="292"/>
      <c r="AC1304" s="300" t="str">
        <f t="shared" si="444"/>
        <v/>
      </c>
      <c r="AD1304" s="300" t="str">
        <f t="shared" si="443"/>
        <v/>
      </c>
      <c r="AE1304" s="300" t="str">
        <f t="shared" si="441"/>
        <v/>
      </c>
      <c r="AF1304" s="300" t="str">
        <f t="shared" si="442"/>
        <v/>
      </c>
      <c r="AI1304" s="63" t="str">
        <f t="shared" si="445"/>
        <v/>
      </c>
      <c r="AJ1304" s="106" t="str">
        <f t="shared" si="446"/>
        <v/>
      </c>
      <c r="AK1304" s="106" t="str">
        <f t="shared" si="447"/>
        <v/>
      </c>
      <c r="AL1304" s="106" t="str">
        <f t="shared" si="448"/>
        <v/>
      </c>
      <c r="AM1304" s="106" t="str">
        <f t="shared" si="449"/>
        <v/>
      </c>
      <c r="AN1304" s="106" t="str">
        <f t="shared" si="450"/>
        <v/>
      </c>
      <c r="AR1304" s="106" t="str">
        <f t="shared" si="451"/>
        <v/>
      </c>
      <c r="AS1304" s="106" t="str">
        <f t="shared" si="452"/>
        <v/>
      </c>
      <c r="AT1304" s="106" t="str">
        <f t="shared" si="453"/>
        <v/>
      </c>
      <c r="AU1304" s="106" t="str">
        <f t="shared" si="454"/>
        <v/>
      </c>
      <c r="AV1304" s="106" t="str">
        <f t="shared" si="455"/>
        <v/>
      </c>
    </row>
    <row r="1305" spans="4:48">
      <c r="D1305" s="159">
        <v>1298</v>
      </c>
      <c r="F1305" s="159" t="str">
        <f t="shared" si="457"/>
        <v/>
      </c>
      <c r="G1305" s="159" t="str">
        <f t="shared" si="457"/>
        <v/>
      </c>
      <c r="H1305" s="159" t="str">
        <f t="shared" si="457"/>
        <v/>
      </c>
      <c r="I1305" s="159" t="str">
        <f t="shared" si="457"/>
        <v/>
      </c>
      <c r="J1305" s="159" t="str">
        <f t="shared" si="457"/>
        <v/>
      </c>
      <c r="K1305" s="292"/>
      <c r="L1305" s="292"/>
      <c r="AC1305" s="300" t="str">
        <f t="shared" si="444"/>
        <v/>
      </c>
      <c r="AD1305" s="300" t="str">
        <f t="shared" si="443"/>
        <v/>
      </c>
      <c r="AE1305" s="300" t="str">
        <f t="shared" si="441"/>
        <v/>
      </c>
      <c r="AF1305" s="300" t="str">
        <f t="shared" si="442"/>
        <v/>
      </c>
      <c r="AI1305" s="63" t="str">
        <f t="shared" si="445"/>
        <v/>
      </c>
      <c r="AJ1305" s="106" t="str">
        <f t="shared" si="446"/>
        <v/>
      </c>
      <c r="AK1305" s="106" t="str">
        <f t="shared" si="447"/>
        <v/>
      </c>
      <c r="AL1305" s="106" t="str">
        <f t="shared" si="448"/>
        <v/>
      </c>
      <c r="AM1305" s="106" t="str">
        <f t="shared" si="449"/>
        <v/>
      </c>
      <c r="AN1305" s="106" t="str">
        <f t="shared" si="450"/>
        <v/>
      </c>
      <c r="AR1305" s="106" t="str">
        <f t="shared" si="451"/>
        <v/>
      </c>
      <c r="AS1305" s="106" t="str">
        <f t="shared" si="452"/>
        <v/>
      </c>
      <c r="AT1305" s="106" t="str">
        <f t="shared" si="453"/>
        <v/>
      </c>
      <c r="AU1305" s="106" t="str">
        <f t="shared" si="454"/>
        <v/>
      </c>
      <c r="AV1305" s="106" t="str">
        <f t="shared" si="455"/>
        <v/>
      </c>
    </row>
    <row r="1306" spans="4:48">
      <c r="D1306" s="159">
        <v>1299</v>
      </c>
      <c r="F1306" s="159" t="str">
        <f t="shared" si="457"/>
        <v/>
      </c>
      <c r="G1306" s="159" t="str">
        <f t="shared" si="457"/>
        <v/>
      </c>
      <c r="H1306" s="159" t="str">
        <f t="shared" si="457"/>
        <v/>
      </c>
      <c r="I1306" s="159" t="str">
        <f t="shared" si="457"/>
        <v/>
      </c>
      <c r="J1306" s="159" t="str">
        <f t="shared" si="457"/>
        <v/>
      </c>
      <c r="K1306" s="292"/>
      <c r="L1306" s="292"/>
      <c r="AC1306" s="300" t="str">
        <f t="shared" si="444"/>
        <v/>
      </c>
      <c r="AD1306" s="300" t="str">
        <f t="shared" si="443"/>
        <v/>
      </c>
      <c r="AE1306" s="300" t="str">
        <f t="shared" si="441"/>
        <v/>
      </c>
      <c r="AF1306" s="300" t="str">
        <f t="shared" si="442"/>
        <v/>
      </c>
      <c r="AI1306" s="63" t="str">
        <f t="shared" si="445"/>
        <v/>
      </c>
      <c r="AJ1306" s="106" t="str">
        <f t="shared" si="446"/>
        <v/>
      </c>
      <c r="AK1306" s="106" t="str">
        <f t="shared" si="447"/>
        <v/>
      </c>
      <c r="AL1306" s="106" t="str">
        <f t="shared" si="448"/>
        <v/>
      </c>
      <c r="AM1306" s="106" t="str">
        <f t="shared" si="449"/>
        <v/>
      </c>
      <c r="AN1306" s="106" t="str">
        <f t="shared" si="450"/>
        <v/>
      </c>
      <c r="AR1306" s="106" t="str">
        <f t="shared" si="451"/>
        <v/>
      </c>
      <c r="AS1306" s="106" t="str">
        <f t="shared" si="452"/>
        <v/>
      </c>
      <c r="AT1306" s="106" t="str">
        <f t="shared" si="453"/>
        <v/>
      </c>
      <c r="AU1306" s="106" t="str">
        <f t="shared" si="454"/>
        <v/>
      </c>
      <c r="AV1306" s="106" t="str">
        <f t="shared" si="455"/>
        <v/>
      </c>
    </row>
    <row r="1307" spans="4:48">
      <c r="D1307" s="159">
        <v>1300</v>
      </c>
      <c r="F1307" s="159" t="str">
        <f t="shared" si="457"/>
        <v/>
      </c>
      <c r="G1307" s="159" t="str">
        <f t="shared" si="457"/>
        <v/>
      </c>
      <c r="H1307" s="159" t="str">
        <f t="shared" si="457"/>
        <v/>
      </c>
      <c r="I1307" s="159" t="str">
        <f t="shared" si="457"/>
        <v/>
      </c>
      <c r="J1307" s="159" t="str">
        <f t="shared" si="457"/>
        <v/>
      </c>
      <c r="K1307" s="292"/>
      <c r="L1307" s="292"/>
      <c r="AC1307" s="300" t="str">
        <f t="shared" si="444"/>
        <v/>
      </c>
      <c r="AD1307" s="300" t="str">
        <f t="shared" si="443"/>
        <v/>
      </c>
      <c r="AE1307" s="300" t="str">
        <f t="shared" si="441"/>
        <v/>
      </c>
      <c r="AF1307" s="300" t="str">
        <f t="shared" si="442"/>
        <v/>
      </c>
      <c r="AI1307" s="63" t="str">
        <f t="shared" si="445"/>
        <v/>
      </c>
      <c r="AJ1307" s="106" t="str">
        <f t="shared" si="446"/>
        <v/>
      </c>
      <c r="AK1307" s="106" t="str">
        <f t="shared" si="447"/>
        <v/>
      </c>
      <c r="AL1307" s="106" t="str">
        <f t="shared" si="448"/>
        <v/>
      </c>
      <c r="AM1307" s="106" t="str">
        <f t="shared" si="449"/>
        <v/>
      </c>
      <c r="AN1307" s="106" t="str">
        <f t="shared" si="450"/>
        <v/>
      </c>
      <c r="AR1307" s="106" t="str">
        <f t="shared" si="451"/>
        <v/>
      </c>
      <c r="AS1307" s="106" t="str">
        <f t="shared" si="452"/>
        <v/>
      </c>
      <c r="AT1307" s="106" t="str">
        <f t="shared" si="453"/>
        <v/>
      </c>
      <c r="AU1307" s="106" t="str">
        <f t="shared" si="454"/>
        <v/>
      </c>
      <c r="AV1307" s="106" t="str">
        <f t="shared" si="455"/>
        <v/>
      </c>
    </row>
    <row r="1308" spans="4:48">
      <c r="D1308" s="159">
        <v>1301</v>
      </c>
      <c r="F1308" s="159" t="str">
        <f t="shared" ref="F1308:J1317" si="458">IF($C$5=0,IF($D1308&gt;$A$5,"",INDIRECT(CONCATENATE("B",RANDBETWEEN(11,$D$5)))),IF($D1308&gt;$A$5,"",$C$3*INDIRECT(CONCATENATE("B",RANDBETWEEN(11,$D$5)))))</f>
        <v/>
      </c>
      <c r="G1308" s="159" t="str">
        <f t="shared" si="458"/>
        <v/>
      </c>
      <c r="H1308" s="159" t="str">
        <f t="shared" si="458"/>
        <v/>
      </c>
      <c r="I1308" s="159" t="str">
        <f t="shared" si="458"/>
        <v/>
      </c>
      <c r="J1308" s="159" t="str">
        <f t="shared" si="458"/>
        <v/>
      </c>
      <c r="K1308" s="292"/>
      <c r="L1308" s="292"/>
      <c r="AC1308" s="300" t="str">
        <f t="shared" si="444"/>
        <v/>
      </c>
      <c r="AD1308" s="300" t="str">
        <f t="shared" si="443"/>
        <v/>
      </c>
      <c r="AE1308" s="300" t="str">
        <f t="shared" si="441"/>
        <v/>
      </c>
      <c r="AF1308" s="300" t="str">
        <f t="shared" si="442"/>
        <v/>
      </c>
      <c r="AI1308" s="63" t="str">
        <f t="shared" si="445"/>
        <v/>
      </c>
      <c r="AJ1308" s="106" t="str">
        <f t="shared" si="446"/>
        <v/>
      </c>
      <c r="AK1308" s="106" t="str">
        <f t="shared" si="447"/>
        <v/>
      </c>
      <c r="AL1308" s="106" t="str">
        <f t="shared" si="448"/>
        <v/>
      </c>
      <c r="AM1308" s="106" t="str">
        <f t="shared" si="449"/>
        <v/>
      </c>
      <c r="AN1308" s="106" t="str">
        <f t="shared" si="450"/>
        <v/>
      </c>
      <c r="AR1308" s="106" t="str">
        <f t="shared" si="451"/>
        <v/>
      </c>
      <c r="AS1308" s="106" t="str">
        <f t="shared" si="452"/>
        <v/>
      </c>
      <c r="AT1308" s="106" t="str">
        <f t="shared" si="453"/>
        <v/>
      </c>
      <c r="AU1308" s="106" t="str">
        <f t="shared" si="454"/>
        <v/>
      </c>
      <c r="AV1308" s="106" t="str">
        <f t="shared" si="455"/>
        <v/>
      </c>
    </row>
    <row r="1309" spans="4:48">
      <c r="D1309" s="159">
        <v>1302</v>
      </c>
      <c r="F1309" s="159" t="str">
        <f t="shared" si="458"/>
        <v/>
      </c>
      <c r="G1309" s="159" t="str">
        <f t="shared" si="458"/>
        <v/>
      </c>
      <c r="H1309" s="159" t="str">
        <f t="shared" si="458"/>
        <v/>
      </c>
      <c r="I1309" s="159" t="str">
        <f t="shared" si="458"/>
        <v/>
      </c>
      <c r="J1309" s="159" t="str">
        <f t="shared" si="458"/>
        <v/>
      </c>
      <c r="K1309" s="292"/>
      <c r="L1309" s="292"/>
      <c r="AC1309" s="300" t="str">
        <f t="shared" si="444"/>
        <v/>
      </c>
      <c r="AD1309" s="300" t="str">
        <f t="shared" si="443"/>
        <v/>
      </c>
      <c r="AE1309" s="300" t="str">
        <f t="shared" si="441"/>
        <v/>
      </c>
      <c r="AF1309" s="300" t="str">
        <f t="shared" si="442"/>
        <v/>
      </c>
      <c r="AI1309" s="63" t="str">
        <f t="shared" si="445"/>
        <v/>
      </c>
      <c r="AJ1309" s="106" t="str">
        <f t="shared" si="446"/>
        <v/>
      </c>
      <c r="AK1309" s="106" t="str">
        <f t="shared" si="447"/>
        <v/>
      </c>
      <c r="AL1309" s="106" t="str">
        <f t="shared" si="448"/>
        <v/>
      </c>
      <c r="AM1309" s="106" t="str">
        <f t="shared" si="449"/>
        <v/>
      </c>
      <c r="AN1309" s="106" t="str">
        <f t="shared" si="450"/>
        <v/>
      </c>
      <c r="AR1309" s="106" t="str">
        <f t="shared" si="451"/>
        <v/>
      </c>
      <c r="AS1309" s="106" t="str">
        <f t="shared" si="452"/>
        <v/>
      </c>
      <c r="AT1309" s="106" t="str">
        <f t="shared" si="453"/>
        <v/>
      </c>
      <c r="AU1309" s="106" t="str">
        <f t="shared" si="454"/>
        <v/>
      </c>
      <c r="AV1309" s="106" t="str">
        <f t="shared" si="455"/>
        <v/>
      </c>
    </row>
    <row r="1310" spans="4:48">
      <c r="D1310" s="159">
        <v>1303</v>
      </c>
      <c r="F1310" s="159" t="str">
        <f t="shared" si="458"/>
        <v/>
      </c>
      <c r="G1310" s="159" t="str">
        <f t="shared" si="458"/>
        <v/>
      </c>
      <c r="H1310" s="159" t="str">
        <f t="shared" si="458"/>
        <v/>
      </c>
      <c r="I1310" s="159" t="str">
        <f t="shared" si="458"/>
        <v/>
      </c>
      <c r="J1310" s="159" t="str">
        <f t="shared" si="458"/>
        <v/>
      </c>
      <c r="K1310" s="292"/>
      <c r="L1310" s="292"/>
      <c r="AC1310" s="300" t="str">
        <f t="shared" si="444"/>
        <v/>
      </c>
      <c r="AD1310" s="300" t="str">
        <f t="shared" si="443"/>
        <v/>
      </c>
      <c r="AE1310" s="300" t="str">
        <f t="shared" si="441"/>
        <v/>
      </c>
      <c r="AF1310" s="300" t="str">
        <f t="shared" si="442"/>
        <v/>
      </c>
      <c r="AI1310" s="63" t="str">
        <f t="shared" si="445"/>
        <v/>
      </c>
      <c r="AJ1310" s="106" t="str">
        <f t="shared" si="446"/>
        <v/>
      </c>
      <c r="AK1310" s="106" t="str">
        <f t="shared" si="447"/>
        <v/>
      </c>
      <c r="AL1310" s="106" t="str">
        <f t="shared" si="448"/>
        <v/>
      </c>
      <c r="AM1310" s="106" t="str">
        <f t="shared" si="449"/>
        <v/>
      </c>
      <c r="AN1310" s="106" t="str">
        <f t="shared" si="450"/>
        <v/>
      </c>
      <c r="AR1310" s="106" t="str">
        <f t="shared" si="451"/>
        <v/>
      </c>
      <c r="AS1310" s="106" t="str">
        <f t="shared" si="452"/>
        <v/>
      </c>
      <c r="AT1310" s="106" t="str">
        <f t="shared" si="453"/>
        <v/>
      </c>
      <c r="AU1310" s="106" t="str">
        <f t="shared" si="454"/>
        <v/>
      </c>
      <c r="AV1310" s="106" t="str">
        <f t="shared" si="455"/>
        <v/>
      </c>
    </row>
    <row r="1311" spans="4:48">
      <c r="D1311" s="159">
        <v>1304</v>
      </c>
      <c r="F1311" s="159" t="str">
        <f t="shared" si="458"/>
        <v/>
      </c>
      <c r="G1311" s="159" t="str">
        <f t="shared" si="458"/>
        <v/>
      </c>
      <c r="H1311" s="159" t="str">
        <f t="shared" si="458"/>
        <v/>
      </c>
      <c r="I1311" s="159" t="str">
        <f t="shared" si="458"/>
        <v/>
      </c>
      <c r="J1311" s="159" t="str">
        <f t="shared" si="458"/>
        <v/>
      </c>
      <c r="K1311" s="292"/>
      <c r="L1311" s="292"/>
      <c r="AC1311" s="300" t="str">
        <f t="shared" si="444"/>
        <v/>
      </c>
      <c r="AD1311" s="300" t="str">
        <f t="shared" si="443"/>
        <v/>
      </c>
      <c r="AE1311" s="300" t="str">
        <f t="shared" si="441"/>
        <v/>
      </c>
      <c r="AF1311" s="300" t="str">
        <f t="shared" si="442"/>
        <v/>
      </c>
      <c r="AI1311" s="63" t="str">
        <f t="shared" si="445"/>
        <v/>
      </c>
      <c r="AJ1311" s="106" t="str">
        <f t="shared" si="446"/>
        <v/>
      </c>
      <c r="AK1311" s="106" t="str">
        <f t="shared" si="447"/>
        <v/>
      </c>
      <c r="AL1311" s="106" t="str">
        <f t="shared" si="448"/>
        <v/>
      </c>
      <c r="AM1311" s="106" t="str">
        <f t="shared" si="449"/>
        <v/>
      </c>
      <c r="AN1311" s="106" t="str">
        <f t="shared" si="450"/>
        <v/>
      </c>
      <c r="AR1311" s="106" t="str">
        <f t="shared" si="451"/>
        <v/>
      </c>
      <c r="AS1311" s="106" t="str">
        <f t="shared" si="452"/>
        <v/>
      </c>
      <c r="AT1311" s="106" t="str">
        <f t="shared" si="453"/>
        <v/>
      </c>
      <c r="AU1311" s="106" t="str">
        <f t="shared" si="454"/>
        <v/>
      </c>
      <c r="AV1311" s="106" t="str">
        <f t="shared" si="455"/>
        <v/>
      </c>
    </row>
    <row r="1312" spans="4:48">
      <c r="D1312" s="159">
        <v>1305</v>
      </c>
      <c r="F1312" s="159" t="str">
        <f t="shared" si="458"/>
        <v/>
      </c>
      <c r="G1312" s="159" t="str">
        <f t="shared" si="458"/>
        <v/>
      </c>
      <c r="H1312" s="159" t="str">
        <f t="shared" si="458"/>
        <v/>
      </c>
      <c r="I1312" s="159" t="str">
        <f t="shared" si="458"/>
        <v/>
      </c>
      <c r="J1312" s="159" t="str">
        <f t="shared" si="458"/>
        <v/>
      </c>
      <c r="K1312" s="292"/>
      <c r="L1312" s="292"/>
      <c r="AC1312" s="300" t="str">
        <f t="shared" si="444"/>
        <v/>
      </c>
      <c r="AD1312" s="300" t="str">
        <f t="shared" si="443"/>
        <v/>
      </c>
      <c r="AE1312" s="300" t="str">
        <f t="shared" si="441"/>
        <v/>
      </c>
      <c r="AF1312" s="300" t="str">
        <f t="shared" si="442"/>
        <v/>
      </c>
      <c r="AI1312" s="63" t="str">
        <f t="shared" si="445"/>
        <v/>
      </c>
      <c r="AJ1312" s="106" t="str">
        <f t="shared" si="446"/>
        <v/>
      </c>
      <c r="AK1312" s="106" t="str">
        <f t="shared" si="447"/>
        <v/>
      </c>
      <c r="AL1312" s="106" t="str">
        <f t="shared" si="448"/>
        <v/>
      </c>
      <c r="AM1312" s="106" t="str">
        <f t="shared" si="449"/>
        <v/>
      </c>
      <c r="AN1312" s="106" t="str">
        <f t="shared" si="450"/>
        <v/>
      </c>
      <c r="AR1312" s="106" t="str">
        <f t="shared" si="451"/>
        <v/>
      </c>
      <c r="AS1312" s="106" t="str">
        <f t="shared" si="452"/>
        <v/>
      </c>
      <c r="AT1312" s="106" t="str">
        <f t="shared" si="453"/>
        <v/>
      </c>
      <c r="AU1312" s="106" t="str">
        <f t="shared" si="454"/>
        <v/>
      </c>
      <c r="AV1312" s="106" t="str">
        <f t="shared" si="455"/>
        <v/>
      </c>
    </row>
    <row r="1313" spans="4:48">
      <c r="D1313" s="159">
        <v>1306</v>
      </c>
      <c r="F1313" s="159" t="str">
        <f t="shared" si="458"/>
        <v/>
      </c>
      <c r="G1313" s="159" t="str">
        <f t="shared" si="458"/>
        <v/>
      </c>
      <c r="H1313" s="159" t="str">
        <f t="shared" si="458"/>
        <v/>
      </c>
      <c r="I1313" s="159" t="str">
        <f t="shared" si="458"/>
        <v/>
      </c>
      <c r="J1313" s="159" t="str">
        <f t="shared" si="458"/>
        <v/>
      </c>
      <c r="K1313" s="292"/>
      <c r="L1313" s="292"/>
      <c r="AC1313" s="300" t="str">
        <f t="shared" si="444"/>
        <v/>
      </c>
      <c r="AD1313" s="300" t="str">
        <f t="shared" si="443"/>
        <v/>
      </c>
      <c r="AE1313" s="300" t="str">
        <f t="shared" si="441"/>
        <v/>
      </c>
      <c r="AF1313" s="300" t="str">
        <f t="shared" si="442"/>
        <v/>
      </c>
      <c r="AI1313" s="63" t="str">
        <f t="shared" si="445"/>
        <v/>
      </c>
      <c r="AJ1313" s="106" t="str">
        <f t="shared" si="446"/>
        <v/>
      </c>
      <c r="AK1313" s="106" t="str">
        <f t="shared" si="447"/>
        <v/>
      </c>
      <c r="AL1313" s="106" t="str">
        <f t="shared" si="448"/>
        <v/>
      </c>
      <c r="AM1313" s="106" t="str">
        <f t="shared" si="449"/>
        <v/>
      </c>
      <c r="AN1313" s="106" t="str">
        <f t="shared" si="450"/>
        <v/>
      </c>
      <c r="AR1313" s="106" t="str">
        <f t="shared" si="451"/>
        <v/>
      </c>
      <c r="AS1313" s="106" t="str">
        <f t="shared" si="452"/>
        <v/>
      </c>
      <c r="AT1313" s="106" t="str">
        <f t="shared" si="453"/>
        <v/>
      </c>
      <c r="AU1313" s="106" t="str">
        <f t="shared" si="454"/>
        <v/>
      </c>
      <c r="AV1313" s="106" t="str">
        <f t="shared" si="455"/>
        <v/>
      </c>
    </row>
    <row r="1314" spans="4:48">
      <c r="D1314" s="159">
        <v>1307</v>
      </c>
      <c r="F1314" s="159" t="str">
        <f t="shared" si="458"/>
        <v/>
      </c>
      <c r="G1314" s="159" t="str">
        <f t="shared" si="458"/>
        <v/>
      </c>
      <c r="H1314" s="159" t="str">
        <f t="shared" si="458"/>
        <v/>
      </c>
      <c r="I1314" s="159" t="str">
        <f t="shared" si="458"/>
        <v/>
      </c>
      <c r="J1314" s="159" t="str">
        <f t="shared" si="458"/>
        <v/>
      </c>
      <c r="K1314" s="292"/>
      <c r="L1314" s="292"/>
      <c r="AC1314" s="300" t="str">
        <f t="shared" si="444"/>
        <v/>
      </c>
      <c r="AD1314" s="300" t="str">
        <f t="shared" si="443"/>
        <v/>
      </c>
      <c r="AE1314" s="300" t="str">
        <f t="shared" si="441"/>
        <v/>
      </c>
      <c r="AF1314" s="300" t="str">
        <f t="shared" si="442"/>
        <v/>
      </c>
      <c r="AI1314" s="63" t="str">
        <f t="shared" si="445"/>
        <v/>
      </c>
      <c r="AJ1314" s="106" t="str">
        <f t="shared" si="446"/>
        <v/>
      </c>
      <c r="AK1314" s="106" t="str">
        <f t="shared" si="447"/>
        <v/>
      </c>
      <c r="AL1314" s="106" t="str">
        <f t="shared" si="448"/>
        <v/>
      </c>
      <c r="AM1314" s="106" t="str">
        <f t="shared" si="449"/>
        <v/>
      </c>
      <c r="AN1314" s="106" t="str">
        <f t="shared" si="450"/>
        <v/>
      </c>
      <c r="AR1314" s="106" t="str">
        <f t="shared" si="451"/>
        <v/>
      </c>
      <c r="AS1314" s="106" t="str">
        <f t="shared" si="452"/>
        <v/>
      </c>
      <c r="AT1314" s="106" t="str">
        <f t="shared" si="453"/>
        <v/>
      </c>
      <c r="AU1314" s="106" t="str">
        <f t="shared" si="454"/>
        <v/>
      </c>
      <c r="AV1314" s="106" t="str">
        <f t="shared" si="455"/>
        <v/>
      </c>
    </row>
    <row r="1315" spans="4:48">
      <c r="D1315" s="159">
        <v>1308</v>
      </c>
      <c r="F1315" s="159" t="str">
        <f t="shared" si="458"/>
        <v/>
      </c>
      <c r="G1315" s="159" t="str">
        <f t="shared" si="458"/>
        <v/>
      </c>
      <c r="H1315" s="159" t="str">
        <f t="shared" si="458"/>
        <v/>
      </c>
      <c r="I1315" s="159" t="str">
        <f t="shared" si="458"/>
        <v/>
      </c>
      <c r="J1315" s="159" t="str">
        <f t="shared" si="458"/>
        <v/>
      </c>
      <c r="K1315" s="292"/>
      <c r="L1315" s="292"/>
      <c r="AC1315" s="300" t="str">
        <f t="shared" si="444"/>
        <v/>
      </c>
      <c r="AD1315" s="300" t="str">
        <f t="shared" si="443"/>
        <v/>
      </c>
      <c r="AE1315" s="300" t="str">
        <f t="shared" si="441"/>
        <v/>
      </c>
      <c r="AF1315" s="300" t="str">
        <f t="shared" si="442"/>
        <v/>
      </c>
      <c r="AI1315" s="63" t="str">
        <f t="shared" si="445"/>
        <v/>
      </c>
      <c r="AJ1315" s="106" t="str">
        <f t="shared" si="446"/>
        <v/>
      </c>
      <c r="AK1315" s="106" t="str">
        <f t="shared" si="447"/>
        <v/>
      </c>
      <c r="AL1315" s="106" t="str">
        <f t="shared" si="448"/>
        <v/>
      </c>
      <c r="AM1315" s="106" t="str">
        <f t="shared" si="449"/>
        <v/>
      </c>
      <c r="AN1315" s="106" t="str">
        <f t="shared" si="450"/>
        <v/>
      </c>
      <c r="AR1315" s="106" t="str">
        <f t="shared" si="451"/>
        <v/>
      </c>
      <c r="AS1315" s="106" t="str">
        <f t="shared" si="452"/>
        <v/>
      </c>
      <c r="AT1315" s="106" t="str">
        <f t="shared" si="453"/>
        <v/>
      </c>
      <c r="AU1315" s="106" t="str">
        <f t="shared" si="454"/>
        <v/>
      </c>
      <c r="AV1315" s="106" t="str">
        <f t="shared" si="455"/>
        <v/>
      </c>
    </row>
    <row r="1316" spans="4:48">
      <c r="D1316" s="159">
        <v>1309</v>
      </c>
      <c r="F1316" s="159" t="str">
        <f t="shared" si="458"/>
        <v/>
      </c>
      <c r="G1316" s="159" t="str">
        <f t="shared" si="458"/>
        <v/>
      </c>
      <c r="H1316" s="159" t="str">
        <f t="shared" si="458"/>
        <v/>
      </c>
      <c r="I1316" s="159" t="str">
        <f t="shared" si="458"/>
        <v/>
      </c>
      <c r="J1316" s="159" t="str">
        <f t="shared" si="458"/>
        <v/>
      </c>
      <c r="K1316" s="292"/>
      <c r="L1316" s="292"/>
      <c r="AC1316" s="300" t="str">
        <f t="shared" si="444"/>
        <v/>
      </c>
      <c r="AD1316" s="300" t="str">
        <f t="shared" si="443"/>
        <v/>
      </c>
      <c r="AE1316" s="300" t="str">
        <f t="shared" si="441"/>
        <v/>
      </c>
      <c r="AF1316" s="300" t="str">
        <f t="shared" si="442"/>
        <v/>
      </c>
      <c r="AI1316" s="63" t="str">
        <f t="shared" si="445"/>
        <v/>
      </c>
      <c r="AJ1316" s="106" t="str">
        <f t="shared" si="446"/>
        <v/>
      </c>
      <c r="AK1316" s="106" t="str">
        <f t="shared" si="447"/>
        <v/>
      </c>
      <c r="AL1316" s="106" t="str">
        <f t="shared" si="448"/>
        <v/>
      </c>
      <c r="AM1316" s="106" t="str">
        <f t="shared" si="449"/>
        <v/>
      </c>
      <c r="AN1316" s="106" t="str">
        <f t="shared" si="450"/>
        <v/>
      </c>
      <c r="AR1316" s="106" t="str">
        <f t="shared" si="451"/>
        <v/>
      </c>
      <c r="AS1316" s="106" t="str">
        <f t="shared" si="452"/>
        <v/>
      </c>
      <c r="AT1316" s="106" t="str">
        <f t="shared" si="453"/>
        <v/>
      </c>
      <c r="AU1316" s="106" t="str">
        <f t="shared" si="454"/>
        <v/>
      </c>
      <c r="AV1316" s="106" t="str">
        <f t="shared" si="455"/>
        <v/>
      </c>
    </row>
    <row r="1317" spans="4:48">
      <c r="D1317" s="159">
        <v>1310</v>
      </c>
      <c r="F1317" s="159" t="str">
        <f t="shared" si="458"/>
        <v/>
      </c>
      <c r="G1317" s="159" t="str">
        <f t="shared" si="458"/>
        <v/>
      </c>
      <c r="H1317" s="159" t="str">
        <f t="shared" si="458"/>
        <v/>
      </c>
      <c r="I1317" s="159" t="str">
        <f t="shared" si="458"/>
        <v/>
      </c>
      <c r="J1317" s="159" t="str">
        <f t="shared" si="458"/>
        <v/>
      </c>
      <c r="K1317" s="292"/>
      <c r="L1317" s="292"/>
      <c r="AC1317" s="300" t="str">
        <f t="shared" si="444"/>
        <v/>
      </c>
      <c r="AD1317" s="300" t="str">
        <f t="shared" si="443"/>
        <v/>
      </c>
      <c r="AE1317" s="300" t="str">
        <f t="shared" si="441"/>
        <v/>
      </c>
      <c r="AF1317" s="300" t="str">
        <f t="shared" si="442"/>
        <v/>
      </c>
      <c r="AI1317" s="63" t="str">
        <f t="shared" si="445"/>
        <v/>
      </c>
      <c r="AJ1317" s="106" t="str">
        <f t="shared" si="446"/>
        <v/>
      </c>
      <c r="AK1317" s="106" t="str">
        <f t="shared" si="447"/>
        <v/>
      </c>
      <c r="AL1317" s="106" t="str">
        <f t="shared" si="448"/>
        <v/>
      </c>
      <c r="AM1317" s="106" t="str">
        <f t="shared" si="449"/>
        <v/>
      </c>
      <c r="AN1317" s="106" t="str">
        <f t="shared" si="450"/>
        <v/>
      </c>
      <c r="AR1317" s="106" t="str">
        <f t="shared" si="451"/>
        <v/>
      </c>
      <c r="AS1317" s="106" t="str">
        <f t="shared" si="452"/>
        <v/>
      </c>
      <c r="AT1317" s="106" t="str">
        <f t="shared" si="453"/>
        <v/>
      </c>
      <c r="AU1317" s="106" t="str">
        <f t="shared" si="454"/>
        <v/>
      </c>
      <c r="AV1317" s="106" t="str">
        <f t="shared" si="455"/>
        <v/>
      </c>
    </row>
    <row r="1318" spans="4:48">
      <c r="D1318" s="159">
        <v>1311</v>
      </c>
      <c r="F1318" s="159" t="str">
        <f t="shared" ref="F1318:J1327" si="459">IF($C$5=0,IF($D1318&gt;$A$5,"",INDIRECT(CONCATENATE("B",RANDBETWEEN(11,$D$5)))),IF($D1318&gt;$A$5,"",$C$3*INDIRECT(CONCATENATE("B",RANDBETWEEN(11,$D$5)))))</f>
        <v/>
      </c>
      <c r="G1318" s="159" t="str">
        <f t="shared" si="459"/>
        <v/>
      </c>
      <c r="H1318" s="159" t="str">
        <f t="shared" si="459"/>
        <v/>
      </c>
      <c r="I1318" s="159" t="str">
        <f t="shared" si="459"/>
        <v/>
      </c>
      <c r="J1318" s="159" t="str">
        <f t="shared" si="459"/>
        <v/>
      </c>
      <c r="K1318" s="292"/>
      <c r="L1318" s="292"/>
      <c r="AC1318" s="300" t="str">
        <f t="shared" si="444"/>
        <v/>
      </c>
      <c r="AD1318" s="300" t="str">
        <f t="shared" si="443"/>
        <v/>
      </c>
      <c r="AE1318" s="300" t="str">
        <f t="shared" si="441"/>
        <v/>
      </c>
      <c r="AF1318" s="300" t="str">
        <f t="shared" si="442"/>
        <v/>
      </c>
      <c r="AI1318" s="63" t="str">
        <f t="shared" si="445"/>
        <v/>
      </c>
      <c r="AJ1318" s="106" t="str">
        <f t="shared" si="446"/>
        <v/>
      </c>
      <c r="AK1318" s="106" t="str">
        <f t="shared" si="447"/>
        <v/>
      </c>
      <c r="AL1318" s="106" t="str">
        <f t="shared" si="448"/>
        <v/>
      </c>
      <c r="AM1318" s="106" t="str">
        <f t="shared" si="449"/>
        <v/>
      </c>
      <c r="AN1318" s="106" t="str">
        <f t="shared" si="450"/>
        <v/>
      </c>
      <c r="AR1318" s="106" t="str">
        <f t="shared" si="451"/>
        <v/>
      </c>
      <c r="AS1318" s="106" t="str">
        <f t="shared" si="452"/>
        <v/>
      </c>
      <c r="AT1318" s="106" t="str">
        <f t="shared" si="453"/>
        <v/>
      </c>
      <c r="AU1318" s="106" t="str">
        <f t="shared" si="454"/>
        <v/>
      </c>
      <c r="AV1318" s="106" t="str">
        <f t="shared" si="455"/>
        <v/>
      </c>
    </row>
    <row r="1319" spans="4:48">
      <c r="D1319" s="159">
        <v>1312</v>
      </c>
      <c r="F1319" s="159" t="str">
        <f t="shared" si="459"/>
        <v/>
      </c>
      <c r="G1319" s="159" t="str">
        <f t="shared" si="459"/>
        <v/>
      </c>
      <c r="H1319" s="159" t="str">
        <f t="shared" si="459"/>
        <v/>
      </c>
      <c r="I1319" s="159" t="str">
        <f t="shared" si="459"/>
        <v/>
      </c>
      <c r="J1319" s="159" t="str">
        <f t="shared" si="459"/>
        <v/>
      </c>
      <c r="K1319" s="292"/>
      <c r="L1319" s="292"/>
      <c r="AC1319" s="300" t="str">
        <f t="shared" si="444"/>
        <v/>
      </c>
      <c r="AD1319" s="300" t="str">
        <f t="shared" si="443"/>
        <v/>
      </c>
      <c r="AE1319" s="300" t="str">
        <f t="shared" si="441"/>
        <v/>
      </c>
      <c r="AF1319" s="300" t="str">
        <f t="shared" si="442"/>
        <v/>
      </c>
      <c r="AI1319" s="63" t="str">
        <f t="shared" si="445"/>
        <v/>
      </c>
      <c r="AJ1319" s="106" t="str">
        <f t="shared" si="446"/>
        <v/>
      </c>
      <c r="AK1319" s="106" t="str">
        <f t="shared" si="447"/>
        <v/>
      </c>
      <c r="AL1319" s="106" t="str">
        <f t="shared" si="448"/>
        <v/>
      </c>
      <c r="AM1319" s="106" t="str">
        <f t="shared" si="449"/>
        <v/>
      </c>
      <c r="AN1319" s="106" t="str">
        <f t="shared" si="450"/>
        <v/>
      </c>
      <c r="AR1319" s="106" t="str">
        <f t="shared" si="451"/>
        <v/>
      </c>
      <c r="AS1319" s="106" t="str">
        <f t="shared" si="452"/>
        <v/>
      </c>
      <c r="AT1319" s="106" t="str">
        <f t="shared" si="453"/>
        <v/>
      </c>
      <c r="AU1319" s="106" t="str">
        <f t="shared" si="454"/>
        <v/>
      </c>
      <c r="AV1319" s="106" t="str">
        <f t="shared" si="455"/>
        <v/>
      </c>
    </row>
    <row r="1320" spans="4:48">
      <c r="D1320" s="159">
        <v>1313</v>
      </c>
      <c r="F1320" s="159" t="str">
        <f t="shared" si="459"/>
        <v/>
      </c>
      <c r="G1320" s="159" t="str">
        <f t="shared" si="459"/>
        <v/>
      </c>
      <c r="H1320" s="159" t="str">
        <f t="shared" si="459"/>
        <v/>
      </c>
      <c r="I1320" s="159" t="str">
        <f t="shared" si="459"/>
        <v/>
      </c>
      <c r="J1320" s="159" t="str">
        <f t="shared" si="459"/>
        <v/>
      </c>
      <c r="K1320" s="292"/>
      <c r="L1320" s="292"/>
      <c r="AC1320" s="300" t="str">
        <f t="shared" si="444"/>
        <v/>
      </c>
      <c r="AD1320" s="300" t="str">
        <f t="shared" si="443"/>
        <v/>
      </c>
      <c r="AE1320" s="300" t="str">
        <f t="shared" si="441"/>
        <v/>
      </c>
      <c r="AF1320" s="300" t="str">
        <f t="shared" si="442"/>
        <v/>
      </c>
      <c r="AI1320" s="63" t="str">
        <f t="shared" si="445"/>
        <v/>
      </c>
      <c r="AJ1320" s="106" t="str">
        <f t="shared" si="446"/>
        <v/>
      </c>
      <c r="AK1320" s="106" t="str">
        <f t="shared" si="447"/>
        <v/>
      </c>
      <c r="AL1320" s="106" t="str">
        <f t="shared" si="448"/>
        <v/>
      </c>
      <c r="AM1320" s="106" t="str">
        <f t="shared" si="449"/>
        <v/>
      </c>
      <c r="AN1320" s="106" t="str">
        <f t="shared" si="450"/>
        <v/>
      </c>
      <c r="AR1320" s="106" t="str">
        <f t="shared" si="451"/>
        <v/>
      </c>
      <c r="AS1320" s="106" t="str">
        <f t="shared" si="452"/>
        <v/>
      </c>
      <c r="AT1320" s="106" t="str">
        <f t="shared" si="453"/>
        <v/>
      </c>
      <c r="AU1320" s="106" t="str">
        <f t="shared" si="454"/>
        <v/>
      </c>
      <c r="AV1320" s="106" t="str">
        <f t="shared" si="455"/>
        <v/>
      </c>
    </row>
    <row r="1321" spans="4:48">
      <c r="D1321" s="159">
        <v>1314</v>
      </c>
      <c r="F1321" s="159" t="str">
        <f t="shared" si="459"/>
        <v/>
      </c>
      <c r="G1321" s="159" t="str">
        <f t="shared" si="459"/>
        <v/>
      </c>
      <c r="H1321" s="159" t="str">
        <f t="shared" si="459"/>
        <v/>
      </c>
      <c r="I1321" s="159" t="str">
        <f t="shared" si="459"/>
        <v/>
      </c>
      <c r="J1321" s="159" t="str">
        <f t="shared" si="459"/>
        <v/>
      </c>
      <c r="K1321" s="292"/>
      <c r="L1321" s="292"/>
      <c r="AC1321" s="300" t="str">
        <f t="shared" si="444"/>
        <v/>
      </c>
      <c r="AD1321" s="300" t="str">
        <f t="shared" si="443"/>
        <v/>
      </c>
      <c r="AE1321" s="300" t="str">
        <f t="shared" si="441"/>
        <v/>
      </c>
      <c r="AF1321" s="300" t="str">
        <f t="shared" si="442"/>
        <v/>
      </c>
      <c r="AI1321" s="63" t="str">
        <f t="shared" si="445"/>
        <v/>
      </c>
      <c r="AJ1321" s="106" t="str">
        <f t="shared" si="446"/>
        <v/>
      </c>
      <c r="AK1321" s="106" t="str">
        <f t="shared" si="447"/>
        <v/>
      </c>
      <c r="AL1321" s="106" t="str">
        <f t="shared" si="448"/>
        <v/>
      </c>
      <c r="AM1321" s="106" t="str">
        <f t="shared" si="449"/>
        <v/>
      </c>
      <c r="AN1321" s="106" t="str">
        <f t="shared" si="450"/>
        <v/>
      </c>
      <c r="AR1321" s="106" t="str">
        <f t="shared" si="451"/>
        <v/>
      </c>
      <c r="AS1321" s="106" t="str">
        <f t="shared" si="452"/>
        <v/>
      </c>
      <c r="AT1321" s="106" t="str">
        <f t="shared" si="453"/>
        <v/>
      </c>
      <c r="AU1321" s="106" t="str">
        <f t="shared" si="454"/>
        <v/>
      </c>
      <c r="AV1321" s="106" t="str">
        <f t="shared" si="455"/>
        <v/>
      </c>
    </row>
    <row r="1322" spans="4:48">
      <c r="D1322" s="159">
        <v>1315</v>
      </c>
      <c r="F1322" s="159" t="str">
        <f t="shared" si="459"/>
        <v/>
      </c>
      <c r="G1322" s="159" t="str">
        <f t="shared" si="459"/>
        <v/>
      </c>
      <c r="H1322" s="159" t="str">
        <f t="shared" si="459"/>
        <v/>
      </c>
      <c r="I1322" s="159" t="str">
        <f t="shared" si="459"/>
        <v/>
      </c>
      <c r="J1322" s="159" t="str">
        <f t="shared" si="459"/>
        <v/>
      </c>
      <c r="K1322" s="292"/>
      <c r="L1322" s="292"/>
      <c r="AC1322" s="300" t="str">
        <f t="shared" si="444"/>
        <v/>
      </c>
      <c r="AD1322" s="300" t="str">
        <f t="shared" si="443"/>
        <v/>
      </c>
      <c r="AE1322" s="300" t="str">
        <f t="shared" si="441"/>
        <v/>
      </c>
      <c r="AF1322" s="300" t="str">
        <f t="shared" si="442"/>
        <v/>
      </c>
      <c r="AI1322" s="63" t="str">
        <f t="shared" si="445"/>
        <v/>
      </c>
      <c r="AJ1322" s="106" t="str">
        <f t="shared" si="446"/>
        <v/>
      </c>
      <c r="AK1322" s="106" t="str">
        <f t="shared" si="447"/>
        <v/>
      </c>
      <c r="AL1322" s="106" t="str">
        <f t="shared" si="448"/>
        <v/>
      </c>
      <c r="AM1322" s="106" t="str">
        <f t="shared" si="449"/>
        <v/>
      </c>
      <c r="AN1322" s="106" t="str">
        <f t="shared" si="450"/>
        <v/>
      </c>
      <c r="AR1322" s="106" t="str">
        <f t="shared" si="451"/>
        <v/>
      </c>
      <c r="AS1322" s="106" t="str">
        <f t="shared" si="452"/>
        <v/>
      </c>
      <c r="AT1322" s="106" t="str">
        <f t="shared" si="453"/>
        <v/>
      </c>
      <c r="AU1322" s="106" t="str">
        <f t="shared" si="454"/>
        <v/>
      </c>
      <c r="AV1322" s="106" t="str">
        <f t="shared" si="455"/>
        <v/>
      </c>
    </row>
    <row r="1323" spans="4:48">
      <c r="D1323" s="159">
        <v>1316</v>
      </c>
      <c r="F1323" s="159" t="str">
        <f t="shared" si="459"/>
        <v/>
      </c>
      <c r="G1323" s="159" t="str">
        <f t="shared" si="459"/>
        <v/>
      </c>
      <c r="H1323" s="159" t="str">
        <f t="shared" si="459"/>
        <v/>
      </c>
      <c r="I1323" s="159" t="str">
        <f t="shared" si="459"/>
        <v/>
      </c>
      <c r="J1323" s="159" t="str">
        <f t="shared" si="459"/>
        <v/>
      </c>
      <c r="K1323" s="292"/>
      <c r="L1323" s="292"/>
      <c r="AC1323" s="300" t="str">
        <f t="shared" si="444"/>
        <v/>
      </c>
      <c r="AD1323" s="300" t="str">
        <f t="shared" si="443"/>
        <v/>
      </c>
      <c r="AE1323" s="300" t="str">
        <f t="shared" si="441"/>
        <v/>
      </c>
      <c r="AF1323" s="300" t="str">
        <f t="shared" si="442"/>
        <v/>
      </c>
      <c r="AI1323" s="63" t="str">
        <f t="shared" si="445"/>
        <v/>
      </c>
      <c r="AJ1323" s="106" t="str">
        <f t="shared" si="446"/>
        <v/>
      </c>
      <c r="AK1323" s="106" t="str">
        <f t="shared" si="447"/>
        <v/>
      </c>
      <c r="AL1323" s="106" t="str">
        <f t="shared" si="448"/>
        <v/>
      </c>
      <c r="AM1323" s="106" t="str">
        <f t="shared" si="449"/>
        <v/>
      </c>
      <c r="AN1323" s="106" t="str">
        <f t="shared" si="450"/>
        <v/>
      </c>
      <c r="AR1323" s="106" t="str">
        <f t="shared" si="451"/>
        <v/>
      </c>
      <c r="AS1323" s="106" t="str">
        <f t="shared" si="452"/>
        <v/>
      </c>
      <c r="AT1323" s="106" t="str">
        <f t="shared" si="453"/>
        <v/>
      </c>
      <c r="AU1323" s="106" t="str">
        <f t="shared" si="454"/>
        <v/>
      </c>
      <c r="AV1323" s="106" t="str">
        <f t="shared" si="455"/>
        <v/>
      </c>
    </row>
    <row r="1324" spans="4:48">
      <c r="D1324" s="159">
        <v>1317</v>
      </c>
      <c r="F1324" s="159" t="str">
        <f t="shared" si="459"/>
        <v/>
      </c>
      <c r="G1324" s="159" t="str">
        <f t="shared" si="459"/>
        <v/>
      </c>
      <c r="H1324" s="159" t="str">
        <f t="shared" si="459"/>
        <v/>
      </c>
      <c r="I1324" s="159" t="str">
        <f t="shared" si="459"/>
        <v/>
      </c>
      <c r="J1324" s="159" t="str">
        <f t="shared" si="459"/>
        <v/>
      </c>
      <c r="K1324" s="292"/>
      <c r="L1324" s="292"/>
      <c r="AC1324" s="300" t="str">
        <f t="shared" si="444"/>
        <v/>
      </c>
      <c r="AD1324" s="300" t="str">
        <f t="shared" si="443"/>
        <v/>
      </c>
      <c r="AE1324" s="300" t="str">
        <f t="shared" si="441"/>
        <v/>
      </c>
      <c r="AF1324" s="300" t="str">
        <f t="shared" si="442"/>
        <v/>
      </c>
      <c r="AI1324" s="63" t="str">
        <f t="shared" si="445"/>
        <v/>
      </c>
      <c r="AJ1324" s="106" t="str">
        <f t="shared" si="446"/>
        <v/>
      </c>
      <c r="AK1324" s="106" t="str">
        <f t="shared" si="447"/>
        <v/>
      </c>
      <c r="AL1324" s="106" t="str">
        <f t="shared" si="448"/>
        <v/>
      </c>
      <c r="AM1324" s="106" t="str">
        <f t="shared" si="449"/>
        <v/>
      </c>
      <c r="AN1324" s="106" t="str">
        <f t="shared" si="450"/>
        <v/>
      </c>
      <c r="AR1324" s="106" t="str">
        <f t="shared" si="451"/>
        <v/>
      </c>
      <c r="AS1324" s="106" t="str">
        <f t="shared" si="452"/>
        <v/>
      </c>
      <c r="AT1324" s="106" t="str">
        <f t="shared" si="453"/>
        <v/>
      </c>
      <c r="AU1324" s="106" t="str">
        <f t="shared" si="454"/>
        <v/>
      </c>
      <c r="AV1324" s="106" t="str">
        <f t="shared" si="455"/>
        <v/>
      </c>
    </row>
    <row r="1325" spans="4:48">
      <c r="D1325" s="159">
        <v>1318</v>
      </c>
      <c r="F1325" s="159" t="str">
        <f t="shared" si="459"/>
        <v/>
      </c>
      <c r="G1325" s="159" t="str">
        <f t="shared" si="459"/>
        <v/>
      </c>
      <c r="H1325" s="159" t="str">
        <f t="shared" si="459"/>
        <v/>
      </c>
      <c r="I1325" s="159" t="str">
        <f t="shared" si="459"/>
        <v/>
      </c>
      <c r="J1325" s="159" t="str">
        <f t="shared" si="459"/>
        <v/>
      </c>
      <c r="K1325" s="292"/>
      <c r="L1325" s="292"/>
      <c r="AC1325" s="300" t="str">
        <f t="shared" si="444"/>
        <v/>
      </c>
      <c r="AD1325" s="300" t="str">
        <f t="shared" si="443"/>
        <v/>
      </c>
      <c r="AE1325" s="300" t="str">
        <f t="shared" si="441"/>
        <v/>
      </c>
      <c r="AF1325" s="300" t="str">
        <f t="shared" si="442"/>
        <v/>
      </c>
      <c r="AI1325" s="63" t="str">
        <f t="shared" si="445"/>
        <v/>
      </c>
      <c r="AJ1325" s="106" t="str">
        <f t="shared" si="446"/>
        <v/>
      </c>
      <c r="AK1325" s="106" t="str">
        <f t="shared" si="447"/>
        <v/>
      </c>
      <c r="AL1325" s="106" t="str">
        <f t="shared" si="448"/>
        <v/>
      </c>
      <c r="AM1325" s="106" t="str">
        <f t="shared" si="449"/>
        <v/>
      </c>
      <c r="AN1325" s="106" t="str">
        <f t="shared" si="450"/>
        <v/>
      </c>
      <c r="AR1325" s="106" t="str">
        <f t="shared" si="451"/>
        <v/>
      </c>
      <c r="AS1325" s="106" t="str">
        <f t="shared" si="452"/>
        <v/>
      </c>
      <c r="AT1325" s="106" t="str">
        <f t="shared" si="453"/>
        <v/>
      </c>
      <c r="AU1325" s="106" t="str">
        <f t="shared" si="454"/>
        <v/>
      </c>
      <c r="AV1325" s="106" t="str">
        <f t="shared" si="455"/>
        <v/>
      </c>
    </row>
    <row r="1326" spans="4:48">
      <c r="D1326" s="159">
        <v>1319</v>
      </c>
      <c r="F1326" s="159" t="str">
        <f t="shared" si="459"/>
        <v/>
      </c>
      <c r="G1326" s="159" t="str">
        <f t="shared" si="459"/>
        <v/>
      </c>
      <c r="H1326" s="159" t="str">
        <f t="shared" si="459"/>
        <v/>
      </c>
      <c r="I1326" s="159" t="str">
        <f t="shared" si="459"/>
        <v/>
      </c>
      <c r="J1326" s="159" t="str">
        <f t="shared" si="459"/>
        <v/>
      </c>
      <c r="K1326" s="292"/>
      <c r="L1326" s="292"/>
      <c r="AC1326" s="300" t="str">
        <f t="shared" si="444"/>
        <v/>
      </c>
      <c r="AD1326" s="300" t="str">
        <f t="shared" si="443"/>
        <v/>
      </c>
      <c r="AE1326" s="300" t="str">
        <f t="shared" si="441"/>
        <v/>
      </c>
      <c r="AF1326" s="300" t="str">
        <f t="shared" si="442"/>
        <v/>
      </c>
      <c r="AI1326" s="63" t="str">
        <f t="shared" si="445"/>
        <v/>
      </c>
      <c r="AJ1326" s="106" t="str">
        <f t="shared" si="446"/>
        <v/>
      </c>
      <c r="AK1326" s="106" t="str">
        <f t="shared" si="447"/>
        <v/>
      </c>
      <c r="AL1326" s="106" t="str">
        <f t="shared" si="448"/>
        <v/>
      </c>
      <c r="AM1326" s="106" t="str">
        <f t="shared" si="449"/>
        <v/>
      </c>
      <c r="AN1326" s="106" t="str">
        <f t="shared" si="450"/>
        <v/>
      </c>
      <c r="AR1326" s="106" t="str">
        <f t="shared" si="451"/>
        <v/>
      </c>
      <c r="AS1326" s="106" t="str">
        <f t="shared" si="452"/>
        <v/>
      </c>
      <c r="AT1326" s="106" t="str">
        <f t="shared" si="453"/>
        <v/>
      </c>
      <c r="AU1326" s="106" t="str">
        <f t="shared" si="454"/>
        <v/>
      </c>
      <c r="AV1326" s="106" t="str">
        <f t="shared" si="455"/>
        <v/>
      </c>
    </row>
    <row r="1327" spans="4:48">
      <c r="D1327" s="159">
        <v>1320</v>
      </c>
      <c r="F1327" s="159" t="str">
        <f t="shared" si="459"/>
        <v/>
      </c>
      <c r="G1327" s="159" t="str">
        <f t="shared" si="459"/>
        <v/>
      </c>
      <c r="H1327" s="159" t="str">
        <f t="shared" si="459"/>
        <v/>
      </c>
      <c r="I1327" s="159" t="str">
        <f t="shared" si="459"/>
        <v/>
      </c>
      <c r="J1327" s="159" t="str">
        <f t="shared" si="459"/>
        <v/>
      </c>
      <c r="K1327" s="292"/>
      <c r="L1327" s="292"/>
      <c r="AC1327" s="300" t="str">
        <f t="shared" si="444"/>
        <v/>
      </c>
      <c r="AD1327" s="300" t="str">
        <f t="shared" si="443"/>
        <v/>
      </c>
      <c r="AE1327" s="300" t="str">
        <f t="shared" si="441"/>
        <v/>
      </c>
      <c r="AF1327" s="300" t="str">
        <f t="shared" si="442"/>
        <v/>
      </c>
      <c r="AI1327" s="63" t="str">
        <f t="shared" si="445"/>
        <v/>
      </c>
      <c r="AJ1327" s="106" t="str">
        <f t="shared" si="446"/>
        <v/>
      </c>
      <c r="AK1327" s="106" t="str">
        <f t="shared" si="447"/>
        <v/>
      </c>
      <c r="AL1327" s="106" t="str">
        <f t="shared" si="448"/>
        <v/>
      </c>
      <c r="AM1327" s="106" t="str">
        <f t="shared" si="449"/>
        <v/>
      </c>
      <c r="AN1327" s="106" t="str">
        <f t="shared" si="450"/>
        <v/>
      </c>
      <c r="AR1327" s="106" t="str">
        <f t="shared" si="451"/>
        <v/>
      </c>
      <c r="AS1327" s="106" t="str">
        <f t="shared" si="452"/>
        <v/>
      </c>
      <c r="AT1327" s="106" t="str">
        <f t="shared" si="453"/>
        <v/>
      </c>
      <c r="AU1327" s="106" t="str">
        <f t="shared" si="454"/>
        <v/>
      </c>
      <c r="AV1327" s="106" t="str">
        <f t="shared" si="455"/>
        <v/>
      </c>
    </row>
    <row r="1328" spans="4:48">
      <c r="D1328" s="159">
        <v>1321</v>
      </c>
      <c r="F1328" s="159" t="str">
        <f t="shared" ref="F1328:J1337" si="460">IF($C$5=0,IF($D1328&gt;$A$5,"",INDIRECT(CONCATENATE("B",RANDBETWEEN(11,$D$5)))),IF($D1328&gt;$A$5,"",$C$3*INDIRECT(CONCATENATE("B",RANDBETWEEN(11,$D$5)))))</f>
        <v/>
      </c>
      <c r="G1328" s="159" t="str">
        <f t="shared" si="460"/>
        <v/>
      </c>
      <c r="H1328" s="159" t="str">
        <f t="shared" si="460"/>
        <v/>
      </c>
      <c r="I1328" s="159" t="str">
        <f t="shared" si="460"/>
        <v/>
      </c>
      <c r="J1328" s="159" t="str">
        <f t="shared" si="460"/>
        <v/>
      </c>
      <c r="K1328" s="292"/>
      <c r="L1328" s="292"/>
      <c r="AC1328" s="300" t="str">
        <f t="shared" si="444"/>
        <v/>
      </c>
      <c r="AD1328" s="300" t="str">
        <f t="shared" si="443"/>
        <v/>
      </c>
      <c r="AE1328" s="300" t="str">
        <f t="shared" si="441"/>
        <v/>
      </c>
      <c r="AF1328" s="300" t="str">
        <f t="shared" si="442"/>
        <v/>
      </c>
      <c r="AI1328" s="63" t="str">
        <f t="shared" si="445"/>
        <v/>
      </c>
      <c r="AJ1328" s="106" t="str">
        <f t="shared" si="446"/>
        <v/>
      </c>
      <c r="AK1328" s="106" t="str">
        <f t="shared" si="447"/>
        <v/>
      </c>
      <c r="AL1328" s="106" t="str">
        <f t="shared" si="448"/>
        <v/>
      </c>
      <c r="AM1328" s="106" t="str">
        <f t="shared" si="449"/>
        <v/>
      </c>
      <c r="AN1328" s="106" t="str">
        <f t="shared" si="450"/>
        <v/>
      </c>
      <c r="AR1328" s="106" t="str">
        <f t="shared" si="451"/>
        <v/>
      </c>
      <c r="AS1328" s="106" t="str">
        <f t="shared" si="452"/>
        <v/>
      </c>
      <c r="AT1328" s="106" t="str">
        <f t="shared" si="453"/>
        <v/>
      </c>
      <c r="AU1328" s="106" t="str">
        <f t="shared" si="454"/>
        <v/>
      </c>
      <c r="AV1328" s="106" t="str">
        <f t="shared" si="455"/>
        <v/>
      </c>
    </row>
    <row r="1329" spans="4:48">
      <c r="D1329" s="159">
        <v>1322</v>
      </c>
      <c r="F1329" s="159" t="str">
        <f t="shared" si="460"/>
        <v/>
      </c>
      <c r="G1329" s="159" t="str">
        <f t="shared" si="460"/>
        <v/>
      </c>
      <c r="H1329" s="159" t="str">
        <f t="shared" si="460"/>
        <v/>
      </c>
      <c r="I1329" s="159" t="str">
        <f t="shared" si="460"/>
        <v/>
      </c>
      <c r="J1329" s="159" t="str">
        <f t="shared" si="460"/>
        <v/>
      </c>
      <c r="K1329" s="292"/>
      <c r="L1329" s="292"/>
      <c r="AC1329" s="300" t="str">
        <f t="shared" si="444"/>
        <v/>
      </c>
      <c r="AD1329" s="300" t="str">
        <f t="shared" si="443"/>
        <v/>
      </c>
      <c r="AE1329" s="300" t="str">
        <f t="shared" si="441"/>
        <v/>
      </c>
      <c r="AF1329" s="300" t="str">
        <f t="shared" si="442"/>
        <v/>
      </c>
      <c r="AI1329" s="63" t="str">
        <f t="shared" si="445"/>
        <v/>
      </c>
      <c r="AJ1329" s="106" t="str">
        <f t="shared" si="446"/>
        <v/>
      </c>
      <c r="AK1329" s="106" t="str">
        <f t="shared" si="447"/>
        <v/>
      </c>
      <c r="AL1329" s="106" t="str">
        <f t="shared" si="448"/>
        <v/>
      </c>
      <c r="AM1329" s="106" t="str">
        <f t="shared" si="449"/>
        <v/>
      </c>
      <c r="AN1329" s="106" t="str">
        <f t="shared" si="450"/>
        <v/>
      </c>
      <c r="AR1329" s="106" t="str">
        <f t="shared" si="451"/>
        <v/>
      </c>
      <c r="AS1329" s="106" t="str">
        <f t="shared" si="452"/>
        <v/>
      </c>
      <c r="AT1329" s="106" t="str">
        <f t="shared" si="453"/>
        <v/>
      </c>
      <c r="AU1329" s="106" t="str">
        <f t="shared" si="454"/>
        <v/>
      </c>
      <c r="AV1329" s="106" t="str">
        <f t="shared" si="455"/>
        <v/>
      </c>
    </row>
    <row r="1330" spans="4:48">
      <c r="D1330" s="159">
        <v>1323</v>
      </c>
      <c r="F1330" s="159" t="str">
        <f t="shared" si="460"/>
        <v/>
      </c>
      <c r="G1330" s="159" t="str">
        <f t="shared" si="460"/>
        <v/>
      </c>
      <c r="H1330" s="159" t="str">
        <f t="shared" si="460"/>
        <v/>
      </c>
      <c r="I1330" s="159" t="str">
        <f t="shared" si="460"/>
        <v/>
      </c>
      <c r="J1330" s="159" t="str">
        <f t="shared" si="460"/>
        <v/>
      </c>
      <c r="K1330" s="292"/>
      <c r="L1330" s="292"/>
      <c r="AC1330" s="300" t="str">
        <f t="shared" si="444"/>
        <v/>
      </c>
      <c r="AD1330" s="300" t="str">
        <f t="shared" si="443"/>
        <v/>
      </c>
      <c r="AE1330" s="300" t="str">
        <f t="shared" si="441"/>
        <v/>
      </c>
      <c r="AF1330" s="300" t="str">
        <f t="shared" si="442"/>
        <v/>
      </c>
      <c r="AI1330" s="63" t="str">
        <f t="shared" si="445"/>
        <v/>
      </c>
      <c r="AJ1330" s="106" t="str">
        <f t="shared" si="446"/>
        <v/>
      </c>
      <c r="AK1330" s="106" t="str">
        <f t="shared" si="447"/>
        <v/>
      </c>
      <c r="AL1330" s="106" t="str">
        <f t="shared" si="448"/>
        <v/>
      </c>
      <c r="AM1330" s="106" t="str">
        <f t="shared" si="449"/>
        <v/>
      </c>
      <c r="AN1330" s="106" t="str">
        <f t="shared" si="450"/>
        <v/>
      </c>
      <c r="AR1330" s="106" t="str">
        <f t="shared" si="451"/>
        <v/>
      </c>
      <c r="AS1330" s="106" t="str">
        <f t="shared" si="452"/>
        <v/>
      </c>
      <c r="AT1330" s="106" t="str">
        <f t="shared" si="453"/>
        <v/>
      </c>
      <c r="AU1330" s="106" t="str">
        <f t="shared" si="454"/>
        <v/>
      </c>
      <c r="AV1330" s="106" t="str">
        <f t="shared" si="455"/>
        <v/>
      </c>
    </row>
    <row r="1331" spans="4:48">
      <c r="D1331" s="159">
        <v>1324</v>
      </c>
      <c r="F1331" s="159" t="str">
        <f t="shared" si="460"/>
        <v/>
      </c>
      <c r="G1331" s="159" t="str">
        <f t="shared" si="460"/>
        <v/>
      </c>
      <c r="H1331" s="159" t="str">
        <f t="shared" si="460"/>
        <v/>
      </c>
      <c r="I1331" s="159" t="str">
        <f t="shared" si="460"/>
        <v/>
      </c>
      <c r="J1331" s="159" t="str">
        <f t="shared" si="460"/>
        <v/>
      </c>
      <c r="K1331" s="292"/>
      <c r="L1331" s="292"/>
      <c r="AC1331" s="300" t="str">
        <f t="shared" si="444"/>
        <v/>
      </c>
      <c r="AD1331" s="300" t="str">
        <f t="shared" si="443"/>
        <v/>
      </c>
      <c r="AE1331" s="300" t="str">
        <f t="shared" si="441"/>
        <v/>
      </c>
      <c r="AF1331" s="300" t="str">
        <f t="shared" si="442"/>
        <v/>
      </c>
      <c r="AI1331" s="63" t="str">
        <f t="shared" si="445"/>
        <v/>
      </c>
      <c r="AJ1331" s="106" t="str">
        <f t="shared" si="446"/>
        <v/>
      </c>
      <c r="AK1331" s="106" t="str">
        <f t="shared" si="447"/>
        <v/>
      </c>
      <c r="AL1331" s="106" t="str">
        <f t="shared" si="448"/>
        <v/>
      </c>
      <c r="AM1331" s="106" t="str">
        <f t="shared" si="449"/>
        <v/>
      </c>
      <c r="AN1331" s="106" t="str">
        <f t="shared" si="450"/>
        <v/>
      </c>
      <c r="AR1331" s="106" t="str">
        <f t="shared" si="451"/>
        <v/>
      </c>
      <c r="AS1331" s="106" t="str">
        <f t="shared" si="452"/>
        <v/>
      </c>
      <c r="AT1331" s="106" t="str">
        <f t="shared" si="453"/>
        <v/>
      </c>
      <c r="AU1331" s="106" t="str">
        <f t="shared" si="454"/>
        <v/>
      </c>
      <c r="AV1331" s="106" t="str">
        <f t="shared" si="455"/>
        <v/>
      </c>
    </row>
    <row r="1332" spans="4:48">
      <c r="D1332" s="159">
        <v>1325</v>
      </c>
      <c r="F1332" s="159" t="str">
        <f t="shared" si="460"/>
        <v/>
      </c>
      <c r="G1332" s="159" t="str">
        <f t="shared" si="460"/>
        <v/>
      </c>
      <c r="H1332" s="159" t="str">
        <f t="shared" si="460"/>
        <v/>
      </c>
      <c r="I1332" s="159" t="str">
        <f t="shared" si="460"/>
        <v/>
      </c>
      <c r="J1332" s="159" t="str">
        <f t="shared" si="460"/>
        <v/>
      </c>
      <c r="K1332" s="292"/>
      <c r="L1332" s="292"/>
      <c r="AC1332" s="300" t="str">
        <f t="shared" si="444"/>
        <v/>
      </c>
      <c r="AD1332" s="300" t="str">
        <f t="shared" si="443"/>
        <v/>
      </c>
      <c r="AE1332" s="300" t="str">
        <f t="shared" si="441"/>
        <v/>
      </c>
      <c r="AF1332" s="300" t="str">
        <f t="shared" si="442"/>
        <v/>
      </c>
      <c r="AI1332" s="63" t="str">
        <f t="shared" si="445"/>
        <v/>
      </c>
      <c r="AJ1332" s="106" t="str">
        <f t="shared" si="446"/>
        <v/>
      </c>
      <c r="AK1332" s="106" t="str">
        <f t="shared" si="447"/>
        <v/>
      </c>
      <c r="AL1332" s="106" t="str">
        <f t="shared" si="448"/>
        <v/>
      </c>
      <c r="AM1332" s="106" t="str">
        <f t="shared" si="449"/>
        <v/>
      </c>
      <c r="AN1332" s="106" t="str">
        <f t="shared" si="450"/>
        <v/>
      </c>
      <c r="AR1332" s="106" t="str">
        <f t="shared" si="451"/>
        <v/>
      </c>
      <c r="AS1332" s="106" t="str">
        <f t="shared" si="452"/>
        <v/>
      </c>
      <c r="AT1332" s="106" t="str">
        <f t="shared" si="453"/>
        <v/>
      </c>
      <c r="AU1332" s="106" t="str">
        <f t="shared" si="454"/>
        <v/>
      </c>
      <c r="AV1332" s="106" t="str">
        <f t="shared" si="455"/>
        <v/>
      </c>
    </row>
    <row r="1333" spans="4:48">
      <c r="D1333" s="159">
        <v>1326</v>
      </c>
      <c r="F1333" s="159" t="str">
        <f t="shared" si="460"/>
        <v/>
      </c>
      <c r="G1333" s="159" t="str">
        <f t="shared" si="460"/>
        <v/>
      </c>
      <c r="H1333" s="159" t="str">
        <f t="shared" si="460"/>
        <v/>
      </c>
      <c r="I1333" s="159" t="str">
        <f t="shared" si="460"/>
        <v/>
      </c>
      <c r="J1333" s="159" t="str">
        <f t="shared" si="460"/>
        <v/>
      </c>
      <c r="K1333" s="292"/>
      <c r="L1333" s="292"/>
      <c r="AC1333" s="300" t="str">
        <f t="shared" si="444"/>
        <v/>
      </c>
      <c r="AD1333" s="300" t="str">
        <f t="shared" si="443"/>
        <v/>
      </c>
      <c r="AE1333" s="300" t="str">
        <f t="shared" si="441"/>
        <v/>
      </c>
      <c r="AF1333" s="300" t="str">
        <f t="shared" si="442"/>
        <v/>
      </c>
      <c r="AI1333" s="63" t="str">
        <f t="shared" si="445"/>
        <v/>
      </c>
      <c r="AJ1333" s="106" t="str">
        <f t="shared" si="446"/>
        <v/>
      </c>
      <c r="AK1333" s="106" t="str">
        <f t="shared" si="447"/>
        <v/>
      </c>
      <c r="AL1333" s="106" t="str">
        <f t="shared" si="448"/>
        <v/>
      </c>
      <c r="AM1333" s="106" t="str">
        <f t="shared" si="449"/>
        <v/>
      </c>
      <c r="AN1333" s="106" t="str">
        <f t="shared" si="450"/>
        <v/>
      </c>
      <c r="AR1333" s="106" t="str">
        <f t="shared" si="451"/>
        <v/>
      </c>
      <c r="AS1333" s="106" t="str">
        <f t="shared" si="452"/>
        <v/>
      </c>
      <c r="AT1333" s="106" t="str">
        <f t="shared" si="453"/>
        <v/>
      </c>
      <c r="AU1333" s="106" t="str">
        <f t="shared" si="454"/>
        <v/>
      </c>
      <c r="AV1333" s="106" t="str">
        <f t="shared" si="455"/>
        <v/>
      </c>
    </row>
    <row r="1334" spans="4:48">
      <c r="D1334" s="159">
        <v>1327</v>
      </c>
      <c r="F1334" s="159" t="str">
        <f t="shared" si="460"/>
        <v/>
      </c>
      <c r="G1334" s="159" t="str">
        <f t="shared" si="460"/>
        <v/>
      </c>
      <c r="H1334" s="159" t="str">
        <f t="shared" si="460"/>
        <v/>
      </c>
      <c r="I1334" s="159" t="str">
        <f t="shared" si="460"/>
        <v/>
      </c>
      <c r="J1334" s="159" t="str">
        <f t="shared" si="460"/>
        <v/>
      </c>
      <c r="K1334" s="292"/>
      <c r="L1334" s="292"/>
      <c r="AC1334" s="300" t="str">
        <f t="shared" si="444"/>
        <v/>
      </c>
      <c r="AD1334" s="300" t="str">
        <f t="shared" si="443"/>
        <v/>
      </c>
      <c r="AE1334" s="300" t="str">
        <f t="shared" si="441"/>
        <v/>
      </c>
      <c r="AF1334" s="300" t="str">
        <f t="shared" si="442"/>
        <v/>
      </c>
      <c r="AI1334" s="63" t="str">
        <f t="shared" si="445"/>
        <v/>
      </c>
      <c r="AJ1334" s="106" t="str">
        <f t="shared" si="446"/>
        <v/>
      </c>
      <c r="AK1334" s="106" t="str">
        <f t="shared" si="447"/>
        <v/>
      </c>
      <c r="AL1334" s="106" t="str">
        <f t="shared" si="448"/>
        <v/>
      </c>
      <c r="AM1334" s="106" t="str">
        <f t="shared" si="449"/>
        <v/>
      </c>
      <c r="AN1334" s="106" t="str">
        <f t="shared" si="450"/>
        <v/>
      </c>
      <c r="AR1334" s="106" t="str">
        <f t="shared" si="451"/>
        <v/>
      </c>
      <c r="AS1334" s="106" t="str">
        <f t="shared" si="452"/>
        <v/>
      </c>
      <c r="AT1334" s="106" t="str">
        <f t="shared" si="453"/>
        <v/>
      </c>
      <c r="AU1334" s="106" t="str">
        <f t="shared" si="454"/>
        <v/>
      </c>
      <c r="AV1334" s="106" t="str">
        <f t="shared" si="455"/>
        <v/>
      </c>
    </row>
    <row r="1335" spans="4:48">
      <c r="D1335" s="159">
        <v>1328</v>
      </c>
      <c r="F1335" s="159" t="str">
        <f t="shared" si="460"/>
        <v/>
      </c>
      <c r="G1335" s="159" t="str">
        <f t="shared" si="460"/>
        <v/>
      </c>
      <c r="H1335" s="159" t="str">
        <f t="shared" si="460"/>
        <v/>
      </c>
      <c r="I1335" s="159" t="str">
        <f t="shared" si="460"/>
        <v/>
      </c>
      <c r="J1335" s="159" t="str">
        <f t="shared" si="460"/>
        <v/>
      </c>
      <c r="K1335" s="292"/>
      <c r="L1335" s="292"/>
      <c r="AC1335" s="300" t="str">
        <f t="shared" si="444"/>
        <v/>
      </c>
      <c r="AD1335" s="300" t="str">
        <f t="shared" si="443"/>
        <v/>
      </c>
      <c r="AE1335" s="300" t="str">
        <f t="shared" si="441"/>
        <v/>
      </c>
      <c r="AF1335" s="300" t="str">
        <f t="shared" si="442"/>
        <v/>
      </c>
      <c r="AI1335" s="63" t="str">
        <f t="shared" si="445"/>
        <v/>
      </c>
      <c r="AJ1335" s="106" t="str">
        <f t="shared" si="446"/>
        <v/>
      </c>
      <c r="AK1335" s="106" t="str">
        <f t="shared" si="447"/>
        <v/>
      </c>
      <c r="AL1335" s="106" t="str">
        <f t="shared" si="448"/>
        <v/>
      </c>
      <c r="AM1335" s="106" t="str">
        <f t="shared" si="449"/>
        <v/>
      </c>
      <c r="AN1335" s="106" t="str">
        <f t="shared" si="450"/>
        <v/>
      </c>
      <c r="AR1335" s="106" t="str">
        <f t="shared" si="451"/>
        <v/>
      </c>
      <c r="AS1335" s="106" t="str">
        <f t="shared" si="452"/>
        <v/>
      </c>
      <c r="AT1335" s="106" t="str">
        <f t="shared" si="453"/>
        <v/>
      </c>
      <c r="AU1335" s="106" t="str">
        <f t="shared" si="454"/>
        <v/>
      </c>
      <c r="AV1335" s="106" t="str">
        <f t="shared" si="455"/>
        <v/>
      </c>
    </row>
    <row r="1336" spans="4:48">
      <c r="D1336" s="159">
        <v>1329</v>
      </c>
      <c r="F1336" s="159" t="str">
        <f t="shared" si="460"/>
        <v/>
      </c>
      <c r="G1336" s="159" t="str">
        <f t="shared" si="460"/>
        <v/>
      </c>
      <c r="H1336" s="159" t="str">
        <f t="shared" si="460"/>
        <v/>
      </c>
      <c r="I1336" s="159" t="str">
        <f t="shared" si="460"/>
        <v/>
      </c>
      <c r="J1336" s="159" t="str">
        <f t="shared" si="460"/>
        <v/>
      </c>
      <c r="K1336" s="292"/>
      <c r="L1336" s="292"/>
      <c r="AC1336" s="300" t="str">
        <f t="shared" si="444"/>
        <v/>
      </c>
      <c r="AD1336" s="300" t="str">
        <f t="shared" si="443"/>
        <v/>
      </c>
      <c r="AE1336" s="300" t="str">
        <f t="shared" si="441"/>
        <v/>
      </c>
      <c r="AF1336" s="300" t="str">
        <f t="shared" si="442"/>
        <v/>
      </c>
      <c r="AI1336" s="63" t="str">
        <f t="shared" si="445"/>
        <v/>
      </c>
      <c r="AJ1336" s="106" t="str">
        <f t="shared" si="446"/>
        <v/>
      </c>
      <c r="AK1336" s="106" t="str">
        <f t="shared" si="447"/>
        <v/>
      </c>
      <c r="AL1336" s="106" t="str">
        <f t="shared" si="448"/>
        <v/>
      </c>
      <c r="AM1336" s="106" t="str">
        <f t="shared" si="449"/>
        <v/>
      </c>
      <c r="AN1336" s="106" t="str">
        <f t="shared" si="450"/>
        <v/>
      </c>
      <c r="AR1336" s="106" t="str">
        <f t="shared" si="451"/>
        <v/>
      </c>
      <c r="AS1336" s="106" t="str">
        <f t="shared" si="452"/>
        <v/>
      </c>
      <c r="AT1336" s="106" t="str">
        <f t="shared" si="453"/>
        <v/>
      </c>
      <c r="AU1336" s="106" t="str">
        <f t="shared" si="454"/>
        <v/>
      </c>
      <c r="AV1336" s="106" t="str">
        <f t="shared" si="455"/>
        <v/>
      </c>
    </row>
    <row r="1337" spans="4:48">
      <c r="D1337" s="159">
        <v>1330</v>
      </c>
      <c r="F1337" s="159" t="str">
        <f t="shared" si="460"/>
        <v/>
      </c>
      <c r="G1337" s="159" t="str">
        <f t="shared" si="460"/>
        <v/>
      </c>
      <c r="H1337" s="159" t="str">
        <f t="shared" si="460"/>
        <v/>
      </c>
      <c r="I1337" s="159" t="str">
        <f t="shared" si="460"/>
        <v/>
      </c>
      <c r="J1337" s="159" t="str">
        <f t="shared" si="460"/>
        <v/>
      </c>
      <c r="K1337" s="292"/>
      <c r="L1337" s="292"/>
      <c r="AC1337" s="300" t="str">
        <f t="shared" si="444"/>
        <v/>
      </c>
      <c r="AD1337" s="300" t="str">
        <f t="shared" si="443"/>
        <v/>
      </c>
      <c r="AE1337" s="300" t="str">
        <f t="shared" si="441"/>
        <v/>
      </c>
      <c r="AF1337" s="300" t="str">
        <f t="shared" si="442"/>
        <v/>
      </c>
      <c r="AI1337" s="63" t="str">
        <f t="shared" si="445"/>
        <v/>
      </c>
      <c r="AJ1337" s="106" t="str">
        <f t="shared" si="446"/>
        <v/>
      </c>
      <c r="AK1337" s="106" t="str">
        <f t="shared" si="447"/>
        <v/>
      </c>
      <c r="AL1337" s="106" t="str">
        <f t="shared" si="448"/>
        <v/>
      </c>
      <c r="AM1337" s="106" t="str">
        <f t="shared" si="449"/>
        <v/>
      </c>
      <c r="AN1337" s="106" t="str">
        <f t="shared" si="450"/>
        <v/>
      </c>
      <c r="AR1337" s="106" t="str">
        <f t="shared" si="451"/>
        <v/>
      </c>
      <c r="AS1337" s="106" t="str">
        <f t="shared" si="452"/>
        <v/>
      </c>
      <c r="AT1337" s="106" t="str">
        <f t="shared" si="453"/>
        <v/>
      </c>
      <c r="AU1337" s="106" t="str">
        <f t="shared" si="454"/>
        <v/>
      </c>
      <c r="AV1337" s="106" t="str">
        <f t="shared" si="455"/>
        <v/>
      </c>
    </row>
    <row r="1338" spans="4:48">
      <c r="D1338" s="159">
        <v>1331</v>
      </c>
      <c r="F1338" s="159" t="str">
        <f t="shared" ref="F1338:J1347" si="461">IF($C$5=0,IF($D1338&gt;$A$5,"",INDIRECT(CONCATENATE("B",RANDBETWEEN(11,$D$5)))),IF($D1338&gt;$A$5,"",$C$3*INDIRECT(CONCATENATE("B",RANDBETWEEN(11,$D$5)))))</f>
        <v/>
      </c>
      <c r="G1338" s="159" t="str">
        <f t="shared" si="461"/>
        <v/>
      </c>
      <c r="H1338" s="159" t="str">
        <f t="shared" si="461"/>
        <v/>
      </c>
      <c r="I1338" s="159" t="str">
        <f t="shared" si="461"/>
        <v/>
      </c>
      <c r="J1338" s="159" t="str">
        <f t="shared" si="461"/>
        <v/>
      </c>
      <c r="K1338" s="292"/>
      <c r="L1338" s="292"/>
      <c r="AC1338" s="300" t="str">
        <f t="shared" si="444"/>
        <v/>
      </c>
      <c r="AD1338" s="300" t="str">
        <f t="shared" si="443"/>
        <v/>
      </c>
      <c r="AE1338" s="300" t="str">
        <f t="shared" si="441"/>
        <v/>
      </c>
      <c r="AF1338" s="300" t="str">
        <f t="shared" si="442"/>
        <v/>
      </c>
      <c r="AI1338" s="63" t="str">
        <f t="shared" si="445"/>
        <v/>
      </c>
      <c r="AJ1338" s="106" t="str">
        <f t="shared" si="446"/>
        <v/>
      </c>
      <c r="AK1338" s="106" t="str">
        <f t="shared" si="447"/>
        <v/>
      </c>
      <c r="AL1338" s="106" t="str">
        <f t="shared" si="448"/>
        <v/>
      </c>
      <c r="AM1338" s="106" t="str">
        <f t="shared" si="449"/>
        <v/>
      </c>
      <c r="AN1338" s="106" t="str">
        <f t="shared" si="450"/>
        <v/>
      </c>
      <c r="AR1338" s="106" t="str">
        <f t="shared" si="451"/>
        <v/>
      </c>
      <c r="AS1338" s="106" t="str">
        <f t="shared" si="452"/>
        <v/>
      </c>
      <c r="AT1338" s="106" t="str">
        <f t="shared" si="453"/>
        <v/>
      </c>
      <c r="AU1338" s="106" t="str">
        <f t="shared" si="454"/>
        <v/>
      </c>
      <c r="AV1338" s="106" t="str">
        <f t="shared" si="455"/>
        <v/>
      </c>
    </row>
    <row r="1339" spans="4:48">
      <c r="D1339" s="159">
        <v>1332</v>
      </c>
      <c r="F1339" s="159" t="str">
        <f t="shared" si="461"/>
        <v/>
      </c>
      <c r="G1339" s="159" t="str">
        <f t="shared" si="461"/>
        <v/>
      </c>
      <c r="H1339" s="159" t="str">
        <f t="shared" si="461"/>
        <v/>
      </c>
      <c r="I1339" s="159" t="str">
        <f t="shared" si="461"/>
        <v/>
      </c>
      <c r="J1339" s="159" t="str">
        <f t="shared" si="461"/>
        <v/>
      </c>
      <c r="K1339" s="292"/>
      <c r="L1339" s="292"/>
      <c r="AC1339" s="300" t="str">
        <f t="shared" si="444"/>
        <v/>
      </c>
      <c r="AD1339" s="300" t="str">
        <f t="shared" si="443"/>
        <v/>
      </c>
      <c r="AE1339" s="300" t="str">
        <f t="shared" si="441"/>
        <v/>
      </c>
      <c r="AF1339" s="300" t="str">
        <f t="shared" si="442"/>
        <v/>
      </c>
      <c r="AI1339" s="63" t="str">
        <f t="shared" si="445"/>
        <v/>
      </c>
      <c r="AJ1339" s="106" t="str">
        <f t="shared" si="446"/>
        <v/>
      </c>
      <c r="AK1339" s="106" t="str">
        <f t="shared" si="447"/>
        <v/>
      </c>
      <c r="AL1339" s="106" t="str">
        <f t="shared" si="448"/>
        <v/>
      </c>
      <c r="AM1339" s="106" t="str">
        <f t="shared" si="449"/>
        <v/>
      </c>
      <c r="AN1339" s="106" t="str">
        <f t="shared" si="450"/>
        <v/>
      </c>
      <c r="AR1339" s="106" t="str">
        <f t="shared" si="451"/>
        <v/>
      </c>
      <c r="AS1339" s="106" t="str">
        <f t="shared" si="452"/>
        <v/>
      </c>
      <c r="AT1339" s="106" t="str">
        <f t="shared" si="453"/>
        <v/>
      </c>
      <c r="AU1339" s="106" t="str">
        <f t="shared" si="454"/>
        <v/>
      </c>
      <c r="AV1339" s="106" t="str">
        <f t="shared" si="455"/>
        <v/>
      </c>
    </row>
    <row r="1340" spans="4:48">
      <c r="D1340" s="159">
        <v>1333</v>
      </c>
      <c r="F1340" s="159" t="str">
        <f t="shared" si="461"/>
        <v/>
      </c>
      <c r="G1340" s="159" t="str">
        <f t="shared" si="461"/>
        <v/>
      </c>
      <c r="H1340" s="159" t="str">
        <f t="shared" si="461"/>
        <v/>
      </c>
      <c r="I1340" s="159" t="str">
        <f t="shared" si="461"/>
        <v/>
      </c>
      <c r="J1340" s="159" t="str">
        <f t="shared" si="461"/>
        <v/>
      </c>
      <c r="K1340" s="292"/>
      <c r="L1340" s="292"/>
      <c r="AC1340" s="300" t="str">
        <f t="shared" si="444"/>
        <v/>
      </c>
      <c r="AD1340" s="300" t="str">
        <f t="shared" si="443"/>
        <v/>
      </c>
      <c r="AE1340" s="300" t="str">
        <f t="shared" si="441"/>
        <v/>
      </c>
      <c r="AF1340" s="300" t="str">
        <f t="shared" si="442"/>
        <v/>
      </c>
      <c r="AI1340" s="63" t="str">
        <f t="shared" si="445"/>
        <v/>
      </c>
      <c r="AJ1340" s="106" t="str">
        <f t="shared" si="446"/>
        <v/>
      </c>
      <c r="AK1340" s="106" t="str">
        <f t="shared" si="447"/>
        <v/>
      </c>
      <c r="AL1340" s="106" t="str">
        <f t="shared" si="448"/>
        <v/>
      </c>
      <c r="AM1340" s="106" t="str">
        <f t="shared" si="449"/>
        <v/>
      </c>
      <c r="AN1340" s="106" t="str">
        <f t="shared" si="450"/>
        <v/>
      </c>
      <c r="AR1340" s="106" t="str">
        <f t="shared" si="451"/>
        <v/>
      </c>
      <c r="AS1340" s="106" t="str">
        <f t="shared" si="452"/>
        <v/>
      </c>
      <c r="AT1340" s="106" t="str">
        <f t="shared" si="453"/>
        <v/>
      </c>
      <c r="AU1340" s="106" t="str">
        <f t="shared" si="454"/>
        <v/>
      </c>
      <c r="AV1340" s="106" t="str">
        <f t="shared" si="455"/>
        <v/>
      </c>
    </row>
    <row r="1341" spans="4:48">
      <c r="D1341" s="159">
        <v>1334</v>
      </c>
      <c r="F1341" s="159" t="str">
        <f t="shared" si="461"/>
        <v/>
      </c>
      <c r="G1341" s="159" t="str">
        <f t="shared" si="461"/>
        <v/>
      </c>
      <c r="H1341" s="159" t="str">
        <f t="shared" si="461"/>
        <v/>
      </c>
      <c r="I1341" s="159" t="str">
        <f t="shared" si="461"/>
        <v/>
      </c>
      <c r="J1341" s="159" t="str">
        <f t="shared" si="461"/>
        <v/>
      </c>
      <c r="K1341" s="292"/>
      <c r="L1341" s="292"/>
      <c r="AC1341" s="300" t="str">
        <f t="shared" si="444"/>
        <v/>
      </c>
      <c r="AD1341" s="300" t="str">
        <f t="shared" si="443"/>
        <v/>
      </c>
      <c r="AE1341" s="300" t="str">
        <f t="shared" si="441"/>
        <v/>
      </c>
      <c r="AF1341" s="300" t="str">
        <f t="shared" si="442"/>
        <v/>
      </c>
      <c r="AI1341" s="63" t="str">
        <f t="shared" si="445"/>
        <v/>
      </c>
      <c r="AJ1341" s="106" t="str">
        <f t="shared" si="446"/>
        <v/>
      </c>
      <c r="AK1341" s="106" t="str">
        <f t="shared" si="447"/>
        <v/>
      </c>
      <c r="AL1341" s="106" t="str">
        <f t="shared" si="448"/>
        <v/>
      </c>
      <c r="AM1341" s="106" t="str">
        <f t="shared" si="449"/>
        <v/>
      </c>
      <c r="AN1341" s="106" t="str">
        <f t="shared" si="450"/>
        <v/>
      </c>
      <c r="AR1341" s="106" t="str">
        <f t="shared" si="451"/>
        <v/>
      </c>
      <c r="AS1341" s="106" t="str">
        <f t="shared" si="452"/>
        <v/>
      </c>
      <c r="AT1341" s="106" t="str">
        <f t="shared" si="453"/>
        <v/>
      </c>
      <c r="AU1341" s="106" t="str">
        <f t="shared" si="454"/>
        <v/>
      </c>
      <c r="AV1341" s="106" t="str">
        <f t="shared" si="455"/>
        <v/>
      </c>
    </row>
    <row r="1342" spans="4:48">
      <c r="D1342" s="159">
        <v>1335</v>
      </c>
      <c r="F1342" s="159" t="str">
        <f t="shared" si="461"/>
        <v/>
      </c>
      <c r="G1342" s="159" t="str">
        <f t="shared" si="461"/>
        <v/>
      </c>
      <c r="H1342" s="159" t="str">
        <f t="shared" si="461"/>
        <v/>
      </c>
      <c r="I1342" s="159" t="str">
        <f t="shared" si="461"/>
        <v/>
      </c>
      <c r="J1342" s="159" t="str">
        <f t="shared" si="461"/>
        <v/>
      </c>
      <c r="K1342" s="292"/>
      <c r="L1342" s="292"/>
      <c r="AC1342" s="300" t="str">
        <f t="shared" si="444"/>
        <v/>
      </c>
      <c r="AD1342" s="300" t="str">
        <f t="shared" si="443"/>
        <v/>
      </c>
      <c r="AE1342" s="300" t="str">
        <f t="shared" si="441"/>
        <v/>
      </c>
      <c r="AF1342" s="300" t="str">
        <f t="shared" si="442"/>
        <v/>
      </c>
      <c r="AI1342" s="63" t="str">
        <f t="shared" si="445"/>
        <v/>
      </c>
      <c r="AJ1342" s="106" t="str">
        <f t="shared" si="446"/>
        <v/>
      </c>
      <c r="AK1342" s="106" t="str">
        <f t="shared" si="447"/>
        <v/>
      </c>
      <c r="AL1342" s="106" t="str">
        <f t="shared" si="448"/>
        <v/>
      </c>
      <c r="AM1342" s="106" t="str">
        <f t="shared" si="449"/>
        <v/>
      </c>
      <c r="AN1342" s="106" t="str">
        <f t="shared" si="450"/>
        <v/>
      </c>
      <c r="AR1342" s="106" t="str">
        <f t="shared" si="451"/>
        <v/>
      </c>
      <c r="AS1342" s="106" t="str">
        <f t="shared" si="452"/>
        <v/>
      </c>
      <c r="AT1342" s="106" t="str">
        <f t="shared" si="453"/>
        <v/>
      </c>
      <c r="AU1342" s="106" t="str">
        <f t="shared" si="454"/>
        <v/>
      </c>
      <c r="AV1342" s="106" t="str">
        <f t="shared" si="455"/>
        <v/>
      </c>
    </row>
    <row r="1343" spans="4:48">
      <c r="D1343" s="159">
        <v>1336</v>
      </c>
      <c r="F1343" s="159" t="str">
        <f t="shared" si="461"/>
        <v/>
      </c>
      <c r="G1343" s="159" t="str">
        <f t="shared" si="461"/>
        <v/>
      </c>
      <c r="H1343" s="159" t="str">
        <f t="shared" si="461"/>
        <v/>
      </c>
      <c r="I1343" s="159" t="str">
        <f t="shared" si="461"/>
        <v/>
      </c>
      <c r="J1343" s="159" t="str">
        <f t="shared" si="461"/>
        <v/>
      </c>
      <c r="K1343" s="292"/>
      <c r="L1343" s="292"/>
      <c r="AC1343" s="300" t="str">
        <f t="shared" si="444"/>
        <v/>
      </c>
      <c r="AD1343" s="300" t="str">
        <f t="shared" si="443"/>
        <v/>
      </c>
      <c r="AE1343" s="300" t="str">
        <f t="shared" si="441"/>
        <v/>
      </c>
      <c r="AF1343" s="300" t="str">
        <f t="shared" si="442"/>
        <v/>
      </c>
      <c r="AI1343" s="63" t="str">
        <f t="shared" si="445"/>
        <v/>
      </c>
      <c r="AJ1343" s="106" t="str">
        <f t="shared" si="446"/>
        <v/>
      </c>
      <c r="AK1343" s="106" t="str">
        <f t="shared" si="447"/>
        <v/>
      </c>
      <c r="AL1343" s="106" t="str">
        <f t="shared" si="448"/>
        <v/>
      </c>
      <c r="AM1343" s="106" t="str">
        <f t="shared" si="449"/>
        <v/>
      </c>
      <c r="AN1343" s="106" t="str">
        <f t="shared" si="450"/>
        <v/>
      </c>
      <c r="AR1343" s="106" t="str">
        <f t="shared" si="451"/>
        <v/>
      </c>
      <c r="AS1343" s="106" t="str">
        <f t="shared" si="452"/>
        <v/>
      </c>
      <c r="AT1343" s="106" t="str">
        <f t="shared" si="453"/>
        <v/>
      </c>
      <c r="AU1343" s="106" t="str">
        <f t="shared" si="454"/>
        <v/>
      </c>
      <c r="AV1343" s="106" t="str">
        <f t="shared" si="455"/>
        <v/>
      </c>
    </row>
    <row r="1344" spans="4:48">
      <c r="D1344" s="159">
        <v>1337</v>
      </c>
      <c r="F1344" s="159" t="str">
        <f t="shared" si="461"/>
        <v/>
      </c>
      <c r="G1344" s="159" t="str">
        <f t="shared" si="461"/>
        <v/>
      </c>
      <c r="H1344" s="159" t="str">
        <f t="shared" si="461"/>
        <v/>
      </c>
      <c r="I1344" s="159" t="str">
        <f t="shared" si="461"/>
        <v/>
      </c>
      <c r="J1344" s="159" t="str">
        <f t="shared" si="461"/>
        <v/>
      </c>
      <c r="K1344" s="292"/>
      <c r="L1344" s="292"/>
      <c r="AC1344" s="300" t="str">
        <f t="shared" si="444"/>
        <v/>
      </c>
      <c r="AD1344" s="300" t="str">
        <f t="shared" si="443"/>
        <v/>
      </c>
      <c r="AE1344" s="300" t="str">
        <f t="shared" si="441"/>
        <v/>
      </c>
      <c r="AF1344" s="300" t="str">
        <f t="shared" si="442"/>
        <v/>
      </c>
      <c r="AI1344" s="63" t="str">
        <f t="shared" si="445"/>
        <v/>
      </c>
      <c r="AJ1344" s="106" t="str">
        <f t="shared" si="446"/>
        <v/>
      </c>
      <c r="AK1344" s="106" t="str">
        <f t="shared" si="447"/>
        <v/>
      </c>
      <c r="AL1344" s="106" t="str">
        <f t="shared" si="448"/>
        <v/>
      </c>
      <c r="AM1344" s="106" t="str">
        <f t="shared" si="449"/>
        <v/>
      </c>
      <c r="AN1344" s="106" t="str">
        <f t="shared" si="450"/>
        <v/>
      </c>
      <c r="AR1344" s="106" t="str">
        <f t="shared" si="451"/>
        <v/>
      </c>
      <c r="AS1344" s="106" t="str">
        <f t="shared" si="452"/>
        <v/>
      </c>
      <c r="AT1344" s="106" t="str">
        <f t="shared" si="453"/>
        <v/>
      </c>
      <c r="AU1344" s="106" t="str">
        <f t="shared" si="454"/>
        <v/>
      </c>
      <c r="AV1344" s="106" t="str">
        <f t="shared" si="455"/>
        <v/>
      </c>
    </row>
    <row r="1345" spans="4:48">
      <c r="D1345" s="159">
        <v>1338</v>
      </c>
      <c r="F1345" s="159" t="str">
        <f t="shared" si="461"/>
        <v/>
      </c>
      <c r="G1345" s="159" t="str">
        <f t="shared" si="461"/>
        <v/>
      </c>
      <c r="H1345" s="159" t="str">
        <f t="shared" si="461"/>
        <v/>
      </c>
      <c r="I1345" s="159" t="str">
        <f t="shared" si="461"/>
        <v/>
      </c>
      <c r="J1345" s="159" t="str">
        <f t="shared" si="461"/>
        <v/>
      </c>
      <c r="K1345" s="292"/>
      <c r="L1345" s="292"/>
      <c r="AC1345" s="300" t="str">
        <f t="shared" si="444"/>
        <v/>
      </c>
      <c r="AD1345" s="300" t="str">
        <f t="shared" si="443"/>
        <v/>
      </c>
      <c r="AE1345" s="300" t="str">
        <f t="shared" si="441"/>
        <v/>
      </c>
      <c r="AF1345" s="300" t="str">
        <f t="shared" si="442"/>
        <v/>
      </c>
      <c r="AI1345" s="63" t="str">
        <f t="shared" si="445"/>
        <v/>
      </c>
      <c r="AJ1345" s="106" t="str">
        <f t="shared" si="446"/>
        <v/>
      </c>
      <c r="AK1345" s="106" t="str">
        <f t="shared" si="447"/>
        <v/>
      </c>
      <c r="AL1345" s="106" t="str">
        <f t="shared" si="448"/>
        <v/>
      </c>
      <c r="AM1345" s="106" t="str">
        <f t="shared" si="449"/>
        <v/>
      </c>
      <c r="AN1345" s="106" t="str">
        <f t="shared" si="450"/>
        <v/>
      </c>
      <c r="AR1345" s="106" t="str">
        <f t="shared" si="451"/>
        <v/>
      </c>
      <c r="AS1345" s="106" t="str">
        <f t="shared" si="452"/>
        <v/>
      </c>
      <c r="AT1345" s="106" t="str">
        <f t="shared" si="453"/>
        <v/>
      </c>
      <c r="AU1345" s="106" t="str">
        <f t="shared" si="454"/>
        <v/>
      </c>
      <c r="AV1345" s="106" t="str">
        <f t="shared" si="455"/>
        <v/>
      </c>
    </row>
    <row r="1346" spans="4:48">
      <c r="D1346" s="159">
        <v>1339</v>
      </c>
      <c r="F1346" s="159" t="str">
        <f t="shared" si="461"/>
        <v/>
      </c>
      <c r="G1346" s="159" t="str">
        <f t="shared" si="461"/>
        <v/>
      </c>
      <c r="H1346" s="159" t="str">
        <f t="shared" si="461"/>
        <v/>
      </c>
      <c r="I1346" s="159" t="str">
        <f t="shared" si="461"/>
        <v/>
      </c>
      <c r="J1346" s="159" t="str">
        <f t="shared" si="461"/>
        <v/>
      </c>
      <c r="K1346" s="292"/>
      <c r="L1346" s="292"/>
      <c r="AC1346" s="300" t="str">
        <f t="shared" si="444"/>
        <v/>
      </c>
      <c r="AD1346" s="300" t="str">
        <f t="shared" si="443"/>
        <v/>
      </c>
      <c r="AE1346" s="300" t="str">
        <f t="shared" ref="AE1346:AE1409" si="462">IF(AC1346="","",NORMDIST(AD1346,$AB$3,$Z$3,FALSE))</f>
        <v/>
      </c>
      <c r="AF1346" s="300" t="str">
        <f t="shared" ref="AF1346:AF1409" si="463">IF(AC1346="","",NORMDIST(AD1346,$AB$3,$Z$3,TRUE))</f>
        <v/>
      </c>
      <c r="AI1346" s="63" t="str">
        <f t="shared" si="445"/>
        <v/>
      </c>
      <c r="AJ1346" s="106" t="str">
        <f t="shared" si="446"/>
        <v/>
      </c>
      <c r="AK1346" s="106" t="str">
        <f t="shared" si="447"/>
        <v/>
      </c>
      <c r="AL1346" s="106" t="str">
        <f t="shared" si="448"/>
        <v/>
      </c>
      <c r="AM1346" s="106" t="str">
        <f t="shared" si="449"/>
        <v/>
      </c>
      <c r="AN1346" s="106" t="str">
        <f t="shared" si="450"/>
        <v/>
      </c>
      <c r="AR1346" s="106" t="str">
        <f t="shared" si="451"/>
        <v/>
      </c>
      <c r="AS1346" s="106" t="str">
        <f t="shared" si="452"/>
        <v/>
      </c>
      <c r="AT1346" s="106" t="str">
        <f t="shared" si="453"/>
        <v/>
      </c>
      <c r="AU1346" s="106" t="str">
        <f t="shared" si="454"/>
        <v/>
      </c>
      <c r="AV1346" s="106" t="str">
        <f t="shared" si="455"/>
        <v/>
      </c>
    </row>
    <row r="1347" spans="4:48">
      <c r="D1347" s="159">
        <v>1340</v>
      </c>
      <c r="F1347" s="159" t="str">
        <f t="shared" si="461"/>
        <v/>
      </c>
      <c r="G1347" s="159" t="str">
        <f t="shared" si="461"/>
        <v/>
      </c>
      <c r="H1347" s="159" t="str">
        <f t="shared" si="461"/>
        <v/>
      </c>
      <c r="I1347" s="159" t="str">
        <f t="shared" si="461"/>
        <v/>
      </c>
      <c r="J1347" s="159" t="str">
        <f t="shared" si="461"/>
        <v/>
      </c>
      <c r="K1347" s="292"/>
      <c r="L1347" s="292"/>
      <c r="AC1347" s="300" t="str">
        <f t="shared" si="444"/>
        <v/>
      </c>
      <c r="AD1347" s="300" t="str">
        <f t="shared" ref="AD1347:AD1410" si="464">IF($C$5=0,IF(AC1347="","",LARGE($B$11:$B$2010,$AC1347)),IF(AC1347="","",LARGE($B$11:$B$2010,$AC1347)*$C$3))</f>
        <v/>
      </c>
      <c r="AE1347" s="300" t="str">
        <f t="shared" si="462"/>
        <v/>
      </c>
      <c r="AF1347" s="300" t="str">
        <f t="shared" si="463"/>
        <v/>
      </c>
      <c r="AI1347" s="63" t="str">
        <f t="shared" si="445"/>
        <v/>
      </c>
      <c r="AJ1347" s="106" t="str">
        <f t="shared" si="446"/>
        <v/>
      </c>
      <c r="AK1347" s="106" t="str">
        <f t="shared" si="447"/>
        <v/>
      </c>
      <c r="AL1347" s="106" t="str">
        <f t="shared" si="448"/>
        <v/>
      </c>
      <c r="AM1347" s="106" t="str">
        <f t="shared" si="449"/>
        <v/>
      </c>
      <c r="AN1347" s="106" t="str">
        <f t="shared" si="450"/>
        <v/>
      </c>
      <c r="AR1347" s="106" t="str">
        <f t="shared" si="451"/>
        <v/>
      </c>
      <c r="AS1347" s="106" t="str">
        <f t="shared" si="452"/>
        <v/>
      </c>
      <c r="AT1347" s="106" t="str">
        <f t="shared" si="453"/>
        <v/>
      </c>
      <c r="AU1347" s="106" t="str">
        <f t="shared" si="454"/>
        <v/>
      </c>
      <c r="AV1347" s="106" t="str">
        <f t="shared" si="455"/>
        <v/>
      </c>
    </row>
    <row r="1348" spans="4:48">
      <c r="D1348" s="159">
        <v>1341</v>
      </c>
      <c r="F1348" s="159" t="str">
        <f t="shared" ref="F1348:J1357" si="465">IF($C$5=0,IF($D1348&gt;$A$5,"",INDIRECT(CONCATENATE("B",RANDBETWEEN(11,$D$5)))),IF($D1348&gt;$A$5,"",$C$3*INDIRECT(CONCATENATE("B",RANDBETWEEN(11,$D$5)))))</f>
        <v/>
      </c>
      <c r="G1348" s="159" t="str">
        <f t="shared" si="465"/>
        <v/>
      </c>
      <c r="H1348" s="159" t="str">
        <f t="shared" si="465"/>
        <v/>
      </c>
      <c r="I1348" s="159" t="str">
        <f t="shared" si="465"/>
        <v/>
      </c>
      <c r="J1348" s="159" t="str">
        <f t="shared" si="465"/>
        <v/>
      </c>
      <c r="K1348" s="292"/>
      <c r="L1348" s="292"/>
      <c r="AC1348" s="300" t="str">
        <f t="shared" ref="AC1348:AC1411" si="466">IF(ISNUMBER(AC1347),IF(AC1347&gt;1,AC1347-1,""),"")</f>
        <v/>
      </c>
      <c r="AD1348" s="300" t="str">
        <f t="shared" si="464"/>
        <v/>
      </c>
      <c r="AE1348" s="300" t="str">
        <f t="shared" si="462"/>
        <v/>
      </c>
      <c r="AF1348" s="300" t="str">
        <f t="shared" si="463"/>
        <v/>
      </c>
      <c r="AI1348" s="63" t="str">
        <f t="shared" ref="AI1348:AI1411" si="467">IF(ISNUMBER(AJ1348),AI1347+1,"")</f>
        <v/>
      </c>
      <c r="AJ1348" s="106" t="str">
        <f t="shared" ref="AJ1348:AJ1411" si="468">IF($C$5=1,AJ1347,IF(ISNUMBER(F1353),(F1353+1)*AJ1347,""))</f>
        <v/>
      </c>
      <c r="AK1348" s="106" t="str">
        <f t="shared" ref="AK1348:AK1411" si="469">IF($C$5=1,AK1347,IF(ISNUMBER(G1353),(G1353+1)*AK1347,""))</f>
        <v/>
      </c>
      <c r="AL1348" s="106" t="str">
        <f t="shared" ref="AL1348:AL1411" si="470">IF($C$5=1,AL1347,IF(ISNUMBER(H1353),(H1353+1)*AL1347,""))</f>
        <v/>
      </c>
      <c r="AM1348" s="106" t="str">
        <f t="shared" ref="AM1348:AM1411" si="471">IF($C$5=1,AM1347,IF(ISNUMBER(I1353),(I1353+1)*AM1347,""))</f>
        <v/>
      </c>
      <c r="AN1348" s="106" t="str">
        <f t="shared" ref="AN1348:AN1411" si="472">IF($C$5=1,AN1347,IF(ISNUMBER(J1353),(J1353+1)*AN1347,""))</f>
        <v/>
      </c>
      <c r="AR1348" s="106" t="str">
        <f t="shared" ref="AR1348:AR1411" si="473">IF(ISNUMBER(F1353),(F1353+AR1347),"")</f>
        <v/>
      </c>
      <c r="AS1348" s="106" t="str">
        <f t="shared" ref="AS1348:AS1411" si="474">IF(ISNUMBER(G1353),(G1353+AS1347),"")</f>
        <v/>
      </c>
      <c r="AT1348" s="106" t="str">
        <f t="shared" ref="AT1348:AT1411" si="475">IF(ISNUMBER(H1353),(H1353+AT1347),"")</f>
        <v/>
      </c>
      <c r="AU1348" s="106" t="str">
        <f t="shared" ref="AU1348:AU1411" si="476">IF(ISNUMBER(I1353),(I1353+AU1347),"")</f>
        <v/>
      </c>
      <c r="AV1348" s="106" t="str">
        <f t="shared" ref="AV1348:AV1411" si="477">IF(ISNUMBER(J1353),(J1353+AV1347),"")</f>
        <v/>
      </c>
    </row>
    <row r="1349" spans="4:48">
      <c r="D1349" s="159">
        <v>1342</v>
      </c>
      <c r="F1349" s="159" t="str">
        <f t="shared" si="465"/>
        <v/>
      </c>
      <c r="G1349" s="159" t="str">
        <f t="shared" si="465"/>
        <v/>
      </c>
      <c r="H1349" s="159" t="str">
        <f t="shared" si="465"/>
        <v/>
      </c>
      <c r="I1349" s="159" t="str">
        <f t="shared" si="465"/>
        <v/>
      </c>
      <c r="J1349" s="159" t="str">
        <f t="shared" si="465"/>
        <v/>
      </c>
      <c r="K1349" s="292"/>
      <c r="L1349" s="292"/>
      <c r="AC1349" s="300" t="str">
        <f t="shared" si="466"/>
        <v/>
      </c>
      <c r="AD1349" s="300" t="str">
        <f t="shared" si="464"/>
        <v/>
      </c>
      <c r="AE1349" s="300" t="str">
        <f t="shared" si="462"/>
        <v/>
      </c>
      <c r="AF1349" s="300" t="str">
        <f t="shared" si="463"/>
        <v/>
      </c>
      <c r="AI1349" s="63" t="str">
        <f t="shared" si="467"/>
        <v/>
      </c>
      <c r="AJ1349" s="106" t="str">
        <f t="shared" si="468"/>
        <v/>
      </c>
      <c r="AK1349" s="106" t="str">
        <f t="shared" si="469"/>
        <v/>
      </c>
      <c r="AL1349" s="106" t="str">
        <f t="shared" si="470"/>
        <v/>
      </c>
      <c r="AM1349" s="106" t="str">
        <f t="shared" si="471"/>
        <v/>
      </c>
      <c r="AN1349" s="106" t="str">
        <f t="shared" si="472"/>
        <v/>
      </c>
      <c r="AR1349" s="106" t="str">
        <f t="shared" si="473"/>
        <v/>
      </c>
      <c r="AS1349" s="106" t="str">
        <f t="shared" si="474"/>
        <v/>
      </c>
      <c r="AT1349" s="106" t="str">
        <f t="shared" si="475"/>
        <v/>
      </c>
      <c r="AU1349" s="106" t="str">
        <f t="shared" si="476"/>
        <v/>
      </c>
      <c r="AV1349" s="106" t="str">
        <f t="shared" si="477"/>
        <v/>
      </c>
    </row>
    <row r="1350" spans="4:48">
      <c r="D1350" s="159">
        <v>1343</v>
      </c>
      <c r="F1350" s="159" t="str">
        <f t="shared" si="465"/>
        <v/>
      </c>
      <c r="G1350" s="159" t="str">
        <f t="shared" si="465"/>
        <v/>
      </c>
      <c r="H1350" s="159" t="str">
        <f t="shared" si="465"/>
        <v/>
      </c>
      <c r="I1350" s="159" t="str">
        <f t="shared" si="465"/>
        <v/>
      </c>
      <c r="J1350" s="159" t="str">
        <f t="shared" si="465"/>
        <v/>
      </c>
      <c r="K1350" s="292"/>
      <c r="L1350" s="292"/>
      <c r="AC1350" s="300" t="str">
        <f t="shared" si="466"/>
        <v/>
      </c>
      <c r="AD1350" s="300" t="str">
        <f t="shared" si="464"/>
        <v/>
      </c>
      <c r="AE1350" s="300" t="str">
        <f t="shared" si="462"/>
        <v/>
      </c>
      <c r="AF1350" s="300" t="str">
        <f t="shared" si="463"/>
        <v/>
      </c>
      <c r="AI1350" s="63" t="str">
        <f t="shared" si="467"/>
        <v/>
      </c>
      <c r="AJ1350" s="106" t="str">
        <f t="shared" si="468"/>
        <v/>
      </c>
      <c r="AK1350" s="106" t="str">
        <f t="shared" si="469"/>
        <v/>
      </c>
      <c r="AL1350" s="106" t="str">
        <f t="shared" si="470"/>
        <v/>
      </c>
      <c r="AM1350" s="106" t="str">
        <f t="shared" si="471"/>
        <v/>
      </c>
      <c r="AN1350" s="106" t="str">
        <f t="shared" si="472"/>
        <v/>
      </c>
      <c r="AR1350" s="106" t="str">
        <f t="shared" si="473"/>
        <v/>
      </c>
      <c r="AS1350" s="106" t="str">
        <f t="shared" si="474"/>
        <v/>
      </c>
      <c r="AT1350" s="106" t="str">
        <f t="shared" si="475"/>
        <v/>
      </c>
      <c r="AU1350" s="106" t="str">
        <f t="shared" si="476"/>
        <v/>
      </c>
      <c r="AV1350" s="106" t="str">
        <f t="shared" si="477"/>
        <v/>
      </c>
    </row>
    <row r="1351" spans="4:48">
      <c r="D1351" s="159">
        <v>1344</v>
      </c>
      <c r="F1351" s="159" t="str">
        <f t="shared" si="465"/>
        <v/>
      </c>
      <c r="G1351" s="159" t="str">
        <f t="shared" si="465"/>
        <v/>
      </c>
      <c r="H1351" s="159" t="str">
        <f t="shared" si="465"/>
        <v/>
      </c>
      <c r="I1351" s="159" t="str">
        <f t="shared" si="465"/>
        <v/>
      </c>
      <c r="J1351" s="159" t="str">
        <f t="shared" si="465"/>
        <v/>
      </c>
      <c r="K1351" s="292"/>
      <c r="L1351" s="292"/>
      <c r="AC1351" s="300" t="str">
        <f t="shared" si="466"/>
        <v/>
      </c>
      <c r="AD1351" s="300" t="str">
        <f t="shared" si="464"/>
        <v/>
      </c>
      <c r="AE1351" s="300" t="str">
        <f t="shared" si="462"/>
        <v/>
      </c>
      <c r="AF1351" s="300" t="str">
        <f t="shared" si="463"/>
        <v/>
      </c>
      <c r="AI1351" s="63" t="str">
        <f t="shared" si="467"/>
        <v/>
      </c>
      <c r="AJ1351" s="106" t="str">
        <f t="shared" si="468"/>
        <v/>
      </c>
      <c r="AK1351" s="106" t="str">
        <f t="shared" si="469"/>
        <v/>
      </c>
      <c r="AL1351" s="106" t="str">
        <f t="shared" si="470"/>
        <v/>
      </c>
      <c r="AM1351" s="106" t="str">
        <f t="shared" si="471"/>
        <v/>
      </c>
      <c r="AN1351" s="106" t="str">
        <f t="shared" si="472"/>
        <v/>
      </c>
      <c r="AR1351" s="106" t="str">
        <f t="shared" si="473"/>
        <v/>
      </c>
      <c r="AS1351" s="106" t="str">
        <f t="shared" si="474"/>
        <v/>
      </c>
      <c r="AT1351" s="106" t="str">
        <f t="shared" si="475"/>
        <v/>
      </c>
      <c r="AU1351" s="106" t="str">
        <f t="shared" si="476"/>
        <v/>
      </c>
      <c r="AV1351" s="106" t="str">
        <f t="shared" si="477"/>
        <v/>
      </c>
    </row>
    <row r="1352" spans="4:48">
      <c r="D1352" s="159">
        <v>1345</v>
      </c>
      <c r="F1352" s="159" t="str">
        <f t="shared" si="465"/>
        <v/>
      </c>
      <c r="G1352" s="159" t="str">
        <f t="shared" si="465"/>
        <v/>
      </c>
      <c r="H1352" s="159" t="str">
        <f t="shared" si="465"/>
        <v/>
      </c>
      <c r="I1352" s="159" t="str">
        <f t="shared" si="465"/>
        <v/>
      </c>
      <c r="J1352" s="159" t="str">
        <f t="shared" si="465"/>
        <v/>
      </c>
      <c r="K1352" s="292"/>
      <c r="L1352" s="292"/>
      <c r="AC1352" s="300" t="str">
        <f t="shared" si="466"/>
        <v/>
      </c>
      <c r="AD1352" s="300" t="str">
        <f t="shared" si="464"/>
        <v/>
      </c>
      <c r="AE1352" s="300" t="str">
        <f t="shared" si="462"/>
        <v/>
      </c>
      <c r="AF1352" s="300" t="str">
        <f t="shared" si="463"/>
        <v/>
      </c>
      <c r="AI1352" s="63" t="str">
        <f t="shared" si="467"/>
        <v/>
      </c>
      <c r="AJ1352" s="106" t="str">
        <f t="shared" si="468"/>
        <v/>
      </c>
      <c r="AK1352" s="106" t="str">
        <f t="shared" si="469"/>
        <v/>
      </c>
      <c r="AL1352" s="106" t="str">
        <f t="shared" si="470"/>
        <v/>
      </c>
      <c r="AM1352" s="106" t="str">
        <f t="shared" si="471"/>
        <v/>
      </c>
      <c r="AN1352" s="106" t="str">
        <f t="shared" si="472"/>
        <v/>
      </c>
      <c r="AR1352" s="106" t="str">
        <f t="shared" si="473"/>
        <v/>
      </c>
      <c r="AS1352" s="106" t="str">
        <f t="shared" si="474"/>
        <v/>
      </c>
      <c r="AT1352" s="106" t="str">
        <f t="shared" si="475"/>
        <v/>
      </c>
      <c r="AU1352" s="106" t="str">
        <f t="shared" si="476"/>
        <v/>
      </c>
      <c r="AV1352" s="106" t="str">
        <f t="shared" si="477"/>
        <v/>
      </c>
    </row>
    <row r="1353" spans="4:48">
      <c r="D1353" s="159">
        <v>1346</v>
      </c>
      <c r="F1353" s="159" t="str">
        <f t="shared" si="465"/>
        <v/>
      </c>
      <c r="G1353" s="159" t="str">
        <f t="shared" si="465"/>
        <v/>
      </c>
      <c r="H1353" s="159" t="str">
        <f t="shared" si="465"/>
        <v/>
      </c>
      <c r="I1353" s="159" t="str">
        <f t="shared" si="465"/>
        <v/>
      </c>
      <c r="J1353" s="159" t="str">
        <f t="shared" si="465"/>
        <v/>
      </c>
      <c r="K1353" s="292"/>
      <c r="L1353" s="292"/>
      <c r="AC1353" s="300" t="str">
        <f t="shared" si="466"/>
        <v/>
      </c>
      <c r="AD1353" s="300" t="str">
        <f t="shared" si="464"/>
        <v/>
      </c>
      <c r="AE1353" s="300" t="str">
        <f t="shared" si="462"/>
        <v/>
      </c>
      <c r="AF1353" s="300" t="str">
        <f t="shared" si="463"/>
        <v/>
      </c>
      <c r="AI1353" s="63" t="str">
        <f t="shared" si="467"/>
        <v/>
      </c>
      <c r="AJ1353" s="106" t="str">
        <f t="shared" si="468"/>
        <v/>
      </c>
      <c r="AK1353" s="106" t="str">
        <f t="shared" si="469"/>
        <v/>
      </c>
      <c r="AL1353" s="106" t="str">
        <f t="shared" si="470"/>
        <v/>
      </c>
      <c r="AM1353" s="106" t="str">
        <f t="shared" si="471"/>
        <v/>
      </c>
      <c r="AN1353" s="106" t="str">
        <f t="shared" si="472"/>
        <v/>
      </c>
      <c r="AR1353" s="106" t="str">
        <f t="shared" si="473"/>
        <v/>
      </c>
      <c r="AS1353" s="106" t="str">
        <f t="shared" si="474"/>
        <v/>
      </c>
      <c r="AT1353" s="106" t="str">
        <f t="shared" si="475"/>
        <v/>
      </c>
      <c r="AU1353" s="106" t="str">
        <f t="shared" si="476"/>
        <v/>
      </c>
      <c r="AV1353" s="106" t="str">
        <f t="shared" si="477"/>
        <v/>
      </c>
    </row>
    <row r="1354" spans="4:48">
      <c r="D1354" s="159">
        <v>1347</v>
      </c>
      <c r="F1354" s="159" t="str">
        <f t="shared" si="465"/>
        <v/>
      </c>
      <c r="G1354" s="159" t="str">
        <f t="shared" si="465"/>
        <v/>
      </c>
      <c r="H1354" s="159" t="str">
        <f t="shared" si="465"/>
        <v/>
      </c>
      <c r="I1354" s="159" t="str">
        <f t="shared" si="465"/>
        <v/>
      </c>
      <c r="J1354" s="159" t="str">
        <f t="shared" si="465"/>
        <v/>
      </c>
      <c r="K1354" s="292"/>
      <c r="L1354" s="292"/>
      <c r="AC1354" s="300" t="str">
        <f t="shared" si="466"/>
        <v/>
      </c>
      <c r="AD1354" s="300" t="str">
        <f t="shared" si="464"/>
        <v/>
      </c>
      <c r="AE1354" s="300" t="str">
        <f t="shared" si="462"/>
        <v/>
      </c>
      <c r="AF1354" s="300" t="str">
        <f t="shared" si="463"/>
        <v/>
      </c>
      <c r="AI1354" s="63" t="str">
        <f t="shared" si="467"/>
        <v/>
      </c>
      <c r="AJ1354" s="106" t="str">
        <f t="shared" si="468"/>
        <v/>
      </c>
      <c r="AK1354" s="106" t="str">
        <f t="shared" si="469"/>
        <v/>
      </c>
      <c r="AL1354" s="106" t="str">
        <f t="shared" si="470"/>
        <v/>
      </c>
      <c r="AM1354" s="106" t="str">
        <f t="shared" si="471"/>
        <v/>
      </c>
      <c r="AN1354" s="106" t="str">
        <f t="shared" si="472"/>
        <v/>
      </c>
      <c r="AR1354" s="106" t="str">
        <f t="shared" si="473"/>
        <v/>
      </c>
      <c r="AS1354" s="106" t="str">
        <f t="shared" si="474"/>
        <v/>
      </c>
      <c r="AT1354" s="106" t="str">
        <f t="shared" si="475"/>
        <v/>
      </c>
      <c r="AU1354" s="106" t="str">
        <f t="shared" si="476"/>
        <v/>
      </c>
      <c r="AV1354" s="106" t="str">
        <f t="shared" si="477"/>
        <v/>
      </c>
    </row>
    <row r="1355" spans="4:48">
      <c r="D1355" s="159">
        <v>1348</v>
      </c>
      <c r="F1355" s="159" t="str">
        <f t="shared" si="465"/>
        <v/>
      </c>
      <c r="G1355" s="159" t="str">
        <f t="shared" si="465"/>
        <v/>
      </c>
      <c r="H1355" s="159" t="str">
        <f t="shared" si="465"/>
        <v/>
      </c>
      <c r="I1355" s="159" t="str">
        <f t="shared" si="465"/>
        <v/>
      </c>
      <c r="J1355" s="159" t="str">
        <f t="shared" si="465"/>
        <v/>
      </c>
      <c r="K1355" s="292"/>
      <c r="L1355" s="292"/>
      <c r="AC1355" s="300" t="str">
        <f t="shared" si="466"/>
        <v/>
      </c>
      <c r="AD1355" s="300" t="str">
        <f t="shared" si="464"/>
        <v/>
      </c>
      <c r="AE1355" s="300" t="str">
        <f t="shared" si="462"/>
        <v/>
      </c>
      <c r="AF1355" s="300" t="str">
        <f t="shared" si="463"/>
        <v/>
      </c>
      <c r="AI1355" s="63" t="str">
        <f t="shared" si="467"/>
        <v/>
      </c>
      <c r="AJ1355" s="106" t="str">
        <f t="shared" si="468"/>
        <v/>
      </c>
      <c r="AK1355" s="106" t="str">
        <f t="shared" si="469"/>
        <v/>
      </c>
      <c r="AL1355" s="106" t="str">
        <f t="shared" si="470"/>
        <v/>
      </c>
      <c r="AM1355" s="106" t="str">
        <f t="shared" si="471"/>
        <v/>
      </c>
      <c r="AN1355" s="106" t="str">
        <f t="shared" si="472"/>
        <v/>
      </c>
      <c r="AR1355" s="106" t="str">
        <f t="shared" si="473"/>
        <v/>
      </c>
      <c r="AS1355" s="106" t="str">
        <f t="shared" si="474"/>
        <v/>
      </c>
      <c r="AT1355" s="106" t="str">
        <f t="shared" si="475"/>
        <v/>
      </c>
      <c r="AU1355" s="106" t="str">
        <f t="shared" si="476"/>
        <v/>
      </c>
      <c r="AV1355" s="106" t="str">
        <f t="shared" si="477"/>
        <v/>
      </c>
    </row>
    <row r="1356" spans="4:48">
      <c r="D1356" s="159">
        <v>1349</v>
      </c>
      <c r="F1356" s="159" t="str">
        <f t="shared" si="465"/>
        <v/>
      </c>
      <c r="G1356" s="159" t="str">
        <f t="shared" si="465"/>
        <v/>
      </c>
      <c r="H1356" s="159" t="str">
        <f t="shared" si="465"/>
        <v/>
      </c>
      <c r="I1356" s="159" t="str">
        <f t="shared" si="465"/>
        <v/>
      </c>
      <c r="J1356" s="159" t="str">
        <f t="shared" si="465"/>
        <v/>
      </c>
      <c r="K1356" s="292"/>
      <c r="L1356" s="292"/>
      <c r="AC1356" s="300" t="str">
        <f t="shared" si="466"/>
        <v/>
      </c>
      <c r="AD1356" s="300" t="str">
        <f t="shared" si="464"/>
        <v/>
      </c>
      <c r="AE1356" s="300" t="str">
        <f t="shared" si="462"/>
        <v/>
      </c>
      <c r="AF1356" s="300" t="str">
        <f t="shared" si="463"/>
        <v/>
      </c>
      <c r="AI1356" s="63" t="str">
        <f t="shared" si="467"/>
        <v/>
      </c>
      <c r="AJ1356" s="106" t="str">
        <f t="shared" si="468"/>
        <v/>
      </c>
      <c r="AK1356" s="106" t="str">
        <f t="shared" si="469"/>
        <v/>
      </c>
      <c r="AL1356" s="106" t="str">
        <f t="shared" si="470"/>
        <v/>
      </c>
      <c r="AM1356" s="106" t="str">
        <f t="shared" si="471"/>
        <v/>
      </c>
      <c r="AN1356" s="106" t="str">
        <f t="shared" si="472"/>
        <v/>
      </c>
      <c r="AR1356" s="106" t="str">
        <f t="shared" si="473"/>
        <v/>
      </c>
      <c r="AS1356" s="106" t="str">
        <f t="shared" si="474"/>
        <v/>
      </c>
      <c r="AT1356" s="106" t="str">
        <f t="shared" si="475"/>
        <v/>
      </c>
      <c r="AU1356" s="106" t="str">
        <f t="shared" si="476"/>
        <v/>
      </c>
      <c r="AV1356" s="106" t="str">
        <f t="shared" si="477"/>
        <v/>
      </c>
    </row>
    <row r="1357" spans="4:48">
      <c r="D1357" s="159">
        <v>1350</v>
      </c>
      <c r="F1357" s="159" t="str">
        <f t="shared" si="465"/>
        <v/>
      </c>
      <c r="G1357" s="159" t="str">
        <f t="shared" si="465"/>
        <v/>
      </c>
      <c r="H1357" s="159" t="str">
        <f t="shared" si="465"/>
        <v/>
      </c>
      <c r="I1357" s="159" t="str">
        <f t="shared" si="465"/>
        <v/>
      </c>
      <c r="J1357" s="159" t="str">
        <f t="shared" si="465"/>
        <v/>
      </c>
      <c r="K1357" s="292"/>
      <c r="L1357" s="292"/>
      <c r="AC1357" s="300" t="str">
        <f t="shared" si="466"/>
        <v/>
      </c>
      <c r="AD1357" s="300" t="str">
        <f t="shared" si="464"/>
        <v/>
      </c>
      <c r="AE1357" s="300" t="str">
        <f t="shared" si="462"/>
        <v/>
      </c>
      <c r="AF1357" s="300" t="str">
        <f t="shared" si="463"/>
        <v/>
      </c>
      <c r="AI1357" s="63" t="str">
        <f t="shared" si="467"/>
        <v/>
      </c>
      <c r="AJ1357" s="106" t="str">
        <f t="shared" si="468"/>
        <v/>
      </c>
      <c r="AK1357" s="106" t="str">
        <f t="shared" si="469"/>
        <v/>
      </c>
      <c r="AL1357" s="106" t="str">
        <f t="shared" si="470"/>
        <v/>
      </c>
      <c r="AM1357" s="106" t="str">
        <f t="shared" si="471"/>
        <v/>
      </c>
      <c r="AN1357" s="106" t="str">
        <f t="shared" si="472"/>
        <v/>
      </c>
      <c r="AR1357" s="106" t="str">
        <f t="shared" si="473"/>
        <v/>
      </c>
      <c r="AS1357" s="106" t="str">
        <f t="shared" si="474"/>
        <v/>
      </c>
      <c r="AT1357" s="106" t="str">
        <f t="shared" si="475"/>
        <v/>
      </c>
      <c r="AU1357" s="106" t="str">
        <f t="shared" si="476"/>
        <v/>
      </c>
      <c r="AV1357" s="106" t="str">
        <f t="shared" si="477"/>
        <v/>
      </c>
    </row>
    <row r="1358" spans="4:48">
      <c r="D1358" s="159">
        <v>1351</v>
      </c>
      <c r="F1358" s="159" t="str">
        <f t="shared" ref="F1358:J1367" si="478">IF($C$5=0,IF($D1358&gt;$A$5,"",INDIRECT(CONCATENATE("B",RANDBETWEEN(11,$D$5)))),IF($D1358&gt;$A$5,"",$C$3*INDIRECT(CONCATENATE("B",RANDBETWEEN(11,$D$5)))))</f>
        <v/>
      </c>
      <c r="G1358" s="159" t="str">
        <f t="shared" si="478"/>
        <v/>
      </c>
      <c r="H1358" s="159" t="str">
        <f t="shared" si="478"/>
        <v/>
      </c>
      <c r="I1358" s="159" t="str">
        <f t="shared" si="478"/>
        <v/>
      </c>
      <c r="J1358" s="159" t="str">
        <f t="shared" si="478"/>
        <v/>
      </c>
      <c r="K1358" s="292"/>
      <c r="L1358" s="292"/>
      <c r="AC1358" s="300" t="str">
        <f t="shared" si="466"/>
        <v/>
      </c>
      <c r="AD1358" s="300" t="str">
        <f t="shared" si="464"/>
        <v/>
      </c>
      <c r="AE1358" s="300" t="str">
        <f t="shared" si="462"/>
        <v/>
      </c>
      <c r="AF1358" s="300" t="str">
        <f t="shared" si="463"/>
        <v/>
      </c>
      <c r="AI1358" s="63" t="str">
        <f t="shared" si="467"/>
        <v/>
      </c>
      <c r="AJ1358" s="106" t="str">
        <f t="shared" si="468"/>
        <v/>
      </c>
      <c r="AK1358" s="106" t="str">
        <f t="shared" si="469"/>
        <v/>
      </c>
      <c r="AL1358" s="106" t="str">
        <f t="shared" si="470"/>
        <v/>
      </c>
      <c r="AM1358" s="106" t="str">
        <f t="shared" si="471"/>
        <v/>
      </c>
      <c r="AN1358" s="106" t="str">
        <f t="shared" si="472"/>
        <v/>
      </c>
      <c r="AR1358" s="106" t="str">
        <f t="shared" si="473"/>
        <v/>
      </c>
      <c r="AS1358" s="106" t="str">
        <f t="shared" si="474"/>
        <v/>
      </c>
      <c r="AT1358" s="106" t="str">
        <f t="shared" si="475"/>
        <v/>
      </c>
      <c r="AU1358" s="106" t="str">
        <f t="shared" si="476"/>
        <v/>
      </c>
      <c r="AV1358" s="106" t="str">
        <f t="shared" si="477"/>
        <v/>
      </c>
    </row>
    <row r="1359" spans="4:48">
      <c r="D1359" s="159">
        <v>1352</v>
      </c>
      <c r="F1359" s="159" t="str">
        <f t="shared" si="478"/>
        <v/>
      </c>
      <c r="G1359" s="159" t="str">
        <f t="shared" si="478"/>
        <v/>
      </c>
      <c r="H1359" s="159" t="str">
        <f t="shared" si="478"/>
        <v/>
      </c>
      <c r="I1359" s="159" t="str">
        <f t="shared" si="478"/>
        <v/>
      </c>
      <c r="J1359" s="159" t="str">
        <f t="shared" si="478"/>
        <v/>
      </c>
      <c r="K1359" s="292"/>
      <c r="L1359" s="292"/>
      <c r="AC1359" s="300" t="str">
        <f t="shared" si="466"/>
        <v/>
      </c>
      <c r="AD1359" s="300" t="str">
        <f t="shared" si="464"/>
        <v/>
      </c>
      <c r="AE1359" s="300" t="str">
        <f t="shared" si="462"/>
        <v/>
      </c>
      <c r="AF1359" s="300" t="str">
        <f t="shared" si="463"/>
        <v/>
      </c>
      <c r="AI1359" s="63" t="str">
        <f t="shared" si="467"/>
        <v/>
      </c>
      <c r="AJ1359" s="106" t="str">
        <f t="shared" si="468"/>
        <v/>
      </c>
      <c r="AK1359" s="106" t="str">
        <f t="shared" si="469"/>
        <v/>
      </c>
      <c r="AL1359" s="106" t="str">
        <f t="shared" si="470"/>
        <v/>
      </c>
      <c r="AM1359" s="106" t="str">
        <f t="shared" si="471"/>
        <v/>
      </c>
      <c r="AN1359" s="106" t="str">
        <f t="shared" si="472"/>
        <v/>
      </c>
      <c r="AR1359" s="106" t="str">
        <f t="shared" si="473"/>
        <v/>
      </c>
      <c r="AS1359" s="106" t="str">
        <f t="shared" si="474"/>
        <v/>
      </c>
      <c r="AT1359" s="106" t="str">
        <f t="shared" si="475"/>
        <v/>
      </c>
      <c r="AU1359" s="106" t="str">
        <f t="shared" si="476"/>
        <v/>
      </c>
      <c r="AV1359" s="106" t="str">
        <f t="shared" si="477"/>
        <v/>
      </c>
    </row>
    <row r="1360" spans="4:48">
      <c r="D1360" s="159">
        <v>1353</v>
      </c>
      <c r="F1360" s="159" t="str">
        <f t="shared" si="478"/>
        <v/>
      </c>
      <c r="G1360" s="159" t="str">
        <f t="shared" si="478"/>
        <v/>
      </c>
      <c r="H1360" s="159" t="str">
        <f t="shared" si="478"/>
        <v/>
      </c>
      <c r="I1360" s="159" t="str">
        <f t="shared" si="478"/>
        <v/>
      </c>
      <c r="J1360" s="159" t="str">
        <f t="shared" si="478"/>
        <v/>
      </c>
      <c r="K1360" s="292"/>
      <c r="L1360" s="292"/>
      <c r="AC1360" s="300" t="str">
        <f t="shared" si="466"/>
        <v/>
      </c>
      <c r="AD1360" s="300" t="str">
        <f t="shared" si="464"/>
        <v/>
      </c>
      <c r="AE1360" s="300" t="str">
        <f t="shared" si="462"/>
        <v/>
      </c>
      <c r="AF1360" s="300" t="str">
        <f t="shared" si="463"/>
        <v/>
      </c>
      <c r="AI1360" s="63" t="str">
        <f t="shared" si="467"/>
        <v/>
      </c>
      <c r="AJ1360" s="106" t="str">
        <f t="shared" si="468"/>
        <v/>
      </c>
      <c r="AK1360" s="106" t="str">
        <f t="shared" si="469"/>
        <v/>
      </c>
      <c r="AL1360" s="106" t="str">
        <f t="shared" si="470"/>
        <v/>
      </c>
      <c r="AM1360" s="106" t="str">
        <f t="shared" si="471"/>
        <v/>
      </c>
      <c r="AN1360" s="106" t="str">
        <f t="shared" si="472"/>
        <v/>
      </c>
      <c r="AR1360" s="106" t="str">
        <f t="shared" si="473"/>
        <v/>
      </c>
      <c r="AS1360" s="106" t="str">
        <f t="shared" si="474"/>
        <v/>
      </c>
      <c r="AT1360" s="106" t="str">
        <f t="shared" si="475"/>
        <v/>
      </c>
      <c r="AU1360" s="106" t="str">
        <f t="shared" si="476"/>
        <v/>
      </c>
      <c r="AV1360" s="106" t="str">
        <f t="shared" si="477"/>
        <v/>
      </c>
    </row>
    <row r="1361" spans="4:48">
      <c r="D1361" s="159">
        <v>1354</v>
      </c>
      <c r="F1361" s="159" t="str">
        <f t="shared" si="478"/>
        <v/>
      </c>
      <c r="G1361" s="159" t="str">
        <f t="shared" si="478"/>
        <v/>
      </c>
      <c r="H1361" s="159" t="str">
        <f t="shared" si="478"/>
        <v/>
      </c>
      <c r="I1361" s="159" t="str">
        <f t="shared" si="478"/>
        <v/>
      </c>
      <c r="J1361" s="159" t="str">
        <f t="shared" si="478"/>
        <v/>
      </c>
      <c r="K1361" s="292"/>
      <c r="L1361" s="292"/>
      <c r="AC1361" s="300" t="str">
        <f t="shared" si="466"/>
        <v/>
      </c>
      <c r="AD1361" s="300" t="str">
        <f t="shared" si="464"/>
        <v/>
      </c>
      <c r="AE1361" s="300" t="str">
        <f t="shared" si="462"/>
        <v/>
      </c>
      <c r="AF1361" s="300" t="str">
        <f t="shared" si="463"/>
        <v/>
      </c>
      <c r="AI1361" s="63" t="str">
        <f t="shared" si="467"/>
        <v/>
      </c>
      <c r="AJ1361" s="106" t="str">
        <f t="shared" si="468"/>
        <v/>
      </c>
      <c r="AK1361" s="106" t="str">
        <f t="shared" si="469"/>
        <v/>
      </c>
      <c r="AL1361" s="106" t="str">
        <f t="shared" si="470"/>
        <v/>
      </c>
      <c r="AM1361" s="106" t="str">
        <f t="shared" si="471"/>
        <v/>
      </c>
      <c r="AN1361" s="106" t="str">
        <f t="shared" si="472"/>
        <v/>
      </c>
      <c r="AR1361" s="106" t="str">
        <f t="shared" si="473"/>
        <v/>
      </c>
      <c r="AS1361" s="106" t="str">
        <f t="shared" si="474"/>
        <v/>
      </c>
      <c r="AT1361" s="106" t="str">
        <f t="shared" si="475"/>
        <v/>
      </c>
      <c r="AU1361" s="106" t="str">
        <f t="shared" si="476"/>
        <v/>
      </c>
      <c r="AV1361" s="106" t="str">
        <f t="shared" si="477"/>
        <v/>
      </c>
    </row>
    <row r="1362" spans="4:48">
      <c r="D1362" s="159">
        <v>1355</v>
      </c>
      <c r="F1362" s="159" t="str">
        <f t="shared" si="478"/>
        <v/>
      </c>
      <c r="G1362" s="159" t="str">
        <f t="shared" si="478"/>
        <v/>
      </c>
      <c r="H1362" s="159" t="str">
        <f t="shared" si="478"/>
        <v/>
      </c>
      <c r="I1362" s="159" t="str">
        <f t="shared" si="478"/>
        <v/>
      </c>
      <c r="J1362" s="159" t="str">
        <f t="shared" si="478"/>
        <v/>
      </c>
      <c r="K1362" s="292"/>
      <c r="L1362" s="292"/>
      <c r="AC1362" s="300" t="str">
        <f t="shared" si="466"/>
        <v/>
      </c>
      <c r="AD1362" s="300" t="str">
        <f t="shared" si="464"/>
        <v/>
      </c>
      <c r="AE1362" s="300" t="str">
        <f t="shared" si="462"/>
        <v/>
      </c>
      <c r="AF1362" s="300" t="str">
        <f t="shared" si="463"/>
        <v/>
      </c>
      <c r="AI1362" s="63" t="str">
        <f t="shared" si="467"/>
        <v/>
      </c>
      <c r="AJ1362" s="106" t="str">
        <f t="shared" si="468"/>
        <v/>
      </c>
      <c r="AK1362" s="106" t="str">
        <f t="shared" si="469"/>
        <v/>
      </c>
      <c r="AL1362" s="106" t="str">
        <f t="shared" si="470"/>
        <v/>
      </c>
      <c r="AM1362" s="106" t="str">
        <f t="shared" si="471"/>
        <v/>
      </c>
      <c r="AN1362" s="106" t="str">
        <f t="shared" si="472"/>
        <v/>
      </c>
      <c r="AR1362" s="106" t="str">
        <f t="shared" si="473"/>
        <v/>
      </c>
      <c r="AS1362" s="106" t="str">
        <f t="shared" si="474"/>
        <v/>
      </c>
      <c r="AT1362" s="106" t="str">
        <f t="shared" si="475"/>
        <v/>
      </c>
      <c r="AU1362" s="106" t="str">
        <f t="shared" si="476"/>
        <v/>
      </c>
      <c r="AV1362" s="106" t="str">
        <f t="shared" si="477"/>
        <v/>
      </c>
    </row>
    <row r="1363" spans="4:48">
      <c r="D1363" s="159">
        <v>1356</v>
      </c>
      <c r="F1363" s="159" t="str">
        <f t="shared" si="478"/>
        <v/>
      </c>
      <c r="G1363" s="159" t="str">
        <f t="shared" si="478"/>
        <v/>
      </c>
      <c r="H1363" s="159" t="str">
        <f t="shared" si="478"/>
        <v/>
      </c>
      <c r="I1363" s="159" t="str">
        <f t="shared" si="478"/>
        <v/>
      </c>
      <c r="J1363" s="159" t="str">
        <f t="shared" si="478"/>
        <v/>
      </c>
      <c r="K1363" s="292"/>
      <c r="L1363" s="292"/>
      <c r="AC1363" s="300" t="str">
        <f t="shared" si="466"/>
        <v/>
      </c>
      <c r="AD1363" s="300" t="str">
        <f t="shared" si="464"/>
        <v/>
      </c>
      <c r="AE1363" s="300" t="str">
        <f t="shared" si="462"/>
        <v/>
      </c>
      <c r="AF1363" s="300" t="str">
        <f t="shared" si="463"/>
        <v/>
      </c>
      <c r="AI1363" s="63" t="str">
        <f t="shared" si="467"/>
        <v/>
      </c>
      <c r="AJ1363" s="106" t="str">
        <f t="shared" si="468"/>
        <v/>
      </c>
      <c r="AK1363" s="106" t="str">
        <f t="shared" si="469"/>
        <v/>
      </c>
      <c r="AL1363" s="106" t="str">
        <f t="shared" si="470"/>
        <v/>
      </c>
      <c r="AM1363" s="106" t="str">
        <f t="shared" si="471"/>
        <v/>
      </c>
      <c r="AN1363" s="106" t="str">
        <f t="shared" si="472"/>
        <v/>
      </c>
      <c r="AR1363" s="106" t="str">
        <f t="shared" si="473"/>
        <v/>
      </c>
      <c r="AS1363" s="106" t="str">
        <f t="shared" si="474"/>
        <v/>
      </c>
      <c r="AT1363" s="106" t="str">
        <f t="shared" si="475"/>
        <v/>
      </c>
      <c r="AU1363" s="106" t="str">
        <f t="shared" si="476"/>
        <v/>
      </c>
      <c r="AV1363" s="106" t="str">
        <f t="shared" si="477"/>
        <v/>
      </c>
    </row>
    <row r="1364" spans="4:48">
      <c r="D1364" s="159">
        <v>1357</v>
      </c>
      <c r="F1364" s="159" t="str">
        <f t="shared" si="478"/>
        <v/>
      </c>
      <c r="G1364" s="159" t="str">
        <f t="shared" si="478"/>
        <v/>
      </c>
      <c r="H1364" s="159" t="str">
        <f t="shared" si="478"/>
        <v/>
      </c>
      <c r="I1364" s="159" t="str">
        <f t="shared" si="478"/>
        <v/>
      </c>
      <c r="J1364" s="159" t="str">
        <f t="shared" si="478"/>
        <v/>
      </c>
      <c r="K1364" s="292"/>
      <c r="L1364" s="292"/>
      <c r="AC1364" s="300" t="str">
        <f t="shared" si="466"/>
        <v/>
      </c>
      <c r="AD1364" s="300" t="str">
        <f t="shared" si="464"/>
        <v/>
      </c>
      <c r="AE1364" s="300" t="str">
        <f t="shared" si="462"/>
        <v/>
      </c>
      <c r="AF1364" s="300" t="str">
        <f t="shared" si="463"/>
        <v/>
      </c>
      <c r="AI1364" s="63" t="str">
        <f t="shared" si="467"/>
        <v/>
      </c>
      <c r="AJ1364" s="106" t="str">
        <f t="shared" si="468"/>
        <v/>
      </c>
      <c r="AK1364" s="106" t="str">
        <f t="shared" si="469"/>
        <v/>
      </c>
      <c r="AL1364" s="106" t="str">
        <f t="shared" si="470"/>
        <v/>
      </c>
      <c r="AM1364" s="106" t="str">
        <f t="shared" si="471"/>
        <v/>
      </c>
      <c r="AN1364" s="106" t="str">
        <f t="shared" si="472"/>
        <v/>
      </c>
      <c r="AR1364" s="106" t="str">
        <f t="shared" si="473"/>
        <v/>
      </c>
      <c r="AS1364" s="106" t="str">
        <f t="shared" si="474"/>
        <v/>
      </c>
      <c r="AT1364" s="106" t="str">
        <f t="shared" si="475"/>
        <v/>
      </c>
      <c r="AU1364" s="106" t="str">
        <f t="shared" si="476"/>
        <v/>
      </c>
      <c r="AV1364" s="106" t="str">
        <f t="shared" si="477"/>
        <v/>
      </c>
    </row>
    <row r="1365" spans="4:48">
      <c r="D1365" s="159">
        <v>1358</v>
      </c>
      <c r="F1365" s="159" t="str">
        <f t="shared" si="478"/>
        <v/>
      </c>
      <c r="G1365" s="159" t="str">
        <f t="shared" si="478"/>
        <v/>
      </c>
      <c r="H1365" s="159" t="str">
        <f t="shared" si="478"/>
        <v/>
      </c>
      <c r="I1365" s="159" t="str">
        <f t="shared" si="478"/>
        <v/>
      </c>
      <c r="J1365" s="159" t="str">
        <f t="shared" si="478"/>
        <v/>
      </c>
      <c r="K1365" s="292"/>
      <c r="L1365" s="292"/>
      <c r="AC1365" s="300" t="str">
        <f t="shared" si="466"/>
        <v/>
      </c>
      <c r="AD1365" s="300" t="str">
        <f t="shared" si="464"/>
        <v/>
      </c>
      <c r="AE1365" s="300" t="str">
        <f t="shared" si="462"/>
        <v/>
      </c>
      <c r="AF1365" s="300" t="str">
        <f t="shared" si="463"/>
        <v/>
      </c>
      <c r="AI1365" s="63" t="str">
        <f t="shared" si="467"/>
        <v/>
      </c>
      <c r="AJ1365" s="106" t="str">
        <f t="shared" si="468"/>
        <v/>
      </c>
      <c r="AK1365" s="106" t="str">
        <f t="shared" si="469"/>
        <v/>
      </c>
      <c r="AL1365" s="106" t="str">
        <f t="shared" si="470"/>
        <v/>
      </c>
      <c r="AM1365" s="106" t="str">
        <f t="shared" si="471"/>
        <v/>
      </c>
      <c r="AN1365" s="106" t="str">
        <f t="shared" si="472"/>
        <v/>
      </c>
      <c r="AR1365" s="106" t="str">
        <f t="shared" si="473"/>
        <v/>
      </c>
      <c r="AS1365" s="106" t="str">
        <f t="shared" si="474"/>
        <v/>
      </c>
      <c r="AT1365" s="106" t="str">
        <f t="shared" si="475"/>
        <v/>
      </c>
      <c r="AU1365" s="106" t="str">
        <f t="shared" si="476"/>
        <v/>
      </c>
      <c r="AV1365" s="106" t="str">
        <f t="shared" si="477"/>
        <v/>
      </c>
    </row>
    <row r="1366" spans="4:48">
      <c r="D1366" s="159">
        <v>1359</v>
      </c>
      <c r="F1366" s="159" t="str">
        <f t="shared" si="478"/>
        <v/>
      </c>
      <c r="G1366" s="159" t="str">
        <f t="shared" si="478"/>
        <v/>
      </c>
      <c r="H1366" s="159" t="str">
        <f t="shared" si="478"/>
        <v/>
      </c>
      <c r="I1366" s="159" t="str">
        <f t="shared" si="478"/>
        <v/>
      </c>
      <c r="J1366" s="159" t="str">
        <f t="shared" si="478"/>
        <v/>
      </c>
      <c r="K1366" s="292"/>
      <c r="L1366" s="292"/>
      <c r="AC1366" s="300" t="str">
        <f t="shared" si="466"/>
        <v/>
      </c>
      <c r="AD1366" s="300" t="str">
        <f t="shared" si="464"/>
        <v/>
      </c>
      <c r="AE1366" s="300" t="str">
        <f t="shared" si="462"/>
        <v/>
      </c>
      <c r="AF1366" s="300" t="str">
        <f t="shared" si="463"/>
        <v/>
      </c>
      <c r="AI1366" s="63" t="str">
        <f t="shared" si="467"/>
        <v/>
      </c>
      <c r="AJ1366" s="106" t="str">
        <f t="shared" si="468"/>
        <v/>
      </c>
      <c r="AK1366" s="106" t="str">
        <f t="shared" si="469"/>
        <v/>
      </c>
      <c r="AL1366" s="106" t="str">
        <f t="shared" si="470"/>
        <v/>
      </c>
      <c r="AM1366" s="106" t="str">
        <f t="shared" si="471"/>
        <v/>
      </c>
      <c r="AN1366" s="106" t="str">
        <f t="shared" si="472"/>
        <v/>
      </c>
      <c r="AR1366" s="106" t="str">
        <f t="shared" si="473"/>
        <v/>
      </c>
      <c r="AS1366" s="106" t="str">
        <f t="shared" si="474"/>
        <v/>
      </c>
      <c r="AT1366" s="106" t="str">
        <f t="shared" si="475"/>
        <v/>
      </c>
      <c r="AU1366" s="106" t="str">
        <f t="shared" si="476"/>
        <v/>
      </c>
      <c r="AV1366" s="106" t="str">
        <f t="shared" si="477"/>
        <v/>
      </c>
    </row>
    <row r="1367" spans="4:48">
      <c r="D1367" s="159">
        <v>1360</v>
      </c>
      <c r="F1367" s="159" t="str">
        <f t="shared" si="478"/>
        <v/>
      </c>
      <c r="G1367" s="159" t="str">
        <f t="shared" si="478"/>
        <v/>
      </c>
      <c r="H1367" s="159" t="str">
        <f t="shared" si="478"/>
        <v/>
      </c>
      <c r="I1367" s="159" t="str">
        <f t="shared" si="478"/>
        <v/>
      </c>
      <c r="J1367" s="159" t="str">
        <f t="shared" si="478"/>
        <v/>
      </c>
      <c r="K1367" s="292"/>
      <c r="L1367" s="292"/>
      <c r="AC1367" s="300" t="str">
        <f t="shared" si="466"/>
        <v/>
      </c>
      <c r="AD1367" s="300" t="str">
        <f t="shared" si="464"/>
        <v/>
      </c>
      <c r="AE1367" s="300" t="str">
        <f t="shared" si="462"/>
        <v/>
      </c>
      <c r="AF1367" s="300" t="str">
        <f t="shared" si="463"/>
        <v/>
      </c>
      <c r="AI1367" s="63" t="str">
        <f t="shared" si="467"/>
        <v/>
      </c>
      <c r="AJ1367" s="106" t="str">
        <f t="shared" si="468"/>
        <v/>
      </c>
      <c r="AK1367" s="106" t="str">
        <f t="shared" si="469"/>
        <v/>
      </c>
      <c r="AL1367" s="106" t="str">
        <f t="shared" si="470"/>
        <v/>
      </c>
      <c r="AM1367" s="106" t="str">
        <f t="shared" si="471"/>
        <v/>
      </c>
      <c r="AN1367" s="106" t="str">
        <f t="shared" si="472"/>
        <v/>
      </c>
      <c r="AR1367" s="106" t="str">
        <f t="shared" si="473"/>
        <v/>
      </c>
      <c r="AS1367" s="106" t="str">
        <f t="shared" si="474"/>
        <v/>
      </c>
      <c r="AT1367" s="106" t="str">
        <f t="shared" si="475"/>
        <v/>
      </c>
      <c r="AU1367" s="106" t="str">
        <f t="shared" si="476"/>
        <v/>
      </c>
      <c r="AV1367" s="106" t="str">
        <f t="shared" si="477"/>
        <v/>
      </c>
    </row>
    <row r="1368" spans="4:48">
      <c r="D1368" s="159">
        <v>1361</v>
      </c>
      <c r="F1368" s="159" t="str">
        <f t="shared" ref="F1368:J1377" si="479">IF($C$5=0,IF($D1368&gt;$A$5,"",INDIRECT(CONCATENATE("B",RANDBETWEEN(11,$D$5)))),IF($D1368&gt;$A$5,"",$C$3*INDIRECT(CONCATENATE("B",RANDBETWEEN(11,$D$5)))))</f>
        <v/>
      </c>
      <c r="G1368" s="159" t="str">
        <f t="shared" si="479"/>
        <v/>
      </c>
      <c r="H1368" s="159" t="str">
        <f t="shared" si="479"/>
        <v/>
      </c>
      <c r="I1368" s="159" t="str">
        <f t="shared" si="479"/>
        <v/>
      </c>
      <c r="J1368" s="159" t="str">
        <f t="shared" si="479"/>
        <v/>
      </c>
      <c r="K1368" s="292"/>
      <c r="L1368" s="292"/>
      <c r="AC1368" s="300" t="str">
        <f t="shared" si="466"/>
        <v/>
      </c>
      <c r="AD1368" s="300" t="str">
        <f t="shared" si="464"/>
        <v/>
      </c>
      <c r="AE1368" s="300" t="str">
        <f t="shared" si="462"/>
        <v/>
      </c>
      <c r="AF1368" s="300" t="str">
        <f t="shared" si="463"/>
        <v/>
      </c>
      <c r="AI1368" s="63" t="str">
        <f t="shared" si="467"/>
        <v/>
      </c>
      <c r="AJ1368" s="106" t="str">
        <f t="shared" si="468"/>
        <v/>
      </c>
      <c r="AK1368" s="106" t="str">
        <f t="shared" si="469"/>
        <v/>
      </c>
      <c r="AL1368" s="106" t="str">
        <f t="shared" si="470"/>
        <v/>
      </c>
      <c r="AM1368" s="106" t="str">
        <f t="shared" si="471"/>
        <v/>
      </c>
      <c r="AN1368" s="106" t="str">
        <f t="shared" si="472"/>
        <v/>
      </c>
      <c r="AR1368" s="106" t="str">
        <f t="shared" si="473"/>
        <v/>
      </c>
      <c r="AS1368" s="106" t="str">
        <f t="shared" si="474"/>
        <v/>
      </c>
      <c r="AT1368" s="106" t="str">
        <f t="shared" si="475"/>
        <v/>
      </c>
      <c r="AU1368" s="106" t="str">
        <f t="shared" si="476"/>
        <v/>
      </c>
      <c r="AV1368" s="106" t="str">
        <f t="shared" si="477"/>
        <v/>
      </c>
    </row>
    <row r="1369" spans="4:48">
      <c r="D1369" s="159">
        <v>1362</v>
      </c>
      <c r="F1369" s="159" t="str">
        <f t="shared" si="479"/>
        <v/>
      </c>
      <c r="G1369" s="159" t="str">
        <f t="shared" si="479"/>
        <v/>
      </c>
      <c r="H1369" s="159" t="str">
        <f t="shared" si="479"/>
        <v/>
      </c>
      <c r="I1369" s="159" t="str">
        <f t="shared" si="479"/>
        <v/>
      </c>
      <c r="J1369" s="159" t="str">
        <f t="shared" si="479"/>
        <v/>
      </c>
      <c r="K1369" s="292"/>
      <c r="L1369" s="292"/>
      <c r="AC1369" s="300" t="str">
        <f t="shared" si="466"/>
        <v/>
      </c>
      <c r="AD1369" s="300" t="str">
        <f t="shared" si="464"/>
        <v/>
      </c>
      <c r="AE1369" s="300" t="str">
        <f t="shared" si="462"/>
        <v/>
      </c>
      <c r="AF1369" s="300" t="str">
        <f t="shared" si="463"/>
        <v/>
      </c>
      <c r="AI1369" s="63" t="str">
        <f t="shared" si="467"/>
        <v/>
      </c>
      <c r="AJ1369" s="106" t="str">
        <f t="shared" si="468"/>
        <v/>
      </c>
      <c r="AK1369" s="106" t="str">
        <f t="shared" si="469"/>
        <v/>
      </c>
      <c r="AL1369" s="106" t="str">
        <f t="shared" si="470"/>
        <v/>
      </c>
      <c r="AM1369" s="106" t="str">
        <f t="shared" si="471"/>
        <v/>
      </c>
      <c r="AN1369" s="106" t="str">
        <f t="shared" si="472"/>
        <v/>
      </c>
      <c r="AR1369" s="106" t="str">
        <f t="shared" si="473"/>
        <v/>
      </c>
      <c r="AS1369" s="106" t="str">
        <f t="shared" si="474"/>
        <v/>
      </c>
      <c r="AT1369" s="106" t="str">
        <f t="shared" si="475"/>
        <v/>
      </c>
      <c r="AU1369" s="106" t="str">
        <f t="shared" si="476"/>
        <v/>
      </c>
      <c r="AV1369" s="106" t="str">
        <f t="shared" si="477"/>
        <v/>
      </c>
    </row>
    <row r="1370" spans="4:48">
      <c r="D1370" s="159">
        <v>1363</v>
      </c>
      <c r="F1370" s="159" t="str">
        <f t="shared" si="479"/>
        <v/>
      </c>
      <c r="G1370" s="159" t="str">
        <f t="shared" si="479"/>
        <v/>
      </c>
      <c r="H1370" s="159" t="str">
        <f t="shared" si="479"/>
        <v/>
      </c>
      <c r="I1370" s="159" t="str">
        <f t="shared" si="479"/>
        <v/>
      </c>
      <c r="J1370" s="159" t="str">
        <f t="shared" si="479"/>
        <v/>
      </c>
      <c r="K1370" s="292"/>
      <c r="L1370" s="292"/>
      <c r="AC1370" s="300" t="str">
        <f t="shared" si="466"/>
        <v/>
      </c>
      <c r="AD1370" s="300" t="str">
        <f t="shared" si="464"/>
        <v/>
      </c>
      <c r="AE1370" s="300" t="str">
        <f t="shared" si="462"/>
        <v/>
      </c>
      <c r="AF1370" s="300" t="str">
        <f t="shared" si="463"/>
        <v/>
      </c>
      <c r="AI1370" s="63" t="str">
        <f t="shared" si="467"/>
        <v/>
      </c>
      <c r="AJ1370" s="106" t="str">
        <f t="shared" si="468"/>
        <v/>
      </c>
      <c r="AK1370" s="106" t="str">
        <f t="shared" si="469"/>
        <v/>
      </c>
      <c r="AL1370" s="106" t="str">
        <f t="shared" si="470"/>
        <v/>
      </c>
      <c r="AM1370" s="106" t="str">
        <f t="shared" si="471"/>
        <v/>
      </c>
      <c r="AN1370" s="106" t="str">
        <f t="shared" si="472"/>
        <v/>
      </c>
      <c r="AR1370" s="106" t="str">
        <f t="shared" si="473"/>
        <v/>
      </c>
      <c r="AS1370" s="106" t="str">
        <f t="shared" si="474"/>
        <v/>
      </c>
      <c r="AT1370" s="106" t="str">
        <f t="shared" si="475"/>
        <v/>
      </c>
      <c r="AU1370" s="106" t="str">
        <f t="shared" si="476"/>
        <v/>
      </c>
      <c r="AV1370" s="106" t="str">
        <f t="shared" si="477"/>
        <v/>
      </c>
    </row>
    <row r="1371" spans="4:48">
      <c r="D1371" s="159">
        <v>1364</v>
      </c>
      <c r="F1371" s="159" t="str">
        <f t="shared" si="479"/>
        <v/>
      </c>
      <c r="G1371" s="159" t="str">
        <f t="shared" si="479"/>
        <v/>
      </c>
      <c r="H1371" s="159" t="str">
        <f t="shared" si="479"/>
        <v/>
      </c>
      <c r="I1371" s="159" t="str">
        <f t="shared" si="479"/>
        <v/>
      </c>
      <c r="J1371" s="159" t="str">
        <f t="shared" si="479"/>
        <v/>
      </c>
      <c r="K1371" s="292"/>
      <c r="L1371" s="292"/>
      <c r="AC1371" s="300" t="str">
        <f t="shared" si="466"/>
        <v/>
      </c>
      <c r="AD1371" s="300" t="str">
        <f t="shared" si="464"/>
        <v/>
      </c>
      <c r="AE1371" s="300" t="str">
        <f t="shared" si="462"/>
        <v/>
      </c>
      <c r="AF1371" s="300" t="str">
        <f t="shared" si="463"/>
        <v/>
      </c>
      <c r="AI1371" s="63" t="str">
        <f t="shared" si="467"/>
        <v/>
      </c>
      <c r="AJ1371" s="106" t="str">
        <f t="shared" si="468"/>
        <v/>
      </c>
      <c r="AK1371" s="106" t="str">
        <f t="shared" si="469"/>
        <v/>
      </c>
      <c r="AL1371" s="106" t="str">
        <f t="shared" si="470"/>
        <v/>
      </c>
      <c r="AM1371" s="106" t="str">
        <f t="shared" si="471"/>
        <v/>
      </c>
      <c r="AN1371" s="106" t="str">
        <f t="shared" si="472"/>
        <v/>
      </c>
      <c r="AR1371" s="106" t="str">
        <f t="shared" si="473"/>
        <v/>
      </c>
      <c r="AS1371" s="106" t="str">
        <f t="shared" si="474"/>
        <v/>
      </c>
      <c r="AT1371" s="106" t="str">
        <f t="shared" si="475"/>
        <v/>
      </c>
      <c r="AU1371" s="106" t="str">
        <f t="shared" si="476"/>
        <v/>
      </c>
      <c r="AV1371" s="106" t="str">
        <f t="shared" si="477"/>
        <v/>
      </c>
    </row>
    <row r="1372" spans="4:48">
      <c r="D1372" s="159">
        <v>1365</v>
      </c>
      <c r="F1372" s="159" t="str">
        <f t="shared" si="479"/>
        <v/>
      </c>
      <c r="G1372" s="159" t="str">
        <f t="shared" si="479"/>
        <v/>
      </c>
      <c r="H1372" s="159" t="str">
        <f t="shared" si="479"/>
        <v/>
      </c>
      <c r="I1372" s="159" t="str">
        <f t="shared" si="479"/>
        <v/>
      </c>
      <c r="J1372" s="159" t="str">
        <f t="shared" si="479"/>
        <v/>
      </c>
      <c r="K1372" s="292"/>
      <c r="L1372" s="292"/>
      <c r="AC1372" s="300" t="str">
        <f t="shared" si="466"/>
        <v/>
      </c>
      <c r="AD1372" s="300" t="str">
        <f t="shared" si="464"/>
        <v/>
      </c>
      <c r="AE1372" s="300" t="str">
        <f t="shared" si="462"/>
        <v/>
      </c>
      <c r="AF1372" s="300" t="str">
        <f t="shared" si="463"/>
        <v/>
      </c>
      <c r="AI1372" s="63" t="str">
        <f t="shared" si="467"/>
        <v/>
      </c>
      <c r="AJ1372" s="106" t="str">
        <f t="shared" si="468"/>
        <v/>
      </c>
      <c r="AK1372" s="106" t="str">
        <f t="shared" si="469"/>
        <v/>
      </c>
      <c r="AL1372" s="106" t="str">
        <f t="shared" si="470"/>
        <v/>
      </c>
      <c r="AM1372" s="106" t="str">
        <f t="shared" si="471"/>
        <v/>
      </c>
      <c r="AN1372" s="106" t="str">
        <f t="shared" si="472"/>
        <v/>
      </c>
      <c r="AR1372" s="106" t="str">
        <f t="shared" si="473"/>
        <v/>
      </c>
      <c r="AS1372" s="106" t="str">
        <f t="shared" si="474"/>
        <v/>
      </c>
      <c r="AT1372" s="106" t="str">
        <f t="shared" si="475"/>
        <v/>
      </c>
      <c r="AU1372" s="106" t="str">
        <f t="shared" si="476"/>
        <v/>
      </c>
      <c r="AV1372" s="106" t="str">
        <f t="shared" si="477"/>
        <v/>
      </c>
    </row>
    <row r="1373" spans="4:48">
      <c r="D1373" s="159">
        <v>1366</v>
      </c>
      <c r="F1373" s="159" t="str">
        <f t="shared" si="479"/>
        <v/>
      </c>
      <c r="G1373" s="159" t="str">
        <f t="shared" si="479"/>
        <v/>
      </c>
      <c r="H1373" s="159" t="str">
        <f t="shared" si="479"/>
        <v/>
      </c>
      <c r="I1373" s="159" t="str">
        <f t="shared" si="479"/>
        <v/>
      </c>
      <c r="J1373" s="159" t="str">
        <f t="shared" si="479"/>
        <v/>
      </c>
      <c r="K1373" s="292"/>
      <c r="L1373" s="292"/>
      <c r="AC1373" s="300" t="str">
        <f t="shared" si="466"/>
        <v/>
      </c>
      <c r="AD1373" s="300" t="str">
        <f t="shared" si="464"/>
        <v/>
      </c>
      <c r="AE1373" s="300" t="str">
        <f t="shared" si="462"/>
        <v/>
      </c>
      <c r="AF1373" s="300" t="str">
        <f t="shared" si="463"/>
        <v/>
      </c>
      <c r="AI1373" s="63" t="str">
        <f t="shared" si="467"/>
        <v/>
      </c>
      <c r="AJ1373" s="106" t="str">
        <f t="shared" si="468"/>
        <v/>
      </c>
      <c r="AK1373" s="106" t="str">
        <f t="shared" si="469"/>
        <v/>
      </c>
      <c r="AL1373" s="106" t="str">
        <f t="shared" si="470"/>
        <v/>
      </c>
      <c r="AM1373" s="106" t="str">
        <f t="shared" si="471"/>
        <v/>
      </c>
      <c r="AN1373" s="106" t="str">
        <f t="shared" si="472"/>
        <v/>
      </c>
      <c r="AR1373" s="106" t="str">
        <f t="shared" si="473"/>
        <v/>
      </c>
      <c r="AS1373" s="106" t="str">
        <f t="shared" si="474"/>
        <v/>
      </c>
      <c r="AT1373" s="106" t="str">
        <f t="shared" si="475"/>
        <v/>
      </c>
      <c r="AU1373" s="106" t="str">
        <f t="shared" si="476"/>
        <v/>
      </c>
      <c r="AV1373" s="106" t="str">
        <f t="shared" si="477"/>
        <v/>
      </c>
    </row>
    <row r="1374" spans="4:48">
      <c r="D1374" s="159">
        <v>1367</v>
      </c>
      <c r="F1374" s="159" t="str">
        <f t="shared" si="479"/>
        <v/>
      </c>
      <c r="G1374" s="159" t="str">
        <f t="shared" si="479"/>
        <v/>
      </c>
      <c r="H1374" s="159" t="str">
        <f t="shared" si="479"/>
        <v/>
      </c>
      <c r="I1374" s="159" t="str">
        <f t="shared" si="479"/>
        <v/>
      </c>
      <c r="J1374" s="159" t="str">
        <f t="shared" si="479"/>
        <v/>
      </c>
      <c r="K1374" s="292"/>
      <c r="L1374" s="292"/>
      <c r="AC1374" s="300" t="str">
        <f t="shared" si="466"/>
        <v/>
      </c>
      <c r="AD1374" s="300" t="str">
        <f t="shared" si="464"/>
        <v/>
      </c>
      <c r="AE1374" s="300" t="str">
        <f t="shared" si="462"/>
        <v/>
      </c>
      <c r="AF1374" s="300" t="str">
        <f t="shared" si="463"/>
        <v/>
      </c>
      <c r="AI1374" s="63" t="str">
        <f t="shared" si="467"/>
        <v/>
      </c>
      <c r="AJ1374" s="106" t="str">
        <f t="shared" si="468"/>
        <v/>
      </c>
      <c r="AK1374" s="106" t="str">
        <f t="shared" si="469"/>
        <v/>
      </c>
      <c r="AL1374" s="106" t="str">
        <f t="shared" si="470"/>
        <v/>
      </c>
      <c r="AM1374" s="106" t="str">
        <f t="shared" si="471"/>
        <v/>
      </c>
      <c r="AN1374" s="106" t="str">
        <f t="shared" si="472"/>
        <v/>
      </c>
      <c r="AR1374" s="106" t="str">
        <f t="shared" si="473"/>
        <v/>
      </c>
      <c r="AS1374" s="106" t="str">
        <f t="shared" si="474"/>
        <v/>
      </c>
      <c r="AT1374" s="106" t="str">
        <f t="shared" si="475"/>
        <v/>
      </c>
      <c r="AU1374" s="106" t="str">
        <f t="shared" si="476"/>
        <v/>
      </c>
      <c r="AV1374" s="106" t="str">
        <f t="shared" si="477"/>
        <v/>
      </c>
    </row>
    <row r="1375" spans="4:48">
      <c r="D1375" s="159">
        <v>1368</v>
      </c>
      <c r="F1375" s="159" t="str">
        <f t="shared" si="479"/>
        <v/>
      </c>
      <c r="G1375" s="159" t="str">
        <f t="shared" si="479"/>
        <v/>
      </c>
      <c r="H1375" s="159" t="str">
        <f t="shared" si="479"/>
        <v/>
      </c>
      <c r="I1375" s="159" t="str">
        <f t="shared" si="479"/>
        <v/>
      </c>
      <c r="J1375" s="159" t="str">
        <f t="shared" si="479"/>
        <v/>
      </c>
      <c r="K1375" s="292"/>
      <c r="L1375" s="292"/>
      <c r="AC1375" s="300" t="str">
        <f t="shared" si="466"/>
        <v/>
      </c>
      <c r="AD1375" s="300" t="str">
        <f t="shared" si="464"/>
        <v/>
      </c>
      <c r="AE1375" s="300" t="str">
        <f t="shared" si="462"/>
        <v/>
      </c>
      <c r="AF1375" s="300" t="str">
        <f t="shared" si="463"/>
        <v/>
      </c>
      <c r="AI1375" s="63" t="str">
        <f t="shared" si="467"/>
        <v/>
      </c>
      <c r="AJ1375" s="106" t="str">
        <f t="shared" si="468"/>
        <v/>
      </c>
      <c r="AK1375" s="106" t="str">
        <f t="shared" si="469"/>
        <v/>
      </c>
      <c r="AL1375" s="106" t="str">
        <f t="shared" si="470"/>
        <v/>
      </c>
      <c r="AM1375" s="106" t="str">
        <f t="shared" si="471"/>
        <v/>
      </c>
      <c r="AN1375" s="106" t="str">
        <f t="shared" si="472"/>
        <v/>
      </c>
      <c r="AR1375" s="106" t="str">
        <f t="shared" si="473"/>
        <v/>
      </c>
      <c r="AS1375" s="106" t="str">
        <f t="shared" si="474"/>
        <v/>
      </c>
      <c r="AT1375" s="106" t="str">
        <f t="shared" si="475"/>
        <v/>
      </c>
      <c r="AU1375" s="106" t="str">
        <f t="shared" si="476"/>
        <v/>
      </c>
      <c r="AV1375" s="106" t="str">
        <f t="shared" si="477"/>
        <v/>
      </c>
    </row>
    <row r="1376" spans="4:48">
      <c r="D1376" s="159">
        <v>1369</v>
      </c>
      <c r="F1376" s="159" t="str">
        <f t="shared" si="479"/>
        <v/>
      </c>
      <c r="G1376" s="159" t="str">
        <f t="shared" si="479"/>
        <v/>
      </c>
      <c r="H1376" s="159" t="str">
        <f t="shared" si="479"/>
        <v/>
      </c>
      <c r="I1376" s="159" t="str">
        <f t="shared" si="479"/>
        <v/>
      </c>
      <c r="J1376" s="159" t="str">
        <f t="shared" si="479"/>
        <v/>
      </c>
      <c r="K1376" s="292"/>
      <c r="L1376" s="292"/>
      <c r="AC1376" s="300" t="str">
        <f t="shared" si="466"/>
        <v/>
      </c>
      <c r="AD1376" s="300" t="str">
        <f t="shared" si="464"/>
        <v/>
      </c>
      <c r="AE1376" s="300" t="str">
        <f t="shared" si="462"/>
        <v/>
      </c>
      <c r="AF1376" s="300" t="str">
        <f t="shared" si="463"/>
        <v/>
      </c>
      <c r="AI1376" s="63" t="str">
        <f t="shared" si="467"/>
        <v/>
      </c>
      <c r="AJ1376" s="106" t="str">
        <f t="shared" si="468"/>
        <v/>
      </c>
      <c r="AK1376" s="106" t="str">
        <f t="shared" si="469"/>
        <v/>
      </c>
      <c r="AL1376" s="106" t="str">
        <f t="shared" si="470"/>
        <v/>
      </c>
      <c r="AM1376" s="106" t="str">
        <f t="shared" si="471"/>
        <v/>
      </c>
      <c r="AN1376" s="106" t="str">
        <f t="shared" si="472"/>
        <v/>
      </c>
      <c r="AR1376" s="106" t="str">
        <f t="shared" si="473"/>
        <v/>
      </c>
      <c r="AS1376" s="106" t="str">
        <f t="shared" si="474"/>
        <v/>
      </c>
      <c r="AT1376" s="106" t="str">
        <f t="shared" si="475"/>
        <v/>
      </c>
      <c r="AU1376" s="106" t="str">
        <f t="shared" si="476"/>
        <v/>
      </c>
      <c r="AV1376" s="106" t="str">
        <f t="shared" si="477"/>
        <v/>
      </c>
    </row>
    <row r="1377" spans="4:48">
      <c r="D1377" s="159">
        <v>1370</v>
      </c>
      <c r="F1377" s="159" t="str">
        <f t="shared" si="479"/>
        <v/>
      </c>
      <c r="G1377" s="159" t="str">
        <f t="shared" si="479"/>
        <v/>
      </c>
      <c r="H1377" s="159" t="str">
        <f t="shared" si="479"/>
        <v/>
      </c>
      <c r="I1377" s="159" t="str">
        <f t="shared" si="479"/>
        <v/>
      </c>
      <c r="J1377" s="159" t="str">
        <f t="shared" si="479"/>
        <v/>
      </c>
      <c r="K1377" s="292"/>
      <c r="L1377" s="292"/>
      <c r="AC1377" s="300" t="str">
        <f t="shared" si="466"/>
        <v/>
      </c>
      <c r="AD1377" s="300" t="str">
        <f t="shared" si="464"/>
        <v/>
      </c>
      <c r="AE1377" s="300" t="str">
        <f t="shared" si="462"/>
        <v/>
      </c>
      <c r="AF1377" s="300" t="str">
        <f t="shared" si="463"/>
        <v/>
      </c>
      <c r="AI1377" s="63" t="str">
        <f t="shared" si="467"/>
        <v/>
      </c>
      <c r="AJ1377" s="106" t="str">
        <f t="shared" si="468"/>
        <v/>
      </c>
      <c r="AK1377" s="106" t="str">
        <f t="shared" si="469"/>
        <v/>
      </c>
      <c r="AL1377" s="106" t="str">
        <f t="shared" si="470"/>
        <v/>
      </c>
      <c r="AM1377" s="106" t="str">
        <f t="shared" si="471"/>
        <v/>
      </c>
      <c r="AN1377" s="106" t="str">
        <f t="shared" si="472"/>
        <v/>
      </c>
      <c r="AR1377" s="106" t="str">
        <f t="shared" si="473"/>
        <v/>
      </c>
      <c r="AS1377" s="106" t="str">
        <f t="shared" si="474"/>
        <v/>
      </c>
      <c r="AT1377" s="106" t="str">
        <f t="shared" si="475"/>
        <v/>
      </c>
      <c r="AU1377" s="106" t="str">
        <f t="shared" si="476"/>
        <v/>
      </c>
      <c r="AV1377" s="106" t="str">
        <f t="shared" si="477"/>
        <v/>
      </c>
    </row>
    <row r="1378" spans="4:48">
      <c r="D1378" s="159">
        <v>1371</v>
      </c>
      <c r="F1378" s="159" t="str">
        <f t="shared" ref="F1378:J1387" si="480">IF($C$5=0,IF($D1378&gt;$A$5,"",INDIRECT(CONCATENATE("B",RANDBETWEEN(11,$D$5)))),IF($D1378&gt;$A$5,"",$C$3*INDIRECT(CONCATENATE("B",RANDBETWEEN(11,$D$5)))))</f>
        <v/>
      </c>
      <c r="G1378" s="159" t="str">
        <f t="shared" si="480"/>
        <v/>
      </c>
      <c r="H1378" s="159" t="str">
        <f t="shared" si="480"/>
        <v/>
      </c>
      <c r="I1378" s="159" t="str">
        <f t="shared" si="480"/>
        <v/>
      </c>
      <c r="J1378" s="159" t="str">
        <f t="shared" si="480"/>
        <v/>
      </c>
      <c r="K1378" s="292"/>
      <c r="L1378" s="292"/>
      <c r="AC1378" s="300" t="str">
        <f t="shared" si="466"/>
        <v/>
      </c>
      <c r="AD1378" s="300" t="str">
        <f t="shared" si="464"/>
        <v/>
      </c>
      <c r="AE1378" s="300" t="str">
        <f t="shared" si="462"/>
        <v/>
      </c>
      <c r="AF1378" s="300" t="str">
        <f t="shared" si="463"/>
        <v/>
      </c>
      <c r="AI1378" s="63" t="str">
        <f t="shared" si="467"/>
        <v/>
      </c>
      <c r="AJ1378" s="106" t="str">
        <f t="shared" si="468"/>
        <v/>
      </c>
      <c r="AK1378" s="106" t="str">
        <f t="shared" si="469"/>
        <v/>
      </c>
      <c r="AL1378" s="106" t="str">
        <f t="shared" si="470"/>
        <v/>
      </c>
      <c r="AM1378" s="106" t="str">
        <f t="shared" si="471"/>
        <v/>
      </c>
      <c r="AN1378" s="106" t="str">
        <f t="shared" si="472"/>
        <v/>
      </c>
      <c r="AR1378" s="106" t="str">
        <f t="shared" si="473"/>
        <v/>
      </c>
      <c r="AS1378" s="106" t="str">
        <f t="shared" si="474"/>
        <v/>
      </c>
      <c r="AT1378" s="106" t="str">
        <f t="shared" si="475"/>
        <v/>
      </c>
      <c r="AU1378" s="106" t="str">
        <f t="shared" si="476"/>
        <v/>
      </c>
      <c r="AV1378" s="106" t="str">
        <f t="shared" si="477"/>
        <v/>
      </c>
    </row>
    <row r="1379" spans="4:48">
      <c r="D1379" s="159">
        <v>1372</v>
      </c>
      <c r="F1379" s="159" t="str">
        <f t="shared" si="480"/>
        <v/>
      </c>
      <c r="G1379" s="159" t="str">
        <f t="shared" si="480"/>
        <v/>
      </c>
      <c r="H1379" s="159" t="str">
        <f t="shared" si="480"/>
        <v/>
      </c>
      <c r="I1379" s="159" t="str">
        <f t="shared" si="480"/>
        <v/>
      </c>
      <c r="J1379" s="159" t="str">
        <f t="shared" si="480"/>
        <v/>
      </c>
      <c r="K1379" s="292"/>
      <c r="L1379" s="292"/>
      <c r="AC1379" s="300" t="str">
        <f t="shared" si="466"/>
        <v/>
      </c>
      <c r="AD1379" s="300" t="str">
        <f t="shared" si="464"/>
        <v/>
      </c>
      <c r="AE1379" s="300" t="str">
        <f t="shared" si="462"/>
        <v/>
      </c>
      <c r="AF1379" s="300" t="str">
        <f t="shared" si="463"/>
        <v/>
      </c>
      <c r="AI1379" s="63" t="str">
        <f t="shared" si="467"/>
        <v/>
      </c>
      <c r="AJ1379" s="106" t="str">
        <f t="shared" si="468"/>
        <v/>
      </c>
      <c r="AK1379" s="106" t="str">
        <f t="shared" si="469"/>
        <v/>
      </c>
      <c r="AL1379" s="106" t="str">
        <f t="shared" si="470"/>
        <v/>
      </c>
      <c r="AM1379" s="106" t="str">
        <f t="shared" si="471"/>
        <v/>
      </c>
      <c r="AN1379" s="106" t="str">
        <f t="shared" si="472"/>
        <v/>
      </c>
      <c r="AR1379" s="106" t="str">
        <f t="shared" si="473"/>
        <v/>
      </c>
      <c r="AS1379" s="106" t="str">
        <f t="shared" si="474"/>
        <v/>
      </c>
      <c r="AT1379" s="106" t="str">
        <f t="shared" si="475"/>
        <v/>
      </c>
      <c r="AU1379" s="106" t="str">
        <f t="shared" si="476"/>
        <v/>
      </c>
      <c r="AV1379" s="106" t="str">
        <f t="shared" si="477"/>
        <v/>
      </c>
    </row>
    <row r="1380" spans="4:48">
      <c r="D1380" s="159">
        <v>1373</v>
      </c>
      <c r="F1380" s="159" t="str">
        <f t="shared" si="480"/>
        <v/>
      </c>
      <c r="G1380" s="159" t="str">
        <f t="shared" si="480"/>
        <v/>
      </c>
      <c r="H1380" s="159" t="str">
        <f t="shared" si="480"/>
        <v/>
      </c>
      <c r="I1380" s="159" t="str">
        <f t="shared" si="480"/>
        <v/>
      </c>
      <c r="J1380" s="159" t="str">
        <f t="shared" si="480"/>
        <v/>
      </c>
      <c r="K1380" s="292"/>
      <c r="L1380" s="292"/>
      <c r="AC1380" s="300" t="str">
        <f t="shared" si="466"/>
        <v/>
      </c>
      <c r="AD1380" s="300" t="str">
        <f t="shared" si="464"/>
        <v/>
      </c>
      <c r="AE1380" s="300" t="str">
        <f t="shared" si="462"/>
        <v/>
      </c>
      <c r="AF1380" s="300" t="str">
        <f t="shared" si="463"/>
        <v/>
      </c>
      <c r="AI1380" s="63" t="str">
        <f t="shared" si="467"/>
        <v/>
      </c>
      <c r="AJ1380" s="106" t="str">
        <f t="shared" si="468"/>
        <v/>
      </c>
      <c r="AK1380" s="106" t="str">
        <f t="shared" si="469"/>
        <v/>
      </c>
      <c r="AL1380" s="106" t="str">
        <f t="shared" si="470"/>
        <v/>
      </c>
      <c r="AM1380" s="106" t="str">
        <f t="shared" si="471"/>
        <v/>
      </c>
      <c r="AN1380" s="106" t="str">
        <f t="shared" si="472"/>
        <v/>
      </c>
      <c r="AR1380" s="106" t="str">
        <f t="shared" si="473"/>
        <v/>
      </c>
      <c r="AS1380" s="106" t="str">
        <f t="shared" si="474"/>
        <v/>
      </c>
      <c r="AT1380" s="106" t="str">
        <f t="shared" si="475"/>
        <v/>
      </c>
      <c r="AU1380" s="106" t="str">
        <f t="shared" si="476"/>
        <v/>
      </c>
      <c r="AV1380" s="106" t="str">
        <f t="shared" si="477"/>
        <v/>
      </c>
    </row>
    <row r="1381" spans="4:48">
      <c r="D1381" s="159">
        <v>1374</v>
      </c>
      <c r="F1381" s="159" t="str">
        <f t="shared" si="480"/>
        <v/>
      </c>
      <c r="G1381" s="159" t="str">
        <f t="shared" si="480"/>
        <v/>
      </c>
      <c r="H1381" s="159" t="str">
        <f t="shared" si="480"/>
        <v/>
      </c>
      <c r="I1381" s="159" t="str">
        <f t="shared" si="480"/>
        <v/>
      </c>
      <c r="J1381" s="159" t="str">
        <f t="shared" si="480"/>
        <v/>
      </c>
      <c r="K1381" s="292"/>
      <c r="L1381" s="292"/>
      <c r="AC1381" s="300" t="str">
        <f t="shared" si="466"/>
        <v/>
      </c>
      <c r="AD1381" s="300" t="str">
        <f t="shared" si="464"/>
        <v/>
      </c>
      <c r="AE1381" s="300" t="str">
        <f t="shared" si="462"/>
        <v/>
      </c>
      <c r="AF1381" s="300" t="str">
        <f t="shared" si="463"/>
        <v/>
      </c>
      <c r="AI1381" s="63" t="str">
        <f t="shared" si="467"/>
        <v/>
      </c>
      <c r="AJ1381" s="106" t="str">
        <f t="shared" si="468"/>
        <v/>
      </c>
      <c r="AK1381" s="106" t="str">
        <f t="shared" si="469"/>
        <v/>
      </c>
      <c r="AL1381" s="106" t="str">
        <f t="shared" si="470"/>
        <v/>
      </c>
      <c r="AM1381" s="106" t="str">
        <f t="shared" si="471"/>
        <v/>
      </c>
      <c r="AN1381" s="106" t="str">
        <f t="shared" si="472"/>
        <v/>
      </c>
      <c r="AR1381" s="106" t="str">
        <f t="shared" si="473"/>
        <v/>
      </c>
      <c r="AS1381" s="106" t="str">
        <f t="shared" si="474"/>
        <v/>
      </c>
      <c r="AT1381" s="106" t="str">
        <f t="shared" si="475"/>
        <v/>
      </c>
      <c r="AU1381" s="106" t="str">
        <f t="shared" si="476"/>
        <v/>
      </c>
      <c r="AV1381" s="106" t="str">
        <f t="shared" si="477"/>
        <v/>
      </c>
    </row>
    <row r="1382" spans="4:48">
      <c r="D1382" s="159">
        <v>1375</v>
      </c>
      <c r="F1382" s="159" t="str">
        <f t="shared" si="480"/>
        <v/>
      </c>
      <c r="G1382" s="159" t="str">
        <f t="shared" si="480"/>
        <v/>
      </c>
      <c r="H1382" s="159" t="str">
        <f t="shared" si="480"/>
        <v/>
      </c>
      <c r="I1382" s="159" t="str">
        <f t="shared" si="480"/>
        <v/>
      </c>
      <c r="J1382" s="159" t="str">
        <f t="shared" si="480"/>
        <v/>
      </c>
      <c r="K1382" s="292"/>
      <c r="L1382" s="292"/>
      <c r="AC1382" s="300" t="str">
        <f t="shared" si="466"/>
        <v/>
      </c>
      <c r="AD1382" s="300" t="str">
        <f t="shared" si="464"/>
        <v/>
      </c>
      <c r="AE1382" s="300" t="str">
        <f t="shared" si="462"/>
        <v/>
      </c>
      <c r="AF1382" s="300" t="str">
        <f t="shared" si="463"/>
        <v/>
      </c>
      <c r="AI1382" s="63" t="str">
        <f t="shared" si="467"/>
        <v/>
      </c>
      <c r="AJ1382" s="106" t="str">
        <f t="shared" si="468"/>
        <v/>
      </c>
      <c r="AK1382" s="106" t="str">
        <f t="shared" si="469"/>
        <v/>
      </c>
      <c r="AL1382" s="106" t="str">
        <f t="shared" si="470"/>
        <v/>
      </c>
      <c r="AM1382" s="106" t="str">
        <f t="shared" si="471"/>
        <v/>
      </c>
      <c r="AN1382" s="106" t="str">
        <f t="shared" si="472"/>
        <v/>
      </c>
      <c r="AR1382" s="106" t="str">
        <f t="shared" si="473"/>
        <v/>
      </c>
      <c r="AS1382" s="106" t="str">
        <f t="shared" si="474"/>
        <v/>
      </c>
      <c r="AT1382" s="106" t="str">
        <f t="shared" si="475"/>
        <v/>
      </c>
      <c r="AU1382" s="106" t="str">
        <f t="shared" si="476"/>
        <v/>
      </c>
      <c r="AV1382" s="106" t="str">
        <f t="shared" si="477"/>
        <v/>
      </c>
    </row>
    <row r="1383" spans="4:48">
      <c r="D1383" s="159">
        <v>1376</v>
      </c>
      <c r="F1383" s="159" t="str">
        <f t="shared" si="480"/>
        <v/>
      </c>
      <c r="G1383" s="159" t="str">
        <f t="shared" si="480"/>
        <v/>
      </c>
      <c r="H1383" s="159" t="str">
        <f t="shared" si="480"/>
        <v/>
      </c>
      <c r="I1383" s="159" t="str">
        <f t="shared" si="480"/>
        <v/>
      </c>
      <c r="J1383" s="159" t="str">
        <f t="shared" si="480"/>
        <v/>
      </c>
      <c r="K1383" s="292"/>
      <c r="L1383" s="292"/>
      <c r="AC1383" s="300" t="str">
        <f t="shared" si="466"/>
        <v/>
      </c>
      <c r="AD1383" s="300" t="str">
        <f t="shared" si="464"/>
        <v/>
      </c>
      <c r="AE1383" s="300" t="str">
        <f t="shared" si="462"/>
        <v/>
      </c>
      <c r="AF1383" s="300" t="str">
        <f t="shared" si="463"/>
        <v/>
      </c>
      <c r="AI1383" s="63" t="str">
        <f t="shared" si="467"/>
        <v/>
      </c>
      <c r="AJ1383" s="106" t="str">
        <f t="shared" si="468"/>
        <v/>
      </c>
      <c r="AK1383" s="106" t="str">
        <f t="shared" si="469"/>
        <v/>
      </c>
      <c r="AL1383" s="106" t="str">
        <f t="shared" si="470"/>
        <v/>
      </c>
      <c r="AM1383" s="106" t="str">
        <f t="shared" si="471"/>
        <v/>
      </c>
      <c r="AN1383" s="106" t="str">
        <f t="shared" si="472"/>
        <v/>
      </c>
      <c r="AR1383" s="106" t="str">
        <f t="shared" si="473"/>
        <v/>
      </c>
      <c r="AS1383" s="106" t="str">
        <f t="shared" si="474"/>
        <v/>
      </c>
      <c r="AT1383" s="106" t="str">
        <f t="shared" si="475"/>
        <v/>
      </c>
      <c r="AU1383" s="106" t="str">
        <f t="shared" si="476"/>
        <v/>
      </c>
      <c r="AV1383" s="106" t="str">
        <f t="shared" si="477"/>
        <v/>
      </c>
    </row>
    <row r="1384" spans="4:48">
      <c r="D1384" s="159">
        <v>1377</v>
      </c>
      <c r="F1384" s="159" t="str">
        <f t="shared" si="480"/>
        <v/>
      </c>
      <c r="G1384" s="159" t="str">
        <f t="shared" si="480"/>
        <v/>
      </c>
      <c r="H1384" s="159" t="str">
        <f t="shared" si="480"/>
        <v/>
      </c>
      <c r="I1384" s="159" t="str">
        <f t="shared" si="480"/>
        <v/>
      </c>
      <c r="J1384" s="159" t="str">
        <f t="shared" si="480"/>
        <v/>
      </c>
      <c r="K1384" s="292"/>
      <c r="L1384" s="292"/>
      <c r="AC1384" s="300" t="str">
        <f t="shared" si="466"/>
        <v/>
      </c>
      <c r="AD1384" s="300" t="str">
        <f t="shared" si="464"/>
        <v/>
      </c>
      <c r="AE1384" s="300" t="str">
        <f t="shared" si="462"/>
        <v/>
      </c>
      <c r="AF1384" s="300" t="str">
        <f t="shared" si="463"/>
        <v/>
      </c>
      <c r="AI1384" s="63" t="str">
        <f t="shared" si="467"/>
        <v/>
      </c>
      <c r="AJ1384" s="106" t="str">
        <f t="shared" si="468"/>
        <v/>
      </c>
      <c r="AK1384" s="106" t="str">
        <f t="shared" si="469"/>
        <v/>
      </c>
      <c r="AL1384" s="106" t="str">
        <f t="shared" si="470"/>
        <v/>
      </c>
      <c r="AM1384" s="106" t="str">
        <f t="shared" si="471"/>
        <v/>
      </c>
      <c r="AN1384" s="106" t="str">
        <f t="shared" si="472"/>
        <v/>
      </c>
      <c r="AR1384" s="106" t="str">
        <f t="shared" si="473"/>
        <v/>
      </c>
      <c r="AS1384" s="106" t="str">
        <f t="shared" si="474"/>
        <v/>
      </c>
      <c r="AT1384" s="106" t="str">
        <f t="shared" si="475"/>
        <v/>
      </c>
      <c r="AU1384" s="106" t="str">
        <f t="shared" si="476"/>
        <v/>
      </c>
      <c r="AV1384" s="106" t="str">
        <f t="shared" si="477"/>
        <v/>
      </c>
    </row>
    <row r="1385" spans="4:48">
      <c r="D1385" s="159">
        <v>1378</v>
      </c>
      <c r="F1385" s="159" t="str">
        <f t="shared" si="480"/>
        <v/>
      </c>
      <c r="G1385" s="159" t="str">
        <f t="shared" si="480"/>
        <v/>
      </c>
      <c r="H1385" s="159" t="str">
        <f t="shared" si="480"/>
        <v/>
      </c>
      <c r="I1385" s="159" t="str">
        <f t="shared" si="480"/>
        <v/>
      </c>
      <c r="J1385" s="159" t="str">
        <f t="shared" si="480"/>
        <v/>
      </c>
      <c r="K1385" s="292"/>
      <c r="L1385" s="292"/>
      <c r="AC1385" s="300" t="str">
        <f t="shared" si="466"/>
        <v/>
      </c>
      <c r="AD1385" s="300" t="str">
        <f t="shared" si="464"/>
        <v/>
      </c>
      <c r="AE1385" s="300" t="str">
        <f t="shared" si="462"/>
        <v/>
      </c>
      <c r="AF1385" s="300" t="str">
        <f t="shared" si="463"/>
        <v/>
      </c>
      <c r="AI1385" s="63" t="str">
        <f t="shared" si="467"/>
        <v/>
      </c>
      <c r="AJ1385" s="106" t="str">
        <f t="shared" si="468"/>
        <v/>
      </c>
      <c r="AK1385" s="106" t="str">
        <f t="shared" si="469"/>
        <v/>
      </c>
      <c r="AL1385" s="106" t="str">
        <f t="shared" si="470"/>
        <v/>
      </c>
      <c r="AM1385" s="106" t="str">
        <f t="shared" si="471"/>
        <v/>
      </c>
      <c r="AN1385" s="106" t="str">
        <f t="shared" si="472"/>
        <v/>
      </c>
      <c r="AR1385" s="106" t="str">
        <f t="shared" si="473"/>
        <v/>
      </c>
      <c r="AS1385" s="106" t="str">
        <f t="shared" si="474"/>
        <v/>
      </c>
      <c r="AT1385" s="106" t="str">
        <f t="shared" si="475"/>
        <v/>
      </c>
      <c r="AU1385" s="106" t="str">
        <f t="shared" si="476"/>
        <v/>
      </c>
      <c r="AV1385" s="106" t="str">
        <f t="shared" si="477"/>
        <v/>
      </c>
    </row>
    <row r="1386" spans="4:48">
      <c r="D1386" s="159">
        <v>1379</v>
      </c>
      <c r="F1386" s="159" t="str">
        <f t="shared" si="480"/>
        <v/>
      </c>
      <c r="G1386" s="159" t="str">
        <f t="shared" si="480"/>
        <v/>
      </c>
      <c r="H1386" s="159" t="str">
        <f t="shared" si="480"/>
        <v/>
      </c>
      <c r="I1386" s="159" t="str">
        <f t="shared" si="480"/>
        <v/>
      </c>
      <c r="J1386" s="159" t="str">
        <f t="shared" si="480"/>
        <v/>
      </c>
      <c r="K1386" s="292"/>
      <c r="L1386" s="292"/>
      <c r="AC1386" s="300" t="str">
        <f t="shared" si="466"/>
        <v/>
      </c>
      <c r="AD1386" s="300" t="str">
        <f t="shared" si="464"/>
        <v/>
      </c>
      <c r="AE1386" s="300" t="str">
        <f t="shared" si="462"/>
        <v/>
      </c>
      <c r="AF1386" s="300" t="str">
        <f t="shared" si="463"/>
        <v/>
      </c>
      <c r="AI1386" s="63" t="str">
        <f t="shared" si="467"/>
        <v/>
      </c>
      <c r="AJ1386" s="106" t="str">
        <f t="shared" si="468"/>
        <v/>
      </c>
      <c r="AK1386" s="106" t="str">
        <f t="shared" si="469"/>
        <v/>
      </c>
      <c r="AL1386" s="106" t="str">
        <f t="shared" si="470"/>
        <v/>
      </c>
      <c r="AM1386" s="106" t="str">
        <f t="shared" si="471"/>
        <v/>
      </c>
      <c r="AN1386" s="106" t="str">
        <f t="shared" si="472"/>
        <v/>
      </c>
      <c r="AR1386" s="106" t="str">
        <f t="shared" si="473"/>
        <v/>
      </c>
      <c r="AS1386" s="106" t="str">
        <f t="shared" si="474"/>
        <v/>
      </c>
      <c r="AT1386" s="106" t="str">
        <f t="shared" si="475"/>
        <v/>
      </c>
      <c r="AU1386" s="106" t="str">
        <f t="shared" si="476"/>
        <v/>
      </c>
      <c r="AV1386" s="106" t="str">
        <f t="shared" si="477"/>
        <v/>
      </c>
    </row>
    <row r="1387" spans="4:48">
      <c r="D1387" s="159">
        <v>1380</v>
      </c>
      <c r="F1387" s="159" t="str">
        <f t="shared" si="480"/>
        <v/>
      </c>
      <c r="G1387" s="159" t="str">
        <f t="shared" si="480"/>
        <v/>
      </c>
      <c r="H1387" s="159" t="str">
        <f t="shared" si="480"/>
        <v/>
      </c>
      <c r="I1387" s="159" t="str">
        <f t="shared" si="480"/>
        <v/>
      </c>
      <c r="J1387" s="159" t="str">
        <f t="shared" si="480"/>
        <v/>
      </c>
      <c r="K1387" s="292"/>
      <c r="L1387" s="292"/>
      <c r="AC1387" s="300" t="str">
        <f t="shared" si="466"/>
        <v/>
      </c>
      <c r="AD1387" s="300" t="str">
        <f t="shared" si="464"/>
        <v/>
      </c>
      <c r="AE1387" s="300" t="str">
        <f t="shared" si="462"/>
        <v/>
      </c>
      <c r="AF1387" s="300" t="str">
        <f t="shared" si="463"/>
        <v/>
      </c>
      <c r="AI1387" s="63" t="str">
        <f t="shared" si="467"/>
        <v/>
      </c>
      <c r="AJ1387" s="106" t="str">
        <f t="shared" si="468"/>
        <v/>
      </c>
      <c r="AK1387" s="106" t="str">
        <f t="shared" si="469"/>
        <v/>
      </c>
      <c r="AL1387" s="106" t="str">
        <f t="shared" si="470"/>
        <v/>
      </c>
      <c r="AM1387" s="106" t="str">
        <f t="shared" si="471"/>
        <v/>
      </c>
      <c r="AN1387" s="106" t="str">
        <f t="shared" si="472"/>
        <v/>
      </c>
      <c r="AR1387" s="106" t="str">
        <f t="shared" si="473"/>
        <v/>
      </c>
      <c r="AS1387" s="106" t="str">
        <f t="shared" si="474"/>
        <v/>
      </c>
      <c r="AT1387" s="106" t="str">
        <f t="shared" si="475"/>
        <v/>
      </c>
      <c r="AU1387" s="106" t="str">
        <f t="shared" si="476"/>
        <v/>
      </c>
      <c r="AV1387" s="106" t="str">
        <f t="shared" si="477"/>
        <v/>
      </c>
    </row>
    <row r="1388" spans="4:48">
      <c r="D1388" s="159">
        <v>1381</v>
      </c>
      <c r="F1388" s="159" t="str">
        <f t="shared" ref="F1388:J1397" si="481">IF($C$5=0,IF($D1388&gt;$A$5,"",INDIRECT(CONCATENATE("B",RANDBETWEEN(11,$D$5)))),IF($D1388&gt;$A$5,"",$C$3*INDIRECT(CONCATENATE("B",RANDBETWEEN(11,$D$5)))))</f>
        <v/>
      </c>
      <c r="G1388" s="159" t="str">
        <f t="shared" si="481"/>
        <v/>
      </c>
      <c r="H1388" s="159" t="str">
        <f t="shared" si="481"/>
        <v/>
      </c>
      <c r="I1388" s="159" t="str">
        <f t="shared" si="481"/>
        <v/>
      </c>
      <c r="J1388" s="159" t="str">
        <f t="shared" si="481"/>
        <v/>
      </c>
      <c r="K1388" s="292"/>
      <c r="L1388" s="292"/>
      <c r="AC1388" s="300" t="str">
        <f t="shared" si="466"/>
        <v/>
      </c>
      <c r="AD1388" s="300" t="str">
        <f t="shared" si="464"/>
        <v/>
      </c>
      <c r="AE1388" s="300" t="str">
        <f t="shared" si="462"/>
        <v/>
      </c>
      <c r="AF1388" s="300" t="str">
        <f t="shared" si="463"/>
        <v/>
      </c>
      <c r="AI1388" s="63" t="str">
        <f t="shared" si="467"/>
        <v/>
      </c>
      <c r="AJ1388" s="106" t="str">
        <f t="shared" si="468"/>
        <v/>
      </c>
      <c r="AK1388" s="106" t="str">
        <f t="shared" si="469"/>
        <v/>
      </c>
      <c r="AL1388" s="106" t="str">
        <f t="shared" si="470"/>
        <v/>
      </c>
      <c r="AM1388" s="106" t="str">
        <f t="shared" si="471"/>
        <v/>
      </c>
      <c r="AN1388" s="106" t="str">
        <f t="shared" si="472"/>
        <v/>
      </c>
      <c r="AR1388" s="106" t="str">
        <f t="shared" si="473"/>
        <v/>
      </c>
      <c r="AS1388" s="106" t="str">
        <f t="shared" si="474"/>
        <v/>
      </c>
      <c r="AT1388" s="106" t="str">
        <f t="shared" si="475"/>
        <v/>
      </c>
      <c r="AU1388" s="106" t="str">
        <f t="shared" si="476"/>
        <v/>
      </c>
      <c r="AV1388" s="106" t="str">
        <f t="shared" si="477"/>
        <v/>
      </c>
    </row>
    <row r="1389" spans="4:48">
      <c r="D1389" s="159">
        <v>1382</v>
      </c>
      <c r="F1389" s="159" t="str">
        <f t="shared" si="481"/>
        <v/>
      </c>
      <c r="G1389" s="159" t="str">
        <f t="shared" si="481"/>
        <v/>
      </c>
      <c r="H1389" s="159" t="str">
        <f t="shared" si="481"/>
        <v/>
      </c>
      <c r="I1389" s="159" t="str">
        <f t="shared" si="481"/>
        <v/>
      </c>
      <c r="J1389" s="159" t="str">
        <f t="shared" si="481"/>
        <v/>
      </c>
      <c r="K1389" s="292"/>
      <c r="L1389" s="292"/>
      <c r="AC1389" s="300" t="str">
        <f t="shared" si="466"/>
        <v/>
      </c>
      <c r="AD1389" s="300" t="str">
        <f t="shared" si="464"/>
        <v/>
      </c>
      <c r="AE1389" s="300" t="str">
        <f t="shared" si="462"/>
        <v/>
      </c>
      <c r="AF1389" s="300" t="str">
        <f t="shared" si="463"/>
        <v/>
      </c>
      <c r="AI1389" s="63" t="str">
        <f t="shared" si="467"/>
        <v/>
      </c>
      <c r="AJ1389" s="106" t="str">
        <f t="shared" si="468"/>
        <v/>
      </c>
      <c r="AK1389" s="106" t="str">
        <f t="shared" si="469"/>
        <v/>
      </c>
      <c r="AL1389" s="106" t="str">
        <f t="shared" si="470"/>
        <v/>
      </c>
      <c r="AM1389" s="106" t="str">
        <f t="shared" si="471"/>
        <v/>
      </c>
      <c r="AN1389" s="106" t="str">
        <f t="shared" si="472"/>
        <v/>
      </c>
      <c r="AR1389" s="106" t="str">
        <f t="shared" si="473"/>
        <v/>
      </c>
      <c r="AS1389" s="106" t="str">
        <f t="shared" si="474"/>
        <v/>
      </c>
      <c r="AT1389" s="106" t="str">
        <f t="shared" si="475"/>
        <v/>
      </c>
      <c r="AU1389" s="106" t="str">
        <f t="shared" si="476"/>
        <v/>
      </c>
      <c r="AV1389" s="106" t="str">
        <f t="shared" si="477"/>
        <v/>
      </c>
    </row>
    <row r="1390" spans="4:48">
      <c r="D1390" s="159">
        <v>1383</v>
      </c>
      <c r="F1390" s="159" t="str">
        <f t="shared" si="481"/>
        <v/>
      </c>
      <c r="G1390" s="159" t="str">
        <f t="shared" si="481"/>
        <v/>
      </c>
      <c r="H1390" s="159" t="str">
        <f t="shared" si="481"/>
        <v/>
      </c>
      <c r="I1390" s="159" t="str">
        <f t="shared" si="481"/>
        <v/>
      </c>
      <c r="J1390" s="159" t="str">
        <f t="shared" si="481"/>
        <v/>
      </c>
      <c r="K1390" s="292"/>
      <c r="L1390" s="292"/>
      <c r="AC1390" s="300" t="str">
        <f t="shared" si="466"/>
        <v/>
      </c>
      <c r="AD1390" s="300" t="str">
        <f t="shared" si="464"/>
        <v/>
      </c>
      <c r="AE1390" s="300" t="str">
        <f t="shared" si="462"/>
        <v/>
      </c>
      <c r="AF1390" s="300" t="str">
        <f t="shared" si="463"/>
        <v/>
      </c>
      <c r="AI1390" s="63" t="str">
        <f t="shared" si="467"/>
        <v/>
      </c>
      <c r="AJ1390" s="106" t="str">
        <f t="shared" si="468"/>
        <v/>
      </c>
      <c r="AK1390" s="106" t="str">
        <f t="shared" si="469"/>
        <v/>
      </c>
      <c r="AL1390" s="106" t="str">
        <f t="shared" si="470"/>
        <v/>
      </c>
      <c r="AM1390" s="106" t="str">
        <f t="shared" si="471"/>
        <v/>
      </c>
      <c r="AN1390" s="106" t="str">
        <f t="shared" si="472"/>
        <v/>
      </c>
      <c r="AR1390" s="106" t="str">
        <f t="shared" si="473"/>
        <v/>
      </c>
      <c r="AS1390" s="106" t="str">
        <f t="shared" si="474"/>
        <v/>
      </c>
      <c r="AT1390" s="106" t="str">
        <f t="shared" si="475"/>
        <v/>
      </c>
      <c r="AU1390" s="106" t="str">
        <f t="shared" si="476"/>
        <v/>
      </c>
      <c r="AV1390" s="106" t="str">
        <f t="shared" si="477"/>
        <v/>
      </c>
    </row>
    <row r="1391" spans="4:48">
      <c r="D1391" s="159">
        <v>1384</v>
      </c>
      <c r="F1391" s="159" t="str">
        <f t="shared" si="481"/>
        <v/>
      </c>
      <c r="G1391" s="159" t="str">
        <f t="shared" si="481"/>
        <v/>
      </c>
      <c r="H1391" s="159" t="str">
        <f t="shared" si="481"/>
        <v/>
      </c>
      <c r="I1391" s="159" t="str">
        <f t="shared" si="481"/>
        <v/>
      </c>
      <c r="J1391" s="159" t="str">
        <f t="shared" si="481"/>
        <v/>
      </c>
      <c r="K1391" s="292"/>
      <c r="L1391" s="292"/>
      <c r="AC1391" s="300" t="str">
        <f t="shared" si="466"/>
        <v/>
      </c>
      <c r="AD1391" s="300" t="str">
        <f t="shared" si="464"/>
        <v/>
      </c>
      <c r="AE1391" s="300" t="str">
        <f t="shared" si="462"/>
        <v/>
      </c>
      <c r="AF1391" s="300" t="str">
        <f t="shared" si="463"/>
        <v/>
      </c>
      <c r="AI1391" s="63" t="str">
        <f t="shared" si="467"/>
        <v/>
      </c>
      <c r="AJ1391" s="106" t="str">
        <f t="shared" si="468"/>
        <v/>
      </c>
      <c r="AK1391" s="106" t="str">
        <f t="shared" si="469"/>
        <v/>
      </c>
      <c r="AL1391" s="106" t="str">
        <f t="shared" si="470"/>
        <v/>
      </c>
      <c r="AM1391" s="106" t="str">
        <f t="shared" si="471"/>
        <v/>
      </c>
      <c r="AN1391" s="106" t="str">
        <f t="shared" si="472"/>
        <v/>
      </c>
      <c r="AR1391" s="106" t="str">
        <f t="shared" si="473"/>
        <v/>
      </c>
      <c r="AS1391" s="106" t="str">
        <f t="shared" si="474"/>
        <v/>
      </c>
      <c r="AT1391" s="106" t="str">
        <f t="shared" si="475"/>
        <v/>
      </c>
      <c r="AU1391" s="106" t="str">
        <f t="shared" si="476"/>
        <v/>
      </c>
      <c r="AV1391" s="106" t="str">
        <f t="shared" si="477"/>
        <v/>
      </c>
    </row>
    <row r="1392" spans="4:48">
      <c r="D1392" s="159">
        <v>1385</v>
      </c>
      <c r="F1392" s="159" t="str">
        <f t="shared" si="481"/>
        <v/>
      </c>
      <c r="G1392" s="159" t="str">
        <f t="shared" si="481"/>
        <v/>
      </c>
      <c r="H1392" s="159" t="str">
        <f t="shared" si="481"/>
        <v/>
      </c>
      <c r="I1392" s="159" t="str">
        <f t="shared" si="481"/>
        <v/>
      </c>
      <c r="J1392" s="159" t="str">
        <f t="shared" si="481"/>
        <v/>
      </c>
      <c r="K1392" s="292"/>
      <c r="L1392" s="292"/>
      <c r="AC1392" s="300" t="str">
        <f t="shared" si="466"/>
        <v/>
      </c>
      <c r="AD1392" s="300" t="str">
        <f t="shared" si="464"/>
        <v/>
      </c>
      <c r="AE1392" s="300" t="str">
        <f t="shared" si="462"/>
        <v/>
      </c>
      <c r="AF1392" s="300" t="str">
        <f t="shared" si="463"/>
        <v/>
      </c>
      <c r="AI1392" s="63" t="str">
        <f t="shared" si="467"/>
        <v/>
      </c>
      <c r="AJ1392" s="106" t="str">
        <f t="shared" si="468"/>
        <v/>
      </c>
      <c r="AK1392" s="106" t="str">
        <f t="shared" si="469"/>
        <v/>
      </c>
      <c r="AL1392" s="106" t="str">
        <f t="shared" si="470"/>
        <v/>
      </c>
      <c r="AM1392" s="106" t="str">
        <f t="shared" si="471"/>
        <v/>
      </c>
      <c r="AN1392" s="106" t="str">
        <f t="shared" si="472"/>
        <v/>
      </c>
      <c r="AR1392" s="106" t="str">
        <f t="shared" si="473"/>
        <v/>
      </c>
      <c r="AS1392" s="106" t="str">
        <f t="shared" si="474"/>
        <v/>
      </c>
      <c r="AT1392" s="106" t="str">
        <f t="shared" si="475"/>
        <v/>
      </c>
      <c r="AU1392" s="106" t="str">
        <f t="shared" si="476"/>
        <v/>
      </c>
      <c r="AV1392" s="106" t="str">
        <f t="shared" si="477"/>
        <v/>
      </c>
    </row>
    <row r="1393" spans="4:48">
      <c r="D1393" s="159">
        <v>1386</v>
      </c>
      <c r="F1393" s="159" t="str">
        <f t="shared" si="481"/>
        <v/>
      </c>
      <c r="G1393" s="159" t="str">
        <f t="shared" si="481"/>
        <v/>
      </c>
      <c r="H1393" s="159" t="str">
        <f t="shared" si="481"/>
        <v/>
      </c>
      <c r="I1393" s="159" t="str">
        <f t="shared" si="481"/>
        <v/>
      </c>
      <c r="J1393" s="159" t="str">
        <f t="shared" si="481"/>
        <v/>
      </c>
      <c r="K1393" s="292"/>
      <c r="L1393" s="292"/>
      <c r="AC1393" s="300" t="str">
        <f t="shared" si="466"/>
        <v/>
      </c>
      <c r="AD1393" s="300" t="str">
        <f t="shared" si="464"/>
        <v/>
      </c>
      <c r="AE1393" s="300" t="str">
        <f t="shared" si="462"/>
        <v/>
      </c>
      <c r="AF1393" s="300" t="str">
        <f t="shared" si="463"/>
        <v/>
      </c>
      <c r="AI1393" s="63" t="str">
        <f t="shared" si="467"/>
        <v/>
      </c>
      <c r="AJ1393" s="106" t="str">
        <f t="shared" si="468"/>
        <v/>
      </c>
      <c r="AK1393" s="106" t="str">
        <f t="shared" si="469"/>
        <v/>
      </c>
      <c r="AL1393" s="106" t="str">
        <f t="shared" si="470"/>
        <v/>
      </c>
      <c r="AM1393" s="106" t="str">
        <f t="shared" si="471"/>
        <v/>
      </c>
      <c r="AN1393" s="106" t="str">
        <f t="shared" si="472"/>
        <v/>
      </c>
      <c r="AR1393" s="106" t="str">
        <f t="shared" si="473"/>
        <v/>
      </c>
      <c r="AS1393" s="106" t="str">
        <f t="shared" si="474"/>
        <v/>
      </c>
      <c r="AT1393" s="106" t="str">
        <f t="shared" si="475"/>
        <v/>
      </c>
      <c r="AU1393" s="106" t="str">
        <f t="shared" si="476"/>
        <v/>
      </c>
      <c r="AV1393" s="106" t="str">
        <f t="shared" si="477"/>
        <v/>
      </c>
    </row>
    <row r="1394" spans="4:48">
      <c r="D1394" s="159">
        <v>1387</v>
      </c>
      <c r="F1394" s="159" t="str">
        <f t="shared" si="481"/>
        <v/>
      </c>
      <c r="G1394" s="159" t="str">
        <f t="shared" si="481"/>
        <v/>
      </c>
      <c r="H1394" s="159" t="str">
        <f t="shared" si="481"/>
        <v/>
      </c>
      <c r="I1394" s="159" t="str">
        <f t="shared" si="481"/>
        <v/>
      </c>
      <c r="J1394" s="159" t="str">
        <f t="shared" si="481"/>
        <v/>
      </c>
      <c r="K1394" s="292"/>
      <c r="L1394" s="292"/>
      <c r="AC1394" s="300" t="str">
        <f t="shared" si="466"/>
        <v/>
      </c>
      <c r="AD1394" s="300" t="str">
        <f t="shared" si="464"/>
        <v/>
      </c>
      <c r="AE1394" s="300" t="str">
        <f t="shared" si="462"/>
        <v/>
      </c>
      <c r="AF1394" s="300" t="str">
        <f t="shared" si="463"/>
        <v/>
      </c>
      <c r="AI1394" s="63" t="str">
        <f t="shared" si="467"/>
        <v/>
      </c>
      <c r="AJ1394" s="106" t="str">
        <f t="shared" si="468"/>
        <v/>
      </c>
      <c r="AK1394" s="106" t="str">
        <f t="shared" si="469"/>
        <v/>
      </c>
      <c r="AL1394" s="106" t="str">
        <f t="shared" si="470"/>
        <v/>
      </c>
      <c r="AM1394" s="106" t="str">
        <f t="shared" si="471"/>
        <v/>
      </c>
      <c r="AN1394" s="106" t="str">
        <f t="shared" si="472"/>
        <v/>
      </c>
      <c r="AR1394" s="106" t="str">
        <f t="shared" si="473"/>
        <v/>
      </c>
      <c r="AS1394" s="106" t="str">
        <f t="shared" si="474"/>
        <v/>
      </c>
      <c r="AT1394" s="106" t="str">
        <f t="shared" si="475"/>
        <v/>
      </c>
      <c r="AU1394" s="106" t="str">
        <f t="shared" si="476"/>
        <v/>
      </c>
      <c r="AV1394" s="106" t="str">
        <f t="shared" si="477"/>
        <v/>
      </c>
    </row>
    <row r="1395" spans="4:48">
      <c r="D1395" s="159">
        <v>1388</v>
      </c>
      <c r="F1395" s="159" t="str">
        <f t="shared" si="481"/>
        <v/>
      </c>
      <c r="G1395" s="159" t="str">
        <f t="shared" si="481"/>
        <v/>
      </c>
      <c r="H1395" s="159" t="str">
        <f t="shared" si="481"/>
        <v/>
      </c>
      <c r="I1395" s="159" t="str">
        <f t="shared" si="481"/>
        <v/>
      </c>
      <c r="J1395" s="159" t="str">
        <f t="shared" si="481"/>
        <v/>
      </c>
      <c r="K1395" s="292"/>
      <c r="L1395" s="292"/>
      <c r="AC1395" s="300" t="str">
        <f t="shared" si="466"/>
        <v/>
      </c>
      <c r="AD1395" s="300" t="str">
        <f t="shared" si="464"/>
        <v/>
      </c>
      <c r="AE1395" s="300" t="str">
        <f t="shared" si="462"/>
        <v/>
      </c>
      <c r="AF1395" s="300" t="str">
        <f t="shared" si="463"/>
        <v/>
      </c>
      <c r="AI1395" s="63" t="str">
        <f t="shared" si="467"/>
        <v/>
      </c>
      <c r="AJ1395" s="106" t="str">
        <f t="shared" si="468"/>
        <v/>
      </c>
      <c r="AK1395" s="106" t="str">
        <f t="shared" si="469"/>
        <v/>
      </c>
      <c r="AL1395" s="106" t="str">
        <f t="shared" si="470"/>
        <v/>
      </c>
      <c r="AM1395" s="106" t="str">
        <f t="shared" si="471"/>
        <v/>
      </c>
      <c r="AN1395" s="106" t="str">
        <f t="shared" si="472"/>
        <v/>
      </c>
      <c r="AR1395" s="106" t="str">
        <f t="shared" si="473"/>
        <v/>
      </c>
      <c r="AS1395" s="106" t="str">
        <f t="shared" si="474"/>
        <v/>
      </c>
      <c r="AT1395" s="106" t="str">
        <f t="shared" si="475"/>
        <v/>
      </c>
      <c r="AU1395" s="106" t="str">
        <f t="shared" si="476"/>
        <v/>
      </c>
      <c r="AV1395" s="106" t="str">
        <f t="shared" si="477"/>
        <v/>
      </c>
    </row>
    <row r="1396" spans="4:48">
      <c r="D1396" s="159">
        <v>1389</v>
      </c>
      <c r="F1396" s="159" t="str">
        <f t="shared" si="481"/>
        <v/>
      </c>
      <c r="G1396" s="159" t="str">
        <f t="shared" si="481"/>
        <v/>
      </c>
      <c r="H1396" s="159" t="str">
        <f t="shared" si="481"/>
        <v/>
      </c>
      <c r="I1396" s="159" t="str">
        <f t="shared" si="481"/>
        <v/>
      </c>
      <c r="J1396" s="159" t="str">
        <f t="shared" si="481"/>
        <v/>
      </c>
      <c r="K1396" s="292"/>
      <c r="L1396" s="292"/>
      <c r="AC1396" s="300" t="str">
        <f t="shared" si="466"/>
        <v/>
      </c>
      <c r="AD1396" s="300" t="str">
        <f t="shared" si="464"/>
        <v/>
      </c>
      <c r="AE1396" s="300" t="str">
        <f t="shared" si="462"/>
        <v/>
      </c>
      <c r="AF1396" s="300" t="str">
        <f t="shared" si="463"/>
        <v/>
      </c>
      <c r="AI1396" s="63" t="str">
        <f t="shared" si="467"/>
        <v/>
      </c>
      <c r="AJ1396" s="106" t="str">
        <f t="shared" si="468"/>
        <v/>
      </c>
      <c r="AK1396" s="106" t="str">
        <f t="shared" si="469"/>
        <v/>
      </c>
      <c r="AL1396" s="106" t="str">
        <f t="shared" si="470"/>
        <v/>
      </c>
      <c r="AM1396" s="106" t="str">
        <f t="shared" si="471"/>
        <v/>
      </c>
      <c r="AN1396" s="106" t="str">
        <f t="shared" si="472"/>
        <v/>
      </c>
      <c r="AR1396" s="106" t="str">
        <f t="shared" si="473"/>
        <v/>
      </c>
      <c r="AS1396" s="106" t="str">
        <f t="shared" si="474"/>
        <v/>
      </c>
      <c r="AT1396" s="106" t="str">
        <f t="shared" si="475"/>
        <v/>
      </c>
      <c r="AU1396" s="106" t="str">
        <f t="shared" si="476"/>
        <v/>
      </c>
      <c r="AV1396" s="106" t="str">
        <f t="shared" si="477"/>
        <v/>
      </c>
    </row>
    <row r="1397" spans="4:48">
      <c r="D1397" s="159">
        <v>1390</v>
      </c>
      <c r="F1397" s="159" t="str">
        <f t="shared" si="481"/>
        <v/>
      </c>
      <c r="G1397" s="159" t="str">
        <f t="shared" si="481"/>
        <v/>
      </c>
      <c r="H1397" s="159" t="str">
        <f t="shared" si="481"/>
        <v/>
      </c>
      <c r="I1397" s="159" t="str">
        <f t="shared" si="481"/>
        <v/>
      </c>
      <c r="J1397" s="159" t="str">
        <f t="shared" si="481"/>
        <v/>
      </c>
      <c r="K1397" s="292"/>
      <c r="L1397" s="292"/>
      <c r="AC1397" s="300" t="str">
        <f t="shared" si="466"/>
        <v/>
      </c>
      <c r="AD1397" s="300" t="str">
        <f t="shared" si="464"/>
        <v/>
      </c>
      <c r="AE1397" s="300" t="str">
        <f t="shared" si="462"/>
        <v/>
      </c>
      <c r="AF1397" s="300" t="str">
        <f t="shared" si="463"/>
        <v/>
      </c>
      <c r="AI1397" s="63" t="str">
        <f t="shared" si="467"/>
        <v/>
      </c>
      <c r="AJ1397" s="106" t="str">
        <f t="shared" si="468"/>
        <v/>
      </c>
      <c r="AK1397" s="106" t="str">
        <f t="shared" si="469"/>
        <v/>
      </c>
      <c r="AL1397" s="106" t="str">
        <f t="shared" si="470"/>
        <v/>
      </c>
      <c r="AM1397" s="106" t="str">
        <f t="shared" si="471"/>
        <v/>
      </c>
      <c r="AN1397" s="106" t="str">
        <f t="shared" si="472"/>
        <v/>
      </c>
      <c r="AR1397" s="106" t="str">
        <f t="shared" si="473"/>
        <v/>
      </c>
      <c r="AS1397" s="106" t="str">
        <f t="shared" si="474"/>
        <v/>
      </c>
      <c r="AT1397" s="106" t="str">
        <f t="shared" si="475"/>
        <v/>
      </c>
      <c r="AU1397" s="106" t="str">
        <f t="shared" si="476"/>
        <v/>
      </c>
      <c r="AV1397" s="106" t="str">
        <f t="shared" si="477"/>
        <v/>
      </c>
    </row>
    <row r="1398" spans="4:48">
      <c r="D1398" s="159">
        <v>1391</v>
      </c>
      <c r="F1398" s="159" t="str">
        <f t="shared" ref="F1398:J1407" si="482">IF($C$5=0,IF($D1398&gt;$A$5,"",INDIRECT(CONCATENATE("B",RANDBETWEEN(11,$D$5)))),IF($D1398&gt;$A$5,"",$C$3*INDIRECT(CONCATENATE("B",RANDBETWEEN(11,$D$5)))))</f>
        <v/>
      </c>
      <c r="G1398" s="159" t="str">
        <f t="shared" si="482"/>
        <v/>
      </c>
      <c r="H1398" s="159" t="str">
        <f t="shared" si="482"/>
        <v/>
      </c>
      <c r="I1398" s="159" t="str">
        <f t="shared" si="482"/>
        <v/>
      </c>
      <c r="J1398" s="159" t="str">
        <f t="shared" si="482"/>
        <v/>
      </c>
      <c r="K1398" s="292"/>
      <c r="L1398" s="292"/>
      <c r="AC1398" s="300" t="str">
        <f t="shared" si="466"/>
        <v/>
      </c>
      <c r="AD1398" s="300" t="str">
        <f t="shared" si="464"/>
        <v/>
      </c>
      <c r="AE1398" s="300" t="str">
        <f t="shared" si="462"/>
        <v/>
      </c>
      <c r="AF1398" s="300" t="str">
        <f t="shared" si="463"/>
        <v/>
      </c>
      <c r="AI1398" s="63" t="str">
        <f t="shared" si="467"/>
        <v/>
      </c>
      <c r="AJ1398" s="106" t="str">
        <f t="shared" si="468"/>
        <v/>
      </c>
      <c r="AK1398" s="106" t="str">
        <f t="shared" si="469"/>
        <v/>
      </c>
      <c r="AL1398" s="106" t="str">
        <f t="shared" si="470"/>
        <v/>
      </c>
      <c r="AM1398" s="106" t="str">
        <f t="shared" si="471"/>
        <v/>
      </c>
      <c r="AN1398" s="106" t="str">
        <f t="shared" si="472"/>
        <v/>
      </c>
      <c r="AR1398" s="106" t="str">
        <f t="shared" si="473"/>
        <v/>
      </c>
      <c r="AS1398" s="106" t="str">
        <f t="shared" si="474"/>
        <v/>
      </c>
      <c r="AT1398" s="106" t="str">
        <f t="shared" si="475"/>
        <v/>
      </c>
      <c r="AU1398" s="106" t="str">
        <f t="shared" si="476"/>
        <v/>
      </c>
      <c r="AV1398" s="106" t="str">
        <f t="shared" si="477"/>
        <v/>
      </c>
    </row>
    <row r="1399" spans="4:48">
      <c r="D1399" s="159">
        <v>1392</v>
      </c>
      <c r="F1399" s="159" t="str">
        <f t="shared" si="482"/>
        <v/>
      </c>
      <c r="G1399" s="159" t="str">
        <f t="shared" si="482"/>
        <v/>
      </c>
      <c r="H1399" s="159" t="str">
        <f t="shared" si="482"/>
        <v/>
      </c>
      <c r="I1399" s="159" t="str">
        <f t="shared" si="482"/>
        <v/>
      </c>
      <c r="J1399" s="159" t="str">
        <f t="shared" si="482"/>
        <v/>
      </c>
      <c r="K1399" s="292"/>
      <c r="L1399" s="292"/>
      <c r="AC1399" s="300" t="str">
        <f t="shared" si="466"/>
        <v/>
      </c>
      <c r="AD1399" s="300" t="str">
        <f t="shared" si="464"/>
        <v/>
      </c>
      <c r="AE1399" s="300" t="str">
        <f t="shared" si="462"/>
        <v/>
      </c>
      <c r="AF1399" s="300" t="str">
        <f t="shared" si="463"/>
        <v/>
      </c>
      <c r="AI1399" s="63" t="str">
        <f t="shared" si="467"/>
        <v/>
      </c>
      <c r="AJ1399" s="106" t="str">
        <f t="shared" si="468"/>
        <v/>
      </c>
      <c r="AK1399" s="106" t="str">
        <f t="shared" si="469"/>
        <v/>
      </c>
      <c r="AL1399" s="106" t="str">
        <f t="shared" si="470"/>
        <v/>
      </c>
      <c r="AM1399" s="106" t="str">
        <f t="shared" si="471"/>
        <v/>
      </c>
      <c r="AN1399" s="106" t="str">
        <f t="shared" si="472"/>
        <v/>
      </c>
      <c r="AR1399" s="106" t="str">
        <f t="shared" si="473"/>
        <v/>
      </c>
      <c r="AS1399" s="106" t="str">
        <f t="shared" si="474"/>
        <v/>
      </c>
      <c r="AT1399" s="106" t="str">
        <f t="shared" si="475"/>
        <v/>
      </c>
      <c r="AU1399" s="106" t="str">
        <f t="shared" si="476"/>
        <v/>
      </c>
      <c r="AV1399" s="106" t="str">
        <f t="shared" si="477"/>
        <v/>
      </c>
    </row>
    <row r="1400" spans="4:48">
      <c r="D1400" s="159">
        <v>1393</v>
      </c>
      <c r="F1400" s="159" t="str">
        <f t="shared" si="482"/>
        <v/>
      </c>
      <c r="G1400" s="159" t="str">
        <f t="shared" si="482"/>
        <v/>
      </c>
      <c r="H1400" s="159" t="str">
        <f t="shared" si="482"/>
        <v/>
      </c>
      <c r="I1400" s="159" t="str">
        <f t="shared" si="482"/>
        <v/>
      </c>
      <c r="J1400" s="159" t="str">
        <f t="shared" si="482"/>
        <v/>
      </c>
      <c r="K1400" s="292"/>
      <c r="L1400" s="292"/>
      <c r="AC1400" s="300" t="str">
        <f t="shared" si="466"/>
        <v/>
      </c>
      <c r="AD1400" s="300" t="str">
        <f t="shared" si="464"/>
        <v/>
      </c>
      <c r="AE1400" s="300" t="str">
        <f t="shared" si="462"/>
        <v/>
      </c>
      <c r="AF1400" s="300" t="str">
        <f t="shared" si="463"/>
        <v/>
      </c>
      <c r="AI1400" s="63" t="str">
        <f t="shared" si="467"/>
        <v/>
      </c>
      <c r="AJ1400" s="106" t="str">
        <f t="shared" si="468"/>
        <v/>
      </c>
      <c r="AK1400" s="106" t="str">
        <f t="shared" si="469"/>
        <v/>
      </c>
      <c r="AL1400" s="106" t="str">
        <f t="shared" si="470"/>
        <v/>
      </c>
      <c r="AM1400" s="106" t="str">
        <f t="shared" si="471"/>
        <v/>
      </c>
      <c r="AN1400" s="106" t="str">
        <f t="shared" si="472"/>
        <v/>
      </c>
      <c r="AR1400" s="106" t="str">
        <f t="shared" si="473"/>
        <v/>
      </c>
      <c r="AS1400" s="106" t="str">
        <f t="shared" si="474"/>
        <v/>
      </c>
      <c r="AT1400" s="106" t="str">
        <f t="shared" si="475"/>
        <v/>
      </c>
      <c r="AU1400" s="106" t="str">
        <f t="shared" si="476"/>
        <v/>
      </c>
      <c r="AV1400" s="106" t="str">
        <f t="shared" si="477"/>
        <v/>
      </c>
    </row>
    <row r="1401" spans="4:48">
      <c r="D1401" s="159">
        <v>1394</v>
      </c>
      <c r="F1401" s="159" t="str">
        <f t="shared" si="482"/>
        <v/>
      </c>
      <c r="G1401" s="159" t="str">
        <f t="shared" si="482"/>
        <v/>
      </c>
      <c r="H1401" s="159" t="str">
        <f t="shared" si="482"/>
        <v/>
      </c>
      <c r="I1401" s="159" t="str">
        <f t="shared" si="482"/>
        <v/>
      </c>
      <c r="J1401" s="159" t="str">
        <f t="shared" si="482"/>
        <v/>
      </c>
      <c r="K1401" s="292"/>
      <c r="L1401" s="292"/>
      <c r="AC1401" s="300" t="str">
        <f t="shared" si="466"/>
        <v/>
      </c>
      <c r="AD1401" s="300" t="str">
        <f t="shared" si="464"/>
        <v/>
      </c>
      <c r="AE1401" s="300" t="str">
        <f t="shared" si="462"/>
        <v/>
      </c>
      <c r="AF1401" s="300" t="str">
        <f t="shared" si="463"/>
        <v/>
      </c>
      <c r="AI1401" s="63" t="str">
        <f t="shared" si="467"/>
        <v/>
      </c>
      <c r="AJ1401" s="106" t="str">
        <f t="shared" si="468"/>
        <v/>
      </c>
      <c r="AK1401" s="106" t="str">
        <f t="shared" si="469"/>
        <v/>
      </c>
      <c r="AL1401" s="106" t="str">
        <f t="shared" si="470"/>
        <v/>
      </c>
      <c r="AM1401" s="106" t="str">
        <f t="shared" si="471"/>
        <v/>
      </c>
      <c r="AN1401" s="106" t="str">
        <f t="shared" si="472"/>
        <v/>
      </c>
      <c r="AR1401" s="106" t="str">
        <f t="shared" si="473"/>
        <v/>
      </c>
      <c r="AS1401" s="106" t="str">
        <f t="shared" si="474"/>
        <v/>
      </c>
      <c r="AT1401" s="106" t="str">
        <f t="shared" si="475"/>
        <v/>
      </c>
      <c r="AU1401" s="106" t="str">
        <f t="shared" si="476"/>
        <v/>
      </c>
      <c r="AV1401" s="106" t="str">
        <f t="shared" si="477"/>
        <v/>
      </c>
    </row>
    <row r="1402" spans="4:48">
      <c r="D1402" s="159">
        <v>1395</v>
      </c>
      <c r="F1402" s="159" t="str">
        <f t="shared" si="482"/>
        <v/>
      </c>
      <c r="G1402" s="159" t="str">
        <f t="shared" si="482"/>
        <v/>
      </c>
      <c r="H1402" s="159" t="str">
        <f t="shared" si="482"/>
        <v/>
      </c>
      <c r="I1402" s="159" t="str">
        <f t="shared" si="482"/>
        <v/>
      </c>
      <c r="J1402" s="159" t="str">
        <f t="shared" si="482"/>
        <v/>
      </c>
      <c r="K1402" s="292"/>
      <c r="L1402" s="292"/>
      <c r="AC1402" s="300" t="str">
        <f t="shared" si="466"/>
        <v/>
      </c>
      <c r="AD1402" s="300" t="str">
        <f t="shared" si="464"/>
        <v/>
      </c>
      <c r="AE1402" s="300" t="str">
        <f t="shared" si="462"/>
        <v/>
      </c>
      <c r="AF1402" s="300" t="str">
        <f t="shared" si="463"/>
        <v/>
      </c>
      <c r="AI1402" s="63" t="str">
        <f t="shared" si="467"/>
        <v/>
      </c>
      <c r="AJ1402" s="106" t="str">
        <f t="shared" si="468"/>
        <v/>
      </c>
      <c r="AK1402" s="106" t="str">
        <f t="shared" si="469"/>
        <v/>
      </c>
      <c r="AL1402" s="106" t="str">
        <f t="shared" si="470"/>
        <v/>
      </c>
      <c r="AM1402" s="106" t="str">
        <f t="shared" si="471"/>
        <v/>
      </c>
      <c r="AN1402" s="106" t="str">
        <f t="shared" si="472"/>
        <v/>
      </c>
      <c r="AR1402" s="106" t="str">
        <f t="shared" si="473"/>
        <v/>
      </c>
      <c r="AS1402" s="106" t="str">
        <f t="shared" si="474"/>
        <v/>
      </c>
      <c r="AT1402" s="106" t="str">
        <f t="shared" si="475"/>
        <v/>
      </c>
      <c r="AU1402" s="106" t="str">
        <f t="shared" si="476"/>
        <v/>
      </c>
      <c r="AV1402" s="106" t="str">
        <f t="shared" si="477"/>
        <v/>
      </c>
    </row>
    <row r="1403" spans="4:48">
      <c r="D1403" s="159">
        <v>1396</v>
      </c>
      <c r="F1403" s="159" t="str">
        <f t="shared" si="482"/>
        <v/>
      </c>
      <c r="G1403" s="159" t="str">
        <f t="shared" si="482"/>
        <v/>
      </c>
      <c r="H1403" s="159" t="str">
        <f t="shared" si="482"/>
        <v/>
      </c>
      <c r="I1403" s="159" t="str">
        <f t="shared" si="482"/>
        <v/>
      </c>
      <c r="J1403" s="159" t="str">
        <f t="shared" si="482"/>
        <v/>
      </c>
      <c r="K1403" s="292"/>
      <c r="L1403" s="292"/>
      <c r="AC1403" s="300" t="str">
        <f t="shared" si="466"/>
        <v/>
      </c>
      <c r="AD1403" s="300" t="str">
        <f t="shared" si="464"/>
        <v/>
      </c>
      <c r="AE1403" s="300" t="str">
        <f t="shared" si="462"/>
        <v/>
      </c>
      <c r="AF1403" s="300" t="str">
        <f t="shared" si="463"/>
        <v/>
      </c>
      <c r="AI1403" s="63" t="str">
        <f t="shared" si="467"/>
        <v/>
      </c>
      <c r="AJ1403" s="106" t="str">
        <f t="shared" si="468"/>
        <v/>
      </c>
      <c r="AK1403" s="106" t="str">
        <f t="shared" si="469"/>
        <v/>
      </c>
      <c r="AL1403" s="106" t="str">
        <f t="shared" si="470"/>
        <v/>
      </c>
      <c r="AM1403" s="106" t="str">
        <f t="shared" si="471"/>
        <v/>
      </c>
      <c r="AN1403" s="106" t="str">
        <f t="shared" si="472"/>
        <v/>
      </c>
      <c r="AR1403" s="106" t="str">
        <f t="shared" si="473"/>
        <v/>
      </c>
      <c r="AS1403" s="106" t="str">
        <f t="shared" si="474"/>
        <v/>
      </c>
      <c r="AT1403" s="106" t="str">
        <f t="shared" si="475"/>
        <v/>
      </c>
      <c r="AU1403" s="106" t="str">
        <f t="shared" si="476"/>
        <v/>
      </c>
      <c r="AV1403" s="106" t="str">
        <f t="shared" si="477"/>
        <v/>
      </c>
    </row>
    <row r="1404" spans="4:48">
      <c r="D1404" s="159">
        <v>1397</v>
      </c>
      <c r="F1404" s="159" t="str">
        <f t="shared" si="482"/>
        <v/>
      </c>
      <c r="G1404" s="159" t="str">
        <f t="shared" si="482"/>
        <v/>
      </c>
      <c r="H1404" s="159" t="str">
        <f t="shared" si="482"/>
        <v/>
      </c>
      <c r="I1404" s="159" t="str">
        <f t="shared" si="482"/>
        <v/>
      </c>
      <c r="J1404" s="159" t="str">
        <f t="shared" si="482"/>
        <v/>
      </c>
      <c r="K1404" s="292"/>
      <c r="L1404" s="292"/>
      <c r="AC1404" s="300" t="str">
        <f t="shared" si="466"/>
        <v/>
      </c>
      <c r="AD1404" s="300" t="str">
        <f t="shared" si="464"/>
        <v/>
      </c>
      <c r="AE1404" s="300" t="str">
        <f t="shared" si="462"/>
        <v/>
      </c>
      <c r="AF1404" s="300" t="str">
        <f t="shared" si="463"/>
        <v/>
      </c>
      <c r="AI1404" s="63" t="str">
        <f t="shared" si="467"/>
        <v/>
      </c>
      <c r="AJ1404" s="106" t="str">
        <f t="shared" si="468"/>
        <v/>
      </c>
      <c r="AK1404" s="106" t="str">
        <f t="shared" si="469"/>
        <v/>
      </c>
      <c r="AL1404" s="106" t="str">
        <f t="shared" si="470"/>
        <v/>
      </c>
      <c r="AM1404" s="106" t="str">
        <f t="shared" si="471"/>
        <v/>
      </c>
      <c r="AN1404" s="106" t="str">
        <f t="shared" si="472"/>
        <v/>
      </c>
      <c r="AR1404" s="106" t="str">
        <f t="shared" si="473"/>
        <v/>
      </c>
      <c r="AS1404" s="106" t="str">
        <f t="shared" si="474"/>
        <v/>
      </c>
      <c r="AT1404" s="106" t="str">
        <f t="shared" si="475"/>
        <v/>
      </c>
      <c r="AU1404" s="106" t="str">
        <f t="shared" si="476"/>
        <v/>
      </c>
      <c r="AV1404" s="106" t="str">
        <f t="shared" si="477"/>
        <v/>
      </c>
    </row>
    <row r="1405" spans="4:48">
      <c r="D1405" s="159">
        <v>1398</v>
      </c>
      <c r="F1405" s="159" t="str">
        <f t="shared" si="482"/>
        <v/>
      </c>
      <c r="G1405" s="159" t="str">
        <f t="shared" si="482"/>
        <v/>
      </c>
      <c r="H1405" s="159" t="str">
        <f t="shared" si="482"/>
        <v/>
      </c>
      <c r="I1405" s="159" t="str">
        <f t="shared" si="482"/>
        <v/>
      </c>
      <c r="J1405" s="159" t="str">
        <f t="shared" si="482"/>
        <v/>
      </c>
      <c r="K1405" s="292"/>
      <c r="L1405" s="292"/>
      <c r="AC1405" s="300" t="str">
        <f t="shared" si="466"/>
        <v/>
      </c>
      <c r="AD1405" s="300" t="str">
        <f t="shared" si="464"/>
        <v/>
      </c>
      <c r="AE1405" s="300" t="str">
        <f t="shared" si="462"/>
        <v/>
      </c>
      <c r="AF1405" s="300" t="str">
        <f t="shared" si="463"/>
        <v/>
      </c>
      <c r="AI1405" s="63" t="str">
        <f t="shared" si="467"/>
        <v/>
      </c>
      <c r="AJ1405" s="106" t="str">
        <f t="shared" si="468"/>
        <v/>
      </c>
      <c r="AK1405" s="106" t="str">
        <f t="shared" si="469"/>
        <v/>
      </c>
      <c r="AL1405" s="106" t="str">
        <f t="shared" si="470"/>
        <v/>
      </c>
      <c r="AM1405" s="106" t="str">
        <f t="shared" si="471"/>
        <v/>
      </c>
      <c r="AN1405" s="106" t="str">
        <f t="shared" si="472"/>
        <v/>
      </c>
      <c r="AR1405" s="106" t="str">
        <f t="shared" si="473"/>
        <v/>
      </c>
      <c r="AS1405" s="106" t="str">
        <f t="shared" si="474"/>
        <v/>
      </c>
      <c r="AT1405" s="106" t="str">
        <f t="shared" si="475"/>
        <v/>
      </c>
      <c r="AU1405" s="106" t="str">
        <f t="shared" si="476"/>
        <v/>
      </c>
      <c r="AV1405" s="106" t="str">
        <f t="shared" si="477"/>
        <v/>
      </c>
    </row>
    <row r="1406" spans="4:48">
      <c r="D1406" s="159">
        <v>1399</v>
      </c>
      <c r="F1406" s="159" t="str">
        <f t="shared" si="482"/>
        <v/>
      </c>
      <c r="G1406" s="159" t="str">
        <f t="shared" si="482"/>
        <v/>
      </c>
      <c r="H1406" s="159" t="str">
        <f t="shared" si="482"/>
        <v/>
      </c>
      <c r="I1406" s="159" t="str">
        <f t="shared" si="482"/>
        <v/>
      </c>
      <c r="J1406" s="159" t="str">
        <f t="shared" si="482"/>
        <v/>
      </c>
      <c r="K1406" s="292"/>
      <c r="L1406" s="292"/>
      <c r="AC1406" s="300" t="str">
        <f t="shared" si="466"/>
        <v/>
      </c>
      <c r="AD1406" s="300" t="str">
        <f t="shared" si="464"/>
        <v/>
      </c>
      <c r="AE1406" s="300" t="str">
        <f t="shared" si="462"/>
        <v/>
      </c>
      <c r="AF1406" s="300" t="str">
        <f t="shared" si="463"/>
        <v/>
      </c>
      <c r="AI1406" s="63" t="str">
        <f t="shared" si="467"/>
        <v/>
      </c>
      <c r="AJ1406" s="106" t="str">
        <f t="shared" si="468"/>
        <v/>
      </c>
      <c r="AK1406" s="106" t="str">
        <f t="shared" si="469"/>
        <v/>
      </c>
      <c r="AL1406" s="106" t="str">
        <f t="shared" si="470"/>
        <v/>
      </c>
      <c r="AM1406" s="106" t="str">
        <f t="shared" si="471"/>
        <v/>
      </c>
      <c r="AN1406" s="106" t="str">
        <f t="shared" si="472"/>
        <v/>
      </c>
      <c r="AR1406" s="106" t="str">
        <f t="shared" si="473"/>
        <v/>
      </c>
      <c r="AS1406" s="106" t="str">
        <f t="shared" si="474"/>
        <v/>
      </c>
      <c r="AT1406" s="106" t="str">
        <f t="shared" si="475"/>
        <v/>
      </c>
      <c r="AU1406" s="106" t="str">
        <f t="shared" si="476"/>
        <v/>
      </c>
      <c r="AV1406" s="106" t="str">
        <f t="shared" si="477"/>
        <v/>
      </c>
    </row>
    <row r="1407" spans="4:48">
      <c r="D1407" s="159">
        <v>1400</v>
      </c>
      <c r="F1407" s="159" t="str">
        <f t="shared" si="482"/>
        <v/>
      </c>
      <c r="G1407" s="159" t="str">
        <f t="shared" si="482"/>
        <v/>
      </c>
      <c r="H1407" s="159" t="str">
        <f t="shared" si="482"/>
        <v/>
      </c>
      <c r="I1407" s="159" t="str">
        <f t="shared" si="482"/>
        <v/>
      </c>
      <c r="J1407" s="159" t="str">
        <f t="shared" si="482"/>
        <v/>
      </c>
      <c r="K1407" s="292"/>
      <c r="L1407" s="292"/>
      <c r="AC1407" s="300" t="str">
        <f t="shared" si="466"/>
        <v/>
      </c>
      <c r="AD1407" s="300" t="str">
        <f t="shared" si="464"/>
        <v/>
      </c>
      <c r="AE1407" s="300" t="str">
        <f t="shared" si="462"/>
        <v/>
      </c>
      <c r="AF1407" s="300" t="str">
        <f t="shared" si="463"/>
        <v/>
      </c>
      <c r="AI1407" s="63" t="str">
        <f t="shared" si="467"/>
        <v/>
      </c>
      <c r="AJ1407" s="106" t="str">
        <f t="shared" si="468"/>
        <v/>
      </c>
      <c r="AK1407" s="106" t="str">
        <f t="shared" si="469"/>
        <v/>
      </c>
      <c r="AL1407" s="106" t="str">
        <f t="shared" si="470"/>
        <v/>
      </c>
      <c r="AM1407" s="106" t="str">
        <f t="shared" si="471"/>
        <v/>
      </c>
      <c r="AN1407" s="106" t="str">
        <f t="shared" si="472"/>
        <v/>
      </c>
      <c r="AR1407" s="106" t="str">
        <f t="shared" si="473"/>
        <v/>
      </c>
      <c r="AS1407" s="106" t="str">
        <f t="shared" si="474"/>
        <v/>
      </c>
      <c r="AT1407" s="106" t="str">
        <f t="shared" si="475"/>
        <v/>
      </c>
      <c r="AU1407" s="106" t="str">
        <f t="shared" si="476"/>
        <v/>
      </c>
      <c r="AV1407" s="106" t="str">
        <f t="shared" si="477"/>
        <v/>
      </c>
    </row>
    <row r="1408" spans="4:48">
      <c r="D1408" s="159">
        <v>1401</v>
      </c>
      <c r="F1408" s="159" t="str">
        <f t="shared" ref="F1408:J1417" si="483">IF($C$5=0,IF($D1408&gt;$A$5,"",INDIRECT(CONCATENATE("B",RANDBETWEEN(11,$D$5)))),IF($D1408&gt;$A$5,"",$C$3*INDIRECT(CONCATENATE("B",RANDBETWEEN(11,$D$5)))))</f>
        <v/>
      </c>
      <c r="G1408" s="159" t="str">
        <f t="shared" si="483"/>
        <v/>
      </c>
      <c r="H1408" s="159" t="str">
        <f t="shared" si="483"/>
        <v/>
      </c>
      <c r="I1408" s="159" t="str">
        <f t="shared" si="483"/>
        <v/>
      </c>
      <c r="J1408" s="159" t="str">
        <f t="shared" si="483"/>
        <v/>
      </c>
      <c r="K1408" s="292"/>
      <c r="L1408" s="292"/>
      <c r="AC1408" s="300" t="str">
        <f t="shared" si="466"/>
        <v/>
      </c>
      <c r="AD1408" s="300" t="str">
        <f t="shared" si="464"/>
        <v/>
      </c>
      <c r="AE1408" s="300" t="str">
        <f t="shared" si="462"/>
        <v/>
      </c>
      <c r="AF1408" s="300" t="str">
        <f t="shared" si="463"/>
        <v/>
      </c>
      <c r="AI1408" s="63" t="str">
        <f t="shared" si="467"/>
        <v/>
      </c>
      <c r="AJ1408" s="106" t="str">
        <f t="shared" si="468"/>
        <v/>
      </c>
      <c r="AK1408" s="106" t="str">
        <f t="shared" si="469"/>
        <v/>
      </c>
      <c r="AL1408" s="106" t="str">
        <f t="shared" si="470"/>
        <v/>
      </c>
      <c r="AM1408" s="106" t="str">
        <f t="shared" si="471"/>
        <v/>
      </c>
      <c r="AN1408" s="106" t="str">
        <f t="shared" si="472"/>
        <v/>
      </c>
      <c r="AR1408" s="106" t="str">
        <f t="shared" si="473"/>
        <v/>
      </c>
      <c r="AS1408" s="106" t="str">
        <f t="shared" si="474"/>
        <v/>
      </c>
      <c r="AT1408" s="106" t="str">
        <f t="shared" si="475"/>
        <v/>
      </c>
      <c r="AU1408" s="106" t="str">
        <f t="shared" si="476"/>
        <v/>
      </c>
      <c r="AV1408" s="106" t="str">
        <f t="shared" si="477"/>
        <v/>
      </c>
    </row>
    <row r="1409" spans="4:48">
      <c r="D1409" s="159">
        <v>1402</v>
      </c>
      <c r="F1409" s="159" t="str">
        <f t="shared" si="483"/>
        <v/>
      </c>
      <c r="G1409" s="159" t="str">
        <f t="shared" si="483"/>
        <v/>
      </c>
      <c r="H1409" s="159" t="str">
        <f t="shared" si="483"/>
        <v/>
      </c>
      <c r="I1409" s="159" t="str">
        <f t="shared" si="483"/>
        <v/>
      </c>
      <c r="J1409" s="159" t="str">
        <f t="shared" si="483"/>
        <v/>
      </c>
      <c r="K1409" s="292"/>
      <c r="L1409" s="292"/>
      <c r="AC1409" s="300" t="str">
        <f t="shared" si="466"/>
        <v/>
      </c>
      <c r="AD1409" s="300" t="str">
        <f t="shared" si="464"/>
        <v/>
      </c>
      <c r="AE1409" s="300" t="str">
        <f t="shared" si="462"/>
        <v/>
      </c>
      <c r="AF1409" s="300" t="str">
        <f t="shared" si="463"/>
        <v/>
      </c>
      <c r="AI1409" s="63" t="str">
        <f t="shared" si="467"/>
        <v/>
      </c>
      <c r="AJ1409" s="106" t="str">
        <f t="shared" si="468"/>
        <v/>
      </c>
      <c r="AK1409" s="106" t="str">
        <f t="shared" si="469"/>
        <v/>
      </c>
      <c r="AL1409" s="106" t="str">
        <f t="shared" si="470"/>
        <v/>
      </c>
      <c r="AM1409" s="106" t="str">
        <f t="shared" si="471"/>
        <v/>
      </c>
      <c r="AN1409" s="106" t="str">
        <f t="shared" si="472"/>
        <v/>
      </c>
      <c r="AR1409" s="106" t="str">
        <f t="shared" si="473"/>
        <v/>
      </c>
      <c r="AS1409" s="106" t="str">
        <f t="shared" si="474"/>
        <v/>
      </c>
      <c r="AT1409" s="106" t="str">
        <f t="shared" si="475"/>
        <v/>
      </c>
      <c r="AU1409" s="106" t="str">
        <f t="shared" si="476"/>
        <v/>
      </c>
      <c r="AV1409" s="106" t="str">
        <f t="shared" si="477"/>
        <v/>
      </c>
    </row>
    <row r="1410" spans="4:48">
      <c r="D1410" s="159">
        <v>1403</v>
      </c>
      <c r="F1410" s="159" t="str">
        <f t="shared" si="483"/>
        <v/>
      </c>
      <c r="G1410" s="159" t="str">
        <f t="shared" si="483"/>
        <v/>
      </c>
      <c r="H1410" s="159" t="str">
        <f t="shared" si="483"/>
        <v/>
      </c>
      <c r="I1410" s="159" t="str">
        <f t="shared" si="483"/>
        <v/>
      </c>
      <c r="J1410" s="159" t="str">
        <f t="shared" si="483"/>
        <v/>
      </c>
      <c r="K1410" s="292"/>
      <c r="L1410" s="292"/>
      <c r="AC1410" s="300" t="str">
        <f t="shared" si="466"/>
        <v/>
      </c>
      <c r="AD1410" s="300" t="str">
        <f t="shared" si="464"/>
        <v/>
      </c>
      <c r="AE1410" s="300" t="str">
        <f t="shared" ref="AE1410:AE1473" si="484">IF(AC1410="","",NORMDIST(AD1410,$AB$3,$Z$3,FALSE))</f>
        <v/>
      </c>
      <c r="AF1410" s="300" t="str">
        <f t="shared" ref="AF1410:AF1473" si="485">IF(AC1410="","",NORMDIST(AD1410,$AB$3,$Z$3,TRUE))</f>
        <v/>
      </c>
      <c r="AI1410" s="63" t="str">
        <f t="shared" si="467"/>
        <v/>
      </c>
      <c r="AJ1410" s="106" t="str">
        <f t="shared" si="468"/>
        <v/>
      </c>
      <c r="AK1410" s="106" t="str">
        <f t="shared" si="469"/>
        <v/>
      </c>
      <c r="AL1410" s="106" t="str">
        <f t="shared" si="470"/>
        <v/>
      </c>
      <c r="AM1410" s="106" t="str">
        <f t="shared" si="471"/>
        <v/>
      </c>
      <c r="AN1410" s="106" t="str">
        <f t="shared" si="472"/>
        <v/>
      </c>
      <c r="AR1410" s="106" t="str">
        <f t="shared" si="473"/>
        <v/>
      </c>
      <c r="AS1410" s="106" t="str">
        <f t="shared" si="474"/>
        <v/>
      </c>
      <c r="AT1410" s="106" t="str">
        <f t="shared" si="475"/>
        <v/>
      </c>
      <c r="AU1410" s="106" t="str">
        <f t="shared" si="476"/>
        <v/>
      </c>
      <c r="AV1410" s="106" t="str">
        <f t="shared" si="477"/>
        <v/>
      </c>
    </row>
    <row r="1411" spans="4:48">
      <c r="D1411" s="159">
        <v>1404</v>
      </c>
      <c r="F1411" s="159" t="str">
        <f t="shared" si="483"/>
        <v/>
      </c>
      <c r="G1411" s="159" t="str">
        <f t="shared" si="483"/>
        <v/>
      </c>
      <c r="H1411" s="159" t="str">
        <f t="shared" si="483"/>
        <v/>
      </c>
      <c r="I1411" s="159" t="str">
        <f t="shared" si="483"/>
        <v/>
      </c>
      <c r="J1411" s="159" t="str">
        <f t="shared" si="483"/>
        <v/>
      </c>
      <c r="K1411" s="292"/>
      <c r="L1411" s="292"/>
      <c r="AC1411" s="300" t="str">
        <f t="shared" si="466"/>
        <v/>
      </c>
      <c r="AD1411" s="300" t="str">
        <f t="shared" ref="AD1411:AD1474" si="486">IF($C$5=0,IF(AC1411="","",LARGE($B$11:$B$2010,$AC1411)),IF(AC1411="","",LARGE($B$11:$B$2010,$AC1411)*$C$3))</f>
        <v/>
      </c>
      <c r="AE1411" s="300" t="str">
        <f t="shared" si="484"/>
        <v/>
      </c>
      <c r="AF1411" s="300" t="str">
        <f t="shared" si="485"/>
        <v/>
      </c>
      <c r="AI1411" s="63" t="str">
        <f t="shared" si="467"/>
        <v/>
      </c>
      <c r="AJ1411" s="106" t="str">
        <f t="shared" si="468"/>
        <v/>
      </c>
      <c r="AK1411" s="106" t="str">
        <f t="shared" si="469"/>
        <v/>
      </c>
      <c r="AL1411" s="106" t="str">
        <f t="shared" si="470"/>
        <v/>
      </c>
      <c r="AM1411" s="106" t="str">
        <f t="shared" si="471"/>
        <v/>
      </c>
      <c r="AN1411" s="106" t="str">
        <f t="shared" si="472"/>
        <v/>
      </c>
      <c r="AR1411" s="106" t="str">
        <f t="shared" si="473"/>
        <v/>
      </c>
      <c r="AS1411" s="106" t="str">
        <f t="shared" si="474"/>
        <v/>
      </c>
      <c r="AT1411" s="106" t="str">
        <f t="shared" si="475"/>
        <v/>
      </c>
      <c r="AU1411" s="106" t="str">
        <f t="shared" si="476"/>
        <v/>
      </c>
      <c r="AV1411" s="106" t="str">
        <f t="shared" si="477"/>
        <v/>
      </c>
    </row>
    <row r="1412" spans="4:48">
      <c r="D1412" s="159">
        <v>1405</v>
      </c>
      <c r="F1412" s="159" t="str">
        <f t="shared" si="483"/>
        <v/>
      </c>
      <c r="G1412" s="159" t="str">
        <f t="shared" si="483"/>
        <v/>
      </c>
      <c r="H1412" s="159" t="str">
        <f t="shared" si="483"/>
        <v/>
      </c>
      <c r="I1412" s="159" t="str">
        <f t="shared" si="483"/>
        <v/>
      </c>
      <c r="J1412" s="159" t="str">
        <f t="shared" si="483"/>
        <v/>
      </c>
      <c r="K1412" s="292"/>
      <c r="L1412" s="292"/>
      <c r="AC1412" s="300" t="str">
        <f t="shared" ref="AC1412:AC1475" si="487">IF(ISNUMBER(AC1411),IF(AC1411&gt;1,AC1411-1,""),"")</f>
        <v/>
      </c>
      <c r="AD1412" s="300" t="str">
        <f t="shared" si="486"/>
        <v/>
      </c>
      <c r="AE1412" s="300" t="str">
        <f t="shared" si="484"/>
        <v/>
      </c>
      <c r="AF1412" s="300" t="str">
        <f t="shared" si="485"/>
        <v/>
      </c>
      <c r="AI1412" s="63" t="str">
        <f t="shared" ref="AI1412:AI1475" si="488">IF(ISNUMBER(AJ1412),AI1411+1,"")</f>
        <v/>
      </c>
      <c r="AJ1412" s="106" t="str">
        <f t="shared" ref="AJ1412:AJ1475" si="489">IF($C$5=1,AJ1411,IF(ISNUMBER(F1417),(F1417+1)*AJ1411,""))</f>
        <v/>
      </c>
      <c r="AK1412" s="106" t="str">
        <f t="shared" ref="AK1412:AK1475" si="490">IF($C$5=1,AK1411,IF(ISNUMBER(G1417),(G1417+1)*AK1411,""))</f>
        <v/>
      </c>
      <c r="AL1412" s="106" t="str">
        <f t="shared" ref="AL1412:AL1475" si="491">IF($C$5=1,AL1411,IF(ISNUMBER(H1417),(H1417+1)*AL1411,""))</f>
        <v/>
      </c>
      <c r="AM1412" s="106" t="str">
        <f t="shared" ref="AM1412:AM1475" si="492">IF($C$5=1,AM1411,IF(ISNUMBER(I1417),(I1417+1)*AM1411,""))</f>
        <v/>
      </c>
      <c r="AN1412" s="106" t="str">
        <f t="shared" ref="AN1412:AN1475" si="493">IF($C$5=1,AN1411,IF(ISNUMBER(J1417),(J1417+1)*AN1411,""))</f>
        <v/>
      </c>
      <c r="AR1412" s="106" t="str">
        <f t="shared" ref="AR1412:AR1475" si="494">IF(ISNUMBER(F1417),(F1417+AR1411),"")</f>
        <v/>
      </c>
      <c r="AS1412" s="106" t="str">
        <f t="shared" ref="AS1412:AS1475" si="495">IF(ISNUMBER(G1417),(G1417+AS1411),"")</f>
        <v/>
      </c>
      <c r="AT1412" s="106" t="str">
        <f t="shared" ref="AT1412:AT1475" si="496">IF(ISNUMBER(H1417),(H1417+AT1411),"")</f>
        <v/>
      </c>
      <c r="AU1412" s="106" t="str">
        <f t="shared" ref="AU1412:AU1475" si="497">IF(ISNUMBER(I1417),(I1417+AU1411),"")</f>
        <v/>
      </c>
      <c r="AV1412" s="106" t="str">
        <f t="shared" ref="AV1412:AV1475" si="498">IF(ISNUMBER(J1417),(J1417+AV1411),"")</f>
        <v/>
      </c>
    </row>
    <row r="1413" spans="4:48">
      <c r="D1413" s="159">
        <v>1406</v>
      </c>
      <c r="F1413" s="159" t="str">
        <f t="shared" si="483"/>
        <v/>
      </c>
      <c r="G1413" s="159" t="str">
        <f t="shared" si="483"/>
        <v/>
      </c>
      <c r="H1413" s="159" t="str">
        <f t="shared" si="483"/>
        <v/>
      </c>
      <c r="I1413" s="159" t="str">
        <f t="shared" si="483"/>
        <v/>
      </c>
      <c r="J1413" s="159" t="str">
        <f t="shared" si="483"/>
        <v/>
      </c>
      <c r="K1413" s="292"/>
      <c r="L1413" s="292"/>
      <c r="AC1413" s="300" t="str">
        <f t="shared" si="487"/>
        <v/>
      </c>
      <c r="AD1413" s="300" t="str">
        <f t="shared" si="486"/>
        <v/>
      </c>
      <c r="AE1413" s="300" t="str">
        <f t="shared" si="484"/>
        <v/>
      </c>
      <c r="AF1413" s="300" t="str">
        <f t="shared" si="485"/>
        <v/>
      </c>
      <c r="AI1413" s="63" t="str">
        <f t="shared" si="488"/>
        <v/>
      </c>
      <c r="AJ1413" s="106" t="str">
        <f t="shared" si="489"/>
        <v/>
      </c>
      <c r="AK1413" s="106" t="str">
        <f t="shared" si="490"/>
        <v/>
      </c>
      <c r="AL1413" s="106" t="str">
        <f t="shared" si="491"/>
        <v/>
      </c>
      <c r="AM1413" s="106" t="str">
        <f t="shared" si="492"/>
        <v/>
      </c>
      <c r="AN1413" s="106" t="str">
        <f t="shared" si="493"/>
        <v/>
      </c>
      <c r="AR1413" s="106" t="str">
        <f t="shared" si="494"/>
        <v/>
      </c>
      <c r="AS1413" s="106" t="str">
        <f t="shared" si="495"/>
        <v/>
      </c>
      <c r="AT1413" s="106" t="str">
        <f t="shared" si="496"/>
        <v/>
      </c>
      <c r="AU1413" s="106" t="str">
        <f t="shared" si="497"/>
        <v/>
      </c>
      <c r="AV1413" s="106" t="str">
        <f t="shared" si="498"/>
        <v/>
      </c>
    </row>
    <row r="1414" spans="4:48">
      <c r="D1414" s="159">
        <v>1407</v>
      </c>
      <c r="F1414" s="159" t="str">
        <f t="shared" si="483"/>
        <v/>
      </c>
      <c r="G1414" s="159" t="str">
        <f t="shared" si="483"/>
        <v/>
      </c>
      <c r="H1414" s="159" t="str">
        <f t="shared" si="483"/>
        <v/>
      </c>
      <c r="I1414" s="159" t="str">
        <f t="shared" si="483"/>
        <v/>
      </c>
      <c r="J1414" s="159" t="str">
        <f t="shared" si="483"/>
        <v/>
      </c>
      <c r="K1414" s="292"/>
      <c r="L1414" s="292"/>
      <c r="AC1414" s="300" t="str">
        <f t="shared" si="487"/>
        <v/>
      </c>
      <c r="AD1414" s="300" t="str">
        <f t="shared" si="486"/>
        <v/>
      </c>
      <c r="AE1414" s="300" t="str">
        <f t="shared" si="484"/>
        <v/>
      </c>
      <c r="AF1414" s="300" t="str">
        <f t="shared" si="485"/>
        <v/>
      </c>
      <c r="AI1414" s="63" t="str">
        <f t="shared" si="488"/>
        <v/>
      </c>
      <c r="AJ1414" s="106" t="str">
        <f t="shared" si="489"/>
        <v/>
      </c>
      <c r="AK1414" s="106" t="str">
        <f t="shared" si="490"/>
        <v/>
      </c>
      <c r="AL1414" s="106" t="str">
        <f t="shared" si="491"/>
        <v/>
      </c>
      <c r="AM1414" s="106" t="str">
        <f t="shared" si="492"/>
        <v/>
      </c>
      <c r="AN1414" s="106" t="str">
        <f t="shared" si="493"/>
        <v/>
      </c>
      <c r="AR1414" s="106" t="str">
        <f t="shared" si="494"/>
        <v/>
      </c>
      <c r="AS1414" s="106" t="str">
        <f t="shared" si="495"/>
        <v/>
      </c>
      <c r="AT1414" s="106" t="str">
        <f t="shared" si="496"/>
        <v/>
      </c>
      <c r="AU1414" s="106" t="str">
        <f t="shared" si="497"/>
        <v/>
      </c>
      <c r="AV1414" s="106" t="str">
        <f t="shared" si="498"/>
        <v/>
      </c>
    </row>
    <row r="1415" spans="4:48">
      <c r="D1415" s="159">
        <v>1408</v>
      </c>
      <c r="F1415" s="159" t="str">
        <f t="shared" si="483"/>
        <v/>
      </c>
      <c r="G1415" s="159" t="str">
        <f t="shared" si="483"/>
        <v/>
      </c>
      <c r="H1415" s="159" t="str">
        <f t="shared" si="483"/>
        <v/>
      </c>
      <c r="I1415" s="159" t="str">
        <f t="shared" si="483"/>
        <v/>
      </c>
      <c r="J1415" s="159" t="str">
        <f t="shared" si="483"/>
        <v/>
      </c>
      <c r="K1415" s="292"/>
      <c r="L1415" s="292"/>
      <c r="AC1415" s="300" t="str">
        <f t="shared" si="487"/>
        <v/>
      </c>
      <c r="AD1415" s="300" t="str">
        <f t="shared" si="486"/>
        <v/>
      </c>
      <c r="AE1415" s="300" t="str">
        <f t="shared" si="484"/>
        <v/>
      </c>
      <c r="AF1415" s="300" t="str">
        <f t="shared" si="485"/>
        <v/>
      </c>
      <c r="AI1415" s="63" t="str">
        <f t="shared" si="488"/>
        <v/>
      </c>
      <c r="AJ1415" s="106" t="str">
        <f t="shared" si="489"/>
        <v/>
      </c>
      <c r="AK1415" s="106" t="str">
        <f t="shared" si="490"/>
        <v/>
      </c>
      <c r="AL1415" s="106" t="str">
        <f t="shared" si="491"/>
        <v/>
      </c>
      <c r="AM1415" s="106" t="str">
        <f t="shared" si="492"/>
        <v/>
      </c>
      <c r="AN1415" s="106" t="str">
        <f t="shared" si="493"/>
        <v/>
      </c>
      <c r="AR1415" s="106" t="str">
        <f t="shared" si="494"/>
        <v/>
      </c>
      <c r="AS1415" s="106" t="str">
        <f t="shared" si="495"/>
        <v/>
      </c>
      <c r="AT1415" s="106" t="str">
        <f t="shared" si="496"/>
        <v/>
      </c>
      <c r="AU1415" s="106" t="str">
        <f t="shared" si="497"/>
        <v/>
      </c>
      <c r="AV1415" s="106" t="str">
        <f t="shared" si="498"/>
        <v/>
      </c>
    </row>
    <row r="1416" spans="4:48">
      <c r="D1416" s="159">
        <v>1409</v>
      </c>
      <c r="F1416" s="159" t="str">
        <f t="shared" si="483"/>
        <v/>
      </c>
      <c r="G1416" s="159" t="str">
        <f t="shared" si="483"/>
        <v/>
      </c>
      <c r="H1416" s="159" t="str">
        <f t="shared" si="483"/>
        <v/>
      </c>
      <c r="I1416" s="159" t="str">
        <f t="shared" si="483"/>
        <v/>
      </c>
      <c r="J1416" s="159" t="str">
        <f t="shared" si="483"/>
        <v/>
      </c>
      <c r="K1416" s="292"/>
      <c r="L1416" s="292"/>
      <c r="AC1416" s="300" t="str">
        <f t="shared" si="487"/>
        <v/>
      </c>
      <c r="AD1416" s="300" t="str">
        <f t="shared" si="486"/>
        <v/>
      </c>
      <c r="AE1416" s="300" t="str">
        <f t="shared" si="484"/>
        <v/>
      </c>
      <c r="AF1416" s="300" t="str">
        <f t="shared" si="485"/>
        <v/>
      </c>
      <c r="AI1416" s="63" t="str">
        <f t="shared" si="488"/>
        <v/>
      </c>
      <c r="AJ1416" s="106" t="str">
        <f t="shared" si="489"/>
        <v/>
      </c>
      <c r="AK1416" s="106" t="str">
        <f t="shared" si="490"/>
        <v/>
      </c>
      <c r="AL1416" s="106" t="str">
        <f t="shared" si="491"/>
        <v/>
      </c>
      <c r="AM1416" s="106" t="str">
        <f t="shared" si="492"/>
        <v/>
      </c>
      <c r="AN1416" s="106" t="str">
        <f t="shared" si="493"/>
        <v/>
      </c>
      <c r="AR1416" s="106" t="str">
        <f t="shared" si="494"/>
        <v/>
      </c>
      <c r="AS1416" s="106" t="str">
        <f t="shared" si="495"/>
        <v/>
      </c>
      <c r="AT1416" s="106" t="str">
        <f t="shared" si="496"/>
        <v/>
      </c>
      <c r="AU1416" s="106" t="str">
        <f t="shared" si="497"/>
        <v/>
      </c>
      <c r="AV1416" s="106" t="str">
        <f t="shared" si="498"/>
        <v/>
      </c>
    </row>
    <row r="1417" spans="4:48">
      <c r="D1417" s="159">
        <v>1410</v>
      </c>
      <c r="F1417" s="159" t="str">
        <f t="shared" si="483"/>
        <v/>
      </c>
      <c r="G1417" s="159" t="str">
        <f t="shared" si="483"/>
        <v/>
      </c>
      <c r="H1417" s="159" t="str">
        <f t="shared" si="483"/>
        <v/>
      </c>
      <c r="I1417" s="159" t="str">
        <f t="shared" si="483"/>
        <v/>
      </c>
      <c r="J1417" s="159" t="str">
        <f t="shared" si="483"/>
        <v/>
      </c>
      <c r="K1417" s="292"/>
      <c r="L1417" s="292"/>
      <c r="AC1417" s="300" t="str">
        <f t="shared" si="487"/>
        <v/>
      </c>
      <c r="AD1417" s="300" t="str">
        <f t="shared" si="486"/>
        <v/>
      </c>
      <c r="AE1417" s="300" t="str">
        <f t="shared" si="484"/>
        <v/>
      </c>
      <c r="AF1417" s="300" t="str">
        <f t="shared" si="485"/>
        <v/>
      </c>
      <c r="AI1417" s="63" t="str">
        <f t="shared" si="488"/>
        <v/>
      </c>
      <c r="AJ1417" s="106" t="str">
        <f t="shared" si="489"/>
        <v/>
      </c>
      <c r="AK1417" s="106" t="str">
        <f t="shared" si="490"/>
        <v/>
      </c>
      <c r="AL1417" s="106" t="str">
        <f t="shared" si="491"/>
        <v/>
      </c>
      <c r="AM1417" s="106" t="str">
        <f t="shared" si="492"/>
        <v/>
      </c>
      <c r="AN1417" s="106" t="str">
        <f t="shared" si="493"/>
        <v/>
      </c>
      <c r="AR1417" s="106" t="str">
        <f t="shared" si="494"/>
        <v/>
      </c>
      <c r="AS1417" s="106" t="str">
        <f t="shared" si="495"/>
        <v/>
      </c>
      <c r="AT1417" s="106" t="str">
        <f t="shared" si="496"/>
        <v/>
      </c>
      <c r="AU1417" s="106" t="str">
        <f t="shared" si="497"/>
        <v/>
      </c>
      <c r="AV1417" s="106" t="str">
        <f t="shared" si="498"/>
        <v/>
      </c>
    </row>
    <row r="1418" spans="4:48">
      <c r="D1418" s="159">
        <v>1411</v>
      </c>
      <c r="F1418" s="159" t="str">
        <f t="shared" ref="F1418:J1427" si="499">IF($C$5=0,IF($D1418&gt;$A$5,"",INDIRECT(CONCATENATE("B",RANDBETWEEN(11,$D$5)))),IF($D1418&gt;$A$5,"",$C$3*INDIRECT(CONCATENATE("B",RANDBETWEEN(11,$D$5)))))</f>
        <v/>
      </c>
      <c r="G1418" s="159" t="str">
        <f t="shared" si="499"/>
        <v/>
      </c>
      <c r="H1418" s="159" t="str">
        <f t="shared" si="499"/>
        <v/>
      </c>
      <c r="I1418" s="159" t="str">
        <f t="shared" si="499"/>
        <v/>
      </c>
      <c r="J1418" s="159" t="str">
        <f t="shared" si="499"/>
        <v/>
      </c>
      <c r="K1418" s="292"/>
      <c r="L1418" s="292"/>
      <c r="AC1418" s="300" t="str">
        <f t="shared" si="487"/>
        <v/>
      </c>
      <c r="AD1418" s="300" t="str">
        <f t="shared" si="486"/>
        <v/>
      </c>
      <c r="AE1418" s="300" t="str">
        <f t="shared" si="484"/>
        <v/>
      </c>
      <c r="AF1418" s="300" t="str">
        <f t="shared" si="485"/>
        <v/>
      </c>
      <c r="AI1418" s="63" t="str">
        <f t="shared" si="488"/>
        <v/>
      </c>
      <c r="AJ1418" s="106" t="str">
        <f t="shared" si="489"/>
        <v/>
      </c>
      <c r="AK1418" s="106" t="str">
        <f t="shared" si="490"/>
        <v/>
      </c>
      <c r="AL1418" s="106" t="str">
        <f t="shared" si="491"/>
        <v/>
      </c>
      <c r="AM1418" s="106" t="str">
        <f t="shared" si="492"/>
        <v/>
      </c>
      <c r="AN1418" s="106" t="str">
        <f t="shared" si="493"/>
        <v/>
      </c>
      <c r="AR1418" s="106" t="str">
        <f t="shared" si="494"/>
        <v/>
      </c>
      <c r="AS1418" s="106" t="str">
        <f t="shared" si="495"/>
        <v/>
      </c>
      <c r="AT1418" s="106" t="str">
        <f t="shared" si="496"/>
        <v/>
      </c>
      <c r="AU1418" s="106" t="str">
        <f t="shared" si="497"/>
        <v/>
      </c>
      <c r="AV1418" s="106" t="str">
        <f t="shared" si="498"/>
        <v/>
      </c>
    </row>
    <row r="1419" spans="4:48">
      <c r="D1419" s="159">
        <v>1412</v>
      </c>
      <c r="F1419" s="159" t="str">
        <f t="shared" si="499"/>
        <v/>
      </c>
      <c r="G1419" s="159" t="str">
        <f t="shared" si="499"/>
        <v/>
      </c>
      <c r="H1419" s="159" t="str">
        <f t="shared" si="499"/>
        <v/>
      </c>
      <c r="I1419" s="159" t="str">
        <f t="shared" si="499"/>
        <v/>
      </c>
      <c r="J1419" s="159" t="str">
        <f t="shared" si="499"/>
        <v/>
      </c>
      <c r="K1419" s="292"/>
      <c r="L1419" s="292"/>
      <c r="AC1419" s="300" t="str">
        <f t="shared" si="487"/>
        <v/>
      </c>
      <c r="AD1419" s="300" t="str">
        <f t="shared" si="486"/>
        <v/>
      </c>
      <c r="AE1419" s="300" t="str">
        <f t="shared" si="484"/>
        <v/>
      </c>
      <c r="AF1419" s="300" t="str">
        <f t="shared" si="485"/>
        <v/>
      </c>
      <c r="AI1419" s="63" t="str">
        <f t="shared" si="488"/>
        <v/>
      </c>
      <c r="AJ1419" s="106" t="str">
        <f t="shared" si="489"/>
        <v/>
      </c>
      <c r="AK1419" s="106" t="str">
        <f t="shared" si="490"/>
        <v/>
      </c>
      <c r="AL1419" s="106" t="str">
        <f t="shared" si="491"/>
        <v/>
      </c>
      <c r="AM1419" s="106" t="str">
        <f t="shared" si="492"/>
        <v/>
      </c>
      <c r="AN1419" s="106" t="str">
        <f t="shared" si="493"/>
        <v/>
      </c>
      <c r="AR1419" s="106" t="str">
        <f t="shared" si="494"/>
        <v/>
      </c>
      <c r="AS1419" s="106" t="str">
        <f t="shared" si="495"/>
        <v/>
      </c>
      <c r="AT1419" s="106" t="str">
        <f t="shared" si="496"/>
        <v/>
      </c>
      <c r="AU1419" s="106" t="str">
        <f t="shared" si="497"/>
        <v/>
      </c>
      <c r="AV1419" s="106" t="str">
        <f t="shared" si="498"/>
        <v/>
      </c>
    </row>
    <row r="1420" spans="4:48">
      <c r="D1420" s="159">
        <v>1413</v>
      </c>
      <c r="F1420" s="159" t="str">
        <f t="shared" si="499"/>
        <v/>
      </c>
      <c r="G1420" s="159" t="str">
        <f t="shared" si="499"/>
        <v/>
      </c>
      <c r="H1420" s="159" t="str">
        <f t="shared" si="499"/>
        <v/>
      </c>
      <c r="I1420" s="159" t="str">
        <f t="shared" si="499"/>
        <v/>
      </c>
      <c r="J1420" s="159" t="str">
        <f t="shared" si="499"/>
        <v/>
      </c>
      <c r="K1420" s="292"/>
      <c r="L1420" s="292"/>
      <c r="AC1420" s="300" t="str">
        <f t="shared" si="487"/>
        <v/>
      </c>
      <c r="AD1420" s="300" t="str">
        <f t="shared" si="486"/>
        <v/>
      </c>
      <c r="AE1420" s="300" t="str">
        <f t="shared" si="484"/>
        <v/>
      </c>
      <c r="AF1420" s="300" t="str">
        <f t="shared" si="485"/>
        <v/>
      </c>
      <c r="AI1420" s="63" t="str">
        <f t="shared" si="488"/>
        <v/>
      </c>
      <c r="AJ1420" s="106" t="str">
        <f t="shared" si="489"/>
        <v/>
      </c>
      <c r="AK1420" s="106" t="str">
        <f t="shared" si="490"/>
        <v/>
      </c>
      <c r="AL1420" s="106" t="str">
        <f t="shared" si="491"/>
        <v/>
      </c>
      <c r="AM1420" s="106" t="str">
        <f t="shared" si="492"/>
        <v/>
      </c>
      <c r="AN1420" s="106" t="str">
        <f t="shared" si="493"/>
        <v/>
      </c>
      <c r="AR1420" s="106" t="str">
        <f t="shared" si="494"/>
        <v/>
      </c>
      <c r="AS1420" s="106" t="str">
        <f t="shared" si="495"/>
        <v/>
      </c>
      <c r="AT1420" s="106" t="str">
        <f t="shared" si="496"/>
        <v/>
      </c>
      <c r="AU1420" s="106" t="str">
        <f t="shared" si="497"/>
        <v/>
      </c>
      <c r="AV1420" s="106" t="str">
        <f t="shared" si="498"/>
        <v/>
      </c>
    </row>
    <row r="1421" spans="4:48">
      <c r="D1421" s="159">
        <v>1414</v>
      </c>
      <c r="F1421" s="159" t="str">
        <f t="shared" si="499"/>
        <v/>
      </c>
      <c r="G1421" s="159" t="str">
        <f t="shared" si="499"/>
        <v/>
      </c>
      <c r="H1421" s="159" t="str">
        <f t="shared" si="499"/>
        <v/>
      </c>
      <c r="I1421" s="159" t="str">
        <f t="shared" si="499"/>
        <v/>
      </c>
      <c r="J1421" s="159" t="str">
        <f t="shared" si="499"/>
        <v/>
      </c>
      <c r="K1421" s="292"/>
      <c r="L1421" s="292"/>
      <c r="AC1421" s="300" t="str">
        <f t="shared" si="487"/>
        <v/>
      </c>
      <c r="AD1421" s="300" t="str">
        <f t="shared" si="486"/>
        <v/>
      </c>
      <c r="AE1421" s="300" t="str">
        <f t="shared" si="484"/>
        <v/>
      </c>
      <c r="AF1421" s="300" t="str">
        <f t="shared" si="485"/>
        <v/>
      </c>
      <c r="AI1421" s="63" t="str">
        <f t="shared" si="488"/>
        <v/>
      </c>
      <c r="AJ1421" s="106" t="str">
        <f t="shared" si="489"/>
        <v/>
      </c>
      <c r="AK1421" s="106" t="str">
        <f t="shared" si="490"/>
        <v/>
      </c>
      <c r="AL1421" s="106" t="str">
        <f t="shared" si="491"/>
        <v/>
      </c>
      <c r="AM1421" s="106" t="str">
        <f t="shared" si="492"/>
        <v/>
      </c>
      <c r="AN1421" s="106" t="str">
        <f t="shared" si="493"/>
        <v/>
      </c>
      <c r="AR1421" s="106" t="str">
        <f t="shared" si="494"/>
        <v/>
      </c>
      <c r="AS1421" s="106" t="str">
        <f t="shared" si="495"/>
        <v/>
      </c>
      <c r="AT1421" s="106" t="str">
        <f t="shared" si="496"/>
        <v/>
      </c>
      <c r="AU1421" s="106" t="str">
        <f t="shared" si="497"/>
        <v/>
      </c>
      <c r="AV1421" s="106" t="str">
        <f t="shared" si="498"/>
        <v/>
      </c>
    </row>
    <row r="1422" spans="4:48">
      <c r="D1422" s="159">
        <v>1415</v>
      </c>
      <c r="F1422" s="159" t="str">
        <f t="shared" si="499"/>
        <v/>
      </c>
      <c r="G1422" s="159" t="str">
        <f t="shared" si="499"/>
        <v/>
      </c>
      <c r="H1422" s="159" t="str">
        <f t="shared" si="499"/>
        <v/>
      </c>
      <c r="I1422" s="159" t="str">
        <f t="shared" si="499"/>
        <v/>
      </c>
      <c r="J1422" s="159" t="str">
        <f t="shared" si="499"/>
        <v/>
      </c>
      <c r="K1422" s="292"/>
      <c r="L1422" s="292"/>
      <c r="AC1422" s="300" t="str">
        <f t="shared" si="487"/>
        <v/>
      </c>
      <c r="AD1422" s="300" t="str">
        <f t="shared" si="486"/>
        <v/>
      </c>
      <c r="AE1422" s="300" t="str">
        <f t="shared" si="484"/>
        <v/>
      </c>
      <c r="AF1422" s="300" t="str">
        <f t="shared" si="485"/>
        <v/>
      </c>
      <c r="AI1422" s="63" t="str">
        <f t="shared" si="488"/>
        <v/>
      </c>
      <c r="AJ1422" s="106" t="str">
        <f t="shared" si="489"/>
        <v/>
      </c>
      <c r="AK1422" s="106" t="str">
        <f t="shared" si="490"/>
        <v/>
      </c>
      <c r="AL1422" s="106" t="str">
        <f t="shared" si="491"/>
        <v/>
      </c>
      <c r="AM1422" s="106" t="str">
        <f t="shared" si="492"/>
        <v/>
      </c>
      <c r="AN1422" s="106" t="str">
        <f t="shared" si="493"/>
        <v/>
      </c>
      <c r="AR1422" s="106" t="str">
        <f t="shared" si="494"/>
        <v/>
      </c>
      <c r="AS1422" s="106" t="str">
        <f t="shared" si="495"/>
        <v/>
      </c>
      <c r="AT1422" s="106" t="str">
        <f t="shared" si="496"/>
        <v/>
      </c>
      <c r="AU1422" s="106" t="str">
        <f t="shared" si="497"/>
        <v/>
      </c>
      <c r="AV1422" s="106" t="str">
        <f t="shared" si="498"/>
        <v/>
      </c>
    </row>
    <row r="1423" spans="4:48">
      <c r="D1423" s="159">
        <v>1416</v>
      </c>
      <c r="F1423" s="159" t="str">
        <f t="shared" si="499"/>
        <v/>
      </c>
      <c r="G1423" s="159" t="str">
        <f t="shared" si="499"/>
        <v/>
      </c>
      <c r="H1423" s="159" t="str">
        <f t="shared" si="499"/>
        <v/>
      </c>
      <c r="I1423" s="159" t="str">
        <f t="shared" si="499"/>
        <v/>
      </c>
      <c r="J1423" s="159" t="str">
        <f t="shared" si="499"/>
        <v/>
      </c>
      <c r="K1423" s="292"/>
      <c r="L1423" s="292"/>
      <c r="AC1423" s="300" t="str">
        <f t="shared" si="487"/>
        <v/>
      </c>
      <c r="AD1423" s="300" t="str">
        <f t="shared" si="486"/>
        <v/>
      </c>
      <c r="AE1423" s="300" t="str">
        <f t="shared" si="484"/>
        <v/>
      </c>
      <c r="AF1423" s="300" t="str">
        <f t="shared" si="485"/>
        <v/>
      </c>
      <c r="AI1423" s="63" t="str">
        <f t="shared" si="488"/>
        <v/>
      </c>
      <c r="AJ1423" s="106" t="str">
        <f t="shared" si="489"/>
        <v/>
      </c>
      <c r="AK1423" s="106" t="str">
        <f t="shared" si="490"/>
        <v/>
      </c>
      <c r="AL1423" s="106" t="str">
        <f t="shared" si="491"/>
        <v/>
      </c>
      <c r="AM1423" s="106" t="str">
        <f t="shared" si="492"/>
        <v/>
      </c>
      <c r="AN1423" s="106" t="str">
        <f t="shared" si="493"/>
        <v/>
      </c>
      <c r="AR1423" s="106" t="str">
        <f t="shared" si="494"/>
        <v/>
      </c>
      <c r="AS1423" s="106" t="str">
        <f t="shared" si="495"/>
        <v/>
      </c>
      <c r="AT1423" s="106" t="str">
        <f t="shared" si="496"/>
        <v/>
      </c>
      <c r="AU1423" s="106" t="str">
        <f t="shared" si="497"/>
        <v/>
      </c>
      <c r="AV1423" s="106" t="str">
        <f t="shared" si="498"/>
        <v/>
      </c>
    </row>
    <row r="1424" spans="4:48">
      <c r="D1424" s="159">
        <v>1417</v>
      </c>
      <c r="F1424" s="159" t="str">
        <f t="shared" si="499"/>
        <v/>
      </c>
      <c r="G1424" s="159" t="str">
        <f t="shared" si="499"/>
        <v/>
      </c>
      <c r="H1424" s="159" t="str">
        <f t="shared" si="499"/>
        <v/>
      </c>
      <c r="I1424" s="159" t="str">
        <f t="shared" si="499"/>
        <v/>
      </c>
      <c r="J1424" s="159" t="str">
        <f t="shared" si="499"/>
        <v/>
      </c>
      <c r="K1424" s="292"/>
      <c r="L1424" s="292"/>
      <c r="AC1424" s="300" t="str">
        <f t="shared" si="487"/>
        <v/>
      </c>
      <c r="AD1424" s="300" t="str">
        <f t="shared" si="486"/>
        <v/>
      </c>
      <c r="AE1424" s="300" t="str">
        <f t="shared" si="484"/>
        <v/>
      </c>
      <c r="AF1424" s="300" t="str">
        <f t="shared" si="485"/>
        <v/>
      </c>
      <c r="AI1424" s="63" t="str">
        <f t="shared" si="488"/>
        <v/>
      </c>
      <c r="AJ1424" s="106" t="str">
        <f t="shared" si="489"/>
        <v/>
      </c>
      <c r="AK1424" s="106" t="str">
        <f t="shared" si="490"/>
        <v/>
      </c>
      <c r="AL1424" s="106" t="str">
        <f t="shared" si="491"/>
        <v/>
      </c>
      <c r="AM1424" s="106" t="str">
        <f t="shared" si="492"/>
        <v/>
      </c>
      <c r="AN1424" s="106" t="str">
        <f t="shared" si="493"/>
        <v/>
      </c>
      <c r="AR1424" s="106" t="str">
        <f t="shared" si="494"/>
        <v/>
      </c>
      <c r="AS1424" s="106" t="str">
        <f t="shared" si="495"/>
        <v/>
      </c>
      <c r="AT1424" s="106" t="str">
        <f t="shared" si="496"/>
        <v/>
      </c>
      <c r="AU1424" s="106" t="str">
        <f t="shared" si="497"/>
        <v/>
      </c>
      <c r="AV1424" s="106" t="str">
        <f t="shared" si="498"/>
        <v/>
      </c>
    </row>
    <row r="1425" spans="4:48">
      <c r="D1425" s="159">
        <v>1418</v>
      </c>
      <c r="F1425" s="159" t="str">
        <f t="shared" si="499"/>
        <v/>
      </c>
      <c r="G1425" s="159" t="str">
        <f t="shared" si="499"/>
        <v/>
      </c>
      <c r="H1425" s="159" t="str">
        <f t="shared" si="499"/>
        <v/>
      </c>
      <c r="I1425" s="159" t="str">
        <f t="shared" si="499"/>
        <v/>
      </c>
      <c r="J1425" s="159" t="str">
        <f t="shared" si="499"/>
        <v/>
      </c>
      <c r="K1425" s="292"/>
      <c r="L1425" s="292"/>
      <c r="AC1425" s="300" t="str">
        <f t="shared" si="487"/>
        <v/>
      </c>
      <c r="AD1425" s="300" t="str">
        <f t="shared" si="486"/>
        <v/>
      </c>
      <c r="AE1425" s="300" t="str">
        <f t="shared" si="484"/>
        <v/>
      </c>
      <c r="AF1425" s="300" t="str">
        <f t="shared" si="485"/>
        <v/>
      </c>
      <c r="AI1425" s="63" t="str">
        <f t="shared" si="488"/>
        <v/>
      </c>
      <c r="AJ1425" s="106" t="str">
        <f t="shared" si="489"/>
        <v/>
      </c>
      <c r="AK1425" s="106" t="str">
        <f t="shared" si="490"/>
        <v/>
      </c>
      <c r="AL1425" s="106" t="str">
        <f t="shared" si="491"/>
        <v/>
      </c>
      <c r="AM1425" s="106" t="str">
        <f t="shared" si="492"/>
        <v/>
      </c>
      <c r="AN1425" s="106" t="str">
        <f t="shared" si="493"/>
        <v/>
      </c>
      <c r="AR1425" s="106" t="str">
        <f t="shared" si="494"/>
        <v/>
      </c>
      <c r="AS1425" s="106" t="str">
        <f t="shared" si="495"/>
        <v/>
      </c>
      <c r="AT1425" s="106" t="str">
        <f t="shared" si="496"/>
        <v/>
      </c>
      <c r="AU1425" s="106" t="str">
        <f t="shared" si="497"/>
        <v/>
      </c>
      <c r="AV1425" s="106" t="str">
        <f t="shared" si="498"/>
        <v/>
      </c>
    </row>
    <row r="1426" spans="4:48">
      <c r="D1426" s="159">
        <v>1419</v>
      </c>
      <c r="F1426" s="159" t="str">
        <f t="shared" si="499"/>
        <v/>
      </c>
      <c r="G1426" s="159" t="str">
        <f t="shared" si="499"/>
        <v/>
      </c>
      <c r="H1426" s="159" t="str">
        <f t="shared" si="499"/>
        <v/>
      </c>
      <c r="I1426" s="159" t="str">
        <f t="shared" si="499"/>
        <v/>
      </c>
      <c r="J1426" s="159" t="str">
        <f t="shared" si="499"/>
        <v/>
      </c>
      <c r="K1426" s="292"/>
      <c r="L1426" s="292"/>
      <c r="AC1426" s="300" t="str">
        <f t="shared" si="487"/>
        <v/>
      </c>
      <c r="AD1426" s="300" t="str">
        <f t="shared" si="486"/>
        <v/>
      </c>
      <c r="AE1426" s="300" t="str">
        <f t="shared" si="484"/>
        <v/>
      </c>
      <c r="AF1426" s="300" t="str">
        <f t="shared" si="485"/>
        <v/>
      </c>
      <c r="AI1426" s="63" t="str">
        <f t="shared" si="488"/>
        <v/>
      </c>
      <c r="AJ1426" s="106" t="str">
        <f t="shared" si="489"/>
        <v/>
      </c>
      <c r="AK1426" s="106" t="str">
        <f t="shared" si="490"/>
        <v/>
      </c>
      <c r="AL1426" s="106" t="str">
        <f t="shared" si="491"/>
        <v/>
      </c>
      <c r="AM1426" s="106" t="str">
        <f t="shared" si="492"/>
        <v/>
      </c>
      <c r="AN1426" s="106" t="str">
        <f t="shared" si="493"/>
        <v/>
      </c>
      <c r="AR1426" s="106" t="str">
        <f t="shared" si="494"/>
        <v/>
      </c>
      <c r="AS1426" s="106" t="str">
        <f t="shared" si="495"/>
        <v/>
      </c>
      <c r="AT1426" s="106" t="str">
        <f t="shared" si="496"/>
        <v/>
      </c>
      <c r="AU1426" s="106" t="str">
        <f t="shared" si="497"/>
        <v/>
      </c>
      <c r="AV1426" s="106" t="str">
        <f t="shared" si="498"/>
        <v/>
      </c>
    </row>
    <row r="1427" spans="4:48">
      <c r="D1427" s="159">
        <v>1420</v>
      </c>
      <c r="F1427" s="159" t="str">
        <f t="shared" si="499"/>
        <v/>
      </c>
      <c r="G1427" s="159" t="str">
        <f t="shared" si="499"/>
        <v/>
      </c>
      <c r="H1427" s="159" t="str">
        <f t="shared" si="499"/>
        <v/>
      </c>
      <c r="I1427" s="159" t="str">
        <f t="shared" si="499"/>
        <v/>
      </c>
      <c r="J1427" s="159" t="str">
        <f t="shared" si="499"/>
        <v/>
      </c>
      <c r="K1427" s="292"/>
      <c r="L1427" s="292"/>
      <c r="AC1427" s="300" t="str">
        <f t="shared" si="487"/>
        <v/>
      </c>
      <c r="AD1427" s="300" t="str">
        <f t="shared" si="486"/>
        <v/>
      </c>
      <c r="AE1427" s="300" t="str">
        <f t="shared" si="484"/>
        <v/>
      </c>
      <c r="AF1427" s="300" t="str">
        <f t="shared" si="485"/>
        <v/>
      </c>
      <c r="AI1427" s="63" t="str">
        <f t="shared" si="488"/>
        <v/>
      </c>
      <c r="AJ1427" s="106" t="str">
        <f t="shared" si="489"/>
        <v/>
      </c>
      <c r="AK1427" s="106" t="str">
        <f t="shared" si="490"/>
        <v/>
      </c>
      <c r="AL1427" s="106" t="str">
        <f t="shared" si="491"/>
        <v/>
      </c>
      <c r="AM1427" s="106" t="str">
        <f t="shared" si="492"/>
        <v/>
      </c>
      <c r="AN1427" s="106" t="str">
        <f t="shared" si="493"/>
        <v/>
      </c>
      <c r="AR1427" s="106" t="str">
        <f t="shared" si="494"/>
        <v/>
      </c>
      <c r="AS1427" s="106" t="str">
        <f t="shared" si="495"/>
        <v/>
      </c>
      <c r="AT1427" s="106" t="str">
        <f t="shared" si="496"/>
        <v/>
      </c>
      <c r="AU1427" s="106" t="str">
        <f t="shared" si="497"/>
        <v/>
      </c>
      <c r="AV1427" s="106" t="str">
        <f t="shared" si="498"/>
        <v/>
      </c>
    </row>
    <row r="1428" spans="4:48">
      <c r="D1428" s="159">
        <v>1421</v>
      </c>
      <c r="F1428" s="159" t="str">
        <f t="shared" ref="F1428:J1437" si="500">IF($C$5=0,IF($D1428&gt;$A$5,"",INDIRECT(CONCATENATE("B",RANDBETWEEN(11,$D$5)))),IF($D1428&gt;$A$5,"",$C$3*INDIRECT(CONCATENATE("B",RANDBETWEEN(11,$D$5)))))</f>
        <v/>
      </c>
      <c r="G1428" s="159" t="str">
        <f t="shared" si="500"/>
        <v/>
      </c>
      <c r="H1428" s="159" t="str">
        <f t="shared" si="500"/>
        <v/>
      </c>
      <c r="I1428" s="159" t="str">
        <f t="shared" si="500"/>
        <v/>
      </c>
      <c r="J1428" s="159" t="str">
        <f t="shared" si="500"/>
        <v/>
      </c>
      <c r="K1428" s="292"/>
      <c r="L1428" s="292"/>
      <c r="AC1428" s="300" t="str">
        <f t="shared" si="487"/>
        <v/>
      </c>
      <c r="AD1428" s="300" t="str">
        <f t="shared" si="486"/>
        <v/>
      </c>
      <c r="AE1428" s="300" t="str">
        <f t="shared" si="484"/>
        <v/>
      </c>
      <c r="AF1428" s="300" t="str">
        <f t="shared" si="485"/>
        <v/>
      </c>
      <c r="AI1428" s="63" t="str">
        <f t="shared" si="488"/>
        <v/>
      </c>
      <c r="AJ1428" s="106" t="str">
        <f t="shared" si="489"/>
        <v/>
      </c>
      <c r="AK1428" s="106" t="str">
        <f t="shared" si="490"/>
        <v/>
      </c>
      <c r="AL1428" s="106" t="str">
        <f t="shared" si="491"/>
        <v/>
      </c>
      <c r="AM1428" s="106" t="str">
        <f t="shared" si="492"/>
        <v/>
      </c>
      <c r="AN1428" s="106" t="str">
        <f t="shared" si="493"/>
        <v/>
      </c>
      <c r="AR1428" s="106" t="str">
        <f t="shared" si="494"/>
        <v/>
      </c>
      <c r="AS1428" s="106" t="str">
        <f t="shared" si="495"/>
        <v/>
      </c>
      <c r="AT1428" s="106" t="str">
        <f t="shared" si="496"/>
        <v/>
      </c>
      <c r="AU1428" s="106" t="str">
        <f t="shared" si="497"/>
        <v/>
      </c>
      <c r="AV1428" s="106" t="str">
        <f t="shared" si="498"/>
        <v/>
      </c>
    </row>
    <row r="1429" spans="4:48">
      <c r="D1429" s="159">
        <v>1422</v>
      </c>
      <c r="F1429" s="159" t="str">
        <f t="shared" si="500"/>
        <v/>
      </c>
      <c r="G1429" s="159" t="str">
        <f t="shared" si="500"/>
        <v/>
      </c>
      <c r="H1429" s="159" t="str">
        <f t="shared" si="500"/>
        <v/>
      </c>
      <c r="I1429" s="159" t="str">
        <f t="shared" si="500"/>
        <v/>
      </c>
      <c r="J1429" s="159" t="str">
        <f t="shared" si="500"/>
        <v/>
      </c>
      <c r="K1429" s="292"/>
      <c r="L1429" s="292"/>
      <c r="AC1429" s="300" t="str">
        <f t="shared" si="487"/>
        <v/>
      </c>
      <c r="AD1429" s="300" t="str">
        <f t="shared" si="486"/>
        <v/>
      </c>
      <c r="AE1429" s="300" t="str">
        <f t="shared" si="484"/>
        <v/>
      </c>
      <c r="AF1429" s="300" t="str">
        <f t="shared" si="485"/>
        <v/>
      </c>
      <c r="AI1429" s="63" t="str">
        <f t="shared" si="488"/>
        <v/>
      </c>
      <c r="AJ1429" s="106" t="str">
        <f t="shared" si="489"/>
        <v/>
      </c>
      <c r="AK1429" s="106" t="str">
        <f t="shared" si="490"/>
        <v/>
      </c>
      <c r="AL1429" s="106" t="str">
        <f t="shared" si="491"/>
        <v/>
      </c>
      <c r="AM1429" s="106" t="str">
        <f t="shared" si="492"/>
        <v/>
      </c>
      <c r="AN1429" s="106" t="str">
        <f t="shared" si="493"/>
        <v/>
      </c>
      <c r="AR1429" s="106" t="str">
        <f t="shared" si="494"/>
        <v/>
      </c>
      <c r="AS1429" s="106" t="str">
        <f t="shared" si="495"/>
        <v/>
      </c>
      <c r="AT1429" s="106" t="str">
        <f t="shared" si="496"/>
        <v/>
      </c>
      <c r="AU1429" s="106" t="str">
        <f t="shared" si="497"/>
        <v/>
      </c>
      <c r="AV1429" s="106" t="str">
        <f t="shared" si="498"/>
        <v/>
      </c>
    </row>
    <row r="1430" spans="4:48">
      <c r="D1430" s="159">
        <v>1423</v>
      </c>
      <c r="F1430" s="159" t="str">
        <f t="shared" si="500"/>
        <v/>
      </c>
      <c r="G1430" s="159" t="str">
        <f t="shared" si="500"/>
        <v/>
      </c>
      <c r="H1430" s="159" t="str">
        <f t="shared" si="500"/>
        <v/>
      </c>
      <c r="I1430" s="159" t="str">
        <f t="shared" si="500"/>
        <v/>
      </c>
      <c r="J1430" s="159" t="str">
        <f t="shared" si="500"/>
        <v/>
      </c>
      <c r="K1430" s="292"/>
      <c r="L1430" s="292"/>
      <c r="AC1430" s="300" t="str">
        <f t="shared" si="487"/>
        <v/>
      </c>
      <c r="AD1430" s="300" t="str">
        <f t="shared" si="486"/>
        <v/>
      </c>
      <c r="AE1430" s="300" t="str">
        <f t="shared" si="484"/>
        <v/>
      </c>
      <c r="AF1430" s="300" t="str">
        <f t="shared" si="485"/>
        <v/>
      </c>
      <c r="AI1430" s="63" t="str">
        <f t="shared" si="488"/>
        <v/>
      </c>
      <c r="AJ1430" s="106" t="str">
        <f t="shared" si="489"/>
        <v/>
      </c>
      <c r="AK1430" s="106" t="str">
        <f t="shared" si="490"/>
        <v/>
      </c>
      <c r="AL1430" s="106" t="str">
        <f t="shared" si="491"/>
        <v/>
      </c>
      <c r="AM1430" s="106" t="str">
        <f t="shared" si="492"/>
        <v/>
      </c>
      <c r="AN1430" s="106" t="str">
        <f t="shared" si="493"/>
        <v/>
      </c>
      <c r="AR1430" s="106" t="str">
        <f t="shared" si="494"/>
        <v/>
      </c>
      <c r="AS1430" s="106" t="str">
        <f t="shared" si="495"/>
        <v/>
      </c>
      <c r="AT1430" s="106" t="str">
        <f t="shared" si="496"/>
        <v/>
      </c>
      <c r="AU1430" s="106" t="str">
        <f t="shared" si="497"/>
        <v/>
      </c>
      <c r="AV1430" s="106" t="str">
        <f t="shared" si="498"/>
        <v/>
      </c>
    </row>
    <row r="1431" spans="4:48">
      <c r="D1431" s="159">
        <v>1424</v>
      </c>
      <c r="F1431" s="159" t="str">
        <f t="shared" si="500"/>
        <v/>
      </c>
      <c r="G1431" s="159" t="str">
        <f t="shared" si="500"/>
        <v/>
      </c>
      <c r="H1431" s="159" t="str">
        <f t="shared" si="500"/>
        <v/>
      </c>
      <c r="I1431" s="159" t="str">
        <f t="shared" si="500"/>
        <v/>
      </c>
      <c r="J1431" s="159" t="str">
        <f t="shared" si="500"/>
        <v/>
      </c>
      <c r="K1431" s="292"/>
      <c r="L1431" s="292"/>
      <c r="AC1431" s="300" t="str">
        <f t="shared" si="487"/>
        <v/>
      </c>
      <c r="AD1431" s="300" t="str">
        <f t="shared" si="486"/>
        <v/>
      </c>
      <c r="AE1431" s="300" t="str">
        <f t="shared" si="484"/>
        <v/>
      </c>
      <c r="AF1431" s="300" t="str">
        <f t="shared" si="485"/>
        <v/>
      </c>
      <c r="AI1431" s="63" t="str">
        <f t="shared" si="488"/>
        <v/>
      </c>
      <c r="AJ1431" s="106" t="str">
        <f t="shared" si="489"/>
        <v/>
      </c>
      <c r="AK1431" s="106" t="str">
        <f t="shared" si="490"/>
        <v/>
      </c>
      <c r="AL1431" s="106" t="str">
        <f t="shared" si="491"/>
        <v/>
      </c>
      <c r="AM1431" s="106" t="str">
        <f t="shared" si="492"/>
        <v/>
      </c>
      <c r="AN1431" s="106" t="str">
        <f t="shared" si="493"/>
        <v/>
      </c>
      <c r="AR1431" s="106" t="str">
        <f t="shared" si="494"/>
        <v/>
      </c>
      <c r="AS1431" s="106" t="str">
        <f t="shared" si="495"/>
        <v/>
      </c>
      <c r="AT1431" s="106" t="str">
        <f t="shared" si="496"/>
        <v/>
      </c>
      <c r="AU1431" s="106" t="str">
        <f t="shared" si="497"/>
        <v/>
      </c>
      <c r="AV1431" s="106" t="str">
        <f t="shared" si="498"/>
        <v/>
      </c>
    </row>
    <row r="1432" spans="4:48">
      <c r="D1432" s="159">
        <v>1425</v>
      </c>
      <c r="F1432" s="159" t="str">
        <f t="shared" si="500"/>
        <v/>
      </c>
      <c r="G1432" s="159" t="str">
        <f t="shared" si="500"/>
        <v/>
      </c>
      <c r="H1432" s="159" t="str">
        <f t="shared" si="500"/>
        <v/>
      </c>
      <c r="I1432" s="159" t="str">
        <f t="shared" si="500"/>
        <v/>
      </c>
      <c r="J1432" s="159" t="str">
        <f t="shared" si="500"/>
        <v/>
      </c>
      <c r="K1432" s="292"/>
      <c r="L1432" s="292"/>
      <c r="AC1432" s="300" t="str">
        <f t="shared" si="487"/>
        <v/>
      </c>
      <c r="AD1432" s="300" t="str">
        <f t="shared" si="486"/>
        <v/>
      </c>
      <c r="AE1432" s="300" t="str">
        <f t="shared" si="484"/>
        <v/>
      </c>
      <c r="AF1432" s="300" t="str">
        <f t="shared" si="485"/>
        <v/>
      </c>
      <c r="AI1432" s="63" t="str">
        <f t="shared" si="488"/>
        <v/>
      </c>
      <c r="AJ1432" s="106" t="str">
        <f t="shared" si="489"/>
        <v/>
      </c>
      <c r="AK1432" s="106" t="str">
        <f t="shared" si="490"/>
        <v/>
      </c>
      <c r="AL1432" s="106" t="str">
        <f t="shared" si="491"/>
        <v/>
      </c>
      <c r="AM1432" s="106" t="str">
        <f t="shared" si="492"/>
        <v/>
      </c>
      <c r="AN1432" s="106" t="str">
        <f t="shared" si="493"/>
        <v/>
      </c>
      <c r="AR1432" s="106" t="str">
        <f t="shared" si="494"/>
        <v/>
      </c>
      <c r="AS1432" s="106" t="str">
        <f t="shared" si="495"/>
        <v/>
      </c>
      <c r="AT1432" s="106" t="str">
        <f t="shared" si="496"/>
        <v/>
      </c>
      <c r="AU1432" s="106" t="str">
        <f t="shared" si="497"/>
        <v/>
      </c>
      <c r="AV1432" s="106" t="str">
        <f t="shared" si="498"/>
        <v/>
      </c>
    </row>
    <row r="1433" spans="4:48">
      <c r="D1433" s="159">
        <v>1426</v>
      </c>
      <c r="F1433" s="159" t="str">
        <f t="shared" si="500"/>
        <v/>
      </c>
      <c r="G1433" s="159" t="str">
        <f t="shared" si="500"/>
        <v/>
      </c>
      <c r="H1433" s="159" t="str">
        <f t="shared" si="500"/>
        <v/>
      </c>
      <c r="I1433" s="159" t="str">
        <f t="shared" si="500"/>
        <v/>
      </c>
      <c r="J1433" s="159" t="str">
        <f t="shared" si="500"/>
        <v/>
      </c>
      <c r="K1433" s="292"/>
      <c r="L1433" s="292"/>
      <c r="AC1433" s="300" t="str">
        <f t="shared" si="487"/>
        <v/>
      </c>
      <c r="AD1433" s="300" t="str">
        <f t="shared" si="486"/>
        <v/>
      </c>
      <c r="AE1433" s="300" t="str">
        <f t="shared" si="484"/>
        <v/>
      </c>
      <c r="AF1433" s="300" t="str">
        <f t="shared" si="485"/>
        <v/>
      </c>
      <c r="AI1433" s="63" t="str">
        <f t="shared" si="488"/>
        <v/>
      </c>
      <c r="AJ1433" s="106" t="str">
        <f t="shared" si="489"/>
        <v/>
      </c>
      <c r="AK1433" s="106" t="str">
        <f t="shared" si="490"/>
        <v/>
      </c>
      <c r="AL1433" s="106" t="str">
        <f t="shared" si="491"/>
        <v/>
      </c>
      <c r="AM1433" s="106" t="str">
        <f t="shared" si="492"/>
        <v/>
      </c>
      <c r="AN1433" s="106" t="str">
        <f t="shared" si="493"/>
        <v/>
      </c>
      <c r="AR1433" s="106" t="str">
        <f t="shared" si="494"/>
        <v/>
      </c>
      <c r="AS1433" s="106" t="str">
        <f t="shared" si="495"/>
        <v/>
      </c>
      <c r="AT1433" s="106" t="str">
        <f t="shared" si="496"/>
        <v/>
      </c>
      <c r="AU1433" s="106" t="str">
        <f t="shared" si="497"/>
        <v/>
      </c>
      <c r="AV1433" s="106" t="str">
        <f t="shared" si="498"/>
        <v/>
      </c>
    </row>
    <row r="1434" spans="4:48">
      <c r="D1434" s="159">
        <v>1427</v>
      </c>
      <c r="F1434" s="159" t="str">
        <f t="shared" si="500"/>
        <v/>
      </c>
      <c r="G1434" s="159" t="str">
        <f t="shared" si="500"/>
        <v/>
      </c>
      <c r="H1434" s="159" t="str">
        <f t="shared" si="500"/>
        <v/>
      </c>
      <c r="I1434" s="159" t="str">
        <f t="shared" si="500"/>
        <v/>
      </c>
      <c r="J1434" s="159" t="str">
        <f t="shared" si="500"/>
        <v/>
      </c>
      <c r="K1434" s="292"/>
      <c r="L1434" s="292"/>
      <c r="AC1434" s="300" t="str">
        <f t="shared" si="487"/>
        <v/>
      </c>
      <c r="AD1434" s="300" t="str">
        <f t="shared" si="486"/>
        <v/>
      </c>
      <c r="AE1434" s="300" t="str">
        <f t="shared" si="484"/>
        <v/>
      </c>
      <c r="AF1434" s="300" t="str">
        <f t="shared" si="485"/>
        <v/>
      </c>
      <c r="AI1434" s="63" t="str">
        <f t="shared" si="488"/>
        <v/>
      </c>
      <c r="AJ1434" s="106" t="str">
        <f t="shared" si="489"/>
        <v/>
      </c>
      <c r="AK1434" s="106" t="str">
        <f t="shared" si="490"/>
        <v/>
      </c>
      <c r="AL1434" s="106" t="str">
        <f t="shared" si="491"/>
        <v/>
      </c>
      <c r="AM1434" s="106" t="str">
        <f t="shared" si="492"/>
        <v/>
      </c>
      <c r="AN1434" s="106" t="str">
        <f t="shared" si="493"/>
        <v/>
      </c>
      <c r="AR1434" s="106" t="str">
        <f t="shared" si="494"/>
        <v/>
      </c>
      <c r="AS1434" s="106" t="str">
        <f t="shared" si="495"/>
        <v/>
      </c>
      <c r="AT1434" s="106" t="str">
        <f t="shared" si="496"/>
        <v/>
      </c>
      <c r="AU1434" s="106" t="str">
        <f t="shared" si="497"/>
        <v/>
      </c>
      <c r="AV1434" s="106" t="str">
        <f t="shared" si="498"/>
        <v/>
      </c>
    </row>
    <row r="1435" spans="4:48">
      <c r="D1435" s="159">
        <v>1428</v>
      </c>
      <c r="F1435" s="159" t="str">
        <f t="shared" si="500"/>
        <v/>
      </c>
      <c r="G1435" s="159" t="str">
        <f t="shared" si="500"/>
        <v/>
      </c>
      <c r="H1435" s="159" t="str">
        <f t="shared" si="500"/>
        <v/>
      </c>
      <c r="I1435" s="159" t="str">
        <f t="shared" si="500"/>
        <v/>
      </c>
      <c r="J1435" s="159" t="str">
        <f t="shared" si="500"/>
        <v/>
      </c>
      <c r="K1435" s="292"/>
      <c r="L1435" s="292"/>
      <c r="AC1435" s="300" t="str">
        <f t="shared" si="487"/>
        <v/>
      </c>
      <c r="AD1435" s="300" t="str">
        <f t="shared" si="486"/>
        <v/>
      </c>
      <c r="AE1435" s="300" t="str">
        <f t="shared" si="484"/>
        <v/>
      </c>
      <c r="AF1435" s="300" t="str">
        <f t="shared" si="485"/>
        <v/>
      </c>
      <c r="AI1435" s="63" t="str">
        <f t="shared" si="488"/>
        <v/>
      </c>
      <c r="AJ1435" s="106" t="str">
        <f t="shared" si="489"/>
        <v/>
      </c>
      <c r="AK1435" s="106" t="str">
        <f t="shared" si="490"/>
        <v/>
      </c>
      <c r="AL1435" s="106" t="str">
        <f t="shared" si="491"/>
        <v/>
      </c>
      <c r="AM1435" s="106" t="str">
        <f t="shared" si="492"/>
        <v/>
      </c>
      <c r="AN1435" s="106" t="str">
        <f t="shared" si="493"/>
        <v/>
      </c>
      <c r="AR1435" s="106" t="str">
        <f t="shared" si="494"/>
        <v/>
      </c>
      <c r="AS1435" s="106" t="str">
        <f t="shared" si="495"/>
        <v/>
      </c>
      <c r="AT1435" s="106" t="str">
        <f t="shared" si="496"/>
        <v/>
      </c>
      <c r="AU1435" s="106" t="str">
        <f t="shared" si="497"/>
        <v/>
      </c>
      <c r="AV1435" s="106" t="str">
        <f t="shared" si="498"/>
        <v/>
      </c>
    </row>
    <row r="1436" spans="4:48">
      <c r="D1436" s="159">
        <v>1429</v>
      </c>
      <c r="F1436" s="159" t="str">
        <f t="shared" si="500"/>
        <v/>
      </c>
      <c r="G1436" s="159" t="str">
        <f t="shared" si="500"/>
        <v/>
      </c>
      <c r="H1436" s="159" t="str">
        <f t="shared" si="500"/>
        <v/>
      </c>
      <c r="I1436" s="159" t="str">
        <f t="shared" si="500"/>
        <v/>
      </c>
      <c r="J1436" s="159" t="str">
        <f t="shared" si="500"/>
        <v/>
      </c>
      <c r="K1436" s="292"/>
      <c r="L1436" s="292"/>
      <c r="AC1436" s="300" t="str">
        <f t="shared" si="487"/>
        <v/>
      </c>
      <c r="AD1436" s="300" t="str">
        <f t="shared" si="486"/>
        <v/>
      </c>
      <c r="AE1436" s="300" t="str">
        <f t="shared" si="484"/>
        <v/>
      </c>
      <c r="AF1436" s="300" t="str">
        <f t="shared" si="485"/>
        <v/>
      </c>
      <c r="AI1436" s="63" t="str">
        <f t="shared" si="488"/>
        <v/>
      </c>
      <c r="AJ1436" s="106" t="str">
        <f t="shared" si="489"/>
        <v/>
      </c>
      <c r="AK1436" s="106" t="str">
        <f t="shared" si="490"/>
        <v/>
      </c>
      <c r="AL1436" s="106" t="str">
        <f t="shared" si="491"/>
        <v/>
      </c>
      <c r="AM1436" s="106" t="str">
        <f t="shared" si="492"/>
        <v/>
      </c>
      <c r="AN1436" s="106" t="str">
        <f t="shared" si="493"/>
        <v/>
      </c>
      <c r="AR1436" s="106" t="str">
        <f t="shared" si="494"/>
        <v/>
      </c>
      <c r="AS1436" s="106" t="str">
        <f t="shared" si="495"/>
        <v/>
      </c>
      <c r="AT1436" s="106" t="str">
        <f t="shared" si="496"/>
        <v/>
      </c>
      <c r="AU1436" s="106" t="str">
        <f t="shared" si="497"/>
        <v/>
      </c>
      <c r="AV1436" s="106" t="str">
        <f t="shared" si="498"/>
        <v/>
      </c>
    </row>
    <row r="1437" spans="4:48">
      <c r="D1437" s="159">
        <v>1430</v>
      </c>
      <c r="F1437" s="159" t="str">
        <f t="shared" si="500"/>
        <v/>
      </c>
      <c r="G1437" s="159" t="str">
        <f t="shared" si="500"/>
        <v/>
      </c>
      <c r="H1437" s="159" t="str">
        <f t="shared" si="500"/>
        <v/>
      </c>
      <c r="I1437" s="159" t="str">
        <f t="shared" si="500"/>
        <v/>
      </c>
      <c r="J1437" s="159" t="str">
        <f t="shared" si="500"/>
        <v/>
      </c>
      <c r="K1437" s="292"/>
      <c r="L1437" s="292"/>
      <c r="AC1437" s="300" t="str">
        <f t="shared" si="487"/>
        <v/>
      </c>
      <c r="AD1437" s="300" t="str">
        <f t="shared" si="486"/>
        <v/>
      </c>
      <c r="AE1437" s="300" t="str">
        <f t="shared" si="484"/>
        <v/>
      </c>
      <c r="AF1437" s="300" t="str">
        <f t="shared" si="485"/>
        <v/>
      </c>
      <c r="AI1437" s="63" t="str">
        <f t="shared" si="488"/>
        <v/>
      </c>
      <c r="AJ1437" s="106" t="str">
        <f t="shared" si="489"/>
        <v/>
      </c>
      <c r="AK1437" s="106" t="str">
        <f t="shared" si="490"/>
        <v/>
      </c>
      <c r="AL1437" s="106" t="str">
        <f t="shared" si="491"/>
        <v/>
      </c>
      <c r="AM1437" s="106" t="str">
        <f t="shared" si="492"/>
        <v/>
      </c>
      <c r="AN1437" s="106" t="str">
        <f t="shared" si="493"/>
        <v/>
      </c>
      <c r="AR1437" s="106" t="str">
        <f t="shared" si="494"/>
        <v/>
      </c>
      <c r="AS1437" s="106" t="str">
        <f t="shared" si="495"/>
        <v/>
      </c>
      <c r="AT1437" s="106" t="str">
        <f t="shared" si="496"/>
        <v/>
      </c>
      <c r="AU1437" s="106" t="str">
        <f t="shared" si="497"/>
        <v/>
      </c>
      <c r="AV1437" s="106" t="str">
        <f t="shared" si="498"/>
        <v/>
      </c>
    </row>
    <row r="1438" spans="4:48">
      <c r="D1438" s="159">
        <v>1431</v>
      </c>
      <c r="F1438" s="159" t="str">
        <f t="shared" ref="F1438:J1447" si="501">IF($C$5=0,IF($D1438&gt;$A$5,"",INDIRECT(CONCATENATE("B",RANDBETWEEN(11,$D$5)))),IF($D1438&gt;$A$5,"",$C$3*INDIRECT(CONCATENATE("B",RANDBETWEEN(11,$D$5)))))</f>
        <v/>
      </c>
      <c r="G1438" s="159" t="str">
        <f t="shared" si="501"/>
        <v/>
      </c>
      <c r="H1438" s="159" t="str">
        <f t="shared" si="501"/>
        <v/>
      </c>
      <c r="I1438" s="159" t="str">
        <f t="shared" si="501"/>
        <v/>
      </c>
      <c r="J1438" s="159" t="str">
        <f t="shared" si="501"/>
        <v/>
      </c>
      <c r="K1438" s="292"/>
      <c r="L1438" s="292"/>
      <c r="AC1438" s="300" t="str">
        <f t="shared" si="487"/>
        <v/>
      </c>
      <c r="AD1438" s="300" t="str">
        <f t="shared" si="486"/>
        <v/>
      </c>
      <c r="AE1438" s="300" t="str">
        <f t="shared" si="484"/>
        <v/>
      </c>
      <c r="AF1438" s="300" t="str">
        <f t="shared" si="485"/>
        <v/>
      </c>
      <c r="AI1438" s="63" t="str">
        <f t="shared" si="488"/>
        <v/>
      </c>
      <c r="AJ1438" s="106" t="str">
        <f t="shared" si="489"/>
        <v/>
      </c>
      <c r="AK1438" s="106" t="str">
        <f t="shared" si="490"/>
        <v/>
      </c>
      <c r="AL1438" s="106" t="str">
        <f t="shared" si="491"/>
        <v/>
      </c>
      <c r="AM1438" s="106" t="str">
        <f t="shared" si="492"/>
        <v/>
      </c>
      <c r="AN1438" s="106" t="str">
        <f t="shared" si="493"/>
        <v/>
      </c>
      <c r="AR1438" s="106" t="str">
        <f t="shared" si="494"/>
        <v/>
      </c>
      <c r="AS1438" s="106" t="str">
        <f t="shared" si="495"/>
        <v/>
      </c>
      <c r="AT1438" s="106" t="str">
        <f t="shared" si="496"/>
        <v/>
      </c>
      <c r="AU1438" s="106" t="str">
        <f t="shared" si="497"/>
        <v/>
      </c>
      <c r="AV1438" s="106" t="str">
        <f t="shared" si="498"/>
        <v/>
      </c>
    </row>
    <row r="1439" spans="4:48">
      <c r="D1439" s="159">
        <v>1432</v>
      </c>
      <c r="F1439" s="159" t="str">
        <f t="shared" si="501"/>
        <v/>
      </c>
      <c r="G1439" s="159" t="str">
        <f t="shared" si="501"/>
        <v/>
      </c>
      <c r="H1439" s="159" t="str">
        <f t="shared" si="501"/>
        <v/>
      </c>
      <c r="I1439" s="159" t="str">
        <f t="shared" si="501"/>
        <v/>
      </c>
      <c r="J1439" s="159" t="str">
        <f t="shared" si="501"/>
        <v/>
      </c>
      <c r="K1439" s="292"/>
      <c r="L1439" s="292"/>
      <c r="AC1439" s="300" t="str">
        <f t="shared" si="487"/>
        <v/>
      </c>
      <c r="AD1439" s="300" t="str">
        <f t="shared" si="486"/>
        <v/>
      </c>
      <c r="AE1439" s="300" t="str">
        <f t="shared" si="484"/>
        <v/>
      </c>
      <c r="AF1439" s="300" t="str">
        <f t="shared" si="485"/>
        <v/>
      </c>
      <c r="AI1439" s="63" t="str">
        <f t="shared" si="488"/>
        <v/>
      </c>
      <c r="AJ1439" s="106" t="str">
        <f t="shared" si="489"/>
        <v/>
      </c>
      <c r="AK1439" s="106" t="str">
        <f t="shared" si="490"/>
        <v/>
      </c>
      <c r="AL1439" s="106" t="str">
        <f t="shared" si="491"/>
        <v/>
      </c>
      <c r="AM1439" s="106" t="str">
        <f t="shared" si="492"/>
        <v/>
      </c>
      <c r="AN1439" s="106" t="str">
        <f t="shared" si="493"/>
        <v/>
      </c>
      <c r="AR1439" s="106" t="str">
        <f t="shared" si="494"/>
        <v/>
      </c>
      <c r="AS1439" s="106" t="str">
        <f t="shared" si="495"/>
        <v/>
      </c>
      <c r="AT1439" s="106" t="str">
        <f t="shared" si="496"/>
        <v/>
      </c>
      <c r="AU1439" s="106" t="str">
        <f t="shared" si="497"/>
        <v/>
      </c>
      <c r="AV1439" s="106" t="str">
        <f t="shared" si="498"/>
        <v/>
      </c>
    </row>
    <row r="1440" spans="4:48">
      <c r="D1440" s="159">
        <v>1433</v>
      </c>
      <c r="F1440" s="159" t="str">
        <f t="shared" si="501"/>
        <v/>
      </c>
      <c r="G1440" s="159" t="str">
        <f t="shared" si="501"/>
        <v/>
      </c>
      <c r="H1440" s="159" t="str">
        <f t="shared" si="501"/>
        <v/>
      </c>
      <c r="I1440" s="159" t="str">
        <f t="shared" si="501"/>
        <v/>
      </c>
      <c r="J1440" s="159" t="str">
        <f t="shared" si="501"/>
        <v/>
      </c>
      <c r="K1440" s="292"/>
      <c r="L1440" s="292"/>
      <c r="AC1440" s="300" t="str">
        <f t="shared" si="487"/>
        <v/>
      </c>
      <c r="AD1440" s="300" t="str">
        <f t="shared" si="486"/>
        <v/>
      </c>
      <c r="AE1440" s="300" t="str">
        <f t="shared" si="484"/>
        <v/>
      </c>
      <c r="AF1440" s="300" t="str">
        <f t="shared" si="485"/>
        <v/>
      </c>
      <c r="AI1440" s="63" t="str">
        <f t="shared" si="488"/>
        <v/>
      </c>
      <c r="AJ1440" s="106" t="str">
        <f t="shared" si="489"/>
        <v/>
      </c>
      <c r="AK1440" s="106" t="str">
        <f t="shared" si="490"/>
        <v/>
      </c>
      <c r="AL1440" s="106" t="str">
        <f t="shared" si="491"/>
        <v/>
      </c>
      <c r="AM1440" s="106" t="str">
        <f t="shared" si="492"/>
        <v/>
      </c>
      <c r="AN1440" s="106" t="str">
        <f t="shared" si="493"/>
        <v/>
      </c>
      <c r="AR1440" s="106" t="str">
        <f t="shared" si="494"/>
        <v/>
      </c>
      <c r="AS1440" s="106" t="str">
        <f t="shared" si="495"/>
        <v/>
      </c>
      <c r="AT1440" s="106" t="str">
        <f t="shared" si="496"/>
        <v/>
      </c>
      <c r="AU1440" s="106" t="str">
        <f t="shared" si="497"/>
        <v/>
      </c>
      <c r="AV1440" s="106" t="str">
        <f t="shared" si="498"/>
        <v/>
      </c>
    </row>
    <row r="1441" spans="4:48">
      <c r="D1441" s="159">
        <v>1434</v>
      </c>
      <c r="F1441" s="159" t="str">
        <f t="shared" si="501"/>
        <v/>
      </c>
      <c r="G1441" s="159" t="str">
        <f t="shared" si="501"/>
        <v/>
      </c>
      <c r="H1441" s="159" t="str">
        <f t="shared" si="501"/>
        <v/>
      </c>
      <c r="I1441" s="159" t="str">
        <f t="shared" si="501"/>
        <v/>
      </c>
      <c r="J1441" s="159" t="str">
        <f t="shared" si="501"/>
        <v/>
      </c>
      <c r="K1441" s="292"/>
      <c r="L1441" s="292"/>
      <c r="AC1441" s="300" t="str">
        <f t="shared" si="487"/>
        <v/>
      </c>
      <c r="AD1441" s="300" t="str">
        <f t="shared" si="486"/>
        <v/>
      </c>
      <c r="AE1441" s="300" t="str">
        <f t="shared" si="484"/>
        <v/>
      </c>
      <c r="AF1441" s="300" t="str">
        <f t="shared" si="485"/>
        <v/>
      </c>
      <c r="AI1441" s="63" t="str">
        <f t="shared" si="488"/>
        <v/>
      </c>
      <c r="AJ1441" s="106" t="str">
        <f t="shared" si="489"/>
        <v/>
      </c>
      <c r="AK1441" s="106" t="str">
        <f t="shared" si="490"/>
        <v/>
      </c>
      <c r="AL1441" s="106" t="str">
        <f t="shared" si="491"/>
        <v/>
      </c>
      <c r="AM1441" s="106" t="str">
        <f t="shared" si="492"/>
        <v/>
      </c>
      <c r="AN1441" s="106" t="str">
        <f t="shared" si="493"/>
        <v/>
      </c>
      <c r="AR1441" s="106" t="str">
        <f t="shared" si="494"/>
        <v/>
      </c>
      <c r="AS1441" s="106" t="str">
        <f t="shared" si="495"/>
        <v/>
      </c>
      <c r="AT1441" s="106" t="str">
        <f t="shared" si="496"/>
        <v/>
      </c>
      <c r="AU1441" s="106" t="str">
        <f t="shared" si="497"/>
        <v/>
      </c>
      <c r="AV1441" s="106" t="str">
        <f t="shared" si="498"/>
        <v/>
      </c>
    </row>
    <row r="1442" spans="4:48">
      <c r="D1442" s="159">
        <v>1435</v>
      </c>
      <c r="F1442" s="159" t="str">
        <f t="shared" si="501"/>
        <v/>
      </c>
      <c r="G1442" s="159" t="str">
        <f t="shared" si="501"/>
        <v/>
      </c>
      <c r="H1442" s="159" t="str">
        <f t="shared" si="501"/>
        <v/>
      </c>
      <c r="I1442" s="159" t="str">
        <f t="shared" si="501"/>
        <v/>
      </c>
      <c r="J1442" s="159" t="str">
        <f t="shared" si="501"/>
        <v/>
      </c>
      <c r="K1442" s="292"/>
      <c r="L1442" s="292"/>
      <c r="AC1442" s="300" t="str">
        <f t="shared" si="487"/>
        <v/>
      </c>
      <c r="AD1442" s="300" t="str">
        <f t="shared" si="486"/>
        <v/>
      </c>
      <c r="AE1442" s="300" t="str">
        <f t="shared" si="484"/>
        <v/>
      </c>
      <c r="AF1442" s="300" t="str">
        <f t="shared" si="485"/>
        <v/>
      </c>
      <c r="AI1442" s="63" t="str">
        <f t="shared" si="488"/>
        <v/>
      </c>
      <c r="AJ1442" s="106" t="str">
        <f t="shared" si="489"/>
        <v/>
      </c>
      <c r="AK1442" s="106" t="str">
        <f t="shared" si="490"/>
        <v/>
      </c>
      <c r="AL1442" s="106" t="str">
        <f t="shared" si="491"/>
        <v/>
      </c>
      <c r="AM1442" s="106" t="str">
        <f t="shared" si="492"/>
        <v/>
      </c>
      <c r="AN1442" s="106" t="str">
        <f t="shared" si="493"/>
        <v/>
      </c>
      <c r="AR1442" s="106" t="str">
        <f t="shared" si="494"/>
        <v/>
      </c>
      <c r="AS1442" s="106" t="str">
        <f t="shared" si="495"/>
        <v/>
      </c>
      <c r="AT1442" s="106" t="str">
        <f t="shared" si="496"/>
        <v/>
      </c>
      <c r="AU1442" s="106" t="str">
        <f t="shared" si="497"/>
        <v/>
      </c>
      <c r="AV1442" s="106" t="str">
        <f t="shared" si="498"/>
        <v/>
      </c>
    </row>
    <row r="1443" spans="4:48">
      <c r="D1443" s="159">
        <v>1436</v>
      </c>
      <c r="F1443" s="159" t="str">
        <f t="shared" si="501"/>
        <v/>
      </c>
      <c r="G1443" s="159" t="str">
        <f t="shared" si="501"/>
        <v/>
      </c>
      <c r="H1443" s="159" t="str">
        <f t="shared" si="501"/>
        <v/>
      </c>
      <c r="I1443" s="159" t="str">
        <f t="shared" si="501"/>
        <v/>
      </c>
      <c r="J1443" s="159" t="str">
        <f t="shared" si="501"/>
        <v/>
      </c>
      <c r="K1443" s="292"/>
      <c r="L1443" s="292"/>
      <c r="AC1443" s="300" t="str">
        <f t="shared" si="487"/>
        <v/>
      </c>
      <c r="AD1443" s="300" t="str">
        <f t="shared" si="486"/>
        <v/>
      </c>
      <c r="AE1443" s="300" t="str">
        <f t="shared" si="484"/>
        <v/>
      </c>
      <c r="AF1443" s="300" t="str">
        <f t="shared" si="485"/>
        <v/>
      </c>
      <c r="AI1443" s="63" t="str">
        <f t="shared" si="488"/>
        <v/>
      </c>
      <c r="AJ1443" s="106" t="str">
        <f t="shared" si="489"/>
        <v/>
      </c>
      <c r="AK1443" s="106" t="str">
        <f t="shared" si="490"/>
        <v/>
      </c>
      <c r="AL1443" s="106" t="str">
        <f t="shared" si="491"/>
        <v/>
      </c>
      <c r="AM1443" s="106" t="str">
        <f t="shared" si="492"/>
        <v/>
      </c>
      <c r="AN1443" s="106" t="str">
        <f t="shared" si="493"/>
        <v/>
      </c>
      <c r="AR1443" s="106" t="str">
        <f t="shared" si="494"/>
        <v/>
      </c>
      <c r="AS1443" s="106" t="str">
        <f t="shared" si="495"/>
        <v/>
      </c>
      <c r="AT1443" s="106" t="str">
        <f t="shared" si="496"/>
        <v/>
      </c>
      <c r="AU1443" s="106" t="str">
        <f t="shared" si="497"/>
        <v/>
      </c>
      <c r="AV1443" s="106" t="str">
        <f t="shared" si="498"/>
        <v/>
      </c>
    </row>
    <row r="1444" spans="4:48">
      <c r="D1444" s="159">
        <v>1437</v>
      </c>
      <c r="F1444" s="159" t="str">
        <f t="shared" si="501"/>
        <v/>
      </c>
      <c r="G1444" s="159" t="str">
        <f t="shared" si="501"/>
        <v/>
      </c>
      <c r="H1444" s="159" t="str">
        <f t="shared" si="501"/>
        <v/>
      </c>
      <c r="I1444" s="159" t="str">
        <f t="shared" si="501"/>
        <v/>
      </c>
      <c r="J1444" s="159" t="str">
        <f t="shared" si="501"/>
        <v/>
      </c>
      <c r="K1444" s="292"/>
      <c r="L1444" s="292"/>
      <c r="AC1444" s="300" t="str">
        <f t="shared" si="487"/>
        <v/>
      </c>
      <c r="AD1444" s="300" t="str">
        <f t="shared" si="486"/>
        <v/>
      </c>
      <c r="AE1444" s="300" t="str">
        <f t="shared" si="484"/>
        <v/>
      </c>
      <c r="AF1444" s="300" t="str">
        <f t="shared" si="485"/>
        <v/>
      </c>
      <c r="AI1444" s="63" t="str">
        <f t="shared" si="488"/>
        <v/>
      </c>
      <c r="AJ1444" s="106" t="str">
        <f t="shared" si="489"/>
        <v/>
      </c>
      <c r="AK1444" s="106" t="str">
        <f t="shared" si="490"/>
        <v/>
      </c>
      <c r="AL1444" s="106" t="str">
        <f t="shared" si="491"/>
        <v/>
      </c>
      <c r="AM1444" s="106" t="str">
        <f t="shared" si="492"/>
        <v/>
      </c>
      <c r="AN1444" s="106" t="str">
        <f t="shared" si="493"/>
        <v/>
      </c>
      <c r="AR1444" s="106" t="str">
        <f t="shared" si="494"/>
        <v/>
      </c>
      <c r="AS1444" s="106" t="str">
        <f t="shared" si="495"/>
        <v/>
      </c>
      <c r="AT1444" s="106" t="str">
        <f t="shared" si="496"/>
        <v/>
      </c>
      <c r="AU1444" s="106" t="str">
        <f t="shared" si="497"/>
        <v/>
      </c>
      <c r="AV1444" s="106" t="str">
        <f t="shared" si="498"/>
        <v/>
      </c>
    </row>
    <row r="1445" spans="4:48">
      <c r="D1445" s="159">
        <v>1438</v>
      </c>
      <c r="F1445" s="159" t="str">
        <f t="shared" si="501"/>
        <v/>
      </c>
      <c r="G1445" s="159" t="str">
        <f t="shared" si="501"/>
        <v/>
      </c>
      <c r="H1445" s="159" t="str">
        <f t="shared" si="501"/>
        <v/>
      </c>
      <c r="I1445" s="159" t="str">
        <f t="shared" si="501"/>
        <v/>
      </c>
      <c r="J1445" s="159" t="str">
        <f t="shared" si="501"/>
        <v/>
      </c>
      <c r="K1445" s="292"/>
      <c r="L1445" s="292"/>
      <c r="AC1445" s="300" t="str">
        <f t="shared" si="487"/>
        <v/>
      </c>
      <c r="AD1445" s="300" t="str">
        <f t="shared" si="486"/>
        <v/>
      </c>
      <c r="AE1445" s="300" t="str">
        <f t="shared" si="484"/>
        <v/>
      </c>
      <c r="AF1445" s="300" t="str">
        <f t="shared" si="485"/>
        <v/>
      </c>
      <c r="AI1445" s="63" t="str">
        <f t="shared" si="488"/>
        <v/>
      </c>
      <c r="AJ1445" s="106" t="str">
        <f t="shared" si="489"/>
        <v/>
      </c>
      <c r="AK1445" s="106" t="str">
        <f t="shared" si="490"/>
        <v/>
      </c>
      <c r="AL1445" s="106" t="str">
        <f t="shared" si="491"/>
        <v/>
      </c>
      <c r="AM1445" s="106" t="str">
        <f t="shared" si="492"/>
        <v/>
      </c>
      <c r="AN1445" s="106" t="str">
        <f t="shared" si="493"/>
        <v/>
      </c>
      <c r="AR1445" s="106" t="str">
        <f t="shared" si="494"/>
        <v/>
      </c>
      <c r="AS1445" s="106" t="str">
        <f t="shared" si="495"/>
        <v/>
      </c>
      <c r="AT1445" s="106" t="str">
        <f t="shared" si="496"/>
        <v/>
      </c>
      <c r="AU1445" s="106" t="str">
        <f t="shared" si="497"/>
        <v/>
      </c>
      <c r="AV1445" s="106" t="str">
        <f t="shared" si="498"/>
        <v/>
      </c>
    </row>
    <row r="1446" spans="4:48">
      <c r="D1446" s="159">
        <v>1439</v>
      </c>
      <c r="F1446" s="159" t="str">
        <f t="shared" si="501"/>
        <v/>
      </c>
      <c r="G1446" s="159" t="str">
        <f t="shared" si="501"/>
        <v/>
      </c>
      <c r="H1446" s="159" t="str">
        <f t="shared" si="501"/>
        <v/>
      </c>
      <c r="I1446" s="159" t="str">
        <f t="shared" si="501"/>
        <v/>
      </c>
      <c r="J1446" s="159" t="str">
        <f t="shared" si="501"/>
        <v/>
      </c>
      <c r="K1446" s="292"/>
      <c r="L1446" s="292"/>
      <c r="AC1446" s="300" t="str">
        <f t="shared" si="487"/>
        <v/>
      </c>
      <c r="AD1446" s="300" t="str">
        <f t="shared" si="486"/>
        <v/>
      </c>
      <c r="AE1446" s="300" t="str">
        <f t="shared" si="484"/>
        <v/>
      </c>
      <c r="AF1446" s="300" t="str">
        <f t="shared" si="485"/>
        <v/>
      </c>
      <c r="AI1446" s="63" t="str">
        <f t="shared" si="488"/>
        <v/>
      </c>
      <c r="AJ1446" s="106" t="str">
        <f t="shared" si="489"/>
        <v/>
      </c>
      <c r="AK1446" s="106" t="str">
        <f t="shared" si="490"/>
        <v/>
      </c>
      <c r="AL1446" s="106" t="str">
        <f t="shared" si="491"/>
        <v/>
      </c>
      <c r="AM1446" s="106" t="str">
        <f t="shared" si="492"/>
        <v/>
      </c>
      <c r="AN1446" s="106" t="str">
        <f t="shared" si="493"/>
        <v/>
      </c>
      <c r="AR1446" s="106" t="str">
        <f t="shared" si="494"/>
        <v/>
      </c>
      <c r="AS1446" s="106" t="str">
        <f t="shared" si="495"/>
        <v/>
      </c>
      <c r="AT1446" s="106" t="str">
        <f t="shared" si="496"/>
        <v/>
      </c>
      <c r="AU1446" s="106" t="str">
        <f t="shared" si="497"/>
        <v/>
      </c>
      <c r="AV1446" s="106" t="str">
        <f t="shared" si="498"/>
        <v/>
      </c>
    </row>
    <row r="1447" spans="4:48">
      <c r="D1447" s="159">
        <v>1440</v>
      </c>
      <c r="F1447" s="159" t="str">
        <f t="shared" si="501"/>
        <v/>
      </c>
      <c r="G1447" s="159" t="str">
        <f t="shared" si="501"/>
        <v/>
      </c>
      <c r="H1447" s="159" t="str">
        <f t="shared" si="501"/>
        <v/>
      </c>
      <c r="I1447" s="159" t="str">
        <f t="shared" si="501"/>
        <v/>
      </c>
      <c r="J1447" s="159" t="str">
        <f t="shared" si="501"/>
        <v/>
      </c>
      <c r="K1447" s="292"/>
      <c r="L1447" s="292"/>
      <c r="AC1447" s="300" t="str">
        <f t="shared" si="487"/>
        <v/>
      </c>
      <c r="AD1447" s="300" t="str">
        <f t="shared" si="486"/>
        <v/>
      </c>
      <c r="AE1447" s="300" t="str">
        <f t="shared" si="484"/>
        <v/>
      </c>
      <c r="AF1447" s="300" t="str">
        <f t="shared" si="485"/>
        <v/>
      </c>
      <c r="AI1447" s="63" t="str">
        <f t="shared" si="488"/>
        <v/>
      </c>
      <c r="AJ1447" s="106" t="str">
        <f t="shared" si="489"/>
        <v/>
      </c>
      <c r="AK1447" s="106" t="str">
        <f t="shared" si="490"/>
        <v/>
      </c>
      <c r="AL1447" s="106" t="str">
        <f t="shared" si="491"/>
        <v/>
      </c>
      <c r="AM1447" s="106" t="str">
        <f t="shared" si="492"/>
        <v/>
      </c>
      <c r="AN1447" s="106" t="str">
        <f t="shared" si="493"/>
        <v/>
      </c>
      <c r="AR1447" s="106" t="str">
        <f t="shared" si="494"/>
        <v/>
      </c>
      <c r="AS1447" s="106" t="str">
        <f t="shared" si="495"/>
        <v/>
      </c>
      <c r="AT1447" s="106" t="str">
        <f t="shared" si="496"/>
        <v/>
      </c>
      <c r="AU1447" s="106" t="str">
        <f t="shared" si="497"/>
        <v/>
      </c>
      <c r="AV1447" s="106" t="str">
        <f t="shared" si="498"/>
        <v/>
      </c>
    </row>
    <row r="1448" spans="4:48">
      <c r="D1448" s="159">
        <v>1441</v>
      </c>
      <c r="F1448" s="159" t="str">
        <f t="shared" ref="F1448:J1457" si="502">IF($C$5=0,IF($D1448&gt;$A$5,"",INDIRECT(CONCATENATE("B",RANDBETWEEN(11,$D$5)))),IF($D1448&gt;$A$5,"",$C$3*INDIRECT(CONCATENATE("B",RANDBETWEEN(11,$D$5)))))</f>
        <v/>
      </c>
      <c r="G1448" s="159" t="str">
        <f t="shared" si="502"/>
        <v/>
      </c>
      <c r="H1448" s="159" t="str">
        <f t="shared" si="502"/>
        <v/>
      </c>
      <c r="I1448" s="159" t="str">
        <f t="shared" si="502"/>
        <v/>
      </c>
      <c r="J1448" s="159" t="str">
        <f t="shared" si="502"/>
        <v/>
      </c>
      <c r="K1448" s="292"/>
      <c r="L1448" s="292"/>
      <c r="AC1448" s="300" t="str">
        <f t="shared" si="487"/>
        <v/>
      </c>
      <c r="AD1448" s="300" t="str">
        <f t="shared" si="486"/>
        <v/>
      </c>
      <c r="AE1448" s="300" t="str">
        <f t="shared" si="484"/>
        <v/>
      </c>
      <c r="AF1448" s="300" t="str">
        <f t="shared" si="485"/>
        <v/>
      </c>
      <c r="AI1448" s="63" t="str">
        <f t="shared" si="488"/>
        <v/>
      </c>
      <c r="AJ1448" s="106" t="str">
        <f t="shared" si="489"/>
        <v/>
      </c>
      <c r="AK1448" s="106" t="str">
        <f t="shared" si="490"/>
        <v/>
      </c>
      <c r="AL1448" s="106" t="str">
        <f t="shared" si="491"/>
        <v/>
      </c>
      <c r="AM1448" s="106" t="str">
        <f t="shared" si="492"/>
        <v/>
      </c>
      <c r="AN1448" s="106" t="str">
        <f t="shared" si="493"/>
        <v/>
      </c>
      <c r="AR1448" s="106" t="str">
        <f t="shared" si="494"/>
        <v/>
      </c>
      <c r="AS1448" s="106" t="str">
        <f t="shared" si="495"/>
        <v/>
      </c>
      <c r="AT1448" s="106" t="str">
        <f t="shared" si="496"/>
        <v/>
      </c>
      <c r="AU1448" s="106" t="str">
        <f t="shared" si="497"/>
        <v/>
      </c>
      <c r="AV1448" s="106" t="str">
        <f t="shared" si="498"/>
        <v/>
      </c>
    </row>
    <row r="1449" spans="4:48">
      <c r="D1449" s="159">
        <v>1442</v>
      </c>
      <c r="F1449" s="159" t="str">
        <f t="shared" si="502"/>
        <v/>
      </c>
      <c r="G1449" s="159" t="str">
        <f t="shared" si="502"/>
        <v/>
      </c>
      <c r="H1449" s="159" t="str">
        <f t="shared" si="502"/>
        <v/>
      </c>
      <c r="I1449" s="159" t="str">
        <f t="shared" si="502"/>
        <v/>
      </c>
      <c r="J1449" s="159" t="str">
        <f t="shared" si="502"/>
        <v/>
      </c>
      <c r="K1449" s="292"/>
      <c r="L1449" s="292"/>
      <c r="AC1449" s="300" t="str">
        <f t="shared" si="487"/>
        <v/>
      </c>
      <c r="AD1449" s="300" t="str">
        <f t="shared" si="486"/>
        <v/>
      </c>
      <c r="AE1449" s="300" t="str">
        <f t="shared" si="484"/>
        <v/>
      </c>
      <c r="AF1449" s="300" t="str">
        <f t="shared" si="485"/>
        <v/>
      </c>
      <c r="AI1449" s="63" t="str">
        <f t="shared" si="488"/>
        <v/>
      </c>
      <c r="AJ1449" s="106" t="str">
        <f t="shared" si="489"/>
        <v/>
      </c>
      <c r="AK1449" s="106" t="str">
        <f t="shared" si="490"/>
        <v/>
      </c>
      <c r="AL1449" s="106" t="str">
        <f t="shared" si="491"/>
        <v/>
      </c>
      <c r="AM1449" s="106" t="str">
        <f t="shared" si="492"/>
        <v/>
      </c>
      <c r="AN1449" s="106" t="str">
        <f t="shared" si="493"/>
        <v/>
      </c>
      <c r="AR1449" s="106" t="str">
        <f t="shared" si="494"/>
        <v/>
      </c>
      <c r="AS1449" s="106" t="str">
        <f t="shared" si="495"/>
        <v/>
      </c>
      <c r="AT1449" s="106" t="str">
        <f t="shared" si="496"/>
        <v/>
      </c>
      <c r="AU1449" s="106" t="str">
        <f t="shared" si="497"/>
        <v/>
      </c>
      <c r="AV1449" s="106" t="str">
        <f t="shared" si="498"/>
        <v/>
      </c>
    </row>
    <row r="1450" spans="4:48">
      <c r="D1450" s="159">
        <v>1443</v>
      </c>
      <c r="F1450" s="159" t="str">
        <f t="shared" si="502"/>
        <v/>
      </c>
      <c r="G1450" s="159" t="str">
        <f t="shared" si="502"/>
        <v/>
      </c>
      <c r="H1450" s="159" t="str">
        <f t="shared" si="502"/>
        <v/>
      </c>
      <c r="I1450" s="159" t="str">
        <f t="shared" si="502"/>
        <v/>
      </c>
      <c r="J1450" s="159" t="str">
        <f t="shared" si="502"/>
        <v/>
      </c>
      <c r="K1450" s="292"/>
      <c r="L1450" s="292"/>
      <c r="AC1450" s="300" t="str">
        <f t="shared" si="487"/>
        <v/>
      </c>
      <c r="AD1450" s="300" t="str">
        <f t="shared" si="486"/>
        <v/>
      </c>
      <c r="AE1450" s="300" t="str">
        <f t="shared" si="484"/>
        <v/>
      </c>
      <c r="AF1450" s="300" t="str">
        <f t="shared" si="485"/>
        <v/>
      </c>
      <c r="AI1450" s="63" t="str">
        <f t="shared" si="488"/>
        <v/>
      </c>
      <c r="AJ1450" s="106" t="str">
        <f t="shared" si="489"/>
        <v/>
      </c>
      <c r="AK1450" s="106" t="str">
        <f t="shared" si="490"/>
        <v/>
      </c>
      <c r="AL1450" s="106" t="str">
        <f t="shared" si="491"/>
        <v/>
      </c>
      <c r="AM1450" s="106" t="str">
        <f t="shared" si="492"/>
        <v/>
      </c>
      <c r="AN1450" s="106" t="str">
        <f t="shared" si="493"/>
        <v/>
      </c>
      <c r="AR1450" s="106" t="str">
        <f t="shared" si="494"/>
        <v/>
      </c>
      <c r="AS1450" s="106" t="str">
        <f t="shared" si="495"/>
        <v/>
      </c>
      <c r="AT1450" s="106" t="str">
        <f t="shared" si="496"/>
        <v/>
      </c>
      <c r="AU1450" s="106" t="str">
        <f t="shared" si="497"/>
        <v/>
      </c>
      <c r="AV1450" s="106" t="str">
        <f t="shared" si="498"/>
        <v/>
      </c>
    </row>
    <row r="1451" spans="4:48">
      <c r="D1451" s="159">
        <v>1444</v>
      </c>
      <c r="F1451" s="159" t="str">
        <f t="shared" si="502"/>
        <v/>
      </c>
      <c r="G1451" s="159" t="str">
        <f t="shared" si="502"/>
        <v/>
      </c>
      <c r="H1451" s="159" t="str">
        <f t="shared" si="502"/>
        <v/>
      </c>
      <c r="I1451" s="159" t="str">
        <f t="shared" si="502"/>
        <v/>
      </c>
      <c r="J1451" s="159" t="str">
        <f t="shared" si="502"/>
        <v/>
      </c>
      <c r="K1451" s="292"/>
      <c r="L1451" s="292"/>
      <c r="AC1451" s="300" t="str">
        <f t="shared" si="487"/>
        <v/>
      </c>
      <c r="AD1451" s="300" t="str">
        <f t="shared" si="486"/>
        <v/>
      </c>
      <c r="AE1451" s="300" t="str">
        <f t="shared" si="484"/>
        <v/>
      </c>
      <c r="AF1451" s="300" t="str">
        <f t="shared" si="485"/>
        <v/>
      </c>
      <c r="AI1451" s="63" t="str">
        <f t="shared" si="488"/>
        <v/>
      </c>
      <c r="AJ1451" s="106" t="str">
        <f t="shared" si="489"/>
        <v/>
      </c>
      <c r="AK1451" s="106" t="str">
        <f t="shared" si="490"/>
        <v/>
      </c>
      <c r="AL1451" s="106" t="str">
        <f t="shared" si="491"/>
        <v/>
      </c>
      <c r="AM1451" s="106" t="str">
        <f t="shared" si="492"/>
        <v/>
      </c>
      <c r="AN1451" s="106" t="str">
        <f t="shared" si="493"/>
        <v/>
      </c>
      <c r="AR1451" s="106" t="str">
        <f t="shared" si="494"/>
        <v/>
      </c>
      <c r="AS1451" s="106" t="str">
        <f t="shared" si="495"/>
        <v/>
      </c>
      <c r="AT1451" s="106" t="str">
        <f t="shared" si="496"/>
        <v/>
      </c>
      <c r="AU1451" s="106" t="str">
        <f t="shared" si="497"/>
        <v/>
      </c>
      <c r="AV1451" s="106" t="str">
        <f t="shared" si="498"/>
        <v/>
      </c>
    </row>
    <row r="1452" spans="4:48">
      <c r="D1452" s="159">
        <v>1445</v>
      </c>
      <c r="F1452" s="159" t="str">
        <f t="shared" si="502"/>
        <v/>
      </c>
      <c r="G1452" s="159" t="str">
        <f t="shared" si="502"/>
        <v/>
      </c>
      <c r="H1452" s="159" t="str">
        <f t="shared" si="502"/>
        <v/>
      </c>
      <c r="I1452" s="159" t="str">
        <f t="shared" si="502"/>
        <v/>
      </c>
      <c r="J1452" s="159" t="str">
        <f t="shared" si="502"/>
        <v/>
      </c>
      <c r="K1452" s="292"/>
      <c r="L1452" s="292"/>
      <c r="AC1452" s="300" t="str">
        <f t="shared" si="487"/>
        <v/>
      </c>
      <c r="AD1452" s="300" t="str">
        <f t="shared" si="486"/>
        <v/>
      </c>
      <c r="AE1452" s="300" t="str">
        <f t="shared" si="484"/>
        <v/>
      </c>
      <c r="AF1452" s="300" t="str">
        <f t="shared" si="485"/>
        <v/>
      </c>
      <c r="AI1452" s="63" t="str">
        <f t="shared" si="488"/>
        <v/>
      </c>
      <c r="AJ1452" s="106" t="str">
        <f t="shared" si="489"/>
        <v/>
      </c>
      <c r="AK1452" s="106" t="str">
        <f t="shared" si="490"/>
        <v/>
      </c>
      <c r="AL1452" s="106" t="str">
        <f t="shared" si="491"/>
        <v/>
      </c>
      <c r="AM1452" s="106" t="str">
        <f t="shared" si="492"/>
        <v/>
      </c>
      <c r="AN1452" s="106" t="str">
        <f t="shared" si="493"/>
        <v/>
      </c>
      <c r="AR1452" s="106" t="str">
        <f t="shared" si="494"/>
        <v/>
      </c>
      <c r="AS1452" s="106" t="str">
        <f t="shared" si="495"/>
        <v/>
      </c>
      <c r="AT1452" s="106" t="str">
        <f t="shared" si="496"/>
        <v/>
      </c>
      <c r="AU1452" s="106" t="str">
        <f t="shared" si="497"/>
        <v/>
      </c>
      <c r="AV1452" s="106" t="str">
        <f t="shared" si="498"/>
        <v/>
      </c>
    </row>
    <row r="1453" spans="4:48">
      <c r="D1453" s="159">
        <v>1446</v>
      </c>
      <c r="F1453" s="159" t="str">
        <f t="shared" si="502"/>
        <v/>
      </c>
      <c r="G1453" s="159" t="str">
        <f t="shared" si="502"/>
        <v/>
      </c>
      <c r="H1453" s="159" t="str">
        <f t="shared" si="502"/>
        <v/>
      </c>
      <c r="I1453" s="159" t="str">
        <f t="shared" si="502"/>
        <v/>
      </c>
      <c r="J1453" s="159" t="str">
        <f t="shared" si="502"/>
        <v/>
      </c>
      <c r="K1453" s="292"/>
      <c r="L1453" s="292"/>
      <c r="AC1453" s="300" t="str">
        <f t="shared" si="487"/>
        <v/>
      </c>
      <c r="AD1453" s="300" t="str">
        <f t="shared" si="486"/>
        <v/>
      </c>
      <c r="AE1453" s="300" t="str">
        <f t="shared" si="484"/>
        <v/>
      </c>
      <c r="AF1453" s="300" t="str">
        <f t="shared" si="485"/>
        <v/>
      </c>
      <c r="AI1453" s="63" t="str">
        <f t="shared" si="488"/>
        <v/>
      </c>
      <c r="AJ1453" s="106" t="str">
        <f t="shared" si="489"/>
        <v/>
      </c>
      <c r="AK1453" s="106" t="str">
        <f t="shared" si="490"/>
        <v/>
      </c>
      <c r="AL1453" s="106" t="str">
        <f t="shared" si="491"/>
        <v/>
      </c>
      <c r="AM1453" s="106" t="str">
        <f t="shared" si="492"/>
        <v/>
      </c>
      <c r="AN1453" s="106" t="str">
        <f t="shared" si="493"/>
        <v/>
      </c>
      <c r="AR1453" s="106" t="str">
        <f t="shared" si="494"/>
        <v/>
      </c>
      <c r="AS1453" s="106" t="str">
        <f t="shared" si="495"/>
        <v/>
      </c>
      <c r="AT1453" s="106" t="str">
        <f t="shared" si="496"/>
        <v/>
      </c>
      <c r="AU1453" s="106" t="str">
        <f t="shared" si="497"/>
        <v/>
      </c>
      <c r="AV1453" s="106" t="str">
        <f t="shared" si="498"/>
        <v/>
      </c>
    </row>
    <row r="1454" spans="4:48">
      <c r="D1454" s="159">
        <v>1447</v>
      </c>
      <c r="F1454" s="159" t="str">
        <f t="shared" si="502"/>
        <v/>
      </c>
      <c r="G1454" s="159" t="str">
        <f t="shared" si="502"/>
        <v/>
      </c>
      <c r="H1454" s="159" t="str">
        <f t="shared" si="502"/>
        <v/>
      </c>
      <c r="I1454" s="159" t="str">
        <f t="shared" si="502"/>
        <v/>
      </c>
      <c r="J1454" s="159" t="str">
        <f t="shared" si="502"/>
        <v/>
      </c>
      <c r="K1454" s="292"/>
      <c r="L1454" s="292"/>
      <c r="AC1454" s="300" t="str">
        <f t="shared" si="487"/>
        <v/>
      </c>
      <c r="AD1454" s="300" t="str">
        <f t="shared" si="486"/>
        <v/>
      </c>
      <c r="AE1454" s="300" t="str">
        <f t="shared" si="484"/>
        <v/>
      </c>
      <c r="AF1454" s="300" t="str">
        <f t="shared" si="485"/>
        <v/>
      </c>
      <c r="AI1454" s="63" t="str">
        <f t="shared" si="488"/>
        <v/>
      </c>
      <c r="AJ1454" s="106" t="str">
        <f t="shared" si="489"/>
        <v/>
      </c>
      <c r="AK1454" s="106" t="str">
        <f t="shared" si="490"/>
        <v/>
      </c>
      <c r="AL1454" s="106" t="str">
        <f t="shared" si="491"/>
        <v/>
      </c>
      <c r="AM1454" s="106" t="str">
        <f t="shared" si="492"/>
        <v/>
      </c>
      <c r="AN1454" s="106" t="str">
        <f t="shared" si="493"/>
        <v/>
      </c>
      <c r="AR1454" s="106" t="str">
        <f t="shared" si="494"/>
        <v/>
      </c>
      <c r="AS1454" s="106" t="str">
        <f t="shared" si="495"/>
        <v/>
      </c>
      <c r="AT1454" s="106" t="str">
        <f t="shared" si="496"/>
        <v/>
      </c>
      <c r="AU1454" s="106" t="str">
        <f t="shared" si="497"/>
        <v/>
      </c>
      <c r="AV1454" s="106" t="str">
        <f t="shared" si="498"/>
        <v/>
      </c>
    </row>
    <row r="1455" spans="4:48">
      <c r="D1455" s="159">
        <v>1448</v>
      </c>
      <c r="F1455" s="159" t="str">
        <f t="shared" si="502"/>
        <v/>
      </c>
      <c r="G1455" s="159" t="str">
        <f t="shared" si="502"/>
        <v/>
      </c>
      <c r="H1455" s="159" t="str">
        <f t="shared" si="502"/>
        <v/>
      </c>
      <c r="I1455" s="159" t="str">
        <f t="shared" si="502"/>
        <v/>
      </c>
      <c r="J1455" s="159" t="str">
        <f t="shared" si="502"/>
        <v/>
      </c>
      <c r="K1455" s="292"/>
      <c r="L1455" s="292"/>
      <c r="AC1455" s="300" t="str">
        <f t="shared" si="487"/>
        <v/>
      </c>
      <c r="AD1455" s="300" t="str">
        <f t="shared" si="486"/>
        <v/>
      </c>
      <c r="AE1455" s="300" t="str">
        <f t="shared" si="484"/>
        <v/>
      </c>
      <c r="AF1455" s="300" t="str">
        <f t="shared" si="485"/>
        <v/>
      </c>
      <c r="AI1455" s="63" t="str">
        <f t="shared" si="488"/>
        <v/>
      </c>
      <c r="AJ1455" s="106" t="str">
        <f t="shared" si="489"/>
        <v/>
      </c>
      <c r="AK1455" s="106" t="str">
        <f t="shared" si="490"/>
        <v/>
      </c>
      <c r="AL1455" s="106" t="str">
        <f t="shared" si="491"/>
        <v/>
      </c>
      <c r="AM1455" s="106" t="str">
        <f t="shared" si="492"/>
        <v/>
      </c>
      <c r="AN1455" s="106" t="str">
        <f t="shared" si="493"/>
        <v/>
      </c>
      <c r="AR1455" s="106" t="str">
        <f t="shared" si="494"/>
        <v/>
      </c>
      <c r="AS1455" s="106" t="str">
        <f t="shared" si="495"/>
        <v/>
      </c>
      <c r="AT1455" s="106" t="str">
        <f t="shared" si="496"/>
        <v/>
      </c>
      <c r="AU1455" s="106" t="str">
        <f t="shared" si="497"/>
        <v/>
      </c>
      <c r="AV1455" s="106" t="str">
        <f t="shared" si="498"/>
        <v/>
      </c>
    </row>
    <row r="1456" spans="4:48">
      <c r="D1456" s="159">
        <v>1449</v>
      </c>
      <c r="F1456" s="159" t="str">
        <f t="shared" si="502"/>
        <v/>
      </c>
      <c r="G1456" s="159" t="str">
        <f t="shared" si="502"/>
        <v/>
      </c>
      <c r="H1456" s="159" t="str">
        <f t="shared" si="502"/>
        <v/>
      </c>
      <c r="I1456" s="159" t="str">
        <f t="shared" si="502"/>
        <v/>
      </c>
      <c r="J1456" s="159" t="str">
        <f t="shared" si="502"/>
        <v/>
      </c>
      <c r="K1456" s="292"/>
      <c r="L1456" s="292"/>
      <c r="AC1456" s="300" t="str">
        <f t="shared" si="487"/>
        <v/>
      </c>
      <c r="AD1456" s="300" t="str">
        <f t="shared" si="486"/>
        <v/>
      </c>
      <c r="AE1456" s="300" t="str">
        <f t="shared" si="484"/>
        <v/>
      </c>
      <c r="AF1456" s="300" t="str">
        <f t="shared" si="485"/>
        <v/>
      </c>
      <c r="AI1456" s="63" t="str">
        <f t="shared" si="488"/>
        <v/>
      </c>
      <c r="AJ1456" s="106" t="str">
        <f t="shared" si="489"/>
        <v/>
      </c>
      <c r="AK1456" s="106" t="str">
        <f t="shared" si="490"/>
        <v/>
      </c>
      <c r="AL1456" s="106" t="str">
        <f t="shared" si="491"/>
        <v/>
      </c>
      <c r="AM1456" s="106" t="str">
        <f t="shared" si="492"/>
        <v/>
      </c>
      <c r="AN1456" s="106" t="str">
        <f t="shared" si="493"/>
        <v/>
      </c>
      <c r="AR1456" s="106" t="str">
        <f t="shared" si="494"/>
        <v/>
      </c>
      <c r="AS1456" s="106" t="str">
        <f t="shared" si="495"/>
        <v/>
      </c>
      <c r="AT1456" s="106" t="str">
        <f t="shared" si="496"/>
        <v/>
      </c>
      <c r="AU1456" s="106" t="str">
        <f t="shared" si="497"/>
        <v/>
      </c>
      <c r="AV1456" s="106" t="str">
        <f t="shared" si="498"/>
        <v/>
      </c>
    </row>
    <row r="1457" spans="4:48">
      <c r="D1457" s="159">
        <v>1450</v>
      </c>
      <c r="F1457" s="159" t="str">
        <f t="shared" si="502"/>
        <v/>
      </c>
      <c r="G1457" s="159" t="str">
        <f t="shared" si="502"/>
        <v/>
      </c>
      <c r="H1457" s="159" t="str">
        <f t="shared" si="502"/>
        <v/>
      </c>
      <c r="I1457" s="159" t="str">
        <f t="shared" si="502"/>
        <v/>
      </c>
      <c r="J1457" s="159" t="str">
        <f t="shared" si="502"/>
        <v/>
      </c>
      <c r="K1457" s="292"/>
      <c r="L1457" s="292"/>
      <c r="AC1457" s="300" t="str">
        <f t="shared" si="487"/>
        <v/>
      </c>
      <c r="AD1457" s="300" t="str">
        <f t="shared" si="486"/>
        <v/>
      </c>
      <c r="AE1457" s="300" t="str">
        <f t="shared" si="484"/>
        <v/>
      </c>
      <c r="AF1457" s="300" t="str">
        <f t="shared" si="485"/>
        <v/>
      </c>
      <c r="AI1457" s="63" t="str">
        <f t="shared" si="488"/>
        <v/>
      </c>
      <c r="AJ1457" s="106" t="str">
        <f t="shared" si="489"/>
        <v/>
      </c>
      <c r="AK1457" s="106" t="str">
        <f t="shared" si="490"/>
        <v/>
      </c>
      <c r="AL1457" s="106" t="str">
        <f t="shared" si="491"/>
        <v/>
      </c>
      <c r="AM1457" s="106" t="str">
        <f t="shared" si="492"/>
        <v/>
      </c>
      <c r="AN1457" s="106" t="str">
        <f t="shared" si="493"/>
        <v/>
      </c>
      <c r="AR1457" s="106" t="str">
        <f t="shared" si="494"/>
        <v/>
      </c>
      <c r="AS1457" s="106" t="str">
        <f t="shared" si="495"/>
        <v/>
      </c>
      <c r="AT1457" s="106" t="str">
        <f t="shared" si="496"/>
        <v/>
      </c>
      <c r="AU1457" s="106" t="str">
        <f t="shared" si="497"/>
        <v/>
      </c>
      <c r="AV1457" s="106" t="str">
        <f t="shared" si="498"/>
        <v/>
      </c>
    </row>
    <row r="1458" spans="4:48">
      <c r="D1458" s="159">
        <v>1451</v>
      </c>
      <c r="F1458" s="159" t="str">
        <f t="shared" ref="F1458:J1467" si="503">IF($C$5=0,IF($D1458&gt;$A$5,"",INDIRECT(CONCATENATE("B",RANDBETWEEN(11,$D$5)))),IF($D1458&gt;$A$5,"",$C$3*INDIRECT(CONCATENATE("B",RANDBETWEEN(11,$D$5)))))</f>
        <v/>
      </c>
      <c r="G1458" s="159" t="str">
        <f t="shared" si="503"/>
        <v/>
      </c>
      <c r="H1458" s="159" t="str">
        <f t="shared" si="503"/>
        <v/>
      </c>
      <c r="I1458" s="159" t="str">
        <f t="shared" si="503"/>
        <v/>
      </c>
      <c r="J1458" s="159" t="str">
        <f t="shared" si="503"/>
        <v/>
      </c>
      <c r="K1458" s="292"/>
      <c r="L1458" s="292"/>
      <c r="AC1458" s="300" t="str">
        <f t="shared" si="487"/>
        <v/>
      </c>
      <c r="AD1458" s="300" t="str">
        <f t="shared" si="486"/>
        <v/>
      </c>
      <c r="AE1458" s="300" t="str">
        <f t="shared" si="484"/>
        <v/>
      </c>
      <c r="AF1458" s="300" t="str">
        <f t="shared" si="485"/>
        <v/>
      </c>
      <c r="AI1458" s="63" t="str">
        <f t="shared" si="488"/>
        <v/>
      </c>
      <c r="AJ1458" s="106" t="str">
        <f t="shared" si="489"/>
        <v/>
      </c>
      <c r="AK1458" s="106" t="str">
        <f t="shared" si="490"/>
        <v/>
      </c>
      <c r="AL1458" s="106" t="str">
        <f t="shared" si="491"/>
        <v/>
      </c>
      <c r="AM1458" s="106" t="str">
        <f t="shared" si="492"/>
        <v/>
      </c>
      <c r="AN1458" s="106" t="str">
        <f t="shared" si="493"/>
        <v/>
      </c>
      <c r="AR1458" s="106" t="str">
        <f t="shared" si="494"/>
        <v/>
      </c>
      <c r="AS1458" s="106" t="str">
        <f t="shared" si="495"/>
        <v/>
      </c>
      <c r="AT1458" s="106" t="str">
        <f t="shared" si="496"/>
        <v/>
      </c>
      <c r="AU1458" s="106" t="str">
        <f t="shared" si="497"/>
        <v/>
      </c>
      <c r="AV1458" s="106" t="str">
        <f t="shared" si="498"/>
        <v/>
      </c>
    </row>
    <row r="1459" spans="4:48">
      <c r="D1459" s="159">
        <v>1452</v>
      </c>
      <c r="F1459" s="159" t="str">
        <f t="shared" si="503"/>
        <v/>
      </c>
      <c r="G1459" s="159" t="str">
        <f t="shared" si="503"/>
        <v/>
      </c>
      <c r="H1459" s="159" t="str">
        <f t="shared" si="503"/>
        <v/>
      </c>
      <c r="I1459" s="159" t="str">
        <f t="shared" si="503"/>
        <v/>
      </c>
      <c r="J1459" s="159" t="str">
        <f t="shared" si="503"/>
        <v/>
      </c>
      <c r="K1459" s="292"/>
      <c r="L1459" s="292"/>
      <c r="AC1459" s="300" t="str">
        <f t="shared" si="487"/>
        <v/>
      </c>
      <c r="AD1459" s="300" t="str">
        <f t="shared" si="486"/>
        <v/>
      </c>
      <c r="AE1459" s="300" t="str">
        <f t="shared" si="484"/>
        <v/>
      </c>
      <c r="AF1459" s="300" t="str">
        <f t="shared" si="485"/>
        <v/>
      </c>
      <c r="AI1459" s="63" t="str">
        <f t="shared" si="488"/>
        <v/>
      </c>
      <c r="AJ1459" s="106" t="str">
        <f t="shared" si="489"/>
        <v/>
      </c>
      <c r="AK1459" s="106" t="str">
        <f t="shared" si="490"/>
        <v/>
      </c>
      <c r="AL1459" s="106" t="str">
        <f t="shared" si="491"/>
        <v/>
      </c>
      <c r="AM1459" s="106" t="str">
        <f t="shared" si="492"/>
        <v/>
      </c>
      <c r="AN1459" s="106" t="str">
        <f t="shared" si="493"/>
        <v/>
      </c>
      <c r="AR1459" s="106" t="str">
        <f t="shared" si="494"/>
        <v/>
      </c>
      <c r="AS1459" s="106" t="str">
        <f t="shared" si="495"/>
        <v/>
      </c>
      <c r="AT1459" s="106" t="str">
        <f t="shared" si="496"/>
        <v/>
      </c>
      <c r="AU1459" s="106" t="str">
        <f t="shared" si="497"/>
        <v/>
      </c>
      <c r="AV1459" s="106" t="str">
        <f t="shared" si="498"/>
        <v/>
      </c>
    </row>
    <row r="1460" spans="4:48">
      <c r="D1460" s="159">
        <v>1453</v>
      </c>
      <c r="F1460" s="159" t="str">
        <f t="shared" si="503"/>
        <v/>
      </c>
      <c r="G1460" s="159" t="str">
        <f t="shared" si="503"/>
        <v/>
      </c>
      <c r="H1460" s="159" t="str">
        <f t="shared" si="503"/>
        <v/>
      </c>
      <c r="I1460" s="159" t="str">
        <f t="shared" si="503"/>
        <v/>
      </c>
      <c r="J1460" s="159" t="str">
        <f t="shared" si="503"/>
        <v/>
      </c>
      <c r="K1460" s="292"/>
      <c r="L1460" s="292"/>
      <c r="AC1460" s="300" t="str">
        <f t="shared" si="487"/>
        <v/>
      </c>
      <c r="AD1460" s="300" t="str">
        <f t="shared" si="486"/>
        <v/>
      </c>
      <c r="AE1460" s="300" t="str">
        <f t="shared" si="484"/>
        <v/>
      </c>
      <c r="AF1460" s="300" t="str">
        <f t="shared" si="485"/>
        <v/>
      </c>
      <c r="AI1460" s="63" t="str">
        <f t="shared" si="488"/>
        <v/>
      </c>
      <c r="AJ1460" s="106" t="str">
        <f t="shared" si="489"/>
        <v/>
      </c>
      <c r="AK1460" s="106" t="str">
        <f t="shared" si="490"/>
        <v/>
      </c>
      <c r="AL1460" s="106" t="str">
        <f t="shared" si="491"/>
        <v/>
      </c>
      <c r="AM1460" s="106" t="str">
        <f t="shared" si="492"/>
        <v/>
      </c>
      <c r="AN1460" s="106" t="str">
        <f t="shared" si="493"/>
        <v/>
      </c>
      <c r="AR1460" s="106" t="str">
        <f t="shared" si="494"/>
        <v/>
      </c>
      <c r="AS1460" s="106" t="str">
        <f t="shared" si="495"/>
        <v/>
      </c>
      <c r="AT1460" s="106" t="str">
        <f t="shared" si="496"/>
        <v/>
      </c>
      <c r="AU1460" s="106" t="str">
        <f t="shared" si="497"/>
        <v/>
      </c>
      <c r="AV1460" s="106" t="str">
        <f t="shared" si="498"/>
        <v/>
      </c>
    </row>
    <row r="1461" spans="4:48">
      <c r="D1461" s="159">
        <v>1454</v>
      </c>
      <c r="F1461" s="159" t="str">
        <f t="shared" si="503"/>
        <v/>
      </c>
      <c r="G1461" s="159" t="str">
        <f t="shared" si="503"/>
        <v/>
      </c>
      <c r="H1461" s="159" t="str">
        <f t="shared" si="503"/>
        <v/>
      </c>
      <c r="I1461" s="159" t="str">
        <f t="shared" si="503"/>
        <v/>
      </c>
      <c r="J1461" s="159" t="str">
        <f t="shared" si="503"/>
        <v/>
      </c>
      <c r="K1461" s="292"/>
      <c r="L1461" s="292"/>
      <c r="AC1461" s="300" t="str">
        <f t="shared" si="487"/>
        <v/>
      </c>
      <c r="AD1461" s="300" t="str">
        <f t="shared" si="486"/>
        <v/>
      </c>
      <c r="AE1461" s="300" t="str">
        <f t="shared" si="484"/>
        <v/>
      </c>
      <c r="AF1461" s="300" t="str">
        <f t="shared" si="485"/>
        <v/>
      </c>
      <c r="AI1461" s="63" t="str">
        <f t="shared" si="488"/>
        <v/>
      </c>
      <c r="AJ1461" s="106" t="str">
        <f t="shared" si="489"/>
        <v/>
      </c>
      <c r="AK1461" s="106" t="str">
        <f t="shared" si="490"/>
        <v/>
      </c>
      <c r="AL1461" s="106" t="str">
        <f t="shared" si="491"/>
        <v/>
      </c>
      <c r="AM1461" s="106" t="str">
        <f t="shared" si="492"/>
        <v/>
      </c>
      <c r="AN1461" s="106" t="str">
        <f t="shared" si="493"/>
        <v/>
      </c>
      <c r="AR1461" s="106" t="str">
        <f t="shared" si="494"/>
        <v/>
      </c>
      <c r="AS1461" s="106" t="str">
        <f t="shared" si="495"/>
        <v/>
      </c>
      <c r="AT1461" s="106" t="str">
        <f t="shared" si="496"/>
        <v/>
      </c>
      <c r="AU1461" s="106" t="str">
        <f t="shared" si="497"/>
        <v/>
      </c>
      <c r="AV1461" s="106" t="str">
        <f t="shared" si="498"/>
        <v/>
      </c>
    </row>
    <row r="1462" spans="4:48">
      <c r="D1462" s="159">
        <v>1455</v>
      </c>
      <c r="F1462" s="159" t="str">
        <f t="shared" si="503"/>
        <v/>
      </c>
      <c r="G1462" s="159" t="str">
        <f t="shared" si="503"/>
        <v/>
      </c>
      <c r="H1462" s="159" t="str">
        <f t="shared" si="503"/>
        <v/>
      </c>
      <c r="I1462" s="159" t="str">
        <f t="shared" si="503"/>
        <v/>
      </c>
      <c r="J1462" s="159" t="str">
        <f t="shared" si="503"/>
        <v/>
      </c>
      <c r="K1462" s="292"/>
      <c r="L1462" s="292"/>
      <c r="AC1462" s="300" t="str">
        <f t="shared" si="487"/>
        <v/>
      </c>
      <c r="AD1462" s="300" t="str">
        <f t="shared" si="486"/>
        <v/>
      </c>
      <c r="AE1462" s="300" t="str">
        <f t="shared" si="484"/>
        <v/>
      </c>
      <c r="AF1462" s="300" t="str">
        <f t="shared" si="485"/>
        <v/>
      </c>
      <c r="AI1462" s="63" t="str">
        <f t="shared" si="488"/>
        <v/>
      </c>
      <c r="AJ1462" s="106" t="str">
        <f t="shared" si="489"/>
        <v/>
      </c>
      <c r="AK1462" s="106" t="str">
        <f t="shared" si="490"/>
        <v/>
      </c>
      <c r="AL1462" s="106" t="str">
        <f t="shared" si="491"/>
        <v/>
      </c>
      <c r="AM1462" s="106" t="str">
        <f t="shared" si="492"/>
        <v/>
      </c>
      <c r="AN1462" s="106" t="str">
        <f t="shared" si="493"/>
        <v/>
      </c>
      <c r="AR1462" s="106" t="str">
        <f t="shared" si="494"/>
        <v/>
      </c>
      <c r="AS1462" s="106" t="str">
        <f t="shared" si="495"/>
        <v/>
      </c>
      <c r="AT1462" s="106" t="str">
        <f t="shared" si="496"/>
        <v/>
      </c>
      <c r="AU1462" s="106" t="str">
        <f t="shared" si="497"/>
        <v/>
      </c>
      <c r="AV1462" s="106" t="str">
        <f t="shared" si="498"/>
        <v/>
      </c>
    </row>
    <row r="1463" spans="4:48">
      <c r="D1463" s="159">
        <v>1456</v>
      </c>
      <c r="F1463" s="159" t="str">
        <f t="shared" si="503"/>
        <v/>
      </c>
      <c r="G1463" s="159" t="str">
        <f t="shared" si="503"/>
        <v/>
      </c>
      <c r="H1463" s="159" t="str">
        <f t="shared" si="503"/>
        <v/>
      </c>
      <c r="I1463" s="159" t="str">
        <f t="shared" si="503"/>
        <v/>
      </c>
      <c r="J1463" s="159" t="str">
        <f t="shared" si="503"/>
        <v/>
      </c>
      <c r="K1463" s="292"/>
      <c r="L1463" s="292"/>
      <c r="AC1463" s="300" t="str">
        <f t="shared" si="487"/>
        <v/>
      </c>
      <c r="AD1463" s="300" t="str">
        <f t="shared" si="486"/>
        <v/>
      </c>
      <c r="AE1463" s="300" t="str">
        <f t="shared" si="484"/>
        <v/>
      </c>
      <c r="AF1463" s="300" t="str">
        <f t="shared" si="485"/>
        <v/>
      </c>
      <c r="AI1463" s="63" t="str">
        <f t="shared" si="488"/>
        <v/>
      </c>
      <c r="AJ1463" s="106" t="str">
        <f t="shared" si="489"/>
        <v/>
      </c>
      <c r="AK1463" s="106" t="str">
        <f t="shared" si="490"/>
        <v/>
      </c>
      <c r="AL1463" s="106" t="str">
        <f t="shared" si="491"/>
        <v/>
      </c>
      <c r="AM1463" s="106" t="str">
        <f t="shared" si="492"/>
        <v/>
      </c>
      <c r="AN1463" s="106" t="str">
        <f t="shared" si="493"/>
        <v/>
      </c>
      <c r="AR1463" s="106" t="str">
        <f t="shared" si="494"/>
        <v/>
      </c>
      <c r="AS1463" s="106" t="str">
        <f t="shared" si="495"/>
        <v/>
      </c>
      <c r="AT1463" s="106" t="str">
        <f t="shared" si="496"/>
        <v/>
      </c>
      <c r="AU1463" s="106" t="str">
        <f t="shared" si="497"/>
        <v/>
      </c>
      <c r="AV1463" s="106" t="str">
        <f t="shared" si="498"/>
        <v/>
      </c>
    </row>
    <row r="1464" spans="4:48">
      <c r="D1464" s="159">
        <v>1457</v>
      </c>
      <c r="F1464" s="159" t="str">
        <f t="shared" si="503"/>
        <v/>
      </c>
      <c r="G1464" s="159" t="str">
        <f t="shared" si="503"/>
        <v/>
      </c>
      <c r="H1464" s="159" t="str">
        <f t="shared" si="503"/>
        <v/>
      </c>
      <c r="I1464" s="159" t="str">
        <f t="shared" si="503"/>
        <v/>
      </c>
      <c r="J1464" s="159" t="str">
        <f t="shared" si="503"/>
        <v/>
      </c>
      <c r="K1464" s="292"/>
      <c r="L1464" s="292"/>
      <c r="AC1464" s="300" t="str">
        <f t="shared" si="487"/>
        <v/>
      </c>
      <c r="AD1464" s="300" t="str">
        <f t="shared" si="486"/>
        <v/>
      </c>
      <c r="AE1464" s="300" t="str">
        <f t="shared" si="484"/>
        <v/>
      </c>
      <c r="AF1464" s="300" t="str">
        <f t="shared" si="485"/>
        <v/>
      </c>
      <c r="AI1464" s="63" t="str">
        <f t="shared" si="488"/>
        <v/>
      </c>
      <c r="AJ1464" s="106" t="str">
        <f t="shared" si="489"/>
        <v/>
      </c>
      <c r="AK1464" s="106" t="str">
        <f t="shared" si="490"/>
        <v/>
      </c>
      <c r="AL1464" s="106" t="str">
        <f t="shared" si="491"/>
        <v/>
      </c>
      <c r="AM1464" s="106" t="str">
        <f t="shared" si="492"/>
        <v/>
      </c>
      <c r="AN1464" s="106" t="str">
        <f t="shared" si="493"/>
        <v/>
      </c>
      <c r="AR1464" s="106" t="str">
        <f t="shared" si="494"/>
        <v/>
      </c>
      <c r="AS1464" s="106" t="str">
        <f t="shared" si="495"/>
        <v/>
      </c>
      <c r="AT1464" s="106" t="str">
        <f t="shared" si="496"/>
        <v/>
      </c>
      <c r="AU1464" s="106" t="str">
        <f t="shared" si="497"/>
        <v/>
      </c>
      <c r="AV1464" s="106" t="str">
        <f t="shared" si="498"/>
        <v/>
      </c>
    </row>
    <row r="1465" spans="4:48">
      <c r="D1465" s="159">
        <v>1458</v>
      </c>
      <c r="F1465" s="159" t="str">
        <f t="shared" si="503"/>
        <v/>
      </c>
      <c r="G1465" s="159" t="str">
        <f t="shared" si="503"/>
        <v/>
      </c>
      <c r="H1465" s="159" t="str">
        <f t="shared" si="503"/>
        <v/>
      </c>
      <c r="I1465" s="159" t="str">
        <f t="shared" si="503"/>
        <v/>
      </c>
      <c r="J1465" s="159" t="str">
        <f t="shared" si="503"/>
        <v/>
      </c>
      <c r="K1465" s="292"/>
      <c r="L1465" s="292"/>
      <c r="AC1465" s="300" t="str">
        <f t="shared" si="487"/>
        <v/>
      </c>
      <c r="AD1465" s="300" t="str">
        <f t="shared" si="486"/>
        <v/>
      </c>
      <c r="AE1465" s="300" t="str">
        <f t="shared" si="484"/>
        <v/>
      </c>
      <c r="AF1465" s="300" t="str">
        <f t="shared" si="485"/>
        <v/>
      </c>
      <c r="AI1465" s="63" t="str">
        <f t="shared" si="488"/>
        <v/>
      </c>
      <c r="AJ1465" s="106" t="str">
        <f t="shared" si="489"/>
        <v/>
      </c>
      <c r="AK1465" s="106" t="str">
        <f t="shared" si="490"/>
        <v/>
      </c>
      <c r="AL1465" s="106" t="str">
        <f t="shared" si="491"/>
        <v/>
      </c>
      <c r="AM1465" s="106" t="str">
        <f t="shared" si="492"/>
        <v/>
      </c>
      <c r="AN1465" s="106" t="str">
        <f t="shared" si="493"/>
        <v/>
      </c>
      <c r="AR1465" s="106" t="str">
        <f t="shared" si="494"/>
        <v/>
      </c>
      <c r="AS1465" s="106" t="str">
        <f t="shared" si="495"/>
        <v/>
      </c>
      <c r="AT1465" s="106" t="str">
        <f t="shared" si="496"/>
        <v/>
      </c>
      <c r="AU1465" s="106" t="str">
        <f t="shared" si="497"/>
        <v/>
      </c>
      <c r="AV1465" s="106" t="str">
        <f t="shared" si="498"/>
        <v/>
      </c>
    </row>
    <row r="1466" spans="4:48">
      <c r="D1466" s="159">
        <v>1459</v>
      </c>
      <c r="F1466" s="159" t="str">
        <f t="shared" si="503"/>
        <v/>
      </c>
      <c r="G1466" s="159" t="str">
        <f t="shared" si="503"/>
        <v/>
      </c>
      <c r="H1466" s="159" t="str">
        <f t="shared" si="503"/>
        <v/>
      </c>
      <c r="I1466" s="159" t="str">
        <f t="shared" si="503"/>
        <v/>
      </c>
      <c r="J1466" s="159" t="str">
        <f t="shared" si="503"/>
        <v/>
      </c>
      <c r="K1466" s="292"/>
      <c r="L1466" s="292"/>
      <c r="AC1466" s="300" t="str">
        <f t="shared" si="487"/>
        <v/>
      </c>
      <c r="AD1466" s="300" t="str">
        <f t="shared" si="486"/>
        <v/>
      </c>
      <c r="AE1466" s="300" t="str">
        <f t="shared" si="484"/>
        <v/>
      </c>
      <c r="AF1466" s="300" t="str">
        <f t="shared" si="485"/>
        <v/>
      </c>
      <c r="AI1466" s="63" t="str">
        <f t="shared" si="488"/>
        <v/>
      </c>
      <c r="AJ1466" s="106" t="str">
        <f t="shared" si="489"/>
        <v/>
      </c>
      <c r="AK1466" s="106" t="str">
        <f t="shared" si="490"/>
        <v/>
      </c>
      <c r="AL1466" s="106" t="str">
        <f t="shared" si="491"/>
        <v/>
      </c>
      <c r="AM1466" s="106" t="str">
        <f t="shared" si="492"/>
        <v/>
      </c>
      <c r="AN1466" s="106" t="str">
        <f t="shared" si="493"/>
        <v/>
      </c>
      <c r="AR1466" s="106" t="str">
        <f t="shared" si="494"/>
        <v/>
      </c>
      <c r="AS1466" s="106" t="str">
        <f t="shared" si="495"/>
        <v/>
      </c>
      <c r="AT1466" s="106" t="str">
        <f t="shared" si="496"/>
        <v/>
      </c>
      <c r="AU1466" s="106" t="str">
        <f t="shared" si="497"/>
        <v/>
      </c>
      <c r="AV1466" s="106" t="str">
        <f t="shared" si="498"/>
        <v/>
      </c>
    </row>
    <row r="1467" spans="4:48">
      <c r="D1467" s="159">
        <v>1460</v>
      </c>
      <c r="F1467" s="159" t="str">
        <f t="shared" si="503"/>
        <v/>
      </c>
      <c r="G1467" s="159" t="str">
        <f t="shared" si="503"/>
        <v/>
      </c>
      <c r="H1467" s="159" t="str">
        <f t="shared" si="503"/>
        <v/>
      </c>
      <c r="I1467" s="159" t="str">
        <f t="shared" si="503"/>
        <v/>
      </c>
      <c r="J1467" s="159" t="str">
        <f t="shared" si="503"/>
        <v/>
      </c>
      <c r="K1467" s="292"/>
      <c r="L1467" s="292"/>
      <c r="AC1467" s="300" t="str">
        <f t="shared" si="487"/>
        <v/>
      </c>
      <c r="AD1467" s="300" t="str">
        <f t="shared" si="486"/>
        <v/>
      </c>
      <c r="AE1467" s="300" t="str">
        <f t="shared" si="484"/>
        <v/>
      </c>
      <c r="AF1467" s="300" t="str">
        <f t="shared" si="485"/>
        <v/>
      </c>
      <c r="AI1467" s="63" t="str">
        <f t="shared" si="488"/>
        <v/>
      </c>
      <c r="AJ1467" s="106" t="str">
        <f t="shared" si="489"/>
        <v/>
      </c>
      <c r="AK1467" s="106" t="str">
        <f t="shared" si="490"/>
        <v/>
      </c>
      <c r="AL1467" s="106" t="str">
        <f t="shared" si="491"/>
        <v/>
      </c>
      <c r="AM1467" s="106" t="str">
        <f t="shared" si="492"/>
        <v/>
      </c>
      <c r="AN1467" s="106" t="str">
        <f t="shared" si="493"/>
        <v/>
      </c>
      <c r="AR1467" s="106" t="str">
        <f t="shared" si="494"/>
        <v/>
      </c>
      <c r="AS1467" s="106" t="str">
        <f t="shared" si="495"/>
        <v/>
      </c>
      <c r="AT1467" s="106" t="str">
        <f t="shared" si="496"/>
        <v/>
      </c>
      <c r="AU1467" s="106" t="str">
        <f t="shared" si="497"/>
        <v/>
      </c>
      <c r="AV1467" s="106" t="str">
        <f t="shared" si="498"/>
        <v/>
      </c>
    </row>
    <row r="1468" spans="4:48">
      <c r="D1468" s="159">
        <v>1461</v>
      </c>
      <c r="F1468" s="159" t="str">
        <f t="shared" ref="F1468:J1477" si="504">IF($C$5=0,IF($D1468&gt;$A$5,"",INDIRECT(CONCATENATE("B",RANDBETWEEN(11,$D$5)))),IF($D1468&gt;$A$5,"",$C$3*INDIRECT(CONCATENATE("B",RANDBETWEEN(11,$D$5)))))</f>
        <v/>
      </c>
      <c r="G1468" s="159" t="str">
        <f t="shared" si="504"/>
        <v/>
      </c>
      <c r="H1468" s="159" t="str">
        <f t="shared" si="504"/>
        <v/>
      </c>
      <c r="I1468" s="159" t="str">
        <f t="shared" si="504"/>
        <v/>
      </c>
      <c r="J1468" s="159" t="str">
        <f t="shared" si="504"/>
        <v/>
      </c>
      <c r="K1468" s="292"/>
      <c r="L1468" s="292"/>
      <c r="AC1468" s="300" t="str">
        <f t="shared" si="487"/>
        <v/>
      </c>
      <c r="AD1468" s="300" t="str">
        <f t="shared" si="486"/>
        <v/>
      </c>
      <c r="AE1468" s="300" t="str">
        <f t="shared" si="484"/>
        <v/>
      </c>
      <c r="AF1468" s="300" t="str">
        <f t="shared" si="485"/>
        <v/>
      </c>
      <c r="AI1468" s="63" t="str">
        <f t="shared" si="488"/>
        <v/>
      </c>
      <c r="AJ1468" s="106" t="str">
        <f t="shared" si="489"/>
        <v/>
      </c>
      <c r="AK1468" s="106" t="str">
        <f t="shared" si="490"/>
        <v/>
      </c>
      <c r="AL1468" s="106" t="str">
        <f t="shared" si="491"/>
        <v/>
      </c>
      <c r="AM1468" s="106" t="str">
        <f t="shared" si="492"/>
        <v/>
      </c>
      <c r="AN1468" s="106" t="str">
        <f t="shared" si="493"/>
        <v/>
      </c>
      <c r="AR1468" s="106" t="str">
        <f t="shared" si="494"/>
        <v/>
      </c>
      <c r="AS1468" s="106" t="str">
        <f t="shared" si="495"/>
        <v/>
      </c>
      <c r="AT1468" s="106" t="str">
        <f t="shared" si="496"/>
        <v/>
      </c>
      <c r="AU1468" s="106" t="str">
        <f t="shared" si="497"/>
        <v/>
      </c>
      <c r="AV1468" s="106" t="str">
        <f t="shared" si="498"/>
        <v/>
      </c>
    </row>
    <row r="1469" spans="4:48">
      <c r="D1469" s="159">
        <v>1462</v>
      </c>
      <c r="F1469" s="159" t="str">
        <f t="shared" si="504"/>
        <v/>
      </c>
      <c r="G1469" s="159" t="str">
        <f t="shared" si="504"/>
        <v/>
      </c>
      <c r="H1469" s="159" t="str">
        <f t="shared" si="504"/>
        <v/>
      </c>
      <c r="I1469" s="159" t="str">
        <f t="shared" si="504"/>
        <v/>
      </c>
      <c r="J1469" s="159" t="str">
        <f t="shared" si="504"/>
        <v/>
      </c>
      <c r="K1469" s="292"/>
      <c r="L1469" s="292"/>
      <c r="AC1469" s="300" t="str">
        <f t="shared" si="487"/>
        <v/>
      </c>
      <c r="AD1469" s="300" t="str">
        <f t="shared" si="486"/>
        <v/>
      </c>
      <c r="AE1469" s="300" t="str">
        <f t="shared" si="484"/>
        <v/>
      </c>
      <c r="AF1469" s="300" t="str">
        <f t="shared" si="485"/>
        <v/>
      </c>
      <c r="AI1469" s="63" t="str">
        <f t="shared" si="488"/>
        <v/>
      </c>
      <c r="AJ1469" s="106" t="str">
        <f t="shared" si="489"/>
        <v/>
      </c>
      <c r="AK1469" s="106" t="str">
        <f t="shared" si="490"/>
        <v/>
      </c>
      <c r="AL1469" s="106" t="str">
        <f t="shared" si="491"/>
        <v/>
      </c>
      <c r="AM1469" s="106" t="str">
        <f t="shared" si="492"/>
        <v/>
      </c>
      <c r="AN1469" s="106" t="str">
        <f t="shared" si="493"/>
        <v/>
      </c>
      <c r="AR1469" s="106" t="str">
        <f t="shared" si="494"/>
        <v/>
      </c>
      <c r="AS1469" s="106" t="str">
        <f t="shared" si="495"/>
        <v/>
      </c>
      <c r="AT1469" s="106" t="str">
        <f t="shared" si="496"/>
        <v/>
      </c>
      <c r="AU1469" s="106" t="str">
        <f t="shared" si="497"/>
        <v/>
      </c>
      <c r="AV1469" s="106" t="str">
        <f t="shared" si="498"/>
        <v/>
      </c>
    </row>
    <row r="1470" spans="4:48">
      <c r="D1470" s="159">
        <v>1463</v>
      </c>
      <c r="F1470" s="159" t="str">
        <f t="shared" si="504"/>
        <v/>
      </c>
      <c r="G1470" s="159" t="str">
        <f t="shared" si="504"/>
        <v/>
      </c>
      <c r="H1470" s="159" t="str">
        <f t="shared" si="504"/>
        <v/>
      </c>
      <c r="I1470" s="159" t="str">
        <f t="shared" si="504"/>
        <v/>
      </c>
      <c r="J1470" s="159" t="str">
        <f t="shared" si="504"/>
        <v/>
      </c>
      <c r="K1470" s="292"/>
      <c r="L1470" s="292"/>
      <c r="AC1470" s="300" t="str">
        <f t="shared" si="487"/>
        <v/>
      </c>
      <c r="AD1470" s="300" t="str">
        <f t="shared" si="486"/>
        <v/>
      </c>
      <c r="AE1470" s="300" t="str">
        <f t="shared" si="484"/>
        <v/>
      </c>
      <c r="AF1470" s="300" t="str">
        <f t="shared" si="485"/>
        <v/>
      </c>
      <c r="AI1470" s="63" t="str">
        <f t="shared" si="488"/>
        <v/>
      </c>
      <c r="AJ1470" s="106" t="str">
        <f t="shared" si="489"/>
        <v/>
      </c>
      <c r="AK1470" s="106" t="str">
        <f t="shared" si="490"/>
        <v/>
      </c>
      <c r="AL1470" s="106" t="str">
        <f t="shared" si="491"/>
        <v/>
      </c>
      <c r="AM1470" s="106" t="str">
        <f t="shared" si="492"/>
        <v/>
      </c>
      <c r="AN1470" s="106" t="str">
        <f t="shared" si="493"/>
        <v/>
      </c>
      <c r="AR1470" s="106" t="str">
        <f t="shared" si="494"/>
        <v/>
      </c>
      <c r="AS1470" s="106" t="str">
        <f t="shared" si="495"/>
        <v/>
      </c>
      <c r="AT1470" s="106" t="str">
        <f t="shared" si="496"/>
        <v/>
      </c>
      <c r="AU1470" s="106" t="str">
        <f t="shared" si="497"/>
        <v/>
      </c>
      <c r="AV1470" s="106" t="str">
        <f t="shared" si="498"/>
        <v/>
      </c>
    </row>
    <row r="1471" spans="4:48">
      <c r="D1471" s="159">
        <v>1464</v>
      </c>
      <c r="F1471" s="159" t="str">
        <f t="shared" si="504"/>
        <v/>
      </c>
      <c r="G1471" s="159" t="str">
        <f t="shared" si="504"/>
        <v/>
      </c>
      <c r="H1471" s="159" t="str">
        <f t="shared" si="504"/>
        <v/>
      </c>
      <c r="I1471" s="159" t="str">
        <f t="shared" si="504"/>
        <v/>
      </c>
      <c r="J1471" s="159" t="str">
        <f t="shared" si="504"/>
        <v/>
      </c>
      <c r="K1471" s="292"/>
      <c r="L1471" s="292"/>
      <c r="AC1471" s="300" t="str">
        <f t="shared" si="487"/>
        <v/>
      </c>
      <c r="AD1471" s="300" t="str">
        <f t="shared" si="486"/>
        <v/>
      </c>
      <c r="AE1471" s="300" t="str">
        <f t="shared" si="484"/>
        <v/>
      </c>
      <c r="AF1471" s="300" t="str">
        <f t="shared" si="485"/>
        <v/>
      </c>
      <c r="AI1471" s="63" t="str">
        <f t="shared" si="488"/>
        <v/>
      </c>
      <c r="AJ1471" s="106" t="str">
        <f t="shared" si="489"/>
        <v/>
      </c>
      <c r="AK1471" s="106" t="str">
        <f t="shared" si="490"/>
        <v/>
      </c>
      <c r="AL1471" s="106" t="str">
        <f t="shared" si="491"/>
        <v/>
      </c>
      <c r="AM1471" s="106" t="str">
        <f t="shared" si="492"/>
        <v/>
      </c>
      <c r="AN1471" s="106" t="str">
        <f t="shared" si="493"/>
        <v/>
      </c>
      <c r="AR1471" s="106" t="str">
        <f t="shared" si="494"/>
        <v/>
      </c>
      <c r="AS1471" s="106" t="str">
        <f t="shared" si="495"/>
        <v/>
      </c>
      <c r="AT1471" s="106" t="str">
        <f t="shared" si="496"/>
        <v/>
      </c>
      <c r="AU1471" s="106" t="str">
        <f t="shared" si="497"/>
        <v/>
      </c>
      <c r="AV1471" s="106" t="str">
        <f t="shared" si="498"/>
        <v/>
      </c>
    </row>
    <row r="1472" spans="4:48">
      <c r="D1472" s="159">
        <v>1465</v>
      </c>
      <c r="F1472" s="159" t="str">
        <f t="shared" si="504"/>
        <v/>
      </c>
      <c r="G1472" s="159" t="str">
        <f t="shared" si="504"/>
        <v/>
      </c>
      <c r="H1472" s="159" t="str">
        <f t="shared" si="504"/>
        <v/>
      </c>
      <c r="I1472" s="159" t="str">
        <f t="shared" si="504"/>
        <v/>
      </c>
      <c r="J1472" s="159" t="str">
        <f t="shared" si="504"/>
        <v/>
      </c>
      <c r="K1472" s="292"/>
      <c r="L1472" s="292"/>
      <c r="AC1472" s="300" t="str">
        <f t="shared" si="487"/>
        <v/>
      </c>
      <c r="AD1472" s="300" t="str">
        <f t="shared" si="486"/>
        <v/>
      </c>
      <c r="AE1472" s="300" t="str">
        <f t="shared" si="484"/>
        <v/>
      </c>
      <c r="AF1472" s="300" t="str">
        <f t="shared" si="485"/>
        <v/>
      </c>
      <c r="AI1472" s="63" t="str">
        <f t="shared" si="488"/>
        <v/>
      </c>
      <c r="AJ1472" s="106" t="str">
        <f t="shared" si="489"/>
        <v/>
      </c>
      <c r="AK1472" s="106" t="str">
        <f t="shared" si="490"/>
        <v/>
      </c>
      <c r="AL1472" s="106" t="str">
        <f t="shared" si="491"/>
        <v/>
      </c>
      <c r="AM1472" s="106" t="str">
        <f t="shared" si="492"/>
        <v/>
      </c>
      <c r="AN1472" s="106" t="str">
        <f t="shared" si="493"/>
        <v/>
      </c>
      <c r="AR1472" s="106" t="str">
        <f t="shared" si="494"/>
        <v/>
      </c>
      <c r="AS1472" s="106" t="str">
        <f t="shared" si="495"/>
        <v/>
      </c>
      <c r="AT1472" s="106" t="str">
        <f t="shared" si="496"/>
        <v/>
      </c>
      <c r="AU1472" s="106" t="str">
        <f t="shared" si="497"/>
        <v/>
      </c>
      <c r="AV1472" s="106" t="str">
        <f t="shared" si="498"/>
        <v/>
      </c>
    </row>
    <row r="1473" spans="4:48">
      <c r="D1473" s="159">
        <v>1466</v>
      </c>
      <c r="F1473" s="159" t="str">
        <f t="shared" si="504"/>
        <v/>
      </c>
      <c r="G1473" s="159" t="str">
        <f t="shared" si="504"/>
        <v/>
      </c>
      <c r="H1473" s="159" t="str">
        <f t="shared" si="504"/>
        <v/>
      </c>
      <c r="I1473" s="159" t="str">
        <f t="shared" si="504"/>
        <v/>
      </c>
      <c r="J1473" s="159" t="str">
        <f t="shared" si="504"/>
        <v/>
      </c>
      <c r="K1473" s="292"/>
      <c r="L1473" s="292"/>
      <c r="AC1473" s="300" t="str">
        <f t="shared" si="487"/>
        <v/>
      </c>
      <c r="AD1473" s="300" t="str">
        <f t="shared" si="486"/>
        <v/>
      </c>
      <c r="AE1473" s="300" t="str">
        <f t="shared" si="484"/>
        <v/>
      </c>
      <c r="AF1473" s="300" t="str">
        <f t="shared" si="485"/>
        <v/>
      </c>
      <c r="AI1473" s="63" t="str">
        <f t="shared" si="488"/>
        <v/>
      </c>
      <c r="AJ1473" s="106" t="str">
        <f t="shared" si="489"/>
        <v/>
      </c>
      <c r="AK1473" s="106" t="str">
        <f t="shared" si="490"/>
        <v/>
      </c>
      <c r="AL1473" s="106" t="str">
        <f t="shared" si="491"/>
        <v/>
      </c>
      <c r="AM1473" s="106" t="str">
        <f t="shared" si="492"/>
        <v/>
      </c>
      <c r="AN1473" s="106" t="str">
        <f t="shared" si="493"/>
        <v/>
      </c>
      <c r="AR1473" s="106" t="str">
        <f t="shared" si="494"/>
        <v/>
      </c>
      <c r="AS1473" s="106" t="str">
        <f t="shared" si="495"/>
        <v/>
      </c>
      <c r="AT1473" s="106" t="str">
        <f t="shared" si="496"/>
        <v/>
      </c>
      <c r="AU1473" s="106" t="str">
        <f t="shared" si="497"/>
        <v/>
      </c>
      <c r="AV1473" s="106" t="str">
        <f t="shared" si="498"/>
        <v/>
      </c>
    </row>
    <row r="1474" spans="4:48">
      <c r="D1474" s="159">
        <v>1467</v>
      </c>
      <c r="F1474" s="159" t="str">
        <f t="shared" si="504"/>
        <v/>
      </c>
      <c r="G1474" s="159" t="str">
        <f t="shared" si="504"/>
        <v/>
      </c>
      <c r="H1474" s="159" t="str">
        <f t="shared" si="504"/>
        <v/>
      </c>
      <c r="I1474" s="159" t="str">
        <f t="shared" si="504"/>
        <v/>
      </c>
      <c r="J1474" s="159" t="str">
        <f t="shared" si="504"/>
        <v/>
      </c>
      <c r="K1474" s="292"/>
      <c r="L1474" s="292"/>
      <c r="AC1474" s="300" t="str">
        <f t="shared" si="487"/>
        <v/>
      </c>
      <c r="AD1474" s="300" t="str">
        <f t="shared" si="486"/>
        <v/>
      </c>
      <c r="AE1474" s="300" t="str">
        <f t="shared" ref="AE1474:AE1537" si="505">IF(AC1474="","",NORMDIST(AD1474,$AB$3,$Z$3,FALSE))</f>
        <v/>
      </c>
      <c r="AF1474" s="300" t="str">
        <f t="shared" ref="AF1474:AF1537" si="506">IF(AC1474="","",NORMDIST(AD1474,$AB$3,$Z$3,TRUE))</f>
        <v/>
      </c>
      <c r="AI1474" s="63" t="str">
        <f t="shared" si="488"/>
        <v/>
      </c>
      <c r="AJ1474" s="106" t="str">
        <f t="shared" si="489"/>
        <v/>
      </c>
      <c r="AK1474" s="106" t="str">
        <f t="shared" si="490"/>
        <v/>
      </c>
      <c r="AL1474" s="106" t="str">
        <f t="shared" si="491"/>
        <v/>
      </c>
      <c r="AM1474" s="106" t="str">
        <f t="shared" si="492"/>
        <v/>
      </c>
      <c r="AN1474" s="106" t="str">
        <f t="shared" si="493"/>
        <v/>
      </c>
      <c r="AR1474" s="106" t="str">
        <f t="shared" si="494"/>
        <v/>
      </c>
      <c r="AS1474" s="106" t="str">
        <f t="shared" si="495"/>
        <v/>
      </c>
      <c r="AT1474" s="106" t="str">
        <f t="shared" si="496"/>
        <v/>
      </c>
      <c r="AU1474" s="106" t="str">
        <f t="shared" si="497"/>
        <v/>
      </c>
      <c r="AV1474" s="106" t="str">
        <f t="shared" si="498"/>
        <v/>
      </c>
    </row>
    <row r="1475" spans="4:48">
      <c r="D1475" s="159">
        <v>1468</v>
      </c>
      <c r="F1475" s="159" t="str">
        <f t="shared" si="504"/>
        <v/>
      </c>
      <c r="G1475" s="159" t="str">
        <f t="shared" si="504"/>
        <v/>
      </c>
      <c r="H1475" s="159" t="str">
        <f t="shared" si="504"/>
        <v/>
      </c>
      <c r="I1475" s="159" t="str">
        <f t="shared" si="504"/>
        <v/>
      </c>
      <c r="J1475" s="159" t="str">
        <f t="shared" si="504"/>
        <v/>
      </c>
      <c r="K1475" s="292"/>
      <c r="L1475" s="292"/>
      <c r="AC1475" s="300" t="str">
        <f t="shared" si="487"/>
        <v/>
      </c>
      <c r="AD1475" s="300" t="str">
        <f t="shared" ref="AD1475:AD1538" si="507">IF($C$5=0,IF(AC1475="","",LARGE($B$11:$B$2010,$AC1475)),IF(AC1475="","",LARGE($B$11:$B$2010,$AC1475)*$C$3))</f>
        <v/>
      </c>
      <c r="AE1475" s="300" t="str">
        <f t="shared" si="505"/>
        <v/>
      </c>
      <c r="AF1475" s="300" t="str">
        <f t="shared" si="506"/>
        <v/>
      </c>
      <c r="AI1475" s="63" t="str">
        <f t="shared" si="488"/>
        <v/>
      </c>
      <c r="AJ1475" s="106" t="str">
        <f t="shared" si="489"/>
        <v/>
      </c>
      <c r="AK1475" s="106" t="str">
        <f t="shared" si="490"/>
        <v/>
      </c>
      <c r="AL1475" s="106" t="str">
        <f t="shared" si="491"/>
        <v/>
      </c>
      <c r="AM1475" s="106" t="str">
        <f t="shared" si="492"/>
        <v/>
      </c>
      <c r="AN1475" s="106" t="str">
        <f t="shared" si="493"/>
        <v/>
      </c>
      <c r="AR1475" s="106" t="str">
        <f t="shared" si="494"/>
        <v/>
      </c>
      <c r="AS1475" s="106" t="str">
        <f t="shared" si="495"/>
        <v/>
      </c>
      <c r="AT1475" s="106" t="str">
        <f t="shared" si="496"/>
        <v/>
      </c>
      <c r="AU1475" s="106" t="str">
        <f t="shared" si="497"/>
        <v/>
      </c>
      <c r="AV1475" s="106" t="str">
        <f t="shared" si="498"/>
        <v/>
      </c>
    </row>
    <row r="1476" spans="4:48">
      <c r="D1476" s="159">
        <v>1469</v>
      </c>
      <c r="F1476" s="159" t="str">
        <f t="shared" si="504"/>
        <v/>
      </c>
      <c r="G1476" s="159" t="str">
        <f t="shared" si="504"/>
        <v/>
      </c>
      <c r="H1476" s="159" t="str">
        <f t="shared" si="504"/>
        <v/>
      </c>
      <c r="I1476" s="159" t="str">
        <f t="shared" si="504"/>
        <v/>
      </c>
      <c r="J1476" s="159" t="str">
        <f t="shared" si="504"/>
        <v/>
      </c>
      <c r="K1476" s="292"/>
      <c r="L1476" s="292"/>
      <c r="AC1476" s="300" t="str">
        <f t="shared" ref="AC1476:AC1539" si="508">IF(ISNUMBER(AC1475),IF(AC1475&gt;1,AC1475-1,""),"")</f>
        <v/>
      </c>
      <c r="AD1476" s="300" t="str">
        <f t="shared" si="507"/>
        <v/>
      </c>
      <c r="AE1476" s="300" t="str">
        <f t="shared" si="505"/>
        <v/>
      </c>
      <c r="AF1476" s="300" t="str">
        <f t="shared" si="506"/>
        <v/>
      </c>
      <c r="AI1476" s="63" t="str">
        <f t="shared" ref="AI1476:AI1539" si="509">IF(ISNUMBER(AJ1476),AI1475+1,"")</f>
        <v/>
      </c>
      <c r="AJ1476" s="106" t="str">
        <f t="shared" ref="AJ1476:AJ1539" si="510">IF($C$5=1,AJ1475,IF(ISNUMBER(F1481),(F1481+1)*AJ1475,""))</f>
        <v/>
      </c>
      <c r="AK1476" s="106" t="str">
        <f t="shared" ref="AK1476:AK1539" si="511">IF($C$5=1,AK1475,IF(ISNUMBER(G1481),(G1481+1)*AK1475,""))</f>
        <v/>
      </c>
      <c r="AL1476" s="106" t="str">
        <f t="shared" ref="AL1476:AL1539" si="512">IF($C$5=1,AL1475,IF(ISNUMBER(H1481),(H1481+1)*AL1475,""))</f>
        <v/>
      </c>
      <c r="AM1476" s="106" t="str">
        <f t="shared" ref="AM1476:AM1539" si="513">IF($C$5=1,AM1475,IF(ISNUMBER(I1481),(I1481+1)*AM1475,""))</f>
        <v/>
      </c>
      <c r="AN1476" s="106" t="str">
        <f t="shared" ref="AN1476:AN1539" si="514">IF($C$5=1,AN1475,IF(ISNUMBER(J1481),(J1481+1)*AN1475,""))</f>
        <v/>
      </c>
      <c r="AR1476" s="106" t="str">
        <f t="shared" ref="AR1476:AR1539" si="515">IF(ISNUMBER(F1481),(F1481+AR1475),"")</f>
        <v/>
      </c>
      <c r="AS1476" s="106" t="str">
        <f t="shared" ref="AS1476:AS1539" si="516">IF(ISNUMBER(G1481),(G1481+AS1475),"")</f>
        <v/>
      </c>
      <c r="AT1476" s="106" t="str">
        <f t="shared" ref="AT1476:AT1539" si="517">IF(ISNUMBER(H1481),(H1481+AT1475),"")</f>
        <v/>
      </c>
      <c r="AU1476" s="106" t="str">
        <f t="shared" ref="AU1476:AU1539" si="518">IF(ISNUMBER(I1481),(I1481+AU1475),"")</f>
        <v/>
      </c>
      <c r="AV1476" s="106" t="str">
        <f t="shared" ref="AV1476:AV1539" si="519">IF(ISNUMBER(J1481),(J1481+AV1475),"")</f>
        <v/>
      </c>
    </row>
    <row r="1477" spans="4:48">
      <c r="D1477" s="159">
        <v>1470</v>
      </c>
      <c r="F1477" s="159" t="str">
        <f t="shared" si="504"/>
        <v/>
      </c>
      <c r="G1477" s="159" t="str">
        <f t="shared" si="504"/>
        <v/>
      </c>
      <c r="H1477" s="159" t="str">
        <f t="shared" si="504"/>
        <v/>
      </c>
      <c r="I1477" s="159" t="str">
        <f t="shared" si="504"/>
        <v/>
      </c>
      <c r="J1477" s="159" t="str">
        <f t="shared" si="504"/>
        <v/>
      </c>
      <c r="K1477" s="292"/>
      <c r="L1477" s="292"/>
      <c r="AC1477" s="300" t="str">
        <f t="shared" si="508"/>
        <v/>
      </c>
      <c r="AD1477" s="300" t="str">
        <f t="shared" si="507"/>
        <v/>
      </c>
      <c r="AE1477" s="300" t="str">
        <f t="shared" si="505"/>
        <v/>
      </c>
      <c r="AF1477" s="300" t="str">
        <f t="shared" si="506"/>
        <v/>
      </c>
      <c r="AI1477" s="63" t="str">
        <f t="shared" si="509"/>
        <v/>
      </c>
      <c r="AJ1477" s="106" t="str">
        <f t="shared" si="510"/>
        <v/>
      </c>
      <c r="AK1477" s="106" t="str">
        <f t="shared" si="511"/>
        <v/>
      </c>
      <c r="AL1477" s="106" t="str">
        <f t="shared" si="512"/>
        <v/>
      </c>
      <c r="AM1477" s="106" t="str">
        <f t="shared" si="513"/>
        <v/>
      </c>
      <c r="AN1477" s="106" t="str">
        <f t="shared" si="514"/>
        <v/>
      </c>
      <c r="AR1477" s="106" t="str">
        <f t="shared" si="515"/>
        <v/>
      </c>
      <c r="AS1477" s="106" t="str">
        <f t="shared" si="516"/>
        <v/>
      </c>
      <c r="AT1477" s="106" t="str">
        <f t="shared" si="517"/>
        <v/>
      </c>
      <c r="AU1477" s="106" t="str">
        <f t="shared" si="518"/>
        <v/>
      </c>
      <c r="AV1477" s="106" t="str">
        <f t="shared" si="519"/>
        <v/>
      </c>
    </row>
    <row r="1478" spans="4:48">
      <c r="D1478" s="159">
        <v>1471</v>
      </c>
      <c r="F1478" s="159" t="str">
        <f t="shared" ref="F1478:J1487" si="520">IF($C$5=0,IF($D1478&gt;$A$5,"",INDIRECT(CONCATENATE("B",RANDBETWEEN(11,$D$5)))),IF($D1478&gt;$A$5,"",$C$3*INDIRECT(CONCATENATE("B",RANDBETWEEN(11,$D$5)))))</f>
        <v/>
      </c>
      <c r="G1478" s="159" t="str">
        <f t="shared" si="520"/>
        <v/>
      </c>
      <c r="H1478" s="159" t="str">
        <f t="shared" si="520"/>
        <v/>
      </c>
      <c r="I1478" s="159" t="str">
        <f t="shared" si="520"/>
        <v/>
      </c>
      <c r="J1478" s="159" t="str">
        <f t="shared" si="520"/>
        <v/>
      </c>
      <c r="K1478" s="292"/>
      <c r="L1478" s="292"/>
      <c r="AC1478" s="300" t="str">
        <f t="shared" si="508"/>
        <v/>
      </c>
      <c r="AD1478" s="300" t="str">
        <f t="shared" si="507"/>
        <v/>
      </c>
      <c r="AE1478" s="300" t="str">
        <f t="shared" si="505"/>
        <v/>
      </c>
      <c r="AF1478" s="300" t="str">
        <f t="shared" si="506"/>
        <v/>
      </c>
      <c r="AI1478" s="63" t="str">
        <f t="shared" si="509"/>
        <v/>
      </c>
      <c r="AJ1478" s="106" t="str">
        <f t="shared" si="510"/>
        <v/>
      </c>
      <c r="AK1478" s="106" t="str">
        <f t="shared" si="511"/>
        <v/>
      </c>
      <c r="AL1478" s="106" t="str">
        <f t="shared" si="512"/>
        <v/>
      </c>
      <c r="AM1478" s="106" t="str">
        <f t="shared" si="513"/>
        <v/>
      </c>
      <c r="AN1478" s="106" t="str">
        <f t="shared" si="514"/>
        <v/>
      </c>
      <c r="AR1478" s="106" t="str">
        <f t="shared" si="515"/>
        <v/>
      </c>
      <c r="AS1478" s="106" t="str">
        <f t="shared" si="516"/>
        <v/>
      </c>
      <c r="AT1478" s="106" t="str">
        <f t="shared" si="517"/>
        <v/>
      </c>
      <c r="AU1478" s="106" t="str">
        <f t="shared" si="518"/>
        <v/>
      </c>
      <c r="AV1478" s="106" t="str">
        <f t="shared" si="519"/>
        <v/>
      </c>
    </row>
    <row r="1479" spans="4:48">
      <c r="D1479" s="159">
        <v>1472</v>
      </c>
      <c r="F1479" s="159" t="str">
        <f t="shared" si="520"/>
        <v/>
      </c>
      <c r="G1479" s="159" t="str">
        <f t="shared" si="520"/>
        <v/>
      </c>
      <c r="H1479" s="159" t="str">
        <f t="shared" si="520"/>
        <v/>
      </c>
      <c r="I1479" s="159" t="str">
        <f t="shared" si="520"/>
        <v/>
      </c>
      <c r="J1479" s="159" t="str">
        <f t="shared" si="520"/>
        <v/>
      </c>
      <c r="K1479" s="292"/>
      <c r="L1479" s="292"/>
      <c r="AC1479" s="300" t="str">
        <f t="shared" si="508"/>
        <v/>
      </c>
      <c r="AD1479" s="300" t="str">
        <f t="shared" si="507"/>
        <v/>
      </c>
      <c r="AE1479" s="300" t="str">
        <f t="shared" si="505"/>
        <v/>
      </c>
      <c r="AF1479" s="300" t="str">
        <f t="shared" si="506"/>
        <v/>
      </c>
      <c r="AI1479" s="63" t="str">
        <f t="shared" si="509"/>
        <v/>
      </c>
      <c r="AJ1479" s="106" t="str">
        <f t="shared" si="510"/>
        <v/>
      </c>
      <c r="AK1479" s="106" t="str">
        <f t="shared" si="511"/>
        <v/>
      </c>
      <c r="AL1479" s="106" t="str">
        <f t="shared" si="512"/>
        <v/>
      </c>
      <c r="AM1479" s="106" t="str">
        <f t="shared" si="513"/>
        <v/>
      </c>
      <c r="AN1479" s="106" t="str">
        <f t="shared" si="514"/>
        <v/>
      </c>
      <c r="AR1479" s="106" t="str">
        <f t="shared" si="515"/>
        <v/>
      </c>
      <c r="AS1479" s="106" t="str">
        <f t="shared" si="516"/>
        <v/>
      </c>
      <c r="AT1479" s="106" t="str">
        <f t="shared" si="517"/>
        <v/>
      </c>
      <c r="AU1479" s="106" t="str">
        <f t="shared" si="518"/>
        <v/>
      </c>
      <c r="AV1479" s="106" t="str">
        <f t="shared" si="519"/>
        <v/>
      </c>
    </row>
    <row r="1480" spans="4:48">
      <c r="D1480" s="159">
        <v>1473</v>
      </c>
      <c r="F1480" s="159" t="str">
        <f t="shared" si="520"/>
        <v/>
      </c>
      <c r="G1480" s="159" t="str">
        <f t="shared" si="520"/>
        <v/>
      </c>
      <c r="H1480" s="159" t="str">
        <f t="shared" si="520"/>
        <v/>
      </c>
      <c r="I1480" s="159" t="str">
        <f t="shared" si="520"/>
        <v/>
      </c>
      <c r="J1480" s="159" t="str">
        <f t="shared" si="520"/>
        <v/>
      </c>
      <c r="K1480" s="292"/>
      <c r="L1480" s="292"/>
      <c r="AC1480" s="300" t="str">
        <f t="shared" si="508"/>
        <v/>
      </c>
      <c r="AD1480" s="300" t="str">
        <f t="shared" si="507"/>
        <v/>
      </c>
      <c r="AE1480" s="300" t="str">
        <f t="shared" si="505"/>
        <v/>
      </c>
      <c r="AF1480" s="300" t="str">
        <f t="shared" si="506"/>
        <v/>
      </c>
      <c r="AI1480" s="63" t="str">
        <f t="shared" si="509"/>
        <v/>
      </c>
      <c r="AJ1480" s="106" t="str">
        <f t="shared" si="510"/>
        <v/>
      </c>
      <c r="AK1480" s="106" t="str">
        <f t="shared" si="511"/>
        <v/>
      </c>
      <c r="AL1480" s="106" t="str">
        <f t="shared" si="512"/>
        <v/>
      </c>
      <c r="AM1480" s="106" t="str">
        <f t="shared" si="513"/>
        <v/>
      </c>
      <c r="AN1480" s="106" t="str">
        <f t="shared" si="514"/>
        <v/>
      </c>
      <c r="AR1480" s="106" t="str">
        <f t="shared" si="515"/>
        <v/>
      </c>
      <c r="AS1480" s="106" t="str">
        <f t="shared" si="516"/>
        <v/>
      </c>
      <c r="AT1480" s="106" t="str">
        <f t="shared" si="517"/>
        <v/>
      </c>
      <c r="AU1480" s="106" t="str">
        <f t="shared" si="518"/>
        <v/>
      </c>
      <c r="AV1480" s="106" t="str">
        <f t="shared" si="519"/>
        <v/>
      </c>
    </row>
    <row r="1481" spans="4:48">
      <c r="D1481" s="159">
        <v>1474</v>
      </c>
      <c r="F1481" s="159" t="str">
        <f t="shared" si="520"/>
        <v/>
      </c>
      <c r="G1481" s="159" t="str">
        <f t="shared" si="520"/>
        <v/>
      </c>
      <c r="H1481" s="159" t="str">
        <f t="shared" si="520"/>
        <v/>
      </c>
      <c r="I1481" s="159" t="str">
        <f t="shared" si="520"/>
        <v/>
      </c>
      <c r="J1481" s="159" t="str">
        <f t="shared" si="520"/>
        <v/>
      </c>
      <c r="K1481" s="292"/>
      <c r="L1481" s="292"/>
      <c r="AC1481" s="300" t="str">
        <f t="shared" si="508"/>
        <v/>
      </c>
      <c r="AD1481" s="300" t="str">
        <f t="shared" si="507"/>
        <v/>
      </c>
      <c r="AE1481" s="300" t="str">
        <f t="shared" si="505"/>
        <v/>
      </c>
      <c r="AF1481" s="300" t="str">
        <f t="shared" si="506"/>
        <v/>
      </c>
      <c r="AI1481" s="63" t="str">
        <f t="shared" si="509"/>
        <v/>
      </c>
      <c r="AJ1481" s="106" t="str">
        <f t="shared" si="510"/>
        <v/>
      </c>
      <c r="AK1481" s="106" t="str">
        <f t="shared" si="511"/>
        <v/>
      </c>
      <c r="AL1481" s="106" t="str">
        <f t="shared" si="512"/>
        <v/>
      </c>
      <c r="AM1481" s="106" t="str">
        <f t="shared" si="513"/>
        <v/>
      </c>
      <c r="AN1481" s="106" t="str">
        <f t="shared" si="514"/>
        <v/>
      </c>
      <c r="AR1481" s="106" t="str">
        <f t="shared" si="515"/>
        <v/>
      </c>
      <c r="AS1481" s="106" t="str">
        <f t="shared" si="516"/>
        <v/>
      </c>
      <c r="AT1481" s="106" t="str">
        <f t="shared" si="517"/>
        <v/>
      </c>
      <c r="AU1481" s="106" t="str">
        <f t="shared" si="518"/>
        <v/>
      </c>
      <c r="AV1481" s="106" t="str">
        <f t="shared" si="519"/>
        <v/>
      </c>
    </row>
    <row r="1482" spans="4:48">
      <c r="D1482" s="159">
        <v>1475</v>
      </c>
      <c r="F1482" s="159" t="str">
        <f t="shared" si="520"/>
        <v/>
      </c>
      <c r="G1482" s="159" t="str">
        <f t="shared" si="520"/>
        <v/>
      </c>
      <c r="H1482" s="159" t="str">
        <f t="shared" si="520"/>
        <v/>
      </c>
      <c r="I1482" s="159" t="str">
        <f t="shared" si="520"/>
        <v/>
      </c>
      <c r="J1482" s="159" t="str">
        <f t="shared" si="520"/>
        <v/>
      </c>
      <c r="K1482" s="292"/>
      <c r="L1482" s="292"/>
      <c r="AC1482" s="300" t="str">
        <f t="shared" si="508"/>
        <v/>
      </c>
      <c r="AD1482" s="300" t="str">
        <f t="shared" si="507"/>
        <v/>
      </c>
      <c r="AE1482" s="300" t="str">
        <f t="shared" si="505"/>
        <v/>
      </c>
      <c r="AF1482" s="300" t="str">
        <f t="shared" si="506"/>
        <v/>
      </c>
      <c r="AI1482" s="63" t="str">
        <f t="shared" si="509"/>
        <v/>
      </c>
      <c r="AJ1482" s="106" t="str">
        <f t="shared" si="510"/>
        <v/>
      </c>
      <c r="AK1482" s="106" t="str">
        <f t="shared" si="511"/>
        <v/>
      </c>
      <c r="AL1482" s="106" t="str">
        <f t="shared" si="512"/>
        <v/>
      </c>
      <c r="AM1482" s="106" t="str">
        <f t="shared" si="513"/>
        <v/>
      </c>
      <c r="AN1482" s="106" t="str">
        <f t="shared" si="514"/>
        <v/>
      </c>
      <c r="AR1482" s="106" t="str">
        <f t="shared" si="515"/>
        <v/>
      </c>
      <c r="AS1482" s="106" t="str">
        <f t="shared" si="516"/>
        <v/>
      </c>
      <c r="AT1482" s="106" t="str">
        <f t="shared" si="517"/>
        <v/>
      </c>
      <c r="AU1482" s="106" t="str">
        <f t="shared" si="518"/>
        <v/>
      </c>
      <c r="AV1482" s="106" t="str">
        <f t="shared" si="519"/>
        <v/>
      </c>
    </row>
    <row r="1483" spans="4:48">
      <c r="D1483" s="159">
        <v>1476</v>
      </c>
      <c r="F1483" s="159" t="str">
        <f t="shared" si="520"/>
        <v/>
      </c>
      <c r="G1483" s="159" t="str">
        <f t="shared" si="520"/>
        <v/>
      </c>
      <c r="H1483" s="159" t="str">
        <f t="shared" si="520"/>
        <v/>
      </c>
      <c r="I1483" s="159" t="str">
        <f t="shared" si="520"/>
        <v/>
      </c>
      <c r="J1483" s="159" t="str">
        <f t="shared" si="520"/>
        <v/>
      </c>
      <c r="K1483" s="292"/>
      <c r="L1483" s="292"/>
      <c r="AC1483" s="300" t="str">
        <f t="shared" si="508"/>
        <v/>
      </c>
      <c r="AD1483" s="300" t="str">
        <f t="shared" si="507"/>
        <v/>
      </c>
      <c r="AE1483" s="300" t="str">
        <f t="shared" si="505"/>
        <v/>
      </c>
      <c r="AF1483" s="300" t="str">
        <f t="shared" si="506"/>
        <v/>
      </c>
      <c r="AI1483" s="63" t="str">
        <f t="shared" si="509"/>
        <v/>
      </c>
      <c r="AJ1483" s="106" t="str">
        <f t="shared" si="510"/>
        <v/>
      </c>
      <c r="AK1483" s="106" t="str">
        <f t="shared" si="511"/>
        <v/>
      </c>
      <c r="AL1483" s="106" t="str">
        <f t="shared" si="512"/>
        <v/>
      </c>
      <c r="AM1483" s="106" t="str">
        <f t="shared" si="513"/>
        <v/>
      </c>
      <c r="AN1483" s="106" t="str">
        <f t="shared" si="514"/>
        <v/>
      </c>
      <c r="AR1483" s="106" t="str">
        <f t="shared" si="515"/>
        <v/>
      </c>
      <c r="AS1483" s="106" t="str">
        <f t="shared" si="516"/>
        <v/>
      </c>
      <c r="AT1483" s="106" t="str">
        <f t="shared" si="517"/>
        <v/>
      </c>
      <c r="AU1483" s="106" t="str">
        <f t="shared" si="518"/>
        <v/>
      </c>
      <c r="AV1483" s="106" t="str">
        <f t="shared" si="519"/>
        <v/>
      </c>
    </row>
    <row r="1484" spans="4:48">
      <c r="D1484" s="159">
        <v>1477</v>
      </c>
      <c r="F1484" s="159" t="str">
        <f t="shared" si="520"/>
        <v/>
      </c>
      <c r="G1484" s="159" t="str">
        <f t="shared" si="520"/>
        <v/>
      </c>
      <c r="H1484" s="159" t="str">
        <f t="shared" si="520"/>
        <v/>
      </c>
      <c r="I1484" s="159" t="str">
        <f t="shared" si="520"/>
        <v/>
      </c>
      <c r="J1484" s="159" t="str">
        <f t="shared" si="520"/>
        <v/>
      </c>
      <c r="K1484" s="292"/>
      <c r="L1484" s="292"/>
      <c r="AC1484" s="300" t="str">
        <f t="shared" si="508"/>
        <v/>
      </c>
      <c r="AD1484" s="300" t="str">
        <f t="shared" si="507"/>
        <v/>
      </c>
      <c r="AE1484" s="300" t="str">
        <f t="shared" si="505"/>
        <v/>
      </c>
      <c r="AF1484" s="300" t="str">
        <f t="shared" si="506"/>
        <v/>
      </c>
      <c r="AI1484" s="63" t="str">
        <f t="shared" si="509"/>
        <v/>
      </c>
      <c r="AJ1484" s="106" t="str">
        <f t="shared" si="510"/>
        <v/>
      </c>
      <c r="AK1484" s="106" t="str">
        <f t="shared" si="511"/>
        <v/>
      </c>
      <c r="AL1484" s="106" t="str">
        <f t="shared" si="512"/>
        <v/>
      </c>
      <c r="AM1484" s="106" t="str">
        <f t="shared" si="513"/>
        <v/>
      </c>
      <c r="AN1484" s="106" t="str">
        <f t="shared" si="514"/>
        <v/>
      </c>
      <c r="AR1484" s="106" t="str">
        <f t="shared" si="515"/>
        <v/>
      </c>
      <c r="AS1484" s="106" t="str">
        <f t="shared" si="516"/>
        <v/>
      </c>
      <c r="AT1484" s="106" t="str">
        <f t="shared" si="517"/>
        <v/>
      </c>
      <c r="AU1484" s="106" t="str">
        <f t="shared" si="518"/>
        <v/>
      </c>
      <c r="AV1484" s="106" t="str">
        <f t="shared" si="519"/>
        <v/>
      </c>
    </row>
    <row r="1485" spans="4:48">
      <c r="D1485" s="159">
        <v>1478</v>
      </c>
      <c r="F1485" s="159" t="str">
        <f t="shared" si="520"/>
        <v/>
      </c>
      <c r="G1485" s="159" t="str">
        <f t="shared" si="520"/>
        <v/>
      </c>
      <c r="H1485" s="159" t="str">
        <f t="shared" si="520"/>
        <v/>
      </c>
      <c r="I1485" s="159" t="str">
        <f t="shared" si="520"/>
        <v/>
      </c>
      <c r="J1485" s="159" t="str">
        <f t="shared" si="520"/>
        <v/>
      </c>
      <c r="K1485" s="292"/>
      <c r="L1485" s="292"/>
      <c r="AC1485" s="300" t="str">
        <f t="shared" si="508"/>
        <v/>
      </c>
      <c r="AD1485" s="300" t="str">
        <f t="shared" si="507"/>
        <v/>
      </c>
      <c r="AE1485" s="300" t="str">
        <f t="shared" si="505"/>
        <v/>
      </c>
      <c r="AF1485" s="300" t="str">
        <f t="shared" si="506"/>
        <v/>
      </c>
      <c r="AI1485" s="63" t="str">
        <f t="shared" si="509"/>
        <v/>
      </c>
      <c r="AJ1485" s="106" t="str">
        <f t="shared" si="510"/>
        <v/>
      </c>
      <c r="AK1485" s="106" t="str">
        <f t="shared" si="511"/>
        <v/>
      </c>
      <c r="AL1485" s="106" t="str">
        <f t="shared" si="512"/>
        <v/>
      </c>
      <c r="AM1485" s="106" t="str">
        <f t="shared" si="513"/>
        <v/>
      </c>
      <c r="AN1485" s="106" t="str">
        <f t="shared" si="514"/>
        <v/>
      </c>
      <c r="AR1485" s="106" t="str">
        <f t="shared" si="515"/>
        <v/>
      </c>
      <c r="AS1485" s="106" t="str">
        <f t="shared" si="516"/>
        <v/>
      </c>
      <c r="AT1485" s="106" t="str">
        <f t="shared" si="517"/>
        <v/>
      </c>
      <c r="AU1485" s="106" t="str">
        <f t="shared" si="518"/>
        <v/>
      </c>
      <c r="AV1485" s="106" t="str">
        <f t="shared" si="519"/>
        <v/>
      </c>
    </row>
    <row r="1486" spans="4:48">
      <c r="D1486" s="159">
        <v>1479</v>
      </c>
      <c r="F1486" s="159" t="str">
        <f t="shared" si="520"/>
        <v/>
      </c>
      <c r="G1486" s="159" t="str">
        <f t="shared" si="520"/>
        <v/>
      </c>
      <c r="H1486" s="159" t="str">
        <f t="shared" si="520"/>
        <v/>
      </c>
      <c r="I1486" s="159" t="str">
        <f t="shared" si="520"/>
        <v/>
      </c>
      <c r="J1486" s="159" t="str">
        <f t="shared" si="520"/>
        <v/>
      </c>
      <c r="K1486" s="292"/>
      <c r="L1486" s="292"/>
      <c r="AC1486" s="300" t="str">
        <f t="shared" si="508"/>
        <v/>
      </c>
      <c r="AD1486" s="300" t="str">
        <f t="shared" si="507"/>
        <v/>
      </c>
      <c r="AE1486" s="300" t="str">
        <f t="shared" si="505"/>
        <v/>
      </c>
      <c r="AF1486" s="300" t="str">
        <f t="shared" si="506"/>
        <v/>
      </c>
      <c r="AI1486" s="63" t="str">
        <f t="shared" si="509"/>
        <v/>
      </c>
      <c r="AJ1486" s="106" t="str">
        <f t="shared" si="510"/>
        <v/>
      </c>
      <c r="AK1486" s="106" t="str">
        <f t="shared" si="511"/>
        <v/>
      </c>
      <c r="AL1486" s="106" t="str">
        <f t="shared" si="512"/>
        <v/>
      </c>
      <c r="AM1486" s="106" t="str">
        <f t="shared" si="513"/>
        <v/>
      </c>
      <c r="AN1486" s="106" t="str">
        <f t="shared" si="514"/>
        <v/>
      </c>
      <c r="AR1486" s="106" t="str">
        <f t="shared" si="515"/>
        <v/>
      </c>
      <c r="AS1486" s="106" t="str">
        <f t="shared" si="516"/>
        <v/>
      </c>
      <c r="AT1486" s="106" t="str">
        <f t="shared" si="517"/>
        <v/>
      </c>
      <c r="AU1486" s="106" t="str">
        <f t="shared" si="518"/>
        <v/>
      </c>
      <c r="AV1486" s="106" t="str">
        <f t="shared" si="519"/>
        <v/>
      </c>
    </row>
    <row r="1487" spans="4:48">
      <c r="D1487" s="159">
        <v>1480</v>
      </c>
      <c r="F1487" s="159" t="str">
        <f t="shared" si="520"/>
        <v/>
      </c>
      <c r="G1487" s="159" t="str">
        <f t="shared" si="520"/>
        <v/>
      </c>
      <c r="H1487" s="159" t="str">
        <f t="shared" si="520"/>
        <v/>
      </c>
      <c r="I1487" s="159" t="str">
        <f t="shared" si="520"/>
        <v/>
      </c>
      <c r="J1487" s="159" t="str">
        <f t="shared" si="520"/>
        <v/>
      </c>
      <c r="K1487" s="292"/>
      <c r="L1487" s="292"/>
      <c r="AC1487" s="300" t="str">
        <f t="shared" si="508"/>
        <v/>
      </c>
      <c r="AD1487" s="300" t="str">
        <f t="shared" si="507"/>
        <v/>
      </c>
      <c r="AE1487" s="300" t="str">
        <f t="shared" si="505"/>
        <v/>
      </c>
      <c r="AF1487" s="300" t="str">
        <f t="shared" si="506"/>
        <v/>
      </c>
      <c r="AI1487" s="63" t="str">
        <f t="shared" si="509"/>
        <v/>
      </c>
      <c r="AJ1487" s="106" t="str">
        <f t="shared" si="510"/>
        <v/>
      </c>
      <c r="AK1487" s="106" t="str">
        <f t="shared" si="511"/>
        <v/>
      </c>
      <c r="AL1487" s="106" t="str">
        <f t="shared" si="512"/>
        <v/>
      </c>
      <c r="AM1487" s="106" t="str">
        <f t="shared" si="513"/>
        <v/>
      </c>
      <c r="AN1487" s="106" t="str">
        <f t="shared" si="514"/>
        <v/>
      </c>
      <c r="AR1487" s="106" t="str">
        <f t="shared" si="515"/>
        <v/>
      </c>
      <c r="AS1487" s="106" t="str">
        <f t="shared" si="516"/>
        <v/>
      </c>
      <c r="AT1487" s="106" t="str">
        <f t="shared" si="517"/>
        <v/>
      </c>
      <c r="AU1487" s="106" t="str">
        <f t="shared" si="518"/>
        <v/>
      </c>
      <c r="AV1487" s="106" t="str">
        <f t="shared" si="519"/>
        <v/>
      </c>
    </row>
    <row r="1488" spans="4:48">
      <c r="D1488" s="159">
        <v>1481</v>
      </c>
      <c r="F1488" s="159" t="str">
        <f t="shared" ref="F1488:J1497" si="521">IF($C$5=0,IF($D1488&gt;$A$5,"",INDIRECT(CONCATENATE("B",RANDBETWEEN(11,$D$5)))),IF($D1488&gt;$A$5,"",$C$3*INDIRECT(CONCATENATE("B",RANDBETWEEN(11,$D$5)))))</f>
        <v/>
      </c>
      <c r="G1488" s="159" t="str">
        <f t="shared" si="521"/>
        <v/>
      </c>
      <c r="H1488" s="159" t="str">
        <f t="shared" si="521"/>
        <v/>
      </c>
      <c r="I1488" s="159" t="str">
        <f t="shared" si="521"/>
        <v/>
      </c>
      <c r="J1488" s="159" t="str">
        <f t="shared" si="521"/>
        <v/>
      </c>
      <c r="K1488" s="292"/>
      <c r="L1488" s="292"/>
      <c r="AC1488" s="300" t="str">
        <f t="shared" si="508"/>
        <v/>
      </c>
      <c r="AD1488" s="300" t="str">
        <f t="shared" si="507"/>
        <v/>
      </c>
      <c r="AE1488" s="300" t="str">
        <f t="shared" si="505"/>
        <v/>
      </c>
      <c r="AF1488" s="300" t="str">
        <f t="shared" si="506"/>
        <v/>
      </c>
      <c r="AI1488" s="63" t="str">
        <f t="shared" si="509"/>
        <v/>
      </c>
      <c r="AJ1488" s="106" t="str">
        <f t="shared" si="510"/>
        <v/>
      </c>
      <c r="AK1488" s="106" t="str">
        <f t="shared" si="511"/>
        <v/>
      </c>
      <c r="AL1488" s="106" t="str">
        <f t="shared" si="512"/>
        <v/>
      </c>
      <c r="AM1488" s="106" t="str">
        <f t="shared" si="513"/>
        <v/>
      </c>
      <c r="AN1488" s="106" t="str">
        <f t="shared" si="514"/>
        <v/>
      </c>
      <c r="AR1488" s="106" t="str">
        <f t="shared" si="515"/>
        <v/>
      </c>
      <c r="AS1488" s="106" t="str">
        <f t="shared" si="516"/>
        <v/>
      </c>
      <c r="AT1488" s="106" t="str">
        <f t="shared" si="517"/>
        <v/>
      </c>
      <c r="AU1488" s="106" t="str">
        <f t="shared" si="518"/>
        <v/>
      </c>
      <c r="AV1488" s="106" t="str">
        <f t="shared" si="519"/>
        <v/>
      </c>
    </row>
    <row r="1489" spans="4:48">
      <c r="D1489" s="159">
        <v>1482</v>
      </c>
      <c r="F1489" s="159" t="str">
        <f t="shared" si="521"/>
        <v/>
      </c>
      <c r="G1489" s="159" t="str">
        <f t="shared" si="521"/>
        <v/>
      </c>
      <c r="H1489" s="159" t="str">
        <f t="shared" si="521"/>
        <v/>
      </c>
      <c r="I1489" s="159" t="str">
        <f t="shared" si="521"/>
        <v/>
      </c>
      <c r="J1489" s="159" t="str">
        <f t="shared" si="521"/>
        <v/>
      </c>
      <c r="K1489" s="292"/>
      <c r="L1489" s="292"/>
      <c r="AC1489" s="300" t="str">
        <f t="shared" si="508"/>
        <v/>
      </c>
      <c r="AD1489" s="300" t="str">
        <f t="shared" si="507"/>
        <v/>
      </c>
      <c r="AE1489" s="300" t="str">
        <f t="shared" si="505"/>
        <v/>
      </c>
      <c r="AF1489" s="300" t="str">
        <f t="shared" si="506"/>
        <v/>
      </c>
      <c r="AI1489" s="63" t="str">
        <f t="shared" si="509"/>
        <v/>
      </c>
      <c r="AJ1489" s="106" t="str">
        <f t="shared" si="510"/>
        <v/>
      </c>
      <c r="AK1489" s="106" t="str">
        <f t="shared" si="511"/>
        <v/>
      </c>
      <c r="AL1489" s="106" t="str">
        <f t="shared" si="512"/>
        <v/>
      </c>
      <c r="AM1489" s="106" t="str">
        <f t="shared" si="513"/>
        <v/>
      </c>
      <c r="AN1489" s="106" t="str">
        <f t="shared" si="514"/>
        <v/>
      </c>
      <c r="AR1489" s="106" t="str">
        <f t="shared" si="515"/>
        <v/>
      </c>
      <c r="AS1489" s="106" t="str">
        <f t="shared" si="516"/>
        <v/>
      </c>
      <c r="AT1489" s="106" t="str">
        <f t="shared" si="517"/>
        <v/>
      </c>
      <c r="AU1489" s="106" t="str">
        <f t="shared" si="518"/>
        <v/>
      </c>
      <c r="AV1489" s="106" t="str">
        <f t="shared" si="519"/>
        <v/>
      </c>
    </row>
    <row r="1490" spans="4:48">
      <c r="D1490" s="159">
        <v>1483</v>
      </c>
      <c r="F1490" s="159" t="str">
        <f t="shared" si="521"/>
        <v/>
      </c>
      <c r="G1490" s="159" t="str">
        <f t="shared" si="521"/>
        <v/>
      </c>
      <c r="H1490" s="159" t="str">
        <f t="shared" si="521"/>
        <v/>
      </c>
      <c r="I1490" s="159" t="str">
        <f t="shared" si="521"/>
        <v/>
      </c>
      <c r="J1490" s="159" t="str">
        <f t="shared" si="521"/>
        <v/>
      </c>
      <c r="K1490" s="292"/>
      <c r="L1490" s="292"/>
      <c r="AC1490" s="300" t="str">
        <f t="shared" si="508"/>
        <v/>
      </c>
      <c r="AD1490" s="300" t="str">
        <f t="shared" si="507"/>
        <v/>
      </c>
      <c r="AE1490" s="300" t="str">
        <f t="shared" si="505"/>
        <v/>
      </c>
      <c r="AF1490" s="300" t="str">
        <f t="shared" si="506"/>
        <v/>
      </c>
      <c r="AI1490" s="63" t="str">
        <f t="shared" si="509"/>
        <v/>
      </c>
      <c r="AJ1490" s="106" t="str">
        <f t="shared" si="510"/>
        <v/>
      </c>
      <c r="AK1490" s="106" t="str">
        <f t="shared" si="511"/>
        <v/>
      </c>
      <c r="AL1490" s="106" t="str">
        <f t="shared" si="512"/>
        <v/>
      </c>
      <c r="AM1490" s="106" t="str">
        <f t="shared" si="513"/>
        <v/>
      </c>
      <c r="AN1490" s="106" t="str">
        <f t="shared" si="514"/>
        <v/>
      </c>
      <c r="AR1490" s="106" t="str">
        <f t="shared" si="515"/>
        <v/>
      </c>
      <c r="AS1490" s="106" t="str">
        <f t="shared" si="516"/>
        <v/>
      </c>
      <c r="AT1490" s="106" t="str">
        <f t="shared" si="517"/>
        <v/>
      </c>
      <c r="AU1490" s="106" t="str">
        <f t="shared" si="518"/>
        <v/>
      </c>
      <c r="AV1490" s="106" t="str">
        <f t="shared" si="519"/>
        <v/>
      </c>
    </row>
    <row r="1491" spans="4:48">
      <c r="D1491" s="159">
        <v>1484</v>
      </c>
      <c r="F1491" s="159" t="str">
        <f t="shared" si="521"/>
        <v/>
      </c>
      <c r="G1491" s="159" t="str">
        <f t="shared" si="521"/>
        <v/>
      </c>
      <c r="H1491" s="159" t="str">
        <f t="shared" si="521"/>
        <v/>
      </c>
      <c r="I1491" s="159" t="str">
        <f t="shared" si="521"/>
        <v/>
      </c>
      <c r="J1491" s="159" t="str">
        <f t="shared" si="521"/>
        <v/>
      </c>
      <c r="K1491" s="292"/>
      <c r="L1491" s="292"/>
      <c r="AC1491" s="300" t="str">
        <f t="shared" si="508"/>
        <v/>
      </c>
      <c r="AD1491" s="300" t="str">
        <f t="shared" si="507"/>
        <v/>
      </c>
      <c r="AE1491" s="300" t="str">
        <f t="shared" si="505"/>
        <v/>
      </c>
      <c r="AF1491" s="300" t="str">
        <f t="shared" si="506"/>
        <v/>
      </c>
      <c r="AI1491" s="63" t="str">
        <f t="shared" si="509"/>
        <v/>
      </c>
      <c r="AJ1491" s="106" t="str">
        <f t="shared" si="510"/>
        <v/>
      </c>
      <c r="AK1491" s="106" t="str">
        <f t="shared" si="511"/>
        <v/>
      </c>
      <c r="AL1491" s="106" t="str">
        <f t="shared" si="512"/>
        <v/>
      </c>
      <c r="AM1491" s="106" t="str">
        <f t="shared" si="513"/>
        <v/>
      </c>
      <c r="AN1491" s="106" t="str">
        <f t="shared" si="514"/>
        <v/>
      </c>
      <c r="AR1491" s="106" t="str">
        <f t="shared" si="515"/>
        <v/>
      </c>
      <c r="AS1491" s="106" t="str">
        <f t="shared" si="516"/>
        <v/>
      </c>
      <c r="AT1491" s="106" t="str">
        <f t="shared" si="517"/>
        <v/>
      </c>
      <c r="AU1491" s="106" t="str">
        <f t="shared" si="518"/>
        <v/>
      </c>
      <c r="AV1491" s="106" t="str">
        <f t="shared" si="519"/>
        <v/>
      </c>
    </row>
    <row r="1492" spans="4:48">
      <c r="D1492" s="159">
        <v>1485</v>
      </c>
      <c r="F1492" s="159" t="str">
        <f t="shared" si="521"/>
        <v/>
      </c>
      <c r="G1492" s="159" t="str">
        <f t="shared" si="521"/>
        <v/>
      </c>
      <c r="H1492" s="159" t="str">
        <f t="shared" si="521"/>
        <v/>
      </c>
      <c r="I1492" s="159" t="str">
        <f t="shared" si="521"/>
        <v/>
      </c>
      <c r="J1492" s="159" t="str">
        <f t="shared" si="521"/>
        <v/>
      </c>
      <c r="K1492" s="292"/>
      <c r="L1492" s="292"/>
      <c r="AC1492" s="300" t="str">
        <f t="shared" si="508"/>
        <v/>
      </c>
      <c r="AD1492" s="300" t="str">
        <f t="shared" si="507"/>
        <v/>
      </c>
      <c r="AE1492" s="300" t="str">
        <f t="shared" si="505"/>
        <v/>
      </c>
      <c r="AF1492" s="300" t="str">
        <f t="shared" si="506"/>
        <v/>
      </c>
      <c r="AI1492" s="63" t="str">
        <f t="shared" si="509"/>
        <v/>
      </c>
      <c r="AJ1492" s="106" t="str">
        <f t="shared" si="510"/>
        <v/>
      </c>
      <c r="AK1492" s="106" t="str">
        <f t="shared" si="511"/>
        <v/>
      </c>
      <c r="AL1492" s="106" t="str">
        <f t="shared" si="512"/>
        <v/>
      </c>
      <c r="AM1492" s="106" t="str">
        <f t="shared" si="513"/>
        <v/>
      </c>
      <c r="AN1492" s="106" t="str">
        <f t="shared" si="514"/>
        <v/>
      </c>
      <c r="AR1492" s="106" t="str">
        <f t="shared" si="515"/>
        <v/>
      </c>
      <c r="AS1492" s="106" t="str">
        <f t="shared" si="516"/>
        <v/>
      </c>
      <c r="AT1492" s="106" t="str">
        <f t="shared" si="517"/>
        <v/>
      </c>
      <c r="AU1492" s="106" t="str">
        <f t="shared" si="518"/>
        <v/>
      </c>
      <c r="AV1492" s="106" t="str">
        <f t="shared" si="519"/>
        <v/>
      </c>
    </row>
    <row r="1493" spans="4:48">
      <c r="D1493" s="159">
        <v>1486</v>
      </c>
      <c r="F1493" s="159" t="str">
        <f t="shared" si="521"/>
        <v/>
      </c>
      <c r="G1493" s="159" t="str">
        <f t="shared" si="521"/>
        <v/>
      </c>
      <c r="H1493" s="159" t="str">
        <f t="shared" si="521"/>
        <v/>
      </c>
      <c r="I1493" s="159" t="str">
        <f t="shared" si="521"/>
        <v/>
      </c>
      <c r="J1493" s="159" t="str">
        <f t="shared" si="521"/>
        <v/>
      </c>
      <c r="K1493" s="292"/>
      <c r="L1493" s="292"/>
      <c r="AC1493" s="300" t="str">
        <f t="shared" si="508"/>
        <v/>
      </c>
      <c r="AD1493" s="300" t="str">
        <f t="shared" si="507"/>
        <v/>
      </c>
      <c r="AE1493" s="300" t="str">
        <f t="shared" si="505"/>
        <v/>
      </c>
      <c r="AF1493" s="300" t="str">
        <f t="shared" si="506"/>
        <v/>
      </c>
      <c r="AI1493" s="63" t="str">
        <f t="shared" si="509"/>
        <v/>
      </c>
      <c r="AJ1493" s="106" t="str">
        <f t="shared" si="510"/>
        <v/>
      </c>
      <c r="AK1493" s="106" t="str">
        <f t="shared" si="511"/>
        <v/>
      </c>
      <c r="AL1493" s="106" t="str">
        <f t="shared" si="512"/>
        <v/>
      </c>
      <c r="AM1493" s="106" t="str">
        <f t="shared" si="513"/>
        <v/>
      </c>
      <c r="AN1493" s="106" t="str">
        <f t="shared" si="514"/>
        <v/>
      </c>
      <c r="AR1493" s="106" t="str">
        <f t="shared" si="515"/>
        <v/>
      </c>
      <c r="AS1493" s="106" t="str">
        <f t="shared" si="516"/>
        <v/>
      </c>
      <c r="AT1493" s="106" t="str">
        <f t="shared" si="517"/>
        <v/>
      </c>
      <c r="AU1493" s="106" t="str">
        <f t="shared" si="518"/>
        <v/>
      </c>
      <c r="AV1493" s="106" t="str">
        <f t="shared" si="519"/>
        <v/>
      </c>
    </row>
    <row r="1494" spans="4:48">
      <c r="D1494" s="159">
        <v>1487</v>
      </c>
      <c r="F1494" s="159" t="str">
        <f t="shared" si="521"/>
        <v/>
      </c>
      <c r="G1494" s="159" t="str">
        <f t="shared" si="521"/>
        <v/>
      </c>
      <c r="H1494" s="159" t="str">
        <f t="shared" si="521"/>
        <v/>
      </c>
      <c r="I1494" s="159" t="str">
        <f t="shared" si="521"/>
        <v/>
      </c>
      <c r="J1494" s="159" t="str">
        <f t="shared" si="521"/>
        <v/>
      </c>
      <c r="K1494" s="292"/>
      <c r="L1494" s="292"/>
      <c r="AC1494" s="300" t="str">
        <f t="shared" si="508"/>
        <v/>
      </c>
      <c r="AD1494" s="300" t="str">
        <f t="shared" si="507"/>
        <v/>
      </c>
      <c r="AE1494" s="300" t="str">
        <f t="shared" si="505"/>
        <v/>
      </c>
      <c r="AF1494" s="300" t="str">
        <f t="shared" si="506"/>
        <v/>
      </c>
      <c r="AI1494" s="63" t="str">
        <f t="shared" si="509"/>
        <v/>
      </c>
      <c r="AJ1494" s="106" t="str">
        <f t="shared" si="510"/>
        <v/>
      </c>
      <c r="AK1494" s="106" t="str">
        <f t="shared" si="511"/>
        <v/>
      </c>
      <c r="AL1494" s="106" t="str">
        <f t="shared" si="512"/>
        <v/>
      </c>
      <c r="AM1494" s="106" t="str">
        <f t="shared" si="513"/>
        <v/>
      </c>
      <c r="AN1494" s="106" t="str">
        <f t="shared" si="514"/>
        <v/>
      </c>
      <c r="AR1494" s="106" t="str">
        <f t="shared" si="515"/>
        <v/>
      </c>
      <c r="AS1494" s="106" t="str">
        <f t="shared" si="516"/>
        <v/>
      </c>
      <c r="AT1494" s="106" t="str">
        <f t="shared" si="517"/>
        <v/>
      </c>
      <c r="AU1494" s="106" t="str">
        <f t="shared" si="518"/>
        <v/>
      </c>
      <c r="AV1494" s="106" t="str">
        <f t="shared" si="519"/>
        <v/>
      </c>
    </row>
    <row r="1495" spans="4:48">
      <c r="D1495" s="159">
        <v>1488</v>
      </c>
      <c r="F1495" s="159" t="str">
        <f t="shared" si="521"/>
        <v/>
      </c>
      <c r="G1495" s="159" t="str">
        <f t="shared" si="521"/>
        <v/>
      </c>
      <c r="H1495" s="159" t="str">
        <f t="shared" si="521"/>
        <v/>
      </c>
      <c r="I1495" s="159" t="str">
        <f t="shared" si="521"/>
        <v/>
      </c>
      <c r="J1495" s="159" t="str">
        <f t="shared" si="521"/>
        <v/>
      </c>
      <c r="K1495" s="292"/>
      <c r="L1495" s="292"/>
      <c r="AC1495" s="300" t="str">
        <f t="shared" si="508"/>
        <v/>
      </c>
      <c r="AD1495" s="300" t="str">
        <f t="shared" si="507"/>
        <v/>
      </c>
      <c r="AE1495" s="300" t="str">
        <f t="shared" si="505"/>
        <v/>
      </c>
      <c r="AF1495" s="300" t="str">
        <f t="shared" si="506"/>
        <v/>
      </c>
      <c r="AI1495" s="63" t="str">
        <f t="shared" si="509"/>
        <v/>
      </c>
      <c r="AJ1495" s="106" t="str">
        <f t="shared" si="510"/>
        <v/>
      </c>
      <c r="AK1495" s="106" t="str">
        <f t="shared" si="511"/>
        <v/>
      </c>
      <c r="AL1495" s="106" t="str">
        <f t="shared" si="512"/>
        <v/>
      </c>
      <c r="AM1495" s="106" t="str">
        <f t="shared" si="513"/>
        <v/>
      </c>
      <c r="AN1495" s="106" t="str">
        <f t="shared" si="514"/>
        <v/>
      </c>
      <c r="AR1495" s="106" t="str">
        <f t="shared" si="515"/>
        <v/>
      </c>
      <c r="AS1495" s="106" t="str">
        <f t="shared" si="516"/>
        <v/>
      </c>
      <c r="AT1495" s="106" t="str">
        <f t="shared" si="517"/>
        <v/>
      </c>
      <c r="AU1495" s="106" t="str">
        <f t="shared" si="518"/>
        <v/>
      </c>
      <c r="AV1495" s="106" t="str">
        <f t="shared" si="519"/>
        <v/>
      </c>
    </row>
    <row r="1496" spans="4:48">
      <c r="D1496" s="159">
        <v>1489</v>
      </c>
      <c r="F1496" s="159" t="str">
        <f t="shared" si="521"/>
        <v/>
      </c>
      <c r="G1496" s="159" t="str">
        <f t="shared" si="521"/>
        <v/>
      </c>
      <c r="H1496" s="159" t="str">
        <f t="shared" si="521"/>
        <v/>
      </c>
      <c r="I1496" s="159" t="str">
        <f t="shared" si="521"/>
        <v/>
      </c>
      <c r="J1496" s="159" t="str">
        <f t="shared" si="521"/>
        <v/>
      </c>
      <c r="K1496" s="292"/>
      <c r="L1496" s="292"/>
      <c r="AC1496" s="300" t="str">
        <f t="shared" si="508"/>
        <v/>
      </c>
      <c r="AD1496" s="300" t="str">
        <f t="shared" si="507"/>
        <v/>
      </c>
      <c r="AE1496" s="300" t="str">
        <f t="shared" si="505"/>
        <v/>
      </c>
      <c r="AF1496" s="300" t="str">
        <f t="shared" si="506"/>
        <v/>
      </c>
      <c r="AI1496" s="63" t="str">
        <f t="shared" si="509"/>
        <v/>
      </c>
      <c r="AJ1496" s="106" t="str">
        <f t="shared" si="510"/>
        <v/>
      </c>
      <c r="AK1496" s="106" t="str">
        <f t="shared" si="511"/>
        <v/>
      </c>
      <c r="AL1496" s="106" t="str">
        <f t="shared" si="512"/>
        <v/>
      </c>
      <c r="AM1496" s="106" t="str">
        <f t="shared" si="513"/>
        <v/>
      </c>
      <c r="AN1496" s="106" t="str">
        <f t="shared" si="514"/>
        <v/>
      </c>
      <c r="AR1496" s="106" t="str">
        <f t="shared" si="515"/>
        <v/>
      </c>
      <c r="AS1496" s="106" t="str">
        <f t="shared" si="516"/>
        <v/>
      </c>
      <c r="AT1496" s="106" t="str">
        <f t="shared" si="517"/>
        <v/>
      </c>
      <c r="AU1496" s="106" t="str">
        <f t="shared" si="518"/>
        <v/>
      </c>
      <c r="AV1496" s="106" t="str">
        <f t="shared" si="519"/>
        <v/>
      </c>
    </row>
    <row r="1497" spans="4:48">
      <c r="D1497" s="159">
        <v>1490</v>
      </c>
      <c r="F1497" s="159" t="str">
        <f t="shared" si="521"/>
        <v/>
      </c>
      <c r="G1497" s="159" t="str">
        <f t="shared" si="521"/>
        <v/>
      </c>
      <c r="H1497" s="159" t="str">
        <f t="shared" si="521"/>
        <v/>
      </c>
      <c r="I1497" s="159" t="str">
        <f t="shared" si="521"/>
        <v/>
      </c>
      <c r="J1497" s="159" t="str">
        <f t="shared" si="521"/>
        <v/>
      </c>
      <c r="K1497" s="292"/>
      <c r="L1497" s="292"/>
      <c r="AC1497" s="300" t="str">
        <f t="shared" si="508"/>
        <v/>
      </c>
      <c r="AD1497" s="300" t="str">
        <f t="shared" si="507"/>
        <v/>
      </c>
      <c r="AE1497" s="300" t="str">
        <f t="shared" si="505"/>
        <v/>
      </c>
      <c r="AF1497" s="300" t="str">
        <f t="shared" si="506"/>
        <v/>
      </c>
      <c r="AI1497" s="63" t="str">
        <f t="shared" si="509"/>
        <v/>
      </c>
      <c r="AJ1497" s="106" t="str">
        <f t="shared" si="510"/>
        <v/>
      </c>
      <c r="AK1497" s="106" t="str">
        <f t="shared" si="511"/>
        <v/>
      </c>
      <c r="AL1497" s="106" t="str">
        <f t="shared" si="512"/>
        <v/>
      </c>
      <c r="AM1497" s="106" t="str">
        <f t="shared" si="513"/>
        <v/>
      </c>
      <c r="AN1497" s="106" t="str">
        <f t="shared" si="514"/>
        <v/>
      </c>
      <c r="AR1497" s="106" t="str">
        <f t="shared" si="515"/>
        <v/>
      </c>
      <c r="AS1497" s="106" t="str">
        <f t="shared" si="516"/>
        <v/>
      </c>
      <c r="AT1497" s="106" t="str">
        <f t="shared" si="517"/>
        <v/>
      </c>
      <c r="AU1497" s="106" t="str">
        <f t="shared" si="518"/>
        <v/>
      </c>
      <c r="AV1497" s="106" t="str">
        <f t="shared" si="519"/>
        <v/>
      </c>
    </row>
    <row r="1498" spans="4:48">
      <c r="D1498" s="159">
        <v>1491</v>
      </c>
      <c r="F1498" s="159" t="str">
        <f t="shared" ref="F1498:J1507" si="522">IF($C$5=0,IF($D1498&gt;$A$5,"",INDIRECT(CONCATENATE("B",RANDBETWEEN(11,$D$5)))),IF($D1498&gt;$A$5,"",$C$3*INDIRECT(CONCATENATE("B",RANDBETWEEN(11,$D$5)))))</f>
        <v/>
      </c>
      <c r="G1498" s="159" t="str">
        <f t="shared" si="522"/>
        <v/>
      </c>
      <c r="H1498" s="159" t="str">
        <f t="shared" si="522"/>
        <v/>
      </c>
      <c r="I1498" s="159" t="str">
        <f t="shared" si="522"/>
        <v/>
      </c>
      <c r="J1498" s="159" t="str">
        <f t="shared" si="522"/>
        <v/>
      </c>
      <c r="K1498" s="292"/>
      <c r="L1498" s="292"/>
      <c r="AC1498" s="300" t="str">
        <f t="shared" si="508"/>
        <v/>
      </c>
      <c r="AD1498" s="300" t="str">
        <f t="shared" si="507"/>
        <v/>
      </c>
      <c r="AE1498" s="300" t="str">
        <f t="shared" si="505"/>
        <v/>
      </c>
      <c r="AF1498" s="300" t="str">
        <f t="shared" si="506"/>
        <v/>
      </c>
      <c r="AI1498" s="63" t="str">
        <f t="shared" si="509"/>
        <v/>
      </c>
      <c r="AJ1498" s="106" t="str">
        <f t="shared" si="510"/>
        <v/>
      </c>
      <c r="AK1498" s="106" t="str">
        <f t="shared" si="511"/>
        <v/>
      </c>
      <c r="AL1498" s="106" t="str">
        <f t="shared" si="512"/>
        <v/>
      </c>
      <c r="AM1498" s="106" t="str">
        <f t="shared" si="513"/>
        <v/>
      </c>
      <c r="AN1498" s="106" t="str">
        <f t="shared" si="514"/>
        <v/>
      </c>
      <c r="AR1498" s="106" t="str">
        <f t="shared" si="515"/>
        <v/>
      </c>
      <c r="AS1498" s="106" t="str">
        <f t="shared" si="516"/>
        <v/>
      </c>
      <c r="AT1498" s="106" t="str">
        <f t="shared" si="517"/>
        <v/>
      </c>
      <c r="AU1498" s="106" t="str">
        <f t="shared" si="518"/>
        <v/>
      </c>
      <c r="AV1498" s="106" t="str">
        <f t="shared" si="519"/>
        <v/>
      </c>
    </row>
    <row r="1499" spans="4:48">
      <c r="D1499" s="159">
        <v>1492</v>
      </c>
      <c r="F1499" s="159" t="str">
        <f t="shared" si="522"/>
        <v/>
      </c>
      <c r="G1499" s="159" t="str">
        <f t="shared" si="522"/>
        <v/>
      </c>
      <c r="H1499" s="159" t="str">
        <f t="shared" si="522"/>
        <v/>
      </c>
      <c r="I1499" s="159" t="str">
        <f t="shared" si="522"/>
        <v/>
      </c>
      <c r="J1499" s="159" t="str">
        <f t="shared" si="522"/>
        <v/>
      </c>
      <c r="K1499" s="292"/>
      <c r="L1499" s="292"/>
      <c r="AC1499" s="300" t="str">
        <f t="shared" si="508"/>
        <v/>
      </c>
      <c r="AD1499" s="300" t="str">
        <f t="shared" si="507"/>
        <v/>
      </c>
      <c r="AE1499" s="300" t="str">
        <f t="shared" si="505"/>
        <v/>
      </c>
      <c r="AF1499" s="300" t="str">
        <f t="shared" si="506"/>
        <v/>
      </c>
      <c r="AI1499" s="63" t="str">
        <f t="shared" si="509"/>
        <v/>
      </c>
      <c r="AJ1499" s="106" t="str">
        <f t="shared" si="510"/>
        <v/>
      </c>
      <c r="AK1499" s="106" t="str">
        <f t="shared" si="511"/>
        <v/>
      </c>
      <c r="AL1499" s="106" t="str">
        <f t="shared" si="512"/>
        <v/>
      </c>
      <c r="AM1499" s="106" t="str">
        <f t="shared" si="513"/>
        <v/>
      </c>
      <c r="AN1499" s="106" t="str">
        <f t="shared" si="514"/>
        <v/>
      </c>
      <c r="AR1499" s="106" t="str">
        <f t="shared" si="515"/>
        <v/>
      </c>
      <c r="AS1499" s="106" t="str">
        <f t="shared" si="516"/>
        <v/>
      </c>
      <c r="AT1499" s="106" t="str">
        <f t="shared" si="517"/>
        <v/>
      </c>
      <c r="AU1499" s="106" t="str">
        <f t="shared" si="518"/>
        <v/>
      </c>
      <c r="AV1499" s="106" t="str">
        <f t="shared" si="519"/>
        <v/>
      </c>
    </row>
    <row r="1500" spans="4:48">
      <c r="D1500" s="159">
        <v>1493</v>
      </c>
      <c r="F1500" s="159" t="str">
        <f t="shared" si="522"/>
        <v/>
      </c>
      <c r="G1500" s="159" t="str">
        <f t="shared" si="522"/>
        <v/>
      </c>
      <c r="H1500" s="159" t="str">
        <f t="shared" si="522"/>
        <v/>
      </c>
      <c r="I1500" s="159" t="str">
        <f t="shared" si="522"/>
        <v/>
      </c>
      <c r="J1500" s="159" t="str">
        <f t="shared" si="522"/>
        <v/>
      </c>
      <c r="K1500" s="292"/>
      <c r="L1500" s="292"/>
      <c r="AC1500" s="300" t="str">
        <f t="shared" si="508"/>
        <v/>
      </c>
      <c r="AD1500" s="300" t="str">
        <f t="shared" si="507"/>
        <v/>
      </c>
      <c r="AE1500" s="300" t="str">
        <f t="shared" si="505"/>
        <v/>
      </c>
      <c r="AF1500" s="300" t="str">
        <f t="shared" si="506"/>
        <v/>
      </c>
      <c r="AI1500" s="63" t="str">
        <f t="shared" si="509"/>
        <v/>
      </c>
      <c r="AJ1500" s="106" t="str">
        <f t="shared" si="510"/>
        <v/>
      </c>
      <c r="AK1500" s="106" t="str">
        <f t="shared" si="511"/>
        <v/>
      </c>
      <c r="AL1500" s="106" t="str">
        <f t="shared" si="512"/>
        <v/>
      </c>
      <c r="AM1500" s="106" t="str">
        <f t="shared" si="513"/>
        <v/>
      </c>
      <c r="AN1500" s="106" t="str">
        <f t="shared" si="514"/>
        <v/>
      </c>
      <c r="AR1500" s="106" t="str">
        <f t="shared" si="515"/>
        <v/>
      </c>
      <c r="AS1500" s="106" t="str">
        <f t="shared" si="516"/>
        <v/>
      </c>
      <c r="AT1500" s="106" t="str">
        <f t="shared" si="517"/>
        <v/>
      </c>
      <c r="AU1500" s="106" t="str">
        <f t="shared" si="518"/>
        <v/>
      </c>
      <c r="AV1500" s="106" t="str">
        <f t="shared" si="519"/>
        <v/>
      </c>
    </row>
    <row r="1501" spans="4:48">
      <c r="D1501" s="159">
        <v>1494</v>
      </c>
      <c r="F1501" s="159" t="str">
        <f t="shared" si="522"/>
        <v/>
      </c>
      <c r="G1501" s="159" t="str">
        <f t="shared" si="522"/>
        <v/>
      </c>
      <c r="H1501" s="159" t="str">
        <f t="shared" si="522"/>
        <v/>
      </c>
      <c r="I1501" s="159" t="str">
        <f t="shared" si="522"/>
        <v/>
      </c>
      <c r="J1501" s="159" t="str">
        <f t="shared" si="522"/>
        <v/>
      </c>
      <c r="K1501" s="292"/>
      <c r="L1501" s="292"/>
      <c r="AC1501" s="300" t="str">
        <f t="shared" si="508"/>
        <v/>
      </c>
      <c r="AD1501" s="300" t="str">
        <f t="shared" si="507"/>
        <v/>
      </c>
      <c r="AE1501" s="300" t="str">
        <f t="shared" si="505"/>
        <v/>
      </c>
      <c r="AF1501" s="300" t="str">
        <f t="shared" si="506"/>
        <v/>
      </c>
      <c r="AI1501" s="63" t="str">
        <f t="shared" si="509"/>
        <v/>
      </c>
      <c r="AJ1501" s="106" t="str">
        <f t="shared" si="510"/>
        <v/>
      </c>
      <c r="AK1501" s="106" t="str">
        <f t="shared" si="511"/>
        <v/>
      </c>
      <c r="AL1501" s="106" t="str">
        <f t="shared" si="512"/>
        <v/>
      </c>
      <c r="AM1501" s="106" t="str">
        <f t="shared" si="513"/>
        <v/>
      </c>
      <c r="AN1501" s="106" t="str">
        <f t="shared" si="514"/>
        <v/>
      </c>
      <c r="AR1501" s="106" t="str">
        <f t="shared" si="515"/>
        <v/>
      </c>
      <c r="AS1501" s="106" t="str">
        <f t="shared" si="516"/>
        <v/>
      </c>
      <c r="AT1501" s="106" t="str">
        <f t="shared" si="517"/>
        <v/>
      </c>
      <c r="AU1501" s="106" t="str">
        <f t="shared" si="518"/>
        <v/>
      </c>
      <c r="AV1501" s="106" t="str">
        <f t="shared" si="519"/>
        <v/>
      </c>
    </row>
    <row r="1502" spans="4:48">
      <c r="D1502" s="159">
        <v>1495</v>
      </c>
      <c r="F1502" s="159" t="str">
        <f t="shared" si="522"/>
        <v/>
      </c>
      <c r="G1502" s="159" t="str">
        <f t="shared" si="522"/>
        <v/>
      </c>
      <c r="H1502" s="159" t="str">
        <f t="shared" si="522"/>
        <v/>
      </c>
      <c r="I1502" s="159" t="str">
        <f t="shared" si="522"/>
        <v/>
      </c>
      <c r="J1502" s="159" t="str">
        <f t="shared" si="522"/>
        <v/>
      </c>
      <c r="K1502" s="292"/>
      <c r="L1502" s="292"/>
      <c r="AC1502" s="300" t="str">
        <f t="shared" si="508"/>
        <v/>
      </c>
      <c r="AD1502" s="300" t="str">
        <f t="shared" si="507"/>
        <v/>
      </c>
      <c r="AE1502" s="300" t="str">
        <f t="shared" si="505"/>
        <v/>
      </c>
      <c r="AF1502" s="300" t="str">
        <f t="shared" si="506"/>
        <v/>
      </c>
      <c r="AI1502" s="63" t="str">
        <f t="shared" si="509"/>
        <v/>
      </c>
      <c r="AJ1502" s="106" t="str">
        <f t="shared" si="510"/>
        <v/>
      </c>
      <c r="AK1502" s="106" t="str">
        <f t="shared" si="511"/>
        <v/>
      </c>
      <c r="AL1502" s="106" t="str">
        <f t="shared" si="512"/>
        <v/>
      </c>
      <c r="AM1502" s="106" t="str">
        <f t="shared" si="513"/>
        <v/>
      </c>
      <c r="AN1502" s="106" t="str">
        <f t="shared" si="514"/>
        <v/>
      </c>
      <c r="AR1502" s="106" t="str">
        <f t="shared" si="515"/>
        <v/>
      </c>
      <c r="AS1502" s="106" t="str">
        <f t="shared" si="516"/>
        <v/>
      </c>
      <c r="AT1502" s="106" t="str">
        <f t="shared" si="517"/>
        <v/>
      </c>
      <c r="AU1502" s="106" t="str">
        <f t="shared" si="518"/>
        <v/>
      </c>
      <c r="AV1502" s="106" t="str">
        <f t="shared" si="519"/>
        <v/>
      </c>
    </row>
    <row r="1503" spans="4:48">
      <c r="D1503" s="159">
        <v>1496</v>
      </c>
      <c r="F1503" s="159" t="str">
        <f t="shared" si="522"/>
        <v/>
      </c>
      <c r="G1503" s="159" t="str">
        <f t="shared" si="522"/>
        <v/>
      </c>
      <c r="H1503" s="159" t="str">
        <f t="shared" si="522"/>
        <v/>
      </c>
      <c r="I1503" s="159" t="str">
        <f t="shared" si="522"/>
        <v/>
      </c>
      <c r="J1503" s="159" t="str">
        <f t="shared" si="522"/>
        <v/>
      </c>
      <c r="K1503" s="292"/>
      <c r="L1503" s="292"/>
      <c r="AC1503" s="300" t="str">
        <f t="shared" si="508"/>
        <v/>
      </c>
      <c r="AD1503" s="300" t="str">
        <f t="shared" si="507"/>
        <v/>
      </c>
      <c r="AE1503" s="300" t="str">
        <f t="shared" si="505"/>
        <v/>
      </c>
      <c r="AF1503" s="300" t="str">
        <f t="shared" si="506"/>
        <v/>
      </c>
      <c r="AI1503" s="63" t="str">
        <f t="shared" si="509"/>
        <v/>
      </c>
      <c r="AJ1503" s="106" t="str">
        <f t="shared" si="510"/>
        <v/>
      </c>
      <c r="AK1503" s="106" t="str">
        <f t="shared" si="511"/>
        <v/>
      </c>
      <c r="AL1503" s="106" t="str">
        <f t="shared" si="512"/>
        <v/>
      </c>
      <c r="AM1503" s="106" t="str">
        <f t="shared" si="513"/>
        <v/>
      </c>
      <c r="AN1503" s="106" t="str">
        <f t="shared" si="514"/>
        <v/>
      </c>
      <c r="AR1503" s="106" t="str">
        <f t="shared" si="515"/>
        <v/>
      </c>
      <c r="AS1503" s="106" t="str">
        <f t="shared" si="516"/>
        <v/>
      </c>
      <c r="AT1503" s="106" t="str">
        <f t="shared" si="517"/>
        <v/>
      </c>
      <c r="AU1503" s="106" t="str">
        <f t="shared" si="518"/>
        <v/>
      </c>
      <c r="AV1503" s="106" t="str">
        <f t="shared" si="519"/>
        <v/>
      </c>
    </row>
    <row r="1504" spans="4:48">
      <c r="D1504" s="159">
        <v>1497</v>
      </c>
      <c r="F1504" s="159" t="str">
        <f t="shared" si="522"/>
        <v/>
      </c>
      <c r="G1504" s="159" t="str">
        <f t="shared" si="522"/>
        <v/>
      </c>
      <c r="H1504" s="159" t="str">
        <f t="shared" si="522"/>
        <v/>
      </c>
      <c r="I1504" s="159" t="str">
        <f t="shared" si="522"/>
        <v/>
      </c>
      <c r="J1504" s="159" t="str">
        <f t="shared" si="522"/>
        <v/>
      </c>
      <c r="K1504" s="292"/>
      <c r="L1504" s="292"/>
      <c r="AC1504" s="300" t="str">
        <f t="shared" si="508"/>
        <v/>
      </c>
      <c r="AD1504" s="300" t="str">
        <f t="shared" si="507"/>
        <v/>
      </c>
      <c r="AE1504" s="300" t="str">
        <f t="shared" si="505"/>
        <v/>
      </c>
      <c r="AF1504" s="300" t="str">
        <f t="shared" si="506"/>
        <v/>
      </c>
      <c r="AI1504" s="63" t="str">
        <f t="shared" si="509"/>
        <v/>
      </c>
      <c r="AJ1504" s="106" t="str">
        <f t="shared" si="510"/>
        <v/>
      </c>
      <c r="AK1504" s="106" t="str">
        <f t="shared" si="511"/>
        <v/>
      </c>
      <c r="AL1504" s="106" t="str">
        <f t="shared" si="512"/>
        <v/>
      </c>
      <c r="AM1504" s="106" t="str">
        <f t="shared" si="513"/>
        <v/>
      </c>
      <c r="AN1504" s="106" t="str">
        <f t="shared" si="514"/>
        <v/>
      </c>
      <c r="AR1504" s="106" t="str">
        <f t="shared" si="515"/>
        <v/>
      </c>
      <c r="AS1504" s="106" t="str">
        <f t="shared" si="516"/>
        <v/>
      </c>
      <c r="AT1504" s="106" t="str">
        <f t="shared" si="517"/>
        <v/>
      </c>
      <c r="AU1504" s="106" t="str">
        <f t="shared" si="518"/>
        <v/>
      </c>
      <c r="AV1504" s="106" t="str">
        <f t="shared" si="519"/>
        <v/>
      </c>
    </row>
    <row r="1505" spans="4:48">
      <c r="D1505" s="159">
        <v>1498</v>
      </c>
      <c r="F1505" s="159" t="str">
        <f t="shared" si="522"/>
        <v/>
      </c>
      <c r="G1505" s="159" t="str">
        <f t="shared" si="522"/>
        <v/>
      </c>
      <c r="H1505" s="159" t="str">
        <f t="shared" si="522"/>
        <v/>
      </c>
      <c r="I1505" s="159" t="str">
        <f t="shared" si="522"/>
        <v/>
      </c>
      <c r="J1505" s="159" t="str">
        <f t="shared" si="522"/>
        <v/>
      </c>
      <c r="K1505" s="292"/>
      <c r="L1505" s="292"/>
      <c r="AC1505" s="300" t="str">
        <f t="shared" si="508"/>
        <v/>
      </c>
      <c r="AD1505" s="300" t="str">
        <f t="shared" si="507"/>
        <v/>
      </c>
      <c r="AE1505" s="300" t="str">
        <f t="shared" si="505"/>
        <v/>
      </c>
      <c r="AF1505" s="300" t="str">
        <f t="shared" si="506"/>
        <v/>
      </c>
      <c r="AI1505" s="63" t="str">
        <f t="shared" si="509"/>
        <v/>
      </c>
      <c r="AJ1505" s="106" t="str">
        <f t="shared" si="510"/>
        <v/>
      </c>
      <c r="AK1505" s="106" t="str">
        <f t="shared" si="511"/>
        <v/>
      </c>
      <c r="AL1505" s="106" t="str">
        <f t="shared" si="512"/>
        <v/>
      </c>
      <c r="AM1505" s="106" t="str">
        <f t="shared" si="513"/>
        <v/>
      </c>
      <c r="AN1505" s="106" t="str">
        <f t="shared" si="514"/>
        <v/>
      </c>
      <c r="AR1505" s="106" t="str">
        <f t="shared" si="515"/>
        <v/>
      </c>
      <c r="AS1505" s="106" t="str">
        <f t="shared" si="516"/>
        <v/>
      </c>
      <c r="AT1505" s="106" t="str">
        <f t="shared" si="517"/>
        <v/>
      </c>
      <c r="AU1505" s="106" t="str">
        <f t="shared" si="518"/>
        <v/>
      </c>
      <c r="AV1505" s="106" t="str">
        <f t="shared" si="519"/>
        <v/>
      </c>
    </row>
    <row r="1506" spans="4:48">
      <c r="D1506" s="159">
        <v>1499</v>
      </c>
      <c r="F1506" s="159" t="str">
        <f t="shared" si="522"/>
        <v/>
      </c>
      <c r="G1506" s="159" t="str">
        <f t="shared" si="522"/>
        <v/>
      </c>
      <c r="H1506" s="159" t="str">
        <f t="shared" si="522"/>
        <v/>
      </c>
      <c r="I1506" s="159" t="str">
        <f t="shared" si="522"/>
        <v/>
      </c>
      <c r="J1506" s="159" t="str">
        <f t="shared" si="522"/>
        <v/>
      </c>
      <c r="K1506" s="292"/>
      <c r="L1506" s="292"/>
      <c r="AC1506" s="300" t="str">
        <f t="shared" si="508"/>
        <v/>
      </c>
      <c r="AD1506" s="300" t="str">
        <f t="shared" si="507"/>
        <v/>
      </c>
      <c r="AE1506" s="300" t="str">
        <f t="shared" si="505"/>
        <v/>
      </c>
      <c r="AF1506" s="300" t="str">
        <f t="shared" si="506"/>
        <v/>
      </c>
      <c r="AI1506" s="63" t="str">
        <f t="shared" si="509"/>
        <v/>
      </c>
      <c r="AJ1506" s="106" t="str">
        <f t="shared" si="510"/>
        <v/>
      </c>
      <c r="AK1506" s="106" t="str">
        <f t="shared" si="511"/>
        <v/>
      </c>
      <c r="AL1506" s="106" t="str">
        <f t="shared" si="512"/>
        <v/>
      </c>
      <c r="AM1506" s="106" t="str">
        <f t="shared" si="513"/>
        <v/>
      </c>
      <c r="AN1506" s="106" t="str">
        <f t="shared" si="514"/>
        <v/>
      </c>
      <c r="AR1506" s="106" t="str">
        <f t="shared" si="515"/>
        <v/>
      </c>
      <c r="AS1506" s="106" t="str">
        <f t="shared" si="516"/>
        <v/>
      </c>
      <c r="AT1506" s="106" t="str">
        <f t="shared" si="517"/>
        <v/>
      </c>
      <c r="AU1506" s="106" t="str">
        <f t="shared" si="518"/>
        <v/>
      </c>
      <c r="AV1506" s="106" t="str">
        <f t="shared" si="519"/>
        <v/>
      </c>
    </row>
    <row r="1507" spans="4:48">
      <c r="D1507" s="159">
        <v>1500</v>
      </c>
      <c r="F1507" s="159" t="str">
        <f t="shared" si="522"/>
        <v/>
      </c>
      <c r="G1507" s="159" t="str">
        <f t="shared" si="522"/>
        <v/>
      </c>
      <c r="H1507" s="159" t="str">
        <f t="shared" si="522"/>
        <v/>
      </c>
      <c r="I1507" s="159" t="str">
        <f t="shared" si="522"/>
        <v/>
      </c>
      <c r="J1507" s="159" t="str">
        <f t="shared" si="522"/>
        <v/>
      </c>
      <c r="K1507" s="292"/>
      <c r="L1507" s="292"/>
      <c r="AC1507" s="300" t="str">
        <f t="shared" si="508"/>
        <v/>
      </c>
      <c r="AD1507" s="300" t="str">
        <f t="shared" si="507"/>
        <v/>
      </c>
      <c r="AE1507" s="300" t="str">
        <f t="shared" si="505"/>
        <v/>
      </c>
      <c r="AF1507" s="300" t="str">
        <f t="shared" si="506"/>
        <v/>
      </c>
      <c r="AI1507" s="63" t="str">
        <f t="shared" si="509"/>
        <v/>
      </c>
      <c r="AJ1507" s="106" t="str">
        <f t="shared" si="510"/>
        <v/>
      </c>
      <c r="AK1507" s="106" t="str">
        <f t="shared" si="511"/>
        <v/>
      </c>
      <c r="AL1507" s="106" t="str">
        <f t="shared" si="512"/>
        <v/>
      </c>
      <c r="AM1507" s="106" t="str">
        <f t="shared" si="513"/>
        <v/>
      </c>
      <c r="AN1507" s="106" t="str">
        <f t="shared" si="514"/>
        <v/>
      </c>
      <c r="AR1507" s="106" t="str">
        <f t="shared" si="515"/>
        <v/>
      </c>
      <c r="AS1507" s="106" t="str">
        <f t="shared" si="516"/>
        <v/>
      </c>
      <c r="AT1507" s="106" t="str">
        <f t="shared" si="517"/>
        <v/>
      </c>
      <c r="AU1507" s="106" t="str">
        <f t="shared" si="518"/>
        <v/>
      </c>
      <c r="AV1507" s="106" t="str">
        <f t="shared" si="519"/>
        <v/>
      </c>
    </row>
    <row r="1508" spans="4:48">
      <c r="D1508" s="159">
        <v>1501</v>
      </c>
      <c r="F1508" s="159" t="str">
        <f t="shared" ref="F1508:J1517" si="523">IF($C$5=0,IF($D1508&gt;$A$5,"",INDIRECT(CONCATENATE("B",RANDBETWEEN(11,$D$5)))),IF($D1508&gt;$A$5,"",$C$3*INDIRECT(CONCATENATE("B",RANDBETWEEN(11,$D$5)))))</f>
        <v/>
      </c>
      <c r="G1508" s="159" t="str">
        <f t="shared" si="523"/>
        <v/>
      </c>
      <c r="H1508" s="159" t="str">
        <f t="shared" si="523"/>
        <v/>
      </c>
      <c r="I1508" s="159" t="str">
        <f t="shared" si="523"/>
        <v/>
      </c>
      <c r="J1508" s="159" t="str">
        <f t="shared" si="523"/>
        <v/>
      </c>
      <c r="K1508" s="292"/>
      <c r="L1508" s="292"/>
      <c r="AC1508" s="300" t="str">
        <f t="shared" si="508"/>
        <v/>
      </c>
      <c r="AD1508" s="300" t="str">
        <f t="shared" si="507"/>
        <v/>
      </c>
      <c r="AE1508" s="300" t="str">
        <f t="shared" si="505"/>
        <v/>
      </c>
      <c r="AF1508" s="300" t="str">
        <f t="shared" si="506"/>
        <v/>
      </c>
      <c r="AI1508" s="63" t="str">
        <f t="shared" si="509"/>
        <v/>
      </c>
      <c r="AJ1508" s="106" t="str">
        <f t="shared" si="510"/>
        <v/>
      </c>
      <c r="AK1508" s="106" t="str">
        <f t="shared" si="511"/>
        <v/>
      </c>
      <c r="AL1508" s="106" t="str">
        <f t="shared" si="512"/>
        <v/>
      </c>
      <c r="AM1508" s="106" t="str">
        <f t="shared" si="513"/>
        <v/>
      </c>
      <c r="AN1508" s="106" t="str">
        <f t="shared" si="514"/>
        <v/>
      </c>
      <c r="AR1508" s="106" t="str">
        <f t="shared" si="515"/>
        <v/>
      </c>
      <c r="AS1508" s="106" t="str">
        <f t="shared" si="516"/>
        <v/>
      </c>
      <c r="AT1508" s="106" t="str">
        <f t="shared" si="517"/>
        <v/>
      </c>
      <c r="AU1508" s="106" t="str">
        <f t="shared" si="518"/>
        <v/>
      </c>
      <c r="AV1508" s="106" t="str">
        <f t="shared" si="519"/>
        <v/>
      </c>
    </row>
    <row r="1509" spans="4:48">
      <c r="D1509" s="159">
        <v>1502</v>
      </c>
      <c r="F1509" s="159" t="str">
        <f t="shared" si="523"/>
        <v/>
      </c>
      <c r="G1509" s="159" t="str">
        <f t="shared" si="523"/>
        <v/>
      </c>
      <c r="H1509" s="159" t="str">
        <f t="shared" si="523"/>
        <v/>
      </c>
      <c r="I1509" s="159" t="str">
        <f t="shared" si="523"/>
        <v/>
      </c>
      <c r="J1509" s="159" t="str">
        <f t="shared" si="523"/>
        <v/>
      </c>
      <c r="K1509" s="292"/>
      <c r="L1509" s="292"/>
      <c r="AC1509" s="300" t="str">
        <f t="shared" si="508"/>
        <v/>
      </c>
      <c r="AD1509" s="300" t="str">
        <f t="shared" si="507"/>
        <v/>
      </c>
      <c r="AE1509" s="300" t="str">
        <f t="shared" si="505"/>
        <v/>
      </c>
      <c r="AF1509" s="300" t="str">
        <f t="shared" si="506"/>
        <v/>
      </c>
      <c r="AI1509" s="63" t="str">
        <f t="shared" si="509"/>
        <v/>
      </c>
      <c r="AJ1509" s="106" t="str">
        <f t="shared" si="510"/>
        <v/>
      </c>
      <c r="AK1509" s="106" t="str">
        <f t="shared" si="511"/>
        <v/>
      </c>
      <c r="AL1509" s="106" t="str">
        <f t="shared" si="512"/>
        <v/>
      </c>
      <c r="AM1509" s="106" t="str">
        <f t="shared" si="513"/>
        <v/>
      </c>
      <c r="AN1509" s="106" t="str">
        <f t="shared" si="514"/>
        <v/>
      </c>
      <c r="AR1509" s="106" t="str">
        <f t="shared" si="515"/>
        <v/>
      </c>
      <c r="AS1509" s="106" t="str">
        <f t="shared" si="516"/>
        <v/>
      </c>
      <c r="AT1509" s="106" t="str">
        <f t="shared" si="517"/>
        <v/>
      </c>
      <c r="AU1509" s="106" t="str">
        <f t="shared" si="518"/>
        <v/>
      </c>
      <c r="AV1509" s="106" t="str">
        <f t="shared" si="519"/>
        <v/>
      </c>
    </row>
    <row r="1510" spans="4:48">
      <c r="D1510" s="159">
        <v>1503</v>
      </c>
      <c r="F1510" s="159" t="str">
        <f t="shared" si="523"/>
        <v/>
      </c>
      <c r="G1510" s="159" t="str">
        <f t="shared" si="523"/>
        <v/>
      </c>
      <c r="H1510" s="159" t="str">
        <f t="shared" si="523"/>
        <v/>
      </c>
      <c r="I1510" s="159" t="str">
        <f t="shared" si="523"/>
        <v/>
      </c>
      <c r="J1510" s="159" t="str">
        <f t="shared" si="523"/>
        <v/>
      </c>
      <c r="K1510" s="292"/>
      <c r="L1510" s="292"/>
      <c r="AC1510" s="300" t="str">
        <f t="shared" si="508"/>
        <v/>
      </c>
      <c r="AD1510" s="300" t="str">
        <f t="shared" si="507"/>
        <v/>
      </c>
      <c r="AE1510" s="300" t="str">
        <f t="shared" si="505"/>
        <v/>
      </c>
      <c r="AF1510" s="300" t="str">
        <f t="shared" si="506"/>
        <v/>
      </c>
      <c r="AI1510" s="63" t="str">
        <f t="shared" si="509"/>
        <v/>
      </c>
      <c r="AJ1510" s="106" t="str">
        <f t="shared" si="510"/>
        <v/>
      </c>
      <c r="AK1510" s="106" t="str">
        <f t="shared" si="511"/>
        <v/>
      </c>
      <c r="AL1510" s="106" t="str">
        <f t="shared" si="512"/>
        <v/>
      </c>
      <c r="AM1510" s="106" t="str">
        <f t="shared" si="513"/>
        <v/>
      </c>
      <c r="AN1510" s="106" t="str">
        <f t="shared" si="514"/>
        <v/>
      </c>
      <c r="AR1510" s="106" t="str">
        <f t="shared" si="515"/>
        <v/>
      </c>
      <c r="AS1510" s="106" t="str">
        <f t="shared" si="516"/>
        <v/>
      </c>
      <c r="AT1510" s="106" t="str">
        <f t="shared" si="517"/>
        <v/>
      </c>
      <c r="AU1510" s="106" t="str">
        <f t="shared" si="518"/>
        <v/>
      </c>
      <c r="AV1510" s="106" t="str">
        <f t="shared" si="519"/>
        <v/>
      </c>
    </row>
    <row r="1511" spans="4:48">
      <c r="D1511" s="159">
        <v>1504</v>
      </c>
      <c r="F1511" s="159" t="str">
        <f t="shared" si="523"/>
        <v/>
      </c>
      <c r="G1511" s="159" t="str">
        <f t="shared" si="523"/>
        <v/>
      </c>
      <c r="H1511" s="159" t="str">
        <f t="shared" si="523"/>
        <v/>
      </c>
      <c r="I1511" s="159" t="str">
        <f t="shared" si="523"/>
        <v/>
      </c>
      <c r="J1511" s="159" t="str">
        <f t="shared" si="523"/>
        <v/>
      </c>
      <c r="K1511" s="292"/>
      <c r="L1511" s="292"/>
      <c r="AC1511" s="300" t="str">
        <f t="shared" si="508"/>
        <v/>
      </c>
      <c r="AD1511" s="300" t="str">
        <f t="shared" si="507"/>
        <v/>
      </c>
      <c r="AE1511" s="300" t="str">
        <f t="shared" si="505"/>
        <v/>
      </c>
      <c r="AF1511" s="300" t="str">
        <f t="shared" si="506"/>
        <v/>
      </c>
      <c r="AI1511" s="63" t="str">
        <f t="shared" si="509"/>
        <v/>
      </c>
      <c r="AJ1511" s="106" t="str">
        <f t="shared" si="510"/>
        <v/>
      </c>
      <c r="AK1511" s="106" t="str">
        <f t="shared" si="511"/>
        <v/>
      </c>
      <c r="AL1511" s="106" t="str">
        <f t="shared" si="512"/>
        <v/>
      </c>
      <c r="AM1511" s="106" t="str">
        <f t="shared" si="513"/>
        <v/>
      </c>
      <c r="AN1511" s="106" t="str">
        <f t="shared" si="514"/>
        <v/>
      </c>
      <c r="AR1511" s="106" t="str">
        <f t="shared" si="515"/>
        <v/>
      </c>
      <c r="AS1511" s="106" t="str">
        <f t="shared" si="516"/>
        <v/>
      </c>
      <c r="AT1511" s="106" t="str">
        <f t="shared" si="517"/>
        <v/>
      </c>
      <c r="AU1511" s="106" t="str">
        <f t="shared" si="518"/>
        <v/>
      </c>
      <c r="AV1511" s="106" t="str">
        <f t="shared" si="519"/>
        <v/>
      </c>
    </row>
    <row r="1512" spans="4:48">
      <c r="D1512" s="159">
        <v>1505</v>
      </c>
      <c r="F1512" s="159" t="str">
        <f t="shared" si="523"/>
        <v/>
      </c>
      <c r="G1512" s="159" t="str">
        <f t="shared" si="523"/>
        <v/>
      </c>
      <c r="H1512" s="159" t="str">
        <f t="shared" si="523"/>
        <v/>
      </c>
      <c r="I1512" s="159" t="str">
        <f t="shared" si="523"/>
        <v/>
      </c>
      <c r="J1512" s="159" t="str">
        <f t="shared" si="523"/>
        <v/>
      </c>
      <c r="K1512" s="292"/>
      <c r="L1512" s="292"/>
      <c r="AC1512" s="300" t="str">
        <f t="shared" si="508"/>
        <v/>
      </c>
      <c r="AD1512" s="300" t="str">
        <f t="shared" si="507"/>
        <v/>
      </c>
      <c r="AE1512" s="300" t="str">
        <f t="shared" si="505"/>
        <v/>
      </c>
      <c r="AF1512" s="300" t="str">
        <f t="shared" si="506"/>
        <v/>
      </c>
      <c r="AI1512" s="63" t="str">
        <f t="shared" si="509"/>
        <v/>
      </c>
      <c r="AJ1512" s="106" t="str">
        <f t="shared" si="510"/>
        <v/>
      </c>
      <c r="AK1512" s="106" t="str">
        <f t="shared" si="511"/>
        <v/>
      </c>
      <c r="AL1512" s="106" t="str">
        <f t="shared" si="512"/>
        <v/>
      </c>
      <c r="AM1512" s="106" t="str">
        <f t="shared" si="513"/>
        <v/>
      </c>
      <c r="AN1512" s="106" t="str">
        <f t="shared" si="514"/>
        <v/>
      </c>
      <c r="AR1512" s="106" t="str">
        <f t="shared" si="515"/>
        <v/>
      </c>
      <c r="AS1512" s="106" t="str">
        <f t="shared" si="516"/>
        <v/>
      </c>
      <c r="AT1512" s="106" t="str">
        <f t="shared" si="517"/>
        <v/>
      </c>
      <c r="AU1512" s="106" t="str">
        <f t="shared" si="518"/>
        <v/>
      </c>
      <c r="AV1512" s="106" t="str">
        <f t="shared" si="519"/>
        <v/>
      </c>
    </row>
    <row r="1513" spans="4:48">
      <c r="D1513" s="159">
        <v>1506</v>
      </c>
      <c r="F1513" s="159" t="str">
        <f t="shared" si="523"/>
        <v/>
      </c>
      <c r="G1513" s="159" t="str">
        <f t="shared" si="523"/>
        <v/>
      </c>
      <c r="H1513" s="159" t="str">
        <f t="shared" si="523"/>
        <v/>
      </c>
      <c r="I1513" s="159" t="str">
        <f t="shared" si="523"/>
        <v/>
      </c>
      <c r="J1513" s="159" t="str">
        <f t="shared" si="523"/>
        <v/>
      </c>
      <c r="K1513" s="292"/>
      <c r="L1513" s="292"/>
      <c r="AC1513" s="300" t="str">
        <f t="shared" si="508"/>
        <v/>
      </c>
      <c r="AD1513" s="300" t="str">
        <f t="shared" si="507"/>
        <v/>
      </c>
      <c r="AE1513" s="300" t="str">
        <f t="shared" si="505"/>
        <v/>
      </c>
      <c r="AF1513" s="300" t="str">
        <f t="shared" si="506"/>
        <v/>
      </c>
      <c r="AI1513" s="63" t="str">
        <f t="shared" si="509"/>
        <v/>
      </c>
      <c r="AJ1513" s="106" t="str">
        <f t="shared" si="510"/>
        <v/>
      </c>
      <c r="AK1513" s="106" t="str">
        <f t="shared" si="511"/>
        <v/>
      </c>
      <c r="AL1513" s="106" t="str">
        <f t="shared" si="512"/>
        <v/>
      </c>
      <c r="AM1513" s="106" t="str">
        <f t="shared" si="513"/>
        <v/>
      </c>
      <c r="AN1513" s="106" t="str">
        <f t="shared" si="514"/>
        <v/>
      </c>
      <c r="AR1513" s="106" t="str">
        <f t="shared" si="515"/>
        <v/>
      </c>
      <c r="AS1513" s="106" t="str">
        <f t="shared" si="516"/>
        <v/>
      </c>
      <c r="AT1513" s="106" t="str">
        <f t="shared" si="517"/>
        <v/>
      </c>
      <c r="AU1513" s="106" t="str">
        <f t="shared" si="518"/>
        <v/>
      </c>
      <c r="AV1513" s="106" t="str">
        <f t="shared" si="519"/>
        <v/>
      </c>
    </row>
    <row r="1514" spans="4:48">
      <c r="D1514" s="159">
        <v>1507</v>
      </c>
      <c r="F1514" s="159" t="str">
        <f t="shared" si="523"/>
        <v/>
      </c>
      <c r="G1514" s="159" t="str">
        <f t="shared" si="523"/>
        <v/>
      </c>
      <c r="H1514" s="159" t="str">
        <f t="shared" si="523"/>
        <v/>
      </c>
      <c r="I1514" s="159" t="str">
        <f t="shared" si="523"/>
        <v/>
      </c>
      <c r="J1514" s="159" t="str">
        <f t="shared" si="523"/>
        <v/>
      </c>
      <c r="K1514" s="292"/>
      <c r="L1514" s="292"/>
      <c r="AC1514" s="300" t="str">
        <f t="shared" si="508"/>
        <v/>
      </c>
      <c r="AD1514" s="300" t="str">
        <f t="shared" si="507"/>
        <v/>
      </c>
      <c r="AE1514" s="300" t="str">
        <f t="shared" si="505"/>
        <v/>
      </c>
      <c r="AF1514" s="300" t="str">
        <f t="shared" si="506"/>
        <v/>
      </c>
      <c r="AI1514" s="63" t="str">
        <f t="shared" si="509"/>
        <v/>
      </c>
      <c r="AJ1514" s="106" t="str">
        <f t="shared" si="510"/>
        <v/>
      </c>
      <c r="AK1514" s="106" t="str">
        <f t="shared" si="511"/>
        <v/>
      </c>
      <c r="AL1514" s="106" t="str">
        <f t="shared" si="512"/>
        <v/>
      </c>
      <c r="AM1514" s="106" t="str">
        <f t="shared" si="513"/>
        <v/>
      </c>
      <c r="AN1514" s="106" t="str">
        <f t="shared" si="514"/>
        <v/>
      </c>
      <c r="AR1514" s="106" t="str">
        <f t="shared" si="515"/>
        <v/>
      </c>
      <c r="AS1514" s="106" t="str">
        <f t="shared" si="516"/>
        <v/>
      </c>
      <c r="AT1514" s="106" t="str">
        <f t="shared" si="517"/>
        <v/>
      </c>
      <c r="AU1514" s="106" t="str">
        <f t="shared" si="518"/>
        <v/>
      </c>
      <c r="AV1514" s="106" t="str">
        <f t="shared" si="519"/>
        <v/>
      </c>
    </row>
    <row r="1515" spans="4:48">
      <c r="D1515" s="159">
        <v>1508</v>
      </c>
      <c r="F1515" s="159" t="str">
        <f t="shared" si="523"/>
        <v/>
      </c>
      <c r="G1515" s="159" t="str">
        <f t="shared" si="523"/>
        <v/>
      </c>
      <c r="H1515" s="159" t="str">
        <f t="shared" si="523"/>
        <v/>
      </c>
      <c r="I1515" s="159" t="str">
        <f t="shared" si="523"/>
        <v/>
      </c>
      <c r="J1515" s="159" t="str">
        <f t="shared" si="523"/>
        <v/>
      </c>
      <c r="K1515" s="292"/>
      <c r="L1515" s="292"/>
      <c r="AC1515" s="300" t="str">
        <f t="shared" si="508"/>
        <v/>
      </c>
      <c r="AD1515" s="300" t="str">
        <f t="shared" si="507"/>
        <v/>
      </c>
      <c r="AE1515" s="300" t="str">
        <f t="shared" si="505"/>
        <v/>
      </c>
      <c r="AF1515" s="300" t="str">
        <f t="shared" si="506"/>
        <v/>
      </c>
      <c r="AI1515" s="63" t="str">
        <f t="shared" si="509"/>
        <v/>
      </c>
      <c r="AJ1515" s="106" t="str">
        <f t="shared" si="510"/>
        <v/>
      </c>
      <c r="AK1515" s="106" t="str">
        <f t="shared" si="511"/>
        <v/>
      </c>
      <c r="AL1515" s="106" t="str">
        <f t="shared" si="512"/>
        <v/>
      </c>
      <c r="AM1515" s="106" t="str">
        <f t="shared" si="513"/>
        <v/>
      </c>
      <c r="AN1515" s="106" t="str">
        <f t="shared" si="514"/>
        <v/>
      </c>
      <c r="AR1515" s="106" t="str">
        <f t="shared" si="515"/>
        <v/>
      </c>
      <c r="AS1515" s="106" t="str">
        <f t="shared" si="516"/>
        <v/>
      </c>
      <c r="AT1515" s="106" t="str">
        <f t="shared" si="517"/>
        <v/>
      </c>
      <c r="AU1515" s="106" t="str">
        <f t="shared" si="518"/>
        <v/>
      </c>
      <c r="AV1515" s="106" t="str">
        <f t="shared" si="519"/>
        <v/>
      </c>
    </row>
    <row r="1516" spans="4:48">
      <c r="D1516" s="159">
        <v>1509</v>
      </c>
      <c r="F1516" s="159" t="str">
        <f t="shared" si="523"/>
        <v/>
      </c>
      <c r="G1516" s="159" t="str">
        <f t="shared" si="523"/>
        <v/>
      </c>
      <c r="H1516" s="159" t="str">
        <f t="shared" si="523"/>
        <v/>
      </c>
      <c r="I1516" s="159" t="str">
        <f t="shared" si="523"/>
        <v/>
      </c>
      <c r="J1516" s="159" t="str">
        <f t="shared" si="523"/>
        <v/>
      </c>
      <c r="K1516" s="292"/>
      <c r="L1516" s="292"/>
      <c r="AC1516" s="300" t="str">
        <f t="shared" si="508"/>
        <v/>
      </c>
      <c r="AD1516" s="300" t="str">
        <f t="shared" si="507"/>
        <v/>
      </c>
      <c r="AE1516" s="300" t="str">
        <f t="shared" si="505"/>
        <v/>
      </c>
      <c r="AF1516" s="300" t="str">
        <f t="shared" si="506"/>
        <v/>
      </c>
      <c r="AI1516" s="63" t="str">
        <f t="shared" si="509"/>
        <v/>
      </c>
      <c r="AJ1516" s="106" t="str">
        <f t="shared" si="510"/>
        <v/>
      </c>
      <c r="AK1516" s="106" t="str">
        <f t="shared" si="511"/>
        <v/>
      </c>
      <c r="AL1516" s="106" t="str">
        <f t="shared" si="512"/>
        <v/>
      </c>
      <c r="AM1516" s="106" t="str">
        <f t="shared" si="513"/>
        <v/>
      </c>
      <c r="AN1516" s="106" t="str">
        <f t="shared" si="514"/>
        <v/>
      </c>
      <c r="AR1516" s="106" t="str">
        <f t="shared" si="515"/>
        <v/>
      </c>
      <c r="AS1516" s="106" t="str">
        <f t="shared" si="516"/>
        <v/>
      </c>
      <c r="AT1516" s="106" t="str">
        <f t="shared" si="517"/>
        <v/>
      </c>
      <c r="AU1516" s="106" t="str">
        <f t="shared" si="518"/>
        <v/>
      </c>
      <c r="AV1516" s="106" t="str">
        <f t="shared" si="519"/>
        <v/>
      </c>
    </row>
    <row r="1517" spans="4:48">
      <c r="D1517" s="159">
        <v>1510</v>
      </c>
      <c r="F1517" s="159" t="str">
        <f t="shared" si="523"/>
        <v/>
      </c>
      <c r="G1517" s="159" t="str">
        <f t="shared" si="523"/>
        <v/>
      </c>
      <c r="H1517" s="159" t="str">
        <f t="shared" si="523"/>
        <v/>
      </c>
      <c r="I1517" s="159" t="str">
        <f t="shared" si="523"/>
        <v/>
      </c>
      <c r="J1517" s="159" t="str">
        <f t="shared" si="523"/>
        <v/>
      </c>
      <c r="K1517" s="292"/>
      <c r="L1517" s="292"/>
      <c r="AC1517" s="300" t="str">
        <f t="shared" si="508"/>
        <v/>
      </c>
      <c r="AD1517" s="300" t="str">
        <f t="shared" si="507"/>
        <v/>
      </c>
      <c r="AE1517" s="300" t="str">
        <f t="shared" si="505"/>
        <v/>
      </c>
      <c r="AF1517" s="300" t="str">
        <f t="shared" si="506"/>
        <v/>
      </c>
      <c r="AI1517" s="63" t="str">
        <f t="shared" si="509"/>
        <v/>
      </c>
      <c r="AJ1517" s="106" t="str">
        <f t="shared" si="510"/>
        <v/>
      </c>
      <c r="AK1517" s="106" t="str">
        <f t="shared" si="511"/>
        <v/>
      </c>
      <c r="AL1517" s="106" t="str">
        <f t="shared" si="512"/>
        <v/>
      </c>
      <c r="AM1517" s="106" t="str">
        <f t="shared" si="513"/>
        <v/>
      </c>
      <c r="AN1517" s="106" t="str">
        <f t="shared" si="514"/>
        <v/>
      </c>
      <c r="AR1517" s="106" t="str">
        <f t="shared" si="515"/>
        <v/>
      </c>
      <c r="AS1517" s="106" t="str">
        <f t="shared" si="516"/>
        <v/>
      </c>
      <c r="AT1517" s="106" t="str">
        <f t="shared" si="517"/>
        <v/>
      </c>
      <c r="AU1517" s="106" t="str">
        <f t="shared" si="518"/>
        <v/>
      </c>
      <c r="AV1517" s="106" t="str">
        <f t="shared" si="519"/>
        <v/>
      </c>
    </row>
    <row r="1518" spans="4:48">
      <c r="D1518" s="159">
        <v>1511</v>
      </c>
      <c r="F1518" s="159" t="str">
        <f t="shared" ref="F1518:J1527" si="524">IF($C$5=0,IF($D1518&gt;$A$5,"",INDIRECT(CONCATENATE("B",RANDBETWEEN(11,$D$5)))),IF($D1518&gt;$A$5,"",$C$3*INDIRECT(CONCATENATE("B",RANDBETWEEN(11,$D$5)))))</f>
        <v/>
      </c>
      <c r="G1518" s="159" t="str">
        <f t="shared" si="524"/>
        <v/>
      </c>
      <c r="H1518" s="159" t="str">
        <f t="shared" si="524"/>
        <v/>
      </c>
      <c r="I1518" s="159" t="str">
        <f t="shared" si="524"/>
        <v/>
      </c>
      <c r="J1518" s="159" t="str">
        <f t="shared" si="524"/>
        <v/>
      </c>
      <c r="K1518" s="292"/>
      <c r="L1518" s="292"/>
      <c r="AC1518" s="300" t="str">
        <f t="shared" si="508"/>
        <v/>
      </c>
      <c r="AD1518" s="300" t="str">
        <f t="shared" si="507"/>
        <v/>
      </c>
      <c r="AE1518" s="300" t="str">
        <f t="shared" si="505"/>
        <v/>
      </c>
      <c r="AF1518" s="300" t="str">
        <f t="shared" si="506"/>
        <v/>
      </c>
      <c r="AI1518" s="63" t="str">
        <f t="shared" si="509"/>
        <v/>
      </c>
      <c r="AJ1518" s="106" t="str">
        <f t="shared" si="510"/>
        <v/>
      </c>
      <c r="AK1518" s="106" t="str">
        <f t="shared" si="511"/>
        <v/>
      </c>
      <c r="AL1518" s="106" t="str">
        <f t="shared" si="512"/>
        <v/>
      </c>
      <c r="AM1518" s="106" t="str">
        <f t="shared" si="513"/>
        <v/>
      </c>
      <c r="AN1518" s="106" t="str">
        <f t="shared" si="514"/>
        <v/>
      </c>
      <c r="AR1518" s="106" t="str">
        <f t="shared" si="515"/>
        <v/>
      </c>
      <c r="AS1518" s="106" t="str">
        <f t="shared" si="516"/>
        <v/>
      </c>
      <c r="AT1518" s="106" t="str">
        <f t="shared" si="517"/>
        <v/>
      </c>
      <c r="AU1518" s="106" t="str">
        <f t="shared" si="518"/>
        <v/>
      </c>
      <c r="AV1518" s="106" t="str">
        <f t="shared" si="519"/>
        <v/>
      </c>
    </row>
    <row r="1519" spans="4:48">
      <c r="D1519" s="159">
        <v>1512</v>
      </c>
      <c r="F1519" s="159" t="str">
        <f t="shared" si="524"/>
        <v/>
      </c>
      <c r="G1519" s="159" t="str">
        <f t="shared" si="524"/>
        <v/>
      </c>
      <c r="H1519" s="159" t="str">
        <f t="shared" si="524"/>
        <v/>
      </c>
      <c r="I1519" s="159" t="str">
        <f t="shared" si="524"/>
        <v/>
      </c>
      <c r="J1519" s="159" t="str">
        <f t="shared" si="524"/>
        <v/>
      </c>
      <c r="K1519" s="292"/>
      <c r="L1519" s="292"/>
      <c r="AC1519" s="300" t="str">
        <f t="shared" si="508"/>
        <v/>
      </c>
      <c r="AD1519" s="300" t="str">
        <f t="shared" si="507"/>
        <v/>
      </c>
      <c r="AE1519" s="300" t="str">
        <f t="shared" si="505"/>
        <v/>
      </c>
      <c r="AF1519" s="300" t="str">
        <f t="shared" si="506"/>
        <v/>
      </c>
      <c r="AI1519" s="63" t="str">
        <f t="shared" si="509"/>
        <v/>
      </c>
      <c r="AJ1519" s="106" t="str">
        <f t="shared" si="510"/>
        <v/>
      </c>
      <c r="AK1519" s="106" t="str">
        <f t="shared" si="511"/>
        <v/>
      </c>
      <c r="AL1519" s="106" t="str">
        <f t="shared" si="512"/>
        <v/>
      </c>
      <c r="AM1519" s="106" t="str">
        <f t="shared" si="513"/>
        <v/>
      </c>
      <c r="AN1519" s="106" t="str">
        <f t="shared" si="514"/>
        <v/>
      </c>
      <c r="AR1519" s="106" t="str">
        <f t="shared" si="515"/>
        <v/>
      </c>
      <c r="AS1519" s="106" t="str">
        <f t="shared" si="516"/>
        <v/>
      </c>
      <c r="AT1519" s="106" t="str">
        <f t="shared" si="517"/>
        <v/>
      </c>
      <c r="AU1519" s="106" t="str">
        <f t="shared" si="518"/>
        <v/>
      </c>
      <c r="AV1519" s="106" t="str">
        <f t="shared" si="519"/>
        <v/>
      </c>
    </row>
    <row r="1520" spans="4:48">
      <c r="D1520" s="159">
        <v>1513</v>
      </c>
      <c r="F1520" s="159" t="str">
        <f t="shared" si="524"/>
        <v/>
      </c>
      <c r="G1520" s="159" t="str">
        <f t="shared" si="524"/>
        <v/>
      </c>
      <c r="H1520" s="159" t="str">
        <f t="shared" si="524"/>
        <v/>
      </c>
      <c r="I1520" s="159" t="str">
        <f t="shared" si="524"/>
        <v/>
      </c>
      <c r="J1520" s="159" t="str">
        <f t="shared" si="524"/>
        <v/>
      </c>
      <c r="K1520" s="292"/>
      <c r="L1520" s="292"/>
      <c r="AC1520" s="300" t="str">
        <f t="shared" si="508"/>
        <v/>
      </c>
      <c r="AD1520" s="300" t="str">
        <f t="shared" si="507"/>
        <v/>
      </c>
      <c r="AE1520" s="300" t="str">
        <f t="shared" si="505"/>
        <v/>
      </c>
      <c r="AF1520" s="300" t="str">
        <f t="shared" si="506"/>
        <v/>
      </c>
      <c r="AI1520" s="63" t="str">
        <f t="shared" si="509"/>
        <v/>
      </c>
      <c r="AJ1520" s="106" t="str">
        <f t="shared" si="510"/>
        <v/>
      </c>
      <c r="AK1520" s="106" t="str">
        <f t="shared" si="511"/>
        <v/>
      </c>
      <c r="AL1520" s="106" t="str">
        <f t="shared" si="512"/>
        <v/>
      </c>
      <c r="AM1520" s="106" t="str">
        <f t="shared" si="513"/>
        <v/>
      </c>
      <c r="AN1520" s="106" t="str">
        <f t="shared" si="514"/>
        <v/>
      </c>
      <c r="AR1520" s="106" t="str">
        <f t="shared" si="515"/>
        <v/>
      </c>
      <c r="AS1520" s="106" t="str">
        <f t="shared" si="516"/>
        <v/>
      </c>
      <c r="AT1520" s="106" t="str">
        <f t="shared" si="517"/>
        <v/>
      </c>
      <c r="AU1520" s="106" t="str">
        <f t="shared" si="518"/>
        <v/>
      </c>
      <c r="AV1520" s="106" t="str">
        <f t="shared" si="519"/>
        <v/>
      </c>
    </row>
    <row r="1521" spans="4:48">
      <c r="D1521" s="159">
        <v>1514</v>
      </c>
      <c r="F1521" s="159" t="str">
        <f t="shared" si="524"/>
        <v/>
      </c>
      <c r="G1521" s="159" t="str">
        <f t="shared" si="524"/>
        <v/>
      </c>
      <c r="H1521" s="159" t="str">
        <f t="shared" si="524"/>
        <v/>
      </c>
      <c r="I1521" s="159" t="str">
        <f t="shared" si="524"/>
        <v/>
      </c>
      <c r="J1521" s="159" t="str">
        <f t="shared" si="524"/>
        <v/>
      </c>
      <c r="K1521" s="292"/>
      <c r="L1521" s="292"/>
      <c r="AC1521" s="300" t="str">
        <f t="shared" si="508"/>
        <v/>
      </c>
      <c r="AD1521" s="300" t="str">
        <f t="shared" si="507"/>
        <v/>
      </c>
      <c r="AE1521" s="300" t="str">
        <f t="shared" si="505"/>
        <v/>
      </c>
      <c r="AF1521" s="300" t="str">
        <f t="shared" si="506"/>
        <v/>
      </c>
      <c r="AI1521" s="63" t="str">
        <f t="shared" si="509"/>
        <v/>
      </c>
      <c r="AJ1521" s="106" t="str">
        <f t="shared" si="510"/>
        <v/>
      </c>
      <c r="AK1521" s="106" t="str">
        <f t="shared" si="511"/>
        <v/>
      </c>
      <c r="AL1521" s="106" t="str">
        <f t="shared" si="512"/>
        <v/>
      </c>
      <c r="AM1521" s="106" t="str">
        <f t="shared" si="513"/>
        <v/>
      </c>
      <c r="AN1521" s="106" t="str">
        <f t="shared" si="514"/>
        <v/>
      </c>
      <c r="AR1521" s="106" t="str">
        <f t="shared" si="515"/>
        <v/>
      </c>
      <c r="AS1521" s="106" t="str">
        <f t="shared" si="516"/>
        <v/>
      </c>
      <c r="AT1521" s="106" t="str">
        <f t="shared" si="517"/>
        <v/>
      </c>
      <c r="AU1521" s="106" t="str">
        <f t="shared" si="518"/>
        <v/>
      </c>
      <c r="AV1521" s="106" t="str">
        <f t="shared" si="519"/>
        <v/>
      </c>
    </row>
    <row r="1522" spans="4:48">
      <c r="D1522" s="159">
        <v>1515</v>
      </c>
      <c r="F1522" s="159" t="str">
        <f t="shared" si="524"/>
        <v/>
      </c>
      <c r="G1522" s="159" t="str">
        <f t="shared" si="524"/>
        <v/>
      </c>
      <c r="H1522" s="159" t="str">
        <f t="shared" si="524"/>
        <v/>
      </c>
      <c r="I1522" s="159" t="str">
        <f t="shared" si="524"/>
        <v/>
      </c>
      <c r="J1522" s="159" t="str">
        <f t="shared" si="524"/>
        <v/>
      </c>
      <c r="K1522" s="292"/>
      <c r="L1522" s="292"/>
      <c r="AC1522" s="300" t="str">
        <f t="shared" si="508"/>
        <v/>
      </c>
      <c r="AD1522" s="300" t="str">
        <f t="shared" si="507"/>
        <v/>
      </c>
      <c r="AE1522" s="300" t="str">
        <f t="shared" si="505"/>
        <v/>
      </c>
      <c r="AF1522" s="300" t="str">
        <f t="shared" si="506"/>
        <v/>
      </c>
      <c r="AI1522" s="63" t="str">
        <f t="shared" si="509"/>
        <v/>
      </c>
      <c r="AJ1522" s="106" t="str">
        <f t="shared" si="510"/>
        <v/>
      </c>
      <c r="AK1522" s="106" t="str">
        <f t="shared" si="511"/>
        <v/>
      </c>
      <c r="AL1522" s="106" t="str">
        <f t="shared" si="512"/>
        <v/>
      </c>
      <c r="AM1522" s="106" t="str">
        <f t="shared" si="513"/>
        <v/>
      </c>
      <c r="AN1522" s="106" t="str">
        <f t="shared" si="514"/>
        <v/>
      </c>
      <c r="AR1522" s="106" t="str">
        <f t="shared" si="515"/>
        <v/>
      </c>
      <c r="AS1522" s="106" t="str">
        <f t="shared" si="516"/>
        <v/>
      </c>
      <c r="AT1522" s="106" t="str">
        <f t="shared" si="517"/>
        <v/>
      </c>
      <c r="AU1522" s="106" t="str">
        <f t="shared" si="518"/>
        <v/>
      </c>
      <c r="AV1522" s="106" t="str">
        <f t="shared" si="519"/>
        <v/>
      </c>
    </row>
    <row r="1523" spans="4:48">
      <c r="D1523" s="159">
        <v>1516</v>
      </c>
      <c r="F1523" s="159" t="str">
        <f t="shared" si="524"/>
        <v/>
      </c>
      <c r="G1523" s="159" t="str">
        <f t="shared" si="524"/>
        <v/>
      </c>
      <c r="H1523" s="159" t="str">
        <f t="shared" si="524"/>
        <v/>
      </c>
      <c r="I1523" s="159" t="str">
        <f t="shared" si="524"/>
        <v/>
      </c>
      <c r="J1523" s="159" t="str">
        <f t="shared" si="524"/>
        <v/>
      </c>
      <c r="K1523" s="292"/>
      <c r="L1523" s="292"/>
      <c r="AC1523" s="300" t="str">
        <f t="shared" si="508"/>
        <v/>
      </c>
      <c r="AD1523" s="300" t="str">
        <f t="shared" si="507"/>
        <v/>
      </c>
      <c r="AE1523" s="300" t="str">
        <f t="shared" si="505"/>
        <v/>
      </c>
      <c r="AF1523" s="300" t="str">
        <f t="shared" si="506"/>
        <v/>
      </c>
      <c r="AI1523" s="63" t="str">
        <f t="shared" si="509"/>
        <v/>
      </c>
      <c r="AJ1523" s="106" t="str">
        <f t="shared" si="510"/>
        <v/>
      </c>
      <c r="AK1523" s="106" t="str">
        <f t="shared" si="511"/>
        <v/>
      </c>
      <c r="AL1523" s="106" t="str">
        <f t="shared" si="512"/>
        <v/>
      </c>
      <c r="AM1523" s="106" t="str">
        <f t="shared" si="513"/>
        <v/>
      </c>
      <c r="AN1523" s="106" t="str">
        <f t="shared" si="514"/>
        <v/>
      </c>
      <c r="AR1523" s="106" t="str">
        <f t="shared" si="515"/>
        <v/>
      </c>
      <c r="AS1523" s="106" t="str">
        <f t="shared" si="516"/>
        <v/>
      </c>
      <c r="AT1523" s="106" t="str">
        <f t="shared" si="517"/>
        <v/>
      </c>
      <c r="AU1523" s="106" t="str">
        <f t="shared" si="518"/>
        <v/>
      </c>
      <c r="AV1523" s="106" t="str">
        <f t="shared" si="519"/>
        <v/>
      </c>
    </row>
    <row r="1524" spans="4:48">
      <c r="D1524" s="159">
        <v>1517</v>
      </c>
      <c r="F1524" s="159" t="str">
        <f t="shared" si="524"/>
        <v/>
      </c>
      <c r="G1524" s="159" t="str">
        <f t="shared" si="524"/>
        <v/>
      </c>
      <c r="H1524" s="159" t="str">
        <f t="shared" si="524"/>
        <v/>
      </c>
      <c r="I1524" s="159" t="str">
        <f t="shared" si="524"/>
        <v/>
      </c>
      <c r="J1524" s="159" t="str">
        <f t="shared" si="524"/>
        <v/>
      </c>
      <c r="K1524" s="292"/>
      <c r="L1524" s="292"/>
      <c r="AC1524" s="300" t="str">
        <f t="shared" si="508"/>
        <v/>
      </c>
      <c r="AD1524" s="300" t="str">
        <f t="shared" si="507"/>
        <v/>
      </c>
      <c r="AE1524" s="300" t="str">
        <f t="shared" si="505"/>
        <v/>
      </c>
      <c r="AF1524" s="300" t="str">
        <f t="shared" si="506"/>
        <v/>
      </c>
      <c r="AI1524" s="63" t="str">
        <f t="shared" si="509"/>
        <v/>
      </c>
      <c r="AJ1524" s="106" t="str">
        <f t="shared" si="510"/>
        <v/>
      </c>
      <c r="AK1524" s="106" t="str">
        <f t="shared" si="511"/>
        <v/>
      </c>
      <c r="AL1524" s="106" t="str">
        <f t="shared" si="512"/>
        <v/>
      </c>
      <c r="AM1524" s="106" t="str">
        <f t="shared" si="513"/>
        <v/>
      </c>
      <c r="AN1524" s="106" t="str">
        <f t="shared" si="514"/>
        <v/>
      </c>
      <c r="AR1524" s="106" t="str">
        <f t="shared" si="515"/>
        <v/>
      </c>
      <c r="AS1524" s="106" t="str">
        <f t="shared" si="516"/>
        <v/>
      </c>
      <c r="AT1524" s="106" t="str">
        <f t="shared" si="517"/>
        <v/>
      </c>
      <c r="AU1524" s="106" t="str">
        <f t="shared" si="518"/>
        <v/>
      </c>
      <c r="AV1524" s="106" t="str">
        <f t="shared" si="519"/>
        <v/>
      </c>
    </row>
    <row r="1525" spans="4:48">
      <c r="D1525" s="159">
        <v>1518</v>
      </c>
      <c r="F1525" s="159" t="str">
        <f t="shared" si="524"/>
        <v/>
      </c>
      <c r="G1525" s="159" t="str">
        <f t="shared" si="524"/>
        <v/>
      </c>
      <c r="H1525" s="159" t="str">
        <f t="shared" si="524"/>
        <v/>
      </c>
      <c r="I1525" s="159" t="str">
        <f t="shared" si="524"/>
        <v/>
      </c>
      <c r="J1525" s="159" t="str">
        <f t="shared" si="524"/>
        <v/>
      </c>
      <c r="K1525" s="292"/>
      <c r="L1525" s="292"/>
      <c r="AC1525" s="300" t="str">
        <f t="shared" si="508"/>
        <v/>
      </c>
      <c r="AD1525" s="300" t="str">
        <f t="shared" si="507"/>
        <v/>
      </c>
      <c r="AE1525" s="300" t="str">
        <f t="shared" si="505"/>
        <v/>
      </c>
      <c r="AF1525" s="300" t="str">
        <f t="shared" si="506"/>
        <v/>
      </c>
      <c r="AI1525" s="63" t="str">
        <f t="shared" si="509"/>
        <v/>
      </c>
      <c r="AJ1525" s="106" t="str">
        <f t="shared" si="510"/>
        <v/>
      </c>
      <c r="AK1525" s="106" t="str">
        <f t="shared" si="511"/>
        <v/>
      </c>
      <c r="AL1525" s="106" t="str">
        <f t="shared" si="512"/>
        <v/>
      </c>
      <c r="AM1525" s="106" t="str">
        <f t="shared" si="513"/>
        <v/>
      </c>
      <c r="AN1525" s="106" t="str">
        <f t="shared" si="514"/>
        <v/>
      </c>
      <c r="AR1525" s="106" t="str">
        <f t="shared" si="515"/>
        <v/>
      </c>
      <c r="AS1525" s="106" t="str">
        <f t="shared" si="516"/>
        <v/>
      </c>
      <c r="AT1525" s="106" t="str">
        <f t="shared" si="517"/>
        <v/>
      </c>
      <c r="AU1525" s="106" t="str">
        <f t="shared" si="518"/>
        <v/>
      </c>
      <c r="AV1525" s="106" t="str">
        <f t="shared" si="519"/>
        <v/>
      </c>
    </row>
    <row r="1526" spans="4:48">
      <c r="D1526" s="159">
        <v>1519</v>
      </c>
      <c r="F1526" s="159" t="str">
        <f t="shared" si="524"/>
        <v/>
      </c>
      <c r="G1526" s="159" t="str">
        <f t="shared" si="524"/>
        <v/>
      </c>
      <c r="H1526" s="159" t="str">
        <f t="shared" si="524"/>
        <v/>
      </c>
      <c r="I1526" s="159" t="str">
        <f t="shared" si="524"/>
        <v/>
      </c>
      <c r="J1526" s="159" t="str">
        <f t="shared" si="524"/>
        <v/>
      </c>
      <c r="K1526" s="292"/>
      <c r="L1526" s="292"/>
      <c r="AC1526" s="300" t="str">
        <f t="shared" si="508"/>
        <v/>
      </c>
      <c r="AD1526" s="300" t="str">
        <f t="shared" si="507"/>
        <v/>
      </c>
      <c r="AE1526" s="300" t="str">
        <f t="shared" si="505"/>
        <v/>
      </c>
      <c r="AF1526" s="300" t="str">
        <f t="shared" si="506"/>
        <v/>
      </c>
      <c r="AI1526" s="63" t="str">
        <f t="shared" si="509"/>
        <v/>
      </c>
      <c r="AJ1526" s="106" t="str">
        <f t="shared" si="510"/>
        <v/>
      </c>
      <c r="AK1526" s="106" t="str">
        <f t="shared" si="511"/>
        <v/>
      </c>
      <c r="AL1526" s="106" t="str">
        <f t="shared" si="512"/>
        <v/>
      </c>
      <c r="AM1526" s="106" t="str">
        <f t="shared" si="513"/>
        <v/>
      </c>
      <c r="AN1526" s="106" t="str">
        <f t="shared" si="514"/>
        <v/>
      </c>
      <c r="AR1526" s="106" t="str">
        <f t="shared" si="515"/>
        <v/>
      </c>
      <c r="AS1526" s="106" t="str">
        <f t="shared" si="516"/>
        <v/>
      </c>
      <c r="AT1526" s="106" t="str">
        <f t="shared" si="517"/>
        <v/>
      </c>
      <c r="AU1526" s="106" t="str">
        <f t="shared" si="518"/>
        <v/>
      </c>
      <c r="AV1526" s="106" t="str">
        <f t="shared" si="519"/>
        <v/>
      </c>
    </row>
    <row r="1527" spans="4:48">
      <c r="D1527" s="159">
        <v>1520</v>
      </c>
      <c r="F1527" s="159" t="str">
        <f t="shared" si="524"/>
        <v/>
      </c>
      <c r="G1527" s="159" t="str">
        <f t="shared" si="524"/>
        <v/>
      </c>
      <c r="H1527" s="159" t="str">
        <f t="shared" si="524"/>
        <v/>
      </c>
      <c r="I1527" s="159" t="str">
        <f t="shared" si="524"/>
        <v/>
      </c>
      <c r="J1527" s="159" t="str">
        <f t="shared" si="524"/>
        <v/>
      </c>
      <c r="K1527" s="292"/>
      <c r="L1527" s="292"/>
      <c r="AC1527" s="300" t="str">
        <f t="shared" si="508"/>
        <v/>
      </c>
      <c r="AD1527" s="300" t="str">
        <f t="shared" si="507"/>
        <v/>
      </c>
      <c r="AE1527" s="300" t="str">
        <f t="shared" si="505"/>
        <v/>
      </c>
      <c r="AF1527" s="300" t="str">
        <f t="shared" si="506"/>
        <v/>
      </c>
      <c r="AI1527" s="63" t="str">
        <f t="shared" si="509"/>
        <v/>
      </c>
      <c r="AJ1527" s="106" t="str">
        <f t="shared" si="510"/>
        <v/>
      </c>
      <c r="AK1527" s="106" t="str">
        <f t="shared" si="511"/>
        <v/>
      </c>
      <c r="AL1527" s="106" t="str">
        <f t="shared" si="512"/>
        <v/>
      </c>
      <c r="AM1527" s="106" t="str">
        <f t="shared" si="513"/>
        <v/>
      </c>
      <c r="AN1527" s="106" t="str">
        <f t="shared" si="514"/>
        <v/>
      </c>
      <c r="AR1527" s="106" t="str">
        <f t="shared" si="515"/>
        <v/>
      </c>
      <c r="AS1527" s="106" t="str">
        <f t="shared" si="516"/>
        <v/>
      </c>
      <c r="AT1527" s="106" t="str">
        <f t="shared" si="517"/>
        <v/>
      </c>
      <c r="AU1527" s="106" t="str">
        <f t="shared" si="518"/>
        <v/>
      </c>
      <c r="AV1527" s="106" t="str">
        <f t="shared" si="519"/>
        <v/>
      </c>
    </row>
    <row r="1528" spans="4:48">
      <c r="D1528" s="159">
        <v>1521</v>
      </c>
      <c r="F1528" s="159" t="str">
        <f t="shared" ref="F1528:J1537" si="525">IF($C$5=0,IF($D1528&gt;$A$5,"",INDIRECT(CONCATENATE("B",RANDBETWEEN(11,$D$5)))),IF($D1528&gt;$A$5,"",$C$3*INDIRECT(CONCATENATE("B",RANDBETWEEN(11,$D$5)))))</f>
        <v/>
      </c>
      <c r="G1528" s="159" t="str">
        <f t="shared" si="525"/>
        <v/>
      </c>
      <c r="H1528" s="159" t="str">
        <f t="shared" si="525"/>
        <v/>
      </c>
      <c r="I1528" s="159" t="str">
        <f t="shared" si="525"/>
        <v/>
      </c>
      <c r="J1528" s="159" t="str">
        <f t="shared" si="525"/>
        <v/>
      </c>
      <c r="K1528" s="292"/>
      <c r="L1528" s="292"/>
      <c r="AC1528" s="300" t="str">
        <f t="shared" si="508"/>
        <v/>
      </c>
      <c r="AD1528" s="300" t="str">
        <f t="shared" si="507"/>
        <v/>
      </c>
      <c r="AE1528" s="300" t="str">
        <f t="shared" si="505"/>
        <v/>
      </c>
      <c r="AF1528" s="300" t="str">
        <f t="shared" si="506"/>
        <v/>
      </c>
      <c r="AI1528" s="63" t="str">
        <f t="shared" si="509"/>
        <v/>
      </c>
      <c r="AJ1528" s="106" t="str">
        <f t="shared" si="510"/>
        <v/>
      </c>
      <c r="AK1528" s="106" t="str">
        <f t="shared" si="511"/>
        <v/>
      </c>
      <c r="AL1528" s="106" t="str">
        <f t="shared" si="512"/>
        <v/>
      </c>
      <c r="AM1528" s="106" t="str">
        <f t="shared" si="513"/>
        <v/>
      </c>
      <c r="AN1528" s="106" t="str">
        <f t="shared" si="514"/>
        <v/>
      </c>
      <c r="AR1528" s="106" t="str">
        <f t="shared" si="515"/>
        <v/>
      </c>
      <c r="AS1528" s="106" t="str">
        <f t="shared" si="516"/>
        <v/>
      </c>
      <c r="AT1528" s="106" t="str">
        <f t="shared" si="517"/>
        <v/>
      </c>
      <c r="AU1528" s="106" t="str">
        <f t="shared" si="518"/>
        <v/>
      </c>
      <c r="AV1528" s="106" t="str">
        <f t="shared" si="519"/>
        <v/>
      </c>
    </row>
    <row r="1529" spans="4:48">
      <c r="D1529" s="159">
        <v>1522</v>
      </c>
      <c r="F1529" s="159" t="str">
        <f t="shared" si="525"/>
        <v/>
      </c>
      <c r="G1529" s="159" t="str">
        <f t="shared" si="525"/>
        <v/>
      </c>
      <c r="H1529" s="159" t="str">
        <f t="shared" si="525"/>
        <v/>
      </c>
      <c r="I1529" s="159" t="str">
        <f t="shared" si="525"/>
        <v/>
      </c>
      <c r="J1529" s="159" t="str">
        <f t="shared" si="525"/>
        <v/>
      </c>
      <c r="K1529" s="292"/>
      <c r="L1529" s="292"/>
      <c r="AC1529" s="300" t="str">
        <f t="shared" si="508"/>
        <v/>
      </c>
      <c r="AD1529" s="300" t="str">
        <f t="shared" si="507"/>
        <v/>
      </c>
      <c r="AE1529" s="300" t="str">
        <f t="shared" si="505"/>
        <v/>
      </c>
      <c r="AF1529" s="300" t="str">
        <f t="shared" si="506"/>
        <v/>
      </c>
      <c r="AI1529" s="63" t="str">
        <f t="shared" si="509"/>
        <v/>
      </c>
      <c r="AJ1529" s="106" t="str">
        <f t="shared" si="510"/>
        <v/>
      </c>
      <c r="AK1529" s="106" t="str">
        <f t="shared" si="511"/>
        <v/>
      </c>
      <c r="AL1529" s="106" t="str">
        <f t="shared" si="512"/>
        <v/>
      </c>
      <c r="AM1529" s="106" t="str">
        <f t="shared" si="513"/>
        <v/>
      </c>
      <c r="AN1529" s="106" t="str">
        <f t="shared" si="514"/>
        <v/>
      </c>
      <c r="AR1529" s="106" t="str">
        <f t="shared" si="515"/>
        <v/>
      </c>
      <c r="AS1529" s="106" t="str">
        <f t="shared" si="516"/>
        <v/>
      </c>
      <c r="AT1529" s="106" t="str">
        <f t="shared" si="517"/>
        <v/>
      </c>
      <c r="AU1529" s="106" t="str">
        <f t="shared" si="518"/>
        <v/>
      </c>
      <c r="AV1529" s="106" t="str">
        <f t="shared" si="519"/>
        <v/>
      </c>
    </row>
    <row r="1530" spans="4:48">
      <c r="D1530" s="159">
        <v>1523</v>
      </c>
      <c r="F1530" s="159" t="str">
        <f t="shared" si="525"/>
        <v/>
      </c>
      <c r="G1530" s="159" t="str">
        <f t="shared" si="525"/>
        <v/>
      </c>
      <c r="H1530" s="159" t="str">
        <f t="shared" si="525"/>
        <v/>
      </c>
      <c r="I1530" s="159" t="str">
        <f t="shared" si="525"/>
        <v/>
      </c>
      <c r="J1530" s="159" t="str">
        <f t="shared" si="525"/>
        <v/>
      </c>
      <c r="K1530" s="292"/>
      <c r="L1530" s="292"/>
      <c r="AC1530" s="300" t="str">
        <f t="shared" si="508"/>
        <v/>
      </c>
      <c r="AD1530" s="300" t="str">
        <f t="shared" si="507"/>
        <v/>
      </c>
      <c r="AE1530" s="300" t="str">
        <f t="shared" si="505"/>
        <v/>
      </c>
      <c r="AF1530" s="300" t="str">
        <f t="shared" si="506"/>
        <v/>
      </c>
      <c r="AI1530" s="63" t="str">
        <f t="shared" si="509"/>
        <v/>
      </c>
      <c r="AJ1530" s="106" t="str">
        <f t="shared" si="510"/>
        <v/>
      </c>
      <c r="AK1530" s="106" t="str">
        <f t="shared" si="511"/>
        <v/>
      </c>
      <c r="AL1530" s="106" t="str">
        <f t="shared" si="512"/>
        <v/>
      </c>
      <c r="AM1530" s="106" t="str">
        <f t="shared" si="513"/>
        <v/>
      </c>
      <c r="AN1530" s="106" t="str">
        <f t="shared" si="514"/>
        <v/>
      </c>
      <c r="AR1530" s="106" t="str">
        <f t="shared" si="515"/>
        <v/>
      </c>
      <c r="AS1530" s="106" t="str">
        <f t="shared" si="516"/>
        <v/>
      </c>
      <c r="AT1530" s="106" t="str">
        <f t="shared" si="517"/>
        <v/>
      </c>
      <c r="AU1530" s="106" t="str">
        <f t="shared" si="518"/>
        <v/>
      </c>
      <c r="AV1530" s="106" t="str">
        <f t="shared" si="519"/>
        <v/>
      </c>
    </row>
    <row r="1531" spans="4:48">
      <c r="D1531" s="159">
        <v>1524</v>
      </c>
      <c r="F1531" s="159" t="str">
        <f t="shared" si="525"/>
        <v/>
      </c>
      <c r="G1531" s="159" t="str">
        <f t="shared" si="525"/>
        <v/>
      </c>
      <c r="H1531" s="159" t="str">
        <f t="shared" si="525"/>
        <v/>
      </c>
      <c r="I1531" s="159" t="str">
        <f t="shared" si="525"/>
        <v/>
      </c>
      <c r="J1531" s="159" t="str">
        <f t="shared" si="525"/>
        <v/>
      </c>
      <c r="K1531" s="292"/>
      <c r="L1531" s="292"/>
      <c r="AC1531" s="300" t="str">
        <f t="shared" si="508"/>
        <v/>
      </c>
      <c r="AD1531" s="300" t="str">
        <f t="shared" si="507"/>
        <v/>
      </c>
      <c r="AE1531" s="300" t="str">
        <f t="shared" si="505"/>
        <v/>
      </c>
      <c r="AF1531" s="300" t="str">
        <f t="shared" si="506"/>
        <v/>
      </c>
      <c r="AI1531" s="63" t="str">
        <f t="shared" si="509"/>
        <v/>
      </c>
      <c r="AJ1531" s="106" t="str">
        <f t="shared" si="510"/>
        <v/>
      </c>
      <c r="AK1531" s="106" t="str">
        <f t="shared" si="511"/>
        <v/>
      </c>
      <c r="AL1531" s="106" t="str">
        <f t="shared" si="512"/>
        <v/>
      </c>
      <c r="AM1531" s="106" t="str">
        <f t="shared" si="513"/>
        <v/>
      </c>
      <c r="AN1531" s="106" t="str">
        <f t="shared" si="514"/>
        <v/>
      </c>
      <c r="AR1531" s="106" t="str">
        <f t="shared" si="515"/>
        <v/>
      </c>
      <c r="AS1531" s="106" t="str">
        <f t="shared" si="516"/>
        <v/>
      </c>
      <c r="AT1531" s="106" t="str">
        <f t="shared" si="517"/>
        <v/>
      </c>
      <c r="AU1531" s="106" t="str">
        <f t="shared" si="518"/>
        <v/>
      </c>
      <c r="AV1531" s="106" t="str">
        <f t="shared" si="519"/>
        <v/>
      </c>
    </row>
    <row r="1532" spans="4:48">
      <c r="D1532" s="159">
        <v>1525</v>
      </c>
      <c r="F1532" s="159" t="str">
        <f t="shared" si="525"/>
        <v/>
      </c>
      <c r="G1532" s="159" t="str">
        <f t="shared" si="525"/>
        <v/>
      </c>
      <c r="H1532" s="159" t="str">
        <f t="shared" si="525"/>
        <v/>
      </c>
      <c r="I1532" s="159" t="str">
        <f t="shared" si="525"/>
        <v/>
      </c>
      <c r="J1532" s="159" t="str">
        <f t="shared" si="525"/>
        <v/>
      </c>
      <c r="K1532" s="292"/>
      <c r="L1532" s="292"/>
      <c r="AC1532" s="300" t="str">
        <f t="shared" si="508"/>
        <v/>
      </c>
      <c r="AD1532" s="300" t="str">
        <f t="shared" si="507"/>
        <v/>
      </c>
      <c r="AE1532" s="300" t="str">
        <f t="shared" si="505"/>
        <v/>
      </c>
      <c r="AF1532" s="300" t="str">
        <f t="shared" si="506"/>
        <v/>
      </c>
      <c r="AI1532" s="63" t="str">
        <f t="shared" si="509"/>
        <v/>
      </c>
      <c r="AJ1532" s="106" t="str">
        <f t="shared" si="510"/>
        <v/>
      </c>
      <c r="AK1532" s="106" t="str">
        <f t="shared" si="511"/>
        <v/>
      </c>
      <c r="AL1532" s="106" t="str">
        <f t="shared" si="512"/>
        <v/>
      </c>
      <c r="AM1532" s="106" t="str">
        <f t="shared" si="513"/>
        <v/>
      </c>
      <c r="AN1532" s="106" t="str">
        <f t="shared" si="514"/>
        <v/>
      </c>
      <c r="AR1532" s="106" t="str">
        <f t="shared" si="515"/>
        <v/>
      </c>
      <c r="AS1532" s="106" t="str">
        <f t="shared" si="516"/>
        <v/>
      </c>
      <c r="AT1532" s="106" t="str">
        <f t="shared" si="517"/>
        <v/>
      </c>
      <c r="AU1532" s="106" t="str">
        <f t="shared" si="518"/>
        <v/>
      </c>
      <c r="AV1532" s="106" t="str">
        <f t="shared" si="519"/>
        <v/>
      </c>
    </row>
    <row r="1533" spans="4:48">
      <c r="D1533" s="159">
        <v>1526</v>
      </c>
      <c r="F1533" s="159" t="str">
        <f t="shared" si="525"/>
        <v/>
      </c>
      <c r="G1533" s="159" t="str">
        <f t="shared" si="525"/>
        <v/>
      </c>
      <c r="H1533" s="159" t="str">
        <f t="shared" si="525"/>
        <v/>
      </c>
      <c r="I1533" s="159" t="str">
        <f t="shared" si="525"/>
        <v/>
      </c>
      <c r="J1533" s="159" t="str">
        <f t="shared" si="525"/>
        <v/>
      </c>
      <c r="K1533" s="292"/>
      <c r="L1533" s="292"/>
      <c r="AC1533" s="300" t="str">
        <f t="shared" si="508"/>
        <v/>
      </c>
      <c r="AD1533" s="300" t="str">
        <f t="shared" si="507"/>
        <v/>
      </c>
      <c r="AE1533" s="300" t="str">
        <f t="shared" si="505"/>
        <v/>
      </c>
      <c r="AF1533" s="300" t="str">
        <f t="shared" si="506"/>
        <v/>
      </c>
      <c r="AI1533" s="63" t="str">
        <f t="shared" si="509"/>
        <v/>
      </c>
      <c r="AJ1533" s="106" t="str">
        <f t="shared" si="510"/>
        <v/>
      </c>
      <c r="AK1533" s="106" t="str">
        <f t="shared" si="511"/>
        <v/>
      </c>
      <c r="AL1533" s="106" t="str">
        <f t="shared" si="512"/>
        <v/>
      </c>
      <c r="AM1533" s="106" t="str">
        <f t="shared" si="513"/>
        <v/>
      </c>
      <c r="AN1533" s="106" t="str">
        <f t="shared" si="514"/>
        <v/>
      </c>
      <c r="AR1533" s="106" t="str">
        <f t="shared" si="515"/>
        <v/>
      </c>
      <c r="AS1533" s="106" t="str">
        <f t="shared" si="516"/>
        <v/>
      </c>
      <c r="AT1533" s="106" t="str">
        <f t="shared" si="517"/>
        <v/>
      </c>
      <c r="AU1533" s="106" t="str">
        <f t="shared" si="518"/>
        <v/>
      </c>
      <c r="AV1533" s="106" t="str">
        <f t="shared" si="519"/>
        <v/>
      </c>
    </row>
    <row r="1534" spans="4:48">
      <c r="D1534" s="159">
        <v>1527</v>
      </c>
      <c r="F1534" s="159" t="str">
        <f t="shared" si="525"/>
        <v/>
      </c>
      <c r="G1534" s="159" t="str">
        <f t="shared" si="525"/>
        <v/>
      </c>
      <c r="H1534" s="159" t="str">
        <f t="shared" si="525"/>
        <v/>
      </c>
      <c r="I1534" s="159" t="str">
        <f t="shared" si="525"/>
        <v/>
      </c>
      <c r="J1534" s="159" t="str">
        <f t="shared" si="525"/>
        <v/>
      </c>
      <c r="K1534" s="292"/>
      <c r="L1534" s="292"/>
      <c r="AC1534" s="300" t="str">
        <f t="shared" si="508"/>
        <v/>
      </c>
      <c r="AD1534" s="300" t="str">
        <f t="shared" si="507"/>
        <v/>
      </c>
      <c r="AE1534" s="300" t="str">
        <f t="shared" si="505"/>
        <v/>
      </c>
      <c r="AF1534" s="300" t="str">
        <f t="shared" si="506"/>
        <v/>
      </c>
      <c r="AI1534" s="63" t="str">
        <f t="shared" si="509"/>
        <v/>
      </c>
      <c r="AJ1534" s="106" t="str">
        <f t="shared" si="510"/>
        <v/>
      </c>
      <c r="AK1534" s="106" t="str">
        <f t="shared" si="511"/>
        <v/>
      </c>
      <c r="AL1534" s="106" t="str">
        <f t="shared" si="512"/>
        <v/>
      </c>
      <c r="AM1534" s="106" t="str">
        <f t="shared" si="513"/>
        <v/>
      </c>
      <c r="AN1534" s="106" t="str">
        <f t="shared" si="514"/>
        <v/>
      </c>
      <c r="AR1534" s="106" t="str">
        <f t="shared" si="515"/>
        <v/>
      </c>
      <c r="AS1534" s="106" t="str">
        <f t="shared" si="516"/>
        <v/>
      </c>
      <c r="AT1534" s="106" t="str">
        <f t="shared" si="517"/>
        <v/>
      </c>
      <c r="AU1534" s="106" t="str">
        <f t="shared" si="518"/>
        <v/>
      </c>
      <c r="AV1534" s="106" t="str">
        <f t="shared" si="519"/>
        <v/>
      </c>
    </row>
    <row r="1535" spans="4:48">
      <c r="D1535" s="159">
        <v>1528</v>
      </c>
      <c r="F1535" s="159" t="str">
        <f t="shared" si="525"/>
        <v/>
      </c>
      <c r="G1535" s="159" t="str">
        <f t="shared" si="525"/>
        <v/>
      </c>
      <c r="H1535" s="159" t="str">
        <f t="shared" si="525"/>
        <v/>
      </c>
      <c r="I1535" s="159" t="str">
        <f t="shared" si="525"/>
        <v/>
      </c>
      <c r="J1535" s="159" t="str">
        <f t="shared" si="525"/>
        <v/>
      </c>
      <c r="K1535" s="292"/>
      <c r="L1535" s="292"/>
      <c r="AC1535" s="300" t="str">
        <f t="shared" si="508"/>
        <v/>
      </c>
      <c r="AD1535" s="300" t="str">
        <f t="shared" si="507"/>
        <v/>
      </c>
      <c r="AE1535" s="300" t="str">
        <f t="shared" si="505"/>
        <v/>
      </c>
      <c r="AF1535" s="300" t="str">
        <f t="shared" si="506"/>
        <v/>
      </c>
      <c r="AI1535" s="63" t="str">
        <f t="shared" si="509"/>
        <v/>
      </c>
      <c r="AJ1535" s="106" t="str">
        <f t="shared" si="510"/>
        <v/>
      </c>
      <c r="AK1535" s="106" t="str">
        <f t="shared" si="511"/>
        <v/>
      </c>
      <c r="AL1535" s="106" t="str">
        <f t="shared" si="512"/>
        <v/>
      </c>
      <c r="AM1535" s="106" t="str">
        <f t="shared" si="513"/>
        <v/>
      </c>
      <c r="AN1535" s="106" t="str">
        <f t="shared" si="514"/>
        <v/>
      </c>
      <c r="AR1535" s="106" t="str">
        <f t="shared" si="515"/>
        <v/>
      </c>
      <c r="AS1535" s="106" t="str">
        <f t="shared" si="516"/>
        <v/>
      </c>
      <c r="AT1535" s="106" t="str">
        <f t="shared" si="517"/>
        <v/>
      </c>
      <c r="AU1535" s="106" t="str">
        <f t="shared" si="518"/>
        <v/>
      </c>
      <c r="AV1535" s="106" t="str">
        <f t="shared" si="519"/>
        <v/>
      </c>
    </row>
    <row r="1536" spans="4:48">
      <c r="D1536" s="159">
        <v>1529</v>
      </c>
      <c r="F1536" s="159" t="str">
        <f t="shared" si="525"/>
        <v/>
      </c>
      <c r="G1536" s="159" t="str">
        <f t="shared" si="525"/>
        <v/>
      </c>
      <c r="H1536" s="159" t="str">
        <f t="shared" si="525"/>
        <v/>
      </c>
      <c r="I1536" s="159" t="str">
        <f t="shared" si="525"/>
        <v/>
      </c>
      <c r="J1536" s="159" t="str">
        <f t="shared" si="525"/>
        <v/>
      </c>
      <c r="K1536" s="292"/>
      <c r="L1536" s="292"/>
      <c r="AC1536" s="300" t="str">
        <f t="shared" si="508"/>
        <v/>
      </c>
      <c r="AD1536" s="300" t="str">
        <f t="shared" si="507"/>
        <v/>
      </c>
      <c r="AE1536" s="300" t="str">
        <f t="shared" si="505"/>
        <v/>
      </c>
      <c r="AF1536" s="300" t="str">
        <f t="shared" si="506"/>
        <v/>
      </c>
      <c r="AI1536" s="63" t="str">
        <f t="shared" si="509"/>
        <v/>
      </c>
      <c r="AJ1536" s="106" t="str">
        <f t="shared" si="510"/>
        <v/>
      </c>
      <c r="AK1536" s="106" t="str">
        <f t="shared" si="511"/>
        <v/>
      </c>
      <c r="AL1536" s="106" t="str">
        <f t="shared" si="512"/>
        <v/>
      </c>
      <c r="AM1536" s="106" t="str">
        <f t="shared" si="513"/>
        <v/>
      </c>
      <c r="AN1536" s="106" t="str">
        <f t="shared" si="514"/>
        <v/>
      </c>
      <c r="AR1536" s="106" t="str">
        <f t="shared" si="515"/>
        <v/>
      </c>
      <c r="AS1536" s="106" t="str">
        <f t="shared" si="516"/>
        <v/>
      </c>
      <c r="AT1536" s="106" t="str">
        <f t="shared" si="517"/>
        <v/>
      </c>
      <c r="AU1536" s="106" t="str">
        <f t="shared" si="518"/>
        <v/>
      </c>
      <c r="AV1536" s="106" t="str">
        <f t="shared" si="519"/>
        <v/>
      </c>
    </row>
    <row r="1537" spans="4:48">
      <c r="D1537" s="159">
        <v>1530</v>
      </c>
      <c r="F1537" s="159" t="str">
        <f t="shared" si="525"/>
        <v/>
      </c>
      <c r="G1537" s="159" t="str">
        <f t="shared" si="525"/>
        <v/>
      </c>
      <c r="H1537" s="159" t="str">
        <f t="shared" si="525"/>
        <v/>
      </c>
      <c r="I1537" s="159" t="str">
        <f t="shared" si="525"/>
        <v/>
      </c>
      <c r="J1537" s="159" t="str">
        <f t="shared" si="525"/>
        <v/>
      </c>
      <c r="K1537" s="292"/>
      <c r="L1537" s="292"/>
      <c r="AC1537" s="300" t="str">
        <f t="shared" si="508"/>
        <v/>
      </c>
      <c r="AD1537" s="300" t="str">
        <f t="shared" si="507"/>
        <v/>
      </c>
      <c r="AE1537" s="300" t="str">
        <f t="shared" si="505"/>
        <v/>
      </c>
      <c r="AF1537" s="300" t="str">
        <f t="shared" si="506"/>
        <v/>
      </c>
      <c r="AI1537" s="63" t="str">
        <f t="shared" si="509"/>
        <v/>
      </c>
      <c r="AJ1537" s="106" t="str">
        <f t="shared" si="510"/>
        <v/>
      </c>
      <c r="AK1537" s="106" t="str">
        <f t="shared" si="511"/>
        <v/>
      </c>
      <c r="AL1537" s="106" t="str">
        <f t="shared" si="512"/>
        <v/>
      </c>
      <c r="AM1537" s="106" t="str">
        <f t="shared" si="513"/>
        <v/>
      </c>
      <c r="AN1537" s="106" t="str">
        <f t="shared" si="514"/>
        <v/>
      </c>
      <c r="AR1537" s="106" t="str">
        <f t="shared" si="515"/>
        <v/>
      </c>
      <c r="AS1537" s="106" t="str">
        <f t="shared" si="516"/>
        <v/>
      </c>
      <c r="AT1537" s="106" t="str">
        <f t="shared" si="517"/>
        <v/>
      </c>
      <c r="AU1537" s="106" t="str">
        <f t="shared" si="518"/>
        <v/>
      </c>
      <c r="AV1537" s="106" t="str">
        <f t="shared" si="519"/>
        <v/>
      </c>
    </row>
    <row r="1538" spans="4:48">
      <c r="D1538" s="159">
        <v>1531</v>
      </c>
      <c r="F1538" s="159" t="str">
        <f t="shared" ref="F1538:J1547" si="526">IF($C$5=0,IF($D1538&gt;$A$5,"",INDIRECT(CONCATENATE("B",RANDBETWEEN(11,$D$5)))),IF($D1538&gt;$A$5,"",$C$3*INDIRECT(CONCATENATE("B",RANDBETWEEN(11,$D$5)))))</f>
        <v/>
      </c>
      <c r="G1538" s="159" t="str">
        <f t="shared" si="526"/>
        <v/>
      </c>
      <c r="H1538" s="159" t="str">
        <f t="shared" si="526"/>
        <v/>
      </c>
      <c r="I1538" s="159" t="str">
        <f t="shared" si="526"/>
        <v/>
      </c>
      <c r="J1538" s="159" t="str">
        <f t="shared" si="526"/>
        <v/>
      </c>
      <c r="K1538" s="292"/>
      <c r="L1538" s="292"/>
      <c r="AC1538" s="300" t="str">
        <f t="shared" si="508"/>
        <v/>
      </c>
      <c r="AD1538" s="300" t="str">
        <f t="shared" si="507"/>
        <v/>
      </c>
      <c r="AE1538" s="300" t="str">
        <f t="shared" ref="AE1538:AE1601" si="527">IF(AC1538="","",NORMDIST(AD1538,$AB$3,$Z$3,FALSE))</f>
        <v/>
      </c>
      <c r="AF1538" s="300" t="str">
        <f t="shared" ref="AF1538:AF1601" si="528">IF(AC1538="","",NORMDIST(AD1538,$AB$3,$Z$3,TRUE))</f>
        <v/>
      </c>
      <c r="AI1538" s="63" t="str">
        <f t="shared" si="509"/>
        <v/>
      </c>
      <c r="AJ1538" s="106" t="str">
        <f t="shared" si="510"/>
        <v/>
      </c>
      <c r="AK1538" s="106" t="str">
        <f t="shared" si="511"/>
        <v/>
      </c>
      <c r="AL1538" s="106" t="str">
        <f t="shared" si="512"/>
        <v/>
      </c>
      <c r="AM1538" s="106" t="str">
        <f t="shared" si="513"/>
        <v/>
      </c>
      <c r="AN1538" s="106" t="str">
        <f t="shared" si="514"/>
        <v/>
      </c>
      <c r="AR1538" s="106" t="str">
        <f t="shared" si="515"/>
        <v/>
      </c>
      <c r="AS1538" s="106" t="str">
        <f t="shared" si="516"/>
        <v/>
      </c>
      <c r="AT1538" s="106" t="str">
        <f t="shared" si="517"/>
        <v/>
      </c>
      <c r="AU1538" s="106" t="str">
        <f t="shared" si="518"/>
        <v/>
      </c>
      <c r="AV1538" s="106" t="str">
        <f t="shared" si="519"/>
        <v/>
      </c>
    </row>
    <row r="1539" spans="4:48">
      <c r="D1539" s="159">
        <v>1532</v>
      </c>
      <c r="F1539" s="159" t="str">
        <f t="shared" si="526"/>
        <v/>
      </c>
      <c r="G1539" s="159" t="str">
        <f t="shared" si="526"/>
        <v/>
      </c>
      <c r="H1539" s="159" t="str">
        <f t="shared" si="526"/>
        <v/>
      </c>
      <c r="I1539" s="159" t="str">
        <f t="shared" si="526"/>
        <v/>
      </c>
      <c r="J1539" s="159" t="str">
        <f t="shared" si="526"/>
        <v/>
      </c>
      <c r="K1539" s="292"/>
      <c r="L1539" s="292"/>
      <c r="AC1539" s="300" t="str">
        <f t="shared" si="508"/>
        <v/>
      </c>
      <c r="AD1539" s="300" t="str">
        <f t="shared" ref="AD1539:AD1602" si="529">IF($C$5=0,IF(AC1539="","",LARGE($B$11:$B$2010,$AC1539)),IF(AC1539="","",LARGE($B$11:$B$2010,$AC1539)*$C$3))</f>
        <v/>
      </c>
      <c r="AE1539" s="300" t="str">
        <f t="shared" si="527"/>
        <v/>
      </c>
      <c r="AF1539" s="300" t="str">
        <f t="shared" si="528"/>
        <v/>
      </c>
      <c r="AI1539" s="63" t="str">
        <f t="shared" si="509"/>
        <v/>
      </c>
      <c r="AJ1539" s="106" t="str">
        <f t="shared" si="510"/>
        <v/>
      </c>
      <c r="AK1539" s="106" t="str">
        <f t="shared" si="511"/>
        <v/>
      </c>
      <c r="AL1539" s="106" t="str">
        <f t="shared" si="512"/>
        <v/>
      </c>
      <c r="AM1539" s="106" t="str">
        <f t="shared" si="513"/>
        <v/>
      </c>
      <c r="AN1539" s="106" t="str">
        <f t="shared" si="514"/>
        <v/>
      </c>
      <c r="AR1539" s="106" t="str">
        <f t="shared" si="515"/>
        <v/>
      </c>
      <c r="AS1539" s="106" t="str">
        <f t="shared" si="516"/>
        <v/>
      </c>
      <c r="AT1539" s="106" t="str">
        <f t="shared" si="517"/>
        <v/>
      </c>
      <c r="AU1539" s="106" t="str">
        <f t="shared" si="518"/>
        <v/>
      </c>
      <c r="AV1539" s="106" t="str">
        <f t="shared" si="519"/>
        <v/>
      </c>
    </row>
    <row r="1540" spans="4:48">
      <c r="D1540" s="159">
        <v>1533</v>
      </c>
      <c r="F1540" s="159" t="str">
        <f t="shared" si="526"/>
        <v/>
      </c>
      <c r="G1540" s="159" t="str">
        <f t="shared" si="526"/>
        <v/>
      </c>
      <c r="H1540" s="159" t="str">
        <f t="shared" si="526"/>
        <v/>
      </c>
      <c r="I1540" s="159" t="str">
        <f t="shared" si="526"/>
        <v/>
      </c>
      <c r="J1540" s="159" t="str">
        <f t="shared" si="526"/>
        <v/>
      </c>
      <c r="K1540" s="292"/>
      <c r="L1540" s="292"/>
      <c r="AC1540" s="300" t="str">
        <f t="shared" ref="AC1540:AC1603" si="530">IF(ISNUMBER(AC1539),IF(AC1539&gt;1,AC1539-1,""),"")</f>
        <v/>
      </c>
      <c r="AD1540" s="300" t="str">
        <f t="shared" si="529"/>
        <v/>
      </c>
      <c r="AE1540" s="300" t="str">
        <f t="shared" si="527"/>
        <v/>
      </c>
      <c r="AF1540" s="300" t="str">
        <f t="shared" si="528"/>
        <v/>
      </c>
      <c r="AI1540" s="63" t="str">
        <f t="shared" ref="AI1540:AI1603" si="531">IF(ISNUMBER(AJ1540),AI1539+1,"")</f>
        <v/>
      </c>
      <c r="AJ1540" s="106" t="str">
        <f t="shared" ref="AJ1540:AJ1603" si="532">IF($C$5=1,AJ1539,IF(ISNUMBER(F1545),(F1545+1)*AJ1539,""))</f>
        <v/>
      </c>
      <c r="AK1540" s="106" t="str">
        <f t="shared" ref="AK1540:AK1603" si="533">IF($C$5=1,AK1539,IF(ISNUMBER(G1545),(G1545+1)*AK1539,""))</f>
        <v/>
      </c>
      <c r="AL1540" s="106" t="str">
        <f t="shared" ref="AL1540:AL1603" si="534">IF($C$5=1,AL1539,IF(ISNUMBER(H1545),(H1545+1)*AL1539,""))</f>
        <v/>
      </c>
      <c r="AM1540" s="106" t="str">
        <f t="shared" ref="AM1540:AM1603" si="535">IF($C$5=1,AM1539,IF(ISNUMBER(I1545),(I1545+1)*AM1539,""))</f>
        <v/>
      </c>
      <c r="AN1540" s="106" t="str">
        <f t="shared" ref="AN1540:AN1603" si="536">IF($C$5=1,AN1539,IF(ISNUMBER(J1545),(J1545+1)*AN1539,""))</f>
        <v/>
      </c>
      <c r="AR1540" s="106" t="str">
        <f t="shared" ref="AR1540:AR1603" si="537">IF(ISNUMBER(F1545),(F1545+AR1539),"")</f>
        <v/>
      </c>
      <c r="AS1540" s="106" t="str">
        <f t="shared" ref="AS1540:AS1603" si="538">IF(ISNUMBER(G1545),(G1545+AS1539),"")</f>
        <v/>
      </c>
      <c r="AT1540" s="106" t="str">
        <f t="shared" ref="AT1540:AT1603" si="539">IF(ISNUMBER(H1545),(H1545+AT1539),"")</f>
        <v/>
      </c>
      <c r="AU1540" s="106" t="str">
        <f t="shared" ref="AU1540:AU1603" si="540">IF(ISNUMBER(I1545),(I1545+AU1539),"")</f>
        <v/>
      </c>
      <c r="AV1540" s="106" t="str">
        <f t="shared" ref="AV1540:AV1603" si="541">IF(ISNUMBER(J1545),(J1545+AV1539),"")</f>
        <v/>
      </c>
    </row>
    <row r="1541" spans="4:48">
      <c r="D1541" s="159">
        <v>1534</v>
      </c>
      <c r="F1541" s="159" t="str">
        <f t="shared" si="526"/>
        <v/>
      </c>
      <c r="G1541" s="159" t="str">
        <f t="shared" si="526"/>
        <v/>
      </c>
      <c r="H1541" s="159" t="str">
        <f t="shared" si="526"/>
        <v/>
      </c>
      <c r="I1541" s="159" t="str">
        <f t="shared" si="526"/>
        <v/>
      </c>
      <c r="J1541" s="159" t="str">
        <f t="shared" si="526"/>
        <v/>
      </c>
      <c r="K1541" s="292"/>
      <c r="L1541" s="292"/>
      <c r="AC1541" s="300" t="str">
        <f t="shared" si="530"/>
        <v/>
      </c>
      <c r="AD1541" s="300" t="str">
        <f t="shared" si="529"/>
        <v/>
      </c>
      <c r="AE1541" s="300" t="str">
        <f t="shared" si="527"/>
        <v/>
      </c>
      <c r="AF1541" s="300" t="str">
        <f t="shared" si="528"/>
        <v/>
      </c>
      <c r="AI1541" s="63" t="str">
        <f t="shared" si="531"/>
        <v/>
      </c>
      <c r="AJ1541" s="106" t="str">
        <f t="shared" si="532"/>
        <v/>
      </c>
      <c r="AK1541" s="106" t="str">
        <f t="shared" si="533"/>
        <v/>
      </c>
      <c r="AL1541" s="106" t="str">
        <f t="shared" si="534"/>
        <v/>
      </c>
      <c r="AM1541" s="106" t="str">
        <f t="shared" si="535"/>
        <v/>
      </c>
      <c r="AN1541" s="106" t="str">
        <f t="shared" si="536"/>
        <v/>
      </c>
      <c r="AR1541" s="106" t="str">
        <f t="shared" si="537"/>
        <v/>
      </c>
      <c r="AS1541" s="106" t="str">
        <f t="shared" si="538"/>
        <v/>
      </c>
      <c r="AT1541" s="106" t="str">
        <f t="shared" si="539"/>
        <v/>
      </c>
      <c r="AU1541" s="106" t="str">
        <f t="shared" si="540"/>
        <v/>
      </c>
      <c r="AV1541" s="106" t="str">
        <f t="shared" si="541"/>
        <v/>
      </c>
    </row>
    <row r="1542" spans="4:48">
      <c r="D1542" s="159">
        <v>1535</v>
      </c>
      <c r="F1542" s="159" t="str">
        <f t="shared" si="526"/>
        <v/>
      </c>
      <c r="G1542" s="159" t="str">
        <f t="shared" si="526"/>
        <v/>
      </c>
      <c r="H1542" s="159" t="str">
        <f t="shared" si="526"/>
        <v/>
      </c>
      <c r="I1542" s="159" t="str">
        <f t="shared" si="526"/>
        <v/>
      </c>
      <c r="J1542" s="159" t="str">
        <f t="shared" si="526"/>
        <v/>
      </c>
      <c r="K1542" s="292"/>
      <c r="L1542" s="292"/>
      <c r="AC1542" s="300" t="str">
        <f t="shared" si="530"/>
        <v/>
      </c>
      <c r="AD1542" s="300" t="str">
        <f t="shared" si="529"/>
        <v/>
      </c>
      <c r="AE1542" s="300" t="str">
        <f t="shared" si="527"/>
        <v/>
      </c>
      <c r="AF1542" s="300" t="str">
        <f t="shared" si="528"/>
        <v/>
      </c>
      <c r="AI1542" s="63" t="str">
        <f t="shared" si="531"/>
        <v/>
      </c>
      <c r="AJ1542" s="106" t="str">
        <f t="shared" si="532"/>
        <v/>
      </c>
      <c r="AK1542" s="106" t="str">
        <f t="shared" si="533"/>
        <v/>
      </c>
      <c r="AL1542" s="106" t="str">
        <f t="shared" si="534"/>
        <v/>
      </c>
      <c r="AM1542" s="106" t="str">
        <f t="shared" si="535"/>
        <v/>
      </c>
      <c r="AN1542" s="106" t="str">
        <f t="shared" si="536"/>
        <v/>
      </c>
      <c r="AR1542" s="106" t="str">
        <f t="shared" si="537"/>
        <v/>
      </c>
      <c r="AS1542" s="106" t="str">
        <f t="shared" si="538"/>
        <v/>
      </c>
      <c r="AT1542" s="106" t="str">
        <f t="shared" si="539"/>
        <v/>
      </c>
      <c r="AU1542" s="106" t="str">
        <f t="shared" si="540"/>
        <v/>
      </c>
      <c r="AV1542" s="106" t="str">
        <f t="shared" si="541"/>
        <v/>
      </c>
    </row>
    <row r="1543" spans="4:48">
      <c r="D1543" s="159">
        <v>1536</v>
      </c>
      <c r="F1543" s="159" t="str">
        <f t="shared" si="526"/>
        <v/>
      </c>
      <c r="G1543" s="159" t="str">
        <f t="shared" si="526"/>
        <v/>
      </c>
      <c r="H1543" s="159" t="str">
        <f t="shared" si="526"/>
        <v/>
      </c>
      <c r="I1543" s="159" t="str">
        <f t="shared" si="526"/>
        <v/>
      </c>
      <c r="J1543" s="159" t="str">
        <f t="shared" si="526"/>
        <v/>
      </c>
      <c r="K1543" s="292"/>
      <c r="L1543" s="292"/>
      <c r="AC1543" s="300" t="str">
        <f t="shared" si="530"/>
        <v/>
      </c>
      <c r="AD1543" s="300" t="str">
        <f t="shared" si="529"/>
        <v/>
      </c>
      <c r="AE1543" s="300" t="str">
        <f t="shared" si="527"/>
        <v/>
      </c>
      <c r="AF1543" s="300" t="str">
        <f t="shared" si="528"/>
        <v/>
      </c>
      <c r="AI1543" s="63" t="str">
        <f t="shared" si="531"/>
        <v/>
      </c>
      <c r="AJ1543" s="106" t="str">
        <f t="shared" si="532"/>
        <v/>
      </c>
      <c r="AK1543" s="106" t="str">
        <f t="shared" si="533"/>
        <v/>
      </c>
      <c r="AL1543" s="106" t="str">
        <f t="shared" si="534"/>
        <v/>
      </c>
      <c r="AM1543" s="106" t="str">
        <f t="shared" si="535"/>
        <v/>
      </c>
      <c r="AN1543" s="106" t="str">
        <f t="shared" si="536"/>
        <v/>
      </c>
      <c r="AR1543" s="106" t="str">
        <f t="shared" si="537"/>
        <v/>
      </c>
      <c r="AS1543" s="106" t="str">
        <f t="shared" si="538"/>
        <v/>
      </c>
      <c r="AT1543" s="106" t="str">
        <f t="shared" si="539"/>
        <v/>
      </c>
      <c r="AU1543" s="106" t="str">
        <f t="shared" si="540"/>
        <v/>
      </c>
      <c r="AV1543" s="106" t="str">
        <f t="shared" si="541"/>
        <v/>
      </c>
    </row>
    <row r="1544" spans="4:48">
      <c r="D1544" s="159">
        <v>1537</v>
      </c>
      <c r="F1544" s="159" t="str">
        <f t="shared" si="526"/>
        <v/>
      </c>
      <c r="G1544" s="159" t="str">
        <f t="shared" si="526"/>
        <v/>
      </c>
      <c r="H1544" s="159" t="str">
        <f t="shared" si="526"/>
        <v/>
      </c>
      <c r="I1544" s="159" t="str">
        <f t="shared" si="526"/>
        <v/>
      </c>
      <c r="J1544" s="159" t="str">
        <f t="shared" si="526"/>
        <v/>
      </c>
      <c r="K1544" s="292"/>
      <c r="L1544" s="292"/>
      <c r="AC1544" s="300" t="str">
        <f t="shared" si="530"/>
        <v/>
      </c>
      <c r="AD1544" s="300" t="str">
        <f t="shared" si="529"/>
        <v/>
      </c>
      <c r="AE1544" s="300" t="str">
        <f t="shared" si="527"/>
        <v/>
      </c>
      <c r="AF1544" s="300" t="str">
        <f t="shared" si="528"/>
        <v/>
      </c>
      <c r="AI1544" s="63" t="str">
        <f t="shared" si="531"/>
        <v/>
      </c>
      <c r="AJ1544" s="106" t="str">
        <f t="shared" si="532"/>
        <v/>
      </c>
      <c r="AK1544" s="106" t="str">
        <f t="shared" si="533"/>
        <v/>
      </c>
      <c r="AL1544" s="106" t="str">
        <f t="shared" si="534"/>
        <v/>
      </c>
      <c r="AM1544" s="106" t="str">
        <f t="shared" si="535"/>
        <v/>
      </c>
      <c r="AN1544" s="106" t="str">
        <f t="shared" si="536"/>
        <v/>
      </c>
      <c r="AR1544" s="106" t="str">
        <f t="shared" si="537"/>
        <v/>
      </c>
      <c r="AS1544" s="106" t="str">
        <f t="shared" si="538"/>
        <v/>
      </c>
      <c r="AT1544" s="106" t="str">
        <f t="shared" si="539"/>
        <v/>
      </c>
      <c r="AU1544" s="106" t="str">
        <f t="shared" si="540"/>
        <v/>
      </c>
      <c r="AV1544" s="106" t="str">
        <f t="shared" si="541"/>
        <v/>
      </c>
    </row>
    <row r="1545" spans="4:48">
      <c r="D1545" s="159">
        <v>1538</v>
      </c>
      <c r="F1545" s="159" t="str">
        <f t="shared" si="526"/>
        <v/>
      </c>
      <c r="G1545" s="159" t="str">
        <f t="shared" si="526"/>
        <v/>
      </c>
      <c r="H1545" s="159" t="str">
        <f t="shared" si="526"/>
        <v/>
      </c>
      <c r="I1545" s="159" t="str">
        <f t="shared" si="526"/>
        <v/>
      </c>
      <c r="J1545" s="159" t="str">
        <f t="shared" si="526"/>
        <v/>
      </c>
      <c r="K1545" s="292"/>
      <c r="L1545" s="292"/>
      <c r="AC1545" s="300" t="str">
        <f t="shared" si="530"/>
        <v/>
      </c>
      <c r="AD1545" s="300" t="str">
        <f t="shared" si="529"/>
        <v/>
      </c>
      <c r="AE1545" s="300" t="str">
        <f t="shared" si="527"/>
        <v/>
      </c>
      <c r="AF1545" s="300" t="str">
        <f t="shared" si="528"/>
        <v/>
      </c>
      <c r="AI1545" s="63" t="str">
        <f t="shared" si="531"/>
        <v/>
      </c>
      <c r="AJ1545" s="106" t="str">
        <f t="shared" si="532"/>
        <v/>
      </c>
      <c r="AK1545" s="106" t="str">
        <f t="shared" si="533"/>
        <v/>
      </c>
      <c r="AL1545" s="106" t="str">
        <f t="shared" si="534"/>
        <v/>
      </c>
      <c r="AM1545" s="106" t="str">
        <f t="shared" si="535"/>
        <v/>
      </c>
      <c r="AN1545" s="106" t="str">
        <f t="shared" si="536"/>
        <v/>
      </c>
      <c r="AR1545" s="106" t="str">
        <f t="shared" si="537"/>
        <v/>
      </c>
      <c r="AS1545" s="106" t="str">
        <f t="shared" si="538"/>
        <v/>
      </c>
      <c r="AT1545" s="106" t="str">
        <f t="shared" si="539"/>
        <v/>
      </c>
      <c r="AU1545" s="106" t="str">
        <f t="shared" si="540"/>
        <v/>
      </c>
      <c r="AV1545" s="106" t="str">
        <f t="shared" si="541"/>
        <v/>
      </c>
    </row>
    <row r="1546" spans="4:48">
      <c r="D1546" s="159">
        <v>1539</v>
      </c>
      <c r="F1546" s="159" t="str">
        <f t="shared" si="526"/>
        <v/>
      </c>
      <c r="G1546" s="159" t="str">
        <f t="shared" si="526"/>
        <v/>
      </c>
      <c r="H1546" s="159" t="str">
        <f t="shared" si="526"/>
        <v/>
      </c>
      <c r="I1546" s="159" t="str">
        <f t="shared" si="526"/>
        <v/>
      </c>
      <c r="J1546" s="159" t="str">
        <f t="shared" si="526"/>
        <v/>
      </c>
      <c r="K1546" s="292"/>
      <c r="L1546" s="292"/>
      <c r="AC1546" s="300" t="str">
        <f t="shared" si="530"/>
        <v/>
      </c>
      <c r="AD1546" s="300" t="str">
        <f t="shared" si="529"/>
        <v/>
      </c>
      <c r="AE1546" s="300" t="str">
        <f t="shared" si="527"/>
        <v/>
      </c>
      <c r="AF1546" s="300" t="str">
        <f t="shared" si="528"/>
        <v/>
      </c>
      <c r="AI1546" s="63" t="str">
        <f t="shared" si="531"/>
        <v/>
      </c>
      <c r="AJ1546" s="106" t="str">
        <f t="shared" si="532"/>
        <v/>
      </c>
      <c r="AK1546" s="106" t="str">
        <f t="shared" si="533"/>
        <v/>
      </c>
      <c r="AL1546" s="106" t="str">
        <f t="shared" si="534"/>
        <v/>
      </c>
      <c r="AM1546" s="106" t="str">
        <f t="shared" si="535"/>
        <v/>
      </c>
      <c r="AN1546" s="106" t="str">
        <f t="shared" si="536"/>
        <v/>
      </c>
      <c r="AR1546" s="106" t="str">
        <f t="shared" si="537"/>
        <v/>
      </c>
      <c r="AS1546" s="106" t="str">
        <f t="shared" si="538"/>
        <v/>
      </c>
      <c r="AT1546" s="106" t="str">
        <f t="shared" si="539"/>
        <v/>
      </c>
      <c r="AU1546" s="106" t="str">
        <f t="shared" si="540"/>
        <v/>
      </c>
      <c r="AV1546" s="106" t="str">
        <f t="shared" si="541"/>
        <v/>
      </c>
    </row>
    <row r="1547" spans="4:48">
      <c r="D1547" s="159">
        <v>1540</v>
      </c>
      <c r="F1547" s="159" t="str">
        <f t="shared" si="526"/>
        <v/>
      </c>
      <c r="G1547" s="159" t="str">
        <f t="shared" si="526"/>
        <v/>
      </c>
      <c r="H1547" s="159" t="str">
        <f t="shared" si="526"/>
        <v/>
      </c>
      <c r="I1547" s="159" t="str">
        <f t="shared" si="526"/>
        <v/>
      </c>
      <c r="J1547" s="159" t="str">
        <f t="shared" si="526"/>
        <v/>
      </c>
      <c r="K1547" s="292"/>
      <c r="L1547" s="292"/>
      <c r="AC1547" s="300" t="str">
        <f t="shared" si="530"/>
        <v/>
      </c>
      <c r="AD1547" s="300" t="str">
        <f t="shared" si="529"/>
        <v/>
      </c>
      <c r="AE1547" s="300" t="str">
        <f t="shared" si="527"/>
        <v/>
      </c>
      <c r="AF1547" s="300" t="str">
        <f t="shared" si="528"/>
        <v/>
      </c>
      <c r="AI1547" s="63" t="str">
        <f t="shared" si="531"/>
        <v/>
      </c>
      <c r="AJ1547" s="106" t="str">
        <f t="shared" si="532"/>
        <v/>
      </c>
      <c r="AK1547" s="106" t="str">
        <f t="shared" si="533"/>
        <v/>
      </c>
      <c r="AL1547" s="106" t="str">
        <f t="shared" si="534"/>
        <v/>
      </c>
      <c r="AM1547" s="106" t="str">
        <f t="shared" si="535"/>
        <v/>
      </c>
      <c r="AN1547" s="106" t="str">
        <f t="shared" si="536"/>
        <v/>
      </c>
      <c r="AR1547" s="106" t="str">
        <f t="shared" si="537"/>
        <v/>
      </c>
      <c r="AS1547" s="106" t="str">
        <f t="shared" si="538"/>
        <v/>
      </c>
      <c r="AT1547" s="106" t="str">
        <f t="shared" si="539"/>
        <v/>
      </c>
      <c r="AU1547" s="106" t="str">
        <f t="shared" si="540"/>
        <v/>
      </c>
      <c r="AV1547" s="106" t="str">
        <f t="shared" si="541"/>
        <v/>
      </c>
    </row>
    <row r="1548" spans="4:48">
      <c r="D1548" s="159">
        <v>1541</v>
      </c>
      <c r="F1548" s="159" t="str">
        <f t="shared" ref="F1548:J1557" si="542">IF($C$5=0,IF($D1548&gt;$A$5,"",INDIRECT(CONCATENATE("B",RANDBETWEEN(11,$D$5)))),IF($D1548&gt;$A$5,"",$C$3*INDIRECT(CONCATENATE("B",RANDBETWEEN(11,$D$5)))))</f>
        <v/>
      </c>
      <c r="G1548" s="159" t="str">
        <f t="shared" si="542"/>
        <v/>
      </c>
      <c r="H1548" s="159" t="str">
        <f t="shared" si="542"/>
        <v/>
      </c>
      <c r="I1548" s="159" t="str">
        <f t="shared" si="542"/>
        <v/>
      </c>
      <c r="J1548" s="159" t="str">
        <f t="shared" si="542"/>
        <v/>
      </c>
      <c r="K1548" s="292"/>
      <c r="L1548" s="292"/>
      <c r="AC1548" s="300" t="str">
        <f t="shared" si="530"/>
        <v/>
      </c>
      <c r="AD1548" s="300" t="str">
        <f t="shared" si="529"/>
        <v/>
      </c>
      <c r="AE1548" s="300" t="str">
        <f t="shared" si="527"/>
        <v/>
      </c>
      <c r="AF1548" s="300" t="str">
        <f t="shared" si="528"/>
        <v/>
      </c>
      <c r="AI1548" s="63" t="str">
        <f t="shared" si="531"/>
        <v/>
      </c>
      <c r="AJ1548" s="106" t="str">
        <f t="shared" si="532"/>
        <v/>
      </c>
      <c r="AK1548" s="106" t="str">
        <f t="shared" si="533"/>
        <v/>
      </c>
      <c r="AL1548" s="106" t="str">
        <f t="shared" si="534"/>
        <v/>
      </c>
      <c r="AM1548" s="106" t="str">
        <f t="shared" si="535"/>
        <v/>
      </c>
      <c r="AN1548" s="106" t="str">
        <f t="shared" si="536"/>
        <v/>
      </c>
      <c r="AR1548" s="106" t="str">
        <f t="shared" si="537"/>
        <v/>
      </c>
      <c r="AS1548" s="106" t="str">
        <f t="shared" si="538"/>
        <v/>
      </c>
      <c r="AT1548" s="106" t="str">
        <f t="shared" si="539"/>
        <v/>
      </c>
      <c r="AU1548" s="106" t="str">
        <f t="shared" si="540"/>
        <v/>
      </c>
      <c r="AV1548" s="106" t="str">
        <f t="shared" si="541"/>
        <v/>
      </c>
    </row>
    <row r="1549" spans="4:48">
      <c r="D1549" s="159">
        <v>1542</v>
      </c>
      <c r="F1549" s="159" t="str">
        <f t="shared" si="542"/>
        <v/>
      </c>
      <c r="G1549" s="159" t="str">
        <f t="shared" si="542"/>
        <v/>
      </c>
      <c r="H1549" s="159" t="str">
        <f t="shared" si="542"/>
        <v/>
      </c>
      <c r="I1549" s="159" t="str">
        <f t="shared" si="542"/>
        <v/>
      </c>
      <c r="J1549" s="159" t="str">
        <f t="shared" si="542"/>
        <v/>
      </c>
      <c r="K1549" s="292"/>
      <c r="L1549" s="292"/>
      <c r="AC1549" s="300" t="str">
        <f t="shared" si="530"/>
        <v/>
      </c>
      <c r="AD1549" s="300" t="str">
        <f t="shared" si="529"/>
        <v/>
      </c>
      <c r="AE1549" s="300" t="str">
        <f t="shared" si="527"/>
        <v/>
      </c>
      <c r="AF1549" s="300" t="str">
        <f t="shared" si="528"/>
        <v/>
      </c>
      <c r="AI1549" s="63" t="str">
        <f t="shared" si="531"/>
        <v/>
      </c>
      <c r="AJ1549" s="106" t="str">
        <f t="shared" si="532"/>
        <v/>
      </c>
      <c r="AK1549" s="106" t="str">
        <f t="shared" si="533"/>
        <v/>
      </c>
      <c r="AL1549" s="106" t="str">
        <f t="shared" si="534"/>
        <v/>
      </c>
      <c r="AM1549" s="106" t="str">
        <f t="shared" si="535"/>
        <v/>
      </c>
      <c r="AN1549" s="106" t="str">
        <f t="shared" si="536"/>
        <v/>
      </c>
      <c r="AR1549" s="106" t="str">
        <f t="shared" si="537"/>
        <v/>
      </c>
      <c r="AS1549" s="106" t="str">
        <f t="shared" si="538"/>
        <v/>
      </c>
      <c r="AT1549" s="106" t="str">
        <f t="shared" si="539"/>
        <v/>
      </c>
      <c r="AU1549" s="106" t="str">
        <f t="shared" si="540"/>
        <v/>
      </c>
      <c r="AV1549" s="106" t="str">
        <f t="shared" si="541"/>
        <v/>
      </c>
    </row>
    <row r="1550" spans="4:48">
      <c r="D1550" s="159">
        <v>1543</v>
      </c>
      <c r="F1550" s="159" t="str">
        <f t="shared" si="542"/>
        <v/>
      </c>
      <c r="G1550" s="159" t="str">
        <f t="shared" si="542"/>
        <v/>
      </c>
      <c r="H1550" s="159" t="str">
        <f t="shared" si="542"/>
        <v/>
      </c>
      <c r="I1550" s="159" t="str">
        <f t="shared" si="542"/>
        <v/>
      </c>
      <c r="J1550" s="159" t="str">
        <f t="shared" si="542"/>
        <v/>
      </c>
      <c r="K1550" s="292"/>
      <c r="L1550" s="292"/>
      <c r="AC1550" s="300" t="str">
        <f t="shared" si="530"/>
        <v/>
      </c>
      <c r="AD1550" s="300" t="str">
        <f t="shared" si="529"/>
        <v/>
      </c>
      <c r="AE1550" s="300" t="str">
        <f t="shared" si="527"/>
        <v/>
      </c>
      <c r="AF1550" s="300" t="str">
        <f t="shared" si="528"/>
        <v/>
      </c>
      <c r="AI1550" s="63" t="str">
        <f t="shared" si="531"/>
        <v/>
      </c>
      <c r="AJ1550" s="106" t="str">
        <f t="shared" si="532"/>
        <v/>
      </c>
      <c r="AK1550" s="106" t="str">
        <f t="shared" si="533"/>
        <v/>
      </c>
      <c r="AL1550" s="106" t="str">
        <f t="shared" si="534"/>
        <v/>
      </c>
      <c r="AM1550" s="106" t="str">
        <f t="shared" si="535"/>
        <v/>
      </c>
      <c r="AN1550" s="106" t="str">
        <f t="shared" si="536"/>
        <v/>
      </c>
      <c r="AR1550" s="106" t="str">
        <f t="shared" si="537"/>
        <v/>
      </c>
      <c r="AS1550" s="106" t="str">
        <f t="shared" si="538"/>
        <v/>
      </c>
      <c r="AT1550" s="106" t="str">
        <f t="shared" si="539"/>
        <v/>
      </c>
      <c r="AU1550" s="106" t="str">
        <f t="shared" si="540"/>
        <v/>
      </c>
      <c r="AV1550" s="106" t="str">
        <f t="shared" si="541"/>
        <v/>
      </c>
    </row>
    <row r="1551" spans="4:48">
      <c r="D1551" s="159">
        <v>1544</v>
      </c>
      <c r="F1551" s="159" t="str">
        <f t="shared" si="542"/>
        <v/>
      </c>
      <c r="G1551" s="159" t="str">
        <f t="shared" si="542"/>
        <v/>
      </c>
      <c r="H1551" s="159" t="str">
        <f t="shared" si="542"/>
        <v/>
      </c>
      <c r="I1551" s="159" t="str">
        <f t="shared" si="542"/>
        <v/>
      </c>
      <c r="J1551" s="159" t="str">
        <f t="shared" si="542"/>
        <v/>
      </c>
      <c r="K1551" s="292"/>
      <c r="L1551" s="292"/>
      <c r="AC1551" s="300" t="str">
        <f t="shared" si="530"/>
        <v/>
      </c>
      <c r="AD1551" s="300" t="str">
        <f t="shared" si="529"/>
        <v/>
      </c>
      <c r="AE1551" s="300" t="str">
        <f t="shared" si="527"/>
        <v/>
      </c>
      <c r="AF1551" s="300" t="str">
        <f t="shared" si="528"/>
        <v/>
      </c>
      <c r="AI1551" s="63" t="str">
        <f t="shared" si="531"/>
        <v/>
      </c>
      <c r="AJ1551" s="106" t="str">
        <f t="shared" si="532"/>
        <v/>
      </c>
      <c r="AK1551" s="106" t="str">
        <f t="shared" si="533"/>
        <v/>
      </c>
      <c r="AL1551" s="106" t="str">
        <f t="shared" si="534"/>
        <v/>
      </c>
      <c r="AM1551" s="106" t="str">
        <f t="shared" si="535"/>
        <v/>
      </c>
      <c r="AN1551" s="106" t="str">
        <f t="shared" si="536"/>
        <v/>
      </c>
      <c r="AR1551" s="106" t="str">
        <f t="shared" si="537"/>
        <v/>
      </c>
      <c r="AS1551" s="106" t="str">
        <f t="shared" si="538"/>
        <v/>
      </c>
      <c r="AT1551" s="106" t="str">
        <f t="shared" si="539"/>
        <v/>
      </c>
      <c r="AU1551" s="106" t="str">
        <f t="shared" si="540"/>
        <v/>
      </c>
      <c r="AV1551" s="106" t="str">
        <f t="shared" si="541"/>
        <v/>
      </c>
    </row>
    <row r="1552" spans="4:48">
      <c r="D1552" s="159">
        <v>1545</v>
      </c>
      <c r="F1552" s="159" t="str">
        <f t="shared" si="542"/>
        <v/>
      </c>
      <c r="G1552" s="159" t="str">
        <f t="shared" si="542"/>
        <v/>
      </c>
      <c r="H1552" s="159" t="str">
        <f t="shared" si="542"/>
        <v/>
      </c>
      <c r="I1552" s="159" t="str">
        <f t="shared" si="542"/>
        <v/>
      </c>
      <c r="J1552" s="159" t="str">
        <f t="shared" si="542"/>
        <v/>
      </c>
      <c r="K1552" s="292"/>
      <c r="L1552" s="292"/>
      <c r="AC1552" s="300" t="str">
        <f t="shared" si="530"/>
        <v/>
      </c>
      <c r="AD1552" s="300" t="str">
        <f t="shared" si="529"/>
        <v/>
      </c>
      <c r="AE1552" s="300" t="str">
        <f t="shared" si="527"/>
        <v/>
      </c>
      <c r="AF1552" s="300" t="str">
        <f t="shared" si="528"/>
        <v/>
      </c>
      <c r="AI1552" s="63" t="str">
        <f t="shared" si="531"/>
        <v/>
      </c>
      <c r="AJ1552" s="106" t="str">
        <f t="shared" si="532"/>
        <v/>
      </c>
      <c r="AK1552" s="106" t="str">
        <f t="shared" si="533"/>
        <v/>
      </c>
      <c r="AL1552" s="106" t="str">
        <f t="shared" si="534"/>
        <v/>
      </c>
      <c r="AM1552" s="106" t="str">
        <f t="shared" si="535"/>
        <v/>
      </c>
      <c r="AN1552" s="106" t="str">
        <f t="shared" si="536"/>
        <v/>
      </c>
      <c r="AR1552" s="106" t="str">
        <f t="shared" si="537"/>
        <v/>
      </c>
      <c r="AS1552" s="106" t="str">
        <f t="shared" si="538"/>
        <v/>
      </c>
      <c r="AT1552" s="106" t="str">
        <f t="shared" si="539"/>
        <v/>
      </c>
      <c r="AU1552" s="106" t="str">
        <f t="shared" si="540"/>
        <v/>
      </c>
      <c r="AV1552" s="106" t="str">
        <f t="shared" si="541"/>
        <v/>
      </c>
    </row>
    <row r="1553" spans="4:48">
      <c r="D1553" s="159">
        <v>1546</v>
      </c>
      <c r="F1553" s="159" t="str">
        <f t="shared" si="542"/>
        <v/>
      </c>
      <c r="G1553" s="159" t="str">
        <f t="shared" si="542"/>
        <v/>
      </c>
      <c r="H1553" s="159" t="str">
        <f t="shared" si="542"/>
        <v/>
      </c>
      <c r="I1553" s="159" t="str">
        <f t="shared" si="542"/>
        <v/>
      </c>
      <c r="J1553" s="159" t="str">
        <f t="shared" si="542"/>
        <v/>
      </c>
      <c r="K1553" s="292"/>
      <c r="L1553" s="292"/>
      <c r="AC1553" s="300" t="str">
        <f t="shared" si="530"/>
        <v/>
      </c>
      <c r="AD1553" s="300" t="str">
        <f t="shared" si="529"/>
        <v/>
      </c>
      <c r="AE1553" s="300" t="str">
        <f t="shared" si="527"/>
        <v/>
      </c>
      <c r="AF1553" s="300" t="str">
        <f t="shared" si="528"/>
        <v/>
      </c>
      <c r="AI1553" s="63" t="str">
        <f t="shared" si="531"/>
        <v/>
      </c>
      <c r="AJ1553" s="106" t="str">
        <f t="shared" si="532"/>
        <v/>
      </c>
      <c r="AK1553" s="106" t="str">
        <f t="shared" si="533"/>
        <v/>
      </c>
      <c r="AL1553" s="106" t="str">
        <f t="shared" si="534"/>
        <v/>
      </c>
      <c r="AM1553" s="106" t="str">
        <f t="shared" si="535"/>
        <v/>
      </c>
      <c r="AN1553" s="106" t="str">
        <f t="shared" si="536"/>
        <v/>
      </c>
      <c r="AR1553" s="106" t="str">
        <f t="shared" si="537"/>
        <v/>
      </c>
      <c r="AS1553" s="106" t="str">
        <f t="shared" si="538"/>
        <v/>
      </c>
      <c r="AT1553" s="106" t="str">
        <f t="shared" si="539"/>
        <v/>
      </c>
      <c r="AU1553" s="106" t="str">
        <f t="shared" si="540"/>
        <v/>
      </c>
      <c r="AV1553" s="106" t="str">
        <f t="shared" si="541"/>
        <v/>
      </c>
    </row>
    <row r="1554" spans="4:48">
      <c r="D1554" s="159">
        <v>1547</v>
      </c>
      <c r="F1554" s="159" t="str">
        <f t="shared" si="542"/>
        <v/>
      </c>
      <c r="G1554" s="159" t="str">
        <f t="shared" si="542"/>
        <v/>
      </c>
      <c r="H1554" s="159" t="str">
        <f t="shared" si="542"/>
        <v/>
      </c>
      <c r="I1554" s="159" t="str">
        <f t="shared" si="542"/>
        <v/>
      </c>
      <c r="J1554" s="159" t="str">
        <f t="shared" si="542"/>
        <v/>
      </c>
      <c r="K1554" s="292"/>
      <c r="L1554" s="292"/>
      <c r="AC1554" s="300" t="str">
        <f t="shared" si="530"/>
        <v/>
      </c>
      <c r="AD1554" s="300" t="str">
        <f t="shared" si="529"/>
        <v/>
      </c>
      <c r="AE1554" s="300" t="str">
        <f t="shared" si="527"/>
        <v/>
      </c>
      <c r="AF1554" s="300" t="str">
        <f t="shared" si="528"/>
        <v/>
      </c>
      <c r="AI1554" s="63" t="str">
        <f t="shared" si="531"/>
        <v/>
      </c>
      <c r="AJ1554" s="106" t="str">
        <f t="shared" si="532"/>
        <v/>
      </c>
      <c r="AK1554" s="106" t="str">
        <f t="shared" si="533"/>
        <v/>
      </c>
      <c r="AL1554" s="106" t="str">
        <f t="shared" si="534"/>
        <v/>
      </c>
      <c r="AM1554" s="106" t="str">
        <f t="shared" si="535"/>
        <v/>
      </c>
      <c r="AN1554" s="106" t="str">
        <f t="shared" si="536"/>
        <v/>
      </c>
      <c r="AR1554" s="106" t="str">
        <f t="shared" si="537"/>
        <v/>
      </c>
      <c r="AS1554" s="106" t="str">
        <f t="shared" si="538"/>
        <v/>
      </c>
      <c r="AT1554" s="106" t="str">
        <f t="shared" si="539"/>
        <v/>
      </c>
      <c r="AU1554" s="106" t="str">
        <f t="shared" si="540"/>
        <v/>
      </c>
      <c r="AV1554" s="106" t="str">
        <f t="shared" si="541"/>
        <v/>
      </c>
    </row>
    <row r="1555" spans="4:48">
      <c r="D1555" s="159">
        <v>1548</v>
      </c>
      <c r="F1555" s="159" t="str">
        <f t="shared" si="542"/>
        <v/>
      </c>
      <c r="G1555" s="159" t="str">
        <f t="shared" si="542"/>
        <v/>
      </c>
      <c r="H1555" s="159" t="str">
        <f t="shared" si="542"/>
        <v/>
      </c>
      <c r="I1555" s="159" t="str">
        <f t="shared" si="542"/>
        <v/>
      </c>
      <c r="J1555" s="159" t="str">
        <f t="shared" si="542"/>
        <v/>
      </c>
      <c r="K1555" s="292"/>
      <c r="L1555" s="292"/>
      <c r="AC1555" s="300" t="str">
        <f t="shared" si="530"/>
        <v/>
      </c>
      <c r="AD1555" s="300" t="str">
        <f t="shared" si="529"/>
        <v/>
      </c>
      <c r="AE1555" s="300" t="str">
        <f t="shared" si="527"/>
        <v/>
      </c>
      <c r="AF1555" s="300" t="str">
        <f t="shared" si="528"/>
        <v/>
      </c>
      <c r="AI1555" s="63" t="str">
        <f t="shared" si="531"/>
        <v/>
      </c>
      <c r="AJ1555" s="106" t="str">
        <f t="shared" si="532"/>
        <v/>
      </c>
      <c r="AK1555" s="106" t="str">
        <f t="shared" si="533"/>
        <v/>
      </c>
      <c r="AL1555" s="106" t="str">
        <f t="shared" si="534"/>
        <v/>
      </c>
      <c r="AM1555" s="106" t="str">
        <f t="shared" si="535"/>
        <v/>
      </c>
      <c r="AN1555" s="106" t="str">
        <f t="shared" si="536"/>
        <v/>
      </c>
      <c r="AR1555" s="106" t="str">
        <f t="shared" si="537"/>
        <v/>
      </c>
      <c r="AS1555" s="106" t="str">
        <f t="shared" si="538"/>
        <v/>
      </c>
      <c r="AT1555" s="106" t="str">
        <f t="shared" si="539"/>
        <v/>
      </c>
      <c r="AU1555" s="106" t="str">
        <f t="shared" si="540"/>
        <v/>
      </c>
      <c r="AV1555" s="106" t="str">
        <f t="shared" si="541"/>
        <v/>
      </c>
    </row>
    <row r="1556" spans="4:48">
      <c r="D1556" s="159">
        <v>1549</v>
      </c>
      <c r="F1556" s="159" t="str">
        <f t="shared" si="542"/>
        <v/>
      </c>
      <c r="G1556" s="159" t="str">
        <f t="shared" si="542"/>
        <v/>
      </c>
      <c r="H1556" s="159" t="str">
        <f t="shared" si="542"/>
        <v/>
      </c>
      <c r="I1556" s="159" t="str">
        <f t="shared" si="542"/>
        <v/>
      </c>
      <c r="J1556" s="159" t="str">
        <f t="shared" si="542"/>
        <v/>
      </c>
      <c r="K1556" s="292"/>
      <c r="L1556" s="292"/>
      <c r="AC1556" s="300" t="str">
        <f t="shared" si="530"/>
        <v/>
      </c>
      <c r="AD1556" s="300" t="str">
        <f t="shared" si="529"/>
        <v/>
      </c>
      <c r="AE1556" s="300" t="str">
        <f t="shared" si="527"/>
        <v/>
      </c>
      <c r="AF1556" s="300" t="str">
        <f t="shared" si="528"/>
        <v/>
      </c>
      <c r="AI1556" s="63" t="str">
        <f t="shared" si="531"/>
        <v/>
      </c>
      <c r="AJ1556" s="106" t="str">
        <f t="shared" si="532"/>
        <v/>
      </c>
      <c r="AK1556" s="106" t="str">
        <f t="shared" si="533"/>
        <v/>
      </c>
      <c r="AL1556" s="106" t="str">
        <f t="shared" si="534"/>
        <v/>
      </c>
      <c r="AM1556" s="106" t="str">
        <f t="shared" si="535"/>
        <v/>
      </c>
      <c r="AN1556" s="106" t="str">
        <f t="shared" si="536"/>
        <v/>
      </c>
      <c r="AR1556" s="106" t="str">
        <f t="shared" si="537"/>
        <v/>
      </c>
      <c r="AS1556" s="106" t="str">
        <f t="shared" si="538"/>
        <v/>
      </c>
      <c r="AT1556" s="106" t="str">
        <f t="shared" si="539"/>
        <v/>
      </c>
      <c r="AU1556" s="106" t="str">
        <f t="shared" si="540"/>
        <v/>
      </c>
      <c r="AV1556" s="106" t="str">
        <f t="shared" si="541"/>
        <v/>
      </c>
    </row>
    <row r="1557" spans="4:48">
      <c r="D1557" s="159">
        <v>1550</v>
      </c>
      <c r="F1557" s="159" t="str">
        <f t="shared" si="542"/>
        <v/>
      </c>
      <c r="G1557" s="159" t="str">
        <f t="shared" si="542"/>
        <v/>
      </c>
      <c r="H1557" s="159" t="str">
        <f t="shared" si="542"/>
        <v/>
      </c>
      <c r="I1557" s="159" t="str">
        <f t="shared" si="542"/>
        <v/>
      </c>
      <c r="J1557" s="159" t="str">
        <f t="shared" si="542"/>
        <v/>
      </c>
      <c r="K1557" s="292"/>
      <c r="L1557" s="292"/>
      <c r="AC1557" s="300" t="str">
        <f t="shared" si="530"/>
        <v/>
      </c>
      <c r="AD1557" s="300" t="str">
        <f t="shared" si="529"/>
        <v/>
      </c>
      <c r="AE1557" s="300" t="str">
        <f t="shared" si="527"/>
        <v/>
      </c>
      <c r="AF1557" s="300" t="str">
        <f t="shared" si="528"/>
        <v/>
      </c>
      <c r="AI1557" s="63" t="str">
        <f t="shared" si="531"/>
        <v/>
      </c>
      <c r="AJ1557" s="106" t="str">
        <f t="shared" si="532"/>
        <v/>
      </c>
      <c r="AK1557" s="106" t="str">
        <f t="shared" si="533"/>
        <v/>
      </c>
      <c r="AL1557" s="106" t="str">
        <f t="shared" si="534"/>
        <v/>
      </c>
      <c r="AM1557" s="106" t="str">
        <f t="shared" si="535"/>
        <v/>
      </c>
      <c r="AN1557" s="106" t="str">
        <f t="shared" si="536"/>
        <v/>
      </c>
      <c r="AR1557" s="106" t="str">
        <f t="shared" si="537"/>
        <v/>
      </c>
      <c r="AS1557" s="106" t="str">
        <f t="shared" si="538"/>
        <v/>
      </c>
      <c r="AT1557" s="106" t="str">
        <f t="shared" si="539"/>
        <v/>
      </c>
      <c r="AU1557" s="106" t="str">
        <f t="shared" si="540"/>
        <v/>
      </c>
      <c r="AV1557" s="106" t="str">
        <f t="shared" si="541"/>
        <v/>
      </c>
    </row>
    <row r="1558" spans="4:48">
      <c r="D1558" s="159">
        <v>1551</v>
      </c>
      <c r="F1558" s="159" t="str">
        <f t="shared" ref="F1558:J1567" si="543">IF($C$5=0,IF($D1558&gt;$A$5,"",INDIRECT(CONCATENATE("B",RANDBETWEEN(11,$D$5)))),IF($D1558&gt;$A$5,"",$C$3*INDIRECT(CONCATENATE("B",RANDBETWEEN(11,$D$5)))))</f>
        <v/>
      </c>
      <c r="G1558" s="159" t="str">
        <f t="shared" si="543"/>
        <v/>
      </c>
      <c r="H1558" s="159" t="str">
        <f t="shared" si="543"/>
        <v/>
      </c>
      <c r="I1558" s="159" t="str">
        <f t="shared" si="543"/>
        <v/>
      </c>
      <c r="J1558" s="159" t="str">
        <f t="shared" si="543"/>
        <v/>
      </c>
      <c r="K1558" s="292"/>
      <c r="L1558" s="292"/>
      <c r="AC1558" s="300" t="str">
        <f t="shared" si="530"/>
        <v/>
      </c>
      <c r="AD1558" s="300" t="str">
        <f t="shared" si="529"/>
        <v/>
      </c>
      <c r="AE1558" s="300" t="str">
        <f t="shared" si="527"/>
        <v/>
      </c>
      <c r="AF1558" s="300" t="str">
        <f t="shared" si="528"/>
        <v/>
      </c>
      <c r="AI1558" s="63" t="str">
        <f t="shared" si="531"/>
        <v/>
      </c>
      <c r="AJ1558" s="106" t="str">
        <f t="shared" si="532"/>
        <v/>
      </c>
      <c r="AK1558" s="106" t="str">
        <f t="shared" si="533"/>
        <v/>
      </c>
      <c r="AL1558" s="106" t="str">
        <f t="shared" si="534"/>
        <v/>
      </c>
      <c r="AM1558" s="106" t="str">
        <f t="shared" si="535"/>
        <v/>
      </c>
      <c r="AN1558" s="106" t="str">
        <f t="shared" si="536"/>
        <v/>
      </c>
      <c r="AR1558" s="106" t="str">
        <f t="shared" si="537"/>
        <v/>
      </c>
      <c r="AS1558" s="106" t="str">
        <f t="shared" si="538"/>
        <v/>
      </c>
      <c r="AT1558" s="106" t="str">
        <f t="shared" si="539"/>
        <v/>
      </c>
      <c r="AU1558" s="106" t="str">
        <f t="shared" si="540"/>
        <v/>
      </c>
      <c r="AV1558" s="106" t="str">
        <f t="shared" si="541"/>
        <v/>
      </c>
    </row>
    <row r="1559" spans="4:48">
      <c r="D1559" s="159">
        <v>1552</v>
      </c>
      <c r="F1559" s="159" t="str">
        <f t="shared" si="543"/>
        <v/>
      </c>
      <c r="G1559" s="159" t="str">
        <f t="shared" si="543"/>
        <v/>
      </c>
      <c r="H1559" s="159" t="str">
        <f t="shared" si="543"/>
        <v/>
      </c>
      <c r="I1559" s="159" t="str">
        <f t="shared" si="543"/>
        <v/>
      </c>
      <c r="J1559" s="159" t="str">
        <f t="shared" si="543"/>
        <v/>
      </c>
      <c r="K1559" s="292"/>
      <c r="L1559" s="292"/>
      <c r="AC1559" s="300" t="str">
        <f t="shared" si="530"/>
        <v/>
      </c>
      <c r="AD1559" s="300" t="str">
        <f t="shared" si="529"/>
        <v/>
      </c>
      <c r="AE1559" s="300" t="str">
        <f t="shared" si="527"/>
        <v/>
      </c>
      <c r="AF1559" s="300" t="str">
        <f t="shared" si="528"/>
        <v/>
      </c>
      <c r="AI1559" s="63" t="str">
        <f t="shared" si="531"/>
        <v/>
      </c>
      <c r="AJ1559" s="106" t="str">
        <f t="shared" si="532"/>
        <v/>
      </c>
      <c r="AK1559" s="106" t="str">
        <f t="shared" si="533"/>
        <v/>
      </c>
      <c r="AL1559" s="106" t="str">
        <f t="shared" si="534"/>
        <v/>
      </c>
      <c r="AM1559" s="106" t="str">
        <f t="shared" si="535"/>
        <v/>
      </c>
      <c r="AN1559" s="106" t="str">
        <f t="shared" si="536"/>
        <v/>
      </c>
      <c r="AR1559" s="106" t="str">
        <f t="shared" si="537"/>
        <v/>
      </c>
      <c r="AS1559" s="106" t="str">
        <f t="shared" si="538"/>
        <v/>
      </c>
      <c r="AT1559" s="106" t="str">
        <f t="shared" si="539"/>
        <v/>
      </c>
      <c r="AU1559" s="106" t="str">
        <f t="shared" si="540"/>
        <v/>
      </c>
      <c r="AV1559" s="106" t="str">
        <f t="shared" si="541"/>
        <v/>
      </c>
    </row>
    <row r="1560" spans="4:48">
      <c r="D1560" s="159">
        <v>1553</v>
      </c>
      <c r="F1560" s="159" t="str">
        <f t="shared" si="543"/>
        <v/>
      </c>
      <c r="G1560" s="159" t="str">
        <f t="shared" si="543"/>
        <v/>
      </c>
      <c r="H1560" s="159" t="str">
        <f t="shared" si="543"/>
        <v/>
      </c>
      <c r="I1560" s="159" t="str">
        <f t="shared" si="543"/>
        <v/>
      </c>
      <c r="J1560" s="159" t="str">
        <f t="shared" si="543"/>
        <v/>
      </c>
      <c r="K1560" s="292"/>
      <c r="L1560" s="292"/>
      <c r="AC1560" s="300" t="str">
        <f t="shared" si="530"/>
        <v/>
      </c>
      <c r="AD1560" s="300" t="str">
        <f t="shared" si="529"/>
        <v/>
      </c>
      <c r="AE1560" s="300" t="str">
        <f t="shared" si="527"/>
        <v/>
      </c>
      <c r="AF1560" s="300" t="str">
        <f t="shared" si="528"/>
        <v/>
      </c>
      <c r="AI1560" s="63" t="str">
        <f t="shared" si="531"/>
        <v/>
      </c>
      <c r="AJ1560" s="106" t="str">
        <f t="shared" si="532"/>
        <v/>
      </c>
      <c r="AK1560" s="106" t="str">
        <f t="shared" si="533"/>
        <v/>
      </c>
      <c r="AL1560" s="106" t="str">
        <f t="shared" si="534"/>
        <v/>
      </c>
      <c r="AM1560" s="106" t="str">
        <f t="shared" si="535"/>
        <v/>
      </c>
      <c r="AN1560" s="106" t="str">
        <f t="shared" si="536"/>
        <v/>
      </c>
      <c r="AR1560" s="106" t="str">
        <f t="shared" si="537"/>
        <v/>
      </c>
      <c r="AS1560" s="106" t="str">
        <f t="shared" si="538"/>
        <v/>
      </c>
      <c r="AT1560" s="106" t="str">
        <f t="shared" si="539"/>
        <v/>
      </c>
      <c r="AU1560" s="106" t="str">
        <f t="shared" si="540"/>
        <v/>
      </c>
      <c r="AV1560" s="106" t="str">
        <f t="shared" si="541"/>
        <v/>
      </c>
    </row>
    <row r="1561" spans="4:48">
      <c r="D1561" s="159">
        <v>1554</v>
      </c>
      <c r="F1561" s="159" t="str">
        <f t="shared" si="543"/>
        <v/>
      </c>
      <c r="G1561" s="159" t="str">
        <f t="shared" si="543"/>
        <v/>
      </c>
      <c r="H1561" s="159" t="str">
        <f t="shared" si="543"/>
        <v/>
      </c>
      <c r="I1561" s="159" t="str">
        <f t="shared" si="543"/>
        <v/>
      </c>
      <c r="J1561" s="159" t="str">
        <f t="shared" si="543"/>
        <v/>
      </c>
      <c r="K1561" s="292"/>
      <c r="L1561" s="292"/>
      <c r="AC1561" s="300" t="str">
        <f t="shared" si="530"/>
        <v/>
      </c>
      <c r="AD1561" s="300" t="str">
        <f t="shared" si="529"/>
        <v/>
      </c>
      <c r="AE1561" s="300" t="str">
        <f t="shared" si="527"/>
        <v/>
      </c>
      <c r="AF1561" s="300" t="str">
        <f t="shared" si="528"/>
        <v/>
      </c>
      <c r="AI1561" s="63" t="str">
        <f t="shared" si="531"/>
        <v/>
      </c>
      <c r="AJ1561" s="106" t="str">
        <f t="shared" si="532"/>
        <v/>
      </c>
      <c r="AK1561" s="106" t="str">
        <f t="shared" si="533"/>
        <v/>
      </c>
      <c r="AL1561" s="106" t="str">
        <f t="shared" si="534"/>
        <v/>
      </c>
      <c r="AM1561" s="106" t="str">
        <f t="shared" si="535"/>
        <v/>
      </c>
      <c r="AN1561" s="106" t="str">
        <f t="shared" si="536"/>
        <v/>
      </c>
      <c r="AR1561" s="106" t="str">
        <f t="shared" si="537"/>
        <v/>
      </c>
      <c r="AS1561" s="106" t="str">
        <f t="shared" si="538"/>
        <v/>
      </c>
      <c r="AT1561" s="106" t="str">
        <f t="shared" si="539"/>
        <v/>
      </c>
      <c r="AU1561" s="106" t="str">
        <f t="shared" si="540"/>
        <v/>
      </c>
      <c r="AV1561" s="106" t="str">
        <f t="shared" si="541"/>
        <v/>
      </c>
    </row>
    <row r="1562" spans="4:48">
      <c r="D1562" s="159">
        <v>1555</v>
      </c>
      <c r="F1562" s="159" t="str">
        <f t="shared" si="543"/>
        <v/>
      </c>
      <c r="G1562" s="159" t="str">
        <f t="shared" si="543"/>
        <v/>
      </c>
      <c r="H1562" s="159" t="str">
        <f t="shared" si="543"/>
        <v/>
      </c>
      <c r="I1562" s="159" t="str">
        <f t="shared" si="543"/>
        <v/>
      </c>
      <c r="J1562" s="159" t="str">
        <f t="shared" si="543"/>
        <v/>
      </c>
      <c r="K1562" s="292"/>
      <c r="L1562" s="292"/>
      <c r="AC1562" s="300" t="str">
        <f t="shared" si="530"/>
        <v/>
      </c>
      <c r="AD1562" s="300" t="str">
        <f t="shared" si="529"/>
        <v/>
      </c>
      <c r="AE1562" s="300" t="str">
        <f t="shared" si="527"/>
        <v/>
      </c>
      <c r="AF1562" s="300" t="str">
        <f t="shared" si="528"/>
        <v/>
      </c>
      <c r="AI1562" s="63" t="str">
        <f t="shared" si="531"/>
        <v/>
      </c>
      <c r="AJ1562" s="106" t="str">
        <f t="shared" si="532"/>
        <v/>
      </c>
      <c r="AK1562" s="106" t="str">
        <f t="shared" si="533"/>
        <v/>
      </c>
      <c r="AL1562" s="106" t="str">
        <f t="shared" si="534"/>
        <v/>
      </c>
      <c r="AM1562" s="106" t="str">
        <f t="shared" si="535"/>
        <v/>
      </c>
      <c r="AN1562" s="106" t="str">
        <f t="shared" si="536"/>
        <v/>
      </c>
      <c r="AR1562" s="106" t="str">
        <f t="shared" si="537"/>
        <v/>
      </c>
      <c r="AS1562" s="106" t="str">
        <f t="shared" si="538"/>
        <v/>
      </c>
      <c r="AT1562" s="106" t="str">
        <f t="shared" si="539"/>
        <v/>
      </c>
      <c r="AU1562" s="106" t="str">
        <f t="shared" si="540"/>
        <v/>
      </c>
      <c r="AV1562" s="106" t="str">
        <f t="shared" si="541"/>
        <v/>
      </c>
    </row>
    <row r="1563" spans="4:48">
      <c r="D1563" s="159">
        <v>1556</v>
      </c>
      <c r="F1563" s="159" t="str">
        <f t="shared" si="543"/>
        <v/>
      </c>
      <c r="G1563" s="159" t="str">
        <f t="shared" si="543"/>
        <v/>
      </c>
      <c r="H1563" s="159" t="str">
        <f t="shared" si="543"/>
        <v/>
      </c>
      <c r="I1563" s="159" t="str">
        <f t="shared" si="543"/>
        <v/>
      </c>
      <c r="J1563" s="159" t="str">
        <f t="shared" si="543"/>
        <v/>
      </c>
      <c r="K1563" s="292"/>
      <c r="L1563" s="292"/>
      <c r="AC1563" s="300" t="str">
        <f t="shared" si="530"/>
        <v/>
      </c>
      <c r="AD1563" s="300" t="str">
        <f t="shared" si="529"/>
        <v/>
      </c>
      <c r="AE1563" s="300" t="str">
        <f t="shared" si="527"/>
        <v/>
      </c>
      <c r="AF1563" s="300" t="str">
        <f t="shared" si="528"/>
        <v/>
      </c>
      <c r="AI1563" s="63" t="str">
        <f t="shared" si="531"/>
        <v/>
      </c>
      <c r="AJ1563" s="106" t="str">
        <f t="shared" si="532"/>
        <v/>
      </c>
      <c r="AK1563" s="106" t="str">
        <f t="shared" si="533"/>
        <v/>
      </c>
      <c r="AL1563" s="106" t="str">
        <f t="shared" si="534"/>
        <v/>
      </c>
      <c r="AM1563" s="106" t="str">
        <f t="shared" si="535"/>
        <v/>
      </c>
      <c r="AN1563" s="106" t="str">
        <f t="shared" si="536"/>
        <v/>
      </c>
      <c r="AR1563" s="106" t="str">
        <f t="shared" si="537"/>
        <v/>
      </c>
      <c r="AS1563" s="106" t="str">
        <f t="shared" si="538"/>
        <v/>
      </c>
      <c r="AT1563" s="106" t="str">
        <f t="shared" si="539"/>
        <v/>
      </c>
      <c r="AU1563" s="106" t="str">
        <f t="shared" si="540"/>
        <v/>
      </c>
      <c r="AV1563" s="106" t="str">
        <f t="shared" si="541"/>
        <v/>
      </c>
    </row>
    <row r="1564" spans="4:48">
      <c r="D1564" s="159">
        <v>1557</v>
      </c>
      <c r="F1564" s="159" t="str">
        <f t="shared" si="543"/>
        <v/>
      </c>
      <c r="G1564" s="159" t="str">
        <f t="shared" si="543"/>
        <v/>
      </c>
      <c r="H1564" s="159" t="str">
        <f t="shared" si="543"/>
        <v/>
      </c>
      <c r="I1564" s="159" t="str">
        <f t="shared" si="543"/>
        <v/>
      </c>
      <c r="J1564" s="159" t="str">
        <f t="shared" si="543"/>
        <v/>
      </c>
      <c r="K1564" s="292"/>
      <c r="L1564" s="292"/>
      <c r="AC1564" s="300" t="str">
        <f t="shared" si="530"/>
        <v/>
      </c>
      <c r="AD1564" s="300" t="str">
        <f t="shared" si="529"/>
        <v/>
      </c>
      <c r="AE1564" s="300" t="str">
        <f t="shared" si="527"/>
        <v/>
      </c>
      <c r="AF1564" s="300" t="str">
        <f t="shared" si="528"/>
        <v/>
      </c>
      <c r="AI1564" s="63" t="str">
        <f t="shared" si="531"/>
        <v/>
      </c>
      <c r="AJ1564" s="106" t="str">
        <f t="shared" si="532"/>
        <v/>
      </c>
      <c r="AK1564" s="106" t="str">
        <f t="shared" si="533"/>
        <v/>
      </c>
      <c r="AL1564" s="106" t="str">
        <f t="shared" si="534"/>
        <v/>
      </c>
      <c r="AM1564" s="106" t="str">
        <f t="shared" si="535"/>
        <v/>
      </c>
      <c r="AN1564" s="106" t="str">
        <f t="shared" si="536"/>
        <v/>
      </c>
      <c r="AR1564" s="106" t="str">
        <f t="shared" si="537"/>
        <v/>
      </c>
      <c r="AS1564" s="106" t="str">
        <f t="shared" si="538"/>
        <v/>
      </c>
      <c r="AT1564" s="106" t="str">
        <f t="shared" si="539"/>
        <v/>
      </c>
      <c r="AU1564" s="106" t="str">
        <f t="shared" si="540"/>
        <v/>
      </c>
      <c r="AV1564" s="106" t="str">
        <f t="shared" si="541"/>
        <v/>
      </c>
    </row>
    <row r="1565" spans="4:48">
      <c r="D1565" s="159">
        <v>1558</v>
      </c>
      <c r="F1565" s="159" t="str">
        <f t="shared" si="543"/>
        <v/>
      </c>
      <c r="G1565" s="159" t="str">
        <f t="shared" si="543"/>
        <v/>
      </c>
      <c r="H1565" s="159" t="str">
        <f t="shared" si="543"/>
        <v/>
      </c>
      <c r="I1565" s="159" t="str">
        <f t="shared" si="543"/>
        <v/>
      </c>
      <c r="J1565" s="159" t="str">
        <f t="shared" si="543"/>
        <v/>
      </c>
      <c r="K1565" s="292"/>
      <c r="L1565" s="292"/>
      <c r="AC1565" s="300" t="str">
        <f t="shared" si="530"/>
        <v/>
      </c>
      <c r="AD1565" s="300" t="str">
        <f t="shared" si="529"/>
        <v/>
      </c>
      <c r="AE1565" s="300" t="str">
        <f t="shared" si="527"/>
        <v/>
      </c>
      <c r="AF1565" s="300" t="str">
        <f t="shared" si="528"/>
        <v/>
      </c>
      <c r="AI1565" s="63" t="str">
        <f t="shared" si="531"/>
        <v/>
      </c>
      <c r="AJ1565" s="106" t="str">
        <f t="shared" si="532"/>
        <v/>
      </c>
      <c r="AK1565" s="106" t="str">
        <f t="shared" si="533"/>
        <v/>
      </c>
      <c r="AL1565" s="106" t="str">
        <f t="shared" si="534"/>
        <v/>
      </c>
      <c r="AM1565" s="106" t="str">
        <f t="shared" si="535"/>
        <v/>
      </c>
      <c r="AN1565" s="106" t="str">
        <f t="shared" si="536"/>
        <v/>
      </c>
      <c r="AR1565" s="106" t="str">
        <f t="shared" si="537"/>
        <v/>
      </c>
      <c r="AS1565" s="106" t="str">
        <f t="shared" si="538"/>
        <v/>
      </c>
      <c r="AT1565" s="106" t="str">
        <f t="shared" si="539"/>
        <v/>
      </c>
      <c r="AU1565" s="106" t="str">
        <f t="shared" si="540"/>
        <v/>
      </c>
      <c r="AV1565" s="106" t="str">
        <f t="shared" si="541"/>
        <v/>
      </c>
    </row>
    <row r="1566" spans="4:48">
      <c r="D1566" s="159">
        <v>1559</v>
      </c>
      <c r="F1566" s="159" t="str">
        <f t="shared" si="543"/>
        <v/>
      </c>
      <c r="G1566" s="159" t="str">
        <f t="shared" si="543"/>
        <v/>
      </c>
      <c r="H1566" s="159" t="str">
        <f t="shared" si="543"/>
        <v/>
      </c>
      <c r="I1566" s="159" t="str">
        <f t="shared" si="543"/>
        <v/>
      </c>
      <c r="J1566" s="159" t="str">
        <f t="shared" si="543"/>
        <v/>
      </c>
      <c r="K1566" s="292"/>
      <c r="L1566" s="292"/>
      <c r="AC1566" s="300" t="str">
        <f t="shared" si="530"/>
        <v/>
      </c>
      <c r="AD1566" s="300" t="str">
        <f t="shared" si="529"/>
        <v/>
      </c>
      <c r="AE1566" s="300" t="str">
        <f t="shared" si="527"/>
        <v/>
      </c>
      <c r="AF1566" s="300" t="str">
        <f t="shared" si="528"/>
        <v/>
      </c>
      <c r="AI1566" s="63" t="str">
        <f t="shared" si="531"/>
        <v/>
      </c>
      <c r="AJ1566" s="106" t="str">
        <f t="shared" si="532"/>
        <v/>
      </c>
      <c r="AK1566" s="106" t="str">
        <f t="shared" si="533"/>
        <v/>
      </c>
      <c r="AL1566" s="106" t="str">
        <f t="shared" si="534"/>
        <v/>
      </c>
      <c r="AM1566" s="106" t="str">
        <f t="shared" si="535"/>
        <v/>
      </c>
      <c r="AN1566" s="106" t="str">
        <f t="shared" si="536"/>
        <v/>
      </c>
      <c r="AR1566" s="106" t="str">
        <f t="shared" si="537"/>
        <v/>
      </c>
      <c r="AS1566" s="106" t="str">
        <f t="shared" si="538"/>
        <v/>
      </c>
      <c r="AT1566" s="106" t="str">
        <f t="shared" si="539"/>
        <v/>
      </c>
      <c r="AU1566" s="106" t="str">
        <f t="shared" si="540"/>
        <v/>
      </c>
      <c r="AV1566" s="106" t="str">
        <f t="shared" si="541"/>
        <v/>
      </c>
    </row>
    <row r="1567" spans="4:48">
      <c r="D1567" s="159">
        <v>1560</v>
      </c>
      <c r="F1567" s="159" t="str">
        <f t="shared" si="543"/>
        <v/>
      </c>
      <c r="G1567" s="159" t="str">
        <f t="shared" si="543"/>
        <v/>
      </c>
      <c r="H1567" s="159" t="str">
        <f t="shared" si="543"/>
        <v/>
      </c>
      <c r="I1567" s="159" t="str">
        <f t="shared" si="543"/>
        <v/>
      </c>
      <c r="J1567" s="159" t="str">
        <f t="shared" si="543"/>
        <v/>
      </c>
      <c r="K1567" s="292"/>
      <c r="L1567" s="292"/>
      <c r="AC1567" s="300" t="str">
        <f t="shared" si="530"/>
        <v/>
      </c>
      <c r="AD1567" s="300" t="str">
        <f t="shared" si="529"/>
        <v/>
      </c>
      <c r="AE1567" s="300" t="str">
        <f t="shared" si="527"/>
        <v/>
      </c>
      <c r="AF1567" s="300" t="str">
        <f t="shared" si="528"/>
        <v/>
      </c>
      <c r="AI1567" s="63" t="str">
        <f t="shared" si="531"/>
        <v/>
      </c>
      <c r="AJ1567" s="106" t="str">
        <f t="shared" si="532"/>
        <v/>
      </c>
      <c r="AK1567" s="106" t="str">
        <f t="shared" si="533"/>
        <v/>
      </c>
      <c r="AL1567" s="106" t="str">
        <f t="shared" si="534"/>
        <v/>
      </c>
      <c r="AM1567" s="106" t="str">
        <f t="shared" si="535"/>
        <v/>
      </c>
      <c r="AN1567" s="106" t="str">
        <f t="shared" si="536"/>
        <v/>
      </c>
      <c r="AR1567" s="106" t="str">
        <f t="shared" si="537"/>
        <v/>
      </c>
      <c r="AS1567" s="106" t="str">
        <f t="shared" si="538"/>
        <v/>
      </c>
      <c r="AT1567" s="106" t="str">
        <f t="shared" si="539"/>
        <v/>
      </c>
      <c r="AU1567" s="106" t="str">
        <f t="shared" si="540"/>
        <v/>
      </c>
      <c r="AV1567" s="106" t="str">
        <f t="shared" si="541"/>
        <v/>
      </c>
    </row>
    <row r="1568" spans="4:48">
      <c r="D1568" s="159">
        <v>1561</v>
      </c>
      <c r="F1568" s="159" t="str">
        <f t="shared" ref="F1568:J1577" si="544">IF($C$5=0,IF($D1568&gt;$A$5,"",INDIRECT(CONCATENATE("B",RANDBETWEEN(11,$D$5)))),IF($D1568&gt;$A$5,"",$C$3*INDIRECT(CONCATENATE("B",RANDBETWEEN(11,$D$5)))))</f>
        <v/>
      </c>
      <c r="G1568" s="159" t="str">
        <f t="shared" si="544"/>
        <v/>
      </c>
      <c r="H1568" s="159" t="str">
        <f t="shared" si="544"/>
        <v/>
      </c>
      <c r="I1568" s="159" t="str">
        <f t="shared" si="544"/>
        <v/>
      </c>
      <c r="J1568" s="159" t="str">
        <f t="shared" si="544"/>
        <v/>
      </c>
      <c r="K1568" s="292"/>
      <c r="L1568" s="292"/>
      <c r="AC1568" s="300" t="str">
        <f t="shared" si="530"/>
        <v/>
      </c>
      <c r="AD1568" s="300" t="str">
        <f t="shared" si="529"/>
        <v/>
      </c>
      <c r="AE1568" s="300" t="str">
        <f t="shared" si="527"/>
        <v/>
      </c>
      <c r="AF1568" s="300" t="str">
        <f t="shared" si="528"/>
        <v/>
      </c>
      <c r="AI1568" s="63" t="str">
        <f t="shared" si="531"/>
        <v/>
      </c>
      <c r="AJ1568" s="106" t="str">
        <f t="shared" si="532"/>
        <v/>
      </c>
      <c r="AK1568" s="106" t="str">
        <f t="shared" si="533"/>
        <v/>
      </c>
      <c r="AL1568" s="106" t="str">
        <f t="shared" si="534"/>
        <v/>
      </c>
      <c r="AM1568" s="106" t="str">
        <f t="shared" si="535"/>
        <v/>
      </c>
      <c r="AN1568" s="106" t="str">
        <f t="shared" si="536"/>
        <v/>
      </c>
      <c r="AR1568" s="106" t="str">
        <f t="shared" si="537"/>
        <v/>
      </c>
      <c r="AS1568" s="106" t="str">
        <f t="shared" si="538"/>
        <v/>
      </c>
      <c r="AT1568" s="106" t="str">
        <f t="shared" si="539"/>
        <v/>
      </c>
      <c r="AU1568" s="106" t="str">
        <f t="shared" si="540"/>
        <v/>
      </c>
      <c r="AV1568" s="106" t="str">
        <f t="shared" si="541"/>
        <v/>
      </c>
    </row>
    <row r="1569" spans="4:48">
      <c r="D1569" s="159">
        <v>1562</v>
      </c>
      <c r="F1569" s="159" t="str">
        <f t="shared" si="544"/>
        <v/>
      </c>
      <c r="G1569" s="159" t="str">
        <f t="shared" si="544"/>
        <v/>
      </c>
      <c r="H1569" s="159" t="str">
        <f t="shared" si="544"/>
        <v/>
      </c>
      <c r="I1569" s="159" t="str">
        <f t="shared" si="544"/>
        <v/>
      </c>
      <c r="J1569" s="159" t="str">
        <f t="shared" si="544"/>
        <v/>
      </c>
      <c r="K1569" s="292"/>
      <c r="L1569" s="292"/>
      <c r="AC1569" s="300" t="str">
        <f t="shared" si="530"/>
        <v/>
      </c>
      <c r="AD1569" s="300" t="str">
        <f t="shared" si="529"/>
        <v/>
      </c>
      <c r="AE1569" s="300" t="str">
        <f t="shared" si="527"/>
        <v/>
      </c>
      <c r="AF1569" s="300" t="str">
        <f t="shared" si="528"/>
        <v/>
      </c>
      <c r="AI1569" s="63" t="str">
        <f t="shared" si="531"/>
        <v/>
      </c>
      <c r="AJ1569" s="106" t="str">
        <f t="shared" si="532"/>
        <v/>
      </c>
      <c r="AK1569" s="106" t="str">
        <f t="shared" si="533"/>
        <v/>
      </c>
      <c r="AL1569" s="106" t="str">
        <f t="shared" si="534"/>
        <v/>
      </c>
      <c r="AM1569" s="106" t="str">
        <f t="shared" si="535"/>
        <v/>
      </c>
      <c r="AN1569" s="106" t="str">
        <f t="shared" si="536"/>
        <v/>
      </c>
      <c r="AR1569" s="106" t="str">
        <f t="shared" si="537"/>
        <v/>
      </c>
      <c r="AS1569" s="106" t="str">
        <f t="shared" si="538"/>
        <v/>
      </c>
      <c r="AT1569" s="106" t="str">
        <f t="shared" si="539"/>
        <v/>
      </c>
      <c r="AU1569" s="106" t="str">
        <f t="shared" si="540"/>
        <v/>
      </c>
      <c r="AV1569" s="106" t="str">
        <f t="shared" si="541"/>
        <v/>
      </c>
    </row>
    <row r="1570" spans="4:48">
      <c r="D1570" s="159">
        <v>1563</v>
      </c>
      <c r="F1570" s="159" t="str">
        <f t="shared" si="544"/>
        <v/>
      </c>
      <c r="G1570" s="159" t="str">
        <f t="shared" si="544"/>
        <v/>
      </c>
      <c r="H1570" s="159" t="str">
        <f t="shared" si="544"/>
        <v/>
      </c>
      <c r="I1570" s="159" t="str">
        <f t="shared" si="544"/>
        <v/>
      </c>
      <c r="J1570" s="159" t="str">
        <f t="shared" si="544"/>
        <v/>
      </c>
      <c r="K1570" s="292"/>
      <c r="L1570" s="292"/>
      <c r="AC1570" s="300" t="str">
        <f t="shared" si="530"/>
        <v/>
      </c>
      <c r="AD1570" s="300" t="str">
        <f t="shared" si="529"/>
        <v/>
      </c>
      <c r="AE1570" s="300" t="str">
        <f t="shared" si="527"/>
        <v/>
      </c>
      <c r="AF1570" s="300" t="str">
        <f t="shared" si="528"/>
        <v/>
      </c>
      <c r="AI1570" s="63" t="str">
        <f t="shared" si="531"/>
        <v/>
      </c>
      <c r="AJ1570" s="106" t="str">
        <f t="shared" si="532"/>
        <v/>
      </c>
      <c r="AK1570" s="106" t="str">
        <f t="shared" si="533"/>
        <v/>
      </c>
      <c r="AL1570" s="106" t="str">
        <f t="shared" si="534"/>
        <v/>
      </c>
      <c r="AM1570" s="106" t="str">
        <f t="shared" si="535"/>
        <v/>
      </c>
      <c r="AN1570" s="106" t="str">
        <f t="shared" si="536"/>
        <v/>
      </c>
      <c r="AR1570" s="106" t="str">
        <f t="shared" si="537"/>
        <v/>
      </c>
      <c r="AS1570" s="106" t="str">
        <f t="shared" si="538"/>
        <v/>
      </c>
      <c r="AT1570" s="106" t="str">
        <f t="shared" si="539"/>
        <v/>
      </c>
      <c r="AU1570" s="106" t="str">
        <f t="shared" si="540"/>
        <v/>
      </c>
      <c r="AV1570" s="106" t="str">
        <f t="shared" si="541"/>
        <v/>
      </c>
    </row>
    <row r="1571" spans="4:48">
      <c r="D1571" s="159">
        <v>1564</v>
      </c>
      <c r="F1571" s="159" t="str">
        <f t="shared" si="544"/>
        <v/>
      </c>
      <c r="G1571" s="159" t="str">
        <f t="shared" si="544"/>
        <v/>
      </c>
      <c r="H1571" s="159" t="str">
        <f t="shared" si="544"/>
        <v/>
      </c>
      <c r="I1571" s="159" t="str">
        <f t="shared" si="544"/>
        <v/>
      </c>
      <c r="J1571" s="159" t="str">
        <f t="shared" si="544"/>
        <v/>
      </c>
      <c r="K1571" s="292"/>
      <c r="L1571" s="292"/>
      <c r="AC1571" s="300" t="str">
        <f t="shared" si="530"/>
        <v/>
      </c>
      <c r="AD1571" s="300" t="str">
        <f t="shared" si="529"/>
        <v/>
      </c>
      <c r="AE1571" s="300" t="str">
        <f t="shared" si="527"/>
        <v/>
      </c>
      <c r="AF1571" s="300" t="str">
        <f t="shared" si="528"/>
        <v/>
      </c>
      <c r="AI1571" s="63" t="str">
        <f t="shared" si="531"/>
        <v/>
      </c>
      <c r="AJ1571" s="106" t="str">
        <f t="shared" si="532"/>
        <v/>
      </c>
      <c r="AK1571" s="106" t="str">
        <f t="shared" si="533"/>
        <v/>
      </c>
      <c r="AL1571" s="106" t="str">
        <f t="shared" si="534"/>
        <v/>
      </c>
      <c r="AM1571" s="106" t="str">
        <f t="shared" si="535"/>
        <v/>
      </c>
      <c r="AN1571" s="106" t="str">
        <f t="shared" si="536"/>
        <v/>
      </c>
      <c r="AR1571" s="106" t="str">
        <f t="shared" si="537"/>
        <v/>
      </c>
      <c r="AS1571" s="106" t="str">
        <f t="shared" si="538"/>
        <v/>
      </c>
      <c r="AT1571" s="106" t="str">
        <f t="shared" si="539"/>
        <v/>
      </c>
      <c r="AU1571" s="106" t="str">
        <f t="shared" si="540"/>
        <v/>
      </c>
      <c r="AV1571" s="106" t="str">
        <f t="shared" si="541"/>
        <v/>
      </c>
    </row>
    <row r="1572" spans="4:48">
      <c r="D1572" s="159">
        <v>1565</v>
      </c>
      <c r="F1572" s="159" t="str">
        <f t="shared" si="544"/>
        <v/>
      </c>
      <c r="G1572" s="159" t="str">
        <f t="shared" si="544"/>
        <v/>
      </c>
      <c r="H1572" s="159" t="str">
        <f t="shared" si="544"/>
        <v/>
      </c>
      <c r="I1572" s="159" t="str">
        <f t="shared" si="544"/>
        <v/>
      </c>
      <c r="J1572" s="159" t="str">
        <f t="shared" si="544"/>
        <v/>
      </c>
      <c r="K1572" s="292"/>
      <c r="L1572" s="292"/>
      <c r="AC1572" s="300" t="str">
        <f t="shared" si="530"/>
        <v/>
      </c>
      <c r="AD1572" s="300" t="str">
        <f t="shared" si="529"/>
        <v/>
      </c>
      <c r="AE1572" s="300" t="str">
        <f t="shared" si="527"/>
        <v/>
      </c>
      <c r="AF1572" s="300" t="str">
        <f t="shared" si="528"/>
        <v/>
      </c>
      <c r="AI1572" s="63" t="str">
        <f t="shared" si="531"/>
        <v/>
      </c>
      <c r="AJ1572" s="106" t="str">
        <f t="shared" si="532"/>
        <v/>
      </c>
      <c r="AK1572" s="106" t="str">
        <f t="shared" si="533"/>
        <v/>
      </c>
      <c r="AL1572" s="106" t="str">
        <f t="shared" si="534"/>
        <v/>
      </c>
      <c r="AM1572" s="106" t="str">
        <f t="shared" si="535"/>
        <v/>
      </c>
      <c r="AN1572" s="106" t="str">
        <f t="shared" si="536"/>
        <v/>
      </c>
      <c r="AR1572" s="106" t="str">
        <f t="shared" si="537"/>
        <v/>
      </c>
      <c r="AS1572" s="106" t="str">
        <f t="shared" si="538"/>
        <v/>
      </c>
      <c r="AT1572" s="106" t="str">
        <f t="shared" si="539"/>
        <v/>
      </c>
      <c r="AU1572" s="106" t="str">
        <f t="shared" si="540"/>
        <v/>
      </c>
      <c r="AV1572" s="106" t="str">
        <f t="shared" si="541"/>
        <v/>
      </c>
    </row>
    <row r="1573" spans="4:48">
      <c r="D1573" s="159">
        <v>1566</v>
      </c>
      <c r="F1573" s="159" t="str">
        <f t="shared" si="544"/>
        <v/>
      </c>
      <c r="G1573" s="159" t="str">
        <f t="shared" si="544"/>
        <v/>
      </c>
      <c r="H1573" s="159" t="str">
        <f t="shared" si="544"/>
        <v/>
      </c>
      <c r="I1573" s="159" t="str">
        <f t="shared" si="544"/>
        <v/>
      </c>
      <c r="J1573" s="159" t="str">
        <f t="shared" si="544"/>
        <v/>
      </c>
      <c r="K1573" s="292"/>
      <c r="L1573" s="292"/>
      <c r="AC1573" s="300" t="str">
        <f t="shared" si="530"/>
        <v/>
      </c>
      <c r="AD1573" s="300" t="str">
        <f t="shared" si="529"/>
        <v/>
      </c>
      <c r="AE1573" s="300" t="str">
        <f t="shared" si="527"/>
        <v/>
      </c>
      <c r="AF1573" s="300" t="str">
        <f t="shared" si="528"/>
        <v/>
      </c>
      <c r="AI1573" s="63" t="str">
        <f t="shared" si="531"/>
        <v/>
      </c>
      <c r="AJ1573" s="106" t="str">
        <f t="shared" si="532"/>
        <v/>
      </c>
      <c r="AK1573" s="106" t="str">
        <f t="shared" si="533"/>
        <v/>
      </c>
      <c r="AL1573" s="106" t="str">
        <f t="shared" si="534"/>
        <v/>
      </c>
      <c r="AM1573" s="106" t="str">
        <f t="shared" si="535"/>
        <v/>
      </c>
      <c r="AN1573" s="106" t="str">
        <f t="shared" si="536"/>
        <v/>
      </c>
      <c r="AR1573" s="106" t="str">
        <f t="shared" si="537"/>
        <v/>
      </c>
      <c r="AS1573" s="106" t="str">
        <f t="shared" si="538"/>
        <v/>
      </c>
      <c r="AT1573" s="106" t="str">
        <f t="shared" si="539"/>
        <v/>
      </c>
      <c r="AU1573" s="106" t="str">
        <f t="shared" si="540"/>
        <v/>
      </c>
      <c r="AV1573" s="106" t="str">
        <f t="shared" si="541"/>
        <v/>
      </c>
    </row>
    <row r="1574" spans="4:48">
      <c r="D1574" s="159">
        <v>1567</v>
      </c>
      <c r="F1574" s="159" t="str">
        <f t="shared" si="544"/>
        <v/>
      </c>
      <c r="G1574" s="159" t="str">
        <f t="shared" si="544"/>
        <v/>
      </c>
      <c r="H1574" s="159" t="str">
        <f t="shared" si="544"/>
        <v/>
      </c>
      <c r="I1574" s="159" t="str">
        <f t="shared" si="544"/>
        <v/>
      </c>
      <c r="J1574" s="159" t="str">
        <f t="shared" si="544"/>
        <v/>
      </c>
      <c r="K1574" s="292"/>
      <c r="L1574" s="292"/>
      <c r="AC1574" s="300" t="str">
        <f t="shared" si="530"/>
        <v/>
      </c>
      <c r="AD1574" s="300" t="str">
        <f t="shared" si="529"/>
        <v/>
      </c>
      <c r="AE1574" s="300" t="str">
        <f t="shared" si="527"/>
        <v/>
      </c>
      <c r="AF1574" s="300" t="str">
        <f t="shared" si="528"/>
        <v/>
      </c>
      <c r="AI1574" s="63" t="str">
        <f t="shared" si="531"/>
        <v/>
      </c>
      <c r="AJ1574" s="106" t="str">
        <f t="shared" si="532"/>
        <v/>
      </c>
      <c r="AK1574" s="106" t="str">
        <f t="shared" si="533"/>
        <v/>
      </c>
      <c r="AL1574" s="106" t="str">
        <f t="shared" si="534"/>
        <v/>
      </c>
      <c r="AM1574" s="106" t="str">
        <f t="shared" si="535"/>
        <v/>
      </c>
      <c r="AN1574" s="106" t="str">
        <f t="shared" si="536"/>
        <v/>
      </c>
      <c r="AR1574" s="106" t="str">
        <f t="shared" si="537"/>
        <v/>
      </c>
      <c r="AS1574" s="106" t="str">
        <f t="shared" si="538"/>
        <v/>
      </c>
      <c r="AT1574" s="106" t="str">
        <f t="shared" si="539"/>
        <v/>
      </c>
      <c r="AU1574" s="106" t="str">
        <f t="shared" si="540"/>
        <v/>
      </c>
      <c r="AV1574" s="106" t="str">
        <f t="shared" si="541"/>
        <v/>
      </c>
    </row>
    <row r="1575" spans="4:48">
      <c r="D1575" s="159">
        <v>1568</v>
      </c>
      <c r="F1575" s="159" t="str">
        <f t="shared" si="544"/>
        <v/>
      </c>
      <c r="G1575" s="159" t="str">
        <f t="shared" si="544"/>
        <v/>
      </c>
      <c r="H1575" s="159" t="str">
        <f t="shared" si="544"/>
        <v/>
      </c>
      <c r="I1575" s="159" t="str">
        <f t="shared" si="544"/>
        <v/>
      </c>
      <c r="J1575" s="159" t="str">
        <f t="shared" si="544"/>
        <v/>
      </c>
      <c r="K1575" s="292"/>
      <c r="L1575" s="292"/>
      <c r="AC1575" s="300" t="str">
        <f t="shared" si="530"/>
        <v/>
      </c>
      <c r="AD1575" s="300" t="str">
        <f t="shared" si="529"/>
        <v/>
      </c>
      <c r="AE1575" s="300" t="str">
        <f t="shared" si="527"/>
        <v/>
      </c>
      <c r="AF1575" s="300" t="str">
        <f t="shared" si="528"/>
        <v/>
      </c>
      <c r="AI1575" s="63" t="str">
        <f t="shared" si="531"/>
        <v/>
      </c>
      <c r="AJ1575" s="106" t="str">
        <f t="shared" si="532"/>
        <v/>
      </c>
      <c r="AK1575" s="106" t="str">
        <f t="shared" si="533"/>
        <v/>
      </c>
      <c r="AL1575" s="106" t="str">
        <f t="shared" si="534"/>
        <v/>
      </c>
      <c r="AM1575" s="106" t="str">
        <f t="shared" si="535"/>
        <v/>
      </c>
      <c r="AN1575" s="106" t="str">
        <f t="shared" si="536"/>
        <v/>
      </c>
      <c r="AR1575" s="106" t="str">
        <f t="shared" si="537"/>
        <v/>
      </c>
      <c r="AS1575" s="106" t="str">
        <f t="shared" si="538"/>
        <v/>
      </c>
      <c r="AT1575" s="106" t="str">
        <f t="shared" si="539"/>
        <v/>
      </c>
      <c r="AU1575" s="106" t="str">
        <f t="shared" si="540"/>
        <v/>
      </c>
      <c r="AV1575" s="106" t="str">
        <f t="shared" si="541"/>
        <v/>
      </c>
    </row>
    <row r="1576" spans="4:48">
      <c r="D1576" s="159">
        <v>1569</v>
      </c>
      <c r="F1576" s="159" t="str">
        <f t="shared" si="544"/>
        <v/>
      </c>
      <c r="G1576" s="159" t="str">
        <f t="shared" si="544"/>
        <v/>
      </c>
      <c r="H1576" s="159" t="str">
        <f t="shared" si="544"/>
        <v/>
      </c>
      <c r="I1576" s="159" t="str">
        <f t="shared" si="544"/>
        <v/>
      </c>
      <c r="J1576" s="159" t="str">
        <f t="shared" si="544"/>
        <v/>
      </c>
      <c r="K1576" s="292"/>
      <c r="L1576" s="292"/>
      <c r="AC1576" s="300" t="str">
        <f t="shared" si="530"/>
        <v/>
      </c>
      <c r="AD1576" s="300" t="str">
        <f t="shared" si="529"/>
        <v/>
      </c>
      <c r="AE1576" s="300" t="str">
        <f t="shared" si="527"/>
        <v/>
      </c>
      <c r="AF1576" s="300" t="str">
        <f t="shared" si="528"/>
        <v/>
      </c>
      <c r="AI1576" s="63" t="str">
        <f t="shared" si="531"/>
        <v/>
      </c>
      <c r="AJ1576" s="106" t="str">
        <f t="shared" si="532"/>
        <v/>
      </c>
      <c r="AK1576" s="106" t="str">
        <f t="shared" si="533"/>
        <v/>
      </c>
      <c r="AL1576" s="106" t="str">
        <f t="shared" si="534"/>
        <v/>
      </c>
      <c r="AM1576" s="106" t="str">
        <f t="shared" si="535"/>
        <v/>
      </c>
      <c r="AN1576" s="106" t="str">
        <f t="shared" si="536"/>
        <v/>
      </c>
      <c r="AR1576" s="106" t="str">
        <f t="shared" si="537"/>
        <v/>
      </c>
      <c r="AS1576" s="106" t="str">
        <f t="shared" si="538"/>
        <v/>
      </c>
      <c r="AT1576" s="106" t="str">
        <f t="shared" si="539"/>
        <v/>
      </c>
      <c r="AU1576" s="106" t="str">
        <f t="shared" si="540"/>
        <v/>
      </c>
      <c r="AV1576" s="106" t="str">
        <f t="shared" si="541"/>
        <v/>
      </c>
    </row>
    <row r="1577" spans="4:48">
      <c r="D1577" s="159">
        <v>1570</v>
      </c>
      <c r="F1577" s="159" t="str">
        <f t="shared" si="544"/>
        <v/>
      </c>
      <c r="G1577" s="159" t="str">
        <f t="shared" si="544"/>
        <v/>
      </c>
      <c r="H1577" s="159" t="str">
        <f t="shared" si="544"/>
        <v/>
      </c>
      <c r="I1577" s="159" t="str">
        <f t="shared" si="544"/>
        <v/>
      </c>
      <c r="J1577" s="159" t="str">
        <f t="shared" si="544"/>
        <v/>
      </c>
      <c r="K1577" s="292"/>
      <c r="L1577" s="292"/>
      <c r="AC1577" s="300" t="str">
        <f t="shared" si="530"/>
        <v/>
      </c>
      <c r="AD1577" s="300" t="str">
        <f t="shared" si="529"/>
        <v/>
      </c>
      <c r="AE1577" s="300" t="str">
        <f t="shared" si="527"/>
        <v/>
      </c>
      <c r="AF1577" s="300" t="str">
        <f t="shared" si="528"/>
        <v/>
      </c>
      <c r="AI1577" s="63" t="str">
        <f t="shared" si="531"/>
        <v/>
      </c>
      <c r="AJ1577" s="106" t="str">
        <f t="shared" si="532"/>
        <v/>
      </c>
      <c r="AK1577" s="106" t="str">
        <f t="shared" si="533"/>
        <v/>
      </c>
      <c r="AL1577" s="106" t="str">
        <f t="shared" si="534"/>
        <v/>
      </c>
      <c r="AM1577" s="106" t="str">
        <f t="shared" si="535"/>
        <v/>
      </c>
      <c r="AN1577" s="106" t="str">
        <f t="shared" si="536"/>
        <v/>
      </c>
      <c r="AR1577" s="106" t="str">
        <f t="shared" si="537"/>
        <v/>
      </c>
      <c r="AS1577" s="106" t="str">
        <f t="shared" si="538"/>
        <v/>
      </c>
      <c r="AT1577" s="106" t="str">
        <f t="shared" si="539"/>
        <v/>
      </c>
      <c r="AU1577" s="106" t="str">
        <f t="shared" si="540"/>
        <v/>
      </c>
      <c r="AV1577" s="106" t="str">
        <f t="shared" si="541"/>
        <v/>
      </c>
    </row>
    <row r="1578" spans="4:48">
      <c r="D1578" s="159">
        <v>1571</v>
      </c>
      <c r="F1578" s="159" t="str">
        <f t="shared" ref="F1578:J1587" si="545">IF($C$5=0,IF($D1578&gt;$A$5,"",INDIRECT(CONCATENATE("B",RANDBETWEEN(11,$D$5)))),IF($D1578&gt;$A$5,"",$C$3*INDIRECT(CONCATENATE("B",RANDBETWEEN(11,$D$5)))))</f>
        <v/>
      </c>
      <c r="G1578" s="159" t="str">
        <f t="shared" si="545"/>
        <v/>
      </c>
      <c r="H1578" s="159" t="str">
        <f t="shared" si="545"/>
        <v/>
      </c>
      <c r="I1578" s="159" t="str">
        <f t="shared" si="545"/>
        <v/>
      </c>
      <c r="J1578" s="159" t="str">
        <f t="shared" si="545"/>
        <v/>
      </c>
      <c r="K1578" s="292"/>
      <c r="L1578" s="292"/>
      <c r="AC1578" s="300" t="str">
        <f t="shared" si="530"/>
        <v/>
      </c>
      <c r="AD1578" s="300" t="str">
        <f t="shared" si="529"/>
        <v/>
      </c>
      <c r="AE1578" s="300" t="str">
        <f t="shared" si="527"/>
        <v/>
      </c>
      <c r="AF1578" s="300" t="str">
        <f t="shared" si="528"/>
        <v/>
      </c>
      <c r="AI1578" s="63" t="str">
        <f t="shared" si="531"/>
        <v/>
      </c>
      <c r="AJ1578" s="106" t="str">
        <f t="shared" si="532"/>
        <v/>
      </c>
      <c r="AK1578" s="106" t="str">
        <f t="shared" si="533"/>
        <v/>
      </c>
      <c r="AL1578" s="106" t="str">
        <f t="shared" si="534"/>
        <v/>
      </c>
      <c r="AM1578" s="106" t="str">
        <f t="shared" si="535"/>
        <v/>
      </c>
      <c r="AN1578" s="106" t="str">
        <f t="shared" si="536"/>
        <v/>
      </c>
      <c r="AR1578" s="106" t="str">
        <f t="shared" si="537"/>
        <v/>
      </c>
      <c r="AS1578" s="106" t="str">
        <f t="shared" si="538"/>
        <v/>
      </c>
      <c r="AT1578" s="106" t="str">
        <f t="shared" si="539"/>
        <v/>
      </c>
      <c r="AU1578" s="106" t="str">
        <f t="shared" si="540"/>
        <v/>
      </c>
      <c r="AV1578" s="106" t="str">
        <f t="shared" si="541"/>
        <v/>
      </c>
    </row>
    <row r="1579" spans="4:48">
      <c r="D1579" s="159">
        <v>1572</v>
      </c>
      <c r="F1579" s="159" t="str">
        <f t="shared" si="545"/>
        <v/>
      </c>
      <c r="G1579" s="159" t="str">
        <f t="shared" si="545"/>
        <v/>
      </c>
      <c r="H1579" s="159" t="str">
        <f t="shared" si="545"/>
        <v/>
      </c>
      <c r="I1579" s="159" t="str">
        <f t="shared" si="545"/>
        <v/>
      </c>
      <c r="J1579" s="159" t="str">
        <f t="shared" si="545"/>
        <v/>
      </c>
      <c r="K1579" s="292"/>
      <c r="L1579" s="292"/>
      <c r="AC1579" s="300" t="str">
        <f t="shared" si="530"/>
        <v/>
      </c>
      <c r="AD1579" s="300" t="str">
        <f t="shared" si="529"/>
        <v/>
      </c>
      <c r="AE1579" s="300" t="str">
        <f t="shared" si="527"/>
        <v/>
      </c>
      <c r="AF1579" s="300" t="str">
        <f t="shared" si="528"/>
        <v/>
      </c>
      <c r="AI1579" s="63" t="str">
        <f t="shared" si="531"/>
        <v/>
      </c>
      <c r="AJ1579" s="106" t="str">
        <f t="shared" si="532"/>
        <v/>
      </c>
      <c r="AK1579" s="106" t="str">
        <f t="shared" si="533"/>
        <v/>
      </c>
      <c r="AL1579" s="106" t="str">
        <f t="shared" si="534"/>
        <v/>
      </c>
      <c r="AM1579" s="106" t="str">
        <f t="shared" si="535"/>
        <v/>
      </c>
      <c r="AN1579" s="106" t="str">
        <f t="shared" si="536"/>
        <v/>
      </c>
      <c r="AR1579" s="106" t="str">
        <f t="shared" si="537"/>
        <v/>
      </c>
      <c r="AS1579" s="106" t="str">
        <f t="shared" si="538"/>
        <v/>
      </c>
      <c r="AT1579" s="106" t="str">
        <f t="shared" si="539"/>
        <v/>
      </c>
      <c r="AU1579" s="106" t="str">
        <f t="shared" si="540"/>
        <v/>
      </c>
      <c r="AV1579" s="106" t="str">
        <f t="shared" si="541"/>
        <v/>
      </c>
    </row>
    <row r="1580" spans="4:48">
      <c r="D1580" s="159">
        <v>1573</v>
      </c>
      <c r="F1580" s="159" t="str">
        <f t="shared" si="545"/>
        <v/>
      </c>
      <c r="G1580" s="159" t="str">
        <f t="shared" si="545"/>
        <v/>
      </c>
      <c r="H1580" s="159" t="str">
        <f t="shared" si="545"/>
        <v/>
      </c>
      <c r="I1580" s="159" t="str">
        <f t="shared" si="545"/>
        <v/>
      </c>
      <c r="J1580" s="159" t="str">
        <f t="shared" si="545"/>
        <v/>
      </c>
      <c r="K1580" s="292"/>
      <c r="L1580" s="292"/>
      <c r="AC1580" s="300" t="str">
        <f t="shared" si="530"/>
        <v/>
      </c>
      <c r="AD1580" s="300" t="str">
        <f t="shared" si="529"/>
        <v/>
      </c>
      <c r="AE1580" s="300" t="str">
        <f t="shared" si="527"/>
        <v/>
      </c>
      <c r="AF1580" s="300" t="str">
        <f t="shared" si="528"/>
        <v/>
      </c>
      <c r="AI1580" s="63" t="str">
        <f t="shared" si="531"/>
        <v/>
      </c>
      <c r="AJ1580" s="106" t="str">
        <f t="shared" si="532"/>
        <v/>
      </c>
      <c r="AK1580" s="106" t="str">
        <f t="shared" si="533"/>
        <v/>
      </c>
      <c r="AL1580" s="106" t="str">
        <f t="shared" si="534"/>
        <v/>
      </c>
      <c r="AM1580" s="106" t="str">
        <f t="shared" si="535"/>
        <v/>
      </c>
      <c r="AN1580" s="106" t="str">
        <f t="shared" si="536"/>
        <v/>
      </c>
      <c r="AR1580" s="106" t="str">
        <f t="shared" si="537"/>
        <v/>
      </c>
      <c r="AS1580" s="106" t="str">
        <f t="shared" si="538"/>
        <v/>
      </c>
      <c r="AT1580" s="106" t="str">
        <f t="shared" si="539"/>
        <v/>
      </c>
      <c r="AU1580" s="106" t="str">
        <f t="shared" si="540"/>
        <v/>
      </c>
      <c r="AV1580" s="106" t="str">
        <f t="shared" si="541"/>
        <v/>
      </c>
    </row>
    <row r="1581" spans="4:48">
      <c r="D1581" s="159">
        <v>1574</v>
      </c>
      <c r="F1581" s="159" t="str">
        <f t="shared" si="545"/>
        <v/>
      </c>
      <c r="G1581" s="159" t="str">
        <f t="shared" si="545"/>
        <v/>
      </c>
      <c r="H1581" s="159" t="str">
        <f t="shared" si="545"/>
        <v/>
      </c>
      <c r="I1581" s="159" t="str">
        <f t="shared" si="545"/>
        <v/>
      </c>
      <c r="J1581" s="159" t="str">
        <f t="shared" si="545"/>
        <v/>
      </c>
      <c r="K1581" s="292"/>
      <c r="L1581" s="292"/>
      <c r="AC1581" s="300" t="str">
        <f t="shared" si="530"/>
        <v/>
      </c>
      <c r="AD1581" s="300" t="str">
        <f t="shared" si="529"/>
        <v/>
      </c>
      <c r="AE1581" s="300" t="str">
        <f t="shared" si="527"/>
        <v/>
      </c>
      <c r="AF1581" s="300" t="str">
        <f t="shared" si="528"/>
        <v/>
      </c>
      <c r="AI1581" s="63" t="str">
        <f t="shared" si="531"/>
        <v/>
      </c>
      <c r="AJ1581" s="106" t="str">
        <f t="shared" si="532"/>
        <v/>
      </c>
      <c r="AK1581" s="106" t="str">
        <f t="shared" si="533"/>
        <v/>
      </c>
      <c r="AL1581" s="106" t="str">
        <f t="shared" si="534"/>
        <v/>
      </c>
      <c r="AM1581" s="106" t="str">
        <f t="shared" si="535"/>
        <v/>
      </c>
      <c r="AN1581" s="106" t="str">
        <f t="shared" si="536"/>
        <v/>
      </c>
      <c r="AR1581" s="106" t="str">
        <f t="shared" si="537"/>
        <v/>
      </c>
      <c r="AS1581" s="106" t="str">
        <f t="shared" si="538"/>
        <v/>
      </c>
      <c r="AT1581" s="106" t="str">
        <f t="shared" si="539"/>
        <v/>
      </c>
      <c r="AU1581" s="106" t="str">
        <f t="shared" si="540"/>
        <v/>
      </c>
      <c r="AV1581" s="106" t="str">
        <f t="shared" si="541"/>
        <v/>
      </c>
    </row>
    <row r="1582" spans="4:48">
      <c r="D1582" s="159">
        <v>1575</v>
      </c>
      <c r="F1582" s="159" t="str">
        <f t="shared" si="545"/>
        <v/>
      </c>
      <c r="G1582" s="159" t="str">
        <f t="shared" si="545"/>
        <v/>
      </c>
      <c r="H1582" s="159" t="str">
        <f t="shared" si="545"/>
        <v/>
      </c>
      <c r="I1582" s="159" t="str">
        <f t="shared" si="545"/>
        <v/>
      </c>
      <c r="J1582" s="159" t="str">
        <f t="shared" si="545"/>
        <v/>
      </c>
      <c r="K1582" s="292"/>
      <c r="L1582" s="292"/>
      <c r="AC1582" s="300" t="str">
        <f t="shared" si="530"/>
        <v/>
      </c>
      <c r="AD1582" s="300" t="str">
        <f t="shared" si="529"/>
        <v/>
      </c>
      <c r="AE1582" s="300" t="str">
        <f t="shared" si="527"/>
        <v/>
      </c>
      <c r="AF1582" s="300" t="str">
        <f t="shared" si="528"/>
        <v/>
      </c>
      <c r="AI1582" s="63" t="str">
        <f t="shared" si="531"/>
        <v/>
      </c>
      <c r="AJ1582" s="106" t="str">
        <f t="shared" si="532"/>
        <v/>
      </c>
      <c r="AK1582" s="106" t="str">
        <f t="shared" si="533"/>
        <v/>
      </c>
      <c r="AL1582" s="106" t="str">
        <f t="shared" si="534"/>
        <v/>
      </c>
      <c r="AM1582" s="106" t="str">
        <f t="shared" si="535"/>
        <v/>
      </c>
      <c r="AN1582" s="106" t="str">
        <f t="shared" si="536"/>
        <v/>
      </c>
      <c r="AR1582" s="106" t="str">
        <f t="shared" si="537"/>
        <v/>
      </c>
      <c r="AS1582" s="106" t="str">
        <f t="shared" si="538"/>
        <v/>
      </c>
      <c r="AT1582" s="106" t="str">
        <f t="shared" si="539"/>
        <v/>
      </c>
      <c r="AU1582" s="106" t="str">
        <f t="shared" si="540"/>
        <v/>
      </c>
      <c r="AV1582" s="106" t="str">
        <f t="shared" si="541"/>
        <v/>
      </c>
    </row>
    <row r="1583" spans="4:48">
      <c r="D1583" s="159">
        <v>1576</v>
      </c>
      <c r="F1583" s="159" t="str">
        <f t="shared" si="545"/>
        <v/>
      </c>
      <c r="G1583" s="159" t="str">
        <f t="shared" si="545"/>
        <v/>
      </c>
      <c r="H1583" s="159" t="str">
        <f t="shared" si="545"/>
        <v/>
      </c>
      <c r="I1583" s="159" t="str">
        <f t="shared" si="545"/>
        <v/>
      </c>
      <c r="J1583" s="159" t="str">
        <f t="shared" si="545"/>
        <v/>
      </c>
      <c r="K1583" s="292"/>
      <c r="L1583" s="292"/>
      <c r="AC1583" s="300" t="str">
        <f t="shared" si="530"/>
        <v/>
      </c>
      <c r="AD1583" s="300" t="str">
        <f t="shared" si="529"/>
        <v/>
      </c>
      <c r="AE1583" s="300" t="str">
        <f t="shared" si="527"/>
        <v/>
      </c>
      <c r="AF1583" s="300" t="str">
        <f t="shared" si="528"/>
        <v/>
      </c>
      <c r="AI1583" s="63" t="str">
        <f t="shared" si="531"/>
        <v/>
      </c>
      <c r="AJ1583" s="106" t="str">
        <f t="shared" si="532"/>
        <v/>
      </c>
      <c r="AK1583" s="106" t="str">
        <f t="shared" si="533"/>
        <v/>
      </c>
      <c r="AL1583" s="106" t="str">
        <f t="shared" si="534"/>
        <v/>
      </c>
      <c r="AM1583" s="106" t="str">
        <f t="shared" si="535"/>
        <v/>
      </c>
      <c r="AN1583" s="106" t="str">
        <f t="shared" si="536"/>
        <v/>
      </c>
      <c r="AR1583" s="106" t="str">
        <f t="shared" si="537"/>
        <v/>
      </c>
      <c r="AS1583" s="106" t="str">
        <f t="shared" si="538"/>
        <v/>
      </c>
      <c r="AT1583" s="106" t="str">
        <f t="shared" si="539"/>
        <v/>
      </c>
      <c r="AU1583" s="106" t="str">
        <f t="shared" si="540"/>
        <v/>
      </c>
      <c r="AV1583" s="106" t="str">
        <f t="shared" si="541"/>
        <v/>
      </c>
    </row>
    <row r="1584" spans="4:48">
      <c r="D1584" s="159">
        <v>1577</v>
      </c>
      <c r="F1584" s="159" t="str">
        <f t="shared" si="545"/>
        <v/>
      </c>
      <c r="G1584" s="159" t="str">
        <f t="shared" si="545"/>
        <v/>
      </c>
      <c r="H1584" s="159" t="str">
        <f t="shared" si="545"/>
        <v/>
      </c>
      <c r="I1584" s="159" t="str">
        <f t="shared" si="545"/>
        <v/>
      </c>
      <c r="J1584" s="159" t="str">
        <f t="shared" si="545"/>
        <v/>
      </c>
      <c r="K1584" s="292"/>
      <c r="L1584" s="292"/>
      <c r="AC1584" s="300" t="str">
        <f t="shared" si="530"/>
        <v/>
      </c>
      <c r="AD1584" s="300" t="str">
        <f t="shared" si="529"/>
        <v/>
      </c>
      <c r="AE1584" s="300" t="str">
        <f t="shared" si="527"/>
        <v/>
      </c>
      <c r="AF1584" s="300" t="str">
        <f t="shared" si="528"/>
        <v/>
      </c>
      <c r="AI1584" s="63" t="str">
        <f t="shared" si="531"/>
        <v/>
      </c>
      <c r="AJ1584" s="106" t="str">
        <f t="shared" si="532"/>
        <v/>
      </c>
      <c r="AK1584" s="106" t="str">
        <f t="shared" si="533"/>
        <v/>
      </c>
      <c r="AL1584" s="106" t="str">
        <f t="shared" si="534"/>
        <v/>
      </c>
      <c r="AM1584" s="106" t="str">
        <f t="shared" si="535"/>
        <v/>
      </c>
      <c r="AN1584" s="106" t="str">
        <f t="shared" si="536"/>
        <v/>
      </c>
      <c r="AR1584" s="106" t="str">
        <f t="shared" si="537"/>
        <v/>
      </c>
      <c r="AS1584" s="106" t="str">
        <f t="shared" si="538"/>
        <v/>
      </c>
      <c r="AT1584" s="106" t="str">
        <f t="shared" si="539"/>
        <v/>
      </c>
      <c r="AU1584" s="106" t="str">
        <f t="shared" si="540"/>
        <v/>
      </c>
      <c r="AV1584" s="106" t="str">
        <f t="shared" si="541"/>
        <v/>
      </c>
    </row>
    <row r="1585" spans="4:48">
      <c r="D1585" s="159">
        <v>1578</v>
      </c>
      <c r="F1585" s="159" t="str">
        <f t="shared" si="545"/>
        <v/>
      </c>
      <c r="G1585" s="159" t="str">
        <f t="shared" si="545"/>
        <v/>
      </c>
      <c r="H1585" s="159" t="str">
        <f t="shared" si="545"/>
        <v/>
      </c>
      <c r="I1585" s="159" t="str">
        <f t="shared" si="545"/>
        <v/>
      </c>
      <c r="J1585" s="159" t="str">
        <f t="shared" si="545"/>
        <v/>
      </c>
      <c r="K1585" s="292"/>
      <c r="L1585" s="292"/>
      <c r="AC1585" s="300" t="str">
        <f t="shared" si="530"/>
        <v/>
      </c>
      <c r="AD1585" s="300" t="str">
        <f t="shared" si="529"/>
        <v/>
      </c>
      <c r="AE1585" s="300" t="str">
        <f t="shared" si="527"/>
        <v/>
      </c>
      <c r="AF1585" s="300" t="str">
        <f t="shared" si="528"/>
        <v/>
      </c>
      <c r="AI1585" s="63" t="str">
        <f t="shared" si="531"/>
        <v/>
      </c>
      <c r="AJ1585" s="106" t="str">
        <f t="shared" si="532"/>
        <v/>
      </c>
      <c r="AK1585" s="106" t="str">
        <f t="shared" si="533"/>
        <v/>
      </c>
      <c r="AL1585" s="106" t="str">
        <f t="shared" si="534"/>
        <v/>
      </c>
      <c r="AM1585" s="106" t="str">
        <f t="shared" si="535"/>
        <v/>
      </c>
      <c r="AN1585" s="106" t="str">
        <f t="shared" si="536"/>
        <v/>
      </c>
      <c r="AR1585" s="106" t="str">
        <f t="shared" si="537"/>
        <v/>
      </c>
      <c r="AS1585" s="106" t="str">
        <f t="shared" si="538"/>
        <v/>
      </c>
      <c r="AT1585" s="106" t="str">
        <f t="shared" si="539"/>
        <v/>
      </c>
      <c r="AU1585" s="106" t="str">
        <f t="shared" si="540"/>
        <v/>
      </c>
      <c r="AV1585" s="106" t="str">
        <f t="shared" si="541"/>
        <v/>
      </c>
    </row>
    <row r="1586" spans="4:48">
      <c r="D1586" s="159">
        <v>1579</v>
      </c>
      <c r="F1586" s="159" t="str">
        <f t="shared" si="545"/>
        <v/>
      </c>
      <c r="G1586" s="159" t="str">
        <f t="shared" si="545"/>
        <v/>
      </c>
      <c r="H1586" s="159" t="str">
        <f t="shared" si="545"/>
        <v/>
      </c>
      <c r="I1586" s="159" t="str">
        <f t="shared" si="545"/>
        <v/>
      </c>
      <c r="J1586" s="159" t="str">
        <f t="shared" si="545"/>
        <v/>
      </c>
      <c r="K1586" s="292"/>
      <c r="L1586" s="292"/>
      <c r="AC1586" s="300" t="str">
        <f t="shared" si="530"/>
        <v/>
      </c>
      <c r="AD1586" s="300" t="str">
        <f t="shared" si="529"/>
        <v/>
      </c>
      <c r="AE1586" s="300" t="str">
        <f t="shared" si="527"/>
        <v/>
      </c>
      <c r="AF1586" s="300" t="str">
        <f t="shared" si="528"/>
        <v/>
      </c>
      <c r="AI1586" s="63" t="str">
        <f t="shared" si="531"/>
        <v/>
      </c>
      <c r="AJ1586" s="106" t="str">
        <f t="shared" si="532"/>
        <v/>
      </c>
      <c r="AK1586" s="106" t="str">
        <f t="shared" si="533"/>
        <v/>
      </c>
      <c r="AL1586" s="106" t="str">
        <f t="shared" si="534"/>
        <v/>
      </c>
      <c r="AM1586" s="106" t="str">
        <f t="shared" si="535"/>
        <v/>
      </c>
      <c r="AN1586" s="106" t="str">
        <f t="shared" si="536"/>
        <v/>
      </c>
      <c r="AR1586" s="106" t="str">
        <f t="shared" si="537"/>
        <v/>
      </c>
      <c r="AS1586" s="106" t="str">
        <f t="shared" si="538"/>
        <v/>
      </c>
      <c r="AT1586" s="106" t="str">
        <f t="shared" si="539"/>
        <v/>
      </c>
      <c r="AU1586" s="106" t="str">
        <f t="shared" si="540"/>
        <v/>
      </c>
      <c r="AV1586" s="106" t="str">
        <f t="shared" si="541"/>
        <v/>
      </c>
    </row>
    <row r="1587" spans="4:48">
      <c r="D1587" s="159">
        <v>1580</v>
      </c>
      <c r="F1587" s="159" t="str">
        <f t="shared" si="545"/>
        <v/>
      </c>
      <c r="G1587" s="159" t="str">
        <f t="shared" si="545"/>
        <v/>
      </c>
      <c r="H1587" s="159" t="str">
        <f t="shared" si="545"/>
        <v/>
      </c>
      <c r="I1587" s="159" t="str">
        <f t="shared" si="545"/>
        <v/>
      </c>
      <c r="J1587" s="159" t="str">
        <f t="shared" si="545"/>
        <v/>
      </c>
      <c r="K1587" s="292"/>
      <c r="L1587" s="292"/>
      <c r="AC1587" s="300" t="str">
        <f t="shared" si="530"/>
        <v/>
      </c>
      <c r="AD1587" s="300" t="str">
        <f t="shared" si="529"/>
        <v/>
      </c>
      <c r="AE1587" s="300" t="str">
        <f t="shared" si="527"/>
        <v/>
      </c>
      <c r="AF1587" s="300" t="str">
        <f t="shared" si="528"/>
        <v/>
      </c>
      <c r="AI1587" s="63" t="str">
        <f t="shared" si="531"/>
        <v/>
      </c>
      <c r="AJ1587" s="106" t="str">
        <f t="shared" si="532"/>
        <v/>
      </c>
      <c r="AK1587" s="106" t="str">
        <f t="shared" si="533"/>
        <v/>
      </c>
      <c r="AL1587" s="106" t="str">
        <f t="shared" si="534"/>
        <v/>
      </c>
      <c r="AM1587" s="106" t="str">
        <f t="shared" si="535"/>
        <v/>
      </c>
      <c r="AN1587" s="106" t="str">
        <f t="shared" si="536"/>
        <v/>
      </c>
      <c r="AR1587" s="106" t="str">
        <f t="shared" si="537"/>
        <v/>
      </c>
      <c r="AS1587" s="106" t="str">
        <f t="shared" si="538"/>
        <v/>
      </c>
      <c r="AT1587" s="106" t="str">
        <f t="shared" si="539"/>
        <v/>
      </c>
      <c r="AU1587" s="106" t="str">
        <f t="shared" si="540"/>
        <v/>
      </c>
      <c r="AV1587" s="106" t="str">
        <f t="shared" si="541"/>
        <v/>
      </c>
    </row>
    <row r="1588" spans="4:48">
      <c r="D1588" s="159">
        <v>1581</v>
      </c>
      <c r="F1588" s="159" t="str">
        <f t="shared" ref="F1588:J1597" si="546">IF($C$5=0,IF($D1588&gt;$A$5,"",INDIRECT(CONCATENATE("B",RANDBETWEEN(11,$D$5)))),IF($D1588&gt;$A$5,"",$C$3*INDIRECT(CONCATENATE("B",RANDBETWEEN(11,$D$5)))))</f>
        <v/>
      </c>
      <c r="G1588" s="159" t="str">
        <f t="shared" si="546"/>
        <v/>
      </c>
      <c r="H1588" s="159" t="str">
        <f t="shared" si="546"/>
        <v/>
      </c>
      <c r="I1588" s="159" t="str">
        <f t="shared" si="546"/>
        <v/>
      </c>
      <c r="J1588" s="159" t="str">
        <f t="shared" si="546"/>
        <v/>
      </c>
      <c r="K1588" s="292"/>
      <c r="L1588" s="292"/>
      <c r="AC1588" s="300" t="str">
        <f t="shared" si="530"/>
        <v/>
      </c>
      <c r="AD1588" s="300" t="str">
        <f t="shared" si="529"/>
        <v/>
      </c>
      <c r="AE1588" s="300" t="str">
        <f t="shared" si="527"/>
        <v/>
      </c>
      <c r="AF1588" s="300" t="str">
        <f t="shared" si="528"/>
        <v/>
      </c>
      <c r="AI1588" s="63" t="str">
        <f t="shared" si="531"/>
        <v/>
      </c>
      <c r="AJ1588" s="106" t="str">
        <f t="shared" si="532"/>
        <v/>
      </c>
      <c r="AK1588" s="106" t="str">
        <f t="shared" si="533"/>
        <v/>
      </c>
      <c r="AL1588" s="106" t="str">
        <f t="shared" si="534"/>
        <v/>
      </c>
      <c r="AM1588" s="106" t="str">
        <f t="shared" si="535"/>
        <v/>
      </c>
      <c r="AN1588" s="106" t="str">
        <f t="shared" si="536"/>
        <v/>
      </c>
      <c r="AR1588" s="106" t="str">
        <f t="shared" si="537"/>
        <v/>
      </c>
      <c r="AS1588" s="106" t="str">
        <f t="shared" si="538"/>
        <v/>
      </c>
      <c r="AT1588" s="106" t="str">
        <f t="shared" si="539"/>
        <v/>
      </c>
      <c r="AU1588" s="106" t="str">
        <f t="shared" si="540"/>
        <v/>
      </c>
      <c r="AV1588" s="106" t="str">
        <f t="shared" si="541"/>
        <v/>
      </c>
    </row>
    <row r="1589" spans="4:48">
      <c r="D1589" s="159">
        <v>1582</v>
      </c>
      <c r="F1589" s="159" t="str">
        <f t="shared" si="546"/>
        <v/>
      </c>
      <c r="G1589" s="159" t="str">
        <f t="shared" si="546"/>
        <v/>
      </c>
      <c r="H1589" s="159" t="str">
        <f t="shared" si="546"/>
        <v/>
      </c>
      <c r="I1589" s="159" t="str">
        <f t="shared" si="546"/>
        <v/>
      </c>
      <c r="J1589" s="159" t="str">
        <f t="shared" si="546"/>
        <v/>
      </c>
      <c r="K1589" s="292"/>
      <c r="L1589" s="292"/>
      <c r="AC1589" s="300" t="str">
        <f t="shared" si="530"/>
        <v/>
      </c>
      <c r="AD1589" s="300" t="str">
        <f t="shared" si="529"/>
        <v/>
      </c>
      <c r="AE1589" s="300" t="str">
        <f t="shared" si="527"/>
        <v/>
      </c>
      <c r="AF1589" s="300" t="str">
        <f t="shared" si="528"/>
        <v/>
      </c>
      <c r="AI1589" s="63" t="str">
        <f t="shared" si="531"/>
        <v/>
      </c>
      <c r="AJ1589" s="106" t="str">
        <f t="shared" si="532"/>
        <v/>
      </c>
      <c r="AK1589" s="106" t="str">
        <f t="shared" si="533"/>
        <v/>
      </c>
      <c r="AL1589" s="106" t="str">
        <f t="shared" si="534"/>
        <v/>
      </c>
      <c r="AM1589" s="106" t="str">
        <f t="shared" si="535"/>
        <v/>
      </c>
      <c r="AN1589" s="106" t="str">
        <f t="shared" si="536"/>
        <v/>
      </c>
      <c r="AR1589" s="106" t="str">
        <f t="shared" si="537"/>
        <v/>
      </c>
      <c r="AS1589" s="106" t="str">
        <f t="shared" si="538"/>
        <v/>
      </c>
      <c r="AT1589" s="106" t="str">
        <f t="shared" si="539"/>
        <v/>
      </c>
      <c r="AU1589" s="106" t="str">
        <f t="shared" si="540"/>
        <v/>
      </c>
      <c r="AV1589" s="106" t="str">
        <f t="shared" si="541"/>
        <v/>
      </c>
    </row>
    <row r="1590" spans="4:48">
      <c r="D1590" s="159">
        <v>1583</v>
      </c>
      <c r="F1590" s="159" t="str">
        <f t="shared" si="546"/>
        <v/>
      </c>
      <c r="G1590" s="159" t="str">
        <f t="shared" si="546"/>
        <v/>
      </c>
      <c r="H1590" s="159" t="str">
        <f t="shared" si="546"/>
        <v/>
      </c>
      <c r="I1590" s="159" t="str">
        <f t="shared" si="546"/>
        <v/>
      </c>
      <c r="J1590" s="159" t="str">
        <f t="shared" si="546"/>
        <v/>
      </c>
      <c r="K1590" s="292"/>
      <c r="L1590" s="292"/>
      <c r="AC1590" s="300" t="str">
        <f t="shared" si="530"/>
        <v/>
      </c>
      <c r="AD1590" s="300" t="str">
        <f t="shared" si="529"/>
        <v/>
      </c>
      <c r="AE1590" s="300" t="str">
        <f t="shared" si="527"/>
        <v/>
      </c>
      <c r="AF1590" s="300" t="str">
        <f t="shared" si="528"/>
        <v/>
      </c>
      <c r="AI1590" s="63" t="str">
        <f t="shared" si="531"/>
        <v/>
      </c>
      <c r="AJ1590" s="106" t="str">
        <f t="shared" si="532"/>
        <v/>
      </c>
      <c r="AK1590" s="106" t="str">
        <f t="shared" si="533"/>
        <v/>
      </c>
      <c r="AL1590" s="106" t="str">
        <f t="shared" si="534"/>
        <v/>
      </c>
      <c r="AM1590" s="106" t="str">
        <f t="shared" si="535"/>
        <v/>
      </c>
      <c r="AN1590" s="106" t="str">
        <f t="shared" si="536"/>
        <v/>
      </c>
      <c r="AR1590" s="106" t="str">
        <f t="shared" si="537"/>
        <v/>
      </c>
      <c r="AS1590" s="106" t="str">
        <f t="shared" si="538"/>
        <v/>
      </c>
      <c r="AT1590" s="106" t="str">
        <f t="shared" si="539"/>
        <v/>
      </c>
      <c r="AU1590" s="106" t="str">
        <f t="shared" si="540"/>
        <v/>
      </c>
      <c r="AV1590" s="106" t="str">
        <f t="shared" si="541"/>
        <v/>
      </c>
    </row>
    <row r="1591" spans="4:48">
      <c r="D1591" s="159">
        <v>1584</v>
      </c>
      <c r="F1591" s="159" t="str">
        <f t="shared" si="546"/>
        <v/>
      </c>
      <c r="G1591" s="159" t="str">
        <f t="shared" si="546"/>
        <v/>
      </c>
      <c r="H1591" s="159" t="str">
        <f t="shared" si="546"/>
        <v/>
      </c>
      <c r="I1591" s="159" t="str">
        <f t="shared" si="546"/>
        <v/>
      </c>
      <c r="J1591" s="159" t="str">
        <f t="shared" si="546"/>
        <v/>
      </c>
      <c r="K1591" s="292"/>
      <c r="L1591" s="292"/>
      <c r="AC1591" s="300" t="str">
        <f t="shared" si="530"/>
        <v/>
      </c>
      <c r="AD1591" s="300" t="str">
        <f t="shared" si="529"/>
        <v/>
      </c>
      <c r="AE1591" s="300" t="str">
        <f t="shared" si="527"/>
        <v/>
      </c>
      <c r="AF1591" s="300" t="str">
        <f t="shared" si="528"/>
        <v/>
      </c>
      <c r="AI1591" s="63" t="str">
        <f t="shared" si="531"/>
        <v/>
      </c>
      <c r="AJ1591" s="106" t="str">
        <f t="shared" si="532"/>
        <v/>
      </c>
      <c r="AK1591" s="106" t="str">
        <f t="shared" si="533"/>
        <v/>
      </c>
      <c r="AL1591" s="106" t="str">
        <f t="shared" si="534"/>
        <v/>
      </c>
      <c r="AM1591" s="106" t="str">
        <f t="shared" si="535"/>
        <v/>
      </c>
      <c r="AN1591" s="106" t="str">
        <f t="shared" si="536"/>
        <v/>
      </c>
      <c r="AR1591" s="106" t="str">
        <f t="shared" si="537"/>
        <v/>
      </c>
      <c r="AS1591" s="106" t="str">
        <f t="shared" si="538"/>
        <v/>
      </c>
      <c r="AT1591" s="106" t="str">
        <f t="shared" si="539"/>
        <v/>
      </c>
      <c r="AU1591" s="106" t="str">
        <f t="shared" si="540"/>
        <v/>
      </c>
      <c r="AV1591" s="106" t="str">
        <f t="shared" si="541"/>
        <v/>
      </c>
    </row>
    <row r="1592" spans="4:48">
      <c r="D1592" s="159">
        <v>1585</v>
      </c>
      <c r="F1592" s="159" t="str">
        <f t="shared" si="546"/>
        <v/>
      </c>
      <c r="G1592" s="159" t="str">
        <f t="shared" si="546"/>
        <v/>
      </c>
      <c r="H1592" s="159" t="str">
        <f t="shared" si="546"/>
        <v/>
      </c>
      <c r="I1592" s="159" t="str">
        <f t="shared" si="546"/>
        <v/>
      </c>
      <c r="J1592" s="159" t="str">
        <f t="shared" si="546"/>
        <v/>
      </c>
      <c r="K1592" s="292"/>
      <c r="L1592" s="292"/>
      <c r="AC1592" s="300" t="str">
        <f t="shared" si="530"/>
        <v/>
      </c>
      <c r="AD1592" s="300" t="str">
        <f t="shared" si="529"/>
        <v/>
      </c>
      <c r="AE1592" s="300" t="str">
        <f t="shared" si="527"/>
        <v/>
      </c>
      <c r="AF1592" s="300" t="str">
        <f t="shared" si="528"/>
        <v/>
      </c>
      <c r="AI1592" s="63" t="str">
        <f t="shared" si="531"/>
        <v/>
      </c>
      <c r="AJ1592" s="106" t="str">
        <f t="shared" si="532"/>
        <v/>
      </c>
      <c r="AK1592" s="106" t="str">
        <f t="shared" si="533"/>
        <v/>
      </c>
      <c r="AL1592" s="106" t="str">
        <f t="shared" si="534"/>
        <v/>
      </c>
      <c r="AM1592" s="106" t="str">
        <f t="shared" si="535"/>
        <v/>
      </c>
      <c r="AN1592" s="106" t="str">
        <f t="shared" si="536"/>
        <v/>
      </c>
      <c r="AR1592" s="106" t="str">
        <f t="shared" si="537"/>
        <v/>
      </c>
      <c r="AS1592" s="106" t="str">
        <f t="shared" si="538"/>
        <v/>
      </c>
      <c r="AT1592" s="106" t="str">
        <f t="shared" si="539"/>
        <v/>
      </c>
      <c r="AU1592" s="106" t="str">
        <f t="shared" si="540"/>
        <v/>
      </c>
      <c r="AV1592" s="106" t="str">
        <f t="shared" si="541"/>
        <v/>
      </c>
    </row>
    <row r="1593" spans="4:48">
      <c r="D1593" s="159">
        <v>1586</v>
      </c>
      <c r="F1593" s="159" t="str">
        <f t="shared" si="546"/>
        <v/>
      </c>
      <c r="G1593" s="159" t="str">
        <f t="shared" si="546"/>
        <v/>
      </c>
      <c r="H1593" s="159" t="str">
        <f t="shared" si="546"/>
        <v/>
      </c>
      <c r="I1593" s="159" t="str">
        <f t="shared" si="546"/>
        <v/>
      </c>
      <c r="J1593" s="159" t="str">
        <f t="shared" si="546"/>
        <v/>
      </c>
      <c r="K1593" s="292"/>
      <c r="L1593" s="292"/>
      <c r="AC1593" s="300" t="str">
        <f t="shared" si="530"/>
        <v/>
      </c>
      <c r="AD1593" s="300" t="str">
        <f t="shared" si="529"/>
        <v/>
      </c>
      <c r="AE1593" s="300" t="str">
        <f t="shared" si="527"/>
        <v/>
      </c>
      <c r="AF1593" s="300" t="str">
        <f t="shared" si="528"/>
        <v/>
      </c>
      <c r="AI1593" s="63" t="str">
        <f t="shared" si="531"/>
        <v/>
      </c>
      <c r="AJ1593" s="106" t="str">
        <f t="shared" si="532"/>
        <v/>
      </c>
      <c r="AK1593" s="106" t="str">
        <f t="shared" si="533"/>
        <v/>
      </c>
      <c r="AL1593" s="106" t="str">
        <f t="shared" si="534"/>
        <v/>
      </c>
      <c r="AM1593" s="106" t="str">
        <f t="shared" si="535"/>
        <v/>
      </c>
      <c r="AN1593" s="106" t="str">
        <f t="shared" si="536"/>
        <v/>
      </c>
      <c r="AR1593" s="106" t="str">
        <f t="shared" si="537"/>
        <v/>
      </c>
      <c r="AS1593" s="106" t="str">
        <f t="shared" si="538"/>
        <v/>
      </c>
      <c r="AT1593" s="106" t="str">
        <f t="shared" si="539"/>
        <v/>
      </c>
      <c r="AU1593" s="106" t="str">
        <f t="shared" si="540"/>
        <v/>
      </c>
      <c r="AV1593" s="106" t="str">
        <f t="shared" si="541"/>
        <v/>
      </c>
    </row>
    <row r="1594" spans="4:48">
      <c r="D1594" s="159">
        <v>1587</v>
      </c>
      <c r="F1594" s="159" t="str">
        <f t="shared" si="546"/>
        <v/>
      </c>
      <c r="G1594" s="159" t="str">
        <f t="shared" si="546"/>
        <v/>
      </c>
      <c r="H1594" s="159" t="str">
        <f t="shared" si="546"/>
        <v/>
      </c>
      <c r="I1594" s="159" t="str">
        <f t="shared" si="546"/>
        <v/>
      </c>
      <c r="J1594" s="159" t="str">
        <f t="shared" si="546"/>
        <v/>
      </c>
      <c r="K1594" s="292"/>
      <c r="L1594" s="292"/>
      <c r="AC1594" s="300" t="str">
        <f t="shared" si="530"/>
        <v/>
      </c>
      <c r="AD1594" s="300" t="str">
        <f t="shared" si="529"/>
        <v/>
      </c>
      <c r="AE1594" s="300" t="str">
        <f t="shared" si="527"/>
        <v/>
      </c>
      <c r="AF1594" s="300" t="str">
        <f t="shared" si="528"/>
        <v/>
      </c>
      <c r="AI1594" s="63" t="str">
        <f t="shared" si="531"/>
        <v/>
      </c>
      <c r="AJ1594" s="106" t="str">
        <f t="shared" si="532"/>
        <v/>
      </c>
      <c r="AK1594" s="106" t="str">
        <f t="shared" si="533"/>
        <v/>
      </c>
      <c r="AL1594" s="106" t="str">
        <f t="shared" si="534"/>
        <v/>
      </c>
      <c r="AM1594" s="106" t="str">
        <f t="shared" si="535"/>
        <v/>
      </c>
      <c r="AN1594" s="106" t="str">
        <f t="shared" si="536"/>
        <v/>
      </c>
      <c r="AR1594" s="106" t="str">
        <f t="shared" si="537"/>
        <v/>
      </c>
      <c r="AS1594" s="106" t="str">
        <f t="shared" si="538"/>
        <v/>
      </c>
      <c r="AT1594" s="106" t="str">
        <f t="shared" si="539"/>
        <v/>
      </c>
      <c r="AU1594" s="106" t="str">
        <f t="shared" si="540"/>
        <v/>
      </c>
      <c r="AV1594" s="106" t="str">
        <f t="shared" si="541"/>
        <v/>
      </c>
    </row>
    <row r="1595" spans="4:48">
      <c r="D1595" s="159">
        <v>1588</v>
      </c>
      <c r="F1595" s="159" t="str">
        <f t="shared" si="546"/>
        <v/>
      </c>
      <c r="G1595" s="159" t="str">
        <f t="shared" si="546"/>
        <v/>
      </c>
      <c r="H1595" s="159" t="str">
        <f t="shared" si="546"/>
        <v/>
      </c>
      <c r="I1595" s="159" t="str">
        <f t="shared" si="546"/>
        <v/>
      </c>
      <c r="J1595" s="159" t="str">
        <f t="shared" si="546"/>
        <v/>
      </c>
      <c r="K1595" s="292"/>
      <c r="L1595" s="292"/>
      <c r="AC1595" s="300" t="str">
        <f t="shared" si="530"/>
        <v/>
      </c>
      <c r="AD1595" s="300" t="str">
        <f t="shared" si="529"/>
        <v/>
      </c>
      <c r="AE1595" s="300" t="str">
        <f t="shared" si="527"/>
        <v/>
      </c>
      <c r="AF1595" s="300" t="str">
        <f t="shared" si="528"/>
        <v/>
      </c>
      <c r="AI1595" s="63" t="str">
        <f t="shared" si="531"/>
        <v/>
      </c>
      <c r="AJ1595" s="106" t="str">
        <f t="shared" si="532"/>
        <v/>
      </c>
      <c r="AK1595" s="106" t="str">
        <f t="shared" si="533"/>
        <v/>
      </c>
      <c r="AL1595" s="106" t="str">
        <f t="shared" si="534"/>
        <v/>
      </c>
      <c r="AM1595" s="106" t="str">
        <f t="shared" si="535"/>
        <v/>
      </c>
      <c r="AN1595" s="106" t="str">
        <f t="shared" si="536"/>
        <v/>
      </c>
      <c r="AR1595" s="106" t="str">
        <f t="shared" si="537"/>
        <v/>
      </c>
      <c r="AS1595" s="106" t="str">
        <f t="shared" si="538"/>
        <v/>
      </c>
      <c r="AT1595" s="106" t="str">
        <f t="shared" si="539"/>
        <v/>
      </c>
      <c r="AU1595" s="106" t="str">
        <f t="shared" si="540"/>
        <v/>
      </c>
      <c r="AV1595" s="106" t="str">
        <f t="shared" si="541"/>
        <v/>
      </c>
    </row>
    <row r="1596" spans="4:48">
      <c r="D1596" s="159">
        <v>1589</v>
      </c>
      <c r="F1596" s="159" t="str">
        <f t="shared" si="546"/>
        <v/>
      </c>
      <c r="G1596" s="159" t="str">
        <f t="shared" si="546"/>
        <v/>
      </c>
      <c r="H1596" s="159" t="str">
        <f t="shared" si="546"/>
        <v/>
      </c>
      <c r="I1596" s="159" t="str">
        <f t="shared" si="546"/>
        <v/>
      </c>
      <c r="J1596" s="159" t="str">
        <f t="shared" si="546"/>
        <v/>
      </c>
      <c r="K1596" s="292"/>
      <c r="L1596" s="292"/>
      <c r="AC1596" s="300" t="str">
        <f t="shared" si="530"/>
        <v/>
      </c>
      <c r="AD1596" s="300" t="str">
        <f t="shared" si="529"/>
        <v/>
      </c>
      <c r="AE1596" s="300" t="str">
        <f t="shared" si="527"/>
        <v/>
      </c>
      <c r="AF1596" s="300" t="str">
        <f t="shared" si="528"/>
        <v/>
      </c>
      <c r="AI1596" s="63" t="str">
        <f t="shared" si="531"/>
        <v/>
      </c>
      <c r="AJ1596" s="106" t="str">
        <f t="shared" si="532"/>
        <v/>
      </c>
      <c r="AK1596" s="106" t="str">
        <f t="shared" si="533"/>
        <v/>
      </c>
      <c r="AL1596" s="106" t="str">
        <f t="shared" si="534"/>
        <v/>
      </c>
      <c r="AM1596" s="106" t="str">
        <f t="shared" si="535"/>
        <v/>
      </c>
      <c r="AN1596" s="106" t="str">
        <f t="shared" si="536"/>
        <v/>
      </c>
      <c r="AR1596" s="106" t="str">
        <f t="shared" si="537"/>
        <v/>
      </c>
      <c r="AS1596" s="106" t="str">
        <f t="shared" si="538"/>
        <v/>
      </c>
      <c r="AT1596" s="106" t="str">
        <f t="shared" si="539"/>
        <v/>
      </c>
      <c r="AU1596" s="106" t="str">
        <f t="shared" si="540"/>
        <v/>
      </c>
      <c r="AV1596" s="106" t="str">
        <f t="shared" si="541"/>
        <v/>
      </c>
    </row>
    <row r="1597" spans="4:48">
      <c r="D1597" s="159">
        <v>1590</v>
      </c>
      <c r="F1597" s="159" t="str">
        <f t="shared" si="546"/>
        <v/>
      </c>
      <c r="G1597" s="159" t="str">
        <f t="shared" si="546"/>
        <v/>
      </c>
      <c r="H1597" s="159" t="str">
        <f t="shared" si="546"/>
        <v/>
      </c>
      <c r="I1597" s="159" t="str">
        <f t="shared" si="546"/>
        <v/>
      </c>
      <c r="J1597" s="159" t="str">
        <f t="shared" si="546"/>
        <v/>
      </c>
      <c r="K1597" s="292"/>
      <c r="L1597" s="292"/>
      <c r="AC1597" s="300" t="str">
        <f t="shared" si="530"/>
        <v/>
      </c>
      <c r="AD1597" s="300" t="str">
        <f t="shared" si="529"/>
        <v/>
      </c>
      <c r="AE1597" s="300" t="str">
        <f t="shared" si="527"/>
        <v/>
      </c>
      <c r="AF1597" s="300" t="str">
        <f t="shared" si="528"/>
        <v/>
      </c>
      <c r="AI1597" s="63" t="str">
        <f t="shared" si="531"/>
        <v/>
      </c>
      <c r="AJ1597" s="106" t="str">
        <f t="shared" si="532"/>
        <v/>
      </c>
      <c r="AK1597" s="106" t="str">
        <f t="shared" si="533"/>
        <v/>
      </c>
      <c r="AL1597" s="106" t="str">
        <f t="shared" si="534"/>
        <v/>
      </c>
      <c r="AM1597" s="106" t="str">
        <f t="shared" si="535"/>
        <v/>
      </c>
      <c r="AN1597" s="106" t="str">
        <f t="shared" si="536"/>
        <v/>
      </c>
      <c r="AR1597" s="106" t="str">
        <f t="shared" si="537"/>
        <v/>
      </c>
      <c r="AS1597" s="106" t="str">
        <f t="shared" si="538"/>
        <v/>
      </c>
      <c r="AT1597" s="106" t="str">
        <f t="shared" si="539"/>
        <v/>
      </c>
      <c r="AU1597" s="106" t="str">
        <f t="shared" si="540"/>
        <v/>
      </c>
      <c r="AV1597" s="106" t="str">
        <f t="shared" si="541"/>
        <v/>
      </c>
    </row>
    <row r="1598" spans="4:48">
      <c r="D1598" s="159">
        <v>1591</v>
      </c>
      <c r="F1598" s="159" t="str">
        <f t="shared" ref="F1598:J1607" si="547">IF($C$5=0,IF($D1598&gt;$A$5,"",INDIRECT(CONCATENATE("B",RANDBETWEEN(11,$D$5)))),IF($D1598&gt;$A$5,"",$C$3*INDIRECT(CONCATENATE("B",RANDBETWEEN(11,$D$5)))))</f>
        <v/>
      </c>
      <c r="G1598" s="159" t="str">
        <f t="shared" si="547"/>
        <v/>
      </c>
      <c r="H1598" s="159" t="str">
        <f t="shared" si="547"/>
        <v/>
      </c>
      <c r="I1598" s="159" t="str">
        <f t="shared" si="547"/>
        <v/>
      </c>
      <c r="J1598" s="159" t="str">
        <f t="shared" si="547"/>
        <v/>
      </c>
      <c r="K1598" s="292"/>
      <c r="L1598" s="292"/>
      <c r="AC1598" s="300" t="str">
        <f t="shared" si="530"/>
        <v/>
      </c>
      <c r="AD1598" s="300" t="str">
        <f t="shared" si="529"/>
        <v/>
      </c>
      <c r="AE1598" s="300" t="str">
        <f t="shared" si="527"/>
        <v/>
      </c>
      <c r="AF1598" s="300" t="str">
        <f t="shared" si="528"/>
        <v/>
      </c>
      <c r="AI1598" s="63" t="str">
        <f t="shared" si="531"/>
        <v/>
      </c>
      <c r="AJ1598" s="106" t="str">
        <f t="shared" si="532"/>
        <v/>
      </c>
      <c r="AK1598" s="106" t="str">
        <f t="shared" si="533"/>
        <v/>
      </c>
      <c r="AL1598" s="106" t="str">
        <f t="shared" si="534"/>
        <v/>
      </c>
      <c r="AM1598" s="106" t="str">
        <f t="shared" si="535"/>
        <v/>
      </c>
      <c r="AN1598" s="106" t="str">
        <f t="shared" si="536"/>
        <v/>
      </c>
      <c r="AR1598" s="106" t="str">
        <f t="shared" si="537"/>
        <v/>
      </c>
      <c r="AS1598" s="106" t="str">
        <f t="shared" si="538"/>
        <v/>
      </c>
      <c r="AT1598" s="106" t="str">
        <f t="shared" si="539"/>
        <v/>
      </c>
      <c r="AU1598" s="106" t="str">
        <f t="shared" si="540"/>
        <v/>
      </c>
      <c r="AV1598" s="106" t="str">
        <f t="shared" si="541"/>
        <v/>
      </c>
    </row>
    <row r="1599" spans="4:48">
      <c r="D1599" s="159">
        <v>1592</v>
      </c>
      <c r="F1599" s="159" t="str">
        <f t="shared" si="547"/>
        <v/>
      </c>
      <c r="G1599" s="159" t="str">
        <f t="shared" si="547"/>
        <v/>
      </c>
      <c r="H1599" s="159" t="str">
        <f t="shared" si="547"/>
        <v/>
      </c>
      <c r="I1599" s="159" t="str">
        <f t="shared" si="547"/>
        <v/>
      </c>
      <c r="J1599" s="159" t="str">
        <f t="shared" si="547"/>
        <v/>
      </c>
      <c r="K1599" s="292"/>
      <c r="L1599" s="292"/>
      <c r="AC1599" s="300" t="str">
        <f t="shared" si="530"/>
        <v/>
      </c>
      <c r="AD1599" s="300" t="str">
        <f t="shared" si="529"/>
        <v/>
      </c>
      <c r="AE1599" s="300" t="str">
        <f t="shared" si="527"/>
        <v/>
      </c>
      <c r="AF1599" s="300" t="str">
        <f t="shared" si="528"/>
        <v/>
      </c>
      <c r="AI1599" s="63" t="str">
        <f t="shared" si="531"/>
        <v/>
      </c>
      <c r="AJ1599" s="106" t="str">
        <f t="shared" si="532"/>
        <v/>
      </c>
      <c r="AK1599" s="106" t="str">
        <f t="shared" si="533"/>
        <v/>
      </c>
      <c r="AL1599" s="106" t="str">
        <f t="shared" si="534"/>
        <v/>
      </c>
      <c r="AM1599" s="106" t="str">
        <f t="shared" si="535"/>
        <v/>
      </c>
      <c r="AN1599" s="106" t="str">
        <f t="shared" si="536"/>
        <v/>
      </c>
      <c r="AR1599" s="106" t="str">
        <f t="shared" si="537"/>
        <v/>
      </c>
      <c r="AS1599" s="106" t="str">
        <f t="shared" si="538"/>
        <v/>
      </c>
      <c r="AT1599" s="106" t="str">
        <f t="shared" si="539"/>
        <v/>
      </c>
      <c r="AU1599" s="106" t="str">
        <f t="shared" si="540"/>
        <v/>
      </c>
      <c r="AV1599" s="106" t="str">
        <f t="shared" si="541"/>
        <v/>
      </c>
    </row>
    <row r="1600" spans="4:48">
      <c r="D1600" s="159">
        <v>1593</v>
      </c>
      <c r="F1600" s="159" t="str">
        <f t="shared" si="547"/>
        <v/>
      </c>
      <c r="G1600" s="159" t="str">
        <f t="shared" si="547"/>
        <v/>
      </c>
      <c r="H1600" s="159" t="str">
        <f t="shared" si="547"/>
        <v/>
      </c>
      <c r="I1600" s="159" t="str">
        <f t="shared" si="547"/>
        <v/>
      </c>
      <c r="J1600" s="159" t="str">
        <f t="shared" si="547"/>
        <v/>
      </c>
      <c r="K1600" s="292"/>
      <c r="L1600" s="292"/>
      <c r="AC1600" s="300" t="str">
        <f t="shared" si="530"/>
        <v/>
      </c>
      <c r="AD1600" s="300" t="str">
        <f t="shared" si="529"/>
        <v/>
      </c>
      <c r="AE1600" s="300" t="str">
        <f t="shared" si="527"/>
        <v/>
      </c>
      <c r="AF1600" s="300" t="str">
        <f t="shared" si="528"/>
        <v/>
      </c>
      <c r="AI1600" s="63" t="str">
        <f t="shared" si="531"/>
        <v/>
      </c>
      <c r="AJ1600" s="106" t="str">
        <f t="shared" si="532"/>
        <v/>
      </c>
      <c r="AK1600" s="106" t="str">
        <f t="shared" si="533"/>
        <v/>
      </c>
      <c r="AL1600" s="106" t="str">
        <f t="shared" si="534"/>
        <v/>
      </c>
      <c r="AM1600" s="106" t="str">
        <f t="shared" si="535"/>
        <v/>
      </c>
      <c r="AN1600" s="106" t="str">
        <f t="shared" si="536"/>
        <v/>
      </c>
      <c r="AR1600" s="106" t="str">
        <f t="shared" si="537"/>
        <v/>
      </c>
      <c r="AS1600" s="106" t="str">
        <f t="shared" si="538"/>
        <v/>
      </c>
      <c r="AT1600" s="106" t="str">
        <f t="shared" si="539"/>
        <v/>
      </c>
      <c r="AU1600" s="106" t="str">
        <f t="shared" si="540"/>
        <v/>
      </c>
      <c r="AV1600" s="106" t="str">
        <f t="shared" si="541"/>
        <v/>
      </c>
    </row>
    <row r="1601" spans="4:48">
      <c r="D1601" s="159">
        <v>1594</v>
      </c>
      <c r="F1601" s="159" t="str">
        <f t="shared" si="547"/>
        <v/>
      </c>
      <c r="G1601" s="159" t="str">
        <f t="shared" si="547"/>
        <v/>
      </c>
      <c r="H1601" s="159" t="str">
        <f t="shared" si="547"/>
        <v/>
      </c>
      <c r="I1601" s="159" t="str">
        <f t="shared" si="547"/>
        <v/>
      </c>
      <c r="J1601" s="159" t="str">
        <f t="shared" si="547"/>
        <v/>
      </c>
      <c r="K1601" s="292"/>
      <c r="L1601" s="292"/>
      <c r="AC1601" s="300" t="str">
        <f t="shared" si="530"/>
        <v/>
      </c>
      <c r="AD1601" s="300" t="str">
        <f t="shared" si="529"/>
        <v/>
      </c>
      <c r="AE1601" s="300" t="str">
        <f t="shared" si="527"/>
        <v/>
      </c>
      <c r="AF1601" s="300" t="str">
        <f t="shared" si="528"/>
        <v/>
      </c>
      <c r="AI1601" s="63" t="str">
        <f t="shared" si="531"/>
        <v/>
      </c>
      <c r="AJ1601" s="106" t="str">
        <f t="shared" si="532"/>
        <v/>
      </c>
      <c r="AK1601" s="106" t="str">
        <f t="shared" si="533"/>
        <v/>
      </c>
      <c r="AL1601" s="106" t="str">
        <f t="shared" si="534"/>
        <v/>
      </c>
      <c r="AM1601" s="106" t="str">
        <f t="shared" si="535"/>
        <v/>
      </c>
      <c r="AN1601" s="106" t="str">
        <f t="shared" si="536"/>
        <v/>
      </c>
      <c r="AR1601" s="106" t="str">
        <f t="shared" si="537"/>
        <v/>
      </c>
      <c r="AS1601" s="106" t="str">
        <f t="shared" si="538"/>
        <v/>
      </c>
      <c r="AT1601" s="106" t="str">
        <f t="shared" si="539"/>
        <v/>
      </c>
      <c r="AU1601" s="106" t="str">
        <f t="shared" si="540"/>
        <v/>
      </c>
      <c r="AV1601" s="106" t="str">
        <f t="shared" si="541"/>
        <v/>
      </c>
    </row>
    <row r="1602" spans="4:48">
      <c r="D1602" s="159">
        <v>1595</v>
      </c>
      <c r="F1602" s="159" t="str">
        <f t="shared" si="547"/>
        <v/>
      </c>
      <c r="G1602" s="159" t="str">
        <f t="shared" si="547"/>
        <v/>
      </c>
      <c r="H1602" s="159" t="str">
        <f t="shared" si="547"/>
        <v/>
      </c>
      <c r="I1602" s="159" t="str">
        <f t="shared" si="547"/>
        <v/>
      </c>
      <c r="J1602" s="159" t="str">
        <f t="shared" si="547"/>
        <v/>
      </c>
      <c r="K1602" s="292"/>
      <c r="L1602" s="292"/>
      <c r="AC1602" s="300" t="str">
        <f t="shared" si="530"/>
        <v/>
      </c>
      <c r="AD1602" s="300" t="str">
        <f t="shared" si="529"/>
        <v/>
      </c>
      <c r="AE1602" s="300" t="str">
        <f t="shared" ref="AE1602:AE1665" si="548">IF(AC1602="","",NORMDIST(AD1602,$AB$3,$Z$3,FALSE))</f>
        <v/>
      </c>
      <c r="AF1602" s="300" t="str">
        <f t="shared" ref="AF1602:AF1665" si="549">IF(AC1602="","",NORMDIST(AD1602,$AB$3,$Z$3,TRUE))</f>
        <v/>
      </c>
      <c r="AI1602" s="63" t="str">
        <f t="shared" si="531"/>
        <v/>
      </c>
      <c r="AJ1602" s="106" t="str">
        <f t="shared" si="532"/>
        <v/>
      </c>
      <c r="AK1602" s="106" t="str">
        <f t="shared" si="533"/>
        <v/>
      </c>
      <c r="AL1602" s="106" t="str">
        <f t="shared" si="534"/>
        <v/>
      </c>
      <c r="AM1602" s="106" t="str">
        <f t="shared" si="535"/>
        <v/>
      </c>
      <c r="AN1602" s="106" t="str">
        <f t="shared" si="536"/>
        <v/>
      </c>
      <c r="AR1602" s="106" t="str">
        <f t="shared" si="537"/>
        <v/>
      </c>
      <c r="AS1602" s="106" t="str">
        <f t="shared" si="538"/>
        <v/>
      </c>
      <c r="AT1602" s="106" t="str">
        <f t="shared" si="539"/>
        <v/>
      </c>
      <c r="AU1602" s="106" t="str">
        <f t="shared" si="540"/>
        <v/>
      </c>
      <c r="AV1602" s="106" t="str">
        <f t="shared" si="541"/>
        <v/>
      </c>
    </row>
    <row r="1603" spans="4:48">
      <c r="D1603" s="159">
        <v>1596</v>
      </c>
      <c r="F1603" s="159" t="str">
        <f t="shared" si="547"/>
        <v/>
      </c>
      <c r="G1603" s="159" t="str">
        <f t="shared" si="547"/>
        <v/>
      </c>
      <c r="H1603" s="159" t="str">
        <f t="shared" si="547"/>
        <v/>
      </c>
      <c r="I1603" s="159" t="str">
        <f t="shared" si="547"/>
        <v/>
      </c>
      <c r="J1603" s="159" t="str">
        <f t="shared" si="547"/>
        <v/>
      </c>
      <c r="K1603" s="292"/>
      <c r="L1603" s="292"/>
      <c r="AC1603" s="300" t="str">
        <f t="shared" si="530"/>
        <v/>
      </c>
      <c r="AD1603" s="300" t="str">
        <f t="shared" ref="AD1603:AD1666" si="550">IF($C$5=0,IF(AC1603="","",LARGE($B$11:$B$2010,$AC1603)),IF(AC1603="","",LARGE($B$11:$B$2010,$AC1603)*$C$3))</f>
        <v/>
      </c>
      <c r="AE1603" s="300" t="str">
        <f t="shared" si="548"/>
        <v/>
      </c>
      <c r="AF1603" s="300" t="str">
        <f t="shared" si="549"/>
        <v/>
      </c>
      <c r="AI1603" s="63" t="str">
        <f t="shared" si="531"/>
        <v/>
      </c>
      <c r="AJ1603" s="106" t="str">
        <f t="shared" si="532"/>
        <v/>
      </c>
      <c r="AK1603" s="106" t="str">
        <f t="shared" si="533"/>
        <v/>
      </c>
      <c r="AL1603" s="106" t="str">
        <f t="shared" si="534"/>
        <v/>
      </c>
      <c r="AM1603" s="106" t="str">
        <f t="shared" si="535"/>
        <v/>
      </c>
      <c r="AN1603" s="106" t="str">
        <f t="shared" si="536"/>
        <v/>
      </c>
      <c r="AR1603" s="106" t="str">
        <f t="shared" si="537"/>
        <v/>
      </c>
      <c r="AS1603" s="106" t="str">
        <f t="shared" si="538"/>
        <v/>
      </c>
      <c r="AT1603" s="106" t="str">
        <f t="shared" si="539"/>
        <v/>
      </c>
      <c r="AU1603" s="106" t="str">
        <f t="shared" si="540"/>
        <v/>
      </c>
      <c r="AV1603" s="106" t="str">
        <f t="shared" si="541"/>
        <v/>
      </c>
    </row>
    <row r="1604" spans="4:48">
      <c r="D1604" s="159">
        <v>1597</v>
      </c>
      <c r="F1604" s="159" t="str">
        <f t="shared" si="547"/>
        <v/>
      </c>
      <c r="G1604" s="159" t="str">
        <f t="shared" si="547"/>
        <v/>
      </c>
      <c r="H1604" s="159" t="str">
        <f t="shared" si="547"/>
        <v/>
      </c>
      <c r="I1604" s="159" t="str">
        <f t="shared" si="547"/>
        <v/>
      </c>
      <c r="J1604" s="159" t="str">
        <f t="shared" si="547"/>
        <v/>
      </c>
      <c r="K1604" s="292"/>
      <c r="L1604" s="292"/>
      <c r="AC1604" s="300" t="str">
        <f t="shared" ref="AC1604:AC1667" si="551">IF(ISNUMBER(AC1603),IF(AC1603&gt;1,AC1603-1,""),"")</f>
        <v/>
      </c>
      <c r="AD1604" s="300" t="str">
        <f t="shared" si="550"/>
        <v/>
      </c>
      <c r="AE1604" s="300" t="str">
        <f t="shared" si="548"/>
        <v/>
      </c>
      <c r="AF1604" s="300" t="str">
        <f t="shared" si="549"/>
        <v/>
      </c>
      <c r="AI1604" s="63" t="str">
        <f t="shared" ref="AI1604:AI1667" si="552">IF(ISNUMBER(AJ1604),AI1603+1,"")</f>
        <v/>
      </c>
      <c r="AJ1604" s="106" t="str">
        <f t="shared" ref="AJ1604:AJ1667" si="553">IF($C$5=1,AJ1603,IF(ISNUMBER(F1609),(F1609+1)*AJ1603,""))</f>
        <v/>
      </c>
      <c r="AK1604" s="106" t="str">
        <f t="shared" ref="AK1604:AK1667" si="554">IF($C$5=1,AK1603,IF(ISNUMBER(G1609),(G1609+1)*AK1603,""))</f>
        <v/>
      </c>
      <c r="AL1604" s="106" t="str">
        <f t="shared" ref="AL1604:AL1667" si="555">IF($C$5=1,AL1603,IF(ISNUMBER(H1609),(H1609+1)*AL1603,""))</f>
        <v/>
      </c>
      <c r="AM1604" s="106" t="str">
        <f t="shared" ref="AM1604:AM1667" si="556">IF($C$5=1,AM1603,IF(ISNUMBER(I1609),(I1609+1)*AM1603,""))</f>
        <v/>
      </c>
      <c r="AN1604" s="106" t="str">
        <f t="shared" ref="AN1604:AN1667" si="557">IF($C$5=1,AN1603,IF(ISNUMBER(J1609),(J1609+1)*AN1603,""))</f>
        <v/>
      </c>
      <c r="AR1604" s="106" t="str">
        <f t="shared" ref="AR1604:AR1667" si="558">IF(ISNUMBER(F1609),(F1609+AR1603),"")</f>
        <v/>
      </c>
      <c r="AS1604" s="106" t="str">
        <f t="shared" ref="AS1604:AS1667" si="559">IF(ISNUMBER(G1609),(G1609+AS1603),"")</f>
        <v/>
      </c>
      <c r="AT1604" s="106" t="str">
        <f t="shared" ref="AT1604:AT1667" si="560">IF(ISNUMBER(H1609),(H1609+AT1603),"")</f>
        <v/>
      </c>
      <c r="AU1604" s="106" t="str">
        <f t="shared" ref="AU1604:AU1667" si="561">IF(ISNUMBER(I1609),(I1609+AU1603),"")</f>
        <v/>
      </c>
      <c r="AV1604" s="106" t="str">
        <f t="shared" ref="AV1604:AV1667" si="562">IF(ISNUMBER(J1609),(J1609+AV1603),"")</f>
        <v/>
      </c>
    </row>
    <row r="1605" spans="4:48">
      <c r="D1605" s="159">
        <v>1598</v>
      </c>
      <c r="F1605" s="159" t="str">
        <f t="shared" si="547"/>
        <v/>
      </c>
      <c r="G1605" s="159" t="str">
        <f t="shared" si="547"/>
        <v/>
      </c>
      <c r="H1605" s="159" t="str">
        <f t="shared" si="547"/>
        <v/>
      </c>
      <c r="I1605" s="159" t="str">
        <f t="shared" si="547"/>
        <v/>
      </c>
      <c r="J1605" s="159" t="str">
        <f t="shared" si="547"/>
        <v/>
      </c>
      <c r="K1605" s="292"/>
      <c r="L1605" s="292"/>
      <c r="AC1605" s="300" t="str">
        <f t="shared" si="551"/>
        <v/>
      </c>
      <c r="AD1605" s="300" t="str">
        <f t="shared" si="550"/>
        <v/>
      </c>
      <c r="AE1605" s="300" t="str">
        <f t="shared" si="548"/>
        <v/>
      </c>
      <c r="AF1605" s="300" t="str">
        <f t="shared" si="549"/>
        <v/>
      </c>
      <c r="AI1605" s="63" t="str">
        <f t="shared" si="552"/>
        <v/>
      </c>
      <c r="AJ1605" s="106" t="str">
        <f t="shared" si="553"/>
        <v/>
      </c>
      <c r="AK1605" s="106" t="str">
        <f t="shared" si="554"/>
        <v/>
      </c>
      <c r="AL1605" s="106" t="str">
        <f t="shared" si="555"/>
        <v/>
      </c>
      <c r="AM1605" s="106" t="str">
        <f t="shared" si="556"/>
        <v/>
      </c>
      <c r="AN1605" s="106" t="str">
        <f t="shared" si="557"/>
        <v/>
      </c>
      <c r="AR1605" s="106" t="str">
        <f t="shared" si="558"/>
        <v/>
      </c>
      <c r="AS1605" s="106" t="str">
        <f t="shared" si="559"/>
        <v/>
      </c>
      <c r="AT1605" s="106" t="str">
        <f t="shared" si="560"/>
        <v/>
      </c>
      <c r="AU1605" s="106" t="str">
        <f t="shared" si="561"/>
        <v/>
      </c>
      <c r="AV1605" s="106" t="str">
        <f t="shared" si="562"/>
        <v/>
      </c>
    </row>
    <row r="1606" spans="4:48">
      <c r="D1606" s="159">
        <v>1599</v>
      </c>
      <c r="F1606" s="159" t="str">
        <f t="shared" si="547"/>
        <v/>
      </c>
      <c r="G1606" s="159" t="str">
        <f t="shared" si="547"/>
        <v/>
      </c>
      <c r="H1606" s="159" t="str">
        <f t="shared" si="547"/>
        <v/>
      </c>
      <c r="I1606" s="159" t="str">
        <f t="shared" si="547"/>
        <v/>
      </c>
      <c r="J1606" s="159" t="str">
        <f t="shared" si="547"/>
        <v/>
      </c>
      <c r="K1606" s="292"/>
      <c r="L1606" s="292"/>
      <c r="AC1606" s="300" t="str">
        <f t="shared" si="551"/>
        <v/>
      </c>
      <c r="AD1606" s="300" t="str">
        <f t="shared" si="550"/>
        <v/>
      </c>
      <c r="AE1606" s="300" t="str">
        <f t="shared" si="548"/>
        <v/>
      </c>
      <c r="AF1606" s="300" t="str">
        <f t="shared" si="549"/>
        <v/>
      </c>
      <c r="AI1606" s="63" t="str">
        <f t="shared" si="552"/>
        <v/>
      </c>
      <c r="AJ1606" s="106" t="str">
        <f t="shared" si="553"/>
        <v/>
      </c>
      <c r="AK1606" s="106" t="str">
        <f t="shared" si="554"/>
        <v/>
      </c>
      <c r="AL1606" s="106" t="str">
        <f t="shared" si="555"/>
        <v/>
      </c>
      <c r="AM1606" s="106" t="str">
        <f t="shared" si="556"/>
        <v/>
      </c>
      <c r="AN1606" s="106" t="str">
        <f t="shared" si="557"/>
        <v/>
      </c>
      <c r="AR1606" s="106" t="str">
        <f t="shared" si="558"/>
        <v/>
      </c>
      <c r="AS1606" s="106" t="str">
        <f t="shared" si="559"/>
        <v/>
      </c>
      <c r="AT1606" s="106" t="str">
        <f t="shared" si="560"/>
        <v/>
      </c>
      <c r="AU1606" s="106" t="str">
        <f t="shared" si="561"/>
        <v/>
      </c>
      <c r="AV1606" s="106" t="str">
        <f t="shared" si="562"/>
        <v/>
      </c>
    </row>
    <row r="1607" spans="4:48">
      <c r="D1607" s="159">
        <v>1600</v>
      </c>
      <c r="F1607" s="159" t="str">
        <f t="shared" si="547"/>
        <v/>
      </c>
      <c r="G1607" s="159" t="str">
        <f t="shared" si="547"/>
        <v/>
      </c>
      <c r="H1607" s="159" t="str">
        <f t="shared" si="547"/>
        <v/>
      </c>
      <c r="I1607" s="159" t="str">
        <f t="shared" si="547"/>
        <v/>
      </c>
      <c r="J1607" s="159" t="str">
        <f t="shared" si="547"/>
        <v/>
      </c>
      <c r="K1607" s="292"/>
      <c r="L1607" s="292"/>
      <c r="AC1607" s="300" t="str">
        <f t="shared" si="551"/>
        <v/>
      </c>
      <c r="AD1607" s="300" t="str">
        <f t="shared" si="550"/>
        <v/>
      </c>
      <c r="AE1607" s="300" t="str">
        <f t="shared" si="548"/>
        <v/>
      </c>
      <c r="AF1607" s="300" t="str">
        <f t="shared" si="549"/>
        <v/>
      </c>
      <c r="AI1607" s="63" t="str">
        <f t="shared" si="552"/>
        <v/>
      </c>
      <c r="AJ1607" s="106" t="str">
        <f t="shared" si="553"/>
        <v/>
      </c>
      <c r="AK1607" s="106" t="str">
        <f t="shared" si="554"/>
        <v/>
      </c>
      <c r="AL1607" s="106" t="str">
        <f t="shared" si="555"/>
        <v/>
      </c>
      <c r="AM1607" s="106" t="str">
        <f t="shared" si="556"/>
        <v/>
      </c>
      <c r="AN1607" s="106" t="str">
        <f t="shared" si="557"/>
        <v/>
      </c>
      <c r="AR1607" s="106" t="str">
        <f t="shared" si="558"/>
        <v/>
      </c>
      <c r="AS1607" s="106" t="str">
        <f t="shared" si="559"/>
        <v/>
      </c>
      <c r="AT1607" s="106" t="str">
        <f t="shared" si="560"/>
        <v/>
      </c>
      <c r="AU1607" s="106" t="str">
        <f t="shared" si="561"/>
        <v/>
      </c>
      <c r="AV1607" s="106" t="str">
        <f t="shared" si="562"/>
        <v/>
      </c>
    </row>
    <row r="1608" spans="4:48">
      <c r="D1608" s="159">
        <v>1601</v>
      </c>
      <c r="F1608" s="159" t="str">
        <f t="shared" ref="F1608:J1617" si="563">IF($C$5=0,IF($D1608&gt;$A$5,"",INDIRECT(CONCATENATE("B",RANDBETWEEN(11,$D$5)))),IF($D1608&gt;$A$5,"",$C$3*INDIRECT(CONCATENATE("B",RANDBETWEEN(11,$D$5)))))</f>
        <v/>
      </c>
      <c r="G1608" s="159" t="str">
        <f t="shared" si="563"/>
        <v/>
      </c>
      <c r="H1608" s="159" t="str">
        <f t="shared" si="563"/>
        <v/>
      </c>
      <c r="I1608" s="159" t="str">
        <f t="shared" si="563"/>
        <v/>
      </c>
      <c r="J1608" s="159" t="str">
        <f t="shared" si="563"/>
        <v/>
      </c>
      <c r="K1608" s="292"/>
      <c r="L1608" s="292"/>
      <c r="AC1608" s="300" t="str">
        <f t="shared" si="551"/>
        <v/>
      </c>
      <c r="AD1608" s="300" t="str">
        <f t="shared" si="550"/>
        <v/>
      </c>
      <c r="AE1608" s="300" t="str">
        <f t="shared" si="548"/>
        <v/>
      </c>
      <c r="AF1608" s="300" t="str">
        <f t="shared" si="549"/>
        <v/>
      </c>
      <c r="AI1608" s="63" t="str">
        <f t="shared" si="552"/>
        <v/>
      </c>
      <c r="AJ1608" s="106" t="str">
        <f t="shared" si="553"/>
        <v/>
      </c>
      <c r="AK1608" s="106" t="str">
        <f t="shared" si="554"/>
        <v/>
      </c>
      <c r="AL1608" s="106" t="str">
        <f t="shared" si="555"/>
        <v/>
      </c>
      <c r="AM1608" s="106" t="str">
        <f t="shared" si="556"/>
        <v/>
      </c>
      <c r="AN1608" s="106" t="str">
        <f t="shared" si="557"/>
        <v/>
      </c>
      <c r="AR1608" s="106" t="str">
        <f t="shared" si="558"/>
        <v/>
      </c>
      <c r="AS1608" s="106" t="str">
        <f t="shared" si="559"/>
        <v/>
      </c>
      <c r="AT1608" s="106" t="str">
        <f t="shared" si="560"/>
        <v/>
      </c>
      <c r="AU1608" s="106" t="str">
        <f t="shared" si="561"/>
        <v/>
      </c>
      <c r="AV1608" s="106" t="str">
        <f t="shared" si="562"/>
        <v/>
      </c>
    </row>
    <row r="1609" spans="4:48">
      <c r="D1609" s="159">
        <v>1602</v>
      </c>
      <c r="F1609" s="159" t="str">
        <f t="shared" si="563"/>
        <v/>
      </c>
      <c r="G1609" s="159" t="str">
        <f t="shared" si="563"/>
        <v/>
      </c>
      <c r="H1609" s="159" t="str">
        <f t="shared" si="563"/>
        <v/>
      </c>
      <c r="I1609" s="159" t="str">
        <f t="shared" si="563"/>
        <v/>
      </c>
      <c r="J1609" s="159" t="str">
        <f t="shared" si="563"/>
        <v/>
      </c>
      <c r="K1609" s="292"/>
      <c r="L1609" s="292"/>
      <c r="AC1609" s="300" t="str">
        <f t="shared" si="551"/>
        <v/>
      </c>
      <c r="AD1609" s="300" t="str">
        <f t="shared" si="550"/>
        <v/>
      </c>
      <c r="AE1609" s="300" t="str">
        <f t="shared" si="548"/>
        <v/>
      </c>
      <c r="AF1609" s="300" t="str">
        <f t="shared" si="549"/>
        <v/>
      </c>
      <c r="AI1609" s="63" t="str">
        <f t="shared" si="552"/>
        <v/>
      </c>
      <c r="AJ1609" s="106" t="str">
        <f t="shared" si="553"/>
        <v/>
      </c>
      <c r="AK1609" s="106" t="str">
        <f t="shared" si="554"/>
        <v/>
      </c>
      <c r="AL1609" s="106" t="str">
        <f t="shared" si="555"/>
        <v/>
      </c>
      <c r="AM1609" s="106" t="str">
        <f t="shared" si="556"/>
        <v/>
      </c>
      <c r="AN1609" s="106" t="str">
        <f t="shared" si="557"/>
        <v/>
      </c>
      <c r="AR1609" s="106" t="str">
        <f t="shared" si="558"/>
        <v/>
      </c>
      <c r="AS1609" s="106" t="str">
        <f t="shared" si="559"/>
        <v/>
      </c>
      <c r="AT1609" s="106" t="str">
        <f t="shared" si="560"/>
        <v/>
      </c>
      <c r="AU1609" s="106" t="str">
        <f t="shared" si="561"/>
        <v/>
      </c>
      <c r="AV1609" s="106" t="str">
        <f t="shared" si="562"/>
        <v/>
      </c>
    </row>
    <row r="1610" spans="4:48">
      <c r="D1610" s="159">
        <v>1603</v>
      </c>
      <c r="F1610" s="159" t="str">
        <f t="shared" si="563"/>
        <v/>
      </c>
      <c r="G1610" s="159" t="str">
        <f t="shared" si="563"/>
        <v/>
      </c>
      <c r="H1610" s="159" t="str">
        <f t="shared" si="563"/>
        <v/>
      </c>
      <c r="I1610" s="159" t="str">
        <f t="shared" si="563"/>
        <v/>
      </c>
      <c r="J1610" s="159" t="str">
        <f t="shared" si="563"/>
        <v/>
      </c>
      <c r="K1610" s="292"/>
      <c r="L1610" s="292"/>
      <c r="AC1610" s="300" t="str">
        <f t="shared" si="551"/>
        <v/>
      </c>
      <c r="AD1610" s="300" t="str">
        <f t="shared" si="550"/>
        <v/>
      </c>
      <c r="AE1610" s="300" t="str">
        <f t="shared" si="548"/>
        <v/>
      </c>
      <c r="AF1610" s="300" t="str">
        <f t="shared" si="549"/>
        <v/>
      </c>
      <c r="AI1610" s="63" t="str">
        <f t="shared" si="552"/>
        <v/>
      </c>
      <c r="AJ1610" s="106" t="str">
        <f t="shared" si="553"/>
        <v/>
      </c>
      <c r="AK1610" s="106" t="str">
        <f t="shared" si="554"/>
        <v/>
      </c>
      <c r="AL1610" s="106" t="str">
        <f t="shared" si="555"/>
        <v/>
      </c>
      <c r="AM1610" s="106" t="str">
        <f t="shared" si="556"/>
        <v/>
      </c>
      <c r="AN1610" s="106" t="str">
        <f t="shared" si="557"/>
        <v/>
      </c>
      <c r="AR1610" s="106" t="str">
        <f t="shared" si="558"/>
        <v/>
      </c>
      <c r="AS1610" s="106" t="str">
        <f t="shared" si="559"/>
        <v/>
      </c>
      <c r="AT1610" s="106" t="str">
        <f t="shared" si="560"/>
        <v/>
      </c>
      <c r="AU1610" s="106" t="str">
        <f t="shared" si="561"/>
        <v/>
      </c>
      <c r="AV1610" s="106" t="str">
        <f t="shared" si="562"/>
        <v/>
      </c>
    </row>
    <row r="1611" spans="4:48">
      <c r="D1611" s="159">
        <v>1604</v>
      </c>
      <c r="F1611" s="159" t="str">
        <f t="shared" si="563"/>
        <v/>
      </c>
      <c r="G1611" s="159" t="str">
        <f t="shared" si="563"/>
        <v/>
      </c>
      <c r="H1611" s="159" t="str">
        <f t="shared" si="563"/>
        <v/>
      </c>
      <c r="I1611" s="159" t="str">
        <f t="shared" si="563"/>
        <v/>
      </c>
      <c r="J1611" s="159" t="str">
        <f t="shared" si="563"/>
        <v/>
      </c>
      <c r="K1611" s="292"/>
      <c r="L1611" s="292"/>
      <c r="AC1611" s="300" t="str">
        <f t="shared" si="551"/>
        <v/>
      </c>
      <c r="AD1611" s="300" t="str">
        <f t="shared" si="550"/>
        <v/>
      </c>
      <c r="AE1611" s="300" t="str">
        <f t="shared" si="548"/>
        <v/>
      </c>
      <c r="AF1611" s="300" t="str">
        <f t="shared" si="549"/>
        <v/>
      </c>
      <c r="AI1611" s="63" t="str">
        <f t="shared" si="552"/>
        <v/>
      </c>
      <c r="AJ1611" s="106" t="str">
        <f t="shared" si="553"/>
        <v/>
      </c>
      <c r="AK1611" s="106" t="str">
        <f t="shared" si="554"/>
        <v/>
      </c>
      <c r="AL1611" s="106" t="str">
        <f t="shared" si="555"/>
        <v/>
      </c>
      <c r="AM1611" s="106" t="str">
        <f t="shared" si="556"/>
        <v/>
      </c>
      <c r="AN1611" s="106" t="str">
        <f t="shared" si="557"/>
        <v/>
      </c>
      <c r="AR1611" s="106" t="str">
        <f t="shared" si="558"/>
        <v/>
      </c>
      <c r="AS1611" s="106" t="str">
        <f t="shared" si="559"/>
        <v/>
      </c>
      <c r="AT1611" s="106" t="str">
        <f t="shared" si="560"/>
        <v/>
      </c>
      <c r="AU1611" s="106" t="str">
        <f t="shared" si="561"/>
        <v/>
      </c>
      <c r="AV1611" s="106" t="str">
        <f t="shared" si="562"/>
        <v/>
      </c>
    </row>
    <row r="1612" spans="4:48">
      <c r="D1612" s="159">
        <v>1605</v>
      </c>
      <c r="F1612" s="159" t="str">
        <f t="shared" si="563"/>
        <v/>
      </c>
      <c r="G1612" s="159" t="str">
        <f t="shared" si="563"/>
        <v/>
      </c>
      <c r="H1612" s="159" t="str">
        <f t="shared" si="563"/>
        <v/>
      </c>
      <c r="I1612" s="159" t="str">
        <f t="shared" si="563"/>
        <v/>
      </c>
      <c r="J1612" s="159" t="str">
        <f t="shared" si="563"/>
        <v/>
      </c>
      <c r="K1612" s="292"/>
      <c r="L1612" s="292"/>
      <c r="AC1612" s="300" t="str">
        <f t="shared" si="551"/>
        <v/>
      </c>
      <c r="AD1612" s="300" t="str">
        <f t="shared" si="550"/>
        <v/>
      </c>
      <c r="AE1612" s="300" t="str">
        <f t="shared" si="548"/>
        <v/>
      </c>
      <c r="AF1612" s="300" t="str">
        <f t="shared" si="549"/>
        <v/>
      </c>
      <c r="AI1612" s="63" t="str">
        <f t="shared" si="552"/>
        <v/>
      </c>
      <c r="AJ1612" s="106" t="str">
        <f t="shared" si="553"/>
        <v/>
      </c>
      <c r="AK1612" s="106" t="str">
        <f t="shared" si="554"/>
        <v/>
      </c>
      <c r="AL1612" s="106" t="str">
        <f t="shared" si="555"/>
        <v/>
      </c>
      <c r="AM1612" s="106" t="str">
        <f t="shared" si="556"/>
        <v/>
      </c>
      <c r="AN1612" s="106" t="str">
        <f t="shared" si="557"/>
        <v/>
      </c>
      <c r="AR1612" s="106" t="str">
        <f t="shared" si="558"/>
        <v/>
      </c>
      <c r="AS1612" s="106" t="str">
        <f t="shared" si="559"/>
        <v/>
      </c>
      <c r="AT1612" s="106" t="str">
        <f t="shared" si="560"/>
        <v/>
      </c>
      <c r="AU1612" s="106" t="str">
        <f t="shared" si="561"/>
        <v/>
      </c>
      <c r="AV1612" s="106" t="str">
        <f t="shared" si="562"/>
        <v/>
      </c>
    </row>
    <row r="1613" spans="4:48">
      <c r="D1613" s="159">
        <v>1606</v>
      </c>
      <c r="F1613" s="159" t="str">
        <f t="shared" si="563"/>
        <v/>
      </c>
      <c r="G1613" s="159" t="str">
        <f t="shared" si="563"/>
        <v/>
      </c>
      <c r="H1613" s="159" t="str">
        <f t="shared" si="563"/>
        <v/>
      </c>
      <c r="I1613" s="159" t="str">
        <f t="shared" si="563"/>
        <v/>
      </c>
      <c r="J1613" s="159" t="str">
        <f t="shared" si="563"/>
        <v/>
      </c>
      <c r="K1613" s="292"/>
      <c r="L1613" s="292"/>
      <c r="AC1613" s="300" t="str">
        <f t="shared" si="551"/>
        <v/>
      </c>
      <c r="AD1613" s="300" t="str">
        <f t="shared" si="550"/>
        <v/>
      </c>
      <c r="AE1613" s="300" t="str">
        <f t="shared" si="548"/>
        <v/>
      </c>
      <c r="AF1613" s="300" t="str">
        <f t="shared" si="549"/>
        <v/>
      </c>
      <c r="AI1613" s="63" t="str">
        <f t="shared" si="552"/>
        <v/>
      </c>
      <c r="AJ1613" s="106" t="str">
        <f t="shared" si="553"/>
        <v/>
      </c>
      <c r="AK1613" s="106" t="str">
        <f t="shared" si="554"/>
        <v/>
      </c>
      <c r="AL1613" s="106" t="str">
        <f t="shared" si="555"/>
        <v/>
      </c>
      <c r="AM1613" s="106" t="str">
        <f t="shared" si="556"/>
        <v/>
      </c>
      <c r="AN1613" s="106" t="str">
        <f t="shared" si="557"/>
        <v/>
      </c>
      <c r="AR1613" s="106" t="str">
        <f t="shared" si="558"/>
        <v/>
      </c>
      <c r="AS1613" s="106" t="str">
        <f t="shared" si="559"/>
        <v/>
      </c>
      <c r="AT1613" s="106" t="str">
        <f t="shared" si="560"/>
        <v/>
      </c>
      <c r="AU1613" s="106" t="str">
        <f t="shared" si="561"/>
        <v/>
      </c>
      <c r="AV1613" s="106" t="str">
        <f t="shared" si="562"/>
        <v/>
      </c>
    </row>
    <row r="1614" spans="4:48">
      <c r="D1614" s="159">
        <v>1607</v>
      </c>
      <c r="F1614" s="159" t="str">
        <f t="shared" si="563"/>
        <v/>
      </c>
      <c r="G1614" s="159" t="str">
        <f t="shared" si="563"/>
        <v/>
      </c>
      <c r="H1614" s="159" t="str">
        <f t="shared" si="563"/>
        <v/>
      </c>
      <c r="I1614" s="159" t="str">
        <f t="shared" si="563"/>
        <v/>
      </c>
      <c r="J1614" s="159" t="str">
        <f t="shared" si="563"/>
        <v/>
      </c>
      <c r="K1614" s="292"/>
      <c r="L1614" s="292"/>
      <c r="AC1614" s="300" t="str">
        <f t="shared" si="551"/>
        <v/>
      </c>
      <c r="AD1614" s="300" t="str">
        <f t="shared" si="550"/>
        <v/>
      </c>
      <c r="AE1614" s="300" t="str">
        <f t="shared" si="548"/>
        <v/>
      </c>
      <c r="AF1614" s="300" t="str">
        <f t="shared" si="549"/>
        <v/>
      </c>
      <c r="AI1614" s="63" t="str">
        <f t="shared" si="552"/>
        <v/>
      </c>
      <c r="AJ1614" s="106" t="str">
        <f t="shared" si="553"/>
        <v/>
      </c>
      <c r="AK1614" s="106" t="str">
        <f t="shared" si="554"/>
        <v/>
      </c>
      <c r="AL1614" s="106" t="str">
        <f t="shared" si="555"/>
        <v/>
      </c>
      <c r="AM1614" s="106" t="str">
        <f t="shared" si="556"/>
        <v/>
      </c>
      <c r="AN1614" s="106" t="str">
        <f t="shared" si="557"/>
        <v/>
      </c>
      <c r="AR1614" s="106" t="str">
        <f t="shared" si="558"/>
        <v/>
      </c>
      <c r="AS1614" s="106" t="str">
        <f t="shared" si="559"/>
        <v/>
      </c>
      <c r="AT1614" s="106" t="str">
        <f t="shared" si="560"/>
        <v/>
      </c>
      <c r="AU1614" s="106" t="str">
        <f t="shared" si="561"/>
        <v/>
      </c>
      <c r="AV1614" s="106" t="str">
        <f t="shared" si="562"/>
        <v/>
      </c>
    </row>
    <row r="1615" spans="4:48">
      <c r="D1615" s="159">
        <v>1608</v>
      </c>
      <c r="F1615" s="159" t="str">
        <f t="shared" si="563"/>
        <v/>
      </c>
      <c r="G1615" s="159" t="str">
        <f t="shared" si="563"/>
        <v/>
      </c>
      <c r="H1615" s="159" t="str">
        <f t="shared" si="563"/>
        <v/>
      </c>
      <c r="I1615" s="159" t="str">
        <f t="shared" si="563"/>
        <v/>
      </c>
      <c r="J1615" s="159" t="str">
        <f t="shared" si="563"/>
        <v/>
      </c>
      <c r="K1615" s="292"/>
      <c r="L1615" s="292"/>
      <c r="AC1615" s="300" t="str">
        <f t="shared" si="551"/>
        <v/>
      </c>
      <c r="AD1615" s="300" t="str">
        <f t="shared" si="550"/>
        <v/>
      </c>
      <c r="AE1615" s="300" t="str">
        <f t="shared" si="548"/>
        <v/>
      </c>
      <c r="AF1615" s="300" t="str">
        <f t="shared" si="549"/>
        <v/>
      </c>
      <c r="AI1615" s="63" t="str">
        <f t="shared" si="552"/>
        <v/>
      </c>
      <c r="AJ1615" s="106" t="str">
        <f t="shared" si="553"/>
        <v/>
      </c>
      <c r="AK1615" s="106" t="str">
        <f t="shared" si="554"/>
        <v/>
      </c>
      <c r="AL1615" s="106" t="str">
        <f t="shared" si="555"/>
        <v/>
      </c>
      <c r="AM1615" s="106" t="str">
        <f t="shared" si="556"/>
        <v/>
      </c>
      <c r="AN1615" s="106" t="str">
        <f t="shared" si="557"/>
        <v/>
      </c>
      <c r="AR1615" s="106" t="str">
        <f t="shared" si="558"/>
        <v/>
      </c>
      <c r="AS1615" s="106" t="str">
        <f t="shared" si="559"/>
        <v/>
      </c>
      <c r="AT1615" s="106" t="str">
        <f t="shared" si="560"/>
        <v/>
      </c>
      <c r="AU1615" s="106" t="str">
        <f t="shared" si="561"/>
        <v/>
      </c>
      <c r="AV1615" s="106" t="str">
        <f t="shared" si="562"/>
        <v/>
      </c>
    </row>
    <row r="1616" spans="4:48">
      <c r="D1616" s="159">
        <v>1609</v>
      </c>
      <c r="F1616" s="159" t="str">
        <f t="shared" si="563"/>
        <v/>
      </c>
      <c r="G1616" s="159" t="str">
        <f t="shared" si="563"/>
        <v/>
      </c>
      <c r="H1616" s="159" t="str">
        <f t="shared" si="563"/>
        <v/>
      </c>
      <c r="I1616" s="159" t="str">
        <f t="shared" si="563"/>
        <v/>
      </c>
      <c r="J1616" s="159" t="str">
        <f t="shared" si="563"/>
        <v/>
      </c>
      <c r="K1616" s="292"/>
      <c r="L1616" s="292"/>
      <c r="AC1616" s="300" t="str">
        <f t="shared" si="551"/>
        <v/>
      </c>
      <c r="AD1616" s="300" t="str">
        <f t="shared" si="550"/>
        <v/>
      </c>
      <c r="AE1616" s="300" t="str">
        <f t="shared" si="548"/>
        <v/>
      </c>
      <c r="AF1616" s="300" t="str">
        <f t="shared" si="549"/>
        <v/>
      </c>
      <c r="AI1616" s="63" t="str">
        <f t="shared" si="552"/>
        <v/>
      </c>
      <c r="AJ1616" s="106" t="str">
        <f t="shared" si="553"/>
        <v/>
      </c>
      <c r="AK1616" s="106" t="str">
        <f t="shared" si="554"/>
        <v/>
      </c>
      <c r="AL1616" s="106" t="str">
        <f t="shared" si="555"/>
        <v/>
      </c>
      <c r="AM1616" s="106" t="str">
        <f t="shared" si="556"/>
        <v/>
      </c>
      <c r="AN1616" s="106" t="str">
        <f t="shared" si="557"/>
        <v/>
      </c>
      <c r="AR1616" s="106" t="str">
        <f t="shared" si="558"/>
        <v/>
      </c>
      <c r="AS1616" s="106" t="str">
        <f t="shared" si="559"/>
        <v/>
      </c>
      <c r="AT1616" s="106" t="str">
        <f t="shared" si="560"/>
        <v/>
      </c>
      <c r="AU1616" s="106" t="str">
        <f t="shared" si="561"/>
        <v/>
      </c>
      <c r="AV1616" s="106" t="str">
        <f t="shared" si="562"/>
        <v/>
      </c>
    </row>
    <row r="1617" spans="4:48">
      <c r="D1617" s="159">
        <v>1610</v>
      </c>
      <c r="F1617" s="159" t="str">
        <f t="shared" si="563"/>
        <v/>
      </c>
      <c r="G1617" s="159" t="str">
        <f t="shared" si="563"/>
        <v/>
      </c>
      <c r="H1617" s="159" t="str">
        <f t="shared" si="563"/>
        <v/>
      </c>
      <c r="I1617" s="159" t="str">
        <f t="shared" si="563"/>
        <v/>
      </c>
      <c r="J1617" s="159" t="str">
        <f t="shared" si="563"/>
        <v/>
      </c>
      <c r="K1617" s="292"/>
      <c r="L1617" s="292"/>
      <c r="AC1617" s="300" t="str">
        <f t="shared" si="551"/>
        <v/>
      </c>
      <c r="AD1617" s="300" t="str">
        <f t="shared" si="550"/>
        <v/>
      </c>
      <c r="AE1617" s="300" t="str">
        <f t="shared" si="548"/>
        <v/>
      </c>
      <c r="AF1617" s="300" t="str">
        <f t="shared" si="549"/>
        <v/>
      </c>
      <c r="AI1617" s="63" t="str">
        <f t="shared" si="552"/>
        <v/>
      </c>
      <c r="AJ1617" s="106" t="str">
        <f t="shared" si="553"/>
        <v/>
      </c>
      <c r="AK1617" s="106" t="str">
        <f t="shared" si="554"/>
        <v/>
      </c>
      <c r="AL1617" s="106" t="str">
        <f t="shared" si="555"/>
        <v/>
      </c>
      <c r="AM1617" s="106" t="str">
        <f t="shared" si="556"/>
        <v/>
      </c>
      <c r="AN1617" s="106" t="str">
        <f t="shared" si="557"/>
        <v/>
      </c>
      <c r="AR1617" s="106" t="str">
        <f t="shared" si="558"/>
        <v/>
      </c>
      <c r="AS1617" s="106" t="str">
        <f t="shared" si="559"/>
        <v/>
      </c>
      <c r="AT1617" s="106" t="str">
        <f t="shared" si="560"/>
        <v/>
      </c>
      <c r="AU1617" s="106" t="str">
        <f t="shared" si="561"/>
        <v/>
      </c>
      <c r="AV1617" s="106" t="str">
        <f t="shared" si="562"/>
        <v/>
      </c>
    </row>
    <row r="1618" spans="4:48">
      <c r="D1618" s="159">
        <v>1611</v>
      </c>
      <c r="F1618" s="159" t="str">
        <f t="shared" ref="F1618:J1627" si="564">IF($C$5=0,IF($D1618&gt;$A$5,"",INDIRECT(CONCATENATE("B",RANDBETWEEN(11,$D$5)))),IF($D1618&gt;$A$5,"",$C$3*INDIRECT(CONCATENATE("B",RANDBETWEEN(11,$D$5)))))</f>
        <v/>
      </c>
      <c r="G1618" s="159" t="str">
        <f t="shared" si="564"/>
        <v/>
      </c>
      <c r="H1618" s="159" t="str">
        <f t="shared" si="564"/>
        <v/>
      </c>
      <c r="I1618" s="159" t="str">
        <f t="shared" si="564"/>
        <v/>
      </c>
      <c r="J1618" s="159" t="str">
        <f t="shared" si="564"/>
        <v/>
      </c>
      <c r="K1618" s="292"/>
      <c r="L1618" s="292"/>
      <c r="AC1618" s="300" t="str">
        <f t="shared" si="551"/>
        <v/>
      </c>
      <c r="AD1618" s="300" t="str">
        <f t="shared" si="550"/>
        <v/>
      </c>
      <c r="AE1618" s="300" t="str">
        <f t="shared" si="548"/>
        <v/>
      </c>
      <c r="AF1618" s="300" t="str">
        <f t="shared" si="549"/>
        <v/>
      </c>
      <c r="AI1618" s="63" t="str">
        <f t="shared" si="552"/>
        <v/>
      </c>
      <c r="AJ1618" s="106" t="str">
        <f t="shared" si="553"/>
        <v/>
      </c>
      <c r="AK1618" s="106" t="str">
        <f t="shared" si="554"/>
        <v/>
      </c>
      <c r="AL1618" s="106" t="str">
        <f t="shared" si="555"/>
        <v/>
      </c>
      <c r="AM1618" s="106" t="str">
        <f t="shared" si="556"/>
        <v/>
      </c>
      <c r="AN1618" s="106" t="str">
        <f t="shared" si="557"/>
        <v/>
      </c>
      <c r="AR1618" s="106" t="str">
        <f t="shared" si="558"/>
        <v/>
      </c>
      <c r="AS1618" s="106" t="str">
        <f t="shared" si="559"/>
        <v/>
      </c>
      <c r="AT1618" s="106" t="str">
        <f t="shared" si="560"/>
        <v/>
      </c>
      <c r="AU1618" s="106" t="str">
        <f t="shared" si="561"/>
        <v/>
      </c>
      <c r="AV1618" s="106" t="str">
        <f t="shared" si="562"/>
        <v/>
      </c>
    </row>
    <row r="1619" spans="4:48">
      <c r="D1619" s="159">
        <v>1612</v>
      </c>
      <c r="F1619" s="159" t="str">
        <f t="shared" si="564"/>
        <v/>
      </c>
      <c r="G1619" s="159" t="str">
        <f t="shared" si="564"/>
        <v/>
      </c>
      <c r="H1619" s="159" t="str">
        <f t="shared" si="564"/>
        <v/>
      </c>
      <c r="I1619" s="159" t="str">
        <f t="shared" si="564"/>
        <v/>
      </c>
      <c r="J1619" s="159" t="str">
        <f t="shared" si="564"/>
        <v/>
      </c>
      <c r="K1619" s="292"/>
      <c r="L1619" s="292"/>
      <c r="AC1619" s="300" t="str">
        <f t="shared" si="551"/>
        <v/>
      </c>
      <c r="AD1619" s="300" t="str">
        <f t="shared" si="550"/>
        <v/>
      </c>
      <c r="AE1619" s="300" t="str">
        <f t="shared" si="548"/>
        <v/>
      </c>
      <c r="AF1619" s="300" t="str">
        <f t="shared" si="549"/>
        <v/>
      </c>
      <c r="AI1619" s="63" t="str">
        <f t="shared" si="552"/>
        <v/>
      </c>
      <c r="AJ1619" s="106" t="str">
        <f t="shared" si="553"/>
        <v/>
      </c>
      <c r="AK1619" s="106" t="str">
        <f t="shared" si="554"/>
        <v/>
      </c>
      <c r="AL1619" s="106" t="str">
        <f t="shared" si="555"/>
        <v/>
      </c>
      <c r="AM1619" s="106" t="str">
        <f t="shared" si="556"/>
        <v/>
      </c>
      <c r="AN1619" s="106" t="str">
        <f t="shared" si="557"/>
        <v/>
      </c>
      <c r="AR1619" s="106" t="str">
        <f t="shared" si="558"/>
        <v/>
      </c>
      <c r="AS1619" s="106" t="str">
        <f t="shared" si="559"/>
        <v/>
      </c>
      <c r="AT1619" s="106" t="str">
        <f t="shared" si="560"/>
        <v/>
      </c>
      <c r="AU1619" s="106" t="str">
        <f t="shared" si="561"/>
        <v/>
      </c>
      <c r="AV1619" s="106" t="str">
        <f t="shared" si="562"/>
        <v/>
      </c>
    </row>
    <row r="1620" spans="4:48">
      <c r="D1620" s="159">
        <v>1613</v>
      </c>
      <c r="F1620" s="159" t="str">
        <f t="shared" si="564"/>
        <v/>
      </c>
      <c r="G1620" s="159" t="str">
        <f t="shared" si="564"/>
        <v/>
      </c>
      <c r="H1620" s="159" t="str">
        <f t="shared" si="564"/>
        <v/>
      </c>
      <c r="I1620" s="159" t="str">
        <f t="shared" si="564"/>
        <v/>
      </c>
      <c r="J1620" s="159" t="str">
        <f t="shared" si="564"/>
        <v/>
      </c>
      <c r="K1620" s="292"/>
      <c r="L1620" s="292"/>
      <c r="AC1620" s="300" t="str">
        <f t="shared" si="551"/>
        <v/>
      </c>
      <c r="AD1620" s="300" t="str">
        <f t="shared" si="550"/>
        <v/>
      </c>
      <c r="AE1620" s="300" t="str">
        <f t="shared" si="548"/>
        <v/>
      </c>
      <c r="AF1620" s="300" t="str">
        <f t="shared" si="549"/>
        <v/>
      </c>
      <c r="AI1620" s="63" t="str">
        <f t="shared" si="552"/>
        <v/>
      </c>
      <c r="AJ1620" s="106" t="str">
        <f t="shared" si="553"/>
        <v/>
      </c>
      <c r="AK1620" s="106" t="str">
        <f t="shared" si="554"/>
        <v/>
      </c>
      <c r="AL1620" s="106" t="str">
        <f t="shared" si="555"/>
        <v/>
      </c>
      <c r="AM1620" s="106" t="str">
        <f t="shared" si="556"/>
        <v/>
      </c>
      <c r="AN1620" s="106" t="str">
        <f t="shared" si="557"/>
        <v/>
      </c>
      <c r="AR1620" s="106" t="str">
        <f t="shared" si="558"/>
        <v/>
      </c>
      <c r="AS1620" s="106" t="str">
        <f t="shared" si="559"/>
        <v/>
      </c>
      <c r="AT1620" s="106" t="str">
        <f t="shared" si="560"/>
        <v/>
      </c>
      <c r="AU1620" s="106" t="str">
        <f t="shared" si="561"/>
        <v/>
      </c>
      <c r="AV1620" s="106" t="str">
        <f t="shared" si="562"/>
        <v/>
      </c>
    </row>
    <row r="1621" spans="4:48">
      <c r="D1621" s="159">
        <v>1614</v>
      </c>
      <c r="F1621" s="159" t="str">
        <f t="shared" si="564"/>
        <v/>
      </c>
      <c r="G1621" s="159" t="str">
        <f t="shared" si="564"/>
        <v/>
      </c>
      <c r="H1621" s="159" t="str">
        <f t="shared" si="564"/>
        <v/>
      </c>
      <c r="I1621" s="159" t="str">
        <f t="shared" si="564"/>
        <v/>
      </c>
      <c r="J1621" s="159" t="str">
        <f t="shared" si="564"/>
        <v/>
      </c>
      <c r="K1621" s="292"/>
      <c r="L1621" s="292"/>
      <c r="AC1621" s="300" t="str">
        <f t="shared" si="551"/>
        <v/>
      </c>
      <c r="AD1621" s="300" t="str">
        <f t="shared" si="550"/>
        <v/>
      </c>
      <c r="AE1621" s="300" t="str">
        <f t="shared" si="548"/>
        <v/>
      </c>
      <c r="AF1621" s="300" t="str">
        <f t="shared" si="549"/>
        <v/>
      </c>
      <c r="AI1621" s="63" t="str">
        <f t="shared" si="552"/>
        <v/>
      </c>
      <c r="AJ1621" s="106" t="str">
        <f t="shared" si="553"/>
        <v/>
      </c>
      <c r="AK1621" s="106" t="str">
        <f t="shared" si="554"/>
        <v/>
      </c>
      <c r="AL1621" s="106" t="str">
        <f t="shared" si="555"/>
        <v/>
      </c>
      <c r="AM1621" s="106" t="str">
        <f t="shared" si="556"/>
        <v/>
      </c>
      <c r="AN1621" s="106" t="str">
        <f t="shared" si="557"/>
        <v/>
      </c>
      <c r="AR1621" s="106" t="str">
        <f t="shared" si="558"/>
        <v/>
      </c>
      <c r="AS1621" s="106" t="str">
        <f t="shared" si="559"/>
        <v/>
      </c>
      <c r="AT1621" s="106" t="str">
        <f t="shared" si="560"/>
        <v/>
      </c>
      <c r="AU1621" s="106" t="str">
        <f t="shared" si="561"/>
        <v/>
      </c>
      <c r="AV1621" s="106" t="str">
        <f t="shared" si="562"/>
        <v/>
      </c>
    </row>
    <row r="1622" spans="4:48">
      <c r="D1622" s="159">
        <v>1615</v>
      </c>
      <c r="F1622" s="159" t="str">
        <f t="shared" si="564"/>
        <v/>
      </c>
      <c r="G1622" s="159" t="str">
        <f t="shared" si="564"/>
        <v/>
      </c>
      <c r="H1622" s="159" t="str">
        <f t="shared" si="564"/>
        <v/>
      </c>
      <c r="I1622" s="159" t="str">
        <f t="shared" si="564"/>
        <v/>
      </c>
      <c r="J1622" s="159" t="str">
        <f t="shared" si="564"/>
        <v/>
      </c>
      <c r="K1622" s="292"/>
      <c r="L1622" s="292"/>
      <c r="AC1622" s="300" t="str">
        <f t="shared" si="551"/>
        <v/>
      </c>
      <c r="AD1622" s="300" t="str">
        <f t="shared" si="550"/>
        <v/>
      </c>
      <c r="AE1622" s="300" t="str">
        <f t="shared" si="548"/>
        <v/>
      </c>
      <c r="AF1622" s="300" t="str">
        <f t="shared" si="549"/>
        <v/>
      </c>
      <c r="AI1622" s="63" t="str">
        <f t="shared" si="552"/>
        <v/>
      </c>
      <c r="AJ1622" s="106" t="str">
        <f t="shared" si="553"/>
        <v/>
      </c>
      <c r="AK1622" s="106" t="str">
        <f t="shared" si="554"/>
        <v/>
      </c>
      <c r="AL1622" s="106" t="str">
        <f t="shared" si="555"/>
        <v/>
      </c>
      <c r="AM1622" s="106" t="str">
        <f t="shared" si="556"/>
        <v/>
      </c>
      <c r="AN1622" s="106" t="str">
        <f t="shared" si="557"/>
        <v/>
      </c>
      <c r="AR1622" s="106" t="str">
        <f t="shared" si="558"/>
        <v/>
      </c>
      <c r="AS1622" s="106" t="str">
        <f t="shared" si="559"/>
        <v/>
      </c>
      <c r="AT1622" s="106" t="str">
        <f t="shared" si="560"/>
        <v/>
      </c>
      <c r="AU1622" s="106" t="str">
        <f t="shared" si="561"/>
        <v/>
      </c>
      <c r="AV1622" s="106" t="str">
        <f t="shared" si="562"/>
        <v/>
      </c>
    </row>
    <row r="1623" spans="4:48">
      <c r="D1623" s="159">
        <v>1616</v>
      </c>
      <c r="F1623" s="159" t="str">
        <f t="shared" si="564"/>
        <v/>
      </c>
      <c r="G1623" s="159" t="str">
        <f t="shared" si="564"/>
        <v/>
      </c>
      <c r="H1623" s="159" t="str">
        <f t="shared" si="564"/>
        <v/>
      </c>
      <c r="I1623" s="159" t="str">
        <f t="shared" si="564"/>
        <v/>
      </c>
      <c r="J1623" s="159" t="str">
        <f t="shared" si="564"/>
        <v/>
      </c>
      <c r="K1623" s="292"/>
      <c r="L1623" s="292"/>
      <c r="AC1623" s="300" t="str">
        <f t="shared" si="551"/>
        <v/>
      </c>
      <c r="AD1623" s="300" t="str">
        <f t="shared" si="550"/>
        <v/>
      </c>
      <c r="AE1623" s="300" t="str">
        <f t="shared" si="548"/>
        <v/>
      </c>
      <c r="AF1623" s="300" t="str">
        <f t="shared" si="549"/>
        <v/>
      </c>
      <c r="AI1623" s="63" t="str">
        <f t="shared" si="552"/>
        <v/>
      </c>
      <c r="AJ1623" s="106" t="str">
        <f t="shared" si="553"/>
        <v/>
      </c>
      <c r="AK1623" s="106" t="str">
        <f t="shared" si="554"/>
        <v/>
      </c>
      <c r="AL1623" s="106" t="str">
        <f t="shared" si="555"/>
        <v/>
      </c>
      <c r="AM1623" s="106" t="str">
        <f t="shared" si="556"/>
        <v/>
      </c>
      <c r="AN1623" s="106" t="str">
        <f t="shared" si="557"/>
        <v/>
      </c>
      <c r="AR1623" s="106" t="str">
        <f t="shared" si="558"/>
        <v/>
      </c>
      <c r="AS1623" s="106" t="str">
        <f t="shared" si="559"/>
        <v/>
      </c>
      <c r="AT1623" s="106" t="str">
        <f t="shared" si="560"/>
        <v/>
      </c>
      <c r="AU1623" s="106" t="str">
        <f t="shared" si="561"/>
        <v/>
      </c>
      <c r="AV1623" s="106" t="str">
        <f t="shared" si="562"/>
        <v/>
      </c>
    </row>
    <row r="1624" spans="4:48">
      <c r="D1624" s="159">
        <v>1617</v>
      </c>
      <c r="F1624" s="159" t="str">
        <f t="shared" si="564"/>
        <v/>
      </c>
      <c r="G1624" s="159" t="str">
        <f t="shared" si="564"/>
        <v/>
      </c>
      <c r="H1624" s="159" t="str">
        <f t="shared" si="564"/>
        <v/>
      </c>
      <c r="I1624" s="159" t="str">
        <f t="shared" si="564"/>
        <v/>
      </c>
      <c r="J1624" s="159" t="str">
        <f t="shared" si="564"/>
        <v/>
      </c>
      <c r="K1624" s="292"/>
      <c r="L1624" s="292"/>
      <c r="AC1624" s="300" t="str">
        <f t="shared" si="551"/>
        <v/>
      </c>
      <c r="AD1624" s="300" t="str">
        <f t="shared" si="550"/>
        <v/>
      </c>
      <c r="AE1624" s="300" t="str">
        <f t="shared" si="548"/>
        <v/>
      </c>
      <c r="AF1624" s="300" t="str">
        <f t="shared" si="549"/>
        <v/>
      </c>
      <c r="AI1624" s="63" t="str">
        <f t="shared" si="552"/>
        <v/>
      </c>
      <c r="AJ1624" s="106" t="str">
        <f t="shared" si="553"/>
        <v/>
      </c>
      <c r="AK1624" s="106" t="str">
        <f t="shared" si="554"/>
        <v/>
      </c>
      <c r="AL1624" s="106" t="str">
        <f t="shared" si="555"/>
        <v/>
      </c>
      <c r="AM1624" s="106" t="str">
        <f t="shared" si="556"/>
        <v/>
      </c>
      <c r="AN1624" s="106" t="str">
        <f t="shared" si="557"/>
        <v/>
      </c>
      <c r="AR1624" s="106" t="str">
        <f t="shared" si="558"/>
        <v/>
      </c>
      <c r="AS1624" s="106" t="str">
        <f t="shared" si="559"/>
        <v/>
      </c>
      <c r="AT1624" s="106" t="str">
        <f t="shared" si="560"/>
        <v/>
      </c>
      <c r="AU1624" s="106" t="str">
        <f t="shared" si="561"/>
        <v/>
      </c>
      <c r="AV1624" s="106" t="str">
        <f t="shared" si="562"/>
        <v/>
      </c>
    </row>
    <row r="1625" spans="4:48">
      <c r="D1625" s="159">
        <v>1618</v>
      </c>
      <c r="F1625" s="159" t="str">
        <f t="shared" si="564"/>
        <v/>
      </c>
      <c r="G1625" s="159" t="str">
        <f t="shared" si="564"/>
        <v/>
      </c>
      <c r="H1625" s="159" t="str">
        <f t="shared" si="564"/>
        <v/>
      </c>
      <c r="I1625" s="159" t="str">
        <f t="shared" si="564"/>
        <v/>
      </c>
      <c r="J1625" s="159" t="str">
        <f t="shared" si="564"/>
        <v/>
      </c>
      <c r="K1625" s="292"/>
      <c r="L1625" s="292"/>
      <c r="AC1625" s="300" t="str">
        <f t="shared" si="551"/>
        <v/>
      </c>
      <c r="AD1625" s="300" t="str">
        <f t="shared" si="550"/>
        <v/>
      </c>
      <c r="AE1625" s="300" t="str">
        <f t="shared" si="548"/>
        <v/>
      </c>
      <c r="AF1625" s="300" t="str">
        <f t="shared" si="549"/>
        <v/>
      </c>
      <c r="AI1625" s="63" t="str">
        <f t="shared" si="552"/>
        <v/>
      </c>
      <c r="AJ1625" s="106" t="str">
        <f t="shared" si="553"/>
        <v/>
      </c>
      <c r="AK1625" s="106" t="str">
        <f t="shared" si="554"/>
        <v/>
      </c>
      <c r="AL1625" s="106" t="str">
        <f t="shared" si="555"/>
        <v/>
      </c>
      <c r="AM1625" s="106" t="str">
        <f t="shared" si="556"/>
        <v/>
      </c>
      <c r="AN1625" s="106" t="str">
        <f t="shared" si="557"/>
        <v/>
      </c>
      <c r="AR1625" s="106" t="str">
        <f t="shared" si="558"/>
        <v/>
      </c>
      <c r="AS1625" s="106" t="str">
        <f t="shared" si="559"/>
        <v/>
      </c>
      <c r="AT1625" s="106" t="str">
        <f t="shared" si="560"/>
        <v/>
      </c>
      <c r="AU1625" s="106" t="str">
        <f t="shared" si="561"/>
        <v/>
      </c>
      <c r="AV1625" s="106" t="str">
        <f t="shared" si="562"/>
        <v/>
      </c>
    </row>
    <row r="1626" spans="4:48">
      <c r="D1626" s="159">
        <v>1619</v>
      </c>
      <c r="F1626" s="159" t="str">
        <f t="shared" si="564"/>
        <v/>
      </c>
      <c r="G1626" s="159" t="str">
        <f t="shared" si="564"/>
        <v/>
      </c>
      <c r="H1626" s="159" t="str">
        <f t="shared" si="564"/>
        <v/>
      </c>
      <c r="I1626" s="159" t="str">
        <f t="shared" si="564"/>
        <v/>
      </c>
      <c r="J1626" s="159" t="str">
        <f t="shared" si="564"/>
        <v/>
      </c>
      <c r="K1626" s="292"/>
      <c r="L1626" s="292"/>
      <c r="AC1626" s="300" t="str">
        <f t="shared" si="551"/>
        <v/>
      </c>
      <c r="AD1626" s="300" t="str">
        <f t="shared" si="550"/>
        <v/>
      </c>
      <c r="AE1626" s="300" t="str">
        <f t="shared" si="548"/>
        <v/>
      </c>
      <c r="AF1626" s="300" t="str">
        <f t="shared" si="549"/>
        <v/>
      </c>
      <c r="AI1626" s="63" t="str">
        <f t="shared" si="552"/>
        <v/>
      </c>
      <c r="AJ1626" s="106" t="str">
        <f t="shared" si="553"/>
        <v/>
      </c>
      <c r="AK1626" s="106" t="str">
        <f t="shared" si="554"/>
        <v/>
      </c>
      <c r="AL1626" s="106" t="str">
        <f t="shared" si="555"/>
        <v/>
      </c>
      <c r="AM1626" s="106" t="str">
        <f t="shared" si="556"/>
        <v/>
      </c>
      <c r="AN1626" s="106" t="str">
        <f t="shared" si="557"/>
        <v/>
      </c>
      <c r="AR1626" s="106" t="str">
        <f t="shared" si="558"/>
        <v/>
      </c>
      <c r="AS1626" s="106" t="str">
        <f t="shared" si="559"/>
        <v/>
      </c>
      <c r="AT1626" s="106" t="str">
        <f t="shared" si="560"/>
        <v/>
      </c>
      <c r="AU1626" s="106" t="str">
        <f t="shared" si="561"/>
        <v/>
      </c>
      <c r="AV1626" s="106" t="str">
        <f t="shared" si="562"/>
        <v/>
      </c>
    </row>
    <row r="1627" spans="4:48">
      <c r="D1627" s="159">
        <v>1620</v>
      </c>
      <c r="F1627" s="159" t="str">
        <f t="shared" si="564"/>
        <v/>
      </c>
      <c r="G1627" s="159" t="str">
        <f t="shared" si="564"/>
        <v/>
      </c>
      <c r="H1627" s="159" t="str">
        <f t="shared" si="564"/>
        <v/>
      </c>
      <c r="I1627" s="159" t="str">
        <f t="shared" si="564"/>
        <v/>
      </c>
      <c r="J1627" s="159" t="str">
        <f t="shared" si="564"/>
        <v/>
      </c>
      <c r="K1627" s="292"/>
      <c r="L1627" s="292"/>
      <c r="AC1627" s="300" t="str">
        <f t="shared" si="551"/>
        <v/>
      </c>
      <c r="AD1627" s="300" t="str">
        <f t="shared" si="550"/>
        <v/>
      </c>
      <c r="AE1627" s="300" t="str">
        <f t="shared" si="548"/>
        <v/>
      </c>
      <c r="AF1627" s="300" t="str">
        <f t="shared" si="549"/>
        <v/>
      </c>
      <c r="AI1627" s="63" t="str">
        <f t="shared" si="552"/>
        <v/>
      </c>
      <c r="AJ1627" s="106" t="str">
        <f t="shared" si="553"/>
        <v/>
      </c>
      <c r="AK1627" s="106" t="str">
        <f t="shared" si="554"/>
        <v/>
      </c>
      <c r="AL1627" s="106" t="str">
        <f t="shared" si="555"/>
        <v/>
      </c>
      <c r="AM1627" s="106" t="str">
        <f t="shared" si="556"/>
        <v/>
      </c>
      <c r="AN1627" s="106" t="str">
        <f t="shared" si="557"/>
        <v/>
      </c>
      <c r="AR1627" s="106" t="str">
        <f t="shared" si="558"/>
        <v/>
      </c>
      <c r="AS1627" s="106" t="str">
        <f t="shared" si="559"/>
        <v/>
      </c>
      <c r="AT1627" s="106" t="str">
        <f t="shared" si="560"/>
        <v/>
      </c>
      <c r="AU1627" s="106" t="str">
        <f t="shared" si="561"/>
        <v/>
      </c>
      <c r="AV1627" s="106" t="str">
        <f t="shared" si="562"/>
        <v/>
      </c>
    </row>
    <row r="1628" spans="4:48">
      <c r="D1628" s="159">
        <v>1621</v>
      </c>
      <c r="F1628" s="159" t="str">
        <f t="shared" ref="F1628:J1637" si="565">IF($C$5=0,IF($D1628&gt;$A$5,"",INDIRECT(CONCATENATE("B",RANDBETWEEN(11,$D$5)))),IF($D1628&gt;$A$5,"",$C$3*INDIRECT(CONCATENATE("B",RANDBETWEEN(11,$D$5)))))</f>
        <v/>
      </c>
      <c r="G1628" s="159" t="str">
        <f t="shared" si="565"/>
        <v/>
      </c>
      <c r="H1628" s="159" t="str">
        <f t="shared" si="565"/>
        <v/>
      </c>
      <c r="I1628" s="159" t="str">
        <f t="shared" si="565"/>
        <v/>
      </c>
      <c r="J1628" s="159" t="str">
        <f t="shared" si="565"/>
        <v/>
      </c>
      <c r="K1628" s="292"/>
      <c r="L1628" s="292"/>
      <c r="AC1628" s="300" t="str">
        <f t="shared" si="551"/>
        <v/>
      </c>
      <c r="AD1628" s="300" t="str">
        <f t="shared" si="550"/>
        <v/>
      </c>
      <c r="AE1628" s="300" t="str">
        <f t="shared" si="548"/>
        <v/>
      </c>
      <c r="AF1628" s="300" t="str">
        <f t="shared" si="549"/>
        <v/>
      </c>
      <c r="AI1628" s="63" t="str">
        <f t="shared" si="552"/>
        <v/>
      </c>
      <c r="AJ1628" s="106" t="str">
        <f t="shared" si="553"/>
        <v/>
      </c>
      <c r="AK1628" s="106" t="str">
        <f t="shared" si="554"/>
        <v/>
      </c>
      <c r="AL1628" s="106" t="str">
        <f t="shared" si="555"/>
        <v/>
      </c>
      <c r="AM1628" s="106" t="str">
        <f t="shared" si="556"/>
        <v/>
      </c>
      <c r="AN1628" s="106" t="str">
        <f t="shared" si="557"/>
        <v/>
      </c>
      <c r="AR1628" s="106" t="str">
        <f t="shared" si="558"/>
        <v/>
      </c>
      <c r="AS1628" s="106" t="str">
        <f t="shared" si="559"/>
        <v/>
      </c>
      <c r="AT1628" s="106" t="str">
        <f t="shared" si="560"/>
        <v/>
      </c>
      <c r="AU1628" s="106" t="str">
        <f t="shared" si="561"/>
        <v/>
      </c>
      <c r="AV1628" s="106" t="str">
        <f t="shared" si="562"/>
        <v/>
      </c>
    </row>
    <row r="1629" spans="4:48">
      <c r="D1629" s="159">
        <v>1622</v>
      </c>
      <c r="F1629" s="159" t="str">
        <f t="shared" si="565"/>
        <v/>
      </c>
      <c r="G1629" s="159" t="str">
        <f t="shared" si="565"/>
        <v/>
      </c>
      <c r="H1629" s="159" t="str">
        <f t="shared" si="565"/>
        <v/>
      </c>
      <c r="I1629" s="159" t="str">
        <f t="shared" si="565"/>
        <v/>
      </c>
      <c r="J1629" s="159" t="str">
        <f t="shared" si="565"/>
        <v/>
      </c>
      <c r="K1629" s="292"/>
      <c r="L1629" s="292"/>
      <c r="AC1629" s="300" t="str">
        <f t="shared" si="551"/>
        <v/>
      </c>
      <c r="AD1629" s="300" t="str">
        <f t="shared" si="550"/>
        <v/>
      </c>
      <c r="AE1629" s="300" t="str">
        <f t="shared" si="548"/>
        <v/>
      </c>
      <c r="AF1629" s="300" t="str">
        <f t="shared" si="549"/>
        <v/>
      </c>
      <c r="AI1629" s="63" t="str">
        <f t="shared" si="552"/>
        <v/>
      </c>
      <c r="AJ1629" s="106" t="str">
        <f t="shared" si="553"/>
        <v/>
      </c>
      <c r="AK1629" s="106" t="str">
        <f t="shared" si="554"/>
        <v/>
      </c>
      <c r="AL1629" s="106" t="str">
        <f t="shared" si="555"/>
        <v/>
      </c>
      <c r="AM1629" s="106" t="str">
        <f t="shared" si="556"/>
        <v/>
      </c>
      <c r="AN1629" s="106" t="str">
        <f t="shared" si="557"/>
        <v/>
      </c>
      <c r="AR1629" s="106" t="str">
        <f t="shared" si="558"/>
        <v/>
      </c>
      <c r="AS1629" s="106" t="str">
        <f t="shared" si="559"/>
        <v/>
      </c>
      <c r="AT1629" s="106" t="str">
        <f t="shared" si="560"/>
        <v/>
      </c>
      <c r="AU1629" s="106" t="str">
        <f t="shared" si="561"/>
        <v/>
      </c>
      <c r="AV1629" s="106" t="str">
        <f t="shared" si="562"/>
        <v/>
      </c>
    </row>
    <row r="1630" spans="4:48">
      <c r="D1630" s="159">
        <v>1623</v>
      </c>
      <c r="F1630" s="159" t="str">
        <f t="shared" si="565"/>
        <v/>
      </c>
      <c r="G1630" s="159" t="str">
        <f t="shared" si="565"/>
        <v/>
      </c>
      <c r="H1630" s="159" t="str">
        <f t="shared" si="565"/>
        <v/>
      </c>
      <c r="I1630" s="159" t="str">
        <f t="shared" si="565"/>
        <v/>
      </c>
      <c r="J1630" s="159" t="str">
        <f t="shared" si="565"/>
        <v/>
      </c>
      <c r="K1630" s="292"/>
      <c r="L1630" s="292"/>
      <c r="AC1630" s="300" t="str">
        <f t="shared" si="551"/>
        <v/>
      </c>
      <c r="AD1630" s="300" t="str">
        <f t="shared" si="550"/>
        <v/>
      </c>
      <c r="AE1630" s="300" t="str">
        <f t="shared" si="548"/>
        <v/>
      </c>
      <c r="AF1630" s="300" t="str">
        <f t="shared" si="549"/>
        <v/>
      </c>
      <c r="AI1630" s="63" t="str">
        <f t="shared" si="552"/>
        <v/>
      </c>
      <c r="AJ1630" s="106" t="str">
        <f t="shared" si="553"/>
        <v/>
      </c>
      <c r="AK1630" s="106" t="str">
        <f t="shared" si="554"/>
        <v/>
      </c>
      <c r="AL1630" s="106" t="str">
        <f t="shared" si="555"/>
        <v/>
      </c>
      <c r="AM1630" s="106" t="str">
        <f t="shared" si="556"/>
        <v/>
      </c>
      <c r="AN1630" s="106" t="str">
        <f t="shared" si="557"/>
        <v/>
      </c>
      <c r="AR1630" s="106" t="str">
        <f t="shared" si="558"/>
        <v/>
      </c>
      <c r="AS1630" s="106" t="str">
        <f t="shared" si="559"/>
        <v/>
      </c>
      <c r="AT1630" s="106" t="str">
        <f t="shared" si="560"/>
        <v/>
      </c>
      <c r="AU1630" s="106" t="str">
        <f t="shared" si="561"/>
        <v/>
      </c>
      <c r="AV1630" s="106" t="str">
        <f t="shared" si="562"/>
        <v/>
      </c>
    </row>
    <row r="1631" spans="4:48">
      <c r="D1631" s="159">
        <v>1624</v>
      </c>
      <c r="F1631" s="159" t="str">
        <f t="shared" si="565"/>
        <v/>
      </c>
      <c r="G1631" s="159" t="str">
        <f t="shared" si="565"/>
        <v/>
      </c>
      <c r="H1631" s="159" t="str">
        <f t="shared" si="565"/>
        <v/>
      </c>
      <c r="I1631" s="159" t="str">
        <f t="shared" si="565"/>
        <v/>
      </c>
      <c r="J1631" s="159" t="str">
        <f t="shared" si="565"/>
        <v/>
      </c>
      <c r="K1631" s="292"/>
      <c r="L1631" s="292"/>
      <c r="AC1631" s="300" t="str">
        <f t="shared" si="551"/>
        <v/>
      </c>
      <c r="AD1631" s="300" t="str">
        <f t="shared" si="550"/>
        <v/>
      </c>
      <c r="AE1631" s="300" t="str">
        <f t="shared" si="548"/>
        <v/>
      </c>
      <c r="AF1631" s="300" t="str">
        <f t="shared" si="549"/>
        <v/>
      </c>
      <c r="AI1631" s="63" t="str">
        <f t="shared" si="552"/>
        <v/>
      </c>
      <c r="AJ1631" s="106" t="str">
        <f t="shared" si="553"/>
        <v/>
      </c>
      <c r="AK1631" s="106" t="str">
        <f t="shared" si="554"/>
        <v/>
      </c>
      <c r="AL1631" s="106" t="str">
        <f t="shared" si="555"/>
        <v/>
      </c>
      <c r="AM1631" s="106" t="str">
        <f t="shared" si="556"/>
        <v/>
      </c>
      <c r="AN1631" s="106" t="str">
        <f t="shared" si="557"/>
        <v/>
      </c>
      <c r="AR1631" s="106" t="str">
        <f t="shared" si="558"/>
        <v/>
      </c>
      <c r="AS1631" s="106" t="str">
        <f t="shared" si="559"/>
        <v/>
      </c>
      <c r="AT1631" s="106" t="str">
        <f t="shared" si="560"/>
        <v/>
      </c>
      <c r="AU1631" s="106" t="str">
        <f t="shared" si="561"/>
        <v/>
      </c>
      <c r="AV1631" s="106" t="str">
        <f t="shared" si="562"/>
        <v/>
      </c>
    </row>
    <row r="1632" spans="4:48">
      <c r="D1632" s="159">
        <v>1625</v>
      </c>
      <c r="F1632" s="159" t="str">
        <f t="shared" si="565"/>
        <v/>
      </c>
      <c r="G1632" s="159" t="str">
        <f t="shared" si="565"/>
        <v/>
      </c>
      <c r="H1632" s="159" t="str">
        <f t="shared" si="565"/>
        <v/>
      </c>
      <c r="I1632" s="159" t="str">
        <f t="shared" si="565"/>
        <v/>
      </c>
      <c r="J1632" s="159" t="str">
        <f t="shared" si="565"/>
        <v/>
      </c>
      <c r="K1632" s="292"/>
      <c r="L1632" s="292"/>
      <c r="AC1632" s="300" t="str">
        <f t="shared" si="551"/>
        <v/>
      </c>
      <c r="AD1632" s="300" t="str">
        <f t="shared" si="550"/>
        <v/>
      </c>
      <c r="AE1632" s="300" t="str">
        <f t="shared" si="548"/>
        <v/>
      </c>
      <c r="AF1632" s="300" t="str">
        <f t="shared" si="549"/>
        <v/>
      </c>
      <c r="AI1632" s="63" t="str">
        <f t="shared" si="552"/>
        <v/>
      </c>
      <c r="AJ1632" s="106" t="str">
        <f t="shared" si="553"/>
        <v/>
      </c>
      <c r="AK1632" s="106" t="str">
        <f t="shared" si="554"/>
        <v/>
      </c>
      <c r="AL1632" s="106" t="str">
        <f t="shared" si="555"/>
        <v/>
      </c>
      <c r="AM1632" s="106" t="str">
        <f t="shared" si="556"/>
        <v/>
      </c>
      <c r="AN1632" s="106" t="str">
        <f t="shared" si="557"/>
        <v/>
      </c>
      <c r="AR1632" s="106" t="str">
        <f t="shared" si="558"/>
        <v/>
      </c>
      <c r="AS1632" s="106" t="str">
        <f t="shared" si="559"/>
        <v/>
      </c>
      <c r="AT1632" s="106" t="str">
        <f t="shared" si="560"/>
        <v/>
      </c>
      <c r="AU1632" s="106" t="str">
        <f t="shared" si="561"/>
        <v/>
      </c>
      <c r="AV1632" s="106" t="str">
        <f t="shared" si="562"/>
        <v/>
      </c>
    </row>
    <row r="1633" spans="4:48">
      <c r="D1633" s="159">
        <v>1626</v>
      </c>
      <c r="F1633" s="159" t="str">
        <f t="shared" si="565"/>
        <v/>
      </c>
      <c r="G1633" s="159" t="str">
        <f t="shared" si="565"/>
        <v/>
      </c>
      <c r="H1633" s="159" t="str">
        <f t="shared" si="565"/>
        <v/>
      </c>
      <c r="I1633" s="159" t="str">
        <f t="shared" si="565"/>
        <v/>
      </c>
      <c r="J1633" s="159" t="str">
        <f t="shared" si="565"/>
        <v/>
      </c>
      <c r="K1633" s="292"/>
      <c r="L1633" s="292"/>
      <c r="AC1633" s="300" t="str">
        <f t="shared" si="551"/>
        <v/>
      </c>
      <c r="AD1633" s="300" t="str">
        <f t="shared" si="550"/>
        <v/>
      </c>
      <c r="AE1633" s="300" t="str">
        <f t="shared" si="548"/>
        <v/>
      </c>
      <c r="AF1633" s="300" t="str">
        <f t="shared" si="549"/>
        <v/>
      </c>
      <c r="AI1633" s="63" t="str">
        <f t="shared" si="552"/>
        <v/>
      </c>
      <c r="AJ1633" s="106" t="str">
        <f t="shared" si="553"/>
        <v/>
      </c>
      <c r="AK1633" s="106" t="str">
        <f t="shared" si="554"/>
        <v/>
      </c>
      <c r="AL1633" s="106" t="str">
        <f t="shared" si="555"/>
        <v/>
      </c>
      <c r="AM1633" s="106" t="str">
        <f t="shared" si="556"/>
        <v/>
      </c>
      <c r="AN1633" s="106" t="str">
        <f t="shared" si="557"/>
        <v/>
      </c>
      <c r="AR1633" s="106" t="str">
        <f t="shared" si="558"/>
        <v/>
      </c>
      <c r="AS1633" s="106" t="str">
        <f t="shared" si="559"/>
        <v/>
      </c>
      <c r="AT1633" s="106" t="str">
        <f t="shared" si="560"/>
        <v/>
      </c>
      <c r="AU1633" s="106" t="str">
        <f t="shared" si="561"/>
        <v/>
      </c>
      <c r="AV1633" s="106" t="str">
        <f t="shared" si="562"/>
        <v/>
      </c>
    </row>
    <row r="1634" spans="4:48">
      <c r="D1634" s="159">
        <v>1627</v>
      </c>
      <c r="F1634" s="159" t="str">
        <f t="shared" si="565"/>
        <v/>
      </c>
      <c r="G1634" s="159" t="str">
        <f t="shared" si="565"/>
        <v/>
      </c>
      <c r="H1634" s="159" t="str">
        <f t="shared" si="565"/>
        <v/>
      </c>
      <c r="I1634" s="159" t="str">
        <f t="shared" si="565"/>
        <v/>
      </c>
      <c r="J1634" s="159" t="str">
        <f t="shared" si="565"/>
        <v/>
      </c>
      <c r="K1634" s="292"/>
      <c r="L1634" s="292"/>
      <c r="AC1634" s="300" t="str">
        <f t="shared" si="551"/>
        <v/>
      </c>
      <c r="AD1634" s="300" t="str">
        <f t="shared" si="550"/>
        <v/>
      </c>
      <c r="AE1634" s="300" t="str">
        <f t="shared" si="548"/>
        <v/>
      </c>
      <c r="AF1634" s="300" t="str">
        <f t="shared" si="549"/>
        <v/>
      </c>
      <c r="AI1634" s="63" t="str">
        <f t="shared" si="552"/>
        <v/>
      </c>
      <c r="AJ1634" s="106" t="str">
        <f t="shared" si="553"/>
        <v/>
      </c>
      <c r="AK1634" s="106" t="str">
        <f t="shared" si="554"/>
        <v/>
      </c>
      <c r="AL1634" s="106" t="str">
        <f t="shared" si="555"/>
        <v/>
      </c>
      <c r="AM1634" s="106" t="str">
        <f t="shared" si="556"/>
        <v/>
      </c>
      <c r="AN1634" s="106" t="str">
        <f t="shared" si="557"/>
        <v/>
      </c>
      <c r="AR1634" s="106" t="str">
        <f t="shared" si="558"/>
        <v/>
      </c>
      <c r="AS1634" s="106" t="str">
        <f t="shared" si="559"/>
        <v/>
      </c>
      <c r="AT1634" s="106" t="str">
        <f t="shared" si="560"/>
        <v/>
      </c>
      <c r="AU1634" s="106" t="str">
        <f t="shared" si="561"/>
        <v/>
      </c>
      <c r="AV1634" s="106" t="str">
        <f t="shared" si="562"/>
        <v/>
      </c>
    </row>
    <row r="1635" spans="4:48">
      <c r="D1635" s="159">
        <v>1628</v>
      </c>
      <c r="F1635" s="159" t="str">
        <f t="shared" si="565"/>
        <v/>
      </c>
      <c r="G1635" s="159" t="str">
        <f t="shared" si="565"/>
        <v/>
      </c>
      <c r="H1635" s="159" t="str">
        <f t="shared" si="565"/>
        <v/>
      </c>
      <c r="I1635" s="159" t="str">
        <f t="shared" si="565"/>
        <v/>
      </c>
      <c r="J1635" s="159" t="str">
        <f t="shared" si="565"/>
        <v/>
      </c>
      <c r="K1635" s="292"/>
      <c r="L1635" s="292"/>
      <c r="AC1635" s="300" t="str">
        <f t="shared" si="551"/>
        <v/>
      </c>
      <c r="AD1635" s="300" t="str">
        <f t="shared" si="550"/>
        <v/>
      </c>
      <c r="AE1635" s="300" t="str">
        <f t="shared" si="548"/>
        <v/>
      </c>
      <c r="AF1635" s="300" t="str">
        <f t="shared" si="549"/>
        <v/>
      </c>
      <c r="AI1635" s="63" t="str">
        <f t="shared" si="552"/>
        <v/>
      </c>
      <c r="AJ1635" s="106" t="str">
        <f t="shared" si="553"/>
        <v/>
      </c>
      <c r="AK1635" s="106" t="str">
        <f t="shared" si="554"/>
        <v/>
      </c>
      <c r="AL1635" s="106" t="str">
        <f t="shared" si="555"/>
        <v/>
      </c>
      <c r="AM1635" s="106" t="str">
        <f t="shared" si="556"/>
        <v/>
      </c>
      <c r="AN1635" s="106" t="str">
        <f t="shared" si="557"/>
        <v/>
      </c>
      <c r="AR1635" s="106" t="str">
        <f t="shared" si="558"/>
        <v/>
      </c>
      <c r="AS1635" s="106" t="str">
        <f t="shared" si="559"/>
        <v/>
      </c>
      <c r="AT1635" s="106" t="str">
        <f t="shared" si="560"/>
        <v/>
      </c>
      <c r="AU1635" s="106" t="str">
        <f t="shared" si="561"/>
        <v/>
      </c>
      <c r="AV1635" s="106" t="str">
        <f t="shared" si="562"/>
        <v/>
      </c>
    </row>
    <row r="1636" spans="4:48">
      <c r="D1636" s="159">
        <v>1629</v>
      </c>
      <c r="F1636" s="159" t="str">
        <f t="shared" si="565"/>
        <v/>
      </c>
      <c r="G1636" s="159" t="str">
        <f t="shared" si="565"/>
        <v/>
      </c>
      <c r="H1636" s="159" t="str">
        <f t="shared" si="565"/>
        <v/>
      </c>
      <c r="I1636" s="159" t="str">
        <f t="shared" si="565"/>
        <v/>
      </c>
      <c r="J1636" s="159" t="str">
        <f t="shared" si="565"/>
        <v/>
      </c>
      <c r="K1636" s="292"/>
      <c r="L1636" s="292"/>
      <c r="AC1636" s="300" t="str">
        <f t="shared" si="551"/>
        <v/>
      </c>
      <c r="AD1636" s="300" t="str">
        <f t="shared" si="550"/>
        <v/>
      </c>
      <c r="AE1636" s="300" t="str">
        <f t="shared" si="548"/>
        <v/>
      </c>
      <c r="AF1636" s="300" t="str">
        <f t="shared" si="549"/>
        <v/>
      </c>
      <c r="AI1636" s="63" t="str">
        <f t="shared" si="552"/>
        <v/>
      </c>
      <c r="AJ1636" s="106" t="str">
        <f t="shared" si="553"/>
        <v/>
      </c>
      <c r="AK1636" s="106" t="str">
        <f t="shared" si="554"/>
        <v/>
      </c>
      <c r="AL1636" s="106" t="str">
        <f t="shared" si="555"/>
        <v/>
      </c>
      <c r="AM1636" s="106" t="str">
        <f t="shared" si="556"/>
        <v/>
      </c>
      <c r="AN1636" s="106" t="str">
        <f t="shared" si="557"/>
        <v/>
      </c>
      <c r="AR1636" s="106" t="str">
        <f t="shared" si="558"/>
        <v/>
      </c>
      <c r="AS1636" s="106" t="str">
        <f t="shared" si="559"/>
        <v/>
      </c>
      <c r="AT1636" s="106" t="str">
        <f t="shared" si="560"/>
        <v/>
      </c>
      <c r="AU1636" s="106" t="str">
        <f t="shared" si="561"/>
        <v/>
      </c>
      <c r="AV1636" s="106" t="str">
        <f t="shared" si="562"/>
        <v/>
      </c>
    </row>
    <row r="1637" spans="4:48">
      <c r="D1637" s="159">
        <v>1630</v>
      </c>
      <c r="F1637" s="159" t="str">
        <f t="shared" si="565"/>
        <v/>
      </c>
      <c r="G1637" s="159" t="str">
        <f t="shared" si="565"/>
        <v/>
      </c>
      <c r="H1637" s="159" t="str">
        <f t="shared" si="565"/>
        <v/>
      </c>
      <c r="I1637" s="159" t="str">
        <f t="shared" si="565"/>
        <v/>
      </c>
      <c r="J1637" s="159" t="str">
        <f t="shared" si="565"/>
        <v/>
      </c>
      <c r="K1637" s="292"/>
      <c r="L1637" s="292"/>
      <c r="AC1637" s="300" t="str">
        <f t="shared" si="551"/>
        <v/>
      </c>
      <c r="AD1637" s="300" t="str">
        <f t="shared" si="550"/>
        <v/>
      </c>
      <c r="AE1637" s="300" t="str">
        <f t="shared" si="548"/>
        <v/>
      </c>
      <c r="AF1637" s="300" t="str">
        <f t="shared" si="549"/>
        <v/>
      </c>
      <c r="AI1637" s="63" t="str">
        <f t="shared" si="552"/>
        <v/>
      </c>
      <c r="AJ1637" s="106" t="str">
        <f t="shared" si="553"/>
        <v/>
      </c>
      <c r="AK1637" s="106" t="str">
        <f t="shared" si="554"/>
        <v/>
      </c>
      <c r="AL1637" s="106" t="str">
        <f t="shared" si="555"/>
        <v/>
      </c>
      <c r="AM1637" s="106" t="str">
        <f t="shared" si="556"/>
        <v/>
      </c>
      <c r="AN1637" s="106" t="str">
        <f t="shared" si="557"/>
        <v/>
      </c>
      <c r="AR1637" s="106" t="str">
        <f t="shared" si="558"/>
        <v/>
      </c>
      <c r="AS1637" s="106" t="str">
        <f t="shared" si="559"/>
        <v/>
      </c>
      <c r="AT1637" s="106" t="str">
        <f t="shared" si="560"/>
        <v/>
      </c>
      <c r="AU1637" s="106" t="str">
        <f t="shared" si="561"/>
        <v/>
      </c>
      <c r="AV1637" s="106" t="str">
        <f t="shared" si="562"/>
        <v/>
      </c>
    </row>
    <row r="1638" spans="4:48">
      <c r="D1638" s="159">
        <v>1631</v>
      </c>
      <c r="F1638" s="159" t="str">
        <f t="shared" ref="F1638:J1647" si="566">IF($C$5=0,IF($D1638&gt;$A$5,"",INDIRECT(CONCATENATE("B",RANDBETWEEN(11,$D$5)))),IF($D1638&gt;$A$5,"",$C$3*INDIRECT(CONCATENATE("B",RANDBETWEEN(11,$D$5)))))</f>
        <v/>
      </c>
      <c r="G1638" s="159" t="str">
        <f t="shared" si="566"/>
        <v/>
      </c>
      <c r="H1638" s="159" t="str">
        <f t="shared" si="566"/>
        <v/>
      </c>
      <c r="I1638" s="159" t="str">
        <f t="shared" si="566"/>
        <v/>
      </c>
      <c r="J1638" s="159" t="str">
        <f t="shared" si="566"/>
        <v/>
      </c>
      <c r="K1638" s="292"/>
      <c r="L1638" s="292"/>
      <c r="AC1638" s="300" t="str">
        <f t="shared" si="551"/>
        <v/>
      </c>
      <c r="AD1638" s="300" t="str">
        <f t="shared" si="550"/>
        <v/>
      </c>
      <c r="AE1638" s="300" t="str">
        <f t="shared" si="548"/>
        <v/>
      </c>
      <c r="AF1638" s="300" t="str">
        <f t="shared" si="549"/>
        <v/>
      </c>
      <c r="AI1638" s="63" t="str">
        <f t="shared" si="552"/>
        <v/>
      </c>
      <c r="AJ1638" s="106" t="str">
        <f t="shared" si="553"/>
        <v/>
      </c>
      <c r="AK1638" s="106" t="str">
        <f t="shared" si="554"/>
        <v/>
      </c>
      <c r="AL1638" s="106" t="str">
        <f t="shared" si="555"/>
        <v/>
      </c>
      <c r="AM1638" s="106" t="str">
        <f t="shared" si="556"/>
        <v/>
      </c>
      <c r="AN1638" s="106" t="str">
        <f t="shared" si="557"/>
        <v/>
      </c>
      <c r="AR1638" s="106" t="str">
        <f t="shared" si="558"/>
        <v/>
      </c>
      <c r="AS1638" s="106" t="str">
        <f t="shared" si="559"/>
        <v/>
      </c>
      <c r="AT1638" s="106" t="str">
        <f t="shared" si="560"/>
        <v/>
      </c>
      <c r="AU1638" s="106" t="str">
        <f t="shared" si="561"/>
        <v/>
      </c>
      <c r="AV1638" s="106" t="str">
        <f t="shared" si="562"/>
        <v/>
      </c>
    </row>
    <row r="1639" spans="4:48">
      <c r="D1639" s="159">
        <v>1632</v>
      </c>
      <c r="F1639" s="159" t="str">
        <f t="shared" si="566"/>
        <v/>
      </c>
      <c r="G1639" s="159" t="str">
        <f t="shared" si="566"/>
        <v/>
      </c>
      <c r="H1639" s="159" t="str">
        <f t="shared" si="566"/>
        <v/>
      </c>
      <c r="I1639" s="159" t="str">
        <f t="shared" si="566"/>
        <v/>
      </c>
      <c r="J1639" s="159" t="str">
        <f t="shared" si="566"/>
        <v/>
      </c>
      <c r="K1639" s="292"/>
      <c r="L1639" s="292"/>
      <c r="AC1639" s="300" t="str">
        <f t="shared" si="551"/>
        <v/>
      </c>
      <c r="AD1639" s="300" t="str">
        <f t="shared" si="550"/>
        <v/>
      </c>
      <c r="AE1639" s="300" t="str">
        <f t="shared" si="548"/>
        <v/>
      </c>
      <c r="AF1639" s="300" t="str">
        <f t="shared" si="549"/>
        <v/>
      </c>
      <c r="AI1639" s="63" t="str">
        <f t="shared" si="552"/>
        <v/>
      </c>
      <c r="AJ1639" s="106" t="str">
        <f t="shared" si="553"/>
        <v/>
      </c>
      <c r="AK1639" s="106" t="str">
        <f t="shared" si="554"/>
        <v/>
      </c>
      <c r="AL1639" s="106" t="str">
        <f t="shared" si="555"/>
        <v/>
      </c>
      <c r="AM1639" s="106" t="str">
        <f t="shared" si="556"/>
        <v/>
      </c>
      <c r="AN1639" s="106" t="str">
        <f t="shared" si="557"/>
        <v/>
      </c>
      <c r="AR1639" s="106" t="str">
        <f t="shared" si="558"/>
        <v/>
      </c>
      <c r="AS1639" s="106" t="str">
        <f t="shared" si="559"/>
        <v/>
      </c>
      <c r="AT1639" s="106" t="str">
        <f t="shared" si="560"/>
        <v/>
      </c>
      <c r="AU1639" s="106" t="str">
        <f t="shared" si="561"/>
        <v/>
      </c>
      <c r="AV1639" s="106" t="str">
        <f t="shared" si="562"/>
        <v/>
      </c>
    </row>
    <row r="1640" spans="4:48">
      <c r="D1640" s="159">
        <v>1633</v>
      </c>
      <c r="F1640" s="159" t="str">
        <f t="shared" si="566"/>
        <v/>
      </c>
      <c r="G1640" s="159" t="str">
        <f t="shared" si="566"/>
        <v/>
      </c>
      <c r="H1640" s="159" t="str">
        <f t="shared" si="566"/>
        <v/>
      </c>
      <c r="I1640" s="159" t="str">
        <f t="shared" si="566"/>
        <v/>
      </c>
      <c r="J1640" s="159" t="str">
        <f t="shared" si="566"/>
        <v/>
      </c>
      <c r="K1640" s="292"/>
      <c r="L1640" s="292"/>
      <c r="AC1640" s="300" t="str">
        <f t="shared" si="551"/>
        <v/>
      </c>
      <c r="AD1640" s="300" t="str">
        <f t="shared" si="550"/>
        <v/>
      </c>
      <c r="AE1640" s="300" t="str">
        <f t="shared" si="548"/>
        <v/>
      </c>
      <c r="AF1640" s="300" t="str">
        <f t="shared" si="549"/>
        <v/>
      </c>
      <c r="AI1640" s="63" t="str">
        <f t="shared" si="552"/>
        <v/>
      </c>
      <c r="AJ1640" s="106" t="str">
        <f t="shared" si="553"/>
        <v/>
      </c>
      <c r="AK1640" s="106" t="str">
        <f t="shared" si="554"/>
        <v/>
      </c>
      <c r="AL1640" s="106" t="str">
        <f t="shared" si="555"/>
        <v/>
      </c>
      <c r="AM1640" s="106" t="str">
        <f t="shared" si="556"/>
        <v/>
      </c>
      <c r="AN1640" s="106" t="str">
        <f t="shared" si="557"/>
        <v/>
      </c>
      <c r="AR1640" s="106" t="str">
        <f t="shared" si="558"/>
        <v/>
      </c>
      <c r="AS1640" s="106" t="str">
        <f t="shared" si="559"/>
        <v/>
      </c>
      <c r="AT1640" s="106" t="str">
        <f t="shared" si="560"/>
        <v/>
      </c>
      <c r="AU1640" s="106" t="str">
        <f t="shared" si="561"/>
        <v/>
      </c>
      <c r="AV1640" s="106" t="str">
        <f t="shared" si="562"/>
        <v/>
      </c>
    </row>
    <row r="1641" spans="4:48">
      <c r="D1641" s="159">
        <v>1634</v>
      </c>
      <c r="F1641" s="159" t="str">
        <f t="shared" si="566"/>
        <v/>
      </c>
      <c r="G1641" s="159" t="str">
        <f t="shared" si="566"/>
        <v/>
      </c>
      <c r="H1641" s="159" t="str">
        <f t="shared" si="566"/>
        <v/>
      </c>
      <c r="I1641" s="159" t="str">
        <f t="shared" si="566"/>
        <v/>
      </c>
      <c r="J1641" s="159" t="str">
        <f t="shared" si="566"/>
        <v/>
      </c>
      <c r="K1641" s="292"/>
      <c r="L1641" s="292"/>
      <c r="AC1641" s="300" t="str">
        <f t="shared" si="551"/>
        <v/>
      </c>
      <c r="AD1641" s="300" t="str">
        <f t="shared" si="550"/>
        <v/>
      </c>
      <c r="AE1641" s="300" t="str">
        <f t="shared" si="548"/>
        <v/>
      </c>
      <c r="AF1641" s="300" t="str">
        <f t="shared" si="549"/>
        <v/>
      </c>
      <c r="AI1641" s="63" t="str">
        <f t="shared" si="552"/>
        <v/>
      </c>
      <c r="AJ1641" s="106" t="str">
        <f t="shared" si="553"/>
        <v/>
      </c>
      <c r="AK1641" s="106" t="str">
        <f t="shared" si="554"/>
        <v/>
      </c>
      <c r="AL1641" s="106" t="str">
        <f t="shared" si="555"/>
        <v/>
      </c>
      <c r="AM1641" s="106" t="str">
        <f t="shared" si="556"/>
        <v/>
      </c>
      <c r="AN1641" s="106" t="str">
        <f t="shared" si="557"/>
        <v/>
      </c>
      <c r="AR1641" s="106" t="str">
        <f t="shared" si="558"/>
        <v/>
      </c>
      <c r="AS1641" s="106" t="str">
        <f t="shared" si="559"/>
        <v/>
      </c>
      <c r="AT1641" s="106" t="str">
        <f t="shared" si="560"/>
        <v/>
      </c>
      <c r="AU1641" s="106" t="str">
        <f t="shared" si="561"/>
        <v/>
      </c>
      <c r="AV1641" s="106" t="str">
        <f t="shared" si="562"/>
        <v/>
      </c>
    </row>
    <row r="1642" spans="4:48">
      <c r="D1642" s="159">
        <v>1635</v>
      </c>
      <c r="F1642" s="159" t="str">
        <f t="shared" si="566"/>
        <v/>
      </c>
      <c r="G1642" s="159" t="str">
        <f t="shared" si="566"/>
        <v/>
      </c>
      <c r="H1642" s="159" t="str">
        <f t="shared" si="566"/>
        <v/>
      </c>
      <c r="I1642" s="159" t="str">
        <f t="shared" si="566"/>
        <v/>
      </c>
      <c r="J1642" s="159" t="str">
        <f t="shared" si="566"/>
        <v/>
      </c>
      <c r="K1642" s="292"/>
      <c r="L1642" s="292"/>
      <c r="AC1642" s="300" t="str">
        <f t="shared" si="551"/>
        <v/>
      </c>
      <c r="AD1642" s="300" t="str">
        <f t="shared" si="550"/>
        <v/>
      </c>
      <c r="AE1642" s="300" t="str">
        <f t="shared" si="548"/>
        <v/>
      </c>
      <c r="AF1642" s="300" t="str">
        <f t="shared" si="549"/>
        <v/>
      </c>
      <c r="AI1642" s="63" t="str">
        <f t="shared" si="552"/>
        <v/>
      </c>
      <c r="AJ1642" s="106" t="str">
        <f t="shared" si="553"/>
        <v/>
      </c>
      <c r="AK1642" s="106" t="str">
        <f t="shared" si="554"/>
        <v/>
      </c>
      <c r="AL1642" s="106" t="str">
        <f t="shared" si="555"/>
        <v/>
      </c>
      <c r="AM1642" s="106" t="str">
        <f t="shared" si="556"/>
        <v/>
      </c>
      <c r="AN1642" s="106" t="str">
        <f t="shared" si="557"/>
        <v/>
      </c>
      <c r="AR1642" s="106" t="str">
        <f t="shared" si="558"/>
        <v/>
      </c>
      <c r="AS1642" s="106" t="str">
        <f t="shared" si="559"/>
        <v/>
      </c>
      <c r="AT1642" s="106" t="str">
        <f t="shared" si="560"/>
        <v/>
      </c>
      <c r="AU1642" s="106" t="str">
        <f t="shared" si="561"/>
        <v/>
      </c>
      <c r="AV1642" s="106" t="str">
        <f t="shared" si="562"/>
        <v/>
      </c>
    </row>
    <row r="1643" spans="4:48">
      <c r="D1643" s="159">
        <v>1636</v>
      </c>
      <c r="F1643" s="159" t="str">
        <f t="shared" si="566"/>
        <v/>
      </c>
      <c r="G1643" s="159" t="str">
        <f t="shared" si="566"/>
        <v/>
      </c>
      <c r="H1643" s="159" t="str">
        <f t="shared" si="566"/>
        <v/>
      </c>
      <c r="I1643" s="159" t="str">
        <f t="shared" si="566"/>
        <v/>
      </c>
      <c r="J1643" s="159" t="str">
        <f t="shared" si="566"/>
        <v/>
      </c>
      <c r="K1643" s="292"/>
      <c r="L1643" s="292"/>
      <c r="AC1643" s="300" t="str">
        <f t="shared" si="551"/>
        <v/>
      </c>
      <c r="AD1643" s="300" t="str">
        <f t="shared" si="550"/>
        <v/>
      </c>
      <c r="AE1643" s="300" t="str">
        <f t="shared" si="548"/>
        <v/>
      </c>
      <c r="AF1643" s="300" t="str">
        <f t="shared" si="549"/>
        <v/>
      </c>
      <c r="AI1643" s="63" t="str">
        <f t="shared" si="552"/>
        <v/>
      </c>
      <c r="AJ1643" s="106" t="str">
        <f t="shared" si="553"/>
        <v/>
      </c>
      <c r="AK1643" s="106" t="str">
        <f t="shared" si="554"/>
        <v/>
      </c>
      <c r="AL1643" s="106" t="str">
        <f t="shared" si="555"/>
        <v/>
      </c>
      <c r="AM1643" s="106" t="str">
        <f t="shared" si="556"/>
        <v/>
      </c>
      <c r="AN1643" s="106" t="str">
        <f t="shared" si="557"/>
        <v/>
      </c>
      <c r="AR1643" s="106" t="str">
        <f t="shared" si="558"/>
        <v/>
      </c>
      <c r="AS1643" s="106" t="str">
        <f t="shared" si="559"/>
        <v/>
      </c>
      <c r="AT1643" s="106" t="str">
        <f t="shared" si="560"/>
        <v/>
      </c>
      <c r="AU1643" s="106" t="str">
        <f t="shared" si="561"/>
        <v/>
      </c>
      <c r="AV1643" s="106" t="str">
        <f t="shared" si="562"/>
        <v/>
      </c>
    </row>
    <row r="1644" spans="4:48">
      <c r="D1644" s="159">
        <v>1637</v>
      </c>
      <c r="F1644" s="159" t="str">
        <f t="shared" si="566"/>
        <v/>
      </c>
      <c r="G1644" s="159" t="str">
        <f t="shared" si="566"/>
        <v/>
      </c>
      <c r="H1644" s="159" t="str">
        <f t="shared" si="566"/>
        <v/>
      </c>
      <c r="I1644" s="159" t="str">
        <f t="shared" si="566"/>
        <v/>
      </c>
      <c r="J1644" s="159" t="str">
        <f t="shared" si="566"/>
        <v/>
      </c>
      <c r="K1644" s="292"/>
      <c r="L1644" s="292"/>
      <c r="AC1644" s="300" t="str">
        <f t="shared" si="551"/>
        <v/>
      </c>
      <c r="AD1644" s="300" t="str">
        <f t="shared" si="550"/>
        <v/>
      </c>
      <c r="AE1644" s="300" t="str">
        <f t="shared" si="548"/>
        <v/>
      </c>
      <c r="AF1644" s="300" t="str">
        <f t="shared" si="549"/>
        <v/>
      </c>
      <c r="AI1644" s="63" t="str">
        <f t="shared" si="552"/>
        <v/>
      </c>
      <c r="AJ1644" s="106" t="str">
        <f t="shared" si="553"/>
        <v/>
      </c>
      <c r="AK1644" s="106" t="str">
        <f t="shared" si="554"/>
        <v/>
      </c>
      <c r="AL1644" s="106" t="str">
        <f t="shared" si="555"/>
        <v/>
      </c>
      <c r="AM1644" s="106" t="str">
        <f t="shared" si="556"/>
        <v/>
      </c>
      <c r="AN1644" s="106" t="str">
        <f t="shared" si="557"/>
        <v/>
      </c>
      <c r="AR1644" s="106" t="str">
        <f t="shared" si="558"/>
        <v/>
      </c>
      <c r="AS1644" s="106" t="str">
        <f t="shared" si="559"/>
        <v/>
      </c>
      <c r="AT1644" s="106" t="str">
        <f t="shared" si="560"/>
        <v/>
      </c>
      <c r="AU1644" s="106" t="str">
        <f t="shared" si="561"/>
        <v/>
      </c>
      <c r="AV1644" s="106" t="str">
        <f t="shared" si="562"/>
        <v/>
      </c>
    </row>
    <row r="1645" spans="4:48">
      <c r="D1645" s="159">
        <v>1638</v>
      </c>
      <c r="F1645" s="159" t="str">
        <f t="shared" si="566"/>
        <v/>
      </c>
      <c r="G1645" s="159" t="str">
        <f t="shared" si="566"/>
        <v/>
      </c>
      <c r="H1645" s="159" t="str">
        <f t="shared" si="566"/>
        <v/>
      </c>
      <c r="I1645" s="159" t="str">
        <f t="shared" si="566"/>
        <v/>
      </c>
      <c r="J1645" s="159" t="str">
        <f t="shared" si="566"/>
        <v/>
      </c>
      <c r="K1645" s="292"/>
      <c r="L1645" s="292"/>
      <c r="AC1645" s="300" t="str">
        <f t="shared" si="551"/>
        <v/>
      </c>
      <c r="AD1645" s="300" t="str">
        <f t="shared" si="550"/>
        <v/>
      </c>
      <c r="AE1645" s="300" t="str">
        <f t="shared" si="548"/>
        <v/>
      </c>
      <c r="AF1645" s="300" t="str">
        <f t="shared" si="549"/>
        <v/>
      </c>
      <c r="AI1645" s="63" t="str">
        <f t="shared" si="552"/>
        <v/>
      </c>
      <c r="AJ1645" s="106" t="str">
        <f t="shared" si="553"/>
        <v/>
      </c>
      <c r="AK1645" s="106" t="str">
        <f t="shared" si="554"/>
        <v/>
      </c>
      <c r="AL1645" s="106" t="str">
        <f t="shared" si="555"/>
        <v/>
      </c>
      <c r="AM1645" s="106" t="str">
        <f t="shared" si="556"/>
        <v/>
      </c>
      <c r="AN1645" s="106" t="str">
        <f t="shared" si="557"/>
        <v/>
      </c>
      <c r="AR1645" s="106" t="str">
        <f t="shared" si="558"/>
        <v/>
      </c>
      <c r="AS1645" s="106" t="str">
        <f t="shared" si="559"/>
        <v/>
      </c>
      <c r="AT1645" s="106" t="str">
        <f t="shared" si="560"/>
        <v/>
      </c>
      <c r="AU1645" s="106" t="str">
        <f t="shared" si="561"/>
        <v/>
      </c>
      <c r="AV1645" s="106" t="str">
        <f t="shared" si="562"/>
        <v/>
      </c>
    </row>
    <row r="1646" spans="4:48">
      <c r="D1646" s="159">
        <v>1639</v>
      </c>
      <c r="F1646" s="159" t="str">
        <f t="shared" si="566"/>
        <v/>
      </c>
      <c r="G1646" s="159" t="str">
        <f t="shared" si="566"/>
        <v/>
      </c>
      <c r="H1646" s="159" t="str">
        <f t="shared" si="566"/>
        <v/>
      </c>
      <c r="I1646" s="159" t="str">
        <f t="shared" si="566"/>
        <v/>
      </c>
      <c r="J1646" s="159" t="str">
        <f t="shared" si="566"/>
        <v/>
      </c>
      <c r="K1646" s="292"/>
      <c r="L1646" s="292"/>
      <c r="AC1646" s="300" t="str">
        <f t="shared" si="551"/>
        <v/>
      </c>
      <c r="AD1646" s="300" t="str">
        <f t="shared" si="550"/>
        <v/>
      </c>
      <c r="AE1646" s="300" t="str">
        <f t="shared" si="548"/>
        <v/>
      </c>
      <c r="AF1646" s="300" t="str">
        <f t="shared" si="549"/>
        <v/>
      </c>
      <c r="AI1646" s="63" t="str">
        <f t="shared" si="552"/>
        <v/>
      </c>
      <c r="AJ1646" s="106" t="str">
        <f t="shared" si="553"/>
        <v/>
      </c>
      <c r="AK1646" s="106" t="str">
        <f t="shared" si="554"/>
        <v/>
      </c>
      <c r="AL1646" s="106" t="str">
        <f t="shared" si="555"/>
        <v/>
      </c>
      <c r="AM1646" s="106" t="str">
        <f t="shared" si="556"/>
        <v/>
      </c>
      <c r="AN1646" s="106" t="str">
        <f t="shared" si="557"/>
        <v/>
      </c>
      <c r="AR1646" s="106" t="str">
        <f t="shared" si="558"/>
        <v/>
      </c>
      <c r="AS1646" s="106" t="str">
        <f t="shared" si="559"/>
        <v/>
      </c>
      <c r="AT1646" s="106" t="str">
        <f t="shared" si="560"/>
        <v/>
      </c>
      <c r="AU1646" s="106" t="str">
        <f t="shared" si="561"/>
        <v/>
      </c>
      <c r="AV1646" s="106" t="str">
        <f t="shared" si="562"/>
        <v/>
      </c>
    </row>
    <row r="1647" spans="4:48">
      <c r="D1647" s="159">
        <v>1640</v>
      </c>
      <c r="F1647" s="159" t="str">
        <f t="shared" si="566"/>
        <v/>
      </c>
      <c r="G1647" s="159" t="str">
        <f t="shared" si="566"/>
        <v/>
      </c>
      <c r="H1647" s="159" t="str">
        <f t="shared" si="566"/>
        <v/>
      </c>
      <c r="I1647" s="159" t="str">
        <f t="shared" si="566"/>
        <v/>
      </c>
      <c r="J1647" s="159" t="str">
        <f t="shared" si="566"/>
        <v/>
      </c>
      <c r="K1647" s="292"/>
      <c r="L1647" s="292"/>
      <c r="AC1647" s="300" t="str">
        <f t="shared" si="551"/>
        <v/>
      </c>
      <c r="AD1647" s="300" t="str">
        <f t="shared" si="550"/>
        <v/>
      </c>
      <c r="AE1647" s="300" t="str">
        <f t="shared" si="548"/>
        <v/>
      </c>
      <c r="AF1647" s="300" t="str">
        <f t="shared" si="549"/>
        <v/>
      </c>
      <c r="AI1647" s="63" t="str">
        <f t="shared" si="552"/>
        <v/>
      </c>
      <c r="AJ1647" s="106" t="str">
        <f t="shared" si="553"/>
        <v/>
      </c>
      <c r="AK1647" s="106" t="str">
        <f t="shared" si="554"/>
        <v/>
      </c>
      <c r="AL1647" s="106" t="str">
        <f t="shared" si="555"/>
        <v/>
      </c>
      <c r="AM1647" s="106" t="str">
        <f t="shared" si="556"/>
        <v/>
      </c>
      <c r="AN1647" s="106" t="str">
        <f t="shared" si="557"/>
        <v/>
      </c>
      <c r="AR1647" s="106" t="str">
        <f t="shared" si="558"/>
        <v/>
      </c>
      <c r="AS1647" s="106" t="str">
        <f t="shared" si="559"/>
        <v/>
      </c>
      <c r="AT1647" s="106" t="str">
        <f t="shared" si="560"/>
        <v/>
      </c>
      <c r="AU1647" s="106" t="str">
        <f t="shared" si="561"/>
        <v/>
      </c>
      <c r="AV1647" s="106" t="str">
        <f t="shared" si="562"/>
        <v/>
      </c>
    </row>
    <row r="1648" spans="4:48">
      <c r="D1648" s="159">
        <v>1641</v>
      </c>
      <c r="F1648" s="159" t="str">
        <f t="shared" ref="F1648:J1657" si="567">IF($C$5=0,IF($D1648&gt;$A$5,"",INDIRECT(CONCATENATE("B",RANDBETWEEN(11,$D$5)))),IF($D1648&gt;$A$5,"",$C$3*INDIRECT(CONCATENATE("B",RANDBETWEEN(11,$D$5)))))</f>
        <v/>
      </c>
      <c r="G1648" s="159" t="str">
        <f t="shared" si="567"/>
        <v/>
      </c>
      <c r="H1648" s="159" t="str">
        <f t="shared" si="567"/>
        <v/>
      </c>
      <c r="I1648" s="159" t="str">
        <f t="shared" si="567"/>
        <v/>
      </c>
      <c r="J1648" s="159" t="str">
        <f t="shared" si="567"/>
        <v/>
      </c>
      <c r="K1648" s="292"/>
      <c r="L1648" s="292"/>
      <c r="AC1648" s="300" t="str">
        <f t="shared" si="551"/>
        <v/>
      </c>
      <c r="AD1648" s="300" t="str">
        <f t="shared" si="550"/>
        <v/>
      </c>
      <c r="AE1648" s="300" t="str">
        <f t="shared" si="548"/>
        <v/>
      </c>
      <c r="AF1648" s="300" t="str">
        <f t="shared" si="549"/>
        <v/>
      </c>
      <c r="AI1648" s="63" t="str">
        <f t="shared" si="552"/>
        <v/>
      </c>
      <c r="AJ1648" s="106" t="str">
        <f t="shared" si="553"/>
        <v/>
      </c>
      <c r="AK1648" s="106" t="str">
        <f t="shared" si="554"/>
        <v/>
      </c>
      <c r="AL1648" s="106" t="str">
        <f t="shared" si="555"/>
        <v/>
      </c>
      <c r="AM1648" s="106" t="str">
        <f t="shared" si="556"/>
        <v/>
      </c>
      <c r="AN1648" s="106" t="str">
        <f t="shared" si="557"/>
        <v/>
      </c>
      <c r="AR1648" s="106" t="str">
        <f t="shared" si="558"/>
        <v/>
      </c>
      <c r="AS1648" s="106" t="str">
        <f t="shared" si="559"/>
        <v/>
      </c>
      <c r="AT1648" s="106" t="str">
        <f t="shared" si="560"/>
        <v/>
      </c>
      <c r="AU1648" s="106" t="str">
        <f t="shared" si="561"/>
        <v/>
      </c>
      <c r="AV1648" s="106" t="str">
        <f t="shared" si="562"/>
        <v/>
      </c>
    </row>
    <row r="1649" spans="4:48">
      <c r="D1649" s="159">
        <v>1642</v>
      </c>
      <c r="F1649" s="159" t="str">
        <f t="shared" si="567"/>
        <v/>
      </c>
      <c r="G1649" s="159" t="str">
        <f t="shared" si="567"/>
        <v/>
      </c>
      <c r="H1649" s="159" t="str">
        <f t="shared" si="567"/>
        <v/>
      </c>
      <c r="I1649" s="159" t="str">
        <f t="shared" si="567"/>
        <v/>
      </c>
      <c r="J1649" s="159" t="str">
        <f t="shared" si="567"/>
        <v/>
      </c>
      <c r="K1649" s="292"/>
      <c r="L1649" s="292"/>
      <c r="AC1649" s="300" t="str">
        <f t="shared" si="551"/>
        <v/>
      </c>
      <c r="AD1649" s="300" t="str">
        <f t="shared" si="550"/>
        <v/>
      </c>
      <c r="AE1649" s="300" t="str">
        <f t="shared" si="548"/>
        <v/>
      </c>
      <c r="AF1649" s="300" t="str">
        <f t="shared" si="549"/>
        <v/>
      </c>
      <c r="AI1649" s="63" t="str">
        <f t="shared" si="552"/>
        <v/>
      </c>
      <c r="AJ1649" s="106" t="str">
        <f t="shared" si="553"/>
        <v/>
      </c>
      <c r="AK1649" s="106" t="str">
        <f t="shared" si="554"/>
        <v/>
      </c>
      <c r="AL1649" s="106" t="str">
        <f t="shared" si="555"/>
        <v/>
      </c>
      <c r="AM1649" s="106" t="str">
        <f t="shared" si="556"/>
        <v/>
      </c>
      <c r="AN1649" s="106" t="str">
        <f t="shared" si="557"/>
        <v/>
      </c>
      <c r="AR1649" s="106" t="str">
        <f t="shared" si="558"/>
        <v/>
      </c>
      <c r="AS1649" s="106" t="str">
        <f t="shared" si="559"/>
        <v/>
      </c>
      <c r="AT1649" s="106" t="str">
        <f t="shared" si="560"/>
        <v/>
      </c>
      <c r="AU1649" s="106" t="str">
        <f t="shared" si="561"/>
        <v/>
      </c>
      <c r="AV1649" s="106" t="str">
        <f t="shared" si="562"/>
        <v/>
      </c>
    </row>
    <row r="1650" spans="4:48">
      <c r="D1650" s="159">
        <v>1643</v>
      </c>
      <c r="F1650" s="159" t="str">
        <f t="shared" si="567"/>
        <v/>
      </c>
      <c r="G1650" s="159" t="str">
        <f t="shared" si="567"/>
        <v/>
      </c>
      <c r="H1650" s="159" t="str">
        <f t="shared" si="567"/>
        <v/>
      </c>
      <c r="I1650" s="159" t="str">
        <f t="shared" si="567"/>
        <v/>
      </c>
      <c r="J1650" s="159" t="str">
        <f t="shared" si="567"/>
        <v/>
      </c>
      <c r="K1650" s="292"/>
      <c r="L1650" s="292"/>
      <c r="AC1650" s="300" t="str">
        <f t="shared" si="551"/>
        <v/>
      </c>
      <c r="AD1650" s="300" t="str">
        <f t="shared" si="550"/>
        <v/>
      </c>
      <c r="AE1650" s="300" t="str">
        <f t="shared" si="548"/>
        <v/>
      </c>
      <c r="AF1650" s="300" t="str">
        <f t="shared" si="549"/>
        <v/>
      </c>
      <c r="AI1650" s="63" t="str">
        <f t="shared" si="552"/>
        <v/>
      </c>
      <c r="AJ1650" s="106" t="str">
        <f t="shared" si="553"/>
        <v/>
      </c>
      <c r="AK1650" s="106" t="str">
        <f t="shared" si="554"/>
        <v/>
      </c>
      <c r="AL1650" s="106" t="str">
        <f t="shared" si="555"/>
        <v/>
      </c>
      <c r="AM1650" s="106" t="str">
        <f t="shared" si="556"/>
        <v/>
      </c>
      <c r="AN1650" s="106" t="str">
        <f t="shared" si="557"/>
        <v/>
      </c>
      <c r="AR1650" s="106" t="str">
        <f t="shared" si="558"/>
        <v/>
      </c>
      <c r="AS1650" s="106" t="str">
        <f t="shared" si="559"/>
        <v/>
      </c>
      <c r="AT1650" s="106" t="str">
        <f t="shared" si="560"/>
        <v/>
      </c>
      <c r="AU1650" s="106" t="str">
        <f t="shared" si="561"/>
        <v/>
      </c>
      <c r="AV1650" s="106" t="str">
        <f t="shared" si="562"/>
        <v/>
      </c>
    </row>
    <row r="1651" spans="4:48">
      <c r="D1651" s="159">
        <v>1644</v>
      </c>
      <c r="F1651" s="159" t="str">
        <f t="shared" si="567"/>
        <v/>
      </c>
      <c r="G1651" s="159" t="str">
        <f t="shared" si="567"/>
        <v/>
      </c>
      <c r="H1651" s="159" t="str">
        <f t="shared" si="567"/>
        <v/>
      </c>
      <c r="I1651" s="159" t="str">
        <f t="shared" si="567"/>
        <v/>
      </c>
      <c r="J1651" s="159" t="str">
        <f t="shared" si="567"/>
        <v/>
      </c>
      <c r="K1651" s="292"/>
      <c r="L1651" s="292"/>
      <c r="AC1651" s="300" t="str">
        <f t="shared" si="551"/>
        <v/>
      </c>
      <c r="AD1651" s="300" t="str">
        <f t="shared" si="550"/>
        <v/>
      </c>
      <c r="AE1651" s="300" t="str">
        <f t="shared" si="548"/>
        <v/>
      </c>
      <c r="AF1651" s="300" t="str">
        <f t="shared" si="549"/>
        <v/>
      </c>
      <c r="AI1651" s="63" t="str">
        <f t="shared" si="552"/>
        <v/>
      </c>
      <c r="AJ1651" s="106" t="str">
        <f t="shared" si="553"/>
        <v/>
      </c>
      <c r="AK1651" s="106" t="str">
        <f t="shared" si="554"/>
        <v/>
      </c>
      <c r="AL1651" s="106" t="str">
        <f t="shared" si="555"/>
        <v/>
      </c>
      <c r="AM1651" s="106" t="str">
        <f t="shared" si="556"/>
        <v/>
      </c>
      <c r="AN1651" s="106" t="str">
        <f t="shared" si="557"/>
        <v/>
      </c>
      <c r="AR1651" s="106" t="str">
        <f t="shared" si="558"/>
        <v/>
      </c>
      <c r="AS1651" s="106" t="str">
        <f t="shared" si="559"/>
        <v/>
      </c>
      <c r="AT1651" s="106" t="str">
        <f t="shared" si="560"/>
        <v/>
      </c>
      <c r="AU1651" s="106" t="str">
        <f t="shared" si="561"/>
        <v/>
      </c>
      <c r="AV1651" s="106" t="str">
        <f t="shared" si="562"/>
        <v/>
      </c>
    </row>
    <row r="1652" spans="4:48">
      <c r="D1652" s="159">
        <v>1645</v>
      </c>
      <c r="F1652" s="159" t="str">
        <f t="shared" si="567"/>
        <v/>
      </c>
      <c r="G1652" s="159" t="str">
        <f t="shared" si="567"/>
        <v/>
      </c>
      <c r="H1652" s="159" t="str">
        <f t="shared" si="567"/>
        <v/>
      </c>
      <c r="I1652" s="159" t="str">
        <f t="shared" si="567"/>
        <v/>
      </c>
      <c r="J1652" s="159" t="str">
        <f t="shared" si="567"/>
        <v/>
      </c>
      <c r="K1652" s="292"/>
      <c r="L1652" s="292"/>
      <c r="AC1652" s="300" t="str">
        <f t="shared" si="551"/>
        <v/>
      </c>
      <c r="AD1652" s="300" t="str">
        <f t="shared" si="550"/>
        <v/>
      </c>
      <c r="AE1652" s="300" t="str">
        <f t="shared" si="548"/>
        <v/>
      </c>
      <c r="AF1652" s="300" t="str">
        <f t="shared" si="549"/>
        <v/>
      </c>
      <c r="AI1652" s="63" t="str">
        <f t="shared" si="552"/>
        <v/>
      </c>
      <c r="AJ1652" s="106" t="str">
        <f t="shared" si="553"/>
        <v/>
      </c>
      <c r="AK1652" s="106" t="str">
        <f t="shared" si="554"/>
        <v/>
      </c>
      <c r="AL1652" s="106" t="str">
        <f t="shared" si="555"/>
        <v/>
      </c>
      <c r="AM1652" s="106" t="str">
        <f t="shared" si="556"/>
        <v/>
      </c>
      <c r="AN1652" s="106" t="str">
        <f t="shared" si="557"/>
        <v/>
      </c>
      <c r="AR1652" s="106" t="str">
        <f t="shared" si="558"/>
        <v/>
      </c>
      <c r="AS1652" s="106" t="str">
        <f t="shared" si="559"/>
        <v/>
      </c>
      <c r="AT1652" s="106" t="str">
        <f t="shared" si="560"/>
        <v/>
      </c>
      <c r="AU1652" s="106" t="str">
        <f t="shared" si="561"/>
        <v/>
      </c>
      <c r="AV1652" s="106" t="str">
        <f t="shared" si="562"/>
        <v/>
      </c>
    </row>
    <row r="1653" spans="4:48">
      <c r="D1653" s="159">
        <v>1646</v>
      </c>
      <c r="F1653" s="159" t="str">
        <f t="shared" si="567"/>
        <v/>
      </c>
      <c r="G1653" s="159" t="str">
        <f t="shared" si="567"/>
        <v/>
      </c>
      <c r="H1653" s="159" t="str">
        <f t="shared" si="567"/>
        <v/>
      </c>
      <c r="I1653" s="159" t="str">
        <f t="shared" si="567"/>
        <v/>
      </c>
      <c r="J1653" s="159" t="str">
        <f t="shared" si="567"/>
        <v/>
      </c>
      <c r="K1653" s="292"/>
      <c r="L1653" s="292"/>
      <c r="AC1653" s="300" t="str">
        <f t="shared" si="551"/>
        <v/>
      </c>
      <c r="AD1653" s="300" t="str">
        <f t="shared" si="550"/>
        <v/>
      </c>
      <c r="AE1653" s="300" t="str">
        <f t="shared" si="548"/>
        <v/>
      </c>
      <c r="AF1653" s="300" t="str">
        <f t="shared" si="549"/>
        <v/>
      </c>
      <c r="AI1653" s="63" t="str">
        <f t="shared" si="552"/>
        <v/>
      </c>
      <c r="AJ1653" s="106" t="str">
        <f t="shared" si="553"/>
        <v/>
      </c>
      <c r="AK1653" s="106" t="str">
        <f t="shared" si="554"/>
        <v/>
      </c>
      <c r="AL1653" s="106" t="str">
        <f t="shared" si="555"/>
        <v/>
      </c>
      <c r="AM1653" s="106" t="str">
        <f t="shared" si="556"/>
        <v/>
      </c>
      <c r="AN1653" s="106" t="str">
        <f t="shared" si="557"/>
        <v/>
      </c>
      <c r="AR1653" s="106" t="str">
        <f t="shared" si="558"/>
        <v/>
      </c>
      <c r="AS1653" s="106" t="str">
        <f t="shared" si="559"/>
        <v/>
      </c>
      <c r="AT1653" s="106" t="str">
        <f t="shared" si="560"/>
        <v/>
      </c>
      <c r="AU1653" s="106" t="str">
        <f t="shared" si="561"/>
        <v/>
      </c>
      <c r="AV1653" s="106" t="str">
        <f t="shared" si="562"/>
        <v/>
      </c>
    </row>
    <row r="1654" spans="4:48">
      <c r="D1654" s="159">
        <v>1647</v>
      </c>
      <c r="F1654" s="159" t="str">
        <f t="shared" si="567"/>
        <v/>
      </c>
      <c r="G1654" s="159" t="str">
        <f t="shared" si="567"/>
        <v/>
      </c>
      <c r="H1654" s="159" t="str">
        <f t="shared" si="567"/>
        <v/>
      </c>
      <c r="I1654" s="159" t="str">
        <f t="shared" si="567"/>
        <v/>
      </c>
      <c r="J1654" s="159" t="str">
        <f t="shared" si="567"/>
        <v/>
      </c>
      <c r="K1654" s="292"/>
      <c r="L1654" s="292"/>
      <c r="AC1654" s="300" t="str">
        <f t="shared" si="551"/>
        <v/>
      </c>
      <c r="AD1654" s="300" t="str">
        <f t="shared" si="550"/>
        <v/>
      </c>
      <c r="AE1654" s="300" t="str">
        <f t="shared" si="548"/>
        <v/>
      </c>
      <c r="AF1654" s="300" t="str">
        <f t="shared" si="549"/>
        <v/>
      </c>
      <c r="AI1654" s="63" t="str">
        <f t="shared" si="552"/>
        <v/>
      </c>
      <c r="AJ1654" s="106" t="str">
        <f t="shared" si="553"/>
        <v/>
      </c>
      <c r="AK1654" s="106" t="str">
        <f t="shared" si="554"/>
        <v/>
      </c>
      <c r="AL1654" s="106" t="str">
        <f t="shared" si="555"/>
        <v/>
      </c>
      <c r="AM1654" s="106" t="str">
        <f t="shared" si="556"/>
        <v/>
      </c>
      <c r="AN1654" s="106" t="str">
        <f t="shared" si="557"/>
        <v/>
      </c>
      <c r="AR1654" s="106" t="str">
        <f t="shared" si="558"/>
        <v/>
      </c>
      <c r="AS1654" s="106" t="str">
        <f t="shared" si="559"/>
        <v/>
      </c>
      <c r="AT1654" s="106" t="str">
        <f t="shared" si="560"/>
        <v/>
      </c>
      <c r="AU1654" s="106" t="str">
        <f t="shared" si="561"/>
        <v/>
      </c>
      <c r="AV1654" s="106" t="str">
        <f t="shared" si="562"/>
        <v/>
      </c>
    </row>
    <row r="1655" spans="4:48">
      <c r="D1655" s="159">
        <v>1648</v>
      </c>
      <c r="F1655" s="159" t="str">
        <f t="shared" si="567"/>
        <v/>
      </c>
      <c r="G1655" s="159" t="str">
        <f t="shared" si="567"/>
        <v/>
      </c>
      <c r="H1655" s="159" t="str">
        <f t="shared" si="567"/>
        <v/>
      </c>
      <c r="I1655" s="159" t="str">
        <f t="shared" si="567"/>
        <v/>
      </c>
      <c r="J1655" s="159" t="str">
        <f t="shared" si="567"/>
        <v/>
      </c>
      <c r="K1655" s="292"/>
      <c r="L1655" s="292"/>
      <c r="AC1655" s="300" t="str">
        <f t="shared" si="551"/>
        <v/>
      </c>
      <c r="AD1655" s="300" t="str">
        <f t="shared" si="550"/>
        <v/>
      </c>
      <c r="AE1655" s="300" t="str">
        <f t="shared" si="548"/>
        <v/>
      </c>
      <c r="AF1655" s="300" t="str">
        <f t="shared" si="549"/>
        <v/>
      </c>
      <c r="AI1655" s="63" t="str">
        <f t="shared" si="552"/>
        <v/>
      </c>
      <c r="AJ1655" s="106" t="str">
        <f t="shared" si="553"/>
        <v/>
      </c>
      <c r="AK1655" s="106" t="str">
        <f t="shared" si="554"/>
        <v/>
      </c>
      <c r="AL1655" s="106" t="str">
        <f t="shared" si="555"/>
        <v/>
      </c>
      <c r="AM1655" s="106" t="str">
        <f t="shared" si="556"/>
        <v/>
      </c>
      <c r="AN1655" s="106" t="str">
        <f t="shared" si="557"/>
        <v/>
      </c>
      <c r="AR1655" s="106" t="str">
        <f t="shared" si="558"/>
        <v/>
      </c>
      <c r="AS1655" s="106" t="str">
        <f t="shared" si="559"/>
        <v/>
      </c>
      <c r="AT1655" s="106" t="str">
        <f t="shared" si="560"/>
        <v/>
      </c>
      <c r="AU1655" s="106" t="str">
        <f t="shared" si="561"/>
        <v/>
      </c>
      <c r="AV1655" s="106" t="str">
        <f t="shared" si="562"/>
        <v/>
      </c>
    </row>
    <row r="1656" spans="4:48">
      <c r="D1656" s="159">
        <v>1649</v>
      </c>
      <c r="F1656" s="159" t="str">
        <f t="shared" si="567"/>
        <v/>
      </c>
      <c r="G1656" s="159" t="str">
        <f t="shared" si="567"/>
        <v/>
      </c>
      <c r="H1656" s="159" t="str">
        <f t="shared" si="567"/>
        <v/>
      </c>
      <c r="I1656" s="159" t="str">
        <f t="shared" si="567"/>
        <v/>
      </c>
      <c r="J1656" s="159" t="str">
        <f t="shared" si="567"/>
        <v/>
      </c>
      <c r="K1656" s="292"/>
      <c r="L1656" s="292"/>
      <c r="AC1656" s="300" t="str">
        <f t="shared" si="551"/>
        <v/>
      </c>
      <c r="AD1656" s="300" t="str">
        <f t="shared" si="550"/>
        <v/>
      </c>
      <c r="AE1656" s="300" t="str">
        <f t="shared" si="548"/>
        <v/>
      </c>
      <c r="AF1656" s="300" t="str">
        <f t="shared" si="549"/>
        <v/>
      </c>
      <c r="AI1656" s="63" t="str">
        <f t="shared" si="552"/>
        <v/>
      </c>
      <c r="AJ1656" s="106" t="str">
        <f t="shared" si="553"/>
        <v/>
      </c>
      <c r="AK1656" s="106" t="str">
        <f t="shared" si="554"/>
        <v/>
      </c>
      <c r="AL1656" s="106" t="str">
        <f t="shared" si="555"/>
        <v/>
      </c>
      <c r="AM1656" s="106" t="str">
        <f t="shared" si="556"/>
        <v/>
      </c>
      <c r="AN1656" s="106" t="str">
        <f t="shared" si="557"/>
        <v/>
      </c>
      <c r="AR1656" s="106" t="str">
        <f t="shared" si="558"/>
        <v/>
      </c>
      <c r="AS1656" s="106" t="str">
        <f t="shared" si="559"/>
        <v/>
      </c>
      <c r="AT1656" s="106" t="str">
        <f t="shared" si="560"/>
        <v/>
      </c>
      <c r="AU1656" s="106" t="str">
        <f t="shared" si="561"/>
        <v/>
      </c>
      <c r="AV1656" s="106" t="str">
        <f t="shared" si="562"/>
        <v/>
      </c>
    </row>
    <row r="1657" spans="4:48">
      <c r="D1657" s="159">
        <v>1650</v>
      </c>
      <c r="F1657" s="159" t="str">
        <f t="shared" si="567"/>
        <v/>
      </c>
      <c r="G1657" s="159" t="str">
        <f t="shared" si="567"/>
        <v/>
      </c>
      <c r="H1657" s="159" t="str">
        <f t="shared" si="567"/>
        <v/>
      </c>
      <c r="I1657" s="159" t="str">
        <f t="shared" si="567"/>
        <v/>
      </c>
      <c r="J1657" s="159" t="str">
        <f t="shared" si="567"/>
        <v/>
      </c>
      <c r="K1657" s="292"/>
      <c r="L1657" s="292"/>
      <c r="AC1657" s="300" t="str">
        <f t="shared" si="551"/>
        <v/>
      </c>
      <c r="AD1657" s="300" t="str">
        <f t="shared" si="550"/>
        <v/>
      </c>
      <c r="AE1657" s="300" t="str">
        <f t="shared" si="548"/>
        <v/>
      </c>
      <c r="AF1657" s="300" t="str">
        <f t="shared" si="549"/>
        <v/>
      </c>
      <c r="AI1657" s="63" t="str">
        <f t="shared" si="552"/>
        <v/>
      </c>
      <c r="AJ1657" s="106" t="str">
        <f t="shared" si="553"/>
        <v/>
      </c>
      <c r="AK1657" s="106" t="str">
        <f t="shared" si="554"/>
        <v/>
      </c>
      <c r="AL1657" s="106" t="str">
        <f t="shared" si="555"/>
        <v/>
      </c>
      <c r="AM1657" s="106" t="str">
        <f t="shared" si="556"/>
        <v/>
      </c>
      <c r="AN1657" s="106" t="str">
        <f t="shared" si="557"/>
        <v/>
      </c>
      <c r="AR1657" s="106" t="str">
        <f t="shared" si="558"/>
        <v/>
      </c>
      <c r="AS1657" s="106" t="str">
        <f t="shared" si="559"/>
        <v/>
      </c>
      <c r="AT1657" s="106" t="str">
        <f t="shared" si="560"/>
        <v/>
      </c>
      <c r="AU1657" s="106" t="str">
        <f t="shared" si="561"/>
        <v/>
      </c>
      <c r="AV1657" s="106" t="str">
        <f t="shared" si="562"/>
        <v/>
      </c>
    </row>
    <row r="1658" spans="4:48">
      <c r="D1658" s="159">
        <v>1651</v>
      </c>
      <c r="F1658" s="159" t="str">
        <f t="shared" ref="F1658:J1667" si="568">IF($C$5=0,IF($D1658&gt;$A$5,"",INDIRECT(CONCATENATE("B",RANDBETWEEN(11,$D$5)))),IF($D1658&gt;$A$5,"",$C$3*INDIRECT(CONCATENATE("B",RANDBETWEEN(11,$D$5)))))</f>
        <v/>
      </c>
      <c r="G1658" s="159" t="str">
        <f t="shared" si="568"/>
        <v/>
      </c>
      <c r="H1658" s="159" t="str">
        <f t="shared" si="568"/>
        <v/>
      </c>
      <c r="I1658" s="159" t="str">
        <f t="shared" si="568"/>
        <v/>
      </c>
      <c r="J1658" s="159" t="str">
        <f t="shared" si="568"/>
        <v/>
      </c>
      <c r="K1658" s="292"/>
      <c r="L1658" s="292"/>
      <c r="AC1658" s="300" t="str">
        <f t="shared" si="551"/>
        <v/>
      </c>
      <c r="AD1658" s="300" t="str">
        <f t="shared" si="550"/>
        <v/>
      </c>
      <c r="AE1658" s="300" t="str">
        <f t="shared" si="548"/>
        <v/>
      </c>
      <c r="AF1658" s="300" t="str">
        <f t="shared" si="549"/>
        <v/>
      </c>
      <c r="AI1658" s="63" t="str">
        <f t="shared" si="552"/>
        <v/>
      </c>
      <c r="AJ1658" s="106" t="str">
        <f t="shared" si="553"/>
        <v/>
      </c>
      <c r="AK1658" s="106" t="str">
        <f t="shared" si="554"/>
        <v/>
      </c>
      <c r="AL1658" s="106" t="str">
        <f t="shared" si="555"/>
        <v/>
      </c>
      <c r="AM1658" s="106" t="str">
        <f t="shared" si="556"/>
        <v/>
      </c>
      <c r="AN1658" s="106" t="str">
        <f t="shared" si="557"/>
        <v/>
      </c>
      <c r="AR1658" s="106" t="str">
        <f t="shared" si="558"/>
        <v/>
      </c>
      <c r="AS1658" s="106" t="str">
        <f t="shared" si="559"/>
        <v/>
      </c>
      <c r="AT1658" s="106" t="str">
        <f t="shared" si="560"/>
        <v/>
      </c>
      <c r="AU1658" s="106" t="str">
        <f t="shared" si="561"/>
        <v/>
      </c>
      <c r="AV1658" s="106" t="str">
        <f t="shared" si="562"/>
        <v/>
      </c>
    </row>
    <row r="1659" spans="4:48">
      <c r="D1659" s="159">
        <v>1652</v>
      </c>
      <c r="F1659" s="159" t="str">
        <f t="shared" si="568"/>
        <v/>
      </c>
      <c r="G1659" s="159" t="str">
        <f t="shared" si="568"/>
        <v/>
      </c>
      <c r="H1659" s="159" t="str">
        <f t="shared" si="568"/>
        <v/>
      </c>
      <c r="I1659" s="159" t="str">
        <f t="shared" si="568"/>
        <v/>
      </c>
      <c r="J1659" s="159" t="str">
        <f t="shared" si="568"/>
        <v/>
      </c>
      <c r="K1659" s="292"/>
      <c r="L1659" s="292"/>
      <c r="AC1659" s="300" t="str">
        <f t="shared" si="551"/>
        <v/>
      </c>
      <c r="AD1659" s="300" t="str">
        <f t="shared" si="550"/>
        <v/>
      </c>
      <c r="AE1659" s="300" t="str">
        <f t="shared" si="548"/>
        <v/>
      </c>
      <c r="AF1659" s="300" t="str">
        <f t="shared" si="549"/>
        <v/>
      </c>
      <c r="AI1659" s="63" t="str">
        <f t="shared" si="552"/>
        <v/>
      </c>
      <c r="AJ1659" s="106" t="str">
        <f t="shared" si="553"/>
        <v/>
      </c>
      <c r="AK1659" s="106" t="str">
        <f t="shared" si="554"/>
        <v/>
      </c>
      <c r="AL1659" s="106" t="str">
        <f t="shared" si="555"/>
        <v/>
      </c>
      <c r="AM1659" s="106" t="str">
        <f t="shared" si="556"/>
        <v/>
      </c>
      <c r="AN1659" s="106" t="str">
        <f t="shared" si="557"/>
        <v/>
      </c>
      <c r="AR1659" s="106" t="str">
        <f t="shared" si="558"/>
        <v/>
      </c>
      <c r="AS1659" s="106" t="str">
        <f t="shared" si="559"/>
        <v/>
      </c>
      <c r="AT1659" s="106" t="str">
        <f t="shared" si="560"/>
        <v/>
      </c>
      <c r="AU1659" s="106" t="str">
        <f t="shared" si="561"/>
        <v/>
      </c>
      <c r="AV1659" s="106" t="str">
        <f t="shared" si="562"/>
        <v/>
      </c>
    </row>
    <row r="1660" spans="4:48">
      <c r="D1660" s="159">
        <v>1653</v>
      </c>
      <c r="F1660" s="159" t="str">
        <f t="shared" si="568"/>
        <v/>
      </c>
      <c r="G1660" s="159" t="str">
        <f t="shared" si="568"/>
        <v/>
      </c>
      <c r="H1660" s="159" t="str">
        <f t="shared" si="568"/>
        <v/>
      </c>
      <c r="I1660" s="159" t="str">
        <f t="shared" si="568"/>
        <v/>
      </c>
      <c r="J1660" s="159" t="str">
        <f t="shared" si="568"/>
        <v/>
      </c>
      <c r="K1660" s="292"/>
      <c r="L1660" s="292"/>
      <c r="AC1660" s="300" t="str">
        <f t="shared" si="551"/>
        <v/>
      </c>
      <c r="AD1660" s="300" t="str">
        <f t="shared" si="550"/>
        <v/>
      </c>
      <c r="AE1660" s="300" t="str">
        <f t="shared" si="548"/>
        <v/>
      </c>
      <c r="AF1660" s="300" t="str">
        <f t="shared" si="549"/>
        <v/>
      </c>
      <c r="AI1660" s="63" t="str">
        <f t="shared" si="552"/>
        <v/>
      </c>
      <c r="AJ1660" s="106" t="str">
        <f t="shared" si="553"/>
        <v/>
      </c>
      <c r="AK1660" s="106" t="str">
        <f t="shared" si="554"/>
        <v/>
      </c>
      <c r="AL1660" s="106" t="str">
        <f t="shared" si="555"/>
        <v/>
      </c>
      <c r="AM1660" s="106" t="str">
        <f t="shared" si="556"/>
        <v/>
      </c>
      <c r="AN1660" s="106" t="str">
        <f t="shared" si="557"/>
        <v/>
      </c>
      <c r="AR1660" s="106" t="str">
        <f t="shared" si="558"/>
        <v/>
      </c>
      <c r="AS1660" s="106" t="str">
        <f t="shared" si="559"/>
        <v/>
      </c>
      <c r="AT1660" s="106" t="str">
        <f t="shared" si="560"/>
        <v/>
      </c>
      <c r="AU1660" s="106" t="str">
        <f t="shared" si="561"/>
        <v/>
      </c>
      <c r="AV1660" s="106" t="str">
        <f t="shared" si="562"/>
        <v/>
      </c>
    </row>
    <row r="1661" spans="4:48">
      <c r="D1661" s="159">
        <v>1654</v>
      </c>
      <c r="F1661" s="159" t="str">
        <f t="shared" si="568"/>
        <v/>
      </c>
      <c r="G1661" s="159" t="str">
        <f t="shared" si="568"/>
        <v/>
      </c>
      <c r="H1661" s="159" t="str">
        <f t="shared" si="568"/>
        <v/>
      </c>
      <c r="I1661" s="159" t="str">
        <f t="shared" si="568"/>
        <v/>
      </c>
      <c r="J1661" s="159" t="str">
        <f t="shared" si="568"/>
        <v/>
      </c>
      <c r="K1661" s="292"/>
      <c r="L1661" s="292"/>
      <c r="AC1661" s="300" t="str">
        <f t="shared" si="551"/>
        <v/>
      </c>
      <c r="AD1661" s="300" t="str">
        <f t="shared" si="550"/>
        <v/>
      </c>
      <c r="AE1661" s="300" t="str">
        <f t="shared" si="548"/>
        <v/>
      </c>
      <c r="AF1661" s="300" t="str">
        <f t="shared" si="549"/>
        <v/>
      </c>
      <c r="AI1661" s="63" t="str">
        <f t="shared" si="552"/>
        <v/>
      </c>
      <c r="AJ1661" s="106" t="str">
        <f t="shared" si="553"/>
        <v/>
      </c>
      <c r="AK1661" s="106" t="str">
        <f t="shared" si="554"/>
        <v/>
      </c>
      <c r="AL1661" s="106" t="str">
        <f t="shared" si="555"/>
        <v/>
      </c>
      <c r="AM1661" s="106" t="str">
        <f t="shared" si="556"/>
        <v/>
      </c>
      <c r="AN1661" s="106" t="str">
        <f t="shared" si="557"/>
        <v/>
      </c>
      <c r="AR1661" s="106" t="str">
        <f t="shared" si="558"/>
        <v/>
      </c>
      <c r="AS1661" s="106" t="str">
        <f t="shared" si="559"/>
        <v/>
      </c>
      <c r="AT1661" s="106" t="str">
        <f t="shared" si="560"/>
        <v/>
      </c>
      <c r="AU1661" s="106" t="str">
        <f t="shared" si="561"/>
        <v/>
      </c>
      <c r="AV1661" s="106" t="str">
        <f t="shared" si="562"/>
        <v/>
      </c>
    </row>
    <row r="1662" spans="4:48">
      <c r="D1662" s="159">
        <v>1655</v>
      </c>
      <c r="F1662" s="159" t="str">
        <f t="shared" si="568"/>
        <v/>
      </c>
      <c r="G1662" s="159" t="str">
        <f t="shared" si="568"/>
        <v/>
      </c>
      <c r="H1662" s="159" t="str">
        <f t="shared" si="568"/>
        <v/>
      </c>
      <c r="I1662" s="159" t="str">
        <f t="shared" si="568"/>
        <v/>
      </c>
      <c r="J1662" s="159" t="str">
        <f t="shared" si="568"/>
        <v/>
      </c>
      <c r="K1662" s="292"/>
      <c r="L1662" s="292"/>
      <c r="AC1662" s="300" t="str">
        <f t="shared" si="551"/>
        <v/>
      </c>
      <c r="AD1662" s="300" t="str">
        <f t="shared" si="550"/>
        <v/>
      </c>
      <c r="AE1662" s="300" t="str">
        <f t="shared" si="548"/>
        <v/>
      </c>
      <c r="AF1662" s="300" t="str">
        <f t="shared" si="549"/>
        <v/>
      </c>
      <c r="AI1662" s="63" t="str">
        <f t="shared" si="552"/>
        <v/>
      </c>
      <c r="AJ1662" s="106" t="str">
        <f t="shared" si="553"/>
        <v/>
      </c>
      <c r="AK1662" s="106" t="str">
        <f t="shared" si="554"/>
        <v/>
      </c>
      <c r="AL1662" s="106" t="str">
        <f t="shared" si="555"/>
        <v/>
      </c>
      <c r="AM1662" s="106" t="str">
        <f t="shared" si="556"/>
        <v/>
      </c>
      <c r="AN1662" s="106" t="str">
        <f t="shared" si="557"/>
        <v/>
      </c>
      <c r="AR1662" s="106" t="str">
        <f t="shared" si="558"/>
        <v/>
      </c>
      <c r="AS1662" s="106" t="str">
        <f t="shared" si="559"/>
        <v/>
      </c>
      <c r="AT1662" s="106" t="str">
        <f t="shared" si="560"/>
        <v/>
      </c>
      <c r="AU1662" s="106" t="str">
        <f t="shared" si="561"/>
        <v/>
      </c>
      <c r="AV1662" s="106" t="str">
        <f t="shared" si="562"/>
        <v/>
      </c>
    </row>
    <row r="1663" spans="4:48">
      <c r="D1663" s="159">
        <v>1656</v>
      </c>
      <c r="F1663" s="159" t="str">
        <f t="shared" si="568"/>
        <v/>
      </c>
      <c r="G1663" s="159" t="str">
        <f t="shared" si="568"/>
        <v/>
      </c>
      <c r="H1663" s="159" t="str">
        <f t="shared" si="568"/>
        <v/>
      </c>
      <c r="I1663" s="159" t="str">
        <f t="shared" si="568"/>
        <v/>
      </c>
      <c r="J1663" s="159" t="str">
        <f t="shared" si="568"/>
        <v/>
      </c>
      <c r="K1663" s="292"/>
      <c r="L1663" s="292"/>
      <c r="AC1663" s="300" t="str">
        <f t="shared" si="551"/>
        <v/>
      </c>
      <c r="AD1663" s="300" t="str">
        <f t="shared" si="550"/>
        <v/>
      </c>
      <c r="AE1663" s="300" t="str">
        <f t="shared" si="548"/>
        <v/>
      </c>
      <c r="AF1663" s="300" t="str">
        <f t="shared" si="549"/>
        <v/>
      </c>
      <c r="AI1663" s="63" t="str">
        <f t="shared" si="552"/>
        <v/>
      </c>
      <c r="AJ1663" s="106" t="str">
        <f t="shared" si="553"/>
        <v/>
      </c>
      <c r="AK1663" s="106" t="str">
        <f t="shared" si="554"/>
        <v/>
      </c>
      <c r="AL1663" s="106" t="str">
        <f t="shared" si="555"/>
        <v/>
      </c>
      <c r="AM1663" s="106" t="str">
        <f t="shared" si="556"/>
        <v/>
      </c>
      <c r="AN1663" s="106" t="str">
        <f t="shared" si="557"/>
        <v/>
      </c>
      <c r="AR1663" s="106" t="str">
        <f t="shared" si="558"/>
        <v/>
      </c>
      <c r="AS1663" s="106" t="str">
        <f t="shared" si="559"/>
        <v/>
      </c>
      <c r="AT1663" s="106" t="str">
        <f t="shared" si="560"/>
        <v/>
      </c>
      <c r="AU1663" s="106" t="str">
        <f t="shared" si="561"/>
        <v/>
      </c>
      <c r="AV1663" s="106" t="str">
        <f t="shared" si="562"/>
        <v/>
      </c>
    </row>
    <row r="1664" spans="4:48">
      <c r="D1664" s="159">
        <v>1657</v>
      </c>
      <c r="F1664" s="159" t="str">
        <f t="shared" si="568"/>
        <v/>
      </c>
      <c r="G1664" s="159" t="str">
        <f t="shared" si="568"/>
        <v/>
      </c>
      <c r="H1664" s="159" t="str">
        <f t="shared" si="568"/>
        <v/>
      </c>
      <c r="I1664" s="159" t="str">
        <f t="shared" si="568"/>
        <v/>
      </c>
      <c r="J1664" s="159" t="str">
        <f t="shared" si="568"/>
        <v/>
      </c>
      <c r="K1664" s="292"/>
      <c r="L1664" s="292"/>
      <c r="AC1664" s="300" t="str">
        <f t="shared" si="551"/>
        <v/>
      </c>
      <c r="AD1664" s="300" t="str">
        <f t="shared" si="550"/>
        <v/>
      </c>
      <c r="AE1664" s="300" t="str">
        <f t="shared" si="548"/>
        <v/>
      </c>
      <c r="AF1664" s="300" t="str">
        <f t="shared" si="549"/>
        <v/>
      </c>
      <c r="AI1664" s="63" t="str">
        <f t="shared" si="552"/>
        <v/>
      </c>
      <c r="AJ1664" s="106" t="str">
        <f t="shared" si="553"/>
        <v/>
      </c>
      <c r="AK1664" s="106" t="str">
        <f t="shared" si="554"/>
        <v/>
      </c>
      <c r="AL1664" s="106" t="str">
        <f t="shared" si="555"/>
        <v/>
      </c>
      <c r="AM1664" s="106" t="str">
        <f t="shared" si="556"/>
        <v/>
      </c>
      <c r="AN1664" s="106" t="str">
        <f t="shared" si="557"/>
        <v/>
      </c>
      <c r="AR1664" s="106" t="str">
        <f t="shared" si="558"/>
        <v/>
      </c>
      <c r="AS1664" s="106" t="str">
        <f t="shared" si="559"/>
        <v/>
      </c>
      <c r="AT1664" s="106" t="str">
        <f t="shared" si="560"/>
        <v/>
      </c>
      <c r="AU1664" s="106" t="str">
        <f t="shared" si="561"/>
        <v/>
      </c>
      <c r="AV1664" s="106" t="str">
        <f t="shared" si="562"/>
        <v/>
      </c>
    </row>
    <row r="1665" spans="4:48">
      <c r="D1665" s="159">
        <v>1658</v>
      </c>
      <c r="F1665" s="159" t="str">
        <f t="shared" si="568"/>
        <v/>
      </c>
      <c r="G1665" s="159" t="str">
        <f t="shared" si="568"/>
        <v/>
      </c>
      <c r="H1665" s="159" t="str">
        <f t="shared" si="568"/>
        <v/>
      </c>
      <c r="I1665" s="159" t="str">
        <f t="shared" si="568"/>
        <v/>
      </c>
      <c r="J1665" s="159" t="str">
        <f t="shared" si="568"/>
        <v/>
      </c>
      <c r="K1665" s="292"/>
      <c r="L1665" s="292"/>
      <c r="AC1665" s="300" t="str">
        <f t="shared" si="551"/>
        <v/>
      </c>
      <c r="AD1665" s="300" t="str">
        <f t="shared" si="550"/>
        <v/>
      </c>
      <c r="AE1665" s="300" t="str">
        <f t="shared" si="548"/>
        <v/>
      </c>
      <c r="AF1665" s="300" t="str">
        <f t="shared" si="549"/>
        <v/>
      </c>
      <c r="AI1665" s="63" t="str">
        <f t="shared" si="552"/>
        <v/>
      </c>
      <c r="AJ1665" s="106" t="str">
        <f t="shared" si="553"/>
        <v/>
      </c>
      <c r="AK1665" s="106" t="str">
        <f t="shared" si="554"/>
        <v/>
      </c>
      <c r="AL1665" s="106" t="str">
        <f t="shared" si="555"/>
        <v/>
      </c>
      <c r="AM1665" s="106" t="str">
        <f t="shared" si="556"/>
        <v/>
      </c>
      <c r="AN1665" s="106" t="str">
        <f t="shared" si="557"/>
        <v/>
      </c>
      <c r="AR1665" s="106" t="str">
        <f t="shared" si="558"/>
        <v/>
      </c>
      <c r="AS1665" s="106" t="str">
        <f t="shared" si="559"/>
        <v/>
      </c>
      <c r="AT1665" s="106" t="str">
        <f t="shared" si="560"/>
        <v/>
      </c>
      <c r="AU1665" s="106" t="str">
        <f t="shared" si="561"/>
        <v/>
      </c>
      <c r="AV1665" s="106" t="str">
        <f t="shared" si="562"/>
        <v/>
      </c>
    </row>
    <row r="1666" spans="4:48">
      <c r="D1666" s="159">
        <v>1659</v>
      </c>
      <c r="F1666" s="159" t="str">
        <f t="shared" si="568"/>
        <v/>
      </c>
      <c r="G1666" s="159" t="str">
        <f t="shared" si="568"/>
        <v/>
      </c>
      <c r="H1666" s="159" t="str">
        <f t="shared" si="568"/>
        <v/>
      </c>
      <c r="I1666" s="159" t="str">
        <f t="shared" si="568"/>
        <v/>
      </c>
      <c r="J1666" s="159" t="str">
        <f t="shared" si="568"/>
        <v/>
      </c>
      <c r="K1666" s="292"/>
      <c r="L1666" s="292"/>
      <c r="AC1666" s="300" t="str">
        <f t="shared" si="551"/>
        <v/>
      </c>
      <c r="AD1666" s="300" t="str">
        <f t="shared" si="550"/>
        <v/>
      </c>
      <c r="AE1666" s="300" t="str">
        <f t="shared" ref="AE1666:AE1729" si="569">IF(AC1666="","",NORMDIST(AD1666,$AB$3,$Z$3,FALSE))</f>
        <v/>
      </c>
      <c r="AF1666" s="300" t="str">
        <f t="shared" ref="AF1666:AF1729" si="570">IF(AC1666="","",NORMDIST(AD1666,$AB$3,$Z$3,TRUE))</f>
        <v/>
      </c>
      <c r="AI1666" s="63" t="str">
        <f t="shared" si="552"/>
        <v/>
      </c>
      <c r="AJ1666" s="106" t="str">
        <f t="shared" si="553"/>
        <v/>
      </c>
      <c r="AK1666" s="106" t="str">
        <f t="shared" si="554"/>
        <v/>
      </c>
      <c r="AL1666" s="106" t="str">
        <f t="shared" si="555"/>
        <v/>
      </c>
      <c r="AM1666" s="106" t="str">
        <f t="shared" si="556"/>
        <v/>
      </c>
      <c r="AN1666" s="106" t="str">
        <f t="shared" si="557"/>
        <v/>
      </c>
      <c r="AR1666" s="106" t="str">
        <f t="shared" si="558"/>
        <v/>
      </c>
      <c r="AS1666" s="106" t="str">
        <f t="shared" si="559"/>
        <v/>
      </c>
      <c r="AT1666" s="106" t="str">
        <f t="shared" si="560"/>
        <v/>
      </c>
      <c r="AU1666" s="106" t="str">
        <f t="shared" si="561"/>
        <v/>
      </c>
      <c r="AV1666" s="106" t="str">
        <f t="shared" si="562"/>
        <v/>
      </c>
    </row>
    <row r="1667" spans="4:48">
      <c r="D1667" s="159">
        <v>1660</v>
      </c>
      <c r="F1667" s="159" t="str">
        <f t="shared" si="568"/>
        <v/>
      </c>
      <c r="G1667" s="159" t="str">
        <f t="shared" si="568"/>
        <v/>
      </c>
      <c r="H1667" s="159" t="str">
        <f t="shared" si="568"/>
        <v/>
      </c>
      <c r="I1667" s="159" t="str">
        <f t="shared" si="568"/>
        <v/>
      </c>
      <c r="J1667" s="159" t="str">
        <f t="shared" si="568"/>
        <v/>
      </c>
      <c r="K1667" s="292"/>
      <c r="L1667" s="292"/>
      <c r="AC1667" s="300" t="str">
        <f t="shared" si="551"/>
        <v/>
      </c>
      <c r="AD1667" s="300" t="str">
        <f t="shared" ref="AD1667:AD1730" si="571">IF($C$5=0,IF(AC1667="","",LARGE($B$11:$B$2010,$AC1667)),IF(AC1667="","",LARGE($B$11:$B$2010,$AC1667)*$C$3))</f>
        <v/>
      </c>
      <c r="AE1667" s="300" t="str">
        <f t="shared" si="569"/>
        <v/>
      </c>
      <c r="AF1667" s="300" t="str">
        <f t="shared" si="570"/>
        <v/>
      </c>
      <c r="AI1667" s="63" t="str">
        <f t="shared" si="552"/>
        <v/>
      </c>
      <c r="AJ1667" s="106" t="str">
        <f t="shared" si="553"/>
        <v/>
      </c>
      <c r="AK1667" s="106" t="str">
        <f t="shared" si="554"/>
        <v/>
      </c>
      <c r="AL1667" s="106" t="str">
        <f t="shared" si="555"/>
        <v/>
      </c>
      <c r="AM1667" s="106" t="str">
        <f t="shared" si="556"/>
        <v/>
      </c>
      <c r="AN1667" s="106" t="str">
        <f t="shared" si="557"/>
        <v/>
      </c>
      <c r="AR1667" s="106" t="str">
        <f t="shared" si="558"/>
        <v/>
      </c>
      <c r="AS1667" s="106" t="str">
        <f t="shared" si="559"/>
        <v/>
      </c>
      <c r="AT1667" s="106" t="str">
        <f t="shared" si="560"/>
        <v/>
      </c>
      <c r="AU1667" s="106" t="str">
        <f t="shared" si="561"/>
        <v/>
      </c>
      <c r="AV1667" s="106" t="str">
        <f t="shared" si="562"/>
        <v/>
      </c>
    </row>
    <row r="1668" spans="4:48">
      <c r="D1668" s="159">
        <v>1661</v>
      </c>
      <c r="F1668" s="159" t="str">
        <f t="shared" ref="F1668:J1677" si="572">IF($C$5=0,IF($D1668&gt;$A$5,"",INDIRECT(CONCATENATE("B",RANDBETWEEN(11,$D$5)))),IF($D1668&gt;$A$5,"",$C$3*INDIRECT(CONCATENATE("B",RANDBETWEEN(11,$D$5)))))</f>
        <v/>
      </c>
      <c r="G1668" s="159" t="str">
        <f t="shared" si="572"/>
        <v/>
      </c>
      <c r="H1668" s="159" t="str">
        <f t="shared" si="572"/>
        <v/>
      </c>
      <c r="I1668" s="159" t="str">
        <f t="shared" si="572"/>
        <v/>
      </c>
      <c r="J1668" s="159" t="str">
        <f t="shared" si="572"/>
        <v/>
      </c>
      <c r="K1668" s="292"/>
      <c r="L1668" s="292"/>
      <c r="AC1668" s="300" t="str">
        <f t="shared" ref="AC1668:AC1731" si="573">IF(ISNUMBER(AC1667),IF(AC1667&gt;1,AC1667-1,""),"")</f>
        <v/>
      </c>
      <c r="AD1668" s="300" t="str">
        <f t="shared" si="571"/>
        <v/>
      </c>
      <c r="AE1668" s="300" t="str">
        <f t="shared" si="569"/>
        <v/>
      </c>
      <c r="AF1668" s="300" t="str">
        <f t="shared" si="570"/>
        <v/>
      </c>
      <c r="AI1668" s="63" t="str">
        <f t="shared" ref="AI1668:AI1731" si="574">IF(ISNUMBER(AJ1668),AI1667+1,"")</f>
        <v/>
      </c>
      <c r="AJ1668" s="106" t="str">
        <f t="shared" ref="AJ1668:AJ1731" si="575">IF($C$5=1,AJ1667,IF(ISNUMBER(F1673),(F1673+1)*AJ1667,""))</f>
        <v/>
      </c>
      <c r="AK1668" s="106" t="str">
        <f t="shared" ref="AK1668:AK1731" si="576">IF($C$5=1,AK1667,IF(ISNUMBER(G1673),(G1673+1)*AK1667,""))</f>
        <v/>
      </c>
      <c r="AL1668" s="106" t="str">
        <f t="shared" ref="AL1668:AL1731" si="577">IF($C$5=1,AL1667,IF(ISNUMBER(H1673),(H1673+1)*AL1667,""))</f>
        <v/>
      </c>
      <c r="AM1668" s="106" t="str">
        <f t="shared" ref="AM1668:AM1731" si="578">IF($C$5=1,AM1667,IF(ISNUMBER(I1673),(I1673+1)*AM1667,""))</f>
        <v/>
      </c>
      <c r="AN1668" s="106" t="str">
        <f t="shared" ref="AN1668:AN1731" si="579">IF($C$5=1,AN1667,IF(ISNUMBER(J1673),(J1673+1)*AN1667,""))</f>
        <v/>
      </c>
      <c r="AR1668" s="106" t="str">
        <f t="shared" ref="AR1668:AR1731" si="580">IF(ISNUMBER(F1673),(F1673+AR1667),"")</f>
        <v/>
      </c>
      <c r="AS1668" s="106" t="str">
        <f t="shared" ref="AS1668:AS1731" si="581">IF(ISNUMBER(G1673),(G1673+AS1667),"")</f>
        <v/>
      </c>
      <c r="AT1668" s="106" t="str">
        <f t="shared" ref="AT1668:AT1731" si="582">IF(ISNUMBER(H1673),(H1673+AT1667),"")</f>
        <v/>
      </c>
      <c r="AU1668" s="106" t="str">
        <f t="shared" ref="AU1668:AU1731" si="583">IF(ISNUMBER(I1673),(I1673+AU1667),"")</f>
        <v/>
      </c>
      <c r="AV1668" s="106" t="str">
        <f t="shared" ref="AV1668:AV1731" si="584">IF(ISNUMBER(J1673),(J1673+AV1667),"")</f>
        <v/>
      </c>
    </row>
    <row r="1669" spans="4:48">
      <c r="D1669" s="159">
        <v>1662</v>
      </c>
      <c r="F1669" s="159" t="str">
        <f t="shared" si="572"/>
        <v/>
      </c>
      <c r="G1669" s="159" t="str">
        <f t="shared" si="572"/>
        <v/>
      </c>
      <c r="H1669" s="159" t="str">
        <f t="shared" si="572"/>
        <v/>
      </c>
      <c r="I1669" s="159" t="str">
        <f t="shared" si="572"/>
        <v/>
      </c>
      <c r="J1669" s="159" t="str">
        <f t="shared" si="572"/>
        <v/>
      </c>
      <c r="K1669" s="292"/>
      <c r="L1669" s="292"/>
      <c r="AC1669" s="300" t="str">
        <f t="shared" si="573"/>
        <v/>
      </c>
      <c r="AD1669" s="300" t="str">
        <f t="shared" si="571"/>
        <v/>
      </c>
      <c r="AE1669" s="300" t="str">
        <f t="shared" si="569"/>
        <v/>
      </c>
      <c r="AF1669" s="300" t="str">
        <f t="shared" si="570"/>
        <v/>
      </c>
      <c r="AI1669" s="63" t="str">
        <f t="shared" si="574"/>
        <v/>
      </c>
      <c r="AJ1669" s="106" t="str">
        <f t="shared" si="575"/>
        <v/>
      </c>
      <c r="AK1669" s="106" t="str">
        <f t="shared" si="576"/>
        <v/>
      </c>
      <c r="AL1669" s="106" t="str">
        <f t="shared" si="577"/>
        <v/>
      </c>
      <c r="AM1669" s="106" t="str">
        <f t="shared" si="578"/>
        <v/>
      </c>
      <c r="AN1669" s="106" t="str">
        <f t="shared" si="579"/>
        <v/>
      </c>
      <c r="AR1669" s="106" t="str">
        <f t="shared" si="580"/>
        <v/>
      </c>
      <c r="AS1669" s="106" t="str">
        <f t="shared" si="581"/>
        <v/>
      </c>
      <c r="AT1669" s="106" t="str">
        <f t="shared" si="582"/>
        <v/>
      </c>
      <c r="AU1669" s="106" t="str">
        <f t="shared" si="583"/>
        <v/>
      </c>
      <c r="AV1669" s="106" t="str">
        <f t="shared" si="584"/>
        <v/>
      </c>
    </row>
    <row r="1670" spans="4:48">
      <c r="D1670" s="159">
        <v>1663</v>
      </c>
      <c r="F1670" s="159" t="str">
        <f t="shared" si="572"/>
        <v/>
      </c>
      <c r="G1670" s="159" t="str">
        <f t="shared" si="572"/>
        <v/>
      </c>
      <c r="H1670" s="159" t="str">
        <f t="shared" si="572"/>
        <v/>
      </c>
      <c r="I1670" s="159" t="str">
        <f t="shared" si="572"/>
        <v/>
      </c>
      <c r="J1670" s="159" t="str">
        <f t="shared" si="572"/>
        <v/>
      </c>
      <c r="K1670" s="292"/>
      <c r="L1670" s="292"/>
      <c r="AC1670" s="300" t="str">
        <f t="shared" si="573"/>
        <v/>
      </c>
      <c r="AD1670" s="300" t="str">
        <f t="shared" si="571"/>
        <v/>
      </c>
      <c r="AE1670" s="300" t="str">
        <f t="shared" si="569"/>
        <v/>
      </c>
      <c r="AF1670" s="300" t="str">
        <f t="shared" si="570"/>
        <v/>
      </c>
      <c r="AI1670" s="63" t="str">
        <f t="shared" si="574"/>
        <v/>
      </c>
      <c r="AJ1670" s="106" t="str">
        <f t="shared" si="575"/>
        <v/>
      </c>
      <c r="AK1670" s="106" t="str">
        <f t="shared" si="576"/>
        <v/>
      </c>
      <c r="AL1670" s="106" t="str">
        <f t="shared" si="577"/>
        <v/>
      </c>
      <c r="AM1670" s="106" t="str">
        <f t="shared" si="578"/>
        <v/>
      </c>
      <c r="AN1670" s="106" t="str">
        <f t="shared" si="579"/>
        <v/>
      </c>
      <c r="AR1670" s="106" t="str">
        <f t="shared" si="580"/>
        <v/>
      </c>
      <c r="AS1670" s="106" t="str">
        <f t="shared" si="581"/>
        <v/>
      </c>
      <c r="AT1670" s="106" t="str">
        <f t="shared" si="582"/>
        <v/>
      </c>
      <c r="AU1670" s="106" t="str">
        <f t="shared" si="583"/>
        <v/>
      </c>
      <c r="AV1670" s="106" t="str">
        <f t="shared" si="584"/>
        <v/>
      </c>
    </row>
    <row r="1671" spans="4:48">
      <c r="D1671" s="159">
        <v>1664</v>
      </c>
      <c r="F1671" s="159" t="str">
        <f t="shared" si="572"/>
        <v/>
      </c>
      <c r="G1671" s="159" t="str">
        <f t="shared" si="572"/>
        <v/>
      </c>
      <c r="H1671" s="159" t="str">
        <f t="shared" si="572"/>
        <v/>
      </c>
      <c r="I1671" s="159" t="str">
        <f t="shared" si="572"/>
        <v/>
      </c>
      <c r="J1671" s="159" t="str">
        <f t="shared" si="572"/>
        <v/>
      </c>
      <c r="K1671" s="292"/>
      <c r="L1671" s="292"/>
      <c r="AC1671" s="300" t="str">
        <f t="shared" si="573"/>
        <v/>
      </c>
      <c r="AD1671" s="300" t="str">
        <f t="shared" si="571"/>
        <v/>
      </c>
      <c r="AE1671" s="300" t="str">
        <f t="shared" si="569"/>
        <v/>
      </c>
      <c r="AF1671" s="300" t="str">
        <f t="shared" si="570"/>
        <v/>
      </c>
      <c r="AI1671" s="63" t="str">
        <f t="shared" si="574"/>
        <v/>
      </c>
      <c r="AJ1671" s="106" t="str">
        <f t="shared" si="575"/>
        <v/>
      </c>
      <c r="AK1671" s="106" t="str">
        <f t="shared" si="576"/>
        <v/>
      </c>
      <c r="AL1671" s="106" t="str">
        <f t="shared" si="577"/>
        <v/>
      </c>
      <c r="AM1671" s="106" t="str">
        <f t="shared" si="578"/>
        <v/>
      </c>
      <c r="AN1671" s="106" t="str">
        <f t="shared" si="579"/>
        <v/>
      </c>
      <c r="AR1671" s="106" t="str">
        <f t="shared" si="580"/>
        <v/>
      </c>
      <c r="AS1671" s="106" t="str">
        <f t="shared" si="581"/>
        <v/>
      </c>
      <c r="AT1671" s="106" t="str">
        <f t="shared" si="582"/>
        <v/>
      </c>
      <c r="AU1671" s="106" t="str">
        <f t="shared" si="583"/>
        <v/>
      </c>
      <c r="AV1671" s="106" t="str">
        <f t="shared" si="584"/>
        <v/>
      </c>
    </row>
    <row r="1672" spans="4:48">
      <c r="D1672" s="159">
        <v>1665</v>
      </c>
      <c r="F1672" s="159" t="str">
        <f t="shared" si="572"/>
        <v/>
      </c>
      <c r="G1672" s="159" t="str">
        <f t="shared" si="572"/>
        <v/>
      </c>
      <c r="H1672" s="159" t="str">
        <f t="shared" si="572"/>
        <v/>
      </c>
      <c r="I1672" s="159" t="str">
        <f t="shared" si="572"/>
        <v/>
      </c>
      <c r="J1672" s="159" t="str">
        <f t="shared" si="572"/>
        <v/>
      </c>
      <c r="K1672" s="292"/>
      <c r="L1672" s="292"/>
      <c r="AC1672" s="300" t="str">
        <f t="shared" si="573"/>
        <v/>
      </c>
      <c r="AD1672" s="300" t="str">
        <f t="shared" si="571"/>
        <v/>
      </c>
      <c r="AE1672" s="300" t="str">
        <f t="shared" si="569"/>
        <v/>
      </c>
      <c r="AF1672" s="300" t="str">
        <f t="shared" si="570"/>
        <v/>
      </c>
      <c r="AI1672" s="63" t="str">
        <f t="shared" si="574"/>
        <v/>
      </c>
      <c r="AJ1672" s="106" t="str">
        <f t="shared" si="575"/>
        <v/>
      </c>
      <c r="AK1672" s="106" t="str">
        <f t="shared" si="576"/>
        <v/>
      </c>
      <c r="AL1672" s="106" t="str">
        <f t="shared" si="577"/>
        <v/>
      </c>
      <c r="AM1672" s="106" t="str">
        <f t="shared" si="578"/>
        <v/>
      </c>
      <c r="AN1672" s="106" t="str">
        <f t="shared" si="579"/>
        <v/>
      </c>
      <c r="AR1672" s="106" t="str">
        <f t="shared" si="580"/>
        <v/>
      </c>
      <c r="AS1672" s="106" t="str">
        <f t="shared" si="581"/>
        <v/>
      </c>
      <c r="AT1672" s="106" t="str">
        <f t="shared" si="582"/>
        <v/>
      </c>
      <c r="AU1672" s="106" t="str">
        <f t="shared" si="583"/>
        <v/>
      </c>
      <c r="AV1672" s="106" t="str">
        <f t="shared" si="584"/>
        <v/>
      </c>
    </row>
    <row r="1673" spans="4:48">
      <c r="D1673" s="159">
        <v>1666</v>
      </c>
      <c r="F1673" s="159" t="str">
        <f t="shared" si="572"/>
        <v/>
      </c>
      <c r="G1673" s="159" t="str">
        <f t="shared" si="572"/>
        <v/>
      </c>
      <c r="H1673" s="159" t="str">
        <f t="shared" si="572"/>
        <v/>
      </c>
      <c r="I1673" s="159" t="str">
        <f t="shared" si="572"/>
        <v/>
      </c>
      <c r="J1673" s="159" t="str">
        <f t="shared" si="572"/>
        <v/>
      </c>
      <c r="K1673" s="292"/>
      <c r="L1673" s="292"/>
      <c r="AC1673" s="300" t="str">
        <f t="shared" si="573"/>
        <v/>
      </c>
      <c r="AD1673" s="300" t="str">
        <f t="shared" si="571"/>
        <v/>
      </c>
      <c r="AE1673" s="300" t="str">
        <f t="shared" si="569"/>
        <v/>
      </c>
      <c r="AF1673" s="300" t="str">
        <f t="shared" si="570"/>
        <v/>
      </c>
      <c r="AI1673" s="63" t="str">
        <f t="shared" si="574"/>
        <v/>
      </c>
      <c r="AJ1673" s="106" t="str">
        <f t="shared" si="575"/>
        <v/>
      </c>
      <c r="AK1673" s="106" t="str">
        <f t="shared" si="576"/>
        <v/>
      </c>
      <c r="AL1673" s="106" t="str">
        <f t="shared" si="577"/>
        <v/>
      </c>
      <c r="AM1673" s="106" t="str">
        <f t="shared" si="578"/>
        <v/>
      </c>
      <c r="AN1673" s="106" t="str">
        <f t="shared" si="579"/>
        <v/>
      </c>
      <c r="AR1673" s="106" t="str">
        <f t="shared" si="580"/>
        <v/>
      </c>
      <c r="AS1673" s="106" t="str">
        <f t="shared" si="581"/>
        <v/>
      </c>
      <c r="AT1673" s="106" t="str">
        <f t="shared" si="582"/>
        <v/>
      </c>
      <c r="AU1673" s="106" t="str">
        <f t="shared" si="583"/>
        <v/>
      </c>
      <c r="AV1673" s="106" t="str">
        <f t="shared" si="584"/>
        <v/>
      </c>
    </row>
    <row r="1674" spans="4:48">
      <c r="D1674" s="159">
        <v>1667</v>
      </c>
      <c r="F1674" s="159" t="str">
        <f t="shared" si="572"/>
        <v/>
      </c>
      <c r="G1674" s="159" t="str">
        <f t="shared" si="572"/>
        <v/>
      </c>
      <c r="H1674" s="159" t="str">
        <f t="shared" si="572"/>
        <v/>
      </c>
      <c r="I1674" s="159" t="str">
        <f t="shared" si="572"/>
        <v/>
      </c>
      <c r="J1674" s="159" t="str">
        <f t="shared" si="572"/>
        <v/>
      </c>
      <c r="K1674" s="292"/>
      <c r="L1674" s="292"/>
      <c r="AC1674" s="300" t="str">
        <f t="shared" si="573"/>
        <v/>
      </c>
      <c r="AD1674" s="300" t="str">
        <f t="shared" si="571"/>
        <v/>
      </c>
      <c r="AE1674" s="300" t="str">
        <f t="shared" si="569"/>
        <v/>
      </c>
      <c r="AF1674" s="300" t="str">
        <f t="shared" si="570"/>
        <v/>
      </c>
      <c r="AI1674" s="63" t="str">
        <f t="shared" si="574"/>
        <v/>
      </c>
      <c r="AJ1674" s="106" t="str">
        <f t="shared" si="575"/>
        <v/>
      </c>
      <c r="AK1674" s="106" t="str">
        <f t="shared" si="576"/>
        <v/>
      </c>
      <c r="AL1674" s="106" t="str">
        <f t="shared" si="577"/>
        <v/>
      </c>
      <c r="AM1674" s="106" t="str">
        <f t="shared" si="578"/>
        <v/>
      </c>
      <c r="AN1674" s="106" t="str">
        <f t="shared" si="579"/>
        <v/>
      </c>
      <c r="AR1674" s="106" t="str">
        <f t="shared" si="580"/>
        <v/>
      </c>
      <c r="AS1674" s="106" t="str">
        <f t="shared" si="581"/>
        <v/>
      </c>
      <c r="AT1674" s="106" t="str">
        <f t="shared" si="582"/>
        <v/>
      </c>
      <c r="AU1674" s="106" t="str">
        <f t="shared" si="583"/>
        <v/>
      </c>
      <c r="AV1674" s="106" t="str">
        <f t="shared" si="584"/>
        <v/>
      </c>
    </row>
    <row r="1675" spans="4:48">
      <c r="D1675" s="159">
        <v>1668</v>
      </c>
      <c r="F1675" s="159" t="str">
        <f t="shared" si="572"/>
        <v/>
      </c>
      <c r="G1675" s="159" t="str">
        <f t="shared" si="572"/>
        <v/>
      </c>
      <c r="H1675" s="159" t="str">
        <f t="shared" si="572"/>
        <v/>
      </c>
      <c r="I1675" s="159" t="str">
        <f t="shared" si="572"/>
        <v/>
      </c>
      <c r="J1675" s="159" t="str">
        <f t="shared" si="572"/>
        <v/>
      </c>
      <c r="K1675" s="292"/>
      <c r="L1675" s="292"/>
      <c r="AC1675" s="300" t="str">
        <f t="shared" si="573"/>
        <v/>
      </c>
      <c r="AD1675" s="300" t="str">
        <f t="shared" si="571"/>
        <v/>
      </c>
      <c r="AE1675" s="300" t="str">
        <f t="shared" si="569"/>
        <v/>
      </c>
      <c r="AF1675" s="300" t="str">
        <f t="shared" si="570"/>
        <v/>
      </c>
      <c r="AI1675" s="63" t="str">
        <f t="shared" si="574"/>
        <v/>
      </c>
      <c r="AJ1675" s="106" t="str">
        <f t="shared" si="575"/>
        <v/>
      </c>
      <c r="AK1675" s="106" t="str">
        <f t="shared" si="576"/>
        <v/>
      </c>
      <c r="AL1675" s="106" t="str">
        <f t="shared" si="577"/>
        <v/>
      </c>
      <c r="AM1675" s="106" t="str">
        <f t="shared" si="578"/>
        <v/>
      </c>
      <c r="AN1675" s="106" t="str">
        <f t="shared" si="579"/>
        <v/>
      </c>
      <c r="AR1675" s="106" t="str">
        <f t="shared" si="580"/>
        <v/>
      </c>
      <c r="AS1675" s="106" t="str">
        <f t="shared" si="581"/>
        <v/>
      </c>
      <c r="AT1675" s="106" t="str">
        <f t="shared" si="582"/>
        <v/>
      </c>
      <c r="AU1675" s="106" t="str">
        <f t="shared" si="583"/>
        <v/>
      </c>
      <c r="AV1675" s="106" t="str">
        <f t="shared" si="584"/>
        <v/>
      </c>
    </row>
    <row r="1676" spans="4:48">
      <c r="D1676" s="159">
        <v>1669</v>
      </c>
      <c r="F1676" s="159" t="str">
        <f t="shared" si="572"/>
        <v/>
      </c>
      <c r="G1676" s="159" t="str">
        <f t="shared" si="572"/>
        <v/>
      </c>
      <c r="H1676" s="159" t="str">
        <f t="shared" si="572"/>
        <v/>
      </c>
      <c r="I1676" s="159" t="str">
        <f t="shared" si="572"/>
        <v/>
      </c>
      <c r="J1676" s="159" t="str">
        <f t="shared" si="572"/>
        <v/>
      </c>
      <c r="K1676" s="292"/>
      <c r="L1676" s="292"/>
      <c r="AC1676" s="300" t="str">
        <f t="shared" si="573"/>
        <v/>
      </c>
      <c r="AD1676" s="300" t="str">
        <f t="shared" si="571"/>
        <v/>
      </c>
      <c r="AE1676" s="300" t="str">
        <f t="shared" si="569"/>
        <v/>
      </c>
      <c r="AF1676" s="300" t="str">
        <f t="shared" si="570"/>
        <v/>
      </c>
      <c r="AI1676" s="63" t="str">
        <f t="shared" si="574"/>
        <v/>
      </c>
      <c r="AJ1676" s="106" t="str">
        <f t="shared" si="575"/>
        <v/>
      </c>
      <c r="AK1676" s="106" t="str">
        <f t="shared" si="576"/>
        <v/>
      </c>
      <c r="AL1676" s="106" t="str">
        <f t="shared" si="577"/>
        <v/>
      </c>
      <c r="AM1676" s="106" t="str">
        <f t="shared" si="578"/>
        <v/>
      </c>
      <c r="AN1676" s="106" t="str">
        <f t="shared" si="579"/>
        <v/>
      </c>
      <c r="AR1676" s="106" t="str">
        <f t="shared" si="580"/>
        <v/>
      </c>
      <c r="AS1676" s="106" t="str">
        <f t="shared" si="581"/>
        <v/>
      </c>
      <c r="AT1676" s="106" t="str">
        <f t="shared" si="582"/>
        <v/>
      </c>
      <c r="AU1676" s="106" t="str">
        <f t="shared" si="583"/>
        <v/>
      </c>
      <c r="AV1676" s="106" t="str">
        <f t="shared" si="584"/>
        <v/>
      </c>
    </row>
    <row r="1677" spans="4:48">
      <c r="D1677" s="159">
        <v>1670</v>
      </c>
      <c r="F1677" s="159" t="str">
        <f t="shared" si="572"/>
        <v/>
      </c>
      <c r="G1677" s="159" t="str">
        <f t="shared" si="572"/>
        <v/>
      </c>
      <c r="H1677" s="159" t="str">
        <f t="shared" si="572"/>
        <v/>
      </c>
      <c r="I1677" s="159" t="str">
        <f t="shared" si="572"/>
        <v/>
      </c>
      <c r="J1677" s="159" t="str">
        <f t="shared" si="572"/>
        <v/>
      </c>
      <c r="K1677" s="292"/>
      <c r="L1677" s="292"/>
      <c r="AC1677" s="300" t="str">
        <f t="shared" si="573"/>
        <v/>
      </c>
      <c r="AD1677" s="300" t="str">
        <f t="shared" si="571"/>
        <v/>
      </c>
      <c r="AE1677" s="300" t="str">
        <f t="shared" si="569"/>
        <v/>
      </c>
      <c r="AF1677" s="300" t="str">
        <f t="shared" si="570"/>
        <v/>
      </c>
      <c r="AI1677" s="63" t="str">
        <f t="shared" si="574"/>
        <v/>
      </c>
      <c r="AJ1677" s="106" t="str">
        <f t="shared" si="575"/>
        <v/>
      </c>
      <c r="AK1677" s="106" t="str">
        <f t="shared" si="576"/>
        <v/>
      </c>
      <c r="AL1677" s="106" t="str">
        <f t="shared" si="577"/>
        <v/>
      </c>
      <c r="AM1677" s="106" t="str">
        <f t="shared" si="578"/>
        <v/>
      </c>
      <c r="AN1677" s="106" t="str">
        <f t="shared" si="579"/>
        <v/>
      </c>
      <c r="AR1677" s="106" t="str">
        <f t="shared" si="580"/>
        <v/>
      </c>
      <c r="AS1677" s="106" t="str">
        <f t="shared" si="581"/>
        <v/>
      </c>
      <c r="AT1677" s="106" t="str">
        <f t="shared" si="582"/>
        <v/>
      </c>
      <c r="AU1677" s="106" t="str">
        <f t="shared" si="583"/>
        <v/>
      </c>
      <c r="AV1677" s="106" t="str">
        <f t="shared" si="584"/>
        <v/>
      </c>
    </row>
    <row r="1678" spans="4:48">
      <c r="D1678" s="159">
        <v>1671</v>
      </c>
      <c r="F1678" s="159" t="str">
        <f t="shared" ref="F1678:J1687" si="585">IF($C$5=0,IF($D1678&gt;$A$5,"",INDIRECT(CONCATENATE("B",RANDBETWEEN(11,$D$5)))),IF($D1678&gt;$A$5,"",$C$3*INDIRECT(CONCATENATE("B",RANDBETWEEN(11,$D$5)))))</f>
        <v/>
      </c>
      <c r="G1678" s="159" t="str">
        <f t="shared" si="585"/>
        <v/>
      </c>
      <c r="H1678" s="159" t="str">
        <f t="shared" si="585"/>
        <v/>
      </c>
      <c r="I1678" s="159" t="str">
        <f t="shared" si="585"/>
        <v/>
      </c>
      <c r="J1678" s="159" t="str">
        <f t="shared" si="585"/>
        <v/>
      </c>
      <c r="K1678" s="292"/>
      <c r="L1678" s="292"/>
      <c r="AC1678" s="300" t="str">
        <f t="shared" si="573"/>
        <v/>
      </c>
      <c r="AD1678" s="300" t="str">
        <f t="shared" si="571"/>
        <v/>
      </c>
      <c r="AE1678" s="300" t="str">
        <f t="shared" si="569"/>
        <v/>
      </c>
      <c r="AF1678" s="300" t="str">
        <f t="shared" si="570"/>
        <v/>
      </c>
      <c r="AI1678" s="63" t="str">
        <f t="shared" si="574"/>
        <v/>
      </c>
      <c r="AJ1678" s="106" t="str">
        <f t="shared" si="575"/>
        <v/>
      </c>
      <c r="AK1678" s="106" t="str">
        <f t="shared" si="576"/>
        <v/>
      </c>
      <c r="AL1678" s="106" t="str">
        <f t="shared" si="577"/>
        <v/>
      </c>
      <c r="AM1678" s="106" t="str">
        <f t="shared" si="578"/>
        <v/>
      </c>
      <c r="AN1678" s="106" t="str">
        <f t="shared" si="579"/>
        <v/>
      </c>
      <c r="AR1678" s="106" t="str">
        <f t="shared" si="580"/>
        <v/>
      </c>
      <c r="AS1678" s="106" t="str">
        <f t="shared" si="581"/>
        <v/>
      </c>
      <c r="AT1678" s="106" t="str">
        <f t="shared" si="582"/>
        <v/>
      </c>
      <c r="AU1678" s="106" t="str">
        <f t="shared" si="583"/>
        <v/>
      </c>
      <c r="AV1678" s="106" t="str">
        <f t="shared" si="584"/>
        <v/>
      </c>
    </row>
    <row r="1679" spans="4:48">
      <c r="D1679" s="159">
        <v>1672</v>
      </c>
      <c r="F1679" s="159" t="str">
        <f t="shared" si="585"/>
        <v/>
      </c>
      <c r="G1679" s="159" t="str">
        <f t="shared" si="585"/>
        <v/>
      </c>
      <c r="H1679" s="159" t="str">
        <f t="shared" si="585"/>
        <v/>
      </c>
      <c r="I1679" s="159" t="str">
        <f t="shared" si="585"/>
        <v/>
      </c>
      <c r="J1679" s="159" t="str">
        <f t="shared" si="585"/>
        <v/>
      </c>
      <c r="K1679" s="292"/>
      <c r="L1679" s="292"/>
      <c r="AC1679" s="300" t="str">
        <f t="shared" si="573"/>
        <v/>
      </c>
      <c r="AD1679" s="300" t="str">
        <f t="shared" si="571"/>
        <v/>
      </c>
      <c r="AE1679" s="300" t="str">
        <f t="shared" si="569"/>
        <v/>
      </c>
      <c r="AF1679" s="300" t="str">
        <f t="shared" si="570"/>
        <v/>
      </c>
      <c r="AI1679" s="63" t="str">
        <f t="shared" si="574"/>
        <v/>
      </c>
      <c r="AJ1679" s="106" t="str">
        <f t="shared" si="575"/>
        <v/>
      </c>
      <c r="AK1679" s="106" t="str">
        <f t="shared" si="576"/>
        <v/>
      </c>
      <c r="AL1679" s="106" t="str">
        <f t="shared" si="577"/>
        <v/>
      </c>
      <c r="AM1679" s="106" t="str">
        <f t="shared" si="578"/>
        <v/>
      </c>
      <c r="AN1679" s="106" t="str">
        <f t="shared" si="579"/>
        <v/>
      </c>
      <c r="AR1679" s="106" t="str">
        <f t="shared" si="580"/>
        <v/>
      </c>
      <c r="AS1679" s="106" t="str">
        <f t="shared" si="581"/>
        <v/>
      </c>
      <c r="AT1679" s="106" t="str">
        <f t="shared" si="582"/>
        <v/>
      </c>
      <c r="AU1679" s="106" t="str">
        <f t="shared" si="583"/>
        <v/>
      </c>
      <c r="AV1679" s="106" t="str">
        <f t="shared" si="584"/>
        <v/>
      </c>
    </row>
    <row r="1680" spans="4:48">
      <c r="D1680" s="159">
        <v>1673</v>
      </c>
      <c r="F1680" s="159" t="str">
        <f t="shared" si="585"/>
        <v/>
      </c>
      <c r="G1680" s="159" t="str">
        <f t="shared" si="585"/>
        <v/>
      </c>
      <c r="H1680" s="159" t="str">
        <f t="shared" si="585"/>
        <v/>
      </c>
      <c r="I1680" s="159" t="str">
        <f t="shared" si="585"/>
        <v/>
      </c>
      <c r="J1680" s="159" t="str">
        <f t="shared" si="585"/>
        <v/>
      </c>
      <c r="K1680" s="292"/>
      <c r="L1680" s="292"/>
      <c r="AC1680" s="300" t="str">
        <f t="shared" si="573"/>
        <v/>
      </c>
      <c r="AD1680" s="300" t="str">
        <f t="shared" si="571"/>
        <v/>
      </c>
      <c r="AE1680" s="300" t="str">
        <f t="shared" si="569"/>
        <v/>
      </c>
      <c r="AF1680" s="300" t="str">
        <f t="shared" si="570"/>
        <v/>
      </c>
      <c r="AI1680" s="63" t="str">
        <f t="shared" si="574"/>
        <v/>
      </c>
      <c r="AJ1680" s="106" t="str">
        <f t="shared" si="575"/>
        <v/>
      </c>
      <c r="AK1680" s="106" t="str">
        <f t="shared" si="576"/>
        <v/>
      </c>
      <c r="AL1680" s="106" t="str">
        <f t="shared" si="577"/>
        <v/>
      </c>
      <c r="AM1680" s="106" t="str">
        <f t="shared" si="578"/>
        <v/>
      </c>
      <c r="AN1680" s="106" t="str">
        <f t="shared" si="579"/>
        <v/>
      </c>
      <c r="AR1680" s="106" t="str">
        <f t="shared" si="580"/>
        <v/>
      </c>
      <c r="AS1680" s="106" t="str">
        <f t="shared" si="581"/>
        <v/>
      </c>
      <c r="AT1680" s="106" t="str">
        <f t="shared" si="582"/>
        <v/>
      </c>
      <c r="AU1680" s="106" t="str">
        <f t="shared" si="583"/>
        <v/>
      </c>
      <c r="AV1680" s="106" t="str">
        <f t="shared" si="584"/>
        <v/>
      </c>
    </row>
    <row r="1681" spans="4:48">
      <c r="D1681" s="159">
        <v>1674</v>
      </c>
      <c r="F1681" s="159" t="str">
        <f t="shared" si="585"/>
        <v/>
      </c>
      <c r="G1681" s="159" t="str">
        <f t="shared" si="585"/>
        <v/>
      </c>
      <c r="H1681" s="159" t="str">
        <f t="shared" si="585"/>
        <v/>
      </c>
      <c r="I1681" s="159" t="str">
        <f t="shared" si="585"/>
        <v/>
      </c>
      <c r="J1681" s="159" t="str">
        <f t="shared" si="585"/>
        <v/>
      </c>
      <c r="K1681" s="292"/>
      <c r="L1681" s="292"/>
      <c r="AC1681" s="300" t="str">
        <f t="shared" si="573"/>
        <v/>
      </c>
      <c r="AD1681" s="300" t="str">
        <f t="shared" si="571"/>
        <v/>
      </c>
      <c r="AE1681" s="300" t="str">
        <f t="shared" si="569"/>
        <v/>
      </c>
      <c r="AF1681" s="300" t="str">
        <f t="shared" si="570"/>
        <v/>
      </c>
      <c r="AI1681" s="63" t="str">
        <f t="shared" si="574"/>
        <v/>
      </c>
      <c r="AJ1681" s="106" t="str">
        <f t="shared" si="575"/>
        <v/>
      </c>
      <c r="AK1681" s="106" t="str">
        <f t="shared" si="576"/>
        <v/>
      </c>
      <c r="AL1681" s="106" t="str">
        <f t="shared" si="577"/>
        <v/>
      </c>
      <c r="AM1681" s="106" t="str">
        <f t="shared" si="578"/>
        <v/>
      </c>
      <c r="AN1681" s="106" t="str">
        <f t="shared" si="579"/>
        <v/>
      </c>
      <c r="AR1681" s="106" t="str">
        <f t="shared" si="580"/>
        <v/>
      </c>
      <c r="AS1681" s="106" t="str">
        <f t="shared" si="581"/>
        <v/>
      </c>
      <c r="AT1681" s="106" t="str">
        <f t="shared" si="582"/>
        <v/>
      </c>
      <c r="AU1681" s="106" t="str">
        <f t="shared" si="583"/>
        <v/>
      </c>
      <c r="AV1681" s="106" t="str">
        <f t="shared" si="584"/>
        <v/>
      </c>
    </row>
    <row r="1682" spans="4:48">
      <c r="D1682" s="159">
        <v>1675</v>
      </c>
      <c r="F1682" s="159" t="str">
        <f t="shared" si="585"/>
        <v/>
      </c>
      <c r="G1682" s="159" t="str">
        <f t="shared" si="585"/>
        <v/>
      </c>
      <c r="H1682" s="159" t="str">
        <f t="shared" si="585"/>
        <v/>
      </c>
      <c r="I1682" s="159" t="str">
        <f t="shared" si="585"/>
        <v/>
      </c>
      <c r="J1682" s="159" t="str">
        <f t="shared" si="585"/>
        <v/>
      </c>
      <c r="K1682" s="292"/>
      <c r="L1682" s="292"/>
      <c r="AC1682" s="300" t="str">
        <f t="shared" si="573"/>
        <v/>
      </c>
      <c r="AD1682" s="300" t="str">
        <f t="shared" si="571"/>
        <v/>
      </c>
      <c r="AE1682" s="300" t="str">
        <f t="shared" si="569"/>
        <v/>
      </c>
      <c r="AF1682" s="300" t="str">
        <f t="shared" si="570"/>
        <v/>
      </c>
      <c r="AI1682" s="63" t="str">
        <f t="shared" si="574"/>
        <v/>
      </c>
      <c r="AJ1682" s="106" t="str">
        <f t="shared" si="575"/>
        <v/>
      </c>
      <c r="AK1682" s="106" t="str">
        <f t="shared" si="576"/>
        <v/>
      </c>
      <c r="AL1682" s="106" t="str">
        <f t="shared" si="577"/>
        <v/>
      </c>
      <c r="AM1682" s="106" t="str">
        <f t="shared" si="578"/>
        <v/>
      </c>
      <c r="AN1682" s="106" t="str">
        <f t="shared" si="579"/>
        <v/>
      </c>
      <c r="AR1682" s="106" t="str">
        <f t="shared" si="580"/>
        <v/>
      </c>
      <c r="AS1682" s="106" t="str">
        <f t="shared" si="581"/>
        <v/>
      </c>
      <c r="AT1682" s="106" t="str">
        <f t="shared" si="582"/>
        <v/>
      </c>
      <c r="AU1682" s="106" t="str">
        <f t="shared" si="583"/>
        <v/>
      </c>
      <c r="AV1682" s="106" t="str">
        <f t="shared" si="584"/>
        <v/>
      </c>
    </row>
    <row r="1683" spans="4:48">
      <c r="D1683" s="159">
        <v>1676</v>
      </c>
      <c r="F1683" s="159" t="str">
        <f t="shared" si="585"/>
        <v/>
      </c>
      <c r="G1683" s="159" t="str">
        <f t="shared" si="585"/>
        <v/>
      </c>
      <c r="H1683" s="159" t="str">
        <f t="shared" si="585"/>
        <v/>
      </c>
      <c r="I1683" s="159" t="str">
        <f t="shared" si="585"/>
        <v/>
      </c>
      <c r="J1683" s="159" t="str">
        <f t="shared" si="585"/>
        <v/>
      </c>
      <c r="K1683" s="292"/>
      <c r="L1683" s="292"/>
      <c r="AC1683" s="300" t="str">
        <f t="shared" si="573"/>
        <v/>
      </c>
      <c r="AD1683" s="300" t="str">
        <f t="shared" si="571"/>
        <v/>
      </c>
      <c r="AE1683" s="300" t="str">
        <f t="shared" si="569"/>
        <v/>
      </c>
      <c r="AF1683" s="300" t="str">
        <f t="shared" si="570"/>
        <v/>
      </c>
      <c r="AI1683" s="63" t="str">
        <f t="shared" si="574"/>
        <v/>
      </c>
      <c r="AJ1683" s="106" t="str">
        <f t="shared" si="575"/>
        <v/>
      </c>
      <c r="AK1683" s="106" t="str">
        <f t="shared" si="576"/>
        <v/>
      </c>
      <c r="AL1683" s="106" t="str">
        <f t="shared" si="577"/>
        <v/>
      </c>
      <c r="AM1683" s="106" t="str">
        <f t="shared" si="578"/>
        <v/>
      </c>
      <c r="AN1683" s="106" t="str">
        <f t="shared" si="579"/>
        <v/>
      </c>
      <c r="AR1683" s="106" t="str">
        <f t="shared" si="580"/>
        <v/>
      </c>
      <c r="AS1683" s="106" t="str">
        <f t="shared" si="581"/>
        <v/>
      </c>
      <c r="AT1683" s="106" t="str">
        <f t="shared" si="582"/>
        <v/>
      </c>
      <c r="AU1683" s="106" t="str">
        <f t="shared" si="583"/>
        <v/>
      </c>
      <c r="AV1683" s="106" t="str">
        <f t="shared" si="584"/>
        <v/>
      </c>
    </row>
    <row r="1684" spans="4:48">
      <c r="D1684" s="159">
        <v>1677</v>
      </c>
      <c r="F1684" s="159" t="str">
        <f t="shared" si="585"/>
        <v/>
      </c>
      <c r="G1684" s="159" t="str">
        <f t="shared" si="585"/>
        <v/>
      </c>
      <c r="H1684" s="159" t="str">
        <f t="shared" si="585"/>
        <v/>
      </c>
      <c r="I1684" s="159" t="str">
        <f t="shared" si="585"/>
        <v/>
      </c>
      <c r="J1684" s="159" t="str">
        <f t="shared" si="585"/>
        <v/>
      </c>
      <c r="K1684" s="292"/>
      <c r="L1684" s="292"/>
      <c r="AC1684" s="300" t="str">
        <f t="shared" si="573"/>
        <v/>
      </c>
      <c r="AD1684" s="300" t="str">
        <f t="shared" si="571"/>
        <v/>
      </c>
      <c r="AE1684" s="300" t="str">
        <f t="shared" si="569"/>
        <v/>
      </c>
      <c r="AF1684" s="300" t="str">
        <f t="shared" si="570"/>
        <v/>
      </c>
      <c r="AI1684" s="63" t="str">
        <f t="shared" si="574"/>
        <v/>
      </c>
      <c r="AJ1684" s="106" t="str">
        <f t="shared" si="575"/>
        <v/>
      </c>
      <c r="AK1684" s="106" t="str">
        <f t="shared" si="576"/>
        <v/>
      </c>
      <c r="AL1684" s="106" t="str">
        <f t="shared" si="577"/>
        <v/>
      </c>
      <c r="AM1684" s="106" t="str">
        <f t="shared" si="578"/>
        <v/>
      </c>
      <c r="AN1684" s="106" t="str">
        <f t="shared" si="579"/>
        <v/>
      </c>
      <c r="AR1684" s="106" t="str">
        <f t="shared" si="580"/>
        <v/>
      </c>
      <c r="AS1684" s="106" t="str">
        <f t="shared" si="581"/>
        <v/>
      </c>
      <c r="AT1684" s="106" t="str">
        <f t="shared" si="582"/>
        <v/>
      </c>
      <c r="AU1684" s="106" t="str">
        <f t="shared" si="583"/>
        <v/>
      </c>
      <c r="AV1684" s="106" t="str">
        <f t="shared" si="584"/>
        <v/>
      </c>
    </row>
    <row r="1685" spans="4:48">
      <c r="D1685" s="159">
        <v>1678</v>
      </c>
      <c r="F1685" s="159" t="str">
        <f t="shared" si="585"/>
        <v/>
      </c>
      <c r="G1685" s="159" t="str">
        <f t="shared" si="585"/>
        <v/>
      </c>
      <c r="H1685" s="159" t="str">
        <f t="shared" si="585"/>
        <v/>
      </c>
      <c r="I1685" s="159" t="str">
        <f t="shared" si="585"/>
        <v/>
      </c>
      <c r="J1685" s="159" t="str">
        <f t="shared" si="585"/>
        <v/>
      </c>
      <c r="K1685" s="292"/>
      <c r="L1685" s="292"/>
      <c r="AC1685" s="300" t="str">
        <f t="shared" si="573"/>
        <v/>
      </c>
      <c r="AD1685" s="300" t="str">
        <f t="shared" si="571"/>
        <v/>
      </c>
      <c r="AE1685" s="300" t="str">
        <f t="shared" si="569"/>
        <v/>
      </c>
      <c r="AF1685" s="300" t="str">
        <f t="shared" si="570"/>
        <v/>
      </c>
      <c r="AI1685" s="63" t="str">
        <f t="shared" si="574"/>
        <v/>
      </c>
      <c r="AJ1685" s="106" t="str">
        <f t="shared" si="575"/>
        <v/>
      </c>
      <c r="AK1685" s="106" t="str">
        <f t="shared" si="576"/>
        <v/>
      </c>
      <c r="AL1685" s="106" t="str">
        <f t="shared" si="577"/>
        <v/>
      </c>
      <c r="AM1685" s="106" t="str">
        <f t="shared" si="578"/>
        <v/>
      </c>
      <c r="AN1685" s="106" t="str">
        <f t="shared" si="579"/>
        <v/>
      </c>
      <c r="AR1685" s="106" t="str">
        <f t="shared" si="580"/>
        <v/>
      </c>
      <c r="AS1685" s="106" t="str">
        <f t="shared" si="581"/>
        <v/>
      </c>
      <c r="AT1685" s="106" t="str">
        <f t="shared" si="582"/>
        <v/>
      </c>
      <c r="AU1685" s="106" t="str">
        <f t="shared" si="583"/>
        <v/>
      </c>
      <c r="AV1685" s="106" t="str">
        <f t="shared" si="584"/>
        <v/>
      </c>
    </row>
    <row r="1686" spans="4:48">
      <c r="D1686" s="159">
        <v>1679</v>
      </c>
      <c r="F1686" s="159" t="str">
        <f t="shared" si="585"/>
        <v/>
      </c>
      <c r="G1686" s="159" t="str">
        <f t="shared" si="585"/>
        <v/>
      </c>
      <c r="H1686" s="159" t="str">
        <f t="shared" si="585"/>
        <v/>
      </c>
      <c r="I1686" s="159" t="str">
        <f t="shared" si="585"/>
        <v/>
      </c>
      <c r="J1686" s="159" t="str">
        <f t="shared" si="585"/>
        <v/>
      </c>
      <c r="K1686" s="292"/>
      <c r="L1686" s="292"/>
      <c r="AC1686" s="300" t="str">
        <f t="shared" si="573"/>
        <v/>
      </c>
      <c r="AD1686" s="300" t="str">
        <f t="shared" si="571"/>
        <v/>
      </c>
      <c r="AE1686" s="300" t="str">
        <f t="shared" si="569"/>
        <v/>
      </c>
      <c r="AF1686" s="300" t="str">
        <f t="shared" si="570"/>
        <v/>
      </c>
      <c r="AI1686" s="63" t="str">
        <f t="shared" si="574"/>
        <v/>
      </c>
      <c r="AJ1686" s="106" t="str">
        <f t="shared" si="575"/>
        <v/>
      </c>
      <c r="AK1686" s="106" t="str">
        <f t="shared" si="576"/>
        <v/>
      </c>
      <c r="AL1686" s="106" t="str">
        <f t="shared" si="577"/>
        <v/>
      </c>
      <c r="AM1686" s="106" t="str">
        <f t="shared" si="578"/>
        <v/>
      </c>
      <c r="AN1686" s="106" t="str">
        <f t="shared" si="579"/>
        <v/>
      </c>
      <c r="AR1686" s="106" t="str">
        <f t="shared" si="580"/>
        <v/>
      </c>
      <c r="AS1686" s="106" t="str">
        <f t="shared" si="581"/>
        <v/>
      </c>
      <c r="AT1686" s="106" t="str">
        <f t="shared" si="582"/>
        <v/>
      </c>
      <c r="AU1686" s="106" t="str">
        <f t="shared" si="583"/>
        <v/>
      </c>
      <c r="AV1686" s="106" t="str">
        <f t="shared" si="584"/>
        <v/>
      </c>
    </row>
    <row r="1687" spans="4:48">
      <c r="D1687" s="159">
        <v>1680</v>
      </c>
      <c r="F1687" s="159" t="str">
        <f t="shared" si="585"/>
        <v/>
      </c>
      <c r="G1687" s="159" t="str">
        <f t="shared" si="585"/>
        <v/>
      </c>
      <c r="H1687" s="159" t="str">
        <f t="shared" si="585"/>
        <v/>
      </c>
      <c r="I1687" s="159" t="str">
        <f t="shared" si="585"/>
        <v/>
      </c>
      <c r="J1687" s="159" t="str">
        <f t="shared" si="585"/>
        <v/>
      </c>
      <c r="K1687" s="292"/>
      <c r="L1687" s="292"/>
      <c r="AC1687" s="300" t="str">
        <f t="shared" si="573"/>
        <v/>
      </c>
      <c r="AD1687" s="300" t="str">
        <f t="shared" si="571"/>
        <v/>
      </c>
      <c r="AE1687" s="300" t="str">
        <f t="shared" si="569"/>
        <v/>
      </c>
      <c r="AF1687" s="300" t="str">
        <f t="shared" si="570"/>
        <v/>
      </c>
      <c r="AI1687" s="63" t="str">
        <f t="shared" si="574"/>
        <v/>
      </c>
      <c r="AJ1687" s="106" t="str">
        <f t="shared" si="575"/>
        <v/>
      </c>
      <c r="AK1687" s="106" t="str">
        <f t="shared" si="576"/>
        <v/>
      </c>
      <c r="AL1687" s="106" t="str">
        <f t="shared" si="577"/>
        <v/>
      </c>
      <c r="AM1687" s="106" t="str">
        <f t="shared" si="578"/>
        <v/>
      </c>
      <c r="AN1687" s="106" t="str">
        <f t="shared" si="579"/>
        <v/>
      </c>
      <c r="AR1687" s="106" t="str">
        <f t="shared" si="580"/>
        <v/>
      </c>
      <c r="AS1687" s="106" t="str">
        <f t="shared" si="581"/>
        <v/>
      </c>
      <c r="AT1687" s="106" t="str">
        <f t="shared" si="582"/>
        <v/>
      </c>
      <c r="AU1687" s="106" t="str">
        <f t="shared" si="583"/>
        <v/>
      </c>
      <c r="AV1687" s="106" t="str">
        <f t="shared" si="584"/>
        <v/>
      </c>
    </row>
    <row r="1688" spans="4:48">
      <c r="D1688" s="159">
        <v>1681</v>
      </c>
      <c r="F1688" s="159" t="str">
        <f t="shared" ref="F1688:J1697" si="586">IF($C$5=0,IF($D1688&gt;$A$5,"",INDIRECT(CONCATENATE("B",RANDBETWEEN(11,$D$5)))),IF($D1688&gt;$A$5,"",$C$3*INDIRECT(CONCATENATE("B",RANDBETWEEN(11,$D$5)))))</f>
        <v/>
      </c>
      <c r="G1688" s="159" t="str">
        <f t="shared" si="586"/>
        <v/>
      </c>
      <c r="H1688" s="159" t="str">
        <f t="shared" si="586"/>
        <v/>
      </c>
      <c r="I1688" s="159" t="str">
        <f t="shared" si="586"/>
        <v/>
      </c>
      <c r="J1688" s="159" t="str">
        <f t="shared" si="586"/>
        <v/>
      </c>
      <c r="K1688" s="292"/>
      <c r="L1688" s="292"/>
      <c r="AC1688" s="300" t="str">
        <f t="shared" si="573"/>
        <v/>
      </c>
      <c r="AD1688" s="300" t="str">
        <f t="shared" si="571"/>
        <v/>
      </c>
      <c r="AE1688" s="300" t="str">
        <f t="shared" si="569"/>
        <v/>
      </c>
      <c r="AF1688" s="300" t="str">
        <f t="shared" si="570"/>
        <v/>
      </c>
      <c r="AI1688" s="63" t="str">
        <f t="shared" si="574"/>
        <v/>
      </c>
      <c r="AJ1688" s="106" t="str">
        <f t="shared" si="575"/>
        <v/>
      </c>
      <c r="AK1688" s="106" t="str">
        <f t="shared" si="576"/>
        <v/>
      </c>
      <c r="AL1688" s="106" t="str">
        <f t="shared" si="577"/>
        <v/>
      </c>
      <c r="AM1688" s="106" t="str">
        <f t="shared" si="578"/>
        <v/>
      </c>
      <c r="AN1688" s="106" t="str">
        <f t="shared" si="579"/>
        <v/>
      </c>
      <c r="AR1688" s="106" t="str">
        <f t="shared" si="580"/>
        <v/>
      </c>
      <c r="AS1688" s="106" t="str">
        <f t="shared" si="581"/>
        <v/>
      </c>
      <c r="AT1688" s="106" t="str">
        <f t="shared" si="582"/>
        <v/>
      </c>
      <c r="AU1688" s="106" t="str">
        <f t="shared" si="583"/>
        <v/>
      </c>
      <c r="AV1688" s="106" t="str">
        <f t="shared" si="584"/>
        <v/>
      </c>
    </row>
    <row r="1689" spans="4:48">
      <c r="D1689" s="159">
        <v>1682</v>
      </c>
      <c r="F1689" s="159" t="str">
        <f t="shared" si="586"/>
        <v/>
      </c>
      <c r="G1689" s="159" t="str">
        <f t="shared" si="586"/>
        <v/>
      </c>
      <c r="H1689" s="159" t="str">
        <f t="shared" si="586"/>
        <v/>
      </c>
      <c r="I1689" s="159" t="str">
        <f t="shared" si="586"/>
        <v/>
      </c>
      <c r="J1689" s="159" t="str">
        <f t="shared" si="586"/>
        <v/>
      </c>
      <c r="K1689" s="292"/>
      <c r="L1689" s="292"/>
      <c r="AC1689" s="300" t="str">
        <f t="shared" si="573"/>
        <v/>
      </c>
      <c r="AD1689" s="300" t="str">
        <f t="shared" si="571"/>
        <v/>
      </c>
      <c r="AE1689" s="300" t="str">
        <f t="shared" si="569"/>
        <v/>
      </c>
      <c r="AF1689" s="300" t="str">
        <f t="shared" si="570"/>
        <v/>
      </c>
      <c r="AI1689" s="63" t="str">
        <f t="shared" si="574"/>
        <v/>
      </c>
      <c r="AJ1689" s="106" t="str">
        <f t="shared" si="575"/>
        <v/>
      </c>
      <c r="AK1689" s="106" t="str">
        <f t="shared" si="576"/>
        <v/>
      </c>
      <c r="AL1689" s="106" t="str">
        <f t="shared" si="577"/>
        <v/>
      </c>
      <c r="AM1689" s="106" t="str">
        <f t="shared" si="578"/>
        <v/>
      </c>
      <c r="AN1689" s="106" t="str">
        <f t="shared" si="579"/>
        <v/>
      </c>
      <c r="AR1689" s="106" t="str">
        <f t="shared" si="580"/>
        <v/>
      </c>
      <c r="AS1689" s="106" t="str">
        <f t="shared" si="581"/>
        <v/>
      </c>
      <c r="AT1689" s="106" t="str">
        <f t="shared" si="582"/>
        <v/>
      </c>
      <c r="AU1689" s="106" t="str">
        <f t="shared" si="583"/>
        <v/>
      </c>
      <c r="AV1689" s="106" t="str">
        <f t="shared" si="584"/>
        <v/>
      </c>
    </row>
    <row r="1690" spans="4:48">
      <c r="D1690" s="159">
        <v>1683</v>
      </c>
      <c r="F1690" s="159" t="str">
        <f t="shared" si="586"/>
        <v/>
      </c>
      <c r="G1690" s="159" t="str">
        <f t="shared" si="586"/>
        <v/>
      </c>
      <c r="H1690" s="159" t="str">
        <f t="shared" si="586"/>
        <v/>
      </c>
      <c r="I1690" s="159" t="str">
        <f t="shared" si="586"/>
        <v/>
      </c>
      <c r="J1690" s="159" t="str">
        <f t="shared" si="586"/>
        <v/>
      </c>
      <c r="K1690" s="292"/>
      <c r="L1690" s="292"/>
      <c r="AC1690" s="300" t="str">
        <f t="shared" si="573"/>
        <v/>
      </c>
      <c r="AD1690" s="300" t="str">
        <f t="shared" si="571"/>
        <v/>
      </c>
      <c r="AE1690" s="300" t="str">
        <f t="shared" si="569"/>
        <v/>
      </c>
      <c r="AF1690" s="300" t="str">
        <f t="shared" si="570"/>
        <v/>
      </c>
      <c r="AI1690" s="63" t="str">
        <f t="shared" si="574"/>
        <v/>
      </c>
      <c r="AJ1690" s="106" t="str">
        <f t="shared" si="575"/>
        <v/>
      </c>
      <c r="AK1690" s="106" t="str">
        <f t="shared" si="576"/>
        <v/>
      </c>
      <c r="AL1690" s="106" t="str">
        <f t="shared" si="577"/>
        <v/>
      </c>
      <c r="AM1690" s="106" t="str">
        <f t="shared" si="578"/>
        <v/>
      </c>
      <c r="AN1690" s="106" t="str">
        <f t="shared" si="579"/>
        <v/>
      </c>
      <c r="AR1690" s="106" t="str">
        <f t="shared" si="580"/>
        <v/>
      </c>
      <c r="AS1690" s="106" t="str">
        <f t="shared" si="581"/>
        <v/>
      </c>
      <c r="AT1690" s="106" t="str">
        <f t="shared" si="582"/>
        <v/>
      </c>
      <c r="AU1690" s="106" t="str">
        <f t="shared" si="583"/>
        <v/>
      </c>
      <c r="AV1690" s="106" t="str">
        <f t="shared" si="584"/>
        <v/>
      </c>
    </row>
    <row r="1691" spans="4:48">
      <c r="D1691" s="159">
        <v>1684</v>
      </c>
      <c r="F1691" s="159" t="str">
        <f t="shared" si="586"/>
        <v/>
      </c>
      <c r="G1691" s="159" t="str">
        <f t="shared" si="586"/>
        <v/>
      </c>
      <c r="H1691" s="159" t="str">
        <f t="shared" si="586"/>
        <v/>
      </c>
      <c r="I1691" s="159" t="str">
        <f t="shared" si="586"/>
        <v/>
      </c>
      <c r="J1691" s="159" t="str">
        <f t="shared" si="586"/>
        <v/>
      </c>
      <c r="K1691" s="292"/>
      <c r="L1691" s="292"/>
      <c r="AC1691" s="300" t="str">
        <f t="shared" si="573"/>
        <v/>
      </c>
      <c r="AD1691" s="300" t="str">
        <f t="shared" si="571"/>
        <v/>
      </c>
      <c r="AE1691" s="300" t="str">
        <f t="shared" si="569"/>
        <v/>
      </c>
      <c r="AF1691" s="300" t="str">
        <f t="shared" si="570"/>
        <v/>
      </c>
      <c r="AI1691" s="63" t="str">
        <f t="shared" si="574"/>
        <v/>
      </c>
      <c r="AJ1691" s="106" t="str">
        <f t="shared" si="575"/>
        <v/>
      </c>
      <c r="AK1691" s="106" t="str">
        <f t="shared" si="576"/>
        <v/>
      </c>
      <c r="AL1691" s="106" t="str">
        <f t="shared" si="577"/>
        <v/>
      </c>
      <c r="AM1691" s="106" t="str">
        <f t="shared" si="578"/>
        <v/>
      </c>
      <c r="AN1691" s="106" t="str">
        <f t="shared" si="579"/>
        <v/>
      </c>
      <c r="AR1691" s="106" t="str">
        <f t="shared" si="580"/>
        <v/>
      </c>
      <c r="AS1691" s="106" t="str">
        <f t="shared" si="581"/>
        <v/>
      </c>
      <c r="AT1691" s="106" t="str">
        <f t="shared" si="582"/>
        <v/>
      </c>
      <c r="AU1691" s="106" t="str">
        <f t="shared" si="583"/>
        <v/>
      </c>
      <c r="AV1691" s="106" t="str">
        <f t="shared" si="584"/>
        <v/>
      </c>
    </row>
    <row r="1692" spans="4:48">
      <c r="D1692" s="159">
        <v>1685</v>
      </c>
      <c r="F1692" s="159" t="str">
        <f t="shared" si="586"/>
        <v/>
      </c>
      <c r="G1692" s="159" t="str">
        <f t="shared" si="586"/>
        <v/>
      </c>
      <c r="H1692" s="159" t="str">
        <f t="shared" si="586"/>
        <v/>
      </c>
      <c r="I1692" s="159" t="str">
        <f t="shared" si="586"/>
        <v/>
      </c>
      <c r="J1692" s="159" t="str">
        <f t="shared" si="586"/>
        <v/>
      </c>
      <c r="K1692" s="292"/>
      <c r="L1692" s="292"/>
      <c r="AC1692" s="300" t="str">
        <f t="shared" si="573"/>
        <v/>
      </c>
      <c r="AD1692" s="300" t="str">
        <f t="shared" si="571"/>
        <v/>
      </c>
      <c r="AE1692" s="300" t="str">
        <f t="shared" si="569"/>
        <v/>
      </c>
      <c r="AF1692" s="300" t="str">
        <f t="shared" si="570"/>
        <v/>
      </c>
      <c r="AI1692" s="63" t="str">
        <f t="shared" si="574"/>
        <v/>
      </c>
      <c r="AJ1692" s="106" t="str">
        <f t="shared" si="575"/>
        <v/>
      </c>
      <c r="AK1692" s="106" t="str">
        <f t="shared" si="576"/>
        <v/>
      </c>
      <c r="AL1692" s="106" t="str">
        <f t="shared" si="577"/>
        <v/>
      </c>
      <c r="AM1692" s="106" t="str">
        <f t="shared" si="578"/>
        <v/>
      </c>
      <c r="AN1692" s="106" t="str">
        <f t="shared" si="579"/>
        <v/>
      </c>
      <c r="AR1692" s="106" t="str">
        <f t="shared" si="580"/>
        <v/>
      </c>
      <c r="AS1692" s="106" t="str">
        <f t="shared" si="581"/>
        <v/>
      </c>
      <c r="AT1692" s="106" t="str">
        <f t="shared" si="582"/>
        <v/>
      </c>
      <c r="AU1692" s="106" t="str">
        <f t="shared" si="583"/>
        <v/>
      </c>
      <c r="AV1692" s="106" t="str">
        <f t="shared" si="584"/>
        <v/>
      </c>
    </row>
    <row r="1693" spans="4:48">
      <c r="D1693" s="159">
        <v>1686</v>
      </c>
      <c r="F1693" s="159" t="str">
        <f t="shared" si="586"/>
        <v/>
      </c>
      <c r="G1693" s="159" t="str">
        <f t="shared" si="586"/>
        <v/>
      </c>
      <c r="H1693" s="159" t="str">
        <f t="shared" si="586"/>
        <v/>
      </c>
      <c r="I1693" s="159" t="str">
        <f t="shared" si="586"/>
        <v/>
      </c>
      <c r="J1693" s="159" t="str">
        <f t="shared" si="586"/>
        <v/>
      </c>
      <c r="K1693" s="292"/>
      <c r="L1693" s="292"/>
      <c r="AC1693" s="300" t="str">
        <f t="shared" si="573"/>
        <v/>
      </c>
      <c r="AD1693" s="300" t="str">
        <f t="shared" si="571"/>
        <v/>
      </c>
      <c r="AE1693" s="300" t="str">
        <f t="shared" si="569"/>
        <v/>
      </c>
      <c r="AF1693" s="300" t="str">
        <f t="shared" si="570"/>
        <v/>
      </c>
      <c r="AI1693" s="63" t="str">
        <f t="shared" si="574"/>
        <v/>
      </c>
      <c r="AJ1693" s="106" t="str">
        <f t="shared" si="575"/>
        <v/>
      </c>
      <c r="AK1693" s="106" t="str">
        <f t="shared" si="576"/>
        <v/>
      </c>
      <c r="AL1693" s="106" t="str">
        <f t="shared" si="577"/>
        <v/>
      </c>
      <c r="AM1693" s="106" t="str">
        <f t="shared" si="578"/>
        <v/>
      </c>
      <c r="AN1693" s="106" t="str">
        <f t="shared" si="579"/>
        <v/>
      </c>
      <c r="AR1693" s="106" t="str">
        <f t="shared" si="580"/>
        <v/>
      </c>
      <c r="AS1693" s="106" t="str">
        <f t="shared" si="581"/>
        <v/>
      </c>
      <c r="AT1693" s="106" t="str">
        <f t="shared" si="582"/>
        <v/>
      </c>
      <c r="AU1693" s="106" t="str">
        <f t="shared" si="583"/>
        <v/>
      </c>
      <c r="AV1693" s="106" t="str">
        <f t="shared" si="584"/>
        <v/>
      </c>
    </row>
    <row r="1694" spans="4:48">
      <c r="D1694" s="159">
        <v>1687</v>
      </c>
      <c r="F1694" s="159" t="str">
        <f t="shared" si="586"/>
        <v/>
      </c>
      <c r="G1694" s="159" t="str">
        <f t="shared" si="586"/>
        <v/>
      </c>
      <c r="H1694" s="159" t="str">
        <f t="shared" si="586"/>
        <v/>
      </c>
      <c r="I1694" s="159" t="str">
        <f t="shared" si="586"/>
        <v/>
      </c>
      <c r="J1694" s="159" t="str">
        <f t="shared" si="586"/>
        <v/>
      </c>
      <c r="K1694" s="292"/>
      <c r="L1694" s="292"/>
      <c r="AC1694" s="300" t="str">
        <f t="shared" si="573"/>
        <v/>
      </c>
      <c r="AD1694" s="300" t="str">
        <f t="shared" si="571"/>
        <v/>
      </c>
      <c r="AE1694" s="300" t="str">
        <f t="shared" si="569"/>
        <v/>
      </c>
      <c r="AF1694" s="300" t="str">
        <f t="shared" si="570"/>
        <v/>
      </c>
      <c r="AI1694" s="63" t="str">
        <f t="shared" si="574"/>
        <v/>
      </c>
      <c r="AJ1694" s="106" t="str">
        <f t="shared" si="575"/>
        <v/>
      </c>
      <c r="AK1694" s="106" t="str">
        <f t="shared" si="576"/>
        <v/>
      </c>
      <c r="AL1694" s="106" t="str">
        <f t="shared" si="577"/>
        <v/>
      </c>
      <c r="AM1694" s="106" t="str">
        <f t="shared" si="578"/>
        <v/>
      </c>
      <c r="AN1694" s="106" t="str">
        <f t="shared" si="579"/>
        <v/>
      </c>
      <c r="AR1694" s="106" t="str">
        <f t="shared" si="580"/>
        <v/>
      </c>
      <c r="AS1694" s="106" t="str">
        <f t="shared" si="581"/>
        <v/>
      </c>
      <c r="AT1694" s="106" t="str">
        <f t="shared" si="582"/>
        <v/>
      </c>
      <c r="AU1694" s="106" t="str">
        <f t="shared" si="583"/>
        <v/>
      </c>
      <c r="AV1694" s="106" t="str">
        <f t="shared" si="584"/>
        <v/>
      </c>
    </row>
    <row r="1695" spans="4:48">
      <c r="D1695" s="159">
        <v>1688</v>
      </c>
      <c r="F1695" s="159" t="str">
        <f t="shared" si="586"/>
        <v/>
      </c>
      <c r="G1695" s="159" t="str">
        <f t="shared" si="586"/>
        <v/>
      </c>
      <c r="H1695" s="159" t="str">
        <f t="shared" si="586"/>
        <v/>
      </c>
      <c r="I1695" s="159" t="str">
        <f t="shared" si="586"/>
        <v/>
      </c>
      <c r="J1695" s="159" t="str">
        <f t="shared" si="586"/>
        <v/>
      </c>
      <c r="K1695" s="292"/>
      <c r="L1695" s="292"/>
      <c r="AC1695" s="300" t="str">
        <f t="shared" si="573"/>
        <v/>
      </c>
      <c r="AD1695" s="300" t="str">
        <f t="shared" si="571"/>
        <v/>
      </c>
      <c r="AE1695" s="300" t="str">
        <f t="shared" si="569"/>
        <v/>
      </c>
      <c r="AF1695" s="300" t="str">
        <f t="shared" si="570"/>
        <v/>
      </c>
      <c r="AI1695" s="63" t="str">
        <f t="shared" si="574"/>
        <v/>
      </c>
      <c r="AJ1695" s="106" t="str">
        <f t="shared" si="575"/>
        <v/>
      </c>
      <c r="AK1695" s="106" t="str">
        <f t="shared" si="576"/>
        <v/>
      </c>
      <c r="AL1695" s="106" t="str">
        <f t="shared" si="577"/>
        <v/>
      </c>
      <c r="AM1695" s="106" t="str">
        <f t="shared" si="578"/>
        <v/>
      </c>
      <c r="AN1695" s="106" t="str">
        <f t="shared" si="579"/>
        <v/>
      </c>
      <c r="AR1695" s="106" t="str">
        <f t="shared" si="580"/>
        <v/>
      </c>
      <c r="AS1695" s="106" t="str">
        <f t="shared" si="581"/>
        <v/>
      </c>
      <c r="AT1695" s="106" t="str">
        <f t="shared" si="582"/>
        <v/>
      </c>
      <c r="AU1695" s="106" t="str">
        <f t="shared" si="583"/>
        <v/>
      </c>
      <c r="AV1695" s="106" t="str">
        <f t="shared" si="584"/>
        <v/>
      </c>
    </row>
    <row r="1696" spans="4:48">
      <c r="D1696" s="159">
        <v>1689</v>
      </c>
      <c r="F1696" s="159" t="str">
        <f t="shared" si="586"/>
        <v/>
      </c>
      <c r="G1696" s="159" t="str">
        <f t="shared" si="586"/>
        <v/>
      </c>
      <c r="H1696" s="159" t="str">
        <f t="shared" si="586"/>
        <v/>
      </c>
      <c r="I1696" s="159" t="str">
        <f t="shared" si="586"/>
        <v/>
      </c>
      <c r="J1696" s="159" t="str">
        <f t="shared" si="586"/>
        <v/>
      </c>
      <c r="K1696" s="292"/>
      <c r="L1696" s="292"/>
      <c r="AC1696" s="300" t="str">
        <f t="shared" si="573"/>
        <v/>
      </c>
      <c r="AD1696" s="300" t="str">
        <f t="shared" si="571"/>
        <v/>
      </c>
      <c r="AE1696" s="300" t="str">
        <f t="shared" si="569"/>
        <v/>
      </c>
      <c r="AF1696" s="300" t="str">
        <f t="shared" si="570"/>
        <v/>
      </c>
      <c r="AI1696" s="63" t="str">
        <f t="shared" si="574"/>
        <v/>
      </c>
      <c r="AJ1696" s="106" t="str">
        <f t="shared" si="575"/>
        <v/>
      </c>
      <c r="AK1696" s="106" t="str">
        <f t="shared" si="576"/>
        <v/>
      </c>
      <c r="AL1696" s="106" t="str">
        <f t="shared" si="577"/>
        <v/>
      </c>
      <c r="AM1696" s="106" t="str">
        <f t="shared" si="578"/>
        <v/>
      </c>
      <c r="AN1696" s="106" t="str">
        <f t="shared" si="579"/>
        <v/>
      </c>
      <c r="AR1696" s="106" t="str">
        <f t="shared" si="580"/>
        <v/>
      </c>
      <c r="AS1696" s="106" t="str">
        <f t="shared" si="581"/>
        <v/>
      </c>
      <c r="AT1696" s="106" t="str">
        <f t="shared" si="582"/>
        <v/>
      </c>
      <c r="AU1696" s="106" t="str">
        <f t="shared" si="583"/>
        <v/>
      </c>
      <c r="AV1696" s="106" t="str">
        <f t="shared" si="584"/>
        <v/>
      </c>
    </row>
    <row r="1697" spans="4:48">
      <c r="D1697" s="159">
        <v>1690</v>
      </c>
      <c r="F1697" s="159" t="str">
        <f t="shared" si="586"/>
        <v/>
      </c>
      <c r="G1697" s="159" t="str">
        <f t="shared" si="586"/>
        <v/>
      </c>
      <c r="H1697" s="159" t="str">
        <f t="shared" si="586"/>
        <v/>
      </c>
      <c r="I1697" s="159" t="str">
        <f t="shared" si="586"/>
        <v/>
      </c>
      <c r="J1697" s="159" t="str">
        <f t="shared" si="586"/>
        <v/>
      </c>
      <c r="K1697" s="292"/>
      <c r="L1697" s="292"/>
      <c r="AC1697" s="300" t="str">
        <f t="shared" si="573"/>
        <v/>
      </c>
      <c r="AD1697" s="300" t="str">
        <f t="shared" si="571"/>
        <v/>
      </c>
      <c r="AE1697" s="300" t="str">
        <f t="shared" si="569"/>
        <v/>
      </c>
      <c r="AF1697" s="300" t="str">
        <f t="shared" si="570"/>
        <v/>
      </c>
      <c r="AI1697" s="63" t="str">
        <f t="shared" si="574"/>
        <v/>
      </c>
      <c r="AJ1697" s="106" t="str">
        <f t="shared" si="575"/>
        <v/>
      </c>
      <c r="AK1697" s="106" t="str">
        <f t="shared" si="576"/>
        <v/>
      </c>
      <c r="AL1697" s="106" t="str">
        <f t="shared" si="577"/>
        <v/>
      </c>
      <c r="AM1697" s="106" t="str">
        <f t="shared" si="578"/>
        <v/>
      </c>
      <c r="AN1697" s="106" t="str">
        <f t="shared" si="579"/>
        <v/>
      </c>
      <c r="AR1697" s="106" t="str">
        <f t="shared" si="580"/>
        <v/>
      </c>
      <c r="AS1697" s="106" t="str">
        <f t="shared" si="581"/>
        <v/>
      </c>
      <c r="AT1697" s="106" t="str">
        <f t="shared" si="582"/>
        <v/>
      </c>
      <c r="AU1697" s="106" t="str">
        <f t="shared" si="583"/>
        <v/>
      </c>
      <c r="AV1697" s="106" t="str">
        <f t="shared" si="584"/>
        <v/>
      </c>
    </row>
    <row r="1698" spans="4:48">
      <c r="D1698" s="159">
        <v>1691</v>
      </c>
      <c r="F1698" s="159" t="str">
        <f t="shared" ref="F1698:J1707" si="587">IF($C$5=0,IF($D1698&gt;$A$5,"",INDIRECT(CONCATENATE("B",RANDBETWEEN(11,$D$5)))),IF($D1698&gt;$A$5,"",$C$3*INDIRECT(CONCATENATE("B",RANDBETWEEN(11,$D$5)))))</f>
        <v/>
      </c>
      <c r="G1698" s="159" t="str">
        <f t="shared" si="587"/>
        <v/>
      </c>
      <c r="H1698" s="159" t="str">
        <f t="shared" si="587"/>
        <v/>
      </c>
      <c r="I1698" s="159" t="str">
        <f t="shared" si="587"/>
        <v/>
      </c>
      <c r="J1698" s="159" t="str">
        <f t="shared" si="587"/>
        <v/>
      </c>
      <c r="K1698" s="292"/>
      <c r="L1698" s="292"/>
      <c r="AC1698" s="300" t="str">
        <f t="shared" si="573"/>
        <v/>
      </c>
      <c r="AD1698" s="300" t="str">
        <f t="shared" si="571"/>
        <v/>
      </c>
      <c r="AE1698" s="300" t="str">
        <f t="shared" si="569"/>
        <v/>
      </c>
      <c r="AF1698" s="300" t="str">
        <f t="shared" si="570"/>
        <v/>
      </c>
      <c r="AI1698" s="63" t="str">
        <f t="shared" si="574"/>
        <v/>
      </c>
      <c r="AJ1698" s="106" t="str">
        <f t="shared" si="575"/>
        <v/>
      </c>
      <c r="AK1698" s="106" t="str">
        <f t="shared" si="576"/>
        <v/>
      </c>
      <c r="AL1698" s="106" t="str">
        <f t="shared" si="577"/>
        <v/>
      </c>
      <c r="AM1698" s="106" t="str">
        <f t="shared" si="578"/>
        <v/>
      </c>
      <c r="AN1698" s="106" t="str">
        <f t="shared" si="579"/>
        <v/>
      </c>
      <c r="AR1698" s="106" t="str">
        <f t="shared" si="580"/>
        <v/>
      </c>
      <c r="AS1698" s="106" t="str">
        <f t="shared" si="581"/>
        <v/>
      </c>
      <c r="AT1698" s="106" t="str">
        <f t="shared" si="582"/>
        <v/>
      </c>
      <c r="AU1698" s="106" t="str">
        <f t="shared" si="583"/>
        <v/>
      </c>
      <c r="AV1698" s="106" t="str">
        <f t="shared" si="584"/>
        <v/>
      </c>
    </row>
    <row r="1699" spans="4:48">
      <c r="D1699" s="159">
        <v>1692</v>
      </c>
      <c r="F1699" s="159" t="str">
        <f t="shared" si="587"/>
        <v/>
      </c>
      <c r="G1699" s="159" t="str">
        <f t="shared" si="587"/>
        <v/>
      </c>
      <c r="H1699" s="159" t="str">
        <f t="shared" si="587"/>
        <v/>
      </c>
      <c r="I1699" s="159" t="str">
        <f t="shared" si="587"/>
        <v/>
      </c>
      <c r="J1699" s="159" t="str">
        <f t="shared" si="587"/>
        <v/>
      </c>
      <c r="K1699" s="292"/>
      <c r="L1699" s="292"/>
      <c r="AC1699" s="300" t="str">
        <f t="shared" si="573"/>
        <v/>
      </c>
      <c r="AD1699" s="300" t="str">
        <f t="shared" si="571"/>
        <v/>
      </c>
      <c r="AE1699" s="300" t="str">
        <f t="shared" si="569"/>
        <v/>
      </c>
      <c r="AF1699" s="300" t="str">
        <f t="shared" si="570"/>
        <v/>
      </c>
      <c r="AI1699" s="63" t="str">
        <f t="shared" si="574"/>
        <v/>
      </c>
      <c r="AJ1699" s="106" t="str">
        <f t="shared" si="575"/>
        <v/>
      </c>
      <c r="AK1699" s="106" t="str">
        <f t="shared" si="576"/>
        <v/>
      </c>
      <c r="AL1699" s="106" t="str">
        <f t="shared" si="577"/>
        <v/>
      </c>
      <c r="AM1699" s="106" t="str">
        <f t="shared" si="578"/>
        <v/>
      </c>
      <c r="AN1699" s="106" t="str">
        <f t="shared" si="579"/>
        <v/>
      </c>
      <c r="AR1699" s="106" t="str">
        <f t="shared" si="580"/>
        <v/>
      </c>
      <c r="AS1699" s="106" t="str">
        <f t="shared" si="581"/>
        <v/>
      </c>
      <c r="AT1699" s="106" t="str">
        <f t="shared" si="582"/>
        <v/>
      </c>
      <c r="AU1699" s="106" t="str">
        <f t="shared" si="583"/>
        <v/>
      </c>
      <c r="AV1699" s="106" t="str">
        <f t="shared" si="584"/>
        <v/>
      </c>
    </row>
    <row r="1700" spans="4:48">
      <c r="D1700" s="159">
        <v>1693</v>
      </c>
      <c r="F1700" s="159" t="str">
        <f t="shared" si="587"/>
        <v/>
      </c>
      <c r="G1700" s="159" t="str">
        <f t="shared" si="587"/>
        <v/>
      </c>
      <c r="H1700" s="159" t="str">
        <f t="shared" si="587"/>
        <v/>
      </c>
      <c r="I1700" s="159" t="str">
        <f t="shared" si="587"/>
        <v/>
      </c>
      <c r="J1700" s="159" t="str">
        <f t="shared" si="587"/>
        <v/>
      </c>
      <c r="K1700" s="292"/>
      <c r="L1700" s="292"/>
      <c r="AC1700" s="300" t="str">
        <f t="shared" si="573"/>
        <v/>
      </c>
      <c r="AD1700" s="300" t="str">
        <f t="shared" si="571"/>
        <v/>
      </c>
      <c r="AE1700" s="300" t="str">
        <f t="shared" si="569"/>
        <v/>
      </c>
      <c r="AF1700" s="300" t="str">
        <f t="shared" si="570"/>
        <v/>
      </c>
      <c r="AI1700" s="63" t="str">
        <f t="shared" si="574"/>
        <v/>
      </c>
      <c r="AJ1700" s="106" t="str">
        <f t="shared" si="575"/>
        <v/>
      </c>
      <c r="AK1700" s="106" t="str">
        <f t="shared" si="576"/>
        <v/>
      </c>
      <c r="AL1700" s="106" t="str">
        <f t="shared" si="577"/>
        <v/>
      </c>
      <c r="AM1700" s="106" t="str">
        <f t="shared" si="578"/>
        <v/>
      </c>
      <c r="AN1700" s="106" t="str">
        <f t="shared" si="579"/>
        <v/>
      </c>
      <c r="AR1700" s="106" t="str">
        <f t="shared" si="580"/>
        <v/>
      </c>
      <c r="AS1700" s="106" t="str">
        <f t="shared" si="581"/>
        <v/>
      </c>
      <c r="AT1700" s="106" t="str">
        <f t="shared" si="582"/>
        <v/>
      </c>
      <c r="AU1700" s="106" t="str">
        <f t="shared" si="583"/>
        <v/>
      </c>
      <c r="AV1700" s="106" t="str">
        <f t="shared" si="584"/>
        <v/>
      </c>
    </row>
    <row r="1701" spans="4:48">
      <c r="D1701" s="159">
        <v>1694</v>
      </c>
      <c r="F1701" s="159" t="str">
        <f t="shared" si="587"/>
        <v/>
      </c>
      <c r="G1701" s="159" t="str">
        <f t="shared" si="587"/>
        <v/>
      </c>
      <c r="H1701" s="159" t="str">
        <f t="shared" si="587"/>
        <v/>
      </c>
      <c r="I1701" s="159" t="str">
        <f t="shared" si="587"/>
        <v/>
      </c>
      <c r="J1701" s="159" t="str">
        <f t="shared" si="587"/>
        <v/>
      </c>
      <c r="K1701" s="292"/>
      <c r="L1701" s="292"/>
      <c r="AC1701" s="300" t="str">
        <f t="shared" si="573"/>
        <v/>
      </c>
      <c r="AD1701" s="300" t="str">
        <f t="shared" si="571"/>
        <v/>
      </c>
      <c r="AE1701" s="300" t="str">
        <f t="shared" si="569"/>
        <v/>
      </c>
      <c r="AF1701" s="300" t="str">
        <f t="shared" si="570"/>
        <v/>
      </c>
      <c r="AI1701" s="63" t="str">
        <f t="shared" si="574"/>
        <v/>
      </c>
      <c r="AJ1701" s="106" t="str">
        <f t="shared" si="575"/>
        <v/>
      </c>
      <c r="AK1701" s="106" t="str">
        <f t="shared" si="576"/>
        <v/>
      </c>
      <c r="AL1701" s="106" t="str">
        <f t="shared" si="577"/>
        <v/>
      </c>
      <c r="AM1701" s="106" t="str">
        <f t="shared" si="578"/>
        <v/>
      </c>
      <c r="AN1701" s="106" t="str">
        <f t="shared" si="579"/>
        <v/>
      </c>
      <c r="AR1701" s="106" t="str">
        <f t="shared" si="580"/>
        <v/>
      </c>
      <c r="AS1701" s="106" t="str">
        <f t="shared" si="581"/>
        <v/>
      </c>
      <c r="AT1701" s="106" t="str">
        <f t="shared" si="582"/>
        <v/>
      </c>
      <c r="AU1701" s="106" t="str">
        <f t="shared" si="583"/>
        <v/>
      </c>
      <c r="AV1701" s="106" t="str">
        <f t="shared" si="584"/>
        <v/>
      </c>
    </row>
    <row r="1702" spans="4:48">
      <c r="D1702" s="159">
        <v>1695</v>
      </c>
      <c r="F1702" s="159" t="str">
        <f t="shared" si="587"/>
        <v/>
      </c>
      <c r="G1702" s="159" t="str">
        <f t="shared" si="587"/>
        <v/>
      </c>
      <c r="H1702" s="159" t="str">
        <f t="shared" si="587"/>
        <v/>
      </c>
      <c r="I1702" s="159" t="str">
        <f t="shared" si="587"/>
        <v/>
      </c>
      <c r="J1702" s="159" t="str">
        <f t="shared" si="587"/>
        <v/>
      </c>
      <c r="K1702" s="292"/>
      <c r="L1702" s="292"/>
      <c r="AC1702" s="300" t="str">
        <f t="shared" si="573"/>
        <v/>
      </c>
      <c r="AD1702" s="300" t="str">
        <f t="shared" si="571"/>
        <v/>
      </c>
      <c r="AE1702" s="300" t="str">
        <f t="shared" si="569"/>
        <v/>
      </c>
      <c r="AF1702" s="300" t="str">
        <f t="shared" si="570"/>
        <v/>
      </c>
      <c r="AI1702" s="63" t="str">
        <f t="shared" si="574"/>
        <v/>
      </c>
      <c r="AJ1702" s="106" t="str">
        <f t="shared" si="575"/>
        <v/>
      </c>
      <c r="AK1702" s="106" t="str">
        <f t="shared" si="576"/>
        <v/>
      </c>
      <c r="AL1702" s="106" t="str">
        <f t="shared" si="577"/>
        <v/>
      </c>
      <c r="AM1702" s="106" t="str">
        <f t="shared" si="578"/>
        <v/>
      </c>
      <c r="AN1702" s="106" t="str">
        <f t="shared" si="579"/>
        <v/>
      </c>
      <c r="AR1702" s="106" t="str">
        <f t="shared" si="580"/>
        <v/>
      </c>
      <c r="AS1702" s="106" t="str">
        <f t="shared" si="581"/>
        <v/>
      </c>
      <c r="AT1702" s="106" t="str">
        <f t="shared" si="582"/>
        <v/>
      </c>
      <c r="AU1702" s="106" t="str">
        <f t="shared" si="583"/>
        <v/>
      </c>
      <c r="AV1702" s="106" t="str">
        <f t="shared" si="584"/>
        <v/>
      </c>
    </row>
    <row r="1703" spans="4:48">
      <c r="D1703" s="159">
        <v>1696</v>
      </c>
      <c r="F1703" s="159" t="str">
        <f t="shared" si="587"/>
        <v/>
      </c>
      <c r="G1703" s="159" t="str">
        <f t="shared" si="587"/>
        <v/>
      </c>
      <c r="H1703" s="159" t="str">
        <f t="shared" si="587"/>
        <v/>
      </c>
      <c r="I1703" s="159" t="str">
        <f t="shared" si="587"/>
        <v/>
      </c>
      <c r="J1703" s="159" t="str">
        <f t="shared" si="587"/>
        <v/>
      </c>
      <c r="K1703" s="292"/>
      <c r="L1703" s="292"/>
      <c r="AC1703" s="300" t="str">
        <f t="shared" si="573"/>
        <v/>
      </c>
      <c r="AD1703" s="300" t="str">
        <f t="shared" si="571"/>
        <v/>
      </c>
      <c r="AE1703" s="300" t="str">
        <f t="shared" si="569"/>
        <v/>
      </c>
      <c r="AF1703" s="300" t="str">
        <f t="shared" si="570"/>
        <v/>
      </c>
      <c r="AI1703" s="63" t="str">
        <f t="shared" si="574"/>
        <v/>
      </c>
      <c r="AJ1703" s="106" t="str">
        <f t="shared" si="575"/>
        <v/>
      </c>
      <c r="AK1703" s="106" t="str">
        <f t="shared" si="576"/>
        <v/>
      </c>
      <c r="AL1703" s="106" t="str">
        <f t="shared" si="577"/>
        <v/>
      </c>
      <c r="AM1703" s="106" t="str">
        <f t="shared" si="578"/>
        <v/>
      </c>
      <c r="AN1703" s="106" t="str">
        <f t="shared" si="579"/>
        <v/>
      </c>
      <c r="AR1703" s="106" t="str">
        <f t="shared" si="580"/>
        <v/>
      </c>
      <c r="AS1703" s="106" t="str">
        <f t="shared" si="581"/>
        <v/>
      </c>
      <c r="AT1703" s="106" t="str">
        <f t="shared" si="582"/>
        <v/>
      </c>
      <c r="AU1703" s="106" t="str">
        <f t="shared" si="583"/>
        <v/>
      </c>
      <c r="AV1703" s="106" t="str">
        <f t="shared" si="584"/>
        <v/>
      </c>
    </row>
    <row r="1704" spans="4:48">
      <c r="D1704" s="159">
        <v>1697</v>
      </c>
      <c r="F1704" s="159" t="str">
        <f t="shared" si="587"/>
        <v/>
      </c>
      <c r="G1704" s="159" t="str">
        <f t="shared" si="587"/>
        <v/>
      </c>
      <c r="H1704" s="159" t="str">
        <f t="shared" si="587"/>
        <v/>
      </c>
      <c r="I1704" s="159" t="str">
        <f t="shared" si="587"/>
        <v/>
      </c>
      <c r="J1704" s="159" t="str">
        <f t="shared" si="587"/>
        <v/>
      </c>
      <c r="K1704" s="292"/>
      <c r="L1704" s="292"/>
      <c r="AC1704" s="300" t="str">
        <f t="shared" si="573"/>
        <v/>
      </c>
      <c r="AD1704" s="300" t="str">
        <f t="shared" si="571"/>
        <v/>
      </c>
      <c r="AE1704" s="300" t="str">
        <f t="shared" si="569"/>
        <v/>
      </c>
      <c r="AF1704" s="300" t="str">
        <f t="shared" si="570"/>
        <v/>
      </c>
      <c r="AI1704" s="63" t="str">
        <f t="shared" si="574"/>
        <v/>
      </c>
      <c r="AJ1704" s="106" t="str">
        <f t="shared" si="575"/>
        <v/>
      </c>
      <c r="AK1704" s="106" t="str">
        <f t="shared" si="576"/>
        <v/>
      </c>
      <c r="AL1704" s="106" t="str">
        <f t="shared" si="577"/>
        <v/>
      </c>
      <c r="AM1704" s="106" t="str">
        <f t="shared" si="578"/>
        <v/>
      </c>
      <c r="AN1704" s="106" t="str">
        <f t="shared" si="579"/>
        <v/>
      </c>
      <c r="AR1704" s="106" t="str">
        <f t="shared" si="580"/>
        <v/>
      </c>
      <c r="AS1704" s="106" t="str">
        <f t="shared" si="581"/>
        <v/>
      </c>
      <c r="AT1704" s="106" t="str">
        <f t="shared" si="582"/>
        <v/>
      </c>
      <c r="AU1704" s="106" t="str">
        <f t="shared" si="583"/>
        <v/>
      </c>
      <c r="AV1704" s="106" t="str">
        <f t="shared" si="584"/>
        <v/>
      </c>
    </row>
    <row r="1705" spans="4:48">
      <c r="D1705" s="159">
        <v>1698</v>
      </c>
      <c r="F1705" s="159" t="str">
        <f t="shared" si="587"/>
        <v/>
      </c>
      <c r="G1705" s="159" t="str">
        <f t="shared" si="587"/>
        <v/>
      </c>
      <c r="H1705" s="159" t="str">
        <f t="shared" si="587"/>
        <v/>
      </c>
      <c r="I1705" s="159" t="str">
        <f t="shared" si="587"/>
        <v/>
      </c>
      <c r="J1705" s="159" t="str">
        <f t="shared" si="587"/>
        <v/>
      </c>
      <c r="K1705" s="292"/>
      <c r="L1705" s="292"/>
      <c r="AC1705" s="300" t="str">
        <f t="shared" si="573"/>
        <v/>
      </c>
      <c r="AD1705" s="300" t="str">
        <f t="shared" si="571"/>
        <v/>
      </c>
      <c r="AE1705" s="300" t="str">
        <f t="shared" si="569"/>
        <v/>
      </c>
      <c r="AF1705" s="300" t="str">
        <f t="shared" si="570"/>
        <v/>
      </c>
      <c r="AI1705" s="63" t="str">
        <f t="shared" si="574"/>
        <v/>
      </c>
      <c r="AJ1705" s="106" t="str">
        <f t="shared" si="575"/>
        <v/>
      </c>
      <c r="AK1705" s="106" t="str">
        <f t="shared" si="576"/>
        <v/>
      </c>
      <c r="AL1705" s="106" t="str">
        <f t="shared" si="577"/>
        <v/>
      </c>
      <c r="AM1705" s="106" t="str">
        <f t="shared" si="578"/>
        <v/>
      </c>
      <c r="AN1705" s="106" t="str">
        <f t="shared" si="579"/>
        <v/>
      </c>
      <c r="AR1705" s="106" t="str">
        <f t="shared" si="580"/>
        <v/>
      </c>
      <c r="AS1705" s="106" t="str">
        <f t="shared" si="581"/>
        <v/>
      </c>
      <c r="AT1705" s="106" t="str">
        <f t="shared" si="582"/>
        <v/>
      </c>
      <c r="AU1705" s="106" t="str">
        <f t="shared" si="583"/>
        <v/>
      </c>
      <c r="AV1705" s="106" t="str">
        <f t="shared" si="584"/>
        <v/>
      </c>
    </row>
    <row r="1706" spans="4:48">
      <c r="D1706" s="159">
        <v>1699</v>
      </c>
      <c r="F1706" s="159" t="str">
        <f t="shared" si="587"/>
        <v/>
      </c>
      <c r="G1706" s="159" t="str">
        <f t="shared" si="587"/>
        <v/>
      </c>
      <c r="H1706" s="159" t="str">
        <f t="shared" si="587"/>
        <v/>
      </c>
      <c r="I1706" s="159" t="str">
        <f t="shared" si="587"/>
        <v/>
      </c>
      <c r="J1706" s="159" t="str">
        <f t="shared" si="587"/>
        <v/>
      </c>
      <c r="K1706" s="292"/>
      <c r="L1706" s="292"/>
      <c r="AC1706" s="300" t="str">
        <f t="shared" si="573"/>
        <v/>
      </c>
      <c r="AD1706" s="300" t="str">
        <f t="shared" si="571"/>
        <v/>
      </c>
      <c r="AE1706" s="300" t="str">
        <f t="shared" si="569"/>
        <v/>
      </c>
      <c r="AF1706" s="300" t="str">
        <f t="shared" si="570"/>
        <v/>
      </c>
      <c r="AI1706" s="63" t="str">
        <f t="shared" si="574"/>
        <v/>
      </c>
      <c r="AJ1706" s="106" t="str">
        <f t="shared" si="575"/>
        <v/>
      </c>
      <c r="AK1706" s="106" t="str">
        <f t="shared" si="576"/>
        <v/>
      </c>
      <c r="AL1706" s="106" t="str">
        <f t="shared" si="577"/>
        <v/>
      </c>
      <c r="AM1706" s="106" t="str">
        <f t="shared" si="578"/>
        <v/>
      </c>
      <c r="AN1706" s="106" t="str">
        <f t="shared" si="579"/>
        <v/>
      </c>
      <c r="AR1706" s="106" t="str">
        <f t="shared" si="580"/>
        <v/>
      </c>
      <c r="AS1706" s="106" t="str">
        <f t="shared" si="581"/>
        <v/>
      </c>
      <c r="AT1706" s="106" t="str">
        <f t="shared" si="582"/>
        <v/>
      </c>
      <c r="AU1706" s="106" t="str">
        <f t="shared" si="583"/>
        <v/>
      </c>
      <c r="AV1706" s="106" t="str">
        <f t="shared" si="584"/>
        <v/>
      </c>
    </row>
    <row r="1707" spans="4:48">
      <c r="D1707" s="159">
        <v>1700</v>
      </c>
      <c r="F1707" s="159" t="str">
        <f t="shared" si="587"/>
        <v/>
      </c>
      <c r="G1707" s="159" t="str">
        <f t="shared" si="587"/>
        <v/>
      </c>
      <c r="H1707" s="159" t="str">
        <f t="shared" si="587"/>
        <v/>
      </c>
      <c r="I1707" s="159" t="str">
        <f t="shared" si="587"/>
        <v/>
      </c>
      <c r="J1707" s="159" t="str">
        <f t="shared" si="587"/>
        <v/>
      </c>
      <c r="K1707" s="292"/>
      <c r="L1707" s="292"/>
      <c r="AC1707" s="300" t="str">
        <f t="shared" si="573"/>
        <v/>
      </c>
      <c r="AD1707" s="300" t="str">
        <f t="shared" si="571"/>
        <v/>
      </c>
      <c r="AE1707" s="300" t="str">
        <f t="shared" si="569"/>
        <v/>
      </c>
      <c r="AF1707" s="300" t="str">
        <f t="shared" si="570"/>
        <v/>
      </c>
      <c r="AI1707" s="63" t="str">
        <f t="shared" si="574"/>
        <v/>
      </c>
      <c r="AJ1707" s="106" t="str">
        <f t="shared" si="575"/>
        <v/>
      </c>
      <c r="AK1707" s="106" t="str">
        <f t="shared" si="576"/>
        <v/>
      </c>
      <c r="AL1707" s="106" t="str">
        <f t="shared" si="577"/>
        <v/>
      </c>
      <c r="AM1707" s="106" t="str">
        <f t="shared" si="578"/>
        <v/>
      </c>
      <c r="AN1707" s="106" t="str">
        <f t="shared" si="579"/>
        <v/>
      </c>
      <c r="AR1707" s="106" t="str">
        <f t="shared" si="580"/>
        <v/>
      </c>
      <c r="AS1707" s="106" t="str">
        <f t="shared" si="581"/>
        <v/>
      </c>
      <c r="AT1707" s="106" t="str">
        <f t="shared" si="582"/>
        <v/>
      </c>
      <c r="AU1707" s="106" t="str">
        <f t="shared" si="583"/>
        <v/>
      </c>
      <c r="AV1707" s="106" t="str">
        <f t="shared" si="584"/>
        <v/>
      </c>
    </row>
    <row r="1708" spans="4:48">
      <c r="D1708" s="159">
        <v>1701</v>
      </c>
      <c r="F1708" s="159" t="str">
        <f t="shared" ref="F1708:J1717" si="588">IF($C$5=0,IF($D1708&gt;$A$5,"",INDIRECT(CONCATENATE("B",RANDBETWEEN(11,$D$5)))),IF($D1708&gt;$A$5,"",$C$3*INDIRECT(CONCATENATE("B",RANDBETWEEN(11,$D$5)))))</f>
        <v/>
      </c>
      <c r="G1708" s="159" t="str">
        <f t="shared" si="588"/>
        <v/>
      </c>
      <c r="H1708" s="159" t="str">
        <f t="shared" si="588"/>
        <v/>
      </c>
      <c r="I1708" s="159" t="str">
        <f t="shared" si="588"/>
        <v/>
      </c>
      <c r="J1708" s="159" t="str">
        <f t="shared" si="588"/>
        <v/>
      </c>
      <c r="K1708" s="292"/>
      <c r="L1708" s="292"/>
      <c r="AC1708" s="300" t="str">
        <f t="shared" si="573"/>
        <v/>
      </c>
      <c r="AD1708" s="300" t="str">
        <f t="shared" si="571"/>
        <v/>
      </c>
      <c r="AE1708" s="300" t="str">
        <f t="shared" si="569"/>
        <v/>
      </c>
      <c r="AF1708" s="300" t="str">
        <f t="shared" si="570"/>
        <v/>
      </c>
      <c r="AI1708" s="63" t="str">
        <f t="shared" si="574"/>
        <v/>
      </c>
      <c r="AJ1708" s="106" t="str">
        <f t="shared" si="575"/>
        <v/>
      </c>
      <c r="AK1708" s="106" t="str">
        <f t="shared" si="576"/>
        <v/>
      </c>
      <c r="AL1708" s="106" t="str">
        <f t="shared" si="577"/>
        <v/>
      </c>
      <c r="AM1708" s="106" t="str">
        <f t="shared" si="578"/>
        <v/>
      </c>
      <c r="AN1708" s="106" t="str">
        <f t="shared" si="579"/>
        <v/>
      </c>
      <c r="AR1708" s="106" t="str">
        <f t="shared" si="580"/>
        <v/>
      </c>
      <c r="AS1708" s="106" t="str">
        <f t="shared" si="581"/>
        <v/>
      </c>
      <c r="AT1708" s="106" t="str">
        <f t="shared" si="582"/>
        <v/>
      </c>
      <c r="AU1708" s="106" t="str">
        <f t="shared" si="583"/>
        <v/>
      </c>
      <c r="AV1708" s="106" t="str">
        <f t="shared" si="584"/>
        <v/>
      </c>
    </row>
    <row r="1709" spans="4:48">
      <c r="D1709" s="159">
        <v>1702</v>
      </c>
      <c r="F1709" s="159" t="str">
        <f t="shared" si="588"/>
        <v/>
      </c>
      <c r="G1709" s="159" t="str">
        <f t="shared" si="588"/>
        <v/>
      </c>
      <c r="H1709" s="159" t="str">
        <f t="shared" si="588"/>
        <v/>
      </c>
      <c r="I1709" s="159" t="str">
        <f t="shared" si="588"/>
        <v/>
      </c>
      <c r="J1709" s="159" t="str">
        <f t="shared" si="588"/>
        <v/>
      </c>
      <c r="K1709" s="292"/>
      <c r="L1709" s="292"/>
      <c r="AC1709" s="300" t="str">
        <f t="shared" si="573"/>
        <v/>
      </c>
      <c r="AD1709" s="300" t="str">
        <f t="shared" si="571"/>
        <v/>
      </c>
      <c r="AE1709" s="300" t="str">
        <f t="shared" si="569"/>
        <v/>
      </c>
      <c r="AF1709" s="300" t="str">
        <f t="shared" si="570"/>
        <v/>
      </c>
      <c r="AI1709" s="63" t="str">
        <f t="shared" si="574"/>
        <v/>
      </c>
      <c r="AJ1709" s="106" t="str">
        <f t="shared" si="575"/>
        <v/>
      </c>
      <c r="AK1709" s="106" t="str">
        <f t="shared" si="576"/>
        <v/>
      </c>
      <c r="AL1709" s="106" t="str">
        <f t="shared" si="577"/>
        <v/>
      </c>
      <c r="AM1709" s="106" t="str">
        <f t="shared" si="578"/>
        <v/>
      </c>
      <c r="AN1709" s="106" t="str">
        <f t="shared" si="579"/>
        <v/>
      </c>
      <c r="AR1709" s="106" t="str">
        <f t="shared" si="580"/>
        <v/>
      </c>
      <c r="AS1709" s="106" t="str">
        <f t="shared" si="581"/>
        <v/>
      </c>
      <c r="AT1709" s="106" t="str">
        <f t="shared" si="582"/>
        <v/>
      </c>
      <c r="AU1709" s="106" t="str">
        <f t="shared" si="583"/>
        <v/>
      </c>
      <c r="AV1709" s="106" t="str">
        <f t="shared" si="584"/>
        <v/>
      </c>
    </row>
    <row r="1710" spans="4:48">
      <c r="D1710" s="159">
        <v>1703</v>
      </c>
      <c r="F1710" s="159" t="str">
        <f t="shared" si="588"/>
        <v/>
      </c>
      <c r="G1710" s="159" t="str">
        <f t="shared" si="588"/>
        <v/>
      </c>
      <c r="H1710" s="159" t="str">
        <f t="shared" si="588"/>
        <v/>
      </c>
      <c r="I1710" s="159" t="str">
        <f t="shared" si="588"/>
        <v/>
      </c>
      <c r="J1710" s="159" t="str">
        <f t="shared" si="588"/>
        <v/>
      </c>
      <c r="K1710" s="292"/>
      <c r="L1710" s="292"/>
      <c r="AC1710" s="300" t="str">
        <f t="shared" si="573"/>
        <v/>
      </c>
      <c r="AD1710" s="300" t="str">
        <f t="shared" si="571"/>
        <v/>
      </c>
      <c r="AE1710" s="300" t="str">
        <f t="shared" si="569"/>
        <v/>
      </c>
      <c r="AF1710" s="300" t="str">
        <f t="shared" si="570"/>
        <v/>
      </c>
      <c r="AI1710" s="63" t="str">
        <f t="shared" si="574"/>
        <v/>
      </c>
      <c r="AJ1710" s="106" t="str">
        <f t="shared" si="575"/>
        <v/>
      </c>
      <c r="AK1710" s="106" t="str">
        <f t="shared" si="576"/>
        <v/>
      </c>
      <c r="AL1710" s="106" t="str">
        <f t="shared" si="577"/>
        <v/>
      </c>
      <c r="AM1710" s="106" t="str">
        <f t="shared" si="578"/>
        <v/>
      </c>
      <c r="AN1710" s="106" t="str">
        <f t="shared" si="579"/>
        <v/>
      </c>
      <c r="AR1710" s="106" t="str">
        <f t="shared" si="580"/>
        <v/>
      </c>
      <c r="AS1710" s="106" t="str">
        <f t="shared" si="581"/>
        <v/>
      </c>
      <c r="AT1710" s="106" t="str">
        <f t="shared" si="582"/>
        <v/>
      </c>
      <c r="AU1710" s="106" t="str">
        <f t="shared" si="583"/>
        <v/>
      </c>
      <c r="AV1710" s="106" t="str">
        <f t="shared" si="584"/>
        <v/>
      </c>
    </row>
    <row r="1711" spans="4:48">
      <c r="D1711" s="159">
        <v>1704</v>
      </c>
      <c r="F1711" s="159" t="str">
        <f t="shared" si="588"/>
        <v/>
      </c>
      <c r="G1711" s="159" t="str">
        <f t="shared" si="588"/>
        <v/>
      </c>
      <c r="H1711" s="159" t="str">
        <f t="shared" si="588"/>
        <v/>
      </c>
      <c r="I1711" s="159" t="str">
        <f t="shared" si="588"/>
        <v/>
      </c>
      <c r="J1711" s="159" t="str">
        <f t="shared" si="588"/>
        <v/>
      </c>
      <c r="K1711" s="292"/>
      <c r="L1711" s="292"/>
      <c r="AC1711" s="300" t="str">
        <f t="shared" si="573"/>
        <v/>
      </c>
      <c r="AD1711" s="300" t="str">
        <f t="shared" si="571"/>
        <v/>
      </c>
      <c r="AE1711" s="300" t="str">
        <f t="shared" si="569"/>
        <v/>
      </c>
      <c r="AF1711" s="300" t="str">
        <f t="shared" si="570"/>
        <v/>
      </c>
      <c r="AI1711" s="63" t="str">
        <f t="shared" si="574"/>
        <v/>
      </c>
      <c r="AJ1711" s="106" t="str">
        <f t="shared" si="575"/>
        <v/>
      </c>
      <c r="AK1711" s="106" t="str">
        <f t="shared" si="576"/>
        <v/>
      </c>
      <c r="AL1711" s="106" t="str">
        <f t="shared" si="577"/>
        <v/>
      </c>
      <c r="AM1711" s="106" t="str">
        <f t="shared" si="578"/>
        <v/>
      </c>
      <c r="AN1711" s="106" t="str">
        <f t="shared" si="579"/>
        <v/>
      </c>
      <c r="AR1711" s="106" t="str">
        <f t="shared" si="580"/>
        <v/>
      </c>
      <c r="AS1711" s="106" t="str">
        <f t="shared" si="581"/>
        <v/>
      </c>
      <c r="AT1711" s="106" t="str">
        <f t="shared" si="582"/>
        <v/>
      </c>
      <c r="AU1711" s="106" t="str">
        <f t="shared" si="583"/>
        <v/>
      </c>
      <c r="AV1711" s="106" t="str">
        <f t="shared" si="584"/>
        <v/>
      </c>
    </row>
    <row r="1712" spans="4:48">
      <c r="D1712" s="159">
        <v>1705</v>
      </c>
      <c r="F1712" s="159" t="str">
        <f t="shared" si="588"/>
        <v/>
      </c>
      <c r="G1712" s="159" t="str">
        <f t="shared" si="588"/>
        <v/>
      </c>
      <c r="H1712" s="159" t="str">
        <f t="shared" si="588"/>
        <v/>
      </c>
      <c r="I1712" s="159" t="str">
        <f t="shared" si="588"/>
        <v/>
      </c>
      <c r="J1712" s="159" t="str">
        <f t="shared" si="588"/>
        <v/>
      </c>
      <c r="K1712" s="292"/>
      <c r="L1712" s="292"/>
      <c r="AC1712" s="300" t="str">
        <f t="shared" si="573"/>
        <v/>
      </c>
      <c r="AD1712" s="300" t="str">
        <f t="shared" si="571"/>
        <v/>
      </c>
      <c r="AE1712" s="300" t="str">
        <f t="shared" si="569"/>
        <v/>
      </c>
      <c r="AF1712" s="300" t="str">
        <f t="shared" si="570"/>
        <v/>
      </c>
      <c r="AI1712" s="63" t="str">
        <f t="shared" si="574"/>
        <v/>
      </c>
      <c r="AJ1712" s="106" t="str">
        <f t="shared" si="575"/>
        <v/>
      </c>
      <c r="AK1712" s="106" t="str">
        <f t="shared" si="576"/>
        <v/>
      </c>
      <c r="AL1712" s="106" t="str">
        <f t="shared" si="577"/>
        <v/>
      </c>
      <c r="AM1712" s="106" t="str">
        <f t="shared" si="578"/>
        <v/>
      </c>
      <c r="AN1712" s="106" t="str">
        <f t="shared" si="579"/>
        <v/>
      </c>
      <c r="AR1712" s="106" t="str">
        <f t="shared" si="580"/>
        <v/>
      </c>
      <c r="AS1712" s="106" t="str">
        <f t="shared" si="581"/>
        <v/>
      </c>
      <c r="AT1712" s="106" t="str">
        <f t="shared" si="582"/>
        <v/>
      </c>
      <c r="AU1712" s="106" t="str">
        <f t="shared" si="583"/>
        <v/>
      </c>
      <c r="AV1712" s="106" t="str">
        <f t="shared" si="584"/>
        <v/>
      </c>
    </row>
    <row r="1713" spans="4:48">
      <c r="D1713" s="159">
        <v>1706</v>
      </c>
      <c r="F1713" s="159" t="str">
        <f t="shared" si="588"/>
        <v/>
      </c>
      <c r="G1713" s="159" t="str">
        <f t="shared" si="588"/>
        <v/>
      </c>
      <c r="H1713" s="159" t="str">
        <f t="shared" si="588"/>
        <v/>
      </c>
      <c r="I1713" s="159" t="str">
        <f t="shared" si="588"/>
        <v/>
      </c>
      <c r="J1713" s="159" t="str">
        <f t="shared" si="588"/>
        <v/>
      </c>
      <c r="K1713" s="292"/>
      <c r="L1713" s="292"/>
      <c r="AC1713" s="300" t="str">
        <f t="shared" si="573"/>
        <v/>
      </c>
      <c r="AD1713" s="300" t="str">
        <f t="shared" si="571"/>
        <v/>
      </c>
      <c r="AE1713" s="300" t="str">
        <f t="shared" si="569"/>
        <v/>
      </c>
      <c r="AF1713" s="300" t="str">
        <f t="shared" si="570"/>
        <v/>
      </c>
      <c r="AI1713" s="63" t="str">
        <f t="shared" si="574"/>
        <v/>
      </c>
      <c r="AJ1713" s="106" t="str">
        <f t="shared" si="575"/>
        <v/>
      </c>
      <c r="AK1713" s="106" t="str">
        <f t="shared" si="576"/>
        <v/>
      </c>
      <c r="AL1713" s="106" t="str">
        <f t="shared" si="577"/>
        <v/>
      </c>
      <c r="AM1713" s="106" t="str">
        <f t="shared" si="578"/>
        <v/>
      </c>
      <c r="AN1713" s="106" t="str">
        <f t="shared" si="579"/>
        <v/>
      </c>
      <c r="AR1713" s="106" t="str">
        <f t="shared" si="580"/>
        <v/>
      </c>
      <c r="AS1713" s="106" t="str">
        <f t="shared" si="581"/>
        <v/>
      </c>
      <c r="AT1713" s="106" t="str">
        <f t="shared" si="582"/>
        <v/>
      </c>
      <c r="AU1713" s="106" t="str">
        <f t="shared" si="583"/>
        <v/>
      </c>
      <c r="AV1713" s="106" t="str">
        <f t="shared" si="584"/>
        <v/>
      </c>
    </row>
    <row r="1714" spans="4:48">
      <c r="D1714" s="159">
        <v>1707</v>
      </c>
      <c r="F1714" s="159" t="str">
        <f t="shared" si="588"/>
        <v/>
      </c>
      <c r="G1714" s="159" t="str">
        <f t="shared" si="588"/>
        <v/>
      </c>
      <c r="H1714" s="159" t="str">
        <f t="shared" si="588"/>
        <v/>
      </c>
      <c r="I1714" s="159" t="str">
        <f t="shared" si="588"/>
        <v/>
      </c>
      <c r="J1714" s="159" t="str">
        <f t="shared" si="588"/>
        <v/>
      </c>
      <c r="K1714" s="292"/>
      <c r="L1714" s="292"/>
      <c r="AC1714" s="300" t="str">
        <f t="shared" si="573"/>
        <v/>
      </c>
      <c r="AD1714" s="300" t="str">
        <f t="shared" si="571"/>
        <v/>
      </c>
      <c r="AE1714" s="300" t="str">
        <f t="shared" si="569"/>
        <v/>
      </c>
      <c r="AF1714" s="300" t="str">
        <f t="shared" si="570"/>
        <v/>
      </c>
      <c r="AI1714" s="63" t="str">
        <f t="shared" si="574"/>
        <v/>
      </c>
      <c r="AJ1714" s="106" t="str">
        <f t="shared" si="575"/>
        <v/>
      </c>
      <c r="AK1714" s="106" t="str">
        <f t="shared" si="576"/>
        <v/>
      </c>
      <c r="AL1714" s="106" t="str">
        <f t="shared" si="577"/>
        <v/>
      </c>
      <c r="AM1714" s="106" t="str">
        <f t="shared" si="578"/>
        <v/>
      </c>
      <c r="AN1714" s="106" t="str">
        <f t="shared" si="579"/>
        <v/>
      </c>
      <c r="AR1714" s="106" t="str">
        <f t="shared" si="580"/>
        <v/>
      </c>
      <c r="AS1714" s="106" t="str">
        <f t="shared" si="581"/>
        <v/>
      </c>
      <c r="AT1714" s="106" t="str">
        <f t="shared" si="582"/>
        <v/>
      </c>
      <c r="AU1714" s="106" t="str">
        <f t="shared" si="583"/>
        <v/>
      </c>
      <c r="AV1714" s="106" t="str">
        <f t="shared" si="584"/>
        <v/>
      </c>
    </row>
    <row r="1715" spans="4:48">
      <c r="D1715" s="159">
        <v>1708</v>
      </c>
      <c r="F1715" s="159" t="str">
        <f t="shared" si="588"/>
        <v/>
      </c>
      <c r="G1715" s="159" t="str">
        <f t="shared" si="588"/>
        <v/>
      </c>
      <c r="H1715" s="159" t="str">
        <f t="shared" si="588"/>
        <v/>
      </c>
      <c r="I1715" s="159" t="str">
        <f t="shared" si="588"/>
        <v/>
      </c>
      <c r="J1715" s="159" t="str">
        <f t="shared" si="588"/>
        <v/>
      </c>
      <c r="K1715" s="292"/>
      <c r="L1715" s="292"/>
      <c r="AC1715" s="300" t="str">
        <f t="shared" si="573"/>
        <v/>
      </c>
      <c r="AD1715" s="300" t="str">
        <f t="shared" si="571"/>
        <v/>
      </c>
      <c r="AE1715" s="300" t="str">
        <f t="shared" si="569"/>
        <v/>
      </c>
      <c r="AF1715" s="300" t="str">
        <f t="shared" si="570"/>
        <v/>
      </c>
      <c r="AI1715" s="63" t="str">
        <f t="shared" si="574"/>
        <v/>
      </c>
      <c r="AJ1715" s="106" t="str">
        <f t="shared" si="575"/>
        <v/>
      </c>
      <c r="AK1715" s="106" t="str">
        <f t="shared" si="576"/>
        <v/>
      </c>
      <c r="AL1715" s="106" t="str">
        <f t="shared" si="577"/>
        <v/>
      </c>
      <c r="AM1715" s="106" t="str">
        <f t="shared" si="578"/>
        <v/>
      </c>
      <c r="AN1715" s="106" t="str">
        <f t="shared" si="579"/>
        <v/>
      </c>
      <c r="AR1715" s="106" t="str">
        <f t="shared" si="580"/>
        <v/>
      </c>
      <c r="AS1715" s="106" t="str">
        <f t="shared" si="581"/>
        <v/>
      </c>
      <c r="AT1715" s="106" t="str">
        <f t="shared" si="582"/>
        <v/>
      </c>
      <c r="AU1715" s="106" t="str">
        <f t="shared" si="583"/>
        <v/>
      </c>
      <c r="AV1715" s="106" t="str">
        <f t="shared" si="584"/>
        <v/>
      </c>
    </row>
    <row r="1716" spans="4:48">
      <c r="D1716" s="159">
        <v>1709</v>
      </c>
      <c r="F1716" s="159" t="str">
        <f t="shared" si="588"/>
        <v/>
      </c>
      <c r="G1716" s="159" t="str">
        <f t="shared" si="588"/>
        <v/>
      </c>
      <c r="H1716" s="159" t="str">
        <f t="shared" si="588"/>
        <v/>
      </c>
      <c r="I1716" s="159" t="str">
        <f t="shared" si="588"/>
        <v/>
      </c>
      <c r="J1716" s="159" t="str">
        <f t="shared" si="588"/>
        <v/>
      </c>
      <c r="K1716" s="292"/>
      <c r="L1716" s="292"/>
      <c r="AC1716" s="300" t="str">
        <f t="shared" si="573"/>
        <v/>
      </c>
      <c r="AD1716" s="300" t="str">
        <f t="shared" si="571"/>
        <v/>
      </c>
      <c r="AE1716" s="300" t="str">
        <f t="shared" si="569"/>
        <v/>
      </c>
      <c r="AF1716" s="300" t="str">
        <f t="shared" si="570"/>
        <v/>
      </c>
      <c r="AI1716" s="63" t="str">
        <f t="shared" si="574"/>
        <v/>
      </c>
      <c r="AJ1716" s="106" t="str">
        <f t="shared" si="575"/>
        <v/>
      </c>
      <c r="AK1716" s="106" t="str">
        <f t="shared" si="576"/>
        <v/>
      </c>
      <c r="AL1716" s="106" t="str">
        <f t="shared" si="577"/>
        <v/>
      </c>
      <c r="AM1716" s="106" t="str">
        <f t="shared" si="578"/>
        <v/>
      </c>
      <c r="AN1716" s="106" t="str">
        <f t="shared" si="579"/>
        <v/>
      </c>
      <c r="AR1716" s="106" t="str">
        <f t="shared" si="580"/>
        <v/>
      </c>
      <c r="AS1716" s="106" t="str">
        <f t="shared" si="581"/>
        <v/>
      </c>
      <c r="AT1716" s="106" t="str">
        <f t="shared" si="582"/>
        <v/>
      </c>
      <c r="AU1716" s="106" t="str">
        <f t="shared" si="583"/>
        <v/>
      </c>
      <c r="AV1716" s="106" t="str">
        <f t="shared" si="584"/>
        <v/>
      </c>
    </row>
    <row r="1717" spans="4:48">
      <c r="D1717" s="159">
        <v>1710</v>
      </c>
      <c r="F1717" s="159" t="str">
        <f t="shared" si="588"/>
        <v/>
      </c>
      <c r="G1717" s="159" t="str">
        <f t="shared" si="588"/>
        <v/>
      </c>
      <c r="H1717" s="159" t="str">
        <f t="shared" si="588"/>
        <v/>
      </c>
      <c r="I1717" s="159" t="str">
        <f t="shared" si="588"/>
        <v/>
      </c>
      <c r="J1717" s="159" t="str">
        <f t="shared" si="588"/>
        <v/>
      </c>
      <c r="K1717" s="292"/>
      <c r="L1717" s="292"/>
      <c r="AC1717" s="300" t="str">
        <f t="shared" si="573"/>
        <v/>
      </c>
      <c r="AD1717" s="300" t="str">
        <f t="shared" si="571"/>
        <v/>
      </c>
      <c r="AE1717" s="300" t="str">
        <f t="shared" si="569"/>
        <v/>
      </c>
      <c r="AF1717" s="300" t="str">
        <f t="shared" si="570"/>
        <v/>
      </c>
      <c r="AI1717" s="63" t="str">
        <f t="shared" si="574"/>
        <v/>
      </c>
      <c r="AJ1717" s="106" t="str">
        <f t="shared" si="575"/>
        <v/>
      </c>
      <c r="AK1717" s="106" t="str">
        <f t="shared" si="576"/>
        <v/>
      </c>
      <c r="AL1717" s="106" t="str">
        <f t="shared" si="577"/>
        <v/>
      </c>
      <c r="AM1717" s="106" t="str">
        <f t="shared" si="578"/>
        <v/>
      </c>
      <c r="AN1717" s="106" t="str">
        <f t="shared" si="579"/>
        <v/>
      </c>
      <c r="AR1717" s="106" t="str">
        <f t="shared" si="580"/>
        <v/>
      </c>
      <c r="AS1717" s="106" t="str">
        <f t="shared" si="581"/>
        <v/>
      </c>
      <c r="AT1717" s="106" t="str">
        <f t="shared" si="582"/>
        <v/>
      </c>
      <c r="AU1717" s="106" t="str">
        <f t="shared" si="583"/>
        <v/>
      </c>
      <c r="AV1717" s="106" t="str">
        <f t="shared" si="584"/>
        <v/>
      </c>
    </row>
    <row r="1718" spans="4:48">
      <c r="D1718" s="159">
        <v>1711</v>
      </c>
      <c r="F1718" s="159" t="str">
        <f t="shared" ref="F1718:J1727" si="589">IF($C$5=0,IF($D1718&gt;$A$5,"",INDIRECT(CONCATENATE("B",RANDBETWEEN(11,$D$5)))),IF($D1718&gt;$A$5,"",$C$3*INDIRECT(CONCATENATE("B",RANDBETWEEN(11,$D$5)))))</f>
        <v/>
      </c>
      <c r="G1718" s="159" t="str">
        <f t="shared" si="589"/>
        <v/>
      </c>
      <c r="H1718" s="159" t="str">
        <f t="shared" si="589"/>
        <v/>
      </c>
      <c r="I1718" s="159" t="str">
        <f t="shared" si="589"/>
        <v/>
      </c>
      <c r="J1718" s="159" t="str">
        <f t="shared" si="589"/>
        <v/>
      </c>
      <c r="K1718" s="292"/>
      <c r="L1718" s="292"/>
      <c r="AC1718" s="300" t="str">
        <f t="shared" si="573"/>
        <v/>
      </c>
      <c r="AD1718" s="300" t="str">
        <f t="shared" si="571"/>
        <v/>
      </c>
      <c r="AE1718" s="300" t="str">
        <f t="shared" si="569"/>
        <v/>
      </c>
      <c r="AF1718" s="300" t="str">
        <f t="shared" si="570"/>
        <v/>
      </c>
      <c r="AI1718" s="63" t="str">
        <f t="shared" si="574"/>
        <v/>
      </c>
      <c r="AJ1718" s="106" t="str">
        <f t="shared" si="575"/>
        <v/>
      </c>
      <c r="AK1718" s="106" t="str">
        <f t="shared" si="576"/>
        <v/>
      </c>
      <c r="AL1718" s="106" t="str">
        <f t="shared" si="577"/>
        <v/>
      </c>
      <c r="AM1718" s="106" t="str">
        <f t="shared" si="578"/>
        <v/>
      </c>
      <c r="AN1718" s="106" t="str">
        <f t="shared" si="579"/>
        <v/>
      </c>
      <c r="AR1718" s="106" t="str">
        <f t="shared" si="580"/>
        <v/>
      </c>
      <c r="AS1718" s="106" t="str">
        <f t="shared" si="581"/>
        <v/>
      </c>
      <c r="AT1718" s="106" t="str">
        <f t="shared" si="582"/>
        <v/>
      </c>
      <c r="AU1718" s="106" t="str">
        <f t="shared" si="583"/>
        <v/>
      </c>
      <c r="AV1718" s="106" t="str">
        <f t="shared" si="584"/>
        <v/>
      </c>
    </row>
    <row r="1719" spans="4:48">
      <c r="D1719" s="159">
        <v>1712</v>
      </c>
      <c r="F1719" s="159" t="str">
        <f t="shared" si="589"/>
        <v/>
      </c>
      <c r="G1719" s="159" t="str">
        <f t="shared" si="589"/>
        <v/>
      </c>
      <c r="H1719" s="159" t="str">
        <f t="shared" si="589"/>
        <v/>
      </c>
      <c r="I1719" s="159" t="str">
        <f t="shared" si="589"/>
        <v/>
      </c>
      <c r="J1719" s="159" t="str">
        <f t="shared" si="589"/>
        <v/>
      </c>
      <c r="K1719" s="292"/>
      <c r="L1719" s="292"/>
      <c r="AC1719" s="300" t="str">
        <f t="shared" si="573"/>
        <v/>
      </c>
      <c r="AD1719" s="300" t="str">
        <f t="shared" si="571"/>
        <v/>
      </c>
      <c r="AE1719" s="300" t="str">
        <f t="shared" si="569"/>
        <v/>
      </c>
      <c r="AF1719" s="300" t="str">
        <f t="shared" si="570"/>
        <v/>
      </c>
      <c r="AI1719" s="63" t="str">
        <f t="shared" si="574"/>
        <v/>
      </c>
      <c r="AJ1719" s="106" t="str">
        <f t="shared" si="575"/>
        <v/>
      </c>
      <c r="AK1719" s="106" t="str">
        <f t="shared" si="576"/>
        <v/>
      </c>
      <c r="AL1719" s="106" t="str">
        <f t="shared" si="577"/>
        <v/>
      </c>
      <c r="AM1719" s="106" t="str">
        <f t="shared" si="578"/>
        <v/>
      </c>
      <c r="AN1719" s="106" t="str">
        <f t="shared" si="579"/>
        <v/>
      </c>
      <c r="AR1719" s="106" t="str">
        <f t="shared" si="580"/>
        <v/>
      </c>
      <c r="AS1719" s="106" t="str">
        <f t="shared" si="581"/>
        <v/>
      </c>
      <c r="AT1719" s="106" t="str">
        <f t="shared" si="582"/>
        <v/>
      </c>
      <c r="AU1719" s="106" t="str">
        <f t="shared" si="583"/>
        <v/>
      </c>
      <c r="AV1719" s="106" t="str">
        <f t="shared" si="584"/>
        <v/>
      </c>
    </row>
    <row r="1720" spans="4:48">
      <c r="D1720" s="159">
        <v>1713</v>
      </c>
      <c r="F1720" s="159" t="str">
        <f t="shared" si="589"/>
        <v/>
      </c>
      <c r="G1720" s="159" t="str">
        <f t="shared" si="589"/>
        <v/>
      </c>
      <c r="H1720" s="159" t="str">
        <f t="shared" si="589"/>
        <v/>
      </c>
      <c r="I1720" s="159" t="str">
        <f t="shared" si="589"/>
        <v/>
      </c>
      <c r="J1720" s="159" t="str">
        <f t="shared" si="589"/>
        <v/>
      </c>
      <c r="K1720" s="292"/>
      <c r="L1720" s="292"/>
      <c r="AC1720" s="300" t="str">
        <f t="shared" si="573"/>
        <v/>
      </c>
      <c r="AD1720" s="300" t="str">
        <f t="shared" si="571"/>
        <v/>
      </c>
      <c r="AE1720" s="300" t="str">
        <f t="shared" si="569"/>
        <v/>
      </c>
      <c r="AF1720" s="300" t="str">
        <f t="shared" si="570"/>
        <v/>
      </c>
      <c r="AI1720" s="63" t="str">
        <f t="shared" si="574"/>
        <v/>
      </c>
      <c r="AJ1720" s="106" t="str">
        <f t="shared" si="575"/>
        <v/>
      </c>
      <c r="AK1720" s="106" t="str">
        <f t="shared" si="576"/>
        <v/>
      </c>
      <c r="AL1720" s="106" t="str">
        <f t="shared" si="577"/>
        <v/>
      </c>
      <c r="AM1720" s="106" t="str">
        <f t="shared" si="578"/>
        <v/>
      </c>
      <c r="AN1720" s="106" t="str">
        <f t="shared" si="579"/>
        <v/>
      </c>
      <c r="AR1720" s="106" t="str">
        <f t="shared" si="580"/>
        <v/>
      </c>
      <c r="AS1720" s="106" t="str">
        <f t="shared" si="581"/>
        <v/>
      </c>
      <c r="AT1720" s="106" t="str">
        <f t="shared" si="582"/>
        <v/>
      </c>
      <c r="AU1720" s="106" t="str">
        <f t="shared" si="583"/>
        <v/>
      </c>
      <c r="AV1720" s="106" t="str">
        <f t="shared" si="584"/>
        <v/>
      </c>
    </row>
    <row r="1721" spans="4:48">
      <c r="D1721" s="159">
        <v>1714</v>
      </c>
      <c r="F1721" s="159" t="str">
        <f t="shared" si="589"/>
        <v/>
      </c>
      <c r="G1721" s="159" t="str">
        <f t="shared" si="589"/>
        <v/>
      </c>
      <c r="H1721" s="159" t="str">
        <f t="shared" si="589"/>
        <v/>
      </c>
      <c r="I1721" s="159" t="str">
        <f t="shared" si="589"/>
        <v/>
      </c>
      <c r="J1721" s="159" t="str">
        <f t="shared" si="589"/>
        <v/>
      </c>
      <c r="K1721" s="292"/>
      <c r="L1721" s="292"/>
      <c r="AC1721" s="300" t="str">
        <f t="shared" si="573"/>
        <v/>
      </c>
      <c r="AD1721" s="300" t="str">
        <f t="shared" si="571"/>
        <v/>
      </c>
      <c r="AE1721" s="300" t="str">
        <f t="shared" si="569"/>
        <v/>
      </c>
      <c r="AF1721" s="300" t="str">
        <f t="shared" si="570"/>
        <v/>
      </c>
      <c r="AI1721" s="63" t="str">
        <f t="shared" si="574"/>
        <v/>
      </c>
      <c r="AJ1721" s="106" t="str">
        <f t="shared" si="575"/>
        <v/>
      </c>
      <c r="AK1721" s="106" t="str">
        <f t="shared" si="576"/>
        <v/>
      </c>
      <c r="AL1721" s="106" t="str">
        <f t="shared" si="577"/>
        <v/>
      </c>
      <c r="AM1721" s="106" t="str">
        <f t="shared" si="578"/>
        <v/>
      </c>
      <c r="AN1721" s="106" t="str">
        <f t="shared" si="579"/>
        <v/>
      </c>
      <c r="AR1721" s="106" t="str">
        <f t="shared" si="580"/>
        <v/>
      </c>
      <c r="AS1721" s="106" t="str">
        <f t="shared" si="581"/>
        <v/>
      </c>
      <c r="AT1721" s="106" t="str">
        <f t="shared" si="582"/>
        <v/>
      </c>
      <c r="AU1721" s="106" t="str">
        <f t="shared" si="583"/>
        <v/>
      </c>
      <c r="AV1721" s="106" t="str">
        <f t="shared" si="584"/>
        <v/>
      </c>
    </row>
    <row r="1722" spans="4:48">
      <c r="D1722" s="159">
        <v>1715</v>
      </c>
      <c r="F1722" s="159" t="str">
        <f t="shared" si="589"/>
        <v/>
      </c>
      <c r="G1722" s="159" t="str">
        <f t="shared" si="589"/>
        <v/>
      </c>
      <c r="H1722" s="159" t="str">
        <f t="shared" si="589"/>
        <v/>
      </c>
      <c r="I1722" s="159" t="str">
        <f t="shared" si="589"/>
        <v/>
      </c>
      <c r="J1722" s="159" t="str">
        <f t="shared" si="589"/>
        <v/>
      </c>
      <c r="K1722" s="292"/>
      <c r="L1722" s="292"/>
      <c r="AC1722" s="300" t="str">
        <f t="shared" si="573"/>
        <v/>
      </c>
      <c r="AD1722" s="300" t="str">
        <f t="shared" si="571"/>
        <v/>
      </c>
      <c r="AE1722" s="300" t="str">
        <f t="shared" si="569"/>
        <v/>
      </c>
      <c r="AF1722" s="300" t="str">
        <f t="shared" si="570"/>
        <v/>
      </c>
      <c r="AI1722" s="63" t="str">
        <f t="shared" si="574"/>
        <v/>
      </c>
      <c r="AJ1722" s="106" t="str">
        <f t="shared" si="575"/>
        <v/>
      </c>
      <c r="AK1722" s="106" t="str">
        <f t="shared" si="576"/>
        <v/>
      </c>
      <c r="AL1722" s="106" t="str">
        <f t="shared" si="577"/>
        <v/>
      </c>
      <c r="AM1722" s="106" t="str">
        <f t="shared" si="578"/>
        <v/>
      </c>
      <c r="AN1722" s="106" t="str">
        <f t="shared" si="579"/>
        <v/>
      </c>
      <c r="AR1722" s="106" t="str">
        <f t="shared" si="580"/>
        <v/>
      </c>
      <c r="AS1722" s="106" t="str">
        <f t="shared" si="581"/>
        <v/>
      </c>
      <c r="AT1722" s="106" t="str">
        <f t="shared" si="582"/>
        <v/>
      </c>
      <c r="AU1722" s="106" t="str">
        <f t="shared" si="583"/>
        <v/>
      </c>
      <c r="AV1722" s="106" t="str">
        <f t="shared" si="584"/>
        <v/>
      </c>
    </row>
    <row r="1723" spans="4:48">
      <c r="D1723" s="159">
        <v>1716</v>
      </c>
      <c r="F1723" s="159" t="str">
        <f t="shared" si="589"/>
        <v/>
      </c>
      <c r="G1723" s="159" t="str">
        <f t="shared" si="589"/>
        <v/>
      </c>
      <c r="H1723" s="159" t="str">
        <f t="shared" si="589"/>
        <v/>
      </c>
      <c r="I1723" s="159" t="str">
        <f t="shared" si="589"/>
        <v/>
      </c>
      <c r="J1723" s="159" t="str">
        <f t="shared" si="589"/>
        <v/>
      </c>
      <c r="K1723" s="292"/>
      <c r="L1723" s="292"/>
      <c r="AC1723" s="300" t="str">
        <f t="shared" si="573"/>
        <v/>
      </c>
      <c r="AD1723" s="300" t="str">
        <f t="shared" si="571"/>
        <v/>
      </c>
      <c r="AE1723" s="300" t="str">
        <f t="shared" si="569"/>
        <v/>
      </c>
      <c r="AF1723" s="300" t="str">
        <f t="shared" si="570"/>
        <v/>
      </c>
      <c r="AI1723" s="63" t="str">
        <f t="shared" si="574"/>
        <v/>
      </c>
      <c r="AJ1723" s="106" t="str">
        <f t="shared" si="575"/>
        <v/>
      </c>
      <c r="AK1723" s="106" t="str">
        <f t="shared" si="576"/>
        <v/>
      </c>
      <c r="AL1723" s="106" t="str">
        <f t="shared" si="577"/>
        <v/>
      </c>
      <c r="AM1723" s="106" t="str">
        <f t="shared" si="578"/>
        <v/>
      </c>
      <c r="AN1723" s="106" t="str">
        <f t="shared" si="579"/>
        <v/>
      </c>
      <c r="AR1723" s="106" t="str">
        <f t="shared" si="580"/>
        <v/>
      </c>
      <c r="AS1723" s="106" t="str">
        <f t="shared" si="581"/>
        <v/>
      </c>
      <c r="AT1723" s="106" t="str">
        <f t="shared" si="582"/>
        <v/>
      </c>
      <c r="AU1723" s="106" t="str">
        <f t="shared" si="583"/>
        <v/>
      </c>
      <c r="AV1723" s="106" t="str">
        <f t="shared" si="584"/>
        <v/>
      </c>
    </row>
    <row r="1724" spans="4:48">
      <c r="D1724" s="159">
        <v>1717</v>
      </c>
      <c r="F1724" s="159" t="str">
        <f t="shared" si="589"/>
        <v/>
      </c>
      <c r="G1724" s="159" t="str">
        <f t="shared" si="589"/>
        <v/>
      </c>
      <c r="H1724" s="159" t="str">
        <f t="shared" si="589"/>
        <v/>
      </c>
      <c r="I1724" s="159" t="str">
        <f t="shared" si="589"/>
        <v/>
      </c>
      <c r="J1724" s="159" t="str">
        <f t="shared" si="589"/>
        <v/>
      </c>
      <c r="K1724" s="292"/>
      <c r="L1724" s="292"/>
      <c r="AC1724" s="300" t="str">
        <f t="shared" si="573"/>
        <v/>
      </c>
      <c r="AD1724" s="300" t="str">
        <f t="shared" si="571"/>
        <v/>
      </c>
      <c r="AE1724" s="300" t="str">
        <f t="shared" si="569"/>
        <v/>
      </c>
      <c r="AF1724" s="300" t="str">
        <f t="shared" si="570"/>
        <v/>
      </c>
      <c r="AI1724" s="63" t="str">
        <f t="shared" si="574"/>
        <v/>
      </c>
      <c r="AJ1724" s="106" t="str">
        <f t="shared" si="575"/>
        <v/>
      </c>
      <c r="AK1724" s="106" t="str">
        <f t="shared" si="576"/>
        <v/>
      </c>
      <c r="AL1724" s="106" t="str">
        <f t="shared" si="577"/>
        <v/>
      </c>
      <c r="AM1724" s="106" t="str">
        <f t="shared" si="578"/>
        <v/>
      </c>
      <c r="AN1724" s="106" t="str">
        <f t="shared" si="579"/>
        <v/>
      </c>
      <c r="AR1724" s="106" t="str">
        <f t="shared" si="580"/>
        <v/>
      </c>
      <c r="AS1724" s="106" t="str">
        <f t="shared" si="581"/>
        <v/>
      </c>
      <c r="AT1724" s="106" t="str">
        <f t="shared" si="582"/>
        <v/>
      </c>
      <c r="AU1724" s="106" t="str">
        <f t="shared" si="583"/>
        <v/>
      </c>
      <c r="AV1724" s="106" t="str">
        <f t="shared" si="584"/>
        <v/>
      </c>
    </row>
    <row r="1725" spans="4:48">
      <c r="D1725" s="159">
        <v>1718</v>
      </c>
      <c r="F1725" s="159" t="str">
        <f t="shared" si="589"/>
        <v/>
      </c>
      <c r="G1725" s="159" t="str">
        <f t="shared" si="589"/>
        <v/>
      </c>
      <c r="H1725" s="159" t="str">
        <f t="shared" si="589"/>
        <v/>
      </c>
      <c r="I1725" s="159" t="str">
        <f t="shared" si="589"/>
        <v/>
      </c>
      <c r="J1725" s="159" t="str">
        <f t="shared" si="589"/>
        <v/>
      </c>
      <c r="K1725" s="292"/>
      <c r="L1725" s="292"/>
      <c r="AC1725" s="300" t="str">
        <f t="shared" si="573"/>
        <v/>
      </c>
      <c r="AD1725" s="300" t="str">
        <f t="shared" si="571"/>
        <v/>
      </c>
      <c r="AE1725" s="300" t="str">
        <f t="shared" si="569"/>
        <v/>
      </c>
      <c r="AF1725" s="300" t="str">
        <f t="shared" si="570"/>
        <v/>
      </c>
      <c r="AI1725" s="63" t="str">
        <f t="shared" si="574"/>
        <v/>
      </c>
      <c r="AJ1725" s="106" t="str">
        <f t="shared" si="575"/>
        <v/>
      </c>
      <c r="AK1725" s="106" t="str">
        <f t="shared" si="576"/>
        <v/>
      </c>
      <c r="AL1725" s="106" t="str">
        <f t="shared" si="577"/>
        <v/>
      </c>
      <c r="AM1725" s="106" t="str">
        <f t="shared" si="578"/>
        <v/>
      </c>
      <c r="AN1725" s="106" t="str">
        <f t="shared" si="579"/>
        <v/>
      </c>
      <c r="AR1725" s="106" t="str">
        <f t="shared" si="580"/>
        <v/>
      </c>
      <c r="AS1725" s="106" t="str">
        <f t="shared" si="581"/>
        <v/>
      </c>
      <c r="AT1725" s="106" t="str">
        <f t="shared" si="582"/>
        <v/>
      </c>
      <c r="AU1725" s="106" t="str">
        <f t="shared" si="583"/>
        <v/>
      </c>
      <c r="AV1725" s="106" t="str">
        <f t="shared" si="584"/>
        <v/>
      </c>
    </row>
    <row r="1726" spans="4:48">
      <c r="D1726" s="159">
        <v>1719</v>
      </c>
      <c r="F1726" s="159" t="str">
        <f t="shared" si="589"/>
        <v/>
      </c>
      <c r="G1726" s="159" t="str">
        <f t="shared" si="589"/>
        <v/>
      </c>
      <c r="H1726" s="159" t="str">
        <f t="shared" si="589"/>
        <v/>
      </c>
      <c r="I1726" s="159" t="str">
        <f t="shared" si="589"/>
        <v/>
      </c>
      <c r="J1726" s="159" t="str">
        <f t="shared" si="589"/>
        <v/>
      </c>
      <c r="K1726" s="292"/>
      <c r="L1726" s="292"/>
      <c r="AC1726" s="300" t="str">
        <f t="shared" si="573"/>
        <v/>
      </c>
      <c r="AD1726" s="300" t="str">
        <f t="shared" si="571"/>
        <v/>
      </c>
      <c r="AE1726" s="300" t="str">
        <f t="shared" si="569"/>
        <v/>
      </c>
      <c r="AF1726" s="300" t="str">
        <f t="shared" si="570"/>
        <v/>
      </c>
      <c r="AI1726" s="63" t="str">
        <f t="shared" si="574"/>
        <v/>
      </c>
      <c r="AJ1726" s="106" t="str">
        <f t="shared" si="575"/>
        <v/>
      </c>
      <c r="AK1726" s="106" t="str">
        <f t="shared" si="576"/>
        <v/>
      </c>
      <c r="AL1726" s="106" t="str">
        <f t="shared" si="577"/>
        <v/>
      </c>
      <c r="AM1726" s="106" t="str">
        <f t="shared" si="578"/>
        <v/>
      </c>
      <c r="AN1726" s="106" t="str">
        <f t="shared" si="579"/>
        <v/>
      </c>
      <c r="AR1726" s="106" t="str">
        <f t="shared" si="580"/>
        <v/>
      </c>
      <c r="AS1726" s="106" t="str">
        <f t="shared" si="581"/>
        <v/>
      </c>
      <c r="AT1726" s="106" t="str">
        <f t="shared" si="582"/>
        <v/>
      </c>
      <c r="AU1726" s="106" t="str">
        <f t="shared" si="583"/>
        <v/>
      </c>
      <c r="AV1726" s="106" t="str">
        <f t="shared" si="584"/>
        <v/>
      </c>
    </row>
    <row r="1727" spans="4:48">
      <c r="D1727" s="159">
        <v>1720</v>
      </c>
      <c r="F1727" s="159" t="str">
        <f t="shared" si="589"/>
        <v/>
      </c>
      <c r="G1727" s="159" t="str">
        <f t="shared" si="589"/>
        <v/>
      </c>
      <c r="H1727" s="159" t="str">
        <f t="shared" si="589"/>
        <v/>
      </c>
      <c r="I1727" s="159" t="str">
        <f t="shared" si="589"/>
        <v/>
      </c>
      <c r="J1727" s="159" t="str">
        <f t="shared" si="589"/>
        <v/>
      </c>
      <c r="K1727" s="292"/>
      <c r="L1727" s="292"/>
      <c r="AC1727" s="300" t="str">
        <f t="shared" si="573"/>
        <v/>
      </c>
      <c r="AD1727" s="300" t="str">
        <f t="shared" si="571"/>
        <v/>
      </c>
      <c r="AE1727" s="300" t="str">
        <f t="shared" si="569"/>
        <v/>
      </c>
      <c r="AF1727" s="300" t="str">
        <f t="shared" si="570"/>
        <v/>
      </c>
      <c r="AI1727" s="63" t="str">
        <f t="shared" si="574"/>
        <v/>
      </c>
      <c r="AJ1727" s="106" t="str">
        <f t="shared" si="575"/>
        <v/>
      </c>
      <c r="AK1727" s="106" t="str">
        <f t="shared" si="576"/>
        <v/>
      </c>
      <c r="AL1727" s="106" t="str">
        <f t="shared" si="577"/>
        <v/>
      </c>
      <c r="AM1727" s="106" t="str">
        <f t="shared" si="578"/>
        <v/>
      </c>
      <c r="AN1727" s="106" t="str">
        <f t="shared" si="579"/>
        <v/>
      </c>
      <c r="AR1727" s="106" t="str">
        <f t="shared" si="580"/>
        <v/>
      </c>
      <c r="AS1727" s="106" t="str">
        <f t="shared" si="581"/>
        <v/>
      </c>
      <c r="AT1727" s="106" t="str">
        <f t="shared" si="582"/>
        <v/>
      </c>
      <c r="AU1727" s="106" t="str">
        <f t="shared" si="583"/>
        <v/>
      </c>
      <c r="AV1727" s="106" t="str">
        <f t="shared" si="584"/>
        <v/>
      </c>
    </row>
    <row r="1728" spans="4:48">
      <c r="D1728" s="159">
        <v>1721</v>
      </c>
      <c r="F1728" s="159" t="str">
        <f t="shared" ref="F1728:J1737" si="590">IF($C$5=0,IF($D1728&gt;$A$5,"",INDIRECT(CONCATENATE("B",RANDBETWEEN(11,$D$5)))),IF($D1728&gt;$A$5,"",$C$3*INDIRECT(CONCATENATE("B",RANDBETWEEN(11,$D$5)))))</f>
        <v/>
      </c>
      <c r="G1728" s="159" t="str">
        <f t="shared" si="590"/>
        <v/>
      </c>
      <c r="H1728" s="159" t="str">
        <f t="shared" si="590"/>
        <v/>
      </c>
      <c r="I1728" s="159" t="str">
        <f t="shared" si="590"/>
        <v/>
      </c>
      <c r="J1728" s="159" t="str">
        <f t="shared" si="590"/>
        <v/>
      </c>
      <c r="K1728" s="292"/>
      <c r="L1728" s="292"/>
      <c r="AC1728" s="300" t="str">
        <f t="shared" si="573"/>
        <v/>
      </c>
      <c r="AD1728" s="300" t="str">
        <f t="shared" si="571"/>
        <v/>
      </c>
      <c r="AE1728" s="300" t="str">
        <f t="shared" si="569"/>
        <v/>
      </c>
      <c r="AF1728" s="300" t="str">
        <f t="shared" si="570"/>
        <v/>
      </c>
      <c r="AI1728" s="63" t="str">
        <f t="shared" si="574"/>
        <v/>
      </c>
      <c r="AJ1728" s="106" t="str">
        <f t="shared" si="575"/>
        <v/>
      </c>
      <c r="AK1728" s="106" t="str">
        <f t="shared" si="576"/>
        <v/>
      </c>
      <c r="AL1728" s="106" t="str">
        <f t="shared" si="577"/>
        <v/>
      </c>
      <c r="AM1728" s="106" t="str">
        <f t="shared" si="578"/>
        <v/>
      </c>
      <c r="AN1728" s="106" t="str">
        <f t="shared" si="579"/>
        <v/>
      </c>
      <c r="AR1728" s="106" t="str">
        <f t="shared" si="580"/>
        <v/>
      </c>
      <c r="AS1728" s="106" t="str">
        <f t="shared" si="581"/>
        <v/>
      </c>
      <c r="AT1728" s="106" t="str">
        <f t="shared" si="582"/>
        <v/>
      </c>
      <c r="AU1728" s="106" t="str">
        <f t="shared" si="583"/>
        <v/>
      </c>
      <c r="AV1728" s="106" t="str">
        <f t="shared" si="584"/>
        <v/>
      </c>
    </row>
    <row r="1729" spans="4:48">
      <c r="D1729" s="159">
        <v>1722</v>
      </c>
      <c r="F1729" s="159" t="str">
        <f t="shared" si="590"/>
        <v/>
      </c>
      <c r="G1729" s="159" t="str">
        <f t="shared" si="590"/>
        <v/>
      </c>
      <c r="H1729" s="159" t="str">
        <f t="shared" si="590"/>
        <v/>
      </c>
      <c r="I1729" s="159" t="str">
        <f t="shared" si="590"/>
        <v/>
      </c>
      <c r="J1729" s="159" t="str">
        <f t="shared" si="590"/>
        <v/>
      </c>
      <c r="K1729" s="292"/>
      <c r="L1729" s="292"/>
      <c r="AC1729" s="300" t="str">
        <f t="shared" si="573"/>
        <v/>
      </c>
      <c r="AD1729" s="300" t="str">
        <f t="shared" si="571"/>
        <v/>
      </c>
      <c r="AE1729" s="300" t="str">
        <f t="shared" si="569"/>
        <v/>
      </c>
      <c r="AF1729" s="300" t="str">
        <f t="shared" si="570"/>
        <v/>
      </c>
      <c r="AI1729" s="63" t="str">
        <f t="shared" si="574"/>
        <v/>
      </c>
      <c r="AJ1729" s="106" t="str">
        <f t="shared" si="575"/>
        <v/>
      </c>
      <c r="AK1729" s="106" t="str">
        <f t="shared" si="576"/>
        <v/>
      </c>
      <c r="AL1729" s="106" t="str">
        <f t="shared" si="577"/>
        <v/>
      </c>
      <c r="AM1729" s="106" t="str">
        <f t="shared" si="578"/>
        <v/>
      </c>
      <c r="AN1729" s="106" t="str">
        <f t="shared" si="579"/>
        <v/>
      </c>
      <c r="AR1729" s="106" t="str">
        <f t="shared" si="580"/>
        <v/>
      </c>
      <c r="AS1729" s="106" t="str">
        <f t="shared" si="581"/>
        <v/>
      </c>
      <c r="AT1729" s="106" t="str">
        <f t="shared" si="582"/>
        <v/>
      </c>
      <c r="AU1729" s="106" t="str">
        <f t="shared" si="583"/>
        <v/>
      </c>
      <c r="AV1729" s="106" t="str">
        <f t="shared" si="584"/>
        <v/>
      </c>
    </row>
    <row r="1730" spans="4:48">
      <c r="D1730" s="159">
        <v>1723</v>
      </c>
      <c r="F1730" s="159" t="str">
        <f t="shared" si="590"/>
        <v/>
      </c>
      <c r="G1730" s="159" t="str">
        <f t="shared" si="590"/>
        <v/>
      </c>
      <c r="H1730" s="159" t="str">
        <f t="shared" si="590"/>
        <v/>
      </c>
      <c r="I1730" s="159" t="str">
        <f t="shared" si="590"/>
        <v/>
      </c>
      <c r="J1730" s="159" t="str">
        <f t="shared" si="590"/>
        <v/>
      </c>
      <c r="K1730" s="292"/>
      <c r="L1730" s="292"/>
      <c r="AC1730" s="300" t="str">
        <f t="shared" si="573"/>
        <v/>
      </c>
      <c r="AD1730" s="300" t="str">
        <f t="shared" si="571"/>
        <v/>
      </c>
      <c r="AE1730" s="300" t="str">
        <f t="shared" ref="AE1730:AE1793" si="591">IF(AC1730="","",NORMDIST(AD1730,$AB$3,$Z$3,FALSE))</f>
        <v/>
      </c>
      <c r="AF1730" s="300" t="str">
        <f t="shared" ref="AF1730:AF1793" si="592">IF(AC1730="","",NORMDIST(AD1730,$AB$3,$Z$3,TRUE))</f>
        <v/>
      </c>
      <c r="AI1730" s="63" t="str">
        <f t="shared" si="574"/>
        <v/>
      </c>
      <c r="AJ1730" s="106" t="str">
        <f t="shared" si="575"/>
        <v/>
      </c>
      <c r="AK1730" s="106" t="str">
        <f t="shared" si="576"/>
        <v/>
      </c>
      <c r="AL1730" s="106" t="str">
        <f t="shared" si="577"/>
        <v/>
      </c>
      <c r="AM1730" s="106" t="str">
        <f t="shared" si="578"/>
        <v/>
      </c>
      <c r="AN1730" s="106" t="str">
        <f t="shared" si="579"/>
        <v/>
      </c>
      <c r="AR1730" s="106" t="str">
        <f t="shared" si="580"/>
        <v/>
      </c>
      <c r="AS1730" s="106" t="str">
        <f t="shared" si="581"/>
        <v/>
      </c>
      <c r="AT1730" s="106" t="str">
        <f t="shared" si="582"/>
        <v/>
      </c>
      <c r="AU1730" s="106" t="str">
        <f t="shared" si="583"/>
        <v/>
      </c>
      <c r="AV1730" s="106" t="str">
        <f t="shared" si="584"/>
        <v/>
      </c>
    </row>
    <row r="1731" spans="4:48">
      <c r="D1731" s="159">
        <v>1724</v>
      </c>
      <c r="F1731" s="159" t="str">
        <f t="shared" si="590"/>
        <v/>
      </c>
      <c r="G1731" s="159" t="str">
        <f t="shared" si="590"/>
        <v/>
      </c>
      <c r="H1731" s="159" t="str">
        <f t="shared" si="590"/>
        <v/>
      </c>
      <c r="I1731" s="159" t="str">
        <f t="shared" si="590"/>
        <v/>
      </c>
      <c r="J1731" s="159" t="str">
        <f t="shared" si="590"/>
        <v/>
      </c>
      <c r="K1731" s="292"/>
      <c r="L1731" s="292"/>
      <c r="AC1731" s="300" t="str">
        <f t="shared" si="573"/>
        <v/>
      </c>
      <c r="AD1731" s="300" t="str">
        <f t="shared" ref="AD1731:AD1794" si="593">IF($C$5=0,IF(AC1731="","",LARGE($B$11:$B$2010,$AC1731)),IF(AC1731="","",LARGE($B$11:$B$2010,$AC1731)*$C$3))</f>
        <v/>
      </c>
      <c r="AE1731" s="300" t="str">
        <f t="shared" si="591"/>
        <v/>
      </c>
      <c r="AF1731" s="300" t="str">
        <f t="shared" si="592"/>
        <v/>
      </c>
      <c r="AI1731" s="63" t="str">
        <f t="shared" si="574"/>
        <v/>
      </c>
      <c r="AJ1731" s="106" t="str">
        <f t="shared" si="575"/>
        <v/>
      </c>
      <c r="AK1731" s="106" t="str">
        <f t="shared" si="576"/>
        <v/>
      </c>
      <c r="AL1731" s="106" t="str">
        <f t="shared" si="577"/>
        <v/>
      </c>
      <c r="AM1731" s="106" t="str">
        <f t="shared" si="578"/>
        <v/>
      </c>
      <c r="AN1731" s="106" t="str">
        <f t="shared" si="579"/>
        <v/>
      </c>
      <c r="AR1731" s="106" t="str">
        <f t="shared" si="580"/>
        <v/>
      </c>
      <c r="AS1731" s="106" t="str">
        <f t="shared" si="581"/>
        <v/>
      </c>
      <c r="AT1731" s="106" t="str">
        <f t="shared" si="582"/>
        <v/>
      </c>
      <c r="AU1731" s="106" t="str">
        <f t="shared" si="583"/>
        <v/>
      </c>
      <c r="AV1731" s="106" t="str">
        <f t="shared" si="584"/>
        <v/>
      </c>
    </row>
    <row r="1732" spans="4:48">
      <c r="D1732" s="159">
        <v>1725</v>
      </c>
      <c r="F1732" s="159" t="str">
        <f t="shared" si="590"/>
        <v/>
      </c>
      <c r="G1732" s="159" t="str">
        <f t="shared" si="590"/>
        <v/>
      </c>
      <c r="H1732" s="159" t="str">
        <f t="shared" si="590"/>
        <v/>
      </c>
      <c r="I1732" s="159" t="str">
        <f t="shared" si="590"/>
        <v/>
      </c>
      <c r="J1732" s="159" t="str">
        <f t="shared" si="590"/>
        <v/>
      </c>
      <c r="K1732" s="292"/>
      <c r="L1732" s="292"/>
      <c r="AC1732" s="300" t="str">
        <f t="shared" ref="AC1732:AC1795" si="594">IF(ISNUMBER(AC1731),IF(AC1731&gt;1,AC1731-1,""),"")</f>
        <v/>
      </c>
      <c r="AD1732" s="300" t="str">
        <f t="shared" si="593"/>
        <v/>
      </c>
      <c r="AE1732" s="300" t="str">
        <f t="shared" si="591"/>
        <v/>
      </c>
      <c r="AF1732" s="300" t="str">
        <f t="shared" si="592"/>
        <v/>
      </c>
      <c r="AI1732" s="63" t="str">
        <f t="shared" ref="AI1732:AI1795" si="595">IF(ISNUMBER(AJ1732),AI1731+1,"")</f>
        <v/>
      </c>
      <c r="AJ1732" s="106" t="str">
        <f t="shared" ref="AJ1732:AJ1795" si="596">IF($C$5=1,AJ1731,IF(ISNUMBER(F1737),(F1737+1)*AJ1731,""))</f>
        <v/>
      </c>
      <c r="AK1732" s="106" t="str">
        <f t="shared" ref="AK1732:AK1795" si="597">IF($C$5=1,AK1731,IF(ISNUMBER(G1737),(G1737+1)*AK1731,""))</f>
        <v/>
      </c>
      <c r="AL1732" s="106" t="str">
        <f t="shared" ref="AL1732:AL1795" si="598">IF($C$5=1,AL1731,IF(ISNUMBER(H1737),(H1737+1)*AL1731,""))</f>
        <v/>
      </c>
      <c r="AM1732" s="106" t="str">
        <f t="shared" ref="AM1732:AM1795" si="599">IF($C$5=1,AM1731,IF(ISNUMBER(I1737),(I1737+1)*AM1731,""))</f>
        <v/>
      </c>
      <c r="AN1732" s="106" t="str">
        <f t="shared" ref="AN1732:AN1795" si="600">IF($C$5=1,AN1731,IF(ISNUMBER(J1737),(J1737+1)*AN1731,""))</f>
        <v/>
      </c>
      <c r="AR1732" s="106" t="str">
        <f t="shared" ref="AR1732:AR1795" si="601">IF(ISNUMBER(F1737),(F1737+AR1731),"")</f>
        <v/>
      </c>
      <c r="AS1732" s="106" t="str">
        <f t="shared" ref="AS1732:AS1795" si="602">IF(ISNUMBER(G1737),(G1737+AS1731),"")</f>
        <v/>
      </c>
      <c r="AT1732" s="106" t="str">
        <f t="shared" ref="AT1732:AT1795" si="603">IF(ISNUMBER(H1737),(H1737+AT1731),"")</f>
        <v/>
      </c>
      <c r="AU1732" s="106" t="str">
        <f t="shared" ref="AU1732:AU1795" si="604">IF(ISNUMBER(I1737),(I1737+AU1731),"")</f>
        <v/>
      </c>
      <c r="AV1732" s="106" t="str">
        <f t="shared" ref="AV1732:AV1795" si="605">IF(ISNUMBER(J1737),(J1737+AV1731),"")</f>
        <v/>
      </c>
    </row>
    <row r="1733" spans="4:48">
      <c r="D1733" s="159">
        <v>1726</v>
      </c>
      <c r="F1733" s="159" t="str">
        <f t="shared" si="590"/>
        <v/>
      </c>
      <c r="G1733" s="159" t="str">
        <f t="shared" si="590"/>
        <v/>
      </c>
      <c r="H1733" s="159" t="str">
        <f t="shared" si="590"/>
        <v/>
      </c>
      <c r="I1733" s="159" t="str">
        <f t="shared" si="590"/>
        <v/>
      </c>
      <c r="J1733" s="159" t="str">
        <f t="shared" si="590"/>
        <v/>
      </c>
      <c r="K1733" s="292"/>
      <c r="L1733" s="292"/>
      <c r="AC1733" s="300" t="str">
        <f t="shared" si="594"/>
        <v/>
      </c>
      <c r="AD1733" s="300" t="str">
        <f t="shared" si="593"/>
        <v/>
      </c>
      <c r="AE1733" s="300" t="str">
        <f t="shared" si="591"/>
        <v/>
      </c>
      <c r="AF1733" s="300" t="str">
        <f t="shared" si="592"/>
        <v/>
      </c>
      <c r="AI1733" s="63" t="str">
        <f t="shared" si="595"/>
        <v/>
      </c>
      <c r="AJ1733" s="106" t="str">
        <f t="shared" si="596"/>
        <v/>
      </c>
      <c r="AK1733" s="106" t="str">
        <f t="shared" si="597"/>
        <v/>
      </c>
      <c r="AL1733" s="106" t="str">
        <f t="shared" si="598"/>
        <v/>
      </c>
      <c r="AM1733" s="106" t="str">
        <f t="shared" si="599"/>
        <v/>
      </c>
      <c r="AN1733" s="106" t="str">
        <f t="shared" si="600"/>
        <v/>
      </c>
      <c r="AR1733" s="106" t="str">
        <f t="shared" si="601"/>
        <v/>
      </c>
      <c r="AS1733" s="106" t="str">
        <f t="shared" si="602"/>
        <v/>
      </c>
      <c r="AT1733" s="106" t="str">
        <f t="shared" si="603"/>
        <v/>
      </c>
      <c r="AU1733" s="106" t="str">
        <f t="shared" si="604"/>
        <v/>
      </c>
      <c r="AV1733" s="106" t="str">
        <f t="shared" si="605"/>
        <v/>
      </c>
    </row>
    <row r="1734" spans="4:48">
      <c r="D1734" s="159">
        <v>1727</v>
      </c>
      <c r="F1734" s="159" t="str">
        <f t="shared" si="590"/>
        <v/>
      </c>
      <c r="G1734" s="159" t="str">
        <f t="shared" si="590"/>
        <v/>
      </c>
      <c r="H1734" s="159" t="str">
        <f t="shared" si="590"/>
        <v/>
      </c>
      <c r="I1734" s="159" t="str">
        <f t="shared" si="590"/>
        <v/>
      </c>
      <c r="J1734" s="159" t="str">
        <f t="shared" si="590"/>
        <v/>
      </c>
      <c r="K1734" s="292"/>
      <c r="L1734" s="292"/>
      <c r="AC1734" s="300" t="str">
        <f t="shared" si="594"/>
        <v/>
      </c>
      <c r="AD1734" s="300" t="str">
        <f t="shared" si="593"/>
        <v/>
      </c>
      <c r="AE1734" s="300" t="str">
        <f t="shared" si="591"/>
        <v/>
      </c>
      <c r="AF1734" s="300" t="str">
        <f t="shared" si="592"/>
        <v/>
      </c>
      <c r="AI1734" s="63" t="str">
        <f t="shared" si="595"/>
        <v/>
      </c>
      <c r="AJ1734" s="106" t="str">
        <f t="shared" si="596"/>
        <v/>
      </c>
      <c r="AK1734" s="106" t="str">
        <f t="shared" si="597"/>
        <v/>
      </c>
      <c r="AL1734" s="106" t="str">
        <f t="shared" si="598"/>
        <v/>
      </c>
      <c r="AM1734" s="106" t="str">
        <f t="shared" si="599"/>
        <v/>
      </c>
      <c r="AN1734" s="106" t="str">
        <f t="shared" si="600"/>
        <v/>
      </c>
      <c r="AR1734" s="106" t="str">
        <f t="shared" si="601"/>
        <v/>
      </c>
      <c r="AS1734" s="106" t="str">
        <f t="shared" si="602"/>
        <v/>
      </c>
      <c r="AT1734" s="106" t="str">
        <f t="shared" si="603"/>
        <v/>
      </c>
      <c r="AU1734" s="106" t="str">
        <f t="shared" si="604"/>
        <v/>
      </c>
      <c r="AV1734" s="106" t="str">
        <f t="shared" si="605"/>
        <v/>
      </c>
    </row>
    <row r="1735" spans="4:48">
      <c r="D1735" s="159">
        <v>1728</v>
      </c>
      <c r="F1735" s="159" t="str">
        <f t="shared" si="590"/>
        <v/>
      </c>
      <c r="G1735" s="159" t="str">
        <f t="shared" si="590"/>
        <v/>
      </c>
      <c r="H1735" s="159" t="str">
        <f t="shared" si="590"/>
        <v/>
      </c>
      <c r="I1735" s="159" t="str">
        <f t="shared" si="590"/>
        <v/>
      </c>
      <c r="J1735" s="159" t="str">
        <f t="shared" si="590"/>
        <v/>
      </c>
      <c r="K1735" s="292"/>
      <c r="L1735" s="292"/>
      <c r="AC1735" s="300" t="str">
        <f t="shared" si="594"/>
        <v/>
      </c>
      <c r="AD1735" s="300" t="str">
        <f t="shared" si="593"/>
        <v/>
      </c>
      <c r="AE1735" s="300" t="str">
        <f t="shared" si="591"/>
        <v/>
      </c>
      <c r="AF1735" s="300" t="str">
        <f t="shared" si="592"/>
        <v/>
      </c>
      <c r="AI1735" s="63" t="str">
        <f t="shared" si="595"/>
        <v/>
      </c>
      <c r="AJ1735" s="106" t="str">
        <f t="shared" si="596"/>
        <v/>
      </c>
      <c r="AK1735" s="106" t="str">
        <f t="shared" si="597"/>
        <v/>
      </c>
      <c r="AL1735" s="106" t="str">
        <f t="shared" si="598"/>
        <v/>
      </c>
      <c r="AM1735" s="106" t="str">
        <f t="shared" si="599"/>
        <v/>
      </c>
      <c r="AN1735" s="106" t="str">
        <f t="shared" si="600"/>
        <v/>
      </c>
      <c r="AR1735" s="106" t="str">
        <f t="shared" si="601"/>
        <v/>
      </c>
      <c r="AS1735" s="106" t="str">
        <f t="shared" si="602"/>
        <v/>
      </c>
      <c r="AT1735" s="106" t="str">
        <f t="shared" si="603"/>
        <v/>
      </c>
      <c r="AU1735" s="106" t="str">
        <f t="shared" si="604"/>
        <v/>
      </c>
      <c r="AV1735" s="106" t="str">
        <f t="shared" si="605"/>
        <v/>
      </c>
    </row>
    <row r="1736" spans="4:48">
      <c r="D1736" s="159">
        <v>1729</v>
      </c>
      <c r="F1736" s="159" t="str">
        <f t="shared" si="590"/>
        <v/>
      </c>
      <c r="G1736" s="159" t="str">
        <f t="shared" si="590"/>
        <v/>
      </c>
      <c r="H1736" s="159" t="str">
        <f t="shared" si="590"/>
        <v/>
      </c>
      <c r="I1736" s="159" t="str">
        <f t="shared" si="590"/>
        <v/>
      </c>
      <c r="J1736" s="159" t="str">
        <f t="shared" si="590"/>
        <v/>
      </c>
      <c r="K1736" s="292"/>
      <c r="L1736" s="292"/>
      <c r="AC1736" s="300" t="str">
        <f t="shared" si="594"/>
        <v/>
      </c>
      <c r="AD1736" s="300" t="str">
        <f t="shared" si="593"/>
        <v/>
      </c>
      <c r="AE1736" s="300" t="str">
        <f t="shared" si="591"/>
        <v/>
      </c>
      <c r="AF1736" s="300" t="str">
        <f t="shared" si="592"/>
        <v/>
      </c>
      <c r="AI1736" s="63" t="str">
        <f t="shared" si="595"/>
        <v/>
      </c>
      <c r="AJ1736" s="106" t="str">
        <f t="shared" si="596"/>
        <v/>
      </c>
      <c r="AK1736" s="106" t="str">
        <f t="shared" si="597"/>
        <v/>
      </c>
      <c r="AL1736" s="106" t="str">
        <f t="shared" si="598"/>
        <v/>
      </c>
      <c r="AM1736" s="106" t="str">
        <f t="shared" si="599"/>
        <v/>
      </c>
      <c r="AN1736" s="106" t="str">
        <f t="shared" si="600"/>
        <v/>
      </c>
      <c r="AR1736" s="106" t="str">
        <f t="shared" si="601"/>
        <v/>
      </c>
      <c r="AS1736" s="106" t="str">
        <f t="shared" si="602"/>
        <v/>
      </c>
      <c r="AT1736" s="106" t="str">
        <f t="shared" si="603"/>
        <v/>
      </c>
      <c r="AU1736" s="106" t="str">
        <f t="shared" si="604"/>
        <v/>
      </c>
      <c r="AV1736" s="106" t="str">
        <f t="shared" si="605"/>
        <v/>
      </c>
    </row>
    <row r="1737" spans="4:48">
      <c r="D1737" s="159">
        <v>1730</v>
      </c>
      <c r="F1737" s="159" t="str">
        <f t="shared" si="590"/>
        <v/>
      </c>
      <c r="G1737" s="159" t="str">
        <f t="shared" si="590"/>
        <v/>
      </c>
      <c r="H1737" s="159" t="str">
        <f t="shared" si="590"/>
        <v/>
      </c>
      <c r="I1737" s="159" t="str">
        <f t="shared" si="590"/>
        <v/>
      </c>
      <c r="J1737" s="159" t="str">
        <f t="shared" si="590"/>
        <v/>
      </c>
      <c r="K1737" s="292"/>
      <c r="L1737" s="292"/>
      <c r="AC1737" s="300" t="str">
        <f t="shared" si="594"/>
        <v/>
      </c>
      <c r="AD1737" s="300" t="str">
        <f t="shared" si="593"/>
        <v/>
      </c>
      <c r="AE1737" s="300" t="str">
        <f t="shared" si="591"/>
        <v/>
      </c>
      <c r="AF1737" s="300" t="str">
        <f t="shared" si="592"/>
        <v/>
      </c>
      <c r="AI1737" s="63" t="str">
        <f t="shared" si="595"/>
        <v/>
      </c>
      <c r="AJ1737" s="106" t="str">
        <f t="shared" si="596"/>
        <v/>
      </c>
      <c r="AK1737" s="106" t="str">
        <f t="shared" si="597"/>
        <v/>
      </c>
      <c r="AL1737" s="106" t="str">
        <f t="shared" si="598"/>
        <v/>
      </c>
      <c r="AM1737" s="106" t="str">
        <f t="shared" si="599"/>
        <v/>
      </c>
      <c r="AN1737" s="106" t="str">
        <f t="shared" si="600"/>
        <v/>
      </c>
      <c r="AR1737" s="106" t="str">
        <f t="shared" si="601"/>
        <v/>
      </c>
      <c r="AS1737" s="106" t="str">
        <f t="shared" si="602"/>
        <v/>
      </c>
      <c r="AT1737" s="106" t="str">
        <f t="shared" si="603"/>
        <v/>
      </c>
      <c r="AU1737" s="106" t="str">
        <f t="shared" si="604"/>
        <v/>
      </c>
      <c r="AV1737" s="106" t="str">
        <f t="shared" si="605"/>
        <v/>
      </c>
    </row>
    <row r="1738" spans="4:48">
      <c r="D1738" s="159">
        <v>1731</v>
      </c>
      <c r="F1738" s="159" t="str">
        <f t="shared" ref="F1738:J1747" si="606">IF($C$5=0,IF($D1738&gt;$A$5,"",INDIRECT(CONCATENATE("B",RANDBETWEEN(11,$D$5)))),IF($D1738&gt;$A$5,"",$C$3*INDIRECT(CONCATENATE("B",RANDBETWEEN(11,$D$5)))))</f>
        <v/>
      </c>
      <c r="G1738" s="159" t="str">
        <f t="shared" si="606"/>
        <v/>
      </c>
      <c r="H1738" s="159" t="str">
        <f t="shared" si="606"/>
        <v/>
      </c>
      <c r="I1738" s="159" t="str">
        <f t="shared" si="606"/>
        <v/>
      </c>
      <c r="J1738" s="159" t="str">
        <f t="shared" si="606"/>
        <v/>
      </c>
      <c r="K1738" s="292"/>
      <c r="L1738" s="292"/>
      <c r="AC1738" s="300" t="str">
        <f t="shared" si="594"/>
        <v/>
      </c>
      <c r="AD1738" s="300" t="str">
        <f t="shared" si="593"/>
        <v/>
      </c>
      <c r="AE1738" s="300" t="str">
        <f t="shared" si="591"/>
        <v/>
      </c>
      <c r="AF1738" s="300" t="str">
        <f t="shared" si="592"/>
        <v/>
      </c>
      <c r="AI1738" s="63" t="str">
        <f t="shared" si="595"/>
        <v/>
      </c>
      <c r="AJ1738" s="106" t="str">
        <f t="shared" si="596"/>
        <v/>
      </c>
      <c r="AK1738" s="106" t="str">
        <f t="shared" si="597"/>
        <v/>
      </c>
      <c r="AL1738" s="106" t="str">
        <f t="shared" si="598"/>
        <v/>
      </c>
      <c r="AM1738" s="106" t="str">
        <f t="shared" si="599"/>
        <v/>
      </c>
      <c r="AN1738" s="106" t="str">
        <f t="shared" si="600"/>
        <v/>
      </c>
      <c r="AR1738" s="106" t="str">
        <f t="shared" si="601"/>
        <v/>
      </c>
      <c r="AS1738" s="106" t="str">
        <f t="shared" si="602"/>
        <v/>
      </c>
      <c r="AT1738" s="106" t="str">
        <f t="shared" si="603"/>
        <v/>
      </c>
      <c r="AU1738" s="106" t="str">
        <f t="shared" si="604"/>
        <v/>
      </c>
      <c r="AV1738" s="106" t="str">
        <f t="shared" si="605"/>
        <v/>
      </c>
    </row>
    <row r="1739" spans="4:48">
      <c r="D1739" s="159">
        <v>1732</v>
      </c>
      <c r="F1739" s="159" t="str">
        <f t="shared" si="606"/>
        <v/>
      </c>
      <c r="G1739" s="159" t="str">
        <f t="shared" si="606"/>
        <v/>
      </c>
      <c r="H1739" s="159" t="str">
        <f t="shared" si="606"/>
        <v/>
      </c>
      <c r="I1739" s="159" t="str">
        <f t="shared" si="606"/>
        <v/>
      </c>
      <c r="J1739" s="159" t="str">
        <f t="shared" si="606"/>
        <v/>
      </c>
      <c r="K1739" s="292"/>
      <c r="L1739" s="292"/>
      <c r="AC1739" s="300" t="str">
        <f t="shared" si="594"/>
        <v/>
      </c>
      <c r="AD1739" s="300" t="str">
        <f t="shared" si="593"/>
        <v/>
      </c>
      <c r="AE1739" s="300" t="str">
        <f t="shared" si="591"/>
        <v/>
      </c>
      <c r="AF1739" s="300" t="str">
        <f t="shared" si="592"/>
        <v/>
      </c>
      <c r="AI1739" s="63" t="str">
        <f t="shared" si="595"/>
        <v/>
      </c>
      <c r="AJ1739" s="106" t="str">
        <f t="shared" si="596"/>
        <v/>
      </c>
      <c r="AK1739" s="106" t="str">
        <f t="shared" si="597"/>
        <v/>
      </c>
      <c r="AL1739" s="106" t="str">
        <f t="shared" si="598"/>
        <v/>
      </c>
      <c r="AM1739" s="106" t="str">
        <f t="shared" si="599"/>
        <v/>
      </c>
      <c r="AN1739" s="106" t="str">
        <f t="shared" si="600"/>
        <v/>
      </c>
      <c r="AR1739" s="106" t="str">
        <f t="shared" si="601"/>
        <v/>
      </c>
      <c r="AS1739" s="106" t="str">
        <f t="shared" si="602"/>
        <v/>
      </c>
      <c r="AT1739" s="106" t="str">
        <f t="shared" si="603"/>
        <v/>
      </c>
      <c r="AU1739" s="106" t="str">
        <f t="shared" si="604"/>
        <v/>
      </c>
      <c r="AV1739" s="106" t="str">
        <f t="shared" si="605"/>
        <v/>
      </c>
    </row>
    <row r="1740" spans="4:48">
      <c r="D1740" s="159">
        <v>1733</v>
      </c>
      <c r="F1740" s="159" t="str">
        <f t="shared" si="606"/>
        <v/>
      </c>
      <c r="G1740" s="159" t="str">
        <f t="shared" si="606"/>
        <v/>
      </c>
      <c r="H1740" s="159" t="str">
        <f t="shared" si="606"/>
        <v/>
      </c>
      <c r="I1740" s="159" t="str">
        <f t="shared" si="606"/>
        <v/>
      </c>
      <c r="J1740" s="159" t="str">
        <f t="shared" si="606"/>
        <v/>
      </c>
      <c r="K1740" s="292"/>
      <c r="L1740" s="292"/>
      <c r="AC1740" s="300" t="str">
        <f t="shared" si="594"/>
        <v/>
      </c>
      <c r="AD1740" s="300" t="str">
        <f t="shared" si="593"/>
        <v/>
      </c>
      <c r="AE1740" s="300" t="str">
        <f t="shared" si="591"/>
        <v/>
      </c>
      <c r="AF1740" s="300" t="str">
        <f t="shared" si="592"/>
        <v/>
      </c>
      <c r="AI1740" s="63" t="str">
        <f t="shared" si="595"/>
        <v/>
      </c>
      <c r="AJ1740" s="106" t="str">
        <f t="shared" si="596"/>
        <v/>
      </c>
      <c r="AK1740" s="106" t="str">
        <f t="shared" si="597"/>
        <v/>
      </c>
      <c r="AL1740" s="106" t="str">
        <f t="shared" si="598"/>
        <v/>
      </c>
      <c r="AM1740" s="106" t="str">
        <f t="shared" si="599"/>
        <v/>
      </c>
      <c r="AN1740" s="106" t="str">
        <f t="shared" si="600"/>
        <v/>
      </c>
      <c r="AR1740" s="106" t="str">
        <f t="shared" si="601"/>
        <v/>
      </c>
      <c r="AS1740" s="106" t="str">
        <f t="shared" si="602"/>
        <v/>
      </c>
      <c r="AT1740" s="106" t="str">
        <f t="shared" si="603"/>
        <v/>
      </c>
      <c r="AU1740" s="106" t="str">
        <f t="shared" si="604"/>
        <v/>
      </c>
      <c r="AV1740" s="106" t="str">
        <f t="shared" si="605"/>
        <v/>
      </c>
    </row>
    <row r="1741" spans="4:48">
      <c r="D1741" s="159">
        <v>1734</v>
      </c>
      <c r="F1741" s="159" t="str">
        <f t="shared" si="606"/>
        <v/>
      </c>
      <c r="G1741" s="159" t="str">
        <f t="shared" si="606"/>
        <v/>
      </c>
      <c r="H1741" s="159" t="str">
        <f t="shared" si="606"/>
        <v/>
      </c>
      <c r="I1741" s="159" t="str">
        <f t="shared" si="606"/>
        <v/>
      </c>
      <c r="J1741" s="159" t="str">
        <f t="shared" si="606"/>
        <v/>
      </c>
      <c r="K1741" s="292"/>
      <c r="L1741" s="292"/>
      <c r="AC1741" s="300" t="str">
        <f t="shared" si="594"/>
        <v/>
      </c>
      <c r="AD1741" s="300" t="str">
        <f t="shared" si="593"/>
        <v/>
      </c>
      <c r="AE1741" s="300" t="str">
        <f t="shared" si="591"/>
        <v/>
      </c>
      <c r="AF1741" s="300" t="str">
        <f t="shared" si="592"/>
        <v/>
      </c>
      <c r="AI1741" s="63" t="str">
        <f t="shared" si="595"/>
        <v/>
      </c>
      <c r="AJ1741" s="106" t="str">
        <f t="shared" si="596"/>
        <v/>
      </c>
      <c r="AK1741" s="106" t="str">
        <f t="shared" si="597"/>
        <v/>
      </c>
      <c r="AL1741" s="106" t="str">
        <f t="shared" si="598"/>
        <v/>
      </c>
      <c r="AM1741" s="106" t="str">
        <f t="shared" si="599"/>
        <v/>
      </c>
      <c r="AN1741" s="106" t="str">
        <f t="shared" si="600"/>
        <v/>
      </c>
      <c r="AR1741" s="106" t="str">
        <f t="shared" si="601"/>
        <v/>
      </c>
      <c r="AS1741" s="106" t="str">
        <f t="shared" si="602"/>
        <v/>
      </c>
      <c r="AT1741" s="106" t="str">
        <f t="shared" si="603"/>
        <v/>
      </c>
      <c r="AU1741" s="106" t="str">
        <f t="shared" si="604"/>
        <v/>
      </c>
      <c r="AV1741" s="106" t="str">
        <f t="shared" si="605"/>
        <v/>
      </c>
    </row>
    <row r="1742" spans="4:48">
      <c r="D1742" s="159">
        <v>1735</v>
      </c>
      <c r="F1742" s="159" t="str">
        <f t="shared" si="606"/>
        <v/>
      </c>
      <c r="G1742" s="159" t="str">
        <f t="shared" si="606"/>
        <v/>
      </c>
      <c r="H1742" s="159" t="str">
        <f t="shared" si="606"/>
        <v/>
      </c>
      <c r="I1742" s="159" t="str">
        <f t="shared" si="606"/>
        <v/>
      </c>
      <c r="J1742" s="159" t="str">
        <f t="shared" si="606"/>
        <v/>
      </c>
      <c r="K1742" s="292"/>
      <c r="L1742" s="292"/>
      <c r="AC1742" s="300" t="str">
        <f t="shared" si="594"/>
        <v/>
      </c>
      <c r="AD1742" s="300" t="str">
        <f t="shared" si="593"/>
        <v/>
      </c>
      <c r="AE1742" s="300" t="str">
        <f t="shared" si="591"/>
        <v/>
      </c>
      <c r="AF1742" s="300" t="str">
        <f t="shared" si="592"/>
        <v/>
      </c>
      <c r="AI1742" s="63" t="str">
        <f t="shared" si="595"/>
        <v/>
      </c>
      <c r="AJ1742" s="106" t="str">
        <f t="shared" si="596"/>
        <v/>
      </c>
      <c r="AK1742" s="106" t="str">
        <f t="shared" si="597"/>
        <v/>
      </c>
      <c r="AL1742" s="106" t="str">
        <f t="shared" si="598"/>
        <v/>
      </c>
      <c r="AM1742" s="106" t="str">
        <f t="shared" si="599"/>
        <v/>
      </c>
      <c r="AN1742" s="106" t="str">
        <f t="shared" si="600"/>
        <v/>
      </c>
      <c r="AR1742" s="106" t="str">
        <f t="shared" si="601"/>
        <v/>
      </c>
      <c r="AS1742" s="106" t="str">
        <f t="shared" si="602"/>
        <v/>
      </c>
      <c r="AT1742" s="106" t="str">
        <f t="shared" si="603"/>
        <v/>
      </c>
      <c r="AU1742" s="106" t="str">
        <f t="shared" si="604"/>
        <v/>
      </c>
      <c r="AV1742" s="106" t="str">
        <f t="shared" si="605"/>
        <v/>
      </c>
    </row>
    <row r="1743" spans="4:48">
      <c r="D1743" s="159">
        <v>1736</v>
      </c>
      <c r="F1743" s="159" t="str">
        <f t="shared" si="606"/>
        <v/>
      </c>
      <c r="G1743" s="159" t="str">
        <f t="shared" si="606"/>
        <v/>
      </c>
      <c r="H1743" s="159" t="str">
        <f t="shared" si="606"/>
        <v/>
      </c>
      <c r="I1743" s="159" t="str">
        <f t="shared" si="606"/>
        <v/>
      </c>
      <c r="J1743" s="159" t="str">
        <f t="shared" si="606"/>
        <v/>
      </c>
      <c r="K1743" s="292"/>
      <c r="L1743" s="292"/>
      <c r="AC1743" s="300" t="str">
        <f t="shared" si="594"/>
        <v/>
      </c>
      <c r="AD1743" s="300" t="str">
        <f t="shared" si="593"/>
        <v/>
      </c>
      <c r="AE1743" s="300" t="str">
        <f t="shared" si="591"/>
        <v/>
      </c>
      <c r="AF1743" s="300" t="str">
        <f t="shared" si="592"/>
        <v/>
      </c>
      <c r="AI1743" s="63" t="str">
        <f t="shared" si="595"/>
        <v/>
      </c>
      <c r="AJ1743" s="106" t="str">
        <f t="shared" si="596"/>
        <v/>
      </c>
      <c r="AK1743" s="106" t="str">
        <f t="shared" si="597"/>
        <v/>
      </c>
      <c r="AL1743" s="106" t="str">
        <f t="shared" si="598"/>
        <v/>
      </c>
      <c r="AM1743" s="106" t="str">
        <f t="shared" si="599"/>
        <v/>
      </c>
      <c r="AN1743" s="106" t="str">
        <f t="shared" si="600"/>
        <v/>
      </c>
      <c r="AR1743" s="106" t="str">
        <f t="shared" si="601"/>
        <v/>
      </c>
      <c r="AS1743" s="106" t="str">
        <f t="shared" si="602"/>
        <v/>
      </c>
      <c r="AT1743" s="106" t="str">
        <f t="shared" si="603"/>
        <v/>
      </c>
      <c r="AU1743" s="106" t="str">
        <f t="shared" si="604"/>
        <v/>
      </c>
      <c r="AV1743" s="106" t="str">
        <f t="shared" si="605"/>
        <v/>
      </c>
    </row>
    <row r="1744" spans="4:48">
      <c r="D1744" s="159">
        <v>1737</v>
      </c>
      <c r="F1744" s="159" t="str">
        <f t="shared" si="606"/>
        <v/>
      </c>
      <c r="G1744" s="159" t="str">
        <f t="shared" si="606"/>
        <v/>
      </c>
      <c r="H1744" s="159" t="str">
        <f t="shared" si="606"/>
        <v/>
      </c>
      <c r="I1744" s="159" t="str">
        <f t="shared" si="606"/>
        <v/>
      </c>
      <c r="J1744" s="159" t="str">
        <f t="shared" si="606"/>
        <v/>
      </c>
      <c r="K1744" s="292"/>
      <c r="L1744" s="292"/>
      <c r="AC1744" s="300" t="str">
        <f t="shared" si="594"/>
        <v/>
      </c>
      <c r="AD1744" s="300" t="str">
        <f t="shared" si="593"/>
        <v/>
      </c>
      <c r="AE1744" s="300" t="str">
        <f t="shared" si="591"/>
        <v/>
      </c>
      <c r="AF1744" s="300" t="str">
        <f t="shared" si="592"/>
        <v/>
      </c>
      <c r="AI1744" s="63" t="str">
        <f t="shared" si="595"/>
        <v/>
      </c>
      <c r="AJ1744" s="106" t="str">
        <f t="shared" si="596"/>
        <v/>
      </c>
      <c r="AK1744" s="106" t="str">
        <f t="shared" si="597"/>
        <v/>
      </c>
      <c r="AL1744" s="106" t="str">
        <f t="shared" si="598"/>
        <v/>
      </c>
      <c r="AM1744" s="106" t="str">
        <f t="shared" si="599"/>
        <v/>
      </c>
      <c r="AN1744" s="106" t="str">
        <f t="shared" si="600"/>
        <v/>
      </c>
      <c r="AR1744" s="106" t="str">
        <f t="shared" si="601"/>
        <v/>
      </c>
      <c r="AS1744" s="106" t="str">
        <f t="shared" si="602"/>
        <v/>
      </c>
      <c r="AT1744" s="106" t="str">
        <f t="shared" si="603"/>
        <v/>
      </c>
      <c r="AU1744" s="106" t="str">
        <f t="shared" si="604"/>
        <v/>
      </c>
      <c r="AV1744" s="106" t="str">
        <f t="shared" si="605"/>
        <v/>
      </c>
    </row>
    <row r="1745" spans="4:48">
      <c r="D1745" s="159">
        <v>1738</v>
      </c>
      <c r="F1745" s="159" t="str">
        <f t="shared" si="606"/>
        <v/>
      </c>
      <c r="G1745" s="159" t="str">
        <f t="shared" si="606"/>
        <v/>
      </c>
      <c r="H1745" s="159" t="str">
        <f t="shared" si="606"/>
        <v/>
      </c>
      <c r="I1745" s="159" t="str">
        <f t="shared" si="606"/>
        <v/>
      </c>
      <c r="J1745" s="159" t="str">
        <f t="shared" si="606"/>
        <v/>
      </c>
      <c r="K1745" s="292"/>
      <c r="L1745" s="292"/>
      <c r="AC1745" s="300" t="str">
        <f t="shared" si="594"/>
        <v/>
      </c>
      <c r="AD1745" s="300" t="str">
        <f t="shared" si="593"/>
        <v/>
      </c>
      <c r="AE1745" s="300" t="str">
        <f t="shared" si="591"/>
        <v/>
      </c>
      <c r="AF1745" s="300" t="str">
        <f t="shared" si="592"/>
        <v/>
      </c>
      <c r="AI1745" s="63" t="str">
        <f t="shared" si="595"/>
        <v/>
      </c>
      <c r="AJ1745" s="106" t="str">
        <f t="shared" si="596"/>
        <v/>
      </c>
      <c r="AK1745" s="106" t="str">
        <f t="shared" si="597"/>
        <v/>
      </c>
      <c r="AL1745" s="106" t="str">
        <f t="shared" si="598"/>
        <v/>
      </c>
      <c r="AM1745" s="106" t="str">
        <f t="shared" si="599"/>
        <v/>
      </c>
      <c r="AN1745" s="106" t="str">
        <f t="shared" si="600"/>
        <v/>
      </c>
      <c r="AR1745" s="106" t="str">
        <f t="shared" si="601"/>
        <v/>
      </c>
      <c r="AS1745" s="106" t="str">
        <f t="shared" si="602"/>
        <v/>
      </c>
      <c r="AT1745" s="106" t="str">
        <f t="shared" si="603"/>
        <v/>
      </c>
      <c r="AU1745" s="106" t="str">
        <f t="shared" si="604"/>
        <v/>
      </c>
      <c r="AV1745" s="106" t="str">
        <f t="shared" si="605"/>
        <v/>
      </c>
    </row>
    <row r="1746" spans="4:48">
      <c r="D1746" s="159">
        <v>1739</v>
      </c>
      <c r="F1746" s="159" t="str">
        <f t="shared" si="606"/>
        <v/>
      </c>
      <c r="G1746" s="159" t="str">
        <f t="shared" si="606"/>
        <v/>
      </c>
      <c r="H1746" s="159" t="str">
        <f t="shared" si="606"/>
        <v/>
      </c>
      <c r="I1746" s="159" t="str">
        <f t="shared" si="606"/>
        <v/>
      </c>
      <c r="J1746" s="159" t="str">
        <f t="shared" si="606"/>
        <v/>
      </c>
      <c r="K1746" s="292"/>
      <c r="L1746" s="292"/>
      <c r="AC1746" s="300" t="str">
        <f t="shared" si="594"/>
        <v/>
      </c>
      <c r="AD1746" s="300" t="str">
        <f t="shared" si="593"/>
        <v/>
      </c>
      <c r="AE1746" s="300" t="str">
        <f t="shared" si="591"/>
        <v/>
      </c>
      <c r="AF1746" s="300" t="str">
        <f t="shared" si="592"/>
        <v/>
      </c>
      <c r="AI1746" s="63" t="str">
        <f t="shared" si="595"/>
        <v/>
      </c>
      <c r="AJ1746" s="106" t="str">
        <f t="shared" si="596"/>
        <v/>
      </c>
      <c r="AK1746" s="106" t="str">
        <f t="shared" si="597"/>
        <v/>
      </c>
      <c r="AL1746" s="106" t="str">
        <f t="shared" si="598"/>
        <v/>
      </c>
      <c r="AM1746" s="106" t="str">
        <f t="shared" si="599"/>
        <v/>
      </c>
      <c r="AN1746" s="106" t="str">
        <f t="shared" si="600"/>
        <v/>
      </c>
      <c r="AR1746" s="106" t="str">
        <f t="shared" si="601"/>
        <v/>
      </c>
      <c r="AS1746" s="106" t="str">
        <f t="shared" si="602"/>
        <v/>
      </c>
      <c r="AT1746" s="106" t="str">
        <f t="shared" si="603"/>
        <v/>
      </c>
      <c r="AU1746" s="106" t="str">
        <f t="shared" si="604"/>
        <v/>
      </c>
      <c r="AV1746" s="106" t="str">
        <f t="shared" si="605"/>
        <v/>
      </c>
    </row>
    <row r="1747" spans="4:48">
      <c r="D1747" s="159">
        <v>1740</v>
      </c>
      <c r="F1747" s="159" t="str">
        <f t="shared" si="606"/>
        <v/>
      </c>
      <c r="G1747" s="159" t="str">
        <f t="shared" si="606"/>
        <v/>
      </c>
      <c r="H1747" s="159" t="str">
        <f t="shared" si="606"/>
        <v/>
      </c>
      <c r="I1747" s="159" t="str">
        <f t="shared" si="606"/>
        <v/>
      </c>
      <c r="J1747" s="159" t="str">
        <f t="shared" si="606"/>
        <v/>
      </c>
      <c r="K1747" s="292"/>
      <c r="L1747" s="292"/>
      <c r="AC1747" s="300" t="str">
        <f t="shared" si="594"/>
        <v/>
      </c>
      <c r="AD1747" s="300" t="str">
        <f t="shared" si="593"/>
        <v/>
      </c>
      <c r="AE1747" s="300" t="str">
        <f t="shared" si="591"/>
        <v/>
      </c>
      <c r="AF1747" s="300" t="str">
        <f t="shared" si="592"/>
        <v/>
      </c>
      <c r="AI1747" s="63" t="str">
        <f t="shared" si="595"/>
        <v/>
      </c>
      <c r="AJ1747" s="106" t="str">
        <f t="shared" si="596"/>
        <v/>
      </c>
      <c r="AK1747" s="106" t="str">
        <f t="shared" si="597"/>
        <v/>
      </c>
      <c r="AL1747" s="106" t="str">
        <f t="shared" si="598"/>
        <v/>
      </c>
      <c r="AM1747" s="106" t="str">
        <f t="shared" si="599"/>
        <v/>
      </c>
      <c r="AN1747" s="106" t="str">
        <f t="shared" si="600"/>
        <v/>
      </c>
      <c r="AR1747" s="106" t="str">
        <f t="shared" si="601"/>
        <v/>
      </c>
      <c r="AS1747" s="106" t="str">
        <f t="shared" si="602"/>
        <v/>
      </c>
      <c r="AT1747" s="106" t="str">
        <f t="shared" si="603"/>
        <v/>
      </c>
      <c r="AU1747" s="106" t="str">
        <f t="shared" si="604"/>
        <v/>
      </c>
      <c r="AV1747" s="106" t="str">
        <f t="shared" si="605"/>
        <v/>
      </c>
    </row>
    <row r="1748" spans="4:48">
      <c r="D1748" s="159">
        <v>1741</v>
      </c>
      <c r="F1748" s="159" t="str">
        <f t="shared" ref="F1748:J1757" si="607">IF($C$5=0,IF($D1748&gt;$A$5,"",INDIRECT(CONCATENATE("B",RANDBETWEEN(11,$D$5)))),IF($D1748&gt;$A$5,"",$C$3*INDIRECT(CONCATENATE("B",RANDBETWEEN(11,$D$5)))))</f>
        <v/>
      </c>
      <c r="G1748" s="159" t="str">
        <f t="shared" si="607"/>
        <v/>
      </c>
      <c r="H1748" s="159" t="str">
        <f t="shared" si="607"/>
        <v/>
      </c>
      <c r="I1748" s="159" t="str">
        <f t="shared" si="607"/>
        <v/>
      </c>
      <c r="J1748" s="159" t="str">
        <f t="shared" si="607"/>
        <v/>
      </c>
      <c r="K1748" s="292"/>
      <c r="L1748" s="292"/>
      <c r="AC1748" s="300" t="str">
        <f t="shared" si="594"/>
        <v/>
      </c>
      <c r="AD1748" s="300" t="str">
        <f t="shared" si="593"/>
        <v/>
      </c>
      <c r="AE1748" s="300" t="str">
        <f t="shared" si="591"/>
        <v/>
      </c>
      <c r="AF1748" s="300" t="str">
        <f t="shared" si="592"/>
        <v/>
      </c>
      <c r="AI1748" s="63" t="str">
        <f t="shared" si="595"/>
        <v/>
      </c>
      <c r="AJ1748" s="106" t="str">
        <f t="shared" si="596"/>
        <v/>
      </c>
      <c r="AK1748" s="106" t="str">
        <f t="shared" si="597"/>
        <v/>
      </c>
      <c r="AL1748" s="106" t="str">
        <f t="shared" si="598"/>
        <v/>
      </c>
      <c r="AM1748" s="106" t="str">
        <f t="shared" si="599"/>
        <v/>
      </c>
      <c r="AN1748" s="106" t="str">
        <f t="shared" si="600"/>
        <v/>
      </c>
      <c r="AR1748" s="106" t="str">
        <f t="shared" si="601"/>
        <v/>
      </c>
      <c r="AS1748" s="106" t="str">
        <f t="shared" si="602"/>
        <v/>
      </c>
      <c r="AT1748" s="106" t="str">
        <f t="shared" si="603"/>
        <v/>
      </c>
      <c r="AU1748" s="106" t="str">
        <f t="shared" si="604"/>
        <v/>
      </c>
      <c r="AV1748" s="106" t="str">
        <f t="shared" si="605"/>
        <v/>
      </c>
    </row>
    <row r="1749" spans="4:48">
      <c r="D1749" s="159">
        <v>1742</v>
      </c>
      <c r="F1749" s="159" t="str">
        <f t="shared" si="607"/>
        <v/>
      </c>
      <c r="G1749" s="159" t="str">
        <f t="shared" si="607"/>
        <v/>
      </c>
      <c r="H1749" s="159" t="str">
        <f t="shared" si="607"/>
        <v/>
      </c>
      <c r="I1749" s="159" t="str">
        <f t="shared" si="607"/>
        <v/>
      </c>
      <c r="J1749" s="159" t="str">
        <f t="shared" si="607"/>
        <v/>
      </c>
      <c r="K1749" s="292"/>
      <c r="L1749" s="292"/>
      <c r="AC1749" s="300" t="str">
        <f t="shared" si="594"/>
        <v/>
      </c>
      <c r="AD1749" s="300" t="str">
        <f t="shared" si="593"/>
        <v/>
      </c>
      <c r="AE1749" s="300" t="str">
        <f t="shared" si="591"/>
        <v/>
      </c>
      <c r="AF1749" s="300" t="str">
        <f t="shared" si="592"/>
        <v/>
      </c>
      <c r="AI1749" s="63" t="str">
        <f t="shared" si="595"/>
        <v/>
      </c>
      <c r="AJ1749" s="106" t="str">
        <f t="shared" si="596"/>
        <v/>
      </c>
      <c r="AK1749" s="106" t="str">
        <f t="shared" si="597"/>
        <v/>
      </c>
      <c r="AL1749" s="106" t="str">
        <f t="shared" si="598"/>
        <v/>
      </c>
      <c r="AM1749" s="106" t="str">
        <f t="shared" si="599"/>
        <v/>
      </c>
      <c r="AN1749" s="106" t="str">
        <f t="shared" si="600"/>
        <v/>
      </c>
      <c r="AR1749" s="106" t="str">
        <f t="shared" si="601"/>
        <v/>
      </c>
      <c r="AS1749" s="106" t="str">
        <f t="shared" si="602"/>
        <v/>
      </c>
      <c r="AT1749" s="106" t="str">
        <f t="shared" si="603"/>
        <v/>
      </c>
      <c r="AU1749" s="106" t="str">
        <f t="shared" si="604"/>
        <v/>
      </c>
      <c r="AV1749" s="106" t="str">
        <f t="shared" si="605"/>
        <v/>
      </c>
    </row>
    <row r="1750" spans="4:48">
      <c r="D1750" s="159">
        <v>1743</v>
      </c>
      <c r="F1750" s="159" t="str">
        <f t="shared" si="607"/>
        <v/>
      </c>
      <c r="G1750" s="159" t="str">
        <f t="shared" si="607"/>
        <v/>
      </c>
      <c r="H1750" s="159" t="str">
        <f t="shared" si="607"/>
        <v/>
      </c>
      <c r="I1750" s="159" t="str">
        <f t="shared" si="607"/>
        <v/>
      </c>
      <c r="J1750" s="159" t="str">
        <f t="shared" si="607"/>
        <v/>
      </c>
      <c r="K1750" s="292"/>
      <c r="L1750" s="292"/>
      <c r="AC1750" s="300" t="str">
        <f t="shared" si="594"/>
        <v/>
      </c>
      <c r="AD1750" s="300" t="str">
        <f t="shared" si="593"/>
        <v/>
      </c>
      <c r="AE1750" s="300" t="str">
        <f t="shared" si="591"/>
        <v/>
      </c>
      <c r="AF1750" s="300" t="str">
        <f t="shared" si="592"/>
        <v/>
      </c>
      <c r="AI1750" s="63" t="str">
        <f t="shared" si="595"/>
        <v/>
      </c>
      <c r="AJ1750" s="106" t="str">
        <f t="shared" si="596"/>
        <v/>
      </c>
      <c r="AK1750" s="106" t="str">
        <f t="shared" si="597"/>
        <v/>
      </c>
      <c r="AL1750" s="106" t="str">
        <f t="shared" si="598"/>
        <v/>
      </c>
      <c r="AM1750" s="106" t="str">
        <f t="shared" si="599"/>
        <v/>
      </c>
      <c r="AN1750" s="106" t="str">
        <f t="shared" si="600"/>
        <v/>
      </c>
      <c r="AR1750" s="106" t="str">
        <f t="shared" si="601"/>
        <v/>
      </c>
      <c r="AS1750" s="106" t="str">
        <f t="shared" si="602"/>
        <v/>
      </c>
      <c r="AT1750" s="106" t="str">
        <f t="shared" si="603"/>
        <v/>
      </c>
      <c r="AU1750" s="106" t="str">
        <f t="shared" si="604"/>
        <v/>
      </c>
      <c r="AV1750" s="106" t="str">
        <f t="shared" si="605"/>
        <v/>
      </c>
    </row>
    <row r="1751" spans="4:48">
      <c r="D1751" s="159">
        <v>1744</v>
      </c>
      <c r="F1751" s="159" t="str">
        <f t="shared" si="607"/>
        <v/>
      </c>
      <c r="G1751" s="159" t="str">
        <f t="shared" si="607"/>
        <v/>
      </c>
      <c r="H1751" s="159" t="str">
        <f t="shared" si="607"/>
        <v/>
      </c>
      <c r="I1751" s="159" t="str">
        <f t="shared" si="607"/>
        <v/>
      </c>
      <c r="J1751" s="159" t="str">
        <f t="shared" si="607"/>
        <v/>
      </c>
      <c r="K1751" s="292"/>
      <c r="L1751" s="292"/>
      <c r="AC1751" s="300" t="str">
        <f t="shared" si="594"/>
        <v/>
      </c>
      <c r="AD1751" s="300" t="str">
        <f t="shared" si="593"/>
        <v/>
      </c>
      <c r="AE1751" s="300" t="str">
        <f t="shared" si="591"/>
        <v/>
      </c>
      <c r="AF1751" s="300" t="str">
        <f t="shared" si="592"/>
        <v/>
      </c>
      <c r="AI1751" s="63" t="str">
        <f t="shared" si="595"/>
        <v/>
      </c>
      <c r="AJ1751" s="106" t="str">
        <f t="shared" si="596"/>
        <v/>
      </c>
      <c r="AK1751" s="106" t="str">
        <f t="shared" si="597"/>
        <v/>
      </c>
      <c r="AL1751" s="106" t="str">
        <f t="shared" si="598"/>
        <v/>
      </c>
      <c r="AM1751" s="106" t="str">
        <f t="shared" si="599"/>
        <v/>
      </c>
      <c r="AN1751" s="106" t="str">
        <f t="shared" si="600"/>
        <v/>
      </c>
      <c r="AR1751" s="106" t="str">
        <f t="shared" si="601"/>
        <v/>
      </c>
      <c r="AS1751" s="106" t="str">
        <f t="shared" si="602"/>
        <v/>
      </c>
      <c r="AT1751" s="106" t="str">
        <f t="shared" si="603"/>
        <v/>
      </c>
      <c r="AU1751" s="106" t="str">
        <f t="shared" si="604"/>
        <v/>
      </c>
      <c r="AV1751" s="106" t="str">
        <f t="shared" si="605"/>
        <v/>
      </c>
    </row>
    <row r="1752" spans="4:48">
      <c r="D1752" s="159">
        <v>1745</v>
      </c>
      <c r="F1752" s="159" t="str">
        <f t="shared" si="607"/>
        <v/>
      </c>
      <c r="G1752" s="159" t="str">
        <f t="shared" si="607"/>
        <v/>
      </c>
      <c r="H1752" s="159" t="str">
        <f t="shared" si="607"/>
        <v/>
      </c>
      <c r="I1752" s="159" t="str">
        <f t="shared" si="607"/>
        <v/>
      </c>
      <c r="J1752" s="159" t="str">
        <f t="shared" si="607"/>
        <v/>
      </c>
      <c r="K1752" s="292"/>
      <c r="L1752" s="292"/>
      <c r="AC1752" s="300" t="str">
        <f t="shared" si="594"/>
        <v/>
      </c>
      <c r="AD1752" s="300" t="str">
        <f t="shared" si="593"/>
        <v/>
      </c>
      <c r="AE1752" s="300" t="str">
        <f t="shared" si="591"/>
        <v/>
      </c>
      <c r="AF1752" s="300" t="str">
        <f t="shared" si="592"/>
        <v/>
      </c>
      <c r="AI1752" s="63" t="str">
        <f t="shared" si="595"/>
        <v/>
      </c>
      <c r="AJ1752" s="106" t="str">
        <f t="shared" si="596"/>
        <v/>
      </c>
      <c r="AK1752" s="106" t="str">
        <f t="shared" si="597"/>
        <v/>
      </c>
      <c r="AL1752" s="106" t="str">
        <f t="shared" si="598"/>
        <v/>
      </c>
      <c r="AM1752" s="106" t="str">
        <f t="shared" si="599"/>
        <v/>
      </c>
      <c r="AN1752" s="106" t="str">
        <f t="shared" si="600"/>
        <v/>
      </c>
      <c r="AR1752" s="106" t="str">
        <f t="shared" si="601"/>
        <v/>
      </c>
      <c r="AS1752" s="106" t="str">
        <f t="shared" si="602"/>
        <v/>
      </c>
      <c r="AT1752" s="106" t="str">
        <f t="shared" si="603"/>
        <v/>
      </c>
      <c r="AU1752" s="106" t="str">
        <f t="shared" si="604"/>
        <v/>
      </c>
      <c r="AV1752" s="106" t="str">
        <f t="shared" si="605"/>
        <v/>
      </c>
    </row>
    <row r="1753" spans="4:48">
      <c r="D1753" s="159">
        <v>1746</v>
      </c>
      <c r="F1753" s="159" t="str">
        <f t="shared" si="607"/>
        <v/>
      </c>
      <c r="G1753" s="159" t="str">
        <f t="shared" si="607"/>
        <v/>
      </c>
      <c r="H1753" s="159" t="str">
        <f t="shared" si="607"/>
        <v/>
      </c>
      <c r="I1753" s="159" t="str">
        <f t="shared" si="607"/>
        <v/>
      </c>
      <c r="J1753" s="159" t="str">
        <f t="shared" si="607"/>
        <v/>
      </c>
      <c r="K1753" s="292"/>
      <c r="L1753" s="292"/>
      <c r="AC1753" s="300" t="str">
        <f t="shared" si="594"/>
        <v/>
      </c>
      <c r="AD1753" s="300" t="str">
        <f t="shared" si="593"/>
        <v/>
      </c>
      <c r="AE1753" s="300" t="str">
        <f t="shared" si="591"/>
        <v/>
      </c>
      <c r="AF1753" s="300" t="str">
        <f t="shared" si="592"/>
        <v/>
      </c>
      <c r="AI1753" s="63" t="str">
        <f t="shared" si="595"/>
        <v/>
      </c>
      <c r="AJ1753" s="106" t="str">
        <f t="shared" si="596"/>
        <v/>
      </c>
      <c r="AK1753" s="106" t="str">
        <f t="shared" si="597"/>
        <v/>
      </c>
      <c r="AL1753" s="106" t="str">
        <f t="shared" si="598"/>
        <v/>
      </c>
      <c r="AM1753" s="106" t="str">
        <f t="shared" si="599"/>
        <v/>
      </c>
      <c r="AN1753" s="106" t="str">
        <f t="shared" si="600"/>
        <v/>
      </c>
      <c r="AR1753" s="106" t="str">
        <f t="shared" si="601"/>
        <v/>
      </c>
      <c r="AS1753" s="106" t="str">
        <f t="shared" si="602"/>
        <v/>
      </c>
      <c r="AT1753" s="106" t="str">
        <f t="shared" si="603"/>
        <v/>
      </c>
      <c r="AU1753" s="106" t="str">
        <f t="shared" si="604"/>
        <v/>
      </c>
      <c r="AV1753" s="106" t="str">
        <f t="shared" si="605"/>
        <v/>
      </c>
    </row>
    <row r="1754" spans="4:48">
      <c r="D1754" s="159">
        <v>1747</v>
      </c>
      <c r="F1754" s="159" t="str">
        <f t="shared" si="607"/>
        <v/>
      </c>
      <c r="G1754" s="159" t="str">
        <f t="shared" si="607"/>
        <v/>
      </c>
      <c r="H1754" s="159" t="str">
        <f t="shared" si="607"/>
        <v/>
      </c>
      <c r="I1754" s="159" t="str">
        <f t="shared" si="607"/>
        <v/>
      </c>
      <c r="J1754" s="159" t="str">
        <f t="shared" si="607"/>
        <v/>
      </c>
      <c r="K1754" s="292"/>
      <c r="L1754" s="292"/>
      <c r="AC1754" s="300" t="str">
        <f t="shared" si="594"/>
        <v/>
      </c>
      <c r="AD1754" s="300" t="str">
        <f t="shared" si="593"/>
        <v/>
      </c>
      <c r="AE1754" s="300" t="str">
        <f t="shared" si="591"/>
        <v/>
      </c>
      <c r="AF1754" s="300" t="str">
        <f t="shared" si="592"/>
        <v/>
      </c>
      <c r="AI1754" s="63" t="str">
        <f t="shared" si="595"/>
        <v/>
      </c>
      <c r="AJ1754" s="106" t="str">
        <f t="shared" si="596"/>
        <v/>
      </c>
      <c r="AK1754" s="106" t="str">
        <f t="shared" si="597"/>
        <v/>
      </c>
      <c r="AL1754" s="106" t="str">
        <f t="shared" si="598"/>
        <v/>
      </c>
      <c r="AM1754" s="106" t="str">
        <f t="shared" si="599"/>
        <v/>
      </c>
      <c r="AN1754" s="106" t="str">
        <f t="shared" si="600"/>
        <v/>
      </c>
      <c r="AR1754" s="106" t="str">
        <f t="shared" si="601"/>
        <v/>
      </c>
      <c r="AS1754" s="106" t="str">
        <f t="shared" si="602"/>
        <v/>
      </c>
      <c r="AT1754" s="106" t="str">
        <f t="shared" si="603"/>
        <v/>
      </c>
      <c r="AU1754" s="106" t="str">
        <f t="shared" si="604"/>
        <v/>
      </c>
      <c r="AV1754" s="106" t="str">
        <f t="shared" si="605"/>
        <v/>
      </c>
    </row>
    <row r="1755" spans="4:48">
      <c r="D1755" s="159">
        <v>1748</v>
      </c>
      <c r="F1755" s="159" t="str">
        <f t="shared" si="607"/>
        <v/>
      </c>
      <c r="G1755" s="159" t="str">
        <f t="shared" si="607"/>
        <v/>
      </c>
      <c r="H1755" s="159" t="str">
        <f t="shared" si="607"/>
        <v/>
      </c>
      <c r="I1755" s="159" t="str">
        <f t="shared" si="607"/>
        <v/>
      </c>
      <c r="J1755" s="159" t="str">
        <f t="shared" si="607"/>
        <v/>
      </c>
      <c r="K1755" s="292"/>
      <c r="L1755" s="292"/>
      <c r="AC1755" s="300" t="str">
        <f t="shared" si="594"/>
        <v/>
      </c>
      <c r="AD1755" s="300" t="str">
        <f t="shared" si="593"/>
        <v/>
      </c>
      <c r="AE1755" s="300" t="str">
        <f t="shared" si="591"/>
        <v/>
      </c>
      <c r="AF1755" s="300" t="str">
        <f t="shared" si="592"/>
        <v/>
      </c>
      <c r="AI1755" s="63" t="str">
        <f t="shared" si="595"/>
        <v/>
      </c>
      <c r="AJ1755" s="106" t="str">
        <f t="shared" si="596"/>
        <v/>
      </c>
      <c r="AK1755" s="106" t="str">
        <f t="shared" si="597"/>
        <v/>
      </c>
      <c r="AL1755" s="106" t="str">
        <f t="shared" si="598"/>
        <v/>
      </c>
      <c r="AM1755" s="106" t="str">
        <f t="shared" si="599"/>
        <v/>
      </c>
      <c r="AN1755" s="106" t="str">
        <f t="shared" si="600"/>
        <v/>
      </c>
      <c r="AR1755" s="106" t="str">
        <f t="shared" si="601"/>
        <v/>
      </c>
      <c r="AS1755" s="106" t="str">
        <f t="shared" si="602"/>
        <v/>
      </c>
      <c r="AT1755" s="106" t="str">
        <f t="shared" si="603"/>
        <v/>
      </c>
      <c r="AU1755" s="106" t="str">
        <f t="shared" si="604"/>
        <v/>
      </c>
      <c r="AV1755" s="106" t="str">
        <f t="shared" si="605"/>
        <v/>
      </c>
    </row>
    <row r="1756" spans="4:48">
      <c r="D1756" s="159">
        <v>1749</v>
      </c>
      <c r="F1756" s="159" t="str">
        <f t="shared" si="607"/>
        <v/>
      </c>
      <c r="G1756" s="159" t="str">
        <f t="shared" si="607"/>
        <v/>
      </c>
      <c r="H1756" s="159" t="str">
        <f t="shared" si="607"/>
        <v/>
      </c>
      <c r="I1756" s="159" t="str">
        <f t="shared" si="607"/>
        <v/>
      </c>
      <c r="J1756" s="159" t="str">
        <f t="shared" si="607"/>
        <v/>
      </c>
      <c r="K1756" s="292"/>
      <c r="L1756" s="292"/>
      <c r="AC1756" s="300" t="str">
        <f t="shared" si="594"/>
        <v/>
      </c>
      <c r="AD1756" s="300" t="str">
        <f t="shared" si="593"/>
        <v/>
      </c>
      <c r="AE1756" s="300" t="str">
        <f t="shared" si="591"/>
        <v/>
      </c>
      <c r="AF1756" s="300" t="str">
        <f t="shared" si="592"/>
        <v/>
      </c>
      <c r="AI1756" s="63" t="str">
        <f t="shared" si="595"/>
        <v/>
      </c>
      <c r="AJ1756" s="106" t="str">
        <f t="shared" si="596"/>
        <v/>
      </c>
      <c r="AK1756" s="106" t="str">
        <f t="shared" si="597"/>
        <v/>
      </c>
      <c r="AL1756" s="106" t="str">
        <f t="shared" si="598"/>
        <v/>
      </c>
      <c r="AM1756" s="106" t="str">
        <f t="shared" si="599"/>
        <v/>
      </c>
      <c r="AN1756" s="106" t="str">
        <f t="shared" si="600"/>
        <v/>
      </c>
      <c r="AR1756" s="106" t="str">
        <f t="shared" si="601"/>
        <v/>
      </c>
      <c r="AS1756" s="106" t="str">
        <f t="shared" si="602"/>
        <v/>
      </c>
      <c r="AT1756" s="106" t="str">
        <f t="shared" si="603"/>
        <v/>
      </c>
      <c r="AU1756" s="106" t="str">
        <f t="shared" si="604"/>
        <v/>
      </c>
      <c r="AV1756" s="106" t="str">
        <f t="shared" si="605"/>
        <v/>
      </c>
    </row>
    <row r="1757" spans="4:48">
      <c r="D1757" s="159">
        <v>1750</v>
      </c>
      <c r="F1757" s="159" t="str">
        <f t="shared" si="607"/>
        <v/>
      </c>
      <c r="G1757" s="159" t="str">
        <f t="shared" si="607"/>
        <v/>
      </c>
      <c r="H1757" s="159" t="str">
        <f t="shared" si="607"/>
        <v/>
      </c>
      <c r="I1757" s="159" t="str">
        <f t="shared" si="607"/>
        <v/>
      </c>
      <c r="J1757" s="159" t="str">
        <f t="shared" si="607"/>
        <v/>
      </c>
      <c r="K1757" s="292"/>
      <c r="L1757" s="292"/>
      <c r="AC1757" s="300" t="str">
        <f t="shared" si="594"/>
        <v/>
      </c>
      <c r="AD1757" s="300" t="str">
        <f t="shared" si="593"/>
        <v/>
      </c>
      <c r="AE1757" s="300" t="str">
        <f t="shared" si="591"/>
        <v/>
      </c>
      <c r="AF1757" s="300" t="str">
        <f t="shared" si="592"/>
        <v/>
      </c>
      <c r="AI1757" s="63" t="str">
        <f t="shared" si="595"/>
        <v/>
      </c>
      <c r="AJ1757" s="106" t="str">
        <f t="shared" si="596"/>
        <v/>
      </c>
      <c r="AK1757" s="106" t="str">
        <f t="shared" si="597"/>
        <v/>
      </c>
      <c r="AL1757" s="106" t="str">
        <f t="shared" si="598"/>
        <v/>
      </c>
      <c r="AM1757" s="106" t="str">
        <f t="shared" si="599"/>
        <v/>
      </c>
      <c r="AN1757" s="106" t="str">
        <f t="shared" si="600"/>
        <v/>
      </c>
      <c r="AR1757" s="106" t="str">
        <f t="shared" si="601"/>
        <v/>
      </c>
      <c r="AS1757" s="106" t="str">
        <f t="shared" si="602"/>
        <v/>
      </c>
      <c r="AT1757" s="106" t="str">
        <f t="shared" si="603"/>
        <v/>
      </c>
      <c r="AU1757" s="106" t="str">
        <f t="shared" si="604"/>
        <v/>
      </c>
      <c r="AV1757" s="106" t="str">
        <f t="shared" si="605"/>
        <v/>
      </c>
    </row>
    <row r="1758" spans="4:48">
      <c r="D1758" s="159">
        <v>1751</v>
      </c>
      <c r="F1758" s="159" t="str">
        <f t="shared" ref="F1758:J1767" si="608">IF($C$5=0,IF($D1758&gt;$A$5,"",INDIRECT(CONCATENATE("B",RANDBETWEEN(11,$D$5)))),IF($D1758&gt;$A$5,"",$C$3*INDIRECT(CONCATENATE("B",RANDBETWEEN(11,$D$5)))))</f>
        <v/>
      </c>
      <c r="G1758" s="159" t="str">
        <f t="shared" si="608"/>
        <v/>
      </c>
      <c r="H1758" s="159" t="str">
        <f t="shared" si="608"/>
        <v/>
      </c>
      <c r="I1758" s="159" t="str">
        <f t="shared" si="608"/>
        <v/>
      </c>
      <c r="J1758" s="159" t="str">
        <f t="shared" si="608"/>
        <v/>
      </c>
      <c r="K1758" s="292"/>
      <c r="L1758" s="292"/>
      <c r="AC1758" s="300" t="str">
        <f t="shared" si="594"/>
        <v/>
      </c>
      <c r="AD1758" s="300" t="str">
        <f t="shared" si="593"/>
        <v/>
      </c>
      <c r="AE1758" s="300" t="str">
        <f t="shared" si="591"/>
        <v/>
      </c>
      <c r="AF1758" s="300" t="str">
        <f t="shared" si="592"/>
        <v/>
      </c>
      <c r="AI1758" s="63" t="str">
        <f t="shared" si="595"/>
        <v/>
      </c>
      <c r="AJ1758" s="106" t="str">
        <f t="shared" si="596"/>
        <v/>
      </c>
      <c r="AK1758" s="106" t="str">
        <f t="shared" si="597"/>
        <v/>
      </c>
      <c r="AL1758" s="106" t="str">
        <f t="shared" si="598"/>
        <v/>
      </c>
      <c r="AM1758" s="106" t="str">
        <f t="shared" si="599"/>
        <v/>
      </c>
      <c r="AN1758" s="106" t="str">
        <f t="shared" si="600"/>
        <v/>
      </c>
      <c r="AR1758" s="106" t="str">
        <f t="shared" si="601"/>
        <v/>
      </c>
      <c r="AS1758" s="106" t="str">
        <f t="shared" si="602"/>
        <v/>
      </c>
      <c r="AT1758" s="106" t="str">
        <f t="shared" si="603"/>
        <v/>
      </c>
      <c r="AU1758" s="106" t="str">
        <f t="shared" si="604"/>
        <v/>
      </c>
      <c r="AV1758" s="106" t="str">
        <f t="shared" si="605"/>
        <v/>
      </c>
    </row>
    <row r="1759" spans="4:48">
      <c r="D1759" s="159">
        <v>1752</v>
      </c>
      <c r="F1759" s="159" t="str">
        <f t="shared" si="608"/>
        <v/>
      </c>
      <c r="G1759" s="159" t="str">
        <f t="shared" si="608"/>
        <v/>
      </c>
      <c r="H1759" s="159" t="str">
        <f t="shared" si="608"/>
        <v/>
      </c>
      <c r="I1759" s="159" t="str">
        <f t="shared" si="608"/>
        <v/>
      </c>
      <c r="J1759" s="159" t="str">
        <f t="shared" si="608"/>
        <v/>
      </c>
      <c r="K1759" s="292"/>
      <c r="L1759" s="292"/>
      <c r="AC1759" s="300" t="str">
        <f t="shared" si="594"/>
        <v/>
      </c>
      <c r="AD1759" s="300" t="str">
        <f t="shared" si="593"/>
        <v/>
      </c>
      <c r="AE1759" s="300" t="str">
        <f t="shared" si="591"/>
        <v/>
      </c>
      <c r="AF1759" s="300" t="str">
        <f t="shared" si="592"/>
        <v/>
      </c>
      <c r="AI1759" s="63" t="str">
        <f t="shared" si="595"/>
        <v/>
      </c>
      <c r="AJ1759" s="106" t="str">
        <f t="shared" si="596"/>
        <v/>
      </c>
      <c r="AK1759" s="106" t="str">
        <f t="shared" si="597"/>
        <v/>
      </c>
      <c r="AL1759" s="106" t="str">
        <f t="shared" si="598"/>
        <v/>
      </c>
      <c r="AM1759" s="106" t="str">
        <f t="shared" si="599"/>
        <v/>
      </c>
      <c r="AN1759" s="106" t="str">
        <f t="shared" si="600"/>
        <v/>
      </c>
      <c r="AR1759" s="106" t="str">
        <f t="shared" si="601"/>
        <v/>
      </c>
      <c r="AS1759" s="106" t="str">
        <f t="shared" si="602"/>
        <v/>
      </c>
      <c r="AT1759" s="106" t="str">
        <f t="shared" si="603"/>
        <v/>
      </c>
      <c r="AU1759" s="106" t="str">
        <f t="shared" si="604"/>
        <v/>
      </c>
      <c r="AV1759" s="106" t="str">
        <f t="shared" si="605"/>
        <v/>
      </c>
    </row>
    <row r="1760" spans="4:48">
      <c r="D1760" s="159">
        <v>1753</v>
      </c>
      <c r="F1760" s="159" t="str">
        <f t="shared" si="608"/>
        <v/>
      </c>
      <c r="G1760" s="159" t="str">
        <f t="shared" si="608"/>
        <v/>
      </c>
      <c r="H1760" s="159" t="str">
        <f t="shared" si="608"/>
        <v/>
      </c>
      <c r="I1760" s="159" t="str">
        <f t="shared" si="608"/>
        <v/>
      </c>
      <c r="J1760" s="159" t="str">
        <f t="shared" si="608"/>
        <v/>
      </c>
      <c r="K1760" s="292"/>
      <c r="L1760" s="292"/>
      <c r="AC1760" s="300" t="str">
        <f t="shared" si="594"/>
        <v/>
      </c>
      <c r="AD1760" s="300" t="str">
        <f t="shared" si="593"/>
        <v/>
      </c>
      <c r="AE1760" s="300" t="str">
        <f t="shared" si="591"/>
        <v/>
      </c>
      <c r="AF1760" s="300" t="str">
        <f t="shared" si="592"/>
        <v/>
      </c>
      <c r="AI1760" s="63" t="str">
        <f t="shared" si="595"/>
        <v/>
      </c>
      <c r="AJ1760" s="106" t="str">
        <f t="shared" si="596"/>
        <v/>
      </c>
      <c r="AK1760" s="106" t="str">
        <f t="shared" si="597"/>
        <v/>
      </c>
      <c r="AL1760" s="106" t="str">
        <f t="shared" si="598"/>
        <v/>
      </c>
      <c r="AM1760" s="106" t="str">
        <f t="shared" si="599"/>
        <v/>
      </c>
      <c r="AN1760" s="106" t="str">
        <f t="shared" si="600"/>
        <v/>
      </c>
      <c r="AR1760" s="106" t="str">
        <f t="shared" si="601"/>
        <v/>
      </c>
      <c r="AS1760" s="106" t="str">
        <f t="shared" si="602"/>
        <v/>
      </c>
      <c r="AT1760" s="106" t="str">
        <f t="shared" si="603"/>
        <v/>
      </c>
      <c r="AU1760" s="106" t="str">
        <f t="shared" si="604"/>
        <v/>
      </c>
      <c r="AV1760" s="106" t="str">
        <f t="shared" si="605"/>
        <v/>
      </c>
    </row>
    <row r="1761" spans="4:48">
      <c r="D1761" s="159">
        <v>1754</v>
      </c>
      <c r="F1761" s="159" t="str">
        <f t="shared" si="608"/>
        <v/>
      </c>
      <c r="G1761" s="159" t="str">
        <f t="shared" si="608"/>
        <v/>
      </c>
      <c r="H1761" s="159" t="str">
        <f t="shared" si="608"/>
        <v/>
      </c>
      <c r="I1761" s="159" t="str">
        <f t="shared" si="608"/>
        <v/>
      </c>
      <c r="J1761" s="159" t="str">
        <f t="shared" si="608"/>
        <v/>
      </c>
      <c r="K1761" s="292"/>
      <c r="L1761" s="292"/>
      <c r="AC1761" s="300" t="str">
        <f t="shared" si="594"/>
        <v/>
      </c>
      <c r="AD1761" s="300" t="str">
        <f t="shared" si="593"/>
        <v/>
      </c>
      <c r="AE1761" s="300" t="str">
        <f t="shared" si="591"/>
        <v/>
      </c>
      <c r="AF1761" s="300" t="str">
        <f t="shared" si="592"/>
        <v/>
      </c>
      <c r="AI1761" s="63" t="str">
        <f t="shared" si="595"/>
        <v/>
      </c>
      <c r="AJ1761" s="106" t="str">
        <f t="shared" si="596"/>
        <v/>
      </c>
      <c r="AK1761" s="106" t="str">
        <f t="shared" si="597"/>
        <v/>
      </c>
      <c r="AL1761" s="106" t="str">
        <f t="shared" si="598"/>
        <v/>
      </c>
      <c r="AM1761" s="106" t="str">
        <f t="shared" si="599"/>
        <v/>
      </c>
      <c r="AN1761" s="106" t="str">
        <f t="shared" si="600"/>
        <v/>
      </c>
      <c r="AR1761" s="106" t="str">
        <f t="shared" si="601"/>
        <v/>
      </c>
      <c r="AS1761" s="106" t="str">
        <f t="shared" si="602"/>
        <v/>
      </c>
      <c r="AT1761" s="106" t="str">
        <f t="shared" si="603"/>
        <v/>
      </c>
      <c r="AU1761" s="106" t="str">
        <f t="shared" si="604"/>
        <v/>
      </c>
      <c r="AV1761" s="106" t="str">
        <f t="shared" si="605"/>
        <v/>
      </c>
    </row>
    <row r="1762" spans="4:48">
      <c r="D1762" s="159">
        <v>1755</v>
      </c>
      <c r="F1762" s="159" t="str">
        <f t="shared" si="608"/>
        <v/>
      </c>
      <c r="G1762" s="159" t="str">
        <f t="shared" si="608"/>
        <v/>
      </c>
      <c r="H1762" s="159" t="str">
        <f t="shared" si="608"/>
        <v/>
      </c>
      <c r="I1762" s="159" t="str">
        <f t="shared" si="608"/>
        <v/>
      </c>
      <c r="J1762" s="159" t="str">
        <f t="shared" si="608"/>
        <v/>
      </c>
      <c r="K1762" s="292"/>
      <c r="L1762" s="292"/>
      <c r="AC1762" s="300" t="str">
        <f t="shared" si="594"/>
        <v/>
      </c>
      <c r="AD1762" s="300" t="str">
        <f t="shared" si="593"/>
        <v/>
      </c>
      <c r="AE1762" s="300" t="str">
        <f t="shared" si="591"/>
        <v/>
      </c>
      <c r="AF1762" s="300" t="str">
        <f t="shared" si="592"/>
        <v/>
      </c>
      <c r="AI1762" s="63" t="str">
        <f t="shared" si="595"/>
        <v/>
      </c>
      <c r="AJ1762" s="106" t="str">
        <f t="shared" si="596"/>
        <v/>
      </c>
      <c r="AK1762" s="106" t="str">
        <f t="shared" si="597"/>
        <v/>
      </c>
      <c r="AL1762" s="106" t="str">
        <f t="shared" si="598"/>
        <v/>
      </c>
      <c r="AM1762" s="106" t="str">
        <f t="shared" si="599"/>
        <v/>
      </c>
      <c r="AN1762" s="106" t="str">
        <f t="shared" si="600"/>
        <v/>
      </c>
      <c r="AR1762" s="106" t="str">
        <f t="shared" si="601"/>
        <v/>
      </c>
      <c r="AS1762" s="106" t="str">
        <f t="shared" si="602"/>
        <v/>
      </c>
      <c r="AT1762" s="106" t="str">
        <f t="shared" si="603"/>
        <v/>
      </c>
      <c r="AU1762" s="106" t="str">
        <f t="shared" si="604"/>
        <v/>
      </c>
      <c r="AV1762" s="106" t="str">
        <f t="shared" si="605"/>
        <v/>
      </c>
    </row>
    <row r="1763" spans="4:48">
      <c r="D1763" s="159">
        <v>1756</v>
      </c>
      <c r="F1763" s="159" t="str">
        <f t="shared" si="608"/>
        <v/>
      </c>
      <c r="G1763" s="159" t="str">
        <f t="shared" si="608"/>
        <v/>
      </c>
      <c r="H1763" s="159" t="str">
        <f t="shared" si="608"/>
        <v/>
      </c>
      <c r="I1763" s="159" t="str">
        <f t="shared" si="608"/>
        <v/>
      </c>
      <c r="J1763" s="159" t="str">
        <f t="shared" si="608"/>
        <v/>
      </c>
      <c r="K1763" s="292"/>
      <c r="L1763" s="292"/>
      <c r="AC1763" s="300" t="str">
        <f t="shared" si="594"/>
        <v/>
      </c>
      <c r="AD1763" s="300" t="str">
        <f t="shared" si="593"/>
        <v/>
      </c>
      <c r="AE1763" s="300" t="str">
        <f t="shared" si="591"/>
        <v/>
      </c>
      <c r="AF1763" s="300" t="str">
        <f t="shared" si="592"/>
        <v/>
      </c>
      <c r="AI1763" s="63" t="str">
        <f t="shared" si="595"/>
        <v/>
      </c>
      <c r="AJ1763" s="106" t="str">
        <f t="shared" si="596"/>
        <v/>
      </c>
      <c r="AK1763" s="106" t="str">
        <f t="shared" si="597"/>
        <v/>
      </c>
      <c r="AL1763" s="106" t="str">
        <f t="shared" si="598"/>
        <v/>
      </c>
      <c r="AM1763" s="106" t="str">
        <f t="shared" si="599"/>
        <v/>
      </c>
      <c r="AN1763" s="106" t="str">
        <f t="shared" si="600"/>
        <v/>
      </c>
      <c r="AR1763" s="106" t="str">
        <f t="shared" si="601"/>
        <v/>
      </c>
      <c r="AS1763" s="106" t="str">
        <f t="shared" si="602"/>
        <v/>
      </c>
      <c r="AT1763" s="106" t="str">
        <f t="shared" si="603"/>
        <v/>
      </c>
      <c r="AU1763" s="106" t="str">
        <f t="shared" si="604"/>
        <v/>
      </c>
      <c r="AV1763" s="106" t="str">
        <f t="shared" si="605"/>
        <v/>
      </c>
    </row>
    <row r="1764" spans="4:48">
      <c r="D1764" s="159">
        <v>1757</v>
      </c>
      <c r="F1764" s="159" t="str">
        <f t="shared" si="608"/>
        <v/>
      </c>
      <c r="G1764" s="159" t="str">
        <f t="shared" si="608"/>
        <v/>
      </c>
      <c r="H1764" s="159" t="str">
        <f t="shared" si="608"/>
        <v/>
      </c>
      <c r="I1764" s="159" t="str">
        <f t="shared" si="608"/>
        <v/>
      </c>
      <c r="J1764" s="159" t="str">
        <f t="shared" si="608"/>
        <v/>
      </c>
      <c r="K1764" s="292"/>
      <c r="L1764" s="292"/>
      <c r="AC1764" s="300" t="str">
        <f t="shared" si="594"/>
        <v/>
      </c>
      <c r="AD1764" s="300" t="str">
        <f t="shared" si="593"/>
        <v/>
      </c>
      <c r="AE1764" s="300" t="str">
        <f t="shared" si="591"/>
        <v/>
      </c>
      <c r="AF1764" s="300" t="str">
        <f t="shared" si="592"/>
        <v/>
      </c>
      <c r="AI1764" s="63" t="str">
        <f t="shared" si="595"/>
        <v/>
      </c>
      <c r="AJ1764" s="106" t="str">
        <f t="shared" si="596"/>
        <v/>
      </c>
      <c r="AK1764" s="106" t="str">
        <f t="shared" si="597"/>
        <v/>
      </c>
      <c r="AL1764" s="106" t="str">
        <f t="shared" si="598"/>
        <v/>
      </c>
      <c r="AM1764" s="106" t="str">
        <f t="shared" si="599"/>
        <v/>
      </c>
      <c r="AN1764" s="106" t="str">
        <f t="shared" si="600"/>
        <v/>
      </c>
      <c r="AR1764" s="106" t="str">
        <f t="shared" si="601"/>
        <v/>
      </c>
      <c r="AS1764" s="106" t="str">
        <f t="shared" si="602"/>
        <v/>
      </c>
      <c r="AT1764" s="106" t="str">
        <f t="shared" si="603"/>
        <v/>
      </c>
      <c r="AU1764" s="106" t="str">
        <f t="shared" si="604"/>
        <v/>
      </c>
      <c r="AV1764" s="106" t="str">
        <f t="shared" si="605"/>
        <v/>
      </c>
    </row>
    <row r="1765" spans="4:48">
      <c r="D1765" s="159">
        <v>1758</v>
      </c>
      <c r="F1765" s="159" t="str">
        <f t="shared" si="608"/>
        <v/>
      </c>
      <c r="G1765" s="159" t="str">
        <f t="shared" si="608"/>
        <v/>
      </c>
      <c r="H1765" s="159" t="str">
        <f t="shared" si="608"/>
        <v/>
      </c>
      <c r="I1765" s="159" t="str">
        <f t="shared" si="608"/>
        <v/>
      </c>
      <c r="J1765" s="159" t="str">
        <f t="shared" si="608"/>
        <v/>
      </c>
      <c r="K1765" s="292"/>
      <c r="L1765" s="292"/>
      <c r="AC1765" s="300" t="str">
        <f t="shared" si="594"/>
        <v/>
      </c>
      <c r="AD1765" s="300" t="str">
        <f t="shared" si="593"/>
        <v/>
      </c>
      <c r="AE1765" s="300" t="str">
        <f t="shared" si="591"/>
        <v/>
      </c>
      <c r="AF1765" s="300" t="str">
        <f t="shared" si="592"/>
        <v/>
      </c>
      <c r="AI1765" s="63" t="str">
        <f t="shared" si="595"/>
        <v/>
      </c>
      <c r="AJ1765" s="106" t="str">
        <f t="shared" si="596"/>
        <v/>
      </c>
      <c r="AK1765" s="106" t="str">
        <f t="shared" si="597"/>
        <v/>
      </c>
      <c r="AL1765" s="106" t="str">
        <f t="shared" si="598"/>
        <v/>
      </c>
      <c r="AM1765" s="106" t="str">
        <f t="shared" si="599"/>
        <v/>
      </c>
      <c r="AN1765" s="106" t="str">
        <f t="shared" si="600"/>
        <v/>
      </c>
      <c r="AR1765" s="106" t="str">
        <f t="shared" si="601"/>
        <v/>
      </c>
      <c r="AS1765" s="106" t="str">
        <f t="shared" si="602"/>
        <v/>
      </c>
      <c r="AT1765" s="106" t="str">
        <f t="shared" si="603"/>
        <v/>
      </c>
      <c r="AU1765" s="106" t="str">
        <f t="shared" si="604"/>
        <v/>
      </c>
      <c r="AV1765" s="106" t="str">
        <f t="shared" si="605"/>
        <v/>
      </c>
    </row>
    <row r="1766" spans="4:48">
      <c r="D1766" s="159">
        <v>1759</v>
      </c>
      <c r="F1766" s="159" t="str">
        <f t="shared" si="608"/>
        <v/>
      </c>
      <c r="G1766" s="159" t="str">
        <f t="shared" si="608"/>
        <v/>
      </c>
      <c r="H1766" s="159" t="str">
        <f t="shared" si="608"/>
        <v/>
      </c>
      <c r="I1766" s="159" t="str">
        <f t="shared" si="608"/>
        <v/>
      </c>
      <c r="J1766" s="159" t="str">
        <f t="shared" si="608"/>
        <v/>
      </c>
      <c r="K1766" s="292"/>
      <c r="L1766" s="292"/>
      <c r="AC1766" s="300" t="str">
        <f t="shared" si="594"/>
        <v/>
      </c>
      <c r="AD1766" s="300" t="str">
        <f t="shared" si="593"/>
        <v/>
      </c>
      <c r="AE1766" s="300" t="str">
        <f t="shared" si="591"/>
        <v/>
      </c>
      <c r="AF1766" s="300" t="str">
        <f t="shared" si="592"/>
        <v/>
      </c>
      <c r="AI1766" s="63" t="str">
        <f t="shared" si="595"/>
        <v/>
      </c>
      <c r="AJ1766" s="106" t="str">
        <f t="shared" si="596"/>
        <v/>
      </c>
      <c r="AK1766" s="106" t="str">
        <f t="shared" si="597"/>
        <v/>
      </c>
      <c r="AL1766" s="106" t="str">
        <f t="shared" si="598"/>
        <v/>
      </c>
      <c r="AM1766" s="106" t="str">
        <f t="shared" si="599"/>
        <v/>
      </c>
      <c r="AN1766" s="106" t="str">
        <f t="shared" si="600"/>
        <v/>
      </c>
      <c r="AR1766" s="106" t="str">
        <f t="shared" si="601"/>
        <v/>
      </c>
      <c r="AS1766" s="106" t="str">
        <f t="shared" si="602"/>
        <v/>
      </c>
      <c r="AT1766" s="106" t="str">
        <f t="shared" si="603"/>
        <v/>
      </c>
      <c r="AU1766" s="106" t="str">
        <f t="shared" si="604"/>
        <v/>
      </c>
      <c r="AV1766" s="106" t="str">
        <f t="shared" si="605"/>
        <v/>
      </c>
    </row>
    <row r="1767" spans="4:48">
      <c r="D1767" s="159">
        <v>1760</v>
      </c>
      <c r="F1767" s="159" t="str">
        <f t="shared" si="608"/>
        <v/>
      </c>
      <c r="G1767" s="159" t="str">
        <f t="shared" si="608"/>
        <v/>
      </c>
      <c r="H1767" s="159" t="str">
        <f t="shared" si="608"/>
        <v/>
      </c>
      <c r="I1767" s="159" t="str">
        <f t="shared" si="608"/>
        <v/>
      </c>
      <c r="J1767" s="159" t="str">
        <f t="shared" si="608"/>
        <v/>
      </c>
      <c r="K1767" s="292"/>
      <c r="L1767" s="292"/>
      <c r="AC1767" s="300" t="str">
        <f t="shared" si="594"/>
        <v/>
      </c>
      <c r="AD1767" s="300" t="str">
        <f t="shared" si="593"/>
        <v/>
      </c>
      <c r="AE1767" s="300" t="str">
        <f t="shared" si="591"/>
        <v/>
      </c>
      <c r="AF1767" s="300" t="str">
        <f t="shared" si="592"/>
        <v/>
      </c>
      <c r="AI1767" s="63" t="str">
        <f t="shared" si="595"/>
        <v/>
      </c>
      <c r="AJ1767" s="106" t="str">
        <f t="shared" si="596"/>
        <v/>
      </c>
      <c r="AK1767" s="106" t="str">
        <f t="shared" si="597"/>
        <v/>
      </c>
      <c r="AL1767" s="106" t="str">
        <f t="shared" si="598"/>
        <v/>
      </c>
      <c r="AM1767" s="106" t="str">
        <f t="shared" si="599"/>
        <v/>
      </c>
      <c r="AN1767" s="106" t="str">
        <f t="shared" si="600"/>
        <v/>
      </c>
      <c r="AR1767" s="106" t="str">
        <f t="shared" si="601"/>
        <v/>
      </c>
      <c r="AS1767" s="106" t="str">
        <f t="shared" si="602"/>
        <v/>
      </c>
      <c r="AT1767" s="106" t="str">
        <f t="shared" si="603"/>
        <v/>
      </c>
      <c r="AU1767" s="106" t="str">
        <f t="shared" si="604"/>
        <v/>
      </c>
      <c r="AV1767" s="106" t="str">
        <f t="shared" si="605"/>
        <v/>
      </c>
    </row>
    <row r="1768" spans="4:48">
      <c r="D1768" s="159">
        <v>1761</v>
      </c>
      <c r="F1768" s="159" t="str">
        <f t="shared" ref="F1768:J1777" si="609">IF($C$5=0,IF($D1768&gt;$A$5,"",INDIRECT(CONCATENATE("B",RANDBETWEEN(11,$D$5)))),IF($D1768&gt;$A$5,"",$C$3*INDIRECT(CONCATENATE("B",RANDBETWEEN(11,$D$5)))))</f>
        <v/>
      </c>
      <c r="G1768" s="159" t="str">
        <f t="shared" si="609"/>
        <v/>
      </c>
      <c r="H1768" s="159" t="str">
        <f t="shared" si="609"/>
        <v/>
      </c>
      <c r="I1768" s="159" t="str">
        <f t="shared" si="609"/>
        <v/>
      </c>
      <c r="J1768" s="159" t="str">
        <f t="shared" si="609"/>
        <v/>
      </c>
      <c r="K1768" s="292"/>
      <c r="L1768" s="292"/>
      <c r="AC1768" s="300" t="str">
        <f t="shared" si="594"/>
        <v/>
      </c>
      <c r="AD1768" s="300" t="str">
        <f t="shared" si="593"/>
        <v/>
      </c>
      <c r="AE1768" s="300" t="str">
        <f t="shared" si="591"/>
        <v/>
      </c>
      <c r="AF1768" s="300" t="str">
        <f t="shared" si="592"/>
        <v/>
      </c>
      <c r="AI1768" s="63" t="str">
        <f t="shared" si="595"/>
        <v/>
      </c>
      <c r="AJ1768" s="106" t="str">
        <f t="shared" si="596"/>
        <v/>
      </c>
      <c r="AK1768" s="106" t="str">
        <f t="shared" si="597"/>
        <v/>
      </c>
      <c r="AL1768" s="106" t="str">
        <f t="shared" si="598"/>
        <v/>
      </c>
      <c r="AM1768" s="106" t="str">
        <f t="shared" si="599"/>
        <v/>
      </c>
      <c r="AN1768" s="106" t="str">
        <f t="shared" si="600"/>
        <v/>
      </c>
      <c r="AR1768" s="106" t="str">
        <f t="shared" si="601"/>
        <v/>
      </c>
      <c r="AS1768" s="106" t="str">
        <f t="shared" si="602"/>
        <v/>
      </c>
      <c r="AT1768" s="106" t="str">
        <f t="shared" si="603"/>
        <v/>
      </c>
      <c r="AU1768" s="106" t="str">
        <f t="shared" si="604"/>
        <v/>
      </c>
      <c r="AV1768" s="106" t="str">
        <f t="shared" si="605"/>
        <v/>
      </c>
    </row>
    <row r="1769" spans="4:48">
      <c r="D1769" s="159">
        <v>1762</v>
      </c>
      <c r="F1769" s="159" t="str">
        <f t="shared" si="609"/>
        <v/>
      </c>
      <c r="G1769" s="159" t="str">
        <f t="shared" si="609"/>
        <v/>
      </c>
      <c r="H1769" s="159" t="str">
        <f t="shared" si="609"/>
        <v/>
      </c>
      <c r="I1769" s="159" t="str">
        <f t="shared" si="609"/>
        <v/>
      </c>
      <c r="J1769" s="159" t="str">
        <f t="shared" si="609"/>
        <v/>
      </c>
      <c r="K1769" s="292"/>
      <c r="L1769" s="292"/>
      <c r="AC1769" s="300" t="str">
        <f t="shared" si="594"/>
        <v/>
      </c>
      <c r="AD1769" s="300" t="str">
        <f t="shared" si="593"/>
        <v/>
      </c>
      <c r="AE1769" s="300" t="str">
        <f t="shared" si="591"/>
        <v/>
      </c>
      <c r="AF1769" s="300" t="str">
        <f t="shared" si="592"/>
        <v/>
      </c>
      <c r="AI1769" s="63" t="str">
        <f t="shared" si="595"/>
        <v/>
      </c>
      <c r="AJ1769" s="106" t="str">
        <f t="shared" si="596"/>
        <v/>
      </c>
      <c r="AK1769" s="106" t="str">
        <f t="shared" si="597"/>
        <v/>
      </c>
      <c r="AL1769" s="106" t="str">
        <f t="shared" si="598"/>
        <v/>
      </c>
      <c r="AM1769" s="106" t="str">
        <f t="shared" si="599"/>
        <v/>
      </c>
      <c r="AN1769" s="106" t="str">
        <f t="shared" si="600"/>
        <v/>
      </c>
      <c r="AR1769" s="106" t="str">
        <f t="shared" si="601"/>
        <v/>
      </c>
      <c r="AS1769" s="106" t="str">
        <f t="shared" si="602"/>
        <v/>
      </c>
      <c r="AT1769" s="106" t="str">
        <f t="shared" si="603"/>
        <v/>
      </c>
      <c r="AU1769" s="106" t="str">
        <f t="shared" si="604"/>
        <v/>
      </c>
      <c r="AV1769" s="106" t="str">
        <f t="shared" si="605"/>
        <v/>
      </c>
    </row>
    <row r="1770" spans="4:48">
      <c r="D1770" s="159">
        <v>1763</v>
      </c>
      <c r="F1770" s="159" t="str">
        <f t="shared" si="609"/>
        <v/>
      </c>
      <c r="G1770" s="159" t="str">
        <f t="shared" si="609"/>
        <v/>
      </c>
      <c r="H1770" s="159" t="str">
        <f t="shared" si="609"/>
        <v/>
      </c>
      <c r="I1770" s="159" t="str">
        <f t="shared" si="609"/>
        <v/>
      </c>
      <c r="J1770" s="159" t="str">
        <f t="shared" si="609"/>
        <v/>
      </c>
      <c r="K1770" s="292"/>
      <c r="L1770" s="292"/>
      <c r="AC1770" s="300" t="str">
        <f t="shared" si="594"/>
        <v/>
      </c>
      <c r="AD1770" s="300" t="str">
        <f t="shared" si="593"/>
        <v/>
      </c>
      <c r="AE1770" s="300" t="str">
        <f t="shared" si="591"/>
        <v/>
      </c>
      <c r="AF1770" s="300" t="str">
        <f t="shared" si="592"/>
        <v/>
      </c>
      <c r="AI1770" s="63" t="str">
        <f t="shared" si="595"/>
        <v/>
      </c>
      <c r="AJ1770" s="106" t="str">
        <f t="shared" si="596"/>
        <v/>
      </c>
      <c r="AK1770" s="106" t="str">
        <f t="shared" si="597"/>
        <v/>
      </c>
      <c r="AL1770" s="106" t="str">
        <f t="shared" si="598"/>
        <v/>
      </c>
      <c r="AM1770" s="106" t="str">
        <f t="shared" si="599"/>
        <v/>
      </c>
      <c r="AN1770" s="106" t="str">
        <f t="shared" si="600"/>
        <v/>
      </c>
      <c r="AR1770" s="106" t="str">
        <f t="shared" si="601"/>
        <v/>
      </c>
      <c r="AS1770" s="106" t="str">
        <f t="shared" si="602"/>
        <v/>
      </c>
      <c r="AT1770" s="106" t="str">
        <f t="shared" si="603"/>
        <v/>
      </c>
      <c r="AU1770" s="106" t="str">
        <f t="shared" si="604"/>
        <v/>
      </c>
      <c r="AV1770" s="106" t="str">
        <f t="shared" si="605"/>
        <v/>
      </c>
    </row>
    <row r="1771" spans="4:48">
      <c r="D1771" s="159">
        <v>1764</v>
      </c>
      <c r="F1771" s="159" t="str">
        <f t="shared" si="609"/>
        <v/>
      </c>
      <c r="G1771" s="159" t="str">
        <f t="shared" si="609"/>
        <v/>
      </c>
      <c r="H1771" s="159" t="str">
        <f t="shared" si="609"/>
        <v/>
      </c>
      <c r="I1771" s="159" t="str">
        <f t="shared" si="609"/>
        <v/>
      </c>
      <c r="J1771" s="159" t="str">
        <f t="shared" si="609"/>
        <v/>
      </c>
      <c r="K1771" s="292"/>
      <c r="L1771" s="292"/>
      <c r="AC1771" s="300" t="str">
        <f t="shared" si="594"/>
        <v/>
      </c>
      <c r="AD1771" s="300" t="str">
        <f t="shared" si="593"/>
        <v/>
      </c>
      <c r="AE1771" s="300" t="str">
        <f t="shared" si="591"/>
        <v/>
      </c>
      <c r="AF1771" s="300" t="str">
        <f t="shared" si="592"/>
        <v/>
      </c>
      <c r="AI1771" s="63" t="str">
        <f t="shared" si="595"/>
        <v/>
      </c>
      <c r="AJ1771" s="106" t="str">
        <f t="shared" si="596"/>
        <v/>
      </c>
      <c r="AK1771" s="106" t="str">
        <f t="shared" si="597"/>
        <v/>
      </c>
      <c r="AL1771" s="106" t="str">
        <f t="shared" si="598"/>
        <v/>
      </c>
      <c r="AM1771" s="106" t="str">
        <f t="shared" si="599"/>
        <v/>
      </c>
      <c r="AN1771" s="106" t="str">
        <f t="shared" si="600"/>
        <v/>
      </c>
      <c r="AR1771" s="106" t="str">
        <f t="shared" si="601"/>
        <v/>
      </c>
      <c r="AS1771" s="106" t="str">
        <f t="shared" si="602"/>
        <v/>
      </c>
      <c r="AT1771" s="106" t="str">
        <f t="shared" si="603"/>
        <v/>
      </c>
      <c r="AU1771" s="106" t="str">
        <f t="shared" si="604"/>
        <v/>
      </c>
      <c r="AV1771" s="106" t="str">
        <f t="shared" si="605"/>
        <v/>
      </c>
    </row>
    <row r="1772" spans="4:48">
      <c r="D1772" s="159">
        <v>1765</v>
      </c>
      <c r="F1772" s="159" t="str">
        <f t="shared" si="609"/>
        <v/>
      </c>
      <c r="G1772" s="159" t="str">
        <f t="shared" si="609"/>
        <v/>
      </c>
      <c r="H1772" s="159" t="str">
        <f t="shared" si="609"/>
        <v/>
      </c>
      <c r="I1772" s="159" t="str">
        <f t="shared" si="609"/>
        <v/>
      </c>
      <c r="J1772" s="159" t="str">
        <f t="shared" si="609"/>
        <v/>
      </c>
      <c r="K1772" s="292"/>
      <c r="L1772" s="292"/>
      <c r="AC1772" s="300" t="str">
        <f t="shared" si="594"/>
        <v/>
      </c>
      <c r="AD1772" s="300" t="str">
        <f t="shared" si="593"/>
        <v/>
      </c>
      <c r="AE1772" s="300" t="str">
        <f t="shared" si="591"/>
        <v/>
      </c>
      <c r="AF1772" s="300" t="str">
        <f t="shared" si="592"/>
        <v/>
      </c>
      <c r="AI1772" s="63" t="str">
        <f t="shared" si="595"/>
        <v/>
      </c>
      <c r="AJ1772" s="106" t="str">
        <f t="shared" si="596"/>
        <v/>
      </c>
      <c r="AK1772" s="106" t="str">
        <f t="shared" si="597"/>
        <v/>
      </c>
      <c r="AL1772" s="106" t="str">
        <f t="shared" si="598"/>
        <v/>
      </c>
      <c r="AM1772" s="106" t="str">
        <f t="shared" si="599"/>
        <v/>
      </c>
      <c r="AN1772" s="106" t="str">
        <f t="shared" si="600"/>
        <v/>
      </c>
      <c r="AR1772" s="106" t="str">
        <f t="shared" si="601"/>
        <v/>
      </c>
      <c r="AS1772" s="106" t="str">
        <f t="shared" si="602"/>
        <v/>
      </c>
      <c r="AT1772" s="106" t="str">
        <f t="shared" si="603"/>
        <v/>
      </c>
      <c r="AU1772" s="106" t="str">
        <f t="shared" si="604"/>
        <v/>
      </c>
      <c r="AV1772" s="106" t="str">
        <f t="shared" si="605"/>
        <v/>
      </c>
    </row>
    <row r="1773" spans="4:48">
      <c r="D1773" s="159">
        <v>1766</v>
      </c>
      <c r="F1773" s="159" t="str">
        <f t="shared" si="609"/>
        <v/>
      </c>
      <c r="G1773" s="159" t="str">
        <f t="shared" si="609"/>
        <v/>
      </c>
      <c r="H1773" s="159" t="str">
        <f t="shared" si="609"/>
        <v/>
      </c>
      <c r="I1773" s="159" t="str">
        <f t="shared" si="609"/>
        <v/>
      </c>
      <c r="J1773" s="159" t="str">
        <f t="shared" si="609"/>
        <v/>
      </c>
      <c r="K1773" s="292"/>
      <c r="L1773" s="292"/>
      <c r="AC1773" s="300" t="str">
        <f t="shared" si="594"/>
        <v/>
      </c>
      <c r="AD1773" s="300" t="str">
        <f t="shared" si="593"/>
        <v/>
      </c>
      <c r="AE1773" s="300" t="str">
        <f t="shared" si="591"/>
        <v/>
      </c>
      <c r="AF1773" s="300" t="str">
        <f t="shared" si="592"/>
        <v/>
      </c>
      <c r="AI1773" s="63" t="str">
        <f t="shared" si="595"/>
        <v/>
      </c>
      <c r="AJ1773" s="106" t="str">
        <f t="shared" si="596"/>
        <v/>
      </c>
      <c r="AK1773" s="106" t="str">
        <f t="shared" si="597"/>
        <v/>
      </c>
      <c r="AL1773" s="106" t="str">
        <f t="shared" si="598"/>
        <v/>
      </c>
      <c r="AM1773" s="106" t="str">
        <f t="shared" si="599"/>
        <v/>
      </c>
      <c r="AN1773" s="106" t="str">
        <f t="shared" si="600"/>
        <v/>
      </c>
      <c r="AR1773" s="106" t="str">
        <f t="shared" si="601"/>
        <v/>
      </c>
      <c r="AS1773" s="106" t="str">
        <f t="shared" si="602"/>
        <v/>
      </c>
      <c r="AT1773" s="106" t="str">
        <f t="shared" si="603"/>
        <v/>
      </c>
      <c r="AU1773" s="106" t="str">
        <f t="shared" si="604"/>
        <v/>
      </c>
      <c r="AV1773" s="106" t="str">
        <f t="shared" si="605"/>
        <v/>
      </c>
    </row>
    <row r="1774" spans="4:48">
      <c r="D1774" s="159">
        <v>1767</v>
      </c>
      <c r="F1774" s="159" t="str">
        <f t="shared" si="609"/>
        <v/>
      </c>
      <c r="G1774" s="159" t="str">
        <f t="shared" si="609"/>
        <v/>
      </c>
      <c r="H1774" s="159" t="str">
        <f t="shared" si="609"/>
        <v/>
      </c>
      <c r="I1774" s="159" t="str">
        <f t="shared" si="609"/>
        <v/>
      </c>
      <c r="J1774" s="159" t="str">
        <f t="shared" si="609"/>
        <v/>
      </c>
      <c r="K1774" s="292"/>
      <c r="L1774" s="292"/>
      <c r="AC1774" s="300" t="str">
        <f t="shared" si="594"/>
        <v/>
      </c>
      <c r="AD1774" s="300" t="str">
        <f t="shared" si="593"/>
        <v/>
      </c>
      <c r="AE1774" s="300" t="str">
        <f t="shared" si="591"/>
        <v/>
      </c>
      <c r="AF1774" s="300" t="str">
        <f t="shared" si="592"/>
        <v/>
      </c>
      <c r="AI1774" s="63" t="str">
        <f t="shared" si="595"/>
        <v/>
      </c>
      <c r="AJ1774" s="106" t="str">
        <f t="shared" si="596"/>
        <v/>
      </c>
      <c r="AK1774" s="106" t="str">
        <f t="shared" si="597"/>
        <v/>
      </c>
      <c r="AL1774" s="106" t="str">
        <f t="shared" si="598"/>
        <v/>
      </c>
      <c r="AM1774" s="106" t="str">
        <f t="shared" si="599"/>
        <v/>
      </c>
      <c r="AN1774" s="106" t="str">
        <f t="shared" si="600"/>
        <v/>
      </c>
      <c r="AR1774" s="106" t="str">
        <f t="shared" si="601"/>
        <v/>
      </c>
      <c r="AS1774" s="106" t="str">
        <f t="shared" si="602"/>
        <v/>
      </c>
      <c r="AT1774" s="106" t="str">
        <f t="shared" si="603"/>
        <v/>
      </c>
      <c r="AU1774" s="106" t="str">
        <f t="shared" si="604"/>
        <v/>
      </c>
      <c r="AV1774" s="106" t="str">
        <f t="shared" si="605"/>
        <v/>
      </c>
    </row>
    <row r="1775" spans="4:48">
      <c r="D1775" s="159">
        <v>1768</v>
      </c>
      <c r="F1775" s="159" t="str">
        <f t="shared" si="609"/>
        <v/>
      </c>
      <c r="G1775" s="159" t="str">
        <f t="shared" si="609"/>
        <v/>
      </c>
      <c r="H1775" s="159" t="str">
        <f t="shared" si="609"/>
        <v/>
      </c>
      <c r="I1775" s="159" t="str">
        <f t="shared" si="609"/>
        <v/>
      </c>
      <c r="J1775" s="159" t="str">
        <f t="shared" si="609"/>
        <v/>
      </c>
      <c r="K1775" s="292"/>
      <c r="L1775" s="292"/>
      <c r="AC1775" s="300" t="str">
        <f t="shared" si="594"/>
        <v/>
      </c>
      <c r="AD1775" s="300" t="str">
        <f t="shared" si="593"/>
        <v/>
      </c>
      <c r="AE1775" s="300" t="str">
        <f t="shared" si="591"/>
        <v/>
      </c>
      <c r="AF1775" s="300" t="str">
        <f t="shared" si="592"/>
        <v/>
      </c>
      <c r="AI1775" s="63" t="str">
        <f t="shared" si="595"/>
        <v/>
      </c>
      <c r="AJ1775" s="106" t="str">
        <f t="shared" si="596"/>
        <v/>
      </c>
      <c r="AK1775" s="106" t="str">
        <f t="shared" si="597"/>
        <v/>
      </c>
      <c r="AL1775" s="106" t="str">
        <f t="shared" si="598"/>
        <v/>
      </c>
      <c r="AM1775" s="106" t="str">
        <f t="shared" si="599"/>
        <v/>
      </c>
      <c r="AN1775" s="106" t="str">
        <f t="shared" si="600"/>
        <v/>
      </c>
      <c r="AR1775" s="106" t="str">
        <f t="shared" si="601"/>
        <v/>
      </c>
      <c r="AS1775" s="106" t="str">
        <f t="shared" si="602"/>
        <v/>
      </c>
      <c r="AT1775" s="106" t="str">
        <f t="shared" si="603"/>
        <v/>
      </c>
      <c r="AU1775" s="106" t="str">
        <f t="shared" si="604"/>
        <v/>
      </c>
      <c r="AV1775" s="106" t="str">
        <f t="shared" si="605"/>
        <v/>
      </c>
    </row>
    <row r="1776" spans="4:48">
      <c r="D1776" s="159">
        <v>1769</v>
      </c>
      <c r="F1776" s="159" t="str">
        <f t="shared" si="609"/>
        <v/>
      </c>
      <c r="G1776" s="159" t="str">
        <f t="shared" si="609"/>
        <v/>
      </c>
      <c r="H1776" s="159" t="str">
        <f t="shared" si="609"/>
        <v/>
      </c>
      <c r="I1776" s="159" t="str">
        <f t="shared" si="609"/>
        <v/>
      </c>
      <c r="J1776" s="159" t="str">
        <f t="shared" si="609"/>
        <v/>
      </c>
      <c r="K1776" s="292"/>
      <c r="L1776" s="292"/>
      <c r="AC1776" s="300" t="str">
        <f t="shared" si="594"/>
        <v/>
      </c>
      <c r="AD1776" s="300" t="str">
        <f t="shared" si="593"/>
        <v/>
      </c>
      <c r="AE1776" s="300" t="str">
        <f t="shared" si="591"/>
        <v/>
      </c>
      <c r="AF1776" s="300" t="str">
        <f t="shared" si="592"/>
        <v/>
      </c>
      <c r="AI1776" s="63" t="str">
        <f t="shared" si="595"/>
        <v/>
      </c>
      <c r="AJ1776" s="106" t="str">
        <f t="shared" si="596"/>
        <v/>
      </c>
      <c r="AK1776" s="106" t="str">
        <f t="shared" si="597"/>
        <v/>
      </c>
      <c r="AL1776" s="106" t="str">
        <f t="shared" si="598"/>
        <v/>
      </c>
      <c r="AM1776" s="106" t="str">
        <f t="shared" si="599"/>
        <v/>
      </c>
      <c r="AN1776" s="106" t="str">
        <f t="shared" si="600"/>
        <v/>
      </c>
      <c r="AR1776" s="106" t="str">
        <f t="shared" si="601"/>
        <v/>
      </c>
      <c r="AS1776" s="106" t="str">
        <f t="shared" si="602"/>
        <v/>
      </c>
      <c r="AT1776" s="106" t="str">
        <f t="shared" si="603"/>
        <v/>
      </c>
      <c r="AU1776" s="106" t="str">
        <f t="shared" si="604"/>
        <v/>
      </c>
      <c r="AV1776" s="106" t="str">
        <f t="shared" si="605"/>
        <v/>
      </c>
    </row>
    <row r="1777" spans="4:48">
      <c r="D1777" s="159">
        <v>1770</v>
      </c>
      <c r="F1777" s="159" t="str">
        <f t="shared" si="609"/>
        <v/>
      </c>
      <c r="G1777" s="159" t="str">
        <f t="shared" si="609"/>
        <v/>
      </c>
      <c r="H1777" s="159" t="str">
        <f t="shared" si="609"/>
        <v/>
      </c>
      <c r="I1777" s="159" t="str">
        <f t="shared" si="609"/>
        <v/>
      </c>
      <c r="J1777" s="159" t="str">
        <f t="shared" si="609"/>
        <v/>
      </c>
      <c r="K1777" s="292"/>
      <c r="L1777" s="292"/>
      <c r="AC1777" s="300" t="str">
        <f t="shared" si="594"/>
        <v/>
      </c>
      <c r="AD1777" s="300" t="str">
        <f t="shared" si="593"/>
        <v/>
      </c>
      <c r="AE1777" s="300" t="str">
        <f t="shared" si="591"/>
        <v/>
      </c>
      <c r="AF1777" s="300" t="str">
        <f t="shared" si="592"/>
        <v/>
      </c>
      <c r="AI1777" s="63" t="str">
        <f t="shared" si="595"/>
        <v/>
      </c>
      <c r="AJ1777" s="106" t="str">
        <f t="shared" si="596"/>
        <v/>
      </c>
      <c r="AK1777" s="106" t="str">
        <f t="shared" si="597"/>
        <v/>
      </c>
      <c r="AL1777" s="106" t="str">
        <f t="shared" si="598"/>
        <v/>
      </c>
      <c r="AM1777" s="106" t="str">
        <f t="shared" si="599"/>
        <v/>
      </c>
      <c r="AN1777" s="106" t="str">
        <f t="shared" si="600"/>
        <v/>
      </c>
      <c r="AR1777" s="106" t="str">
        <f t="shared" si="601"/>
        <v/>
      </c>
      <c r="AS1777" s="106" t="str">
        <f t="shared" si="602"/>
        <v/>
      </c>
      <c r="AT1777" s="106" t="str">
        <f t="shared" si="603"/>
        <v/>
      </c>
      <c r="AU1777" s="106" t="str">
        <f t="shared" si="604"/>
        <v/>
      </c>
      <c r="AV1777" s="106" t="str">
        <f t="shared" si="605"/>
        <v/>
      </c>
    </row>
    <row r="1778" spans="4:48">
      <c r="D1778" s="159">
        <v>1771</v>
      </c>
      <c r="F1778" s="159" t="str">
        <f t="shared" ref="F1778:J1787" si="610">IF($C$5=0,IF($D1778&gt;$A$5,"",INDIRECT(CONCATENATE("B",RANDBETWEEN(11,$D$5)))),IF($D1778&gt;$A$5,"",$C$3*INDIRECT(CONCATENATE("B",RANDBETWEEN(11,$D$5)))))</f>
        <v/>
      </c>
      <c r="G1778" s="159" t="str">
        <f t="shared" si="610"/>
        <v/>
      </c>
      <c r="H1778" s="159" t="str">
        <f t="shared" si="610"/>
        <v/>
      </c>
      <c r="I1778" s="159" t="str">
        <f t="shared" si="610"/>
        <v/>
      </c>
      <c r="J1778" s="159" t="str">
        <f t="shared" si="610"/>
        <v/>
      </c>
      <c r="K1778" s="292"/>
      <c r="L1778" s="292"/>
      <c r="AC1778" s="300" t="str">
        <f t="shared" si="594"/>
        <v/>
      </c>
      <c r="AD1778" s="300" t="str">
        <f t="shared" si="593"/>
        <v/>
      </c>
      <c r="AE1778" s="300" t="str">
        <f t="shared" si="591"/>
        <v/>
      </c>
      <c r="AF1778" s="300" t="str">
        <f t="shared" si="592"/>
        <v/>
      </c>
      <c r="AI1778" s="63" t="str">
        <f t="shared" si="595"/>
        <v/>
      </c>
      <c r="AJ1778" s="106" t="str">
        <f t="shared" si="596"/>
        <v/>
      </c>
      <c r="AK1778" s="106" t="str">
        <f t="shared" si="597"/>
        <v/>
      </c>
      <c r="AL1778" s="106" t="str">
        <f t="shared" si="598"/>
        <v/>
      </c>
      <c r="AM1778" s="106" t="str">
        <f t="shared" si="599"/>
        <v/>
      </c>
      <c r="AN1778" s="106" t="str">
        <f t="shared" si="600"/>
        <v/>
      </c>
      <c r="AR1778" s="106" t="str">
        <f t="shared" si="601"/>
        <v/>
      </c>
      <c r="AS1778" s="106" t="str">
        <f t="shared" si="602"/>
        <v/>
      </c>
      <c r="AT1778" s="106" t="str">
        <f t="shared" si="603"/>
        <v/>
      </c>
      <c r="AU1778" s="106" t="str">
        <f t="shared" si="604"/>
        <v/>
      </c>
      <c r="AV1778" s="106" t="str">
        <f t="shared" si="605"/>
        <v/>
      </c>
    </row>
    <row r="1779" spans="4:48">
      <c r="D1779" s="159">
        <v>1772</v>
      </c>
      <c r="F1779" s="159" t="str">
        <f t="shared" si="610"/>
        <v/>
      </c>
      <c r="G1779" s="159" t="str">
        <f t="shared" si="610"/>
        <v/>
      </c>
      <c r="H1779" s="159" t="str">
        <f t="shared" si="610"/>
        <v/>
      </c>
      <c r="I1779" s="159" t="str">
        <f t="shared" si="610"/>
        <v/>
      </c>
      <c r="J1779" s="159" t="str">
        <f t="shared" si="610"/>
        <v/>
      </c>
      <c r="K1779" s="292"/>
      <c r="L1779" s="292"/>
      <c r="AC1779" s="300" t="str">
        <f t="shared" si="594"/>
        <v/>
      </c>
      <c r="AD1779" s="300" t="str">
        <f t="shared" si="593"/>
        <v/>
      </c>
      <c r="AE1779" s="300" t="str">
        <f t="shared" si="591"/>
        <v/>
      </c>
      <c r="AF1779" s="300" t="str">
        <f t="shared" si="592"/>
        <v/>
      </c>
      <c r="AI1779" s="63" t="str">
        <f t="shared" si="595"/>
        <v/>
      </c>
      <c r="AJ1779" s="106" t="str">
        <f t="shared" si="596"/>
        <v/>
      </c>
      <c r="AK1779" s="106" t="str">
        <f t="shared" si="597"/>
        <v/>
      </c>
      <c r="AL1779" s="106" t="str">
        <f t="shared" si="598"/>
        <v/>
      </c>
      <c r="AM1779" s="106" t="str">
        <f t="shared" si="599"/>
        <v/>
      </c>
      <c r="AN1779" s="106" t="str">
        <f t="shared" si="600"/>
        <v/>
      </c>
      <c r="AR1779" s="106" t="str">
        <f t="shared" si="601"/>
        <v/>
      </c>
      <c r="AS1779" s="106" t="str">
        <f t="shared" si="602"/>
        <v/>
      </c>
      <c r="AT1779" s="106" t="str">
        <f t="shared" si="603"/>
        <v/>
      </c>
      <c r="AU1779" s="106" t="str">
        <f t="shared" si="604"/>
        <v/>
      </c>
      <c r="AV1779" s="106" t="str">
        <f t="shared" si="605"/>
        <v/>
      </c>
    </row>
    <row r="1780" spans="4:48">
      <c r="D1780" s="159">
        <v>1773</v>
      </c>
      <c r="F1780" s="159" t="str">
        <f t="shared" si="610"/>
        <v/>
      </c>
      <c r="G1780" s="159" t="str">
        <f t="shared" si="610"/>
        <v/>
      </c>
      <c r="H1780" s="159" t="str">
        <f t="shared" si="610"/>
        <v/>
      </c>
      <c r="I1780" s="159" t="str">
        <f t="shared" si="610"/>
        <v/>
      </c>
      <c r="J1780" s="159" t="str">
        <f t="shared" si="610"/>
        <v/>
      </c>
      <c r="K1780" s="292"/>
      <c r="L1780" s="292"/>
      <c r="AC1780" s="300" t="str">
        <f t="shared" si="594"/>
        <v/>
      </c>
      <c r="AD1780" s="300" t="str">
        <f t="shared" si="593"/>
        <v/>
      </c>
      <c r="AE1780" s="300" t="str">
        <f t="shared" si="591"/>
        <v/>
      </c>
      <c r="AF1780" s="300" t="str">
        <f t="shared" si="592"/>
        <v/>
      </c>
      <c r="AI1780" s="63" t="str">
        <f t="shared" si="595"/>
        <v/>
      </c>
      <c r="AJ1780" s="106" t="str">
        <f t="shared" si="596"/>
        <v/>
      </c>
      <c r="AK1780" s="106" t="str">
        <f t="shared" si="597"/>
        <v/>
      </c>
      <c r="AL1780" s="106" t="str">
        <f t="shared" si="598"/>
        <v/>
      </c>
      <c r="AM1780" s="106" t="str">
        <f t="shared" si="599"/>
        <v/>
      </c>
      <c r="AN1780" s="106" t="str">
        <f t="shared" si="600"/>
        <v/>
      </c>
      <c r="AR1780" s="106" t="str">
        <f t="shared" si="601"/>
        <v/>
      </c>
      <c r="AS1780" s="106" t="str">
        <f t="shared" si="602"/>
        <v/>
      </c>
      <c r="AT1780" s="106" t="str">
        <f t="shared" si="603"/>
        <v/>
      </c>
      <c r="AU1780" s="106" t="str">
        <f t="shared" si="604"/>
        <v/>
      </c>
      <c r="AV1780" s="106" t="str">
        <f t="shared" si="605"/>
        <v/>
      </c>
    </row>
    <row r="1781" spans="4:48">
      <c r="D1781" s="159">
        <v>1774</v>
      </c>
      <c r="F1781" s="159" t="str">
        <f t="shared" si="610"/>
        <v/>
      </c>
      <c r="G1781" s="159" t="str">
        <f t="shared" si="610"/>
        <v/>
      </c>
      <c r="H1781" s="159" t="str">
        <f t="shared" si="610"/>
        <v/>
      </c>
      <c r="I1781" s="159" t="str">
        <f t="shared" si="610"/>
        <v/>
      </c>
      <c r="J1781" s="159" t="str">
        <f t="shared" si="610"/>
        <v/>
      </c>
      <c r="K1781" s="292"/>
      <c r="L1781" s="292"/>
      <c r="AC1781" s="300" t="str">
        <f t="shared" si="594"/>
        <v/>
      </c>
      <c r="AD1781" s="300" t="str">
        <f t="shared" si="593"/>
        <v/>
      </c>
      <c r="AE1781" s="300" t="str">
        <f t="shared" si="591"/>
        <v/>
      </c>
      <c r="AF1781" s="300" t="str">
        <f t="shared" si="592"/>
        <v/>
      </c>
      <c r="AI1781" s="63" t="str">
        <f t="shared" si="595"/>
        <v/>
      </c>
      <c r="AJ1781" s="106" t="str">
        <f t="shared" si="596"/>
        <v/>
      </c>
      <c r="AK1781" s="106" t="str">
        <f t="shared" si="597"/>
        <v/>
      </c>
      <c r="AL1781" s="106" t="str">
        <f t="shared" si="598"/>
        <v/>
      </c>
      <c r="AM1781" s="106" t="str">
        <f t="shared" si="599"/>
        <v/>
      </c>
      <c r="AN1781" s="106" t="str">
        <f t="shared" si="600"/>
        <v/>
      </c>
      <c r="AR1781" s="106" t="str">
        <f t="shared" si="601"/>
        <v/>
      </c>
      <c r="AS1781" s="106" t="str">
        <f t="shared" si="602"/>
        <v/>
      </c>
      <c r="AT1781" s="106" t="str">
        <f t="shared" si="603"/>
        <v/>
      </c>
      <c r="AU1781" s="106" t="str">
        <f t="shared" si="604"/>
        <v/>
      </c>
      <c r="AV1781" s="106" t="str">
        <f t="shared" si="605"/>
        <v/>
      </c>
    </row>
    <row r="1782" spans="4:48">
      <c r="D1782" s="159">
        <v>1775</v>
      </c>
      <c r="F1782" s="159" t="str">
        <f t="shared" si="610"/>
        <v/>
      </c>
      <c r="G1782" s="159" t="str">
        <f t="shared" si="610"/>
        <v/>
      </c>
      <c r="H1782" s="159" t="str">
        <f t="shared" si="610"/>
        <v/>
      </c>
      <c r="I1782" s="159" t="str">
        <f t="shared" si="610"/>
        <v/>
      </c>
      <c r="J1782" s="159" t="str">
        <f t="shared" si="610"/>
        <v/>
      </c>
      <c r="K1782" s="292"/>
      <c r="L1782" s="292"/>
      <c r="AC1782" s="300" t="str">
        <f t="shared" si="594"/>
        <v/>
      </c>
      <c r="AD1782" s="300" t="str">
        <f t="shared" si="593"/>
        <v/>
      </c>
      <c r="AE1782" s="300" t="str">
        <f t="shared" si="591"/>
        <v/>
      </c>
      <c r="AF1782" s="300" t="str">
        <f t="shared" si="592"/>
        <v/>
      </c>
      <c r="AI1782" s="63" t="str">
        <f t="shared" si="595"/>
        <v/>
      </c>
      <c r="AJ1782" s="106" t="str">
        <f t="shared" si="596"/>
        <v/>
      </c>
      <c r="AK1782" s="106" t="str">
        <f t="shared" si="597"/>
        <v/>
      </c>
      <c r="AL1782" s="106" t="str">
        <f t="shared" si="598"/>
        <v/>
      </c>
      <c r="AM1782" s="106" t="str">
        <f t="shared" si="599"/>
        <v/>
      </c>
      <c r="AN1782" s="106" t="str">
        <f t="shared" si="600"/>
        <v/>
      </c>
      <c r="AR1782" s="106" t="str">
        <f t="shared" si="601"/>
        <v/>
      </c>
      <c r="AS1782" s="106" t="str">
        <f t="shared" si="602"/>
        <v/>
      </c>
      <c r="AT1782" s="106" t="str">
        <f t="shared" si="603"/>
        <v/>
      </c>
      <c r="AU1782" s="106" t="str">
        <f t="shared" si="604"/>
        <v/>
      </c>
      <c r="AV1782" s="106" t="str">
        <f t="shared" si="605"/>
        <v/>
      </c>
    </row>
    <row r="1783" spans="4:48">
      <c r="D1783" s="159">
        <v>1776</v>
      </c>
      <c r="F1783" s="159" t="str">
        <f t="shared" si="610"/>
        <v/>
      </c>
      <c r="G1783" s="159" t="str">
        <f t="shared" si="610"/>
        <v/>
      </c>
      <c r="H1783" s="159" t="str">
        <f t="shared" si="610"/>
        <v/>
      </c>
      <c r="I1783" s="159" t="str">
        <f t="shared" si="610"/>
        <v/>
      </c>
      <c r="J1783" s="159" t="str">
        <f t="shared" si="610"/>
        <v/>
      </c>
      <c r="K1783" s="292"/>
      <c r="L1783" s="292"/>
      <c r="AC1783" s="300" t="str">
        <f t="shared" si="594"/>
        <v/>
      </c>
      <c r="AD1783" s="300" t="str">
        <f t="shared" si="593"/>
        <v/>
      </c>
      <c r="AE1783" s="300" t="str">
        <f t="shared" si="591"/>
        <v/>
      </c>
      <c r="AF1783" s="300" t="str">
        <f t="shared" si="592"/>
        <v/>
      </c>
      <c r="AI1783" s="63" t="str">
        <f t="shared" si="595"/>
        <v/>
      </c>
      <c r="AJ1783" s="106" t="str">
        <f t="shared" si="596"/>
        <v/>
      </c>
      <c r="AK1783" s="106" t="str">
        <f t="shared" si="597"/>
        <v/>
      </c>
      <c r="AL1783" s="106" t="str">
        <f t="shared" si="598"/>
        <v/>
      </c>
      <c r="AM1783" s="106" t="str">
        <f t="shared" si="599"/>
        <v/>
      </c>
      <c r="AN1783" s="106" t="str">
        <f t="shared" si="600"/>
        <v/>
      </c>
      <c r="AR1783" s="106" t="str">
        <f t="shared" si="601"/>
        <v/>
      </c>
      <c r="AS1783" s="106" t="str">
        <f t="shared" si="602"/>
        <v/>
      </c>
      <c r="AT1783" s="106" t="str">
        <f t="shared" si="603"/>
        <v/>
      </c>
      <c r="AU1783" s="106" t="str">
        <f t="shared" si="604"/>
        <v/>
      </c>
      <c r="AV1783" s="106" t="str">
        <f t="shared" si="605"/>
        <v/>
      </c>
    </row>
    <row r="1784" spans="4:48">
      <c r="D1784" s="159">
        <v>1777</v>
      </c>
      <c r="F1784" s="159" t="str">
        <f t="shared" si="610"/>
        <v/>
      </c>
      <c r="G1784" s="159" t="str">
        <f t="shared" si="610"/>
        <v/>
      </c>
      <c r="H1784" s="159" t="str">
        <f t="shared" si="610"/>
        <v/>
      </c>
      <c r="I1784" s="159" t="str">
        <f t="shared" si="610"/>
        <v/>
      </c>
      <c r="J1784" s="159" t="str">
        <f t="shared" si="610"/>
        <v/>
      </c>
      <c r="K1784" s="292"/>
      <c r="L1784" s="292"/>
      <c r="AC1784" s="300" t="str">
        <f t="shared" si="594"/>
        <v/>
      </c>
      <c r="AD1784" s="300" t="str">
        <f t="shared" si="593"/>
        <v/>
      </c>
      <c r="AE1784" s="300" t="str">
        <f t="shared" si="591"/>
        <v/>
      </c>
      <c r="AF1784" s="300" t="str">
        <f t="shared" si="592"/>
        <v/>
      </c>
      <c r="AI1784" s="63" t="str">
        <f t="shared" si="595"/>
        <v/>
      </c>
      <c r="AJ1784" s="106" t="str">
        <f t="shared" si="596"/>
        <v/>
      </c>
      <c r="AK1784" s="106" t="str">
        <f t="shared" si="597"/>
        <v/>
      </c>
      <c r="AL1784" s="106" t="str">
        <f t="shared" si="598"/>
        <v/>
      </c>
      <c r="AM1784" s="106" t="str">
        <f t="shared" si="599"/>
        <v/>
      </c>
      <c r="AN1784" s="106" t="str">
        <f t="shared" si="600"/>
        <v/>
      </c>
      <c r="AR1784" s="106" t="str">
        <f t="shared" si="601"/>
        <v/>
      </c>
      <c r="AS1784" s="106" t="str">
        <f t="shared" si="602"/>
        <v/>
      </c>
      <c r="AT1784" s="106" t="str">
        <f t="shared" si="603"/>
        <v/>
      </c>
      <c r="AU1784" s="106" t="str">
        <f t="shared" si="604"/>
        <v/>
      </c>
      <c r="AV1784" s="106" t="str">
        <f t="shared" si="605"/>
        <v/>
      </c>
    </row>
    <row r="1785" spans="4:48">
      <c r="D1785" s="159">
        <v>1778</v>
      </c>
      <c r="F1785" s="159" t="str">
        <f t="shared" si="610"/>
        <v/>
      </c>
      <c r="G1785" s="159" t="str">
        <f t="shared" si="610"/>
        <v/>
      </c>
      <c r="H1785" s="159" t="str">
        <f t="shared" si="610"/>
        <v/>
      </c>
      <c r="I1785" s="159" t="str">
        <f t="shared" si="610"/>
        <v/>
      </c>
      <c r="J1785" s="159" t="str">
        <f t="shared" si="610"/>
        <v/>
      </c>
      <c r="K1785" s="292"/>
      <c r="L1785" s="292"/>
      <c r="AC1785" s="300" t="str">
        <f t="shared" si="594"/>
        <v/>
      </c>
      <c r="AD1785" s="300" t="str">
        <f t="shared" si="593"/>
        <v/>
      </c>
      <c r="AE1785" s="300" t="str">
        <f t="shared" si="591"/>
        <v/>
      </c>
      <c r="AF1785" s="300" t="str">
        <f t="shared" si="592"/>
        <v/>
      </c>
      <c r="AI1785" s="63" t="str">
        <f t="shared" si="595"/>
        <v/>
      </c>
      <c r="AJ1785" s="106" t="str">
        <f t="shared" si="596"/>
        <v/>
      </c>
      <c r="AK1785" s="106" t="str">
        <f t="shared" si="597"/>
        <v/>
      </c>
      <c r="AL1785" s="106" t="str">
        <f t="shared" si="598"/>
        <v/>
      </c>
      <c r="AM1785" s="106" t="str">
        <f t="shared" si="599"/>
        <v/>
      </c>
      <c r="AN1785" s="106" t="str">
        <f t="shared" si="600"/>
        <v/>
      </c>
      <c r="AR1785" s="106" t="str">
        <f t="shared" si="601"/>
        <v/>
      </c>
      <c r="AS1785" s="106" t="str">
        <f t="shared" si="602"/>
        <v/>
      </c>
      <c r="AT1785" s="106" t="str">
        <f t="shared" si="603"/>
        <v/>
      </c>
      <c r="AU1785" s="106" t="str">
        <f t="shared" si="604"/>
        <v/>
      </c>
      <c r="AV1785" s="106" t="str">
        <f t="shared" si="605"/>
        <v/>
      </c>
    </row>
    <row r="1786" spans="4:48">
      <c r="D1786" s="159">
        <v>1779</v>
      </c>
      <c r="F1786" s="159" t="str">
        <f t="shared" si="610"/>
        <v/>
      </c>
      <c r="G1786" s="159" t="str">
        <f t="shared" si="610"/>
        <v/>
      </c>
      <c r="H1786" s="159" t="str">
        <f t="shared" si="610"/>
        <v/>
      </c>
      <c r="I1786" s="159" t="str">
        <f t="shared" si="610"/>
        <v/>
      </c>
      <c r="J1786" s="159" t="str">
        <f t="shared" si="610"/>
        <v/>
      </c>
      <c r="K1786" s="292"/>
      <c r="L1786" s="292"/>
      <c r="AC1786" s="300" t="str">
        <f t="shared" si="594"/>
        <v/>
      </c>
      <c r="AD1786" s="300" t="str">
        <f t="shared" si="593"/>
        <v/>
      </c>
      <c r="AE1786" s="300" t="str">
        <f t="shared" si="591"/>
        <v/>
      </c>
      <c r="AF1786" s="300" t="str">
        <f t="shared" si="592"/>
        <v/>
      </c>
      <c r="AI1786" s="63" t="str">
        <f t="shared" si="595"/>
        <v/>
      </c>
      <c r="AJ1786" s="106" t="str">
        <f t="shared" si="596"/>
        <v/>
      </c>
      <c r="AK1786" s="106" t="str">
        <f t="shared" si="597"/>
        <v/>
      </c>
      <c r="AL1786" s="106" t="str">
        <f t="shared" si="598"/>
        <v/>
      </c>
      <c r="AM1786" s="106" t="str">
        <f t="shared" si="599"/>
        <v/>
      </c>
      <c r="AN1786" s="106" t="str">
        <f t="shared" si="600"/>
        <v/>
      </c>
      <c r="AR1786" s="106" t="str">
        <f t="shared" si="601"/>
        <v/>
      </c>
      <c r="AS1786" s="106" t="str">
        <f t="shared" si="602"/>
        <v/>
      </c>
      <c r="AT1786" s="106" t="str">
        <f t="shared" si="603"/>
        <v/>
      </c>
      <c r="AU1786" s="106" t="str">
        <f t="shared" si="604"/>
        <v/>
      </c>
      <c r="AV1786" s="106" t="str">
        <f t="shared" si="605"/>
        <v/>
      </c>
    </row>
    <row r="1787" spans="4:48">
      <c r="D1787" s="159">
        <v>1780</v>
      </c>
      <c r="F1787" s="159" t="str">
        <f t="shared" si="610"/>
        <v/>
      </c>
      <c r="G1787" s="159" t="str">
        <f t="shared" si="610"/>
        <v/>
      </c>
      <c r="H1787" s="159" t="str">
        <f t="shared" si="610"/>
        <v/>
      </c>
      <c r="I1787" s="159" t="str">
        <f t="shared" si="610"/>
        <v/>
      </c>
      <c r="J1787" s="159" t="str">
        <f t="shared" si="610"/>
        <v/>
      </c>
      <c r="K1787" s="292"/>
      <c r="L1787" s="292"/>
      <c r="AC1787" s="300" t="str">
        <f t="shared" si="594"/>
        <v/>
      </c>
      <c r="AD1787" s="300" t="str">
        <f t="shared" si="593"/>
        <v/>
      </c>
      <c r="AE1787" s="300" t="str">
        <f t="shared" si="591"/>
        <v/>
      </c>
      <c r="AF1787" s="300" t="str">
        <f t="shared" si="592"/>
        <v/>
      </c>
      <c r="AI1787" s="63" t="str">
        <f t="shared" si="595"/>
        <v/>
      </c>
      <c r="AJ1787" s="106" t="str">
        <f t="shared" si="596"/>
        <v/>
      </c>
      <c r="AK1787" s="106" t="str">
        <f t="shared" si="597"/>
        <v/>
      </c>
      <c r="AL1787" s="106" t="str">
        <f t="shared" si="598"/>
        <v/>
      </c>
      <c r="AM1787" s="106" t="str">
        <f t="shared" si="599"/>
        <v/>
      </c>
      <c r="AN1787" s="106" t="str">
        <f t="shared" si="600"/>
        <v/>
      </c>
      <c r="AR1787" s="106" t="str">
        <f t="shared" si="601"/>
        <v/>
      </c>
      <c r="AS1787" s="106" t="str">
        <f t="shared" si="602"/>
        <v/>
      </c>
      <c r="AT1787" s="106" t="str">
        <f t="shared" si="603"/>
        <v/>
      </c>
      <c r="AU1787" s="106" t="str">
        <f t="shared" si="604"/>
        <v/>
      </c>
      <c r="AV1787" s="106" t="str">
        <f t="shared" si="605"/>
        <v/>
      </c>
    </row>
    <row r="1788" spans="4:48">
      <c r="D1788" s="159">
        <v>1781</v>
      </c>
      <c r="F1788" s="159" t="str">
        <f t="shared" ref="F1788:J1797" si="611">IF($C$5=0,IF($D1788&gt;$A$5,"",INDIRECT(CONCATENATE("B",RANDBETWEEN(11,$D$5)))),IF($D1788&gt;$A$5,"",$C$3*INDIRECT(CONCATENATE("B",RANDBETWEEN(11,$D$5)))))</f>
        <v/>
      </c>
      <c r="G1788" s="159" t="str">
        <f t="shared" si="611"/>
        <v/>
      </c>
      <c r="H1788" s="159" t="str">
        <f t="shared" si="611"/>
        <v/>
      </c>
      <c r="I1788" s="159" t="str">
        <f t="shared" si="611"/>
        <v/>
      </c>
      <c r="J1788" s="159" t="str">
        <f t="shared" si="611"/>
        <v/>
      </c>
      <c r="K1788" s="292"/>
      <c r="L1788" s="292"/>
      <c r="AC1788" s="300" t="str">
        <f t="shared" si="594"/>
        <v/>
      </c>
      <c r="AD1788" s="300" t="str">
        <f t="shared" si="593"/>
        <v/>
      </c>
      <c r="AE1788" s="300" t="str">
        <f t="shared" si="591"/>
        <v/>
      </c>
      <c r="AF1788" s="300" t="str">
        <f t="shared" si="592"/>
        <v/>
      </c>
      <c r="AI1788" s="63" t="str">
        <f t="shared" si="595"/>
        <v/>
      </c>
      <c r="AJ1788" s="106" t="str">
        <f t="shared" si="596"/>
        <v/>
      </c>
      <c r="AK1788" s="106" t="str">
        <f t="shared" si="597"/>
        <v/>
      </c>
      <c r="AL1788" s="106" t="str">
        <f t="shared" si="598"/>
        <v/>
      </c>
      <c r="AM1788" s="106" t="str">
        <f t="shared" si="599"/>
        <v/>
      </c>
      <c r="AN1788" s="106" t="str">
        <f t="shared" si="600"/>
        <v/>
      </c>
      <c r="AR1788" s="106" t="str">
        <f t="shared" si="601"/>
        <v/>
      </c>
      <c r="AS1788" s="106" t="str">
        <f t="shared" si="602"/>
        <v/>
      </c>
      <c r="AT1788" s="106" t="str">
        <f t="shared" si="603"/>
        <v/>
      </c>
      <c r="AU1788" s="106" t="str">
        <f t="shared" si="604"/>
        <v/>
      </c>
      <c r="AV1788" s="106" t="str">
        <f t="shared" si="605"/>
        <v/>
      </c>
    </row>
    <row r="1789" spans="4:48">
      <c r="D1789" s="159">
        <v>1782</v>
      </c>
      <c r="F1789" s="159" t="str">
        <f t="shared" si="611"/>
        <v/>
      </c>
      <c r="G1789" s="159" t="str">
        <f t="shared" si="611"/>
        <v/>
      </c>
      <c r="H1789" s="159" t="str">
        <f t="shared" si="611"/>
        <v/>
      </c>
      <c r="I1789" s="159" t="str">
        <f t="shared" si="611"/>
        <v/>
      </c>
      <c r="J1789" s="159" t="str">
        <f t="shared" si="611"/>
        <v/>
      </c>
      <c r="K1789" s="292"/>
      <c r="L1789" s="292"/>
      <c r="AC1789" s="300" t="str">
        <f t="shared" si="594"/>
        <v/>
      </c>
      <c r="AD1789" s="300" t="str">
        <f t="shared" si="593"/>
        <v/>
      </c>
      <c r="AE1789" s="300" t="str">
        <f t="shared" si="591"/>
        <v/>
      </c>
      <c r="AF1789" s="300" t="str">
        <f t="shared" si="592"/>
        <v/>
      </c>
      <c r="AI1789" s="63" t="str">
        <f t="shared" si="595"/>
        <v/>
      </c>
      <c r="AJ1789" s="106" t="str">
        <f t="shared" si="596"/>
        <v/>
      </c>
      <c r="AK1789" s="106" t="str">
        <f t="shared" si="597"/>
        <v/>
      </c>
      <c r="AL1789" s="106" t="str">
        <f t="shared" si="598"/>
        <v/>
      </c>
      <c r="AM1789" s="106" t="str">
        <f t="shared" si="599"/>
        <v/>
      </c>
      <c r="AN1789" s="106" t="str">
        <f t="shared" si="600"/>
        <v/>
      </c>
      <c r="AR1789" s="106" t="str">
        <f t="shared" si="601"/>
        <v/>
      </c>
      <c r="AS1789" s="106" t="str">
        <f t="shared" si="602"/>
        <v/>
      </c>
      <c r="AT1789" s="106" t="str">
        <f t="shared" si="603"/>
        <v/>
      </c>
      <c r="AU1789" s="106" t="str">
        <f t="shared" si="604"/>
        <v/>
      </c>
      <c r="AV1789" s="106" t="str">
        <f t="shared" si="605"/>
        <v/>
      </c>
    </row>
    <row r="1790" spans="4:48">
      <c r="D1790" s="159">
        <v>1783</v>
      </c>
      <c r="F1790" s="159" t="str">
        <f t="shared" si="611"/>
        <v/>
      </c>
      <c r="G1790" s="159" t="str">
        <f t="shared" si="611"/>
        <v/>
      </c>
      <c r="H1790" s="159" t="str">
        <f t="shared" si="611"/>
        <v/>
      </c>
      <c r="I1790" s="159" t="str">
        <f t="shared" si="611"/>
        <v/>
      </c>
      <c r="J1790" s="159" t="str">
        <f t="shared" si="611"/>
        <v/>
      </c>
      <c r="K1790" s="292"/>
      <c r="L1790" s="292"/>
      <c r="AC1790" s="300" t="str">
        <f t="shared" si="594"/>
        <v/>
      </c>
      <c r="AD1790" s="300" t="str">
        <f t="shared" si="593"/>
        <v/>
      </c>
      <c r="AE1790" s="300" t="str">
        <f t="shared" si="591"/>
        <v/>
      </c>
      <c r="AF1790" s="300" t="str">
        <f t="shared" si="592"/>
        <v/>
      </c>
      <c r="AI1790" s="63" t="str">
        <f t="shared" si="595"/>
        <v/>
      </c>
      <c r="AJ1790" s="106" t="str">
        <f t="shared" si="596"/>
        <v/>
      </c>
      <c r="AK1790" s="106" t="str">
        <f t="shared" si="597"/>
        <v/>
      </c>
      <c r="AL1790" s="106" t="str">
        <f t="shared" si="598"/>
        <v/>
      </c>
      <c r="AM1790" s="106" t="str">
        <f t="shared" si="599"/>
        <v/>
      </c>
      <c r="AN1790" s="106" t="str">
        <f t="shared" si="600"/>
        <v/>
      </c>
      <c r="AR1790" s="106" t="str">
        <f t="shared" si="601"/>
        <v/>
      </c>
      <c r="AS1790" s="106" t="str">
        <f t="shared" si="602"/>
        <v/>
      </c>
      <c r="AT1790" s="106" t="str">
        <f t="shared" si="603"/>
        <v/>
      </c>
      <c r="AU1790" s="106" t="str">
        <f t="shared" si="604"/>
        <v/>
      </c>
      <c r="AV1790" s="106" t="str">
        <f t="shared" si="605"/>
        <v/>
      </c>
    </row>
    <row r="1791" spans="4:48">
      <c r="D1791" s="159">
        <v>1784</v>
      </c>
      <c r="F1791" s="159" t="str">
        <f t="shared" si="611"/>
        <v/>
      </c>
      <c r="G1791" s="159" t="str">
        <f t="shared" si="611"/>
        <v/>
      </c>
      <c r="H1791" s="159" t="str">
        <f t="shared" si="611"/>
        <v/>
      </c>
      <c r="I1791" s="159" t="str">
        <f t="shared" si="611"/>
        <v/>
      </c>
      <c r="J1791" s="159" t="str">
        <f t="shared" si="611"/>
        <v/>
      </c>
      <c r="K1791" s="292"/>
      <c r="L1791" s="292"/>
      <c r="AC1791" s="300" t="str">
        <f t="shared" si="594"/>
        <v/>
      </c>
      <c r="AD1791" s="300" t="str">
        <f t="shared" si="593"/>
        <v/>
      </c>
      <c r="AE1791" s="300" t="str">
        <f t="shared" si="591"/>
        <v/>
      </c>
      <c r="AF1791" s="300" t="str">
        <f t="shared" si="592"/>
        <v/>
      </c>
      <c r="AI1791" s="63" t="str">
        <f t="shared" si="595"/>
        <v/>
      </c>
      <c r="AJ1791" s="106" t="str">
        <f t="shared" si="596"/>
        <v/>
      </c>
      <c r="AK1791" s="106" t="str">
        <f t="shared" si="597"/>
        <v/>
      </c>
      <c r="AL1791" s="106" t="str">
        <f t="shared" si="598"/>
        <v/>
      </c>
      <c r="AM1791" s="106" t="str">
        <f t="shared" si="599"/>
        <v/>
      </c>
      <c r="AN1791" s="106" t="str">
        <f t="shared" si="600"/>
        <v/>
      </c>
      <c r="AR1791" s="106" t="str">
        <f t="shared" si="601"/>
        <v/>
      </c>
      <c r="AS1791" s="106" t="str">
        <f t="shared" si="602"/>
        <v/>
      </c>
      <c r="AT1791" s="106" t="str">
        <f t="shared" si="603"/>
        <v/>
      </c>
      <c r="AU1791" s="106" t="str">
        <f t="shared" si="604"/>
        <v/>
      </c>
      <c r="AV1791" s="106" t="str">
        <f t="shared" si="605"/>
        <v/>
      </c>
    </row>
    <row r="1792" spans="4:48">
      <c r="D1792" s="159">
        <v>1785</v>
      </c>
      <c r="F1792" s="159" t="str">
        <f t="shared" si="611"/>
        <v/>
      </c>
      <c r="G1792" s="159" t="str">
        <f t="shared" si="611"/>
        <v/>
      </c>
      <c r="H1792" s="159" t="str">
        <f t="shared" si="611"/>
        <v/>
      </c>
      <c r="I1792" s="159" t="str">
        <f t="shared" si="611"/>
        <v/>
      </c>
      <c r="J1792" s="159" t="str">
        <f t="shared" si="611"/>
        <v/>
      </c>
      <c r="K1792" s="292"/>
      <c r="L1792" s="292"/>
      <c r="AC1792" s="300" t="str">
        <f t="shared" si="594"/>
        <v/>
      </c>
      <c r="AD1792" s="300" t="str">
        <f t="shared" si="593"/>
        <v/>
      </c>
      <c r="AE1792" s="300" t="str">
        <f t="shared" si="591"/>
        <v/>
      </c>
      <c r="AF1792" s="300" t="str">
        <f t="shared" si="592"/>
        <v/>
      </c>
      <c r="AI1792" s="63" t="str">
        <f t="shared" si="595"/>
        <v/>
      </c>
      <c r="AJ1792" s="106" t="str">
        <f t="shared" si="596"/>
        <v/>
      </c>
      <c r="AK1792" s="106" t="str">
        <f t="shared" si="597"/>
        <v/>
      </c>
      <c r="AL1792" s="106" t="str">
        <f t="shared" si="598"/>
        <v/>
      </c>
      <c r="AM1792" s="106" t="str">
        <f t="shared" si="599"/>
        <v/>
      </c>
      <c r="AN1792" s="106" t="str">
        <f t="shared" si="600"/>
        <v/>
      </c>
      <c r="AR1792" s="106" t="str">
        <f t="shared" si="601"/>
        <v/>
      </c>
      <c r="AS1792" s="106" t="str">
        <f t="shared" si="602"/>
        <v/>
      </c>
      <c r="AT1792" s="106" t="str">
        <f t="shared" si="603"/>
        <v/>
      </c>
      <c r="AU1792" s="106" t="str">
        <f t="shared" si="604"/>
        <v/>
      </c>
      <c r="AV1792" s="106" t="str">
        <f t="shared" si="605"/>
        <v/>
      </c>
    </row>
    <row r="1793" spans="4:48">
      <c r="D1793" s="159">
        <v>1786</v>
      </c>
      <c r="F1793" s="159" t="str">
        <f t="shared" si="611"/>
        <v/>
      </c>
      <c r="G1793" s="159" t="str">
        <f t="shared" si="611"/>
        <v/>
      </c>
      <c r="H1793" s="159" t="str">
        <f t="shared" si="611"/>
        <v/>
      </c>
      <c r="I1793" s="159" t="str">
        <f t="shared" si="611"/>
        <v/>
      </c>
      <c r="J1793" s="159" t="str">
        <f t="shared" si="611"/>
        <v/>
      </c>
      <c r="K1793" s="292"/>
      <c r="L1793" s="292"/>
      <c r="AC1793" s="300" t="str">
        <f t="shared" si="594"/>
        <v/>
      </c>
      <c r="AD1793" s="300" t="str">
        <f t="shared" si="593"/>
        <v/>
      </c>
      <c r="AE1793" s="300" t="str">
        <f t="shared" si="591"/>
        <v/>
      </c>
      <c r="AF1793" s="300" t="str">
        <f t="shared" si="592"/>
        <v/>
      </c>
      <c r="AI1793" s="63" t="str">
        <f t="shared" si="595"/>
        <v/>
      </c>
      <c r="AJ1793" s="106" t="str">
        <f t="shared" si="596"/>
        <v/>
      </c>
      <c r="AK1793" s="106" t="str">
        <f t="shared" si="597"/>
        <v/>
      </c>
      <c r="AL1793" s="106" t="str">
        <f t="shared" si="598"/>
        <v/>
      </c>
      <c r="AM1793" s="106" t="str">
        <f t="shared" si="599"/>
        <v/>
      </c>
      <c r="AN1793" s="106" t="str">
        <f t="shared" si="600"/>
        <v/>
      </c>
      <c r="AR1793" s="106" t="str">
        <f t="shared" si="601"/>
        <v/>
      </c>
      <c r="AS1793" s="106" t="str">
        <f t="shared" si="602"/>
        <v/>
      </c>
      <c r="AT1793" s="106" t="str">
        <f t="shared" si="603"/>
        <v/>
      </c>
      <c r="AU1793" s="106" t="str">
        <f t="shared" si="604"/>
        <v/>
      </c>
      <c r="AV1793" s="106" t="str">
        <f t="shared" si="605"/>
        <v/>
      </c>
    </row>
    <row r="1794" spans="4:48">
      <c r="D1794" s="159">
        <v>1787</v>
      </c>
      <c r="F1794" s="159" t="str">
        <f t="shared" si="611"/>
        <v/>
      </c>
      <c r="G1794" s="159" t="str">
        <f t="shared" si="611"/>
        <v/>
      </c>
      <c r="H1794" s="159" t="str">
        <f t="shared" si="611"/>
        <v/>
      </c>
      <c r="I1794" s="159" t="str">
        <f t="shared" si="611"/>
        <v/>
      </c>
      <c r="J1794" s="159" t="str">
        <f t="shared" si="611"/>
        <v/>
      </c>
      <c r="K1794" s="292"/>
      <c r="L1794" s="292"/>
      <c r="AC1794" s="300" t="str">
        <f t="shared" si="594"/>
        <v/>
      </c>
      <c r="AD1794" s="300" t="str">
        <f t="shared" si="593"/>
        <v/>
      </c>
      <c r="AE1794" s="300" t="str">
        <f t="shared" ref="AE1794:AE1857" si="612">IF(AC1794="","",NORMDIST(AD1794,$AB$3,$Z$3,FALSE))</f>
        <v/>
      </c>
      <c r="AF1794" s="300" t="str">
        <f t="shared" ref="AF1794:AF1857" si="613">IF(AC1794="","",NORMDIST(AD1794,$AB$3,$Z$3,TRUE))</f>
        <v/>
      </c>
      <c r="AI1794" s="63" t="str">
        <f t="shared" si="595"/>
        <v/>
      </c>
      <c r="AJ1794" s="106" t="str">
        <f t="shared" si="596"/>
        <v/>
      </c>
      <c r="AK1794" s="106" t="str">
        <f t="shared" si="597"/>
        <v/>
      </c>
      <c r="AL1794" s="106" t="str">
        <f t="shared" si="598"/>
        <v/>
      </c>
      <c r="AM1794" s="106" t="str">
        <f t="shared" si="599"/>
        <v/>
      </c>
      <c r="AN1794" s="106" t="str">
        <f t="shared" si="600"/>
        <v/>
      </c>
      <c r="AR1794" s="106" t="str">
        <f t="shared" si="601"/>
        <v/>
      </c>
      <c r="AS1794" s="106" t="str">
        <f t="shared" si="602"/>
        <v/>
      </c>
      <c r="AT1794" s="106" t="str">
        <f t="shared" si="603"/>
        <v/>
      </c>
      <c r="AU1794" s="106" t="str">
        <f t="shared" si="604"/>
        <v/>
      </c>
      <c r="AV1794" s="106" t="str">
        <f t="shared" si="605"/>
        <v/>
      </c>
    </row>
    <row r="1795" spans="4:48">
      <c r="D1795" s="159">
        <v>1788</v>
      </c>
      <c r="F1795" s="159" t="str">
        <f t="shared" si="611"/>
        <v/>
      </c>
      <c r="G1795" s="159" t="str">
        <f t="shared" si="611"/>
        <v/>
      </c>
      <c r="H1795" s="159" t="str">
        <f t="shared" si="611"/>
        <v/>
      </c>
      <c r="I1795" s="159" t="str">
        <f t="shared" si="611"/>
        <v/>
      </c>
      <c r="J1795" s="159" t="str">
        <f t="shared" si="611"/>
        <v/>
      </c>
      <c r="K1795" s="292"/>
      <c r="L1795" s="292"/>
      <c r="AC1795" s="300" t="str">
        <f t="shared" si="594"/>
        <v/>
      </c>
      <c r="AD1795" s="300" t="str">
        <f t="shared" ref="AD1795:AD1858" si="614">IF($C$5=0,IF(AC1795="","",LARGE($B$11:$B$2010,$AC1795)),IF(AC1795="","",LARGE($B$11:$B$2010,$AC1795)*$C$3))</f>
        <v/>
      </c>
      <c r="AE1795" s="300" t="str">
        <f t="shared" si="612"/>
        <v/>
      </c>
      <c r="AF1795" s="300" t="str">
        <f t="shared" si="613"/>
        <v/>
      </c>
      <c r="AI1795" s="63" t="str">
        <f t="shared" si="595"/>
        <v/>
      </c>
      <c r="AJ1795" s="106" t="str">
        <f t="shared" si="596"/>
        <v/>
      </c>
      <c r="AK1795" s="106" t="str">
        <f t="shared" si="597"/>
        <v/>
      </c>
      <c r="AL1795" s="106" t="str">
        <f t="shared" si="598"/>
        <v/>
      </c>
      <c r="AM1795" s="106" t="str">
        <f t="shared" si="599"/>
        <v/>
      </c>
      <c r="AN1795" s="106" t="str">
        <f t="shared" si="600"/>
        <v/>
      </c>
      <c r="AR1795" s="106" t="str">
        <f t="shared" si="601"/>
        <v/>
      </c>
      <c r="AS1795" s="106" t="str">
        <f t="shared" si="602"/>
        <v/>
      </c>
      <c r="AT1795" s="106" t="str">
        <f t="shared" si="603"/>
        <v/>
      </c>
      <c r="AU1795" s="106" t="str">
        <f t="shared" si="604"/>
        <v/>
      </c>
      <c r="AV1795" s="106" t="str">
        <f t="shared" si="605"/>
        <v/>
      </c>
    </row>
    <row r="1796" spans="4:48">
      <c r="D1796" s="159">
        <v>1789</v>
      </c>
      <c r="F1796" s="159" t="str">
        <f t="shared" si="611"/>
        <v/>
      </c>
      <c r="G1796" s="159" t="str">
        <f t="shared" si="611"/>
        <v/>
      </c>
      <c r="H1796" s="159" t="str">
        <f t="shared" si="611"/>
        <v/>
      </c>
      <c r="I1796" s="159" t="str">
        <f t="shared" si="611"/>
        <v/>
      </c>
      <c r="J1796" s="159" t="str">
        <f t="shared" si="611"/>
        <v/>
      </c>
      <c r="K1796" s="292"/>
      <c r="L1796" s="292"/>
      <c r="AC1796" s="300" t="str">
        <f t="shared" ref="AC1796:AC1859" si="615">IF(ISNUMBER(AC1795),IF(AC1795&gt;1,AC1795-1,""),"")</f>
        <v/>
      </c>
      <c r="AD1796" s="300" t="str">
        <f t="shared" si="614"/>
        <v/>
      </c>
      <c r="AE1796" s="300" t="str">
        <f t="shared" si="612"/>
        <v/>
      </c>
      <c r="AF1796" s="300" t="str">
        <f t="shared" si="613"/>
        <v/>
      </c>
      <c r="AI1796" s="63" t="str">
        <f t="shared" ref="AI1796:AI1859" si="616">IF(ISNUMBER(AJ1796),AI1795+1,"")</f>
        <v/>
      </c>
      <c r="AJ1796" s="106" t="str">
        <f t="shared" ref="AJ1796:AJ1859" si="617">IF($C$5=1,AJ1795,IF(ISNUMBER(F1801),(F1801+1)*AJ1795,""))</f>
        <v/>
      </c>
      <c r="AK1796" s="106" t="str">
        <f t="shared" ref="AK1796:AK1859" si="618">IF($C$5=1,AK1795,IF(ISNUMBER(G1801),(G1801+1)*AK1795,""))</f>
        <v/>
      </c>
      <c r="AL1796" s="106" t="str">
        <f t="shared" ref="AL1796:AL1859" si="619">IF($C$5=1,AL1795,IF(ISNUMBER(H1801),(H1801+1)*AL1795,""))</f>
        <v/>
      </c>
      <c r="AM1796" s="106" t="str">
        <f t="shared" ref="AM1796:AM1859" si="620">IF($C$5=1,AM1795,IF(ISNUMBER(I1801),(I1801+1)*AM1795,""))</f>
        <v/>
      </c>
      <c r="AN1796" s="106" t="str">
        <f t="shared" ref="AN1796:AN1859" si="621">IF($C$5=1,AN1795,IF(ISNUMBER(J1801),(J1801+1)*AN1795,""))</f>
        <v/>
      </c>
      <c r="AR1796" s="106" t="str">
        <f t="shared" ref="AR1796:AR1859" si="622">IF(ISNUMBER(F1801),(F1801+AR1795),"")</f>
        <v/>
      </c>
      <c r="AS1796" s="106" t="str">
        <f t="shared" ref="AS1796:AS1859" si="623">IF(ISNUMBER(G1801),(G1801+AS1795),"")</f>
        <v/>
      </c>
      <c r="AT1796" s="106" t="str">
        <f t="shared" ref="AT1796:AT1859" si="624">IF(ISNUMBER(H1801),(H1801+AT1795),"")</f>
        <v/>
      </c>
      <c r="AU1796" s="106" t="str">
        <f t="shared" ref="AU1796:AU1859" si="625">IF(ISNUMBER(I1801),(I1801+AU1795),"")</f>
        <v/>
      </c>
      <c r="AV1796" s="106" t="str">
        <f t="shared" ref="AV1796:AV1859" si="626">IF(ISNUMBER(J1801),(J1801+AV1795),"")</f>
        <v/>
      </c>
    </row>
    <row r="1797" spans="4:48">
      <c r="D1797" s="159">
        <v>1790</v>
      </c>
      <c r="F1797" s="159" t="str">
        <f t="shared" si="611"/>
        <v/>
      </c>
      <c r="G1797" s="159" t="str">
        <f t="shared" si="611"/>
        <v/>
      </c>
      <c r="H1797" s="159" t="str">
        <f t="shared" si="611"/>
        <v/>
      </c>
      <c r="I1797" s="159" t="str">
        <f t="shared" si="611"/>
        <v/>
      </c>
      <c r="J1797" s="159" t="str">
        <f t="shared" si="611"/>
        <v/>
      </c>
      <c r="K1797" s="292"/>
      <c r="L1797" s="292"/>
      <c r="AC1797" s="300" t="str">
        <f t="shared" si="615"/>
        <v/>
      </c>
      <c r="AD1797" s="300" t="str">
        <f t="shared" si="614"/>
        <v/>
      </c>
      <c r="AE1797" s="300" t="str">
        <f t="shared" si="612"/>
        <v/>
      </c>
      <c r="AF1797" s="300" t="str">
        <f t="shared" si="613"/>
        <v/>
      </c>
      <c r="AI1797" s="63" t="str">
        <f t="shared" si="616"/>
        <v/>
      </c>
      <c r="AJ1797" s="106" t="str">
        <f t="shared" si="617"/>
        <v/>
      </c>
      <c r="AK1797" s="106" t="str">
        <f t="shared" si="618"/>
        <v/>
      </c>
      <c r="AL1797" s="106" t="str">
        <f t="shared" si="619"/>
        <v/>
      </c>
      <c r="AM1797" s="106" t="str">
        <f t="shared" si="620"/>
        <v/>
      </c>
      <c r="AN1797" s="106" t="str">
        <f t="shared" si="621"/>
        <v/>
      </c>
      <c r="AR1797" s="106" t="str">
        <f t="shared" si="622"/>
        <v/>
      </c>
      <c r="AS1797" s="106" t="str">
        <f t="shared" si="623"/>
        <v/>
      </c>
      <c r="AT1797" s="106" t="str">
        <f t="shared" si="624"/>
        <v/>
      </c>
      <c r="AU1797" s="106" t="str">
        <f t="shared" si="625"/>
        <v/>
      </c>
      <c r="AV1797" s="106" t="str">
        <f t="shared" si="626"/>
        <v/>
      </c>
    </row>
    <row r="1798" spans="4:48">
      <c r="D1798" s="159">
        <v>1791</v>
      </c>
      <c r="F1798" s="159" t="str">
        <f t="shared" ref="F1798:J1807" si="627">IF($C$5=0,IF($D1798&gt;$A$5,"",INDIRECT(CONCATENATE("B",RANDBETWEEN(11,$D$5)))),IF($D1798&gt;$A$5,"",$C$3*INDIRECT(CONCATENATE("B",RANDBETWEEN(11,$D$5)))))</f>
        <v/>
      </c>
      <c r="G1798" s="159" t="str">
        <f t="shared" si="627"/>
        <v/>
      </c>
      <c r="H1798" s="159" t="str">
        <f t="shared" si="627"/>
        <v/>
      </c>
      <c r="I1798" s="159" t="str">
        <f t="shared" si="627"/>
        <v/>
      </c>
      <c r="J1798" s="159" t="str">
        <f t="shared" si="627"/>
        <v/>
      </c>
      <c r="K1798" s="292"/>
      <c r="L1798" s="292"/>
      <c r="AC1798" s="300" t="str">
        <f t="shared" si="615"/>
        <v/>
      </c>
      <c r="AD1798" s="300" t="str">
        <f t="shared" si="614"/>
        <v/>
      </c>
      <c r="AE1798" s="300" t="str">
        <f t="shared" si="612"/>
        <v/>
      </c>
      <c r="AF1798" s="300" t="str">
        <f t="shared" si="613"/>
        <v/>
      </c>
      <c r="AI1798" s="63" t="str">
        <f t="shared" si="616"/>
        <v/>
      </c>
      <c r="AJ1798" s="106" t="str">
        <f t="shared" si="617"/>
        <v/>
      </c>
      <c r="AK1798" s="106" t="str">
        <f t="shared" si="618"/>
        <v/>
      </c>
      <c r="AL1798" s="106" t="str">
        <f t="shared" si="619"/>
        <v/>
      </c>
      <c r="AM1798" s="106" t="str">
        <f t="shared" si="620"/>
        <v/>
      </c>
      <c r="AN1798" s="106" t="str">
        <f t="shared" si="621"/>
        <v/>
      </c>
      <c r="AR1798" s="106" t="str">
        <f t="shared" si="622"/>
        <v/>
      </c>
      <c r="AS1798" s="106" t="str">
        <f t="shared" si="623"/>
        <v/>
      </c>
      <c r="AT1798" s="106" t="str">
        <f t="shared" si="624"/>
        <v/>
      </c>
      <c r="AU1798" s="106" t="str">
        <f t="shared" si="625"/>
        <v/>
      </c>
      <c r="AV1798" s="106" t="str">
        <f t="shared" si="626"/>
        <v/>
      </c>
    </row>
    <row r="1799" spans="4:48">
      <c r="D1799" s="159">
        <v>1792</v>
      </c>
      <c r="F1799" s="159" t="str">
        <f t="shared" si="627"/>
        <v/>
      </c>
      <c r="G1799" s="159" t="str">
        <f t="shared" si="627"/>
        <v/>
      </c>
      <c r="H1799" s="159" t="str">
        <f t="shared" si="627"/>
        <v/>
      </c>
      <c r="I1799" s="159" t="str">
        <f t="shared" si="627"/>
        <v/>
      </c>
      <c r="J1799" s="159" t="str">
        <f t="shared" si="627"/>
        <v/>
      </c>
      <c r="K1799" s="292"/>
      <c r="L1799" s="292"/>
      <c r="AC1799" s="300" t="str">
        <f t="shared" si="615"/>
        <v/>
      </c>
      <c r="AD1799" s="300" t="str">
        <f t="shared" si="614"/>
        <v/>
      </c>
      <c r="AE1799" s="300" t="str">
        <f t="shared" si="612"/>
        <v/>
      </c>
      <c r="AF1799" s="300" t="str">
        <f t="shared" si="613"/>
        <v/>
      </c>
      <c r="AI1799" s="63" t="str">
        <f t="shared" si="616"/>
        <v/>
      </c>
      <c r="AJ1799" s="106" t="str">
        <f t="shared" si="617"/>
        <v/>
      </c>
      <c r="AK1799" s="106" t="str">
        <f t="shared" si="618"/>
        <v/>
      </c>
      <c r="AL1799" s="106" t="str">
        <f t="shared" si="619"/>
        <v/>
      </c>
      <c r="AM1799" s="106" t="str">
        <f t="shared" si="620"/>
        <v/>
      </c>
      <c r="AN1799" s="106" t="str">
        <f t="shared" si="621"/>
        <v/>
      </c>
      <c r="AR1799" s="106" t="str">
        <f t="shared" si="622"/>
        <v/>
      </c>
      <c r="AS1799" s="106" t="str">
        <f t="shared" si="623"/>
        <v/>
      </c>
      <c r="AT1799" s="106" t="str">
        <f t="shared" si="624"/>
        <v/>
      </c>
      <c r="AU1799" s="106" t="str">
        <f t="shared" si="625"/>
        <v/>
      </c>
      <c r="AV1799" s="106" t="str">
        <f t="shared" si="626"/>
        <v/>
      </c>
    </row>
    <row r="1800" spans="4:48">
      <c r="D1800" s="159">
        <v>1793</v>
      </c>
      <c r="F1800" s="159" t="str">
        <f t="shared" si="627"/>
        <v/>
      </c>
      <c r="G1800" s="159" t="str">
        <f t="shared" si="627"/>
        <v/>
      </c>
      <c r="H1800" s="159" t="str">
        <f t="shared" si="627"/>
        <v/>
      </c>
      <c r="I1800" s="159" t="str">
        <f t="shared" si="627"/>
        <v/>
      </c>
      <c r="J1800" s="159" t="str">
        <f t="shared" si="627"/>
        <v/>
      </c>
      <c r="K1800" s="292"/>
      <c r="L1800" s="292"/>
      <c r="AC1800" s="300" t="str">
        <f t="shared" si="615"/>
        <v/>
      </c>
      <c r="AD1800" s="300" t="str">
        <f t="shared" si="614"/>
        <v/>
      </c>
      <c r="AE1800" s="300" t="str">
        <f t="shared" si="612"/>
        <v/>
      </c>
      <c r="AF1800" s="300" t="str">
        <f t="shared" si="613"/>
        <v/>
      </c>
      <c r="AI1800" s="63" t="str">
        <f t="shared" si="616"/>
        <v/>
      </c>
      <c r="AJ1800" s="106" t="str">
        <f t="shared" si="617"/>
        <v/>
      </c>
      <c r="AK1800" s="106" t="str">
        <f t="shared" si="618"/>
        <v/>
      </c>
      <c r="AL1800" s="106" t="str">
        <f t="shared" si="619"/>
        <v/>
      </c>
      <c r="AM1800" s="106" t="str">
        <f t="shared" si="620"/>
        <v/>
      </c>
      <c r="AN1800" s="106" t="str">
        <f t="shared" si="621"/>
        <v/>
      </c>
      <c r="AR1800" s="106" t="str">
        <f t="shared" si="622"/>
        <v/>
      </c>
      <c r="AS1800" s="106" t="str">
        <f t="shared" si="623"/>
        <v/>
      </c>
      <c r="AT1800" s="106" t="str">
        <f t="shared" si="624"/>
        <v/>
      </c>
      <c r="AU1800" s="106" t="str">
        <f t="shared" si="625"/>
        <v/>
      </c>
      <c r="AV1800" s="106" t="str">
        <f t="shared" si="626"/>
        <v/>
      </c>
    </row>
    <row r="1801" spans="4:48">
      <c r="D1801" s="159">
        <v>1794</v>
      </c>
      <c r="F1801" s="159" t="str">
        <f t="shared" si="627"/>
        <v/>
      </c>
      <c r="G1801" s="159" t="str">
        <f t="shared" si="627"/>
        <v/>
      </c>
      <c r="H1801" s="159" t="str">
        <f t="shared" si="627"/>
        <v/>
      </c>
      <c r="I1801" s="159" t="str">
        <f t="shared" si="627"/>
        <v/>
      </c>
      <c r="J1801" s="159" t="str">
        <f t="shared" si="627"/>
        <v/>
      </c>
      <c r="K1801" s="292"/>
      <c r="L1801" s="292"/>
      <c r="AC1801" s="300" t="str">
        <f t="shared" si="615"/>
        <v/>
      </c>
      <c r="AD1801" s="300" t="str">
        <f t="shared" si="614"/>
        <v/>
      </c>
      <c r="AE1801" s="300" t="str">
        <f t="shared" si="612"/>
        <v/>
      </c>
      <c r="AF1801" s="300" t="str">
        <f t="shared" si="613"/>
        <v/>
      </c>
      <c r="AI1801" s="63" t="str">
        <f t="shared" si="616"/>
        <v/>
      </c>
      <c r="AJ1801" s="106" t="str">
        <f t="shared" si="617"/>
        <v/>
      </c>
      <c r="AK1801" s="106" t="str">
        <f t="shared" si="618"/>
        <v/>
      </c>
      <c r="AL1801" s="106" t="str">
        <f t="shared" si="619"/>
        <v/>
      </c>
      <c r="AM1801" s="106" t="str">
        <f t="shared" si="620"/>
        <v/>
      </c>
      <c r="AN1801" s="106" t="str">
        <f t="shared" si="621"/>
        <v/>
      </c>
      <c r="AR1801" s="106" t="str">
        <f t="shared" si="622"/>
        <v/>
      </c>
      <c r="AS1801" s="106" t="str">
        <f t="shared" si="623"/>
        <v/>
      </c>
      <c r="AT1801" s="106" t="str">
        <f t="shared" si="624"/>
        <v/>
      </c>
      <c r="AU1801" s="106" t="str">
        <f t="shared" si="625"/>
        <v/>
      </c>
      <c r="AV1801" s="106" t="str">
        <f t="shared" si="626"/>
        <v/>
      </c>
    </row>
    <row r="1802" spans="4:48">
      <c r="D1802" s="159">
        <v>1795</v>
      </c>
      <c r="F1802" s="159" t="str">
        <f t="shared" si="627"/>
        <v/>
      </c>
      <c r="G1802" s="159" t="str">
        <f t="shared" si="627"/>
        <v/>
      </c>
      <c r="H1802" s="159" t="str">
        <f t="shared" si="627"/>
        <v/>
      </c>
      <c r="I1802" s="159" t="str">
        <f t="shared" si="627"/>
        <v/>
      </c>
      <c r="J1802" s="159" t="str">
        <f t="shared" si="627"/>
        <v/>
      </c>
      <c r="K1802" s="292"/>
      <c r="L1802" s="292"/>
      <c r="AC1802" s="300" t="str">
        <f t="shared" si="615"/>
        <v/>
      </c>
      <c r="AD1802" s="300" t="str">
        <f t="shared" si="614"/>
        <v/>
      </c>
      <c r="AE1802" s="300" t="str">
        <f t="shared" si="612"/>
        <v/>
      </c>
      <c r="AF1802" s="300" t="str">
        <f t="shared" si="613"/>
        <v/>
      </c>
      <c r="AI1802" s="63" t="str">
        <f t="shared" si="616"/>
        <v/>
      </c>
      <c r="AJ1802" s="106" t="str">
        <f t="shared" si="617"/>
        <v/>
      </c>
      <c r="AK1802" s="106" t="str">
        <f t="shared" si="618"/>
        <v/>
      </c>
      <c r="AL1802" s="106" t="str">
        <f t="shared" si="619"/>
        <v/>
      </c>
      <c r="AM1802" s="106" t="str">
        <f t="shared" si="620"/>
        <v/>
      </c>
      <c r="AN1802" s="106" t="str">
        <f t="shared" si="621"/>
        <v/>
      </c>
      <c r="AR1802" s="106" t="str">
        <f t="shared" si="622"/>
        <v/>
      </c>
      <c r="AS1802" s="106" t="str">
        <f t="shared" si="623"/>
        <v/>
      </c>
      <c r="AT1802" s="106" t="str">
        <f t="shared" si="624"/>
        <v/>
      </c>
      <c r="AU1802" s="106" t="str">
        <f t="shared" si="625"/>
        <v/>
      </c>
      <c r="AV1802" s="106" t="str">
        <f t="shared" si="626"/>
        <v/>
      </c>
    </row>
    <row r="1803" spans="4:48">
      <c r="D1803" s="159">
        <v>1796</v>
      </c>
      <c r="F1803" s="159" t="str">
        <f t="shared" si="627"/>
        <v/>
      </c>
      <c r="G1803" s="159" t="str">
        <f t="shared" si="627"/>
        <v/>
      </c>
      <c r="H1803" s="159" t="str">
        <f t="shared" si="627"/>
        <v/>
      </c>
      <c r="I1803" s="159" t="str">
        <f t="shared" si="627"/>
        <v/>
      </c>
      <c r="J1803" s="159" t="str">
        <f t="shared" si="627"/>
        <v/>
      </c>
      <c r="K1803" s="292"/>
      <c r="L1803" s="292"/>
      <c r="AC1803" s="300" t="str">
        <f t="shared" si="615"/>
        <v/>
      </c>
      <c r="AD1803" s="300" t="str">
        <f t="shared" si="614"/>
        <v/>
      </c>
      <c r="AE1803" s="300" t="str">
        <f t="shared" si="612"/>
        <v/>
      </c>
      <c r="AF1803" s="300" t="str">
        <f t="shared" si="613"/>
        <v/>
      </c>
      <c r="AI1803" s="63" t="str">
        <f t="shared" si="616"/>
        <v/>
      </c>
      <c r="AJ1803" s="106" t="str">
        <f t="shared" si="617"/>
        <v/>
      </c>
      <c r="AK1803" s="106" t="str">
        <f t="shared" si="618"/>
        <v/>
      </c>
      <c r="AL1803" s="106" t="str">
        <f t="shared" si="619"/>
        <v/>
      </c>
      <c r="AM1803" s="106" t="str">
        <f t="shared" si="620"/>
        <v/>
      </c>
      <c r="AN1803" s="106" t="str">
        <f t="shared" si="621"/>
        <v/>
      </c>
      <c r="AR1803" s="106" t="str">
        <f t="shared" si="622"/>
        <v/>
      </c>
      <c r="AS1803" s="106" t="str">
        <f t="shared" si="623"/>
        <v/>
      </c>
      <c r="AT1803" s="106" t="str">
        <f t="shared" si="624"/>
        <v/>
      </c>
      <c r="AU1803" s="106" t="str">
        <f t="shared" si="625"/>
        <v/>
      </c>
      <c r="AV1803" s="106" t="str">
        <f t="shared" si="626"/>
        <v/>
      </c>
    </row>
    <row r="1804" spans="4:48">
      <c r="D1804" s="159">
        <v>1797</v>
      </c>
      <c r="F1804" s="159" t="str">
        <f t="shared" si="627"/>
        <v/>
      </c>
      <c r="G1804" s="159" t="str">
        <f t="shared" si="627"/>
        <v/>
      </c>
      <c r="H1804" s="159" t="str">
        <f t="shared" si="627"/>
        <v/>
      </c>
      <c r="I1804" s="159" t="str">
        <f t="shared" si="627"/>
        <v/>
      </c>
      <c r="J1804" s="159" t="str">
        <f t="shared" si="627"/>
        <v/>
      </c>
      <c r="K1804" s="292"/>
      <c r="L1804" s="292"/>
      <c r="AC1804" s="300" t="str">
        <f t="shared" si="615"/>
        <v/>
      </c>
      <c r="AD1804" s="300" t="str">
        <f t="shared" si="614"/>
        <v/>
      </c>
      <c r="AE1804" s="300" t="str">
        <f t="shared" si="612"/>
        <v/>
      </c>
      <c r="AF1804" s="300" t="str">
        <f t="shared" si="613"/>
        <v/>
      </c>
      <c r="AI1804" s="63" t="str">
        <f t="shared" si="616"/>
        <v/>
      </c>
      <c r="AJ1804" s="106" t="str">
        <f t="shared" si="617"/>
        <v/>
      </c>
      <c r="AK1804" s="106" t="str">
        <f t="shared" si="618"/>
        <v/>
      </c>
      <c r="AL1804" s="106" t="str">
        <f t="shared" si="619"/>
        <v/>
      </c>
      <c r="AM1804" s="106" t="str">
        <f t="shared" si="620"/>
        <v/>
      </c>
      <c r="AN1804" s="106" t="str">
        <f t="shared" si="621"/>
        <v/>
      </c>
      <c r="AR1804" s="106" t="str">
        <f t="shared" si="622"/>
        <v/>
      </c>
      <c r="AS1804" s="106" t="str">
        <f t="shared" si="623"/>
        <v/>
      </c>
      <c r="AT1804" s="106" t="str">
        <f t="shared" si="624"/>
        <v/>
      </c>
      <c r="AU1804" s="106" t="str">
        <f t="shared" si="625"/>
        <v/>
      </c>
      <c r="AV1804" s="106" t="str">
        <f t="shared" si="626"/>
        <v/>
      </c>
    </row>
    <row r="1805" spans="4:48">
      <c r="D1805" s="159">
        <v>1798</v>
      </c>
      <c r="F1805" s="159" t="str">
        <f t="shared" si="627"/>
        <v/>
      </c>
      <c r="G1805" s="159" t="str">
        <f t="shared" si="627"/>
        <v/>
      </c>
      <c r="H1805" s="159" t="str">
        <f t="shared" si="627"/>
        <v/>
      </c>
      <c r="I1805" s="159" t="str">
        <f t="shared" si="627"/>
        <v/>
      </c>
      <c r="J1805" s="159" t="str">
        <f t="shared" si="627"/>
        <v/>
      </c>
      <c r="K1805" s="292"/>
      <c r="L1805" s="292"/>
      <c r="AC1805" s="300" t="str">
        <f t="shared" si="615"/>
        <v/>
      </c>
      <c r="AD1805" s="300" t="str">
        <f t="shared" si="614"/>
        <v/>
      </c>
      <c r="AE1805" s="300" t="str">
        <f t="shared" si="612"/>
        <v/>
      </c>
      <c r="AF1805" s="300" t="str">
        <f t="shared" si="613"/>
        <v/>
      </c>
      <c r="AI1805" s="63" t="str">
        <f t="shared" si="616"/>
        <v/>
      </c>
      <c r="AJ1805" s="106" t="str">
        <f t="shared" si="617"/>
        <v/>
      </c>
      <c r="AK1805" s="106" t="str">
        <f t="shared" si="618"/>
        <v/>
      </c>
      <c r="AL1805" s="106" t="str">
        <f t="shared" si="619"/>
        <v/>
      </c>
      <c r="AM1805" s="106" t="str">
        <f t="shared" si="620"/>
        <v/>
      </c>
      <c r="AN1805" s="106" t="str">
        <f t="shared" si="621"/>
        <v/>
      </c>
      <c r="AR1805" s="106" t="str">
        <f t="shared" si="622"/>
        <v/>
      </c>
      <c r="AS1805" s="106" t="str">
        <f t="shared" si="623"/>
        <v/>
      </c>
      <c r="AT1805" s="106" t="str">
        <f t="shared" si="624"/>
        <v/>
      </c>
      <c r="AU1805" s="106" t="str">
        <f t="shared" si="625"/>
        <v/>
      </c>
      <c r="AV1805" s="106" t="str">
        <f t="shared" si="626"/>
        <v/>
      </c>
    </row>
    <row r="1806" spans="4:48">
      <c r="D1806" s="159">
        <v>1799</v>
      </c>
      <c r="F1806" s="159" t="str">
        <f t="shared" si="627"/>
        <v/>
      </c>
      <c r="G1806" s="159" t="str">
        <f t="shared" si="627"/>
        <v/>
      </c>
      <c r="H1806" s="159" t="str">
        <f t="shared" si="627"/>
        <v/>
      </c>
      <c r="I1806" s="159" t="str">
        <f t="shared" si="627"/>
        <v/>
      </c>
      <c r="J1806" s="159" t="str">
        <f t="shared" si="627"/>
        <v/>
      </c>
      <c r="K1806" s="292"/>
      <c r="L1806" s="292"/>
      <c r="AC1806" s="300" t="str">
        <f t="shared" si="615"/>
        <v/>
      </c>
      <c r="AD1806" s="300" t="str">
        <f t="shared" si="614"/>
        <v/>
      </c>
      <c r="AE1806" s="300" t="str">
        <f t="shared" si="612"/>
        <v/>
      </c>
      <c r="AF1806" s="300" t="str">
        <f t="shared" si="613"/>
        <v/>
      </c>
      <c r="AI1806" s="63" t="str">
        <f t="shared" si="616"/>
        <v/>
      </c>
      <c r="AJ1806" s="106" t="str">
        <f t="shared" si="617"/>
        <v/>
      </c>
      <c r="AK1806" s="106" t="str">
        <f t="shared" si="618"/>
        <v/>
      </c>
      <c r="AL1806" s="106" t="str">
        <f t="shared" si="619"/>
        <v/>
      </c>
      <c r="AM1806" s="106" t="str">
        <f t="shared" si="620"/>
        <v/>
      </c>
      <c r="AN1806" s="106" t="str">
        <f t="shared" si="621"/>
        <v/>
      </c>
      <c r="AR1806" s="106" t="str">
        <f t="shared" si="622"/>
        <v/>
      </c>
      <c r="AS1806" s="106" t="str">
        <f t="shared" si="623"/>
        <v/>
      </c>
      <c r="AT1806" s="106" t="str">
        <f t="shared" si="624"/>
        <v/>
      </c>
      <c r="AU1806" s="106" t="str">
        <f t="shared" si="625"/>
        <v/>
      </c>
      <c r="AV1806" s="106" t="str">
        <f t="shared" si="626"/>
        <v/>
      </c>
    </row>
    <row r="1807" spans="4:48">
      <c r="D1807" s="159">
        <v>1800</v>
      </c>
      <c r="F1807" s="159" t="str">
        <f t="shared" si="627"/>
        <v/>
      </c>
      <c r="G1807" s="159" t="str">
        <f t="shared" si="627"/>
        <v/>
      </c>
      <c r="H1807" s="159" t="str">
        <f t="shared" si="627"/>
        <v/>
      </c>
      <c r="I1807" s="159" t="str">
        <f t="shared" si="627"/>
        <v/>
      </c>
      <c r="J1807" s="159" t="str">
        <f t="shared" si="627"/>
        <v/>
      </c>
      <c r="K1807" s="292"/>
      <c r="L1807" s="292"/>
      <c r="AC1807" s="300" t="str">
        <f t="shared" si="615"/>
        <v/>
      </c>
      <c r="AD1807" s="300" t="str">
        <f t="shared" si="614"/>
        <v/>
      </c>
      <c r="AE1807" s="300" t="str">
        <f t="shared" si="612"/>
        <v/>
      </c>
      <c r="AF1807" s="300" t="str">
        <f t="shared" si="613"/>
        <v/>
      </c>
      <c r="AI1807" s="63" t="str">
        <f t="shared" si="616"/>
        <v/>
      </c>
      <c r="AJ1807" s="106" t="str">
        <f t="shared" si="617"/>
        <v/>
      </c>
      <c r="AK1807" s="106" t="str">
        <f t="shared" si="618"/>
        <v/>
      </c>
      <c r="AL1807" s="106" t="str">
        <f t="shared" si="619"/>
        <v/>
      </c>
      <c r="AM1807" s="106" t="str">
        <f t="shared" si="620"/>
        <v/>
      </c>
      <c r="AN1807" s="106" t="str">
        <f t="shared" si="621"/>
        <v/>
      </c>
      <c r="AR1807" s="106" t="str">
        <f t="shared" si="622"/>
        <v/>
      </c>
      <c r="AS1807" s="106" t="str">
        <f t="shared" si="623"/>
        <v/>
      </c>
      <c r="AT1807" s="106" t="str">
        <f t="shared" si="624"/>
        <v/>
      </c>
      <c r="AU1807" s="106" t="str">
        <f t="shared" si="625"/>
        <v/>
      </c>
      <c r="AV1807" s="106" t="str">
        <f t="shared" si="626"/>
        <v/>
      </c>
    </row>
    <row r="1808" spans="4:48">
      <c r="D1808" s="159">
        <v>1801</v>
      </c>
      <c r="F1808" s="159" t="str">
        <f t="shared" ref="F1808:J1817" si="628">IF($C$5=0,IF($D1808&gt;$A$5,"",INDIRECT(CONCATENATE("B",RANDBETWEEN(11,$D$5)))),IF($D1808&gt;$A$5,"",$C$3*INDIRECT(CONCATENATE("B",RANDBETWEEN(11,$D$5)))))</f>
        <v/>
      </c>
      <c r="G1808" s="159" t="str">
        <f t="shared" si="628"/>
        <v/>
      </c>
      <c r="H1808" s="159" t="str">
        <f t="shared" si="628"/>
        <v/>
      </c>
      <c r="I1808" s="159" t="str">
        <f t="shared" si="628"/>
        <v/>
      </c>
      <c r="J1808" s="159" t="str">
        <f t="shared" si="628"/>
        <v/>
      </c>
      <c r="K1808" s="292"/>
      <c r="L1808" s="292"/>
      <c r="AC1808" s="300" t="str">
        <f t="shared" si="615"/>
        <v/>
      </c>
      <c r="AD1808" s="300" t="str">
        <f t="shared" si="614"/>
        <v/>
      </c>
      <c r="AE1808" s="300" t="str">
        <f t="shared" si="612"/>
        <v/>
      </c>
      <c r="AF1808" s="300" t="str">
        <f t="shared" si="613"/>
        <v/>
      </c>
      <c r="AI1808" s="63" t="str">
        <f t="shared" si="616"/>
        <v/>
      </c>
      <c r="AJ1808" s="106" t="str">
        <f t="shared" si="617"/>
        <v/>
      </c>
      <c r="AK1808" s="106" t="str">
        <f t="shared" si="618"/>
        <v/>
      </c>
      <c r="AL1808" s="106" t="str">
        <f t="shared" si="619"/>
        <v/>
      </c>
      <c r="AM1808" s="106" t="str">
        <f t="shared" si="620"/>
        <v/>
      </c>
      <c r="AN1808" s="106" t="str">
        <f t="shared" si="621"/>
        <v/>
      </c>
      <c r="AR1808" s="106" t="str">
        <f t="shared" si="622"/>
        <v/>
      </c>
      <c r="AS1808" s="106" t="str">
        <f t="shared" si="623"/>
        <v/>
      </c>
      <c r="AT1808" s="106" t="str">
        <f t="shared" si="624"/>
        <v/>
      </c>
      <c r="AU1808" s="106" t="str">
        <f t="shared" si="625"/>
        <v/>
      </c>
      <c r="AV1808" s="106" t="str">
        <f t="shared" si="626"/>
        <v/>
      </c>
    </row>
    <row r="1809" spans="4:48">
      <c r="D1809" s="159">
        <v>1802</v>
      </c>
      <c r="F1809" s="159" t="str">
        <f t="shared" si="628"/>
        <v/>
      </c>
      <c r="G1809" s="159" t="str">
        <f t="shared" si="628"/>
        <v/>
      </c>
      <c r="H1809" s="159" t="str">
        <f t="shared" si="628"/>
        <v/>
      </c>
      <c r="I1809" s="159" t="str">
        <f t="shared" si="628"/>
        <v/>
      </c>
      <c r="J1809" s="159" t="str">
        <f t="shared" si="628"/>
        <v/>
      </c>
      <c r="K1809" s="292"/>
      <c r="L1809" s="292"/>
      <c r="AC1809" s="300" t="str">
        <f t="shared" si="615"/>
        <v/>
      </c>
      <c r="AD1809" s="300" t="str">
        <f t="shared" si="614"/>
        <v/>
      </c>
      <c r="AE1809" s="300" t="str">
        <f t="shared" si="612"/>
        <v/>
      </c>
      <c r="AF1809" s="300" t="str">
        <f t="shared" si="613"/>
        <v/>
      </c>
      <c r="AI1809" s="63" t="str">
        <f t="shared" si="616"/>
        <v/>
      </c>
      <c r="AJ1809" s="106" t="str">
        <f t="shared" si="617"/>
        <v/>
      </c>
      <c r="AK1809" s="106" t="str">
        <f t="shared" si="618"/>
        <v/>
      </c>
      <c r="AL1809" s="106" t="str">
        <f t="shared" si="619"/>
        <v/>
      </c>
      <c r="AM1809" s="106" t="str">
        <f t="shared" si="620"/>
        <v/>
      </c>
      <c r="AN1809" s="106" t="str">
        <f t="shared" si="621"/>
        <v/>
      </c>
      <c r="AR1809" s="106" t="str">
        <f t="shared" si="622"/>
        <v/>
      </c>
      <c r="AS1809" s="106" t="str">
        <f t="shared" si="623"/>
        <v/>
      </c>
      <c r="AT1809" s="106" t="str">
        <f t="shared" si="624"/>
        <v/>
      </c>
      <c r="AU1809" s="106" t="str">
        <f t="shared" si="625"/>
        <v/>
      </c>
      <c r="AV1809" s="106" t="str">
        <f t="shared" si="626"/>
        <v/>
      </c>
    </row>
    <row r="1810" spans="4:48">
      <c r="D1810" s="159">
        <v>1803</v>
      </c>
      <c r="F1810" s="159" t="str">
        <f t="shared" si="628"/>
        <v/>
      </c>
      <c r="G1810" s="159" t="str">
        <f t="shared" si="628"/>
        <v/>
      </c>
      <c r="H1810" s="159" t="str">
        <f t="shared" si="628"/>
        <v/>
      </c>
      <c r="I1810" s="159" t="str">
        <f t="shared" si="628"/>
        <v/>
      </c>
      <c r="J1810" s="159" t="str">
        <f t="shared" si="628"/>
        <v/>
      </c>
      <c r="K1810" s="292"/>
      <c r="L1810" s="292"/>
      <c r="AC1810" s="300" t="str">
        <f t="shared" si="615"/>
        <v/>
      </c>
      <c r="AD1810" s="300" t="str">
        <f t="shared" si="614"/>
        <v/>
      </c>
      <c r="AE1810" s="300" t="str">
        <f t="shared" si="612"/>
        <v/>
      </c>
      <c r="AF1810" s="300" t="str">
        <f t="shared" si="613"/>
        <v/>
      </c>
      <c r="AI1810" s="63" t="str">
        <f t="shared" si="616"/>
        <v/>
      </c>
      <c r="AJ1810" s="106" t="str">
        <f t="shared" si="617"/>
        <v/>
      </c>
      <c r="AK1810" s="106" t="str">
        <f t="shared" si="618"/>
        <v/>
      </c>
      <c r="AL1810" s="106" t="str">
        <f t="shared" si="619"/>
        <v/>
      </c>
      <c r="AM1810" s="106" t="str">
        <f t="shared" si="620"/>
        <v/>
      </c>
      <c r="AN1810" s="106" t="str">
        <f t="shared" si="621"/>
        <v/>
      </c>
      <c r="AR1810" s="106" t="str">
        <f t="shared" si="622"/>
        <v/>
      </c>
      <c r="AS1810" s="106" t="str">
        <f t="shared" si="623"/>
        <v/>
      </c>
      <c r="AT1810" s="106" t="str">
        <f t="shared" si="624"/>
        <v/>
      </c>
      <c r="AU1810" s="106" t="str">
        <f t="shared" si="625"/>
        <v/>
      </c>
      <c r="AV1810" s="106" t="str">
        <f t="shared" si="626"/>
        <v/>
      </c>
    </row>
    <row r="1811" spans="4:48">
      <c r="D1811" s="159">
        <v>1804</v>
      </c>
      <c r="F1811" s="159" t="str">
        <f t="shared" si="628"/>
        <v/>
      </c>
      <c r="G1811" s="159" t="str">
        <f t="shared" si="628"/>
        <v/>
      </c>
      <c r="H1811" s="159" t="str">
        <f t="shared" si="628"/>
        <v/>
      </c>
      <c r="I1811" s="159" t="str">
        <f t="shared" si="628"/>
        <v/>
      </c>
      <c r="J1811" s="159" t="str">
        <f t="shared" si="628"/>
        <v/>
      </c>
      <c r="K1811" s="292"/>
      <c r="L1811" s="292"/>
      <c r="AC1811" s="300" t="str">
        <f t="shared" si="615"/>
        <v/>
      </c>
      <c r="AD1811" s="300" t="str">
        <f t="shared" si="614"/>
        <v/>
      </c>
      <c r="AE1811" s="300" t="str">
        <f t="shared" si="612"/>
        <v/>
      </c>
      <c r="AF1811" s="300" t="str">
        <f t="shared" si="613"/>
        <v/>
      </c>
      <c r="AI1811" s="63" t="str">
        <f t="shared" si="616"/>
        <v/>
      </c>
      <c r="AJ1811" s="106" t="str">
        <f t="shared" si="617"/>
        <v/>
      </c>
      <c r="AK1811" s="106" t="str">
        <f t="shared" si="618"/>
        <v/>
      </c>
      <c r="AL1811" s="106" t="str">
        <f t="shared" si="619"/>
        <v/>
      </c>
      <c r="AM1811" s="106" t="str">
        <f t="shared" si="620"/>
        <v/>
      </c>
      <c r="AN1811" s="106" t="str">
        <f t="shared" si="621"/>
        <v/>
      </c>
      <c r="AR1811" s="106" t="str">
        <f t="shared" si="622"/>
        <v/>
      </c>
      <c r="AS1811" s="106" t="str">
        <f t="shared" si="623"/>
        <v/>
      </c>
      <c r="AT1811" s="106" t="str">
        <f t="shared" si="624"/>
        <v/>
      </c>
      <c r="AU1811" s="106" t="str">
        <f t="shared" si="625"/>
        <v/>
      </c>
      <c r="AV1811" s="106" t="str">
        <f t="shared" si="626"/>
        <v/>
      </c>
    </row>
    <row r="1812" spans="4:48">
      <c r="D1812" s="159">
        <v>1805</v>
      </c>
      <c r="F1812" s="159" t="str">
        <f t="shared" si="628"/>
        <v/>
      </c>
      <c r="G1812" s="159" t="str">
        <f t="shared" si="628"/>
        <v/>
      </c>
      <c r="H1812" s="159" t="str">
        <f t="shared" si="628"/>
        <v/>
      </c>
      <c r="I1812" s="159" t="str">
        <f t="shared" si="628"/>
        <v/>
      </c>
      <c r="J1812" s="159" t="str">
        <f t="shared" si="628"/>
        <v/>
      </c>
      <c r="K1812" s="292"/>
      <c r="L1812" s="292"/>
      <c r="AC1812" s="300" t="str">
        <f t="shared" si="615"/>
        <v/>
      </c>
      <c r="AD1812" s="300" t="str">
        <f t="shared" si="614"/>
        <v/>
      </c>
      <c r="AE1812" s="300" t="str">
        <f t="shared" si="612"/>
        <v/>
      </c>
      <c r="AF1812" s="300" t="str">
        <f t="shared" si="613"/>
        <v/>
      </c>
      <c r="AI1812" s="63" t="str">
        <f t="shared" si="616"/>
        <v/>
      </c>
      <c r="AJ1812" s="106" t="str">
        <f t="shared" si="617"/>
        <v/>
      </c>
      <c r="AK1812" s="106" t="str">
        <f t="shared" si="618"/>
        <v/>
      </c>
      <c r="AL1812" s="106" t="str">
        <f t="shared" si="619"/>
        <v/>
      </c>
      <c r="AM1812" s="106" t="str">
        <f t="shared" si="620"/>
        <v/>
      </c>
      <c r="AN1812" s="106" t="str">
        <f t="shared" si="621"/>
        <v/>
      </c>
      <c r="AR1812" s="106" t="str">
        <f t="shared" si="622"/>
        <v/>
      </c>
      <c r="AS1812" s="106" t="str">
        <f t="shared" si="623"/>
        <v/>
      </c>
      <c r="AT1812" s="106" t="str">
        <f t="shared" si="624"/>
        <v/>
      </c>
      <c r="AU1812" s="106" t="str">
        <f t="shared" si="625"/>
        <v/>
      </c>
      <c r="AV1812" s="106" t="str">
        <f t="shared" si="626"/>
        <v/>
      </c>
    </row>
    <row r="1813" spans="4:48">
      <c r="D1813" s="159">
        <v>1806</v>
      </c>
      <c r="F1813" s="159" t="str">
        <f t="shared" si="628"/>
        <v/>
      </c>
      <c r="G1813" s="159" t="str">
        <f t="shared" si="628"/>
        <v/>
      </c>
      <c r="H1813" s="159" t="str">
        <f t="shared" si="628"/>
        <v/>
      </c>
      <c r="I1813" s="159" t="str">
        <f t="shared" si="628"/>
        <v/>
      </c>
      <c r="J1813" s="159" t="str">
        <f t="shared" si="628"/>
        <v/>
      </c>
      <c r="K1813" s="292"/>
      <c r="L1813" s="292"/>
      <c r="AC1813" s="300" t="str">
        <f t="shared" si="615"/>
        <v/>
      </c>
      <c r="AD1813" s="300" t="str">
        <f t="shared" si="614"/>
        <v/>
      </c>
      <c r="AE1813" s="300" t="str">
        <f t="shared" si="612"/>
        <v/>
      </c>
      <c r="AF1813" s="300" t="str">
        <f t="shared" si="613"/>
        <v/>
      </c>
      <c r="AI1813" s="63" t="str">
        <f t="shared" si="616"/>
        <v/>
      </c>
      <c r="AJ1813" s="106" t="str">
        <f t="shared" si="617"/>
        <v/>
      </c>
      <c r="AK1813" s="106" t="str">
        <f t="shared" si="618"/>
        <v/>
      </c>
      <c r="AL1813" s="106" t="str">
        <f t="shared" si="619"/>
        <v/>
      </c>
      <c r="AM1813" s="106" t="str">
        <f t="shared" si="620"/>
        <v/>
      </c>
      <c r="AN1813" s="106" t="str">
        <f t="shared" si="621"/>
        <v/>
      </c>
      <c r="AR1813" s="106" t="str">
        <f t="shared" si="622"/>
        <v/>
      </c>
      <c r="AS1813" s="106" t="str">
        <f t="shared" si="623"/>
        <v/>
      </c>
      <c r="AT1813" s="106" t="str">
        <f t="shared" si="624"/>
        <v/>
      </c>
      <c r="AU1813" s="106" t="str">
        <f t="shared" si="625"/>
        <v/>
      </c>
      <c r="AV1813" s="106" t="str">
        <f t="shared" si="626"/>
        <v/>
      </c>
    </row>
    <row r="1814" spans="4:48">
      <c r="D1814" s="159">
        <v>1807</v>
      </c>
      <c r="F1814" s="159" t="str">
        <f t="shared" si="628"/>
        <v/>
      </c>
      <c r="G1814" s="159" t="str">
        <f t="shared" si="628"/>
        <v/>
      </c>
      <c r="H1814" s="159" t="str">
        <f t="shared" si="628"/>
        <v/>
      </c>
      <c r="I1814" s="159" t="str">
        <f t="shared" si="628"/>
        <v/>
      </c>
      <c r="J1814" s="159" t="str">
        <f t="shared" si="628"/>
        <v/>
      </c>
      <c r="K1814" s="292"/>
      <c r="L1814" s="292"/>
      <c r="AC1814" s="300" t="str">
        <f t="shared" si="615"/>
        <v/>
      </c>
      <c r="AD1814" s="300" t="str">
        <f t="shared" si="614"/>
        <v/>
      </c>
      <c r="AE1814" s="300" t="str">
        <f t="shared" si="612"/>
        <v/>
      </c>
      <c r="AF1814" s="300" t="str">
        <f t="shared" si="613"/>
        <v/>
      </c>
      <c r="AI1814" s="63" t="str">
        <f t="shared" si="616"/>
        <v/>
      </c>
      <c r="AJ1814" s="106" t="str">
        <f t="shared" si="617"/>
        <v/>
      </c>
      <c r="AK1814" s="106" t="str">
        <f t="shared" si="618"/>
        <v/>
      </c>
      <c r="AL1814" s="106" t="str">
        <f t="shared" si="619"/>
        <v/>
      </c>
      <c r="AM1814" s="106" t="str">
        <f t="shared" si="620"/>
        <v/>
      </c>
      <c r="AN1814" s="106" t="str">
        <f t="shared" si="621"/>
        <v/>
      </c>
      <c r="AR1814" s="106" t="str">
        <f t="shared" si="622"/>
        <v/>
      </c>
      <c r="AS1814" s="106" t="str">
        <f t="shared" si="623"/>
        <v/>
      </c>
      <c r="AT1814" s="106" t="str">
        <f t="shared" si="624"/>
        <v/>
      </c>
      <c r="AU1814" s="106" t="str">
        <f t="shared" si="625"/>
        <v/>
      </c>
      <c r="AV1814" s="106" t="str">
        <f t="shared" si="626"/>
        <v/>
      </c>
    </row>
    <row r="1815" spans="4:48">
      <c r="D1815" s="159">
        <v>1808</v>
      </c>
      <c r="F1815" s="159" t="str">
        <f t="shared" si="628"/>
        <v/>
      </c>
      <c r="G1815" s="159" t="str">
        <f t="shared" si="628"/>
        <v/>
      </c>
      <c r="H1815" s="159" t="str">
        <f t="shared" si="628"/>
        <v/>
      </c>
      <c r="I1815" s="159" t="str">
        <f t="shared" si="628"/>
        <v/>
      </c>
      <c r="J1815" s="159" t="str">
        <f t="shared" si="628"/>
        <v/>
      </c>
      <c r="K1815" s="292"/>
      <c r="L1815" s="292"/>
      <c r="AC1815" s="300" t="str">
        <f t="shared" si="615"/>
        <v/>
      </c>
      <c r="AD1815" s="300" t="str">
        <f t="shared" si="614"/>
        <v/>
      </c>
      <c r="AE1815" s="300" t="str">
        <f t="shared" si="612"/>
        <v/>
      </c>
      <c r="AF1815" s="300" t="str">
        <f t="shared" si="613"/>
        <v/>
      </c>
      <c r="AI1815" s="63" t="str">
        <f t="shared" si="616"/>
        <v/>
      </c>
      <c r="AJ1815" s="106" t="str">
        <f t="shared" si="617"/>
        <v/>
      </c>
      <c r="AK1815" s="106" t="str">
        <f t="shared" si="618"/>
        <v/>
      </c>
      <c r="AL1815" s="106" t="str">
        <f t="shared" si="619"/>
        <v/>
      </c>
      <c r="AM1815" s="106" t="str">
        <f t="shared" si="620"/>
        <v/>
      </c>
      <c r="AN1815" s="106" t="str">
        <f t="shared" si="621"/>
        <v/>
      </c>
      <c r="AR1815" s="106" t="str">
        <f t="shared" si="622"/>
        <v/>
      </c>
      <c r="AS1815" s="106" t="str">
        <f t="shared" si="623"/>
        <v/>
      </c>
      <c r="AT1815" s="106" t="str">
        <f t="shared" si="624"/>
        <v/>
      </c>
      <c r="AU1815" s="106" t="str">
        <f t="shared" si="625"/>
        <v/>
      </c>
      <c r="AV1815" s="106" t="str">
        <f t="shared" si="626"/>
        <v/>
      </c>
    </row>
    <row r="1816" spans="4:48">
      <c r="D1816" s="159">
        <v>1809</v>
      </c>
      <c r="F1816" s="159" t="str">
        <f t="shared" si="628"/>
        <v/>
      </c>
      <c r="G1816" s="159" t="str">
        <f t="shared" si="628"/>
        <v/>
      </c>
      <c r="H1816" s="159" t="str">
        <f t="shared" si="628"/>
        <v/>
      </c>
      <c r="I1816" s="159" t="str">
        <f t="shared" si="628"/>
        <v/>
      </c>
      <c r="J1816" s="159" t="str">
        <f t="shared" si="628"/>
        <v/>
      </c>
      <c r="K1816" s="292"/>
      <c r="L1816" s="292"/>
      <c r="AC1816" s="300" t="str">
        <f t="shared" si="615"/>
        <v/>
      </c>
      <c r="AD1816" s="300" t="str">
        <f t="shared" si="614"/>
        <v/>
      </c>
      <c r="AE1816" s="300" t="str">
        <f t="shared" si="612"/>
        <v/>
      </c>
      <c r="AF1816" s="300" t="str">
        <f t="shared" si="613"/>
        <v/>
      </c>
      <c r="AI1816" s="63" t="str">
        <f t="shared" si="616"/>
        <v/>
      </c>
      <c r="AJ1816" s="106" t="str">
        <f t="shared" si="617"/>
        <v/>
      </c>
      <c r="AK1816" s="106" t="str">
        <f t="shared" si="618"/>
        <v/>
      </c>
      <c r="AL1816" s="106" t="str">
        <f t="shared" si="619"/>
        <v/>
      </c>
      <c r="AM1816" s="106" t="str">
        <f t="shared" si="620"/>
        <v/>
      </c>
      <c r="AN1816" s="106" t="str">
        <f t="shared" si="621"/>
        <v/>
      </c>
      <c r="AR1816" s="106" t="str">
        <f t="shared" si="622"/>
        <v/>
      </c>
      <c r="AS1816" s="106" t="str">
        <f t="shared" si="623"/>
        <v/>
      </c>
      <c r="AT1816" s="106" t="str">
        <f t="shared" si="624"/>
        <v/>
      </c>
      <c r="AU1816" s="106" t="str">
        <f t="shared" si="625"/>
        <v/>
      </c>
      <c r="AV1816" s="106" t="str">
        <f t="shared" si="626"/>
        <v/>
      </c>
    </row>
    <row r="1817" spans="4:48">
      <c r="D1817" s="159">
        <v>1810</v>
      </c>
      <c r="F1817" s="159" t="str">
        <f t="shared" si="628"/>
        <v/>
      </c>
      <c r="G1817" s="159" t="str">
        <f t="shared" si="628"/>
        <v/>
      </c>
      <c r="H1817" s="159" t="str">
        <f t="shared" si="628"/>
        <v/>
      </c>
      <c r="I1817" s="159" t="str">
        <f t="shared" si="628"/>
        <v/>
      </c>
      <c r="J1817" s="159" t="str">
        <f t="shared" si="628"/>
        <v/>
      </c>
      <c r="K1817" s="292"/>
      <c r="L1817" s="292"/>
      <c r="AC1817" s="300" t="str">
        <f t="shared" si="615"/>
        <v/>
      </c>
      <c r="AD1817" s="300" t="str">
        <f t="shared" si="614"/>
        <v/>
      </c>
      <c r="AE1817" s="300" t="str">
        <f t="shared" si="612"/>
        <v/>
      </c>
      <c r="AF1817" s="300" t="str">
        <f t="shared" si="613"/>
        <v/>
      </c>
      <c r="AI1817" s="63" t="str">
        <f t="shared" si="616"/>
        <v/>
      </c>
      <c r="AJ1817" s="106" t="str">
        <f t="shared" si="617"/>
        <v/>
      </c>
      <c r="AK1817" s="106" t="str">
        <f t="shared" si="618"/>
        <v/>
      </c>
      <c r="AL1817" s="106" t="str">
        <f t="shared" si="619"/>
        <v/>
      </c>
      <c r="AM1817" s="106" t="str">
        <f t="shared" si="620"/>
        <v/>
      </c>
      <c r="AN1817" s="106" t="str">
        <f t="shared" si="621"/>
        <v/>
      </c>
      <c r="AR1817" s="106" t="str">
        <f t="shared" si="622"/>
        <v/>
      </c>
      <c r="AS1817" s="106" t="str">
        <f t="shared" si="623"/>
        <v/>
      </c>
      <c r="AT1817" s="106" t="str">
        <f t="shared" si="624"/>
        <v/>
      </c>
      <c r="AU1817" s="106" t="str">
        <f t="shared" si="625"/>
        <v/>
      </c>
      <c r="AV1817" s="106" t="str">
        <f t="shared" si="626"/>
        <v/>
      </c>
    </row>
    <row r="1818" spans="4:48">
      <c r="D1818" s="159">
        <v>1811</v>
      </c>
      <c r="F1818" s="159" t="str">
        <f t="shared" ref="F1818:J1827" si="629">IF($C$5=0,IF($D1818&gt;$A$5,"",INDIRECT(CONCATENATE("B",RANDBETWEEN(11,$D$5)))),IF($D1818&gt;$A$5,"",$C$3*INDIRECT(CONCATENATE("B",RANDBETWEEN(11,$D$5)))))</f>
        <v/>
      </c>
      <c r="G1818" s="159" t="str">
        <f t="shared" si="629"/>
        <v/>
      </c>
      <c r="H1818" s="159" t="str">
        <f t="shared" si="629"/>
        <v/>
      </c>
      <c r="I1818" s="159" t="str">
        <f t="shared" si="629"/>
        <v/>
      </c>
      <c r="J1818" s="159" t="str">
        <f t="shared" si="629"/>
        <v/>
      </c>
      <c r="K1818" s="292"/>
      <c r="L1818" s="292"/>
      <c r="AC1818" s="300" t="str">
        <f t="shared" si="615"/>
        <v/>
      </c>
      <c r="AD1818" s="300" t="str">
        <f t="shared" si="614"/>
        <v/>
      </c>
      <c r="AE1818" s="300" t="str">
        <f t="shared" si="612"/>
        <v/>
      </c>
      <c r="AF1818" s="300" t="str">
        <f t="shared" si="613"/>
        <v/>
      </c>
      <c r="AI1818" s="63" t="str">
        <f t="shared" si="616"/>
        <v/>
      </c>
      <c r="AJ1818" s="106" t="str">
        <f t="shared" si="617"/>
        <v/>
      </c>
      <c r="AK1818" s="106" t="str">
        <f t="shared" si="618"/>
        <v/>
      </c>
      <c r="AL1818" s="106" t="str">
        <f t="shared" si="619"/>
        <v/>
      </c>
      <c r="AM1818" s="106" t="str">
        <f t="shared" si="620"/>
        <v/>
      </c>
      <c r="AN1818" s="106" t="str">
        <f t="shared" si="621"/>
        <v/>
      </c>
      <c r="AR1818" s="106" t="str">
        <f t="shared" si="622"/>
        <v/>
      </c>
      <c r="AS1818" s="106" t="str">
        <f t="shared" si="623"/>
        <v/>
      </c>
      <c r="AT1818" s="106" t="str">
        <f t="shared" si="624"/>
        <v/>
      </c>
      <c r="AU1818" s="106" t="str">
        <f t="shared" si="625"/>
        <v/>
      </c>
      <c r="AV1818" s="106" t="str">
        <f t="shared" si="626"/>
        <v/>
      </c>
    </row>
    <row r="1819" spans="4:48">
      <c r="D1819" s="159">
        <v>1812</v>
      </c>
      <c r="F1819" s="159" t="str">
        <f t="shared" si="629"/>
        <v/>
      </c>
      <c r="G1819" s="159" t="str">
        <f t="shared" si="629"/>
        <v/>
      </c>
      <c r="H1819" s="159" t="str">
        <f t="shared" si="629"/>
        <v/>
      </c>
      <c r="I1819" s="159" t="str">
        <f t="shared" si="629"/>
        <v/>
      </c>
      <c r="J1819" s="159" t="str">
        <f t="shared" si="629"/>
        <v/>
      </c>
      <c r="K1819" s="292"/>
      <c r="L1819" s="292"/>
      <c r="AC1819" s="300" t="str">
        <f t="shared" si="615"/>
        <v/>
      </c>
      <c r="AD1819" s="300" t="str">
        <f t="shared" si="614"/>
        <v/>
      </c>
      <c r="AE1819" s="300" t="str">
        <f t="shared" si="612"/>
        <v/>
      </c>
      <c r="AF1819" s="300" t="str">
        <f t="shared" si="613"/>
        <v/>
      </c>
      <c r="AI1819" s="63" t="str">
        <f t="shared" si="616"/>
        <v/>
      </c>
      <c r="AJ1819" s="106" t="str">
        <f t="shared" si="617"/>
        <v/>
      </c>
      <c r="AK1819" s="106" t="str">
        <f t="shared" si="618"/>
        <v/>
      </c>
      <c r="AL1819" s="106" t="str">
        <f t="shared" si="619"/>
        <v/>
      </c>
      <c r="AM1819" s="106" t="str">
        <f t="shared" si="620"/>
        <v/>
      </c>
      <c r="AN1819" s="106" t="str">
        <f t="shared" si="621"/>
        <v/>
      </c>
      <c r="AR1819" s="106" t="str">
        <f t="shared" si="622"/>
        <v/>
      </c>
      <c r="AS1819" s="106" t="str">
        <f t="shared" si="623"/>
        <v/>
      </c>
      <c r="AT1819" s="106" t="str">
        <f t="shared" si="624"/>
        <v/>
      </c>
      <c r="AU1819" s="106" t="str">
        <f t="shared" si="625"/>
        <v/>
      </c>
      <c r="AV1819" s="106" t="str">
        <f t="shared" si="626"/>
        <v/>
      </c>
    </row>
    <row r="1820" spans="4:48">
      <c r="D1820" s="159">
        <v>1813</v>
      </c>
      <c r="F1820" s="159" t="str">
        <f t="shared" si="629"/>
        <v/>
      </c>
      <c r="G1820" s="159" t="str">
        <f t="shared" si="629"/>
        <v/>
      </c>
      <c r="H1820" s="159" t="str">
        <f t="shared" si="629"/>
        <v/>
      </c>
      <c r="I1820" s="159" t="str">
        <f t="shared" si="629"/>
        <v/>
      </c>
      <c r="J1820" s="159" t="str">
        <f t="shared" si="629"/>
        <v/>
      </c>
      <c r="K1820" s="292"/>
      <c r="L1820" s="292"/>
      <c r="AC1820" s="300" t="str">
        <f t="shared" si="615"/>
        <v/>
      </c>
      <c r="AD1820" s="300" t="str">
        <f t="shared" si="614"/>
        <v/>
      </c>
      <c r="AE1820" s="300" t="str">
        <f t="shared" si="612"/>
        <v/>
      </c>
      <c r="AF1820" s="300" t="str">
        <f t="shared" si="613"/>
        <v/>
      </c>
      <c r="AI1820" s="63" t="str">
        <f t="shared" si="616"/>
        <v/>
      </c>
      <c r="AJ1820" s="106" t="str">
        <f t="shared" si="617"/>
        <v/>
      </c>
      <c r="AK1820" s="106" t="str">
        <f t="shared" si="618"/>
        <v/>
      </c>
      <c r="AL1820" s="106" t="str">
        <f t="shared" si="619"/>
        <v/>
      </c>
      <c r="AM1820" s="106" t="str">
        <f t="shared" si="620"/>
        <v/>
      </c>
      <c r="AN1820" s="106" t="str">
        <f t="shared" si="621"/>
        <v/>
      </c>
      <c r="AR1820" s="106" t="str">
        <f t="shared" si="622"/>
        <v/>
      </c>
      <c r="AS1820" s="106" t="str">
        <f t="shared" si="623"/>
        <v/>
      </c>
      <c r="AT1820" s="106" t="str">
        <f t="shared" si="624"/>
        <v/>
      </c>
      <c r="AU1820" s="106" t="str">
        <f t="shared" si="625"/>
        <v/>
      </c>
      <c r="AV1820" s="106" t="str">
        <f t="shared" si="626"/>
        <v/>
      </c>
    </row>
    <row r="1821" spans="4:48">
      <c r="D1821" s="159">
        <v>1814</v>
      </c>
      <c r="F1821" s="159" t="str">
        <f t="shared" si="629"/>
        <v/>
      </c>
      <c r="G1821" s="159" t="str">
        <f t="shared" si="629"/>
        <v/>
      </c>
      <c r="H1821" s="159" t="str">
        <f t="shared" si="629"/>
        <v/>
      </c>
      <c r="I1821" s="159" t="str">
        <f t="shared" si="629"/>
        <v/>
      </c>
      <c r="J1821" s="159" t="str">
        <f t="shared" si="629"/>
        <v/>
      </c>
      <c r="K1821" s="292"/>
      <c r="L1821" s="292"/>
      <c r="AC1821" s="300" t="str">
        <f t="shared" si="615"/>
        <v/>
      </c>
      <c r="AD1821" s="300" t="str">
        <f t="shared" si="614"/>
        <v/>
      </c>
      <c r="AE1821" s="300" t="str">
        <f t="shared" si="612"/>
        <v/>
      </c>
      <c r="AF1821" s="300" t="str">
        <f t="shared" si="613"/>
        <v/>
      </c>
      <c r="AI1821" s="63" t="str">
        <f t="shared" si="616"/>
        <v/>
      </c>
      <c r="AJ1821" s="106" t="str">
        <f t="shared" si="617"/>
        <v/>
      </c>
      <c r="AK1821" s="106" t="str">
        <f t="shared" si="618"/>
        <v/>
      </c>
      <c r="AL1821" s="106" t="str">
        <f t="shared" si="619"/>
        <v/>
      </c>
      <c r="AM1821" s="106" t="str">
        <f t="shared" si="620"/>
        <v/>
      </c>
      <c r="AN1821" s="106" t="str">
        <f t="shared" si="621"/>
        <v/>
      </c>
      <c r="AR1821" s="106" t="str">
        <f t="shared" si="622"/>
        <v/>
      </c>
      <c r="AS1821" s="106" t="str">
        <f t="shared" si="623"/>
        <v/>
      </c>
      <c r="AT1821" s="106" t="str">
        <f t="shared" si="624"/>
        <v/>
      </c>
      <c r="AU1821" s="106" t="str">
        <f t="shared" si="625"/>
        <v/>
      </c>
      <c r="AV1821" s="106" t="str">
        <f t="shared" si="626"/>
        <v/>
      </c>
    </row>
    <row r="1822" spans="4:48">
      <c r="D1822" s="159">
        <v>1815</v>
      </c>
      <c r="F1822" s="159" t="str">
        <f t="shared" si="629"/>
        <v/>
      </c>
      <c r="G1822" s="159" t="str">
        <f t="shared" si="629"/>
        <v/>
      </c>
      <c r="H1822" s="159" t="str">
        <f t="shared" si="629"/>
        <v/>
      </c>
      <c r="I1822" s="159" t="str">
        <f t="shared" si="629"/>
        <v/>
      </c>
      <c r="J1822" s="159" t="str">
        <f t="shared" si="629"/>
        <v/>
      </c>
      <c r="K1822" s="292"/>
      <c r="L1822" s="292"/>
      <c r="AC1822" s="300" t="str">
        <f t="shared" si="615"/>
        <v/>
      </c>
      <c r="AD1822" s="300" t="str">
        <f t="shared" si="614"/>
        <v/>
      </c>
      <c r="AE1822" s="300" t="str">
        <f t="shared" si="612"/>
        <v/>
      </c>
      <c r="AF1822" s="300" t="str">
        <f t="shared" si="613"/>
        <v/>
      </c>
      <c r="AI1822" s="63" t="str">
        <f t="shared" si="616"/>
        <v/>
      </c>
      <c r="AJ1822" s="106" t="str">
        <f t="shared" si="617"/>
        <v/>
      </c>
      <c r="AK1822" s="106" t="str">
        <f t="shared" si="618"/>
        <v/>
      </c>
      <c r="AL1822" s="106" t="str">
        <f t="shared" si="619"/>
        <v/>
      </c>
      <c r="AM1822" s="106" t="str">
        <f t="shared" si="620"/>
        <v/>
      </c>
      <c r="AN1822" s="106" t="str">
        <f t="shared" si="621"/>
        <v/>
      </c>
      <c r="AR1822" s="106" t="str">
        <f t="shared" si="622"/>
        <v/>
      </c>
      <c r="AS1822" s="106" t="str">
        <f t="shared" si="623"/>
        <v/>
      </c>
      <c r="AT1822" s="106" t="str">
        <f t="shared" si="624"/>
        <v/>
      </c>
      <c r="AU1822" s="106" t="str">
        <f t="shared" si="625"/>
        <v/>
      </c>
      <c r="AV1822" s="106" t="str">
        <f t="shared" si="626"/>
        <v/>
      </c>
    </row>
    <row r="1823" spans="4:48">
      <c r="D1823" s="159">
        <v>1816</v>
      </c>
      <c r="F1823" s="159" t="str">
        <f t="shared" si="629"/>
        <v/>
      </c>
      <c r="G1823" s="159" t="str">
        <f t="shared" si="629"/>
        <v/>
      </c>
      <c r="H1823" s="159" t="str">
        <f t="shared" si="629"/>
        <v/>
      </c>
      <c r="I1823" s="159" t="str">
        <f t="shared" si="629"/>
        <v/>
      </c>
      <c r="J1823" s="159" t="str">
        <f t="shared" si="629"/>
        <v/>
      </c>
      <c r="K1823" s="292"/>
      <c r="L1823" s="292"/>
      <c r="AC1823" s="300" t="str">
        <f t="shared" si="615"/>
        <v/>
      </c>
      <c r="AD1823" s="300" t="str">
        <f t="shared" si="614"/>
        <v/>
      </c>
      <c r="AE1823" s="300" t="str">
        <f t="shared" si="612"/>
        <v/>
      </c>
      <c r="AF1823" s="300" t="str">
        <f t="shared" si="613"/>
        <v/>
      </c>
      <c r="AI1823" s="63" t="str">
        <f t="shared" si="616"/>
        <v/>
      </c>
      <c r="AJ1823" s="106" t="str">
        <f t="shared" si="617"/>
        <v/>
      </c>
      <c r="AK1823" s="106" t="str">
        <f t="shared" si="618"/>
        <v/>
      </c>
      <c r="AL1823" s="106" t="str">
        <f t="shared" si="619"/>
        <v/>
      </c>
      <c r="AM1823" s="106" t="str">
        <f t="shared" si="620"/>
        <v/>
      </c>
      <c r="AN1823" s="106" t="str">
        <f t="shared" si="621"/>
        <v/>
      </c>
      <c r="AR1823" s="106" t="str">
        <f t="shared" si="622"/>
        <v/>
      </c>
      <c r="AS1823" s="106" t="str">
        <f t="shared" si="623"/>
        <v/>
      </c>
      <c r="AT1823" s="106" t="str">
        <f t="shared" si="624"/>
        <v/>
      </c>
      <c r="AU1823" s="106" t="str">
        <f t="shared" si="625"/>
        <v/>
      </c>
      <c r="AV1823" s="106" t="str">
        <f t="shared" si="626"/>
        <v/>
      </c>
    </row>
    <row r="1824" spans="4:48">
      <c r="D1824" s="159">
        <v>1817</v>
      </c>
      <c r="F1824" s="159" t="str">
        <f t="shared" si="629"/>
        <v/>
      </c>
      <c r="G1824" s="159" t="str">
        <f t="shared" si="629"/>
        <v/>
      </c>
      <c r="H1824" s="159" t="str">
        <f t="shared" si="629"/>
        <v/>
      </c>
      <c r="I1824" s="159" t="str">
        <f t="shared" si="629"/>
        <v/>
      </c>
      <c r="J1824" s="159" t="str">
        <f t="shared" si="629"/>
        <v/>
      </c>
      <c r="K1824" s="292"/>
      <c r="L1824" s="292"/>
      <c r="AC1824" s="300" t="str">
        <f t="shared" si="615"/>
        <v/>
      </c>
      <c r="AD1824" s="300" t="str">
        <f t="shared" si="614"/>
        <v/>
      </c>
      <c r="AE1824" s="300" t="str">
        <f t="shared" si="612"/>
        <v/>
      </c>
      <c r="AF1824" s="300" t="str">
        <f t="shared" si="613"/>
        <v/>
      </c>
      <c r="AI1824" s="63" t="str">
        <f t="shared" si="616"/>
        <v/>
      </c>
      <c r="AJ1824" s="106" t="str">
        <f t="shared" si="617"/>
        <v/>
      </c>
      <c r="AK1824" s="106" t="str">
        <f t="shared" si="618"/>
        <v/>
      </c>
      <c r="AL1824" s="106" t="str">
        <f t="shared" si="619"/>
        <v/>
      </c>
      <c r="AM1824" s="106" t="str">
        <f t="shared" si="620"/>
        <v/>
      </c>
      <c r="AN1824" s="106" t="str">
        <f t="shared" si="621"/>
        <v/>
      </c>
      <c r="AR1824" s="106" t="str">
        <f t="shared" si="622"/>
        <v/>
      </c>
      <c r="AS1824" s="106" t="str">
        <f t="shared" si="623"/>
        <v/>
      </c>
      <c r="AT1824" s="106" t="str">
        <f t="shared" si="624"/>
        <v/>
      </c>
      <c r="AU1824" s="106" t="str">
        <f t="shared" si="625"/>
        <v/>
      </c>
      <c r="AV1824" s="106" t="str">
        <f t="shared" si="626"/>
        <v/>
      </c>
    </row>
    <row r="1825" spans="4:48">
      <c r="D1825" s="159">
        <v>1818</v>
      </c>
      <c r="F1825" s="159" t="str">
        <f t="shared" si="629"/>
        <v/>
      </c>
      <c r="G1825" s="159" t="str">
        <f t="shared" si="629"/>
        <v/>
      </c>
      <c r="H1825" s="159" t="str">
        <f t="shared" si="629"/>
        <v/>
      </c>
      <c r="I1825" s="159" t="str">
        <f t="shared" si="629"/>
        <v/>
      </c>
      <c r="J1825" s="159" t="str">
        <f t="shared" si="629"/>
        <v/>
      </c>
      <c r="K1825" s="292"/>
      <c r="L1825" s="292"/>
      <c r="AC1825" s="300" t="str">
        <f t="shared" si="615"/>
        <v/>
      </c>
      <c r="AD1825" s="300" t="str">
        <f t="shared" si="614"/>
        <v/>
      </c>
      <c r="AE1825" s="300" t="str">
        <f t="shared" si="612"/>
        <v/>
      </c>
      <c r="AF1825" s="300" t="str">
        <f t="shared" si="613"/>
        <v/>
      </c>
      <c r="AI1825" s="63" t="str">
        <f t="shared" si="616"/>
        <v/>
      </c>
      <c r="AJ1825" s="106" t="str">
        <f t="shared" si="617"/>
        <v/>
      </c>
      <c r="AK1825" s="106" t="str">
        <f t="shared" si="618"/>
        <v/>
      </c>
      <c r="AL1825" s="106" t="str">
        <f t="shared" si="619"/>
        <v/>
      </c>
      <c r="AM1825" s="106" t="str">
        <f t="shared" si="620"/>
        <v/>
      </c>
      <c r="AN1825" s="106" t="str">
        <f t="shared" si="621"/>
        <v/>
      </c>
      <c r="AR1825" s="106" t="str">
        <f t="shared" si="622"/>
        <v/>
      </c>
      <c r="AS1825" s="106" t="str">
        <f t="shared" si="623"/>
        <v/>
      </c>
      <c r="AT1825" s="106" t="str">
        <f t="shared" si="624"/>
        <v/>
      </c>
      <c r="AU1825" s="106" t="str">
        <f t="shared" si="625"/>
        <v/>
      </c>
      <c r="AV1825" s="106" t="str">
        <f t="shared" si="626"/>
        <v/>
      </c>
    </row>
    <row r="1826" spans="4:48">
      <c r="D1826" s="159">
        <v>1819</v>
      </c>
      <c r="F1826" s="159" t="str">
        <f t="shared" si="629"/>
        <v/>
      </c>
      <c r="G1826" s="159" t="str">
        <f t="shared" si="629"/>
        <v/>
      </c>
      <c r="H1826" s="159" t="str">
        <f t="shared" si="629"/>
        <v/>
      </c>
      <c r="I1826" s="159" t="str">
        <f t="shared" si="629"/>
        <v/>
      </c>
      <c r="J1826" s="159" t="str">
        <f t="shared" si="629"/>
        <v/>
      </c>
      <c r="K1826" s="292"/>
      <c r="L1826" s="292"/>
      <c r="AC1826" s="300" t="str">
        <f t="shared" si="615"/>
        <v/>
      </c>
      <c r="AD1826" s="300" t="str">
        <f t="shared" si="614"/>
        <v/>
      </c>
      <c r="AE1826" s="300" t="str">
        <f t="shared" si="612"/>
        <v/>
      </c>
      <c r="AF1826" s="300" t="str">
        <f t="shared" si="613"/>
        <v/>
      </c>
      <c r="AI1826" s="63" t="str">
        <f t="shared" si="616"/>
        <v/>
      </c>
      <c r="AJ1826" s="106" t="str">
        <f t="shared" si="617"/>
        <v/>
      </c>
      <c r="AK1826" s="106" t="str">
        <f t="shared" si="618"/>
        <v/>
      </c>
      <c r="AL1826" s="106" t="str">
        <f t="shared" si="619"/>
        <v/>
      </c>
      <c r="AM1826" s="106" t="str">
        <f t="shared" si="620"/>
        <v/>
      </c>
      <c r="AN1826" s="106" t="str">
        <f t="shared" si="621"/>
        <v/>
      </c>
      <c r="AR1826" s="106" t="str">
        <f t="shared" si="622"/>
        <v/>
      </c>
      <c r="AS1826" s="106" t="str">
        <f t="shared" si="623"/>
        <v/>
      </c>
      <c r="AT1826" s="106" t="str">
        <f t="shared" si="624"/>
        <v/>
      </c>
      <c r="AU1826" s="106" t="str">
        <f t="shared" si="625"/>
        <v/>
      </c>
      <c r="AV1826" s="106" t="str">
        <f t="shared" si="626"/>
        <v/>
      </c>
    </row>
    <row r="1827" spans="4:48">
      <c r="D1827" s="159">
        <v>1820</v>
      </c>
      <c r="F1827" s="159" t="str">
        <f t="shared" si="629"/>
        <v/>
      </c>
      <c r="G1827" s="159" t="str">
        <f t="shared" si="629"/>
        <v/>
      </c>
      <c r="H1827" s="159" t="str">
        <f t="shared" si="629"/>
        <v/>
      </c>
      <c r="I1827" s="159" t="str">
        <f t="shared" si="629"/>
        <v/>
      </c>
      <c r="J1827" s="159" t="str">
        <f t="shared" si="629"/>
        <v/>
      </c>
      <c r="K1827" s="292"/>
      <c r="L1827" s="292"/>
      <c r="AC1827" s="300" t="str">
        <f t="shared" si="615"/>
        <v/>
      </c>
      <c r="AD1827" s="300" t="str">
        <f t="shared" si="614"/>
        <v/>
      </c>
      <c r="AE1827" s="300" t="str">
        <f t="shared" si="612"/>
        <v/>
      </c>
      <c r="AF1827" s="300" t="str">
        <f t="shared" si="613"/>
        <v/>
      </c>
      <c r="AI1827" s="63" t="str">
        <f t="shared" si="616"/>
        <v/>
      </c>
      <c r="AJ1827" s="106" t="str">
        <f t="shared" si="617"/>
        <v/>
      </c>
      <c r="AK1827" s="106" t="str">
        <f t="shared" si="618"/>
        <v/>
      </c>
      <c r="AL1827" s="106" t="str">
        <f t="shared" si="619"/>
        <v/>
      </c>
      <c r="AM1827" s="106" t="str">
        <f t="shared" si="620"/>
        <v/>
      </c>
      <c r="AN1827" s="106" t="str">
        <f t="shared" si="621"/>
        <v/>
      </c>
      <c r="AR1827" s="106" t="str">
        <f t="shared" si="622"/>
        <v/>
      </c>
      <c r="AS1827" s="106" t="str">
        <f t="shared" si="623"/>
        <v/>
      </c>
      <c r="AT1827" s="106" t="str">
        <f t="shared" si="624"/>
        <v/>
      </c>
      <c r="AU1827" s="106" t="str">
        <f t="shared" si="625"/>
        <v/>
      </c>
      <c r="AV1827" s="106" t="str">
        <f t="shared" si="626"/>
        <v/>
      </c>
    </row>
    <row r="1828" spans="4:48">
      <c r="D1828" s="159">
        <v>1821</v>
      </c>
      <c r="F1828" s="159" t="str">
        <f t="shared" ref="F1828:J1837" si="630">IF($C$5=0,IF($D1828&gt;$A$5,"",INDIRECT(CONCATENATE("B",RANDBETWEEN(11,$D$5)))),IF($D1828&gt;$A$5,"",$C$3*INDIRECT(CONCATENATE("B",RANDBETWEEN(11,$D$5)))))</f>
        <v/>
      </c>
      <c r="G1828" s="159" t="str">
        <f t="shared" si="630"/>
        <v/>
      </c>
      <c r="H1828" s="159" t="str">
        <f t="shared" si="630"/>
        <v/>
      </c>
      <c r="I1828" s="159" t="str">
        <f t="shared" si="630"/>
        <v/>
      </c>
      <c r="J1828" s="159" t="str">
        <f t="shared" si="630"/>
        <v/>
      </c>
      <c r="K1828" s="292"/>
      <c r="L1828" s="292"/>
      <c r="AC1828" s="300" t="str">
        <f t="shared" si="615"/>
        <v/>
      </c>
      <c r="AD1828" s="300" t="str">
        <f t="shared" si="614"/>
        <v/>
      </c>
      <c r="AE1828" s="300" t="str">
        <f t="shared" si="612"/>
        <v/>
      </c>
      <c r="AF1828" s="300" t="str">
        <f t="shared" si="613"/>
        <v/>
      </c>
      <c r="AI1828" s="63" t="str">
        <f t="shared" si="616"/>
        <v/>
      </c>
      <c r="AJ1828" s="106" t="str">
        <f t="shared" si="617"/>
        <v/>
      </c>
      <c r="AK1828" s="106" t="str">
        <f t="shared" si="618"/>
        <v/>
      </c>
      <c r="AL1828" s="106" t="str">
        <f t="shared" si="619"/>
        <v/>
      </c>
      <c r="AM1828" s="106" t="str">
        <f t="shared" si="620"/>
        <v/>
      </c>
      <c r="AN1828" s="106" t="str">
        <f t="shared" si="621"/>
        <v/>
      </c>
      <c r="AR1828" s="106" t="str">
        <f t="shared" si="622"/>
        <v/>
      </c>
      <c r="AS1828" s="106" t="str">
        <f t="shared" si="623"/>
        <v/>
      </c>
      <c r="AT1828" s="106" t="str">
        <f t="shared" si="624"/>
        <v/>
      </c>
      <c r="AU1828" s="106" t="str">
        <f t="shared" si="625"/>
        <v/>
      </c>
      <c r="AV1828" s="106" t="str">
        <f t="shared" si="626"/>
        <v/>
      </c>
    </row>
    <row r="1829" spans="4:48">
      <c r="D1829" s="159">
        <v>1822</v>
      </c>
      <c r="F1829" s="159" t="str">
        <f t="shared" si="630"/>
        <v/>
      </c>
      <c r="G1829" s="159" t="str">
        <f t="shared" si="630"/>
        <v/>
      </c>
      <c r="H1829" s="159" t="str">
        <f t="shared" si="630"/>
        <v/>
      </c>
      <c r="I1829" s="159" t="str">
        <f t="shared" si="630"/>
        <v/>
      </c>
      <c r="J1829" s="159" t="str">
        <f t="shared" si="630"/>
        <v/>
      </c>
      <c r="K1829" s="292"/>
      <c r="L1829" s="292"/>
      <c r="AC1829" s="300" t="str">
        <f t="shared" si="615"/>
        <v/>
      </c>
      <c r="AD1829" s="300" t="str">
        <f t="shared" si="614"/>
        <v/>
      </c>
      <c r="AE1829" s="300" t="str">
        <f t="shared" si="612"/>
        <v/>
      </c>
      <c r="AF1829" s="300" t="str">
        <f t="shared" si="613"/>
        <v/>
      </c>
      <c r="AI1829" s="63" t="str">
        <f t="shared" si="616"/>
        <v/>
      </c>
      <c r="AJ1829" s="106" t="str">
        <f t="shared" si="617"/>
        <v/>
      </c>
      <c r="AK1829" s="106" t="str">
        <f t="shared" si="618"/>
        <v/>
      </c>
      <c r="AL1829" s="106" t="str">
        <f t="shared" si="619"/>
        <v/>
      </c>
      <c r="AM1829" s="106" t="str">
        <f t="shared" si="620"/>
        <v/>
      </c>
      <c r="AN1829" s="106" t="str">
        <f t="shared" si="621"/>
        <v/>
      </c>
      <c r="AR1829" s="106" t="str">
        <f t="shared" si="622"/>
        <v/>
      </c>
      <c r="AS1829" s="106" t="str">
        <f t="shared" si="623"/>
        <v/>
      </c>
      <c r="AT1829" s="106" t="str">
        <f t="shared" si="624"/>
        <v/>
      </c>
      <c r="AU1829" s="106" t="str">
        <f t="shared" si="625"/>
        <v/>
      </c>
      <c r="AV1829" s="106" t="str">
        <f t="shared" si="626"/>
        <v/>
      </c>
    </row>
    <row r="1830" spans="4:48">
      <c r="D1830" s="159">
        <v>1823</v>
      </c>
      <c r="F1830" s="159" t="str">
        <f t="shared" si="630"/>
        <v/>
      </c>
      <c r="G1830" s="159" t="str">
        <f t="shared" si="630"/>
        <v/>
      </c>
      <c r="H1830" s="159" t="str">
        <f t="shared" si="630"/>
        <v/>
      </c>
      <c r="I1830" s="159" t="str">
        <f t="shared" si="630"/>
        <v/>
      </c>
      <c r="J1830" s="159" t="str">
        <f t="shared" si="630"/>
        <v/>
      </c>
      <c r="K1830" s="292"/>
      <c r="L1830" s="292"/>
      <c r="AC1830" s="300" t="str">
        <f t="shared" si="615"/>
        <v/>
      </c>
      <c r="AD1830" s="300" t="str">
        <f t="shared" si="614"/>
        <v/>
      </c>
      <c r="AE1830" s="300" t="str">
        <f t="shared" si="612"/>
        <v/>
      </c>
      <c r="AF1830" s="300" t="str">
        <f t="shared" si="613"/>
        <v/>
      </c>
      <c r="AI1830" s="63" t="str">
        <f t="shared" si="616"/>
        <v/>
      </c>
      <c r="AJ1830" s="106" t="str">
        <f t="shared" si="617"/>
        <v/>
      </c>
      <c r="AK1830" s="106" t="str">
        <f t="shared" si="618"/>
        <v/>
      </c>
      <c r="AL1830" s="106" t="str">
        <f t="shared" si="619"/>
        <v/>
      </c>
      <c r="AM1830" s="106" t="str">
        <f t="shared" si="620"/>
        <v/>
      </c>
      <c r="AN1830" s="106" t="str">
        <f t="shared" si="621"/>
        <v/>
      </c>
      <c r="AR1830" s="106" t="str">
        <f t="shared" si="622"/>
        <v/>
      </c>
      <c r="AS1830" s="106" t="str">
        <f t="shared" si="623"/>
        <v/>
      </c>
      <c r="AT1830" s="106" t="str">
        <f t="shared" si="624"/>
        <v/>
      </c>
      <c r="AU1830" s="106" t="str">
        <f t="shared" si="625"/>
        <v/>
      </c>
      <c r="AV1830" s="106" t="str">
        <f t="shared" si="626"/>
        <v/>
      </c>
    </row>
    <row r="1831" spans="4:48">
      <c r="D1831" s="159">
        <v>1824</v>
      </c>
      <c r="F1831" s="159" t="str">
        <f t="shared" si="630"/>
        <v/>
      </c>
      <c r="G1831" s="159" t="str">
        <f t="shared" si="630"/>
        <v/>
      </c>
      <c r="H1831" s="159" t="str">
        <f t="shared" si="630"/>
        <v/>
      </c>
      <c r="I1831" s="159" t="str">
        <f t="shared" si="630"/>
        <v/>
      </c>
      <c r="J1831" s="159" t="str">
        <f t="shared" si="630"/>
        <v/>
      </c>
      <c r="K1831" s="292"/>
      <c r="L1831" s="292"/>
      <c r="AC1831" s="300" t="str">
        <f t="shared" si="615"/>
        <v/>
      </c>
      <c r="AD1831" s="300" t="str">
        <f t="shared" si="614"/>
        <v/>
      </c>
      <c r="AE1831" s="300" t="str">
        <f t="shared" si="612"/>
        <v/>
      </c>
      <c r="AF1831" s="300" t="str">
        <f t="shared" si="613"/>
        <v/>
      </c>
      <c r="AI1831" s="63" t="str">
        <f t="shared" si="616"/>
        <v/>
      </c>
      <c r="AJ1831" s="106" t="str">
        <f t="shared" si="617"/>
        <v/>
      </c>
      <c r="AK1831" s="106" t="str">
        <f t="shared" si="618"/>
        <v/>
      </c>
      <c r="AL1831" s="106" t="str">
        <f t="shared" si="619"/>
        <v/>
      </c>
      <c r="AM1831" s="106" t="str">
        <f t="shared" si="620"/>
        <v/>
      </c>
      <c r="AN1831" s="106" t="str">
        <f t="shared" si="621"/>
        <v/>
      </c>
      <c r="AR1831" s="106" t="str">
        <f t="shared" si="622"/>
        <v/>
      </c>
      <c r="AS1831" s="106" t="str">
        <f t="shared" si="623"/>
        <v/>
      </c>
      <c r="AT1831" s="106" t="str">
        <f t="shared" si="624"/>
        <v/>
      </c>
      <c r="AU1831" s="106" t="str">
        <f t="shared" si="625"/>
        <v/>
      </c>
      <c r="AV1831" s="106" t="str">
        <f t="shared" si="626"/>
        <v/>
      </c>
    </row>
    <row r="1832" spans="4:48">
      <c r="D1832" s="159">
        <v>1825</v>
      </c>
      <c r="F1832" s="159" t="str">
        <f t="shared" si="630"/>
        <v/>
      </c>
      <c r="G1832" s="159" t="str">
        <f t="shared" si="630"/>
        <v/>
      </c>
      <c r="H1832" s="159" t="str">
        <f t="shared" si="630"/>
        <v/>
      </c>
      <c r="I1832" s="159" t="str">
        <f t="shared" si="630"/>
        <v/>
      </c>
      <c r="J1832" s="159" t="str">
        <f t="shared" si="630"/>
        <v/>
      </c>
      <c r="K1832" s="292"/>
      <c r="L1832" s="292"/>
      <c r="AC1832" s="300" t="str">
        <f t="shared" si="615"/>
        <v/>
      </c>
      <c r="AD1832" s="300" t="str">
        <f t="shared" si="614"/>
        <v/>
      </c>
      <c r="AE1832" s="300" t="str">
        <f t="shared" si="612"/>
        <v/>
      </c>
      <c r="AF1832" s="300" t="str">
        <f t="shared" si="613"/>
        <v/>
      </c>
      <c r="AI1832" s="63" t="str">
        <f t="shared" si="616"/>
        <v/>
      </c>
      <c r="AJ1832" s="106" t="str">
        <f t="shared" si="617"/>
        <v/>
      </c>
      <c r="AK1832" s="106" t="str">
        <f t="shared" si="618"/>
        <v/>
      </c>
      <c r="AL1832" s="106" t="str">
        <f t="shared" si="619"/>
        <v/>
      </c>
      <c r="AM1832" s="106" t="str">
        <f t="shared" si="620"/>
        <v/>
      </c>
      <c r="AN1832" s="106" t="str">
        <f t="shared" si="621"/>
        <v/>
      </c>
      <c r="AR1832" s="106" t="str">
        <f t="shared" si="622"/>
        <v/>
      </c>
      <c r="AS1832" s="106" t="str">
        <f t="shared" si="623"/>
        <v/>
      </c>
      <c r="AT1832" s="106" t="str">
        <f t="shared" si="624"/>
        <v/>
      </c>
      <c r="AU1832" s="106" t="str">
        <f t="shared" si="625"/>
        <v/>
      </c>
      <c r="AV1832" s="106" t="str">
        <f t="shared" si="626"/>
        <v/>
      </c>
    </row>
    <row r="1833" spans="4:48">
      <c r="D1833" s="159">
        <v>1826</v>
      </c>
      <c r="F1833" s="159" t="str">
        <f t="shared" si="630"/>
        <v/>
      </c>
      <c r="G1833" s="159" t="str">
        <f t="shared" si="630"/>
        <v/>
      </c>
      <c r="H1833" s="159" t="str">
        <f t="shared" si="630"/>
        <v/>
      </c>
      <c r="I1833" s="159" t="str">
        <f t="shared" si="630"/>
        <v/>
      </c>
      <c r="J1833" s="159" t="str">
        <f t="shared" si="630"/>
        <v/>
      </c>
      <c r="K1833" s="292"/>
      <c r="L1833" s="292"/>
      <c r="AC1833" s="300" t="str">
        <f t="shared" si="615"/>
        <v/>
      </c>
      <c r="AD1833" s="300" t="str">
        <f t="shared" si="614"/>
        <v/>
      </c>
      <c r="AE1833" s="300" t="str">
        <f t="shared" si="612"/>
        <v/>
      </c>
      <c r="AF1833" s="300" t="str">
        <f t="shared" si="613"/>
        <v/>
      </c>
      <c r="AI1833" s="63" t="str">
        <f t="shared" si="616"/>
        <v/>
      </c>
      <c r="AJ1833" s="106" t="str">
        <f t="shared" si="617"/>
        <v/>
      </c>
      <c r="AK1833" s="106" t="str">
        <f t="shared" si="618"/>
        <v/>
      </c>
      <c r="AL1833" s="106" t="str">
        <f t="shared" si="619"/>
        <v/>
      </c>
      <c r="AM1833" s="106" t="str">
        <f t="shared" si="620"/>
        <v/>
      </c>
      <c r="AN1833" s="106" t="str">
        <f t="shared" si="621"/>
        <v/>
      </c>
      <c r="AR1833" s="106" t="str">
        <f t="shared" si="622"/>
        <v/>
      </c>
      <c r="AS1833" s="106" t="str">
        <f t="shared" si="623"/>
        <v/>
      </c>
      <c r="AT1833" s="106" t="str">
        <f t="shared" si="624"/>
        <v/>
      </c>
      <c r="AU1833" s="106" t="str">
        <f t="shared" si="625"/>
        <v/>
      </c>
      <c r="AV1833" s="106" t="str">
        <f t="shared" si="626"/>
        <v/>
      </c>
    </row>
    <row r="1834" spans="4:48">
      <c r="D1834" s="159">
        <v>1827</v>
      </c>
      <c r="F1834" s="159" t="str">
        <f t="shared" si="630"/>
        <v/>
      </c>
      <c r="G1834" s="159" t="str">
        <f t="shared" si="630"/>
        <v/>
      </c>
      <c r="H1834" s="159" t="str">
        <f t="shared" si="630"/>
        <v/>
      </c>
      <c r="I1834" s="159" t="str">
        <f t="shared" si="630"/>
        <v/>
      </c>
      <c r="J1834" s="159" t="str">
        <f t="shared" si="630"/>
        <v/>
      </c>
      <c r="K1834" s="292"/>
      <c r="L1834" s="292"/>
      <c r="AC1834" s="300" t="str">
        <f t="shared" si="615"/>
        <v/>
      </c>
      <c r="AD1834" s="300" t="str">
        <f t="shared" si="614"/>
        <v/>
      </c>
      <c r="AE1834" s="300" t="str">
        <f t="shared" si="612"/>
        <v/>
      </c>
      <c r="AF1834" s="300" t="str">
        <f t="shared" si="613"/>
        <v/>
      </c>
      <c r="AI1834" s="63" t="str">
        <f t="shared" si="616"/>
        <v/>
      </c>
      <c r="AJ1834" s="106" t="str">
        <f t="shared" si="617"/>
        <v/>
      </c>
      <c r="AK1834" s="106" t="str">
        <f t="shared" si="618"/>
        <v/>
      </c>
      <c r="AL1834" s="106" t="str">
        <f t="shared" si="619"/>
        <v/>
      </c>
      <c r="AM1834" s="106" t="str">
        <f t="shared" si="620"/>
        <v/>
      </c>
      <c r="AN1834" s="106" t="str">
        <f t="shared" si="621"/>
        <v/>
      </c>
      <c r="AR1834" s="106" t="str">
        <f t="shared" si="622"/>
        <v/>
      </c>
      <c r="AS1834" s="106" t="str">
        <f t="shared" si="623"/>
        <v/>
      </c>
      <c r="AT1834" s="106" t="str">
        <f t="shared" si="624"/>
        <v/>
      </c>
      <c r="AU1834" s="106" t="str">
        <f t="shared" si="625"/>
        <v/>
      </c>
      <c r="AV1834" s="106" t="str">
        <f t="shared" si="626"/>
        <v/>
      </c>
    </row>
    <row r="1835" spans="4:48">
      <c r="D1835" s="159">
        <v>1828</v>
      </c>
      <c r="F1835" s="159" t="str">
        <f t="shared" si="630"/>
        <v/>
      </c>
      <c r="G1835" s="159" t="str">
        <f t="shared" si="630"/>
        <v/>
      </c>
      <c r="H1835" s="159" t="str">
        <f t="shared" si="630"/>
        <v/>
      </c>
      <c r="I1835" s="159" t="str">
        <f t="shared" si="630"/>
        <v/>
      </c>
      <c r="J1835" s="159" t="str">
        <f t="shared" si="630"/>
        <v/>
      </c>
      <c r="K1835" s="292"/>
      <c r="L1835" s="292"/>
      <c r="AC1835" s="300" t="str">
        <f t="shared" si="615"/>
        <v/>
      </c>
      <c r="AD1835" s="300" t="str">
        <f t="shared" si="614"/>
        <v/>
      </c>
      <c r="AE1835" s="300" t="str">
        <f t="shared" si="612"/>
        <v/>
      </c>
      <c r="AF1835" s="300" t="str">
        <f t="shared" si="613"/>
        <v/>
      </c>
      <c r="AI1835" s="63" t="str">
        <f t="shared" si="616"/>
        <v/>
      </c>
      <c r="AJ1835" s="106" t="str">
        <f t="shared" si="617"/>
        <v/>
      </c>
      <c r="AK1835" s="106" t="str">
        <f t="shared" si="618"/>
        <v/>
      </c>
      <c r="AL1835" s="106" t="str">
        <f t="shared" si="619"/>
        <v/>
      </c>
      <c r="AM1835" s="106" t="str">
        <f t="shared" si="620"/>
        <v/>
      </c>
      <c r="AN1835" s="106" t="str">
        <f t="shared" si="621"/>
        <v/>
      </c>
      <c r="AR1835" s="106" t="str">
        <f t="shared" si="622"/>
        <v/>
      </c>
      <c r="AS1835" s="106" t="str">
        <f t="shared" si="623"/>
        <v/>
      </c>
      <c r="AT1835" s="106" t="str">
        <f t="shared" si="624"/>
        <v/>
      </c>
      <c r="AU1835" s="106" t="str">
        <f t="shared" si="625"/>
        <v/>
      </c>
      <c r="AV1835" s="106" t="str">
        <f t="shared" si="626"/>
        <v/>
      </c>
    </row>
    <row r="1836" spans="4:48">
      <c r="D1836" s="159">
        <v>1829</v>
      </c>
      <c r="F1836" s="159" t="str">
        <f t="shared" si="630"/>
        <v/>
      </c>
      <c r="G1836" s="159" t="str">
        <f t="shared" si="630"/>
        <v/>
      </c>
      <c r="H1836" s="159" t="str">
        <f t="shared" si="630"/>
        <v/>
      </c>
      <c r="I1836" s="159" t="str">
        <f t="shared" si="630"/>
        <v/>
      </c>
      <c r="J1836" s="159" t="str">
        <f t="shared" si="630"/>
        <v/>
      </c>
      <c r="K1836" s="292"/>
      <c r="L1836" s="292"/>
      <c r="AC1836" s="300" t="str">
        <f t="shared" si="615"/>
        <v/>
      </c>
      <c r="AD1836" s="300" t="str">
        <f t="shared" si="614"/>
        <v/>
      </c>
      <c r="AE1836" s="300" t="str">
        <f t="shared" si="612"/>
        <v/>
      </c>
      <c r="AF1836" s="300" t="str">
        <f t="shared" si="613"/>
        <v/>
      </c>
      <c r="AI1836" s="63" t="str">
        <f t="shared" si="616"/>
        <v/>
      </c>
      <c r="AJ1836" s="106" t="str">
        <f t="shared" si="617"/>
        <v/>
      </c>
      <c r="AK1836" s="106" t="str">
        <f t="shared" si="618"/>
        <v/>
      </c>
      <c r="AL1836" s="106" t="str">
        <f t="shared" si="619"/>
        <v/>
      </c>
      <c r="AM1836" s="106" t="str">
        <f t="shared" si="620"/>
        <v/>
      </c>
      <c r="AN1836" s="106" t="str">
        <f t="shared" si="621"/>
        <v/>
      </c>
      <c r="AR1836" s="106" t="str">
        <f t="shared" si="622"/>
        <v/>
      </c>
      <c r="AS1836" s="106" t="str">
        <f t="shared" si="623"/>
        <v/>
      </c>
      <c r="AT1836" s="106" t="str">
        <f t="shared" si="624"/>
        <v/>
      </c>
      <c r="AU1836" s="106" t="str">
        <f t="shared" si="625"/>
        <v/>
      </c>
      <c r="AV1836" s="106" t="str">
        <f t="shared" si="626"/>
        <v/>
      </c>
    </row>
    <row r="1837" spans="4:48">
      <c r="D1837" s="159">
        <v>1830</v>
      </c>
      <c r="F1837" s="159" t="str">
        <f t="shared" si="630"/>
        <v/>
      </c>
      <c r="G1837" s="159" t="str">
        <f t="shared" si="630"/>
        <v/>
      </c>
      <c r="H1837" s="159" t="str">
        <f t="shared" si="630"/>
        <v/>
      </c>
      <c r="I1837" s="159" t="str">
        <f t="shared" si="630"/>
        <v/>
      </c>
      <c r="J1837" s="159" t="str">
        <f t="shared" si="630"/>
        <v/>
      </c>
      <c r="K1837" s="292"/>
      <c r="L1837" s="292"/>
      <c r="AC1837" s="300" t="str">
        <f t="shared" si="615"/>
        <v/>
      </c>
      <c r="AD1837" s="300" t="str">
        <f t="shared" si="614"/>
        <v/>
      </c>
      <c r="AE1837" s="300" t="str">
        <f t="shared" si="612"/>
        <v/>
      </c>
      <c r="AF1837" s="300" t="str">
        <f t="shared" si="613"/>
        <v/>
      </c>
      <c r="AI1837" s="63" t="str">
        <f t="shared" si="616"/>
        <v/>
      </c>
      <c r="AJ1837" s="106" t="str">
        <f t="shared" si="617"/>
        <v/>
      </c>
      <c r="AK1837" s="106" t="str">
        <f t="shared" si="618"/>
        <v/>
      </c>
      <c r="AL1837" s="106" t="str">
        <f t="shared" si="619"/>
        <v/>
      </c>
      <c r="AM1837" s="106" t="str">
        <f t="shared" si="620"/>
        <v/>
      </c>
      <c r="AN1837" s="106" t="str">
        <f t="shared" si="621"/>
        <v/>
      </c>
      <c r="AR1837" s="106" t="str">
        <f t="shared" si="622"/>
        <v/>
      </c>
      <c r="AS1837" s="106" t="str">
        <f t="shared" si="623"/>
        <v/>
      </c>
      <c r="AT1837" s="106" t="str">
        <f t="shared" si="624"/>
        <v/>
      </c>
      <c r="AU1837" s="106" t="str">
        <f t="shared" si="625"/>
        <v/>
      </c>
      <c r="AV1837" s="106" t="str">
        <f t="shared" si="626"/>
        <v/>
      </c>
    </row>
    <row r="1838" spans="4:48">
      <c r="D1838" s="159">
        <v>1831</v>
      </c>
      <c r="F1838" s="159" t="str">
        <f t="shared" ref="F1838:J1847" si="631">IF($C$5=0,IF($D1838&gt;$A$5,"",INDIRECT(CONCATENATE("B",RANDBETWEEN(11,$D$5)))),IF($D1838&gt;$A$5,"",$C$3*INDIRECT(CONCATENATE("B",RANDBETWEEN(11,$D$5)))))</f>
        <v/>
      </c>
      <c r="G1838" s="159" t="str">
        <f t="shared" si="631"/>
        <v/>
      </c>
      <c r="H1838" s="159" t="str">
        <f t="shared" si="631"/>
        <v/>
      </c>
      <c r="I1838" s="159" t="str">
        <f t="shared" si="631"/>
        <v/>
      </c>
      <c r="J1838" s="159" t="str">
        <f t="shared" si="631"/>
        <v/>
      </c>
      <c r="K1838" s="292"/>
      <c r="L1838" s="292"/>
      <c r="AC1838" s="300" t="str">
        <f t="shared" si="615"/>
        <v/>
      </c>
      <c r="AD1838" s="300" t="str">
        <f t="shared" si="614"/>
        <v/>
      </c>
      <c r="AE1838" s="300" t="str">
        <f t="shared" si="612"/>
        <v/>
      </c>
      <c r="AF1838" s="300" t="str">
        <f t="shared" si="613"/>
        <v/>
      </c>
      <c r="AI1838" s="63" t="str">
        <f t="shared" si="616"/>
        <v/>
      </c>
      <c r="AJ1838" s="106" t="str">
        <f t="shared" si="617"/>
        <v/>
      </c>
      <c r="AK1838" s="106" t="str">
        <f t="shared" si="618"/>
        <v/>
      </c>
      <c r="AL1838" s="106" t="str">
        <f t="shared" si="619"/>
        <v/>
      </c>
      <c r="AM1838" s="106" t="str">
        <f t="shared" si="620"/>
        <v/>
      </c>
      <c r="AN1838" s="106" t="str">
        <f t="shared" si="621"/>
        <v/>
      </c>
      <c r="AR1838" s="106" t="str">
        <f t="shared" si="622"/>
        <v/>
      </c>
      <c r="AS1838" s="106" t="str">
        <f t="shared" si="623"/>
        <v/>
      </c>
      <c r="AT1838" s="106" t="str">
        <f t="shared" si="624"/>
        <v/>
      </c>
      <c r="AU1838" s="106" t="str">
        <f t="shared" si="625"/>
        <v/>
      </c>
      <c r="AV1838" s="106" t="str">
        <f t="shared" si="626"/>
        <v/>
      </c>
    </row>
    <row r="1839" spans="4:48">
      <c r="D1839" s="159">
        <v>1832</v>
      </c>
      <c r="F1839" s="159" t="str">
        <f t="shared" si="631"/>
        <v/>
      </c>
      <c r="G1839" s="159" t="str">
        <f t="shared" si="631"/>
        <v/>
      </c>
      <c r="H1839" s="159" t="str">
        <f t="shared" si="631"/>
        <v/>
      </c>
      <c r="I1839" s="159" t="str">
        <f t="shared" si="631"/>
        <v/>
      </c>
      <c r="J1839" s="159" t="str">
        <f t="shared" si="631"/>
        <v/>
      </c>
      <c r="K1839" s="292"/>
      <c r="L1839" s="292"/>
      <c r="AC1839" s="300" t="str">
        <f t="shared" si="615"/>
        <v/>
      </c>
      <c r="AD1839" s="300" t="str">
        <f t="shared" si="614"/>
        <v/>
      </c>
      <c r="AE1839" s="300" t="str">
        <f t="shared" si="612"/>
        <v/>
      </c>
      <c r="AF1839" s="300" t="str">
        <f t="shared" si="613"/>
        <v/>
      </c>
      <c r="AI1839" s="63" t="str">
        <f t="shared" si="616"/>
        <v/>
      </c>
      <c r="AJ1839" s="106" t="str">
        <f t="shared" si="617"/>
        <v/>
      </c>
      <c r="AK1839" s="106" t="str">
        <f t="shared" si="618"/>
        <v/>
      </c>
      <c r="AL1839" s="106" t="str">
        <f t="shared" si="619"/>
        <v/>
      </c>
      <c r="AM1839" s="106" t="str">
        <f t="shared" si="620"/>
        <v/>
      </c>
      <c r="AN1839" s="106" t="str">
        <f t="shared" si="621"/>
        <v/>
      </c>
      <c r="AR1839" s="106" t="str">
        <f t="shared" si="622"/>
        <v/>
      </c>
      <c r="AS1839" s="106" t="str">
        <f t="shared" si="623"/>
        <v/>
      </c>
      <c r="AT1839" s="106" t="str">
        <f t="shared" si="624"/>
        <v/>
      </c>
      <c r="AU1839" s="106" t="str">
        <f t="shared" si="625"/>
        <v/>
      </c>
      <c r="AV1839" s="106" t="str">
        <f t="shared" si="626"/>
        <v/>
      </c>
    </row>
    <row r="1840" spans="4:48">
      <c r="D1840" s="159">
        <v>1833</v>
      </c>
      <c r="F1840" s="159" t="str">
        <f t="shared" si="631"/>
        <v/>
      </c>
      <c r="G1840" s="159" t="str">
        <f t="shared" si="631"/>
        <v/>
      </c>
      <c r="H1840" s="159" t="str">
        <f t="shared" si="631"/>
        <v/>
      </c>
      <c r="I1840" s="159" t="str">
        <f t="shared" si="631"/>
        <v/>
      </c>
      <c r="J1840" s="159" t="str">
        <f t="shared" si="631"/>
        <v/>
      </c>
      <c r="K1840" s="292"/>
      <c r="L1840" s="292"/>
      <c r="AC1840" s="300" t="str">
        <f t="shared" si="615"/>
        <v/>
      </c>
      <c r="AD1840" s="300" t="str">
        <f t="shared" si="614"/>
        <v/>
      </c>
      <c r="AE1840" s="300" t="str">
        <f t="shared" si="612"/>
        <v/>
      </c>
      <c r="AF1840" s="300" t="str">
        <f t="shared" si="613"/>
        <v/>
      </c>
      <c r="AI1840" s="63" t="str">
        <f t="shared" si="616"/>
        <v/>
      </c>
      <c r="AJ1840" s="106" t="str">
        <f t="shared" si="617"/>
        <v/>
      </c>
      <c r="AK1840" s="106" t="str">
        <f t="shared" si="618"/>
        <v/>
      </c>
      <c r="AL1840" s="106" t="str">
        <f t="shared" si="619"/>
        <v/>
      </c>
      <c r="AM1840" s="106" t="str">
        <f t="shared" si="620"/>
        <v/>
      </c>
      <c r="AN1840" s="106" t="str">
        <f t="shared" si="621"/>
        <v/>
      </c>
      <c r="AR1840" s="106" t="str">
        <f t="shared" si="622"/>
        <v/>
      </c>
      <c r="AS1840" s="106" t="str">
        <f t="shared" si="623"/>
        <v/>
      </c>
      <c r="AT1840" s="106" t="str">
        <f t="shared" si="624"/>
        <v/>
      </c>
      <c r="AU1840" s="106" t="str">
        <f t="shared" si="625"/>
        <v/>
      </c>
      <c r="AV1840" s="106" t="str">
        <f t="shared" si="626"/>
        <v/>
      </c>
    </row>
    <row r="1841" spans="4:48">
      <c r="D1841" s="159">
        <v>1834</v>
      </c>
      <c r="F1841" s="159" t="str">
        <f t="shared" si="631"/>
        <v/>
      </c>
      <c r="G1841" s="159" t="str">
        <f t="shared" si="631"/>
        <v/>
      </c>
      <c r="H1841" s="159" t="str">
        <f t="shared" si="631"/>
        <v/>
      </c>
      <c r="I1841" s="159" t="str">
        <f t="shared" si="631"/>
        <v/>
      </c>
      <c r="J1841" s="159" t="str">
        <f t="shared" si="631"/>
        <v/>
      </c>
      <c r="K1841" s="292"/>
      <c r="L1841" s="292"/>
      <c r="AC1841" s="300" t="str">
        <f t="shared" si="615"/>
        <v/>
      </c>
      <c r="AD1841" s="300" t="str">
        <f t="shared" si="614"/>
        <v/>
      </c>
      <c r="AE1841" s="300" t="str">
        <f t="shared" si="612"/>
        <v/>
      </c>
      <c r="AF1841" s="300" t="str">
        <f t="shared" si="613"/>
        <v/>
      </c>
      <c r="AI1841" s="63" t="str">
        <f t="shared" si="616"/>
        <v/>
      </c>
      <c r="AJ1841" s="106" t="str">
        <f t="shared" si="617"/>
        <v/>
      </c>
      <c r="AK1841" s="106" t="str">
        <f t="shared" si="618"/>
        <v/>
      </c>
      <c r="AL1841" s="106" t="str">
        <f t="shared" si="619"/>
        <v/>
      </c>
      <c r="AM1841" s="106" t="str">
        <f t="shared" si="620"/>
        <v/>
      </c>
      <c r="AN1841" s="106" t="str">
        <f t="shared" si="621"/>
        <v/>
      </c>
      <c r="AR1841" s="106" t="str">
        <f t="shared" si="622"/>
        <v/>
      </c>
      <c r="AS1841" s="106" t="str">
        <f t="shared" si="623"/>
        <v/>
      </c>
      <c r="AT1841" s="106" t="str">
        <f t="shared" si="624"/>
        <v/>
      </c>
      <c r="AU1841" s="106" t="str">
        <f t="shared" si="625"/>
        <v/>
      </c>
      <c r="AV1841" s="106" t="str">
        <f t="shared" si="626"/>
        <v/>
      </c>
    </row>
    <row r="1842" spans="4:48">
      <c r="D1842" s="159">
        <v>1835</v>
      </c>
      <c r="F1842" s="159" t="str">
        <f t="shared" si="631"/>
        <v/>
      </c>
      <c r="G1842" s="159" t="str">
        <f t="shared" si="631"/>
        <v/>
      </c>
      <c r="H1842" s="159" t="str">
        <f t="shared" si="631"/>
        <v/>
      </c>
      <c r="I1842" s="159" t="str">
        <f t="shared" si="631"/>
        <v/>
      </c>
      <c r="J1842" s="159" t="str">
        <f t="shared" si="631"/>
        <v/>
      </c>
      <c r="K1842" s="292"/>
      <c r="L1842" s="292"/>
      <c r="AC1842" s="300" t="str">
        <f t="shared" si="615"/>
        <v/>
      </c>
      <c r="AD1842" s="300" t="str">
        <f t="shared" si="614"/>
        <v/>
      </c>
      <c r="AE1842" s="300" t="str">
        <f t="shared" si="612"/>
        <v/>
      </c>
      <c r="AF1842" s="300" t="str">
        <f t="shared" si="613"/>
        <v/>
      </c>
      <c r="AI1842" s="63" t="str">
        <f t="shared" si="616"/>
        <v/>
      </c>
      <c r="AJ1842" s="106" t="str">
        <f t="shared" si="617"/>
        <v/>
      </c>
      <c r="AK1842" s="106" t="str">
        <f t="shared" si="618"/>
        <v/>
      </c>
      <c r="AL1842" s="106" t="str">
        <f t="shared" si="619"/>
        <v/>
      </c>
      <c r="AM1842" s="106" t="str">
        <f t="shared" si="620"/>
        <v/>
      </c>
      <c r="AN1842" s="106" t="str">
        <f t="shared" si="621"/>
        <v/>
      </c>
      <c r="AR1842" s="106" t="str">
        <f t="shared" si="622"/>
        <v/>
      </c>
      <c r="AS1842" s="106" t="str">
        <f t="shared" si="623"/>
        <v/>
      </c>
      <c r="AT1842" s="106" t="str">
        <f t="shared" si="624"/>
        <v/>
      </c>
      <c r="AU1842" s="106" t="str">
        <f t="shared" si="625"/>
        <v/>
      </c>
      <c r="AV1842" s="106" t="str">
        <f t="shared" si="626"/>
        <v/>
      </c>
    </row>
    <row r="1843" spans="4:48">
      <c r="D1843" s="159">
        <v>1836</v>
      </c>
      <c r="F1843" s="159" t="str">
        <f t="shared" si="631"/>
        <v/>
      </c>
      <c r="G1843" s="159" t="str">
        <f t="shared" si="631"/>
        <v/>
      </c>
      <c r="H1843" s="159" t="str">
        <f t="shared" si="631"/>
        <v/>
      </c>
      <c r="I1843" s="159" t="str">
        <f t="shared" si="631"/>
        <v/>
      </c>
      <c r="J1843" s="159" t="str">
        <f t="shared" si="631"/>
        <v/>
      </c>
      <c r="K1843" s="292"/>
      <c r="L1843" s="292"/>
      <c r="AC1843" s="300" t="str">
        <f t="shared" si="615"/>
        <v/>
      </c>
      <c r="AD1843" s="300" t="str">
        <f t="shared" si="614"/>
        <v/>
      </c>
      <c r="AE1843" s="300" t="str">
        <f t="shared" si="612"/>
        <v/>
      </c>
      <c r="AF1843" s="300" t="str">
        <f t="shared" si="613"/>
        <v/>
      </c>
      <c r="AI1843" s="63" t="str">
        <f t="shared" si="616"/>
        <v/>
      </c>
      <c r="AJ1843" s="106" t="str">
        <f t="shared" si="617"/>
        <v/>
      </c>
      <c r="AK1843" s="106" t="str">
        <f t="shared" si="618"/>
        <v/>
      </c>
      <c r="AL1843" s="106" t="str">
        <f t="shared" si="619"/>
        <v/>
      </c>
      <c r="AM1843" s="106" t="str">
        <f t="shared" si="620"/>
        <v/>
      </c>
      <c r="AN1843" s="106" t="str">
        <f t="shared" si="621"/>
        <v/>
      </c>
      <c r="AR1843" s="106" t="str">
        <f t="shared" si="622"/>
        <v/>
      </c>
      <c r="AS1843" s="106" t="str">
        <f t="shared" si="623"/>
        <v/>
      </c>
      <c r="AT1843" s="106" t="str">
        <f t="shared" si="624"/>
        <v/>
      </c>
      <c r="AU1843" s="106" t="str">
        <f t="shared" si="625"/>
        <v/>
      </c>
      <c r="AV1843" s="106" t="str">
        <f t="shared" si="626"/>
        <v/>
      </c>
    </row>
    <row r="1844" spans="4:48">
      <c r="D1844" s="159">
        <v>1837</v>
      </c>
      <c r="F1844" s="159" t="str">
        <f t="shared" si="631"/>
        <v/>
      </c>
      <c r="G1844" s="159" t="str">
        <f t="shared" si="631"/>
        <v/>
      </c>
      <c r="H1844" s="159" t="str">
        <f t="shared" si="631"/>
        <v/>
      </c>
      <c r="I1844" s="159" t="str">
        <f t="shared" si="631"/>
        <v/>
      </c>
      <c r="J1844" s="159" t="str">
        <f t="shared" si="631"/>
        <v/>
      </c>
      <c r="K1844" s="292"/>
      <c r="L1844" s="292"/>
      <c r="AC1844" s="300" t="str">
        <f t="shared" si="615"/>
        <v/>
      </c>
      <c r="AD1844" s="300" t="str">
        <f t="shared" si="614"/>
        <v/>
      </c>
      <c r="AE1844" s="300" t="str">
        <f t="shared" si="612"/>
        <v/>
      </c>
      <c r="AF1844" s="300" t="str">
        <f t="shared" si="613"/>
        <v/>
      </c>
      <c r="AI1844" s="63" t="str">
        <f t="shared" si="616"/>
        <v/>
      </c>
      <c r="AJ1844" s="106" t="str">
        <f t="shared" si="617"/>
        <v/>
      </c>
      <c r="AK1844" s="106" t="str">
        <f t="shared" si="618"/>
        <v/>
      </c>
      <c r="AL1844" s="106" t="str">
        <f t="shared" si="619"/>
        <v/>
      </c>
      <c r="AM1844" s="106" t="str">
        <f t="shared" si="620"/>
        <v/>
      </c>
      <c r="AN1844" s="106" t="str">
        <f t="shared" si="621"/>
        <v/>
      </c>
      <c r="AR1844" s="106" t="str">
        <f t="shared" si="622"/>
        <v/>
      </c>
      <c r="AS1844" s="106" t="str">
        <f t="shared" si="623"/>
        <v/>
      </c>
      <c r="AT1844" s="106" t="str">
        <f t="shared" si="624"/>
        <v/>
      </c>
      <c r="AU1844" s="106" t="str">
        <f t="shared" si="625"/>
        <v/>
      </c>
      <c r="AV1844" s="106" t="str">
        <f t="shared" si="626"/>
        <v/>
      </c>
    </row>
    <row r="1845" spans="4:48">
      <c r="D1845" s="159">
        <v>1838</v>
      </c>
      <c r="F1845" s="159" t="str">
        <f t="shared" si="631"/>
        <v/>
      </c>
      <c r="G1845" s="159" t="str">
        <f t="shared" si="631"/>
        <v/>
      </c>
      <c r="H1845" s="159" t="str">
        <f t="shared" si="631"/>
        <v/>
      </c>
      <c r="I1845" s="159" t="str">
        <f t="shared" si="631"/>
        <v/>
      </c>
      <c r="J1845" s="159" t="str">
        <f t="shared" si="631"/>
        <v/>
      </c>
      <c r="K1845" s="292"/>
      <c r="L1845" s="292"/>
      <c r="AC1845" s="300" t="str">
        <f t="shared" si="615"/>
        <v/>
      </c>
      <c r="AD1845" s="300" t="str">
        <f t="shared" si="614"/>
        <v/>
      </c>
      <c r="AE1845" s="300" t="str">
        <f t="shared" si="612"/>
        <v/>
      </c>
      <c r="AF1845" s="300" t="str">
        <f t="shared" si="613"/>
        <v/>
      </c>
      <c r="AI1845" s="63" t="str">
        <f t="shared" si="616"/>
        <v/>
      </c>
      <c r="AJ1845" s="106" t="str">
        <f t="shared" si="617"/>
        <v/>
      </c>
      <c r="AK1845" s="106" t="str">
        <f t="shared" si="618"/>
        <v/>
      </c>
      <c r="AL1845" s="106" t="str">
        <f t="shared" si="619"/>
        <v/>
      </c>
      <c r="AM1845" s="106" t="str">
        <f t="shared" si="620"/>
        <v/>
      </c>
      <c r="AN1845" s="106" t="str">
        <f t="shared" si="621"/>
        <v/>
      </c>
      <c r="AR1845" s="106" t="str">
        <f t="shared" si="622"/>
        <v/>
      </c>
      <c r="AS1845" s="106" t="str">
        <f t="shared" si="623"/>
        <v/>
      </c>
      <c r="AT1845" s="106" t="str">
        <f t="shared" si="624"/>
        <v/>
      </c>
      <c r="AU1845" s="106" t="str">
        <f t="shared" si="625"/>
        <v/>
      </c>
      <c r="AV1845" s="106" t="str">
        <f t="shared" si="626"/>
        <v/>
      </c>
    </row>
    <row r="1846" spans="4:48">
      <c r="D1846" s="159">
        <v>1839</v>
      </c>
      <c r="F1846" s="159" t="str">
        <f t="shared" si="631"/>
        <v/>
      </c>
      <c r="G1846" s="159" t="str">
        <f t="shared" si="631"/>
        <v/>
      </c>
      <c r="H1846" s="159" t="str">
        <f t="shared" si="631"/>
        <v/>
      </c>
      <c r="I1846" s="159" t="str">
        <f t="shared" si="631"/>
        <v/>
      </c>
      <c r="J1846" s="159" t="str">
        <f t="shared" si="631"/>
        <v/>
      </c>
      <c r="K1846" s="292"/>
      <c r="L1846" s="292"/>
      <c r="AC1846" s="300" t="str">
        <f t="shared" si="615"/>
        <v/>
      </c>
      <c r="AD1846" s="300" t="str">
        <f t="shared" si="614"/>
        <v/>
      </c>
      <c r="AE1846" s="300" t="str">
        <f t="shared" si="612"/>
        <v/>
      </c>
      <c r="AF1846" s="300" t="str">
        <f t="shared" si="613"/>
        <v/>
      </c>
      <c r="AI1846" s="63" t="str">
        <f t="shared" si="616"/>
        <v/>
      </c>
      <c r="AJ1846" s="106" t="str">
        <f t="shared" si="617"/>
        <v/>
      </c>
      <c r="AK1846" s="106" t="str">
        <f t="shared" si="618"/>
        <v/>
      </c>
      <c r="AL1846" s="106" t="str">
        <f t="shared" si="619"/>
        <v/>
      </c>
      <c r="AM1846" s="106" t="str">
        <f t="shared" si="620"/>
        <v/>
      </c>
      <c r="AN1846" s="106" t="str">
        <f t="shared" si="621"/>
        <v/>
      </c>
      <c r="AR1846" s="106" t="str">
        <f t="shared" si="622"/>
        <v/>
      </c>
      <c r="AS1846" s="106" t="str">
        <f t="shared" si="623"/>
        <v/>
      </c>
      <c r="AT1846" s="106" t="str">
        <f t="shared" si="624"/>
        <v/>
      </c>
      <c r="AU1846" s="106" t="str">
        <f t="shared" si="625"/>
        <v/>
      </c>
      <c r="AV1846" s="106" t="str">
        <f t="shared" si="626"/>
        <v/>
      </c>
    </row>
    <row r="1847" spans="4:48">
      <c r="D1847" s="159">
        <v>1840</v>
      </c>
      <c r="F1847" s="159" t="str">
        <f t="shared" si="631"/>
        <v/>
      </c>
      <c r="G1847" s="159" t="str">
        <f t="shared" si="631"/>
        <v/>
      </c>
      <c r="H1847" s="159" t="str">
        <f t="shared" si="631"/>
        <v/>
      </c>
      <c r="I1847" s="159" t="str">
        <f t="shared" si="631"/>
        <v/>
      </c>
      <c r="J1847" s="159" t="str">
        <f t="shared" si="631"/>
        <v/>
      </c>
      <c r="K1847" s="292"/>
      <c r="L1847" s="292"/>
      <c r="AC1847" s="300" t="str">
        <f t="shared" si="615"/>
        <v/>
      </c>
      <c r="AD1847" s="300" t="str">
        <f t="shared" si="614"/>
        <v/>
      </c>
      <c r="AE1847" s="300" t="str">
        <f t="shared" si="612"/>
        <v/>
      </c>
      <c r="AF1847" s="300" t="str">
        <f t="shared" si="613"/>
        <v/>
      </c>
      <c r="AI1847" s="63" t="str">
        <f t="shared" si="616"/>
        <v/>
      </c>
      <c r="AJ1847" s="106" t="str">
        <f t="shared" si="617"/>
        <v/>
      </c>
      <c r="AK1847" s="106" t="str">
        <f t="shared" si="618"/>
        <v/>
      </c>
      <c r="AL1847" s="106" t="str">
        <f t="shared" si="619"/>
        <v/>
      </c>
      <c r="AM1847" s="106" t="str">
        <f t="shared" si="620"/>
        <v/>
      </c>
      <c r="AN1847" s="106" t="str">
        <f t="shared" si="621"/>
        <v/>
      </c>
      <c r="AR1847" s="106" t="str">
        <f t="shared" si="622"/>
        <v/>
      </c>
      <c r="AS1847" s="106" t="str">
        <f t="shared" si="623"/>
        <v/>
      </c>
      <c r="AT1847" s="106" t="str">
        <f t="shared" si="624"/>
        <v/>
      </c>
      <c r="AU1847" s="106" t="str">
        <f t="shared" si="625"/>
        <v/>
      </c>
      <c r="AV1847" s="106" t="str">
        <f t="shared" si="626"/>
        <v/>
      </c>
    </row>
    <row r="1848" spans="4:48">
      <c r="D1848" s="159">
        <v>1841</v>
      </c>
      <c r="F1848" s="159" t="str">
        <f t="shared" ref="F1848:J1857" si="632">IF($C$5=0,IF($D1848&gt;$A$5,"",INDIRECT(CONCATENATE("B",RANDBETWEEN(11,$D$5)))),IF($D1848&gt;$A$5,"",$C$3*INDIRECT(CONCATENATE("B",RANDBETWEEN(11,$D$5)))))</f>
        <v/>
      </c>
      <c r="G1848" s="159" t="str">
        <f t="shared" si="632"/>
        <v/>
      </c>
      <c r="H1848" s="159" t="str">
        <f t="shared" si="632"/>
        <v/>
      </c>
      <c r="I1848" s="159" t="str">
        <f t="shared" si="632"/>
        <v/>
      </c>
      <c r="J1848" s="159" t="str">
        <f t="shared" si="632"/>
        <v/>
      </c>
      <c r="K1848" s="292"/>
      <c r="L1848" s="292"/>
      <c r="AC1848" s="300" t="str">
        <f t="shared" si="615"/>
        <v/>
      </c>
      <c r="AD1848" s="300" t="str">
        <f t="shared" si="614"/>
        <v/>
      </c>
      <c r="AE1848" s="300" t="str">
        <f t="shared" si="612"/>
        <v/>
      </c>
      <c r="AF1848" s="300" t="str">
        <f t="shared" si="613"/>
        <v/>
      </c>
      <c r="AI1848" s="63" t="str">
        <f t="shared" si="616"/>
        <v/>
      </c>
      <c r="AJ1848" s="106" t="str">
        <f t="shared" si="617"/>
        <v/>
      </c>
      <c r="AK1848" s="106" t="str">
        <f t="shared" si="618"/>
        <v/>
      </c>
      <c r="AL1848" s="106" t="str">
        <f t="shared" si="619"/>
        <v/>
      </c>
      <c r="AM1848" s="106" t="str">
        <f t="shared" si="620"/>
        <v/>
      </c>
      <c r="AN1848" s="106" t="str">
        <f t="shared" si="621"/>
        <v/>
      </c>
      <c r="AR1848" s="106" t="str">
        <f t="shared" si="622"/>
        <v/>
      </c>
      <c r="AS1848" s="106" t="str">
        <f t="shared" si="623"/>
        <v/>
      </c>
      <c r="AT1848" s="106" t="str">
        <f t="shared" si="624"/>
        <v/>
      </c>
      <c r="AU1848" s="106" t="str">
        <f t="shared" si="625"/>
        <v/>
      </c>
      <c r="AV1848" s="106" t="str">
        <f t="shared" si="626"/>
        <v/>
      </c>
    </row>
    <row r="1849" spans="4:48">
      <c r="D1849" s="159">
        <v>1842</v>
      </c>
      <c r="F1849" s="159" t="str">
        <f t="shared" si="632"/>
        <v/>
      </c>
      <c r="G1849" s="159" t="str">
        <f t="shared" si="632"/>
        <v/>
      </c>
      <c r="H1849" s="159" t="str">
        <f t="shared" si="632"/>
        <v/>
      </c>
      <c r="I1849" s="159" t="str">
        <f t="shared" si="632"/>
        <v/>
      </c>
      <c r="J1849" s="159" t="str">
        <f t="shared" si="632"/>
        <v/>
      </c>
      <c r="K1849" s="292"/>
      <c r="L1849" s="292"/>
      <c r="AC1849" s="300" t="str">
        <f t="shared" si="615"/>
        <v/>
      </c>
      <c r="AD1849" s="300" t="str">
        <f t="shared" si="614"/>
        <v/>
      </c>
      <c r="AE1849" s="300" t="str">
        <f t="shared" si="612"/>
        <v/>
      </c>
      <c r="AF1849" s="300" t="str">
        <f t="shared" si="613"/>
        <v/>
      </c>
      <c r="AI1849" s="63" t="str">
        <f t="shared" si="616"/>
        <v/>
      </c>
      <c r="AJ1849" s="106" t="str">
        <f t="shared" si="617"/>
        <v/>
      </c>
      <c r="AK1849" s="106" t="str">
        <f t="shared" si="618"/>
        <v/>
      </c>
      <c r="AL1849" s="106" t="str">
        <f t="shared" si="619"/>
        <v/>
      </c>
      <c r="AM1849" s="106" t="str">
        <f t="shared" si="620"/>
        <v/>
      </c>
      <c r="AN1849" s="106" t="str">
        <f t="shared" si="621"/>
        <v/>
      </c>
      <c r="AR1849" s="106" t="str">
        <f t="shared" si="622"/>
        <v/>
      </c>
      <c r="AS1849" s="106" t="str">
        <f t="shared" si="623"/>
        <v/>
      </c>
      <c r="AT1849" s="106" t="str">
        <f t="shared" si="624"/>
        <v/>
      </c>
      <c r="AU1849" s="106" t="str">
        <f t="shared" si="625"/>
        <v/>
      </c>
      <c r="AV1849" s="106" t="str">
        <f t="shared" si="626"/>
        <v/>
      </c>
    </row>
    <row r="1850" spans="4:48">
      <c r="D1850" s="159">
        <v>1843</v>
      </c>
      <c r="F1850" s="159" t="str">
        <f t="shared" si="632"/>
        <v/>
      </c>
      <c r="G1850" s="159" t="str">
        <f t="shared" si="632"/>
        <v/>
      </c>
      <c r="H1850" s="159" t="str">
        <f t="shared" si="632"/>
        <v/>
      </c>
      <c r="I1850" s="159" t="str">
        <f t="shared" si="632"/>
        <v/>
      </c>
      <c r="J1850" s="159" t="str">
        <f t="shared" si="632"/>
        <v/>
      </c>
      <c r="K1850" s="292"/>
      <c r="L1850" s="292"/>
      <c r="AC1850" s="300" t="str">
        <f t="shared" si="615"/>
        <v/>
      </c>
      <c r="AD1850" s="300" t="str">
        <f t="shared" si="614"/>
        <v/>
      </c>
      <c r="AE1850" s="300" t="str">
        <f t="shared" si="612"/>
        <v/>
      </c>
      <c r="AF1850" s="300" t="str">
        <f t="shared" si="613"/>
        <v/>
      </c>
      <c r="AI1850" s="63" t="str">
        <f t="shared" si="616"/>
        <v/>
      </c>
      <c r="AJ1850" s="106" t="str">
        <f t="shared" si="617"/>
        <v/>
      </c>
      <c r="AK1850" s="106" t="str">
        <f t="shared" si="618"/>
        <v/>
      </c>
      <c r="AL1850" s="106" t="str">
        <f t="shared" si="619"/>
        <v/>
      </c>
      <c r="AM1850" s="106" t="str">
        <f t="shared" si="620"/>
        <v/>
      </c>
      <c r="AN1850" s="106" t="str">
        <f t="shared" si="621"/>
        <v/>
      </c>
      <c r="AR1850" s="106" t="str">
        <f t="shared" si="622"/>
        <v/>
      </c>
      <c r="AS1850" s="106" t="str">
        <f t="shared" si="623"/>
        <v/>
      </c>
      <c r="AT1850" s="106" t="str">
        <f t="shared" si="624"/>
        <v/>
      </c>
      <c r="AU1850" s="106" t="str">
        <f t="shared" si="625"/>
        <v/>
      </c>
      <c r="AV1850" s="106" t="str">
        <f t="shared" si="626"/>
        <v/>
      </c>
    </row>
    <row r="1851" spans="4:48">
      <c r="D1851" s="159">
        <v>1844</v>
      </c>
      <c r="F1851" s="159" t="str">
        <f t="shared" si="632"/>
        <v/>
      </c>
      <c r="G1851" s="159" t="str">
        <f t="shared" si="632"/>
        <v/>
      </c>
      <c r="H1851" s="159" t="str">
        <f t="shared" si="632"/>
        <v/>
      </c>
      <c r="I1851" s="159" t="str">
        <f t="shared" si="632"/>
        <v/>
      </c>
      <c r="J1851" s="159" t="str">
        <f t="shared" si="632"/>
        <v/>
      </c>
      <c r="K1851" s="292"/>
      <c r="L1851" s="292"/>
      <c r="AC1851" s="300" t="str">
        <f t="shared" si="615"/>
        <v/>
      </c>
      <c r="AD1851" s="300" t="str">
        <f t="shared" si="614"/>
        <v/>
      </c>
      <c r="AE1851" s="300" t="str">
        <f t="shared" si="612"/>
        <v/>
      </c>
      <c r="AF1851" s="300" t="str">
        <f t="shared" si="613"/>
        <v/>
      </c>
      <c r="AI1851" s="63" t="str">
        <f t="shared" si="616"/>
        <v/>
      </c>
      <c r="AJ1851" s="106" t="str">
        <f t="shared" si="617"/>
        <v/>
      </c>
      <c r="AK1851" s="106" t="str">
        <f t="shared" si="618"/>
        <v/>
      </c>
      <c r="AL1851" s="106" t="str">
        <f t="shared" si="619"/>
        <v/>
      </c>
      <c r="AM1851" s="106" t="str">
        <f t="shared" si="620"/>
        <v/>
      </c>
      <c r="AN1851" s="106" t="str">
        <f t="shared" si="621"/>
        <v/>
      </c>
      <c r="AR1851" s="106" t="str">
        <f t="shared" si="622"/>
        <v/>
      </c>
      <c r="AS1851" s="106" t="str">
        <f t="shared" si="623"/>
        <v/>
      </c>
      <c r="AT1851" s="106" t="str">
        <f t="shared" si="624"/>
        <v/>
      </c>
      <c r="AU1851" s="106" t="str">
        <f t="shared" si="625"/>
        <v/>
      </c>
      <c r="AV1851" s="106" t="str">
        <f t="shared" si="626"/>
        <v/>
      </c>
    </row>
    <row r="1852" spans="4:48">
      <c r="D1852" s="159">
        <v>1845</v>
      </c>
      <c r="F1852" s="159" t="str">
        <f t="shared" si="632"/>
        <v/>
      </c>
      <c r="G1852" s="159" t="str">
        <f t="shared" si="632"/>
        <v/>
      </c>
      <c r="H1852" s="159" t="str">
        <f t="shared" si="632"/>
        <v/>
      </c>
      <c r="I1852" s="159" t="str">
        <f t="shared" si="632"/>
        <v/>
      </c>
      <c r="J1852" s="159" t="str">
        <f t="shared" si="632"/>
        <v/>
      </c>
      <c r="K1852" s="292"/>
      <c r="L1852" s="292"/>
      <c r="AC1852" s="300" t="str">
        <f t="shared" si="615"/>
        <v/>
      </c>
      <c r="AD1852" s="300" t="str">
        <f t="shared" si="614"/>
        <v/>
      </c>
      <c r="AE1852" s="300" t="str">
        <f t="shared" si="612"/>
        <v/>
      </c>
      <c r="AF1852" s="300" t="str">
        <f t="shared" si="613"/>
        <v/>
      </c>
      <c r="AI1852" s="63" t="str">
        <f t="shared" si="616"/>
        <v/>
      </c>
      <c r="AJ1852" s="106" t="str">
        <f t="shared" si="617"/>
        <v/>
      </c>
      <c r="AK1852" s="106" t="str">
        <f t="shared" si="618"/>
        <v/>
      </c>
      <c r="AL1852" s="106" t="str">
        <f t="shared" si="619"/>
        <v/>
      </c>
      <c r="AM1852" s="106" t="str">
        <f t="shared" si="620"/>
        <v/>
      </c>
      <c r="AN1852" s="106" t="str">
        <f t="shared" si="621"/>
        <v/>
      </c>
      <c r="AR1852" s="106" t="str">
        <f t="shared" si="622"/>
        <v/>
      </c>
      <c r="AS1852" s="106" t="str">
        <f t="shared" si="623"/>
        <v/>
      </c>
      <c r="AT1852" s="106" t="str">
        <f t="shared" si="624"/>
        <v/>
      </c>
      <c r="AU1852" s="106" t="str">
        <f t="shared" si="625"/>
        <v/>
      </c>
      <c r="AV1852" s="106" t="str">
        <f t="shared" si="626"/>
        <v/>
      </c>
    </row>
    <row r="1853" spans="4:48">
      <c r="D1853" s="159">
        <v>1846</v>
      </c>
      <c r="F1853" s="159" t="str">
        <f t="shared" si="632"/>
        <v/>
      </c>
      <c r="G1853" s="159" t="str">
        <f t="shared" si="632"/>
        <v/>
      </c>
      <c r="H1853" s="159" t="str">
        <f t="shared" si="632"/>
        <v/>
      </c>
      <c r="I1853" s="159" t="str">
        <f t="shared" si="632"/>
        <v/>
      </c>
      <c r="J1853" s="159" t="str">
        <f t="shared" si="632"/>
        <v/>
      </c>
      <c r="K1853" s="292"/>
      <c r="L1853" s="292"/>
      <c r="AC1853" s="300" t="str">
        <f t="shared" si="615"/>
        <v/>
      </c>
      <c r="AD1853" s="300" t="str">
        <f t="shared" si="614"/>
        <v/>
      </c>
      <c r="AE1853" s="300" t="str">
        <f t="shared" si="612"/>
        <v/>
      </c>
      <c r="AF1853" s="300" t="str">
        <f t="shared" si="613"/>
        <v/>
      </c>
      <c r="AI1853" s="63" t="str">
        <f t="shared" si="616"/>
        <v/>
      </c>
      <c r="AJ1853" s="106" t="str">
        <f t="shared" si="617"/>
        <v/>
      </c>
      <c r="AK1853" s="106" t="str">
        <f t="shared" si="618"/>
        <v/>
      </c>
      <c r="AL1853" s="106" t="str">
        <f t="shared" si="619"/>
        <v/>
      </c>
      <c r="AM1853" s="106" t="str">
        <f t="shared" si="620"/>
        <v/>
      </c>
      <c r="AN1853" s="106" t="str">
        <f t="shared" si="621"/>
        <v/>
      </c>
      <c r="AR1853" s="106" t="str">
        <f t="shared" si="622"/>
        <v/>
      </c>
      <c r="AS1853" s="106" t="str">
        <f t="shared" si="623"/>
        <v/>
      </c>
      <c r="AT1853" s="106" t="str">
        <f t="shared" si="624"/>
        <v/>
      </c>
      <c r="AU1853" s="106" t="str">
        <f t="shared" si="625"/>
        <v/>
      </c>
      <c r="AV1853" s="106" t="str">
        <f t="shared" si="626"/>
        <v/>
      </c>
    </row>
    <row r="1854" spans="4:48">
      <c r="D1854" s="159">
        <v>1847</v>
      </c>
      <c r="F1854" s="159" t="str">
        <f t="shared" si="632"/>
        <v/>
      </c>
      <c r="G1854" s="159" t="str">
        <f t="shared" si="632"/>
        <v/>
      </c>
      <c r="H1854" s="159" t="str">
        <f t="shared" si="632"/>
        <v/>
      </c>
      <c r="I1854" s="159" t="str">
        <f t="shared" si="632"/>
        <v/>
      </c>
      <c r="J1854" s="159" t="str">
        <f t="shared" si="632"/>
        <v/>
      </c>
      <c r="K1854" s="292"/>
      <c r="L1854" s="292"/>
      <c r="AC1854" s="300" t="str">
        <f t="shared" si="615"/>
        <v/>
      </c>
      <c r="AD1854" s="300" t="str">
        <f t="shared" si="614"/>
        <v/>
      </c>
      <c r="AE1854" s="300" t="str">
        <f t="shared" si="612"/>
        <v/>
      </c>
      <c r="AF1854" s="300" t="str">
        <f t="shared" si="613"/>
        <v/>
      </c>
      <c r="AI1854" s="63" t="str">
        <f t="shared" si="616"/>
        <v/>
      </c>
      <c r="AJ1854" s="106" t="str">
        <f t="shared" si="617"/>
        <v/>
      </c>
      <c r="AK1854" s="106" t="str">
        <f t="shared" si="618"/>
        <v/>
      </c>
      <c r="AL1854" s="106" t="str">
        <f t="shared" si="619"/>
        <v/>
      </c>
      <c r="AM1854" s="106" t="str">
        <f t="shared" si="620"/>
        <v/>
      </c>
      <c r="AN1854" s="106" t="str">
        <f t="shared" si="621"/>
        <v/>
      </c>
      <c r="AR1854" s="106" t="str">
        <f t="shared" si="622"/>
        <v/>
      </c>
      <c r="AS1854" s="106" t="str">
        <f t="shared" si="623"/>
        <v/>
      </c>
      <c r="AT1854" s="106" t="str">
        <f t="shared" si="624"/>
        <v/>
      </c>
      <c r="AU1854" s="106" t="str">
        <f t="shared" si="625"/>
        <v/>
      </c>
      <c r="AV1854" s="106" t="str">
        <f t="shared" si="626"/>
        <v/>
      </c>
    </row>
    <row r="1855" spans="4:48">
      <c r="D1855" s="159">
        <v>1848</v>
      </c>
      <c r="F1855" s="159" t="str">
        <f t="shared" si="632"/>
        <v/>
      </c>
      <c r="G1855" s="159" t="str">
        <f t="shared" si="632"/>
        <v/>
      </c>
      <c r="H1855" s="159" t="str">
        <f t="shared" si="632"/>
        <v/>
      </c>
      <c r="I1855" s="159" t="str">
        <f t="shared" si="632"/>
        <v/>
      </c>
      <c r="J1855" s="159" t="str">
        <f t="shared" si="632"/>
        <v/>
      </c>
      <c r="K1855" s="292"/>
      <c r="L1855" s="292"/>
      <c r="AC1855" s="300" t="str">
        <f t="shared" si="615"/>
        <v/>
      </c>
      <c r="AD1855" s="300" t="str">
        <f t="shared" si="614"/>
        <v/>
      </c>
      <c r="AE1855" s="300" t="str">
        <f t="shared" si="612"/>
        <v/>
      </c>
      <c r="AF1855" s="300" t="str">
        <f t="shared" si="613"/>
        <v/>
      </c>
      <c r="AI1855" s="63" t="str">
        <f t="shared" si="616"/>
        <v/>
      </c>
      <c r="AJ1855" s="106" t="str">
        <f t="shared" si="617"/>
        <v/>
      </c>
      <c r="AK1855" s="106" t="str">
        <f t="shared" si="618"/>
        <v/>
      </c>
      <c r="AL1855" s="106" t="str">
        <f t="shared" si="619"/>
        <v/>
      </c>
      <c r="AM1855" s="106" t="str">
        <f t="shared" si="620"/>
        <v/>
      </c>
      <c r="AN1855" s="106" t="str">
        <f t="shared" si="621"/>
        <v/>
      </c>
      <c r="AR1855" s="106" t="str">
        <f t="shared" si="622"/>
        <v/>
      </c>
      <c r="AS1855" s="106" t="str">
        <f t="shared" si="623"/>
        <v/>
      </c>
      <c r="AT1855" s="106" t="str">
        <f t="shared" si="624"/>
        <v/>
      </c>
      <c r="AU1855" s="106" t="str">
        <f t="shared" si="625"/>
        <v/>
      </c>
      <c r="AV1855" s="106" t="str">
        <f t="shared" si="626"/>
        <v/>
      </c>
    </row>
    <row r="1856" spans="4:48">
      <c r="D1856" s="159">
        <v>1849</v>
      </c>
      <c r="F1856" s="159" t="str">
        <f t="shared" si="632"/>
        <v/>
      </c>
      <c r="G1856" s="159" t="str">
        <f t="shared" si="632"/>
        <v/>
      </c>
      <c r="H1856" s="159" t="str">
        <f t="shared" si="632"/>
        <v/>
      </c>
      <c r="I1856" s="159" t="str">
        <f t="shared" si="632"/>
        <v/>
      </c>
      <c r="J1856" s="159" t="str">
        <f t="shared" si="632"/>
        <v/>
      </c>
      <c r="K1856" s="292"/>
      <c r="L1856" s="292"/>
      <c r="AC1856" s="300" t="str">
        <f t="shared" si="615"/>
        <v/>
      </c>
      <c r="AD1856" s="300" t="str">
        <f t="shared" si="614"/>
        <v/>
      </c>
      <c r="AE1856" s="300" t="str">
        <f t="shared" si="612"/>
        <v/>
      </c>
      <c r="AF1856" s="300" t="str">
        <f t="shared" si="613"/>
        <v/>
      </c>
      <c r="AI1856" s="63" t="str">
        <f t="shared" si="616"/>
        <v/>
      </c>
      <c r="AJ1856" s="106" t="str">
        <f t="shared" si="617"/>
        <v/>
      </c>
      <c r="AK1856" s="106" t="str">
        <f t="shared" si="618"/>
        <v/>
      </c>
      <c r="AL1856" s="106" t="str">
        <f t="shared" si="619"/>
        <v/>
      </c>
      <c r="AM1856" s="106" t="str">
        <f t="shared" si="620"/>
        <v/>
      </c>
      <c r="AN1856" s="106" t="str">
        <f t="shared" si="621"/>
        <v/>
      </c>
      <c r="AR1856" s="106" t="str">
        <f t="shared" si="622"/>
        <v/>
      </c>
      <c r="AS1856" s="106" t="str">
        <f t="shared" si="623"/>
        <v/>
      </c>
      <c r="AT1856" s="106" t="str">
        <f t="shared" si="624"/>
        <v/>
      </c>
      <c r="AU1856" s="106" t="str">
        <f t="shared" si="625"/>
        <v/>
      </c>
      <c r="AV1856" s="106" t="str">
        <f t="shared" si="626"/>
        <v/>
      </c>
    </row>
    <row r="1857" spans="4:48">
      <c r="D1857" s="159">
        <v>1850</v>
      </c>
      <c r="F1857" s="159" t="str">
        <f t="shared" si="632"/>
        <v/>
      </c>
      <c r="G1857" s="159" t="str">
        <f t="shared" si="632"/>
        <v/>
      </c>
      <c r="H1857" s="159" t="str">
        <f t="shared" si="632"/>
        <v/>
      </c>
      <c r="I1857" s="159" t="str">
        <f t="shared" si="632"/>
        <v/>
      </c>
      <c r="J1857" s="159" t="str">
        <f t="shared" si="632"/>
        <v/>
      </c>
      <c r="K1857" s="292"/>
      <c r="L1857" s="292"/>
      <c r="AC1857" s="300" t="str">
        <f t="shared" si="615"/>
        <v/>
      </c>
      <c r="AD1857" s="300" t="str">
        <f t="shared" si="614"/>
        <v/>
      </c>
      <c r="AE1857" s="300" t="str">
        <f t="shared" si="612"/>
        <v/>
      </c>
      <c r="AF1857" s="300" t="str">
        <f t="shared" si="613"/>
        <v/>
      </c>
      <c r="AI1857" s="63" t="str">
        <f t="shared" si="616"/>
        <v/>
      </c>
      <c r="AJ1857" s="106" t="str">
        <f t="shared" si="617"/>
        <v/>
      </c>
      <c r="AK1857" s="106" t="str">
        <f t="shared" si="618"/>
        <v/>
      </c>
      <c r="AL1857" s="106" t="str">
        <f t="shared" si="619"/>
        <v/>
      </c>
      <c r="AM1857" s="106" t="str">
        <f t="shared" si="620"/>
        <v/>
      </c>
      <c r="AN1857" s="106" t="str">
        <f t="shared" si="621"/>
        <v/>
      </c>
      <c r="AR1857" s="106" t="str">
        <f t="shared" si="622"/>
        <v/>
      </c>
      <c r="AS1857" s="106" t="str">
        <f t="shared" si="623"/>
        <v/>
      </c>
      <c r="AT1857" s="106" t="str">
        <f t="shared" si="624"/>
        <v/>
      </c>
      <c r="AU1857" s="106" t="str">
        <f t="shared" si="625"/>
        <v/>
      </c>
      <c r="AV1857" s="106" t="str">
        <f t="shared" si="626"/>
        <v/>
      </c>
    </row>
    <row r="1858" spans="4:48">
      <c r="D1858" s="159">
        <v>1851</v>
      </c>
      <c r="F1858" s="159" t="str">
        <f t="shared" ref="F1858:J1867" si="633">IF($C$5=0,IF($D1858&gt;$A$5,"",INDIRECT(CONCATENATE("B",RANDBETWEEN(11,$D$5)))),IF($D1858&gt;$A$5,"",$C$3*INDIRECT(CONCATENATE("B",RANDBETWEEN(11,$D$5)))))</f>
        <v/>
      </c>
      <c r="G1858" s="159" t="str">
        <f t="shared" si="633"/>
        <v/>
      </c>
      <c r="H1858" s="159" t="str">
        <f t="shared" si="633"/>
        <v/>
      </c>
      <c r="I1858" s="159" t="str">
        <f t="shared" si="633"/>
        <v/>
      </c>
      <c r="J1858" s="159" t="str">
        <f t="shared" si="633"/>
        <v/>
      </c>
      <c r="K1858" s="292"/>
      <c r="L1858" s="292"/>
      <c r="AC1858" s="300" t="str">
        <f t="shared" si="615"/>
        <v/>
      </c>
      <c r="AD1858" s="300" t="str">
        <f t="shared" si="614"/>
        <v/>
      </c>
      <c r="AE1858" s="300" t="str">
        <f t="shared" ref="AE1858:AE1921" si="634">IF(AC1858="","",NORMDIST(AD1858,$AB$3,$Z$3,FALSE))</f>
        <v/>
      </c>
      <c r="AF1858" s="300" t="str">
        <f t="shared" ref="AF1858:AF1921" si="635">IF(AC1858="","",NORMDIST(AD1858,$AB$3,$Z$3,TRUE))</f>
        <v/>
      </c>
      <c r="AI1858" s="63" t="str">
        <f t="shared" si="616"/>
        <v/>
      </c>
      <c r="AJ1858" s="106" t="str">
        <f t="shared" si="617"/>
        <v/>
      </c>
      <c r="AK1858" s="106" t="str">
        <f t="shared" si="618"/>
        <v/>
      </c>
      <c r="AL1858" s="106" t="str">
        <f t="shared" si="619"/>
        <v/>
      </c>
      <c r="AM1858" s="106" t="str">
        <f t="shared" si="620"/>
        <v/>
      </c>
      <c r="AN1858" s="106" t="str">
        <f t="shared" si="621"/>
        <v/>
      </c>
      <c r="AR1858" s="106" t="str">
        <f t="shared" si="622"/>
        <v/>
      </c>
      <c r="AS1858" s="106" t="str">
        <f t="shared" si="623"/>
        <v/>
      </c>
      <c r="AT1858" s="106" t="str">
        <f t="shared" si="624"/>
        <v/>
      </c>
      <c r="AU1858" s="106" t="str">
        <f t="shared" si="625"/>
        <v/>
      </c>
      <c r="AV1858" s="106" t="str">
        <f t="shared" si="626"/>
        <v/>
      </c>
    </row>
    <row r="1859" spans="4:48">
      <c r="D1859" s="159">
        <v>1852</v>
      </c>
      <c r="F1859" s="159" t="str">
        <f t="shared" si="633"/>
        <v/>
      </c>
      <c r="G1859" s="159" t="str">
        <f t="shared" si="633"/>
        <v/>
      </c>
      <c r="H1859" s="159" t="str">
        <f t="shared" si="633"/>
        <v/>
      </c>
      <c r="I1859" s="159" t="str">
        <f t="shared" si="633"/>
        <v/>
      </c>
      <c r="J1859" s="159" t="str">
        <f t="shared" si="633"/>
        <v/>
      </c>
      <c r="K1859" s="292"/>
      <c r="L1859" s="292"/>
      <c r="AC1859" s="300" t="str">
        <f t="shared" si="615"/>
        <v/>
      </c>
      <c r="AD1859" s="300" t="str">
        <f t="shared" ref="AD1859:AD1922" si="636">IF($C$5=0,IF(AC1859="","",LARGE($B$11:$B$2010,$AC1859)),IF(AC1859="","",LARGE($B$11:$B$2010,$AC1859)*$C$3))</f>
        <v/>
      </c>
      <c r="AE1859" s="300" t="str">
        <f t="shared" si="634"/>
        <v/>
      </c>
      <c r="AF1859" s="300" t="str">
        <f t="shared" si="635"/>
        <v/>
      </c>
      <c r="AI1859" s="63" t="str">
        <f t="shared" si="616"/>
        <v/>
      </c>
      <c r="AJ1859" s="106" t="str">
        <f t="shared" si="617"/>
        <v/>
      </c>
      <c r="AK1859" s="106" t="str">
        <f t="shared" si="618"/>
        <v/>
      </c>
      <c r="AL1859" s="106" t="str">
        <f t="shared" si="619"/>
        <v/>
      </c>
      <c r="AM1859" s="106" t="str">
        <f t="shared" si="620"/>
        <v/>
      </c>
      <c r="AN1859" s="106" t="str">
        <f t="shared" si="621"/>
        <v/>
      </c>
      <c r="AR1859" s="106" t="str">
        <f t="shared" si="622"/>
        <v/>
      </c>
      <c r="AS1859" s="106" t="str">
        <f t="shared" si="623"/>
        <v/>
      </c>
      <c r="AT1859" s="106" t="str">
        <f t="shared" si="624"/>
        <v/>
      </c>
      <c r="AU1859" s="106" t="str">
        <f t="shared" si="625"/>
        <v/>
      </c>
      <c r="AV1859" s="106" t="str">
        <f t="shared" si="626"/>
        <v/>
      </c>
    </row>
    <row r="1860" spans="4:48">
      <c r="D1860" s="159">
        <v>1853</v>
      </c>
      <c r="F1860" s="159" t="str">
        <f t="shared" si="633"/>
        <v/>
      </c>
      <c r="G1860" s="159" t="str">
        <f t="shared" si="633"/>
        <v/>
      </c>
      <c r="H1860" s="159" t="str">
        <f t="shared" si="633"/>
        <v/>
      </c>
      <c r="I1860" s="159" t="str">
        <f t="shared" si="633"/>
        <v/>
      </c>
      <c r="J1860" s="159" t="str">
        <f t="shared" si="633"/>
        <v/>
      </c>
      <c r="K1860" s="292"/>
      <c r="L1860" s="292"/>
      <c r="AC1860" s="300" t="str">
        <f t="shared" ref="AC1860:AC1923" si="637">IF(ISNUMBER(AC1859),IF(AC1859&gt;1,AC1859-1,""),"")</f>
        <v/>
      </c>
      <c r="AD1860" s="300" t="str">
        <f t="shared" si="636"/>
        <v/>
      </c>
      <c r="AE1860" s="300" t="str">
        <f t="shared" si="634"/>
        <v/>
      </c>
      <c r="AF1860" s="300" t="str">
        <f t="shared" si="635"/>
        <v/>
      </c>
      <c r="AI1860" s="63" t="str">
        <f t="shared" ref="AI1860:AI1923" si="638">IF(ISNUMBER(AJ1860),AI1859+1,"")</f>
        <v/>
      </c>
      <c r="AJ1860" s="106" t="str">
        <f t="shared" ref="AJ1860:AJ1923" si="639">IF($C$5=1,AJ1859,IF(ISNUMBER(F1865),(F1865+1)*AJ1859,""))</f>
        <v/>
      </c>
      <c r="AK1860" s="106" t="str">
        <f t="shared" ref="AK1860:AK1923" si="640">IF($C$5=1,AK1859,IF(ISNUMBER(G1865),(G1865+1)*AK1859,""))</f>
        <v/>
      </c>
      <c r="AL1860" s="106" t="str">
        <f t="shared" ref="AL1860:AL1923" si="641">IF($C$5=1,AL1859,IF(ISNUMBER(H1865),(H1865+1)*AL1859,""))</f>
        <v/>
      </c>
      <c r="AM1860" s="106" t="str">
        <f t="shared" ref="AM1860:AM1923" si="642">IF($C$5=1,AM1859,IF(ISNUMBER(I1865),(I1865+1)*AM1859,""))</f>
        <v/>
      </c>
      <c r="AN1860" s="106" t="str">
        <f t="shared" ref="AN1860:AN1923" si="643">IF($C$5=1,AN1859,IF(ISNUMBER(J1865),(J1865+1)*AN1859,""))</f>
        <v/>
      </c>
      <c r="AR1860" s="106" t="str">
        <f t="shared" ref="AR1860:AR1923" si="644">IF(ISNUMBER(F1865),(F1865+AR1859),"")</f>
        <v/>
      </c>
      <c r="AS1860" s="106" t="str">
        <f t="shared" ref="AS1860:AS1923" si="645">IF(ISNUMBER(G1865),(G1865+AS1859),"")</f>
        <v/>
      </c>
      <c r="AT1860" s="106" t="str">
        <f t="shared" ref="AT1860:AT1923" si="646">IF(ISNUMBER(H1865),(H1865+AT1859),"")</f>
        <v/>
      </c>
      <c r="AU1860" s="106" t="str">
        <f t="shared" ref="AU1860:AU1923" si="647">IF(ISNUMBER(I1865),(I1865+AU1859),"")</f>
        <v/>
      </c>
      <c r="AV1860" s="106" t="str">
        <f t="shared" ref="AV1860:AV1923" si="648">IF(ISNUMBER(J1865),(J1865+AV1859),"")</f>
        <v/>
      </c>
    </row>
    <row r="1861" spans="4:48">
      <c r="D1861" s="159">
        <v>1854</v>
      </c>
      <c r="F1861" s="159" t="str">
        <f t="shared" si="633"/>
        <v/>
      </c>
      <c r="G1861" s="159" t="str">
        <f t="shared" si="633"/>
        <v/>
      </c>
      <c r="H1861" s="159" t="str">
        <f t="shared" si="633"/>
        <v/>
      </c>
      <c r="I1861" s="159" t="str">
        <f t="shared" si="633"/>
        <v/>
      </c>
      <c r="J1861" s="159" t="str">
        <f t="shared" si="633"/>
        <v/>
      </c>
      <c r="K1861" s="292"/>
      <c r="L1861" s="292"/>
      <c r="AC1861" s="300" t="str">
        <f t="shared" si="637"/>
        <v/>
      </c>
      <c r="AD1861" s="300" t="str">
        <f t="shared" si="636"/>
        <v/>
      </c>
      <c r="AE1861" s="300" t="str">
        <f t="shared" si="634"/>
        <v/>
      </c>
      <c r="AF1861" s="300" t="str">
        <f t="shared" si="635"/>
        <v/>
      </c>
      <c r="AI1861" s="63" t="str">
        <f t="shared" si="638"/>
        <v/>
      </c>
      <c r="AJ1861" s="106" t="str">
        <f t="shared" si="639"/>
        <v/>
      </c>
      <c r="AK1861" s="106" t="str">
        <f t="shared" si="640"/>
        <v/>
      </c>
      <c r="AL1861" s="106" t="str">
        <f t="shared" si="641"/>
        <v/>
      </c>
      <c r="AM1861" s="106" t="str">
        <f t="shared" si="642"/>
        <v/>
      </c>
      <c r="AN1861" s="106" t="str">
        <f t="shared" si="643"/>
        <v/>
      </c>
      <c r="AR1861" s="106" t="str">
        <f t="shared" si="644"/>
        <v/>
      </c>
      <c r="AS1861" s="106" t="str">
        <f t="shared" si="645"/>
        <v/>
      </c>
      <c r="AT1861" s="106" t="str">
        <f t="shared" si="646"/>
        <v/>
      </c>
      <c r="AU1861" s="106" t="str">
        <f t="shared" si="647"/>
        <v/>
      </c>
      <c r="AV1861" s="106" t="str">
        <f t="shared" si="648"/>
        <v/>
      </c>
    </row>
    <row r="1862" spans="4:48">
      <c r="D1862" s="159">
        <v>1855</v>
      </c>
      <c r="F1862" s="159" t="str">
        <f t="shared" si="633"/>
        <v/>
      </c>
      <c r="G1862" s="159" t="str">
        <f t="shared" si="633"/>
        <v/>
      </c>
      <c r="H1862" s="159" t="str">
        <f t="shared" si="633"/>
        <v/>
      </c>
      <c r="I1862" s="159" t="str">
        <f t="shared" si="633"/>
        <v/>
      </c>
      <c r="J1862" s="159" t="str">
        <f t="shared" si="633"/>
        <v/>
      </c>
      <c r="K1862" s="292"/>
      <c r="L1862" s="292"/>
      <c r="AC1862" s="300" t="str">
        <f t="shared" si="637"/>
        <v/>
      </c>
      <c r="AD1862" s="300" t="str">
        <f t="shared" si="636"/>
        <v/>
      </c>
      <c r="AE1862" s="300" t="str">
        <f t="shared" si="634"/>
        <v/>
      </c>
      <c r="AF1862" s="300" t="str">
        <f t="shared" si="635"/>
        <v/>
      </c>
      <c r="AI1862" s="63" t="str">
        <f t="shared" si="638"/>
        <v/>
      </c>
      <c r="AJ1862" s="106" t="str">
        <f t="shared" si="639"/>
        <v/>
      </c>
      <c r="AK1862" s="106" t="str">
        <f t="shared" si="640"/>
        <v/>
      </c>
      <c r="AL1862" s="106" t="str">
        <f t="shared" si="641"/>
        <v/>
      </c>
      <c r="AM1862" s="106" t="str">
        <f t="shared" si="642"/>
        <v/>
      </c>
      <c r="AN1862" s="106" t="str">
        <f t="shared" si="643"/>
        <v/>
      </c>
      <c r="AR1862" s="106" t="str">
        <f t="shared" si="644"/>
        <v/>
      </c>
      <c r="AS1862" s="106" t="str">
        <f t="shared" si="645"/>
        <v/>
      </c>
      <c r="AT1862" s="106" t="str">
        <f t="shared" si="646"/>
        <v/>
      </c>
      <c r="AU1862" s="106" t="str">
        <f t="shared" si="647"/>
        <v/>
      </c>
      <c r="AV1862" s="106" t="str">
        <f t="shared" si="648"/>
        <v/>
      </c>
    </row>
    <row r="1863" spans="4:48">
      <c r="D1863" s="159">
        <v>1856</v>
      </c>
      <c r="F1863" s="159" t="str">
        <f t="shared" si="633"/>
        <v/>
      </c>
      <c r="G1863" s="159" t="str">
        <f t="shared" si="633"/>
        <v/>
      </c>
      <c r="H1863" s="159" t="str">
        <f t="shared" si="633"/>
        <v/>
      </c>
      <c r="I1863" s="159" t="str">
        <f t="shared" si="633"/>
        <v/>
      </c>
      <c r="J1863" s="159" t="str">
        <f t="shared" si="633"/>
        <v/>
      </c>
      <c r="K1863" s="292"/>
      <c r="L1863" s="292"/>
      <c r="AC1863" s="300" t="str">
        <f t="shared" si="637"/>
        <v/>
      </c>
      <c r="AD1863" s="300" t="str">
        <f t="shared" si="636"/>
        <v/>
      </c>
      <c r="AE1863" s="300" t="str">
        <f t="shared" si="634"/>
        <v/>
      </c>
      <c r="AF1863" s="300" t="str">
        <f t="shared" si="635"/>
        <v/>
      </c>
      <c r="AI1863" s="63" t="str">
        <f t="shared" si="638"/>
        <v/>
      </c>
      <c r="AJ1863" s="106" t="str">
        <f t="shared" si="639"/>
        <v/>
      </c>
      <c r="AK1863" s="106" t="str">
        <f t="shared" si="640"/>
        <v/>
      </c>
      <c r="AL1863" s="106" t="str">
        <f t="shared" si="641"/>
        <v/>
      </c>
      <c r="AM1863" s="106" t="str">
        <f t="shared" si="642"/>
        <v/>
      </c>
      <c r="AN1863" s="106" t="str">
        <f t="shared" si="643"/>
        <v/>
      </c>
      <c r="AR1863" s="106" t="str">
        <f t="shared" si="644"/>
        <v/>
      </c>
      <c r="AS1863" s="106" t="str">
        <f t="shared" si="645"/>
        <v/>
      </c>
      <c r="AT1863" s="106" t="str">
        <f t="shared" si="646"/>
        <v/>
      </c>
      <c r="AU1863" s="106" t="str">
        <f t="shared" si="647"/>
        <v/>
      </c>
      <c r="AV1863" s="106" t="str">
        <f t="shared" si="648"/>
        <v/>
      </c>
    </row>
    <row r="1864" spans="4:48">
      <c r="D1864" s="159">
        <v>1857</v>
      </c>
      <c r="F1864" s="159" t="str">
        <f t="shared" si="633"/>
        <v/>
      </c>
      <c r="G1864" s="159" t="str">
        <f t="shared" si="633"/>
        <v/>
      </c>
      <c r="H1864" s="159" t="str">
        <f t="shared" si="633"/>
        <v/>
      </c>
      <c r="I1864" s="159" t="str">
        <f t="shared" si="633"/>
        <v/>
      </c>
      <c r="J1864" s="159" t="str">
        <f t="shared" si="633"/>
        <v/>
      </c>
      <c r="K1864" s="292"/>
      <c r="L1864" s="292"/>
      <c r="AC1864" s="300" t="str">
        <f t="shared" si="637"/>
        <v/>
      </c>
      <c r="AD1864" s="300" t="str">
        <f t="shared" si="636"/>
        <v/>
      </c>
      <c r="AE1864" s="300" t="str">
        <f t="shared" si="634"/>
        <v/>
      </c>
      <c r="AF1864" s="300" t="str">
        <f t="shared" si="635"/>
        <v/>
      </c>
      <c r="AI1864" s="63" t="str">
        <f t="shared" si="638"/>
        <v/>
      </c>
      <c r="AJ1864" s="106" t="str">
        <f t="shared" si="639"/>
        <v/>
      </c>
      <c r="AK1864" s="106" t="str">
        <f t="shared" si="640"/>
        <v/>
      </c>
      <c r="AL1864" s="106" t="str">
        <f t="shared" si="641"/>
        <v/>
      </c>
      <c r="AM1864" s="106" t="str">
        <f t="shared" si="642"/>
        <v/>
      </c>
      <c r="AN1864" s="106" t="str">
        <f t="shared" si="643"/>
        <v/>
      </c>
      <c r="AR1864" s="106" t="str">
        <f t="shared" si="644"/>
        <v/>
      </c>
      <c r="AS1864" s="106" t="str">
        <f t="shared" si="645"/>
        <v/>
      </c>
      <c r="AT1864" s="106" t="str">
        <f t="shared" si="646"/>
        <v/>
      </c>
      <c r="AU1864" s="106" t="str">
        <f t="shared" si="647"/>
        <v/>
      </c>
      <c r="AV1864" s="106" t="str">
        <f t="shared" si="648"/>
        <v/>
      </c>
    </row>
    <row r="1865" spans="4:48">
      <c r="D1865" s="159">
        <v>1858</v>
      </c>
      <c r="F1865" s="159" t="str">
        <f t="shared" si="633"/>
        <v/>
      </c>
      <c r="G1865" s="159" t="str">
        <f t="shared" si="633"/>
        <v/>
      </c>
      <c r="H1865" s="159" t="str">
        <f t="shared" si="633"/>
        <v/>
      </c>
      <c r="I1865" s="159" t="str">
        <f t="shared" si="633"/>
        <v/>
      </c>
      <c r="J1865" s="159" t="str">
        <f t="shared" si="633"/>
        <v/>
      </c>
      <c r="K1865" s="292"/>
      <c r="L1865" s="292"/>
      <c r="AC1865" s="300" t="str">
        <f t="shared" si="637"/>
        <v/>
      </c>
      <c r="AD1865" s="300" t="str">
        <f t="shared" si="636"/>
        <v/>
      </c>
      <c r="AE1865" s="300" t="str">
        <f t="shared" si="634"/>
        <v/>
      </c>
      <c r="AF1865" s="300" t="str">
        <f t="shared" si="635"/>
        <v/>
      </c>
      <c r="AI1865" s="63" t="str">
        <f t="shared" si="638"/>
        <v/>
      </c>
      <c r="AJ1865" s="106" t="str">
        <f t="shared" si="639"/>
        <v/>
      </c>
      <c r="AK1865" s="106" t="str">
        <f t="shared" si="640"/>
        <v/>
      </c>
      <c r="AL1865" s="106" t="str">
        <f t="shared" si="641"/>
        <v/>
      </c>
      <c r="AM1865" s="106" t="str">
        <f t="shared" si="642"/>
        <v/>
      </c>
      <c r="AN1865" s="106" t="str">
        <f t="shared" si="643"/>
        <v/>
      </c>
      <c r="AR1865" s="106" t="str">
        <f t="shared" si="644"/>
        <v/>
      </c>
      <c r="AS1865" s="106" t="str">
        <f t="shared" si="645"/>
        <v/>
      </c>
      <c r="AT1865" s="106" t="str">
        <f t="shared" si="646"/>
        <v/>
      </c>
      <c r="AU1865" s="106" t="str">
        <f t="shared" si="647"/>
        <v/>
      </c>
      <c r="AV1865" s="106" t="str">
        <f t="shared" si="648"/>
        <v/>
      </c>
    </row>
    <row r="1866" spans="4:48">
      <c r="D1866" s="159">
        <v>1859</v>
      </c>
      <c r="F1866" s="159" t="str">
        <f t="shared" si="633"/>
        <v/>
      </c>
      <c r="G1866" s="159" t="str">
        <f t="shared" si="633"/>
        <v/>
      </c>
      <c r="H1866" s="159" t="str">
        <f t="shared" si="633"/>
        <v/>
      </c>
      <c r="I1866" s="159" t="str">
        <f t="shared" si="633"/>
        <v/>
      </c>
      <c r="J1866" s="159" t="str">
        <f t="shared" si="633"/>
        <v/>
      </c>
      <c r="K1866" s="292"/>
      <c r="L1866" s="292"/>
      <c r="AC1866" s="300" t="str">
        <f t="shared" si="637"/>
        <v/>
      </c>
      <c r="AD1866" s="300" t="str">
        <f t="shared" si="636"/>
        <v/>
      </c>
      <c r="AE1866" s="300" t="str">
        <f t="shared" si="634"/>
        <v/>
      </c>
      <c r="AF1866" s="300" t="str">
        <f t="shared" si="635"/>
        <v/>
      </c>
      <c r="AI1866" s="63" t="str">
        <f t="shared" si="638"/>
        <v/>
      </c>
      <c r="AJ1866" s="106" t="str">
        <f t="shared" si="639"/>
        <v/>
      </c>
      <c r="AK1866" s="106" t="str">
        <f t="shared" si="640"/>
        <v/>
      </c>
      <c r="AL1866" s="106" t="str">
        <f t="shared" si="641"/>
        <v/>
      </c>
      <c r="AM1866" s="106" t="str">
        <f t="shared" si="642"/>
        <v/>
      </c>
      <c r="AN1866" s="106" t="str">
        <f t="shared" si="643"/>
        <v/>
      </c>
      <c r="AR1866" s="106" t="str">
        <f t="shared" si="644"/>
        <v/>
      </c>
      <c r="AS1866" s="106" t="str">
        <f t="shared" si="645"/>
        <v/>
      </c>
      <c r="AT1866" s="106" t="str">
        <f t="shared" si="646"/>
        <v/>
      </c>
      <c r="AU1866" s="106" t="str">
        <f t="shared" si="647"/>
        <v/>
      </c>
      <c r="AV1866" s="106" t="str">
        <f t="shared" si="648"/>
        <v/>
      </c>
    </row>
    <row r="1867" spans="4:48">
      <c r="D1867" s="159">
        <v>1860</v>
      </c>
      <c r="F1867" s="159" t="str">
        <f t="shared" si="633"/>
        <v/>
      </c>
      <c r="G1867" s="159" t="str">
        <f t="shared" si="633"/>
        <v/>
      </c>
      <c r="H1867" s="159" t="str">
        <f t="shared" si="633"/>
        <v/>
      </c>
      <c r="I1867" s="159" t="str">
        <f t="shared" si="633"/>
        <v/>
      </c>
      <c r="J1867" s="159" t="str">
        <f t="shared" si="633"/>
        <v/>
      </c>
      <c r="K1867" s="292"/>
      <c r="L1867" s="292"/>
      <c r="AC1867" s="300" t="str">
        <f t="shared" si="637"/>
        <v/>
      </c>
      <c r="AD1867" s="300" t="str">
        <f t="shared" si="636"/>
        <v/>
      </c>
      <c r="AE1867" s="300" t="str">
        <f t="shared" si="634"/>
        <v/>
      </c>
      <c r="AF1867" s="300" t="str">
        <f t="shared" si="635"/>
        <v/>
      </c>
      <c r="AI1867" s="63" t="str">
        <f t="shared" si="638"/>
        <v/>
      </c>
      <c r="AJ1867" s="106" t="str">
        <f t="shared" si="639"/>
        <v/>
      </c>
      <c r="AK1867" s="106" t="str">
        <f t="shared" si="640"/>
        <v/>
      </c>
      <c r="AL1867" s="106" t="str">
        <f t="shared" si="641"/>
        <v/>
      </c>
      <c r="AM1867" s="106" t="str">
        <f t="shared" si="642"/>
        <v/>
      </c>
      <c r="AN1867" s="106" t="str">
        <f t="shared" si="643"/>
        <v/>
      </c>
      <c r="AR1867" s="106" t="str">
        <f t="shared" si="644"/>
        <v/>
      </c>
      <c r="AS1867" s="106" t="str">
        <f t="shared" si="645"/>
        <v/>
      </c>
      <c r="AT1867" s="106" t="str">
        <f t="shared" si="646"/>
        <v/>
      </c>
      <c r="AU1867" s="106" t="str">
        <f t="shared" si="647"/>
        <v/>
      </c>
      <c r="AV1867" s="106" t="str">
        <f t="shared" si="648"/>
        <v/>
      </c>
    </row>
    <row r="1868" spans="4:48">
      <c r="D1868" s="159">
        <v>1861</v>
      </c>
      <c r="F1868" s="159" t="str">
        <f t="shared" ref="F1868:J1877" si="649">IF($C$5=0,IF($D1868&gt;$A$5,"",INDIRECT(CONCATENATE("B",RANDBETWEEN(11,$D$5)))),IF($D1868&gt;$A$5,"",$C$3*INDIRECT(CONCATENATE("B",RANDBETWEEN(11,$D$5)))))</f>
        <v/>
      </c>
      <c r="G1868" s="159" t="str">
        <f t="shared" si="649"/>
        <v/>
      </c>
      <c r="H1868" s="159" t="str">
        <f t="shared" si="649"/>
        <v/>
      </c>
      <c r="I1868" s="159" t="str">
        <f t="shared" si="649"/>
        <v/>
      </c>
      <c r="J1868" s="159" t="str">
        <f t="shared" si="649"/>
        <v/>
      </c>
      <c r="K1868" s="292"/>
      <c r="L1868" s="292"/>
      <c r="AC1868" s="300" t="str">
        <f t="shared" si="637"/>
        <v/>
      </c>
      <c r="AD1868" s="300" t="str">
        <f t="shared" si="636"/>
        <v/>
      </c>
      <c r="AE1868" s="300" t="str">
        <f t="shared" si="634"/>
        <v/>
      </c>
      <c r="AF1868" s="300" t="str">
        <f t="shared" si="635"/>
        <v/>
      </c>
      <c r="AI1868" s="63" t="str">
        <f t="shared" si="638"/>
        <v/>
      </c>
      <c r="AJ1868" s="106" t="str">
        <f t="shared" si="639"/>
        <v/>
      </c>
      <c r="AK1868" s="106" t="str">
        <f t="shared" si="640"/>
        <v/>
      </c>
      <c r="AL1868" s="106" t="str">
        <f t="shared" si="641"/>
        <v/>
      </c>
      <c r="AM1868" s="106" t="str">
        <f t="shared" si="642"/>
        <v/>
      </c>
      <c r="AN1868" s="106" t="str">
        <f t="shared" si="643"/>
        <v/>
      </c>
      <c r="AR1868" s="106" t="str">
        <f t="shared" si="644"/>
        <v/>
      </c>
      <c r="AS1868" s="106" t="str">
        <f t="shared" si="645"/>
        <v/>
      </c>
      <c r="AT1868" s="106" t="str">
        <f t="shared" si="646"/>
        <v/>
      </c>
      <c r="AU1868" s="106" t="str">
        <f t="shared" si="647"/>
        <v/>
      </c>
      <c r="AV1868" s="106" t="str">
        <f t="shared" si="648"/>
        <v/>
      </c>
    </row>
    <row r="1869" spans="4:48">
      <c r="D1869" s="159">
        <v>1862</v>
      </c>
      <c r="F1869" s="159" t="str">
        <f t="shared" si="649"/>
        <v/>
      </c>
      <c r="G1869" s="159" t="str">
        <f t="shared" si="649"/>
        <v/>
      </c>
      <c r="H1869" s="159" t="str">
        <f t="shared" si="649"/>
        <v/>
      </c>
      <c r="I1869" s="159" t="str">
        <f t="shared" si="649"/>
        <v/>
      </c>
      <c r="J1869" s="159" t="str">
        <f t="shared" si="649"/>
        <v/>
      </c>
      <c r="K1869" s="292"/>
      <c r="L1869" s="292"/>
      <c r="AC1869" s="300" t="str">
        <f t="shared" si="637"/>
        <v/>
      </c>
      <c r="AD1869" s="300" t="str">
        <f t="shared" si="636"/>
        <v/>
      </c>
      <c r="AE1869" s="300" t="str">
        <f t="shared" si="634"/>
        <v/>
      </c>
      <c r="AF1869" s="300" t="str">
        <f t="shared" si="635"/>
        <v/>
      </c>
      <c r="AI1869" s="63" t="str">
        <f t="shared" si="638"/>
        <v/>
      </c>
      <c r="AJ1869" s="106" t="str">
        <f t="shared" si="639"/>
        <v/>
      </c>
      <c r="AK1869" s="106" t="str">
        <f t="shared" si="640"/>
        <v/>
      </c>
      <c r="AL1869" s="106" t="str">
        <f t="shared" si="641"/>
        <v/>
      </c>
      <c r="AM1869" s="106" t="str">
        <f t="shared" si="642"/>
        <v/>
      </c>
      <c r="AN1869" s="106" t="str">
        <f t="shared" si="643"/>
        <v/>
      </c>
      <c r="AR1869" s="106" t="str">
        <f t="shared" si="644"/>
        <v/>
      </c>
      <c r="AS1869" s="106" t="str">
        <f t="shared" si="645"/>
        <v/>
      </c>
      <c r="AT1869" s="106" t="str">
        <f t="shared" si="646"/>
        <v/>
      </c>
      <c r="AU1869" s="106" t="str">
        <f t="shared" si="647"/>
        <v/>
      </c>
      <c r="AV1869" s="106" t="str">
        <f t="shared" si="648"/>
        <v/>
      </c>
    </row>
    <row r="1870" spans="4:48">
      <c r="D1870" s="159">
        <v>1863</v>
      </c>
      <c r="F1870" s="159" t="str">
        <f t="shared" si="649"/>
        <v/>
      </c>
      <c r="G1870" s="159" t="str">
        <f t="shared" si="649"/>
        <v/>
      </c>
      <c r="H1870" s="159" t="str">
        <f t="shared" si="649"/>
        <v/>
      </c>
      <c r="I1870" s="159" t="str">
        <f t="shared" si="649"/>
        <v/>
      </c>
      <c r="J1870" s="159" t="str">
        <f t="shared" si="649"/>
        <v/>
      </c>
      <c r="K1870" s="292"/>
      <c r="L1870" s="292"/>
      <c r="AC1870" s="300" t="str">
        <f t="shared" si="637"/>
        <v/>
      </c>
      <c r="AD1870" s="300" t="str">
        <f t="shared" si="636"/>
        <v/>
      </c>
      <c r="AE1870" s="300" t="str">
        <f t="shared" si="634"/>
        <v/>
      </c>
      <c r="AF1870" s="300" t="str">
        <f t="shared" si="635"/>
        <v/>
      </c>
      <c r="AI1870" s="63" t="str">
        <f t="shared" si="638"/>
        <v/>
      </c>
      <c r="AJ1870" s="106" t="str">
        <f t="shared" si="639"/>
        <v/>
      </c>
      <c r="AK1870" s="106" t="str">
        <f t="shared" si="640"/>
        <v/>
      </c>
      <c r="AL1870" s="106" t="str">
        <f t="shared" si="641"/>
        <v/>
      </c>
      <c r="AM1870" s="106" t="str">
        <f t="shared" si="642"/>
        <v/>
      </c>
      <c r="AN1870" s="106" t="str">
        <f t="shared" si="643"/>
        <v/>
      </c>
      <c r="AR1870" s="106" t="str">
        <f t="shared" si="644"/>
        <v/>
      </c>
      <c r="AS1870" s="106" t="str">
        <f t="shared" si="645"/>
        <v/>
      </c>
      <c r="AT1870" s="106" t="str">
        <f t="shared" si="646"/>
        <v/>
      </c>
      <c r="AU1870" s="106" t="str">
        <f t="shared" si="647"/>
        <v/>
      </c>
      <c r="AV1870" s="106" t="str">
        <f t="shared" si="648"/>
        <v/>
      </c>
    </row>
    <row r="1871" spans="4:48">
      <c r="D1871" s="159">
        <v>1864</v>
      </c>
      <c r="F1871" s="159" t="str">
        <f t="shared" si="649"/>
        <v/>
      </c>
      <c r="G1871" s="159" t="str">
        <f t="shared" si="649"/>
        <v/>
      </c>
      <c r="H1871" s="159" t="str">
        <f t="shared" si="649"/>
        <v/>
      </c>
      <c r="I1871" s="159" t="str">
        <f t="shared" si="649"/>
        <v/>
      </c>
      <c r="J1871" s="159" t="str">
        <f t="shared" si="649"/>
        <v/>
      </c>
      <c r="K1871" s="292"/>
      <c r="L1871" s="292"/>
      <c r="AC1871" s="300" t="str">
        <f t="shared" si="637"/>
        <v/>
      </c>
      <c r="AD1871" s="300" t="str">
        <f t="shared" si="636"/>
        <v/>
      </c>
      <c r="AE1871" s="300" t="str">
        <f t="shared" si="634"/>
        <v/>
      </c>
      <c r="AF1871" s="300" t="str">
        <f t="shared" si="635"/>
        <v/>
      </c>
      <c r="AI1871" s="63" t="str">
        <f t="shared" si="638"/>
        <v/>
      </c>
      <c r="AJ1871" s="106" t="str">
        <f t="shared" si="639"/>
        <v/>
      </c>
      <c r="AK1871" s="106" t="str">
        <f t="shared" si="640"/>
        <v/>
      </c>
      <c r="AL1871" s="106" t="str">
        <f t="shared" si="641"/>
        <v/>
      </c>
      <c r="AM1871" s="106" t="str">
        <f t="shared" si="642"/>
        <v/>
      </c>
      <c r="AN1871" s="106" t="str">
        <f t="shared" si="643"/>
        <v/>
      </c>
      <c r="AR1871" s="106" t="str">
        <f t="shared" si="644"/>
        <v/>
      </c>
      <c r="AS1871" s="106" t="str">
        <f t="shared" si="645"/>
        <v/>
      </c>
      <c r="AT1871" s="106" t="str">
        <f t="shared" si="646"/>
        <v/>
      </c>
      <c r="AU1871" s="106" t="str">
        <f t="shared" si="647"/>
        <v/>
      </c>
      <c r="AV1871" s="106" t="str">
        <f t="shared" si="648"/>
        <v/>
      </c>
    </row>
    <row r="1872" spans="4:48">
      <c r="D1872" s="159">
        <v>1865</v>
      </c>
      <c r="F1872" s="159" t="str">
        <f t="shared" si="649"/>
        <v/>
      </c>
      <c r="G1872" s="159" t="str">
        <f t="shared" si="649"/>
        <v/>
      </c>
      <c r="H1872" s="159" t="str">
        <f t="shared" si="649"/>
        <v/>
      </c>
      <c r="I1872" s="159" t="str">
        <f t="shared" si="649"/>
        <v/>
      </c>
      <c r="J1872" s="159" t="str">
        <f t="shared" si="649"/>
        <v/>
      </c>
      <c r="K1872" s="292"/>
      <c r="L1872" s="292"/>
      <c r="AC1872" s="300" t="str">
        <f t="shared" si="637"/>
        <v/>
      </c>
      <c r="AD1872" s="300" t="str">
        <f t="shared" si="636"/>
        <v/>
      </c>
      <c r="AE1872" s="300" t="str">
        <f t="shared" si="634"/>
        <v/>
      </c>
      <c r="AF1872" s="300" t="str">
        <f t="shared" si="635"/>
        <v/>
      </c>
      <c r="AI1872" s="63" t="str">
        <f t="shared" si="638"/>
        <v/>
      </c>
      <c r="AJ1872" s="106" t="str">
        <f t="shared" si="639"/>
        <v/>
      </c>
      <c r="AK1872" s="106" t="str">
        <f t="shared" si="640"/>
        <v/>
      </c>
      <c r="AL1872" s="106" t="str">
        <f t="shared" si="641"/>
        <v/>
      </c>
      <c r="AM1872" s="106" t="str">
        <f t="shared" si="642"/>
        <v/>
      </c>
      <c r="AN1872" s="106" t="str">
        <f t="shared" si="643"/>
        <v/>
      </c>
      <c r="AR1872" s="106" t="str">
        <f t="shared" si="644"/>
        <v/>
      </c>
      <c r="AS1872" s="106" t="str">
        <f t="shared" si="645"/>
        <v/>
      </c>
      <c r="AT1872" s="106" t="str">
        <f t="shared" si="646"/>
        <v/>
      </c>
      <c r="AU1872" s="106" t="str">
        <f t="shared" si="647"/>
        <v/>
      </c>
      <c r="AV1872" s="106" t="str">
        <f t="shared" si="648"/>
        <v/>
      </c>
    </row>
    <row r="1873" spans="4:48">
      <c r="D1873" s="159">
        <v>1866</v>
      </c>
      <c r="F1873" s="159" t="str">
        <f t="shared" si="649"/>
        <v/>
      </c>
      <c r="G1873" s="159" t="str">
        <f t="shared" si="649"/>
        <v/>
      </c>
      <c r="H1873" s="159" t="str">
        <f t="shared" si="649"/>
        <v/>
      </c>
      <c r="I1873" s="159" t="str">
        <f t="shared" si="649"/>
        <v/>
      </c>
      <c r="J1873" s="159" t="str">
        <f t="shared" si="649"/>
        <v/>
      </c>
      <c r="K1873" s="292"/>
      <c r="L1873" s="292"/>
      <c r="AC1873" s="300" t="str">
        <f t="shared" si="637"/>
        <v/>
      </c>
      <c r="AD1873" s="300" t="str">
        <f t="shared" si="636"/>
        <v/>
      </c>
      <c r="AE1873" s="300" t="str">
        <f t="shared" si="634"/>
        <v/>
      </c>
      <c r="AF1873" s="300" t="str">
        <f t="shared" si="635"/>
        <v/>
      </c>
      <c r="AI1873" s="63" t="str">
        <f t="shared" si="638"/>
        <v/>
      </c>
      <c r="AJ1873" s="106" t="str">
        <f t="shared" si="639"/>
        <v/>
      </c>
      <c r="AK1873" s="106" t="str">
        <f t="shared" si="640"/>
        <v/>
      </c>
      <c r="AL1873" s="106" t="str">
        <f t="shared" si="641"/>
        <v/>
      </c>
      <c r="AM1873" s="106" t="str">
        <f t="shared" si="642"/>
        <v/>
      </c>
      <c r="AN1873" s="106" t="str">
        <f t="shared" si="643"/>
        <v/>
      </c>
      <c r="AR1873" s="106" t="str">
        <f t="shared" si="644"/>
        <v/>
      </c>
      <c r="AS1873" s="106" t="str">
        <f t="shared" si="645"/>
        <v/>
      </c>
      <c r="AT1873" s="106" t="str">
        <f t="shared" si="646"/>
        <v/>
      </c>
      <c r="AU1873" s="106" t="str">
        <f t="shared" si="647"/>
        <v/>
      </c>
      <c r="AV1873" s="106" t="str">
        <f t="shared" si="648"/>
        <v/>
      </c>
    </row>
    <row r="1874" spans="4:48">
      <c r="D1874" s="159">
        <v>1867</v>
      </c>
      <c r="F1874" s="159" t="str">
        <f t="shared" si="649"/>
        <v/>
      </c>
      <c r="G1874" s="159" t="str">
        <f t="shared" si="649"/>
        <v/>
      </c>
      <c r="H1874" s="159" t="str">
        <f t="shared" si="649"/>
        <v/>
      </c>
      <c r="I1874" s="159" t="str">
        <f t="shared" si="649"/>
        <v/>
      </c>
      <c r="J1874" s="159" t="str">
        <f t="shared" si="649"/>
        <v/>
      </c>
      <c r="K1874" s="292"/>
      <c r="L1874" s="292"/>
      <c r="AC1874" s="300" t="str">
        <f t="shared" si="637"/>
        <v/>
      </c>
      <c r="AD1874" s="300" t="str">
        <f t="shared" si="636"/>
        <v/>
      </c>
      <c r="AE1874" s="300" t="str">
        <f t="shared" si="634"/>
        <v/>
      </c>
      <c r="AF1874" s="300" t="str">
        <f t="shared" si="635"/>
        <v/>
      </c>
      <c r="AI1874" s="63" t="str">
        <f t="shared" si="638"/>
        <v/>
      </c>
      <c r="AJ1874" s="106" t="str">
        <f t="shared" si="639"/>
        <v/>
      </c>
      <c r="AK1874" s="106" t="str">
        <f t="shared" si="640"/>
        <v/>
      </c>
      <c r="AL1874" s="106" t="str">
        <f t="shared" si="641"/>
        <v/>
      </c>
      <c r="AM1874" s="106" t="str">
        <f t="shared" si="642"/>
        <v/>
      </c>
      <c r="AN1874" s="106" t="str">
        <f t="shared" si="643"/>
        <v/>
      </c>
      <c r="AR1874" s="106" t="str">
        <f t="shared" si="644"/>
        <v/>
      </c>
      <c r="AS1874" s="106" t="str">
        <f t="shared" si="645"/>
        <v/>
      </c>
      <c r="AT1874" s="106" t="str">
        <f t="shared" si="646"/>
        <v/>
      </c>
      <c r="AU1874" s="106" t="str">
        <f t="shared" si="647"/>
        <v/>
      </c>
      <c r="AV1874" s="106" t="str">
        <f t="shared" si="648"/>
        <v/>
      </c>
    </row>
    <row r="1875" spans="4:48">
      <c r="D1875" s="159">
        <v>1868</v>
      </c>
      <c r="F1875" s="159" t="str">
        <f t="shared" si="649"/>
        <v/>
      </c>
      <c r="G1875" s="159" t="str">
        <f t="shared" si="649"/>
        <v/>
      </c>
      <c r="H1875" s="159" t="str">
        <f t="shared" si="649"/>
        <v/>
      </c>
      <c r="I1875" s="159" t="str">
        <f t="shared" si="649"/>
        <v/>
      </c>
      <c r="J1875" s="159" t="str">
        <f t="shared" si="649"/>
        <v/>
      </c>
      <c r="K1875" s="292"/>
      <c r="L1875" s="292"/>
      <c r="AC1875" s="300" t="str">
        <f t="shared" si="637"/>
        <v/>
      </c>
      <c r="AD1875" s="300" t="str">
        <f t="shared" si="636"/>
        <v/>
      </c>
      <c r="AE1875" s="300" t="str">
        <f t="shared" si="634"/>
        <v/>
      </c>
      <c r="AF1875" s="300" t="str">
        <f t="shared" si="635"/>
        <v/>
      </c>
      <c r="AI1875" s="63" t="str">
        <f t="shared" si="638"/>
        <v/>
      </c>
      <c r="AJ1875" s="106" t="str">
        <f t="shared" si="639"/>
        <v/>
      </c>
      <c r="AK1875" s="106" t="str">
        <f t="shared" si="640"/>
        <v/>
      </c>
      <c r="AL1875" s="106" t="str">
        <f t="shared" si="641"/>
        <v/>
      </c>
      <c r="AM1875" s="106" t="str">
        <f t="shared" si="642"/>
        <v/>
      </c>
      <c r="AN1875" s="106" t="str">
        <f t="shared" si="643"/>
        <v/>
      </c>
      <c r="AR1875" s="106" t="str">
        <f t="shared" si="644"/>
        <v/>
      </c>
      <c r="AS1875" s="106" t="str">
        <f t="shared" si="645"/>
        <v/>
      </c>
      <c r="AT1875" s="106" t="str">
        <f t="shared" si="646"/>
        <v/>
      </c>
      <c r="AU1875" s="106" t="str">
        <f t="shared" si="647"/>
        <v/>
      </c>
      <c r="AV1875" s="106" t="str">
        <f t="shared" si="648"/>
        <v/>
      </c>
    </row>
    <row r="1876" spans="4:48">
      <c r="D1876" s="159">
        <v>1869</v>
      </c>
      <c r="F1876" s="159" t="str">
        <f t="shared" si="649"/>
        <v/>
      </c>
      <c r="G1876" s="159" t="str">
        <f t="shared" si="649"/>
        <v/>
      </c>
      <c r="H1876" s="159" t="str">
        <f t="shared" si="649"/>
        <v/>
      </c>
      <c r="I1876" s="159" t="str">
        <f t="shared" si="649"/>
        <v/>
      </c>
      <c r="J1876" s="159" t="str">
        <f t="shared" si="649"/>
        <v/>
      </c>
      <c r="K1876" s="292"/>
      <c r="L1876" s="292"/>
      <c r="AC1876" s="300" t="str">
        <f t="shared" si="637"/>
        <v/>
      </c>
      <c r="AD1876" s="300" t="str">
        <f t="shared" si="636"/>
        <v/>
      </c>
      <c r="AE1876" s="300" t="str">
        <f t="shared" si="634"/>
        <v/>
      </c>
      <c r="AF1876" s="300" t="str">
        <f t="shared" si="635"/>
        <v/>
      </c>
      <c r="AI1876" s="63" t="str">
        <f t="shared" si="638"/>
        <v/>
      </c>
      <c r="AJ1876" s="106" t="str">
        <f t="shared" si="639"/>
        <v/>
      </c>
      <c r="AK1876" s="106" t="str">
        <f t="shared" si="640"/>
        <v/>
      </c>
      <c r="AL1876" s="106" t="str">
        <f t="shared" si="641"/>
        <v/>
      </c>
      <c r="AM1876" s="106" t="str">
        <f t="shared" si="642"/>
        <v/>
      </c>
      <c r="AN1876" s="106" t="str">
        <f t="shared" si="643"/>
        <v/>
      </c>
      <c r="AR1876" s="106" t="str">
        <f t="shared" si="644"/>
        <v/>
      </c>
      <c r="AS1876" s="106" t="str">
        <f t="shared" si="645"/>
        <v/>
      </c>
      <c r="AT1876" s="106" t="str">
        <f t="shared" si="646"/>
        <v/>
      </c>
      <c r="AU1876" s="106" t="str">
        <f t="shared" si="647"/>
        <v/>
      </c>
      <c r="AV1876" s="106" t="str">
        <f t="shared" si="648"/>
        <v/>
      </c>
    </row>
    <row r="1877" spans="4:48">
      <c r="D1877" s="159">
        <v>1870</v>
      </c>
      <c r="F1877" s="159" t="str">
        <f t="shared" si="649"/>
        <v/>
      </c>
      <c r="G1877" s="159" t="str">
        <f t="shared" si="649"/>
        <v/>
      </c>
      <c r="H1877" s="159" t="str">
        <f t="shared" si="649"/>
        <v/>
      </c>
      <c r="I1877" s="159" t="str">
        <f t="shared" si="649"/>
        <v/>
      </c>
      <c r="J1877" s="159" t="str">
        <f t="shared" si="649"/>
        <v/>
      </c>
      <c r="K1877" s="292"/>
      <c r="L1877" s="292"/>
      <c r="AC1877" s="300" t="str">
        <f t="shared" si="637"/>
        <v/>
      </c>
      <c r="AD1877" s="300" t="str">
        <f t="shared" si="636"/>
        <v/>
      </c>
      <c r="AE1877" s="300" t="str">
        <f t="shared" si="634"/>
        <v/>
      </c>
      <c r="AF1877" s="300" t="str">
        <f t="shared" si="635"/>
        <v/>
      </c>
      <c r="AI1877" s="63" t="str">
        <f t="shared" si="638"/>
        <v/>
      </c>
      <c r="AJ1877" s="106" t="str">
        <f t="shared" si="639"/>
        <v/>
      </c>
      <c r="AK1877" s="106" t="str">
        <f t="shared" si="640"/>
        <v/>
      </c>
      <c r="AL1877" s="106" t="str">
        <f t="shared" si="641"/>
        <v/>
      </c>
      <c r="AM1877" s="106" t="str">
        <f t="shared" si="642"/>
        <v/>
      </c>
      <c r="AN1877" s="106" t="str">
        <f t="shared" si="643"/>
        <v/>
      </c>
      <c r="AR1877" s="106" t="str">
        <f t="shared" si="644"/>
        <v/>
      </c>
      <c r="AS1877" s="106" t="str">
        <f t="shared" si="645"/>
        <v/>
      </c>
      <c r="AT1877" s="106" t="str">
        <f t="shared" si="646"/>
        <v/>
      </c>
      <c r="AU1877" s="106" t="str">
        <f t="shared" si="647"/>
        <v/>
      </c>
      <c r="AV1877" s="106" t="str">
        <f t="shared" si="648"/>
        <v/>
      </c>
    </row>
    <row r="1878" spans="4:48">
      <c r="D1878" s="159">
        <v>1871</v>
      </c>
      <c r="F1878" s="159" t="str">
        <f t="shared" ref="F1878:J1887" si="650">IF($C$5=0,IF($D1878&gt;$A$5,"",INDIRECT(CONCATENATE("B",RANDBETWEEN(11,$D$5)))),IF($D1878&gt;$A$5,"",$C$3*INDIRECT(CONCATENATE("B",RANDBETWEEN(11,$D$5)))))</f>
        <v/>
      </c>
      <c r="G1878" s="159" t="str">
        <f t="shared" si="650"/>
        <v/>
      </c>
      <c r="H1878" s="159" t="str">
        <f t="shared" si="650"/>
        <v/>
      </c>
      <c r="I1878" s="159" t="str">
        <f t="shared" si="650"/>
        <v/>
      </c>
      <c r="J1878" s="159" t="str">
        <f t="shared" si="650"/>
        <v/>
      </c>
      <c r="K1878" s="292"/>
      <c r="L1878" s="292"/>
      <c r="AC1878" s="300" t="str">
        <f t="shared" si="637"/>
        <v/>
      </c>
      <c r="AD1878" s="300" t="str">
        <f t="shared" si="636"/>
        <v/>
      </c>
      <c r="AE1878" s="300" t="str">
        <f t="shared" si="634"/>
        <v/>
      </c>
      <c r="AF1878" s="300" t="str">
        <f t="shared" si="635"/>
        <v/>
      </c>
      <c r="AI1878" s="63" t="str">
        <f t="shared" si="638"/>
        <v/>
      </c>
      <c r="AJ1878" s="106" t="str">
        <f t="shared" si="639"/>
        <v/>
      </c>
      <c r="AK1878" s="106" t="str">
        <f t="shared" si="640"/>
        <v/>
      </c>
      <c r="AL1878" s="106" t="str">
        <f t="shared" si="641"/>
        <v/>
      </c>
      <c r="AM1878" s="106" t="str">
        <f t="shared" si="642"/>
        <v/>
      </c>
      <c r="AN1878" s="106" t="str">
        <f t="shared" si="643"/>
        <v/>
      </c>
      <c r="AR1878" s="106" t="str">
        <f t="shared" si="644"/>
        <v/>
      </c>
      <c r="AS1878" s="106" t="str">
        <f t="shared" si="645"/>
        <v/>
      </c>
      <c r="AT1878" s="106" t="str">
        <f t="shared" si="646"/>
        <v/>
      </c>
      <c r="AU1878" s="106" t="str">
        <f t="shared" si="647"/>
        <v/>
      </c>
      <c r="AV1878" s="106" t="str">
        <f t="shared" si="648"/>
        <v/>
      </c>
    </row>
    <row r="1879" spans="4:48">
      <c r="D1879" s="159">
        <v>1872</v>
      </c>
      <c r="F1879" s="159" t="str">
        <f t="shared" si="650"/>
        <v/>
      </c>
      <c r="G1879" s="159" t="str">
        <f t="shared" si="650"/>
        <v/>
      </c>
      <c r="H1879" s="159" t="str">
        <f t="shared" si="650"/>
        <v/>
      </c>
      <c r="I1879" s="159" t="str">
        <f t="shared" si="650"/>
        <v/>
      </c>
      <c r="J1879" s="159" t="str">
        <f t="shared" si="650"/>
        <v/>
      </c>
      <c r="K1879" s="292"/>
      <c r="L1879" s="292"/>
      <c r="AC1879" s="300" t="str">
        <f t="shared" si="637"/>
        <v/>
      </c>
      <c r="AD1879" s="300" t="str">
        <f t="shared" si="636"/>
        <v/>
      </c>
      <c r="AE1879" s="300" t="str">
        <f t="shared" si="634"/>
        <v/>
      </c>
      <c r="AF1879" s="300" t="str">
        <f t="shared" si="635"/>
        <v/>
      </c>
      <c r="AI1879" s="63" t="str">
        <f t="shared" si="638"/>
        <v/>
      </c>
      <c r="AJ1879" s="106" t="str">
        <f t="shared" si="639"/>
        <v/>
      </c>
      <c r="AK1879" s="106" t="str">
        <f t="shared" si="640"/>
        <v/>
      </c>
      <c r="AL1879" s="106" t="str">
        <f t="shared" si="641"/>
        <v/>
      </c>
      <c r="AM1879" s="106" t="str">
        <f t="shared" si="642"/>
        <v/>
      </c>
      <c r="AN1879" s="106" t="str">
        <f t="shared" si="643"/>
        <v/>
      </c>
      <c r="AR1879" s="106" t="str">
        <f t="shared" si="644"/>
        <v/>
      </c>
      <c r="AS1879" s="106" t="str">
        <f t="shared" si="645"/>
        <v/>
      </c>
      <c r="AT1879" s="106" t="str">
        <f t="shared" si="646"/>
        <v/>
      </c>
      <c r="AU1879" s="106" t="str">
        <f t="shared" si="647"/>
        <v/>
      </c>
      <c r="AV1879" s="106" t="str">
        <f t="shared" si="648"/>
        <v/>
      </c>
    </row>
    <row r="1880" spans="4:48">
      <c r="D1880" s="159">
        <v>1873</v>
      </c>
      <c r="F1880" s="159" t="str">
        <f t="shared" si="650"/>
        <v/>
      </c>
      <c r="G1880" s="159" t="str">
        <f t="shared" si="650"/>
        <v/>
      </c>
      <c r="H1880" s="159" t="str">
        <f t="shared" si="650"/>
        <v/>
      </c>
      <c r="I1880" s="159" t="str">
        <f t="shared" si="650"/>
        <v/>
      </c>
      <c r="J1880" s="159" t="str">
        <f t="shared" si="650"/>
        <v/>
      </c>
      <c r="K1880" s="292"/>
      <c r="L1880" s="292"/>
      <c r="AC1880" s="300" t="str">
        <f t="shared" si="637"/>
        <v/>
      </c>
      <c r="AD1880" s="300" t="str">
        <f t="shared" si="636"/>
        <v/>
      </c>
      <c r="AE1880" s="300" t="str">
        <f t="shared" si="634"/>
        <v/>
      </c>
      <c r="AF1880" s="300" t="str">
        <f t="shared" si="635"/>
        <v/>
      </c>
      <c r="AI1880" s="63" t="str">
        <f t="shared" si="638"/>
        <v/>
      </c>
      <c r="AJ1880" s="106" t="str">
        <f t="shared" si="639"/>
        <v/>
      </c>
      <c r="AK1880" s="106" t="str">
        <f t="shared" si="640"/>
        <v/>
      </c>
      <c r="AL1880" s="106" t="str">
        <f t="shared" si="641"/>
        <v/>
      </c>
      <c r="AM1880" s="106" t="str">
        <f t="shared" si="642"/>
        <v/>
      </c>
      <c r="AN1880" s="106" t="str">
        <f t="shared" si="643"/>
        <v/>
      </c>
      <c r="AR1880" s="106" t="str">
        <f t="shared" si="644"/>
        <v/>
      </c>
      <c r="AS1880" s="106" t="str">
        <f t="shared" si="645"/>
        <v/>
      </c>
      <c r="AT1880" s="106" t="str">
        <f t="shared" si="646"/>
        <v/>
      </c>
      <c r="AU1880" s="106" t="str">
        <f t="shared" si="647"/>
        <v/>
      </c>
      <c r="AV1880" s="106" t="str">
        <f t="shared" si="648"/>
        <v/>
      </c>
    </row>
    <row r="1881" spans="4:48">
      <c r="D1881" s="159">
        <v>1874</v>
      </c>
      <c r="F1881" s="159" t="str">
        <f t="shared" si="650"/>
        <v/>
      </c>
      <c r="G1881" s="159" t="str">
        <f t="shared" si="650"/>
        <v/>
      </c>
      <c r="H1881" s="159" t="str">
        <f t="shared" si="650"/>
        <v/>
      </c>
      <c r="I1881" s="159" t="str">
        <f t="shared" si="650"/>
        <v/>
      </c>
      <c r="J1881" s="159" t="str">
        <f t="shared" si="650"/>
        <v/>
      </c>
      <c r="K1881" s="292"/>
      <c r="L1881" s="292"/>
      <c r="AC1881" s="300" t="str">
        <f t="shared" si="637"/>
        <v/>
      </c>
      <c r="AD1881" s="300" t="str">
        <f t="shared" si="636"/>
        <v/>
      </c>
      <c r="AE1881" s="300" t="str">
        <f t="shared" si="634"/>
        <v/>
      </c>
      <c r="AF1881" s="300" t="str">
        <f t="shared" si="635"/>
        <v/>
      </c>
      <c r="AI1881" s="63" t="str">
        <f t="shared" si="638"/>
        <v/>
      </c>
      <c r="AJ1881" s="106" t="str">
        <f t="shared" si="639"/>
        <v/>
      </c>
      <c r="AK1881" s="106" t="str">
        <f t="shared" si="640"/>
        <v/>
      </c>
      <c r="AL1881" s="106" t="str">
        <f t="shared" si="641"/>
        <v/>
      </c>
      <c r="AM1881" s="106" t="str">
        <f t="shared" si="642"/>
        <v/>
      </c>
      <c r="AN1881" s="106" t="str">
        <f t="shared" si="643"/>
        <v/>
      </c>
      <c r="AR1881" s="106" t="str">
        <f t="shared" si="644"/>
        <v/>
      </c>
      <c r="AS1881" s="106" t="str">
        <f t="shared" si="645"/>
        <v/>
      </c>
      <c r="AT1881" s="106" t="str">
        <f t="shared" si="646"/>
        <v/>
      </c>
      <c r="AU1881" s="106" t="str">
        <f t="shared" si="647"/>
        <v/>
      </c>
      <c r="AV1881" s="106" t="str">
        <f t="shared" si="648"/>
        <v/>
      </c>
    </row>
    <row r="1882" spans="4:48">
      <c r="D1882" s="159">
        <v>1875</v>
      </c>
      <c r="F1882" s="159" t="str">
        <f t="shared" si="650"/>
        <v/>
      </c>
      <c r="G1882" s="159" t="str">
        <f t="shared" si="650"/>
        <v/>
      </c>
      <c r="H1882" s="159" t="str">
        <f t="shared" si="650"/>
        <v/>
      </c>
      <c r="I1882" s="159" t="str">
        <f t="shared" si="650"/>
        <v/>
      </c>
      <c r="J1882" s="159" t="str">
        <f t="shared" si="650"/>
        <v/>
      </c>
      <c r="K1882" s="292"/>
      <c r="L1882" s="292"/>
      <c r="AC1882" s="300" t="str">
        <f t="shared" si="637"/>
        <v/>
      </c>
      <c r="AD1882" s="300" t="str">
        <f t="shared" si="636"/>
        <v/>
      </c>
      <c r="AE1882" s="300" t="str">
        <f t="shared" si="634"/>
        <v/>
      </c>
      <c r="AF1882" s="300" t="str">
        <f t="shared" si="635"/>
        <v/>
      </c>
      <c r="AI1882" s="63" t="str">
        <f t="shared" si="638"/>
        <v/>
      </c>
      <c r="AJ1882" s="106" t="str">
        <f t="shared" si="639"/>
        <v/>
      </c>
      <c r="AK1882" s="106" t="str">
        <f t="shared" si="640"/>
        <v/>
      </c>
      <c r="AL1882" s="106" t="str">
        <f t="shared" si="641"/>
        <v/>
      </c>
      <c r="AM1882" s="106" t="str">
        <f t="shared" si="642"/>
        <v/>
      </c>
      <c r="AN1882" s="106" t="str">
        <f t="shared" si="643"/>
        <v/>
      </c>
      <c r="AR1882" s="106" t="str">
        <f t="shared" si="644"/>
        <v/>
      </c>
      <c r="AS1882" s="106" t="str">
        <f t="shared" si="645"/>
        <v/>
      </c>
      <c r="AT1882" s="106" t="str">
        <f t="shared" si="646"/>
        <v/>
      </c>
      <c r="AU1882" s="106" t="str">
        <f t="shared" si="647"/>
        <v/>
      </c>
      <c r="AV1882" s="106" t="str">
        <f t="shared" si="648"/>
        <v/>
      </c>
    </row>
    <row r="1883" spans="4:48">
      <c r="D1883" s="159">
        <v>1876</v>
      </c>
      <c r="F1883" s="159" t="str">
        <f t="shared" si="650"/>
        <v/>
      </c>
      <c r="G1883" s="159" t="str">
        <f t="shared" si="650"/>
        <v/>
      </c>
      <c r="H1883" s="159" t="str">
        <f t="shared" si="650"/>
        <v/>
      </c>
      <c r="I1883" s="159" t="str">
        <f t="shared" si="650"/>
        <v/>
      </c>
      <c r="J1883" s="159" t="str">
        <f t="shared" si="650"/>
        <v/>
      </c>
      <c r="K1883" s="292"/>
      <c r="L1883" s="292"/>
      <c r="AC1883" s="300" t="str">
        <f t="shared" si="637"/>
        <v/>
      </c>
      <c r="AD1883" s="300" t="str">
        <f t="shared" si="636"/>
        <v/>
      </c>
      <c r="AE1883" s="300" t="str">
        <f t="shared" si="634"/>
        <v/>
      </c>
      <c r="AF1883" s="300" t="str">
        <f t="shared" si="635"/>
        <v/>
      </c>
      <c r="AI1883" s="63" t="str">
        <f t="shared" si="638"/>
        <v/>
      </c>
      <c r="AJ1883" s="106" t="str">
        <f t="shared" si="639"/>
        <v/>
      </c>
      <c r="AK1883" s="106" t="str">
        <f t="shared" si="640"/>
        <v/>
      </c>
      <c r="AL1883" s="106" t="str">
        <f t="shared" si="641"/>
        <v/>
      </c>
      <c r="AM1883" s="106" t="str">
        <f t="shared" si="642"/>
        <v/>
      </c>
      <c r="AN1883" s="106" t="str">
        <f t="shared" si="643"/>
        <v/>
      </c>
      <c r="AR1883" s="106" t="str">
        <f t="shared" si="644"/>
        <v/>
      </c>
      <c r="AS1883" s="106" t="str">
        <f t="shared" si="645"/>
        <v/>
      </c>
      <c r="AT1883" s="106" t="str">
        <f t="shared" si="646"/>
        <v/>
      </c>
      <c r="AU1883" s="106" t="str">
        <f t="shared" si="647"/>
        <v/>
      </c>
      <c r="AV1883" s="106" t="str">
        <f t="shared" si="648"/>
        <v/>
      </c>
    </row>
    <row r="1884" spans="4:48">
      <c r="D1884" s="159">
        <v>1877</v>
      </c>
      <c r="F1884" s="159" t="str">
        <f t="shared" si="650"/>
        <v/>
      </c>
      <c r="G1884" s="159" t="str">
        <f t="shared" si="650"/>
        <v/>
      </c>
      <c r="H1884" s="159" t="str">
        <f t="shared" si="650"/>
        <v/>
      </c>
      <c r="I1884" s="159" t="str">
        <f t="shared" si="650"/>
        <v/>
      </c>
      <c r="J1884" s="159" t="str">
        <f t="shared" si="650"/>
        <v/>
      </c>
      <c r="K1884" s="292"/>
      <c r="L1884" s="292"/>
      <c r="AC1884" s="300" t="str">
        <f t="shared" si="637"/>
        <v/>
      </c>
      <c r="AD1884" s="300" t="str">
        <f t="shared" si="636"/>
        <v/>
      </c>
      <c r="AE1884" s="300" t="str">
        <f t="shared" si="634"/>
        <v/>
      </c>
      <c r="AF1884" s="300" t="str">
        <f t="shared" si="635"/>
        <v/>
      </c>
      <c r="AI1884" s="63" t="str">
        <f t="shared" si="638"/>
        <v/>
      </c>
      <c r="AJ1884" s="106" t="str">
        <f t="shared" si="639"/>
        <v/>
      </c>
      <c r="AK1884" s="106" t="str">
        <f t="shared" si="640"/>
        <v/>
      </c>
      <c r="AL1884" s="106" t="str">
        <f t="shared" si="641"/>
        <v/>
      </c>
      <c r="AM1884" s="106" t="str">
        <f t="shared" si="642"/>
        <v/>
      </c>
      <c r="AN1884" s="106" t="str">
        <f t="shared" si="643"/>
        <v/>
      </c>
      <c r="AR1884" s="106" t="str">
        <f t="shared" si="644"/>
        <v/>
      </c>
      <c r="AS1884" s="106" t="str">
        <f t="shared" si="645"/>
        <v/>
      </c>
      <c r="AT1884" s="106" t="str">
        <f t="shared" si="646"/>
        <v/>
      </c>
      <c r="AU1884" s="106" t="str">
        <f t="shared" si="647"/>
        <v/>
      </c>
      <c r="AV1884" s="106" t="str">
        <f t="shared" si="648"/>
        <v/>
      </c>
    </row>
    <row r="1885" spans="4:48">
      <c r="D1885" s="159">
        <v>1878</v>
      </c>
      <c r="F1885" s="159" t="str">
        <f t="shared" si="650"/>
        <v/>
      </c>
      <c r="G1885" s="159" t="str">
        <f t="shared" si="650"/>
        <v/>
      </c>
      <c r="H1885" s="159" t="str">
        <f t="shared" si="650"/>
        <v/>
      </c>
      <c r="I1885" s="159" t="str">
        <f t="shared" si="650"/>
        <v/>
      </c>
      <c r="J1885" s="159" t="str">
        <f t="shared" si="650"/>
        <v/>
      </c>
      <c r="K1885" s="292"/>
      <c r="L1885" s="292"/>
      <c r="AC1885" s="300" t="str">
        <f t="shared" si="637"/>
        <v/>
      </c>
      <c r="AD1885" s="300" t="str">
        <f t="shared" si="636"/>
        <v/>
      </c>
      <c r="AE1885" s="300" t="str">
        <f t="shared" si="634"/>
        <v/>
      </c>
      <c r="AF1885" s="300" t="str">
        <f t="shared" si="635"/>
        <v/>
      </c>
      <c r="AI1885" s="63" t="str">
        <f t="shared" si="638"/>
        <v/>
      </c>
      <c r="AJ1885" s="106" t="str">
        <f t="shared" si="639"/>
        <v/>
      </c>
      <c r="AK1885" s="106" t="str">
        <f t="shared" si="640"/>
        <v/>
      </c>
      <c r="AL1885" s="106" t="str">
        <f t="shared" si="641"/>
        <v/>
      </c>
      <c r="AM1885" s="106" t="str">
        <f t="shared" si="642"/>
        <v/>
      </c>
      <c r="AN1885" s="106" t="str">
        <f t="shared" si="643"/>
        <v/>
      </c>
      <c r="AR1885" s="106" t="str">
        <f t="shared" si="644"/>
        <v/>
      </c>
      <c r="AS1885" s="106" t="str">
        <f t="shared" si="645"/>
        <v/>
      </c>
      <c r="AT1885" s="106" t="str">
        <f t="shared" si="646"/>
        <v/>
      </c>
      <c r="AU1885" s="106" t="str">
        <f t="shared" si="647"/>
        <v/>
      </c>
      <c r="AV1885" s="106" t="str">
        <f t="shared" si="648"/>
        <v/>
      </c>
    </row>
    <row r="1886" spans="4:48">
      <c r="D1886" s="159">
        <v>1879</v>
      </c>
      <c r="F1886" s="159" t="str">
        <f t="shared" si="650"/>
        <v/>
      </c>
      <c r="G1886" s="159" t="str">
        <f t="shared" si="650"/>
        <v/>
      </c>
      <c r="H1886" s="159" t="str">
        <f t="shared" si="650"/>
        <v/>
      </c>
      <c r="I1886" s="159" t="str">
        <f t="shared" si="650"/>
        <v/>
      </c>
      <c r="J1886" s="159" t="str">
        <f t="shared" si="650"/>
        <v/>
      </c>
      <c r="K1886" s="292"/>
      <c r="L1886" s="292"/>
      <c r="AC1886" s="300" t="str">
        <f t="shared" si="637"/>
        <v/>
      </c>
      <c r="AD1886" s="300" t="str">
        <f t="shared" si="636"/>
        <v/>
      </c>
      <c r="AE1886" s="300" t="str">
        <f t="shared" si="634"/>
        <v/>
      </c>
      <c r="AF1886" s="300" t="str">
        <f t="shared" si="635"/>
        <v/>
      </c>
      <c r="AI1886" s="63" t="str">
        <f t="shared" si="638"/>
        <v/>
      </c>
      <c r="AJ1886" s="106" t="str">
        <f t="shared" si="639"/>
        <v/>
      </c>
      <c r="AK1886" s="106" t="str">
        <f t="shared" si="640"/>
        <v/>
      </c>
      <c r="AL1886" s="106" t="str">
        <f t="shared" si="641"/>
        <v/>
      </c>
      <c r="AM1886" s="106" t="str">
        <f t="shared" si="642"/>
        <v/>
      </c>
      <c r="AN1886" s="106" t="str">
        <f t="shared" si="643"/>
        <v/>
      </c>
      <c r="AR1886" s="106" t="str">
        <f t="shared" si="644"/>
        <v/>
      </c>
      <c r="AS1886" s="106" t="str">
        <f t="shared" si="645"/>
        <v/>
      </c>
      <c r="AT1886" s="106" t="str">
        <f t="shared" si="646"/>
        <v/>
      </c>
      <c r="AU1886" s="106" t="str">
        <f t="shared" si="647"/>
        <v/>
      </c>
      <c r="AV1886" s="106" t="str">
        <f t="shared" si="648"/>
        <v/>
      </c>
    </row>
    <row r="1887" spans="4:48">
      <c r="D1887" s="159">
        <v>1880</v>
      </c>
      <c r="F1887" s="159" t="str">
        <f t="shared" si="650"/>
        <v/>
      </c>
      <c r="G1887" s="159" t="str">
        <f t="shared" si="650"/>
        <v/>
      </c>
      <c r="H1887" s="159" t="str">
        <f t="shared" si="650"/>
        <v/>
      </c>
      <c r="I1887" s="159" t="str">
        <f t="shared" si="650"/>
        <v/>
      </c>
      <c r="J1887" s="159" t="str">
        <f t="shared" si="650"/>
        <v/>
      </c>
      <c r="K1887" s="292"/>
      <c r="L1887" s="292"/>
      <c r="AC1887" s="300" t="str">
        <f t="shared" si="637"/>
        <v/>
      </c>
      <c r="AD1887" s="300" t="str">
        <f t="shared" si="636"/>
        <v/>
      </c>
      <c r="AE1887" s="300" t="str">
        <f t="shared" si="634"/>
        <v/>
      </c>
      <c r="AF1887" s="300" t="str">
        <f t="shared" si="635"/>
        <v/>
      </c>
      <c r="AI1887" s="63" t="str">
        <f t="shared" si="638"/>
        <v/>
      </c>
      <c r="AJ1887" s="106" t="str">
        <f t="shared" si="639"/>
        <v/>
      </c>
      <c r="AK1887" s="106" t="str">
        <f t="shared" si="640"/>
        <v/>
      </c>
      <c r="AL1887" s="106" t="str">
        <f t="shared" si="641"/>
        <v/>
      </c>
      <c r="AM1887" s="106" t="str">
        <f t="shared" si="642"/>
        <v/>
      </c>
      <c r="AN1887" s="106" t="str">
        <f t="shared" si="643"/>
        <v/>
      </c>
      <c r="AR1887" s="106" t="str">
        <f t="shared" si="644"/>
        <v/>
      </c>
      <c r="AS1887" s="106" t="str">
        <f t="shared" si="645"/>
        <v/>
      </c>
      <c r="AT1887" s="106" t="str">
        <f t="shared" si="646"/>
        <v/>
      </c>
      <c r="AU1887" s="106" t="str">
        <f t="shared" si="647"/>
        <v/>
      </c>
      <c r="AV1887" s="106" t="str">
        <f t="shared" si="648"/>
        <v/>
      </c>
    </row>
    <row r="1888" spans="4:48">
      <c r="D1888" s="159">
        <v>1881</v>
      </c>
      <c r="F1888" s="159" t="str">
        <f t="shared" ref="F1888:J1897" si="651">IF($C$5=0,IF($D1888&gt;$A$5,"",INDIRECT(CONCATENATE("B",RANDBETWEEN(11,$D$5)))),IF($D1888&gt;$A$5,"",$C$3*INDIRECT(CONCATENATE("B",RANDBETWEEN(11,$D$5)))))</f>
        <v/>
      </c>
      <c r="G1888" s="159" t="str">
        <f t="shared" si="651"/>
        <v/>
      </c>
      <c r="H1888" s="159" t="str">
        <f t="shared" si="651"/>
        <v/>
      </c>
      <c r="I1888" s="159" t="str">
        <f t="shared" si="651"/>
        <v/>
      </c>
      <c r="J1888" s="159" t="str">
        <f t="shared" si="651"/>
        <v/>
      </c>
      <c r="K1888" s="292"/>
      <c r="L1888" s="292"/>
      <c r="AC1888" s="300" t="str">
        <f t="shared" si="637"/>
        <v/>
      </c>
      <c r="AD1888" s="300" t="str">
        <f t="shared" si="636"/>
        <v/>
      </c>
      <c r="AE1888" s="300" t="str">
        <f t="shared" si="634"/>
        <v/>
      </c>
      <c r="AF1888" s="300" t="str">
        <f t="shared" si="635"/>
        <v/>
      </c>
      <c r="AI1888" s="63" t="str">
        <f t="shared" si="638"/>
        <v/>
      </c>
      <c r="AJ1888" s="106" t="str">
        <f t="shared" si="639"/>
        <v/>
      </c>
      <c r="AK1888" s="106" t="str">
        <f t="shared" si="640"/>
        <v/>
      </c>
      <c r="AL1888" s="106" t="str">
        <f t="shared" si="641"/>
        <v/>
      </c>
      <c r="AM1888" s="106" t="str">
        <f t="shared" si="642"/>
        <v/>
      </c>
      <c r="AN1888" s="106" t="str">
        <f t="shared" si="643"/>
        <v/>
      </c>
      <c r="AR1888" s="106" t="str">
        <f t="shared" si="644"/>
        <v/>
      </c>
      <c r="AS1888" s="106" t="str">
        <f t="shared" si="645"/>
        <v/>
      </c>
      <c r="AT1888" s="106" t="str">
        <f t="shared" si="646"/>
        <v/>
      </c>
      <c r="AU1888" s="106" t="str">
        <f t="shared" si="647"/>
        <v/>
      </c>
      <c r="AV1888" s="106" t="str">
        <f t="shared" si="648"/>
        <v/>
      </c>
    </row>
    <row r="1889" spans="4:48">
      <c r="D1889" s="159">
        <v>1882</v>
      </c>
      <c r="F1889" s="159" t="str">
        <f t="shared" si="651"/>
        <v/>
      </c>
      <c r="G1889" s="159" t="str">
        <f t="shared" si="651"/>
        <v/>
      </c>
      <c r="H1889" s="159" t="str">
        <f t="shared" si="651"/>
        <v/>
      </c>
      <c r="I1889" s="159" t="str">
        <f t="shared" si="651"/>
        <v/>
      </c>
      <c r="J1889" s="159" t="str">
        <f t="shared" si="651"/>
        <v/>
      </c>
      <c r="K1889" s="292"/>
      <c r="L1889" s="292"/>
      <c r="AC1889" s="300" t="str">
        <f t="shared" si="637"/>
        <v/>
      </c>
      <c r="AD1889" s="300" t="str">
        <f t="shared" si="636"/>
        <v/>
      </c>
      <c r="AE1889" s="300" t="str">
        <f t="shared" si="634"/>
        <v/>
      </c>
      <c r="AF1889" s="300" t="str">
        <f t="shared" si="635"/>
        <v/>
      </c>
      <c r="AI1889" s="63" t="str">
        <f t="shared" si="638"/>
        <v/>
      </c>
      <c r="AJ1889" s="106" t="str">
        <f t="shared" si="639"/>
        <v/>
      </c>
      <c r="AK1889" s="106" t="str">
        <f t="shared" si="640"/>
        <v/>
      </c>
      <c r="AL1889" s="106" t="str">
        <f t="shared" si="641"/>
        <v/>
      </c>
      <c r="AM1889" s="106" t="str">
        <f t="shared" si="642"/>
        <v/>
      </c>
      <c r="AN1889" s="106" t="str">
        <f t="shared" si="643"/>
        <v/>
      </c>
      <c r="AR1889" s="106" t="str">
        <f t="shared" si="644"/>
        <v/>
      </c>
      <c r="AS1889" s="106" t="str">
        <f t="shared" si="645"/>
        <v/>
      </c>
      <c r="AT1889" s="106" t="str">
        <f t="shared" si="646"/>
        <v/>
      </c>
      <c r="AU1889" s="106" t="str">
        <f t="shared" si="647"/>
        <v/>
      </c>
      <c r="AV1889" s="106" t="str">
        <f t="shared" si="648"/>
        <v/>
      </c>
    </row>
    <row r="1890" spans="4:48">
      <c r="D1890" s="159">
        <v>1883</v>
      </c>
      <c r="F1890" s="159" t="str">
        <f t="shared" si="651"/>
        <v/>
      </c>
      <c r="G1890" s="159" t="str">
        <f t="shared" si="651"/>
        <v/>
      </c>
      <c r="H1890" s="159" t="str">
        <f t="shared" si="651"/>
        <v/>
      </c>
      <c r="I1890" s="159" t="str">
        <f t="shared" si="651"/>
        <v/>
      </c>
      <c r="J1890" s="159" t="str">
        <f t="shared" si="651"/>
        <v/>
      </c>
      <c r="K1890" s="292"/>
      <c r="L1890" s="292"/>
      <c r="AC1890" s="300" t="str">
        <f t="shared" si="637"/>
        <v/>
      </c>
      <c r="AD1890" s="300" t="str">
        <f t="shared" si="636"/>
        <v/>
      </c>
      <c r="AE1890" s="300" t="str">
        <f t="shared" si="634"/>
        <v/>
      </c>
      <c r="AF1890" s="300" t="str">
        <f t="shared" si="635"/>
        <v/>
      </c>
      <c r="AI1890" s="63" t="str">
        <f t="shared" si="638"/>
        <v/>
      </c>
      <c r="AJ1890" s="106" t="str">
        <f t="shared" si="639"/>
        <v/>
      </c>
      <c r="AK1890" s="106" t="str">
        <f t="shared" si="640"/>
        <v/>
      </c>
      <c r="AL1890" s="106" t="str">
        <f t="shared" si="641"/>
        <v/>
      </c>
      <c r="AM1890" s="106" t="str">
        <f t="shared" si="642"/>
        <v/>
      </c>
      <c r="AN1890" s="106" t="str">
        <f t="shared" si="643"/>
        <v/>
      </c>
      <c r="AR1890" s="106" t="str">
        <f t="shared" si="644"/>
        <v/>
      </c>
      <c r="AS1890" s="106" t="str">
        <f t="shared" si="645"/>
        <v/>
      </c>
      <c r="AT1890" s="106" t="str">
        <f t="shared" si="646"/>
        <v/>
      </c>
      <c r="AU1890" s="106" t="str">
        <f t="shared" si="647"/>
        <v/>
      </c>
      <c r="AV1890" s="106" t="str">
        <f t="shared" si="648"/>
        <v/>
      </c>
    </row>
    <row r="1891" spans="4:48">
      <c r="D1891" s="159">
        <v>1884</v>
      </c>
      <c r="F1891" s="159" t="str">
        <f t="shared" si="651"/>
        <v/>
      </c>
      <c r="G1891" s="159" t="str">
        <f t="shared" si="651"/>
        <v/>
      </c>
      <c r="H1891" s="159" t="str">
        <f t="shared" si="651"/>
        <v/>
      </c>
      <c r="I1891" s="159" t="str">
        <f t="shared" si="651"/>
        <v/>
      </c>
      <c r="J1891" s="159" t="str">
        <f t="shared" si="651"/>
        <v/>
      </c>
      <c r="K1891" s="292"/>
      <c r="L1891" s="292"/>
      <c r="AC1891" s="300" t="str">
        <f t="shared" si="637"/>
        <v/>
      </c>
      <c r="AD1891" s="300" t="str">
        <f t="shared" si="636"/>
        <v/>
      </c>
      <c r="AE1891" s="300" t="str">
        <f t="shared" si="634"/>
        <v/>
      </c>
      <c r="AF1891" s="300" t="str">
        <f t="shared" si="635"/>
        <v/>
      </c>
      <c r="AI1891" s="63" t="str">
        <f t="shared" si="638"/>
        <v/>
      </c>
      <c r="AJ1891" s="106" t="str">
        <f t="shared" si="639"/>
        <v/>
      </c>
      <c r="AK1891" s="106" t="str">
        <f t="shared" si="640"/>
        <v/>
      </c>
      <c r="AL1891" s="106" t="str">
        <f t="shared" si="641"/>
        <v/>
      </c>
      <c r="AM1891" s="106" t="str">
        <f t="shared" si="642"/>
        <v/>
      </c>
      <c r="AN1891" s="106" t="str">
        <f t="shared" si="643"/>
        <v/>
      </c>
      <c r="AR1891" s="106" t="str">
        <f t="shared" si="644"/>
        <v/>
      </c>
      <c r="AS1891" s="106" t="str">
        <f t="shared" si="645"/>
        <v/>
      </c>
      <c r="AT1891" s="106" t="str">
        <f t="shared" si="646"/>
        <v/>
      </c>
      <c r="AU1891" s="106" t="str">
        <f t="shared" si="647"/>
        <v/>
      </c>
      <c r="AV1891" s="106" t="str">
        <f t="shared" si="648"/>
        <v/>
      </c>
    </row>
    <row r="1892" spans="4:48">
      <c r="D1892" s="159">
        <v>1885</v>
      </c>
      <c r="F1892" s="159" t="str">
        <f t="shared" si="651"/>
        <v/>
      </c>
      <c r="G1892" s="159" t="str">
        <f t="shared" si="651"/>
        <v/>
      </c>
      <c r="H1892" s="159" t="str">
        <f t="shared" si="651"/>
        <v/>
      </c>
      <c r="I1892" s="159" t="str">
        <f t="shared" si="651"/>
        <v/>
      </c>
      <c r="J1892" s="159" t="str">
        <f t="shared" si="651"/>
        <v/>
      </c>
      <c r="K1892" s="292"/>
      <c r="L1892" s="292"/>
      <c r="AC1892" s="300" t="str">
        <f t="shared" si="637"/>
        <v/>
      </c>
      <c r="AD1892" s="300" t="str">
        <f t="shared" si="636"/>
        <v/>
      </c>
      <c r="AE1892" s="300" t="str">
        <f t="shared" si="634"/>
        <v/>
      </c>
      <c r="AF1892" s="300" t="str">
        <f t="shared" si="635"/>
        <v/>
      </c>
      <c r="AI1892" s="63" t="str">
        <f t="shared" si="638"/>
        <v/>
      </c>
      <c r="AJ1892" s="106" t="str">
        <f t="shared" si="639"/>
        <v/>
      </c>
      <c r="AK1892" s="106" t="str">
        <f t="shared" si="640"/>
        <v/>
      </c>
      <c r="AL1892" s="106" t="str">
        <f t="shared" si="641"/>
        <v/>
      </c>
      <c r="AM1892" s="106" t="str">
        <f t="shared" si="642"/>
        <v/>
      </c>
      <c r="AN1892" s="106" t="str">
        <f t="shared" si="643"/>
        <v/>
      </c>
      <c r="AR1892" s="106" t="str">
        <f t="shared" si="644"/>
        <v/>
      </c>
      <c r="AS1892" s="106" t="str">
        <f t="shared" si="645"/>
        <v/>
      </c>
      <c r="AT1892" s="106" t="str">
        <f t="shared" si="646"/>
        <v/>
      </c>
      <c r="AU1892" s="106" t="str">
        <f t="shared" si="647"/>
        <v/>
      </c>
      <c r="AV1892" s="106" t="str">
        <f t="shared" si="648"/>
        <v/>
      </c>
    </row>
    <row r="1893" spans="4:48">
      <c r="D1893" s="159">
        <v>1886</v>
      </c>
      <c r="F1893" s="159" t="str">
        <f t="shared" si="651"/>
        <v/>
      </c>
      <c r="G1893" s="159" t="str">
        <f t="shared" si="651"/>
        <v/>
      </c>
      <c r="H1893" s="159" t="str">
        <f t="shared" si="651"/>
        <v/>
      </c>
      <c r="I1893" s="159" t="str">
        <f t="shared" si="651"/>
        <v/>
      </c>
      <c r="J1893" s="159" t="str">
        <f t="shared" si="651"/>
        <v/>
      </c>
      <c r="K1893" s="292"/>
      <c r="L1893" s="292"/>
      <c r="AC1893" s="300" t="str">
        <f t="shared" si="637"/>
        <v/>
      </c>
      <c r="AD1893" s="300" t="str">
        <f t="shared" si="636"/>
        <v/>
      </c>
      <c r="AE1893" s="300" t="str">
        <f t="shared" si="634"/>
        <v/>
      </c>
      <c r="AF1893" s="300" t="str">
        <f t="shared" si="635"/>
        <v/>
      </c>
      <c r="AI1893" s="63" t="str">
        <f t="shared" si="638"/>
        <v/>
      </c>
      <c r="AJ1893" s="106" t="str">
        <f t="shared" si="639"/>
        <v/>
      </c>
      <c r="AK1893" s="106" t="str">
        <f t="shared" si="640"/>
        <v/>
      </c>
      <c r="AL1893" s="106" t="str">
        <f t="shared" si="641"/>
        <v/>
      </c>
      <c r="AM1893" s="106" t="str">
        <f t="shared" si="642"/>
        <v/>
      </c>
      <c r="AN1893" s="106" t="str">
        <f t="shared" si="643"/>
        <v/>
      </c>
      <c r="AR1893" s="106" t="str">
        <f t="shared" si="644"/>
        <v/>
      </c>
      <c r="AS1893" s="106" t="str">
        <f t="shared" si="645"/>
        <v/>
      </c>
      <c r="AT1893" s="106" t="str">
        <f t="shared" si="646"/>
        <v/>
      </c>
      <c r="AU1893" s="106" t="str">
        <f t="shared" si="647"/>
        <v/>
      </c>
      <c r="AV1893" s="106" t="str">
        <f t="shared" si="648"/>
        <v/>
      </c>
    </row>
    <row r="1894" spans="4:48">
      <c r="D1894" s="159">
        <v>1887</v>
      </c>
      <c r="F1894" s="159" t="str">
        <f t="shared" si="651"/>
        <v/>
      </c>
      <c r="G1894" s="159" t="str">
        <f t="shared" si="651"/>
        <v/>
      </c>
      <c r="H1894" s="159" t="str">
        <f t="shared" si="651"/>
        <v/>
      </c>
      <c r="I1894" s="159" t="str">
        <f t="shared" si="651"/>
        <v/>
      </c>
      <c r="J1894" s="159" t="str">
        <f t="shared" si="651"/>
        <v/>
      </c>
      <c r="K1894" s="292"/>
      <c r="L1894" s="292"/>
      <c r="AC1894" s="300" t="str">
        <f t="shared" si="637"/>
        <v/>
      </c>
      <c r="AD1894" s="300" t="str">
        <f t="shared" si="636"/>
        <v/>
      </c>
      <c r="AE1894" s="300" t="str">
        <f t="shared" si="634"/>
        <v/>
      </c>
      <c r="AF1894" s="300" t="str">
        <f t="shared" si="635"/>
        <v/>
      </c>
      <c r="AI1894" s="63" t="str">
        <f t="shared" si="638"/>
        <v/>
      </c>
      <c r="AJ1894" s="106" t="str">
        <f t="shared" si="639"/>
        <v/>
      </c>
      <c r="AK1894" s="106" t="str">
        <f t="shared" si="640"/>
        <v/>
      </c>
      <c r="AL1894" s="106" t="str">
        <f t="shared" si="641"/>
        <v/>
      </c>
      <c r="AM1894" s="106" t="str">
        <f t="shared" si="642"/>
        <v/>
      </c>
      <c r="AN1894" s="106" t="str">
        <f t="shared" si="643"/>
        <v/>
      </c>
      <c r="AR1894" s="106" t="str">
        <f t="shared" si="644"/>
        <v/>
      </c>
      <c r="AS1894" s="106" t="str">
        <f t="shared" si="645"/>
        <v/>
      </c>
      <c r="AT1894" s="106" t="str">
        <f t="shared" si="646"/>
        <v/>
      </c>
      <c r="AU1894" s="106" t="str">
        <f t="shared" si="647"/>
        <v/>
      </c>
      <c r="AV1894" s="106" t="str">
        <f t="shared" si="648"/>
        <v/>
      </c>
    </row>
    <row r="1895" spans="4:48">
      <c r="D1895" s="159">
        <v>1888</v>
      </c>
      <c r="F1895" s="159" t="str">
        <f t="shared" si="651"/>
        <v/>
      </c>
      <c r="G1895" s="159" t="str">
        <f t="shared" si="651"/>
        <v/>
      </c>
      <c r="H1895" s="159" t="str">
        <f t="shared" si="651"/>
        <v/>
      </c>
      <c r="I1895" s="159" t="str">
        <f t="shared" si="651"/>
        <v/>
      </c>
      <c r="J1895" s="159" t="str">
        <f t="shared" si="651"/>
        <v/>
      </c>
      <c r="K1895" s="292"/>
      <c r="L1895" s="292"/>
      <c r="AC1895" s="300" t="str">
        <f t="shared" si="637"/>
        <v/>
      </c>
      <c r="AD1895" s="300" t="str">
        <f t="shared" si="636"/>
        <v/>
      </c>
      <c r="AE1895" s="300" t="str">
        <f t="shared" si="634"/>
        <v/>
      </c>
      <c r="AF1895" s="300" t="str">
        <f t="shared" si="635"/>
        <v/>
      </c>
      <c r="AI1895" s="63" t="str">
        <f t="shared" si="638"/>
        <v/>
      </c>
      <c r="AJ1895" s="106" t="str">
        <f t="shared" si="639"/>
        <v/>
      </c>
      <c r="AK1895" s="106" t="str">
        <f t="shared" si="640"/>
        <v/>
      </c>
      <c r="AL1895" s="106" t="str">
        <f t="shared" si="641"/>
        <v/>
      </c>
      <c r="AM1895" s="106" t="str">
        <f t="shared" si="642"/>
        <v/>
      </c>
      <c r="AN1895" s="106" t="str">
        <f t="shared" si="643"/>
        <v/>
      </c>
      <c r="AR1895" s="106" t="str">
        <f t="shared" si="644"/>
        <v/>
      </c>
      <c r="AS1895" s="106" t="str">
        <f t="shared" si="645"/>
        <v/>
      </c>
      <c r="AT1895" s="106" t="str">
        <f t="shared" si="646"/>
        <v/>
      </c>
      <c r="AU1895" s="106" t="str">
        <f t="shared" si="647"/>
        <v/>
      </c>
      <c r="AV1895" s="106" t="str">
        <f t="shared" si="648"/>
        <v/>
      </c>
    </row>
    <row r="1896" spans="4:48">
      <c r="D1896" s="159">
        <v>1889</v>
      </c>
      <c r="F1896" s="159" t="str">
        <f t="shared" si="651"/>
        <v/>
      </c>
      <c r="G1896" s="159" t="str">
        <f t="shared" si="651"/>
        <v/>
      </c>
      <c r="H1896" s="159" t="str">
        <f t="shared" si="651"/>
        <v/>
      </c>
      <c r="I1896" s="159" t="str">
        <f t="shared" si="651"/>
        <v/>
      </c>
      <c r="J1896" s="159" t="str">
        <f t="shared" si="651"/>
        <v/>
      </c>
      <c r="K1896" s="292"/>
      <c r="L1896" s="292"/>
      <c r="AC1896" s="300" t="str">
        <f t="shared" si="637"/>
        <v/>
      </c>
      <c r="AD1896" s="300" t="str">
        <f t="shared" si="636"/>
        <v/>
      </c>
      <c r="AE1896" s="300" t="str">
        <f t="shared" si="634"/>
        <v/>
      </c>
      <c r="AF1896" s="300" t="str">
        <f t="shared" si="635"/>
        <v/>
      </c>
      <c r="AI1896" s="63" t="str">
        <f t="shared" si="638"/>
        <v/>
      </c>
      <c r="AJ1896" s="106" t="str">
        <f t="shared" si="639"/>
        <v/>
      </c>
      <c r="AK1896" s="106" t="str">
        <f t="shared" si="640"/>
        <v/>
      </c>
      <c r="AL1896" s="106" t="str">
        <f t="shared" si="641"/>
        <v/>
      </c>
      <c r="AM1896" s="106" t="str">
        <f t="shared" si="642"/>
        <v/>
      </c>
      <c r="AN1896" s="106" t="str">
        <f t="shared" si="643"/>
        <v/>
      </c>
      <c r="AR1896" s="106" t="str">
        <f t="shared" si="644"/>
        <v/>
      </c>
      <c r="AS1896" s="106" t="str">
        <f t="shared" si="645"/>
        <v/>
      </c>
      <c r="AT1896" s="106" t="str">
        <f t="shared" si="646"/>
        <v/>
      </c>
      <c r="AU1896" s="106" t="str">
        <f t="shared" si="647"/>
        <v/>
      </c>
      <c r="AV1896" s="106" t="str">
        <f t="shared" si="648"/>
        <v/>
      </c>
    </row>
    <row r="1897" spans="4:48">
      <c r="D1897" s="159">
        <v>1890</v>
      </c>
      <c r="F1897" s="159" t="str">
        <f t="shared" si="651"/>
        <v/>
      </c>
      <c r="G1897" s="159" t="str">
        <f t="shared" si="651"/>
        <v/>
      </c>
      <c r="H1897" s="159" t="str">
        <f t="shared" si="651"/>
        <v/>
      </c>
      <c r="I1897" s="159" t="str">
        <f t="shared" si="651"/>
        <v/>
      </c>
      <c r="J1897" s="159" t="str">
        <f t="shared" si="651"/>
        <v/>
      </c>
      <c r="K1897" s="292"/>
      <c r="L1897" s="292"/>
      <c r="AC1897" s="300" t="str">
        <f t="shared" si="637"/>
        <v/>
      </c>
      <c r="AD1897" s="300" t="str">
        <f t="shared" si="636"/>
        <v/>
      </c>
      <c r="AE1897" s="300" t="str">
        <f t="shared" si="634"/>
        <v/>
      </c>
      <c r="AF1897" s="300" t="str">
        <f t="shared" si="635"/>
        <v/>
      </c>
      <c r="AI1897" s="63" t="str">
        <f t="shared" si="638"/>
        <v/>
      </c>
      <c r="AJ1897" s="106" t="str">
        <f t="shared" si="639"/>
        <v/>
      </c>
      <c r="AK1897" s="106" t="str">
        <f t="shared" si="640"/>
        <v/>
      </c>
      <c r="AL1897" s="106" t="str">
        <f t="shared" si="641"/>
        <v/>
      </c>
      <c r="AM1897" s="106" t="str">
        <f t="shared" si="642"/>
        <v/>
      </c>
      <c r="AN1897" s="106" t="str">
        <f t="shared" si="643"/>
        <v/>
      </c>
      <c r="AR1897" s="106" t="str">
        <f t="shared" si="644"/>
        <v/>
      </c>
      <c r="AS1897" s="106" t="str">
        <f t="shared" si="645"/>
        <v/>
      </c>
      <c r="AT1897" s="106" t="str">
        <f t="shared" si="646"/>
        <v/>
      </c>
      <c r="AU1897" s="106" t="str">
        <f t="shared" si="647"/>
        <v/>
      </c>
      <c r="AV1897" s="106" t="str">
        <f t="shared" si="648"/>
        <v/>
      </c>
    </row>
    <row r="1898" spans="4:48">
      <c r="D1898" s="159">
        <v>1891</v>
      </c>
      <c r="F1898" s="159" t="str">
        <f t="shared" ref="F1898:J1907" si="652">IF($C$5=0,IF($D1898&gt;$A$5,"",INDIRECT(CONCATENATE("B",RANDBETWEEN(11,$D$5)))),IF($D1898&gt;$A$5,"",$C$3*INDIRECT(CONCATENATE("B",RANDBETWEEN(11,$D$5)))))</f>
        <v/>
      </c>
      <c r="G1898" s="159" t="str">
        <f t="shared" si="652"/>
        <v/>
      </c>
      <c r="H1898" s="159" t="str">
        <f t="shared" si="652"/>
        <v/>
      </c>
      <c r="I1898" s="159" t="str">
        <f t="shared" si="652"/>
        <v/>
      </c>
      <c r="J1898" s="159" t="str">
        <f t="shared" si="652"/>
        <v/>
      </c>
      <c r="K1898" s="292"/>
      <c r="L1898" s="292"/>
      <c r="AC1898" s="300" t="str">
        <f t="shared" si="637"/>
        <v/>
      </c>
      <c r="AD1898" s="300" t="str">
        <f t="shared" si="636"/>
        <v/>
      </c>
      <c r="AE1898" s="300" t="str">
        <f t="shared" si="634"/>
        <v/>
      </c>
      <c r="AF1898" s="300" t="str">
        <f t="shared" si="635"/>
        <v/>
      </c>
      <c r="AI1898" s="63" t="str">
        <f t="shared" si="638"/>
        <v/>
      </c>
      <c r="AJ1898" s="106" t="str">
        <f t="shared" si="639"/>
        <v/>
      </c>
      <c r="AK1898" s="106" t="str">
        <f t="shared" si="640"/>
        <v/>
      </c>
      <c r="AL1898" s="106" t="str">
        <f t="shared" si="641"/>
        <v/>
      </c>
      <c r="AM1898" s="106" t="str">
        <f t="shared" si="642"/>
        <v/>
      </c>
      <c r="AN1898" s="106" t="str">
        <f t="shared" si="643"/>
        <v/>
      </c>
      <c r="AR1898" s="106" t="str">
        <f t="shared" si="644"/>
        <v/>
      </c>
      <c r="AS1898" s="106" t="str">
        <f t="shared" si="645"/>
        <v/>
      </c>
      <c r="AT1898" s="106" t="str">
        <f t="shared" si="646"/>
        <v/>
      </c>
      <c r="AU1898" s="106" t="str">
        <f t="shared" si="647"/>
        <v/>
      </c>
      <c r="AV1898" s="106" t="str">
        <f t="shared" si="648"/>
        <v/>
      </c>
    </row>
    <row r="1899" spans="4:48">
      <c r="D1899" s="159">
        <v>1892</v>
      </c>
      <c r="F1899" s="159" t="str">
        <f t="shared" si="652"/>
        <v/>
      </c>
      <c r="G1899" s="159" t="str">
        <f t="shared" si="652"/>
        <v/>
      </c>
      <c r="H1899" s="159" t="str">
        <f t="shared" si="652"/>
        <v/>
      </c>
      <c r="I1899" s="159" t="str">
        <f t="shared" si="652"/>
        <v/>
      </c>
      <c r="J1899" s="159" t="str">
        <f t="shared" si="652"/>
        <v/>
      </c>
      <c r="K1899" s="292"/>
      <c r="L1899" s="292"/>
      <c r="AC1899" s="300" t="str">
        <f t="shared" si="637"/>
        <v/>
      </c>
      <c r="AD1899" s="300" t="str">
        <f t="shared" si="636"/>
        <v/>
      </c>
      <c r="AE1899" s="300" t="str">
        <f t="shared" si="634"/>
        <v/>
      </c>
      <c r="AF1899" s="300" t="str">
        <f t="shared" si="635"/>
        <v/>
      </c>
      <c r="AI1899" s="63" t="str">
        <f t="shared" si="638"/>
        <v/>
      </c>
      <c r="AJ1899" s="106" t="str">
        <f t="shared" si="639"/>
        <v/>
      </c>
      <c r="AK1899" s="106" t="str">
        <f t="shared" si="640"/>
        <v/>
      </c>
      <c r="AL1899" s="106" t="str">
        <f t="shared" si="641"/>
        <v/>
      </c>
      <c r="AM1899" s="106" t="str">
        <f t="shared" si="642"/>
        <v/>
      </c>
      <c r="AN1899" s="106" t="str">
        <f t="shared" si="643"/>
        <v/>
      </c>
      <c r="AR1899" s="106" t="str">
        <f t="shared" si="644"/>
        <v/>
      </c>
      <c r="AS1899" s="106" t="str">
        <f t="shared" si="645"/>
        <v/>
      </c>
      <c r="AT1899" s="106" t="str">
        <f t="shared" si="646"/>
        <v/>
      </c>
      <c r="AU1899" s="106" t="str">
        <f t="shared" si="647"/>
        <v/>
      </c>
      <c r="AV1899" s="106" t="str">
        <f t="shared" si="648"/>
        <v/>
      </c>
    </row>
    <row r="1900" spans="4:48">
      <c r="D1900" s="159">
        <v>1893</v>
      </c>
      <c r="F1900" s="159" t="str">
        <f t="shared" si="652"/>
        <v/>
      </c>
      <c r="G1900" s="159" t="str">
        <f t="shared" si="652"/>
        <v/>
      </c>
      <c r="H1900" s="159" t="str">
        <f t="shared" si="652"/>
        <v/>
      </c>
      <c r="I1900" s="159" t="str">
        <f t="shared" si="652"/>
        <v/>
      </c>
      <c r="J1900" s="159" t="str">
        <f t="shared" si="652"/>
        <v/>
      </c>
      <c r="K1900" s="292"/>
      <c r="L1900" s="292"/>
      <c r="AC1900" s="300" t="str">
        <f t="shared" si="637"/>
        <v/>
      </c>
      <c r="AD1900" s="300" t="str">
        <f t="shared" si="636"/>
        <v/>
      </c>
      <c r="AE1900" s="300" t="str">
        <f t="shared" si="634"/>
        <v/>
      </c>
      <c r="AF1900" s="300" t="str">
        <f t="shared" si="635"/>
        <v/>
      </c>
      <c r="AI1900" s="63" t="str">
        <f t="shared" si="638"/>
        <v/>
      </c>
      <c r="AJ1900" s="106" t="str">
        <f t="shared" si="639"/>
        <v/>
      </c>
      <c r="AK1900" s="106" t="str">
        <f t="shared" si="640"/>
        <v/>
      </c>
      <c r="AL1900" s="106" t="str">
        <f t="shared" si="641"/>
        <v/>
      </c>
      <c r="AM1900" s="106" t="str">
        <f t="shared" si="642"/>
        <v/>
      </c>
      <c r="AN1900" s="106" t="str">
        <f t="shared" si="643"/>
        <v/>
      </c>
      <c r="AR1900" s="106" t="str">
        <f t="shared" si="644"/>
        <v/>
      </c>
      <c r="AS1900" s="106" t="str">
        <f t="shared" si="645"/>
        <v/>
      </c>
      <c r="AT1900" s="106" t="str">
        <f t="shared" si="646"/>
        <v/>
      </c>
      <c r="AU1900" s="106" t="str">
        <f t="shared" si="647"/>
        <v/>
      </c>
      <c r="AV1900" s="106" t="str">
        <f t="shared" si="648"/>
        <v/>
      </c>
    </row>
    <row r="1901" spans="4:48">
      <c r="D1901" s="159">
        <v>1894</v>
      </c>
      <c r="F1901" s="159" t="str">
        <f t="shared" si="652"/>
        <v/>
      </c>
      <c r="G1901" s="159" t="str">
        <f t="shared" si="652"/>
        <v/>
      </c>
      <c r="H1901" s="159" t="str">
        <f t="shared" si="652"/>
        <v/>
      </c>
      <c r="I1901" s="159" t="str">
        <f t="shared" si="652"/>
        <v/>
      </c>
      <c r="J1901" s="159" t="str">
        <f t="shared" si="652"/>
        <v/>
      </c>
      <c r="K1901" s="292"/>
      <c r="L1901" s="292"/>
      <c r="AC1901" s="300" t="str">
        <f t="shared" si="637"/>
        <v/>
      </c>
      <c r="AD1901" s="300" t="str">
        <f t="shared" si="636"/>
        <v/>
      </c>
      <c r="AE1901" s="300" t="str">
        <f t="shared" si="634"/>
        <v/>
      </c>
      <c r="AF1901" s="300" t="str">
        <f t="shared" si="635"/>
        <v/>
      </c>
      <c r="AI1901" s="63" t="str">
        <f t="shared" si="638"/>
        <v/>
      </c>
      <c r="AJ1901" s="106" t="str">
        <f t="shared" si="639"/>
        <v/>
      </c>
      <c r="AK1901" s="106" t="str">
        <f t="shared" si="640"/>
        <v/>
      </c>
      <c r="AL1901" s="106" t="str">
        <f t="shared" si="641"/>
        <v/>
      </c>
      <c r="AM1901" s="106" t="str">
        <f t="shared" si="642"/>
        <v/>
      </c>
      <c r="AN1901" s="106" t="str">
        <f t="shared" si="643"/>
        <v/>
      </c>
      <c r="AR1901" s="106" t="str">
        <f t="shared" si="644"/>
        <v/>
      </c>
      <c r="AS1901" s="106" t="str">
        <f t="shared" si="645"/>
        <v/>
      </c>
      <c r="AT1901" s="106" t="str">
        <f t="shared" si="646"/>
        <v/>
      </c>
      <c r="AU1901" s="106" t="str">
        <f t="shared" si="647"/>
        <v/>
      </c>
      <c r="AV1901" s="106" t="str">
        <f t="shared" si="648"/>
        <v/>
      </c>
    </row>
    <row r="1902" spans="4:48">
      <c r="D1902" s="159">
        <v>1895</v>
      </c>
      <c r="F1902" s="159" t="str">
        <f t="shared" si="652"/>
        <v/>
      </c>
      <c r="G1902" s="159" t="str">
        <f t="shared" si="652"/>
        <v/>
      </c>
      <c r="H1902" s="159" t="str">
        <f t="shared" si="652"/>
        <v/>
      </c>
      <c r="I1902" s="159" t="str">
        <f t="shared" si="652"/>
        <v/>
      </c>
      <c r="J1902" s="159" t="str">
        <f t="shared" si="652"/>
        <v/>
      </c>
      <c r="K1902" s="292"/>
      <c r="L1902" s="292"/>
      <c r="AC1902" s="300" t="str">
        <f t="shared" si="637"/>
        <v/>
      </c>
      <c r="AD1902" s="300" t="str">
        <f t="shared" si="636"/>
        <v/>
      </c>
      <c r="AE1902" s="300" t="str">
        <f t="shared" si="634"/>
        <v/>
      </c>
      <c r="AF1902" s="300" t="str">
        <f t="shared" si="635"/>
        <v/>
      </c>
      <c r="AI1902" s="63" t="str">
        <f t="shared" si="638"/>
        <v/>
      </c>
      <c r="AJ1902" s="106" t="str">
        <f t="shared" si="639"/>
        <v/>
      </c>
      <c r="AK1902" s="106" t="str">
        <f t="shared" si="640"/>
        <v/>
      </c>
      <c r="AL1902" s="106" t="str">
        <f t="shared" si="641"/>
        <v/>
      </c>
      <c r="AM1902" s="106" t="str">
        <f t="shared" si="642"/>
        <v/>
      </c>
      <c r="AN1902" s="106" t="str">
        <f t="shared" si="643"/>
        <v/>
      </c>
      <c r="AR1902" s="106" t="str">
        <f t="shared" si="644"/>
        <v/>
      </c>
      <c r="AS1902" s="106" t="str">
        <f t="shared" si="645"/>
        <v/>
      </c>
      <c r="AT1902" s="106" t="str">
        <f t="shared" si="646"/>
        <v/>
      </c>
      <c r="AU1902" s="106" t="str">
        <f t="shared" si="647"/>
        <v/>
      </c>
      <c r="AV1902" s="106" t="str">
        <f t="shared" si="648"/>
        <v/>
      </c>
    </row>
    <row r="1903" spans="4:48">
      <c r="D1903" s="159">
        <v>1896</v>
      </c>
      <c r="F1903" s="159" t="str">
        <f t="shared" si="652"/>
        <v/>
      </c>
      <c r="G1903" s="159" t="str">
        <f t="shared" si="652"/>
        <v/>
      </c>
      <c r="H1903" s="159" t="str">
        <f t="shared" si="652"/>
        <v/>
      </c>
      <c r="I1903" s="159" t="str">
        <f t="shared" si="652"/>
        <v/>
      </c>
      <c r="J1903" s="159" t="str">
        <f t="shared" si="652"/>
        <v/>
      </c>
      <c r="K1903" s="292"/>
      <c r="L1903" s="292"/>
      <c r="AC1903" s="300" t="str">
        <f t="shared" si="637"/>
        <v/>
      </c>
      <c r="AD1903" s="300" t="str">
        <f t="shared" si="636"/>
        <v/>
      </c>
      <c r="AE1903" s="300" t="str">
        <f t="shared" si="634"/>
        <v/>
      </c>
      <c r="AF1903" s="300" t="str">
        <f t="shared" si="635"/>
        <v/>
      </c>
      <c r="AI1903" s="63" t="str">
        <f t="shared" si="638"/>
        <v/>
      </c>
      <c r="AJ1903" s="106" t="str">
        <f t="shared" si="639"/>
        <v/>
      </c>
      <c r="AK1903" s="106" t="str">
        <f t="shared" si="640"/>
        <v/>
      </c>
      <c r="AL1903" s="106" t="str">
        <f t="shared" si="641"/>
        <v/>
      </c>
      <c r="AM1903" s="106" t="str">
        <f t="shared" si="642"/>
        <v/>
      </c>
      <c r="AN1903" s="106" t="str">
        <f t="shared" si="643"/>
        <v/>
      </c>
      <c r="AR1903" s="106" t="str">
        <f t="shared" si="644"/>
        <v/>
      </c>
      <c r="AS1903" s="106" t="str">
        <f t="shared" si="645"/>
        <v/>
      </c>
      <c r="AT1903" s="106" t="str">
        <f t="shared" si="646"/>
        <v/>
      </c>
      <c r="AU1903" s="106" t="str">
        <f t="shared" si="647"/>
        <v/>
      </c>
      <c r="AV1903" s="106" t="str">
        <f t="shared" si="648"/>
        <v/>
      </c>
    </row>
    <row r="1904" spans="4:48">
      <c r="D1904" s="159">
        <v>1897</v>
      </c>
      <c r="F1904" s="159" t="str">
        <f t="shared" si="652"/>
        <v/>
      </c>
      <c r="G1904" s="159" t="str">
        <f t="shared" si="652"/>
        <v/>
      </c>
      <c r="H1904" s="159" t="str">
        <f t="shared" si="652"/>
        <v/>
      </c>
      <c r="I1904" s="159" t="str">
        <f t="shared" si="652"/>
        <v/>
      </c>
      <c r="J1904" s="159" t="str">
        <f t="shared" si="652"/>
        <v/>
      </c>
      <c r="K1904" s="292"/>
      <c r="L1904" s="292"/>
      <c r="AC1904" s="300" t="str">
        <f t="shared" si="637"/>
        <v/>
      </c>
      <c r="AD1904" s="300" t="str">
        <f t="shared" si="636"/>
        <v/>
      </c>
      <c r="AE1904" s="300" t="str">
        <f t="shared" si="634"/>
        <v/>
      </c>
      <c r="AF1904" s="300" t="str">
        <f t="shared" si="635"/>
        <v/>
      </c>
      <c r="AI1904" s="63" t="str">
        <f t="shared" si="638"/>
        <v/>
      </c>
      <c r="AJ1904" s="106" t="str">
        <f t="shared" si="639"/>
        <v/>
      </c>
      <c r="AK1904" s="106" t="str">
        <f t="shared" si="640"/>
        <v/>
      </c>
      <c r="AL1904" s="106" t="str">
        <f t="shared" si="641"/>
        <v/>
      </c>
      <c r="AM1904" s="106" t="str">
        <f t="shared" si="642"/>
        <v/>
      </c>
      <c r="AN1904" s="106" t="str">
        <f t="shared" si="643"/>
        <v/>
      </c>
      <c r="AR1904" s="106" t="str">
        <f t="shared" si="644"/>
        <v/>
      </c>
      <c r="AS1904" s="106" t="str">
        <f t="shared" si="645"/>
        <v/>
      </c>
      <c r="AT1904" s="106" t="str">
        <f t="shared" si="646"/>
        <v/>
      </c>
      <c r="AU1904" s="106" t="str">
        <f t="shared" si="647"/>
        <v/>
      </c>
      <c r="AV1904" s="106" t="str">
        <f t="shared" si="648"/>
        <v/>
      </c>
    </row>
    <row r="1905" spans="4:48">
      <c r="D1905" s="159">
        <v>1898</v>
      </c>
      <c r="F1905" s="159" t="str">
        <f t="shared" si="652"/>
        <v/>
      </c>
      <c r="G1905" s="159" t="str">
        <f t="shared" si="652"/>
        <v/>
      </c>
      <c r="H1905" s="159" t="str">
        <f t="shared" si="652"/>
        <v/>
      </c>
      <c r="I1905" s="159" t="str">
        <f t="shared" si="652"/>
        <v/>
      </c>
      <c r="J1905" s="159" t="str">
        <f t="shared" si="652"/>
        <v/>
      </c>
      <c r="K1905" s="292"/>
      <c r="L1905" s="292"/>
      <c r="AC1905" s="300" t="str">
        <f t="shared" si="637"/>
        <v/>
      </c>
      <c r="AD1905" s="300" t="str">
        <f t="shared" si="636"/>
        <v/>
      </c>
      <c r="AE1905" s="300" t="str">
        <f t="shared" si="634"/>
        <v/>
      </c>
      <c r="AF1905" s="300" t="str">
        <f t="shared" si="635"/>
        <v/>
      </c>
      <c r="AI1905" s="63" t="str">
        <f t="shared" si="638"/>
        <v/>
      </c>
      <c r="AJ1905" s="106" t="str">
        <f t="shared" si="639"/>
        <v/>
      </c>
      <c r="AK1905" s="106" t="str">
        <f t="shared" si="640"/>
        <v/>
      </c>
      <c r="AL1905" s="106" t="str">
        <f t="shared" si="641"/>
        <v/>
      </c>
      <c r="AM1905" s="106" t="str">
        <f t="shared" si="642"/>
        <v/>
      </c>
      <c r="AN1905" s="106" t="str">
        <f t="shared" si="643"/>
        <v/>
      </c>
      <c r="AR1905" s="106" t="str">
        <f t="shared" si="644"/>
        <v/>
      </c>
      <c r="AS1905" s="106" t="str">
        <f t="shared" si="645"/>
        <v/>
      </c>
      <c r="AT1905" s="106" t="str">
        <f t="shared" si="646"/>
        <v/>
      </c>
      <c r="AU1905" s="106" t="str">
        <f t="shared" si="647"/>
        <v/>
      </c>
      <c r="AV1905" s="106" t="str">
        <f t="shared" si="648"/>
        <v/>
      </c>
    </row>
    <row r="1906" spans="4:48">
      <c r="D1906" s="159">
        <v>1899</v>
      </c>
      <c r="F1906" s="159" t="str">
        <f t="shared" si="652"/>
        <v/>
      </c>
      <c r="G1906" s="159" t="str">
        <f t="shared" si="652"/>
        <v/>
      </c>
      <c r="H1906" s="159" t="str">
        <f t="shared" si="652"/>
        <v/>
      </c>
      <c r="I1906" s="159" t="str">
        <f t="shared" si="652"/>
        <v/>
      </c>
      <c r="J1906" s="159" t="str">
        <f t="shared" si="652"/>
        <v/>
      </c>
      <c r="K1906" s="292"/>
      <c r="L1906" s="292"/>
      <c r="AC1906" s="300" t="str">
        <f t="shared" si="637"/>
        <v/>
      </c>
      <c r="AD1906" s="300" t="str">
        <f t="shared" si="636"/>
        <v/>
      </c>
      <c r="AE1906" s="300" t="str">
        <f t="shared" si="634"/>
        <v/>
      </c>
      <c r="AF1906" s="300" t="str">
        <f t="shared" si="635"/>
        <v/>
      </c>
      <c r="AI1906" s="63" t="str">
        <f t="shared" si="638"/>
        <v/>
      </c>
      <c r="AJ1906" s="106" t="str">
        <f t="shared" si="639"/>
        <v/>
      </c>
      <c r="AK1906" s="106" t="str">
        <f t="shared" si="640"/>
        <v/>
      </c>
      <c r="AL1906" s="106" t="str">
        <f t="shared" si="641"/>
        <v/>
      </c>
      <c r="AM1906" s="106" t="str">
        <f t="shared" si="642"/>
        <v/>
      </c>
      <c r="AN1906" s="106" t="str">
        <f t="shared" si="643"/>
        <v/>
      </c>
      <c r="AR1906" s="106" t="str">
        <f t="shared" si="644"/>
        <v/>
      </c>
      <c r="AS1906" s="106" t="str">
        <f t="shared" si="645"/>
        <v/>
      </c>
      <c r="AT1906" s="106" t="str">
        <f t="shared" si="646"/>
        <v/>
      </c>
      <c r="AU1906" s="106" t="str">
        <f t="shared" si="647"/>
        <v/>
      </c>
      <c r="AV1906" s="106" t="str">
        <f t="shared" si="648"/>
        <v/>
      </c>
    </row>
    <row r="1907" spans="4:48">
      <c r="D1907" s="159">
        <v>1900</v>
      </c>
      <c r="F1907" s="159" t="str">
        <f t="shared" si="652"/>
        <v/>
      </c>
      <c r="G1907" s="159" t="str">
        <f t="shared" si="652"/>
        <v/>
      </c>
      <c r="H1907" s="159" t="str">
        <f t="shared" si="652"/>
        <v/>
      </c>
      <c r="I1907" s="159" t="str">
        <f t="shared" si="652"/>
        <v/>
      </c>
      <c r="J1907" s="159" t="str">
        <f t="shared" si="652"/>
        <v/>
      </c>
      <c r="K1907" s="292"/>
      <c r="L1907" s="292"/>
      <c r="AC1907" s="300" t="str">
        <f t="shared" si="637"/>
        <v/>
      </c>
      <c r="AD1907" s="300" t="str">
        <f t="shared" si="636"/>
        <v/>
      </c>
      <c r="AE1907" s="300" t="str">
        <f t="shared" si="634"/>
        <v/>
      </c>
      <c r="AF1907" s="300" t="str">
        <f t="shared" si="635"/>
        <v/>
      </c>
      <c r="AI1907" s="63" t="str">
        <f t="shared" si="638"/>
        <v/>
      </c>
      <c r="AJ1907" s="106" t="str">
        <f t="shared" si="639"/>
        <v/>
      </c>
      <c r="AK1907" s="106" t="str">
        <f t="shared" si="640"/>
        <v/>
      </c>
      <c r="AL1907" s="106" t="str">
        <f t="shared" si="641"/>
        <v/>
      </c>
      <c r="AM1907" s="106" t="str">
        <f t="shared" si="642"/>
        <v/>
      </c>
      <c r="AN1907" s="106" t="str">
        <f t="shared" si="643"/>
        <v/>
      </c>
      <c r="AR1907" s="106" t="str">
        <f t="shared" si="644"/>
        <v/>
      </c>
      <c r="AS1907" s="106" t="str">
        <f t="shared" si="645"/>
        <v/>
      </c>
      <c r="AT1907" s="106" t="str">
        <f t="shared" si="646"/>
        <v/>
      </c>
      <c r="AU1907" s="106" t="str">
        <f t="shared" si="647"/>
        <v/>
      </c>
      <c r="AV1907" s="106" t="str">
        <f t="shared" si="648"/>
        <v/>
      </c>
    </row>
    <row r="1908" spans="4:48">
      <c r="D1908" s="159">
        <v>1901</v>
      </c>
      <c r="F1908" s="159" t="str">
        <f t="shared" ref="F1908:J1917" si="653">IF($C$5=0,IF($D1908&gt;$A$5,"",INDIRECT(CONCATENATE("B",RANDBETWEEN(11,$D$5)))),IF($D1908&gt;$A$5,"",$C$3*INDIRECT(CONCATENATE("B",RANDBETWEEN(11,$D$5)))))</f>
        <v/>
      </c>
      <c r="G1908" s="159" t="str">
        <f t="shared" si="653"/>
        <v/>
      </c>
      <c r="H1908" s="159" t="str">
        <f t="shared" si="653"/>
        <v/>
      </c>
      <c r="I1908" s="159" t="str">
        <f t="shared" si="653"/>
        <v/>
      </c>
      <c r="J1908" s="159" t="str">
        <f t="shared" si="653"/>
        <v/>
      </c>
      <c r="K1908" s="292"/>
      <c r="L1908" s="292"/>
      <c r="AC1908" s="300" t="str">
        <f t="shared" si="637"/>
        <v/>
      </c>
      <c r="AD1908" s="300" t="str">
        <f t="shared" si="636"/>
        <v/>
      </c>
      <c r="AE1908" s="300" t="str">
        <f t="shared" si="634"/>
        <v/>
      </c>
      <c r="AF1908" s="300" t="str">
        <f t="shared" si="635"/>
        <v/>
      </c>
      <c r="AI1908" s="63" t="str">
        <f t="shared" si="638"/>
        <v/>
      </c>
      <c r="AJ1908" s="106" t="str">
        <f t="shared" si="639"/>
        <v/>
      </c>
      <c r="AK1908" s="106" t="str">
        <f t="shared" si="640"/>
        <v/>
      </c>
      <c r="AL1908" s="106" t="str">
        <f t="shared" si="641"/>
        <v/>
      </c>
      <c r="AM1908" s="106" t="str">
        <f t="shared" si="642"/>
        <v/>
      </c>
      <c r="AN1908" s="106" t="str">
        <f t="shared" si="643"/>
        <v/>
      </c>
      <c r="AR1908" s="106" t="str">
        <f t="shared" si="644"/>
        <v/>
      </c>
      <c r="AS1908" s="106" t="str">
        <f t="shared" si="645"/>
        <v/>
      </c>
      <c r="AT1908" s="106" t="str">
        <f t="shared" si="646"/>
        <v/>
      </c>
      <c r="AU1908" s="106" t="str">
        <f t="shared" si="647"/>
        <v/>
      </c>
      <c r="AV1908" s="106" t="str">
        <f t="shared" si="648"/>
        <v/>
      </c>
    </row>
    <row r="1909" spans="4:48">
      <c r="D1909" s="159">
        <v>1902</v>
      </c>
      <c r="F1909" s="159" t="str">
        <f t="shared" si="653"/>
        <v/>
      </c>
      <c r="G1909" s="159" t="str">
        <f t="shared" si="653"/>
        <v/>
      </c>
      <c r="H1909" s="159" t="str">
        <f t="shared" si="653"/>
        <v/>
      </c>
      <c r="I1909" s="159" t="str">
        <f t="shared" si="653"/>
        <v/>
      </c>
      <c r="J1909" s="159" t="str">
        <f t="shared" si="653"/>
        <v/>
      </c>
      <c r="K1909" s="292"/>
      <c r="L1909" s="292"/>
      <c r="AC1909" s="300" t="str">
        <f t="shared" si="637"/>
        <v/>
      </c>
      <c r="AD1909" s="300" t="str">
        <f t="shared" si="636"/>
        <v/>
      </c>
      <c r="AE1909" s="300" t="str">
        <f t="shared" si="634"/>
        <v/>
      </c>
      <c r="AF1909" s="300" t="str">
        <f t="shared" si="635"/>
        <v/>
      </c>
      <c r="AI1909" s="63" t="str">
        <f t="shared" si="638"/>
        <v/>
      </c>
      <c r="AJ1909" s="106" t="str">
        <f t="shared" si="639"/>
        <v/>
      </c>
      <c r="AK1909" s="106" t="str">
        <f t="shared" si="640"/>
        <v/>
      </c>
      <c r="AL1909" s="106" t="str">
        <f t="shared" si="641"/>
        <v/>
      </c>
      <c r="AM1909" s="106" t="str">
        <f t="shared" si="642"/>
        <v/>
      </c>
      <c r="AN1909" s="106" t="str">
        <f t="shared" si="643"/>
        <v/>
      </c>
      <c r="AR1909" s="106" t="str">
        <f t="shared" si="644"/>
        <v/>
      </c>
      <c r="AS1909" s="106" t="str">
        <f t="shared" si="645"/>
        <v/>
      </c>
      <c r="AT1909" s="106" t="str">
        <f t="shared" si="646"/>
        <v/>
      </c>
      <c r="AU1909" s="106" t="str">
        <f t="shared" si="647"/>
        <v/>
      </c>
      <c r="AV1909" s="106" t="str">
        <f t="shared" si="648"/>
        <v/>
      </c>
    </row>
    <row r="1910" spans="4:48">
      <c r="D1910" s="159">
        <v>1903</v>
      </c>
      <c r="F1910" s="159" t="str">
        <f t="shared" si="653"/>
        <v/>
      </c>
      <c r="G1910" s="159" t="str">
        <f t="shared" si="653"/>
        <v/>
      </c>
      <c r="H1910" s="159" t="str">
        <f t="shared" si="653"/>
        <v/>
      </c>
      <c r="I1910" s="159" t="str">
        <f t="shared" si="653"/>
        <v/>
      </c>
      <c r="J1910" s="159" t="str">
        <f t="shared" si="653"/>
        <v/>
      </c>
      <c r="K1910" s="292"/>
      <c r="L1910" s="292"/>
      <c r="AC1910" s="300" t="str">
        <f t="shared" si="637"/>
        <v/>
      </c>
      <c r="AD1910" s="300" t="str">
        <f t="shared" si="636"/>
        <v/>
      </c>
      <c r="AE1910" s="300" t="str">
        <f t="shared" si="634"/>
        <v/>
      </c>
      <c r="AF1910" s="300" t="str">
        <f t="shared" si="635"/>
        <v/>
      </c>
      <c r="AI1910" s="63" t="str">
        <f t="shared" si="638"/>
        <v/>
      </c>
      <c r="AJ1910" s="106" t="str">
        <f t="shared" si="639"/>
        <v/>
      </c>
      <c r="AK1910" s="106" t="str">
        <f t="shared" si="640"/>
        <v/>
      </c>
      <c r="AL1910" s="106" t="str">
        <f t="shared" si="641"/>
        <v/>
      </c>
      <c r="AM1910" s="106" t="str">
        <f t="shared" si="642"/>
        <v/>
      </c>
      <c r="AN1910" s="106" t="str">
        <f t="shared" si="643"/>
        <v/>
      </c>
      <c r="AR1910" s="106" t="str">
        <f t="shared" si="644"/>
        <v/>
      </c>
      <c r="AS1910" s="106" t="str">
        <f t="shared" si="645"/>
        <v/>
      </c>
      <c r="AT1910" s="106" t="str">
        <f t="shared" si="646"/>
        <v/>
      </c>
      <c r="AU1910" s="106" t="str">
        <f t="shared" si="647"/>
        <v/>
      </c>
      <c r="AV1910" s="106" t="str">
        <f t="shared" si="648"/>
        <v/>
      </c>
    </row>
    <row r="1911" spans="4:48">
      <c r="D1911" s="159">
        <v>1904</v>
      </c>
      <c r="F1911" s="159" t="str">
        <f t="shared" si="653"/>
        <v/>
      </c>
      <c r="G1911" s="159" t="str">
        <f t="shared" si="653"/>
        <v/>
      </c>
      <c r="H1911" s="159" t="str">
        <f t="shared" si="653"/>
        <v/>
      </c>
      <c r="I1911" s="159" t="str">
        <f t="shared" si="653"/>
        <v/>
      </c>
      <c r="J1911" s="159" t="str">
        <f t="shared" si="653"/>
        <v/>
      </c>
      <c r="K1911" s="292"/>
      <c r="L1911" s="292"/>
      <c r="AC1911" s="300" t="str">
        <f t="shared" si="637"/>
        <v/>
      </c>
      <c r="AD1911" s="300" t="str">
        <f t="shared" si="636"/>
        <v/>
      </c>
      <c r="AE1911" s="300" t="str">
        <f t="shared" si="634"/>
        <v/>
      </c>
      <c r="AF1911" s="300" t="str">
        <f t="shared" si="635"/>
        <v/>
      </c>
      <c r="AI1911" s="63" t="str">
        <f t="shared" si="638"/>
        <v/>
      </c>
      <c r="AJ1911" s="106" t="str">
        <f t="shared" si="639"/>
        <v/>
      </c>
      <c r="AK1911" s="106" t="str">
        <f t="shared" si="640"/>
        <v/>
      </c>
      <c r="AL1911" s="106" t="str">
        <f t="shared" si="641"/>
        <v/>
      </c>
      <c r="AM1911" s="106" t="str">
        <f t="shared" si="642"/>
        <v/>
      </c>
      <c r="AN1911" s="106" t="str">
        <f t="shared" si="643"/>
        <v/>
      </c>
      <c r="AR1911" s="106" t="str">
        <f t="shared" si="644"/>
        <v/>
      </c>
      <c r="AS1911" s="106" t="str">
        <f t="shared" si="645"/>
        <v/>
      </c>
      <c r="AT1911" s="106" t="str">
        <f t="shared" si="646"/>
        <v/>
      </c>
      <c r="AU1911" s="106" t="str">
        <f t="shared" si="647"/>
        <v/>
      </c>
      <c r="AV1911" s="106" t="str">
        <f t="shared" si="648"/>
        <v/>
      </c>
    </row>
    <row r="1912" spans="4:48">
      <c r="D1912" s="159">
        <v>1905</v>
      </c>
      <c r="F1912" s="159" t="str">
        <f t="shared" si="653"/>
        <v/>
      </c>
      <c r="G1912" s="159" t="str">
        <f t="shared" si="653"/>
        <v/>
      </c>
      <c r="H1912" s="159" t="str">
        <f t="shared" si="653"/>
        <v/>
      </c>
      <c r="I1912" s="159" t="str">
        <f t="shared" si="653"/>
        <v/>
      </c>
      <c r="J1912" s="159" t="str">
        <f t="shared" si="653"/>
        <v/>
      </c>
      <c r="K1912" s="292"/>
      <c r="L1912" s="292"/>
      <c r="AC1912" s="300" t="str">
        <f t="shared" si="637"/>
        <v/>
      </c>
      <c r="AD1912" s="300" t="str">
        <f t="shared" si="636"/>
        <v/>
      </c>
      <c r="AE1912" s="300" t="str">
        <f t="shared" si="634"/>
        <v/>
      </c>
      <c r="AF1912" s="300" t="str">
        <f t="shared" si="635"/>
        <v/>
      </c>
      <c r="AI1912" s="63" t="str">
        <f t="shared" si="638"/>
        <v/>
      </c>
      <c r="AJ1912" s="106" t="str">
        <f t="shared" si="639"/>
        <v/>
      </c>
      <c r="AK1912" s="106" t="str">
        <f t="shared" si="640"/>
        <v/>
      </c>
      <c r="AL1912" s="106" t="str">
        <f t="shared" si="641"/>
        <v/>
      </c>
      <c r="AM1912" s="106" t="str">
        <f t="shared" si="642"/>
        <v/>
      </c>
      <c r="AN1912" s="106" t="str">
        <f t="shared" si="643"/>
        <v/>
      </c>
      <c r="AR1912" s="106" t="str">
        <f t="shared" si="644"/>
        <v/>
      </c>
      <c r="AS1912" s="106" t="str">
        <f t="shared" si="645"/>
        <v/>
      </c>
      <c r="AT1912" s="106" t="str">
        <f t="shared" si="646"/>
        <v/>
      </c>
      <c r="AU1912" s="106" t="str">
        <f t="shared" si="647"/>
        <v/>
      </c>
      <c r="AV1912" s="106" t="str">
        <f t="shared" si="648"/>
        <v/>
      </c>
    </row>
    <row r="1913" spans="4:48">
      <c r="D1913" s="159">
        <v>1906</v>
      </c>
      <c r="F1913" s="159" t="str">
        <f t="shared" si="653"/>
        <v/>
      </c>
      <c r="G1913" s="159" t="str">
        <f t="shared" si="653"/>
        <v/>
      </c>
      <c r="H1913" s="159" t="str">
        <f t="shared" si="653"/>
        <v/>
      </c>
      <c r="I1913" s="159" t="str">
        <f t="shared" si="653"/>
        <v/>
      </c>
      <c r="J1913" s="159" t="str">
        <f t="shared" si="653"/>
        <v/>
      </c>
      <c r="K1913" s="292"/>
      <c r="L1913" s="292"/>
      <c r="AC1913" s="300" t="str">
        <f t="shared" si="637"/>
        <v/>
      </c>
      <c r="AD1913" s="300" t="str">
        <f t="shared" si="636"/>
        <v/>
      </c>
      <c r="AE1913" s="300" t="str">
        <f t="shared" si="634"/>
        <v/>
      </c>
      <c r="AF1913" s="300" t="str">
        <f t="shared" si="635"/>
        <v/>
      </c>
      <c r="AI1913" s="63" t="str">
        <f t="shared" si="638"/>
        <v/>
      </c>
      <c r="AJ1913" s="106" t="str">
        <f t="shared" si="639"/>
        <v/>
      </c>
      <c r="AK1913" s="106" t="str">
        <f t="shared" si="640"/>
        <v/>
      </c>
      <c r="AL1913" s="106" t="str">
        <f t="shared" si="641"/>
        <v/>
      </c>
      <c r="AM1913" s="106" t="str">
        <f t="shared" si="642"/>
        <v/>
      </c>
      <c r="AN1913" s="106" t="str">
        <f t="shared" si="643"/>
        <v/>
      </c>
      <c r="AR1913" s="106" t="str">
        <f t="shared" si="644"/>
        <v/>
      </c>
      <c r="AS1913" s="106" t="str">
        <f t="shared" si="645"/>
        <v/>
      </c>
      <c r="AT1913" s="106" t="str">
        <f t="shared" si="646"/>
        <v/>
      </c>
      <c r="AU1913" s="106" t="str">
        <f t="shared" si="647"/>
        <v/>
      </c>
      <c r="AV1913" s="106" t="str">
        <f t="shared" si="648"/>
        <v/>
      </c>
    </row>
    <row r="1914" spans="4:48">
      <c r="D1914" s="159">
        <v>1907</v>
      </c>
      <c r="F1914" s="159" t="str">
        <f t="shared" si="653"/>
        <v/>
      </c>
      <c r="G1914" s="159" t="str">
        <f t="shared" si="653"/>
        <v/>
      </c>
      <c r="H1914" s="159" t="str">
        <f t="shared" si="653"/>
        <v/>
      </c>
      <c r="I1914" s="159" t="str">
        <f t="shared" si="653"/>
        <v/>
      </c>
      <c r="J1914" s="159" t="str">
        <f t="shared" si="653"/>
        <v/>
      </c>
      <c r="K1914" s="292"/>
      <c r="L1914" s="292"/>
      <c r="AC1914" s="300" t="str">
        <f t="shared" si="637"/>
        <v/>
      </c>
      <c r="AD1914" s="300" t="str">
        <f t="shared" si="636"/>
        <v/>
      </c>
      <c r="AE1914" s="300" t="str">
        <f t="shared" si="634"/>
        <v/>
      </c>
      <c r="AF1914" s="300" t="str">
        <f t="shared" si="635"/>
        <v/>
      </c>
      <c r="AI1914" s="63" t="str">
        <f t="shared" si="638"/>
        <v/>
      </c>
      <c r="AJ1914" s="106" t="str">
        <f t="shared" si="639"/>
        <v/>
      </c>
      <c r="AK1914" s="106" t="str">
        <f t="shared" si="640"/>
        <v/>
      </c>
      <c r="AL1914" s="106" t="str">
        <f t="shared" si="641"/>
        <v/>
      </c>
      <c r="AM1914" s="106" t="str">
        <f t="shared" si="642"/>
        <v/>
      </c>
      <c r="AN1914" s="106" t="str">
        <f t="shared" si="643"/>
        <v/>
      </c>
      <c r="AR1914" s="106" t="str">
        <f t="shared" si="644"/>
        <v/>
      </c>
      <c r="AS1914" s="106" t="str">
        <f t="shared" si="645"/>
        <v/>
      </c>
      <c r="AT1914" s="106" t="str">
        <f t="shared" si="646"/>
        <v/>
      </c>
      <c r="AU1914" s="106" t="str">
        <f t="shared" si="647"/>
        <v/>
      </c>
      <c r="AV1914" s="106" t="str">
        <f t="shared" si="648"/>
        <v/>
      </c>
    </row>
    <row r="1915" spans="4:48">
      <c r="D1915" s="159">
        <v>1908</v>
      </c>
      <c r="F1915" s="159" t="str">
        <f t="shared" si="653"/>
        <v/>
      </c>
      <c r="G1915" s="159" t="str">
        <f t="shared" si="653"/>
        <v/>
      </c>
      <c r="H1915" s="159" t="str">
        <f t="shared" si="653"/>
        <v/>
      </c>
      <c r="I1915" s="159" t="str">
        <f t="shared" si="653"/>
        <v/>
      </c>
      <c r="J1915" s="159" t="str">
        <f t="shared" si="653"/>
        <v/>
      </c>
      <c r="K1915" s="292"/>
      <c r="L1915" s="292"/>
      <c r="AC1915" s="300" t="str">
        <f t="shared" si="637"/>
        <v/>
      </c>
      <c r="AD1915" s="300" t="str">
        <f t="shared" si="636"/>
        <v/>
      </c>
      <c r="AE1915" s="300" t="str">
        <f t="shared" si="634"/>
        <v/>
      </c>
      <c r="AF1915" s="300" t="str">
        <f t="shared" si="635"/>
        <v/>
      </c>
      <c r="AI1915" s="63" t="str">
        <f t="shared" si="638"/>
        <v/>
      </c>
      <c r="AJ1915" s="106" t="str">
        <f t="shared" si="639"/>
        <v/>
      </c>
      <c r="AK1915" s="106" t="str">
        <f t="shared" si="640"/>
        <v/>
      </c>
      <c r="AL1915" s="106" t="str">
        <f t="shared" si="641"/>
        <v/>
      </c>
      <c r="AM1915" s="106" t="str">
        <f t="shared" si="642"/>
        <v/>
      </c>
      <c r="AN1915" s="106" t="str">
        <f t="shared" si="643"/>
        <v/>
      </c>
      <c r="AR1915" s="106" t="str">
        <f t="shared" si="644"/>
        <v/>
      </c>
      <c r="AS1915" s="106" t="str">
        <f t="shared" si="645"/>
        <v/>
      </c>
      <c r="AT1915" s="106" t="str">
        <f t="shared" si="646"/>
        <v/>
      </c>
      <c r="AU1915" s="106" t="str">
        <f t="shared" si="647"/>
        <v/>
      </c>
      <c r="AV1915" s="106" t="str">
        <f t="shared" si="648"/>
        <v/>
      </c>
    </row>
    <row r="1916" spans="4:48">
      <c r="D1916" s="159">
        <v>1909</v>
      </c>
      <c r="F1916" s="159" t="str">
        <f t="shared" si="653"/>
        <v/>
      </c>
      <c r="G1916" s="159" t="str">
        <f t="shared" si="653"/>
        <v/>
      </c>
      <c r="H1916" s="159" t="str">
        <f t="shared" si="653"/>
        <v/>
      </c>
      <c r="I1916" s="159" t="str">
        <f t="shared" si="653"/>
        <v/>
      </c>
      <c r="J1916" s="159" t="str">
        <f t="shared" si="653"/>
        <v/>
      </c>
      <c r="K1916" s="292"/>
      <c r="L1916" s="292"/>
      <c r="AC1916" s="300" t="str">
        <f t="shared" si="637"/>
        <v/>
      </c>
      <c r="AD1916" s="300" t="str">
        <f t="shared" si="636"/>
        <v/>
      </c>
      <c r="AE1916" s="300" t="str">
        <f t="shared" si="634"/>
        <v/>
      </c>
      <c r="AF1916" s="300" t="str">
        <f t="shared" si="635"/>
        <v/>
      </c>
      <c r="AI1916" s="63" t="str">
        <f t="shared" si="638"/>
        <v/>
      </c>
      <c r="AJ1916" s="106" t="str">
        <f t="shared" si="639"/>
        <v/>
      </c>
      <c r="AK1916" s="106" t="str">
        <f t="shared" si="640"/>
        <v/>
      </c>
      <c r="AL1916" s="106" t="str">
        <f t="shared" si="641"/>
        <v/>
      </c>
      <c r="AM1916" s="106" t="str">
        <f t="shared" si="642"/>
        <v/>
      </c>
      <c r="AN1916" s="106" t="str">
        <f t="shared" si="643"/>
        <v/>
      </c>
      <c r="AR1916" s="106" t="str">
        <f t="shared" si="644"/>
        <v/>
      </c>
      <c r="AS1916" s="106" t="str">
        <f t="shared" si="645"/>
        <v/>
      </c>
      <c r="AT1916" s="106" t="str">
        <f t="shared" si="646"/>
        <v/>
      </c>
      <c r="AU1916" s="106" t="str">
        <f t="shared" si="647"/>
        <v/>
      </c>
      <c r="AV1916" s="106" t="str">
        <f t="shared" si="648"/>
        <v/>
      </c>
    </row>
    <row r="1917" spans="4:48">
      <c r="D1917" s="159">
        <v>1910</v>
      </c>
      <c r="F1917" s="159" t="str">
        <f t="shared" si="653"/>
        <v/>
      </c>
      <c r="G1917" s="159" t="str">
        <f t="shared" si="653"/>
        <v/>
      </c>
      <c r="H1917" s="159" t="str">
        <f t="shared" si="653"/>
        <v/>
      </c>
      <c r="I1917" s="159" t="str">
        <f t="shared" si="653"/>
        <v/>
      </c>
      <c r="J1917" s="159" t="str">
        <f t="shared" si="653"/>
        <v/>
      </c>
      <c r="K1917" s="292"/>
      <c r="L1917" s="292"/>
      <c r="AC1917" s="300" t="str">
        <f t="shared" si="637"/>
        <v/>
      </c>
      <c r="AD1917" s="300" t="str">
        <f t="shared" si="636"/>
        <v/>
      </c>
      <c r="AE1917" s="300" t="str">
        <f t="shared" si="634"/>
        <v/>
      </c>
      <c r="AF1917" s="300" t="str">
        <f t="shared" si="635"/>
        <v/>
      </c>
      <c r="AI1917" s="63" t="str">
        <f t="shared" si="638"/>
        <v/>
      </c>
      <c r="AJ1917" s="106" t="str">
        <f t="shared" si="639"/>
        <v/>
      </c>
      <c r="AK1917" s="106" t="str">
        <f t="shared" si="640"/>
        <v/>
      </c>
      <c r="AL1917" s="106" t="str">
        <f t="shared" si="641"/>
        <v/>
      </c>
      <c r="AM1917" s="106" t="str">
        <f t="shared" si="642"/>
        <v/>
      </c>
      <c r="AN1917" s="106" t="str">
        <f t="shared" si="643"/>
        <v/>
      </c>
      <c r="AR1917" s="106" t="str">
        <f t="shared" si="644"/>
        <v/>
      </c>
      <c r="AS1917" s="106" t="str">
        <f t="shared" si="645"/>
        <v/>
      </c>
      <c r="AT1917" s="106" t="str">
        <f t="shared" si="646"/>
        <v/>
      </c>
      <c r="AU1917" s="106" t="str">
        <f t="shared" si="647"/>
        <v/>
      </c>
      <c r="AV1917" s="106" t="str">
        <f t="shared" si="648"/>
        <v/>
      </c>
    </row>
    <row r="1918" spans="4:48">
      <c r="D1918" s="159">
        <v>1911</v>
      </c>
      <c r="F1918" s="159" t="str">
        <f t="shared" ref="F1918:J1927" si="654">IF($C$5=0,IF($D1918&gt;$A$5,"",INDIRECT(CONCATENATE("B",RANDBETWEEN(11,$D$5)))),IF($D1918&gt;$A$5,"",$C$3*INDIRECT(CONCATENATE("B",RANDBETWEEN(11,$D$5)))))</f>
        <v/>
      </c>
      <c r="G1918" s="159" t="str">
        <f t="shared" si="654"/>
        <v/>
      </c>
      <c r="H1918" s="159" t="str">
        <f t="shared" si="654"/>
        <v/>
      </c>
      <c r="I1918" s="159" t="str">
        <f t="shared" si="654"/>
        <v/>
      </c>
      <c r="J1918" s="159" t="str">
        <f t="shared" si="654"/>
        <v/>
      </c>
      <c r="K1918" s="292"/>
      <c r="L1918" s="292"/>
      <c r="AC1918" s="300" t="str">
        <f t="shared" si="637"/>
        <v/>
      </c>
      <c r="AD1918" s="300" t="str">
        <f t="shared" si="636"/>
        <v/>
      </c>
      <c r="AE1918" s="300" t="str">
        <f t="shared" si="634"/>
        <v/>
      </c>
      <c r="AF1918" s="300" t="str">
        <f t="shared" si="635"/>
        <v/>
      </c>
      <c r="AI1918" s="63" t="str">
        <f t="shared" si="638"/>
        <v/>
      </c>
      <c r="AJ1918" s="106" t="str">
        <f t="shared" si="639"/>
        <v/>
      </c>
      <c r="AK1918" s="106" t="str">
        <f t="shared" si="640"/>
        <v/>
      </c>
      <c r="AL1918" s="106" t="str">
        <f t="shared" si="641"/>
        <v/>
      </c>
      <c r="AM1918" s="106" t="str">
        <f t="shared" si="642"/>
        <v/>
      </c>
      <c r="AN1918" s="106" t="str">
        <f t="shared" si="643"/>
        <v/>
      </c>
      <c r="AR1918" s="106" t="str">
        <f t="shared" si="644"/>
        <v/>
      </c>
      <c r="AS1918" s="106" t="str">
        <f t="shared" si="645"/>
        <v/>
      </c>
      <c r="AT1918" s="106" t="str">
        <f t="shared" si="646"/>
        <v/>
      </c>
      <c r="AU1918" s="106" t="str">
        <f t="shared" si="647"/>
        <v/>
      </c>
      <c r="AV1918" s="106" t="str">
        <f t="shared" si="648"/>
        <v/>
      </c>
    </row>
    <row r="1919" spans="4:48">
      <c r="D1919" s="159">
        <v>1912</v>
      </c>
      <c r="F1919" s="159" t="str">
        <f t="shared" si="654"/>
        <v/>
      </c>
      <c r="G1919" s="159" t="str">
        <f t="shared" si="654"/>
        <v/>
      </c>
      <c r="H1919" s="159" t="str">
        <f t="shared" si="654"/>
        <v/>
      </c>
      <c r="I1919" s="159" t="str">
        <f t="shared" si="654"/>
        <v/>
      </c>
      <c r="J1919" s="159" t="str">
        <f t="shared" si="654"/>
        <v/>
      </c>
      <c r="K1919" s="292"/>
      <c r="L1919" s="292"/>
      <c r="AC1919" s="300" t="str">
        <f t="shared" si="637"/>
        <v/>
      </c>
      <c r="AD1919" s="300" t="str">
        <f t="shared" si="636"/>
        <v/>
      </c>
      <c r="AE1919" s="300" t="str">
        <f t="shared" si="634"/>
        <v/>
      </c>
      <c r="AF1919" s="300" t="str">
        <f t="shared" si="635"/>
        <v/>
      </c>
      <c r="AI1919" s="63" t="str">
        <f t="shared" si="638"/>
        <v/>
      </c>
      <c r="AJ1919" s="106" t="str">
        <f t="shared" si="639"/>
        <v/>
      </c>
      <c r="AK1919" s="106" t="str">
        <f t="shared" si="640"/>
        <v/>
      </c>
      <c r="AL1919" s="106" t="str">
        <f t="shared" si="641"/>
        <v/>
      </c>
      <c r="AM1919" s="106" t="str">
        <f t="shared" si="642"/>
        <v/>
      </c>
      <c r="AN1919" s="106" t="str">
        <f t="shared" si="643"/>
        <v/>
      </c>
      <c r="AR1919" s="106" t="str">
        <f t="shared" si="644"/>
        <v/>
      </c>
      <c r="AS1919" s="106" t="str">
        <f t="shared" si="645"/>
        <v/>
      </c>
      <c r="AT1919" s="106" t="str">
        <f t="shared" si="646"/>
        <v/>
      </c>
      <c r="AU1919" s="106" t="str">
        <f t="shared" si="647"/>
        <v/>
      </c>
      <c r="AV1919" s="106" t="str">
        <f t="shared" si="648"/>
        <v/>
      </c>
    </row>
    <row r="1920" spans="4:48">
      <c r="D1920" s="159">
        <v>1913</v>
      </c>
      <c r="F1920" s="159" t="str">
        <f t="shared" si="654"/>
        <v/>
      </c>
      <c r="G1920" s="159" t="str">
        <f t="shared" si="654"/>
        <v/>
      </c>
      <c r="H1920" s="159" t="str">
        <f t="shared" si="654"/>
        <v/>
      </c>
      <c r="I1920" s="159" t="str">
        <f t="shared" si="654"/>
        <v/>
      </c>
      <c r="J1920" s="159" t="str">
        <f t="shared" si="654"/>
        <v/>
      </c>
      <c r="K1920" s="292"/>
      <c r="L1920" s="292"/>
      <c r="AC1920" s="300" t="str">
        <f t="shared" si="637"/>
        <v/>
      </c>
      <c r="AD1920" s="300" t="str">
        <f t="shared" si="636"/>
        <v/>
      </c>
      <c r="AE1920" s="300" t="str">
        <f t="shared" si="634"/>
        <v/>
      </c>
      <c r="AF1920" s="300" t="str">
        <f t="shared" si="635"/>
        <v/>
      </c>
      <c r="AI1920" s="63" t="str">
        <f t="shared" si="638"/>
        <v/>
      </c>
      <c r="AJ1920" s="106" t="str">
        <f t="shared" si="639"/>
        <v/>
      </c>
      <c r="AK1920" s="106" t="str">
        <f t="shared" si="640"/>
        <v/>
      </c>
      <c r="AL1920" s="106" t="str">
        <f t="shared" si="641"/>
        <v/>
      </c>
      <c r="AM1920" s="106" t="str">
        <f t="shared" si="642"/>
        <v/>
      </c>
      <c r="AN1920" s="106" t="str">
        <f t="shared" si="643"/>
        <v/>
      </c>
      <c r="AR1920" s="106" t="str">
        <f t="shared" si="644"/>
        <v/>
      </c>
      <c r="AS1920" s="106" t="str">
        <f t="shared" si="645"/>
        <v/>
      </c>
      <c r="AT1920" s="106" t="str">
        <f t="shared" si="646"/>
        <v/>
      </c>
      <c r="AU1920" s="106" t="str">
        <f t="shared" si="647"/>
        <v/>
      </c>
      <c r="AV1920" s="106" t="str">
        <f t="shared" si="648"/>
        <v/>
      </c>
    </row>
    <row r="1921" spans="4:48">
      <c r="D1921" s="159">
        <v>1914</v>
      </c>
      <c r="F1921" s="159" t="str">
        <f t="shared" si="654"/>
        <v/>
      </c>
      <c r="G1921" s="159" t="str">
        <f t="shared" si="654"/>
        <v/>
      </c>
      <c r="H1921" s="159" t="str">
        <f t="shared" si="654"/>
        <v/>
      </c>
      <c r="I1921" s="159" t="str">
        <f t="shared" si="654"/>
        <v/>
      </c>
      <c r="J1921" s="159" t="str">
        <f t="shared" si="654"/>
        <v/>
      </c>
      <c r="K1921" s="292"/>
      <c r="L1921" s="292"/>
      <c r="AC1921" s="300" t="str">
        <f t="shared" si="637"/>
        <v/>
      </c>
      <c r="AD1921" s="300" t="str">
        <f t="shared" si="636"/>
        <v/>
      </c>
      <c r="AE1921" s="300" t="str">
        <f t="shared" si="634"/>
        <v/>
      </c>
      <c r="AF1921" s="300" t="str">
        <f t="shared" si="635"/>
        <v/>
      </c>
      <c r="AI1921" s="63" t="str">
        <f t="shared" si="638"/>
        <v/>
      </c>
      <c r="AJ1921" s="106" t="str">
        <f t="shared" si="639"/>
        <v/>
      </c>
      <c r="AK1921" s="106" t="str">
        <f t="shared" si="640"/>
        <v/>
      </c>
      <c r="AL1921" s="106" t="str">
        <f t="shared" si="641"/>
        <v/>
      </c>
      <c r="AM1921" s="106" t="str">
        <f t="shared" si="642"/>
        <v/>
      </c>
      <c r="AN1921" s="106" t="str">
        <f t="shared" si="643"/>
        <v/>
      </c>
      <c r="AR1921" s="106" t="str">
        <f t="shared" si="644"/>
        <v/>
      </c>
      <c r="AS1921" s="106" t="str">
        <f t="shared" si="645"/>
        <v/>
      </c>
      <c r="AT1921" s="106" t="str">
        <f t="shared" si="646"/>
        <v/>
      </c>
      <c r="AU1921" s="106" t="str">
        <f t="shared" si="647"/>
        <v/>
      </c>
      <c r="AV1921" s="106" t="str">
        <f t="shared" si="648"/>
        <v/>
      </c>
    </row>
    <row r="1922" spans="4:48">
      <c r="D1922" s="159">
        <v>1915</v>
      </c>
      <c r="F1922" s="159" t="str">
        <f t="shared" si="654"/>
        <v/>
      </c>
      <c r="G1922" s="159" t="str">
        <f t="shared" si="654"/>
        <v/>
      </c>
      <c r="H1922" s="159" t="str">
        <f t="shared" si="654"/>
        <v/>
      </c>
      <c r="I1922" s="159" t="str">
        <f t="shared" si="654"/>
        <v/>
      </c>
      <c r="J1922" s="159" t="str">
        <f t="shared" si="654"/>
        <v/>
      </c>
      <c r="K1922" s="292"/>
      <c r="L1922" s="292"/>
      <c r="AC1922" s="300" t="str">
        <f t="shared" si="637"/>
        <v/>
      </c>
      <c r="AD1922" s="300" t="str">
        <f t="shared" si="636"/>
        <v/>
      </c>
      <c r="AE1922" s="300" t="str">
        <f t="shared" ref="AE1922:AE1985" si="655">IF(AC1922="","",NORMDIST(AD1922,$AB$3,$Z$3,FALSE))</f>
        <v/>
      </c>
      <c r="AF1922" s="300" t="str">
        <f t="shared" ref="AF1922:AF1985" si="656">IF(AC1922="","",NORMDIST(AD1922,$AB$3,$Z$3,TRUE))</f>
        <v/>
      </c>
      <c r="AI1922" s="63" t="str">
        <f t="shared" si="638"/>
        <v/>
      </c>
      <c r="AJ1922" s="106" t="str">
        <f t="shared" si="639"/>
        <v/>
      </c>
      <c r="AK1922" s="106" t="str">
        <f t="shared" si="640"/>
        <v/>
      </c>
      <c r="AL1922" s="106" t="str">
        <f t="shared" si="641"/>
        <v/>
      </c>
      <c r="AM1922" s="106" t="str">
        <f t="shared" si="642"/>
        <v/>
      </c>
      <c r="AN1922" s="106" t="str">
        <f t="shared" si="643"/>
        <v/>
      </c>
      <c r="AR1922" s="106" t="str">
        <f t="shared" si="644"/>
        <v/>
      </c>
      <c r="AS1922" s="106" t="str">
        <f t="shared" si="645"/>
        <v/>
      </c>
      <c r="AT1922" s="106" t="str">
        <f t="shared" si="646"/>
        <v/>
      </c>
      <c r="AU1922" s="106" t="str">
        <f t="shared" si="647"/>
        <v/>
      </c>
      <c r="AV1922" s="106" t="str">
        <f t="shared" si="648"/>
        <v/>
      </c>
    </row>
    <row r="1923" spans="4:48">
      <c r="D1923" s="159">
        <v>1916</v>
      </c>
      <c r="F1923" s="159" t="str">
        <f t="shared" si="654"/>
        <v/>
      </c>
      <c r="G1923" s="159" t="str">
        <f t="shared" si="654"/>
        <v/>
      </c>
      <c r="H1923" s="159" t="str">
        <f t="shared" si="654"/>
        <v/>
      </c>
      <c r="I1923" s="159" t="str">
        <f t="shared" si="654"/>
        <v/>
      </c>
      <c r="J1923" s="159" t="str">
        <f t="shared" si="654"/>
        <v/>
      </c>
      <c r="K1923" s="292"/>
      <c r="L1923" s="292"/>
      <c r="AC1923" s="300" t="str">
        <f t="shared" si="637"/>
        <v/>
      </c>
      <c r="AD1923" s="300" t="str">
        <f t="shared" ref="AD1923:AD1986" si="657">IF($C$5=0,IF(AC1923="","",LARGE($B$11:$B$2010,$AC1923)),IF(AC1923="","",LARGE($B$11:$B$2010,$AC1923)*$C$3))</f>
        <v/>
      </c>
      <c r="AE1923" s="300" t="str">
        <f t="shared" si="655"/>
        <v/>
      </c>
      <c r="AF1923" s="300" t="str">
        <f t="shared" si="656"/>
        <v/>
      </c>
      <c r="AI1923" s="63" t="str">
        <f t="shared" si="638"/>
        <v/>
      </c>
      <c r="AJ1923" s="106" t="str">
        <f t="shared" si="639"/>
        <v/>
      </c>
      <c r="AK1923" s="106" t="str">
        <f t="shared" si="640"/>
        <v/>
      </c>
      <c r="AL1923" s="106" t="str">
        <f t="shared" si="641"/>
        <v/>
      </c>
      <c r="AM1923" s="106" t="str">
        <f t="shared" si="642"/>
        <v/>
      </c>
      <c r="AN1923" s="106" t="str">
        <f t="shared" si="643"/>
        <v/>
      </c>
      <c r="AR1923" s="106" t="str">
        <f t="shared" si="644"/>
        <v/>
      </c>
      <c r="AS1923" s="106" t="str">
        <f t="shared" si="645"/>
        <v/>
      </c>
      <c r="AT1923" s="106" t="str">
        <f t="shared" si="646"/>
        <v/>
      </c>
      <c r="AU1923" s="106" t="str">
        <f t="shared" si="647"/>
        <v/>
      </c>
      <c r="AV1923" s="106" t="str">
        <f t="shared" si="648"/>
        <v/>
      </c>
    </row>
    <row r="1924" spans="4:48">
      <c r="D1924" s="159">
        <v>1917</v>
      </c>
      <c r="F1924" s="159" t="str">
        <f t="shared" si="654"/>
        <v/>
      </c>
      <c r="G1924" s="159" t="str">
        <f t="shared" si="654"/>
        <v/>
      </c>
      <c r="H1924" s="159" t="str">
        <f t="shared" si="654"/>
        <v/>
      </c>
      <c r="I1924" s="159" t="str">
        <f t="shared" si="654"/>
        <v/>
      </c>
      <c r="J1924" s="159" t="str">
        <f t="shared" si="654"/>
        <v/>
      </c>
      <c r="K1924" s="292"/>
      <c r="L1924" s="292"/>
      <c r="AC1924" s="300" t="str">
        <f t="shared" ref="AC1924:AC1987" si="658">IF(ISNUMBER(AC1923),IF(AC1923&gt;1,AC1923-1,""),"")</f>
        <v/>
      </c>
      <c r="AD1924" s="300" t="str">
        <f t="shared" si="657"/>
        <v/>
      </c>
      <c r="AE1924" s="300" t="str">
        <f t="shared" si="655"/>
        <v/>
      </c>
      <c r="AF1924" s="300" t="str">
        <f t="shared" si="656"/>
        <v/>
      </c>
      <c r="AI1924" s="63" t="str">
        <f t="shared" ref="AI1924:AI1987" si="659">IF(ISNUMBER(AJ1924),AI1923+1,"")</f>
        <v/>
      </c>
      <c r="AJ1924" s="106" t="str">
        <f t="shared" ref="AJ1924:AJ1987" si="660">IF($C$5=1,AJ1923,IF(ISNUMBER(F1929),(F1929+1)*AJ1923,""))</f>
        <v/>
      </c>
      <c r="AK1924" s="106" t="str">
        <f t="shared" ref="AK1924:AK1987" si="661">IF($C$5=1,AK1923,IF(ISNUMBER(G1929),(G1929+1)*AK1923,""))</f>
        <v/>
      </c>
      <c r="AL1924" s="106" t="str">
        <f t="shared" ref="AL1924:AL1987" si="662">IF($C$5=1,AL1923,IF(ISNUMBER(H1929),(H1929+1)*AL1923,""))</f>
        <v/>
      </c>
      <c r="AM1924" s="106" t="str">
        <f t="shared" ref="AM1924:AM1987" si="663">IF($C$5=1,AM1923,IF(ISNUMBER(I1929),(I1929+1)*AM1923,""))</f>
        <v/>
      </c>
      <c r="AN1924" s="106" t="str">
        <f t="shared" ref="AN1924:AN1987" si="664">IF($C$5=1,AN1923,IF(ISNUMBER(J1929),(J1929+1)*AN1923,""))</f>
        <v/>
      </c>
      <c r="AR1924" s="106" t="str">
        <f t="shared" ref="AR1924:AR1987" si="665">IF(ISNUMBER(F1929),(F1929+AR1923),"")</f>
        <v/>
      </c>
      <c r="AS1924" s="106" t="str">
        <f t="shared" ref="AS1924:AS1987" si="666">IF(ISNUMBER(G1929),(G1929+AS1923),"")</f>
        <v/>
      </c>
      <c r="AT1924" s="106" t="str">
        <f t="shared" ref="AT1924:AT1987" si="667">IF(ISNUMBER(H1929),(H1929+AT1923),"")</f>
        <v/>
      </c>
      <c r="AU1924" s="106" t="str">
        <f t="shared" ref="AU1924:AU1987" si="668">IF(ISNUMBER(I1929),(I1929+AU1923),"")</f>
        <v/>
      </c>
      <c r="AV1924" s="106" t="str">
        <f t="shared" ref="AV1924:AV1987" si="669">IF(ISNUMBER(J1929),(J1929+AV1923),"")</f>
        <v/>
      </c>
    </row>
    <row r="1925" spans="4:48">
      <c r="D1925" s="159">
        <v>1918</v>
      </c>
      <c r="F1925" s="159" t="str">
        <f t="shared" si="654"/>
        <v/>
      </c>
      <c r="G1925" s="159" t="str">
        <f t="shared" si="654"/>
        <v/>
      </c>
      <c r="H1925" s="159" t="str">
        <f t="shared" si="654"/>
        <v/>
      </c>
      <c r="I1925" s="159" t="str">
        <f t="shared" si="654"/>
        <v/>
      </c>
      <c r="J1925" s="159" t="str">
        <f t="shared" si="654"/>
        <v/>
      </c>
      <c r="K1925" s="292"/>
      <c r="L1925" s="292"/>
      <c r="AC1925" s="300" t="str">
        <f t="shared" si="658"/>
        <v/>
      </c>
      <c r="AD1925" s="300" t="str">
        <f t="shared" si="657"/>
        <v/>
      </c>
      <c r="AE1925" s="300" t="str">
        <f t="shared" si="655"/>
        <v/>
      </c>
      <c r="AF1925" s="300" t="str">
        <f t="shared" si="656"/>
        <v/>
      </c>
      <c r="AI1925" s="63" t="str">
        <f t="shared" si="659"/>
        <v/>
      </c>
      <c r="AJ1925" s="106" t="str">
        <f t="shared" si="660"/>
        <v/>
      </c>
      <c r="AK1925" s="106" t="str">
        <f t="shared" si="661"/>
        <v/>
      </c>
      <c r="AL1925" s="106" t="str">
        <f t="shared" si="662"/>
        <v/>
      </c>
      <c r="AM1925" s="106" t="str">
        <f t="shared" si="663"/>
        <v/>
      </c>
      <c r="AN1925" s="106" t="str">
        <f t="shared" si="664"/>
        <v/>
      </c>
      <c r="AR1925" s="106" t="str">
        <f t="shared" si="665"/>
        <v/>
      </c>
      <c r="AS1925" s="106" t="str">
        <f t="shared" si="666"/>
        <v/>
      </c>
      <c r="AT1925" s="106" t="str">
        <f t="shared" si="667"/>
        <v/>
      </c>
      <c r="AU1925" s="106" t="str">
        <f t="shared" si="668"/>
        <v/>
      </c>
      <c r="AV1925" s="106" t="str">
        <f t="shared" si="669"/>
        <v/>
      </c>
    </row>
    <row r="1926" spans="4:48">
      <c r="D1926" s="159">
        <v>1919</v>
      </c>
      <c r="F1926" s="159" t="str">
        <f t="shared" si="654"/>
        <v/>
      </c>
      <c r="G1926" s="159" t="str">
        <f t="shared" si="654"/>
        <v/>
      </c>
      <c r="H1926" s="159" t="str">
        <f t="shared" si="654"/>
        <v/>
      </c>
      <c r="I1926" s="159" t="str">
        <f t="shared" si="654"/>
        <v/>
      </c>
      <c r="J1926" s="159" t="str">
        <f t="shared" si="654"/>
        <v/>
      </c>
      <c r="K1926" s="292"/>
      <c r="L1926" s="292"/>
      <c r="AC1926" s="300" t="str">
        <f t="shared" si="658"/>
        <v/>
      </c>
      <c r="AD1926" s="300" t="str">
        <f t="shared" si="657"/>
        <v/>
      </c>
      <c r="AE1926" s="300" t="str">
        <f t="shared" si="655"/>
        <v/>
      </c>
      <c r="AF1926" s="300" t="str">
        <f t="shared" si="656"/>
        <v/>
      </c>
      <c r="AI1926" s="63" t="str">
        <f t="shared" si="659"/>
        <v/>
      </c>
      <c r="AJ1926" s="106" t="str">
        <f t="shared" si="660"/>
        <v/>
      </c>
      <c r="AK1926" s="106" t="str">
        <f t="shared" si="661"/>
        <v/>
      </c>
      <c r="AL1926" s="106" t="str">
        <f t="shared" si="662"/>
        <v/>
      </c>
      <c r="AM1926" s="106" t="str">
        <f t="shared" si="663"/>
        <v/>
      </c>
      <c r="AN1926" s="106" t="str">
        <f t="shared" si="664"/>
        <v/>
      </c>
      <c r="AR1926" s="106" t="str">
        <f t="shared" si="665"/>
        <v/>
      </c>
      <c r="AS1926" s="106" t="str">
        <f t="shared" si="666"/>
        <v/>
      </c>
      <c r="AT1926" s="106" t="str">
        <f t="shared" si="667"/>
        <v/>
      </c>
      <c r="AU1926" s="106" t="str">
        <f t="shared" si="668"/>
        <v/>
      </c>
      <c r="AV1926" s="106" t="str">
        <f t="shared" si="669"/>
        <v/>
      </c>
    </row>
    <row r="1927" spans="4:48">
      <c r="D1927" s="159">
        <v>1920</v>
      </c>
      <c r="F1927" s="159" t="str">
        <f t="shared" si="654"/>
        <v/>
      </c>
      <c r="G1927" s="159" t="str">
        <f t="shared" si="654"/>
        <v/>
      </c>
      <c r="H1927" s="159" t="str">
        <f t="shared" si="654"/>
        <v/>
      </c>
      <c r="I1927" s="159" t="str">
        <f t="shared" si="654"/>
        <v/>
      </c>
      <c r="J1927" s="159" t="str">
        <f t="shared" si="654"/>
        <v/>
      </c>
      <c r="K1927" s="292"/>
      <c r="L1927" s="292"/>
      <c r="AC1927" s="300" t="str">
        <f t="shared" si="658"/>
        <v/>
      </c>
      <c r="AD1927" s="300" t="str">
        <f t="shared" si="657"/>
        <v/>
      </c>
      <c r="AE1927" s="300" t="str">
        <f t="shared" si="655"/>
        <v/>
      </c>
      <c r="AF1927" s="300" t="str">
        <f t="shared" si="656"/>
        <v/>
      </c>
      <c r="AI1927" s="63" t="str">
        <f t="shared" si="659"/>
        <v/>
      </c>
      <c r="AJ1927" s="106" t="str">
        <f t="shared" si="660"/>
        <v/>
      </c>
      <c r="AK1927" s="106" t="str">
        <f t="shared" si="661"/>
        <v/>
      </c>
      <c r="AL1927" s="106" t="str">
        <f t="shared" si="662"/>
        <v/>
      </c>
      <c r="AM1927" s="106" t="str">
        <f t="shared" si="663"/>
        <v/>
      </c>
      <c r="AN1927" s="106" t="str">
        <f t="shared" si="664"/>
        <v/>
      </c>
      <c r="AR1927" s="106" t="str">
        <f t="shared" si="665"/>
        <v/>
      </c>
      <c r="AS1927" s="106" t="str">
        <f t="shared" si="666"/>
        <v/>
      </c>
      <c r="AT1927" s="106" t="str">
        <f t="shared" si="667"/>
        <v/>
      </c>
      <c r="AU1927" s="106" t="str">
        <f t="shared" si="668"/>
        <v/>
      </c>
      <c r="AV1927" s="106" t="str">
        <f t="shared" si="669"/>
        <v/>
      </c>
    </row>
    <row r="1928" spans="4:48">
      <c r="D1928" s="159">
        <v>1921</v>
      </c>
      <c r="F1928" s="159" t="str">
        <f t="shared" ref="F1928:J1937" si="670">IF($C$5=0,IF($D1928&gt;$A$5,"",INDIRECT(CONCATENATE("B",RANDBETWEEN(11,$D$5)))),IF($D1928&gt;$A$5,"",$C$3*INDIRECT(CONCATENATE("B",RANDBETWEEN(11,$D$5)))))</f>
        <v/>
      </c>
      <c r="G1928" s="159" t="str">
        <f t="shared" si="670"/>
        <v/>
      </c>
      <c r="H1928" s="159" t="str">
        <f t="shared" si="670"/>
        <v/>
      </c>
      <c r="I1928" s="159" t="str">
        <f t="shared" si="670"/>
        <v/>
      </c>
      <c r="J1928" s="159" t="str">
        <f t="shared" si="670"/>
        <v/>
      </c>
      <c r="K1928" s="292"/>
      <c r="L1928" s="292"/>
      <c r="AC1928" s="300" t="str">
        <f t="shared" si="658"/>
        <v/>
      </c>
      <c r="AD1928" s="300" t="str">
        <f t="shared" si="657"/>
        <v/>
      </c>
      <c r="AE1928" s="300" t="str">
        <f t="shared" si="655"/>
        <v/>
      </c>
      <c r="AF1928" s="300" t="str">
        <f t="shared" si="656"/>
        <v/>
      </c>
      <c r="AI1928" s="63" t="str">
        <f t="shared" si="659"/>
        <v/>
      </c>
      <c r="AJ1928" s="106" t="str">
        <f t="shared" si="660"/>
        <v/>
      </c>
      <c r="AK1928" s="106" t="str">
        <f t="shared" si="661"/>
        <v/>
      </c>
      <c r="AL1928" s="106" t="str">
        <f t="shared" si="662"/>
        <v/>
      </c>
      <c r="AM1928" s="106" t="str">
        <f t="shared" si="663"/>
        <v/>
      </c>
      <c r="AN1928" s="106" t="str">
        <f t="shared" si="664"/>
        <v/>
      </c>
      <c r="AR1928" s="106" t="str">
        <f t="shared" si="665"/>
        <v/>
      </c>
      <c r="AS1928" s="106" t="str">
        <f t="shared" si="666"/>
        <v/>
      </c>
      <c r="AT1928" s="106" t="str">
        <f t="shared" si="667"/>
        <v/>
      </c>
      <c r="AU1928" s="106" t="str">
        <f t="shared" si="668"/>
        <v/>
      </c>
      <c r="AV1928" s="106" t="str">
        <f t="shared" si="669"/>
        <v/>
      </c>
    </row>
    <row r="1929" spans="4:48">
      <c r="D1929" s="159">
        <v>1922</v>
      </c>
      <c r="F1929" s="159" t="str">
        <f t="shared" si="670"/>
        <v/>
      </c>
      <c r="G1929" s="159" t="str">
        <f t="shared" si="670"/>
        <v/>
      </c>
      <c r="H1929" s="159" t="str">
        <f t="shared" si="670"/>
        <v/>
      </c>
      <c r="I1929" s="159" t="str">
        <f t="shared" si="670"/>
        <v/>
      </c>
      <c r="J1929" s="159" t="str">
        <f t="shared" si="670"/>
        <v/>
      </c>
      <c r="K1929" s="292"/>
      <c r="L1929" s="292"/>
      <c r="AC1929" s="300" t="str">
        <f t="shared" si="658"/>
        <v/>
      </c>
      <c r="AD1929" s="300" t="str">
        <f t="shared" si="657"/>
        <v/>
      </c>
      <c r="AE1929" s="300" t="str">
        <f t="shared" si="655"/>
        <v/>
      </c>
      <c r="AF1929" s="300" t="str">
        <f t="shared" si="656"/>
        <v/>
      </c>
      <c r="AI1929" s="63" t="str">
        <f t="shared" si="659"/>
        <v/>
      </c>
      <c r="AJ1929" s="106" t="str">
        <f t="shared" si="660"/>
        <v/>
      </c>
      <c r="AK1929" s="106" t="str">
        <f t="shared" si="661"/>
        <v/>
      </c>
      <c r="AL1929" s="106" t="str">
        <f t="shared" si="662"/>
        <v/>
      </c>
      <c r="AM1929" s="106" t="str">
        <f t="shared" si="663"/>
        <v/>
      </c>
      <c r="AN1929" s="106" t="str">
        <f t="shared" si="664"/>
        <v/>
      </c>
      <c r="AR1929" s="106" t="str">
        <f t="shared" si="665"/>
        <v/>
      </c>
      <c r="AS1929" s="106" t="str">
        <f t="shared" si="666"/>
        <v/>
      </c>
      <c r="AT1929" s="106" t="str">
        <f t="shared" si="667"/>
        <v/>
      </c>
      <c r="AU1929" s="106" t="str">
        <f t="shared" si="668"/>
        <v/>
      </c>
      <c r="AV1929" s="106" t="str">
        <f t="shared" si="669"/>
        <v/>
      </c>
    </row>
    <row r="1930" spans="4:48">
      <c r="D1930" s="159">
        <v>1923</v>
      </c>
      <c r="F1930" s="159" t="str">
        <f t="shared" si="670"/>
        <v/>
      </c>
      <c r="G1930" s="159" t="str">
        <f t="shared" si="670"/>
        <v/>
      </c>
      <c r="H1930" s="159" t="str">
        <f t="shared" si="670"/>
        <v/>
      </c>
      <c r="I1930" s="159" t="str">
        <f t="shared" si="670"/>
        <v/>
      </c>
      <c r="J1930" s="159" t="str">
        <f t="shared" si="670"/>
        <v/>
      </c>
      <c r="K1930" s="292"/>
      <c r="L1930" s="292"/>
      <c r="AC1930" s="300" t="str">
        <f t="shared" si="658"/>
        <v/>
      </c>
      <c r="AD1930" s="300" t="str">
        <f t="shared" si="657"/>
        <v/>
      </c>
      <c r="AE1930" s="300" t="str">
        <f t="shared" si="655"/>
        <v/>
      </c>
      <c r="AF1930" s="300" t="str">
        <f t="shared" si="656"/>
        <v/>
      </c>
      <c r="AI1930" s="63" t="str">
        <f t="shared" si="659"/>
        <v/>
      </c>
      <c r="AJ1930" s="106" t="str">
        <f t="shared" si="660"/>
        <v/>
      </c>
      <c r="AK1930" s="106" t="str">
        <f t="shared" si="661"/>
        <v/>
      </c>
      <c r="AL1930" s="106" t="str">
        <f t="shared" si="662"/>
        <v/>
      </c>
      <c r="AM1930" s="106" t="str">
        <f t="shared" si="663"/>
        <v/>
      </c>
      <c r="AN1930" s="106" t="str">
        <f t="shared" si="664"/>
        <v/>
      </c>
      <c r="AR1930" s="106" t="str">
        <f t="shared" si="665"/>
        <v/>
      </c>
      <c r="AS1930" s="106" t="str">
        <f t="shared" si="666"/>
        <v/>
      </c>
      <c r="AT1930" s="106" t="str">
        <f t="shared" si="667"/>
        <v/>
      </c>
      <c r="AU1930" s="106" t="str">
        <f t="shared" si="668"/>
        <v/>
      </c>
      <c r="AV1930" s="106" t="str">
        <f t="shared" si="669"/>
        <v/>
      </c>
    </row>
    <row r="1931" spans="4:48">
      <c r="D1931" s="159">
        <v>1924</v>
      </c>
      <c r="F1931" s="159" t="str">
        <f t="shared" si="670"/>
        <v/>
      </c>
      <c r="G1931" s="159" t="str">
        <f t="shared" si="670"/>
        <v/>
      </c>
      <c r="H1931" s="159" t="str">
        <f t="shared" si="670"/>
        <v/>
      </c>
      <c r="I1931" s="159" t="str">
        <f t="shared" si="670"/>
        <v/>
      </c>
      <c r="J1931" s="159" t="str">
        <f t="shared" si="670"/>
        <v/>
      </c>
      <c r="K1931" s="292"/>
      <c r="L1931" s="292"/>
      <c r="AC1931" s="300" t="str">
        <f t="shared" si="658"/>
        <v/>
      </c>
      <c r="AD1931" s="300" t="str">
        <f t="shared" si="657"/>
        <v/>
      </c>
      <c r="AE1931" s="300" t="str">
        <f t="shared" si="655"/>
        <v/>
      </c>
      <c r="AF1931" s="300" t="str">
        <f t="shared" si="656"/>
        <v/>
      </c>
      <c r="AI1931" s="63" t="str">
        <f t="shared" si="659"/>
        <v/>
      </c>
      <c r="AJ1931" s="106" t="str">
        <f t="shared" si="660"/>
        <v/>
      </c>
      <c r="AK1931" s="106" t="str">
        <f t="shared" si="661"/>
        <v/>
      </c>
      <c r="AL1931" s="106" t="str">
        <f t="shared" si="662"/>
        <v/>
      </c>
      <c r="AM1931" s="106" t="str">
        <f t="shared" si="663"/>
        <v/>
      </c>
      <c r="AN1931" s="106" t="str">
        <f t="shared" si="664"/>
        <v/>
      </c>
      <c r="AR1931" s="106" t="str">
        <f t="shared" si="665"/>
        <v/>
      </c>
      <c r="AS1931" s="106" t="str">
        <f t="shared" si="666"/>
        <v/>
      </c>
      <c r="AT1931" s="106" t="str">
        <f t="shared" si="667"/>
        <v/>
      </c>
      <c r="AU1931" s="106" t="str">
        <f t="shared" si="668"/>
        <v/>
      </c>
      <c r="AV1931" s="106" t="str">
        <f t="shared" si="669"/>
        <v/>
      </c>
    </row>
    <row r="1932" spans="4:48">
      <c r="D1932" s="159">
        <v>1925</v>
      </c>
      <c r="F1932" s="159" t="str">
        <f t="shared" si="670"/>
        <v/>
      </c>
      <c r="G1932" s="159" t="str">
        <f t="shared" si="670"/>
        <v/>
      </c>
      <c r="H1932" s="159" t="str">
        <f t="shared" si="670"/>
        <v/>
      </c>
      <c r="I1932" s="159" t="str">
        <f t="shared" si="670"/>
        <v/>
      </c>
      <c r="J1932" s="159" t="str">
        <f t="shared" si="670"/>
        <v/>
      </c>
      <c r="K1932" s="292"/>
      <c r="L1932" s="292"/>
      <c r="AC1932" s="300" t="str">
        <f t="shared" si="658"/>
        <v/>
      </c>
      <c r="AD1932" s="300" t="str">
        <f t="shared" si="657"/>
        <v/>
      </c>
      <c r="AE1932" s="300" t="str">
        <f t="shared" si="655"/>
        <v/>
      </c>
      <c r="AF1932" s="300" t="str">
        <f t="shared" si="656"/>
        <v/>
      </c>
      <c r="AI1932" s="63" t="str">
        <f t="shared" si="659"/>
        <v/>
      </c>
      <c r="AJ1932" s="106" t="str">
        <f t="shared" si="660"/>
        <v/>
      </c>
      <c r="AK1932" s="106" t="str">
        <f t="shared" si="661"/>
        <v/>
      </c>
      <c r="AL1932" s="106" t="str">
        <f t="shared" si="662"/>
        <v/>
      </c>
      <c r="AM1932" s="106" t="str">
        <f t="shared" si="663"/>
        <v/>
      </c>
      <c r="AN1932" s="106" t="str">
        <f t="shared" si="664"/>
        <v/>
      </c>
      <c r="AR1932" s="106" t="str">
        <f t="shared" si="665"/>
        <v/>
      </c>
      <c r="AS1932" s="106" t="str">
        <f t="shared" si="666"/>
        <v/>
      </c>
      <c r="AT1932" s="106" t="str">
        <f t="shared" si="667"/>
        <v/>
      </c>
      <c r="AU1932" s="106" t="str">
        <f t="shared" si="668"/>
        <v/>
      </c>
      <c r="AV1932" s="106" t="str">
        <f t="shared" si="669"/>
        <v/>
      </c>
    </row>
    <row r="1933" spans="4:48">
      <c r="D1933" s="159">
        <v>1926</v>
      </c>
      <c r="F1933" s="159" t="str">
        <f t="shared" si="670"/>
        <v/>
      </c>
      <c r="G1933" s="159" t="str">
        <f t="shared" si="670"/>
        <v/>
      </c>
      <c r="H1933" s="159" t="str">
        <f t="shared" si="670"/>
        <v/>
      </c>
      <c r="I1933" s="159" t="str">
        <f t="shared" si="670"/>
        <v/>
      </c>
      <c r="J1933" s="159" t="str">
        <f t="shared" si="670"/>
        <v/>
      </c>
      <c r="K1933" s="292"/>
      <c r="L1933" s="292"/>
      <c r="AC1933" s="300" t="str">
        <f t="shared" si="658"/>
        <v/>
      </c>
      <c r="AD1933" s="300" t="str">
        <f t="shared" si="657"/>
        <v/>
      </c>
      <c r="AE1933" s="300" t="str">
        <f t="shared" si="655"/>
        <v/>
      </c>
      <c r="AF1933" s="300" t="str">
        <f t="shared" si="656"/>
        <v/>
      </c>
      <c r="AI1933" s="63" t="str">
        <f t="shared" si="659"/>
        <v/>
      </c>
      <c r="AJ1933" s="106" t="str">
        <f t="shared" si="660"/>
        <v/>
      </c>
      <c r="AK1933" s="106" t="str">
        <f t="shared" si="661"/>
        <v/>
      </c>
      <c r="AL1933" s="106" t="str">
        <f t="shared" si="662"/>
        <v/>
      </c>
      <c r="AM1933" s="106" t="str">
        <f t="shared" si="663"/>
        <v/>
      </c>
      <c r="AN1933" s="106" t="str">
        <f t="shared" si="664"/>
        <v/>
      </c>
      <c r="AR1933" s="106" t="str">
        <f t="shared" si="665"/>
        <v/>
      </c>
      <c r="AS1933" s="106" t="str">
        <f t="shared" si="666"/>
        <v/>
      </c>
      <c r="AT1933" s="106" t="str">
        <f t="shared" si="667"/>
        <v/>
      </c>
      <c r="AU1933" s="106" t="str">
        <f t="shared" si="668"/>
        <v/>
      </c>
      <c r="AV1933" s="106" t="str">
        <f t="shared" si="669"/>
        <v/>
      </c>
    </row>
    <row r="1934" spans="4:48">
      <c r="D1934" s="159">
        <v>1927</v>
      </c>
      <c r="F1934" s="159" t="str">
        <f t="shared" si="670"/>
        <v/>
      </c>
      <c r="G1934" s="159" t="str">
        <f t="shared" si="670"/>
        <v/>
      </c>
      <c r="H1934" s="159" t="str">
        <f t="shared" si="670"/>
        <v/>
      </c>
      <c r="I1934" s="159" t="str">
        <f t="shared" si="670"/>
        <v/>
      </c>
      <c r="J1934" s="159" t="str">
        <f t="shared" si="670"/>
        <v/>
      </c>
      <c r="K1934" s="292"/>
      <c r="L1934" s="292"/>
      <c r="AC1934" s="300" t="str">
        <f t="shared" si="658"/>
        <v/>
      </c>
      <c r="AD1934" s="300" t="str">
        <f t="shared" si="657"/>
        <v/>
      </c>
      <c r="AE1934" s="300" t="str">
        <f t="shared" si="655"/>
        <v/>
      </c>
      <c r="AF1934" s="300" t="str">
        <f t="shared" si="656"/>
        <v/>
      </c>
      <c r="AI1934" s="63" t="str">
        <f t="shared" si="659"/>
        <v/>
      </c>
      <c r="AJ1934" s="106" t="str">
        <f t="shared" si="660"/>
        <v/>
      </c>
      <c r="AK1934" s="106" t="str">
        <f t="shared" si="661"/>
        <v/>
      </c>
      <c r="AL1934" s="106" t="str">
        <f t="shared" si="662"/>
        <v/>
      </c>
      <c r="AM1934" s="106" t="str">
        <f t="shared" si="663"/>
        <v/>
      </c>
      <c r="AN1934" s="106" t="str">
        <f t="shared" si="664"/>
        <v/>
      </c>
      <c r="AR1934" s="106" t="str">
        <f t="shared" si="665"/>
        <v/>
      </c>
      <c r="AS1934" s="106" t="str">
        <f t="shared" si="666"/>
        <v/>
      </c>
      <c r="AT1934" s="106" t="str">
        <f t="shared" si="667"/>
        <v/>
      </c>
      <c r="AU1934" s="106" t="str">
        <f t="shared" si="668"/>
        <v/>
      </c>
      <c r="AV1934" s="106" t="str">
        <f t="shared" si="669"/>
        <v/>
      </c>
    </row>
    <row r="1935" spans="4:48">
      <c r="D1935" s="159">
        <v>1928</v>
      </c>
      <c r="F1935" s="159" t="str">
        <f t="shared" si="670"/>
        <v/>
      </c>
      <c r="G1935" s="159" t="str">
        <f t="shared" si="670"/>
        <v/>
      </c>
      <c r="H1935" s="159" t="str">
        <f t="shared" si="670"/>
        <v/>
      </c>
      <c r="I1935" s="159" t="str">
        <f t="shared" si="670"/>
        <v/>
      </c>
      <c r="J1935" s="159" t="str">
        <f t="shared" si="670"/>
        <v/>
      </c>
      <c r="K1935" s="292"/>
      <c r="L1935" s="292"/>
      <c r="AC1935" s="300" t="str">
        <f t="shared" si="658"/>
        <v/>
      </c>
      <c r="AD1935" s="300" t="str">
        <f t="shared" si="657"/>
        <v/>
      </c>
      <c r="AE1935" s="300" t="str">
        <f t="shared" si="655"/>
        <v/>
      </c>
      <c r="AF1935" s="300" t="str">
        <f t="shared" si="656"/>
        <v/>
      </c>
      <c r="AI1935" s="63" t="str">
        <f t="shared" si="659"/>
        <v/>
      </c>
      <c r="AJ1935" s="106" t="str">
        <f t="shared" si="660"/>
        <v/>
      </c>
      <c r="AK1935" s="106" t="str">
        <f t="shared" si="661"/>
        <v/>
      </c>
      <c r="AL1935" s="106" t="str">
        <f t="shared" si="662"/>
        <v/>
      </c>
      <c r="AM1935" s="106" t="str">
        <f t="shared" si="663"/>
        <v/>
      </c>
      <c r="AN1935" s="106" t="str">
        <f t="shared" si="664"/>
        <v/>
      </c>
      <c r="AR1935" s="106" t="str">
        <f t="shared" si="665"/>
        <v/>
      </c>
      <c r="AS1935" s="106" t="str">
        <f t="shared" si="666"/>
        <v/>
      </c>
      <c r="AT1935" s="106" t="str">
        <f t="shared" si="667"/>
        <v/>
      </c>
      <c r="AU1935" s="106" t="str">
        <f t="shared" si="668"/>
        <v/>
      </c>
      <c r="AV1935" s="106" t="str">
        <f t="shared" si="669"/>
        <v/>
      </c>
    </row>
    <row r="1936" spans="4:48">
      <c r="D1936" s="159">
        <v>1929</v>
      </c>
      <c r="F1936" s="159" t="str">
        <f t="shared" si="670"/>
        <v/>
      </c>
      <c r="G1936" s="159" t="str">
        <f t="shared" si="670"/>
        <v/>
      </c>
      <c r="H1936" s="159" t="str">
        <f t="shared" si="670"/>
        <v/>
      </c>
      <c r="I1936" s="159" t="str">
        <f t="shared" si="670"/>
        <v/>
      </c>
      <c r="J1936" s="159" t="str">
        <f t="shared" si="670"/>
        <v/>
      </c>
      <c r="K1936" s="292"/>
      <c r="L1936" s="292"/>
      <c r="AC1936" s="300" t="str">
        <f t="shared" si="658"/>
        <v/>
      </c>
      <c r="AD1936" s="300" t="str">
        <f t="shared" si="657"/>
        <v/>
      </c>
      <c r="AE1936" s="300" t="str">
        <f t="shared" si="655"/>
        <v/>
      </c>
      <c r="AF1936" s="300" t="str">
        <f t="shared" si="656"/>
        <v/>
      </c>
      <c r="AI1936" s="63" t="str">
        <f t="shared" si="659"/>
        <v/>
      </c>
      <c r="AJ1936" s="106" t="str">
        <f t="shared" si="660"/>
        <v/>
      </c>
      <c r="AK1936" s="106" t="str">
        <f t="shared" si="661"/>
        <v/>
      </c>
      <c r="AL1936" s="106" t="str">
        <f t="shared" si="662"/>
        <v/>
      </c>
      <c r="AM1936" s="106" t="str">
        <f t="shared" si="663"/>
        <v/>
      </c>
      <c r="AN1936" s="106" t="str">
        <f t="shared" si="664"/>
        <v/>
      </c>
      <c r="AR1936" s="106" t="str">
        <f t="shared" si="665"/>
        <v/>
      </c>
      <c r="AS1936" s="106" t="str">
        <f t="shared" si="666"/>
        <v/>
      </c>
      <c r="AT1936" s="106" t="str">
        <f t="shared" si="667"/>
        <v/>
      </c>
      <c r="AU1936" s="106" t="str">
        <f t="shared" si="668"/>
        <v/>
      </c>
      <c r="AV1936" s="106" t="str">
        <f t="shared" si="669"/>
        <v/>
      </c>
    </row>
    <row r="1937" spans="4:48">
      <c r="D1937" s="159">
        <v>1930</v>
      </c>
      <c r="F1937" s="159" t="str">
        <f t="shared" si="670"/>
        <v/>
      </c>
      <c r="G1937" s="159" t="str">
        <f t="shared" si="670"/>
        <v/>
      </c>
      <c r="H1937" s="159" t="str">
        <f t="shared" si="670"/>
        <v/>
      </c>
      <c r="I1937" s="159" t="str">
        <f t="shared" si="670"/>
        <v/>
      </c>
      <c r="J1937" s="159" t="str">
        <f t="shared" si="670"/>
        <v/>
      </c>
      <c r="K1937" s="292"/>
      <c r="L1937" s="292"/>
      <c r="AC1937" s="300" t="str">
        <f t="shared" si="658"/>
        <v/>
      </c>
      <c r="AD1937" s="300" t="str">
        <f t="shared" si="657"/>
        <v/>
      </c>
      <c r="AE1937" s="300" t="str">
        <f t="shared" si="655"/>
        <v/>
      </c>
      <c r="AF1937" s="300" t="str">
        <f t="shared" si="656"/>
        <v/>
      </c>
      <c r="AI1937" s="63" t="str">
        <f t="shared" si="659"/>
        <v/>
      </c>
      <c r="AJ1937" s="106" t="str">
        <f t="shared" si="660"/>
        <v/>
      </c>
      <c r="AK1937" s="106" t="str">
        <f t="shared" si="661"/>
        <v/>
      </c>
      <c r="AL1937" s="106" t="str">
        <f t="shared" si="662"/>
        <v/>
      </c>
      <c r="AM1937" s="106" t="str">
        <f t="shared" si="663"/>
        <v/>
      </c>
      <c r="AN1937" s="106" t="str">
        <f t="shared" si="664"/>
        <v/>
      </c>
      <c r="AR1937" s="106" t="str">
        <f t="shared" si="665"/>
        <v/>
      </c>
      <c r="AS1937" s="106" t="str">
        <f t="shared" si="666"/>
        <v/>
      </c>
      <c r="AT1937" s="106" t="str">
        <f t="shared" si="667"/>
        <v/>
      </c>
      <c r="AU1937" s="106" t="str">
        <f t="shared" si="668"/>
        <v/>
      </c>
      <c r="AV1937" s="106" t="str">
        <f t="shared" si="669"/>
        <v/>
      </c>
    </row>
    <row r="1938" spans="4:48">
      <c r="D1938" s="159">
        <v>1931</v>
      </c>
      <c r="F1938" s="159" t="str">
        <f t="shared" ref="F1938:J1947" si="671">IF($C$5=0,IF($D1938&gt;$A$5,"",INDIRECT(CONCATENATE("B",RANDBETWEEN(11,$D$5)))),IF($D1938&gt;$A$5,"",$C$3*INDIRECT(CONCATENATE("B",RANDBETWEEN(11,$D$5)))))</f>
        <v/>
      </c>
      <c r="G1938" s="159" t="str">
        <f t="shared" si="671"/>
        <v/>
      </c>
      <c r="H1938" s="159" t="str">
        <f t="shared" si="671"/>
        <v/>
      </c>
      <c r="I1938" s="159" t="str">
        <f t="shared" si="671"/>
        <v/>
      </c>
      <c r="J1938" s="159" t="str">
        <f t="shared" si="671"/>
        <v/>
      </c>
      <c r="K1938" s="292"/>
      <c r="L1938" s="292"/>
      <c r="AC1938" s="300" t="str">
        <f t="shared" si="658"/>
        <v/>
      </c>
      <c r="AD1938" s="300" t="str">
        <f t="shared" si="657"/>
        <v/>
      </c>
      <c r="AE1938" s="300" t="str">
        <f t="shared" si="655"/>
        <v/>
      </c>
      <c r="AF1938" s="300" t="str">
        <f t="shared" si="656"/>
        <v/>
      </c>
      <c r="AI1938" s="63" t="str">
        <f t="shared" si="659"/>
        <v/>
      </c>
      <c r="AJ1938" s="106" t="str">
        <f t="shared" si="660"/>
        <v/>
      </c>
      <c r="AK1938" s="106" t="str">
        <f t="shared" si="661"/>
        <v/>
      </c>
      <c r="AL1938" s="106" t="str">
        <f t="shared" si="662"/>
        <v/>
      </c>
      <c r="AM1938" s="106" t="str">
        <f t="shared" si="663"/>
        <v/>
      </c>
      <c r="AN1938" s="106" t="str">
        <f t="shared" si="664"/>
        <v/>
      </c>
      <c r="AR1938" s="106" t="str">
        <f t="shared" si="665"/>
        <v/>
      </c>
      <c r="AS1938" s="106" t="str">
        <f t="shared" si="666"/>
        <v/>
      </c>
      <c r="AT1938" s="106" t="str">
        <f t="shared" si="667"/>
        <v/>
      </c>
      <c r="AU1938" s="106" t="str">
        <f t="shared" si="668"/>
        <v/>
      </c>
      <c r="AV1938" s="106" t="str">
        <f t="shared" si="669"/>
        <v/>
      </c>
    </row>
    <row r="1939" spans="4:48">
      <c r="D1939" s="159">
        <v>1932</v>
      </c>
      <c r="F1939" s="159" t="str">
        <f t="shared" si="671"/>
        <v/>
      </c>
      <c r="G1939" s="159" t="str">
        <f t="shared" si="671"/>
        <v/>
      </c>
      <c r="H1939" s="159" t="str">
        <f t="shared" si="671"/>
        <v/>
      </c>
      <c r="I1939" s="159" t="str">
        <f t="shared" si="671"/>
        <v/>
      </c>
      <c r="J1939" s="159" t="str">
        <f t="shared" si="671"/>
        <v/>
      </c>
      <c r="K1939" s="292"/>
      <c r="L1939" s="292"/>
      <c r="AC1939" s="300" t="str">
        <f t="shared" si="658"/>
        <v/>
      </c>
      <c r="AD1939" s="300" t="str">
        <f t="shared" si="657"/>
        <v/>
      </c>
      <c r="AE1939" s="300" t="str">
        <f t="shared" si="655"/>
        <v/>
      </c>
      <c r="AF1939" s="300" t="str">
        <f t="shared" si="656"/>
        <v/>
      </c>
      <c r="AI1939" s="63" t="str">
        <f t="shared" si="659"/>
        <v/>
      </c>
      <c r="AJ1939" s="106" t="str">
        <f t="shared" si="660"/>
        <v/>
      </c>
      <c r="AK1939" s="106" t="str">
        <f t="shared" si="661"/>
        <v/>
      </c>
      <c r="AL1939" s="106" t="str">
        <f t="shared" si="662"/>
        <v/>
      </c>
      <c r="AM1939" s="106" t="str">
        <f t="shared" si="663"/>
        <v/>
      </c>
      <c r="AN1939" s="106" t="str">
        <f t="shared" si="664"/>
        <v/>
      </c>
      <c r="AR1939" s="106" t="str">
        <f t="shared" si="665"/>
        <v/>
      </c>
      <c r="AS1939" s="106" t="str">
        <f t="shared" si="666"/>
        <v/>
      </c>
      <c r="AT1939" s="106" t="str">
        <f t="shared" si="667"/>
        <v/>
      </c>
      <c r="AU1939" s="106" t="str">
        <f t="shared" si="668"/>
        <v/>
      </c>
      <c r="AV1939" s="106" t="str">
        <f t="shared" si="669"/>
        <v/>
      </c>
    </row>
    <row r="1940" spans="4:48">
      <c r="D1940" s="159">
        <v>1933</v>
      </c>
      <c r="F1940" s="159" t="str">
        <f t="shared" si="671"/>
        <v/>
      </c>
      <c r="G1940" s="159" t="str">
        <f t="shared" si="671"/>
        <v/>
      </c>
      <c r="H1940" s="159" t="str">
        <f t="shared" si="671"/>
        <v/>
      </c>
      <c r="I1940" s="159" t="str">
        <f t="shared" si="671"/>
        <v/>
      </c>
      <c r="J1940" s="159" t="str">
        <f t="shared" si="671"/>
        <v/>
      </c>
      <c r="K1940" s="292"/>
      <c r="L1940" s="292"/>
      <c r="AC1940" s="300" t="str">
        <f t="shared" si="658"/>
        <v/>
      </c>
      <c r="AD1940" s="300" t="str">
        <f t="shared" si="657"/>
        <v/>
      </c>
      <c r="AE1940" s="300" t="str">
        <f t="shared" si="655"/>
        <v/>
      </c>
      <c r="AF1940" s="300" t="str">
        <f t="shared" si="656"/>
        <v/>
      </c>
      <c r="AI1940" s="63" t="str">
        <f t="shared" si="659"/>
        <v/>
      </c>
      <c r="AJ1940" s="106" t="str">
        <f t="shared" si="660"/>
        <v/>
      </c>
      <c r="AK1940" s="106" t="str">
        <f t="shared" si="661"/>
        <v/>
      </c>
      <c r="AL1940" s="106" t="str">
        <f t="shared" si="662"/>
        <v/>
      </c>
      <c r="AM1940" s="106" t="str">
        <f t="shared" si="663"/>
        <v/>
      </c>
      <c r="AN1940" s="106" t="str">
        <f t="shared" si="664"/>
        <v/>
      </c>
      <c r="AR1940" s="106" t="str">
        <f t="shared" si="665"/>
        <v/>
      </c>
      <c r="AS1940" s="106" t="str">
        <f t="shared" si="666"/>
        <v/>
      </c>
      <c r="AT1940" s="106" t="str">
        <f t="shared" si="667"/>
        <v/>
      </c>
      <c r="AU1940" s="106" t="str">
        <f t="shared" si="668"/>
        <v/>
      </c>
      <c r="AV1940" s="106" t="str">
        <f t="shared" si="669"/>
        <v/>
      </c>
    </row>
    <row r="1941" spans="4:48">
      <c r="D1941" s="159">
        <v>1934</v>
      </c>
      <c r="F1941" s="159" t="str">
        <f t="shared" si="671"/>
        <v/>
      </c>
      <c r="G1941" s="159" t="str">
        <f t="shared" si="671"/>
        <v/>
      </c>
      <c r="H1941" s="159" t="str">
        <f t="shared" si="671"/>
        <v/>
      </c>
      <c r="I1941" s="159" t="str">
        <f t="shared" si="671"/>
        <v/>
      </c>
      <c r="J1941" s="159" t="str">
        <f t="shared" si="671"/>
        <v/>
      </c>
      <c r="K1941" s="292"/>
      <c r="L1941" s="292"/>
      <c r="AC1941" s="300" t="str">
        <f t="shared" si="658"/>
        <v/>
      </c>
      <c r="AD1941" s="300" t="str">
        <f t="shared" si="657"/>
        <v/>
      </c>
      <c r="AE1941" s="300" t="str">
        <f t="shared" si="655"/>
        <v/>
      </c>
      <c r="AF1941" s="300" t="str">
        <f t="shared" si="656"/>
        <v/>
      </c>
      <c r="AI1941" s="63" t="str">
        <f t="shared" si="659"/>
        <v/>
      </c>
      <c r="AJ1941" s="106" t="str">
        <f t="shared" si="660"/>
        <v/>
      </c>
      <c r="AK1941" s="106" t="str">
        <f t="shared" si="661"/>
        <v/>
      </c>
      <c r="AL1941" s="106" t="str">
        <f t="shared" si="662"/>
        <v/>
      </c>
      <c r="AM1941" s="106" t="str">
        <f t="shared" si="663"/>
        <v/>
      </c>
      <c r="AN1941" s="106" t="str">
        <f t="shared" si="664"/>
        <v/>
      </c>
      <c r="AR1941" s="106" t="str">
        <f t="shared" si="665"/>
        <v/>
      </c>
      <c r="AS1941" s="106" t="str">
        <f t="shared" si="666"/>
        <v/>
      </c>
      <c r="AT1941" s="106" t="str">
        <f t="shared" si="667"/>
        <v/>
      </c>
      <c r="AU1941" s="106" t="str">
        <f t="shared" si="668"/>
        <v/>
      </c>
      <c r="AV1941" s="106" t="str">
        <f t="shared" si="669"/>
        <v/>
      </c>
    </row>
    <row r="1942" spans="4:48">
      <c r="D1942" s="159">
        <v>1935</v>
      </c>
      <c r="F1942" s="159" t="str">
        <f t="shared" si="671"/>
        <v/>
      </c>
      <c r="G1942" s="159" t="str">
        <f t="shared" si="671"/>
        <v/>
      </c>
      <c r="H1942" s="159" t="str">
        <f t="shared" si="671"/>
        <v/>
      </c>
      <c r="I1942" s="159" t="str">
        <f t="shared" si="671"/>
        <v/>
      </c>
      <c r="J1942" s="159" t="str">
        <f t="shared" si="671"/>
        <v/>
      </c>
      <c r="K1942" s="292"/>
      <c r="L1942" s="292"/>
      <c r="AC1942" s="300" t="str">
        <f t="shared" si="658"/>
        <v/>
      </c>
      <c r="AD1942" s="300" t="str">
        <f t="shared" si="657"/>
        <v/>
      </c>
      <c r="AE1942" s="300" t="str">
        <f t="shared" si="655"/>
        <v/>
      </c>
      <c r="AF1942" s="300" t="str">
        <f t="shared" si="656"/>
        <v/>
      </c>
      <c r="AI1942" s="63" t="str">
        <f t="shared" si="659"/>
        <v/>
      </c>
      <c r="AJ1942" s="106" t="str">
        <f t="shared" si="660"/>
        <v/>
      </c>
      <c r="AK1942" s="106" t="str">
        <f t="shared" si="661"/>
        <v/>
      </c>
      <c r="AL1942" s="106" t="str">
        <f t="shared" si="662"/>
        <v/>
      </c>
      <c r="AM1942" s="106" t="str">
        <f t="shared" si="663"/>
        <v/>
      </c>
      <c r="AN1942" s="106" t="str">
        <f t="shared" si="664"/>
        <v/>
      </c>
      <c r="AR1942" s="106" t="str">
        <f t="shared" si="665"/>
        <v/>
      </c>
      <c r="AS1942" s="106" t="str">
        <f t="shared" si="666"/>
        <v/>
      </c>
      <c r="AT1942" s="106" t="str">
        <f t="shared" si="667"/>
        <v/>
      </c>
      <c r="AU1942" s="106" t="str">
        <f t="shared" si="668"/>
        <v/>
      </c>
      <c r="AV1942" s="106" t="str">
        <f t="shared" si="669"/>
        <v/>
      </c>
    </row>
    <row r="1943" spans="4:48">
      <c r="D1943" s="159">
        <v>1936</v>
      </c>
      <c r="F1943" s="159" t="str">
        <f t="shared" si="671"/>
        <v/>
      </c>
      <c r="G1943" s="159" t="str">
        <f t="shared" si="671"/>
        <v/>
      </c>
      <c r="H1943" s="159" t="str">
        <f t="shared" si="671"/>
        <v/>
      </c>
      <c r="I1943" s="159" t="str">
        <f t="shared" si="671"/>
        <v/>
      </c>
      <c r="J1943" s="159" t="str">
        <f t="shared" si="671"/>
        <v/>
      </c>
      <c r="K1943" s="292"/>
      <c r="L1943" s="292"/>
      <c r="AC1943" s="300" t="str">
        <f t="shared" si="658"/>
        <v/>
      </c>
      <c r="AD1943" s="300" t="str">
        <f t="shared" si="657"/>
        <v/>
      </c>
      <c r="AE1943" s="300" t="str">
        <f t="shared" si="655"/>
        <v/>
      </c>
      <c r="AF1943" s="300" t="str">
        <f t="shared" si="656"/>
        <v/>
      </c>
      <c r="AI1943" s="63" t="str">
        <f t="shared" si="659"/>
        <v/>
      </c>
      <c r="AJ1943" s="106" t="str">
        <f t="shared" si="660"/>
        <v/>
      </c>
      <c r="AK1943" s="106" t="str">
        <f t="shared" si="661"/>
        <v/>
      </c>
      <c r="AL1943" s="106" t="str">
        <f t="shared" si="662"/>
        <v/>
      </c>
      <c r="AM1943" s="106" t="str">
        <f t="shared" si="663"/>
        <v/>
      </c>
      <c r="AN1943" s="106" t="str">
        <f t="shared" si="664"/>
        <v/>
      </c>
      <c r="AR1943" s="106" t="str">
        <f t="shared" si="665"/>
        <v/>
      </c>
      <c r="AS1943" s="106" t="str">
        <f t="shared" si="666"/>
        <v/>
      </c>
      <c r="AT1943" s="106" t="str">
        <f t="shared" si="667"/>
        <v/>
      </c>
      <c r="AU1943" s="106" t="str">
        <f t="shared" si="668"/>
        <v/>
      </c>
      <c r="AV1943" s="106" t="str">
        <f t="shared" si="669"/>
        <v/>
      </c>
    </row>
    <row r="1944" spans="4:48">
      <c r="D1944" s="159">
        <v>1937</v>
      </c>
      <c r="F1944" s="159" t="str">
        <f t="shared" si="671"/>
        <v/>
      </c>
      <c r="G1944" s="159" t="str">
        <f t="shared" si="671"/>
        <v/>
      </c>
      <c r="H1944" s="159" t="str">
        <f t="shared" si="671"/>
        <v/>
      </c>
      <c r="I1944" s="159" t="str">
        <f t="shared" si="671"/>
        <v/>
      </c>
      <c r="J1944" s="159" t="str">
        <f t="shared" si="671"/>
        <v/>
      </c>
      <c r="K1944" s="292"/>
      <c r="L1944" s="292"/>
      <c r="AC1944" s="300" t="str">
        <f t="shared" si="658"/>
        <v/>
      </c>
      <c r="AD1944" s="300" t="str">
        <f t="shared" si="657"/>
        <v/>
      </c>
      <c r="AE1944" s="300" t="str">
        <f t="shared" si="655"/>
        <v/>
      </c>
      <c r="AF1944" s="300" t="str">
        <f t="shared" si="656"/>
        <v/>
      </c>
      <c r="AI1944" s="63" t="str">
        <f t="shared" si="659"/>
        <v/>
      </c>
      <c r="AJ1944" s="106" t="str">
        <f t="shared" si="660"/>
        <v/>
      </c>
      <c r="AK1944" s="106" t="str">
        <f t="shared" si="661"/>
        <v/>
      </c>
      <c r="AL1944" s="106" t="str">
        <f t="shared" si="662"/>
        <v/>
      </c>
      <c r="AM1944" s="106" t="str">
        <f t="shared" si="663"/>
        <v/>
      </c>
      <c r="AN1944" s="106" t="str">
        <f t="shared" si="664"/>
        <v/>
      </c>
      <c r="AR1944" s="106" t="str">
        <f t="shared" si="665"/>
        <v/>
      </c>
      <c r="AS1944" s="106" t="str">
        <f t="shared" si="666"/>
        <v/>
      </c>
      <c r="AT1944" s="106" t="str">
        <f t="shared" si="667"/>
        <v/>
      </c>
      <c r="AU1944" s="106" t="str">
        <f t="shared" si="668"/>
        <v/>
      </c>
      <c r="AV1944" s="106" t="str">
        <f t="shared" si="669"/>
        <v/>
      </c>
    </row>
    <row r="1945" spans="4:48">
      <c r="D1945" s="159">
        <v>1938</v>
      </c>
      <c r="F1945" s="159" t="str">
        <f t="shared" si="671"/>
        <v/>
      </c>
      <c r="G1945" s="159" t="str">
        <f t="shared" si="671"/>
        <v/>
      </c>
      <c r="H1945" s="159" t="str">
        <f t="shared" si="671"/>
        <v/>
      </c>
      <c r="I1945" s="159" t="str">
        <f t="shared" si="671"/>
        <v/>
      </c>
      <c r="J1945" s="159" t="str">
        <f t="shared" si="671"/>
        <v/>
      </c>
      <c r="K1945" s="292"/>
      <c r="L1945" s="292"/>
      <c r="AC1945" s="300" t="str">
        <f t="shared" si="658"/>
        <v/>
      </c>
      <c r="AD1945" s="300" t="str">
        <f t="shared" si="657"/>
        <v/>
      </c>
      <c r="AE1945" s="300" t="str">
        <f t="shared" si="655"/>
        <v/>
      </c>
      <c r="AF1945" s="300" t="str">
        <f t="shared" si="656"/>
        <v/>
      </c>
      <c r="AI1945" s="63" t="str">
        <f t="shared" si="659"/>
        <v/>
      </c>
      <c r="AJ1945" s="106" t="str">
        <f t="shared" si="660"/>
        <v/>
      </c>
      <c r="AK1945" s="106" t="str">
        <f t="shared" si="661"/>
        <v/>
      </c>
      <c r="AL1945" s="106" t="str">
        <f t="shared" si="662"/>
        <v/>
      </c>
      <c r="AM1945" s="106" t="str">
        <f t="shared" si="663"/>
        <v/>
      </c>
      <c r="AN1945" s="106" t="str">
        <f t="shared" si="664"/>
        <v/>
      </c>
      <c r="AR1945" s="106" t="str">
        <f t="shared" si="665"/>
        <v/>
      </c>
      <c r="AS1945" s="106" t="str">
        <f t="shared" si="666"/>
        <v/>
      </c>
      <c r="AT1945" s="106" t="str">
        <f t="shared" si="667"/>
        <v/>
      </c>
      <c r="AU1945" s="106" t="str">
        <f t="shared" si="668"/>
        <v/>
      </c>
      <c r="AV1945" s="106" t="str">
        <f t="shared" si="669"/>
        <v/>
      </c>
    </row>
    <row r="1946" spans="4:48">
      <c r="D1946" s="159">
        <v>1939</v>
      </c>
      <c r="F1946" s="159" t="str">
        <f t="shared" si="671"/>
        <v/>
      </c>
      <c r="G1946" s="159" t="str">
        <f t="shared" si="671"/>
        <v/>
      </c>
      <c r="H1946" s="159" t="str">
        <f t="shared" si="671"/>
        <v/>
      </c>
      <c r="I1946" s="159" t="str">
        <f t="shared" si="671"/>
        <v/>
      </c>
      <c r="J1946" s="159" t="str">
        <f t="shared" si="671"/>
        <v/>
      </c>
      <c r="K1946" s="292"/>
      <c r="L1946" s="292"/>
      <c r="AC1946" s="300" t="str">
        <f t="shared" si="658"/>
        <v/>
      </c>
      <c r="AD1946" s="300" t="str">
        <f t="shared" si="657"/>
        <v/>
      </c>
      <c r="AE1946" s="300" t="str">
        <f t="shared" si="655"/>
        <v/>
      </c>
      <c r="AF1946" s="300" t="str">
        <f t="shared" si="656"/>
        <v/>
      </c>
      <c r="AI1946" s="63" t="str">
        <f t="shared" si="659"/>
        <v/>
      </c>
      <c r="AJ1946" s="106" t="str">
        <f t="shared" si="660"/>
        <v/>
      </c>
      <c r="AK1946" s="106" t="str">
        <f t="shared" si="661"/>
        <v/>
      </c>
      <c r="AL1946" s="106" t="str">
        <f t="shared" si="662"/>
        <v/>
      </c>
      <c r="AM1946" s="106" t="str">
        <f t="shared" si="663"/>
        <v/>
      </c>
      <c r="AN1946" s="106" t="str">
        <f t="shared" si="664"/>
        <v/>
      </c>
      <c r="AR1946" s="106" t="str">
        <f t="shared" si="665"/>
        <v/>
      </c>
      <c r="AS1946" s="106" t="str">
        <f t="shared" si="666"/>
        <v/>
      </c>
      <c r="AT1946" s="106" t="str">
        <f t="shared" si="667"/>
        <v/>
      </c>
      <c r="AU1946" s="106" t="str">
        <f t="shared" si="668"/>
        <v/>
      </c>
      <c r="AV1946" s="106" t="str">
        <f t="shared" si="669"/>
        <v/>
      </c>
    </row>
    <row r="1947" spans="4:48">
      <c r="D1947" s="159">
        <v>1940</v>
      </c>
      <c r="F1947" s="159" t="str">
        <f t="shared" si="671"/>
        <v/>
      </c>
      <c r="G1947" s="159" t="str">
        <f t="shared" si="671"/>
        <v/>
      </c>
      <c r="H1947" s="159" t="str">
        <f t="shared" si="671"/>
        <v/>
      </c>
      <c r="I1947" s="159" t="str">
        <f t="shared" si="671"/>
        <v/>
      </c>
      <c r="J1947" s="159" t="str">
        <f t="shared" si="671"/>
        <v/>
      </c>
      <c r="K1947" s="292"/>
      <c r="L1947" s="292"/>
      <c r="AC1947" s="300" t="str">
        <f t="shared" si="658"/>
        <v/>
      </c>
      <c r="AD1947" s="300" t="str">
        <f t="shared" si="657"/>
        <v/>
      </c>
      <c r="AE1947" s="300" t="str">
        <f t="shared" si="655"/>
        <v/>
      </c>
      <c r="AF1947" s="300" t="str">
        <f t="shared" si="656"/>
        <v/>
      </c>
      <c r="AI1947" s="63" t="str">
        <f t="shared" si="659"/>
        <v/>
      </c>
      <c r="AJ1947" s="106" t="str">
        <f t="shared" si="660"/>
        <v/>
      </c>
      <c r="AK1947" s="106" t="str">
        <f t="shared" si="661"/>
        <v/>
      </c>
      <c r="AL1947" s="106" t="str">
        <f t="shared" si="662"/>
        <v/>
      </c>
      <c r="AM1947" s="106" t="str">
        <f t="shared" si="663"/>
        <v/>
      </c>
      <c r="AN1947" s="106" t="str">
        <f t="shared" si="664"/>
        <v/>
      </c>
      <c r="AR1947" s="106" t="str">
        <f t="shared" si="665"/>
        <v/>
      </c>
      <c r="AS1947" s="106" t="str">
        <f t="shared" si="666"/>
        <v/>
      </c>
      <c r="AT1947" s="106" t="str">
        <f t="shared" si="667"/>
        <v/>
      </c>
      <c r="AU1947" s="106" t="str">
        <f t="shared" si="668"/>
        <v/>
      </c>
      <c r="AV1947" s="106" t="str">
        <f t="shared" si="669"/>
        <v/>
      </c>
    </row>
    <row r="1948" spans="4:48">
      <c r="D1948" s="159">
        <v>1941</v>
      </c>
      <c r="F1948" s="159" t="str">
        <f t="shared" ref="F1948:J1957" si="672">IF($C$5=0,IF($D1948&gt;$A$5,"",INDIRECT(CONCATENATE("B",RANDBETWEEN(11,$D$5)))),IF($D1948&gt;$A$5,"",$C$3*INDIRECT(CONCATENATE("B",RANDBETWEEN(11,$D$5)))))</f>
        <v/>
      </c>
      <c r="G1948" s="159" t="str">
        <f t="shared" si="672"/>
        <v/>
      </c>
      <c r="H1948" s="159" t="str">
        <f t="shared" si="672"/>
        <v/>
      </c>
      <c r="I1948" s="159" t="str">
        <f t="shared" si="672"/>
        <v/>
      </c>
      <c r="J1948" s="159" t="str">
        <f t="shared" si="672"/>
        <v/>
      </c>
      <c r="K1948" s="292"/>
      <c r="L1948" s="292"/>
      <c r="AC1948" s="300" t="str">
        <f t="shared" si="658"/>
        <v/>
      </c>
      <c r="AD1948" s="300" t="str">
        <f t="shared" si="657"/>
        <v/>
      </c>
      <c r="AE1948" s="300" t="str">
        <f t="shared" si="655"/>
        <v/>
      </c>
      <c r="AF1948" s="300" t="str">
        <f t="shared" si="656"/>
        <v/>
      </c>
      <c r="AI1948" s="63" t="str">
        <f t="shared" si="659"/>
        <v/>
      </c>
      <c r="AJ1948" s="106" t="str">
        <f t="shared" si="660"/>
        <v/>
      </c>
      <c r="AK1948" s="106" t="str">
        <f t="shared" si="661"/>
        <v/>
      </c>
      <c r="AL1948" s="106" t="str">
        <f t="shared" si="662"/>
        <v/>
      </c>
      <c r="AM1948" s="106" t="str">
        <f t="shared" si="663"/>
        <v/>
      </c>
      <c r="AN1948" s="106" t="str">
        <f t="shared" si="664"/>
        <v/>
      </c>
      <c r="AR1948" s="106" t="str">
        <f t="shared" si="665"/>
        <v/>
      </c>
      <c r="AS1948" s="106" t="str">
        <f t="shared" si="666"/>
        <v/>
      </c>
      <c r="AT1948" s="106" t="str">
        <f t="shared" si="667"/>
        <v/>
      </c>
      <c r="AU1948" s="106" t="str">
        <f t="shared" si="668"/>
        <v/>
      </c>
      <c r="AV1948" s="106" t="str">
        <f t="shared" si="669"/>
        <v/>
      </c>
    </row>
    <row r="1949" spans="4:48">
      <c r="D1949" s="159">
        <v>1942</v>
      </c>
      <c r="F1949" s="159" t="str">
        <f t="shared" si="672"/>
        <v/>
      </c>
      <c r="G1949" s="159" t="str">
        <f t="shared" si="672"/>
        <v/>
      </c>
      <c r="H1949" s="159" t="str">
        <f t="shared" si="672"/>
        <v/>
      </c>
      <c r="I1949" s="159" t="str">
        <f t="shared" si="672"/>
        <v/>
      </c>
      <c r="J1949" s="159" t="str">
        <f t="shared" si="672"/>
        <v/>
      </c>
      <c r="K1949" s="292"/>
      <c r="L1949" s="292"/>
      <c r="AC1949" s="300" t="str">
        <f t="shared" si="658"/>
        <v/>
      </c>
      <c r="AD1949" s="300" t="str">
        <f t="shared" si="657"/>
        <v/>
      </c>
      <c r="AE1949" s="300" t="str">
        <f t="shared" si="655"/>
        <v/>
      </c>
      <c r="AF1949" s="300" t="str">
        <f t="shared" si="656"/>
        <v/>
      </c>
      <c r="AI1949" s="63" t="str">
        <f t="shared" si="659"/>
        <v/>
      </c>
      <c r="AJ1949" s="106" t="str">
        <f t="shared" si="660"/>
        <v/>
      </c>
      <c r="AK1949" s="106" t="str">
        <f t="shared" si="661"/>
        <v/>
      </c>
      <c r="AL1949" s="106" t="str">
        <f t="shared" si="662"/>
        <v/>
      </c>
      <c r="AM1949" s="106" t="str">
        <f t="shared" si="663"/>
        <v/>
      </c>
      <c r="AN1949" s="106" t="str">
        <f t="shared" si="664"/>
        <v/>
      </c>
      <c r="AR1949" s="106" t="str">
        <f t="shared" si="665"/>
        <v/>
      </c>
      <c r="AS1949" s="106" t="str">
        <f t="shared" si="666"/>
        <v/>
      </c>
      <c r="AT1949" s="106" t="str">
        <f t="shared" si="667"/>
        <v/>
      </c>
      <c r="AU1949" s="106" t="str">
        <f t="shared" si="668"/>
        <v/>
      </c>
      <c r="AV1949" s="106" t="str">
        <f t="shared" si="669"/>
        <v/>
      </c>
    </row>
    <row r="1950" spans="4:48">
      <c r="D1950" s="159">
        <v>1943</v>
      </c>
      <c r="F1950" s="159" t="str">
        <f t="shared" si="672"/>
        <v/>
      </c>
      <c r="G1950" s="159" t="str">
        <f t="shared" si="672"/>
        <v/>
      </c>
      <c r="H1950" s="159" t="str">
        <f t="shared" si="672"/>
        <v/>
      </c>
      <c r="I1950" s="159" t="str">
        <f t="shared" si="672"/>
        <v/>
      </c>
      <c r="J1950" s="159" t="str">
        <f t="shared" si="672"/>
        <v/>
      </c>
      <c r="K1950" s="292"/>
      <c r="L1950" s="292"/>
      <c r="AC1950" s="300" t="str">
        <f t="shared" si="658"/>
        <v/>
      </c>
      <c r="AD1950" s="300" t="str">
        <f t="shared" si="657"/>
        <v/>
      </c>
      <c r="AE1950" s="300" t="str">
        <f t="shared" si="655"/>
        <v/>
      </c>
      <c r="AF1950" s="300" t="str">
        <f t="shared" si="656"/>
        <v/>
      </c>
      <c r="AI1950" s="63" t="str">
        <f t="shared" si="659"/>
        <v/>
      </c>
      <c r="AJ1950" s="106" t="str">
        <f t="shared" si="660"/>
        <v/>
      </c>
      <c r="AK1950" s="106" t="str">
        <f t="shared" si="661"/>
        <v/>
      </c>
      <c r="AL1950" s="106" t="str">
        <f t="shared" si="662"/>
        <v/>
      </c>
      <c r="AM1950" s="106" t="str">
        <f t="shared" si="663"/>
        <v/>
      </c>
      <c r="AN1950" s="106" t="str">
        <f t="shared" si="664"/>
        <v/>
      </c>
      <c r="AR1950" s="106" t="str">
        <f t="shared" si="665"/>
        <v/>
      </c>
      <c r="AS1950" s="106" t="str">
        <f t="shared" si="666"/>
        <v/>
      </c>
      <c r="AT1950" s="106" t="str">
        <f t="shared" si="667"/>
        <v/>
      </c>
      <c r="AU1950" s="106" t="str">
        <f t="shared" si="668"/>
        <v/>
      </c>
      <c r="AV1950" s="106" t="str">
        <f t="shared" si="669"/>
        <v/>
      </c>
    </row>
    <row r="1951" spans="4:48">
      <c r="D1951" s="159">
        <v>1944</v>
      </c>
      <c r="F1951" s="159" t="str">
        <f t="shared" si="672"/>
        <v/>
      </c>
      <c r="G1951" s="159" t="str">
        <f t="shared" si="672"/>
        <v/>
      </c>
      <c r="H1951" s="159" t="str">
        <f t="shared" si="672"/>
        <v/>
      </c>
      <c r="I1951" s="159" t="str">
        <f t="shared" si="672"/>
        <v/>
      </c>
      <c r="J1951" s="159" t="str">
        <f t="shared" si="672"/>
        <v/>
      </c>
      <c r="K1951" s="292"/>
      <c r="L1951" s="292"/>
      <c r="AC1951" s="300" t="str">
        <f t="shared" si="658"/>
        <v/>
      </c>
      <c r="AD1951" s="300" t="str">
        <f t="shared" si="657"/>
        <v/>
      </c>
      <c r="AE1951" s="300" t="str">
        <f t="shared" si="655"/>
        <v/>
      </c>
      <c r="AF1951" s="300" t="str">
        <f t="shared" si="656"/>
        <v/>
      </c>
      <c r="AI1951" s="63" t="str">
        <f t="shared" si="659"/>
        <v/>
      </c>
      <c r="AJ1951" s="106" t="str">
        <f t="shared" si="660"/>
        <v/>
      </c>
      <c r="AK1951" s="106" t="str">
        <f t="shared" si="661"/>
        <v/>
      </c>
      <c r="AL1951" s="106" t="str">
        <f t="shared" si="662"/>
        <v/>
      </c>
      <c r="AM1951" s="106" t="str">
        <f t="shared" si="663"/>
        <v/>
      </c>
      <c r="AN1951" s="106" t="str">
        <f t="shared" si="664"/>
        <v/>
      </c>
      <c r="AR1951" s="106" t="str">
        <f t="shared" si="665"/>
        <v/>
      </c>
      <c r="AS1951" s="106" t="str">
        <f t="shared" si="666"/>
        <v/>
      </c>
      <c r="AT1951" s="106" t="str">
        <f t="shared" si="667"/>
        <v/>
      </c>
      <c r="AU1951" s="106" t="str">
        <f t="shared" si="668"/>
        <v/>
      </c>
      <c r="AV1951" s="106" t="str">
        <f t="shared" si="669"/>
        <v/>
      </c>
    </row>
    <row r="1952" spans="4:48">
      <c r="D1952" s="159">
        <v>1945</v>
      </c>
      <c r="F1952" s="159" t="str">
        <f t="shared" si="672"/>
        <v/>
      </c>
      <c r="G1952" s="159" t="str">
        <f t="shared" si="672"/>
        <v/>
      </c>
      <c r="H1952" s="159" t="str">
        <f t="shared" si="672"/>
        <v/>
      </c>
      <c r="I1952" s="159" t="str">
        <f t="shared" si="672"/>
        <v/>
      </c>
      <c r="J1952" s="159" t="str">
        <f t="shared" si="672"/>
        <v/>
      </c>
      <c r="K1952" s="292"/>
      <c r="L1952" s="292"/>
      <c r="AC1952" s="300" t="str">
        <f t="shared" si="658"/>
        <v/>
      </c>
      <c r="AD1952" s="300" t="str">
        <f t="shared" si="657"/>
        <v/>
      </c>
      <c r="AE1952" s="300" t="str">
        <f t="shared" si="655"/>
        <v/>
      </c>
      <c r="AF1952" s="300" t="str">
        <f t="shared" si="656"/>
        <v/>
      </c>
      <c r="AI1952" s="63" t="str">
        <f t="shared" si="659"/>
        <v/>
      </c>
      <c r="AJ1952" s="106" t="str">
        <f t="shared" si="660"/>
        <v/>
      </c>
      <c r="AK1952" s="106" t="str">
        <f t="shared" si="661"/>
        <v/>
      </c>
      <c r="AL1952" s="106" t="str">
        <f t="shared" si="662"/>
        <v/>
      </c>
      <c r="AM1952" s="106" t="str">
        <f t="shared" si="663"/>
        <v/>
      </c>
      <c r="AN1952" s="106" t="str">
        <f t="shared" si="664"/>
        <v/>
      </c>
      <c r="AR1952" s="106" t="str">
        <f t="shared" si="665"/>
        <v/>
      </c>
      <c r="AS1952" s="106" t="str">
        <f t="shared" si="666"/>
        <v/>
      </c>
      <c r="AT1952" s="106" t="str">
        <f t="shared" si="667"/>
        <v/>
      </c>
      <c r="AU1952" s="106" t="str">
        <f t="shared" si="668"/>
        <v/>
      </c>
      <c r="AV1952" s="106" t="str">
        <f t="shared" si="669"/>
        <v/>
      </c>
    </row>
    <row r="1953" spans="4:48">
      <c r="D1953" s="159">
        <v>1946</v>
      </c>
      <c r="F1953" s="159" t="str">
        <f t="shared" si="672"/>
        <v/>
      </c>
      <c r="G1953" s="159" t="str">
        <f t="shared" si="672"/>
        <v/>
      </c>
      <c r="H1953" s="159" t="str">
        <f t="shared" si="672"/>
        <v/>
      </c>
      <c r="I1953" s="159" t="str">
        <f t="shared" si="672"/>
        <v/>
      </c>
      <c r="J1953" s="159" t="str">
        <f t="shared" si="672"/>
        <v/>
      </c>
      <c r="K1953" s="292"/>
      <c r="L1953" s="292"/>
      <c r="AC1953" s="300" t="str">
        <f t="shared" si="658"/>
        <v/>
      </c>
      <c r="AD1953" s="300" t="str">
        <f t="shared" si="657"/>
        <v/>
      </c>
      <c r="AE1953" s="300" t="str">
        <f t="shared" si="655"/>
        <v/>
      </c>
      <c r="AF1953" s="300" t="str">
        <f t="shared" si="656"/>
        <v/>
      </c>
      <c r="AI1953" s="63" t="str">
        <f t="shared" si="659"/>
        <v/>
      </c>
      <c r="AJ1953" s="106" t="str">
        <f t="shared" si="660"/>
        <v/>
      </c>
      <c r="AK1953" s="106" t="str">
        <f t="shared" si="661"/>
        <v/>
      </c>
      <c r="AL1953" s="106" t="str">
        <f t="shared" si="662"/>
        <v/>
      </c>
      <c r="AM1953" s="106" t="str">
        <f t="shared" si="663"/>
        <v/>
      </c>
      <c r="AN1953" s="106" t="str">
        <f t="shared" si="664"/>
        <v/>
      </c>
      <c r="AR1953" s="106" t="str">
        <f t="shared" si="665"/>
        <v/>
      </c>
      <c r="AS1953" s="106" t="str">
        <f t="shared" si="666"/>
        <v/>
      </c>
      <c r="AT1953" s="106" t="str">
        <f t="shared" si="667"/>
        <v/>
      </c>
      <c r="AU1953" s="106" t="str">
        <f t="shared" si="668"/>
        <v/>
      </c>
      <c r="AV1953" s="106" t="str">
        <f t="shared" si="669"/>
        <v/>
      </c>
    </row>
    <row r="1954" spans="4:48">
      <c r="D1954" s="159">
        <v>1947</v>
      </c>
      <c r="F1954" s="159" t="str">
        <f t="shared" si="672"/>
        <v/>
      </c>
      <c r="G1954" s="159" t="str">
        <f t="shared" si="672"/>
        <v/>
      </c>
      <c r="H1954" s="159" t="str">
        <f t="shared" si="672"/>
        <v/>
      </c>
      <c r="I1954" s="159" t="str">
        <f t="shared" si="672"/>
        <v/>
      </c>
      <c r="J1954" s="159" t="str">
        <f t="shared" si="672"/>
        <v/>
      </c>
      <c r="K1954" s="292"/>
      <c r="L1954" s="292"/>
      <c r="AC1954" s="300" t="str">
        <f t="shared" si="658"/>
        <v/>
      </c>
      <c r="AD1954" s="300" t="str">
        <f t="shared" si="657"/>
        <v/>
      </c>
      <c r="AE1954" s="300" t="str">
        <f t="shared" si="655"/>
        <v/>
      </c>
      <c r="AF1954" s="300" t="str">
        <f t="shared" si="656"/>
        <v/>
      </c>
      <c r="AI1954" s="63" t="str">
        <f t="shared" si="659"/>
        <v/>
      </c>
      <c r="AJ1954" s="106" t="str">
        <f t="shared" si="660"/>
        <v/>
      </c>
      <c r="AK1954" s="106" t="str">
        <f t="shared" si="661"/>
        <v/>
      </c>
      <c r="AL1954" s="106" t="str">
        <f t="shared" si="662"/>
        <v/>
      </c>
      <c r="AM1954" s="106" t="str">
        <f t="shared" si="663"/>
        <v/>
      </c>
      <c r="AN1954" s="106" t="str">
        <f t="shared" si="664"/>
        <v/>
      </c>
      <c r="AR1954" s="106" t="str">
        <f t="shared" si="665"/>
        <v/>
      </c>
      <c r="AS1954" s="106" t="str">
        <f t="shared" si="666"/>
        <v/>
      </c>
      <c r="AT1954" s="106" t="str">
        <f t="shared" si="667"/>
        <v/>
      </c>
      <c r="AU1954" s="106" t="str">
        <f t="shared" si="668"/>
        <v/>
      </c>
      <c r="AV1954" s="106" t="str">
        <f t="shared" si="669"/>
        <v/>
      </c>
    </row>
    <row r="1955" spans="4:48">
      <c r="D1955" s="159">
        <v>1948</v>
      </c>
      <c r="F1955" s="159" t="str">
        <f t="shared" si="672"/>
        <v/>
      </c>
      <c r="G1955" s="159" t="str">
        <f t="shared" si="672"/>
        <v/>
      </c>
      <c r="H1955" s="159" t="str">
        <f t="shared" si="672"/>
        <v/>
      </c>
      <c r="I1955" s="159" t="str">
        <f t="shared" si="672"/>
        <v/>
      </c>
      <c r="J1955" s="159" t="str">
        <f t="shared" si="672"/>
        <v/>
      </c>
      <c r="K1955" s="292"/>
      <c r="L1955" s="292"/>
      <c r="AC1955" s="300" t="str">
        <f t="shared" si="658"/>
        <v/>
      </c>
      <c r="AD1955" s="300" t="str">
        <f t="shared" si="657"/>
        <v/>
      </c>
      <c r="AE1955" s="300" t="str">
        <f t="shared" si="655"/>
        <v/>
      </c>
      <c r="AF1955" s="300" t="str">
        <f t="shared" si="656"/>
        <v/>
      </c>
      <c r="AI1955" s="63" t="str">
        <f t="shared" si="659"/>
        <v/>
      </c>
      <c r="AJ1955" s="106" t="str">
        <f t="shared" si="660"/>
        <v/>
      </c>
      <c r="AK1955" s="106" t="str">
        <f t="shared" si="661"/>
        <v/>
      </c>
      <c r="AL1955" s="106" t="str">
        <f t="shared" si="662"/>
        <v/>
      </c>
      <c r="AM1955" s="106" t="str">
        <f t="shared" si="663"/>
        <v/>
      </c>
      <c r="AN1955" s="106" t="str">
        <f t="shared" si="664"/>
        <v/>
      </c>
      <c r="AR1955" s="106" t="str">
        <f t="shared" si="665"/>
        <v/>
      </c>
      <c r="AS1955" s="106" t="str">
        <f t="shared" si="666"/>
        <v/>
      </c>
      <c r="AT1955" s="106" t="str">
        <f t="shared" si="667"/>
        <v/>
      </c>
      <c r="AU1955" s="106" t="str">
        <f t="shared" si="668"/>
        <v/>
      </c>
      <c r="AV1955" s="106" t="str">
        <f t="shared" si="669"/>
        <v/>
      </c>
    </row>
    <row r="1956" spans="4:48">
      <c r="D1956" s="159">
        <v>1949</v>
      </c>
      <c r="F1956" s="159" t="str">
        <f t="shared" si="672"/>
        <v/>
      </c>
      <c r="G1956" s="159" t="str">
        <f t="shared" si="672"/>
        <v/>
      </c>
      <c r="H1956" s="159" t="str">
        <f t="shared" si="672"/>
        <v/>
      </c>
      <c r="I1956" s="159" t="str">
        <f t="shared" si="672"/>
        <v/>
      </c>
      <c r="J1956" s="159" t="str">
        <f t="shared" si="672"/>
        <v/>
      </c>
      <c r="K1956" s="292"/>
      <c r="L1956" s="292"/>
      <c r="AC1956" s="300" t="str">
        <f t="shared" si="658"/>
        <v/>
      </c>
      <c r="AD1956" s="300" t="str">
        <f t="shared" si="657"/>
        <v/>
      </c>
      <c r="AE1956" s="300" t="str">
        <f t="shared" si="655"/>
        <v/>
      </c>
      <c r="AF1956" s="300" t="str">
        <f t="shared" si="656"/>
        <v/>
      </c>
      <c r="AI1956" s="63" t="str">
        <f t="shared" si="659"/>
        <v/>
      </c>
      <c r="AJ1956" s="106" t="str">
        <f t="shared" si="660"/>
        <v/>
      </c>
      <c r="AK1956" s="106" t="str">
        <f t="shared" si="661"/>
        <v/>
      </c>
      <c r="AL1956" s="106" t="str">
        <f t="shared" si="662"/>
        <v/>
      </c>
      <c r="AM1956" s="106" t="str">
        <f t="shared" si="663"/>
        <v/>
      </c>
      <c r="AN1956" s="106" t="str">
        <f t="shared" si="664"/>
        <v/>
      </c>
      <c r="AR1956" s="106" t="str">
        <f t="shared" si="665"/>
        <v/>
      </c>
      <c r="AS1956" s="106" t="str">
        <f t="shared" si="666"/>
        <v/>
      </c>
      <c r="AT1956" s="106" t="str">
        <f t="shared" si="667"/>
        <v/>
      </c>
      <c r="AU1956" s="106" t="str">
        <f t="shared" si="668"/>
        <v/>
      </c>
      <c r="AV1956" s="106" t="str">
        <f t="shared" si="669"/>
        <v/>
      </c>
    </row>
    <row r="1957" spans="4:48">
      <c r="D1957" s="159">
        <v>1950</v>
      </c>
      <c r="F1957" s="159" t="str">
        <f t="shared" si="672"/>
        <v/>
      </c>
      <c r="G1957" s="159" t="str">
        <f t="shared" si="672"/>
        <v/>
      </c>
      <c r="H1957" s="159" t="str">
        <f t="shared" si="672"/>
        <v/>
      </c>
      <c r="I1957" s="159" t="str">
        <f t="shared" si="672"/>
        <v/>
      </c>
      <c r="J1957" s="159" t="str">
        <f t="shared" si="672"/>
        <v/>
      </c>
      <c r="K1957" s="292"/>
      <c r="L1957" s="292"/>
      <c r="AC1957" s="300" t="str">
        <f t="shared" si="658"/>
        <v/>
      </c>
      <c r="AD1957" s="300" t="str">
        <f t="shared" si="657"/>
        <v/>
      </c>
      <c r="AE1957" s="300" t="str">
        <f t="shared" si="655"/>
        <v/>
      </c>
      <c r="AF1957" s="300" t="str">
        <f t="shared" si="656"/>
        <v/>
      </c>
      <c r="AI1957" s="63" t="str">
        <f t="shared" si="659"/>
        <v/>
      </c>
      <c r="AJ1957" s="106" t="str">
        <f t="shared" si="660"/>
        <v/>
      </c>
      <c r="AK1957" s="106" t="str">
        <f t="shared" si="661"/>
        <v/>
      </c>
      <c r="AL1957" s="106" t="str">
        <f t="shared" si="662"/>
        <v/>
      </c>
      <c r="AM1957" s="106" t="str">
        <f t="shared" si="663"/>
        <v/>
      </c>
      <c r="AN1957" s="106" t="str">
        <f t="shared" si="664"/>
        <v/>
      </c>
      <c r="AR1957" s="106" t="str">
        <f t="shared" si="665"/>
        <v/>
      </c>
      <c r="AS1957" s="106" t="str">
        <f t="shared" si="666"/>
        <v/>
      </c>
      <c r="AT1957" s="106" t="str">
        <f t="shared" si="667"/>
        <v/>
      </c>
      <c r="AU1957" s="106" t="str">
        <f t="shared" si="668"/>
        <v/>
      </c>
      <c r="AV1957" s="106" t="str">
        <f t="shared" si="669"/>
        <v/>
      </c>
    </row>
    <row r="1958" spans="4:48">
      <c r="D1958" s="159">
        <v>1951</v>
      </c>
      <c r="F1958" s="159" t="str">
        <f t="shared" ref="F1958:J1967" si="673">IF($C$5=0,IF($D1958&gt;$A$5,"",INDIRECT(CONCATENATE("B",RANDBETWEEN(11,$D$5)))),IF($D1958&gt;$A$5,"",$C$3*INDIRECT(CONCATENATE("B",RANDBETWEEN(11,$D$5)))))</f>
        <v/>
      </c>
      <c r="G1958" s="159" t="str">
        <f t="shared" si="673"/>
        <v/>
      </c>
      <c r="H1958" s="159" t="str">
        <f t="shared" si="673"/>
        <v/>
      </c>
      <c r="I1958" s="159" t="str">
        <f t="shared" si="673"/>
        <v/>
      </c>
      <c r="J1958" s="159" t="str">
        <f t="shared" si="673"/>
        <v/>
      </c>
      <c r="K1958" s="292"/>
      <c r="L1958" s="292"/>
      <c r="AC1958" s="300" t="str">
        <f t="shared" si="658"/>
        <v/>
      </c>
      <c r="AD1958" s="300" t="str">
        <f t="shared" si="657"/>
        <v/>
      </c>
      <c r="AE1958" s="300" t="str">
        <f t="shared" si="655"/>
        <v/>
      </c>
      <c r="AF1958" s="300" t="str">
        <f t="shared" si="656"/>
        <v/>
      </c>
      <c r="AI1958" s="63" t="str">
        <f t="shared" si="659"/>
        <v/>
      </c>
      <c r="AJ1958" s="106" t="str">
        <f t="shared" si="660"/>
        <v/>
      </c>
      <c r="AK1958" s="106" t="str">
        <f t="shared" si="661"/>
        <v/>
      </c>
      <c r="AL1958" s="106" t="str">
        <f t="shared" si="662"/>
        <v/>
      </c>
      <c r="AM1958" s="106" t="str">
        <f t="shared" si="663"/>
        <v/>
      </c>
      <c r="AN1958" s="106" t="str">
        <f t="shared" si="664"/>
        <v/>
      </c>
      <c r="AR1958" s="106" t="str">
        <f t="shared" si="665"/>
        <v/>
      </c>
      <c r="AS1958" s="106" t="str">
        <f t="shared" si="666"/>
        <v/>
      </c>
      <c r="AT1958" s="106" t="str">
        <f t="shared" si="667"/>
        <v/>
      </c>
      <c r="AU1958" s="106" t="str">
        <f t="shared" si="668"/>
        <v/>
      </c>
      <c r="AV1958" s="106" t="str">
        <f t="shared" si="669"/>
        <v/>
      </c>
    </row>
    <row r="1959" spans="4:48">
      <c r="D1959" s="159">
        <v>1952</v>
      </c>
      <c r="F1959" s="159" t="str">
        <f t="shared" si="673"/>
        <v/>
      </c>
      <c r="G1959" s="159" t="str">
        <f t="shared" si="673"/>
        <v/>
      </c>
      <c r="H1959" s="159" t="str">
        <f t="shared" si="673"/>
        <v/>
      </c>
      <c r="I1959" s="159" t="str">
        <f t="shared" si="673"/>
        <v/>
      </c>
      <c r="J1959" s="159" t="str">
        <f t="shared" si="673"/>
        <v/>
      </c>
      <c r="K1959" s="292"/>
      <c r="L1959" s="292"/>
      <c r="AC1959" s="300" t="str">
        <f t="shared" si="658"/>
        <v/>
      </c>
      <c r="AD1959" s="300" t="str">
        <f t="shared" si="657"/>
        <v/>
      </c>
      <c r="AE1959" s="300" t="str">
        <f t="shared" si="655"/>
        <v/>
      </c>
      <c r="AF1959" s="300" t="str">
        <f t="shared" si="656"/>
        <v/>
      </c>
      <c r="AI1959" s="63" t="str">
        <f t="shared" si="659"/>
        <v/>
      </c>
      <c r="AJ1959" s="106" t="str">
        <f t="shared" si="660"/>
        <v/>
      </c>
      <c r="AK1959" s="106" t="str">
        <f t="shared" si="661"/>
        <v/>
      </c>
      <c r="AL1959" s="106" t="str">
        <f t="shared" si="662"/>
        <v/>
      </c>
      <c r="AM1959" s="106" t="str">
        <f t="shared" si="663"/>
        <v/>
      </c>
      <c r="AN1959" s="106" t="str">
        <f t="shared" si="664"/>
        <v/>
      </c>
      <c r="AR1959" s="106" t="str">
        <f t="shared" si="665"/>
        <v/>
      </c>
      <c r="AS1959" s="106" t="str">
        <f t="shared" si="666"/>
        <v/>
      </c>
      <c r="AT1959" s="106" t="str">
        <f t="shared" si="667"/>
        <v/>
      </c>
      <c r="AU1959" s="106" t="str">
        <f t="shared" si="668"/>
        <v/>
      </c>
      <c r="AV1959" s="106" t="str">
        <f t="shared" si="669"/>
        <v/>
      </c>
    </row>
    <row r="1960" spans="4:48">
      <c r="D1960" s="159">
        <v>1953</v>
      </c>
      <c r="F1960" s="159" t="str">
        <f t="shared" si="673"/>
        <v/>
      </c>
      <c r="G1960" s="159" t="str">
        <f t="shared" si="673"/>
        <v/>
      </c>
      <c r="H1960" s="159" t="str">
        <f t="shared" si="673"/>
        <v/>
      </c>
      <c r="I1960" s="159" t="str">
        <f t="shared" si="673"/>
        <v/>
      </c>
      <c r="J1960" s="159" t="str">
        <f t="shared" si="673"/>
        <v/>
      </c>
      <c r="K1960" s="292"/>
      <c r="L1960" s="292"/>
      <c r="AC1960" s="300" t="str">
        <f t="shared" si="658"/>
        <v/>
      </c>
      <c r="AD1960" s="300" t="str">
        <f t="shared" si="657"/>
        <v/>
      </c>
      <c r="AE1960" s="300" t="str">
        <f t="shared" si="655"/>
        <v/>
      </c>
      <c r="AF1960" s="300" t="str">
        <f t="shared" si="656"/>
        <v/>
      </c>
      <c r="AI1960" s="63" t="str">
        <f t="shared" si="659"/>
        <v/>
      </c>
      <c r="AJ1960" s="106" t="str">
        <f t="shared" si="660"/>
        <v/>
      </c>
      <c r="AK1960" s="106" t="str">
        <f t="shared" si="661"/>
        <v/>
      </c>
      <c r="AL1960" s="106" t="str">
        <f t="shared" si="662"/>
        <v/>
      </c>
      <c r="AM1960" s="106" t="str">
        <f t="shared" si="663"/>
        <v/>
      </c>
      <c r="AN1960" s="106" t="str">
        <f t="shared" si="664"/>
        <v/>
      </c>
      <c r="AR1960" s="106" t="str">
        <f t="shared" si="665"/>
        <v/>
      </c>
      <c r="AS1960" s="106" t="str">
        <f t="shared" si="666"/>
        <v/>
      </c>
      <c r="AT1960" s="106" t="str">
        <f t="shared" si="667"/>
        <v/>
      </c>
      <c r="AU1960" s="106" t="str">
        <f t="shared" si="668"/>
        <v/>
      </c>
      <c r="AV1960" s="106" t="str">
        <f t="shared" si="669"/>
        <v/>
      </c>
    </row>
    <row r="1961" spans="4:48">
      <c r="D1961" s="159">
        <v>1954</v>
      </c>
      <c r="F1961" s="159" t="str">
        <f t="shared" si="673"/>
        <v/>
      </c>
      <c r="G1961" s="159" t="str">
        <f t="shared" si="673"/>
        <v/>
      </c>
      <c r="H1961" s="159" t="str">
        <f t="shared" si="673"/>
        <v/>
      </c>
      <c r="I1961" s="159" t="str">
        <f t="shared" si="673"/>
        <v/>
      </c>
      <c r="J1961" s="159" t="str">
        <f t="shared" si="673"/>
        <v/>
      </c>
      <c r="K1961" s="292"/>
      <c r="L1961" s="292"/>
      <c r="AC1961" s="300" t="str">
        <f t="shared" si="658"/>
        <v/>
      </c>
      <c r="AD1961" s="300" t="str">
        <f t="shared" si="657"/>
        <v/>
      </c>
      <c r="AE1961" s="300" t="str">
        <f t="shared" si="655"/>
        <v/>
      </c>
      <c r="AF1961" s="300" t="str">
        <f t="shared" si="656"/>
        <v/>
      </c>
      <c r="AI1961" s="63" t="str">
        <f t="shared" si="659"/>
        <v/>
      </c>
      <c r="AJ1961" s="106" t="str">
        <f t="shared" si="660"/>
        <v/>
      </c>
      <c r="AK1961" s="106" t="str">
        <f t="shared" si="661"/>
        <v/>
      </c>
      <c r="AL1961" s="106" t="str">
        <f t="shared" si="662"/>
        <v/>
      </c>
      <c r="AM1961" s="106" t="str">
        <f t="shared" si="663"/>
        <v/>
      </c>
      <c r="AN1961" s="106" t="str">
        <f t="shared" si="664"/>
        <v/>
      </c>
      <c r="AR1961" s="106" t="str">
        <f t="shared" si="665"/>
        <v/>
      </c>
      <c r="AS1961" s="106" t="str">
        <f t="shared" si="666"/>
        <v/>
      </c>
      <c r="AT1961" s="106" t="str">
        <f t="shared" si="667"/>
        <v/>
      </c>
      <c r="AU1961" s="106" t="str">
        <f t="shared" si="668"/>
        <v/>
      </c>
      <c r="AV1961" s="106" t="str">
        <f t="shared" si="669"/>
        <v/>
      </c>
    </row>
    <row r="1962" spans="4:48">
      <c r="D1962" s="159">
        <v>1955</v>
      </c>
      <c r="F1962" s="159" t="str">
        <f t="shared" si="673"/>
        <v/>
      </c>
      <c r="G1962" s="159" t="str">
        <f t="shared" si="673"/>
        <v/>
      </c>
      <c r="H1962" s="159" t="str">
        <f t="shared" si="673"/>
        <v/>
      </c>
      <c r="I1962" s="159" t="str">
        <f t="shared" si="673"/>
        <v/>
      </c>
      <c r="J1962" s="159" t="str">
        <f t="shared" si="673"/>
        <v/>
      </c>
      <c r="K1962" s="292"/>
      <c r="L1962" s="292"/>
      <c r="AC1962" s="300" t="str">
        <f t="shared" si="658"/>
        <v/>
      </c>
      <c r="AD1962" s="300" t="str">
        <f t="shared" si="657"/>
        <v/>
      </c>
      <c r="AE1962" s="300" t="str">
        <f t="shared" si="655"/>
        <v/>
      </c>
      <c r="AF1962" s="300" t="str">
        <f t="shared" si="656"/>
        <v/>
      </c>
      <c r="AI1962" s="63" t="str">
        <f t="shared" si="659"/>
        <v/>
      </c>
      <c r="AJ1962" s="106" t="str">
        <f t="shared" si="660"/>
        <v/>
      </c>
      <c r="AK1962" s="106" t="str">
        <f t="shared" si="661"/>
        <v/>
      </c>
      <c r="AL1962" s="106" t="str">
        <f t="shared" si="662"/>
        <v/>
      </c>
      <c r="AM1962" s="106" t="str">
        <f t="shared" si="663"/>
        <v/>
      </c>
      <c r="AN1962" s="106" t="str">
        <f t="shared" si="664"/>
        <v/>
      </c>
      <c r="AR1962" s="106" t="str">
        <f t="shared" si="665"/>
        <v/>
      </c>
      <c r="AS1962" s="106" t="str">
        <f t="shared" si="666"/>
        <v/>
      </c>
      <c r="AT1962" s="106" t="str">
        <f t="shared" si="667"/>
        <v/>
      </c>
      <c r="AU1962" s="106" t="str">
        <f t="shared" si="668"/>
        <v/>
      </c>
      <c r="AV1962" s="106" t="str">
        <f t="shared" si="669"/>
        <v/>
      </c>
    </row>
    <row r="1963" spans="4:48">
      <c r="D1963" s="159">
        <v>1956</v>
      </c>
      <c r="F1963" s="159" t="str">
        <f t="shared" si="673"/>
        <v/>
      </c>
      <c r="G1963" s="159" t="str">
        <f t="shared" si="673"/>
        <v/>
      </c>
      <c r="H1963" s="159" t="str">
        <f t="shared" si="673"/>
        <v/>
      </c>
      <c r="I1963" s="159" t="str">
        <f t="shared" si="673"/>
        <v/>
      </c>
      <c r="J1963" s="159" t="str">
        <f t="shared" si="673"/>
        <v/>
      </c>
      <c r="K1963" s="292"/>
      <c r="L1963" s="292"/>
      <c r="AC1963" s="300" t="str">
        <f t="shared" si="658"/>
        <v/>
      </c>
      <c r="AD1963" s="300" t="str">
        <f t="shared" si="657"/>
        <v/>
      </c>
      <c r="AE1963" s="300" t="str">
        <f t="shared" si="655"/>
        <v/>
      </c>
      <c r="AF1963" s="300" t="str">
        <f t="shared" si="656"/>
        <v/>
      </c>
      <c r="AI1963" s="63" t="str">
        <f t="shared" si="659"/>
        <v/>
      </c>
      <c r="AJ1963" s="106" t="str">
        <f t="shared" si="660"/>
        <v/>
      </c>
      <c r="AK1963" s="106" t="str">
        <f t="shared" si="661"/>
        <v/>
      </c>
      <c r="AL1963" s="106" t="str">
        <f t="shared" si="662"/>
        <v/>
      </c>
      <c r="AM1963" s="106" t="str">
        <f t="shared" si="663"/>
        <v/>
      </c>
      <c r="AN1963" s="106" t="str">
        <f t="shared" si="664"/>
        <v/>
      </c>
      <c r="AR1963" s="106" t="str">
        <f t="shared" si="665"/>
        <v/>
      </c>
      <c r="AS1963" s="106" t="str">
        <f t="shared" si="666"/>
        <v/>
      </c>
      <c r="AT1963" s="106" t="str">
        <f t="shared" si="667"/>
        <v/>
      </c>
      <c r="AU1963" s="106" t="str">
        <f t="shared" si="668"/>
        <v/>
      </c>
      <c r="AV1963" s="106" t="str">
        <f t="shared" si="669"/>
        <v/>
      </c>
    </row>
    <row r="1964" spans="4:48">
      <c r="D1964" s="159">
        <v>1957</v>
      </c>
      <c r="F1964" s="159" t="str">
        <f t="shared" si="673"/>
        <v/>
      </c>
      <c r="G1964" s="159" t="str">
        <f t="shared" si="673"/>
        <v/>
      </c>
      <c r="H1964" s="159" t="str">
        <f t="shared" si="673"/>
        <v/>
      </c>
      <c r="I1964" s="159" t="str">
        <f t="shared" si="673"/>
        <v/>
      </c>
      <c r="J1964" s="159" t="str">
        <f t="shared" si="673"/>
        <v/>
      </c>
      <c r="K1964" s="292"/>
      <c r="L1964" s="292"/>
      <c r="AC1964" s="300" t="str">
        <f t="shared" si="658"/>
        <v/>
      </c>
      <c r="AD1964" s="300" t="str">
        <f t="shared" si="657"/>
        <v/>
      </c>
      <c r="AE1964" s="300" t="str">
        <f t="shared" si="655"/>
        <v/>
      </c>
      <c r="AF1964" s="300" t="str">
        <f t="shared" si="656"/>
        <v/>
      </c>
      <c r="AI1964" s="63" t="str">
        <f t="shared" si="659"/>
        <v/>
      </c>
      <c r="AJ1964" s="106" t="str">
        <f t="shared" si="660"/>
        <v/>
      </c>
      <c r="AK1964" s="106" t="str">
        <f t="shared" si="661"/>
        <v/>
      </c>
      <c r="AL1964" s="106" t="str">
        <f t="shared" si="662"/>
        <v/>
      </c>
      <c r="AM1964" s="106" t="str">
        <f t="shared" si="663"/>
        <v/>
      </c>
      <c r="AN1964" s="106" t="str">
        <f t="shared" si="664"/>
        <v/>
      </c>
      <c r="AR1964" s="106" t="str">
        <f t="shared" si="665"/>
        <v/>
      </c>
      <c r="AS1964" s="106" t="str">
        <f t="shared" si="666"/>
        <v/>
      </c>
      <c r="AT1964" s="106" t="str">
        <f t="shared" si="667"/>
        <v/>
      </c>
      <c r="AU1964" s="106" t="str">
        <f t="shared" si="668"/>
        <v/>
      </c>
      <c r="AV1964" s="106" t="str">
        <f t="shared" si="669"/>
        <v/>
      </c>
    </row>
    <row r="1965" spans="4:48">
      <c r="D1965" s="159">
        <v>1958</v>
      </c>
      <c r="F1965" s="159" t="str">
        <f t="shared" si="673"/>
        <v/>
      </c>
      <c r="G1965" s="159" t="str">
        <f t="shared" si="673"/>
        <v/>
      </c>
      <c r="H1965" s="159" t="str">
        <f t="shared" si="673"/>
        <v/>
      </c>
      <c r="I1965" s="159" t="str">
        <f t="shared" si="673"/>
        <v/>
      </c>
      <c r="J1965" s="159" t="str">
        <f t="shared" si="673"/>
        <v/>
      </c>
      <c r="K1965" s="292"/>
      <c r="L1965" s="292"/>
      <c r="AC1965" s="300" t="str">
        <f t="shared" si="658"/>
        <v/>
      </c>
      <c r="AD1965" s="300" t="str">
        <f t="shared" si="657"/>
        <v/>
      </c>
      <c r="AE1965" s="300" t="str">
        <f t="shared" si="655"/>
        <v/>
      </c>
      <c r="AF1965" s="300" t="str">
        <f t="shared" si="656"/>
        <v/>
      </c>
      <c r="AI1965" s="63" t="str">
        <f t="shared" si="659"/>
        <v/>
      </c>
      <c r="AJ1965" s="106" t="str">
        <f t="shared" si="660"/>
        <v/>
      </c>
      <c r="AK1965" s="106" t="str">
        <f t="shared" si="661"/>
        <v/>
      </c>
      <c r="AL1965" s="106" t="str">
        <f t="shared" si="662"/>
        <v/>
      </c>
      <c r="AM1965" s="106" t="str">
        <f t="shared" si="663"/>
        <v/>
      </c>
      <c r="AN1965" s="106" t="str">
        <f t="shared" si="664"/>
        <v/>
      </c>
      <c r="AR1965" s="106" t="str">
        <f t="shared" si="665"/>
        <v/>
      </c>
      <c r="AS1965" s="106" t="str">
        <f t="shared" si="666"/>
        <v/>
      </c>
      <c r="AT1965" s="106" t="str">
        <f t="shared" si="667"/>
        <v/>
      </c>
      <c r="AU1965" s="106" t="str">
        <f t="shared" si="668"/>
        <v/>
      </c>
      <c r="AV1965" s="106" t="str">
        <f t="shared" si="669"/>
        <v/>
      </c>
    </row>
    <row r="1966" spans="4:48">
      <c r="D1966" s="159">
        <v>1959</v>
      </c>
      <c r="F1966" s="159" t="str">
        <f t="shared" si="673"/>
        <v/>
      </c>
      <c r="G1966" s="159" t="str">
        <f t="shared" si="673"/>
        <v/>
      </c>
      <c r="H1966" s="159" t="str">
        <f t="shared" si="673"/>
        <v/>
      </c>
      <c r="I1966" s="159" t="str">
        <f t="shared" si="673"/>
        <v/>
      </c>
      <c r="J1966" s="159" t="str">
        <f t="shared" si="673"/>
        <v/>
      </c>
      <c r="K1966" s="292"/>
      <c r="L1966" s="292"/>
      <c r="AC1966" s="300" t="str">
        <f t="shared" si="658"/>
        <v/>
      </c>
      <c r="AD1966" s="300" t="str">
        <f t="shared" si="657"/>
        <v/>
      </c>
      <c r="AE1966" s="300" t="str">
        <f t="shared" si="655"/>
        <v/>
      </c>
      <c r="AF1966" s="300" t="str">
        <f t="shared" si="656"/>
        <v/>
      </c>
      <c r="AI1966" s="63" t="str">
        <f t="shared" si="659"/>
        <v/>
      </c>
      <c r="AJ1966" s="106" t="str">
        <f t="shared" si="660"/>
        <v/>
      </c>
      <c r="AK1966" s="106" t="str">
        <f t="shared" si="661"/>
        <v/>
      </c>
      <c r="AL1966" s="106" t="str">
        <f t="shared" si="662"/>
        <v/>
      </c>
      <c r="AM1966" s="106" t="str">
        <f t="shared" si="663"/>
        <v/>
      </c>
      <c r="AN1966" s="106" t="str">
        <f t="shared" si="664"/>
        <v/>
      </c>
      <c r="AR1966" s="106" t="str">
        <f t="shared" si="665"/>
        <v/>
      </c>
      <c r="AS1966" s="106" t="str">
        <f t="shared" si="666"/>
        <v/>
      </c>
      <c r="AT1966" s="106" t="str">
        <f t="shared" si="667"/>
        <v/>
      </c>
      <c r="AU1966" s="106" t="str">
        <f t="shared" si="668"/>
        <v/>
      </c>
      <c r="AV1966" s="106" t="str">
        <f t="shared" si="669"/>
        <v/>
      </c>
    </row>
    <row r="1967" spans="4:48">
      <c r="D1967" s="159">
        <v>1960</v>
      </c>
      <c r="F1967" s="159" t="str">
        <f t="shared" si="673"/>
        <v/>
      </c>
      <c r="G1967" s="159" t="str">
        <f t="shared" si="673"/>
        <v/>
      </c>
      <c r="H1967" s="159" t="str">
        <f t="shared" si="673"/>
        <v/>
      </c>
      <c r="I1967" s="159" t="str">
        <f t="shared" si="673"/>
        <v/>
      </c>
      <c r="J1967" s="159" t="str">
        <f t="shared" si="673"/>
        <v/>
      </c>
      <c r="K1967" s="292"/>
      <c r="L1967" s="292"/>
      <c r="AC1967" s="300" t="str">
        <f t="shared" si="658"/>
        <v/>
      </c>
      <c r="AD1967" s="300" t="str">
        <f t="shared" si="657"/>
        <v/>
      </c>
      <c r="AE1967" s="300" t="str">
        <f t="shared" si="655"/>
        <v/>
      </c>
      <c r="AF1967" s="300" t="str">
        <f t="shared" si="656"/>
        <v/>
      </c>
      <c r="AI1967" s="63" t="str">
        <f t="shared" si="659"/>
        <v/>
      </c>
      <c r="AJ1967" s="106" t="str">
        <f t="shared" si="660"/>
        <v/>
      </c>
      <c r="AK1967" s="106" t="str">
        <f t="shared" si="661"/>
        <v/>
      </c>
      <c r="AL1967" s="106" t="str">
        <f t="shared" si="662"/>
        <v/>
      </c>
      <c r="AM1967" s="106" t="str">
        <f t="shared" si="663"/>
        <v/>
      </c>
      <c r="AN1967" s="106" t="str">
        <f t="shared" si="664"/>
        <v/>
      </c>
      <c r="AR1967" s="106" t="str">
        <f t="shared" si="665"/>
        <v/>
      </c>
      <c r="AS1967" s="106" t="str">
        <f t="shared" si="666"/>
        <v/>
      </c>
      <c r="AT1967" s="106" t="str">
        <f t="shared" si="667"/>
        <v/>
      </c>
      <c r="AU1967" s="106" t="str">
        <f t="shared" si="668"/>
        <v/>
      </c>
      <c r="AV1967" s="106" t="str">
        <f t="shared" si="669"/>
        <v/>
      </c>
    </row>
    <row r="1968" spans="4:48">
      <c r="D1968" s="159">
        <v>1961</v>
      </c>
      <c r="F1968" s="159" t="str">
        <f t="shared" ref="F1968:J1977" si="674">IF($C$5=0,IF($D1968&gt;$A$5,"",INDIRECT(CONCATENATE("B",RANDBETWEEN(11,$D$5)))),IF($D1968&gt;$A$5,"",$C$3*INDIRECT(CONCATENATE("B",RANDBETWEEN(11,$D$5)))))</f>
        <v/>
      </c>
      <c r="G1968" s="159" t="str">
        <f t="shared" si="674"/>
        <v/>
      </c>
      <c r="H1968" s="159" t="str">
        <f t="shared" si="674"/>
        <v/>
      </c>
      <c r="I1968" s="159" t="str">
        <f t="shared" si="674"/>
        <v/>
      </c>
      <c r="J1968" s="159" t="str">
        <f t="shared" si="674"/>
        <v/>
      </c>
      <c r="K1968" s="292"/>
      <c r="L1968" s="292"/>
      <c r="AC1968" s="300" t="str">
        <f t="shared" si="658"/>
        <v/>
      </c>
      <c r="AD1968" s="300" t="str">
        <f t="shared" si="657"/>
        <v/>
      </c>
      <c r="AE1968" s="300" t="str">
        <f t="shared" si="655"/>
        <v/>
      </c>
      <c r="AF1968" s="300" t="str">
        <f t="shared" si="656"/>
        <v/>
      </c>
      <c r="AI1968" s="63" t="str">
        <f t="shared" si="659"/>
        <v/>
      </c>
      <c r="AJ1968" s="106" t="str">
        <f t="shared" si="660"/>
        <v/>
      </c>
      <c r="AK1968" s="106" t="str">
        <f t="shared" si="661"/>
        <v/>
      </c>
      <c r="AL1968" s="106" t="str">
        <f t="shared" si="662"/>
        <v/>
      </c>
      <c r="AM1968" s="106" t="str">
        <f t="shared" si="663"/>
        <v/>
      </c>
      <c r="AN1968" s="106" t="str">
        <f t="shared" si="664"/>
        <v/>
      </c>
      <c r="AR1968" s="106" t="str">
        <f t="shared" si="665"/>
        <v/>
      </c>
      <c r="AS1968" s="106" t="str">
        <f t="shared" si="666"/>
        <v/>
      </c>
      <c r="AT1968" s="106" t="str">
        <f t="shared" si="667"/>
        <v/>
      </c>
      <c r="AU1968" s="106" t="str">
        <f t="shared" si="668"/>
        <v/>
      </c>
      <c r="AV1968" s="106" t="str">
        <f t="shared" si="669"/>
        <v/>
      </c>
    </row>
    <row r="1969" spans="4:48">
      <c r="D1969" s="159">
        <v>1962</v>
      </c>
      <c r="F1969" s="159" t="str">
        <f t="shared" si="674"/>
        <v/>
      </c>
      <c r="G1969" s="159" t="str">
        <f t="shared" si="674"/>
        <v/>
      </c>
      <c r="H1969" s="159" t="str">
        <f t="shared" si="674"/>
        <v/>
      </c>
      <c r="I1969" s="159" t="str">
        <f t="shared" si="674"/>
        <v/>
      </c>
      <c r="J1969" s="159" t="str">
        <f t="shared" si="674"/>
        <v/>
      </c>
      <c r="K1969" s="292"/>
      <c r="L1969" s="292"/>
      <c r="AC1969" s="300" t="str">
        <f t="shared" si="658"/>
        <v/>
      </c>
      <c r="AD1969" s="300" t="str">
        <f t="shared" si="657"/>
        <v/>
      </c>
      <c r="AE1969" s="300" t="str">
        <f t="shared" si="655"/>
        <v/>
      </c>
      <c r="AF1969" s="300" t="str">
        <f t="shared" si="656"/>
        <v/>
      </c>
      <c r="AI1969" s="63" t="str">
        <f t="shared" si="659"/>
        <v/>
      </c>
      <c r="AJ1969" s="106" t="str">
        <f t="shared" si="660"/>
        <v/>
      </c>
      <c r="AK1969" s="106" t="str">
        <f t="shared" si="661"/>
        <v/>
      </c>
      <c r="AL1969" s="106" t="str">
        <f t="shared" si="662"/>
        <v/>
      </c>
      <c r="AM1969" s="106" t="str">
        <f t="shared" si="663"/>
        <v/>
      </c>
      <c r="AN1969" s="106" t="str">
        <f t="shared" si="664"/>
        <v/>
      </c>
      <c r="AR1969" s="106" t="str">
        <f t="shared" si="665"/>
        <v/>
      </c>
      <c r="AS1969" s="106" t="str">
        <f t="shared" si="666"/>
        <v/>
      </c>
      <c r="AT1969" s="106" t="str">
        <f t="shared" si="667"/>
        <v/>
      </c>
      <c r="AU1969" s="106" t="str">
        <f t="shared" si="668"/>
        <v/>
      </c>
      <c r="AV1969" s="106" t="str">
        <f t="shared" si="669"/>
        <v/>
      </c>
    </row>
    <row r="1970" spans="4:48">
      <c r="D1970" s="159">
        <v>1963</v>
      </c>
      <c r="F1970" s="159" t="str">
        <f t="shared" si="674"/>
        <v/>
      </c>
      <c r="G1970" s="159" t="str">
        <f t="shared" si="674"/>
        <v/>
      </c>
      <c r="H1970" s="159" t="str">
        <f t="shared" si="674"/>
        <v/>
      </c>
      <c r="I1970" s="159" t="str">
        <f t="shared" si="674"/>
        <v/>
      </c>
      <c r="J1970" s="159" t="str">
        <f t="shared" si="674"/>
        <v/>
      </c>
      <c r="K1970" s="292"/>
      <c r="L1970" s="292"/>
      <c r="AC1970" s="300" t="str">
        <f t="shared" si="658"/>
        <v/>
      </c>
      <c r="AD1970" s="300" t="str">
        <f t="shared" si="657"/>
        <v/>
      </c>
      <c r="AE1970" s="300" t="str">
        <f t="shared" si="655"/>
        <v/>
      </c>
      <c r="AF1970" s="300" t="str">
        <f t="shared" si="656"/>
        <v/>
      </c>
      <c r="AI1970" s="63" t="str">
        <f t="shared" si="659"/>
        <v/>
      </c>
      <c r="AJ1970" s="106" t="str">
        <f t="shared" si="660"/>
        <v/>
      </c>
      <c r="AK1970" s="106" t="str">
        <f t="shared" si="661"/>
        <v/>
      </c>
      <c r="AL1970" s="106" t="str">
        <f t="shared" si="662"/>
        <v/>
      </c>
      <c r="AM1970" s="106" t="str">
        <f t="shared" si="663"/>
        <v/>
      </c>
      <c r="AN1970" s="106" t="str">
        <f t="shared" si="664"/>
        <v/>
      </c>
      <c r="AR1970" s="106" t="str">
        <f t="shared" si="665"/>
        <v/>
      </c>
      <c r="AS1970" s="106" t="str">
        <f t="shared" si="666"/>
        <v/>
      </c>
      <c r="AT1970" s="106" t="str">
        <f t="shared" si="667"/>
        <v/>
      </c>
      <c r="AU1970" s="106" t="str">
        <f t="shared" si="668"/>
        <v/>
      </c>
      <c r="AV1970" s="106" t="str">
        <f t="shared" si="669"/>
        <v/>
      </c>
    </row>
    <row r="1971" spans="4:48">
      <c r="D1971" s="159">
        <v>1964</v>
      </c>
      <c r="F1971" s="159" t="str">
        <f t="shared" si="674"/>
        <v/>
      </c>
      <c r="G1971" s="159" t="str">
        <f t="shared" si="674"/>
        <v/>
      </c>
      <c r="H1971" s="159" t="str">
        <f t="shared" si="674"/>
        <v/>
      </c>
      <c r="I1971" s="159" t="str">
        <f t="shared" si="674"/>
        <v/>
      </c>
      <c r="J1971" s="159" t="str">
        <f t="shared" si="674"/>
        <v/>
      </c>
      <c r="K1971" s="292"/>
      <c r="L1971" s="292"/>
      <c r="AC1971" s="300" t="str">
        <f t="shared" si="658"/>
        <v/>
      </c>
      <c r="AD1971" s="300" t="str">
        <f t="shared" si="657"/>
        <v/>
      </c>
      <c r="AE1971" s="300" t="str">
        <f t="shared" si="655"/>
        <v/>
      </c>
      <c r="AF1971" s="300" t="str">
        <f t="shared" si="656"/>
        <v/>
      </c>
      <c r="AI1971" s="63" t="str">
        <f t="shared" si="659"/>
        <v/>
      </c>
      <c r="AJ1971" s="106" t="str">
        <f t="shared" si="660"/>
        <v/>
      </c>
      <c r="AK1971" s="106" t="str">
        <f t="shared" si="661"/>
        <v/>
      </c>
      <c r="AL1971" s="106" t="str">
        <f t="shared" si="662"/>
        <v/>
      </c>
      <c r="AM1971" s="106" t="str">
        <f t="shared" si="663"/>
        <v/>
      </c>
      <c r="AN1971" s="106" t="str">
        <f t="shared" si="664"/>
        <v/>
      </c>
      <c r="AR1971" s="106" t="str">
        <f t="shared" si="665"/>
        <v/>
      </c>
      <c r="AS1971" s="106" t="str">
        <f t="shared" si="666"/>
        <v/>
      </c>
      <c r="AT1971" s="106" t="str">
        <f t="shared" si="667"/>
        <v/>
      </c>
      <c r="AU1971" s="106" t="str">
        <f t="shared" si="668"/>
        <v/>
      </c>
      <c r="AV1971" s="106" t="str">
        <f t="shared" si="669"/>
        <v/>
      </c>
    </row>
    <row r="1972" spans="4:48">
      <c r="D1972" s="159">
        <v>1965</v>
      </c>
      <c r="F1972" s="159" t="str">
        <f t="shared" si="674"/>
        <v/>
      </c>
      <c r="G1972" s="159" t="str">
        <f t="shared" si="674"/>
        <v/>
      </c>
      <c r="H1972" s="159" t="str">
        <f t="shared" si="674"/>
        <v/>
      </c>
      <c r="I1972" s="159" t="str">
        <f t="shared" si="674"/>
        <v/>
      </c>
      <c r="J1972" s="159" t="str">
        <f t="shared" si="674"/>
        <v/>
      </c>
      <c r="K1972" s="292"/>
      <c r="L1972" s="292"/>
      <c r="AC1972" s="300" t="str">
        <f t="shared" si="658"/>
        <v/>
      </c>
      <c r="AD1972" s="300" t="str">
        <f t="shared" si="657"/>
        <v/>
      </c>
      <c r="AE1972" s="300" t="str">
        <f t="shared" si="655"/>
        <v/>
      </c>
      <c r="AF1972" s="300" t="str">
        <f t="shared" si="656"/>
        <v/>
      </c>
      <c r="AI1972" s="63" t="str">
        <f t="shared" si="659"/>
        <v/>
      </c>
      <c r="AJ1972" s="106" t="str">
        <f t="shared" si="660"/>
        <v/>
      </c>
      <c r="AK1972" s="106" t="str">
        <f t="shared" si="661"/>
        <v/>
      </c>
      <c r="AL1972" s="106" t="str">
        <f t="shared" si="662"/>
        <v/>
      </c>
      <c r="AM1972" s="106" t="str">
        <f t="shared" si="663"/>
        <v/>
      </c>
      <c r="AN1972" s="106" t="str">
        <f t="shared" si="664"/>
        <v/>
      </c>
      <c r="AR1972" s="106" t="str">
        <f t="shared" si="665"/>
        <v/>
      </c>
      <c r="AS1972" s="106" t="str">
        <f t="shared" si="666"/>
        <v/>
      </c>
      <c r="AT1972" s="106" t="str">
        <f t="shared" si="667"/>
        <v/>
      </c>
      <c r="AU1972" s="106" t="str">
        <f t="shared" si="668"/>
        <v/>
      </c>
      <c r="AV1972" s="106" t="str">
        <f t="shared" si="669"/>
        <v/>
      </c>
    </row>
    <row r="1973" spans="4:48">
      <c r="D1973" s="159">
        <v>1966</v>
      </c>
      <c r="F1973" s="159" t="str">
        <f t="shared" si="674"/>
        <v/>
      </c>
      <c r="G1973" s="159" t="str">
        <f t="shared" si="674"/>
        <v/>
      </c>
      <c r="H1973" s="159" t="str">
        <f t="shared" si="674"/>
        <v/>
      </c>
      <c r="I1973" s="159" t="str">
        <f t="shared" si="674"/>
        <v/>
      </c>
      <c r="J1973" s="159" t="str">
        <f t="shared" si="674"/>
        <v/>
      </c>
      <c r="K1973" s="292"/>
      <c r="L1973" s="292"/>
      <c r="AC1973" s="300" t="str">
        <f t="shared" si="658"/>
        <v/>
      </c>
      <c r="AD1973" s="300" t="str">
        <f t="shared" si="657"/>
        <v/>
      </c>
      <c r="AE1973" s="300" t="str">
        <f t="shared" si="655"/>
        <v/>
      </c>
      <c r="AF1973" s="300" t="str">
        <f t="shared" si="656"/>
        <v/>
      </c>
      <c r="AI1973" s="63" t="str">
        <f t="shared" si="659"/>
        <v/>
      </c>
      <c r="AJ1973" s="106" t="str">
        <f t="shared" si="660"/>
        <v/>
      </c>
      <c r="AK1973" s="106" t="str">
        <f t="shared" si="661"/>
        <v/>
      </c>
      <c r="AL1973" s="106" t="str">
        <f t="shared" si="662"/>
        <v/>
      </c>
      <c r="AM1973" s="106" t="str">
        <f t="shared" si="663"/>
        <v/>
      </c>
      <c r="AN1973" s="106" t="str">
        <f t="shared" si="664"/>
        <v/>
      </c>
      <c r="AR1973" s="106" t="str">
        <f t="shared" si="665"/>
        <v/>
      </c>
      <c r="AS1973" s="106" t="str">
        <f t="shared" si="666"/>
        <v/>
      </c>
      <c r="AT1973" s="106" t="str">
        <f t="shared" si="667"/>
        <v/>
      </c>
      <c r="AU1973" s="106" t="str">
        <f t="shared" si="668"/>
        <v/>
      </c>
      <c r="AV1973" s="106" t="str">
        <f t="shared" si="669"/>
        <v/>
      </c>
    </row>
    <row r="1974" spans="4:48">
      <c r="D1974" s="159">
        <v>1967</v>
      </c>
      <c r="F1974" s="159" t="str">
        <f t="shared" si="674"/>
        <v/>
      </c>
      <c r="G1974" s="159" t="str">
        <f t="shared" si="674"/>
        <v/>
      </c>
      <c r="H1974" s="159" t="str">
        <f t="shared" si="674"/>
        <v/>
      </c>
      <c r="I1974" s="159" t="str">
        <f t="shared" si="674"/>
        <v/>
      </c>
      <c r="J1974" s="159" t="str">
        <f t="shared" si="674"/>
        <v/>
      </c>
      <c r="K1974" s="292"/>
      <c r="L1974" s="292"/>
      <c r="AC1974" s="300" t="str">
        <f t="shared" si="658"/>
        <v/>
      </c>
      <c r="AD1974" s="300" t="str">
        <f t="shared" si="657"/>
        <v/>
      </c>
      <c r="AE1974" s="300" t="str">
        <f t="shared" si="655"/>
        <v/>
      </c>
      <c r="AF1974" s="300" t="str">
        <f t="shared" si="656"/>
        <v/>
      </c>
      <c r="AI1974" s="63" t="str">
        <f t="shared" si="659"/>
        <v/>
      </c>
      <c r="AJ1974" s="106" t="str">
        <f t="shared" si="660"/>
        <v/>
      </c>
      <c r="AK1974" s="106" t="str">
        <f t="shared" si="661"/>
        <v/>
      </c>
      <c r="AL1974" s="106" t="str">
        <f t="shared" si="662"/>
        <v/>
      </c>
      <c r="AM1974" s="106" t="str">
        <f t="shared" si="663"/>
        <v/>
      </c>
      <c r="AN1974" s="106" t="str">
        <f t="shared" si="664"/>
        <v/>
      </c>
      <c r="AR1974" s="106" t="str">
        <f t="shared" si="665"/>
        <v/>
      </c>
      <c r="AS1974" s="106" t="str">
        <f t="shared" si="666"/>
        <v/>
      </c>
      <c r="AT1974" s="106" t="str">
        <f t="shared" si="667"/>
        <v/>
      </c>
      <c r="AU1974" s="106" t="str">
        <f t="shared" si="668"/>
        <v/>
      </c>
      <c r="AV1974" s="106" t="str">
        <f t="shared" si="669"/>
        <v/>
      </c>
    </row>
    <row r="1975" spans="4:48">
      <c r="D1975" s="159">
        <v>1968</v>
      </c>
      <c r="F1975" s="159" t="str">
        <f t="shared" si="674"/>
        <v/>
      </c>
      <c r="G1975" s="159" t="str">
        <f t="shared" si="674"/>
        <v/>
      </c>
      <c r="H1975" s="159" t="str">
        <f t="shared" si="674"/>
        <v/>
      </c>
      <c r="I1975" s="159" t="str">
        <f t="shared" si="674"/>
        <v/>
      </c>
      <c r="J1975" s="159" t="str">
        <f t="shared" si="674"/>
        <v/>
      </c>
      <c r="K1975" s="292"/>
      <c r="L1975" s="292"/>
      <c r="AC1975" s="300" t="str">
        <f t="shared" si="658"/>
        <v/>
      </c>
      <c r="AD1975" s="300" t="str">
        <f t="shared" si="657"/>
        <v/>
      </c>
      <c r="AE1975" s="300" t="str">
        <f t="shared" si="655"/>
        <v/>
      </c>
      <c r="AF1975" s="300" t="str">
        <f t="shared" si="656"/>
        <v/>
      </c>
      <c r="AI1975" s="63" t="str">
        <f t="shared" si="659"/>
        <v/>
      </c>
      <c r="AJ1975" s="106" t="str">
        <f t="shared" si="660"/>
        <v/>
      </c>
      <c r="AK1975" s="106" t="str">
        <f t="shared" si="661"/>
        <v/>
      </c>
      <c r="AL1975" s="106" t="str">
        <f t="shared" si="662"/>
        <v/>
      </c>
      <c r="AM1975" s="106" t="str">
        <f t="shared" si="663"/>
        <v/>
      </c>
      <c r="AN1975" s="106" t="str">
        <f t="shared" si="664"/>
        <v/>
      </c>
      <c r="AR1975" s="106" t="str">
        <f t="shared" si="665"/>
        <v/>
      </c>
      <c r="AS1975" s="106" t="str">
        <f t="shared" si="666"/>
        <v/>
      </c>
      <c r="AT1975" s="106" t="str">
        <f t="shared" si="667"/>
        <v/>
      </c>
      <c r="AU1975" s="106" t="str">
        <f t="shared" si="668"/>
        <v/>
      </c>
      <c r="AV1975" s="106" t="str">
        <f t="shared" si="669"/>
        <v/>
      </c>
    </row>
    <row r="1976" spans="4:48">
      <c r="D1976" s="159">
        <v>1969</v>
      </c>
      <c r="F1976" s="159" t="str">
        <f t="shared" si="674"/>
        <v/>
      </c>
      <c r="G1976" s="159" t="str">
        <f t="shared" si="674"/>
        <v/>
      </c>
      <c r="H1976" s="159" t="str">
        <f t="shared" si="674"/>
        <v/>
      </c>
      <c r="I1976" s="159" t="str">
        <f t="shared" si="674"/>
        <v/>
      </c>
      <c r="J1976" s="159" t="str">
        <f t="shared" si="674"/>
        <v/>
      </c>
      <c r="K1976" s="292"/>
      <c r="L1976" s="292"/>
      <c r="AC1976" s="300" t="str">
        <f t="shared" si="658"/>
        <v/>
      </c>
      <c r="AD1976" s="300" t="str">
        <f t="shared" si="657"/>
        <v/>
      </c>
      <c r="AE1976" s="300" t="str">
        <f t="shared" si="655"/>
        <v/>
      </c>
      <c r="AF1976" s="300" t="str">
        <f t="shared" si="656"/>
        <v/>
      </c>
      <c r="AI1976" s="63" t="str">
        <f t="shared" si="659"/>
        <v/>
      </c>
      <c r="AJ1976" s="106" t="str">
        <f t="shared" si="660"/>
        <v/>
      </c>
      <c r="AK1976" s="106" t="str">
        <f t="shared" si="661"/>
        <v/>
      </c>
      <c r="AL1976" s="106" t="str">
        <f t="shared" si="662"/>
        <v/>
      </c>
      <c r="AM1976" s="106" t="str">
        <f t="shared" si="663"/>
        <v/>
      </c>
      <c r="AN1976" s="106" t="str">
        <f t="shared" si="664"/>
        <v/>
      </c>
      <c r="AR1976" s="106" t="str">
        <f t="shared" si="665"/>
        <v/>
      </c>
      <c r="AS1976" s="106" t="str">
        <f t="shared" si="666"/>
        <v/>
      </c>
      <c r="AT1976" s="106" t="str">
        <f t="shared" si="667"/>
        <v/>
      </c>
      <c r="AU1976" s="106" t="str">
        <f t="shared" si="668"/>
        <v/>
      </c>
      <c r="AV1976" s="106" t="str">
        <f t="shared" si="669"/>
        <v/>
      </c>
    </row>
    <row r="1977" spans="4:48">
      <c r="D1977" s="159">
        <v>1970</v>
      </c>
      <c r="F1977" s="159" t="str">
        <f t="shared" si="674"/>
        <v/>
      </c>
      <c r="G1977" s="159" t="str">
        <f t="shared" si="674"/>
        <v/>
      </c>
      <c r="H1977" s="159" t="str">
        <f t="shared" si="674"/>
        <v/>
      </c>
      <c r="I1977" s="159" t="str">
        <f t="shared" si="674"/>
        <v/>
      </c>
      <c r="J1977" s="159" t="str">
        <f t="shared" si="674"/>
        <v/>
      </c>
      <c r="K1977" s="292"/>
      <c r="L1977" s="292"/>
      <c r="AC1977" s="300" t="str">
        <f t="shared" si="658"/>
        <v/>
      </c>
      <c r="AD1977" s="300" t="str">
        <f t="shared" si="657"/>
        <v/>
      </c>
      <c r="AE1977" s="300" t="str">
        <f t="shared" si="655"/>
        <v/>
      </c>
      <c r="AF1977" s="300" t="str">
        <f t="shared" si="656"/>
        <v/>
      </c>
      <c r="AI1977" s="63" t="str">
        <f t="shared" si="659"/>
        <v/>
      </c>
      <c r="AJ1977" s="106" t="str">
        <f t="shared" si="660"/>
        <v/>
      </c>
      <c r="AK1977" s="106" t="str">
        <f t="shared" si="661"/>
        <v/>
      </c>
      <c r="AL1977" s="106" t="str">
        <f t="shared" si="662"/>
        <v/>
      </c>
      <c r="AM1977" s="106" t="str">
        <f t="shared" si="663"/>
        <v/>
      </c>
      <c r="AN1977" s="106" t="str">
        <f t="shared" si="664"/>
        <v/>
      </c>
      <c r="AR1977" s="106" t="str">
        <f t="shared" si="665"/>
        <v/>
      </c>
      <c r="AS1977" s="106" t="str">
        <f t="shared" si="666"/>
        <v/>
      </c>
      <c r="AT1977" s="106" t="str">
        <f t="shared" si="667"/>
        <v/>
      </c>
      <c r="AU1977" s="106" t="str">
        <f t="shared" si="668"/>
        <v/>
      </c>
      <c r="AV1977" s="106" t="str">
        <f t="shared" si="669"/>
        <v/>
      </c>
    </row>
    <row r="1978" spans="4:48">
      <c r="D1978" s="159">
        <v>1971</v>
      </c>
      <c r="F1978" s="159" t="str">
        <f t="shared" ref="F1978:J1987" si="675">IF($C$5=0,IF($D1978&gt;$A$5,"",INDIRECT(CONCATENATE("B",RANDBETWEEN(11,$D$5)))),IF($D1978&gt;$A$5,"",$C$3*INDIRECT(CONCATENATE("B",RANDBETWEEN(11,$D$5)))))</f>
        <v/>
      </c>
      <c r="G1978" s="159" t="str">
        <f t="shared" si="675"/>
        <v/>
      </c>
      <c r="H1978" s="159" t="str">
        <f t="shared" si="675"/>
        <v/>
      </c>
      <c r="I1978" s="159" t="str">
        <f t="shared" si="675"/>
        <v/>
      </c>
      <c r="J1978" s="159" t="str">
        <f t="shared" si="675"/>
        <v/>
      </c>
      <c r="K1978" s="292"/>
      <c r="L1978" s="292"/>
      <c r="AC1978" s="300" t="str">
        <f t="shared" si="658"/>
        <v/>
      </c>
      <c r="AD1978" s="300" t="str">
        <f t="shared" si="657"/>
        <v/>
      </c>
      <c r="AE1978" s="300" t="str">
        <f t="shared" si="655"/>
        <v/>
      </c>
      <c r="AF1978" s="300" t="str">
        <f t="shared" si="656"/>
        <v/>
      </c>
      <c r="AI1978" s="63" t="str">
        <f t="shared" si="659"/>
        <v/>
      </c>
      <c r="AJ1978" s="106" t="str">
        <f t="shared" si="660"/>
        <v/>
      </c>
      <c r="AK1978" s="106" t="str">
        <f t="shared" si="661"/>
        <v/>
      </c>
      <c r="AL1978" s="106" t="str">
        <f t="shared" si="662"/>
        <v/>
      </c>
      <c r="AM1978" s="106" t="str">
        <f t="shared" si="663"/>
        <v/>
      </c>
      <c r="AN1978" s="106" t="str">
        <f t="shared" si="664"/>
        <v/>
      </c>
      <c r="AR1978" s="106" t="str">
        <f t="shared" si="665"/>
        <v/>
      </c>
      <c r="AS1978" s="106" t="str">
        <f t="shared" si="666"/>
        <v/>
      </c>
      <c r="AT1978" s="106" t="str">
        <f t="shared" si="667"/>
        <v/>
      </c>
      <c r="AU1978" s="106" t="str">
        <f t="shared" si="668"/>
        <v/>
      </c>
      <c r="AV1978" s="106" t="str">
        <f t="shared" si="669"/>
        <v/>
      </c>
    </row>
    <row r="1979" spans="4:48">
      <c r="D1979" s="159">
        <v>1972</v>
      </c>
      <c r="F1979" s="159" t="str">
        <f t="shared" si="675"/>
        <v/>
      </c>
      <c r="G1979" s="159" t="str">
        <f t="shared" si="675"/>
        <v/>
      </c>
      <c r="H1979" s="159" t="str">
        <f t="shared" si="675"/>
        <v/>
      </c>
      <c r="I1979" s="159" t="str">
        <f t="shared" si="675"/>
        <v/>
      </c>
      <c r="J1979" s="159" t="str">
        <f t="shared" si="675"/>
        <v/>
      </c>
      <c r="K1979" s="292"/>
      <c r="L1979" s="292"/>
      <c r="AC1979" s="300" t="str">
        <f t="shared" si="658"/>
        <v/>
      </c>
      <c r="AD1979" s="300" t="str">
        <f t="shared" si="657"/>
        <v/>
      </c>
      <c r="AE1979" s="300" t="str">
        <f t="shared" si="655"/>
        <v/>
      </c>
      <c r="AF1979" s="300" t="str">
        <f t="shared" si="656"/>
        <v/>
      </c>
      <c r="AI1979" s="63" t="str">
        <f t="shared" si="659"/>
        <v/>
      </c>
      <c r="AJ1979" s="106" t="str">
        <f t="shared" si="660"/>
        <v/>
      </c>
      <c r="AK1979" s="106" t="str">
        <f t="shared" si="661"/>
        <v/>
      </c>
      <c r="AL1979" s="106" t="str">
        <f t="shared" si="662"/>
        <v/>
      </c>
      <c r="AM1979" s="106" t="str">
        <f t="shared" si="663"/>
        <v/>
      </c>
      <c r="AN1979" s="106" t="str">
        <f t="shared" si="664"/>
        <v/>
      </c>
      <c r="AR1979" s="106" t="str">
        <f t="shared" si="665"/>
        <v/>
      </c>
      <c r="AS1979" s="106" t="str">
        <f t="shared" si="666"/>
        <v/>
      </c>
      <c r="AT1979" s="106" t="str">
        <f t="shared" si="667"/>
        <v/>
      </c>
      <c r="AU1979" s="106" t="str">
        <f t="shared" si="668"/>
        <v/>
      </c>
      <c r="AV1979" s="106" t="str">
        <f t="shared" si="669"/>
        <v/>
      </c>
    </row>
    <row r="1980" spans="4:48">
      <c r="D1980" s="159">
        <v>1973</v>
      </c>
      <c r="F1980" s="159" t="str">
        <f t="shared" si="675"/>
        <v/>
      </c>
      <c r="G1980" s="159" t="str">
        <f t="shared" si="675"/>
        <v/>
      </c>
      <c r="H1980" s="159" t="str">
        <f t="shared" si="675"/>
        <v/>
      </c>
      <c r="I1980" s="159" t="str">
        <f t="shared" si="675"/>
        <v/>
      </c>
      <c r="J1980" s="159" t="str">
        <f t="shared" si="675"/>
        <v/>
      </c>
      <c r="K1980" s="292"/>
      <c r="L1980" s="292"/>
      <c r="AC1980" s="300" t="str">
        <f t="shared" si="658"/>
        <v/>
      </c>
      <c r="AD1980" s="300" t="str">
        <f t="shared" si="657"/>
        <v/>
      </c>
      <c r="AE1980" s="300" t="str">
        <f t="shared" si="655"/>
        <v/>
      </c>
      <c r="AF1980" s="300" t="str">
        <f t="shared" si="656"/>
        <v/>
      </c>
      <c r="AI1980" s="63" t="str">
        <f t="shared" si="659"/>
        <v/>
      </c>
      <c r="AJ1980" s="106" t="str">
        <f t="shared" si="660"/>
        <v/>
      </c>
      <c r="AK1980" s="106" t="str">
        <f t="shared" si="661"/>
        <v/>
      </c>
      <c r="AL1980" s="106" t="str">
        <f t="shared" si="662"/>
        <v/>
      </c>
      <c r="AM1980" s="106" t="str">
        <f t="shared" si="663"/>
        <v/>
      </c>
      <c r="AN1980" s="106" t="str">
        <f t="shared" si="664"/>
        <v/>
      </c>
      <c r="AR1980" s="106" t="str">
        <f t="shared" si="665"/>
        <v/>
      </c>
      <c r="AS1980" s="106" t="str">
        <f t="shared" si="666"/>
        <v/>
      </c>
      <c r="AT1980" s="106" t="str">
        <f t="shared" si="667"/>
        <v/>
      </c>
      <c r="AU1980" s="106" t="str">
        <f t="shared" si="668"/>
        <v/>
      </c>
      <c r="AV1980" s="106" t="str">
        <f t="shared" si="669"/>
        <v/>
      </c>
    </row>
    <row r="1981" spans="4:48">
      <c r="D1981" s="159">
        <v>1974</v>
      </c>
      <c r="F1981" s="159" t="str">
        <f t="shared" si="675"/>
        <v/>
      </c>
      <c r="G1981" s="159" t="str">
        <f t="shared" si="675"/>
        <v/>
      </c>
      <c r="H1981" s="159" t="str">
        <f t="shared" si="675"/>
        <v/>
      </c>
      <c r="I1981" s="159" t="str">
        <f t="shared" si="675"/>
        <v/>
      </c>
      <c r="J1981" s="159" t="str">
        <f t="shared" si="675"/>
        <v/>
      </c>
      <c r="K1981" s="292"/>
      <c r="L1981" s="292"/>
      <c r="AC1981" s="300" t="str">
        <f t="shared" si="658"/>
        <v/>
      </c>
      <c r="AD1981" s="300" t="str">
        <f t="shared" si="657"/>
        <v/>
      </c>
      <c r="AE1981" s="300" t="str">
        <f t="shared" si="655"/>
        <v/>
      </c>
      <c r="AF1981" s="300" t="str">
        <f t="shared" si="656"/>
        <v/>
      </c>
      <c r="AI1981" s="63" t="str">
        <f t="shared" si="659"/>
        <v/>
      </c>
      <c r="AJ1981" s="106" t="str">
        <f t="shared" si="660"/>
        <v/>
      </c>
      <c r="AK1981" s="106" t="str">
        <f t="shared" si="661"/>
        <v/>
      </c>
      <c r="AL1981" s="106" t="str">
        <f t="shared" si="662"/>
        <v/>
      </c>
      <c r="AM1981" s="106" t="str">
        <f t="shared" si="663"/>
        <v/>
      </c>
      <c r="AN1981" s="106" t="str">
        <f t="shared" si="664"/>
        <v/>
      </c>
      <c r="AR1981" s="106" t="str">
        <f t="shared" si="665"/>
        <v/>
      </c>
      <c r="AS1981" s="106" t="str">
        <f t="shared" si="666"/>
        <v/>
      </c>
      <c r="AT1981" s="106" t="str">
        <f t="shared" si="667"/>
        <v/>
      </c>
      <c r="AU1981" s="106" t="str">
        <f t="shared" si="668"/>
        <v/>
      </c>
      <c r="AV1981" s="106" t="str">
        <f t="shared" si="669"/>
        <v/>
      </c>
    </row>
    <row r="1982" spans="4:48">
      <c r="D1982" s="159">
        <v>1975</v>
      </c>
      <c r="F1982" s="159" t="str">
        <f t="shared" si="675"/>
        <v/>
      </c>
      <c r="G1982" s="159" t="str">
        <f t="shared" si="675"/>
        <v/>
      </c>
      <c r="H1982" s="159" t="str">
        <f t="shared" si="675"/>
        <v/>
      </c>
      <c r="I1982" s="159" t="str">
        <f t="shared" si="675"/>
        <v/>
      </c>
      <c r="J1982" s="159" t="str">
        <f t="shared" si="675"/>
        <v/>
      </c>
      <c r="K1982" s="292"/>
      <c r="L1982" s="292"/>
      <c r="AC1982" s="300" t="str">
        <f t="shared" si="658"/>
        <v/>
      </c>
      <c r="AD1982" s="300" t="str">
        <f t="shared" si="657"/>
        <v/>
      </c>
      <c r="AE1982" s="300" t="str">
        <f t="shared" si="655"/>
        <v/>
      </c>
      <c r="AF1982" s="300" t="str">
        <f t="shared" si="656"/>
        <v/>
      </c>
      <c r="AI1982" s="63" t="str">
        <f t="shared" si="659"/>
        <v/>
      </c>
      <c r="AJ1982" s="106" t="str">
        <f t="shared" si="660"/>
        <v/>
      </c>
      <c r="AK1982" s="106" t="str">
        <f t="shared" si="661"/>
        <v/>
      </c>
      <c r="AL1982" s="106" t="str">
        <f t="shared" si="662"/>
        <v/>
      </c>
      <c r="AM1982" s="106" t="str">
        <f t="shared" si="663"/>
        <v/>
      </c>
      <c r="AN1982" s="106" t="str">
        <f t="shared" si="664"/>
        <v/>
      </c>
      <c r="AR1982" s="106" t="str">
        <f t="shared" si="665"/>
        <v/>
      </c>
      <c r="AS1982" s="106" t="str">
        <f t="shared" si="666"/>
        <v/>
      </c>
      <c r="AT1982" s="106" t="str">
        <f t="shared" si="667"/>
        <v/>
      </c>
      <c r="AU1982" s="106" t="str">
        <f t="shared" si="668"/>
        <v/>
      </c>
      <c r="AV1982" s="106" t="str">
        <f t="shared" si="669"/>
        <v/>
      </c>
    </row>
    <row r="1983" spans="4:48">
      <c r="D1983" s="159">
        <v>1976</v>
      </c>
      <c r="F1983" s="159" t="str">
        <f t="shared" si="675"/>
        <v/>
      </c>
      <c r="G1983" s="159" t="str">
        <f t="shared" si="675"/>
        <v/>
      </c>
      <c r="H1983" s="159" t="str">
        <f t="shared" si="675"/>
        <v/>
      </c>
      <c r="I1983" s="159" t="str">
        <f t="shared" si="675"/>
        <v/>
      </c>
      <c r="J1983" s="159" t="str">
        <f t="shared" si="675"/>
        <v/>
      </c>
      <c r="K1983" s="292"/>
      <c r="L1983" s="292"/>
      <c r="AC1983" s="300" t="str">
        <f t="shared" si="658"/>
        <v/>
      </c>
      <c r="AD1983" s="300" t="str">
        <f t="shared" si="657"/>
        <v/>
      </c>
      <c r="AE1983" s="300" t="str">
        <f t="shared" si="655"/>
        <v/>
      </c>
      <c r="AF1983" s="300" t="str">
        <f t="shared" si="656"/>
        <v/>
      </c>
      <c r="AI1983" s="63" t="str">
        <f t="shared" si="659"/>
        <v/>
      </c>
      <c r="AJ1983" s="106" t="str">
        <f t="shared" si="660"/>
        <v/>
      </c>
      <c r="AK1983" s="106" t="str">
        <f t="shared" si="661"/>
        <v/>
      </c>
      <c r="AL1983" s="106" t="str">
        <f t="shared" si="662"/>
        <v/>
      </c>
      <c r="AM1983" s="106" t="str">
        <f t="shared" si="663"/>
        <v/>
      </c>
      <c r="AN1983" s="106" t="str">
        <f t="shared" si="664"/>
        <v/>
      </c>
      <c r="AR1983" s="106" t="str">
        <f t="shared" si="665"/>
        <v/>
      </c>
      <c r="AS1983" s="106" t="str">
        <f t="shared" si="666"/>
        <v/>
      </c>
      <c r="AT1983" s="106" t="str">
        <f t="shared" si="667"/>
        <v/>
      </c>
      <c r="AU1983" s="106" t="str">
        <f t="shared" si="668"/>
        <v/>
      </c>
      <c r="AV1983" s="106" t="str">
        <f t="shared" si="669"/>
        <v/>
      </c>
    </row>
    <row r="1984" spans="4:48">
      <c r="D1984" s="159">
        <v>1977</v>
      </c>
      <c r="F1984" s="159" t="str">
        <f t="shared" si="675"/>
        <v/>
      </c>
      <c r="G1984" s="159" t="str">
        <f t="shared" si="675"/>
        <v/>
      </c>
      <c r="H1984" s="159" t="str">
        <f t="shared" si="675"/>
        <v/>
      </c>
      <c r="I1984" s="159" t="str">
        <f t="shared" si="675"/>
        <v/>
      </c>
      <c r="J1984" s="159" t="str">
        <f t="shared" si="675"/>
        <v/>
      </c>
      <c r="K1984" s="292"/>
      <c r="L1984" s="292"/>
      <c r="AC1984" s="300" t="str">
        <f t="shared" si="658"/>
        <v/>
      </c>
      <c r="AD1984" s="300" t="str">
        <f t="shared" si="657"/>
        <v/>
      </c>
      <c r="AE1984" s="300" t="str">
        <f t="shared" si="655"/>
        <v/>
      </c>
      <c r="AF1984" s="300" t="str">
        <f t="shared" si="656"/>
        <v/>
      </c>
      <c r="AI1984" s="63" t="str">
        <f t="shared" si="659"/>
        <v/>
      </c>
      <c r="AJ1984" s="106" t="str">
        <f t="shared" si="660"/>
        <v/>
      </c>
      <c r="AK1984" s="106" t="str">
        <f t="shared" si="661"/>
        <v/>
      </c>
      <c r="AL1984" s="106" t="str">
        <f t="shared" si="662"/>
        <v/>
      </c>
      <c r="AM1984" s="106" t="str">
        <f t="shared" si="663"/>
        <v/>
      </c>
      <c r="AN1984" s="106" t="str">
        <f t="shared" si="664"/>
        <v/>
      </c>
      <c r="AR1984" s="106" t="str">
        <f t="shared" si="665"/>
        <v/>
      </c>
      <c r="AS1984" s="106" t="str">
        <f t="shared" si="666"/>
        <v/>
      </c>
      <c r="AT1984" s="106" t="str">
        <f t="shared" si="667"/>
        <v/>
      </c>
      <c r="AU1984" s="106" t="str">
        <f t="shared" si="668"/>
        <v/>
      </c>
      <c r="AV1984" s="106" t="str">
        <f t="shared" si="669"/>
        <v/>
      </c>
    </row>
    <row r="1985" spans="4:48">
      <c r="D1985" s="159">
        <v>1978</v>
      </c>
      <c r="F1985" s="159" t="str">
        <f t="shared" si="675"/>
        <v/>
      </c>
      <c r="G1985" s="159" t="str">
        <f t="shared" si="675"/>
        <v/>
      </c>
      <c r="H1985" s="159" t="str">
        <f t="shared" si="675"/>
        <v/>
      </c>
      <c r="I1985" s="159" t="str">
        <f t="shared" si="675"/>
        <v/>
      </c>
      <c r="J1985" s="159" t="str">
        <f t="shared" si="675"/>
        <v/>
      </c>
      <c r="K1985" s="292"/>
      <c r="L1985" s="292"/>
      <c r="AC1985" s="300" t="str">
        <f t="shared" si="658"/>
        <v/>
      </c>
      <c r="AD1985" s="300" t="str">
        <f t="shared" si="657"/>
        <v/>
      </c>
      <c r="AE1985" s="300" t="str">
        <f t="shared" si="655"/>
        <v/>
      </c>
      <c r="AF1985" s="300" t="str">
        <f t="shared" si="656"/>
        <v/>
      </c>
      <c r="AI1985" s="63" t="str">
        <f t="shared" si="659"/>
        <v/>
      </c>
      <c r="AJ1985" s="106" t="str">
        <f t="shared" si="660"/>
        <v/>
      </c>
      <c r="AK1985" s="106" t="str">
        <f t="shared" si="661"/>
        <v/>
      </c>
      <c r="AL1985" s="106" t="str">
        <f t="shared" si="662"/>
        <v/>
      </c>
      <c r="AM1985" s="106" t="str">
        <f t="shared" si="663"/>
        <v/>
      </c>
      <c r="AN1985" s="106" t="str">
        <f t="shared" si="664"/>
        <v/>
      </c>
      <c r="AR1985" s="106" t="str">
        <f t="shared" si="665"/>
        <v/>
      </c>
      <c r="AS1985" s="106" t="str">
        <f t="shared" si="666"/>
        <v/>
      </c>
      <c r="AT1985" s="106" t="str">
        <f t="shared" si="667"/>
        <v/>
      </c>
      <c r="AU1985" s="106" t="str">
        <f t="shared" si="668"/>
        <v/>
      </c>
      <c r="AV1985" s="106" t="str">
        <f t="shared" si="669"/>
        <v/>
      </c>
    </row>
    <row r="1986" spans="4:48">
      <c r="D1986" s="159">
        <v>1979</v>
      </c>
      <c r="F1986" s="159" t="str">
        <f t="shared" si="675"/>
        <v/>
      </c>
      <c r="G1986" s="159" t="str">
        <f t="shared" si="675"/>
        <v/>
      </c>
      <c r="H1986" s="159" t="str">
        <f t="shared" si="675"/>
        <v/>
      </c>
      <c r="I1986" s="159" t="str">
        <f t="shared" si="675"/>
        <v/>
      </c>
      <c r="J1986" s="159" t="str">
        <f t="shared" si="675"/>
        <v/>
      </c>
      <c r="K1986" s="292"/>
      <c r="L1986" s="292"/>
      <c r="AC1986" s="300" t="str">
        <f t="shared" si="658"/>
        <v/>
      </c>
      <c r="AD1986" s="300" t="str">
        <f t="shared" si="657"/>
        <v/>
      </c>
      <c r="AE1986" s="300" t="str">
        <f t="shared" ref="AE1986:AE2021" si="676">IF(AC1986="","",NORMDIST(AD1986,$AB$3,$Z$3,FALSE))</f>
        <v/>
      </c>
      <c r="AF1986" s="300" t="str">
        <f t="shared" ref="AF1986:AF2021" si="677">IF(AC1986="","",NORMDIST(AD1986,$AB$3,$Z$3,TRUE))</f>
        <v/>
      </c>
      <c r="AI1986" s="63" t="str">
        <f t="shared" si="659"/>
        <v/>
      </c>
      <c r="AJ1986" s="106" t="str">
        <f t="shared" si="660"/>
        <v/>
      </c>
      <c r="AK1986" s="106" t="str">
        <f t="shared" si="661"/>
        <v/>
      </c>
      <c r="AL1986" s="106" t="str">
        <f t="shared" si="662"/>
        <v/>
      </c>
      <c r="AM1986" s="106" t="str">
        <f t="shared" si="663"/>
        <v/>
      </c>
      <c r="AN1986" s="106" t="str">
        <f t="shared" si="664"/>
        <v/>
      </c>
      <c r="AR1986" s="106" t="str">
        <f t="shared" si="665"/>
        <v/>
      </c>
      <c r="AS1986" s="106" t="str">
        <f t="shared" si="666"/>
        <v/>
      </c>
      <c r="AT1986" s="106" t="str">
        <f t="shared" si="667"/>
        <v/>
      </c>
      <c r="AU1986" s="106" t="str">
        <f t="shared" si="668"/>
        <v/>
      </c>
      <c r="AV1986" s="106" t="str">
        <f t="shared" si="669"/>
        <v/>
      </c>
    </row>
    <row r="1987" spans="4:48">
      <c r="D1987" s="159">
        <v>1980</v>
      </c>
      <c r="F1987" s="159" t="str">
        <f t="shared" si="675"/>
        <v/>
      </c>
      <c r="G1987" s="159" t="str">
        <f t="shared" si="675"/>
        <v/>
      </c>
      <c r="H1987" s="159" t="str">
        <f t="shared" si="675"/>
        <v/>
      </c>
      <c r="I1987" s="159" t="str">
        <f t="shared" si="675"/>
        <v/>
      </c>
      <c r="J1987" s="159" t="str">
        <f t="shared" si="675"/>
        <v/>
      </c>
      <c r="K1987" s="292"/>
      <c r="L1987" s="292"/>
      <c r="AC1987" s="300" t="str">
        <f t="shared" si="658"/>
        <v/>
      </c>
      <c r="AD1987" s="300" t="str">
        <f t="shared" ref="AD1987:AD2021" si="678">IF($C$5=0,IF(AC1987="","",LARGE($B$11:$B$2010,$AC1987)),IF(AC1987="","",LARGE($B$11:$B$2010,$AC1987)*$C$3))</f>
        <v/>
      </c>
      <c r="AE1987" s="300" t="str">
        <f t="shared" si="676"/>
        <v/>
      </c>
      <c r="AF1987" s="300" t="str">
        <f t="shared" si="677"/>
        <v/>
      </c>
      <c r="AI1987" s="63" t="str">
        <f t="shared" si="659"/>
        <v/>
      </c>
      <c r="AJ1987" s="106" t="str">
        <f t="shared" si="660"/>
        <v/>
      </c>
      <c r="AK1987" s="106" t="str">
        <f t="shared" si="661"/>
        <v/>
      </c>
      <c r="AL1987" s="106" t="str">
        <f t="shared" si="662"/>
        <v/>
      </c>
      <c r="AM1987" s="106" t="str">
        <f t="shared" si="663"/>
        <v/>
      </c>
      <c r="AN1987" s="106" t="str">
        <f t="shared" si="664"/>
        <v/>
      </c>
      <c r="AR1987" s="106" t="str">
        <f t="shared" si="665"/>
        <v/>
      </c>
      <c r="AS1987" s="106" t="str">
        <f t="shared" si="666"/>
        <v/>
      </c>
      <c r="AT1987" s="106" t="str">
        <f t="shared" si="667"/>
        <v/>
      </c>
      <c r="AU1987" s="106" t="str">
        <f t="shared" si="668"/>
        <v/>
      </c>
      <c r="AV1987" s="106" t="str">
        <f t="shared" si="669"/>
        <v/>
      </c>
    </row>
    <row r="1988" spans="4:48">
      <c r="D1988" s="159">
        <v>1981</v>
      </c>
      <c r="F1988" s="159" t="str">
        <f t="shared" ref="F1988:J1997" si="679">IF($C$5=0,IF($D1988&gt;$A$5,"",INDIRECT(CONCATENATE("B",RANDBETWEEN(11,$D$5)))),IF($D1988&gt;$A$5,"",$C$3*INDIRECT(CONCATENATE("B",RANDBETWEEN(11,$D$5)))))</f>
        <v/>
      </c>
      <c r="G1988" s="159" t="str">
        <f t="shared" si="679"/>
        <v/>
      </c>
      <c r="H1988" s="159" t="str">
        <f t="shared" si="679"/>
        <v/>
      </c>
      <c r="I1988" s="159" t="str">
        <f t="shared" si="679"/>
        <v/>
      </c>
      <c r="J1988" s="159" t="str">
        <f t="shared" si="679"/>
        <v/>
      </c>
      <c r="K1988" s="292"/>
      <c r="L1988" s="292"/>
      <c r="AC1988" s="300" t="str">
        <f t="shared" ref="AC1988:AC2021" si="680">IF(ISNUMBER(AC1987),IF(AC1987&gt;1,AC1987-1,""),"")</f>
        <v/>
      </c>
      <c r="AD1988" s="300" t="str">
        <f t="shared" si="678"/>
        <v/>
      </c>
      <c r="AE1988" s="300" t="str">
        <f t="shared" si="676"/>
        <v/>
      </c>
      <c r="AF1988" s="300" t="str">
        <f t="shared" si="677"/>
        <v/>
      </c>
      <c r="AI1988" s="63" t="str">
        <f t="shared" ref="AI1988:AI2001" si="681">IF(ISNUMBER(AJ1988),AI1987+1,"")</f>
        <v/>
      </c>
      <c r="AJ1988" s="106" t="str">
        <f t="shared" ref="AJ1988:AJ2001" si="682">IF($C$5=1,AJ1987,IF(ISNUMBER(F1993),(F1993+1)*AJ1987,""))</f>
        <v/>
      </c>
      <c r="AK1988" s="106" t="str">
        <f t="shared" ref="AK1988:AK2001" si="683">IF($C$5=1,AK1987,IF(ISNUMBER(G1993),(G1993+1)*AK1987,""))</f>
        <v/>
      </c>
      <c r="AL1988" s="106" t="str">
        <f t="shared" ref="AL1988:AL2001" si="684">IF($C$5=1,AL1987,IF(ISNUMBER(H1993),(H1993+1)*AL1987,""))</f>
        <v/>
      </c>
      <c r="AM1988" s="106" t="str">
        <f t="shared" ref="AM1988:AM2001" si="685">IF($C$5=1,AM1987,IF(ISNUMBER(I1993),(I1993+1)*AM1987,""))</f>
        <v/>
      </c>
      <c r="AN1988" s="106" t="str">
        <f t="shared" ref="AN1988:AN2001" si="686">IF($C$5=1,AN1987,IF(ISNUMBER(J1993),(J1993+1)*AN1987,""))</f>
        <v/>
      </c>
      <c r="AR1988" s="106" t="str">
        <f t="shared" ref="AR1988:AR2001" si="687">IF(ISNUMBER(F1993),(F1993+AR1987),"")</f>
        <v/>
      </c>
      <c r="AS1988" s="106" t="str">
        <f t="shared" ref="AS1988:AS2001" si="688">IF(ISNUMBER(G1993),(G1993+AS1987),"")</f>
        <v/>
      </c>
      <c r="AT1988" s="106" t="str">
        <f t="shared" ref="AT1988:AT2001" si="689">IF(ISNUMBER(H1993),(H1993+AT1987),"")</f>
        <v/>
      </c>
      <c r="AU1988" s="106" t="str">
        <f t="shared" ref="AU1988:AU2001" si="690">IF(ISNUMBER(I1993),(I1993+AU1987),"")</f>
        <v/>
      </c>
      <c r="AV1988" s="106" t="str">
        <f t="shared" ref="AV1988:AV2001" si="691">IF(ISNUMBER(J1993),(J1993+AV1987),"")</f>
        <v/>
      </c>
    </row>
    <row r="1989" spans="4:48">
      <c r="D1989" s="159">
        <v>1982</v>
      </c>
      <c r="F1989" s="159" t="str">
        <f t="shared" si="679"/>
        <v/>
      </c>
      <c r="G1989" s="159" t="str">
        <f t="shared" si="679"/>
        <v/>
      </c>
      <c r="H1989" s="159" t="str">
        <f t="shared" si="679"/>
        <v/>
      </c>
      <c r="I1989" s="159" t="str">
        <f t="shared" si="679"/>
        <v/>
      </c>
      <c r="J1989" s="159" t="str">
        <f t="shared" si="679"/>
        <v/>
      </c>
      <c r="K1989" s="292"/>
      <c r="L1989" s="292"/>
      <c r="AC1989" s="300" t="str">
        <f t="shared" si="680"/>
        <v/>
      </c>
      <c r="AD1989" s="300" t="str">
        <f t="shared" si="678"/>
        <v/>
      </c>
      <c r="AE1989" s="300" t="str">
        <f t="shared" si="676"/>
        <v/>
      </c>
      <c r="AF1989" s="300" t="str">
        <f t="shared" si="677"/>
        <v/>
      </c>
      <c r="AI1989" s="63" t="str">
        <f t="shared" si="681"/>
        <v/>
      </c>
      <c r="AJ1989" s="106" t="str">
        <f t="shared" si="682"/>
        <v/>
      </c>
      <c r="AK1989" s="106" t="str">
        <f t="shared" si="683"/>
        <v/>
      </c>
      <c r="AL1989" s="106" t="str">
        <f t="shared" si="684"/>
        <v/>
      </c>
      <c r="AM1989" s="106" t="str">
        <f t="shared" si="685"/>
        <v/>
      </c>
      <c r="AN1989" s="106" t="str">
        <f t="shared" si="686"/>
        <v/>
      </c>
      <c r="AR1989" s="106" t="str">
        <f t="shared" si="687"/>
        <v/>
      </c>
      <c r="AS1989" s="106" t="str">
        <f t="shared" si="688"/>
        <v/>
      </c>
      <c r="AT1989" s="106" t="str">
        <f t="shared" si="689"/>
        <v/>
      </c>
      <c r="AU1989" s="106" t="str">
        <f t="shared" si="690"/>
        <v/>
      </c>
      <c r="AV1989" s="106" t="str">
        <f t="shared" si="691"/>
        <v/>
      </c>
    </row>
    <row r="1990" spans="4:48">
      <c r="D1990" s="159">
        <v>1983</v>
      </c>
      <c r="F1990" s="159" t="str">
        <f t="shared" si="679"/>
        <v/>
      </c>
      <c r="G1990" s="159" t="str">
        <f t="shared" si="679"/>
        <v/>
      </c>
      <c r="H1990" s="159" t="str">
        <f t="shared" si="679"/>
        <v/>
      </c>
      <c r="I1990" s="159" t="str">
        <f t="shared" si="679"/>
        <v/>
      </c>
      <c r="J1990" s="159" t="str">
        <f t="shared" si="679"/>
        <v/>
      </c>
      <c r="K1990" s="292"/>
      <c r="L1990" s="292"/>
      <c r="AC1990" s="300" t="str">
        <f t="shared" si="680"/>
        <v/>
      </c>
      <c r="AD1990" s="300" t="str">
        <f t="shared" si="678"/>
        <v/>
      </c>
      <c r="AE1990" s="300" t="str">
        <f t="shared" si="676"/>
        <v/>
      </c>
      <c r="AF1990" s="300" t="str">
        <f t="shared" si="677"/>
        <v/>
      </c>
      <c r="AI1990" s="63" t="str">
        <f t="shared" si="681"/>
        <v/>
      </c>
      <c r="AJ1990" s="106" t="str">
        <f t="shared" si="682"/>
        <v/>
      </c>
      <c r="AK1990" s="106" t="str">
        <f t="shared" si="683"/>
        <v/>
      </c>
      <c r="AL1990" s="106" t="str">
        <f t="shared" si="684"/>
        <v/>
      </c>
      <c r="AM1990" s="106" t="str">
        <f t="shared" si="685"/>
        <v/>
      </c>
      <c r="AN1990" s="106" t="str">
        <f t="shared" si="686"/>
        <v/>
      </c>
      <c r="AR1990" s="106" t="str">
        <f t="shared" si="687"/>
        <v/>
      </c>
      <c r="AS1990" s="106" t="str">
        <f t="shared" si="688"/>
        <v/>
      </c>
      <c r="AT1990" s="106" t="str">
        <f t="shared" si="689"/>
        <v/>
      </c>
      <c r="AU1990" s="106" t="str">
        <f t="shared" si="690"/>
        <v/>
      </c>
      <c r="AV1990" s="106" t="str">
        <f t="shared" si="691"/>
        <v/>
      </c>
    </row>
    <row r="1991" spans="4:48">
      <c r="D1991" s="159">
        <v>1984</v>
      </c>
      <c r="F1991" s="159" t="str">
        <f t="shared" si="679"/>
        <v/>
      </c>
      <c r="G1991" s="159" t="str">
        <f t="shared" si="679"/>
        <v/>
      </c>
      <c r="H1991" s="159" t="str">
        <f t="shared" si="679"/>
        <v/>
      </c>
      <c r="I1991" s="159" t="str">
        <f t="shared" si="679"/>
        <v/>
      </c>
      <c r="J1991" s="159" t="str">
        <f t="shared" si="679"/>
        <v/>
      </c>
      <c r="K1991" s="292"/>
      <c r="L1991" s="292"/>
      <c r="AC1991" s="300" t="str">
        <f t="shared" si="680"/>
        <v/>
      </c>
      <c r="AD1991" s="300" t="str">
        <f t="shared" si="678"/>
        <v/>
      </c>
      <c r="AE1991" s="300" t="str">
        <f t="shared" si="676"/>
        <v/>
      </c>
      <c r="AF1991" s="300" t="str">
        <f t="shared" si="677"/>
        <v/>
      </c>
      <c r="AI1991" s="63" t="str">
        <f t="shared" si="681"/>
        <v/>
      </c>
      <c r="AJ1991" s="106" t="str">
        <f t="shared" si="682"/>
        <v/>
      </c>
      <c r="AK1991" s="106" t="str">
        <f t="shared" si="683"/>
        <v/>
      </c>
      <c r="AL1991" s="106" t="str">
        <f t="shared" si="684"/>
        <v/>
      </c>
      <c r="AM1991" s="106" t="str">
        <f t="shared" si="685"/>
        <v/>
      </c>
      <c r="AN1991" s="106" t="str">
        <f t="shared" si="686"/>
        <v/>
      </c>
      <c r="AR1991" s="106" t="str">
        <f t="shared" si="687"/>
        <v/>
      </c>
      <c r="AS1991" s="106" t="str">
        <f t="shared" si="688"/>
        <v/>
      </c>
      <c r="AT1991" s="106" t="str">
        <f t="shared" si="689"/>
        <v/>
      </c>
      <c r="AU1991" s="106" t="str">
        <f t="shared" si="690"/>
        <v/>
      </c>
      <c r="AV1991" s="106" t="str">
        <f t="shared" si="691"/>
        <v/>
      </c>
    </row>
    <row r="1992" spans="4:48">
      <c r="D1992" s="159">
        <v>1985</v>
      </c>
      <c r="F1992" s="159" t="str">
        <f t="shared" si="679"/>
        <v/>
      </c>
      <c r="G1992" s="159" t="str">
        <f t="shared" si="679"/>
        <v/>
      </c>
      <c r="H1992" s="159" t="str">
        <f t="shared" si="679"/>
        <v/>
      </c>
      <c r="I1992" s="159" t="str">
        <f t="shared" si="679"/>
        <v/>
      </c>
      <c r="J1992" s="159" t="str">
        <f t="shared" si="679"/>
        <v/>
      </c>
      <c r="K1992" s="292"/>
      <c r="L1992" s="292"/>
      <c r="AC1992" s="300" t="str">
        <f t="shared" si="680"/>
        <v/>
      </c>
      <c r="AD1992" s="300" t="str">
        <f t="shared" si="678"/>
        <v/>
      </c>
      <c r="AE1992" s="300" t="str">
        <f t="shared" si="676"/>
        <v/>
      </c>
      <c r="AF1992" s="300" t="str">
        <f t="shared" si="677"/>
        <v/>
      </c>
      <c r="AI1992" s="63" t="str">
        <f t="shared" si="681"/>
        <v/>
      </c>
      <c r="AJ1992" s="106" t="str">
        <f t="shared" si="682"/>
        <v/>
      </c>
      <c r="AK1992" s="106" t="str">
        <f t="shared" si="683"/>
        <v/>
      </c>
      <c r="AL1992" s="106" t="str">
        <f t="shared" si="684"/>
        <v/>
      </c>
      <c r="AM1992" s="106" t="str">
        <f t="shared" si="685"/>
        <v/>
      </c>
      <c r="AN1992" s="106" t="str">
        <f t="shared" si="686"/>
        <v/>
      </c>
      <c r="AR1992" s="106" t="str">
        <f t="shared" si="687"/>
        <v/>
      </c>
      <c r="AS1992" s="106" t="str">
        <f t="shared" si="688"/>
        <v/>
      </c>
      <c r="AT1992" s="106" t="str">
        <f t="shared" si="689"/>
        <v/>
      </c>
      <c r="AU1992" s="106" t="str">
        <f t="shared" si="690"/>
        <v/>
      </c>
      <c r="AV1992" s="106" t="str">
        <f t="shared" si="691"/>
        <v/>
      </c>
    </row>
    <row r="1993" spans="4:48">
      <c r="D1993" s="159">
        <v>1986</v>
      </c>
      <c r="F1993" s="159" t="str">
        <f t="shared" si="679"/>
        <v/>
      </c>
      <c r="G1993" s="159" t="str">
        <f t="shared" si="679"/>
        <v/>
      </c>
      <c r="H1993" s="159" t="str">
        <f t="shared" si="679"/>
        <v/>
      </c>
      <c r="I1993" s="159" t="str">
        <f t="shared" si="679"/>
        <v/>
      </c>
      <c r="J1993" s="159" t="str">
        <f t="shared" si="679"/>
        <v/>
      </c>
      <c r="K1993" s="292"/>
      <c r="L1993" s="292"/>
      <c r="AC1993" s="300" t="str">
        <f t="shared" si="680"/>
        <v/>
      </c>
      <c r="AD1993" s="300" t="str">
        <f t="shared" si="678"/>
        <v/>
      </c>
      <c r="AE1993" s="300" t="str">
        <f t="shared" si="676"/>
        <v/>
      </c>
      <c r="AF1993" s="300" t="str">
        <f t="shared" si="677"/>
        <v/>
      </c>
      <c r="AI1993" s="63" t="str">
        <f t="shared" si="681"/>
        <v/>
      </c>
      <c r="AJ1993" s="106" t="str">
        <f t="shared" si="682"/>
        <v/>
      </c>
      <c r="AK1993" s="106" t="str">
        <f t="shared" si="683"/>
        <v/>
      </c>
      <c r="AL1993" s="106" t="str">
        <f t="shared" si="684"/>
        <v/>
      </c>
      <c r="AM1993" s="106" t="str">
        <f t="shared" si="685"/>
        <v/>
      </c>
      <c r="AN1993" s="106" t="str">
        <f t="shared" si="686"/>
        <v/>
      </c>
      <c r="AR1993" s="106" t="str">
        <f t="shared" si="687"/>
        <v/>
      </c>
      <c r="AS1993" s="106" t="str">
        <f t="shared" si="688"/>
        <v/>
      </c>
      <c r="AT1993" s="106" t="str">
        <f t="shared" si="689"/>
        <v/>
      </c>
      <c r="AU1993" s="106" t="str">
        <f t="shared" si="690"/>
        <v/>
      </c>
      <c r="AV1993" s="106" t="str">
        <f t="shared" si="691"/>
        <v/>
      </c>
    </row>
    <row r="1994" spans="4:48">
      <c r="D1994" s="159">
        <v>1987</v>
      </c>
      <c r="F1994" s="159" t="str">
        <f t="shared" si="679"/>
        <v/>
      </c>
      <c r="G1994" s="159" t="str">
        <f t="shared" si="679"/>
        <v/>
      </c>
      <c r="H1994" s="159" t="str">
        <f t="shared" si="679"/>
        <v/>
      </c>
      <c r="I1994" s="159" t="str">
        <f t="shared" si="679"/>
        <v/>
      </c>
      <c r="J1994" s="159" t="str">
        <f t="shared" si="679"/>
        <v/>
      </c>
      <c r="K1994" s="292"/>
      <c r="L1994" s="292"/>
      <c r="AC1994" s="300" t="str">
        <f t="shared" si="680"/>
        <v/>
      </c>
      <c r="AD1994" s="300" t="str">
        <f t="shared" si="678"/>
        <v/>
      </c>
      <c r="AE1994" s="300" t="str">
        <f t="shared" si="676"/>
        <v/>
      </c>
      <c r="AF1994" s="300" t="str">
        <f t="shared" si="677"/>
        <v/>
      </c>
      <c r="AI1994" s="63" t="str">
        <f t="shared" si="681"/>
        <v/>
      </c>
      <c r="AJ1994" s="106" t="str">
        <f t="shared" si="682"/>
        <v/>
      </c>
      <c r="AK1994" s="106" t="str">
        <f t="shared" si="683"/>
        <v/>
      </c>
      <c r="AL1994" s="106" t="str">
        <f t="shared" si="684"/>
        <v/>
      </c>
      <c r="AM1994" s="106" t="str">
        <f t="shared" si="685"/>
        <v/>
      </c>
      <c r="AN1994" s="106" t="str">
        <f t="shared" si="686"/>
        <v/>
      </c>
      <c r="AR1994" s="106" t="str">
        <f t="shared" si="687"/>
        <v/>
      </c>
      <c r="AS1994" s="106" t="str">
        <f t="shared" si="688"/>
        <v/>
      </c>
      <c r="AT1994" s="106" t="str">
        <f t="shared" si="689"/>
        <v/>
      </c>
      <c r="AU1994" s="106" t="str">
        <f t="shared" si="690"/>
        <v/>
      </c>
      <c r="AV1994" s="106" t="str">
        <f t="shared" si="691"/>
        <v/>
      </c>
    </row>
    <row r="1995" spans="4:48">
      <c r="D1995" s="159">
        <v>1988</v>
      </c>
      <c r="F1995" s="159" t="str">
        <f t="shared" si="679"/>
        <v/>
      </c>
      <c r="G1995" s="159" t="str">
        <f t="shared" si="679"/>
        <v/>
      </c>
      <c r="H1995" s="159" t="str">
        <f t="shared" si="679"/>
        <v/>
      </c>
      <c r="I1995" s="159" t="str">
        <f t="shared" si="679"/>
        <v/>
      </c>
      <c r="J1995" s="159" t="str">
        <f t="shared" si="679"/>
        <v/>
      </c>
      <c r="K1995" s="292"/>
      <c r="L1995" s="292"/>
      <c r="AC1995" s="300" t="str">
        <f t="shared" si="680"/>
        <v/>
      </c>
      <c r="AD1995" s="300" t="str">
        <f t="shared" si="678"/>
        <v/>
      </c>
      <c r="AE1995" s="300" t="str">
        <f t="shared" si="676"/>
        <v/>
      </c>
      <c r="AF1995" s="300" t="str">
        <f t="shared" si="677"/>
        <v/>
      </c>
      <c r="AI1995" s="63" t="str">
        <f t="shared" si="681"/>
        <v/>
      </c>
      <c r="AJ1995" s="106" t="str">
        <f t="shared" si="682"/>
        <v/>
      </c>
      <c r="AK1995" s="106" t="str">
        <f t="shared" si="683"/>
        <v/>
      </c>
      <c r="AL1995" s="106" t="str">
        <f t="shared" si="684"/>
        <v/>
      </c>
      <c r="AM1995" s="106" t="str">
        <f t="shared" si="685"/>
        <v/>
      </c>
      <c r="AN1995" s="106" t="str">
        <f t="shared" si="686"/>
        <v/>
      </c>
      <c r="AR1995" s="106" t="str">
        <f t="shared" si="687"/>
        <v/>
      </c>
      <c r="AS1995" s="106" t="str">
        <f t="shared" si="688"/>
        <v/>
      </c>
      <c r="AT1995" s="106" t="str">
        <f t="shared" si="689"/>
        <v/>
      </c>
      <c r="AU1995" s="106" t="str">
        <f t="shared" si="690"/>
        <v/>
      </c>
      <c r="AV1995" s="106" t="str">
        <f t="shared" si="691"/>
        <v/>
      </c>
    </row>
    <row r="1996" spans="4:48">
      <c r="D1996" s="159">
        <v>1989</v>
      </c>
      <c r="F1996" s="159" t="str">
        <f t="shared" si="679"/>
        <v/>
      </c>
      <c r="G1996" s="159" t="str">
        <f t="shared" si="679"/>
        <v/>
      </c>
      <c r="H1996" s="159" t="str">
        <f t="shared" si="679"/>
        <v/>
      </c>
      <c r="I1996" s="159" t="str">
        <f t="shared" si="679"/>
        <v/>
      </c>
      <c r="J1996" s="159" t="str">
        <f t="shared" si="679"/>
        <v/>
      </c>
      <c r="K1996" s="292"/>
      <c r="L1996" s="292"/>
      <c r="AC1996" s="300" t="str">
        <f t="shared" si="680"/>
        <v/>
      </c>
      <c r="AD1996" s="300" t="str">
        <f t="shared" si="678"/>
        <v/>
      </c>
      <c r="AE1996" s="300" t="str">
        <f t="shared" si="676"/>
        <v/>
      </c>
      <c r="AF1996" s="300" t="str">
        <f t="shared" si="677"/>
        <v/>
      </c>
      <c r="AI1996" s="63" t="str">
        <f t="shared" si="681"/>
        <v/>
      </c>
      <c r="AJ1996" s="106" t="str">
        <f t="shared" si="682"/>
        <v/>
      </c>
      <c r="AK1996" s="106" t="str">
        <f t="shared" si="683"/>
        <v/>
      </c>
      <c r="AL1996" s="106" t="str">
        <f t="shared" si="684"/>
        <v/>
      </c>
      <c r="AM1996" s="106" t="str">
        <f t="shared" si="685"/>
        <v/>
      </c>
      <c r="AN1996" s="106" t="str">
        <f t="shared" si="686"/>
        <v/>
      </c>
      <c r="AR1996" s="106" t="str">
        <f t="shared" si="687"/>
        <v/>
      </c>
      <c r="AS1996" s="106" t="str">
        <f t="shared" si="688"/>
        <v/>
      </c>
      <c r="AT1996" s="106" t="str">
        <f t="shared" si="689"/>
        <v/>
      </c>
      <c r="AU1996" s="106" t="str">
        <f t="shared" si="690"/>
        <v/>
      </c>
      <c r="AV1996" s="106" t="str">
        <f t="shared" si="691"/>
        <v/>
      </c>
    </row>
    <row r="1997" spans="4:48">
      <c r="D1997" s="159">
        <v>1990</v>
      </c>
      <c r="F1997" s="159" t="str">
        <f t="shared" si="679"/>
        <v/>
      </c>
      <c r="G1997" s="159" t="str">
        <f t="shared" si="679"/>
        <v/>
      </c>
      <c r="H1997" s="159" t="str">
        <f t="shared" si="679"/>
        <v/>
      </c>
      <c r="I1997" s="159" t="str">
        <f t="shared" si="679"/>
        <v/>
      </c>
      <c r="J1997" s="159" t="str">
        <f t="shared" si="679"/>
        <v/>
      </c>
      <c r="K1997" s="292"/>
      <c r="L1997" s="292"/>
      <c r="AC1997" s="300" t="str">
        <f t="shared" si="680"/>
        <v/>
      </c>
      <c r="AD1997" s="300" t="str">
        <f t="shared" si="678"/>
        <v/>
      </c>
      <c r="AE1997" s="300" t="str">
        <f t="shared" si="676"/>
        <v/>
      </c>
      <c r="AF1997" s="300" t="str">
        <f t="shared" si="677"/>
        <v/>
      </c>
      <c r="AI1997" s="63" t="str">
        <f t="shared" si="681"/>
        <v/>
      </c>
      <c r="AJ1997" s="106" t="str">
        <f t="shared" si="682"/>
        <v/>
      </c>
      <c r="AK1997" s="106" t="str">
        <f t="shared" si="683"/>
        <v/>
      </c>
      <c r="AL1997" s="106" t="str">
        <f t="shared" si="684"/>
        <v/>
      </c>
      <c r="AM1997" s="106" t="str">
        <f t="shared" si="685"/>
        <v/>
      </c>
      <c r="AN1997" s="106" t="str">
        <f t="shared" si="686"/>
        <v/>
      </c>
      <c r="AR1997" s="106" t="str">
        <f t="shared" si="687"/>
        <v/>
      </c>
      <c r="AS1997" s="106" t="str">
        <f t="shared" si="688"/>
        <v/>
      </c>
      <c r="AT1997" s="106" t="str">
        <f t="shared" si="689"/>
        <v/>
      </c>
      <c r="AU1997" s="106" t="str">
        <f t="shared" si="690"/>
        <v/>
      </c>
      <c r="AV1997" s="106" t="str">
        <f t="shared" si="691"/>
        <v/>
      </c>
    </row>
    <row r="1998" spans="4:48">
      <c r="D1998" s="159">
        <v>1991</v>
      </c>
      <c r="F1998" s="159" t="str">
        <f t="shared" ref="F1998:J2007" si="692">IF($C$5=0,IF($D1998&gt;$A$5,"",INDIRECT(CONCATENATE("B",RANDBETWEEN(11,$D$5)))),IF($D1998&gt;$A$5,"",$C$3*INDIRECT(CONCATENATE("B",RANDBETWEEN(11,$D$5)))))</f>
        <v/>
      </c>
      <c r="G1998" s="159" t="str">
        <f t="shared" si="692"/>
        <v/>
      </c>
      <c r="H1998" s="159" t="str">
        <f t="shared" si="692"/>
        <v/>
      </c>
      <c r="I1998" s="159" t="str">
        <f t="shared" si="692"/>
        <v/>
      </c>
      <c r="J1998" s="159" t="str">
        <f t="shared" si="692"/>
        <v/>
      </c>
      <c r="K1998" s="292"/>
      <c r="L1998" s="292"/>
      <c r="AC1998" s="300" t="str">
        <f t="shared" si="680"/>
        <v/>
      </c>
      <c r="AD1998" s="300" t="str">
        <f t="shared" si="678"/>
        <v/>
      </c>
      <c r="AE1998" s="300" t="str">
        <f t="shared" si="676"/>
        <v/>
      </c>
      <c r="AF1998" s="300" t="str">
        <f t="shared" si="677"/>
        <v/>
      </c>
      <c r="AI1998" s="63" t="str">
        <f t="shared" si="681"/>
        <v/>
      </c>
      <c r="AJ1998" s="106" t="str">
        <f t="shared" si="682"/>
        <v/>
      </c>
      <c r="AK1998" s="106" t="str">
        <f t="shared" si="683"/>
        <v/>
      </c>
      <c r="AL1998" s="106" t="str">
        <f t="shared" si="684"/>
        <v/>
      </c>
      <c r="AM1998" s="106" t="str">
        <f t="shared" si="685"/>
        <v/>
      </c>
      <c r="AN1998" s="106" t="str">
        <f t="shared" si="686"/>
        <v/>
      </c>
      <c r="AR1998" s="106" t="str">
        <f t="shared" si="687"/>
        <v/>
      </c>
      <c r="AS1998" s="106" t="str">
        <f t="shared" si="688"/>
        <v/>
      </c>
      <c r="AT1998" s="106" t="str">
        <f t="shared" si="689"/>
        <v/>
      </c>
      <c r="AU1998" s="106" t="str">
        <f t="shared" si="690"/>
        <v/>
      </c>
      <c r="AV1998" s="106" t="str">
        <f t="shared" si="691"/>
        <v/>
      </c>
    </row>
    <row r="1999" spans="4:48">
      <c r="D1999" s="159">
        <v>1992</v>
      </c>
      <c r="F1999" s="159" t="str">
        <f t="shared" si="692"/>
        <v/>
      </c>
      <c r="G1999" s="159" t="str">
        <f t="shared" si="692"/>
        <v/>
      </c>
      <c r="H1999" s="159" t="str">
        <f t="shared" si="692"/>
        <v/>
      </c>
      <c r="I1999" s="159" t="str">
        <f t="shared" si="692"/>
        <v/>
      </c>
      <c r="J1999" s="159" t="str">
        <f t="shared" si="692"/>
        <v/>
      </c>
      <c r="K1999" s="292"/>
      <c r="L1999" s="292"/>
      <c r="AC1999" s="300" t="str">
        <f t="shared" si="680"/>
        <v/>
      </c>
      <c r="AD1999" s="300" t="str">
        <f t="shared" si="678"/>
        <v/>
      </c>
      <c r="AE1999" s="300" t="str">
        <f t="shared" si="676"/>
        <v/>
      </c>
      <c r="AF1999" s="300" t="str">
        <f t="shared" si="677"/>
        <v/>
      </c>
      <c r="AI1999" s="63" t="str">
        <f t="shared" si="681"/>
        <v/>
      </c>
      <c r="AJ1999" s="106" t="str">
        <f t="shared" si="682"/>
        <v/>
      </c>
      <c r="AK1999" s="106" t="str">
        <f t="shared" si="683"/>
        <v/>
      </c>
      <c r="AL1999" s="106" t="str">
        <f t="shared" si="684"/>
        <v/>
      </c>
      <c r="AM1999" s="106" t="str">
        <f t="shared" si="685"/>
        <v/>
      </c>
      <c r="AN1999" s="106" t="str">
        <f t="shared" si="686"/>
        <v/>
      </c>
      <c r="AR1999" s="106" t="str">
        <f t="shared" si="687"/>
        <v/>
      </c>
      <c r="AS1999" s="106" t="str">
        <f t="shared" si="688"/>
        <v/>
      </c>
      <c r="AT1999" s="106" t="str">
        <f t="shared" si="689"/>
        <v/>
      </c>
      <c r="AU1999" s="106" t="str">
        <f t="shared" si="690"/>
        <v/>
      </c>
      <c r="AV1999" s="106" t="str">
        <f t="shared" si="691"/>
        <v/>
      </c>
    </row>
    <row r="2000" spans="4:48">
      <c r="D2000" s="159">
        <v>1993</v>
      </c>
      <c r="F2000" s="159" t="str">
        <f t="shared" si="692"/>
        <v/>
      </c>
      <c r="G2000" s="159" t="str">
        <f t="shared" si="692"/>
        <v/>
      </c>
      <c r="H2000" s="159" t="str">
        <f t="shared" si="692"/>
        <v/>
      </c>
      <c r="I2000" s="159" t="str">
        <f t="shared" si="692"/>
        <v/>
      </c>
      <c r="J2000" s="159" t="str">
        <f t="shared" si="692"/>
        <v/>
      </c>
      <c r="K2000" s="292"/>
      <c r="L2000" s="292"/>
      <c r="AC2000" s="300" t="str">
        <f t="shared" si="680"/>
        <v/>
      </c>
      <c r="AD2000" s="300" t="str">
        <f t="shared" si="678"/>
        <v/>
      </c>
      <c r="AE2000" s="300" t="str">
        <f t="shared" si="676"/>
        <v/>
      </c>
      <c r="AF2000" s="300" t="str">
        <f t="shared" si="677"/>
        <v/>
      </c>
      <c r="AI2000" s="63" t="str">
        <f t="shared" si="681"/>
        <v/>
      </c>
      <c r="AJ2000" s="106" t="str">
        <f t="shared" si="682"/>
        <v/>
      </c>
      <c r="AK2000" s="106" t="str">
        <f t="shared" si="683"/>
        <v/>
      </c>
      <c r="AL2000" s="106" t="str">
        <f t="shared" si="684"/>
        <v/>
      </c>
      <c r="AM2000" s="106" t="str">
        <f t="shared" si="685"/>
        <v/>
      </c>
      <c r="AN2000" s="106" t="str">
        <f t="shared" si="686"/>
        <v/>
      </c>
      <c r="AR2000" s="106" t="str">
        <f t="shared" si="687"/>
        <v/>
      </c>
      <c r="AS2000" s="106" t="str">
        <f t="shared" si="688"/>
        <v/>
      </c>
      <c r="AT2000" s="106" t="str">
        <f t="shared" si="689"/>
        <v/>
      </c>
      <c r="AU2000" s="106" t="str">
        <f t="shared" si="690"/>
        <v/>
      </c>
      <c r="AV2000" s="106" t="str">
        <f t="shared" si="691"/>
        <v/>
      </c>
    </row>
    <row r="2001" spans="4:49">
      <c r="D2001" s="159">
        <v>1994</v>
      </c>
      <c r="F2001" s="159" t="str">
        <f t="shared" si="692"/>
        <v/>
      </c>
      <c r="G2001" s="159" t="str">
        <f t="shared" si="692"/>
        <v/>
      </c>
      <c r="H2001" s="159" t="str">
        <f t="shared" si="692"/>
        <v/>
      </c>
      <c r="I2001" s="159" t="str">
        <f t="shared" si="692"/>
        <v/>
      </c>
      <c r="J2001" s="159" t="str">
        <f t="shared" si="692"/>
        <v/>
      </c>
      <c r="K2001" s="292"/>
      <c r="L2001" s="292"/>
      <c r="AC2001" s="300" t="str">
        <f t="shared" si="680"/>
        <v/>
      </c>
      <c r="AD2001" s="300" t="str">
        <f t="shared" si="678"/>
        <v/>
      </c>
      <c r="AE2001" s="300" t="str">
        <f t="shared" si="676"/>
        <v/>
      </c>
      <c r="AF2001" s="300" t="str">
        <f t="shared" si="677"/>
        <v/>
      </c>
      <c r="AI2001" s="104" t="str">
        <f t="shared" si="681"/>
        <v/>
      </c>
      <c r="AJ2001" s="106" t="str">
        <f t="shared" si="682"/>
        <v/>
      </c>
      <c r="AK2001" s="106" t="str">
        <f t="shared" si="683"/>
        <v/>
      </c>
      <c r="AL2001" s="106" t="str">
        <f t="shared" si="684"/>
        <v/>
      </c>
      <c r="AM2001" s="106" t="str">
        <f t="shared" si="685"/>
        <v/>
      </c>
      <c r="AN2001" s="106" t="str">
        <f t="shared" si="686"/>
        <v/>
      </c>
      <c r="AO2001" s="104"/>
      <c r="AQ2001" s="104"/>
      <c r="AR2001" s="106" t="str">
        <f t="shared" si="687"/>
        <v/>
      </c>
      <c r="AS2001" s="106" t="str">
        <f t="shared" si="688"/>
        <v/>
      </c>
      <c r="AT2001" s="106" t="str">
        <f t="shared" si="689"/>
        <v/>
      </c>
      <c r="AU2001" s="106" t="str">
        <f t="shared" si="690"/>
        <v/>
      </c>
      <c r="AV2001" s="106" t="str">
        <f t="shared" si="691"/>
        <v/>
      </c>
      <c r="AW2001" s="104"/>
    </row>
    <row r="2002" spans="4:49">
      <c r="D2002" s="159">
        <v>1995</v>
      </c>
      <c r="F2002" s="159" t="str">
        <f t="shared" si="692"/>
        <v/>
      </c>
      <c r="G2002" s="159" t="str">
        <f t="shared" si="692"/>
        <v/>
      </c>
      <c r="H2002" s="159" t="str">
        <f t="shared" si="692"/>
        <v/>
      </c>
      <c r="I2002" s="159" t="str">
        <f t="shared" si="692"/>
        <v/>
      </c>
      <c r="J2002" s="159" t="str">
        <f t="shared" si="692"/>
        <v/>
      </c>
      <c r="K2002" s="292"/>
      <c r="L2002" s="292"/>
      <c r="AC2002" s="300" t="str">
        <f t="shared" si="680"/>
        <v/>
      </c>
      <c r="AD2002" s="300" t="str">
        <f t="shared" si="678"/>
        <v/>
      </c>
      <c r="AE2002" s="300" t="str">
        <f t="shared" si="676"/>
        <v/>
      </c>
      <c r="AF2002" s="300" t="str">
        <f t="shared" si="677"/>
        <v/>
      </c>
      <c r="AI2002" s="104"/>
      <c r="AJ2002" s="311"/>
      <c r="AK2002" s="311"/>
      <c r="AL2002" s="311"/>
      <c r="AM2002" s="311"/>
      <c r="AN2002" s="311"/>
      <c r="AO2002" s="104"/>
      <c r="AQ2002" s="104"/>
      <c r="AR2002" s="311"/>
      <c r="AS2002" s="311"/>
      <c r="AT2002" s="311"/>
      <c r="AU2002" s="311"/>
      <c r="AV2002" s="311"/>
      <c r="AW2002" s="104"/>
    </row>
    <row r="2003" spans="4:49">
      <c r="D2003" s="159">
        <v>1996</v>
      </c>
      <c r="F2003" s="159" t="str">
        <f t="shared" si="692"/>
        <v/>
      </c>
      <c r="G2003" s="159" t="str">
        <f t="shared" si="692"/>
        <v/>
      </c>
      <c r="H2003" s="159" t="str">
        <f t="shared" si="692"/>
        <v/>
      </c>
      <c r="I2003" s="159" t="str">
        <f t="shared" si="692"/>
        <v/>
      </c>
      <c r="J2003" s="159" t="str">
        <f t="shared" si="692"/>
        <v/>
      </c>
      <c r="K2003" s="292"/>
      <c r="L2003" s="292"/>
      <c r="AC2003" s="300" t="str">
        <f t="shared" si="680"/>
        <v/>
      </c>
      <c r="AD2003" s="300" t="str">
        <f t="shared" si="678"/>
        <v/>
      </c>
      <c r="AE2003" s="300" t="str">
        <f t="shared" si="676"/>
        <v/>
      </c>
      <c r="AF2003" s="300" t="str">
        <f t="shared" si="677"/>
        <v/>
      </c>
      <c r="AJ2003" s="106"/>
      <c r="AK2003" s="106"/>
      <c r="AL2003" s="106"/>
      <c r="AM2003" s="106"/>
      <c r="AN2003" s="106"/>
      <c r="AO2003" s="63"/>
      <c r="AP2003" s="63"/>
      <c r="AQ2003" s="63"/>
      <c r="AR2003" s="106"/>
      <c r="AS2003" s="106"/>
      <c r="AT2003" s="106"/>
      <c r="AU2003" s="106"/>
      <c r="AV2003" s="106"/>
    </row>
    <row r="2004" spans="4:49">
      <c r="D2004" s="159">
        <v>1997</v>
      </c>
      <c r="F2004" s="159" t="str">
        <f t="shared" si="692"/>
        <v/>
      </c>
      <c r="G2004" s="159" t="str">
        <f t="shared" si="692"/>
        <v/>
      </c>
      <c r="H2004" s="159" t="str">
        <f t="shared" si="692"/>
        <v/>
      </c>
      <c r="I2004" s="159" t="str">
        <f t="shared" si="692"/>
        <v/>
      </c>
      <c r="J2004" s="159" t="str">
        <f t="shared" si="692"/>
        <v/>
      </c>
      <c r="K2004" s="292"/>
      <c r="L2004" s="292"/>
      <c r="AC2004" s="300" t="str">
        <f t="shared" si="680"/>
        <v/>
      </c>
      <c r="AD2004" s="300" t="str">
        <f t="shared" si="678"/>
        <v/>
      </c>
      <c r="AE2004" s="300" t="str">
        <f t="shared" si="676"/>
        <v/>
      </c>
      <c r="AF2004" s="300" t="str">
        <f t="shared" si="677"/>
        <v/>
      </c>
      <c r="AJ2004" s="106"/>
      <c r="AK2004" s="106"/>
      <c r="AL2004" s="106"/>
      <c r="AM2004" s="106"/>
      <c r="AN2004" s="106"/>
      <c r="AO2004" s="63"/>
      <c r="AP2004" s="63"/>
      <c r="AQ2004" s="63"/>
      <c r="AR2004" s="106"/>
      <c r="AS2004" s="106"/>
      <c r="AT2004" s="106"/>
      <c r="AU2004" s="106"/>
      <c r="AV2004" s="106"/>
    </row>
    <row r="2005" spans="4:49">
      <c r="D2005" s="159">
        <v>1998</v>
      </c>
      <c r="F2005" s="159" t="str">
        <f t="shared" si="692"/>
        <v/>
      </c>
      <c r="G2005" s="159" t="str">
        <f t="shared" si="692"/>
        <v/>
      </c>
      <c r="H2005" s="159" t="str">
        <f t="shared" si="692"/>
        <v/>
      </c>
      <c r="I2005" s="159" t="str">
        <f t="shared" si="692"/>
        <v/>
      </c>
      <c r="J2005" s="159" t="str">
        <f t="shared" si="692"/>
        <v/>
      </c>
      <c r="K2005" s="292"/>
      <c r="L2005" s="292"/>
      <c r="AC2005" s="300" t="str">
        <f t="shared" si="680"/>
        <v/>
      </c>
      <c r="AD2005" s="300" t="str">
        <f t="shared" si="678"/>
        <v/>
      </c>
      <c r="AE2005" s="300" t="str">
        <f t="shared" si="676"/>
        <v/>
      </c>
      <c r="AF2005" s="300" t="str">
        <f t="shared" si="677"/>
        <v/>
      </c>
      <c r="AJ2005" s="106"/>
      <c r="AK2005" s="106"/>
      <c r="AL2005" s="106"/>
      <c r="AM2005" s="106"/>
      <c r="AN2005" s="106"/>
      <c r="AO2005" s="63"/>
      <c r="AP2005" s="63"/>
      <c r="AQ2005" s="63"/>
      <c r="AR2005" s="106"/>
      <c r="AS2005" s="106"/>
      <c r="AT2005" s="106"/>
      <c r="AU2005" s="106"/>
      <c r="AV2005" s="106"/>
    </row>
    <row r="2006" spans="4:49">
      <c r="D2006" s="159">
        <v>1999</v>
      </c>
      <c r="F2006" s="159" t="str">
        <f t="shared" si="692"/>
        <v/>
      </c>
      <c r="G2006" s="159" t="str">
        <f t="shared" si="692"/>
        <v/>
      </c>
      <c r="H2006" s="159" t="str">
        <f t="shared" si="692"/>
        <v/>
      </c>
      <c r="I2006" s="159" t="str">
        <f t="shared" si="692"/>
        <v/>
      </c>
      <c r="J2006" s="159" t="str">
        <f t="shared" si="692"/>
        <v/>
      </c>
      <c r="K2006" s="292"/>
      <c r="L2006" s="292"/>
      <c r="AC2006" s="300" t="str">
        <f t="shared" si="680"/>
        <v/>
      </c>
      <c r="AD2006" s="300" t="str">
        <f t="shared" si="678"/>
        <v/>
      </c>
      <c r="AE2006" s="300" t="str">
        <f t="shared" si="676"/>
        <v/>
      </c>
      <c r="AF2006" s="300" t="str">
        <f t="shared" si="677"/>
        <v/>
      </c>
      <c r="AJ2006" s="106"/>
      <c r="AK2006" s="106"/>
      <c r="AL2006" s="106"/>
      <c r="AM2006" s="106"/>
      <c r="AN2006" s="106"/>
      <c r="AO2006" s="63"/>
      <c r="AP2006" s="63"/>
      <c r="AQ2006" s="63"/>
      <c r="AR2006" s="106"/>
      <c r="AS2006" s="106"/>
      <c r="AT2006" s="106"/>
      <c r="AU2006" s="106"/>
      <c r="AV2006" s="106"/>
    </row>
    <row r="2007" spans="4:49">
      <c r="D2007" s="159">
        <v>2000</v>
      </c>
      <c r="F2007" s="159" t="str">
        <f t="shared" si="692"/>
        <v/>
      </c>
      <c r="G2007" s="159" t="str">
        <f t="shared" si="692"/>
        <v/>
      </c>
      <c r="H2007" s="159" t="str">
        <f t="shared" si="692"/>
        <v/>
      </c>
      <c r="I2007" s="159" t="str">
        <f t="shared" si="692"/>
        <v/>
      </c>
      <c r="J2007" s="159" t="str">
        <f t="shared" si="692"/>
        <v/>
      </c>
      <c r="K2007" s="292"/>
      <c r="L2007" s="292"/>
      <c r="AC2007" s="300" t="str">
        <f t="shared" si="680"/>
        <v/>
      </c>
      <c r="AD2007" s="300" t="str">
        <f t="shared" si="678"/>
        <v/>
      </c>
      <c r="AE2007" s="300" t="str">
        <f t="shared" si="676"/>
        <v/>
      </c>
      <c r="AF2007" s="300" t="str">
        <f t="shared" si="677"/>
        <v/>
      </c>
      <c r="AJ2007" s="106"/>
      <c r="AK2007" s="106"/>
      <c r="AL2007" s="106"/>
      <c r="AM2007" s="106"/>
      <c r="AN2007" s="106"/>
      <c r="AO2007" s="63"/>
      <c r="AP2007" s="63"/>
      <c r="AQ2007" s="63"/>
      <c r="AR2007" s="106"/>
      <c r="AS2007" s="106"/>
      <c r="AT2007" s="106"/>
      <c r="AU2007" s="106"/>
      <c r="AV2007" s="106"/>
    </row>
    <row r="2008" spans="4:49">
      <c r="D2008" s="159">
        <v>2001</v>
      </c>
      <c r="F2008" s="159" t="str">
        <f t="shared" ref="F2008:J2022" si="693">IF($C$5=0,IF($D2008&gt;$A$5,"",INDIRECT(CONCATENATE("B",RANDBETWEEN(11,$D$5)))),IF($D2008&gt;$A$5,"",$C$3*INDIRECT(CONCATENATE("B",RANDBETWEEN(11,$D$5)))))</f>
        <v/>
      </c>
      <c r="G2008" s="159" t="str">
        <f t="shared" si="693"/>
        <v/>
      </c>
      <c r="H2008" s="159" t="str">
        <f t="shared" si="693"/>
        <v/>
      </c>
      <c r="I2008" s="159" t="str">
        <f t="shared" si="693"/>
        <v/>
      </c>
      <c r="J2008" s="159" t="str">
        <f t="shared" si="693"/>
        <v/>
      </c>
      <c r="K2008" s="292"/>
      <c r="L2008" s="292"/>
      <c r="AC2008" s="300" t="str">
        <f t="shared" si="680"/>
        <v/>
      </c>
      <c r="AD2008" s="300" t="str">
        <f t="shared" si="678"/>
        <v/>
      </c>
      <c r="AE2008" s="300" t="str">
        <f t="shared" si="676"/>
        <v/>
      </c>
      <c r="AF2008" s="300" t="str">
        <f t="shared" si="677"/>
        <v/>
      </c>
      <c r="AJ2008" s="106"/>
      <c r="AK2008" s="106"/>
      <c r="AL2008" s="106"/>
      <c r="AM2008" s="106"/>
      <c r="AN2008" s="106"/>
      <c r="AO2008" s="63"/>
      <c r="AP2008" s="63"/>
      <c r="AQ2008" s="63"/>
      <c r="AR2008" s="106"/>
      <c r="AS2008" s="106"/>
      <c r="AT2008" s="106"/>
      <c r="AU2008" s="106"/>
      <c r="AV2008" s="106"/>
    </row>
    <row r="2009" spans="4:49">
      <c r="D2009" s="159">
        <v>2002</v>
      </c>
      <c r="F2009" s="159" t="str">
        <f t="shared" si="693"/>
        <v/>
      </c>
      <c r="G2009" s="159" t="str">
        <f t="shared" si="693"/>
        <v/>
      </c>
      <c r="H2009" s="159" t="str">
        <f t="shared" si="693"/>
        <v/>
      </c>
      <c r="I2009" s="159" t="str">
        <f t="shared" si="693"/>
        <v/>
      </c>
      <c r="J2009" s="159" t="str">
        <f t="shared" si="693"/>
        <v/>
      </c>
      <c r="K2009" s="292"/>
      <c r="L2009" s="292"/>
      <c r="AC2009" s="300" t="str">
        <f t="shared" si="680"/>
        <v/>
      </c>
      <c r="AD2009" s="300" t="str">
        <f t="shared" si="678"/>
        <v/>
      </c>
      <c r="AE2009" s="300" t="str">
        <f t="shared" si="676"/>
        <v/>
      </c>
      <c r="AF2009" s="300" t="str">
        <f t="shared" si="677"/>
        <v/>
      </c>
      <c r="AJ2009" s="106"/>
      <c r="AK2009" s="106"/>
      <c r="AL2009" s="106"/>
      <c r="AM2009" s="106"/>
      <c r="AN2009" s="106"/>
      <c r="AO2009" s="63"/>
      <c r="AP2009" s="63"/>
      <c r="AQ2009" s="63"/>
      <c r="AR2009" s="106"/>
      <c r="AS2009" s="106"/>
      <c r="AT2009" s="106"/>
      <c r="AU2009" s="106"/>
      <c r="AV2009" s="106"/>
    </row>
    <row r="2010" spans="4:49">
      <c r="D2010" s="159">
        <v>2003</v>
      </c>
      <c r="F2010" s="159" t="str">
        <f t="shared" si="693"/>
        <v/>
      </c>
      <c r="G2010" s="159" t="str">
        <f t="shared" si="693"/>
        <v/>
      </c>
      <c r="H2010" s="159" t="str">
        <f t="shared" si="693"/>
        <v/>
      </c>
      <c r="I2010" s="159" t="str">
        <f t="shared" si="693"/>
        <v/>
      </c>
      <c r="J2010" s="159" t="str">
        <f t="shared" si="693"/>
        <v/>
      </c>
      <c r="K2010" s="292"/>
      <c r="L2010" s="292"/>
      <c r="AC2010" s="300" t="str">
        <f t="shared" si="680"/>
        <v/>
      </c>
      <c r="AD2010" s="300" t="str">
        <f t="shared" si="678"/>
        <v/>
      </c>
      <c r="AE2010" s="300" t="str">
        <f t="shared" si="676"/>
        <v/>
      </c>
      <c r="AF2010" s="300" t="str">
        <f t="shared" si="677"/>
        <v/>
      </c>
      <c r="AJ2010" s="106"/>
      <c r="AK2010" s="106"/>
      <c r="AL2010" s="106"/>
      <c r="AM2010" s="106"/>
      <c r="AN2010" s="106"/>
      <c r="AR2010" s="106"/>
      <c r="AS2010" s="106"/>
      <c r="AT2010" s="106"/>
      <c r="AU2010" s="106"/>
      <c r="AV2010" s="106"/>
    </row>
    <row r="2011" spans="4:49">
      <c r="D2011" s="159">
        <v>2004</v>
      </c>
      <c r="F2011" s="159" t="str">
        <f t="shared" si="693"/>
        <v/>
      </c>
      <c r="G2011" s="159" t="str">
        <f t="shared" si="693"/>
        <v/>
      </c>
      <c r="H2011" s="159" t="str">
        <f t="shared" si="693"/>
        <v/>
      </c>
      <c r="I2011" s="159" t="str">
        <f t="shared" si="693"/>
        <v/>
      </c>
      <c r="J2011" s="159" t="str">
        <f t="shared" si="693"/>
        <v/>
      </c>
      <c r="K2011" s="292"/>
      <c r="L2011" s="292"/>
      <c r="AC2011" s="300" t="str">
        <f t="shared" si="680"/>
        <v/>
      </c>
      <c r="AD2011" s="300" t="str">
        <f t="shared" si="678"/>
        <v/>
      </c>
      <c r="AE2011" s="300" t="str">
        <f t="shared" si="676"/>
        <v/>
      </c>
      <c r="AF2011" s="300" t="str">
        <f t="shared" si="677"/>
        <v/>
      </c>
      <c r="AJ2011" s="106"/>
      <c r="AK2011" s="106"/>
      <c r="AL2011" s="106"/>
      <c r="AM2011" s="106"/>
      <c r="AN2011" s="106"/>
      <c r="AR2011" s="106"/>
      <c r="AS2011" s="106"/>
      <c r="AT2011" s="106"/>
      <c r="AU2011" s="106"/>
      <c r="AV2011" s="106"/>
    </row>
    <row r="2012" spans="4:49">
      <c r="D2012" s="159">
        <v>2005</v>
      </c>
      <c r="F2012" s="159" t="str">
        <f t="shared" si="693"/>
        <v/>
      </c>
      <c r="G2012" s="159" t="str">
        <f t="shared" si="693"/>
        <v/>
      </c>
      <c r="H2012" s="159" t="str">
        <f t="shared" si="693"/>
        <v/>
      </c>
      <c r="I2012" s="159" t="str">
        <f t="shared" si="693"/>
        <v/>
      </c>
      <c r="J2012" s="159" t="str">
        <f t="shared" si="693"/>
        <v/>
      </c>
      <c r="K2012" s="292"/>
      <c r="L2012" s="292"/>
      <c r="AC2012" s="300" t="str">
        <f t="shared" si="680"/>
        <v/>
      </c>
      <c r="AD2012" s="300" t="str">
        <f t="shared" si="678"/>
        <v/>
      </c>
      <c r="AE2012" s="300" t="str">
        <f t="shared" si="676"/>
        <v/>
      </c>
      <c r="AF2012" s="300" t="str">
        <f t="shared" si="677"/>
        <v/>
      </c>
      <c r="AJ2012" s="106"/>
      <c r="AK2012" s="106"/>
      <c r="AL2012" s="106"/>
      <c r="AM2012" s="106"/>
      <c r="AN2012" s="106"/>
      <c r="AR2012" s="106"/>
      <c r="AS2012" s="106"/>
      <c r="AT2012" s="106"/>
      <c r="AU2012" s="106"/>
      <c r="AV2012" s="106"/>
    </row>
    <row r="2013" spans="4:49">
      <c r="D2013" s="159">
        <v>2006</v>
      </c>
      <c r="F2013" s="159" t="str">
        <f t="shared" si="693"/>
        <v/>
      </c>
      <c r="G2013" s="159" t="str">
        <f t="shared" si="693"/>
        <v/>
      </c>
      <c r="H2013" s="159" t="str">
        <f t="shared" si="693"/>
        <v/>
      </c>
      <c r="I2013" s="159" t="str">
        <f t="shared" si="693"/>
        <v/>
      </c>
      <c r="J2013" s="159" t="str">
        <f t="shared" si="693"/>
        <v/>
      </c>
      <c r="K2013" s="292"/>
      <c r="L2013" s="292"/>
      <c r="AC2013" s="300" t="str">
        <f t="shared" si="680"/>
        <v/>
      </c>
      <c r="AD2013" s="300" t="str">
        <f t="shared" si="678"/>
        <v/>
      </c>
      <c r="AE2013" s="300" t="str">
        <f t="shared" si="676"/>
        <v/>
      </c>
      <c r="AF2013" s="300" t="str">
        <f t="shared" si="677"/>
        <v/>
      </c>
      <c r="AJ2013" s="106"/>
      <c r="AK2013" s="106"/>
      <c r="AL2013" s="106"/>
      <c r="AM2013" s="106"/>
      <c r="AN2013" s="106"/>
      <c r="AR2013" s="106"/>
      <c r="AS2013" s="106"/>
      <c r="AT2013" s="106"/>
      <c r="AU2013" s="106"/>
      <c r="AV2013" s="106"/>
    </row>
    <row r="2014" spans="4:49">
      <c r="D2014" s="159">
        <v>2007</v>
      </c>
      <c r="F2014" s="159" t="str">
        <f t="shared" si="693"/>
        <v/>
      </c>
      <c r="G2014" s="159" t="str">
        <f t="shared" si="693"/>
        <v/>
      </c>
      <c r="H2014" s="159" t="str">
        <f t="shared" si="693"/>
        <v/>
      </c>
      <c r="I2014" s="159" t="str">
        <f t="shared" si="693"/>
        <v/>
      </c>
      <c r="J2014" s="159" t="str">
        <f t="shared" si="693"/>
        <v/>
      </c>
      <c r="K2014" s="292"/>
      <c r="L2014" s="292"/>
      <c r="AC2014" s="300" t="str">
        <f t="shared" si="680"/>
        <v/>
      </c>
      <c r="AD2014" s="300" t="str">
        <f t="shared" si="678"/>
        <v/>
      </c>
      <c r="AE2014" s="300" t="str">
        <f t="shared" si="676"/>
        <v/>
      </c>
      <c r="AF2014" s="300" t="str">
        <f t="shared" si="677"/>
        <v/>
      </c>
      <c r="AJ2014" s="106"/>
      <c r="AK2014" s="106"/>
      <c r="AL2014" s="106"/>
      <c r="AM2014" s="106"/>
      <c r="AN2014" s="106"/>
      <c r="AR2014" s="106"/>
      <c r="AS2014" s="106"/>
      <c r="AT2014" s="106"/>
      <c r="AU2014" s="106"/>
      <c r="AV2014" s="106"/>
    </row>
    <row r="2015" spans="4:49">
      <c r="D2015" s="159">
        <v>2008</v>
      </c>
      <c r="F2015" s="159" t="str">
        <f t="shared" si="693"/>
        <v/>
      </c>
      <c r="G2015" s="159" t="str">
        <f t="shared" si="693"/>
        <v/>
      </c>
      <c r="H2015" s="159" t="str">
        <f t="shared" si="693"/>
        <v/>
      </c>
      <c r="I2015" s="159" t="str">
        <f t="shared" si="693"/>
        <v/>
      </c>
      <c r="J2015" s="159" t="str">
        <f t="shared" si="693"/>
        <v/>
      </c>
      <c r="K2015" s="292"/>
      <c r="L2015" s="292"/>
      <c r="AC2015" s="300" t="str">
        <f t="shared" si="680"/>
        <v/>
      </c>
      <c r="AD2015" s="300" t="str">
        <f t="shared" si="678"/>
        <v/>
      </c>
      <c r="AE2015" s="300" t="str">
        <f t="shared" si="676"/>
        <v/>
      </c>
      <c r="AF2015" s="300" t="str">
        <f t="shared" si="677"/>
        <v/>
      </c>
      <c r="AJ2015" s="106"/>
      <c r="AK2015" s="106"/>
      <c r="AL2015" s="106"/>
      <c r="AM2015" s="106"/>
      <c r="AN2015" s="106"/>
      <c r="AR2015" s="106"/>
      <c r="AS2015" s="106"/>
      <c r="AT2015" s="106"/>
      <c r="AU2015" s="106"/>
      <c r="AV2015" s="106"/>
    </row>
    <row r="2016" spans="4:49">
      <c r="D2016" s="159">
        <v>2009</v>
      </c>
      <c r="F2016" s="159" t="str">
        <f t="shared" si="693"/>
        <v/>
      </c>
      <c r="G2016" s="159" t="str">
        <f t="shared" si="693"/>
        <v/>
      </c>
      <c r="H2016" s="159" t="str">
        <f t="shared" si="693"/>
        <v/>
      </c>
      <c r="I2016" s="159" t="str">
        <f t="shared" si="693"/>
        <v/>
      </c>
      <c r="J2016" s="159" t="str">
        <f t="shared" si="693"/>
        <v/>
      </c>
      <c r="K2016" s="292"/>
      <c r="L2016" s="292"/>
      <c r="AC2016" s="300" t="str">
        <f t="shared" si="680"/>
        <v/>
      </c>
      <c r="AD2016" s="300" t="str">
        <f t="shared" si="678"/>
        <v/>
      </c>
      <c r="AE2016" s="300" t="str">
        <f t="shared" si="676"/>
        <v/>
      </c>
      <c r="AF2016" s="300" t="str">
        <f t="shared" si="677"/>
        <v/>
      </c>
      <c r="AJ2016" s="106"/>
      <c r="AK2016" s="106"/>
      <c r="AL2016" s="106"/>
      <c r="AM2016" s="106"/>
      <c r="AN2016" s="106"/>
      <c r="AR2016" s="106"/>
      <c r="AS2016" s="106"/>
      <c r="AT2016" s="106"/>
      <c r="AU2016" s="106"/>
      <c r="AV2016" s="106"/>
    </row>
    <row r="2017" spans="4:48">
      <c r="D2017" s="159">
        <v>2010</v>
      </c>
      <c r="F2017" s="159" t="str">
        <f t="shared" si="693"/>
        <v/>
      </c>
      <c r="G2017" s="159" t="str">
        <f t="shared" si="693"/>
        <v/>
      </c>
      <c r="H2017" s="159" t="str">
        <f t="shared" si="693"/>
        <v/>
      </c>
      <c r="I2017" s="159" t="str">
        <f t="shared" si="693"/>
        <v/>
      </c>
      <c r="J2017" s="159" t="str">
        <f t="shared" si="693"/>
        <v/>
      </c>
      <c r="K2017" s="292"/>
      <c r="L2017" s="292"/>
      <c r="AC2017" s="300" t="str">
        <f t="shared" si="680"/>
        <v/>
      </c>
      <c r="AD2017" s="300" t="str">
        <f t="shared" si="678"/>
        <v/>
      </c>
      <c r="AE2017" s="300" t="str">
        <f t="shared" si="676"/>
        <v/>
      </c>
      <c r="AF2017" s="300" t="str">
        <f t="shared" si="677"/>
        <v/>
      </c>
      <c r="AJ2017" s="106"/>
      <c r="AK2017" s="106"/>
      <c r="AL2017" s="106"/>
      <c r="AM2017" s="106"/>
      <c r="AN2017" s="106"/>
      <c r="AR2017" s="106"/>
      <c r="AS2017" s="106"/>
      <c r="AT2017" s="106"/>
      <c r="AU2017" s="106"/>
      <c r="AV2017" s="106"/>
    </row>
    <row r="2018" spans="4:48">
      <c r="D2018" s="159">
        <v>2011</v>
      </c>
      <c r="F2018" s="159" t="str">
        <f t="shared" si="693"/>
        <v/>
      </c>
      <c r="G2018" s="159" t="str">
        <f t="shared" si="693"/>
        <v/>
      </c>
      <c r="H2018" s="159" t="str">
        <f t="shared" si="693"/>
        <v/>
      </c>
      <c r="I2018" s="159" t="str">
        <f t="shared" si="693"/>
        <v/>
      </c>
      <c r="J2018" s="159" t="str">
        <f t="shared" si="693"/>
        <v/>
      </c>
      <c r="K2018" s="292"/>
      <c r="L2018" s="292"/>
      <c r="AC2018" s="300" t="str">
        <f t="shared" si="680"/>
        <v/>
      </c>
      <c r="AD2018" s="300" t="str">
        <f t="shared" si="678"/>
        <v/>
      </c>
      <c r="AE2018" s="300" t="str">
        <f t="shared" si="676"/>
        <v/>
      </c>
      <c r="AF2018" s="300" t="str">
        <f t="shared" si="677"/>
        <v/>
      </c>
      <c r="AJ2018" s="106"/>
      <c r="AK2018" s="106"/>
      <c r="AL2018" s="106"/>
      <c r="AM2018" s="106"/>
      <c r="AN2018" s="106"/>
      <c r="AR2018" s="106"/>
      <c r="AS2018" s="106"/>
      <c r="AT2018" s="106"/>
      <c r="AU2018" s="106"/>
      <c r="AV2018" s="106"/>
    </row>
    <row r="2019" spans="4:48">
      <c r="D2019" s="159">
        <v>2012</v>
      </c>
      <c r="F2019" s="159" t="str">
        <f t="shared" si="693"/>
        <v/>
      </c>
      <c r="G2019" s="159" t="str">
        <f t="shared" si="693"/>
        <v/>
      </c>
      <c r="H2019" s="159" t="str">
        <f t="shared" si="693"/>
        <v/>
      </c>
      <c r="I2019" s="159" t="str">
        <f t="shared" si="693"/>
        <v/>
      </c>
      <c r="J2019" s="159" t="str">
        <f t="shared" si="693"/>
        <v/>
      </c>
      <c r="K2019" s="292"/>
      <c r="L2019" s="292"/>
      <c r="AC2019" s="300" t="str">
        <f t="shared" si="680"/>
        <v/>
      </c>
      <c r="AD2019" s="300" t="str">
        <f t="shared" si="678"/>
        <v/>
      </c>
      <c r="AE2019" s="300" t="str">
        <f t="shared" si="676"/>
        <v/>
      </c>
      <c r="AF2019" s="300" t="str">
        <f t="shared" si="677"/>
        <v/>
      </c>
      <c r="AJ2019" s="106"/>
      <c r="AK2019" s="106"/>
      <c r="AL2019" s="106"/>
      <c r="AM2019" s="106"/>
      <c r="AN2019" s="106"/>
      <c r="AR2019" s="106"/>
      <c r="AS2019" s="106"/>
      <c r="AT2019" s="106"/>
      <c r="AU2019" s="106"/>
      <c r="AV2019" s="106"/>
    </row>
    <row r="2020" spans="4:48">
      <c r="D2020" s="159">
        <v>2013</v>
      </c>
      <c r="F2020" s="159" t="str">
        <f t="shared" si="693"/>
        <v/>
      </c>
      <c r="G2020" s="159" t="str">
        <f t="shared" si="693"/>
        <v/>
      </c>
      <c r="H2020" s="159" t="str">
        <f t="shared" si="693"/>
        <v/>
      </c>
      <c r="I2020" s="159" t="str">
        <f t="shared" si="693"/>
        <v/>
      </c>
      <c r="J2020" s="159" t="str">
        <f t="shared" si="693"/>
        <v/>
      </c>
      <c r="K2020" s="292"/>
      <c r="L2020" s="292"/>
      <c r="AC2020" s="300" t="str">
        <f t="shared" si="680"/>
        <v/>
      </c>
      <c r="AD2020" s="300" t="str">
        <f t="shared" si="678"/>
        <v/>
      </c>
      <c r="AE2020" s="300" t="str">
        <f t="shared" si="676"/>
        <v/>
      </c>
      <c r="AF2020" s="300" t="str">
        <f t="shared" si="677"/>
        <v/>
      </c>
      <c r="AJ2020" s="106"/>
      <c r="AK2020" s="106"/>
      <c r="AL2020" s="106"/>
      <c r="AM2020" s="106"/>
      <c r="AN2020" s="106"/>
      <c r="AR2020" s="106"/>
      <c r="AS2020" s="106"/>
      <c r="AT2020" s="106"/>
      <c r="AU2020" s="106"/>
      <c r="AV2020" s="106"/>
    </row>
    <row r="2021" spans="4:48">
      <c r="D2021" s="159">
        <v>2014</v>
      </c>
      <c r="F2021" s="159" t="str">
        <f t="shared" si="693"/>
        <v/>
      </c>
      <c r="G2021" s="159" t="str">
        <f t="shared" si="693"/>
        <v/>
      </c>
      <c r="H2021" s="159" t="str">
        <f t="shared" si="693"/>
        <v/>
      </c>
      <c r="I2021" s="159" t="str">
        <f t="shared" si="693"/>
        <v/>
      </c>
      <c r="J2021" s="159" t="str">
        <f t="shared" si="693"/>
        <v/>
      </c>
      <c r="K2021" s="292"/>
      <c r="L2021" s="292"/>
      <c r="AB2021" s="301"/>
      <c r="AC2021" s="300" t="str">
        <f t="shared" si="680"/>
        <v/>
      </c>
      <c r="AD2021" s="300" t="str">
        <f t="shared" si="678"/>
        <v/>
      </c>
      <c r="AE2021" s="300" t="str">
        <f t="shared" si="676"/>
        <v/>
      </c>
      <c r="AF2021" s="300" t="str">
        <f t="shared" si="677"/>
        <v/>
      </c>
      <c r="AG2021" s="304"/>
      <c r="AJ2021" s="106"/>
      <c r="AK2021" s="106"/>
      <c r="AL2021" s="106"/>
      <c r="AM2021" s="106"/>
      <c r="AN2021" s="106"/>
      <c r="AR2021" s="106"/>
      <c r="AS2021" s="106"/>
      <c r="AT2021" s="106"/>
      <c r="AU2021" s="106"/>
      <c r="AV2021" s="106"/>
    </row>
    <row r="2022" spans="4:48">
      <c r="D2022" s="159">
        <v>2015</v>
      </c>
      <c r="F2022" s="159" t="str">
        <f t="shared" si="693"/>
        <v/>
      </c>
      <c r="G2022" s="159" t="str">
        <f t="shared" si="693"/>
        <v/>
      </c>
      <c r="H2022" s="159" t="str">
        <f t="shared" si="693"/>
        <v/>
      </c>
      <c r="I2022" s="159" t="str">
        <f t="shared" si="693"/>
        <v/>
      </c>
      <c r="J2022" s="159" t="str">
        <f t="shared" si="693"/>
        <v/>
      </c>
      <c r="K2022" s="292"/>
      <c r="L2022" s="292"/>
      <c r="AB2022" s="301"/>
      <c r="AC2022" s="301"/>
      <c r="AD2022" s="301"/>
      <c r="AE2022" s="301"/>
      <c r="AF2022" s="301"/>
      <c r="AG2022" s="304"/>
      <c r="AJ2022" s="106"/>
      <c r="AK2022" s="106"/>
      <c r="AL2022" s="106"/>
      <c r="AM2022" s="106"/>
      <c r="AN2022" s="106"/>
      <c r="AR2022" s="106"/>
      <c r="AS2022" s="106"/>
      <c r="AT2022" s="106"/>
      <c r="AU2022" s="106"/>
      <c r="AV2022" s="106"/>
    </row>
  </sheetData>
  <sheetProtection sheet="1" objects="1" scenarios="1" pivotTables="0"/>
  <dataValidations count="4">
    <dataValidation type="whole" operator="greaterThan" allowBlank="1" showInputMessage="1" showErrorMessage="1" sqref="B2">
      <formula1>1</formula1>
    </dataValidation>
    <dataValidation type="whole" operator="greaterThan" allowBlank="1" showInputMessage="1" showErrorMessage="1" sqref="A5">
      <formula1>0</formula1>
    </dataValidation>
    <dataValidation type="list" allowBlank="1" showInputMessage="1" showErrorMessage="1" sqref="B7">
      <formula1>Showprofit</formula1>
    </dataValidation>
    <dataValidation type="list" allowBlank="1" showInputMessage="1" showErrorMessage="1" sqref="B5">
      <formula1>Fixed</formula1>
    </dataValidation>
  </dataValidations>
  <pageMargins left="0.7" right="0.7" top="0.75" bottom="0.75" header="0.3" footer="0.3"/>
  <pageSetup paperSize="9" orientation="portrait" r:id="rId2"/>
  <drawing r:id="rId3"/>
  <legacyDrawing r:id="rId4"/>
</worksheet>
</file>

<file path=xl/worksheets/sheet7.xml><?xml version="1.0" encoding="utf-8"?>
<worksheet xmlns="http://schemas.openxmlformats.org/spreadsheetml/2006/main" xmlns:r="http://schemas.openxmlformats.org/officeDocument/2006/relationships">
  <sheetPr codeName="Sheet7">
    <tabColor rgb="FFC00000"/>
  </sheetPr>
  <dimension ref="A1:X444"/>
  <sheetViews>
    <sheetView workbookViewId="0">
      <pane xSplit="1" ySplit="3" topLeftCell="B4" activePane="bottomRight" state="frozen"/>
      <selection pane="topRight" activeCell="B1" sqref="B1"/>
      <selection pane="bottomLeft" activeCell="A4" sqref="A4"/>
      <selection pane="bottomRight" activeCell="I27" sqref="I27"/>
    </sheetView>
  </sheetViews>
  <sheetFormatPr defaultRowHeight="15"/>
  <cols>
    <col min="1" max="1" width="21.42578125" style="55" customWidth="1"/>
    <col min="2" max="2" width="13" style="60" customWidth="1"/>
    <col min="3" max="3" width="9.5703125" style="61" customWidth="1"/>
    <col min="4" max="4" width="10" customWidth="1"/>
    <col min="5" max="5" width="11.28515625" style="60" customWidth="1"/>
    <col min="6" max="6" width="8.5703125" style="61" customWidth="1"/>
    <col min="7" max="7" width="10.5703125" customWidth="1"/>
    <col min="8" max="8" width="11.28515625" customWidth="1"/>
    <col min="9" max="10" width="11.28515625" style="144" customWidth="1"/>
    <col min="11" max="11" width="12.140625" style="144" customWidth="1"/>
    <col min="12" max="12" width="8" style="144" customWidth="1"/>
    <col min="13" max="13" width="11" style="144" bestFit="1" customWidth="1"/>
    <col min="14" max="15" width="7.7109375" style="144" customWidth="1"/>
    <col min="16" max="16" width="17" style="144" customWidth="1"/>
    <col min="17" max="17" width="7.140625" style="144" customWidth="1"/>
    <col min="18" max="19" width="6.5703125" style="144" customWidth="1"/>
    <col min="20" max="22" width="12.7109375" style="144" customWidth="1"/>
    <col min="23" max="24" width="17.85546875" style="144" customWidth="1"/>
    <col min="25" max="25" width="17.85546875" customWidth="1"/>
    <col min="26" max="26" width="14.28515625" customWidth="1"/>
    <col min="27" max="27" width="12.7109375" customWidth="1"/>
    <col min="28" max="28" width="14.28515625" customWidth="1"/>
    <col min="29" max="29" width="12.7109375" customWidth="1"/>
    <col min="30" max="30" width="14.28515625" customWidth="1"/>
    <col min="31" max="31" width="12.7109375" customWidth="1"/>
    <col min="32" max="32" width="14.28515625" customWidth="1"/>
    <col min="33" max="33" width="12.7109375" customWidth="1"/>
    <col min="34" max="34" width="14.28515625" customWidth="1"/>
    <col min="35" max="35" width="12.7109375" customWidth="1"/>
    <col min="36" max="36" width="14.28515625" customWidth="1"/>
    <col min="37" max="37" width="12.7109375" customWidth="1"/>
    <col min="38" max="38" width="14.28515625" customWidth="1"/>
    <col min="39" max="39" width="12.7109375" customWidth="1"/>
    <col min="40" max="40" width="14.28515625" customWidth="1"/>
    <col min="41" max="41" width="12.7109375" customWidth="1"/>
    <col min="42" max="42" width="14.28515625" customWidth="1"/>
    <col min="43" max="43" width="12.7109375" customWidth="1"/>
    <col min="44" max="44" width="14.28515625" customWidth="1"/>
    <col min="45" max="45" width="21" customWidth="1"/>
    <col min="46" max="46" width="22.5703125" customWidth="1"/>
    <col min="47" max="47" width="17.85546875" customWidth="1"/>
    <col min="48" max="48" width="19.28515625" customWidth="1"/>
    <col min="49" max="49" width="2" customWidth="1"/>
    <col min="50" max="50" width="7.28515625" customWidth="1"/>
    <col min="51" max="51" width="12.140625" customWidth="1"/>
    <col min="52" max="52" width="13.5703125" customWidth="1"/>
    <col min="53" max="53" width="11.28515625" customWidth="1"/>
    <col min="54" max="54" width="9.140625" customWidth="1"/>
    <col min="55" max="55" width="12.140625" customWidth="1"/>
    <col min="56" max="56" width="6.85546875" customWidth="1"/>
    <col min="57" max="57" width="3.85546875" customWidth="1"/>
    <col min="58" max="58" width="6.85546875" customWidth="1"/>
    <col min="59" max="59" width="9.140625" customWidth="1"/>
    <col min="60" max="60" width="12.140625" customWidth="1"/>
    <col min="61" max="61" width="6.85546875" customWidth="1"/>
    <col min="62" max="62" width="3.85546875" customWidth="1"/>
    <col min="63" max="63" width="6.85546875" customWidth="1"/>
    <col min="64" max="64" width="9.140625" customWidth="1"/>
    <col min="65" max="65" width="12.140625" customWidth="1"/>
    <col min="66" max="66" width="6.85546875" customWidth="1"/>
    <col min="67" max="67" width="3.85546875" customWidth="1"/>
    <col min="68" max="68" width="6.85546875" customWidth="1"/>
    <col min="69" max="69" width="9.140625" customWidth="1"/>
    <col min="70" max="70" width="12.140625" customWidth="1"/>
    <col min="71" max="71" width="6.85546875" customWidth="1"/>
    <col min="72" max="72" width="4.85546875" customWidth="1"/>
    <col min="73" max="73" width="7.85546875" customWidth="1"/>
    <col min="74" max="74" width="4.85546875" customWidth="1"/>
    <col min="75" max="76" width="7.85546875" customWidth="1"/>
    <col min="77" max="77" width="9.140625" customWidth="1"/>
    <col min="78" max="78" width="12.140625" customWidth="1"/>
    <col min="79" max="79" width="7.85546875" customWidth="1"/>
    <col min="80" max="80" width="4.85546875" customWidth="1"/>
    <col min="81" max="82" width="7.85546875" customWidth="1"/>
    <col min="83" max="83" width="13.5703125" customWidth="1"/>
    <col min="84" max="84" width="11.28515625" customWidth="1"/>
    <col min="85" max="85" width="9.140625" customWidth="1"/>
    <col min="86" max="87" width="2" customWidth="1"/>
    <col min="88" max="88" width="7.28515625" customWidth="1"/>
    <col min="89" max="89" width="12.140625" customWidth="1"/>
    <col min="90" max="90" width="6.85546875" customWidth="1"/>
    <col min="91" max="91" width="3.85546875" customWidth="1"/>
    <col min="92" max="92" width="6.85546875" customWidth="1"/>
    <col min="93" max="93" width="9.140625" customWidth="1"/>
    <col min="94" max="94" width="7.28515625" customWidth="1"/>
    <col min="95" max="95" width="12.140625" bestFit="1" customWidth="1"/>
    <col min="96" max="96" width="6.85546875" customWidth="1"/>
    <col min="97" max="97" width="3.85546875" customWidth="1"/>
    <col min="98" max="98" width="6.85546875" customWidth="1"/>
    <col min="99" max="99" width="3.85546875" customWidth="1"/>
    <col min="100" max="100" width="6.85546875" customWidth="1"/>
    <col min="101" max="101" width="4.85546875" customWidth="1"/>
    <col min="102" max="102" width="7.85546875" customWidth="1"/>
    <col min="104" max="104" width="12.140625" bestFit="1" customWidth="1"/>
    <col min="105" max="105" width="6.85546875" customWidth="1"/>
    <col min="106" max="106" width="3.85546875" customWidth="1"/>
    <col min="107" max="108" width="6.85546875" customWidth="1"/>
    <col min="110" max="110" width="12.140625" bestFit="1" customWidth="1"/>
    <col min="111" max="111" width="6.85546875" customWidth="1"/>
    <col min="112" max="112" width="3.85546875" customWidth="1"/>
    <col min="113" max="113" width="6.85546875" customWidth="1"/>
    <col min="115" max="115" width="12.140625" bestFit="1" customWidth="1"/>
    <col min="116" max="116" width="6.85546875" customWidth="1"/>
    <col min="117" max="117" width="3.85546875" customWidth="1"/>
    <col min="118" max="118" width="6.85546875" customWidth="1"/>
    <col min="120" max="120" width="12.140625" bestFit="1" customWidth="1"/>
    <col min="121" max="121" width="6.85546875" customWidth="1"/>
    <col min="122" max="122" width="3.85546875" customWidth="1"/>
    <col min="123" max="123" width="6.85546875" customWidth="1"/>
    <col min="125" max="125" width="12.140625" bestFit="1" customWidth="1"/>
    <col min="126" max="126" width="6.85546875" customWidth="1"/>
    <col min="127" max="127" width="4.85546875" customWidth="1"/>
    <col min="128" max="128" width="7.85546875" customWidth="1"/>
    <col min="129" max="129" width="4.85546875" customWidth="1"/>
    <col min="130" max="131" width="7.85546875" customWidth="1"/>
    <col min="133" max="133" width="12.140625" bestFit="1" customWidth="1"/>
    <col min="134" max="134" width="7.85546875" customWidth="1"/>
    <col min="135" max="135" width="4.85546875" customWidth="1"/>
    <col min="136" max="137" width="7.85546875" customWidth="1"/>
    <col min="138" max="138" width="13.5703125" bestFit="1" customWidth="1"/>
    <col min="140" max="142" width="12.140625" bestFit="1" customWidth="1"/>
    <col min="143" max="143" width="11.28515625" bestFit="1" customWidth="1"/>
  </cols>
  <sheetData>
    <row r="1" spans="1:19" ht="15.75" thickBot="1">
      <c r="B1" s="64" t="s">
        <v>123</v>
      </c>
      <c r="C1" s="65"/>
      <c r="D1" s="65"/>
      <c r="E1" s="65"/>
      <c r="F1"/>
      <c r="I1"/>
      <c r="K1" s="249" t="s">
        <v>149</v>
      </c>
      <c r="L1" s="250">
        <f>((SUM(L2:L2000))/2)/(COUNT(L2:L2000)-1)</f>
        <v>1391.4199999999998</v>
      </c>
      <c r="M1" s="249" t="s">
        <v>271</v>
      </c>
      <c r="N1" s="250">
        <f>((SUM(K2:K2000))/2)/(COUNT(K2:K2000)-1)</f>
        <v>3</v>
      </c>
    </row>
    <row r="2" spans="1:19" ht="15.75" thickBot="1">
      <c r="B2" s="118" t="s">
        <v>152</v>
      </c>
      <c r="C2" s="71"/>
      <c r="D2" t="s">
        <v>225</v>
      </c>
      <c r="E2" t="s">
        <v>105</v>
      </c>
      <c r="F2"/>
      <c r="I2"/>
      <c r="J2" s="234"/>
      <c r="K2" s="235" t="s">
        <v>129</v>
      </c>
      <c r="L2" s="236"/>
      <c r="P2" s="237" t="s">
        <v>196</v>
      </c>
      <c r="Q2" s="238" t="s">
        <v>198</v>
      </c>
      <c r="R2" s="235"/>
      <c r="S2" s="236"/>
    </row>
    <row r="3" spans="1:19" ht="15.75" thickBot="1">
      <c r="A3" s="56" t="s">
        <v>122</v>
      </c>
      <c r="B3" s="118" t="s">
        <v>226</v>
      </c>
      <c r="C3" s="71" t="s">
        <v>227</v>
      </c>
      <c r="E3"/>
      <c r="F3"/>
      <c r="I3"/>
      <c r="J3" s="239" t="s">
        <v>207</v>
      </c>
      <c r="K3" s="240" t="s">
        <v>194</v>
      </c>
      <c r="L3" s="241" t="s">
        <v>195</v>
      </c>
      <c r="P3" s="239"/>
      <c r="Q3" s="240"/>
      <c r="R3" s="240"/>
      <c r="S3" s="241"/>
    </row>
    <row r="4" spans="1:19">
      <c r="A4" s="57" t="s">
        <v>138</v>
      </c>
      <c r="B4" s="111"/>
      <c r="C4" s="112"/>
      <c r="D4" s="54"/>
      <c r="E4" s="54"/>
      <c r="F4"/>
      <c r="I4"/>
      <c r="J4" s="242">
        <v>40892</v>
      </c>
      <c r="K4" s="243">
        <v>3</v>
      </c>
      <c r="L4" s="244">
        <v>1391.4199999999998</v>
      </c>
      <c r="P4" s="234"/>
      <c r="Q4" s="235" t="s">
        <v>129</v>
      </c>
      <c r="R4" s="235"/>
      <c r="S4" s="236"/>
    </row>
    <row r="5" spans="1:19" ht="15.75" thickBot="1">
      <c r="A5" s="326" t="s">
        <v>3</v>
      </c>
      <c r="B5" s="113">
        <v>1</v>
      </c>
      <c r="C5" s="70">
        <v>1</v>
      </c>
      <c r="D5" s="54">
        <v>2</v>
      </c>
      <c r="E5" s="54">
        <v>2</v>
      </c>
      <c r="F5"/>
      <c r="I5"/>
      <c r="J5" s="246" t="s">
        <v>105</v>
      </c>
      <c r="K5" s="247">
        <v>3</v>
      </c>
      <c r="L5" s="248">
        <v>1391.4199999999998</v>
      </c>
      <c r="P5" s="239" t="s">
        <v>147</v>
      </c>
      <c r="Q5" s="245" t="s">
        <v>156</v>
      </c>
      <c r="R5" s="240" t="s">
        <v>157</v>
      </c>
      <c r="S5" s="241" t="s">
        <v>158</v>
      </c>
    </row>
    <row r="6" spans="1:19">
      <c r="A6" s="326" t="s">
        <v>155</v>
      </c>
      <c r="B6" s="114">
        <v>-802.86</v>
      </c>
      <c r="C6" s="115">
        <v>1209.6399999999999</v>
      </c>
      <c r="D6" s="58">
        <v>203.38999999999993</v>
      </c>
      <c r="E6" s="58">
        <v>203.38999999999993</v>
      </c>
      <c r="F6"/>
      <c r="I6"/>
      <c r="J6"/>
      <c r="K6"/>
      <c r="L6"/>
      <c r="P6" s="239">
        <v>1</v>
      </c>
      <c r="Q6" s="283">
        <v>21</v>
      </c>
      <c r="R6" s="283"/>
      <c r="S6" s="285"/>
    </row>
    <row r="7" spans="1:19">
      <c r="A7" s="326" t="s">
        <v>156</v>
      </c>
      <c r="B7" s="116">
        <v>21</v>
      </c>
      <c r="C7" s="117">
        <v>6</v>
      </c>
      <c r="D7" s="59">
        <v>13.5</v>
      </c>
      <c r="E7" s="59">
        <v>13.5</v>
      </c>
      <c r="F7"/>
      <c r="I7"/>
      <c r="J7"/>
      <c r="K7"/>
      <c r="L7"/>
      <c r="P7" s="239">
        <v>2</v>
      </c>
      <c r="Q7" s="283">
        <v>6</v>
      </c>
      <c r="R7" s="283">
        <v>6</v>
      </c>
      <c r="S7" s="285">
        <v>6</v>
      </c>
    </row>
    <row r="8" spans="1:19">
      <c r="A8" s="326" t="s">
        <v>157</v>
      </c>
      <c r="B8" s="116">
        <v>21</v>
      </c>
      <c r="C8" s="117">
        <v>6</v>
      </c>
      <c r="D8" s="59">
        <v>13.5</v>
      </c>
      <c r="E8" s="59">
        <v>13.5</v>
      </c>
      <c r="F8"/>
      <c r="I8"/>
      <c r="J8"/>
      <c r="K8"/>
      <c r="L8"/>
      <c r="P8" s="239">
        <v>3</v>
      </c>
      <c r="Q8" s="283">
        <v>0</v>
      </c>
      <c r="R8" s="283">
        <v>0</v>
      </c>
      <c r="S8" s="285">
        <v>6</v>
      </c>
    </row>
    <row r="9" spans="1:19" ht="15.75" thickBot="1">
      <c r="A9" s="326" t="s">
        <v>158</v>
      </c>
      <c r="B9" s="116">
        <v>21</v>
      </c>
      <c r="C9" s="117">
        <v>6</v>
      </c>
      <c r="D9" s="59">
        <v>13.5</v>
      </c>
      <c r="E9" s="59">
        <v>13.5</v>
      </c>
      <c r="F9"/>
      <c r="I9"/>
      <c r="J9"/>
      <c r="K9"/>
      <c r="L9"/>
      <c r="P9" s="246" t="s">
        <v>281</v>
      </c>
      <c r="Q9" s="284">
        <v>9</v>
      </c>
      <c r="R9" s="284">
        <v>3</v>
      </c>
      <c r="S9" s="286">
        <v>6</v>
      </c>
    </row>
    <row r="10" spans="1:19">
      <c r="A10" s="326" t="s">
        <v>159</v>
      </c>
      <c r="B10" s="116">
        <v>2</v>
      </c>
      <c r="C10" s="117">
        <v>1</v>
      </c>
      <c r="D10" s="59">
        <v>1.5</v>
      </c>
      <c r="E10" s="59">
        <v>1.5</v>
      </c>
      <c r="F10"/>
      <c r="I10"/>
      <c r="J10"/>
      <c r="K10"/>
      <c r="L10"/>
      <c r="P10"/>
      <c r="Q10"/>
      <c r="R10"/>
      <c r="S10"/>
    </row>
    <row r="11" spans="1:19">
      <c r="A11" s="326" t="s">
        <v>160</v>
      </c>
      <c r="B11" s="116"/>
      <c r="C11" s="117">
        <v>5</v>
      </c>
      <c r="D11" s="59">
        <v>5</v>
      </c>
      <c r="E11" s="59">
        <v>5</v>
      </c>
      <c r="F11"/>
      <c r="I11"/>
      <c r="J11"/>
      <c r="K11"/>
      <c r="L11"/>
      <c r="P11"/>
      <c r="Q11"/>
      <c r="R11"/>
      <c r="S11"/>
    </row>
    <row r="12" spans="1:19">
      <c r="A12" s="326" t="s">
        <v>161</v>
      </c>
      <c r="B12" s="116"/>
      <c r="C12" s="117">
        <v>10</v>
      </c>
      <c r="D12" s="59">
        <v>10</v>
      </c>
      <c r="E12" s="59">
        <v>10</v>
      </c>
      <c r="F12"/>
      <c r="I12"/>
      <c r="J12"/>
      <c r="K12"/>
      <c r="L12"/>
      <c r="P12"/>
      <c r="Q12"/>
      <c r="R12"/>
      <c r="S12"/>
    </row>
    <row r="13" spans="1:19">
      <c r="A13" s="326" t="s">
        <v>310</v>
      </c>
      <c r="B13" s="114">
        <v>-802.86</v>
      </c>
      <c r="C13" s="115">
        <v>244.88</v>
      </c>
      <c r="D13" s="58">
        <v>-278.99</v>
      </c>
      <c r="E13" s="58">
        <v>-278.99</v>
      </c>
      <c r="F13"/>
      <c r="I13"/>
      <c r="J13"/>
      <c r="K13"/>
      <c r="L13"/>
      <c r="P13"/>
      <c r="Q13"/>
      <c r="R13"/>
      <c r="S13"/>
    </row>
    <row r="14" spans="1:19">
      <c r="A14" s="326" t="s">
        <v>311</v>
      </c>
      <c r="B14" s="114"/>
      <c r="C14" s="115">
        <v>494.88</v>
      </c>
      <c r="D14" s="58">
        <v>494.88</v>
      </c>
      <c r="E14" s="58">
        <v>494.88</v>
      </c>
      <c r="F14"/>
      <c r="I14"/>
      <c r="J14"/>
      <c r="K14"/>
      <c r="L14"/>
      <c r="P14"/>
      <c r="Q14"/>
      <c r="R14"/>
      <c r="S14"/>
    </row>
    <row r="15" spans="1:19">
      <c r="A15" s="326" t="s">
        <v>312</v>
      </c>
      <c r="B15" s="114"/>
      <c r="C15" s="115">
        <v>469.88</v>
      </c>
      <c r="D15" s="58">
        <v>469.88</v>
      </c>
      <c r="E15" s="58">
        <v>469.88</v>
      </c>
      <c r="F15"/>
      <c r="I15"/>
      <c r="J15"/>
      <c r="K15"/>
      <c r="L15"/>
      <c r="P15"/>
      <c r="Q15"/>
      <c r="R15"/>
      <c r="S15"/>
    </row>
    <row r="16" spans="1:19">
      <c r="A16" s="57" t="s">
        <v>140</v>
      </c>
      <c r="B16" s="113"/>
      <c r="C16" s="70"/>
      <c r="D16" s="54"/>
      <c r="E16" s="54"/>
      <c r="F16"/>
      <c r="I16"/>
      <c r="J16"/>
      <c r="K16"/>
      <c r="L16"/>
      <c r="P16"/>
      <c r="Q16"/>
      <c r="R16"/>
      <c r="S16"/>
    </row>
    <row r="17" spans="1:19">
      <c r="A17" s="326" t="s">
        <v>3</v>
      </c>
      <c r="B17" s="113"/>
      <c r="C17" s="70">
        <v>1</v>
      </c>
      <c r="D17" s="54">
        <v>1</v>
      </c>
      <c r="E17" s="54">
        <v>1</v>
      </c>
      <c r="F17"/>
      <c r="I17"/>
      <c r="J17"/>
      <c r="K17"/>
      <c r="L17"/>
      <c r="P17"/>
      <c r="Q17"/>
      <c r="R17"/>
      <c r="S17"/>
    </row>
    <row r="18" spans="1:19">
      <c r="A18" s="326" t="s">
        <v>155</v>
      </c>
      <c r="B18" s="114"/>
      <c r="C18" s="115">
        <v>984.64</v>
      </c>
      <c r="D18" s="58">
        <v>984.64</v>
      </c>
      <c r="E18" s="58">
        <v>984.64</v>
      </c>
      <c r="F18"/>
      <c r="I18"/>
      <c r="J18"/>
      <c r="K18"/>
      <c r="L18"/>
      <c r="P18"/>
      <c r="Q18"/>
      <c r="R18"/>
      <c r="S18"/>
    </row>
    <row r="19" spans="1:19">
      <c r="A19" s="326" t="s">
        <v>156</v>
      </c>
      <c r="B19" s="116"/>
      <c r="C19" s="117">
        <v>0</v>
      </c>
      <c r="D19" s="59">
        <v>0</v>
      </c>
      <c r="E19" s="59">
        <v>0</v>
      </c>
      <c r="F19"/>
      <c r="I19"/>
      <c r="J19"/>
      <c r="K19"/>
      <c r="L19"/>
      <c r="P19"/>
      <c r="Q19"/>
      <c r="R19"/>
      <c r="S19"/>
    </row>
    <row r="20" spans="1:19">
      <c r="A20" s="326" t="s">
        <v>157</v>
      </c>
      <c r="B20" s="116"/>
      <c r="C20" s="117">
        <v>0</v>
      </c>
      <c r="D20" s="59">
        <v>0</v>
      </c>
      <c r="E20" s="59">
        <v>0</v>
      </c>
      <c r="F20"/>
      <c r="I20"/>
      <c r="J20"/>
      <c r="K20"/>
      <c r="L20"/>
      <c r="P20"/>
      <c r="Q20"/>
      <c r="R20"/>
      <c r="S20"/>
    </row>
    <row r="21" spans="1:19">
      <c r="A21" s="326" t="s">
        <v>158</v>
      </c>
      <c r="B21" s="116"/>
      <c r="C21" s="117">
        <v>6</v>
      </c>
      <c r="D21" s="59">
        <v>6</v>
      </c>
      <c r="E21" s="59">
        <v>6</v>
      </c>
      <c r="F21"/>
      <c r="I21"/>
      <c r="J21"/>
      <c r="K21"/>
      <c r="L21"/>
      <c r="P21"/>
      <c r="Q21"/>
      <c r="R21"/>
      <c r="S21"/>
    </row>
    <row r="22" spans="1:19">
      <c r="A22" s="326" t="s">
        <v>159</v>
      </c>
      <c r="B22" s="116"/>
      <c r="C22" s="117">
        <v>5</v>
      </c>
      <c r="D22" s="59">
        <v>5</v>
      </c>
      <c r="E22" s="59">
        <v>5</v>
      </c>
      <c r="F22"/>
      <c r="I22"/>
      <c r="J22"/>
      <c r="K22"/>
      <c r="L22"/>
      <c r="P22"/>
      <c r="Q22"/>
      <c r="R22"/>
      <c r="S22"/>
    </row>
    <row r="23" spans="1:19">
      <c r="A23" s="326" t="s">
        <v>160</v>
      </c>
      <c r="B23" s="116"/>
      <c r="C23" s="117">
        <v>13</v>
      </c>
      <c r="D23" s="59">
        <v>13</v>
      </c>
      <c r="E23" s="59">
        <v>13</v>
      </c>
      <c r="F23"/>
      <c r="I23"/>
      <c r="J23"/>
      <c r="K23"/>
      <c r="L23"/>
      <c r="P23"/>
      <c r="Q23"/>
      <c r="R23"/>
      <c r="S23"/>
    </row>
    <row r="24" spans="1:19">
      <c r="A24" s="326" t="s">
        <v>161</v>
      </c>
      <c r="B24" s="116"/>
      <c r="C24" s="117">
        <v>16</v>
      </c>
      <c r="D24" s="59">
        <v>16</v>
      </c>
      <c r="E24" s="59">
        <v>16</v>
      </c>
      <c r="F24"/>
      <c r="I24"/>
      <c r="P24"/>
      <c r="Q24"/>
      <c r="R24"/>
      <c r="S24"/>
    </row>
    <row r="25" spans="1:19">
      <c r="A25" s="326" t="s">
        <v>310</v>
      </c>
      <c r="B25" s="114"/>
      <c r="C25" s="115">
        <v>244.88</v>
      </c>
      <c r="D25" s="58">
        <v>244.88</v>
      </c>
      <c r="E25" s="58">
        <v>244.88</v>
      </c>
      <c r="F25"/>
      <c r="I25"/>
      <c r="P25"/>
      <c r="Q25"/>
      <c r="R25"/>
      <c r="S25"/>
    </row>
    <row r="26" spans="1:19">
      <c r="A26" s="326" t="s">
        <v>311</v>
      </c>
      <c r="B26" s="114"/>
      <c r="C26" s="115">
        <v>482.38</v>
      </c>
      <c r="D26" s="58">
        <v>482.38</v>
      </c>
      <c r="E26" s="58">
        <v>482.38</v>
      </c>
      <c r="F26"/>
      <c r="I26"/>
      <c r="P26"/>
      <c r="Q26"/>
      <c r="R26"/>
      <c r="S26"/>
    </row>
    <row r="27" spans="1:19">
      <c r="A27" s="326" t="s">
        <v>312</v>
      </c>
      <c r="B27" s="114"/>
      <c r="C27" s="115">
        <v>257.38</v>
      </c>
      <c r="D27" s="58">
        <v>257.38</v>
      </c>
      <c r="E27" s="58">
        <v>257.38</v>
      </c>
      <c r="F27"/>
      <c r="I27"/>
      <c r="P27"/>
      <c r="Q27"/>
      <c r="R27"/>
      <c r="S27"/>
    </row>
    <row r="28" spans="1:19">
      <c r="A28" s="57" t="s">
        <v>117</v>
      </c>
      <c r="B28" s="113">
        <v>1</v>
      </c>
      <c r="C28" s="70">
        <v>2</v>
      </c>
      <c r="D28" s="54">
        <v>3</v>
      </c>
      <c r="E28" s="54">
        <v>3</v>
      </c>
      <c r="F28"/>
      <c r="I28"/>
      <c r="P28"/>
      <c r="Q28"/>
      <c r="R28"/>
      <c r="S28"/>
    </row>
    <row r="29" spans="1:19">
      <c r="A29" s="57" t="s">
        <v>113</v>
      </c>
      <c r="B29" s="114">
        <v>-802.86</v>
      </c>
      <c r="C29" s="115">
        <v>1097.1399999999999</v>
      </c>
      <c r="D29" s="58">
        <v>463.80666666666662</v>
      </c>
      <c r="E29" s="58">
        <v>463.80666666666662</v>
      </c>
      <c r="F29"/>
      <c r="I29"/>
      <c r="P29"/>
      <c r="Q29"/>
      <c r="R29"/>
      <c r="S29"/>
    </row>
    <row r="30" spans="1:19">
      <c r="A30" s="57" t="s">
        <v>112</v>
      </c>
      <c r="B30" s="116">
        <v>21</v>
      </c>
      <c r="C30" s="117">
        <v>3</v>
      </c>
      <c r="D30" s="59">
        <v>9</v>
      </c>
      <c r="E30" s="59">
        <v>9</v>
      </c>
      <c r="F30"/>
      <c r="I30"/>
      <c r="P30"/>
      <c r="Q30"/>
      <c r="R30"/>
      <c r="S30"/>
    </row>
    <row r="31" spans="1:19">
      <c r="A31" s="57" t="s">
        <v>110</v>
      </c>
      <c r="B31" s="116">
        <v>21</v>
      </c>
      <c r="C31" s="117">
        <v>3</v>
      </c>
      <c r="D31" s="59">
        <v>9</v>
      </c>
      <c r="E31" s="59">
        <v>9</v>
      </c>
      <c r="F31"/>
      <c r="I31"/>
      <c r="P31"/>
      <c r="Q31"/>
      <c r="R31"/>
      <c r="S31"/>
    </row>
    <row r="32" spans="1:19">
      <c r="A32" s="57" t="s">
        <v>111</v>
      </c>
      <c r="B32" s="116">
        <v>21</v>
      </c>
      <c r="C32" s="117">
        <v>6</v>
      </c>
      <c r="D32" s="59">
        <v>11</v>
      </c>
      <c r="E32" s="59">
        <v>11</v>
      </c>
      <c r="F32"/>
      <c r="I32"/>
      <c r="P32"/>
      <c r="Q32"/>
      <c r="R32"/>
      <c r="S32"/>
    </row>
    <row r="33" spans="1:19">
      <c r="A33" s="57" t="s">
        <v>108</v>
      </c>
      <c r="B33" s="116">
        <v>2</v>
      </c>
      <c r="C33" s="117">
        <v>3</v>
      </c>
      <c r="D33" s="59">
        <v>2.6666666666666665</v>
      </c>
      <c r="E33" s="59">
        <v>2.6666666666666665</v>
      </c>
      <c r="F33"/>
      <c r="I33"/>
      <c r="P33"/>
      <c r="Q33"/>
      <c r="R33"/>
      <c r="S33"/>
    </row>
    <row r="34" spans="1:19">
      <c r="A34" s="57" t="s">
        <v>107</v>
      </c>
      <c r="B34" s="116"/>
      <c r="C34" s="117">
        <v>9</v>
      </c>
      <c r="D34" s="59">
        <v>9</v>
      </c>
      <c r="E34" s="59">
        <v>9</v>
      </c>
      <c r="F34"/>
      <c r="I34"/>
      <c r="P34"/>
      <c r="Q34"/>
      <c r="R34"/>
      <c r="S34"/>
    </row>
    <row r="35" spans="1:19">
      <c r="A35" s="57" t="s">
        <v>109</v>
      </c>
      <c r="B35" s="116"/>
      <c r="C35" s="117">
        <v>13</v>
      </c>
      <c r="D35" s="59">
        <v>13</v>
      </c>
      <c r="E35" s="59">
        <v>13</v>
      </c>
      <c r="F35"/>
      <c r="I35"/>
      <c r="P35"/>
      <c r="Q35"/>
      <c r="R35"/>
      <c r="S35"/>
    </row>
    <row r="36" spans="1:19">
      <c r="A36" s="57" t="s">
        <v>114</v>
      </c>
      <c r="B36" s="114">
        <v>-802.86</v>
      </c>
      <c r="C36" s="115">
        <v>244.88</v>
      </c>
      <c r="D36" s="58">
        <v>-104.36666666666667</v>
      </c>
      <c r="E36" s="58">
        <v>-104.36666666666667</v>
      </c>
      <c r="F36"/>
      <c r="I36"/>
      <c r="P36"/>
      <c r="Q36"/>
      <c r="R36"/>
      <c r="S36"/>
    </row>
    <row r="37" spans="1:19">
      <c r="A37" s="57" t="s">
        <v>115</v>
      </c>
      <c r="B37" s="114"/>
      <c r="C37" s="115">
        <v>488.63</v>
      </c>
      <c r="D37" s="58">
        <v>488.63</v>
      </c>
      <c r="E37" s="58">
        <v>488.63</v>
      </c>
      <c r="F37"/>
      <c r="I37"/>
      <c r="P37"/>
      <c r="Q37"/>
      <c r="R37"/>
      <c r="S37"/>
    </row>
    <row r="38" spans="1:19" ht="15.75" thickBot="1">
      <c r="A38" s="57" t="s">
        <v>116</v>
      </c>
      <c r="B38" s="327"/>
      <c r="C38" s="328">
        <v>363.63</v>
      </c>
      <c r="D38" s="58">
        <v>363.63</v>
      </c>
      <c r="E38" s="58">
        <v>363.63</v>
      </c>
      <c r="F38"/>
      <c r="I38"/>
      <c r="P38"/>
      <c r="Q38"/>
      <c r="R38"/>
      <c r="S38"/>
    </row>
    <row r="39" spans="1:19">
      <c r="A39"/>
      <c r="B39"/>
      <c r="C39"/>
      <c r="E39"/>
      <c r="F39"/>
      <c r="I39"/>
      <c r="P39"/>
      <c r="Q39"/>
      <c r="R39"/>
      <c r="S39"/>
    </row>
    <row r="40" spans="1:19">
      <c r="A40"/>
      <c r="B40"/>
      <c r="C40"/>
      <c r="E40"/>
      <c r="F40"/>
      <c r="I40"/>
      <c r="P40"/>
      <c r="Q40"/>
      <c r="R40"/>
      <c r="S40"/>
    </row>
    <row r="41" spans="1:19">
      <c r="A41"/>
      <c r="B41"/>
      <c r="C41"/>
      <c r="E41"/>
      <c r="F41"/>
      <c r="I41"/>
      <c r="P41"/>
      <c r="Q41"/>
      <c r="R41"/>
      <c r="S41"/>
    </row>
    <row r="42" spans="1:19">
      <c r="A42"/>
      <c r="B42"/>
      <c r="C42"/>
      <c r="E42"/>
      <c r="F42"/>
      <c r="I42"/>
      <c r="P42"/>
      <c r="Q42"/>
      <c r="R42"/>
      <c r="S42"/>
    </row>
    <row r="43" spans="1:19">
      <c r="A43"/>
      <c r="B43"/>
      <c r="C43"/>
      <c r="E43"/>
      <c r="F43"/>
      <c r="I43"/>
      <c r="P43"/>
      <c r="Q43"/>
      <c r="R43"/>
      <c r="S43"/>
    </row>
    <row r="44" spans="1:19">
      <c r="A44"/>
      <c r="B44"/>
      <c r="C44"/>
      <c r="E44"/>
      <c r="F44"/>
      <c r="I44"/>
      <c r="P44"/>
      <c r="Q44"/>
      <c r="R44"/>
      <c r="S44"/>
    </row>
    <row r="45" spans="1:19">
      <c r="A45"/>
      <c r="B45"/>
      <c r="C45"/>
      <c r="E45"/>
      <c r="F45"/>
      <c r="I45"/>
      <c r="P45"/>
      <c r="Q45"/>
      <c r="R45"/>
      <c r="S45"/>
    </row>
    <row r="46" spans="1:19">
      <c r="A46"/>
      <c r="B46"/>
      <c r="C46"/>
      <c r="E46"/>
      <c r="F46"/>
      <c r="I46"/>
      <c r="P46"/>
      <c r="Q46"/>
      <c r="R46"/>
      <c r="S46"/>
    </row>
    <row r="47" spans="1:19">
      <c r="A47"/>
      <c r="B47"/>
      <c r="C47"/>
      <c r="E47"/>
      <c r="F47"/>
      <c r="I47"/>
      <c r="P47"/>
      <c r="Q47"/>
      <c r="R47"/>
      <c r="S47"/>
    </row>
    <row r="48" spans="1:19">
      <c r="A48"/>
      <c r="B48"/>
      <c r="C48"/>
      <c r="E48"/>
      <c r="F48"/>
      <c r="I48"/>
      <c r="P48"/>
      <c r="Q48"/>
      <c r="R48"/>
      <c r="S48"/>
    </row>
    <row r="49" spans="1:19">
      <c r="A49"/>
      <c r="B49"/>
      <c r="C49"/>
      <c r="E49"/>
      <c r="F49"/>
      <c r="I49"/>
      <c r="P49"/>
      <c r="Q49"/>
      <c r="R49"/>
      <c r="S49"/>
    </row>
    <row r="50" spans="1:19">
      <c r="A50"/>
      <c r="B50"/>
      <c r="C50"/>
      <c r="E50"/>
      <c r="F50"/>
      <c r="I50"/>
      <c r="P50"/>
      <c r="Q50"/>
      <c r="R50"/>
      <c r="S50"/>
    </row>
    <row r="51" spans="1:19">
      <c r="A51"/>
      <c r="B51"/>
      <c r="C51"/>
      <c r="E51"/>
      <c r="F51"/>
      <c r="I51"/>
      <c r="P51"/>
      <c r="Q51"/>
      <c r="R51"/>
      <c r="S51"/>
    </row>
    <row r="52" spans="1:19">
      <c r="A52"/>
      <c r="B52"/>
      <c r="C52"/>
      <c r="E52"/>
      <c r="F52"/>
      <c r="I52"/>
      <c r="P52"/>
      <c r="Q52"/>
      <c r="R52"/>
      <c r="S52"/>
    </row>
    <row r="53" spans="1:19">
      <c r="A53"/>
      <c r="B53"/>
      <c r="C53"/>
      <c r="E53"/>
      <c r="F53"/>
      <c r="I53"/>
      <c r="P53"/>
      <c r="Q53"/>
      <c r="R53"/>
      <c r="S53"/>
    </row>
    <row r="54" spans="1:19">
      <c r="A54"/>
      <c r="B54"/>
      <c r="C54"/>
      <c r="E54"/>
      <c r="F54"/>
      <c r="I54"/>
      <c r="P54"/>
      <c r="Q54"/>
      <c r="R54"/>
      <c r="S54"/>
    </row>
    <row r="55" spans="1:19">
      <c r="A55"/>
      <c r="B55"/>
      <c r="C55"/>
      <c r="E55"/>
      <c r="F55"/>
      <c r="I55"/>
      <c r="P55"/>
      <c r="Q55"/>
      <c r="R55"/>
      <c r="S55"/>
    </row>
    <row r="56" spans="1:19">
      <c r="A56"/>
      <c r="B56"/>
      <c r="C56"/>
      <c r="E56"/>
      <c r="F56"/>
      <c r="I56"/>
      <c r="P56"/>
      <c r="Q56"/>
      <c r="R56"/>
      <c r="S56"/>
    </row>
    <row r="57" spans="1:19">
      <c r="A57"/>
      <c r="B57"/>
      <c r="C57"/>
      <c r="E57"/>
      <c r="F57"/>
      <c r="I57"/>
      <c r="P57"/>
      <c r="Q57"/>
      <c r="R57"/>
      <c r="S57"/>
    </row>
    <row r="58" spans="1:19">
      <c r="A58"/>
      <c r="B58"/>
      <c r="C58"/>
      <c r="E58"/>
      <c r="F58"/>
      <c r="I58"/>
      <c r="P58"/>
      <c r="Q58"/>
      <c r="R58"/>
      <c r="S58"/>
    </row>
    <row r="59" spans="1:19">
      <c r="A59"/>
      <c r="B59"/>
      <c r="C59"/>
      <c r="E59"/>
      <c r="F59"/>
      <c r="I59"/>
      <c r="P59"/>
      <c r="Q59"/>
      <c r="R59"/>
      <c r="S59"/>
    </row>
    <row r="60" spans="1:19">
      <c r="A60"/>
      <c r="B60"/>
      <c r="C60"/>
      <c r="E60"/>
      <c r="F60"/>
      <c r="I60"/>
      <c r="P60"/>
      <c r="Q60"/>
      <c r="R60"/>
      <c r="S60"/>
    </row>
    <row r="61" spans="1:19">
      <c r="A61"/>
      <c r="B61"/>
      <c r="C61"/>
      <c r="E61"/>
      <c r="F61"/>
      <c r="I61"/>
      <c r="P61"/>
      <c r="Q61"/>
      <c r="R61"/>
      <c r="S61"/>
    </row>
    <row r="62" spans="1:19">
      <c r="A62"/>
      <c r="B62"/>
      <c r="C62"/>
      <c r="E62"/>
      <c r="F62"/>
      <c r="I62"/>
      <c r="P62"/>
      <c r="Q62"/>
      <c r="R62"/>
      <c r="S62"/>
    </row>
    <row r="63" spans="1:19">
      <c r="A63"/>
      <c r="B63"/>
      <c r="C63"/>
      <c r="E63"/>
      <c r="F63"/>
      <c r="I63"/>
      <c r="P63"/>
      <c r="Q63"/>
      <c r="R63"/>
      <c r="S63"/>
    </row>
    <row r="64" spans="1:19">
      <c r="A64"/>
      <c r="B64"/>
      <c r="C64"/>
      <c r="E64"/>
      <c r="F64"/>
      <c r="I64"/>
      <c r="P64"/>
      <c r="Q64"/>
      <c r="R64"/>
      <c r="S64"/>
    </row>
    <row r="65" spans="1:19">
      <c r="A65"/>
      <c r="B65"/>
      <c r="C65"/>
      <c r="E65"/>
      <c r="F65"/>
      <c r="I65"/>
      <c r="P65"/>
      <c r="Q65"/>
      <c r="R65"/>
      <c r="S65"/>
    </row>
    <row r="66" spans="1:19">
      <c r="A66"/>
      <c r="B66"/>
      <c r="C66"/>
      <c r="E66"/>
      <c r="F66"/>
      <c r="I66"/>
      <c r="P66"/>
      <c r="Q66"/>
      <c r="R66"/>
      <c r="S66"/>
    </row>
    <row r="67" spans="1:19">
      <c r="A67"/>
      <c r="B67"/>
      <c r="C67"/>
      <c r="E67"/>
      <c r="F67"/>
      <c r="I67"/>
      <c r="P67"/>
      <c r="Q67"/>
      <c r="R67"/>
      <c r="S67"/>
    </row>
    <row r="68" spans="1:19">
      <c r="A68"/>
      <c r="B68"/>
      <c r="C68"/>
      <c r="E68"/>
      <c r="F68"/>
      <c r="I68"/>
      <c r="P68"/>
      <c r="Q68"/>
      <c r="R68"/>
      <c r="S68"/>
    </row>
    <row r="69" spans="1:19">
      <c r="A69"/>
      <c r="B69"/>
      <c r="C69"/>
      <c r="E69"/>
      <c r="F69"/>
      <c r="I69"/>
      <c r="P69"/>
      <c r="Q69"/>
      <c r="R69"/>
      <c r="S69"/>
    </row>
    <row r="70" spans="1:19">
      <c r="A70"/>
      <c r="B70"/>
      <c r="C70"/>
      <c r="E70"/>
      <c r="F70"/>
      <c r="I70"/>
      <c r="P70"/>
      <c r="Q70"/>
      <c r="R70"/>
      <c r="S70"/>
    </row>
    <row r="71" spans="1:19">
      <c r="A71"/>
      <c r="B71"/>
      <c r="C71"/>
      <c r="E71"/>
      <c r="F71"/>
      <c r="I71"/>
      <c r="P71"/>
      <c r="Q71"/>
      <c r="R71"/>
      <c r="S71"/>
    </row>
    <row r="72" spans="1:19">
      <c r="A72"/>
      <c r="B72"/>
      <c r="C72"/>
      <c r="E72"/>
      <c r="F72"/>
      <c r="I72"/>
      <c r="P72"/>
      <c r="Q72"/>
      <c r="R72"/>
      <c r="S72"/>
    </row>
    <row r="73" spans="1:19">
      <c r="A73"/>
      <c r="B73"/>
      <c r="C73"/>
      <c r="E73"/>
      <c r="F73"/>
      <c r="I73"/>
      <c r="P73"/>
      <c r="Q73"/>
      <c r="R73"/>
      <c r="S73"/>
    </row>
    <row r="74" spans="1:19">
      <c r="A74"/>
      <c r="B74"/>
      <c r="C74"/>
      <c r="E74"/>
      <c r="F74"/>
      <c r="I74"/>
      <c r="P74"/>
      <c r="Q74"/>
      <c r="R74"/>
      <c r="S74"/>
    </row>
    <row r="75" spans="1:19" ht="15.75" thickBot="1">
      <c r="A75"/>
      <c r="B75"/>
      <c r="C75"/>
      <c r="E75"/>
      <c r="F75"/>
      <c r="I75"/>
      <c r="P75"/>
      <c r="Q75"/>
      <c r="R75"/>
      <c r="S75"/>
    </row>
    <row r="76" spans="1:19">
      <c r="A76"/>
      <c r="B76"/>
      <c r="C76"/>
      <c r="E76"/>
      <c r="F76"/>
      <c r="I76"/>
      <c r="P76"/>
      <c r="Q76"/>
      <c r="R76"/>
      <c r="S76"/>
    </row>
    <row r="77" spans="1:19">
      <c r="A77"/>
      <c r="B77"/>
      <c r="C77"/>
      <c r="E77"/>
      <c r="F77"/>
      <c r="I77"/>
      <c r="P77"/>
      <c r="Q77"/>
      <c r="R77"/>
      <c r="S77"/>
    </row>
    <row r="78" spans="1:19">
      <c r="A78"/>
      <c r="B78"/>
      <c r="C78"/>
      <c r="E78"/>
      <c r="F78"/>
      <c r="I78"/>
      <c r="P78"/>
      <c r="Q78"/>
      <c r="R78"/>
      <c r="S78"/>
    </row>
    <row r="79" spans="1:19">
      <c r="A79"/>
      <c r="B79"/>
      <c r="C79"/>
      <c r="E79"/>
      <c r="F79"/>
      <c r="I79"/>
      <c r="P79"/>
      <c r="Q79"/>
      <c r="R79"/>
      <c r="S79"/>
    </row>
    <row r="80" spans="1:19">
      <c r="A80"/>
      <c r="B80"/>
      <c r="C80"/>
      <c r="E80"/>
      <c r="F80"/>
      <c r="I80"/>
      <c r="P80"/>
      <c r="Q80"/>
      <c r="R80"/>
      <c r="S80"/>
    </row>
    <row r="81" spans="1:19">
      <c r="A81"/>
      <c r="B81"/>
      <c r="C81"/>
      <c r="E81"/>
      <c r="F81"/>
      <c r="I81"/>
      <c r="P81"/>
      <c r="Q81"/>
      <c r="R81"/>
      <c r="S81"/>
    </row>
    <row r="82" spans="1:19">
      <c r="A82"/>
      <c r="B82"/>
      <c r="C82"/>
      <c r="E82"/>
      <c r="F82"/>
      <c r="I82"/>
      <c r="P82"/>
      <c r="Q82"/>
      <c r="R82"/>
      <c r="S82"/>
    </row>
    <row r="83" spans="1:19">
      <c r="A83"/>
      <c r="B83"/>
      <c r="C83"/>
      <c r="E83"/>
      <c r="F83"/>
      <c r="I83"/>
      <c r="P83"/>
      <c r="Q83"/>
      <c r="R83"/>
      <c r="S83"/>
    </row>
    <row r="84" spans="1:19">
      <c r="A84"/>
      <c r="B84"/>
      <c r="C84"/>
      <c r="E84"/>
      <c r="F84"/>
      <c r="I84"/>
      <c r="P84"/>
      <c r="Q84"/>
      <c r="R84"/>
      <c r="S84"/>
    </row>
    <row r="85" spans="1:19">
      <c r="A85"/>
      <c r="B85"/>
      <c r="C85"/>
      <c r="E85"/>
      <c r="F85"/>
      <c r="I85"/>
      <c r="P85"/>
      <c r="Q85"/>
      <c r="R85"/>
      <c r="S85"/>
    </row>
    <row r="86" spans="1:19">
      <c r="A86"/>
      <c r="B86"/>
      <c r="C86"/>
      <c r="E86"/>
      <c r="F86"/>
      <c r="I86"/>
      <c r="P86"/>
      <c r="Q86"/>
      <c r="R86"/>
      <c r="S86"/>
    </row>
    <row r="87" spans="1:19">
      <c r="A87"/>
      <c r="B87"/>
      <c r="C87"/>
      <c r="E87"/>
      <c r="F87"/>
      <c r="I87"/>
      <c r="P87"/>
      <c r="Q87"/>
      <c r="R87"/>
      <c r="S87"/>
    </row>
    <row r="88" spans="1:19">
      <c r="A88"/>
      <c r="B88"/>
      <c r="C88"/>
      <c r="E88"/>
      <c r="F88"/>
      <c r="I88"/>
      <c r="P88"/>
      <c r="Q88"/>
      <c r="R88"/>
      <c r="S88"/>
    </row>
    <row r="89" spans="1:19">
      <c r="A89"/>
      <c r="B89"/>
      <c r="C89"/>
      <c r="E89"/>
      <c r="F89"/>
      <c r="I89"/>
      <c r="P89"/>
      <c r="Q89"/>
      <c r="R89"/>
      <c r="S89"/>
    </row>
    <row r="90" spans="1:19">
      <c r="A90"/>
      <c r="B90"/>
      <c r="C90"/>
      <c r="E90"/>
      <c r="F90"/>
      <c r="I90"/>
      <c r="P90"/>
      <c r="Q90"/>
      <c r="R90"/>
      <c r="S90"/>
    </row>
    <row r="91" spans="1:19">
      <c r="A91"/>
      <c r="B91"/>
      <c r="C91"/>
      <c r="E91"/>
      <c r="F91"/>
      <c r="I91"/>
      <c r="P91"/>
      <c r="Q91"/>
      <c r="R91"/>
      <c r="S91"/>
    </row>
    <row r="92" spans="1:19">
      <c r="A92"/>
      <c r="B92"/>
      <c r="C92"/>
      <c r="E92"/>
      <c r="F92"/>
      <c r="I92"/>
      <c r="P92"/>
      <c r="Q92"/>
      <c r="R92"/>
      <c r="S92"/>
    </row>
    <row r="93" spans="1:19">
      <c r="A93"/>
      <c r="B93"/>
      <c r="C93"/>
      <c r="E93"/>
      <c r="F93"/>
      <c r="I93"/>
      <c r="P93"/>
      <c r="Q93"/>
      <c r="R93"/>
      <c r="S93"/>
    </row>
    <row r="94" spans="1:19">
      <c r="A94"/>
      <c r="B94"/>
      <c r="C94"/>
      <c r="E94"/>
      <c r="F94"/>
      <c r="I94"/>
      <c r="P94"/>
      <c r="Q94"/>
      <c r="R94"/>
      <c r="S94"/>
    </row>
    <row r="95" spans="1:19">
      <c r="A95"/>
      <c r="B95"/>
      <c r="C95"/>
      <c r="E95"/>
      <c r="F95"/>
      <c r="I95"/>
      <c r="P95"/>
      <c r="Q95"/>
      <c r="R95"/>
      <c r="S95"/>
    </row>
    <row r="96" spans="1:19">
      <c r="A96"/>
      <c r="B96"/>
      <c r="C96"/>
      <c r="E96"/>
      <c r="F96"/>
      <c r="I96"/>
      <c r="P96"/>
      <c r="Q96"/>
      <c r="R96"/>
      <c r="S96"/>
    </row>
    <row r="97" spans="1:19">
      <c r="A97"/>
      <c r="B97"/>
      <c r="C97"/>
      <c r="E97"/>
      <c r="F97"/>
      <c r="I97"/>
      <c r="P97"/>
      <c r="Q97"/>
      <c r="R97"/>
      <c r="S97"/>
    </row>
    <row r="98" spans="1:19" ht="15.75" thickBot="1">
      <c r="A98"/>
      <c r="B98"/>
      <c r="C98"/>
      <c r="E98"/>
      <c r="F98"/>
      <c r="I98"/>
      <c r="P98"/>
      <c r="Q98"/>
      <c r="R98"/>
      <c r="S98"/>
    </row>
    <row r="99" spans="1:19">
      <c r="A99"/>
      <c r="B99"/>
      <c r="C99"/>
      <c r="E99"/>
      <c r="F99"/>
      <c r="I99"/>
      <c r="P99"/>
      <c r="Q99"/>
      <c r="R99"/>
      <c r="S99"/>
    </row>
    <row r="100" spans="1:19">
      <c r="A100"/>
      <c r="B100"/>
      <c r="C100"/>
      <c r="E100"/>
      <c r="F100"/>
      <c r="I100"/>
      <c r="P100"/>
      <c r="Q100"/>
      <c r="R100"/>
      <c r="S100"/>
    </row>
    <row r="101" spans="1:19">
      <c r="A101"/>
      <c r="B101"/>
      <c r="C101"/>
      <c r="E101"/>
      <c r="F101"/>
      <c r="I101"/>
      <c r="P101"/>
      <c r="Q101"/>
      <c r="R101"/>
      <c r="S101"/>
    </row>
    <row r="102" spans="1:19">
      <c r="A102"/>
      <c r="B102"/>
      <c r="C102"/>
      <c r="E102"/>
      <c r="F102"/>
      <c r="I102"/>
      <c r="P102"/>
      <c r="Q102"/>
      <c r="R102"/>
      <c r="S102"/>
    </row>
    <row r="103" spans="1:19">
      <c r="A103"/>
      <c r="B103"/>
      <c r="C103"/>
      <c r="E103"/>
      <c r="F103"/>
      <c r="I103"/>
      <c r="P103"/>
      <c r="Q103"/>
      <c r="R103"/>
      <c r="S103"/>
    </row>
    <row r="104" spans="1:19">
      <c r="A104"/>
      <c r="B104"/>
      <c r="C104"/>
      <c r="E104"/>
      <c r="F104"/>
      <c r="I104"/>
      <c r="P104"/>
      <c r="Q104"/>
      <c r="R104"/>
      <c r="S104"/>
    </row>
    <row r="105" spans="1:19">
      <c r="A105"/>
      <c r="B105"/>
      <c r="C105"/>
      <c r="E105"/>
      <c r="F105"/>
      <c r="I105"/>
      <c r="P105"/>
      <c r="Q105"/>
      <c r="R105"/>
      <c r="S105"/>
    </row>
    <row r="106" spans="1:19">
      <c r="A106"/>
      <c r="B106"/>
      <c r="C106"/>
      <c r="E106"/>
      <c r="F106"/>
      <c r="I106"/>
      <c r="P106"/>
      <c r="Q106"/>
      <c r="R106"/>
      <c r="S106"/>
    </row>
    <row r="107" spans="1:19" ht="15.75" thickBot="1">
      <c r="A107"/>
      <c r="B107"/>
      <c r="C107"/>
      <c r="E107"/>
      <c r="F107"/>
      <c r="I107"/>
      <c r="P107"/>
      <c r="Q107"/>
      <c r="R107"/>
      <c r="S107"/>
    </row>
    <row r="108" spans="1:19">
      <c r="A108"/>
      <c r="B108"/>
      <c r="C108"/>
      <c r="E108"/>
      <c r="F108"/>
      <c r="I108"/>
      <c r="P108"/>
      <c r="Q108"/>
      <c r="R108"/>
      <c r="S108"/>
    </row>
    <row r="109" spans="1:19">
      <c r="A109"/>
      <c r="B109"/>
      <c r="C109"/>
      <c r="E109"/>
      <c r="F109"/>
      <c r="I109"/>
      <c r="P109"/>
      <c r="Q109"/>
      <c r="R109"/>
      <c r="S109"/>
    </row>
    <row r="110" spans="1:19">
      <c r="A110"/>
      <c r="B110"/>
      <c r="C110"/>
      <c r="E110"/>
      <c r="F110"/>
      <c r="I110"/>
      <c r="P110"/>
      <c r="Q110"/>
      <c r="R110"/>
      <c r="S110"/>
    </row>
    <row r="111" spans="1:19">
      <c r="A111"/>
      <c r="B111"/>
      <c r="C111"/>
      <c r="E111"/>
      <c r="F111"/>
      <c r="I111"/>
      <c r="P111"/>
      <c r="Q111"/>
      <c r="R111"/>
      <c r="S111"/>
    </row>
    <row r="112" spans="1:19">
      <c r="A112"/>
      <c r="B112"/>
      <c r="C112"/>
      <c r="E112"/>
      <c r="F112"/>
      <c r="I112"/>
      <c r="P112"/>
      <c r="Q112"/>
      <c r="R112"/>
      <c r="S112"/>
    </row>
    <row r="113" spans="1:19">
      <c r="A113"/>
      <c r="B113"/>
      <c r="C113"/>
      <c r="E113"/>
      <c r="F113"/>
      <c r="I113"/>
      <c r="P113"/>
      <c r="Q113"/>
      <c r="R113"/>
      <c r="S113"/>
    </row>
    <row r="114" spans="1:19">
      <c r="A114"/>
      <c r="B114"/>
      <c r="C114"/>
      <c r="E114"/>
      <c r="F114"/>
      <c r="I114"/>
      <c r="P114"/>
      <c r="Q114"/>
      <c r="R114"/>
      <c r="S114"/>
    </row>
    <row r="115" spans="1:19">
      <c r="A115"/>
      <c r="B115"/>
      <c r="C115"/>
      <c r="E115"/>
      <c r="F115"/>
      <c r="I115"/>
      <c r="P115"/>
      <c r="Q115"/>
      <c r="R115"/>
      <c r="S115"/>
    </row>
    <row r="116" spans="1:19">
      <c r="A116"/>
      <c r="B116"/>
      <c r="C116"/>
      <c r="E116"/>
      <c r="F116"/>
      <c r="I116"/>
      <c r="P116"/>
      <c r="Q116"/>
      <c r="R116"/>
      <c r="S116"/>
    </row>
    <row r="117" spans="1:19">
      <c r="A117"/>
      <c r="B117"/>
      <c r="C117"/>
      <c r="E117"/>
      <c r="F117"/>
      <c r="I117"/>
      <c r="P117"/>
      <c r="Q117"/>
      <c r="R117"/>
      <c r="S117"/>
    </row>
    <row r="118" spans="1:19">
      <c r="A118"/>
      <c r="B118"/>
      <c r="C118"/>
      <c r="E118"/>
      <c r="F118"/>
      <c r="I118"/>
      <c r="P118"/>
      <c r="Q118"/>
      <c r="R118"/>
      <c r="S118"/>
    </row>
    <row r="119" spans="1:19">
      <c r="A119"/>
      <c r="B119"/>
      <c r="C119"/>
      <c r="E119"/>
      <c r="F119"/>
      <c r="I119"/>
      <c r="P119"/>
      <c r="Q119"/>
      <c r="R119"/>
      <c r="S119"/>
    </row>
    <row r="120" spans="1:19">
      <c r="A120"/>
      <c r="B120"/>
      <c r="C120"/>
      <c r="E120"/>
      <c r="F120"/>
      <c r="I120"/>
      <c r="P120"/>
      <c r="Q120"/>
      <c r="R120"/>
      <c r="S120"/>
    </row>
    <row r="121" spans="1:19">
      <c r="A121"/>
      <c r="B121"/>
      <c r="C121"/>
      <c r="E121"/>
      <c r="F121"/>
      <c r="I121"/>
      <c r="P121"/>
      <c r="Q121"/>
      <c r="R121"/>
      <c r="S121"/>
    </row>
    <row r="122" spans="1:19" ht="15.75" thickBot="1">
      <c r="A122"/>
      <c r="B122"/>
      <c r="C122"/>
      <c r="E122"/>
      <c r="F122"/>
      <c r="I122"/>
      <c r="P122"/>
      <c r="Q122"/>
      <c r="R122"/>
      <c r="S122"/>
    </row>
    <row r="123" spans="1:19">
      <c r="A123"/>
      <c r="B123"/>
      <c r="C123"/>
      <c r="E123"/>
      <c r="F123"/>
      <c r="P123"/>
      <c r="Q123"/>
      <c r="R123"/>
      <c r="S123"/>
    </row>
    <row r="124" spans="1:19">
      <c r="A124"/>
      <c r="B124"/>
      <c r="C124"/>
      <c r="E124"/>
      <c r="F124"/>
      <c r="P124"/>
      <c r="Q124"/>
      <c r="R124"/>
      <c r="S124"/>
    </row>
    <row r="125" spans="1:19">
      <c r="A125"/>
      <c r="B125"/>
      <c r="C125"/>
      <c r="E125"/>
      <c r="F125"/>
      <c r="P125"/>
      <c r="Q125"/>
      <c r="R125"/>
      <c r="S125"/>
    </row>
    <row r="126" spans="1:19">
      <c r="A126"/>
      <c r="B126"/>
      <c r="C126"/>
      <c r="E126"/>
      <c r="F126"/>
      <c r="P126"/>
      <c r="Q126"/>
      <c r="R126"/>
      <c r="S126"/>
    </row>
    <row r="127" spans="1:19">
      <c r="A127"/>
      <c r="B127"/>
      <c r="C127"/>
      <c r="E127"/>
      <c r="F127"/>
      <c r="P127"/>
      <c r="Q127"/>
      <c r="R127"/>
      <c r="S127"/>
    </row>
    <row r="128" spans="1:19">
      <c r="A128"/>
      <c r="B128"/>
      <c r="C128"/>
      <c r="E128"/>
      <c r="F128"/>
      <c r="P128"/>
      <c r="Q128"/>
      <c r="R128"/>
      <c r="S128"/>
    </row>
    <row r="129" spans="1:19">
      <c r="A129"/>
      <c r="B129"/>
      <c r="C129"/>
      <c r="E129"/>
      <c r="F129"/>
      <c r="P129"/>
      <c r="Q129"/>
      <c r="R129"/>
      <c r="S129"/>
    </row>
    <row r="130" spans="1:19">
      <c r="A130"/>
      <c r="B130"/>
      <c r="C130"/>
      <c r="E130"/>
      <c r="F130"/>
      <c r="P130"/>
      <c r="Q130"/>
      <c r="R130"/>
      <c r="S130"/>
    </row>
    <row r="131" spans="1:19">
      <c r="A131"/>
      <c r="B131"/>
      <c r="C131"/>
      <c r="E131"/>
      <c r="F131"/>
      <c r="P131"/>
      <c r="Q131"/>
      <c r="R131"/>
      <c r="S131"/>
    </row>
    <row r="132" spans="1:19">
      <c r="A132"/>
      <c r="B132"/>
      <c r="C132"/>
      <c r="E132"/>
      <c r="F132"/>
      <c r="P132"/>
      <c r="Q132"/>
      <c r="R132"/>
      <c r="S132"/>
    </row>
    <row r="133" spans="1:19">
      <c r="A133"/>
      <c r="B133"/>
      <c r="C133"/>
      <c r="E133"/>
      <c r="F133"/>
      <c r="P133"/>
      <c r="Q133"/>
      <c r="R133"/>
      <c r="S133"/>
    </row>
    <row r="134" spans="1:19">
      <c r="A134"/>
      <c r="B134"/>
      <c r="C134"/>
      <c r="E134"/>
      <c r="F134"/>
      <c r="P134"/>
      <c r="Q134"/>
      <c r="R134"/>
      <c r="S134"/>
    </row>
    <row r="135" spans="1:19">
      <c r="A135"/>
      <c r="B135"/>
      <c r="C135"/>
      <c r="E135"/>
      <c r="F135"/>
      <c r="P135"/>
      <c r="Q135"/>
      <c r="R135"/>
      <c r="S135"/>
    </row>
    <row r="136" spans="1:19">
      <c r="A136"/>
      <c r="B136"/>
      <c r="C136"/>
      <c r="E136"/>
      <c r="F136"/>
      <c r="P136"/>
      <c r="Q136"/>
      <c r="R136"/>
      <c r="S136"/>
    </row>
    <row r="137" spans="1:19">
      <c r="A137"/>
      <c r="B137"/>
      <c r="C137"/>
      <c r="E137"/>
      <c r="F137"/>
      <c r="P137"/>
      <c r="Q137"/>
      <c r="R137"/>
      <c r="S137"/>
    </row>
    <row r="138" spans="1:19">
      <c r="A138"/>
      <c r="B138"/>
      <c r="C138"/>
      <c r="E138"/>
      <c r="F138"/>
      <c r="P138"/>
      <c r="Q138"/>
      <c r="R138"/>
      <c r="S138"/>
    </row>
    <row r="139" spans="1:19">
      <c r="A139"/>
      <c r="B139"/>
      <c r="C139"/>
      <c r="E139"/>
      <c r="F139"/>
      <c r="P139"/>
      <c r="Q139"/>
      <c r="R139"/>
      <c r="S139"/>
    </row>
    <row r="140" spans="1:19">
      <c r="A140"/>
      <c r="B140"/>
      <c r="C140"/>
      <c r="E140"/>
      <c r="F140"/>
      <c r="P140"/>
      <c r="Q140"/>
      <c r="R140"/>
      <c r="S140"/>
    </row>
    <row r="141" spans="1:19">
      <c r="A141"/>
      <c r="B141"/>
      <c r="C141"/>
      <c r="E141"/>
      <c r="F141"/>
      <c r="P141"/>
      <c r="Q141"/>
      <c r="R141"/>
      <c r="S141"/>
    </row>
    <row r="142" spans="1:19">
      <c r="A142"/>
      <c r="B142"/>
      <c r="C142"/>
      <c r="E142"/>
      <c r="F142"/>
      <c r="P142"/>
      <c r="Q142"/>
      <c r="R142"/>
      <c r="S142"/>
    </row>
    <row r="143" spans="1:19">
      <c r="A143"/>
      <c r="B143"/>
      <c r="C143"/>
      <c r="E143"/>
      <c r="F143"/>
      <c r="P143"/>
      <c r="Q143"/>
      <c r="R143"/>
      <c r="S143"/>
    </row>
    <row r="144" spans="1:19">
      <c r="A144"/>
      <c r="B144"/>
      <c r="C144"/>
      <c r="E144"/>
      <c r="F144"/>
      <c r="P144"/>
      <c r="Q144"/>
      <c r="R144"/>
      <c r="S144"/>
    </row>
    <row r="145" spans="1:19">
      <c r="A145"/>
      <c r="B145"/>
      <c r="C145"/>
      <c r="E145"/>
      <c r="F145"/>
      <c r="P145"/>
      <c r="Q145"/>
      <c r="R145"/>
      <c r="S145"/>
    </row>
    <row r="146" spans="1:19">
      <c r="A146"/>
      <c r="B146"/>
      <c r="C146"/>
      <c r="E146"/>
      <c r="F146"/>
      <c r="P146"/>
      <c r="Q146"/>
      <c r="R146"/>
      <c r="S146"/>
    </row>
    <row r="147" spans="1:19">
      <c r="A147"/>
      <c r="B147"/>
      <c r="C147"/>
      <c r="E147"/>
      <c r="F147"/>
      <c r="P147"/>
      <c r="Q147"/>
      <c r="R147"/>
      <c r="S147"/>
    </row>
    <row r="148" spans="1:19">
      <c r="A148"/>
      <c r="B148"/>
      <c r="C148"/>
      <c r="E148"/>
      <c r="F148"/>
      <c r="P148"/>
      <c r="Q148"/>
      <c r="R148"/>
      <c r="S148"/>
    </row>
    <row r="149" spans="1:19">
      <c r="A149"/>
      <c r="B149"/>
      <c r="C149"/>
      <c r="E149"/>
      <c r="F149"/>
      <c r="P149"/>
      <c r="Q149"/>
      <c r="R149"/>
      <c r="S149"/>
    </row>
    <row r="150" spans="1:19">
      <c r="A150"/>
      <c r="B150"/>
      <c r="C150"/>
      <c r="E150"/>
      <c r="F150"/>
      <c r="P150"/>
      <c r="Q150"/>
      <c r="R150"/>
      <c r="S150"/>
    </row>
    <row r="151" spans="1:19">
      <c r="A151"/>
      <c r="B151"/>
      <c r="C151"/>
      <c r="E151"/>
      <c r="F151"/>
      <c r="P151"/>
      <c r="Q151"/>
      <c r="R151"/>
      <c r="S151"/>
    </row>
    <row r="152" spans="1:19">
      <c r="A152"/>
      <c r="B152"/>
      <c r="C152"/>
      <c r="E152"/>
      <c r="F152"/>
      <c r="P152"/>
      <c r="Q152"/>
      <c r="R152"/>
      <c r="S152"/>
    </row>
    <row r="153" spans="1:19">
      <c r="A153"/>
      <c r="B153"/>
      <c r="C153"/>
      <c r="E153"/>
      <c r="F153"/>
      <c r="P153"/>
      <c r="Q153"/>
      <c r="R153"/>
      <c r="S153"/>
    </row>
    <row r="154" spans="1:19">
      <c r="A154"/>
      <c r="B154"/>
      <c r="C154"/>
      <c r="E154"/>
      <c r="F154"/>
      <c r="P154"/>
      <c r="Q154"/>
      <c r="R154"/>
      <c r="S154"/>
    </row>
    <row r="155" spans="1:19">
      <c r="A155"/>
      <c r="B155"/>
      <c r="C155"/>
      <c r="E155"/>
      <c r="F155"/>
      <c r="P155"/>
      <c r="Q155"/>
      <c r="R155"/>
      <c r="S155"/>
    </row>
    <row r="156" spans="1:19">
      <c r="A156"/>
      <c r="B156"/>
      <c r="C156"/>
      <c r="E156"/>
      <c r="F156"/>
      <c r="P156"/>
      <c r="Q156"/>
      <c r="R156"/>
      <c r="S156"/>
    </row>
    <row r="157" spans="1:19">
      <c r="A157"/>
      <c r="B157"/>
      <c r="C157"/>
      <c r="E157"/>
      <c r="F157"/>
      <c r="P157"/>
      <c r="Q157"/>
      <c r="R157"/>
      <c r="S157"/>
    </row>
    <row r="158" spans="1:19">
      <c r="A158"/>
      <c r="B158"/>
      <c r="C158"/>
      <c r="E158"/>
      <c r="F158"/>
      <c r="P158"/>
      <c r="Q158"/>
      <c r="R158"/>
      <c r="S158"/>
    </row>
    <row r="159" spans="1:19">
      <c r="A159"/>
      <c r="B159"/>
      <c r="C159"/>
      <c r="E159"/>
      <c r="F159"/>
      <c r="P159"/>
      <c r="Q159"/>
      <c r="R159"/>
      <c r="S159"/>
    </row>
    <row r="160" spans="1:19">
      <c r="A160"/>
      <c r="B160"/>
      <c r="C160"/>
      <c r="E160"/>
      <c r="F160"/>
      <c r="P160"/>
      <c r="Q160"/>
      <c r="R160"/>
      <c r="S160"/>
    </row>
    <row r="161" spans="1:19">
      <c r="A161"/>
      <c r="B161"/>
      <c r="C161"/>
      <c r="E161"/>
      <c r="F161"/>
      <c r="P161"/>
      <c r="Q161"/>
      <c r="R161"/>
      <c r="S161"/>
    </row>
    <row r="162" spans="1:19">
      <c r="A162"/>
      <c r="B162"/>
      <c r="C162"/>
      <c r="E162"/>
      <c r="F162"/>
      <c r="P162"/>
      <c r="Q162"/>
      <c r="R162"/>
      <c r="S162"/>
    </row>
    <row r="163" spans="1:19">
      <c r="A163"/>
      <c r="B163"/>
      <c r="C163"/>
      <c r="E163"/>
      <c r="F163"/>
      <c r="P163"/>
      <c r="Q163"/>
      <c r="R163"/>
      <c r="S163"/>
    </row>
    <row r="164" spans="1:19">
      <c r="A164"/>
      <c r="B164"/>
      <c r="C164"/>
      <c r="E164"/>
      <c r="F164"/>
      <c r="P164"/>
      <c r="Q164"/>
      <c r="R164"/>
      <c r="S164"/>
    </row>
    <row r="165" spans="1:19">
      <c r="A165"/>
      <c r="B165"/>
      <c r="C165"/>
      <c r="E165"/>
      <c r="F165"/>
      <c r="P165"/>
      <c r="Q165"/>
      <c r="R165"/>
      <c r="S165"/>
    </row>
    <row r="166" spans="1:19">
      <c r="A166"/>
      <c r="B166"/>
      <c r="C166"/>
      <c r="E166"/>
      <c r="F166"/>
      <c r="P166"/>
      <c r="Q166"/>
      <c r="R166"/>
      <c r="S166"/>
    </row>
    <row r="167" spans="1:19">
      <c r="A167"/>
      <c r="B167"/>
      <c r="C167"/>
      <c r="E167"/>
      <c r="F167"/>
      <c r="P167"/>
      <c r="Q167"/>
      <c r="R167"/>
      <c r="S167"/>
    </row>
    <row r="168" spans="1:19">
      <c r="A168"/>
      <c r="B168"/>
      <c r="C168"/>
      <c r="E168"/>
      <c r="F168"/>
      <c r="P168"/>
      <c r="Q168"/>
      <c r="R168"/>
      <c r="S168"/>
    </row>
    <row r="169" spans="1:19">
      <c r="A169"/>
      <c r="B169"/>
      <c r="C169"/>
      <c r="E169"/>
      <c r="F169"/>
      <c r="P169"/>
      <c r="Q169"/>
      <c r="R169"/>
      <c r="S169"/>
    </row>
    <row r="170" spans="1:19">
      <c r="A170"/>
      <c r="B170"/>
      <c r="C170"/>
      <c r="E170"/>
      <c r="F170"/>
      <c r="P170"/>
      <c r="Q170"/>
      <c r="R170"/>
      <c r="S170"/>
    </row>
    <row r="171" spans="1:19">
      <c r="A171"/>
      <c r="B171"/>
      <c r="C171"/>
      <c r="E171"/>
      <c r="F171"/>
      <c r="P171"/>
      <c r="Q171"/>
      <c r="R171"/>
      <c r="S171"/>
    </row>
    <row r="172" spans="1:19">
      <c r="A172"/>
      <c r="B172"/>
      <c r="C172"/>
      <c r="E172"/>
      <c r="F172"/>
      <c r="P172"/>
      <c r="Q172"/>
      <c r="R172"/>
      <c r="S172"/>
    </row>
    <row r="173" spans="1:19">
      <c r="A173"/>
      <c r="B173"/>
      <c r="C173"/>
      <c r="E173"/>
      <c r="F173"/>
      <c r="P173"/>
      <c r="Q173"/>
      <c r="R173"/>
      <c r="S173"/>
    </row>
    <row r="174" spans="1:19">
      <c r="A174"/>
      <c r="B174"/>
      <c r="C174"/>
      <c r="E174"/>
      <c r="F174"/>
      <c r="P174"/>
      <c r="Q174"/>
      <c r="R174"/>
      <c r="S174"/>
    </row>
    <row r="175" spans="1:19">
      <c r="A175"/>
      <c r="B175"/>
      <c r="C175"/>
      <c r="E175"/>
      <c r="F175"/>
      <c r="P175"/>
      <c r="Q175"/>
      <c r="R175"/>
      <c r="S175"/>
    </row>
    <row r="176" spans="1:19">
      <c r="A176"/>
      <c r="B176"/>
      <c r="C176"/>
      <c r="E176"/>
      <c r="F176"/>
      <c r="P176"/>
      <c r="Q176"/>
      <c r="R176"/>
      <c r="S176"/>
    </row>
    <row r="177" spans="1:19">
      <c r="A177"/>
      <c r="B177"/>
      <c r="C177"/>
      <c r="E177"/>
      <c r="F177"/>
      <c r="P177"/>
      <c r="Q177"/>
      <c r="R177"/>
      <c r="S177"/>
    </row>
    <row r="178" spans="1:19">
      <c r="A178"/>
      <c r="B178"/>
      <c r="C178"/>
      <c r="E178"/>
      <c r="F178"/>
      <c r="P178"/>
      <c r="Q178"/>
      <c r="R178"/>
      <c r="S178"/>
    </row>
    <row r="179" spans="1:19">
      <c r="A179"/>
      <c r="B179"/>
      <c r="C179"/>
      <c r="E179"/>
      <c r="F179"/>
      <c r="P179"/>
      <c r="Q179"/>
      <c r="R179"/>
      <c r="S179"/>
    </row>
    <row r="180" spans="1:19">
      <c r="A180"/>
      <c r="B180"/>
      <c r="C180"/>
      <c r="E180"/>
      <c r="F180"/>
      <c r="P180"/>
      <c r="Q180"/>
      <c r="R180"/>
      <c r="S180"/>
    </row>
    <row r="181" spans="1:19">
      <c r="A181"/>
      <c r="B181"/>
      <c r="C181"/>
      <c r="E181"/>
      <c r="F181"/>
      <c r="P181"/>
      <c r="Q181"/>
      <c r="R181"/>
      <c r="S181"/>
    </row>
    <row r="182" spans="1:19">
      <c r="A182"/>
      <c r="B182"/>
      <c r="C182"/>
      <c r="E182"/>
      <c r="F182"/>
      <c r="P182"/>
      <c r="Q182"/>
      <c r="R182"/>
      <c r="S182"/>
    </row>
    <row r="183" spans="1:19">
      <c r="A183"/>
      <c r="B183"/>
      <c r="C183"/>
      <c r="E183"/>
      <c r="F183"/>
      <c r="P183"/>
      <c r="Q183"/>
      <c r="R183"/>
      <c r="S183"/>
    </row>
    <row r="184" spans="1:19">
      <c r="A184"/>
      <c r="B184"/>
      <c r="C184"/>
      <c r="E184"/>
      <c r="F184"/>
      <c r="P184"/>
      <c r="Q184"/>
      <c r="R184"/>
      <c r="S184"/>
    </row>
    <row r="185" spans="1:19">
      <c r="A185"/>
      <c r="B185"/>
      <c r="C185"/>
      <c r="E185"/>
      <c r="F185"/>
      <c r="P185"/>
      <c r="Q185"/>
      <c r="R185"/>
      <c r="S185"/>
    </row>
    <row r="186" spans="1:19">
      <c r="A186"/>
      <c r="B186"/>
      <c r="C186"/>
      <c r="E186"/>
      <c r="F186"/>
      <c r="P186"/>
      <c r="Q186"/>
      <c r="R186"/>
      <c r="S186"/>
    </row>
    <row r="187" spans="1:19">
      <c r="A187"/>
      <c r="B187"/>
      <c r="C187"/>
      <c r="E187"/>
      <c r="F187"/>
      <c r="P187"/>
      <c r="Q187"/>
      <c r="R187"/>
      <c r="S187"/>
    </row>
    <row r="188" spans="1:19">
      <c r="A188"/>
      <c r="B188"/>
      <c r="C188"/>
      <c r="E188"/>
      <c r="F188"/>
      <c r="P188"/>
      <c r="Q188"/>
      <c r="R188"/>
      <c r="S188"/>
    </row>
    <row r="189" spans="1:19">
      <c r="A189"/>
      <c r="B189"/>
      <c r="C189"/>
      <c r="E189"/>
      <c r="F189"/>
      <c r="P189"/>
      <c r="Q189"/>
      <c r="R189"/>
      <c r="S189"/>
    </row>
    <row r="190" spans="1:19">
      <c r="A190"/>
      <c r="B190"/>
      <c r="C190"/>
      <c r="E190"/>
      <c r="F190"/>
      <c r="P190"/>
      <c r="Q190"/>
      <c r="R190"/>
      <c r="S190"/>
    </row>
    <row r="191" spans="1:19">
      <c r="A191"/>
      <c r="B191"/>
      <c r="C191"/>
      <c r="E191"/>
      <c r="F191"/>
      <c r="P191"/>
      <c r="Q191"/>
      <c r="R191"/>
      <c r="S191"/>
    </row>
    <row r="192" spans="1:19">
      <c r="A192"/>
      <c r="B192"/>
      <c r="C192"/>
      <c r="E192"/>
      <c r="F192"/>
      <c r="P192"/>
      <c r="Q192"/>
      <c r="R192"/>
      <c r="S192"/>
    </row>
    <row r="193" spans="1:19">
      <c r="A193"/>
      <c r="B193"/>
      <c r="C193"/>
      <c r="E193"/>
      <c r="F193"/>
      <c r="P193"/>
      <c r="Q193"/>
      <c r="R193"/>
      <c r="S193"/>
    </row>
    <row r="194" spans="1:19">
      <c r="A194"/>
      <c r="B194"/>
      <c r="C194"/>
      <c r="E194"/>
      <c r="F194"/>
      <c r="P194"/>
      <c r="Q194"/>
      <c r="R194"/>
      <c r="S194"/>
    </row>
    <row r="195" spans="1:19">
      <c r="A195"/>
      <c r="B195"/>
      <c r="C195"/>
      <c r="E195"/>
      <c r="F195"/>
      <c r="P195"/>
      <c r="Q195"/>
      <c r="R195"/>
      <c r="S195"/>
    </row>
    <row r="196" spans="1:19">
      <c r="A196"/>
      <c r="B196"/>
      <c r="C196"/>
      <c r="E196"/>
      <c r="F196"/>
      <c r="P196"/>
      <c r="Q196"/>
      <c r="R196"/>
      <c r="S196"/>
    </row>
    <row r="197" spans="1:19">
      <c r="A197"/>
      <c r="B197"/>
      <c r="C197"/>
      <c r="E197"/>
      <c r="F197"/>
      <c r="P197"/>
      <c r="Q197"/>
      <c r="R197"/>
      <c r="S197"/>
    </row>
    <row r="198" spans="1:19">
      <c r="A198"/>
      <c r="B198"/>
      <c r="C198"/>
      <c r="E198"/>
      <c r="F198"/>
      <c r="P198"/>
      <c r="Q198"/>
      <c r="R198"/>
      <c r="S198"/>
    </row>
    <row r="199" spans="1:19">
      <c r="A199"/>
      <c r="B199"/>
      <c r="C199"/>
      <c r="E199"/>
      <c r="F199"/>
      <c r="P199"/>
      <c r="Q199"/>
      <c r="R199"/>
      <c r="S199"/>
    </row>
    <row r="200" spans="1:19">
      <c r="A200"/>
      <c r="B200"/>
      <c r="C200"/>
      <c r="E200"/>
      <c r="F200"/>
      <c r="P200"/>
      <c r="Q200"/>
      <c r="R200"/>
      <c r="S200"/>
    </row>
    <row r="201" spans="1:19">
      <c r="A201"/>
      <c r="B201"/>
      <c r="C201"/>
      <c r="E201"/>
      <c r="F201"/>
      <c r="P201"/>
      <c r="Q201"/>
      <c r="R201"/>
      <c r="S201"/>
    </row>
    <row r="202" spans="1:19">
      <c r="A202"/>
      <c r="B202"/>
      <c r="C202"/>
      <c r="E202"/>
      <c r="F202"/>
      <c r="P202"/>
      <c r="Q202"/>
      <c r="R202"/>
      <c r="S202"/>
    </row>
    <row r="203" spans="1:19">
      <c r="A203"/>
      <c r="B203"/>
      <c r="C203"/>
      <c r="E203"/>
      <c r="F203"/>
      <c r="P203"/>
      <c r="Q203"/>
      <c r="R203"/>
      <c r="S203"/>
    </row>
    <row r="204" spans="1:19">
      <c r="A204"/>
      <c r="B204"/>
      <c r="C204"/>
      <c r="E204"/>
      <c r="F204"/>
      <c r="P204"/>
      <c r="Q204"/>
      <c r="R204"/>
      <c r="S204"/>
    </row>
    <row r="205" spans="1:19">
      <c r="A205"/>
      <c r="B205"/>
      <c r="C205"/>
      <c r="E205"/>
      <c r="F205"/>
      <c r="P205"/>
      <c r="Q205"/>
      <c r="R205"/>
      <c r="S205"/>
    </row>
    <row r="206" spans="1:19">
      <c r="A206"/>
      <c r="B206"/>
      <c r="C206"/>
      <c r="E206"/>
      <c r="F206"/>
      <c r="P206"/>
      <c r="Q206"/>
      <c r="R206"/>
      <c r="S206"/>
    </row>
    <row r="207" spans="1:19">
      <c r="A207"/>
      <c r="B207"/>
      <c r="C207"/>
      <c r="E207"/>
      <c r="F207"/>
      <c r="P207"/>
      <c r="Q207"/>
      <c r="R207"/>
      <c r="S207"/>
    </row>
    <row r="208" spans="1:19">
      <c r="A208"/>
      <c r="B208"/>
      <c r="C208"/>
      <c r="E208"/>
      <c r="F208"/>
      <c r="P208"/>
      <c r="Q208"/>
      <c r="R208"/>
      <c r="S208"/>
    </row>
    <row r="209" spans="1:19">
      <c r="A209"/>
      <c r="B209"/>
      <c r="C209"/>
      <c r="E209"/>
      <c r="F209"/>
      <c r="P209"/>
      <c r="Q209"/>
      <c r="R209"/>
      <c r="S209"/>
    </row>
    <row r="210" spans="1:19">
      <c r="A210"/>
      <c r="B210"/>
      <c r="C210"/>
      <c r="E210"/>
      <c r="F210"/>
      <c r="P210"/>
      <c r="Q210"/>
      <c r="R210"/>
      <c r="S210"/>
    </row>
    <row r="211" spans="1:19">
      <c r="A211"/>
      <c r="B211"/>
      <c r="C211"/>
      <c r="E211"/>
      <c r="F211"/>
      <c r="P211"/>
      <c r="Q211"/>
      <c r="R211"/>
      <c r="S211"/>
    </row>
    <row r="212" spans="1:19">
      <c r="A212"/>
      <c r="B212"/>
      <c r="C212"/>
      <c r="E212"/>
      <c r="F212"/>
      <c r="P212"/>
      <c r="Q212"/>
      <c r="R212"/>
      <c r="S212"/>
    </row>
    <row r="213" spans="1:19">
      <c r="A213"/>
      <c r="B213"/>
      <c r="C213"/>
      <c r="E213"/>
      <c r="F213"/>
      <c r="P213"/>
      <c r="Q213"/>
      <c r="R213"/>
      <c r="S213"/>
    </row>
    <row r="214" spans="1:19">
      <c r="A214"/>
      <c r="B214"/>
      <c r="C214"/>
      <c r="E214"/>
      <c r="F214"/>
      <c r="P214"/>
      <c r="Q214"/>
      <c r="R214"/>
      <c r="S214"/>
    </row>
    <row r="215" spans="1:19">
      <c r="A215"/>
      <c r="B215"/>
      <c r="C215"/>
      <c r="E215"/>
      <c r="F215"/>
      <c r="P215"/>
      <c r="Q215"/>
      <c r="R215"/>
      <c r="S215"/>
    </row>
    <row r="216" spans="1:19" ht="15.75" thickBot="1">
      <c r="A216"/>
      <c r="B216"/>
      <c r="C216"/>
      <c r="E216"/>
      <c r="F216"/>
      <c r="P216"/>
      <c r="Q216"/>
      <c r="R216"/>
      <c r="S216"/>
    </row>
    <row r="217" spans="1:19">
      <c r="A217"/>
      <c r="B217"/>
      <c r="C217"/>
      <c r="E217"/>
      <c r="F217"/>
    </row>
    <row r="218" spans="1:19">
      <c r="A218"/>
      <c r="B218"/>
      <c r="C218"/>
      <c r="E218"/>
      <c r="F218"/>
    </row>
    <row r="219" spans="1:19">
      <c r="A219"/>
      <c r="B219"/>
      <c r="C219"/>
      <c r="E219"/>
      <c r="F219"/>
    </row>
    <row r="220" spans="1:19">
      <c r="A220"/>
      <c r="B220"/>
      <c r="C220"/>
      <c r="E220"/>
      <c r="F220"/>
    </row>
    <row r="221" spans="1:19">
      <c r="A221"/>
      <c r="B221"/>
      <c r="C221"/>
      <c r="E221"/>
      <c r="F221"/>
    </row>
    <row r="222" spans="1:19">
      <c r="A222"/>
      <c r="B222"/>
      <c r="C222"/>
      <c r="E222"/>
      <c r="F222"/>
    </row>
    <row r="223" spans="1:19">
      <c r="A223"/>
      <c r="B223"/>
      <c r="C223"/>
      <c r="E223"/>
      <c r="F223"/>
    </row>
    <row r="224" spans="1:19">
      <c r="A224"/>
      <c r="B224"/>
      <c r="C224"/>
      <c r="E224"/>
      <c r="F224"/>
    </row>
    <row r="225" spans="1:6">
      <c r="A225"/>
      <c r="B225"/>
      <c r="C225"/>
      <c r="E225"/>
      <c r="F225"/>
    </row>
    <row r="226" spans="1:6">
      <c r="A226"/>
      <c r="B226"/>
      <c r="C226"/>
      <c r="E226"/>
      <c r="F226"/>
    </row>
    <row r="227" spans="1:6">
      <c r="A227"/>
      <c r="B227"/>
      <c r="C227"/>
      <c r="E227"/>
      <c r="F227"/>
    </row>
    <row r="228" spans="1:6">
      <c r="A228"/>
      <c r="B228"/>
      <c r="C228"/>
      <c r="E228"/>
      <c r="F228"/>
    </row>
    <row r="229" spans="1:6">
      <c r="A229"/>
      <c r="B229"/>
      <c r="C229"/>
      <c r="E229"/>
      <c r="F229"/>
    </row>
    <row r="230" spans="1:6">
      <c r="A230"/>
      <c r="B230"/>
      <c r="C230"/>
      <c r="E230"/>
      <c r="F230"/>
    </row>
    <row r="231" spans="1:6">
      <c r="A231"/>
      <c r="B231"/>
      <c r="C231"/>
      <c r="E231"/>
      <c r="F231"/>
    </row>
    <row r="232" spans="1:6">
      <c r="A232"/>
      <c r="B232"/>
      <c r="C232"/>
      <c r="E232"/>
      <c r="F232"/>
    </row>
    <row r="233" spans="1:6">
      <c r="A233"/>
      <c r="B233"/>
      <c r="C233"/>
      <c r="E233"/>
      <c r="F233"/>
    </row>
    <row r="234" spans="1:6">
      <c r="A234"/>
      <c r="B234"/>
      <c r="C234"/>
      <c r="E234"/>
      <c r="F234"/>
    </row>
    <row r="235" spans="1:6">
      <c r="A235"/>
      <c r="B235"/>
      <c r="C235"/>
      <c r="E235"/>
      <c r="F235"/>
    </row>
    <row r="236" spans="1:6">
      <c r="A236"/>
      <c r="B236"/>
      <c r="C236"/>
      <c r="E236"/>
      <c r="F236"/>
    </row>
    <row r="237" spans="1:6">
      <c r="A237"/>
      <c r="B237"/>
      <c r="C237"/>
      <c r="E237"/>
      <c r="F237"/>
    </row>
    <row r="238" spans="1:6">
      <c r="A238"/>
      <c r="B238"/>
      <c r="C238"/>
      <c r="E238"/>
      <c r="F238"/>
    </row>
    <row r="239" spans="1:6">
      <c r="A239"/>
      <c r="B239"/>
      <c r="C239"/>
      <c r="E239"/>
      <c r="F239"/>
    </row>
    <row r="240" spans="1:6">
      <c r="A240"/>
      <c r="B240"/>
      <c r="C240"/>
      <c r="E240"/>
      <c r="F240"/>
    </row>
    <row r="241" spans="1:8">
      <c r="A241"/>
      <c r="B241"/>
      <c r="C241"/>
      <c r="E241"/>
      <c r="F241"/>
    </row>
    <row r="242" spans="1:8">
      <c r="A242"/>
      <c r="B242"/>
      <c r="C242"/>
      <c r="E242"/>
      <c r="F242"/>
    </row>
    <row r="243" spans="1:8">
      <c r="A243"/>
      <c r="B243"/>
      <c r="C243"/>
      <c r="E243"/>
      <c r="F243"/>
    </row>
    <row r="244" spans="1:8">
      <c r="A244"/>
      <c r="B244"/>
      <c r="C244"/>
      <c r="E244"/>
      <c r="F244"/>
    </row>
    <row r="245" spans="1:8">
      <c r="A245"/>
      <c r="B245"/>
      <c r="C245"/>
      <c r="E245"/>
      <c r="F245"/>
    </row>
    <row r="246" spans="1:8">
      <c r="A246"/>
      <c r="B246"/>
      <c r="C246"/>
      <c r="E246"/>
      <c r="F246"/>
    </row>
    <row r="247" spans="1:8" ht="15.75" thickBot="1">
      <c r="A247"/>
      <c r="B247"/>
      <c r="C247"/>
      <c r="E247"/>
      <c r="F247"/>
    </row>
    <row r="248" spans="1:8">
      <c r="A248" s="73"/>
      <c r="B248" s="73"/>
      <c r="C248" s="73"/>
      <c r="D248" s="73"/>
      <c r="E248" s="73"/>
      <c r="F248" s="73"/>
      <c r="G248" s="73"/>
      <c r="H248" s="73"/>
    </row>
    <row r="249" spans="1:8">
      <c r="A249" s="73"/>
      <c r="B249" s="73"/>
      <c r="C249" s="73"/>
      <c r="D249" s="73"/>
      <c r="E249" s="73"/>
      <c r="F249" s="73"/>
      <c r="G249" s="73"/>
      <c r="H249" s="73"/>
    </row>
    <row r="250" spans="1:8">
      <c r="A250" s="73"/>
      <c r="B250" s="73"/>
      <c r="C250" s="73"/>
      <c r="D250" s="73"/>
      <c r="E250" s="73"/>
      <c r="F250" s="73"/>
      <c r="G250" s="73"/>
      <c r="H250" s="73"/>
    </row>
    <row r="251" spans="1:8">
      <c r="A251" s="73"/>
      <c r="B251" s="73"/>
      <c r="C251" s="73"/>
      <c r="D251" s="73"/>
      <c r="E251" s="73"/>
      <c r="F251" s="73"/>
      <c r="G251" s="73"/>
      <c r="H251" s="73"/>
    </row>
    <row r="252" spans="1:8">
      <c r="A252" s="73"/>
      <c r="B252" s="73"/>
      <c r="C252" s="73"/>
      <c r="D252" s="73"/>
      <c r="E252" s="73"/>
      <c r="F252" s="73"/>
      <c r="G252" s="73"/>
      <c r="H252" s="73"/>
    </row>
    <row r="253" spans="1:8">
      <c r="A253" s="73"/>
      <c r="B253" s="73"/>
      <c r="C253" s="73"/>
      <c r="D253" s="73"/>
      <c r="E253" s="73"/>
      <c r="F253" s="73"/>
      <c r="G253" s="73"/>
      <c r="H253" s="73"/>
    </row>
    <row r="254" spans="1:8">
      <c r="A254" s="73"/>
      <c r="B254" s="73"/>
      <c r="C254" s="73"/>
      <c r="D254" s="73"/>
      <c r="E254" s="73"/>
      <c r="F254" s="73"/>
      <c r="G254" s="73"/>
      <c r="H254" s="73"/>
    </row>
    <row r="255" spans="1:8">
      <c r="A255" s="73"/>
      <c r="B255" s="73"/>
      <c r="C255" s="73"/>
      <c r="D255" s="73"/>
      <c r="E255" s="73"/>
      <c r="F255" s="73"/>
      <c r="G255" s="73"/>
      <c r="H255" s="73"/>
    </row>
    <row r="256" spans="1:8">
      <c r="A256" s="73"/>
      <c r="B256" s="73"/>
      <c r="C256" s="73"/>
      <c r="D256" s="73"/>
      <c r="E256" s="73"/>
      <c r="F256" s="73"/>
      <c r="G256" s="73"/>
      <c r="H256" s="73"/>
    </row>
    <row r="257" spans="1:8">
      <c r="A257" s="73"/>
      <c r="B257" s="73"/>
      <c r="C257" s="73"/>
      <c r="D257" s="73"/>
      <c r="E257" s="73"/>
      <c r="F257" s="73"/>
      <c r="G257" s="73"/>
      <c r="H257" s="73"/>
    </row>
    <row r="258" spans="1:8">
      <c r="A258" s="73"/>
      <c r="B258" s="73"/>
      <c r="C258" s="73"/>
      <c r="D258" s="73"/>
      <c r="E258" s="73"/>
      <c r="F258" s="73"/>
      <c r="G258" s="73"/>
      <c r="H258" s="73"/>
    </row>
    <row r="259" spans="1:8">
      <c r="A259" s="73"/>
      <c r="B259" s="73"/>
      <c r="C259" s="73"/>
      <c r="D259" s="73"/>
      <c r="E259" s="73"/>
      <c r="F259" s="73"/>
      <c r="G259" s="73"/>
      <c r="H259" s="73"/>
    </row>
    <row r="260" spans="1:8">
      <c r="A260" s="73"/>
      <c r="B260" s="73"/>
      <c r="C260" s="73"/>
      <c r="D260" s="73"/>
      <c r="E260" s="73"/>
      <c r="F260" s="73"/>
      <c r="G260" s="73"/>
      <c r="H260" s="73"/>
    </row>
    <row r="261" spans="1:8" ht="15.75" thickBot="1">
      <c r="A261" s="73"/>
      <c r="B261" s="73"/>
      <c r="C261" s="73"/>
      <c r="D261" s="73"/>
      <c r="E261" s="73"/>
      <c r="F261" s="73"/>
      <c r="G261" s="73"/>
      <c r="H261" s="73"/>
    </row>
    <row r="262" spans="1:8">
      <c r="A262" s="73"/>
      <c r="B262" s="73"/>
      <c r="C262" s="73"/>
      <c r="D262" s="73"/>
      <c r="E262" s="73"/>
      <c r="F262" s="73"/>
      <c r="G262" s="73"/>
      <c r="H262" s="73"/>
    </row>
    <row r="263" spans="1:8">
      <c r="A263" s="73"/>
      <c r="B263" s="73"/>
      <c r="C263" s="73"/>
      <c r="D263" s="73"/>
      <c r="E263" s="73"/>
      <c r="F263" s="73"/>
      <c r="G263" s="73"/>
      <c r="H263" s="73"/>
    </row>
    <row r="264" spans="1:8">
      <c r="A264" s="73"/>
      <c r="B264" s="73"/>
      <c r="C264" s="73"/>
      <c r="D264" s="73"/>
      <c r="E264" s="73"/>
      <c r="F264" s="73"/>
      <c r="G264" s="73"/>
      <c r="H264" s="73"/>
    </row>
    <row r="265" spans="1:8">
      <c r="A265" s="73"/>
      <c r="B265" s="73"/>
      <c r="C265" s="73"/>
      <c r="D265" s="73"/>
      <c r="E265" s="73"/>
      <c r="F265" s="73"/>
      <c r="G265" s="73"/>
      <c r="H265" s="73"/>
    </row>
    <row r="266" spans="1:8">
      <c r="A266" s="73"/>
      <c r="B266" s="73"/>
      <c r="C266" s="73"/>
      <c r="D266" s="73"/>
      <c r="E266" s="73"/>
      <c r="F266" s="73"/>
      <c r="G266" s="73"/>
      <c r="H266" s="73"/>
    </row>
    <row r="267" spans="1:8">
      <c r="A267" s="73"/>
      <c r="B267" s="73"/>
      <c r="C267" s="73"/>
      <c r="D267" s="73"/>
      <c r="E267" s="73"/>
      <c r="F267" s="73"/>
      <c r="G267" s="73"/>
      <c r="H267" s="73"/>
    </row>
    <row r="268" spans="1:8">
      <c r="A268" s="73"/>
      <c r="B268" s="73"/>
      <c r="C268" s="73"/>
      <c r="D268" s="73"/>
      <c r="E268" s="73"/>
      <c r="F268" s="73"/>
      <c r="G268" s="73"/>
      <c r="H268" s="73"/>
    </row>
    <row r="269" spans="1:8">
      <c r="A269" s="73"/>
      <c r="B269" s="73"/>
      <c r="C269" s="73"/>
      <c r="D269" s="73"/>
      <c r="E269" s="73"/>
      <c r="F269" s="73"/>
      <c r="G269" s="73"/>
      <c r="H269" s="73"/>
    </row>
    <row r="270" spans="1:8">
      <c r="A270" s="73"/>
      <c r="B270" s="73"/>
      <c r="C270" s="73"/>
      <c r="D270" s="73"/>
      <c r="E270" s="73"/>
      <c r="F270" s="73"/>
      <c r="G270" s="73"/>
      <c r="H270" s="73"/>
    </row>
    <row r="271" spans="1:8">
      <c r="A271" s="73"/>
      <c r="B271" s="73"/>
      <c r="C271" s="73"/>
      <c r="D271" s="73"/>
      <c r="E271" s="73"/>
      <c r="F271" s="73"/>
      <c r="G271" s="73"/>
      <c r="H271" s="73"/>
    </row>
    <row r="272" spans="1:8">
      <c r="A272" s="73"/>
      <c r="B272" s="73"/>
      <c r="C272" s="73"/>
      <c r="D272" s="73"/>
      <c r="E272" s="73"/>
      <c r="F272" s="73"/>
      <c r="G272" s="73"/>
      <c r="H272" s="73"/>
    </row>
    <row r="273" spans="1:8">
      <c r="A273" s="73"/>
      <c r="B273" s="73"/>
      <c r="C273" s="73"/>
      <c r="D273" s="73"/>
      <c r="E273" s="73"/>
      <c r="F273" s="73"/>
      <c r="G273" s="73"/>
      <c r="H273" s="73"/>
    </row>
    <row r="274" spans="1:8">
      <c r="A274" s="73"/>
      <c r="B274" s="73"/>
      <c r="C274" s="73"/>
      <c r="D274" s="73"/>
      <c r="E274" s="73"/>
      <c r="F274" s="73"/>
      <c r="G274" s="73"/>
      <c r="H274" s="73"/>
    </row>
    <row r="275" spans="1:8">
      <c r="A275" s="73"/>
      <c r="B275" s="73"/>
      <c r="C275" s="73"/>
      <c r="D275" s="73"/>
      <c r="E275" s="73"/>
      <c r="F275" s="73"/>
      <c r="G275" s="73"/>
      <c r="H275" s="73"/>
    </row>
    <row r="276" spans="1:8">
      <c r="A276" s="73"/>
      <c r="B276" s="73"/>
      <c r="C276" s="73"/>
      <c r="D276" s="73"/>
      <c r="E276" s="73"/>
      <c r="F276" s="73"/>
      <c r="G276" s="73"/>
      <c r="H276" s="73"/>
    </row>
    <row r="277" spans="1:8">
      <c r="A277" s="73"/>
      <c r="B277" s="73"/>
      <c r="C277" s="73"/>
      <c r="D277" s="73"/>
      <c r="E277" s="73"/>
      <c r="F277" s="73"/>
      <c r="G277" s="73"/>
      <c r="H277" s="73"/>
    </row>
    <row r="278" spans="1:8">
      <c r="A278" s="73"/>
      <c r="B278" s="73"/>
      <c r="C278" s="73"/>
      <c r="D278" s="73"/>
      <c r="E278" s="73"/>
      <c r="F278" s="73"/>
      <c r="G278" s="73"/>
      <c r="H278" s="73"/>
    </row>
    <row r="279" spans="1:8">
      <c r="A279" s="73"/>
      <c r="B279" s="73"/>
      <c r="C279" s="73"/>
      <c r="D279" s="73"/>
      <c r="E279" s="73"/>
      <c r="F279" s="73"/>
      <c r="G279" s="73"/>
      <c r="H279" s="73"/>
    </row>
    <row r="280" spans="1:8">
      <c r="A280" s="73"/>
      <c r="B280" s="73"/>
      <c r="C280" s="73"/>
      <c r="D280" s="73"/>
      <c r="E280" s="73"/>
      <c r="F280" s="73"/>
      <c r="G280" s="73"/>
      <c r="H280" s="73"/>
    </row>
    <row r="281" spans="1:8">
      <c r="A281" s="73"/>
      <c r="B281" s="73"/>
      <c r="C281" s="73"/>
      <c r="D281" s="73"/>
      <c r="E281" s="73"/>
      <c r="F281" s="73"/>
      <c r="G281" s="73"/>
      <c r="H281" s="73"/>
    </row>
    <row r="282" spans="1:8">
      <c r="A282" s="73"/>
      <c r="B282" s="73"/>
      <c r="C282" s="73"/>
      <c r="D282" s="73"/>
      <c r="E282" s="73"/>
      <c r="F282" s="73"/>
      <c r="G282" s="73"/>
      <c r="H282" s="73"/>
    </row>
    <row r="283" spans="1:8">
      <c r="A283" s="73"/>
      <c r="B283" s="73"/>
      <c r="C283" s="73"/>
      <c r="D283" s="73"/>
      <c r="E283" s="73"/>
      <c r="F283" s="73"/>
      <c r="G283" s="73"/>
      <c r="H283" s="73"/>
    </row>
    <row r="284" spans="1:8">
      <c r="A284" s="73"/>
      <c r="B284" s="73"/>
      <c r="C284" s="73"/>
      <c r="D284" s="73"/>
      <c r="E284" s="73"/>
      <c r="F284" s="73"/>
      <c r="G284" s="73"/>
      <c r="H284" s="73"/>
    </row>
    <row r="285" spans="1:8">
      <c r="A285" s="73"/>
      <c r="B285" s="73"/>
      <c r="C285" s="73"/>
      <c r="D285" s="73"/>
      <c r="E285" s="73"/>
      <c r="F285" s="73"/>
      <c r="G285" s="73"/>
      <c r="H285" s="73"/>
    </row>
    <row r="286" spans="1:8">
      <c r="A286" s="73"/>
      <c r="B286" s="73"/>
      <c r="C286" s="73"/>
      <c r="D286" s="73"/>
      <c r="E286" s="73"/>
      <c r="F286" s="73"/>
      <c r="G286" s="73"/>
      <c r="H286" s="73"/>
    </row>
    <row r="287" spans="1:8">
      <c r="A287" s="73"/>
      <c r="B287" s="73"/>
      <c r="C287" s="73"/>
      <c r="D287" s="73"/>
      <c r="E287" s="73"/>
      <c r="F287" s="73"/>
      <c r="G287" s="73"/>
      <c r="H287" s="73"/>
    </row>
    <row r="288" spans="1:8">
      <c r="A288" s="73"/>
      <c r="B288" s="73"/>
      <c r="C288" s="73"/>
      <c r="D288" s="73"/>
      <c r="E288" s="73"/>
      <c r="F288" s="73"/>
      <c r="G288" s="73"/>
      <c r="H288" s="73"/>
    </row>
    <row r="289" spans="1:8">
      <c r="A289" s="73"/>
      <c r="B289" s="73"/>
      <c r="C289" s="73"/>
      <c r="D289" s="73"/>
      <c r="E289" s="73"/>
      <c r="F289" s="73"/>
      <c r="G289" s="73"/>
      <c r="H289" s="73"/>
    </row>
    <row r="290" spans="1:8">
      <c r="A290" s="73"/>
      <c r="B290" s="73"/>
      <c r="C290" s="73"/>
      <c r="D290" s="73"/>
      <c r="E290" s="73"/>
      <c r="F290" s="73"/>
      <c r="G290" s="73"/>
      <c r="H290" s="73"/>
    </row>
    <row r="291" spans="1:8" ht="15.75" thickBot="1">
      <c r="A291" s="73"/>
      <c r="B291" s="73"/>
      <c r="C291" s="73"/>
      <c r="D291" s="73"/>
      <c r="E291" s="73"/>
      <c r="F291" s="73"/>
      <c r="G291" s="73"/>
      <c r="H291" s="73"/>
    </row>
    <row r="292" spans="1:8">
      <c r="A292" s="73"/>
      <c r="B292" s="73"/>
      <c r="C292" s="73"/>
      <c r="D292" s="73"/>
      <c r="E292" s="73"/>
      <c r="F292" s="73"/>
      <c r="G292" s="73"/>
      <c r="H292" s="73"/>
    </row>
    <row r="293" spans="1:8">
      <c r="A293" s="73"/>
      <c r="B293" s="73"/>
      <c r="C293" s="73"/>
      <c r="D293" s="73"/>
      <c r="E293" s="73"/>
      <c r="F293" s="73"/>
      <c r="G293" s="73"/>
      <c r="H293" s="73"/>
    </row>
    <row r="294" spans="1:8">
      <c r="A294" s="73"/>
      <c r="B294" s="73"/>
      <c r="C294" s="73"/>
      <c r="D294" s="73"/>
      <c r="E294" s="73"/>
      <c r="F294" s="73"/>
      <c r="G294" s="73"/>
      <c r="H294" s="73"/>
    </row>
    <row r="295" spans="1:8">
      <c r="A295" s="73"/>
      <c r="B295" s="73"/>
      <c r="C295" s="73"/>
      <c r="D295" s="73"/>
      <c r="E295" s="73"/>
      <c r="F295" s="73"/>
      <c r="G295" s="73"/>
      <c r="H295" s="73"/>
    </row>
    <row r="296" spans="1:8">
      <c r="A296" s="73"/>
      <c r="B296" s="73"/>
      <c r="C296" s="73"/>
      <c r="D296" s="73"/>
      <c r="E296" s="73"/>
      <c r="F296" s="73"/>
      <c r="G296" s="73"/>
      <c r="H296" s="73"/>
    </row>
    <row r="297" spans="1:8">
      <c r="A297" s="73"/>
      <c r="B297" s="73"/>
      <c r="C297" s="73"/>
      <c r="D297" s="73"/>
      <c r="E297" s="73"/>
      <c r="F297" s="73"/>
      <c r="G297" s="73"/>
      <c r="H297" s="73"/>
    </row>
    <row r="298" spans="1:8">
      <c r="A298" s="73"/>
      <c r="B298" s="73"/>
      <c r="C298" s="73"/>
      <c r="D298" s="73"/>
      <c r="E298" s="73"/>
      <c r="F298" s="73"/>
      <c r="G298" s="73"/>
      <c r="H298" s="73"/>
    </row>
    <row r="299" spans="1:8">
      <c r="A299" s="73"/>
      <c r="B299" s="73"/>
      <c r="C299" s="73"/>
      <c r="D299" s="73"/>
      <c r="E299" s="73"/>
      <c r="F299" s="73"/>
      <c r="G299" s="73"/>
      <c r="H299" s="73"/>
    </row>
    <row r="300" spans="1:8">
      <c r="A300" s="73"/>
      <c r="B300" s="73"/>
      <c r="C300" s="73"/>
      <c r="D300" s="73"/>
      <c r="E300" s="73"/>
      <c r="F300" s="73"/>
      <c r="G300" s="73"/>
      <c r="H300" s="73"/>
    </row>
    <row r="301" spans="1:8">
      <c r="A301" s="73"/>
      <c r="B301" s="73"/>
      <c r="C301" s="73"/>
      <c r="D301" s="73"/>
      <c r="E301" s="73"/>
      <c r="F301" s="73"/>
      <c r="G301" s="73"/>
      <c r="H301" s="73"/>
    </row>
    <row r="302" spans="1:8">
      <c r="A302" s="73"/>
      <c r="B302" s="73"/>
      <c r="C302" s="73"/>
      <c r="D302" s="73"/>
      <c r="E302" s="73"/>
      <c r="F302" s="73"/>
      <c r="G302" s="73"/>
      <c r="H302" s="73"/>
    </row>
    <row r="303" spans="1:8">
      <c r="A303" s="73"/>
      <c r="B303" s="73"/>
      <c r="C303" s="73"/>
      <c r="D303" s="73"/>
      <c r="E303" s="73"/>
      <c r="F303" s="73"/>
      <c r="G303" s="73"/>
      <c r="H303" s="73"/>
    </row>
    <row r="304" spans="1:8">
      <c r="A304" s="73"/>
      <c r="B304" s="73"/>
      <c r="C304" s="73"/>
      <c r="D304" s="73"/>
      <c r="E304" s="73"/>
      <c r="F304" s="73"/>
      <c r="G304" s="73"/>
      <c r="H304" s="73"/>
    </row>
    <row r="305" spans="1:8">
      <c r="A305" s="73"/>
      <c r="B305" s="73"/>
      <c r="C305" s="73"/>
      <c r="D305" s="73"/>
      <c r="E305" s="73"/>
      <c r="F305" s="73"/>
      <c r="G305" s="73"/>
      <c r="H305" s="73"/>
    </row>
    <row r="306" spans="1:8">
      <c r="A306"/>
      <c r="B306"/>
      <c r="C306"/>
      <c r="E306"/>
      <c r="F306"/>
    </row>
    <row r="307" spans="1:8">
      <c r="A307"/>
      <c r="B307"/>
      <c r="C307"/>
      <c r="E307"/>
      <c r="F307"/>
    </row>
    <row r="308" spans="1:8">
      <c r="A308"/>
      <c r="B308"/>
      <c r="C308"/>
      <c r="E308"/>
      <c r="F308"/>
    </row>
    <row r="309" spans="1:8">
      <c r="A309"/>
      <c r="B309"/>
      <c r="C309"/>
      <c r="E309"/>
      <c r="F309"/>
    </row>
    <row r="310" spans="1:8">
      <c r="A310"/>
      <c r="B310"/>
      <c r="C310"/>
      <c r="E310"/>
      <c r="F310"/>
    </row>
    <row r="311" spans="1:8">
      <c r="A311"/>
      <c r="B311"/>
      <c r="C311"/>
      <c r="E311"/>
      <c r="F311"/>
    </row>
    <row r="312" spans="1:8">
      <c r="A312"/>
      <c r="B312"/>
      <c r="C312"/>
      <c r="E312"/>
      <c r="F312"/>
    </row>
    <row r="313" spans="1:8">
      <c r="A313"/>
      <c r="B313"/>
      <c r="C313"/>
      <c r="E313"/>
      <c r="F313"/>
    </row>
    <row r="314" spans="1:8">
      <c r="A314"/>
      <c r="B314"/>
      <c r="C314"/>
      <c r="E314"/>
      <c r="F314"/>
    </row>
    <row r="315" spans="1:8">
      <c r="A315"/>
      <c r="B315"/>
      <c r="C315"/>
      <c r="E315"/>
      <c r="F315"/>
    </row>
    <row r="316" spans="1:8">
      <c r="A316"/>
      <c r="B316"/>
      <c r="C316"/>
      <c r="E316"/>
      <c r="F316"/>
    </row>
    <row r="317" spans="1:8">
      <c r="A317"/>
      <c r="B317"/>
      <c r="C317"/>
      <c r="E317"/>
      <c r="F317"/>
    </row>
    <row r="318" spans="1:8">
      <c r="A318"/>
      <c r="B318"/>
      <c r="C318"/>
      <c r="E318"/>
      <c r="F318"/>
    </row>
    <row r="319" spans="1:8">
      <c r="A319"/>
      <c r="B319"/>
      <c r="C319"/>
      <c r="E319"/>
      <c r="F319"/>
    </row>
    <row r="320" spans="1:8">
      <c r="A320"/>
      <c r="B320"/>
      <c r="C320"/>
      <c r="E320"/>
      <c r="F320"/>
    </row>
    <row r="321" spans="1:6">
      <c r="A321"/>
      <c r="B321"/>
      <c r="C321"/>
      <c r="E321"/>
      <c r="F321"/>
    </row>
    <row r="322" spans="1:6">
      <c r="A322"/>
      <c r="B322"/>
      <c r="C322"/>
      <c r="E322"/>
      <c r="F322"/>
    </row>
    <row r="323" spans="1:6">
      <c r="A323"/>
      <c r="B323"/>
      <c r="C323"/>
      <c r="E323"/>
      <c r="F323"/>
    </row>
    <row r="324" spans="1:6">
      <c r="A324"/>
      <c r="B324"/>
      <c r="C324"/>
      <c r="E324"/>
      <c r="F324"/>
    </row>
    <row r="325" spans="1:6">
      <c r="A325"/>
      <c r="B325"/>
      <c r="C325"/>
      <c r="E325"/>
      <c r="F325"/>
    </row>
    <row r="326" spans="1:6">
      <c r="A326"/>
      <c r="B326"/>
      <c r="C326"/>
      <c r="E326"/>
      <c r="F326"/>
    </row>
    <row r="327" spans="1:6">
      <c r="A327"/>
      <c r="B327"/>
      <c r="C327"/>
      <c r="E327"/>
      <c r="F327"/>
    </row>
    <row r="328" spans="1:6">
      <c r="A328"/>
      <c r="B328"/>
      <c r="C328"/>
      <c r="E328"/>
      <c r="F328"/>
    </row>
    <row r="329" spans="1:6">
      <c r="A329"/>
      <c r="B329"/>
      <c r="C329"/>
      <c r="E329"/>
      <c r="F329"/>
    </row>
    <row r="330" spans="1:6">
      <c r="A330"/>
      <c r="B330"/>
      <c r="C330"/>
      <c r="E330"/>
      <c r="F330"/>
    </row>
    <row r="331" spans="1:6">
      <c r="A331"/>
      <c r="B331"/>
      <c r="C331"/>
      <c r="E331"/>
      <c r="F331"/>
    </row>
    <row r="332" spans="1:6">
      <c r="A332"/>
      <c r="B332"/>
      <c r="C332"/>
      <c r="E332"/>
      <c r="F332"/>
    </row>
    <row r="333" spans="1:6">
      <c r="A333"/>
      <c r="B333"/>
      <c r="C333"/>
      <c r="E333"/>
      <c r="F333"/>
    </row>
    <row r="334" spans="1:6">
      <c r="A334"/>
      <c r="B334"/>
      <c r="C334"/>
      <c r="E334"/>
      <c r="F334"/>
    </row>
    <row r="335" spans="1:6">
      <c r="A335"/>
      <c r="B335"/>
      <c r="C335"/>
      <c r="E335"/>
      <c r="F335"/>
    </row>
    <row r="336" spans="1:6">
      <c r="A336"/>
      <c r="B336"/>
      <c r="C336"/>
      <c r="E336"/>
      <c r="F336"/>
    </row>
    <row r="337" spans="1:6">
      <c r="A337"/>
      <c r="B337"/>
      <c r="C337"/>
      <c r="E337"/>
      <c r="F337"/>
    </row>
    <row r="338" spans="1:6">
      <c r="A338"/>
      <c r="B338"/>
      <c r="C338"/>
      <c r="E338"/>
      <c r="F338"/>
    </row>
    <row r="339" spans="1:6">
      <c r="A339"/>
      <c r="B339"/>
      <c r="C339"/>
      <c r="E339"/>
      <c r="F339"/>
    </row>
    <row r="340" spans="1:6">
      <c r="A340"/>
      <c r="B340"/>
      <c r="C340"/>
      <c r="E340"/>
      <c r="F340"/>
    </row>
    <row r="341" spans="1:6">
      <c r="A341"/>
      <c r="B341"/>
      <c r="C341"/>
      <c r="E341"/>
      <c r="F341"/>
    </row>
    <row r="342" spans="1:6">
      <c r="A342"/>
      <c r="B342"/>
      <c r="C342"/>
      <c r="E342"/>
      <c r="F342"/>
    </row>
    <row r="343" spans="1:6">
      <c r="A343"/>
      <c r="B343"/>
      <c r="C343"/>
      <c r="E343"/>
      <c r="F343"/>
    </row>
    <row r="344" spans="1:6">
      <c r="A344"/>
      <c r="B344"/>
      <c r="C344"/>
      <c r="E344"/>
      <c r="F344"/>
    </row>
    <row r="345" spans="1:6">
      <c r="A345"/>
      <c r="B345"/>
      <c r="C345"/>
      <c r="E345"/>
      <c r="F345"/>
    </row>
    <row r="346" spans="1:6">
      <c r="A346"/>
      <c r="B346"/>
      <c r="C346"/>
      <c r="E346"/>
      <c r="F346"/>
    </row>
    <row r="347" spans="1:6">
      <c r="A347"/>
      <c r="B347"/>
      <c r="C347"/>
      <c r="E347"/>
      <c r="F347"/>
    </row>
    <row r="348" spans="1:6">
      <c r="A348"/>
      <c r="B348"/>
      <c r="C348"/>
      <c r="E348"/>
      <c r="F348"/>
    </row>
    <row r="349" spans="1:6">
      <c r="A349"/>
      <c r="B349"/>
      <c r="C349"/>
      <c r="E349"/>
      <c r="F349"/>
    </row>
    <row r="350" spans="1:6">
      <c r="A350"/>
      <c r="B350"/>
      <c r="C350"/>
      <c r="E350"/>
      <c r="F350"/>
    </row>
    <row r="351" spans="1:6">
      <c r="A351"/>
      <c r="B351"/>
      <c r="C351"/>
      <c r="E351"/>
      <c r="F351"/>
    </row>
    <row r="352" spans="1:6">
      <c r="A352"/>
      <c r="B352"/>
      <c r="C352"/>
      <c r="E352"/>
      <c r="F352"/>
    </row>
    <row r="353" spans="1:6">
      <c r="A353"/>
      <c r="B353"/>
      <c r="C353"/>
      <c r="E353"/>
      <c r="F353"/>
    </row>
    <row r="354" spans="1:6">
      <c r="A354"/>
      <c r="B354"/>
      <c r="C354"/>
      <c r="E354"/>
      <c r="F354"/>
    </row>
    <row r="355" spans="1:6">
      <c r="A355"/>
      <c r="B355"/>
      <c r="C355"/>
      <c r="E355"/>
      <c r="F355"/>
    </row>
    <row r="356" spans="1:6">
      <c r="A356"/>
      <c r="B356"/>
      <c r="C356"/>
      <c r="E356"/>
      <c r="F356"/>
    </row>
    <row r="357" spans="1:6">
      <c r="A357"/>
      <c r="B357"/>
      <c r="C357"/>
      <c r="E357"/>
      <c r="F357"/>
    </row>
    <row r="358" spans="1:6">
      <c r="A358"/>
      <c r="B358"/>
      <c r="C358"/>
      <c r="E358"/>
      <c r="F358"/>
    </row>
    <row r="359" spans="1:6">
      <c r="A359"/>
      <c r="B359"/>
      <c r="C359"/>
      <c r="E359"/>
      <c r="F359"/>
    </row>
    <row r="360" spans="1:6">
      <c r="A360"/>
      <c r="B360"/>
      <c r="C360"/>
      <c r="E360"/>
      <c r="F360"/>
    </row>
    <row r="361" spans="1:6">
      <c r="A361"/>
      <c r="B361"/>
      <c r="C361"/>
      <c r="E361"/>
      <c r="F361"/>
    </row>
    <row r="362" spans="1:6">
      <c r="A362"/>
      <c r="B362"/>
      <c r="C362"/>
      <c r="E362"/>
      <c r="F362"/>
    </row>
    <row r="363" spans="1:6">
      <c r="A363"/>
      <c r="B363"/>
      <c r="C363"/>
      <c r="E363"/>
      <c r="F363"/>
    </row>
    <row r="364" spans="1:6">
      <c r="A364"/>
      <c r="B364"/>
      <c r="C364"/>
      <c r="E364"/>
      <c r="F364"/>
    </row>
    <row r="365" spans="1:6">
      <c r="A365"/>
      <c r="B365"/>
      <c r="C365"/>
      <c r="E365"/>
      <c r="F365"/>
    </row>
    <row r="366" spans="1:6">
      <c r="A366"/>
      <c r="B366"/>
      <c r="C366"/>
      <c r="E366"/>
      <c r="F366"/>
    </row>
    <row r="367" spans="1:6" ht="15.75" thickBot="1">
      <c r="A367"/>
      <c r="B367"/>
      <c r="C367"/>
      <c r="E367"/>
      <c r="F367"/>
    </row>
    <row r="368" spans="1:6">
      <c r="A368"/>
      <c r="B368"/>
      <c r="C368"/>
      <c r="E368"/>
      <c r="F368"/>
    </row>
    <row r="369" spans="1:6">
      <c r="A369"/>
      <c r="B369"/>
      <c r="C369"/>
      <c r="E369"/>
      <c r="F369"/>
    </row>
    <row r="370" spans="1:6">
      <c r="A370"/>
      <c r="B370"/>
      <c r="C370"/>
      <c r="E370"/>
      <c r="F370"/>
    </row>
    <row r="371" spans="1:6">
      <c r="A371"/>
      <c r="B371"/>
      <c r="C371"/>
      <c r="E371"/>
      <c r="F371"/>
    </row>
    <row r="372" spans="1:6">
      <c r="A372"/>
      <c r="B372"/>
      <c r="C372"/>
      <c r="E372"/>
      <c r="F372"/>
    </row>
    <row r="373" spans="1:6">
      <c r="A373"/>
      <c r="B373"/>
      <c r="C373"/>
      <c r="E373"/>
      <c r="F373"/>
    </row>
    <row r="374" spans="1:6">
      <c r="A374"/>
      <c r="B374"/>
      <c r="C374"/>
      <c r="E374"/>
      <c r="F374"/>
    </row>
    <row r="375" spans="1:6">
      <c r="A375"/>
      <c r="B375"/>
      <c r="C375"/>
      <c r="E375"/>
      <c r="F375"/>
    </row>
    <row r="376" spans="1:6">
      <c r="A376"/>
      <c r="B376"/>
      <c r="C376"/>
      <c r="E376"/>
      <c r="F376"/>
    </row>
    <row r="377" spans="1:6">
      <c r="A377"/>
      <c r="B377"/>
      <c r="C377"/>
      <c r="E377"/>
      <c r="F377"/>
    </row>
    <row r="378" spans="1:6">
      <c r="A378"/>
      <c r="B378"/>
      <c r="C378"/>
      <c r="E378"/>
      <c r="F378"/>
    </row>
    <row r="379" spans="1:6">
      <c r="A379"/>
      <c r="B379"/>
      <c r="C379"/>
      <c r="E379"/>
      <c r="F379"/>
    </row>
    <row r="380" spans="1:6">
      <c r="A380"/>
      <c r="B380"/>
      <c r="C380"/>
      <c r="E380"/>
      <c r="F380"/>
    </row>
    <row r="381" spans="1:6">
      <c r="A381"/>
      <c r="B381"/>
      <c r="C381"/>
      <c r="E381"/>
      <c r="F381"/>
    </row>
    <row r="382" spans="1:6">
      <c r="A382"/>
      <c r="B382"/>
      <c r="C382"/>
      <c r="E382"/>
      <c r="F382"/>
    </row>
    <row r="383" spans="1:6">
      <c r="A383"/>
      <c r="B383"/>
      <c r="C383"/>
      <c r="E383"/>
      <c r="F383"/>
    </row>
    <row r="384" spans="1:6">
      <c r="A384"/>
      <c r="B384"/>
      <c r="C384"/>
      <c r="E384"/>
      <c r="F384"/>
    </row>
    <row r="385" spans="1:6">
      <c r="A385"/>
      <c r="B385"/>
      <c r="C385"/>
      <c r="E385"/>
      <c r="F385"/>
    </row>
    <row r="386" spans="1:6">
      <c r="A386"/>
      <c r="B386"/>
      <c r="C386"/>
      <c r="E386"/>
      <c r="F386"/>
    </row>
    <row r="387" spans="1:6">
      <c r="A387"/>
      <c r="B387"/>
      <c r="C387"/>
      <c r="E387"/>
      <c r="F387"/>
    </row>
    <row r="388" spans="1:6">
      <c r="A388"/>
      <c r="B388"/>
      <c r="C388"/>
      <c r="E388"/>
      <c r="F388"/>
    </row>
    <row r="389" spans="1:6">
      <c r="A389"/>
      <c r="B389"/>
      <c r="C389"/>
      <c r="E389"/>
      <c r="F389"/>
    </row>
    <row r="390" spans="1:6">
      <c r="A390"/>
      <c r="B390"/>
      <c r="C390"/>
      <c r="E390"/>
      <c r="F390"/>
    </row>
    <row r="391" spans="1:6">
      <c r="A391"/>
      <c r="B391"/>
      <c r="C391"/>
      <c r="E391"/>
      <c r="F391"/>
    </row>
    <row r="392" spans="1:6">
      <c r="A392"/>
      <c r="B392"/>
      <c r="C392"/>
      <c r="E392"/>
      <c r="F392"/>
    </row>
    <row r="393" spans="1:6">
      <c r="A393"/>
      <c r="B393"/>
      <c r="C393"/>
      <c r="E393"/>
      <c r="F393"/>
    </row>
    <row r="394" spans="1:6">
      <c r="A394"/>
      <c r="B394"/>
      <c r="C394"/>
      <c r="E394"/>
      <c r="F394"/>
    </row>
    <row r="395" spans="1:6">
      <c r="A395"/>
      <c r="B395"/>
      <c r="C395"/>
      <c r="E395"/>
      <c r="F395"/>
    </row>
    <row r="396" spans="1:6">
      <c r="A396"/>
      <c r="B396"/>
      <c r="C396"/>
      <c r="E396"/>
      <c r="F396"/>
    </row>
    <row r="397" spans="1:6">
      <c r="A397"/>
      <c r="B397"/>
      <c r="C397"/>
      <c r="E397"/>
      <c r="F397"/>
    </row>
    <row r="398" spans="1:6">
      <c r="A398"/>
      <c r="B398"/>
      <c r="C398"/>
      <c r="E398"/>
      <c r="F398"/>
    </row>
    <row r="399" spans="1:6">
      <c r="A399"/>
      <c r="B399"/>
      <c r="C399"/>
      <c r="E399"/>
      <c r="F399"/>
    </row>
    <row r="400" spans="1:6">
      <c r="A400"/>
      <c r="B400"/>
      <c r="C400"/>
      <c r="E400"/>
      <c r="F400"/>
    </row>
    <row r="401" spans="1:6">
      <c r="A401"/>
      <c r="B401"/>
      <c r="C401"/>
      <c r="E401"/>
      <c r="F401"/>
    </row>
    <row r="402" spans="1:6">
      <c r="A402"/>
      <c r="B402"/>
      <c r="C402"/>
      <c r="E402"/>
      <c r="F402"/>
    </row>
    <row r="403" spans="1:6">
      <c r="A403"/>
      <c r="B403"/>
      <c r="C403"/>
      <c r="E403"/>
      <c r="F403"/>
    </row>
    <row r="404" spans="1:6">
      <c r="A404"/>
      <c r="B404"/>
      <c r="C404"/>
      <c r="E404"/>
      <c r="F404"/>
    </row>
    <row r="405" spans="1:6">
      <c r="A405"/>
      <c r="B405"/>
      <c r="C405"/>
      <c r="E405"/>
      <c r="F405"/>
    </row>
    <row r="406" spans="1:6">
      <c r="A406"/>
      <c r="B406"/>
      <c r="C406"/>
      <c r="E406"/>
      <c r="F406"/>
    </row>
    <row r="407" spans="1:6">
      <c r="A407"/>
      <c r="B407"/>
      <c r="C407"/>
      <c r="E407"/>
      <c r="F407"/>
    </row>
    <row r="408" spans="1:6">
      <c r="A408"/>
      <c r="B408"/>
      <c r="C408"/>
      <c r="E408"/>
      <c r="F408"/>
    </row>
    <row r="409" spans="1:6">
      <c r="A409"/>
      <c r="B409"/>
      <c r="C409"/>
      <c r="E409"/>
      <c r="F409"/>
    </row>
    <row r="410" spans="1:6">
      <c r="A410"/>
      <c r="B410"/>
      <c r="C410"/>
      <c r="E410"/>
      <c r="F410"/>
    </row>
    <row r="411" spans="1:6">
      <c r="A411"/>
      <c r="B411"/>
      <c r="C411"/>
      <c r="E411"/>
      <c r="F411"/>
    </row>
    <row r="412" spans="1:6">
      <c r="A412"/>
      <c r="B412"/>
      <c r="C412"/>
      <c r="E412"/>
      <c r="F412"/>
    </row>
    <row r="413" spans="1:6">
      <c r="A413"/>
      <c r="B413"/>
      <c r="C413"/>
      <c r="E413"/>
      <c r="F413"/>
    </row>
    <row r="414" spans="1:6">
      <c r="A414"/>
      <c r="B414"/>
      <c r="C414"/>
      <c r="E414"/>
      <c r="F414"/>
    </row>
    <row r="415" spans="1:6">
      <c r="A415"/>
      <c r="B415"/>
      <c r="C415"/>
      <c r="E415"/>
      <c r="F415"/>
    </row>
    <row r="416" spans="1:6">
      <c r="A416"/>
      <c r="B416"/>
      <c r="C416"/>
      <c r="E416"/>
      <c r="F416"/>
    </row>
    <row r="417" spans="1:6">
      <c r="A417"/>
      <c r="B417"/>
      <c r="C417"/>
      <c r="E417"/>
      <c r="F417"/>
    </row>
    <row r="418" spans="1:6">
      <c r="A418"/>
      <c r="B418"/>
      <c r="C418"/>
      <c r="E418"/>
      <c r="F418"/>
    </row>
    <row r="419" spans="1:6">
      <c r="A419"/>
      <c r="B419"/>
      <c r="C419"/>
      <c r="E419"/>
      <c r="F419"/>
    </row>
    <row r="420" spans="1:6">
      <c r="A420"/>
      <c r="B420"/>
      <c r="C420"/>
      <c r="E420"/>
      <c r="F420"/>
    </row>
    <row r="421" spans="1:6">
      <c r="A421"/>
      <c r="B421"/>
      <c r="C421"/>
      <c r="E421"/>
      <c r="F421"/>
    </row>
    <row r="422" spans="1:6">
      <c r="A422"/>
      <c r="B422"/>
      <c r="C422"/>
      <c r="E422"/>
      <c r="F422"/>
    </row>
    <row r="423" spans="1:6">
      <c r="A423"/>
      <c r="B423"/>
      <c r="C423"/>
      <c r="E423"/>
      <c r="F423"/>
    </row>
    <row r="424" spans="1:6">
      <c r="A424"/>
      <c r="B424"/>
      <c r="C424"/>
      <c r="E424"/>
      <c r="F424"/>
    </row>
    <row r="425" spans="1:6">
      <c r="A425"/>
      <c r="B425"/>
      <c r="C425"/>
      <c r="E425"/>
      <c r="F425"/>
    </row>
    <row r="426" spans="1:6">
      <c r="A426"/>
      <c r="B426"/>
      <c r="C426"/>
      <c r="E426"/>
      <c r="F426"/>
    </row>
    <row r="427" spans="1:6">
      <c r="A427"/>
      <c r="B427"/>
      <c r="C427"/>
      <c r="E427"/>
      <c r="F427"/>
    </row>
    <row r="428" spans="1:6">
      <c r="A428"/>
      <c r="B428"/>
      <c r="C428"/>
      <c r="E428"/>
      <c r="F428"/>
    </row>
    <row r="429" spans="1:6">
      <c r="A429"/>
      <c r="B429"/>
      <c r="C429"/>
      <c r="E429"/>
      <c r="F429"/>
    </row>
    <row r="430" spans="1:6">
      <c r="A430"/>
      <c r="B430"/>
      <c r="C430"/>
      <c r="E430"/>
      <c r="F430"/>
    </row>
    <row r="431" spans="1:6">
      <c r="A431"/>
      <c r="B431"/>
      <c r="C431"/>
      <c r="E431"/>
      <c r="F431"/>
    </row>
    <row r="432" spans="1:6">
      <c r="A432"/>
      <c r="B432"/>
      <c r="C432"/>
      <c r="E432"/>
      <c r="F432"/>
    </row>
    <row r="433" spans="1:6">
      <c r="A433"/>
      <c r="B433"/>
      <c r="C433"/>
      <c r="E433"/>
      <c r="F433"/>
    </row>
    <row r="434" spans="1:6">
      <c r="A434"/>
      <c r="B434"/>
      <c r="C434"/>
      <c r="E434"/>
      <c r="F434"/>
    </row>
    <row r="435" spans="1:6">
      <c r="A435"/>
      <c r="B435"/>
      <c r="C435"/>
      <c r="E435"/>
      <c r="F435"/>
    </row>
    <row r="436" spans="1:6">
      <c r="A436"/>
      <c r="B436"/>
      <c r="C436"/>
      <c r="E436"/>
      <c r="F436"/>
    </row>
    <row r="437" spans="1:6">
      <c r="A437"/>
      <c r="B437"/>
      <c r="C437"/>
      <c r="E437"/>
      <c r="F437"/>
    </row>
    <row r="438" spans="1:6">
      <c r="A438"/>
      <c r="B438"/>
      <c r="C438"/>
      <c r="E438"/>
      <c r="F438"/>
    </row>
    <row r="439" spans="1:6">
      <c r="A439"/>
      <c r="B439"/>
      <c r="C439"/>
      <c r="E439"/>
      <c r="F439"/>
    </row>
    <row r="440" spans="1:6">
      <c r="A440"/>
      <c r="B440"/>
      <c r="C440"/>
      <c r="E440"/>
      <c r="F440"/>
    </row>
    <row r="441" spans="1:6">
      <c r="A441"/>
      <c r="B441"/>
      <c r="C441"/>
      <c r="E441"/>
      <c r="F441"/>
    </row>
    <row r="442" spans="1:6">
      <c r="A442"/>
      <c r="B442"/>
      <c r="C442"/>
      <c r="E442"/>
      <c r="F442"/>
    </row>
    <row r="443" spans="1:6" ht="15.75" thickBot="1">
      <c r="A443"/>
      <c r="B443"/>
      <c r="C443"/>
      <c r="E443"/>
      <c r="F443"/>
    </row>
    <row r="444" spans="1:6">
      <c r="A444"/>
      <c r="B444"/>
      <c r="C444"/>
      <c r="E444"/>
      <c r="F444"/>
    </row>
  </sheetData>
  <sheetProtection sheet="1" objects="1" scenarios="1" pivotTables="0"/>
  <dataConsolidate/>
  <pageMargins left="0.7" right="0.7" top="0.75" bottom="0.75" header="0.3" footer="0.3"/>
  <pageSetup paperSize="9" orientation="portrait" r:id="rId4"/>
</worksheet>
</file>

<file path=xl/worksheets/sheet8.xml><?xml version="1.0" encoding="utf-8"?>
<worksheet xmlns="http://schemas.openxmlformats.org/spreadsheetml/2006/main" xmlns:r="http://schemas.openxmlformats.org/officeDocument/2006/relationships">
  <sheetPr codeName="Sheet12">
    <tabColor rgb="FF0070C0"/>
  </sheetPr>
  <dimension ref="A1:AF217"/>
  <sheetViews>
    <sheetView workbookViewId="0">
      <selection activeCell="E5" sqref="E5"/>
    </sheetView>
  </sheetViews>
  <sheetFormatPr defaultRowHeight="15"/>
  <cols>
    <col min="1" max="1" width="10.85546875" customWidth="1"/>
    <col min="2" max="2" width="9.5703125" customWidth="1"/>
    <col min="3" max="3" width="9" style="144" customWidth="1"/>
    <col min="4" max="7" width="9.140625" style="163"/>
    <col min="8" max="10" width="9.140625" style="154"/>
    <col min="11" max="11" width="9.85546875" style="154" customWidth="1"/>
    <col min="12" max="12" width="9.5703125" style="154" customWidth="1"/>
    <col min="13" max="13" width="15.5703125" style="154" bestFit="1" customWidth="1"/>
    <col min="14" max="14" width="9.140625" style="154"/>
    <col min="15" max="15" width="17.5703125" style="154" bestFit="1" customWidth="1"/>
    <col min="16" max="30" width="9.140625" style="154"/>
  </cols>
  <sheetData>
    <row r="1" spans="1:32" ht="15.75" thickBot="1">
      <c r="A1" s="68" t="s">
        <v>1</v>
      </c>
      <c r="B1" t="s">
        <v>79</v>
      </c>
      <c r="C1" s="154"/>
      <c r="D1" s="149" t="s">
        <v>199</v>
      </c>
      <c r="E1" s="231"/>
      <c r="F1" s="231"/>
      <c r="G1" s="149" t="s">
        <v>100</v>
      </c>
      <c r="H1" s="166">
        <v>10</v>
      </c>
      <c r="I1" s="149" t="s">
        <v>99</v>
      </c>
      <c r="J1" s="166">
        <v>80</v>
      </c>
      <c r="K1" s="149" t="s">
        <v>204</v>
      </c>
      <c r="L1" s="166">
        <v>10</v>
      </c>
      <c r="M1" s="149" t="s">
        <v>276</v>
      </c>
      <c r="N1" s="166">
        <v>20</v>
      </c>
      <c r="O1" s="167" t="s">
        <v>206</v>
      </c>
      <c r="P1" s="164">
        <f ca="1">INDIRECT((CONCATENATE("D",MATCH(MAX(K:K),K:K,0))))</f>
        <v>64</v>
      </c>
      <c r="AF1">
        <f>J1-H1+1</f>
        <v>71</v>
      </c>
    </row>
    <row r="2" spans="1:32">
      <c r="A2" s="68" t="s">
        <v>15</v>
      </c>
      <c r="B2" t="s">
        <v>152</v>
      </c>
      <c r="C2" s="154"/>
      <c r="H2" s="165"/>
      <c r="I2" s="165"/>
      <c r="J2" s="165"/>
      <c r="K2" s="165"/>
      <c r="L2" s="165"/>
      <c r="M2" s="165"/>
    </row>
    <row r="3" spans="1:32">
      <c r="A3" s="68" t="s">
        <v>6</v>
      </c>
      <c r="B3" t="s">
        <v>198</v>
      </c>
      <c r="C3" s="154"/>
    </row>
    <row r="4" spans="1:32">
      <c r="A4" s="68" t="s">
        <v>2</v>
      </c>
      <c r="B4" t="s">
        <v>336</v>
      </c>
      <c r="C4" s="154"/>
      <c r="G4" s="461" t="s">
        <v>212</v>
      </c>
      <c r="H4" s="461"/>
      <c r="I4" s="461"/>
      <c r="J4" s="461"/>
      <c r="K4" s="461"/>
      <c r="P4" s="165">
        <v>1</v>
      </c>
      <c r="Q4" s="165">
        <v>1</v>
      </c>
      <c r="S4" t="s">
        <v>211</v>
      </c>
      <c r="T4"/>
      <c r="U4"/>
    </row>
    <row r="5" spans="1:32">
      <c r="A5" s="154"/>
      <c r="B5" s="154"/>
      <c r="C5" s="154"/>
      <c r="D5" s="162"/>
      <c r="E5" s="162"/>
      <c r="F5" s="162"/>
      <c r="G5" s="162"/>
      <c r="H5" s="162"/>
      <c r="I5" s="162"/>
      <c r="J5" s="162"/>
      <c r="K5" s="162"/>
      <c r="L5" s="162"/>
      <c r="P5" s="168">
        <f ca="1">Q5</f>
        <v>32.257066666666667</v>
      </c>
      <c r="Q5" s="168">
        <f ca="1">MAX(Journal!BC:BC)</f>
        <v>32.257066666666667</v>
      </c>
    </row>
    <row r="6" spans="1:32">
      <c r="B6" s="68" t="s">
        <v>223</v>
      </c>
      <c r="D6" s="165" t="s">
        <v>200</v>
      </c>
      <c r="E6" s="165" t="s">
        <v>201</v>
      </c>
      <c r="F6" s="165" t="s">
        <v>202</v>
      </c>
      <c r="G6" s="165" t="s">
        <v>277</v>
      </c>
      <c r="H6" s="165"/>
      <c r="I6" s="165"/>
      <c r="J6" s="165"/>
      <c r="K6" s="165" t="s">
        <v>203</v>
      </c>
      <c r="L6" s="165"/>
      <c r="P6" s="165"/>
      <c r="Q6" s="165"/>
    </row>
    <row r="7" spans="1:32">
      <c r="A7" s="68" t="s">
        <v>147</v>
      </c>
      <c r="B7" t="s">
        <v>205</v>
      </c>
      <c r="C7" s="144" t="s">
        <v>278</v>
      </c>
      <c r="D7" s="165">
        <f>H1</f>
        <v>10</v>
      </c>
      <c r="E7" s="165">
        <f>IF(ISNUMBER(D7),COUNTIF(B:B,"&gt;="&amp;D7),"")</f>
        <v>2</v>
      </c>
      <c r="F7" s="165">
        <f>IF(ISNUMBER(D7),COUNTIFS(B:B,"&lt;"&amp;D7,B:B,"&lt;"&amp;$N$1),"")</f>
        <v>1</v>
      </c>
      <c r="G7" s="165">
        <f>IF(ISNUMBER(D7),COUNT(B:B)-(E7+F7),"")</f>
        <v>0</v>
      </c>
      <c r="H7" s="165"/>
      <c r="I7" s="165"/>
      <c r="J7" s="165"/>
      <c r="K7" s="165">
        <f>IF(ISNUMBER(D7),(D7*E7-$L$1*F7)/COUNT(A:A),"")</f>
        <v>3.3333333333333335</v>
      </c>
      <c r="L7" s="165"/>
    </row>
    <row r="8" spans="1:32">
      <c r="A8" s="69">
        <v>1</v>
      </c>
      <c r="B8" s="54">
        <v>1</v>
      </c>
      <c r="C8" s="452">
        <v>-21.409600000000001</v>
      </c>
      <c r="D8" s="165">
        <f>IF(ISNUMBER(D7),IF(D7+1&lt;=$J$1,D7+1,""),"")</f>
        <v>11</v>
      </c>
      <c r="E8" s="165">
        <f>IF(ISNUMBER(D8),COUNTIF(B:B,"&gt;="&amp;D8),"")</f>
        <v>2</v>
      </c>
      <c r="F8" s="165">
        <f>IF(ISNUMBER(D8),COUNTIFS(B:B,"&lt;"&amp;D8,B:B,"&lt;"&amp;$N$1),"")</f>
        <v>1</v>
      </c>
      <c r="G8" s="165">
        <f>IF(ISNUMBER(D8),COUNT(B:B)-(E8+F8),"")</f>
        <v>0</v>
      </c>
      <c r="H8" s="165"/>
      <c r="I8" s="165"/>
      <c r="J8" s="165"/>
      <c r="K8" s="165">
        <f>IF(ISNUMBER(D8),(D8*E8-$L$1*F8)/COUNT(A:A),"")</f>
        <v>4</v>
      </c>
      <c r="L8" s="165"/>
    </row>
    <row r="9" spans="1:32">
      <c r="A9" s="69">
        <v>2</v>
      </c>
      <c r="B9" s="54">
        <v>80</v>
      </c>
      <c r="C9" s="452">
        <v>32.257066666666667</v>
      </c>
      <c r="D9" s="165">
        <f t="shared" ref="D9:D38" si="0">IF(ISNUMBER(D8),IF(D8+1&lt;=$J$1,D8+1,""),"")</f>
        <v>12</v>
      </c>
      <c r="E9" s="165">
        <f t="shared" ref="E9:E38" si="1">IF(ISNUMBER(D9),COUNTIF(B:B,"&gt;="&amp;D9),"")</f>
        <v>2</v>
      </c>
      <c r="F9" s="165">
        <f t="shared" ref="F9:F38" si="2">IF(ISNUMBER(D9),COUNTIFS(B:B,"&lt;"&amp;D9,B:B,"&lt;"&amp;$N$1),"")</f>
        <v>1</v>
      </c>
      <c r="G9" s="165">
        <f t="shared" ref="G9:G38" si="3">IF(ISNUMBER(D9),COUNT(B:B)-(E9+F9),"")</f>
        <v>0</v>
      </c>
      <c r="H9" s="165"/>
      <c r="I9" s="165"/>
      <c r="J9" s="165"/>
      <c r="K9" s="165">
        <f t="shared" ref="K9:K38" si="4">IF(ISNUMBER(D9),(D9*E9-$L$1*F9)/COUNT(A:A),"")</f>
        <v>4.666666666666667</v>
      </c>
      <c r="L9" s="165"/>
    </row>
    <row r="10" spans="1:32">
      <c r="A10" s="69">
        <v>3</v>
      </c>
      <c r="B10" s="54">
        <v>64</v>
      </c>
      <c r="C10" s="452">
        <v>26.257066666666663</v>
      </c>
      <c r="D10" s="165">
        <f t="shared" si="0"/>
        <v>13</v>
      </c>
      <c r="E10" s="165">
        <f t="shared" si="1"/>
        <v>2</v>
      </c>
      <c r="F10" s="165">
        <f t="shared" si="2"/>
        <v>1</v>
      </c>
      <c r="G10" s="165">
        <f t="shared" si="3"/>
        <v>0</v>
      </c>
      <c r="H10" s="165"/>
      <c r="I10" s="165"/>
      <c r="J10" s="165"/>
      <c r="K10" s="165">
        <f t="shared" si="4"/>
        <v>5.333333333333333</v>
      </c>
      <c r="L10" s="165"/>
    </row>
    <row r="11" spans="1:32">
      <c r="C11"/>
      <c r="D11" s="165">
        <f t="shared" si="0"/>
        <v>14</v>
      </c>
      <c r="E11" s="165">
        <f t="shared" si="1"/>
        <v>2</v>
      </c>
      <c r="F11" s="165">
        <f t="shared" si="2"/>
        <v>1</v>
      </c>
      <c r="G11" s="165">
        <f t="shared" si="3"/>
        <v>0</v>
      </c>
      <c r="H11" s="165"/>
      <c r="I11" s="165"/>
      <c r="J11" s="165"/>
      <c r="K11" s="165">
        <f t="shared" si="4"/>
        <v>6</v>
      </c>
      <c r="L11" s="165"/>
    </row>
    <row r="12" spans="1:32">
      <c r="C12"/>
      <c r="D12" s="165">
        <f t="shared" si="0"/>
        <v>15</v>
      </c>
      <c r="E12" s="165">
        <f t="shared" si="1"/>
        <v>2</v>
      </c>
      <c r="F12" s="165">
        <f t="shared" si="2"/>
        <v>1</v>
      </c>
      <c r="G12" s="165">
        <f t="shared" si="3"/>
        <v>0</v>
      </c>
      <c r="H12" s="165"/>
      <c r="I12" s="165"/>
      <c r="J12" s="165"/>
      <c r="K12" s="165">
        <f t="shared" si="4"/>
        <v>6.666666666666667</v>
      </c>
      <c r="L12" s="165"/>
    </row>
    <row r="13" spans="1:32">
      <c r="C13"/>
      <c r="D13" s="165">
        <f t="shared" si="0"/>
        <v>16</v>
      </c>
      <c r="E13" s="165">
        <f t="shared" si="1"/>
        <v>2</v>
      </c>
      <c r="F13" s="165">
        <f t="shared" si="2"/>
        <v>1</v>
      </c>
      <c r="G13" s="165">
        <f t="shared" si="3"/>
        <v>0</v>
      </c>
      <c r="H13" s="165"/>
      <c r="I13" s="165"/>
      <c r="J13" s="165"/>
      <c r="K13" s="165">
        <f t="shared" si="4"/>
        <v>7.333333333333333</v>
      </c>
      <c r="L13" s="165"/>
    </row>
    <row r="14" spans="1:32">
      <c r="C14"/>
      <c r="D14" s="165">
        <f t="shared" si="0"/>
        <v>17</v>
      </c>
      <c r="E14" s="165">
        <f t="shared" si="1"/>
        <v>2</v>
      </c>
      <c r="F14" s="165">
        <f t="shared" si="2"/>
        <v>1</v>
      </c>
      <c r="G14" s="165">
        <f t="shared" si="3"/>
        <v>0</v>
      </c>
      <c r="H14" s="165"/>
      <c r="I14" s="165"/>
      <c r="J14" s="165"/>
      <c r="K14" s="165">
        <f t="shared" si="4"/>
        <v>8</v>
      </c>
      <c r="L14" s="165"/>
    </row>
    <row r="15" spans="1:32">
      <c r="C15"/>
      <c r="D15" s="165">
        <f t="shared" si="0"/>
        <v>18</v>
      </c>
      <c r="E15" s="165">
        <f t="shared" si="1"/>
        <v>2</v>
      </c>
      <c r="F15" s="165">
        <f t="shared" si="2"/>
        <v>1</v>
      </c>
      <c r="G15" s="165">
        <f t="shared" si="3"/>
        <v>0</v>
      </c>
      <c r="H15" s="165"/>
      <c r="I15" s="165"/>
      <c r="J15" s="165"/>
      <c r="K15" s="165">
        <f t="shared" si="4"/>
        <v>8.6666666666666661</v>
      </c>
      <c r="L15" s="165"/>
    </row>
    <row r="16" spans="1:32">
      <c r="C16"/>
      <c r="D16" s="165">
        <f t="shared" si="0"/>
        <v>19</v>
      </c>
      <c r="E16" s="165">
        <f t="shared" si="1"/>
        <v>2</v>
      </c>
      <c r="F16" s="165">
        <f t="shared" si="2"/>
        <v>1</v>
      </c>
      <c r="G16" s="165">
        <f t="shared" si="3"/>
        <v>0</v>
      </c>
      <c r="H16" s="165"/>
      <c r="I16" s="165"/>
      <c r="J16" s="165"/>
      <c r="K16" s="165">
        <f t="shared" si="4"/>
        <v>9.3333333333333339</v>
      </c>
      <c r="L16" s="165"/>
    </row>
    <row r="17" spans="3:12">
      <c r="C17"/>
      <c r="D17" s="165">
        <f t="shared" si="0"/>
        <v>20</v>
      </c>
      <c r="E17" s="165">
        <f t="shared" si="1"/>
        <v>2</v>
      </c>
      <c r="F17" s="165">
        <f t="shared" si="2"/>
        <v>1</v>
      </c>
      <c r="G17" s="165">
        <f t="shared" si="3"/>
        <v>0</v>
      </c>
      <c r="H17" s="165"/>
      <c r="I17" s="165"/>
      <c r="J17" s="165"/>
      <c r="K17" s="165">
        <f t="shared" si="4"/>
        <v>10</v>
      </c>
      <c r="L17" s="165"/>
    </row>
    <row r="18" spans="3:12">
      <c r="C18"/>
      <c r="D18" s="165">
        <f t="shared" si="0"/>
        <v>21</v>
      </c>
      <c r="E18" s="165">
        <f t="shared" si="1"/>
        <v>2</v>
      </c>
      <c r="F18" s="165">
        <f t="shared" si="2"/>
        <v>1</v>
      </c>
      <c r="G18" s="165">
        <f t="shared" si="3"/>
        <v>0</v>
      </c>
      <c r="H18" s="165"/>
      <c r="I18" s="165"/>
      <c r="J18" s="165"/>
      <c r="K18" s="165">
        <f t="shared" si="4"/>
        <v>10.666666666666666</v>
      </c>
      <c r="L18" s="165"/>
    </row>
    <row r="19" spans="3:12">
      <c r="C19"/>
      <c r="D19" s="165">
        <f t="shared" si="0"/>
        <v>22</v>
      </c>
      <c r="E19" s="165">
        <f t="shared" si="1"/>
        <v>2</v>
      </c>
      <c r="F19" s="165">
        <f t="shared" si="2"/>
        <v>1</v>
      </c>
      <c r="G19" s="165">
        <f t="shared" si="3"/>
        <v>0</v>
      </c>
      <c r="H19" s="165"/>
      <c r="I19" s="165"/>
      <c r="J19" s="165"/>
      <c r="K19" s="165">
        <f t="shared" si="4"/>
        <v>11.333333333333334</v>
      </c>
      <c r="L19" s="165"/>
    </row>
    <row r="20" spans="3:12">
      <c r="C20"/>
      <c r="D20" s="165">
        <f t="shared" si="0"/>
        <v>23</v>
      </c>
      <c r="E20" s="165">
        <f t="shared" si="1"/>
        <v>2</v>
      </c>
      <c r="F20" s="165">
        <f t="shared" si="2"/>
        <v>1</v>
      </c>
      <c r="G20" s="165">
        <f t="shared" si="3"/>
        <v>0</v>
      </c>
      <c r="H20" s="165"/>
      <c r="I20" s="165"/>
      <c r="J20" s="165"/>
      <c r="K20" s="165">
        <f t="shared" si="4"/>
        <v>12</v>
      </c>
      <c r="L20" s="165"/>
    </row>
    <row r="21" spans="3:12">
      <c r="C21"/>
      <c r="D21" s="165">
        <f t="shared" si="0"/>
        <v>24</v>
      </c>
      <c r="E21" s="165">
        <f t="shared" si="1"/>
        <v>2</v>
      </c>
      <c r="F21" s="165">
        <f t="shared" si="2"/>
        <v>1</v>
      </c>
      <c r="G21" s="165">
        <f t="shared" si="3"/>
        <v>0</v>
      </c>
      <c r="H21" s="165"/>
      <c r="I21" s="165"/>
      <c r="J21" s="165"/>
      <c r="K21" s="165">
        <f t="shared" si="4"/>
        <v>12.666666666666666</v>
      </c>
      <c r="L21" s="165"/>
    </row>
    <row r="22" spans="3:12">
      <c r="C22"/>
      <c r="D22" s="165">
        <f t="shared" si="0"/>
        <v>25</v>
      </c>
      <c r="E22" s="165">
        <f t="shared" si="1"/>
        <v>2</v>
      </c>
      <c r="F22" s="165">
        <f t="shared" si="2"/>
        <v>1</v>
      </c>
      <c r="G22" s="165">
        <f t="shared" si="3"/>
        <v>0</v>
      </c>
      <c r="H22" s="165"/>
      <c r="I22" s="165"/>
      <c r="J22" s="165"/>
      <c r="K22" s="165">
        <f t="shared" si="4"/>
        <v>13.333333333333334</v>
      </c>
      <c r="L22" s="165"/>
    </row>
    <row r="23" spans="3:12">
      <c r="C23"/>
      <c r="D23" s="165">
        <f t="shared" si="0"/>
        <v>26</v>
      </c>
      <c r="E23" s="165">
        <f t="shared" si="1"/>
        <v>2</v>
      </c>
      <c r="F23" s="165">
        <f t="shared" si="2"/>
        <v>1</v>
      </c>
      <c r="G23" s="165">
        <f t="shared" si="3"/>
        <v>0</v>
      </c>
      <c r="H23" s="165"/>
      <c r="I23" s="165"/>
      <c r="J23" s="165"/>
      <c r="K23" s="165">
        <f t="shared" si="4"/>
        <v>14</v>
      </c>
      <c r="L23" s="163"/>
    </row>
    <row r="24" spans="3:12">
      <c r="C24"/>
      <c r="D24" s="165">
        <f t="shared" si="0"/>
        <v>27</v>
      </c>
      <c r="E24" s="165">
        <f t="shared" si="1"/>
        <v>2</v>
      </c>
      <c r="F24" s="165">
        <f t="shared" si="2"/>
        <v>1</v>
      </c>
      <c r="G24" s="165">
        <f t="shared" si="3"/>
        <v>0</v>
      </c>
      <c r="H24" s="165"/>
      <c r="I24" s="165"/>
      <c r="J24" s="165"/>
      <c r="K24" s="165">
        <f t="shared" si="4"/>
        <v>14.666666666666666</v>
      </c>
      <c r="L24" s="163"/>
    </row>
    <row r="25" spans="3:12">
      <c r="C25"/>
      <c r="D25" s="165">
        <f t="shared" si="0"/>
        <v>28</v>
      </c>
      <c r="E25" s="165">
        <f t="shared" si="1"/>
        <v>2</v>
      </c>
      <c r="F25" s="165">
        <f t="shared" si="2"/>
        <v>1</v>
      </c>
      <c r="G25" s="165">
        <f t="shared" si="3"/>
        <v>0</v>
      </c>
      <c r="H25" s="165"/>
      <c r="I25" s="165"/>
      <c r="J25" s="165"/>
      <c r="K25" s="165">
        <f t="shared" si="4"/>
        <v>15.333333333333334</v>
      </c>
      <c r="L25" s="163"/>
    </row>
    <row r="26" spans="3:12">
      <c r="C26"/>
      <c r="D26" s="165">
        <f t="shared" si="0"/>
        <v>29</v>
      </c>
      <c r="E26" s="165">
        <f t="shared" si="1"/>
        <v>2</v>
      </c>
      <c r="F26" s="165">
        <f t="shared" si="2"/>
        <v>1</v>
      </c>
      <c r="G26" s="165">
        <f t="shared" si="3"/>
        <v>0</v>
      </c>
      <c r="H26" s="165"/>
      <c r="I26" s="165"/>
      <c r="J26" s="165"/>
      <c r="K26" s="165">
        <f t="shared" si="4"/>
        <v>16</v>
      </c>
      <c r="L26" s="163"/>
    </row>
    <row r="27" spans="3:12">
      <c r="C27"/>
      <c r="D27" s="165">
        <f t="shared" si="0"/>
        <v>30</v>
      </c>
      <c r="E27" s="165">
        <f t="shared" si="1"/>
        <v>2</v>
      </c>
      <c r="F27" s="165">
        <f t="shared" si="2"/>
        <v>1</v>
      </c>
      <c r="G27" s="165">
        <f t="shared" si="3"/>
        <v>0</v>
      </c>
      <c r="H27" s="165"/>
      <c r="I27" s="165"/>
      <c r="J27" s="165"/>
      <c r="K27" s="165">
        <f t="shared" si="4"/>
        <v>16.666666666666668</v>
      </c>
    </row>
    <row r="28" spans="3:12">
      <c r="C28"/>
      <c r="D28" s="165">
        <f t="shared" si="0"/>
        <v>31</v>
      </c>
      <c r="E28" s="165">
        <f t="shared" si="1"/>
        <v>2</v>
      </c>
      <c r="F28" s="165">
        <f t="shared" si="2"/>
        <v>1</v>
      </c>
      <c r="G28" s="165">
        <f t="shared" si="3"/>
        <v>0</v>
      </c>
      <c r="H28" s="165"/>
      <c r="I28" s="165"/>
      <c r="J28" s="165"/>
      <c r="K28" s="165">
        <f t="shared" si="4"/>
        <v>17.333333333333332</v>
      </c>
    </row>
    <row r="29" spans="3:12">
      <c r="C29"/>
      <c r="D29" s="165">
        <f t="shared" si="0"/>
        <v>32</v>
      </c>
      <c r="E29" s="165">
        <f t="shared" si="1"/>
        <v>2</v>
      </c>
      <c r="F29" s="165">
        <f t="shared" si="2"/>
        <v>1</v>
      </c>
      <c r="G29" s="165">
        <f t="shared" si="3"/>
        <v>0</v>
      </c>
      <c r="H29" s="165"/>
      <c r="I29" s="165"/>
      <c r="J29" s="165"/>
      <c r="K29" s="165">
        <f t="shared" si="4"/>
        <v>18</v>
      </c>
    </row>
    <row r="30" spans="3:12">
      <c r="C30"/>
      <c r="D30" s="165">
        <f t="shared" si="0"/>
        <v>33</v>
      </c>
      <c r="E30" s="165">
        <f t="shared" si="1"/>
        <v>2</v>
      </c>
      <c r="F30" s="165">
        <f t="shared" si="2"/>
        <v>1</v>
      </c>
      <c r="G30" s="165">
        <f t="shared" si="3"/>
        <v>0</v>
      </c>
      <c r="H30" s="165"/>
      <c r="I30" s="165"/>
      <c r="J30" s="165"/>
      <c r="K30" s="165">
        <f t="shared" si="4"/>
        <v>18.666666666666668</v>
      </c>
    </row>
    <row r="31" spans="3:12">
      <c r="C31"/>
      <c r="D31" s="165">
        <f t="shared" si="0"/>
        <v>34</v>
      </c>
      <c r="E31" s="165">
        <f t="shared" si="1"/>
        <v>2</v>
      </c>
      <c r="F31" s="165">
        <f t="shared" si="2"/>
        <v>1</v>
      </c>
      <c r="G31" s="165">
        <f t="shared" si="3"/>
        <v>0</v>
      </c>
      <c r="H31" s="165"/>
      <c r="I31" s="165"/>
      <c r="J31" s="165"/>
      <c r="K31" s="165">
        <f t="shared" si="4"/>
        <v>19.333333333333332</v>
      </c>
    </row>
    <row r="32" spans="3:12">
      <c r="C32"/>
      <c r="D32" s="165">
        <f t="shared" si="0"/>
        <v>35</v>
      </c>
      <c r="E32" s="165">
        <f t="shared" si="1"/>
        <v>2</v>
      </c>
      <c r="F32" s="165">
        <f t="shared" si="2"/>
        <v>1</v>
      </c>
      <c r="G32" s="165">
        <f t="shared" si="3"/>
        <v>0</v>
      </c>
      <c r="H32" s="165"/>
      <c r="I32" s="165"/>
      <c r="J32" s="165"/>
      <c r="K32" s="165">
        <f t="shared" si="4"/>
        <v>20</v>
      </c>
    </row>
    <row r="33" spans="3:11">
      <c r="C33"/>
      <c r="D33" s="165">
        <f t="shared" si="0"/>
        <v>36</v>
      </c>
      <c r="E33" s="165">
        <f t="shared" si="1"/>
        <v>2</v>
      </c>
      <c r="F33" s="165">
        <f t="shared" si="2"/>
        <v>1</v>
      </c>
      <c r="G33" s="165">
        <f t="shared" si="3"/>
        <v>0</v>
      </c>
      <c r="H33" s="165"/>
      <c r="I33" s="165"/>
      <c r="J33" s="165"/>
      <c r="K33" s="165">
        <f t="shared" si="4"/>
        <v>20.666666666666668</v>
      </c>
    </row>
    <row r="34" spans="3:11">
      <c r="C34"/>
      <c r="D34" s="165">
        <f t="shared" si="0"/>
        <v>37</v>
      </c>
      <c r="E34" s="165">
        <f t="shared" si="1"/>
        <v>2</v>
      </c>
      <c r="F34" s="165">
        <f t="shared" si="2"/>
        <v>1</v>
      </c>
      <c r="G34" s="165">
        <f t="shared" si="3"/>
        <v>0</v>
      </c>
      <c r="H34" s="165"/>
      <c r="I34" s="165"/>
      <c r="J34" s="165"/>
      <c r="K34" s="165">
        <f t="shared" si="4"/>
        <v>21.333333333333332</v>
      </c>
    </row>
    <row r="35" spans="3:11">
      <c r="C35"/>
      <c r="D35" s="165">
        <f t="shared" si="0"/>
        <v>38</v>
      </c>
      <c r="E35" s="165">
        <f t="shared" si="1"/>
        <v>2</v>
      </c>
      <c r="F35" s="165">
        <f t="shared" si="2"/>
        <v>1</v>
      </c>
      <c r="G35" s="165">
        <f t="shared" si="3"/>
        <v>0</v>
      </c>
      <c r="H35" s="165"/>
      <c r="I35" s="165"/>
      <c r="J35" s="165"/>
      <c r="K35" s="165">
        <f t="shared" si="4"/>
        <v>22</v>
      </c>
    </row>
    <row r="36" spans="3:11">
      <c r="C36"/>
      <c r="D36" s="165">
        <f t="shared" si="0"/>
        <v>39</v>
      </c>
      <c r="E36" s="165">
        <f t="shared" si="1"/>
        <v>2</v>
      </c>
      <c r="F36" s="165">
        <f t="shared" si="2"/>
        <v>1</v>
      </c>
      <c r="G36" s="165">
        <f t="shared" si="3"/>
        <v>0</v>
      </c>
      <c r="H36" s="165"/>
      <c r="I36" s="165"/>
      <c r="J36" s="165"/>
      <c r="K36" s="165">
        <f t="shared" si="4"/>
        <v>22.666666666666668</v>
      </c>
    </row>
    <row r="37" spans="3:11">
      <c r="C37"/>
      <c r="D37" s="165">
        <f t="shared" si="0"/>
        <v>40</v>
      </c>
      <c r="E37" s="165">
        <f t="shared" si="1"/>
        <v>2</v>
      </c>
      <c r="F37" s="165">
        <f t="shared" si="2"/>
        <v>1</v>
      </c>
      <c r="G37" s="165">
        <f t="shared" si="3"/>
        <v>0</v>
      </c>
      <c r="H37" s="165"/>
      <c r="I37" s="165"/>
      <c r="J37" s="165"/>
      <c r="K37" s="165">
        <f t="shared" si="4"/>
        <v>23.333333333333332</v>
      </c>
    </row>
    <row r="38" spans="3:11">
      <c r="C38"/>
      <c r="D38" s="165">
        <f t="shared" si="0"/>
        <v>41</v>
      </c>
      <c r="E38" s="165">
        <f t="shared" si="1"/>
        <v>2</v>
      </c>
      <c r="F38" s="165">
        <f t="shared" si="2"/>
        <v>1</v>
      </c>
      <c r="G38" s="165">
        <f t="shared" si="3"/>
        <v>0</v>
      </c>
      <c r="H38" s="165"/>
      <c r="I38" s="165"/>
      <c r="J38" s="165"/>
      <c r="K38" s="165">
        <f t="shared" si="4"/>
        <v>24</v>
      </c>
    </row>
    <row r="39" spans="3:11">
      <c r="C39"/>
      <c r="D39" s="165">
        <f t="shared" ref="D39:D102" si="5">IF(ISNUMBER(D38),IF(D38+1&lt;=$J$1,D38+1,""),"")</f>
        <v>42</v>
      </c>
      <c r="E39" s="165">
        <f t="shared" ref="E39:E102" si="6">IF(ISNUMBER(D39),COUNTIF(B:B,"&gt;="&amp;D39),"")</f>
        <v>2</v>
      </c>
      <c r="F39" s="165">
        <f t="shared" ref="F39:F102" si="7">IF(ISNUMBER(D39),COUNTIFS(B:B,"&lt;"&amp;D39,B:B,"&lt;"&amp;$N$1),"")</f>
        <v>1</v>
      </c>
      <c r="G39" s="165">
        <f t="shared" ref="G39:G102" si="8">IF(ISNUMBER(D39),COUNT(B:B)-(E39+F39),"")</f>
        <v>0</v>
      </c>
      <c r="H39" s="165"/>
      <c r="I39" s="165"/>
      <c r="J39" s="165"/>
      <c r="K39" s="165">
        <f t="shared" ref="K39:K102" si="9">IF(ISNUMBER(D39),(D39*E39-$L$1*F39)/COUNT(A:A),"")</f>
        <v>24.666666666666668</v>
      </c>
    </row>
    <row r="40" spans="3:11">
      <c r="C40"/>
      <c r="D40" s="165">
        <f t="shared" si="5"/>
        <v>43</v>
      </c>
      <c r="E40" s="165">
        <f t="shared" si="6"/>
        <v>2</v>
      </c>
      <c r="F40" s="165">
        <f t="shared" si="7"/>
        <v>1</v>
      </c>
      <c r="G40" s="165">
        <f t="shared" si="8"/>
        <v>0</v>
      </c>
      <c r="H40" s="165"/>
      <c r="I40" s="165"/>
      <c r="J40" s="165"/>
      <c r="K40" s="165">
        <f t="shared" si="9"/>
        <v>25.333333333333332</v>
      </c>
    </row>
    <row r="41" spans="3:11">
      <c r="C41"/>
      <c r="D41" s="165">
        <f t="shared" si="5"/>
        <v>44</v>
      </c>
      <c r="E41" s="165">
        <f t="shared" si="6"/>
        <v>2</v>
      </c>
      <c r="F41" s="165">
        <f t="shared" si="7"/>
        <v>1</v>
      </c>
      <c r="G41" s="165">
        <f t="shared" si="8"/>
        <v>0</v>
      </c>
      <c r="H41" s="165"/>
      <c r="I41" s="165"/>
      <c r="J41" s="165"/>
      <c r="K41" s="165">
        <f t="shared" si="9"/>
        <v>26</v>
      </c>
    </row>
    <row r="42" spans="3:11">
      <c r="C42"/>
      <c r="D42" s="165">
        <f t="shared" si="5"/>
        <v>45</v>
      </c>
      <c r="E42" s="165">
        <f t="shared" si="6"/>
        <v>2</v>
      </c>
      <c r="F42" s="165">
        <f t="shared" si="7"/>
        <v>1</v>
      </c>
      <c r="G42" s="165">
        <f t="shared" si="8"/>
        <v>0</v>
      </c>
      <c r="H42" s="165"/>
      <c r="I42" s="165"/>
      <c r="J42" s="165"/>
      <c r="K42" s="165">
        <f t="shared" si="9"/>
        <v>26.666666666666668</v>
      </c>
    </row>
    <row r="43" spans="3:11">
      <c r="C43"/>
      <c r="D43" s="165">
        <f t="shared" si="5"/>
        <v>46</v>
      </c>
      <c r="E43" s="165">
        <f t="shared" si="6"/>
        <v>2</v>
      </c>
      <c r="F43" s="165">
        <f t="shared" si="7"/>
        <v>1</v>
      </c>
      <c r="G43" s="165">
        <f t="shared" si="8"/>
        <v>0</v>
      </c>
      <c r="H43" s="165"/>
      <c r="I43" s="165"/>
      <c r="J43" s="165"/>
      <c r="K43" s="165">
        <f t="shared" si="9"/>
        <v>27.333333333333332</v>
      </c>
    </row>
    <row r="44" spans="3:11">
      <c r="C44"/>
      <c r="D44" s="165">
        <f t="shared" si="5"/>
        <v>47</v>
      </c>
      <c r="E44" s="165">
        <f t="shared" si="6"/>
        <v>2</v>
      </c>
      <c r="F44" s="165">
        <f t="shared" si="7"/>
        <v>1</v>
      </c>
      <c r="G44" s="165">
        <f t="shared" si="8"/>
        <v>0</v>
      </c>
      <c r="H44" s="165"/>
      <c r="I44" s="165"/>
      <c r="J44" s="165"/>
      <c r="K44" s="165">
        <f t="shared" si="9"/>
        <v>28</v>
      </c>
    </row>
    <row r="45" spans="3:11">
      <c r="C45"/>
      <c r="D45" s="165">
        <f t="shared" si="5"/>
        <v>48</v>
      </c>
      <c r="E45" s="165">
        <f t="shared" si="6"/>
        <v>2</v>
      </c>
      <c r="F45" s="165">
        <f t="shared" si="7"/>
        <v>1</v>
      </c>
      <c r="G45" s="165">
        <f t="shared" si="8"/>
        <v>0</v>
      </c>
      <c r="H45" s="165"/>
      <c r="I45" s="165"/>
      <c r="J45" s="165"/>
      <c r="K45" s="165">
        <f t="shared" si="9"/>
        <v>28.666666666666668</v>
      </c>
    </row>
    <row r="46" spans="3:11">
      <c r="C46"/>
      <c r="D46" s="165">
        <f t="shared" si="5"/>
        <v>49</v>
      </c>
      <c r="E46" s="165">
        <f t="shared" si="6"/>
        <v>2</v>
      </c>
      <c r="F46" s="165">
        <f t="shared" si="7"/>
        <v>1</v>
      </c>
      <c r="G46" s="165">
        <f t="shared" si="8"/>
        <v>0</v>
      </c>
      <c r="H46" s="165"/>
      <c r="I46" s="165"/>
      <c r="J46" s="165"/>
      <c r="K46" s="165">
        <f t="shared" si="9"/>
        <v>29.333333333333332</v>
      </c>
    </row>
    <row r="47" spans="3:11">
      <c r="C47"/>
      <c r="D47" s="165">
        <f t="shared" si="5"/>
        <v>50</v>
      </c>
      <c r="E47" s="165">
        <f t="shared" si="6"/>
        <v>2</v>
      </c>
      <c r="F47" s="165">
        <f t="shared" si="7"/>
        <v>1</v>
      </c>
      <c r="G47" s="165">
        <f t="shared" si="8"/>
        <v>0</v>
      </c>
      <c r="H47" s="165"/>
      <c r="I47" s="165"/>
      <c r="J47" s="165"/>
      <c r="K47" s="165">
        <f t="shared" si="9"/>
        <v>30</v>
      </c>
    </row>
    <row r="48" spans="3:11">
      <c r="C48"/>
      <c r="D48" s="165">
        <f t="shared" si="5"/>
        <v>51</v>
      </c>
      <c r="E48" s="165">
        <f t="shared" si="6"/>
        <v>2</v>
      </c>
      <c r="F48" s="165">
        <f t="shared" si="7"/>
        <v>1</v>
      </c>
      <c r="G48" s="165">
        <f t="shared" si="8"/>
        <v>0</v>
      </c>
      <c r="H48" s="165"/>
      <c r="I48" s="165"/>
      <c r="J48" s="165"/>
      <c r="K48" s="165">
        <f t="shared" si="9"/>
        <v>30.666666666666668</v>
      </c>
    </row>
    <row r="49" spans="3:11">
      <c r="C49"/>
      <c r="D49" s="165">
        <f t="shared" si="5"/>
        <v>52</v>
      </c>
      <c r="E49" s="165">
        <f t="shared" si="6"/>
        <v>2</v>
      </c>
      <c r="F49" s="165">
        <f t="shared" si="7"/>
        <v>1</v>
      </c>
      <c r="G49" s="165">
        <f t="shared" si="8"/>
        <v>0</v>
      </c>
      <c r="H49" s="165"/>
      <c r="I49" s="165"/>
      <c r="J49" s="165"/>
      <c r="K49" s="165">
        <f t="shared" si="9"/>
        <v>31.333333333333332</v>
      </c>
    </row>
    <row r="50" spans="3:11">
      <c r="C50"/>
      <c r="D50" s="165">
        <f t="shared" si="5"/>
        <v>53</v>
      </c>
      <c r="E50" s="165">
        <f t="shared" si="6"/>
        <v>2</v>
      </c>
      <c r="F50" s="165">
        <f t="shared" si="7"/>
        <v>1</v>
      </c>
      <c r="G50" s="165">
        <f t="shared" si="8"/>
        <v>0</v>
      </c>
      <c r="H50" s="165"/>
      <c r="I50" s="165"/>
      <c r="J50" s="165"/>
      <c r="K50" s="165">
        <f t="shared" si="9"/>
        <v>32</v>
      </c>
    </row>
    <row r="51" spans="3:11">
      <c r="C51"/>
      <c r="D51" s="165">
        <f t="shared" si="5"/>
        <v>54</v>
      </c>
      <c r="E51" s="165">
        <f t="shared" si="6"/>
        <v>2</v>
      </c>
      <c r="F51" s="165">
        <f t="shared" si="7"/>
        <v>1</v>
      </c>
      <c r="G51" s="165">
        <f t="shared" si="8"/>
        <v>0</v>
      </c>
      <c r="H51" s="165"/>
      <c r="I51" s="165"/>
      <c r="J51" s="165"/>
      <c r="K51" s="165">
        <f t="shared" si="9"/>
        <v>32.666666666666664</v>
      </c>
    </row>
    <row r="52" spans="3:11">
      <c r="C52"/>
      <c r="D52" s="165">
        <f t="shared" si="5"/>
        <v>55</v>
      </c>
      <c r="E52" s="165">
        <f t="shared" si="6"/>
        <v>2</v>
      </c>
      <c r="F52" s="165">
        <f t="shared" si="7"/>
        <v>1</v>
      </c>
      <c r="G52" s="165">
        <f t="shared" si="8"/>
        <v>0</v>
      </c>
      <c r="H52" s="165"/>
      <c r="I52" s="165"/>
      <c r="J52" s="165"/>
      <c r="K52" s="165">
        <f t="shared" si="9"/>
        <v>33.333333333333336</v>
      </c>
    </row>
    <row r="53" spans="3:11">
      <c r="C53"/>
      <c r="D53" s="165">
        <f t="shared" si="5"/>
        <v>56</v>
      </c>
      <c r="E53" s="165">
        <f t="shared" si="6"/>
        <v>2</v>
      </c>
      <c r="F53" s="165">
        <f t="shared" si="7"/>
        <v>1</v>
      </c>
      <c r="G53" s="165">
        <f t="shared" si="8"/>
        <v>0</v>
      </c>
      <c r="H53" s="165"/>
      <c r="I53" s="165"/>
      <c r="J53" s="165"/>
      <c r="K53" s="165">
        <f t="shared" si="9"/>
        <v>34</v>
      </c>
    </row>
    <row r="54" spans="3:11">
      <c r="C54"/>
      <c r="D54" s="165">
        <f t="shared" si="5"/>
        <v>57</v>
      </c>
      <c r="E54" s="165">
        <f t="shared" si="6"/>
        <v>2</v>
      </c>
      <c r="F54" s="165">
        <f t="shared" si="7"/>
        <v>1</v>
      </c>
      <c r="G54" s="165">
        <f t="shared" si="8"/>
        <v>0</v>
      </c>
      <c r="H54" s="165"/>
      <c r="I54" s="165"/>
      <c r="J54" s="165"/>
      <c r="K54" s="165">
        <f t="shared" si="9"/>
        <v>34.666666666666664</v>
      </c>
    </row>
    <row r="55" spans="3:11">
      <c r="C55"/>
      <c r="D55" s="165">
        <f t="shared" si="5"/>
        <v>58</v>
      </c>
      <c r="E55" s="165">
        <f t="shared" si="6"/>
        <v>2</v>
      </c>
      <c r="F55" s="165">
        <f t="shared" si="7"/>
        <v>1</v>
      </c>
      <c r="G55" s="165">
        <f t="shared" si="8"/>
        <v>0</v>
      </c>
      <c r="H55" s="165"/>
      <c r="I55" s="165"/>
      <c r="J55" s="165"/>
      <c r="K55" s="165">
        <f t="shared" si="9"/>
        <v>35.333333333333336</v>
      </c>
    </row>
    <row r="56" spans="3:11">
      <c r="C56"/>
      <c r="D56" s="165">
        <f t="shared" si="5"/>
        <v>59</v>
      </c>
      <c r="E56" s="165">
        <f t="shared" si="6"/>
        <v>2</v>
      </c>
      <c r="F56" s="165">
        <f t="shared" si="7"/>
        <v>1</v>
      </c>
      <c r="G56" s="165">
        <f t="shared" si="8"/>
        <v>0</v>
      </c>
      <c r="H56" s="165"/>
      <c r="I56" s="165"/>
      <c r="J56" s="165"/>
      <c r="K56" s="165">
        <f t="shared" si="9"/>
        <v>36</v>
      </c>
    </row>
    <row r="57" spans="3:11">
      <c r="C57"/>
      <c r="D57" s="165">
        <f t="shared" si="5"/>
        <v>60</v>
      </c>
      <c r="E57" s="165">
        <f t="shared" si="6"/>
        <v>2</v>
      </c>
      <c r="F57" s="165">
        <f t="shared" si="7"/>
        <v>1</v>
      </c>
      <c r="G57" s="165">
        <f t="shared" si="8"/>
        <v>0</v>
      </c>
      <c r="H57" s="165"/>
      <c r="I57" s="165"/>
      <c r="J57" s="165"/>
      <c r="K57" s="165">
        <f t="shared" si="9"/>
        <v>36.666666666666664</v>
      </c>
    </row>
    <row r="58" spans="3:11">
      <c r="C58"/>
      <c r="D58" s="165">
        <f t="shared" si="5"/>
        <v>61</v>
      </c>
      <c r="E58" s="165">
        <f t="shared" si="6"/>
        <v>2</v>
      </c>
      <c r="F58" s="165">
        <f t="shared" si="7"/>
        <v>1</v>
      </c>
      <c r="G58" s="165">
        <f t="shared" si="8"/>
        <v>0</v>
      </c>
      <c r="H58" s="165"/>
      <c r="I58" s="165"/>
      <c r="J58" s="165"/>
      <c r="K58" s="165">
        <f t="shared" si="9"/>
        <v>37.333333333333336</v>
      </c>
    </row>
    <row r="59" spans="3:11">
      <c r="C59"/>
      <c r="D59" s="165">
        <f t="shared" si="5"/>
        <v>62</v>
      </c>
      <c r="E59" s="165">
        <f t="shared" si="6"/>
        <v>2</v>
      </c>
      <c r="F59" s="165">
        <f t="shared" si="7"/>
        <v>1</v>
      </c>
      <c r="G59" s="165">
        <f t="shared" si="8"/>
        <v>0</v>
      </c>
      <c r="H59" s="165"/>
      <c r="I59" s="165"/>
      <c r="J59" s="165"/>
      <c r="K59" s="165">
        <f t="shared" si="9"/>
        <v>38</v>
      </c>
    </row>
    <row r="60" spans="3:11">
      <c r="C60"/>
      <c r="D60" s="165">
        <f t="shared" si="5"/>
        <v>63</v>
      </c>
      <c r="E60" s="165">
        <f t="shared" si="6"/>
        <v>2</v>
      </c>
      <c r="F60" s="165">
        <f t="shared" si="7"/>
        <v>1</v>
      </c>
      <c r="G60" s="165">
        <f t="shared" si="8"/>
        <v>0</v>
      </c>
      <c r="H60" s="165"/>
      <c r="I60" s="165"/>
      <c r="J60" s="165"/>
      <c r="K60" s="165">
        <f t="shared" si="9"/>
        <v>38.666666666666664</v>
      </c>
    </row>
    <row r="61" spans="3:11">
      <c r="C61"/>
      <c r="D61" s="165">
        <f t="shared" si="5"/>
        <v>64</v>
      </c>
      <c r="E61" s="165">
        <f t="shared" si="6"/>
        <v>2</v>
      </c>
      <c r="F61" s="165">
        <f t="shared" si="7"/>
        <v>1</v>
      </c>
      <c r="G61" s="165">
        <f t="shared" si="8"/>
        <v>0</v>
      </c>
      <c r="H61" s="165"/>
      <c r="I61" s="165"/>
      <c r="J61" s="165"/>
      <c r="K61" s="165">
        <f t="shared" si="9"/>
        <v>39.333333333333336</v>
      </c>
    </row>
    <row r="62" spans="3:11">
      <c r="C62"/>
      <c r="D62" s="165">
        <f t="shared" si="5"/>
        <v>65</v>
      </c>
      <c r="E62" s="165">
        <f t="shared" si="6"/>
        <v>1</v>
      </c>
      <c r="F62" s="165">
        <f t="shared" si="7"/>
        <v>1</v>
      </c>
      <c r="G62" s="165">
        <f t="shared" si="8"/>
        <v>1</v>
      </c>
      <c r="H62" s="165"/>
      <c r="I62" s="165"/>
      <c r="J62" s="165"/>
      <c r="K62" s="165">
        <f t="shared" si="9"/>
        <v>18.333333333333332</v>
      </c>
    </row>
    <row r="63" spans="3:11">
      <c r="C63"/>
      <c r="D63" s="165">
        <f t="shared" si="5"/>
        <v>66</v>
      </c>
      <c r="E63" s="165">
        <f t="shared" si="6"/>
        <v>1</v>
      </c>
      <c r="F63" s="165">
        <f t="shared" si="7"/>
        <v>1</v>
      </c>
      <c r="G63" s="165">
        <f t="shared" si="8"/>
        <v>1</v>
      </c>
      <c r="H63" s="165"/>
      <c r="I63" s="165"/>
      <c r="J63" s="165"/>
      <c r="K63" s="165">
        <f t="shared" si="9"/>
        <v>18.666666666666668</v>
      </c>
    </row>
    <row r="64" spans="3:11">
      <c r="C64"/>
      <c r="D64" s="165">
        <f t="shared" si="5"/>
        <v>67</v>
      </c>
      <c r="E64" s="165">
        <f t="shared" si="6"/>
        <v>1</v>
      </c>
      <c r="F64" s="165">
        <f t="shared" si="7"/>
        <v>1</v>
      </c>
      <c r="G64" s="165">
        <f t="shared" si="8"/>
        <v>1</v>
      </c>
      <c r="H64" s="165"/>
      <c r="I64" s="165"/>
      <c r="J64" s="165"/>
      <c r="K64" s="165">
        <f t="shared" si="9"/>
        <v>19</v>
      </c>
    </row>
    <row r="65" spans="3:11">
      <c r="C65"/>
      <c r="D65" s="165">
        <f t="shared" si="5"/>
        <v>68</v>
      </c>
      <c r="E65" s="165">
        <f t="shared" si="6"/>
        <v>1</v>
      </c>
      <c r="F65" s="165">
        <f t="shared" si="7"/>
        <v>1</v>
      </c>
      <c r="G65" s="165">
        <f t="shared" si="8"/>
        <v>1</v>
      </c>
      <c r="H65" s="165"/>
      <c r="I65" s="165"/>
      <c r="J65" s="165"/>
      <c r="K65" s="165">
        <f t="shared" si="9"/>
        <v>19.333333333333332</v>
      </c>
    </row>
    <row r="66" spans="3:11">
      <c r="C66"/>
      <c r="D66" s="165">
        <f t="shared" si="5"/>
        <v>69</v>
      </c>
      <c r="E66" s="165">
        <f t="shared" si="6"/>
        <v>1</v>
      </c>
      <c r="F66" s="165">
        <f t="shared" si="7"/>
        <v>1</v>
      </c>
      <c r="G66" s="165">
        <f t="shared" si="8"/>
        <v>1</v>
      </c>
      <c r="H66" s="165"/>
      <c r="I66" s="165"/>
      <c r="J66" s="165"/>
      <c r="K66" s="165">
        <f t="shared" si="9"/>
        <v>19.666666666666668</v>
      </c>
    </row>
    <row r="67" spans="3:11">
      <c r="C67"/>
      <c r="D67" s="165">
        <f t="shared" si="5"/>
        <v>70</v>
      </c>
      <c r="E67" s="165">
        <f t="shared" si="6"/>
        <v>1</v>
      </c>
      <c r="F67" s="165">
        <f t="shared" si="7"/>
        <v>1</v>
      </c>
      <c r="G67" s="165">
        <f t="shared" si="8"/>
        <v>1</v>
      </c>
      <c r="H67" s="165"/>
      <c r="I67" s="165"/>
      <c r="J67" s="165"/>
      <c r="K67" s="165">
        <f t="shared" si="9"/>
        <v>20</v>
      </c>
    </row>
    <row r="68" spans="3:11">
      <c r="C68"/>
      <c r="D68" s="165">
        <f t="shared" si="5"/>
        <v>71</v>
      </c>
      <c r="E68" s="165">
        <f t="shared" si="6"/>
        <v>1</v>
      </c>
      <c r="F68" s="165">
        <f t="shared" si="7"/>
        <v>1</v>
      </c>
      <c r="G68" s="165">
        <f t="shared" si="8"/>
        <v>1</v>
      </c>
      <c r="H68" s="165"/>
      <c r="I68" s="165"/>
      <c r="J68" s="165"/>
      <c r="K68" s="165">
        <f t="shared" si="9"/>
        <v>20.333333333333332</v>
      </c>
    </row>
    <row r="69" spans="3:11">
      <c r="C69"/>
      <c r="D69" s="165">
        <f t="shared" si="5"/>
        <v>72</v>
      </c>
      <c r="E69" s="165">
        <f t="shared" si="6"/>
        <v>1</v>
      </c>
      <c r="F69" s="165">
        <f t="shared" si="7"/>
        <v>1</v>
      </c>
      <c r="G69" s="165">
        <f t="shared" si="8"/>
        <v>1</v>
      </c>
      <c r="H69" s="165"/>
      <c r="I69" s="165"/>
      <c r="J69" s="165"/>
      <c r="K69" s="165">
        <f t="shared" si="9"/>
        <v>20.666666666666668</v>
      </c>
    </row>
    <row r="70" spans="3:11">
      <c r="C70"/>
      <c r="D70" s="165">
        <f t="shared" si="5"/>
        <v>73</v>
      </c>
      <c r="E70" s="165">
        <f t="shared" si="6"/>
        <v>1</v>
      </c>
      <c r="F70" s="165">
        <f t="shared" si="7"/>
        <v>1</v>
      </c>
      <c r="G70" s="165">
        <f t="shared" si="8"/>
        <v>1</v>
      </c>
      <c r="H70" s="165"/>
      <c r="I70" s="165"/>
      <c r="J70" s="165"/>
      <c r="K70" s="165">
        <f t="shared" si="9"/>
        <v>21</v>
      </c>
    </row>
    <row r="71" spans="3:11">
      <c r="C71"/>
      <c r="D71" s="165">
        <f t="shared" si="5"/>
        <v>74</v>
      </c>
      <c r="E71" s="165">
        <f t="shared" si="6"/>
        <v>1</v>
      </c>
      <c r="F71" s="165">
        <f t="shared" si="7"/>
        <v>1</v>
      </c>
      <c r="G71" s="165">
        <f t="shared" si="8"/>
        <v>1</v>
      </c>
      <c r="H71" s="165"/>
      <c r="I71" s="165"/>
      <c r="J71" s="165"/>
      <c r="K71" s="165">
        <f t="shared" si="9"/>
        <v>21.333333333333332</v>
      </c>
    </row>
    <row r="72" spans="3:11">
      <c r="C72"/>
      <c r="D72" s="165">
        <f t="shared" si="5"/>
        <v>75</v>
      </c>
      <c r="E72" s="165">
        <f t="shared" si="6"/>
        <v>1</v>
      </c>
      <c r="F72" s="165">
        <f t="shared" si="7"/>
        <v>1</v>
      </c>
      <c r="G72" s="165">
        <f t="shared" si="8"/>
        <v>1</v>
      </c>
      <c r="H72" s="165"/>
      <c r="I72" s="165"/>
      <c r="J72" s="165"/>
      <c r="K72" s="165">
        <f t="shared" si="9"/>
        <v>21.666666666666668</v>
      </c>
    </row>
    <row r="73" spans="3:11">
      <c r="C73"/>
      <c r="D73" s="165">
        <f t="shared" si="5"/>
        <v>76</v>
      </c>
      <c r="E73" s="165">
        <f t="shared" si="6"/>
        <v>1</v>
      </c>
      <c r="F73" s="165">
        <f t="shared" si="7"/>
        <v>1</v>
      </c>
      <c r="G73" s="165">
        <f t="shared" si="8"/>
        <v>1</v>
      </c>
      <c r="H73" s="165"/>
      <c r="I73" s="165"/>
      <c r="J73" s="165"/>
      <c r="K73" s="165">
        <f t="shared" si="9"/>
        <v>22</v>
      </c>
    </row>
    <row r="74" spans="3:11">
      <c r="C74"/>
      <c r="D74" s="165">
        <f t="shared" si="5"/>
        <v>77</v>
      </c>
      <c r="E74" s="165">
        <f t="shared" si="6"/>
        <v>1</v>
      </c>
      <c r="F74" s="165">
        <f t="shared" si="7"/>
        <v>1</v>
      </c>
      <c r="G74" s="165">
        <f t="shared" si="8"/>
        <v>1</v>
      </c>
      <c r="H74" s="165"/>
      <c r="I74" s="165"/>
      <c r="J74" s="165"/>
      <c r="K74" s="165">
        <f t="shared" si="9"/>
        <v>22.333333333333332</v>
      </c>
    </row>
    <row r="75" spans="3:11">
      <c r="C75"/>
      <c r="D75" s="165">
        <f t="shared" si="5"/>
        <v>78</v>
      </c>
      <c r="E75" s="165">
        <f t="shared" si="6"/>
        <v>1</v>
      </c>
      <c r="F75" s="165">
        <f t="shared" si="7"/>
        <v>1</v>
      </c>
      <c r="G75" s="165">
        <f t="shared" si="8"/>
        <v>1</v>
      </c>
      <c r="H75" s="165"/>
      <c r="I75" s="165"/>
      <c r="J75" s="165"/>
      <c r="K75" s="165">
        <f t="shared" si="9"/>
        <v>22.666666666666668</v>
      </c>
    </row>
    <row r="76" spans="3:11">
      <c r="C76"/>
      <c r="D76" s="165">
        <f t="shared" si="5"/>
        <v>79</v>
      </c>
      <c r="E76" s="165">
        <f t="shared" si="6"/>
        <v>1</v>
      </c>
      <c r="F76" s="165">
        <f t="shared" si="7"/>
        <v>1</v>
      </c>
      <c r="G76" s="165">
        <f t="shared" si="8"/>
        <v>1</v>
      </c>
      <c r="H76" s="165"/>
      <c r="I76" s="165"/>
      <c r="J76" s="165"/>
      <c r="K76" s="165">
        <f t="shared" si="9"/>
        <v>23</v>
      </c>
    </row>
    <row r="77" spans="3:11">
      <c r="C77"/>
      <c r="D77" s="165">
        <f t="shared" si="5"/>
        <v>80</v>
      </c>
      <c r="E77" s="165">
        <f t="shared" si="6"/>
        <v>1</v>
      </c>
      <c r="F77" s="165">
        <f t="shared" si="7"/>
        <v>1</v>
      </c>
      <c r="G77" s="165">
        <f t="shared" si="8"/>
        <v>1</v>
      </c>
      <c r="H77" s="165"/>
      <c r="I77" s="165"/>
      <c r="J77" s="165"/>
      <c r="K77" s="165">
        <f t="shared" si="9"/>
        <v>23.333333333333332</v>
      </c>
    </row>
    <row r="78" spans="3:11">
      <c r="C78"/>
      <c r="D78" s="165" t="str">
        <f t="shared" si="5"/>
        <v/>
      </c>
      <c r="E78" s="165" t="str">
        <f t="shared" si="6"/>
        <v/>
      </c>
      <c r="F78" s="165" t="str">
        <f t="shared" si="7"/>
        <v/>
      </c>
      <c r="G78" s="165" t="str">
        <f t="shared" si="8"/>
        <v/>
      </c>
      <c r="H78" s="165"/>
      <c r="I78" s="165"/>
      <c r="J78" s="165"/>
      <c r="K78" s="165" t="str">
        <f t="shared" si="9"/>
        <v/>
      </c>
    </row>
    <row r="79" spans="3:11">
      <c r="C79"/>
      <c r="D79" s="165" t="str">
        <f t="shared" si="5"/>
        <v/>
      </c>
      <c r="E79" s="165" t="str">
        <f t="shared" si="6"/>
        <v/>
      </c>
      <c r="F79" s="165" t="str">
        <f t="shared" si="7"/>
        <v/>
      </c>
      <c r="G79" s="165" t="str">
        <f t="shared" si="8"/>
        <v/>
      </c>
      <c r="H79" s="165"/>
      <c r="I79" s="165"/>
      <c r="J79" s="165"/>
      <c r="K79" s="165" t="str">
        <f t="shared" si="9"/>
        <v/>
      </c>
    </row>
    <row r="80" spans="3:11">
      <c r="C80"/>
      <c r="D80" s="165" t="str">
        <f t="shared" si="5"/>
        <v/>
      </c>
      <c r="E80" s="165" t="str">
        <f t="shared" si="6"/>
        <v/>
      </c>
      <c r="F80" s="165" t="str">
        <f t="shared" si="7"/>
        <v/>
      </c>
      <c r="G80" s="165" t="str">
        <f t="shared" si="8"/>
        <v/>
      </c>
      <c r="H80" s="165"/>
      <c r="I80" s="165"/>
      <c r="J80" s="165"/>
      <c r="K80" s="165" t="str">
        <f t="shared" si="9"/>
        <v/>
      </c>
    </row>
    <row r="81" spans="3:11">
      <c r="C81"/>
      <c r="D81" s="165" t="str">
        <f t="shared" si="5"/>
        <v/>
      </c>
      <c r="E81" s="165" t="str">
        <f t="shared" si="6"/>
        <v/>
      </c>
      <c r="F81" s="165" t="str">
        <f t="shared" si="7"/>
        <v/>
      </c>
      <c r="G81" s="165" t="str">
        <f t="shared" si="8"/>
        <v/>
      </c>
      <c r="H81" s="165"/>
      <c r="I81" s="165"/>
      <c r="J81" s="165"/>
      <c r="K81" s="165" t="str">
        <f t="shared" si="9"/>
        <v/>
      </c>
    </row>
    <row r="82" spans="3:11">
      <c r="C82"/>
      <c r="D82" s="165" t="str">
        <f t="shared" si="5"/>
        <v/>
      </c>
      <c r="E82" s="165" t="str">
        <f t="shared" si="6"/>
        <v/>
      </c>
      <c r="F82" s="165" t="str">
        <f t="shared" si="7"/>
        <v/>
      </c>
      <c r="G82" s="165" t="str">
        <f t="shared" si="8"/>
        <v/>
      </c>
      <c r="H82" s="165"/>
      <c r="I82" s="165"/>
      <c r="J82" s="165"/>
      <c r="K82" s="165" t="str">
        <f t="shared" si="9"/>
        <v/>
      </c>
    </row>
    <row r="83" spans="3:11">
      <c r="C83"/>
      <c r="D83" s="165" t="str">
        <f t="shared" si="5"/>
        <v/>
      </c>
      <c r="E83" s="165" t="str">
        <f t="shared" si="6"/>
        <v/>
      </c>
      <c r="F83" s="165" t="str">
        <f t="shared" si="7"/>
        <v/>
      </c>
      <c r="G83" s="165" t="str">
        <f t="shared" si="8"/>
        <v/>
      </c>
      <c r="H83" s="165"/>
      <c r="I83" s="165"/>
      <c r="J83" s="165"/>
      <c r="K83" s="165" t="str">
        <f t="shared" si="9"/>
        <v/>
      </c>
    </row>
    <row r="84" spans="3:11">
      <c r="C84"/>
      <c r="D84" s="165" t="str">
        <f t="shared" si="5"/>
        <v/>
      </c>
      <c r="E84" s="165" t="str">
        <f t="shared" si="6"/>
        <v/>
      </c>
      <c r="F84" s="165" t="str">
        <f t="shared" si="7"/>
        <v/>
      </c>
      <c r="G84" s="165" t="str">
        <f t="shared" si="8"/>
        <v/>
      </c>
      <c r="H84" s="165"/>
      <c r="I84" s="165"/>
      <c r="J84" s="165"/>
      <c r="K84" s="165" t="str">
        <f t="shared" si="9"/>
        <v/>
      </c>
    </row>
    <row r="85" spans="3:11">
      <c r="C85"/>
      <c r="D85" s="165" t="str">
        <f t="shared" si="5"/>
        <v/>
      </c>
      <c r="E85" s="165" t="str">
        <f t="shared" si="6"/>
        <v/>
      </c>
      <c r="F85" s="165" t="str">
        <f t="shared" si="7"/>
        <v/>
      </c>
      <c r="G85" s="165" t="str">
        <f t="shared" si="8"/>
        <v/>
      </c>
      <c r="H85" s="165"/>
      <c r="I85" s="165"/>
      <c r="J85" s="165"/>
      <c r="K85" s="165" t="str">
        <f t="shared" si="9"/>
        <v/>
      </c>
    </row>
    <row r="86" spans="3:11">
      <c r="C86"/>
      <c r="D86" s="165" t="str">
        <f t="shared" si="5"/>
        <v/>
      </c>
      <c r="E86" s="165" t="str">
        <f t="shared" si="6"/>
        <v/>
      </c>
      <c r="F86" s="165" t="str">
        <f t="shared" si="7"/>
        <v/>
      </c>
      <c r="G86" s="165" t="str">
        <f t="shared" si="8"/>
        <v/>
      </c>
      <c r="H86" s="165"/>
      <c r="I86" s="165"/>
      <c r="J86" s="165"/>
      <c r="K86" s="165" t="str">
        <f t="shared" si="9"/>
        <v/>
      </c>
    </row>
    <row r="87" spans="3:11">
      <c r="C87"/>
      <c r="D87" s="165" t="str">
        <f t="shared" si="5"/>
        <v/>
      </c>
      <c r="E87" s="165" t="str">
        <f t="shared" si="6"/>
        <v/>
      </c>
      <c r="F87" s="165" t="str">
        <f t="shared" si="7"/>
        <v/>
      </c>
      <c r="G87" s="165" t="str">
        <f t="shared" si="8"/>
        <v/>
      </c>
      <c r="H87" s="165"/>
      <c r="I87" s="165"/>
      <c r="J87" s="165"/>
      <c r="K87" s="165" t="str">
        <f t="shared" si="9"/>
        <v/>
      </c>
    </row>
    <row r="88" spans="3:11">
      <c r="C88"/>
      <c r="D88" s="165" t="str">
        <f t="shared" si="5"/>
        <v/>
      </c>
      <c r="E88" s="165" t="str">
        <f t="shared" si="6"/>
        <v/>
      </c>
      <c r="F88" s="165" t="str">
        <f t="shared" si="7"/>
        <v/>
      </c>
      <c r="G88" s="165" t="str">
        <f t="shared" si="8"/>
        <v/>
      </c>
      <c r="H88" s="165"/>
      <c r="I88" s="165"/>
      <c r="J88" s="165"/>
      <c r="K88" s="165" t="str">
        <f t="shared" si="9"/>
        <v/>
      </c>
    </row>
    <row r="89" spans="3:11">
      <c r="C89"/>
      <c r="D89" s="165" t="str">
        <f t="shared" si="5"/>
        <v/>
      </c>
      <c r="E89" s="165" t="str">
        <f t="shared" si="6"/>
        <v/>
      </c>
      <c r="F89" s="165" t="str">
        <f t="shared" si="7"/>
        <v/>
      </c>
      <c r="G89" s="165" t="str">
        <f t="shared" si="8"/>
        <v/>
      </c>
      <c r="H89" s="165"/>
      <c r="I89" s="165"/>
      <c r="J89" s="165"/>
      <c r="K89" s="165" t="str">
        <f t="shared" si="9"/>
        <v/>
      </c>
    </row>
    <row r="90" spans="3:11">
      <c r="C90"/>
      <c r="D90" s="165" t="str">
        <f t="shared" si="5"/>
        <v/>
      </c>
      <c r="E90" s="165" t="str">
        <f t="shared" si="6"/>
        <v/>
      </c>
      <c r="F90" s="165" t="str">
        <f t="shared" si="7"/>
        <v/>
      </c>
      <c r="G90" s="165" t="str">
        <f t="shared" si="8"/>
        <v/>
      </c>
      <c r="H90" s="165"/>
      <c r="I90" s="165"/>
      <c r="J90" s="165"/>
      <c r="K90" s="165" t="str">
        <f t="shared" si="9"/>
        <v/>
      </c>
    </row>
    <row r="91" spans="3:11">
      <c r="C91"/>
      <c r="D91" s="165" t="str">
        <f t="shared" si="5"/>
        <v/>
      </c>
      <c r="E91" s="165" t="str">
        <f t="shared" si="6"/>
        <v/>
      </c>
      <c r="F91" s="165" t="str">
        <f t="shared" si="7"/>
        <v/>
      </c>
      <c r="G91" s="165" t="str">
        <f t="shared" si="8"/>
        <v/>
      </c>
      <c r="H91" s="165"/>
      <c r="I91" s="165"/>
      <c r="J91" s="165"/>
      <c r="K91" s="165" t="str">
        <f t="shared" si="9"/>
        <v/>
      </c>
    </row>
    <row r="92" spans="3:11">
      <c r="C92"/>
      <c r="D92" s="165" t="str">
        <f t="shared" si="5"/>
        <v/>
      </c>
      <c r="E92" s="165" t="str">
        <f t="shared" si="6"/>
        <v/>
      </c>
      <c r="F92" s="165" t="str">
        <f t="shared" si="7"/>
        <v/>
      </c>
      <c r="G92" s="165" t="str">
        <f t="shared" si="8"/>
        <v/>
      </c>
      <c r="H92" s="165"/>
      <c r="I92" s="165"/>
      <c r="J92" s="165"/>
      <c r="K92" s="165" t="str">
        <f t="shared" si="9"/>
        <v/>
      </c>
    </row>
    <row r="93" spans="3:11">
      <c r="C93"/>
      <c r="D93" s="165" t="str">
        <f t="shared" si="5"/>
        <v/>
      </c>
      <c r="E93" s="165" t="str">
        <f t="shared" si="6"/>
        <v/>
      </c>
      <c r="F93" s="165" t="str">
        <f t="shared" si="7"/>
        <v/>
      </c>
      <c r="G93" s="165" t="str">
        <f t="shared" si="8"/>
        <v/>
      </c>
      <c r="H93" s="165"/>
      <c r="I93" s="165"/>
      <c r="J93" s="165"/>
      <c r="K93" s="165" t="str">
        <f t="shared" si="9"/>
        <v/>
      </c>
    </row>
    <row r="94" spans="3:11">
      <c r="C94"/>
      <c r="D94" s="165" t="str">
        <f t="shared" si="5"/>
        <v/>
      </c>
      <c r="E94" s="165" t="str">
        <f t="shared" si="6"/>
        <v/>
      </c>
      <c r="F94" s="165" t="str">
        <f t="shared" si="7"/>
        <v/>
      </c>
      <c r="G94" s="165" t="str">
        <f t="shared" si="8"/>
        <v/>
      </c>
      <c r="H94" s="165"/>
      <c r="I94" s="165"/>
      <c r="J94" s="165"/>
      <c r="K94" s="165" t="str">
        <f t="shared" si="9"/>
        <v/>
      </c>
    </row>
    <row r="95" spans="3:11">
      <c r="C95"/>
      <c r="D95" s="165" t="str">
        <f t="shared" si="5"/>
        <v/>
      </c>
      <c r="E95" s="165" t="str">
        <f t="shared" si="6"/>
        <v/>
      </c>
      <c r="F95" s="165" t="str">
        <f t="shared" si="7"/>
        <v/>
      </c>
      <c r="G95" s="165" t="str">
        <f t="shared" si="8"/>
        <v/>
      </c>
      <c r="H95" s="165"/>
      <c r="I95" s="165"/>
      <c r="J95" s="165"/>
      <c r="K95" s="165" t="str">
        <f t="shared" si="9"/>
        <v/>
      </c>
    </row>
    <row r="96" spans="3:11">
      <c r="C96"/>
      <c r="D96" s="165" t="str">
        <f t="shared" si="5"/>
        <v/>
      </c>
      <c r="E96" s="165" t="str">
        <f t="shared" si="6"/>
        <v/>
      </c>
      <c r="F96" s="165" t="str">
        <f t="shared" si="7"/>
        <v/>
      </c>
      <c r="G96" s="165" t="str">
        <f t="shared" si="8"/>
        <v/>
      </c>
      <c r="H96" s="165"/>
      <c r="I96" s="165"/>
      <c r="J96" s="165"/>
      <c r="K96" s="165" t="str">
        <f t="shared" si="9"/>
        <v/>
      </c>
    </row>
    <row r="97" spans="3:11">
      <c r="C97"/>
      <c r="D97" s="165" t="str">
        <f t="shared" si="5"/>
        <v/>
      </c>
      <c r="E97" s="165" t="str">
        <f t="shared" si="6"/>
        <v/>
      </c>
      <c r="F97" s="165" t="str">
        <f t="shared" si="7"/>
        <v/>
      </c>
      <c r="G97" s="165" t="str">
        <f t="shared" si="8"/>
        <v/>
      </c>
      <c r="H97" s="165"/>
      <c r="I97" s="165"/>
      <c r="J97" s="165"/>
      <c r="K97" s="165" t="str">
        <f t="shared" si="9"/>
        <v/>
      </c>
    </row>
    <row r="98" spans="3:11">
      <c r="C98"/>
      <c r="D98" s="165" t="str">
        <f t="shared" si="5"/>
        <v/>
      </c>
      <c r="E98" s="165" t="str">
        <f t="shared" si="6"/>
        <v/>
      </c>
      <c r="F98" s="165" t="str">
        <f t="shared" si="7"/>
        <v/>
      </c>
      <c r="G98" s="165" t="str">
        <f t="shared" si="8"/>
        <v/>
      </c>
      <c r="H98" s="165"/>
      <c r="I98" s="165"/>
      <c r="J98" s="165"/>
      <c r="K98" s="165" t="str">
        <f t="shared" si="9"/>
        <v/>
      </c>
    </row>
    <row r="99" spans="3:11">
      <c r="C99"/>
      <c r="D99" s="165" t="str">
        <f t="shared" si="5"/>
        <v/>
      </c>
      <c r="E99" s="165" t="str">
        <f t="shared" si="6"/>
        <v/>
      </c>
      <c r="F99" s="165" t="str">
        <f t="shared" si="7"/>
        <v/>
      </c>
      <c r="G99" s="165" t="str">
        <f t="shared" si="8"/>
        <v/>
      </c>
      <c r="H99" s="165"/>
      <c r="I99" s="165"/>
      <c r="J99" s="165"/>
      <c r="K99" s="165" t="str">
        <f t="shared" si="9"/>
        <v/>
      </c>
    </row>
    <row r="100" spans="3:11">
      <c r="C100"/>
      <c r="D100" s="165" t="str">
        <f t="shared" si="5"/>
        <v/>
      </c>
      <c r="E100" s="165" t="str">
        <f t="shared" si="6"/>
        <v/>
      </c>
      <c r="F100" s="165" t="str">
        <f t="shared" si="7"/>
        <v/>
      </c>
      <c r="G100" s="165" t="str">
        <f t="shared" si="8"/>
        <v/>
      </c>
      <c r="H100" s="165"/>
      <c r="I100" s="165"/>
      <c r="J100" s="165"/>
      <c r="K100" s="165" t="str">
        <f t="shared" si="9"/>
        <v/>
      </c>
    </row>
    <row r="101" spans="3:11">
      <c r="C101"/>
      <c r="D101" s="165" t="str">
        <f t="shared" si="5"/>
        <v/>
      </c>
      <c r="E101" s="165" t="str">
        <f t="shared" si="6"/>
        <v/>
      </c>
      <c r="F101" s="165" t="str">
        <f t="shared" si="7"/>
        <v/>
      </c>
      <c r="G101" s="165" t="str">
        <f t="shared" si="8"/>
        <v/>
      </c>
      <c r="H101" s="165"/>
      <c r="I101" s="165"/>
      <c r="J101" s="165"/>
      <c r="K101" s="165" t="str">
        <f t="shared" si="9"/>
        <v/>
      </c>
    </row>
    <row r="102" spans="3:11">
      <c r="C102"/>
      <c r="D102" s="165" t="str">
        <f t="shared" si="5"/>
        <v/>
      </c>
      <c r="E102" s="165" t="str">
        <f t="shared" si="6"/>
        <v/>
      </c>
      <c r="F102" s="165" t="str">
        <f t="shared" si="7"/>
        <v/>
      </c>
      <c r="G102" s="165" t="str">
        <f t="shared" si="8"/>
        <v/>
      </c>
      <c r="H102" s="165"/>
      <c r="I102" s="165"/>
      <c r="J102" s="165"/>
      <c r="K102" s="165" t="str">
        <f t="shared" si="9"/>
        <v/>
      </c>
    </row>
    <row r="103" spans="3:11">
      <c r="C103"/>
      <c r="D103" s="165" t="str">
        <f t="shared" ref="D103:D110" si="10">IF(ISNUMBER(D102),IF(D102+1&lt;=$J$1,D102+1,""),"")</f>
        <v/>
      </c>
      <c r="E103" s="165" t="str">
        <f t="shared" ref="E103:E110" si="11">IF(ISNUMBER(D103),COUNTIF(B:B,"&gt;="&amp;D103),"")</f>
        <v/>
      </c>
      <c r="F103" s="165" t="str">
        <f t="shared" ref="F103:F110" si="12">IF(ISNUMBER(D103),COUNTIFS(B:B,"&lt;"&amp;D103,B:B,"&lt;"&amp;$N$1),"")</f>
        <v/>
      </c>
      <c r="G103" s="165" t="str">
        <f t="shared" ref="G103:G110" si="13">IF(ISNUMBER(D103),COUNT(B:B)-(E103+F103),"")</f>
        <v/>
      </c>
      <c r="H103" s="165"/>
      <c r="I103" s="165"/>
      <c r="J103" s="165"/>
      <c r="K103" s="165" t="str">
        <f t="shared" ref="K103:K110" si="14">IF(ISNUMBER(D103),(D103*E103-$L$1*F103)/COUNT(A:A),"")</f>
        <v/>
      </c>
    </row>
    <row r="104" spans="3:11">
      <c r="C104"/>
      <c r="D104" s="165" t="str">
        <f t="shared" si="10"/>
        <v/>
      </c>
      <c r="E104" s="165" t="str">
        <f t="shared" si="11"/>
        <v/>
      </c>
      <c r="F104" s="165" t="str">
        <f t="shared" si="12"/>
        <v/>
      </c>
      <c r="G104" s="165" t="str">
        <f t="shared" si="13"/>
        <v/>
      </c>
      <c r="H104" s="165"/>
      <c r="I104" s="165"/>
      <c r="J104" s="165"/>
      <c r="K104" s="165" t="str">
        <f t="shared" si="14"/>
        <v/>
      </c>
    </row>
    <row r="105" spans="3:11">
      <c r="C105"/>
      <c r="D105" s="165" t="str">
        <f t="shared" si="10"/>
        <v/>
      </c>
      <c r="E105" s="165" t="str">
        <f t="shared" si="11"/>
        <v/>
      </c>
      <c r="F105" s="165" t="str">
        <f t="shared" si="12"/>
        <v/>
      </c>
      <c r="G105" s="165" t="str">
        <f t="shared" si="13"/>
        <v/>
      </c>
      <c r="H105" s="165"/>
      <c r="I105" s="165"/>
      <c r="J105" s="165"/>
      <c r="K105" s="165" t="str">
        <f t="shared" si="14"/>
        <v/>
      </c>
    </row>
    <row r="106" spans="3:11">
      <c r="C106"/>
      <c r="D106" s="165" t="str">
        <f t="shared" si="10"/>
        <v/>
      </c>
      <c r="E106" s="165" t="str">
        <f t="shared" si="11"/>
        <v/>
      </c>
      <c r="F106" s="165" t="str">
        <f t="shared" si="12"/>
        <v/>
      </c>
      <c r="G106" s="165" t="str">
        <f t="shared" si="13"/>
        <v/>
      </c>
      <c r="H106" s="165"/>
      <c r="I106" s="165"/>
      <c r="J106" s="165"/>
      <c r="K106" s="165" t="str">
        <f t="shared" si="14"/>
        <v/>
      </c>
    </row>
    <row r="107" spans="3:11">
      <c r="C107"/>
      <c r="D107" s="165" t="str">
        <f t="shared" si="10"/>
        <v/>
      </c>
      <c r="E107" s="165" t="str">
        <f t="shared" si="11"/>
        <v/>
      </c>
      <c r="F107" s="165" t="str">
        <f t="shared" si="12"/>
        <v/>
      </c>
      <c r="G107" s="165" t="str">
        <f t="shared" si="13"/>
        <v/>
      </c>
      <c r="H107" s="165"/>
      <c r="I107" s="165"/>
      <c r="J107" s="165"/>
      <c r="K107" s="165" t="str">
        <f t="shared" si="14"/>
        <v/>
      </c>
    </row>
    <row r="108" spans="3:11">
      <c r="C108"/>
      <c r="D108" s="165" t="str">
        <f t="shared" si="10"/>
        <v/>
      </c>
      <c r="E108" s="165" t="str">
        <f t="shared" si="11"/>
        <v/>
      </c>
      <c r="F108" s="165" t="str">
        <f t="shared" si="12"/>
        <v/>
      </c>
      <c r="G108" s="165" t="str">
        <f t="shared" si="13"/>
        <v/>
      </c>
      <c r="H108" s="165"/>
      <c r="I108" s="165"/>
      <c r="J108" s="165"/>
      <c r="K108" s="165" t="str">
        <f t="shared" si="14"/>
        <v/>
      </c>
    </row>
    <row r="109" spans="3:11">
      <c r="C109"/>
      <c r="D109" s="165" t="str">
        <f t="shared" si="10"/>
        <v/>
      </c>
      <c r="E109" s="165" t="str">
        <f t="shared" si="11"/>
        <v/>
      </c>
      <c r="F109" s="165" t="str">
        <f t="shared" si="12"/>
        <v/>
      </c>
      <c r="G109" s="165" t="str">
        <f t="shared" si="13"/>
        <v/>
      </c>
      <c r="H109" s="165"/>
      <c r="I109" s="165"/>
      <c r="J109" s="165"/>
      <c r="K109" s="165" t="str">
        <f t="shared" si="14"/>
        <v/>
      </c>
    </row>
    <row r="110" spans="3:11">
      <c r="C110"/>
      <c r="D110" s="165" t="str">
        <f t="shared" si="10"/>
        <v/>
      </c>
      <c r="E110" s="165" t="str">
        <f t="shared" si="11"/>
        <v/>
      </c>
      <c r="F110" s="165" t="str">
        <f t="shared" si="12"/>
        <v/>
      </c>
      <c r="G110" s="165" t="str">
        <f t="shared" si="13"/>
        <v/>
      </c>
      <c r="H110" s="165"/>
      <c r="I110" s="165"/>
      <c r="J110" s="165"/>
      <c r="K110" s="165" t="str">
        <f t="shared" si="14"/>
        <v/>
      </c>
    </row>
    <row r="111" spans="3:11">
      <c r="C111"/>
    </row>
    <row r="112" spans="3:11">
      <c r="C112"/>
    </row>
    <row r="113" spans="3:3">
      <c r="C113"/>
    </row>
    <row r="114" spans="3:3">
      <c r="C114"/>
    </row>
    <row r="115" spans="3:3">
      <c r="C115"/>
    </row>
    <row r="116" spans="3:3">
      <c r="C116"/>
    </row>
    <row r="117" spans="3:3">
      <c r="C117"/>
    </row>
    <row r="118" spans="3:3">
      <c r="C118"/>
    </row>
    <row r="119" spans="3:3">
      <c r="C119"/>
    </row>
    <row r="120" spans="3:3">
      <c r="C120"/>
    </row>
    <row r="121" spans="3:3">
      <c r="C121"/>
    </row>
    <row r="122" spans="3:3">
      <c r="C122"/>
    </row>
    <row r="123" spans="3:3">
      <c r="C123"/>
    </row>
    <row r="124" spans="3:3">
      <c r="C124"/>
    </row>
    <row r="125" spans="3:3">
      <c r="C125"/>
    </row>
    <row r="126" spans="3:3">
      <c r="C126"/>
    </row>
    <row r="127" spans="3:3">
      <c r="C127"/>
    </row>
    <row r="128" spans="3:3">
      <c r="C128"/>
    </row>
    <row r="129" spans="3:3">
      <c r="C129"/>
    </row>
    <row r="130" spans="3:3">
      <c r="C130"/>
    </row>
    <row r="131" spans="3:3">
      <c r="C131"/>
    </row>
    <row r="132" spans="3:3">
      <c r="C132"/>
    </row>
    <row r="133" spans="3:3">
      <c r="C133"/>
    </row>
    <row r="134" spans="3:3">
      <c r="C134"/>
    </row>
    <row r="135" spans="3:3">
      <c r="C135"/>
    </row>
    <row r="136" spans="3:3">
      <c r="C136"/>
    </row>
    <row r="137" spans="3:3">
      <c r="C137"/>
    </row>
    <row r="138" spans="3:3">
      <c r="C138"/>
    </row>
    <row r="139" spans="3:3">
      <c r="C139"/>
    </row>
    <row r="140" spans="3:3">
      <c r="C140"/>
    </row>
    <row r="141" spans="3:3">
      <c r="C141"/>
    </row>
    <row r="142" spans="3:3">
      <c r="C142"/>
    </row>
    <row r="143" spans="3:3">
      <c r="C143"/>
    </row>
    <row r="144" spans="3:3">
      <c r="C144"/>
    </row>
    <row r="145" spans="3:3">
      <c r="C145"/>
    </row>
    <row r="146" spans="3:3">
      <c r="C146"/>
    </row>
    <row r="147" spans="3:3">
      <c r="C147"/>
    </row>
    <row r="148" spans="3:3">
      <c r="C148"/>
    </row>
    <row r="149" spans="3:3">
      <c r="C149"/>
    </row>
    <row r="150" spans="3:3">
      <c r="C150"/>
    </row>
    <row r="151" spans="3:3">
      <c r="C151"/>
    </row>
    <row r="152" spans="3:3">
      <c r="C152"/>
    </row>
    <row r="153" spans="3:3">
      <c r="C153"/>
    </row>
    <row r="154" spans="3:3">
      <c r="C154"/>
    </row>
    <row r="155" spans="3:3">
      <c r="C155"/>
    </row>
    <row r="156" spans="3:3">
      <c r="C156"/>
    </row>
    <row r="157" spans="3:3">
      <c r="C157"/>
    </row>
    <row r="158" spans="3:3">
      <c r="C158"/>
    </row>
    <row r="159" spans="3:3">
      <c r="C159"/>
    </row>
    <row r="160" spans="3:3">
      <c r="C160"/>
    </row>
    <row r="161" spans="3:3">
      <c r="C161"/>
    </row>
    <row r="162" spans="3:3">
      <c r="C162"/>
    </row>
    <row r="163" spans="3:3">
      <c r="C163"/>
    </row>
    <row r="164" spans="3:3">
      <c r="C164"/>
    </row>
    <row r="165" spans="3:3">
      <c r="C165"/>
    </row>
    <row r="166" spans="3:3">
      <c r="C166"/>
    </row>
    <row r="167" spans="3:3">
      <c r="C167"/>
    </row>
    <row r="168" spans="3:3">
      <c r="C168"/>
    </row>
    <row r="169" spans="3:3">
      <c r="C169"/>
    </row>
    <row r="170" spans="3:3">
      <c r="C170"/>
    </row>
    <row r="171" spans="3:3">
      <c r="C171"/>
    </row>
    <row r="172" spans="3:3">
      <c r="C172"/>
    </row>
    <row r="173" spans="3:3">
      <c r="C173"/>
    </row>
    <row r="174" spans="3:3">
      <c r="C174"/>
    </row>
    <row r="175" spans="3:3">
      <c r="C175"/>
    </row>
    <row r="176" spans="3:3">
      <c r="C176"/>
    </row>
    <row r="177" spans="3:3">
      <c r="C177"/>
    </row>
    <row r="178" spans="3:3">
      <c r="C178"/>
    </row>
    <row r="179" spans="3:3">
      <c r="C179"/>
    </row>
    <row r="180" spans="3:3">
      <c r="C180"/>
    </row>
    <row r="181" spans="3:3">
      <c r="C181"/>
    </row>
    <row r="182" spans="3:3">
      <c r="C182"/>
    </row>
    <row r="183" spans="3:3">
      <c r="C183"/>
    </row>
    <row r="184" spans="3:3">
      <c r="C184"/>
    </row>
    <row r="185" spans="3:3">
      <c r="C185"/>
    </row>
    <row r="186" spans="3:3">
      <c r="C186"/>
    </row>
    <row r="187" spans="3:3">
      <c r="C187"/>
    </row>
    <row r="188" spans="3:3">
      <c r="C188"/>
    </row>
    <row r="189" spans="3:3">
      <c r="C189"/>
    </row>
    <row r="190" spans="3:3">
      <c r="C190"/>
    </row>
    <row r="191" spans="3:3">
      <c r="C191"/>
    </row>
    <row r="192" spans="3:3">
      <c r="C192"/>
    </row>
    <row r="193" spans="3:3">
      <c r="C193"/>
    </row>
    <row r="194" spans="3:3">
      <c r="C194"/>
    </row>
    <row r="195" spans="3:3">
      <c r="C195"/>
    </row>
    <row r="196" spans="3:3">
      <c r="C196"/>
    </row>
    <row r="197" spans="3:3">
      <c r="C197"/>
    </row>
    <row r="198" spans="3:3">
      <c r="C198"/>
    </row>
    <row r="199" spans="3:3">
      <c r="C199"/>
    </row>
    <row r="200" spans="3:3">
      <c r="C200"/>
    </row>
    <row r="201" spans="3:3">
      <c r="C201"/>
    </row>
    <row r="202" spans="3:3">
      <c r="C202"/>
    </row>
    <row r="203" spans="3:3">
      <c r="C203"/>
    </row>
    <row r="204" spans="3:3">
      <c r="C204"/>
    </row>
    <row r="205" spans="3:3">
      <c r="C205"/>
    </row>
    <row r="206" spans="3:3">
      <c r="C206"/>
    </row>
    <row r="207" spans="3:3">
      <c r="C207"/>
    </row>
    <row r="208" spans="3:3">
      <c r="C208"/>
    </row>
    <row r="209" spans="3:3">
      <c r="C209"/>
    </row>
    <row r="210" spans="3:3">
      <c r="C210"/>
    </row>
    <row r="211" spans="3:3">
      <c r="C211"/>
    </row>
    <row r="212" spans="3:3">
      <c r="C212"/>
    </row>
    <row r="213" spans="3:3">
      <c r="C213"/>
    </row>
    <row r="214" spans="3:3">
      <c r="C214"/>
    </row>
    <row r="215" spans="3:3">
      <c r="C215"/>
    </row>
    <row r="216" spans="3:3">
      <c r="C216"/>
    </row>
    <row r="217" spans="3:3">
      <c r="C217"/>
    </row>
  </sheetData>
  <sheetProtection sheet="1" objects="1" scenarios="1" pivotTables="0"/>
  <mergeCells count="1">
    <mergeCell ref="G4:K4"/>
  </mergeCells>
  <pageMargins left="0.7" right="0.7" top="0.75" bottom="0.75" header="0.3" footer="0.3"/>
  <drawing r:id="rId2"/>
  <legacyDrawing r:id="rId3"/>
</worksheet>
</file>

<file path=xl/worksheets/sheet9.xml><?xml version="1.0" encoding="utf-8"?>
<worksheet xmlns="http://schemas.openxmlformats.org/spreadsheetml/2006/main" xmlns:r="http://schemas.openxmlformats.org/officeDocument/2006/relationships">
  <sheetPr codeName="Sheet11">
    <tabColor rgb="FF0070C0"/>
  </sheetPr>
  <dimension ref="A1:AF234"/>
  <sheetViews>
    <sheetView workbookViewId="0">
      <selection activeCell="Q6" sqref="Q6"/>
    </sheetView>
  </sheetViews>
  <sheetFormatPr defaultRowHeight="15"/>
  <cols>
    <col min="1" max="6" width="9.140625" style="154"/>
    <col min="7" max="7" width="12" style="154" customWidth="1"/>
    <col min="8" max="19" width="9.140625" style="154"/>
    <col min="20" max="24" width="9.140625" style="73"/>
    <col min="25" max="32" width="9.140625" style="154"/>
    <col min="33" max="16384" width="9.140625" style="73"/>
  </cols>
  <sheetData>
    <row r="1" spans="1:24">
      <c r="A1" s="75" t="s">
        <v>186</v>
      </c>
      <c r="B1" s="75"/>
      <c r="C1" s="75"/>
      <c r="D1" s="77">
        <v>24</v>
      </c>
      <c r="F1" s="75" t="s">
        <v>185</v>
      </c>
      <c r="G1" s="75"/>
      <c r="H1" s="76">
        <f>MAX(Journal!P:R)</f>
        <v>21</v>
      </c>
      <c r="J1" s="75" t="s">
        <v>168</v>
      </c>
      <c r="K1" s="75"/>
      <c r="L1" s="77">
        <v>6</v>
      </c>
      <c r="T1" s="154"/>
      <c r="U1" s="154"/>
      <c r="V1" s="154"/>
      <c r="W1" s="154"/>
      <c r="X1" s="154"/>
    </row>
    <row r="2" spans="1:24">
      <c r="T2" s="154"/>
      <c r="U2" s="154"/>
      <c r="V2" s="154"/>
      <c r="W2" s="154"/>
      <c r="X2" s="154"/>
    </row>
    <row r="3" spans="1:24">
      <c r="T3" s="81" t="s">
        <v>169</v>
      </c>
      <c r="U3" s="82"/>
      <c r="V3" s="82"/>
      <c r="W3" s="83"/>
      <c r="X3" s="76">
        <f>D1</f>
        <v>24</v>
      </c>
    </row>
    <row r="4" spans="1:24">
      <c r="T4" s="81" t="s">
        <v>170</v>
      </c>
      <c r="U4" s="82"/>
      <c r="V4" s="82"/>
      <c r="W4" s="83"/>
      <c r="X4" s="74">
        <f ca="1">SUM('Internal Calcs'!AI:AI)</f>
        <v>1391.4199999999996</v>
      </c>
    </row>
    <row r="5" spans="1:24">
      <c r="T5" s="78" t="s">
        <v>166</v>
      </c>
      <c r="U5" s="79"/>
      <c r="V5" s="79"/>
      <c r="W5" s="80"/>
      <c r="X5" s="76">
        <f ca="1">'Internal Calcs'!AN2</f>
        <v>7</v>
      </c>
    </row>
    <row r="6" spans="1:24">
      <c r="T6" s="339" t="s">
        <v>167</v>
      </c>
      <c r="U6" s="79"/>
      <c r="V6" s="79"/>
      <c r="W6" s="80"/>
      <c r="X6" s="74">
        <f ca="1">'Internal Calcs'!AM2</f>
        <v>2209.64</v>
      </c>
    </row>
    <row r="7" spans="1:24">
      <c r="T7" s="338" t="s">
        <v>168</v>
      </c>
      <c r="U7" s="336"/>
      <c r="V7" s="336"/>
      <c r="W7" s="337"/>
      <c r="X7" s="76">
        <f>L1</f>
        <v>6</v>
      </c>
    </row>
    <row r="8" spans="1:24">
      <c r="T8" s="338" t="s">
        <v>331</v>
      </c>
      <c r="U8" s="336"/>
      <c r="V8" s="336"/>
      <c r="W8" s="337"/>
      <c r="X8" s="74">
        <f ca="1">'Internal Calcs'!AN25</f>
        <v>442.62</v>
      </c>
    </row>
    <row r="9" spans="1:24">
      <c r="T9" s="154"/>
      <c r="U9" s="154"/>
      <c r="V9" s="154"/>
      <c r="W9" s="154"/>
      <c r="X9" s="154"/>
    </row>
    <row r="10" spans="1:24">
      <c r="T10" s="154"/>
      <c r="U10" s="154"/>
      <c r="V10" s="154"/>
      <c r="W10" s="154"/>
      <c r="X10" s="154"/>
    </row>
    <row r="11" spans="1:24">
      <c r="T11" s="154"/>
      <c r="U11" s="154"/>
      <c r="V11" s="154"/>
      <c r="W11" s="154"/>
      <c r="X11" s="154"/>
    </row>
    <row r="12" spans="1:24">
      <c r="T12" s="154"/>
      <c r="U12" s="154"/>
      <c r="V12" s="154"/>
      <c r="W12" s="154"/>
      <c r="X12" s="154"/>
    </row>
    <row r="13" spans="1:24">
      <c r="T13" s="154"/>
      <c r="U13" s="154"/>
      <c r="V13" s="154"/>
      <c r="W13" s="154"/>
      <c r="X13" s="154"/>
    </row>
    <row r="14" spans="1:24">
      <c r="T14" s="154"/>
      <c r="U14" s="154"/>
      <c r="V14" s="154"/>
      <c r="W14" s="154"/>
      <c r="X14" s="154"/>
    </row>
    <row r="15" spans="1:24">
      <c r="T15" s="154"/>
      <c r="U15" s="154"/>
      <c r="V15" s="154"/>
      <c r="W15" s="154"/>
      <c r="X15" s="154"/>
    </row>
    <row r="16" spans="1:24">
      <c r="T16" s="154"/>
      <c r="U16" s="154"/>
      <c r="V16" s="154"/>
      <c r="W16" s="154"/>
      <c r="X16" s="154"/>
    </row>
    <row r="17" spans="20:24">
      <c r="T17" s="154"/>
      <c r="U17" s="154"/>
      <c r="V17" s="154"/>
      <c r="W17" s="154"/>
      <c r="X17" s="154"/>
    </row>
    <row r="18" spans="20:24">
      <c r="T18" s="154"/>
      <c r="U18" s="154"/>
      <c r="V18" s="154"/>
      <c r="W18" s="154"/>
      <c r="X18" s="154"/>
    </row>
    <row r="19" spans="20:24">
      <c r="T19" s="154"/>
      <c r="U19" s="154"/>
      <c r="V19" s="154"/>
      <c r="W19" s="154"/>
      <c r="X19" s="154"/>
    </row>
    <row r="20" spans="20:24">
      <c r="T20" s="154"/>
      <c r="U20" s="154"/>
      <c r="V20" s="154"/>
      <c r="W20" s="154"/>
      <c r="X20" s="154"/>
    </row>
    <row r="21" spans="20:24">
      <c r="T21" s="154"/>
      <c r="U21" s="154"/>
      <c r="V21" s="154"/>
      <c r="W21" s="154"/>
      <c r="X21" s="154"/>
    </row>
    <row r="22" spans="20:24">
      <c r="T22" s="154"/>
      <c r="U22" s="154"/>
      <c r="V22" s="154"/>
      <c r="W22" s="154"/>
      <c r="X22" s="154"/>
    </row>
    <row r="23" spans="20:24">
      <c r="T23" s="154"/>
      <c r="U23" s="154"/>
      <c r="V23" s="154"/>
      <c r="W23" s="154"/>
      <c r="X23" s="154"/>
    </row>
    <row r="24" spans="20:24">
      <c r="T24" s="154"/>
      <c r="U24" s="154"/>
      <c r="V24" s="154"/>
      <c r="W24" s="154"/>
      <c r="X24" s="154"/>
    </row>
    <row r="25" spans="20:24">
      <c r="T25" s="154"/>
      <c r="U25" s="154"/>
      <c r="V25" s="154"/>
      <c r="W25" s="154"/>
      <c r="X25" s="154"/>
    </row>
    <row r="26" spans="20:24">
      <c r="T26" s="154"/>
      <c r="U26" s="154"/>
      <c r="V26" s="154"/>
      <c r="W26" s="154"/>
      <c r="X26" s="154"/>
    </row>
    <row r="27" spans="20:24">
      <c r="T27" s="154"/>
      <c r="U27" s="154"/>
      <c r="V27" s="154"/>
      <c r="W27" s="154"/>
      <c r="X27" s="154"/>
    </row>
    <row r="28" spans="20:24">
      <c r="T28" s="154"/>
      <c r="U28" s="154"/>
      <c r="V28" s="154"/>
      <c r="W28" s="154"/>
      <c r="X28" s="154"/>
    </row>
    <row r="29" spans="20:24">
      <c r="T29" s="154"/>
      <c r="U29" s="154"/>
      <c r="V29" s="154"/>
      <c r="W29" s="154"/>
      <c r="X29" s="154"/>
    </row>
    <row r="30" spans="20:24">
      <c r="T30" s="154"/>
      <c r="U30" s="154"/>
      <c r="V30" s="154"/>
      <c r="W30" s="154"/>
      <c r="X30" s="154"/>
    </row>
    <row r="31" spans="20:24">
      <c r="T31" s="154"/>
      <c r="U31" s="154"/>
      <c r="V31" s="154"/>
      <c r="W31" s="154"/>
      <c r="X31" s="154"/>
    </row>
    <row r="32" spans="20:24">
      <c r="T32" s="154"/>
      <c r="U32" s="154"/>
      <c r="V32" s="154"/>
      <c r="W32" s="154"/>
      <c r="X32" s="154"/>
    </row>
    <row r="33" spans="20:24">
      <c r="T33" s="154"/>
      <c r="U33" s="154"/>
      <c r="V33" s="154"/>
      <c r="W33" s="154"/>
      <c r="X33" s="154"/>
    </row>
    <row r="34" spans="20:24">
      <c r="T34" s="154"/>
      <c r="U34" s="154"/>
      <c r="V34" s="154"/>
      <c r="W34" s="154"/>
      <c r="X34" s="154"/>
    </row>
    <row r="35" spans="20:24">
      <c r="T35" s="154"/>
      <c r="U35" s="154"/>
      <c r="V35" s="154"/>
      <c r="W35" s="154"/>
      <c r="X35" s="154"/>
    </row>
    <row r="36" spans="20:24">
      <c r="T36" s="154"/>
      <c r="U36" s="154"/>
      <c r="V36" s="154"/>
      <c r="W36" s="154"/>
      <c r="X36" s="154"/>
    </row>
    <row r="37" spans="20:24">
      <c r="T37" s="154"/>
      <c r="U37" s="154"/>
      <c r="V37" s="154"/>
      <c r="W37" s="154"/>
      <c r="X37" s="154"/>
    </row>
    <row r="38" spans="20:24">
      <c r="T38" s="154"/>
      <c r="U38" s="154"/>
      <c r="V38" s="154"/>
      <c r="W38" s="154"/>
      <c r="X38" s="154"/>
    </row>
    <row r="39" spans="20:24">
      <c r="T39" s="154"/>
      <c r="U39" s="154"/>
      <c r="V39" s="154"/>
      <c r="W39" s="154"/>
      <c r="X39" s="154"/>
    </row>
    <row r="40" spans="20:24">
      <c r="T40" s="154"/>
      <c r="U40" s="154"/>
      <c r="V40" s="154"/>
      <c r="W40" s="154"/>
      <c r="X40" s="154"/>
    </row>
    <row r="41" spans="20:24">
      <c r="T41" s="154"/>
      <c r="U41" s="154"/>
      <c r="V41" s="154"/>
      <c r="W41" s="154"/>
      <c r="X41" s="154"/>
    </row>
    <row r="42" spans="20:24">
      <c r="T42" s="154"/>
      <c r="U42" s="154"/>
      <c r="V42" s="154"/>
      <c r="W42" s="154"/>
      <c r="X42" s="154"/>
    </row>
    <row r="43" spans="20:24">
      <c r="T43" s="154"/>
      <c r="U43" s="154"/>
      <c r="V43" s="154"/>
      <c r="W43" s="154"/>
      <c r="X43" s="154"/>
    </row>
    <row r="44" spans="20:24">
      <c r="T44" s="154"/>
      <c r="U44" s="154"/>
      <c r="V44" s="154"/>
      <c r="W44" s="154"/>
      <c r="X44" s="154"/>
    </row>
    <row r="45" spans="20:24">
      <c r="T45" s="154"/>
      <c r="U45" s="154"/>
      <c r="V45" s="154"/>
      <c r="W45" s="154"/>
      <c r="X45" s="154"/>
    </row>
    <row r="46" spans="20:24">
      <c r="T46" s="154"/>
      <c r="U46" s="154"/>
      <c r="V46" s="154"/>
      <c r="W46" s="154"/>
      <c r="X46" s="154"/>
    </row>
    <row r="47" spans="20:24">
      <c r="T47" s="154"/>
      <c r="U47" s="154"/>
      <c r="V47" s="154"/>
      <c r="W47" s="154"/>
      <c r="X47" s="154"/>
    </row>
    <row r="48" spans="20:24">
      <c r="T48" s="154"/>
      <c r="U48" s="154"/>
      <c r="V48" s="154"/>
      <c r="W48" s="154"/>
      <c r="X48" s="154"/>
    </row>
    <row r="49" spans="20:24">
      <c r="T49" s="154"/>
      <c r="U49" s="154"/>
      <c r="V49" s="154"/>
      <c r="W49" s="154"/>
      <c r="X49" s="154"/>
    </row>
    <row r="50" spans="20:24">
      <c r="T50" s="154"/>
      <c r="U50" s="154"/>
      <c r="V50" s="154"/>
      <c r="W50" s="154"/>
      <c r="X50" s="154"/>
    </row>
    <row r="51" spans="20:24">
      <c r="T51" s="154"/>
      <c r="U51" s="154"/>
      <c r="V51" s="154"/>
      <c r="W51" s="154"/>
      <c r="X51" s="154"/>
    </row>
    <row r="52" spans="20:24">
      <c r="T52" s="154"/>
      <c r="U52" s="154"/>
      <c r="V52" s="154"/>
      <c r="W52" s="154"/>
      <c r="X52" s="154"/>
    </row>
    <row r="53" spans="20:24">
      <c r="T53" s="154"/>
      <c r="U53" s="154"/>
      <c r="V53" s="154"/>
      <c r="W53" s="154"/>
      <c r="X53" s="154"/>
    </row>
    <row r="54" spans="20:24">
      <c r="T54" s="154"/>
      <c r="U54" s="154"/>
      <c r="V54" s="154"/>
      <c r="W54" s="154"/>
      <c r="X54" s="154"/>
    </row>
    <row r="55" spans="20:24">
      <c r="T55" s="154"/>
      <c r="U55" s="154"/>
      <c r="V55" s="154"/>
      <c r="W55" s="154"/>
      <c r="X55" s="154"/>
    </row>
    <row r="56" spans="20:24">
      <c r="T56" s="154"/>
      <c r="U56" s="154"/>
      <c r="V56" s="154"/>
      <c r="W56" s="154"/>
      <c r="X56" s="154"/>
    </row>
    <row r="57" spans="20:24">
      <c r="T57" s="154"/>
      <c r="U57" s="154"/>
      <c r="V57" s="154"/>
      <c r="W57" s="154"/>
      <c r="X57" s="154"/>
    </row>
    <row r="58" spans="20:24">
      <c r="T58" s="154"/>
      <c r="U58" s="154"/>
      <c r="V58" s="154"/>
      <c r="W58" s="154"/>
      <c r="X58" s="154"/>
    </row>
    <row r="59" spans="20:24">
      <c r="T59" s="154"/>
      <c r="U59" s="154"/>
      <c r="V59" s="154"/>
      <c r="W59" s="154"/>
      <c r="X59" s="154"/>
    </row>
    <row r="60" spans="20:24">
      <c r="T60" s="154"/>
      <c r="U60" s="154"/>
      <c r="V60" s="154"/>
      <c r="W60" s="154"/>
      <c r="X60" s="154"/>
    </row>
    <row r="61" spans="20:24">
      <c r="T61" s="154"/>
      <c r="U61" s="154"/>
      <c r="V61" s="154"/>
      <c r="W61" s="154"/>
      <c r="X61" s="154"/>
    </row>
    <row r="62" spans="20:24">
      <c r="T62" s="154"/>
      <c r="U62" s="154"/>
      <c r="V62" s="154"/>
      <c r="W62" s="154"/>
      <c r="X62" s="154"/>
    </row>
    <row r="63" spans="20:24">
      <c r="T63" s="154"/>
      <c r="U63" s="154"/>
      <c r="V63" s="154"/>
      <c r="W63" s="154"/>
      <c r="X63" s="154"/>
    </row>
    <row r="64" spans="20:24">
      <c r="T64" s="154"/>
      <c r="U64" s="154"/>
      <c r="V64" s="154"/>
      <c r="W64" s="154"/>
      <c r="X64" s="154"/>
    </row>
    <row r="65" spans="20:24">
      <c r="T65" s="154"/>
      <c r="U65" s="154"/>
      <c r="V65" s="154"/>
      <c r="W65" s="154"/>
      <c r="X65" s="154"/>
    </row>
    <row r="66" spans="20:24">
      <c r="T66" s="154"/>
      <c r="U66" s="154"/>
      <c r="V66" s="154"/>
      <c r="W66" s="154"/>
      <c r="X66" s="154"/>
    </row>
    <row r="67" spans="20:24">
      <c r="T67" s="154"/>
      <c r="U67" s="154"/>
      <c r="V67" s="154"/>
      <c r="W67" s="154"/>
      <c r="X67" s="154"/>
    </row>
    <row r="68" spans="20:24">
      <c r="T68" s="154"/>
      <c r="U68" s="154"/>
      <c r="V68" s="154"/>
      <c r="W68" s="154"/>
      <c r="X68" s="154"/>
    </row>
    <row r="69" spans="20:24">
      <c r="T69" s="154"/>
      <c r="U69" s="154"/>
      <c r="V69" s="154"/>
      <c r="W69" s="154"/>
      <c r="X69" s="154"/>
    </row>
    <row r="70" spans="20:24">
      <c r="T70" s="154"/>
      <c r="U70" s="154"/>
      <c r="V70" s="154"/>
      <c r="W70" s="154"/>
      <c r="X70" s="154"/>
    </row>
    <row r="71" spans="20:24">
      <c r="T71" s="154"/>
      <c r="U71" s="154"/>
      <c r="V71" s="154"/>
      <c r="W71" s="154"/>
      <c r="X71" s="154"/>
    </row>
    <row r="72" spans="20:24">
      <c r="T72" s="154"/>
      <c r="U72" s="154"/>
      <c r="V72" s="154"/>
      <c r="W72" s="154"/>
      <c r="X72" s="154"/>
    </row>
    <row r="73" spans="20:24">
      <c r="T73" s="154"/>
      <c r="U73" s="154"/>
      <c r="V73" s="154"/>
      <c r="W73" s="154"/>
      <c r="X73" s="154"/>
    </row>
    <row r="74" spans="20:24">
      <c r="T74" s="154"/>
      <c r="U74" s="154"/>
      <c r="V74" s="154"/>
      <c r="W74" s="154"/>
      <c r="X74" s="154"/>
    </row>
    <row r="75" spans="20:24">
      <c r="T75" s="154"/>
      <c r="U75" s="154"/>
      <c r="V75" s="154"/>
      <c r="W75" s="154"/>
      <c r="X75" s="154"/>
    </row>
    <row r="76" spans="20:24">
      <c r="T76" s="154"/>
      <c r="U76" s="154"/>
      <c r="V76" s="154"/>
      <c r="W76" s="154"/>
      <c r="X76" s="154"/>
    </row>
    <row r="77" spans="20:24">
      <c r="T77" s="154"/>
      <c r="U77" s="154"/>
      <c r="V77" s="154"/>
      <c r="W77" s="154"/>
      <c r="X77" s="154"/>
    </row>
    <row r="78" spans="20:24">
      <c r="T78" s="154"/>
      <c r="U78" s="154"/>
      <c r="V78" s="154"/>
      <c r="W78" s="154"/>
      <c r="X78" s="154"/>
    </row>
    <row r="79" spans="20:24">
      <c r="T79" s="154"/>
      <c r="U79" s="154"/>
      <c r="V79" s="154"/>
      <c r="W79" s="154"/>
      <c r="X79" s="154"/>
    </row>
    <row r="80" spans="20:24">
      <c r="T80" s="154"/>
      <c r="U80" s="154"/>
      <c r="V80" s="154"/>
      <c r="W80" s="154"/>
      <c r="X80" s="154"/>
    </row>
    <row r="81" spans="20:24">
      <c r="T81" s="154"/>
      <c r="U81" s="154"/>
      <c r="V81" s="154"/>
      <c r="W81" s="154"/>
      <c r="X81" s="154"/>
    </row>
    <row r="82" spans="20:24">
      <c r="T82" s="154"/>
      <c r="U82" s="154"/>
      <c r="V82" s="154"/>
      <c r="W82" s="154"/>
      <c r="X82" s="154"/>
    </row>
    <row r="83" spans="20:24">
      <c r="T83" s="154"/>
      <c r="U83" s="154"/>
      <c r="V83" s="154"/>
      <c r="W83" s="154"/>
      <c r="X83" s="154"/>
    </row>
    <row r="84" spans="20:24">
      <c r="T84" s="154"/>
      <c r="U84" s="154"/>
      <c r="V84" s="154"/>
      <c r="W84" s="154"/>
      <c r="X84" s="154"/>
    </row>
    <row r="85" spans="20:24">
      <c r="T85" s="154"/>
      <c r="U85" s="154"/>
      <c r="V85" s="154"/>
      <c r="W85" s="154"/>
      <c r="X85" s="154"/>
    </row>
    <row r="86" spans="20:24">
      <c r="T86" s="154"/>
      <c r="U86" s="154"/>
      <c r="V86" s="154"/>
      <c r="W86" s="154"/>
      <c r="X86" s="154"/>
    </row>
    <row r="87" spans="20:24">
      <c r="T87" s="154"/>
      <c r="U87" s="154"/>
      <c r="V87" s="154"/>
      <c r="W87" s="154"/>
      <c r="X87" s="154"/>
    </row>
    <row r="88" spans="20:24">
      <c r="T88" s="154"/>
      <c r="U88" s="154"/>
      <c r="V88" s="154"/>
      <c r="W88" s="154"/>
      <c r="X88" s="154"/>
    </row>
    <row r="89" spans="20:24">
      <c r="T89" s="154"/>
      <c r="U89" s="154"/>
      <c r="V89" s="154"/>
      <c r="W89" s="154"/>
      <c r="X89" s="154"/>
    </row>
    <row r="90" spans="20:24">
      <c r="T90" s="154"/>
      <c r="U90" s="154"/>
      <c r="V90" s="154"/>
      <c r="W90" s="154"/>
      <c r="X90" s="154"/>
    </row>
    <row r="91" spans="20:24">
      <c r="T91" s="154"/>
      <c r="U91" s="154"/>
      <c r="V91" s="154"/>
      <c r="W91" s="154"/>
      <c r="X91" s="154"/>
    </row>
    <row r="92" spans="20:24">
      <c r="T92" s="154"/>
      <c r="U92" s="154"/>
      <c r="V92" s="154"/>
      <c r="W92" s="154"/>
      <c r="X92" s="154"/>
    </row>
    <row r="93" spans="20:24">
      <c r="T93" s="154"/>
      <c r="U93" s="154"/>
      <c r="V93" s="154"/>
      <c r="W93" s="154"/>
      <c r="X93" s="154"/>
    </row>
    <row r="94" spans="20:24">
      <c r="T94" s="154"/>
      <c r="U94" s="154"/>
      <c r="V94" s="154"/>
      <c r="W94" s="154"/>
      <c r="X94" s="154"/>
    </row>
    <row r="95" spans="20:24">
      <c r="T95" s="154"/>
      <c r="U95" s="154"/>
      <c r="V95" s="154"/>
      <c r="W95" s="154"/>
      <c r="X95" s="154"/>
    </row>
    <row r="96" spans="20:24">
      <c r="T96" s="154"/>
      <c r="U96" s="154"/>
      <c r="V96" s="154"/>
      <c r="W96" s="154"/>
      <c r="X96" s="154"/>
    </row>
    <row r="97" spans="20:24">
      <c r="T97" s="154"/>
      <c r="U97" s="154"/>
      <c r="V97" s="154"/>
      <c r="W97" s="154"/>
      <c r="X97" s="154"/>
    </row>
    <row r="98" spans="20:24">
      <c r="T98" s="154"/>
      <c r="U98" s="154"/>
      <c r="V98" s="154"/>
      <c r="W98" s="154"/>
      <c r="X98" s="154"/>
    </row>
    <row r="99" spans="20:24">
      <c r="T99" s="154"/>
      <c r="U99" s="154"/>
      <c r="V99" s="154"/>
      <c r="W99" s="154"/>
      <c r="X99" s="154"/>
    </row>
    <row r="100" spans="20:24">
      <c r="T100" s="154"/>
      <c r="U100" s="154"/>
      <c r="V100" s="154"/>
      <c r="W100" s="154"/>
      <c r="X100" s="154"/>
    </row>
    <row r="101" spans="20:24">
      <c r="T101" s="154"/>
      <c r="U101" s="154"/>
      <c r="V101" s="154"/>
      <c r="W101" s="154"/>
      <c r="X101" s="154"/>
    </row>
    <row r="102" spans="20:24">
      <c r="T102" s="154"/>
      <c r="U102" s="154"/>
      <c r="V102" s="154"/>
      <c r="W102" s="154"/>
      <c r="X102" s="154"/>
    </row>
    <row r="103" spans="20:24">
      <c r="T103" s="154"/>
      <c r="U103" s="154"/>
      <c r="V103" s="154"/>
      <c r="W103" s="154"/>
      <c r="X103" s="154"/>
    </row>
    <row r="104" spans="20:24">
      <c r="T104" s="154"/>
      <c r="U104" s="154"/>
      <c r="V104" s="154"/>
      <c r="W104" s="154"/>
      <c r="X104" s="154"/>
    </row>
    <row r="105" spans="20:24">
      <c r="T105" s="154"/>
      <c r="U105" s="154"/>
      <c r="V105" s="154"/>
      <c r="W105" s="154"/>
      <c r="X105" s="154"/>
    </row>
    <row r="106" spans="20:24">
      <c r="T106" s="154"/>
      <c r="U106" s="154"/>
      <c r="V106" s="154"/>
      <c r="W106" s="154"/>
      <c r="X106" s="154"/>
    </row>
    <row r="107" spans="20:24">
      <c r="T107" s="154"/>
      <c r="U107" s="154"/>
      <c r="V107" s="154"/>
      <c r="W107" s="154"/>
      <c r="X107" s="154"/>
    </row>
    <row r="108" spans="20:24">
      <c r="T108" s="154"/>
      <c r="U108" s="154"/>
      <c r="V108" s="154"/>
      <c r="W108" s="154"/>
      <c r="X108" s="154"/>
    </row>
    <row r="109" spans="20:24">
      <c r="T109" s="154"/>
      <c r="U109" s="154"/>
      <c r="V109" s="154"/>
      <c r="W109" s="154"/>
      <c r="X109" s="154"/>
    </row>
    <row r="110" spans="20:24">
      <c r="T110" s="154"/>
      <c r="U110" s="154"/>
      <c r="V110" s="154"/>
      <c r="W110" s="154"/>
      <c r="X110" s="154"/>
    </row>
    <row r="111" spans="20:24">
      <c r="T111" s="154"/>
      <c r="U111" s="154"/>
      <c r="V111" s="154"/>
      <c r="W111" s="154"/>
      <c r="X111" s="154"/>
    </row>
    <row r="112" spans="20:24">
      <c r="T112" s="154"/>
      <c r="U112" s="154"/>
      <c r="V112" s="154"/>
      <c r="W112" s="154"/>
      <c r="X112" s="154"/>
    </row>
    <row r="113" spans="20:24">
      <c r="T113" s="154"/>
      <c r="U113" s="154"/>
      <c r="V113" s="154"/>
      <c r="W113" s="154"/>
      <c r="X113" s="154"/>
    </row>
    <row r="114" spans="20:24">
      <c r="T114" s="154"/>
      <c r="U114" s="154"/>
      <c r="V114" s="154"/>
      <c r="W114" s="154"/>
      <c r="X114" s="154"/>
    </row>
    <row r="115" spans="20:24">
      <c r="T115" s="154"/>
      <c r="U115" s="154"/>
      <c r="V115" s="154"/>
      <c r="W115" s="154"/>
      <c r="X115" s="154"/>
    </row>
    <row r="116" spans="20:24">
      <c r="T116" s="154"/>
      <c r="U116" s="154"/>
      <c r="V116" s="154"/>
      <c r="W116" s="154"/>
      <c r="X116" s="154"/>
    </row>
    <row r="117" spans="20:24">
      <c r="T117" s="154"/>
      <c r="U117" s="154"/>
      <c r="V117" s="154"/>
      <c r="W117" s="154"/>
      <c r="X117" s="154"/>
    </row>
    <row r="118" spans="20:24">
      <c r="T118" s="154"/>
      <c r="U118" s="154"/>
      <c r="V118" s="154"/>
      <c r="W118" s="154"/>
      <c r="X118" s="154"/>
    </row>
    <row r="119" spans="20:24">
      <c r="T119" s="154"/>
      <c r="U119" s="154"/>
      <c r="V119" s="154"/>
      <c r="W119" s="154"/>
      <c r="X119" s="154"/>
    </row>
    <row r="120" spans="20:24">
      <c r="T120" s="154"/>
      <c r="U120" s="154"/>
      <c r="V120" s="154"/>
      <c r="W120" s="154"/>
      <c r="X120" s="154"/>
    </row>
    <row r="121" spans="20:24">
      <c r="T121" s="154"/>
      <c r="U121" s="154"/>
      <c r="V121" s="154"/>
      <c r="W121" s="154"/>
      <c r="X121" s="154"/>
    </row>
    <row r="122" spans="20:24">
      <c r="T122" s="154"/>
      <c r="U122" s="154"/>
      <c r="V122" s="154"/>
      <c r="W122" s="154"/>
      <c r="X122" s="154"/>
    </row>
    <row r="123" spans="20:24">
      <c r="T123" s="154"/>
      <c r="U123" s="154"/>
      <c r="V123" s="154"/>
      <c r="W123" s="154"/>
      <c r="X123" s="154"/>
    </row>
    <row r="124" spans="20:24">
      <c r="T124" s="154"/>
      <c r="U124" s="154"/>
      <c r="V124" s="154"/>
      <c r="W124" s="154"/>
      <c r="X124" s="154"/>
    </row>
    <row r="125" spans="20:24">
      <c r="T125" s="154"/>
      <c r="U125" s="154"/>
      <c r="V125" s="154"/>
      <c r="W125" s="154"/>
      <c r="X125" s="154"/>
    </row>
    <row r="126" spans="20:24">
      <c r="T126" s="154"/>
      <c r="U126" s="154"/>
      <c r="V126" s="154"/>
      <c r="W126" s="154"/>
      <c r="X126" s="154"/>
    </row>
    <row r="127" spans="20:24">
      <c r="T127" s="154"/>
      <c r="U127" s="154"/>
      <c r="V127" s="154"/>
      <c r="W127" s="154"/>
      <c r="X127" s="154"/>
    </row>
    <row r="128" spans="20:24">
      <c r="T128" s="154"/>
      <c r="U128" s="154"/>
      <c r="V128" s="154"/>
      <c r="W128" s="154"/>
      <c r="X128" s="154"/>
    </row>
    <row r="129" spans="20:24">
      <c r="T129" s="154"/>
      <c r="U129" s="154"/>
      <c r="V129" s="154"/>
      <c r="W129" s="154"/>
      <c r="X129" s="154"/>
    </row>
    <row r="130" spans="20:24">
      <c r="T130" s="154"/>
      <c r="U130" s="154"/>
      <c r="V130" s="154"/>
      <c r="W130" s="154"/>
      <c r="X130" s="154"/>
    </row>
    <row r="131" spans="20:24">
      <c r="T131" s="154"/>
      <c r="U131" s="154"/>
      <c r="V131" s="154"/>
      <c r="W131" s="154"/>
      <c r="X131" s="154"/>
    </row>
    <row r="132" spans="20:24">
      <c r="T132" s="154"/>
      <c r="U132" s="154"/>
      <c r="V132" s="154"/>
      <c r="W132" s="154"/>
      <c r="X132" s="154"/>
    </row>
    <row r="133" spans="20:24">
      <c r="T133" s="154"/>
      <c r="U133" s="154"/>
      <c r="V133" s="154"/>
      <c r="W133" s="154"/>
      <c r="X133" s="154"/>
    </row>
    <row r="134" spans="20:24">
      <c r="T134" s="154"/>
      <c r="U134" s="154"/>
      <c r="V134" s="154"/>
      <c r="W134" s="154"/>
      <c r="X134" s="154"/>
    </row>
    <row r="135" spans="20:24">
      <c r="T135" s="154"/>
      <c r="U135" s="154"/>
      <c r="V135" s="154"/>
      <c r="W135" s="154"/>
      <c r="X135" s="154"/>
    </row>
    <row r="136" spans="20:24">
      <c r="T136" s="154"/>
      <c r="U136" s="154"/>
      <c r="V136" s="154"/>
      <c r="W136" s="154"/>
      <c r="X136" s="154"/>
    </row>
    <row r="137" spans="20:24">
      <c r="T137" s="154"/>
      <c r="U137" s="154"/>
      <c r="V137" s="154"/>
      <c r="W137" s="154"/>
      <c r="X137" s="154"/>
    </row>
    <row r="138" spans="20:24">
      <c r="T138" s="154"/>
      <c r="U138" s="154"/>
      <c r="V138" s="154"/>
      <c r="W138" s="154"/>
      <c r="X138" s="154"/>
    </row>
    <row r="139" spans="20:24">
      <c r="T139" s="154"/>
      <c r="U139" s="154"/>
      <c r="V139" s="154"/>
      <c r="W139" s="154"/>
      <c r="X139" s="154"/>
    </row>
    <row r="140" spans="20:24">
      <c r="T140" s="154"/>
      <c r="U140" s="154"/>
      <c r="V140" s="154"/>
      <c r="W140" s="154"/>
      <c r="X140" s="154"/>
    </row>
    <row r="141" spans="20:24">
      <c r="T141" s="154"/>
      <c r="U141" s="154"/>
      <c r="V141" s="154"/>
      <c r="W141" s="154"/>
      <c r="X141" s="154"/>
    </row>
    <row r="142" spans="20:24">
      <c r="T142" s="154"/>
      <c r="U142" s="154"/>
      <c r="V142" s="154"/>
      <c r="W142" s="154"/>
      <c r="X142" s="154"/>
    </row>
    <row r="143" spans="20:24">
      <c r="T143" s="154"/>
      <c r="U143" s="154"/>
      <c r="V143" s="154"/>
      <c r="W143" s="154"/>
      <c r="X143" s="154"/>
    </row>
    <row r="144" spans="20:24">
      <c r="T144" s="154"/>
      <c r="U144" s="154"/>
      <c r="V144" s="154"/>
      <c r="W144" s="154"/>
      <c r="X144" s="154"/>
    </row>
    <row r="145" spans="20:24">
      <c r="T145" s="154"/>
      <c r="U145" s="154"/>
      <c r="V145" s="154"/>
      <c r="W145" s="154"/>
      <c r="X145" s="154"/>
    </row>
    <row r="146" spans="20:24">
      <c r="T146" s="154"/>
      <c r="U146" s="154"/>
      <c r="V146" s="154"/>
      <c r="W146" s="154"/>
      <c r="X146" s="154"/>
    </row>
    <row r="147" spans="20:24">
      <c r="T147" s="154"/>
      <c r="U147" s="154"/>
      <c r="V147" s="154"/>
      <c r="W147" s="154"/>
      <c r="X147" s="154"/>
    </row>
    <row r="148" spans="20:24">
      <c r="T148" s="154"/>
      <c r="U148" s="154"/>
      <c r="V148" s="154"/>
      <c r="W148" s="154"/>
      <c r="X148" s="154"/>
    </row>
    <row r="149" spans="20:24">
      <c r="T149" s="154"/>
      <c r="U149" s="154"/>
      <c r="V149" s="154"/>
      <c r="W149" s="154"/>
      <c r="X149" s="154"/>
    </row>
    <row r="150" spans="20:24">
      <c r="T150" s="154"/>
      <c r="U150" s="154"/>
      <c r="V150" s="154"/>
      <c r="W150" s="154"/>
      <c r="X150" s="154"/>
    </row>
    <row r="151" spans="20:24">
      <c r="T151" s="154"/>
      <c r="U151" s="154"/>
      <c r="V151" s="154"/>
      <c r="W151" s="154"/>
      <c r="X151" s="154"/>
    </row>
    <row r="152" spans="20:24">
      <c r="T152" s="154"/>
      <c r="U152" s="154"/>
      <c r="V152" s="154"/>
      <c r="W152" s="154"/>
      <c r="X152" s="154"/>
    </row>
    <row r="153" spans="20:24">
      <c r="T153" s="154"/>
      <c r="U153" s="154"/>
      <c r="V153" s="154"/>
      <c r="W153" s="154"/>
      <c r="X153" s="154"/>
    </row>
    <row r="154" spans="20:24">
      <c r="T154" s="154"/>
      <c r="U154" s="154"/>
      <c r="V154" s="154"/>
      <c r="W154" s="154"/>
      <c r="X154" s="154"/>
    </row>
    <row r="155" spans="20:24">
      <c r="T155" s="154"/>
      <c r="U155" s="154"/>
      <c r="V155" s="154"/>
      <c r="W155" s="154"/>
      <c r="X155" s="154"/>
    </row>
    <row r="156" spans="20:24">
      <c r="T156" s="154"/>
      <c r="U156" s="154"/>
      <c r="V156" s="154"/>
      <c r="W156" s="154"/>
      <c r="X156" s="154"/>
    </row>
    <row r="157" spans="20:24">
      <c r="T157" s="154"/>
      <c r="U157" s="154"/>
      <c r="V157" s="154"/>
      <c r="W157" s="154"/>
      <c r="X157" s="154"/>
    </row>
    <row r="158" spans="20:24">
      <c r="T158" s="154"/>
      <c r="U158" s="154"/>
      <c r="V158" s="154"/>
      <c r="W158" s="154"/>
      <c r="X158" s="154"/>
    </row>
    <row r="159" spans="20:24">
      <c r="T159" s="154"/>
      <c r="U159" s="154"/>
      <c r="V159" s="154"/>
      <c r="W159" s="154"/>
      <c r="X159" s="154"/>
    </row>
    <row r="160" spans="20:24">
      <c r="T160" s="154"/>
      <c r="U160" s="154"/>
      <c r="V160" s="154"/>
      <c r="W160" s="154"/>
      <c r="X160" s="154"/>
    </row>
    <row r="161" spans="20:24">
      <c r="T161" s="154"/>
      <c r="U161" s="154"/>
      <c r="V161" s="154"/>
      <c r="W161" s="154"/>
      <c r="X161" s="154"/>
    </row>
    <row r="162" spans="20:24">
      <c r="T162" s="154"/>
      <c r="U162" s="154"/>
      <c r="V162" s="154"/>
      <c r="W162" s="154"/>
      <c r="X162" s="154"/>
    </row>
    <row r="163" spans="20:24">
      <c r="T163" s="154"/>
      <c r="U163" s="154"/>
      <c r="V163" s="154"/>
      <c r="W163" s="154"/>
      <c r="X163" s="154"/>
    </row>
    <row r="164" spans="20:24">
      <c r="T164" s="154"/>
      <c r="U164" s="154"/>
      <c r="V164" s="154"/>
      <c r="W164" s="154"/>
      <c r="X164" s="154"/>
    </row>
    <row r="165" spans="20:24">
      <c r="T165" s="154"/>
      <c r="U165" s="154"/>
      <c r="V165" s="154"/>
      <c r="W165" s="154"/>
      <c r="X165" s="154"/>
    </row>
    <row r="166" spans="20:24">
      <c r="T166" s="154"/>
      <c r="U166" s="154"/>
      <c r="V166" s="154"/>
      <c r="W166" s="154"/>
      <c r="X166" s="154"/>
    </row>
    <row r="167" spans="20:24">
      <c r="T167" s="154"/>
      <c r="U167" s="154"/>
      <c r="V167" s="154"/>
      <c r="W167" s="154"/>
      <c r="X167" s="154"/>
    </row>
    <row r="168" spans="20:24">
      <c r="T168" s="154"/>
      <c r="U168" s="154"/>
      <c r="V168" s="154"/>
      <c r="W168" s="154"/>
      <c r="X168" s="154"/>
    </row>
    <row r="169" spans="20:24">
      <c r="T169" s="154"/>
      <c r="U169" s="154"/>
      <c r="V169" s="154"/>
      <c r="W169" s="154"/>
      <c r="X169" s="154"/>
    </row>
    <row r="170" spans="20:24">
      <c r="T170" s="154"/>
      <c r="U170" s="154"/>
      <c r="V170" s="154"/>
      <c r="W170" s="154"/>
      <c r="X170" s="154"/>
    </row>
    <row r="171" spans="20:24">
      <c r="T171" s="154"/>
      <c r="U171" s="154"/>
      <c r="V171" s="154"/>
      <c r="W171" s="154"/>
      <c r="X171" s="154"/>
    </row>
    <row r="172" spans="20:24">
      <c r="T172" s="154"/>
      <c r="U172" s="154"/>
      <c r="V172" s="154"/>
      <c r="W172" s="154"/>
      <c r="X172" s="154"/>
    </row>
    <row r="173" spans="20:24">
      <c r="T173" s="154"/>
      <c r="U173" s="154"/>
      <c r="V173" s="154"/>
      <c r="W173" s="154"/>
      <c r="X173" s="154"/>
    </row>
    <row r="174" spans="20:24">
      <c r="T174" s="154"/>
      <c r="U174" s="154"/>
      <c r="V174" s="154"/>
      <c r="W174" s="154"/>
      <c r="X174" s="154"/>
    </row>
    <row r="175" spans="20:24">
      <c r="T175" s="154"/>
      <c r="U175" s="154"/>
      <c r="V175" s="154"/>
      <c r="W175" s="154"/>
      <c r="X175" s="154"/>
    </row>
    <row r="176" spans="20:24">
      <c r="T176" s="154"/>
      <c r="U176" s="154"/>
      <c r="V176" s="154"/>
      <c r="W176" s="154"/>
      <c r="X176" s="154"/>
    </row>
    <row r="177" spans="20:24">
      <c r="T177" s="154"/>
      <c r="U177" s="154"/>
      <c r="V177" s="154"/>
      <c r="W177" s="154"/>
      <c r="X177" s="154"/>
    </row>
    <row r="178" spans="20:24">
      <c r="T178" s="154"/>
      <c r="U178" s="154"/>
      <c r="V178" s="154"/>
      <c r="W178" s="154"/>
      <c r="X178" s="154"/>
    </row>
    <row r="179" spans="20:24">
      <c r="T179" s="154"/>
      <c r="U179" s="154"/>
      <c r="V179" s="154"/>
      <c r="W179" s="154"/>
      <c r="X179" s="154"/>
    </row>
    <row r="180" spans="20:24">
      <c r="T180" s="154"/>
      <c r="U180" s="154"/>
      <c r="V180" s="154"/>
      <c r="W180" s="154"/>
      <c r="X180" s="154"/>
    </row>
    <row r="181" spans="20:24">
      <c r="T181" s="154"/>
      <c r="U181" s="154"/>
      <c r="V181" s="154"/>
      <c r="W181" s="154"/>
      <c r="X181" s="154"/>
    </row>
    <row r="182" spans="20:24">
      <c r="T182" s="154"/>
      <c r="U182" s="154"/>
      <c r="V182" s="154"/>
      <c r="W182" s="154"/>
      <c r="X182" s="154"/>
    </row>
    <row r="183" spans="20:24">
      <c r="T183" s="154"/>
      <c r="U183" s="154"/>
      <c r="V183" s="154"/>
      <c r="W183" s="154"/>
      <c r="X183" s="154"/>
    </row>
    <row r="184" spans="20:24">
      <c r="T184" s="154"/>
      <c r="U184" s="154"/>
      <c r="V184" s="154"/>
      <c r="W184" s="154"/>
      <c r="X184" s="154"/>
    </row>
    <row r="185" spans="20:24">
      <c r="T185" s="154"/>
      <c r="U185" s="154"/>
      <c r="V185" s="154"/>
      <c r="W185" s="154"/>
      <c r="X185" s="154"/>
    </row>
    <row r="186" spans="20:24">
      <c r="T186" s="154"/>
      <c r="U186" s="154"/>
      <c r="V186" s="154"/>
      <c r="W186" s="154"/>
      <c r="X186" s="154"/>
    </row>
    <row r="187" spans="20:24">
      <c r="T187" s="154"/>
      <c r="U187" s="154"/>
      <c r="V187" s="154"/>
      <c r="W187" s="154"/>
      <c r="X187" s="154"/>
    </row>
    <row r="188" spans="20:24">
      <c r="T188" s="154"/>
      <c r="U188" s="154"/>
      <c r="V188" s="154"/>
      <c r="W188" s="154"/>
      <c r="X188" s="154"/>
    </row>
    <row r="189" spans="20:24">
      <c r="T189" s="154"/>
      <c r="U189" s="154"/>
      <c r="V189" s="154"/>
      <c r="W189" s="154"/>
      <c r="X189" s="154"/>
    </row>
    <row r="190" spans="20:24">
      <c r="T190" s="154"/>
      <c r="U190" s="154"/>
      <c r="V190" s="154"/>
      <c r="W190" s="154"/>
      <c r="X190" s="154"/>
    </row>
    <row r="191" spans="20:24">
      <c r="T191" s="154"/>
      <c r="U191" s="154"/>
      <c r="V191" s="154"/>
      <c r="W191" s="154"/>
      <c r="X191" s="154"/>
    </row>
    <row r="192" spans="20:24">
      <c r="T192" s="154"/>
      <c r="U192" s="154"/>
      <c r="V192" s="154"/>
      <c r="W192" s="154"/>
      <c r="X192" s="154"/>
    </row>
    <row r="193" spans="20:24">
      <c r="T193" s="154"/>
      <c r="U193" s="154"/>
      <c r="V193" s="154"/>
      <c r="W193" s="154"/>
      <c r="X193" s="154"/>
    </row>
    <row r="194" spans="20:24">
      <c r="T194" s="154"/>
      <c r="U194" s="154"/>
      <c r="V194" s="154"/>
      <c r="W194" s="154"/>
      <c r="X194" s="154"/>
    </row>
    <row r="195" spans="20:24">
      <c r="T195" s="154"/>
      <c r="U195" s="154"/>
      <c r="V195" s="154"/>
      <c r="W195" s="154"/>
      <c r="X195" s="154"/>
    </row>
    <row r="196" spans="20:24">
      <c r="T196" s="154"/>
      <c r="U196" s="154"/>
      <c r="V196" s="154"/>
      <c r="W196" s="154"/>
      <c r="X196" s="154"/>
    </row>
    <row r="197" spans="20:24">
      <c r="T197" s="154"/>
      <c r="U197" s="154"/>
      <c r="V197" s="154"/>
      <c r="W197" s="154"/>
      <c r="X197" s="154"/>
    </row>
    <row r="198" spans="20:24">
      <c r="T198" s="154"/>
      <c r="U198" s="154"/>
      <c r="V198" s="154"/>
      <c r="W198" s="154"/>
      <c r="X198" s="154"/>
    </row>
    <row r="199" spans="20:24">
      <c r="T199" s="154"/>
      <c r="U199" s="154"/>
      <c r="V199" s="154"/>
      <c r="W199" s="154"/>
      <c r="X199" s="154"/>
    </row>
    <row r="200" spans="20:24">
      <c r="T200" s="154"/>
      <c r="U200" s="154"/>
      <c r="V200" s="154"/>
      <c r="W200" s="154"/>
      <c r="X200" s="154"/>
    </row>
    <row r="201" spans="20:24">
      <c r="T201" s="154"/>
      <c r="U201" s="154"/>
      <c r="V201" s="154"/>
      <c r="W201" s="154"/>
      <c r="X201" s="154"/>
    </row>
    <row r="202" spans="20:24">
      <c r="T202" s="154"/>
      <c r="U202" s="154"/>
      <c r="V202" s="154"/>
      <c r="W202" s="154"/>
      <c r="X202" s="154"/>
    </row>
    <row r="203" spans="20:24">
      <c r="T203" s="154"/>
      <c r="U203" s="154"/>
      <c r="V203" s="154"/>
      <c r="W203" s="154"/>
      <c r="X203" s="154"/>
    </row>
    <row r="204" spans="20:24">
      <c r="T204" s="154"/>
      <c r="U204" s="154"/>
      <c r="V204" s="154"/>
      <c r="W204" s="154"/>
      <c r="X204" s="154"/>
    </row>
    <row r="205" spans="20:24">
      <c r="T205" s="154"/>
      <c r="U205" s="154"/>
      <c r="V205" s="154"/>
      <c r="W205" s="154"/>
      <c r="X205" s="154"/>
    </row>
    <row r="206" spans="20:24">
      <c r="T206" s="154"/>
      <c r="U206" s="154"/>
      <c r="V206" s="154"/>
      <c r="W206" s="154"/>
      <c r="X206" s="154"/>
    </row>
    <row r="207" spans="20:24">
      <c r="T207" s="154"/>
      <c r="U207" s="154"/>
      <c r="V207" s="154"/>
      <c r="W207" s="154"/>
      <c r="X207" s="154"/>
    </row>
    <row r="208" spans="20:24">
      <c r="T208" s="154"/>
      <c r="U208" s="154"/>
      <c r="V208" s="154"/>
      <c r="W208" s="154"/>
      <c r="X208" s="154"/>
    </row>
    <row r="209" spans="20:24">
      <c r="T209" s="154"/>
      <c r="U209" s="154"/>
      <c r="V209" s="154"/>
      <c r="W209" s="154"/>
      <c r="X209" s="154"/>
    </row>
    <row r="210" spans="20:24">
      <c r="T210" s="154"/>
      <c r="U210" s="154"/>
      <c r="V210" s="154"/>
      <c r="W210" s="154"/>
      <c r="X210" s="154"/>
    </row>
    <row r="211" spans="20:24">
      <c r="T211" s="154"/>
      <c r="U211" s="154"/>
      <c r="V211" s="154"/>
      <c r="W211" s="154"/>
      <c r="X211" s="154"/>
    </row>
    <row r="212" spans="20:24">
      <c r="T212" s="154"/>
      <c r="U212" s="154"/>
      <c r="V212" s="154"/>
      <c r="W212" s="154"/>
      <c r="X212" s="154"/>
    </row>
    <row r="213" spans="20:24">
      <c r="T213" s="154"/>
      <c r="U213" s="154"/>
      <c r="V213" s="154"/>
      <c r="W213" s="154"/>
      <c r="X213" s="154"/>
    </row>
    <row r="214" spans="20:24">
      <c r="T214" s="154"/>
      <c r="U214" s="154"/>
      <c r="V214" s="154"/>
      <c r="W214" s="154"/>
      <c r="X214" s="154"/>
    </row>
    <row r="215" spans="20:24">
      <c r="T215" s="154"/>
      <c r="U215" s="154"/>
      <c r="V215" s="154"/>
      <c r="W215" s="154"/>
      <c r="X215" s="154"/>
    </row>
    <row r="216" spans="20:24">
      <c r="T216" s="154"/>
      <c r="U216" s="154"/>
      <c r="V216" s="154"/>
      <c r="W216" s="154"/>
      <c r="X216" s="154"/>
    </row>
    <row r="217" spans="20:24">
      <c r="T217" s="154"/>
      <c r="U217" s="154"/>
      <c r="V217" s="154"/>
      <c r="W217" s="154"/>
      <c r="X217" s="154"/>
    </row>
    <row r="218" spans="20:24">
      <c r="T218" s="154"/>
      <c r="U218" s="154"/>
      <c r="V218" s="154"/>
      <c r="W218" s="154"/>
      <c r="X218" s="154"/>
    </row>
    <row r="219" spans="20:24">
      <c r="T219" s="154"/>
      <c r="U219" s="154"/>
      <c r="V219" s="154"/>
      <c r="W219" s="154"/>
      <c r="X219" s="154"/>
    </row>
    <row r="220" spans="20:24">
      <c r="T220" s="154"/>
      <c r="U220" s="154"/>
      <c r="V220" s="154"/>
      <c r="W220" s="154"/>
      <c r="X220" s="154"/>
    </row>
    <row r="221" spans="20:24">
      <c r="T221" s="154"/>
      <c r="U221" s="154"/>
      <c r="V221" s="154"/>
      <c r="W221" s="154"/>
      <c r="X221" s="154"/>
    </row>
    <row r="222" spans="20:24">
      <c r="T222" s="154"/>
      <c r="U222" s="154"/>
      <c r="V222" s="154"/>
      <c r="W222" s="154"/>
      <c r="X222" s="154"/>
    </row>
    <row r="223" spans="20:24">
      <c r="T223" s="154"/>
      <c r="U223" s="154"/>
      <c r="V223" s="154"/>
      <c r="W223" s="154"/>
      <c r="X223" s="154"/>
    </row>
    <row r="224" spans="20:24">
      <c r="T224" s="154"/>
      <c r="U224" s="154"/>
      <c r="V224" s="154"/>
      <c r="W224" s="154"/>
      <c r="X224" s="154"/>
    </row>
    <row r="225" spans="20:24">
      <c r="T225" s="154"/>
      <c r="U225" s="154"/>
      <c r="V225" s="154"/>
      <c r="W225" s="154"/>
      <c r="X225" s="154"/>
    </row>
    <row r="226" spans="20:24">
      <c r="T226" s="154"/>
      <c r="U226" s="154"/>
      <c r="V226" s="154"/>
      <c r="W226" s="154"/>
      <c r="X226" s="154"/>
    </row>
    <row r="227" spans="20:24">
      <c r="T227" s="154"/>
      <c r="U227" s="154"/>
      <c r="V227" s="154"/>
      <c r="W227" s="154"/>
      <c r="X227" s="154"/>
    </row>
    <row r="228" spans="20:24">
      <c r="T228" s="154"/>
      <c r="U228" s="154"/>
      <c r="V228" s="154"/>
      <c r="W228" s="154"/>
      <c r="X228" s="154"/>
    </row>
    <row r="229" spans="20:24">
      <c r="T229" s="154"/>
      <c r="U229" s="154"/>
      <c r="V229" s="154"/>
      <c r="W229" s="154"/>
      <c r="X229" s="154"/>
    </row>
    <row r="230" spans="20:24">
      <c r="T230" s="154"/>
      <c r="U230" s="154"/>
      <c r="V230" s="154"/>
      <c r="W230" s="154"/>
      <c r="X230" s="154"/>
    </row>
    <row r="231" spans="20:24">
      <c r="T231" s="154"/>
      <c r="U231" s="154"/>
      <c r="V231" s="154"/>
      <c r="W231" s="154"/>
      <c r="X231" s="154"/>
    </row>
    <row r="232" spans="20:24">
      <c r="T232" s="154"/>
      <c r="U232" s="154"/>
      <c r="V232" s="154"/>
      <c r="W232" s="154"/>
      <c r="X232" s="154"/>
    </row>
    <row r="233" spans="20:24">
      <c r="T233" s="154"/>
      <c r="U233" s="154"/>
      <c r="V233" s="154"/>
      <c r="W233" s="154"/>
      <c r="X233" s="154"/>
    </row>
    <row r="234" spans="20:24">
      <c r="T234" s="154"/>
      <c r="U234" s="154"/>
      <c r="V234" s="154"/>
      <c r="W234" s="154"/>
      <c r="X234" s="154"/>
    </row>
  </sheetData>
  <sheetProtection sheet="1" objects="1" scenarios="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15">
    <tabColor rgb="FF0070C0"/>
  </sheetPr>
  <dimension ref="A1:AG47"/>
  <sheetViews>
    <sheetView workbookViewId="0">
      <selection activeCell="A27" sqref="A27"/>
    </sheetView>
  </sheetViews>
  <sheetFormatPr defaultRowHeight="15"/>
  <cols>
    <col min="2" max="2" width="12.140625" bestFit="1" customWidth="1"/>
    <col min="3" max="3" width="13.85546875" customWidth="1"/>
  </cols>
  <sheetData>
    <row r="1" spans="1:33" ht="15.75" thickBot="1">
      <c r="A1" s="149" t="s">
        <v>275</v>
      </c>
      <c r="B1" s="149"/>
      <c r="C1" s="150">
        <f ca="1">Overview!I2</f>
        <v>101391.42</v>
      </c>
      <c r="D1" s="154"/>
      <c r="E1" s="154"/>
      <c r="F1" s="154"/>
      <c r="G1" s="154"/>
      <c r="H1" s="154"/>
      <c r="I1" s="154"/>
      <c r="J1" s="154"/>
      <c r="K1" s="154"/>
      <c r="L1" s="154"/>
      <c r="M1" s="154"/>
      <c r="N1" s="154"/>
      <c r="O1" s="154"/>
      <c r="P1" s="154"/>
      <c r="Q1" s="154"/>
      <c r="R1" s="154"/>
      <c r="S1" s="154"/>
      <c r="T1" s="154"/>
      <c r="U1" s="154"/>
      <c r="V1" s="154"/>
      <c r="W1" s="154"/>
      <c r="X1" s="154"/>
      <c r="Y1" s="154"/>
      <c r="Z1" s="154"/>
      <c r="AA1" s="154"/>
      <c r="AB1" s="154"/>
      <c r="AC1" s="154"/>
      <c r="AD1" s="154"/>
      <c r="AE1" s="154"/>
      <c r="AF1" s="154"/>
      <c r="AG1" s="154"/>
    </row>
    <row r="2" spans="1:33">
      <c r="A2" s="154"/>
      <c r="B2" s="148" t="s">
        <v>272</v>
      </c>
      <c r="C2" s="151">
        <v>10000</v>
      </c>
      <c r="D2" s="154"/>
      <c r="E2" s="154"/>
      <c r="F2" s="154"/>
      <c r="G2" s="154"/>
      <c r="H2" s="154">
        <f ca="1">H3*C4</f>
        <v>250</v>
      </c>
      <c r="I2" s="154"/>
      <c r="J2" s="154">
        <f ca="1">MIN(E6:K13)*0.95</f>
        <v>0</v>
      </c>
      <c r="K2" s="154"/>
      <c r="L2" s="154"/>
      <c r="M2" s="154"/>
      <c r="N2" s="154"/>
      <c r="O2" s="154"/>
      <c r="P2" s="154"/>
      <c r="Q2" s="154"/>
      <c r="R2" s="154"/>
      <c r="S2" s="154"/>
      <c r="T2" s="154"/>
      <c r="U2" s="154"/>
      <c r="V2" s="154"/>
      <c r="W2" s="154"/>
      <c r="X2" s="154"/>
      <c r="Y2" s="154"/>
      <c r="Z2" s="154"/>
      <c r="AA2" s="154"/>
      <c r="AB2" s="154"/>
      <c r="AC2" s="154"/>
      <c r="AD2" s="154"/>
      <c r="AE2" s="154"/>
      <c r="AF2" s="154"/>
      <c r="AG2" s="154"/>
    </row>
    <row r="3" spans="1:33">
      <c r="A3" s="154"/>
      <c r="B3" s="147" t="s">
        <v>1</v>
      </c>
      <c r="C3" s="152" t="s">
        <v>79</v>
      </c>
      <c r="D3" s="154"/>
      <c r="E3" s="154"/>
      <c r="F3" s="154"/>
      <c r="G3" s="154"/>
      <c r="H3" s="154">
        <f ca="1">INDIRECT(CONCATENATE("'Instrument List'!D",(MATCH(C3,'Instrument List'!A:A,0))-0))</f>
        <v>12.5</v>
      </c>
      <c r="I3" s="154"/>
      <c r="J3" s="154"/>
      <c r="K3" s="154"/>
      <c r="L3" s="154"/>
      <c r="M3" s="154"/>
      <c r="N3" s="154"/>
      <c r="O3" s="154"/>
      <c r="P3" s="154"/>
      <c r="Q3" s="154"/>
      <c r="R3" s="154"/>
      <c r="S3" s="154"/>
      <c r="T3" s="154"/>
      <c r="U3" s="154"/>
      <c r="V3" s="154"/>
      <c r="W3" s="154"/>
      <c r="X3" s="154"/>
      <c r="Y3" s="154"/>
      <c r="Z3" s="154"/>
      <c r="AA3" s="154"/>
      <c r="AB3" s="154"/>
      <c r="AC3" s="154"/>
      <c r="AD3" s="154"/>
      <c r="AE3" s="154"/>
      <c r="AF3" s="154"/>
      <c r="AG3" s="154"/>
    </row>
    <row r="4" spans="1:33">
      <c r="A4" s="154"/>
      <c r="B4" s="147" t="s">
        <v>274</v>
      </c>
      <c r="C4" s="152">
        <v>20</v>
      </c>
      <c r="D4" s="154"/>
      <c r="E4" s="154">
        <f>$C$2*0.85</f>
        <v>8500</v>
      </c>
      <c r="F4" s="154">
        <f>$C$2*0.9</f>
        <v>9000</v>
      </c>
      <c r="G4" s="154">
        <f>$C$2*0.95</f>
        <v>9500</v>
      </c>
      <c r="H4" s="154">
        <f>$C$2</f>
        <v>10000</v>
      </c>
      <c r="I4" s="154">
        <f>$C$2*1.05</f>
        <v>10500</v>
      </c>
      <c r="J4" s="154">
        <f>$C$2*1.1</f>
        <v>11000</v>
      </c>
      <c r="K4" s="154">
        <f>$C$2*1.15</f>
        <v>11500</v>
      </c>
      <c r="L4" s="154"/>
      <c r="M4" s="154"/>
      <c r="N4" s="154"/>
      <c r="O4" s="154"/>
      <c r="P4" s="154"/>
      <c r="Q4" s="154"/>
      <c r="R4" s="154"/>
      <c r="S4" s="154"/>
      <c r="T4" s="154"/>
      <c r="U4" s="154"/>
      <c r="V4" s="154"/>
      <c r="W4" s="154"/>
      <c r="X4" s="154"/>
      <c r="Y4" s="154"/>
      <c r="Z4" s="154"/>
      <c r="AA4" s="154"/>
      <c r="AB4" s="154"/>
      <c r="AC4" s="154"/>
      <c r="AD4" s="154"/>
      <c r="AE4" s="154"/>
      <c r="AF4" s="154"/>
      <c r="AG4" s="154"/>
    </row>
    <row r="5" spans="1:33" ht="15.75" thickBot="1">
      <c r="A5" s="154"/>
      <c r="B5" s="146" t="s">
        <v>273</v>
      </c>
      <c r="C5" s="153">
        <v>0.01</v>
      </c>
      <c r="D5" s="154"/>
      <c r="E5" s="155"/>
      <c r="F5" s="155"/>
      <c r="G5" s="155"/>
      <c r="H5" s="155"/>
      <c r="I5" s="155"/>
      <c r="J5" s="155"/>
      <c r="K5" s="155"/>
      <c r="L5" s="155"/>
      <c r="M5" s="154"/>
      <c r="N5" s="155"/>
      <c r="O5" s="154"/>
      <c r="P5" s="154"/>
      <c r="Q5" s="154"/>
      <c r="R5" s="154"/>
      <c r="S5" s="154"/>
      <c r="T5" s="154"/>
      <c r="U5" s="154"/>
      <c r="V5" s="154"/>
      <c r="W5" s="154"/>
      <c r="X5" s="154"/>
      <c r="Y5" s="154"/>
      <c r="Z5" s="154"/>
      <c r="AA5" s="154"/>
      <c r="AB5" s="154"/>
      <c r="AC5" s="154"/>
      <c r="AD5" s="154"/>
      <c r="AE5" s="154"/>
      <c r="AF5" s="154"/>
      <c r="AG5" s="154"/>
    </row>
    <row r="6" spans="1:33">
      <c r="A6" s="154"/>
      <c r="B6" s="154"/>
      <c r="C6" s="154"/>
      <c r="D6" s="154">
        <f ca="1">IF(D7-1&gt;-1,D7-1,0)</f>
        <v>0</v>
      </c>
      <c r="E6" s="155">
        <f t="shared" ref="E6:K13" ca="1" si="0">($H$2*$D6)/E$4</f>
        <v>0</v>
      </c>
      <c r="F6" s="155">
        <f t="shared" ca="1" si="0"/>
        <v>0</v>
      </c>
      <c r="G6" s="155">
        <f t="shared" ca="1" si="0"/>
        <v>0</v>
      </c>
      <c r="H6" s="155">
        <f t="shared" ca="1" si="0"/>
        <v>0</v>
      </c>
      <c r="I6" s="155">
        <f t="shared" ca="1" si="0"/>
        <v>0</v>
      </c>
      <c r="J6" s="155">
        <f t="shared" ca="1" si="0"/>
        <v>0</v>
      </c>
      <c r="K6" s="155">
        <f t="shared" ca="1" si="0"/>
        <v>0</v>
      </c>
      <c r="L6" s="155">
        <f>$C$5</f>
        <v>0.01</v>
      </c>
      <c r="M6" s="154"/>
      <c r="N6" s="155"/>
      <c r="O6" s="154"/>
      <c r="P6" s="154"/>
      <c r="Q6" s="154"/>
      <c r="R6" s="154"/>
      <c r="S6" s="154"/>
      <c r="T6" s="154"/>
      <c r="U6" s="154"/>
      <c r="V6" s="154"/>
      <c r="W6" s="154"/>
      <c r="X6" s="154"/>
      <c r="Y6" s="154"/>
      <c r="Z6" s="154"/>
      <c r="AA6" s="154"/>
      <c r="AB6" s="154"/>
      <c r="AC6" s="154"/>
      <c r="AD6" s="154"/>
      <c r="AE6" s="154"/>
      <c r="AF6" s="154"/>
      <c r="AG6" s="154"/>
    </row>
    <row r="7" spans="1:33">
      <c r="A7" s="154"/>
      <c r="B7" s="154"/>
      <c r="C7" s="154"/>
      <c r="D7" s="154">
        <f ca="1">IF(D8-1&gt;-1,D8-1,0)</f>
        <v>0</v>
      </c>
      <c r="E7" s="155">
        <f t="shared" ca="1" si="0"/>
        <v>0</v>
      </c>
      <c r="F7" s="155">
        <f t="shared" ca="1" si="0"/>
        <v>0</v>
      </c>
      <c r="G7" s="155">
        <f t="shared" ca="1" si="0"/>
        <v>0</v>
      </c>
      <c r="H7" s="155">
        <f t="shared" ca="1" si="0"/>
        <v>0</v>
      </c>
      <c r="I7" s="155">
        <f t="shared" ca="1" si="0"/>
        <v>0</v>
      </c>
      <c r="J7" s="155">
        <f t="shared" ca="1" si="0"/>
        <v>0</v>
      </c>
      <c r="K7" s="155">
        <f t="shared" ca="1" si="0"/>
        <v>0</v>
      </c>
      <c r="L7" s="155">
        <f t="shared" ref="L7:L13" si="1">$C$5</f>
        <v>0.01</v>
      </c>
      <c r="M7" s="154"/>
      <c r="N7" s="155"/>
      <c r="O7" s="154"/>
      <c r="P7" s="154"/>
      <c r="Q7" s="154"/>
      <c r="R7" s="154"/>
      <c r="S7" s="154"/>
      <c r="T7" s="154"/>
      <c r="U7" s="154"/>
      <c r="V7" s="154"/>
      <c r="W7" s="154"/>
      <c r="X7" s="154"/>
      <c r="Y7" s="154"/>
      <c r="Z7" s="154"/>
      <c r="AA7" s="154"/>
      <c r="AB7" s="154"/>
      <c r="AC7" s="154"/>
      <c r="AD7" s="154"/>
      <c r="AE7" s="154"/>
      <c r="AF7" s="154"/>
      <c r="AG7" s="154"/>
    </row>
    <row r="8" spans="1:33">
      <c r="A8" s="154"/>
      <c r="B8" s="154"/>
      <c r="C8" s="154"/>
      <c r="D8" s="154">
        <f ca="1">IF(D9-1&gt;-1,D9-1,0)</f>
        <v>0</v>
      </c>
      <c r="E8" s="155">
        <f t="shared" ca="1" si="0"/>
        <v>0</v>
      </c>
      <c r="F8" s="155">
        <f t="shared" ca="1" si="0"/>
        <v>0</v>
      </c>
      <c r="G8" s="155">
        <f t="shared" ca="1" si="0"/>
        <v>0</v>
      </c>
      <c r="H8" s="155">
        <f t="shared" ca="1" si="0"/>
        <v>0</v>
      </c>
      <c r="I8" s="155">
        <f t="shared" ca="1" si="0"/>
        <v>0</v>
      </c>
      <c r="J8" s="155">
        <f t="shared" ca="1" si="0"/>
        <v>0</v>
      </c>
      <c r="K8" s="155">
        <f t="shared" ca="1" si="0"/>
        <v>0</v>
      </c>
      <c r="L8" s="155">
        <f t="shared" si="1"/>
        <v>0.01</v>
      </c>
      <c r="M8" s="154"/>
      <c r="N8" s="155"/>
      <c r="O8" s="154"/>
      <c r="P8" s="154"/>
      <c r="Q8" s="154"/>
      <c r="R8" s="154"/>
      <c r="S8" s="154"/>
      <c r="T8" s="154"/>
      <c r="U8" s="154"/>
      <c r="V8" s="154"/>
      <c r="W8" s="154"/>
      <c r="X8" s="154"/>
      <c r="Y8" s="154"/>
      <c r="Z8" s="154"/>
      <c r="AA8" s="154"/>
      <c r="AB8" s="154"/>
      <c r="AC8" s="154"/>
      <c r="AD8" s="154"/>
      <c r="AE8" s="154"/>
      <c r="AF8" s="154"/>
      <c r="AG8" s="154"/>
    </row>
    <row r="9" spans="1:33">
      <c r="A9" s="154"/>
      <c r="B9" s="154"/>
      <c r="C9" s="154"/>
      <c r="D9" s="154">
        <f ca="1">ROUND((H4*$C$5)/$H$2,0)</f>
        <v>0</v>
      </c>
      <c r="E9" s="155">
        <f t="shared" ca="1" si="0"/>
        <v>0</v>
      </c>
      <c r="F9" s="155">
        <f t="shared" ca="1" si="0"/>
        <v>0</v>
      </c>
      <c r="G9" s="155">
        <f t="shared" ca="1" si="0"/>
        <v>0</v>
      </c>
      <c r="H9" s="155">
        <f t="shared" ca="1" si="0"/>
        <v>0</v>
      </c>
      <c r="I9" s="155">
        <f t="shared" ca="1" si="0"/>
        <v>0</v>
      </c>
      <c r="J9" s="155">
        <f t="shared" ca="1" si="0"/>
        <v>0</v>
      </c>
      <c r="K9" s="155">
        <f t="shared" ca="1" si="0"/>
        <v>0</v>
      </c>
      <c r="L9" s="155">
        <f t="shared" si="1"/>
        <v>0.01</v>
      </c>
      <c r="M9" s="154"/>
      <c r="N9" s="155"/>
      <c r="O9" s="154"/>
      <c r="P9" s="154"/>
      <c r="Q9" s="154"/>
      <c r="R9" s="154"/>
      <c r="S9" s="154"/>
      <c r="T9" s="154"/>
      <c r="U9" s="154"/>
      <c r="V9" s="154"/>
      <c r="W9" s="154"/>
      <c r="X9" s="154"/>
      <c r="Y9" s="154"/>
      <c r="Z9" s="154"/>
      <c r="AA9" s="154"/>
      <c r="AB9" s="154"/>
      <c r="AC9" s="154"/>
      <c r="AD9" s="154"/>
      <c r="AE9" s="154"/>
      <c r="AF9" s="154"/>
      <c r="AG9" s="154"/>
    </row>
    <row r="10" spans="1:33">
      <c r="A10" s="154"/>
      <c r="B10" s="154"/>
      <c r="C10" s="154"/>
      <c r="D10" s="154">
        <f ca="1">D9+1</f>
        <v>1</v>
      </c>
      <c r="E10" s="155">
        <f t="shared" ca="1" si="0"/>
        <v>2.9411764705882353E-2</v>
      </c>
      <c r="F10" s="155">
        <f t="shared" ca="1" si="0"/>
        <v>2.7777777777777776E-2</v>
      </c>
      <c r="G10" s="155">
        <f t="shared" ca="1" si="0"/>
        <v>2.6315789473684209E-2</v>
      </c>
      <c r="H10" s="155">
        <f t="shared" ca="1" si="0"/>
        <v>2.5000000000000001E-2</v>
      </c>
      <c r="I10" s="155">
        <f t="shared" ca="1" si="0"/>
        <v>2.3809523809523808E-2</v>
      </c>
      <c r="J10" s="155">
        <f t="shared" ca="1" si="0"/>
        <v>2.2727272727272728E-2</v>
      </c>
      <c r="K10" s="155">
        <f t="shared" ca="1" si="0"/>
        <v>2.1739130434782608E-2</v>
      </c>
      <c r="L10" s="155">
        <f t="shared" si="1"/>
        <v>0.01</v>
      </c>
      <c r="M10" s="154"/>
      <c r="N10" s="155"/>
      <c r="O10" s="154"/>
      <c r="P10" s="154"/>
      <c r="Q10" s="154"/>
      <c r="R10" s="154"/>
      <c r="S10" s="154"/>
      <c r="T10" s="154"/>
      <c r="U10" s="154"/>
      <c r="V10" s="154"/>
      <c r="W10" s="154"/>
      <c r="X10" s="154"/>
      <c r="Y10" s="154"/>
      <c r="Z10" s="154"/>
      <c r="AA10" s="154"/>
      <c r="AB10" s="154"/>
      <c r="AC10" s="154"/>
      <c r="AD10" s="154"/>
      <c r="AE10" s="154"/>
      <c r="AF10" s="154"/>
      <c r="AG10" s="154"/>
    </row>
    <row r="11" spans="1:33">
      <c r="A11" s="154"/>
      <c r="B11" s="154"/>
      <c r="C11" s="154"/>
      <c r="D11" s="154">
        <f ca="1">D10+1</f>
        <v>2</v>
      </c>
      <c r="E11" s="155">
        <f t="shared" ca="1" si="0"/>
        <v>5.8823529411764705E-2</v>
      </c>
      <c r="F11" s="155">
        <f t="shared" ca="1" si="0"/>
        <v>5.5555555555555552E-2</v>
      </c>
      <c r="G11" s="155">
        <f t="shared" ca="1" si="0"/>
        <v>5.2631578947368418E-2</v>
      </c>
      <c r="H11" s="155">
        <f t="shared" ca="1" si="0"/>
        <v>0.05</v>
      </c>
      <c r="I11" s="155">
        <f t="shared" ca="1" si="0"/>
        <v>4.7619047619047616E-2</v>
      </c>
      <c r="J11" s="155">
        <f t="shared" ca="1" si="0"/>
        <v>4.5454545454545456E-2</v>
      </c>
      <c r="K11" s="155">
        <f t="shared" ca="1" si="0"/>
        <v>4.3478260869565216E-2</v>
      </c>
      <c r="L11" s="155">
        <f t="shared" si="1"/>
        <v>0.01</v>
      </c>
      <c r="M11" s="154"/>
      <c r="N11" s="155"/>
      <c r="O11" s="154"/>
      <c r="P11" s="154"/>
      <c r="Q11" s="154"/>
      <c r="R11" s="154"/>
      <c r="S11" s="154"/>
      <c r="T11" s="154"/>
      <c r="U11" s="154"/>
      <c r="V11" s="154"/>
      <c r="W11" s="154"/>
      <c r="X11" s="154"/>
      <c r="Y11" s="154"/>
      <c r="Z11" s="154"/>
      <c r="AA11" s="154"/>
      <c r="AB11" s="154"/>
      <c r="AC11" s="154"/>
      <c r="AD11" s="154"/>
      <c r="AE11" s="154"/>
      <c r="AF11" s="154"/>
      <c r="AG11" s="154"/>
    </row>
    <row r="12" spans="1:33">
      <c r="A12" s="154"/>
      <c r="B12" s="154"/>
      <c r="C12" s="154"/>
      <c r="D12" s="154">
        <f ca="1">D11+1</f>
        <v>3</v>
      </c>
      <c r="E12" s="155">
        <f t="shared" ca="1" si="0"/>
        <v>8.8235294117647065E-2</v>
      </c>
      <c r="F12" s="155">
        <f t="shared" ca="1" si="0"/>
        <v>8.3333333333333329E-2</v>
      </c>
      <c r="G12" s="155">
        <f t="shared" ca="1" si="0"/>
        <v>7.8947368421052627E-2</v>
      </c>
      <c r="H12" s="155">
        <f t="shared" ca="1" si="0"/>
        <v>7.4999999999999997E-2</v>
      </c>
      <c r="I12" s="155">
        <f t="shared" ca="1" si="0"/>
        <v>7.1428571428571425E-2</v>
      </c>
      <c r="J12" s="155">
        <f t="shared" ca="1" si="0"/>
        <v>6.8181818181818177E-2</v>
      </c>
      <c r="K12" s="155">
        <f t="shared" ca="1" si="0"/>
        <v>6.5217391304347824E-2</v>
      </c>
      <c r="L12" s="155">
        <f t="shared" si="1"/>
        <v>0.01</v>
      </c>
      <c r="M12" s="154"/>
      <c r="N12" s="155"/>
      <c r="O12" s="154"/>
      <c r="P12" s="154"/>
      <c r="Q12" s="154"/>
      <c r="R12" s="154"/>
      <c r="S12" s="154"/>
      <c r="T12" s="154"/>
      <c r="U12" s="154"/>
      <c r="V12" s="154"/>
      <c r="W12" s="154"/>
      <c r="X12" s="154"/>
      <c r="Y12" s="154"/>
      <c r="Z12" s="154"/>
      <c r="AA12" s="154"/>
      <c r="AB12" s="154"/>
      <c r="AC12" s="154"/>
      <c r="AD12" s="154"/>
      <c r="AE12" s="154"/>
      <c r="AF12" s="154"/>
      <c r="AG12" s="154"/>
    </row>
    <row r="13" spans="1:33">
      <c r="A13" s="154"/>
      <c r="B13" s="154"/>
      <c r="C13" s="154"/>
      <c r="D13" s="154">
        <f ca="1">D12+1</f>
        <v>4</v>
      </c>
      <c r="E13" s="155">
        <f t="shared" ca="1" si="0"/>
        <v>0.11764705882352941</v>
      </c>
      <c r="F13" s="155">
        <f t="shared" ca="1" si="0"/>
        <v>0.1111111111111111</v>
      </c>
      <c r="G13" s="155">
        <f t="shared" ca="1" si="0"/>
        <v>0.10526315789473684</v>
      </c>
      <c r="H13" s="155">
        <f t="shared" ca="1" si="0"/>
        <v>0.1</v>
      </c>
      <c r="I13" s="155">
        <f t="shared" ca="1" si="0"/>
        <v>9.5238095238095233E-2</v>
      </c>
      <c r="J13" s="155">
        <f t="shared" ca="1" si="0"/>
        <v>9.0909090909090912E-2</v>
      </c>
      <c r="K13" s="155">
        <f t="shared" ca="1" si="0"/>
        <v>8.6956521739130432E-2</v>
      </c>
      <c r="L13" s="155">
        <f t="shared" si="1"/>
        <v>0.01</v>
      </c>
      <c r="M13" s="154"/>
      <c r="N13" s="155"/>
      <c r="O13" s="154"/>
      <c r="P13" s="154"/>
      <c r="Q13" s="154"/>
      <c r="R13" s="154"/>
      <c r="S13" s="154"/>
      <c r="T13" s="154"/>
      <c r="U13" s="154"/>
      <c r="V13" s="154"/>
      <c r="W13" s="154"/>
      <c r="X13" s="154"/>
      <c r="Y13" s="154"/>
      <c r="Z13" s="154"/>
      <c r="AA13" s="154"/>
      <c r="AB13" s="154"/>
      <c r="AC13" s="154"/>
      <c r="AD13" s="154"/>
      <c r="AE13" s="154"/>
      <c r="AF13" s="154"/>
      <c r="AG13" s="154"/>
    </row>
    <row r="14" spans="1:33">
      <c r="A14" s="154"/>
      <c r="B14" s="154"/>
      <c r="C14" s="154"/>
      <c r="D14" s="154"/>
      <c r="E14" s="155"/>
      <c r="F14" s="155"/>
      <c r="G14" s="155"/>
      <c r="H14" s="155"/>
      <c r="I14" s="155"/>
      <c r="J14" s="155"/>
      <c r="K14" s="155"/>
      <c r="L14" s="155"/>
      <c r="M14" s="154"/>
      <c r="N14" s="155"/>
      <c r="O14" s="154"/>
      <c r="P14" s="154"/>
      <c r="Q14" s="154"/>
      <c r="R14" s="154"/>
      <c r="S14" s="154"/>
      <c r="T14" s="154"/>
      <c r="U14" s="154"/>
      <c r="V14" s="154"/>
      <c r="W14" s="154"/>
      <c r="X14" s="154"/>
      <c r="Y14" s="154"/>
      <c r="Z14" s="154"/>
      <c r="AA14" s="154"/>
      <c r="AB14" s="154"/>
      <c r="AC14" s="154"/>
      <c r="AD14" s="154"/>
      <c r="AE14" s="154"/>
      <c r="AF14" s="154"/>
      <c r="AG14" s="154"/>
    </row>
    <row r="15" spans="1:33">
      <c r="A15" s="154"/>
      <c r="B15" s="154"/>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4"/>
      <c r="AC15" s="154"/>
      <c r="AD15" s="154"/>
      <c r="AE15" s="154"/>
      <c r="AF15" s="154"/>
      <c r="AG15" s="154"/>
    </row>
    <row r="16" spans="1:33">
      <c r="A16" s="154"/>
      <c r="B16" s="154"/>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row>
    <row r="17" spans="1:33">
      <c r="A17" s="154"/>
      <c r="B17" s="154"/>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row>
    <row r="18" spans="1:33">
      <c r="A18" s="154"/>
      <c r="B18" s="154"/>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row>
    <row r="19" spans="1:33">
      <c r="A19" s="154"/>
      <c r="B19" s="154"/>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4"/>
      <c r="AC19" s="154"/>
      <c r="AD19" s="154"/>
      <c r="AE19" s="154"/>
      <c r="AF19" s="154"/>
      <c r="AG19" s="154"/>
    </row>
    <row r="20" spans="1:33">
      <c r="A20" s="154"/>
      <c r="B20" s="154"/>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row>
    <row r="21" spans="1:33">
      <c r="A21" s="154"/>
      <c r="B21" s="154"/>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row>
    <row r="22" spans="1:33">
      <c r="A22" s="154"/>
      <c r="B22" s="154"/>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row>
    <row r="23" spans="1:33">
      <c r="A23" s="154"/>
      <c r="B23" s="154"/>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4"/>
      <c r="AC23" s="154"/>
      <c r="AD23" s="154"/>
      <c r="AE23" s="154"/>
      <c r="AF23" s="154"/>
      <c r="AG23" s="154"/>
    </row>
    <row r="24" spans="1:33">
      <c r="A24" s="154"/>
      <c r="B24" s="154"/>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row>
    <row r="25" spans="1:33">
      <c r="A25" s="154"/>
      <c r="B25" s="154"/>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4"/>
      <c r="AC25" s="154"/>
      <c r="AD25" s="154"/>
      <c r="AE25" s="154"/>
      <c r="AF25" s="154"/>
      <c r="AG25" s="154"/>
    </row>
    <row r="26" spans="1:33">
      <c r="A26" s="154"/>
      <c r="B26" s="154"/>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row>
    <row r="27" spans="1:33">
      <c r="A27" s="154"/>
      <c r="B27" s="154"/>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4"/>
      <c r="AC27" s="154"/>
      <c r="AD27" s="154"/>
      <c r="AE27" s="154"/>
      <c r="AF27" s="154"/>
      <c r="AG27" s="154"/>
    </row>
    <row r="28" spans="1:33">
      <c r="A28" s="154"/>
      <c r="B28" s="154"/>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row>
    <row r="29" spans="1:33">
      <c r="A29" s="154"/>
      <c r="B29" s="154"/>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4"/>
      <c r="AC29" s="154"/>
      <c r="AD29" s="154"/>
      <c r="AE29" s="154"/>
      <c r="AF29" s="154"/>
      <c r="AG29" s="154"/>
    </row>
    <row r="30" spans="1:33">
      <c r="A30" s="154"/>
      <c r="B30" s="154"/>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row>
    <row r="31" spans="1:33">
      <c r="A31" s="154"/>
      <c r="B31" s="154"/>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row>
    <row r="32" spans="1:33">
      <c r="A32" s="154"/>
      <c r="B32" s="154"/>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row>
    <row r="33" spans="1:33">
      <c r="A33" s="154"/>
      <c r="B33" s="154"/>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4"/>
      <c r="AC33" s="154"/>
      <c r="AD33" s="154"/>
      <c r="AE33" s="154"/>
      <c r="AF33" s="154"/>
      <c r="AG33" s="154"/>
    </row>
    <row r="34" spans="1:33">
      <c r="A34" s="154"/>
      <c r="B34" s="154"/>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row>
    <row r="35" spans="1:33">
      <c r="A35" s="154"/>
      <c r="B35" s="154"/>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54"/>
      <c r="AE35" s="154"/>
      <c r="AF35" s="154"/>
      <c r="AG35" s="154"/>
    </row>
    <row r="36" spans="1:33">
      <c r="A36" s="154"/>
      <c r="B36" s="154"/>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row>
    <row r="37" spans="1:33">
      <c r="A37" s="154"/>
      <c r="B37" s="154"/>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row>
    <row r="38" spans="1:33">
      <c r="A38" s="154"/>
      <c r="B38" s="154"/>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row>
    <row r="39" spans="1:33">
      <c r="A39" s="154"/>
      <c r="B39" s="154"/>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4"/>
      <c r="AC39" s="154"/>
      <c r="AD39" s="154"/>
      <c r="AE39" s="154"/>
      <c r="AF39" s="154"/>
      <c r="AG39" s="154"/>
    </row>
    <row r="40" spans="1:33">
      <c r="A40" s="154"/>
      <c r="B40" s="154"/>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row>
    <row r="41" spans="1:33">
      <c r="A41" s="154"/>
      <c r="B41" s="154"/>
      <c r="C41" s="154"/>
      <c r="D41" s="154"/>
      <c r="E41" s="154"/>
      <c r="F41" s="154"/>
      <c r="G41" s="154"/>
      <c r="H41" s="154"/>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row>
    <row r="42" spans="1:33">
      <c r="A42" s="154"/>
      <c r="B42" s="154"/>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row>
    <row r="43" spans="1:33">
      <c r="A43" s="154"/>
      <c r="B43" s="154"/>
      <c r="C43" s="154"/>
      <c r="D43" s="154"/>
      <c r="E43" s="154"/>
      <c r="F43" s="154"/>
      <c r="G43" s="154"/>
      <c r="H43" s="154"/>
      <c r="I43" s="154"/>
      <c r="J43" s="154"/>
      <c r="K43" s="154"/>
      <c r="L43" s="154"/>
      <c r="M43" s="154"/>
      <c r="N43" s="154"/>
      <c r="O43" s="154"/>
      <c r="P43" s="154"/>
      <c r="Q43" s="154"/>
      <c r="R43" s="154"/>
      <c r="S43" s="154"/>
      <c r="T43" s="154"/>
      <c r="U43" s="154"/>
      <c r="V43" s="154"/>
      <c r="W43" s="154"/>
      <c r="X43" s="154"/>
      <c r="Y43" s="154"/>
      <c r="Z43" s="154"/>
      <c r="AA43" s="154"/>
      <c r="AB43" s="154"/>
      <c r="AC43" s="154"/>
      <c r="AD43" s="154"/>
      <c r="AE43" s="154"/>
      <c r="AF43" s="154"/>
      <c r="AG43" s="154"/>
    </row>
    <row r="44" spans="1:33">
      <c r="A44" s="154"/>
      <c r="B44" s="154"/>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row>
    <row r="45" spans="1:33">
      <c r="A45" s="154"/>
      <c r="B45" s="154"/>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row>
    <row r="46" spans="1:33">
      <c r="A46" s="154"/>
      <c r="B46" s="154"/>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row>
    <row r="47" spans="1:33">
      <c r="A47" s="73"/>
      <c r="B47" s="73"/>
      <c r="C47" s="73"/>
    </row>
  </sheetData>
  <sheetProtection objects="1" scenarios="1"/>
  <dataValidations count="1">
    <dataValidation type="list" allowBlank="1" showInputMessage="1" showErrorMessage="1" sqref="C3">
      <formula1>Instruments</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sheetPr codeName="Sheet3">
    <tabColor rgb="FF00B050"/>
  </sheetPr>
  <dimension ref="A1:N8"/>
  <sheetViews>
    <sheetView workbookViewId="0">
      <selection activeCell="L15" sqref="L15"/>
    </sheetView>
  </sheetViews>
  <sheetFormatPr defaultRowHeight="15"/>
  <cols>
    <col min="1" max="1" width="9.140625" style="11"/>
  </cols>
  <sheetData>
    <row r="1" spans="1:14">
      <c r="A1" s="145" t="s">
        <v>130</v>
      </c>
      <c r="F1" t="s">
        <v>119</v>
      </c>
    </row>
    <row r="2" spans="1:14">
      <c r="A2" s="11" t="s">
        <v>151</v>
      </c>
      <c r="F2" t="s">
        <v>152</v>
      </c>
      <c r="I2" s="23" t="s">
        <v>136</v>
      </c>
      <c r="J2" s="23"/>
      <c r="K2" s="23"/>
      <c r="L2" s="23"/>
      <c r="M2" s="23"/>
      <c r="N2" s="23"/>
    </row>
    <row r="3" spans="1:14">
      <c r="A3" s="11" t="s">
        <v>140</v>
      </c>
      <c r="F3" t="s">
        <v>153</v>
      </c>
    </row>
    <row r="4" spans="1:14">
      <c r="A4" s="11" t="s">
        <v>137</v>
      </c>
    </row>
    <row r="5" spans="1:14">
      <c r="A5" s="11" t="s">
        <v>138</v>
      </c>
    </row>
    <row r="6" spans="1:14">
      <c r="A6" s="11" t="s">
        <v>139</v>
      </c>
    </row>
    <row r="7" spans="1:14">
      <c r="A7" s="11" t="s">
        <v>148</v>
      </c>
    </row>
    <row r="8" spans="1:14">
      <c r="A8" s="11" t="s">
        <v>141</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5">
    <tabColor rgb="FF00B050"/>
  </sheetPr>
  <dimension ref="A1:M161"/>
  <sheetViews>
    <sheetView workbookViewId="0">
      <selection activeCell="D21" sqref="D21"/>
    </sheetView>
  </sheetViews>
  <sheetFormatPr defaultRowHeight="15"/>
  <cols>
    <col min="1" max="1" width="21.28515625" style="11" customWidth="1"/>
    <col min="2" max="2" width="22.7109375" style="15" customWidth="1"/>
    <col min="3" max="3" width="15.28515625" style="15" bestFit="1" customWidth="1"/>
    <col min="4" max="4" width="9.140625" style="15"/>
    <col min="5" max="5" width="9.140625" style="18"/>
    <col min="6" max="6" width="23.7109375" style="282" bestFit="1" customWidth="1"/>
    <col min="7" max="16384" width="9.140625" style="18"/>
  </cols>
  <sheetData>
    <row r="1" spans="1:13">
      <c r="A1" s="16" t="s">
        <v>1</v>
      </c>
      <c r="B1" s="16" t="s">
        <v>80</v>
      </c>
      <c r="C1" s="16" t="s">
        <v>55</v>
      </c>
      <c r="D1" s="16" t="s">
        <v>51</v>
      </c>
      <c r="E1" s="17" t="s">
        <v>56</v>
      </c>
      <c r="F1" s="16" t="s">
        <v>279</v>
      </c>
    </row>
    <row r="2" spans="1:13">
      <c r="A2" s="11" t="s">
        <v>7</v>
      </c>
      <c r="B2" s="15">
        <v>5.12</v>
      </c>
      <c r="C2" s="15">
        <v>1000</v>
      </c>
      <c r="D2" s="15">
        <v>10</v>
      </c>
      <c r="E2" s="18">
        <f>IF(A2="","",D2/C2)</f>
        <v>0.01</v>
      </c>
      <c r="F2" s="282">
        <v>2</v>
      </c>
    </row>
    <row r="3" spans="1:13">
      <c r="A3" s="11" t="s">
        <v>79</v>
      </c>
      <c r="B3" s="15">
        <v>5.12</v>
      </c>
      <c r="C3" s="15">
        <v>25</v>
      </c>
      <c r="D3" s="15">
        <v>12.5</v>
      </c>
      <c r="E3" s="18">
        <f t="shared" ref="E3:E66" si="0">IF(A3="","",D3/C3)</f>
        <v>0.5</v>
      </c>
      <c r="F3" s="282">
        <v>1</v>
      </c>
      <c r="H3"/>
      <c r="I3"/>
      <c r="J3"/>
      <c r="K3"/>
      <c r="L3"/>
      <c r="M3"/>
    </row>
    <row r="4" spans="1:13">
      <c r="A4" s="11" t="s">
        <v>150</v>
      </c>
      <c r="B4" s="15">
        <v>4.5</v>
      </c>
      <c r="C4" s="15">
        <v>20</v>
      </c>
      <c r="D4" s="15">
        <v>5</v>
      </c>
      <c r="E4" s="18">
        <f t="shared" si="0"/>
        <v>0.25</v>
      </c>
      <c r="F4" s="282">
        <v>2</v>
      </c>
    </row>
    <row r="5" spans="1:13">
      <c r="A5" s="11" t="s">
        <v>42</v>
      </c>
      <c r="B5" s="15">
        <v>4.0999999999999996</v>
      </c>
      <c r="C5" s="15">
        <v>100</v>
      </c>
      <c r="D5" s="15">
        <v>10</v>
      </c>
      <c r="E5" s="18">
        <f t="shared" si="0"/>
        <v>0.1</v>
      </c>
      <c r="F5" s="282">
        <v>1</v>
      </c>
    </row>
    <row r="6" spans="1:13">
      <c r="A6" s="11" t="s">
        <v>154</v>
      </c>
      <c r="B6" s="15">
        <v>5.12</v>
      </c>
      <c r="C6" s="15">
        <v>100</v>
      </c>
      <c r="D6" s="15">
        <v>10</v>
      </c>
      <c r="E6" s="18">
        <f t="shared" si="0"/>
        <v>0.1</v>
      </c>
      <c r="F6" s="282">
        <v>1</v>
      </c>
    </row>
    <row r="7" spans="1:13">
      <c r="A7" s="11" t="s">
        <v>314</v>
      </c>
      <c r="B7" s="15">
        <v>4.16</v>
      </c>
      <c r="C7" s="15">
        <v>50</v>
      </c>
      <c r="D7" s="15">
        <v>12.5</v>
      </c>
      <c r="E7" s="18">
        <f t="shared" si="0"/>
        <v>0.25</v>
      </c>
      <c r="F7" s="282">
        <v>2</v>
      </c>
    </row>
    <row r="8" spans="1:13">
      <c r="A8" s="11" t="s">
        <v>315</v>
      </c>
      <c r="B8" s="15">
        <v>5.08</v>
      </c>
      <c r="C8" s="15">
        <v>125000</v>
      </c>
      <c r="D8" s="15">
        <v>12.5</v>
      </c>
      <c r="E8" s="18">
        <f t="shared" si="0"/>
        <v>1E-4</v>
      </c>
      <c r="F8" s="282">
        <v>4</v>
      </c>
    </row>
    <row r="9" spans="1:13">
      <c r="A9" s="11" t="s">
        <v>318</v>
      </c>
      <c r="B9" s="15">
        <v>5.08</v>
      </c>
      <c r="C9" s="15">
        <v>125000</v>
      </c>
      <c r="D9" s="15">
        <v>12.5</v>
      </c>
      <c r="E9" s="18">
        <f t="shared" si="0"/>
        <v>1E-4</v>
      </c>
      <c r="F9" s="282">
        <v>4</v>
      </c>
    </row>
    <row r="10" spans="1:13">
      <c r="A10" s="11" t="s">
        <v>319</v>
      </c>
      <c r="B10" s="15">
        <v>5.08</v>
      </c>
      <c r="C10" s="15">
        <v>12500000</v>
      </c>
      <c r="D10" s="15">
        <v>12.5</v>
      </c>
      <c r="E10" s="18">
        <f t="shared" si="0"/>
        <v>9.9999999999999995E-7</v>
      </c>
      <c r="F10" s="282">
        <v>6</v>
      </c>
    </row>
    <row r="11" spans="1:13">
      <c r="A11" s="11" t="s">
        <v>316</v>
      </c>
      <c r="B11" s="15">
        <v>5.08</v>
      </c>
      <c r="C11" s="15">
        <v>62500</v>
      </c>
      <c r="D11" s="15">
        <v>6.25</v>
      </c>
      <c r="E11" s="18">
        <f t="shared" si="0"/>
        <v>1E-4</v>
      </c>
      <c r="F11" s="282">
        <v>4</v>
      </c>
    </row>
    <row r="12" spans="1:13">
      <c r="A12" s="11" t="s">
        <v>317</v>
      </c>
      <c r="B12" s="15">
        <v>5.08</v>
      </c>
      <c r="C12" s="15">
        <v>12500</v>
      </c>
      <c r="D12" s="15">
        <v>1.25</v>
      </c>
      <c r="E12" s="18">
        <f t="shared" si="0"/>
        <v>1E-4</v>
      </c>
      <c r="F12" s="282">
        <v>4</v>
      </c>
    </row>
    <row r="13" spans="1:13">
      <c r="E13" s="18" t="str">
        <f t="shared" si="0"/>
        <v/>
      </c>
    </row>
    <row r="14" spans="1:13">
      <c r="E14" s="18" t="str">
        <f t="shared" si="0"/>
        <v/>
      </c>
    </row>
    <row r="15" spans="1:13">
      <c r="E15" s="18" t="str">
        <f t="shared" si="0"/>
        <v/>
      </c>
    </row>
    <row r="16" spans="1:13">
      <c r="E16" s="18" t="str">
        <f t="shared" si="0"/>
        <v/>
      </c>
    </row>
    <row r="17" spans="5:5">
      <c r="E17" s="18" t="str">
        <f t="shared" si="0"/>
        <v/>
      </c>
    </row>
    <row r="18" spans="5:5">
      <c r="E18" s="18" t="str">
        <f t="shared" si="0"/>
        <v/>
      </c>
    </row>
    <row r="19" spans="5:5">
      <c r="E19" s="18" t="str">
        <f t="shared" si="0"/>
        <v/>
      </c>
    </row>
    <row r="20" spans="5:5">
      <c r="E20" s="18" t="str">
        <f t="shared" si="0"/>
        <v/>
      </c>
    </row>
    <row r="21" spans="5:5">
      <c r="E21" s="18" t="str">
        <f t="shared" si="0"/>
        <v/>
      </c>
    </row>
    <row r="22" spans="5:5">
      <c r="E22" s="18" t="str">
        <f t="shared" si="0"/>
        <v/>
      </c>
    </row>
    <row r="23" spans="5:5">
      <c r="E23" s="18" t="str">
        <f t="shared" si="0"/>
        <v/>
      </c>
    </row>
    <row r="24" spans="5:5">
      <c r="E24" s="18" t="str">
        <f t="shared" si="0"/>
        <v/>
      </c>
    </row>
    <row r="25" spans="5:5">
      <c r="E25" s="18" t="str">
        <f t="shared" si="0"/>
        <v/>
      </c>
    </row>
    <row r="26" spans="5:5">
      <c r="E26" s="18" t="str">
        <f t="shared" si="0"/>
        <v/>
      </c>
    </row>
    <row r="27" spans="5:5">
      <c r="E27" s="18" t="str">
        <f t="shared" si="0"/>
        <v/>
      </c>
    </row>
    <row r="28" spans="5:5">
      <c r="E28" s="18" t="str">
        <f t="shared" si="0"/>
        <v/>
      </c>
    </row>
    <row r="29" spans="5:5">
      <c r="E29" s="18" t="str">
        <f t="shared" si="0"/>
        <v/>
      </c>
    </row>
    <row r="30" spans="5:5">
      <c r="E30" s="18" t="str">
        <f t="shared" si="0"/>
        <v/>
      </c>
    </row>
    <row r="31" spans="5:5">
      <c r="E31" s="18" t="str">
        <f t="shared" si="0"/>
        <v/>
      </c>
    </row>
    <row r="32" spans="5:5">
      <c r="E32" s="18" t="str">
        <f t="shared" si="0"/>
        <v/>
      </c>
    </row>
    <row r="33" spans="5:5">
      <c r="E33" s="18" t="str">
        <f t="shared" si="0"/>
        <v/>
      </c>
    </row>
    <row r="34" spans="5:5">
      <c r="E34" s="18" t="str">
        <f t="shared" si="0"/>
        <v/>
      </c>
    </row>
    <row r="35" spans="5:5">
      <c r="E35" s="18" t="str">
        <f t="shared" si="0"/>
        <v/>
      </c>
    </row>
    <row r="36" spans="5:5">
      <c r="E36" s="18" t="str">
        <f t="shared" si="0"/>
        <v/>
      </c>
    </row>
    <row r="37" spans="5:5">
      <c r="E37" s="18" t="str">
        <f t="shared" si="0"/>
        <v/>
      </c>
    </row>
    <row r="38" spans="5:5">
      <c r="E38" s="18" t="str">
        <f t="shared" si="0"/>
        <v/>
      </c>
    </row>
    <row r="39" spans="5:5">
      <c r="E39" s="18" t="str">
        <f t="shared" si="0"/>
        <v/>
      </c>
    </row>
    <row r="40" spans="5:5">
      <c r="E40" s="18" t="str">
        <f t="shared" si="0"/>
        <v/>
      </c>
    </row>
    <row r="41" spans="5:5">
      <c r="E41" s="18" t="str">
        <f t="shared" si="0"/>
        <v/>
      </c>
    </row>
    <row r="42" spans="5:5">
      <c r="E42" s="18" t="str">
        <f t="shared" si="0"/>
        <v/>
      </c>
    </row>
    <row r="43" spans="5:5">
      <c r="E43" s="18" t="str">
        <f t="shared" si="0"/>
        <v/>
      </c>
    </row>
    <row r="44" spans="5:5">
      <c r="E44" s="18" t="str">
        <f t="shared" si="0"/>
        <v/>
      </c>
    </row>
    <row r="45" spans="5:5">
      <c r="E45" s="18" t="str">
        <f t="shared" si="0"/>
        <v/>
      </c>
    </row>
    <row r="46" spans="5:5">
      <c r="E46" s="18" t="str">
        <f t="shared" si="0"/>
        <v/>
      </c>
    </row>
    <row r="47" spans="5:5">
      <c r="E47" s="18" t="str">
        <f t="shared" si="0"/>
        <v/>
      </c>
    </row>
    <row r="48" spans="5:5">
      <c r="E48" s="18" t="str">
        <f t="shared" si="0"/>
        <v/>
      </c>
    </row>
    <row r="49" spans="5:5">
      <c r="E49" s="18" t="str">
        <f t="shared" si="0"/>
        <v/>
      </c>
    </row>
    <row r="50" spans="5:5">
      <c r="E50" s="18" t="str">
        <f t="shared" si="0"/>
        <v/>
      </c>
    </row>
    <row r="51" spans="5:5">
      <c r="E51" s="18" t="str">
        <f t="shared" si="0"/>
        <v/>
      </c>
    </row>
    <row r="52" spans="5:5">
      <c r="E52" s="18" t="str">
        <f t="shared" si="0"/>
        <v/>
      </c>
    </row>
    <row r="53" spans="5:5">
      <c r="E53" s="18" t="str">
        <f t="shared" si="0"/>
        <v/>
      </c>
    </row>
    <row r="54" spans="5:5">
      <c r="E54" s="18" t="str">
        <f t="shared" si="0"/>
        <v/>
      </c>
    </row>
    <row r="55" spans="5:5">
      <c r="E55" s="18" t="str">
        <f t="shared" si="0"/>
        <v/>
      </c>
    </row>
    <row r="56" spans="5:5">
      <c r="E56" s="18" t="str">
        <f t="shared" si="0"/>
        <v/>
      </c>
    </row>
    <row r="57" spans="5:5">
      <c r="E57" s="18" t="str">
        <f t="shared" si="0"/>
        <v/>
      </c>
    </row>
    <row r="58" spans="5:5">
      <c r="E58" s="18" t="str">
        <f t="shared" si="0"/>
        <v/>
      </c>
    </row>
    <row r="59" spans="5:5">
      <c r="E59" s="18" t="str">
        <f t="shared" si="0"/>
        <v/>
      </c>
    </row>
    <row r="60" spans="5:5">
      <c r="E60" s="18" t="str">
        <f t="shared" si="0"/>
        <v/>
      </c>
    </row>
    <row r="61" spans="5:5">
      <c r="E61" s="18" t="str">
        <f t="shared" si="0"/>
        <v/>
      </c>
    </row>
    <row r="62" spans="5:5">
      <c r="E62" s="18" t="str">
        <f t="shared" si="0"/>
        <v/>
      </c>
    </row>
    <row r="63" spans="5:5">
      <c r="E63" s="18" t="str">
        <f t="shared" si="0"/>
        <v/>
      </c>
    </row>
    <row r="64" spans="5:5">
      <c r="E64" s="18" t="str">
        <f t="shared" si="0"/>
        <v/>
      </c>
    </row>
    <row r="65" spans="5:5">
      <c r="E65" s="18" t="str">
        <f t="shared" si="0"/>
        <v/>
      </c>
    </row>
    <row r="66" spans="5:5">
      <c r="E66" s="18" t="str">
        <f t="shared" si="0"/>
        <v/>
      </c>
    </row>
    <row r="67" spans="5:5">
      <c r="E67" s="18" t="str">
        <f t="shared" ref="E67:E130" si="1">IF(A67="","",D67/C67)</f>
        <v/>
      </c>
    </row>
    <row r="68" spans="5:5">
      <c r="E68" s="18" t="str">
        <f t="shared" si="1"/>
        <v/>
      </c>
    </row>
    <row r="69" spans="5:5">
      <c r="E69" s="18" t="str">
        <f t="shared" si="1"/>
        <v/>
      </c>
    </row>
    <row r="70" spans="5:5">
      <c r="E70" s="18" t="str">
        <f t="shared" si="1"/>
        <v/>
      </c>
    </row>
    <row r="71" spans="5:5">
      <c r="E71" s="18" t="str">
        <f t="shared" si="1"/>
        <v/>
      </c>
    </row>
    <row r="72" spans="5:5">
      <c r="E72" s="18" t="str">
        <f t="shared" si="1"/>
        <v/>
      </c>
    </row>
    <row r="73" spans="5:5">
      <c r="E73" s="18" t="str">
        <f t="shared" si="1"/>
        <v/>
      </c>
    </row>
    <row r="74" spans="5:5">
      <c r="E74" s="18" t="str">
        <f t="shared" si="1"/>
        <v/>
      </c>
    </row>
    <row r="75" spans="5:5">
      <c r="E75" s="18" t="str">
        <f t="shared" si="1"/>
        <v/>
      </c>
    </row>
    <row r="76" spans="5:5">
      <c r="E76" s="18" t="str">
        <f t="shared" si="1"/>
        <v/>
      </c>
    </row>
    <row r="77" spans="5:5">
      <c r="E77" s="18" t="str">
        <f t="shared" si="1"/>
        <v/>
      </c>
    </row>
    <row r="78" spans="5:5">
      <c r="E78" s="18" t="str">
        <f t="shared" si="1"/>
        <v/>
      </c>
    </row>
    <row r="79" spans="5:5">
      <c r="E79" s="18" t="str">
        <f t="shared" si="1"/>
        <v/>
      </c>
    </row>
    <row r="80" spans="5:5">
      <c r="E80" s="18" t="str">
        <f t="shared" si="1"/>
        <v/>
      </c>
    </row>
    <row r="81" spans="5:5">
      <c r="E81" s="18" t="str">
        <f t="shared" si="1"/>
        <v/>
      </c>
    </row>
    <row r="82" spans="5:5">
      <c r="E82" s="18" t="str">
        <f t="shared" si="1"/>
        <v/>
      </c>
    </row>
    <row r="83" spans="5:5">
      <c r="E83" s="18" t="str">
        <f t="shared" si="1"/>
        <v/>
      </c>
    </row>
    <row r="84" spans="5:5">
      <c r="E84" s="18" t="str">
        <f t="shared" si="1"/>
        <v/>
      </c>
    </row>
    <row r="85" spans="5:5">
      <c r="E85" s="18" t="str">
        <f t="shared" si="1"/>
        <v/>
      </c>
    </row>
    <row r="86" spans="5:5">
      <c r="E86" s="18" t="str">
        <f t="shared" si="1"/>
        <v/>
      </c>
    </row>
    <row r="87" spans="5:5">
      <c r="E87" s="18" t="str">
        <f t="shared" si="1"/>
        <v/>
      </c>
    </row>
    <row r="88" spans="5:5">
      <c r="E88" s="18" t="str">
        <f t="shared" si="1"/>
        <v/>
      </c>
    </row>
    <row r="89" spans="5:5">
      <c r="E89" s="18" t="str">
        <f t="shared" si="1"/>
        <v/>
      </c>
    </row>
    <row r="90" spans="5:5">
      <c r="E90" s="18" t="str">
        <f t="shared" si="1"/>
        <v/>
      </c>
    </row>
    <row r="91" spans="5:5">
      <c r="E91" s="18" t="str">
        <f t="shared" si="1"/>
        <v/>
      </c>
    </row>
    <row r="92" spans="5:5">
      <c r="E92" s="18" t="str">
        <f t="shared" si="1"/>
        <v/>
      </c>
    </row>
    <row r="93" spans="5:5">
      <c r="E93" s="18" t="str">
        <f t="shared" si="1"/>
        <v/>
      </c>
    </row>
    <row r="94" spans="5:5">
      <c r="E94" s="18" t="str">
        <f t="shared" si="1"/>
        <v/>
      </c>
    </row>
    <row r="95" spans="5:5">
      <c r="E95" s="18" t="str">
        <f t="shared" si="1"/>
        <v/>
      </c>
    </row>
    <row r="96" spans="5:5">
      <c r="E96" s="18" t="str">
        <f t="shared" si="1"/>
        <v/>
      </c>
    </row>
    <row r="97" spans="5:5">
      <c r="E97" s="18" t="str">
        <f t="shared" si="1"/>
        <v/>
      </c>
    </row>
    <row r="98" spans="5:5">
      <c r="E98" s="18" t="str">
        <f t="shared" si="1"/>
        <v/>
      </c>
    </row>
    <row r="99" spans="5:5">
      <c r="E99" s="18" t="str">
        <f t="shared" si="1"/>
        <v/>
      </c>
    </row>
    <row r="100" spans="5:5">
      <c r="E100" s="18" t="str">
        <f t="shared" si="1"/>
        <v/>
      </c>
    </row>
    <row r="101" spans="5:5">
      <c r="E101" s="18" t="str">
        <f t="shared" si="1"/>
        <v/>
      </c>
    </row>
    <row r="102" spans="5:5">
      <c r="E102" s="18" t="str">
        <f t="shared" si="1"/>
        <v/>
      </c>
    </row>
    <row r="103" spans="5:5">
      <c r="E103" s="18" t="str">
        <f t="shared" si="1"/>
        <v/>
      </c>
    </row>
    <row r="104" spans="5:5">
      <c r="E104" s="18" t="str">
        <f t="shared" si="1"/>
        <v/>
      </c>
    </row>
    <row r="105" spans="5:5">
      <c r="E105" s="18" t="str">
        <f t="shared" si="1"/>
        <v/>
      </c>
    </row>
    <row r="106" spans="5:5">
      <c r="E106" s="18" t="str">
        <f t="shared" si="1"/>
        <v/>
      </c>
    </row>
    <row r="107" spans="5:5">
      <c r="E107" s="18" t="str">
        <f t="shared" si="1"/>
        <v/>
      </c>
    </row>
    <row r="108" spans="5:5">
      <c r="E108" s="18" t="str">
        <f t="shared" si="1"/>
        <v/>
      </c>
    </row>
    <row r="109" spans="5:5">
      <c r="E109" s="18" t="str">
        <f t="shared" si="1"/>
        <v/>
      </c>
    </row>
    <row r="110" spans="5:5">
      <c r="E110" s="18" t="str">
        <f t="shared" si="1"/>
        <v/>
      </c>
    </row>
    <row r="111" spans="5:5">
      <c r="E111" s="18" t="str">
        <f t="shared" si="1"/>
        <v/>
      </c>
    </row>
    <row r="112" spans="5:5">
      <c r="E112" s="18" t="str">
        <f t="shared" si="1"/>
        <v/>
      </c>
    </row>
    <row r="113" spans="5:5">
      <c r="E113" s="18" t="str">
        <f t="shared" si="1"/>
        <v/>
      </c>
    </row>
    <row r="114" spans="5:5">
      <c r="E114" s="18" t="str">
        <f t="shared" si="1"/>
        <v/>
      </c>
    </row>
    <row r="115" spans="5:5">
      <c r="E115" s="18" t="str">
        <f t="shared" si="1"/>
        <v/>
      </c>
    </row>
    <row r="116" spans="5:5">
      <c r="E116" s="18" t="str">
        <f t="shared" si="1"/>
        <v/>
      </c>
    </row>
    <row r="117" spans="5:5">
      <c r="E117" s="18" t="str">
        <f t="shared" si="1"/>
        <v/>
      </c>
    </row>
    <row r="118" spans="5:5">
      <c r="E118" s="18" t="str">
        <f t="shared" si="1"/>
        <v/>
      </c>
    </row>
    <row r="119" spans="5:5">
      <c r="E119" s="18" t="str">
        <f t="shared" si="1"/>
        <v/>
      </c>
    </row>
    <row r="120" spans="5:5">
      <c r="E120" s="18" t="str">
        <f t="shared" si="1"/>
        <v/>
      </c>
    </row>
    <row r="121" spans="5:5">
      <c r="E121" s="18" t="str">
        <f t="shared" si="1"/>
        <v/>
      </c>
    </row>
    <row r="122" spans="5:5">
      <c r="E122" s="18" t="str">
        <f t="shared" si="1"/>
        <v/>
      </c>
    </row>
    <row r="123" spans="5:5">
      <c r="E123" s="18" t="str">
        <f t="shared" si="1"/>
        <v/>
      </c>
    </row>
    <row r="124" spans="5:5">
      <c r="E124" s="18" t="str">
        <f t="shared" si="1"/>
        <v/>
      </c>
    </row>
    <row r="125" spans="5:5">
      <c r="E125" s="18" t="str">
        <f t="shared" si="1"/>
        <v/>
      </c>
    </row>
    <row r="126" spans="5:5">
      <c r="E126" s="18" t="str">
        <f t="shared" si="1"/>
        <v/>
      </c>
    </row>
    <row r="127" spans="5:5">
      <c r="E127" s="18" t="str">
        <f t="shared" si="1"/>
        <v/>
      </c>
    </row>
    <row r="128" spans="5:5">
      <c r="E128" s="18" t="str">
        <f t="shared" si="1"/>
        <v/>
      </c>
    </row>
    <row r="129" spans="5:5">
      <c r="E129" s="18" t="str">
        <f t="shared" si="1"/>
        <v/>
      </c>
    </row>
    <row r="130" spans="5:5">
      <c r="E130" s="18" t="str">
        <f t="shared" si="1"/>
        <v/>
      </c>
    </row>
    <row r="131" spans="5:5">
      <c r="E131" s="18" t="str">
        <f t="shared" ref="E131:E160" si="2">IF(A131="","",D131/C131)</f>
        <v/>
      </c>
    </row>
    <row r="132" spans="5:5">
      <c r="E132" s="18" t="str">
        <f t="shared" si="2"/>
        <v/>
      </c>
    </row>
    <row r="133" spans="5:5">
      <c r="E133" s="18" t="str">
        <f t="shared" si="2"/>
        <v/>
      </c>
    </row>
    <row r="134" spans="5:5">
      <c r="E134" s="18" t="str">
        <f t="shared" si="2"/>
        <v/>
      </c>
    </row>
    <row r="135" spans="5:5">
      <c r="E135" s="18" t="str">
        <f t="shared" si="2"/>
        <v/>
      </c>
    </row>
    <row r="136" spans="5:5">
      <c r="E136" s="18" t="str">
        <f t="shared" si="2"/>
        <v/>
      </c>
    </row>
    <row r="137" spans="5:5">
      <c r="E137" s="18" t="str">
        <f t="shared" si="2"/>
        <v/>
      </c>
    </row>
    <row r="138" spans="5:5">
      <c r="E138" s="18" t="str">
        <f t="shared" si="2"/>
        <v/>
      </c>
    </row>
    <row r="139" spans="5:5">
      <c r="E139" s="18" t="str">
        <f t="shared" si="2"/>
        <v/>
      </c>
    </row>
    <row r="140" spans="5:5">
      <c r="E140" s="18" t="str">
        <f t="shared" si="2"/>
        <v/>
      </c>
    </row>
    <row r="141" spans="5:5">
      <c r="E141" s="18" t="str">
        <f t="shared" si="2"/>
        <v/>
      </c>
    </row>
    <row r="142" spans="5:5">
      <c r="E142" s="18" t="str">
        <f t="shared" si="2"/>
        <v/>
      </c>
    </row>
    <row r="143" spans="5:5">
      <c r="E143" s="18" t="str">
        <f t="shared" si="2"/>
        <v/>
      </c>
    </row>
    <row r="144" spans="5:5">
      <c r="E144" s="18" t="str">
        <f t="shared" si="2"/>
        <v/>
      </c>
    </row>
    <row r="145" spans="5:5">
      <c r="E145" s="18" t="str">
        <f t="shared" si="2"/>
        <v/>
      </c>
    </row>
    <row r="146" spans="5:5">
      <c r="E146" s="18" t="str">
        <f t="shared" si="2"/>
        <v/>
      </c>
    </row>
    <row r="147" spans="5:5">
      <c r="E147" s="18" t="str">
        <f t="shared" si="2"/>
        <v/>
      </c>
    </row>
    <row r="148" spans="5:5">
      <c r="E148" s="18" t="str">
        <f t="shared" si="2"/>
        <v/>
      </c>
    </row>
    <row r="149" spans="5:5">
      <c r="E149" s="18" t="str">
        <f t="shared" si="2"/>
        <v/>
      </c>
    </row>
    <row r="150" spans="5:5">
      <c r="E150" s="18" t="str">
        <f t="shared" si="2"/>
        <v/>
      </c>
    </row>
    <row r="151" spans="5:5">
      <c r="E151" s="18" t="str">
        <f t="shared" si="2"/>
        <v/>
      </c>
    </row>
    <row r="152" spans="5:5">
      <c r="E152" s="18" t="str">
        <f t="shared" si="2"/>
        <v/>
      </c>
    </row>
    <row r="153" spans="5:5">
      <c r="E153" s="18" t="str">
        <f t="shared" si="2"/>
        <v/>
      </c>
    </row>
    <row r="154" spans="5:5">
      <c r="E154" s="18" t="str">
        <f t="shared" si="2"/>
        <v/>
      </c>
    </row>
    <row r="155" spans="5:5">
      <c r="E155" s="18" t="str">
        <f t="shared" si="2"/>
        <v/>
      </c>
    </row>
    <row r="156" spans="5:5">
      <c r="E156" s="18" t="str">
        <f t="shared" si="2"/>
        <v/>
      </c>
    </row>
    <row r="157" spans="5:5">
      <c r="E157" s="18" t="str">
        <f t="shared" si="2"/>
        <v/>
      </c>
    </row>
    <row r="158" spans="5:5">
      <c r="E158" s="18" t="str">
        <f t="shared" si="2"/>
        <v/>
      </c>
    </row>
    <row r="159" spans="5:5">
      <c r="E159" s="18" t="str">
        <f t="shared" si="2"/>
        <v/>
      </c>
    </row>
    <row r="160" spans="5:5">
      <c r="E160" s="18" t="str">
        <f t="shared" si="2"/>
        <v/>
      </c>
    </row>
    <row r="161" spans="5:9">
      <c r="E161" s="104"/>
      <c r="F161" s="329"/>
      <c r="G161" s="104"/>
      <c r="H161" s="104"/>
      <c r="I161" s="104"/>
    </row>
  </sheetData>
  <sheetProtection sheet="1" objects="1" scenarios="1"/>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sheetPr codeName="Sheet4">
    <tabColor theme="9" tint="-0.249977111117893"/>
  </sheetPr>
  <dimension ref="A1:J2"/>
  <sheetViews>
    <sheetView workbookViewId="0">
      <selection activeCell="N40" sqref="N40"/>
    </sheetView>
  </sheetViews>
  <sheetFormatPr defaultRowHeight="15"/>
  <sheetData>
    <row r="1" spans="1:10">
      <c r="A1" t="s">
        <v>78</v>
      </c>
    </row>
    <row r="2" spans="1:10">
      <c r="A2" t="s">
        <v>77</v>
      </c>
      <c r="I2" s="22" t="s">
        <v>96</v>
      </c>
      <c r="J2" s="2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3">
    <tabColor theme="9" tint="-0.249977111117893"/>
  </sheetPr>
  <dimension ref="A1:AF140"/>
  <sheetViews>
    <sheetView workbookViewId="0">
      <pane ySplit="13" topLeftCell="A14" activePane="bottomLeft" state="frozen"/>
      <selection pane="bottomLeft" activeCell="G9" sqref="G9"/>
    </sheetView>
  </sheetViews>
  <sheetFormatPr defaultRowHeight="15"/>
  <cols>
    <col min="1" max="1" width="23.85546875" customWidth="1"/>
    <col min="2" max="2" width="13" customWidth="1"/>
    <col min="3" max="3" width="9.5703125" customWidth="1"/>
    <col min="4" max="5" width="12" customWidth="1"/>
    <col min="6" max="7" width="18.85546875" customWidth="1"/>
    <col min="8" max="9" width="12" bestFit="1" customWidth="1"/>
    <col min="10" max="10" width="23.7109375" customWidth="1"/>
    <col min="11" max="11" width="13" customWidth="1"/>
    <col min="12" max="18" width="12" customWidth="1"/>
    <col min="19" max="19" width="19.42578125" customWidth="1"/>
    <col min="20" max="20" width="16.28515625" customWidth="1"/>
    <col min="21" max="21" width="5.7109375" customWidth="1"/>
    <col min="22" max="22" width="23.7109375" customWidth="1"/>
    <col min="23" max="23" width="16.5703125" customWidth="1"/>
    <col min="24" max="24" width="12" customWidth="1"/>
    <col min="25" max="25" width="19.7109375" customWidth="1"/>
    <col min="26" max="27" width="12" customWidth="1"/>
    <col min="28" max="28" width="13.85546875" customWidth="1"/>
    <col min="29" max="29" width="16.28515625" customWidth="1"/>
    <col min="30" max="30" width="8.5703125" customWidth="1"/>
    <col min="31" max="33" width="12" customWidth="1"/>
    <col min="34" max="34" width="10.5703125" customWidth="1"/>
    <col min="35" max="36" width="12" customWidth="1"/>
    <col min="37" max="37" width="12.140625" customWidth="1"/>
    <col min="38" max="38" width="12" customWidth="1"/>
    <col min="39" max="40" width="13.85546875" customWidth="1"/>
    <col min="41" max="43" width="19.140625" customWidth="1"/>
    <col min="44" max="46" width="13.85546875" customWidth="1"/>
    <col min="47" max="49" width="18.7109375" customWidth="1"/>
    <col min="50" max="55" width="13.85546875" customWidth="1"/>
    <col min="56" max="57" width="20.7109375" customWidth="1"/>
    <col min="58" max="58" width="20.7109375" bestFit="1" customWidth="1"/>
    <col min="59" max="60" width="18.85546875" customWidth="1"/>
    <col min="61" max="61" width="18.85546875" bestFit="1" customWidth="1"/>
  </cols>
  <sheetData>
    <row r="1" spans="1:32">
      <c r="B1" s="68" t="s">
        <v>223</v>
      </c>
      <c r="K1" s="68" t="s">
        <v>256</v>
      </c>
      <c r="T1" s="68" t="s">
        <v>256</v>
      </c>
      <c r="AC1" s="68" t="s">
        <v>256</v>
      </c>
    </row>
    <row r="2" spans="1:32">
      <c r="A2" s="68" t="s">
        <v>224</v>
      </c>
      <c r="B2" t="s">
        <v>344</v>
      </c>
      <c r="C2" t="s">
        <v>345</v>
      </c>
      <c r="D2" t="s">
        <v>346</v>
      </c>
      <c r="E2" t="s">
        <v>347</v>
      </c>
      <c r="F2" t="s">
        <v>348</v>
      </c>
      <c r="G2" t="s">
        <v>349</v>
      </c>
      <c r="K2" t="s">
        <v>226</v>
      </c>
      <c r="L2" t="s">
        <v>263</v>
      </c>
      <c r="M2" t="s">
        <v>227</v>
      </c>
      <c r="N2" t="s">
        <v>264</v>
      </c>
      <c r="O2" t="s">
        <v>105</v>
      </c>
      <c r="T2" t="s">
        <v>105</v>
      </c>
      <c r="AC2" t="s">
        <v>152</v>
      </c>
      <c r="AE2" t="s">
        <v>225</v>
      </c>
      <c r="AF2" t="s">
        <v>105</v>
      </c>
    </row>
    <row r="3" spans="1:32">
      <c r="A3" s="69" t="s">
        <v>152</v>
      </c>
      <c r="B3" s="54">
        <v>0.1875</v>
      </c>
      <c r="C3" s="54">
        <v>0.5546875</v>
      </c>
      <c r="D3" s="54">
        <v>0.40156249999999999</v>
      </c>
      <c r="E3" s="54">
        <v>3</v>
      </c>
      <c r="F3" s="54">
        <v>3</v>
      </c>
      <c r="G3" s="54">
        <v>3</v>
      </c>
      <c r="H3">
        <f>(GETPIVOTDATA("Average of Efficiency",$A$1,"Type","Long")*GETPIVOTDATA("Count of Efficiency",$A$1,"Type","Long")+GETPIVOTDATA("Average of Efficiency2",$A$1,"Type","Long")*GETPIVOTDATA("Count of Efficiency2",$A$1,"Type","Long")+GETPIVOTDATA("Average of Efficiency3",$A$1,"Type","Long")*GETPIVOTDATA("Count of Efficiency3",$A$1,"Type","Long"))</f>
        <v>3.4312499999999999</v>
      </c>
      <c r="I3">
        <f>H3/SUM(E3:G3)</f>
        <v>0.38124999999999998</v>
      </c>
      <c r="J3" s="68" t="s">
        <v>223</v>
      </c>
      <c r="K3" t="s">
        <v>152</v>
      </c>
      <c r="M3" t="s">
        <v>152</v>
      </c>
      <c r="S3" s="68" t="s">
        <v>223</v>
      </c>
      <c r="AB3" s="68" t="s">
        <v>223</v>
      </c>
      <c r="AC3" t="s">
        <v>226</v>
      </c>
      <c r="AD3" t="s">
        <v>227</v>
      </c>
    </row>
    <row r="4" spans="1:32">
      <c r="A4" s="69" t="s">
        <v>105</v>
      </c>
      <c r="B4" s="54">
        <v>0.1875</v>
      </c>
      <c r="C4" s="54">
        <v>0.5546875</v>
      </c>
      <c r="D4" s="54">
        <v>0.40156249999999999</v>
      </c>
      <c r="E4" s="54">
        <v>3</v>
      </c>
      <c r="F4" s="54">
        <v>3</v>
      </c>
      <c r="G4" s="54">
        <v>3</v>
      </c>
      <c r="H4" t="str">
        <f>IF(ISNUMBER((GETPIVOTDATA("Average of Efficiency",$A$1,"Type","Short")*GETPIVOTDATA("Count of Efficiency",$A$1,"Type","Short")+GETPIVOTDATA("Average of Efficiency2",$A$1,"Type","Short")*GETPIVOTDATA("Count of Efficiency2",$A$1,"Type","Short")+GETPIVOTDATA("Average of Efficiency3",$A$1,"Type","Short")*GETPIVOTDATA("Count of Efficiency3",$A$1,"Type","Short"))),(GETPIVOTDATA("Average of Efficiency",$A$1,"Type","Short")*GETPIVOTDATA("Count of Efficiency",$A$1,"Type","Short")+GETPIVOTDATA("Average of Efficiency2",$A$1,"Type","Short")*GETPIVOTDATA("Count of Efficiency2",$A$1,"Type","Short")+GETPIVOTDATA("Average of Efficiency3",$A$1,"Type","Short")*GETPIVOTDATA("Count of Efficiency3",$A$1,"Type","Short")),"")</f>
        <v/>
      </c>
      <c r="I4" t="str">
        <f>IF(H4="","",H4/SUM(E4:G4))</f>
        <v/>
      </c>
      <c r="J4" s="69" t="s">
        <v>260</v>
      </c>
      <c r="K4" s="54">
        <v>2</v>
      </c>
      <c r="L4" s="54">
        <v>2</v>
      </c>
      <c r="M4" s="54">
        <v>3</v>
      </c>
      <c r="N4" s="54">
        <v>3</v>
      </c>
      <c r="O4" s="54">
        <v>2.6666666666666665</v>
      </c>
      <c r="S4" s="69" t="s">
        <v>257</v>
      </c>
      <c r="T4" s="54"/>
      <c r="AB4" s="69" t="s">
        <v>260</v>
      </c>
      <c r="AC4" s="54">
        <v>2</v>
      </c>
      <c r="AD4" s="54">
        <v>3</v>
      </c>
      <c r="AE4" s="54">
        <v>2.6666666666666665</v>
      </c>
      <c r="AF4" s="54">
        <v>2.6666666666666665</v>
      </c>
    </row>
    <row r="5" spans="1:32">
      <c r="H5">
        <f>GETPIVOTDATA("Average of Efficiency",$A$1)*GETPIVOTDATA("Count of Efficiency",$A$1)+GETPIVOTDATA("Average of Efficiency2",$A$1)*GETPIVOTDATA("Count of Efficiency2",$A$1)+GETPIVOTDATA("Average of Efficiency3",$A$1)*GETPIVOTDATA("Count of Efficiency3",$A$1)</f>
        <v>3.4312499999999999</v>
      </c>
      <c r="I5">
        <f>IF(SUM(E5:G5)=0,SUM(I3:I4),H5/SUM(E5:G5))</f>
        <v>0.38124999999999998</v>
      </c>
      <c r="J5" s="69" t="s">
        <v>261</v>
      </c>
      <c r="K5" s="54">
        <v>2</v>
      </c>
      <c r="L5" s="54">
        <v>2</v>
      </c>
      <c r="M5" s="54">
        <v>9</v>
      </c>
      <c r="N5" s="54">
        <v>9</v>
      </c>
      <c r="O5" s="54">
        <v>6.666666666666667</v>
      </c>
      <c r="S5" s="69" t="s">
        <v>258</v>
      </c>
      <c r="T5" s="54"/>
      <c r="AB5" s="69" t="s">
        <v>261</v>
      </c>
      <c r="AC5" s="54">
        <v>2</v>
      </c>
      <c r="AD5" s="54">
        <v>9</v>
      </c>
      <c r="AE5" s="54">
        <v>6.666666666666667</v>
      </c>
      <c r="AF5" s="54">
        <v>6.666666666666667</v>
      </c>
    </row>
    <row r="6" spans="1:32">
      <c r="J6" s="69" t="s">
        <v>262</v>
      </c>
      <c r="K6" s="54">
        <v>2</v>
      </c>
      <c r="L6" s="54">
        <v>2</v>
      </c>
      <c r="M6" s="54">
        <v>13</v>
      </c>
      <c r="N6" s="54">
        <v>13</v>
      </c>
      <c r="O6" s="54">
        <v>9.3333333333333339</v>
      </c>
      <c r="S6" s="69" t="s">
        <v>259</v>
      </c>
      <c r="T6" s="54"/>
      <c r="AB6" s="69" t="s">
        <v>262</v>
      </c>
      <c r="AC6" s="54">
        <v>2</v>
      </c>
      <c r="AD6" s="54">
        <v>13</v>
      </c>
      <c r="AE6" s="54">
        <v>9.3333333333333339</v>
      </c>
      <c r="AF6" s="54">
        <v>9.3333333333333339</v>
      </c>
    </row>
    <row r="8" spans="1:32">
      <c r="M8" t="s">
        <v>267</v>
      </c>
      <c r="P8" t="s">
        <v>266</v>
      </c>
      <c r="Q8" t="s">
        <v>265</v>
      </c>
      <c r="AC8" t="s">
        <v>269</v>
      </c>
      <c r="AD8" t="s">
        <v>270</v>
      </c>
      <c r="AE8" t="s">
        <v>268</v>
      </c>
    </row>
    <row r="9" spans="1:32">
      <c r="M9">
        <f>(GETPIVOTDATA("Average of m1",$J$1,"WoL","Losing")+GETPIVOTDATA("Average of m2",$J$1,"WoL","Losing")+GETPIVOTDATA("Average of m3",$J$1,"WoL","Losing"))/3</f>
        <v>2</v>
      </c>
      <c r="P9">
        <f>(GETPIVOTDATA("Average of m1",$J$1,"WoL","Winning")+GETPIVOTDATA("Average of m2",$J$1,"WoL","Winning")+GETPIVOTDATA("Average of m3",$J$1,"WoL","Winning"))/3</f>
        <v>8.3333333333333339</v>
      </c>
      <c r="Q9">
        <f>(GETPIVOTDATA("Average of m1",$J$1)+GETPIVOTDATA("Average of m2",$J$1)+GETPIVOTDATA("Average of m3",$J$1))/3</f>
        <v>6.2222222222222223</v>
      </c>
      <c r="AC9" s="67" t="str">
        <f>IF(Overview!N2="All","",(GETPIVOTDATA("Average of m1",$AB$1,"Type",Overview!N2,"WoL","Losing")+GETPIVOTDATA("Average of m2",$AB$1,"Type",Overview!N2,"WoL","Losing")+GETPIVOTDATA("Average of m3",$AB$1,"Type",Overview!N2,"WoL","Losing"))/3)</f>
        <v/>
      </c>
      <c r="AD9" s="67" t="str">
        <f>IF(Overview!N2="All","",(GETPIVOTDATA("Average of m1",$AB$1,"Type",Overview!N2,"WoL","Winning")+GETPIVOTDATA("Average of m2",$AB$1,"Type",Overview!N2,"WoL","Winning")+GETPIVOTDATA("Average of m3",$AB$1,"Type",Overview!N2,"WoL","Winning"))/3)</f>
        <v/>
      </c>
      <c r="AE9" s="67" t="str">
        <f>IF(Overview!N2="All","",(GETPIVOTDATA("Average of m1",$AB$1,"Type",Overview!N2)+GETPIVOTDATA("Average of m2",$AB$1,"Type",Overview!N2)+GETPIVOTDATA("Average of m3",$AB$1,"Type",Overview!N2))/3)</f>
        <v/>
      </c>
    </row>
    <row r="11" spans="1:32" ht="15.75" thickBot="1">
      <c r="A11" s="55"/>
      <c r="B11" s="64" t="s">
        <v>123</v>
      </c>
      <c r="C11" s="65"/>
      <c r="D11" s="65"/>
      <c r="E11" s="65"/>
      <c r="J11" s="55"/>
      <c r="K11" s="64" t="s">
        <v>123</v>
      </c>
      <c r="L11" s="65"/>
      <c r="M11" s="65"/>
      <c r="N11" s="65"/>
    </row>
    <row r="12" spans="1:32" ht="15.75" thickBot="1">
      <c r="A12" s="55"/>
      <c r="B12" s="118" t="s">
        <v>152</v>
      </c>
      <c r="C12" s="71"/>
      <c r="D12" t="s">
        <v>225</v>
      </c>
      <c r="E12" t="s">
        <v>105</v>
      </c>
      <c r="J12" s="55"/>
      <c r="K12" s="118" t="s">
        <v>152</v>
      </c>
      <c r="L12" s="71"/>
      <c r="M12" t="s">
        <v>225</v>
      </c>
      <c r="N12" t="s">
        <v>105</v>
      </c>
    </row>
    <row r="13" spans="1:32" ht="15.75" thickBot="1">
      <c r="A13" s="56" t="s">
        <v>122</v>
      </c>
      <c r="B13" s="118" t="s">
        <v>226</v>
      </c>
      <c r="C13" s="71" t="s">
        <v>227</v>
      </c>
      <c r="J13" s="68" t="s">
        <v>122</v>
      </c>
      <c r="K13" s="118" t="s">
        <v>226</v>
      </c>
      <c r="L13" s="71" t="s">
        <v>227</v>
      </c>
    </row>
    <row r="14" spans="1:32">
      <c r="A14" s="57" t="s">
        <v>138</v>
      </c>
      <c r="B14" s="111"/>
      <c r="C14" s="112"/>
      <c r="D14" s="54"/>
      <c r="E14" s="54"/>
      <c r="J14" s="69" t="s">
        <v>79</v>
      </c>
      <c r="K14" s="111"/>
      <c r="L14" s="112"/>
      <c r="M14" s="54"/>
      <c r="N14" s="54"/>
    </row>
    <row r="15" spans="1:32">
      <c r="A15" s="119" t="s">
        <v>313</v>
      </c>
      <c r="B15" s="113">
        <v>0</v>
      </c>
      <c r="C15" s="70">
        <v>0</v>
      </c>
      <c r="D15" s="54">
        <v>1006.25</v>
      </c>
      <c r="E15" s="54">
        <v>1006.25</v>
      </c>
      <c r="J15" s="119" t="s">
        <v>3</v>
      </c>
      <c r="K15" s="113">
        <v>1</v>
      </c>
      <c r="L15" s="70">
        <v>2</v>
      </c>
      <c r="M15" s="54">
        <v>3</v>
      </c>
      <c r="N15" s="54">
        <v>3</v>
      </c>
    </row>
    <row r="16" spans="1:32">
      <c r="A16" s="119" t="s">
        <v>3</v>
      </c>
      <c r="B16" s="113">
        <v>1</v>
      </c>
      <c r="C16" s="70">
        <v>1</v>
      </c>
      <c r="D16" s="54">
        <v>2</v>
      </c>
      <c r="E16" s="54">
        <v>2</v>
      </c>
      <c r="J16" s="119" t="s">
        <v>155</v>
      </c>
      <c r="K16" s="114">
        <v>-802.86</v>
      </c>
      <c r="L16" s="115">
        <v>1097.1399999999999</v>
      </c>
      <c r="M16" s="58">
        <v>463.80666666666662</v>
      </c>
      <c r="N16" s="58">
        <v>463.80666666666662</v>
      </c>
    </row>
    <row r="17" spans="1:14">
      <c r="A17" s="119" t="s">
        <v>155</v>
      </c>
      <c r="B17" s="114">
        <v>-802.86</v>
      </c>
      <c r="C17" s="115">
        <v>1209.6399999999999</v>
      </c>
      <c r="D17" s="58">
        <v>203.38999999999993</v>
      </c>
      <c r="E17" s="58">
        <v>203.38999999999993</v>
      </c>
      <c r="J17" s="119" t="s">
        <v>156</v>
      </c>
      <c r="K17" s="116">
        <v>21</v>
      </c>
      <c r="L17" s="117">
        <v>3</v>
      </c>
      <c r="M17" s="59">
        <v>9</v>
      </c>
      <c r="N17" s="59">
        <v>9</v>
      </c>
    </row>
    <row r="18" spans="1:14">
      <c r="A18" s="119" t="s">
        <v>156</v>
      </c>
      <c r="B18" s="116">
        <v>21</v>
      </c>
      <c r="C18" s="117">
        <v>6</v>
      </c>
      <c r="D18" s="59">
        <v>13.5</v>
      </c>
      <c r="E18" s="59">
        <v>13.5</v>
      </c>
      <c r="J18" s="119" t="s">
        <v>157</v>
      </c>
      <c r="K18" s="116">
        <v>21</v>
      </c>
      <c r="L18" s="117">
        <v>3</v>
      </c>
      <c r="M18" s="59">
        <v>9</v>
      </c>
      <c r="N18" s="59">
        <v>9</v>
      </c>
    </row>
    <row r="19" spans="1:14">
      <c r="A19" s="119" t="s">
        <v>157</v>
      </c>
      <c r="B19" s="116">
        <v>21</v>
      </c>
      <c r="C19" s="117">
        <v>6</v>
      </c>
      <c r="D19" s="59">
        <v>13.5</v>
      </c>
      <c r="E19" s="59">
        <v>13.5</v>
      </c>
      <c r="J19" s="119" t="s">
        <v>158</v>
      </c>
      <c r="K19" s="116">
        <v>21</v>
      </c>
      <c r="L19" s="117">
        <v>6</v>
      </c>
      <c r="M19" s="59">
        <v>11</v>
      </c>
      <c r="N19" s="59">
        <v>11</v>
      </c>
    </row>
    <row r="20" spans="1:14">
      <c r="A20" s="119" t="s">
        <v>158</v>
      </c>
      <c r="B20" s="116">
        <v>21</v>
      </c>
      <c r="C20" s="117">
        <v>6</v>
      </c>
      <c r="D20" s="59">
        <v>13.5</v>
      </c>
      <c r="E20" s="59">
        <v>13.5</v>
      </c>
      <c r="J20" s="119" t="s">
        <v>159</v>
      </c>
      <c r="K20" s="116">
        <v>2</v>
      </c>
      <c r="L20" s="117">
        <v>3</v>
      </c>
      <c r="M20" s="59">
        <v>2.6666666666666665</v>
      </c>
      <c r="N20" s="59">
        <v>2.6666666666666665</v>
      </c>
    </row>
    <row r="21" spans="1:14">
      <c r="A21" s="119" t="s">
        <v>159</v>
      </c>
      <c r="B21" s="116">
        <v>2</v>
      </c>
      <c r="C21" s="117">
        <v>1</v>
      </c>
      <c r="D21" s="59">
        <v>1.5</v>
      </c>
      <c r="E21" s="59">
        <v>1.5</v>
      </c>
      <c r="J21" s="119" t="s">
        <v>160</v>
      </c>
      <c r="K21" s="116"/>
      <c r="L21" s="117">
        <v>9</v>
      </c>
      <c r="M21" s="59">
        <v>9</v>
      </c>
      <c r="N21" s="59">
        <v>9</v>
      </c>
    </row>
    <row r="22" spans="1:14">
      <c r="A22" s="119" t="s">
        <v>160</v>
      </c>
      <c r="B22" s="116"/>
      <c r="C22" s="117">
        <v>5</v>
      </c>
      <c r="D22" s="59">
        <v>5</v>
      </c>
      <c r="E22" s="59">
        <v>5</v>
      </c>
      <c r="J22" s="119" t="s">
        <v>161</v>
      </c>
      <c r="K22" s="116"/>
      <c r="L22" s="117">
        <v>13</v>
      </c>
      <c r="M22" s="59">
        <v>13</v>
      </c>
      <c r="N22" s="59">
        <v>13</v>
      </c>
    </row>
    <row r="23" spans="1:14">
      <c r="A23" s="119" t="s">
        <v>161</v>
      </c>
      <c r="B23" s="116"/>
      <c r="C23" s="117">
        <v>10</v>
      </c>
      <c r="D23" s="59">
        <v>10</v>
      </c>
      <c r="E23" s="59">
        <v>10</v>
      </c>
      <c r="J23" s="119" t="s">
        <v>252</v>
      </c>
      <c r="K23" s="113"/>
      <c r="L23" s="70">
        <v>0</v>
      </c>
      <c r="M23" s="54">
        <v>295.8920129596832</v>
      </c>
      <c r="N23" s="54">
        <v>295.8920129596832</v>
      </c>
    </row>
    <row r="24" spans="1:14">
      <c r="A24" s="119" t="s">
        <v>310</v>
      </c>
      <c r="B24" s="114">
        <v>-802.86</v>
      </c>
      <c r="C24" s="115">
        <v>244.88</v>
      </c>
      <c r="D24" s="58">
        <v>-278.99</v>
      </c>
      <c r="E24" s="58">
        <v>-278.99</v>
      </c>
      <c r="J24" s="119" t="s">
        <v>240</v>
      </c>
      <c r="K24" s="113">
        <v>-267.62</v>
      </c>
      <c r="L24" s="70">
        <v>244.88</v>
      </c>
      <c r="M24" s="54">
        <v>74.046666666666667</v>
      </c>
      <c r="N24" s="54">
        <v>74.046666666666667</v>
      </c>
    </row>
    <row r="25" spans="1:14">
      <c r="A25" s="119" t="s">
        <v>311</v>
      </c>
      <c r="B25" s="114"/>
      <c r="C25" s="115">
        <v>494.88</v>
      </c>
      <c r="D25" s="58">
        <v>494.88</v>
      </c>
      <c r="E25" s="58">
        <v>494.88</v>
      </c>
      <c r="J25" s="119" t="s">
        <v>242</v>
      </c>
      <c r="K25" s="113"/>
      <c r="L25" s="70">
        <v>8.8388347648318444</v>
      </c>
      <c r="M25" s="54">
        <v>436.66587150054829</v>
      </c>
      <c r="N25" s="54">
        <v>436.66587150054829</v>
      </c>
    </row>
    <row r="26" spans="1:14">
      <c r="A26" s="119" t="s">
        <v>312</v>
      </c>
      <c r="B26" s="114"/>
      <c r="C26" s="115">
        <v>469.88</v>
      </c>
      <c r="D26" s="58">
        <v>469.88</v>
      </c>
      <c r="E26" s="58">
        <v>469.88</v>
      </c>
      <c r="J26" s="119" t="s">
        <v>244</v>
      </c>
      <c r="K26" s="113">
        <v>-267.62</v>
      </c>
      <c r="L26" s="70">
        <v>488.63</v>
      </c>
      <c r="M26" s="54">
        <v>236.54666666666665</v>
      </c>
      <c r="N26" s="54">
        <v>236.54666666666665</v>
      </c>
    </row>
    <row r="27" spans="1:14">
      <c r="A27" s="57" t="s">
        <v>140</v>
      </c>
      <c r="B27" s="113"/>
      <c r="C27" s="70"/>
      <c r="D27" s="54"/>
      <c r="E27" s="54"/>
      <c r="J27" s="119" t="s">
        <v>246</v>
      </c>
      <c r="K27" s="113"/>
      <c r="L27" s="70">
        <v>150.26019100214134</v>
      </c>
      <c r="M27" s="54">
        <v>379.62426599643675</v>
      </c>
      <c r="N27" s="54">
        <v>379.62426599643675</v>
      </c>
    </row>
    <row r="28" spans="1:14">
      <c r="A28" s="119" t="s">
        <v>313</v>
      </c>
      <c r="B28" s="113"/>
      <c r="C28" s="70">
        <v>0</v>
      </c>
      <c r="D28" s="54">
        <v>0</v>
      </c>
      <c r="E28" s="54">
        <v>0</v>
      </c>
      <c r="J28" s="119" t="s">
        <v>248</v>
      </c>
      <c r="K28" s="113">
        <v>-267.62</v>
      </c>
      <c r="L28" s="70">
        <v>363.63</v>
      </c>
      <c r="M28" s="54">
        <v>153.21333333333334</v>
      </c>
      <c r="N28" s="54">
        <v>153.21333333333334</v>
      </c>
    </row>
    <row r="29" spans="1:14">
      <c r="A29" s="119" t="s">
        <v>3</v>
      </c>
      <c r="B29" s="113"/>
      <c r="C29" s="70">
        <v>1</v>
      </c>
      <c r="D29" s="54">
        <v>1</v>
      </c>
      <c r="E29" s="54">
        <v>1</v>
      </c>
      <c r="J29" s="119" t="s">
        <v>250</v>
      </c>
      <c r="K29" s="113"/>
      <c r="L29" s="70">
        <v>159.09902576697465</v>
      </c>
      <c r="M29" s="54">
        <v>1102.7191770044326</v>
      </c>
      <c r="N29" s="54">
        <v>1102.7191770044326</v>
      </c>
    </row>
    <row r="30" spans="1:14">
      <c r="A30" s="119" t="s">
        <v>155</v>
      </c>
      <c r="B30" s="114"/>
      <c r="C30" s="115">
        <v>984.64</v>
      </c>
      <c r="D30" s="58">
        <v>984.64</v>
      </c>
      <c r="E30" s="58">
        <v>984.64</v>
      </c>
      <c r="J30" s="119" t="s">
        <v>234</v>
      </c>
      <c r="K30" s="113">
        <v>1</v>
      </c>
      <c r="L30" s="70">
        <v>2</v>
      </c>
      <c r="M30" s="54">
        <v>3</v>
      </c>
      <c r="N30" s="54">
        <v>3</v>
      </c>
    </row>
    <row r="31" spans="1:14">
      <c r="A31" s="119" t="s">
        <v>156</v>
      </c>
      <c r="B31" s="116"/>
      <c r="C31" s="117">
        <v>0</v>
      </c>
      <c r="D31" s="59">
        <v>0</v>
      </c>
      <c r="E31" s="59">
        <v>0</v>
      </c>
      <c r="J31" s="119" t="s">
        <v>236</v>
      </c>
      <c r="K31" s="113">
        <v>1</v>
      </c>
      <c r="L31" s="70">
        <v>2</v>
      </c>
      <c r="M31" s="54">
        <v>3</v>
      </c>
      <c r="N31" s="54">
        <v>3</v>
      </c>
    </row>
    <row r="32" spans="1:14">
      <c r="A32" s="119" t="s">
        <v>157</v>
      </c>
      <c r="B32" s="116"/>
      <c r="C32" s="117">
        <v>0</v>
      </c>
      <c r="D32" s="59">
        <v>0</v>
      </c>
      <c r="E32" s="59">
        <v>0</v>
      </c>
      <c r="J32" s="119" t="s">
        <v>238</v>
      </c>
      <c r="K32" s="113">
        <v>1</v>
      </c>
      <c r="L32" s="70">
        <v>2</v>
      </c>
      <c r="M32" s="54">
        <v>3</v>
      </c>
      <c r="N32" s="54">
        <v>3</v>
      </c>
    </row>
    <row r="33" spans="1:14">
      <c r="A33" s="119" t="s">
        <v>158</v>
      </c>
      <c r="B33" s="116"/>
      <c r="C33" s="117">
        <v>6</v>
      </c>
      <c r="D33" s="59">
        <v>6</v>
      </c>
      <c r="E33" s="59">
        <v>6</v>
      </c>
      <c r="J33" s="119" t="s">
        <v>230</v>
      </c>
      <c r="K33" s="113"/>
      <c r="L33" s="70">
        <v>159.09902576697465</v>
      </c>
      <c r="M33" s="54">
        <v>1102.7191770044326</v>
      </c>
      <c r="N33" s="54">
        <v>1102.7191770044326</v>
      </c>
    </row>
    <row r="34" spans="1:14">
      <c r="A34" s="119" t="s">
        <v>159</v>
      </c>
      <c r="B34" s="116"/>
      <c r="C34" s="117">
        <v>5</v>
      </c>
      <c r="D34" s="59">
        <v>5</v>
      </c>
      <c r="E34" s="59">
        <v>5</v>
      </c>
      <c r="J34" s="119" t="s">
        <v>232</v>
      </c>
      <c r="K34" s="113">
        <v>-802.86</v>
      </c>
      <c r="L34" s="70">
        <v>1097.1399999999999</v>
      </c>
      <c r="M34" s="54">
        <v>463.80666666666662</v>
      </c>
      <c r="N34" s="54">
        <v>463.80666666666662</v>
      </c>
    </row>
    <row r="35" spans="1:14">
      <c r="A35" s="119" t="s">
        <v>160</v>
      </c>
      <c r="B35" s="116"/>
      <c r="C35" s="117">
        <v>13</v>
      </c>
      <c r="D35" s="59">
        <v>13</v>
      </c>
      <c r="E35" s="59">
        <v>13</v>
      </c>
      <c r="J35" s="119" t="s">
        <v>228</v>
      </c>
      <c r="K35" s="113">
        <v>-802.86</v>
      </c>
      <c r="L35" s="70">
        <v>2194.2799999999997</v>
      </c>
      <c r="M35" s="54">
        <v>1391.4199999999998</v>
      </c>
      <c r="N35" s="54">
        <v>1391.4199999999998</v>
      </c>
    </row>
    <row r="36" spans="1:14">
      <c r="A36" s="119" t="s">
        <v>161</v>
      </c>
      <c r="B36" s="116"/>
      <c r="C36" s="117">
        <v>16</v>
      </c>
      <c r="D36" s="59">
        <v>16</v>
      </c>
      <c r="E36" s="59">
        <v>16</v>
      </c>
      <c r="J36" s="57" t="s">
        <v>117</v>
      </c>
      <c r="K36" s="113">
        <v>1</v>
      </c>
      <c r="L36" s="70">
        <v>2</v>
      </c>
      <c r="M36" s="54">
        <v>3</v>
      </c>
      <c r="N36" s="54">
        <v>3</v>
      </c>
    </row>
    <row r="37" spans="1:14">
      <c r="A37" s="119" t="s">
        <v>310</v>
      </c>
      <c r="B37" s="114"/>
      <c r="C37" s="115">
        <v>244.88</v>
      </c>
      <c r="D37" s="58">
        <v>244.88</v>
      </c>
      <c r="E37" s="58">
        <v>244.88</v>
      </c>
      <c r="J37" s="57" t="s">
        <v>113</v>
      </c>
      <c r="K37" s="114">
        <v>-802.86</v>
      </c>
      <c r="L37" s="115">
        <v>1097.1399999999999</v>
      </c>
      <c r="M37" s="58">
        <v>463.80666666666662</v>
      </c>
      <c r="N37" s="58">
        <v>463.80666666666662</v>
      </c>
    </row>
    <row r="38" spans="1:14">
      <c r="A38" s="119" t="s">
        <v>311</v>
      </c>
      <c r="B38" s="114"/>
      <c r="C38" s="115">
        <v>482.38</v>
      </c>
      <c r="D38" s="58">
        <v>482.38</v>
      </c>
      <c r="E38" s="58">
        <v>482.38</v>
      </c>
      <c r="J38" s="57" t="s">
        <v>112</v>
      </c>
      <c r="K38" s="116">
        <v>21</v>
      </c>
      <c r="L38" s="117">
        <v>3</v>
      </c>
      <c r="M38" s="59">
        <v>9</v>
      </c>
      <c r="N38" s="59">
        <v>9</v>
      </c>
    </row>
    <row r="39" spans="1:14">
      <c r="A39" s="119" t="s">
        <v>312</v>
      </c>
      <c r="B39" s="114"/>
      <c r="C39" s="115">
        <v>257.38</v>
      </c>
      <c r="D39" s="58">
        <v>257.38</v>
      </c>
      <c r="E39" s="58">
        <v>257.38</v>
      </c>
      <c r="J39" s="57" t="s">
        <v>110</v>
      </c>
      <c r="K39" s="116">
        <v>21</v>
      </c>
      <c r="L39" s="117">
        <v>3</v>
      </c>
      <c r="M39" s="59">
        <v>9</v>
      </c>
      <c r="N39" s="59">
        <v>9</v>
      </c>
    </row>
    <row r="40" spans="1:14">
      <c r="A40" s="69" t="s">
        <v>254</v>
      </c>
      <c r="B40" s="113">
        <v>0</v>
      </c>
      <c r="C40" s="70">
        <v>112.50000000000104</v>
      </c>
      <c r="D40" s="54">
        <v>900.36643774755521</v>
      </c>
      <c r="E40" s="54">
        <v>900.36643774755521</v>
      </c>
      <c r="J40" s="57" t="s">
        <v>111</v>
      </c>
      <c r="K40" s="116">
        <v>21</v>
      </c>
      <c r="L40" s="117">
        <v>6</v>
      </c>
      <c r="M40" s="59">
        <v>11</v>
      </c>
      <c r="N40" s="59">
        <v>11</v>
      </c>
    </row>
    <row r="41" spans="1:14">
      <c r="A41" s="57" t="s">
        <v>117</v>
      </c>
      <c r="B41" s="113">
        <v>1</v>
      </c>
      <c r="C41" s="70">
        <v>2</v>
      </c>
      <c r="D41" s="54">
        <v>3</v>
      </c>
      <c r="E41" s="54">
        <v>3</v>
      </c>
      <c r="J41" s="57" t="s">
        <v>108</v>
      </c>
      <c r="K41" s="116">
        <v>2</v>
      </c>
      <c r="L41" s="117">
        <v>3</v>
      </c>
      <c r="M41" s="59">
        <v>2.6666666666666665</v>
      </c>
      <c r="N41" s="59">
        <v>2.6666666666666665</v>
      </c>
    </row>
    <row r="42" spans="1:14">
      <c r="A42" s="57" t="s">
        <v>113</v>
      </c>
      <c r="B42" s="114">
        <v>-802.86</v>
      </c>
      <c r="C42" s="115">
        <v>1097.1399999999999</v>
      </c>
      <c r="D42" s="58">
        <v>463.80666666666662</v>
      </c>
      <c r="E42" s="58">
        <v>463.80666666666662</v>
      </c>
      <c r="J42" s="57" t="s">
        <v>107</v>
      </c>
      <c r="K42" s="116"/>
      <c r="L42" s="117">
        <v>9</v>
      </c>
      <c r="M42" s="59">
        <v>9</v>
      </c>
      <c r="N42" s="59">
        <v>9</v>
      </c>
    </row>
    <row r="43" spans="1:14">
      <c r="A43" s="57" t="s">
        <v>112</v>
      </c>
      <c r="B43" s="116">
        <v>21</v>
      </c>
      <c r="C43" s="117">
        <v>3</v>
      </c>
      <c r="D43" s="59">
        <v>9</v>
      </c>
      <c r="E43" s="59">
        <v>9</v>
      </c>
      <c r="J43" s="57" t="s">
        <v>109</v>
      </c>
      <c r="K43" s="116"/>
      <c r="L43" s="117">
        <v>13</v>
      </c>
      <c r="M43" s="59">
        <v>13</v>
      </c>
      <c r="N43" s="59">
        <v>13</v>
      </c>
    </row>
    <row r="44" spans="1:14">
      <c r="A44" s="57" t="s">
        <v>110</v>
      </c>
      <c r="B44" s="116">
        <v>21</v>
      </c>
      <c r="C44" s="117">
        <v>3</v>
      </c>
      <c r="D44" s="59">
        <v>9</v>
      </c>
      <c r="E44" s="59">
        <v>9</v>
      </c>
      <c r="J44" s="69" t="s">
        <v>253</v>
      </c>
      <c r="K44" s="113"/>
      <c r="L44" s="70">
        <v>0</v>
      </c>
      <c r="M44" s="54">
        <v>295.8920129596832</v>
      </c>
      <c r="N44" s="54">
        <v>295.8920129596832</v>
      </c>
    </row>
    <row r="45" spans="1:14">
      <c r="A45" s="57" t="s">
        <v>111</v>
      </c>
      <c r="B45" s="116">
        <v>21</v>
      </c>
      <c r="C45" s="117">
        <v>6</v>
      </c>
      <c r="D45" s="59">
        <v>11</v>
      </c>
      <c r="E45" s="59">
        <v>11</v>
      </c>
      <c r="J45" s="69" t="s">
        <v>241</v>
      </c>
      <c r="K45" s="113">
        <v>-267.62</v>
      </c>
      <c r="L45" s="70">
        <v>244.88</v>
      </c>
      <c r="M45" s="54">
        <v>74.046666666666667</v>
      </c>
      <c r="N45" s="54">
        <v>74.046666666666667</v>
      </c>
    </row>
    <row r="46" spans="1:14">
      <c r="A46" s="57" t="s">
        <v>108</v>
      </c>
      <c r="B46" s="116">
        <v>2</v>
      </c>
      <c r="C46" s="117">
        <v>3</v>
      </c>
      <c r="D46" s="59">
        <v>2.6666666666666665</v>
      </c>
      <c r="E46" s="59">
        <v>2.6666666666666665</v>
      </c>
      <c r="J46" s="69" t="s">
        <v>243</v>
      </c>
      <c r="K46" s="113"/>
      <c r="L46" s="70">
        <v>8.8388347648318444</v>
      </c>
      <c r="M46" s="54">
        <v>436.66587150054829</v>
      </c>
      <c r="N46" s="54">
        <v>436.66587150054829</v>
      </c>
    </row>
    <row r="47" spans="1:14">
      <c r="A47" s="57" t="s">
        <v>107</v>
      </c>
      <c r="B47" s="116"/>
      <c r="C47" s="117">
        <v>9</v>
      </c>
      <c r="D47" s="59">
        <v>9</v>
      </c>
      <c r="E47" s="59">
        <v>9</v>
      </c>
      <c r="J47" s="69" t="s">
        <v>245</v>
      </c>
      <c r="K47" s="113">
        <v>-267.62</v>
      </c>
      <c r="L47" s="70">
        <v>488.63</v>
      </c>
      <c r="M47" s="54">
        <v>236.54666666666665</v>
      </c>
      <c r="N47" s="54">
        <v>236.54666666666665</v>
      </c>
    </row>
    <row r="48" spans="1:14">
      <c r="A48" s="57" t="s">
        <v>109</v>
      </c>
      <c r="B48" s="116"/>
      <c r="C48" s="117">
        <v>13</v>
      </c>
      <c r="D48" s="59">
        <v>13</v>
      </c>
      <c r="E48" s="59">
        <v>13</v>
      </c>
      <c r="J48" s="69" t="s">
        <v>247</v>
      </c>
      <c r="K48" s="113"/>
      <c r="L48" s="70">
        <v>150.26019100214134</v>
      </c>
      <c r="M48" s="54">
        <v>379.62426599643675</v>
      </c>
      <c r="N48" s="54">
        <v>379.62426599643675</v>
      </c>
    </row>
    <row r="49" spans="1:14">
      <c r="A49" s="57" t="s">
        <v>114</v>
      </c>
      <c r="B49" s="114">
        <v>-802.86</v>
      </c>
      <c r="C49" s="115">
        <v>244.88</v>
      </c>
      <c r="D49" s="58">
        <v>-104.36666666666667</v>
      </c>
      <c r="E49" s="58">
        <v>-104.36666666666667</v>
      </c>
      <c r="J49" s="69" t="s">
        <v>249</v>
      </c>
      <c r="K49" s="113">
        <v>-267.62</v>
      </c>
      <c r="L49" s="70">
        <v>363.63</v>
      </c>
      <c r="M49" s="54">
        <v>153.21333333333334</v>
      </c>
      <c r="N49" s="54">
        <v>153.21333333333334</v>
      </c>
    </row>
    <row r="50" spans="1:14">
      <c r="A50" s="57" t="s">
        <v>115</v>
      </c>
      <c r="B50" s="114"/>
      <c r="C50" s="115">
        <v>488.63</v>
      </c>
      <c r="D50" s="58">
        <v>488.63</v>
      </c>
      <c r="E50" s="58">
        <v>488.63</v>
      </c>
      <c r="J50" s="69" t="s">
        <v>251</v>
      </c>
      <c r="K50" s="113"/>
      <c r="L50" s="70">
        <v>159.09902576697465</v>
      </c>
      <c r="M50" s="54">
        <v>1102.7191770044326</v>
      </c>
      <c r="N50" s="54">
        <v>1102.7191770044326</v>
      </c>
    </row>
    <row r="51" spans="1:14" ht="15.75" thickBot="1">
      <c r="A51" s="57" t="s">
        <v>116</v>
      </c>
      <c r="B51" s="327"/>
      <c r="C51" s="328">
        <v>363.63</v>
      </c>
      <c r="D51" s="58">
        <v>363.63</v>
      </c>
      <c r="E51" s="58">
        <v>363.63</v>
      </c>
      <c r="J51" s="69" t="s">
        <v>235</v>
      </c>
      <c r="K51" s="113">
        <v>1</v>
      </c>
      <c r="L51" s="70">
        <v>2</v>
      </c>
      <c r="M51" s="54">
        <v>3</v>
      </c>
      <c r="N51" s="54">
        <v>3</v>
      </c>
    </row>
    <row r="52" spans="1:14">
      <c r="J52" s="69" t="s">
        <v>237</v>
      </c>
      <c r="K52" s="113">
        <v>1</v>
      </c>
      <c r="L52" s="70">
        <v>2</v>
      </c>
      <c r="M52" s="54">
        <v>3</v>
      </c>
      <c r="N52" s="54">
        <v>3</v>
      </c>
    </row>
    <row r="53" spans="1:14">
      <c r="J53" s="69" t="s">
        <v>239</v>
      </c>
      <c r="K53" s="113">
        <v>1</v>
      </c>
      <c r="L53" s="70">
        <v>2</v>
      </c>
      <c r="M53" s="54">
        <v>3</v>
      </c>
      <c r="N53" s="54">
        <v>3</v>
      </c>
    </row>
    <row r="54" spans="1:14">
      <c r="J54" s="69" t="s">
        <v>231</v>
      </c>
      <c r="K54" s="113"/>
      <c r="L54" s="70">
        <v>159.09902576697465</v>
      </c>
      <c r="M54" s="54">
        <v>1102.7191770044326</v>
      </c>
      <c r="N54" s="54">
        <v>1102.7191770044326</v>
      </c>
    </row>
    <row r="55" spans="1:14">
      <c r="J55" s="69" t="s">
        <v>233</v>
      </c>
      <c r="K55" s="113">
        <v>-802.86</v>
      </c>
      <c r="L55" s="70">
        <v>1097.1399999999999</v>
      </c>
      <c r="M55" s="54">
        <v>463.80666666666662</v>
      </c>
      <c r="N55" s="54">
        <v>463.80666666666662</v>
      </c>
    </row>
    <row r="56" spans="1:14" ht="15.75" thickBot="1">
      <c r="J56" s="69" t="s">
        <v>229</v>
      </c>
      <c r="K56" s="120">
        <v>-802.86</v>
      </c>
      <c r="L56" s="100">
        <v>2194.2799999999997</v>
      </c>
      <c r="M56" s="54">
        <v>1391.4199999999998</v>
      </c>
      <c r="N56" s="54">
        <v>1391.4199999999998</v>
      </c>
    </row>
    <row r="78" ht="15.75" thickBot="1"/>
    <row r="116" ht="15.75" thickBot="1"/>
    <row r="124" ht="15.75" thickBot="1"/>
    <row r="140" ht="15.75" thickBot="1"/>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6">
    <tabColor theme="9" tint="-0.249977111117893"/>
  </sheetPr>
  <dimension ref="A1:BB2455"/>
  <sheetViews>
    <sheetView workbookViewId="0">
      <selection activeCell="Q18" sqref="Q18"/>
    </sheetView>
  </sheetViews>
  <sheetFormatPr defaultRowHeight="15"/>
  <cols>
    <col min="1" max="2" width="9.85546875" bestFit="1" customWidth="1"/>
    <col min="3" max="3" width="10.140625" customWidth="1"/>
    <col min="4" max="4" width="12" bestFit="1" customWidth="1"/>
    <col min="5" max="5" width="10.140625" customWidth="1"/>
    <col min="12" max="12" width="13.42578125" customWidth="1"/>
    <col min="13" max="13" width="13.140625" customWidth="1"/>
    <col min="16" max="16" width="18.5703125" bestFit="1" customWidth="1"/>
    <col min="17" max="18" width="10.140625" bestFit="1" customWidth="1"/>
    <col min="20" max="20" width="13.5703125" bestFit="1" customWidth="1"/>
    <col min="21" max="21" width="12.140625" bestFit="1" customWidth="1"/>
    <col min="22" max="22" width="9.140625" style="334"/>
    <col min="24" max="24" width="15" bestFit="1" customWidth="1"/>
    <col min="36" max="36" width="12.28515625" bestFit="1" customWidth="1"/>
    <col min="37" max="37" width="17.42578125" bestFit="1" customWidth="1"/>
    <col min="38" max="38" width="17.85546875" customWidth="1"/>
    <col min="49" max="52" width="9.140625" style="67"/>
    <col min="53" max="54" width="9.140625" style="85"/>
  </cols>
  <sheetData>
    <row r="1" spans="1:54" ht="16.5" thickBot="1">
      <c r="A1" s="1" t="s">
        <v>33</v>
      </c>
      <c r="E1">
        <f>COUNT(E3:E26)+2</f>
        <v>11</v>
      </c>
      <c r="F1">
        <f>27-COUNT(F3:F26)</f>
        <v>13</v>
      </c>
      <c r="H1" t="s">
        <v>131</v>
      </c>
      <c r="I1" t="s">
        <v>132</v>
      </c>
      <c r="J1" t="s">
        <v>133</v>
      </c>
      <c r="P1" s="287" t="s">
        <v>98</v>
      </c>
      <c r="T1" s="24" t="s">
        <v>142</v>
      </c>
      <c r="U1" s="98" t="s">
        <v>143</v>
      </c>
      <c r="V1" s="334" t="s">
        <v>120</v>
      </c>
      <c r="W1" t="s">
        <v>327</v>
      </c>
      <c r="X1" t="s">
        <v>328</v>
      </c>
      <c r="Y1" t="s">
        <v>329</v>
      </c>
      <c r="Z1" t="s">
        <v>162</v>
      </c>
      <c r="AA1" t="s">
        <v>188</v>
      </c>
      <c r="AB1" t="s">
        <v>72</v>
      </c>
      <c r="AD1" t="s">
        <v>125</v>
      </c>
      <c r="AE1" t="s">
        <v>70</v>
      </c>
      <c r="AF1" t="s">
        <v>125</v>
      </c>
      <c r="AG1" t="s">
        <v>71</v>
      </c>
      <c r="AH1" t="s">
        <v>125</v>
      </c>
      <c r="AI1" t="s">
        <v>163</v>
      </c>
      <c r="AJ1" t="s">
        <v>164</v>
      </c>
      <c r="AK1" t="s">
        <v>180</v>
      </c>
      <c r="AL1" t="s">
        <v>182</v>
      </c>
      <c r="AM1" t="s">
        <v>99</v>
      </c>
      <c r="AN1" s="24" t="s">
        <v>165</v>
      </c>
      <c r="AO1" s="101"/>
      <c r="AP1" s="101" t="s">
        <v>171</v>
      </c>
      <c r="AQ1" s="101" t="s">
        <v>172</v>
      </c>
      <c r="AR1" s="101" t="s">
        <v>173</v>
      </c>
      <c r="AS1" s="101" t="s">
        <v>178</v>
      </c>
      <c r="AT1" s="101" t="s">
        <v>179</v>
      </c>
      <c r="AU1" s="101" t="s">
        <v>184</v>
      </c>
      <c r="AV1" s="98"/>
      <c r="AW1" s="345" t="s">
        <v>335</v>
      </c>
      <c r="AX1" s="345"/>
      <c r="AY1" s="345"/>
      <c r="AZ1" s="345"/>
    </row>
    <row r="2" spans="1:54" s="1" customFormat="1" ht="16.5" thickBot="1">
      <c r="A2" s="1" t="s">
        <v>32</v>
      </c>
      <c r="B2" s="1" t="s">
        <v>3</v>
      </c>
      <c r="C2" s="1" t="s">
        <v>34</v>
      </c>
      <c r="D2" s="1" t="s">
        <v>35</v>
      </c>
      <c r="H2" s="1" t="str">
        <f>IF($G3&gt;$E$1,IF($G3&lt;$F$1,SUMIFS(Journal!AQ:AQ,Journal!AW:AW, "=0",Journal!AQ:AQ,"&gt;0" ),""),"")</f>
        <v/>
      </c>
      <c r="L2" s="4" t="s">
        <v>53</v>
      </c>
      <c r="M2" s="4" t="s">
        <v>54</v>
      </c>
      <c r="P2" s="288" t="e">
        <f ca="1">DrawdownA(INDIRECT(CONCATENATE("Journal!AS3:AS",COUNT(Journal!AS:AS)+1)))</f>
        <v>#NAME?</v>
      </c>
      <c r="Q2" s="25"/>
      <c r="R2" s="25"/>
      <c r="S2" s="289"/>
      <c r="T2" s="28">
        <f ca="1">MAX(Journal!AS:AS)*1.03</f>
        <v>104433.1626</v>
      </c>
      <c r="U2" s="31">
        <f ca="1">MIN(Journal!AS:AS)*0.97</f>
        <v>96221.2258</v>
      </c>
      <c r="V2" s="335">
        <v>0</v>
      </c>
      <c r="Y2"/>
      <c r="Z2" s="1">
        <f ca="1">IF(AB2="","",AJ2/$AM$7)</f>
        <v>6.383025984323238</v>
      </c>
      <c r="AA2" s="1">
        <f ca="1">IF(AB3="","",(((AD2+AF2+AH2)/3)/$AQ$10)/AB3)</f>
        <v>19.393599999999999</v>
      </c>
      <c r="AB2">
        <v>0</v>
      </c>
      <c r="AC2" s="1">
        <f ca="1">IF(AB2="","",SUMIF(Journal!P:P,AB2,Journal!AK:AK))</f>
        <v>244.88</v>
      </c>
      <c r="AD2" s="1">
        <f ca="1">IF(AB2="","",IF(AC2=0,0,AC2/COUNTIF(Journal!P:P,AB2)))</f>
        <v>244.88</v>
      </c>
      <c r="AE2" s="1">
        <f ca="1">IF(AB2="","",SUMIF(Journal!Q:Q,AB2,Journal!AL:AL))</f>
        <v>482.38</v>
      </c>
      <c r="AF2" s="1">
        <f ca="1">IF(AB2="","",IF(AE2=0,0,AE2/COUNTIF(Journal!Q:Q,AB2)))</f>
        <v>482.38</v>
      </c>
      <c r="AG2" s="1">
        <f>IF(AB2="","",SUMIF(Journal!R:R,AB2,Journal!AM:AM))</f>
        <v>0</v>
      </c>
      <c r="AH2" s="1">
        <f>IF(AB2="","",IF(AG2=0,0,AG2/COUNTIF(Journal!R:R,AB2)))</f>
        <v>0</v>
      </c>
      <c r="AI2" s="1">
        <f ca="1">IF(AB2="","",AC2+AE2+AG2)</f>
        <v>727.26</v>
      </c>
      <c r="AJ2">
        <f ca="1">IF(AB2="","",AI2)</f>
        <v>727.26</v>
      </c>
      <c r="AK2" s="84">
        <f>IF(AB2="","",W2+X2)</f>
        <v>0</v>
      </c>
      <c r="AL2" s="1">
        <v>0</v>
      </c>
      <c r="AM2" s="1">
        <f ca="1">MAX(AK:AK)</f>
        <v>2209.64</v>
      </c>
      <c r="AN2" s="60">
        <f ca="1">MATCH(AM2,AK:AK,0)-2</f>
        <v>7</v>
      </c>
      <c r="AO2" s="102" t="s">
        <v>174</v>
      </c>
      <c r="AP2" s="102">
        <f ca="1">SUMIFS(Journal!AK:AK,Journal!P:P,"&gt;="&amp;$AN$2,Journal!AK:AK,"&gt;0")</f>
        <v>0</v>
      </c>
      <c r="AQ2" s="102">
        <f ca="1">SUMIFS(Journal!AL:AL,Journal!Q:Q,"&gt;="&amp;$AN$2,Journal!AL:AL,"&gt;0")</f>
        <v>0</v>
      </c>
      <c r="AR2" s="102">
        <f ca="1">SUMIFS(Journal!AM:AM,Journal!R:R,"&gt;="&amp;$AN$2,Journal!AM:AM,"&gt;0")</f>
        <v>0</v>
      </c>
      <c r="AS2" s="102">
        <f ca="1">SUM(AP2:AR2)</f>
        <v>0</v>
      </c>
      <c r="AT2" s="102">
        <f ca="1">(AS5+AS4)*AQ13*AN2</f>
        <v>-262.5</v>
      </c>
      <c r="AU2" s="102">
        <f ca="1">SUM(AK:AK)+AT2</f>
        <v>39712.079999999987</v>
      </c>
      <c r="AV2" s="30"/>
      <c r="BA2" s="86"/>
      <c r="BB2" s="86"/>
    </row>
    <row r="3" spans="1:54">
      <c r="A3">
        <v>0</v>
      </c>
      <c r="B3">
        <f>SUMIF(Journal!AW:AW, A3,Journal!M:M)+SUMIF(Journal!AW:AW, A3,Journal!K:K)+SUMIF(Journal!AW:AW, A3,Journal!I:I)</f>
        <v>0</v>
      </c>
      <c r="C3">
        <f>SUMIF(Journal!AW:AW, "=0", Journal!AQ:AQ)</f>
        <v>0</v>
      </c>
      <c r="D3" s="5" t="e">
        <f ca="1">IF(C3&gt;0,C3/(SUMIF($C$3:$C$26,"&gt;0",$C$3:$C$26)),C3/(SUMIF($C$3:$C$26,"&lt;0",$C$3:$C$26))*-1)</f>
        <v>#DIV/0!</v>
      </c>
      <c r="E3">
        <f>IF(B3=0,1,"")</f>
        <v>1</v>
      </c>
      <c r="F3" t="str">
        <f>IF(B3=0,IF(F4=1,1,""),"")</f>
        <v/>
      </c>
      <c r="G3">
        <v>3</v>
      </c>
      <c r="H3" t="str">
        <f>IF($G3&gt;$E$1,IF($G3&lt;$F$1,$C3,""),"")</f>
        <v/>
      </c>
      <c r="I3" t="str">
        <f>IF($G3&gt;$E$1,IF($G3&lt;$F$1,SUMIFS(Journal!$AQ:$AQ,Journal!$AW:$AW, $A3,Journal!$AQ:$AQ,"&gt;0" ),""),"")</f>
        <v/>
      </c>
      <c r="J3" t="str">
        <f>IF($G3&gt;$E$1,IF($G3&lt;$F$1,SUMIFS(Journal!$AQ:$AQ,Journal!$AW:$AW, $A3,Journal!$AQ:$AQ,"&lt;0" ),""),"")</f>
        <v/>
      </c>
      <c r="K3">
        <v>0</v>
      </c>
      <c r="L3">
        <v>0</v>
      </c>
      <c r="M3">
        <v>0</v>
      </c>
      <c r="P3" s="26"/>
      <c r="Q3" s="27"/>
      <c r="R3" s="27"/>
      <c r="S3" s="30"/>
      <c r="T3" t="s">
        <v>282</v>
      </c>
      <c r="V3" s="335">
        <v>5</v>
      </c>
      <c r="W3" s="1">
        <f ca="1">IF(AB3="","",Y3-(SUMIFS(Journal!AK:AK,Journal!P:P,"&gt;="&amp;AB3,Journal!AK:AK,"&lt;0")+SUMIFS(Journal!AL:AL,Journal!Q:Q,"&gt;="&amp;AB3,Journal!AL:AL,"&lt;0")+SUMIFS(Journal!AM:AM,Journal!R:R,"&gt;="&amp;AB3,Journal!AM:AM,"&lt;0")))</f>
        <v>-284.64</v>
      </c>
      <c r="X3" s="332">
        <f ca="1">IF(AB3="","",(SUMIFS(Journal!AK:AK,Journal!P:P,"&lt;"&amp;AB3)+SUMIFS(Journal!AL:AL,Journal!Q:Q,"&lt;"&amp;AB3)+SUMIFS(Journal!AM:AM,Journal!R:R,"&lt;"&amp;AB3)))</f>
        <v>727.26</v>
      </c>
      <c r="Y3">
        <f t="array" aca="1" ref="Y3" ca="1">IF(AB3="","",SUM(IF(Journal!$R$3:$R$2500&gt;='Internal Calcs'!AB3,Journal!$M$3:$M$2500*-Journal!$AY$3:$AY$2500*Journal!$R$3:$R$2500))+SUM(IF(Journal!$Q$3:$Q$2500&gt;='Internal Calcs'!AB3,Journal!$K$3:$K$2500*-Journal!$AY$3:$AY$2500*Journal!$Q$3:$Q$2500))+SUM(IF(Journal!$P$3:$P$2500&gt;='Internal Calcs'!AB3,Journal!$I$3:$I$2500*-Journal!$AY$3:$AY$2500*Journal!$P$3:$P$2500)))</f>
        <v>-1087.5</v>
      </c>
      <c r="Z3" s="1">
        <f ca="1">IF(AB3="","",AJ3/$AM$7)</f>
        <v>6.383025984323238</v>
      </c>
      <c r="AA3" s="1">
        <f ca="1">IF(AB3="","",(((AD3+AF3+AH3)/3)/$AQ$10)/AB3)</f>
        <v>0</v>
      </c>
      <c r="AB3">
        <f>IF(AB2="","",IF(AB2+1&gt;'Stop Efficiency'!$D$1,"",AB2+1))</f>
        <v>1</v>
      </c>
      <c r="AC3" s="1">
        <f>IF(AB3="","",SUMIF(Journal!P:P,AB3,Journal!AK:AK))</f>
        <v>0</v>
      </c>
      <c r="AD3" s="1">
        <f>IF(AB3="","",IF(AC3=0,0,AC3/COUNTIF(Journal!P:P,AB3)))</f>
        <v>0</v>
      </c>
      <c r="AE3" s="1">
        <f>IF(AB3="","",SUMIF(Journal!Q:Q,AB3,Journal!AL:AL))</f>
        <v>0</v>
      </c>
      <c r="AF3" s="1">
        <f>IF(AB3="","",IF(AE3=0,0,AE3/COUNTIF(Journal!Q:Q,AB3)))</f>
        <v>0</v>
      </c>
      <c r="AG3" s="1">
        <f>IF(AB3="","",SUMIF(Journal!R:R,AB3,Journal!AM:AM))</f>
        <v>0</v>
      </c>
      <c r="AH3" s="1">
        <f>IF(AB3="","",IF(AG3=0,0,AG3/COUNTIF(Journal!R:R,AB3)))</f>
        <v>0</v>
      </c>
      <c r="AI3" s="1">
        <f>IF(AB3="","",AC3+AE3+AG3)</f>
        <v>0</v>
      </c>
      <c r="AJ3">
        <f ca="1">IF(AB3="","",AJ2+AI3)</f>
        <v>727.26</v>
      </c>
      <c r="AK3" s="84">
        <f ca="1">IF(AB3="","",W3+X3)</f>
        <v>442.62</v>
      </c>
      <c r="AL3" s="1">
        <f>IF(AB3="","",IF(AB3&gt;=$AN$19,"",AI3))</f>
        <v>0</v>
      </c>
      <c r="AN3" s="60"/>
      <c r="AO3" s="55" t="s">
        <v>175</v>
      </c>
      <c r="AP3" s="102">
        <f ca="1">SUMIFS(Journal!AK:AK,Journal!P:P,"&gt;="&amp;$AN$2,Journal!AK:AK,"&lt;0")</f>
        <v>-802.86</v>
      </c>
      <c r="AQ3" s="102">
        <f ca="1">SUMIFS(Journal!AL:AL,Journal!Q:Q,"&gt;="&amp;$AN$2,Journal!AL:AL,"&lt;0")</f>
        <v>0</v>
      </c>
      <c r="AR3" s="102">
        <f ca="1">SUMIFS(Journal!AM:AM,Journal!R:R,"&gt;="&amp;$AN$2,Journal!AM:AM,"&lt;0")</f>
        <v>0</v>
      </c>
      <c r="AS3" s="55">
        <f ca="1">SUM(AP3:AR3)</f>
        <v>-802.86</v>
      </c>
      <c r="AT3" s="55"/>
      <c r="AU3" s="55"/>
      <c r="AV3" s="61"/>
      <c r="AW3" s="67">
        <f ca="1">IF(ISERROR(IF(Journal!BC3&gt;0,Journal!V3,0)-(IF(Journal!BC3&gt;0,Journal!BC3,0))),"",IF(Journal!BC3&gt;0,Journal!V3,0)-(IF(Journal!BC3&gt;0,Journal!BC3,0)))</f>
        <v>0</v>
      </c>
      <c r="AX3" s="67" t="str">
        <f ca="1">IF(AW3&gt;0,1,"")</f>
        <v/>
      </c>
      <c r="AY3" s="67">
        <f ca="1">IF(ISERROR(MATCH(1,AX3:AX2200,0)+2),"",MATCH(1,AX3:AX2200,0)+2)</f>
        <v>4</v>
      </c>
      <c r="AZ3" s="67">
        <f ca="1">IF(AY3="",0,IF(INDIRECT(CONCATENATE("AW",AY3))="","",INDIRECT(CONCATENATE("AW",AY3))))</f>
        <v>47.742933333333333</v>
      </c>
      <c r="BA3" s="67">
        <f ca="1">IF(AZ3="","",1)</f>
        <v>1</v>
      </c>
      <c r="BB3" s="86"/>
    </row>
    <row r="4" spans="1:54">
      <c r="A4">
        <v>1</v>
      </c>
      <c r="B4">
        <f>SUMIF(Journal!AW:AW, A4,Journal!M:M)+SUMIF(Journal!AW:AW, A4,Journal!K:K)+SUMIF(Journal!AW:AW, A4,Journal!I:I)</f>
        <v>0</v>
      </c>
      <c r="C4">
        <f>SUMIF(Journal!AW:AW, "=1", Journal!AQ:AQ)</f>
        <v>0</v>
      </c>
      <c r="D4" s="5" t="e">
        <f t="shared" ref="D4:D26" ca="1" si="0">IF(C4&gt;0,C4/(SUMIF($C$3:$C$26,"&gt;0",$C$3:$C$26)),C4/(SUMIF($C$3:$C$26,"&lt;0",$C$3:$C$26))*-1)</f>
        <v>#DIV/0!</v>
      </c>
      <c r="E4">
        <f>IF(B4=0,IF(E3=1,1,""),"")</f>
        <v>1</v>
      </c>
      <c r="F4" t="str">
        <f t="shared" ref="F4:F24" si="1">IF(B4=0,IF(F5=1,1,""),"")</f>
        <v/>
      </c>
      <c r="G4">
        <v>4</v>
      </c>
      <c r="H4" t="str">
        <f t="shared" ref="H4:H26" si="2">IF($G4&gt;$E$1,IF($G4&lt;$F$1,$C4,""),"")</f>
        <v/>
      </c>
      <c r="I4" t="str">
        <f>IF($G4&gt;$E$1,IF($G4&lt;$F$1,SUMIFS(Journal!$AQ:$AQ,Journal!$AW:$AW, $A4,Journal!$AQ:$AQ,"&gt;0" ),""),"")</f>
        <v/>
      </c>
      <c r="J4" t="str">
        <f>IF($G4&gt;$E$1,IF($G4&lt;$F$1,SUMIFS(Journal!$AQ:$AQ,Journal!$AW:$AW, $A4,Journal!$AQ:$AQ,"&lt;0" ),""),"")</f>
        <v/>
      </c>
      <c r="K4">
        <v>1</v>
      </c>
      <c r="L4">
        <f ca="1">IF(ISNUMBER(Journal!A3),IF(Journal!AQ3&lt;0,1+L3,0),"")</f>
        <v>1</v>
      </c>
      <c r="M4">
        <f ca="1">IF(ISNUMBER(Journal!A3),IF(Journal!AQ3&gt;0,M3+1,0),"")</f>
        <v>0</v>
      </c>
      <c r="P4" s="26"/>
      <c r="Q4" s="27"/>
      <c r="R4" s="27"/>
      <c r="S4" s="30"/>
      <c r="V4" s="334">
        <v>10</v>
      </c>
      <c r="W4" s="1">
        <f ca="1">IF(AB4="","",Y4-(SUMIFS(Journal!AK:AK,Journal!P:P,"&gt;="&amp;AB4,Journal!AK:AK,"&lt;0")+SUMIFS(Journal!AL:AL,Journal!Q:Q,"&gt;="&amp;AB4,Journal!AL:AL,"&lt;0")+SUMIFS(Journal!AM:AM,Journal!R:R,"&gt;="&amp;AB4,Journal!AM:AM,"&lt;0")))</f>
        <v>-284.64</v>
      </c>
      <c r="X4" s="332">
        <f ca="1">IF(AB4="","",(SUMIFS(Journal!AK:AK,Journal!P:P,"&lt;"&amp;AB4)+SUMIFS(Journal!AL:AL,Journal!Q:Q,"&lt;"&amp;AB4)+SUMIFS(Journal!AM:AM,Journal!R:R,"&lt;"&amp;AB4)))</f>
        <v>727.26</v>
      </c>
      <c r="Y4">
        <f t="array" aca="1" ref="Y4" ca="1">IF(AB4="","",SUM(IF(Journal!$R$3:$R$2500&gt;='Internal Calcs'!AB4,Journal!$M$3:$M$2500*-Journal!$AY$3:$AY$2500*Journal!$R$3:$R$2500))+SUM(IF(Journal!$Q$3:$Q$2500&gt;='Internal Calcs'!AB4,Journal!$K$3:$K$2500*-Journal!$AY$3:$AY$2500*Journal!$Q$3:$Q$2500))+SUM(IF(Journal!$P$3:$P$2500&gt;='Internal Calcs'!AB4,Journal!$I$3:$I$2500*-Journal!$AY$3:$AY$2500*Journal!$P$3:$P$2500)))</f>
        <v>-1087.5</v>
      </c>
      <c r="Z4" s="1">
        <f t="shared" ref="Z4:Z67" ca="1" si="3">IF(AB4="","",AJ4/$AM$7)</f>
        <v>6.383025984323238</v>
      </c>
      <c r="AA4" s="1">
        <f t="shared" ref="AA4:AA67" ca="1" si="4">IF(AB4="","",(((AD4+AF4+AH4)/3)/$AQ$10)/AB4)</f>
        <v>0</v>
      </c>
      <c r="AB4">
        <f>IF(AB3="","",IF(AB3+1&gt;'Stop Efficiency'!$D$1,"",AB3+1))</f>
        <v>2</v>
      </c>
      <c r="AC4" s="1">
        <f>IF(AB4="","",SUMIF(Journal!P:P,AB4,Journal!AK:AK))</f>
        <v>0</v>
      </c>
      <c r="AD4" s="1">
        <f>IF(AB4="","",IF(AC4=0,0,AC4/COUNTIF(Journal!P:P,AB4)))</f>
        <v>0</v>
      </c>
      <c r="AE4" s="1">
        <f>IF(AB4="","",SUMIF(Journal!Q:Q,AB4,Journal!AL:AL))</f>
        <v>0</v>
      </c>
      <c r="AF4" s="1">
        <f>IF(AB4="","",IF(AE4=0,0,AE4/COUNTIF(Journal!Q:Q,AB4)))</f>
        <v>0</v>
      </c>
      <c r="AG4" s="1">
        <f>IF(AB4="","",SUMIF(Journal!R:R,AB4,Journal!AM:AM))</f>
        <v>0</v>
      </c>
      <c r="AH4" s="1">
        <f>IF(AB4="","",IF(AG4=0,0,AG4/COUNTIF(Journal!R:R,AB4)))</f>
        <v>0</v>
      </c>
      <c r="AI4" s="1">
        <f t="shared" ref="AI4:AI67" si="5">IF(AB4="","",AC4+AE4+AG4)</f>
        <v>0</v>
      </c>
      <c r="AJ4">
        <f t="shared" ref="AJ4:AJ67" ca="1" si="6">IF(AB4="","",AJ3+AI4)</f>
        <v>727.26</v>
      </c>
      <c r="AK4" s="84">
        <f t="shared" ref="AK4:AK67" ca="1" si="7">IF(AB4="","",W4+X4)</f>
        <v>442.62</v>
      </c>
      <c r="AL4" s="1">
        <f t="shared" ref="AL4:AL67" si="8">IF(AB4="","",IF(AB4&gt;=$AN$19,"",AI4))</f>
        <v>0</v>
      </c>
      <c r="AM4" t="s">
        <v>189</v>
      </c>
      <c r="AN4" s="60"/>
      <c r="AO4" s="55" t="s">
        <v>176</v>
      </c>
      <c r="AP4" s="55">
        <f ca="1">COUNTIFS(Journal!P:P,"&gt;="&amp;$AN$2,Journal!AK:AK,"&gt;0")</f>
        <v>0</v>
      </c>
      <c r="AQ4" s="55">
        <f ca="1">COUNTIFS(Journal!Q:Q,"&gt;="&amp;$AN$2,Journal!AL:AL,"&gt;0")</f>
        <v>0</v>
      </c>
      <c r="AR4" s="55">
        <f ca="1">COUNTIFS(Journal!R:R,"&gt;="&amp;$AN$2,Journal!AM:AM,"&gt;0")</f>
        <v>0</v>
      </c>
      <c r="AS4" s="55">
        <f ca="1">SUM(AP4:AR4)</f>
        <v>0</v>
      </c>
      <c r="AT4" s="55"/>
      <c r="AU4" s="55"/>
      <c r="AV4" s="61"/>
      <c r="AW4" s="67">
        <f ca="1">IF(ISERROR(IF(Journal!BC4&gt;0,Journal!V4,0)-IF(Journal!BC4&gt;0,Journal!BC4,0)),"",IF(Journal!BC4&gt;0,Journal!V4,0)-IF(Journal!BC4&gt;0,Journal!BC4,0))</f>
        <v>47.742933333333333</v>
      </c>
      <c r="AX4" s="67">
        <f ca="1">IF(AW4="","",IF(AW4&gt;0,1,""))</f>
        <v>1</v>
      </c>
      <c r="AY4" s="67">
        <f ca="1">IF(ISERROR(AY3+MATCH(1,INDIRECT(CONCATENATE(CONCATENATE("AX",AY3+1),":AX2200")),0)),"",(AY3+MATCH(1,INDIRECT(CONCATENATE(CONCATENATE("AX",AY3+1),":AX2200")),0)))</f>
        <v>5</v>
      </c>
      <c r="AZ4" s="67">
        <f ca="1">IF(ISERROR(IF(INDIRECT(CONCATENATE("AW",AY4))="","",INDIRECT(CONCATENATE("AW",AY4)))),"",IF(INDIRECT(CONCATENATE("AW",AY4))="","",INDIRECT(CONCATENATE("AW",AY4))))</f>
        <v>37.74293333333334</v>
      </c>
      <c r="BA4" s="67">
        <f ca="1">IF(AZ4="","",BA3+1)</f>
        <v>2</v>
      </c>
      <c r="BB4" s="86"/>
    </row>
    <row r="5" spans="1:54">
      <c r="A5">
        <v>2</v>
      </c>
      <c r="B5">
        <f>SUMIF(Journal!AW:AW, A5,Journal!M:M)+SUMIF(Journal!AW:AW, A5,Journal!K:K)+SUMIF(Journal!AW:AW, A5,Journal!I:I)</f>
        <v>0</v>
      </c>
      <c r="C5">
        <f>SUMIF(Journal!AW:AW, "=2", Journal!AQ:AQ)</f>
        <v>0</v>
      </c>
      <c r="D5" s="5" t="e">
        <f t="shared" ca="1" si="0"/>
        <v>#DIV/0!</v>
      </c>
      <c r="E5">
        <f t="shared" ref="E5:E26" si="9">IF(B5=0,IF(E4=1,1,""),"")</f>
        <v>1</v>
      </c>
      <c r="F5" t="str">
        <f t="shared" si="1"/>
        <v/>
      </c>
      <c r="G5">
        <v>5</v>
      </c>
      <c r="H5" t="str">
        <f t="shared" si="2"/>
        <v/>
      </c>
      <c r="I5" t="str">
        <f>IF($G5&gt;$E$1,IF($G5&lt;$F$1,SUMIFS(Journal!$AQ:$AQ,Journal!$AW:$AW, $A5,Journal!$AQ:$AQ,"&gt;0" ),""),"")</f>
        <v/>
      </c>
      <c r="J5" t="str">
        <f>IF($G5&gt;$E$1,IF($G5&lt;$F$1,SUMIFS(Journal!$AQ:$AQ,Journal!$AW:$AW, $A5,Journal!$AQ:$AQ,"&lt;0" ),""),"")</f>
        <v/>
      </c>
      <c r="K5">
        <v>2</v>
      </c>
      <c r="L5">
        <f ca="1">IF(ISNUMBER(Journal!A4),IF(Journal!AQ4&lt;0,1+L4,0),"")</f>
        <v>0</v>
      </c>
      <c r="M5">
        <f ca="1">IF(ISNUMBER(Journal!A4),IF(Journal!AQ4&gt;0,M4+1,0),"")</f>
        <v>1</v>
      </c>
      <c r="P5" s="26" t="s">
        <v>334</v>
      </c>
      <c r="Q5" s="27"/>
      <c r="R5" s="27"/>
      <c r="S5" s="30"/>
      <c r="V5" s="335">
        <v>15</v>
      </c>
      <c r="W5" s="1">
        <f ca="1">IF(AB5="","",Y5-(SUMIFS(Journal!AK:AK,Journal!P:P,"&gt;="&amp;AB5,Journal!AK:AK,"&lt;0")+SUMIFS(Journal!AL:AL,Journal!Q:Q,"&gt;="&amp;AB5,Journal!AL:AL,"&lt;0")+SUMIFS(Journal!AM:AM,Journal!R:R,"&gt;="&amp;AB5,Journal!AM:AM,"&lt;0")))</f>
        <v>-284.64</v>
      </c>
      <c r="X5" s="332">
        <f ca="1">IF(AB5="","",(SUMIFS(Journal!AK:AK,Journal!P:P,"&lt;"&amp;AB5)+SUMIFS(Journal!AL:AL,Journal!Q:Q,"&lt;"&amp;AB5)+SUMIFS(Journal!AM:AM,Journal!R:R,"&lt;"&amp;AB5)))</f>
        <v>727.26</v>
      </c>
      <c r="Y5">
        <f t="array" aca="1" ref="Y5" ca="1">IF(AB5="","",SUM(IF(Journal!$R$3:$R$2500&gt;='Internal Calcs'!AB5,Journal!$M$3:$M$2500*-Journal!$AY$3:$AY$2500*Journal!$R$3:$R$2500))+SUM(IF(Journal!$Q$3:$Q$2500&gt;='Internal Calcs'!AB5,Journal!$K$3:$K$2500*-Journal!$AY$3:$AY$2500*Journal!$Q$3:$Q$2500))+SUM(IF(Journal!$P$3:$P$2500&gt;='Internal Calcs'!AB5,Journal!$I$3:$I$2500*-Journal!$AY$3:$AY$2500*Journal!$P$3:$P$2500)))</f>
        <v>-1087.5</v>
      </c>
      <c r="Z5" s="1">
        <f t="shared" ca="1" si="3"/>
        <v>6.383025984323238</v>
      </c>
      <c r="AA5" s="1">
        <f t="shared" ca="1" si="4"/>
        <v>0</v>
      </c>
      <c r="AB5">
        <f>IF(AB4="","",IF(AB4+1&gt;'Stop Efficiency'!$D$1,"",AB4+1))</f>
        <v>3</v>
      </c>
      <c r="AC5" s="1">
        <f>IF(AB5="","",SUMIF(Journal!P:P,AB5,Journal!AK:AK))</f>
        <v>0</v>
      </c>
      <c r="AD5" s="1">
        <f>IF(AB5="","",IF(AC5=0,0,AC5/COUNTIF(Journal!P:P,AB5)))</f>
        <v>0</v>
      </c>
      <c r="AE5" s="1">
        <f>IF(AB5="","",SUMIF(Journal!Q:Q,AB5,Journal!AL:AL))</f>
        <v>0</v>
      </c>
      <c r="AF5" s="1">
        <f>IF(AB5="","",IF(AE5=0,0,AE5/COUNTIF(Journal!Q:Q,AB5)))</f>
        <v>0</v>
      </c>
      <c r="AG5" s="1">
        <f>IF(AB5="","",SUMIF(Journal!R:R,AB5,Journal!AM:AM))</f>
        <v>0</v>
      </c>
      <c r="AH5" s="1">
        <f>IF(AB5="","",IF(AG5=0,0,AG5/COUNTIF(Journal!R:R,AB5)))</f>
        <v>0</v>
      </c>
      <c r="AI5" s="1">
        <f t="shared" si="5"/>
        <v>0</v>
      </c>
      <c r="AJ5">
        <f t="shared" ca="1" si="6"/>
        <v>727.26</v>
      </c>
      <c r="AK5" s="84">
        <f t="shared" ca="1" si="7"/>
        <v>442.62</v>
      </c>
      <c r="AL5" s="1">
        <f t="shared" si="8"/>
        <v>0</v>
      </c>
      <c r="AM5" s="1">
        <f ca="1">MAX(AA:AA)</f>
        <v>19.393599999999999</v>
      </c>
      <c r="AN5" s="60"/>
      <c r="AO5" s="55" t="s">
        <v>177</v>
      </c>
      <c r="AP5" s="55">
        <f ca="1">SUMIFS(Journal!I:I,Journal!AK:AK,"&lt;0",Journal!P:P,"&gt;="&amp;$AN$2)</f>
        <v>3</v>
      </c>
      <c r="AQ5" s="55">
        <f ca="1">SUMIFS(Journal!K:K,Journal!AL:AL,"&lt;0",Journal!Q:Q,"&gt;="&amp;$AN$2)</f>
        <v>0</v>
      </c>
      <c r="AR5" s="55">
        <f ca="1">SUMIFS(Journal!M:M,Journal!AM:AM,"&lt;0",Journal!R:R,"&gt;="&amp;$AN$2)</f>
        <v>0</v>
      </c>
      <c r="AS5" s="55">
        <f ca="1">SUM(AP5:AR5)</f>
        <v>3</v>
      </c>
      <c r="AT5" s="55"/>
      <c r="AU5" s="55"/>
      <c r="AV5" s="61"/>
      <c r="AW5" s="67">
        <f ca="1">IF(ISERROR(IF(Journal!BC5&gt;0,Journal!V5,0)-IF(Journal!BC5&gt;0,Journal!BC5,0)),"",IF(Journal!BC5&gt;0,Journal!V5,0)-IF(Journal!BC5&gt;0,Journal!BC5,0))</f>
        <v>37.74293333333334</v>
      </c>
      <c r="AX5" s="67">
        <f t="shared" ref="AX5:AX68" ca="1" si="10">IF(AW5="","",IF(AW5&gt;0,1,""))</f>
        <v>1</v>
      </c>
      <c r="AY5" s="67" t="str">
        <f t="shared" ref="AY5:AY68" ca="1" si="11">IF(ISERROR(AY4+MATCH(1,INDIRECT(CONCATENATE(CONCATENATE("AX",AY4+1),":AX2200")),0)),"",(AY4+MATCH(1,INDIRECT(CONCATENATE(CONCATENATE("AX",AY4+1),":AX2200")),0)))</f>
        <v/>
      </c>
      <c r="AZ5" s="67" t="str">
        <f t="shared" ref="AZ5:AZ68" ca="1" si="12">IF(ISERROR(IF(INDIRECT(CONCATENATE("AW",AY5))="","",INDIRECT(CONCATENATE("AW",AY5)))),"",IF(INDIRECT(CONCATENATE("AW",AY5))="","",INDIRECT(CONCATENATE("AW",AY5))))</f>
        <v/>
      </c>
      <c r="BA5" s="67" t="str">
        <f t="shared" ref="BA5:BA68" ca="1" si="13">IF(AZ5="","",BA4+1)</f>
        <v/>
      </c>
      <c r="BB5" s="86"/>
    </row>
    <row r="6" spans="1:54" ht="15.75" thickBot="1">
      <c r="A6">
        <v>3</v>
      </c>
      <c r="B6">
        <f>SUMIF(Journal!AW:AW, A6,Journal!M:M)+SUMIF(Journal!AW:AW, A6,Journal!K:K)+SUMIF(Journal!AW:AW, A6,Journal!I:I)</f>
        <v>0</v>
      </c>
      <c r="C6">
        <f>SUMIF(Journal!AW:AW, "=3", Journal!AQ:AQ)</f>
        <v>0</v>
      </c>
      <c r="D6" s="5" t="e">
        <f t="shared" ca="1" si="0"/>
        <v>#DIV/0!</v>
      </c>
      <c r="E6">
        <f t="shared" si="9"/>
        <v>1</v>
      </c>
      <c r="F6" t="str">
        <f t="shared" si="1"/>
        <v/>
      </c>
      <c r="G6">
        <v>6</v>
      </c>
      <c r="H6" t="str">
        <f t="shared" si="2"/>
        <v/>
      </c>
      <c r="I6" t="str">
        <f>IF($G6&gt;$E$1,IF($G6&lt;$F$1,SUMIFS(Journal!$AQ:$AQ,Journal!$AW:$AW, $A6,Journal!$AQ:$AQ,"&gt;0" ),""),"")</f>
        <v/>
      </c>
      <c r="J6" t="str">
        <f>IF($G6&gt;$E$1,IF($G6&lt;$F$1,SUMIFS(Journal!$AQ:$AQ,Journal!$AW:$AW, $A6,Journal!$AQ:$AQ,"&lt;0" ),""),"")</f>
        <v/>
      </c>
      <c r="K6">
        <v>3</v>
      </c>
      <c r="L6">
        <f ca="1">IF(ISNUMBER(Journal!A5),IF(Journal!AQ5&lt;0,1+L5,0),"")</f>
        <v>0</v>
      </c>
      <c r="M6">
        <f ca="1">IF(ISNUMBER(Journal!A5),IF(Journal!AQ5&gt;0,M5+1,0),"")</f>
        <v>2</v>
      </c>
      <c r="P6" s="26"/>
      <c r="Q6" s="27"/>
      <c r="R6" s="27"/>
      <c r="S6" s="30"/>
      <c r="V6" s="334">
        <v>20</v>
      </c>
      <c r="W6" s="1">
        <f ca="1">IF(AB6="","",Y6-(SUMIFS(Journal!AK:AK,Journal!P:P,"&gt;="&amp;AB6,Journal!AK:AK,"&lt;0")+SUMIFS(Journal!AL:AL,Journal!Q:Q,"&gt;="&amp;AB6,Journal!AL:AL,"&lt;0")+SUMIFS(Journal!AM:AM,Journal!R:R,"&gt;="&amp;AB6,Journal!AM:AM,"&lt;0")))</f>
        <v>-284.64</v>
      </c>
      <c r="X6" s="332">
        <f ca="1">IF(AB6="","",(SUMIFS(Journal!AK:AK,Journal!P:P,"&lt;"&amp;AB6)+SUMIFS(Journal!AL:AL,Journal!Q:Q,"&lt;"&amp;AB6)+SUMIFS(Journal!AM:AM,Journal!R:R,"&lt;"&amp;AB6)))</f>
        <v>727.26</v>
      </c>
      <c r="Y6">
        <f t="array" aca="1" ref="Y6" ca="1">IF(AB6="","",SUM(IF(Journal!$R$3:$R$2500&gt;='Internal Calcs'!AB6,Journal!$M$3:$M$2500*-Journal!$AY$3:$AY$2500*Journal!$R$3:$R$2500))+SUM(IF(Journal!$Q$3:$Q$2500&gt;='Internal Calcs'!AB6,Journal!$K$3:$K$2500*-Journal!$AY$3:$AY$2500*Journal!$Q$3:$Q$2500))+SUM(IF(Journal!$P$3:$P$2500&gt;='Internal Calcs'!AB6,Journal!$I$3:$I$2500*-Journal!$AY$3:$AY$2500*Journal!$P$3:$P$2500)))</f>
        <v>-1087.5</v>
      </c>
      <c r="Z6" s="1">
        <f t="shared" ca="1" si="3"/>
        <v>6.383025984323238</v>
      </c>
      <c r="AA6" s="1">
        <f t="shared" ca="1" si="4"/>
        <v>0</v>
      </c>
      <c r="AB6">
        <f>IF(AB5="","",IF(AB5+1&gt;'Stop Efficiency'!$D$1,"",AB5+1))</f>
        <v>4</v>
      </c>
      <c r="AC6" s="1">
        <f>IF(AB6="","",SUMIF(Journal!P:P,AB6,Journal!AK:AK))</f>
        <v>0</v>
      </c>
      <c r="AD6" s="1">
        <f>IF(AB6="","",IF(AC6=0,0,AC6/COUNTIF(Journal!P:P,AB6)))</f>
        <v>0</v>
      </c>
      <c r="AE6" s="1">
        <f>IF(AB6="","",SUMIF(Journal!Q:Q,AB6,Journal!AL:AL))</f>
        <v>0</v>
      </c>
      <c r="AF6" s="1">
        <f>IF(AB6="","",IF(AE6=0,0,AE6/COUNTIF(Journal!Q:Q,AB6)))</f>
        <v>0</v>
      </c>
      <c r="AG6" s="1">
        <f>IF(AB6="","",SUMIF(Journal!R:R,AB6,Journal!AM:AM))</f>
        <v>0</v>
      </c>
      <c r="AH6" s="1">
        <f>IF(AB6="","",IF(AG6=0,0,AG6/COUNTIF(Journal!R:R,AB6)))</f>
        <v>0</v>
      </c>
      <c r="AI6" s="1">
        <f t="shared" si="5"/>
        <v>0</v>
      </c>
      <c r="AJ6">
        <f t="shared" ca="1" si="6"/>
        <v>727.26</v>
      </c>
      <c r="AK6" s="84">
        <f t="shared" ca="1" si="7"/>
        <v>442.62</v>
      </c>
      <c r="AL6" s="1">
        <f t="shared" si="8"/>
        <v>0</v>
      </c>
      <c r="AM6" t="s">
        <v>190</v>
      </c>
      <c r="AN6" s="60"/>
      <c r="AO6" s="55"/>
      <c r="AP6" s="55"/>
      <c r="AQ6" s="55"/>
      <c r="AR6" s="55"/>
      <c r="AS6" s="55"/>
      <c r="AT6" s="55"/>
      <c r="AU6" s="55"/>
      <c r="AV6" s="61"/>
      <c r="AW6" s="67" t="str">
        <f>IF(ISERROR(IF(Journal!BC6&gt;0,Journal!V6,0)-IF(Journal!BC6&gt;0,Journal!BC6,0)),"",IF(Journal!BC6&gt;0,Journal!V6,0)-IF(Journal!BC6&gt;0,Journal!BC6,0))</f>
        <v/>
      </c>
      <c r="AX6" s="67" t="str">
        <f t="shared" si="10"/>
        <v/>
      </c>
      <c r="AY6" s="67" t="str">
        <f t="shared" ca="1" si="11"/>
        <v/>
      </c>
      <c r="AZ6" s="67" t="str">
        <f t="shared" ca="1" si="12"/>
        <v/>
      </c>
      <c r="BA6" s="67" t="str">
        <f t="shared" ca="1" si="13"/>
        <v/>
      </c>
      <c r="BB6" s="86"/>
    </row>
    <row r="7" spans="1:54">
      <c r="A7">
        <v>4</v>
      </c>
      <c r="B7">
        <f>SUMIF(Journal!AW:AW, A7,Journal!M:M)+SUMIF(Journal!AW:AW, A7,Journal!K:K)+SUMIF(Journal!AW:AW, A7,Journal!I:I)</f>
        <v>0</v>
      </c>
      <c r="C7">
        <f>SUMIF(Journal!AW:AW, "=4", Journal!AQ:AQ)</f>
        <v>0</v>
      </c>
      <c r="D7" s="5" t="e">
        <f t="shared" ca="1" si="0"/>
        <v>#DIV/0!</v>
      </c>
      <c r="E7">
        <f t="shared" si="9"/>
        <v>1</v>
      </c>
      <c r="F7" t="str">
        <f t="shared" si="1"/>
        <v/>
      </c>
      <c r="G7">
        <v>7</v>
      </c>
      <c r="H7" t="str">
        <f t="shared" si="2"/>
        <v/>
      </c>
      <c r="I7" t="str">
        <f>IF($G7&gt;$E$1,IF($G7&lt;$F$1,SUMIFS(Journal!$AQ:$AQ,Journal!$AW:$AW, $A7,Journal!$AQ:$AQ,"&gt;0" ),""),"")</f>
        <v/>
      </c>
      <c r="J7" t="str">
        <f>IF($G7&gt;$E$1,IF($G7&lt;$F$1,SUMIFS(Journal!$AQ:$AQ,Journal!$AW:$AW, $A7,Journal!$AQ:$AQ,"&lt;0" ),""),"")</f>
        <v/>
      </c>
      <c r="K7">
        <v>4</v>
      </c>
      <c r="L7" t="str">
        <f>IF(ISNUMBER(Journal!A6),IF(Journal!AQ6&lt;0,1+L6,0),"")</f>
        <v/>
      </c>
      <c r="M7" t="str">
        <f>IF(ISNUMBER(Journal!A6),IF(Journal!AQ6&gt;0,M6+1,0),"")</f>
        <v/>
      </c>
      <c r="P7" s="344" t="s">
        <v>283</v>
      </c>
      <c r="Q7" s="27"/>
      <c r="R7" s="27"/>
      <c r="S7" s="30"/>
      <c r="V7" s="335">
        <v>25</v>
      </c>
      <c r="W7" s="1">
        <f ca="1">IF(AB7="","",Y7-(SUMIFS(Journal!AK:AK,Journal!P:P,"&gt;="&amp;AB7,Journal!AK:AK,"&lt;0")+SUMIFS(Journal!AL:AL,Journal!Q:Q,"&gt;="&amp;AB7,Journal!AL:AL,"&lt;0")+SUMIFS(Journal!AM:AM,Journal!R:R,"&gt;="&amp;AB7,Journal!AM:AM,"&lt;0")))</f>
        <v>-284.64</v>
      </c>
      <c r="X7" s="332">
        <f ca="1">IF(AB7="","",(SUMIFS(Journal!AK:AK,Journal!P:P,"&lt;"&amp;AB7)+SUMIFS(Journal!AL:AL,Journal!Q:Q,"&lt;"&amp;AB7)+SUMIFS(Journal!AM:AM,Journal!R:R,"&lt;"&amp;AB7)))</f>
        <v>727.26</v>
      </c>
      <c r="Y7">
        <f t="array" aca="1" ref="Y7" ca="1">IF(AB7="","",SUM(IF(Journal!$R$3:$R$2500&gt;='Internal Calcs'!AB7,Journal!$M$3:$M$2500*-Journal!$AY$3:$AY$2500*Journal!$R$3:$R$2500))+SUM(IF(Journal!$Q$3:$Q$2500&gt;='Internal Calcs'!AB7,Journal!$K$3:$K$2500*-Journal!$AY$3:$AY$2500*Journal!$Q$3:$Q$2500))+SUM(IF(Journal!$P$3:$P$2500&gt;='Internal Calcs'!AB7,Journal!$I$3:$I$2500*-Journal!$AY$3:$AY$2500*Journal!$P$3:$P$2500)))</f>
        <v>-1087.5</v>
      </c>
      <c r="Z7" s="1">
        <f t="shared" ca="1" si="3"/>
        <v>6.383025984323238</v>
      </c>
      <c r="AA7" s="1">
        <f t="shared" ca="1" si="4"/>
        <v>0</v>
      </c>
      <c r="AB7">
        <f>IF(AB6="","",IF(AB6+1&gt;'Stop Efficiency'!$D$1,"",AB6+1))</f>
        <v>5</v>
      </c>
      <c r="AC7" s="1">
        <f>IF(AB7="","",SUMIF(Journal!P:P,AB7,Journal!AK:AK))</f>
        <v>0</v>
      </c>
      <c r="AD7" s="1">
        <f>IF(AB7="","",IF(AC7=0,0,AC7/COUNTIF(Journal!P:P,AB7)))</f>
        <v>0</v>
      </c>
      <c r="AE7" s="1">
        <f>IF(AB7="","",SUMIF(Journal!Q:Q,AB7,Journal!AL:AL))</f>
        <v>0</v>
      </c>
      <c r="AF7" s="1">
        <f>IF(AB7="","",IF(AE7=0,0,AE7/COUNTIF(Journal!Q:Q,AB7)))</f>
        <v>0</v>
      </c>
      <c r="AG7" s="1">
        <f>IF(AB7="","",SUMIF(Journal!R:R,AB7,Journal!AM:AM))</f>
        <v>0</v>
      </c>
      <c r="AH7" s="1">
        <f>IF(AB7="","",IF(AG7=0,0,AG7/COUNTIF(Journal!R:R,AB7)))</f>
        <v>0</v>
      </c>
      <c r="AI7" s="1">
        <f t="shared" si="5"/>
        <v>0</v>
      </c>
      <c r="AJ7">
        <f t="shared" ca="1" si="6"/>
        <v>727.26</v>
      </c>
      <c r="AK7" s="84">
        <f t="shared" ca="1" si="7"/>
        <v>442.62</v>
      </c>
      <c r="AL7" s="1">
        <f t="shared" si="8"/>
        <v>0</v>
      </c>
      <c r="AM7">
        <f ca="1">IF(AM5=0,1,AM2/AM5)</f>
        <v>113.93655638973682</v>
      </c>
      <c r="AN7" s="60"/>
      <c r="AO7" s="55"/>
      <c r="AP7" s="55"/>
      <c r="AQ7" s="55"/>
      <c r="AR7" s="55"/>
      <c r="AS7" s="55"/>
      <c r="AT7" s="55"/>
      <c r="AU7" s="55"/>
      <c r="AV7" s="61"/>
      <c r="AW7" s="67" t="str">
        <f>IF(ISERROR(IF(Journal!BC7&gt;0,Journal!V7,0)-IF(Journal!BC7&gt;0,Journal!BC7,0)),"",IF(Journal!BC7&gt;0,Journal!V7,0)-IF(Journal!BC7&gt;0,Journal!BC7,0))</f>
        <v/>
      </c>
      <c r="AX7" s="67" t="str">
        <f t="shared" si="10"/>
        <v/>
      </c>
      <c r="AY7" s="67" t="str">
        <f t="shared" ca="1" si="11"/>
        <v/>
      </c>
      <c r="AZ7" s="67" t="str">
        <f t="shared" ca="1" si="12"/>
        <v/>
      </c>
      <c r="BA7" s="67" t="str">
        <f t="shared" ca="1" si="13"/>
        <v/>
      </c>
      <c r="BB7" s="86"/>
    </row>
    <row r="8" spans="1:54" ht="15.75" thickBot="1">
      <c r="A8">
        <v>5</v>
      </c>
      <c r="B8">
        <f>SUMIF(Journal!AW:AW, A8,Journal!M:M)+SUMIF(Journal!AW:AW, A8,Journal!K:K)+SUMIF(Journal!AW:AW, A8,Journal!I:I)</f>
        <v>0</v>
      </c>
      <c r="C8">
        <f>SUMIF(Journal!AW:AW, "=5", Journal!AQ:AQ)</f>
        <v>0</v>
      </c>
      <c r="D8" s="5" t="e">
        <f t="shared" ca="1" si="0"/>
        <v>#DIV/0!</v>
      </c>
      <c r="E8">
        <f t="shared" si="9"/>
        <v>1</v>
      </c>
      <c r="F8" t="str">
        <f t="shared" si="1"/>
        <v/>
      </c>
      <c r="G8">
        <v>8</v>
      </c>
      <c r="H8" t="str">
        <f t="shared" si="2"/>
        <v/>
      </c>
      <c r="I8" t="str">
        <f>IF($G8&gt;$E$1,IF($G8&lt;$F$1,SUMIFS(Journal!$AQ:$AQ,Journal!$AW:$AW, $A8,Journal!$AQ:$AQ,"&gt;0" ),""),"")</f>
        <v/>
      </c>
      <c r="J8" t="str">
        <f>IF($G8&gt;$E$1,IF($G8&lt;$F$1,SUMIFS(Journal!$AQ:$AQ,Journal!$AW:$AW, $A8,Journal!$AQ:$AQ,"&lt;0" ),""),"")</f>
        <v/>
      </c>
      <c r="K8">
        <v>5</v>
      </c>
      <c r="L8" t="str">
        <f>IF(ISNUMBER(Journal!A7),IF(Journal!AQ7&lt;0,1+L7,0),"")</f>
        <v/>
      </c>
      <c r="M8" t="str">
        <f>IF(ISNUMBER(Journal!A7),IF(Journal!AQ7&gt;0,M7+1,0),"")</f>
        <v/>
      </c>
      <c r="P8" s="288" t="s">
        <v>284</v>
      </c>
      <c r="Q8" s="27"/>
      <c r="R8" s="27"/>
      <c r="S8" s="30"/>
      <c r="V8" s="334">
        <v>30</v>
      </c>
      <c r="W8" s="1">
        <f ca="1">IF(AB8="","",Y8-(SUMIFS(Journal!AK:AK,Journal!P:P,"&gt;="&amp;AB8,Journal!AK:AK,"&lt;0")+SUMIFS(Journal!AL:AL,Journal!Q:Q,"&gt;="&amp;AB8,Journal!AL:AL,"&lt;0")+SUMIFS(Journal!AM:AM,Journal!R:R,"&gt;="&amp;AB8,Journal!AM:AM,"&lt;0")))</f>
        <v>-284.64</v>
      </c>
      <c r="X8" s="332">
        <f ca="1">IF(AB8="","",(SUMIFS(Journal!AK:AK,Journal!P:P,"&lt;"&amp;AB8)+SUMIFS(Journal!AL:AL,Journal!Q:Q,"&lt;"&amp;AB8)+SUMIFS(Journal!AM:AM,Journal!R:R,"&lt;"&amp;AB8)))</f>
        <v>727.26</v>
      </c>
      <c r="Y8">
        <f t="array" aca="1" ref="Y8" ca="1">IF(AB8="","",SUM(IF(Journal!$R$3:$R$2500&gt;='Internal Calcs'!AB8,Journal!$M$3:$M$2500*-Journal!$AY$3:$AY$2500*Journal!$R$3:$R$2500))+SUM(IF(Journal!$Q$3:$Q$2500&gt;='Internal Calcs'!AB8,Journal!$K$3:$K$2500*-Journal!$AY$3:$AY$2500*Journal!$Q$3:$Q$2500))+SUM(IF(Journal!$P$3:$P$2500&gt;='Internal Calcs'!AB8,Journal!$I$3:$I$2500*-Journal!$AY$3:$AY$2500*Journal!$P$3:$P$2500)))</f>
        <v>-1087.5</v>
      </c>
      <c r="Z8" s="1">
        <f t="shared" ca="1" si="3"/>
        <v>19.258788132003399</v>
      </c>
      <c r="AA8" s="1">
        <f t="shared" ca="1" si="4"/>
        <v>4.9039555555555552</v>
      </c>
      <c r="AB8">
        <f>IF(AB7="","",IF(AB7+1&gt;'Stop Efficiency'!$D$1,"",AB7+1))</f>
        <v>6</v>
      </c>
      <c r="AC8" s="1">
        <f ca="1">IF(AB8="","",SUMIF(Journal!P:P,AB8,Journal!AK:AK))</f>
        <v>244.88</v>
      </c>
      <c r="AD8" s="1">
        <f ca="1">IF(AB8="","",IF(AC8=0,0,AC8/COUNTIF(Journal!P:P,AB8)))</f>
        <v>244.88</v>
      </c>
      <c r="AE8" s="1">
        <f ca="1">IF(AB8="","",SUMIF(Journal!Q:Q,AB8,Journal!AL:AL))</f>
        <v>494.88</v>
      </c>
      <c r="AF8" s="1">
        <f ca="1">IF(AB8="","",IF(AE8=0,0,AE8/COUNTIF(Journal!Q:Q,AB8)))</f>
        <v>494.88</v>
      </c>
      <c r="AG8" s="1">
        <f ca="1">IF(AB8="","",SUMIF(Journal!R:R,AB8,Journal!AM:AM))</f>
        <v>727.26</v>
      </c>
      <c r="AH8" s="1">
        <f ca="1">IF(AB8="","",IF(AG8=0,0,AG8/COUNTIF(Journal!R:R,AB8)))</f>
        <v>363.63</v>
      </c>
      <c r="AI8" s="1">
        <f t="shared" ca="1" si="5"/>
        <v>1467.02</v>
      </c>
      <c r="AJ8">
        <f t="shared" ca="1" si="6"/>
        <v>2194.2799999999997</v>
      </c>
      <c r="AK8" s="84">
        <f t="shared" ca="1" si="7"/>
        <v>442.62</v>
      </c>
      <c r="AL8" s="1" t="str">
        <f t="shared" si="8"/>
        <v/>
      </c>
      <c r="AN8" s="60"/>
      <c r="AO8" s="55"/>
      <c r="AP8" s="55"/>
      <c r="AQ8" s="55"/>
      <c r="AR8" s="55"/>
      <c r="AS8" s="55"/>
      <c r="AT8" s="55"/>
      <c r="AU8" s="55"/>
      <c r="AV8" s="61"/>
      <c r="AW8" s="67" t="str">
        <f>IF(ISERROR(IF(Journal!BC8&gt;0,Journal!V8,0)-IF(Journal!BC8&gt;0,Journal!BC8,0)),"",IF(Journal!BC8&gt;0,Journal!V8,0)-IF(Journal!BC8&gt;0,Journal!BC8,0))</f>
        <v/>
      </c>
      <c r="AX8" s="67" t="str">
        <f t="shared" si="10"/>
        <v/>
      </c>
      <c r="AY8" s="67" t="str">
        <f t="shared" ca="1" si="11"/>
        <v/>
      </c>
      <c r="AZ8" s="67" t="str">
        <f t="shared" ca="1" si="12"/>
        <v/>
      </c>
      <c r="BA8" s="67" t="str">
        <f t="shared" ca="1" si="13"/>
        <v/>
      </c>
      <c r="BB8" s="86"/>
    </row>
    <row r="9" spans="1:54">
      <c r="A9">
        <v>6</v>
      </c>
      <c r="B9">
        <f>SUMIF(Journal!AW:AW, A9,Journal!M:M)+SUMIF(Journal!AW:AW, A9,Journal!K:K)+SUMIF(Journal!AW:AW, A9,Journal!I:I)</f>
        <v>0</v>
      </c>
      <c r="C9">
        <f>SUMIF(Journal!AW:AW, "=6", Journal!AQ:AQ)</f>
        <v>0</v>
      </c>
      <c r="D9" s="5" t="e">
        <f t="shared" ca="1" si="0"/>
        <v>#DIV/0!</v>
      </c>
      <c r="E9">
        <f t="shared" si="9"/>
        <v>1</v>
      </c>
      <c r="F9" t="str">
        <f t="shared" si="1"/>
        <v/>
      </c>
      <c r="G9">
        <v>9</v>
      </c>
      <c r="H9" t="str">
        <f t="shared" si="2"/>
        <v/>
      </c>
      <c r="I9" t="str">
        <f>IF($G9&gt;$E$1,IF($G9&lt;$F$1,SUMIFS(Journal!$AQ:$AQ,Journal!$AW:$AW, $A9,Journal!$AQ:$AQ,"&gt;0" ),""),"")</f>
        <v/>
      </c>
      <c r="J9" t="str">
        <f>IF($G9&gt;$E$1,IF($G9&lt;$F$1,SUMIFS(Journal!$AQ:$AQ,Journal!$AW:$AW, $A9,Journal!$AQ:$AQ,"&lt;0" ),""),"")</f>
        <v/>
      </c>
      <c r="K9">
        <v>6</v>
      </c>
      <c r="L9" t="str">
        <f>IF(ISNUMBER(Journal!A8),IF(Journal!AQ8&lt;0,1+L8,0),"")</f>
        <v/>
      </c>
      <c r="M9" t="str">
        <f>IF(ISNUMBER(Journal!A8),IF(Journal!AQ8&gt;0,M8+1,0),"")</f>
        <v/>
      </c>
      <c r="P9" s="26"/>
      <c r="Q9" s="27"/>
      <c r="R9" s="27"/>
      <c r="S9" s="30"/>
      <c r="V9" s="335">
        <v>35</v>
      </c>
      <c r="W9" s="1">
        <f ca="1">IF(AB9="","",Y9-(SUMIFS(Journal!AK:AK,Journal!P:P,"&gt;="&amp;AB9,Journal!AK:AK,"&lt;0")+SUMIFS(Journal!AL:AL,Journal!Q:Q,"&gt;="&amp;AB9,Journal!AL:AL,"&lt;0")+SUMIFS(Journal!AM:AM,Journal!R:R,"&gt;="&amp;AB9,Journal!AM:AM,"&lt;0")))</f>
        <v>15.360000000000014</v>
      </c>
      <c r="X9" s="332">
        <f ca="1">IF(AB9="","",(SUMIFS(Journal!AK:AK,Journal!P:P,"&lt;"&amp;AB9)+SUMIFS(Journal!AL:AL,Journal!Q:Q,"&lt;"&amp;AB9)+SUMIFS(Journal!AM:AM,Journal!R:R,"&lt;"&amp;AB9)))</f>
        <v>2194.2799999999997</v>
      </c>
      <c r="Y9">
        <f t="array" aca="1" ref="Y9" ca="1">IF(AB9="","",SUM(IF(Journal!$R$3:$R$2500&gt;='Internal Calcs'!AB9,Journal!$M$3:$M$2500*-Journal!$AY$3:$AY$2500*Journal!$R$3:$R$2500))+SUM(IF(Journal!$Q$3:$Q$2500&gt;='Internal Calcs'!AB9,Journal!$K$3:$K$2500*-Journal!$AY$3:$AY$2500*Journal!$Q$3:$Q$2500))+SUM(IF(Journal!$P$3:$P$2500&gt;='Internal Calcs'!AB9,Journal!$I$3:$I$2500*-Journal!$AY$3:$AY$2500*Journal!$P$3:$P$2500)))</f>
        <v>-787.5</v>
      </c>
      <c r="Z9" s="1">
        <f t="shared" ca="1" si="3"/>
        <v>19.258788132003399</v>
      </c>
      <c r="AA9" s="1">
        <f t="shared" ca="1" si="4"/>
        <v>0</v>
      </c>
      <c r="AB9">
        <f>IF(AB8="","",IF(AB8+1&gt;'Stop Efficiency'!$D$1,"",AB8+1))</f>
        <v>7</v>
      </c>
      <c r="AC9" s="1">
        <f>IF(AB9="","",SUMIF(Journal!P:P,AB9,Journal!AK:AK))</f>
        <v>0</v>
      </c>
      <c r="AD9" s="1">
        <f>IF(AB9="","",IF(AC9=0,0,AC9/COUNTIF(Journal!P:P,AB9)))</f>
        <v>0</v>
      </c>
      <c r="AE9" s="1">
        <f>IF(AB9="","",SUMIF(Journal!Q:Q,AB9,Journal!AL:AL))</f>
        <v>0</v>
      </c>
      <c r="AF9" s="1">
        <f>IF(AB9="","",IF(AE9=0,0,AE9/COUNTIF(Journal!Q:Q,AB9)))</f>
        <v>0</v>
      </c>
      <c r="AG9" s="1">
        <f>IF(AB9="","",SUMIF(Journal!R:R,AB9,Journal!AM:AM))</f>
        <v>0</v>
      </c>
      <c r="AH9" s="1">
        <f>IF(AB9="","",IF(AG9=0,0,AG9/COUNTIF(Journal!R:R,AB9)))</f>
        <v>0</v>
      </c>
      <c r="AI9" s="1">
        <f t="shared" si="5"/>
        <v>0</v>
      </c>
      <c r="AJ9">
        <f t="shared" ca="1" si="6"/>
        <v>2194.2799999999997</v>
      </c>
      <c r="AK9" s="84">
        <f t="shared" ca="1" si="7"/>
        <v>2209.64</v>
      </c>
      <c r="AL9" s="1" t="str">
        <f t="shared" si="8"/>
        <v/>
      </c>
      <c r="AN9" s="60"/>
      <c r="AO9" s="55"/>
      <c r="AP9" s="55"/>
      <c r="AQ9" s="55"/>
      <c r="AR9" s="55"/>
      <c r="AS9" s="55"/>
      <c r="AT9" s="55"/>
      <c r="AU9" s="55"/>
      <c r="AV9" s="61"/>
      <c r="AW9" s="67" t="str">
        <f>IF(ISERROR(IF(Journal!BC9&gt;0,Journal!V9,0)-IF(Journal!BC9&gt;0,Journal!BC9,0)),"",IF(Journal!BC9&gt;0,Journal!V9,0)-IF(Journal!BC9&gt;0,Journal!BC9,0))</f>
        <v/>
      </c>
      <c r="AX9" s="67" t="str">
        <f t="shared" si="10"/>
        <v/>
      </c>
      <c r="AY9" s="67" t="str">
        <f t="shared" ca="1" si="11"/>
        <v/>
      </c>
      <c r="AZ9" s="67" t="str">
        <f t="shared" ca="1" si="12"/>
        <v/>
      </c>
      <c r="BA9" s="67" t="str">
        <f t="shared" ca="1" si="13"/>
        <v/>
      </c>
      <c r="BB9" s="86"/>
    </row>
    <row r="10" spans="1:54" ht="15.75" thickBot="1">
      <c r="A10">
        <v>7</v>
      </c>
      <c r="B10">
        <f>SUMIF(Journal!AW:AW, A10,Journal!M:M)+SUMIF(Journal!AW:AW, A10,Journal!K:K)+SUMIF(Journal!AW:AW, A10,Journal!I:I)</f>
        <v>0</v>
      </c>
      <c r="C10">
        <f>SUMIF(Journal!AW:AW, "=6", Journal!AQ:AQ)</f>
        <v>0</v>
      </c>
      <c r="D10" s="5" t="e">
        <f t="shared" ca="1" si="0"/>
        <v>#DIV/0!</v>
      </c>
      <c r="E10">
        <f t="shared" si="9"/>
        <v>1</v>
      </c>
      <c r="F10" t="str">
        <f t="shared" si="1"/>
        <v/>
      </c>
      <c r="G10">
        <v>10</v>
      </c>
      <c r="H10" t="str">
        <f t="shared" si="2"/>
        <v/>
      </c>
      <c r="I10" t="str">
        <f>IF($G10&gt;$E$1,IF($G10&lt;$F$1,SUMIFS(Journal!$AQ:$AQ,Journal!$AW:$AW, $A10,Journal!$AQ:$AQ,"&gt;0" ),""),"")</f>
        <v/>
      </c>
      <c r="J10" t="str">
        <f>IF($G10&gt;$E$1,IF($G10&lt;$F$1,SUMIFS(Journal!$AQ:$AQ,Journal!$AW:$AW, $A10,Journal!$AQ:$AQ,"&lt;0" ),""),"")</f>
        <v/>
      </c>
      <c r="K10">
        <v>7</v>
      </c>
      <c r="L10" t="str">
        <f>IF(ISNUMBER(Journal!A9),IF(Journal!AQ9&lt;0,1+L9,0),"")</f>
        <v/>
      </c>
      <c r="M10" t="str">
        <f>IF(ISNUMBER(Journal!A9),IF(Journal!AQ9&gt;0,M9+1,0),"")</f>
        <v/>
      </c>
      <c r="P10" s="26"/>
      <c r="Q10" s="27"/>
      <c r="R10" s="27"/>
      <c r="S10" s="30"/>
      <c r="V10" s="334">
        <v>40</v>
      </c>
      <c r="W10" s="1">
        <f ca="1">IF(AB10="","",Y10-(SUMIFS(Journal!AK:AK,Journal!P:P,"&gt;="&amp;AB10,Journal!AK:AK,"&lt;0")+SUMIFS(Journal!AL:AL,Journal!Q:Q,"&gt;="&amp;AB10,Journal!AL:AL,"&lt;0")+SUMIFS(Journal!AM:AM,Journal!R:R,"&gt;="&amp;AB10,Journal!AM:AM,"&lt;0")))</f>
        <v>15.360000000000014</v>
      </c>
      <c r="X10" s="332">
        <f ca="1">IF(AB10="","",(SUMIFS(Journal!AK:AK,Journal!P:P,"&lt;"&amp;AB10)+SUMIFS(Journal!AL:AL,Journal!Q:Q,"&lt;"&amp;AB10)+SUMIFS(Journal!AM:AM,Journal!R:R,"&lt;"&amp;AB10)))</f>
        <v>2194.2799999999997</v>
      </c>
      <c r="Y10">
        <f t="array" aca="1" ref="Y10" ca="1">IF(AB10="","",SUM(IF(Journal!$R$3:$R$2500&gt;='Internal Calcs'!AB10,Journal!$M$3:$M$2500*-Journal!$AY$3:$AY$2500*Journal!$R$3:$R$2500))+SUM(IF(Journal!$Q$3:$Q$2500&gt;='Internal Calcs'!AB10,Journal!$K$3:$K$2500*-Journal!$AY$3:$AY$2500*Journal!$Q$3:$Q$2500))+SUM(IF(Journal!$P$3:$P$2500&gt;='Internal Calcs'!AB10,Journal!$I$3:$I$2500*-Journal!$AY$3:$AY$2500*Journal!$P$3:$P$2500)))</f>
        <v>-787.5</v>
      </c>
      <c r="Z10" s="1">
        <f t="shared" ca="1" si="3"/>
        <v>19.258788132003399</v>
      </c>
      <c r="AA10" s="1">
        <f t="shared" ca="1" si="4"/>
        <v>0</v>
      </c>
      <c r="AB10">
        <f>IF(AB9="","",IF(AB9+1&gt;'Stop Efficiency'!$D$1,"",AB9+1))</f>
        <v>8</v>
      </c>
      <c r="AC10" s="1">
        <f>IF(AB10="","",SUMIF(Journal!P:P,AB10,Journal!AK:AK))</f>
        <v>0</v>
      </c>
      <c r="AD10" s="1">
        <f>IF(AB10="","",IF(AC10=0,0,AC10/COUNTIF(Journal!P:P,AB10)))</f>
        <v>0</v>
      </c>
      <c r="AE10" s="1">
        <f>IF(AB10="","",SUMIF(Journal!Q:Q,AB10,Journal!AL:AL))</f>
        <v>0</v>
      </c>
      <c r="AF10" s="1">
        <f>IF(AB10="","",IF(AE10=0,0,AE10/COUNTIF(Journal!Q:Q,AB10)))</f>
        <v>0</v>
      </c>
      <c r="AG10" s="1">
        <f>IF(AB10="","",SUMIF(Journal!R:R,AB10,Journal!AM:AM))</f>
        <v>0</v>
      </c>
      <c r="AH10" s="1">
        <f>IF(AB10="","",IF(AG10=0,0,AG10/COUNTIF(Journal!R:R,AB10)))</f>
        <v>0</v>
      </c>
      <c r="AI10" s="1">
        <f t="shared" si="5"/>
        <v>0</v>
      </c>
      <c r="AJ10">
        <f t="shared" ca="1" si="6"/>
        <v>2194.2799999999997</v>
      </c>
      <c r="AK10" s="84">
        <f t="shared" ca="1" si="7"/>
        <v>2209.64</v>
      </c>
      <c r="AL10" s="1" t="str">
        <f t="shared" si="8"/>
        <v/>
      </c>
      <c r="AN10" s="60"/>
      <c r="AO10" s="55" t="s">
        <v>187</v>
      </c>
      <c r="AP10" s="55"/>
      <c r="AQ10" s="55">
        <f ca="1">AVERAGE(Journal!AY:AY)</f>
        <v>12.5</v>
      </c>
      <c r="AR10" s="55"/>
      <c r="AS10" s="55"/>
      <c r="AT10" s="55"/>
      <c r="AU10" s="333" t="s">
        <v>330</v>
      </c>
      <c r="AV10" s="61"/>
      <c r="AW10" s="67" t="str">
        <f>IF(ISERROR(IF(Journal!BC10&gt;0,Journal!V10,0)-IF(Journal!BC10&gt;0,Journal!BC10,0)),"",IF(Journal!BC10&gt;0,Journal!V10,0)-IF(Journal!BC10&gt;0,Journal!BC10,0))</f>
        <v/>
      </c>
      <c r="AX10" s="67" t="str">
        <f t="shared" si="10"/>
        <v/>
      </c>
      <c r="AY10" s="67" t="str">
        <f t="shared" ca="1" si="11"/>
        <v/>
      </c>
      <c r="AZ10" s="67" t="str">
        <f t="shared" ca="1" si="12"/>
        <v/>
      </c>
      <c r="BA10" s="67" t="str">
        <f t="shared" ca="1" si="13"/>
        <v/>
      </c>
      <c r="BB10" s="86"/>
    </row>
    <row r="11" spans="1:54">
      <c r="A11">
        <v>8</v>
      </c>
      <c r="B11">
        <f>SUMIF(Journal!AW:AW, A11,Journal!M:M)+SUMIF(Journal!AW:AW, A11,Journal!K:K)+SUMIF(Journal!AW:AW, A11,Journal!I:I)</f>
        <v>0</v>
      </c>
      <c r="C11">
        <f>SUMIF(Journal!AW:AW, "=8", Journal!AQ:AQ)</f>
        <v>0</v>
      </c>
      <c r="D11" s="5" t="e">
        <f t="shared" ca="1" si="0"/>
        <v>#DIV/0!</v>
      </c>
      <c r="E11">
        <f t="shared" si="9"/>
        <v>1</v>
      </c>
      <c r="F11" t="str">
        <f t="shared" si="1"/>
        <v/>
      </c>
      <c r="G11">
        <v>11</v>
      </c>
      <c r="H11" t="str">
        <f t="shared" si="2"/>
        <v/>
      </c>
      <c r="I11" t="str">
        <f>IF($G11&gt;$E$1,IF($G11&lt;$F$1,SUMIFS(Journal!$AQ:$AQ,Journal!$AW:$AW, $A11,Journal!$AQ:$AQ,"&gt;0" ),""),"")</f>
        <v/>
      </c>
      <c r="J11" t="str">
        <f>IF($G11&gt;$E$1,IF($G11&lt;$F$1,SUMIFS(Journal!$AQ:$AQ,Journal!$AW:$AW, $A11,Journal!$AQ:$AQ,"&lt;0" ),""),"")</f>
        <v/>
      </c>
      <c r="K11">
        <v>8</v>
      </c>
      <c r="L11" t="str">
        <f>IF(ISNUMBER(Journal!A10),IF(Journal!AQ10&lt;0,1+L10,0),"")</f>
        <v/>
      </c>
      <c r="M11" t="str">
        <f>IF(ISNUMBER(Journal!A10),IF(Journal!AQ10&gt;0,M10+1,0),"")</f>
        <v/>
      </c>
      <c r="P11" s="340" t="s">
        <v>287</v>
      </c>
      <c r="Q11" s="341"/>
      <c r="R11" s="27"/>
      <c r="S11" s="30"/>
      <c r="V11" s="335">
        <v>45</v>
      </c>
      <c r="W11" s="1">
        <f ca="1">IF(AB11="","",Y11-(SUMIFS(Journal!AK:AK,Journal!P:P,"&gt;="&amp;AB11,Journal!AK:AK,"&lt;0")+SUMIFS(Journal!AL:AL,Journal!Q:Q,"&gt;="&amp;AB11,Journal!AL:AL,"&lt;0")+SUMIFS(Journal!AM:AM,Journal!R:R,"&gt;="&amp;AB11,Journal!AM:AM,"&lt;0")))</f>
        <v>15.360000000000014</v>
      </c>
      <c r="X11" s="332">
        <f ca="1">IF(AB11="","",(SUMIFS(Journal!AK:AK,Journal!P:P,"&lt;"&amp;AB11)+SUMIFS(Journal!AL:AL,Journal!Q:Q,"&lt;"&amp;AB11)+SUMIFS(Journal!AM:AM,Journal!R:R,"&lt;"&amp;AB11)))</f>
        <v>2194.2799999999997</v>
      </c>
      <c r="Y11">
        <f t="array" aca="1" ref="Y11" ca="1">IF(AB11="","",SUM(IF(Journal!$R$3:$R$2500&gt;='Internal Calcs'!AB11,Journal!$M$3:$M$2500*-Journal!$AY$3:$AY$2500*Journal!$R$3:$R$2500))+SUM(IF(Journal!$Q$3:$Q$2500&gt;='Internal Calcs'!AB11,Journal!$K$3:$K$2500*-Journal!$AY$3:$AY$2500*Journal!$Q$3:$Q$2500))+SUM(IF(Journal!$P$3:$P$2500&gt;='Internal Calcs'!AB11,Journal!$I$3:$I$2500*-Journal!$AY$3:$AY$2500*Journal!$P$3:$P$2500)))</f>
        <v>-787.5</v>
      </c>
      <c r="Z11" s="1">
        <f t="shared" ca="1" si="3"/>
        <v>19.258788132003399</v>
      </c>
      <c r="AA11" s="1">
        <f t="shared" ca="1" si="4"/>
        <v>0</v>
      </c>
      <c r="AB11">
        <f>IF(AB10="","",IF(AB10+1&gt;'Stop Efficiency'!$D$1,"",AB10+1))</f>
        <v>9</v>
      </c>
      <c r="AC11" s="1">
        <f>IF(AB11="","",SUMIF(Journal!P:P,AB11,Journal!AK:AK))</f>
        <v>0</v>
      </c>
      <c r="AD11" s="1">
        <f>IF(AB11="","",IF(AC11=0,0,AC11/COUNTIF(Journal!P:P,AB11)))</f>
        <v>0</v>
      </c>
      <c r="AE11" s="1">
        <f>IF(AB11="","",SUMIF(Journal!Q:Q,AB11,Journal!AL:AL))</f>
        <v>0</v>
      </c>
      <c r="AF11" s="1">
        <f>IF(AB11="","",IF(AE11=0,0,AE11/COUNTIF(Journal!Q:Q,AB11)))</f>
        <v>0</v>
      </c>
      <c r="AG11" s="1">
        <f>IF(AB11="","",SUMIF(Journal!R:R,AB11,Journal!AM:AM))</f>
        <v>0</v>
      </c>
      <c r="AH11" s="1">
        <f>IF(AB11="","",IF(AG11=0,0,AG11/COUNTIF(Journal!R:R,AB11)))</f>
        <v>0</v>
      </c>
      <c r="AI11" s="1">
        <f t="shared" si="5"/>
        <v>0</v>
      </c>
      <c r="AJ11">
        <f t="shared" ca="1" si="6"/>
        <v>2194.2799999999997</v>
      </c>
      <c r="AK11" s="84">
        <f t="shared" ca="1" si="7"/>
        <v>2209.64</v>
      </c>
      <c r="AL11" s="1" t="str">
        <f t="shared" si="8"/>
        <v/>
      </c>
      <c r="AN11" s="60"/>
      <c r="AO11" s="55"/>
      <c r="AP11" s="55"/>
      <c r="AQ11" s="55"/>
      <c r="AR11" s="55"/>
      <c r="AS11" s="55"/>
      <c r="AT11" s="55"/>
      <c r="AU11" s="55"/>
      <c r="AV11" s="61"/>
      <c r="AW11" s="67" t="str">
        <f>IF(ISERROR(IF(Journal!BC11&gt;0,Journal!V11,0)-IF(Journal!BC11&gt;0,Journal!BC11,0)),"",IF(Journal!BC11&gt;0,Journal!V11,0)-IF(Journal!BC11&gt;0,Journal!BC11,0))</f>
        <v/>
      </c>
      <c r="AX11" s="67" t="str">
        <f t="shared" si="10"/>
        <v/>
      </c>
      <c r="AY11" s="67" t="str">
        <f t="shared" ca="1" si="11"/>
        <v/>
      </c>
      <c r="AZ11" s="67" t="str">
        <f t="shared" ca="1" si="12"/>
        <v/>
      </c>
      <c r="BA11" s="67" t="str">
        <f t="shared" ca="1" si="13"/>
        <v/>
      </c>
      <c r="BB11" s="86"/>
    </row>
    <row r="12" spans="1:54">
      <c r="A12">
        <v>9</v>
      </c>
      <c r="B12">
        <f>SUMIF(Journal!AW:AW, A12,Journal!M:M)+SUMIF(Journal!AW:AW, A12,Journal!K:K)+SUMIF(Journal!AW:AW, A12,Journal!I:I)</f>
        <v>9</v>
      </c>
      <c r="C12">
        <f ca="1">SUMIF(Journal!AW:AW, "=9", Journal!AQ:AQ)</f>
        <v>1391.4199999999998</v>
      </c>
      <c r="D12" s="5">
        <f t="shared" ca="1" si="0"/>
        <v>1</v>
      </c>
      <c r="E12" t="str">
        <f t="shared" si="9"/>
        <v/>
      </c>
      <c r="F12" t="str">
        <f t="shared" si="1"/>
        <v/>
      </c>
      <c r="G12">
        <v>12</v>
      </c>
      <c r="H12">
        <f ca="1">IF($G12&gt;$E$1,IF($G12&lt;$F$1,$C12,""),"")</f>
        <v>1391.4199999999998</v>
      </c>
      <c r="I12">
        <f ca="1">IF($G12&gt;$E$1,IF($G12&lt;$F$1,SUMIFS(Journal!$AQ:$AQ,Journal!$AW:$AW, $A12,Journal!$AQ:$AQ,"&gt;0" ),""),"")</f>
        <v>2194.2799999999997</v>
      </c>
      <c r="J12">
        <f ca="1">IF($G12&gt;$E$1,IF($G12&lt;$F$1,SUMIFS(Journal!$AQ:$AQ,Journal!$AW:$AW, $A12,Journal!$AQ:$AQ,"&lt;0" ),""),"")</f>
        <v>-802.86</v>
      </c>
      <c r="K12">
        <v>9</v>
      </c>
      <c r="L12" t="str">
        <f>IF(ISNUMBER(Journal!A11),IF(Journal!AQ11&lt;0,1+L11,0),"")</f>
        <v/>
      </c>
      <c r="M12" t="str">
        <f>IF(ISNUMBER(Journal!A11),IF(Journal!AQ11&gt;0,M11+1,0),"")</f>
        <v/>
      </c>
      <c r="P12" s="293" t="s">
        <v>288</v>
      </c>
      <c r="Q12" s="342"/>
      <c r="R12" s="27"/>
      <c r="S12" s="30"/>
      <c r="V12" s="334">
        <v>50</v>
      </c>
      <c r="W12" s="1">
        <f ca="1">IF(AB12="","",Y12-(SUMIFS(Journal!AK:AK,Journal!P:P,"&gt;="&amp;AB12,Journal!AK:AK,"&lt;0")+SUMIFS(Journal!AL:AL,Journal!Q:Q,"&gt;="&amp;AB12,Journal!AL:AL,"&lt;0")+SUMIFS(Journal!AM:AM,Journal!R:R,"&gt;="&amp;AB12,Journal!AM:AM,"&lt;0")))</f>
        <v>15.360000000000014</v>
      </c>
      <c r="X12" s="332">
        <f ca="1">IF(AB12="","",(SUMIFS(Journal!AK:AK,Journal!P:P,"&lt;"&amp;AB12)+SUMIFS(Journal!AL:AL,Journal!Q:Q,"&lt;"&amp;AB12)+SUMIFS(Journal!AM:AM,Journal!R:R,"&lt;"&amp;AB12)))</f>
        <v>2194.2799999999997</v>
      </c>
      <c r="Y12">
        <f t="array" aca="1" ref="Y12" ca="1">IF(AB12="","",SUM(IF(Journal!$R$3:$R$2500&gt;='Internal Calcs'!AB12,Journal!$M$3:$M$2500*-Journal!$AY$3:$AY$2500*Journal!$R$3:$R$2500))+SUM(IF(Journal!$Q$3:$Q$2500&gt;='Internal Calcs'!AB12,Journal!$K$3:$K$2500*-Journal!$AY$3:$AY$2500*Journal!$Q$3:$Q$2500))+SUM(IF(Journal!$P$3:$P$2500&gt;='Internal Calcs'!AB12,Journal!$I$3:$I$2500*-Journal!$AY$3:$AY$2500*Journal!$P$3:$P$2500)))</f>
        <v>-787.5</v>
      </c>
      <c r="Z12" s="1">
        <f t="shared" ca="1" si="3"/>
        <v>19.258788132003399</v>
      </c>
      <c r="AA12" s="1">
        <f t="shared" ca="1" si="4"/>
        <v>0</v>
      </c>
      <c r="AB12">
        <f>IF(AB11="","",IF(AB11+1&gt;'Stop Efficiency'!$D$1,"",AB11+1))</f>
        <v>10</v>
      </c>
      <c r="AC12" s="1">
        <f>IF(AB12="","",SUMIF(Journal!P:P,AB12,Journal!AK:AK))</f>
        <v>0</v>
      </c>
      <c r="AD12" s="1">
        <f>IF(AB12="","",IF(AC12=0,0,AC12/COUNTIF(Journal!P:P,AB12)))</f>
        <v>0</v>
      </c>
      <c r="AE12" s="1">
        <f>IF(AB12="","",SUMIF(Journal!Q:Q,AB12,Journal!AL:AL))</f>
        <v>0</v>
      </c>
      <c r="AF12" s="1">
        <f>IF(AB12="","",IF(AE12=0,0,AE12/COUNTIF(Journal!Q:Q,AB12)))</f>
        <v>0</v>
      </c>
      <c r="AG12" s="1">
        <f>IF(AB12="","",SUMIF(Journal!R:R,AB12,Journal!AM:AM))</f>
        <v>0</v>
      </c>
      <c r="AH12" s="1">
        <f>IF(AB12="","",IF(AG12=0,0,AG12/COUNTIF(Journal!R:R,AB12)))</f>
        <v>0</v>
      </c>
      <c r="AI12" s="1">
        <f t="shared" si="5"/>
        <v>0</v>
      </c>
      <c r="AJ12">
        <f t="shared" ca="1" si="6"/>
        <v>2194.2799999999997</v>
      </c>
      <c r="AK12" s="84">
        <f t="shared" ca="1" si="7"/>
        <v>2209.64</v>
      </c>
      <c r="AL12" s="1" t="str">
        <f t="shared" si="8"/>
        <v/>
      </c>
      <c r="AN12" s="60"/>
      <c r="AO12" s="55"/>
      <c r="AP12" s="55"/>
      <c r="AQ12" s="55"/>
      <c r="AR12" s="55"/>
      <c r="AS12" s="55"/>
      <c r="AT12" s="55"/>
      <c r="AU12" s="55"/>
      <c r="AV12" s="61"/>
      <c r="AW12" s="67" t="str">
        <f>IF(ISERROR(IF(Journal!BC12&gt;0,Journal!V12,0)-IF(Journal!BC12&gt;0,Journal!BC12,0)),"",IF(Journal!BC12&gt;0,Journal!V12,0)-IF(Journal!BC12&gt;0,Journal!BC12,0))</f>
        <v/>
      </c>
      <c r="AX12" s="67" t="str">
        <f t="shared" si="10"/>
        <v/>
      </c>
      <c r="AY12" s="67" t="str">
        <f t="shared" ca="1" si="11"/>
        <v/>
      </c>
      <c r="AZ12" s="67" t="str">
        <f t="shared" ca="1" si="12"/>
        <v/>
      </c>
      <c r="BA12" s="67" t="str">
        <f t="shared" ca="1" si="13"/>
        <v/>
      </c>
      <c r="BB12" s="86"/>
    </row>
    <row r="13" spans="1:54" ht="15.75" thickBot="1">
      <c r="A13">
        <v>10</v>
      </c>
      <c r="B13">
        <f>SUMIF(Journal!AW:AW, A13,Journal!M:M)+SUMIF(Journal!AW:AW, A13,Journal!K:K)+SUMIF(Journal!AW:AW, A13,Journal!I:I)</f>
        <v>0</v>
      </c>
      <c r="C13">
        <f>SUMIF(Journal!AW:AW, "=10", Journal!AQ:AQ)</f>
        <v>0</v>
      </c>
      <c r="D13" s="5" t="e">
        <f t="shared" ca="1" si="0"/>
        <v>#DIV/0!</v>
      </c>
      <c r="E13" t="str">
        <f t="shared" si="9"/>
        <v/>
      </c>
      <c r="F13">
        <f t="shared" si="1"/>
        <v>1</v>
      </c>
      <c r="G13">
        <v>13</v>
      </c>
      <c r="H13" t="str">
        <f t="shared" si="2"/>
        <v/>
      </c>
      <c r="I13" t="str">
        <f>IF($G13&gt;$E$1,IF($G13&lt;$F$1,SUMIFS(Journal!$AQ:$AQ,Journal!$AW:$AW, $A13,Journal!$AQ:$AQ,"&gt;0" ),""),"")</f>
        <v/>
      </c>
      <c r="J13" t="str">
        <f>IF($G13&gt;$E$1,IF($G13&lt;$F$1,SUMIFS(Journal!$AQ:$AQ,Journal!$AW:$AW, $A13,Journal!$AQ:$AQ,"&lt;0" ),""),"")</f>
        <v/>
      </c>
      <c r="K13">
        <v>10</v>
      </c>
      <c r="L13" t="str">
        <f>IF(ISNUMBER(Journal!A12),IF(Journal!AQ12&lt;0,1+L12,0),"")</f>
        <v/>
      </c>
      <c r="M13" t="str">
        <f>IF(ISNUMBER(Journal!A12),IF(Journal!AQ12&gt;0,M12+1,0),"")</f>
        <v/>
      </c>
      <c r="P13" s="28" t="s">
        <v>286</v>
      </c>
      <c r="Q13" s="343"/>
      <c r="R13" s="27"/>
      <c r="S13" s="30"/>
      <c r="V13" s="335">
        <v>55</v>
      </c>
      <c r="W13" s="1">
        <f ca="1">IF(AB13="","",Y13-(SUMIFS(Journal!AK:AK,Journal!P:P,"&gt;="&amp;AB13,Journal!AK:AK,"&lt;0")+SUMIFS(Journal!AL:AL,Journal!Q:Q,"&gt;="&amp;AB13,Journal!AL:AL,"&lt;0")+SUMIFS(Journal!AM:AM,Journal!R:R,"&gt;="&amp;AB13,Journal!AM:AM,"&lt;0")))</f>
        <v>15.360000000000014</v>
      </c>
      <c r="X13" s="332">
        <f ca="1">IF(AB13="","",(SUMIFS(Journal!AK:AK,Journal!P:P,"&lt;"&amp;AB13)+SUMIFS(Journal!AL:AL,Journal!Q:Q,"&lt;"&amp;AB13)+SUMIFS(Journal!AM:AM,Journal!R:R,"&lt;"&amp;AB13)))</f>
        <v>2194.2799999999997</v>
      </c>
      <c r="Y13">
        <f t="array" aca="1" ref="Y13" ca="1">IF(AB13="","",SUM(IF(Journal!$R$3:$R$2500&gt;='Internal Calcs'!AB13,Journal!$M$3:$M$2500*-Journal!$AY$3:$AY$2500*Journal!$R$3:$R$2500))+SUM(IF(Journal!$Q$3:$Q$2500&gt;='Internal Calcs'!AB13,Journal!$K$3:$K$2500*-Journal!$AY$3:$AY$2500*Journal!$Q$3:$Q$2500))+SUM(IF(Journal!$P$3:$P$2500&gt;='Internal Calcs'!AB13,Journal!$I$3:$I$2500*-Journal!$AY$3:$AY$2500*Journal!$P$3:$P$2500)))</f>
        <v>-787.5</v>
      </c>
      <c r="Z13" s="1">
        <f t="shared" ca="1" si="3"/>
        <v>19.258788132003399</v>
      </c>
      <c r="AA13" s="1">
        <f t="shared" ca="1" si="4"/>
        <v>0</v>
      </c>
      <c r="AB13">
        <f>IF(AB12="","",IF(AB12+1&gt;'Stop Efficiency'!$D$1,"",AB12+1))</f>
        <v>11</v>
      </c>
      <c r="AC13" s="1">
        <f>IF(AB13="","",SUMIF(Journal!P:P,AB13,Journal!AK:AK))</f>
        <v>0</v>
      </c>
      <c r="AD13" s="1">
        <f>IF(AB13="","",IF(AC13=0,0,AC13/COUNTIF(Journal!P:P,AB13)))</f>
        <v>0</v>
      </c>
      <c r="AE13" s="1">
        <f>IF(AB13="","",SUMIF(Journal!Q:Q,AB13,Journal!AL:AL))</f>
        <v>0</v>
      </c>
      <c r="AF13" s="1">
        <f>IF(AB13="","",IF(AE13=0,0,AE13/COUNTIF(Journal!Q:Q,AB13)))</f>
        <v>0</v>
      </c>
      <c r="AG13" s="1">
        <f>IF(AB13="","",SUMIF(Journal!R:R,AB13,Journal!AM:AM))</f>
        <v>0</v>
      </c>
      <c r="AH13" s="1">
        <f>IF(AB13="","",IF(AG13=0,0,AG13/COUNTIF(Journal!R:R,AB13)))</f>
        <v>0</v>
      </c>
      <c r="AI13" s="1">
        <f t="shared" si="5"/>
        <v>0</v>
      </c>
      <c r="AJ13">
        <f t="shared" ca="1" si="6"/>
        <v>2194.2799999999997</v>
      </c>
      <c r="AK13" s="84">
        <f t="shared" ca="1" si="7"/>
        <v>2209.64</v>
      </c>
      <c r="AL13" s="1" t="str">
        <f t="shared" si="8"/>
        <v/>
      </c>
      <c r="AN13" s="60"/>
      <c r="AO13" s="55" t="s">
        <v>181</v>
      </c>
      <c r="AP13" s="55"/>
      <c r="AQ13" s="55">
        <f ca="1">IF(COUNTIF(Journal!AK:AK,"&lt;0")&lt;=0,0,(SUMIFS(Journal!AY:AY,Journal!AK:AK,"&lt;0")+SUMIFS(Journal!AY:AY,Journal!AL:AL,"&lt;0")+SUMIFS(Journal!AY:AY,Journal!AM:AM,"&lt;0"))/COUNTIF(Journal!AK:AM,"&lt;0")*-1)</f>
        <v>-12.5</v>
      </c>
      <c r="AR13" s="55"/>
      <c r="AS13" s="55"/>
      <c r="AT13" s="55"/>
      <c r="AU13" s="55"/>
      <c r="AV13" s="61"/>
      <c r="AW13" s="67" t="str">
        <f>IF(ISERROR(IF(Journal!BC13&gt;0,Journal!V13,0)-IF(Journal!BC13&gt;0,Journal!BC13,0)),"",IF(Journal!BC13&gt;0,Journal!V13,0)-IF(Journal!BC13&gt;0,Journal!BC13,0))</f>
        <v/>
      </c>
      <c r="AX13" s="67" t="str">
        <f t="shared" si="10"/>
        <v/>
      </c>
      <c r="AY13" s="67" t="str">
        <f t="shared" ca="1" si="11"/>
        <v/>
      </c>
      <c r="AZ13" s="67" t="str">
        <f t="shared" ca="1" si="12"/>
        <v/>
      </c>
      <c r="BA13" s="67" t="str">
        <f t="shared" ca="1" si="13"/>
        <v/>
      </c>
      <c r="BB13" s="86"/>
    </row>
    <row r="14" spans="1:54">
      <c r="A14">
        <v>11</v>
      </c>
      <c r="B14">
        <f>SUMIF(Journal!AW:AW, A14,Journal!M:M)+SUMIF(Journal!AW:AW, A14,Journal!K:K)+SUMIF(Journal!AW:AW, A14,Journal!I:I)</f>
        <v>0</v>
      </c>
      <c r="C14">
        <f>SUMIF(Journal!AW:AW, "=11", Journal!AQ:AQ)</f>
        <v>0</v>
      </c>
      <c r="D14" s="5" t="e">
        <f t="shared" ca="1" si="0"/>
        <v>#DIV/0!</v>
      </c>
      <c r="E14" t="str">
        <f t="shared" si="9"/>
        <v/>
      </c>
      <c r="F14">
        <f t="shared" si="1"/>
        <v>1</v>
      </c>
      <c r="G14">
        <v>14</v>
      </c>
      <c r="H14" t="str">
        <f t="shared" si="2"/>
        <v/>
      </c>
      <c r="I14" t="str">
        <f>IF($G14&gt;$E$1,IF($G14&lt;$F$1,SUMIFS(Journal!$AQ:$AQ,Journal!$AW:$AW, $A14,Journal!$AQ:$AQ,"&gt;0" ),""),"")</f>
        <v/>
      </c>
      <c r="J14" t="str">
        <f>IF($G14&gt;$E$1,IF($G14&lt;$F$1,SUMIFS(Journal!$AQ:$AQ,Journal!$AW:$AW, $A14,Journal!$AQ:$AQ,"&lt;0" ),""),"")</f>
        <v/>
      </c>
      <c r="K14">
        <v>11</v>
      </c>
      <c r="L14" t="str">
        <f>IF(ISNUMBER(Journal!A13),IF(Journal!AQ13&lt;0,1+L13,0),"")</f>
        <v/>
      </c>
      <c r="M14" t="str">
        <f>IF(ISNUMBER(Journal!A13),IF(Journal!AQ13&gt;0,M13+1,0),"")</f>
        <v/>
      </c>
      <c r="P14" s="26"/>
      <c r="Q14" s="27"/>
      <c r="R14" s="27"/>
      <c r="S14" s="30"/>
      <c r="V14" s="334">
        <v>60</v>
      </c>
      <c r="W14" s="1">
        <f ca="1">IF(AB14="","",Y14-(SUMIFS(Journal!AK:AK,Journal!P:P,"&gt;="&amp;AB14,Journal!AK:AK,"&lt;0")+SUMIFS(Journal!AL:AL,Journal!Q:Q,"&gt;="&amp;AB14,Journal!AL:AL,"&lt;0")+SUMIFS(Journal!AM:AM,Journal!R:R,"&gt;="&amp;AB14,Journal!AM:AM,"&lt;0")))</f>
        <v>15.360000000000014</v>
      </c>
      <c r="X14" s="332">
        <f ca="1">IF(AB14="","",(SUMIFS(Journal!AK:AK,Journal!P:P,"&lt;"&amp;AB14)+SUMIFS(Journal!AL:AL,Journal!Q:Q,"&lt;"&amp;AB14)+SUMIFS(Journal!AM:AM,Journal!R:R,"&lt;"&amp;AB14)))</f>
        <v>2194.2799999999997</v>
      </c>
      <c r="Y14">
        <f t="array" aca="1" ref="Y14" ca="1">IF(AB14="","",SUM(IF(Journal!$R$3:$R$2500&gt;='Internal Calcs'!AB14,Journal!$M$3:$M$2500*-Journal!$AY$3:$AY$2500*Journal!$R$3:$R$2500))+SUM(IF(Journal!$Q$3:$Q$2500&gt;='Internal Calcs'!AB14,Journal!$K$3:$K$2500*-Journal!$AY$3:$AY$2500*Journal!$Q$3:$Q$2500))+SUM(IF(Journal!$P$3:$P$2500&gt;='Internal Calcs'!AB14,Journal!$I$3:$I$2500*-Journal!$AY$3:$AY$2500*Journal!$P$3:$P$2500)))</f>
        <v>-787.5</v>
      </c>
      <c r="Z14" s="1">
        <f t="shared" ca="1" si="3"/>
        <v>19.258788132003399</v>
      </c>
      <c r="AA14" s="1">
        <f t="shared" ca="1" si="4"/>
        <v>0</v>
      </c>
      <c r="AB14">
        <f>IF(AB13="","",IF(AB13+1&gt;'Stop Efficiency'!$D$1,"",AB13+1))</f>
        <v>12</v>
      </c>
      <c r="AC14" s="1">
        <f>IF(AB14="","",SUMIF(Journal!P:P,AB14,Journal!AK:AK))</f>
        <v>0</v>
      </c>
      <c r="AD14" s="1">
        <f>IF(AB14="","",IF(AC14=0,0,AC14/COUNTIF(Journal!P:P,AB14)))</f>
        <v>0</v>
      </c>
      <c r="AE14" s="1">
        <f>IF(AB14="","",SUMIF(Journal!Q:Q,AB14,Journal!AL:AL))</f>
        <v>0</v>
      </c>
      <c r="AF14" s="1">
        <f>IF(AB14="","",IF(AE14=0,0,AE14/COUNTIF(Journal!Q:Q,AB14)))</f>
        <v>0</v>
      </c>
      <c r="AG14" s="1">
        <f>IF(AB14="","",SUMIF(Journal!R:R,AB14,Journal!AM:AM))</f>
        <v>0</v>
      </c>
      <c r="AH14" s="1">
        <f>IF(AB14="","",IF(AG14=0,0,AG14/COUNTIF(Journal!R:R,AB14)))</f>
        <v>0</v>
      </c>
      <c r="AI14" s="1">
        <f t="shared" si="5"/>
        <v>0</v>
      </c>
      <c r="AJ14">
        <f t="shared" ca="1" si="6"/>
        <v>2194.2799999999997</v>
      </c>
      <c r="AK14" s="84">
        <f t="shared" ca="1" si="7"/>
        <v>2209.64</v>
      </c>
      <c r="AL14" s="1" t="str">
        <f t="shared" si="8"/>
        <v/>
      </c>
      <c r="AN14" s="60"/>
      <c r="AO14" s="55"/>
      <c r="AP14" s="55"/>
      <c r="AQ14" s="55"/>
      <c r="AR14" s="55"/>
      <c r="AS14" s="55"/>
      <c r="AT14" s="55"/>
      <c r="AU14" s="55"/>
      <c r="AV14" s="61"/>
      <c r="AW14" s="67" t="str">
        <f>IF(ISERROR(IF(Journal!BC14&gt;0,Journal!V14,0)-IF(Journal!BC14&gt;0,Journal!BC14,0)),"",IF(Journal!BC14&gt;0,Journal!V14,0)-IF(Journal!BC14&gt;0,Journal!BC14,0))</f>
        <v/>
      </c>
      <c r="AX14" s="67" t="str">
        <f t="shared" si="10"/>
        <v/>
      </c>
      <c r="AY14" s="67" t="str">
        <f t="shared" ca="1" si="11"/>
        <v/>
      </c>
      <c r="AZ14" s="67" t="str">
        <f t="shared" ca="1" si="12"/>
        <v/>
      </c>
      <c r="BA14" s="67" t="str">
        <f t="shared" ca="1" si="13"/>
        <v/>
      </c>
      <c r="BB14" s="86"/>
    </row>
    <row r="15" spans="1:54">
      <c r="A15">
        <v>12</v>
      </c>
      <c r="B15">
        <f>SUMIF(Journal!AW:AW, A15,Journal!M:M)+SUMIF(Journal!AW:AW, A15,Journal!K:K)+SUMIF(Journal!AW:AW, A15,Journal!I:I)</f>
        <v>0</v>
      </c>
      <c r="C15">
        <f>SUMIF(Journal!AW:AW, "=12", Journal!AQ:AQ)</f>
        <v>0</v>
      </c>
      <c r="D15" s="5" t="e">
        <f t="shared" ca="1" si="0"/>
        <v>#DIV/0!</v>
      </c>
      <c r="E15" t="str">
        <f t="shared" si="9"/>
        <v/>
      </c>
      <c r="F15">
        <f t="shared" si="1"/>
        <v>1</v>
      </c>
      <c r="G15">
        <v>15</v>
      </c>
      <c r="H15" t="str">
        <f t="shared" si="2"/>
        <v/>
      </c>
      <c r="I15" t="str">
        <f>IF($G15&gt;$E$1,IF($G15&lt;$F$1,SUMIFS(Journal!$AQ:$AQ,Journal!$AW:$AW, $A15,Journal!$AQ:$AQ,"&gt;0" ),""),"")</f>
        <v/>
      </c>
      <c r="J15" t="str">
        <f>IF($G15&gt;$E$1,IF($G15&lt;$F$1,SUMIFS(Journal!$AQ:$AQ,Journal!$AW:$AW, $A15,Journal!$AQ:$AQ,"&lt;0" ),""),"")</f>
        <v/>
      </c>
      <c r="K15">
        <v>12</v>
      </c>
      <c r="L15" t="str">
        <f>IF(ISNUMBER(Journal!A14),IF(Journal!AQ14&lt;0,1+L14,0),"")</f>
        <v/>
      </c>
      <c r="M15" t="str">
        <f>IF(ISNUMBER(Journal!A14),IF(Journal!AQ14&gt;0,M14+1,0),"")</f>
        <v/>
      </c>
      <c r="P15" s="26"/>
      <c r="Q15" s="27"/>
      <c r="R15" s="27"/>
      <c r="S15" s="30"/>
      <c r="V15" s="335">
        <v>65</v>
      </c>
      <c r="W15" s="1">
        <f ca="1">IF(AB15="","",Y15-(SUMIFS(Journal!AK:AK,Journal!P:P,"&gt;="&amp;AB15,Journal!AK:AK,"&lt;0")+SUMIFS(Journal!AL:AL,Journal!Q:Q,"&gt;="&amp;AB15,Journal!AL:AL,"&lt;0")+SUMIFS(Journal!AM:AM,Journal!R:R,"&gt;="&amp;AB15,Journal!AM:AM,"&lt;0")))</f>
        <v>15.360000000000014</v>
      </c>
      <c r="X15" s="332">
        <f ca="1">IF(AB15="","",(SUMIFS(Journal!AK:AK,Journal!P:P,"&lt;"&amp;AB15)+SUMIFS(Journal!AL:AL,Journal!Q:Q,"&lt;"&amp;AB15)+SUMIFS(Journal!AM:AM,Journal!R:R,"&lt;"&amp;AB15)))</f>
        <v>2194.2799999999997</v>
      </c>
      <c r="Y15">
        <f t="array" aca="1" ref="Y15" ca="1">IF(AB15="","",SUM(IF(Journal!$R$3:$R$2500&gt;='Internal Calcs'!AB15,Journal!$M$3:$M$2500*-Journal!$AY$3:$AY$2500*Journal!$R$3:$R$2500))+SUM(IF(Journal!$Q$3:$Q$2500&gt;='Internal Calcs'!AB15,Journal!$K$3:$K$2500*-Journal!$AY$3:$AY$2500*Journal!$Q$3:$Q$2500))+SUM(IF(Journal!$P$3:$P$2500&gt;='Internal Calcs'!AB15,Journal!$I$3:$I$2500*-Journal!$AY$3:$AY$2500*Journal!$P$3:$P$2500)))</f>
        <v>-787.5</v>
      </c>
      <c r="Z15" s="1">
        <f t="shared" ca="1" si="3"/>
        <v>19.258788132003399</v>
      </c>
      <c r="AA15" s="1">
        <f t="shared" ca="1" si="4"/>
        <v>0</v>
      </c>
      <c r="AB15">
        <f>IF(AB14="","",IF(AB14+1&gt;'Stop Efficiency'!$D$1,"",AB14+1))</f>
        <v>13</v>
      </c>
      <c r="AC15" s="1">
        <f>IF(AB15="","",SUMIF(Journal!P:P,AB15,Journal!AK:AK))</f>
        <v>0</v>
      </c>
      <c r="AD15" s="1">
        <f>IF(AB15="","",IF(AC15=0,0,AC15/COUNTIF(Journal!P:P,AB15)))</f>
        <v>0</v>
      </c>
      <c r="AE15" s="1">
        <f>IF(AB15="","",SUMIF(Journal!Q:Q,AB15,Journal!AL:AL))</f>
        <v>0</v>
      </c>
      <c r="AF15" s="1">
        <f>IF(AB15="","",IF(AE15=0,0,AE15/COUNTIF(Journal!Q:Q,AB15)))</f>
        <v>0</v>
      </c>
      <c r="AG15" s="1">
        <f>IF(AB15="","",SUMIF(Journal!R:R,AB15,Journal!AM:AM))</f>
        <v>0</v>
      </c>
      <c r="AH15" s="1">
        <f>IF(AB15="","",IF(AG15=0,0,AG15/COUNTIF(Journal!R:R,AB15)))</f>
        <v>0</v>
      </c>
      <c r="AI15" s="1">
        <f t="shared" si="5"/>
        <v>0</v>
      </c>
      <c r="AJ15">
        <f t="shared" ca="1" si="6"/>
        <v>2194.2799999999997</v>
      </c>
      <c r="AK15" s="84">
        <f t="shared" ca="1" si="7"/>
        <v>2209.64</v>
      </c>
      <c r="AL15" s="1" t="str">
        <f t="shared" si="8"/>
        <v/>
      </c>
      <c r="AN15" s="60"/>
      <c r="AO15" s="55"/>
      <c r="AP15" s="55"/>
      <c r="AQ15" s="55"/>
      <c r="AR15" s="55"/>
      <c r="AS15" s="55"/>
      <c r="AT15" s="55"/>
      <c r="AU15" s="55"/>
      <c r="AV15" s="61"/>
      <c r="AW15" s="67" t="str">
        <f>IF(ISERROR(IF(Journal!BC15&gt;0,Journal!V15,0)-IF(Journal!BC15&gt;0,Journal!BC15,0)),"",IF(Journal!BC15&gt;0,Journal!V15,0)-IF(Journal!BC15&gt;0,Journal!BC15,0))</f>
        <v/>
      </c>
      <c r="AX15" s="67" t="str">
        <f t="shared" si="10"/>
        <v/>
      </c>
      <c r="AY15" s="67" t="str">
        <f t="shared" ca="1" si="11"/>
        <v/>
      </c>
      <c r="AZ15" s="67" t="str">
        <f t="shared" ca="1" si="12"/>
        <v/>
      </c>
      <c r="BA15" s="67" t="str">
        <f t="shared" ca="1" si="13"/>
        <v/>
      </c>
      <c r="BB15" s="86"/>
    </row>
    <row r="16" spans="1:54" ht="15.75" thickBot="1">
      <c r="A16">
        <v>13</v>
      </c>
      <c r="B16">
        <f>SUMIF(Journal!AW:AW, A16,Journal!M:M)+SUMIF(Journal!AW:AW, A16,Journal!K:K)+SUMIF(Journal!AW:AW, A16,Journal!I:I)</f>
        <v>0</v>
      </c>
      <c r="C16">
        <f>SUMIF(Journal!AW:AW, "=13", Journal!AQ:AQ)</f>
        <v>0</v>
      </c>
      <c r="D16" s="5" t="e">
        <f t="shared" ca="1" si="0"/>
        <v>#DIV/0!</v>
      </c>
      <c r="E16" t="str">
        <f t="shared" si="9"/>
        <v/>
      </c>
      <c r="F16">
        <f t="shared" si="1"/>
        <v>1</v>
      </c>
      <c r="G16">
        <v>16</v>
      </c>
      <c r="H16" t="str">
        <f t="shared" si="2"/>
        <v/>
      </c>
      <c r="I16" t="str">
        <f>IF($G16&gt;$E$1,IF($G16&lt;$F$1,SUMIFS(Journal!$AQ:$AQ,Journal!$AW:$AW, $A16,Journal!$AQ:$AQ,"&gt;0" ),""),"")</f>
        <v/>
      </c>
      <c r="J16" t="str">
        <f>IF($G16&gt;$E$1,IF($G16&lt;$F$1,SUMIFS(Journal!$AQ:$AQ,Journal!$AW:$AW, $A16,Journal!$AQ:$AQ,"&lt;0" ),""),"")</f>
        <v/>
      </c>
      <c r="K16">
        <v>13</v>
      </c>
      <c r="L16" t="str">
        <f>IF(ISNUMBER(Journal!A15),IF(Journal!AQ15&lt;0,1+L15,0),"")</f>
        <v/>
      </c>
      <c r="M16" t="str">
        <f>IF(ISNUMBER(Journal!A15),IF(Journal!AQ15&gt;0,M15+1,0),"")</f>
        <v/>
      </c>
      <c r="P16" s="26"/>
      <c r="Q16" s="27"/>
      <c r="R16" s="27"/>
      <c r="S16" s="30"/>
      <c r="V16" s="334">
        <v>70</v>
      </c>
      <c r="W16" s="1">
        <f ca="1">IF(AB16="","",Y16-(SUMIFS(Journal!AK:AK,Journal!P:P,"&gt;="&amp;AB16,Journal!AK:AK,"&lt;0")+SUMIFS(Journal!AL:AL,Journal!Q:Q,"&gt;="&amp;AB16,Journal!AL:AL,"&lt;0")+SUMIFS(Journal!AM:AM,Journal!R:R,"&gt;="&amp;AB16,Journal!AM:AM,"&lt;0")))</f>
        <v>15.360000000000014</v>
      </c>
      <c r="X16" s="332">
        <f ca="1">IF(AB16="","",(SUMIFS(Journal!AK:AK,Journal!P:P,"&lt;"&amp;AB16)+SUMIFS(Journal!AL:AL,Journal!Q:Q,"&lt;"&amp;AB16)+SUMIFS(Journal!AM:AM,Journal!R:R,"&lt;"&amp;AB16)))</f>
        <v>2194.2799999999997</v>
      </c>
      <c r="Y16">
        <f t="array" aca="1" ref="Y16" ca="1">IF(AB16="","",SUM(IF(Journal!$R$3:$R$2500&gt;='Internal Calcs'!AB16,Journal!$M$3:$M$2500*-Journal!$AY$3:$AY$2500*Journal!$R$3:$R$2500))+SUM(IF(Journal!$Q$3:$Q$2500&gt;='Internal Calcs'!AB16,Journal!$K$3:$K$2500*-Journal!$AY$3:$AY$2500*Journal!$Q$3:$Q$2500))+SUM(IF(Journal!$P$3:$P$2500&gt;='Internal Calcs'!AB16,Journal!$I$3:$I$2500*-Journal!$AY$3:$AY$2500*Journal!$P$3:$P$2500)))</f>
        <v>-787.5</v>
      </c>
      <c r="Z16" s="1">
        <f t="shared" ca="1" si="3"/>
        <v>19.258788132003399</v>
      </c>
      <c r="AA16" s="1">
        <f t="shared" ca="1" si="4"/>
        <v>0</v>
      </c>
      <c r="AB16">
        <f>IF(AB15="","",IF(AB15+1&gt;'Stop Efficiency'!$D$1,"",AB15+1))</f>
        <v>14</v>
      </c>
      <c r="AC16" s="1">
        <f>IF(AB16="","",SUMIF(Journal!P:P,AB16,Journal!AK:AK))</f>
        <v>0</v>
      </c>
      <c r="AD16" s="1">
        <f>IF(AB16="","",IF(AC16=0,0,AC16/COUNTIF(Journal!P:P,AB16)))</f>
        <v>0</v>
      </c>
      <c r="AE16" s="1">
        <f>IF(AB16="","",SUMIF(Journal!Q:Q,AB16,Journal!AL:AL))</f>
        <v>0</v>
      </c>
      <c r="AF16" s="1">
        <f>IF(AB16="","",IF(AE16=0,0,AE16/COUNTIF(Journal!Q:Q,AB16)))</f>
        <v>0</v>
      </c>
      <c r="AG16" s="1">
        <f>IF(AB16="","",SUMIF(Journal!R:R,AB16,Journal!AM:AM))</f>
        <v>0</v>
      </c>
      <c r="AH16" s="1">
        <f>IF(AB16="","",IF(AG16=0,0,AG16/COUNTIF(Journal!R:R,AB16)))</f>
        <v>0</v>
      </c>
      <c r="AI16" s="1">
        <f t="shared" si="5"/>
        <v>0</v>
      </c>
      <c r="AJ16">
        <f t="shared" ca="1" si="6"/>
        <v>2194.2799999999997</v>
      </c>
      <c r="AK16" s="84">
        <f t="shared" ca="1" si="7"/>
        <v>2209.64</v>
      </c>
      <c r="AL16" s="1" t="str">
        <f t="shared" si="8"/>
        <v/>
      </c>
      <c r="AN16" s="60"/>
      <c r="AO16" s="55"/>
      <c r="AP16" s="55"/>
      <c r="AQ16" s="55"/>
      <c r="AR16" s="55"/>
      <c r="AS16" s="55"/>
      <c r="AT16" s="55"/>
      <c r="AU16" s="55"/>
      <c r="AV16" s="61"/>
      <c r="AW16" s="67" t="str">
        <f>IF(ISERROR(IF(Journal!BC16&gt;0,Journal!V16,0)-IF(Journal!BC16&gt;0,Journal!BC16,0)),"",IF(Journal!BC16&gt;0,Journal!V16,0)-IF(Journal!BC16&gt;0,Journal!BC16,0))</f>
        <v/>
      </c>
      <c r="AX16" s="67" t="str">
        <f t="shared" si="10"/>
        <v/>
      </c>
      <c r="AY16" s="67" t="str">
        <f t="shared" ca="1" si="11"/>
        <v/>
      </c>
      <c r="AZ16" s="67" t="str">
        <f t="shared" ca="1" si="12"/>
        <v/>
      </c>
      <c r="BA16" s="67" t="str">
        <f t="shared" ca="1" si="13"/>
        <v/>
      </c>
      <c r="BB16" s="86"/>
    </row>
    <row r="17" spans="1:54">
      <c r="A17">
        <v>14</v>
      </c>
      <c r="B17">
        <f>SUMIF(Journal!AW:AW, A17,Journal!M:M)+SUMIF(Journal!AW:AW, A17,Journal!K:K)+SUMIF(Journal!AW:AW, A17,Journal!I:I)</f>
        <v>0</v>
      </c>
      <c r="C17">
        <f>SUMIF(Journal!AW:AW, "=14", Journal!AQ:AQ)</f>
        <v>0</v>
      </c>
      <c r="D17" s="5" t="e">
        <f t="shared" ca="1" si="0"/>
        <v>#DIV/0!</v>
      </c>
      <c r="E17" t="str">
        <f t="shared" si="9"/>
        <v/>
      </c>
      <c r="F17">
        <f t="shared" si="1"/>
        <v>1</v>
      </c>
      <c r="G17">
        <v>17</v>
      </c>
      <c r="H17" t="str">
        <f t="shared" si="2"/>
        <v/>
      </c>
      <c r="I17" t="str">
        <f>IF($G17&gt;$E$1,IF($G17&lt;$F$1,SUMIFS(Journal!$AQ:$AQ,Journal!$AW:$AW, $A17,Journal!$AQ:$AQ,"&gt;0" ),""),"")</f>
        <v/>
      </c>
      <c r="J17" t="str">
        <f>IF($G17&gt;$E$1,IF($G17&lt;$F$1,SUMIFS(Journal!$AQ:$AQ,Journal!$AW:$AW, $A17,Journal!$AQ:$AQ,"&lt;0" ),""),"")</f>
        <v/>
      </c>
      <c r="K17">
        <v>14</v>
      </c>
      <c r="L17" t="str">
        <f>IF(ISNUMBER(Journal!A16),IF(Journal!AQ16&lt;0,1+L16,0),"")</f>
        <v/>
      </c>
      <c r="M17" t="str">
        <f>IF(ISNUMBER(Journal!A16),IF(Journal!AQ16&gt;0,M16+1,0),"")</f>
        <v/>
      </c>
      <c r="P17" s="453" t="s">
        <v>337</v>
      </c>
      <c r="Q17" s="341">
        <f>IF(Overview!$K$17=P21,3,IF(Overview!$K$17=P23,3,""))</f>
        <v>3</v>
      </c>
      <c r="R17" s="27"/>
      <c r="S17" s="30"/>
      <c r="V17" s="335">
        <v>75</v>
      </c>
      <c r="W17" s="1">
        <f ca="1">IF(AB17="","",Y17-(SUMIFS(Journal!AK:AK,Journal!P:P,"&gt;="&amp;AB17,Journal!AK:AK,"&lt;0")+SUMIFS(Journal!AL:AL,Journal!Q:Q,"&gt;="&amp;AB17,Journal!AL:AL,"&lt;0")+SUMIFS(Journal!AM:AM,Journal!R:R,"&gt;="&amp;AB17,Journal!AM:AM,"&lt;0")))</f>
        <v>15.360000000000014</v>
      </c>
      <c r="X17" s="332">
        <f ca="1">IF(AB17="","",(SUMIFS(Journal!AK:AK,Journal!P:P,"&lt;"&amp;AB17)+SUMIFS(Journal!AL:AL,Journal!Q:Q,"&lt;"&amp;AB17)+SUMIFS(Journal!AM:AM,Journal!R:R,"&lt;"&amp;AB17)))</f>
        <v>2194.2799999999997</v>
      </c>
      <c r="Y17">
        <f t="array" aca="1" ref="Y17" ca="1">IF(AB17="","",SUM(IF(Journal!$R$3:$R$2500&gt;='Internal Calcs'!AB17,Journal!$M$3:$M$2500*-Journal!$AY$3:$AY$2500*Journal!$R$3:$R$2500))+SUM(IF(Journal!$Q$3:$Q$2500&gt;='Internal Calcs'!AB17,Journal!$K$3:$K$2500*-Journal!$AY$3:$AY$2500*Journal!$Q$3:$Q$2500))+SUM(IF(Journal!$P$3:$P$2500&gt;='Internal Calcs'!AB17,Journal!$I$3:$I$2500*-Journal!$AY$3:$AY$2500*Journal!$P$3:$P$2500)))</f>
        <v>-787.5</v>
      </c>
      <c r="Z17" s="1">
        <f t="shared" ca="1" si="3"/>
        <v>19.258788132003399</v>
      </c>
      <c r="AA17" s="1">
        <f t="shared" ca="1" si="4"/>
        <v>0</v>
      </c>
      <c r="AB17">
        <f>IF(AB16="","",IF(AB16+1&gt;'Stop Efficiency'!$D$1,"",AB16+1))</f>
        <v>15</v>
      </c>
      <c r="AC17" s="1">
        <f>IF(AB17="","",SUMIF(Journal!P:P,AB17,Journal!AK:AK))</f>
        <v>0</v>
      </c>
      <c r="AD17" s="1">
        <f>IF(AB17="","",IF(AC17=0,0,AC17/COUNTIF(Journal!P:P,AB17)))</f>
        <v>0</v>
      </c>
      <c r="AE17" s="1">
        <f>IF(AB17="","",SUMIF(Journal!Q:Q,AB17,Journal!AL:AL))</f>
        <v>0</v>
      </c>
      <c r="AF17" s="1">
        <f>IF(AB17="","",IF(AE17=0,0,AE17/COUNTIF(Journal!Q:Q,AB17)))</f>
        <v>0</v>
      </c>
      <c r="AG17" s="1">
        <f>IF(AB17="","",SUMIF(Journal!R:R,AB17,Journal!AM:AM))</f>
        <v>0</v>
      </c>
      <c r="AH17" s="1">
        <f>IF(AB17="","",IF(AG17=0,0,AG17/COUNTIF(Journal!R:R,AB17)))</f>
        <v>0</v>
      </c>
      <c r="AI17" s="1">
        <f t="shared" si="5"/>
        <v>0</v>
      </c>
      <c r="AJ17">
        <f t="shared" ca="1" si="6"/>
        <v>2194.2799999999997</v>
      </c>
      <c r="AK17" s="84">
        <f t="shared" ca="1" si="7"/>
        <v>2209.64</v>
      </c>
      <c r="AL17" s="1" t="str">
        <f t="shared" si="8"/>
        <v/>
      </c>
      <c r="AN17" s="60"/>
      <c r="AO17" s="55"/>
      <c r="AP17" s="55" t="s">
        <v>171</v>
      </c>
      <c r="AQ17" s="55" t="s">
        <v>172</v>
      </c>
      <c r="AR17" s="55" t="s">
        <v>173</v>
      </c>
      <c r="AS17" s="55" t="s">
        <v>178</v>
      </c>
      <c r="AT17" s="55" t="s">
        <v>179</v>
      </c>
      <c r="AU17" s="55" t="s">
        <v>184</v>
      </c>
      <c r="AV17" s="61"/>
      <c r="AW17" s="67" t="str">
        <f>IF(ISERROR(IF(Journal!BC17&gt;0,Journal!V17,0)-IF(Journal!BC17&gt;0,Journal!BC17,0)),"",IF(Journal!BC17&gt;0,Journal!V17,0)-IF(Journal!BC17&gt;0,Journal!BC17,0))</f>
        <v/>
      </c>
      <c r="AX17" s="67" t="str">
        <f t="shared" si="10"/>
        <v/>
      </c>
      <c r="AY17" s="67" t="str">
        <f t="shared" ca="1" si="11"/>
        <v/>
      </c>
      <c r="AZ17" s="67" t="str">
        <f t="shared" ca="1" si="12"/>
        <v/>
      </c>
      <c r="BA17" s="67" t="str">
        <f t="shared" ca="1" si="13"/>
        <v/>
      </c>
      <c r="BB17" s="86"/>
    </row>
    <row r="18" spans="1:54">
      <c r="A18">
        <v>15</v>
      </c>
      <c r="B18">
        <f>SUMIF(Journal!AW:AW, A18,Journal!M:M)+SUMIF(Journal!AW:AW, A18,Journal!K:K)+SUMIF(Journal!AW:AW, A18,Journal!I:I)</f>
        <v>0</v>
      </c>
      <c r="C18">
        <f>SUMIF(Journal!AW:AW, "=15", Journal!AQ:AQ)</f>
        <v>0</v>
      </c>
      <c r="D18" s="5" t="e">
        <f t="shared" ca="1" si="0"/>
        <v>#DIV/0!</v>
      </c>
      <c r="E18" t="str">
        <f t="shared" si="9"/>
        <v/>
      </c>
      <c r="F18">
        <f t="shared" si="1"/>
        <v>1</v>
      </c>
      <c r="G18">
        <v>18</v>
      </c>
      <c r="H18" t="str">
        <f t="shared" si="2"/>
        <v/>
      </c>
      <c r="I18" t="str">
        <f>IF($G18&gt;$E$1,IF($G18&lt;$F$1,SUMIFS(Journal!$AQ:$AQ,Journal!$AW:$AW, $A18,Journal!$AQ:$AQ,"&gt;0" ),""),"")</f>
        <v/>
      </c>
      <c r="J18" t="str">
        <f>IF($G18&gt;$E$1,IF($G18&lt;$F$1,SUMIFS(Journal!$AQ:$AQ,Journal!$AW:$AW, $A18,Journal!$AQ:$AQ,"&lt;0" ),""),"")</f>
        <v/>
      </c>
      <c r="K18">
        <v>15</v>
      </c>
      <c r="L18" t="str">
        <f>IF(ISNUMBER(Journal!A17),IF(Journal!AQ17&lt;0,1+L17,0),"")</f>
        <v/>
      </c>
      <c r="M18" t="str">
        <f>IF(ISNUMBER(Journal!A17),IF(Journal!AQ17&gt;0,M17+1,0),"")</f>
        <v/>
      </c>
      <c r="P18" s="297"/>
      <c r="Q18" s="342"/>
      <c r="R18" s="27"/>
      <c r="S18" s="30"/>
      <c r="V18" s="334">
        <v>80</v>
      </c>
      <c r="W18" s="1">
        <f ca="1">IF(AB18="","",Y18-(SUMIFS(Journal!AK:AK,Journal!P:P,"&gt;="&amp;AB18,Journal!AK:AK,"&lt;0")+SUMIFS(Journal!AL:AL,Journal!Q:Q,"&gt;="&amp;AB18,Journal!AL:AL,"&lt;0")+SUMIFS(Journal!AM:AM,Journal!R:R,"&gt;="&amp;AB18,Journal!AM:AM,"&lt;0")))</f>
        <v>15.360000000000014</v>
      </c>
      <c r="X18" s="332">
        <f ca="1">IF(AB18="","",(SUMIFS(Journal!AK:AK,Journal!P:P,"&lt;"&amp;AB18)+SUMIFS(Journal!AL:AL,Journal!Q:Q,"&lt;"&amp;AB18)+SUMIFS(Journal!AM:AM,Journal!R:R,"&lt;"&amp;AB18)))</f>
        <v>2194.2799999999997</v>
      </c>
      <c r="Y18">
        <f t="array" aca="1" ref="Y18" ca="1">IF(AB18="","",SUM(IF(Journal!$R$3:$R$2500&gt;='Internal Calcs'!AB18,Journal!$M$3:$M$2500*-Journal!$AY$3:$AY$2500*Journal!$R$3:$R$2500))+SUM(IF(Journal!$Q$3:$Q$2500&gt;='Internal Calcs'!AB18,Journal!$K$3:$K$2500*-Journal!$AY$3:$AY$2500*Journal!$Q$3:$Q$2500))+SUM(IF(Journal!$P$3:$P$2500&gt;='Internal Calcs'!AB18,Journal!$I$3:$I$2500*-Journal!$AY$3:$AY$2500*Journal!$P$3:$P$2500)))</f>
        <v>-787.5</v>
      </c>
      <c r="Z18" s="1">
        <f t="shared" ca="1" si="3"/>
        <v>19.258788132003399</v>
      </c>
      <c r="AA18" s="1">
        <f t="shared" ca="1" si="4"/>
        <v>0</v>
      </c>
      <c r="AB18">
        <f>IF(AB17="","",IF(AB17+1&gt;'Stop Efficiency'!$D$1,"",AB17+1))</f>
        <v>16</v>
      </c>
      <c r="AC18" s="1">
        <f>IF(AB18="","",SUMIF(Journal!P:P,AB18,Journal!AK:AK))</f>
        <v>0</v>
      </c>
      <c r="AD18" s="1">
        <f>IF(AB18="","",IF(AC18=0,0,AC18/COUNTIF(Journal!P:P,AB18)))</f>
        <v>0</v>
      </c>
      <c r="AE18" s="1">
        <f>IF(AB18="","",SUMIF(Journal!Q:Q,AB18,Journal!AL:AL))</f>
        <v>0</v>
      </c>
      <c r="AF18" s="1">
        <f>IF(AB18="","",IF(AE18=0,0,AE18/COUNTIF(Journal!Q:Q,AB18)))</f>
        <v>0</v>
      </c>
      <c r="AG18" s="1">
        <f>IF(AB18="","",SUMIF(Journal!R:R,AB18,Journal!AM:AM))</f>
        <v>0</v>
      </c>
      <c r="AH18" s="1">
        <f>IF(AB18="","",IF(AG18=0,0,AG18/COUNTIF(Journal!R:R,AB18)))</f>
        <v>0</v>
      </c>
      <c r="AI18" s="1">
        <f t="shared" si="5"/>
        <v>0</v>
      </c>
      <c r="AJ18">
        <f t="shared" ca="1" si="6"/>
        <v>2194.2799999999997</v>
      </c>
      <c r="AK18" s="84">
        <f t="shared" ca="1" si="7"/>
        <v>2209.64</v>
      </c>
      <c r="AL18" s="1" t="str">
        <f t="shared" si="8"/>
        <v/>
      </c>
      <c r="AN18" s="60" t="s">
        <v>183</v>
      </c>
      <c r="AO18" s="102" t="s">
        <v>174</v>
      </c>
      <c r="AP18" s="102">
        <f ca="1">SUMIFS(Journal!AK:AK,Journal!P:P,"&gt;="&amp;$AN$19,Journal!AK:AK,"&gt;0")</f>
        <v>244.88</v>
      </c>
      <c r="AQ18" s="102">
        <f ca="1">SUMIFS(Journal!AL:AL,Journal!Q:Q,"&gt;="&amp;$AN$19,Journal!AL:AL,"&gt;0")</f>
        <v>494.88</v>
      </c>
      <c r="AR18" s="102">
        <f ca="1">SUMIFS(Journal!AM:AM,Journal!R:R,"&gt;="&amp;$AN$19,Journal!AM:AM,"&gt;0")</f>
        <v>727.26</v>
      </c>
      <c r="AS18" s="102">
        <f ca="1">SUM(AP18:AR18)</f>
        <v>1467.02</v>
      </c>
      <c r="AT18" s="102">
        <f ca="1">(AS21+AS20)*AQ13*AN19</f>
        <v>-525</v>
      </c>
      <c r="AU18" s="102">
        <f ca="1">SUM(AK:AK)+AT18</f>
        <v>39449.579999999987</v>
      </c>
      <c r="AV18" s="61"/>
      <c r="AW18" s="67" t="str">
        <f>IF(ISERROR(IF(Journal!BC18&gt;0,Journal!V18,0)-IF(Journal!BC18&gt;0,Journal!BC18,0)),"",IF(Journal!BC18&gt;0,Journal!V18,0)-IF(Journal!BC18&gt;0,Journal!BC18,0))</f>
        <v/>
      </c>
      <c r="AX18" s="67" t="str">
        <f t="shared" si="10"/>
        <v/>
      </c>
      <c r="AY18" s="67" t="str">
        <f t="shared" ca="1" si="11"/>
        <v/>
      </c>
      <c r="AZ18" s="67" t="str">
        <f t="shared" ca="1" si="12"/>
        <v/>
      </c>
      <c r="BA18" s="67" t="str">
        <f t="shared" ca="1" si="13"/>
        <v/>
      </c>
      <c r="BB18" s="86"/>
    </row>
    <row r="19" spans="1:54">
      <c r="A19">
        <v>16</v>
      </c>
      <c r="B19">
        <f>SUMIF(Journal!AW:AW, A19,Journal!M:M)+SUMIF(Journal!AW:AW, A19,Journal!K:K)+SUMIF(Journal!AW:AW, A19,Journal!I:I)</f>
        <v>0</v>
      </c>
      <c r="C19">
        <f>SUMIF(Journal!AW:AW, "=16", Journal!AQ:AQ)</f>
        <v>0</v>
      </c>
      <c r="D19" s="5" t="e">
        <f t="shared" ca="1" si="0"/>
        <v>#DIV/0!</v>
      </c>
      <c r="E19" t="str">
        <f t="shared" si="9"/>
        <v/>
      </c>
      <c r="F19">
        <f t="shared" si="1"/>
        <v>1</v>
      </c>
      <c r="G19">
        <v>19</v>
      </c>
      <c r="H19" t="str">
        <f t="shared" si="2"/>
        <v/>
      </c>
      <c r="I19" t="str">
        <f>IF($G19&gt;$E$1,IF($G19&lt;$F$1,SUMIFS(Journal!$AQ:$AQ,Journal!$AW:$AW, $A19,Journal!$AQ:$AQ,"&gt;0" ),""),"")</f>
        <v/>
      </c>
      <c r="J19" t="str">
        <f>IF($G19&gt;$E$1,IF($G19&lt;$F$1,SUMIFS(Journal!$AQ:$AQ,Journal!$AW:$AW, $A19,Journal!$AQ:$AQ,"&lt;0" ),""),"")</f>
        <v/>
      </c>
      <c r="K19">
        <v>16</v>
      </c>
      <c r="L19" t="str">
        <f>IF(ISNUMBER(Journal!A18),IF(Journal!AQ18&lt;0,1+L18,0),"")</f>
        <v/>
      </c>
      <c r="M19" t="str">
        <f>IF(ISNUMBER(Journal!A18),IF(Journal!AQ18&gt;0,M18+1,0),"")</f>
        <v/>
      </c>
      <c r="P19" s="297" t="s">
        <v>338</v>
      </c>
      <c r="Q19" s="342"/>
      <c r="R19" s="27"/>
      <c r="S19" s="30"/>
      <c r="V19" s="335">
        <v>85</v>
      </c>
      <c r="W19" s="1">
        <f ca="1">IF(AB19="","",Y19-(SUMIFS(Journal!AK:AK,Journal!P:P,"&gt;="&amp;AB19,Journal!AK:AK,"&lt;0")+SUMIFS(Journal!AL:AL,Journal!Q:Q,"&gt;="&amp;AB19,Journal!AL:AL,"&lt;0")+SUMIFS(Journal!AM:AM,Journal!R:R,"&gt;="&amp;AB19,Journal!AM:AM,"&lt;0")))</f>
        <v>15.360000000000014</v>
      </c>
      <c r="X19" s="332">
        <f ca="1">IF(AB19="","",(SUMIFS(Journal!AK:AK,Journal!P:P,"&lt;"&amp;AB19)+SUMIFS(Journal!AL:AL,Journal!Q:Q,"&lt;"&amp;AB19)+SUMIFS(Journal!AM:AM,Journal!R:R,"&lt;"&amp;AB19)))</f>
        <v>2194.2799999999997</v>
      </c>
      <c r="Y19">
        <f t="array" aca="1" ref="Y19" ca="1">IF(AB19="","",SUM(IF(Journal!$R$3:$R$2500&gt;='Internal Calcs'!AB19,Journal!$M$3:$M$2500*-Journal!$AY$3:$AY$2500*Journal!$R$3:$R$2500))+SUM(IF(Journal!$Q$3:$Q$2500&gt;='Internal Calcs'!AB19,Journal!$K$3:$K$2500*-Journal!$AY$3:$AY$2500*Journal!$Q$3:$Q$2500))+SUM(IF(Journal!$P$3:$P$2500&gt;='Internal Calcs'!AB19,Journal!$I$3:$I$2500*-Journal!$AY$3:$AY$2500*Journal!$P$3:$P$2500)))</f>
        <v>-787.5</v>
      </c>
      <c r="Z19" s="1">
        <f t="shared" ca="1" si="3"/>
        <v>19.258788132003399</v>
      </c>
      <c r="AA19" s="1">
        <f t="shared" ca="1" si="4"/>
        <v>0</v>
      </c>
      <c r="AB19">
        <f>IF(AB18="","",IF(AB18+1&gt;'Stop Efficiency'!$D$1,"",AB18+1))</f>
        <v>17</v>
      </c>
      <c r="AC19" s="1">
        <f>IF(AB19="","",SUMIF(Journal!P:P,AB19,Journal!AK:AK))</f>
        <v>0</v>
      </c>
      <c r="AD19" s="1">
        <f>IF(AB19="","",IF(AC19=0,0,AC19/COUNTIF(Journal!P:P,AB19)))</f>
        <v>0</v>
      </c>
      <c r="AE19" s="1">
        <f>IF(AB19="","",SUMIF(Journal!Q:Q,AB19,Journal!AL:AL))</f>
        <v>0</v>
      </c>
      <c r="AF19" s="1">
        <f>IF(AB19="","",IF(AE19=0,0,AE19/COUNTIF(Journal!Q:Q,AB19)))</f>
        <v>0</v>
      </c>
      <c r="AG19" s="1">
        <f>IF(AB19="","",SUMIF(Journal!R:R,AB19,Journal!AM:AM))</f>
        <v>0</v>
      </c>
      <c r="AH19" s="1">
        <f>IF(AB19="","",IF(AG19=0,0,AG19/COUNTIF(Journal!R:R,AB19)))</f>
        <v>0</v>
      </c>
      <c r="AI19" s="1">
        <f t="shared" si="5"/>
        <v>0</v>
      </c>
      <c r="AJ19">
        <f t="shared" ca="1" si="6"/>
        <v>2194.2799999999997</v>
      </c>
      <c r="AK19" s="84">
        <f t="shared" ca="1" si="7"/>
        <v>2209.64</v>
      </c>
      <c r="AL19" s="1" t="str">
        <f t="shared" si="8"/>
        <v/>
      </c>
      <c r="AN19" s="60">
        <f>'Stop Efficiency'!L1</f>
        <v>6</v>
      </c>
      <c r="AO19" s="55" t="s">
        <v>175</v>
      </c>
      <c r="AP19" s="102">
        <f ca="1">SUMIFS(Journal!AK:AK,Journal!P:P,"&gt;="&amp;$AN$19,Journal!AK:AK,"&lt;0")</f>
        <v>-802.86</v>
      </c>
      <c r="AQ19" s="102">
        <f ca="1">SUMIFS(Journal!AL:AL,Journal!Q:Q,"&gt;="&amp;$AN$19,Journal!AL:AL,"&lt;0")</f>
        <v>0</v>
      </c>
      <c r="AR19" s="102">
        <f ca="1">SUMIFS(Journal!AM:AM,Journal!R:R,"&gt;="&amp;$AN$19,Journal!AM:AM,"&lt;0")</f>
        <v>0</v>
      </c>
      <c r="AS19" s="55">
        <f ca="1">SUM(AP19:AR19)</f>
        <v>-802.86</v>
      </c>
      <c r="AT19" s="55"/>
      <c r="AU19" s="55"/>
      <c r="AV19" s="61"/>
      <c r="AW19" s="67" t="str">
        <f>IF(ISERROR(IF(Journal!BC19&gt;0,Journal!V19,0)-IF(Journal!BC19&gt;0,Journal!BC19,0)),"",IF(Journal!BC19&gt;0,Journal!V19,0)-IF(Journal!BC19&gt;0,Journal!BC19,0))</f>
        <v/>
      </c>
      <c r="AX19" s="67" t="str">
        <f t="shared" si="10"/>
        <v/>
      </c>
      <c r="AY19" s="67" t="str">
        <f t="shared" ca="1" si="11"/>
        <v/>
      </c>
      <c r="AZ19" s="67" t="str">
        <f t="shared" ca="1" si="12"/>
        <v/>
      </c>
      <c r="BA19" s="67" t="str">
        <f t="shared" ca="1" si="13"/>
        <v/>
      </c>
      <c r="BB19" s="86"/>
    </row>
    <row r="20" spans="1:54">
      <c r="A20">
        <v>17</v>
      </c>
      <c r="B20">
        <f>SUMIF(Journal!AW:AW, A20,Journal!M:M)+SUMIF(Journal!AW:AW, A20,Journal!K:K)+SUMIF(Journal!AW:AW, A20,Journal!I:I)</f>
        <v>0</v>
      </c>
      <c r="C20">
        <f>SUMIF(Journal!AW:AW, "=17", Journal!AQ:AQ)</f>
        <v>0</v>
      </c>
      <c r="D20" s="5" t="e">
        <f t="shared" ca="1" si="0"/>
        <v>#DIV/0!</v>
      </c>
      <c r="E20" t="str">
        <f t="shared" si="9"/>
        <v/>
      </c>
      <c r="F20">
        <f t="shared" si="1"/>
        <v>1</v>
      </c>
      <c r="G20">
        <v>20</v>
      </c>
      <c r="H20" t="str">
        <f t="shared" si="2"/>
        <v/>
      </c>
      <c r="I20" t="str">
        <f>IF($G20&gt;$E$1,IF($G20&lt;$F$1,SUMIFS(Journal!$AQ:$AQ,Journal!$AW:$AW, $A20,Journal!$AQ:$AQ,"&gt;0" ),""),"")</f>
        <v/>
      </c>
      <c r="J20" t="str">
        <f>IF($G20&gt;$E$1,IF($G20&lt;$F$1,SUMIFS(Journal!$AQ:$AQ,Journal!$AW:$AW, $A20,Journal!$AQ:$AQ,"&lt;0" ),""),"")</f>
        <v/>
      </c>
      <c r="K20">
        <v>17</v>
      </c>
      <c r="L20" t="str">
        <f>IF(ISNUMBER(Journal!A19),IF(Journal!AQ19&lt;0,1+L19,0),"")</f>
        <v/>
      </c>
      <c r="M20" t="str">
        <f>IF(ISNUMBER(Journal!A19),IF(Journal!AQ19&gt;0,M19+1,0),"")</f>
        <v/>
      </c>
      <c r="P20" s="297" t="s">
        <v>339</v>
      </c>
      <c r="Q20" s="342"/>
      <c r="R20" s="27"/>
      <c r="S20" s="30"/>
      <c r="V20" s="334">
        <v>90</v>
      </c>
      <c r="W20" s="1">
        <f ca="1">IF(AB20="","",Y20-(SUMIFS(Journal!AK:AK,Journal!P:P,"&gt;="&amp;AB20,Journal!AK:AK,"&lt;0")+SUMIFS(Journal!AL:AL,Journal!Q:Q,"&gt;="&amp;AB20,Journal!AL:AL,"&lt;0")+SUMIFS(Journal!AM:AM,Journal!R:R,"&gt;="&amp;AB20,Journal!AM:AM,"&lt;0")))</f>
        <v>15.360000000000014</v>
      </c>
      <c r="X20" s="332">
        <f ca="1">IF(AB20="","",(SUMIFS(Journal!AK:AK,Journal!P:P,"&lt;"&amp;AB20)+SUMIFS(Journal!AL:AL,Journal!Q:Q,"&lt;"&amp;AB20)+SUMIFS(Journal!AM:AM,Journal!R:R,"&lt;"&amp;AB20)))</f>
        <v>2194.2799999999997</v>
      </c>
      <c r="Y20">
        <f t="array" aca="1" ref="Y20" ca="1">IF(AB20="","",SUM(IF(Journal!$R$3:$R$2500&gt;='Internal Calcs'!AB20,Journal!$M$3:$M$2500*-Journal!$AY$3:$AY$2500*Journal!$R$3:$R$2500))+SUM(IF(Journal!$Q$3:$Q$2500&gt;='Internal Calcs'!AB20,Journal!$K$3:$K$2500*-Journal!$AY$3:$AY$2500*Journal!$Q$3:$Q$2500))+SUM(IF(Journal!$P$3:$P$2500&gt;='Internal Calcs'!AB20,Journal!$I$3:$I$2500*-Journal!$AY$3:$AY$2500*Journal!$P$3:$P$2500)))</f>
        <v>-787.5</v>
      </c>
      <c r="Z20" s="1">
        <f t="shared" ca="1" si="3"/>
        <v>19.258788132003399</v>
      </c>
      <c r="AA20" s="1">
        <f t="shared" ca="1" si="4"/>
        <v>0</v>
      </c>
      <c r="AB20">
        <f>IF(AB19="","",IF(AB19+1&gt;'Stop Efficiency'!$D$1,"",AB19+1))</f>
        <v>18</v>
      </c>
      <c r="AC20" s="1">
        <f>IF(AB20="","",SUMIF(Journal!P:P,AB20,Journal!AK:AK))</f>
        <v>0</v>
      </c>
      <c r="AD20" s="1">
        <f>IF(AB20="","",IF(AC20=0,0,AC20/COUNTIF(Journal!P:P,AB20)))</f>
        <v>0</v>
      </c>
      <c r="AE20" s="1">
        <f>IF(AB20="","",SUMIF(Journal!Q:Q,AB20,Journal!AL:AL))</f>
        <v>0</v>
      </c>
      <c r="AF20" s="1">
        <f>IF(AB20="","",IF(AE20=0,0,AE20/COUNTIF(Journal!Q:Q,AB20)))</f>
        <v>0</v>
      </c>
      <c r="AG20" s="1">
        <f>IF(AB20="","",SUMIF(Journal!R:R,AB20,Journal!AM:AM))</f>
        <v>0</v>
      </c>
      <c r="AH20" s="1">
        <f>IF(AB20="","",IF(AG20=0,0,AG20/COUNTIF(Journal!R:R,AB20)))</f>
        <v>0</v>
      </c>
      <c r="AI20" s="1">
        <f t="shared" si="5"/>
        <v>0</v>
      </c>
      <c r="AJ20">
        <f t="shared" ca="1" si="6"/>
        <v>2194.2799999999997</v>
      </c>
      <c r="AK20" s="84">
        <f t="shared" ca="1" si="7"/>
        <v>2209.64</v>
      </c>
      <c r="AL20" s="1" t="str">
        <f t="shared" si="8"/>
        <v/>
      </c>
      <c r="AN20" s="60"/>
      <c r="AO20" s="55" t="s">
        <v>176</v>
      </c>
      <c r="AP20" s="55">
        <f ca="1">COUNTIFS(Journal!P:P,"&gt;="&amp;$AN$19,Journal!AK:AK,"&gt;0")</f>
        <v>1</v>
      </c>
      <c r="AQ20" s="55">
        <f ca="1">COUNTIFS(Journal!Q:Q,"&gt;="&amp;$AN$19,Journal!AL:AL,"&gt;0")</f>
        <v>1</v>
      </c>
      <c r="AR20" s="55">
        <f ca="1">COUNTIFS(Journal!R:R,"&gt;="&amp;$AN$19,Journal!AM:AM,"&gt;0")</f>
        <v>2</v>
      </c>
      <c r="AS20" s="55">
        <f ca="1">SUM(AP20:AR20)</f>
        <v>4</v>
      </c>
      <c r="AT20" s="55"/>
      <c r="AU20" s="55"/>
      <c r="AV20" s="61"/>
      <c r="AW20" s="67" t="str">
        <f>IF(ISERROR(IF(Journal!BC20&gt;0,Journal!V20,0)-IF(Journal!BC20&gt;0,Journal!BC20,0)),"",IF(Journal!BC20&gt;0,Journal!V20,0)-IF(Journal!BC20&gt;0,Journal!BC20,0))</f>
        <v/>
      </c>
      <c r="AX20" s="67" t="str">
        <f t="shared" si="10"/>
        <v/>
      </c>
      <c r="AY20" s="67" t="str">
        <f t="shared" ca="1" si="11"/>
        <v/>
      </c>
      <c r="AZ20" s="67" t="str">
        <f t="shared" ca="1" si="12"/>
        <v/>
      </c>
      <c r="BA20" s="67" t="str">
        <f t="shared" ca="1" si="13"/>
        <v/>
      </c>
      <c r="BB20" s="86"/>
    </row>
    <row r="21" spans="1:54" ht="15.75" thickBot="1">
      <c r="A21">
        <v>18</v>
      </c>
      <c r="B21">
        <f>SUMIF(Journal!AW:AW, A21,Journal!M:M)+SUMIF(Journal!AW:AW, A21,Journal!K:K)+SUMIF(Journal!AW:AW, A21,Journal!I:I)</f>
        <v>0</v>
      </c>
      <c r="C21">
        <f>SUMIF(Journal!AW:AW, "=18", Journal!AQ:AQ)</f>
        <v>0</v>
      </c>
      <c r="D21" s="5" t="e">
        <f t="shared" ca="1" si="0"/>
        <v>#DIV/0!</v>
      </c>
      <c r="E21" t="str">
        <f t="shared" si="9"/>
        <v/>
      </c>
      <c r="F21">
        <f t="shared" si="1"/>
        <v>1</v>
      </c>
      <c r="G21">
        <v>21</v>
      </c>
      <c r="H21" t="str">
        <f t="shared" si="2"/>
        <v/>
      </c>
      <c r="I21" t="str">
        <f>IF($G21&gt;$E$1,IF($G21&lt;$F$1,SUMIFS(Journal!$AQ:$AQ,Journal!$AW:$AW, $A21,Journal!$AQ:$AQ,"&gt;0" ),""),"")</f>
        <v/>
      </c>
      <c r="J21" t="str">
        <f>IF($G21&gt;$E$1,IF($G21&lt;$F$1,SUMIFS(Journal!$AQ:$AQ,Journal!$AW:$AW, $A21,Journal!$AQ:$AQ,"&lt;0" ),""),"")</f>
        <v/>
      </c>
      <c r="K21">
        <v>18</v>
      </c>
      <c r="L21" t="str">
        <f>IF(ISNUMBER(Journal!A20),IF(Journal!AQ20&lt;0,1+L20,0),"")</f>
        <v/>
      </c>
      <c r="M21" t="str">
        <f>IF(ISNUMBER(Journal!A20),IF(Journal!AQ20&gt;0,M20+1,0),"")</f>
        <v/>
      </c>
      <c r="P21" s="297" t="s">
        <v>340</v>
      </c>
      <c r="Q21" s="342"/>
      <c r="R21" s="27"/>
      <c r="S21" s="30"/>
      <c r="V21" s="335">
        <v>95</v>
      </c>
      <c r="W21" s="1">
        <f ca="1">IF(AB21="","",Y21-(SUMIFS(Journal!AK:AK,Journal!P:P,"&gt;="&amp;AB21,Journal!AK:AK,"&lt;0")+SUMIFS(Journal!AL:AL,Journal!Q:Q,"&gt;="&amp;AB21,Journal!AL:AL,"&lt;0")+SUMIFS(Journal!AM:AM,Journal!R:R,"&gt;="&amp;AB21,Journal!AM:AM,"&lt;0")))</f>
        <v>15.360000000000014</v>
      </c>
      <c r="X21" s="332">
        <f ca="1">IF(AB21="","",(SUMIFS(Journal!AK:AK,Journal!P:P,"&lt;"&amp;AB21)+SUMIFS(Journal!AL:AL,Journal!Q:Q,"&lt;"&amp;AB21)+SUMIFS(Journal!AM:AM,Journal!R:R,"&lt;"&amp;AB21)))</f>
        <v>2194.2799999999997</v>
      </c>
      <c r="Y21">
        <f t="array" aca="1" ref="Y21" ca="1">IF(AB21="","",SUM(IF(Journal!$R$3:$R$2500&gt;='Internal Calcs'!AB21,Journal!$M$3:$M$2500*-Journal!$AY$3:$AY$2500*Journal!$R$3:$R$2500))+SUM(IF(Journal!$Q$3:$Q$2500&gt;='Internal Calcs'!AB21,Journal!$K$3:$K$2500*-Journal!$AY$3:$AY$2500*Journal!$Q$3:$Q$2500))+SUM(IF(Journal!$P$3:$P$2500&gt;='Internal Calcs'!AB21,Journal!$I$3:$I$2500*-Journal!$AY$3:$AY$2500*Journal!$P$3:$P$2500)))</f>
        <v>-787.5</v>
      </c>
      <c r="Z21" s="1">
        <f t="shared" ca="1" si="3"/>
        <v>19.258788132003399</v>
      </c>
      <c r="AA21" s="1">
        <f t="shared" ca="1" si="4"/>
        <v>0</v>
      </c>
      <c r="AB21">
        <f>IF(AB20="","",IF(AB20+1&gt;'Stop Efficiency'!$D$1,"",AB20+1))</f>
        <v>19</v>
      </c>
      <c r="AC21" s="1">
        <f>IF(AB21="","",SUMIF(Journal!P:P,AB21,Journal!AK:AK))</f>
        <v>0</v>
      </c>
      <c r="AD21" s="1">
        <f>IF(AB21="","",IF(AC21=0,0,AC21/COUNTIF(Journal!P:P,AB21)))</f>
        <v>0</v>
      </c>
      <c r="AE21" s="1">
        <f>IF(AB21="","",SUMIF(Journal!Q:Q,AB21,Journal!AL:AL))</f>
        <v>0</v>
      </c>
      <c r="AF21" s="1">
        <f>IF(AB21="","",IF(AE21=0,0,AE21/COUNTIF(Journal!Q:Q,AB21)))</f>
        <v>0</v>
      </c>
      <c r="AG21" s="1">
        <f>IF(AB21="","",SUMIF(Journal!R:R,AB21,Journal!AM:AM))</f>
        <v>0</v>
      </c>
      <c r="AH21" s="1">
        <f>IF(AB21="","",IF(AG21=0,0,AG21/COUNTIF(Journal!R:R,AB21)))</f>
        <v>0</v>
      </c>
      <c r="AI21" s="1">
        <f t="shared" si="5"/>
        <v>0</v>
      </c>
      <c r="AJ21">
        <f t="shared" ca="1" si="6"/>
        <v>2194.2799999999997</v>
      </c>
      <c r="AK21" s="84">
        <f t="shared" ca="1" si="7"/>
        <v>2209.64</v>
      </c>
      <c r="AL21" s="1" t="str">
        <f t="shared" si="8"/>
        <v/>
      </c>
      <c r="AN21" s="99"/>
      <c r="AO21" s="65" t="s">
        <v>177</v>
      </c>
      <c r="AP21" s="65">
        <f ca="1">SUMIFS(Journal!I:I,Journal!AK:AK,"&lt;0",Journal!P:P,"&gt;="&amp;$AN$19)</f>
        <v>3</v>
      </c>
      <c r="AQ21" s="65">
        <f ca="1">SUMIFS(Journal!J:J,Journal!AL:AL,"&lt;0",Journal!Q:Q,"&gt;="&amp;$AN$19)</f>
        <v>0</v>
      </c>
      <c r="AR21" s="65">
        <f ca="1">SUMIFS(Journal!K:K,Journal!AM:AM,"&lt;0",Journal!R:R,"&gt;="&amp;$AN$19)</f>
        <v>0</v>
      </c>
      <c r="AS21" s="65">
        <f ca="1">SUM(AP21:AR21)</f>
        <v>3</v>
      </c>
      <c r="AT21" s="65"/>
      <c r="AU21" s="65"/>
      <c r="AV21" s="91"/>
      <c r="AW21" s="67" t="str">
        <f>IF(ISERROR(IF(Journal!BC21&gt;0,Journal!V21,0)-IF(Journal!BC21&gt;0,Journal!BC21,0)),"",IF(Journal!BC21&gt;0,Journal!V21,0)-IF(Journal!BC21&gt;0,Journal!BC21,0))</f>
        <v/>
      </c>
      <c r="AX21" s="67" t="str">
        <f t="shared" si="10"/>
        <v/>
      </c>
      <c r="AY21" s="67" t="str">
        <f t="shared" ca="1" si="11"/>
        <v/>
      </c>
      <c r="AZ21" s="67" t="str">
        <f t="shared" ca="1" si="12"/>
        <v/>
      </c>
      <c r="BA21" s="67" t="str">
        <f t="shared" ca="1" si="13"/>
        <v/>
      </c>
      <c r="BB21" s="86"/>
    </row>
    <row r="22" spans="1:54">
      <c r="A22">
        <v>19</v>
      </c>
      <c r="B22">
        <f>SUMIF(Journal!AW:AW, A22,Journal!M:M)+SUMIF(Journal!AW:AW, A22,Journal!K:K)+SUMIF(Journal!AW:AW, A22,Journal!I:I)</f>
        <v>0</v>
      </c>
      <c r="C22">
        <f>SUMIF(Journal!AW:AW, "=19", Journal!AQ:AQ)</f>
        <v>0</v>
      </c>
      <c r="D22" s="5" t="e">
        <f t="shared" ca="1" si="0"/>
        <v>#DIV/0!</v>
      </c>
      <c r="E22" t="str">
        <f t="shared" si="9"/>
        <v/>
      </c>
      <c r="F22">
        <f t="shared" si="1"/>
        <v>1</v>
      </c>
      <c r="G22">
        <v>22</v>
      </c>
      <c r="H22" t="str">
        <f t="shared" si="2"/>
        <v/>
      </c>
      <c r="I22" t="str">
        <f>IF($G22&gt;$E$1,IF($G22&lt;$F$1,SUMIFS(Journal!$AQ:$AQ,Journal!$AW:$AW, $A22,Journal!$AQ:$AQ,"&gt;0" ),""),"")</f>
        <v/>
      </c>
      <c r="J22" t="str">
        <f>IF($G22&gt;$E$1,IF($G22&lt;$F$1,SUMIFS(Journal!$AQ:$AQ,Journal!$AW:$AW, $A22,Journal!$AQ:$AQ,"&lt;0" ),""),"")</f>
        <v/>
      </c>
      <c r="K22">
        <v>19</v>
      </c>
      <c r="L22" t="str">
        <f>IF(ISNUMBER(Journal!A21),IF(Journal!AQ21&lt;0,1+L21,0),"")</f>
        <v/>
      </c>
      <c r="M22" t="str">
        <f>IF(ISNUMBER(Journal!A21),IF(Journal!AQ21&gt;0,M21+1,0),"")</f>
        <v/>
      </c>
      <c r="P22" s="297" t="s">
        <v>341</v>
      </c>
      <c r="Q22" s="342"/>
      <c r="R22" s="27"/>
      <c r="S22" s="30"/>
      <c r="V22" s="334">
        <v>100</v>
      </c>
      <c r="W22" s="1">
        <f ca="1">IF(AB22="","",Y22-(SUMIFS(Journal!AK:AK,Journal!P:P,"&gt;="&amp;AB22,Journal!AK:AK,"&lt;0")+SUMIFS(Journal!AL:AL,Journal!Q:Q,"&gt;="&amp;AB22,Journal!AL:AL,"&lt;0")+SUMIFS(Journal!AM:AM,Journal!R:R,"&gt;="&amp;AB22,Journal!AM:AM,"&lt;0")))</f>
        <v>15.360000000000014</v>
      </c>
      <c r="X22" s="332">
        <f ca="1">IF(AB22="","",(SUMIFS(Journal!AK:AK,Journal!P:P,"&lt;"&amp;AB22)+SUMIFS(Journal!AL:AL,Journal!Q:Q,"&lt;"&amp;AB22)+SUMIFS(Journal!AM:AM,Journal!R:R,"&lt;"&amp;AB22)))</f>
        <v>2194.2799999999997</v>
      </c>
      <c r="Y22">
        <f t="array" aca="1" ref="Y22" ca="1">IF(AB22="","",SUM(IF(Journal!$R$3:$R$2500&gt;='Internal Calcs'!AB22,Journal!$M$3:$M$2500*-Journal!$AY$3:$AY$2500*Journal!$R$3:$R$2500))+SUM(IF(Journal!$Q$3:$Q$2500&gt;='Internal Calcs'!AB22,Journal!$K$3:$K$2500*-Journal!$AY$3:$AY$2500*Journal!$Q$3:$Q$2500))+SUM(IF(Journal!$P$3:$P$2500&gt;='Internal Calcs'!AB22,Journal!$I$3:$I$2500*-Journal!$AY$3:$AY$2500*Journal!$P$3:$P$2500)))</f>
        <v>-787.5</v>
      </c>
      <c r="Z22" s="1">
        <f t="shared" ca="1" si="3"/>
        <v>19.258788132003399</v>
      </c>
      <c r="AA22" s="1">
        <f t="shared" ca="1" si="4"/>
        <v>0</v>
      </c>
      <c r="AB22">
        <f>IF(AB21="","",IF(AB21+1&gt;'Stop Efficiency'!$D$1,"",AB21+1))</f>
        <v>20</v>
      </c>
      <c r="AC22" s="1">
        <f>IF(AB22="","",SUMIF(Journal!P:P,AB22,Journal!AK:AK))</f>
        <v>0</v>
      </c>
      <c r="AD22" s="1">
        <f>IF(AB22="","",IF(AC22=0,0,AC22/COUNTIF(Journal!P:P,AB22)))</f>
        <v>0</v>
      </c>
      <c r="AE22" s="1">
        <f>IF(AB22="","",SUMIF(Journal!Q:Q,AB22,Journal!AL:AL))</f>
        <v>0</v>
      </c>
      <c r="AF22" s="1">
        <f>IF(AB22="","",IF(AE22=0,0,AE22/COUNTIF(Journal!Q:Q,AB22)))</f>
        <v>0</v>
      </c>
      <c r="AG22" s="1">
        <f>IF(AB22="","",SUMIF(Journal!R:R,AB22,Journal!AM:AM))</f>
        <v>0</v>
      </c>
      <c r="AH22" s="1">
        <f>IF(AB22="","",IF(AG22=0,0,AG22/COUNTIF(Journal!R:R,AB22)))</f>
        <v>0</v>
      </c>
      <c r="AI22" s="1">
        <f t="shared" si="5"/>
        <v>0</v>
      </c>
      <c r="AJ22">
        <f t="shared" ca="1" si="6"/>
        <v>2194.2799999999997</v>
      </c>
      <c r="AK22" s="84">
        <f t="shared" ca="1" si="7"/>
        <v>2209.64</v>
      </c>
      <c r="AL22" s="1" t="str">
        <f t="shared" si="8"/>
        <v/>
      </c>
      <c r="AW22" s="67" t="str">
        <f>IF(ISERROR(IF(Journal!BC22&gt;0,Journal!V22,0)-IF(Journal!BC22&gt;0,Journal!BC22,0)),"",IF(Journal!BC22&gt;0,Journal!V22,0)-IF(Journal!BC22&gt;0,Journal!BC22,0))</f>
        <v/>
      </c>
      <c r="AX22" s="67" t="str">
        <f t="shared" si="10"/>
        <v/>
      </c>
      <c r="AY22" s="67" t="str">
        <f t="shared" ca="1" si="11"/>
        <v/>
      </c>
      <c r="AZ22" s="67" t="str">
        <f t="shared" ca="1" si="12"/>
        <v/>
      </c>
      <c r="BA22" s="67" t="str">
        <f t="shared" ca="1" si="13"/>
        <v/>
      </c>
      <c r="BB22" s="86"/>
    </row>
    <row r="23" spans="1:54" ht="15.75" thickBot="1">
      <c r="A23">
        <v>20</v>
      </c>
      <c r="B23">
        <f>SUMIF(Journal!AW:AW, A23,Journal!M:M)+SUMIF(Journal!AW:AW, A23,Journal!K:K)+SUMIF(Journal!AW:AW, A23,Journal!I:I)</f>
        <v>0</v>
      </c>
      <c r="C23">
        <f>SUMIF(Journal!AW:AW, "=20", Journal!AQ:AQ)</f>
        <v>0</v>
      </c>
      <c r="D23" s="5" t="e">
        <f t="shared" ca="1" si="0"/>
        <v>#DIV/0!</v>
      </c>
      <c r="E23" t="str">
        <f t="shared" si="9"/>
        <v/>
      </c>
      <c r="F23">
        <f t="shared" si="1"/>
        <v>1</v>
      </c>
      <c r="G23">
        <v>23</v>
      </c>
      <c r="H23" t="str">
        <f t="shared" si="2"/>
        <v/>
      </c>
      <c r="I23" t="str">
        <f>IF($G23&gt;$E$1,IF($G23&lt;$F$1,SUMIFS(Journal!$AQ:$AQ,Journal!$AW:$AW, $A23,Journal!$AQ:$AQ,"&gt;0" ),""),"")</f>
        <v/>
      </c>
      <c r="J23" t="str">
        <f>IF($G23&gt;$E$1,IF($G23&lt;$F$1,SUMIFS(Journal!$AQ:$AQ,Journal!$AW:$AW, $A23,Journal!$AQ:$AQ,"&lt;0" ),""),"")</f>
        <v/>
      </c>
      <c r="K23">
        <v>20</v>
      </c>
      <c r="L23" t="str">
        <f>IF(ISNUMBER(Journal!A22),IF(Journal!AQ22&lt;0,1+L22,0),"")</f>
        <v/>
      </c>
      <c r="M23" t="str">
        <f>IF(ISNUMBER(Journal!A22),IF(Journal!AQ22&gt;0,M22+1,0),"")</f>
        <v/>
      </c>
      <c r="P23" s="454" t="s">
        <v>342</v>
      </c>
      <c r="Q23" s="343"/>
      <c r="R23" s="27"/>
      <c r="S23" s="30"/>
      <c r="W23" s="1">
        <f ca="1">IF(AB23="","",Y23-(SUMIFS(Journal!AK:AK,Journal!P:P,"&gt;="&amp;AB23,Journal!AK:AK,"&lt;0")+SUMIFS(Journal!AL:AL,Journal!Q:Q,"&gt;="&amp;AB23,Journal!AL:AL,"&lt;0")+SUMIFS(Journal!AM:AM,Journal!R:R,"&gt;="&amp;AB23,Journal!AM:AM,"&lt;0")))</f>
        <v>15.360000000000014</v>
      </c>
      <c r="X23" s="332">
        <f ca="1">IF(AB23="","",(SUMIFS(Journal!AK:AK,Journal!P:P,"&lt;"&amp;AB23)+SUMIFS(Journal!AL:AL,Journal!Q:Q,"&lt;"&amp;AB23)+SUMIFS(Journal!AM:AM,Journal!R:R,"&lt;"&amp;AB23)))</f>
        <v>2194.2799999999997</v>
      </c>
      <c r="Y23">
        <f t="array" aca="1" ref="Y23" ca="1">IF(AB23="","",SUM(IF(Journal!$R$3:$R$2500&gt;='Internal Calcs'!AB23,Journal!$M$3:$M$2500*-Journal!$AY$3:$AY$2500*Journal!$R$3:$R$2500))+SUM(IF(Journal!$Q$3:$Q$2500&gt;='Internal Calcs'!AB23,Journal!$K$3:$K$2500*-Journal!$AY$3:$AY$2500*Journal!$Q$3:$Q$2500))+SUM(IF(Journal!$P$3:$P$2500&gt;='Internal Calcs'!AB23,Journal!$I$3:$I$2500*-Journal!$AY$3:$AY$2500*Journal!$P$3:$P$2500)))</f>
        <v>-787.5</v>
      </c>
      <c r="Z23" s="1">
        <f t="shared" ca="1" si="3"/>
        <v>12.212234984884413</v>
      </c>
      <c r="AA23" s="1">
        <f t="shared" ca="1" si="4"/>
        <v>-1.0195047619047619</v>
      </c>
      <c r="AB23">
        <f>IF(AB22="","",IF(AB22+1&gt;'Stop Efficiency'!$D$1,"",AB22+1))</f>
        <v>21</v>
      </c>
      <c r="AC23" s="1">
        <f ca="1">IF(AB23="","",SUMIF(Journal!P:P,AB23,Journal!AK:AK))</f>
        <v>-802.86</v>
      </c>
      <c r="AD23" s="1">
        <f ca="1">IF(AB23="","",IF(AC23=0,0,AC23/COUNTIF(Journal!P:P,AB23)))</f>
        <v>-802.86</v>
      </c>
      <c r="AE23" s="1">
        <f>IF(AB23="","",SUMIF(Journal!Q:Q,AB23,Journal!AL:AL))</f>
        <v>0</v>
      </c>
      <c r="AF23" s="1">
        <f>IF(AB23="","",IF(AE23=0,0,AE23/COUNTIF(Journal!Q:Q,AB23)))</f>
        <v>0</v>
      </c>
      <c r="AG23" s="1">
        <f>IF(AB23="","",SUMIF(Journal!R:R,AB23,Journal!AM:AM))</f>
        <v>0</v>
      </c>
      <c r="AH23" s="1">
        <f>IF(AB23="","",IF(AG23=0,0,AG23/COUNTIF(Journal!R:R,AB23)))</f>
        <v>0</v>
      </c>
      <c r="AI23" s="1">
        <f t="shared" ca="1" si="5"/>
        <v>-802.86</v>
      </c>
      <c r="AJ23">
        <f t="shared" ca="1" si="6"/>
        <v>1391.4199999999996</v>
      </c>
      <c r="AK23" s="84">
        <f t="shared" ca="1" si="7"/>
        <v>2209.64</v>
      </c>
      <c r="AL23" s="1" t="str">
        <f t="shared" si="8"/>
        <v/>
      </c>
      <c r="AN23" t="s">
        <v>332</v>
      </c>
      <c r="AW23" s="67" t="str">
        <f>IF(ISERROR(IF(Journal!BC23&gt;0,Journal!V23,0)-IF(Journal!BC23&gt;0,Journal!BC23,0)),"",IF(Journal!BC23&gt;0,Journal!V23,0)-IF(Journal!BC23&gt;0,Journal!BC23,0))</f>
        <v/>
      </c>
      <c r="AX23" s="67" t="str">
        <f t="shared" si="10"/>
        <v/>
      </c>
      <c r="AY23" s="67" t="str">
        <f t="shared" ca="1" si="11"/>
        <v/>
      </c>
      <c r="AZ23" s="67" t="str">
        <f t="shared" ca="1" si="12"/>
        <v/>
      </c>
      <c r="BA23" s="67" t="str">
        <f t="shared" ca="1" si="13"/>
        <v/>
      </c>
      <c r="BB23" s="86"/>
    </row>
    <row r="24" spans="1:54">
      <c r="A24">
        <v>21</v>
      </c>
      <c r="B24">
        <f>SUMIF(Journal!AW:AW, A24,Journal!M:M)+SUMIF(Journal!AW:AW, A24,Journal!K:K)+SUMIF(Journal!AW:AW, A24,Journal!I:I)</f>
        <v>0</v>
      </c>
      <c r="C24">
        <f>SUMIF(Journal!AW:AW, "=21", Journal!AQ:AQ)</f>
        <v>0</v>
      </c>
      <c r="D24" s="5" t="e">
        <f t="shared" ca="1" si="0"/>
        <v>#DIV/0!</v>
      </c>
      <c r="E24" t="str">
        <f t="shared" si="9"/>
        <v/>
      </c>
      <c r="F24">
        <f t="shared" si="1"/>
        <v>1</v>
      </c>
      <c r="G24">
        <v>24</v>
      </c>
      <c r="H24" t="str">
        <f t="shared" si="2"/>
        <v/>
      </c>
      <c r="I24" t="str">
        <f>IF($G24&gt;$E$1,IF($G24&lt;$F$1,SUMIFS(Journal!$AQ:$AQ,Journal!$AW:$AW, $A24,Journal!$AQ:$AQ,"&gt;0" ),""),"")</f>
        <v/>
      </c>
      <c r="J24" t="str">
        <f>IF($G24&gt;$E$1,IF($G24&lt;$F$1,SUMIFS(Journal!$AQ:$AQ,Journal!$AW:$AW, $A24,Journal!$AQ:$AQ,"&lt;0" ),""),"")</f>
        <v/>
      </c>
      <c r="K24">
        <v>21</v>
      </c>
      <c r="L24" t="str">
        <f>IF(ISNUMBER(Journal!A23),IF(Journal!AQ23&lt;0,1+L23,0),"")</f>
        <v/>
      </c>
      <c r="M24" t="str">
        <f>IF(ISNUMBER(Journal!A23),IF(Journal!AQ23&gt;0,M23+1,0),"")</f>
        <v/>
      </c>
      <c r="P24" s="297"/>
      <c r="Q24" s="27"/>
      <c r="R24" s="27"/>
      <c r="S24" s="30"/>
      <c r="W24" s="1">
        <f ca="1">IF(AB24="","",Y24-(SUMIFS(Journal!AK:AK,Journal!P:P,"&gt;="&amp;AB24,Journal!AK:AK,"&lt;0")+SUMIFS(Journal!AL:AL,Journal!Q:Q,"&gt;="&amp;AB24,Journal!AL:AL,"&lt;0")+SUMIFS(Journal!AM:AM,Journal!R:R,"&gt;="&amp;AB24,Journal!AM:AM,"&lt;0")))</f>
        <v>0</v>
      </c>
      <c r="X24" s="332">
        <f ca="1">IF(AB24="","",(SUMIFS(Journal!AK:AK,Journal!P:P,"&lt;"&amp;AB24)+SUMIFS(Journal!AL:AL,Journal!Q:Q,"&lt;"&amp;AB24)+SUMIFS(Journal!AM:AM,Journal!R:R,"&lt;"&amp;AB24)))</f>
        <v>1391.42</v>
      </c>
      <c r="Y24">
        <f t="array" aca="1" ref="Y24" ca="1">IF(AB24="","",SUM(IF(Journal!$R$3:$R$2500&gt;='Internal Calcs'!AB24,Journal!$M$3:$M$2500*-Journal!$AY$3:$AY$2500*Journal!$R$3:$R$2500))+SUM(IF(Journal!$Q$3:$Q$2500&gt;='Internal Calcs'!AB24,Journal!$K$3:$K$2500*-Journal!$AY$3:$AY$2500*Journal!$Q$3:$Q$2500))+SUM(IF(Journal!$P$3:$P$2500&gt;='Internal Calcs'!AB24,Journal!$I$3:$I$2500*-Journal!$AY$3:$AY$2500*Journal!$P$3:$P$2500)))</f>
        <v>0</v>
      </c>
      <c r="Z24" s="1">
        <f t="shared" ca="1" si="3"/>
        <v>12.212234984884413</v>
      </c>
      <c r="AA24" s="1">
        <f t="shared" ca="1" si="4"/>
        <v>0</v>
      </c>
      <c r="AB24">
        <f>IF(AB23="","",IF(AB23+1&gt;'Stop Efficiency'!$D$1,"",AB23+1))</f>
        <v>22</v>
      </c>
      <c r="AC24" s="1">
        <f>IF(AB24="","",SUMIF(Journal!P:P,AB24,Journal!AK:AK))</f>
        <v>0</v>
      </c>
      <c r="AD24" s="1">
        <f>IF(AB24="","",IF(AC24=0,0,AC24/COUNTIF(Journal!P:P,AB24)))</f>
        <v>0</v>
      </c>
      <c r="AE24" s="1">
        <f>IF(AB24="","",SUMIF(Journal!Q:Q,AB24,Journal!AL:AL))</f>
        <v>0</v>
      </c>
      <c r="AF24" s="1">
        <f>IF(AB24="","",IF(AE24=0,0,AE24/COUNTIF(Journal!Q:Q,AB24)))</f>
        <v>0</v>
      </c>
      <c r="AG24" s="1">
        <f>IF(AB24="","",SUMIF(Journal!R:R,AB24,Journal!AM:AM))</f>
        <v>0</v>
      </c>
      <c r="AH24" s="1">
        <f>IF(AB24="","",IF(AG24=0,0,AG24/COUNTIF(Journal!R:R,AB24)))</f>
        <v>0</v>
      </c>
      <c r="AI24" s="1">
        <f t="shared" si="5"/>
        <v>0</v>
      </c>
      <c r="AJ24">
        <f t="shared" ca="1" si="6"/>
        <v>1391.4199999999996</v>
      </c>
      <c r="AK24" s="84">
        <f t="shared" ca="1" si="7"/>
        <v>1391.42</v>
      </c>
      <c r="AL24" s="1" t="str">
        <f t="shared" si="8"/>
        <v/>
      </c>
      <c r="AN24">
        <f>MATCH('Stop Efficiency'!L1,AB:AB,0)-1</f>
        <v>7</v>
      </c>
      <c r="AW24" s="67" t="str">
        <f>IF(ISERROR(IF(Journal!BC24&gt;0,Journal!V24,0)-IF(Journal!BC24&gt;0,Journal!BC24,0)),"",IF(Journal!BC24&gt;0,Journal!V24,0)-IF(Journal!BC24&gt;0,Journal!BC24,0))</f>
        <v/>
      </c>
      <c r="AX24" s="67" t="str">
        <f t="shared" si="10"/>
        <v/>
      </c>
      <c r="AY24" s="67" t="str">
        <f t="shared" ca="1" si="11"/>
        <v/>
      </c>
      <c r="AZ24" s="67" t="str">
        <f t="shared" ca="1" si="12"/>
        <v/>
      </c>
      <c r="BA24" s="67" t="str">
        <f t="shared" ca="1" si="13"/>
        <v/>
      </c>
      <c r="BB24" s="86"/>
    </row>
    <row r="25" spans="1:54">
      <c r="A25">
        <v>22</v>
      </c>
      <c r="B25">
        <f>SUMIF(Journal!AW:AW, A25,Journal!M:M)+SUMIF(Journal!AW:AW, A25,Journal!K:K)+SUMIF(Journal!AW:AW, A25,Journal!I:I)</f>
        <v>0</v>
      </c>
      <c r="C25">
        <f>SUMIF(Journal!AW:AW, "=22", Journal!AQ:AQ)</f>
        <v>0</v>
      </c>
      <c r="D25" s="5" t="e">
        <f t="shared" ca="1" si="0"/>
        <v>#DIV/0!</v>
      </c>
      <c r="E25" t="str">
        <f t="shared" si="9"/>
        <v/>
      </c>
      <c r="F25">
        <f>IF(B25=0,IF(F26=1,1,""),"")</f>
        <v>1</v>
      </c>
      <c r="G25">
        <v>25</v>
      </c>
      <c r="H25" t="str">
        <f t="shared" si="2"/>
        <v/>
      </c>
      <c r="I25" t="str">
        <f>IF($G25&gt;$E$1,IF($G25&lt;$F$1,SUMIFS(Journal!$AQ:$AQ,Journal!$AW:$AW, $A25,Journal!$AQ:$AQ,"&gt;0" ),""),"")</f>
        <v/>
      </c>
      <c r="J25" t="str">
        <f>IF($G25&gt;$E$1,IF($G25&lt;$F$1,SUMIFS(Journal!$AQ:$AQ,Journal!$AW:$AW, $A25,Journal!$AQ:$AQ,"&lt;0" ),""),"")</f>
        <v/>
      </c>
      <c r="K25">
        <v>22</v>
      </c>
      <c r="L25" t="str">
        <f>IF(ISNUMBER(Journal!A24),IF(Journal!AQ24&lt;0,1+L24,0),"")</f>
        <v/>
      </c>
      <c r="M25" t="str">
        <f>IF(ISNUMBER(Journal!A24),IF(Journal!AQ24&gt;0,M24+1,0),"")</f>
        <v/>
      </c>
      <c r="P25" s="297"/>
      <c r="Q25" s="27"/>
      <c r="R25" s="27"/>
      <c r="S25" s="30"/>
      <c r="W25" s="1">
        <f ca="1">IF(AB25="","",Y25-(SUMIFS(Journal!AK:AK,Journal!P:P,"&gt;="&amp;AB25,Journal!AK:AK,"&lt;0")+SUMIFS(Journal!AL:AL,Journal!Q:Q,"&gt;="&amp;AB25,Journal!AL:AL,"&lt;0")+SUMIFS(Journal!AM:AM,Journal!R:R,"&gt;="&amp;AB25,Journal!AM:AM,"&lt;0")))</f>
        <v>0</v>
      </c>
      <c r="X25" s="332">
        <f ca="1">IF(AB25="","",(SUMIFS(Journal!AK:AK,Journal!P:P,"&lt;"&amp;AB25)+SUMIFS(Journal!AL:AL,Journal!Q:Q,"&lt;"&amp;AB25)+SUMIFS(Journal!AM:AM,Journal!R:R,"&lt;"&amp;AB25)))</f>
        <v>1391.42</v>
      </c>
      <c r="Y25">
        <f t="array" aca="1" ref="Y25" ca="1">IF(AB25="","",SUM(IF(Journal!$R$3:$R$2500&gt;='Internal Calcs'!AB25,Journal!$M$3:$M$2500*-Journal!$AY$3:$AY$2500*Journal!$R$3:$R$2500))+SUM(IF(Journal!$Q$3:$Q$2500&gt;='Internal Calcs'!AB25,Journal!$K$3:$K$2500*-Journal!$AY$3:$AY$2500*Journal!$Q$3:$Q$2500))+SUM(IF(Journal!$P$3:$P$2500&gt;='Internal Calcs'!AB25,Journal!$I$3:$I$2500*-Journal!$AY$3:$AY$2500*Journal!$P$3:$P$2500)))</f>
        <v>0</v>
      </c>
      <c r="Z25" s="1">
        <f t="shared" ca="1" si="3"/>
        <v>12.212234984884413</v>
      </c>
      <c r="AA25" s="1">
        <f t="shared" ca="1" si="4"/>
        <v>0</v>
      </c>
      <c r="AB25">
        <f>IF(AB24="","",IF(AB24+1&gt;'Stop Efficiency'!$D$1,"",AB24+1))</f>
        <v>23</v>
      </c>
      <c r="AC25" s="1">
        <f>IF(AB25="","",SUMIF(Journal!P:P,AB25,Journal!AK:AK))</f>
        <v>0</v>
      </c>
      <c r="AD25" s="1">
        <f>IF(AB25="","",IF(AC25=0,0,AC25/COUNTIF(Journal!P:P,AB25)))</f>
        <v>0</v>
      </c>
      <c r="AE25" s="1">
        <f>IF(AB25="","",SUMIF(Journal!Q:Q,AB25,Journal!AL:AL))</f>
        <v>0</v>
      </c>
      <c r="AF25" s="1">
        <f>IF(AB25="","",IF(AE25=0,0,AE25/COUNTIF(Journal!Q:Q,AB25)))</f>
        <v>0</v>
      </c>
      <c r="AG25" s="1">
        <f>IF(AB25="","",SUMIF(Journal!R:R,AB25,Journal!AM:AM))</f>
        <v>0</v>
      </c>
      <c r="AH25" s="1">
        <f>IF(AB25="","",IF(AG25=0,0,AG25/COUNTIF(Journal!R:R,AB25)))</f>
        <v>0</v>
      </c>
      <c r="AI25" s="1">
        <f t="shared" si="5"/>
        <v>0</v>
      </c>
      <c r="AJ25">
        <f t="shared" ca="1" si="6"/>
        <v>1391.4199999999996</v>
      </c>
      <c r="AK25" s="84">
        <f t="shared" ca="1" si="7"/>
        <v>1391.42</v>
      </c>
      <c r="AL25" s="1" t="str">
        <f t="shared" si="8"/>
        <v/>
      </c>
      <c r="AM25" t="s">
        <v>333</v>
      </c>
      <c r="AN25">
        <f ca="1">OFFSET(AK1,AN24,0)</f>
        <v>442.62</v>
      </c>
      <c r="AW25" s="67" t="str">
        <f>IF(ISERROR(IF(Journal!BC25&gt;0,Journal!V25,0)-IF(Journal!BC25&gt;0,Journal!BC25,0)),"",IF(Journal!BC25&gt;0,Journal!V25,0)-IF(Journal!BC25&gt;0,Journal!BC25,0))</f>
        <v/>
      </c>
      <c r="AX25" s="67" t="str">
        <f t="shared" si="10"/>
        <v/>
      </c>
      <c r="AY25" s="67" t="str">
        <f t="shared" ca="1" si="11"/>
        <v/>
      </c>
      <c r="AZ25" s="67" t="str">
        <f t="shared" ca="1" si="12"/>
        <v/>
      </c>
      <c r="BA25" s="67" t="str">
        <f t="shared" ca="1" si="13"/>
        <v/>
      </c>
      <c r="BB25" s="86"/>
    </row>
    <row r="26" spans="1:54">
      <c r="A26">
        <v>23</v>
      </c>
      <c r="B26">
        <f>SUMIF(Journal!AW:AW, A26,Journal!M:M)+SUMIF(Journal!AW:AW, A26,Journal!K:K)+SUMIF(Journal!AW:AW, A26,Journal!I:I)</f>
        <v>0</v>
      </c>
      <c r="C26">
        <f>SUMIF(Journal!AW:AW, "=23", Journal!AQ:AQ)</f>
        <v>0</v>
      </c>
      <c r="D26" s="5" t="e">
        <f t="shared" ca="1" si="0"/>
        <v>#DIV/0!</v>
      </c>
      <c r="E26" t="str">
        <f t="shared" si="9"/>
        <v/>
      </c>
      <c r="F26">
        <f>IF(B26=0,1,"")</f>
        <v>1</v>
      </c>
      <c r="G26">
        <v>26</v>
      </c>
      <c r="H26" t="str">
        <f t="shared" si="2"/>
        <v/>
      </c>
      <c r="I26" t="str">
        <f>IF($G26&gt;$E$1,IF($G26&lt;$F$1,SUMIFS(Journal!$AQ:$AQ,Journal!$AW:$AW, $A26,Journal!$AQ:$AQ,"&gt;0" ),""),"")</f>
        <v/>
      </c>
      <c r="J26" t="str">
        <f>IF($G26&gt;$E$1,IF($G26&lt;$F$1,SUMIFS(Journal!$AQ:$AQ,Journal!$AW:$AW, $A26,Journal!$AQ:$AQ,"&lt;0" ),""),"")</f>
        <v/>
      </c>
      <c r="K26">
        <v>23</v>
      </c>
      <c r="L26" t="str">
        <f>IF(ISNUMBER(Journal!A25),IF(Journal!AQ25&lt;0,1+L25,0),"")</f>
        <v/>
      </c>
      <c r="M26" t="str">
        <f>IF(ISNUMBER(Journal!A25),IF(Journal!AQ25&gt;0,M25+1,0),"")</f>
        <v/>
      </c>
      <c r="P26" s="297"/>
      <c r="Q26" s="27"/>
      <c r="R26" s="27"/>
      <c r="S26" s="30"/>
      <c r="W26" s="1">
        <f ca="1">IF(AB26="","",Y26-(SUMIFS(Journal!AK:AK,Journal!P:P,"&gt;="&amp;AB26,Journal!AK:AK,"&lt;0")+SUMIFS(Journal!AL:AL,Journal!Q:Q,"&gt;="&amp;AB26,Journal!AL:AL,"&lt;0")+SUMIFS(Journal!AM:AM,Journal!R:R,"&gt;="&amp;AB26,Journal!AM:AM,"&lt;0")))</f>
        <v>0</v>
      </c>
      <c r="X26" s="332">
        <f ca="1">IF(AB26="","",(SUMIFS(Journal!AK:AK,Journal!P:P,"&lt;"&amp;AB26)+SUMIFS(Journal!AL:AL,Journal!Q:Q,"&lt;"&amp;AB26)+SUMIFS(Journal!AM:AM,Journal!R:R,"&lt;"&amp;AB26)))</f>
        <v>1391.42</v>
      </c>
      <c r="Y26">
        <f t="array" aca="1" ref="Y26" ca="1">IF(AB26="","",SUM(IF(Journal!$R$3:$R$2500&gt;='Internal Calcs'!AB26,Journal!$M$3:$M$2500*-Journal!$AY$3:$AY$2500*Journal!$R$3:$R$2500))+SUM(IF(Journal!$Q$3:$Q$2500&gt;='Internal Calcs'!AB26,Journal!$K$3:$K$2500*-Journal!$AY$3:$AY$2500*Journal!$Q$3:$Q$2500))+SUM(IF(Journal!$P$3:$P$2500&gt;='Internal Calcs'!AB26,Journal!$I$3:$I$2500*-Journal!$AY$3:$AY$2500*Journal!$P$3:$P$2500)))</f>
        <v>0</v>
      </c>
      <c r="Z26" s="1">
        <f t="shared" ca="1" si="3"/>
        <v>12.212234984884413</v>
      </c>
      <c r="AA26" s="1">
        <f t="shared" ca="1" si="4"/>
        <v>0</v>
      </c>
      <c r="AB26">
        <f>IF(AB25="","",IF(AB25+1&gt;'Stop Efficiency'!$D$1,"",AB25+1))</f>
        <v>24</v>
      </c>
      <c r="AC26" s="1">
        <f>IF(AB26="","",SUMIF(Journal!P:P,AB26,Journal!AK:AK))</f>
        <v>0</v>
      </c>
      <c r="AD26" s="1">
        <f>IF(AB26="","",IF(AC26=0,0,AC26/COUNTIF(Journal!P:P,AB26)))</f>
        <v>0</v>
      </c>
      <c r="AE26" s="1">
        <f>IF(AB26="","",SUMIF(Journal!Q:Q,AB26,Journal!AL:AL))</f>
        <v>0</v>
      </c>
      <c r="AF26" s="1">
        <f>IF(AB26="","",IF(AE26=0,0,AE26/COUNTIF(Journal!Q:Q,AB26)))</f>
        <v>0</v>
      </c>
      <c r="AG26" s="1">
        <f>IF(AB26="","",SUMIF(Journal!R:R,AB26,Journal!AM:AM))</f>
        <v>0</v>
      </c>
      <c r="AH26" s="1">
        <f>IF(AB26="","",IF(AG26=0,0,AG26/COUNTIF(Journal!R:R,AB26)))</f>
        <v>0</v>
      </c>
      <c r="AI26" s="1">
        <f t="shared" si="5"/>
        <v>0</v>
      </c>
      <c r="AJ26">
        <f t="shared" ca="1" si="6"/>
        <v>1391.4199999999996</v>
      </c>
      <c r="AK26" s="84">
        <f t="shared" ca="1" si="7"/>
        <v>1391.42</v>
      </c>
      <c r="AL26" s="1" t="str">
        <f t="shared" si="8"/>
        <v/>
      </c>
      <c r="AW26" s="67" t="str">
        <f>IF(ISERROR(IF(Journal!BC26&gt;0,Journal!V26,0)-IF(Journal!BC26&gt;0,Journal!BC26,0)),"",IF(Journal!BC26&gt;0,Journal!V26,0)-IF(Journal!BC26&gt;0,Journal!BC26,0))</f>
        <v/>
      </c>
      <c r="AX26" s="67" t="str">
        <f t="shared" si="10"/>
        <v/>
      </c>
      <c r="AY26" s="67" t="str">
        <f t="shared" ca="1" si="11"/>
        <v/>
      </c>
      <c r="AZ26" s="67" t="str">
        <f t="shared" ca="1" si="12"/>
        <v/>
      </c>
      <c r="BA26" s="67" t="str">
        <f t="shared" ca="1" si="13"/>
        <v/>
      </c>
      <c r="BB26" s="86"/>
    </row>
    <row r="27" spans="1:54">
      <c r="L27" t="str">
        <f>IF(ISNUMBER(Journal!A26),IF(Journal!AQ26&lt;0,1+L26,0),"")</f>
        <v/>
      </c>
      <c r="M27" t="str">
        <f>IF(ISNUMBER(Journal!A26),IF(Journal!AQ26&gt;0,M26+1,0),"")</f>
        <v/>
      </c>
      <c r="P27" s="297"/>
      <c r="Q27" s="27"/>
      <c r="R27" s="27"/>
      <c r="S27" s="30"/>
      <c r="W27" s="1" t="str">
        <f>IF(AB27="","",Y27-(SUMIFS(Journal!AK:AK,Journal!P:P,"&gt;="&amp;AB27,Journal!AK:AK,"&lt;0")+SUMIFS(Journal!AL:AL,Journal!Q:Q,"&gt;="&amp;AB27,Journal!AL:AL,"&lt;0")+SUMIFS(Journal!AM:AM,Journal!R:R,"&gt;="&amp;AB27,Journal!AM:AM,"&lt;0")))</f>
        <v/>
      </c>
      <c r="X27" s="332" t="str">
        <f>IF(AB27="","",(SUMIFS(Journal!AK:AK,Journal!P:P,"&lt;"&amp;AB27)+SUMIFS(Journal!AL:AL,Journal!Q:Q,"&lt;"&amp;AB27)+SUMIFS(Journal!AM:AM,Journal!R:R,"&lt;"&amp;AB27)))</f>
        <v/>
      </c>
      <c r="Y27" t="str">
        <f t="array" ref="Y27">IF(AB27="","",SUM(IF(Journal!$R$3:$R$2500&gt;='Internal Calcs'!AB27,Journal!$M$3:$M$2500*-Journal!$AY$3:$AY$2500*Journal!$R$3:$R$2500))+SUM(IF(Journal!$Q$3:$Q$2500&gt;='Internal Calcs'!AB27,Journal!$K$3:$K$2500*-Journal!$AY$3:$AY$2500*Journal!$Q$3:$Q$2500))+SUM(IF(Journal!$P$3:$P$2500&gt;='Internal Calcs'!AB27,Journal!$I$3:$I$2500*-Journal!$AY$3:$AY$2500*Journal!$P$3:$P$2500)))</f>
        <v/>
      </c>
      <c r="Z27" s="1" t="str">
        <f t="shared" si="3"/>
        <v/>
      </c>
      <c r="AA27" s="1" t="str">
        <f t="shared" si="4"/>
        <v/>
      </c>
      <c r="AB27" t="str">
        <f>IF(AB26="","",IF(AB26+1&gt;'Stop Efficiency'!$D$1,"",AB26+1))</f>
        <v/>
      </c>
      <c r="AC27" s="1" t="str">
        <f>IF(AB27="","",SUMIF(Journal!P:P,AB27,Journal!AK:AK))</f>
        <v/>
      </c>
      <c r="AD27" s="1" t="str">
        <f>IF(AB27="","",IF(AC27=0,0,AC27/COUNTIF(Journal!P:P,AB27)))</f>
        <v/>
      </c>
      <c r="AE27" s="1" t="str">
        <f>IF(AB27="","",SUMIF(Journal!Q:Q,AB27,Journal!AL:AL))</f>
        <v/>
      </c>
      <c r="AF27" s="1" t="str">
        <f>IF(AB27="","",IF(AE27=0,0,AE27/COUNTIF(Journal!Q:Q,AB27)))</f>
        <v/>
      </c>
      <c r="AG27" s="1" t="str">
        <f>IF(AB27="","",SUMIF(Journal!R:R,AB27,Journal!AM:AM))</f>
        <v/>
      </c>
      <c r="AH27" s="1" t="str">
        <f>IF(AB27="","",IF(AG27=0,0,AG27/COUNTIF(Journal!R:R,AB27)))</f>
        <v/>
      </c>
      <c r="AI27" s="1" t="str">
        <f t="shared" si="5"/>
        <v/>
      </c>
      <c r="AJ27" t="str">
        <f t="shared" si="6"/>
        <v/>
      </c>
      <c r="AK27" s="84" t="str">
        <f t="shared" si="7"/>
        <v/>
      </c>
      <c r="AL27" s="1" t="str">
        <f t="shared" si="8"/>
        <v/>
      </c>
      <c r="AW27" s="67" t="str">
        <f>IF(ISERROR(IF(Journal!BC27&gt;0,Journal!V27,0)-IF(Journal!BC27&gt;0,Journal!BC27,0)),"",IF(Journal!BC27&gt;0,Journal!V27,0)-IF(Journal!BC27&gt;0,Journal!BC27,0))</f>
        <v/>
      </c>
      <c r="AX27" s="67" t="str">
        <f t="shared" si="10"/>
        <v/>
      </c>
      <c r="AY27" s="67" t="str">
        <f t="shared" ca="1" si="11"/>
        <v/>
      </c>
      <c r="AZ27" s="67" t="str">
        <f t="shared" ca="1" si="12"/>
        <v/>
      </c>
      <c r="BA27" s="67" t="str">
        <f t="shared" ca="1" si="13"/>
        <v/>
      </c>
      <c r="BB27" s="86"/>
    </row>
    <row r="28" spans="1:54">
      <c r="L28" t="str">
        <f>IF(ISNUMBER(Journal!A27),IF(Journal!AQ27&lt;0,1+L27,0),"")</f>
        <v/>
      </c>
      <c r="M28" t="str">
        <f>IF(ISNUMBER(Journal!A27),IF(Journal!AQ27&gt;0,M27+1,0),"")</f>
        <v/>
      </c>
      <c r="P28" s="297"/>
      <c r="Q28" s="27"/>
      <c r="R28" s="27"/>
      <c r="S28" s="30"/>
      <c r="W28" s="1" t="str">
        <f>IF(AB28="","",Y28-(SUMIFS(Journal!AK:AK,Journal!P:P,"&gt;="&amp;AB28,Journal!AK:AK,"&lt;0")+SUMIFS(Journal!AL:AL,Journal!Q:Q,"&gt;="&amp;AB28,Journal!AL:AL,"&lt;0")+SUMIFS(Journal!AM:AM,Journal!R:R,"&gt;="&amp;AB28,Journal!AM:AM,"&lt;0")))</f>
        <v/>
      </c>
      <c r="X28" s="332" t="str">
        <f>IF(AB28="","",(SUMIFS(Journal!AK:AK,Journal!P:P,"&lt;"&amp;AB28)+SUMIFS(Journal!AL:AL,Journal!Q:Q,"&lt;"&amp;AB28)+SUMIFS(Journal!AM:AM,Journal!R:R,"&lt;"&amp;AB28)))</f>
        <v/>
      </c>
      <c r="Y28" t="str">
        <f t="array" ref="Y28">IF(AB28="","",SUM(IF(Journal!$R$3:$R$2500&gt;='Internal Calcs'!AB28,Journal!$M$3:$M$2500*-Journal!$AY$3:$AY$2500*Journal!$R$3:$R$2500))+SUM(IF(Journal!$Q$3:$Q$2500&gt;='Internal Calcs'!AB28,Journal!$K$3:$K$2500*-Journal!$AY$3:$AY$2500*Journal!$Q$3:$Q$2500))+SUM(IF(Journal!$P$3:$P$2500&gt;='Internal Calcs'!AB28,Journal!$I$3:$I$2500*-Journal!$AY$3:$AY$2500*Journal!$P$3:$P$2500)))</f>
        <v/>
      </c>
      <c r="Z28" s="1" t="str">
        <f t="shared" si="3"/>
        <v/>
      </c>
      <c r="AA28" s="1" t="str">
        <f t="shared" si="4"/>
        <v/>
      </c>
      <c r="AB28" t="str">
        <f>IF(AB27="","",IF(AB27+1&gt;'Stop Efficiency'!$D$1,"",AB27+1))</f>
        <v/>
      </c>
      <c r="AC28" s="1" t="str">
        <f>IF(AB28="","",SUMIF(Journal!P:P,AB28,Journal!AK:AK))</f>
        <v/>
      </c>
      <c r="AD28" s="1" t="str">
        <f>IF(AB28="","",IF(AC28=0,0,AC28/COUNTIF(Journal!P:P,AB28)))</f>
        <v/>
      </c>
      <c r="AE28" s="1" t="str">
        <f>IF(AB28="","",SUMIF(Journal!Q:Q,AB28,Journal!AL:AL))</f>
        <v/>
      </c>
      <c r="AF28" s="1" t="str">
        <f>IF(AB28="","",IF(AE28=0,0,AE28/COUNTIF(Journal!Q:Q,AB28)))</f>
        <v/>
      </c>
      <c r="AG28" s="1" t="str">
        <f>IF(AB28="","",SUMIF(Journal!R:R,AB28,Journal!AM:AM))</f>
        <v/>
      </c>
      <c r="AH28" s="1" t="str">
        <f>IF(AB28="","",IF(AG28=0,0,AG28/COUNTIF(Journal!R:R,AB28)))</f>
        <v/>
      </c>
      <c r="AI28" s="1" t="str">
        <f t="shared" si="5"/>
        <v/>
      </c>
      <c r="AJ28" t="str">
        <f t="shared" si="6"/>
        <v/>
      </c>
      <c r="AK28" s="84" t="str">
        <f t="shared" si="7"/>
        <v/>
      </c>
      <c r="AL28" s="1" t="str">
        <f t="shared" si="8"/>
        <v/>
      </c>
      <c r="AW28" s="67" t="str">
        <f>IF(ISERROR(IF(Journal!BC28&gt;0,Journal!V28,0)-IF(Journal!BC28&gt;0,Journal!BC28,0)),"",IF(Journal!BC28&gt;0,Journal!V28,0)-IF(Journal!BC28&gt;0,Journal!BC28,0))</f>
        <v/>
      </c>
      <c r="AX28" s="67" t="str">
        <f t="shared" si="10"/>
        <v/>
      </c>
      <c r="AY28" s="67" t="str">
        <f t="shared" ca="1" si="11"/>
        <v/>
      </c>
      <c r="AZ28" s="67" t="str">
        <f t="shared" ca="1" si="12"/>
        <v/>
      </c>
      <c r="BA28" s="67" t="str">
        <f t="shared" ca="1" si="13"/>
        <v/>
      </c>
      <c r="BB28" s="86"/>
    </row>
    <row r="29" spans="1:54">
      <c r="A29" s="1" t="s">
        <v>36</v>
      </c>
      <c r="L29" t="str">
        <f>IF(ISNUMBER(Journal!A28),IF(Journal!AQ28&lt;0,1+L28,0),"")</f>
        <v/>
      </c>
      <c r="M29" t="str">
        <f>IF(ISNUMBER(Journal!A28),IF(Journal!AQ28&gt;0,M28+1,0),"")</f>
        <v/>
      </c>
      <c r="P29" s="297"/>
      <c r="Q29" s="27"/>
      <c r="R29" s="27"/>
      <c r="S29" s="30"/>
      <c r="W29" s="1" t="str">
        <f>IF(AB29="","",Y29-(SUMIFS(Journal!AK:AK,Journal!P:P,"&gt;="&amp;AB29,Journal!AK:AK,"&lt;0")+SUMIFS(Journal!AL:AL,Journal!Q:Q,"&gt;="&amp;AB29,Journal!AL:AL,"&lt;0")+SUMIFS(Journal!AM:AM,Journal!R:R,"&gt;="&amp;AB29,Journal!AM:AM,"&lt;0")))</f>
        <v/>
      </c>
      <c r="X29" s="332" t="str">
        <f>IF(AB29="","",(SUMIFS(Journal!AK:AK,Journal!P:P,"&lt;"&amp;AB29)+SUMIFS(Journal!AL:AL,Journal!Q:Q,"&lt;"&amp;AB29)+SUMIFS(Journal!AM:AM,Journal!R:R,"&lt;"&amp;AB29)))</f>
        <v/>
      </c>
      <c r="Y29" t="str">
        <f t="array" ref="Y29">IF(AB29="","",SUM(IF(Journal!$R$3:$R$2500&gt;='Internal Calcs'!AB29,Journal!$M$3:$M$2500*-Journal!$AY$3:$AY$2500*Journal!$R$3:$R$2500))+SUM(IF(Journal!$Q$3:$Q$2500&gt;='Internal Calcs'!AB29,Journal!$K$3:$K$2500*-Journal!$AY$3:$AY$2500*Journal!$Q$3:$Q$2500))+SUM(IF(Journal!$P$3:$P$2500&gt;='Internal Calcs'!AB29,Journal!$I$3:$I$2500*-Journal!$AY$3:$AY$2500*Journal!$P$3:$P$2500)))</f>
        <v/>
      </c>
      <c r="Z29" s="1" t="str">
        <f t="shared" si="3"/>
        <v/>
      </c>
      <c r="AA29" s="1" t="str">
        <f t="shared" si="4"/>
        <v/>
      </c>
      <c r="AB29" t="str">
        <f>IF(AB28="","",IF(AB28+1&gt;'Stop Efficiency'!$D$1,"",AB28+1))</f>
        <v/>
      </c>
      <c r="AC29" s="1" t="str">
        <f>IF(AB29="","",SUMIF(Journal!P:P,AB29,Journal!AK:AK))</f>
        <v/>
      </c>
      <c r="AD29" s="1" t="str">
        <f>IF(AB29="","",IF(AC29=0,0,AC29/COUNTIF(Journal!P:P,AB29)))</f>
        <v/>
      </c>
      <c r="AE29" s="1" t="str">
        <f>IF(AB29="","",SUMIF(Journal!Q:Q,AB29,Journal!AL:AL))</f>
        <v/>
      </c>
      <c r="AF29" s="1" t="str">
        <f>IF(AB29="","",IF(AE29=0,0,AE29/COUNTIF(Journal!Q:Q,AB29)))</f>
        <v/>
      </c>
      <c r="AG29" s="1" t="str">
        <f>IF(AB29="","",SUMIF(Journal!R:R,AB29,Journal!AM:AM))</f>
        <v/>
      </c>
      <c r="AH29" s="1" t="str">
        <f>IF(AB29="","",IF(AG29=0,0,AG29/COUNTIF(Journal!R:R,AB29)))</f>
        <v/>
      </c>
      <c r="AI29" s="1" t="str">
        <f t="shared" si="5"/>
        <v/>
      </c>
      <c r="AJ29" t="str">
        <f t="shared" si="6"/>
        <v/>
      </c>
      <c r="AK29" s="84" t="str">
        <f t="shared" si="7"/>
        <v/>
      </c>
      <c r="AL29" s="1" t="str">
        <f t="shared" si="8"/>
        <v/>
      </c>
      <c r="AW29" s="67" t="str">
        <f>IF(ISERROR(IF(Journal!BC29&gt;0,Journal!V29,0)-IF(Journal!BC29&gt;0,Journal!BC29,0)),"",IF(Journal!BC29&gt;0,Journal!V29,0)-IF(Journal!BC29&gt;0,Journal!BC29,0))</f>
        <v/>
      </c>
      <c r="AX29" s="67" t="str">
        <f t="shared" si="10"/>
        <v/>
      </c>
      <c r="AY29" s="67" t="str">
        <f t="shared" ca="1" si="11"/>
        <v/>
      </c>
      <c r="AZ29" s="67" t="str">
        <f t="shared" ca="1" si="12"/>
        <v/>
      </c>
      <c r="BA29" s="67" t="str">
        <f t="shared" ca="1" si="13"/>
        <v/>
      </c>
      <c r="BB29" s="86"/>
    </row>
    <row r="30" spans="1:54">
      <c r="A30" s="1" t="s">
        <v>37</v>
      </c>
      <c r="B30" s="1" t="s">
        <v>38</v>
      </c>
      <c r="C30" s="1" t="s">
        <v>39</v>
      </c>
      <c r="D30" s="1" t="s">
        <v>40</v>
      </c>
      <c r="E30" s="1"/>
      <c r="L30" t="str">
        <f>IF(ISNUMBER(Journal!A29),IF(Journal!AQ29&lt;0,1+L29,0),"")</f>
        <v/>
      </c>
      <c r="M30" t="str">
        <f>IF(ISNUMBER(Journal!A29),IF(Journal!AQ29&gt;0,M29+1,0),"")</f>
        <v/>
      </c>
      <c r="P30" s="297"/>
      <c r="Q30" s="27"/>
      <c r="R30" s="27"/>
      <c r="S30" s="30"/>
      <c r="W30" s="1" t="str">
        <f>IF(AB30="","",Y30-(SUMIFS(Journal!AK:AK,Journal!P:P,"&gt;="&amp;AB30,Journal!AK:AK,"&lt;0")+SUMIFS(Journal!AL:AL,Journal!Q:Q,"&gt;="&amp;AB30,Journal!AL:AL,"&lt;0")+SUMIFS(Journal!AM:AM,Journal!R:R,"&gt;="&amp;AB30,Journal!AM:AM,"&lt;0")))</f>
        <v/>
      </c>
      <c r="X30" s="332" t="str">
        <f>IF(AB30="","",(SUMIFS(Journal!AK:AK,Journal!P:P,"&lt;"&amp;AB30)+SUMIFS(Journal!AL:AL,Journal!Q:Q,"&lt;"&amp;AB30)+SUMIFS(Journal!AM:AM,Journal!R:R,"&lt;"&amp;AB30)))</f>
        <v/>
      </c>
      <c r="Y30" t="str">
        <f t="array" ref="Y30">IF(AB30="","",SUM(IF(Journal!$R$3:$R$2500&gt;='Internal Calcs'!AB30,Journal!$M$3:$M$2500*-Journal!$AY$3:$AY$2500*Journal!$R$3:$R$2500))+SUM(IF(Journal!$Q$3:$Q$2500&gt;='Internal Calcs'!AB30,Journal!$K$3:$K$2500*-Journal!$AY$3:$AY$2500*Journal!$Q$3:$Q$2500))+SUM(IF(Journal!$P$3:$P$2500&gt;='Internal Calcs'!AB30,Journal!$I$3:$I$2500*-Journal!$AY$3:$AY$2500*Journal!$P$3:$P$2500)))</f>
        <v/>
      </c>
      <c r="Z30" s="1" t="str">
        <f t="shared" si="3"/>
        <v/>
      </c>
      <c r="AA30" s="1" t="str">
        <f t="shared" si="4"/>
        <v/>
      </c>
      <c r="AB30" t="str">
        <f>IF(AB29="","",IF(AB29+1&gt;'Stop Efficiency'!$D$1,"",AB29+1))</f>
        <v/>
      </c>
      <c r="AC30" s="1" t="str">
        <f>IF(AB30="","",SUMIF(Journal!P:P,AB30,Journal!AK:AK))</f>
        <v/>
      </c>
      <c r="AD30" s="1" t="str">
        <f>IF(AB30="","",IF(AC30=0,0,AC30/COUNTIF(Journal!P:P,AB30)))</f>
        <v/>
      </c>
      <c r="AE30" s="1" t="str">
        <f>IF(AB30="","",SUMIF(Journal!Q:Q,AB30,Journal!AL:AL))</f>
        <v/>
      </c>
      <c r="AF30" s="1" t="str">
        <f>IF(AB30="","",IF(AE30=0,0,AE30/COUNTIF(Journal!Q:Q,AB30)))</f>
        <v/>
      </c>
      <c r="AG30" s="1" t="str">
        <f>IF(AB30="","",SUMIF(Journal!R:R,AB30,Journal!AM:AM))</f>
        <v/>
      </c>
      <c r="AH30" s="1" t="str">
        <f>IF(AB30="","",IF(AG30=0,0,AG30/COUNTIF(Journal!R:R,AB30)))</f>
        <v/>
      </c>
      <c r="AI30" s="1" t="str">
        <f t="shared" si="5"/>
        <v/>
      </c>
      <c r="AJ30" t="str">
        <f t="shared" si="6"/>
        <v/>
      </c>
      <c r="AK30" s="84" t="str">
        <f t="shared" si="7"/>
        <v/>
      </c>
      <c r="AL30" s="1" t="str">
        <f t="shared" si="8"/>
        <v/>
      </c>
      <c r="AW30" s="67" t="str">
        <f>IF(ISERROR(IF(Journal!BC30&gt;0,Journal!V30,0)-IF(Journal!BC30&gt;0,Journal!BC30,0)),"",IF(Journal!BC30&gt;0,Journal!V30,0)-IF(Journal!BC30&gt;0,Journal!BC30,0))</f>
        <v/>
      </c>
      <c r="AX30" s="67" t="str">
        <f t="shared" si="10"/>
        <v/>
      </c>
      <c r="AY30" s="67" t="str">
        <f t="shared" ca="1" si="11"/>
        <v/>
      </c>
      <c r="AZ30" s="67" t="str">
        <f t="shared" ca="1" si="12"/>
        <v/>
      </c>
      <c r="BA30" s="67" t="str">
        <f t="shared" ca="1" si="13"/>
        <v/>
      </c>
    </row>
    <row r="31" spans="1:54">
      <c r="A31" s="9">
        <f>MIN(Journal!B:B)</f>
        <v>40892</v>
      </c>
      <c r="B31" s="9">
        <f>MAX(Journal!B:B)</f>
        <v>40892</v>
      </c>
      <c r="C31">
        <f>B31-A31+1</f>
        <v>1</v>
      </c>
      <c r="D31" s="5">
        <f ca="1">(Overview!K4*365)/'Internal Calcs'!C31</f>
        <v>5.0786829999999989</v>
      </c>
      <c r="L31" t="str">
        <f>IF(ISNUMBER(Journal!A30),IF(Journal!AQ30&lt;0,1+L30,0),"")</f>
        <v/>
      </c>
      <c r="M31" t="str">
        <f>IF(ISNUMBER(Journal!A30),IF(Journal!AQ30&gt;0,M30+1,0),"")</f>
        <v/>
      </c>
      <c r="P31" s="297"/>
      <c r="Q31" s="27"/>
      <c r="R31" s="27"/>
      <c r="S31" s="30"/>
      <c r="W31" s="1" t="str">
        <f>IF(AB31="","",Y31-(SUMIFS(Journal!AK:AK,Journal!P:P,"&gt;="&amp;AB31,Journal!AK:AK,"&lt;0")+SUMIFS(Journal!AL:AL,Journal!Q:Q,"&gt;="&amp;AB31,Journal!AL:AL,"&lt;0")+SUMIFS(Journal!AM:AM,Journal!R:R,"&gt;="&amp;AB31,Journal!AM:AM,"&lt;0")))</f>
        <v/>
      </c>
      <c r="X31" s="332" t="str">
        <f>IF(AB31="","",(SUMIFS(Journal!AK:AK,Journal!P:P,"&lt;"&amp;AB31)+SUMIFS(Journal!AL:AL,Journal!Q:Q,"&lt;"&amp;AB31)+SUMIFS(Journal!AM:AM,Journal!R:R,"&lt;"&amp;AB31)))</f>
        <v/>
      </c>
      <c r="Y31" t="str">
        <f t="array" ref="Y31">IF(AB31="","",SUM(IF(Journal!$R$3:$R$2500&gt;='Internal Calcs'!AB31,Journal!$M$3:$M$2500*-Journal!$AY$3:$AY$2500*Journal!$R$3:$R$2500))+SUM(IF(Journal!$Q$3:$Q$2500&gt;='Internal Calcs'!AB31,Journal!$K$3:$K$2500*-Journal!$AY$3:$AY$2500*Journal!$Q$3:$Q$2500))+SUM(IF(Journal!$P$3:$P$2500&gt;='Internal Calcs'!AB31,Journal!$I$3:$I$2500*-Journal!$AY$3:$AY$2500*Journal!$P$3:$P$2500)))</f>
        <v/>
      </c>
      <c r="Z31" s="1" t="str">
        <f t="shared" si="3"/>
        <v/>
      </c>
      <c r="AA31" s="1" t="str">
        <f t="shared" si="4"/>
        <v/>
      </c>
      <c r="AB31" t="str">
        <f>IF(AB30="","",IF(AB30+1&gt;'Stop Efficiency'!$D$1,"",AB30+1))</f>
        <v/>
      </c>
      <c r="AC31" s="1" t="str">
        <f>IF(AB31="","",SUMIF(Journal!P:P,AB31,Journal!AK:AK))</f>
        <v/>
      </c>
      <c r="AD31" s="1" t="str">
        <f>IF(AB31="","",IF(AC31=0,0,AC31/COUNTIF(Journal!P:P,AB31)))</f>
        <v/>
      </c>
      <c r="AE31" s="1" t="str">
        <f>IF(AB31="","",SUMIF(Journal!Q:Q,AB31,Journal!AL:AL))</f>
        <v/>
      </c>
      <c r="AF31" s="1" t="str">
        <f>IF(AB31="","",IF(AE31=0,0,AE31/COUNTIF(Journal!Q:Q,AB31)))</f>
        <v/>
      </c>
      <c r="AG31" s="1" t="str">
        <f>IF(AB31="","",SUMIF(Journal!R:R,AB31,Journal!AM:AM))</f>
        <v/>
      </c>
      <c r="AH31" s="1" t="str">
        <f>IF(AB31="","",IF(AG31=0,0,AG31/COUNTIF(Journal!R:R,AB31)))</f>
        <v/>
      </c>
      <c r="AI31" s="1" t="str">
        <f t="shared" si="5"/>
        <v/>
      </c>
      <c r="AJ31" t="str">
        <f t="shared" si="6"/>
        <v/>
      </c>
      <c r="AK31" s="84" t="str">
        <f t="shared" si="7"/>
        <v/>
      </c>
      <c r="AL31" s="1" t="str">
        <f t="shared" si="8"/>
        <v/>
      </c>
      <c r="AW31" s="67" t="str">
        <f>IF(ISERROR(IF(Journal!BC31&gt;0,Journal!V31,0)-IF(Journal!BC31&gt;0,Journal!BC31,0)),"",IF(Journal!BC31&gt;0,Journal!V31,0)-IF(Journal!BC31&gt;0,Journal!BC31,0))</f>
        <v/>
      </c>
      <c r="AX31" s="67" t="str">
        <f t="shared" si="10"/>
        <v/>
      </c>
      <c r="AY31" s="67" t="str">
        <f t="shared" ca="1" si="11"/>
        <v/>
      </c>
      <c r="AZ31" s="67" t="str">
        <f t="shared" ca="1" si="12"/>
        <v/>
      </c>
      <c r="BA31" s="67" t="str">
        <f t="shared" ca="1" si="13"/>
        <v/>
      </c>
    </row>
    <row r="32" spans="1:54" ht="15.75" thickBot="1">
      <c r="L32" t="str">
        <f>IF(ISNUMBER(Journal!A31),IF(Journal!AQ31&lt;0,1+L31,0),"")</f>
        <v/>
      </c>
      <c r="M32" t="str">
        <f>IF(ISNUMBER(Journal!A31),IF(Journal!AQ31&gt;0,M31+1,0),"")</f>
        <v/>
      </c>
      <c r="P32" s="297"/>
      <c r="Q32" s="27"/>
      <c r="R32" s="27"/>
      <c r="S32" s="30"/>
      <c r="W32" s="1" t="str">
        <f>IF(AB32="","",Y32-(SUMIFS(Journal!AK:AK,Journal!P:P,"&gt;="&amp;AB32,Journal!AK:AK,"&lt;0")+SUMIFS(Journal!AL:AL,Journal!Q:Q,"&gt;="&amp;AB32,Journal!AL:AL,"&lt;0")+SUMIFS(Journal!AM:AM,Journal!R:R,"&gt;="&amp;AB32,Journal!AM:AM,"&lt;0")))</f>
        <v/>
      </c>
      <c r="X32" s="332" t="str">
        <f>IF(AB32="","",(SUMIFS(Journal!AK:AK,Journal!P:P,"&lt;"&amp;AB32)+SUMIFS(Journal!AL:AL,Journal!Q:Q,"&lt;"&amp;AB32)+SUMIFS(Journal!AM:AM,Journal!R:R,"&lt;"&amp;AB32)))</f>
        <v/>
      </c>
      <c r="Y32" t="str">
        <f t="array" ref="Y32">IF(AB32="","",SUM(IF(Journal!$R$3:$R$2500&gt;='Internal Calcs'!AB32,Journal!$M$3:$M$2500*-Journal!$AY$3:$AY$2500*Journal!$R$3:$R$2500))+SUM(IF(Journal!$Q$3:$Q$2500&gt;='Internal Calcs'!AB32,Journal!$K$3:$K$2500*-Journal!$AY$3:$AY$2500*Journal!$Q$3:$Q$2500))+SUM(IF(Journal!$P$3:$P$2500&gt;='Internal Calcs'!AB32,Journal!$I$3:$I$2500*-Journal!$AY$3:$AY$2500*Journal!$P$3:$P$2500)))</f>
        <v/>
      </c>
      <c r="Z32" s="1" t="str">
        <f t="shared" si="3"/>
        <v/>
      </c>
      <c r="AA32" s="1" t="str">
        <f t="shared" si="4"/>
        <v/>
      </c>
      <c r="AB32" t="str">
        <f>IF(AB31="","",IF(AB31+1&gt;'Stop Efficiency'!$D$1,"",AB31+1))</f>
        <v/>
      </c>
      <c r="AC32" s="1" t="str">
        <f>IF(AB32="","",SUMIF(Journal!P:P,AB32,Journal!AK:AK))</f>
        <v/>
      </c>
      <c r="AD32" s="1" t="str">
        <f>IF(AB32="","",IF(AC32=0,0,AC32/COUNTIF(Journal!P:P,AB32)))</f>
        <v/>
      </c>
      <c r="AE32" s="1" t="str">
        <f>IF(AB32="","",SUMIF(Journal!Q:Q,AB32,Journal!AL:AL))</f>
        <v/>
      </c>
      <c r="AF32" s="1" t="str">
        <f>IF(AB32="","",IF(AE32=0,0,AE32/COUNTIF(Journal!Q:Q,AB32)))</f>
        <v/>
      </c>
      <c r="AG32" s="1" t="str">
        <f>IF(AB32="","",SUMIF(Journal!R:R,AB32,Journal!AM:AM))</f>
        <v/>
      </c>
      <c r="AH32" s="1" t="str">
        <f>IF(AB32="","",IF(AG32=0,0,AG32/COUNTIF(Journal!R:R,AB32)))</f>
        <v/>
      </c>
      <c r="AI32" s="1" t="str">
        <f t="shared" si="5"/>
        <v/>
      </c>
      <c r="AJ32" t="str">
        <f t="shared" si="6"/>
        <v/>
      </c>
      <c r="AK32" s="84" t="str">
        <f t="shared" si="7"/>
        <v/>
      </c>
      <c r="AL32" s="1" t="str">
        <f t="shared" si="8"/>
        <v/>
      </c>
      <c r="AW32" s="67" t="str">
        <f>IF(ISERROR(IF(Journal!BC32&gt;0,Journal!V32,0)-IF(Journal!BC32&gt;0,Journal!BC32,0)),"",IF(Journal!BC32&gt;0,Journal!V32,0)-IF(Journal!BC32&gt;0,Journal!BC32,0))</f>
        <v/>
      </c>
      <c r="AX32" s="67" t="str">
        <f t="shared" si="10"/>
        <v/>
      </c>
      <c r="AY32" s="67" t="str">
        <f t="shared" ca="1" si="11"/>
        <v/>
      </c>
      <c r="AZ32" s="67" t="str">
        <f t="shared" ca="1" si="12"/>
        <v/>
      </c>
      <c r="BA32" s="67" t="str">
        <f t="shared" ca="1" si="13"/>
        <v/>
      </c>
    </row>
    <row r="33" spans="1:53">
      <c r="A33" s="24"/>
      <c r="B33" s="101"/>
      <c r="C33" s="101" t="s">
        <v>208</v>
      </c>
      <c r="D33" s="98"/>
      <c r="L33" t="str">
        <f>IF(ISNUMBER(Journal!A32),IF(Journal!AQ32&lt;0,1+L32,0),"")</f>
        <v/>
      </c>
      <c r="M33" t="str">
        <f>IF(ISNUMBER(Journal!A32),IF(Journal!AQ32&gt;0,M32+1,0),"")</f>
        <v/>
      </c>
      <c r="P33" s="297"/>
      <c r="Q33" s="27"/>
      <c r="R33" s="27"/>
      <c r="S33" s="30"/>
      <c r="W33" s="1" t="str">
        <f>IF(AB33="","",Y33-(SUMIFS(Journal!AK:AK,Journal!P:P,"&gt;="&amp;AB33,Journal!AK:AK,"&lt;0")+SUMIFS(Journal!AL:AL,Journal!Q:Q,"&gt;="&amp;AB33,Journal!AL:AL,"&lt;0")+SUMIFS(Journal!AM:AM,Journal!R:R,"&gt;="&amp;AB33,Journal!AM:AM,"&lt;0")))</f>
        <v/>
      </c>
      <c r="X33" s="332" t="str">
        <f>IF(AB33="","",(SUMIFS(Journal!AK:AK,Journal!P:P,"&lt;"&amp;AB33)+SUMIFS(Journal!AL:AL,Journal!Q:Q,"&lt;"&amp;AB33)+SUMIFS(Journal!AM:AM,Journal!R:R,"&lt;"&amp;AB33)))</f>
        <v/>
      </c>
      <c r="Y33" t="str">
        <f t="array" ref="Y33">IF(AB33="","",SUM(IF(Journal!$R$3:$R$2500&gt;='Internal Calcs'!AB33,Journal!$M$3:$M$2500*-Journal!$AY$3:$AY$2500*Journal!$R$3:$R$2500))+SUM(IF(Journal!$Q$3:$Q$2500&gt;='Internal Calcs'!AB33,Journal!$K$3:$K$2500*-Journal!$AY$3:$AY$2500*Journal!$Q$3:$Q$2500))+SUM(IF(Journal!$P$3:$P$2500&gt;='Internal Calcs'!AB33,Journal!$I$3:$I$2500*-Journal!$AY$3:$AY$2500*Journal!$P$3:$P$2500)))</f>
        <v/>
      </c>
      <c r="Z33" s="1" t="str">
        <f t="shared" si="3"/>
        <v/>
      </c>
      <c r="AA33" s="1" t="str">
        <f t="shared" si="4"/>
        <v/>
      </c>
      <c r="AB33" t="str">
        <f>IF(AB32="","",IF(AB32+1&gt;'Stop Efficiency'!$D$1,"",AB32+1))</f>
        <v/>
      </c>
      <c r="AC33" s="1" t="str">
        <f>IF(AB33="","",SUMIF(Journal!P:P,AB33,Journal!AK:AK))</f>
        <v/>
      </c>
      <c r="AD33" s="1" t="str">
        <f>IF(AB33="","",IF(AC33=0,0,AC33/COUNTIF(Journal!P:P,AB33)))</f>
        <v/>
      </c>
      <c r="AE33" s="1" t="str">
        <f>IF(AB33="","",SUMIF(Journal!Q:Q,AB33,Journal!AL:AL))</f>
        <v/>
      </c>
      <c r="AF33" s="1" t="str">
        <f>IF(AB33="","",IF(AE33=0,0,AE33/COUNTIF(Journal!Q:Q,AB33)))</f>
        <v/>
      </c>
      <c r="AG33" s="1" t="str">
        <f>IF(AB33="","",SUMIF(Journal!R:R,AB33,Journal!AM:AM))</f>
        <v/>
      </c>
      <c r="AH33" s="1" t="str">
        <f>IF(AB33="","",IF(AG33=0,0,AG33/COUNTIF(Journal!R:R,AB33)))</f>
        <v/>
      </c>
      <c r="AI33" s="1" t="str">
        <f t="shared" si="5"/>
        <v/>
      </c>
      <c r="AJ33" t="str">
        <f t="shared" si="6"/>
        <v/>
      </c>
      <c r="AK33" s="84" t="str">
        <f t="shared" si="7"/>
        <v/>
      </c>
      <c r="AL33" s="1" t="str">
        <f t="shared" si="8"/>
        <v/>
      </c>
      <c r="AW33" s="67" t="str">
        <f>IF(ISERROR(IF(Journal!BC33&gt;0,Journal!V33,0)-IF(Journal!BC33&gt;0,Journal!BC33,0)),"",IF(Journal!BC33&gt;0,Journal!V33,0)-IF(Journal!BC33&gt;0,Journal!BC33,0))</f>
        <v/>
      </c>
      <c r="AX33" s="67" t="str">
        <f t="shared" si="10"/>
        <v/>
      </c>
      <c r="AY33" s="67" t="str">
        <f t="shared" ca="1" si="11"/>
        <v/>
      </c>
      <c r="AZ33" s="67" t="str">
        <f t="shared" ca="1" si="12"/>
        <v/>
      </c>
      <c r="BA33" s="67" t="str">
        <f t="shared" ca="1" si="13"/>
        <v/>
      </c>
    </row>
    <row r="34" spans="1:53">
      <c r="A34" s="60"/>
      <c r="B34" s="55" t="s">
        <v>131</v>
      </c>
      <c r="C34" s="55" t="s">
        <v>132</v>
      </c>
      <c r="D34" s="61" t="s">
        <v>133</v>
      </c>
      <c r="L34" t="str">
        <f>IF(ISNUMBER(Journal!A33),IF(Journal!AQ33&lt;0,1+L33,0),"")</f>
        <v/>
      </c>
      <c r="M34" t="str">
        <f>IF(ISNUMBER(Journal!A33),IF(Journal!AQ33&gt;0,M33+1,0),"")</f>
        <v/>
      </c>
      <c r="P34" s="297"/>
      <c r="Q34" s="27"/>
      <c r="R34" s="27"/>
      <c r="S34" s="30"/>
      <c r="W34" s="1" t="str">
        <f>IF(AB34="","",Y34-(SUMIFS(Journal!AK:AK,Journal!P:P,"&gt;="&amp;AB34,Journal!AK:AK,"&lt;0")+SUMIFS(Journal!AL:AL,Journal!Q:Q,"&gt;="&amp;AB34,Journal!AL:AL,"&lt;0")+SUMIFS(Journal!AM:AM,Journal!R:R,"&gt;="&amp;AB34,Journal!AM:AM,"&lt;0")))</f>
        <v/>
      </c>
      <c r="X34" s="332" t="str">
        <f>IF(AB34="","",(SUMIFS(Journal!AK:AK,Journal!P:P,"&lt;"&amp;AB34)+SUMIFS(Journal!AL:AL,Journal!Q:Q,"&lt;"&amp;AB34)+SUMIFS(Journal!AM:AM,Journal!R:R,"&lt;"&amp;AB34)))</f>
        <v/>
      </c>
      <c r="Y34" t="str">
        <f t="array" ref="Y34">IF(AB34="","",SUM(IF(Journal!$R$3:$R$2500&gt;='Internal Calcs'!AB34,Journal!$M$3:$M$2500*-Journal!$AY$3:$AY$2500*Journal!$R$3:$R$2500))+SUM(IF(Journal!$Q$3:$Q$2500&gt;='Internal Calcs'!AB34,Journal!$K$3:$K$2500*-Journal!$AY$3:$AY$2500*Journal!$Q$3:$Q$2500))+SUM(IF(Journal!$P$3:$P$2500&gt;='Internal Calcs'!AB34,Journal!$I$3:$I$2500*-Journal!$AY$3:$AY$2500*Journal!$P$3:$P$2500)))</f>
        <v/>
      </c>
      <c r="Z34" s="1" t="str">
        <f t="shared" si="3"/>
        <v/>
      </c>
      <c r="AA34" s="1" t="str">
        <f t="shared" si="4"/>
        <v/>
      </c>
      <c r="AB34" t="str">
        <f>IF(AB33="","",IF(AB33+1&gt;'Stop Efficiency'!$D$1,"",AB33+1))</f>
        <v/>
      </c>
      <c r="AC34" s="1" t="str">
        <f>IF(AB34="","",SUMIF(Journal!P:P,AB34,Journal!AK:AK))</f>
        <v/>
      </c>
      <c r="AD34" s="1" t="str">
        <f>IF(AB34="","",IF(AC34=0,0,AC34/COUNTIF(Journal!P:P,AB34)))</f>
        <v/>
      </c>
      <c r="AE34" s="1" t="str">
        <f>IF(AB34="","",SUMIF(Journal!Q:Q,AB34,Journal!AL:AL))</f>
        <v/>
      </c>
      <c r="AF34" s="1" t="str">
        <f>IF(AB34="","",IF(AE34=0,0,AE34/COUNTIF(Journal!Q:Q,AB34)))</f>
        <v/>
      </c>
      <c r="AG34" s="1" t="str">
        <f>IF(AB34="","",SUMIF(Journal!R:R,AB34,Journal!AM:AM))</f>
        <v/>
      </c>
      <c r="AH34" s="1" t="str">
        <f>IF(AB34="","",IF(AG34=0,0,AG34/COUNTIF(Journal!R:R,AB34)))</f>
        <v/>
      </c>
      <c r="AI34" s="1" t="str">
        <f t="shared" si="5"/>
        <v/>
      </c>
      <c r="AJ34" t="str">
        <f t="shared" si="6"/>
        <v/>
      </c>
      <c r="AK34" s="84" t="str">
        <f t="shared" si="7"/>
        <v/>
      </c>
      <c r="AL34" s="1" t="str">
        <f t="shared" si="8"/>
        <v/>
      </c>
      <c r="AW34" s="67" t="str">
        <f>IF(ISERROR(IF(Journal!BC34&gt;0,Journal!V34,0)-IF(Journal!BC34&gt;0,Journal!BC34,0)),"",IF(Journal!BC34&gt;0,Journal!V34,0)-IF(Journal!BC34&gt;0,Journal!BC34,0))</f>
        <v/>
      </c>
      <c r="AX34" s="67" t="str">
        <f t="shared" si="10"/>
        <v/>
      </c>
      <c r="AY34" s="67" t="str">
        <f t="shared" ca="1" si="11"/>
        <v/>
      </c>
      <c r="AZ34" s="67" t="str">
        <f t="shared" ca="1" si="12"/>
        <v/>
      </c>
      <c r="BA34" s="67" t="str">
        <f t="shared" ca="1" si="13"/>
        <v/>
      </c>
    </row>
    <row r="35" spans="1:53">
      <c r="A35" s="26"/>
      <c r="B35" s="102" t="str">
        <f>IF($B36&gt;$E$1,IF($B36&lt;$F$1,SUMIFS(Journal!AP:AP,Journal!AV:AV, "=0",Journal!AP:AP,"&gt;0" ),""),"")</f>
        <v/>
      </c>
      <c r="C35" s="102"/>
      <c r="D35" s="30"/>
      <c r="L35" t="str">
        <f>IF(ISNUMBER(Journal!A34),IF(Journal!AQ34&lt;0,1+L34,0),"")</f>
        <v/>
      </c>
      <c r="M35" t="str">
        <f>IF(ISNUMBER(Journal!A34),IF(Journal!AQ34&gt;0,M34+1,0),"")</f>
        <v/>
      </c>
      <c r="P35" s="297"/>
      <c r="Q35" s="27"/>
      <c r="R35" s="27"/>
      <c r="S35" s="30"/>
      <c r="W35" s="1" t="str">
        <f>IF(AB35="","",Y35-(SUMIFS(Journal!AK:AK,Journal!P:P,"&gt;="&amp;AB35,Journal!AK:AK,"&lt;0")+SUMIFS(Journal!AL:AL,Journal!Q:Q,"&gt;="&amp;AB35,Journal!AL:AL,"&lt;0")+SUMIFS(Journal!AM:AM,Journal!R:R,"&gt;="&amp;AB35,Journal!AM:AM,"&lt;0")))</f>
        <v/>
      </c>
      <c r="X35" s="332" t="str">
        <f>IF(AB35="","",(SUMIFS(Journal!AK:AK,Journal!P:P,"&lt;"&amp;AB35)+SUMIFS(Journal!AL:AL,Journal!Q:Q,"&lt;"&amp;AB35)+SUMIFS(Journal!AM:AM,Journal!R:R,"&lt;"&amp;AB35)))</f>
        <v/>
      </c>
      <c r="Y35" t="str">
        <f t="array" ref="Y35">IF(AB35="","",SUM(IF(Journal!$R$3:$R$2500&gt;='Internal Calcs'!AB35,Journal!$M$3:$M$2500*-Journal!$AY$3:$AY$2500*Journal!$R$3:$R$2500))+SUM(IF(Journal!$Q$3:$Q$2500&gt;='Internal Calcs'!AB35,Journal!$K$3:$K$2500*-Journal!$AY$3:$AY$2500*Journal!$Q$3:$Q$2500))+SUM(IF(Journal!$P$3:$P$2500&gt;='Internal Calcs'!AB35,Journal!$I$3:$I$2500*-Journal!$AY$3:$AY$2500*Journal!$P$3:$P$2500)))</f>
        <v/>
      </c>
      <c r="Z35" s="1" t="str">
        <f t="shared" si="3"/>
        <v/>
      </c>
      <c r="AA35" s="1" t="str">
        <f t="shared" si="4"/>
        <v/>
      </c>
      <c r="AB35" t="str">
        <f>IF(AB34="","",IF(AB34+1&gt;'Stop Efficiency'!$D$1,"",AB34+1))</f>
        <v/>
      </c>
      <c r="AC35" s="1" t="str">
        <f>IF(AB35="","",SUMIF(Journal!P:P,AB35,Journal!AK:AK))</f>
        <v/>
      </c>
      <c r="AD35" s="1" t="str">
        <f>IF(AB35="","",IF(AC35=0,0,AC35/COUNTIF(Journal!P:P,AB35)))</f>
        <v/>
      </c>
      <c r="AE35" s="1" t="str">
        <f>IF(AB35="","",SUMIF(Journal!Q:Q,AB35,Journal!AL:AL))</f>
        <v/>
      </c>
      <c r="AF35" s="1" t="str">
        <f>IF(AB35="","",IF(AE35=0,0,AE35/COUNTIF(Journal!Q:Q,AB35)))</f>
        <v/>
      </c>
      <c r="AG35" s="1" t="str">
        <f>IF(AB35="","",SUMIF(Journal!R:R,AB35,Journal!AM:AM))</f>
        <v/>
      </c>
      <c r="AH35" s="1" t="str">
        <f>IF(AB35="","",IF(AG35=0,0,AG35/COUNTIF(Journal!R:R,AB35)))</f>
        <v/>
      </c>
      <c r="AI35" s="1" t="str">
        <f t="shared" si="5"/>
        <v/>
      </c>
      <c r="AJ35" t="str">
        <f t="shared" si="6"/>
        <v/>
      </c>
      <c r="AK35" s="84" t="str">
        <f t="shared" si="7"/>
        <v/>
      </c>
      <c r="AL35" s="1" t="str">
        <f t="shared" si="8"/>
        <v/>
      </c>
      <c r="AW35" s="67" t="str">
        <f>IF(ISERROR(IF(Journal!BC35&gt;0,Journal!V35,0)-IF(Journal!BC35&gt;0,Journal!BC35,0)),"",IF(Journal!BC35&gt;0,Journal!V35,0)-IF(Journal!BC35&gt;0,Journal!BC35,0))</f>
        <v/>
      </c>
      <c r="AX35" s="67" t="str">
        <f t="shared" si="10"/>
        <v/>
      </c>
      <c r="AY35" s="67" t="str">
        <f t="shared" ca="1" si="11"/>
        <v/>
      </c>
      <c r="AZ35" s="67" t="str">
        <f t="shared" ca="1" si="12"/>
        <v/>
      </c>
      <c r="BA35" s="67" t="str">
        <f t="shared" ca="1" si="13"/>
        <v/>
      </c>
    </row>
    <row r="36" spans="1:53">
      <c r="A36" s="60">
        <v>3</v>
      </c>
      <c r="B36" s="55" t="str">
        <f t="shared" ref="B36:B59" si="14">IF($A36&gt;$E$1,IF($A36&lt;$F$1,IF($B3&lt;&gt;0,$C3/$B3,0),""),"")</f>
        <v/>
      </c>
      <c r="C36" s="55" t="str">
        <f>IF($A36&gt;$E$1,IF($A36&lt;$F$1,IF($B3&lt;&gt;0,SUMIFS(Journal!$AQ:$AQ,Journal!$AW:$AW,$A3,Journal!$AQ:$AQ,"&gt;0")/$B3,0),""),"")</f>
        <v/>
      </c>
      <c r="D36" s="61" t="str">
        <f>IF($A36&gt;$E$1,IF($A36&lt;$F$1,IF($B3&lt;&gt;0,SUMIFS(Journal!$AQ:$AQ,Journal!$AW:$AW, $A3,Journal!$AQ:$AQ,"&lt;0" )/$B3,0),""),"")</f>
        <v/>
      </c>
      <c r="L36" t="str">
        <f>IF(ISNUMBER(Journal!A35),IF(Journal!AQ35&lt;0,1+L35,0),"")</f>
        <v/>
      </c>
      <c r="M36" t="str">
        <f>IF(ISNUMBER(Journal!A35),IF(Journal!AQ35&gt;0,M35+1,0),"")</f>
        <v/>
      </c>
      <c r="P36" s="297"/>
      <c r="Q36" s="27"/>
      <c r="R36" s="27"/>
      <c r="S36" s="30"/>
      <c r="W36" s="1" t="str">
        <f>IF(AB36="","",Y36-(SUMIFS(Journal!AK:AK,Journal!P:P,"&gt;="&amp;AB36,Journal!AK:AK,"&lt;0")+SUMIFS(Journal!AL:AL,Journal!Q:Q,"&gt;="&amp;AB36,Journal!AL:AL,"&lt;0")+SUMIFS(Journal!AM:AM,Journal!R:R,"&gt;="&amp;AB36,Journal!AM:AM,"&lt;0")))</f>
        <v/>
      </c>
      <c r="X36" s="332" t="str">
        <f>IF(AB36="","",(SUMIFS(Journal!AK:AK,Journal!P:P,"&lt;"&amp;AB36)+SUMIFS(Journal!AL:AL,Journal!Q:Q,"&lt;"&amp;AB36)+SUMIFS(Journal!AM:AM,Journal!R:R,"&lt;"&amp;AB36)))</f>
        <v/>
      </c>
      <c r="Y36" t="str">
        <f t="array" ref="Y36">IF(AB36="","",SUM(IF(Journal!$R$3:$R$2500&gt;='Internal Calcs'!AB36,Journal!$M$3:$M$2500*-Journal!$AY$3:$AY$2500*Journal!$R$3:$R$2500))+SUM(IF(Journal!$Q$3:$Q$2500&gt;='Internal Calcs'!AB36,Journal!$K$3:$K$2500*-Journal!$AY$3:$AY$2500*Journal!$Q$3:$Q$2500))+SUM(IF(Journal!$P$3:$P$2500&gt;='Internal Calcs'!AB36,Journal!$I$3:$I$2500*-Journal!$AY$3:$AY$2500*Journal!$P$3:$P$2500)))</f>
        <v/>
      </c>
      <c r="Z36" s="1" t="str">
        <f t="shared" si="3"/>
        <v/>
      </c>
      <c r="AA36" s="1" t="str">
        <f t="shared" si="4"/>
        <v/>
      </c>
      <c r="AB36" t="str">
        <f>IF(AB35="","",IF(AB35+1&gt;'Stop Efficiency'!$D$1,"",AB35+1))</f>
        <v/>
      </c>
      <c r="AC36" s="1" t="str">
        <f>IF(AB36="","",SUMIF(Journal!P:P,AB36,Journal!AK:AK))</f>
        <v/>
      </c>
      <c r="AD36" s="1" t="str">
        <f>IF(AB36="","",IF(AC36=0,0,AC36/COUNTIF(Journal!P:P,AB36)))</f>
        <v/>
      </c>
      <c r="AE36" s="1" t="str">
        <f>IF(AB36="","",SUMIF(Journal!Q:Q,AB36,Journal!AL:AL))</f>
        <v/>
      </c>
      <c r="AF36" s="1" t="str">
        <f>IF(AB36="","",IF(AE36=0,0,AE36/COUNTIF(Journal!Q:Q,AB36)))</f>
        <v/>
      </c>
      <c r="AG36" s="1" t="str">
        <f>IF(AB36="","",SUMIF(Journal!R:R,AB36,Journal!AM:AM))</f>
        <v/>
      </c>
      <c r="AH36" s="1" t="str">
        <f>IF(AB36="","",IF(AG36=0,0,AG36/COUNTIF(Journal!R:R,AB36)))</f>
        <v/>
      </c>
      <c r="AI36" s="1" t="str">
        <f t="shared" si="5"/>
        <v/>
      </c>
      <c r="AJ36" t="str">
        <f t="shared" si="6"/>
        <v/>
      </c>
      <c r="AK36" s="84" t="str">
        <f t="shared" si="7"/>
        <v/>
      </c>
      <c r="AL36" s="1" t="str">
        <f t="shared" si="8"/>
        <v/>
      </c>
      <c r="AW36" s="67" t="str">
        <f>IF(ISERROR(IF(Journal!BC36&gt;0,Journal!V36,0)-IF(Journal!BC36&gt;0,Journal!BC36,0)),"",IF(Journal!BC36&gt;0,Journal!V36,0)-IF(Journal!BC36&gt;0,Journal!BC36,0))</f>
        <v/>
      </c>
      <c r="AX36" s="67" t="str">
        <f t="shared" si="10"/>
        <v/>
      </c>
      <c r="AY36" s="67" t="str">
        <f t="shared" ca="1" si="11"/>
        <v/>
      </c>
      <c r="AZ36" s="67" t="str">
        <f t="shared" ca="1" si="12"/>
        <v/>
      </c>
      <c r="BA36" s="67" t="str">
        <f t="shared" ca="1" si="13"/>
        <v/>
      </c>
    </row>
    <row r="37" spans="1:53">
      <c r="A37" s="60">
        <v>4</v>
      </c>
      <c r="B37" s="55" t="str">
        <f t="shared" si="14"/>
        <v/>
      </c>
      <c r="C37" s="55" t="str">
        <f>IF($A37&gt;$E$1,IF($A37&lt;$F$1,IF($B4&lt;&gt;0,SUMIFS(Journal!$AQ:$AQ,Journal!$AW:$AW,$A4,Journal!$AQ:$AQ,"&gt;0")/$B4,0),""),"")</f>
        <v/>
      </c>
      <c r="D37" s="61" t="str">
        <f>IF($A37&gt;$E$1,IF($A37&lt;$F$1,IF($B4&lt;&gt;0,SUMIFS(Journal!$AQ:$AQ,Journal!$AW:$AW, $A4,Journal!$AQ:$AQ,"&lt;0" )/$B4,0),""),"")</f>
        <v/>
      </c>
      <c r="L37" t="str">
        <f>IF(ISNUMBER(Journal!A36),IF(Journal!AQ36&lt;0,1+L36,0),"")</f>
        <v/>
      </c>
      <c r="M37" t="str">
        <f>IF(ISNUMBER(Journal!A36),IF(Journal!AQ36&gt;0,M36+1,0),"")</f>
        <v/>
      </c>
      <c r="P37" s="297"/>
      <c r="Q37" s="27"/>
      <c r="R37" s="27"/>
      <c r="S37" s="30"/>
      <c r="W37" s="1" t="str">
        <f>IF(AB37="","",Y37-(SUMIFS(Journal!AK:AK,Journal!P:P,"&gt;="&amp;AB37,Journal!AK:AK,"&lt;0")+SUMIFS(Journal!AL:AL,Journal!Q:Q,"&gt;="&amp;AB37,Journal!AL:AL,"&lt;0")+SUMIFS(Journal!AM:AM,Journal!R:R,"&gt;="&amp;AB37,Journal!AM:AM,"&lt;0")))</f>
        <v/>
      </c>
      <c r="X37" s="332" t="str">
        <f>IF(AB37="","",(SUMIFS(Journal!AK:AK,Journal!P:P,"&lt;"&amp;AB37)+SUMIFS(Journal!AL:AL,Journal!Q:Q,"&lt;"&amp;AB37)+SUMIFS(Journal!AM:AM,Journal!R:R,"&lt;"&amp;AB37)))</f>
        <v/>
      </c>
      <c r="Y37" t="str">
        <f t="array" ref="Y37">IF(AB37="","",SUM(IF(Journal!$R$3:$R$2500&gt;='Internal Calcs'!AB37,Journal!$M$3:$M$2500*-Journal!$AY$3:$AY$2500*Journal!$R$3:$R$2500))+SUM(IF(Journal!$Q$3:$Q$2500&gt;='Internal Calcs'!AB37,Journal!$K$3:$K$2500*-Journal!$AY$3:$AY$2500*Journal!$Q$3:$Q$2500))+SUM(IF(Journal!$P$3:$P$2500&gt;='Internal Calcs'!AB37,Journal!$I$3:$I$2500*-Journal!$AY$3:$AY$2500*Journal!$P$3:$P$2500)))</f>
        <v/>
      </c>
      <c r="Z37" s="1" t="str">
        <f t="shared" si="3"/>
        <v/>
      </c>
      <c r="AA37" s="1" t="str">
        <f t="shared" si="4"/>
        <v/>
      </c>
      <c r="AB37" t="str">
        <f>IF(AB36="","",IF(AB36+1&gt;'Stop Efficiency'!$D$1,"",AB36+1))</f>
        <v/>
      </c>
      <c r="AC37" s="1" t="str">
        <f>IF(AB37="","",SUMIF(Journal!P:P,AB37,Journal!AK:AK))</f>
        <v/>
      </c>
      <c r="AD37" s="1" t="str">
        <f>IF(AB37="","",IF(AC37=0,0,AC37/COUNTIF(Journal!P:P,AB37)))</f>
        <v/>
      </c>
      <c r="AE37" s="1" t="str">
        <f>IF(AB37="","",SUMIF(Journal!Q:Q,AB37,Journal!AL:AL))</f>
        <v/>
      </c>
      <c r="AF37" s="1" t="str">
        <f>IF(AB37="","",IF(AE37=0,0,AE37/COUNTIF(Journal!Q:Q,AB37)))</f>
        <v/>
      </c>
      <c r="AG37" s="1" t="str">
        <f>IF(AB37="","",SUMIF(Journal!R:R,AB37,Journal!AM:AM))</f>
        <v/>
      </c>
      <c r="AH37" s="1" t="str">
        <f>IF(AB37="","",IF(AG37=0,0,AG37/COUNTIF(Journal!R:R,AB37)))</f>
        <v/>
      </c>
      <c r="AI37" s="1" t="str">
        <f t="shared" si="5"/>
        <v/>
      </c>
      <c r="AJ37" t="str">
        <f t="shared" si="6"/>
        <v/>
      </c>
      <c r="AK37" s="84" t="str">
        <f t="shared" si="7"/>
        <v/>
      </c>
      <c r="AL37" s="1" t="str">
        <f t="shared" si="8"/>
        <v/>
      </c>
      <c r="AW37" s="67" t="str">
        <f>IF(ISERROR(IF(Journal!BC37&gt;0,Journal!V37,0)-IF(Journal!BC37&gt;0,Journal!BC37,0)),"",IF(Journal!BC37&gt;0,Journal!V37,0)-IF(Journal!BC37&gt;0,Journal!BC37,0))</f>
        <v/>
      </c>
      <c r="AX37" s="67" t="str">
        <f t="shared" si="10"/>
        <v/>
      </c>
      <c r="AY37" s="67" t="str">
        <f t="shared" ca="1" si="11"/>
        <v/>
      </c>
      <c r="AZ37" s="67" t="str">
        <f t="shared" ca="1" si="12"/>
        <v/>
      </c>
      <c r="BA37" s="67" t="str">
        <f t="shared" ca="1" si="13"/>
        <v/>
      </c>
    </row>
    <row r="38" spans="1:53">
      <c r="A38" s="60">
        <v>5</v>
      </c>
      <c r="B38" s="55" t="str">
        <f t="shared" si="14"/>
        <v/>
      </c>
      <c r="C38" s="55" t="str">
        <f>IF($A38&gt;$E$1,IF($A38&lt;$F$1,IF($B5&lt;&gt;0,SUMIFS(Journal!$AQ:$AQ,Journal!$AW:$AW,$A5,Journal!$AQ:$AQ,"&gt;0")/$B5,0),""),"")</f>
        <v/>
      </c>
      <c r="D38" s="61" t="str">
        <f>IF($A38&gt;$E$1,IF($A38&lt;$F$1,IF($B5&lt;&gt;0,SUMIFS(Journal!$AQ:$AQ,Journal!$AW:$AW, $A5,Journal!$AQ:$AQ,"&lt;0" )/$B5,0),""),"")</f>
        <v/>
      </c>
      <c r="L38" t="str">
        <f>IF(ISNUMBER(Journal!A37),IF(Journal!AQ37&lt;0,1+L37,0),"")</f>
        <v/>
      </c>
      <c r="M38" t="str">
        <f>IF(ISNUMBER(Journal!A37),IF(Journal!AQ37&gt;0,M37+1,0),"")</f>
        <v/>
      </c>
      <c r="P38" s="297"/>
      <c r="Q38" s="27"/>
      <c r="R38" s="27"/>
      <c r="S38" s="30"/>
      <c r="W38" s="1" t="str">
        <f>IF(AB38="","",Y38-(SUMIFS(Journal!AK:AK,Journal!P:P,"&gt;="&amp;AB38,Journal!AK:AK,"&lt;0")+SUMIFS(Journal!AL:AL,Journal!Q:Q,"&gt;="&amp;AB38,Journal!AL:AL,"&lt;0")+SUMIFS(Journal!AM:AM,Journal!R:R,"&gt;="&amp;AB38,Journal!AM:AM,"&lt;0")))</f>
        <v/>
      </c>
      <c r="X38" s="332" t="str">
        <f>IF(AB38="","",(SUMIFS(Journal!AK:AK,Journal!P:P,"&lt;"&amp;AB38)+SUMIFS(Journal!AL:AL,Journal!Q:Q,"&lt;"&amp;AB38)+SUMIFS(Journal!AM:AM,Journal!R:R,"&lt;"&amp;AB38)))</f>
        <v/>
      </c>
      <c r="Y38" t="str">
        <f t="array" ref="Y38">IF(AB38="","",SUM(IF(Journal!$R$3:$R$2500&gt;='Internal Calcs'!AB38,Journal!$M$3:$M$2500*-Journal!$AY$3:$AY$2500*Journal!$R$3:$R$2500))+SUM(IF(Journal!$Q$3:$Q$2500&gt;='Internal Calcs'!AB38,Journal!$K$3:$K$2500*-Journal!$AY$3:$AY$2500*Journal!$Q$3:$Q$2500))+SUM(IF(Journal!$P$3:$P$2500&gt;='Internal Calcs'!AB38,Journal!$I$3:$I$2500*-Journal!$AY$3:$AY$2500*Journal!$P$3:$P$2500)))</f>
        <v/>
      </c>
      <c r="Z38" s="1" t="str">
        <f t="shared" si="3"/>
        <v/>
      </c>
      <c r="AA38" s="1" t="str">
        <f t="shared" si="4"/>
        <v/>
      </c>
      <c r="AB38" t="str">
        <f>IF(AB37="","",IF(AB37+1&gt;'Stop Efficiency'!$D$1,"",AB37+1))</f>
        <v/>
      </c>
      <c r="AC38" s="1" t="str">
        <f>IF(AB38="","",SUMIF(Journal!P:P,AB38,Journal!AK:AK))</f>
        <v/>
      </c>
      <c r="AD38" s="1" t="str">
        <f>IF(AB38="","",IF(AC38=0,0,AC38/COUNTIF(Journal!P:P,AB38)))</f>
        <v/>
      </c>
      <c r="AE38" s="1" t="str">
        <f>IF(AB38="","",SUMIF(Journal!Q:Q,AB38,Journal!AL:AL))</f>
        <v/>
      </c>
      <c r="AF38" s="1" t="str">
        <f>IF(AB38="","",IF(AE38=0,0,AE38/COUNTIF(Journal!Q:Q,AB38)))</f>
        <v/>
      </c>
      <c r="AG38" s="1" t="str">
        <f>IF(AB38="","",SUMIF(Journal!R:R,AB38,Journal!AM:AM))</f>
        <v/>
      </c>
      <c r="AH38" s="1" t="str">
        <f>IF(AB38="","",IF(AG38=0,0,AG38/COUNTIF(Journal!R:R,AB38)))</f>
        <v/>
      </c>
      <c r="AI38" s="1" t="str">
        <f t="shared" si="5"/>
        <v/>
      </c>
      <c r="AJ38" t="str">
        <f t="shared" si="6"/>
        <v/>
      </c>
      <c r="AK38" s="84" t="str">
        <f t="shared" si="7"/>
        <v/>
      </c>
      <c r="AL38" s="1" t="str">
        <f t="shared" si="8"/>
        <v/>
      </c>
      <c r="AW38" s="67" t="str">
        <f>IF(ISERROR(IF(Journal!BC38&gt;0,Journal!V38,0)-IF(Journal!BC38&gt;0,Journal!BC38,0)),"",IF(Journal!BC38&gt;0,Journal!V38,0)-IF(Journal!BC38&gt;0,Journal!BC38,0))</f>
        <v/>
      </c>
      <c r="AX38" s="67" t="str">
        <f t="shared" si="10"/>
        <v/>
      </c>
      <c r="AY38" s="67" t="str">
        <f t="shared" ca="1" si="11"/>
        <v/>
      </c>
      <c r="AZ38" s="67" t="str">
        <f t="shared" ca="1" si="12"/>
        <v/>
      </c>
      <c r="BA38" s="67" t="str">
        <f t="shared" ca="1" si="13"/>
        <v/>
      </c>
    </row>
    <row r="39" spans="1:53">
      <c r="A39" s="60">
        <v>6</v>
      </c>
      <c r="B39" s="55" t="str">
        <f t="shared" si="14"/>
        <v/>
      </c>
      <c r="C39" s="55" t="str">
        <f>IF($A39&gt;$E$1,IF($A39&lt;$F$1,IF($B6&lt;&gt;0,SUMIFS(Journal!$AQ:$AQ,Journal!$AW:$AW,$A6,Journal!$AQ:$AQ,"&gt;0")/$B6,0),""),"")</f>
        <v/>
      </c>
      <c r="D39" s="61" t="str">
        <f>IF($A39&gt;$E$1,IF($A39&lt;$F$1,IF($B6&lt;&gt;0,SUMIFS(Journal!$AQ:$AQ,Journal!$AW:$AW, $A6,Journal!$AQ:$AQ,"&lt;0" )/$B6,0),""),"")</f>
        <v/>
      </c>
      <c r="L39" t="str">
        <f>IF(ISNUMBER(Journal!A38),IF(Journal!AQ38&lt;0,1+L38,0),"")</f>
        <v/>
      </c>
      <c r="M39" t="str">
        <f>IF(ISNUMBER(Journal!A38),IF(Journal!AQ38&gt;0,M38+1,0),"")</f>
        <v/>
      </c>
      <c r="P39" s="26"/>
      <c r="Q39" s="27"/>
      <c r="R39" s="27"/>
      <c r="S39" s="30"/>
      <c r="W39" s="1" t="str">
        <f>IF(AB39="","",Y39-(SUMIFS(Journal!AK:AK,Journal!P:P,"&gt;="&amp;AB39,Journal!AK:AK,"&lt;0")+SUMIFS(Journal!AL:AL,Journal!Q:Q,"&gt;="&amp;AB39,Journal!AL:AL,"&lt;0")+SUMIFS(Journal!AM:AM,Journal!R:R,"&gt;="&amp;AB39,Journal!AM:AM,"&lt;0")))</f>
        <v/>
      </c>
      <c r="X39" s="332" t="str">
        <f>IF(AB39="","",(SUMIFS(Journal!AK:AK,Journal!P:P,"&lt;"&amp;AB39)+SUMIFS(Journal!AL:AL,Journal!Q:Q,"&lt;"&amp;AB39)+SUMIFS(Journal!AM:AM,Journal!R:R,"&lt;"&amp;AB39)))</f>
        <v/>
      </c>
      <c r="Y39" t="str">
        <f t="array" ref="Y39">IF(AB39="","",SUM(IF(Journal!$R$3:$R$2500&gt;='Internal Calcs'!AB39,Journal!$M$3:$M$2500*-Journal!$AY$3:$AY$2500*Journal!$R$3:$R$2500))+SUM(IF(Journal!$Q$3:$Q$2500&gt;='Internal Calcs'!AB39,Journal!$K$3:$K$2500*-Journal!$AY$3:$AY$2500*Journal!$Q$3:$Q$2500))+SUM(IF(Journal!$P$3:$P$2500&gt;='Internal Calcs'!AB39,Journal!$I$3:$I$2500*-Journal!$AY$3:$AY$2500*Journal!$P$3:$P$2500)))</f>
        <v/>
      </c>
      <c r="Z39" s="1" t="str">
        <f t="shared" si="3"/>
        <v/>
      </c>
      <c r="AA39" s="1" t="str">
        <f t="shared" si="4"/>
        <v/>
      </c>
      <c r="AB39" t="str">
        <f>IF(AB38="","",IF(AB38+1&gt;'Stop Efficiency'!$D$1,"",AB38+1))</f>
        <v/>
      </c>
      <c r="AC39" s="1" t="str">
        <f>IF(AB39="","",SUMIF(Journal!P:P,AB39,Journal!AK:AK))</f>
        <v/>
      </c>
      <c r="AD39" s="1" t="str">
        <f>IF(AB39="","",IF(AC39=0,0,AC39/COUNTIF(Journal!P:P,AB39)))</f>
        <v/>
      </c>
      <c r="AE39" s="1" t="str">
        <f>IF(AB39="","",SUMIF(Journal!Q:Q,AB39,Journal!AL:AL))</f>
        <v/>
      </c>
      <c r="AF39" s="1" t="str">
        <f>IF(AB39="","",IF(AE39=0,0,AE39/COUNTIF(Journal!Q:Q,AB39)))</f>
        <v/>
      </c>
      <c r="AG39" s="1" t="str">
        <f>IF(AB39="","",SUMIF(Journal!R:R,AB39,Journal!AM:AM))</f>
        <v/>
      </c>
      <c r="AH39" s="1" t="str">
        <f>IF(AB39="","",IF(AG39=0,0,AG39/COUNTIF(Journal!R:R,AB39)))</f>
        <v/>
      </c>
      <c r="AI39" s="1" t="str">
        <f t="shared" si="5"/>
        <v/>
      </c>
      <c r="AJ39" t="str">
        <f t="shared" si="6"/>
        <v/>
      </c>
      <c r="AK39" s="84" t="str">
        <f t="shared" si="7"/>
        <v/>
      </c>
      <c r="AL39" s="1" t="str">
        <f t="shared" si="8"/>
        <v/>
      </c>
      <c r="AW39" s="67" t="str">
        <f>IF(ISERROR(IF(Journal!BC39&gt;0,Journal!V39,0)-IF(Journal!BC39&gt;0,Journal!BC39,0)),"",IF(Journal!BC39&gt;0,Journal!V39,0)-IF(Journal!BC39&gt;0,Journal!BC39,0))</f>
        <v/>
      </c>
      <c r="AX39" s="67" t="str">
        <f t="shared" si="10"/>
        <v/>
      </c>
      <c r="AY39" s="67" t="str">
        <f t="shared" ca="1" si="11"/>
        <v/>
      </c>
      <c r="AZ39" s="67" t="str">
        <f t="shared" ca="1" si="12"/>
        <v/>
      </c>
      <c r="BA39" s="67" t="str">
        <f t="shared" ca="1" si="13"/>
        <v/>
      </c>
    </row>
    <row r="40" spans="1:53">
      <c r="A40" s="60">
        <v>7</v>
      </c>
      <c r="B40" s="55" t="str">
        <f t="shared" si="14"/>
        <v/>
      </c>
      <c r="C40" s="55" t="str">
        <f>IF($A40&gt;$E$1,IF($A40&lt;$F$1,IF($B7&lt;&gt;0,SUMIFS(Journal!$AQ:$AQ,Journal!$AW:$AW,$A7,Journal!$AQ:$AQ,"&gt;0")/$B7,0),""),"")</f>
        <v/>
      </c>
      <c r="D40" s="61" t="str">
        <f>IF($A40&gt;$E$1,IF($A40&lt;$F$1,IF($B7&lt;&gt;0,SUMIFS(Journal!$AQ:$AQ,Journal!$AW:$AW, $A7,Journal!$AQ:$AQ,"&lt;0" )/$B7,0),""),"")</f>
        <v/>
      </c>
      <c r="L40" t="str">
        <f>IF(ISNUMBER(Journal!A39),IF(Journal!AQ39&lt;0,1+L39,0),"")</f>
        <v/>
      </c>
      <c r="M40" t="str">
        <f>IF(ISNUMBER(Journal!A39),IF(Journal!AQ39&gt;0,M39+1,0),"")</f>
        <v/>
      </c>
      <c r="P40" s="26"/>
      <c r="Q40" s="27"/>
      <c r="R40" s="27"/>
      <c r="S40" s="30"/>
      <c r="W40" s="1" t="str">
        <f>IF(AB40="","",Y40-(SUMIFS(Journal!AK:AK,Journal!P:P,"&gt;="&amp;AB40,Journal!AK:AK,"&lt;0")+SUMIFS(Journal!AL:AL,Journal!Q:Q,"&gt;="&amp;AB40,Journal!AL:AL,"&lt;0")+SUMIFS(Journal!AM:AM,Journal!R:R,"&gt;="&amp;AB40,Journal!AM:AM,"&lt;0")))</f>
        <v/>
      </c>
      <c r="X40" s="332" t="str">
        <f>IF(AB40="","",(SUMIFS(Journal!AK:AK,Journal!P:P,"&lt;"&amp;AB40)+SUMIFS(Journal!AL:AL,Journal!Q:Q,"&lt;"&amp;AB40)+SUMIFS(Journal!AM:AM,Journal!R:R,"&lt;"&amp;AB40)))</f>
        <v/>
      </c>
      <c r="Y40" t="str">
        <f t="array" ref="Y40">IF(AB40="","",SUM(IF(Journal!$R$3:$R$2500&gt;='Internal Calcs'!AB40,Journal!$M$3:$M$2500*-Journal!$AY$3:$AY$2500*Journal!$R$3:$R$2500))+SUM(IF(Journal!$Q$3:$Q$2500&gt;='Internal Calcs'!AB40,Journal!$K$3:$K$2500*-Journal!$AY$3:$AY$2500*Journal!$Q$3:$Q$2500))+SUM(IF(Journal!$P$3:$P$2500&gt;='Internal Calcs'!AB40,Journal!$I$3:$I$2500*-Journal!$AY$3:$AY$2500*Journal!$P$3:$P$2500)))</f>
        <v/>
      </c>
      <c r="Z40" s="1" t="str">
        <f t="shared" si="3"/>
        <v/>
      </c>
      <c r="AA40" s="1" t="str">
        <f t="shared" si="4"/>
        <v/>
      </c>
      <c r="AB40" t="str">
        <f>IF(AB39="","",IF(AB39+1&gt;'Stop Efficiency'!$D$1,"",AB39+1))</f>
        <v/>
      </c>
      <c r="AC40" s="1" t="str">
        <f>IF(AB40="","",SUMIF(Journal!P:P,AB40,Journal!AK:AK))</f>
        <v/>
      </c>
      <c r="AD40" s="1" t="str">
        <f>IF(AB40="","",IF(AC40=0,0,AC40/COUNTIF(Journal!P:P,AB40)))</f>
        <v/>
      </c>
      <c r="AE40" s="1" t="str">
        <f>IF(AB40="","",SUMIF(Journal!Q:Q,AB40,Journal!AL:AL))</f>
        <v/>
      </c>
      <c r="AF40" s="1" t="str">
        <f>IF(AB40="","",IF(AE40=0,0,AE40/COUNTIF(Journal!Q:Q,AB40)))</f>
        <v/>
      </c>
      <c r="AG40" s="1" t="str">
        <f>IF(AB40="","",SUMIF(Journal!R:R,AB40,Journal!AM:AM))</f>
        <v/>
      </c>
      <c r="AH40" s="1" t="str">
        <f>IF(AB40="","",IF(AG40=0,0,AG40/COUNTIF(Journal!R:R,AB40)))</f>
        <v/>
      </c>
      <c r="AI40" s="1" t="str">
        <f t="shared" si="5"/>
        <v/>
      </c>
      <c r="AJ40" t="str">
        <f t="shared" si="6"/>
        <v/>
      </c>
      <c r="AK40" s="84" t="str">
        <f t="shared" si="7"/>
        <v/>
      </c>
      <c r="AL40" s="1" t="str">
        <f t="shared" si="8"/>
        <v/>
      </c>
      <c r="AW40" s="67" t="str">
        <f>IF(ISERROR(IF(Journal!BC40&gt;0,Journal!V40,0)-IF(Journal!BC40&gt;0,Journal!BC40,0)),"",IF(Journal!BC40&gt;0,Journal!V40,0)-IF(Journal!BC40&gt;0,Journal!BC40,0))</f>
        <v/>
      </c>
      <c r="AX40" s="67" t="str">
        <f t="shared" si="10"/>
        <v/>
      </c>
      <c r="AY40" s="67" t="str">
        <f t="shared" ca="1" si="11"/>
        <v/>
      </c>
      <c r="AZ40" s="67" t="str">
        <f t="shared" ca="1" si="12"/>
        <v/>
      </c>
      <c r="BA40" s="67" t="str">
        <f t="shared" ca="1" si="13"/>
        <v/>
      </c>
    </row>
    <row r="41" spans="1:53">
      <c r="A41" s="60">
        <v>8</v>
      </c>
      <c r="B41" s="55" t="str">
        <f t="shared" si="14"/>
        <v/>
      </c>
      <c r="C41" s="55" t="str">
        <f>IF($A41&gt;$E$1,IF($A41&lt;$F$1,IF($B8&lt;&gt;0,SUMIFS(Journal!$AQ:$AQ,Journal!$AW:$AW,$A8,Journal!$AQ:$AQ,"&gt;0")/$B8,0),""),"")</f>
        <v/>
      </c>
      <c r="D41" s="61" t="str">
        <f>IF($A41&gt;$E$1,IF($A41&lt;$F$1,IF($B8&lt;&gt;0,SUMIFS(Journal!$AQ:$AQ,Journal!$AW:$AW, $A8,Journal!$AQ:$AQ,"&lt;0" )/$B8,0),""),"")</f>
        <v/>
      </c>
      <c r="L41" t="str">
        <f>IF(ISNUMBER(Journal!A40),IF(Journal!AQ40&lt;0,1+L40,0),"")</f>
        <v/>
      </c>
      <c r="M41" t="str">
        <f>IF(ISNUMBER(Journal!A40),IF(Journal!AQ40&gt;0,M40+1,0),"")</f>
        <v/>
      </c>
      <c r="P41" s="26"/>
      <c r="Q41" s="27"/>
      <c r="R41" s="27"/>
      <c r="S41" s="30"/>
      <c r="W41" s="1" t="str">
        <f>IF(AB41="","",Y41-(SUMIFS(Journal!AK:AK,Journal!P:P,"&gt;="&amp;AB41,Journal!AK:AK,"&lt;0")+SUMIFS(Journal!AL:AL,Journal!Q:Q,"&gt;="&amp;AB41,Journal!AL:AL,"&lt;0")+SUMIFS(Journal!AM:AM,Journal!R:R,"&gt;="&amp;AB41,Journal!AM:AM,"&lt;0")))</f>
        <v/>
      </c>
      <c r="X41" s="332" t="str">
        <f>IF(AB41="","",(SUMIFS(Journal!AK:AK,Journal!P:P,"&lt;"&amp;AB41)+SUMIFS(Journal!AL:AL,Journal!Q:Q,"&lt;"&amp;AB41)+SUMIFS(Journal!AM:AM,Journal!R:R,"&lt;"&amp;AB41)))</f>
        <v/>
      </c>
      <c r="Y41" t="str">
        <f t="array" ref="Y41">IF(AB41="","",SUM(IF(Journal!$R$3:$R$2500&gt;='Internal Calcs'!AB41,Journal!$M$3:$M$2500*-Journal!$AY$3:$AY$2500*Journal!$R$3:$R$2500))+SUM(IF(Journal!$Q$3:$Q$2500&gt;='Internal Calcs'!AB41,Journal!$K$3:$K$2500*-Journal!$AY$3:$AY$2500*Journal!$Q$3:$Q$2500))+SUM(IF(Journal!$P$3:$P$2500&gt;='Internal Calcs'!AB41,Journal!$I$3:$I$2500*-Journal!$AY$3:$AY$2500*Journal!$P$3:$P$2500)))</f>
        <v/>
      </c>
      <c r="Z41" s="1" t="str">
        <f t="shared" si="3"/>
        <v/>
      </c>
      <c r="AA41" s="1" t="str">
        <f t="shared" si="4"/>
        <v/>
      </c>
      <c r="AB41" t="str">
        <f>IF(AB40="","",IF(AB40+1&gt;'Stop Efficiency'!$D$1,"",AB40+1))</f>
        <v/>
      </c>
      <c r="AC41" s="1" t="str">
        <f>IF(AB41="","",SUMIF(Journal!P:P,AB41,Journal!AK:AK))</f>
        <v/>
      </c>
      <c r="AD41" s="1" t="str">
        <f>IF(AB41="","",IF(AC41=0,0,AC41/COUNTIF(Journal!P:P,AB41)))</f>
        <v/>
      </c>
      <c r="AE41" s="1" t="str">
        <f>IF(AB41="","",SUMIF(Journal!Q:Q,AB41,Journal!AL:AL))</f>
        <v/>
      </c>
      <c r="AF41" s="1" t="str">
        <f>IF(AB41="","",IF(AE41=0,0,AE41/COUNTIF(Journal!Q:Q,AB41)))</f>
        <v/>
      </c>
      <c r="AG41" s="1" t="str">
        <f>IF(AB41="","",SUMIF(Journal!R:R,AB41,Journal!AM:AM))</f>
        <v/>
      </c>
      <c r="AH41" s="1" t="str">
        <f>IF(AB41="","",IF(AG41=0,0,AG41/COUNTIF(Journal!R:R,AB41)))</f>
        <v/>
      </c>
      <c r="AI41" s="1" t="str">
        <f t="shared" si="5"/>
        <v/>
      </c>
      <c r="AJ41" t="str">
        <f t="shared" si="6"/>
        <v/>
      </c>
      <c r="AK41" s="84" t="str">
        <f t="shared" si="7"/>
        <v/>
      </c>
      <c r="AL41" s="1" t="str">
        <f t="shared" si="8"/>
        <v/>
      </c>
      <c r="AW41" s="67" t="str">
        <f>IF(ISERROR(IF(Journal!BC41&gt;0,Journal!V41,0)-IF(Journal!BC41&gt;0,Journal!BC41,0)),"",IF(Journal!BC41&gt;0,Journal!V41,0)-IF(Journal!BC41&gt;0,Journal!BC41,0))</f>
        <v/>
      </c>
      <c r="AX41" s="67" t="str">
        <f t="shared" si="10"/>
        <v/>
      </c>
      <c r="AY41" s="67" t="str">
        <f t="shared" ca="1" si="11"/>
        <v/>
      </c>
      <c r="AZ41" s="67" t="str">
        <f t="shared" ca="1" si="12"/>
        <v/>
      </c>
      <c r="BA41" s="67" t="str">
        <f t="shared" ca="1" si="13"/>
        <v/>
      </c>
    </row>
    <row r="42" spans="1:53">
      <c r="A42" s="60">
        <v>9</v>
      </c>
      <c r="B42" s="55" t="str">
        <f t="shared" si="14"/>
        <v/>
      </c>
      <c r="C42" s="55" t="str">
        <f>IF($A42&gt;$E$1,IF($A42&lt;$F$1,IF($B9&lt;&gt;0,SUMIFS(Journal!$AQ:$AQ,Journal!$AW:$AW,$A9,Journal!$AQ:$AQ,"&gt;0")/$B9,0),""),"")</f>
        <v/>
      </c>
      <c r="D42" s="61" t="str">
        <f>IF($A42&gt;$E$1,IF($A42&lt;$F$1,IF($B9&lt;&gt;0,SUMIFS(Journal!$AQ:$AQ,Journal!$AW:$AW, $A9,Journal!$AQ:$AQ,"&lt;0" )/$B9,0),""),"")</f>
        <v/>
      </c>
      <c r="L42" t="str">
        <f>IF(ISNUMBER(Journal!A41),IF(Journal!AQ41&lt;0,1+L41,0),"")</f>
        <v/>
      </c>
      <c r="M42" t="str">
        <f>IF(ISNUMBER(Journal!A41),IF(Journal!AQ41&gt;0,M41+1,0),"")</f>
        <v/>
      </c>
      <c r="P42" s="26"/>
      <c r="Q42" s="27"/>
      <c r="R42" s="27"/>
      <c r="S42" s="30"/>
      <c r="W42" s="1" t="str">
        <f>IF(AB42="","",Y42-(SUMIFS(Journal!AK:AK,Journal!P:P,"&gt;="&amp;AB42,Journal!AK:AK,"&lt;0")+SUMIFS(Journal!AL:AL,Journal!Q:Q,"&gt;="&amp;AB42,Journal!AL:AL,"&lt;0")+SUMIFS(Journal!AM:AM,Journal!R:R,"&gt;="&amp;AB42,Journal!AM:AM,"&lt;0")))</f>
        <v/>
      </c>
      <c r="X42" s="332" t="str">
        <f>IF(AB42="","",(SUMIFS(Journal!AK:AK,Journal!P:P,"&lt;"&amp;AB42)+SUMIFS(Journal!AL:AL,Journal!Q:Q,"&lt;"&amp;AB42)+SUMIFS(Journal!AM:AM,Journal!R:R,"&lt;"&amp;AB42)))</f>
        <v/>
      </c>
      <c r="Y42" t="str">
        <f t="array" ref="Y42">IF(AB42="","",SUM(IF(Journal!$R$3:$R$2500&gt;='Internal Calcs'!AB42,Journal!$M$3:$M$2500*-Journal!$AY$3:$AY$2500*Journal!$R$3:$R$2500))+SUM(IF(Journal!$Q$3:$Q$2500&gt;='Internal Calcs'!AB42,Journal!$K$3:$K$2500*-Journal!$AY$3:$AY$2500*Journal!$Q$3:$Q$2500))+SUM(IF(Journal!$P$3:$P$2500&gt;='Internal Calcs'!AB42,Journal!$I$3:$I$2500*-Journal!$AY$3:$AY$2500*Journal!$P$3:$P$2500)))</f>
        <v/>
      </c>
      <c r="Z42" s="1" t="str">
        <f t="shared" si="3"/>
        <v/>
      </c>
      <c r="AA42" s="1" t="str">
        <f t="shared" si="4"/>
        <v/>
      </c>
      <c r="AB42" t="str">
        <f>IF(AB41="","",IF(AB41+1&gt;'Stop Efficiency'!$D$1,"",AB41+1))</f>
        <v/>
      </c>
      <c r="AC42" s="1" t="str">
        <f>IF(AB42="","",SUMIF(Journal!P:P,AB42,Journal!AK:AK))</f>
        <v/>
      </c>
      <c r="AD42" s="1" t="str">
        <f>IF(AB42="","",IF(AC42=0,0,AC42/COUNTIF(Journal!P:P,AB42)))</f>
        <v/>
      </c>
      <c r="AE42" s="1" t="str">
        <f>IF(AB42="","",SUMIF(Journal!Q:Q,AB42,Journal!AL:AL))</f>
        <v/>
      </c>
      <c r="AF42" s="1" t="str">
        <f>IF(AB42="","",IF(AE42=0,0,AE42/COUNTIF(Journal!Q:Q,AB42)))</f>
        <v/>
      </c>
      <c r="AG42" s="1" t="str">
        <f>IF(AB42="","",SUMIF(Journal!R:R,AB42,Journal!AM:AM))</f>
        <v/>
      </c>
      <c r="AH42" s="1" t="str">
        <f>IF(AB42="","",IF(AG42=0,0,AG42/COUNTIF(Journal!R:R,AB42)))</f>
        <v/>
      </c>
      <c r="AI42" s="1" t="str">
        <f t="shared" si="5"/>
        <v/>
      </c>
      <c r="AJ42" t="str">
        <f t="shared" si="6"/>
        <v/>
      </c>
      <c r="AK42" s="84" t="str">
        <f t="shared" si="7"/>
        <v/>
      </c>
      <c r="AL42" s="1" t="str">
        <f t="shared" si="8"/>
        <v/>
      </c>
      <c r="AW42" s="67" t="str">
        <f>IF(ISERROR(IF(Journal!BC42&gt;0,Journal!V42,0)-IF(Journal!BC42&gt;0,Journal!BC42,0)),"",IF(Journal!BC42&gt;0,Journal!V42,0)-IF(Journal!BC42&gt;0,Journal!BC42,0))</f>
        <v/>
      </c>
      <c r="AX42" s="67" t="str">
        <f t="shared" si="10"/>
        <v/>
      </c>
      <c r="AY42" s="67" t="str">
        <f t="shared" ca="1" si="11"/>
        <v/>
      </c>
      <c r="AZ42" s="67" t="str">
        <f t="shared" ca="1" si="12"/>
        <v/>
      </c>
      <c r="BA42" s="67" t="str">
        <f t="shared" ca="1" si="13"/>
        <v/>
      </c>
    </row>
    <row r="43" spans="1:53">
      <c r="A43" s="60">
        <v>10</v>
      </c>
      <c r="B43" s="55" t="str">
        <f t="shared" si="14"/>
        <v/>
      </c>
      <c r="C43" s="55" t="str">
        <f>IF($A43&gt;$E$1,IF($A43&lt;$F$1,IF($B10&lt;&gt;0,SUMIFS(Journal!$AQ:$AQ,Journal!$AW:$AW,$A10,Journal!$AQ:$AQ,"&gt;0")/$B10,0),""),"")</f>
        <v/>
      </c>
      <c r="D43" s="61" t="str">
        <f>IF($A43&gt;$E$1,IF($A43&lt;$F$1,IF($B10&lt;&gt;0,SUMIFS(Journal!$AQ:$AQ,Journal!$AW:$AW, $A10,Journal!$AQ:$AQ,"&lt;0" )/$B10,0),""),"")</f>
        <v/>
      </c>
      <c r="L43" t="str">
        <f>IF(ISNUMBER(Journal!A42),IF(Journal!AQ42&lt;0,1+L42,0),"")</f>
        <v/>
      </c>
      <c r="M43" t="str">
        <f>IF(ISNUMBER(Journal!A42),IF(Journal!AQ42&gt;0,M42+1,0),"")</f>
        <v/>
      </c>
      <c r="P43" s="26"/>
      <c r="Q43" s="27"/>
      <c r="R43" s="27"/>
      <c r="S43" s="30"/>
      <c r="W43" s="1" t="str">
        <f>IF(AB43="","",Y43-(SUMIFS(Journal!AK:AK,Journal!P:P,"&gt;="&amp;AB43,Journal!AK:AK,"&lt;0")+SUMIFS(Journal!AL:AL,Journal!Q:Q,"&gt;="&amp;AB43,Journal!AL:AL,"&lt;0")+SUMIFS(Journal!AM:AM,Journal!R:R,"&gt;="&amp;AB43,Journal!AM:AM,"&lt;0")))</f>
        <v/>
      </c>
      <c r="X43" s="332" t="str">
        <f>IF(AB43="","",(SUMIFS(Journal!AK:AK,Journal!P:P,"&lt;"&amp;AB43)+SUMIFS(Journal!AL:AL,Journal!Q:Q,"&lt;"&amp;AB43)+SUMIFS(Journal!AM:AM,Journal!R:R,"&lt;"&amp;AB43)))</f>
        <v/>
      </c>
      <c r="Y43" t="str">
        <f t="array" ref="Y43">IF(AB43="","",SUM(IF(Journal!$R$3:$R$2500&gt;='Internal Calcs'!AB43,Journal!$M$3:$M$2500*-Journal!$AY$3:$AY$2500*Journal!$R$3:$R$2500))+SUM(IF(Journal!$Q$3:$Q$2500&gt;='Internal Calcs'!AB43,Journal!$K$3:$K$2500*-Journal!$AY$3:$AY$2500*Journal!$Q$3:$Q$2500))+SUM(IF(Journal!$P$3:$P$2500&gt;='Internal Calcs'!AB43,Journal!$I$3:$I$2500*-Journal!$AY$3:$AY$2500*Journal!$P$3:$P$2500)))</f>
        <v/>
      </c>
      <c r="Z43" s="1" t="str">
        <f t="shared" si="3"/>
        <v/>
      </c>
      <c r="AA43" s="1" t="str">
        <f t="shared" si="4"/>
        <v/>
      </c>
      <c r="AB43" t="str">
        <f>IF(AB42="","",IF(AB42+1&gt;'Stop Efficiency'!$D$1,"",AB42+1))</f>
        <v/>
      </c>
      <c r="AC43" s="1" t="str">
        <f>IF(AB43="","",SUMIF(Journal!P:P,AB43,Journal!AK:AK))</f>
        <v/>
      </c>
      <c r="AD43" s="1" t="str">
        <f>IF(AB43="","",IF(AC43=0,0,AC43/COUNTIF(Journal!P:P,AB43)))</f>
        <v/>
      </c>
      <c r="AE43" s="1" t="str">
        <f>IF(AB43="","",SUMIF(Journal!Q:Q,AB43,Journal!AL:AL))</f>
        <v/>
      </c>
      <c r="AF43" s="1" t="str">
        <f>IF(AB43="","",IF(AE43=0,0,AE43/COUNTIF(Journal!Q:Q,AB43)))</f>
        <v/>
      </c>
      <c r="AG43" s="1" t="str">
        <f>IF(AB43="","",SUMIF(Journal!R:R,AB43,Journal!AM:AM))</f>
        <v/>
      </c>
      <c r="AH43" s="1" t="str">
        <f>IF(AB43="","",IF(AG43=0,0,AG43/COUNTIF(Journal!R:R,AB43)))</f>
        <v/>
      </c>
      <c r="AI43" s="1" t="str">
        <f t="shared" si="5"/>
        <v/>
      </c>
      <c r="AJ43" t="str">
        <f t="shared" si="6"/>
        <v/>
      </c>
      <c r="AK43" s="84" t="str">
        <f t="shared" si="7"/>
        <v/>
      </c>
      <c r="AL43" s="1" t="str">
        <f t="shared" si="8"/>
        <v/>
      </c>
      <c r="AW43" s="67" t="str">
        <f>IF(ISERROR(IF(Journal!BC43&gt;0,Journal!V43,0)-IF(Journal!BC43&gt;0,Journal!BC43,0)),"",IF(Journal!BC43&gt;0,Journal!V43,0)-IF(Journal!BC43&gt;0,Journal!BC43,0))</f>
        <v/>
      </c>
      <c r="AX43" s="67" t="str">
        <f t="shared" si="10"/>
        <v/>
      </c>
      <c r="AY43" s="67" t="str">
        <f t="shared" ca="1" si="11"/>
        <v/>
      </c>
      <c r="AZ43" s="67" t="str">
        <f t="shared" ca="1" si="12"/>
        <v/>
      </c>
      <c r="BA43" s="67" t="str">
        <f t="shared" ca="1" si="13"/>
        <v/>
      </c>
    </row>
    <row r="44" spans="1:53">
      <c r="A44" s="60">
        <v>11</v>
      </c>
      <c r="B44" s="55" t="str">
        <f t="shared" si="14"/>
        <v/>
      </c>
      <c r="C44" s="55" t="str">
        <f>IF($A44&gt;$E$1,IF($A44&lt;$F$1,IF($B11&lt;&gt;0,SUMIFS(Journal!$AQ:$AQ,Journal!$AW:$AW,$A11,Journal!$AQ:$AQ,"&gt;0")/$B11,0),""),"")</f>
        <v/>
      </c>
      <c r="D44" s="61" t="str">
        <f>IF($A44&gt;$E$1,IF($A44&lt;$F$1,IF($B11&lt;&gt;0,SUMIFS(Journal!$AQ:$AQ,Journal!$AW:$AW, $A11,Journal!$AQ:$AQ,"&lt;0" )/$B11,0),""),"")</f>
        <v/>
      </c>
      <c r="L44" t="str">
        <f>IF(ISNUMBER(Journal!A43),IF(Journal!AQ43&lt;0,1+L43,0),"")</f>
        <v/>
      </c>
      <c r="M44" t="str">
        <f>IF(ISNUMBER(Journal!A43),IF(Journal!AQ43&gt;0,M43+1,0),"")</f>
        <v/>
      </c>
      <c r="P44" s="26"/>
      <c r="Q44" s="27"/>
      <c r="R44" s="27"/>
      <c r="S44" s="30"/>
      <c r="W44" s="1" t="str">
        <f>IF(AB44="","",Y44-(SUMIFS(Journal!AK:AK,Journal!P:P,"&gt;="&amp;AB44,Journal!AK:AK,"&lt;0")+SUMIFS(Journal!AL:AL,Journal!Q:Q,"&gt;="&amp;AB44,Journal!AL:AL,"&lt;0")+SUMIFS(Journal!AM:AM,Journal!R:R,"&gt;="&amp;AB44,Journal!AM:AM,"&lt;0")))</f>
        <v/>
      </c>
      <c r="X44" s="332" t="str">
        <f>IF(AB44="","",(SUMIFS(Journal!AK:AK,Journal!P:P,"&lt;"&amp;AB44)+SUMIFS(Journal!AL:AL,Journal!Q:Q,"&lt;"&amp;AB44)+SUMIFS(Journal!AM:AM,Journal!R:R,"&lt;"&amp;AB44)))</f>
        <v/>
      </c>
      <c r="Y44" t="str">
        <f t="array" ref="Y44">IF(AB44="","",SUM(IF(Journal!$R$3:$R$2500&gt;='Internal Calcs'!AB44,Journal!$M$3:$M$2500*-Journal!$AY$3:$AY$2500*Journal!$R$3:$R$2500))+SUM(IF(Journal!$Q$3:$Q$2500&gt;='Internal Calcs'!AB44,Journal!$K$3:$K$2500*-Journal!$AY$3:$AY$2500*Journal!$Q$3:$Q$2500))+SUM(IF(Journal!$P$3:$P$2500&gt;='Internal Calcs'!AB44,Journal!$I$3:$I$2500*-Journal!$AY$3:$AY$2500*Journal!$P$3:$P$2500)))</f>
        <v/>
      </c>
      <c r="Z44" s="1" t="str">
        <f t="shared" si="3"/>
        <v/>
      </c>
      <c r="AA44" s="1" t="str">
        <f t="shared" si="4"/>
        <v/>
      </c>
      <c r="AB44" t="str">
        <f>IF(AB43="","",IF(AB43+1&gt;'Stop Efficiency'!$D$1,"",AB43+1))</f>
        <v/>
      </c>
      <c r="AC44" s="1" t="str">
        <f>IF(AB44="","",SUMIF(Journal!P:P,AB44,Journal!AK:AK))</f>
        <v/>
      </c>
      <c r="AD44" s="1" t="str">
        <f>IF(AB44="","",IF(AC44=0,0,AC44/COUNTIF(Journal!P:P,AB44)))</f>
        <v/>
      </c>
      <c r="AE44" s="1" t="str">
        <f>IF(AB44="","",SUMIF(Journal!Q:Q,AB44,Journal!AL:AL))</f>
        <v/>
      </c>
      <c r="AF44" s="1" t="str">
        <f>IF(AB44="","",IF(AE44=0,0,AE44/COUNTIF(Journal!Q:Q,AB44)))</f>
        <v/>
      </c>
      <c r="AG44" s="1" t="str">
        <f>IF(AB44="","",SUMIF(Journal!R:R,AB44,Journal!AM:AM))</f>
        <v/>
      </c>
      <c r="AH44" s="1" t="str">
        <f>IF(AB44="","",IF(AG44=0,0,AG44/COUNTIF(Journal!R:R,AB44)))</f>
        <v/>
      </c>
      <c r="AI44" s="1" t="str">
        <f t="shared" si="5"/>
        <v/>
      </c>
      <c r="AJ44" t="str">
        <f t="shared" si="6"/>
        <v/>
      </c>
      <c r="AK44" s="84" t="str">
        <f t="shared" si="7"/>
        <v/>
      </c>
      <c r="AL44" s="1" t="str">
        <f t="shared" si="8"/>
        <v/>
      </c>
      <c r="AW44" s="67" t="str">
        <f>IF(ISERROR(IF(Journal!BC44&gt;0,Journal!V44,0)-IF(Journal!BC44&gt;0,Journal!BC44,0)),"",IF(Journal!BC44&gt;0,Journal!V44,0)-IF(Journal!BC44&gt;0,Journal!BC44,0))</f>
        <v/>
      </c>
      <c r="AX44" s="67" t="str">
        <f t="shared" si="10"/>
        <v/>
      </c>
      <c r="AY44" s="67" t="str">
        <f t="shared" ca="1" si="11"/>
        <v/>
      </c>
      <c r="AZ44" s="67" t="str">
        <f t="shared" ca="1" si="12"/>
        <v/>
      </c>
      <c r="BA44" s="67" t="str">
        <f t="shared" ca="1" si="13"/>
        <v/>
      </c>
    </row>
    <row r="45" spans="1:53">
      <c r="A45" s="60">
        <v>12</v>
      </c>
      <c r="B45" s="55">
        <f t="shared" ca="1" si="14"/>
        <v>154.6022222222222</v>
      </c>
      <c r="C45" s="55">
        <f ca="1">IF($A45&gt;$E$1,IF($A45&lt;$F$1,IF($B12&lt;&gt;0,SUMIFS(Journal!$AQ:$AQ,Journal!$AW:$AW,$A12,Journal!$AQ:$AQ,"&gt;0")/$B12,0),""),"")</f>
        <v>243.80888888888887</v>
      </c>
      <c r="D45" s="61">
        <f ca="1">IF($A45&gt;$E$1,IF($A45&lt;$F$1,IF($B12&lt;&gt;0,SUMIFS(Journal!$AQ:$AQ,Journal!$AW:$AW, $A12,Journal!$AQ:$AQ,"&lt;0" )/$B12,0),""),"")</f>
        <v>-89.206666666666663</v>
      </c>
      <c r="L45" t="str">
        <f>IF(ISNUMBER(Journal!A44),IF(Journal!AQ44&lt;0,1+L44,0),"")</f>
        <v/>
      </c>
      <c r="M45" t="str">
        <f>IF(ISNUMBER(Journal!A44),IF(Journal!AQ44&gt;0,M44+1,0),"")</f>
        <v/>
      </c>
      <c r="P45" s="26"/>
      <c r="Q45" s="27"/>
      <c r="R45" s="27"/>
      <c r="S45" s="30"/>
      <c r="W45" s="1" t="str">
        <f>IF(AB45="","",Y45-(SUMIFS(Journal!AK:AK,Journal!P:P,"&gt;="&amp;AB45,Journal!AK:AK,"&lt;0")+SUMIFS(Journal!AL:AL,Journal!Q:Q,"&gt;="&amp;AB45,Journal!AL:AL,"&lt;0")+SUMIFS(Journal!AM:AM,Journal!R:R,"&gt;="&amp;AB45,Journal!AM:AM,"&lt;0")))</f>
        <v/>
      </c>
      <c r="X45" s="332" t="str">
        <f>IF(AB45="","",(SUMIFS(Journal!AK:AK,Journal!P:P,"&lt;"&amp;AB45)+SUMIFS(Journal!AL:AL,Journal!Q:Q,"&lt;"&amp;AB45)+SUMIFS(Journal!AM:AM,Journal!R:R,"&lt;"&amp;AB45)))</f>
        <v/>
      </c>
      <c r="Y45" t="str">
        <f t="array" ref="Y45">IF(AB45="","",SUM(IF(Journal!$R$3:$R$2500&gt;='Internal Calcs'!AB45,Journal!$M$3:$M$2500*-Journal!$AY$3:$AY$2500*Journal!$R$3:$R$2500))+SUM(IF(Journal!$Q$3:$Q$2500&gt;='Internal Calcs'!AB45,Journal!$K$3:$K$2500*-Journal!$AY$3:$AY$2500*Journal!$Q$3:$Q$2500))+SUM(IF(Journal!$P$3:$P$2500&gt;='Internal Calcs'!AB45,Journal!$I$3:$I$2500*-Journal!$AY$3:$AY$2500*Journal!$P$3:$P$2500)))</f>
        <v/>
      </c>
      <c r="Z45" s="1" t="str">
        <f t="shared" si="3"/>
        <v/>
      </c>
      <c r="AA45" s="1" t="str">
        <f t="shared" si="4"/>
        <v/>
      </c>
      <c r="AB45" t="str">
        <f>IF(AB44="","",IF(AB44+1&gt;'Stop Efficiency'!$D$1,"",AB44+1))</f>
        <v/>
      </c>
      <c r="AC45" s="1" t="str">
        <f>IF(AB45="","",SUMIF(Journal!P:P,AB45,Journal!AK:AK))</f>
        <v/>
      </c>
      <c r="AD45" s="1" t="str">
        <f>IF(AB45="","",IF(AC45=0,0,AC45/COUNTIF(Journal!P:P,AB45)))</f>
        <v/>
      </c>
      <c r="AE45" s="1" t="str">
        <f>IF(AB45="","",SUMIF(Journal!Q:Q,AB45,Journal!AL:AL))</f>
        <v/>
      </c>
      <c r="AF45" s="1" t="str">
        <f>IF(AB45="","",IF(AE45=0,0,AE45/COUNTIF(Journal!Q:Q,AB45)))</f>
        <v/>
      </c>
      <c r="AG45" s="1" t="str">
        <f>IF(AB45="","",SUMIF(Journal!R:R,AB45,Journal!AM:AM))</f>
        <v/>
      </c>
      <c r="AH45" s="1" t="str">
        <f>IF(AB45="","",IF(AG45=0,0,AG45/COUNTIF(Journal!R:R,AB45)))</f>
        <v/>
      </c>
      <c r="AI45" s="1" t="str">
        <f t="shared" si="5"/>
        <v/>
      </c>
      <c r="AJ45" t="str">
        <f t="shared" si="6"/>
        <v/>
      </c>
      <c r="AK45" s="84" t="str">
        <f t="shared" si="7"/>
        <v/>
      </c>
      <c r="AL45" s="1" t="str">
        <f t="shared" si="8"/>
        <v/>
      </c>
      <c r="AW45" s="67" t="str">
        <f>IF(ISERROR(IF(Journal!BC45&gt;0,Journal!V45,0)-IF(Journal!BC45&gt;0,Journal!BC45,0)),"",IF(Journal!BC45&gt;0,Journal!V45,0)-IF(Journal!BC45&gt;0,Journal!BC45,0))</f>
        <v/>
      </c>
      <c r="AX45" s="67" t="str">
        <f t="shared" si="10"/>
        <v/>
      </c>
      <c r="AY45" s="67" t="str">
        <f t="shared" ca="1" si="11"/>
        <v/>
      </c>
      <c r="AZ45" s="67" t="str">
        <f t="shared" ca="1" si="12"/>
        <v/>
      </c>
      <c r="BA45" s="67" t="str">
        <f t="shared" ca="1" si="13"/>
        <v/>
      </c>
    </row>
    <row r="46" spans="1:53">
      <c r="A46" s="60">
        <v>13</v>
      </c>
      <c r="B46" s="55" t="str">
        <f t="shared" si="14"/>
        <v/>
      </c>
      <c r="C46" s="55" t="str">
        <f>IF($A46&gt;$E$1,IF($A46&lt;$F$1,IF($B13&lt;&gt;0,SUMIFS(Journal!$AQ:$AQ,Journal!$AW:$AW,$A13,Journal!$AQ:$AQ,"&gt;0")/$B13,0),""),"")</f>
        <v/>
      </c>
      <c r="D46" s="61" t="str">
        <f>IF($A46&gt;$E$1,IF($A46&lt;$F$1,IF($B13&lt;&gt;0,SUMIFS(Journal!$AQ:$AQ,Journal!$AW:$AW, $A13,Journal!$AQ:$AQ,"&lt;0" )/$B13,0),""),"")</f>
        <v/>
      </c>
      <c r="L46" t="str">
        <f>IF(ISNUMBER(Journal!A45),IF(Journal!AQ45&lt;0,1+L45,0),"")</f>
        <v/>
      </c>
      <c r="M46" t="str">
        <f>IF(ISNUMBER(Journal!A45),IF(Journal!AQ45&gt;0,M45+1,0),"")</f>
        <v/>
      </c>
      <c r="P46" s="26"/>
      <c r="Q46" s="27"/>
      <c r="R46" s="27"/>
      <c r="S46" s="30"/>
      <c r="W46" s="1" t="str">
        <f>IF(AB46="","",Y46-(SUMIFS(Journal!AK:AK,Journal!P:P,"&gt;="&amp;AB46,Journal!AK:AK,"&lt;0")+SUMIFS(Journal!AL:AL,Journal!Q:Q,"&gt;="&amp;AB46,Journal!AL:AL,"&lt;0")+SUMIFS(Journal!AM:AM,Journal!R:R,"&gt;="&amp;AB46,Journal!AM:AM,"&lt;0")))</f>
        <v/>
      </c>
      <c r="X46" s="332" t="str">
        <f>IF(AB46="","",(SUMIFS(Journal!AK:AK,Journal!P:P,"&lt;"&amp;AB46)+SUMIFS(Journal!AL:AL,Journal!Q:Q,"&lt;"&amp;AB46)+SUMIFS(Journal!AM:AM,Journal!R:R,"&lt;"&amp;AB46)))</f>
        <v/>
      </c>
      <c r="Y46" t="str">
        <f t="array" ref="Y46">IF(AB46="","",SUM(IF(Journal!$R$3:$R$2500&gt;='Internal Calcs'!AB46,Journal!$M$3:$M$2500*-Journal!$AY$3:$AY$2500*Journal!$R$3:$R$2500))+SUM(IF(Journal!$Q$3:$Q$2500&gt;='Internal Calcs'!AB46,Journal!$K$3:$K$2500*-Journal!$AY$3:$AY$2500*Journal!$Q$3:$Q$2500))+SUM(IF(Journal!$P$3:$P$2500&gt;='Internal Calcs'!AB46,Journal!$I$3:$I$2500*-Journal!$AY$3:$AY$2500*Journal!$P$3:$P$2500)))</f>
        <v/>
      </c>
      <c r="Z46" s="1" t="str">
        <f t="shared" si="3"/>
        <v/>
      </c>
      <c r="AA46" s="1" t="str">
        <f t="shared" si="4"/>
        <v/>
      </c>
      <c r="AB46" t="str">
        <f>IF(AB45="","",IF(AB45+1&gt;'Stop Efficiency'!$D$1,"",AB45+1))</f>
        <v/>
      </c>
      <c r="AC46" s="1" t="str">
        <f>IF(AB46="","",SUMIF(Journal!P:P,AB46,Journal!AK:AK))</f>
        <v/>
      </c>
      <c r="AD46" s="1" t="str">
        <f>IF(AB46="","",IF(AC46=0,0,AC46/COUNTIF(Journal!P:P,AB46)))</f>
        <v/>
      </c>
      <c r="AE46" s="1" t="str">
        <f>IF(AB46="","",SUMIF(Journal!Q:Q,AB46,Journal!AL:AL))</f>
        <v/>
      </c>
      <c r="AF46" s="1" t="str">
        <f>IF(AB46="","",IF(AE46=0,0,AE46/COUNTIF(Journal!Q:Q,AB46)))</f>
        <v/>
      </c>
      <c r="AG46" s="1" t="str">
        <f>IF(AB46="","",SUMIF(Journal!R:R,AB46,Journal!AM:AM))</f>
        <v/>
      </c>
      <c r="AH46" s="1" t="str">
        <f>IF(AB46="","",IF(AG46=0,0,AG46/COUNTIF(Journal!R:R,AB46)))</f>
        <v/>
      </c>
      <c r="AI46" s="1" t="str">
        <f t="shared" si="5"/>
        <v/>
      </c>
      <c r="AJ46" t="str">
        <f t="shared" si="6"/>
        <v/>
      </c>
      <c r="AK46" s="84" t="str">
        <f t="shared" si="7"/>
        <v/>
      </c>
      <c r="AL46" s="1" t="str">
        <f t="shared" si="8"/>
        <v/>
      </c>
      <c r="AW46" s="67" t="str">
        <f>IF(ISERROR(IF(Journal!BC46&gt;0,Journal!V46,0)-IF(Journal!BC46&gt;0,Journal!BC46,0)),"",IF(Journal!BC46&gt;0,Journal!V46,0)-IF(Journal!BC46&gt;0,Journal!BC46,0))</f>
        <v/>
      </c>
      <c r="AX46" s="67" t="str">
        <f t="shared" si="10"/>
        <v/>
      </c>
      <c r="AY46" s="67" t="str">
        <f t="shared" ca="1" si="11"/>
        <v/>
      </c>
      <c r="AZ46" s="67" t="str">
        <f t="shared" ca="1" si="12"/>
        <v/>
      </c>
      <c r="BA46" s="67" t="str">
        <f t="shared" ca="1" si="13"/>
        <v/>
      </c>
    </row>
    <row r="47" spans="1:53">
      <c r="A47" s="60">
        <v>14</v>
      </c>
      <c r="B47" s="55" t="str">
        <f t="shared" si="14"/>
        <v/>
      </c>
      <c r="C47" s="55" t="str">
        <f>IF($A47&gt;$E$1,IF($A47&lt;$F$1,IF($B14&lt;&gt;0,SUMIFS(Journal!$AQ:$AQ,Journal!$AW:$AW,$A14,Journal!$AQ:$AQ,"&gt;0")/$B14,0),""),"")</f>
        <v/>
      </c>
      <c r="D47" s="61" t="str">
        <f>IF($A47&gt;$E$1,IF($A47&lt;$F$1,IF($B14&lt;&gt;0,SUMIFS(Journal!$AQ:$AQ,Journal!$AW:$AW, $A14,Journal!$AQ:$AQ,"&lt;0" )/$B14,0),""),"")</f>
        <v/>
      </c>
      <c r="L47" t="str">
        <f>IF(ISNUMBER(Journal!A46),IF(Journal!AQ46&lt;0,1+L46,0),"")</f>
        <v/>
      </c>
      <c r="M47" t="str">
        <f>IF(ISNUMBER(Journal!A46),IF(Journal!AQ46&gt;0,M46+1,0),"")</f>
        <v/>
      </c>
      <c r="P47" s="26"/>
      <c r="Q47" s="27"/>
      <c r="R47" s="27"/>
      <c r="S47" s="30"/>
      <c r="W47" s="1" t="str">
        <f>IF(AB47="","",Y47-(SUMIFS(Journal!AK:AK,Journal!P:P,"&gt;="&amp;AB47,Journal!AK:AK,"&lt;0")+SUMIFS(Journal!AL:AL,Journal!Q:Q,"&gt;="&amp;AB47,Journal!AL:AL,"&lt;0")+SUMIFS(Journal!AM:AM,Journal!R:R,"&gt;="&amp;AB47,Journal!AM:AM,"&lt;0")))</f>
        <v/>
      </c>
      <c r="X47" s="332" t="str">
        <f>IF(AB47="","",(SUMIFS(Journal!AK:AK,Journal!P:P,"&lt;"&amp;AB47)+SUMIFS(Journal!AL:AL,Journal!Q:Q,"&lt;"&amp;AB47)+SUMIFS(Journal!AM:AM,Journal!R:R,"&lt;"&amp;AB47)))</f>
        <v/>
      </c>
      <c r="Y47" t="str">
        <f t="array" ref="Y47">IF(AB47="","",SUM(IF(Journal!$R$3:$R$2500&gt;='Internal Calcs'!AB47,Journal!$M$3:$M$2500*-Journal!$AY$3:$AY$2500*Journal!$R$3:$R$2500))+SUM(IF(Journal!$Q$3:$Q$2500&gt;='Internal Calcs'!AB47,Journal!$K$3:$K$2500*-Journal!$AY$3:$AY$2500*Journal!$Q$3:$Q$2500))+SUM(IF(Journal!$P$3:$P$2500&gt;='Internal Calcs'!AB47,Journal!$I$3:$I$2500*-Journal!$AY$3:$AY$2500*Journal!$P$3:$P$2500)))</f>
        <v/>
      </c>
      <c r="Z47" s="1" t="str">
        <f t="shared" si="3"/>
        <v/>
      </c>
      <c r="AA47" s="1" t="str">
        <f t="shared" si="4"/>
        <v/>
      </c>
      <c r="AB47" t="str">
        <f>IF(AB46="","",IF(AB46+1&gt;'Stop Efficiency'!$D$1,"",AB46+1))</f>
        <v/>
      </c>
      <c r="AC47" s="1" t="str">
        <f>IF(AB47="","",SUMIF(Journal!P:P,AB47,Journal!AK:AK))</f>
        <v/>
      </c>
      <c r="AD47" s="1" t="str">
        <f>IF(AB47="","",IF(AC47=0,0,AC47/COUNTIF(Journal!P:P,AB47)))</f>
        <v/>
      </c>
      <c r="AE47" s="1" t="str">
        <f>IF(AB47="","",SUMIF(Journal!Q:Q,AB47,Journal!AL:AL))</f>
        <v/>
      </c>
      <c r="AF47" s="1" t="str">
        <f>IF(AB47="","",IF(AE47=0,0,AE47/COUNTIF(Journal!Q:Q,AB47)))</f>
        <v/>
      </c>
      <c r="AG47" s="1" t="str">
        <f>IF(AB47="","",SUMIF(Journal!R:R,AB47,Journal!AM:AM))</f>
        <v/>
      </c>
      <c r="AH47" s="1" t="str">
        <f>IF(AB47="","",IF(AG47=0,0,AG47/COUNTIF(Journal!R:R,AB47)))</f>
        <v/>
      </c>
      <c r="AI47" s="1" t="str">
        <f t="shared" si="5"/>
        <v/>
      </c>
      <c r="AJ47" t="str">
        <f t="shared" si="6"/>
        <v/>
      </c>
      <c r="AK47" s="84" t="str">
        <f t="shared" si="7"/>
        <v/>
      </c>
      <c r="AL47" s="1" t="str">
        <f t="shared" si="8"/>
        <v/>
      </c>
      <c r="AW47" s="67" t="str">
        <f>IF(ISERROR(IF(Journal!BC47&gt;0,Journal!V47,0)-IF(Journal!BC47&gt;0,Journal!BC47,0)),"",IF(Journal!BC47&gt;0,Journal!V47,0)-IF(Journal!BC47&gt;0,Journal!BC47,0))</f>
        <v/>
      </c>
      <c r="AX47" s="67" t="str">
        <f t="shared" si="10"/>
        <v/>
      </c>
      <c r="AY47" s="67" t="str">
        <f t="shared" ca="1" si="11"/>
        <v/>
      </c>
      <c r="AZ47" s="67" t="str">
        <f t="shared" ca="1" si="12"/>
        <v/>
      </c>
      <c r="BA47" s="67" t="str">
        <f t="shared" ca="1" si="13"/>
        <v/>
      </c>
    </row>
    <row r="48" spans="1:53">
      <c r="A48" s="60">
        <v>15</v>
      </c>
      <c r="B48" s="55" t="str">
        <f t="shared" si="14"/>
        <v/>
      </c>
      <c r="C48" s="55" t="str">
        <f>IF($A48&gt;$E$1,IF($A48&lt;$F$1,IF($B15&lt;&gt;0,SUMIFS(Journal!$AQ:$AQ,Journal!$AW:$AW,$A15,Journal!$AQ:$AQ,"&gt;0")/$B15,0),""),"")</f>
        <v/>
      </c>
      <c r="D48" s="61" t="str">
        <f>IF($A48&gt;$E$1,IF($A48&lt;$F$1,IF($B15&lt;&gt;0,SUMIFS(Journal!$AQ:$AQ,Journal!$AW:$AW, $A15,Journal!$AQ:$AQ,"&lt;0" )/$B15,0),""),"")</f>
        <v/>
      </c>
      <c r="L48" t="str">
        <f>IF(ISNUMBER(Journal!A47),IF(Journal!AQ47&lt;0,1+L47,0),"")</f>
        <v/>
      </c>
      <c r="M48" t="str">
        <f>IF(ISNUMBER(Journal!A47),IF(Journal!AQ47&gt;0,M47+1,0),"")</f>
        <v/>
      </c>
      <c r="P48" s="26"/>
      <c r="Q48" s="27"/>
      <c r="R48" s="27"/>
      <c r="S48" s="30"/>
      <c r="W48" s="1" t="str">
        <f>IF(AB48="","",Y48-(SUMIFS(Journal!AK:AK,Journal!P:P,"&gt;="&amp;AB48,Journal!AK:AK,"&lt;0")+SUMIFS(Journal!AL:AL,Journal!Q:Q,"&gt;="&amp;AB48,Journal!AL:AL,"&lt;0")+SUMIFS(Journal!AM:AM,Journal!R:R,"&gt;="&amp;AB48,Journal!AM:AM,"&lt;0")))</f>
        <v/>
      </c>
      <c r="X48" s="332" t="str">
        <f>IF(AB48="","",(SUMIFS(Journal!AK:AK,Journal!P:P,"&lt;"&amp;AB48)+SUMIFS(Journal!AL:AL,Journal!Q:Q,"&lt;"&amp;AB48)+SUMIFS(Journal!AM:AM,Journal!R:R,"&lt;"&amp;AB48)))</f>
        <v/>
      </c>
      <c r="Y48" t="str">
        <f t="array" ref="Y48">IF(AB48="","",SUM(IF(Journal!$R$3:$R$2500&gt;='Internal Calcs'!AB48,Journal!$M$3:$M$2500*-Journal!$AY$3:$AY$2500*Journal!$R$3:$R$2500))+SUM(IF(Journal!$Q$3:$Q$2500&gt;='Internal Calcs'!AB48,Journal!$K$3:$K$2500*-Journal!$AY$3:$AY$2500*Journal!$Q$3:$Q$2500))+SUM(IF(Journal!$P$3:$P$2500&gt;='Internal Calcs'!AB48,Journal!$I$3:$I$2500*-Journal!$AY$3:$AY$2500*Journal!$P$3:$P$2500)))</f>
        <v/>
      </c>
      <c r="Z48" s="1" t="str">
        <f t="shared" si="3"/>
        <v/>
      </c>
      <c r="AA48" s="1" t="str">
        <f t="shared" si="4"/>
        <v/>
      </c>
      <c r="AB48" t="str">
        <f>IF(AB47="","",IF(AB47+1&gt;'Stop Efficiency'!$D$1,"",AB47+1))</f>
        <v/>
      </c>
      <c r="AC48" s="1" t="str">
        <f>IF(AB48="","",SUMIF(Journal!P:P,AB48,Journal!AK:AK))</f>
        <v/>
      </c>
      <c r="AD48" s="1" t="str">
        <f>IF(AB48="","",IF(AC48=0,0,AC48/COUNTIF(Journal!P:P,AB48)))</f>
        <v/>
      </c>
      <c r="AE48" s="1" t="str">
        <f>IF(AB48="","",SUMIF(Journal!Q:Q,AB48,Journal!AL:AL))</f>
        <v/>
      </c>
      <c r="AF48" s="1" t="str">
        <f>IF(AB48="","",IF(AE48=0,0,AE48/COUNTIF(Journal!Q:Q,AB48)))</f>
        <v/>
      </c>
      <c r="AG48" s="1" t="str">
        <f>IF(AB48="","",SUMIF(Journal!R:R,AB48,Journal!AM:AM))</f>
        <v/>
      </c>
      <c r="AH48" s="1" t="str">
        <f>IF(AB48="","",IF(AG48=0,0,AG48/COUNTIF(Journal!R:R,AB48)))</f>
        <v/>
      </c>
      <c r="AI48" s="1" t="str">
        <f t="shared" si="5"/>
        <v/>
      </c>
      <c r="AJ48" t="str">
        <f t="shared" si="6"/>
        <v/>
      </c>
      <c r="AK48" s="84" t="str">
        <f t="shared" si="7"/>
        <v/>
      </c>
      <c r="AL48" s="1" t="str">
        <f t="shared" si="8"/>
        <v/>
      </c>
      <c r="AW48" s="67" t="str">
        <f>IF(ISERROR(IF(Journal!BC48&gt;0,Journal!V48,0)-IF(Journal!BC48&gt;0,Journal!BC48,0)),"",IF(Journal!BC48&gt;0,Journal!V48,0)-IF(Journal!BC48&gt;0,Journal!BC48,0))</f>
        <v/>
      </c>
      <c r="AX48" s="67" t="str">
        <f t="shared" si="10"/>
        <v/>
      </c>
      <c r="AY48" s="67" t="str">
        <f t="shared" ca="1" si="11"/>
        <v/>
      </c>
      <c r="AZ48" s="67" t="str">
        <f t="shared" ca="1" si="12"/>
        <v/>
      </c>
      <c r="BA48" s="67" t="str">
        <f t="shared" ca="1" si="13"/>
        <v/>
      </c>
    </row>
    <row r="49" spans="1:53">
      <c r="A49" s="60">
        <v>16</v>
      </c>
      <c r="B49" s="55" t="str">
        <f t="shared" si="14"/>
        <v/>
      </c>
      <c r="C49" s="55" t="str">
        <f>IF($A49&gt;$E$1,IF($A49&lt;$F$1,IF($B16&lt;&gt;0,SUMIFS(Journal!$AQ:$AQ,Journal!$AW:$AW,$A16,Journal!$AQ:$AQ,"&gt;0")/$B16,0),""),"")</f>
        <v/>
      </c>
      <c r="D49" s="61" t="str">
        <f>IF($A49&gt;$E$1,IF($A49&lt;$F$1,IF($B16&lt;&gt;0,SUMIFS(Journal!$AQ:$AQ,Journal!$AW:$AW, $A16,Journal!$AQ:$AQ,"&lt;0" )/$B16,0),""),"")</f>
        <v/>
      </c>
      <c r="L49" t="str">
        <f>IF(ISNUMBER(Journal!A48),IF(Journal!AQ48&lt;0,1+L48,0),"")</f>
        <v/>
      </c>
      <c r="M49" t="str">
        <f>IF(ISNUMBER(Journal!A48),IF(Journal!AQ48&gt;0,M48+1,0),"")</f>
        <v/>
      </c>
      <c r="P49" s="26"/>
      <c r="Q49" s="27"/>
      <c r="R49" s="27"/>
      <c r="S49" s="30"/>
      <c r="W49" s="1" t="str">
        <f>IF(AB49="","",Y49-(SUMIFS(Journal!AK:AK,Journal!P:P,"&gt;="&amp;AB49,Journal!AK:AK,"&lt;0")+SUMIFS(Journal!AL:AL,Journal!Q:Q,"&gt;="&amp;AB49,Journal!AL:AL,"&lt;0")+SUMIFS(Journal!AM:AM,Journal!R:R,"&gt;="&amp;AB49,Journal!AM:AM,"&lt;0")))</f>
        <v/>
      </c>
      <c r="X49" s="332" t="str">
        <f>IF(AB49="","",(SUMIFS(Journal!AK:AK,Journal!P:P,"&lt;"&amp;AB49)+SUMIFS(Journal!AL:AL,Journal!Q:Q,"&lt;"&amp;AB49)+SUMIFS(Journal!AM:AM,Journal!R:R,"&lt;"&amp;AB49)))</f>
        <v/>
      </c>
      <c r="Y49" t="str">
        <f t="array" ref="Y49">IF(AB49="","",SUM(IF(Journal!$R$3:$R$2500&gt;='Internal Calcs'!AB49,Journal!$M$3:$M$2500*-Journal!$AY$3:$AY$2500*Journal!$R$3:$R$2500))+SUM(IF(Journal!$Q$3:$Q$2500&gt;='Internal Calcs'!AB49,Journal!$K$3:$K$2500*-Journal!$AY$3:$AY$2500*Journal!$Q$3:$Q$2500))+SUM(IF(Journal!$P$3:$P$2500&gt;='Internal Calcs'!AB49,Journal!$I$3:$I$2500*-Journal!$AY$3:$AY$2500*Journal!$P$3:$P$2500)))</f>
        <v/>
      </c>
      <c r="Z49" s="1" t="str">
        <f t="shared" si="3"/>
        <v/>
      </c>
      <c r="AA49" s="1" t="str">
        <f t="shared" si="4"/>
        <v/>
      </c>
      <c r="AB49" t="str">
        <f>IF(AB48="","",IF(AB48+1&gt;'Stop Efficiency'!$D$1,"",AB48+1))</f>
        <v/>
      </c>
      <c r="AC49" s="1" t="str">
        <f>IF(AB49="","",SUMIF(Journal!P:P,AB49,Journal!AK:AK))</f>
        <v/>
      </c>
      <c r="AD49" s="1" t="str">
        <f>IF(AB49="","",IF(AC49=0,0,AC49/COUNTIF(Journal!P:P,AB49)))</f>
        <v/>
      </c>
      <c r="AE49" s="1" t="str">
        <f>IF(AB49="","",SUMIF(Journal!Q:Q,AB49,Journal!AL:AL))</f>
        <v/>
      </c>
      <c r="AF49" s="1" t="str">
        <f>IF(AB49="","",IF(AE49=0,0,AE49/COUNTIF(Journal!Q:Q,AB49)))</f>
        <v/>
      </c>
      <c r="AG49" s="1" t="str">
        <f>IF(AB49="","",SUMIF(Journal!R:R,AB49,Journal!AM:AM))</f>
        <v/>
      </c>
      <c r="AH49" s="1" t="str">
        <f>IF(AB49="","",IF(AG49=0,0,AG49/COUNTIF(Journal!R:R,AB49)))</f>
        <v/>
      </c>
      <c r="AI49" s="1" t="str">
        <f t="shared" si="5"/>
        <v/>
      </c>
      <c r="AJ49" t="str">
        <f t="shared" si="6"/>
        <v/>
      </c>
      <c r="AK49" s="84" t="str">
        <f t="shared" si="7"/>
        <v/>
      </c>
      <c r="AL49" s="1" t="str">
        <f t="shared" si="8"/>
        <v/>
      </c>
      <c r="AW49" s="67" t="str">
        <f>IF(ISERROR(IF(Journal!BC49&gt;0,Journal!V49,0)-IF(Journal!BC49&gt;0,Journal!BC49,0)),"",IF(Journal!BC49&gt;0,Journal!V49,0)-IF(Journal!BC49&gt;0,Journal!BC49,0))</f>
        <v/>
      </c>
      <c r="AX49" s="67" t="str">
        <f t="shared" si="10"/>
        <v/>
      </c>
      <c r="AY49" s="67" t="str">
        <f t="shared" ca="1" si="11"/>
        <v/>
      </c>
      <c r="AZ49" s="67" t="str">
        <f t="shared" ca="1" si="12"/>
        <v/>
      </c>
      <c r="BA49" s="67" t="str">
        <f t="shared" ca="1" si="13"/>
        <v/>
      </c>
    </row>
    <row r="50" spans="1:53">
      <c r="A50" s="60">
        <v>17</v>
      </c>
      <c r="B50" s="55" t="str">
        <f t="shared" si="14"/>
        <v/>
      </c>
      <c r="C50" s="55" t="str">
        <f>IF($A50&gt;$E$1,IF($A50&lt;$F$1,IF($B17&lt;&gt;0,SUMIFS(Journal!$AQ:$AQ,Journal!$AW:$AW,$A17,Journal!$AQ:$AQ,"&gt;0")/$B17,0),""),"")</f>
        <v/>
      </c>
      <c r="D50" s="61" t="str">
        <f>IF($A50&gt;$E$1,IF($A50&lt;$F$1,IF($B17&lt;&gt;0,SUMIFS(Journal!$AQ:$AQ,Journal!$AW:$AW, $A17,Journal!$AQ:$AQ,"&lt;0" )/$B17,0),""),"")</f>
        <v/>
      </c>
      <c r="L50" t="str">
        <f>IF(ISNUMBER(Journal!A49),IF(Journal!AQ49&lt;0,1+L49,0),"")</f>
        <v/>
      </c>
      <c r="M50" t="str">
        <f>IF(ISNUMBER(Journal!A49),IF(Journal!AQ49&gt;0,M49+1,0),"")</f>
        <v/>
      </c>
      <c r="P50" s="26"/>
      <c r="Q50" s="27"/>
      <c r="R50" s="27"/>
      <c r="S50" s="30"/>
      <c r="W50" s="1" t="str">
        <f>IF(AB50="","",Y50-(SUMIFS(Journal!AK:AK,Journal!P:P,"&gt;="&amp;AB50,Journal!AK:AK,"&lt;0")+SUMIFS(Journal!AL:AL,Journal!Q:Q,"&gt;="&amp;AB50,Journal!AL:AL,"&lt;0")+SUMIFS(Journal!AM:AM,Journal!R:R,"&gt;="&amp;AB50,Journal!AM:AM,"&lt;0")))</f>
        <v/>
      </c>
      <c r="X50" s="332" t="str">
        <f>IF(AB50="","",(SUMIFS(Journal!AK:AK,Journal!P:P,"&lt;"&amp;AB50)+SUMIFS(Journal!AL:AL,Journal!Q:Q,"&lt;"&amp;AB50)+SUMIFS(Journal!AM:AM,Journal!R:R,"&lt;"&amp;AB50)))</f>
        <v/>
      </c>
      <c r="Y50" t="str">
        <f t="array" ref="Y50">IF(AB50="","",SUM(IF(Journal!$R$3:$R$2500&gt;='Internal Calcs'!AB50,Journal!$M$3:$M$2500*-Journal!$AY$3:$AY$2500*Journal!$R$3:$R$2500))+SUM(IF(Journal!$Q$3:$Q$2500&gt;='Internal Calcs'!AB50,Journal!$K$3:$K$2500*-Journal!$AY$3:$AY$2500*Journal!$Q$3:$Q$2500))+SUM(IF(Journal!$P$3:$P$2500&gt;='Internal Calcs'!AB50,Journal!$I$3:$I$2500*-Journal!$AY$3:$AY$2500*Journal!$P$3:$P$2500)))</f>
        <v/>
      </c>
      <c r="Z50" s="1" t="str">
        <f t="shared" si="3"/>
        <v/>
      </c>
      <c r="AA50" s="1" t="str">
        <f t="shared" si="4"/>
        <v/>
      </c>
      <c r="AB50" t="str">
        <f>IF(AB49="","",IF(AB49+1&gt;'Stop Efficiency'!$D$1,"",AB49+1))</f>
        <v/>
      </c>
      <c r="AC50" s="1" t="str">
        <f>IF(AB50="","",SUMIF(Journal!P:P,AB50,Journal!AK:AK))</f>
        <v/>
      </c>
      <c r="AD50" s="1" t="str">
        <f>IF(AB50="","",IF(AC50=0,0,AC50/COUNTIF(Journal!P:P,AB50)))</f>
        <v/>
      </c>
      <c r="AE50" s="1" t="str">
        <f>IF(AB50="","",SUMIF(Journal!Q:Q,AB50,Journal!AL:AL))</f>
        <v/>
      </c>
      <c r="AF50" s="1" t="str">
        <f>IF(AB50="","",IF(AE50=0,0,AE50/COUNTIF(Journal!Q:Q,AB50)))</f>
        <v/>
      </c>
      <c r="AG50" s="1" t="str">
        <f>IF(AB50="","",SUMIF(Journal!R:R,AB50,Journal!AM:AM))</f>
        <v/>
      </c>
      <c r="AH50" s="1" t="str">
        <f>IF(AB50="","",IF(AG50=0,0,AG50/COUNTIF(Journal!R:R,AB50)))</f>
        <v/>
      </c>
      <c r="AI50" s="1" t="str">
        <f t="shared" si="5"/>
        <v/>
      </c>
      <c r="AJ50" t="str">
        <f t="shared" si="6"/>
        <v/>
      </c>
      <c r="AK50" s="84" t="str">
        <f t="shared" si="7"/>
        <v/>
      </c>
      <c r="AL50" s="1" t="str">
        <f t="shared" si="8"/>
        <v/>
      </c>
      <c r="AW50" s="67" t="str">
        <f>IF(ISERROR(IF(Journal!BC50&gt;0,Journal!V50,0)-IF(Journal!BC50&gt;0,Journal!BC50,0)),"",IF(Journal!BC50&gt;0,Journal!V50,0)-IF(Journal!BC50&gt;0,Journal!BC50,0))</f>
        <v/>
      </c>
      <c r="AX50" s="67" t="str">
        <f t="shared" si="10"/>
        <v/>
      </c>
      <c r="AY50" s="67" t="str">
        <f t="shared" ca="1" si="11"/>
        <v/>
      </c>
      <c r="AZ50" s="67" t="str">
        <f t="shared" ca="1" si="12"/>
        <v/>
      </c>
      <c r="BA50" s="67" t="str">
        <f t="shared" ca="1" si="13"/>
        <v/>
      </c>
    </row>
    <row r="51" spans="1:53">
      <c r="A51" s="60">
        <v>18</v>
      </c>
      <c r="B51" s="55" t="str">
        <f t="shared" si="14"/>
        <v/>
      </c>
      <c r="C51" s="55" t="str">
        <f>IF($A51&gt;$E$1,IF($A51&lt;$F$1,IF($B18&lt;&gt;0,SUMIFS(Journal!$AQ:$AQ,Journal!$AW:$AW,$A18,Journal!$AQ:$AQ,"&gt;0")/$B18,0),""),"")</f>
        <v/>
      </c>
      <c r="D51" s="61" t="str">
        <f>IF($A51&gt;$E$1,IF($A51&lt;$F$1,IF($B18&lt;&gt;0,SUMIFS(Journal!$AQ:$AQ,Journal!$AW:$AW, $A18,Journal!$AQ:$AQ,"&lt;0" )/$B18,0),""),"")</f>
        <v/>
      </c>
      <c r="L51" t="str">
        <f>IF(ISNUMBER(Journal!A50),IF(Journal!AQ50&lt;0,1+L50,0),"")</f>
        <v/>
      </c>
      <c r="M51" t="str">
        <f>IF(ISNUMBER(Journal!A50),IF(Journal!AQ50&gt;0,M50+1,0),"")</f>
        <v/>
      </c>
      <c r="P51" s="26"/>
      <c r="Q51" s="27"/>
      <c r="R51" s="27"/>
      <c r="S51" s="30"/>
      <c r="W51" s="1" t="str">
        <f>IF(AB51="","",Y51-(SUMIFS(Journal!AK:AK,Journal!P:P,"&gt;="&amp;AB51,Journal!AK:AK,"&lt;0")+SUMIFS(Journal!AL:AL,Journal!Q:Q,"&gt;="&amp;AB51,Journal!AL:AL,"&lt;0")+SUMIFS(Journal!AM:AM,Journal!R:R,"&gt;="&amp;AB51,Journal!AM:AM,"&lt;0")))</f>
        <v/>
      </c>
      <c r="X51" s="332" t="str">
        <f>IF(AB51="","",(SUMIFS(Journal!AK:AK,Journal!P:P,"&lt;"&amp;AB51)+SUMIFS(Journal!AL:AL,Journal!Q:Q,"&lt;"&amp;AB51)+SUMIFS(Journal!AM:AM,Journal!R:R,"&lt;"&amp;AB51)))</f>
        <v/>
      </c>
      <c r="Y51" t="str">
        <f t="array" ref="Y51">IF(AB51="","",SUM(IF(Journal!$R$3:$R$2500&gt;='Internal Calcs'!AB51,Journal!$M$3:$M$2500*-Journal!$AY$3:$AY$2500*Journal!$R$3:$R$2500))+SUM(IF(Journal!$Q$3:$Q$2500&gt;='Internal Calcs'!AB51,Journal!$K$3:$K$2500*-Journal!$AY$3:$AY$2500*Journal!$Q$3:$Q$2500))+SUM(IF(Journal!$P$3:$P$2500&gt;='Internal Calcs'!AB51,Journal!$I$3:$I$2500*-Journal!$AY$3:$AY$2500*Journal!$P$3:$P$2500)))</f>
        <v/>
      </c>
      <c r="Z51" s="1" t="str">
        <f t="shared" si="3"/>
        <v/>
      </c>
      <c r="AA51" s="1" t="str">
        <f t="shared" si="4"/>
        <v/>
      </c>
      <c r="AB51" t="str">
        <f>IF(AB50="","",IF(AB50+1&gt;'Stop Efficiency'!$D$1,"",AB50+1))</f>
        <v/>
      </c>
      <c r="AC51" s="1" t="str">
        <f>IF(AB51="","",SUMIF(Journal!P:P,AB51,Journal!AK:AK))</f>
        <v/>
      </c>
      <c r="AD51" s="1" t="str">
        <f>IF(AB51="","",IF(AC51=0,0,AC51/COUNTIF(Journal!P:P,AB51)))</f>
        <v/>
      </c>
      <c r="AE51" s="1" t="str">
        <f>IF(AB51="","",SUMIF(Journal!Q:Q,AB51,Journal!AL:AL))</f>
        <v/>
      </c>
      <c r="AF51" s="1" t="str">
        <f>IF(AB51="","",IF(AE51=0,0,AE51/COUNTIF(Journal!Q:Q,AB51)))</f>
        <v/>
      </c>
      <c r="AG51" s="1" t="str">
        <f>IF(AB51="","",SUMIF(Journal!R:R,AB51,Journal!AM:AM))</f>
        <v/>
      </c>
      <c r="AH51" s="1" t="str">
        <f>IF(AB51="","",IF(AG51=0,0,AG51/COUNTIF(Journal!R:R,AB51)))</f>
        <v/>
      </c>
      <c r="AI51" s="1" t="str">
        <f t="shared" si="5"/>
        <v/>
      </c>
      <c r="AJ51" t="str">
        <f t="shared" si="6"/>
        <v/>
      </c>
      <c r="AK51" s="84" t="str">
        <f t="shared" si="7"/>
        <v/>
      </c>
      <c r="AL51" s="1" t="str">
        <f t="shared" si="8"/>
        <v/>
      </c>
      <c r="AW51" s="67" t="str">
        <f>IF(ISERROR(IF(Journal!BC51&gt;0,Journal!V51,0)-IF(Journal!BC51&gt;0,Journal!BC51,0)),"",IF(Journal!BC51&gt;0,Journal!V51,0)-IF(Journal!BC51&gt;0,Journal!BC51,0))</f>
        <v/>
      </c>
      <c r="AX51" s="67" t="str">
        <f t="shared" si="10"/>
        <v/>
      </c>
      <c r="AY51" s="67" t="str">
        <f t="shared" ca="1" si="11"/>
        <v/>
      </c>
      <c r="AZ51" s="67" t="str">
        <f t="shared" ca="1" si="12"/>
        <v/>
      </c>
      <c r="BA51" s="67" t="str">
        <f t="shared" ca="1" si="13"/>
        <v/>
      </c>
    </row>
    <row r="52" spans="1:53">
      <c r="A52" s="60">
        <v>19</v>
      </c>
      <c r="B52" s="55" t="str">
        <f t="shared" si="14"/>
        <v/>
      </c>
      <c r="C52" s="55" t="str">
        <f>IF($A52&gt;$E$1,IF($A52&lt;$F$1,IF($B19&lt;&gt;0,SUMIFS(Journal!$AQ:$AQ,Journal!$AW:$AW,$A19,Journal!$AQ:$AQ,"&gt;0")/$B19,0),""),"")</f>
        <v/>
      </c>
      <c r="D52" s="61" t="str">
        <f>IF($A52&gt;$E$1,IF($A52&lt;$F$1,IF($B19&lt;&gt;0,SUMIFS(Journal!$AQ:$AQ,Journal!$AW:$AW, $A19,Journal!$AQ:$AQ,"&lt;0" )/$B19,0),""),"")</f>
        <v/>
      </c>
      <c r="L52" t="str">
        <f>IF(ISNUMBER(Journal!A51),IF(Journal!AQ51&lt;0,1+L51,0),"")</f>
        <v/>
      </c>
      <c r="M52" t="str">
        <f>IF(ISNUMBER(Journal!A51),IF(Journal!AQ51&gt;0,M51+1,0),"")</f>
        <v/>
      </c>
      <c r="P52" s="26"/>
      <c r="Q52" s="27"/>
      <c r="R52" s="27"/>
      <c r="S52" s="30"/>
      <c r="W52" s="1" t="str">
        <f>IF(AB52="","",Y52-(SUMIFS(Journal!AK:AK,Journal!P:P,"&gt;="&amp;AB52,Journal!AK:AK,"&lt;0")+SUMIFS(Journal!AL:AL,Journal!Q:Q,"&gt;="&amp;AB52,Journal!AL:AL,"&lt;0")+SUMIFS(Journal!AM:AM,Journal!R:R,"&gt;="&amp;AB52,Journal!AM:AM,"&lt;0")))</f>
        <v/>
      </c>
      <c r="X52" s="332" t="str">
        <f>IF(AB52="","",(SUMIFS(Journal!AK:AK,Journal!P:P,"&lt;"&amp;AB52)+SUMIFS(Journal!AL:AL,Journal!Q:Q,"&lt;"&amp;AB52)+SUMIFS(Journal!AM:AM,Journal!R:R,"&lt;"&amp;AB52)))</f>
        <v/>
      </c>
      <c r="Y52" t="str">
        <f t="array" ref="Y52">IF(AB52="","",SUM(IF(Journal!$R$3:$R$2500&gt;='Internal Calcs'!AB52,Journal!$M$3:$M$2500*-Journal!$AY$3:$AY$2500*Journal!$R$3:$R$2500))+SUM(IF(Journal!$Q$3:$Q$2500&gt;='Internal Calcs'!AB52,Journal!$K$3:$K$2500*-Journal!$AY$3:$AY$2500*Journal!$Q$3:$Q$2500))+SUM(IF(Journal!$P$3:$P$2500&gt;='Internal Calcs'!AB52,Journal!$I$3:$I$2500*-Journal!$AY$3:$AY$2500*Journal!$P$3:$P$2500)))</f>
        <v/>
      </c>
      <c r="Z52" s="1" t="str">
        <f t="shared" si="3"/>
        <v/>
      </c>
      <c r="AA52" s="1" t="str">
        <f t="shared" si="4"/>
        <v/>
      </c>
      <c r="AB52" t="str">
        <f>IF(AB51="","",IF(AB51+1&gt;'Stop Efficiency'!$D$1,"",AB51+1))</f>
        <v/>
      </c>
      <c r="AC52" s="1" t="str">
        <f>IF(AB52="","",SUMIF(Journal!P:P,AB52,Journal!AK:AK))</f>
        <v/>
      </c>
      <c r="AD52" s="1" t="str">
        <f>IF(AB52="","",IF(AC52=0,0,AC52/COUNTIF(Journal!P:P,AB52)))</f>
        <v/>
      </c>
      <c r="AE52" s="1" t="str">
        <f>IF(AB52="","",SUMIF(Journal!Q:Q,AB52,Journal!AL:AL))</f>
        <v/>
      </c>
      <c r="AF52" s="1" t="str">
        <f>IF(AB52="","",IF(AE52=0,0,AE52/COUNTIF(Journal!Q:Q,AB52)))</f>
        <v/>
      </c>
      <c r="AG52" s="1" t="str">
        <f>IF(AB52="","",SUMIF(Journal!R:R,AB52,Journal!AM:AM))</f>
        <v/>
      </c>
      <c r="AH52" s="1" t="str">
        <f>IF(AB52="","",IF(AG52=0,0,AG52/COUNTIF(Journal!R:R,AB52)))</f>
        <v/>
      </c>
      <c r="AI52" s="1" t="str">
        <f t="shared" si="5"/>
        <v/>
      </c>
      <c r="AJ52" t="str">
        <f t="shared" si="6"/>
        <v/>
      </c>
      <c r="AK52" s="84" t="str">
        <f t="shared" si="7"/>
        <v/>
      </c>
      <c r="AL52" s="1" t="str">
        <f t="shared" si="8"/>
        <v/>
      </c>
      <c r="AW52" s="67" t="str">
        <f>IF(ISERROR(IF(Journal!BC52&gt;0,Journal!V52,0)-IF(Journal!BC52&gt;0,Journal!BC52,0)),"",IF(Journal!BC52&gt;0,Journal!V52,0)-IF(Journal!BC52&gt;0,Journal!BC52,0))</f>
        <v/>
      </c>
      <c r="AX52" s="67" t="str">
        <f t="shared" si="10"/>
        <v/>
      </c>
      <c r="AY52" s="67" t="str">
        <f t="shared" ca="1" si="11"/>
        <v/>
      </c>
      <c r="AZ52" s="67" t="str">
        <f t="shared" ca="1" si="12"/>
        <v/>
      </c>
      <c r="BA52" s="67" t="str">
        <f t="shared" ca="1" si="13"/>
        <v/>
      </c>
    </row>
    <row r="53" spans="1:53">
      <c r="A53" s="60">
        <v>20</v>
      </c>
      <c r="B53" s="55" t="str">
        <f t="shared" si="14"/>
        <v/>
      </c>
      <c r="C53" s="55" t="str">
        <f>IF($A53&gt;$E$1,IF($A53&lt;$F$1,IF($B20&lt;&gt;0,SUMIFS(Journal!$AQ:$AQ,Journal!$AW:$AW,$A20,Journal!$AQ:$AQ,"&gt;0")/$B20,0),""),"")</f>
        <v/>
      </c>
      <c r="D53" s="61" t="str">
        <f>IF($A53&gt;$E$1,IF($A53&lt;$F$1,IF($B20&lt;&gt;0,SUMIFS(Journal!$AQ:$AQ,Journal!$AW:$AW, $A20,Journal!$AQ:$AQ,"&lt;0" )/$B20,0),""),"")</f>
        <v/>
      </c>
      <c r="L53" t="str">
        <f>IF(ISNUMBER(Journal!A52),IF(Journal!AQ52&lt;0,1+L52,0),"")</f>
        <v/>
      </c>
      <c r="M53" t="str">
        <f>IF(ISNUMBER(Journal!A52),IF(Journal!AQ52&gt;0,M52+1,0),"")</f>
        <v/>
      </c>
      <c r="P53" s="26"/>
      <c r="Q53" s="27"/>
      <c r="R53" s="27"/>
      <c r="S53" s="30"/>
      <c r="W53" s="1" t="str">
        <f>IF(AB53="","",Y53-(SUMIFS(Journal!AK:AK,Journal!P:P,"&gt;="&amp;AB53,Journal!AK:AK,"&lt;0")+SUMIFS(Journal!AL:AL,Journal!Q:Q,"&gt;="&amp;AB53,Journal!AL:AL,"&lt;0")+SUMIFS(Journal!AM:AM,Journal!R:R,"&gt;="&amp;AB53,Journal!AM:AM,"&lt;0")))</f>
        <v/>
      </c>
      <c r="X53" s="332" t="str">
        <f>IF(AB53="","",(SUMIFS(Journal!AK:AK,Journal!P:P,"&lt;"&amp;AB53)+SUMIFS(Journal!AL:AL,Journal!Q:Q,"&lt;"&amp;AB53)+SUMIFS(Journal!AM:AM,Journal!R:R,"&lt;"&amp;AB53)))</f>
        <v/>
      </c>
      <c r="Y53" t="str">
        <f t="array" ref="Y53">IF(AB53="","",SUM(IF(Journal!$R$3:$R$2500&gt;='Internal Calcs'!AB53,Journal!$M$3:$M$2500*-Journal!$AY$3:$AY$2500*Journal!$R$3:$R$2500))+SUM(IF(Journal!$Q$3:$Q$2500&gt;='Internal Calcs'!AB53,Journal!$K$3:$K$2500*-Journal!$AY$3:$AY$2500*Journal!$Q$3:$Q$2500))+SUM(IF(Journal!$P$3:$P$2500&gt;='Internal Calcs'!AB53,Journal!$I$3:$I$2500*-Journal!$AY$3:$AY$2500*Journal!$P$3:$P$2500)))</f>
        <v/>
      </c>
      <c r="Z53" s="1" t="str">
        <f t="shared" si="3"/>
        <v/>
      </c>
      <c r="AA53" s="1" t="str">
        <f t="shared" si="4"/>
        <v/>
      </c>
      <c r="AB53" t="str">
        <f>IF(AB52="","",IF(AB52+1&gt;'Stop Efficiency'!$D$1,"",AB52+1))</f>
        <v/>
      </c>
      <c r="AC53" s="1" t="str">
        <f>IF(AB53="","",SUMIF(Journal!P:P,AB53,Journal!AK:AK))</f>
        <v/>
      </c>
      <c r="AD53" s="1" t="str">
        <f>IF(AB53="","",IF(AC53=0,0,AC53/COUNTIF(Journal!P:P,AB53)))</f>
        <v/>
      </c>
      <c r="AE53" s="1" t="str">
        <f>IF(AB53="","",SUMIF(Journal!Q:Q,AB53,Journal!AL:AL))</f>
        <v/>
      </c>
      <c r="AF53" s="1" t="str">
        <f>IF(AB53="","",IF(AE53=0,0,AE53/COUNTIF(Journal!Q:Q,AB53)))</f>
        <v/>
      </c>
      <c r="AG53" s="1" t="str">
        <f>IF(AB53="","",SUMIF(Journal!R:R,AB53,Journal!AM:AM))</f>
        <v/>
      </c>
      <c r="AH53" s="1" t="str">
        <f>IF(AB53="","",IF(AG53=0,0,AG53/COUNTIF(Journal!R:R,AB53)))</f>
        <v/>
      </c>
      <c r="AI53" s="1" t="str">
        <f t="shared" si="5"/>
        <v/>
      </c>
      <c r="AJ53" t="str">
        <f t="shared" si="6"/>
        <v/>
      </c>
      <c r="AK53" s="84" t="str">
        <f t="shared" si="7"/>
        <v/>
      </c>
      <c r="AL53" s="1" t="str">
        <f t="shared" si="8"/>
        <v/>
      </c>
      <c r="AW53" s="67" t="str">
        <f>IF(ISERROR(IF(Journal!BC53&gt;0,Journal!V53,0)-IF(Journal!BC53&gt;0,Journal!BC53,0)),"",IF(Journal!BC53&gt;0,Journal!V53,0)-IF(Journal!BC53&gt;0,Journal!BC53,0))</f>
        <v/>
      </c>
      <c r="AX53" s="67" t="str">
        <f t="shared" si="10"/>
        <v/>
      </c>
      <c r="AY53" s="67" t="str">
        <f t="shared" ca="1" si="11"/>
        <v/>
      </c>
      <c r="AZ53" s="67" t="str">
        <f t="shared" ca="1" si="12"/>
        <v/>
      </c>
      <c r="BA53" s="67" t="str">
        <f t="shared" ca="1" si="13"/>
        <v/>
      </c>
    </row>
    <row r="54" spans="1:53">
      <c r="A54" s="60">
        <v>21</v>
      </c>
      <c r="B54" s="55" t="str">
        <f t="shared" si="14"/>
        <v/>
      </c>
      <c r="C54" s="55" t="str">
        <f>IF($A54&gt;$E$1,IF($A54&lt;$F$1,IF($B21&lt;&gt;0,SUMIFS(Journal!$AQ:$AQ,Journal!$AW:$AW,$A21,Journal!$AQ:$AQ,"&gt;0")/$B21,0),""),"")</f>
        <v/>
      </c>
      <c r="D54" s="61" t="str">
        <f>IF($A54&gt;$E$1,IF($A54&lt;$F$1,IF($B21&lt;&gt;0,SUMIFS(Journal!$AQ:$AQ,Journal!$AW:$AW, $A21,Journal!$AQ:$AQ,"&lt;0" )/$B21,0),""),"")</f>
        <v/>
      </c>
      <c r="L54" t="str">
        <f>IF(ISNUMBER(Journal!A53),IF(Journal!AQ53&lt;0,1+L53,0),"")</f>
        <v/>
      </c>
      <c r="M54" t="str">
        <f>IF(ISNUMBER(Journal!A53),IF(Journal!AQ53&gt;0,M53+1,0),"")</f>
        <v/>
      </c>
      <c r="P54" s="26"/>
      <c r="Q54" s="27"/>
      <c r="R54" s="27"/>
      <c r="S54" s="30"/>
      <c r="W54" s="1" t="str">
        <f>IF(AB54="","",Y54-(SUMIFS(Journal!AK:AK,Journal!P:P,"&gt;="&amp;AB54,Journal!AK:AK,"&lt;0")+SUMIFS(Journal!AL:AL,Journal!Q:Q,"&gt;="&amp;AB54,Journal!AL:AL,"&lt;0")+SUMIFS(Journal!AM:AM,Journal!R:R,"&gt;="&amp;AB54,Journal!AM:AM,"&lt;0")))</f>
        <v/>
      </c>
      <c r="X54" s="332" t="str">
        <f>IF(AB54="","",(SUMIFS(Journal!AK:AK,Journal!P:P,"&lt;"&amp;AB54)+SUMIFS(Journal!AL:AL,Journal!Q:Q,"&lt;"&amp;AB54)+SUMIFS(Journal!AM:AM,Journal!R:R,"&lt;"&amp;AB54)))</f>
        <v/>
      </c>
      <c r="Y54" t="str">
        <f t="array" ref="Y54">IF(AB54="","",SUM(IF(Journal!$R$3:$R$2500&gt;='Internal Calcs'!AB54,Journal!$M$3:$M$2500*-Journal!$AY$3:$AY$2500*Journal!$R$3:$R$2500))+SUM(IF(Journal!$Q$3:$Q$2500&gt;='Internal Calcs'!AB54,Journal!$K$3:$K$2500*-Journal!$AY$3:$AY$2500*Journal!$Q$3:$Q$2500))+SUM(IF(Journal!$P$3:$P$2500&gt;='Internal Calcs'!AB54,Journal!$I$3:$I$2500*-Journal!$AY$3:$AY$2500*Journal!$P$3:$P$2500)))</f>
        <v/>
      </c>
      <c r="Z54" s="1" t="str">
        <f t="shared" si="3"/>
        <v/>
      </c>
      <c r="AA54" s="1" t="str">
        <f t="shared" si="4"/>
        <v/>
      </c>
      <c r="AB54" t="str">
        <f>IF(AB53="","",IF(AB53+1&gt;'Stop Efficiency'!$D$1,"",AB53+1))</f>
        <v/>
      </c>
      <c r="AC54" s="1" t="str">
        <f>IF(AB54="","",SUMIF(Journal!P:P,AB54,Journal!AK:AK))</f>
        <v/>
      </c>
      <c r="AD54" s="1" t="str">
        <f>IF(AB54="","",IF(AC54=0,0,AC54/COUNTIF(Journal!P:P,AB54)))</f>
        <v/>
      </c>
      <c r="AE54" s="1" t="str">
        <f>IF(AB54="","",SUMIF(Journal!Q:Q,AB54,Journal!AL:AL))</f>
        <v/>
      </c>
      <c r="AF54" s="1" t="str">
        <f>IF(AB54="","",IF(AE54=0,0,AE54/COUNTIF(Journal!Q:Q,AB54)))</f>
        <v/>
      </c>
      <c r="AG54" s="1" t="str">
        <f>IF(AB54="","",SUMIF(Journal!R:R,AB54,Journal!AM:AM))</f>
        <v/>
      </c>
      <c r="AH54" s="1" t="str">
        <f>IF(AB54="","",IF(AG54=0,0,AG54/COUNTIF(Journal!R:R,AB54)))</f>
        <v/>
      </c>
      <c r="AI54" s="1" t="str">
        <f t="shared" si="5"/>
        <v/>
      </c>
      <c r="AJ54" t="str">
        <f t="shared" si="6"/>
        <v/>
      </c>
      <c r="AK54" s="84" t="str">
        <f t="shared" si="7"/>
        <v/>
      </c>
      <c r="AL54" s="1" t="str">
        <f t="shared" si="8"/>
        <v/>
      </c>
      <c r="AW54" s="67" t="str">
        <f>IF(ISERROR(IF(Journal!BC54&gt;0,Journal!V54,0)-IF(Journal!BC54&gt;0,Journal!BC54,0)),"",IF(Journal!BC54&gt;0,Journal!V54,0)-IF(Journal!BC54&gt;0,Journal!BC54,0))</f>
        <v/>
      </c>
      <c r="AX54" s="67" t="str">
        <f t="shared" si="10"/>
        <v/>
      </c>
      <c r="AY54" s="67" t="str">
        <f t="shared" ca="1" si="11"/>
        <v/>
      </c>
      <c r="AZ54" s="67" t="str">
        <f t="shared" ca="1" si="12"/>
        <v/>
      </c>
      <c r="BA54" s="67" t="str">
        <f t="shared" ca="1" si="13"/>
        <v/>
      </c>
    </row>
    <row r="55" spans="1:53">
      <c r="A55" s="60">
        <v>22</v>
      </c>
      <c r="B55" s="55" t="str">
        <f t="shared" si="14"/>
        <v/>
      </c>
      <c r="C55" s="55" t="str">
        <f>IF($A55&gt;$E$1,IF($A55&lt;$F$1,IF($B22&lt;&gt;0,SUMIFS(Journal!$AQ:$AQ,Journal!$AW:$AW,$A22,Journal!$AQ:$AQ,"&gt;0")/$B22,0),""),"")</f>
        <v/>
      </c>
      <c r="D55" s="61" t="str">
        <f>IF($A55&gt;$E$1,IF($A55&lt;$F$1,IF($B22&lt;&gt;0,SUMIFS(Journal!$AQ:$AQ,Journal!$AW:$AW, $A22,Journal!$AQ:$AQ,"&lt;0" )/$B22,0),""),"")</f>
        <v/>
      </c>
      <c r="L55" t="str">
        <f>IF(ISNUMBER(Journal!A54),IF(Journal!AQ54&lt;0,1+L54,0),"")</f>
        <v/>
      </c>
      <c r="M55" t="str">
        <f>IF(ISNUMBER(Journal!A54),IF(Journal!AQ54&gt;0,M54+1,0),"")</f>
        <v/>
      </c>
      <c r="P55" s="26"/>
      <c r="Q55" s="27"/>
      <c r="R55" s="27"/>
      <c r="S55" s="30"/>
      <c r="W55" s="1" t="str">
        <f>IF(AB55="","",Y55-(SUMIFS(Journal!AK:AK,Journal!P:P,"&gt;="&amp;AB55,Journal!AK:AK,"&lt;0")+SUMIFS(Journal!AL:AL,Journal!Q:Q,"&gt;="&amp;AB55,Journal!AL:AL,"&lt;0")+SUMIFS(Journal!AM:AM,Journal!R:R,"&gt;="&amp;AB55,Journal!AM:AM,"&lt;0")))</f>
        <v/>
      </c>
      <c r="X55" s="332" t="str">
        <f>IF(AB55="","",(SUMIFS(Journal!AK:AK,Journal!P:P,"&lt;"&amp;AB55)+SUMIFS(Journal!AL:AL,Journal!Q:Q,"&lt;"&amp;AB55)+SUMIFS(Journal!AM:AM,Journal!R:R,"&lt;"&amp;AB55)))</f>
        <v/>
      </c>
      <c r="Y55" t="str">
        <f t="array" ref="Y55">IF(AB55="","",SUM(IF(Journal!$R$3:$R$2500&gt;='Internal Calcs'!AB55,Journal!$M$3:$M$2500*-Journal!$AY$3:$AY$2500*Journal!$R$3:$R$2500))+SUM(IF(Journal!$Q$3:$Q$2500&gt;='Internal Calcs'!AB55,Journal!$K$3:$K$2500*-Journal!$AY$3:$AY$2500*Journal!$Q$3:$Q$2500))+SUM(IF(Journal!$P$3:$P$2500&gt;='Internal Calcs'!AB55,Journal!$I$3:$I$2500*-Journal!$AY$3:$AY$2500*Journal!$P$3:$P$2500)))</f>
        <v/>
      </c>
      <c r="Z55" s="1" t="str">
        <f t="shared" si="3"/>
        <v/>
      </c>
      <c r="AA55" s="1" t="str">
        <f t="shared" si="4"/>
        <v/>
      </c>
      <c r="AB55" t="str">
        <f>IF(AB54="","",IF(AB54+1&gt;'Stop Efficiency'!$D$1,"",AB54+1))</f>
        <v/>
      </c>
      <c r="AC55" s="1" t="str">
        <f>IF(AB55="","",SUMIF(Journal!P:P,AB55,Journal!AK:AK))</f>
        <v/>
      </c>
      <c r="AD55" s="1" t="str">
        <f>IF(AB55="","",IF(AC55=0,0,AC55/COUNTIF(Journal!P:P,AB55)))</f>
        <v/>
      </c>
      <c r="AE55" s="1" t="str">
        <f>IF(AB55="","",SUMIF(Journal!Q:Q,AB55,Journal!AL:AL))</f>
        <v/>
      </c>
      <c r="AF55" s="1" t="str">
        <f>IF(AB55="","",IF(AE55=0,0,AE55/COUNTIF(Journal!Q:Q,AB55)))</f>
        <v/>
      </c>
      <c r="AG55" s="1" t="str">
        <f>IF(AB55="","",SUMIF(Journal!R:R,AB55,Journal!AM:AM))</f>
        <v/>
      </c>
      <c r="AH55" s="1" t="str">
        <f>IF(AB55="","",IF(AG55=0,0,AG55/COUNTIF(Journal!R:R,AB55)))</f>
        <v/>
      </c>
      <c r="AI55" s="1" t="str">
        <f t="shared" si="5"/>
        <v/>
      </c>
      <c r="AJ55" t="str">
        <f t="shared" si="6"/>
        <v/>
      </c>
      <c r="AK55" s="84" t="str">
        <f t="shared" si="7"/>
        <v/>
      </c>
      <c r="AL55" s="1" t="str">
        <f t="shared" si="8"/>
        <v/>
      </c>
      <c r="AW55" s="67" t="str">
        <f>IF(ISERROR(IF(Journal!BC55&gt;0,Journal!V55,0)-IF(Journal!BC55&gt;0,Journal!BC55,0)),"",IF(Journal!BC55&gt;0,Journal!V55,0)-IF(Journal!BC55&gt;0,Journal!BC55,0))</f>
        <v/>
      </c>
      <c r="AX55" s="67" t="str">
        <f t="shared" si="10"/>
        <v/>
      </c>
      <c r="AY55" s="67" t="str">
        <f t="shared" ca="1" si="11"/>
        <v/>
      </c>
      <c r="AZ55" s="67" t="str">
        <f t="shared" ca="1" si="12"/>
        <v/>
      </c>
      <c r="BA55" s="67" t="str">
        <f t="shared" ca="1" si="13"/>
        <v/>
      </c>
    </row>
    <row r="56" spans="1:53">
      <c r="A56" s="60">
        <v>23</v>
      </c>
      <c r="B56" s="55" t="str">
        <f t="shared" si="14"/>
        <v/>
      </c>
      <c r="C56" s="55" t="str">
        <f>IF($A56&gt;$E$1,IF($A56&lt;$F$1,IF($B23&lt;&gt;0,SUMIFS(Journal!$AQ:$AQ,Journal!$AW:$AW,$A23,Journal!$AQ:$AQ,"&gt;0")/$B23,0),""),"")</f>
        <v/>
      </c>
      <c r="D56" s="61" t="str">
        <f>IF($A56&gt;$E$1,IF($A56&lt;$F$1,IF($B23&lt;&gt;0,SUMIFS(Journal!$AQ:$AQ,Journal!$AW:$AW, $A23,Journal!$AQ:$AQ,"&lt;0" )/$B23,0),""),"")</f>
        <v/>
      </c>
      <c r="L56" t="str">
        <f>IF(ISNUMBER(Journal!A55),IF(Journal!AQ55&lt;0,1+L55,0),"")</f>
        <v/>
      </c>
      <c r="M56" t="str">
        <f>IF(ISNUMBER(Journal!A55),IF(Journal!AQ55&gt;0,M55+1,0),"")</f>
        <v/>
      </c>
      <c r="P56" s="26"/>
      <c r="Q56" s="27"/>
      <c r="R56" s="27"/>
      <c r="S56" s="30"/>
      <c r="W56" s="1" t="str">
        <f>IF(AB56="","",Y56-(SUMIFS(Journal!AK:AK,Journal!P:P,"&gt;="&amp;AB56,Journal!AK:AK,"&lt;0")+SUMIFS(Journal!AL:AL,Journal!Q:Q,"&gt;="&amp;AB56,Journal!AL:AL,"&lt;0")+SUMIFS(Journal!AM:AM,Journal!R:R,"&gt;="&amp;AB56,Journal!AM:AM,"&lt;0")))</f>
        <v/>
      </c>
      <c r="X56" s="332" t="str">
        <f>IF(AB56="","",(SUMIFS(Journal!AK:AK,Journal!P:P,"&lt;"&amp;AB56)+SUMIFS(Journal!AL:AL,Journal!Q:Q,"&lt;"&amp;AB56)+SUMIFS(Journal!AM:AM,Journal!R:R,"&lt;"&amp;AB56)))</f>
        <v/>
      </c>
      <c r="Y56" t="str">
        <f t="array" ref="Y56">IF(AB56="","",SUM(IF(Journal!$R$3:$R$2500&gt;='Internal Calcs'!AB56,Journal!$M$3:$M$2500*-Journal!$AY$3:$AY$2500*Journal!$R$3:$R$2500))+SUM(IF(Journal!$Q$3:$Q$2500&gt;='Internal Calcs'!AB56,Journal!$K$3:$K$2500*-Journal!$AY$3:$AY$2500*Journal!$Q$3:$Q$2500))+SUM(IF(Journal!$P$3:$P$2500&gt;='Internal Calcs'!AB56,Journal!$I$3:$I$2500*-Journal!$AY$3:$AY$2500*Journal!$P$3:$P$2500)))</f>
        <v/>
      </c>
      <c r="Z56" s="1" t="str">
        <f t="shared" si="3"/>
        <v/>
      </c>
      <c r="AA56" s="1" t="str">
        <f t="shared" si="4"/>
        <v/>
      </c>
      <c r="AB56" t="str">
        <f>IF(AB55="","",IF(AB55+1&gt;'Stop Efficiency'!$D$1,"",AB55+1))</f>
        <v/>
      </c>
      <c r="AC56" s="1" t="str">
        <f>IF(AB56="","",SUMIF(Journal!P:P,AB56,Journal!AK:AK))</f>
        <v/>
      </c>
      <c r="AD56" s="1" t="str">
        <f>IF(AB56="","",IF(AC56=0,0,AC56/COUNTIF(Journal!P:P,AB56)))</f>
        <v/>
      </c>
      <c r="AE56" s="1" t="str">
        <f>IF(AB56="","",SUMIF(Journal!Q:Q,AB56,Journal!AL:AL))</f>
        <v/>
      </c>
      <c r="AF56" s="1" t="str">
        <f>IF(AB56="","",IF(AE56=0,0,AE56/COUNTIF(Journal!Q:Q,AB56)))</f>
        <v/>
      </c>
      <c r="AG56" s="1" t="str">
        <f>IF(AB56="","",SUMIF(Journal!R:R,AB56,Journal!AM:AM))</f>
        <v/>
      </c>
      <c r="AH56" s="1" t="str">
        <f>IF(AB56="","",IF(AG56=0,0,AG56/COUNTIF(Journal!R:R,AB56)))</f>
        <v/>
      </c>
      <c r="AI56" s="1" t="str">
        <f t="shared" si="5"/>
        <v/>
      </c>
      <c r="AJ56" t="str">
        <f t="shared" si="6"/>
        <v/>
      </c>
      <c r="AK56" s="84" t="str">
        <f t="shared" si="7"/>
        <v/>
      </c>
      <c r="AL56" s="1" t="str">
        <f t="shared" si="8"/>
        <v/>
      </c>
      <c r="AW56" s="67" t="str">
        <f>IF(ISERROR(IF(Journal!BC56&gt;0,Journal!V56,0)-IF(Journal!BC56&gt;0,Journal!BC56,0)),"",IF(Journal!BC56&gt;0,Journal!V56,0)-IF(Journal!BC56&gt;0,Journal!BC56,0))</f>
        <v/>
      </c>
      <c r="AX56" s="67" t="str">
        <f t="shared" si="10"/>
        <v/>
      </c>
      <c r="AY56" s="67" t="str">
        <f t="shared" ca="1" si="11"/>
        <v/>
      </c>
      <c r="AZ56" s="67" t="str">
        <f t="shared" ca="1" si="12"/>
        <v/>
      </c>
      <c r="BA56" s="67" t="str">
        <f t="shared" ca="1" si="13"/>
        <v/>
      </c>
    </row>
    <row r="57" spans="1:53">
      <c r="A57" s="60">
        <v>24</v>
      </c>
      <c r="B57" s="55" t="str">
        <f t="shared" si="14"/>
        <v/>
      </c>
      <c r="C57" s="55" t="str">
        <f>IF($A57&gt;$E$1,IF($A57&lt;$F$1,IF($B24&lt;&gt;0,SUMIFS(Journal!$AQ:$AQ,Journal!$AW:$AW,$A24,Journal!$AQ:$AQ,"&gt;0")/$B24,0),""),"")</f>
        <v/>
      </c>
      <c r="D57" s="61" t="str">
        <f>IF($A57&gt;$E$1,IF($A57&lt;$F$1,IF($B24&lt;&gt;0,SUMIFS(Journal!$AQ:$AQ,Journal!$AW:$AW, $A24,Journal!$AQ:$AQ,"&lt;0" )/$B24,0),""),"")</f>
        <v/>
      </c>
      <c r="L57" t="str">
        <f>IF(ISNUMBER(Journal!A56),IF(Journal!AQ56&lt;0,1+L56,0),"")</f>
        <v/>
      </c>
      <c r="M57" t="str">
        <f>IF(ISNUMBER(Journal!A56),IF(Journal!AQ56&gt;0,M56+1,0),"")</f>
        <v/>
      </c>
      <c r="P57" s="26"/>
      <c r="Q57" s="27"/>
      <c r="R57" s="27"/>
      <c r="S57" s="30"/>
      <c r="W57" s="1" t="str">
        <f>IF(AB57="","",Y57-(SUMIFS(Journal!AK:AK,Journal!P:P,"&gt;="&amp;AB57,Journal!AK:AK,"&lt;0")+SUMIFS(Journal!AL:AL,Journal!Q:Q,"&gt;="&amp;AB57,Journal!AL:AL,"&lt;0")+SUMIFS(Journal!AM:AM,Journal!R:R,"&gt;="&amp;AB57,Journal!AM:AM,"&lt;0")))</f>
        <v/>
      </c>
      <c r="X57" s="332" t="str">
        <f>IF(AB57="","",(SUMIFS(Journal!AK:AK,Journal!P:P,"&lt;"&amp;AB57)+SUMIFS(Journal!AL:AL,Journal!Q:Q,"&lt;"&amp;AB57)+SUMIFS(Journal!AM:AM,Journal!R:R,"&lt;"&amp;AB57)))</f>
        <v/>
      </c>
      <c r="Y57" t="str">
        <f t="array" ref="Y57">IF(AB57="","",SUM(IF(Journal!$R$3:$R$2500&gt;='Internal Calcs'!AB57,Journal!$M$3:$M$2500*-Journal!$AY$3:$AY$2500*Journal!$R$3:$R$2500))+SUM(IF(Journal!$Q$3:$Q$2500&gt;='Internal Calcs'!AB57,Journal!$K$3:$K$2500*-Journal!$AY$3:$AY$2500*Journal!$Q$3:$Q$2500))+SUM(IF(Journal!$P$3:$P$2500&gt;='Internal Calcs'!AB57,Journal!$I$3:$I$2500*-Journal!$AY$3:$AY$2500*Journal!$P$3:$P$2500)))</f>
        <v/>
      </c>
      <c r="Z57" s="1" t="str">
        <f t="shared" si="3"/>
        <v/>
      </c>
      <c r="AA57" s="1" t="str">
        <f t="shared" si="4"/>
        <v/>
      </c>
      <c r="AB57" t="str">
        <f>IF(AB56="","",IF(AB56+1&gt;'Stop Efficiency'!$D$1,"",AB56+1))</f>
        <v/>
      </c>
      <c r="AC57" s="1" t="str">
        <f>IF(AB57="","",SUMIF(Journal!P:P,AB57,Journal!AK:AK))</f>
        <v/>
      </c>
      <c r="AD57" s="1" t="str">
        <f>IF(AB57="","",IF(AC57=0,0,AC57/COUNTIF(Journal!P:P,AB57)))</f>
        <v/>
      </c>
      <c r="AE57" s="1" t="str">
        <f>IF(AB57="","",SUMIF(Journal!Q:Q,AB57,Journal!AL:AL))</f>
        <v/>
      </c>
      <c r="AF57" s="1" t="str">
        <f>IF(AB57="","",IF(AE57=0,0,AE57/COUNTIF(Journal!Q:Q,AB57)))</f>
        <v/>
      </c>
      <c r="AG57" s="1" t="str">
        <f>IF(AB57="","",SUMIF(Journal!R:R,AB57,Journal!AM:AM))</f>
        <v/>
      </c>
      <c r="AH57" s="1" t="str">
        <f>IF(AB57="","",IF(AG57=0,0,AG57/COUNTIF(Journal!R:R,AB57)))</f>
        <v/>
      </c>
      <c r="AI57" s="1" t="str">
        <f t="shared" si="5"/>
        <v/>
      </c>
      <c r="AJ57" t="str">
        <f t="shared" si="6"/>
        <v/>
      </c>
      <c r="AK57" s="84" t="str">
        <f t="shared" si="7"/>
        <v/>
      </c>
      <c r="AL57" s="1" t="str">
        <f t="shared" si="8"/>
        <v/>
      </c>
      <c r="AW57" s="67" t="str">
        <f>IF(ISERROR(IF(Journal!BC57&gt;0,Journal!V57,0)-IF(Journal!BC57&gt;0,Journal!BC57,0)),"",IF(Journal!BC57&gt;0,Journal!V57,0)-IF(Journal!BC57&gt;0,Journal!BC57,0))</f>
        <v/>
      </c>
      <c r="AX57" s="67" t="str">
        <f t="shared" si="10"/>
        <v/>
      </c>
      <c r="AY57" s="67" t="str">
        <f t="shared" ca="1" si="11"/>
        <v/>
      </c>
      <c r="AZ57" s="67" t="str">
        <f t="shared" ca="1" si="12"/>
        <v/>
      </c>
      <c r="BA57" s="67" t="str">
        <f t="shared" ca="1" si="13"/>
        <v/>
      </c>
    </row>
    <row r="58" spans="1:53">
      <c r="A58" s="60">
        <v>25</v>
      </c>
      <c r="B58" s="55" t="str">
        <f t="shared" si="14"/>
        <v/>
      </c>
      <c r="C58" s="55" t="str">
        <f>IF($A58&gt;$E$1,IF($A58&lt;$F$1,IF($B25&lt;&gt;0,SUMIFS(Journal!$AQ:$AQ,Journal!$AW:$AW,$A25,Journal!$AQ:$AQ,"&gt;0")/$B25,0),""),"")</f>
        <v/>
      </c>
      <c r="D58" s="61" t="str">
        <f>IF($A58&gt;$E$1,IF($A58&lt;$F$1,IF($B25&lt;&gt;0,SUMIFS(Journal!$AQ:$AQ,Journal!$AW:$AW, $A25,Journal!$AQ:$AQ,"&lt;0" )/$B25,0),""),"")</f>
        <v/>
      </c>
      <c r="L58" t="str">
        <f>IF(ISNUMBER(Journal!A57),IF(Journal!AQ57&lt;0,1+L57,0),"")</f>
        <v/>
      </c>
      <c r="M58" t="str">
        <f>IF(ISNUMBER(Journal!A57),IF(Journal!AQ57&gt;0,M57+1,0),"")</f>
        <v/>
      </c>
      <c r="P58" s="26"/>
      <c r="Q58" s="27"/>
      <c r="R58" s="27"/>
      <c r="S58" s="30"/>
      <c r="W58" s="1" t="str">
        <f>IF(AB58="","",Y58-(SUMIFS(Journal!AK:AK,Journal!P:P,"&gt;="&amp;AB58,Journal!AK:AK,"&lt;0")+SUMIFS(Journal!AL:AL,Journal!Q:Q,"&gt;="&amp;AB58,Journal!AL:AL,"&lt;0")+SUMIFS(Journal!AM:AM,Journal!R:R,"&gt;="&amp;AB58,Journal!AM:AM,"&lt;0")))</f>
        <v/>
      </c>
      <c r="X58" s="332" t="str">
        <f>IF(AB58="","",(SUMIFS(Journal!AK:AK,Journal!P:P,"&lt;"&amp;AB58)+SUMIFS(Journal!AL:AL,Journal!Q:Q,"&lt;"&amp;AB58)+SUMIFS(Journal!AM:AM,Journal!R:R,"&lt;"&amp;AB58)))</f>
        <v/>
      </c>
      <c r="Y58" t="str">
        <f t="array" ref="Y58">IF(AB58="","",SUM(IF(Journal!$R$3:$R$2500&gt;='Internal Calcs'!AB58,Journal!$M$3:$M$2500*-Journal!$AY$3:$AY$2500*Journal!$R$3:$R$2500))+SUM(IF(Journal!$Q$3:$Q$2500&gt;='Internal Calcs'!AB58,Journal!$K$3:$K$2500*-Journal!$AY$3:$AY$2500*Journal!$Q$3:$Q$2500))+SUM(IF(Journal!$P$3:$P$2500&gt;='Internal Calcs'!AB58,Journal!$I$3:$I$2500*-Journal!$AY$3:$AY$2500*Journal!$P$3:$P$2500)))</f>
        <v/>
      </c>
      <c r="Z58" s="1" t="str">
        <f t="shared" si="3"/>
        <v/>
      </c>
      <c r="AA58" s="1" t="str">
        <f t="shared" si="4"/>
        <v/>
      </c>
      <c r="AB58" t="str">
        <f>IF(AB57="","",IF(AB57+1&gt;'Stop Efficiency'!$D$1,"",AB57+1))</f>
        <v/>
      </c>
      <c r="AC58" s="1" t="str">
        <f>IF(AB58="","",SUMIF(Journal!P:P,AB58,Journal!AK:AK))</f>
        <v/>
      </c>
      <c r="AD58" s="1" t="str">
        <f>IF(AB58="","",IF(AC58=0,0,AC58/COUNTIF(Journal!P:P,AB58)))</f>
        <v/>
      </c>
      <c r="AE58" s="1" t="str">
        <f>IF(AB58="","",SUMIF(Journal!Q:Q,AB58,Journal!AL:AL))</f>
        <v/>
      </c>
      <c r="AF58" s="1" t="str">
        <f>IF(AB58="","",IF(AE58=0,0,AE58/COUNTIF(Journal!Q:Q,AB58)))</f>
        <v/>
      </c>
      <c r="AG58" s="1" t="str">
        <f>IF(AB58="","",SUMIF(Journal!R:R,AB58,Journal!AM:AM))</f>
        <v/>
      </c>
      <c r="AH58" s="1" t="str">
        <f>IF(AB58="","",IF(AG58=0,0,AG58/COUNTIF(Journal!R:R,AB58)))</f>
        <v/>
      </c>
      <c r="AI58" s="1" t="str">
        <f t="shared" si="5"/>
        <v/>
      </c>
      <c r="AJ58" t="str">
        <f t="shared" si="6"/>
        <v/>
      </c>
      <c r="AK58" s="84" t="str">
        <f t="shared" si="7"/>
        <v/>
      </c>
      <c r="AL58" s="1" t="str">
        <f t="shared" si="8"/>
        <v/>
      </c>
      <c r="AW58" s="67" t="str">
        <f>IF(ISERROR(IF(Journal!BC58&gt;0,Journal!V58,0)-IF(Journal!BC58&gt;0,Journal!BC58,0)),"",IF(Journal!BC58&gt;0,Journal!V58,0)-IF(Journal!BC58&gt;0,Journal!BC58,0))</f>
        <v/>
      </c>
      <c r="AX58" s="67" t="str">
        <f t="shared" si="10"/>
        <v/>
      </c>
      <c r="AY58" s="67" t="str">
        <f t="shared" ca="1" si="11"/>
        <v/>
      </c>
      <c r="AZ58" s="67" t="str">
        <f t="shared" ca="1" si="12"/>
        <v/>
      </c>
      <c r="BA58" s="67" t="str">
        <f t="shared" ca="1" si="13"/>
        <v/>
      </c>
    </row>
    <row r="59" spans="1:53" ht="15.75" thickBot="1">
      <c r="A59" s="99">
        <v>26</v>
      </c>
      <c r="B59" s="65" t="str">
        <f t="shared" si="14"/>
        <v/>
      </c>
      <c r="C59" s="65" t="str">
        <f>IF($A59&gt;$E$1,IF($A59&lt;$F$1,IF($B26&lt;&gt;0,SUMIFS(Journal!$AQ:$AQ,Journal!$AW:$AW,$A26,Journal!$AQ:$AQ,"&gt;0")/$B26,0),""),"")</f>
        <v/>
      </c>
      <c r="D59" s="91" t="str">
        <f>IF($A59&gt;$E$1,IF($A59&lt;$F$1,IF($B26&lt;&gt;0,SUMIFS(Journal!$AQ:$AQ,Journal!$AW:$AW, $A26,Journal!$AQ:$AQ,"&lt;0" )/$B26,0),""),"")</f>
        <v/>
      </c>
      <c r="L59" t="str">
        <f>IF(ISNUMBER(Journal!A58),IF(Journal!AQ58&lt;0,1+L58,0),"")</f>
        <v/>
      </c>
      <c r="M59" t="str">
        <f>IF(ISNUMBER(Journal!A58),IF(Journal!AQ58&gt;0,M58+1,0),"")</f>
        <v/>
      </c>
      <c r="P59" s="26"/>
      <c r="Q59" s="27"/>
      <c r="R59" s="27"/>
      <c r="S59" s="30"/>
      <c r="W59" s="1" t="str">
        <f>IF(AB59="","",Y59-(SUMIFS(Journal!AK:AK,Journal!P:P,"&gt;="&amp;AB59,Journal!AK:AK,"&lt;0")+SUMIFS(Journal!AL:AL,Journal!Q:Q,"&gt;="&amp;AB59,Journal!AL:AL,"&lt;0")+SUMIFS(Journal!AM:AM,Journal!R:R,"&gt;="&amp;AB59,Journal!AM:AM,"&lt;0")))</f>
        <v/>
      </c>
      <c r="X59" s="332" t="str">
        <f>IF(AB59="","",(SUMIFS(Journal!AK:AK,Journal!P:P,"&lt;"&amp;AB59)+SUMIFS(Journal!AL:AL,Journal!Q:Q,"&lt;"&amp;AB59)+SUMIFS(Journal!AM:AM,Journal!R:R,"&lt;"&amp;AB59)))</f>
        <v/>
      </c>
      <c r="Y59" t="str">
        <f t="array" ref="Y59">IF(AB59="","",SUM(IF(Journal!$R$3:$R$2500&gt;='Internal Calcs'!AB59,Journal!$M$3:$M$2500*-Journal!$AY$3:$AY$2500*Journal!$R$3:$R$2500))+SUM(IF(Journal!$Q$3:$Q$2500&gt;='Internal Calcs'!AB59,Journal!$K$3:$K$2500*-Journal!$AY$3:$AY$2500*Journal!$Q$3:$Q$2500))+SUM(IF(Journal!$P$3:$P$2500&gt;='Internal Calcs'!AB59,Journal!$I$3:$I$2500*-Journal!$AY$3:$AY$2500*Journal!$P$3:$P$2500)))</f>
        <v/>
      </c>
      <c r="Z59" s="1" t="str">
        <f t="shared" si="3"/>
        <v/>
      </c>
      <c r="AA59" s="1" t="str">
        <f t="shared" si="4"/>
        <v/>
      </c>
      <c r="AB59" t="str">
        <f>IF(AB58="","",IF(AB58+1&gt;'Stop Efficiency'!$D$1,"",AB58+1))</f>
        <v/>
      </c>
      <c r="AC59" s="1" t="str">
        <f>IF(AB59="","",SUMIF(Journal!P:P,AB59,Journal!AK:AK))</f>
        <v/>
      </c>
      <c r="AD59" s="1" t="str">
        <f>IF(AB59="","",IF(AC59=0,0,AC59/COUNTIF(Journal!P:P,AB59)))</f>
        <v/>
      </c>
      <c r="AE59" s="1" t="str">
        <f>IF(AB59="","",SUMIF(Journal!Q:Q,AB59,Journal!AL:AL))</f>
        <v/>
      </c>
      <c r="AF59" s="1" t="str">
        <f>IF(AB59="","",IF(AE59=0,0,AE59/COUNTIF(Journal!Q:Q,AB59)))</f>
        <v/>
      </c>
      <c r="AG59" s="1" t="str">
        <f>IF(AB59="","",SUMIF(Journal!R:R,AB59,Journal!AM:AM))</f>
        <v/>
      </c>
      <c r="AH59" s="1" t="str">
        <f>IF(AB59="","",IF(AG59=0,0,AG59/COUNTIF(Journal!R:R,AB59)))</f>
        <v/>
      </c>
      <c r="AI59" s="1" t="str">
        <f t="shared" si="5"/>
        <v/>
      </c>
      <c r="AJ59" t="str">
        <f t="shared" si="6"/>
        <v/>
      </c>
      <c r="AK59" s="84" t="str">
        <f t="shared" si="7"/>
        <v/>
      </c>
      <c r="AL59" s="1" t="str">
        <f t="shared" si="8"/>
        <v/>
      </c>
      <c r="AW59" s="67" t="str">
        <f>IF(ISERROR(IF(Journal!BC59&gt;0,Journal!V59,0)-IF(Journal!BC59&gt;0,Journal!BC59,0)),"",IF(Journal!BC59&gt;0,Journal!V59,0)-IF(Journal!BC59&gt;0,Journal!BC59,0))</f>
        <v/>
      </c>
      <c r="AX59" s="67" t="str">
        <f t="shared" si="10"/>
        <v/>
      </c>
      <c r="AY59" s="67" t="str">
        <f t="shared" ca="1" si="11"/>
        <v/>
      </c>
      <c r="AZ59" s="67" t="str">
        <f t="shared" ca="1" si="12"/>
        <v/>
      </c>
      <c r="BA59" s="67" t="str">
        <f t="shared" ca="1" si="13"/>
        <v/>
      </c>
    </row>
    <row r="60" spans="1:53">
      <c r="L60" t="str">
        <f>IF(ISNUMBER(Journal!A59),IF(Journal!AQ59&lt;0,1+L59,0),"")</f>
        <v/>
      </c>
      <c r="M60" t="str">
        <f>IF(ISNUMBER(Journal!A59),IF(Journal!AQ59&gt;0,M59+1,0),"")</f>
        <v/>
      </c>
      <c r="P60" s="26"/>
      <c r="Q60" s="27"/>
      <c r="R60" s="27"/>
      <c r="S60" s="30"/>
      <c r="W60" s="1" t="str">
        <f>IF(AB60="","",Y60-(SUMIFS(Journal!AK:AK,Journal!P:P,"&gt;="&amp;AB60,Journal!AK:AK,"&lt;0")+SUMIFS(Journal!AL:AL,Journal!Q:Q,"&gt;="&amp;AB60,Journal!AL:AL,"&lt;0")+SUMIFS(Journal!AM:AM,Journal!R:R,"&gt;="&amp;AB60,Journal!AM:AM,"&lt;0")))</f>
        <v/>
      </c>
      <c r="X60" s="332" t="str">
        <f>IF(AB60="","",(SUMIFS(Journal!AK:AK,Journal!P:P,"&lt;"&amp;AB60)+SUMIFS(Journal!AL:AL,Journal!Q:Q,"&lt;"&amp;AB60)+SUMIFS(Journal!AM:AM,Journal!R:R,"&lt;"&amp;AB60)))</f>
        <v/>
      </c>
      <c r="Y60" t="str">
        <f t="array" ref="Y60">IF(AB60="","",SUM(IF(Journal!$R$3:$R$2500&gt;='Internal Calcs'!AB60,Journal!$M$3:$M$2500*-Journal!$AY$3:$AY$2500*Journal!$R$3:$R$2500))+SUM(IF(Journal!$Q$3:$Q$2500&gt;='Internal Calcs'!AB60,Journal!$K$3:$K$2500*-Journal!$AY$3:$AY$2500*Journal!$Q$3:$Q$2500))+SUM(IF(Journal!$P$3:$P$2500&gt;='Internal Calcs'!AB60,Journal!$I$3:$I$2500*-Journal!$AY$3:$AY$2500*Journal!$P$3:$P$2500)))</f>
        <v/>
      </c>
      <c r="Z60" s="1" t="str">
        <f t="shared" si="3"/>
        <v/>
      </c>
      <c r="AA60" s="1" t="str">
        <f t="shared" si="4"/>
        <v/>
      </c>
      <c r="AB60" t="str">
        <f>IF(AB59="","",IF(AB59+1&gt;'Stop Efficiency'!$D$1,"",AB59+1))</f>
        <v/>
      </c>
      <c r="AC60" s="1" t="str">
        <f>IF(AB60="","",SUMIF(Journal!P:P,AB60,Journal!AK:AK))</f>
        <v/>
      </c>
      <c r="AD60" s="1" t="str">
        <f>IF(AB60="","",IF(AC60=0,0,AC60/COUNTIF(Journal!P:P,AB60)))</f>
        <v/>
      </c>
      <c r="AE60" s="1" t="str">
        <f>IF(AB60="","",SUMIF(Journal!Q:Q,AB60,Journal!AL:AL))</f>
        <v/>
      </c>
      <c r="AF60" s="1" t="str">
        <f>IF(AB60="","",IF(AE60=0,0,AE60/COUNTIF(Journal!Q:Q,AB60)))</f>
        <v/>
      </c>
      <c r="AG60" s="1" t="str">
        <f>IF(AB60="","",SUMIF(Journal!R:R,AB60,Journal!AM:AM))</f>
        <v/>
      </c>
      <c r="AH60" s="1" t="str">
        <f>IF(AB60="","",IF(AG60=0,0,AG60/COUNTIF(Journal!R:R,AB60)))</f>
        <v/>
      </c>
      <c r="AI60" s="1" t="str">
        <f t="shared" si="5"/>
        <v/>
      </c>
      <c r="AJ60" t="str">
        <f t="shared" si="6"/>
        <v/>
      </c>
      <c r="AK60" s="84" t="str">
        <f t="shared" si="7"/>
        <v/>
      </c>
      <c r="AL60" s="1" t="str">
        <f t="shared" si="8"/>
        <v/>
      </c>
      <c r="AW60" s="67" t="str">
        <f>IF(ISERROR(IF(Journal!BC60&gt;0,Journal!V60,0)-IF(Journal!BC60&gt;0,Journal!BC60,0)),"",IF(Journal!BC60&gt;0,Journal!V60,0)-IF(Journal!BC60&gt;0,Journal!BC60,0))</f>
        <v/>
      </c>
      <c r="AX60" s="67" t="str">
        <f t="shared" si="10"/>
        <v/>
      </c>
      <c r="AY60" s="67" t="str">
        <f t="shared" ca="1" si="11"/>
        <v/>
      </c>
      <c r="AZ60" s="67" t="str">
        <f t="shared" ca="1" si="12"/>
        <v/>
      </c>
      <c r="BA60" s="67" t="str">
        <f t="shared" ca="1" si="13"/>
        <v/>
      </c>
    </row>
    <row r="61" spans="1:53">
      <c r="L61" t="str">
        <f>IF(ISNUMBER(Journal!A60),IF(Journal!AQ60&lt;0,1+L60,0),"")</f>
        <v/>
      </c>
      <c r="M61" t="str">
        <f>IF(ISNUMBER(Journal!A60),IF(Journal!AQ60&gt;0,M60+1,0),"")</f>
        <v/>
      </c>
      <c r="P61" s="26"/>
      <c r="Q61" s="27"/>
      <c r="R61" s="27"/>
      <c r="S61" s="30"/>
      <c r="W61" s="1" t="str">
        <f>IF(AB61="","",Y61-(SUMIFS(Journal!AK:AK,Journal!P:P,"&gt;="&amp;AB61,Journal!AK:AK,"&lt;0")+SUMIFS(Journal!AL:AL,Journal!Q:Q,"&gt;="&amp;AB61,Journal!AL:AL,"&lt;0")+SUMIFS(Journal!AM:AM,Journal!R:R,"&gt;="&amp;AB61,Journal!AM:AM,"&lt;0")))</f>
        <v/>
      </c>
      <c r="X61" s="332" t="str">
        <f>IF(AB61="","",(SUMIFS(Journal!AK:AK,Journal!P:P,"&lt;"&amp;AB61)+SUMIFS(Journal!AL:AL,Journal!Q:Q,"&lt;"&amp;AB61)+SUMIFS(Journal!AM:AM,Journal!R:R,"&lt;"&amp;AB61)))</f>
        <v/>
      </c>
      <c r="Y61" t="str">
        <f t="array" ref="Y61">IF(AB61="","",SUM(IF(Journal!$R$3:$R$2500&gt;='Internal Calcs'!AB61,Journal!$M$3:$M$2500*-Journal!$AY$3:$AY$2500*Journal!$R$3:$R$2500))+SUM(IF(Journal!$Q$3:$Q$2500&gt;='Internal Calcs'!AB61,Journal!$K$3:$K$2500*-Journal!$AY$3:$AY$2500*Journal!$Q$3:$Q$2500))+SUM(IF(Journal!$P$3:$P$2500&gt;='Internal Calcs'!AB61,Journal!$I$3:$I$2500*-Journal!$AY$3:$AY$2500*Journal!$P$3:$P$2500)))</f>
        <v/>
      </c>
      <c r="Z61" s="1" t="str">
        <f t="shared" si="3"/>
        <v/>
      </c>
      <c r="AA61" s="1" t="str">
        <f t="shared" si="4"/>
        <v/>
      </c>
      <c r="AB61" t="str">
        <f>IF(AB60="","",IF(AB60+1&gt;'Stop Efficiency'!$D$1,"",AB60+1))</f>
        <v/>
      </c>
      <c r="AC61" s="1" t="str">
        <f>IF(AB61="","",SUMIF(Journal!P:P,AB61,Journal!AK:AK))</f>
        <v/>
      </c>
      <c r="AD61" s="1" t="str">
        <f>IF(AB61="","",IF(AC61=0,0,AC61/COUNTIF(Journal!P:P,AB61)))</f>
        <v/>
      </c>
      <c r="AE61" s="1" t="str">
        <f>IF(AB61="","",SUMIF(Journal!Q:Q,AB61,Journal!AL:AL))</f>
        <v/>
      </c>
      <c r="AF61" s="1" t="str">
        <f>IF(AB61="","",IF(AE61=0,0,AE61/COUNTIF(Journal!Q:Q,AB61)))</f>
        <v/>
      </c>
      <c r="AG61" s="1" t="str">
        <f>IF(AB61="","",SUMIF(Journal!R:R,AB61,Journal!AM:AM))</f>
        <v/>
      </c>
      <c r="AH61" s="1" t="str">
        <f>IF(AB61="","",IF(AG61=0,0,AG61/COUNTIF(Journal!R:R,AB61)))</f>
        <v/>
      </c>
      <c r="AI61" s="1" t="str">
        <f t="shared" si="5"/>
        <v/>
      </c>
      <c r="AJ61" t="str">
        <f t="shared" si="6"/>
        <v/>
      </c>
      <c r="AK61" s="84" t="str">
        <f t="shared" si="7"/>
        <v/>
      </c>
      <c r="AL61" s="1" t="str">
        <f t="shared" si="8"/>
        <v/>
      </c>
      <c r="AW61" s="67" t="str">
        <f>IF(ISERROR(IF(Journal!BC61&gt;0,Journal!V61,0)-IF(Journal!BC61&gt;0,Journal!BC61,0)),"",IF(Journal!BC61&gt;0,Journal!V61,0)-IF(Journal!BC61&gt;0,Journal!BC61,0))</f>
        <v/>
      </c>
      <c r="AX61" s="67" t="str">
        <f t="shared" si="10"/>
        <v/>
      </c>
      <c r="AY61" s="67" t="str">
        <f t="shared" ca="1" si="11"/>
        <v/>
      </c>
      <c r="AZ61" s="67" t="str">
        <f t="shared" ca="1" si="12"/>
        <v/>
      </c>
      <c r="BA61" s="67" t="str">
        <f t="shared" ca="1" si="13"/>
        <v/>
      </c>
    </row>
    <row r="62" spans="1:53">
      <c r="L62" t="str">
        <f>IF(ISNUMBER(Journal!A61),IF(Journal!AQ61&lt;0,1+L61,0),"")</f>
        <v/>
      </c>
      <c r="M62" t="str">
        <f>IF(ISNUMBER(Journal!A61),IF(Journal!AQ61&gt;0,M61+1,0),"")</f>
        <v/>
      </c>
      <c r="P62" s="26"/>
      <c r="Q62" s="27"/>
      <c r="R62" s="27"/>
      <c r="S62" s="30"/>
      <c r="W62" s="1" t="str">
        <f>IF(AB62="","",Y62-(SUMIFS(Journal!AK:AK,Journal!P:P,"&gt;="&amp;AB62,Journal!AK:AK,"&lt;0")+SUMIFS(Journal!AL:AL,Journal!Q:Q,"&gt;="&amp;AB62,Journal!AL:AL,"&lt;0")+SUMIFS(Journal!AM:AM,Journal!R:R,"&gt;="&amp;AB62,Journal!AM:AM,"&lt;0")))</f>
        <v/>
      </c>
      <c r="X62" s="332" t="str">
        <f>IF(AB62="","",(SUMIFS(Journal!AK:AK,Journal!P:P,"&lt;"&amp;AB62)+SUMIFS(Journal!AL:AL,Journal!Q:Q,"&lt;"&amp;AB62)+SUMIFS(Journal!AM:AM,Journal!R:R,"&lt;"&amp;AB62)))</f>
        <v/>
      </c>
      <c r="Y62" t="str">
        <f t="array" ref="Y62">IF(AB62="","",SUM(IF(Journal!$R$3:$R$2500&gt;='Internal Calcs'!AB62,Journal!$M$3:$M$2500*-Journal!$AY$3:$AY$2500*Journal!$R$3:$R$2500))+SUM(IF(Journal!$Q$3:$Q$2500&gt;='Internal Calcs'!AB62,Journal!$K$3:$K$2500*-Journal!$AY$3:$AY$2500*Journal!$Q$3:$Q$2500))+SUM(IF(Journal!$P$3:$P$2500&gt;='Internal Calcs'!AB62,Journal!$I$3:$I$2500*-Journal!$AY$3:$AY$2500*Journal!$P$3:$P$2500)))</f>
        <v/>
      </c>
      <c r="Z62" s="1" t="str">
        <f t="shared" si="3"/>
        <v/>
      </c>
      <c r="AA62" s="1" t="str">
        <f t="shared" si="4"/>
        <v/>
      </c>
      <c r="AB62" t="str">
        <f>IF(AB61="","",IF(AB61+1&gt;'Stop Efficiency'!$D$1,"",AB61+1))</f>
        <v/>
      </c>
      <c r="AC62" s="1" t="str">
        <f>IF(AB62="","",SUMIF(Journal!P:P,AB62,Journal!AK:AK))</f>
        <v/>
      </c>
      <c r="AD62" s="1" t="str">
        <f>IF(AB62="","",IF(AC62=0,0,AC62/COUNTIF(Journal!P:P,AB62)))</f>
        <v/>
      </c>
      <c r="AE62" s="1" t="str">
        <f>IF(AB62="","",SUMIF(Journal!Q:Q,AB62,Journal!AL:AL))</f>
        <v/>
      </c>
      <c r="AF62" s="1" t="str">
        <f>IF(AB62="","",IF(AE62=0,0,AE62/COUNTIF(Journal!Q:Q,AB62)))</f>
        <v/>
      </c>
      <c r="AG62" s="1" t="str">
        <f>IF(AB62="","",SUMIF(Journal!R:R,AB62,Journal!AM:AM))</f>
        <v/>
      </c>
      <c r="AH62" s="1" t="str">
        <f>IF(AB62="","",IF(AG62=0,0,AG62/COUNTIF(Journal!R:R,AB62)))</f>
        <v/>
      </c>
      <c r="AI62" s="1" t="str">
        <f t="shared" si="5"/>
        <v/>
      </c>
      <c r="AJ62" t="str">
        <f t="shared" si="6"/>
        <v/>
      </c>
      <c r="AK62" s="84" t="str">
        <f t="shared" si="7"/>
        <v/>
      </c>
      <c r="AL62" s="1" t="str">
        <f t="shared" si="8"/>
        <v/>
      </c>
      <c r="AW62" s="67" t="str">
        <f>IF(ISERROR(IF(Journal!BC62&gt;0,Journal!V62,0)-IF(Journal!BC62&gt;0,Journal!BC62,0)),"",IF(Journal!BC62&gt;0,Journal!V62,0)-IF(Journal!BC62&gt;0,Journal!BC62,0))</f>
        <v/>
      </c>
      <c r="AX62" s="67" t="str">
        <f t="shared" si="10"/>
        <v/>
      </c>
      <c r="AY62" s="67" t="str">
        <f t="shared" ca="1" si="11"/>
        <v/>
      </c>
      <c r="AZ62" s="67" t="str">
        <f t="shared" ca="1" si="12"/>
        <v/>
      </c>
      <c r="BA62" s="67" t="str">
        <f t="shared" ca="1" si="13"/>
        <v/>
      </c>
    </row>
    <row r="63" spans="1:53">
      <c r="L63" t="str">
        <f>IF(ISNUMBER(Journal!A62),IF(Journal!AQ62&lt;0,1+L62,0),"")</f>
        <v/>
      </c>
      <c r="M63" t="str">
        <f>IF(ISNUMBER(Journal!A62),IF(Journal!AQ62&gt;0,M62+1,0),"")</f>
        <v/>
      </c>
      <c r="P63" s="26"/>
      <c r="Q63" s="27"/>
      <c r="R63" s="27"/>
      <c r="S63" s="30"/>
      <c r="W63" s="1" t="str">
        <f>IF(AB63="","",Y63-(SUMIFS(Journal!AK:AK,Journal!P:P,"&gt;="&amp;AB63,Journal!AK:AK,"&lt;0")+SUMIFS(Journal!AL:AL,Journal!Q:Q,"&gt;="&amp;AB63,Journal!AL:AL,"&lt;0")+SUMIFS(Journal!AM:AM,Journal!R:R,"&gt;="&amp;AB63,Journal!AM:AM,"&lt;0")))</f>
        <v/>
      </c>
      <c r="X63" s="332" t="str">
        <f>IF(AB63="","",(SUMIFS(Journal!AK:AK,Journal!P:P,"&lt;"&amp;AB63)+SUMIFS(Journal!AL:AL,Journal!Q:Q,"&lt;"&amp;AB63)+SUMIFS(Journal!AM:AM,Journal!R:R,"&lt;"&amp;AB63)))</f>
        <v/>
      </c>
      <c r="Y63" t="str">
        <f t="array" ref="Y63">IF(AB63="","",SUM(IF(Journal!$R$3:$R$2500&gt;='Internal Calcs'!AB63,Journal!$M$3:$M$2500*-Journal!$AY$3:$AY$2500*Journal!$R$3:$R$2500))+SUM(IF(Journal!$Q$3:$Q$2500&gt;='Internal Calcs'!AB63,Journal!$K$3:$K$2500*-Journal!$AY$3:$AY$2500*Journal!$Q$3:$Q$2500))+SUM(IF(Journal!$P$3:$P$2500&gt;='Internal Calcs'!AB63,Journal!$I$3:$I$2500*-Journal!$AY$3:$AY$2500*Journal!$P$3:$P$2500)))</f>
        <v/>
      </c>
      <c r="Z63" s="1" t="str">
        <f t="shared" si="3"/>
        <v/>
      </c>
      <c r="AA63" s="1" t="str">
        <f t="shared" si="4"/>
        <v/>
      </c>
      <c r="AB63" t="str">
        <f>IF(AB62="","",IF(AB62+1&gt;'Stop Efficiency'!$D$1,"",AB62+1))</f>
        <v/>
      </c>
      <c r="AC63" s="1" t="str">
        <f>IF(AB63="","",SUMIF(Journal!P:P,AB63,Journal!AK:AK))</f>
        <v/>
      </c>
      <c r="AD63" s="1" t="str">
        <f>IF(AB63="","",IF(AC63=0,0,AC63/COUNTIF(Journal!P:P,AB63)))</f>
        <v/>
      </c>
      <c r="AE63" s="1" t="str">
        <f>IF(AB63="","",SUMIF(Journal!Q:Q,AB63,Journal!AL:AL))</f>
        <v/>
      </c>
      <c r="AF63" s="1" t="str">
        <f>IF(AB63="","",IF(AE63=0,0,AE63/COUNTIF(Journal!Q:Q,AB63)))</f>
        <v/>
      </c>
      <c r="AG63" s="1" t="str">
        <f>IF(AB63="","",SUMIF(Journal!R:R,AB63,Journal!AM:AM))</f>
        <v/>
      </c>
      <c r="AH63" s="1" t="str">
        <f>IF(AB63="","",IF(AG63=0,0,AG63/COUNTIF(Journal!R:R,AB63)))</f>
        <v/>
      </c>
      <c r="AI63" s="1" t="str">
        <f t="shared" si="5"/>
        <v/>
      </c>
      <c r="AJ63" t="str">
        <f t="shared" si="6"/>
        <v/>
      </c>
      <c r="AK63" s="84" t="str">
        <f t="shared" si="7"/>
        <v/>
      </c>
      <c r="AL63" s="1" t="str">
        <f t="shared" si="8"/>
        <v/>
      </c>
      <c r="AW63" s="67" t="str">
        <f>IF(ISERROR(IF(Journal!BC63&gt;0,Journal!V63,0)-IF(Journal!BC63&gt;0,Journal!BC63,0)),"",IF(Journal!BC63&gt;0,Journal!V63,0)-IF(Journal!BC63&gt;0,Journal!BC63,0))</f>
        <v/>
      </c>
      <c r="AX63" s="67" t="str">
        <f t="shared" si="10"/>
        <v/>
      </c>
      <c r="AY63" s="67" t="str">
        <f t="shared" ca="1" si="11"/>
        <v/>
      </c>
      <c r="AZ63" s="67" t="str">
        <f t="shared" ca="1" si="12"/>
        <v/>
      </c>
      <c r="BA63" s="67" t="str">
        <f t="shared" ca="1" si="13"/>
        <v/>
      </c>
    </row>
    <row r="64" spans="1:53">
      <c r="L64" t="str">
        <f>IF(ISNUMBER(Journal!A63),IF(Journal!AQ63&lt;0,1+L63,0),"")</f>
        <v/>
      </c>
      <c r="M64" t="str">
        <f>IF(ISNUMBER(Journal!A63),IF(Journal!AQ63&gt;0,M63+1,0),"")</f>
        <v/>
      </c>
      <c r="P64" s="26"/>
      <c r="Q64" s="27"/>
      <c r="R64" s="27"/>
      <c r="S64" s="30"/>
      <c r="W64" s="1" t="str">
        <f>IF(AB64="","",Y64-(SUMIFS(Journal!AK:AK,Journal!P:P,"&gt;="&amp;AB64,Journal!AK:AK,"&lt;0")+SUMIFS(Journal!AL:AL,Journal!Q:Q,"&gt;="&amp;AB64,Journal!AL:AL,"&lt;0")+SUMIFS(Journal!AM:AM,Journal!R:R,"&gt;="&amp;AB64,Journal!AM:AM,"&lt;0")))</f>
        <v/>
      </c>
      <c r="X64" s="332" t="str">
        <f>IF(AB64="","",(SUMIFS(Journal!AK:AK,Journal!P:P,"&lt;"&amp;AB64)+SUMIFS(Journal!AL:AL,Journal!Q:Q,"&lt;"&amp;AB64)+SUMIFS(Journal!AM:AM,Journal!R:R,"&lt;"&amp;AB64)))</f>
        <v/>
      </c>
      <c r="Y64" t="str">
        <f t="array" ref="Y64">IF(AB64="","",SUM(IF(Journal!$R$3:$R$2500&gt;='Internal Calcs'!AB64,Journal!$M$3:$M$2500*-Journal!$AY$3:$AY$2500*Journal!$R$3:$R$2500))+SUM(IF(Journal!$Q$3:$Q$2500&gt;='Internal Calcs'!AB64,Journal!$K$3:$K$2500*-Journal!$AY$3:$AY$2500*Journal!$Q$3:$Q$2500))+SUM(IF(Journal!$P$3:$P$2500&gt;='Internal Calcs'!AB64,Journal!$I$3:$I$2500*-Journal!$AY$3:$AY$2500*Journal!$P$3:$P$2500)))</f>
        <v/>
      </c>
      <c r="Z64" s="1" t="str">
        <f t="shared" si="3"/>
        <v/>
      </c>
      <c r="AA64" s="1" t="str">
        <f t="shared" si="4"/>
        <v/>
      </c>
      <c r="AB64" t="str">
        <f>IF(AB63="","",IF(AB63+1&gt;'Stop Efficiency'!$D$1,"",AB63+1))</f>
        <v/>
      </c>
      <c r="AC64" s="1" t="str">
        <f>IF(AB64="","",SUMIF(Journal!P:P,AB64,Journal!AK:AK))</f>
        <v/>
      </c>
      <c r="AD64" s="1" t="str">
        <f>IF(AB64="","",IF(AC64=0,0,AC64/COUNTIF(Journal!P:P,AB64)))</f>
        <v/>
      </c>
      <c r="AE64" s="1" t="str">
        <f>IF(AB64="","",SUMIF(Journal!Q:Q,AB64,Journal!AL:AL))</f>
        <v/>
      </c>
      <c r="AF64" s="1" t="str">
        <f>IF(AB64="","",IF(AE64=0,0,AE64/COUNTIF(Journal!Q:Q,AB64)))</f>
        <v/>
      </c>
      <c r="AG64" s="1" t="str">
        <f>IF(AB64="","",SUMIF(Journal!R:R,AB64,Journal!AM:AM))</f>
        <v/>
      </c>
      <c r="AH64" s="1" t="str">
        <f>IF(AB64="","",IF(AG64=0,0,AG64/COUNTIF(Journal!R:R,AB64)))</f>
        <v/>
      </c>
      <c r="AI64" s="1" t="str">
        <f t="shared" si="5"/>
        <v/>
      </c>
      <c r="AJ64" t="str">
        <f t="shared" si="6"/>
        <v/>
      </c>
      <c r="AK64" s="84" t="str">
        <f t="shared" si="7"/>
        <v/>
      </c>
      <c r="AL64" s="1" t="str">
        <f t="shared" si="8"/>
        <v/>
      </c>
      <c r="AW64" s="67" t="str">
        <f>IF(ISERROR(IF(Journal!BC64&gt;0,Journal!V64,0)-IF(Journal!BC64&gt;0,Journal!BC64,0)),"",IF(Journal!BC64&gt;0,Journal!V64,0)-IF(Journal!BC64&gt;0,Journal!BC64,0))</f>
        <v/>
      </c>
      <c r="AX64" s="67" t="str">
        <f t="shared" si="10"/>
        <v/>
      </c>
      <c r="AY64" s="67" t="str">
        <f t="shared" ca="1" si="11"/>
        <v/>
      </c>
      <c r="AZ64" s="67" t="str">
        <f t="shared" ca="1" si="12"/>
        <v/>
      </c>
      <c r="BA64" s="67" t="str">
        <f t="shared" ca="1" si="13"/>
        <v/>
      </c>
    </row>
    <row r="65" spans="12:53">
      <c r="L65" t="str">
        <f>IF(ISNUMBER(Journal!A64),IF(Journal!AQ64&lt;0,1+L64,0),"")</f>
        <v/>
      </c>
      <c r="M65" t="str">
        <f>IF(ISNUMBER(Journal!A64),IF(Journal!AQ64&gt;0,M64+1,0),"")</f>
        <v/>
      </c>
      <c r="P65" s="26"/>
      <c r="Q65" s="27"/>
      <c r="R65" s="27"/>
      <c r="S65" s="30"/>
      <c r="W65" s="1" t="str">
        <f>IF(AB65="","",Y65-(SUMIFS(Journal!AK:AK,Journal!P:P,"&gt;="&amp;AB65,Journal!AK:AK,"&lt;0")+SUMIFS(Journal!AL:AL,Journal!Q:Q,"&gt;="&amp;AB65,Journal!AL:AL,"&lt;0")+SUMIFS(Journal!AM:AM,Journal!R:R,"&gt;="&amp;AB65,Journal!AM:AM,"&lt;0")))</f>
        <v/>
      </c>
      <c r="X65" s="332" t="str">
        <f>IF(AB65="","",(SUMIFS(Journal!AK:AK,Journal!P:P,"&lt;"&amp;AB65)+SUMIFS(Journal!AL:AL,Journal!Q:Q,"&lt;"&amp;AB65)+SUMIFS(Journal!AM:AM,Journal!R:R,"&lt;"&amp;AB65)))</f>
        <v/>
      </c>
      <c r="Y65" t="str">
        <f t="array" ref="Y65">IF(AB65="","",SUM(IF(Journal!$R$3:$R$2500&gt;='Internal Calcs'!AB65,Journal!$M$3:$M$2500*-Journal!$AY$3:$AY$2500*Journal!$R$3:$R$2500))+SUM(IF(Journal!$Q$3:$Q$2500&gt;='Internal Calcs'!AB65,Journal!$K$3:$K$2500*-Journal!$AY$3:$AY$2500*Journal!$Q$3:$Q$2500))+SUM(IF(Journal!$P$3:$P$2500&gt;='Internal Calcs'!AB65,Journal!$I$3:$I$2500*-Journal!$AY$3:$AY$2500*Journal!$P$3:$P$2500)))</f>
        <v/>
      </c>
      <c r="Z65" s="1" t="str">
        <f t="shared" si="3"/>
        <v/>
      </c>
      <c r="AA65" s="1" t="str">
        <f t="shared" si="4"/>
        <v/>
      </c>
      <c r="AB65" t="str">
        <f>IF(AB64="","",IF(AB64+1&gt;'Stop Efficiency'!$D$1,"",AB64+1))</f>
        <v/>
      </c>
      <c r="AC65" s="1" t="str">
        <f>IF(AB65="","",SUMIF(Journal!P:P,AB65,Journal!AK:AK))</f>
        <v/>
      </c>
      <c r="AD65" s="1" t="str">
        <f>IF(AB65="","",IF(AC65=0,0,AC65/COUNTIF(Journal!P:P,AB65)))</f>
        <v/>
      </c>
      <c r="AE65" s="1" t="str">
        <f>IF(AB65="","",SUMIF(Journal!Q:Q,AB65,Journal!AL:AL))</f>
        <v/>
      </c>
      <c r="AF65" s="1" t="str">
        <f>IF(AB65="","",IF(AE65=0,0,AE65/COUNTIF(Journal!Q:Q,AB65)))</f>
        <v/>
      </c>
      <c r="AG65" s="1" t="str">
        <f>IF(AB65="","",SUMIF(Journal!R:R,AB65,Journal!AM:AM))</f>
        <v/>
      </c>
      <c r="AH65" s="1" t="str">
        <f>IF(AB65="","",IF(AG65=0,0,AG65/COUNTIF(Journal!R:R,AB65)))</f>
        <v/>
      </c>
      <c r="AI65" s="1" t="str">
        <f t="shared" si="5"/>
        <v/>
      </c>
      <c r="AJ65" t="str">
        <f t="shared" si="6"/>
        <v/>
      </c>
      <c r="AK65" s="84" t="str">
        <f t="shared" si="7"/>
        <v/>
      </c>
      <c r="AL65" s="1" t="str">
        <f t="shared" si="8"/>
        <v/>
      </c>
      <c r="AW65" s="67" t="str">
        <f>IF(ISERROR(IF(Journal!BC65&gt;0,Journal!V65,0)-IF(Journal!BC65&gt;0,Journal!BC65,0)),"",IF(Journal!BC65&gt;0,Journal!V65,0)-IF(Journal!BC65&gt;0,Journal!BC65,0))</f>
        <v/>
      </c>
      <c r="AX65" s="67" t="str">
        <f t="shared" si="10"/>
        <v/>
      </c>
      <c r="AY65" s="67" t="str">
        <f t="shared" ca="1" si="11"/>
        <v/>
      </c>
      <c r="AZ65" s="67" t="str">
        <f t="shared" ca="1" si="12"/>
        <v/>
      </c>
      <c r="BA65" s="67" t="str">
        <f t="shared" ca="1" si="13"/>
        <v/>
      </c>
    </row>
    <row r="66" spans="12:53">
      <c r="L66" t="str">
        <f>IF(ISNUMBER(Journal!A65),IF(Journal!AQ65&lt;0,1+L65,0),"")</f>
        <v/>
      </c>
      <c r="M66" t="str">
        <f>IF(ISNUMBER(Journal!A65),IF(Journal!AQ65&gt;0,M65+1,0),"")</f>
        <v/>
      </c>
      <c r="P66" s="26"/>
      <c r="Q66" s="27"/>
      <c r="R66" s="27"/>
      <c r="S66" s="30"/>
      <c r="W66" s="1" t="str">
        <f>IF(AB66="","",Y66-(SUMIFS(Journal!AK:AK,Journal!P:P,"&gt;="&amp;AB66,Journal!AK:AK,"&lt;0")+SUMIFS(Journal!AL:AL,Journal!Q:Q,"&gt;="&amp;AB66,Journal!AL:AL,"&lt;0")+SUMIFS(Journal!AM:AM,Journal!R:R,"&gt;="&amp;AB66,Journal!AM:AM,"&lt;0")))</f>
        <v/>
      </c>
      <c r="X66" s="332" t="str">
        <f>IF(AB66="","",(SUMIFS(Journal!AK:AK,Journal!P:P,"&lt;"&amp;AB66)+SUMIFS(Journal!AL:AL,Journal!Q:Q,"&lt;"&amp;AB66)+SUMIFS(Journal!AM:AM,Journal!R:R,"&lt;"&amp;AB66)))</f>
        <v/>
      </c>
      <c r="Y66" t="str">
        <f t="array" ref="Y66">IF(AB66="","",SUM(IF(Journal!$R$3:$R$2500&gt;='Internal Calcs'!AB66,Journal!$M$3:$M$2500*-Journal!$AY$3:$AY$2500*Journal!$R$3:$R$2500))+SUM(IF(Journal!$Q$3:$Q$2500&gt;='Internal Calcs'!AB66,Journal!$K$3:$K$2500*-Journal!$AY$3:$AY$2500*Journal!$Q$3:$Q$2500))+SUM(IF(Journal!$P$3:$P$2500&gt;='Internal Calcs'!AB66,Journal!$I$3:$I$2500*-Journal!$AY$3:$AY$2500*Journal!$P$3:$P$2500)))</f>
        <v/>
      </c>
      <c r="Z66" s="1" t="str">
        <f t="shared" si="3"/>
        <v/>
      </c>
      <c r="AA66" s="1" t="str">
        <f t="shared" si="4"/>
        <v/>
      </c>
      <c r="AB66" t="str">
        <f>IF(AB65="","",IF(AB65+1&gt;'Stop Efficiency'!$D$1,"",AB65+1))</f>
        <v/>
      </c>
      <c r="AC66" s="1" t="str">
        <f>IF(AB66="","",SUMIF(Journal!P:P,AB66,Journal!AK:AK))</f>
        <v/>
      </c>
      <c r="AD66" s="1" t="str">
        <f>IF(AB66="","",IF(AC66=0,0,AC66/COUNTIF(Journal!P:P,AB66)))</f>
        <v/>
      </c>
      <c r="AE66" s="1" t="str">
        <f>IF(AB66="","",SUMIF(Journal!Q:Q,AB66,Journal!AL:AL))</f>
        <v/>
      </c>
      <c r="AF66" s="1" t="str">
        <f>IF(AB66="","",IF(AE66=0,0,AE66/COUNTIF(Journal!Q:Q,AB66)))</f>
        <v/>
      </c>
      <c r="AG66" s="1" t="str">
        <f>IF(AB66="","",SUMIF(Journal!R:R,AB66,Journal!AM:AM))</f>
        <v/>
      </c>
      <c r="AH66" s="1" t="str">
        <f>IF(AB66="","",IF(AG66=0,0,AG66/COUNTIF(Journal!R:R,AB66)))</f>
        <v/>
      </c>
      <c r="AI66" s="1" t="str">
        <f t="shared" si="5"/>
        <v/>
      </c>
      <c r="AJ66" t="str">
        <f t="shared" si="6"/>
        <v/>
      </c>
      <c r="AK66" s="84" t="str">
        <f t="shared" si="7"/>
        <v/>
      </c>
      <c r="AL66" s="1" t="str">
        <f t="shared" si="8"/>
        <v/>
      </c>
      <c r="AW66" s="67" t="str">
        <f>IF(ISERROR(IF(Journal!BC66&gt;0,Journal!V66,0)-IF(Journal!BC66&gt;0,Journal!BC66,0)),"",IF(Journal!BC66&gt;0,Journal!V66,0)-IF(Journal!BC66&gt;0,Journal!BC66,0))</f>
        <v/>
      </c>
      <c r="AX66" s="67" t="str">
        <f t="shared" si="10"/>
        <v/>
      </c>
      <c r="AY66" s="67" t="str">
        <f t="shared" ca="1" si="11"/>
        <v/>
      </c>
      <c r="AZ66" s="67" t="str">
        <f t="shared" ca="1" si="12"/>
        <v/>
      </c>
      <c r="BA66" s="67" t="str">
        <f t="shared" ca="1" si="13"/>
        <v/>
      </c>
    </row>
    <row r="67" spans="12:53">
      <c r="L67" t="str">
        <f>IF(ISNUMBER(Journal!A66),IF(Journal!AQ66&lt;0,1+L66,0),"")</f>
        <v/>
      </c>
      <c r="M67" t="str">
        <f>IF(ISNUMBER(Journal!A66),IF(Journal!AQ66&gt;0,M66+1,0),"")</f>
        <v/>
      </c>
      <c r="P67" s="26"/>
      <c r="Q67" s="27"/>
      <c r="R67" s="27"/>
      <c r="S67" s="30"/>
      <c r="W67" s="1" t="str">
        <f>IF(AB67="","",Y67-(SUMIFS(Journal!AK:AK,Journal!P:P,"&gt;="&amp;AB67,Journal!AK:AK,"&lt;0")+SUMIFS(Journal!AL:AL,Journal!Q:Q,"&gt;="&amp;AB67,Journal!AL:AL,"&lt;0")+SUMIFS(Journal!AM:AM,Journal!R:R,"&gt;="&amp;AB67,Journal!AM:AM,"&lt;0")))</f>
        <v/>
      </c>
      <c r="X67" s="332" t="str">
        <f>IF(AB67="","",(SUMIFS(Journal!AK:AK,Journal!P:P,"&lt;"&amp;AB67)+SUMIFS(Journal!AL:AL,Journal!Q:Q,"&lt;"&amp;AB67)+SUMIFS(Journal!AM:AM,Journal!R:R,"&lt;"&amp;AB67)))</f>
        <v/>
      </c>
      <c r="Y67" t="str">
        <f t="array" ref="Y67">IF(AB67="","",SUM(IF(Journal!$R$3:$R$2500&gt;='Internal Calcs'!AB67,Journal!$M$3:$M$2500*-Journal!$AY$3:$AY$2500*Journal!$R$3:$R$2500))+SUM(IF(Journal!$Q$3:$Q$2500&gt;='Internal Calcs'!AB67,Journal!$K$3:$K$2500*-Journal!$AY$3:$AY$2500*Journal!$Q$3:$Q$2500))+SUM(IF(Journal!$P$3:$P$2500&gt;='Internal Calcs'!AB67,Journal!$I$3:$I$2500*-Journal!$AY$3:$AY$2500*Journal!$P$3:$P$2500)))</f>
        <v/>
      </c>
      <c r="Z67" s="1" t="str">
        <f t="shared" si="3"/>
        <v/>
      </c>
      <c r="AA67" s="1" t="str">
        <f t="shared" si="4"/>
        <v/>
      </c>
      <c r="AB67" t="str">
        <f>IF(AB66="","",IF(AB66+1&gt;'Stop Efficiency'!$D$1,"",AB66+1))</f>
        <v/>
      </c>
      <c r="AC67" s="1" t="str">
        <f>IF(AB67="","",SUMIF(Journal!P:P,AB67,Journal!AK:AK))</f>
        <v/>
      </c>
      <c r="AD67" s="1" t="str">
        <f>IF(AB67="","",IF(AC67=0,0,AC67/COUNTIF(Journal!P:P,AB67)))</f>
        <v/>
      </c>
      <c r="AE67" s="1" t="str">
        <f>IF(AB67="","",SUMIF(Journal!Q:Q,AB67,Journal!AL:AL))</f>
        <v/>
      </c>
      <c r="AF67" s="1" t="str">
        <f>IF(AB67="","",IF(AE67=0,0,AE67/COUNTIF(Journal!Q:Q,AB67)))</f>
        <v/>
      </c>
      <c r="AG67" s="1" t="str">
        <f>IF(AB67="","",SUMIF(Journal!R:R,AB67,Journal!AM:AM))</f>
        <v/>
      </c>
      <c r="AH67" s="1" t="str">
        <f>IF(AB67="","",IF(AG67=0,0,AG67/COUNTIF(Journal!R:R,AB67)))</f>
        <v/>
      </c>
      <c r="AI67" s="1" t="str">
        <f t="shared" si="5"/>
        <v/>
      </c>
      <c r="AJ67" t="str">
        <f t="shared" si="6"/>
        <v/>
      </c>
      <c r="AK67" s="84" t="str">
        <f t="shared" si="7"/>
        <v/>
      </c>
      <c r="AL67" s="1" t="str">
        <f t="shared" si="8"/>
        <v/>
      </c>
      <c r="AW67" s="67" t="str">
        <f>IF(ISERROR(IF(Journal!BC67&gt;0,Journal!V67,0)-IF(Journal!BC67&gt;0,Journal!BC67,0)),"",IF(Journal!BC67&gt;0,Journal!V67,0)-IF(Journal!BC67&gt;0,Journal!BC67,0))</f>
        <v/>
      </c>
      <c r="AX67" s="67" t="str">
        <f t="shared" si="10"/>
        <v/>
      </c>
      <c r="AY67" s="67" t="str">
        <f t="shared" ca="1" si="11"/>
        <v/>
      </c>
      <c r="AZ67" s="67" t="str">
        <f t="shared" ca="1" si="12"/>
        <v/>
      </c>
      <c r="BA67" s="67" t="str">
        <f t="shared" ca="1" si="13"/>
        <v/>
      </c>
    </row>
    <row r="68" spans="12:53">
      <c r="L68" t="str">
        <f>IF(ISNUMBER(Journal!A67),IF(Journal!AQ67&lt;0,1+L67,0),"")</f>
        <v/>
      </c>
      <c r="M68" t="str">
        <f>IF(ISNUMBER(Journal!A67),IF(Journal!AQ67&gt;0,M67+1,0),"")</f>
        <v/>
      </c>
      <c r="P68" s="26"/>
      <c r="Q68" s="27"/>
      <c r="R68" s="27"/>
      <c r="S68" s="30"/>
      <c r="W68" s="1" t="str">
        <f>IF(AB68="","",Y68-(SUMIFS(Journal!AK:AK,Journal!P:P,"&gt;="&amp;AB68,Journal!AK:AK,"&lt;0")+SUMIFS(Journal!AL:AL,Journal!Q:Q,"&gt;="&amp;AB68,Journal!AL:AL,"&lt;0")+SUMIFS(Journal!AM:AM,Journal!R:R,"&gt;="&amp;AB68,Journal!AM:AM,"&lt;0")))</f>
        <v/>
      </c>
      <c r="X68" s="332" t="str">
        <f>IF(AB68="","",(SUMIFS(Journal!AK:AK,Journal!P:P,"&lt;"&amp;AB68)+SUMIFS(Journal!AL:AL,Journal!Q:Q,"&lt;"&amp;AB68)+SUMIFS(Journal!AM:AM,Journal!R:R,"&lt;"&amp;AB68)))</f>
        <v/>
      </c>
      <c r="Y68" t="str">
        <f t="array" ref="Y68">IF(AB68="","",SUM(IF(Journal!$R$3:$R$2500&gt;='Internal Calcs'!AB68,Journal!$M$3:$M$2500*-Journal!$AY$3:$AY$2500*Journal!$R$3:$R$2500))+SUM(IF(Journal!$Q$3:$Q$2500&gt;='Internal Calcs'!AB68,Journal!$K$3:$K$2500*-Journal!$AY$3:$AY$2500*Journal!$Q$3:$Q$2500))+SUM(IF(Journal!$P$3:$P$2500&gt;='Internal Calcs'!AB68,Journal!$I$3:$I$2500*-Journal!$AY$3:$AY$2500*Journal!$P$3:$P$2500)))</f>
        <v/>
      </c>
      <c r="Z68" s="1" t="str">
        <f t="shared" ref="Z68:Z100" si="15">IF(AB68="","",AJ68/$AM$7)</f>
        <v/>
      </c>
      <c r="AA68" s="1" t="str">
        <f t="shared" ref="AA68:AA100" si="16">IF(AB68="","",(((AD68+AF68+AH68)/3)/$AQ$10)/AB68)</f>
        <v/>
      </c>
      <c r="AB68" t="str">
        <f>IF(AB67="","",IF(AB67+1&gt;'Stop Efficiency'!$D$1,"",AB67+1))</f>
        <v/>
      </c>
      <c r="AC68" s="1" t="str">
        <f>IF(AB68="","",SUMIF(Journal!P:P,AB68,Journal!AK:AK))</f>
        <v/>
      </c>
      <c r="AD68" s="1" t="str">
        <f>IF(AB68="","",IF(AC68=0,0,AC68/COUNTIF(Journal!P:P,AB68)))</f>
        <v/>
      </c>
      <c r="AE68" s="1" t="str">
        <f>IF(AB68="","",SUMIF(Journal!Q:Q,AB68,Journal!AL:AL))</f>
        <v/>
      </c>
      <c r="AF68" s="1" t="str">
        <f>IF(AB68="","",IF(AE68=0,0,AE68/COUNTIF(Journal!Q:Q,AB68)))</f>
        <v/>
      </c>
      <c r="AG68" s="1" t="str">
        <f>IF(AB68="","",SUMIF(Journal!R:R,AB68,Journal!AM:AM))</f>
        <v/>
      </c>
      <c r="AH68" s="1" t="str">
        <f>IF(AB68="","",IF(AG68=0,0,AG68/COUNTIF(Journal!R:R,AB68)))</f>
        <v/>
      </c>
      <c r="AI68" s="1" t="str">
        <f t="shared" ref="AI68:AI100" si="17">IF(AB68="","",AC68+AE68+AG68)</f>
        <v/>
      </c>
      <c r="AJ68" t="str">
        <f t="shared" ref="AJ68:AJ100" si="18">IF(AB68="","",AJ67+AI68)</f>
        <v/>
      </c>
      <c r="AK68" s="84" t="str">
        <f t="shared" ref="AK68:AK100" si="19">IF(AB68="","",W68+X68)</f>
        <v/>
      </c>
      <c r="AL68" s="1" t="str">
        <f t="shared" ref="AL68:AL100" si="20">IF(AB68="","",IF(AB68&gt;=$AN$19,"",AI68))</f>
        <v/>
      </c>
      <c r="AW68" s="67" t="str">
        <f>IF(ISERROR(IF(Journal!BC68&gt;0,Journal!V68,0)-IF(Journal!BC68&gt;0,Journal!BC68,0)),"",IF(Journal!BC68&gt;0,Journal!V68,0)-IF(Journal!BC68&gt;0,Journal!BC68,0))</f>
        <v/>
      </c>
      <c r="AX68" s="67" t="str">
        <f t="shared" si="10"/>
        <v/>
      </c>
      <c r="AY68" s="67" t="str">
        <f t="shared" ca="1" si="11"/>
        <v/>
      </c>
      <c r="AZ68" s="67" t="str">
        <f t="shared" ca="1" si="12"/>
        <v/>
      </c>
      <c r="BA68" s="67" t="str">
        <f t="shared" ca="1" si="13"/>
        <v/>
      </c>
    </row>
    <row r="69" spans="12:53">
      <c r="L69" t="str">
        <f>IF(ISNUMBER(Journal!A68),IF(Journal!AQ68&lt;0,1+L68,0),"")</f>
        <v/>
      </c>
      <c r="M69" t="str">
        <f>IF(ISNUMBER(Journal!A68),IF(Journal!AQ68&gt;0,M68+1,0),"")</f>
        <v/>
      </c>
      <c r="P69" s="26"/>
      <c r="Q69" s="27"/>
      <c r="R69" s="27"/>
      <c r="S69" s="30"/>
      <c r="W69" s="1" t="str">
        <f>IF(AB69="","",Y69-(SUMIFS(Journal!AK:AK,Journal!P:P,"&gt;="&amp;AB69,Journal!AK:AK,"&lt;0")+SUMIFS(Journal!AL:AL,Journal!Q:Q,"&gt;="&amp;AB69,Journal!AL:AL,"&lt;0")+SUMIFS(Journal!AM:AM,Journal!R:R,"&gt;="&amp;AB69,Journal!AM:AM,"&lt;0")))</f>
        <v/>
      </c>
      <c r="X69" s="332" t="str">
        <f>IF(AB69="","",(SUMIFS(Journal!AK:AK,Journal!P:P,"&lt;"&amp;AB69)+SUMIFS(Journal!AL:AL,Journal!Q:Q,"&lt;"&amp;AB69)+SUMIFS(Journal!AM:AM,Journal!R:R,"&lt;"&amp;AB69)))</f>
        <v/>
      </c>
      <c r="Y69" t="str">
        <f t="array" ref="Y69">IF(AB69="","",SUM(IF(Journal!$R$3:$R$2500&gt;='Internal Calcs'!AB69,Journal!$M$3:$M$2500*-Journal!$AY$3:$AY$2500*Journal!$R$3:$R$2500))+SUM(IF(Journal!$Q$3:$Q$2500&gt;='Internal Calcs'!AB69,Journal!$K$3:$K$2500*-Journal!$AY$3:$AY$2500*Journal!$Q$3:$Q$2500))+SUM(IF(Journal!$P$3:$P$2500&gt;='Internal Calcs'!AB69,Journal!$I$3:$I$2500*-Journal!$AY$3:$AY$2500*Journal!$P$3:$P$2500)))</f>
        <v/>
      </c>
      <c r="Z69" s="1" t="str">
        <f t="shared" si="15"/>
        <v/>
      </c>
      <c r="AA69" s="1" t="str">
        <f t="shared" si="16"/>
        <v/>
      </c>
      <c r="AB69" t="str">
        <f>IF(AB68="","",IF(AB68+1&gt;'Stop Efficiency'!$D$1,"",AB68+1))</f>
        <v/>
      </c>
      <c r="AC69" s="1" t="str">
        <f>IF(AB69="","",SUMIF(Journal!P:P,AB69,Journal!AK:AK))</f>
        <v/>
      </c>
      <c r="AD69" s="1" t="str">
        <f>IF(AB69="","",IF(AC69=0,0,AC69/COUNTIF(Journal!P:P,AB69)))</f>
        <v/>
      </c>
      <c r="AE69" s="1" t="str">
        <f>IF(AB69="","",SUMIF(Journal!Q:Q,AB69,Journal!AL:AL))</f>
        <v/>
      </c>
      <c r="AF69" s="1" t="str">
        <f>IF(AB69="","",IF(AE69=0,0,AE69/COUNTIF(Journal!Q:Q,AB69)))</f>
        <v/>
      </c>
      <c r="AG69" s="1" t="str">
        <f>IF(AB69="","",SUMIF(Journal!R:R,AB69,Journal!AM:AM))</f>
        <v/>
      </c>
      <c r="AH69" s="1" t="str">
        <f>IF(AB69="","",IF(AG69=0,0,AG69/COUNTIF(Journal!R:R,AB69)))</f>
        <v/>
      </c>
      <c r="AI69" s="1" t="str">
        <f t="shared" si="17"/>
        <v/>
      </c>
      <c r="AJ69" t="str">
        <f t="shared" si="18"/>
        <v/>
      </c>
      <c r="AK69" s="84" t="str">
        <f t="shared" si="19"/>
        <v/>
      </c>
      <c r="AL69" s="1" t="str">
        <f t="shared" si="20"/>
        <v/>
      </c>
      <c r="AW69" s="67" t="str">
        <f>IF(ISERROR(IF(Journal!BC69&gt;0,Journal!V69,0)-IF(Journal!BC69&gt;0,Journal!BC69,0)),"",IF(Journal!BC69&gt;0,Journal!V69,0)-IF(Journal!BC69&gt;0,Journal!BC69,0))</f>
        <v/>
      </c>
      <c r="AX69" s="67" t="str">
        <f t="shared" ref="AX69:AX132" si="21">IF(AW69="","",IF(AW69&gt;0,1,""))</f>
        <v/>
      </c>
      <c r="AY69" s="67" t="str">
        <f t="shared" ref="AY69:AY132" ca="1" si="22">IF(ISERROR(AY68+MATCH(1,INDIRECT(CONCATENATE(CONCATENATE("AX",AY68+1),":AX2200")),0)),"",(AY68+MATCH(1,INDIRECT(CONCATENATE(CONCATENATE("AX",AY68+1),":AX2200")),0)))</f>
        <v/>
      </c>
      <c r="AZ69" s="67" t="str">
        <f t="shared" ref="AZ69:AZ132" ca="1" si="23">IF(ISERROR(IF(INDIRECT(CONCATENATE("AW",AY69))="","",INDIRECT(CONCATENATE("AW",AY69)))),"",IF(INDIRECT(CONCATENATE("AW",AY69))="","",INDIRECT(CONCATENATE("AW",AY69))))</f>
        <v/>
      </c>
      <c r="BA69" s="67" t="str">
        <f t="shared" ref="BA69:BA132" ca="1" si="24">IF(AZ69="","",BA68+1)</f>
        <v/>
      </c>
    </row>
    <row r="70" spans="12:53">
      <c r="L70" t="str">
        <f>IF(ISNUMBER(Journal!A69),IF(Journal!AQ69&lt;0,1+L69,0),"")</f>
        <v/>
      </c>
      <c r="M70" t="str">
        <f>IF(ISNUMBER(Journal!A69),IF(Journal!AQ69&gt;0,M69+1,0),"")</f>
        <v/>
      </c>
      <c r="P70" s="26"/>
      <c r="Q70" s="27"/>
      <c r="R70" s="27"/>
      <c r="S70" s="30"/>
      <c r="W70" s="1" t="str">
        <f>IF(AB70="","",Y70-(SUMIFS(Journal!AK:AK,Journal!P:P,"&gt;="&amp;AB70,Journal!AK:AK,"&lt;0")+SUMIFS(Journal!AL:AL,Journal!Q:Q,"&gt;="&amp;AB70,Journal!AL:AL,"&lt;0")+SUMIFS(Journal!AM:AM,Journal!R:R,"&gt;="&amp;AB70,Journal!AM:AM,"&lt;0")))</f>
        <v/>
      </c>
      <c r="X70" s="332" t="str">
        <f>IF(AB70="","",(SUMIFS(Journal!AK:AK,Journal!P:P,"&lt;"&amp;AB70)+SUMIFS(Journal!AL:AL,Journal!Q:Q,"&lt;"&amp;AB70)+SUMIFS(Journal!AM:AM,Journal!R:R,"&lt;"&amp;AB70)))</f>
        <v/>
      </c>
      <c r="Y70" t="str">
        <f t="array" ref="Y70">IF(AB70="","",SUM(IF(Journal!$R$3:$R$2500&gt;='Internal Calcs'!AB70,Journal!$M$3:$M$2500*-Journal!$AY$3:$AY$2500*Journal!$R$3:$R$2500))+SUM(IF(Journal!$Q$3:$Q$2500&gt;='Internal Calcs'!AB70,Journal!$K$3:$K$2500*-Journal!$AY$3:$AY$2500*Journal!$Q$3:$Q$2500))+SUM(IF(Journal!$P$3:$P$2500&gt;='Internal Calcs'!AB70,Journal!$I$3:$I$2500*-Journal!$AY$3:$AY$2500*Journal!$P$3:$P$2500)))</f>
        <v/>
      </c>
      <c r="Z70" s="1" t="str">
        <f t="shared" si="15"/>
        <v/>
      </c>
      <c r="AA70" s="1" t="str">
        <f t="shared" si="16"/>
        <v/>
      </c>
      <c r="AB70" t="str">
        <f>IF(AB69="","",IF(AB69+1&gt;'Stop Efficiency'!$D$1,"",AB69+1))</f>
        <v/>
      </c>
      <c r="AC70" s="1" t="str">
        <f>IF(AB70="","",SUMIF(Journal!P:P,AB70,Journal!AK:AK))</f>
        <v/>
      </c>
      <c r="AD70" s="1" t="str">
        <f>IF(AB70="","",IF(AC70=0,0,AC70/COUNTIF(Journal!P:P,AB70)))</f>
        <v/>
      </c>
      <c r="AE70" s="1" t="str">
        <f>IF(AB70="","",SUMIF(Journal!Q:Q,AB70,Journal!AL:AL))</f>
        <v/>
      </c>
      <c r="AF70" s="1" t="str">
        <f>IF(AB70="","",IF(AE70=0,0,AE70/COUNTIF(Journal!Q:Q,AB70)))</f>
        <v/>
      </c>
      <c r="AG70" s="1" t="str">
        <f>IF(AB70="","",SUMIF(Journal!R:R,AB70,Journal!AM:AM))</f>
        <v/>
      </c>
      <c r="AH70" s="1" t="str">
        <f>IF(AB70="","",IF(AG70=0,0,AG70/COUNTIF(Journal!R:R,AB70)))</f>
        <v/>
      </c>
      <c r="AI70" s="1" t="str">
        <f t="shared" si="17"/>
        <v/>
      </c>
      <c r="AJ70" t="str">
        <f t="shared" si="18"/>
        <v/>
      </c>
      <c r="AK70" s="84" t="str">
        <f t="shared" si="19"/>
        <v/>
      </c>
      <c r="AL70" s="1" t="str">
        <f t="shared" si="20"/>
        <v/>
      </c>
      <c r="AW70" s="67" t="str">
        <f>IF(ISERROR(IF(Journal!BC70&gt;0,Journal!V70,0)-IF(Journal!BC70&gt;0,Journal!BC70,0)),"",IF(Journal!BC70&gt;0,Journal!V70,0)-IF(Journal!BC70&gt;0,Journal!BC70,0))</f>
        <v/>
      </c>
      <c r="AX70" s="67" t="str">
        <f t="shared" si="21"/>
        <v/>
      </c>
      <c r="AY70" s="67" t="str">
        <f t="shared" ca="1" si="22"/>
        <v/>
      </c>
      <c r="AZ70" s="67" t="str">
        <f t="shared" ca="1" si="23"/>
        <v/>
      </c>
      <c r="BA70" s="67" t="str">
        <f t="shared" ca="1" si="24"/>
        <v/>
      </c>
    </row>
    <row r="71" spans="12:53">
      <c r="L71" t="str">
        <f>IF(ISNUMBER(Journal!A70),IF(Journal!AQ70&lt;0,1+L70,0),"")</f>
        <v/>
      </c>
      <c r="M71" t="str">
        <f>IF(ISNUMBER(Journal!A70),IF(Journal!AQ70&gt;0,M70+1,0),"")</f>
        <v/>
      </c>
      <c r="P71" s="26"/>
      <c r="Q71" s="27"/>
      <c r="R71" s="27"/>
      <c r="S71" s="30"/>
      <c r="W71" s="1" t="str">
        <f>IF(AB71="","",Y71-(SUMIFS(Journal!AK:AK,Journal!P:P,"&gt;="&amp;AB71,Journal!AK:AK,"&lt;0")+SUMIFS(Journal!AL:AL,Journal!Q:Q,"&gt;="&amp;AB71,Journal!AL:AL,"&lt;0")+SUMIFS(Journal!AM:AM,Journal!R:R,"&gt;="&amp;AB71,Journal!AM:AM,"&lt;0")))</f>
        <v/>
      </c>
      <c r="X71" s="332" t="str">
        <f>IF(AB71="","",(SUMIFS(Journal!AK:AK,Journal!P:P,"&lt;"&amp;AB71)+SUMIFS(Journal!AL:AL,Journal!Q:Q,"&lt;"&amp;AB71)+SUMIFS(Journal!AM:AM,Journal!R:R,"&lt;"&amp;AB71)))</f>
        <v/>
      </c>
      <c r="Y71" t="str">
        <f t="array" ref="Y71">IF(AB71="","",SUM(IF(Journal!$R$3:$R$2500&gt;='Internal Calcs'!AB71,Journal!$M$3:$M$2500*-Journal!$AY$3:$AY$2500*Journal!$R$3:$R$2500))+SUM(IF(Journal!$Q$3:$Q$2500&gt;='Internal Calcs'!AB71,Journal!$K$3:$K$2500*-Journal!$AY$3:$AY$2500*Journal!$Q$3:$Q$2500))+SUM(IF(Journal!$P$3:$P$2500&gt;='Internal Calcs'!AB71,Journal!$I$3:$I$2500*-Journal!$AY$3:$AY$2500*Journal!$P$3:$P$2500)))</f>
        <v/>
      </c>
      <c r="Z71" s="1" t="str">
        <f t="shared" si="15"/>
        <v/>
      </c>
      <c r="AA71" s="1" t="str">
        <f t="shared" si="16"/>
        <v/>
      </c>
      <c r="AB71" t="str">
        <f>IF(AB70="","",IF(AB70+1&gt;'Stop Efficiency'!$D$1,"",AB70+1))</f>
        <v/>
      </c>
      <c r="AC71" s="1" t="str">
        <f>IF(AB71="","",SUMIF(Journal!P:P,AB71,Journal!AK:AK))</f>
        <v/>
      </c>
      <c r="AD71" s="1" t="str">
        <f>IF(AB71="","",IF(AC71=0,0,AC71/COUNTIF(Journal!P:P,AB71)))</f>
        <v/>
      </c>
      <c r="AE71" s="1" t="str">
        <f>IF(AB71="","",SUMIF(Journal!Q:Q,AB71,Journal!AL:AL))</f>
        <v/>
      </c>
      <c r="AF71" s="1" t="str">
        <f>IF(AB71="","",IF(AE71=0,0,AE71/COUNTIF(Journal!Q:Q,AB71)))</f>
        <v/>
      </c>
      <c r="AG71" s="1" t="str">
        <f>IF(AB71="","",SUMIF(Journal!R:R,AB71,Journal!AM:AM))</f>
        <v/>
      </c>
      <c r="AH71" s="1" t="str">
        <f>IF(AB71="","",IF(AG71=0,0,AG71/COUNTIF(Journal!R:R,AB71)))</f>
        <v/>
      </c>
      <c r="AI71" s="1" t="str">
        <f t="shared" si="17"/>
        <v/>
      </c>
      <c r="AJ71" t="str">
        <f t="shared" si="18"/>
        <v/>
      </c>
      <c r="AK71" s="84" t="str">
        <f t="shared" si="19"/>
        <v/>
      </c>
      <c r="AL71" s="1" t="str">
        <f t="shared" si="20"/>
        <v/>
      </c>
      <c r="AW71" s="67" t="str">
        <f>IF(ISERROR(IF(Journal!BC71&gt;0,Journal!V71,0)-IF(Journal!BC71&gt;0,Journal!BC71,0)),"",IF(Journal!BC71&gt;0,Journal!V71,0)-IF(Journal!BC71&gt;0,Journal!BC71,0))</f>
        <v/>
      </c>
      <c r="AX71" s="67" t="str">
        <f t="shared" si="21"/>
        <v/>
      </c>
      <c r="AY71" s="67" t="str">
        <f t="shared" ca="1" si="22"/>
        <v/>
      </c>
      <c r="AZ71" s="67" t="str">
        <f t="shared" ca="1" si="23"/>
        <v/>
      </c>
      <c r="BA71" s="67" t="str">
        <f t="shared" ca="1" si="24"/>
        <v/>
      </c>
    </row>
    <row r="72" spans="12:53">
      <c r="L72" t="str">
        <f>IF(ISNUMBER(Journal!A71),IF(Journal!AQ71&lt;0,1+L71,0),"")</f>
        <v/>
      </c>
      <c r="M72" t="str">
        <f>IF(ISNUMBER(Journal!A71),IF(Journal!AQ71&gt;0,M71+1,0),"")</f>
        <v/>
      </c>
      <c r="P72" s="26"/>
      <c r="Q72" s="27"/>
      <c r="R72" s="27"/>
      <c r="S72" s="30"/>
      <c r="W72" s="1" t="str">
        <f>IF(AB72="","",Y72-(SUMIFS(Journal!AK:AK,Journal!P:P,"&gt;="&amp;AB72,Journal!AK:AK,"&lt;0")+SUMIFS(Journal!AL:AL,Journal!Q:Q,"&gt;="&amp;AB72,Journal!AL:AL,"&lt;0")+SUMIFS(Journal!AM:AM,Journal!R:R,"&gt;="&amp;AB72,Journal!AM:AM,"&lt;0")))</f>
        <v/>
      </c>
      <c r="X72" s="332" t="str">
        <f>IF(AB72="","",(SUMIFS(Journal!AK:AK,Journal!P:P,"&lt;"&amp;AB72)+SUMIFS(Journal!AL:AL,Journal!Q:Q,"&lt;"&amp;AB72)+SUMIFS(Journal!AM:AM,Journal!R:R,"&lt;"&amp;AB72)))</f>
        <v/>
      </c>
      <c r="Y72" t="str">
        <f t="array" ref="Y72">IF(AB72="","",SUM(IF(Journal!$R$3:$R$2500&gt;='Internal Calcs'!AB72,Journal!$M$3:$M$2500*-Journal!$AY$3:$AY$2500*Journal!$R$3:$R$2500))+SUM(IF(Journal!$Q$3:$Q$2500&gt;='Internal Calcs'!AB72,Journal!$K$3:$K$2500*-Journal!$AY$3:$AY$2500*Journal!$Q$3:$Q$2500))+SUM(IF(Journal!$P$3:$P$2500&gt;='Internal Calcs'!AB72,Journal!$I$3:$I$2500*-Journal!$AY$3:$AY$2500*Journal!$P$3:$P$2500)))</f>
        <v/>
      </c>
      <c r="Z72" s="1" t="str">
        <f t="shared" si="15"/>
        <v/>
      </c>
      <c r="AA72" s="1" t="str">
        <f t="shared" si="16"/>
        <v/>
      </c>
      <c r="AB72" t="str">
        <f>IF(AB71="","",IF(AB71+1&gt;'Stop Efficiency'!$D$1,"",AB71+1))</f>
        <v/>
      </c>
      <c r="AC72" s="1" t="str">
        <f>IF(AB72="","",SUMIF(Journal!P:P,AB72,Journal!AK:AK))</f>
        <v/>
      </c>
      <c r="AD72" s="1" t="str">
        <f>IF(AB72="","",IF(AC72=0,0,AC72/COUNTIF(Journal!P:P,AB72)))</f>
        <v/>
      </c>
      <c r="AE72" s="1" t="str">
        <f>IF(AB72="","",SUMIF(Journal!Q:Q,AB72,Journal!AL:AL))</f>
        <v/>
      </c>
      <c r="AF72" s="1" t="str">
        <f>IF(AB72="","",IF(AE72=0,0,AE72/COUNTIF(Journal!Q:Q,AB72)))</f>
        <v/>
      </c>
      <c r="AG72" s="1" t="str">
        <f>IF(AB72="","",SUMIF(Journal!R:R,AB72,Journal!AM:AM))</f>
        <v/>
      </c>
      <c r="AH72" s="1" t="str">
        <f>IF(AB72="","",IF(AG72=0,0,AG72/COUNTIF(Journal!R:R,AB72)))</f>
        <v/>
      </c>
      <c r="AI72" s="1" t="str">
        <f t="shared" si="17"/>
        <v/>
      </c>
      <c r="AJ72" t="str">
        <f t="shared" si="18"/>
        <v/>
      </c>
      <c r="AK72" s="84" t="str">
        <f t="shared" si="19"/>
        <v/>
      </c>
      <c r="AL72" s="1" t="str">
        <f t="shared" si="20"/>
        <v/>
      </c>
      <c r="AW72" s="67" t="str">
        <f>IF(ISERROR(IF(Journal!BC72&gt;0,Journal!V72,0)-IF(Journal!BC72&gt;0,Journal!BC72,0)),"",IF(Journal!BC72&gt;0,Journal!V72,0)-IF(Journal!BC72&gt;0,Journal!BC72,0))</f>
        <v/>
      </c>
      <c r="AX72" s="67" t="str">
        <f t="shared" si="21"/>
        <v/>
      </c>
      <c r="AY72" s="67" t="str">
        <f t="shared" ca="1" si="22"/>
        <v/>
      </c>
      <c r="AZ72" s="67" t="str">
        <f t="shared" ca="1" si="23"/>
        <v/>
      </c>
      <c r="BA72" s="67" t="str">
        <f t="shared" ca="1" si="24"/>
        <v/>
      </c>
    </row>
    <row r="73" spans="12:53">
      <c r="L73" t="str">
        <f>IF(ISNUMBER(Journal!A72),IF(Journal!AQ72&lt;0,1+L72,0),"")</f>
        <v/>
      </c>
      <c r="M73" t="str">
        <f>IF(ISNUMBER(Journal!A72),IF(Journal!AQ72&gt;0,M72+1,0),"")</f>
        <v/>
      </c>
      <c r="P73" s="26"/>
      <c r="Q73" s="27"/>
      <c r="R73" s="27"/>
      <c r="S73" s="30"/>
      <c r="W73" s="1" t="str">
        <f>IF(AB73="","",Y73-(SUMIFS(Journal!AK:AK,Journal!P:P,"&gt;="&amp;AB73,Journal!AK:AK,"&lt;0")+SUMIFS(Journal!AL:AL,Journal!Q:Q,"&gt;="&amp;AB73,Journal!AL:AL,"&lt;0")+SUMIFS(Journal!AM:AM,Journal!R:R,"&gt;="&amp;AB73,Journal!AM:AM,"&lt;0")))</f>
        <v/>
      </c>
      <c r="X73" s="332" t="str">
        <f>IF(AB73="","",(SUMIFS(Journal!AK:AK,Journal!P:P,"&lt;"&amp;AB73)+SUMIFS(Journal!AL:AL,Journal!Q:Q,"&lt;"&amp;AB73)+SUMIFS(Journal!AM:AM,Journal!R:R,"&lt;"&amp;AB73)))</f>
        <v/>
      </c>
      <c r="Y73" t="str">
        <f t="array" ref="Y73">IF(AB73="","",SUM(IF(Journal!$R$3:$R$2500&gt;='Internal Calcs'!AB73,Journal!$M$3:$M$2500*-Journal!$AY$3:$AY$2500*Journal!$R$3:$R$2500))+SUM(IF(Journal!$Q$3:$Q$2500&gt;='Internal Calcs'!AB73,Journal!$K$3:$K$2500*-Journal!$AY$3:$AY$2500*Journal!$Q$3:$Q$2500))+SUM(IF(Journal!$P$3:$P$2500&gt;='Internal Calcs'!AB73,Journal!$I$3:$I$2500*-Journal!$AY$3:$AY$2500*Journal!$P$3:$P$2500)))</f>
        <v/>
      </c>
      <c r="Z73" s="1" t="str">
        <f t="shared" si="15"/>
        <v/>
      </c>
      <c r="AA73" s="1" t="str">
        <f t="shared" si="16"/>
        <v/>
      </c>
      <c r="AB73" t="str">
        <f>IF(AB72="","",IF(AB72+1&gt;'Stop Efficiency'!$D$1,"",AB72+1))</f>
        <v/>
      </c>
      <c r="AC73" s="1" t="str">
        <f>IF(AB73="","",SUMIF(Journal!P:P,AB73,Journal!AK:AK))</f>
        <v/>
      </c>
      <c r="AD73" s="1" t="str">
        <f>IF(AB73="","",IF(AC73=0,0,AC73/COUNTIF(Journal!P:P,AB73)))</f>
        <v/>
      </c>
      <c r="AE73" s="1" t="str">
        <f>IF(AB73="","",SUMIF(Journal!Q:Q,AB73,Journal!AL:AL))</f>
        <v/>
      </c>
      <c r="AF73" s="1" t="str">
        <f>IF(AB73="","",IF(AE73=0,0,AE73/COUNTIF(Journal!Q:Q,AB73)))</f>
        <v/>
      </c>
      <c r="AG73" s="1" t="str">
        <f>IF(AB73="","",SUMIF(Journal!R:R,AB73,Journal!AM:AM))</f>
        <v/>
      </c>
      <c r="AH73" s="1" t="str">
        <f>IF(AB73="","",IF(AG73=0,0,AG73/COUNTIF(Journal!R:R,AB73)))</f>
        <v/>
      </c>
      <c r="AI73" s="1" t="str">
        <f t="shared" si="17"/>
        <v/>
      </c>
      <c r="AJ73" t="str">
        <f t="shared" si="18"/>
        <v/>
      </c>
      <c r="AK73" s="84" t="str">
        <f t="shared" si="19"/>
        <v/>
      </c>
      <c r="AL73" s="1" t="str">
        <f t="shared" si="20"/>
        <v/>
      </c>
      <c r="AW73" s="67" t="str">
        <f>IF(ISERROR(IF(Journal!BC73&gt;0,Journal!V73,0)-IF(Journal!BC73&gt;0,Journal!BC73,0)),"",IF(Journal!BC73&gt;0,Journal!V73,0)-IF(Journal!BC73&gt;0,Journal!BC73,0))</f>
        <v/>
      </c>
      <c r="AX73" s="67" t="str">
        <f t="shared" si="21"/>
        <v/>
      </c>
      <c r="AY73" s="67" t="str">
        <f t="shared" ca="1" si="22"/>
        <v/>
      </c>
      <c r="AZ73" s="67" t="str">
        <f t="shared" ca="1" si="23"/>
        <v/>
      </c>
      <c r="BA73" s="67" t="str">
        <f t="shared" ca="1" si="24"/>
        <v/>
      </c>
    </row>
    <row r="74" spans="12:53">
      <c r="L74" t="str">
        <f>IF(ISNUMBER(Journal!A73),IF(Journal!AQ73&lt;0,1+L73,0),"")</f>
        <v/>
      </c>
      <c r="M74" t="str">
        <f>IF(ISNUMBER(Journal!A73),IF(Journal!AQ73&gt;0,M73+1,0),"")</f>
        <v/>
      </c>
      <c r="P74" s="26"/>
      <c r="Q74" s="27"/>
      <c r="R74" s="27"/>
      <c r="S74" s="30"/>
      <c r="W74" s="1" t="str">
        <f>IF(AB74="","",Y74-(SUMIFS(Journal!AK:AK,Journal!P:P,"&gt;="&amp;AB74,Journal!AK:AK,"&lt;0")+SUMIFS(Journal!AL:AL,Journal!Q:Q,"&gt;="&amp;AB74,Journal!AL:AL,"&lt;0")+SUMIFS(Journal!AM:AM,Journal!R:R,"&gt;="&amp;AB74,Journal!AM:AM,"&lt;0")))</f>
        <v/>
      </c>
      <c r="X74" s="332" t="str">
        <f>IF(AB74="","",(SUMIFS(Journal!AK:AK,Journal!P:P,"&lt;"&amp;AB74)+SUMIFS(Journal!AL:AL,Journal!Q:Q,"&lt;"&amp;AB74)+SUMIFS(Journal!AM:AM,Journal!R:R,"&lt;"&amp;AB74)))</f>
        <v/>
      </c>
      <c r="Y74" t="str">
        <f t="array" ref="Y74">IF(AB74="","",SUM(IF(Journal!$R$3:$R$2500&gt;='Internal Calcs'!AB74,Journal!$M$3:$M$2500*-Journal!$AY$3:$AY$2500*Journal!$R$3:$R$2500))+SUM(IF(Journal!$Q$3:$Q$2500&gt;='Internal Calcs'!AB74,Journal!$K$3:$K$2500*-Journal!$AY$3:$AY$2500*Journal!$Q$3:$Q$2500))+SUM(IF(Journal!$P$3:$P$2500&gt;='Internal Calcs'!AB74,Journal!$I$3:$I$2500*-Journal!$AY$3:$AY$2500*Journal!$P$3:$P$2500)))</f>
        <v/>
      </c>
      <c r="Z74" s="1" t="str">
        <f t="shared" si="15"/>
        <v/>
      </c>
      <c r="AA74" s="1" t="str">
        <f t="shared" si="16"/>
        <v/>
      </c>
      <c r="AB74" t="str">
        <f>IF(AB73="","",IF(AB73+1&gt;'Stop Efficiency'!$D$1,"",AB73+1))</f>
        <v/>
      </c>
      <c r="AC74" s="1" t="str">
        <f>IF(AB74="","",SUMIF(Journal!P:P,AB74,Journal!AK:AK))</f>
        <v/>
      </c>
      <c r="AD74" s="1" t="str">
        <f>IF(AB74="","",IF(AC74=0,0,AC74/COUNTIF(Journal!P:P,AB74)))</f>
        <v/>
      </c>
      <c r="AE74" s="1" t="str">
        <f>IF(AB74="","",SUMIF(Journal!Q:Q,AB74,Journal!AL:AL))</f>
        <v/>
      </c>
      <c r="AF74" s="1" t="str">
        <f>IF(AB74="","",IF(AE74=0,0,AE74/COUNTIF(Journal!Q:Q,AB74)))</f>
        <v/>
      </c>
      <c r="AG74" s="1" t="str">
        <f>IF(AB74="","",SUMIF(Journal!R:R,AB74,Journal!AM:AM))</f>
        <v/>
      </c>
      <c r="AH74" s="1" t="str">
        <f>IF(AB74="","",IF(AG74=0,0,AG74/COUNTIF(Journal!R:R,AB74)))</f>
        <v/>
      </c>
      <c r="AI74" s="1" t="str">
        <f t="shared" si="17"/>
        <v/>
      </c>
      <c r="AJ74" t="str">
        <f t="shared" si="18"/>
        <v/>
      </c>
      <c r="AK74" s="84" t="str">
        <f t="shared" si="19"/>
        <v/>
      </c>
      <c r="AL74" s="1" t="str">
        <f t="shared" si="20"/>
        <v/>
      </c>
      <c r="AW74" s="67" t="str">
        <f>IF(ISERROR(IF(Journal!BC74&gt;0,Journal!V74,0)-IF(Journal!BC74&gt;0,Journal!BC74,0)),"",IF(Journal!BC74&gt;0,Journal!V74,0)-IF(Journal!BC74&gt;0,Journal!BC74,0))</f>
        <v/>
      </c>
      <c r="AX74" s="67" t="str">
        <f t="shared" si="21"/>
        <v/>
      </c>
      <c r="AY74" s="67" t="str">
        <f t="shared" ca="1" si="22"/>
        <v/>
      </c>
      <c r="AZ74" s="67" t="str">
        <f t="shared" ca="1" si="23"/>
        <v/>
      </c>
      <c r="BA74" s="67" t="str">
        <f t="shared" ca="1" si="24"/>
        <v/>
      </c>
    </row>
    <row r="75" spans="12:53">
      <c r="L75" t="str">
        <f>IF(ISNUMBER(Journal!A74),IF(Journal!AQ74&lt;0,1+L74,0),"")</f>
        <v/>
      </c>
      <c r="M75" t="str">
        <f>IF(ISNUMBER(Journal!A74),IF(Journal!AQ74&gt;0,M74+1,0),"")</f>
        <v/>
      </c>
      <c r="P75" s="26"/>
      <c r="Q75" s="27"/>
      <c r="R75" s="27"/>
      <c r="S75" s="30"/>
      <c r="W75" s="1" t="str">
        <f>IF(AB75="","",Y75-(SUMIFS(Journal!AK:AK,Journal!P:P,"&gt;="&amp;AB75,Journal!AK:AK,"&lt;0")+SUMIFS(Journal!AL:AL,Journal!Q:Q,"&gt;="&amp;AB75,Journal!AL:AL,"&lt;0")+SUMIFS(Journal!AM:AM,Journal!R:R,"&gt;="&amp;AB75,Journal!AM:AM,"&lt;0")))</f>
        <v/>
      </c>
      <c r="X75" s="332" t="str">
        <f>IF(AB75="","",(SUMIFS(Journal!AK:AK,Journal!P:P,"&lt;"&amp;AB75)+SUMIFS(Journal!AL:AL,Journal!Q:Q,"&lt;"&amp;AB75)+SUMIFS(Journal!AM:AM,Journal!R:R,"&lt;"&amp;AB75)))</f>
        <v/>
      </c>
      <c r="Y75" t="str">
        <f t="array" ref="Y75">IF(AB75="","",SUM(IF(Journal!$R$3:$R$2500&gt;='Internal Calcs'!AB75,Journal!$M$3:$M$2500*-Journal!$AY$3:$AY$2500*Journal!$R$3:$R$2500))+SUM(IF(Journal!$Q$3:$Q$2500&gt;='Internal Calcs'!AB75,Journal!$K$3:$K$2500*-Journal!$AY$3:$AY$2500*Journal!$Q$3:$Q$2500))+SUM(IF(Journal!$P$3:$P$2500&gt;='Internal Calcs'!AB75,Journal!$I$3:$I$2500*-Journal!$AY$3:$AY$2500*Journal!$P$3:$P$2500)))</f>
        <v/>
      </c>
      <c r="Z75" s="1" t="str">
        <f t="shared" si="15"/>
        <v/>
      </c>
      <c r="AA75" s="1" t="str">
        <f t="shared" si="16"/>
        <v/>
      </c>
      <c r="AB75" t="str">
        <f>IF(AB74="","",IF(AB74+1&gt;'Stop Efficiency'!$D$1,"",AB74+1))</f>
        <v/>
      </c>
      <c r="AC75" s="1" t="str">
        <f>IF(AB75="","",SUMIF(Journal!P:P,AB75,Journal!AK:AK))</f>
        <v/>
      </c>
      <c r="AD75" s="1" t="str">
        <f>IF(AB75="","",IF(AC75=0,0,AC75/COUNTIF(Journal!P:P,AB75)))</f>
        <v/>
      </c>
      <c r="AE75" s="1" t="str">
        <f>IF(AB75="","",SUMIF(Journal!Q:Q,AB75,Journal!AL:AL))</f>
        <v/>
      </c>
      <c r="AF75" s="1" t="str">
        <f>IF(AB75="","",IF(AE75=0,0,AE75/COUNTIF(Journal!Q:Q,AB75)))</f>
        <v/>
      </c>
      <c r="AG75" s="1" t="str">
        <f>IF(AB75="","",SUMIF(Journal!R:R,AB75,Journal!AM:AM))</f>
        <v/>
      </c>
      <c r="AH75" s="1" t="str">
        <f>IF(AB75="","",IF(AG75=0,0,AG75/COUNTIF(Journal!R:R,AB75)))</f>
        <v/>
      </c>
      <c r="AI75" s="1" t="str">
        <f t="shared" si="17"/>
        <v/>
      </c>
      <c r="AJ75" t="str">
        <f t="shared" si="18"/>
        <v/>
      </c>
      <c r="AK75" s="84" t="str">
        <f t="shared" si="19"/>
        <v/>
      </c>
      <c r="AL75" s="1" t="str">
        <f t="shared" si="20"/>
        <v/>
      </c>
      <c r="AW75" s="67" t="str">
        <f>IF(ISERROR(IF(Journal!BC75&gt;0,Journal!V75,0)-IF(Journal!BC75&gt;0,Journal!BC75,0)),"",IF(Journal!BC75&gt;0,Journal!V75,0)-IF(Journal!BC75&gt;0,Journal!BC75,0))</f>
        <v/>
      </c>
      <c r="AX75" s="67" t="str">
        <f t="shared" si="21"/>
        <v/>
      </c>
      <c r="AY75" s="67" t="str">
        <f t="shared" ca="1" si="22"/>
        <v/>
      </c>
      <c r="AZ75" s="67" t="str">
        <f t="shared" ca="1" si="23"/>
        <v/>
      </c>
      <c r="BA75" s="67" t="str">
        <f t="shared" ca="1" si="24"/>
        <v/>
      </c>
    </row>
    <row r="76" spans="12:53">
      <c r="L76" t="str">
        <f>IF(ISNUMBER(Journal!A75),IF(Journal!AQ75&lt;0,1+L75,0),"")</f>
        <v/>
      </c>
      <c r="M76" t="str">
        <f>IF(ISNUMBER(Journal!A75),IF(Journal!AQ75&gt;0,M75+1,0),"")</f>
        <v/>
      </c>
      <c r="P76" s="26"/>
      <c r="Q76" s="27"/>
      <c r="R76" s="27"/>
      <c r="S76" s="30"/>
      <c r="W76" s="1" t="str">
        <f>IF(AB76="","",Y76-(SUMIFS(Journal!AK:AK,Journal!P:P,"&gt;="&amp;AB76,Journal!AK:AK,"&lt;0")+SUMIFS(Journal!AL:AL,Journal!Q:Q,"&gt;="&amp;AB76,Journal!AL:AL,"&lt;0")+SUMIFS(Journal!AM:AM,Journal!R:R,"&gt;="&amp;AB76,Journal!AM:AM,"&lt;0")))</f>
        <v/>
      </c>
      <c r="X76" s="332" t="str">
        <f>IF(AB76="","",(SUMIFS(Journal!AK:AK,Journal!P:P,"&lt;"&amp;AB76)+SUMIFS(Journal!AL:AL,Journal!Q:Q,"&lt;"&amp;AB76)+SUMIFS(Journal!AM:AM,Journal!R:R,"&lt;"&amp;AB76)))</f>
        <v/>
      </c>
      <c r="Y76" t="str">
        <f t="array" ref="Y76">IF(AB76="","",SUM(IF(Journal!$R$3:$R$2500&gt;='Internal Calcs'!AB76,Journal!$M$3:$M$2500*-Journal!$AY$3:$AY$2500*Journal!$R$3:$R$2500))+SUM(IF(Journal!$Q$3:$Q$2500&gt;='Internal Calcs'!AB76,Journal!$K$3:$K$2500*-Journal!$AY$3:$AY$2500*Journal!$Q$3:$Q$2500))+SUM(IF(Journal!$P$3:$P$2500&gt;='Internal Calcs'!AB76,Journal!$I$3:$I$2500*-Journal!$AY$3:$AY$2500*Journal!$P$3:$P$2500)))</f>
        <v/>
      </c>
      <c r="Z76" s="1" t="str">
        <f t="shared" si="15"/>
        <v/>
      </c>
      <c r="AA76" s="1" t="str">
        <f t="shared" si="16"/>
        <v/>
      </c>
      <c r="AB76" t="str">
        <f>IF(AB75="","",IF(AB75+1&gt;'Stop Efficiency'!$D$1,"",AB75+1))</f>
        <v/>
      </c>
      <c r="AC76" s="1" t="str">
        <f>IF(AB76="","",SUMIF(Journal!P:P,AB76,Journal!AK:AK))</f>
        <v/>
      </c>
      <c r="AD76" s="1" t="str">
        <f>IF(AB76="","",IF(AC76=0,0,AC76/COUNTIF(Journal!P:P,AB76)))</f>
        <v/>
      </c>
      <c r="AE76" s="1" t="str">
        <f>IF(AB76="","",SUMIF(Journal!Q:Q,AB76,Journal!AL:AL))</f>
        <v/>
      </c>
      <c r="AF76" s="1" t="str">
        <f>IF(AB76="","",IF(AE76=0,0,AE76/COUNTIF(Journal!Q:Q,AB76)))</f>
        <v/>
      </c>
      <c r="AG76" s="1" t="str">
        <f>IF(AB76="","",SUMIF(Journal!R:R,AB76,Journal!AM:AM))</f>
        <v/>
      </c>
      <c r="AH76" s="1" t="str">
        <f>IF(AB76="","",IF(AG76=0,0,AG76/COUNTIF(Journal!R:R,AB76)))</f>
        <v/>
      </c>
      <c r="AI76" s="1" t="str">
        <f t="shared" si="17"/>
        <v/>
      </c>
      <c r="AJ76" t="str">
        <f t="shared" si="18"/>
        <v/>
      </c>
      <c r="AK76" s="84" t="str">
        <f t="shared" si="19"/>
        <v/>
      </c>
      <c r="AL76" s="1" t="str">
        <f t="shared" si="20"/>
        <v/>
      </c>
      <c r="AW76" s="67" t="str">
        <f>IF(ISERROR(IF(Journal!BC76&gt;0,Journal!V76,0)-IF(Journal!BC76&gt;0,Journal!BC76,0)),"",IF(Journal!BC76&gt;0,Journal!V76,0)-IF(Journal!BC76&gt;0,Journal!BC76,0))</f>
        <v/>
      </c>
      <c r="AX76" s="67" t="str">
        <f t="shared" si="21"/>
        <v/>
      </c>
      <c r="AY76" s="67" t="str">
        <f t="shared" ca="1" si="22"/>
        <v/>
      </c>
      <c r="AZ76" s="67" t="str">
        <f t="shared" ca="1" si="23"/>
        <v/>
      </c>
      <c r="BA76" s="67" t="str">
        <f t="shared" ca="1" si="24"/>
        <v/>
      </c>
    </row>
    <row r="77" spans="12:53">
      <c r="L77" t="str">
        <f>IF(ISNUMBER(Journal!A76),IF(Journal!AQ76&lt;0,1+L76,0),"")</f>
        <v/>
      </c>
      <c r="M77" t="str">
        <f>IF(ISNUMBER(Journal!A76),IF(Journal!AQ76&gt;0,M76+1,0),"")</f>
        <v/>
      </c>
      <c r="P77" s="26"/>
      <c r="Q77" s="27"/>
      <c r="R77" s="27"/>
      <c r="S77" s="30"/>
      <c r="W77" s="1" t="str">
        <f>IF(AB77="","",Y77-(SUMIFS(Journal!AK:AK,Journal!P:P,"&gt;="&amp;AB77,Journal!AK:AK,"&lt;0")+SUMIFS(Journal!AL:AL,Journal!Q:Q,"&gt;="&amp;AB77,Journal!AL:AL,"&lt;0")+SUMIFS(Journal!AM:AM,Journal!R:R,"&gt;="&amp;AB77,Journal!AM:AM,"&lt;0")))</f>
        <v/>
      </c>
      <c r="X77" s="332" t="str">
        <f>IF(AB77="","",(SUMIFS(Journal!AK:AK,Journal!P:P,"&lt;"&amp;AB77)+SUMIFS(Journal!AL:AL,Journal!Q:Q,"&lt;"&amp;AB77)+SUMIFS(Journal!AM:AM,Journal!R:R,"&lt;"&amp;AB77)))</f>
        <v/>
      </c>
      <c r="Y77" t="str">
        <f t="array" ref="Y77">IF(AB77="","",SUM(IF(Journal!$R$3:$R$2500&gt;='Internal Calcs'!AB77,Journal!$M$3:$M$2500*-Journal!$AY$3:$AY$2500*Journal!$R$3:$R$2500))+SUM(IF(Journal!$Q$3:$Q$2500&gt;='Internal Calcs'!AB77,Journal!$K$3:$K$2500*-Journal!$AY$3:$AY$2500*Journal!$Q$3:$Q$2500))+SUM(IF(Journal!$P$3:$P$2500&gt;='Internal Calcs'!AB77,Journal!$I$3:$I$2500*-Journal!$AY$3:$AY$2500*Journal!$P$3:$P$2500)))</f>
        <v/>
      </c>
      <c r="Z77" s="1" t="str">
        <f t="shared" si="15"/>
        <v/>
      </c>
      <c r="AA77" s="1" t="str">
        <f t="shared" si="16"/>
        <v/>
      </c>
      <c r="AB77" t="str">
        <f>IF(AB76="","",IF(AB76+1&gt;'Stop Efficiency'!$D$1,"",AB76+1))</f>
        <v/>
      </c>
      <c r="AC77" s="1" t="str">
        <f>IF(AB77="","",SUMIF(Journal!P:P,AB77,Journal!AK:AK))</f>
        <v/>
      </c>
      <c r="AD77" s="1" t="str">
        <f>IF(AB77="","",IF(AC77=0,0,AC77/COUNTIF(Journal!P:P,AB77)))</f>
        <v/>
      </c>
      <c r="AE77" s="1" t="str">
        <f>IF(AB77="","",SUMIF(Journal!Q:Q,AB77,Journal!AL:AL))</f>
        <v/>
      </c>
      <c r="AF77" s="1" t="str">
        <f>IF(AB77="","",IF(AE77=0,0,AE77/COUNTIF(Journal!Q:Q,AB77)))</f>
        <v/>
      </c>
      <c r="AG77" s="1" t="str">
        <f>IF(AB77="","",SUMIF(Journal!R:R,AB77,Journal!AM:AM))</f>
        <v/>
      </c>
      <c r="AH77" s="1" t="str">
        <f>IF(AB77="","",IF(AG77=0,0,AG77/COUNTIF(Journal!R:R,AB77)))</f>
        <v/>
      </c>
      <c r="AI77" s="1" t="str">
        <f t="shared" si="17"/>
        <v/>
      </c>
      <c r="AJ77" t="str">
        <f t="shared" si="18"/>
        <v/>
      </c>
      <c r="AK77" s="84" t="str">
        <f t="shared" si="19"/>
        <v/>
      </c>
      <c r="AL77" s="1" t="str">
        <f t="shared" si="20"/>
        <v/>
      </c>
      <c r="AW77" s="67" t="str">
        <f>IF(ISERROR(IF(Journal!BC77&gt;0,Journal!V77,0)-IF(Journal!BC77&gt;0,Journal!BC77,0)),"",IF(Journal!BC77&gt;0,Journal!V77,0)-IF(Journal!BC77&gt;0,Journal!BC77,0))</f>
        <v/>
      </c>
      <c r="AX77" s="67" t="str">
        <f t="shared" si="21"/>
        <v/>
      </c>
      <c r="AY77" s="67" t="str">
        <f t="shared" ca="1" si="22"/>
        <v/>
      </c>
      <c r="AZ77" s="67" t="str">
        <f t="shared" ca="1" si="23"/>
        <v/>
      </c>
      <c r="BA77" s="67" t="str">
        <f t="shared" ca="1" si="24"/>
        <v/>
      </c>
    </row>
    <row r="78" spans="12:53">
      <c r="L78" t="str">
        <f>IF(ISNUMBER(Journal!A77),IF(Journal!AQ77&lt;0,1+L77,0),"")</f>
        <v/>
      </c>
      <c r="M78" t="str">
        <f>IF(ISNUMBER(Journal!A77),IF(Journal!AQ77&gt;0,M77+1,0),"")</f>
        <v/>
      </c>
      <c r="P78" s="26"/>
      <c r="Q78" s="27"/>
      <c r="R78" s="27"/>
      <c r="S78" s="30"/>
      <c r="W78" s="1" t="str">
        <f>IF(AB78="","",Y78-(SUMIFS(Journal!AK:AK,Journal!P:P,"&gt;="&amp;AB78,Journal!AK:AK,"&lt;0")+SUMIFS(Journal!AL:AL,Journal!Q:Q,"&gt;="&amp;AB78,Journal!AL:AL,"&lt;0")+SUMIFS(Journal!AM:AM,Journal!R:R,"&gt;="&amp;AB78,Journal!AM:AM,"&lt;0")))</f>
        <v/>
      </c>
      <c r="X78" s="332" t="str">
        <f>IF(AB78="","",(SUMIFS(Journal!AK:AK,Journal!P:P,"&lt;"&amp;AB78)+SUMIFS(Journal!AL:AL,Journal!Q:Q,"&lt;"&amp;AB78)+SUMIFS(Journal!AM:AM,Journal!R:R,"&lt;"&amp;AB78)))</f>
        <v/>
      </c>
      <c r="Y78" t="str">
        <f t="array" ref="Y78">IF(AB78="","",SUM(IF(Journal!$R$3:$R$2500&gt;='Internal Calcs'!AB78,Journal!$M$3:$M$2500*-Journal!$AY$3:$AY$2500*Journal!$R$3:$R$2500))+SUM(IF(Journal!$Q$3:$Q$2500&gt;='Internal Calcs'!AB78,Journal!$K$3:$K$2500*-Journal!$AY$3:$AY$2500*Journal!$Q$3:$Q$2500))+SUM(IF(Journal!$P$3:$P$2500&gt;='Internal Calcs'!AB78,Journal!$I$3:$I$2500*-Journal!$AY$3:$AY$2500*Journal!$P$3:$P$2500)))</f>
        <v/>
      </c>
      <c r="Z78" s="1" t="str">
        <f t="shared" si="15"/>
        <v/>
      </c>
      <c r="AA78" s="1" t="str">
        <f t="shared" si="16"/>
        <v/>
      </c>
      <c r="AB78" t="str">
        <f>IF(AB77="","",IF(AB77+1&gt;'Stop Efficiency'!$D$1,"",AB77+1))</f>
        <v/>
      </c>
      <c r="AC78" s="1" t="str">
        <f>IF(AB78="","",SUMIF(Journal!P:P,AB78,Journal!AK:AK))</f>
        <v/>
      </c>
      <c r="AD78" s="1" t="str">
        <f>IF(AB78="","",IF(AC78=0,0,AC78/COUNTIF(Journal!P:P,AB78)))</f>
        <v/>
      </c>
      <c r="AE78" s="1" t="str">
        <f>IF(AB78="","",SUMIF(Journal!Q:Q,AB78,Journal!AL:AL))</f>
        <v/>
      </c>
      <c r="AF78" s="1" t="str">
        <f>IF(AB78="","",IF(AE78=0,0,AE78/COUNTIF(Journal!Q:Q,AB78)))</f>
        <v/>
      </c>
      <c r="AG78" s="1" t="str">
        <f>IF(AB78="","",SUMIF(Journal!R:R,AB78,Journal!AM:AM))</f>
        <v/>
      </c>
      <c r="AH78" s="1" t="str">
        <f>IF(AB78="","",IF(AG78=0,0,AG78/COUNTIF(Journal!R:R,AB78)))</f>
        <v/>
      </c>
      <c r="AI78" s="1" t="str">
        <f t="shared" si="17"/>
        <v/>
      </c>
      <c r="AJ78" t="str">
        <f t="shared" si="18"/>
        <v/>
      </c>
      <c r="AK78" s="84" t="str">
        <f t="shared" si="19"/>
        <v/>
      </c>
      <c r="AL78" s="1" t="str">
        <f t="shared" si="20"/>
        <v/>
      </c>
      <c r="AW78" s="67" t="str">
        <f>IF(ISERROR(IF(Journal!BC78&gt;0,Journal!V78,0)-IF(Journal!BC78&gt;0,Journal!BC78,0)),"",IF(Journal!BC78&gt;0,Journal!V78,0)-IF(Journal!BC78&gt;0,Journal!BC78,0))</f>
        <v/>
      </c>
      <c r="AX78" s="67" t="str">
        <f t="shared" si="21"/>
        <v/>
      </c>
      <c r="AY78" s="67" t="str">
        <f t="shared" ca="1" si="22"/>
        <v/>
      </c>
      <c r="AZ78" s="67" t="str">
        <f t="shared" ca="1" si="23"/>
        <v/>
      </c>
      <c r="BA78" s="67" t="str">
        <f t="shared" ca="1" si="24"/>
        <v/>
      </c>
    </row>
    <row r="79" spans="12:53">
      <c r="L79" t="str">
        <f>IF(ISNUMBER(Journal!A78),IF(Journal!AQ78&lt;0,1+L78,0),"")</f>
        <v/>
      </c>
      <c r="M79" t="str">
        <f>IF(ISNUMBER(Journal!A78),IF(Journal!AQ78&gt;0,M78+1,0),"")</f>
        <v/>
      </c>
      <c r="P79" s="26"/>
      <c r="Q79" s="27"/>
      <c r="R79" s="27"/>
      <c r="S79" s="30"/>
      <c r="W79" s="1" t="str">
        <f>IF(AB79="","",Y79-(SUMIFS(Journal!AK:AK,Journal!P:P,"&gt;="&amp;AB79,Journal!AK:AK,"&lt;0")+SUMIFS(Journal!AL:AL,Journal!Q:Q,"&gt;="&amp;AB79,Journal!AL:AL,"&lt;0")+SUMIFS(Journal!AM:AM,Journal!R:R,"&gt;="&amp;AB79,Journal!AM:AM,"&lt;0")))</f>
        <v/>
      </c>
      <c r="X79" s="332" t="str">
        <f>IF(AB79="","",(SUMIFS(Journal!AK:AK,Journal!P:P,"&lt;"&amp;AB79)+SUMIFS(Journal!AL:AL,Journal!Q:Q,"&lt;"&amp;AB79)+SUMIFS(Journal!AM:AM,Journal!R:R,"&lt;"&amp;AB79)))</f>
        <v/>
      </c>
      <c r="Y79" t="str">
        <f t="array" ref="Y79">IF(AB79="","",SUM(IF(Journal!$R$3:$R$2500&gt;='Internal Calcs'!AB79,Journal!$M$3:$M$2500*-Journal!$AY$3:$AY$2500*Journal!$R$3:$R$2500))+SUM(IF(Journal!$Q$3:$Q$2500&gt;='Internal Calcs'!AB79,Journal!$K$3:$K$2500*-Journal!$AY$3:$AY$2500*Journal!$Q$3:$Q$2500))+SUM(IF(Journal!$P$3:$P$2500&gt;='Internal Calcs'!AB79,Journal!$I$3:$I$2500*-Journal!$AY$3:$AY$2500*Journal!$P$3:$P$2500)))</f>
        <v/>
      </c>
      <c r="Z79" s="1" t="str">
        <f t="shared" si="15"/>
        <v/>
      </c>
      <c r="AA79" s="1" t="str">
        <f t="shared" si="16"/>
        <v/>
      </c>
      <c r="AB79" t="str">
        <f>IF(AB78="","",IF(AB78+1&gt;'Stop Efficiency'!$D$1,"",AB78+1))</f>
        <v/>
      </c>
      <c r="AC79" s="1" t="str">
        <f>IF(AB79="","",SUMIF(Journal!P:P,AB79,Journal!AK:AK))</f>
        <v/>
      </c>
      <c r="AD79" s="1" t="str">
        <f>IF(AB79="","",IF(AC79=0,0,AC79/COUNTIF(Journal!P:P,AB79)))</f>
        <v/>
      </c>
      <c r="AE79" s="1" t="str">
        <f>IF(AB79="","",SUMIF(Journal!Q:Q,AB79,Journal!AL:AL))</f>
        <v/>
      </c>
      <c r="AF79" s="1" t="str">
        <f>IF(AB79="","",IF(AE79=0,0,AE79/COUNTIF(Journal!Q:Q,AB79)))</f>
        <v/>
      </c>
      <c r="AG79" s="1" t="str">
        <f>IF(AB79="","",SUMIF(Journal!R:R,AB79,Journal!AM:AM))</f>
        <v/>
      </c>
      <c r="AH79" s="1" t="str">
        <f>IF(AB79="","",IF(AG79=0,0,AG79/COUNTIF(Journal!R:R,AB79)))</f>
        <v/>
      </c>
      <c r="AI79" s="1" t="str">
        <f t="shared" si="17"/>
        <v/>
      </c>
      <c r="AJ79" t="str">
        <f t="shared" si="18"/>
        <v/>
      </c>
      <c r="AK79" s="84" t="str">
        <f t="shared" si="19"/>
        <v/>
      </c>
      <c r="AL79" s="1" t="str">
        <f t="shared" si="20"/>
        <v/>
      </c>
      <c r="AW79" s="67" t="str">
        <f>IF(ISERROR(IF(Journal!BC79&gt;0,Journal!V79,0)-IF(Journal!BC79&gt;0,Journal!BC79,0)),"",IF(Journal!BC79&gt;0,Journal!V79,0)-IF(Journal!BC79&gt;0,Journal!BC79,0))</f>
        <v/>
      </c>
      <c r="AX79" s="67" t="str">
        <f t="shared" si="21"/>
        <v/>
      </c>
      <c r="AY79" s="67" t="str">
        <f t="shared" ca="1" si="22"/>
        <v/>
      </c>
      <c r="AZ79" s="67" t="str">
        <f t="shared" ca="1" si="23"/>
        <v/>
      </c>
      <c r="BA79" s="67" t="str">
        <f t="shared" ca="1" si="24"/>
        <v/>
      </c>
    </row>
    <row r="80" spans="12:53">
      <c r="L80" t="str">
        <f>IF(ISNUMBER(Journal!A79),IF(Journal!AQ79&lt;0,1+L79,0),"")</f>
        <v/>
      </c>
      <c r="M80" t="str">
        <f>IF(ISNUMBER(Journal!A79),IF(Journal!AQ79&gt;0,M79+1,0),"")</f>
        <v/>
      </c>
      <c r="P80" s="26"/>
      <c r="Q80" s="27"/>
      <c r="R80" s="27"/>
      <c r="S80" s="30"/>
      <c r="W80" s="1" t="str">
        <f>IF(AB80="","",Y80-(SUMIFS(Journal!AK:AK,Journal!P:P,"&gt;="&amp;AB80,Journal!AK:AK,"&lt;0")+SUMIFS(Journal!AL:AL,Journal!Q:Q,"&gt;="&amp;AB80,Journal!AL:AL,"&lt;0")+SUMIFS(Journal!AM:AM,Journal!R:R,"&gt;="&amp;AB80,Journal!AM:AM,"&lt;0")))</f>
        <v/>
      </c>
      <c r="X80" s="332" t="str">
        <f>IF(AB80="","",(SUMIFS(Journal!AK:AK,Journal!P:P,"&lt;"&amp;AB80)+SUMIFS(Journal!AL:AL,Journal!Q:Q,"&lt;"&amp;AB80)+SUMIFS(Journal!AM:AM,Journal!R:R,"&lt;"&amp;AB80)))</f>
        <v/>
      </c>
      <c r="Y80" t="str">
        <f t="array" ref="Y80">IF(AB80="","",SUM(IF(Journal!$R$3:$R$2500&gt;='Internal Calcs'!AB80,Journal!$M$3:$M$2500*-Journal!$AY$3:$AY$2500*Journal!$R$3:$R$2500))+SUM(IF(Journal!$Q$3:$Q$2500&gt;='Internal Calcs'!AB80,Journal!$K$3:$K$2500*-Journal!$AY$3:$AY$2500*Journal!$Q$3:$Q$2500))+SUM(IF(Journal!$P$3:$P$2500&gt;='Internal Calcs'!AB80,Journal!$I$3:$I$2500*-Journal!$AY$3:$AY$2500*Journal!$P$3:$P$2500)))</f>
        <v/>
      </c>
      <c r="Z80" s="1" t="str">
        <f t="shared" si="15"/>
        <v/>
      </c>
      <c r="AA80" s="1" t="str">
        <f t="shared" si="16"/>
        <v/>
      </c>
      <c r="AB80" t="str">
        <f>IF(AB79="","",IF(AB79+1&gt;'Stop Efficiency'!$D$1,"",AB79+1))</f>
        <v/>
      </c>
      <c r="AC80" s="1" t="str">
        <f>IF(AB80="","",SUMIF(Journal!P:P,AB80,Journal!AK:AK))</f>
        <v/>
      </c>
      <c r="AD80" s="1" t="str">
        <f>IF(AB80="","",IF(AC80=0,0,AC80/COUNTIF(Journal!P:P,AB80)))</f>
        <v/>
      </c>
      <c r="AE80" s="1" t="str">
        <f>IF(AB80="","",SUMIF(Journal!Q:Q,AB80,Journal!AL:AL))</f>
        <v/>
      </c>
      <c r="AF80" s="1" t="str">
        <f>IF(AB80="","",IF(AE80=0,0,AE80/COUNTIF(Journal!Q:Q,AB80)))</f>
        <v/>
      </c>
      <c r="AG80" s="1" t="str">
        <f>IF(AB80="","",SUMIF(Journal!R:R,AB80,Journal!AM:AM))</f>
        <v/>
      </c>
      <c r="AH80" s="1" t="str">
        <f>IF(AB80="","",IF(AG80=0,0,AG80/COUNTIF(Journal!R:R,AB80)))</f>
        <v/>
      </c>
      <c r="AI80" s="1" t="str">
        <f t="shared" si="17"/>
        <v/>
      </c>
      <c r="AJ80" t="str">
        <f t="shared" si="18"/>
        <v/>
      </c>
      <c r="AK80" s="84" t="str">
        <f t="shared" si="19"/>
        <v/>
      </c>
      <c r="AL80" s="1" t="str">
        <f t="shared" si="20"/>
        <v/>
      </c>
      <c r="AW80" s="67" t="str">
        <f>IF(ISERROR(IF(Journal!BC80&gt;0,Journal!V80,0)-IF(Journal!BC80&gt;0,Journal!BC80,0)),"",IF(Journal!BC80&gt;0,Journal!V80,0)-IF(Journal!BC80&gt;0,Journal!BC80,0))</f>
        <v/>
      </c>
      <c r="AX80" s="67" t="str">
        <f t="shared" si="21"/>
        <v/>
      </c>
      <c r="AY80" s="67" t="str">
        <f t="shared" ca="1" si="22"/>
        <v/>
      </c>
      <c r="AZ80" s="67" t="str">
        <f t="shared" ca="1" si="23"/>
        <v/>
      </c>
      <c r="BA80" s="67" t="str">
        <f t="shared" ca="1" si="24"/>
        <v/>
      </c>
    </row>
    <row r="81" spans="12:53">
      <c r="L81" t="str">
        <f>IF(ISNUMBER(Journal!A80),IF(Journal!AQ80&lt;0,1+L80,0),"")</f>
        <v/>
      </c>
      <c r="M81" t="str">
        <f>IF(ISNUMBER(Journal!A80),IF(Journal!AQ80&gt;0,M80+1,0),"")</f>
        <v/>
      </c>
      <c r="P81" s="26"/>
      <c r="Q81" s="27"/>
      <c r="R81" s="27"/>
      <c r="S81" s="30"/>
      <c r="W81" s="1" t="str">
        <f>IF(AB81="","",Y81-(SUMIFS(Journal!AK:AK,Journal!P:P,"&gt;="&amp;AB81,Journal!AK:AK,"&lt;0")+SUMIFS(Journal!AL:AL,Journal!Q:Q,"&gt;="&amp;AB81,Journal!AL:AL,"&lt;0")+SUMIFS(Journal!AM:AM,Journal!R:R,"&gt;="&amp;AB81,Journal!AM:AM,"&lt;0")))</f>
        <v/>
      </c>
      <c r="X81" s="332" t="str">
        <f>IF(AB81="","",(SUMIFS(Journal!AK:AK,Journal!P:P,"&lt;"&amp;AB81)+SUMIFS(Journal!AL:AL,Journal!Q:Q,"&lt;"&amp;AB81)+SUMIFS(Journal!AM:AM,Journal!R:R,"&lt;"&amp;AB81)))</f>
        <v/>
      </c>
      <c r="Y81" t="str">
        <f t="array" ref="Y81">IF(AB81="","",SUM(IF(Journal!$R$3:$R$2500&gt;='Internal Calcs'!AB81,Journal!$M$3:$M$2500*-Journal!$AY$3:$AY$2500*Journal!$R$3:$R$2500))+SUM(IF(Journal!$Q$3:$Q$2500&gt;='Internal Calcs'!AB81,Journal!$K$3:$K$2500*-Journal!$AY$3:$AY$2500*Journal!$Q$3:$Q$2500))+SUM(IF(Journal!$P$3:$P$2500&gt;='Internal Calcs'!AB81,Journal!$I$3:$I$2500*-Journal!$AY$3:$AY$2500*Journal!$P$3:$P$2500)))</f>
        <v/>
      </c>
      <c r="Z81" s="1" t="str">
        <f t="shared" si="15"/>
        <v/>
      </c>
      <c r="AA81" s="1" t="str">
        <f t="shared" si="16"/>
        <v/>
      </c>
      <c r="AB81" t="str">
        <f>IF(AB80="","",IF(AB80+1&gt;'Stop Efficiency'!$D$1,"",AB80+1))</f>
        <v/>
      </c>
      <c r="AC81" s="1" t="str">
        <f>IF(AB81="","",SUMIF(Journal!P:P,AB81,Journal!AK:AK))</f>
        <v/>
      </c>
      <c r="AD81" s="1" t="str">
        <f>IF(AB81="","",IF(AC81=0,0,AC81/COUNTIF(Journal!P:P,AB81)))</f>
        <v/>
      </c>
      <c r="AE81" s="1" t="str">
        <f>IF(AB81="","",SUMIF(Journal!Q:Q,AB81,Journal!AL:AL))</f>
        <v/>
      </c>
      <c r="AF81" s="1" t="str">
        <f>IF(AB81="","",IF(AE81=0,0,AE81/COUNTIF(Journal!Q:Q,AB81)))</f>
        <v/>
      </c>
      <c r="AG81" s="1" t="str">
        <f>IF(AB81="","",SUMIF(Journal!R:R,AB81,Journal!AM:AM))</f>
        <v/>
      </c>
      <c r="AH81" s="1" t="str">
        <f>IF(AB81="","",IF(AG81=0,0,AG81/COUNTIF(Journal!R:R,AB81)))</f>
        <v/>
      </c>
      <c r="AI81" s="1" t="str">
        <f t="shared" si="17"/>
        <v/>
      </c>
      <c r="AJ81" t="str">
        <f t="shared" si="18"/>
        <v/>
      </c>
      <c r="AK81" s="84" t="str">
        <f t="shared" si="19"/>
        <v/>
      </c>
      <c r="AL81" s="1" t="str">
        <f t="shared" si="20"/>
        <v/>
      </c>
      <c r="AW81" s="67" t="str">
        <f>IF(ISERROR(IF(Journal!BC81&gt;0,Journal!V81,0)-IF(Journal!BC81&gt;0,Journal!BC81,0)),"",IF(Journal!BC81&gt;0,Journal!V81,0)-IF(Journal!BC81&gt;0,Journal!BC81,0))</f>
        <v/>
      </c>
      <c r="AX81" s="67" t="str">
        <f t="shared" si="21"/>
        <v/>
      </c>
      <c r="AY81" s="67" t="str">
        <f t="shared" ca="1" si="22"/>
        <v/>
      </c>
      <c r="AZ81" s="67" t="str">
        <f t="shared" ca="1" si="23"/>
        <v/>
      </c>
      <c r="BA81" s="67" t="str">
        <f t="shared" ca="1" si="24"/>
        <v/>
      </c>
    </row>
    <row r="82" spans="12:53">
      <c r="L82" t="str">
        <f>IF(ISNUMBER(Journal!A81),IF(Journal!AQ81&lt;0,1+L81,0),"")</f>
        <v/>
      </c>
      <c r="M82" t="str">
        <f>IF(ISNUMBER(Journal!A81),IF(Journal!AQ81&gt;0,M81+1,0),"")</f>
        <v/>
      </c>
      <c r="P82" s="26"/>
      <c r="Q82" s="27"/>
      <c r="R82" s="27"/>
      <c r="S82" s="30"/>
      <c r="W82" s="1" t="str">
        <f>IF(AB82="","",Y82-(SUMIFS(Journal!AK:AK,Journal!P:P,"&gt;="&amp;AB82,Journal!AK:AK,"&lt;0")+SUMIFS(Journal!AL:AL,Journal!Q:Q,"&gt;="&amp;AB82,Journal!AL:AL,"&lt;0")+SUMIFS(Journal!AM:AM,Journal!R:R,"&gt;="&amp;AB82,Journal!AM:AM,"&lt;0")))</f>
        <v/>
      </c>
      <c r="X82" s="332" t="str">
        <f>IF(AB82="","",(SUMIFS(Journal!AK:AK,Journal!P:P,"&lt;"&amp;AB82)+SUMIFS(Journal!AL:AL,Journal!Q:Q,"&lt;"&amp;AB82)+SUMIFS(Journal!AM:AM,Journal!R:R,"&lt;"&amp;AB82)))</f>
        <v/>
      </c>
      <c r="Y82" t="str">
        <f t="array" ref="Y82">IF(AB82="","",SUM(IF(Journal!$R$3:$R$2500&gt;='Internal Calcs'!AB82,Journal!$M$3:$M$2500*-Journal!$AY$3:$AY$2500*Journal!$R$3:$R$2500))+SUM(IF(Journal!$Q$3:$Q$2500&gt;='Internal Calcs'!AB82,Journal!$K$3:$K$2500*-Journal!$AY$3:$AY$2500*Journal!$Q$3:$Q$2500))+SUM(IF(Journal!$P$3:$P$2500&gt;='Internal Calcs'!AB82,Journal!$I$3:$I$2500*-Journal!$AY$3:$AY$2500*Journal!$P$3:$P$2500)))</f>
        <v/>
      </c>
      <c r="Z82" s="1" t="str">
        <f t="shared" si="15"/>
        <v/>
      </c>
      <c r="AA82" s="1" t="str">
        <f t="shared" si="16"/>
        <v/>
      </c>
      <c r="AB82" t="str">
        <f>IF(AB81="","",IF(AB81+1&gt;'Stop Efficiency'!$D$1,"",AB81+1))</f>
        <v/>
      </c>
      <c r="AC82" s="1" t="str">
        <f>IF(AB82="","",SUMIF(Journal!P:P,AB82,Journal!AK:AK))</f>
        <v/>
      </c>
      <c r="AD82" s="1" t="str">
        <f>IF(AB82="","",IF(AC82=0,0,AC82/COUNTIF(Journal!P:P,AB82)))</f>
        <v/>
      </c>
      <c r="AE82" s="1" t="str">
        <f>IF(AB82="","",SUMIF(Journal!Q:Q,AB82,Journal!AL:AL))</f>
        <v/>
      </c>
      <c r="AF82" s="1" t="str">
        <f>IF(AB82="","",IF(AE82=0,0,AE82/COUNTIF(Journal!Q:Q,AB82)))</f>
        <v/>
      </c>
      <c r="AG82" s="1" t="str">
        <f>IF(AB82="","",SUMIF(Journal!R:R,AB82,Journal!AM:AM))</f>
        <v/>
      </c>
      <c r="AH82" s="1" t="str">
        <f>IF(AB82="","",IF(AG82=0,0,AG82/COUNTIF(Journal!R:R,AB82)))</f>
        <v/>
      </c>
      <c r="AI82" s="1" t="str">
        <f t="shared" si="17"/>
        <v/>
      </c>
      <c r="AJ82" t="str">
        <f t="shared" si="18"/>
        <v/>
      </c>
      <c r="AK82" s="84" t="str">
        <f t="shared" si="19"/>
        <v/>
      </c>
      <c r="AL82" s="1" t="str">
        <f t="shared" si="20"/>
        <v/>
      </c>
      <c r="AW82" s="67" t="str">
        <f>IF(ISERROR(IF(Journal!BC82&gt;0,Journal!V82,0)-IF(Journal!BC82&gt;0,Journal!BC82,0)),"",IF(Journal!BC82&gt;0,Journal!V82,0)-IF(Journal!BC82&gt;0,Journal!BC82,0))</f>
        <v/>
      </c>
      <c r="AX82" s="67" t="str">
        <f t="shared" si="21"/>
        <v/>
      </c>
      <c r="AY82" s="67" t="str">
        <f t="shared" ca="1" si="22"/>
        <v/>
      </c>
      <c r="AZ82" s="67" t="str">
        <f t="shared" ca="1" si="23"/>
        <v/>
      </c>
      <c r="BA82" s="67" t="str">
        <f t="shared" ca="1" si="24"/>
        <v/>
      </c>
    </row>
    <row r="83" spans="12:53">
      <c r="L83" t="str">
        <f>IF(ISNUMBER(Journal!A82),IF(Journal!AQ82&lt;0,1+L82,0),"")</f>
        <v/>
      </c>
      <c r="M83" t="str">
        <f>IF(ISNUMBER(Journal!A82),IF(Journal!AQ82&gt;0,M82+1,0),"")</f>
        <v/>
      </c>
      <c r="P83" s="26"/>
      <c r="Q83" s="27"/>
      <c r="R83" s="27"/>
      <c r="S83" s="30"/>
      <c r="W83" s="1" t="str">
        <f>IF(AB83="","",Y83-(SUMIFS(Journal!AK:AK,Journal!P:P,"&gt;="&amp;AB83,Journal!AK:AK,"&lt;0")+SUMIFS(Journal!AL:AL,Journal!Q:Q,"&gt;="&amp;AB83,Journal!AL:AL,"&lt;0")+SUMIFS(Journal!AM:AM,Journal!R:R,"&gt;="&amp;AB83,Journal!AM:AM,"&lt;0")))</f>
        <v/>
      </c>
      <c r="X83" s="332" t="str">
        <f>IF(AB83="","",(SUMIFS(Journal!AK:AK,Journal!P:P,"&lt;"&amp;AB83)+SUMIFS(Journal!AL:AL,Journal!Q:Q,"&lt;"&amp;AB83)+SUMIFS(Journal!AM:AM,Journal!R:R,"&lt;"&amp;AB83)))</f>
        <v/>
      </c>
      <c r="Y83" t="str">
        <f t="array" ref="Y83">IF(AB83="","",SUM(IF(Journal!$R$3:$R$2500&gt;='Internal Calcs'!AB83,Journal!$M$3:$M$2500*-Journal!$AY$3:$AY$2500*Journal!$R$3:$R$2500))+SUM(IF(Journal!$Q$3:$Q$2500&gt;='Internal Calcs'!AB83,Journal!$K$3:$K$2500*-Journal!$AY$3:$AY$2500*Journal!$Q$3:$Q$2500))+SUM(IF(Journal!$P$3:$P$2500&gt;='Internal Calcs'!AB83,Journal!$I$3:$I$2500*-Journal!$AY$3:$AY$2500*Journal!$P$3:$P$2500)))</f>
        <v/>
      </c>
      <c r="Z83" s="1" t="str">
        <f t="shared" si="15"/>
        <v/>
      </c>
      <c r="AA83" s="1" t="str">
        <f t="shared" si="16"/>
        <v/>
      </c>
      <c r="AB83" t="str">
        <f>IF(AB82="","",IF(AB82+1&gt;'Stop Efficiency'!$D$1,"",AB82+1))</f>
        <v/>
      </c>
      <c r="AC83" s="1" t="str">
        <f>IF(AB83="","",SUMIF(Journal!P:P,AB83,Journal!AK:AK))</f>
        <v/>
      </c>
      <c r="AD83" s="1" t="str">
        <f>IF(AB83="","",IF(AC83=0,0,AC83/COUNTIF(Journal!P:P,AB83)))</f>
        <v/>
      </c>
      <c r="AE83" s="1" t="str">
        <f>IF(AB83="","",SUMIF(Journal!Q:Q,AB83,Journal!AL:AL))</f>
        <v/>
      </c>
      <c r="AF83" s="1" t="str">
        <f>IF(AB83="","",IF(AE83=0,0,AE83/COUNTIF(Journal!Q:Q,AB83)))</f>
        <v/>
      </c>
      <c r="AG83" s="1" t="str">
        <f>IF(AB83="","",SUMIF(Journal!R:R,AB83,Journal!AM:AM))</f>
        <v/>
      </c>
      <c r="AH83" s="1" t="str">
        <f>IF(AB83="","",IF(AG83=0,0,AG83/COUNTIF(Journal!R:R,AB83)))</f>
        <v/>
      </c>
      <c r="AI83" s="1" t="str">
        <f t="shared" si="17"/>
        <v/>
      </c>
      <c r="AJ83" t="str">
        <f t="shared" si="18"/>
        <v/>
      </c>
      <c r="AK83" s="84" t="str">
        <f t="shared" si="19"/>
        <v/>
      </c>
      <c r="AL83" s="1" t="str">
        <f t="shared" si="20"/>
        <v/>
      </c>
      <c r="AW83" s="67" t="str">
        <f>IF(ISERROR(IF(Journal!BC83&gt;0,Journal!V83,0)-IF(Journal!BC83&gt;0,Journal!BC83,0)),"",IF(Journal!BC83&gt;0,Journal!V83,0)-IF(Journal!BC83&gt;0,Journal!BC83,0))</f>
        <v/>
      </c>
      <c r="AX83" s="67" t="str">
        <f t="shared" si="21"/>
        <v/>
      </c>
      <c r="AY83" s="67" t="str">
        <f t="shared" ca="1" si="22"/>
        <v/>
      </c>
      <c r="AZ83" s="67" t="str">
        <f t="shared" ca="1" si="23"/>
        <v/>
      </c>
      <c r="BA83" s="67" t="str">
        <f t="shared" ca="1" si="24"/>
        <v/>
      </c>
    </row>
    <row r="84" spans="12:53">
      <c r="L84" t="str">
        <f>IF(ISNUMBER(Journal!A83),IF(Journal!AQ83&lt;0,1+L83,0),"")</f>
        <v/>
      </c>
      <c r="M84" t="str">
        <f>IF(ISNUMBER(Journal!A83),IF(Journal!AQ83&gt;0,M83+1,0),"")</f>
        <v/>
      </c>
      <c r="P84" s="26"/>
      <c r="Q84" s="27"/>
      <c r="R84" s="27"/>
      <c r="S84" s="30"/>
      <c r="W84" s="1" t="str">
        <f>IF(AB84="","",Y84-(SUMIFS(Journal!AK:AK,Journal!P:P,"&gt;="&amp;AB84,Journal!AK:AK,"&lt;0")+SUMIFS(Journal!AL:AL,Journal!Q:Q,"&gt;="&amp;AB84,Journal!AL:AL,"&lt;0")+SUMIFS(Journal!AM:AM,Journal!R:R,"&gt;="&amp;AB84,Journal!AM:AM,"&lt;0")))</f>
        <v/>
      </c>
      <c r="X84" s="332" t="str">
        <f>IF(AB84="","",(SUMIFS(Journal!AK:AK,Journal!P:P,"&lt;"&amp;AB84)+SUMIFS(Journal!AL:AL,Journal!Q:Q,"&lt;"&amp;AB84)+SUMIFS(Journal!AM:AM,Journal!R:R,"&lt;"&amp;AB84)))</f>
        <v/>
      </c>
      <c r="Y84" t="str">
        <f t="array" ref="Y84">IF(AB84="","",SUM(IF(Journal!$R$3:$R$2500&gt;='Internal Calcs'!AB84,Journal!$M$3:$M$2500*-Journal!$AY$3:$AY$2500*Journal!$R$3:$R$2500))+SUM(IF(Journal!$Q$3:$Q$2500&gt;='Internal Calcs'!AB84,Journal!$K$3:$K$2500*-Journal!$AY$3:$AY$2500*Journal!$Q$3:$Q$2500))+SUM(IF(Journal!$P$3:$P$2500&gt;='Internal Calcs'!AB84,Journal!$I$3:$I$2500*-Journal!$AY$3:$AY$2500*Journal!$P$3:$P$2500)))</f>
        <v/>
      </c>
      <c r="Z84" s="1" t="str">
        <f t="shared" si="15"/>
        <v/>
      </c>
      <c r="AA84" s="1" t="str">
        <f t="shared" si="16"/>
        <v/>
      </c>
      <c r="AB84" t="str">
        <f>IF(AB83="","",IF(AB83+1&gt;'Stop Efficiency'!$D$1,"",AB83+1))</f>
        <v/>
      </c>
      <c r="AC84" s="1" t="str">
        <f>IF(AB84="","",SUMIF(Journal!P:P,AB84,Journal!AK:AK))</f>
        <v/>
      </c>
      <c r="AD84" s="1" t="str">
        <f>IF(AB84="","",IF(AC84=0,0,AC84/COUNTIF(Journal!P:P,AB84)))</f>
        <v/>
      </c>
      <c r="AE84" s="1" t="str">
        <f>IF(AB84="","",SUMIF(Journal!Q:Q,AB84,Journal!AL:AL))</f>
        <v/>
      </c>
      <c r="AF84" s="1" t="str">
        <f>IF(AB84="","",IF(AE84=0,0,AE84/COUNTIF(Journal!Q:Q,AB84)))</f>
        <v/>
      </c>
      <c r="AG84" s="1" t="str">
        <f>IF(AB84="","",SUMIF(Journal!R:R,AB84,Journal!AM:AM))</f>
        <v/>
      </c>
      <c r="AH84" s="1" t="str">
        <f>IF(AB84="","",IF(AG84=0,0,AG84/COUNTIF(Journal!R:R,AB84)))</f>
        <v/>
      </c>
      <c r="AI84" s="1" t="str">
        <f t="shared" si="17"/>
        <v/>
      </c>
      <c r="AJ84" t="str">
        <f t="shared" si="18"/>
        <v/>
      </c>
      <c r="AK84" s="84" t="str">
        <f t="shared" si="19"/>
        <v/>
      </c>
      <c r="AL84" s="1" t="str">
        <f t="shared" si="20"/>
        <v/>
      </c>
      <c r="AW84" s="67" t="str">
        <f>IF(ISERROR(IF(Journal!BC84&gt;0,Journal!V84,0)-IF(Journal!BC84&gt;0,Journal!BC84,0)),"",IF(Journal!BC84&gt;0,Journal!V84,0)-IF(Journal!BC84&gt;0,Journal!BC84,0))</f>
        <v/>
      </c>
      <c r="AX84" s="67" t="str">
        <f t="shared" si="21"/>
        <v/>
      </c>
      <c r="AY84" s="67" t="str">
        <f t="shared" ca="1" si="22"/>
        <v/>
      </c>
      <c r="AZ84" s="67" t="str">
        <f t="shared" ca="1" si="23"/>
        <v/>
      </c>
      <c r="BA84" s="67" t="str">
        <f t="shared" ca="1" si="24"/>
        <v/>
      </c>
    </row>
    <row r="85" spans="12:53">
      <c r="L85" t="str">
        <f>IF(ISNUMBER(Journal!A84),IF(Journal!AQ84&lt;0,1+L84,0),"")</f>
        <v/>
      </c>
      <c r="M85" t="str">
        <f>IF(ISNUMBER(Journal!A84),IF(Journal!AQ84&gt;0,M84+1,0),"")</f>
        <v/>
      </c>
      <c r="P85" s="26"/>
      <c r="Q85" s="27"/>
      <c r="R85" s="27"/>
      <c r="S85" s="30"/>
      <c r="W85" s="1" t="str">
        <f>IF(AB85="","",Y85-(SUMIFS(Journal!AK:AK,Journal!P:P,"&gt;="&amp;AB85,Journal!AK:AK,"&lt;0")+SUMIFS(Journal!AL:AL,Journal!Q:Q,"&gt;="&amp;AB85,Journal!AL:AL,"&lt;0")+SUMIFS(Journal!AM:AM,Journal!R:R,"&gt;="&amp;AB85,Journal!AM:AM,"&lt;0")))</f>
        <v/>
      </c>
      <c r="X85" s="332" t="str">
        <f>IF(AB85="","",(SUMIFS(Journal!AK:AK,Journal!P:P,"&lt;"&amp;AB85)+SUMIFS(Journal!AL:AL,Journal!Q:Q,"&lt;"&amp;AB85)+SUMIFS(Journal!AM:AM,Journal!R:R,"&lt;"&amp;AB85)))</f>
        <v/>
      </c>
      <c r="Y85" t="str">
        <f t="array" ref="Y85">IF(AB85="","",SUM(IF(Journal!$R$3:$R$2500&gt;='Internal Calcs'!AB85,Journal!$M$3:$M$2500*-Journal!$AY$3:$AY$2500*Journal!$R$3:$R$2500))+SUM(IF(Journal!$Q$3:$Q$2500&gt;='Internal Calcs'!AB85,Journal!$K$3:$K$2500*-Journal!$AY$3:$AY$2500*Journal!$Q$3:$Q$2500))+SUM(IF(Journal!$P$3:$P$2500&gt;='Internal Calcs'!AB85,Journal!$I$3:$I$2500*-Journal!$AY$3:$AY$2500*Journal!$P$3:$P$2500)))</f>
        <v/>
      </c>
      <c r="Z85" s="1" t="str">
        <f t="shared" si="15"/>
        <v/>
      </c>
      <c r="AA85" s="1" t="str">
        <f t="shared" si="16"/>
        <v/>
      </c>
      <c r="AB85" t="str">
        <f>IF(AB84="","",IF(AB84+1&gt;'Stop Efficiency'!$D$1,"",AB84+1))</f>
        <v/>
      </c>
      <c r="AC85" s="1" t="str">
        <f>IF(AB85="","",SUMIF(Journal!P:P,AB85,Journal!AK:AK))</f>
        <v/>
      </c>
      <c r="AD85" s="1" t="str">
        <f>IF(AB85="","",IF(AC85=0,0,AC85/COUNTIF(Journal!P:P,AB85)))</f>
        <v/>
      </c>
      <c r="AE85" s="1" t="str">
        <f>IF(AB85="","",SUMIF(Journal!Q:Q,AB85,Journal!AL:AL))</f>
        <v/>
      </c>
      <c r="AF85" s="1" t="str">
        <f>IF(AB85="","",IF(AE85=0,0,AE85/COUNTIF(Journal!Q:Q,AB85)))</f>
        <v/>
      </c>
      <c r="AG85" s="1" t="str">
        <f>IF(AB85="","",SUMIF(Journal!R:R,AB85,Journal!AM:AM))</f>
        <v/>
      </c>
      <c r="AH85" s="1" t="str">
        <f>IF(AB85="","",IF(AG85=0,0,AG85/COUNTIF(Journal!R:R,AB85)))</f>
        <v/>
      </c>
      <c r="AI85" s="1" t="str">
        <f t="shared" si="17"/>
        <v/>
      </c>
      <c r="AJ85" t="str">
        <f t="shared" si="18"/>
        <v/>
      </c>
      <c r="AK85" s="84" t="str">
        <f t="shared" si="19"/>
        <v/>
      </c>
      <c r="AL85" s="1" t="str">
        <f t="shared" si="20"/>
        <v/>
      </c>
      <c r="AW85" s="67" t="str">
        <f>IF(ISERROR(IF(Journal!BC85&gt;0,Journal!V85,0)-IF(Journal!BC85&gt;0,Journal!BC85,0)),"",IF(Journal!BC85&gt;0,Journal!V85,0)-IF(Journal!BC85&gt;0,Journal!BC85,0))</f>
        <v/>
      </c>
      <c r="AX85" s="67" t="str">
        <f t="shared" si="21"/>
        <v/>
      </c>
      <c r="AY85" s="67" t="str">
        <f t="shared" ca="1" si="22"/>
        <v/>
      </c>
      <c r="AZ85" s="67" t="str">
        <f t="shared" ca="1" si="23"/>
        <v/>
      </c>
      <c r="BA85" s="67" t="str">
        <f t="shared" ca="1" si="24"/>
        <v/>
      </c>
    </row>
    <row r="86" spans="12:53">
      <c r="L86" t="str">
        <f>IF(ISNUMBER(Journal!A85),IF(Journal!AQ85&lt;0,1+L85,0),"")</f>
        <v/>
      </c>
      <c r="M86" t="str">
        <f>IF(ISNUMBER(Journal!A85),IF(Journal!AQ85&gt;0,M85+1,0),"")</f>
        <v/>
      </c>
      <c r="P86" s="26"/>
      <c r="Q86" s="27"/>
      <c r="R86" s="27"/>
      <c r="S86" s="30"/>
      <c r="W86" s="1" t="str">
        <f>IF(AB86="","",Y86-(SUMIFS(Journal!AK:AK,Journal!P:P,"&gt;="&amp;AB86,Journal!AK:AK,"&lt;0")+SUMIFS(Journal!AL:AL,Journal!Q:Q,"&gt;="&amp;AB86,Journal!AL:AL,"&lt;0")+SUMIFS(Journal!AM:AM,Journal!R:R,"&gt;="&amp;AB86,Journal!AM:AM,"&lt;0")))</f>
        <v/>
      </c>
      <c r="X86" s="332" t="str">
        <f>IF(AB86="","",(SUMIFS(Journal!AK:AK,Journal!P:P,"&lt;"&amp;AB86)+SUMIFS(Journal!AL:AL,Journal!Q:Q,"&lt;"&amp;AB86)+SUMIFS(Journal!AM:AM,Journal!R:R,"&lt;"&amp;AB86)))</f>
        <v/>
      </c>
      <c r="Y86" t="str">
        <f t="array" ref="Y86">IF(AB86="","",SUM(IF(Journal!$R$3:$R$2500&gt;='Internal Calcs'!AB86,Journal!$M$3:$M$2500*-Journal!$AY$3:$AY$2500*Journal!$R$3:$R$2500))+SUM(IF(Journal!$Q$3:$Q$2500&gt;='Internal Calcs'!AB86,Journal!$K$3:$K$2500*-Journal!$AY$3:$AY$2500*Journal!$Q$3:$Q$2500))+SUM(IF(Journal!$P$3:$P$2500&gt;='Internal Calcs'!AB86,Journal!$I$3:$I$2500*-Journal!$AY$3:$AY$2500*Journal!$P$3:$P$2500)))</f>
        <v/>
      </c>
      <c r="Z86" s="1" t="str">
        <f t="shared" si="15"/>
        <v/>
      </c>
      <c r="AA86" s="1" t="str">
        <f t="shared" si="16"/>
        <v/>
      </c>
      <c r="AB86" t="str">
        <f>IF(AB85="","",IF(AB85+1&gt;'Stop Efficiency'!$D$1,"",AB85+1))</f>
        <v/>
      </c>
      <c r="AC86" s="1" t="str">
        <f>IF(AB86="","",SUMIF(Journal!P:P,AB86,Journal!AK:AK))</f>
        <v/>
      </c>
      <c r="AD86" s="1" t="str">
        <f>IF(AB86="","",IF(AC86=0,0,AC86/COUNTIF(Journal!P:P,AB86)))</f>
        <v/>
      </c>
      <c r="AE86" s="1" t="str">
        <f>IF(AB86="","",SUMIF(Journal!Q:Q,AB86,Journal!AL:AL))</f>
        <v/>
      </c>
      <c r="AF86" s="1" t="str">
        <f>IF(AB86="","",IF(AE86=0,0,AE86/COUNTIF(Journal!Q:Q,AB86)))</f>
        <v/>
      </c>
      <c r="AG86" s="1" t="str">
        <f>IF(AB86="","",SUMIF(Journal!R:R,AB86,Journal!AM:AM))</f>
        <v/>
      </c>
      <c r="AH86" s="1" t="str">
        <f>IF(AB86="","",IF(AG86=0,0,AG86/COUNTIF(Journal!R:R,AB86)))</f>
        <v/>
      </c>
      <c r="AI86" s="1" t="str">
        <f t="shared" si="17"/>
        <v/>
      </c>
      <c r="AJ86" t="str">
        <f t="shared" si="18"/>
        <v/>
      </c>
      <c r="AK86" s="84" t="str">
        <f t="shared" si="19"/>
        <v/>
      </c>
      <c r="AL86" s="1" t="str">
        <f t="shared" si="20"/>
        <v/>
      </c>
      <c r="AW86" s="67" t="str">
        <f>IF(ISERROR(IF(Journal!BC86&gt;0,Journal!V86,0)-IF(Journal!BC86&gt;0,Journal!BC86,0)),"",IF(Journal!BC86&gt;0,Journal!V86,0)-IF(Journal!BC86&gt;0,Journal!BC86,0))</f>
        <v/>
      </c>
      <c r="AX86" s="67" t="str">
        <f t="shared" si="21"/>
        <v/>
      </c>
      <c r="AY86" s="67" t="str">
        <f t="shared" ca="1" si="22"/>
        <v/>
      </c>
      <c r="AZ86" s="67" t="str">
        <f t="shared" ca="1" si="23"/>
        <v/>
      </c>
      <c r="BA86" s="67" t="str">
        <f t="shared" ca="1" si="24"/>
        <v/>
      </c>
    </row>
    <row r="87" spans="12:53">
      <c r="L87" t="str">
        <f>IF(ISNUMBER(Journal!A86),IF(Journal!AQ86&lt;0,1+L86,0),"")</f>
        <v/>
      </c>
      <c r="M87" t="str">
        <f>IF(ISNUMBER(Journal!A86),IF(Journal!AQ86&gt;0,M86+1,0),"")</f>
        <v/>
      </c>
      <c r="P87" s="26"/>
      <c r="Q87" s="27"/>
      <c r="R87" s="27"/>
      <c r="S87" s="30"/>
      <c r="W87" s="1" t="str">
        <f>IF(AB87="","",Y87-(SUMIFS(Journal!AK:AK,Journal!P:P,"&gt;="&amp;AB87,Journal!AK:AK,"&lt;0")+SUMIFS(Journal!AL:AL,Journal!Q:Q,"&gt;="&amp;AB87,Journal!AL:AL,"&lt;0")+SUMIFS(Journal!AM:AM,Journal!R:R,"&gt;="&amp;AB87,Journal!AM:AM,"&lt;0")))</f>
        <v/>
      </c>
      <c r="X87" s="332" t="str">
        <f>IF(AB87="","",(SUMIFS(Journal!AK:AK,Journal!P:P,"&lt;"&amp;AB87)+SUMIFS(Journal!AL:AL,Journal!Q:Q,"&lt;"&amp;AB87)+SUMIFS(Journal!AM:AM,Journal!R:R,"&lt;"&amp;AB87)))</f>
        <v/>
      </c>
      <c r="Y87" t="str">
        <f t="array" ref="Y87">IF(AB87="","",SUM(IF(Journal!$R$3:$R$2500&gt;='Internal Calcs'!AB87,Journal!$M$3:$M$2500*-Journal!$AY$3:$AY$2500*Journal!$R$3:$R$2500))+SUM(IF(Journal!$Q$3:$Q$2500&gt;='Internal Calcs'!AB87,Journal!$K$3:$K$2500*-Journal!$AY$3:$AY$2500*Journal!$Q$3:$Q$2500))+SUM(IF(Journal!$P$3:$P$2500&gt;='Internal Calcs'!AB87,Journal!$I$3:$I$2500*-Journal!$AY$3:$AY$2500*Journal!$P$3:$P$2500)))</f>
        <v/>
      </c>
      <c r="Z87" s="1" t="str">
        <f t="shared" si="15"/>
        <v/>
      </c>
      <c r="AA87" s="1" t="str">
        <f t="shared" si="16"/>
        <v/>
      </c>
      <c r="AB87" t="str">
        <f>IF(AB86="","",IF(AB86+1&gt;'Stop Efficiency'!$D$1,"",AB86+1))</f>
        <v/>
      </c>
      <c r="AC87" s="1" t="str">
        <f>IF(AB87="","",SUMIF(Journal!P:P,AB87,Journal!AK:AK))</f>
        <v/>
      </c>
      <c r="AD87" s="1" t="str">
        <f>IF(AB87="","",IF(AC87=0,0,AC87/COUNTIF(Journal!P:P,AB87)))</f>
        <v/>
      </c>
      <c r="AE87" s="1" t="str">
        <f>IF(AB87="","",SUMIF(Journal!Q:Q,AB87,Journal!AL:AL))</f>
        <v/>
      </c>
      <c r="AF87" s="1" t="str">
        <f>IF(AB87="","",IF(AE87=0,0,AE87/COUNTIF(Journal!Q:Q,AB87)))</f>
        <v/>
      </c>
      <c r="AG87" s="1" t="str">
        <f>IF(AB87="","",SUMIF(Journal!R:R,AB87,Journal!AM:AM))</f>
        <v/>
      </c>
      <c r="AH87" s="1" t="str">
        <f>IF(AB87="","",IF(AG87=0,0,AG87/COUNTIF(Journal!R:R,AB87)))</f>
        <v/>
      </c>
      <c r="AI87" s="1" t="str">
        <f t="shared" si="17"/>
        <v/>
      </c>
      <c r="AJ87" t="str">
        <f t="shared" si="18"/>
        <v/>
      </c>
      <c r="AK87" s="84" t="str">
        <f t="shared" si="19"/>
        <v/>
      </c>
      <c r="AL87" s="1" t="str">
        <f t="shared" si="20"/>
        <v/>
      </c>
      <c r="AW87" s="67" t="str">
        <f>IF(ISERROR(IF(Journal!BC87&gt;0,Journal!V87,0)-IF(Journal!BC87&gt;0,Journal!BC87,0)),"",IF(Journal!BC87&gt;0,Journal!V87,0)-IF(Journal!BC87&gt;0,Journal!BC87,0))</f>
        <v/>
      </c>
      <c r="AX87" s="67" t="str">
        <f t="shared" si="21"/>
        <v/>
      </c>
      <c r="AY87" s="67" t="str">
        <f t="shared" ca="1" si="22"/>
        <v/>
      </c>
      <c r="AZ87" s="67" t="str">
        <f t="shared" ca="1" si="23"/>
        <v/>
      </c>
      <c r="BA87" s="67" t="str">
        <f t="shared" ca="1" si="24"/>
        <v/>
      </c>
    </row>
    <row r="88" spans="12:53">
      <c r="L88" t="str">
        <f>IF(ISNUMBER(Journal!A87),IF(Journal!AQ87&lt;0,1+L87,0),"")</f>
        <v/>
      </c>
      <c r="M88" t="str">
        <f>IF(ISNUMBER(Journal!A87),IF(Journal!AQ87&gt;0,M87+1,0),"")</f>
        <v/>
      </c>
      <c r="P88" s="26"/>
      <c r="Q88" s="27"/>
      <c r="R88" s="27"/>
      <c r="S88" s="30"/>
      <c r="W88" s="1" t="str">
        <f>IF(AB88="","",Y88-(SUMIFS(Journal!AK:AK,Journal!P:P,"&gt;="&amp;AB88,Journal!AK:AK,"&lt;0")+SUMIFS(Journal!AL:AL,Journal!Q:Q,"&gt;="&amp;AB88,Journal!AL:AL,"&lt;0")+SUMIFS(Journal!AM:AM,Journal!R:R,"&gt;="&amp;AB88,Journal!AM:AM,"&lt;0")))</f>
        <v/>
      </c>
      <c r="X88" s="332" t="str">
        <f>IF(AB88="","",(SUMIFS(Journal!AK:AK,Journal!P:P,"&lt;"&amp;AB88)+SUMIFS(Journal!AL:AL,Journal!Q:Q,"&lt;"&amp;AB88)+SUMIFS(Journal!AM:AM,Journal!R:R,"&lt;"&amp;AB88)))</f>
        <v/>
      </c>
      <c r="Y88" t="str">
        <f t="array" ref="Y88">IF(AB88="","",SUM(IF(Journal!$R$3:$R$2500&gt;='Internal Calcs'!AB88,Journal!$M$3:$M$2500*-Journal!$AY$3:$AY$2500*Journal!$R$3:$R$2500))+SUM(IF(Journal!$Q$3:$Q$2500&gt;='Internal Calcs'!AB88,Journal!$K$3:$K$2500*-Journal!$AY$3:$AY$2500*Journal!$Q$3:$Q$2500))+SUM(IF(Journal!$P$3:$P$2500&gt;='Internal Calcs'!AB88,Journal!$I$3:$I$2500*-Journal!$AY$3:$AY$2500*Journal!$P$3:$P$2500)))</f>
        <v/>
      </c>
      <c r="Z88" s="1" t="str">
        <f t="shared" si="15"/>
        <v/>
      </c>
      <c r="AA88" s="1" t="str">
        <f t="shared" si="16"/>
        <v/>
      </c>
      <c r="AB88" t="str">
        <f>IF(AB87="","",IF(AB87+1&gt;'Stop Efficiency'!$D$1,"",AB87+1))</f>
        <v/>
      </c>
      <c r="AC88" s="1" t="str">
        <f>IF(AB88="","",SUMIF(Journal!P:P,AB88,Journal!AK:AK))</f>
        <v/>
      </c>
      <c r="AD88" s="1" t="str">
        <f>IF(AB88="","",IF(AC88=0,0,AC88/COUNTIF(Journal!P:P,AB88)))</f>
        <v/>
      </c>
      <c r="AE88" s="1" t="str">
        <f>IF(AB88="","",SUMIF(Journal!Q:Q,AB88,Journal!AL:AL))</f>
        <v/>
      </c>
      <c r="AF88" s="1" t="str">
        <f>IF(AB88="","",IF(AE88=0,0,AE88/COUNTIF(Journal!Q:Q,AB88)))</f>
        <v/>
      </c>
      <c r="AG88" s="1" t="str">
        <f>IF(AB88="","",SUMIF(Journal!R:R,AB88,Journal!AM:AM))</f>
        <v/>
      </c>
      <c r="AH88" s="1" t="str">
        <f>IF(AB88="","",IF(AG88=0,0,AG88/COUNTIF(Journal!R:R,AB88)))</f>
        <v/>
      </c>
      <c r="AI88" s="1" t="str">
        <f t="shared" si="17"/>
        <v/>
      </c>
      <c r="AJ88" t="str">
        <f t="shared" si="18"/>
        <v/>
      </c>
      <c r="AK88" s="84" t="str">
        <f t="shared" si="19"/>
        <v/>
      </c>
      <c r="AL88" s="1" t="str">
        <f t="shared" si="20"/>
        <v/>
      </c>
      <c r="AW88" s="67" t="str">
        <f>IF(ISERROR(IF(Journal!BC88&gt;0,Journal!V88,0)-IF(Journal!BC88&gt;0,Journal!BC88,0)),"",IF(Journal!BC88&gt;0,Journal!V88,0)-IF(Journal!BC88&gt;0,Journal!BC88,0))</f>
        <v/>
      </c>
      <c r="AX88" s="67" t="str">
        <f t="shared" si="21"/>
        <v/>
      </c>
      <c r="AY88" s="67" t="str">
        <f t="shared" ca="1" si="22"/>
        <v/>
      </c>
      <c r="AZ88" s="67" t="str">
        <f t="shared" ca="1" si="23"/>
        <v/>
      </c>
      <c r="BA88" s="67" t="str">
        <f t="shared" ca="1" si="24"/>
        <v/>
      </c>
    </row>
    <row r="89" spans="12:53">
      <c r="L89" t="str">
        <f>IF(ISNUMBER(Journal!A88),IF(Journal!AQ88&lt;0,1+L88,0),"")</f>
        <v/>
      </c>
      <c r="M89" t="str">
        <f>IF(ISNUMBER(Journal!A88),IF(Journal!AQ88&gt;0,M88+1,0),"")</f>
        <v/>
      </c>
      <c r="P89" s="26"/>
      <c r="Q89" s="27"/>
      <c r="R89" s="27"/>
      <c r="S89" s="30"/>
      <c r="W89" s="1" t="str">
        <f>IF(AB89="","",Y89-(SUMIFS(Journal!AK:AK,Journal!P:P,"&gt;="&amp;AB89,Journal!AK:AK,"&lt;0")+SUMIFS(Journal!AL:AL,Journal!Q:Q,"&gt;="&amp;AB89,Journal!AL:AL,"&lt;0")+SUMIFS(Journal!AM:AM,Journal!R:R,"&gt;="&amp;AB89,Journal!AM:AM,"&lt;0")))</f>
        <v/>
      </c>
      <c r="X89" s="332" t="str">
        <f>IF(AB89="","",(SUMIFS(Journal!AK:AK,Journal!P:P,"&lt;"&amp;AB89)+SUMIFS(Journal!AL:AL,Journal!Q:Q,"&lt;"&amp;AB89)+SUMIFS(Journal!AM:AM,Journal!R:R,"&lt;"&amp;AB89)))</f>
        <v/>
      </c>
      <c r="Y89" t="str">
        <f t="array" ref="Y89">IF(AB89="","",SUM(IF(Journal!$R$3:$R$2500&gt;='Internal Calcs'!AB89,Journal!$M$3:$M$2500*-Journal!$AY$3:$AY$2500*Journal!$R$3:$R$2500))+SUM(IF(Journal!$Q$3:$Q$2500&gt;='Internal Calcs'!AB89,Journal!$K$3:$K$2500*-Journal!$AY$3:$AY$2500*Journal!$Q$3:$Q$2500))+SUM(IF(Journal!$P$3:$P$2500&gt;='Internal Calcs'!AB89,Journal!$I$3:$I$2500*-Journal!$AY$3:$AY$2500*Journal!$P$3:$P$2500)))</f>
        <v/>
      </c>
      <c r="Z89" s="1" t="str">
        <f t="shared" si="15"/>
        <v/>
      </c>
      <c r="AA89" s="1" t="str">
        <f t="shared" si="16"/>
        <v/>
      </c>
      <c r="AB89" t="str">
        <f>IF(AB88="","",IF(AB88+1&gt;'Stop Efficiency'!$D$1,"",AB88+1))</f>
        <v/>
      </c>
      <c r="AC89" s="1" t="str">
        <f>IF(AB89="","",SUMIF(Journal!P:P,AB89,Journal!AK:AK))</f>
        <v/>
      </c>
      <c r="AD89" s="1" t="str">
        <f>IF(AB89="","",IF(AC89=0,0,AC89/COUNTIF(Journal!P:P,AB89)))</f>
        <v/>
      </c>
      <c r="AE89" s="1" t="str">
        <f>IF(AB89="","",SUMIF(Journal!Q:Q,AB89,Journal!AL:AL))</f>
        <v/>
      </c>
      <c r="AF89" s="1" t="str">
        <f>IF(AB89="","",IF(AE89=0,0,AE89/COUNTIF(Journal!Q:Q,AB89)))</f>
        <v/>
      </c>
      <c r="AG89" s="1" t="str">
        <f>IF(AB89="","",SUMIF(Journal!R:R,AB89,Journal!AM:AM))</f>
        <v/>
      </c>
      <c r="AH89" s="1" t="str">
        <f>IF(AB89="","",IF(AG89=0,0,AG89/COUNTIF(Journal!R:R,AB89)))</f>
        <v/>
      </c>
      <c r="AI89" s="1" t="str">
        <f t="shared" si="17"/>
        <v/>
      </c>
      <c r="AJ89" t="str">
        <f t="shared" si="18"/>
        <v/>
      </c>
      <c r="AK89" s="84" t="str">
        <f t="shared" si="19"/>
        <v/>
      </c>
      <c r="AL89" s="1" t="str">
        <f t="shared" si="20"/>
        <v/>
      </c>
      <c r="AW89" s="67" t="str">
        <f>IF(ISERROR(IF(Journal!BC89&gt;0,Journal!V89,0)-IF(Journal!BC89&gt;0,Journal!BC89,0)),"",IF(Journal!BC89&gt;0,Journal!V89,0)-IF(Journal!BC89&gt;0,Journal!BC89,0))</f>
        <v/>
      </c>
      <c r="AX89" s="67" t="str">
        <f t="shared" si="21"/>
        <v/>
      </c>
      <c r="AY89" s="67" t="str">
        <f t="shared" ca="1" si="22"/>
        <v/>
      </c>
      <c r="AZ89" s="67" t="str">
        <f t="shared" ca="1" si="23"/>
        <v/>
      </c>
      <c r="BA89" s="67" t="str">
        <f t="shared" ca="1" si="24"/>
        <v/>
      </c>
    </row>
    <row r="90" spans="12:53">
      <c r="L90" t="str">
        <f>IF(ISNUMBER(Journal!A89),IF(Journal!AQ89&lt;0,1+L89,0),"")</f>
        <v/>
      </c>
      <c r="M90" t="str">
        <f>IF(ISNUMBER(Journal!A89),IF(Journal!AQ89&gt;0,M89+1,0),"")</f>
        <v/>
      </c>
      <c r="P90" s="26"/>
      <c r="Q90" s="27"/>
      <c r="R90" s="27"/>
      <c r="S90" s="30"/>
      <c r="W90" s="1" t="str">
        <f>IF(AB90="","",Y90-(SUMIFS(Journal!AK:AK,Journal!P:P,"&gt;="&amp;AB90,Journal!AK:AK,"&lt;0")+SUMIFS(Journal!AL:AL,Journal!Q:Q,"&gt;="&amp;AB90,Journal!AL:AL,"&lt;0")+SUMIFS(Journal!AM:AM,Journal!R:R,"&gt;="&amp;AB90,Journal!AM:AM,"&lt;0")))</f>
        <v/>
      </c>
      <c r="X90" s="332" t="str">
        <f>IF(AB90="","",(SUMIFS(Journal!AK:AK,Journal!P:P,"&lt;"&amp;AB90)+SUMIFS(Journal!AL:AL,Journal!Q:Q,"&lt;"&amp;AB90)+SUMIFS(Journal!AM:AM,Journal!R:R,"&lt;"&amp;AB90)))</f>
        <v/>
      </c>
      <c r="Y90" t="str">
        <f t="array" ref="Y90">IF(AB90="","",SUM(IF(Journal!$R$3:$R$2500&gt;='Internal Calcs'!AB90,Journal!$M$3:$M$2500*-Journal!$AY$3:$AY$2500*Journal!$R$3:$R$2500))+SUM(IF(Journal!$Q$3:$Q$2500&gt;='Internal Calcs'!AB90,Journal!$K$3:$K$2500*-Journal!$AY$3:$AY$2500*Journal!$Q$3:$Q$2500))+SUM(IF(Journal!$P$3:$P$2500&gt;='Internal Calcs'!AB90,Journal!$I$3:$I$2500*-Journal!$AY$3:$AY$2500*Journal!$P$3:$P$2500)))</f>
        <v/>
      </c>
      <c r="Z90" s="1" t="str">
        <f t="shared" si="15"/>
        <v/>
      </c>
      <c r="AA90" s="1" t="str">
        <f t="shared" si="16"/>
        <v/>
      </c>
      <c r="AB90" t="str">
        <f>IF(AB89="","",IF(AB89+1&gt;'Stop Efficiency'!$D$1,"",AB89+1))</f>
        <v/>
      </c>
      <c r="AC90" s="1" t="str">
        <f>IF(AB90="","",SUMIF(Journal!P:P,AB90,Journal!AK:AK))</f>
        <v/>
      </c>
      <c r="AD90" s="1" t="str">
        <f>IF(AB90="","",IF(AC90=0,0,AC90/COUNTIF(Journal!P:P,AB90)))</f>
        <v/>
      </c>
      <c r="AE90" s="1" t="str">
        <f>IF(AB90="","",SUMIF(Journal!Q:Q,AB90,Journal!AL:AL))</f>
        <v/>
      </c>
      <c r="AF90" s="1" t="str">
        <f>IF(AB90="","",IF(AE90=0,0,AE90/COUNTIF(Journal!Q:Q,AB90)))</f>
        <v/>
      </c>
      <c r="AG90" s="1" t="str">
        <f>IF(AB90="","",SUMIF(Journal!R:R,AB90,Journal!AM:AM))</f>
        <v/>
      </c>
      <c r="AH90" s="1" t="str">
        <f>IF(AB90="","",IF(AG90=0,0,AG90/COUNTIF(Journal!R:R,AB90)))</f>
        <v/>
      </c>
      <c r="AI90" s="1" t="str">
        <f t="shared" si="17"/>
        <v/>
      </c>
      <c r="AJ90" t="str">
        <f t="shared" si="18"/>
        <v/>
      </c>
      <c r="AK90" s="84" t="str">
        <f t="shared" si="19"/>
        <v/>
      </c>
      <c r="AL90" s="1" t="str">
        <f t="shared" si="20"/>
        <v/>
      </c>
      <c r="AW90" s="67" t="str">
        <f>IF(ISERROR(IF(Journal!BC90&gt;0,Journal!V90,0)-IF(Journal!BC90&gt;0,Journal!BC90,0)),"",IF(Journal!BC90&gt;0,Journal!V90,0)-IF(Journal!BC90&gt;0,Journal!BC90,0))</f>
        <v/>
      </c>
      <c r="AX90" s="67" t="str">
        <f t="shared" si="21"/>
        <v/>
      </c>
      <c r="AY90" s="67" t="str">
        <f t="shared" ca="1" si="22"/>
        <v/>
      </c>
      <c r="AZ90" s="67" t="str">
        <f t="shared" ca="1" si="23"/>
        <v/>
      </c>
      <c r="BA90" s="67" t="str">
        <f t="shared" ca="1" si="24"/>
        <v/>
      </c>
    </row>
    <row r="91" spans="12:53">
      <c r="L91" t="str">
        <f>IF(ISNUMBER(Journal!A90),IF(Journal!AQ90&lt;0,1+L90,0),"")</f>
        <v/>
      </c>
      <c r="M91" t="str">
        <f>IF(ISNUMBER(Journal!A90),IF(Journal!AQ90&gt;0,M90+1,0),"")</f>
        <v/>
      </c>
      <c r="P91" s="26"/>
      <c r="Q91" s="27"/>
      <c r="R91" s="27"/>
      <c r="S91" s="30"/>
      <c r="W91" s="1" t="str">
        <f>IF(AB91="","",Y91-(SUMIFS(Journal!AK:AK,Journal!P:P,"&gt;="&amp;AB91,Journal!AK:AK,"&lt;0")+SUMIFS(Journal!AL:AL,Journal!Q:Q,"&gt;="&amp;AB91,Journal!AL:AL,"&lt;0")+SUMIFS(Journal!AM:AM,Journal!R:R,"&gt;="&amp;AB91,Journal!AM:AM,"&lt;0")))</f>
        <v/>
      </c>
      <c r="X91" s="332" t="str">
        <f>IF(AB91="","",(SUMIFS(Journal!AK:AK,Journal!P:P,"&lt;"&amp;AB91)+SUMIFS(Journal!AL:AL,Journal!Q:Q,"&lt;"&amp;AB91)+SUMIFS(Journal!AM:AM,Journal!R:R,"&lt;"&amp;AB91)))</f>
        <v/>
      </c>
      <c r="Y91" t="str">
        <f t="array" ref="Y91">IF(AB91="","",SUM(IF(Journal!$R$3:$R$2500&gt;='Internal Calcs'!AB91,Journal!$M$3:$M$2500*-Journal!$AY$3:$AY$2500*Journal!$R$3:$R$2500))+SUM(IF(Journal!$Q$3:$Q$2500&gt;='Internal Calcs'!AB91,Journal!$K$3:$K$2500*-Journal!$AY$3:$AY$2500*Journal!$Q$3:$Q$2500))+SUM(IF(Journal!$P$3:$P$2500&gt;='Internal Calcs'!AB91,Journal!$I$3:$I$2500*-Journal!$AY$3:$AY$2500*Journal!$P$3:$P$2500)))</f>
        <v/>
      </c>
      <c r="Z91" s="1" t="str">
        <f t="shared" si="15"/>
        <v/>
      </c>
      <c r="AA91" s="1" t="str">
        <f t="shared" si="16"/>
        <v/>
      </c>
      <c r="AB91" t="str">
        <f>IF(AB90="","",IF(AB90+1&gt;'Stop Efficiency'!$D$1,"",AB90+1))</f>
        <v/>
      </c>
      <c r="AC91" s="1" t="str">
        <f>IF(AB91="","",SUMIF(Journal!P:P,AB91,Journal!AK:AK))</f>
        <v/>
      </c>
      <c r="AD91" s="1" t="str">
        <f>IF(AB91="","",IF(AC91=0,0,AC91/COUNTIF(Journal!P:P,AB91)))</f>
        <v/>
      </c>
      <c r="AE91" s="1" t="str">
        <f>IF(AB91="","",SUMIF(Journal!Q:Q,AB91,Journal!AL:AL))</f>
        <v/>
      </c>
      <c r="AF91" s="1" t="str">
        <f>IF(AB91="","",IF(AE91=0,0,AE91/COUNTIF(Journal!Q:Q,AB91)))</f>
        <v/>
      </c>
      <c r="AG91" s="1" t="str">
        <f>IF(AB91="","",SUMIF(Journal!R:R,AB91,Journal!AM:AM))</f>
        <v/>
      </c>
      <c r="AH91" s="1" t="str">
        <f>IF(AB91="","",IF(AG91=0,0,AG91/COUNTIF(Journal!R:R,AB91)))</f>
        <v/>
      </c>
      <c r="AI91" s="1" t="str">
        <f t="shared" si="17"/>
        <v/>
      </c>
      <c r="AJ91" t="str">
        <f t="shared" si="18"/>
        <v/>
      </c>
      <c r="AK91" s="84" t="str">
        <f t="shared" si="19"/>
        <v/>
      </c>
      <c r="AL91" s="1" t="str">
        <f t="shared" si="20"/>
        <v/>
      </c>
      <c r="AW91" s="67" t="str">
        <f>IF(ISERROR(IF(Journal!BC91&gt;0,Journal!V91,0)-IF(Journal!BC91&gt;0,Journal!BC91,0)),"",IF(Journal!BC91&gt;0,Journal!V91,0)-IF(Journal!BC91&gt;0,Journal!BC91,0))</f>
        <v/>
      </c>
      <c r="AX91" s="67" t="str">
        <f t="shared" si="21"/>
        <v/>
      </c>
      <c r="AY91" s="67" t="str">
        <f t="shared" ca="1" si="22"/>
        <v/>
      </c>
      <c r="AZ91" s="67" t="str">
        <f t="shared" ca="1" si="23"/>
        <v/>
      </c>
      <c r="BA91" s="67" t="str">
        <f t="shared" ca="1" si="24"/>
        <v/>
      </c>
    </row>
    <row r="92" spans="12:53">
      <c r="L92" t="str">
        <f>IF(ISNUMBER(Journal!A91),IF(Journal!AQ91&lt;0,1+L91,0),"")</f>
        <v/>
      </c>
      <c r="M92" t="str">
        <f>IF(ISNUMBER(Journal!A91),IF(Journal!AQ91&gt;0,M91+1,0),"")</f>
        <v/>
      </c>
      <c r="P92" s="26"/>
      <c r="Q92" s="27"/>
      <c r="R92" s="27"/>
      <c r="S92" s="30"/>
      <c r="W92" s="1" t="str">
        <f>IF(AB92="","",Y92-(SUMIFS(Journal!AK:AK,Journal!P:P,"&gt;="&amp;AB92,Journal!AK:AK,"&lt;0")+SUMIFS(Journal!AL:AL,Journal!Q:Q,"&gt;="&amp;AB92,Journal!AL:AL,"&lt;0")+SUMIFS(Journal!AM:AM,Journal!R:R,"&gt;="&amp;AB92,Journal!AM:AM,"&lt;0")))</f>
        <v/>
      </c>
      <c r="X92" s="332" t="str">
        <f>IF(AB92="","",(SUMIFS(Journal!AK:AK,Journal!P:P,"&lt;"&amp;AB92)+SUMIFS(Journal!AL:AL,Journal!Q:Q,"&lt;"&amp;AB92)+SUMIFS(Journal!AM:AM,Journal!R:R,"&lt;"&amp;AB92)))</f>
        <v/>
      </c>
      <c r="Y92" t="str">
        <f t="array" ref="Y92">IF(AB92="","",SUM(IF(Journal!$R$3:$R$2500&gt;='Internal Calcs'!AB92,Journal!$M$3:$M$2500*-Journal!$AY$3:$AY$2500*Journal!$R$3:$R$2500))+SUM(IF(Journal!$Q$3:$Q$2500&gt;='Internal Calcs'!AB92,Journal!$K$3:$K$2500*-Journal!$AY$3:$AY$2500*Journal!$Q$3:$Q$2500))+SUM(IF(Journal!$P$3:$P$2500&gt;='Internal Calcs'!AB92,Journal!$I$3:$I$2500*-Journal!$AY$3:$AY$2500*Journal!$P$3:$P$2500)))</f>
        <v/>
      </c>
      <c r="Z92" s="1" t="str">
        <f t="shared" si="15"/>
        <v/>
      </c>
      <c r="AA92" s="1" t="str">
        <f t="shared" si="16"/>
        <v/>
      </c>
      <c r="AB92" t="str">
        <f>IF(AB91="","",IF(AB91+1&gt;'Stop Efficiency'!$D$1,"",AB91+1))</f>
        <v/>
      </c>
      <c r="AC92" s="1" t="str">
        <f>IF(AB92="","",SUMIF(Journal!P:P,AB92,Journal!AK:AK))</f>
        <v/>
      </c>
      <c r="AD92" s="1" t="str">
        <f>IF(AB92="","",IF(AC92=0,0,AC92/COUNTIF(Journal!P:P,AB92)))</f>
        <v/>
      </c>
      <c r="AE92" s="1" t="str">
        <f>IF(AB92="","",SUMIF(Journal!Q:Q,AB92,Journal!AL:AL))</f>
        <v/>
      </c>
      <c r="AF92" s="1" t="str">
        <f>IF(AB92="","",IF(AE92=0,0,AE92/COUNTIF(Journal!Q:Q,AB92)))</f>
        <v/>
      </c>
      <c r="AG92" s="1" t="str">
        <f>IF(AB92="","",SUMIF(Journal!R:R,AB92,Journal!AM:AM))</f>
        <v/>
      </c>
      <c r="AH92" s="1" t="str">
        <f>IF(AB92="","",IF(AG92=0,0,AG92/COUNTIF(Journal!R:R,AB92)))</f>
        <v/>
      </c>
      <c r="AI92" s="1" t="str">
        <f t="shared" si="17"/>
        <v/>
      </c>
      <c r="AJ92" t="str">
        <f t="shared" si="18"/>
        <v/>
      </c>
      <c r="AK92" s="84" t="str">
        <f t="shared" si="19"/>
        <v/>
      </c>
      <c r="AL92" s="1" t="str">
        <f t="shared" si="20"/>
        <v/>
      </c>
      <c r="AW92" s="67" t="str">
        <f>IF(ISERROR(IF(Journal!BC92&gt;0,Journal!V92,0)-IF(Journal!BC92&gt;0,Journal!BC92,0)),"",IF(Journal!BC92&gt;0,Journal!V92,0)-IF(Journal!BC92&gt;0,Journal!BC92,0))</f>
        <v/>
      </c>
      <c r="AX92" s="67" t="str">
        <f t="shared" si="21"/>
        <v/>
      </c>
      <c r="AY92" s="67" t="str">
        <f t="shared" ca="1" si="22"/>
        <v/>
      </c>
      <c r="AZ92" s="67" t="str">
        <f t="shared" ca="1" si="23"/>
        <v/>
      </c>
      <c r="BA92" s="67" t="str">
        <f t="shared" ca="1" si="24"/>
        <v/>
      </c>
    </row>
    <row r="93" spans="12:53">
      <c r="L93" t="str">
        <f>IF(ISNUMBER(Journal!A92),IF(Journal!AQ92&lt;0,1+L92,0),"")</f>
        <v/>
      </c>
      <c r="M93" t="str">
        <f>IF(ISNUMBER(Journal!A92),IF(Journal!AQ92&gt;0,M92+1,0),"")</f>
        <v/>
      </c>
      <c r="P93" s="26"/>
      <c r="Q93" s="27"/>
      <c r="R93" s="27"/>
      <c r="S93" s="30"/>
      <c r="W93" s="1" t="str">
        <f>IF(AB93="","",Y93-(SUMIFS(Journal!AK:AK,Journal!P:P,"&gt;="&amp;AB93,Journal!AK:AK,"&lt;0")+SUMIFS(Journal!AL:AL,Journal!Q:Q,"&gt;="&amp;AB93,Journal!AL:AL,"&lt;0")+SUMIFS(Journal!AM:AM,Journal!R:R,"&gt;="&amp;AB93,Journal!AM:AM,"&lt;0")))</f>
        <v/>
      </c>
      <c r="X93" s="332" t="str">
        <f>IF(AB93="","",(SUMIFS(Journal!AK:AK,Journal!P:P,"&lt;"&amp;AB93)+SUMIFS(Journal!AL:AL,Journal!Q:Q,"&lt;"&amp;AB93)+SUMIFS(Journal!AM:AM,Journal!R:R,"&lt;"&amp;AB93)))</f>
        <v/>
      </c>
      <c r="Y93" t="str">
        <f t="array" ref="Y93">IF(AB93="","",SUM(IF(Journal!$R$3:$R$2500&gt;='Internal Calcs'!AB93,Journal!$M$3:$M$2500*-Journal!$AY$3:$AY$2500*Journal!$R$3:$R$2500))+SUM(IF(Journal!$Q$3:$Q$2500&gt;='Internal Calcs'!AB93,Journal!$K$3:$K$2500*-Journal!$AY$3:$AY$2500*Journal!$Q$3:$Q$2500))+SUM(IF(Journal!$P$3:$P$2500&gt;='Internal Calcs'!AB93,Journal!$I$3:$I$2500*-Journal!$AY$3:$AY$2500*Journal!$P$3:$P$2500)))</f>
        <v/>
      </c>
      <c r="Z93" s="1" t="str">
        <f t="shared" si="15"/>
        <v/>
      </c>
      <c r="AA93" s="1" t="str">
        <f t="shared" si="16"/>
        <v/>
      </c>
      <c r="AB93" t="str">
        <f>IF(AB92="","",IF(AB92+1&gt;'Stop Efficiency'!$D$1,"",AB92+1))</f>
        <v/>
      </c>
      <c r="AC93" s="1" t="str">
        <f>IF(AB93="","",SUMIF(Journal!P:P,AB93,Journal!AK:AK))</f>
        <v/>
      </c>
      <c r="AD93" s="1" t="str">
        <f>IF(AB93="","",IF(AC93=0,0,AC93/COUNTIF(Journal!P:P,AB93)))</f>
        <v/>
      </c>
      <c r="AE93" s="1" t="str">
        <f>IF(AB93="","",SUMIF(Journal!Q:Q,AB93,Journal!AL:AL))</f>
        <v/>
      </c>
      <c r="AF93" s="1" t="str">
        <f>IF(AB93="","",IF(AE93=0,0,AE93/COUNTIF(Journal!Q:Q,AB93)))</f>
        <v/>
      </c>
      <c r="AG93" s="1" t="str">
        <f>IF(AB93="","",SUMIF(Journal!R:R,AB93,Journal!AM:AM))</f>
        <v/>
      </c>
      <c r="AH93" s="1" t="str">
        <f>IF(AB93="","",IF(AG93=0,0,AG93/COUNTIF(Journal!R:R,AB93)))</f>
        <v/>
      </c>
      <c r="AI93" s="1" t="str">
        <f t="shared" si="17"/>
        <v/>
      </c>
      <c r="AJ93" t="str">
        <f t="shared" si="18"/>
        <v/>
      </c>
      <c r="AK93" s="84" t="str">
        <f t="shared" si="19"/>
        <v/>
      </c>
      <c r="AL93" s="1" t="str">
        <f t="shared" si="20"/>
        <v/>
      </c>
      <c r="AW93" s="67" t="str">
        <f>IF(ISERROR(IF(Journal!BC93&gt;0,Journal!V93,0)-IF(Journal!BC93&gt;0,Journal!BC93,0)),"",IF(Journal!BC93&gt;0,Journal!V93,0)-IF(Journal!BC93&gt;0,Journal!BC93,0))</f>
        <v/>
      </c>
      <c r="AX93" s="67" t="str">
        <f t="shared" si="21"/>
        <v/>
      </c>
      <c r="AY93" s="67" t="str">
        <f t="shared" ca="1" si="22"/>
        <v/>
      </c>
      <c r="AZ93" s="67" t="str">
        <f t="shared" ca="1" si="23"/>
        <v/>
      </c>
      <c r="BA93" s="67" t="str">
        <f t="shared" ca="1" si="24"/>
        <v/>
      </c>
    </row>
    <row r="94" spans="12:53">
      <c r="L94" t="str">
        <f>IF(ISNUMBER(Journal!A93),IF(Journal!AQ93&lt;0,1+L93,0),"")</f>
        <v/>
      </c>
      <c r="M94" t="str">
        <f>IF(ISNUMBER(Journal!A93),IF(Journal!AQ93&gt;0,M93+1,0),"")</f>
        <v/>
      </c>
      <c r="P94" s="26"/>
      <c r="Q94" s="27"/>
      <c r="R94" s="27"/>
      <c r="S94" s="30"/>
      <c r="W94" s="1" t="str">
        <f>IF(AB94="","",Y94-(SUMIFS(Journal!AK:AK,Journal!P:P,"&gt;="&amp;AB94,Journal!AK:AK,"&lt;0")+SUMIFS(Journal!AL:AL,Journal!Q:Q,"&gt;="&amp;AB94,Journal!AL:AL,"&lt;0")+SUMIFS(Journal!AM:AM,Journal!R:R,"&gt;="&amp;AB94,Journal!AM:AM,"&lt;0")))</f>
        <v/>
      </c>
      <c r="X94" s="332" t="str">
        <f>IF(AB94="","",(SUMIFS(Journal!AK:AK,Journal!P:P,"&lt;"&amp;AB94)+SUMIFS(Journal!AL:AL,Journal!Q:Q,"&lt;"&amp;AB94)+SUMIFS(Journal!AM:AM,Journal!R:R,"&lt;"&amp;AB94)))</f>
        <v/>
      </c>
      <c r="Y94" t="str">
        <f t="array" ref="Y94">IF(AB94="","",SUM(IF(Journal!$R$3:$R$2500&gt;='Internal Calcs'!AB94,Journal!$M$3:$M$2500*-Journal!$AY$3:$AY$2500*Journal!$R$3:$R$2500))+SUM(IF(Journal!$Q$3:$Q$2500&gt;='Internal Calcs'!AB94,Journal!$K$3:$K$2500*-Journal!$AY$3:$AY$2500*Journal!$Q$3:$Q$2500))+SUM(IF(Journal!$P$3:$P$2500&gt;='Internal Calcs'!AB94,Journal!$I$3:$I$2500*-Journal!$AY$3:$AY$2500*Journal!$P$3:$P$2500)))</f>
        <v/>
      </c>
      <c r="Z94" s="1" t="str">
        <f t="shared" si="15"/>
        <v/>
      </c>
      <c r="AA94" s="1" t="str">
        <f t="shared" si="16"/>
        <v/>
      </c>
      <c r="AB94" t="str">
        <f>IF(AB93="","",IF(AB93+1&gt;'Stop Efficiency'!$D$1,"",AB93+1))</f>
        <v/>
      </c>
      <c r="AC94" s="1" t="str">
        <f>IF(AB94="","",SUMIF(Journal!P:P,AB94,Journal!AK:AK))</f>
        <v/>
      </c>
      <c r="AD94" s="1" t="str">
        <f>IF(AB94="","",IF(AC94=0,0,AC94/COUNTIF(Journal!P:P,AB94)))</f>
        <v/>
      </c>
      <c r="AE94" s="1" t="str">
        <f>IF(AB94="","",SUMIF(Journal!Q:Q,AB94,Journal!AL:AL))</f>
        <v/>
      </c>
      <c r="AF94" s="1" t="str">
        <f>IF(AB94="","",IF(AE94=0,0,AE94/COUNTIF(Journal!Q:Q,AB94)))</f>
        <v/>
      </c>
      <c r="AG94" s="1" t="str">
        <f>IF(AB94="","",SUMIF(Journal!R:R,AB94,Journal!AM:AM))</f>
        <v/>
      </c>
      <c r="AH94" s="1" t="str">
        <f>IF(AB94="","",IF(AG94=0,0,AG94/COUNTIF(Journal!R:R,AB94)))</f>
        <v/>
      </c>
      <c r="AI94" s="1" t="str">
        <f t="shared" si="17"/>
        <v/>
      </c>
      <c r="AJ94" t="str">
        <f t="shared" si="18"/>
        <v/>
      </c>
      <c r="AK94" s="84" t="str">
        <f t="shared" si="19"/>
        <v/>
      </c>
      <c r="AL94" s="1" t="str">
        <f t="shared" si="20"/>
        <v/>
      </c>
      <c r="AW94" s="67" t="str">
        <f>IF(ISERROR(IF(Journal!BC94&gt;0,Journal!V94,0)-IF(Journal!BC94&gt;0,Journal!BC94,0)),"",IF(Journal!BC94&gt;0,Journal!V94,0)-IF(Journal!BC94&gt;0,Journal!BC94,0))</f>
        <v/>
      </c>
      <c r="AX94" s="67" t="str">
        <f t="shared" si="21"/>
        <v/>
      </c>
      <c r="AY94" s="67" t="str">
        <f t="shared" ca="1" si="22"/>
        <v/>
      </c>
      <c r="AZ94" s="67" t="str">
        <f t="shared" ca="1" si="23"/>
        <v/>
      </c>
      <c r="BA94" s="67" t="str">
        <f t="shared" ca="1" si="24"/>
        <v/>
      </c>
    </row>
    <row r="95" spans="12:53">
      <c r="L95" t="str">
        <f>IF(ISNUMBER(Journal!A94),IF(Journal!AQ94&lt;0,1+L94,0),"")</f>
        <v/>
      </c>
      <c r="M95" t="str">
        <f>IF(ISNUMBER(Journal!A94),IF(Journal!AQ94&gt;0,M94+1,0),"")</f>
        <v/>
      </c>
      <c r="P95" s="26"/>
      <c r="Q95" s="27"/>
      <c r="R95" s="27"/>
      <c r="S95" s="30"/>
      <c r="W95" s="1" t="str">
        <f>IF(AB95="","",Y95-(SUMIFS(Journal!AK:AK,Journal!P:P,"&gt;="&amp;AB95,Journal!AK:AK,"&lt;0")+SUMIFS(Journal!AL:AL,Journal!Q:Q,"&gt;="&amp;AB95,Journal!AL:AL,"&lt;0")+SUMIFS(Journal!AM:AM,Journal!R:R,"&gt;="&amp;AB95,Journal!AM:AM,"&lt;0")))</f>
        <v/>
      </c>
      <c r="X95" s="332" t="str">
        <f>IF(AB95="","",(SUMIFS(Journal!AK:AK,Journal!P:P,"&lt;"&amp;AB95)+SUMIFS(Journal!AL:AL,Journal!Q:Q,"&lt;"&amp;AB95)+SUMIFS(Journal!AM:AM,Journal!R:R,"&lt;"&amp;AB95)))</f>
        <v/>
      </c>
      <c r="Y95" t="str">
        <f t="array" ref="Y95">IF(AB95="","",SUM(IF(Journal!$R$3:$R$2500&gt;='Internal Calcs'!AB95,Journal!$M$3:$M$2500*-Journal!$AY$3:$AY$2500*Journal!$R$3:$R$2500))+SUM(IF(Journal!$Q$3:$Q$2500&gt;='Internal Calcs'!AB95,Journal!$K$3:$K$2500*-Journal!$AY$3:$AY$2500*Journal!$Q$3:$Q$2500))+SUM(IF(Journal!$P$3:$P$2500&gt;='Internal Calcs'!AB95,Journal!$I$3:$I$2500*-Journal!$AY$3:$AY$2500*Journal!$P$3:$P$2500)))</f>
        <v/>
      </c>
      <c r="Z95" s="1" t="str">
        <f t="shared" si="15"/>
        <v/>
      </c>
      <c r="AA95" s="1" t="str">
        <f t="shared" si="16"/>
        <v/>
      </c>
      <c r="AB95" t="str">
        <f>IF(AB94="","",IF(AB94+1&gt;'Stop Efficiency'!$D$1,"",AB94+1))</f>
        <v/>
      </c>
      <c r="AC95" s="1" t="str">
        <f>IF(AB95="","",SUMIF(Journal!P:P,AB95,Journal!AK:AK))</f>
        <v/>
      </c>
      <c r="AD95" s="1" t="str">
        <f>IF(AB95="","",IF(AC95=0,0,AC95/COUNTIF(Journal!P:P,AB95)))</f>
        <v/>
      </c>
      <c r="AE95" s="1" t="str">
        <f>IF(AB95="","",SUMIF(Journal!Q:Q,AB95,Journal!AL:AL))</f>
        <v/>
      </c>
      <c r="AF95" s="1" t="str">
        <f>IF(AB95="","",IF(AE95=0,0,AE95/COUNTIF(Journal!Q:Q,AB95)))</f>
        <v/>
      </c>
      <c r="AG95" s="1" t="str">
        <f>IF(AB95="","",SUMIF(Journal!R:R,AB95,Journal!AM:AM))</f>
        <v/>
      </c>
      <c r="AH95" s="1" t="str">
        <f>IF(AB95="","",IF(AG95=0,0,AG95/COUNTIF(Journal!R:R,AB95)))</f>
        <v/>
      </c>
      <c r="AI95" s="1" t="str">
        <f t="shared" si="17"/>
        <v/>
      </c>
      <c r="AJ95" t="str">
        <f t="shared" si="18"/>
        <v/>
      </c>
      <c r="AK95" s="84" t="str">
        <f t="shared" si="19"/>
        <v/>
      </c>
      <c r="AL95" s="1" t="str">
        <f t="shared" si="20"/>
        <v/>
      </c>
      <c r="AW95" s="67" t="str">
        <f>IF(ISERROR(IF(Journal!BC95&gt;0,Journal!V95,0)-IF(Journal!BC95&gt;0,Journal!BC95,0)),"",IF(Journal!BC95&gt;0,Journal!V95,0)-IF(Journal!BC95&gt;0,Journal!BC95,0))</f>
        <v/>
      </c>
      <c r="AX95" s="67" t="str">
        <f t="shared" si="21"/>
        <v/>
      </c>
      <c r="AY95" s="67" t="str">
        <f t="shared" ca="1" si="22"/>
        <v/>
      </c>
      <c r="AZ95" s="67" t="str">
        <f t="shared" ca="1" si="23"/>
        <v/>
      </c>
      <c r="BA95" s="67" t="str">
        <f t="shared" ca="1" si="24"/>
        <v/>
      </c>
    </row>
    <row r="96" spans="12:53">
      <c r="L96" t="str">
        <f>IF(ISNUMBER(Journal!A95),IF(Journal!AQ95&lt;0,1+L95,0),"")</f>
        <v/>
      </c>
      <c r="M96" t="str">
        <f>IF(ISNUMBER(Journal!A95),IF(Journal!AQ95&gt;0,M95+1,0),"")</f>
        <v/>
      </c>
      <c r="P96" s="26"/>
      <c r="Q96" s="27"/>
      <c r="R96" s="27"/>
      <c r="S96" s="30"/>
      <c r="W96" s="1" t="str">
        <f>IF(AB96="","",Y96-(SUMIFS(Journal!AK:AK,Journal!P:P,"&gt;="&amp;AB96,Journal!AK:AK,"&lt;0")+SUMIFS(Journal!AL:AL,Journal!Q:Q,"&gt;="&amp;AB96,Journal!AL:AL,"&lt;0")+SUMIFS(Journal!AM:AM,Journal!R:R,"&gt;="&amp;AB96,Journal!AM:AM,"&lt;0")))</f>
        <v/>
      </c>
      <c r="X96" s="332" t="str">
        <f>IF(AB96="","",(SUMIFS(Journal!AK:AK,Journal!P:P,"&lt;"&amp;AB96)+SUMIFS(Journal!AL:AL,Journal!Q:Q,"&lt;"&amp;AB96)+SUMIFS(Journal!AM:AM,Journal!R:R,"&lt;"&amp;AB96)))</f>
        <v/>
      </c>
      <c r="Y96" t="str">
        <f t="array" ref="Y96">IF(AB96="","",SUM(IF(Journal!$R$3:$R$2500&gt;='Internal Calcs'!AB96,Journal!$M$3:$M$2500*-Journal!$AY$3:$AY$2500*Journal!$R$3:$R$2500))+SUM(IF(Journal!$Q$3:$Q$2500&gt;='Internal Calcs'!AB96,Journal!$K$3:$K$2500*-Journal!$AY$3:$AY$2500*Journal!$Q$3:$Q$2500))+SUM(IF(Journal!$P$3:$P$2500&gt;='Internal Calcs'!AB96,Journal!$I$3:$I$2500*-Journal!$AY$3:$AY$2500*Journal!$P$3:$P$2500)))</f>
        <v/>
      </c>
      <c r="Z96" s="1" t="str">
        <f t="shared" si="15"/>
        <v/>
      </c>
      <c r="AA96" s="1" t="str">
        <f t="shared" si="16"/>
        <v/>
      </c>
      <c r="AB96" t="str">
        <f>IF(AB95="","",IF(AB95+1&gt;'Stop Efficiency'!$D$1,"",AB95+1))</f>
        <v/>
      </c>
      <c r="AC96" s="1" t="str">
        <f>IF(AB96="","",SUMIF(Journal!P:P,AB96,Journal!AK:AK))</f>
        <v/>
      </c>
      <c r="AD96" s="1" t="str">
        <f>IF(AB96="","",IF(AC96=0,0,AC96/COUNTIF(Journal!P:P,AB96)))</f>
        <v/>
      </c>
      <c r="AE96" s="1" t="str">
        <f>IF(AB96="","",SUMIF(Journal!Q:Q,AB96,Journal!AL:AL))</f>
        <v/>
      </c>
      <c r="AF96" s="1" t="str">
        <f>IF(AB96="","",IF(AE96=0,0,AE96/COUNTIF(Journal!Q:Q,AB96)))</f>
        <v/>
      </c>
      <c r="AG96" s="1" t="str">
        <f>IF(AB96="","",SUMIF(Journal!R:R,AB96,Journal!AM:AM))</f>
        <v/>
      </c>
      <c r="AH96" s="1" t="str">
        <f>IF(AB96="","",IF(AG96=0,0,AG96/COUNTIF(Journal!R:R,AB96)))</f>
        <v/>
      </c>
      <c r="AI96" s="1" t="str">
        <f t="shared" si="17"/>
        <v/>
      </c>
      <c r="AJ96" t="str">
        <f t="shared" si="18"/>
        <v/>
      </c>
      <c r="AK96" s="84" t="str">
        <f t="shared" si="19"/>
        <v/>
      </c>
      <c r="AL96" s="1" t="str">
        <f t="shared" si="20"/>
        <v/>
      </c>
      <c r="AW96" s="67" t="str">
        <f>IF(ISERROR(IF(Journal!BC96&gt;0,Journal!V96,0)-IF(Journal!BC96&gt;0,Journal!BC96,0)),"",IF(Journal!BC96&gt;0,Journal!V96,0)-IF(Journal!BC96&gt;0,Journal!BC96,0))</f>
        <v/>
      </c>
      <c r="AX96" s="67" t="str">
        <f t="shared" si="21"/>
        <v/>
      </c>
      <c r="AY96" s="67" t="str">
        <f t="shared" ca="1" si="22"/>
        <v/>
      </c>
      <c r="AZ96" s="67" t="str">
        <f t="shared" ca="1" si="23"/>
        <v/>
      </c>
      <c r="BA96" s="67" t="str">
        <f t="shared" ca="1" si="24"/>
        <v/>
      </c>
    </row>
    <row r="97" spans="12:53">
      <c r="L97" t="str">
        <f>IF(ISNUMBER(Journal!A96),IF(Journal!AQ96&lt;0,1+L96,0),"")</f>
        <v/>
      </c>
      <c r="M97" t="str">
        <f>IF(ISNUMBER(Journal!A96),IF(Journal!AQ96&gt;0,M96+1,0),"")</f>
        <v/>
      </c>
      <c r="P97" s="26"/>
      <c r="Q97" s="27"/>
      <c r="R97" s="27"/>
      <c r="S97" s="30"/>
      <c r="W97" s="1" t="str">
        <f>IF(AB97="","",Y97-(SUMIFS(Journal!AK:AK,Journal!P:P,"&gt;="&amp;AB97,Journal!AK:AK,"&lt;0")+SUMIFS(Journal!AL:AL,Journal!Q:Q,"&gt;="&amp;AB97,Journal!AL:AL,"&lt;0")+SUMIFS(Journal!AM:AM,Journal!R:R,"&gt;="&amp;AB97,Journal!AM:AM,"&lt;0")))</f>
        <v/>
      </c>
      <c r="X97" s="332" t="str">
        <f>IF(AB97="","",(SUMIFS(Journal!AK:AK,Journal!P:P,"&lt;"&amp;AB97)+SUMIFS(Journal!AL:AL,Journal!Q:Q,"&lt;"&amp;AB97)+SUMIFS(Journal!AM:AM,Journal!R:R,"&lt;"&amp;AB97)))</f>
        <v/>
      </c>
      <c r="Y97" t="str">
        <f t="array" ref="Y97">IF(AB97="","",SUM(IF(Journal!$R$3:$R$2500&gt;='Internal Calcs'!AB97,Journal!$M$3:$M$2500*-Journal!$AY$3:$AY$2500*Journal!$R$3:$R$2500))+SUM(IF(Journal!$Q$3:$Q$2500&gt;='Internal Calcs'!AB97,Journal!$K$3:$K$2500*-Journal!$AY$3:$AY$2500*Journal!$Q$3:$Q$2500))+SUM(IF(Journal!$P$3:$P$2500&gt;='Internal Calcs'!AB97,Journal!$I$3:$I$2500*-Journal!$AY$3:$AY$2500*Journal!$P$3:$P$2500)))</f>
        <v/>
      </c>
      <c r="Z97" s="1" t="str">
        <f t="shared" si="15"/>
        <v/>
      </c>
      <c r="AA97" s="1" t="str">
        <f t="shared" si="16"/>
        <v/>
      </c>
      <c r="AB97" t="str">
        <f>IF(AB96="","",IF(AB96+1&gt;'Stop Efficiency'!$D$1,"",AB96+1))</f>
        <v/>
      </c>
      <c r="AC97" s="1" t="str">
        <f>IF(AB97="","",SUMIF(Journal!P:P,AB97,Journal!AK:AK))</f>
        <v/>
      </c>
      <c r="AD97" s="1" t="str">
        <f>IF(AB97="","",IF(AC97=0,0,AC97/COUNTIF(Journal!P:P,AB97)))</f>
        <v/>
      </c>
      <c r="AE97" s="1" t="str">
        <f>IF(AB97="","",SUMIF(Journal!Q:Q,AB97,Journal!AL:AL))</f>
        <v/>
      </c>
      <c r="AF97" s="1" t="str">
        <f>IF(AB97="","",IF(AE97=0,0,AE97/COUNTIF(Journal!Q:Q,AB97)))</f>
        <v/>
      </c>
      <c r="AG97" s="1" t="str">
        <f>IF(AB97="","",SUMIF(Journal!R:R,AB97,Journal!AM:AM))</f>
        <v/>
      </c>
      <c r="AH97" s="1" t="str">
        <f>IF(AB97="","",IF(AG97=0,0,AG97/COUNTIF(Journal!R:R,AB97)))</f>
        <v/>
      </c>
      <c r="AI97" s="1" t="str">
        <f t="shared" si="17"/>
        <v/>
      </c>
      <c r="AJ97" t="str">
        <f t="shared" si="18"/>
        <v/>
      </c>
      <c r="AK97" s="84" t="str">
        <f t="shared" si="19"/>
        <v/>
      </c>
      <c r="AL97" s="1" t="str">
        <f t="shared" si="20"/>
        <v/>
      </c>
      <c r="AW97" s="67" t="str">
        <f>IF(ISERROR(IF(Journal!BC97&gt;0,Journal!V97,0)-IF(Journal!BC97&gt;0,Journal!BC97,0)),"",IF(Journal!BC97&gt;0,Journal!V97,0)-IF(Journal!BC97&gt;0,Journal!BC97,0))</f>
        <v/>
      </c>
      <c r="AX97" s="67" t="str">
        <f t="shared" si="21"/>
        <v/>
      </c>
      <c r="AY97" s="67" t="str">
        <f t="shared" ca="1" si="22"/>
        <v/>
      </c>
      <c r="AZ97" s="67" t="str">
        <f t="shared" ca="1" si="23"/>
        <v/>
      </c>
      <c r="BA97" s="67" t="str">
        <f t="shared" ca="1" si="24"/>
        <v/>
      </c>
    </row>
    <row r="98" spans="12:53">
      <c r="L98" t="str">
        <f>IF(ISNUMBER(Journal!A97),IF(Journal!AQ97&lt;0,1+L97,0),"")</f>
        <v/>
      </c>
      <c r="M98" t="str">
        <f>IF(ISNUMBER(Journal!A97),IF(Journal!AQ97&gt;0,M97+1,0),"")</f>
        <v/>
      </c>
      <c r="P98" s="26"/>
      <c r="Q98" s="27"/>
      <c r="R98" s="27"/>
      <c r="S98" s="30"/>
      <c r="W98" s="1" t="str">
        <f>IF(AB98="","",Y98-(SUMIFS(Journal!AK:AK,Journal!P:P,"&gt;="&amp;AB98,Journal!AK:AK,"&lt;0")+SUMIFS(Journal!AL:AL,Journal!Q:Q,"&gt;="&amp;AB98,Journal!AL:AL,"&lt;0")+SUMIFS(Journal!AM:AM,Journal!R:R,"&gt;="&amp;AB98,Journal!AM:AM,"&lt;0")))</f>
        <v/>
      </c>
      <c r="X98" s="332" t="str">
        <f>IF(AB98="","",(SUMIFS(Journal!AK:AK,Journal!P:P,"&lt;"&amp;AB98)+SUMIFS(Journal!AL:AL,Journal!Q:Q,"&lt;"&amp;AB98)+SUMIFS(Journal!AM:AM,Journal!R:R,"&lt;"&amp;AB98)))</f>
        <v/>
      </c>
      <c r="Y98" t="str">
        <f t="array" ref="Y98">IF(AB98="","",SUM(IF(Journal!$R$3:$R$2500&gt;='Internal Calcs'!AB98,Journal!$M$3:$M$2500*-Journal!$AY$3:$AY$2500*Journal!$R$3:$R$2500))+SUM(IF(Journal!$Q$3:$Q$2500&gt;='Internal Calcs'!AB98,Journal!$K$3:$K$2500*-Journal!$AY$3:$AY$2500*Journal!$Q$3:$Q$2500))+SUM(IF(Journal!$P$3:$P$2500&gt;='Internal Calcs'!AB98,Journal!$I$3:$I$2500*-Journal!$AY$3:$AY$2500*Journal!$P$3:$P$2500)))</f>
        <v/>
      </c>
      <c r="Z98" s="1" t="str">
        <f t="shared" si="15"/>
        <v/>
      </c>
      <c r="AA98" s="1" t="str">
        <f t="shared" si="16"/>
        <v/>
      </c>
      <c r="AB98" t="str">
        <f>IF(AB97="","",IF(AB97+1&gt;'Stop Efficiency'!$D$1,"",AB97+1))</f>
        <v/>
      </c>
      <c r="AC98" s="1" t="str">
        <f>IF(AB98="","",SUMIF(Journal!P:P,AB98,Journal!AK:AK))</f>
        <v/>
      </c>
      <c r="AD98" s="1" t="str">
        <f>IF(AB98="","",IF(AC98=0,0,AC98/COUNTIF(Journal!P:P,AB98)))</f>
        <v/>
      </c>
      <c r="AE98" s="1" t="str">
        <f>IF(AB98="","",SUMIF(Journal!Q:Q,AB98,Journal!AL:AL))</f>
        <v/>
      </c>
      <c r="AF98" s="1" t="str">
        <f>IF(AB98="","",IF(AE98=0,0,AE98/COUNTIF(Journal!Q:Q,AB98)))</f>
        <v/>
      </c>
      <c r="AG98" s="1" t="str">
        <f>IF(AB98="","",SUMIF(Journal!R:R,AB98,Journal!AM:AM))</f>
        <v/>
      </c>
      <c r="AH98" s="1" t="str">
        <f>IF(AB98="","",IF(AG98=0,0,AG98/COUNTIF(Journal!R:R,AB98)))</f>
        <v/>
      </c>
      <c r="AI98" s="1" t="str">
        <f t="shared" si="17"/>
        <v/>
      </c>
      <c r="AJ98" t="str">
        <f t="shared" si="18"/>
        <v/>
      </c>
      <c r="AK98" s="84" t="str">
        <f t="shared" si="19"/>
        <v/>
      </c>
      <c r="AL98" s="1" t="str">
        <f t="shared" si="20"/>
        <v/>
      </c>
      <c r="AW98" s="67" t="str">
        <f>IF(ISERROR(IF(Journal!BC98&gt;0,Journal!V98,0)-IF(Journal!BC98&gt;0,Journal!BC98,0)),"",IF(Journal!BC98&gt;0,Journal!V98,0)-IF(Journal!BC98&gt;0,Journal!BC98,0))</f>
        <v/>
      </c>
      <c r="AX98" s="67" t="str">
        <f t="shared" si="21"/>
        <v/>
      </c>
      <c r="AY98" s="67" t="str">
        <f t="shared" ca="1" si="22"/>
        <v/>
      </c>
      <c r="AZ98" s="67" t="str">
        <f t="shared" ca="1" si="23"/>
        <v/>
      </c>
      <c r="BA98" s="67" t="str">
        <f t="shared" ca="1" si="24"/>
        <v/>
      </c>
    </row>
    <row r="99" spans="12:53">
      <c r="L99" t="str">
        <f>IF(ISNUMBER(Journal!A98),IF(Journal!AQ98&lt;0,1+L98,0),"")</f>
        <v/>
      </c>
      <c r="M99" t="str">
        <f>IF(ISNUMBER(Journal!A98),IF(Journal!AQ98&gt;0,M98+1,0),"")</f>
        <v/>
      </c>
      <c r="P99" s="26"/>
      <c r="Q99" s="27"/>
      <c r="R99" s="27"/>
      <c r="S99" s="30"/>
      <c r="W99" s="1" t="str">
        <f>IF(AB99="","",Y99-(SUMIFS(Journal!AK:AK,Journal!P:P,"&gt;="&amp;AB99,Journal!AK:AK,"&lt;0")+SUMIFS(Journal!AL:AL,Journal!Q:Q,"&gt;="&amp;AB99,Journal!AL:AL,"&lt;0")+SUMIFS(Journal!AM:AM,Journal!R:R,"&gt;="&amp;AB99,Journal!AM:AM,"&lt;0")))</f>
        <v/>
      </c>
      <c r="X99" s="332" t="str">
        <f>IF(AB99="","",(SUMIFS(Journal!AK:AK,Journal!P:P,"&lt;"&amp;AB99)+SUMIFS(Journal!AL:AL,Journal!Q:Q,"&lt;"&amp;AB99)+SUMIFS(Journal!AM:AM,Journal!R:R,"&lt;"&amp;AB99)))</f>
        <v/>
      </c>
      <c r="Y99" t="str">
        <f t="array" ref="Y99">IF(AB99="","",SUM(IF(Journal!$R$3:$R$2500&gt;='Internal Calcs'!AB99,Journal!$M$3:$M$2500*-Journal!$AY$3:$AY$2500*Journal!$R$3:$R$2500))+SUM(IF(Journal!$Q$3:$Q$2500&gt;='Internal Calcs'!AB99,Journal!$K$3:$K$2500*-Journal!$AY$3:$AY$2500*Journal!$Q$3:$Q$2500))+SUM(IF(Journal!$P$3:$P$2500&gt;='Internal Calcs'!AB99,Journal!$I$3:$I$2500*-Journal!$AY$3:$AY$2500*Journal!$P$3:$P$2500)))</f>
        <v/>
      </c>
      <c r="Z99" s="1" t="str">
        <f t="shared" si="15"/>
        <v/>
      </c>
      <c r="AA99" s="1" t="str">
        <f t="shared" si="16"/>
        <v/>
      </c>
      <c r="AB99" t="str">
        <f>IF(AB98="","",IF(AB98+1&gt;'Stop Efficiency'!$D$1,"",AB98+1))</f>
        <v/>
      </c>
      <c r="AC99" s="1" t="str">
        <f>IF(AB99="","",SUMIF(Journal!P:P,AB99,Journal!AK:AK))</f>
        <v/>
      </c>
      <c r="AD99" s="1" t="str">
        <f>IF(AB99="","",IF(AC99=0,0,AC99/COUNTIF(Journal!P:P,AB99)))</f>
        <v/>
      </c>
      <c r="AE99" s="1" t="str">
        <f>IF(AB99="","",SUMIF(Journal!Q:Q,AB99,Journal!AL:AL))</f>
        <v/>
      </c>
      <c r="AF99" s="1" t="str">
        <f>IF(AB99="","",IF(AE99=0,0,AE99/COUNTIF(Journal!Q:Q,AB99)))</f>
        <v/>
      </c>
      <c r="AG99" s="1" t="str">
        <f>IF(AB99="","",SUMIF(Journal!R:R,AB99,Journal!AM:AM))</f>
        <v/>
      </c>
      <c r="AH99" s="1" t="str">
        <f>IF(AB99="","",IF(AG99=0,0,AG99/COUNTIF(Journal!R:R,AB99)))</f>
        <v/>
      </c>
      <c r="AI99" s="1" t="str">
        <f t="shared" si="17"/>
        <v/>
      </c>
      <c r="AJ99" t="str">
        <f t="shared" si="18"/>
        <v/>
      </c>
      <c r="AK99" s="84" t="str">
        <f t="shared" si="19"/>
        <v/>
      </c>
      <c r="AL99" s="1" t="str">
        <f t="shared" si="20"/>
        <v/>
      </c>
      <c r="AW99" s="67" t="str">
        <f>IF(ISERROR(IF(Journal!BC99&gt;0,Journal!V99,0)-IF(Journal!BC99&gt;0,Journal!BC99,0)),"",IF(Journal!BC99&gt;0,Journal!V99,0)-IF(Journal!BC99&gt;0,Journal!BC99,0))</f>
        <v/>
      </c>
      <c r="AX99" s="67" t="str">
        <f t="shared" si="21"/>
        <v/>
      </c>
      <c r="AY99" s="67" t="str">
        <f t="shared" ca="1" si="22"/>
        <v/>
      </c>
      <c r="AZ99" s="67" t="str">
        <f t="shared" ca="1" si="23"/>
        <v/>
      </c>
      <c r="BA99" s="67" t="str">
        <f t="shared" ca="1" si="24"/>
        <v/>
      </c>
    </row>
    <row r="100" spans="12:53">
      <c r="L100" t="str">
        <f>IF(ISNUMBER(Journal!A99),IF(Journal!AQ99&lt;0,1+L99,0),"")</f>
        <v/>
      </c>
      <c r="M100" t="str">
        <f>IF(ISNUMBER(Journal!A99),IF(Journal!AQ99&gt;0,M99+1,0),"")</f>
        <v/>
      </c>
      <c r="P100" s="26"/>
      <c r="Q100" s="27"/>
      <c r="R100" s="27"/>
      <c r="S100" s="30"/>
      <c r="W100" s="1" t="str">
        <f>IF(AB100="","",Y100-(SUMIFS(Journal!AK:AK,Journal!P:P,"&gt;="&amp;AB100,Journal!AK:AK,"&lt;0")+SUMIFS(Journal!AL:AL,Journal!Q:Q,"&gt;="&amp;AB100,Journal!AL:AL,"&lt;0")+SUMIFS(Journal!AM:AM,Journal!R:R,"&gt;="&amp;AB100,Journal!AM:AM,"&lt;0")))</f>
        <v/>
      </c>
      <c r="X100" s="332" t="str">
        <f>IF(AB100="","",(SUMIFS(Journal!AK:AK,Journal!P:P,"&lt;"&amp;AB100)+SUMIFS(Journal!AL:AL,Journal!Q:Q,"&lt;"&amp;AB100)+SUMIFS(Journal!AM:AM,Journal!R:R,"&lt;"&amp;AB100)))</f>
        <v/>
      </c>
      <c r="Y100" t="str">
        <f t="array" ref="Y100">IF(AB100="","",SUM(IF(Journal!$R$3:$R$2500&gt;='Internal Calcs'!AB100,Journal!$M$3:$M$2500*-Journal!$AY$3:$AY$2500*Journal!$R$3:$R$2500))+SUM(IF(Journal!$Q$3:$Q$2500&gt;='Internal Calcs'!AB100,Journal!$K$3:$K$2500*-Journal!$AY$3:$AY$2500*Journal!$Q$3:$Q$2500))+SUM(IF(Journal!$P$3:$P$2500&gt;='Internal Calcs'!AB100,Journal!$I$3:$I$2500*-Journal!$AY$3:$AY$2500*Journal!$P$3:$P$2500)))</f>
        <v/>
      </c>
      <c r="Z100" s="1" t="str">
        <f t="shared" si="15"/>
        <v/>
      </c>
      <c r="AA100" s="1" t="str">
        <f t="shared" si="16"/>
        <v/>
      </c>
      <c r="AB100" t="str">
        <f>IF(AB99="","",IF(AB99+1&gt;'Stop Efficiency'!$D$1,"",AB99+1))</f>
        <v/>
      </c>
      <c r="AC100" s="1" t="str">
        <f>IF(AB100="","",SUMIF(Journal!P:P,AB100,Journal!AK:AK))</f>
        <v/>
      </c>
      <c r="AD100" s="1" t="str">
        <f>IF(AB100="","",IF(AC100=0,0,AC100/COUNTIF(Journal!P:P,AB100)))</f>
        <v/>
      </c>
      <c r="AE100" s="1" t="str">
        <f>IF(AB100="","",SUMIF(Journal!Q:Q,AB100,Journal!AL:AL))</f>
        <v/>
      </c>
      <c r="AF100" s="1" t="str">
        <f>IF(AB100="","",IF(AE100=0,0,AE100/COUNTIF(Journal!Q:Q,AB100)))</f>
        <v/>
      </c>
      <c r="AG100" s="1" t="str">
        <f>IF(AB100="","",SUMIF(Journal!R:R,AB100,Journal!AM:AM))</f>
        <v/>
      </c>
      <c r="AH100" s="1" t="str">
        <f>IF(AB100="","",IF(AG100=0,0,AG100/COUNTIF(Journal!R:R,AB100)))</f>
        <v/>
      </c>
      <c r="AI100" s="1" t="str">
        <f t="shared" si="17"/>
        <v/>
      </c>
      <c r="AJ100" t="str">
        <f t="shared" si="18"/>
        <v/>
      </c>
      <c r="AK100" s="84" t="str">
        <f t="shared" si="19"/>
        <v/>
      </c>
      <c r="AL100" s="1" t="str">
        <f t="shared" si="20"/>
        <v/>
      </c>
      <c r="AW100" s="67" t="str">
        <f>IF(ISERROR(IF(Journal!BC100&gt;0,Journal!V100,0)-IF(Journal!BC100&gt;0,Journal!BC100,0)),"",IF(Journal!BC100&gt;0,Journal!V100,0)-IF(Journal!BC100&gt;0,Journal!BC100,0))</f>
        <v/>
      </c>
      <c r="AX100" s="67" t="str">
        <f t="shared" si="21"/>
        <v/>
      </c>
      <c r="AY100" s="67" t="str">
        <f t="shared" ca="1" si="22"/>
        <v/>
      </c>
      <c r="AZ100" s="67" t="str">
        <f t="shared" ca="1" si="23"/>
        <v/>
      </c>
      <c r="BA100" s="67" t="str">
        <f t="shared" ca="1" si="24"/>
        <v/>
      </c>
    </row>
    <row r="101" spans="12:53">
      <c r="L101" t="str">
        <f>IF(ISNUMBER(Journal!A100),IF(Journal!AQ100&lt;0,1+L100,0),"")</f>
        <v/>
      </c>
      <c r="M101" t="str">
        <f>IF(ISNUMBER(Journal!A100),IF(Journal!AQ100&gt;0,M100+1,0),"")</f>
        <v/>
      </c>
      <c r="P101" s="26"/>
      <c r="Q101" s="27"/>
      <c r="R101" s="27"/>
      <c r="S101" s="30"/>
      <c r="X101" s="72"/>
      <c r="Y101" s="72"/>
      <c r="Z101" s="72"/>
      <c r="AA101" s="72"/>
      <c r="AB101" s="72"/>
      <c r="AC101" s="72"/>
      <c r="AD101" s="72"/>
      <c r="AE101" s="72"/>
      <c r="AF101" s="72"/>
      <c r="AG101" s="72"/>
      <c r="AH101" s="72"/>
      <c r="AI101" s="72"/>
      <c r="AJ101" s="72"/>
      <c r="AW101" s="67" t="str">
        <f>IF(ISERROR(IF(Journal!BC101&gt;0,Journal!V101,0)-IF(Journal!BC101&gt;0,Journal!BC101,0)),"",IF(Journal!BC101&gt;0,Journal!V101,0)-IF(Journal!BC101&gt;0,Journal!BC101,0))</f>
        <v/>
      </c>
      <c r="AX101" s="67" t="str">
        <f t="shared" si="21"/>
        <v/>
      </c>
      <c r="AY101" s="67" t="str">
        <f t="shared" ca="1" si="22"/>
        <v/>
      </c>
      <c r="AZ101" s="67" t="str">
        <f t="shared" ca="1" si="23"/>
        <v/>
      </c>
      <c r="BA101" s="67" t="str">
        <f t="shared" ca="1" si="24"/>
        <v/>
      </c>
    </row>
    <row r="102" spans="12:53">
      <c r="L102" t="str">
        <f>IF(ISNUMBER(Journal!A101),IF(Journal!AQ101&lt;0,1+L101,0),"")</f>
        <v/>
      </c>
      <c r="M102" t="str">
        <f>IF(ISNUMBER(Journal!A101),IF(Journal!AQ101&gt;0,M101+1,0),"")</f>
        <v/>
      </c>
      <c r="P102" s="26"/>
      <c r="Q102" s="27"/>
      <c r="R102" s="27"/>
      <c r="S102" s="30"/>
      <c r="AW102" s="67" t="str">
        <f>IF(ISERROR(IF(Journal!BC102&gt;0,Journal!V102,0)-IF(Journal!BC102&gt;0,Journal!BC102,0)),"",IF(Journal!BC102&gt;0,Journal!V102,0)-IF(Journal!BC102&gt;0,Journal!BC102,0))</f>
        <v/>
      </c>
      <c r="AX102" s="67" t="str">
        <f t="shared" si="21"/>
        <v/>
      </c>
      <c r="AY102" s="67" t="str">
        <f t="shared" ca="1" si="22"/>
        <v/>
      </c>
      <c r="AZ102" s="67" t="str">
        <f t="shared" ca="1" si="23"/>
        <v/>
      </c>
      <c r="BA102" s="67" t="str">
        <f t="shared" ca="1" si="24"/>
        <v/>
      </c>
    </row>
    <row r="103" spans="12:53">
      <c r="L103" t="str">
        <f>IF(ISNUMBER(Journal!A102),IF(Journal!AQ102&lt;0,1+L102,0),"")</f>
        <v/>
      </c>
      <c r="M103" t="str">
        <f>IF(ISNUMBER(Journal!A102),IF(Journal!AQ102&gt;0,M102+1,0),"")</f>
        <v/>
      </c>
      <c r="P103" s="26"/>
      <c r="Q103" s="27"/>
      <c r="R103" s="27"/>
      <c r="S103" s="30"/>
      <c r="AW103" s="67" t="str">
        <f>IF(ISERROR(IF(Journal!BC103&gt;0,Journal!V103,0)-IF(Journal!BC103&gt;0,Journal!BC103,0)),"",IF(Journal!BC103&gt;0,Journal!V103,0)-IF(Journal!BC103&gt;0,Journal!BC103,0))</f>
        <v/>
      </c>
      <c r="AX103" s="67" t="str">
        <f t="shared" si="21"/>
        <v/>
      </c>
      <c r="AY103" s="67" t="str">
        <f t="shared" ca="1" si="22"/>
        <v/>
      </c>
      <c r="AZ103" s="67" t="str">
        <f t="shared" ca="1" si="23"/>
        <v/>
      </c>
      <c r="BA103" s="67" t="str">
        <f t="shared" ca="1" si="24"/>
        <v/>
      </c>
    </row>
    <row r="104" spans="12:53">
      <c r="L104" t="str">
        <f>IF(ISNUMBER(Journal!A103),IF(Journal!AQ103&lt;0,1+L103,0),"")</f>
        <v/>
      </c>
      <c r="M104" t="str">
        <f>IF(ISNUMBER(Journal!A103),IF(Journal!AQ103&gt;0,M103+1,0),"")</f>
        <v/>
      </c>
      <c r="P104" s="26"/>
      <c r="Q104" s="27"/>
      <c r="R104" s="27"/>
      <c r="S104" s="30"/>
      <c r="AW104" s="67" t="str">
        <f>IF(ISERROR(IF(Journal!BC104&gt;0,Journal!V104,0)-IF(Journal!BC104&gt;0,Journal!BC104,0)),"",IF(Journal!BC104&gt;0,Journal!V104,0)-IF(Journal!BC104&gt;0,Journal!BC104,0))</f>
        <v/>
      </c>
      <c r="AX104" s="67" t="str">
        <f t="shared" si="21"/>
        <v/>
      </c>
      <c r="AY104" s="67" t="str">
        <f t="shared" ca="1" si="22"/>
        <v/>
      </c>
      <c r="AZ104" s="67" t="str">
        <f t="shared" ca="1" si="23"/>
        <v/>
      </c>
      <c r="BA104" s="67" t="str">
        <f t="shared" ca="1" si="24"/>
        <v/>
      </c>
    </row>
    <row r="105" spans="12:53">
      <c r="L105" t="str">
        <f>IF(ISNUMBER(Journal!A104),IF(Journal!AQ104&lt;0,1+L104,0),"")</f>
        <v/>
      </c>
      <c r="M105" t="str">
        <f>IF(ISNUMBER(Journal!A104),IF(Journal!AQ104&gt;0,M104+1,0),"")</f>
        <v/>
      </c>
      <c r="P105" s="26"/>
      <c r="Q105" s="27"/>
      <c r="R105" s="27"/>
      <c r="S105" s="30"/>
      <c r="AW105" s="67" t="str">
        <f>IF(ISERROR(IF(Journal!BC105&gt;0,Journal!V105,0)-IF(Journal!BC105&gt;0,Journal!BC105,0)),"",IF(Journal!BC105&gt;0,Journal!V105,0)-IF(Journal!BC105&gt;0,Journal!BC105,0))</f>
        <v/>
      </c>
      <c r="AX105" s="67" t="str">
        <f t="shared" si="21"/>
        <v/>
      </c>
      <c r="AY105" s="67" t="str">
        <f t="shared" ca="1" si="22"/>
        <v/>
      </c>
      <c r="AZ105" s="67" t="str">
        <f t="shared" ca="1" si="23"/>
        <v/>
      </c>
      <c r="BA105" s="67" t="str">
        <f t="shared" ca="1" si="24"/>
        <v/>
      </c>
    </row>
    <row r="106" spans="12:53">
      <c r="L106" t="str">
        <f>IF(ISNUMBER(Journal!A105),IF(Journal!AQ105&lt;0,1+L105,0),"")</f>
        <v/>
      </c>
      <c r="M106" t="str">
        <f>IF(ISNUMBER(Journal!A105),IF(Journal!AQ105&gt;0,M105+1,0),"")</f>
        <v/>
      </c>
      <c r="P106" s="26"/>
      <c r="Q106" s="27"/>
      <c r="R106" s="27"/>
      <c r="S106" s="30"/>
      <c r="AW106" s="67" t="str">
        <f>IF(ISERROR(IF(Journal!BC106&gt;0,Journal!V106,0)-IF(Journal!BC106&gt;0,Journal!BC106,0)),"",IF(Journal!BC106&gt;0,Journal!V106,0)-IF(Journal!BC106&gt;0,Journal!BC106,0))</f>
        <v/>
      </c>
      <c r="AX106" s="67" t="str">
        <f t="shared" si="21"/>
        <v/>
      </c>
      <c r="AY106" s="67" t="str">
        <f t="shared" ca="1" si="22"/>
        <v/>
      </c>
      <c r="AZ106" s="67" t="str">
        <f t="shared" ca="1" si="23"/>
        <v/>
      </c>
      <c r="BA106" s="67" t="str">
        <f t="shared" ca="1" si="24"/>
        <v/>
      </c>
    </row>
    <row r="107" spans="12:53">
      <c r="L107" t="str">
        <f>IF(ISNUMBER(Journal!A106),IF(Journal!AQ106&lt;0,1+L106,0),"")</f>
        <v/>
      </c>
      <c r="M107" t="str">
        <f>IF(ISNUMBER(Journal!A106),IF(Journal!AQ106&gt;0,M106+1,0),"")</f>
        <v/>
      </c>
      <c r="P107" s="26"/>
      <c r="Q107" s="27"/>
      <c r="R107" s="27"/>
      <c r="S107" s="30"/>
      <c r="AW107" s="67" t="str">
        <f>IF(ISERROR(IF(Journal!BC107&gt;0,Journal!V107,0)-IF(Journal!BC107&gt;0,Journal!BC107,0)),"",IF(Journal!BC107&gt;0,Journal!V107,0)-IF(Journal!BC107&gt;0,Journal!BC107,0))</f>
        <v/>
      </c>
      <c r="AX107" s="67" t="str">
        <f t="shared" si="21"/>
        <v/>
      </c>
      <c r="AY107" s="67" t="str">
        <f t="shared" ca="1" si="22"/>
        <v/>
      </c>
      <c r="AZ107" s="67" t="str">
        <f t="shared" ca="1" si="23"/>
        <v/>
      </c>
      <c r="BA107" s="67" t="str">
        <f t="shared" ca="1" si="24"/>
        <v/>
      </c>
    </row>
    <row r="108" spans="12:53">
      <c r="L108" t="str">
        <f>IF(ISNUMBER(Journal!A107),IF(Journal!AQ107&lt;0,1+L107,0),"")</f>
        <v/>
      </c>
      <c r="M108" t="str">
        <f>IF(ISNUMBER(Journal!A107),IF(Journal!AQ107&gt;0,M107+1,0),"")</f>
        <v/>
      </c>
      <c r="P108" s="26"/>
      <c r="Q108" s="27"/>
      <c r="R108" s="27"/>
      <c r="S108" s="30"/>
      <c r="AW108" s="67" t="str">
        <f>IF(ISERROR(IF(Journal!BC108&gt;0,Journal!V108,0)-IF(Journal!BC108&gt;0,Journal!BC108,0)),"",IF(Journal!BC108&gt;0,Journal!V108,0)-IF(Journal!BC108&gt;0,Journal!BC108,0))</f>
        <v/>
      </c>
      <c r="AX108" s="67" t="str">
        <f t="shared" si="21"/>
        <v/>
      </c>
      <c r="AY108" s="67" t="str">
        <f t="shared" ca="1" si="22"/>
        <v/>
      </c>
      <c r="AZ108" s="67" t="str">
        <f t="shared" ca="1" si="23"/>
        <v/>
      </c>
      <c r="BA108" s="67" t="str">
        <f t="shared" ca="1" si="24"/>
        <v/>
      </c>
    </row>
    <row r="109" spans="12:53">
      <c r="L109" t="str">
        <f>IF(ISNUMBER(Journal!A108),IF(Journal!AQ108&lt;0,1+L108,0),"")</f>
        <v/>
      </c>
      <c r="M109" t="str">
        <f>IF(ISNUMBER(Journal!A108),IF(Journal!AQ108&gt;0,M108+1,0),"")</f>
        <v/>
      </c>
      <c r="P109" s="26"/>
      <c r="Q109" s="27"/>
      <c r="R109" s="27"/>
      <c r="S109" s="30"/>
      <c r="AW109" s="67" t="str">
        <f>IF(ISERROR(IF(Journal!BC109&gt;0,Journal!V109,0)-IF(Journal!BC109&gt;0,Journal!BC109,0)),"",IF(Journal!BC109&gt;0,Journal!V109,0)-IF(Journal!BC109&gt;0,Journal!BC109,0))</f>
        <v/>
      </c>
      <c r="AX109" s="67" t="str">
        <f t="shared" si="21"/>
        <v/>
      </c>
      <c r="AY109" s="67" t="str">
        <f t="shared" ca="1" si="22"/>
        <v/>
      </c>
      <c r="AZ109" s="67" t="str">
        <f t="shared" ca="1" si="23"/>
        <v/>
      </c>
      <c r="BA109" s="67" t="str">
        <f t="shared" ca="1" si="24"/>
        <v/>
      </c>
    </row>
    <row r="110" spans="12:53">
      <c r="L110" t="str">
        <f>IF(ISNUMBER(Journal!A109),IF(Journal!AQ109&lt;0,1+L109,0),"")</f>
        <v/>
      </c>
      <c r="M110" t="str">
        <f>IF(ISNUMBER(Journal!A109),IF(Journal!AQ109&gt;0,M109+1,0),"")</f>
        <v/>
      </c>
      <c r="P110" s="26"/>
      <c r="Q110" s="27"/>
      <c r="R110" s="27"/>
      <c r="S110" s="30"/>
      <c r="AW110" s="67" t="str">
        <f>IF(ISERROR(IF(Journal!BC110&gt;0,Journal!V110,0)-IF(Journal!BC110&gt;0,Journal!BC110,0)),"",IF(Journal!BC110&gt;0,Journal!V110,0)-IF(Journal!BC110&gt;0,Journal!BC110,0))</f>
        <v/>
      </c>
      <c r="AX110" s="67" t="str">
        <f t="shared" si="21"/>
        <v/>
      </c>
      <c r="AY110" s="67" t="str">
        <f t="shared" ca="1" si="22"/>
        <v/>
      </c>
      <c r="AZ110" s="67" t="str">
        <f t="shared" ca="1" si="23"/>
        <v/>
      </c>
      <c r="BA110" s="67" t="str">
        <f t="shared" ca="1" si="24"/>
        <v/>
      </c>
    </row>
    <row r="111" spans="12:53">
      <c r="L111" t="str">
        <f>IF(ISNUMBER(Journal!A110),IF(Journal!AQ110&lt;0,1+L110,0),"")</f>
        <v/>
      </c>
      <c r="M111" t="str">
        <f>IF(ISNUMBER(Journal!A110),IF(Journal!AQ110&gt;0,M110+1,0),"")</f>
        <v/>
      </c>
      <c r="P111" s="26"/>
      <c r="Q111" s="27"/>
      <c r="R111" s="27"/>
      <c r="S111" s="30"/>
      <c r="AW111" s="67" t="str">
        <f>IF(ISERROR(IF(Journal!BC111&gt;0,Journal!V111,0)-IF(Journal!BC111&gt;0,Journal!BC111,0)),"",IF(Journal!BC111&gt;0,Journal!V111,0)-IF(Journal!BC111&gt;0,Journal!BC111,0))</f>
        <v/>
      </c>
      <c r="AX111" s="67" t="str">
        <f t="shared" si="21"/>
        <v/>
      </c>
      <c r="AY111" s="67" t="str">
        <f t="shared" ca="1" si="22"/>
        <v/>
      </c>
      <c r="AZ111" s="67" t="str">
        <f t="shared" ca="1" si="23"/>
        <v/>
      </c>
      <c r="BA111" s="67" t="str">
        <f t="shared" ca="1" si="24"/>
        <v/>
      </c>
    </row>
    <row r="112" spans="12:53">
      <c r="L112" t="str">
        <f>IF(ISNUMBER(Journal!A111),IF(Journal!AQ111&lt;0,1+L111,0),"")</f>
        <v/>
      </c>
      <c r="M112" t="str">
        <f>IF(ISNUMBER(Journal!A111),IF(Journal!AQ111&gt;0,M111+1,0),"")</f>
        <v/>
      </c>
      <c r="P112" s="26"/>
      <c r="Q112" s="27"/>
      <c r="R112" s="27"/>
      <c r="S112" s="30"/>
      <c r="AW112" s="67" t="str">
        <f>IF(ISERROR(IF(Journal!BC112&gt;0,Journal!V112,0)-IF(Journal!BC112&gt;0,Journal!BC112,0)),"",IF(Journal!BC112&gt;0,Journal!V112,0)-IF(Journal!BC112&gt;0,Journal!BC112,0))</f>
        <v/>
      </c>
      <c r="AX112" s="67" t="str">
        <f t="shared" si="21"/>
        <v/>
      </c>
      <c r="AY112" s="67" t="str">
        <f t="shared" ca="1" si="22"/>
        <v/>
      </c>
      <c r="AZ112" s="67" t="str">
        <f t="shared" ca="1" si="23"/>
        <v/>
      </c>
      <c r="BA112" s="67" t="str">
        <f t="shared" ca="1" si="24"/>
        <v/>
      </c>
    </row>
    <row r="113" spans="12:53">
      <c r="L113" t="str">
        <f>IF(ISNUMBER(Journal!A112),IF(Journal!AQ112&lt;0,1+L112,0),"")</f>
        <v/>
      </c>
      <c r="M113" t="str">
        <f>IF(ISNUMBER(Journal!A112),IF(Journal!AQ112&gt;0,M112+1,0),"")</f>
        <v/>
      </c>
      <c r="P113" s="26"/>
      <c r="Q113" s="27"/>
      <c r="R113" s="27"/>
      <c r="S113" s="30"/>
      <c r="AW113" s="67" t="str">
        <f>IF(ISERROR(IF(Journal!BC113&gt;0,Journal!V113,0)-IF(Journal!BC113&gt;0,Journal!BC113,0)),"",IF(Journal!BC113&gt;0,Journal!V113,0)-IF(Journal!BC113&gt;0,Journal!BC113,0))</f>
        <v/>
      </c>
      <c r="AX113" s="67" t="str">
        <f t="shared" si="21"/>
        <v/>
      </c>
      <c r="AY113" s="67" t="str">
        <f t="shared" ca="1" si="22"/>
        <v/>
      </c>
      <c r="AZ113" s="67" t="str">
        <f t="shared" ca="1" si="23"/>
        <v/>
      </c>
      <c r="BA113" s="67" t="str">
        <f t="shared" ca="1" si="24"/>
        <v/>
      </c>
    </row>
    <row r="114" spans="12:53">
      <c r="L114" t="str">
        <f>IF(ISNUMBER(Journal!A113),IF(Journal!AQ113&lt;0,1+L113,0),"")</f>
        <v/>
      </c>
      <c r="M114" t="str">
        <f>IF(ISNUMBER(Journal!A113),IF(Journal!AQ113&gt;0,M113+1,0),"")</f>
        <v/>
      </c>
      <c r="P114" s="26"/>
      <c r="Q114" s="27"/>
      <c r="R114" s="27"/>
      <c r="S114" s="30"/>
      <c r="AW114" s="67" t="str">
        <f>IF(ISERROR(IF(Journal!BC114&gt;0,Journal!V114,0)-IF(Journal!BC114&gt;0,Journal!BC114,0)),"",IF(Journal!BC114&gt;0,Journal!V114,0)-IF(Journal!BC114&gt;0,Journal!BC114,0))</f>
        <v/>
      </c>
      <c r="AX114" s="67" t="str">
        <f t="shared" si="21"/>
        <v/>
      </c>
      <c r="AY114" s="67" t="str">
        <f t="shared" ca="1" si="22"/>
        <v/>
      </c>
      <c r="AZ114" s="67" t="str">
        <f t="shared" ca="1" si="23"/>
        <v/>
      </c>
      <c r="BA114" s="67" t="str">
        <f t="shared" ca="1" si="24"/>
        <v/>
      </c>
    </row>
    <row r="115" spans="12:53">
      <c r="L115" t="str">
        <f>IF(ISNUMBER(Journal!A114),IF(Journal!AQ114&lt;0,1+L114,0),"")</f>
        <v/>
      </c>
      <c r="M115" t="str">
        <f>IF(ISNUMBER(Journal!A114),IF(Journal!AQ114&gt;0,M114+1,0),"")</f>
        <v/>
      </c>
      <c r="P115" s="26"/>
      <c r="Q115" s="27"/>
      <c r="R115" s="27"/>
      <c r="S115" s="30"/>
      <c r="AW115" s="67" t="str">
        <f>IF(ISERROR(IF(Journal!BC115&gt;0,Journal!V115,0)-IF(Journal!BC115&gt;0,Journal!BC115,0)),"",IF(Journal!BC115&gt;0,Journal!V115,0)-IF(Journal!BC115&gt;0,Journal!BC115,0))</f>
        <v/>
      </c>
      <c r="AX115" s="67" t="str">
        <f t="shared" si="21"/>
        <v/>
      </c>
      <c r="AY115" s="67" t="str">
        <f t="shared" ca="1" si="22"/>
        <v/>
      </c>
      <c r="AZ115" s="67" t="str">
        <f t="shared" ca="1" si="23"/>
        <v/>
      </c>
      <c r="BA115" s="67" t="str">
        <f t="shared" ca="1" si="24"/>
        <v/>
      </c>
    </row>
    <row r="116" spans="12:53">
      <c r="L116" t="str">
        <f>IF(ISNUMBER(Journal!A115),IF(Journal!AQ115&lt;0,1+L115,0),"")</f>
        <v/>
      </c>
      <c r="M116" t="str">
        <f>IF(ISNUMBER(Journal!A115),IF(Journal!AQ115&gt;0,M115+1,0),"")</f>
        <v/>
      </c>
      <c r="P116" s="26"/>
      <c r="Q116" s="27"/>
      <c r="R116" s="27"/>
      <c r="S116" s="30"/>
      <c r="AW116" s="67" t="str">
        <f>IF(ISERROR(IF(Journal!BC116&gt;0,Journal!V116,0)-IF(Journal!BC116&gt;0,Journal!BC116,0)),"",IF(Journal!BC116&gt;0,Journal!V116,0)-IF(Journal!BC116&gt;0,Journal!BC116,0))</f>
        <v/>
      </c>
      <c r="AX116" s="67" t="str">
        <f t="shared" si="21"/>
        <v/>
      </c>
      <c r="AY116" s="67" t="str">
        <f t="shared" ca="1" si="22"/>
        <v/>
      </c>
      <c r="AZ116" s="67" t="str">
        <f t="shared" ca="1" si="23"/>
        <v/>
      </c>
      <c r="BA116" s="67" t="str">
        <f t="shared" ca="1" si="24"/>
        <v/>
      </c>
    </row>
    <row r="117" spans="12:53">
      <c r="L117" t="str">
        <f>IF(ISNUMBER(Journal!A116),IF(Journal!AQ116&lt;0,1+L116,0),"")</f>
        <v/>
      </c>
      <c r="M117" t="str">
        <f>IF(ISNUMBER(Journal!A116),IF(Journal!AQ116&gt;0,M116+1,0),"")</f>
        <v/>
      </c>
      <c r="P117" s="26"/>
      <c r="Q117" s="27"/>
      <c r="R117" s="27"/>
      <c r="S117" s="30"/>
      <c r="AW117" s="67" t="str">
        <f>IF(ISERROR(IF(Journal!BC117&gt;0,Journal!V117,0)-IF(Journal!BC117&gt;0,Journal!BC117,0)),"",IF(Journal!BC117&gt;0,Journal!V117,0)-IF(Journal!BC117&gt;0,Journal!BC117,0))</f>
        <v/>
      </c>
      <c r="AX117" s="67" t="str">
        <f t="shared" si="21"/>
        <v/>
      </c>
      <c r="AY117" s="67" t="str">
        <f t="shared" ca="1" si="22"/>
        <v/>
      </c>
      <c r="AZ117" s="67" t="str">
        <f t="shared" ca="1" si="23"/>
        <v/>
      </c>
      <c r="BA117" s="67" t="str">
        <f t="shared" ca="1" si="24"/>
        <v/>
      </c>
    </row>
    <row r="118" spans="12:53">
      <c r="L118" t="str">
        <f>IF(ISNUMBER(Journal!A117),IF(Journal!AQ117&lt;0,1+L117,0),"")</f>
        <v/>
      </c>
      <c r="M118" t="str">
        <f>IF(ISNUMBER(Journal!A117),IF(Journal!AQ117&gt;0,M117+1,0),"")</f>
        <v/>
      </c>
      <c r="P118" s="26"/>
      <c r="Q118" s="27"/>
      <c r="R118" s="27"/>
      <c r="S118" s="30"/>
      <c r="AW118" s="67" t="str">
        <f>IF(ISERROR(IF(Journal!BC118&gt;0,Journal!V118,0)-IF(Journal!BC118&gt;0,Journal!BC118,0)),"",IF(Journal!BC118&gt;0,Journal!V118,0)-IF(Journal!BC118&gt;0,Journal!BC118,0))</f>
        <v/>
      </c>
      <c r="AX118" s="67" t="str">
        <f t="shared" si="21"/>
        <v/>
      </c>
      <c r="AY118" s="67" t="str">
        <f t="shared" ca="1" si="22"/>
        <v/>
      </c>
      <c r="AZ118" s="67" t="str">
        <f t="shared" ca="1" si="23"/>
        <v/>
      </c>
      <c r="BA118" s="67" t="str">
        <f t="shared" ca="1" si="24"/>
        <v/>
      </c>
    </row>
    <row r="119" spans="12:53">
      <c r="L119" t="str">
        <f>IF(ISNUMBER(Journal!A118),IF(Journal!AQ118&lt;0,1+L118,0),"")</f>
        <v/>
      </c>
      <c r="M119" t="str">
        <f>IF(ISNUMBER(Journal!A118),IF(Journal!AQ118&gt;0,M118+1,0),"")</f>
        <v/>
      </c>
      <c r="P119" s="26"/>
      <c r="Q119" s="27"/>
      <c r="R119" s="27"/>
      <c r="S119" s="30"/>
      <c r="AW119" s="67" t="str">
        <f>IF(ISERROR(IF(Journal!BC119&gt;0,Journal!V119,0)-IF(Journal!BC119&gt;0,Journal!BC119,0)),"",IF(Journal!BC119&gt;0,Journal!V119,0)-IF(Journal!BC119&gt;0,Journal!BC119,0))</f>
        <v/>
      </c>
      <c r="AX119" s="67" t="str">
        <f t="shared" si="21"/>
        <v/>
      </c>
      <c r="AY119" s="67" t="str">
        <f t="shared" ca="1" si="22"/>
        <v/>
      </c>
      <c r="AZ119" s="67" t="str">
        <f t="shared" ca="1" si="23"/>
        <v/>
      </c>
      <c r="BA119" s="67" t="str">
        <f t="shared" ca="1" si="24"/>
        <v/>
      </c>
    </row>
    <row r="120" spans="12:53">
      <c r="L120" t="str">
        <f>IF(ISNUMBER(Journal!A119),IF(Journal!AQ119&lt;0,1+L119,0),"")</f>
        <v/>
      </c>
      <c r="M120" t="str">
        <f>IF(ISNUMBER(Journal!A119),IF(Journal!AQ119&gt;0,M119+1,0),"")</f>
        <v/>
      </c>
      <c r="P120" s="26"/>
      <c r="Q120" s="27"/>
      <c r="R120" s="27"/>
      <c r="S120" s="30"/>
      <c r="AW120" s="67" t="str">
        <f>IF(ISERROR(IF(Journal!BC120&gt;0,Journal!V120,0)-IF(Journal!BC120&gt;0,Journal!BC120,0)),"",IF(Journal!BC120&gt;0,Journal!V120,0)-IF(Journal!BC120&gt;0,Journal!BC120,0))</f>
        <v/>
      </c>
      <c r="AX120" s="67" t="str">
        <f t="shared" si="21"/>
        <v/>
      </c>
      <c r="AY120" s="67" t="str">
        <f t="shared" ca="1" si="22"/>
        <v/>
      </c>
      <c r="AZ120" s="67" t="str">
        <f t="shared" ca="1" si="23"/>
        <v/>
      </c>
      <c r="BA120" s="67" t="str">
        <f t="shared" ca="1" si="24"/>
        <v/>
      </c>
    </row>
    <row r="121" spans="12:53">
      <c r="L121" t="str">
        <f>IF(ISNUMBER(Journal!A120),IF(Journal!AQ120&lt;0,1+L120,0),"")</f>
        <v/>
      </c>
      <c r="M121" t="str">
        <f>IF(ISNUMBER(Journal!A120),IF(Journal!AQ120&gt;0,M120+1,0),"")</f>
        <v/>
      </c>
      <c r="P121" s="26"/>
      <c r="Q121" s="27"/>
      <c r="R121" s="27"/>
      <c r="S121" s="30"/>
      <c r="AW121" s="67" t="str">
        <f>IF(ISERROR(IF(Journal!BC121&gt;0,Journal!V121,0)-IF(Journal!BC121&gt;0,Journal!BC121,0)),"",IF(Journal!BC121&gt;0,Journal!V121,0)-IF(Journal!BC121&gt;0,Journal!BC121,0))</f>
        <v/>
      </c>
      <c r="AX121" s="67" t="str">
        <f t="shared" si="21"/>
        <v/>
      </c>
      <c r="AY121" s="67" t="str">
        <f t="shared" ca="1" si="22"/>
        <v/>
      </c>
      <c r="AZ121" s="67" t="str">
        <f t="shared" ca="1" si="23"/>
        <v/>
      </c>
      <c r="BA121" s="67" t="str">
        <f t="shared" ca="1" si="24"/>
        <v/>
      </c>
    </row>
    <row r="122" spans="12:53">
      <c r="L122" t="str">
        <f>IF(ISNUMBER(Journal!A121),IF(Journal!AQ121&lt;0,1+L121,0),"")</f>
        <v/>
      </c>
      <c r="M122" t="str">
        <f>IF(ISNUMBER(Journal!A121),IF(Journal!AQ121&gt;0,M121+1,0),"")</f>
        <v/>
      </c>
      <c r="P122" s="26"/>
      <c r="Q122" s="27"/>
      <c r="R122" s="27"/>
      <c r="S122" s="30"/>
      <c r="AW122" s="67" t="str">
        <f>IF(ISERROR(IF(Journal!BC122&gt;0,Journal!V122,0)-IF(Journal!BC122&gt;0,Journal!BC122,0)),"",IF(Journal!BC122&gt;0,Journal!V122,0)-IF(Journal!BC122&gt;0,Journal!BC122,0))</f>
        <v/>
      </c>
      <c r="AX122" s="67" t="str">
        <f t="shared" si="21"/>
        <v/>
      </c>
      <c r="AY122" s="67" t="str">
        <f t="shared" ca="1" si="22"/>
        <v/>
      </c>
      <c r="AZ122" s="67" t="str">
        <f t="shared" ca="1" si="23"/>
        <v/>
      </c>
      <c r="BA122" s="67" t="str">
        <f t="shared" ca="1" si="24"/>
        <v/>
      </c>
    </row>
    <row r="123" spans="12:53">
      <c r="L123" t="str">
        <f>IF(ISNUMBER(Journal!A122),IF(Journal!AQ122&lt;0,1+L122,0),"")</f>
        <v/>
      </c>
      <c r="M123" t="str">
        <f>IF(ISNUMBER(Journal!A122),IF(Journal!AQ122&gt;0,M122+1,0),"")</f>
        <v/>
      </c>
      <c r="P123" s="26"/>
      <c r="Q123" s="27"/>
      <c r="R123" s="27"/>
      <c r="S123" s="30"/>
      <c r="AW123" s="67" t="str">
        <f>IF(ISERROR(IF(Journal!BC123&gt;0,Journal!V123,0)-IF(Journal!BC123&gt;0,Journal!BC123,0)),"",IF(Journal!BC123&gt;0,Journal!V123,0)-IF(Journal!BC123&gt;0,Journal!BC123,0))</f>
        <v/>
      </c>
      <c r="AX123" s="67" t="str">
        <f t="shared" si="21"/>
        <v/>
      </c>
      <c r="AY123" s="67" t="str">
        <f t="shared" ca="1" si="22"/>
        <v/>
      </c>
      <c r="AZ123" s="67" t="str">
        <f t="shared" ca="1" si="23"/>
        <v/>
      </c>
      <c r="BA123" s="67" t="str">
        <f t="shared" ca="1" si="24"/>
        <v/>
      </c>
    </row>
    <row r="124" spans="12:53">
      <c r="L124" t="str">
        <f>IF(ISNUMBER(Journal!A123),IF(Journal!AQ123&lt;0,1+L123,0),"")</f>
        <v/>
      </c>
      <c r="M124" t="str">
        <f>IF(ISNUMBER(Journal!A123),IF(Journal!AQ123&gt;0,M123+1,0),"")</f>
        <v/>
      </c>
      <c r="P124" s="26"/>
      <c r="Q124" s="27"/>
      <c r="R124" s="27"/>
      <c r="S124" s="30"/>
      <c r="AW124" s="67" t="str">
        <f>IF(ISERROR(IF(Journal!BC124&gt;0,Journal!V124,0)-IF(Journal!BC124&gt;0,Journal!BC124,0)),"",IF(Journal!BC124&gt;0,Journal!V124,0)-IF(Journal!BC124&gt;0,Journal!BC124,0))</f>
        <v/>
      </c>
      <c r="AX124" s="67" t="str">
        <f t="shared" si="21"/>
        <v/>
      </c>
      <c r="AY124" s="67" t="str">
        <f t="shared" ca="1" si="22"/>
        <v/>
      </c>
      <c r="AZ124" s="67" t="str">
        <f t="shared" ca="1" si="23"/>
        <v/>
      </c>
      <c r="BA124" s="67" t="str">
        <f t="shared" ca="1" si="24"/>
        <v/>
      </c>
    </row>
    <row r="125" spans="12:53">
      <c r="L125" t="str">
        <f>IF(ISNUMBER(Journal!A124),IF(Journal!AQ124&lt;0,1+L124,0),"")</f>
        <v/>
      </c>
      <c r="M125" t="str">
        <f>IF(ISNUMBER(Journal!A124),IF(Journal!AQ124&gt;0,M124+1,0),"")</f>
        <v/>
      </c>
      <c r="P125" s="26"/>
      <c r="Q125" s="27"/>
      <c r="R125" s="27"/>
      <c r="S125" s="30"/>
      <c r="AW125" s="67" t="str">
        <f>IF(ISERROR(IF(Journal!BC125&gt;0,Journal!V125,0)-IF(Journal!BC125&gt;0,Journal!BC125,0)),"",IF(Journal!BC125&gt;0,Journal!V125,0)-IF(Journal!BC125&gt;0,Journal!BC125,0))</f>
        <v/>
      </c>
      <c r="AX125" s="67" t="str">
        <f t="shared" si="21"/>
        <v/>
      </c>
      <c r="AY125" s="67" t="str">
        <f t="shared" ca="1" si="22"/>
        <v/>
      </c>
      <c r="AZ125" s="67" t="str">
        <f t="shared" ca="1" si="23"/>
        <v/>
      </c>
      <c r="BA125" s="67" t="str">
        <f t="shared" ca="1" si="24"/>
        <v/>
      </c>
    </row>
    <row r="126" spans="12:53">
      <c r="L126" t="str">
        <f>IF(ISNUMBER(Journal!A125),IF(Journal!AQ125&lt;0,1+L125,0),"")</f>
        <v/>
      </c>
      <c r="M126" t="str">
        <f>IF(ISNUMBER(Journal!A125),IF(Journal!AQ125&gt;0,M125+1,0),"")</f>
        <v/>
      </c>
      <c r="P126" s="26"/>
      <c r="Q126" s="27"/>
      <c r="R126" s="27"/>
      <c r="S126" s="30"/>
      <c r="AW126" s="67" t="str">
        <f>IF(ISERROR(IF(Journal!BC126&gt;0,Journal!V126,0)-IF(Journal!BC126&gt;0,Journal!BC126,0)),"",IF(Journal!BC126&gt;0,Journal!V126,0)-IF(Journal!BC126&gt;0,Journal!BC126,0))</f>
        <v/>
      </c>
      <c r="AX126" s="67" t="str">
        <f t="shared" si="21"/>
        <v/>
      </c>
      <c r="AY126" s="67" t="str">
        <f t="shared" ca="1" si="22"/>
        <v/>
      </c>
      <c r="AZ126" s="67" t="str">
        <f t="shared" ca="1" si="23"/>
        <v/>
      </c>
      <c r="BA126" s="67" t="str">
        <f t="shared" ca="1" si="24"/>
        <v/>
      </c>
    </row>
    <row r="127" spans="12:53">
      <c r="L127" t="str">
        <f>IF(ISNUMBER(Journal!A126),IF(Journal!AQ126&lt;0,1+L126,0),"")</f>
        <v/>
      </c>
      <c r="M127" t="str">
        <f>IF(ISNUMBER(Journal!A126),IF(Journal!AQ126&gt;0,M126+1,0),"")</f>
        <v/>
      </c>
      <c r="P127" s="26"/>
      <c r="Q127" s="27"/>
      <c r="R127" s="27"/>
      <c r="S127" s="30"/>
      <c r="AW127" s="67" t="str">
        <f>IF(ISERROR(IF(Journal!BC127&gt;0,Journal!V127,0)-IF(Journal!BC127&gt;0,Journal!BC127,0)),"",IF(Journal!BC127&gt;0,Journal!V127,0)-IF(Journal!BC127&gt;0,Journal!BC127,0))</f>
        <v/>
      </c>
      <c r="AX127" s="67" t="str">
        <f t="shared" si="21"/>
        <v/>
      </c>
      <c r="AY127" s="67" t="str">
        <f t="shared" ca="1" si="22"/>
        <v/>
      </c>
      <c r="AZ127" s="67" t="str">
        <f t="shared" ca="1" si="23"/>
        <v/>
      </c>
      <c r="BA127" s="67" t="str">
        <f t="shared" ca="1" si="24"/>
        <v/>
      </c>
    </row>
    <row r="128" spans="12:53">
      <c r="L128" t="str">
        <f>IF(ISNUMBER(Journal!A127),IF(Journal!AQ127&lt;0,1+L127,0),"")</f>
        <v/>
      </c>
      <c r="M128" t="str">
        <f>IF(ISNUMBER(Journal!A127),IF(Journal!AQ127&gt;0,M127+1,0),"")</f>
        <v/>
      </c>
      <c r="P128" s="26"/>
      <c r="Q128" s="27"/>
      <c r="R128" s="27"/>
      <c r="S128" s="30"/>
      <c r="AW128" s="67" t="str">
        <f>IF(ISERROR(IF(Journal!BC128&gt;0,Journal!V128,0)-IF(Journal!BC128&gt;0,Journal!BC128,0)),"",IF(Journal!BC128&gt;0,Journal!V128,0)-IF(Journal!BC128&gt;0,Journal!BC128,0))</f>
        <v/>
      </c>
      <c r="AX128" s="67" t="str">
        <f t="shared" si="21"/>
        <v/>
      </c>
      <c r="AY128" s="67" t="str">
        <f t="shared" ca="1" si="22"/>
        <v/>
      </c>
      <c r="AZ128" s="67" t="str">
        <f t="shared" ca="1" si="23"/>
        <v/>
      </c>
      <c r="BA128" s="67" t="str">
        <f t="shared" ca="1" si="24"/>
        <v/>
      </c>
    </row>
    <row r="129" spans="12:53">
      <c r="L129" t="str">
        <f>IF(ISNUMBER(Journal!A128),IF(Journal!AQ128&lt;0,1+L128,0),"")</f>
        <v/>
      </c>
      <c r="M129" t="str">
        <f>IF(ISNUMBER(Journal!A128),IF(Journal!AQ128&gt;0,M128+1,0),"")</f>
        <v/>
      </c>
      <c r="P129" s="26"/>
      <c r="Q129" s="27"/>
      <c r="R129" s="27"/>
      <c r="S129" s="30"/>
      <c r="AW129" s="67" t="str">
        <f>IF(ISERROR(IF(Journal!BC129&gt;0,Journal!V129,0)-IF(Journal!BC129&gt;0,Journal!BC129,0)),"",IF(Journal!BC129&gt;0,Journal!V129,0)-IF(Journal!BC129&gt;0,Journal!BC129,0))</f>
        <v/>
      </c>
      <c r="AX129" s="67" t="str">
        <f t="shared" si="21"/>
        <v/>
      </c>
      <c r="AY129" s="67" t="str">
        <f t="shared" ca="1" si="22"/>
        <v/>
      </c>
      <c r="AZ129" s="67" t="str">
        <f t="shared" ca="1" si="23"/>
        <v/>
      </c>
      <c r="BA129" s="67" t="str">
        <f t="shared" ca="1" si="24"/>
        <v/>
      </c>
    </row>
    <row r="130" spans="12:53">
      <c r="L130" t="str">
        <f>IF(ISNUMBER(Journal!A129),IF(Journal!AQ129&lt;0,1+L129,0),"")</f>
        <v/>
      </c>
      <c r="M130" t="str">
        <f>IF(ISNUMBER(Journal!A129),IF(Journal!AQ129&gt;0,M129+1,0),"")</f>
        <v/>
      </c>
      <c r="P130" s="26"/>
      <c r="Q130" s="27"/>
      <c r="R130" s="27"/>
      <c r="S130" s="30"/>
      <c r="AW130" s="67" t="str">
        <f>IF(ISERROR(IF(Journal!BC130&gt;0,Journal!V130,0)-IF(Journal!BC130&gt;0,Journal!BC130,0)),"",IF(Journal!BC130&gt;0,Journal!V130,0)-IF(Journal!BC130&gt;0,Journal!BC130,0))</f>
        <v/>
      </c>
      <c r="AX130" s="67" t="str">
        <f t="shared" si="21"/>
        <v/>
      </c>
      <c r="AY130" s="67" t="str">
        <f t="shared" ca="1" si="22"/>
        <v/>
      </c>
      <c r="AZ130" s="67" t="str">
        <f t="shared" ca="1" si="23"/>
        <v/>
      </c>
      <c r="BA130" s="67" t="str">
        <f t="shared" ca="1" si="24"/>
        <v/>
      </c>
    </row>
    <row r="131" spans="12:53">
      <c r="L131" t="str">
        <f>IF(ISNUMBER(Journal!A130),IF(Journal!AQ130&lt;0,1+L130,0),"")</f>
        <v/>
      </c>
      <c r="M131" t="str">
        <f>IF(ISNUMBER(Journal!A130),IF(Journal!AQ130&gt;0,M130+1,0),"")</f>
        <v/>
      </c>
      <c r="P131" s="26"/>
      <c r="Q131" s="27"/>
      <c r="R131" s="27"/>
      <c r="S131" s="30"/>
      <c r="AW131" s="67" t="str">
        <f>IF(ISERROR(IF(Journal!BC131&gt;0,Journal!V131,0)-IF(Journal!BC131&gt;0,Journal!BC131,0)),"",IF(Journal!BC131&gt;0,Journal!V131,0)-IF(Journal!BC131&gt;0,Journal!BC131,0))</f>
        <v/>
      </c>
      <c r="AX131" s="67" t="str">
        <f t="shared" si="21"/>
        <v/>
      </c>
      <c r="AY131" s="67" t="str">
        <f t="shared" ca="1" si="22"/>
        <v/>
      </c>
      <c r="AZ131" s="67" t="str">
        <f t="shared" ca="1" si="23"/>
        <v/>
      </c>
      <c r="BA131" s="67" t="str">
        <f t="shared" ca="1" si="24"/>
        <v/>
      </c>
    </row>
    <row r="132" spans="12:53">
      <c r="L132" t="str">
        <f>IF(ISNUMBER(Journal!A131),IF(Journal!AQ131&lt;0,1+L131,0),"")</f>
        <v/>
      </c>
      <c r="M132" t="str">
        <f>IF(ISNUMBER(Journal!A131),IF(Journal!AQ131&gt;0,M131+1,0),"")</f>
        <v/>
      </c>
      <c r="P132" s="26"/>
      <c r="Q132" s="27"/>
      <c r="R132" s="27"/>
      <c r="S132" s="30"/>
      <c r="AW132" s="67" t="str">
        <f>IF(ISERROR(IF(Journal!BC132&gt;0,Journal!V132,0)-IF(Journal!BC132&gt;0,Journal!BC132,0)),"",IF(Journal!BC132&gt;0,Journal!V132,0)-IF(Journal!BC132&gt;0,Journal!BC132,0))</f>
        <v/>
      </c>
      <c r="AX132" s="67" t="str">
        <f t="shared" si="21"/>
        <v/>
      </c>
      <c r="AY132" s="67" t="str">
        <f t="shared" ca="1" si="22"/>
        <v/>
      </c>
      <c r="AZ132" s="67" t="str">
        <f t="shared" ca="1" si="23"/>
        <v/>
      </c>
      <c r="BA132" s="67" t="str">
        <f t="shared" ca="1" si="24"/>
        <v/>
      </c>
    </row>
    <row r="133" spans="12:53">
      <c r="L133" t="str">
        <f>IF(ISNUMBER(Journal!A132),IF(Journal!AQ132&lt;0,1+L132,0),"")</f>
        <v/>
      </c>
      <c r="M133" t="str">
        <f>IF(ISNUMBER(Journal!A132),IF(Journal!AQ132&gt;0,M132+1,0),"")</f>
        <v/>
      </c>
      <c r="P133" s="26"/>
      <c r="Q133" s="27"/>
      <c r="R133" s="27"/>
      <c r="S133" s="30"/>
      <c r="AW133" s="67" t="str">
        <f>IF(ISERROR(IF(Journal!BC133&gt;0,Journal!V133,0)-IF(Journal!BC133&gt;0,Journal!BC133,0)),"",IF(Journal!BC133&gt;0,Journal!V133,0)-IF(Journal!BC133&gt;0,Journal!BC133,0))</f>
        <v/>
      </c>
      <c r="AX133" s="67" t="str">
        <f t="shared" ref="AX133:AX196" si="25">IF(AW133="","",IF(AW133&gt;0,1,""))</f>
        <v/>
      </c>
      <c r="AY133" s="67" t="str">
        <f t="shared" ref="AY133:AY196" ca="1" si="26">IF(ISERROR(AY132+MATCH(1,INDIRECT(CONCATENATE(CONCATENATE("AX",AY132+1),":AX2200")),0)),"",(AY132+MATCH(1,INDIRECT(CONCATENATE(CONCATENATE("AX",AY132+1),":AX2200")),0)))</f>
        <v/>
      </c>
      <c r="AZ133" s="67" t="str">
        <f t="shared" ref="AZ133:AZ196" ca="1" si="27">IF(ISERROR(IF(INDIRECT(CONCATENATE("AW",AY133))="","",INDIRECT(CONCATENATE("AW",AY133)))),"",IF(INDIRECT(CONCATENATE("AW",AY133))="","",INDIRECT(CONCATENATE("AW",AY133))))</f>
        <v/>
      </c>
      <c r="BA133" s="67" t="str">
        <f t="shared" ref="BA133:BA196" ca="1" si="28">IF(AZ133="","",BA132+1)</f>
        <v/>
      </c>
    </row>
    <row r="134" spans="12:53">
      <c r="L134" t="str">
        <f>IF(ISNUMBER(Journal!A133),IF(Journal!AQ133&lt;0,1+L133,0),"")</f>
        <v/>
      </c>
      <c r="M134" t="str">
        <f>IF(ISNUMBER(Journal!A133),IF(Journal!AQ133&gt;0,M133+1,0),"")</f>
        <v/>
      </c>
      <c r="P134" s="26"/>
      <c r="Q134" s="27"/>
      <c r="R134" s="27"/>
      <c r="S134" s="30"/>
      <c r="AW134" s="67" t="str">
        <f>IF(ISERROR(IF(Journal!BC134&gt;0,Journal!V134,0)-IF(Journal!BC134&gt;0,Journal!BC134,0)),"",IF(Journal!BC134&gt;0,Journal!V134,0)-IF(Journal!BC134&gt;0,Journal!BC134,0))</f>
        <v/>
      </c>
      <c r="AX134" s="67" t="str">
        <f t="shared" si="25"/>
        <v/>
      </c>
      <c r="AY134" s="67" t="str">
        <f t="shared" ca="1" si="26"/>
        <v/>
      </c>
      <c r="AZ134" s="67" t="str">
        <f t="shared" ca="1" si="27"/>
        <v/>
      </c>
      <c r="BA134" s="67" t="str">
        <f t="shared" ca="1" si="28"/>
        <v/>
      </c>
    </row>
    <row r="135" spans="12:53">
      <c r="L135" t="str">
        <f>IF(ISNUMBER(Journal!A134),IF(Journal!AQ134&lt;0,1+L134,0),"")</f>
        <v/>
      </c>
      <c r="M135" t="str">
        <f>IF(ISNUMBER(Journal!A134),IF(Journal!AQ134&gt;0,M134+1,0),"")</f>
        <v/>
      </c>
      <c r="P135" s="26"/>
      <c r="Q135" s="27"/>
      <c r="R135" s="27"/>
      <c r="S135" s="30"/>
      <c r="AW135" s="67" t="str">
        <f>IF(ISERROR(IF(Journal!BC135&gt;0,Journal!V135,0)-IF(Journal!BC135&gt;0,Journal!BC135,0)),"",IF(Journal!BC135&gt;0,Journal!V135,0)-IF(Journal!BC135&gt;0,Journal!BC135,0))</f>
        <v/>
      </c>
      <c r="AX135" s="67" t="str">
        <f t="shared" si="25"/>
        <v/>
      </c>
      <c r="AY135" s="67" t="str">
        <f t="shared" ca="1" si="26"/>
        <v/>
      </c>
      <c r="AZ135" s="67" t="str">
        <f t="shared" ca="1" si="27"/>
        <v/>
      </c>
      <c r="BA135" s="67" t="str">
        <f t="shared" ca="1" si="28"/>
        <v/>
      </c>
    </row>
    <row r="136" spans="12:53">
      <c r="L136" t="str">
        <f>IF(ISNUMBER(Journal!A135),IF(Journal!AQ135&lt;0,1+L135,0),"")</f>
        <v/>
      </c>
      <c r="M136" t="str">
        <f>IF(ISNUMBER(Journal!A135),IF(Journal!AQ135&gt;0,M135+1,0),"")</f>
        <v/>
      </c>
      <c r="P136" s="26"/>
      <c r="Q136" s="27"/>
      <c r="R136" s="27"/>
      <c r="S136" s="30"/>
      <c r="AW136" s="67" t="str">
        <f>IF(ISERROR(IF(Journal!BC136&gt;0,Journal!V136,0)-IF(Journal!BC136&gt;0,Journal!BC136,0)),"",IF(Journal!BC136&gt;0,Journal!V136,0)-IF(Journal!BC136&gt;0,Journal!BC136,0))</f>
        <v/>
      </c>
      <c r="AX136" s="67" t="str">
        <f t="shared" si="25"/>
        <v/>
      </c>
      <c r="AY136" s="67" t="str">
        <f t="shared" ca="1" si="26"/>
        <v/>
      </c>
      <c r="AZ136" s="67" t="str">
        <f t="shared" ca="1" si="27"/>
        <v/>
      </c>
      <c r="BA136" s="67" t="str">
        <f t="shared" ca="1" si="28"/>
        <v/>
      </c>
    </row>
    <row r="137" spans="12:53">
      <c r="L137" t="str">
        <f>IF(ISNUMBER(Journal!A136),IF(Journal!AQ136&lt;0,1+L136,0),"")</f>
        <v/>
      </c>
      <c r="M137" t="str">
        <f>IF(ISNUMBER(Journal!A136),IF(Journal!AQ136&gt;0,M136+1,0),"")</f>
        <v/>
      </c>
      <c r="P137" s="26"/>
      <c r="Q137" s="27"/>
      <c r="R137" s="27"/>
      <c r="S137" s="30"/>
      <c r="AW137" s="67" t="str">
        <f>IF(ISERROR(IF(Journal!BC137&gt;0,Journal!V137,0)-IF(Journal!BC137&gt;0,Journal!BC137,0)),"",IF(Journal!BC137&gt;0,Journal!V137,0)-IF(Journal!BC137&gt;0,Journal!BC137,0))</f>
        <v/>
      </c>
      <c r="AX137" s="67" t="str">
        <f t="shared" si="25"/>
        <v/>
      </c>
      <c r="AY137" s="67" t="str">
        <f t="shared" ca="1" si="26"/>
        <v/>
      </c>
      <c r="AZ137" s="67" t="str">
        <f t="shared" ca="1" si="27"/>
        <v/>
      </c>
      <c r="BA137" s="67" t="str">
        <f t="shared" ca="1" si="28"/>
        <v/>
      </c>
    </row>
    <row r="138" spans="12:53">
      <c r="L138" t="str">
        <f>IF(ISNUMBER(Journal!A137),IF(Journal!AQ137&lt;0,1+L137,0),"")</f>
        <v/>
      </c>
      <c r="M138" t="str">
        <f>IF(ISNUMBER(Journal!A137),IF(Journal!AQ137&gt;0,M137+1,0),"")</f>
        <v/>
      </c>
      <c r="P138" s="26"/>
      <c r="Q138" s="27"/>
      <c r="R138" s="27"/>
      <c r="S138" s="30"/>
      <c r="AW138" s="67" t="str">
        <f>IF(ISERROR(IF(Journal!BC138&gt;0,Journal!V138,0)-IF(Journal!BC138&gt;0,Journal!BC138,0)),"",IF(Journal!BC138&gt;0,Journal!V138,0)-IF(Journal!BC138&gt;0,Journal!BC138,0))</f>
        <v/>
      </c>
      <c r="AX138" s="67" t="str">
        <f t="shared" si="25"/>
        <v/>
      </c>
      <c r="AY138" s="67" t="str">
        <f t="shared" ca="1" si="26"/>
        <v/>
      </c>
      <c r="AZ138" s="67" t="str">
        <f t="shared" ca="1" si="27"/>
        <v/>
      </c>
      <c r="BA138" s="67" t="str">
        <f t="shared" ca="1" si="28"/>
        <v/>
      </c>
    </row>
    <row r="139" spans="12:53">
      <c r="L139" t="str">
        <f>IF(ISNUMBER(Journal!A138),IF(Journal!AQ138&lt;0,1+L138,0),"")</f>
        <v/>
      </c>
      <c r="M139" t="str">
        <f>IF(ISNUMBER(Journal!A138),IF(Journal!AQ138&gt;0,M138+1,0),"")</f>
        <v/>
      </c>
      <c r="P139" s="26"/>
      <c r="Q139" s="27"/>
      <c r="R139" s="27"/>
      <c r="S139" s="30"/>
      <c r="AW139" s="67" t="str">
        <f>IF(ISERROR(IF(Journal!BC139&gt;0,Journal!V139,0)-IF(Journal!BC139&gt;0,Journal!BC139,0)),"",IF(Journal!BC139&gt;0,Journal!V139,0)-IF(Journal!BC139&gt;0,Journal!BC139,0))</f>
        <v/>
      </c>
      <c r="AX139" s="67" t="str">
        <f t="shared" si="25"/>
        <v/>
      </c>
      <c r="AY139" s="67" t="str">
        <f t="shared" ca="1" si="26"/>
        <v/>
      </c>
      <c r="AZ139" s="67" t="str">
        <f t="shared" ca="1" si="27"/>
        <v/>
      </c>
      <c r="BA139" s="67" t="str">
        <f t="shared" ca="1" si="28"/>
        <v/>
      </c>
    </row>
    <row r="140" spans="12:53">
      <c r="L140" t="str">
        <f>IF(ISNUMBER(Journal!A139),IF(Journal!AQ139&lt;0,1+L139,0),"")</f>
        <v/>
      </c>
      <c r="M140" t="str">
        <f>IF(ISNUMBER(Journal!A139),IF(Journal!AQ139&gt;0,M139+1,0),"")</f>
        <v/>
      </c>
      <c r="P140" s="26"/>
      <c r="Q140" s="27"/>
      <c r="R140" s="27"/>
      <c r="S140" s="30"/>
      <c r="AW140" s="67" t="str">
        <f>IF(ISERROR(IF(Journal!BC140&gt;0,Journal!V140,0)-IF(Journal!BC140&gt;0,Journal!BC140,0)),"",IF(Journal!BC140&gt;0,Journal!V140,0)-IF(Journal!BC140&gt;0,Journal!BC140,0))</f>
        <v/>
      </c>
      <c r="AX140" s="67" t="str">
        <f t="shared" si="25"/>
        <v/>
      </c>
      <c r="AY140" s="67" t="str">
        <f t="shared" ca="1" si="26"/>
        <v/>
      </c>
      <c r="AZ140" s="67" t="str">
        <f t="shared" ca="1" si="27"/>
        <v/>
      </c>
      <c r="BA140" s="67" t="str">
        <f t="shared" ca="1" si="28"/>
        <v/>
      </c>
    </row>
    <row r="141" spans="12:53">
      <c r="L141" t="str">
        <f>IF(ISNUMBER(Journal!A140),IF(Journal!AQ140&lt;0,1+L140,0),"")</f>
        <v/>
      </c>
      <c r="M141" t="str">
        <f>IF(ISNUMBER(Journal!A140),IF(Journal!AQ140&gt;0,M140+1,0),"")</f>
        <v/>
      </c>
      <c r="P141" s="26"/>
      <c r="Q141" s="27"/>
      <c r="R141" s="27"/>
      <c r="S141" s="30"/>
      <c r="AW141" s="67" t="str">
        <f>IF(ISERROR(IF(Journal!BC141&gt;0,Journal!V141,0)-IF(Journal!BC141&gt;0,Journal!BC141,0)),"",IF(Journal!BC141&gt;0,Journal!V141,0)-IF(Journal!BC141&gt;0,Journal!BC141,0))</f>
        <v/>
      </c>
      <c r="AX141" s="67" t="str">
        <f t="shared" si="25"/>
        <v/>
      </c>
      <c r="AY141" s="67" t="str">
        <f t="shared" ca="1" si="26"/>
        <v/>
      </c>
      <c r="AZ141" s="67" t="str">
        <f t="shared" ca="1" si="27"/>
        <v/>
      </c>
      <c r="BA141" s="67" t="str">
        <f t="shared" ca="1" si="28"/>
        <v/>
      </c>
    </row>
    <row r="142" spans="12:53">
      <c r="L142" t="str">
        <f>IF(ISNUMBER(Journal!A141),IF(Journal!AQ141&lt;0,1+L141,0),"")</f>
        <v/>
      </c>
      <c r="M142" t="str">
        <f>IF(ISNUMBER(Journal!A141),IF(Journal!AQ141&gt;0,M141+1,0),"")</f>
        <v/>
      </c>
      <c r="P142" s="26"/>
      <c r="Q142" s="27"/>
      <c r="R142" s="27"/>
      <c r="S142" s="30"/>
      <c r="AW142" s="67" t="str">
        <f>IF(ISERROR(IF(Journal!BC142&gt;0,Journal!V142,0)-IF(Journal!BC142&gt;0,Journal!BC142,0)),"",IF(Journal!BC142&gt;0,Journal!V142,0)-IF(Journal!BC142&gt;0,Journal!BC142,0))</f>
        <v/>
      </c>
      <c r="AX142" s="67" t="str">
        <f t="shared" si="25"/>
        <v/>
      </c>
      <c r="AY142" s="67" t="str">
        <f t="shared" ca="1" si="26"/>
        <v/>
      </c>
      <c r="AZ142" s="67" t="str">
        <f t="shared" ca="1" si="27"/>
        <v/>
      </c>
      <c r="BA142" s="67" t="str">
        <f t="shared" ca="1" si="28"/>
        <v/>
      </c>
    </row>
    <row r="143" spans="12:53">
      <c r="L143" t="str">
        <f>IF(ISNUMBER(Journal!A142),IF(Journal!AQ142&lt;0,1+L142,0),"")</f>
        <v/>
      </c>
      <c r="M143" t="str">
        <f>IF(ISNUMBER(Journal!A142),IF(Journal!AQ142&gt;0,M142+1,0),"")</f>
        <v/>
      </c>
      <c r="P143" s="26"/>
      <c r="Q143" s="27"/>
      <c r="R143" s="27"/>
      <c r="S143" s="30"/>
      <c r="AW143" s="67" t="str">
        <f>IF(ISERROR(IF(Journal!BC143&gt;0,Journal!V143,0)-IF(Journal!BC143&gt;0,Journal!BC143,0)),"",IF(Journal!BC143&gt;0,Journal!V143,0)-IF(Journal!BC143&gt;0,Journal!BC143,0))</f>
        <v/>
      </c>
      <c r="AX143" s="67" t="str">
        <f t="shared" si="25"/>
        <v/>
      </c>
      <c r="AY143" s="67" t="str">
        <f t="shared" ca="1" si="26"/>
        <v/>
      </c>
      <c r="AZ143" s="67" t="str">
        <f t="shared" ca="1" si="27"/>
        <v/>
      </c>
      <c r="BA143" s="67" t="str">
        <f t="shared" ca="1" si="28"/>
        <v/>
      </c>
    </row>
    <row r="144" spans="12:53">
      <c r="L144" t="str">
        <f>IF(ISNUMBER(Journal!A143),IF(Journal!AQ143&lt;0,1+L143,0),"")</f>
        <v/>
      </c>
      <c r="M144" t="str">
        <f>IF(ISNUMBER(Journal!A143),IF(Journal!AQ143&gt;0,M143+1,0),"")</f>
        <v/>
      </c>
      <c r="P144" s="26"/>
      <c r="Q144" s="27"/>
      <c r="R144" s="27"/>
      <c r="S144" s="30"/>
      <c r="AW144" s="67" t="str">
        <f>IF(ISERROR(IF(Journal!BC144&gt;0,Journal!V144,0)-IF(Journal!BC144&gt;0,Journal!BC144,0)),"",IF(Journal!BC144&gt;0,Journal!V144,0)-IF(Journal!BC144&gt;0,Journal!BC144,0))</f>
        <v/>
      </c>
      <c r="AX144" s="67" t="str">
        <f t="shared" si="25"/>
        <v/>
      </c>
      <c r="AY144" s="67" t="str">
        <f t="shared" ca="1" si="26"/>
        <v/>
      </c>
      <c r="AZ144" s="67" t="str">
        <f t="shared" ca="1" si="27"/>
        <v/>
      </c>
      <c r="BA144" s="67" t="str">
        <f t="shared" ca="1" si="28"/>
        <v/>
      </c>
    </row>
    <row r="145" spans="12:53">
      <c r="L145" t="str">
        <f>IF(ISNUMBER(Journal!A144),IF(Journal!AQ144&lt;0,1+L144,0),"")</f>
        <v/>
      </c>
      <c r="M145" t="str">
        <f>IF(ISNUMBER(Journal!A144),IF(Journal!AQ144&gt;0,M144+1,0),"")</f>
        <v/>
      </c>
      <c r="P145" s="26"/>
      <c r="Q145" s="27"/>
      <c r="R145" s="27"/>
      <c r="S145" s="30"/>
      <c r="AW145" s="67" t="str">
        <f>IF(ISERROR(IF(Journal!BC145&gt;0,Journal!V145,0)-IF(Journal!BC145&gt;0,Journal!BC145,0)),"",IF(Journal!BC145&gt;0,Journal!V145,0)-IF(Journal!BC145&gt;0,Journal!BC145,0))</f>
        <v/>
      </c>
      <c r="AX145" s="67" t="str">
        <f t="shared" si="25"/>
        <v/>
      </c>
      <c r="AY145" s="67" t="str">
        <f t="shared" ca="1" si="26"/>
        <v/>
      </c>
      <c r="AZ145" s="67" t="str">
        <f t="shared" ca="1" si="27"/>
        <v/>
      </c>
      <c r="BA145" s="67" t="str">
        <f t="shared" ca="1" si="28"/>
        <v/>
      </c>
    </row>
    <row r="146" spans="12:53">
      <c r="L146" t="str">
        <f>IF(ISNUMBER(Journal!A145),IF(Journal!AQ145&lt;0,1+L145,0),"")</f>
        <v/>
      </c>
      <c r="M146" t="str">
        <f>IF(ISNUMBER(Journal!A145),IF(Journal!AQ145&gt;0,M145+1,0),"")</f>
        <v/>
      </c>
      <c r="P146" s="26"/>
      <c r="Q146" s="27"/>
      <c r="R146" s="27"/>
      <c r="S146" s="30"/>
      <c r="AW146" s="67" t="str">
        <f>IF(ISERROR(IF(Journal!BC146&gt;0,Journal!V146,0)-IF(Journal!BC146&gt;0,Journal!BC146,0)),"",IF(Journal!BC146&gt;0,Journal!V146,0)-IF(Journal!BC146&gt;0,Journal!BC146,0))</f>
        <v/>
      </c>
      <c r="AX146" s="67" t="str">
        <f t="shared" si="25"/>
        <v/>
      </c>
      <c r="AY146" s="67" t="str">
        <f t="shared" ca="1" si="26"/>
        <v/>
      </c>
      <c r="AZ146" s="67" t="str">
        <f t="shared" ca="1" si="27"/>
        <v/>
      </c>
      <c r="BA146" s="67" t="str">
        <f t="shared" ca="1" si="28"/>
        <v/>
      </c>
    </row>
    <row r="147" spans="12:53">
      <c r="L147" t="str">
        <f>IF(ISNUMBER(Journal!A146),IF(Journal!AQ146&lt;0,1+L146,0),"")</f>
        <v/>
      </c>
      <c r="M147" t="str">
        <f>IF(ISNUMBER(Journal!A146),IF(Journal!AQ146&gt;0,M146+1,0),"")</f>
        <v/>
      </c>
      <c r="P147" s="26"/>
      <c r="Q147" s="27"/>
      <c r="R147" s="27"/>
      <c r="S147" s="30"/>
      <c r="AW147" s="67" t="str">
        <f>IF(ISERROR(IF(Journal!BC147&gt;0,Journal!V147,0)-IF(Journal!BC147&gt;0,Journal!BC147,0)),"",IF(Journal!BC147&gt;0,Journal!V147,0)-IF(Journal!BC147&gt;0,Journal!BC147,0))</f>
        <v/>
      </c>
      <c r="AX147" s="67" t="str">
        <f t="shared" si="25"/>
        <v/>
      </c>
      <c r="AY147" s="67" t="str">
        <f t="shared" ca="1" si="26"/>
        <v/>
      </c>
      <c r="AZ147" s="67" t="str">
        <f t="shared" ca="1" si="27"/>
        <v/>
      </c>
      <c r="BA147" s="67" t="str">
        <f t="shared" ca="1" si="28"/>
        <v/>
      </c>
    </row>
    <row r="148" spans="12:53">
      <c r="L148" t="str">
        <f>IF(ISNUMBER(Journal!A147),IF(Journal!AQ147&lt;0,1+L147,0),"")</f>
        <v/>
      </c>
      <c r="M148" t="str">
        <f>IF(ISNUMBER(Journal!A147),IF(Journal!AQ147&gt;0,M147+1,0),"")</f>
        <v/>
      </c>
      <c r="P148" s="26"/>
      <c r="Q148" s="27"/>
      <c r="R148" s="27"/>
      <c r="S148" s="30"/>
      <c r="AW148" s="67" t="str">
        <f>IF(ISERROR(IF(Journal!BC148&gt;0,Journal!V148,0)-IF(Journal!BC148&gt;0,Journal!BC148,0)),"",IF(Journal!BC148&gt;0,Journal!V148,0)-IF(Journal!BC148&gt;0,Journal!BC148,0))</f>
        <v/>
      </c>
      <c r="AX148" s="67" t="str">
        <f t="shared" si="25"/>
        <v/>
      </c>
      <c r="AY148" s="67" t="str">
        <f t="shared" ca="1" si="26"/>
        <v/>
      </c>
      <c r="AZ148" s="67" t="str">
        <f t="shared" ca="1" si="27"/>
        <v/>
      </c>
      <c r="BA148" s="67" t="str">
        <f t="shared" ca="1" si="28"/>
        <v/>
      </c>
    </row>
    <row r="149" spans="12:53">
      <c r="L149" t="str">
        <f>IF(ISNUMBER(Journal!A148),IF(Journal!AQ148&lt;0,1+L148,0),"")</f>
        <v/>
      </c>
      <c r="M149" t="str">
        <f>IF(ISNUMBER(Journal!A148),IF(Journal!AQ148&gt;0,M148+1,0),"")</f>
        <v/>
      </c>
      <c r="P149" s="26"/>
      <c r="Q149" s="27"/>
      <c r="R149" s="27"/>
      <c r="S149" s="30"/>
      <c r="AW149" s="67" t="str">
        <f>IF(ISERROR(IF(Journal!BC149&gt;0,Journal!V149,0)-IF(Journal!BC149&gt;0,Journal!BC149,0)),"",IF(Journal!BC149&gt;0,Journal!V149,0)-IF(Journal!BC149&gt;0,Journal!BC149,0))</f>
        <v/>
      </c>
      <c r="AX149" s="67" t="str">
        <f t="shared" si="25"/>
        <v/>
      </c>
      <c r="AY149" s="67" t="str">
        <f t="shared" ca="1" si="26"/>
        <v/>
      </c>
      <c r="AZ149" s="67" t="str">
        <f t="shared" ca="1" si="27"/>
        <v/>
      </c>
      <c r="BA149" s="67" t="str">
        <f t="shared" ca="1" si="28"/>
        <v/>
      </c>
    </row>
    <row r="150" spans="12:53">
      <c r="L150" t="str">
        <f>IF(ISNUMBER(Journal!A149),IF(Journal!AQ149&lt;0,1+L149,0),"")</f>
        <v/>
      </c>
      <c r="M150" t="str">
        <f>IF(ISNUMBER(Journal!A149),IF(Journal!AQ149&gt;0,M149+1,0),"")</f>
        <v/>
      </c>
      <c r="P150" s="26"/>
      <c r="Q150" s="27"/>
      <c r="R150" s="27"/>
      <c r="S150" s="30"/>
      <c r="AW150" s="67" t="str">
        <f>IF(ISERROR(IF(Journal!BC150&gt;0,Journal!V150,0)-IF(Journal!BC150&gt;0,Journal!BC150,0)),"",IF(Journal!BC150&gt;0,Journal!V150,0)-IF(Journal!BC150&gt;0,Journal!BC150,0))</f>
        <v/>
      </c>
      <c r="AX150" s="67" t="str">
        <f t="shared" si="25"/>
        <v/>
      </c>
      <c r="AY150" s="67" t="str">
        <f t="shared" ca="1" si="26"/>
        <v/>
      </c>
      <c r="AZ150" s="67" t="str">
        <f t="shared" ca="1" si="27"/>
        <v/>
      </c>
      <c r="BA150" s="67" t="str">
        <f t="shared" ca="1" si="28"/>
        <v/>
      </c>
    </row>
    <row r="151" spans="12:53">
      <c r="L151" t="str">
        <f>IF(ISNUMBER(Journal!A150),IF(Journal!AQ150&lt;0,1+L150,0),"")</f>
        <v/>
      </c>
      <c r="M151" t="str">
        <f>IF(ISNUMBER(Journal!A150),IF(Journal!AQ150&gt;0,M150+1,0),"")</f>
        <v/>
      </c>
      <c r="P151" s="26"/>
      <c r="Q151" s="27"/>
      <c r="R151" s="27"/>
      <c r="S151" s="30"/>
      <c r="AW151" s="67" t="str">
        <f>IF(ISERROR(IF(Journal!BC151&gt;0,Journal!V151,0)-IF(Journal!BC151&gt;0,Journal!BC151,0)),"",IF(Journal!BC151&gt;0,Journal!V151,0)-IF(Journal!BC151&gt;0,Journal!BC151,0))</f>
        <v/>
      </c>
      <c r="AX151" s="67" t="str">
        <f t="shared" si="25"/>
        <v/>
      </c>
      <c r="AY151" s="67" t="str">
        <f t="shared" ca="1" si="26"/>
        <v/>
      </c>
      <c r="AZ151" s="67" t="str">
        <f t="shared" ca="1" si="27"/>
        <v/>
      </c>
      <c r="BA151" s="67" t="str">
        <f t="shared" ca="1" si="28"/>
        <v/>
      </c>
    </row>
    <row r="152" spans="12:53">
      <c r="L152" t="str">
        <f>IF(ISNUMBER(Journal!A151),IF(Journal!AQ151&lt;0,1+L151,0),"")</f>
        <v/>
      </c>
      <c r="M152" t="str">
        <f>IF(ISNUMBER(Journal!A151),IF(Journal!AQ151&gt;0,M151+1,0),"")</f>
        <v/>
      </c>
      <c r="P152" s="26"/>
      <c r="Q152" s="27"/>
      <c r="R152" s="27"/>
      <c r="S152" s="30"/>
      <c r="AW152" s="67" t="str">
        <f>IF(ISERROR(IF(Journal!BC152&gt;0,Journal!V152,0)-IF(Journal!BC152&gt;0,Journal!BC152,0)),"",IF(Journal!BC152&gt;0,Journal!V152,0)-IF(Journal!BC152&gt;0,Journal!BC152,0))</f>
        <v/>
      </c>
      <c r="AX152" s="67" t="str">
        <f t="shared" si="25"/>
        <v/>
      </c>
      <c r="AY152" s="67" t="str">
        <f t="shared" ca="1" si="26"/>
        <v/>
      </c>
      <c r="AZ152" s="67" t="str">
        <f t="shared" ca="1" si="27"/>
        <v/>
      </c>
      <c r="BA152" s="67" t="str">
        <f t="shared" ca="1" si="28"/>
        <v/>
      </c>
    </row>
    <row r="153" spans="12:53">
      <c r="L153" t="str">
        <f>IF(ISNUMBER(Journal!A152),IF(Journal!AQ152&lt;0,1+L152,0),"")</f>
        <v/>
      </c>
      <c r="M153" t="str">
        <f>IF(ISNUMBER(Journal!A152),IF(Journal!AQ152&gt;0,M152+1,0),"")</f>
        <v/>
      </c>
      <c r="P153" s="26"/>
      <c r="Q153" s="27"/>
      <c r="R153" s="27"/>
      <c r="S153" s="30"/>
      <c r="AW153" s="67" t="str">
        <f>IF(ISERROR(IF(Journal!BC153&gt;0,Journal!V153,0)-IF(Journal!BC153&gt;0,Journal!BC153,0)),"",IF(Journal!BC153&gt;0,Journal!V153,0)-IF(Journal!BC153&gt;0,Journal!BC153,0))</f>
        <v/>
      </c>
      <c r="AX153" s="67" t="str">
        <f t="shared" si="25"/>
        <v/>
      </c>
      <c r="AY153" s="67" t="str">
        <f t="shared" ca="1" si="26"/>
        <v/>
      </c>
      <c r="AZ153" s="67" t="str">
        <f t="shared" ca="1" si="27"/>
        <v/>
      </c>
      <c r="BA153" s="67" t="str">
        <f t="shared" ca="1" si="28"/>
        <v/>
      </c>
    </row>
    <row r="154" spans="12:53">
      <c r="L154" t="str">
        <f>IF(ISNUMBER(Journal!A153),IF(Journal!AQ153&lt;0,1+L153,0),"")</f>
        <v/>
      </c>
      <c r="M154" t="str">
        <f>IF(ISNUMBER(Journal!A153),IF(Journal!AQ153&gt;0,M153+1,0),"")</f>
        <v/>
      </c>
      <c r="P154" s="26"/>
      <c r="Q154" s="27"/>
      <c r="R154" s="27"/>
      <c r="S154" s="30"/>
      <c r="AW154" s="67" t="str">
        <f>IF(ISERROR(IF(Journal!BC154&gt;0,Journal!V154,0)-IF(Journal!BC154&gt;0,Journal!BC154,0)),"",IF(Journal!BC154&gt;0,Journal!V154,0)-IF(Journal!BC154&gt;0,Journal!BC154,0))</f>
        <v/>
      </c>
      <c r="AX154" s="67" t="str">
        <f t="shared" si="25"/>
        <v/>
      </c>
      <c r="AY154" s="67" t="str">
        <f t="shared" ca="1" si="26"/>
        <v/>
      </c>
      <c r="AZ154" s="67" t="str">
        <f t="shared" ca="1" si="27"/>
        <v/>
      </c>
      <c r="BA154" s="67" t="str">
        <f t="shared" ca="1" si="28"/>
        <v/>
      </c>
    </row>
    <row r="155" spans="12:53">
      <c r="L155" t="str">
        <f>IF(ISNUMBER(Journal!A154),IF(Journal!AQ154&lt;0,1+L154,0),"")</f>
        <v/>
      </c>
      <c r="M155" t="str">
        <f>IF(ISNUMBER(Journal!A154),IF(Journal!AQ154&gt;0,M154+1,0),"")</f>
        <v/>
      </c>
      <c r="P155" s="26"/>
      <c r="Q155" s="27"/>
      <c r="R155" s="27"/>
      <c r="S155" s="30"/>
      <c r="AW155" s="67" t="str">
        <f>IF(ISERROR(IF(Journal!BC155&gt;0,Journal!V155,0)-IF(Journal!BC155&gt;0,Journal!BC155,0)),"",IF(Journal!BC155&gt;0,Journal!V155,0)-IF(Journal!BC155&gt;0,Journal!BC155,0))</f>
        <v/>
      </c>
      <c r="AX155" s="67" t="str">
        <f t="shared" si="25"/>
        <v/>
      </c>
      <c r="AY155" s="67" t="str">
        <f t="shared" ca="1" si="26"/>
        <v/>
      </c>
      <c r="AZ155" s="67" t="str">
        <f t="shared" ca="1" si="27"/>
        <v/>
      </c>
      <c r="BA155" s="67" t="str">
        <f t="shared" ca="1" si="28"/>
        <v/>
      </c>
    </row>
    <row r="156" spans="12:53">
      <c r="L156" t="str">
        <f>IF(ISNUMBER(Journal!A155),IF(Journal!AQ155&lt;0,1+L155,0),"")</f>
        <v/>
      </c>
      <c r="M156" t="str">
        <f>IF(ISNUMBER(Journal!A155),IF(Journal!AQ155&gt;0,M155+1,0),"")</f>
        <v/>
      </c>
      <c r="P156" s="26"/>
      <c r="Q156" s="27"/>
      <c r="R156" s="27"/>
      <c r="S156" s="30"/>
      <c r="AW156" s="67" t="str">
        <f>IF(ISERROR(IF(Journal!BC156&gt;0,Journal!V156,0)-IF(Journal!BC156&gt;0,Journal!BC156,0)),"",IF(Journal!BC156&gt;0,Journal!V156,0)-IF(Journal!BC156&gt;0,Journal!BC156,0))</f>
        <v/>
      </c>
      <c r="AX156" s="67" t="str">
        <f t="shared" si="25"/>
        <v/>
      </c>
      <c r="AY156" s="67" t="str">
        <f t="shared" ca="1" si="26"/>
        <v/>
      </c>
      <c r="AZ156" s="67" t="str">
        <f t="shared" ca="1" si="27"/>
        <v/>
      </c>
      <c r="BA156" s="67" t="str">
        <f t="shared" ca="1" si="28"/>
        <v/>
      </c>
    </row>
    <row r="157" spans="12:53">
      <c r="L157" t="str">
        <f>IF(ISNUMBER(Journal!A156),IF(Journal!AQ156&lt;0,1+L156,0),"")</f>
        <v/>
      </c>
      <c r="M157" t="str">
        <f>IF(ISNUMBER(Journal!A156),IF(Journal!AQ156&gt;0,M156+1,0),"")</f>
        <v/>
      </c>
      <c r="P157" s="26"/>
      <c r="Q157" s="27"/>
      <c r="R157" s="27"/>
      <c r="S157" s="30"/>
      <c r="AW157" s="67" t="str">
        <f>IF(ISERROR(IF(Journal!BC157&gt;0,Journal!V157,0)-IF(Journal!BC157&gt;0,Journal!BC157,0)),"",IF(Journal!BC157&gt;0,Journal!V157,0)-IF(Journal!BC157&gt;0,Journal!BC157,0))</f>
        <v/>
      </c>
      <c r="AX157" s="67" t="str">
        <f t="shared" si="25"/>
        <v/>
      </c>
      <c r="AY157" s="67" t="str">
        <f t="shared" ca="1" si="26"/>
        <v/>
      </c>
      <c r="AZ157" s="67" t="str">
        <f t="shared" ca="1" si="27"/>
        <v/>
      </c>
      <c r="BA157" s="67" t="str">
        <f t="shared" ca="1" si="28"/>
        <v/>
      </c>
    </row>
    <row r="158" spans="12:53">
      <c r="L158" t="str">
        <f>IF(ISNUMBER(Journal!A157),IF(Journal!AQ157&lt;0,1+L157,0),"")</f>
        <v/>
      </c>
      <c r="M158" t="str">
        <f>IF(ISNUMBER(Journal!A157),IF(Journal!AQ157&gt;0,M157+1,0),"")</f>
        <v/>
      </c>
      <c r="P158" s="26"/>
      <c r="Q158" s="27"/>
      <c r="R158" s="27"/>
      <c r="S158" s="30"/>
      <c r="AW158" s="67" t="str">
        <f>IF(ISERROR(IF(Journal!BC158&gt;0,Journal!V158,0)-IF(Journal!BC158&gt;0,Journal!BC158,0)),"",IF(Journal!BC158&gt;0,Journal!V158,0)-IF(Journal!BC158&gt;0,Journal!BC158,0))</f>
        <v/>
      </c>
      <c r="AX158" s="67" t="str">
        <f t="shared" si="25"/>
        <v/>
      </c>
      <c r="AY158" s="67" t="str">
        <f t="shared" ca="1" si="26"/>
        <v/>
      </c>
      <c r="AZ158" s="67" t="str">
        <f t="shared" ca="1" si="27"/>
        <v/>
      </c>
      <c r="BA158" s="67" t="str">
        <f t="shared" ca="1" si="28"/>
        <v/>
      </c>
    </row>
    <row r="159" spans="12:53">
      <c r="L159" t="str">
        <f>IF(ISNUMBER(Journal!A158),IF(Journal!AQ158&lt;0,1+L158,0),"")</f>
        <v/>
      </c>
      <c r="M159" t="str">
        <f>IF(ISNUMBER(Journal!A158),IF(Journal!AQ158&gt;0,M158+1,0),"")</f>
        <v/>
      </c>
      <c r="P159" s="26"/>
      <c r="Q159" s="27"/>
      <c r="R159" s="27"/>
      <c r="S159" s="30"/>
      <c r="AW159" s="67" t="str">
        <f>IF(ISERROR(IF(Journal!BC159&gt;0,Journal!V159,0)-IF(Journal!BC159&gt;0,Journal!BC159,0)),"",IF(Journal!BC159&gt;0,Journal!V159,0)-IF(Journal!BC159&gt;0,Journal!BC159,0))</f>
        <v/>
      </c>
      <c r="AX159" s="67" t="str">
        <f t="shared" si="25"/>
        <v/>
      </c>
      <c r="AY159" s="67" t="str">
        <f t="shared" ca="1" si="26"/>
        <v/>
      </c>
      <c r="AZ159" s="67" t="str">
        <f t="shared" ca="1" si="27"/>
        <v/>
      </c>
      <c r="BA159" s="67" t="str">
        <f t="shared" ca="1" si="28"/>
        <v/>
      </c>
    </row>
    <row r="160" spans="12:53">
      <c r="L160" t="str">
        <f>IF(ISNUMBER(Journal!A159),IF(Journal!AQ159&lt;0,1+L159,0),"")</f>
        <v/>
      </c>
      <c r="M160" t="str">
        <f>IF(ISNUMBER(Journal!A159),IF(Journal!AQ159&gt;0,M159+1,0),"")</f>
        <v/>
      </c>
      <c r="P160" s="26"/>
      <c r="Q160" s="27"/>
      <c r="R160" s="27"/>
      <c r="S160" s="30"/>
      <c r="AW160" s="67" t="str">
        <f>IF(ISERROR(IF(Journal!BC160&gt;0,Journal!V160,0)-IF(Journal!BC160&gt;0,Journal!BC160,0)),"",IF(Journal!BC160&gt;0,Journal!V160,0)-IF(Journal!BC160&gt;0,Journal!BC160,0))</f>
        <v/>
      </c>
      <c r="AX160" s="67" t="str">
        <f t="shared" si="25"/>
        <v/>
      </c>
      <c r="AY160" s="67" t="str">
        <f t="shared" ca="1" si="26"/>
        <v/>
      </c>
      <c r="AZ160" s="67" t="str">
        <f t="shared" ca="1" si="27"/>
        <v/>
      </c>
      <c r="BA160" s="67" t="str">
        <f t="shared" ca="1" si="28"/>
        <v/>
      </c>
    </row>
    <row r="161" spans="12:53">
      <c r="L161" t="str">
        <f>IF(ISNUMBER(Journal!A160),IF(Journal!AQ160&lt;0,1+L160,0),"")</f>
        <v/>
      </c>
      <c r="M161" t="str">
        <f>IF(ISNUMBER(Journal!A160),IF(Journal!AQ160&gt;0,M160+1,0),"")</f>
        <v/>
      </c>
      <c r="P161" s="26"/>
      <c r="Q161" s="27"/>
      <c r="R161" s="27"/>
      <c r="S161" s="30"/>
      <c r="AW161" s="67" t="str">
        <f>IF(ISERROR(IF(Journal!BC161&gt;0,Journal!V161,0)-IF(Journal!BC161&gt;0,Journal!BC161,0)),"",IF(Journal!BC161&gt;0,Journal!V161,0)-IF(Journal!BC161&gt;0,Journal!BC161,0))</f>
        <v/>
      </c>
      <c r="AX161" s="67" t="str">
        <f t="shared" si="25"/>
        <v/>
      </c>
      <c r="AY161" s="67" t="str">
        <f t="shared" ca="1" si="26"/>
        <v/>
      </c>
      <c r="AZ161" s="67" t="str">
        <f t="shared" ca="1" si="27"/>
        <v/>
      </c>
      <c r="BA161" s="67" t="str">
        <f t="shared" ca="1" si="28"/>
        <v/>
      </c>
    </row>
    <row r="162" spans="12:53">
      <c r="L162" t="str">
        <f>IF(ISNUMBER(Journal!A161),IF(Journal!AQ161&lt;0,1+L161,0),"")</f>
        <v/>
      </c>
      <c r="M162" t="str">
        <f>IF(ISNUMBER(Journal!A161),IF(Journal!AQ161&gt;0,M161+1,0),"")</f>
        <v/>
      </c>
      <c r="P162" s="26"/>
      <c r="Q162" s="27"/>
      <c r="R162" s="27"/>
      <c r="S162" s="30"/>
      <c r="AW162" s="67" t="str">
        <f>IF(ISERROR(IF(Journal!BC162&gt;0,Journal!V162,0)-IF(Journal!BC162&gt;0,Journal!BC162,0)),"",IF(Journal!BC162&gt;0,Journal!V162,0)-IF(Journal!BC162&gt;0,Journal!BC162,0))</f>
        <v/>
      </c>
      <c r="AX162" s="67" t="str">
        <f t="shared" si="25"/>
        <v/>
      </c>
      <c r="AY162" s="67" t="str">
        <f t="shared" ca="1" si="26"/>
        <v/>
      </c>
      <c r="AZ162" s="67" t="str">
        <f t="shared" ca="1" si="27"/>
        <v/>
      </c>
      <c r="BA162" s="67" t="str">
        <f t="shared" ca="1" si="28"/>
        <v/>
      </c>
    </row>
    <row r="163" spans="12:53">
      <c r="L163" t="str">
        <f>IF(ISNUMBER(Journal!A162),IF(Journal!AQ162&lt;0,1+L162,0),"")</f>
        <v/>
      </c>
      <c r="M163" t="str">
        <f>IF(ISNUMBER(Journal!A162),IF(Journal!AQ162&gt;0,M162+1,0),"")</f>
        <v/>
      </c>
      <c r="P163" s="26"/>
      <c r="Q163" s="27"/>
      <c r="R163" s="27"/>
      <c r="S163" s="30"/>
      <c r="AW163" s="67" t="str">
        <f>IF(ISERROR(IF(Journal!BC163&gt;0,Journal!V163,0)-IF(Journal!BC163&gt;0,Journal!BC163,0)),"",IF(Journal!BC163&gt;0,Journal!V163,0)-IF(Journal!BC163&gt;0,Journal!BC163,0))</f>
        <v/>
      </c>
      <c r="AX163" s="67" t="str">
        <f t="shared" si="25"/>
        <v/>
      </c>
      <c r="AY163" s="67" t="str">
        <f t="shared" ca="1" si="26"/>
        <v/>
      </c>
      <c r="AZ163" s="67" t="str">
        <f t="shared" ca="1" si="27"/>
        <v/>
      </c>
      <c r="BA163" s="67" t="str">
        <f t="shared" ca="1" si="28"/>
        <v/>
      </c>
    </row>
    <row r="164" spans="12:53">
      <c r="L164" t="str">
        <f>IF(ISNUMBER(Journal!A163),IF(Journal!AQ163&lt;0,1+L163,0),"")</f>
        <v/>
      </c>
      <c r="M164" t="str">
        <f>IF(ISNUMBER(Journal!A163),IF(Journal!AQ163&gt;0,M163+1,0),"")</f>
        <v/>
      </c>
      <c r="P164" s="26"/>
      <c r="Q164" s="27"/>
      <c r="R164" s="27"/>
      <c r="S164" s="30"/>
      <c r="AW164" s="67" t="str">
        <f>IF(ISERROR(IF(Journal!BC164&gt;0,Journal!V164,0)-IF(Journal!BC164&gt;0,Journal!BC164,0)),"",IF(Journal!BC164&gt;0,Journal!V164,0)-IF(Journal!BC164&gt;0,Journal!BC164,0))</f>
        <v/>
      </c>
      <c r="AX164" s="67" t="str">
        <f t="shared" si="25"/>
        <v/>
      </c>
      <c r="AY164" s="67" t="str">
        <f t="shared" ca="1" si="26"/>
        <v/>
      </c>
      <c r="AZ164" s="67" t="str">
        <f t="shared" ca="1" si="27"/>
        <v/>
      </c>
      <c r="BA164" s="67" t="str">
        <f t="shared" ca="1" si="28"/>
        <v/>
      </c>
    </row>
    <row r="165" spans="12:53">
      <c r="L165" t="str">
        <f>IF(ISNUMBER(Journal!A164),IF(Journal!AQ164&lt;0,1+L164,0),"")</f>
        <v/>
      </c>
      <c r="M165" t="str">
        <f>IF(ISNUMBER(Journal!A164),IF(Journal!AQ164&gt;0,M164+1,0),"")</f>
        <v/>
      </c>
      <c r="P165" s="26"/>
      <c r="Q165" s="27"/>
      <c r="R165" s="27"/>
      <c r="S165" s="30"/>
      <c r="AW165" s="67" t="str">
        <f>IF(ISERROR(IF(Journal!BC165&gt;0,Journal!V165,0)-IF(Journal!BC165&gt;0,Journal!BC165,0)),"",IF(Journal!BC165&gt;0,Journal!V165,0)-IF(Journal!BC165&gt;0,Journal!BC165,0))</f>
        <v/>
      </c>
      <c r="AX165" s="67" t="str">
        <f t="shared" si="25"/>
        <v/>
      </c>
      <c r="AY165" s="67" t="str">
        <f t="shared" ca="1" si="26"/>
        <v/>
      </c>
      <c r="AZ165" s="67" t="str">
        <f t="shared" ca="1" si="27"/>
        <v/>
      </c>
      <c r="BA165" s="67" t="str">
        <f t="shared" ca="1" si="28"/>
        <v/>
      </c>
    </row>
    <row r="166" spans="12:53">
      <c r="L166" t="str">
        <f>IF(ISNUMBER(Journal!A165),IF(Journal!AQ165&lt;0,1+L165,0),"")</f>
        <v/>
      </c>
      <c r="M166" t="str">
        <f>IF(ISNUMBER(Journal!A165),IF(Journal!AQ165&gt;0,M165+1,0),"")</f>
        <v/>
      </c>
      <c r="P166" s="26"/>
      <c r="Q166" s="27"/>
      <c r="R166" s="27"/>
      <c r="S166" s="30"/>
      <c r="AW166" s="67" t="str">
        <f>IF(ISERROR(IF(Journal!BC166&gt;0,Journal!V166,0)-IF(Journal!BC166&gt;0,Journal!BC166,0)),"",IF(Journal!BC166&gt;0,Journal!V166,0)-IF(Journal!BC166&gt;0,Journal!BC166,0))</f>
        <v/>
      </c>
      <c r="AX166" s="67" t="str">
        <f t="shared" si="25"/>
        <v/>
      </c>
      <c r="AY166" s="67" t="str">
        <f t="shared" ca="1" si="26"/>
        <v/>
      </c>
      <c r="AZ166" s="67" t="str">
        <f t="shared" ca="1" si="27"/>
        <v/>
      </c>
      <c r="BA166" s="67" t="str">
        <f t="shared" ca="1" si="28"/>
        <v/>
      </c>
    </row>
    <row r="167" spans="12:53">
      <c r="L167" t="str">
        <f>IF(ISNUMBER(Journal!A166),IF(Journal!AQ166&lt;0,1+L166,0),"")</f>
        <v/>
      </c>
      <c r="M167" t="str">
        <f>IF(ISNUMBER(Journal!A166),IF(Journal!AQ166&gt;0,M166+1,0),"")</f>
        <v/>
      </c>
      <c r="P167" s="26"/>
      <c r="Q167" s="27"/>
      <c r="R167" s="27"/>
      <c r="S167" s="30"/>
      <c r="AW167" s="67" t="str">
        <f>IF(ISERROR(IF(Journal!BC167&gt;0,Journal!V167,0)-IF(Journal!BC167&gt;0,Journal!BC167,0)),"",IF(Journal!BC167&gt;0,Journal!V167,0)-IF(Journal!BC167&gt;0,Journal!BC167,0))</f>
        <v/>
      </c>
      <c r="AX167" s="67" t="str">
        <f t="shared" si="25"/>
        <v/>
      </c>
      <c r="AY167" s="67" t="str">
        <f t="shared" ca="1" si="26"/>
        <v/>
      </c>
      <c r="AZ167" s="67" t="str">
        <f t="shared" ca="1" si="27"/>
        <v/>
      </c>
      <c r="BA167" s="67" t="str">
        <f t="shared" ca="1" si="28"/>
        <v/>
      </c>
    </row>
    <row r="168" spans="12:53">
      <c r="L168" t="str">
        <f>IF(ISNUMBER(Journal!A167),IF(Journal!AQ167&lt;0,1+L167,0),"")</f>
        <v/>
      </c>
      <c r="M168" t="str">
        <f>IF(ISNUMBER(Journal!A167),IF(Journal!AQ167&gt;0,M167+1,0),"")</f>
        <v/>
      </c>
      <c r="P168" s="26"/>
      <c r="Q168" s="27"/>
      <c r="R168" s="27"/>
      <c r="S168" s="30"/>
      <c r="AW168" s="67" t="str">
        <f>IF(ISERROR(IF(Journal!BC168&gt;0,Journal!V168,0)-IF(Journal!BC168&gt;0,Journal!BC168,0)),"",IF(Journal!BC168&gt;0,Journal!V168,0)-IF(Journal!BC168&gt;0,Journal!BC168,0))</f>
        <v/>
      </c>
      <c r="AX168" s="67" t="str">
        <f t="shared" si="25"/>
        <v/>
      </c>
      <c r="AY168" s="67" t="str">
        <f t="shared" ca="1" si="26"/>
        <v/>
      </c>
      <c r="AZ168" s="67" t="str">
        <f t="shared" ca="1" si="27"/>
        <v/>
      </c>
      <c r="BA168" s="67" t="str">
        <f t="shared" ca="1" si="28"/>
        <v/>
      </c>
    </row>
    <row r="169" spans="12:53">
      <c r="L169" t="str">
        <f>IF(ISNUMBER(Journal!A168),IF(Journal!AQ168&lt;0,1+L168,0),"")</f>
        <v/>
      </c>
      <c r="M169" t="str">
        <f>IF(ISNUMBER(Journal!A168),IF(Journal!AQ168&gt;0,M168+1,0),"")</f>
        <v/>
      </c>
      <c r="P169" s="26"/>
      <c r="Q169" s="27"/>
      <c r="R169" s="27"/>
      <c r="S169" s="30"/>
      <c r="AW169" s="67" t="str">
        <f>IF(ISERROR(IF(Journal!BC169&gt;0,Journal!V169,0)-IF(Journal!BC169&gt;0,Journal!BC169,0)),"",IF(Journal!BC169&gt;0,Journal!V169,0)-IF(Journal!BC169&gt;0,Journal!BC169,0))</f>
        <v/>
      </c>
      <c r="AX169" s="67" t="str">
        <f t="shared" si="25"/>
        <v/>
      </c>
      <c r="AY169" s="67" t="str">
        <f t="shared" ca="1" si="26"/>
        <v/>
      </c>
      <c r="AZ169" s="67" t="str">
        <f t="shared" ca="1" si="27"/>
        <v/>
      </c>
      <c r="BA169" s="67" t="str">
        <f t="shared" ca="1" si="28"/>
        <v/>
      </c>
    </row>
    <row r="170" spans="12:53">
      <c r="L170" t="str">
        <f>IF(ISNUMBER(Journal!A169),IF(Journal!AQ169&lt;0,1+L169,0),"")</f>
        <v/>
      </c>
      <c r="M170" t="str">
        <f>IF(ISNUMBER(Journal!A169),IF(Journal!AQ169&gt;0,M169+1,0),"")</f>
        <v/>
      </c>
      <c r="P170" s="26"/>
      <c r="Q170" s="27"/>
      <c r="R170" s="27"/>
      <c r="S170" s="30"/>
      <c r="AW170" s="67" t="str">
        <f>IF(ISERROR(IF(Journal!BC170&gt;0,Journal!V170,0)-IF(Journal!BC170&gt;0,Journal!BC170,0)),"",IF(Journal!BC170&gt;0,Journal!V170,0)-IF(Journal!BC170&gt;0,Journal!BC170,0))</f>
        <v/>
      </c>
      <c r="AX170" s="67" t="str">
        <f t="shared" si="25"/>
        <v/>
      </c>
      <c r="AY170" s="67" t="str">
        <f t="shared" ca="1" si="26"/>
        <v/>
      </c>
      <c r="AZ170" s="67" t="str">
        <f t="shared" ca="1" si="27"/>
        <v/>
      </c>
      <c r="BA170" s="67" t="str">
        <f t="shared" ca="1" si="28"/>
        <v/>
      </c>
    </row>
    <row r="171" spans="12:53">
      <c r="L171" t="str">
        <f>IF(ISNUMBER(Journal!A170),IF(Journal!AQ170&lt;0,1+L170,0),"")</f>
        <v/>
      </c>
      <c r="M171" t="str">
        <f>IF(ISNUMBER(Journal!A170),IF(Journal!AQ170&gt;0,M170+1,0),"")</f>
        <v/>
      </c>
      <c r="P171" s="26"/>
      <c r="Q171" s="27"/>
      <c r="R171" s="27"/>
      <c r="S171" s="30"/>
      <c r="AW171" s="67" t="str">
        <f>IF(ISERROR(IF(Journal!BC171&gt;0,Journal!V171,0)-IF(Journal!BC171&gt;0,Journal!BC171,0)),"",IF(Journal!BC171&gt;0,Journal!V171,0)-IF(Journal!BC171&gt;0,Journal!BC171,0))</f>
        <v/>
      </c>
      <c r="AX171" s="67" t="str">
        <f t="shared" si="25"/>
        <v/>
      </c>
      <c r="AY171" s="67" t="str">
        <f t="shared" ca="1" si="26"/>
        <v/>
      </c>
      <c r="AZ171" s="67" t="str">
        <f t="shared" ca="1" si="27"/>
        <v/>
      </c>
      <c r="BA171" s="67" t="str">
        <f t="shared" ca="1" si="28"/>
        <v/>
      </c>
    </row>
    <row r="172" spans="12:53">
      <c r="L172" t="str">
        <f>IF(ISNUMBER(Journal!A171),IF(Journal!AQ171&lt;0,1+L171,0),"")</f>
        <v/>
      </c>
      <c r="M172" t="str">
        <f>IF(ISNUMBER(Journal!A171),IF(Journal!AQ171&gt;0,M171+1,0),"")</f>
        <v/>
      </c>
      <c r="P172" s="26"/>
      <c r="Q172" s="27"/>
      <c r="R172" s="27"/>
      <c r="S172" s="30"/>
      <c r="AW172" s="67" t="str">
        <f>IF(ISERROR(IF(Journal!BC172&gt;0,Journal!V172,0)-IF(Journal!BC172&gt;0,Journal!BC172,0)),"",IF(Journal!BC172&gt;0,Journal!V172,0)-IF(Journal!BC172&gt;0,Journal!BC172,0))</f>
        <v/>
      </c>
      <c r="AX172" s="67" t="str">
        <f t="shared" si="25"/>
        <v/>
      </c>
      <c r="AY172" s="67" t="str">
        <f t="shared" ca="1" si="26"/>
        <v/>
      </c>
      <c r="AZ172" s="67" t="str">
        <f t="shared" ca="1" si="27"/>
        <v/>
      </c>
      <c r="BA172" s="67" t="str">
        <f t="shared" ca="1" si="28"/>
        <v/>
      </c>
    </row>
    <row r="173" spans="12:53">
      <c r="L173" t="str">
        <f>IF(ISNUMBER(Journal!A172),IF(Journal!AQ172&lt;0,1+L172,0),"")</f>
        <v/>
      </c>
      <c r="M173" t="str">
        <f>IF(ISNUMBER(Journal!A172),IF(Journal!AQ172&gt;0,M172+1,0),"")</f>
        <v/>
      </c>
      <c r="P173" s="26"/>
      <c r="Q173" s="27"/>
      <c r="R173" s="27"/>
      <c r="S173" s="30"/>
      <c r="AW173" s="67" t="str">
        <f>IF(ISERROR(IF(Journal!BC173&gt;0,Journal!V173,0)-IF(Journal!BC173&gt;0,Journal!BC173,0)),"",IF(Journal!BC173&gt;0,Journal!V173,0)-IF(Journal!BC173&gt;0,Journal!BC173,0))</f>
        <v/>
      </c>
      <c r="AX173" s="67" t="str">
        <f t="shared" si="25"/>
        <v/>
      </c>
      <c r="AY173" s="67" t="str">
        <f t="shared" ca="1" si="26"/>
        <v/>
      </c>
      <c r="AZ173" s="67" t="str">
        <f t="shared" ca="1" si="27"/>
        <v/>
      </c>
      <c r="BA173" s="67" t="str">
        <f t="shared" ca="1" si="28"/>
        <v/>
      </c>
    </row>
    <row r="174" spans="12:53">
      <c r="L174" t="str">
        <f>IF(ISNUMBER(Journal!A173),IF(Journal!AQ173&lt;0,1+L173,0),"")</f>
        <v/>
      </c>
      <c r="M174" t="str">
        <f>IF(ISNUMBER(Journal!A173),IF(Journal!AQ173&gt;0,M173+1,0),"")</f>
        <v/>
      </c>
      <c r="P174" s="26"/>
      <c r="Q174" s="27"/>
      <c r="R174" s="27"/>
      <c r="S174" s="30"/>
      <c r="AW174" s="67" t="str">
        <f>IF(ISERROR(IF(Journal!BC174&gt;0,Journal!V174,0)-IF(Journal!BC174&gt;0,Journal!BC174,0)),"",IF(Journal!BC174&gt;0,Journal!V174,0)-IF(Journal!BC174&gt;0,Journal!BC174,0))</f>
        <v/>
      </c>
      <c r="AX174" s="67" t="str">
        <f t="shared" si="25"/>
        <v/>
      </c>
      <c r="AY174" s="67" t="str">
        <f t="shared" ca="1" si="26"/>
        <v/>
      </c>
      <c r="AZ174" s="67" t="str">
        <f t="shared" ca="1" si="27"/>
        <v/>
      </c>
      <c r="BA174" s="67" t="str">
        <f t="shared" ca="1" si="28"/>
        <v/>
      </c>
    </row>
    <row r="175" spans="12:53">
      <c r="L175" t="str">
        <f>IF(ISNUMBER(Journal!A174),IF(Journal!AQ174&lt;0,1+L174,0),"")</f>
        <v/>
      </c>
      <c r="M175" t="str">
        <f>IF(ISNUMBER(Journal!A174),IF(Journal!AQ174&gt;0,M174+1,0),"")</f>
        <v/>
      </c>
      <c r="P175" s="26"/>
      <c r="Q175" s="27"/>
      <c r="R175" s="27"/>
      <c r="S175" s="30"/>
      <c r="AW175" s="67" t="str">
        <f>IF(ISERROR(IF(Journal!BC175&gt;0,Journal!V175,0)-IF(Journal!BC175&gt;0,Journal!BC175,0)),"",IF(Journal!BC175&gt;0,Journal!V175,0)-IF(Journal!BC175&gt;0,Journal!BC175,0))</f>
        <v/>
      </c>
      <c r="AX175" s="67" t="str">
        <f t="shared" si="25"/>
        <v/>
      </c>
      <c r="AY175" s="67" t="str">
        <f t="shared" ca="1" si="26"/>
        <v/>
      </c>
      <c r="AZ175" s="67" t="str">
        <f t="shared" ca="1" si="27"/>
        <v/>
      </c>
      <c r="BA175" s="67" t="str">
        <f t="shared" ca="1" si="28"/>
        <v/>
      </c>
    </row>
    <row r="176" spans="12:53">
      <c r="L176" t="str">
        <f>IF(ISNUMBER(Journal!A175),IF(Journal!AQ175&lt;0,1+L175,0),"")</f>
        <v/>
      </c>
      <c r="M176" t="str">
        <f>IF(ISNUMBER(Journal!A175),IF(Journal!AQ175&gt;0,M175+1,0),"")</f>
        <v/>
      </c>
      <c r="P176" s="26"/>
      <c r="Q176" s="27"/>
      <c r="R176" s="27"/>
      <c r="S176" s="30"/>
      <c r="AW176" s="67" t="str">
        <f>IF(ISERROR(IF(Journal!BC176&gt;0,Journal!V176,0)-IF(Journal!BC176&gt;0,Journal!BC176,0)),"",IF(Journal!BC176&gt;0,Journal!V176,0)-IF(Journal!BC176&gt;0,Journal!BC176,0))</f>
        <v/>
      </c>
      <c r="AX176" s="67" t="str">
        <f t="shared" si="25"/>
        <v/>
      </c>
      <c r="AY176" s="67" t="str">
        <f t="shared" ca="1" si="26"/>
        <v/>
      </c>
      <c r="AZ176" s="67" t="str">
        <f t="shared" ca="1" si="27"/>
        <v/>
      </c>
      <c r="BA176" s="67" t="str">
        <f t="shared" ca="1" si="28"/>
        <v/>
      </c>
    </row>
    <row r="177" spans="12:53">
      <c r="L177" t="str">
        <f>IF(ISNUMBER(Journal!A176),IF(Journal!AQ176&lt;0,1+L176,0),"")</f>
        <v/>
      </c>
      <c r="M177" t="str">
        <f>IF(ISNUMBER(Journal!A176),IF(Journal!AQ176&gt;0,M176+1,0),"")</f>
        <v/>
      </c>
      <c r="P177" s="26"/>
      <c r="Q177" s="27"/>
      <c r="R177" s="27"/>
      <c r="S177" s="30"/>
      <c r="AW177" s="67" t="str">
        <f>IF(ISERROR(IF(Journal!BC177&gt;0,Journal!V177,0)-IF(Journal!BC177&gt;0,Journal!BC177,0)),"",IF(Journal!BC177&gt;0,Journal!V177,0)-IF(Journal!BC177&gt;0,Journal!BC177,0))</f>
        <v/>
      </c>
      <c r="AX177" s="67" t="str">
        <f t="shared" si="25"/>
        <v/>
      </c>
      <c r="AY177" s="67" t="str">
        <f t="shared" ca="1" si="26"/>
        <v/>
      </c>
      <c r="AZ177" s="67" t="str">
        <f t="shared" ca="1" si="27"/>
        <v/>
      </c>
      <c r="BA177" s="67" t="str">
        <f t="shared" ca="1" si="28"/>
        <v/>
      </c>
    </row>
    <row r="178" spans="12:53">
      <c r="L178" t="str">
        <f>IF(ISNUMBER(Journal!A177),IF(Journal!AQ177&lt;0,1+L177,0),"")</f>
        <v/>
      </c>
      <c r="M178" t="str">
        <f>IF(ISNUMBER(Journal!A177),IF(Journal!AQ177&gt;0,M177+1,0),"")</f>
        <v/>
      </c>
      <c r="P178" s="26"/>
      <c r="Q178" s="27"/>
      <c r="R178" s="27"/>
      <c r="S178" s="30"/>
      <c r="AW178" s="67" t="str">
        <f>IF(ISERROR(IF(Journal!BC178&gt;0,Journal!V178,0)-IF(Journal!BC178&gt;0,Journal!BC178,0)),"",IF(Journal!BC178&gt;0,Journal!V178,0)-IF(Journal!BC178&gt;0,Journal!BC178,0))</f>
        <v/>
      </c>
      <c r="AX178" s="67" t="str">
        <f t="shared" si="25"/>
        <v/>
      </c>
      <c r="AY178" s="67" t="str">
        <f t="shared" ca="1" si="26"/>
        <v/>
      </c>
      <c r="AZ178" s="67" t="str">
        <f t="shared" ca="1" si="27"/>
        <v/>
      </c>
      <c r="BA178" s="67" t="str">
        <f t="shared" ca="1" si="28"/>
        <v/>
      </c>
    </row>
    <row r="179" spans="12:53">
      <c r="L179" t="str">
        <f>IF(ISNUMBER(Journal!A178),IF(Journal!AQ178&lt;0,1+L178,0),"")</f>
        <v/>
      </c>
      <c r="M179" t="str">
        <f>IF(ISNUMBER(Journal!A178),IF(Journal!AQ178&gt;0,M178+1,0),"")</f>
        <v/>
      </c>
      <c r="P179" s="26"/>
      <c r="Q179" s="27"/>
      <c r="R179" s="27"/>
      <c r="S179" s="30"/>
      <c r="AW179" s="67" t="str">
        <f>IF(ISERROR(IF(Journal!BC179&gt;0,Journal!V179,0)-IF(Journal!BC179&gt;0,Journal!BC179,0)),"",IF(Journal!BC179&gt;0,Journal!V179,0)-IF(Journal!BC179&gt;0,Journal!BC179,0))</f>
        <v/>
      </c>
      <c r="AX179" s="67" t="str">
        <f t="shared" si="25"/>
        <v/>
      </c>
      <c r="AY179" s="67" t="str">
        <f t="shared" ca="1" si="26"/>
        <v/>
      </c>
      <c r="AZ179" s="67" t="str">
        <f t="shared" ca="1" si="27"/>
        <v/>
      </c>
      <c r="BA179" s="67" t="str">
        <f t="shared" ca="1" si="28"/>
        <v/>
      </c>
    </row>
    <row r="180" spans="12:53">
      <c r="L180" t="str">
        <f>IF(ISNUMBER(Journal!A179),IF(Journal!AQ179&lt;0,1+L179,0),"")</f>
        <v/>
      </c>
      <c r="M180" t="str">
        <f>IF(ISNUMBER(Journal!A179),IF(Journal!AQ179&gt;0,M179+1,0),"")</f>
        <v/>
      </c>
      <c r="P180" s="26"/>
      <c r="Q180" s="27"/>
      <c r="R180" s="27"/>
      <c r="S180" s="30"/>
      <c r="AW180" s="67" t="str">
        <f>IF(ISERROR(IF(Journal!BC180&gt;0,Journal!V180,0)-IF(Journal!BC180&gt;0,Journal!BC180,0)),"",IF(Journal!BC180&gt;0,Journal!V180,0)-IF(Journal!BC180&gt;0,Journal!BC180,0))</f>
        <v/>
      </c>
      <c r="AX180" s="67" t="str">
        <f t="shared" si="25"/>
        <v/>
      </c>
      <c r="AY180" s="67" t="str">
        <f t="shared" ca="1" si="26"/>
        <v/>
      </c>
      <c r="AZ180" s="67" t="str">
        <f t="shared" ca="1" si="27"/>
        <v/>
      </c>
      <c r="BA180" s="67" t="str">
        <f t="shared" ca="1" si="28"/>
        <v/>
      </c>
    </row>
    <row r="181" spans="12:53">
      <c r="L181" t="str">
        <f>IF(ISNUMBER(Journal!A180),IF(Journal!AQ180&lt;0,1+L180,0),"")</f>
        <v/>
      </c>
      <c r="M181" t="str">
        <f>IF(ISNUMBER(Journal!A180),IF(Journal!AQ180&gt;0,M180+1,0),"")</f>
        <v/>
      </c>
      <c r="P181" s="26"/>
      <c r="Q181" s="27"/>
      <c r="R181" s="27"/>
      <c r="S181" s="30"/>
      <c r="AW181" s="67" t="str">
        <f>IF(ISERROR(IF(Journal!BC181&gt;0,Journal!V181,0)-IF(Journal!BC181&gt;0,Journal!BC181,0)),"",IF(Journal!BC181&gt;0,Journal!V181,0)-IF(Journal!BC181&gt;0,Journal!BC181,0))</f>
        <v/>
      </c>
      <c r="AX181" s="67" t="str">
        <f t="shared" si="25"/>
        <v/>
      </c>
      <c r="AY181" s="67" t="str">
        <f t="shared" ca="1" si="26"/>
        <v/>
      </c>
      <c r="AZ181" s="67" t="str">
        <f t="shared" ca="1" si="27"/>
        <v/>
      </c>
      <c r="BA181" s="67" t="str">
        <f t="shared" ca="1" si="28"/>
        <v/>
      </c>
    </row>
    <row r="182" spans="12:53">
      <c r="L182" t="str">
        <f>IF(ISNUMBER(Journal!A181),IF(Journal!AQ181&lt;0,1+L181,0),"")</f>
        <v/>
      </c>
      <c r="M182" t="str">
        <f>IF(ISNUMBER(Journal!A181),IF(Journal!AQ181&gt;0,M181+1,0),"")</f>
        <v/>
      </c>
      <c r="P182" s="26"/>
      <c r="Q182" s="27"/>
      <c r="R182" s="27"/>
      <c r="S182" s="30"/>
      <c r="AW182" s="67" t="str">
        <f>IF(ISERROR(IF(Journal!BC182&gt;0,Journal!V182,0)-IF(Journal!BC182&gt;0,Journal!BC182,0)),"",IF(Journal!BC182&gt;0,Journal!V182,0)-IF(Journal!BC182&gt;0,Journal!BC182,0))</f>
        <v/>
      </c>
      <c r="AX182" s="67" t="str">
        <f t="shared" si="25"/>
        <v/>
      </c>
      <c r="AY182" s="67" t="str">
        <f t="shared" ca="1" si="26"/>
        <v/>
      </c>
      <c r="AZ182" s="67" t="str">
        <f t="shared" ca="1" si="27"/>
        <v/>
      </c>
      <c r="BA182" s="67" t="str">
        <f t="shared" ca="1" si="28"/>
        <v/>
      </c>
    </row>
    <row r="183" spans="12:53">
      <c r="L183" t="str">
        <f>IF(ISNUMBER(Journal!A182),IF(Journal!AQ182&lt;0,1+L182,0),"")</f>
        <v/>
      </c>
      <c r="M183" t="str">
        <f>IF(ISNUMBER(Journal!A182),IF(Journal!AQ182&gt;0,M182+1,0),"")</f>
        <v/>
      </c>
      <c r="P183" s="26"/>
      <c r="Q183" s="27"/>
      <c r="R183" s="27"/>
      <c r="S183" s="30"/>
      <c r="AW183" s="67" t="str">
        <f>IF(ISERROR(IF(Journal!BC183&gt;0,Journal!V183,0)-IF(Journal!BC183&gt;0,Journal!BC183,0)),"",IF(Journal!BC183&gt;0,Journal!V183,0)-IF(Journal!BC183&gt;0,Journal!BC183,0))</f>
        <v/>
      </c>
      <c r="AX183" s="67" t="str">
        <f t="shared" si="25"/>
        <v/>
      </c>
      <c r="AY183" s="67" t="str">
        <f t="shared" ca="1" si="26"/>
        <v/>
      </c>
      <c r="AZ183" s="67" t="str">
        <f t="shared" ca="1" si="27"/>
        <v/>
      </c>
      <c r="BA183" s="67" t="str">
        <f t="shared" ca="1" si="28"/>
        <v/>
      </c>
    </row>
    <row r="184" spans="12:53">
      <c r="L184" t="str">
        <f>IF(ISNUMBER(Journal!A183),IF(Journal!AQ183&lt;0,1+L183,0),"")</f>
        <v/>
      </c>
      <c r="M184" t="str">
        <f>IF(ISNUMBER(Journal!A183),IF(Journal!AQ183&gt;0,M183+1,0),"")</f>
        <v/>
      </c>
      <c r="P184" s="26"/>
      <c r="Q184" s="27"/>
      <c r="R184" s="27"/>
      <c r="S184" s="30"/>
      <c r="AW184" s="67" t="str">
        <f>IF(ISERROR(IF(Journal!BC184&gt;0,Journal!V184,0)-IF(Journal!BC184&gt;0,Journal!BC184,0)),"",IF(Journal!BC184&gt;0,Journal!V184,0)-IF(Journal!BC184&gt;0,Journal!BC184,0))</f>
        <v/>
      </c>
      <c r="AX184" s="67" t="str">
        <f t="shared" si="25"/>
        <v/>
      </c>
      <c r="AY184" s="67" t="str">
        <f t="shared" ca="1" si="26"/>
        <v/>
      </c>
      <c r="AZ184" s="67" t="str">
        <f t="shared" ca="1" si="27"/>
        <v/>
      </c>
      <c r="BA184" s="67" t="str">
        <f t="shared" ca="1" si="28"/>
        <v/>
      </c>
    </row>
    <row r="185" spans="12:53">
      <c r="L185" t="str">
        <f>IF(ISNUMBER(Journal!A184),IF(Journal!AQ184&lt;0,1+L184,0),"")</f>
        <v/>
      </c>
      <c r="M185" t="str">
        <f>IF(ISNUMBER(Journal!A184),IF(Journal!AQ184&gt;0,M184+1,0),"")</f>
        <v/>
      </c>
      <c r="P185" s="26"/>
      <c r="Q185" s="27"/>
      <c r="R185" s="27"/>
      <c r="S185" s="30"/>
      <c r="AW185" s="67" t="str">
        <f>IF(ISERROR(IF(Journal!BC185&gt;0,Journal!V185,0)-IF(Journal!BC185&gt;0,Journal!BC185,0)),"",IF(Journal!BC185&gt;0,Journal!V185,0)-IF(Journal!BC185&gt;0,Journal!BC185,0))</f>
        <v/>
      </c>
      <c r="AX185" s="67" t="str">
        <f t="shared" si="25"/>
        <v/>
      </c>
      <c r="AY185" s="67" t="str">
        <f t="shared" ca="1" si="26"/>
        <v/>
      </c>
      <c r="AZ185" s="67" t="str">
        <f t="shared" ca="1" si="27"/>
        <v/>
      </c>
      <c r="BA185" s="67" t="str">
        <f t="shared" ca="1" si="28"/>
        <v/>
      </c>
    </row>
    <row r="186" spans="12:53">
      <c r="L186" t="str">
        <f>IF(ISNUMBER(Journal!A185),IF(Journal!AQ185&lt;0,1+L185,0),"")</f>
        <v/>
      </c>
      <c r="M186" t="str">
        <f>IF(ISNUMBER(Journal!A185),IF(Journal!AQ185&gt;0,M185+1,0),"")</f>
        <v/>
      </c>
      <c r="P186" s="26"/>
      <c r="Q186" s="27"/>
      <c r="R186" s="27"/>
      <c r="S186" s="30"/>
      <c r="AW186" s="67" t="str">
        <f>IF(ISERROR(IF(Journal!BC186&gt;0,Journal!V186,0)-IF(Journal!BC186&gt;0,Journal!BC186,0)),"",IF(Journal!BC186&gt;0,Journal!V186,0)-IF(Journal!BC186&gt;0,Journal!BC186,0))</f>
        <v/>
      </c>
      <c r="AX186" s="67" t="str">
        <f t="shared" si="25"/>
        <v/>
      </c>
      <c r="AY186" s="67" t="str">
        <f t="shared" ca="1" si="26"/>
        <v/>
      </c>
      <c r="AZ186" s="67" t="str">
        <f t="shared" ca="1" si="27"/>
        <v/>
      </c>
      <c r="BA186" s="67" t="str">
        <f t="shared" ca="1" si="28"/>
        <v/>
      </c>
    </row>
    <row r="187" spans="12:53">
      <c r="L187" t="str">
        <f>IF(ISNUMBER(Journal!A186),IF(Journal!AQ186&lt;0,1+L186,0),"")</f>
        <v/>
      </c>
      <c r="M187" t="str">
        <f>IF(ISNUMBER(Journal!A186),IF(Journal!AQ186&gt;0,M186+1,0),"")</f>
        <v/>
      </c>
      <c r="P187" s="26"/>
      <c r="Q187" s="27"/>
      <c r="R187" s="27"/>
      <c r="S187" s="30"/>
      <c r="AW187" s="67" t="str">
        <f>IF(ISERROR(IF(Journal!BC187&gt;0,Journal!V187,0)-IF(Journal!BC187&gt;0,Journal!BC187,0)),"",IF(Journal!BC187&gt;0,Journal!V187,0)-IF(Journal!BC187&gt;0,Journal!BC187,0))</f>
        <v/>
      </c>
      <c r="AX187" s="67" t="str">
        <f t="shared" si="25"/>
        <v/>
      </c>
      <c r="AY187" s="67" t="str">
        <f t="shared" ca="1" si="26"/>
        <v/>
      </c>
      <c r="AZ187" s="67" t="str">
        <f t="shared" ca="1" si="27"/>
        <v/>
      </c>
      <c r="BA187" s="67" t="str">
        <f t="shared" ca="1" si="28"/>
        <v/>
      </c>
    </row>
    <row r="188" spans="12:53">
      <c r="L188" t="str">
        <f>IF(ISNUMBER(Journal!A187),IF(Journal!AQ187&lt;0,1+L187,0),"")</f>
        <v/>
      </c>
      <c r="M188" t="str">
        <f>IF(ISNUMBER(Journal!A187),IF(Journal!AQ187&gt;0,M187+1,0),"")</f>
        <v/>
      </c>
      <c r="P188" s="26"/>
      <c r="Q188" s="27"/>
      <c r="R188" s="27"/>
      <c r="S188" s="30"/>
      <c r="AW188" s="67" t="str">
        <f>IF(ISERROR(IF(Journal!BC188&gt;0,Journal!V188,0)-IF(Journal!BC188&gt;0,Journal!BC188,0)),"",IF(Journal!BC188&gt;0,Journal!V188,0)-IF(Journal!BC188&gt;0,Journal!BC188,0))</f>
        <v/>
      </c>
      <c r="AX188" s="67" t="str">
        <f t="shared" si="25"/>
        <v/>
      </c>
      <c r="AY188" s="67" t="str">
        <f t="shared" ca="1" si="26"/>
        <v/>
      </c>
      <c r="AZ188" s="67" t="str">
        <f t="shared" ca="1" si="27"/>
        <v/>
      </c>
      <c r="BA188" s="67" t="str">
        <f t="shared" ca="1" si="28"/>
        <v/>
      </c>
    </row>
    <row r="189" spans="12:53">
      <c r="L189" t="str">
        <f>IF(ISNUMBER(Journal!A188),IF(Journal!AQ188&lt;0,1+L188,0),"")</f>
        <v/>
      </c>
      <c r="M189" t="str">
        <f>IF(ISNUMBER(Journal!A188),IF(Journal!AQ188&gt;0,M188+1,0),"")</f>
        <v/>
      </c>
      <c r="P189" s="26"/>
      <c r="Q189" s="27"/>
      <c r="R189" s="27"/>
      <c r="S189" s="30"/>
      <c r="AW189" s="67" t="str">
        <f>IF(ISERROR(IF(Journal!BC189&gt;0,Journal!V189,0)-IF(Journal!BC189&gt;0,Journal!BC189,0)),"",IF(Journal!BC189&gt;0,Journal!V189,0)-IF(Journal!BC189&gt;0,Journal!BC189,0))</f>
        <v/>
      </c>
      <c r="AX189" s="67" t="str">
        <f t="shared" si="25"/>
        <v/>
      </c>
      <c r="AY189" s="67" t="str">
        <f t="shared" ca="1" si="26"/>
        <v/>
      </c>
      <c r="AZ189" s="67" t="str">
        <f t="shared" ca="1" si="27"/>
        <v/>
      </c>
      <c r="BA189" s="67" t="str">
        <f t="shared" ca="1" si="28"/>
        <v/>
      </c>
    </row>
    <row r="190" spans="12:53">
      <c r="L190" t="str">
        <f>IF(ISNUMBER(Journal!A189),IF(Journal!AQ189&lt;0,1+L189,0),"")</f>
        <v/>
      </c>
      <c r="M190" t="str">
        <f>IF(ISNUMBER(Journal!A189),IF(Journal!AQ189&gt;0,M189+1,0),"")</f>
        <v/>
      </c>
      <c r="P190" s="26"/>
      <c r="Q190" s="27"/>
      <c r="R190" s="27"/>
      <c r="S190" s="30"/>
      <c r="AW190" s="67" t="str">
        <f>IF(ISERROR(IF(Journal!BC190&gt;0,Journal!V190,0)-IF(Journal!BC190&gt;0,Journal!BC190,0)),"",IF(Journal!BC190&gt;0,Journal!V190,0)-IF(Journal!BC190&gt;0,Journal!BC190,0))</f>
        <v/>
      </c>
      <c r="AX190" s="67" t="str">
        <f t="shared" si="25"/>
        <v/>
      </c>
      <c r="AY190" s="67" t="str">
        <f t="shared" ca="1" si="26"/>
        <v/>
      </c>
      <c r="AZ190" s="67" t="str">
        <f t="shared" ca="1" si="27"/>
        <v/>
      </c>
      <c r="BA190" s="67" t="str">
        <f t="shared" ca="1" si="28"/>
        <v/>
      </c>
    </row>
    <row r="191" spans="12:53">
      <c r="L191" t="str">
        <f>IF(ISNUMBER(Journal!A190),IF(Journal!AQ190&lt;0,1+L190,0),"")</f>
        <v/>
      </c>
      <c r="M191" t="str">
        <f>IF(ISNUMBER(Journal!A190),IF(Journal!AQ190&gt;0,M190+1,0),"")</f>
        <v/>
      </c>
      <c r="P191" s="26"/>
      <c r="Q191" s="27"/>
      <c r="R191" s="27"/>
      <c r="S191" s="30"/>
      <c r="AW191" s="67" t="str">
        <f>IF(ISERROR(IF(Journal!BC191&gt;0,Journal!V191,0)-IF(Journal!BC191&gt;0,Journal!BC191,0)),"",IF(Journal!BC191&gt;0,Journal!V191,0)-IF(Journal!BC191&gt;0,Journal!BC191,0))</f>
        <v/>
      </c>
      <c r="AX191" s="67" t="str">
        <f t="shared" si="25"/>
        <v/>
      </c>
      <c r="AY191" s="67" t="str">
        <f t="shared" ca="1" si="26"/>
        <v/>
      </c>
      <c r="AZ191" s="67" t="str">
        <f t="shared" ca="1" si="27"/>
        <v/>
      </c>
      <c r="BA191" s="67" t="str">
        <f t="shared" ca="1" si="28"/>
        <v/>
      </c>
    </row>
    <row r="192" spans="12:53">
      <c r="L192" t="str">
        <f>IF(ISNUMBER(Journal!A191),IF(Journal!AQ191&lt;0,1+L191,0),"")</f>
        <v/>
      </c>
      <c r="M192" t="str">
        <f>IF(ISNUMBER(Journal!A191),IF(Journal!AQ191&gt;0,M191+1,0),"")</f>
        <v/>
      </c>
      <c r="P192" s="26"/>
      <c r="Q192" s="27"/>
      <c r="R192" s="27"/>
      <c r="S192" s="30"/>
      <c r="AW192" s="67" t="str">
        <f>IF(ISERROR(IF(Journal!BC192&gt;0,Journal!V192,0)-IF(Journal!BC192&gt;0,Journal!BC192,0)),"",IF(Journal!BC192&gt;0,Journal!V192,0)-IF(Journal!BC192&gt;0,Journal!BC192,0))</f>
        <v/>
      </c>
      <c r="AX192" s="67" t="str">
        <f t="shared" si="25"/>
        <v/>
      </c>
      <c r="AY192" s="67" t="str">
        <f t="shared" ca="1" si="26"/>
        <v/>
      </c>
      <c r="AZ192" s="67" t="str">
        <f t="shared" ca="1" si="27"/>
        <v/>
      </c>
      <c r="BA192" s="67" t="str">
        <f t="shared" ca="1" si="28"/>
        <v/>
      </c>
    </row>
    <row r="193" spans="12:53">
      <c r="L193" t="str">
        <f>IF(ISNUMBER(Journal!A192),IF(Journal!AQ192&lt;0,1+L192,0),"")</f>
        <v/>
      </c>
      <c r="M193" t="str">
        <f>IF(ISNUMBER(Journal!A192),IF(Journal!AQ192&gt;0,M192+1,0),"")</f>
        <v/>
      </c>
      <c r="P193" s="26"/>
      <c r="Q193" s="27"/>
      <c r="R193" s="27"/>
      <c r="S193" s="30"/>
      <c r="AW193" s="67" t="str">
        <f>IF(ISERROR(IF(Journal!BC193&gt;0,Journal!V193,0)-IF(Journal!BC193&gt;0,Journal!BC193,0)),"",IF(Journal!BC193&gt;0,Journal!V193,0)-IF(Journal!BC193&gt;0,Journal!BC193,0))</f>
        <v/>
      </c>
      <c r="AX193" s="67" t="str">
        <f t="shared" si="25"/>
        <v/>
      </c>
      <c r="AY193" s="67" t="str">
        <f t="shared" ca="1" si="26"/>
        <v/>
      </c>
      <c r="AZ193" s="67" t="str">
        <f t="shared" ca="1" si="27"/>
        <v/>
      </c>
      <c r="BA193" s="67" t="str">
        <f t="shared" ca="1" si="28"/>
        <v/>
      </c>
    </row>
    <row r="194" spans="12:53">
      <c r="L194" t="str">
        <f>IF(ISNUMBER(Journal!A193),IF(Journal!AQ193&lt;0,1+L193,0),"")</f>
        <v/>
      </c>
      <c r="M194" t="str">
        <f>IF(ISNUMBER(Journal!A193),IF(Journal!AQ193&gt;0,M193+1,0),"")</f>
        <v/>
      </c>
      <c r="P194" s="26"/>
      <c r="Q194" s="27"/>
      <c r="R194" s="27"/>
      <c r="S194" s="30"/>
      <c r="AW194" s="67" t="str">
        <f>IF(ISERROR(IF(Journal!BC194&gt;0,Journal!V194,0)-IF(Journal!BC194&gt;0,Journal!BC194,0)),"",IF(Journal!BC194&gt;0,Journal!V194,0)-IF(Journal!BC194&gt;0,Journal!BC194,0))</f>
        <v/>
      </c>
      <c r="AX194" s="67" t="str">
        <f t="shared" si="25"/>
        <v/>
      </c>
      <c r="AY194" s="67" t="str">
        <f t="shared" ca="1" si="26"/>
        <v/>
      </c>
      <c r="AZ194" s="67" t="str">
        <f t="shared" ca="1" si="27"/>
        <v/>
      </c>
      <c r="BA194" s="67" t="str">
        <f t="shared" ca="1" si="28"/>
        <v/>
      </c>
    </row>
    <row r="195" spans="12:53">
      <c r="L195" t="str">
        <f>IF(ISNUMBER(Journal!A194),IF(Journal!AQ194&lt;0,1+L194,0),"")</f>
        <v/>
      </c>
      <c r="M195" t="str">
        <f>IF(ISNUMBER(Journal!A194),IF(Journal!AQ194&gt;0,M194+1,0),"")</f>
        <v/>
      </c>
      <c r="P195" s="26"/>
      <c r="Q195" s="27"/>
      <c r="R195" s="27"/>
      <c r="S195" s="30"/>
      <c r="AW195" s="67" t="str">
        <f>IF(ISERROR(IF(Journal!BC195&gt;0,Journal!V195,0)-IF(Journal!BC195&gt;0,Journal!BC195,0)),"",IF(Journal!BC195&gt;0,Journal!V195,0)-IF(Journal!BC195&gt;0,Journal!BC195,0))</f>
        <v/>
      </c>
      <c r="AX195" s="67" t="str">
        <f t="shared" si="25"/>
        <v/>
      </c>
      <c r="AY195" s="67" t="str">
        <f t="shared" ca="1" si="26"/>
        <v/>
      </c>
      <c r="AZ195" s="67" t="str">
        <f t="shared" ca="1" si="27"/>
        <v/>
      </c>
      <c r="BA195" s="67" t="str">
        <f t="shared" ca="1" si="28"/>
        <v/>
      </c>
    </row>
    <row r="196" spans="12:53">
      <c r="L196" t="str">
        <f>IF(ISNUMBER(Journal!A195),IF(Journal!AQ195&lt;0,1+L195,0),"")</f>
        <v/>
      </c>
      <c r="M196" t="str">
        <f>IF(ISNUMBER(Journal!A195),IF(Journal!AQ195&gt;0,M195+1,0),"")</f>
        <v/>
      </c>
      <c r="P196" s="26"/>
      <c r="Q196" s="27"/>
      <c r="R196" s="27"/>
      <c r="S196" s="30"/>
      <c r="AW196" s="67" t="str">
        <f>IF(ISERROR(IF(Journal!BC196&gt;0,Journal!V196,0)-IF(Journal!BC196&gt;0,Journal!BC196,0)),"",IF(Journal!BC196&gt;0,Journal!V196,0)-IF(Journal!BC196&gt;0,Journal!BC196,0))</f>
        <v/>
      </c>
      <c r="AX196" s="67" t="str">
        <f t="shared" si="25"/>
        <v/>
      </c>
      <c r="AY196" s="67" t="str">
        <f t="shared" ca="1" si="26"/>
        <v/>
      </c>
      <c r="AZ196" s="67" t="str">
        <f t="shared" ca="1" si="27"/>
        <v/>
      </c>
      <c r="BA196" s="67" t="str">
        <f t="shared" ca="1" si="28"/>
        <v/>
      </c>
    </row>
    <row r="197" spans="12:53">
      <c r="L197" t="str">
        <f>IF(ISNUMBER(Journal!A196),IF(Journal!AQ196&lt;0,1+L196,0),"")</f>
        <v/>
      </c>
      <c r="M197" t="str">
        <f>IF(ISNUMBER(Journal!A196),IF(Journal!AQ196&gt;0,M196+1,0),"")</f>
        <v/>
      </c>
      <c r="P197" s="26"/>
      <c r="Q197" s="27"/>
      <c r="R197" s="27"/>
      <c r="S197" s="30"/>
      <c r="AW197" s="67" t="str">
        <f>IF(ISERROR(IF(Journal!BC197&gt;0,Journal!V197,0)-IF(Journal!BC197&gt;0,Journal!BC197,0)),"",IF(Journal!BC197&gt;0,Journal!V197,0)-IF(Journal!BC197&gt;0,Journal!BC197,0))</f>
        <v/>
      </c>
      <c r="AX197" s="67" t="str">
        <f t="shared" ref="AX197:AX260" si="29">IF(AW197="","",IF(AW197&gt;0,1,""))</f>
        <v/>
      </c>
      <c r="AY197" s="67" t="str">
        <f t="shared" ref="AY197:AY260" ca="1" si="30">IF(ISERROR(AY196+MATCH(1,INDIRECT(CONCATENATE(CONCATENATE("AX",AY196+1),":AX2200")),0)),"",(AY196+MATCH(1,INDIRECT(CONCATENATE(CONCATENATE("AX",AY196+1),":AX2200")),0)))</f>
        <v/>
      </c>
      <c r="AZ197" s="67" t="str">
        <f t="shared" ref="AZ197:AZ260" ca="1" si="31">IF(ISERROR(IF(INDIRECT(CONCATENATE("AW",AY197))="","",INDIRECT(CONCATENATE("AW",AY197)))),"",IF(INDIRECT(CONCATENATE("AW",AY197))="","",INDIRECT(CONCATENATE("AW",AY197))))</f>
        <v/>
      </c>
      <c r="BA197" s="67" t="str">
        <f t="shared" ref="BA197:BA260" ca="1" si="32">IF(AZ197="","",BA196+1)</f>
        <v/>
      </c>
    </row>
    <row r="198" spans="12:53">
      <c r="L198" t="str">
        <f>IF(ISNUMBER(Journal!A197),IF(Journal!AQ197&lt;0,1+L197,0),"")</f>
        <v/>
      </c>
      <c r="M198" t="str">
        <f>IF(ISNUMBER(Journal!A197),IF(Journal!AQ197&gt;0,M197+1,0),"")</f>
        <v/>
      </c>
      <c r="P198" s="26"/>
      <c r="Q198" s="27"/>
      <c r="R198" s="27"/>
      <c r="S198" s="30"/>
      <c r="AW198" s="67" t="str">
        <f>IF(ISERROR(IF(Journal!BC198&gt;0,Journal!V198,0)-IF(Journal!BC198&gt;0,Journal!BC198,0)),"",IF(Journal!BC198&gt;0,Journal!V198,0)-IF(Journal!BC198&gt;0,Journal!BC198,0))</f>
        <v/>
      </c>
      <c r="AX198" s="67" t="str">
        <f t="shared" si="29"/>
        <v/>
      </c>
      <c r="AY198" s="67" t="str">
        <f t="shared" ca="1" si="30"/>
        <v/>
      </c>
      <c r="AZ198" s="67" t="str">
        <f t="shared" ca="1" si="31"/>
        <v/>
      </c>
      <c r="BA198" s="67" t="str">
        <f t="shared" ca="1" si="32"/>
        <v/>
      </c>
    </row>
    <row r="199" spans="12:53">
      <c r="L199" t="str">
        <f>IF(ISNUMBER(Journal!A198),IF(Journal!AQ198&lt;0,1+L198,0),"")</f>
        <v/>
      </c>
      <c r="M199" t="str">
        <f>IF(ISNUMBER(Journal!A198),IF(Journal!AQ198&gt;0,M198+1,0),"")</f>
        <v/>
      </c>
      <c r="P199" s="26"/>
      <c r="Q199" s="27"/>
      <c r="R199" s="27"/>
      <c r="S199" s="30"/>
      <c r="AW199" s="67" t="str">
        <f>IF(ISERROR(IF(Journal!BC199&gt;0,Journal!V199,0)-IF(Journal!BC199&gt;0,Journal!BC199,0)),"",IF(Journal!BC199&gt;0,Journal!V199,0)-IF(Journal!BC199&gt;0,Journal!BC199,0))</f>
        <v/>
      </c>
      <c r="AX199" s="67" t="str">
        <f t="shared" si="29"/>
        <v/>
      </c>
      <c r="AY199" s="67" t="str">
        <f t="shared" ca="1" si="30"/>
        <v/>
      </c>
      <c r="AZ199" s="67" t="str">
        <f t="shared" ca="1" si="31"/>
        <v/>
      </c>
      <c r="BA199" s="67" t="str">
        <f t="shared" ca="1" si="32"/>
        <v/>
      </c>
    </row>
    <row r="200" spans="12:53">
      <c r="L200" t="str">
        <f>IF(ISNUMBER(Journal!A199),IF(Journal!AQ199&lt;0,1+L199,0),"")</f>
        <v/>
      </c>
      <c r="M200" t="str">
        <f>IF(ISNUMBER(Journal!A199),IF(Journal!AQ199&gt;0,M199+1,0),"")</f>
        <v/>
      </c>
      <c r="P200" s="26"/>
      <c r="Q200" s="27"/>
      <c r="R200" s="27"/>
      <c r="S200" s="30"/>
      <c r="AW200" s="67" t="str">
        <f>IF(ISERROR(IF(Journal!BC200&gt;0,Journal!V200,0)-IF(Journal!BC200&gt;0,Journal!BC200,0)),"",IF(Journal!BC200&gt;0,Journal!V200,0)-IF(Journal!BC200&gt;0,Journal!BC200,0))</f>
        <v/>
      </c>
      <c r="AX200" s="67" t="str">
        <f t="shared" si="29"/>
        <v/>
      </c>
      <c r="AY200" s="67" t="str">
        <f t="shared" ca="1" si="30"/>
        <v/>
      </c>
      <c r="AZ200" s="67" t="str">
        <f t="shared" ca="1" si="31"/>
        <v/>
      </c>
      <c r="BA200" s="67" t="str">
        <f t="shared" ca="1" si="32"/>
        <v/>
      </c>
    </row>
    <row r="201" spans="12:53">
      <c r="L201" t="str">
        <f>IF(ISNUMBER(Journal!A200),IF(Journal!AQ200&lt;0,1+L200,0),"")</f>
        <v/>
      </c>
      <c r="M201" t="str">
        <f>IF(ISNUMBER(Journal!A200),IF(Journal!AQ200&gt;0,M200+1,0),"")</f>
        <v/>
      </c>
      <c r="P201" s="26"/>
      <c r="Q201" s="27"/>
      <c r="R201" s="27"/>
      <c r="S201" s="30"/>
      <c r="AW201" s="67" t="str">
        <f>IF(ISERROR(IF(Journal!BC201&gt;0,Journal!V201,0)-IF(Journal!BC201&gt;0,Journal!BC201,0)),"",IF(Journal!BC201&gt;0,Journal!V201,0)-IF(Journal!BC201&gt;0,Journal!BC201,0))</f>
        <v/>
      </c>
      <c r="AX201" s="67" t="str">
        <f t="shared" si="29"/>
        <v/>
      </c>
      <c r="AY201" s="67" t="str">
        <f t="shared" ca="1" si="30"/>
        <v/>
      </c>
      <c r="AZ201" s="67" t="str">
        <f t="shared" ca="1" si="31"/>
        <v/>
      </c>
      <c r="BA201" s="67" t="str">
        <f t="shared" ca="1" si="32"/>
        <v/>
      </c>
    </row>
    <row r="202" spans="12:53">
      <c r="L202" t="str">
        <f>IF(ISNUMBER(Journal!A201),IF(Journal!AQ201&lt;0,1+L201,0),"")</f>
        <v/>
      </c>
      <c r="M202" t="str">
        <f>IF(ISNUMBER(Journal!A201),IF(Journal!AQ201&gt;0,M201+1,0),"")</f>
        <v/>
      </c>
      <c r="P202" s="26"/>
      <c r="Q202" s="27"/>
      <c r="R202" s="27"/>
      <c r="S202" s="30"/>
      <c r="AW202" s="67" t="str">
        <f>IF(ISERROR(IF(Journal!BC202&gt;0,Journal!V202,0)-IF(Journal!BC202&gt;0,Journal!BC202,0)),"",IF(Journal!BC202&gt;0,Journal!V202,0)-IF(Journal!BC202&gt;0,Journal!BC202,0))</f>
        <v/>
      </c>
      <c r="AX202" s="67" t="str">
        <f t="shared" si="29"/>
        <v/>
      </c>
      <c r="AY202" s="67" t="str">
        <f t="shared" ca="1" si="30"/>
        <v/>
      </c>
      <c r="AZ202" s="67" t="str">
        <f t="shared" ca="1" si="31"/>
        <v/>
      </c>
      <c r="BA202" s="67" t="str">
        <f t="shared" ca="1" si="32"/>
        <v/>
      </c>
    </row>
    <row r="203" spans="12:53">
      <c r="L203" t="str">
        <f>IF(ISNUMBER(Journal!A202),IF(Journal!AQ202&lt;0,1+L202,0),"")</f>
        <v/>
      </c>
      <c r="M203" t="str">
        <f>IF(ISNUMBER(Journal!A202),IF(Journal!AQ202&gt;0,M202+1,0),"")</f>
        <v/>
      </c>
      <c r="P203" s="26"/>
      <c r="Q203" s="27"/>
      <c r="R203" s="27"/>
      <c r="S203" s="30"/>
      <c r="AW203" s="67" t="str">
        <f>IF(ISERROR(IF(Journal!BC203&gt;0,Journal!V203,0)-IF(Journal!BC203&gt;0,Journal!BC203,0)),"",IF(Journal!BC203&gt;0,Journal!V203,0)-IF(Journal!BC203&gt;0,Journal!BC203,0))</f>
        <v/>
      </c>
      <c r="AX203" s="67" t="str">
        <f t="shared" si="29"/>
        <v/>
      </c>
      <c r="AY203" s="67" t="str">
        <f t="shared" ca="1" si="30"/>
        <v/>
      </c>
      <c r="AZ203" s="67" t="str">
        <f t="shared" ca="1" si="31"/>
        <v/>
      </c>
      <c r="BA203" s="67" t="str">
        <f t="shared" ca="1" si="32"/>
        <v/>
      </c>
    </row>
    <row r="204" spans="12:53">
      <c r="L204" t="str">
        <f>IF(ISNUMBER(Journal!A203),IF(Journal!AQ203&lt;0,1+L203,0),"")</f>
        <v/>
      </c>
      <c r="M204" t="str">
        <f>IF(ISNUMBER(Journal!A203),IF(Journal!AQ203&gt;0,M203+1,0),"")</f>
        <v/>
      </c>
      <c r="P204" s="26"/>
      <c r="Q204" s="27"/>
      <c r="R204" s="27"/>
      <c r="S204" s="30"/>
      <c r="AW204" s="67" t="str">
        <f>IF(ISERROR(IF(Journal!BC204&gt;0,Journal!V204,0)-IF(Journal!BC204&gt;0,Journal!BC204,0)),"",IF(Journal!BC204&gt;0,Journal!V204,0)-IF(Journal!BC204&gt;0,Journal!BC204,0))</f>
        <v/>
      </c>
      <c r="AX204" s="67" t="str">
        <f t="shared" si="29"/>
        <v/>
      </c>
      <c r="AY204" s="67" t="str">
        <f t="shared" ca="1" si="30"/>
        <v/>
      </c>
      <c r="AZ204" s="67" t="str">
        <f t="shared" ca="1" si="31"/>
        <v/>
      </c>
      <c r="BA204" s="67" t="str">
        <f t="shared" ca="1" si="32"/>
        <v/>
      </c>
    </row>
    <row r="205" spans="12:53">
      <c r="L205" t="str">
        <f>IF(ISNUMBER(Journal!A204),IF(Journal!AQ204&lt;0,1+L204,0),"")</f>
        <v/>
      </c>
      <c r="M205" t="str">
        <f>IF(ISNUMBER(Journal!A204),IF(Journal!AQ204&gt;0,M204+1,0),"")</f>
        <v/>
      </c>
      <c r="P205" s="26"/>
      <c r="Q205" s="27"/>
      <c r="R205" s="27"/>
      <c r="S205" s="30"/>
      <c r="AW205" s="67" t="str">
        <f>IF(ISERROR(IF(Journal!BC205&gt;0,Journal!V205,0)-IF(Journal!BC205&gt;0,Journal!BC205,0)),"",IF(Journal!BC205&gt;0,Journal!V205,0)-IF(Journal!BC205&gt;0,Journal!BC205,0))</f>
        <v/>
      </c>
      <c r="AX205" s="67" t="str">
        <f t="shared" si="29"/>
        <v/>
      </c>
      <c r="AY205" s="67" t="str">
        <f t="shared" ca="1" si="30"/>
        <v/>
      </c>
      <c r="AZ205" s="67" t="str">
        <f t="shared" ca="1" si="31"/>
        <v/>
      </c>
      <c r="BA205" s="67" t="str">
        <f t="shared" ca="1" si="32"/>
        <v/>
      </c>
    </row>
    <row r="206" spans="12:53">
      <c r="L206" t="str">
        <f>IF(ISNUMBER(Journal!A205),IF(Journal!AQ205&lt;0,1+L205,0),"")</f>
        <v/>
      </c>
      <c r="M206" t="str">
        <f>IF(ISNUMBER(Journal!A205),IF(Journal!AQ205&gt;0,M205+1,0),"")</f>
        <v/>
      </c>
      <c r="P206" s="26"/>
      <c r="Q206" s="27"/>
      <c r="R206" s="27"/>
      <c r="S206" s="30"/>
      <c r="AW206" s="67" t="str">
        <f>IF(ISERROR(IF(Journal!BC206&gt;0,Journal!V206,0)-IF(Journal!BC206&gt;0,Journal!BC206,0)),"",IF(Journal!BC206&gt;0,Journal!V206,0)-IF(Journal!BC206&gt;0,Journal!BC206,0))</f>
        <v/>
      </c>
      <c r="AX206" s="67" t="str">
        <f t="shared" si="29"/>
        <v/>
      </c>
      <c r="AY206" s="67" t="str">
        <f t="shared" ca="1" si="30"/>
        <v/>
      </c>
      <c r="AZ206" s="67" t="str">
        <f t="shared" ca="1" si="31"/>
        <v/>
      </c>
      <c r="BA206" s="67" t="str">
        <f t="shared" ca="1" si="32"/>
        <v/>
      </c>
    </row>
    <row r="207" spans="12:53">
      <c r="L207" t="str">
        <f>IF(ISNUMBER(Journal!A206),IF(Journal!AQ206&lt;0,1+L206,0),"")</f>
        <v/>
      </c>
      <c r="M207" t="str">
        <f>IF(ISNUMBER(Journal!A206),IF(Journal!AQ206&gt;0,M206+1,0),"")</f>
        <v/>
      </c>
      <c r="P207" s="26"/>
      <c r="Q207" s="27"/>
      <c r="R207" s="27"/>
      <c r="S207" s="30"/>
      <c r="AW207" s="67" t="str">
        <f>IF(ISERROR(IF(Journal!BC207&gt;0,Journal!V207,0)-IF(Journal!BC207&gt;0,Journal!BC207,0)),"",IF(Journal!BC207&gt;0,Journal!V207,0)-IF(Journal!BC207&gt;0,Journal!BC207,0))</f>
        <v/>
      </c>
      <c r="AX207" s="67" t="str">
        <f t="shared" si="29"/>
        <v/>
      </c>
      <c r="AY207" s="67" t="str">
        <f t="shared" ca="1" si="30"/>
        <v/>
      </c>
      <c r="AZ207" s="67" t="str">
        <f t="shared" ca="1" si="31"/>
        <v/>
      </c>
      <c r="BA207" s="67" t="str">
        <f t="shared" ca="1" si="32"/>
        <v/>
      </c>
    </row>
    <row r="208" spans="12:53">
      <c r="L208" t="str">
        <f>IF(ISNUMBER(Journal!A207),IF(Journal!AQ207&lt;0,1+L207,0),"")</f>
        <v/>
      </c>
      <c r="M208" t="str">
        <f>IF(ISNUMBER(Journal!A207),IF(Journal!AQ207&gt;0,M207+1,0),"")</f>
        <v/>
      </c>
      <c r="P208" s="26"/>
      <c r="Q208" s="27"/>
      <c r="R208" s="27"/>
      <c r="S208" s="30"/>
      <c r="AW208" s="67" t="str">
        <f>IF(ISERROR(IF(Journal!BC208&gt;0,Journal!V208,0)-IF(Journal!BC208&gt;0,Journal!BC208,0)),"",IF(Journal!BC208&gt;0,Journal!V208,0)-IF(Journal!BC208&gt;0,Journal!BC208,0))</f>
        <v/>
      </c>
      <c r="AX208" s="67" t="str">
        <f t="shared" si="29"/>
        <v/>
      </c>
      <c r="AY208" s="67" t="str">
        <f t="shared" ca="1" si="30"/>
        <v/>
      </c>
      <c r="AZ208" s="67" t="str">
        <f t="shared" ca="1" si="31"/>
        <v/>
      </c>
      <c r="BA208" s="67" t="str">
        <f t="shared" ca="1" si="32"/>
        <v/>
      </c>
    </row>
    <row r="209" spans="12:53">
      <c r="L209" t="str">
        <f>IF(ISNUMBER(Journal!A208),IF(Journal!AQ208&lt;0,1+L208,0),"")</f>
        <v/>
      </c>
      <c r="M209" t="str">
        <f>IF(ISNUMBER(Journal!A208),IF(Journal!AQ208&gt;0,M208+1,0),"")</f>
        <v/>
      </c>
      <c r="P209" s="26"/>
      <c r="Q209" s="27"/>
      <c r="R209" s="27"/>
      <c r="S209" s="30"/>
      <c r="AW209" s="67" t="str">
        <f>IF(ISERROR(IF(Journal!BC209&gt;0,Journal!V209,0)-IF(Journal!BC209&gt;0,Journal!BC209,0)),"",IF(Journal!BC209&gt;0,Journal!V209,0)-IF(Journal!BC209&gt;0,Journal!BC209,0))</f>
        <v/>
      </c>
      <c r="AX209" s="67" t="str">
        <f t="shared" si="29"/>
        <v/>
      </c>
      <c r="AY209" s="67" t="str">
        <f t="shared" ca="1" si="30"/>
        <v/>
      </c>
      <c r="AZ209" s="67" t="str">
        <f t="shared" ca="1" si="31"/>
        <v/>
      </c>
      <c r="BA209" s="67" t="str">
        <f t="shared" ca="1" si="32"/>
        <v/>
      </c>
    </row>
    <row r="210" spans="12:53">
      <c r="L210" t="str">
        <f>IF(ISNUMBER(Journal!A209),IF(Journal!AQ209&lt;0,1+L209,0),"")</f>
        <v/>
      </c>
      <c r="M210" t="str">
        <f>IF(ISNUMBER(Journal!A209),IF(Journal!AQ209&gt;0,M209+1,0),"")</f>
        <v/>
      </c>
      <c r="P210" s="26"/>
      <c r="Q210" s="27"/>
      <c r="R210" s="27"/>
      <c r="S210" s="30"/>
      <c r="AW210" s="67" t="str">
        <f>IF(ISERROR(IF(Journal!BC210&gt;0,Journal!V210,0)-IF(Journal!BC210&gt;0,Journal!BC210,0)),"",IF(Journal!BC210&gt;0,Journal!V210,0)-IF(Journal!BC210&gt;0,Journal!BC210,0))</f>
        <v/>
      </c>
      <c r="AX210" s="67" t="str">
        <f t="shared" si="29"/>
        <v/>
      </c>
      <c r="AY210" s="67" t="str">
        <f t="shared" ca="1" si="30"/>
        <v/>
      </c>
      <c r="AZ210" s="67" t="str">
        <f t="shared" ca="1" si="31"/>
        <v/>
      </c>
      <c r="BA210" s="67" t="str">
        <f t="shared" ca="1" si="32"/>
        <v/>
      </c>
    </row>
    <row r="211" spans="12:53">
      <c r="L211" t="str">
        <f>IF(ISNUMBER(Journal!A210),IF(Journal!AQ210&lt;0,1+L210,0),"")</f>
        <v/>
      </c>
      <c r="M211" t="str">
        <f>IF(ISNUMBER(Journal!A210),IF(Journal!AQ210&gt;0,M210+1,0),"")</f>
        <v/>
      </c>
      <c r="P211" s="26"/>
      <c r="Q211" s="27"/>
      <c r="R211" s="27"/>
      <c r="S211" s="30"/>
      <c r="AW211" s="67" t="str">
        <f>IF(ISERROR(IF(Journal!BC211&gt;0,Journal!V211,0)-IF(Journal!BC211&gt;0,Journal!BC211,0)),"",IF(Journal!BC211&gt;0,Journal!V211,0)-IF(Journal!BC211&gt;0,Journal!BC211,0))</f>
        <v/>
      </c>
      <c r="AX211" s="67" t="str">
        <f t="shared" si="29"/>
        <v/>
      </c>
      <c r="AY211" s="67" t="str">
        <f t="shared" ca="1" si="30"/>
        <v/>
      </c>
      <c r="AZ211" s="67" t="str">
        <f t="shared" ca="1" si="31"/>
        <v/>
      </c>
      <c r="BA211" s="67" t="str">
        <f t="shared" ca="1" si="32"/>
        <v/>
      </c>
    </row>
    <row r="212" spans="12:53">
      <c r="L212" t="str">
        <f>IF(ISNUMBER(Journal!A211),IF(Journal!AQ211&lt;0,1+L211,0),"")</f>
        <v/>
      </c>
      <c r="M212" t="str">
        <f>IF(ISNUMBER(Journal!A211),IF(Journal!AQ211&gt;0,M211+1,0),"")</f>
        <v/>
      </c>
      <c r="P212" s="26"/>
      <c r="Q212" s="27"/>
      <c r="R212" s="27"/>
      <c r="S212" s="30"/>
      <c r="AW212" s="67" t="str">
        <f>IF(ISERROR(IF(Journal!BC212&gt;0,Journal!V212,0)-IF(Journal!BC212&gt;0,Journal!BC212,0)),"",IF(Journal!BC212&gt;0,Journal!V212,0)-IF(Journal!BC212&gt;0,Journal!BC212,0))</f>
        <v/>
      </c>
      <c r="AX212" s="67" t="str">
        <f t="shared" si="29"/>
        <v/>
      </c>
      <c r="AY212" s="67" t="str">
        <f t="shared" ca="1" si="30"/>
        <v/>
      </c>
      <c r="AZ212" s="67" t="str">
        <f t="shared" ca="1" si="31"/>
        <v/>
      </c>
      <c r="BA212" s="67" t="str">
        <f t="shared" ca="1" si="32"/>
        <v/>
      </c>
    </row>
    <row r="213" spans="12:53">
      <c r="L213" t="str">
        <f>IF(ISNUMBER(Journal!A212),IF(Journal!AQ212&lt;0,1+L212,0),"")</f>
        <v/>
      </c>
      <c r="M213" t="str">
        <f>IF(ISNUMBER(Journal!A212),IF(Journal!AQ212&gt;0,M212+1,0),"")</f>
        <v/>
      </c>
      <c r="P213" s="26"/>
      <c r="Q213" s="27"/>
      <c r="R213" s="27"/>
      <c r="S213" s="30"/>
      <c r="AW213" s="67" t="str">
        <f>IF(ISERROR(IF(Journal!BC213&gt;0,Journal!V213,0)-IF(Journal!BC213&gt;0,Journal!BC213,0)),"",IF(Journal!BC213&gt;0,Journal!V213,0)-IF(Journal!BC213&gt;0,Journal!BC213,0))</f>
        <v/>
      </c>
      <c r="AX213" s="67" t="str">
        <f t="shared" si="29"/>
        <v/>
      </c>
      <c r="AY213" s="67" t="str">
        <f t="shared" ca="1" si="30"/>
        <v/>
      </c>
      <c r="AZ213" s="67" t="str">
        <f t="shared" ca="1" si="31"/>
        <v/>
      </c>
      <c r="BA213" s="67" t="str">
        <f t="shared" ca="1" si="32"/>
        <v/>
      </c>
    </row>
    <row r="214" spans="12:53">
      <c r="L214" t="str">
        <f>IF(ISNUMBER(Journal!A213),IF(Journal!AQ213&lt;0,1+L213,0),"")</f>
        <v/>
      </c>
      <c r="M214" t="str">
        <f>IF(ISNUMBER(Journal!A213),IF(Journal!AQ213&gt;0,M213+1,0),"")</f>
        <v/>
      </c>
      <c r="P214" s="26"/>
      <c r="Q214" s="27"/>
      <c r="R214" s="27"/>
      <c r="S214" s="30"/>
      <c r="AW214" s="67" t="str">
        <f>IF(ISERROR(IF(Journal!BC214&gt;0,Journal!V214,0)-IF(Journal!BC214&gt;0,Journal!BC214,0)),"",IF(Journal!BC214&gt;0,Journal!V214,0)-IF(Journal!BC214&gt;0,Journal!BC214,0))</f>
        <v/>
      </c>
      <c r="AX214" s="67" t="str">
        <f t="shared" si="29"/>
        <v/>
      </c>
      <c r="AY214" s="67" t="str">
        <f t="shared" ca="1" si="30"/>
        <v/>
      </c>
      <c r="AZ214" s="67" t="str">
        <f t="shared" ca="1" si="31"/>
        <v/>
      </c>
      <c r="BA214" s="67" t="str">
        <f t="shared" ca="1" si="32"/>
        <v/>
      </c>
    </row>
    <row r="215" spans="12:53">
      <c r="L215" t="str">
        <f>IF(ISNUMBER(Journal!A214),IF(Journal!AQ214&lt;0,1+L214,0),"")</f>
        <v/>
      </c>
      <c r="M215" t="str">
        <f>IF(ISNUMBER(Journal!A214),IF(Journal!AQ214&gt;0,M214+1,0),"")</f>
        <v/>
      </c>
      <c r="P215" s="26"/>
      <c r="Q215" s="27"/>
      <c r="R215" s="27"/>
      <c r="S215" s="30"/>
      <c r="AW215" s="67" t="str">
        <f>IF(ISERROR(IF(Journal!BC215&gt;0,Journal!V215,0)-IF(Journal!BC215&gt;0,Journal!BC215,0)),"",IF(Journal!BC215&gt;0,Journal!V215,0)-IF(Journal!BC215&gt;0,Journal!BC215,0))</f>
        <v/>
      </c>
      <c r="AX215" s="67" t="str">
        <f t="shared" si="29"/>
        <v/>
      </c>
      <c r="AY215" s="67" t="str">
        <f t="shared" ca="1" si="30"/>
        <v/>
      </c>
      <c r="AZ215" s="67" t="str">
        <f t="shared" ca="1" si="31"/>
        <v/>
      </c>
      <c r="BA215" s="67" t="str">
        <f t="shared" ca="1" si="32"/>
        <v/>
      </c>
    </row>
    <row r="216" spans="12:53">
      <c r="L216" t="str">
        <f>IF(ISNUMBER(Journal!A215),IF(Journal!AQ215&lt;0,1+L215,0),"")</f>
        <v/>
      </c>
      <c r="M216" t="str">
        <f>IF(ISNUMBER(Journal!A215),IF(Journal!AQ215&gt;0,M215+1,0),"")</f>
        <v/>
      </c>
      <c r="P216" s="26"/>
      <c r="Q216" s="27"/>
      <c r="R216" s="27"/>
      <c r="S216" s="30"/>
      <c r="AW216" s="67" t="str">
        <f>IF(ISERROR(IF(Journal!BC216&gt;0,Journal!V216,0)-IF(Journal!BC216&gt;0,Journal!BC216,0)),"",IF(Journal!BC216&gt;0,Journal!V216,0)-IF(Journal!BC216&gt;0,Journal!BC216,0))</f>
        <v/>
      </c>
      <c r="AX216" s="67" t="str">
        <f t="shared" si="29"/>
        <v/>
      </c>
      <c r="AY216" s="67" t="str">
        <f t="shared" ca="1" si="30"/>
        <v/>
      </c>
      <c r="AZ216" s="67" t="str">
        <f t="shared" ca="1" si="31"/>
        <v/>
      </c>
      <c r="BA216" s="67" t="str">
        <f t="shared" ca="1" si="32"/>
        <v/>
      </c>
    </row>
    <row r="217" spans="12:53">
      <c r="L217" t="str">
        <f>IF(ISNUMBER(Journal!A216),IF(Journal!AQ216&lt;0,1+L216,0),"")</f>
        <v/>
      </c>
      <c r="M217" t="str">
        <f>IF(ISNUMBER(Journal!A216),IF(Journal!AQ216&gt;0,M216+1,0),"")</f>
        <v/>
      </c>
      <c r="P217" s="26"/>
      <c r="Q217" s="27"/>
      <c r="R217" s="27"/>
      <c r="S217" s="30"/>
      <c r="AW217" s="67" t="str">
        <f>IF(ISERROR(IF(Journal!BC217&gt;0,Journal!V217,0)-IF(Journal!BC217&gt;0,Journal!BC217,0)),"",IF(Journal!BC217&gt;0,Journal!V217,0)-IF(Journal!BC217&gt;0,Journal!BC217,0))</f>
        <v/>
      </c>
      <c r="AX217" s="67" t="str">
        <f t="shared" si="29"/>
        <v/>
      </c>
      <c r="AY217" s="67" t="str">
        <f t="shared" ca="1" si="30"/>
        <v/>
      </c>
      <c r="AZ217" s="67" t="str">
        <f t="shared" ca="1" si="31"/>
        <v/>
      </c>
      <c r="BA217" s="67" t="str">
        <f t="shared" ca="1" si="32"/>
        <v/>
      </c>
    </row>
    <row r="218" spans="12:53">
      <c r="L218" t="str">
        <f>IF(ISNUMBER(Journal!A217),IF(Journal!AQ217&lt;0,1+L217,0),"")</f>
        <v/>
      </c>
      <c r="M218" t="str">
        <f>IF(ISNUMBER(Journal!A217),IF(Journal!AQ217&gt;0,M217+1,0),"")</f>
        <v/>
      </c>
      <c r="P218" s="26"/>
      <c r="Q218" s="27"/>
      <c r="R218" s="27"/>
      <c r="S218" s="30"/>
      <c r="AW218" s="67" t="str">
        <f>IF(ISERROR(IF(Journal!BC218&gt;0,Journal!V218,0)-IF(Journal!BC218&gt;0,Journal!BC218,0)),"",IF(Journal!BC218&gt;0,Journal!V218,0)-IF(Journal!BC218&gt;0,Journal!BC218,0))</f>
        <v/>
      </c>
      <c r="AX218" s="67" t="str">
        <f t="shared" si="29"/>
        <v/>
      </c>
      <c r="AY218" s="67" t="str">
        <f t="shared" ca="1" si="30"/>
        <v/>
      </c>
      <c r="AZ218" s="67" t="str">
        <f t="shared" ca="1" si="31"/>
        <v/>
      </c>
      <c r="BA218" s="67" t="str">
        <f t="shared" ca="1" si="32"/>
        <v/>
      </c>
    </row>
    <row r="219" spans="12:53">
      <c r="L219" t="str">
        <f>IF(ISNUMBER(Journal!A218),IF(Journal!AQ218&lt;0,1+L218,0),"")</f>
        <v/>
      </c>
      <c r="M219" t="str">
        <f>IF(ISNUMBER(Journal!A218),IF(Journal!AQ218&gt;0,M218+1,0),"")</f>
        <v/>
      </c>
      <c r="P219" s="26"/>
      <c r="Q219" s="27"/>
      <c r="R219" s="27"/>
      <c r="S219" s="30"/>
      <c r="AW219" s="67" t="str">
        <f>IF(ISERROR(IF(Journal!BC219&gt;0,Journal!V219,0)-IF(Journal!BC219&gt;0,Journal!BC219,0)),"",IF(Journal!BC219&gt;0,Journal!V219,0)-IF(Journal!BC219&gt;0,Journal!BC219,0))</f>
        <v/>
      </c>
      <c r="AX219" s="67" t="str">
        <f t="shared" si="29"/>
        <v/>
      </c>
      <c r="AY219" s="67" t="str">
        <f t="shared" ca="1" si="30"/>
        <v/>
      </c>
      <c r="AZ219" s="67" t="str">
        <f t="shared" ca="1" si="31"/>
        <v/>
      </c>
      <c r="BA219" s="67" t="str">
        <f t="shared" ca="1" si="32"/>
        <v/>
      </c>
    </row>
    <row r="220" spans="12:53">
      <c r="L220" t="str">
        <f>IF(ISNUMBER(Journal!A219),IF(Journal!AQ219&lt;0,1+L219,0),"")</f>
        <v/>
      </c>
      <c r="M220" t="str">
        <f>IF(ISNUMBER(Journal!A219),IF(Journal!AQ219&gt;0,M219+1,0),"")</f>
        <v/>
      </c>
      <c r="P220" s="26"/>
      <c r="Q220" s="27"/>
      <c r="R220" s="27"/>
      <c r="S220" s="30"/>
      <c r="AW220" s="67" t="str">
        <f>IF(ISERROR(IF(Journal!BC220&gt;0,Journal!V220,0)-IF(Journal!BC220&gt;0,Journal!BC220,0)),"",IF(Journal!BC220&gt;0,Journal!V220,0)-IF(Journal!BC220&gt;0,Journal!BC220,0))</f>
        <v/>
      </c>
      <c r="AX220" s="67" t="str">
        <f t="shared" si="29"/>
        <v/>
      </c>
      <c r="AY220" s="67" t="str">
        <f t="shared" ca="1" si="30"/>
        <v/>
      </c>
      <c r="AZ220" s="67" t="str">
        <f t="shared" ca="1" si="31"/>
        <v/>
      </c>
      <c r="BA220" s="67" t="str">
        <f t="shared" ca="1" si="32"/>
        <v/>
      </c>
    </row>
    <row r="221" spans="12:53">
      <c r="L221" t="str">
        <f>IF(ISNUMBER(Journal!A220),IF(Journal!AQ220&lt;0,1+L220,0),"")</f>
        <v/>
      </c>
      <c r="M221" t="str">
        <f>IF(ISNUMBER(Journal!A220),IF(Journal!AQ220&gt;0,M220+1,0),"")</f>
        <v/>
      </c>
      <c r="P221" s="26"/>
      <c r="Q221" s="27"/>
      <c r="R221" s="27"/>
      <c r="S221" s="30"/>
      <c r="AW221" s="67" t="str">
        <f>IF(ISERROR(IF(Journal!BC221&gt;0,Journal!V221,0)-IF(Journal!BC221&gt;0,Journal!BC221,0)),"",IF(Journal!BC221&gt;0,Journal!V221,0)-IF(Journal!BC221&gt;0,Journal!BC221,0))</f>
        <v/>
      </c>
      <c r="AX221" s="67" t="str">
        <f t="shared" si="29"/>
        <v/>
      </c>
      <c r="AY221" s="67" t="str">
        <f t="shared" ca="1" si="30"/>
        <v/>
      </c>
      <c r="AZ221" s="67" t="str">
        <f t="shared" ca="1" si="31"/>
        <v/>
      </c>
      <c r="BA221" s="67" t="str">
        <f t="shared" ca="1" si="32"/>
        <v/>
      </c>
    </row>
    <row r="222" spans="12:53">
      <c r="L222" t="str">
        <f>IF(ISNUMBER(Journal!A221),IF(Journal!AQ221&lt;0,1+L221,0),"")</f>
        <v/>
      </c>
      <c r="M222" t="str">
        <f>IF(ISNUMBER(Journal!A221),IF(Journal!AQ221&gt;0,M221+1,0),"")</f>
        <v/>
      </c>
      <c r="P222" s="26"/>
      <c r="Q222" s="27"/>
      <c r="R222" s="27"/>
      <c r="S222" s="30"/>
      <c r="AW222" s="67" t="str">
        <f>IF(ISERROR(IF(Journal!BC222&gt;0,Journal!V222,0)-IF(Journal!BC222&gt;0,Journal!BC222,0)),"",IF(Journal!BC222&gt;0,Journal!V222,0)-IF(Journal!BC222&gt;0,Journal!BC222,0))</f>
        <v/>
      </c>
      <c r="AX222" s="67" t="str">
        <f t="shared" si="29"/>
        <v/>
      </c>
      <c r="AY222" s="67" t="str">
        <f t="shared" ca="1" si="30"/>
        <v/>
      </c>
      <c r="AZ222" s="67" t="str">
        <f t="shared" ca="1" si="31"/>
        <v/>
      </c>
      <c r="BA222" s="67" t="str">
        <f t="shared" ca="1" si="32"/>
        <v/>
      </c>
    </row>
    <row r="223" spans="12:53">
      <c r="L223" t="str">
        <f>IF(ISNUMBER(Journal!A222),IF(Journal!AQ222&lt;0,1+L222,0),"")</f>
        <v/>
      </c>
      <c r="M223" t="str">
        <f>IF(ISNUMBER(Journal!A222),IF(Journal!AQ222&gt;0,M222+1,0),"")</f>
        <v/>
      </c>
      <c r="P223" s="26"/>
      <c r="Q223" s="27"/>
      <c r="R223" s="27"/>
      <c r="S223" s="30"/>
      <c r="AW223" s="67" t="str">
        <f>IF(ISERROR(IF(Journal!BC223&gt;0,Journal!V223,0)-IF(Journal!BC223&gt;0,Journal!BC223,0)),"",IF(Journal!BC223&gt;0,Journal!V223,0)-IF(Journal!BC223&gt;0,Journal!BC223,0))</f>
        <v/>
      </c>
      <c r="AX223" s="67" t="str">
        <f t="shared" si="29"/>
        <v/>
      </c>
      <c r="AY223" s="67" t="str">
        <f t="shared" ca="1" si="30"/>
        <v/>
      </c>
      <c r="AZ223" s="67" t="str">
        <f t="shared" ca="1" si="31"/>
        <v/>
      </c>
      <c r="BA223" s="67" t="str">
        <f t="shared" ca="1" si="32"/>
        <v/>
      </c>
    </row>
    <row r="224" spans="12:53">
      <c r="L224" t="str">
        <f>IF(ISNUMBER(Journal!A223),IF(Journal!AQ223&lt;0,1+L223,0),"")</f>
        <v/>
      </c>
      <c r="M224" t="str">
        <f>IF(ISNUMBER(Journal!A223),IF(Journal!AQ223&gt;0,M223+1,0),"")</f>
        <v/>
      </c>
      <c r="P224" s="26"/>
      <c r="Q224" s="27"/>
      <c r="R224" s="27"/>
      <c r="S224" s="30"/>
      <c r="AW224" s="67" t="str">
        <f>IF(ISERROR(IF(Journal!BC224&gt;0,Journal!V224,0)-IF(Journal!BC224&gt;0,Journal!BC224,0)),"",IF(Journal!BC224&gt;0,Journal!V224,0)-IF(Journal!BC224&gt;0,Journal!BC224,0))</f>
        <v/>
      </c>
      <c r="AX224" s="67" t="str">
        <f t="shared" si="29"/>
        <v/>
      </c>
      <c r="AY224" s="67" t="str">
        <f t="shared" ca="1" si="30"/>
        <v/>
      </c>
      <c r="AZ224" s="67" t="str">
        <f t="shared" ca="1" si="31"/>
        <v/>
      </c>
      <c r="BA224" s="67" t="str">
        <f t="shared" ca="1" si="32"/>
        <v/>
      </c>
    </row>
    <row r="225" spans="12:53">
      <c r="L225" t="str">
        <f>IF(ISNUMBER(Journal!A224),IF(Journal!AQ224&lt;0,1+L224,0),"")</f>
        <v/>
      </c>
      <c r="M225" t="str">
        <f>IF(ISNUMBER(Journal!A224),IF(Journal!AQ224&gt;0,M224+1,0),"")</f>
        <v/>
      </c>
      <c r="P225" s="26"/>
      <c r="Q225" s="27"/>
      <c r="R225" s="27"/>
      <c r="S225" s="30"/>
      <c r="AW225" s="67" t="str">
        <f>IF(ISERROR(IF(Journal!BC225&gt;0,Journal!V225,0)-IF(Journal!BC225&gt;0,Journal!BC225,0)),"",IF(Journal!BC225&gt;0,Journal!V225,0)-IF(Journal!BC225&gt;0,Journal!BC225,0))</f>
        <v/>
      </c>
      <c r="AX225" s="67" t="str">
        <f t="shared" si="29"/>
        <v/>
      </c>
      <c r="AY225" s="67" t="str">
        <f t="shared" ca="1" si="30"/>
        <v/>
      </c>
      <c r="AZ225" s="67" t="str">
        <f t="shared" ca="1" si="31"/>
        <v/>
      </c>
      <c r="BA225" s="67" t="str">
        <f t="shared" ca="1" si="32"/>
        <v/>
      </c>
    </row>
    <row r="226" spans="12:53">
      <c r="L226" t="str">
        <f>IF(ISNUMBER(Journal!A225),IF(Journal!AQ225&lt;0,1+L225,0),"")</f>
        <v/>
      </c>
      <c r="M226" t="str">
        <f>IF(ISNUMBER(Journal!A225),IF(Journal!AQ225&gt;0,M225+1,0),"")</f>
        <v/>
      </c>
      <c r="P226" s="26"/>
      <c r="Q226" s="27"/>
      <c r="R226" s="27"/>
      <c r="S226" s="30"/>
      <c r="AW226" s="67" t="str">
        <f>IF(ISERROR(IF(Journal!BC226&gt;0,Journal!V226,0)-IF(Journal!BC226&gt;0,Journal!BC226,0)),"",IF(Journal!BC226&gt;0,Journal!V226,0)-IF(Journal!BC226&gt;0,Journal!BC226,0))</f>
        <v/>
      </c>
      <c r="AX226" s="67" t="str">
        <f t="shared" si="29"/>
        <v/>
      </c>
      <c r="AY226" s="67" t="str">
        <f t="shared" ca="1" si="30"/>
        <v/>
      </c>
      <c r="AZ226" s="67" t="str">
        <f t="shared" ca="1" si="31"/>
        <v/>
      </c>
      <c r="BA226" s="67" t="str">
        <f t="shared" ca="1" si="32"/>
        <v/>
      </c>
    </row>
    <row r="227" spans="12:53">
      <c r="L227" t="str">
        <f>IF(ISNUMBER(Journal!A226),IF(Journal!AQ226&lt;0,1+L226,0),"")</f>
        <v/>
      </c>
      <c r="M227" t="str">
        <f>IF(ISNUMBER(Journal!A226),IF(Journal!AQ226&gt;0,M226+1,0),"")</f>
        <v/>
      </c>
      <c r="P227" s="26"/>
      <c r="Q227" s="27"/>
      <c r="R227" s="27"/>
      <c r="S227" s="30"/>
      <c r="AW227" s="67" t="str">
        <f>IF(ISERROR(IF(Journal!BC227&gt;0,Journal!V227,0)-IF(Journal!BC227&gt;0,Journal!BC227,0)),"",IF(Journal!BC227&gt;0,Journal!V227,0)-IF(Journal!BC227&gt;0,Journal!BC227,0))</f>
        <v/>
      </c>
      <c r="AX227" s="67" t="str">
        <f t="shared" si="29"/>
        <v/>
      </c>
      <c r="AY227" s="67" t="str">
        <f t="shared" ca="1" si="30"/>
        <v/>
      </c>
      <c r="AZ227" s="67" t="str">
        <f t="shared" ca="1" si="31"/>
        <v/>
      </c>
      <c r="BA227" s="67" t="str">
        <f t="shared" ca="1" si="32"/>
        <v/>
      </c>
    </row>
    <row r="228" spans="12:53">
      <c r="L228" t="str">
        <f>IF(ISNUMBER(Journal!A227),IF(Journal!AQ227&lt;0,1+L227,0),"")</f>
        <v/>
      </c>
      <c r="M228" t="str">
        <f>IF(ISNUMBER(Journal!A227),IF(Journal!AQ227&gt;0,M227+1,0),"")</f>
        <v/>
      </c>
      <c r="P228" s="26"/>
      <c r="Q228" s="27"/>
      <c r="R228" s="27"/>
      <c r="S228" s="30"/>
      <c r="AW228" s="67" t="str">
        <f>IF(ISERROR(IF(Journal!BC228&gt;0,Journal!V228,0)-IF(Journal!BC228&gt;0,Journal!BC228,0)),"",IF(Journal!BC228&gt;0,Journal!V228,0)-IF(Journal!BC228&gt;0,Journal!BC228,0))</f>
        <v/>
      </c>
      <c r="AX228" s="67" t="str">
        <f t="shared" si="29"/>
        <v/>
      </c>
      <c r="AY228" s="67" t="str">
        <f t="shared" ca="1" si="30"/>
        <v/>
      </c>
      <c r="AZ228" s="67" t="str">
        <f t="shared" ca="1" si="31"/>
        <v/>
      </c>
      <c r="BA228" s="67" t="str">
        <f t="shared" ca="1" si="32"/>
        <v/>
      </c>
    </row>
    <row r="229" spans="12:53">
      <c r="L229" t="str">
        <f>IF(ISNUMBER(Journal!A228),IF(Journal!AQ228&lt;0,1+L228,0),"")</f>
        <v/>
      </c>
      <c r="M229" t="str">
        <f>IF(ISNUMBER(Journal!A228),IF(Journal!AQ228&gt;0,M228+1,0),"")</f>
        <v/>
      </c>
      <c r="P229" s="26"/>
      <c r="Q229" s="27"/>
      <c r="R229" s="27"/>
      <c r="S229" s="30"/>
      <c r="AW229" s="67" t="str">
        <f>IF(ISERROR(IF(Journal!BC229&gt;0,Journal!V229,0)-IF(Journal!BC229&gt;0,Journal!BC229,0)),"",IF(Journal!BC229&gt;0,Journal!V229,0)-IF(Journal!BC229&gt;0,Journal!BC229,0))</f>
        <v/>
      </c>
      <c r="AX229" s="67" t="str">
        <f t="shared" si="29"/>
        <v/>
      </c>
      <c r="AY229" s="67" t="str">
        <f t="shared" ca="1" si="30"/>
        <v/>
      </c>
      <c r="AZ229" s="67" t="str">
        <f t="shared" ca="1" si="31"/>
        <v/>
      </c>
      <c r="BA229" s="67" t="str">
        <f t="shared" ca="1" si="32"/>
        <v/>
      </c>
    </row>
    <row r="230" spans="12:53">
      <c r="L230" t="str">
        <f>IF(ISNUMBER(Journal!A229),IF(Journal!AQ229&lt;0,1+L229,0),"")</f>
        <v/>
      </c>
      <c r="M230" t="str">
        <f>IF(ISNUMBER(Journal!A229),IF(Journal!AQ229&gt;0,M229+1,0),"")</f>
        <v/>
      </c>
      <c r="P230" s="26"/>
      <c r="Q230" s="27"/>
      <c r="R230" s="27"/>
      <c r="S230" s="30"/>
      <c r="AW230" s="67" t="str">
        <f>IF(ISERROR(IF(Journal!BC230&gt;0,Journal!V230,0)-IF(Journal!BC230&gt;0,Journal!BC230,0)),"",IF(Journal!BC230&gt;0,Journal!V230,0)-IF(Journal!BC230&gt;0,Journal!BC230,0))</f>
        <v/>
      </c>
      <c r="AX230" s="67" t="str">
        <f t="shared" si="29"/>
        <v/>
      </c>
      <c r="AY230" s="67" t="str">
        <f t="shared" ca="1" si="30"/>
        <v/>
      </c>
      <c r="AZ230" s="67" t="str">
        <f t="shared" ca="1" si="31"/>
        <v/>
      </c>
      <c r="BA230" s="67" t="str">
        <f t="shared" ca="1" si="32"/>
        <v/>
      </c>
    </row>
    <row r="231" spans="12:53">
      <c r="L231" t="str">
        <f>IF(ISNUMBER(Journal!A230),IF(Journal!AQ230&lt;0,1+L230,0),"")</f>
        <v/>
      </c>
      <c r="M231" t="str">
        <f>IF(ISNUMBER(Journal!A230),IF(Journal!AQ230&gt;0,M230+1,0),"")</f>
        <v/>
      </c>
      <c r="P231" s="26"/>
      <c r="Q231" s="27"/>
      <c r="R231" s="27"/>
      <c r="S231" s="30"/>
      <c r="AW231" s="67" t="str">
        <f>IF(ISERROR(IF(Journal!BC231&gt;0,Journal!V231,0)-IF(Journal!BC231&gt;0,Journal!BC231,0)),"",IF(Journal!BC231&gt;0,Journal!V231,0)-IF(Journal!BC231&gt;0,Journal!BC231,0))</f>
        <v/>
      </c>
      <c r="AX231" s="67" t="str">
        <f t="shared" si="29"/>
        <v/>
      </c>
      <c r="AY231" s="67" t="str">
        <f t="shared" ca="1" si="30"/>
        <v/>
      </c>
      <c r="AZ231" s="67" t="str">
        <f t="shared" ca="1" si="31"/>
        <v/>
      </c>
      <c r="BA231" s="67" t="str">
        <f t="shared" ca="1" si="32"/>
        <v/>
      </c>
    </row>
    <row r="232" spans="12:53">
      <c r="L232" t="str">
        <f>IF(ISNUMBER(Journal!A231),IF(Journal!AQ231&lt;0,1+L231,0),"")</f>
        <v/>
      </c>
      <c r="M232" t="str">
        <f>IF(ISNUMBER(Journal!A231),IF(Journal!AQ231&gt;0,M231+1,0),"")</f>
        <v/>
      </c>
      <c r="P232" s="26"/>
      <c r="Q232" s="27"/>
      <c r="R232" s="27"/>
      <c r="S232" s="30"/>
      <c r="AW232" s="67" t="str">
        <f>IF(ISERROR(IF(Journal!BC232&gt;0,Journal!V232,0)-IF(Journal!BC232&gt;0,Journal!BC232,0)),"",IF(Journal!BC232&gt;0,Journal!V232,0)-IF(Journal!BC232&gt;0,Journal!BC232,0))</f>
        <v/>
      </c>
      <c r="AX232" s="67" t="str">
        <f t="shared" si="29"/>
        <v/>
      </c>
      <c r="AY232" s="67" t="str">
        <f t="shared" ca="1" si="30"/>
        <v/>
      </c>
      <c r="AZ232" s="67" t="str">
        <f t="shared" ca="1" si="31"/>
        <v/>
      </c>
      <c r="BA232" s="67" t="str">
        <f t="shared" ca="1" si="32"/>
        <v/>
      </c>
    </row>
    <row r="233" spans="12:53">
      <c r="L233" t="str">
        <f>IF(ISNUMBER(Journal!A232),IF(Journal!AQ232&lt;0,1+L232,0),"")</f>
        <v/>
      </c>
      <c r="M233" t="str">
        <f>IF(ISNUMBER(Journal!A232),IF(Journal!AQ232&gt;0,M232+1,0),"")</f>
        <v/>
      </c>
      <c r="P233" s="26"/>
      <c r="Q233" s="27"/>
      <c r="R233" s="27"/>
      <c r="S233" s="30"/>
      <c r="AW233" s="67" t="str">
        <f>IF(ISERROR(IF(Journal!BC233&gt;0,Journal!V233,0)-IF(Journal!BC233&gt;0,Journal!BC233,0)),"",IF(Journal!BC233&gt;0,Journal!V233,0)-IF(Journal!BC233&gt;0,Journal!BC233,0))</f>
        <v/>
      </c>
      <c r="AX233" s="67" t="str">
        <f t="shared" si="29"/>
        <v/>
      </c>
      <c r="AY233" s="67" t="str">
        <f t="shared" ca="1" si="30"/>
        <v/>
      </c>
      <c r="AZ233" s="67" t="str">
        <f t="shared" ca="1" si="31"/>
        <v/>
      </c>
      <c r="BA233" s="67" t="str">
        <f t="shared" ca="1" si="32"/>
        <v/>
      </c>
    </row>
    <row r="234" spans="12:53">
      <c r="L234" t="str">
        <f>IF(ISNUMBER(Journal!A233),IF(Journal!AQ233&lt;0,1+L233,0),"")</f>
        <v/>
      </c>
      <c r="M234" t="str">
        <f>IF(ISNUMBER(Journal!A233),IF(Journal!AQ233&gt;0,M233+1,0),"")</f>
        <v/>
      </c>
      <c r="P234" s="26"/>
      <c r="Q234" s="27"/>
      <c r="R234" s="27"/>
      <c r="S234" s="30"/>
      <c r="AW234" s="67" t="str">
        <f>IF(ISERROR(IF(Journal!BC234&gt;0,Journal!V234,0)-IF(Journal!BC234&gt;0,Journal!BC234,0)),"",IF(Journal!BC234&gt;0,Journal!V234,0)-IF(Journal!BC234&gt;0,Journal!BC234,0))</f>
        <v/>
      </c>
      <c r="AX234" s="67" t="str">
        <f t="shared" si="29"/>
        <v/>
      </c>
      <c r="AY234" s="67" t="str">
        <f t="shared" ca="1" si="30"/>
        <v/>
      </c>
      <c r="AZ234" s="67" t="str">
        <f t="shared" ca="1" si="31"/>
        <v/>
      </c>
      <c r="BA234" s="67" t="str">
        <f t="shared" ca="1" si="32"/>
        <v/>
      </c>
    </row>
    <row r="235" spans="12:53">
      <c r="L235" t="str">
        <f>IF(ISNUMBER(Journal!A234),IF(Journal!AQ234&lt;0,1+L234,0),"")</f>
        <v/>
      </c>
      <c r="M235" t="str">
        <f>IF(ISNUMBER(Journal!A234),IF(Journal!AQ234&gt;0,M234+1,0),"")</f>
        <v/>
      </c>
      <c r="P235" s="26"/>
      <c r="Q235" s="27"/>
      <c r="R235" s="27"/>
      <c r="S235" s="30"/>
      <c r="AW235" s="67" t="str">
        <f>IF(ISERROR(IF(Journal!BC235&gt;0,Journal!V235,0)-IF(Journal!BC235&gt;0,Journal!BC235,0)),"",IF(Journal!BC235&gt;0,Journal!V235,0)-IF(Journal!BC235&gt;0,Journal!BC235,0))</f>
        <v/>
      </c>
      <c r="AX235" s="67" t="str">
        <f t="shared" si="29"/>
        <v/>
      </c>
      <c r="AY235" s="67" t="str">
        <f t="shared" ca="1" si="30"/>
        <v/>
      </c>
      <c r="AZ235" s="67" t="str">
        <f t="shared" ca="1" si="31"/>
        <v/>
      </c>
      <c r="BA235" s="67" t="str">
        <f t="shared" ca="1" si="32"/>
        <v/>
      </c>
    </row>
    <row r="236" spans="12:53">
      <c r="L236" t="str">
        <f>IF(ISNUMBER(Journal!A235),IF(Journal!AQ235&lt;0,1+L235,0),"")</f>
        <v/>
      </c>
      <c r="M236" t="str">
        <f>IF(ISNUMBER(Journal!A235),IF(Journal!AQ235&gt;0,M235+1,0),"")</f>
        <v/>
      </c>
      <c r="P236" s="26"/>
      <c r="Q236" s="27"/>
      <c r="R236" s="27"/>
      <c r="S236" s="30"/>
      <c r="AW236" s="67" t="str">
        <f>IF(ISERROR(IF(Journal!BC236&gt;0,Journal!V236,0)-IF(Journal!BC236&gt;0,Journal!BC236,0)),"",IF(Journal!BC236&gt;0,Journal!V236,0)-IF(Journal!BC236&gt;0,Journal!BC236,0))</f>
        <v/>
      </c>
      <c r="AX236" s="67" t="str">
        <f t="shared" si="29"/>
        <v/>
      </c>
      <c r="AY236" s="67" t="str">
        <f t="shared" ca="1" si="30"/>
        <v/>
      </c>
      <c r="AZ236" s="67" t="str">
        <f t="shared" ca="1" si="31"/>
        <v/>
      </c>
      <c r="BA236" s="67" t="str">
        <f t="shared" ca="1" si="32"/>
        <v/>
      </c>
    </row>
    <row r="237" spans="12:53">
      <c r="L237" t="str">
        <f>IF(ISNUMBER(Journal!A236),IF(Journal!AQ236&lt;0,1+L236,0),"")</f>
        <v/>
      </c>
      <c r="M237" t="str">
        <f>IF(ISNUMBER(Journal!A236),IF(Journal!AQ236&gt;0,M236+1,0),"")</f>
        <v/>
      </c>
      <c r="P237" s="26"/>
      <c r="Q237" s="27"/>
      <c r="R237" s="27"/>
      <c r="S237" s="30"/>
      <c r="AW237" s="67" t="str">
        <f>IF(ISERROR(IF(Journal!BC237&gt;0,Journal!V237,0)-IF(Journal!BC237&gt;0,Journal!BC237,0)),"",IF(Journal!BC237&gt;0,Journal!V237,0)-IF(Journal!BC237&gt;0,Journal!BC237,0))</f>
        <v/>
      </c>
      <c r="AX237" s="67" t="str">
        <f t="shared" si="29"/>
        <v/>
      </c>
      <c r="AY237" s="67" t="str">
        <f t="shared" ca="1" si="30"/>
        <v/>
      </c>
      <c r="AZ237" s="67" t="str">
        <f t="shared" ca="1" si="31"/>
        <v/>
      </c>
      <c r="BA237" s="67" t="str">
        <f t="shared" ca="1" si="32"/>
        <v/>
      </c>
    </row>
    <row r="238" spans="12:53">
      <c r="L238" t="str">
        <f>IF(ISNUMBER(Journal!A237),IF(Journal!AQ237&lt;0,1+L237,0),"")</f>
        <v/>
      </c>
      <c r="M238" t="str">
        <f>IF(ISNUMBER(Journal!A237),IF(Journal!AQ237&gt;0,M237+1,0),"")</f>
        <v/>
      </c>
      <c r="P238" s="26"/>
      <c r="Q238" s="27"/>
      <c r="R238" s="27"/>
      <c r="S238" s="30"/>
      <c r="AW238" s="67" t="str">
        <f>IF(ISERROR(IF(Journal!BC238&gt;0,Journal!V238,0)-IF(Journal!BC238&gt;0,Journal!BC238,0)),"",IF(Journal!BC238&gt;0,Journal!V238,0)-IF(Journal!BC238&gt;0,Journal!BC238,0))</f>
        <v/>
      </c>
      <c r="AX238" s="67" t="str">
        <f t="shared" si="29"/>
        <v/>
      </c>
      <c r="AY238" s="67" t="str">
        <f t="shared" ca="1" si="30"/>
        <v/>
      </c>
      <c r="AZ238" s="67" t="str">
        <f t="shared" ca="1" si="31"/>
        <v/>
      </c>
      <c r="BA238" s="67" t="str">
        <f t="shared" ca="1" si="32"/>
        <v/>
      </c>
    </row>
    <row r="239" spans="12:53">
      <c r="L239" t="str">
        <f>IF(ISNUMBER(Journal!A238),IF(Journal!AQ238&lt;0,1+L238,0),"")</f>
        <v/>
      </c>
      <c r="M239" t="str">
        <f>IF(ISNUMBER(Journal!A238),IF(Journal!AQ238&gt;0,M238+1,0),"")</f>
        <v/>
      </c>
      <c r="P239" s="26"/>
      <c r="Q239" s="27"/>
      <c r="R239" s="27"/>
      <c r="S239" s="30"/>
      <c r="AW239" s="67" t="str">
        <f>IF(ISERROR(IF(Journal!BC239&gt;0,Journal!V239,0)-IF(Journal!BC239&gt;0,Journal!BC239,0)),"",IF(Journal!BC239&gt;0,Journal!V239,0)-IF(Journal!BC239&gt;0,Journal!BC239,0))</f>
        <v/>
      </c>
      <c r="AX239" s="67" t="str">
        <f t="shared" si="29"/>
        <v/>
      </c>
      <c r="AY239" s="67" t="str">
        <f t="shared" ca="1" si="30"/>
        <v/>
      </c>
      <c r="AZ239" s="67" t="str">
        <f t="shared" ca="1" si="31"/>
        <v/>
      </c>
      <c r="BA239" s="67" t="str">
        <f t="shared" ca="1" si="32"/>
        <v/>
      </c>
    </row>
    <row r="240" spans="12:53">
      <c r="L240" t="str">
        <f>IF(ISNUMBER(Journal!A239),IF(Journal!AQ239&lt;0,1+L239,0),"")</f>
        <v/>
      </c>
      <c r="M240" t="str">
        <f>IF(ISNUMBER(Journal!A239),IF(Journal!AQ239&gt;0,M239+1,0),"")</f>
        <v/>
      </c>
      <c r="P240" s="26"/>
      <c r="Q240" s="27"/>
      <c r="R240" s="27"/>
      <c r="S240" s="30"/>
      <c r="AW240" s="67" t="str">
        <f>IF(ISERROR(IF(Journal!BC240&gt;0,Journal!V240,0)-IF(Journal!BC240&gt;0,Journal!BC240,0)),"",IF(Journal!BC240&gt;0,Journal!V240,0)-IF(Journal!BC240&gt;0,Journal!BC240,0))</f>
        <v/>
      </c>
      <c r="AX240" s="67" t="str">
        <f t="shared" si="29"/>
        <v/>
      </c>
      <c r="AY240" s="67" t="str">
        <f t="shared" ca="1" si="30"/>
        <v/>
      </c>
      <c r="AZ240" s="67" t="str">
        <f t="shared" ca="1" si="31"/>
        <v/>
      </c>
      <c r="BA240" s="67" t="str">
        <f t="shared" ca="1" si="32"/>
        <v/>
      </c>
    </row>
    <row r="241" spans="12:53">
      <c r="L241" t="str">
        <f>IF(ISNUMBER(Journal!A240),IF(Journal!AQ240&lt;0,1+L240,0),"")</f>
        <v/>
      </c>
      <c r="M241" t="str">
        <f>IF(ISNUMBER(Journal!A240),IF(Journal!AQ240&gt;0,M240+1,0),"")</f>
        <v/>
      </c>
      <c r="P241" s="26"/>
      <c r="Q241" s="27"/>
      <c r="R241" s="27"/>
      <c r="S241" s="30"/>
      <c r="AW241" s="67" t="str">
        <f>IF(ISERROR(IF(Journal!BC241&gt;0,Journal!V241,0)-IF(Journal!BC241&gt;0,Journal!BC241,0)),"",IF(Journal!BC241&gt;0,Journal!V241,0)-IF(Journal!BC241&gt;0,Journal!BC241,0))</f>
        <v/>
      </c>
      <c r="AX241" s="67" t="str">
        <f t="shared" si="29"/>
        <v/>
      </c>
      <c r="AY241" s="67" t="str">
        <f t="shared" ca="1" si="30"/>
        <v/>
      </c>
      <c r="AZ241" s="67" t="str">
        <f t="shared" ca="1" si="31"/>
        <v/>
      </c>
      <c r="BA241" s="67" t="str">
        <f t="shared" ca="1" si="32"/>
        <v/>
      </c>
    </row>
    <row r="242" spans="12:53">
      <c r="L242" t="str">
        <f>IF(ISNUMBER(Journal!A241),IF(Journal!AQ241&lt;0,1+L241,0),"")</f>
        <v/>
      </c>
      <c r="M242" t="str">
        <f>IF(ISNUMBER(Journal!A241),IF(Journal!AQ241&gt;0,M241+1,0),"")</f>
        <v/>
      </c>
      <c r="P242" s="26"/>
      <c r="Q242" s="27"/>
      <c r="R242" s="27"/>
      <c r="S242" s="30"/>
      <c r="AW242" s="67" t="str">
        <f>IF(ISERROR(IF(Journal!BC242&gt;0,Journal!V242,0)-IF(Journal!BC242&gt;0,Journal!BC242,0)),"",IF(Journal!BC242&gt;0,Journal!V242,0)-IF(Journal!BC242&gt;0,Journal!BC242,0))</f>
        <v/>
      </c>
      <c r="AX242" s="67" t="str">
        <f t="shared" si="29"/>
        <v/>
      </c>
      <c r="AY242" s="67" t="str">
        <f t="shared" ca="1" si="30"/>
        <v/>
      </c>
      <c r="AZ242" s="67" t="str">
        <f t="shared" ca="1" si="31"/>
        <v/>
      </c>
      <c r="BA242" s="67" t="str">
        <f t="shared" ca="1" si="32"/>
        <v/>
      </c>
    </row>
    <row r="243" spans="12:53">
      <c r="L243" t="str">
        <f>IF(ISNUMBER(Journal!A242),IF(Journal!AQ242&lt;0,1+L242,0),"")</f>
        <v/>
      </c>
      <c r="M243" t="str">
        <f>IF(ISNUMBER(Journal!A242),IF(Journal!AQ242&gt;0,M242+1,0),"")</f>
        <v/>
      </c>
      <c r="P243" s="26"/>
      <c r="Q243" s="27"/>
      <c r="R243" s="27"/>
      <c r="S243" s="30"/>
      <c r="AW243" s="67" t="str">
        <f>IF(ISERROR(IF(Journal!BC243&gt;0,Journal!V243,0)-IF(Journal!BC243&gt;0,Journal!BC243,0)),"",IF(Journal!BC243&gt;0,Journal!V243,0)-IF(Journal!BC243&gt;0,Journal!BC243,0))</f>
        <v/>
      </c>
      <c r="AX243" s="67" t="str">
        <f t="shared" si="29"/>
        <v/>
      </c>
      <c r="AY243" s="67" t="str">
        <f t="shared" ca="1" si="30"/>
        <v/>
      </c>
      <c r="AZ243" s="67" t="str">
        <f t="shared" ca="1" si="31"/>
        <v/>
      </c>
      <c r="BA243" s="67" t="str">
        <f t="shared" ca="1" si="32"/>
        <v/>
      </c>
    </row>
    <row r="244" spans="12:53">
      <c r="L244" t="str">
        <f>IF(ISNUMBER(Journal!A243),IF(Journal!AQ243&lt;0,1+L243,0),"")</f>
        <v/>
      </c>
      <c r="M244" t="str">
        <f>IF(ISNUMBER(Journal!A243),IF(Journal!AQ243&gt;0,M243+1,0),"")</f>
        <v/>
      </c>
      <c r="P244" s="26"/>
      <c r="Q244" s="27"/>
      <c r="R244" s="27"/>
      <c r="S244" s="30"/>
      <c r="AW244" s="67" t="str">
        <f>IF(ISERROR(IF(Journal!BC244&gt;0,Journal!V244,0)-IF(Journal!BC244&gt;0,Journal!BC244,0)),"",IF(Journal!BC244&gt;0,Journal!V244,0)-IF(Journal!BC244&gt;0,Journal!BC244,0))</f>
        <v/>
      </c>
      <c r="AX244" s="67" t="str">
        <f t="shared" si="29"/>
        <v/>
      </c>
      <c r="AY244" s="67" t="str">
        <f t="shared" ca="1" si="30"/>
        <v/>
      </c>
      <c r="AZ244" s="67" t="str">
        <f t="shared" ca="1" si="31"/>
        <v/>
      </c>
      <c r="BA244" s="67" t="str">
        <f t="shared" ca="1" si="32"/>
        <v/>
      </c>
    </row>
    <row r="245" spans="12:53">
      <c r="L245" t="str">
        <f>IF(ISNUMBER(Journal!A244),IF(Journal!AQ244&lt;0,1+L244,0),"")</f>
        <v/>
      </c>
      <c r="M245" t="str">
        <f>IF(ISNUMBER(Journal!A244),IF(Journal!AQ244&gt;0,M244+1,0),"")</f>
        <v/>
      </c>
      <c r="P245" s="26"/>
      <c r="Q245" s="27"/>
      <c r="R245" s="27"/>
      <c r="S245" s="30"/>
      <c r="AW245" s="67" t="str">
        <f>IF(ISERROR(IF(Journal!BC245&gt;0,Journal!V245,0)-IF(Journal!BC245&gt;0,Journal!BC245,0)),"",IF(Journal!BC245&gt;0,Journal!V245,0)-IF(Journal!BC245&gt;0,Journal!BC245,0))</f>
        <v/>
      </c>
      <c r="AX245" s="67" t="str">
        <f t="shared" si="29"/>
        <v/>
      </c>
      <c r="AY245" s="67" t="str">
        <f t="shared" ca="1" si="30"/>
        <v/>
      </c>
      <c r="AZ245" s="67" t="str">
        <f t="shared" ca="1" si="31"/>
        <v/>
      </c>
      <c r="BA245" s="67" t="str">
        <f t="shared" ca="1" si="32"/>
        <v/>
      </c>
    </row>
    <row r="246" spans="12:53">
      <c r="L246" t="str">
        <f>IF(ISNUMBER(Journal!A245),IF(Journal!AQ245&lt;0,1+L245,0),"")</f>
        <v/>
      </c>
      <c r="M246" t="str">
        <f>IF(ISNUMBER(Journal!A245),IF(Journal!AQ245&gt;0,M245+1,0),"")</f>
        <v/>
      </c>
      <c r="P246" s="26"/>
      <c r="Q246" s="27"/>
      <c r="R246" s="27"/>
      <c r="S246" s="30"/>
      <c r="AW246" s="67" t="str">
        <f>IF(ISERROR(IF(Journal!BC246&gt;0,Journal!V246,0)-IF(Journal!BC246&gt;0,Journal!BC246,0)),"",IF(Journal!BC246&gt;0,Journal!V246,0)-IF(Journal!BC246&gt;0,Journal!BC246,0))</f>
        <v/>
      </c>
      <c r="AX246" s="67" t="str">
        <f t="shared" si="29"/>
        <v/>
      </c>
      <c r="AY246" s="67" t="str">
        <f t="shared" ca="1" si="30"/>
        <v/>
      </c>
      <c r="AZ246" s="67" t="str">
        <f t="shared" ca="1" si="31"/>
        <v/>
      </c>
      <c r="BA246" s="67" t="str">
        <f t="shared" ca="1" si="32"/>
        <v/>
      </c>
    </row>
    <row r="247" spans="12:53">
      <c r="L247" t="str">
        <f>IF(ISNUMBER(Journal!A246),IF(Journal!AQ246&lt;0,1+L246,0),"")</f>
        <v/>
      </c>
      <c r="M247" t="str">
        <f>IF(ISNUMBER(Journal!A246),IF(Journal!AQ246&gt;0,M246+1,0),"")</f>
        <v/>
      </c>
      <c r="P247" s="26"/>
      <c r="Q247" s="27"/>
      <c r="R247" s="27"/>
      <c r="S247" s="30"/>
      <c r="AW247" s="67" t="str">
        <f>IF(ISERROR(IF(Journal!BC247&gt;0,Journal!V247,0)-IF(Journal!BC247&gt;0,Journal!BC247,0)),"",IF(Journal!BC247&gt;0,Journal!V247,0)-IF(Journal!BC247&gt;0,Journal!BC247,0))</f>
        <v/>
      </c>
      <c r="AX247" s="67" t="str">
        <f t="shared" si="29"/>
        <v/>
      </c>
      <c r="AY247" s="67" t="str">
        <f t="shared" ca="1" si="30"/>
        <v/>
      </c>
      <c r="AZ247" s="67" t="str">
        <f t="shared" ca="1" si="31"/>
        <v/>
      </c>
      <c r="BA247" s="67" t="str">
        <f t="shared" ca="1" si="32"/>
        <v/>
      </c>
    </row>
    <row r="248" spans="12:53">
      <c r="L248" t="str">
        <f>IF(ISNUMBER(Journal!A247),IF(Journal!AQ247&lt;0,1+L247,0),"")</f>
        <v/>
      </c>
      <c r="M248" t="str">
        <f>IF(ISNUMBER(Journal!A247),IF(Journal!AQ247&gt;0,M247+1,0),"")</f>
        <v/>
      </c>
      <c r="P248" s="26"/>
      <c r="Q248" s="27"/>
      <c r="R248" s="27"/>
      <c r="S248" s="30"/>
      <c r="AW248" s="67" t="str">
        <f>IF(ISERROR(IF(Journal!BC248&gt;0,Journal!V248,0)-IF(Journal!BC248&gt;0,Journal!BC248,0)),"",IF(Journal!BC248&gt;0,Journal!V248,0)-IF(Journal!BC248&gt;0,Journal!BC248,0))</f>
        <v/>
      </c>
      <c r="AX248" s="67" t="str">
        <f t="shared" si="29"/>
        <v/>
      </c>
      <c r="AY248" s="67" t="str">
        <f t="shared" ca="1" si="30"/>
        <v/>
      </c>
      <c r="AZ248" s="67" t="str">
        <f t="shared" ca="1" si="31"/>
        <v/>
      </c>
      <c r="BA248" s="67" t="str">
        <f t="shared" ca="1" si="32"/>
        <v/>
      </c>
    </row>
    <row r="249" spans="12:53">
      <c r="L249" t="str">
        <f>IF(ISNUMBER(Journal!A248),IF(Journal!AQ248&lt;0,1+L248,0),"")</f>
        <v/>
      </c>
      <c r="M249" t="str">
        <f>IF(ISNUMBER(Journal!A248),IF(Journal!AQ248&gt;0,M248+1,0),"")</f>
        <v/>
      </c>
      <c r="P249" s="26"/>
      <c r="Q249" s="27"/>
      <c r="R249" s="27"/>
      <c r="S249" s="30"/>
      <c r="AW249" s="67" t="str">
        <f>IF(ISERROR(IF(Journal!BC249&gt;0,Journal!V249,0)-IF(Journal!BC249&gt;0,Journal!BC249,0)),"",IF(Journal!BC249&gt;0,Journal!V249,0)-IF(Journal!BC249&gt;0,Journal!BC249,0))</f>
        <v/>
      </c>
      <c r="AX249" s="67" t="str">
        <f t="shared" si="29"/>
        <v/>
      </c>
      <c r="AY249" s="67" t="str">
        <f t="shared" ca="1" si="30"/>
        <v/>
      </c>
      <c r="AZ249" s="67" t="str">
        <f t="shared" ca="1" si="31"/>
        <v/>
      </c>
      <c r="BA249" s="67" t="str">
        <f t="shared" ca="1" si="32"/>
        <v/>
      </c>
    </row>
    <row r="250" spans="12:53">
      <c r="L250" t="str">
        <f>IF(ISNUMBER(Journal!A249),IF(Journal!AQ249&lt;0,1+L249,0),"")</f>
        <v/>
      </c>
      <c r="M250" t="str">
        <f>IF(ISNUMBER(Journal!A249),IF(Journal!AQ249&gt;0,M249+1,0),"")</f>
        <v/>
      </c>
      <c r="P250" s="26"/>
      <c r="Q250" s="27"/>
      <c r="R250" s="27"/>
      <c r="S250" s="30"/>
      <c r="AW250" s="67" t="str">
        <f>IF(ISERROR(IF(Journal!BC250&gt;0,Journal!V250,0)-IF(Journal!BC250&gt;0,Journal!BC250,0)),"",IF(Journal!BC250&gt;0,Journal!V250,0)-IF(Journal!BC250&gt;0,Journal!BC250,0))</f>
        <v/>
      </c>
      <c r="AX250" s="67" t="str">
        <f t="shared" si="29"/>
        <v/>
      </c>
      <c r="AY250" s="67" t="str">
        <f t="shared" ca="1" si="30"/>
        <v/>
      </c>
      <c r="AZ250" s="67" t="str">
        <f t="shared" ca="1" si="31"/>
        <v/>
      </c>
      <c r="BA250" s="67" t="str">
        <f t="shared" ca="1" si="32"/>
        <v/>
      </c>
    </row>
    <row r="251" spans="12:53">
      <c r="L251" t="str">
        <f>IF(ISNUMBER(Journal!A250),IF(Journal!AQ250&lt;0,1+L250,0),"")</f>
        <v/>
      </c>
      <c r="M251" t="str">
        <f>IF(ISNUMBER(Journal!A250),IF(Journal!AQ250&gt;0,M250+1,0),"")</f>
        <v/>
      </c>
      <c r="P251" s="26"/>
      <c r="Q251" s="27"/>
      <c r="R251" s="27"/>
      <c r="S251" s="30"/>
      <c r="AW251" s="67" t="str">
        <f>IF(ISERROR(IF(Journal!BC251&gt;0,Journal!V251,0)-IF(Journal!BC251&gt;0,Journal!BC251,0)),"",IF(Journal!BC251&gt;0,Journal!V251,0)-IF(Journal!BC251&gt;0,Journal!BC251,0))</f>
        <v/>
      </c>
      <c r="AX251" s="67" t="str">
        <f t="shared" si="29"/>
        <v/>
      </c>
      <c r="AY251" s="67" t="str">
        <f t="shared" ca="1" si="30"/>
        <v/>
      </c>
      <c r="AZ251" s="67" t="str">
        <f t="shared" ca="1" si="31"/>
        <v/>
      </c>
      <c r="BA251" s="67" t="str">
        <f t="shared" ca="1" si="32"/>
        <v/>
      </c>
    </row>
    <row r="252" spans="12:53">
      <c r="L252" t="str">
        <f>IF(ISNUMBER(Journal!A251),IF(Journal!AQ251&lt;0,1+L251,0),"")</f>
        <v/>
      </c>
      <c r="M252" t="str">
        <f>IF(ISNUMBER(Journal!A251),IF(Journal!AQ251&gt;0,M251+1,0),"")</f>
        <v/>
      </c>
      <c r="P252" s="26"/>
      <c r="Q252" s="27"/>
      <c r="R252" s="27"/>
      <c r="S252" s="30"/>
      <c r="AW252" s="67" t="str">
        <f>IF(ISERROR(IF(Journal!BC252&gt;0,Journal!V252,0)-IF(Journal!BC252&gt;0,Journal!BC252,0)),"",IF(Journal!BC252&gt;0,Journal!V252,0)-IF(Journal!BC252&gt;0,Journal!BC252,0))</f>
        <v/>
      </c>
      <c r="AX252" s="67" t="str">
        <f t="shared" si="29"/>
        <v/>
      </c>
      <c r="AY252" s="67" t="str">
        <f t="shared" ca="1" si="30"/>
        <v/>
      </c>
      <c r="AZ252" s="67" t="str">
        <f t="shared" ca="1" si="31"/>
        <v/>
      </c>
      <c r="BA252" s="67" t="str">
        <f t="shared" ca="1" si="32"/>
        <v/>
      </c>
    </row>
    <row r="253" spans="12:53">
      <c r="L253" t="str">
        <f>IF(ISNUMBER(Journal!A252),IF(Journal!AQ252&lt;0,1+L252,0),"")</f>
        <v/>
      </c>
      <c r="M253" t="str">
        <f>IF(ISNUMBER(Journal!A252),IF(Journal!AQ252&gt;0,M252+1,0),"")</f>
        <v/>
      </c>
      <c r="P253" s="26"/>
      <c r="Q253" s="27"/>
      <c r="R253" s="27"/>
      <c r="S253" s="30"/>
      <c r="AW253" s="67" t="str">
        <f>IF(ISERROR(IF(Journal!BC253&gt;0,Journal!V253,0)-IF(Journal!BC253&gt;0,Journal!BC253,0)),"",IF(Journal!BC253&gt;0,Journal!V253,0)-IF(Journal!BC253&gt;0,Journal!BC253,0))</f>
        <v/>
      </c>
      <c r="AX253" s="67" t="str">
        <f t="shared" si="29"/>
        <v/>
      </c>
      <c r="AY253" s="67" t="str">
        <f t="shared" ca="1" si="30"/>
        <v/>
      </c>
      <c r="AZ253" s="67" t="str">
        <f t="shared" ca="1" si="31"/>
        <v/>
      </c>
      <c r="BA253" s="67" t="str">
        <f t="shared" ca="1" si="32"/>
        <v/>
      </c>
    </row>
    <row r="254" spans="12:53">
      <c r="L254" t="str">
        <f>IF(ISNUMBER(Journal!A253),IF(Journal!AQ253&lt;0,1+L253,0),"")</f>
        <v/>
      </c>
      <c r="M254" t="str">
        <f>IF(ISNUMBER(Journal!A253),IF(Journal!AQ253&gt;0,M253+1,0),"")</f>
        <v/>
      </c>
      <c r="P254" s="26"/>
      <c r="Q254" s="27"/>
      <c r="R254" s="27"/>
      <c r="S254" s="30"/>
      <c r="AW254" s="67" t="str">
        <f>IF(ISERROR(IF(Journal!BC254&gt;0,Journal!V254,0)-IF(Journal!BC254&gt;0,Journal!BC254,0)),"",IF(Journal!BC254&gt;0,Journal!V254,0)-IF(Journal!BC254&gt;0,Journal!BC254,0))</f>
        <v/>
      </c>
      <c r="AX254" s="67" t="str">
        <f t="shared" si="29"/>
        <v/>
      </c>
      <c r="AY254" s="67" t="str">
        <f t="shared" ca="1" si="30"/>
        <v/>
      </c>
      <c r="AZ254" s="67" t="str">
        <f t="shared" ca="1" si="31"/>
        <v/>
      </c>
      <c r="BA254" s="67" t="str">
        <f t="shared" ca="1" si="32"/>
        <v/>
      </c>
    </row>
    <row r="255" spans="12:53">
      <c r="L255" t="str">
        <f>IF(ISNUMBER(Journal!A254),IF(Journal!AQ254&lt;0,1+L254,0),"")</f>
        <v/>
      </c>
      <c r="M255" t="str">
        <f>IF(ISNUMBER(Journal!A254),IF(Journal!AQ254&gt;0,M254+1,0),"")</f>
        <v/>
      </c>
      <c r="P255" s="26"/>
      <c r="Q255" s="27"/>
      <c r="R255" s="27"/>
      <c r="S255" s="30"/>
      <c r="AW255" s="67" t="str">
        <f>IF(ISERROR(IF(Journal!BC255&gt;0,Journal!V255,0)-IF(Journal!BC255&gt;0,Journal!BC255,0)),"",IF(Journal!BC255&gt;0,Journal!V255,0)-IF(Journal!BC255&gt;0,Journal!BC255,0))</f>
        <v/>
      </c>
      <c r="AX255" s="67" t="str">
        <f t="shared" si="29"/>
        <v/>
      </c>
      <c r="AY255" s="67" t="str">
        <f t="shared" ca="1" si="30"/>
        <v/>
      </c>
      <c r="AZ255" s="67" t="str">
        <f t="shared" ca="1" si="31"/>
        <v/>
      </c>
      <c r="BA255" s="67" t="str">
        <f t="shared" ca="1" si="32"/>
        <v/>
      </c>
    </row>
    <row r="256" spans="12:53">
      <c r="L256" t="str">
        <f>IF(ISNUMBER(Journal!A255),IF(Journal!AQ255&lt;0,1+L255,0),"")</f>
        <v/>
      </c>
      <c r="M256" t="str">
        <f>IF(ISNUMBER(Journal!A255),IF(Journal!AQ255&gt;0,M255+1,0),"")</f>
        <v/>
      </c>
      <c r="P256" s="26"/>
      <c r="Q256" s="27"/>
      <c r="R256" s="27"/>
      <c r="S256" s="30"/>
      <c r="AW256" s="67" t="str">
        <f>IF(ISERROR(IF(Journal!BC256&gt;0,Journal!V256,0)-IF(Journal!BC256&gt;0,Journal!BC256,0)),"",IF(Journal!BC256&gt;0,Journal!V256,0)-IF(Journal!BC256&gt;0,Journal!BC256,0))</f>
        <v/>
      </c>
      <c r="AX256" s="67" t="str">
        <f t="shared" si="29"/>
        <v/>
      </c>
      <c r="AY256" s="67" t="str">
        <f t="shared" ca="1" si="30"/>
        <v/>
      </c>
      <c r="AZ256" s="67" t="str">
        <f t="shared" ca="1" si="31"/>
        <v/>
      </c>
      <c r="BA256" s="67" t="str">
        <f t="shared" ca="1" si="32"/>
        <v/>
      </c>
    </row>
    <row r="257" spans="12:53">
      <c r="L257" t="str">
        <f>IF(ISNUMBER(Journal!A256),IF(Journal!AQ256&lt;0,1+L256,0),"")</f>
        <v/>
      </c>
      <c r="M257" t="str">
        <f>IF(ISNUMBER(Journal!A256),IF(Journal!AQ256&gt;0,M256+1,0),"")</f>
        <v/>
      </c>
      <c r="P257" s="26"/>
      <c r="Q257" s="27"/>
      <c r="R257" s="27"/>
      <c r="S257" s="30"/>
      <c r="AW257" s="67" t="str">
        <f>IF(ISERROR(IF(Journal!BC257&gt;0,Journal!V257,0)-IF(Journal!BC257&gt;0,Journal!BC257,0)),"",IF(Journal!BC257&gt;0,Journal!V257,0)-IF(Journal!BC257&gt;0,Journal!BC257,0))</f>
        <v/>
      </c>
      <c r="AX257" s="67" t="str">
        <f t="shared" si="29"/>
        <v/>
      </c>
      <c r="AY257" s="67" t="str">
        <f t="shared" ca="1" si="30"/>
        <v/>
      </c>
      <c r="AZ257" s="67" t="str">
        <f t="shared" ca="1" si="31"/>
        <v/>
      </c>
      <c r="BA257" s="67" t="str">
        <f t="shared" ca="1" si="32"/>
        <v/>
      </c>
    </row>
    <row r="258" spans="12:53">
      <c r="L258" t="str">
        <f>IF(ISNUMBER(Journal!A257),IF(Journal!AQ257&lt;0,1+L257,0),"")</f>
        <v/>
      </c>
      <c r="M258" t="str">
        <f>IF(ISNUMBER(Journal!A257),IF(Journal!AQ257&gt;0,M257+1,0),"")</f>
        <v/>
      </c>
      <c r="P258" s="26"/>
      <c r="Q258" s="27"/>
      <c r="R258" s="27"/>
      <c r="S258" s="30"/>
      <c r="AW258" s="67" t="str">
        <f>IF(ISERROR(IF(Journal!BC258&gt;0,Journal!V258,0)-IF(Journal!BC258&gt;0,Journal!BC258,0)),"",IF(Journal!BC258&gt;0,Journal!V258,0)-IF(Journal!BC258&gt;0,Journal!BC258,0))</f>
        <v/>
      </c>
      <c r="AX258" s="67" t="str">
        <f t="shared" si="29"/>
        <v/>
      </c>
      <c r="AY258" s="67" t="str">
        <f t="shared" ca="1" si="30"/>
        <v/>
      </c>
      <c r="AZ258" s="67" t="str">
        <f t="shared" ca="1" si="31"/>
        <v/>
      </c>
      <c r="BA258" s="67" t="str">
        <f t="shared" ca="1" si="32"/>
        <v/>
      </c>
    </row>
    <row r="259" spans="12:53">
      <c r="L259" t="str">
        <f>IF(ISNUMBER(Journal!A258),IF(Journal!AQ258&lt;0,1+L258,0),"")</f>
        <v/>
      </c>
      <c r="M259" t="str">
        <f>IF(ISNUMBER(Journal!A258),IF(Journal!AQ258&gt;0,M258+1,0),"")</f>
        <v/>
      </c>
      <c r="P259" s="26"/>
      <c r="Q259" s="27"/>
      <c r="R259" s="27"/>
      <c r="S259" s="30"/>
      <c r="AW259" s="67" t="str">
        <f>IF(ISERROR(IF(Journal!BC259&gt;0,Journal!V259,0)-IF(Journal!BC259&gt;0,Journal!BC259,0)),"",IF(Journal!BC259&gt;0,Journal!V259,0)-IF(Journal!BC259&gt;0,Journal!BC259,0))</f>
        <v/>
      </c>
      <c r="AX259" s="67" t="str">
        <f t="shared" si="29"/>
        <v/>
      </c>
      <c r="AY259" s="67" t="str">
        <f t="shared" ca="1" si="30"/>
        <v/>
      </c>
      <c r="AZ259" s="67" t="str">
        <f t="shared" ca="1" si="31"/>
        <v/>
      </c>
      <c r="BA259" s="67" t="str">
        <f t="shared" ca="1" si="32"/>
        <v/>
      </c>
    </row>
    <row r="260" spans="12:53">
      <c r="L260" t="str">
        <f>IF(ISNUMBER(Journal!A259),IF(Journal!AQ259&lt;0,1+L259,0),"")</f>
        <v/>
      </c>
      <c r="M260" t="str">
        <f>IF(ISNUMBER(Journal!A259),IF(Journal!AQ259&gt;0,M259+1,0),"")</f>
        <v/>
      </c>
      <c r="P260" s="26"/>
      <c r="Q260" s="27"/>
      <c r="R260" s="27"/>
      <c r="S260" s="30"/>
      <c r="AW260" s="67" t="str">
        <f>IF(ISERROR(IF(Journal!BC260&gt;0,Journal!V260,0)-IF(Journal!BC260&gt;0,Journal!BC260,0)),"",IF(Journal!BC260&gt;0,Journal!V260,0)-IF(Journal!BC260&gt;0,Journal!BC260,0))</f>
        <v/>
      </c>
      <c r="AX260" s="67" t="str">
        <f t="shared" si="29"/>
        <v/>
      </c>
      <c r="AY260" s="67" t="str">
        <f t="shared" ca="1" si="30"/>
        <v/>
      </c>
      <c r="AZ260" s="67" t="str">
        <f t="shared" ca="1" si="31"/>
        <v/>
      </c>
      <c r="BA260" s="67" t="str">
        <f t="shared" ca="1" si="32"/>
        <v/>
      </c>
    </row>
    <row r="261" spans="12:53">
      <c r="L261" t="str">
        <f>IF(ISNUMBER(Journal!A260),IF(Journal!AQ260&lt;0,1+L260,0),"")</f>
        <v/>
      </c>
      <c r="M261" t="str">
        <f>IF(ISNUMBER(Journal!A260),IF(Journal!AQ260&gt;0,M260+1,0),"")</f>
        <v/>
      </c>
      <c r="P261" s="26"/>
      <c r="Q261" s="27"/>
      <c r="R261" s="27"/>
      <c r="S261" s="30"/>
      <c r="AW261" s="67" t="str">
        <f>IF(ISERROR(IF(Journal!BC261&gt;0,Journal!V261,0)-IF(Journal!BC261&gt;0,Journal!BC261,0)),"",IF(Journal!BC261&gt;0,Journal!V261,0)-IF(Journal!BC261&gt;0,Journal!BC261,0))</f>
        <v/>
      </c>
      <c r="AX261" s="67" t="str">
        <f t="shared" ref="AX261:AX324" si="33">IF(AW261="","",IF(AW261&gt;0,1,""))</f>
        <v/>
      </c>
      <c r="AY261" s="67" t="str">
        <f t="shared" ref="AY261:AY324" ca="1" si="34">IF(ISERROR(AY260+MATCH(1,INDIRECT(CONCATENATE(CONCATENATE("AX",AY260+1),":AX2200")),0)),"",(AY260+MATCH(1,INDIRECT(CONCATENATE(CONCATENATE("AX",AY260+1),":AX2200")),0)))</f>
        <v/>
      </c>
      <c r="AZ261" s="67" t="str">
        <f t="shared" ref="AZ261:AZ324" ca="1" si="35">IF(ISERROR(IF(INDIRECT(CONCATENATE("AW",AY261))="","",INDIRECT(CONCATENATE("AW",AY261)))),"",IF(INDIRECT(CONCATENATE("AW",AY261))="","",INDIRECT(CONCATENATE("AW",AY261))))</f>
        <v/>
      </c>
      <c r="BA261" s="67" t="str">
        <f t="shared" ref="BA261:BA324" ca="1" si="36">IF(AZ261="","",BA260+1)</f>
        <v/>
      </c>
    </row>
    <row r="262" spans="12:53">
      <c r="L262" t="str">
        <f>IF(ISNUMBER(Journal!A261),IF(Journal!AQ261&lt;0,1+L261,0),"")</f>
        <v/>
      </c>
      <c r="M262" t="str">
        <f>IF(ISNUMBER(Journal!A261),IF(Journal!AQ261&gt;0,M261+1,0),"")</f>
        <v/>
      </c>
      <c r="P262" s="26"/>
      <c r="Q262" s="27"/>
      <c r="R262" s="27"/>
      <c r="S262" s="30"/>
      <c r="AW262" s="67" t="str">
        <f>IF(ISERROR(IF(Journal!BC262&gt;0,Journal!V262,0)-IF(Journal!BC262&gt;0,Journal!BC262,0)),"",IF(Journal!BC262&gt;0,Journal!V262,0)-IF(Journal!BC262&gt;0,Journal!BC262,0))</f>
        <v/>
      </c>
      <c r="AX262" s="67" t="str">
        <f t="shared" si="33"/>
        <v/>
      </c>
      <c r="AY262" s="67" t="str">
        <f t="shared" ca="1" si="34"/>
        <v/>
      </c>
      <c r="AZ262" s="67" t="str">
        <f t="shared" ca="1" si="35"/>
        <v/>
      </c>
      <c r="BA262" s="67" t="str">
        <f t="shared" ca="1" si="36"/>
        <v/>
      </c>
    </row>
    <row r="263" spans="12:53">
      <c r="L263" t="str">
        <f>IF(ISNUMBER(Journal!A262),IF(Journal!AQ262&lt;0,1+L262,0),"")</f>
        <v/>
      </c>
      <c r="M263" t="str">
        <f>IF(ISNUMBER(Journal!A262),IF(Journal!AQ262&gt;0,M262+1,0),"")</f>
        <v/>
      </c>
      <c r="P263" s="26"/>
      <c r="Q263" s="27"/>
      <c r="R263" s="27"/>
      <c r="S263" s="30"/>
      <c r="AW263" s="67" t="str">
        <f>IF(ISERROR(IF(Journal!BC263&gt;0,Journal!V263,0)-IF(Journal!BC263&gt;0,Journal!BC263,0)),"",IF(Journal!BC263&gt;0,Journal!V263,0)-IF(Journal!BC263&gt;0,Journal!BC263,0))</f>
        <v/>
      </c>
      <c r="AX263" s="67" t="str">
        <f t="shared" si="33"/>
        <v/>
      </c>
      <c r="AY263" s="67" t="str">
        <f t="shared" ca="1" si="34"/>
        <v/>
      </c>
      <c r="AZ263" s="67" t="str">
        <f t="shared" ca="1" si="35"/>
        <v/>
      </c>
      <c r="BA263" s="67" t="str">
        <f t="shared" ca="1" si="36"/>
        <v/>
      </c>
    </row>
    <row r="264" spans="12:53">
      <c r="L264" t="str">
        <f>IF(ISNUMBER(Journal!A263),IF(Journal!AQ263&lt;0,1+L263,0),"")</f>
        <v/>
      </c>
      <c r="M264" t="str">
        <f>IF(ISNUMBER(Journal!A263),IF(Journal!AQ263&gt;0,M263+1,0),"")</f>
        <v/>
      </c>
      <c r="P264" s="26"/>
      <c r="Q264" s="27"/>
      <c r="R264" s="27"/>
      <c r="S264" s="30"/>
      <c r="AW264" s="67" t="str">
        <f>IF(ISERROR(IF(Journal!BC264&gt;0,Journal!V264,0)-IF(Journal!BC264&gt;0,Journal!BC264,0)),"",IF(Journal!BC264&gt;0,Journal!V264,0)-IF(Journal!BC264&gt;0,Journal!BC264,0))</f>
        <v/>
      </c>
      <c r="AX264" s="67" t="str">
        <f t="shared" si="33"/>
        <v/>
      </c>
      <c r="AY264" s="67" t="str">
        <f t="shared" ca="1" si="34"/>
        <v/>
      </c>
      <c r="AZ264" s="67" t="str">
        <f t="shared" ca="1" si="35"/>
        <v/>
      </c>
      <c r="BA264" s="67" t="str">
        <f t="shared" ca="1" si="36"/>
        <v/>
      </c>
    </row>
    <row r="265" spans="12:53">
      <c r="L265" t="str">
        <f>IF(ISNUMBER(Journal!A264),IF(Journal!AQ264&lt;0,1+L264,0),"")</f>
        <v/>
      </c>
      <c r="M265" t="str">
        <f>IF(ISNUMBER(Journal!A264),IF(Journal!AQ264&gt;0,M264+1,0),"")</f>
        <v/>
      </c>
      <c r="P265" s="26"/>
      <c r="Q265" s="27"/>
      <c r="R265" s="27"/>
      <c r="S265" s="30"/>
      <c r="AW265" s="67" t="str">
        <f>IF(ISERROR(IF(Journal!BC265&gt;0,Journal!V265,0)-IF(Journal!BC265&gt;0,Journal!BC265,0)),"",IF(Journal!BC265&gt;0,Journal!V265,0)-IF(Journal!BC265&gt;0,Journal!BC265,0))</f>
        <v/>
      </c>
      <c r="AX265" s="67" t="str">
        <f t="shared" si="33"/>
        <v/>
      </c>
      <c r="AY265" s="67" t="str">
        <f t="shared" ca="1" si="34"/>
        <v/>
      </c>
      <c r="AZ265" s="67" t="str">
        <f t="shared" ca="1" si="35"/>
        <v/>
      </c>
      <c r="BA265" s="67" t="str">
        <f t="shared" ca="1" si="36"/>
        <v/>
      </c>
    </row>
    <row r="266" spans="12:53">
      <c r="L266" t="str">
        <f>IF(ISNUMBER(Journal!A265),IF(Journal!AQ265&lt;0,1+L265,0),"")</f>
        <v/>
      </c>
      <c r="M266" t="str">
        <f>IF(ISNUMBER(Journal!A265),IF(Journal!AQ265&gt;0,M265+1,0),"")</f>
        <v/>
      </c>
      <c r="P266" s="26"/>
      <c r="Q266" s="27"/>
      <c r="R266" s="27"/>
      <c r="S266" s="30"/>
      <c r="AW266" s="67" t="str">
        <f>IF(ISERROR(IF(Journal!BC266&gt;0,Journal!V266,0)-IF(Journal!BC266&gt;0,Journal!BC266,0)),"",IF(Journal!BC266&gt;0,Journal!V266,0)-IF(Journal!BC266&gt;0,Journal!BC266,0))</f>
        <v/>
      </c>
      <c r="AX266" s="67" t="str">
        <f t="shared" si="33"/>
        <v/>
      </c>
      <c r="AY266" s="67" t="str">
        <f t="shared" ca="1" si="34"/>
        <v/>
      </c>
      <c r="AZ266" s="67" t="str">
        <f t="shared" ca="1" si="35"/>
        <v/>
      </c>
      <c r="BA266" s="67" t="str">
        <f t="shared" ca="1" si="36"/>
        <v/>
      </c>
    </row>
    <row r="267" spans="12:53">
      <c r="L267" t="str">
        <f>IF(ISNUMBER(Journal!A266),IF(Journal!AQ266&lt;0,1+L266,0),"")</f>
        <v/>
      </c>
      <c r="M267" t="str">
        <f>IF(ISNUMBER(Journal!A266),IF(Journal!AQ266&gt;0,M266+1,0),"")</f>
        <v/>
      </c>
      <c r="P267" s="26"/>
      <c r="Q267" s="27"/>
      <c r="R267" s="27"/>
      <c r="S267" s="30"/>
      <c r="AW267" s="67" t="str">
        <f>IF(ISERROR(IF(Journal!BC267&gt;0,Journal!V267,0)-IF(Journal!BC267&gt;0,Journal!BC267,0)),"",IF(Journal!BC267&gt;0,Journal!V267,0)-IF(Journal!BC267&gt;0,Journal!BC267,0))</f>
        <v/>
      </c>
      <c r="AX267" s="67" t="str">
        <f t="shared" si="33"/>
        <v/>
      </c>
      <c r="AY267" s="67" t="str">
        <f t="shared" ca="1" si="34"/>
        <v/>
      </c>
      <c r="AZ267" s="67" t="str">
        <f t="shared" ca="1" si="35"/>
        <v/>
      </c>
      <c r="BA267" s="67" t="str">
        <f t="shared" ca="1" si="36"/>
        <v/>
      </c>
    </row>
    <row r="268" spans="12:53">
      <c r="L268" t="str">
        <f>IF(ISNUMBER(Journal!A267),IF(Journal!AQ267&lt;0,1+L267,0),"")</f>
        <v/>
      </c>
      <c r="M268" t="str">
        <f>IF(ISNUMBER(Journal!A267),IF(Journal!AQ267&gt;0,M267+1,0),"")</f>
        <v/>
      </c>
      <c r="P268" s="26"/>
      <c r="Q268" s="27"/>
      <c r="R268" s="27"/>
      <c r="S268" s="30"/>
      <c r="AW268" s="67" t="str">
        <f>IF(ISERROR(IF(Journal!BC268&gt;0,Journal!V268,0)-IF(Journal!BC268&gt;0,Journal!BC268,0)),"",IF(Journal!BC268&gt;0,Journal!V268,0)-IF(Journal!BC268&gt;0,Journal!BC268,0))</f>
        <v/>
      </c>
      <c r="AX268" s="67" t="str">
        <f t="shared" si="33"/>
        <v/>
      </c>
      <c r="AY268" s="67" t="str">
        <f t="shared" ca="1" si="34"/>
        <v/>
      </c>
      <c r="AZ268" s="67" t="str">
        <f t="shared" ca="1" si="35"/>
        <v/>
      </c>
      <c r="BA268" s="67" t="str">
        <f t="shared" ca="1" si="36"/>
        <v/>
      </c>
    </row>
    <row r="269" spans="12:53">
      <c r="L269" t="str">
        <f>IF(ISNUMBER(Journal!A268),IF(Journal!AQ268&lt;0,1+L268,0),"")</f>
        <v/>
      </c>
      <c r="M269" t="str">
        <f>IF(ISNUMBER(Journal!A268),IF(Journal!AQ268&gt;0,M268+1,0),"")</f>
        <v/>
      </c>
      <c r="P269" s="26"/>
      <c r="Q269" s="27"/>
      <c r="R269" s="27"/>
      <c r="S269" s="30"/>
      <c r="AW269" s="67" t="str">
        <f>IF(ISERROR(IF(Journal!BC269&gt;0,Journal!V269,0)-IF(Journal!BC269&gt;0,Journal!BC269,0)),"",IF(Journal!BC269&gt;0,Journal!V269,0)-IF(Journal!BC269&gt;0,Journal!BC269,0))</f>
        <v/>
      </c>
      <c r="AX269" s="67" t="str">
        <f t="shared" si="33"/>
        <v/>
      </c>
      <c r="AY269" s="67" t="str">
        <f t="shared" ca="1" si="34"/>
        <v/>
      </c>
      <c r="AZ269" s="67" t="str">
        <f t="shared" ca="1" si="35"/>
        <v/>
      </c>
      <c r="BA269" s="67" t="str">
        <f t="shared" ca="1" si="36"/>
        <v/>
      </c>
    </row>
    <row r="270" spans="12:53">
      <c r="L270" t="str">
        <f>IF(ISNUMBER(Journal!A269),IF(Journal!AQ269&lt;0,1+L269,0),"")</f>
        <v/>
      </c>
      <c r="M270" t="str">
        <f>IF(ISNUMBER(Journal!A269),IF(Journal!AQ269&gt;0,M269+1,0),"")</f>
        <v/>
      </c>
      <c r="P270" s="26"/>
      <c r="Q270" s="27"/>
      <c r="R270" s="27"/>
      <c r="S270" s="30"/>
      <c r="AW270" s="67" t="str">
        <f>IF(ISERROR(IF(Journal!BC270&gt;0,Journal!V270,0)-IF(Journal!BC270&gt;0,Journal!BC270,0)),"",IF(Journal!BC270&gt;0,Journal!V270,0)-IF(Journal!BC270&gt;0,Journal!BC270,0))</f>
        <v/>
      </c>
      <c r="AX270" s="67" t="str">
        <f t="shared" si="33"/>
        <v/>
      </c>
      <c r="AY270" s="67" t="str">
        <f t="shared" ca="1" si="34"/>
        <v/>
      </c>
      <c r="AZ270" s="67" t="str">
        <f t="shared" ca="1" si="35"/>
        <v/>
      </c>
      <c r="BA270" s="67" t="str">
        <f t="shared" ca="1" si="36"/>
        <v/>
      </c>
    </row>
    <row r="271" spans="12:53">
      <c r="L271" t="str">
        <f>IF(ISNUMBER(Journal!A270),IF(Journal!AQ270&lt;0,1+L270,0),"")</f>
        <v/>
      </c>
      <c r="M271" t="str">
        <f>IF(ISNUMBER(Journal!A270),IF(Journal!AQ270&gt;0,M270+1,0),"")</f>
        <v/>
      </c>
      <c r="P271" s="26"/>
      <c r="Q271" s="27"/>
      <c r="R271" s="27"/>
      <c r="S271" s="30"/>
      <c r="AW271" s="67" t="str">
        <f>IF(ISERROR(IF(Journal!BC271&gt;0,Journal!V271,0)-IF(Journal!BC271&gt;0,Journal!BC271,0)),"",IF(Journal!BC271&gt;0,Journal!V271,0)-IF(Journal!BC271&gt;0,Journal!BC271,0))</f>
        <v/>
      </c>
      <c r="AX271" s="67" t="str">
        <f t="shared" si="33"/>
        <v/>
      </c>
      <c r="AY271" s="67" t="str">
        <f t="shared" ca="1" si="34"/>
        <v/>
      </c>
      <c r="AZ271" s="67" t="str">
        <f t="shared" ca="1" si="35"/>
        <v/>
      </c>
      <c r="BA271" s="67" t="str">
        <f t="shared" ca="1" si="36"/>
        <v/>
      </c>
    </row>
    <row r="272" spans="12:53">
      <c r="L272" t="str">
        <f>IF(ISNUMBER(Journal!A271),IF(Journal!AQ271&lt;0,1+L271,0),"")</f>
        <v/>
      </c>
      <c r="M272" t="str">
        <f>IF(ISNUMBER(Journal!A271),IF(Journal!AQ271&gt;0,M271+1,0),"")</f>
        <v/>
      </c>
      <c r="P272" s="26"/>
      <c r="Q272" s="27"/>
      <c r="R272" s="27"/>
      <c r="S272" s="30"/>
      <c r="AW272" s="67" t="str">
        <f>IF(ISERROR(IF(Journal!BC272&gt;0,Journal!V272,0)-IF(Journal!BC272&gt;0,Journal!BC272,0)),"",IF(Journal!BC272&gt;0,Journal!V272,0)-IF(Journal!BC272&gt;0,Journal!BC272,0))</f>
        <v/>
      </c>
      <c r="AX272" s="67" t="str">
        <f t="shared" si="33"/>
        <v/>
      </c>
      <c r="AY272" s="67" t="str">
        <f t="shared" ca="1" si="34"/>
        <v/>
      </c>
      <c r="AZ272" s="67" t="str">
        <f t="shared" ca="1" si="35"/>
        <v/>
      </c>
      <c r="BA272" s="67" t="str">
        <f t="shared" ca="1" si="36"/>
        <v/>
      </c>
    </row>
    <row r="273" spans="12:53">
      <c r="L273" t="str">
        <f>IF(ISNUMBER(Journal!A272),IF(Journal!AQ272&lt;0,1+L272,0),"")</f>
        <v/>
      </c>
      <c r="M273" t="str">
        <f>IF(ISNUMBER(Journal!A272),IF(Journal!AQ272&gt;0,M272+1,0),"")</f>
        <v/>
      </c>
      <c r="P273" s="26"/>
      <c r="Q273" s="27"/>
      <c r="R273" s="27"/>
      <c r="S273" s="30"/>
      <c r="AW273" s="67" t="str">
        <f>IF(ISERROR(IF(Journal!BC273&gt;0,Journal!V273,0)-IF(Journal!BC273&gt;0,Journal!BC273,0)),"",IF(Journal!BC273&gt;0,Journal!V273,0)-IF(Journal!BC273&gt;0,Journal!BC273,0))</f>
        <v/>
      </c>
      <c r="AX273" s="67" t="str">
        <f t="shared" si="33"/>
        <v/>
      </c>
      <c r="AY273" s="67" t="str">
        <f t="shared" ca="1" si="34"/>
        <v/>
      </c>
      <c r="AZ273" s="67" t="str">
        <f t="shared" ca="1" si="35"/>
        <v/>
      </c>
      <c r="BA273" s="67" t="str">
        <f t="shared" ca="1" si="36"/>
        <v/>
      </c>
    </row>
    <row r="274" spans="12:53">
      <c r="L274" t="str">
        <f>IF(ISNUMBER(Journal!A273),IF(Journal!AQ273&lt;0,1+L273,0),"")</f>
        <v/>
      </c>
      <c r="M274" t="str">
        <f>IF(ISNUMBER(Journal!A273),IF(Journal!AQ273&gt;0,M273+1,0),"")</f>
        <v/>
      </c>
      <c r="P274" s="26"/>
      <c r="Q274" s="27"/>
      <c r="R274" s="27"/>
      <c r="S274" s="30"/>
      <c r="AW274" s="67" t="str">
        <f>IF(ISERROR(IF(Journal!BC274&gt;0,Journal!V274,0)-IF(Journal!BC274&gt;0,Journal!BC274,0)),"",IF(Journal!BC274&gt;0,Journal!V274,0)-IF(Journal!BC274&gt;0,Journal!BC274,0))</f>
        <v/>
      </c>
      <c r="AX274" s="67" t="str">
        <f t="shared" si="33"/>
        <v/>
      </c>
      <c r="AY274" s="67" t="str">
        <f t="shared" ca="1" si="34"/>
        <v/>
      </c>
      <c r="AZ274" s="67" t="str">
        <f t="shared" ca="1" si="35"/>
        <v/>
      </c>
      <c r="BA274" s="67" t="str">
        <f t="shared" ca="1" si="36"/>
        <v/>
      </c>
    </row>
    <row r="275" spans="12:53">
      <c r="L275" t="str">
        <f>IF(ISNUMBER(Journal!A274),IF(Journal!AQ274&lt;0,1+L274,0),"")</f>
        <v/>
      </c>
      <c r="M275" t="str">
        <f>IF(ISNUMBER(Journal!A274),IF(Journal!AQ274&gt;0,M274+1,0),"")</f>
        <v/>
      </c>
      <c r="P275" s="26"/>
      <c r="Q275" s="27"/>
      <c r="R275" s="27"/>
      <c r="S275" s="30"/>
      <c r="AW275" s="67" t="str">
        <f>IF(ISERROR(IF(Journal!BC275&gt;0,Journal!V275,0)-IF(Journal!BC275&gt;0,Journal!BC275,0)),"",IF(Journal!BC275&gt;0,Journal!V275,0)-IF(Journal!BC275&gt;0,Journal!BC275,0))</f>
        <v/>
      </c>
      <c r="AX275" s="67" t="str">
        <f t="shared" si="33"/>
        <v/>
      </c>
      <c r="AY275" s="67" t="str">
        <f t="shared" ca="1" si="34"/>
        <v/>
      </c>
      <c r="AZ275" s="67" t="str">
        <f t="shared" ca="1" si="35"/>
        <v/>
      </c>
      <c r="BA275" s="67" t="str">
        <f t="shared" ca="1" si="36"/>
        <v/>
      </c>
    </row>
    <row r="276" spans="12:53">
      <c r="L276" t="str">
        <f>IF(ISNUMBER(Journal!A275),IF(Journal!AQ275&lt;0,1+L275,0),"")</f>
        <v/>
      </c>
      <c r="M276" t="str">
        <f>IF(ISNUMBER(Journal!A275),IF(Journal!AQ275&gt;0,M275+1,0),"")</f>
        <v/>
      </c>
      <c r="P276" s="26"/>
      <c r="Q276" s="27"/>
      <c r="R276" s="27"/>
      <c r="S276" s="30"/>
      <c r="AW276" s="67" t="str">
        <f>IF(ISERROR(IF(Journal!BC276&gt;0,Journal!V276,0)-IF(Journal!BC276&gt;0,Journal!BC276,0)),"",IF(Journal!BC276&gt;0,Journal!V276,0)-IF(Journal!BC276&gt;0,Journal!BC276,0))</f>
        <v/>
      </c>
      <c r="AX276" s="67" t="str">
        <f t="shared" si="33"/>
        <v/>
      </c>
      <c r="AY276" s="67" t="str">
        <f t="shared" ca="1" si="34"/>
        <v/>
      </c>
      <c r="AZ276" s="67" t="str">
        <f t="shared" ca="1" si="35"/>
        <v/>
      </c>
      <c r="BA276" s="67" t="str">
        <f t="shared" ca="1" si="36"/>
        <v/>
      </c>
    </row>
    <row r="277" spans="12:53">
      <c r="L277" t="str">
        <f>IF(ISNUMBER(Journal!A276),IF(Journal!AQ276&lt;0,1+L276,0),"")</f>
        <v/>
      </c>
      <c r="M277" t="str">
        <f>IF(ISNUMBER(Journal!A276),IF(Journal!AQ276&gt;0,M276+1,0),"")</f>
        <v/>
      </c>
      <c r="P277" s="26"/>
      <c r="Q277" s="27"/>
      <c r="R277" s="27"/>
      <c r="S277" s="30"/>
      <c r="AW277" s="67" t="str">
        <f>IF(ISERROR(IF(Journal!BC277&gt;0,Journal!V277,0)-IF(Journal!BC277&gt;0,Journal!BC277,0)),"",IF(Journal!BC277&gt;0,Journal!V277,0)-IF(Journal!BC277&gt;0,Journal!BC277,0))</f>
        <v/>
      </c>
      <c r="AX277" s="67" t="str">
        <f t="shared" si="33"/>
        <v/>
      </c>
      <c r="AY277" s="67" t="str">
        <f t="shared" ca="1" si="34"/>
        <v/>
      </c>
      <c r="AZ277" s="67" t="str">
        <f t="shared" ca="1" si="35"/>
        <v/>
      </c>
      <c r="BA277" s="67" t="str">
        <f t="shared" ca="1" si="36"/>
        <v/>
      </c>
    </row>
    <row r="278" spans="12:53">
      <c r="L278" t="str">
        <f>IF(ISNUMBER(Journal!A277),IF(Journal!AQ277&lt;0,1+L277,0),"")</f>
        <v/>
      </c>
      <c r="M278" t="str">
        <f>IF(ISNUMBER(Journal!A277),IF(Journal!AQ277&gt;0,M277+1,0),"")</f>
        <v/>
      </c>
      <c r="P278" s="26"/>
      <c r="Q278" s="27"/>
      <c r="R278" s="27"/>
      <c r="S278" s="30"/>
      <c r="AW278" s="67" t="str">
        <f>IF(ISERROR(IF(Journal!BC278&gt;0,Journal!V278,0)-IF(Journal!BC278&gt;0,Journal!BC278,0)),"",IF(Journal!BC278&gt;0,Journal!V278,0)-IF(Journal!BC278&gt;0,Journal!BC278,0))</f>
        <v/>
      </c>
      <c r="AX278" s="67" t="str">
        <f t="shared" si="33"/>
        <v/>
      </c>
      <c r="AY278" s="67" t="str">
        <f t="shared" ca="1" si="34"/>
        <v/>
      </c>
      <c r="AZ278" s="67" t="str">
        <f t="shared" ca="1" si="35"/>
        <v/>
      </c>
      <c r="BA278" s="67" t="str">
        <f t="shared" ca="1" si="36"/>
        <v/>
      </c>
    </row>
    <row r="279" spans="12:53">
      <c r="L279" t="str">
        <f>IF(ISNUMBER(Journal!A278),IF(Journal!AQ278&lt;0,1+L278,0),"")</f>
        <v/>
      </c>
      <c r="M279" t="str">
        <f>IF(ISNUMBER(Journal!A278),IF(Journal!AQ278&gt;0,M278+1,0),"")</f>
        <v/>
      </c>
      <c r="P279" s="26"/>
      <c r="Q279" s="27"/>
      <c r="R279" s="27"/>
      <c r="S279" s="30"/>
      <c r="AW279" s="67" t="str">
        <f>IF(ISERROR(IF(Journal!BC279&gt;0,Journal!V279,0)-IF(Journal!BC279&gt;0,Journal!BC279,0)),"",IF(Journal!BC279&gt;0,Journal!V279,0)-IF(Journal!BC279&gt;0,Journal!BC279,0))</f>
        <v/>
      </c>
      <c r="AX279" s="67" t="str">
        <f t="shared" si="33"/>
        <v/>
      </c>
      <c r="AY279" s="67" t="str">
        <f t="shared" ca="1" si="34"/>
        <v/>
      </c>
      <c r="AZ279" s="67" t="str">
        <f t="shared" ca="1" si="35"/>
        <v/>
      </c>
      <c r="BA279" s="67" t="str">
        <f t="shared" ca="1" si="36"/>
        <v/>
      </c>
    </row>
    <row r="280" spans="12:53">
      <c r="L280" t="str">
        <f>IF(ISNUMBER(Journal!A279),IF(Journal!AQ279&lt;0,1+L279,0),"")</f>
        <v/>
      </c>
      <c r="M280" t="str">
        <f>IF(ISNUMBER(Journal!A279),IF(Journal!AQ279&gt;0,M279+1,0),"")</f>
        <v/>
      </c>
      <c r="P280" s="26"/>
      <c r="Q280" s="27"/>
      <c r="R280" s="27"/>
      <c r="S280" s="30"/>
      <c r="AW280" s="67" t="str">
        <f>IF(ISERROR(IF(Journal!BC280&gt;0,Journal!V280,0)-IF(Journal!BC280&gt;0,Journal!BC280,0)),"",IF(Journal!BC280&gt;0,Journal!V280,0)-IF(Journal!BC280&gt;0,Journal!BC280,0))</f>
        <v/>
      </c>
      <c r="AX280" s="67" t="str">
        <f t="shared" si="33"/>
        <v/>
      </c>
      <c r="AY280" s="67" t="str">
        <f t="shared" ca="1" si="34"/>
        <v/>
      </c>
      <c r="AZ280" s="67" t="str">
        <f t="shared" ca="1" si="35"/>
        <v/>
      </c>
      <c r="BA280" s="67" t="str">
        <f t="shared" ca="1" si="36"/>
        <v/>
      </c>
    </row>
    <row r="281" spans="12:53">
      <c r="L281" t="str">
        <f>IF(ISNUMBER(Journal!A280),IF(Journal!AQ280&lt;0,1+L280,0),"")</f>
        <v/>
      </c>
      <c r="M281" t="str">
        <f>IF(ISNUMBER(Journal!A280),IF(Journal!AQ280&gt;0,M280+1,0),"")</f>
        <v/>
      </c>
      <c r="P281" s="26"/>
      <c r="Q281" s="27"/>
      <c r="R281" s="27"/>
      <c r="S281" s="30"/>
      <c r="AW281" s="67" t="str">
        <f>IF(ISERROR(IF(Journal!BC281&gt;0,Journal!V281,0)-IF(Journal!BC281&gt;0,Journal!BC281,0)),"",IF(Journal!BC281&gt;0,Journal!V281,0)-IF(Journal!BC281&gt;0,Journal!BC281,0))</f>
        <v/>
      </c>
      <c r="AX281" s="67" t="str">
        <f t="shared" si="33"/>
        <v/>
      </c>
      <c r="AY281" s="67" t="str">
        <f t="shared" ca="1" si="34"/>
        <v/>
      </c>
      <c r="AZ281" s="67" t="str">
        <f t="shared" ca="1" si="35"/>
        <v/>
      </c>
      <c r="BA281" s="67" t="str">
        <f t="shared" ca="1" si="36"/>
        <v/>
      </c>
    </row>
    <row r="282" spans="12:53">
      <c r="L282" t="str">
        <f>IF(ISNUMBER(Journal!A281),IF(Journal!AQ281&lt;0,1+L281,0),"")</f>
        <v/>
      </c>
      <c r="M282" t="str">
        <f>IF(ISNUMBER(Journal!A281),IF(Journal!AQ281&gt;0,M281+1,0),"")</f>
        <v/>
      </c>
      <c r="P282" s="26"/>
      <c r="Q282" s="27"/>
      <c r="R282" s="27"/>
      <c r="S282" s="30"/>
      <c r="AW282" s="67" t="str">
        <f>IF(ISERROR(IF(Journal!BC282&gt;0,Journal!V282,0)-IF(Journal!BC282&gt;0,Journal!BC282,0)),"",IF(Journal!BC282&gt;0,Journal!V282,0)-IF(Journal!BC282&gt;0,Journal!BC282,0))</f>
        <v/>
      </c>
      <c r="AX282" s="67" t="str">
        <f t="shared" si="33"/>
        <v/>
      </c>
      <c r="AY282" s="67" t="str">
        <f t="shared" ca="1" si="34"/>
        <v/>
      </c>
      <c r="AZ282" s="67" t="str">
        <f t="shared" ca="1" si="35"/>
        <v/>
      </c>
      <c r="BA282" s="67" t="str">
        <f t="shared" ca="1" si="36"/>
        <v/>
      </c>
    </row>
    <row r="283" spans="12:53">
      <c r="L283" t="str">
        <f>IF(ISNUMBER(Journal!A282),IF(Journal!AQ282&lt;0,1+L282,0),"")</f>
        <v/>
      </c>
      <c r="M283" t="str">
        <f>IF(ISNUMBER(Journal!A282),IF(Journal!AQ282&gt;0,M282+1,0),"")</f>
        <v/>
      </c>
      <c r="P283" s="26"/>
      <c r="Q283" s="27"/>
      <c r="R283" s="27"/>
      <c r="S283" s="30"/>
      <c r="AW283" s="67" t="str">
        <f>IF(ISERROR(IF(Journal!BC283&gt;0,Journal!V283,0)-IF(Journal!BC283&gt;0,Journal!BC283,0)),"",IF(Journal!BC283&gt;0,Journal!V283,0)-IF(Journal!BC283&gt;0,Journal!BC283,0))</f>
        <v/>
      </c>
      <c r="AX283" s="67" t="str">
        <f t="shared" si="33"/>
        <v/>
      </c>
      <c r="AY283" s="67" t="str">
        <f t="shared" ca="1" si="34"/>
        <v/>
      </c>
      <c r="AZ283" s="67" t="str">
        <f t="shared" ca="1" si="35"/>
        <v/>
      </c>
      <c r="BA283" s="67" t="str">
        <f t="shared" ca="1" si="36"/>
        <v/>
      </c>
    </row>
    <row r="284" spans="12:53">
      <c r="L284" t="str">
        <f>IF(ISNUMBER(Journal!A283),IF(Journal!AQ283&lt;0,1+L283,0),"")</f>
        <v/>
      </c>
      <c r="M284" t="str">
        <f>IF(ISNUMBER(Journal!A283),IF(Journal!AQ283&gt;0,M283+1,0),"")</f>
        <v/>
      </c>
      <c r="P284" s="26"/>
      <c r="Q284" s="27"/>
      <c r="R284" s="27"/>
      <c r="S284" s="30"/>
      <c r="AW284" s="67" t="str">
        <f>IF(ISERROR(IF(Journal!BC284&gt;0,Journal!V284,0)-IF(Journal!BC284&gt;0,Journal!BC284,0)),"",IF(Journal!BC284&gt;0,Journal!V284,0)-IF(Journal!BC284&gt;0,Journal!BC284,0))</f>
        <v/>
      </c>
      <c r="AX284" s="67" t="str">
        <f t="shared" si="33"/>
        <v/>
      </c>
      <c r="AY284" s="67" t="str">
        <f t="shared" ca="1" si="34"/>
        <v/>
      </c>
      <c r="AZ284" s="67" t="str">
        <f t="shared" ca="1" si="35"/>
        <v/>
      </c>
      <c r="BA284" s="67" t="str">
        <f t="shared" ca="1" si="36"/>
        <v/>
      </c>
    </row>
    <row r="285" spans="12:53">
      <c r="L285" t="str">
        <f>IF(ISNUMBER(Journal!A284),IF(Journal!AQ284&lt;0,1+L284,0),"")</f>
        <v/>
      </c>
      <c r="M285" t="str">
        <f>IF(ISNUMBER(Journal!A284),IF(Journal!AQ284&gt;0,M284+1,0),"")</f>
        <v/>
      </c>
      <c r="P285" s="26"/>
      <c r="Q285" s="27"/>
      <c r="R285" s="27"/>
      <c r="S285" s="30"/>
      <c r="AW285" s="67" t="str">
        <f>IF(ISERROR(IF(Journal!BC285&gt;0,Journal!V285,0)-IF(Journal!BC285&gt;0,Journal!BC285,0)),"",IF(Journal!BC285&gt;0,Journal!V285,0)-IF(Journal!BC285&gt;0,Journal!BC285,0))</f>
        <v/>
      </c>
      <c r="AX285" s="67" t="str">
        <f t="shared" si="33"/>
        <v/>
      </c>
      <c r="AY285" s="67" t="str">
        <f t="shared" ca="1" si="34"/>
        <v/>
      </c>
      <c r="AZ285" s="67" t="str">
        <f t="shared" ca="1" si="35"/>
        <v/>
      </c>
      <c r="BA285" s="67" t="str">
        <f t="shared" ca="1" si="36"/>
        <v/>
      </c>
    </row>
    <row r="286" spans="12:53">
      <c r="L286" t="str">
        <f>IF(ISNUMBER(Journal!A285),IF(Journal!AQ285&lt;0,1+L285,0),"")</f>
        <v/>
      </c>
      <c r="M286" t="str">
        <f>IF(ISNUMBER(Journal!A285),IF(Journal!AQ285&gt;0,M285+1,0),"")</f>
        <v/>
      </c>
      <c r="P286" s="26"/>
      <c r="Q286" s="27"/>
      <c r="R286" s="27"/>
      <c r="S286" s="30"/>
      <c r="AW286" s="67" t="str">
        <f>IF(ISERROR(IF(Journal!BC286&gt;0,Journal!V286,0)-IF(Journal!BC286&gt;0,Journal!BC286,0)),"",IF(Journal!BC286&gt;0,Journal!V286,0)-IF(Journal!BC286&gt;0,Journal!BC286,0))</f>
        <v/>
      </c>
      <c r="AX286" s="67" t="str">
        <f t="shared" si="33"/>
        <v/>
      </c>
      <c r="AY286" s="67" t="str">
        <f t="shared" ca="1" si="34"/>
        <v/>
      </c>
      <c r="AZ286" s="67" t="str">
        <f t="shared" ca="1" si="35"/>
        <v/>
      </c>
      <c r="BA286" s="67" t="str">
        <f t="shared" ca="1" si="36"/>
        <v/>
      </c>
    </row>
    <row r="287" spans="12:53">
      <c r="L287" t="str">
        <f>IF(ISNUMBER(Journal!A286),IF(Journal!AQ286&lt;0,1+L286,0),"")</f>
        <v/>
      </c>
      <c r="M287" t="str">
        <f>IF(ISNUMBER(Journal!A286),IF(Journal!AQ286&gt;0,M286+1,0),"")</f>
        <v/>
      </c>
      <c r="P287" s="26"/>
      <c r="Q287" s="27"/>
      <c r="R287" s="27"/>
      <c r="S287" s="30"/>
      <c r="AW287" s="67" t="str">
        <f>IF(ISERROR(IF(Journal!BC287&gt;0,Journal!V287,0)-IF(Journal!BC287&gt;0,Journal!BC287,0)),"",IF(Journal!BC287&gt;0,Journal!V287,0)-IF(Journal!BC287&gt;0,Journal!BC287,0))</f>
        <v/>
      </c>
      <c r="AX287" s="67" t="str">
        <f t="shared" si="33"/>
        <v/>
      </c>
      <c r="AY287" s="67" t="str">
        <f t="shared" ca="1" si="34"/>
        <v/>
      </c>
      <c r="AZ287" s="67" t="str">
        <f t="shared" ca="1" si="35"/>
        <v/>
      </c>
      <c r="BA287" s="67" t="str">
        <f t="shared" ca="1" si="36"/>
        <v/>
      </c>
    </row>
    <row r="288" spans="12:53">
      <c r="L288" t="str">
        <f>IF(ISNUMBER(Journal!A287),IF(Journal!AQ287&lt;0,1+L287,0),"")</f>
        <v/>
      </c>
      <c r="M288" t="str">
        <f>IF(ISNUMBER(Journal!A287),IF(Journal!AQ287&gt;0,M287+1,0),"")</f>
        <v/>
      </c>
      <c r="P288" s="26"/>
      <c r="Q288" s="27"/>
      <c r="R288" s="27"/>
      <c r="S288" s="30"/>
      <c r="AW288" s="67" t="str">
        <f>IF(ISERROR(IF(Journal!BC288&gt;0,Journal!V288,0)-IF(Journal!BC288&gt;0,Journal!BC288,0)),"",IF(Journal!BC288&gt;0,Journal!V288,0)-IF(Journal!BC288&gt;0,Journal!BC288,0))</f>
        <v/>
      </c>
      <c r="AX288" s="67" t="str">
        <f t="shared" si="33"/>
        <v/>
      </c>
      <c r="AY288" s="67" t="str">
        <f t="shared" ca="1" si="34"/>
        <v/>
      </c>
      <c r="AZ288" s="67" t="str">
        <f t="shared" ca="1" si="35"/>
        <v/>
      </c>
      <c r="BA288" s="67" t="str">
        <f t="shared" ca="1" si="36"/>
        <v/>
      </c>
    </row>
    <row r="289" spans="12:53">
      <c r="L289" t="str">
        <f>IF(ISNUMBER(Journal!A288),IF(Journal!AQ288&lt;0,1+L288,0),"")</f>
        <v/>
      </c>
      <c r="M289" t="str">
        <f>IF(ISNUMBER(Journal!A288),IF(Journal!AQ288&gt;0,M288+1,0),"")</f>
        <v/>
      </c>
      <c r="P289" s="26"/>
      <c r="Q289" s="27"/>
      <c r="R289" s="27"/>
      <c r="S289" s="30"/>
      <c r="AW289" s="67" t="str">
        <f>IF(ISERROR(IF(Journal!BC289&gt;0,Journal!V289,0)-IF(Journal!BC289&gt;0,Journal!BC289,0)),"",IF(Journal!BC289&gt;0,Journal!V289,0)-IF(Journal!BC289&gt;0,Journal!BC289,0))</f>
        <v/>
      </c>
      <c r="AX289" s="67" t="str">
        <f t="shared" si="33"/>
        <v/>
      </c>
      <c r="AY289" s="67" t="str">
        <f t="shared" ca="1" si="34"/>
        <v/>
      </c>
      <c r="AZ289" s="67" t="str">
        <f t="shared" ca="1" si="35"/>
        <v/>
      </c>
      <c r="BA289" s="67" t="str">
        <f t="shared" ca="1" si="36"/>
        <v/>
      </c>
    </row>
    <row r="290" spans="12:53">
      <c r="L290" t="str">
        <f>IF(ISNUMBER(Journal!A289),IF(Journal!AQ289&lt;0,1+L289,0),"")</f>
        <v/>
      </c>
      <c r="M290" t="str">
        <f>IF(ISNUMBER(Journal!A289),IF(Journal!AQ289&gt;0,M289+1,0),"")</f>
        <v/>
      </c>
      <c r="P290" s="26"/>
      <c r="Q290" s="27"/>
      <c r="R290" s="27"/>
      <c r="S290" s="30"/>
      <c r="AW290" s="67" t="str">
        <f>IF(ISERROR(IF(Journal!BC290&gt;0,Journal!V290,0)-IF(Journal!BC290&gt;0,Journal!BC290,0)),"",IF(Journal!BC290&gt;0,Journal!V290,0)-IF(Journal!BC290&gt;0,Journal!BC290,0))</f>
        <v/>
      </c>
      <c r="AX290" s="67" t="str">
        <f t="shared" si="33"/>
        <v/>
      </c>
      <c r="AY290" s="67" t="str">
        <f t="shared" ca="1" si="34"/>
        <v/>
      </c>
      <c r="AZ290" s="67" t="str">
        <f t="shared" ca="1" si="35"/>
        <v/>
      </c>
      <c r="BA290" s="67" t="str">
        <f t="shared" ca="1" si="36"/>
        <v/>
      </c>
    </row>
    <row r="291" spans="12:53">
      <c r="L291" t="str">
        <f>IF(ISNUMBER(Journal!A290),IF(Journal!AQ290&lt;0,1+L290,0),"")</f>
        <v/>
      </c>
      <c r="M291" t="str">
        <f>IF(ISNUMBER(Journal!A290),IF(Journal!AQ290&gt;0,M290+1,0),"")</f>
        <v/>
      </c>
      <c r="P291" s="26"/>
      <c r="Q291" s="27"/>
      <c r="R291" s="27"/>
      <c r="S291" s="30"/>
      <c r="AW291" s="67" t="str">
        <f>IF(ISERROR(IF(Journal!BC291&gt;0,Journal!V291,0)-IF(Journal!BC291&gt;0,Journal!BC291,0)),"",IF(Journal!BC291&gt;0,Journal!V291,0)-IF(Journal!BC291&gt;0,Journal!BC291,0))</f>
        <v/>
      </c>
      <c r="AX291" s="67" t="str">
        <f t="shared" si="33"/>
        <v/>
      </c>
      <c r="AY291" s="67" t="str">
        <f t="shared" ca="1" si="34"/>
        <v/>
      </c>
      <c r="AZ291" s="67" t="str">
        <f t="shared" ca="1" si="35"/>
        <v/>
      </c>
      <c r="BA291" s="67" t="str">
        <f t="shared" ca="1" si="36"/>
        <v/>
      </c>
    </row>
    <row r="292" spans="12:53">
      <c r="L292" t="str">
        <f>IF(ISNUMBER(Journal!A291),IF(Journal!AQ291&lt;0,1+L291,0),"")</f>
        <v/>
      </c>
      <c r="M292" t="str">
        <f>IF(ISNUMBER(Journal!A291),IF(Journal!AQ291&gt;0,M291+1,0),"")</f>
        <v/>
      </c>
      <c r="P292" s="26"/>
      <c r="Q292" s="27"/>
      <c r="R292" s="27"/>
      <c r="S292" s="30"/>
      <c r="AW292" s="67" t="str">
        <f>IF(ISERROR(IF(Journal!BC292&gt;0,Journal!V292,0)-IF(Journal!BC292&gt;0,Journal!BC292,0)),"",IF(Journal!BC292&gt;0,Journal!V292,0)-IF(Journal!BC292&gt;0,Journal!BC292,0))</f>
        <v/>
      </c>
      <c r="AX292" s="67" t="str">
        <f t="shared" si="33"/>
        <v/>
      </c>
      <c r="AY292" s="67" t="str">
        <f t="shared" ca="1" si="34"/>
        <v/>
      </c>
      <c r="AZ292" s="67" t="str">
        <f t="shared" ca="1" si="35"/>
        <v/>
      </c>
      <c r="BA292" s="67" t="str">
        <f t="shared" ca="1" si="36"/>
        <v/>
      </c>
    </row>
    <row r="293" spans="12:53">
      <c r="L293" t="str">
        <f>IF(ISNUMBER(Journal!A292),IF(Journal!AQ292&lt;0,1+L292,0),"")</f>
        <v/>
      </c>
      <c r="M293" t="str">
        <f>IF(ISNUMBER(Journal!A292),IF(Journal!AQ292&gt;0,M292+1,0),"")</f>
        <v/>
      </c>
      <c r="P293" s="26"/>
      <c r="Q293" s="27"/>
      <c r="R293" s="27"/>
      <c r="S293" s="30"/>
      <c r="AW293" s="67" t="str">
        <f>IF(ISERROR(IF(Journal!BC293&gt;0,Journal!V293,0)-IF(Journal!BC293&gt;0,Journal!BC293,0)),"",IF(Journal!BC293&gt;0,Journal!V293,0)-IF(Journal!BC293&gt;0,Journal!BC293,0))</f>
        <v/>
      </c>
      <c r="AX293" s="67" t="str">
        <f t="shared" si="33"/>
        <v/>
      </c>
      <c r="AY293" s="67" t="str">
        <f t="shared" ca="1" si="34"/>
        <v/>
      </c>
      <c r="AZ293" s="67" t="str">
        <f t="shared" ca="1" si="35"/>
        <v/>
      </c>
      <c r="BA293" s="67" t="str">
        <f t="shared" ca="1" si="36"/>
        <v/>
      </c>
    </row>
    <row r="294" spans="12:53">
      <c r="L294" t="str">
        <f>IF(ISNUMBER(Journal!A293),IF(Journal!AQ293&lt;0,1+L293,0),"")</f>
        <v/>
      </c>
      <c r="M294" t="str">
        <f>IF(ISNUMBER(Journal!A293),IF(Journal!AQ293&gt;0,M293+1,0),"")</f>
        <v/>
      </c>
      <c r="P294" s="26"/>
      <c r="Q294" s="27"/>
      <c r="R294" s="27"/>
      <c r="S294" s="30"/>
      <c r="AW294" s="67" t="str">
        <f>IF(ISERROR(IF(Journal!BC294&gt;0,Journal!V294,0)-IF(Journal!BC294&gt;0,Journal!BC294,0)),"",IF(Journal!BC294&gt;0,Journal!V294,0)-IF(Journal!BC294&gt;0,Journal!BC294,0))</f>
        <v/>
      </c>
      <c r="AX294" s="67" t="str">
        <f t="shared" si="33"/>
        <v/>
      </c>
      <c r="AY294" s="67" t="str">
        <f t="shared" ca="1" si="34"/>
        <v/>
      </c>
      <c r="AZ294" s="67" t="str">
        <f t="shared" ca="1" si="35"/>
        <v/>
      </c>
      <c r="BA294" s="67" t="str">
        <f t="shared" ca="1" si="36"/>
        <v/>
      </c>
    </row>
    <row r="295" spans="12:53">
      <c r="L295" t="str">
        <f>IF(ISNUMBER(Journal!A294),IF(Journal!AQ294&lt;0,1+L294,0),"")</f>
        <v/>
      </c>
      <c r="M295" t="str">
        <f>IF(ISNUMBER(Journal!A294),IF(Journal!AQ294&gt;0,M294+1,0),"")</f>
        <v/>
      </c>
      <c r="P295" s="26"/>
      <c r="Q295" s="27"/>
      <c r="R295" s="27"/>
      <c r="S295" s="30"/>
      <c r="AW295" s="67" t="str">
        <f>IF(ISERROR(IF(Journal!BC295&gt;0,Journal!V295,0)-IF(Journal!BC295&gt;0,Journal!BC295,0)),"",IF(Journal!BC295&gt;0,Journal!V295,0)-IF(Journal!BC295&gt;0,Journal!BC295,0))</f>
        <v/>
      </c>
      <c r="AX295" s="67" t="str">
        <f t="shared" si="33"/>
        <v/>
      </c>
      <c r="AY295" s="67" t="str">
        <f t="shared" ca="1" si="34"/>
        <v/>
      </c>
      <c r="AZ295" s="67" t="str">
        <f t="shared" ca="1" si="35"/>
        <v/>
      </c>
      <c r="BA295" s="67" t="str">
        <f t="shared" ca="1" si="36"/>
        <v/>
      </c>
    </row>
    <row r="296" spans="12:53">
      <c r="L296" t="str">
        <f>IF(ISNUMBER(Journal!A295),IF(Journal!AQ295&lt;0,1+L295,0),"")</f>
        <v/>
      </c>
      <c r="M296" t="str">
        <f>IF(ISNUMBER(Journal!A295),IF(Journal!AQ295&gt;0,M295+1,0),"")</f>
        <v/>
      </c>
      <c r="P296" s="26"/>
      <c r="Q296" s="27"/>
      <c r="R296" s="27"/>
      <c r="S296" s="30"/>
      <c r="AW296" s="67" t="str">
        <f>IF(ISERROR(IF(Journal!BC296&gt;0,Journal!V296,0)-IF(Journal!BC296&gt;0,Journal!BC296,0)),"",IF(Journal!BC296&gt;0,Journal!V296,0)-IF(Journal!BC296&gt;0,Journal!BC296,0))</f>
        <v/>
      </c>
      <c r="AX296" s="67" t="str">
        <f t="shared" si="33"/>
        <v/>
      </c>
      <c r="AY296" s="67" t="str">
        <f t="shared" ca="1" si="34"/>
        <v/>
      </c>
      <c r="AZ296" s="67" t="str">
        <f t="shared" ca="1" si="35"/>
        <v/>
      </c>
      <c r="BA296" s="67" t="str">
        <f t="shared" ca="1" si="36"/>
        <v/>
      </c>
    </row>
    <row r="297" spans="12:53">
      <c r="L297" t="str">
        <f>IF(ISNUMBER(Journal!A296),IF(Journal!AQ296&lt;0,1+L296,0),"")</f>
        <v/>
      </c>
      <c r="M297" t="str">
        <f>IF(ISNUMBER(Journal!A296),IF(Journal!AQ296&gt;0,M296+1,0),"")</f>
        <v/>
      </c>
      <c r="P297" s="26"/>
      <c r="Q297" s="27"/>
      <c r="R297" s="27"/>
      <c r="S297" s="30"/>
      <c r="AW297" s="67" t="str">
        <f>IF(ISERROR(IF(Journal!BC297&gt;0,Journal!V297,0)-IF(Journal!BC297&gt;0,Journal!BC297,0)),"",IF(Journal!BC297&gt;0,Journal!V297,0)-IF(Journal!BC297&gt;0,Journal!BC297,0))</f>
        <v/>
      </c>
      <c r="AX297" s="67" t="str">
        <f t="shared" si="33"/>
        <v/>
      </c>
      <c r="AY297" s="67" t="str">
        <f t="shared" ca="1" si="34"/>
        <v/>
      </c>
      <c r="AZ297" s="67" t="str">
        <f t="shared" ca="1" si="35"/>
        <v/>
      </c>
      <c r="BA297" s="67" t="str">
        <f t="shared" ca="1" si="36"/>
        <v/>
      </c>
    </row>
    <row r="298" spans="12:53">
      <c r="L298" t="str">
        <f>IF(ISNUMBER(Journal!A297),IF(Journal!AQ297&lt;0,1+L297,0),"")</f>
        <v/>
      </c>
      <c r="M298" t="str">
        <f>IF(ISNUMBER(Journal!A297),IF(Journal!AQ297&gt;0,M297+1,0),"")</f>
        <v/>
      </c>
      <c r="P298" s="26"/>
      <c r="Q298" s="27"/>
      <c r="R298" s="27"/>
      <c r="S298" s="30"/>
      <c r="AW298" s="67" t="str">
        <f>IF(ISERROR(IF(Journal!BC298&gt;0,Journal!V298,0)-IF(Journal!BC298&gt;0,Journal!BC298,0)),"",IF(Journal!BC298&gt;0,Journal!V298,0)-IF(Journal!BC298&gt;0,Journal!BC298,0))</f>
        <v/>
      </c>
      <c r="AX298" s="67" t="str">
        <f t="shared" si="33"/>
        <v/>
      </c>
      <c r="AY298" s="67" t="str">
        <f t="shared" ca="1" si="34"/>
        <v/>
      </c>
      <c r="AZ298" s="67" t="str">
        <f t="shared" ca="1" si="35"/>
        <v/>
      </c>
      <c r="BA298" s="67" t="str">
        <f t="shared" ca="1" si="36"/>
        <v/>
      </c>
    </row>
    <row r="299" spans="12:53">
      <c r="L299" t="str">
        <f>IF(ISNUMBER(Journal!A298),IF(Journal!AQ298&lt;0,1+L298,0),"")</f>
        <v/>
      </c>
      <c r="M299" t="str">
        <f>IF(ISNUMBER(Journal!A298),IF(Journal!AQ298&gt;0,M298+1,0),"")</f>
        <v/>
      </c>
      <c r="P299" s="26"/>
      <c r="Q299" s="27"/>
      <c r="R299" s="27"/>
      <c r="S299" s="30"/>
      <c r="AW299" s="67" t="str">
        <f>IF(ISERROR(IF(Journal!BC299&gt;0,Journal!V299,0)-IF(Journal!BC299&gt;0,Journal!BC299,0)),"",IF(Journal!BC299&gt;0,Journal!V299,0)-IF(Journal!BC299&gt;0,Journal!BC299,0))</f>
        <v/>
      </c>
      <c r="AX299" s="67" t="str">
        <f t="shared" si="33"/>
        <v/>
      </c>
      <c r="AY299" s="67" t="str">
        <f t="shared" ca="1" si="34"/>
        <v/>
      </c>
      <c r="AZ299" s="67" t="str">
        <f t="shared" ca="1" si="35"/>
        <v/>
      </c>
      <c r="BA299" s="67" t="str">
        <f t="shared" ca="1" si="36"/>
        <v/>
      </c>
    </row>
    <row r="300" spans="12:53">
      <c r="L300" t="str">
        <f>IF(ISNUMBER(Journal!A299),IF(Journal!AQ299&lt;0,1+L299,0),"")</f>
        <v/>
      </c>
      <c r="M300" t="str">
        <f>IF(ISNUMBER(Journal!A299),IF(Journal!AQ299&gt;0,M299+1,0),"")</f>
        <v/>
      </c>
      <c r="P300" s="26"/>
      <c r="Q300" s="27"/>
      <c r="R300" s="27"/>
      <c r="S300" s="30"/>
      <c r="AW300" s="67" t="str">
        <f>IF(ISERROR(IF(Journal!BC300&gt;0,Journal!V300,0)-IF(Journal!BC300&gt;0,Journal!BC300,0)),"",IF(Journal!BC300&gt;0,Journal!V300,0)-IF(Journal!BC300&gt;0,Journal!BC300,0))</f>
        <v/>
      </c>
      <c r="AX300" s="67" t="str">
        <f t="shared" si="33"/>
        <v/>
      </c>
      <c r="AY300" s="67" t="str">
        <f t="shared" ca="1" si="34"/>
        <v/>
      </c>
      <c r="AZ300" s="67" t="str">
        <f t="shared" ca="1" si="35"/>
        <v/>
      </c>
      <c r="BA300" s="67" t="str">
        <f t="shared" ca="1" si="36"/>
        <v/>
      </c>
    </row>
    <row r="301" spans="12:53">
      <c r="L301" t="str">
        <f>IF(ISNUMBER(Journal!A300),IF(Journal!AQ300&lt;0,1+L300,0),"")</f>
        <v/>
      </c>
      <c r="M301" t="str">
        <f>IF(ISNUMBER(Journal!A300),IF(Journal!AQ300&gt;0,M300+1,0),"")</f>
        <v/>
      </c>
      <c r="P301" s="26"/>
      <c r="Q301" s="27"/>
      <c r="R301" s="27"/>
      <c r="S301" s="30"/>
      <c r="AW301" s="67" t="str">
        <f>IF(ISERROR(IF(Journal!BC301&gt;0,Journal!V301,0)-IF(Journal!BC301&gt;0,Journal!BC301,0)),"",IF(Journal!BC301&gt;0,Journal!V301,0)-IF(Journal!BC301&gt;0,Journal!BC301,0))</f>
        <v/>
      </c>
      <c r="AX301" s="67" t="str">
        <f t="shared" si="33"/>
        <v/>
      </c>
      <c r="AY301" s="67" t="str">
        <f t="shared" ca="1" si="34"/>
        <v/>
      </c>
      <c r="AZ301" s="67" t="str">
        <f t="shared" ca="1" si="35"/>
        <v/>
      </c>
      <c r="BA301" s="67" t="str">
        <f t="shared" ca="1" si="36"/>
        <v/>
      </c>
    </row>
    <row r="302" spans="12:53">
      <c r="L302" t="str">
        <f>IF(ISNUMBER(Journal!A301),IF(Journal!AQ301&lt;0,1+L301,0),"")</f>
        <v/>
      </c>
      <c r="M302" t="str">
        <f>IF(ISNUMBER(Journal!A301),IF(Journal!AQ301&gt;0,M301+1,0),"")</f>
        <v/>
      </c>
      <c r="P302" s="26"/>
      <c r="Q302" s="27"/>
      <c r="R302" s="27"/>
      <c r="S302" s="30"/>
      <c r="AW302" s="67" t="str">
        <f>IF(ISERROR(IF(Journal!BC302&gt;0,Journal!V302,0)-IF(Journal!BC302&gt;0,Journal!BC302,0)),"",IF(Journal!BC302&gt;0,Journal!V302,0)-IF(Journal!BC302&gt;0,Journal!BC302,0))</f>
        <v/>
      </c>
      <c r="AX302" s="67" t="str">
        <f t="shared" si="33"/>
        <v/>
      </c>
      <c r="AY302" s="67" t="str">
        <f t="shared" ca="1" si="34"/>
        <v/>
      </c>
      <c r="AZ302" s="67" t="str">
        <f t="shared" ca="1" si="35"/>
        <v/>
      </c>
      <c r="BA302" s="67" t="str">
        <f t="shared" ca="1" si="36"/>
        <v/>
      </c>
    </row>
    <row r="303" spans="12:53">
      <c r="L303" t="str">
        <f>IF(ISNUMBER(Journal!A302),IF(Journal!AQ302&lt;0,1+L302,0),"")</f>
        <v/>
      </c>
      <c r="M303" t="str">
        <f>IF(ISNUMBER(Journal!A302),IF(Journal!AQ302&gt;0,M302+1,0),"")</f>
        <v/>
      </c>
      <c r="P303" s="26"/>
      <c r="Q303" s="27"/>
      <c r="R303" s="27"/>
      <c r="S303" s="30"/>
      <c r="AW303" s="67" t="str">
        <f>IF(ISERROR(IF(Journal!BC303&gt;0,Journal!V303,0)-IF(Journal!BC303&gt;0,Journal!BC303,0)),"",IF(Journal!BC303&gt;0,Journal!V303,0)-IF(Journal!BC303&gt;0,Journal!BC303,0))</f>
        <v/>
      </c>
      <c r="AX303" s="67" t="str">
        <f t="shared" si="33"/>
        <v/>
      </c>
      <c r="AY303" s="67" t="str">
        <f t="shared" ca="1" si="34"/>
        <v/>
      </c>
      <c r="AZ303" s="67" t="str">
        <f t="shared" ca="1" si="35"/>
        <v/>
      </c>
      <c r="BA303" s="67" t="str">
        <f t="shared" ca="1" si="36"/>
        <v/>
      </c>
    </row>
    <row r="304" spans="12:53">
      <c r="L304" t="str">
        <f>IF(ISNUMBER(Journal!A303),IF(Journal!AQ303&lt;0,1+L303,0),"")</f>
        <v/>
      </c>
      <c r="M304" t="str">
        <f>IF(ISNUMBER(Journal!A303),IF(Journal!AQ303&gt;0,M303+1,0),"")</f>
        <v/>
      </c>
      <c r="P304" s="26"/>
      <c r="Q304" s="27"/>
      <c r="R304" s="27"/>
      <c r="S304" s="30"/>
      <c r="AW304" s="67" t="str">
        <f>IF(ISERROR(IF(Journal!BC304&gt;0,Journal!V304,0)-IF(Journal!BC304&gt;0,Journal!BC304,0)),"",IF(Journal!BC304&gt;0,Journal!V304,0)-IF(Journal!BC304&gt;0,Journal!BC304,0))</f>
        <v/>
      </c>
      <c r="AX304" s="67" t="str">
        <f t="shared" si="33"/>
        <v/>
      </c>
      <c r="AY304" s="67" t="str">
        <f t="shared" ca="1" si="34"/>
        <v/>
      </c>
      <c r="AZ304" s="67" t="str">
        <f t="shared" ca="1" si="35"/>
        <v/>
      </c>
      <c r="BA304" s="67" t="str">
        <f t="shared" ca="1" si="36"/>
        <v/>
      </c>
    </row>
    <row r="305" spans="12:53">
      <c r="L305" t="str">
        <f>IF(ISNUMBER(Journal!A304),IF(Journal!AQ304&lt;0,1+L304,0),"")</f>
        <v/>
      </c>
      <c r="M305" t="str">
        <f>IF(ISNUMBER(Journal!A304),IF(Journal!AQ304&gt;0,M304+1,0),"")</f>
        <v/>
      </c>
      <c r="P305" s="26"/>
      <c r="Q305" s="27"/>
      <c r="R305" s="27"/>
      <c r="S305" s="30"/>
      <c r="AW305" s="67" t="str">
        <f>IF(ISERROR(IF(Journal!BC305&gt;0,Journal!V305,0)-IF(Journal!BC305&gt;0,Journal!BC305,0)),"",IF(Journal!BC305&gt;0,Journal!V305,0)-IF(Journal!BC305&gt;0,Journal!BC305,0))</f>
        <v/>
      </c>
      <c r="AX305" s="67" t="str">
        <f t="shared" si="33"/>
        <v/>
      </c>
      <c r="AY305" s="67" t="str">
        <f t="shared" ca="1" si="34"/>
        <v/>
      </c>
      <c r="AZ305" s="67" t="str">
        <f t="shared" ca="1" si="35"/>
        <v/>
      </c>
      <c r="BA305" s="67" t="str">
        <f t="shared" ca="1" si="36"/>
        <v/>
      </c>
    </row>
    <row r="306" spans="12:53">
      <c r="L306" t="str">
        <f>IF(ISNUMBER(Journal!A305),IF(Journal!AQ305&lt;0,1+L305,0),"")</f>
        <v/>
      </c>
      <c r="M306" t="str">
        <f>IF(ISNUMBER(Journal!A305),IF(Journal!AQ305&gt;0,M305+1,0),"")</f>
        <v/>
      </c>
      <c r="P306" s="26"/>
      <c r="Q306" s="27"/>
      <c r="R306" s="27"/>
      <c r="S306" s="30"/>
      <c r="AW306" s="67" t="str">
        <f>IF(ISERROR(IF(Journal!BC306&gt;0,Journal!V306,0)-IF(Journal!BC306&gt;0,Journal!BC306,0)),"",IF(Journal!BC306&gt;0,Journal!V306,0)-IF(Journal!BC306&gt;0,Journal!BC306,0))</f>
        <v/>
      </c>
      <c r="AX306" s="67" t="str">
        <f t="shared" si="33"/>
        <v/>
      </c>
      <c r="AY306" s="67" t="str">
        <f t="shared" ca="1" si="34"/>
        <v/>
      </c>
      <c r="AZ306" s="67" t="str">
        <f t="shared" ca="1" si="35"/>
        <v/>
      </c>
      <c r="BA306" s="67" t="str">
        <f t="shared" ca="1" si="36"/>
        <v/>
      </c>
    </row>
    <row r="307" spans="12:53">
      <c r="L307" t="str">
        <f>IF(ISNUMBER(Journal!A306),IF(Journal!AQ306&lt;0,1+L306,0),"")</f>
        <v/>
      </c>
      <c r="M307" t="str">
        <f>IF(ISNUMBER(Journal!A306),IF(Journal!AQ306&gt;0,M306+1,0),"")</f>
        <v/>
      </c>
      <c r="P307" s="26"/>
      <c r="Q307" s="27"/>
      <c r="R307" s="27"/>
      <c r="S307" s="30"/>
      <c r="AW307" s="67" t="str">
        <f>IF(ISERROR(IF(Journal!BC307&gt;0,Journal!V307,0)-IF(Journal!BC307&gt;0,Journal!BC307,0)),"",IF(Journal!BC307&gt;0,Journal!V307,0)-IF(Journal!BC307&gt;0,Journal!BC307,0))</f>
        <v/>
      </c>
      <c r="AX307" s="67" t="str">
        <f t="shared" si="33"/>
        <v/>
      </c>
      <c r="AY307" s="67" t="str">
        <f t="shared" ca="1" si="34"/>
        <v/>
      </c>
      <c r="AZ307" s="67" t="str">
        <f t="shared" ca="1" si="35"/>
        <v/>
      </c>
      <c r="BA307" s="67" t="str">
        <f t="shared" ca="1" si="36"/>
        <v/>
      </c>
    </row>
    <row r="308" spans="12:53">
      <c r="L308" t="str">
        <f>IF(ISNUMBER(Journal!A307),IF(Journal!AQ307&lt;0,1+L307,0),"")</f>
        <v/>
      </c>
      <c r="M308" t="str">
        <f>IF(ISNUMBER(Journal!A307),IF(Journal!AQ307&gt;0,M307+1,0),"")</f>
        <v/>
      </c>
      <c r="P308" s="26"/>
      <c r="Q308" s="27"/>
      <c r="R308" s="27"/>
      <c r="S308" s="30"/>
      <c r="AW308" s="67" t="str">
        <f>IF(ISERROR(IF(Journal!BC308&gt;0,Journal!V308,0)-IF(Journal!BC308&gt;0,Journal!BC308,0)),"",IF(Journal!BC308&gt;0,Journal!V308,0)-IF(Journal!BC308&gt;0,Journal!BC308,0))</f>
        <v/>
      </c>
      <c r="AX308" s="67" t="str">
        <f t="shared" si="33"/>
        <v/>
      </c>
      <c r="AY308" s="67" t="str">
        <f t="shared" ca="1" si="34"/>
        <v/>
      </c>
      <c r="AZ308" s="67" t="str">
        <f t="shared" ca="1" si="35"/>
        <v/>
      </c>
      <c r="BA308" s="67" t="str">
        <f t="shared" ca="1" si="36"/>
        <v/>
      </c>
    </row>
    <row r="309" spans="12:53">
      <c r="L309" t="str">
        <f>IF(ISNUMBER(Journal!A308),IF(Journal!AQ308&lt;0,1+L308,0),"")</f>
        <v/>
      </c>
      <c r="M309" t="str">
        <f>IF(ISNUMBER(Journal!A308),IF(Journal!AQ308&gt;0,M308+1,0),"")</f>
        <v/>
      </c>
      <c r="P309" s="26"/>
      <c r="Q309" s="27"/>
      <c r="R309" s="27"/>
      <c r="S309" s="30"/>
      <c r="AW309" s="67" t="str">
        <f>IF(ISERROR(IF(Journal!BC309&gt;0,Journal!V309,0)-IF(Journal!BC309&gt;0,Journal!BC309,0)),"",IF(Journal!BC309&gt;0,Journal!V309,0)-IF(Journal!BC309&gt;0,Journal!BC309,0))</f>
        <v/>
      </c>
      <c r="AX309" s="67" t="str">
        <f t="shared" si="33"/>
        <v/>
      </c>
      <c r="AY309" s="67" t="str">
        <f t="shared" ca="1" si="34"/>
        <v/>
      </c>
      <c r="AZ309" s="67" t="str">
        <f t="shared" ca="1" si="35"/>
        <v/>
      </c>
      <c r="BA309" s="67" t="str">
        <f t="shared" ca="1" si="36"/>
        <v/>
      </c>
    </row>
    <row r="310" spans="12:53">
      <c r="L310" t="str">
        <f>IF(ISNUMBER(Journal!A309),IF(Journal!AQ309&lt;0,1+L309,0),"")</f>
        <v/>
      </c>
      <c r="M310" t="str">
        <f>IF(ISNUMBER(Journal!A309),IF(Journal!AQ309&gt;0,M309+1,0),"")</f>
        <v/>
      </c>
      <c r="P310" s="26"/>
      <c r="Q310" s="27"/>
      <c r="R310" s="27"/>
      <c r="S310" s="30"/>
      <c r="AW310" s="67" t="str">
        <f>IF(ISERROR(IF(Journal!BC310&gt;0,Journal!V310,0)-IF(Journal!BC310&gt;0,Journal!BC310,0)),"",IF(Journal!BC310&gt;0,Journal!V310,0)-IF(Journal!BC310&gt;0,Journal!BC310,0))</f>
        <v/>
      </c>
      <c r="AX310" s="67" t="str">
        <f t="shared" si="33"/>
        <v/>
      </c>
      <c r="AY310" s="67" t="str">
        <f t="shared" ca="1" si="34"/>
        <v/>
      </c>
      <c r="AZ310" s="67" t="str">
        <f t="shared" ca="1" si="35"/>
        <v/>
      </c>
      <c r="BA310" s="67" t="str">
        <f t="shared" ca="1" si="36"/>
        <v/>
      </c>
    </row>
    <row r="311" spans="12:53">
      <c r="L311" t="str">
        <f>IF(ISNUMBER(Journal!A310),IF(Journal!AQ310&lt;0,1+L310,0),"")</f>
        <v/>
      </c>
      <c r="M311" t="str">
        <f>IF(ISNUMBER(Journal!A310),IF(Journal!AQ310&gt;0,M310+1,0),"")</f>
        <v/>
      </c>
      <c r="P311" s="26"/>
      <c r="Q311" s="27"/>
      <c r="R311" s="27"/>
      <c r="S311" s="30"/>
      <c r="AW311" s="67" t="str">
        <f>IF(ISERROR(IF(Journal!BC311&gt;0,Journal!V311,0)-IF(Journal!BC311&gt;0,Journal!BC311,0)),"",IF(Journal!BC311&gt;0,Journal!V311,0)-IF(Journal!BC311&gt;0,Journal!BC311,0))</f>
        <v/>
      </c>
      <c r="AX311" s="67" t="str">
        <f t="shared" si="33"/>
        <v/>
      </c>
      <c r="AY311" s="67" t="str">
        <f t="shared" ca="1" si="34"/>
        <v/>
      </c>
      <c r="AZ311" s="67" t="str">
        <f t="shared" ca="1" si="35"/>
        <v/>
      </c>
      <c r="BA311" s="67" t="str">
        <f t="shared" ca="1" si="36"/>
        <v/>
      </c>
    </row>
    <row r="312" spans="12:53">
      <c r="L312" t="str">
        <f>IF(ISNUMBER(Journal!A311),IF(Journal!AQ311&lt;0,1+L311,0),"")</f>
        <v/>
      </c>
      <c r="M312" t="str">
        <f>IF(ISNUMBER(Journal!A311),IF(Journal!AQ311&gt;0,M311+1,0),"")</f>
        <v/>
      </c>
      <c r="P312" s="26"/>
      <c r="Q312" s="27"/>
      <c r="R312" s="27"/>
      <c r="S312" s="30"/>
      <c r="AW312" s="67" t="str">
        <f>IF(ISERROR(IF(Journal!BC312&gt;0,Journal!V312,0)-IF(Journal!BC312&gt;0,Journal!BC312,0)),"",IF(Journal!BC312&gt;0,Journal!V312,0)-IF(Journal!BC312&gt;0,Journal!BC312,0))</f>
        <v/>
      </c>
      <c r="AX312" s="67" t="str">
        <f t="shared" si="33"/>
        <v/>
      </c>
      <c r="AY312" s="67" t="str">
        <f t="shared" ca="1" si="34"/>
        <v/>
      </c>
      <c r="AZ312" s="67" t="str">
        <f t="shared" ca="1" si="35"/>
        <v/>
      </c>
      <c r="BA312" s="67" t="str">
        <f t="shared" ca="1" si="36"/>
        <v/>
      </c>
    </row>
    <row r="313" spans="12:53">
      <c r="L313" t="str">
        <f>IF(ISNUMBER(Journal!A312),IF(Journal!AQ312&lt;0,1+L312,0),"")</f>
        <v/>
      </c>
      <c r="M313" t="str">
        <f>IF(ISNUMBER(Journal!A312),IF(Journal!AQ312&gt;0,M312+1,0),"")</f>
        <v/>
      </c>
      <c r="P313" s="26"/>
      <c r="Q313" s="27"/>
      <c r="R313" s="27"/>
      <c r="S313" s="30"/>
      <c r="AW313" s="67" t="str">
        <f>IF(ISERROR(IF(Journal!BC313&gt;0,Journal!V313,0)-IF(Journal!BC313&gt;0,Journal!BC313,0)),"",IF(Journal!BC313&gt;0,Journal!V313,0)-IF(Journal!BC313&gt;0,Journal!BC313,0))</f>
        <v/>
      </c>
      <c r="AX313" s="67" t="str">
        <f t="shared" si="33"/>
        <v/>
      </c>
      <c r="AY313" s="67" t="str">
        <f t="shared" ca="1" si="34"/>
        <v/>
      </c>
      <c r="AZ313" s="67" t="str">
        <f t="shared" ca="1" si="35"/>
        <v/>
      </c>
      <c r="BA313" s="67" t="str">
        <f t="shared" ca="1" si="36"/>
        <v/>
      </c>
    </row>
    <row r="314" spans="12:53">
      <c r="L314" t="str">
        <f>IF(ISNUMBER(Journal!A313),IF(Journal!AQ313&lt;0,1+L313,0),"")</f>
        <v/>
      </c>
      <c r="M314" t="str">
        <f>IF(ISNUMBER(Journal!A313),IF(Journal!AQ313&gt;0,M313+1,0),"")</f>
        <v/>
      </c>
      <c r="P314" s="26"/>
      <c r="Q314" s="27"/>
      <c r="R314" s="27"/>
      <c r="S314" s="30"/>
      <c r="AW314" s="67" t="str">
        <f>IF(ISERROR(IF(Journal!BC314&gt;0,Journal!V314,0)-IF(Journal!BC314&gt;0,Journal!BC314,0)),"",IF(Journal!BC314&gt;0,Journal!V314,0)-IF(Journal!BC314&gt;0,Journal!BC314,0))</f>
        <v/>
      </c>
      <c r="AX314" s="67" t="str">
        <f t="shared" si="33"/>
        <v/>
      </c>
      <c r="AY314" s="67" t="str">
        <f t="shared" ca="1" si="34"/>
        <v/>
      </c>
      <c r="AZ314" s="67" t="str">
        <f t="shared" ca="1" si="35"/>
        <v/>
      </c>
      <c r="BA314" s="67" t="str">
        <f t="shared" ca="1" si="36"/>
        <v/>
      </c>
    </row>
    <row r="315" spans="12:53">
      <c r="L315" t="str">
        <f>IF(ISNUMBER(Journal!A314),IF(Journal!AQ314&lt;0,1+L314,0),"")</f>
        <v/>
      </c>
      <c r="M315" t="str">
        <f>IF(ISNUMBER(Journal!A314),IF(Journal!AQ314&gt;0,M314+1,0),"")</f>
        <v/>
      </c>
      <c r="P315" s="26"/>
      <c r="Q315" s="27"/>
      <c r="R315" s="27"/>
      <c r="S315" s="30"/>
      <c r="AW315" s="67" t="str">
        <f>IF(ISERROR(IF(Journal!BC315&gt;0,Journal!V315,0)-IF(Journal!BC315&gt;0,Journal!BC315,0)),"",IF(Journal!BC315&gt;0,Journal!V315,0)-IF(Journal!BC315&gt;0,Journal!BC315,0))</f>
        <v/>
      </c>
      <c r="AX315" s="67" t="str">
        <f t="shared" si="33"/>
        <v/>
      </c>
      <c r="AY315" s="67" t="str">
        <f t="shared" ca="1" si="34"/>
        <v/>
      </c>
      <c r="AZ315" s="67" t="str">
        <f t="shared" ca="1" si="35"/>
        <v/>
      </c>
      <c r="BA315" s="67" t="str">
        <f t="shared" ca="1" si="36"/>
        <v/>
      </c>
    </row>
    <row r="316" spans="12:53">
      <c r="L316" t="str">
        <f>IF(ISNUMBER(Journal!A315),IF(Journal!AQ315&lt;0,1+L315,0),"")</f>
        <v/>
      </c>
      <c r="M316" t="str">
        <f>IF(ISNUMBER(Journal!A315),IF(Journal!AQ315&gt;0,M315+1,0),"")</f>
        <v/>
      </c>
      <c r="P316" s="26"/>
      <c r="Q316" s="27"/>
      <c r="R316" s="27"/>
      <c r="S316" s="30"/>
      <c r="AW316" s="67" t="str">
        <f>IF(ISERROR(IF(Journal!BC316&gt;0,Journal!V316,0)-IF(Journal!BC316&gt;0,Journal!BC316,0)),"",IF(Journal!BC316&gt;0,Journal!V316,0)-IF(Journal!BC316&gt;0,Journal!BC316,0))</f>
        <v/>
      </c>
      <c r="AX316" s="67" t="str">
        <f t="shared" si="33"/>
        <v/>
      </c>
      <c r="AY316" s="67" t="str">
        <f t="shared" ca="1" si="34"/>
        <v/>
      </c>
      <c r="AZ316" s="67" t="str">
        <f t="shared" ca="1" si="35"/>
        <v/>
      </c>
      <c r="BA316" s="67" t="str">
        <f t="shared" ca="1" si="36"/>
        <v/>
      </c>
    </row>
    <row r="317" spans="12:53">
      <c r="L317" t="str">
        <f>IF(ISNUMBER(Journal!A316),IF(Journal!AQ316&lt;0,1+L316,0),"")</f>
        <v/>
      </c>
      <c r="M317" t="str">
        <f>IF(ISNUMBER(Journal!A316),IF(Journal!AQ316&gt;0,M316+1,0),"")</f>
        <v/>
      </c>
      <c r="P317" s="26"/>
      <c r="Q317" s="27"/>
      <c r="R317" s="27"/>
      <c r="S317" s="30"/>
      <c r="AW317" s="67" t="str">
        <f>IF(ISERROR(IF(Journal!BC317&gt;0,Journal!V317,0)-IF(Journal!BC317&gt;0,Journal!BC317,0)),"",IF(Journal!BC317&gt;0,Journal!V317,0)-IF(Journal!BC317&gt;0,Journal!BC317,0))</f>
        <v/>
      </c>
      <c r="AX317" s="67" t="str">
        <f t="shared" si="33"/>
        <v/>
      </c>
      <c r="AY317" s="67" t="str">
        <f t="shared" ca="1" si="34"/>
        <v/>
      </c>
      <c r="AZ317" s="67" t="str">
        <f t="shared" ca="1" si="35"/>
        <v/>
      </c>
      <c r="BA317" s="67" t="str">
        <f t="shared" ca="1" si="36"/>
        <v/>
      </c>
    </row>
    <row r="318" spans="12:53">
      <c r="L318" t="str">
        <f>IF(ISNUMBER(Journal!A317),IF(Journal!AQ317&lt;0,1+L317,0),"")</f>
        <v/>
      </c>
      <c r="M318" t="str">
        <f>IF(ISNUMBER(Journal!A317),IF(Journal!AQ317&gt;0,M317+1,0),"")</f>
        <v/>
      </c>
      <c r="P318" s="26"/>
      <c r="Q318" s="27"/>
      <c r="R318" s="27"/>
      <c r="S318" s="30"/>
      <c r="AW318" s="67" t="str">
        <f>IF(ISERROR(IF(Journal!BC318&gt;0,Journal!V318,0)-IF(Journal!BC318&gt;0,Journal!BC318,0)),"",IF(Journal!BC318&gt;0,Journal!V318,0)-IF(Journal!BC318&gt;0,Journal!BC318,0))</f>
        <v/>
      </c>
      <c r="AX318" s="67" t="str">
        <f t="shared" si="33"/>
        <v/>
      </c>
      <c r="AY318" s="67" t="str">
        <f t="shared" ca="1" si="34"/>
        <v/>
      </c>
      <c r="AZ318" s="67" t="str">
        <f t="shared" ca="1" si="35"/>
        <v/>
      </c>
      <c r="BA318" s="67" t="str">
        <f t="shared" ca="1" si="36"/>
        <v/>
      </c>
    </row>
    <row r="319" spans="12:53">
      <c r="L319" t="str">
        <f>IF(ISNUMBER(Journal!A318),IF(Journal!AQ318&lt;0,1+L318,0),"")</f>
        <v/>
      </c>
      <c r="M319" t="str">
        <f>IF(ISNUMBER(Journal!A318),IF(Journal!AQ318&gt;0,M318+1,0),"")</f>
        <v/>
      </c>
      <c r="P319" s="26"/>
      <c r="Q319" s="27"/>
      <c r="R319" s="27"/>
      <c r="S319" s="30"/>
      <c r="AW319" s="67" t="str">
        <f>IF(ISERROR(IF(Journal!BC319&gt;0,Journal!V319,0)-IF(Journal!BC319&gt;0,Journal!BC319,0)),"",IF(Journal!BC319&gt;0,Journal!V319,0)-IF(Journal!BC319&gt;0,Journal!BC319,0))</f>
        <v/>
      </c>
      <c r="AX319" s="67" t="str">
        <f t="shared" si="33"/>
        <v/>
      </c>
      <c r="AY319" s="67" t="str">
        <f t="shared" ca="1" si="34"/>
        <v/>
      </c>
      <c r="AZ319" s="67" t="str">
        <f t="shared" ca="1" si="35"/>
        <v/>
      </c>
      <c r="BA319" s="67" t="str">
        <f t="shared" ca="1" si="36"/>
        <v/>
      </c>
    </row>
    <row r="320" spans="12:53">
      <c r="L320" t="str">
        <f>IF(ISNUMBER(Journal!A319),IF(Journal!AQ319&lt;0,1+L319,0),"")</f>
        <v/>
      </c>
      <c r="M320" t="str">
        <f>IF(ISNUMBER(Journal!A319),IF(Journal!AQ319&gt;0,M319+1,0),"")</f>
        <v/>
      </c>
      <c r="P320" s="26"/>
      <c r="Q320" s="27"/>
      <c r="R320" s="27"/>
      <c r="S320" s="30"/>
      <c r="AW320" s="67" t="str">
        <f>IF(ISERROR(IF(Journal!BC320&gt;0,Journal!V320,0)-IF(Journal!BC320&gt;0,Journal!BC320,0)),"",IF(Journal!BC320&gt;0,Journal!V320,0)-IF(Journal!BC320&gt;0,Journal!BC320,0))</f>
        <v/>
      </c>
      <c r="AX320" s="67" t="str">
        <f t="shared" si="33"/>
        <v/>
      </c>
      <c r="AY320" s="67" t="str">
        <f t="shared" ca="1" si="34"/>
        <v/>
      </c>
      <c r="AZ320" s="67" t="str">
        <f t="shared" ca="1" si="35"/>
        <v/>
      </c>
      <c r="BA320" s="67" t="str">
        <f t="shared" ca="1" si="36"/>
        <v/>
      </c>
    </row>
    <row r="321" spans="12:53">
      <c r="L321" t="str">
        <f>IF(ISNUMBER(Journal!A320),IF(Journal!AQ320&lt;0,1+L320,0),"")</f>
        <v/>
      </c>
      <c r="M321" t="str">
        <f>IF(ISNUMBER(Journal!A320),IF(Journal!AQ320&gt;0,M320+1,0),"")</f>
        <v/>
      </c>
      <c r="P321" s="26"/>
      <c r="Q321" s="27"/>
      <c r="R321" s="27"/>
      <c r="S321" s="30"/>
      <c r="AW321" s="67" t="str">
        <f>IF(ISERROR(IF(Journal!BC321&gt;0,Journal!V321,0)-IF(Journal!BC321&gt;0,Journal!BC321,0)),"",IF(Journal!BC321&gt;0,Journal!V321,0)-IF(Journal!BC321&gt;0,Journal!BC321,0))</f>
        <v/>
      </c>
      <c r="AX321" s="67" t="str">
        <f t="shared" si="33"/>
        <v/>
      </c>
      <c r="AY321" s="67" t="str">
        <f t="shared" ca="1" si="34"/>
        <v/>
      </c>
      <c r="AZ321" s="67" t="str">
        <f t="shared" ca="1" si="35"/>
        <v/>
      </c>
      <c r="BA321" s="67" t="str">
        <f t="shared" ca="1" si="36"/>
        <v/>
      </c>
    </row>
    <row r="322" spans="12:53">
      <c r="L322" t="str">
        <f>IF(ISNUMBER(Journal!A321),IF(Journal!AQ321&lt;0,1+L321,0),"")</f>
        <v/>
      </c>
      <c r="M322" t="str">
        <f>IF(ISNUMBER(Journal!A321),IF(Journal!AQ321&gt;0,M321+1,0),"")</f>
        <v/>
      </c>
      <c r="P322" s="26"/>
      <c r="Q322" s="27"/>
      <c r="R322" s="27"/>
      <c r="S322" s="30"/>
      <c r="AW322" s="67" t="str">
        <f>IF(ISERROR(IF(Journal!BC322&gt;0,Journal!V322,0)-IF(Journal!BC322&gt;0,Journal!BC322,0)),"",IF(Journal!BC322&gt;0,Journal!V322,0)-IF(Journal!BC322&gt;0,Journal!BC322,0))</f>
        <v/>
      </c>
      <c r="AX322" s="67" t="str">
        <f t="shared" si="33"/>
        <v/>
      </c>
      <c r="AY322" s="67" t="str">
        <f t="shared" ca="1" si="34"/>
        <v/>
      </c>
      <c r="AZ322" s="67" t="str">
        <f t="shared" ca="1" si="35"/>
        <v/>
      </c>
      <c r="BA322" s="67" t="str">
        <f t="shared" ca="1" si="36"/>
        <v/>
      </c>
    </row>
    <row r="323" spans="12:53">
      <c r="L323" t="str">
        <f>IF(ISNUMBER(Journal!A322),IF(Journal!AQ322&lt;0,1+L322,0),"")</f>
        <v/>
      </c>
      <c r="M323" t="str">
        <f>IF(ISNUMBER(Journal!A322),IF(Journal!AQ322&gt;0,M322+1,0),"")</f>
        <v/>
      </c>
      <c r="P323" s="26"/>
      <c r="Q323" s="27"/>
      <c r="R323" s="27"/>
      <c r="S323" s="30"/>
      <c r="AW323" s="67" t="str">
        <f>IF(ISERROR(IF(Journal!BC323&gt;0,Journal!V323,0)-IF(Journal!BC323&gt;0,Journal!BC323,0)),"",IF(Journal!BC323&gt;0,Journal!V323,0)-IF(Journal!BC323&gt;0,Journal!BC323,0))</f>
        <v/>
      </c>
      <c r="AX323" s="67" t="str">
        <f t="shared" si="33"/>
        <v/>
      </c>
      <c r="AY323" s="67" t="str">
        <f t="shared" ca="1" si="34"/>
        <v/>
      </c>
      <c r="AZ323" s="67" t="str">
        <f t="shared" ca="1" si="35"/>
        <v/>
      </c>
      <c r="BA323" s="67" t="str">
        <f t="shared" ca="1" si="36"/>
        <v/>
      </c>
    </row>
    <row r="324" spans="12:53">
      <c r="L324" t="str">
        <f>IF(ISNUMBER(Journal!A323),IF(Journal!AQ323&lt;0,1+L323,0),"")</f>
        <v/>
      </c>
      <c r="M324" t="str">
        <f>IF(ISNUMBER(Journal!A323),IF(Journal!AQ323&gt;0,M323+1,0),"")</f>
        <v/>
      </c>
      <c r="P324" s="26"/>
      <c r="Q324" s="27"/>
      <c r="R324" s="27"/>
      <c r="S324" s="30"/>
      <c r="AW324" s="67" t="str">
        <f>IF(ISERROR(IF(Journal!BC324&gt;0,Journal!V324,0)-IF(Journal!BC324&gt;0,Journal!BC324,0)),"",IF(Journal!BC324&gt;0,Journal!V324,0)-IF(Journal!BC324&gt;0,Journal!BC324,0))</f>
        <v/>
      </c>
      <c r="AX324" s="67" t="str">
        <f t="shared" si="33"/>
        <v/>
      </c>
      <c r="AY324" s="67" t="str">
        <f t="shared" ca="1" si="34"/>
        <v/>
      </c>
      <c r="AZ324" s="67" t="str">
        <f t="shared" ca="1" si="35"/>
        <v/>
      </c>
      <c r="BA324" s="67" t="str">
        <f t="shared" ca="1" si="36"/>
        <v/>
      </c>
    </row>
    <row r="325" spans="12:53">
      <c r="L325" t="str">
        <f>IF(ISNUMBER(Journal!A324),IF(Journal!AQ324&lt;0,1+L324,0),"")</f>
        <v/>
      </c>
      <c r="M325" t="str">
        <f>IF(ISNUMBER(Journal!A324),IF(Journal!AQ324&gt;0,M324+1,0),"")</f>
        <v/>
      </c>
      <c r="P325" s="26"/>
      <c r="Q325" s="27"/>
      <c r="R325" s="27"/>
      <c r="S325" s="30"/>
      <c r="AW325" s="67" t="str">
        <f>IF(ISERROR(IF(Journal!BC325&gt;0,Journal!V325,0)-IF(Journal!BC325&gt;0,Journal!BC325,0)),"",IF(Journal!BC325&gt;0,Journal!V325,0)-IF(Journal!BC325&gt;0,Journal!BC325,0))</f>
        <v/>
      </c>
      <c r="AX325" s="67" t="str">
        <f t="shared" ref="AX325:AX388" si="37">IF(AW325="","",IF(AW325&gt;0,1,""))</f>
        <v/>
      </c>
      <c r="AY325" s="67" t="str">
        <f t="shared" ref="AY325:AY388" ca="1" si="38">IF(ISERROR(AY324+MATCH(1,INDIRECT(CONCATENATE(CONCATENATE("AX",AY324+1),":AX2200")),0)),"",(AY324+MATCH(1,INDIRECT(CONCATENATE(CONCATENATE("AX",AY324+1),":AX2200")),0)))</f>
        <v/>
      </c>
      <c r="AZ325" s="67" t="str">
        <f t="shared" ref="AZ325:AZ388" ca="1" si="39">IF(ISERROR(IF(INDIRECT(CONCATENATE("AW",AY325))="","",INDIRECT(CONCATENATE("AW",AY325)))),"",IF(INDIRECT(CONCATENATE("AW",AY325))="","",INDIRECT(CONCATENATE("AW",AY325))))</f>
        <v/>
      </c>
      <c r="BA325" s="67" t="str">
        <f t="shared" ref="BA325:BA388" ca="1" si="40">IF(AZ325="","",BA324+1)</f>
        <v/>
      </c>
    </row>
    <row r="326" spans="12:53">
      <c r="L326" t="str">
        <f>IF(ISNUMBER(Journal!A325),IF(Journal!AQ325&lt;0,1+L325,0),"")</f>
        <v/>
      </c>
      <c r="M326" t="str">
        <f>IF(ISNUMBER(Journal!A325),IF(Journal!AQ325&gt;0,M325+1,0),"")</f>
        <v/>
      </c>
      <c r="P326" s="26"/>
      <c r="Q326" s="27"/>
      <c r="R326" s="27"/>
      <c r="S326" s="30"/>
      <c r="AW326" s="67" t="str">
        <f>IF(ISERROR(IF(Journal!BC326&gt;0,Journal!V326,0)-IF(Journal!BC326&gt;0,Journal!BC326,0)),"",IF(Journal!BC326&gt;0,Journal!V326,0)-IF(Journal!BC326&gt;0,Journal!BC326,0))</f>
        <v/>
      </c>
      <c r="AX326" s="67" t="str">
        <f t="shared" si="37"/>
        <v/>
      </c>
      <c r="AY326" s="67" t="str">
        <f t="shared" ca="1" si="38"/>
        <v/>
      </c>
      <c r="AZ326" s="67" t="str">
        <f t="shared" ca="1" si="39"/>
        <v/>
      </c>
      <c r="BA326" s="67" t="str">
        <f t="shared" ca="1" si="40"/>
        <v/>
      </c>
    </row>
    <row r="327" spans="12:53">
      <c r="L327" t="str">
        <f>IF(ISNUMBER(Journal!A326),IF(Journal!AQ326&lt;0,1+L326,0),"")</f>
        <v/>
      </c>
      <c r="M327" t="str">
        <f>IF(ISNUMBER(Journal!A326),IF(Journal!AQ326&gt;0,M326+1,0),"")</f>
        <v/>
      </c>
      <c r="P327" s="26"/>
      <c r="Q327" s="27"/>
      <c r="R327" s="27"/>
      <c r="S327" s="30"/>
      <c r="AW327" s="67" t="str">
        <f>IF(ISERROR(IF(Journal!BC327&gt;0,Journal!V327,0)-IF(Journal!BC327&gt;0,Journal!BC327,0)),"",IF(Journal!BC327&gt;0,Journal!V327,0)-IF(Journal!BC327&gt;0,Journal!BC327,0))</f>
        <v/>
      </c>
      <c r="AX327" s="67" t="str">
        <f t="shared" si="37"/>
        <v/>
      </c>
      <c r="AY327" s="67" t="str">
        <f t="shared" ca="1" si="38"/>
        <v/>
      </c>
      <c r="AZ327" s="67" t="str">
        <f t="shared" ca="1" si="39"/>
        <v/>
      </c>
      <c r="BA327" s="67" t="str">
        <f t="shared" ca="1" si="40"/>
        <v/>
      </c>
    </row>
    <row r="328" spans="12:53">
      <c r="L328" t="str">
        <f>IF(ISNUMBER(Journal!A327),IF(Journal!AQ327&lt;0,1+L327,0),"")</f>
        <v/>
      </c>
      <c r="M328" t="str">
        <f>IF(ISNUMBER(Journal!A327),IF(Journal!AQ327&gt;0,M327+1,0),"")</f>
        <v/>
      </c>
      <c r="P328" s="26"/>
      <c r="Q328" s="27"/>
      <c r="R328" s="27"/>
      <c r="S328" s="30"/>
      <c r="AW328" s="67" t="str">
        <f>IF(ISERROR(IF(Journal!BC328&gt;0,Journal!V328,0)-IF(Journal!BC328&gt;0,Journal!BC328,0)),"",IF(Journal!BC328&gt;0,Journal!V328,0)-IF(Journal!BC328&gt;0,Journal!BC328,0))</f>
        <v/>
      </c>
      <c r="AX328" s="67" t="str">
        <f t="shared" si="37"/>
        <v/>
      </c>
      <c r="AY328" s="67" t="str">
        <f t="shared" ca="1" si="38"/>
        <v/>
      </c>
      <c r="AZ328" s="67" t="str">
        <f t="shared" ca="1" si="39"/>
        <v/>
      </c>
      <c r="BA328" s="67" t="str">
        <f t="shared" ca="1" si="40"/>
        <v/>
      </c>
    </row>
    <row r="329" spans="12:53">
      <c r="L329" t="str">
        <f>IF(ISNUMBER(Journal!A328),IF(Journal!AQ328&lt;0,1+L328,0),"")</f>
        <v/>
      </c>
      <c r="M329" t="str">
        <f>IF(ISNUMBER(Journal!A328),IF(Journal!AQ328&gt;0,M328+1,0),"")</f>
        <v/>
      </c>
      <c r="P329" s="26"/>
      <c r="Q329" s="27"/>
      <c r="R329" s="27"/>
      <c r="S329" s="30"/>
      <c r="AW329" s="67" t="str">
        <f>IF(ISERROR(IF(Journal!BC329&gt;0,Journal!V329,0)-IF(Journal!BC329&gt;0,Journal!BC329,0)),"",IF(Journal!BC329&gt;0,Journal!V329,0)-IF(Journal!BC329&gt;0,Journal!BC329,0))</f>
        <v/>
      </c>
      <c r="AX329" s="67" t="str">
        <f t="shared" si="37"/>
        <v/>
      </c>
      <c r="AY329" s="67" t="str">
        <f t="shared" ca="1" si="38"/>
        <v/>
      </c>
      <c r="AZ329" s="67" t="str">
        <f t="shared" ca="1" si="39"/>
        <v/>
      </c>
      <c r="BA329" s="67" t="str">
        <f t="shared" ca="1" si="40"/>
        <v/>
      </c>
    </row>
    <row r="330" spans="12:53">
      <c r="L330" t="str">
        <f>IF(ISNUMBER(Journal!A329),IF(Journal!AQ329&lt;0,1+L329,0),"")</f>
        <v/>
      </c>
      <c r="M330" t="str">
        <f>IF(ISNUMBER(Journal!A329),IF(Journal!AQ329&gt;0,M329+1,0),"")</f>
        <v/>
      </c>
      <c r="P330" s="26"/>
      <c r="Q330" s="27"/>
      <c r="R330" s="27"/>
      <c r="S330" s="30"/>
      <c r="AW330" s="67" t="str">
        <f>IF(ISERROR(IF(Journal!BC330&gt;0,Journal!V330,0)-IF(Journal!BC330&gt;0,Journal!BC330,0)),"",IF(Journal!BC330&gt;0,Journal!V330,0)-IF(Journal!BC330&gt;0,Journal!BC330,0))</f>
        <v/>
      </c>
      <c r="AX330" s="67" t="str">
        <f t="shared" si="37"/>
        <v/>
      </c>
      <c r="AY330" s="67" t="str">
        <f t="shared" ca="1" si="38"/>
        <v/>
      </c>
      <c r="AZ330" s="67" t="str">
        <f t="shared" ca="1" si="39"/>
        <v/>
      </c>
      <c r="BA330" s="67" t="str">
        <f t="shared" ca="1" si="40"/>
        <v/>
      </c>
    </row>
    <row r="331" spans="12:53">
      <c r="L331" t="str">
        <f>IF(ISNUMBER(Journal!A330),IF(Journal!AQ330&lt;0,1+L330,0),"")</f>
        <v/>
      </c>
      <c r="M331" t="str">
        <f>IF(ISNUMBER(Journal!A330),IF(Journal!AQ330&gt;0,M330+1,0),"")</f>
        <v/>
      </c>
      <c r="P331" s="26"/>
      <c r="Q331" s="27"/>
      <c r="R331" s="27"/>
      <c r="S331" s="30"/>
      <c r="AW331" s="67" t="str">
        <f>IF(ISERROR(IF(Journal!BC331&gt;0,Journal!V331,0)-IF(Journal!BC331&gt;0,Journal!BC331,0)),"",IF(Journal!BC331&gt;0,Journal!V331,0)-IF(Journal!BC331&gt;0,Journal!BC331,0))</f>
        <v/>
      </c>
      <c r="AX331" s="67" t="str">
        <f t="shared" si="37"/>
        <v/>
      </c>
      <c r="AY331" s="67" t="str">
        <f t="shared" ca="1" si="38"/>
        <v/>
      </c>
      <c r="AZ331" s="67" t="str">
        <f t="shared" ca="1" si="39"/>
        <v/>
      </c>
      <c r="BA331" s="67" t="str">
        <f t="shared" ca="1" si="40"/>
        <v/>
      </c>
    </row>
    <row r="332" spans="12:53">
      <c r="L332" t="str">
        <f>IF(ISNUMBER(Journal!A331),IF(Journal!AQ331&lt;0,1+L331,0),"")</f>
        <v/>
      </c>
      <c r="M332" t="str">
        <f>IF(ISNUMBER(Journal!A331),IF(Journal!AQ331&gt;0,M331+1,0),"")</f>
        <v/>
      </c>
      <c r="P332" s="26"/>
      <c r="Q332" s="27"/>
      <c r="R332" s="27"/>
      <c r="S332" s="30"/>
      <c r="AW332" s="67" t="str">
        <f>IF(ISERROR(IF(Journal!BC332&gt;0,Journal!V332,0)-IF(Journal!BC332&gt;0,Journal!BC332,0)),"",IF(Journal!BC332&gt;0,Journal!V332,0)-IF(Journal!BC332&gt;0,Journal!BC332,0))</f>
        <v/>
      </c>
      <c r="AX332" s="67" t="str">
        <f t="shared" si="37"/>
        <v/>
      </c>
      <c r="AY332" s="67" t="str">
        <f t="shared" ca="1" si="38"/>
        <v/>
      </c>
      <c r="AZ332" s="67" t="str">
        <f t="shared" ca="1" si="39"/>
        <v/>
      </c>
      <c r="BA332" s="67" t="str">
        <f t="shared" ca="1" si="40"/>
        <v/>
      </c>
    </row>
    <row r="333" spans="12:53">
      <c r="L333" t="str">
        <f>IF(ISNUMBER(Journal!A332),IF(Journal!AQ332&lt;0,1+L332,0),"")</f>
        <v/>
      </c>
      <c r="M333" t="str">
        <f>IF(ISNUMBER(Journal!A332),IF(Journal!AQ332&gt;0,M332+1,0),"")</f>
        <v/>
      </c>
      <c r="P333" s="26"/>
      <c r="Q333" s="27"/>
      <c r="R333" s="27"/>
      <c r="S333" s="30"/>
      <c r="AW333" s="67" t="str">
        <f>IF(ISERROR(IF(Journal!BC333&gt;0,Journal!V333,0)-IF(Journal!BC333&gt;0,Journal!BC333,0)),"",IF(Journal!BC333&gt;0,Journal!V333,0)-IF(Journal!BC333&gt;0,Journal!BC333,0))</f>
        <v/>
      </c>
      <c r="AX333" s="67" t="str">
        <f t="shared" si="37"/>
        <v/>
      </c>
      <c r="AY333" s="67" t="str">
        <f t="shared" ca="1" si="38"/>
        <v/>
      </c>
      <c r="AZ333" s="67" t="str">
        <f t="shared" ca="1" si="39"/>
        <v/>
      </c>
      <c r="BA333" s="67" t="str">
        <f t="shared" ca="1" si="40"/>
        <v/>
      </c>
    </row>
    <row r="334" spans="12:53">
      <c r="L334" t="str">
        <f>IF(ISNUMBER(Journal!A333),IF(Journal!AQ333&lt;0,1+L333,0),"")</f>
        <v/>
      </c>
      <c r="M334" t="str">
        <f>IF(ISNUMBER(Journal!A333),IF(Journal!AQ333&gt;0,M333+1,0),"")</f>
        <v/>
      </c>
      <c r="P334" s="26"/>
      <c r="Q334" s="27"/>
      <c r="R334" s="27"/>
      <c r="S334" s="30"/>
      <c r="AW334" s="67" t="str">
        <f>IF(ISERROR(IF(Journal!BC334&gt;0,Journal!V334,0)-IF(Journal!BC334&gt;0,Journal!BC334,0)),"",IF(Journal!BC334&gt;0,Journal!V334,0)-IF(Journal!BC334&gt;0,Journal!BC334,0))</f>
        <v/>
      </c>
      <c r="AX334" s="67" t="str">
        <f t="shared" si="37"/>
        <v/>
      </c>
      <c r="AY334" s="67" t="str">
        <f t="shared" ca="1" si="38"/>
        <v/>
      </c>
      <c r="AZ334" s="67" t="str">
        <f t="shared" ca="1" si="39"/>
        <v/>
      </c>
      <c r="BA334" s="67" t="str">
        <f t="shared" ca="1" si="40"/>
        <v/>
      </c>
    </row>
    <row r="335" spans="12:53">
      <c r="L335" t="str">
        <f>IF(ISNUMBER(Journal!A334),IF(Journal!AQ334&lt;0,1+L334,0),"")</f>
        <v/>
      </c>
      <c r="M335" t="str">
        <f>IF(ISNUMBER(Journal!A334),IF(Journal!AQ334&gt;0,M334+1,0),"")</f>
        <v/>
      </c>
      <c r="P335" s="26"/>
      <c r="Q335" s="27"/>
      <c r="R335" s="27"/>
      <c r="S335" s="30"/>
      <c r="AW335" s="67" t="str">
        <f>IF(ISERROR(IF(Journal!BC335&gt;0,Journal!V335,0)-IF(Journal!BC335&gt;0,Journal!BC335,0)),"",IF(Journal!BC335&gt;0,Journal!V335,0)-IF(Journal!BC335&gt;0,Journal!BC335,0))</f>
        <v/>
      </c>
      <c r="AX335" s="67" t="str">
        <f t="shared" si="37"/>
        <v/>
      </c>
      <c r="AY335" s="67" t="str">
        <f t="shared" ca="1" si="38"/>
        <v/>
      </c>
      <c r="AZ335" s="67" t="str">
        <f t="shared" ca="1" si="39"/>
        <v/>
      </c>
      <c r="BA335" s="67" t="str">
        <f t="shared" ca="1" si="40"/>
        <v/>
      </c>
    </row>
    <row r="336" spans="12:53">
      <c r="L336" t="str">
        <f>IF(ISNUMBER(Journal!A335),IF(Journal!AQ335&lt;0,1+L335,0),"")</f>
        <v/>
      </c>
      <c r="M336" t="str">
        <f>IF(ISNUMBER(Journal!A335),IF(Journal!AQ335&gt;0,M335+1,0),"")</f>
        <v/>
      </c>
      <c r="P336" s="26"/>
      <c r="Q336" s="27"/>
      <c r="R336" s="27"/>
      <c r="S336" s="30"/>
      <c r="AW336" s="67" t="str">
        <f>IF(ISERROR(IF(Journal!BC336&gt;0,Journal!V336,0)-IF(Journal!BC336&gt;0,Journal!BC336,0)),"",IF(Journal!BC336&gt;0,Journal!V336,0)-IF(Journal!BC336&gt;0,Journal!BC336,0))</f>
        <v/>
      </c>
      <c r="AX336" s="67" t="str">
        <f t="shared" si="37"/>
        <v/>
      </c>
      <c r="AY336" s="67" t="str">
        <f t="shared" ca="1" si="38"/>
        <v/>
      </c>
      <c r="AZ336" s="67" t="str">
        <f t="shared" ca="1" si="39"/>
        <v/>
      </c>
      <c r="BA336" s="67" t="str">
        <f t="shared" ca="1" si="40"/>
        <v/>
      </c>
    </row>
    <row r="337" spans="12:53">
      <c r="L337" t="str">
        <f>IF(ISNUMBER(Journal!A336),IF(Journal!AQ336&lt;0,1+L336,0),"")</f>
        <v/>
      </c>
      <c r="M337" t="str">
        <f>IF(ISNUMBER(Journal!A336),IF(Journal!AQ336&gt;0,M336+1,0),"")</f>
        <v/>
      </c>
      <c r="P337" s="26"/>
      <c r="Q337" s="27"/>
      <c r="R337" s="27"/>
      <c r="S337" s="30"/>
      <c r="AW337" s="67" t="str">
        <f>IF(ISERROR(IF(Journal!BC337&gt;0,Journal!V337,0)-IF(Journal!BC337&gt;0,Journal!BC337,0)),"",IF(Journal!BC337&gt;0,Journal!V337,0)-IF(Journal!BC337&gt;0,Journal!BC337,0))</f>
        <v/>
      </c>
      <c r="AX337" s="67" t="str">
        <f t="shared" si="37"/>
        <v/>
      </c>
      <c r="AY337" s="67" t="str">
        <f t="shared" ca="1" si="38"/>
        <v/>
      </c>
      <c r="AZ337" s="67" t="str">
        <f t="shared" ca="1" si="39"/>
        <v/>
      </c>
      <c r="BA337" s="67" t="str">
        <f t="shared" ca="1" si="40"/>
        <v/>
      </c>
    </row>
    <row r="338" spans="12:53">
      <c r="L338" t="str">
        <f>IF(ISNUMBER(Journal!A337),IF(Journal!AQ337&lt;0,1+L337,0),"")</f>
        <v/>
      </c>
      <c r="M338" t="str">
        <f>IF(ISNUMBER(Journal!A337),IF(Journal!AQ337&gt;0,M337+1,0),"")</f>
        <v/>
      </c>
      <c r="P338" s="26"/>
      <c r="Q338" s="27"/>
      <c r="R338" s="27"/>
      <c r="S338" s="30"/>
      <c r="AW338" s="67" t="str">
        <f>IF(ISERROR(IF(Journal!BC338&gt;0,Journal!V338,0)-IF(Journal!BC338&gt;0,Journal!BC338,0)),"",IF(Journal!BC338&gt;0,Journal!V338,0)-IF(Journal!BC338&gt;0,Journal!BC338,0))</f>
        <v/>
      </c>
      <c r="AX338" s="67" t="str">
        <f t="shared" si="37"/>
        <v/>
      </c>
      <c r="AY338" s="67" t="str">
        <f t="shared" ca="1" si="38"/>
        <v/>
      </c>
      <c r="AZ338" s="67" t="str">
        <f t="shared" ca="1" si="39"/>
        <v/>
      </c>
      <c r="BA338" s="67" t="str">
        <f t="shared" ca="1" si="40"/>
        <v/>
      </c>
    </row>
    <row r="339" spans="12:53">
      <c r="L339" t="str">
        <f>IF(ISNUMBER(Journal!A338),IF(Journal!AQ338&lt;0,1+L338,0),"")</f>
        <v/>
      </c>
      <c r="M339" t="str">
        <f>IF(ISNUMBER(Journal!A338),IF(Journal!AQ338&gt;0,M338+1,0),"")</f>
        <v/>
      </c>
      <c r="P339" s="26"/>
      <c r="Q339" s="27"/>
      <c r="R339" s="27"/>
      <c r="S339" s="30"/>
      <c r="AW339" s="67" t="str">
        <f>IF(ISERROR(IF(Journal!BC339&gt;0,Journal!V339,0)-IF(Journal!BC339&gt;0,Journal!BC339,0)),"",IF(Journal!BC339&gt;0,Journal!V339,0)-IF(Journal!BC339&gt;0,Journal!BC339,0))</f>
        <v/>
      </c>
      <c r="AX339" s="67" t="str">
        <f t="shared" si="37"/>
        <v/>
      </c>
      <c r="AY339" s="67" t="str">
        <f t="shared" ca="1" si="38"/>
        <v/>
      </c>
      <c r="AZ339" s="67" t="str">
        <f t="shared" ca="1" si="39"/>
        <v/>
      </c>
      <c r="BA339" s="67" t="str">
        <f t="shared" ca="1" si="40"/>
        <v/>
      </c>
    </row>
    <row r="340" spans="12:53">
      <c r="L340" t="str">
        <f>IF(ISNUMBER(Journal!A339),IF(Journal!AQ339&lt;0,1+L339,0),"")</f>
        <v/>
      </c>
      <c r="M340" t="str">
        <f>IF(ISNUMBER(Journal!A339),IF(Journal!AQ339&gt;0,M339+1,0),"")</f>
        <v/>
      </c>
      <c r="P340" s="26"/>
      <c r="Q340" s="27"/>
      <c r="R340" s="27"/>
      <c r="S340" s="30"/>
      <c r="AW340" s="67" t="str">
        <f>IF(ISERROR(IF(Journal!BC340&gt;0,Journal!V340,0)-IF(Journal!BC340&gt;0,Journal!BC340,0)),"",IF(Journal!BC340&gt;0,Journal!V340,0)-IF(Journal!BC340&gt;0,Journal!BC340,0))</f>
        <v/>
      </c>
      <c r="AX340" s="67" t="str">
        <f t="shared" si="37"/>
        <v/>
      </c>
      <c r="AY340" s="67" t="str">
        <f t="shared" ca="1" si="38"/>
        <v/>
      </c>
      <c r="AZ340" s="67" t="str">
        <f t="shared" ca="1" si="39"/>
        <v/>
      </c>
      <c r="BA340" s="67" t="str">
        <f t="shared" ca="1" si="40"/>
        <v/>
      </c>
    </row>
    <row r="341" spans="12:53">
      <c r="L341" t="str">
        <f>IF(ISNUMBER(Journal!A340),IF(Journal!AQ340&lt;0,1+L340,0),"")</f>
        <v/>
      </c>
      <c r="M341" t="str">
        <f>IF(ISNUMBER(Journal!A340),IF(Journal!AQ340&gt;0,M340+1,0),"")</f>
        <v/>
      </c>
      <c r="P341" s="26"/>
      <c r="Q341" s="27"/>
      <c r="R341" s="27"/>
      <c r="S341" s="30"/>
      <c r="AW341" s="67" t="str">
        <f>IF(ISERROR(IF(Journal!BC341&gt;0,Journal!V341,0)-IF(Journal!BC341&gt;0,Journal!BC341,0)),"",IF(Journal!BC341&gt;0,Journal!V341,0)-IF(Journal!BC341&gt;0,Journal!BC341,0))</f>
        <v/>
      </c>
      <c r="AX341" s="67" t="str">
        <f t="shared" si="37"/>
        <v/>
      </c>
      <c r="AY341" s="67" t="str">
        <f t="shared" ca="1" si="38"/>
        <v/>
      </c>
      <c r="AZ341" s="67" t="str">
        <f t="shared" ca="1" si="39"/>
        <v/>
      </c>
      <c r="BA341" s="67" t="str">
        <f t="shared" ca="1" si="40"/>
        <v/>
      </c>
    </row>
    <row r="342" spans="12:53">
      <c r="L342" t="str">
        <f>IF(ISNUMBER(Journal!A341),IF(Journal!AQ341&lt;0,1+L341,0),"")</f>
        <v/>
      </c>
      <c r="M342" t="str">
        <f>IF(ISNUMBER(Journal!A341),IF(Journal!AQ341&gt;0,M341+1,0),"")</f>
        <v/>
      </c>
      <c r="P342" s="26"/>
      <c r="Q342" s="27"/>
      <c r="R342" s="27"/>
      <c r="S342" s="30"/>
      <c r="AW342" s="67" t="str">
        <f>IF(ISERROR(IF(Journal!BC342&gt;0,Journal!V342,0)-IF(Journal!BC342&gt;0,Journal!BC342,0)),"",IF(Journal!BC342&gt;0,Journal!V342,0)-IF(Journal!BC342&gt;0,Journal!BC342,0))</f>
        <v/>
      </c>
      <c r="AX342" s="67" t="str">
        <f t="shared" si="37"/>
        <v/>
      </c>
      <c r="AY342" s="67" t="str">
        <f t="shared" ca="1" si="38"/>
        <v/>
      </c>
      <c r="AZ342" s="67" t="str">
        <f t="shared" ca="1" si="39"/>
        <v/>
      </c>
      <c r="BA342" s="67" t="str">
        <f t="shared" ca="1" si="40"/>
        <v/>
      </c>
    </row>
    <row r="343" spans="12:53">
      <c r="L343" t="str">
        <f>IF(ISNUMBER(Journal!A342),IF(Journal!AQ342&lt;0,1+L342,0),"")</f>
        <v/>
      </c>
      <c r="M343" t="str">
        <f>IF(ISNUMBER(Journal!A342),IF(Journal!AQ342&gt;0,M342+1,0),"")</f>
        <v/>
      </c>
      <c r="P343" s="26"/>
      <c r="Q343" s="27"/>
      <c r="R343" s="27"/>
      <c r="S343" s="30"/>
      <c r="AW343" s="67" t="str">
        <f>IF(ISERROR(IF(Journal!BC343&gt;0,Journal!V343,0)-IF(Journal!BC343&gt;0,Journal!BC343,0)),"",IF(Journal!BC343&gt;0,Journal!V343,0)-IF(Journal!BC343&gt;0,Journal!BC343,0))</f>
        <v/>
      </c>
      <c r="AX343" s="67" t="str">
        <f t="shared" si="37"/>
        <v/>
      </c>
      <c r="AY343" s="67" t="str">
        <f t="shared" ca="1" si="38"/>
        <v/>
      </c>
      <c r="AZ343" s="67" t="str">
        <f t="shared" ca="1" si="39"/>
        <v/>
      </c>
      <c r="BA343" s="67" t="str">
        <f t="shared" ca="1" si="40"/>
        <v/>
      </c>
    </row>
    <row r="344" spans="12:53">
      <c r="L344" t="str">
        <f>IF(ISNUMBER(Journal!A343),IF(Journal!AQ343&lt;0,1+L343,0),"")</f>
        <v/>
      </c>
      <c r="M344" t="str">
        <f>IF(ISNUMBER(Journal!A343),IF(Journal!AQ343&gt;0,M343+1,0),"")</f>
        <v/>
      </c>
      <c r="P344" s="26"/>
      <c r="Q344" s="27"/>
      <c r="R344" s="27"/>
      <c r="S344" s="30"/>
      <c r="AW344" s="67" t="str">
        <f>IF(ISERROR(IF(Journal!BC344&gt;0,Journal!V344,0)-IF(Journal!BC344&gt;0,Journal!BC344,0)),"",IF(Journal!BC344&gt;0,Journal!V344,0)-IF(Journal!BC344&gt;0,Journal!BC344,0))</f>
        <v/>
      </c>
      <c r="AX344" s="67" t="str">
        <f t="shared" si="37"/>
        <v/>
      </c>
      <c r="AY344" s="67" t="str">
        <f t="shared" ca="1" si="38"/>
        <v/>
      </c>
      <c r="AZ344" s="67" t="str">
        <f t="shared" ca="1" si="39"/>
        <v/>
      </c>
      <c r="BA344" s="67" t="str">
        <f t="shared" ca="1" si="40"/>
        <v/>
      </c>
    </row>
    <row r="345" spans="12:53">
      <c r="L345" t="str">
        <f>IF(ISNUMBER(Journal!A344),IF(Journal!AQ344&lt;0,1+L344,0),"")</f>
        <v/>
      </c>
      <c r="M345" t="str">
        <f>IF(ISNUMBER(Journal!A344),IF(Journal!AQ344&gt;0,M344+1,0),"")</f>
        <v/>
      </c>
      <c r="P345" s="26"/>
      <c r="Q345" s="27"/>
      <c r="R345" s="27"/>
      <c r="S345" s="30"/>
      <c r="AW345" s="67" t="str">
        <f>IF(ISERROR(IF(Journal!BC345&gt;0,Journal!V345,0)-IF(Journal!BC345&gt;0,Journal!BC345,0)),"",IF(Journal!BC345&gt;0,Journal!V345,0)-IF(Journal!BC345&gt;0,Journal!BC345,0))</f>
        <v/>
      </c>
      <c r="AX345" s="67" t="str">
        <f t="shared" si="37"/>
        <v/>
      </c>
      <c r="AY345" s="67" t="str">
        <f t="shared" ca="1" si="38"/>
        <v/>
      </c>
      <c r="AZ345" s="67" t="str">
        <f t="shared" ca="1" si="39"/>
        <v/>
      </c>
      <c r="BA345" s="67" t="str">
        <f t="shared" ca="1" si="40"/>
        <v/>
      </c>
    </row>
    <row r="346" spans="12:53">
      <c r="L346" t="str">
        <f>IF(ISNUMBER(Journal!A345),IF(Journal!AQ345&lt;0,1+L345,0),"")</f>
        <v/>
      </c>
      <c r="M346" t="str">
        <f>IF(ISNUMBER(Journal!A345),IF(Journal!AQ345&gt;0,M345+1,0),"")</f>
        <v/>
      </c>
      <c r="P346" s="26"/>
      <c r="Q346" s="27"/>
      <c r="R346" s="27"/>
      <c r="S346" s="30"/>
      <c r="AW346" s="67" t="str">
        <f>IF(ISERROR(IF(Journal!BC346&gt;0,Journal!V346,0)-IF(Journal!BC346&gt;0,Journal!BC346,0)),"",IF(Journal!BC346&gt;0,Journal!V346,0)-IF(Journal!BC346&gt;0,Journal!BC346,0))</f>
        <v/>
      </c>
      <c r="AX346" s="67" t="str">
        <f t="shared" si="37"/>
        <v/>
      </c>
      <c r="AY346" s="67" t="str">
        <f t="shared" ca="1" si="38"/>
        <v/>
      </c>
      <c r="AZ346" s="67" t="str">
        <f t="shared" ca="1" si="39"/>
        <v/>
      </c>
      <c r="BA346" s="67" t="str">
        <f t="shared" ca="1" si="40"/>
        <v/>
      </c>
    </row>
    <row r="347" spans="12:53">
      <c r="L347" t="str">
        <f>IF(ISNUMBER(Journal!A346),IF(Journal!AQ346&lt;0,1+L346,0),"")</f>
        <v/>
      </c>
      <c r="M347" t="str">
        <f>IF(ISNUMBER(Journal!A346),IF(Journal!AQ346&gt;0,M346+1,0),"")</f>
        <v/>
      </c>
      <c r="P347" s="26"/>
      <c r="Q347" s="27"/>
      <c r="R347" s="27"/>
      <c r="S347" s="30"/>
      <c r="AW347" s="67" t="str">
        <f>IF(ISERROR(IF(Journal!BC347&gt;0,Journal!V347,0)-IF(Journal!BC347&gt;0,Journal!BC347,0)),"",IF(Journal!BC347&gt;0,Journal!V347,0)-IF(Journal!BC347&gt;0,Journal!BC347,0))</f>
        <v/>
      </c>
      <c r="AX347" s="67" t="str">
        <f t="shared" si="37"/>
        <v/>
      </c>
      <c r="AY347" s="67" t="str">
        <f t="shared" ca="1" si="38"/>
        <v/>
      </c>
      <c r="AZ347" s="67" t="str">
        <f t="shared" ca="1" si="39"/>
        <v/>
      </c>
      <c r="BA347" s="67" t="str">
        <f t="shared" ca="1" si="40"/>
        <v/>
      </c>
    </row>
    <row r="348" spans="12:53">
      <c r="L348" t="str">
        <f>IF(ISNUMBER(Journal!A347),IF(Journal!AQ347&lt;0,1+L347,0),"")</f>
        <v/>
      </c>
      <c r="M348" t="str">
        <f>IF(ISNUMBER(Journal!A347),IF(Journal!AQ347&gt;0,M347+1,0),"")</f>
        <v/>
      </c>
      <c r="P348" s="26"/>
      <c r="Q348" s="27"/>
      <c r="R348" s="27"/>
      <c r="S348" s="30"/>
      <c r="AW348" s="67" t="str">
        <f>IF(ISERROR(IF(Journal!BC348&gt;0,Journal!V348,0)-IF(Journal!BC348&gt;0,Journal!BC348,0)),"",IF(Journal!BC348&gt;0,Journal!V348,0)-IF(Journal!BC348&gt;0,Journal!BC348,0))</f>
        <v/>
      </c>
      <c r="AX348" s="67" t="str">
        <f t="shared" si="37"/>
        <v/>
      </c>
      <c r="AY348" s="67" t="str">
        <f t="shared" ca="1" si="38"/>
        <v/>
      </c>
      <c r="AZ348" s="67" t="str">
        <f t="shared" ca="1" si="39"/>
        <v/>
      </c>
      <c r="BA348" s="67" t="str">
        <f t="shared" ca="1" si="40"/>
        <v/>
      </c>
    </row>
    <row r="349" spans="12:53">
      <c r="L349" t="str">
        <f>IF(ISNUMBER(Journal!A348),IF(Journal!AQ348&lt;0,1+L348,0),"")</f>
        <v/>
      </c>
      <c r="M349" t="str">
        <f>IF(ISNUMBER(Journal!A348),IF(Journal!AQ348&gt;0,M348+1,0),"")</f>
        <v/>
      </c>
      <c r="P349" s="26"/>
      <c r="Q349" s="27"/>
      <c r="R349" s="27"/>
      <c r="S349" s="30"/>
      <c r="AW349" s="67" t="str">
        <f>IF(ISERROR(IF(Journal!BC349&gt;0,Journal!V349,0)-IF(Journal!BC349&gt;0,Journal!BC349,0)),"",IF(Journal!BC349&gt;0,Journal!V349,0)-IF(Journal!BC349&gt;0,Journal!BC349,0))</f>
        <v/>
      </c>
      <c r="AX349" s="67" t="str">
        <f t="shared" si="37"/>
        <v/>
      </c>
      <c r="AY349" s="67" t="str">
        <f t="shared" ca="1" si="38"/>
        <v/>
      </c>
      <c r="AZ349" s="67" t="str">
        <f t="shared" ca="1" si="39"/>
        <v/>
      </c>
      <c r="BA349" s="67" t="str">
        <f t="shared" ca="1" si="40"/>
        <v/>
      </c>
    </row>
    <row r="350" spans="12:53">
      <c r="L350" t="str">
        <f>IF(ISNUMBER(Journal!A349),IF(Journal!AQ349&lt;0,1+L349,0),"")</f>
        <v/>
      </c>
      <c r="M350" t="str">
        <f>IF(ISNUMBER(Journal!A349),IF(Journal!AQ349&gt;0,M349+1,0),"")</f>
        <v/>
      </c>
      <c r="P350" s="26"/>
      <c r="Q350" s="27"/>
      <c r="R350" s="27"/>
      <c r="S350" s="30"/>
      <c r="AW350" s="67" t="str">
        <f>IF(ISERROR(IF(Journal!BC350&gt;0,Journal!V350,0)-IF(Journal!BC350&gt;0,Journal!BC350,0)),"",IF(Journal!BC350&gt;0,Journal!V350,0)-IF(Journal!BC350&gt;0,Journal!BC350,0))</f>
        <v/>
      </c>
      <c r="AX350" s="67" t="str">
        <f t="shared" si="37"/>
        <v/>
      </c>
      <c r="AY350" s="67" t="str">
        <f t="shared" ca="1" si="38"/>
        <v/>
      </c>
      <c r="AZ350" s="67" t="str">
        <f t="shared" ca="1" si="39"/>
        <v/>
      </c>
      <c r="BA350" s="67" t="str">
        <f t="shared" ca="1" si="40"/>
        <v/>
      </c>
    </row>
    <row r="351" spans="12:53">
      <c r="P351" s="26"/>
      <c r="Q351" s="27"/>
      <c r="R351" s="27"/>
      <c r="S351" s="30"/>
      <c r="AW351" s="67" t="str">
        <f>IF(ISERROR(IF(Journal!BC351&gt;0,Journal!V351,0)-IF(Journal!BC351&gt;0,Journal!BC351,0)),"",IF(Journal!BC351&gt;0,Journal!V351,0)-IF(Journal!BC351&gt;0,Journal!BC351,0))</f>
        <v/>
      </c>
      <c r="AX351" s="67" t="str">
        <f t="shared" si="37"/>
        <v/>
      </c>
      <c r="AY351" s="67" t="str">
        <f t="shared" ca="1" si="38"/>
        <v/>
      </c>
      <c r="AZ351" s="67" t="str">
        <f t="shared" ca="1" si="39"/>
        <v/>
      </c>
      <c r="BA351" s="67" t="str">
        <f t="shared" ca="1" si="40"/>
        <v/>
      </c>
    </row>
    <row r="352" spans="12:53">
      <c r="P352" s="26"/>
      <c r="Q352" s="27"/>
      <c r="R352" s="27"/>
      <c r="S352" s="30"/>
      <c r="AW352" s="67" t="str">
        <f>IF(ISERROR(IF(Journal!BC352&gt;0,Journal!V352,0)-IF(Journal!BC352&gt;0,Journal!BC352,0)),"",IF(Journal!BC352&gt;0,Journal!V352,0)-IF(Journal!BC352&gt;0,Journal!BC352,0))</f>
        <v/>
      </c>
      <c r="AX352" s="67" t="str">
        <f t="shared" si="37"/>
        <v/>
      </c>
      <c r="AY352" s="67" t="str">
        <f t="shared" ca="1" si="38"/>
        <v/>
      </c>
      <c r="AZ352" s="67" t="str">
        <f t="shared" ca="1" si="39"/>
        <v/>
      </c>
      <c r="BA352" s="67" t="str">
        <f t="shared" ca="1" si="40"/>
        <v/>
      </c>
    </row>
    <row r="353" spans="16:53">
      <c r="P353" s="26"/>
      <c r="Q353" s="27"/>
      <c r="R353" s="27"/>
      <c r="S353" s="30"/>
      <c r="AW353" s="67" t="str">
        <f>IF(ISERROR(IF(Journal!BC353&gt;0,Journal!V353,0)-IF(Journal!BC353&gt;0,Journal!BC353,0)),"",IF(Journal!BC353&gt;0,Journal!V353,0)-IF(Journal!BC353&gt;0,Journal!BC353,0))</f>
        <v/>
      </c>
      <c r="AX353" s="67" t="str">
        <f t="shared" si="37"/>
        <v/>
      </c>
      <c r="AY353" s="67" t="str">
        <f t="shared" ca="1" si="38"/>
        <v/>
      </c>
      <c r="AZ353" s="67" t="str">
        <f t="shared" ca="1" si="39"/>
        <v/>
      </c>
      <c r="BA353" s="67" t="str">
        <f t="shared" ca="1" si="40"/>
        <v/>
      </c>
    </row>
    <row r="354" spans="16:53">
      <c r="P354" s="26"/>
      <c r="Q354" s="27"/>
      <c r="R354" s="27"/>
      <c r="S354" s="30"/>
      <c r="AW354" s="67" t="str">
        <f>IF(ISERROR(IF(Journal!BC354&gt;0,Journal!V354,0)-IF(Journal!BC354&gt;0,Journal!BC354,0)),"",IF(Journal!BC354&gt;0,Journal!V354,0)-IF(Journal!BC354&gt;0,Journal!BC354,0))</f>
        <v/>
      </c>
      <c r="AX354" s="67" t="str">
        <f t="shared" si="37"/>
        <v/>
      </c>
      <c r="AY354" s="67" t="str">
        <f t="shared" ca="1" si="38"/>
        <v/>
      </c>
      <c r="AZ354" s="67" t="str">
        <f t="shared" ca="1" si="39"/>
        <v/>
      </c>
      <c r="BA354" s="67" t="str">
        <f t="shared" ca="1" si="40"/>
        <v/>
      </c>
    </row>
    <row r="355" spans="16:53">
      <c r="P355" s="26"/>
      <c r="Q355" s="27"/>
      <c r="R355" s="27"/>
      <c r="S355" s="30"/>
      <c r="AW355" s="67" t="str">
        <f>IF(ISERROR(IF(Journal!BC355&gt;0,Journal!V355,0)-IF(Journal!BC355&gt;0,Journal!BC355,0)),"",IF(Journal!BC355&gt;0,Journal!V355,0)-IF(Journal!BC355&gt;0,Journal!BC355,0))</f>
        <v/>
      </c>
      <c r="AX355" s="67" t="str">
        <f t="shared" si="37"/>
        <v/>
      </c>
      <c r="AY355" s="67" t="str">
        <f t="shared" ca="1" si="38"/>
        <v/>
      </c>
      <c r="AZ355" s="67" t="str">
        <f t="shared" ca="1" si="39"/>
        <v/>
      </c>
      <c r="BA355" s="67" t="str">
        <f t="shared" ca="1" si="40"/>
        <v/>
      </c>
    </row>
    <row r="356" spans="16:53">
      <c r="P356" s="26"/>
      <c r="Q356" s="27"/>
      <c r="R356" s="27"/>
      <c r="S356" s="30"/>
      <c r="AW356" s="67" t="str">
        <f>IF(ISERROR(IF(Journal!BC356&gt;0,Journal!V356,0)-IF(Journal!BC356&gt;0,Journal!BC356,0)),"",IF(Journal!BC356&gt;0,Journal!V356,0)-IF(Journal!BC356&gt;0,Journal!BC356,0))</f>
        <v/>
      </c>
      <c r="AX356" s="67" t="str">
        <f t="shared" si="37"/>
        <v/>
      </c>
      <c r="AY356" s="67" t="str">
        <f t="shared" ca="1" si="38"/>
        <v/>
      </c>
      <c r="AZ356" s="67" t="str">
        <f t="shared" ca="1" si="39"/>
        <v/>
      </c>
      <c r="BA356" s="67" t="str">
        <f t="shared" ca="1" si="40"/>
        <v/>
      </c>
    </row>
    <row r="357" spans="16:53">
      <c r="P357" s="26"/>
      <c r="Q357" s="27"/>
      <c r="R357" s="27"/>
      <c r="S357" s="30"/>
      <c r="AW357" s="67" t="str">
        <f>IF(ISERROR(IF(Journal!BC357&gt;0,Journal!V357,0)-IF(Journal!BC357&gt;0,Journal!BC357,0)),"",IF(Journal!BC357&gt;0,Journal!V357,0)-IF(Journal!BC357&gt;0,Journal!BC357,0))</f>
        <v/>
      </c>
      <c r="AX357" s="67" t="str">
        <f t="shared" si="37"/>
        <v/>
      </c>
      <c r="AY357" s="67" t="str">
        <f t="shared" ca="1" si="38"/>
        <v/>
      </c>
      <c r="AZ357" s="67" t="str">
        <f t="shared" ca="1" si="39"/>
        <v/>
      </c>
      <c r="BA357" s="67" t="str">
        <f t="shared" ca="1" si="40"/>
        <v/>
      </c>
    </row>
    <row r="358" spans="16:53">
      <c r="P358" s="26"/>
      <c r="Q358" s="27"/>
      <c r="R358" s="27"/>
      <c r="S358" s="30"/>
      <c r="AW358" s="67" t="str">
        <f>IF(ISERROR(IF(Journal!BC358&gt;0,Journal!V358,0)-IF(Journal!BC358&gt;0,Journal!BC358,0)),"",IF(Journal!BC358&gt;0,Journal!V358,0)-IF(Journal!BC358&gt;0,Journal!BC358,0))</f>
        <v/>
      </c>
      <c r="AX358" s="67" t="str">
        <f t="shared" si="37"/>
        <v/>
      </c>
      <c r="AY358" s="67" t="str">
        <f t="shared" ca="1" si="38"/>
        <v/>
      </c>
      <c r="AZ358" s="67" t="str">
        <f t="shared" ca="1" si="39"/>
        <v/>
      </c>
      <c r="BA358" s="67" t="str">
        <f t="shared" ca="1" si="40"/>
        <v/>
      </c>
    </row>
    <row r="359" spans="16:53">
      <c r="P359" s="26"/>
      <c r="Q359" s="27"/>
      <c r="R359" s="27"/>
      <c r="S359" s="30"/>
      <c r="AW359" s="67" t="str">
        <f>IF(ISERROR(IF(Journal!BC359&gt;0,Journal!V359,0)-IF(Journal!BC359&gt;0,Journal!BC359,0)),"",IF(Journal!BC359&gt;0,Journal!V359,0)-IF(Journal!BC359&gt;0,Journal!BC359,0))</f>
        <v/>
      </c>
      <c r="AX359" s="67" t="str">
        <f t="shared" si="37"/>
        <v/>
      </c>
      <c r="AY359" s="67" t="str">
        <f t="shared" ca="1" si="38"/>
        <v/>
      </c>
      <c r="AZ359" s="67" t="str">
        <f t="shared" ca="1" si="39"/>
        <v/>
      </c>
      <c r="BA359" s="67" t="str">
        <f t="shared" ca="1" si="40"/>
        <v/>
      </c>
    </row>
    <row r="360" spans="16:53">
      <c r="P360" s="26"/>
      <c r="Q360" s="27"/>
      <c r="R360" s="27"/>
      <c r="S360" s="30"/>
      <c r="AW360" s="67" t="str">
        <f>IF(ISERROR(IF(Journal!BC360&gt;0,Journal!V360,0)-IF(Journal!BC360&gt;0,Journal!BC360,0)),"",IF(Journal!BC360&gt;0,Journal!V360,0)-IF(Journal!BC360&gt;0,Journal!BC360,0))</f>
        <v/>
      </c>
      <c r="AX360" s="67" t="str">
        <f t="shared" si="37"/>
        <v/>
      </c>
      <c r="AY360" s="67" t="str">
        <f t="shared" ca="1" si="38"/>
        <v/>
      </c>
      <c r="AZ360" s="67" t="str">
        <f t="shared" ca="1" si="39"/>
        <v/>
      </c>
      <c r="BA360" s="67" t="str">
        <f t="shared" ca="1" si="40"/>
        <v/>
      </c>
    </row>
    <row r="361" spans="16:53">
      <c r="P361" s="26"/>
      <c r="Q361" s="27"/>
      <c r="R361" s="27"/>
      <c r="S361" s="30"/>
      <c r="AW361" s="67" t="str">
        <f>IF(ISERROR(IF(Journal!BC361&gt;0,Journal!V361,0)-IF(Journal!BC361&gt;0,Journal!BC361,0)),"",IF(Journal!BC361&gt;0,Journal!V361,0)-IF(Journal!BC361&gt;0,Journal!BC361,0))</f>
        <v/>
      </c>
      <c r="AX361" s="67" t="str">
        <f t="shared" si="37"/>
        <v/>
      </c>
      <c r="AY361" s="67" t="str">
        <f t="shared" ca="1" si="38"/>
        <v/>
      </c>
      <c r="AZ361" s="67" t="str">
        <f t="shared" ca="1" si="39"/>
        <v/>
      </c>
      <c r="BA361" s="67" t="str">
        <f t="shared" ca="1" si="40"/>
        <v/>
      </c>
    </row>
    <row r="362" spans="16:53">
      <c r="P362" s="26"/>
      <c r="Q362" s="27"/>
      <c r="R362" s="27"/>
      <c r="S362" s="30"/>
      <c r="AW362" s="67" t="str">
        <f>IF(ISERROR(IF(Journal!BC362&gt;0,Journal!V362,0)-IF(Journal!BC362&gt;0,Journal!BC362,0)),"",IF(Journal!BC362&gt;0,Journal!V362,0)-IF(Journal!BC362&gt;0,Journal!BC362,0))</f>
        <v/>
      </c>
      <c r="AX362" s="67" t="str">
        <f t="shared" si="37"/>
        <v/>
      </c>
      <c r="AY362" s="67" t="str">
        <f t="shared" ca="1" si="38"/>
        <v/>
      </c>
      <c r="AZ362" s="67" t="str">
        <f t="shared" ca="1" si="39"/>
        <v/>
      </c>
      <c r="BA362" s="67" t="str">
        <f t="shared" ca="1" si="40"/>
        <v/>
      </c>
    </row>
    <row r="363" spans="16:53">
      <c r="P363" s="26"/>
      <c r="Q363" s="27"/>
      <c r="R363" s="27"/>
      <c r="S363" s="30"/>
      <c r="AW363" s="67" t="str">
        <f>IF(ISERROR(IF(Journal!BC363&gt;0,Journal!V363,0)-IF(Journal!BC363&gt;0,Journal!BC363,0)),"",IF(Journal!BC363&gt;0,Journal!V363,0)-IF(Journal!BC363&gt;0,Journal!BC363,0))</f>
        <v/>
      </c>
      <c r="AX363" s="67" t="str">
        <f t="shared" si="37"/>
        <v/>
      </c>
      <c r="AY363" s="67" t="str">
        <f t="shared" ca="1" si="38"/>
        <v/>
      </c>
      <c r="AZ363" s="67" t="str">
        <f t="shared" ca="1" si="39"/>
        <v/>
      </c>
      <c r="BA363" s="67" t="str">
        <f t="shared" ca="1" si="40"/>
        <v/>
      </c>
    </row>
    <row r="364" spans="16:53">
      <c r="P364" s="26"/>
      <c r="Q364" s="27"/>
      <c r="R364" s="27"/>
      <c r="S364" s="30"/>
      <c r="AW364" s="67" t="str">
        <f>IF(ISERROR(IF(Journal!BC364&gt;0,Journal!V364,0)-IF(Journal!BC364&gt;0,Journal!BC364,0)),"",IF(Journal!BC364&gt;0,Journal!V364,0)-IF(Journal!BC364&gt;0,Journal!BC364,0))</f>
        <v/>
      </c>
      <c r="AX364" s="67" t="str">
        <f t="shared" si="37"/>
        <v/>
      </c>
      <c r="AY364" s="67" t="str">
        <f t="shared" ca="1" si="38"/>
        <v/>
      </c>
      <c r="AZ364" s="67" t="str">
        <f t="shared" ca="1" si="39"/>
        <v/>
      </c>
      <c r="BA364" s="67" t="str">
        <f t="shared" ca="1" si="40"/>
        <v/>
      </c>
    </row>
    <row r="365" spans="16:53">
      <c r="P365" s="26"/>
      <c r="Q365" s="27"/>
      <c r="R365" s="27"/>
      <c r="S365" s="30"/>
      <c r="AW365" s="67" t="str">
        <f>IF(ISERROR(IF(Journal!BC365&gt;0,Journal!V365,0)-IF(Journal!BC365&gt;0,Journal!BC365,0)),"",IF(Journal!BC365&gt;0,Journal!V365,0)-IF(Journal!BC365&gt;0,Journal!BC365,0))</f>
        <v/>
      </c>
      <c r="AX365" s="67" t="str">
        <f t="shared" si="37"/>
        <v/>
      </c>
      <c r="AY365" s="67" t="str">
        <f t="shared" ca="1" si="38"/>
        <v/>
      </c>
      <c r="AZ365" s="67" t="str">
        <f t="shared" ca="1" si="39"/>
        <v/>
      </c>
      <c r="BA365" s="67" t="str">
        <f t="shared" ca="1" si="40"/>
        <v/>
      </c>
    </row>
    <row r="366" spans="16:53">
      <c r="P366" s="26"/>
      <c r="Q366" s="27"/>
      <c r="R366" s="27"/>
      <c r="S366" s="30"/>
      <c r="AW366" s="67" t="str">
        <f>IF(ISERROR(IF(Journal!BC366&gt;0,Journal!V366,0)-IF(Journal!BC366&gt;0,Journal!BC366,0)),"",IF(Journal!BC366&gt;0,Journal!V366,0)-IF(Journal!BC366&gt;0,Journal!BC366,0))</f>
        <v/>
      </c>
      <c r="AX366" s="67" t="str">
        <f t="shared" si="37"/>
        <v/>
      </c>
      <c r="AY366" s="67" t="str">
        <f t="shared" ca="1" si="38"/>
        <v/>
      </c>
      <c r="AZ366" s="67" t="str">
        <f t="shared" ca="1" si="39"/>
        <v/>
      </c>
      <c r="BA366" s="67" t="str">
        <f t="shared" ca="1" si="40"/>
        <v/>
      </c>
    </row>
    <row r="367" spans="16:53">
      <c r="P367" s="26"/>
      <c r="Q367" s="27"/>
      <c r="R367" s="27"/>
      <c r="S367" s="30"/>
      <c r="AW367" s="67" t="str">
        <f>IF(ISERROR(IF(Journal!BC367&gt;0,Journal!V367,0)-IF(Journal!BC367&gt;0,Journal!BC367,0)),"",IF(Journal!BC367&gt;0,Journal!V367,0)-IF(Journal!BC367&gt;0,Journal!BC367,0))</f>
        <v/>
      </c>
      <c r="AX367" s="67" t="str">
        <f t="shared" si="37"/>
        <v/>
      </c>
      <c r="AY367" s="67" t="str">
        <f t="shared" ca="1" si="38"/>
        <v/>
      </c>
      <c r="AZ367" s="67" t="str">
        <f t="shared" ca="1" si="39"/>
        <v/>
      </c>
      <c r="BA367" s="67" t="str">
        <f t="shared" ca="1" si="40"/>
        <v/>
      </c>
    </row>
    <row r="368" spans="16:53">
      <c r="P368" s="26"/>
      <c r="Q368" s="27"/>
      <c r="R368" s="27"/>
      <c r="S368" s="30"/>
      <c r="AW368" s="67" t="str">
        <f>IF(ISERROR(IF(Journal!BC368&gt;0,Journal!V368,0)-IF(Journal!BC368&gt;0,Journal!BC368,0)),"",IF(Journal!BC368&gt;0,Journal!V368,0)-IF(Journal!BC368&gt;0,Journal!BC368,0))</f>
        <v/>
      </c>
      <c r="AX368" s="67" t="str">
        <f t="shared" si="37"/>
        <v/>
      </c>
      <c r="AY368" s="67" t="str">
        <f t="shared" ca="1" si="38"/>
        <v/>
      </c>
      <c r="AZ368" s="67" t="str">
        <f t="shared" ca="1" si="39"/>
        <v/>
      </c>
      <c r="BA368" s="67" t="str">
        <f t="shared" ca="1" si="40"/>
        <v/>
      </c>
    </row>
    <row r="369" spans="16:53">
      <c r="P369" s="26"/>
      <c r="Q369" s="27"/>
      <c r="R369" s="27"/>
      <c r="S369" s="30"/>
      <c r="AW369" s="67" t="str">
        <f>IF(ISERROR(IF(Journal!BC369&gt;0,Journal!V369,0)-IF(Journal!BC369&gt;0,Journal!BC369,0)),"",IF(Journal!BC369&gt;0,Journal!V369,0)-IF(Journal!BC369&gt;0,Journal!BC369,0))</f>
        <v/>
      </c>
      <c r="AX369" s="67" t="str">
        <f t="shared" si="37"/>
        <v/>
      </c>
      <c r="AY369" s="67" t="str">
        <f t="shared" ca="1" si="38"/>
        <v/>
      </c>
      <c r="AZ369" s="67" t="str">
        <f t="shared" ca="1" si="39"/>
        <v/>
      </c>
      <c r="BA369" s="67" t="str">
        <f t="shared" ca="1" si="40"/>
        <v/>
      </c>
    </row>
    <row r="370" spans="16:53">
      <c r="P370" s="26"/>
      <c r="Q370" s="27"/>
      <c r="R370" s="27"/>
      <c r="S370" s="30"/>
      <c r="AW370" s="67" t="str">
        <f>IF(ISERROR(IF(Journal!BC370&gt;0,Journal!V370,0)-IF(Journal!BC370&gt;0,Journal!BC370,0)),"",IF(Journal!BC370&gt;0,Journal!V370,0)-IF(Journal!BC370&gt;0,Journal!BC370,0))</f>
        <v/>
      </c>
      <c r="AX370" s="67" t="str">
        <f t="shared" si="37"/>
        <v/>
      </c>
      <c r="AY370" s="67" t="str">
        <f t="shared" ca="1" si="38"/>
        <v/>
      </c>
      <c r="AZ370" s="67" t="str">
        <f t="shared" ca="1" si="39"/>
        <v/>
      </c>
      <c r="BA370" s="67" t="str">
        <f t="shared" ca="1" si="40"/>
        <v/>
      </c>
    </row>
    <row r="371" spans="16:53">
      <c r="P371" s="26"/>
      <c r="Q371" s="27"/>
      <c r="R371" s="27"/>
      <c r="S371" s="30"/>
      <c r="AW371" s="67" t="str">
        <f>IF(ISERROR(IF(Journal!BC371&gt;0,Journal!V371,0)-IF(Journal!BC371&gt;0,Journal!BC371,0)),"",IF(Journal!BC371&gt;0,Journal!V371,0)-IF(Journal!BC371&gt;0,Journal!BC371,0))</f>
        <v/>
      </c>
      <c r="AX371" s="67" t="str">
        <f t="shared" si="37"/>
        <v/>
      </c>
      <c r="AY371" s="67" t="str">
        <f t="shared" ca="1" si="38"/>
        <v/>
      </c>
      <c r="AZ371" s="67" t="str">
        <f t="shared" ca="1" si="39"/>
        <v/>
      </c>
      <c r="BA371" s="67" t="str">
        <f t="shared" ca="1" si="40"/>
        <v/>
      </c>
    </row>
    <row r="372" spans="16:53">
      <c r="P372" s="26"/>
      <c r="Q372" s="27"/>
      <c r="R372" s="27"/>
      <c r="S372" s="30"/>
      <c r="AW372" s="67" t="str">
        <f>IF(ISERROR(IF(Journal!BC372&gt;0,Journal!V372,0)-IF(Journal!BC372&gt;0,Journal!BC372,0)),"",IF(Journal!BC372&gt;0,Journal!V372,0)-IF(Journal!BC372&gt;0,Journal!BC372,0))</f>
        <v/>
      </c>
      <c r="AX372" s="67" t="str">
        <f t="shared" si="37"/>
        <v/>
      </c>
      <c r="AY372" s="67" t="str">
        <f t="shared" ca="1" si="38"/>
        <v/>
      </c>
      <c r="AZ372" s="67" t="str">
        <f t="shared" ca="1" si="39"/>
        <v/>
      </c>
      <c r="BA372" s="67" t="str">
        <f t="shared" ca="1" si="40"/>
        <v/>
      </c>
    </row>
    <row r="373" spans="16:53">
      <c r="P373" s="26"/>
      <c r="Q373" s="27"/>
      <c r="R373" s="27"/>
      <c r="S373" s="30"/>
      <c r="AW373" s="67" t="str">
        <f>IF(ISERROR(IF(Journal!BC373&gt;0,Journal!V373,0)-IF(Journal!BC373&gt;0,Journal!BC373,0)),"",IF(Journal!BC373&gt;0,Journal!V373,0)-IF(Journal!BC373&gt;0,Journal!BC373,0))</f>
        <v/>
      </c>
      <c r="AX373" s="67" t="str">
        <f t="shared" si="37"/>
        <v/>
      </c>
      <c r="AY373" s="67" t="str">
        <f t="shared" ca="1" si="38"/>
        <v/>
      </c>
      <c r="AZ373" s="67" t="str">
        <f t="shared" ca="1" si="39"/>
        <v/>
      </c>
      <c r="BA373" s="67" t="str">
        <f t="shared" ca="1" si="40"/>
        <v/>
      </c>
    </row>
    <row r="374" spans="16:53">
      <c r="P374" s="26"/>
      <c r="Q374" s="27"/>
      <c r="R374" s="27"/>
      <c r="S374" s="30"/>
      <c r="AW374" s="67" t="str">
        <f>IF(ISERROR(IF(Journal!BC374&gt;0,Journal!V374,0)-IF(Journal!BC374&gt;0,Journal!BC374,0)),"",IF(Journal!BC374&gt;0,Journal!V374,0)-IF(Journal!BC374&gt;0,Journal!BC374,0))</f>
        <v/>
      </c>
      <c r="AX374" s="67" t="str">
        <f t="shared" si="37"/>
        <v/>
      </c>
      <c r="AY374" s="67" t="str">
        <f t="shared" ca="1" si="38"/>
        <v/>
      </c>
      <c r="AZ374" s="67" t="str">
        <f t="shared" ca="1" si="39"/>
        <v/>
      </c>
      <c r="BA374" s="67" t="str">
        <f t="shared" ca="1" si="40"/>
        <v/>
      </c>
    </row>
    <row r="375" spans="16:53">
      <c r="P375" s="26"/>
      <c r="Q375" s="27"/>
      <c r="R375" s="27"/>
      <c r="S375" s="30"/>
      <c r="AW375" s="67" t="str">
        <f>IF(ISERROR(IF(Journal!BC375&gt;0,Journal!V375,0)-IF(Journal!BC375&gt;0,Journal!BC375,0)),"",IF(Journal!BC375&gt;0,Journal!V375,0)-IF(Journal!BC375&gt;0,Journal!BC375,0))</f>
        <v/>
      </c>
      <c r="AX375" s="67" t="str">
        <f t="shared" si="37"/>
        <v/>
      </c>
      <c r="AY375" s="67" t="str">
        <f t="shared" ca="1" si="38"/>
        <v/>
      </c>
      <c r="AZ375" s="67" t="str">
        <f t="shared" ca="1" si="39"/>
        <v/>
      </c>
      <c r="BA375" s="67" t="str">
        <f t="shared" ca="1" si="40"/>
        <v/>
      </c>
    </row>
    <row r="376" spans="16:53">
      <c r="P376" s="26"/>
      <c r="Q376" s="27"/>
      <c r="R376" s="27"/>
      <c r="S376" s="30"/>
      <c r="AW376" s="67" t="str">
        <f>IF(ISERROR(IF(Journal!BC376&gt;0,Journal!V376,0)-IF(Journal!BC376&gt;0,Journal!BC376,0)),"",IF(Journal!BC376&gt;0,Journal!V376,0)-IF(Journal!BC376&gt;0,Journal!BC376,0))</f>
        <v/>
      </c>
      <c r="AX376" s="67" t="str">
        <f t="shared" si="37"/>
        <v/>
      </c>
      <c r="AY376" s="67" t="str">
        <f t="shared" ca="1" si="38"/>
        <v/>
      </c>
      <c r="AZ376" s="67" t="str">
        <f t="shared" ca="1" si="39"/>
        <v/>
      </c>
      <c r="BA376" s="67" t="str">
        <f t="shared" ca="1" si="40"/>
        <v/>
      </c>
    </row>
    <row r="377" spans="16:53">
      <c r="P377" s="26"/>
      <c r="Q377" s="27"/>
      <c r="R377" s="27"/>
      <c r="S377" s="30"/>
      <c r="AW377" s="67" t="str">
        <f>IF(ISERROR(IF(Journal!BC377&gt;0,Journal!V377,0)-IF(Journal!BC377&gt;0,Journal!BC377,0)),"",IF(Journal!BC377&gt;0,Journal!V377,0)-IF(Journal!BC377&gt;0,Journal!BC377,0))</f>
        <v/>
      </c>
      <c r="AX377" s="67" t="str">
        <f t="shared" si="37"/>
        <v/>
      </c>
      <c r="AY377" s="67" t="str">
        <f t="shared" ca="1" si="38"/>
        <v/>
      </c>
      <c r="AZ377" s="67" t="str">
        <f t="shared" ca="1" si="39"/>
        <v/>
      </c>
      <c r="BA377" s="67" t="str">
        <f t="shared" ca="1" si="40"/>
        <v/>
      </c>
    </row>
    <row r="378" spans="16:53">
      <c r="P378" s="26"/>
      <c r="Q378" s="27"/>
      <c r="R378" s="27"/>
      <c r="S378" s="30"/>
      <c r="AW378" s="67" t="str">
        <f>IF(ISERROR(IF(Journal!BC378&gt;0,Journal!V378,0)-IF(Journal!BC378&gt;0,Journal!BC378,0)),"",IF(Journal!BC378&gt;0,Journal!V378,0)-IF(Journal!BC378&gt;0,Journal!BC378,0))</f>
        <v/>
      </c>
      <c r="AX378" s="67" t="str">
        <f t="shared" si="37"/>
        <v/>
      </c>
      <c r="AY378" s="67" t="str">
        <f t="shared" ca="1" si="38"/>
        <v/>
      </c>
      <c r="AZ378" s="67" t="str">
        <f t="shared" ca="1" si="39"/>
        <v/>
      </c>
      <c r="BA378" s="67" t="str">
        <f t="shared" ca="1" si="40"/>
        <v/>
      </c>
    </row>
    <row r="379" spans="16:53">
      <c r="P379" s="26"/>
      <c r="Q379" s="27"/>
      <c r="R379" s="27"/>
      <c r="S379" s="30"/>
      <c r="AW379" s="67" t="str">
        <f>IF(ISERROR(IF(Journal!BC379&gt;0,Journal!V379,0)-IF(Journal!BC379&gt;0,Journal!BC379,0)),"",IF(Journal!BC379&gt;0,Journal!V379,0)-IF(Journal!BC379&gt;0,Journal!BC379,0))</f>
        <v/>
      </c>
      <c r="AX379" s="67" t="str">
        <f t="shared" si="37"/>
        <v/>
      </c>
      <c r="AY379" s="67" t="str">
        <f t="shared" ca="1" si="38"/>
        <v/>
      </c>
      <c r="AZ379" s="67" t="str">
        <f t="shared" ca="1" si="39"/>
        <v/>
      </c>
      <c r="BA379" s="67" t="str">
        <f t="shared" ca="1" si="40"/>
        <v/>
      </c>
    </row>
    <row r="380" spans="16:53">
      <c r="P380" s="26"/>
      <c r="Q380" s="27"/>
      <c r="R380" s="27"/>
      <c r="S380" s="30"/>
      <c r="AW380" s="67" t="str">
        <f>IF(ISERROR(IF(Journal!BC380&gt;0,Journal!V380,0)-IF(Journal!BC380&gt;0,Journal!BC380,0)),"",IF(Journal!BC380&gt;0,Journal!V380,0)-IF(Journal!BC380&gt;0,Journal!BC380,0))</f>
        <v/>
      </c>
      <c r="AX380" s="67" t="str">
        <f t="shared" si="37"/>
        <v/>
      </c>
      <c r="AY380" s="67" t="str">
        <f t="shared" ca="1" si="38"/>
        <v/>
      </c>
      <c r="AZ380" s="67" t="str">
        <f t="shared" ca="1" si="39"/>
        <v/>
      </c>
      <c r="BA380" s="67" t="str">
        <f t="shared" ca="1" si="40"/>
        <v/>
      </c>
    </row>
    <row r="381" spans="16:53">
      <c r="P381" s="26"/>
      <c r="Q381" s="27"/>
      <c r="R381" s="27"/>
      <c r="S381" s="30"/>
      <c r="AW381" s="67" t="str">
        <f>IF(ISERROR(IF(Journal!BC381&gt;0,Journal!V381,0)-IF(Journal!BC381&gt;0,Journal!BC381,0)),"",IF(Journal!BC381&gt;0,Journal!V381,0)-IF(Journal!BC381&gt;0,Journal!BC381,0))</f>
        <v/>
      </c>
      <c r="AX381" s="67" t="str">
        <f t="shared" si="37"/>
        <v/>
      </c>
      <c r="AY381" s="67" t="str">
        <f t="shared" ca="1" si="38"/>
        <v/>
      </c>
      <c r="AZ381" s="67" t="str">
        <f t="shared" ca="1" si="39"/>
        <v/>
      </c>
      <c r="BA381" s="67" t="str">
        <f t="shared" ca="1" si="40"/>
        <v/>
      </c>
    </row>
    <row r="382" spans="16:53">
      <c r="P382" s="26"/>
      <c r="Q382" s="27"/>
      <c r="R382" s="27"/>
      <c r="S382" s="30"/>
      <c r="AW382" s="67" t="str">
        <f>IF(ISERROR(IF(Journal!BC382&gt;0,Journal!V382,0)-IF(Journal!BC382&gt;0,Journal!BC382,0)),"",IF(Journal!BC382&gt;0,Journal!V382,0)-IF(Journal!BC382&gt;0,Journal!BC382,0))</f>
        <v/>
      </c>
      <c r="AX382" s="67" t="str">
        <f t="shared" si="37"/>
        <v/>
      </c>
      <c r="AY382" s="67" t="str">
        <f t="shared" ca="1" si="38"/>
        <v/>
      </c>
      <c r="AZ382" s="67" t="str">
        <f t="shared" ca="1" si="39"/>
        <v/>
      </c>
      <c r="BA382" s="67" t="str">
        <f t="shared" ca="1" si="40"/>
        <v/>
      </c>
    </row>
    <row r="383" spans="16:53">
      <c r="P383" s="26"/>
      <c r="Q383" s="27"/>
      <c r="R383" s="27"/>
      <c r="S383" s="30"/>
      <c r="AW383" s="67" t="str">
        <f>IF(ISERROR(IF(Journal!BC383&gt;0,Journal!V383,0)-IF(Journal!BC383&gt;0,Journal!BC383,0)),"",IF(Journal!BC383&gt;0,Journal!V383,0)-IF(Journal!BC383&gt;0,Journal!BC383,0))</f>
        <v/>
      </c>
      <c r="AX383" s="67" t="str">
        <f t="shared" si="37"/>
        <v/>
      </c>
      <c r="AY383" s="67" t="str">
        <f t="shared" ca="1" si="38"/>
        <v/>
      </c>
      <c r="AZ383" s="67" t="str">
        <f t="shared" ca="1" si="39"/>
        <v/>
      </c>
      <c r="BA383" s="67" t="str">
        <f t="shared" ca="1" si="40"/>
        <v/>
      </c>
    </row>
    <row r="384" spans="16:53">
      <c r="P384" s="26"/>
      <c r="Q384" s="27"/>
      <c r="R384" s="27"/>
      <c r="S384" s="30"/>
      <c r="AW384" s="67" t="str">
        <f>IF(ISERROR(IF(Journal!BC384&gt;0,Journal!V384,0)-IF(Journal!BC384&gt;0,Journal!BC384,0)),"",IF(Journal!BC384&gt;0,Journal!V384,0)-IF(Journal!BC384&gt;0,Journal!BC384,0))</f>
        <v/>
      </c>
      <c r="AX384" s="67" t="str">
        <f t="shared" si="37"/>
        <v/>
      </c>
      <c r="AY384" s="67" t="str">
        <f t="shared" ca="1" si="38"/>
        <v/>
      </c>
      <c r="AZ384" s="67" t="str">
        <f t="shared" ca="1" si="39"/>
        <v/>
      </c>
      <c r="BA384" s="67" t="str">
        <f t="shared" ca="1" si="40"/>
        <v/>
      </c>
    </row>
    <row r="385" spans="16:53">
      <c r="P385" s="26"/>
      <c r="Q385" s="27"/>
      <c r="R385" s="27"/>
      <c r="S385" s="30"/>
      <c r="AW385" s="67" t="str">
        <f>IF(ISERROR(IF(Journal!BC385&gt;0,Journal!V385,0)-IF(Journal!BC385&gt;0,Journal!BC385,0)),"",IF(Journal!BC385&gt;0,Journal!V385,0)-IF(Journal!BC385&gt;0,Journal!BC385,0))</f>
        <v/>
      </c>
      <c r="AX385" s="67" t="str">
        <f t="shared" si="37"/>
        <v/>
      </c>
      <c r="AY385" s="67" t="str">
        <f t="shared" ca="1" si="38"/>
        <v/>
      </c>
      <c r="AZ385" s="67" t="str">
        <f t="shared" ca="1" si="39"/>
        <v/>
      </c>
      <c r="BA385" s="67" t="str">
        <f t="shared" ca="1" si="40"/>
        <v/>
      </c>
    </row>
    <row r="386" spans="16:53">
      <c r="P386" s="26"/>
      <c r="Q386" s="27"/>
      <c r="R386" s="27"/>
      <c r="S386" s="30"/>
      <c r="AW386" s="67" t="str">
        <f>IF(ISERROR(IF(Journal!BC386&gt;0,Journal!V386,0)-IF(Journal!BC386&gt;0,Journal!BC386,0)),"",IF(Journal!BC386&gt;0,Journal!V386,0)-IF(Journal!BC386&gt;0,Journal!BC386,0))</f>
        <v/>
      </c>
      <c r="AX386" s="67" t="str">
        <f t="shared" si="37"/>
        <v/>
      </c>
      <c r="AY386" s="67" t="str">
        <f t="shared" ca="1" si="38"/>
        <v/>
      </c>
      <c r="AZ386" s="67" t="str">
        <f t="shared" ca="1" si="39"/>
        <v/>
      </c>
      <c r="BA386" s="67" t="str">
        <f t="shared" ca="1" si="40"/>
        <v/>
      </c>
    </row>
    <row r="387" spans="16:53">
      <c r="P387" s="26"/>
      <c r="Q387" s="27"/>
      <c r="R387" s="27"/>
      <c r="S387" s="30"/>
      <c r="AW387" s="67" t="str">
        <f>IF(ISERROR(IF(Journal!BC387&gt;0,Journal!V387,0)-IF(Journal!BC387&gt;0,Journal!BC387,0)),"",IF(Journal!BC387&gt;0,Journal!V387,0)-IF(Journal!BC387&gt;0,Journal!BC387,0))</f>
        <v/>
      </c>
      <c r="AX387" s="67" t="str">
        <f t="shared" si="37"/>
        <v/>
      </c>
      <c r="AY387" s="67" t="str">
        <f t="shared" ca="1" si="38"/>
        <v/>
      </c>
      <c r="AZ387" s="67" t="str">
        <f t="shared" ca="1" si="39"/>
        <v/>
      </c>
      <c r="BA387" s="67" t="str">
        <f t="shared" ca="1" si="40"/>
        <v/>
      </c>
    </row>
    <row r="388" spans="16:53">
      <c r="P388" s="26"/>
      <c r="Q388" s="27"/>
      <c r="R388" s="27"/>
      <c r="S388" s="30"/>
      <c r="AW388" s="67" t="str">
        <f>IF(ISERROR(IF(Journal!BC388&gt;0,Journal!V388,0)-IF(Journal!BC388&gt;0,Journal!BC388,0)),"",IF(Journal!BC388&gt;0,Journal!V388,0)-IF(Journal!BC388&gt;0,Journal!BC388,0))</f>
        <v/>
      </c>
      <c r="AX388" s="67" t="str">
        <f t="shared" si="37"/>
        <v/>
      </c>
      <c r="AY388" s="67" t="str">
        <f t="shared" ca="1" si="38"/>
        <v/>
      </c>
      <c r="AZ388" s="67" t="str">
        <f t="shared" ca="1" si="39"/>
        <v/>
      </c>
      <c r="BA388" s="67" t="str">
        <f t="shared" ca="1" si="40"/>
        <v/>
      </c>
    </row>
    <row r="389" spans="16:53">
      <c r="P389" s="26"/>
      <c r="Q389" s="27"/>
      <c r="R389" s="27"/>
      <c r="S389" s="30"/>
      <c r="AW389" s="67" t="str">
        <f>IF(ISERROR(IF(Journal!BC389&gt;0,Journal!V389,0)-IF(Journal!BC389&gt;0,Journal!BC389,0)),"",IF(Journal!BC389&gt;0,Journal!V389,0)-IF(Journal!BC389&gt;0,Journal!BC389,0))</f>
        <v/>
      </c>
      <c r="AX389" s="67" t="str">
        <f t="shared" ref="AX389:AX452" si="41">IF(AW389="","",IF(AW389&gt;0,1,""))</f>
        <v/>
      </c>
      <c r="AY389" s="67" t="str">
        <f t="shared" ref="AY389:AY452" ca="1" si="42">IF(ISERROR(AY388+MATCH(1,INDIRECT(CONCATENATE(CONCATENATE("AX",AY388+1),":AX2200")),0)),"",(AY388+MATCH(1,INDIRECT(CONCATENATE(CONCATENATE("AX",AY388+1),":AX2200")),0)))</f>
        <v/>
      </c>
      <c r="AZ389" s="67" t="str">
        <f t="shared" ref="AZ389:AZ452" ca="1" si="43">IF(ISERROR(IF(INDIRECT(CONCATENATE("AW",AY389))="","",INDIRECT(CONCATENATE("AW",AY389)))),"",IF(INDIRECT(CONCATENATE("AW",AY389))="","",INDIRECT(CONCATENATE("AW",AY389))))</f>
        <v/>
      </c>
      <c r="BA389" s="67" t="str">
        <f t="shared" ref="BA389:BA452" ca="1" si="44">IF(AZ389="","",BA388+1)</f>
        <v/>
      </c>
    </row>
    <row r="390" spans="16:53">
      <c r="P390" s="26"/>
      <c r="Q390" s="27"/>
      <c r="R390" s="27"/>
      <c r="S390" s="30"/>
      <c r="AW390" s="67" t="str">
        <f>IF(ISERROR(IF(Journal!BC390&gt;0,Journal!V390,0)-IF(Journal!BC390&gt;0,Journal!BC390,0)),"",IF(Journal!BC390&gt;0,Journal!V390,0)-IF(Journal!BC390&gt;0,Journal!BC390,0))</f>
        <v/>
      </c>
      <c r="AX390" s="67" t="str">
        <f t="shared" si="41"/>
        <v/>
      </c>
      <c r="AY390" s="67" t="str">
        <f t="shared" ca="1" si="42"/>
        <v/>
      </c>
      <c r="AZ390" s="67" t="str">
        <f t="shared" ca="1" si="43"/>
        <v/>
      </c>
      <c r="BA390" s="67" t="str">
        <f t="shared" ca="1" si="44"/>
        <v/>
      </c>
    </row>
    <row r="391" spans="16:53">
      <c r="P391" s="26"/>
      <c r="Q391" s="27"/>
      <c r="R391" s="27"/>
      <c r="S391" s="30"/>
      <c r="AW391" s="67" t="str">
        <f>IF(ISERROR(IF(Journal!BC391&gt;0,Journal!V391,0)-IF(Journal!BC391&gt;0,Journal!BC391,0)),"",IF(Journal!BC391&gt;0,Journal!V391,0)-IF(Journal!BC391&gt;0,Journal!BC391,0))</f>
        <v/>
      </c>
      <c r="AX391" s="67" t="str">
        <f t="shared" si="41"/>
        <v/>
      </c>
      <c r="AY391" s="67" t="str">
        <f t="shared" ca="1" si="42"/>
        <v/>
      </c>
      <c r="AZ391" s="67" t="str">
        <f t="shared" ca="1" si="43"/>
        <v/>
      </c>
      <c r="BA391" s="67" t="str">
        <f t="shared" ca="1" si="44"/>
        <v/>
      </c>
    </row>
    <row r="392" spans="16:53">
      <c r="P392" s="26"/>
      <c r="Q392" s="27"/>
      <c r="R392" s="27"/>
      <c r="S392" s="30"/>
      <c r="AW392" s="67" t="str">
        <f>IF(ISERROR(IF(Journal!BC392&gt;0,Journal!V392,0)-IF(Journal!BC392&gt;0,Journal!BC392,0)),"",IF(Journal!BC392&gt;0,Journal!V392,0)-IF(Journal!BC392&gt;0,Journal!BC392,0))</f>
        <v/>
      </c>
      <c r="AX392" s="67" t="str">
        <f t="shared" si="41"/>
        <v/>
      </c>
      <c r="AY392" s="67" t="str">
        <f t="shared" ca="1" si="42"/>
        <v/>
      </c>
      <c r="AZ392" s="67" t="str">
        <f t="shared" ca="1" si="43"/>
        <v/>
      </c>
      <c r="BA392" s="67" t="str">
        <f t="shared" ca="1" si="44"/>
        <v/>
      </c>
    </row>
    <row r="393" spans="16:53">
      <c r="P393" s="26"/>
      <c r="Q393" s="27"/>
      <c r="R393" s="27"/>
      <c r="S393" s="30"/>
      <c r="AW393" s="67" t="str">
        <f>IF(ISERROR(IF(Journal!BC393&gt;0,Journal!V393,0)-IF(Journal!BC393&gt;0,Journal!BC393,0)),"",IF(Journal!BC393&gt;0,Journal!V393,0)-IF(Journal!BC393&gt;0,Journal!BC393,0))</f>
        <v/>
      </c>
      <c r="AX393" s="67" t="str">
        <f t="shared" si="41"/>
        <v/>
      </c>
      <c r="AY393" s="67" t="str">
        <f t="shared" ca="1" si="42"/>
        <v/>
      </c>
      <c r="AZ393" s="67" t="str">
        <f t="shared" ca="1" si="43"/>
        <v/>
      </c>
      <c r="BA393" s="67" t="str">
        <f t="shared" ca="1" si="44"/>
        <v/>
      </c>
    </row>
    <row r="394" spans="16:53">
      <c r="P394" s="26"/>
      <c r="Q394" s="27"/>
      <c r="R394" s="27"/>
      <c r="S394" s="30"/>
      <c r="AW394" s="67" t="str">
        <f>IF(ISERROR(IF(Journal!BC394&gt;0,Journal!V394,0)-IF(Journal!BC394&gt;0,Journal!BC394,0)),"",IF(Journal!BC394&gt;0,Journal!V394,0)-IF(Journal!BC394&gt;0,Journal!BC394,0))</f>
        <v/>
      </c>
      <c r="AX394" s="67" t="str">
        <f t="shared" si="41"/>
        <v/>
      </c>
      <c r="AY394" s="67" t="str">
        <f t="shared" ca="1" si="42"/>
        <v/>
      </c>
      <c r="AZ394" s="67" t="str">
        <f t="shared" ca="1" si="43"/>
        <v/>
      </c>
      <c r="BA394" s="67" t="str">
        <f t="shared" ca="1" si="44"/>
        <v/>
      </c>
    </row>
    <row r="395" spans="16:53">
      <c r="P395" s="26"/>
      <c r="Q395" s="27"/>
      <c r="R395" s="27"/>
      <c r="S395" s="30"/>
      <c r="AW395" s="67" t="str">
        <f>IF(ISERROR(IF(Journal!BC395&gt;0,Journal!V395,0)-IF(Journal!BC395&gt;0,Journal!BC395,0)),"",IF(Journal!BC395&gt;0,Journal!V395,0)-IF(Journal!BC395&gt;0,Journal!BC395,0))</f>
        <v/>
      </c>
      <c r="AX395" s="67" t="str">
        <f t="shared" si="41"/>
        <v/>
      </c>
      <c r="AY395" s="67" t="str">
        <f t="shared" ca="1" si="42"/>
        <v/>
      </c>
      <c r="AZ395" s="67" t="str">
        <f t="shared" ca="1" si="43"/>
        <v/>
      </c>
      <c r="BA395" s="67" t="str">
        <f t="shared" ca="1" si="44"/>
        <v/>
      </c>
    </row>
    <row r="396" spans="16:53">
      <c r="P396" s="26"/>
      <c r="Q396" s="27"/>
      <c r="R396" s="27"/>
      <c r="S396" s="30"/>
      <c r="AW396" s="67" t="str">
        <f>IF(ISERROR(IF(Journal!BC396&gt;0,Journal!V396,0)-IF(Journal!BC396&gt;0,Journal!BC396,0)),"",IF(Journal!BC396&gt;0,Journal!V396,0)-IF(Journal!BC396&gt;0,Journal!BC396,0))</f>
        <v/>
      </c>
      <c r="AX396" s="67" t="str">
        <f t="shared" si="41"/>
        <v/>
      </c>
      <c r="AY396" s="67" t="str">
        <f t="shared" ca="1" si="42"/>
        <v/>
      </c>
      <c r="AZ396" s="67" t="str">
        <f t="shared" ca="1" si="43"/>
        <v/>
      </c>
      <c r="BA396" s="67" t="str">
        <f t="shared" ca="1" si="44"/>
        <v/>
      </c>
    </row>
    <row r="397" spans="16:53">
      <c r="P397" s="26"/>
      <c r="Q397" s="27"/>
      <c r="R397" s="27"/>
      <c r="S397" s="30"/>
      <c r="AW397" s="67" t="str">
        <f>IF(ISERROR(IF(Journal!BC397&gt;0,Journal!V397,0)-IF(Journal!BC397&gt;0,Journal!BC397,0)),"",IF(Journal!BC397&gt;0,Journal!V397,0)-IF(Journal!BC397&gt;0,Journal!BC397,0))</f>
        <v/>
      </c>
      <c r="AX397" s="67" t="str">
        <f t="shared" si="41"/>
        <v/>
      </c>
      <c r="AY397" s="67" t="str">
        <f t="shared" ca="1" si="42"/>
        <v/>
      </c>
      <c r="AZ397" s="67" t="str">
        <f t="shared" ca="1" si="43"/>
        <v/>
      </c>
      <c r="BA397" s="67" t="str">
        <f t="shared" ca="1" si="44"/>
        <v/>
      </c>
    </row>
    <row r="398" spans="16:53">
      <c r="P398" s="26"/>
      <c r="Q398" s="27"/>
      <c r="R398" s="27"/>
      <c r="S398" s="30"/>
      <c r="AW398" s="67" t="str">
        <f>IF(ISERROR(IF(Journal!BC398&gt;0,Journal!V398,0)-IF(Journal!BC398&gt;0,Journal!BC398,0)),"",IF(Journal!BC398&gt;0,Journal!V398,0)-IF(Journal!BC398&gt;0,Journal!BC398,0))</f>
        <v/>
      </c>
      <c r="AX398" s="67" t="str">
        <f t="shared" si="41"/>
        <v/>
      </c>
      <c r="AY398" s="67" t="str">
        <f t="shared" ca="1" si="42"/>
        <v/>
      </c>
      <c r="AZ398" s="67" t="str">
        <f t="shared" ca="1" si="43"/>
        <v/>
      </c>
      <c r="BA398" s="67" t="str">
        <f t="shared" ca="1" si="44"/>
        <v/>
      </c>
    </row>
    <row r="399" spans="16:53">
      <c r="P399" s="26"/>
      <c r="Q399" s="27"/>
      <c r="R399" s="27"/>
      <c r="S399" s="30"/>
      <c r="AW399" s="67" t="str">
        <f>IF(ISERROR(IF(Journal!BC399&gt;0,Journal!V399,0)-IF(Journal!BC399&gt;0,Journal!BC399,0)),"",IF(Journal!BC399&gt;0,Journal!V399,0)-IF(Journal!BC399&gt;0,Journal!BC399,0))</f>
        <v/>
      </c>
      <c r="AX399" s="67" t="str">
        <f t="shared" si="41"/>
        <v/>
      </c>
      <c r="AY399" s="67" t="str">
        <f t="shared" ca="1" si="42"/>
        <v/>
      </c>
      <c r="AZ399" s="67" t="str">
        <f t="shared" ca="1" si="43"/>
        <v/>
      </c>
      <c r="BA399" s="67" t="str">
        <f t="shared" ca="1" si="44"/>
        <v/>
      </c>
    </row>
    <row r="400" spans="16:53">
      <c r="P400" s="26"/>
      <c r="Q400" s="27"/>
      <c r="R400" s="27"/>
      <c r="S400" s="30"/>
      <c r="AW400" s="67" t="str">
        <f>IF(ISERROR(IF(Journal!BC400&gt;0,Journal!V400,0)-IF(Journal!BC400&gt;0,Journal!BC400,0)),"",IF(Journal!BC400&gt;0,Journal!V400,0)-IF(Journal!BC400&gt;0,Journal!BC400,0))</f>
        <v/>
      </c>
      <c r="AX400" s="67" t="str">
        <f t="shared" si="41"/>
        <v/>
      </c>
      <c r="AY400" s="67" t="str">
        <f t="shared" ca="1" si="42"/>
        <v/>
      </c>
      <c r="AZ400" s="67" t="str">
        <f t="shared" ca="1" si="43"/>
        <v/>
      </c>
      <c r="BA400" s="67" t="str">
        <f t="shared" ca="1" si="44"/>
        <v/>
      </c>
    </row>
    <row r="401" spans="16:53">
      <c r="P401" s="26"/>
      <c r="Q401" s="27"/>
      <c r="R401" s="27"/>
      <c r="S401" s="30"/>
      <c r="AW401" s="67" t="str">
        <f>IF(ISERROR(IF(Journal!BC401&gt;0,Journal!V401,0)-IF(Journal!BC401&gt;0,Journal!BC401,0)),"",IF(Journal!BC401&gt;0,Journal!V401,0)-IF(Journal!BC401&gt;0,Journal!BC401,0))</f>
        <v/>
      </c>
      <c r="AX401" s="67" t="str">
        <f t="shared" si="41"/>
        <v/>
      </c>
      <c r="AY401" s="67" t="str">
        <f t="shared" ca="1" si="42"/>
        <v/>
      </c>
      <c r="AZ401" s="67" t="str">
        <f t="shared" ca="1" si="43"/>
        <v/>
      </c>
      <c r="BA401" s="67" t="str">
        <f t="shared" ca="1" si="44"/>
        <v/>
      </c>
    </row>
    <row r="402" spans="16:53">
      <c r="P402" s="26"/>
      <c r="Q402" s="27"/>
      <c r="R402" s="27"/>
      <c r="S402" s="30"/>
      <c r="AW402" s="67" t="str">
        <f>IF(ISERROR(IF(Journal!BC402&gt;0,Journal!V402,0)-IF(Journal!BC402&gt;0,Journal!BC402,0)),"",IF(Journal!BC402&gt;0,Journal!V402,0)-IF(Journal!BC402&gt;0,Journal!BC402,0))</f>
        <v/>
      </c>
      <c r="AX402" s="67" t="str">
        <f t="shared" si="41"/>
        <v/>
      </c>
      <c r="AY402" s="67" t="str">
        <f t="shared" ca="1" si="42"/>
        <v/>
      </c>
      <c r="AZ402" s="67" t="str">
        <f t="shared" ca="1" si="43"/>
        <v/>
      </c>
      <c r="BA402" s="67" t="str">
        <f t="shared" ca="1" si="44"/>
        <v/>
      </c>
    </row>
    <row r="403" spans="16:53">
      <c r="P403" s="26"/>
      <c r="Q403" s="27"/>
      <c r="R403" s="27"/>
      <c r="S403" s="30"/>
      <c r="AW403" s="67" t="str">
        <f>IF(ISERROR(IF(Journal!BC403&gt;0,Journal!V403,0)-IF(Journal!BC403&gt;0,Journal!BC403,0)),"",IF(Journal!BC403&gt;0,Journal!V403,0)-IF(Journal!BC403&gt;0,Journal!BC403,0))</f>
        <v/>
      </c>
      <c r="AX403" s="67" t="str">
        <f t="shared" si="41"/>
        <v/>
      </c>
      <c r="AY403" s="67" t="str">
        <f t="shared" ca="1" si="42"/>
        <v/>
      </c>
      <c r="AZ403" s="67" t="str">
        <f t="shared" ca="1" si="43"/>
        <v/>
      </c>
      <c r="BA403" s="67" t="str">
        <f t="shared" ca="1" si="44"/>
        <v/>
      </c>
    </row>
    <row r="404" spans="16:53">
      <c r="P404" s="26"/>
      <c r="Q404" s="27"/>
      <c r="R404" s="27"/>
      <c r="S404" s="30"/>
      <c r="AW404" s="67" t="str">
        <f>IF(ISERROR(IF(Journal!BC404&gt;0,Journal!V404,0)-IF(Journal!BC404&gt;0,Journal!BC404,0)),"",IF(Journal!BC404&gt;0,Journal!V404,0)-IF(Journal!BC404&gt;0,Journal!BC404,0))</f>
        <v/>
      </c>
      <c r="AX404" s="67" t="str">
        <f t="shared" si="41"/>
        <v/>
      </c>
      <c r="AY404" s="67" t="str">
        <f t="shared" ca="1" si="42"/>
        <v/>
      </c>
      <c r="AZ404" s="67" t="str">
        <f t="shared" ca="1" si="43"/>
        <v/>
      </c>
      <c r="BA404" s="67" t="str">
        <f t="shared" ca="1" si="44"/>
        <v/>
      </c>
    </row>
    <row r="405" spans="16:53">
      <c r="P405" s="26"/>
      <c r="Q405" s="27"/>
      <c r="R405" s="27"/>
      <c r="S405" s="30"/>
      <c r="AW405" s="67" t="str">
        <f>IF(ISERROR(IF(Journal!BC405&gt;0,Journal!V405,0)-IF(Journal!BC405&gt;0,Journal!BC405,0)),"",IF(Journal!BC405&gt;0,Journal!V405,0)-IF(Journal!BC405&gt;0,Journal!BC405,0))</f>
        <v/>
      </c>
      <c r="AX405" s="67" t="str">
        <f t="shared" si="41"/>
        <v/>
      </c>
      <c r="AY405" s="67" t="str">
        <f t="shared" ca="1" si="42"/>
        <v/>
      </c>
      <c r="AZ405" s="67" t="str">
        <f t="shared" ca="1" si="43"/>
        <v/>
      </c>
      <c r="BA405" s="67" t="str">
        <f t="shared" ca="1" si="44"/>
        <v/>
      </c>
    </row>
    <row r="406" spans="16:53">
      <c r="P406" s="26"/>
      <c r="Q406" s="27"/>
      <c r="R406" s="27"/>
      <c r="S406" s="30"/>
      <c r="AW406" s="67" t="str">
        <f>IF(ISERROR(IF(Journal!BC406&gt;0,Journal!V406,0)-IF(Journal!BC406&gt;0,Journal!BC406,0)),"",IF(Journal!BC406&gt;0,Journal!V406,0)-IF(Journal!BC406&gt;0,Journal!BC406,0))</f>
        <v/>
      </c>
      <c r="AX406" s="67" t="str">
        <f t="shared" si="41"/>
        <v/>
      </c>
      <c r="AY406" s="67" t="str">
        <f t="shared" ca="1" si="42"/>
        <v/>
      </c>
      <c r="AZ406" s="67" t="str">
        <f t="shared" ca="1" si="43"/>
        <v/>
      </c>
      <c r="BA406" s="67" t="str">
        <f t="shared" ca="1" si="44"/>
        <v/>
      </c>
    </row>
    <row r="407" spans="16:53">
      <c r="P407" s="26"/>
      <c r="Q407" s="27"/>
      <c r="R407" s="27"/>
      <c r="S407" s="30"/>
      <c r="AW407" s="67" t="str">
        <f>IF(ISERROR(IF(Journal!BC407&gt;0,Journal!V407,0)-IF(Journal!BC407&gt;0,Journal!BC407,0)),"",IF(Journal!BC407&gt;0,Journal!V407,0)-IF(Journal!BC407&gt;0,Journal!BC407,0))</f>
        <v/>
      </c>
      <c r="AX407" s="67" t="str">
        <f t="shared" si="41"/>
        <v/>
      </c>
      <c r="AY407" s="67" t="str">
        <f t="shared" ca="1" si="42"/>
        <v/>
      </c>
      <c r="AZ407" s="67" t="str">
        <f t="shared" ca="1" si="43"/>
        <v/>
      </c>
      <c r="BA407" s="67" t="str">
        <f t="shared" ca="1" si="44"/>
        <v/>
      </c>
    </row>
    <row r="408" spans="16:53">
      <c r="P408" s="26"/>
      <c r="Q408" s="27"/>
      <c r="R408" s="27"/>
      <c r="S408" s="30"/>
      <c r="AW408" s="67" t="str">
        <f>IF(ISERROR(IF(Journal!BC408&gt;0,Journal!V408,0)-IF(Journal!BC408&gt;0,Journal!BC408,0)),"",IF(Journal!BC408&gt;0,Journal!V408,0)-IF(Journal!BC408&gt;0,Journal!BC408,0))</f>
        <v/>
      </c>
      <c r="AX408" s="67" t="str">
        <f t="shared" si="41"/>
        <v/>
      </c>
      <c r="AY408" s="67" t="str">
        <f t="shared" ca="1" si="42"/>
        <v/>
      </c>
      <c r="AZ408" s="67" t="str">
        <f t="shared" ca="1" si="43"/>
        <v/>
      </c>
      <c r="BA408" s="67" t="str">
        <f t="shared" ca="1" si="44"/>
        <v/>
      </c>
    </row>
    <row r="409" spans="16:53">
      <c r="P409" s="26"/>
      <c r="Q409" s="27"/>
      <c r="R409" s="27"/>
      <c r="S409" s="30"/>
      <c r="AW409" s="67" t="str">
        <f>IF(ISERROR(IF(Journal!BC409&gt;0,Journal!V409,0)-IF(Journal!BC409&gt;0,Journal!BC409,0)),"",IF(Journal!BC409&gt;0,Journal!V409,0)-IF(Journal!BC409&gt;0,Journal!BC409,0))</f>
        <v/>
      </c>
      <c r="AX409" s="67" t="str">
        <f t="shared" si="41"/>
        <v/>
      </c>
      <c r="AY409" s="67" t="str">
        <f t="shared" ca="1" si="42"/>
        <v/>
      </c>
      <c r="AZ409" s="67" t="str">
        <f t="shared" ca="1" si="43"/>
        <v/>
      </c>
      <c r="BA409" s="67" t="str">
        <f t="shared" ca="1" si="44"/>
        <v/>
      </c>
    </row>
    <row r="410" spans="16:53">
      <c r="P410" s="26"/>
      <c r="Q410" s="27"/>
      <c r="R410" s="27"/>
      <c r="S410" s="30"/>
      <c r="AW410" s="67" t="str">
        <f>IF(ISERROR(IF(Journal!BC410&gt;0,Journal!V410,0)-IF(Journal!BC410&gt;0,Journal!BC410,0)),"",IF(Journal!BC410&gt;0,Journal!V410,0)-IF(Journal!BC410&gt;0,Journal!BC410,0))</f>
        <v/>
      </c>
      <c r="AX410" s="67" t="str">
        <f t="shared" si="41"/>
        <v/>
      </c>
      <c r="AY410" s="67" t="str">
        <f t="shared" ca="1" si="42"/>
        <v/>
      </c>
      <c r="AZ410" s="67" t="str">
        <f t="shared" ca="1" si="43"/>
        <v/>
      </c>
      <c r="BA410" s="67" t="str">
        <f t="shared" ca="1" si="44"/>
        <v/>
      </c>
    </row>
    <row r="411" spans="16:53">
      <c r="P411" s="26"/>
      <c r="Q411" s="27"/>
      <c r="R411" s="27"/>
      <c r="S411" s="30"/>
      <c r="AW411" s="67" t="str">
        <f>IF(ISERROR(IF(Journal!BC411&gt;0,Journal!V411,0)-IF(Journal!BC411&gt;0,Journal!BC411,0)),"",IF(Journal!BC411&gt;0,Journal!V411,0)-IF(Journal!BC411&gt;0,Journal!BC411,0))</f>
        <v/>
      </c>
      <c r="AX411" s="67" t="str">
        <f t="shared" si="41"/>
        <v/>
      </c>
      <c r="AY411" s="67" t="str">
        <f t="shared" ca="1" si="42"/>
        <v/>
      </c>
      <c r="AZ411" s="67" t="str">
        <f t="shared" ca="1" si="43"/>
        <v/>
      </c>
      <c r="BA411" s="67" t="str">
        <f t="shared" ca="1" si="44"/>
        <v/>
      </c>
    </row>
    <row r="412" spans="16:53">
      <c r="P412" s="26"/>
      <c r="Q412" s="27"/>
      <c r="R412" s="27"/>
      <c r="S412" s="30"/>
      <c r="AW412" s="67" t="str">
        <f>IF(ISERROR(IF(Journal!BC412&gt;0,Journal!V412,0)-IF(Journal!BC412&gt;0,Journal!BC412,0)),"",IF(Journal!BC412&gt;0,Journal!V412,0)-IF(Journal!BC412&gt;0,Journal!BC412,0))</f>
        <v/>
      </c>
      <c r="AX412" s="67" t="str">
        <f t="shared" si="41"/>
        <v/>
      </c>
      <c r="AY412" s="67" t="str">
        <f t="shared" ca="1" si="42"/>
        <v/>
      </c>
      <c r="AZ412" s="67" t="str">
        <f t="shared" ca="1" si="43"/>
        <v/>
      </c>
      <c r="BA412" s="67" t="str">
        <f t="shared" ca="1" si="44"/>
        <v/>
      </c>
    </row>
    <row r="413" spans="16:53">
      <c r="P413" s="26"/>
      <c r="Q413" s="27"/>
      <c r="R413" s="27"/>
      <c r="S413" s="30"/>
      <c r="AW413" s="67" t="str">
        <f>IF(ISERROR(IF(Journal!BC413&gt;0,Journal!V413,0)-IF(Journal!BC413&gt;0,Journal!BC413,0)),"",IF(Journal!BC413&gt;0,Journal!V413,0)-IF(Journal!BC413&gt;0,Journal!BC413,0))</f>
        <v/>
      </c>
      <c r="AX413" s="67" t="str">
        <f t="shared" si="41"/>
        <v/>
      </c>
      <c r="AY413" s="67" t="str">
        <f t="shared" ca="1" si="42"/>
        <v/>
      </c>
      <c r="AZ413" s="67" t="str">
        <f t="shared" ca="1" si="43"/>
        <v/>
      </c>
      <c r="BA413" s="67" t="str">
        <f t="shared" ca="1" si="44"/>
        <v/>
      </c>
    </row>
    <row r="414" spans="16:53">
      <c r="P414" s="26"/>
      <c r="Q414" s="27"/>
      <c r="R414" s="27"/>
      <c r="S414" s="30"/>
      <c r="AW414" s="67" t="str">
        <f>IF(ISERROR(IF(Journal!BC414&gt;0,Journal!V414,0)-IF(Journal!BC414&gt;0,Journal!BC414,0)),"",IF(Journal!BC414&gt;0,Journal!V414,0)-IF(Journal!BC414&gt;0,Journal!BC414,0))</f>
        <v/>
      </c>
      <c r="AX414" s="67" t="str">
        <f t="shared" si="41"/>
        <v/>
      </c>
      <c r="AY414" s="67" t="str">
        <f t="shared" ca="1" si="42"/>
        <v/>
      </c>
      <c r="AZ414" s="67" t="str">
        <f t="shared" ca="1" si="43"/>
        <v/>
      </c>
      <c r="BA414" s="67" t="str">
        <f t="shared" ca="1" si="44"/>
        <v/>
      </c>
    </row>
    <row r="415" spans="16:53">
      <c r="P415" s="26"/>
      <c r="Q415" s="27"/>
      <c r="R415" s="27"/>
      <c r="S415" s="30"/>
      <c r="AW415" s="67" t="str">
        <f>IF(ISERROR(IF(Journal!BC415&gt;0,Journal!V415,0)-IF(Journal!BC415&gt;0,Journal!BC415,0)),"",IF(Journal!BC415&gt;0,Journal!V415,0)-IF(Journal!BC415&gt;0,Journal!BC415,0))</f>
        <v/>
      </c>
      <c r="AX415" s="67" t="str">
        <f t="shared" si="41"/>
        <v/>
      </c>
      <c r="AY415" s="67" t="str">
        <f t="shared" ca="1" si="42"/>
        <v/>
      </c>
      <c r="AZ415" s="67" t="str">
        <f t="shared" ca="1" si="43"/>
        <v/>
      </c>
      <c r="BA415" s="67" t="str">
        <f t="shared" ca="1" si="44"/>
        <v/>
      </c>
    </row>
    <row r="416" spans="16:53">
      <c r="P416" s="26"/>
      <c r="Q416" s="27"/>
      <c r="R416" s="27"/>
      <c r="S416" s="30"/>
      <c r="AW416" s="67" t="str">
        <f>IF(ISERROR(IF(Journal!BC416&gt;0,Journal!V416,0)-IF(Journal!BC416&gt;0,Journal!BC416,0)),"",IF(Journal!BC416&gt;0,Journal!V416,0)-IF(Journal!BC416&gt;0,Journal!BC416,0))</f>
        <v/>
      </c>
      <c r="AX416" s="67" t="str">
        <f t="shared" si="41"/>
        <v/>
      </c>
      <c r="AY416" s="67" t="str">
        <f t="shared" ca="1" si="42"/>
        <v/>
      </c>
      <c r="AZ416" s="67" t="str">
        <f t="shared" ca="1" si="43"/>
        <v/>
      </c>
      <c r="BA416" s="67" t="str">
        <f t="shared" ca="1" si="44"/>
        <v/>
      </c>
    </row>
    <row r="417" spans="16:53">
      <c r="P417" s="26"/>
      <c r="Q417" s="27"/>
      <c r="R417" s="27"/>
      <c r="S417" s="30"/>
      <c r="AW417" s="67" t="str">
        <f>IF(ISERROR(IF(Journal!BC417&gt;0,Journal!V417,0)-IF(Journal!BC417&gt;0,Journal!BC417,0)),"",IF(Journal!BC417&gt;0,Journal!V417,0)-IF(Journal!BC417&gt;0,Journal!BC417,0))</f>
        <v/>
      </c>
      <c r="AX417" s="67" t="str">
        <f t="shared" si="41"/>
        <v/>
      </c>
      <c r="AY417" s="67" t="str">
        <f t="shared" ca="1" si="42"/>
        <v/>
      </c>
      <c r="AZ417" s="67" t="str">
        <f t="shared" ca="1" si="43"/>
        <v/>
      </c>
      <c r="BA417" s="67" t="str">
        <f t="shared" ca="1" si="44"/>
        <v/>
      </c>
    </row>
    <row r="418" spans="16:53">
      <c r="P418" s="26"/>
      <c r="Q418" s="27"/>
      <c r="R418" s="27"/>
      <c r="S418" s="30"/>
      <c r="AW418" s="67" t="str">
        <f>IF(ISERROR(IF(Journal!BC418&gt;0,Journal!V418,0)-IF(Journal!BC418&gt;0,Journal!BC418,0)),"",IF(Journal!BC418&gt;0,Journal!V418,0)-IF(Journal!BC418&gt;0,Journal!BC418,0))</f>
        <v/>
      </c>
      <c r="AX418" s="67" t="str">
        <f t="shared" si="41"/>
        <v/>
      </c>
      <c r="AY418" s="67" t="str">
        <f t="shared" ca="1" si="42"/>
        <v/>
      </c>
      <c r="AZ418" s="67" t="str">
        <f t="shared" ca="1" si="43"/>
        <v/>
      </c>
      <c r="BA418" s="67" t="str">
        <f t="shared" ca="1" si="44"/>
        <v/>
      </c>
    </row>
    <row r="419" spans="16:53">
      <c r="P419" s="26"/>
      <c r="Q419" s="27"/>
      <c r="R419" s="27"/>
      <c r="S419" s="30"/>
      <c r="AW419" s="67" t="str">
        <f>IF(ISERROR(IF(Journal!BC419&gt;0,Journal!V419,0)-IF(Journal!BC419&gt;0,Journal!BC419,0)),"",IF(Journal!BC419&gt;0,Journal!V419,0)-IF(Journal!BC419&gt;0,Journal!BC419,0))</f>
        <v/>
      </c>
      <c r="AX419" s="67" t="str">
        <f t="shared" si="41"/>
        <v/>
      </c>
      <c r="AY419" s="67" t="str">
        <f t="shared" ca="1" si="42"/>
        <v/>
      </c>
      <c r="AZ419" s="67" t="str">
        <f t="shared" ca="1" si="43"/>
        <v/>
      </c>
      <c r="BA419" s="67" t="str">
        <f t="shared" ca="1" si="44"/>
        <v/>
      </c>
    </row>
    <row r="420" spans="16:53">
      <c r="P420" s="26"/>
      <c r="Q420" s="27"/>
      <c r="R420" s="27"/>
      <c r="S420" s="30"/>
      <c r="AW420" s="67" t="str">
        <f>IF(ISERROR(IF(Journal!BC420&gt;0,Journal!V420,0)-IF(Journal!BC420&gt;0,Journal!BC420,0)),"",IF(Journal!BC420&gt;0,Journal!V420,0)-IF(Journal!BC420&gt;0,Journal!BC420,0))</f>
        <v/>
      </c>
      <c r="AX420" s="67" t="str">
        <f t="shared" si="41"/>
        <v/>
      </c>
      <c r="AY420" s="67" t="str">
        <f t="shared" ca="1" si="42"/>
        <v/>
      </c>
      <c r="AZ420" s="67" t="str">
        <f t="shared" ca="1" si="43"/>
        <v/>
      </c>
      <c r="BA420" s="67" t="str">
        <f t="shared" ca="1" si="44"/>
        <v/>
      </c>
    </row>
    <row r="421" spans="16:53">
      <c r="P421" s="26"/>
      <c r="Q421" s="27"/>
      <c r="R421" s="27"/>
      <c r="S421" s="30"/>
      <c r="AW421" s="67" t="str">
        <f>IF(ISERROR(IF(Journal!BC421&gt;0,Journal!V421,0)-IF(Journal!BC421&gt;0,Journal!BC421,0)),"",IF(Journal!BC421&gt;0,Journal!V421,0)-IF(Journal!BC421&gt;0,Journal!BC421,0))</f>
        <v/>
      </c>
      <c r="AX421" s="67" t="str">
        <f t="shared" si="41"/>
        <v/>
      </c>
      <c r="AY421" s="67" t="str">
        <f t="shared" ca="1" si="42"/>
        <v/>
      </c>
      <c r="AZ421" s="67" t="str">
        <f t="shared" ca="1" si="43"/>
        <v/>
      </c>
      <c r="BA421" s="67" t="str">
        <f t="shared" ca="1" si="44"/>
        <v/>
      </c>
    </row>
    <row r="422" spans="16:53">
      <c r="P422" s="26"/>
      <c r="Q422" s="27"/>
      <c r="R422" s="27"/>
      <c r="S422" s="30"/>
      <c r="AW422" s="67" t="str">
        <f>IF(ISERROR(IF(Journal!BC422&gt;0,Journal!V422,0)-IF(Journal!BC422&gt;0,Journal!BC422,0)),"",IF(Journal!BC422&gt;0,Journal!V422,0)-IF(Journal!BC422&gt;0,Journal!BC422,0))</f>
        <v/>
      </c>
      <c r="AX422" s="67" t="str">
        <f t="shared" si="41"/>
        <v/>
      </c>
      <c r="AY422" s="67" t="str">
        <f t="shared" ca="1" si="42"/>
        <v/>
      </c>
      <c r="AZ422" s="67" t="str">
        <f t="shared" ca="1" si="43"/>
        <v/>
      </c>
      <c r="BA422" s="67" t="str">
        <f t="shared" ca="1" si="44"/>
        <v/>
      </c>
    </row>
    <row r="423" spans="16:53">
      <c r="P423" s="26"/>
      <c r="Q423" s="27"/>
      <c r="R423" s="27"/>
      <c r="S423" s="30"/>
      <c r="AW423" s="67" t="str">
        <f>IF(ISERROR(IF(Journal!BC423&gt;0,Journal!V423,0)-IF(Journal!BC423&gt;0,Journal!BC423,0)),"",IF(Journal!BC423&gt;0,Journal!V423,0)-IF(Journal!BC423&gt;0,Journal!BC423,0))</f>
        <v/>
      </c>
      <c r="AX423" s="67" t="str">
        <f t="shared" si="41"/>
        <v/>
      </c>
      <c r="AY423" s="67" t="str">
        <f t="shared" ca="1" si="42"/>
        <v/>
      </c>
      <c r="AZ423" s="67" t="str">
        <f t="shared" ca="1" si="43"/>
        <v/>
      </c>
      <c r="BA423" s="67" t="str">
        <f t="shared" ca="1" si="44"/>
        <v/>
      </c>
    </row>
    <row r="424" spans="16:53">
      <c r="P424" s="26"/>
      <c r="Q424" s="27"/>
      <c r="R424" s="27"/>
      <c r="S424" s="30"/>
      <c r="AW424" s="67" t="str">
        <f>IF(ISERROR(IF(Journal!BC424&gt;0,Journal!V424,0)-IF(Journal!BC424&gt;0,Journal!BC424,0)),"",IF(Journal!BC424&gt;0,Journal!V424,0)-IF(Journal!BC424&gt;0,Journal!BC424,0))</f>
        <v/>
      </c>
      <c r="AX424" s="67" t="str">
        <f t="shared" si="41"/>
        <v/>
      </c>
      <c r="AY424" s="67" t="str">
        <f t="shared" ca="1" si="42"/>
        <v/>
      </c>
      <c r="AZ424" s="67" t="str">
        <f t="shared" ca="1" si="43"/>
        <v/>
      </c>
      <c r="BA424" s="67" t="str">
        <f t="shared" ca="1" si="44"/>
        <v/>
      </c>
    </row>
    <row r="425" spans="16:53">
      <c r="P425" s="26"/>
      <c r="Q425" s="27"/>
      <c r="R425" s="27"/>
      <c r="S425" s="30"/>
      <c r="AW425" s="67" t="str">
        <f>IF(ISERROR(IF(Journal!BC425&gt;0,Journal!V425,0)-IF(Journal!BC425&gt;0,Journal!BC425,0)),"",IF(Journal!BC425&gt;0,Journal!V425,0)-IF(Journal!BC425&gt;0,Journal!BC425,0))</f>
        <v/>
      </c>
      <c r="AX425" s="67" t="str">
        <f t="shared" si="41"/>
        <v/>
      </c>
      <c r="AY425" s="67" t="str">
        <f t="shared" ca="1" si="42"/>
        <v/>
      </c>
      <c r="AZ425" s="67" t="str">
        <f t="shared" ca="1" si="43"/>
        <v/>
      </c>
      <c r="BA425" s="67" t="str">
        <f t="shared" ca="1" si="44"/>
        <v/>
      </c>
    </row>
    <row r="426" spans="16:53">
      <c r="P426" s="26"/>
      <c r="Q426" s="27"/>
      <c r="R426" s="27"/>
      <c r="S426" s="30"/>
      <c r="AW426" s="67" t="str">
        <f>IF(ISERROR(IF(Journal!BC426&gt;0,Journal!V426,0)-IF(Journal!BC426&gt;0,Journal!BC426,0)),"",IF(Journal!BC426&gt;0,Journal!V426,0)-IF(Journal!BC426&gt;0,Journal!BC426,0))</f>
        <v/>
      </c>
      <c r="AX426" s="67" t="str">
        <f t="shared" si="41"/>
        <v/>
      </c>
      <c r="AY426" s="67" t="str">
        <f t="shared" ca="1" si="42"/>
        <v/>
      </c>
      <c r="AZ426" s="67" t="str">
        <f t="shared" ca="1" si="43"/>
        <v/>
      </c>
      <c r="BA426" s="67" t="str">
        <f t="shared" ca="1" si="44"/>
        <v/>
      </c>
    </row>
    <row r="427" spans="16:53">
      <c r="P427" s="26"/>
      <c r="Q427" s="27"/>
      <c r="R427" s="27"/>
      <c r="S427" s="30"/>
      <c r="AW427" s="67" t="str">
        <f>IF(ISERROR(IF(Journal!BC427&gt;0,Journal!V427,0)-IF(Journal!BC427&gt;0,Journal!BC427,0)),"",IF(Journal!BC427&gt;0,Journal!V427,0)-IF(Journal!BC427&gt;0,Journal!BC427,0))</f>
        <v/>
      </c>
      <c r="AX427" s="67" t="str">
        <f t="shared" si="41"/>
        <v/>
      </c>
      <c r="AY427" s="67" t="str">
        <f t="shared" ca="1" si="42"/>
        <v/>
      </c>
      <c r="AZ427" s="67" t="str">
        <f t="shared" ca="1" si="43"/>
        <v/>
      </c>
      <c r="BA427" s="67" t="str">
        <f t="shared" ca="1" si="44"/>
        <v/>
      </c>
    </row>
    <row r="428" spans="16:53">
      <c r="P428" s="26"/>
      <c r="Q428" s="27"/>
      <c r="R428" s="27"/>
      <c r="S428" s="30"/>
      <c r="AW428" s="67" t="str">
        <f>IF(ISERROR(IF(Journal!BC428&gt;0,Journal!V428,0)-IF(Journal!BC428&gt;0,Journal!BC428,0)),"",IF(Journal!BC428&gt;0,Journal!V428,0)-IF(Journal!BC428&gt;0,Journal!BC428,0))</f>
        <v/>
      </c>
      <c r="AX428" s="67" t="str">
        <f t="shared" si="41"/>
        <v/>
      </c>
      <c r="AY428" s="67" t="str">
        <f t="shared" ca="1" si="42"/>
        <v/>
      </c>
      <c r="AZ428" s="67" t="str">
        <f t="shared" ca="1" si="43"/>
        <v/>
      </c>
      <c r="BA428" s="67" t="str">
        <f t="shared" ca="1" si="44"/>
        <v/>
      </c>
    </row>
    <row r="429" spans="16:53">
      <c r="P429" s="26"/>
      <c r="Q429" s="27"/>
      <c r="R429" s="27"/>
      <c r="S429" s="30"/>
      <c r="AW429" s="67" t="str">
        <f>IF(ISERROR(IF(Journal!BC429&gt;0,Journal!V429,0)-IF(Journal!BC429&gt;0,Journal!BC429,0)),"",IF(Journal!BC429&gt;0,Journal!V429,0)-IF(Journal!BC429&gt;0,Journal!BC429,0))</f>
        <v/>
      </c>
      <c r="AX429" s="67" t="str">
        <f t="shared" si="41"/>
        <v/>
      </c>
      <c r="AY429" s="67" t="str">
        <f t="shared" ca="1" si="42"/>
        <v/>
      </c>
      <c r="AZ429" s="67" t="str">
        <f t="shared" ca="1" si="43"/>
        <v/>
      </c>
      <c r="BA429" s="67" t="str">
        <f t="shared" ca="1" si="44"/>
        <v/>
      </c>
    </row>
    <row r="430" spans="16:53">
      <c r="P430" s="26"/>
      <c r="Q430" s="27"/>
      <c r="R430" s="27"/>
      <c r="S430" s="30"/>
      <c r="AW430" s="67" t="str">
        <f>IF(ISERROR(IF(Journal!BC430&gt;0,Journal!V430,0)-IF(Journal!BC430&gt;0,Journal!BC430,0)),"",IF(Journal!BC430&gt;0,Journal!V430,0)-IF(Journal!BC430&gt;0,Journal!BC430,0))</f>
        <v/>
      </c>
      <c r="AX430" s="67" t="str">
        <f t="shared" si="41"/>
        <v/>
      </c>
      <c r="AY430" s="67" t="str">
        <f t="shared" ca="1" si="42"/>
        <v/>
      </c>
      <c r="AZ430" s="67" t="str">
        <f t="shared" ca="1" si="43"/>
        <v/>
      </c>
      <c r="BA430" s="67" t="str">
        <f t="shared" ca="1" si="44"/>
        <v/>
      </c>
    </row>
    <row r="431" spans="16:53">
      <c r="P431" s="26"/>
      <c r="Q431" s="27"/>
      <c r="R431" s="27"/>
      <c r="S431" s="30"/>
      <c r="AW431" s="67" t="str">
        <f>IF(ISERROR(IF(Journal!BC431&gt;0,Journal!V431,0)-IF(Journal!BC431&gt;0,Journal!BC431,0)),"",IF(Journal!BC431&gt;0,Journal!V431,0)-IF(Journal!BC431&gt;0,Journal!BC431,0))</f>
        <v/>
      </c>
      <c r="AX431" s="67" t="str">
        <f t="shared" si="41"/>
        <v/>
      </c>
      <c r="AY431" s="67" t="str">
        <f t="shared" ca="1" si="42"/>
        <v/>
      </c>
      <c r="AZ431" s="67" t="str">
        <f t="shared" ca="1" si="43"/>
        <v/>
      </c>
      <c r="BA431" s="67" t="str">
        <f t="shared" ca="1" si="44"/>
        <v/>
      </c>
    </row>
    <row r="432" spans="16:53">
      <c r="P432" s="26"/>
      <c r="Q432" s="27"/>
      <c r="R432" s="27"/>
      <c r="S432" s="30"/>
      <c r="AW432" s="67" t="str">
        <f>IF(ISERROR(IF(Journal!BC432&gt;0,Journal!V432,0)-IF(Journal!BC432&gt;0,Journal!BC432,0)),"",IF(Journal!BC432&gt;0,Journal!V432,0)-IF(Journal!BC432&gt;0,Journal!BC432,0))</f>
        <v/>
      </c>
      <c r="AX432" s="67" t="str">
        <f t="shared" si="41"/>
        <v/>
      </c>
      <c r="AY432" s="67" t="str">
        <f t="shared" ca="1" si="42"/>
        <v/>
      </c>
      <c r="AZ432" s="67" t="str">
        <f t="shared" ca="1" si="43"/>
        <v/>
      </c>
      <c r="BA432" s="67" t="str">
        <f t="shared" ca="1" si="44"/>
        <v/>
      </c>
    </row>
    <row r="433" spans="16:53">
      <c r="P433" s="26"/>
      <c r="Q433" s="27"/>
      <c r="R433" s="27"/>
      <c r="S433" s="30"/>
      <c r="AW433" s="67" t="str">
        <f>IF(ISERROR(IF(Journal!BC433&gt;0,Journal!V433,0)-IF(Journal!BC433&gt;0,Journal!BC433,0)),"",IF(Journal!BC433&gt;0,Journal!V433,0)-IF(Journal!BC433&gt;0,Journal!BC433,0))</f>
        <v/>
      </c>
      <c r="AX433" s="67" t="str">
        <f t="shared" si="41"/>
        <v/>
      </c>
      <c r="AY433" s="67" t="str">
        <f t="shared" ca="1" si="42"/>
        <v/>
      </c>
      <c r="AZ433" s="67" t="str">
        <f t="shared" ca="1" si="43"/>
        <v/>
      </c>
      <c r="BA433" s="67" t="str">
        <f t="shared" ca="1" si="44"/>
        <v/>
      </c>
    </row>
    <row r="434" spans="16:53">
      <c r="P434" s="26"/>
      <c r="Q434" s="27"/>
      <c r="R434" s="27"/>
      <c r="S434" s="30"/>
      <c r="AW434" s="67" t="str">
        <f>IF(ISERROR(IF(Journal!BC434&gt;0,Journal!V434,0)-IF(Journal!BC434&gt;0,Journal!BC434,0)),"",IF(Journal!BC434&gt;0,Journal!V434,0)-IF(Journal!BC434&gt;0,Journal!BC434,0))</f>
        <v/>
      </c>
      <c r="AX434" s="67" t="str">
        <f t="shared" si="41"/>
        <v/>
      </c>
      <c r="AY434" s="67" t="str">
        <f t="shared" ca="1" si="42"/>
        <v/>
      </c>
      <c r="AZ434" s="67" t="str">
        <f t="shared" ca="1" si="43"/>
        <v/>
      </c>
      <c r="BA434" s="67" t="str">
        <f t="shared" ca="1" si="44"/>
        <v/>
      </c>
    </row>
    <row r="435" spans="16:53">
      <c r="P435" s="26"/>
      <c r="Q435" s="27"/>
      <c r="R435" s="27"/>
      <c r="S435" s="30"/>
      <c r="AW435" s="67" t="str">
        <f>IF(ISERROR(IF(Journal!BC435&gt;0,Journal!V435,0)-IF(Journal!BC435&gt;0,Journal!BC435,0)),"",IF(Journal!BC435&gt;0,Journal!V435,0)-IF(Journal!BC435&gt;0,Journal!BC435,0))</f>
        <v/>
      </c>
      <c r="AX435" s="67" t="str">
        <f t="shared" si="41"/>
        <v/>
      </c>
      <c r="AY435" s="67" t="str">
        <f t="shared" ca="1" si="42"/>
        <v/>
      </c>
      <c r="AZ435" s="67" t="str">
        <f t="shared" ca="1" si="43"/>
        <v/>
      </c>
      <c r="BA435" s="67" t="str">
        <f t="shared" ca="1" si="44"/>
        <v/>
      </c>
    </row>
    <row r="436" spans="16:53">
      <c r="P436" s="26"/>
      <c r="Q436" s="27"/>
      <c r="R436" s="27"/>
      <c r="S436" s="30"/>
      <c r="AW436" s="67" t="str">
        <f>IF(ISERROR(IF(Journal!BC436&gt;0,Journal!V436,0)-IF(Journal!BC436&gt;0,Journal!BC436,0)),"",IF(Journal!BC436&gt;0,Journal!V436,0)-IF(Journal!BC436&gt;0,Journal!BC436,0))</f>
        <v/>
      </c>
      <c r="AX436" s="67" t="str">
        <f t="shared" si="41"/>
        <v/>
      </c>
      <c r="AY436" s="67" t="str">
        <f t="shared" ca="1" si="42"/>
        <v/>
      </c>
      <c r="AZ436" s="67" t="str">
        <f t="shared" ca="1" si="43"/>
        <v/>
      </c>
      <c r="BA436" s="67" t="str">
        <f t="shared" ca="1" si="44"/>
        <v/>
      </c>
    </row>
    <row r="437" spans="16:53">
      <c r="P437" s="26"/>
      <c r="Q437" s="27"/>
      <c r="R437" s="27"/>
      <c r="S437" s="30"/>
      <c r="AW437" s="67" t="str">
        <f>IF(ISERROR(IF(Journal!BC437&gt;0,Journal!V437,0)-IF(Journal!BC437&gt;0,Journal!BC437,0)),"",IF(Journal!BC437&gt;0,Journal!V437,0)-IF(Journal!BC437&gt;0,Journal!BC437,0))</f>
        <v/>
      </c>
      <c r="AX437" s="67" t="str">
        <f t="shared" si="41"/>
        <v/>
      </c>
      <c r="AY437" s="67" t="str">
        <f t="shared" ca="1" si="42"/>
        <v/>
      </c>
      <c r="AZ437" s="67" t="str">
        <f t="shared" ca="1" si="43"/>
        <v/>
      </c>
      <c r="BA437" s="67" t="str">
        <f t="shared" ca="1" si="44"/>
        <v/>
      </c>
    </row>
    <row r="438" spans="16:53">
      <c r="P438" s="26"/>
      <c r="Q438" s="27"/>
      <c r="R438" s="27"/>
      <c r="S438" s="30"/>
      <c r="AW438" s="67" t="str">
        <f>IF(ISERROR(IF(Journal!BC438&gt;0,Journal!V438,0)-IF(Journal!BC438&gt;0,Journal!BC438,0)),"",IF(Journal!BC438&gt;0,Journal!V438,0)-IF(Journal!BC438&gt;0,Journal!BC438,0))</f>
        <v/>
      </c>
      <c r="AX438" s="67" t="str">
        <f t="shared" si="41"/>
        <v/>
      </c>
      <c r="AY438" s="67" t="str">
        <f t="shared" ca="1" si="42"/>
        <v/>
      </c>
      <c r="AZ438" s="67" t="str">
        <f t="shared" ca="1" si="43"/>
        <v/>
      </c>
      <c r="BA438" s="67" t="str">
        <f t="shared" ca="1" si="44"/>
        <v/>
      </c>
    </row>
    <row r="439" spans="16:53">
      <c r="P439" s="26"/>
      <c r="Q439" s="27"/>
      <c r="R439" s="27"/>
      <c r="S439" s="30"/>
      <c r="AW439" s="67" t="str">
        <f>IF(ISERROR(IF(Journal!BC439&gt;0,Journal!V439,0)-IF(Journal!BC439&gt;0,Journal!BC439,0)),"",IF(Journal!BC439&gt;0,Journal!V439,0)-IF(Journal!BC439&gt;0,Journal!BC439,0))</f>
        <v/>
      </c>
      <c r="AX439" s="67" t="str">
        <f t="shared" si="41"/>
        <v/>
      </c>
      <c r="AY439" s="67" t="str">
        <f t="shared" ca="1" si="42"/>
        <v/>
      </c>
      <c r="AZ439" s="67" t="str">
        <f t="shared" ca="1" si="43"/>
        <v/>
      </c>
      <c r="BA439" s="67" t="str">
        <f t="shared" ca="1" si="44"/>
        <v/>
      </c>
    </row>
    <row r="440" spans="16:53">
      <c r="P440" s="26"/>
      <c r="Q440" s="27"/>
      <c r="R440" s="27"/>
      <c r="S440" s="30"/>
      <c r="AW440" s="67" t="str">
        <f>IF(ISERROR(IF(Journal!BC440&gt;0,Journal!V440,0)-IF(Journal!BC440&gt;0,Journal!BC440,0)),"",IF(Journal!BC440&gt;0,Journal!V440,0)-IF(Journal!BC440&gt;0,Journal!BC440,0))</f>
        <v/>
      </c>
      <c r="AX440" s="67" t="str">
        <f t="shared" si="41"/>
        <v/>
      </c>
      <c r="AY440" s="67" t="str">
        <f t="shared" ca="1" si="42"/>
        <v/>
      </c>
      <c r="AZ440" s="67" t="str">
        <f t="shared" ca="1" si="43"/>
        <v/>
      </c>
      <c r="BA440" s="67" t="str">
        <f t="shared" ca="1" si="44"/>
        <v/>
      </c>
    </row>
    <row r="441" spans="16:53">
      <c r="P441" s="26"/>
      <c r="Q441" s="27"/>
      <c r="R441" s="27"/>
      <c r="S441" s="30"/>
      <c r="AW441" s="67" t="str">
        <f>IF(ISERROR(IF(Journal!BC441&gt;0,Journal!V441,0)-IF(Journal!BC441&gt;0,Journal!BC441,0)),"",IF(Journal!BC441&gt;0,Journal!V441,0)-IF(Journal!BC441&gt;0,Journal!BC441,0))</f>
        <v/>
      </c>
      <c r="AX441" s="67" t="str">
        <f t="shared" si="41"/>
        <v/>
      </c>
      <c r="AY441" s="67" t="str">
        <f t="shared" ca="1" si="42"/>
        <v/>
      </c>
      <c r="AZ441" s="67" t="str">
        <f t="shared" ca="1" si="43"/>
        <v/>
      </c>
      <c r="BA441" s="67" t="str">
        <f t="shared" ca="1" si="44"/>
        <v/>
      </c>
    </row>
    <row r="442" spans="16:53">
      <c r="P442" s="26"/>
      <c r="Q442" s="27"/>
      <c r="R442" s="27"/>
      <c r="S442" s="30"/>
      <c r="AW442" s="67" t="str">
        <f>IF(ISERROR(IF(Journal!BC442&gt;0,Journal!V442,0)-IF(Journal!BC442&gt;0,Journal!BC442,0)),"",IF(Journal!BC442&gt;0,Journal!V442,0)-IF(Journal!BC442&gt;0,Journal!BC442,0))</f>
        <v/>
      </c>
      <c r="AX442" s="67" t="str">
        <f t="shared" si="41"/>
        <v/>
      </c>
      <c r="AY442" s="67" t="str">
        <f t="shared" ca="1" si="42"/>
        <v/>
      </c>
      <c r="AZ442" s="67" t="str">
        <f t="shared" ca="1" si="43"/>
        <v/>
      </c>
      <c r="BA442" s="67" t="str">
        <f t="shared" ca="1" si="44"/>
        <v/>
      </c>
    </row>
    <row r="443" spans="16:53">
      <c r="P443" s="26"/>
      <c r="Q443" s="27"/>
      <c r="R443" s="27"/>
      <c r="S443" s="30"/>
      <c r="AW443" s="67" t="str">
        <f>IF(ISERROR(IF(Journal!BC443&gt;0,Journal!V443,0)-IF(Journal!BC443&gt;0,Journal!BC443,0)),"",IF(Journal!BC443&gt;0,Journal!V443,0)-IF(Journal!BC443&gt;0,Journal!BC443,0))</f>
        <v/>
      </c>
      <c r="AX443" s="67" t="str">
        <f t="shared" si="41"/>
        <v/>
      </c>
      <c r="AY443" s="67" t="str">
        <f t="shared" ca="1" si="42"/>
        <v/>
      </c>
      <c r="AZ443" s="67" t="str">
        <f t="shared" ca="1" si="43"/>
        <v/>
      </c>
      <c r="BA443" s="67" t="str">
        <f t="shared" ca="1" si="44"/>
        <v/>
      </c>
    </row>
    <row r="444" spans="16:53">
      <c r="P444" s="26"/>
      <c r="Q444" s="27"/>
      <c r="R444" s="27"/>
      <c r="S444" s="30"/>
      <c r="AW444" s="67" t="str">
        <f>IF(ISERROR(IF(Journal!BC444&gt;0,Journal!V444,0)-IF(Journal!BC444&gt;0,Journal!BC444,0)),"",IF(Journal!BC444&gt;0,Journal!V444,0)-IF(Journal!BC444&gt;0,Journal!BC444,0))</f>
        <v/>
      </c>
      <c r="AX444" s="67" t="str">
        <f t="shared" si="41"/>
        <v/>
      </c>
      <c r="AY444" s="67" t="str">
        <f t="shared" ca="1" si="42"/>
        <v/>
      </c>
      <c r="AZ444" s="67" t="str">
        <f t="shared" ca="1" si="43"/>
        <v/>
      </c>
      <c r="BA444" s="67" t="str">
        <f t="shared" ca="1" si="44"/>
        <v/>
      </c>
    </row>
    <row r="445" spans="16:53">
      <c r="P445" s="26"/>
      <c r="Q445" s="27"/>
      <c r="R445" s="27"/>
      <c r="S445" s="30"/>
      <c r="AW445" s="67" t="str">
        <f>IF(ISERROR(IF(Journal!BC445&gt;0,Journal!V445,0)-IF(Journal!BC445&gt;0,Journal!BC445,0)),"",IF(Journal!BC445&gt;0,Journal!V445,0)-IF(Journal!BC445&gt;0,Journal!BC445,0))</f>
        <v/>
      </c>
      <c r="AX445" s="67" t="str">
        <f t="shared" si="41"/>
        <v/>
      </c>
      <c r="AY445" s="67" t="str">
        <f t="shared" ca="1" si="42"/>
        <v/>
      </c>
      <c r="AZ445" s="67" t="str">
        <f t="shared" ca="1" si="43"/>
        <v/>
      </c>
      <c r="BA445" s="67" t="str">
        <f t="shared" ca="1" si="44"/>
        <v/>
      </c>
    </row>
    <row r="446" spans="16:53">
      <c r="P446" s="26"/>
      <c r="Q446" s="27"/>
      <c r="R446" s="27"/>
      <c r="S446" s="30"/>
      <c r="AW446" s="67" t="str">
        <f>IF(ISERROR(IF(Journal!BC446&gt;0,Journal!V446,0)-IF(Journal!BC446&gt;0,Journal!BC446,0)),"",IF(Journal!BC446&gt;0,Journal!V446,0)-IF(Journal!BC446&gt;0,Journal!BC446,0))</f>
        <v/>
      </c>
      <c r="AX446" s="67" t="str">
        <f t="shared" si="41"/>
        <v/>
      </c>
      <c r="AY446" s="67" t="str">
        <f t="shared" ca="1" si="42"/>
        <v/>
      </c>
      <c r="AZ446" s="67" t="str">
        <f t="shared" ca="1" si="43"/>
        <v/>
      </c>
      <c r="BA446" s="67" t="str">
        <f t="shared" ca="1" si="44"/>
        <v/>
      </c>
    </row>
    <row r="447" spans="16:53">
      <c r="P447" s="26"/>
      <c r="Q447" s="27"/>
      <c r="R447" s="27"/>
      <c r="S447" s="30"/>
      <c r="AW447" s="67" t="str">
        <f>IF(ISERROR(IF(Journal!BC447&gt;0,Journal!V447,0)-IF(Journal!BC447&gt;0,Journal!BC447,0)),"",IF(Journal!BC447&gt;0,Journal!V447,0)-IF(Journal!BC447&gt;0,Journal!BC447,0))</f>
        <v/>
      </c>
      <c r="AX447" s="67" t="str">
        <f t="shared" si="41"/>
        <v/>
      </c>
      <c r="AY447" s="67" t="str">
        <f t="shared" ca="1" si="42"/>
        <v/>
      </c>
      <c r="AZ447" s="67" t="str">
        <f t="shared" ca="1" si="43"/>
        <v/>
      </c>
      <c r="BA447" s="67" t="str">
        <f t="shared" ca="1" si="44"/>
        <v/>
      </c>
    </row>
    <row r="448" spans="16:53">
      <c r="P448" s="26"/>
      <c r="Q448" s="27"/>
      <c r="R448" s="27"/>
      <c r="S448" s="30"/>
      <c r="AW448" s="67" t="str">
        <f>IF(ISERROR(IF(Journal!BC448&gt;0,Journal!V448,0)-IF(Journal!BC448&gt;0,Journal!BC448,0)),"",IF(Journal!BC448&gt;0,Journal!V448,0)-IF(Journal!BC448&gt;0,Journal!BC448,0))</f>
        <v/>
      </c>
      <c r="AX448" s="67" t="str">
        <f t="shared" si="41"/>
        <v/>
      </c>
      <c r="AY448" s="67" t="str">
        <f t="shared" ca="1" si="42"/>
        <v/>
      </c>
      <c r="AZ448" s="67" t="str">
        <f t="shared" ca="1" si="43"/>
        <v/>
      </c>
      <c r="BA448" s="67" t="str">
        <f t="shared" ca="1" si="44"/>
        <v/>
      </c>
    </row>
    <row r="449" spans="16:53">
      <c r="P449" s="26"/>
      <c r="Q449" s="27"/>
      <c r="R449" s="27"/>
      <c r="S449" s="30"/>
      <c r="AW449" s="67" t="str">
        <f>IF(ISERROR(IF(Journal!BC449&gt;0,Journal!V449,0)-IF(Journal!BC449&gt;0,Journal!BC449,0)),"",IF(Journal!BC449&gt;0,Journal!V449,0)-IF(Journal!BC449&gt;0,Journal!BC449,0))</f>
        <v/>
      </c>
      <c r="AX449" s="67" t="str">
        <f t="shared" si="41"/>
        <v/>
      </c>
      <c r="AY449" s="67" t="str">
        <f t="shared" ca="1" si="42"/>
        <v/>
      </c>
      <c r="AZ449" s="67" t="str">
        <f t="shared" ca="1" si="43"/>
        <v/>
      </c>
      <c r="BA449" s="67" t="str">
        <f t="shared" ca="1" si="44"/>
        <v/>
      </c>
    </row>
    <row r="450" spans="16:53">
      <c r="P450" s="26"/>
      <c r="Q450" s="27"/>
      <c r="R450" s="27"/>
      <c r="S450" s="30"/>
      <c r="AW450" s="67" t="str">
        <f>IF(ISERROR(IF(Journal!BC450&gt;0,Journal!V450,0)-IF(Journal!BC450&gt;0,Journal!BC450,0)),"",IF(Journal!BC450&gt;0,Journal!V450,0)-IF(Journal!BC450&gt;0,Journal!BC450,0))</f>
        <v/>
      </c>
      <c r="AX450" s="67" t="str">
        <f t="shared" si="41"/>
        <v/>
      </c>
      <c r="AY450" s="67" t="str">
        <f t="shared" ca="1" si="42"/>
        <v/>
      </c>
      <c r="AZ450" s="67" t="str">
        <f t="shared" ca="1" si="43"/>
        <v/>
      </c>
      <c r="BA450" s="67" t="str">
        <f t="shared" ca="1" si="44"/>
        <v/>
      </c>
    </row>
    <row r="451" spans="16:53">
      <c r="P451" s="26"/>
      <c r="Q451" s="27"/>
      <c r="R451" s="27"/>
      <c r="S451" s="30"/>
      <c r="AW451" s="67" t="str">
        <f>IF(ISERROR(IF(Journal!BC451&gt;0,Journal!V451,0)-IF(Journal!BC451&gt;0,Journal!BC451,0)),"",IF(Journal!BC451&gt;0,Journal!V451,0)-IF(Journal!BC451&gt;0,Journal!BC451,0))</f>
        <v/>
      </c>
      <c r="AX451" s="67" t="str">
        <f t="shared" si="41"/>
        <v/>
      </c>
      <c r="AY451" s="67" t="str">
        <f t="shared" ca="1" si="42"/>
        <v/>
      </c>
      <c r="AZ451" s="67" t="str">
        <f t="shared" ca="1" si="43"/>
        <v/>
      </c>
      <c r="BA451" s="67" t="str">
        <f t="shared" ca="1" si="44"/>
        <v/>
      </c>
    </row>
    <row r="452" spans="16:53">
      <c r="P452" s="26"/>
      <c r="Q452" s="27"/>
      <c r="R452" s="27"/>
      <c r="S452" s="30"/>
      <c r="AW452" s="67" t="str">
        <f>IF(ISERROR(IF(Journal!BC452&gt;0,Journal!V452,0)-IF(Journal!BC452&gt;0,Journal!BC452,0)),"",IF(Journal!BC452&gt;0,Journal!V452,0)-IF(Journal!BC452&gt;0,Journal!BC452,0))</f>
        <v/>
      </c>
      <c r="AX452" s="67" t="str">
        <f t="shared" si="41"/>
        <v/>
      </c>
      <c r="AY452" s="67" t="str">
        <f t="shared" ca="1" si="42"/>
        <v/>
      </c>
      <c r="AZ452" s="67" t="str">
        <f t="shared" ca="1" si="43"/>
        <v/>
      </c>
      <c r="BA452" s="67" t="str">
        <f t="shared" ca="1" si="44"/>
        <v/>
      </c>
    </row>
    <row r="453" spans="16:53">
      <c r="P453" s="26"/>
      <c r="Q453" s="27"/>
      <c r="R453" s="27"/>
      <c r="S453" s="30"/>
      <c r="AW453" s="67" t="str">
        <f>IF(ISERROR(IF(Journal!BC453&gt;0,Journal!V453,0)-IF(Journal!BC453&gt;0,Journal!BC453,0)),"",IF(Journal!BC453&gt;0,Journal!V453,0)-IF(Journal!BC453&gt;0,Journal!BC453,0))</f>
        <v/>
      </c>
      <c r="AX453" s="67" t="str">
        <f t="shared" ref="AX453:AX516" si="45">IF(AW453="","",IF(AW453&gt;0,1,""))</f>
        <v/>
      </c>
      <c r="AY453" s="67" t="str">
        <f t="shared" ref="AY453:AY516" ca="1" si="46">IF(ISERROR(AY452+MATCH(1,INDIRECT(CONCATENATE(CONCATENATE("AX",AY452+1),":AX2200")),0)),"",(AY452+MATCH(1,INDIRECT(CONCATENATE(CONCATENATE("AX",AY452+1),":AX2200")),0)))</f>
        <v/>
      </c>
      <c r="AZ453" s="67" t="str">
        <f t="shared" ref="AZ453:AZ516" ca="1" si="47">IF(ISERROR(IF(INDIRECT(CONCATENATE("AW",AY453))="","",INDIRECT(CONCATENATE("AW",AY453)))),"",IF(INDIRECT(CONCATENATE("AW",AY453))="","",INDIRECT(CONCATENATE("AW",AY453))))</f>
        <v/>
      </c>
      <c r="BA453" s="67" t="str">
        <f t="shared" ref="BA453:BA516" ca="1" si="48">IF(AZ453="","",BA452+1)</f>
        <v/>
      </c>
    </row>
    <row r="454" spans="16:53">
      <c r="P454" s="26"/>
      <c r="Q454" s="27"/>
      <c r="R454" s="27"/>
      <c r="S454" s="30"/>
      <c r="AW454" s="67" t="str">
        <f>IF(ISERROR(IF(Journal!BC454&gt;0,Journal!V454,0)-IF(Journal!BC454&gt;0,Journal!BC454,0)),"",IF(Journal!BC454&gt;0,Journal!V454,0)-IF(Journal!BC454&gt;0,Journal!BC454,0))</f>
        <v/>
      </c>
      <c r="AX454" s="67" t="str">
        <f t="shared" si="45"/>
        <v/>
      </c>
      <c r="AY454" s="67" t="str">
        <f t="shared" ca="1" si="46"/>
        <v/>
      </c>
      <c r="AZ454" s="67" t="str">
        <f t="shared" ca="1" si="47"/>
        <v/>
      </c>
      <c r="BA454" s="67" t="str">
        <f t="shared" ca="1" si="48"/>
        <v/>
      </c>
    </row>
    <row r="455" spans="16:53">
      <c r="P455" s="26"/>
      <c r="Q455" s="27"/>
      <c r="R455" s="27"/>
      <c r="S455" s="30"/>
      <c r="AW455" s="67" t="str">
        <f>IF(ISERROR(IF(Journal!BC455&gt;0,Journal!V455,0)-IF(Journal!BC455&gt;0,Journal!BC455,0)),"",IF(Journal!BC455&gt;0,Journal!V455,0)-IF(Journal!BC455&gt;0,Journal!BC455,0))</f>
        <v/>
      </c>
      <c r="AX455" s="67" t="str">
        <f t="shared" si="45"/>
        <v/>
      </c>
      <c r="AY455" s="67" t="str">
        <f t="shared" ca="1" si="46"/>
        <v/>
      </c>
      <c r="AZ455" s="67" t="str">
        <f t="shared" ca="1" si="47"/>
        <v/>
      </c>
      <c r="BA455" s="67" t="str">
        <f t="shared" ca="1" si="48"/>
        <v/>
      </c>
    </row>
    <row r="456" spans="16:53">
      <c r="P456" s="26"/>
      <c r="Q456" s="27"/>
      <c r="R456" s="27"/>
      <c r="S456" s="30"/>
      <c r="AW456" s="67" t="str">
        <f>IF(ISERROR(IF(Journal!BC456&gt;0,Journal!V456,0)-IF(Journal!BC456&gt;0,Journal!BC456,0)),"",IF(Journal!BC456&gt;0,Journal!V456,0)-IF(Journal!BC456&gt;0,Journal!BC456,0))</f>
        <v/>
      </c>
      <c r="AX456" s="67" t="str">
        <f t="shared" si="45"/>
        <v/>
      </c>
      <c r="AY456" s="67" t="str">
        <f t="shared" ca="1" si="46"/>
        <v/>
      </c>
      <c r="AZ456" s="67" t="str">
        <f t="shared" ca="1" si="47"/>
        <v/>
      </c>
      <c r="BA456" s="67" t="str">
        <f t="shared" ca="1" si="48"/>
        <v/>
      </c>
    </row>
    <row r="457" spans="16:53">
      <c r="P457" s="26"/>
      <c r="Q457" s="27"/>
      <c r="R457" s="27"/>
      <c r="S457" s="30"/>
      <c r="AW457" s="67" t="str">
        <f>IF(ISERROR(IF(Journal!BC457&gt;0,Journal!V457,0)-IF(Journal!BC457&gt;0,Journal!BC457,0)),"",IF(Journal!BC457&gt;0,Journal!V457,0)-IF(Journal!BC457&gt;0,Journal!BC457,0))</f>
        <v/>
      </c>
      <c r="AX457" s="67" t="str">
        <f t="shared" si="45"/>
        <v/>
      </c>
      <c r="AY457" s="67" t="str">
        <f t="shared" ca="1" si="46"/>
        <v/>
      </c>
      <c r="AZ457" s="67" t="str">
        <f t="shared" ca="1" si="47"/>
        <v/>
      </c>
      <c r="BA457" s="67" t="str">
        <f t="shared" ca="1" si="48"/>
        <v/>
      </c>
    </row>
    <row r="458" spans="16:53">
      <c r="P458" s="26"/>
      <c r="Q458" s="27"/>
      <c r="R458" s="27"/>
      <c r="S458" s="30"/>
      <c r="AW458" s="67" t="str">
        <f>IF(ISERROR(IF(Journal!BC458&gt;0,Journal!V458,0)-IF(Journal!BC458&gt;0,Journal!BC458,0)),"",IF(Journal!BC458&gt;0,Journal!V458,0)-IF(Journal!BC458&gt;0,Journal!BC458,0))</f>
        <v/>
      </c>
      <c r="AX458" s="67" t="str">
        <f t="shared" si="45"/>
        <v/>
      </c>
      <c r="AY458" s="67" t="str">
        <f t="shared" ca="1" si="46"/>
        <v/>
      </c>
      <c r="AZ458" s="67" t="str">
        <f t="shared" ca="1" si="47"/>
        <v/>
      </c>
      <c r="BA458" s="67" t="str">
        <f t="shared" ca="1" si="48"/>
        <v/>
      </c>
    </row>
    <row r="459" spans="16:53">
      <c r="P459" s="26"/>
      <c r="Q459" s="27"/>
      <c r="R459" s="27"/>
      <c r="S459" s="30"/>
      <c r="AW459" s="67" t="str">
        <f>IF(ISERROR(IF(Journal!BC459&gt;0,Journal!V459,0)-IF(Journal!BC459&gt;0,Journal!BC459,0)),"",IF(Journal!BC459&gt;0,Journal!V459,0)-IF(Journal!BC459&gt;0,Journal!BC459,0))</f>
        <v/>
      </c>
      <c r="AX459" s="67" t="str">
        <f t="shared" si="45"/>
        <v/>
      </c>
      <c r="AY459" s="67" t="str">
        <f t="shared" ca="1" si="46"/>
        <v/>
      </c>
      <c r="AZ459" s="67" t="str">
        <f t="shared" ca="1" si="47"/>
        <v/>
      </c>
      <c r="BA459" s="67" t="str">
        <f t="shared" ca="1" si="48"/>
        <v/>
      </c>
    </row>
    <row r="460" spans="16:53">
      <c r="P460" s="26"/>
      <c r="Q460" s="27"/>
      <c r="R460" s="27"/>
      <c r="S460" s="30"/>
      <c r="AW460" s="67" t="str">
        <f>IF(ISERROR(IF(Journal!BC460&gt;0,Journal!V460,0)-IF(Journal!BC460&gt;0,Journal!BC460,0)),"",IF(Journal!BC460&gt;0,Journal!V460,0)-IF(Journal!BC460&gt;0,Journal!BC460,0))</f>
        <v/>
      </c>
      <c r="AX460" s="67" t="str">
        <f t="shared" si="45"/>
        <v/>
      </c>
      <c r="AY460" s="67" t="str">
        <f t="shared" ca="1" si="46"/>
        <v/>
      </c>
      <c r="AZ460" s="67" t="str">
        <f t="shared" ca="1" si="47"/>
        <v/>
      </c>
      <c r="BA460" s="67" t="str">
        <f t="shared" ca="1" si="48"/>
        <v/>
      </c>
    </row>
    <row r="461" spans="16:53">
      <c r="P461" s="26"/>
      <c r="Q461" s="27"/>
      <c r="R461" s="27"/>
      <c r="S461" s="30"/>
      <c r="AW461" s="67" t="str">
        <f>IF(ISERROR(IF(Journal!BC461&gt;0,Journal!V461,0)-IF(Journal!BC461&gt;0,Journal!BC461,0)),"",IF(Journal!BC461&gt;0,Journal!V461,0)-IF(Journal!BC461&gt;0,Journal!BC461,0))</f>
        <v/>
      </c>
      <c r="AX461" s="67" t="str">
        <f t="shared" si="45"/>
        <v/>
      </c>
      <c r="AY461" s="67" t="str">
        <f t="shared" ca="1" si="46"/>
        <v/>
      </c>
      <c r="AZ461" s="67" t="str">
        <f t="shared" ca="1" si="47"/>
        <v/>
      </c>
      <c r="BA461" s="67" t="str">
        <f t="shared" ca="1" si="48"/>
        <v/>
      </c>
    </row>
    <row r="462" spans="16:53">
      <c r="P462" s="26"/>
      <c r="Q462" s="27"/>
      <c r="R462" s="27"/>
      <c r="S462" s="30"/>
      <c r="AW462" s="67" t="str">
        <f>IF(ISERROR(IF(Journal!BC462&gt;0,Journal!V462,0)-IF(Journal!BC462&gt;0,Journal!BC462,0)),"",IF(Journal!BC462&gt;0,Journal!V462,0)-IF(Journal!BC462&gt;0,Journal!BC462,0))</f>
        <v/>
      </c>
      <c r="AX462" s="67" t="str">
        <f t="shared" si="45"/>
        <v/>
      </c>
      <c r="AY462" s="67" t="str">
        <f t="shared" ca="1" si="46"/>
        <v/>
      </c>
      <c r="AZ462" s="67" t="str">
        <f t="shared" ca="1" si="47"/>
        <v/>
      </c>
      <c r="BA462" s="67" t="str">
        <f t="shared" ca="1" si="48"/>
        <v/>
      </c>
    </row>
    <row r="463" spans="16:53">
      <c r="P463" s="26"/>
      <c r="Q463" s="27"/>
      <c r="R463" s="27"/>
      <c r="S463" s="30"/>
      <c r="AW463" s="67" t="str">
        <f>IF(ISERROR(IF(Journal!BC463&gt;0,Journal!V463,0)-IF(Journal!BC463&gt;0,Journal!BC463,0)),"",IF(Journal!BC463&gt;0,Journal!V463,0)-IF(Journal!BC463&gt;0,Journal!BC463,0))</f>
        <v/>
      </c>
      <c r="AX463" s="67" t="str">
        <f t="shared" si="45"/>
        <v/>
      </c>
      <c r="AY463" s="67" t="str">
        <f t="shared" ca="1" si="46"/>
        <v/>
      </c>
      <c r="AZ463" s="67" t="str">
        <f t="shared" ca="1" si="47"/>
        <v/>
      </c>
      <c r="BA463" s="67" t="str">
        <f t="shared" ca="1" si="48"/>
        <v/>
      </c>
    </row>
    <row r="464" spans="16:53">
      <c r="P464" s="26"/>
      <c r="Q464" s="27"/>
      <c r="R464" s="27"/>
      <c r="S464" s="30"/>
      <c r="AW464" s="67" t="str">
        <f>IF(ISERROR(IF(Journal!BC464&gt;0,Journal!V464,0)-IF(Journal!BC464&gt;0,Journal!BC464,0)),"",IF(Journal!BC464&gt;0,Journal!V464,0)-IF(Journal!BC464&gt;0,Journal!BC464,0))</f>
        <v/>
      </c>
      <c r="AX464" s="67" t="str">
        <f t="shared" si="45"/>
        <v/>
      </c>
      <c r="AY464" s="67" t="str">
        <f t="shared" ca="1" si="46"/>
        <v/>
      </c>
      <c r="AZ464" s="67" t="str">
        <f t="shared" ca="1" si="47"/>
        <v/>
      </c>
      <c r="BA464" s="67" t="str">
        <f t="shared" ca="1" si="48"/>
        <v/>
      </c>
    </row>
    <row r="465" spans="16:53">
      <c r="P465" s="26"/>
      <c r="Q465" s="27"/>
      <c r="R465" s="27"/>
      <c r="S465" s="30"/>
      <c r="AW465" s="67" t="str">
        <f>IF(ISERROR(IF(Journal!BC465&gt;0,Journal!V465,0)-IF(Journal!BC465&gt;0,Journal!BC465,0)),"",IF(Journal!BC465&gt;0,Journal!V465,0)-IF(Journal!BC465&gt;0,Journal!BC465,0))</f>
        <v/>
      </c>
      <c r="AX465" s="67" t="str">
        <f t="shared" si="45"/>
        <v/>
      </c>
      <c r="AY465" s="67" t="str">
        <f t="shared" ca="1" si="46"/>
        <v/>
      </c>
      <c r="AZ465" s="67" t="str">
        <f t="shared" ca="1" si="47"/>
        <v/>
      </c>
      <c r="BA465" s="67" t="str">
        <f t="shared" ca="1" si="48"/>
        <v/>
      </c>
    </row>
    <row r="466" spans="16:53">
      <c r="P466" s="26"/>
      <c r="Q466" s="27"/>
      <c r="R466" s="27"/>
      <c r="S466" s="30"/>
      <c r="AW466" s="67" t="str">
        <f>IF(ISERROR(IF(Journal!BC466&gt;0,Journal!V466,0)-IF(Journal!BC466&gt;0,Journal!BC466,0)),"",IF(Journal!BC466&gt;0,Journal!V466,0)-IF(Journal!BC466&gt;0,Journal!BC466,0))</f>
        <v/>
      </c>
      <c r="AX466" s="67" t="str">
        <f t="shared" si="45"/>
        <v/>
      </c>
      <c r="AY466" s="67" t="str">
        <f t="shared" ca="1" si="46"/>
        <v/>
      </c>
      <c r="AZ466" s="67" t="str">
        <f t="shared" ca="1" si="47"/>
        <v/>
      </c>
      <c r="BA466" s="67" t="str">
        <f t="shared" ca="1" si="48"/>
        <v/>
      </c>
    </row>
    <row r="467" spans="16:53">
      <c r="P467" s="26"/>
      <c r="Q467" s="27"/>
      <c r="R467" s="27"/>
      <c r="S467" s="30"/>
      <c r="AW467" s="67" t="str">
        <f>IF(ISERROR(IF(Journal!BC467&gt;0,Journal!V467,0)-IF(Journal!BC467&gt;0,Journal!BC467,0)),"",IF(Journal!BC467&gt;0,Journal!V467,0)-IF(Journal!BC467&gt;0,Journal!BC467,0))</f>
        <v/>
      </c>
      <c r="AX467" s="67" t="str">
        <f t="shared" si="45"/>
        <v/>
      </c>
      <c r="AY467" s="67" t="str">
        <f t="shared" ca="1" si="46"/>
        <v/>
      </c>
      <c r="AZ467" s="67" t="str">
        <f t="shared" ca="1" si="47"/>
        <v/>
      </c>
      <c r="BA467" s="67" t="str">
        <f t="shared" ca="1" si="48"/>
        <v/>
      </c>
    </row>
    <row r="468" spans="16:53">
      <c r="P468" s="26"/>
      <c r="Q468" s="27"/>
      <c r="R468" s="27"/>
      <c r="S468" s="30"/>
      <c r="AW468" s="67" t="str">
        <f>IF(ISERROR(IF(Journal!BC468&gt;0,Journal!V468,0)-IF(Journal!BC468&gt;0,Journal!BC468,0)),"",IF(Journal!BC468&gt;0,Journal!V468,0)-IF(Journal!BC468&gt;0,Journal!BC468,0))</f>
        <v/>
      </c>
      <c r="AX468" s="67" t="str">
        <f t="shared" si="45"/>
        <v/>
      </c>
      <c r="AY468" s="67" t="str">
        <f t="shared" ca="1" si="46"/>
        <v/>
      </c>
      <c r="AZ468" s="67" t="str">
        <f t="shared" ca="1" si="47"/>
        <v/>
      </c>
      <c r="BA468" s="67" t="str">
        <f t="shared" ca="1" si="48"/>
        <v/>
      </c>
    </row>
    <row r="469" spans="16:53">
      <c r="P469" s="26"/>
      <c r="Q469" s="27"/>
      <c r="R469" s="27"/>
      <c r="S469" s="30"/>
      <c r="AW469" s="67" t="str">
        <f>IF(ISERROR(IF(Journal!BC469&gt;0,Journal!V469,0)-IF(Journal!BC469&gt;0,Journal!BC469,0)),"",IF(Journal!BC469&gt;0,Journal!V469,0)-IF(Journal!BC469&gt;0,Journal!BC469,0))</f>
        <v/>
      </c>
      <c r="AX469" s="67" t="str">
        <f t="shared" si="45"/>
        <v/>
      </c>
      <c r="AY469" s="67" t="str">
        <f t="shared" ca="1" si="46"/>
        <v/>
      </c>
      <c r="AZ469" s="67" t="str">
        <f t="shared" ca="1" si="47"/>
        <v/>
      </c>
      <c r="BA469" s="67" t="str">
        <f t="shared" ca="1" si="48"/>
        <v/>
      </c>
    </row>
    <row r="470" spans="16:53">
      <c r="P470" s="26"/>
      <c r="Q470" s="27"/>
      <c r="R470" s="27"/>
      <c r="S470" s="30"/>
      <c r="AW470" s="67" t="str">
        <f>IF(ISERROR(IF(Journal!BC470&gt;0,Journal!V470,0)-IF(Journal!BC470&gt;0,Journal!BC470,0)),"",IF(Journal!BC470&gt;0,Journal!V470,0)-IF(Journal!BC470&gt;0,Journal!BC470,0))</f>
        <v/>
      </c>
      <c r="AX470" s="67" t="str">
        <f t="shared" si="45"/>
        <v/>
      </c>
      <c r="AY470" s="67" t="str">
        <f t="shared" ca="1" si="46"/>
        <v/>
      </c>
      <c r="AZ470" s="67" t="str">
        <f t="shared" ca="1" si="47"/>
        <v/>
      </c>
      <c r="BA470" s="67" t="str">
        <f t="shared" ca="1" si="48"/>
        <v/>
      </c>
    </row>
    <row r="471" spans="16:53">
      <c r="P471" s="26"/>
      <c r="Q471" s="27"/>
      <c r="R471" s="27"/>
      <c r="S471" s="30"/>
      <c r="AW471" s="67" t="str">
        <f>IF(ISERROR(IF(Journal!BC471&gt;0,Journal!V471,0)-IF(Journal!BC471&gt;0,Journal!BC471,0)),"",IF(Journal!BC471&gt;0,Journal!V471,0)-IF(Journal!BC471&gt;0,Journal!BC471,0))</f>
        <v/>
      </c>
      <c r="AX471" s="67" t="str">
        <f t="shared" si="45"/>
        <v/>
      </c>
      <c r="AY471" s="67" t="str">
        <f t="shared" ca="1" si="46"/>
        <v/>
      </c>
      <c r="AZ471" s="67" t="str">
        <f t="shared" ca="1" si="47"/>
        <v/>
      </c>
      <c r="BA471" s="67" t="str">
        <f t="shared" ca="1" si="48"/>
        <v/>
      </c>
    </row>
    <row r="472" spans="16:53">
      <c r="P472" s="26"/>
      <c r="Q472" s="27"/>
      <c r="R472" s="27"/>
      <c r="S472" s="30"/>
      <c r="AW472" s="67" t="str">
        <f>IF(ISERROR(IF(Journal!BC472&gt;0,Journal!V472,0)-IF(Journal!BC472&gt;0,Journal!BC472,0)),"",IF(Journal!BC472&gt;0,Journal!V472,0)-IF(Journal!BC472&gt;0,Journal!BC472,0))</f>
        <v/>
      </c>
      <c r="AX472" s="67" t="str">
        <f t="shared" si="45"/>
        <v/>
      </c>
      <c r="AY472" s="67" t="str">
        <f t="shared" ca="1" si="46"/>
        <v/>
      </c>
      <c r="AZ472" s="67" t="str">
        <f t="shared" ca="1" si="47"/>
        <v/>
      </c>
      <c r="BA472" s="67" t="str">
        <f t="shared" ca="1" si="48"/>
        <v/>
      </c>
    </row>
    <row r="473" spans="16:53">
      <c r="P473" s="26"/>
      <c r="Q473" s="27"/>
      <c r="R473" s="27"/>
      <c r="S473" s="30"/>
      <c r="AW473" s="67" t="str">
        <f>IF(ISERROR(IF(Journal!BC473&gt;0,Journal!V473,0)-IF(Journal!BC473&gt;0,Journal!BC473,0)),"",IF(Journal!BC473&gt;0,Journal!V473,0)-IF(Journal!BC473&gt;0,Journal!BC473,0))</f>
        <v/>
      </c>
      <c r="AX473" s="67" t="str">
        <f t="shared" si="45"/>
        <v/>
      </c>
      <c r="AY473" s="67" t="str">
        <f t="shared" ca="1" si="46"/>
        <v/>
      </c>
      <c r="AZ473" s="67" t="str">
        <f t="shared" ca="1" si="47"/>
        <v/>
      </c>
      <c r="BA473" s="67" t="str">
        <f t="shared" ca="1" si="48"/>
        <v/>
      </c>
    </row>
    <row r="474" spans="16:53">
      <c r="P474" s="26"/>
      <c r="Q474" s="27"/>
      <c r="R474" s="27"/>
      <c r="S474" s="30"/>
      <c r="AW474" s="67" t="str">
        <f>IF(ISERROR(IF(Journal!BC474&gt;0,Journal!V474,0)-IF(Journal!BC474&gt;0,Journal!BC474,0)),"",IF(Journal!BC474&gt;0,Journal!V474,0)-IF(Journal!BC474&gt;0,Journal!BC474,0))</f>
        <v/>
      </c>
      <c r="AX474" s="67" t="str">
        <f t="shared" si="45"/>
        <v/>
      </c>
      <c r="AY474" s="67" t="str">
        <f t="shared" ca="1" si="46"/>
        <v/>
      </c>
      <c r="AZ474" s="67" t="str">
        <f t="shared" ca="1" si="47"/>
        <v/>
      </c>
      <c r="BA474" s="67" t="str">
        <f t="shared" ca="1" si="48"/>
        <v/>
      </c>
    </row>
    <row r="475" spans="16:53">
      <c r="P475" s="26"/>
      <c r="Q475" s="27"/>
      <c r="R475" s="27"/>
      <c r="S475" s="30"/>
      <c r="AW475" s="67" t="str">
        <f>IF(ISERROR(IF(Journal!BC475&gt;0,Journal!V475,0)-IF(Journal!BC475&gt;0,Journal!BC475,0)),"",IF(Journal!BC475&gt;0,Journal!V475,0)-IF(Journal!BC475&gt;0,Journal!BC475,0))</f>
        <v/>
      </c>
      <c r="AX475" s="67" t="str">
        <f t="shared" si="45"/>
        <v/>
      </c>
      <c r="AY475" s="67" t="str">
        <f t="shared" ca="1" si="46"/>
        <v/>
      </c>
      <c r="AZ475" s="67" t="str">
        <f t="shared" ca="1" si="47"/>
        <v/>
      </c>
      <c r="BA475" s="67" t="str">
        <f t="shared" ca="1" si="48"/>
        <v/>
      </c>
    </row>
    <row r="476" spans="16:53">
      <c r="P476" s="26"/>
      <c r="Q476" s="27"/>
      <c r="R476" s="27"/>
      <c r="S476" s="30"/>
      <c r="AW476" s="67" t="str">
        <f>IF(ISERROR(IF(Journal!BC476&gt;0,Journal!V476,0)-IF(Journal!BC476&gt;0,Journal!BC476,0)),"",IF(Journal!BC476&gt;0,Journal!V476,0)-IF(Journal!BC476&gt;0,Journal!BC476,0))</f>
        <v/>
      </c>
      <c r="AX476" s="67" t="str">
        <f t="shared" si="45"/>
        <v/>
      </c>
      <c r="AY476" s="67" t="str">
        <f t="shared" ca="1" si="46"/>
        <v/>
      </c>
      <c r="AZ476" s="67" t="str">
        <f t="shared" ca="1" si="47"/>
        <v/>
      </c>
      <c r="BA476" s="67" t="str">
        <f t="shared" ca="1" si="48"/>
        <v/>
      </c>
    </row>
    <row r="477" spans="16:53">
      <c r="P477" s="26"/>
      <c r="Q477" s="27"/>
      <c r="R477" s="27"/>
      <c r="S477" s="30"/>
      <c r="AW477" s="67" t="str">
        <f>IF(ISERROR(IF(Journal!BC477&gt;0,Journal!V477,0)-IF(Journal!BC477&gt;0,Journal!BC477,0)),"",IF(Journal!BC477&gt;0,Journal!V477,0)-IF(Journal!BC477&gt;0,Journal!BC477,0))</f>
        <v/>
      </c>
      <c r="AX477" s="67" t="str">
        <f t="shared" si="45"/>
        <v/>
      </c>
      <c r="AY477" s="67" t="str">
        <f t="shared" ca="1" si="46"/>
        <v/>
      </c>
      <c r="AZ477" s="67" t="str">
        <f t="shared" ca="1" si="47"/>
        <v/>
      </c>
      <c r="BA477" s="67" t="str">
        <f t="shared" ca="1" si="48"/>
        <v/>
      </c>
    </row>
    <row r="478" spans="16:53">
      <c r="P478" s="26"/>
      <c r="Q478" s="27"/>
      <c r="R478" s="27"/>
      <c r="S478" s="30"/>
      <c r="AW478" s="67" t="str">
        <f>IF(ISERROR(IF(Journal!BC478&gt;0,Journal!V478,0)-IF(Journal!BC478&gt;0,Journal!BC478,0)),"",IF(Journal!BC478&gt;0,Journal!V478,0)-IF(Journal!BC478&gt;0,Journal!BC478,0))</f>
        <v/>
      </c>
      <c r="AX478" s="67" t="str">
        <f t="shared" si="45"/>
        <v/>
      </c>
      <c r="AY478" s="67" t="str">
        <f t="shared" ca="1" si="46"/>
        <v/>
      </c>
      <c r="AZ478" s="67" t="str">
        <f t="shared" ca="1" si="47"/>
        <v/>
      </c>
      <c r="BA478" s="67" t="str">
        <f t="shared" ca="1" si="48"/>
        <v/>
      </c>
    </row>
    <row r="479" spans="16:53">
      <c r="P479" s="26"/>
      <c r="Q479" s="27"/>
      <c r="R479" s="27"/>
      <c r="S479" s="30"/>
      <c r="AW479" s="67" t="str">
        <f>IF(ISERROR(IF(Journal!BC479&gt;0,Journal!V479,0)-IF(Journal!BC479&gt;0,Journal!BC479,0)),"",IF(Journal!BC479&gt;0,Journal!V479,0)-IF(Journal!BC479&gt;0,Journal!BC479,0))</f>
        <v/>
      </c>
      <c r="AX479" s="67" t="str">
        <f t="shared" si="45"/>
        <v/>
      </c>
      <c r="AY479" s="67" t="str">
        <f t="shared" ca="1" si="46"/>
        <v/>
      </c>
      <c r="AZ479" s="67" t="str">
        <f t="shared" ca="1" si="47"/>
        <v/>
      </c>
      <c r="BA479" s="67" t="str">
        <f t="shared" ca="1" si="48"/>
        <v/>
      </c>
    </row>
    <row r="480" spans="16:53">
      <c r="P480" s="26"/>
      <c r="Q480" s="27"/>
      <c r="R480" s="27"/>
      <c r="S480" s="30"/>
      <c r="AW480" s="67" t="str">
        <f>IF(ISERROR(IF(Journal!BC480&gt;0,Journal!V480,0)-IF(Journal!BC480&gt;0,Journal!BC480,0)),"",IF(Journal!BC480&gt;0,Journal!V480,0)-IF(Journal!BC480&gt;0,Journal!BC480,0))</f>
        <v/>
      </c>
      <c r="AX480" s="67" t="str">
        <f t="shared" si="45"/>
        <v/>
      </c>
      <c r="AY480" s="67" t="str">
        <f t="shared" ca="1" si="46"/>
        <v/>
      </c>
      <c r="AZ480" s="67" t="str">
        <f t="shared" ca="1" si="47"/>
        <v/>
      </c>
      <c r="BA480" s="67" t="str">
        <f t="shared" ca="1" si="48"/>
        <v/>
      </c>
    </row>
    <row r="481" spans="16:53">
      <c r="P481" s="26"/>
      <c r="Q481" s="27"/>
      <c r="R481" s="27"/>
      <c r="S481" s="30"/>
      <c r="AW481" s="67" t="str">
        <f>IF(ISERROR(IF(Journal!BC481&gt;0,Journal!V481,0)-IF(Journal!BC481&gt;0,Journal!BC481,0)),"",IF(Journal!BC481&gt;0,Journal!V481,0)-IF(Journal!BC481&gt;0,Journal!BC481,0))</f>
        <v/>
      </c>
      <c r="AX481" s="67" t="str">
        <f t="shared" si="45"/>
        <v/>
      </c>
      <c r="AY481" s="67" t="str">
        <f t="shared" ca="1" si="46"/>
        <v/>
      </c>
      <c r="AZ481" s="67" t="str">
        <f t="shared" ca="1" si="47"/>
        <v/>
      </c>
      <c r="BA481" s="67" t="str">
        <f t="shared" ca="1" si="48"/>
        <v/>
      </c>
    </row>
    <row r="482" spans="16:53">
      <c r="P482" s="26"/>
      <c r="Q482" s="27"/>
      <c r="R482" s="27"/>
      <c r="S482" s="30"/>
      <c r="AW482" s="67" t="str">
        <f>IF(ISERROR(IF(Journal!BC482&gt;0,Journal!V482,0)-IF(Journal!BC482&gt;0,Journal!BC482,0)),"",IF(Journal!BC482&gt;0,Journal!V482,0)-IF(Journal!BC482&gt;0,Journal!BC482,0))</f>
        <v/>
      </c>
      <c r="AX482" s="67" t="str">
        <f t="shared" si="45"/>
        <v/>
      </c>
      <c r="AY482" s="67" t="str">
        <f t="shared" ca="1" si="46"/>
        <v/>
      </c>
      <c r="AZ482" s="67" t="str">
        <f t="shared" ca="1" si="47"/>
        <v/>
      </c>
      <c r="BA482" s="67" t="str">
        <f t="shared" ca="1" si="48"/>
        <v/>
      </c>
    </row>
    <row r="483" spans="16:53">
      <c r="P483" s="26"/>
      <c r="Q483" s="27"/>
      <c r="R483" s="27"/>
      <c r="S483" s="30"/>
      <c r="AW483" s="67" t="str">
        <f>IF(ISERROR(IF(Journal!BC483&gt;0,Journal!V483,0)-IF(Journal!BC483&gt;0,Journal!BC483,0)),"",IF(Journal!BC483&gt;0,Journal!V483,0)-IF(Journal!BC483&gt;0,Journal!BC483,0))</f>
        <v/>
      </c>
      <c r="AX483" s="67" t="str">
        <f t="shared" si="45"/>
        <v/>
      </c>
      <c r="AY483" s="67" t="str">
        <f t="shared" ca="1" si="46"/>
        <v/>
      </c>
      <c r="AZ483" s="67" t="str">
        <f t="shared" ca="1" si="47"/>
        <v/>
      </c>
      <c r="BA483" s="67" t="str">
        <f t="shared" ca="1" si="48"/>
        <v/>
      </c>
    </row>
    <row r="484" spans="16:53">
      <c r="P484" s="26"/>
      <c r="Q484" s="27"/>
      <c r="R484" s="27"/>
      <c r="S484" s="30"/>
      <c r="AW484" s="67" t="str">
        <f>IF(ISERROR(IF(Journal!BC484&gt;0,Journal!V484,0)-IF(Journal!BC484&gt;0,Journal!BC484,0)),"",IF(Journal!BC484&gt;0,Journal!V484,0)-IF(Journal!BC484&gt;0,Journal!BC484,0))</f>
        <v/>
      </c>
      <c r="AX484" s="67" t="str">
        <f t="shared" si="45"/>
        <v/>
      </c>
      <c r="AY484" s="67" t="str">
        <f t="shared" ca="1" si="46"/>
        <v/>
      </c>
      <c r="AZ484" s="67" t="str">
        <f t="shared" ca="1" si="47"/>
        <v/>
      </c>
      <c r="BA484" s="67" t="str">
        <f t="shared" ca="1" si="48"/>
        <v/>
      </c>
    </row>
    <row r="485" spans="16:53">
      <c r="P485" s="26"/>
      <c r="Q485" s="27"/>
      <c r="R485" s="27"/>
      <c r="S485" s="30"/>
      <c r="AW485" s="67" t="str">
        <f>IF(ISERROR(IF(Journal!BC485&gt;0,Journal!V485,0)-IF(Journal!BC485&gt;0,Journal!BC485,0)),"",IF(Journal!BC485&gt;0,Journal!V485,0)-IF(Journal!BC485&gt;0,Journal!BC485,0))</f>
        <v/>
      </c>
      <c r="AX485" s="67" t="str">
        <f t="shared" si="45"/>
        <v/>
      </c>
      <c r="AY485" s="67" t="str">
        <f t="shared" ca="1" si="46"/>
        <v/>
      </c>
      <c r="AZ485" s="67" t="str">
        <f t="shared" ca="1" si="47"/>
        <v/>
      </c>
      <c r="BA485" s="67" t="str">
        <f t="shared" ca="1" si="48"/>
        <v/>
      </c>
    </row>
    <row r="486" spans="16:53">
      <c r="P486" s="26"/>
      <c r="Q486" s="27"/>
      <c r="R486" s="27"/>
      <c r="S486" s="30"/>
      <c r="AW486" s="67" t="str">
        <f>IF(ISERROR(IF(Journal!BC486&gt;0,Journal!V486,0)-IF(Journal!BC486&gt;0,Journal!BC486,0)),"",IF(Journal!BC486&gt;0,Journal!V486,0)-IF(Journal!BC486&gt;0,Journal!BC486,0))</f>
        <v/>
      </c>
      <c r="AX486" s="67" t="str">
        <f t="shared" si="45"/>
        <v/>
      </c>
      <c r="AY486" s="67" t="str">
        <f t="shared" ca="1" si="46"/>
        <v/>
      </c>
      <c r="AZ486" s="67" t="str">
        <f t="shared" ca="1" si="47"/>
        <v/>
      </c>
      <c r="BA486" s="67" t="str">
        <f t="shared" ca="1" si="48"/>
        <v/>
      </c>
    </row>
    <row r="487" spans="16:53">
      <c r="P487" s="26"/>
      <c r="Q487" s="27"/>
      <c r="R487" s="27"/>
      <c r="S487" s="30"/>
      <c r="AW487" s="67" t="str">
        <f>IF(ISERROR(IF(Journal!BC487&gt;0,Journal!V487,0)-IF(Journal!BC487&gt;0,Journal!BC487,0)),"",IF(Journal!BC487&gt;0,Journal!V487,0)-IF(Journal!BC487&gt;0,Journal!BC487,0))</f>
        <v/>
      </c>
      <c r="AX487" s="67" t="str">
        <f t="shared" si="45"/>
        <v/>
      </c>
      <c r="AY487" s="67" t="str">
        <f t="shared" ca="1" si="46"/>
        <v/>
      </c>
      <c r="AZ487" s="67" t="str">
        <f t="shared" ca="1" si="47"/>
        <v/>
      </c>
      <c r="BA487" s="67" t="str">
        <f t="shared" ca="1" si="48"/>
        <v/>
      </c>
    </row>
    <row r="488" spans="16:53">
      <c r="P488" s="26"/>
      <c r="Q488" s="27"/>
      <c r="R488" s="27"/>
      <c r="S488" s="30"/>
      <c r="AW488" s="67" t="str">
        <f>IF(ISERROR(IF(Journal!BC488&gt;0,Journal!V488,0)-IF(Journal!BC488&gt;0,Journal!BC488,0)),"",IF(Journal!BC488&gt;0,Journal!V488,0)-IF(Journal!BC488&gt;0,Journal!BC488,0))</f>
        <v/>
      </c>
      <c r="AX488" s="67" t="str">
        <f t="shared" si="45"/>
        <v/>
      </c>
      <c r="AY488" s="67" t="str">
        <f t="shared" ca="1" si="46"/>
        <v/>
      </c>
      <c r="AZ488" s="67" t="str">
        <f t="shared" ca="1" si="47"/>
        <v/>
      </c>
      <c r="BA488" s="67" t="str">
        <f t="shared" ca="1" si="48"/>
        <v/>
      </c>
    </row>
    <row r="489" spans="16:53">
      <c r="P489" s="26"/>
      <c r="Q489" s="27"/>
      <c r="R489" s="27"/>
      <c r="S489" s="30"/>
      <c r="AW489" s="67" t="str">
        <f>IF(ISERROR(IF(Journal!BC489&gt;0,Journal!V489,0)-IF(Journal!BC489&gt;0,Journal!BC489,0)),"",IF(Journal!BC489&gt;0,Journal!V489,0)-IF(Journal!BC489&gt;0,Journal!BC489,0))</f>
        <v/>
      </c>
      <c r="AX489" s="67" t="str">
        <f t="shared" si="45"/>
        <v/>
      </c>
      <c r="AY489" s="67" t="str">
        <f t="shared" ca="1" si="46"/>
        <v/>
      </c>
      <c r="AZ489" s="67" t="str">
        <f t="shared" ca="1" si="47"/>
        <v/>
      </c>
      <c r="BA489" s="67" t="str">
        <f t="shared" ca="1" si="48"/>
        <v/>
      </c>
    </row>
    <row r="490" spans="16:53">
      <c r="P490" s="26"/>
      <c r="Q490" s="27"/>
      <c r="R490" s="27"/>
      <c r="S490" s="30"/>
      <c r="AW490" s="67" t="str">
        <f>IF(ISERROR(IF(Journal!BC490&gt;0,Journal!V490,0)-IF(Journal!BC490&gt;0,Journal!BC490,0)),"",IF(Journal!BC490&gt;0,Journal!V490,0)-IF(Journal!BC490&gt;0,Journal!BC490,0))</f>
        <v/>
      </c>
      <c r="AX490" s="67" t="str">
        <f t="shared" si="45"/>
        <v/>
      </c>
      <c r="AY490" s="67" t="str">
        <f t="shared" ca="1" si="46"/>
        <v/>
      </c>
      <c r="AZ490" s="67" t="str">
        <f t="shared" ca="1" si="47"/>
        <v/>
      </c>
      <c r="BA490" s="67" t="str">
        <f t="shared" ca="1" si="48"/>
        <v/>
      </c>
    </row>
    <row r="491" spans="16:53">
      <c r="P491" s="26"/>
      <c r="Q491" s="27"/>
      <c r="R491" s="27"/>
      <c r="S491" s="30"/>
      <c r="AW491" s="67" t="str">
        <f>IF(ISERROR(IF(Journal!BC491&gt;0,Journal!V491,0)-IF(Journal!BC491&gt;0,Journal!BC491,0)),"",IF(Journal!BC491&gt;0,Journal!V491,0)-IF(Journal!BC491&gt;0,Journal!BC491,0))</f>
        <v/>
      </c>
      <c r="AX491" s="67" t="str">
        <f t="shared" si="45"/>
        <v/>
      </c>
      <c r="AY491" s="67" t="str">
        <f t="shared" ca="1" si="46"/>
        <v/>
      </c>
      <c r="AZ491" s="67" t="str">
        <f t="shared" ca="1" si="47"/>
        <v/>
      </c>
      <c r="BA491" s="67" t="str">
        <f t="shared" ca="1" si="48"/>
        <v/>
      </c>
    </row>
    <row r="492" spans="16:53">
      <c r="P492" s="26"/>
      <c r="Q492" s="27"/>
      <c r="R492" s="27"/>
      <c r="S492" s="30"/>
      <c r="AW492" s="67" t="str">
        <f>IF(ISERROR(IF(Journal!BC492&gt;0,Journal!V492,0)-IF(Journal!BC492&gt;0,Journal!BC492,0)),"",IF(Journal!BC492&gt;0,Journal!V492,0)-IF(Journal!BC492&gt;0,Journal!BC492,0))</f>
        <v/>
      </c>
      <c r="AX492" s="67" t="str">
        <f t="shared" si="45"/>
        <v/>
      </c>
      <c r="AY492" s="67" t="str">
        <f t="shared" ca="1" si="46"/>
        <v/>
      </c>
      <c r="AZ492" s="67" t="str">
        <f t="shared" ca="1" si="47"/>
        <v/>
      </c>
      <c r="BA492" s="67" t="str">
        <f t="shared" ca="1" si="48"/>
        <v/>
      </c>
    </row>
    <row r="493" spans="16:53">
      <c r="P493" s="26"/>
      <c r="Q493" s="27"/>
      <c r="R493" s="27"/>
      <c r="S493" s="30"/>
      <c r="AW493" s="67" t="str">
        <f>IF(ISERROR(IF(Journal!BC493&gt;0,Journal!V493,0)-IF(Journal!BC493&gt;0,Journal!BC493,0)),"",IF(Journal!BC493&gt;0,Journal!V493,0)-IF(Journal!BC493&gt;0,Journal!BC493,0))</f>
        <v/>
      </c>
      <c r="AX493" s="67" t="str">
        <f t="shared" si="45"/>
        <v/>
      </c>
      <c r="AY493" s="67" t="str">
        <f t="shared" ca="1" si="46"/>
        <v/>
      </c>
      <c r="AZ493" s="67" t="str">
        <f t="shared" ca="1" si="47"/>
        <v/>
      </c>
      <c r="BA493" s="67" t="str">
        <f t="shared" ca="1" si="48"/>
        <v/>
      </c>
    </row>
    <row r="494" spans="16:53">
      <c r="P494" s="26"/>
      <c r="Q494" s="27"/>
      <c r="R494" s="27"/>
      <c r="S494" s="30"/>
      <c r="AW494" s="67" t="str">
        <f>IF(ISERROR(IF(Journal!BC494&gt;0,Journal!V494,0)-IF(Journal!BC494&gt;0,Journal!BC494,0)),"",IF(Journal!BC494&gt;0,Journal!V494,0)-IF(Journal!BC494&gt;0,Journal!BC494,0))</f>
        <v/>
      </c>
      <c r="AX494" s="67" t="str">
        <f t="shared" si="45"/>
        <v/>
      </c>
      <c r="AY494" s="67" t="str">
        <f t="shared" ca="1" si="46"/>
        <v/>
      </c>
      <c r="AZ494" s="67" t="str">
        <f t="shared" ca="1" si="47"/>
        <v/>
      </c>
      <c r="BA494" s="67" t="str">
        <f t="shared" ca="1" si="48"/>
        <v/>
      </c>
    </row>
    <row r="495" spans="16:53">
      <c r="P495" s="26"/>
      <c r="Q495" s="27"/>
      <c r="R495" s="27"/>
      <c r="S495" s="30"/>
      <c r="AW495" s="67" t="str">
        <f>IF(ISERROR(IF(Journal!BC495&gt;0,Journal!V495,0)-IF(Journal!BC495&gt;0,Journal!BC495,0)),"",IF(Journal!BC495&gt;0,Journal!V495,0)-IF(Journal!BC495&gt;0,Journal!BC495,0))</f>
        <v/>
      </c>
      <c r="AX495" s="67" t="str">
        <f t="shared" si="45"/>
        <v/>
      </c>
      <c r="AY495" s="67" t="str">
        <f t="shared" ca="1" si="46"/>
        <v/>
      </c>
      <c r="AZ495" s="67" t="str">
        <f t="shared" ca="1" si="47"/>
        <v/>
      </c>
      <c r="BA495" s="67" t="str">
        <f t="shared" ca="1" si="48"/>
        <v/>
      </c>
    </row>
    <row r="496" spans="16:53">
      <c r="P496" s="26"/>
      <c r="Q496" s="27"/>
      <c r="R496" s="27"/>
      <c r="S496" s="30"/>
      <c r="AW496" s="67" t="str">
        <f>IF(ISERROR(IF(Journal!BC496&gt;0,Journal!V496,0)-IF(Journal!BC496&gt;0,Journal!BC496,0)),"",IF(Journal!BC496&gt;0,Journal!V496,0)-IF(Journal!BC496&gt;0,Journal!BC496,0))</f>
        <v/>
      </c>
      <c r="AX496" s="67" t="str">
        <f t="shared" si="45"/>
        <v/>
      </c>
      <c r="AY496" s="67" t="str">
        <f t="shared" ca="1" si="46"/>
        <v/>
      </c>
      <c r="AZ496" s="67" t="str">
        <f t="shared" ca="1" si="47"/>
        <v/>
      </c>
      <c r="BA496" s="67" t="str">
        <f t="shared" ca="1" si="48"/>
        <v/>
      </c>
    </row>
    <row r="497" spans="16:53">
      <c r="P497" s="26"/>
      <c r="Q497" s="27"/>
      <c r="R497" s="27"/>
      <c r="S497" s="30"/>
      <c r="AW497" s="67" t="str">
        <f>IF(ISERROR(IF(Journal!BC497&gt;0,Journal!V497,0)-IF(Journal!BC497&gt;0,Journal!BC497,0)),"",IF(Journal!BC497&gt;0,Journal!V497,0)-IF(Journal!BC497&gt;0,Journal!BC497,0))</f>
        <v/>
      </c>
      <c r="AX497" s="67" t="str">
        <f t="shared" si="45"/>
        <v/>
      </c>
      <c r="AY497" s="67" t="str">
        <f t="shared" ca="1" si="46"/>
        <v/>
      </c>
      <c r="AZ497" s="67" t="str">
        <f t="shared" ca="1" si="47"/>
        <v/>
      </c>
      <c r="BA497" s="67" t="str">
        <f t="shared" ca="1" si="48"/>
        <v/>
      </c>
    </row>
    <row r="498" spans="16:53">
      <c r="P498" s="26"/>
      <c r="Q498" s="27"/>
      <c r="R498" s="27"/>
      <c r="S498" s="30"/>
      <c r="AW498" s="67" t="str">
        <f>IF(ISERROR(IF(Journal!BC498&gt;0,Journal!V498,0)-IF(Journal!BC498&gt;0,Journal!BC498,0)),"",IF(Journal!BC498&gt;0,Journal!V498,0)-IF(Journal!BC498&gt;0,Journal!BC498,0))</f>
        <v/>
      </c>
      <c r="AX498" s="67" t="str">
        <f t="shared" si="45"/>
        <v/>
      </c>
      <c r="AY498" s="67" t="str">
        <f t="shared" ca="1" si="46"/>
        <v/>
      </c>
      <c r="AZ498" s="67" t="str">
        <f t="shared" ca="1" si="47"/>
        <v/>
      </c>
      <c r="BA498" s="67" t="str">
        <f t="shared" ca="1" si="48"/>
        <v/>
      </c>
    </row>
    <row r="499" spans="16:53">
      <c r="P499" s="26"/>
      <c r="Q499" s="27"/>
      <c r="R499" s="27"/>
      <c r="S499" s="30"/>
      <c r="AW499" s="67" t="str">
        <f>IF(ISERROR(IF(Journal!BC499&gt;0,Journal!V499,0)-IF(Journal!BC499&gt;0,Journal!BC499,0)),"",IF(Journal!BC499&gt;0,Journal!V499,0)-IF(Journal!BC499&gt;0,Journal!BC499,0))</f>
        <v/>
      </c>
      <c r="AX499" s="67" t="str">
        <f t="shared" si="45"/>
        <v/>
      </c>
      <c r="AY499" s="67" t="str">
        <f t="shared" ca="1" si="46"/>
        <v/>
      </c>
      <c r="AZ499" s="67" t="str">
        <f t="shared" ca="1" si="47"/>
        <v/>
      </c>
      <c r="BA499" s="67" t="str">
        <f t="shared" ca="1" si="48"/>
        <v/>
      </c>
    </row>
    <row r="500" spans="16:53">
      <c r="P500" s="26"/>
      <c r="Q500" s="27"/>
      <c r="R500" s="27"/>
      <c r="S500" s="30"/>
      <c r="AW500" s="67" t="str">
        <f>IF(ISERROR(IF(Journal!BC500&gt;0,Journal!V500,0)-IF(Journal!BC500&gt;0,Journal!BC500,0)),"",IF(Journal!BC500&gt;0,Journal!V500,0)-IF(Journal!BC500&gt;0,Journal!BC500,0))</f>
        <v/>
      </c>
      <c r="AX500" s="67" t="str">
        <f t="shared" si="45"/>
        <v/>
      </c>
      <c r="AY500" s="67" t="str">
        <f t="shared" ca="1" si="46"/>
        <v/>
      </c>
      <c r="AZ500" s="67" t="str">
        <f t="shared" ca="1" si="47"/>
        <v/>
      </c>
      <c r="BA500" s="67" t="str">
        <f t="shared" ca="1" si="48"/>
        <v/>
      </c>
    </row>
    <row r="501" spans="16:53">
      <c r="P501" s="26"/>
      <c r="Q501" s="27"/>
      <c r="R501" s="27"/>
      <c r="S501" s="30"/>
      <c r="AW501" s="67" t="str">
        <f>IF(ISERROR(IF(Journal!BC501&gt;0,Journal!V501,0)-IF(Journal!BC501&gt;0,Journal!BC501,0)),"",IF(Journal!BC501&gt;0,Journal!V501,0)-IF(Journal!BC501&gt;0,Journal!BC501,0))</f>
        <v/>
      </c>
      <c r="AX501" s="67" t="str">
        <f t="shared" si="45"/>
        <v/>
      </c>
      <c r="AY501" s="67" t="str">
        <f t="shared" ca="1" si="46"/>
        <v/>
      </c>
      <c r="AZ501" s="67" t="str">
        <f t="shared" ca="1" si="47"/>
        <v/>
      </c>
      <c r="BA501" s="67" t="str">
        <f t="shared" ca="1" si="48"/>
        <v/>
      </c>
    </row>
    <row r="502" spans="16:53">
      <c r="P502" s="26"/>
      <c r="Q502" s="27"/>
      <c r="R502" s="27"/>
      <c r="S502" s="30"/>
      <c r="AW502" s="67" t="str">
        <f>IF(ISERROR(IF(Journal!BC502&gt;0,Journal!V502,0)-IF(Journal!BC502&gt;0,Journal!BC502,0)),"",IF(Journal!BC502&gt;0,Journal!V502,0)-IF(Journal!BC502&gt;0,Journal!BC502,0))</f>
        <v/>
      </c>
      <c r="AX502" s="67" t="str">
        <f t="shared" si="45"/>
        <v/>
      </c>
      <c r="AY502" s="67" t="str">
        <f t="shared" ca="1" si="46"/>
        <v/>
      </c>
      <c r="AZ502" s="67" t="str">
        <f t="shared" ca="1" si="47"/>
        <v/>
      </c>
      <c r="BA502" s="67" t="str">
        <f t="shared" ca="1" si="48"/>
        <v/>
      </c>
    </row>
    <row r="503" spans="16:53">
      <c r="P503" s="26"/>
      <c r="Q503" s="27"/>
      <c r="R503" s="27"/>
      <c r="S503" s="30"/>
      <c r="AW503" s="67" t="str">
        <f>IF(ISERROR(IF(Journal!BC503&gt;0,Journal!V503,0)-IF(Journal!BC503&gt;0,Journal!BC503,0)),"",IF(Journal!BC503&gt;0,Journal!V503,0)-IF(Journal!BC503&gt;0,Journal!BC503,0))</f>
        <v/>
      </c>
      <c r="AX503" s="67" t="str">
        <f t="shared" si="45"/>
        <v/>
      </c>
      <c r="AY503" s="67" t="str">
        <f t="shared" ca="1" si="46"/>
        <v/>
      </c>
      <c r="AZ503" s="67" t="str">
        <f t="shared" ca="1" si="47"/>
        <v/>
      </c>
      <c r="BA503" s="67" t="str">
        <f t="shared" ca="1" si="48"/>
        <v/>
      </c>
    </row>
    <row r="504" spans="16:53">
      <c r="P504" s="26"/>
      <c r="Q504" s="27"/>
      <c r="R504" s="27"/>
      <c r="S504" s="30"/>
      <c r="AW504" s="67" t="str">
        <f>IF(ISERROR(IF(Journal!BC504&gt;0,Journal!V504,0)-IF(Journal!BC504&gt;0,Journal!BC504,0)),"",IF(Journal!BC504&gt;0,Journal!V504,0)-IF(Journal!BC504&gt;0,Journal!BC504,0))</f>
        <v/>
      </c>
      <c r="AX504" s="67" t="str">
        <f t="shared" si="45"/>
        <v/>
      </c>
      <c r="AY504" s="67" t="str">
        <f t="shared" ca="1" si="46"/>
        <v/>
      </c>
      <c r="AZ504" s="67" t="str">
        <f t="shared" ca="1" si="47"/>
        <v/>
      </c>
      <c r="BA504" s="67" t="str">
        <f t="shared" ca="1" si="48"/>
        <v/>
      </c>
    </row>
    <row r="505" spans="16:53">
      <c r="P505" s="26"/>
      <c r="Q505" s="27"/>
      <c r="R505" s="27"/>
      <c r="S505" s="30"/>
      <c r="AW505" s="67" t="str">
        <f>IF(ISERROR(IF(Journal!BC505&gt;0,Journal!V505,0)-IF(Journal!BC505&gt;0,Journal!BC505,0)),"",IF(Journal!BC505&gt;0,Journal!V505,0)-IF(Journal!BC505&gt;0,Journal!BC505,0))</f>
        <v/>
      </c>
      <c r="AX505" s="67" t="str">
        <f t="shared" si="45"/>
        <v/>
      </c>
      <c r="AY505" s="67" t="str">
        <f t="shared" ca="1" si="46"/>
        <v/>
      </c>
      <c r="AZ505" s="67" t="str">
        <f t="shared" ca="1" si="47"/>
        <v/>
      </c>
      <c r="BA505" s="67" t="str">
        <f t="shared" ca="1" si="48"/>
        <v/>
      </c>
    </row>
    <row r="506" spans="16:53">
      <c r="P506" s="26"/>
      <c r="Q506" s="27"/>
      <c r="R506" s="27"/>
      <c r="S506" s="30"/>
      <c r="AW506" s="67" t="str">
        <f>IF(ISERROR(IF(Journal!BC506&gt;0,Journal!V506,0)-IF(Journal!BC506&gt;0,Journal!BC506,0)),"",IF(Journal!BC506&gt;0,Journal!V506,0)-IF(Journal!BC506&gt;0,Journal!BC506,0))</f>
        <v/>
      </c>
      <c r="AX506" s="67" t="str">
        <f t="shared" si="45"/>
        <v/>
      </c>
      <c r="AY506" s="67" t="str">
        <f t="shared" ca="1" si="46"/>
        <v/>
      </c>
      <c r="AZ506" s="67" t="str">
        <f t="shared" ca="1" si="47"/>
        <v/>
      </c>
      <c r="BA506" s="67" t="str">
        <f t="shared" ca="1" si="48"/>
        <v/>
      </c>
    </row>
    <row r="507" spans="16:53">
      <c r="P507" s="26"/>
      <c r="Q507" s="27"/>
      <c r="R507" s="27"/>
      <c r="S507" s="30"/>
      <c r="AW507" s="67" t="str">
        <f>IF(ISERROR(IF(Journal!BC507&gt;0,Journal!V507,0)-IF(Journal!BC507&gt;0,Journal!BC507,0)),"",IF(Journal!BC507&gt;0,Journal!V507,0)-IF(Journal!BC507&gt;0,Journal!BC507,0))</f>
        <v/>
      </c>
      <c r="AX507" s="67" t="str">
        <f t="shared" si="45"/>
        <v/>
      </c>
      <c r="AY507" s="67" t="str">
        <f t="shared" ca="1" si="46"/>
        <v/>
      </c>
      <c r="AZ507" s="67" t="str">
        <f t="shared" ca="1" si="47"/>
        <v/>
      </c>
      <c r="BA507" s="67" t="str">
        <f t="shared" ca="1" si="48"/>
        <v/>
      </c>
    </row>
    <row r="508" spans="16:53">
      <c r="P508" s="26"/>
      <c r="Q508" s="27"/>
      <c r="R508" s="27"/>
      <c r="S508" s="30"/>
      <c r="AW508" s="67" t="str">
        <f>IF(ISERROR(IF(Journal!BC508&gt;0,Journal!V508,0)-IF(Journal!BC508&gt;0,Journal!BC508,0)),"",IF(Journal!BC508&gt;0,Journal!V508,0)-IF(Journal!BC508&gt;0,Journal!BC508,0))</f>
        <v/>
      </c>
      <c r="AX508" s="67" t="str">
        <f t="shared" si="45"/>
        <v/>
      </c>
      <c r="AY508" s="67" t="str">
        <f t="shared" ca="1" si="46"/>
        <v/>
      </c>
      <c r="AZ508" s="67" t="str">
        <f t="shared" ca="1" si="47"/>
        <v/>
      </c>
      <c r="BA508" s="67" t="str">
        <f t="shared" ca="1" si="48"/>
        <v/>
      </c>
    </row>
    <row r="509" spans="16:53">
      <c r="P509" s="26"/>
      <c r="Q509" s="27"/>
      <c r="R509" s="27"/>
      <c r="S509" s="30"/>
      <c r="AW509" s="67" t="str">
        <f>IF(ISERROR(IF(Journal!BC509&gt;0,Journal!V509,0)-IF(Journal!BC509&gt;0,Journal!BC509,0)),"",IF(Journal!BC509&gt;0,Journal!V509,0)-IF(Journal!BC509&gt;0,Journal!BC509,0))</f>
        <v/>
      </c>
      <c r="AX509" s="67" t="str">
        <f t="shared" si="45"/>
        <v/>
      </c>
      <c r="AY509" s="67" t="str">
        <f t="shared" ca="1" si="46"/>
        <v/>
      </c>
      <c r="AZ509" s="67" t="str">
        <f t="shared" ca="1" si="47"/>
        <v/>
      </c>
      <c r="BA509" s="67" t="str">
        <f t="shared" ca="1" si="48"/>
        <v/>
      </c>
    </row>
    <row r="510" spans="16:53">
      <c r="P510" s="26"/>
      <c r="Q510" s="27"/>
      <c r="R510" s="27"/>
      <c r="S510" s="30"/>
      <c r="AW510" s="67" t="str">
        <f>IF(ISERROR(IF(Journal!BC510&gt;0,Journal!V510,0)-IF(Journal!BC510&gt;0,Journal!BC510,0)),"",IF(Journal!BC510&gt;0,Journal!V510,0)-IF(Journal!BC510&gt;0,Journal!BC510,0))</f>
        <v/>
      </c>
      <c r="AX510" s="67" t="str">
        <f t="shared" si="45"/>
        <v/>
      </c>
      <c r="AY510" s="67" t="str">
        <f t="shared" ca="1" si="46"/>
        <v/>
      </c>
      <c r="AZ510" s="67" t="str">
        <f t="shared" ca="1" si="47"/>
        <v/>
      </c>
      <c r="BA510" s="67" t="str">
        <f t="shared" ca="1" si="48"/>
        <v/>
      </c>
    </row>
    <row r="511" spans="16:53">
      <c r="P511" s="26"/>
      <c r="Q511" s="27"/>
      <c r="R511" s="27"/>
      <c r="S511" s="30"/>
      <c r="AW511" s="67" t="str">
        <f>IF(ISERROR(IF(Journal!BC511&gt;0,Journal!V511,0)-IF(Journal!BC511&gt;0,Journal!BC511,0)),"",IF(Journal!BC511&gt;0,Journal!V511,0)-IF(Journal!BC511&gt;0,Journal!BC511,0))</f>
        <v/>
      </c>
      <c r="AX511" s="67" t="str">
        <f t="shared" si="45"/>
        <v/>
      </c>
      <c r="AY511" s="67" t="str">
        <f t="shared" ca="1" si="46"/>
        <v/>
      </c>
      <c r="AZ511" s="67" t="str">
        <f t="shared" ca="1" si="47"/>
        <v/>
      </c>
      <c r="BA511" s="67" t="str">
        <f t="shared" ca="1" si="48"/>
        <v/>
      </c>
    </row>
    <row r="512" spans="16:53">
      <c r="P512" s="26"/>
      <c r="Q512" s="27"/>
      <c r="R512" s="27"/>
      <c r="S512" s="30"/>
      <c r="AW512" s="67" t="str">
        <f>IF(ISERROR(IF(Journal!BC512&gt;0,Journal!V512,0)-IF(Journal!BC512&gt;0,Journal!BC512,0)),"",IF(Journal!BC512&gt;0,Journal!V512,0)-IF(Journal!BC512&gt;0,Journal!BC512,0))</f>
        <v/>
      </c>
      <c r="AX512" s="67" t="str">
        <f t="shared" si="45"/>
        <v/>
      </c>
      <c r="AY512" s="67" t="str">
        <f t="shared" ca="1" si="46"/>
        <v/>
      </c>
      <c r="AZ512" s="67" t="str">
        <f t="shared" ca="1" si="47"/>
        <v/>
      </c>
      <c r="BA512" s="67" t="str">
        <f t="shared" ca="1" si="48"/>
        <v/>
      </c>
    </row>
    <row r="513" spans="16:53">
      <c r="P513" s="26"/>
      <c r="Q513" s="27"/>
      <c r="R513" s="27"/>
      <c r="S513" s="30"/>
      <c r="AW513" s="67" t="str">
        <f>IF(ISERROR(IF(Journal!BC513&gt;0,Journal!V513,0)-IF(Journal!BC513&gt;0,Journal!BC513,0)),"",IF(Journal!BC513&gt;0,Journal!V513,0)-IF(Journal!BC513&gt;0,Journal!BC513,0))</f>
        <v/>
      </c>
      <c r="AX513" s="67" t="str">
        <f t="shared" si="45"/>
        <v/>
      </c>
      <c r="AY513" s="67" t="str">
        <f t="shared" ca="1" si="46"/>
        <v/>
      </c>
      <c r="AZ513" s="67" t="str">
        <f t="shared" ca="1" si="47"/>
        <v/>
      </c>
      <c r="BA513" s="67" t="str">
        <f t="shared" ca="1" si="48"/>
        <v/>
      </c>
    </row>
    <row r="514" spans="16:53">
      <c r="P514" s="26"/>
      <c r="Q514" s="27"/>
      <c r="R514" s="27"/>
      <c r="S514" s="30"/>
      <c r="AW514" s="67" t="str">
        <f>IF(ISERROR(IF(Journal!BC514&gt;0,Journal!V514,0)-IF(Journal!BC514&gt;0,Journal!BC514,0)),"",IF(Journal!BC514&gt;0,Journal!V514,0)-IF(Journal!BC514&gt;0,Journal!BC514,0))</f>
        <v/>
      </c>
      <c r="AX514" s="67" t="str">
        <f t="shared" si="45"/>
        <v/>
      </c>
      <c r="AY514" s="67" t="str">
        <f t="shared" ca="1" si="46"/>
        <v/>
      </c>
      <c r="AZ514" s="67" t="str">
        <f t="shared" ca="1" si="47"/>
        <v/>
      </c>
      <c r="BA514" s="67" t="str">
        <f t="shared" ca="1" si="48"/>
        <v/>
      </c>
    </row>
    <row r="515" spans="16:53">
      <c r="P515" s="26"/>
      <c r="Q515" s="27"/>
      <c r="R515" s="27"/>
      <c r="S515" s="30"/>
      <c r="AW515" s="67" t="str">
        <f>IF(ISERROR(IF(Journal!BC515&gt;0,Journal!V515,0)-IF(Journal!BC515&gt;0,Journal!BC515,0)),"",IF(Journal!BC515&gt;0,Journal!V515,0)-IF(Journal!BC515&gt;0,Journal!BC515,0))</f>
        <v/>
      </c>
      <c r="AX515" s="67" t="str">
        <f t="shared" si="45"/>
        <v/>
      </c>
      <c r="AY515" s="67" t="str">
        <f t="shared" ca="1" si="46"/>
        <v/>
      </c>
      <c r="AZ515" s="67" t="str">
        <f t="shared" ca="1" si="47"/>
        <v/>
      </c>
      <c r="BA515" s="67" t="str">
        <f t="shared" ca="1" si="48"/>
        <v/>
      </c>
    </row>
    <row r="516" spans="16:53">
      <c r="P516" s="26"/>
      <c r="Q516" s="27"/>
      <c r="R516" s="27"/>
      <c r="S516" s="30"/>
      <c r="AW516" s="67" t="str">
        <f>IF(ISERROR(IF(Journal!BC516&gt;0,Journal!V516,0)-IF(Journal!BC516&gt;0,Journal!BC516,0)),"",IF(Journal!BC516&gt;0,Journal!V516,0)-IF(Journal!BC516&gt;0,Journal!BC516,0))</f>
        <v/>
      </c>
      <c r="AX516" s="67" t="str">
        <f t="shared" si="45"/>
        <v/>
      </c>
      <c r="AY516" s="67" t="str">
        <f t="shared" ca="1" si="46"/>
        <v/>
      </c>
      <c r="AZ516" s="67" t="str">
        <f t="shared" ca="1" si="47"/>
        <v/>
      </c>
      <c r="BA516" s="67" t="str">
        <f t="shared" ca="1" si="48"/>
        <v/>
      </c>
    </row>
    <row r="517" spans="16:53">
      <c r="P517" s="26"/>
      <c r="Q517" s="27"/>
      <c r="R517" s="27"/>
      <c r="S517" s="30"/>
      <c r="AW517" s="67" t="str">
        <f>IF(ISERROR(IF(Journal!BC517&gt;0,Journal!V517,0)-IF(Journal!BC517&gt;0,Journal!BC517,0)),"",IF(Journal!BC517&gt;0,Journal!V517,0)-IF(Journal!BC517&gt;0,Journal!BC517,0))</f>
        <v/>
      </c>
      <c r="AX517" s="67" t="str">
        <f t="shared" ref="AX517:AX580" si="49">IF(AW517="","",IF(AW517&gt;0,1,""))</f>
        <v/>
      </c>
      <c r="AY517" s="67" t="str">
        <f t="shared" ref="AY517:AY580" ca="1" si="50">IF(ISERROR(AY516+MATCH(1,INDIRECT(CONCATENATE(CONCATENATE("AX",AY516+1),":AX2200")),0)),"",(AY516+MATCH(1,INDIRECT(CONCATENATE(CONCATENATE("AX",AY516+1),":AX2200")),0)))</f>
        <v/>
      </c>
      <c r="AZ517" s="67" t="str">
        <f t="shared" ref="AZ517:AZ580" ca="1" si="51">IF(ISERROR(IF(INDIRECT(CONCATENATE("AW",AY517))="","",INDIRECT(CONCATENATE("AW",AY517)))),"",IF(INDIRECT(CONCATENATE("AW",AY517))="","",INDIRECT(CONCATENATE("AW",AY517))))</f>
        <v/>
      </c>
      <c r="BA517" s="67" t="str">
        <f t="shared" ref="BA517:BA580" ca="1" si="52">IF(AZ517="","",BA516+1)</f>
        <v/>
      </c>
    </row>
    <row r="518" spans="16:53">
      <c r="P518" s="26"/>
      <c r="Q518" s="27"/>
      <c r="R518" s="27"/>
      <c r="S518" s="30"/>
      <c r="AW518" s="67" t="str">
        <f>IF(ISERROR(IF(Journal!BC518&gt;0,Journal!V518,0)-IF(Journal!BC518&gt;0,Journal!BC518,0)),"",IF(Journal!BC518&gt;0,Journal!V518,0)-IF(Journal!BC518&gt;0,Journal!BC518,0))</f>
        <v/>
      </c>
      <c r="AX518" s="67" t="str">
        <f t="shared" si="49"/>
        <v/>
      </c>
      <c r="AY518" s="67" t="str">
        <f t="shared" ca="1" si="50"/>
        <v/>
      </c>
      <c r="AZ518" s="67" t="str">
        <f t="shared" ca="1" si="51"/>
        <v/>
      </c>
      <c r="BA518" s="67" t="str">
        <f t="shared" ca="1" si="52"/>
        <v/>
      </c>
    </row>
    <row r="519" spans="16:53">
      <c r="P519" s="26"/>
      <c r="Q519" s="27"/>
      <c r="R519" s="27"/>
      <c r="S519" s="30"/>
      <c r="AW519" s="67" t="str">
        <f>IF(ISERROR(IF(Journal!BC519&gt;0,Journal!V519,0)-IF(Journal!BC519&gt;0,Journal!BC519,0)),"",IF(Journal!BC519&gt;0,Journal!V519,0)-IF(Journal!BC519&gt;0,Journal!BC519,0))</f>
        <v/>
      </c>
      <c r="AX519" s="67" t="str">
        <f t="shared" si="49"/>
        <v/>
      </c>
      <c r="AY519" s="67" t="str">
        <f t="shared" ca="1" si="50"/>
        <v/>
      </c>
      <c r="AZ519" s="67" t="str">
        <f t="shared" ca="1" si="51"/>
        <v/>
      </c>
      <c r="BA519" s="67" t="str">
        <f t="shared" ca="1" si="52"/>
        <v/>
      </c>
    </row>
    <row r="520" spans="16:53">
      <c r="P520" s="26"/>
      <c r="Q520" s="27"/>
      <c r="R520" s="27"/>
      <c r="S520" s="30"/>
      <c r="AW520" s="67" t="str">
        <f>IF(ISERROR(IF(Journal!BC520&gt;0,Journal!V520,0)-IF(Journal!BC520&gt;0,Journal!BC520,0)),"",IF(Journal!BC520&gt;0,Journal!V520,0)-IF(Journal!BC520&gt;0,Journal!BC520,0))</f>
        <v/>
      </c>
      <c r="AX520" s="67" t="str">
        <f t="shared" si="49"/>
        <v/>
      </c>
      <c r="AY520" s="67" t="str">
        <f t="shared" ca="1" si="50"/>
        <v/>
      </c>
      <c r="AZ520" s="67" t="str">
        <f t="shared" ca="1" si="51"/>
        <v/>
      </c>
      <c r="BA520" s="67" t="str">
        <f t="shared" ca="1" si="52"/>
        <v/>
      </c>
    </row>
    <row r="521" spans="16:53">
      <c r="P521" s="26"/>
      <c r="Q521" s="27"/>
      <c r="R521" s="27"/>
      <c r="S521" s="30"/>
      <c r="AW521" s="67" t="str">
        <f>IF(ISERROR(IF(Journal!BC521&gt;0,Journal!V521,0)-IF(Journal!BC521&gt;0,Journal!BC521,0)),"",IF(Journal!BC521&gt;0,Journal!V521,0)-IF(Journal!BC521&gt;0,Journal!BC521,0))</f>
        <v/>
      </c>
      <c r="AX521" s="67" t="str">
        <f t="shared" si="49"/>
        <v/>
      </c>
      <c r="AY521" s="67" t="str">
        <f t="shared" ca="1" si="50"/>
        <v/>
      </c>
      <c r="AZ521" s="67" t="str">
        <f t="shared" ca="1" si="51"/>
        <v/>
      </c>
      <c r="BA521" s="67" t="str">
        <f t="shared" ca="1" si="52"/>
        <v/>
      </c>
    </row>
    <row r="522" spans="16:53">
      <c r="P522" s="26"/>
      <c r="Q522" s="27"/>
      <c r="R522" s="27"/>
      <c r="S522" s="30"/>
      <c r="AW522" s="67" t="str">
        <f>IF(ISERROR(IF(Journal!BC522&gt;0,Journal!V522,0)-IF(Journal!BC522&gt;0,Journal!BC522,0)),"",IF(Journal!BC522&gt;0,Journal!V522,0)-IF(Journal!BC522&gt;0,Journal!BC522,0))</f>
        <v/>
      </c>
      <c r="AX522" s="67" t="str">
        <f t="shared" si="49"/>
        <v/>
      </c>
      <c r="AY522" s="67" t="str">
        <f t="shared" ca="1" si="50"/>
        <v/>
      </c>
      <c r="AZ522" s="67" t="str">
        <f t="shared" ca="1" si="51"/>
        <v/>
      </c>
      <c r="BA522" s="67" t="str">
        <f t="shared" ca="1" si="52"/>
        <v/>
      </c>
    </row>
    <row r="523" spans="16:53">
      <c r="P523" s="26"/>
      <c r="Q523" s="27"/>
      <c r="R523" s="27"/>
      <c r="S523" s="30"/>
      <c r="AW523" s="67" t="str">
        <f>IF(ISERROR(IF(Journal!BC523&gt;0,Journal!V523,0)-IF(Journal!BC523&gt;0,Journal!BC523,0)),"",IF(Journal!BC523&gt;0,Journal!V523,0)-IF(Journal!BC523&gt;0,Journal!BC523,0))</f>
        <v/>
      </c>
      <c r="AX523" s="67" t="str">
        <f t="shared" si="49"/>
        <v/>
      </c>
      <c r="AY523" s="67" t="str">
        <f t="shared" ca="1" si="50"/>
        <v/>
      </c>
      <c r="AZ523" s="67" t="str">
        <f t="shared" ca="1" si="51"/>
        <v/>
      </c>
      <c r="BA523" s="67" t="str">
        <f t="shared" ca="1" si="52"/>
        <v/>
      </c>
    </row>
    <row r="524" spans="16:53">
      <c r="P524" s="26"/>
      <c r="Q524" s="27"/>
      <c r="R524" s="27"/>
      <c r="S524" s="30"/>
      <c r="AW524" s="67" t="str">
        <f>IF(ISERROR(IF(Journal!BC524&gt;0,Journal!V524,0)-IF(Journal!BC524&gt;0,Journal!BC524,0)),"",IF(Journal!BC524&gt;0,Journal!V524,0)-IF(Journal!BC524&gt;0,Journal!BC524,0))</f>
        <v/>
      </c>
      <c r="AX524" s="67" t="str">
        <f t="shared" si="49"/>
        <v/>
      </c>
      <c r="AY524" s="67" t="str">
        <f t="shared" ca="1" si="50"/>
        <v/>
      </c>
      <c r="AZ524" s="67" t="str">
        <f t="shared" ca="1" si="51"/>
        <v/>
      </c>
      <c r="BA524" s="67" t="str">
        <f t="shared" ca="1" si="52"/>
        <v/>
      </c>
    </row>
    <row r="525" spans="16:53">
      <c r="P525" s="26"/>
      <c r="Q525" s="27"/>
      <c r="R525" s="27"/>
      <c r="S525" s="30"/>
      <c r="AW525" s="67" t="str">
        <f>IF(ISERROR(IF(Journal!BC525&gt;0,Journal!V525,0)-IF(Journal!BC525&gt;0,Journal!BC525,0)),"",IF(Journal!BC525&gt;0,Journal!V525,0)-IF(Journal!BC525&gt;0,Journal!BC525,0))</f>
        <v/>
      </c>
      <c r="AX525" s="67" t="str">
        <f t="shared" si="49"/>
        <v/>
      </c>
      <c r="AY525" s="67" t="str">
        <f t="shared" ca="1" si="50"/>
        <v/>
      </c>
      <c r="AZ525" s="67" t="str">
        <f t="shared" ca="1" si="51"/>
        <v/>
      </c>
      <c r="BA525" s="67" t="str">
        <f t="shared" ca="1" si="52"/>
        <v/>
      </c>
    </row>
    <row r="526" spans="16:53">
      <c r="P526" s="26"/>
      <c r="Q526" s="27"/>
      <c r="R526" s="27"/>
      <c r="S526" s="30"/>
      <c r="AW526" s="67" t="str">
        <f>IF(ISERROR(IF(Journal!BC526&gt;0,Journal!V526,0)-IF(Journal!BC526&gt;0,Journal!BC526,0)),"",IF(Journal!BC526&gt;0,Journal!V526,0)-IF(Journal!BC526&gt;0,Journal!BC526,0))</f>
        <v/>
      </c>
      <c r="AX526" s="67" t="str">
        <f t="shared" si="49"/>
        <v/>
      </c>
      <c r="AY526" s="67" t="str">
        <f t="shared" ca="1" si="50"/>
        <v/>
      </c>
      <c r="AZ526" s="67" t="str">
        <f t="shared" ca="1" si="51"/>
        <v/>
      </c>
      <c r="BA526" s="67" t="str">
        <f t="shared" ca="1" si="52"/>
        <v/>
      </c>
    </row>
    <row r="527" spans="16:53">
      <c r="P527" s="26"/>
      <c r="Q527" s="27"/>
      <c r="R527" s="27"/>
      <c r="S527" s="30"/>
      <c r="AW527" s="67" t="str">
        <f>IF(ISERROR(IF(Journal!BC527&gt;0,Journal!V527,0)-IF(Journal!BC527&gt;0,Journal!BC527,0)),"",IF(Journal!BC527&gt;0,Journal!V527,0)-IF(Journal!BC527&gt;0,Journal!BC527,0))</f>
        <v/>
      </c>
      <c r="AX527" s="67" t="str">
        <f t="shared" si="49"/>
        <v/>
      </c>
      <c r="AY527" s="67" t="str">
        <f t="shared" ca="1" si="50"/>
        <v/>
      </c>
      <c r="AZ527" s="67" t="str">
        <f t="shared" ca="1" si="51"/>
        <v/>
      </c>
      <c r="BA527" s="67" t="str">
        <f t="shared" ca="1" si="52"/>
        <v/>
      </c>
    </row>
    <row r="528" spans="16:53">
      <c r="P528" s="26"/>
      <c r="Q528" s="27"/>
      <c r="R528" s="27"/>
      <c r="S528" s="30"/>
      <c r="AW528" s="67" t="str">
        <f>IF(ISERROR(IF(Journal!BC528&gt;0,Journal!V528,0)-IF(Journal!BC528&gt;0,Journal!BC528,0)),"",IF(Journal!BC528&gt;0,Journal!V528,0)-IF(Journal!BC528&gt;0,Journal!BC528,0))</f>
        <v/>
      </c>
      <c r="AX528" s="67" t="str">
        <f t="shared" si="49"/>
        <v/>
      </c>
      <c r="AY528" s="67" t="str">
        <f t="shared" ca="1" si="50"/>
        <v/>
      </c>
      <c r="AZ528" s="67" t="str">
        <f t="shared" ca="1" si="51"/>
        <v/>
      </c>
      <c r="BA528" s="67" t="str">
        <f t="shared" ca="1" si="52"/>
        <v/>
      </c>
    </row>
    <row r="529" spans="16:53">
      <c r="P529" s="26"/>
      <c r="Q529" s="27"/>
      <c r="R529" s="27"/>
      <c r="S529" s="30"/>
      <c r="AW529" s="67" t="str">
        <f>IF(ISERROR(IF(Journal!BC529&gt;0,Journal!V529,0)-IF(Journal!BC529&gt;0,Journal!BC529,0)),"",IF(Journal!BC529&gt;0,Journal!V529,0)-IF(Journal!BC529&gt;0,Journal!BC529,0))</f>
        <v/>
      </c>
      <c r="AX529" s="67" t="str">
        <f t="shared" si="49"/>
        <v/>
      </c>
      <c r="AY529" s="67" t="str">
        <f t="shared" ca="1" si="50"/>
        <v/>
      </c>
      <c r="AZ529" s="67" t="str">
        <f t="shared" ca="1" si="51"/>
        <v/>
      </c>
      <c r="BA529" s="67" t="str">
        <f t="shared" ca="1" si="52"/>
        <v/>
      </c>
    </row>
    <row r="530" spans="16:53">
      <c r="P530" s="26"/>
      <c r="Q530" s="27"/>
      <c r="R530" s="27"/>
      <c r="S530" s="30"/>
      <c r="AW530" s="67" t="str">
        <f>IF(ISERROR(IF(Journal!BC530&gt;0,Journal!V530,0)-IF(Journal!BC530&gt;0,Journal!BC530,0)),"",IF(Journal!BC530&gt;0,Journal!V530,0)-IF(Journal!BC530&gt;0,Journal!BC530,0))</f>
        <v/>
      </c>
      <c r="AX530" s="67" t="str">
        <f t="shared" si="49"/>
        <v/>
      </c>
      <c r="AY530" s="67" t="str">
        <f t="shared" ca="1" si="50"/>
        <v/>
      </c>
      <c r="AZ530" s="67" t="str">
        <f t="shared" ca="1" si="51"/>
        <v/>
      </c>
      <c r="BA530" s="67" t="str">
        <f t="shared" ca="1" si="52"/>
        <v/>
      </c>
    </row>
    <row r="531" spans="16:53">
      <c r="P531" s="26"/>
      <c r="Q531" s="27"/>
      <c r="R531" s="27"/>
      <c r="S531" s="30"/>
      <c r="AW531" s="67" t="str">
        <f>IF(ISERROR(IF(Journal!BC531&gt;0,Journal!V531,0)-IF(Journal!BC531&gt;0,Journal!BC531,0)),"",IF(Journal!BC531&gt;0,Journal!V531,0)-IF(Journal!BC531&gt;0,Journal!BC531,0))</f>
        <v/>
      </c>
      <c r="AX531" s="67" t="str">
        <f t="shared" si="49"/>
        <v/>
      </c>
      <c r="AY531" s="67" t="str">
        <f t="shared" ca="1" si="50"/>
        <v/>
      </c>
      <c r="AZ531" s="67" t="str">
        <f t="shared" ca="1" si="51"/>
        <v/>
      </c>
      <c r="BA531" s="67" t="str">
        <f t="shared" ca="1" si="52"/>
        <v/>
      </c>
    </row>
    <row r="532" spans="16:53">
      <c r="P532" s="26"/>
      <c r="Q532" s="27"/>
      <c r="R532" s="27"/>
      <c r="S532" s="30"/>
      <c r="AW532" s="67" t="str">
        <f>IF(ISERROR(IF(Journal!BC532&gt;0,Journal!V532,0)-IF(Journal!BC532&gt;0,Journal!BC532,0)),"",IF(Journal!BC532&gt;0,Journal!V532,0)-IF(Journal!BC532&gt;0,Journal!BC532,0))</f>
        <v/>
      </c>
      <c r="AX532" s="67" t="str">
        <f t="shared" si="49"/>
        <v/>
      </c>
      <c r="AY532" s="67" t="str">
        <f t="shared" ca="1" si="50"/>
        <v/>
      </c>
      <c r="AZ532" s="67" t="str">
        <f t="shared" ca="1" si="51"/>
        <v/>
      </c>
      <c r="BA532" s="67" t="str">
        <f t="shared" ca="1" si="52"/>
        <v/>
      </c>
    </row>
    <row r="533" spans="16:53">
      <c r="P533" s="26"/>
      <c r="Q533" s="27"/>
      <c r="R533" s="27"/>
      <c r="S533" s="30"/>
      <c r="AW533" s="67" t="str">
        <f>IF(ISERROR(IF(Journal!BC533&gt;0,Journal!V533,0)-IF(Journal!BC533&gt;0,Journal!BC533,0)),"",IF(Journal!BC533&gt;0,Journal!V533,0)-IF(Journal!BC533&gt;0,Journal!BC533,0))</f>
        <v/>
      </c>
      <c r="AX533" s="67" t="str">
        <f t="shared" si="49"/>
        <v/>
      </c>
      <c r="AY533" s="67" t="str">
        <f t="shared" ca="1" si="50"/>
        <v/>
      </c>
      <c r="AZ533" s="67" t="str">
        <f t="shared" ca="1" si="51"/>
        <v/>
      </c>
      <c r="BA533" s="67" t="str">
        <f t="shared" ca="1" si="52"/>
        <v/>
      </c>
    </row>
    <row r="534" spans="16:53">
      <c r="P534" s="26"/>
      <c r="Q534" s="27"/>
      <c r="R534" s="27"/>
      <c r="S534" s="30"/>
      <c r="AW534" s="67" t="str">
        <f>IF(ISERROR(IF(Journal!BC534&gt;0,Journal!V534,0)-IF(Journal!BC534&gt;0,Journal!BC534,0)),"",IF(Journal!BC534&gt;0,Journal!V534,0)-IF(Journal!BC534&gt;0,Journal!BC534,0))</f>
        <v/>
      </c>
      <c r="AX534" s="67" t="str">
        <f t="shared" si="49"/>
        <v/>
      </c>
      <c r="AY534" s="67" t="str">
        <f t="shared" ca="1" si="50"/>
        <v/>
      </c>
      <c r="AZ534" s="67" t="str">
        <f t="shared" ca="1" si="51"/>
        <v/>
      </c>
      <c r="BA534" s="67" t="str">
        <f t="shared" ca="1" si="52"/>
        <v/>
      </c>
    </row>
    <row r="535" spans="16:53">
      <c r="P535" s="26"/>
      <c r="Q535" s="27"/>
      <c r="R535" s="27"/>
      <c r="S535" s="30"/>
      <c r="AW535" s="67" t="str">
        <f>IF(ISERROR(IF(Journal!BC535&gt;0,Journal!V535,0)-IF(Journal!BC535&gt;0,Journal!BC535,0)),"",IF(Journal!BC535&gt;0,Journal!V535,0)-IF(Journal!BC535&gt;0,Journal!BC535,0))</f>
        <v/>
      </c>
      <c r="AX535" s="67" t="str">
        <f t="shared" si="49"/>
        <v/>
      </c>
      <c r="AY535" s="67" t="str">
        <f t="shared" ca="1" si="50"/>
        <v/>
      </c>
      <c r="AZ535" s="67" t="str">
        <f t="shared" ca="1" si="51"/>
        <v/>
      </c>
      <c r="BA535" s="67" t="str">
        <f t="shared" ca="1" si="52"/>
        <v/>
      </c>
    </row>
    <row r="536" spans="16:53">
      <c r="P536" s="26"/>
      <c r="Q536" s="27"/>
      <c r="R536" s="27"/>
      <c r="S536" s="30"/>
      <c r="AW536" s="67" t="str">
        <f>IF(ISERROR(IF(Journal!BC536&gt;0,Journal!V536,0)-IF(Journal!BC536&gt;0,Journal!BC536,0)),"",IF(Journal!BC536&gt;0,Journal!V536,0)-IF(Journal!BC536&gt;0,Journal!BC536,0))</f>
        <v/>
      </c>
      <c r="AX536" s="67" t="str">
        <f t="shared" si="49"/>
        <v/>
      </c>
      <c r="AY536" s="67" t="str">
        <f t="shared" ca="1" si="50"/>
        <v/>
      </c>
      <c r="AZ536" s="67" t="str">
        <f t="shared" ca="1" si="51"/>
        <v/>
      </c>
      <c r="BA536" s="67" t="str">
        <f t="shared" ca="1" si="52"/>
        <v/>
      </c>
    </row>
    <row r="537" spans="16:53">
      <c r="P537" s="26"/>
      <c r="Q537" s="27"/>
      <c r="R537" s="27"/>
      <c r="S537" s="30"/>
      <c r="AW537" s="67" t="str">
        <f>IF(ISERROR(IF(Journal!BC537&gt;0,Journal!V537,0)-IF(Journal!BC537&gt;0,Journal!BC537,0)),"",IF(Journal!BC537&gt;0,Journal!V537,0)-IF(Journal!BC537&gt;0,Journal!BC537,0))</f>
        <v/>
      </c>
      <c r="AX537" s="67" t="str">
        <f t="shared" si="49"/>
        <v/>
      </c>
      <c r="AY537" s="67" t="str">
        <f t="shared" ca="1" si="50"/>
        <v/>
      </c>
      <c r="AZ537" s="67" t="str">
        <f t="shared" ca="1" si="51"/>
        <v/>
      </c>
      <c r="BA537" s="67" t="str">
        <f t="shared" ca="1" si="52"/>
        <v/>
      </c>
    </row>
    <row r="538" spans="16:53">
      <c r="P538" s="26"/>
      <c r="Q538" s="27"/>
      <c r="R538" s="27"/>
      <c r="S538" s="30"/>
      <c r="AW538" s="67" t="str">
        <f>IF(ISERROR(IF(Journal!BC538&gt;0,Journal!V538,0)-IF(Journal!BC538&gt;0,Journal!BC538,0)),"",IF(Journal!BC538&gt;0,Journal!V538,0)-IF(Journal!BC538&gt;0,Journal!BC538,0))</f>
        <v/>
      </c>
      <c r="AX538" s="67" t="str">
        <f t="shared" si="49"/>
        <v/>
      </c>
      <c r="AY538" s="67" t="str">
        <f t="shared" ca="1" si="50"/>
        <v/>
      </c>
      <c r="AZ538" s="67" t="str">
        <f t="shared" ca="1" si="51"/>
        <v/>
      </c>
      <c r="BA538" s="67" t="str">
        <f t="shared" ca="1" si="52"/>
        <v/>
      </c>
    </row>
    <row r="539" spans="16:53">
      <c r="P539" s="26"/>
      <c r="Q539" s="27"/>
      <c r="R539" s="27"/>
      <c r="S539" s="30"/>
      <c r="AW539" s="67" t="str">
        <f>IF(ISERROR(IF(Journal!BC539&gt;0,Journal!V539,0)-IF(Journal!BC539&gt;0,Journal!BC539,0)),"",IF(Journal!BC539&gt;0,Journal!V539,0)-IF(Journal!BC539&gt;0,Journal!BC539,0))</f>
        <v/>
      </c>
      <c r="AX539" s="67" t="str">
        <f t="shared" si="49"/>
        <v/>
      </c>
      <c r="AY539" s="67" t="str">
        <f t="shared" ca="1" si="50"/>
        <v/>
      </c>
      <c r="AZ539" s="67" t="str">
        <f t="shared" ca="1" si="51"/>
        <v/>
      </c>
      <c r="BA539" s="67" t="str">
        <f t="shared" ca="1" si="52"/>
        <v/>
      </c>
    </row>
    <row r="540" spans="16:53">
      <c r="P540" s="26"/>
      <c r="Q540" s="27"/>
      <c r="R540" s="27"/>
      <c r="S540" s="30"/>
      <c r="AW540" s="67" t="str">
        <f>IF(ISERROR(IF(Journal!BC540&gt;0,Journal!V540,0)-IF(Journal!BC540&gt;0,Journal!BC540,0)),"",IF(Journal!BC540&gt;0,Journal!V540,0)-IF(Journal!BC540&gt;0,Journal!BC540,0))</f>
        <v/>
      </c>
      <c r="AX540" s="67" t="str">
        <f t="shared" si="49"/>
        <v/>
      </c>
      <c r="AY540" s="67" t="str">
        <f t="shared" ca="1" si="50"/>
        <v/>
      </c>
      <c r="AZ540" s="67" t="str">
        <f t="shared" ca="1" si="51"/>
        <v/>
      </c>
      <c r="BA540" s="67" t="str">
        <f t="shared" ca="1" si="52"/>
        <v/>
      </c>
    </row>
    <row r="541" spans="16:53">
      <c r="P541" s="26"/>
      <c r="Q541" s="27"/>
      <c r="R541" s="27"/>
      <c r="S541" s="30"/>
      <c r="AW541" s="67" t="str">
        <f>IF(ISERROR(IF(Journal!BC541&gt;0,Journal!V541,0)-IF(Journal!BC541&gt;0,Journal!BC541,0)),"",IF(Journal!BC541&gt;0,Journal!V541,0)-IF(Journal!BC541&gt;0,Journal!BC541,0))</f>
        <v/>
      </c>
      <c r="AX541" s="67" t="str">
        <f t="shared" si="49"/>
        <v/>
      </c>
      <c r="AY541" s="67" t="str">
        <f t="shared" ca="1" si="50"/>
        <v/>
      </c>
      <c r="AZ541" s="67" t="str">
        <f t="shared" ca="1" si="51"/>
        <v/>
      </c>
      <c r="BA541" s="67" t="str">
        <f t="shared" ca="1" si="52"/>
        <v/>
      </c>
    </row>
    <row r="542" spans="16:53">
      <c r="P542" s="26"/>
      <c r="Q542" s="27"/>
      <c r="R542" s="27"/>
      <c r="S542" s="30"/>
      <c r="AW542" s="67" t="str">
        <f>IF(ISERROR(IF(Journal!BC542&gt;0,Journal!V542,0)-IF(Journal!BC542&gt;0,Journal!BC542,0)),"",IF(Journal!BC542&gt;0,Journal!V542,0)-IF(Journal!BC542&gt;0,Journal!BC542,0))</f>
        <v/>
      </c>
      <c r="AX542" s="67" t="str">
        <f t="shared" si="49"/>
        <v/>
      </c>
      <c r="AY542" s="67" t="str">
        <f t="shared" ca="1" si="50"/>
        <v/>
      </c>
      <c r="AZ542" s="67" t="str">
        <f t="shared" ca="1" si="51"/>
        <v/>
      </c>
      <c r="BA542" s="67" t="str">
        <f t="shared" ca="1" si="52"/>
        <v/>
      </c>
    </row>
    <row r="543" spans="16:53">
      <c r="P543" s="26"/>
      <c r="Q543" s="27"/>
      <c r="R543" s="27"/>
      <c r="S543" s="30"/>
      <c r="AW543" s="67" t="str">
        <f>IF(ISERROR(IF(Journal!BC543&gt;0,Journal!V543,0)-IF(Journal!BC543&gt;0,Journal!BC543,0)),"",IF(Journal!BC543&gt;0,Journal!V543,0)-IF(Journal!BC543&gt;0,Journal!BC543,0))</f>
        <v/>
      </c>
      <c r="AX543" s="67" t="str">
        <f t="shared" si="49"/>
        <v/>
      </c>
      <c r="AY543" s="67" t="str">
        <f t="shared" ca="1" si="50"/>
        <v/>
      </c>
      <c r="AZ543" s="67" t="str">
        <f t="shared" ca="1" si="51"/>
        <v/>
      </c>
      <c r="BA543" s="67" t="str">
        <f t="shared" ca="1" si="52"/>
        <v/>
      </c>
    </row>
    <row r="544" spans="16:53">
      <c r="P544" s="26"/>
      <c r="Q544" s="27"/>
      <c r="R544" s="27"/>
      <c r="S544" s="30"/>
      <c r="AW544" s="67" t="str">
        <f>IF(ISERROR(IF(Journal!BC544&gt;0,Journal!V544,0)-IF(Journal!BC544&gt;0,Journal!BC544,0)),"",IF(Journal!BC544&gt;0,Journal!V544,0)-IF(Journal!BC544&gt;0,Journal!BC544,0))</f>
        <v/>
      </c>
      <c r="AX544" s="67" t="str">
        <f t="shared" si="49"/>
        <v/>
      </c>
      <c r="AY544" s="67" t="str">
        <f t="shared" ca="1" si="50"/>
        <v/>
      </c>
      <c r="AZ544" s="67" t="str">
        <f t="shared" ca="1" si="51"/>
        <v/>
      </c>
      <c r="BA544" s="67" t="str">
        <f t="shared" ca="1" si="52"/>
        <v/>
      </c>
    </row>
    <row r="545" spans="16:53">
      <c r="P545" s="26"/>
      <c r="Q545" s="27"/>
      <c r="R545" s="27"/>
      <c r="S545" s="30"/>
      <c r="AW545" s="67" t="str">
        <f>IF(ISERROR(IF(Journal!BC545&gt;0,Journal!V545,0)-IF(Journal!BC545&gt;0,Journal!BC545,0)),"",IF(Journal!BC545&gt;0,Journal!V545,0)-IF(Journal!BC545&gt;0,Journal!BC545,0))</f>
        <v/>
      </c>
      <c r="AX545" s="67" t="str">
        <f t="shared" si="49"/>
        <v/>
      </c>
      <c r="AY545" s="67" t="str">
        <f t="shared" ca="1" si="50"/>
        <v/>
      </c>
      <c r="AZ545" s="67" t="str">
        <f t="shared" ca="1" si="51"/>
        <v/>
      </c>
      <c r="BA545" s="67" t="str">
        <f t="shared" ca="1" si="52"/>
        <v/>
      </c>
    </row>
    <row r="546" spans="16:53">
      <c r="P546" s="26"/>
      <c r="Q546" s="27"/>
      <c r="R546" s="27"/>
      <c r="S546" s="30"/>
      <c r="AW546" s="67" t="str">
        <f>IF(ISERROR(IF(Journal!BC546&gt;0,Journal!V546,0)-IF(Journal!BC546&gt;0,Journal!BC546,0)),"",IF(Journal!BC546&gt;0,Journal!V546,0)-IF(Journal!BC546&gt;0,Journal!BC546,0))</f>
        <v/>
      </c>
      <c r="AX546" s="67" t="str">
        <f t="shared" si="49"/>
        <v/>
      </c>
      <c r="AY546" s="67" t="str">
        <f t="shared" ca="1" si="50"/>
        <v/>
      </c>
      <c r="AZ546" s="67" t="str">
        <f t="shared" ca="1" si="51"/>
        <v/>
      </c>
      <c r="BA546" s="67" t="str">
        <f t="shared" ca="1" si="52"/>
        <v/>
      </c>
    </row>
    <row r="547" spans="16:53">
      <c r="P547" s="26"/>
      <c r="Q547" s="27"/>
      <c r="R547" s="27"/>
      <c r="S547" s="30"/>
      <c r="AW547" s="67" t="str">
        <f>IF(ISERROR(IF(Journal!BC547&gt;0,Journal!V547,0)-IF(Journal!BC547&gt;0,Journal!BC547,0)),"",IF(Journal!BC547&gt;0,Journal!V547,0)-IF(Journal!BC547&gt;0,Journal!BC547,0))</f>
        <v/>
      </c>
      <c r="AX547" s="67" t="str">
        <f t="shared" si="49"/>
        <v/>
      </c>
      <c r="AY547" s="67" t="str">
        <f t="shared" ca="1" si="50"/>
        <v/>
      </c>
      <c r="AZ547" s="67" t="str">
        <f t="shared" ca="1" si="51"/>
        <v/>
      </c>
      <c r="BA547" s="67" t="str">
        <f t="shared" ca="1" si="52"/>
        <v/>
      </c>
    </row>
    <row r="548" spans="16:53">
      <c r="P548" s="26"/>
      <c r="Q548" s="27"/>
      <c r="R548" s="27"/>
      <c r="S548" s="30"/>
      <c r="AW548" s="67" t="str">
        <f>IF(ISERROR(IF(Journal!BC548&gt;0,Journal!V548,0)-IF(Journal!BC548&gt;0,Journal!BC548,0)),"",IF(Journal!BC548&gt;0,Journal!V548,0)-IF(Journal!BC548&gt;0,Journal!BC548,0))</f>
        <v/>
      </c>
      <c r="AX548" s="67" t="str">
        <f t="shared" si="49"/>
        <v/>
      </c>
      <c r="AY548" s="67" t="str">
        <f t="shared" ca="1" si="50"/>
        <v/>
      </c>
      <c r="AZ548" s="67" t="str">
        <f t="shared" ca="1" si="51"/>
        <v/>
      </c>
      <c r="BA548" s="67" t="str">
        <f t="shared" ca="1" si="52"/>
        <v/>
      </c>
    </row>
    <row r="549" spans="16:53">
      <c r="P549" s="26"/>
      <c r="Q549" s="27"/>
      <c r="R549" s="27"/>
      <c r="S549" s="30"/>
      <c r="AW549" s="67" t="str">
        <f>IF(ISERROR(IF(Journal!BC549&gt;0,Journal!V549,0)-IF(Journal!BC549&gt;0,Journal!BC549,0)),"",IF(Journal!BC549&gt;0,Journal!V549,0)-IF(Journal!BC549&gt;0,Journal!BC549,0))</f>
        <v/>
      </c>
      <c r="AX549" s="67" t="str">
        <f t="shared" si="49"/>
        <v/>
      </c>
      <c r="AY549" s="67" t="str">
        <f t="shared" ca="1" si="50"/>
        <v/>
      </c>
      <c r="AZ549" s="67" t="str">
        <f t="shared" ca="1" si="51"/>
        <v/>
      </c>
      <c r="BA549" s="67" t="str">
        <f t="shared" ca="1" si="52"/>
        <v/>
      </c>
    </row>
    <row r="550" spans="16:53">
      <c r="P550" s="26"/>
      <c r="Q550" s="27"/>
      <c r="R550" s="27"/>
      <c r="S550" s="30"/>
      <c r="AW550" s="67" t="str">
        <f>IF(ISERROR(IF(Journal!BC550&gt;0,Journal!V550,0)-IF(Journal!BC550&gt;0,Journal!BC550,0)),"",IF(Journal!BC550&gt;0,Journal!V550,0)-IF(Journal!BC550&gt;0,Journal!BC550,0))</f>
        <v/>
      </c>
      <c r="AX550" s="67" t="str">
        <f t="shared" si="49"/>
        <v/>
      </c>
      <c r="AY550" s="67" t="str">
        <f t="shared" ca="1" si="50"/>
        <v/>
      </c>
      <c r="AZ550" s="67" t="str">
        <f t="shared" ca="1" si="51"/>
        <v/>
      </c>
      <c r="BA550" s="67" t="str">
        <f t="shared" ca="1" si="52"/>
        <v/>
      </c>
    </row>
    <row r="551" spans="16:53">
      <c r="P551" s="26"/>
      <c r="Q551" s="27"/>
      <c r="R551" s="27"/>
      <c r="S551" s="30"/>
      <c r="AW551" s="67" t="str">
        <f>IF(ISERROR(IF(Journal!BC551&gt;0,Journal!V551,0)-IF(Journal!BC551&gt;0,Journal!BC551,0)),"",IF(Journal!BC551&gt;0,Journal!V551,0)-IF(Journal!BC551&gt;0,Journal!BC551,0))</f>
        <v/>
      </c>
      <c r="AX551" s="67" t="str">
        <f t="shared" si="49"/>
        <v/>
      </c>
      <c r="AY551" s="67" t="str">
        <f t="shared" ca="1" si="50"/>
        <v/>
      </c>
      <c r="AZ551" s="67" t="str">
        <f t="shared" ca="1" si="51"/>
        <v/>
      </c>
      <c r="BA551" s="67" t="str">
        <f t="shared" ca="1" si="52"/>
        <v/>
      </c>
    </row>
    <row r="552" spans="16:53">
      <c r="P552" s="26"/>
      <c r="Q552" s="27"/>
      <c r="R552" s="27"/>
      <c r="S552" s="30"/>
      <c r="AW552" s="67" t="str">
        <f>IF(ISERROR(IF(Journal!BC552&gt;0,Journal!V552,0)-IF(Journal!BC552&gt;0,Journal!BC552,0)),"",IF(Journal!BC552&gt;0,Journal!V552,0)-IF(Journal!BC552&gt;0,Journal!BC552,0))</f>
        <v/>
      </c>
      <c r="AX552" s="67" t="str">
        <f t="shared" si="49"/>
        <v/>
      </c>
      <c r="AY552" s="67" t="str">
        <f t="shared" ca="1" si="50"/>
        <v/>
      </c>
      <c r="AZ552" s="67" t="str">
        <f t="shared" ca="1" si="51"/>
        <v/>
      </c>
      <c r="BA552" s="67" t="str">
        <f t="shared" ca="1" si="52"/>
        <v/>
      </c>
    </row>
    <row r="553" spans="16:53">
      <c r="P553" s="26"/>
      <c r="Q553" s="27"/>
      <c r="R553" s="27"/>
      <c r="S553" s="30"/>
      <c r="AW553" s="67" t="str">
        <f>IF(ISERROR(IF(Journal!BC553&gt;0,Journal!V553,0)-IF(Journal!BC553&gt;0,Journal!BC553,0)),"",IF(Journal!BC553&gt;0,Journal!V553,0)-IF(Journal!BC553&gt;0,Journal!BC553,0))</f>
        <v/>
      </c>
      <c r="AX553" s="67" t="str">
        <f t="shared" si="49"/>
        <v/>
      </c>
      <c r="AY553" s="67" t="str">
        <f t="shared" ca="1" si="50"/>
        <v/>
      </c>
      <c r="AZ553" s="67" t="str">
        <f t="shared" ca="1" si="51"/>
        <v/>
      </c>
      <c r="BA553" s="67" t="str">
        <f t="shared" ca="1" si="52"/>
        <v/>
      </c>
    </row>
    <row r="554" spans="16:53">
      <c r="P554" s="26"/>
      <c r="Q554" s="27"/>
      <c r="R554" s="27"/>
      <c r="S554" s="30"/>
      <c r="AW554" s="67" t="str">
        <f>IF(ISERROR(IF(Journal!BC554&gt;0,Journal!V554,0)-IF(Journal!BC554&gt;0,Journal!BC554,0)),"",IF(Journal!BC554&gt;0,Journal!V554,0)-IF(Journal!BC554&gt;0,Journal!BC554,0))</f>
        <v/>
      </c>
      <c r="AX554" s="67" t="str">
        <f t="shared" si="49"/>
        <v/>
      </c>
      <c r="AY554" s="67" t="str">
        <f t="shared" ca="1" si="50"/>
        <v/>
      </c>
      <c r="AZ554" s="67" t="str">
        <f t="shared" ca="1" si="51"/>
        <v/>
      </c>
      <c r="BA554" s="67" t="str">
        <f t="shared" ca="1" si="52"/>
        <v/>
      </c>
    </row>
    <row r="555" spans="16:53">
      <c r="P555" s="26"/>
      <c r="Q555" s="27"/>
      <c r="R555" s="27"/>
      <c r="S555" s="30"/>
      <c r="AW555" s="67" t="str">
        <f>IF(ISERROR(IF(Journal!BC555&gt;0,Journal!V555,0)-IF(Journal!BC555&gt;0,Journal!BC555,0)),"",IF(Journal!BC555&gt;0,Journal!V555,0)-IF(Journal!BC555&gt;0,Journal!BC555,0))</f>
        <v/>
      </c>
      <c r="AX555" s="67" t="str">
        <f t="shared" si="49"/>
        <v/>
      </c>
      <c r="AY555" s="67" t="str">
        <f t="shared" ca="1" si="50"/>
        <v/>
      </c>
      <c r="AZ555" s="67" t="str">
        <f t="shared" ca="1" si="51"/>
        <v/>
      </c>
      <c r="BA555" s="67" t="str">
        <f t="shared" ca="1" si="52"/>
        <v/>
      </c>
    </row>
    <row r="556" spans="16:53">
      <c r="P556" s="26"/>
      <c r="Q556" s="27"/>
      <c r="R556" s="27"/>
      <c r="S556" s="30"/>
      <c r="AW556" s="67" t="str">
        <f>IF(ISERROR(IF(Journal!BC556&gt;0,Journal!V556,0)-IF(Journal!BC556&gt;0,Journal!BC556,0)),"",IF(Journal!BC556&gt;0,Journal!V556,0)-IF(Journal!BC556&gt;0,Journal!BC556,0))</f>
        <v/>
      </c>
      <c r="AX556" s="67" t="str">
        <f t="shared" si="49"/>
        <v/>
      </c>
      <c r="AY556" s="67" t="str">
        <f t="shared" ca="1" si="50"/>
        <v/>
      </c>
      <c r="AZ556" s="67" t="str">
        <f t="shared" ca="1" si="51"/>
        <v/>
      </c>
      <c r="BA556" s="67" t="str">
        <f t="shared" ca="1" si="52"/>
        <v/>
      </c>
    </row>
    <row r="557" spans="16:53">
      <c r="P557" s="26"/>
      <c r="Q557" s="27"/>
      <c r="R557" s="27"/>
      <c r="S557" s="30"/>
      <c r="AW557" s="67" t="str">
        <f>IF(ISERROR(IF(Journal!BC557&gt;0,Journal!V557,0)-IF(Journal!BC557&gt;0,Journal!BC557,0)),"",IF(Journal!BC557&gt;0,Journal!V557,0)-IF(Journal!BC557&gt;0,Journal!BC557,0))</f>
        <v/>
      </c>
      <c r="AX557" s="67" t="str">
        <f t="shared" si="49"/>
        <v/>
      </c>
      <c r="AY557" s="67" t="str">
        <f t="shared" ca="1" si="50"/>
        <v/>
      </c>
      <c r="AZ557" s="67" t="str">
        <f t="shared" ca="1" si="51"/>
        <v/>
      </c>
      <c r="BA557" s="67" t="str">
        <f t="shared" ca="1" si="52"/>
        <v/>
      </c>
    </row>
    <row r="558" spans="16:53">
      <c r="P558" s="26"/>
      <c r="Q558" s="27"/>
      <c r="R558" s="27"/>
      <c r="S558" s="30"/>
      <c r="AW558" s="67" t="str">
        <f>IF(ISERROR(IF(Journal!BC558&gt;0,Journal!V558,0)-IF(Journal!BC558&gt;0,Journal!BC558,0)),"",IF(Journal!BC558&gt;0,Journal!V558,0)-IF(Journal!BC558&gt;0,Journal!BC558,0))</f>
        <v/>
      </c>
      <c r="AX558" s="67" t="str">
        <f t="shared" si="49"/>
        <v/>
      </c>
      <c r="AY558" s="67" t="str">
        <f t="shared" ca="1" si="50"/>
        <v/>
      </c>
      <c r="AZ558" s="67" t="str">
        <f t="shared" ca="1" si="51"/>
        <v/>
      </c>
      <c r="BA558" s="67" t="str">
        <f t="shared" ca="1" si="52"/>
        <v/>
      </c>
    </row>
    <row r="559" spans="16:53">
      <c r="P559" s="26"/>
      <c r="Q559" s="27"/>
      <c r="R559" s="27"/>
      <c r="S559" s="30"/>
      <c r="AW559" s="67" t="str">
        <f>IF(ISERROR(IF(Journal!BC559&gt;0,Journal!V559,0)-IF(Journal!BC559&gt;0,Journal!BC559,0)),"",IF(Journal!BC559&gt;0,Journal!V559,0)-IF(Journal!BC559&gt;0,Journal!BC559,0))</f>
        <v/>
      </c>
      <c r="AX559" s="67" t="str">
        <f t="shared" si="49"/>
        <v/>
      </c>
      <c r="AY559" s="67" t="str">
        <f t="shared" ca="1" si="50"/>
        <v/>
      </c>
      <c r="AZ559" s="67" t="str">
        <f t="shared" ca="1" si="51"/>
        <v/>
      </c>
      <c r="BA559" s="67" t="str">
        <f t="shared" ca="1" si="52"/>
        <v/>
      </c>
    </row>
    <row r="560" spans="16:53">
      <c r="P560" s="26"/>
      <c r="Q560" s="27"/>
      <c r="R560" s="27"/>
      <c r="S560" s="30"/>
      <c r="AW560" s="67" t="str">
        <f>IF(ISERROR(IF(Journal!BC560&gt;0,Journal!V560,0)-IF(Journal!BC560&gt;0,Journal!BC560,0)),"",IF(Journal!BC560&gt;0,Journal!V560,0)-IF(Journal!BC560&gt;0,Journal!BC560,0))</f>
        <v/>
      </c>
      <c r="AX560" s="67" t="str">
        <f t="shared" si="49"/>
        <v/>
      </c>
      <c r="AY560" s="67" t="str">
        <f t="shared" ca="1" si="50"/>
        <v/>
      </c>
      <c r="AZ560" s="67" t="str">
        <f t="shared" ca="1" si="51"/>
        <v/>
      </c>
      <c r="BA560" s="67" t="str">
        <f t="shared" ca="1" si="52"/>
        <v/>
      </c>
    </row>
    <row r="561" spans="16:53">
      <c r="P561" s="26"/>
      <c r="Q561" s="27"/>
      <c r="R561" s="27"/>
      <c r="S561" s="30"/>
      <c r="AW561" s="67" t="str">
        <f>IF(ISERROR(IF(Journal!BC561&gt;0,Journal!V561,0)-IF(Journal!BC561&gt;0,Journal!BC561,0)),"",IF(Journal!BC561&gt;0,Journal!V561,0)-IF(Journal!BC561&gt;0,Journal!BC561,0))</f>
        <v/>
      </c>
      <c r="AX561" s="67" t="str">
        <f t="shared" si="49"/>
        <v/>
      </c>
      <c r="AY561" s="67" t="str">
        <f t="shared" ca="1" si="50"/>
        <v/>
      </c>
      <c r="AZ561" s="67" t="str">
        <f t="shared" ca="1" si="51"/>
        <v/>
      </c>
      <c r="BA561" s="67" t="str">
        <f t="shared" ca="1" si="52"/>
        <v/>
      </c>
    </row>
    <row r="562" spans="16:53">
      <c r="P562" s="26"/>
      <c r="Q562" s="27"/>
      <c r="R562" s="27"/>
      <c r="S562" s="30"/>
      <c r="AW562" s="67" t="str">
        <f>IF(ISERROR(IF(Journal!BC562&gt;0,Journal!V562,0)-IF(Journal!BC562&gt;0,Journal!BC562,0)),"",IF(Journal!BC562&gt;0,Journal!V562,0)-IF(Journal!BC562&gt;0,Journal!BC562,0))</f>
        <v/>
      </c>
      <c r="AX562" s="67" t="str">
        <f t="shared" si="49"/>
        <v/>
      </c>
      <c r="AY562" s="67" t="str">
        <f t="shared" ca="1" si="50"/>
        <v/>
      </c>
      <c r="AZ562" s="67" t="str">
        <f t="shared" ca="1" si="51"/>
        <v/>
      </c>
      <c r="BA562" s="67" t="str">
        <f t="shared" ca="1" si="52"/>
        <v/>
      </c>
    </row>
    <row r="563" spans="16:53">
      <c r="P563" s="26"/>
      <c r="Q563" s="27"/>
      <c r="R563" s="27"/>
      <c r="S563" s="30"/>
      <c r="AW563" s="67" t="str">
        <f>IF(ISERROR(IF(Journal!BC563&gt;0,Journal!V563,0)-IF(Journal!BC563&gt;0,Journal!BC563,0)),"",IF(Journal!BC563&gt;0,Journal!V563,0)-IF(Journal!BC563&gt;0,Journal!BC563,0))</f>
        <v/>
      </c>
      <c r="AX563" s="67" t="str">
        <f t="shared" si="49"/>
        <v/>
      </c>
      <c r="AY563" s="67" t="str">
        <f t="shared" ca="1" si="50"/>
        <v/>
      </c>
      <c r="AZ563" s="67" t="str">
        <f t="shared" ca="1" si="51"/>
        <v/>
      </c>
      <c r="BA563" s="67" t="str">
        <f t="shared" ca="1" si="52"/>
        <v/>
      </c>
    </row>
    <row r="564" spans="16:53">
      <c r="P564" s="26"/>
      <c r="Q564" s="27"/>
      <c r="R564" s="27"/>
      <c r="S564" s="30"/>
      <c r="AW564" s="67" t="str">
        <f>IF(ISERROR(IF(Journal!BC564&gt;0,Journal!V564,0)-IF(Journal!BC564&gt;0,Journal!BC564,0)),"",IF(Journal!BC564&gt;0,Journal!V564,0)-IF(Journal!BC564&gt;0,Journal!BC564,0))</f>
        <v/>
      </c>
      <c r="AX564" s="67" t="str">
        <f t="shared" si="49"/>
        <v/>
      </c>
      <c r="AY564" s="67" t="str">
        <f t="shared" ca="1" si="50"/>
        <v/>
      </c>
      <c r="AZ564" s="67" t="str">
        <f t="shared" ca="1" si="51"/>
        <v/>
      </c>
      <c r="BA564" s="67" t="str">
        <f t="shared" ca="1" si="52"/>
        <v/>
      </c>
    </row>
    <row r="565" spans="16:53">
      <c r="P565" s="26"/>
      <c r="Q565" s="27"/>
      <c r="R565" s="27"/>
      <c r="S565" s="30"/>
      <c r="AW565" s="67" t="str">
        <f>IF(ISERROR(IF(Journal!BC565&gt;0,Journal!V565,0)-IF(Journal!BC565&gt;0,Journal!BC565,0)),"",IF(Journal!BC565&gt;0,Journal!V565,0)-IF(Journal!BC565&gt;0,Journal!BC565,0))</f>
        <v/>
      </c>
      <c r="AX565" s="67" t="str">
        <f t="shared" si="49"/>
        <v/>
      </c>
      <c r="AY565" s="67" t="str">
        <f t="shared" ca="1" si="50"/>
        <v/>
      </c>
      <c r="AZ565" s="67" t="str">
        <f t="shared" ca="1" si="51"/>
        <v/>
      </c>
      <c r="BA565" s="67" t="str">
        <f t="shared" ca="1" si="52"/>
        <v/>
      </c>
    </row>
    <row r="566" spans="16:53">
      <c r="P566" s="26"/>
      <c r="Q566" s="27"/>
      <c r="R566" s="27"/>
      <c r="S566" s="30"/>
      <c r="AW566" s="67" t="str">
        <f>IF(ISERROR(IF(Journal!BC566&gt;0,Journal!V566,0)-IF(Journal!BC566&gt;0,Journal!BC566,0)),"",IF(Journal!BC566&gt;0,Journal!V566,0)-IF(Journal!BC566&gt;0,Journal!BC566,0))</f>
        <v/>
      </c>
      <c r="AX566" s="67" t="str">
        <f t="shared" si="49"/>
        <v/>
      </c>
      <c r="AY566" s="67" t="str">
        <f t="shared" ca="1" si="50"/>
        <v/>
      </c>
      <c r="AZ566" s="67" t="str">
        <f t="shared" ca="1" si="51"/>
        <v/>
      </c>
      <c r="BA566" s="67" t="str">
        <f t="shared" ca="1" si="52"/>
        <v/>
      </c>
    </row>
    <row r="567" spans="16:53">
      <c r="P567" s="26"/>
      <c r="Q567" s="27"/>
      <c r="R567" s="27"/>
      <c r="S567" s="30"/>
      <c r="AW567" s="67" t="str">
        <f>IF(ISERROR(IF(Journal!BC567&gt;0,Journal!V567,0)-IF(Journal!BC567&gt;0,Journal!BC567,0)),"",IF(Journal!BC567&gt;0,Journal!V567,0)-IF(Journal!BC567&gt;0,Journal!BC567,0))</f>
        <v/>
      </c>
      <c r="AX567" s="67" t="str">
        <f t="shared" si="49"/>
        <v/>
      </c>
      <c r="AY567" s="67" t="str">
        <f t="shared" ca="1" si="50"/>
        <v/>
      </c>
      <c r="AZ567" s="67" t="str">
        <f t="shared" ca="1" si="51"/>
        <v/>
      </c>
      <c r="BA567" s="67" t="str">
        <f t="shared" ca="1" si="52"/>
        <v/>
      </c>
    </row>
    <row r="568" spans="16:53">
      <c r="P568" s="26"/>
      <c r="Q568" s="27"/>
      <c r="R568" s="27"/>
      <c r="S568" s="30"/>
      <c r="AW568" s="67" t="str">
        <f>IF(ISERROR(IF(Journal!BC568&gt;0,Journal!V568,0)-IF(Journal!BC568&gt;0,Journal!BC568,0)),"",IF(Journal!BC568&gt;0,Journal!V568,0)-IF(Journal!BC568&gt;0,Journal!BC568,0))</f>
        <v/>
      </c>
      <c r="AX568" s="67" t="str">
        <f t="shared" si="49"/>
        <v/>
      </c>
      <c r="AY568" s="67" t="str">
        <f t="shared" ca="1" si="50"/>
        <v/>
      </c>
      <c r="AZ568" s="67" t="str">
        <f t="shared" ca="1" si="51"/>
        <v/>
      </c>
      <c r="BA568" s="67" t="str">
        <f t="shared" ca="1" si="52"/>
        <v/>
      </c>
    </row>
    <row r="569" spans="16:53">
      <c r="P569" s="26"/>
      <c r="Q569" s="27"/>
      <c r="R569" s="27"/>
      <c r="S569" s="30"/>
      <c r="AW569" s="67" t="str">
        <f>IF(ISERROR(IF(Journal!BC569&gt;0,Journal!V569,0)-IF(Journal!BC569&gt;0,Journal!BC569,0)),"",IF(Journal!BC569&gt;0,Journal!V569,0)-IF(Journal!BC569&gt;0,Journal!BC569,0))</f>
        <v/>
      </c>
      <c r="AX569" s="67" t="str">
        <f t="shared" si="49"/>
        <v/>
      </c>
      <c r="AY569" s="67" t="str">
        <f t="shared" ca="1" si="50"/>
        <v/>
      </c>
      <c r="AZ569" s="67" t="str">
        <f t="shared" ca="1" si="51"/>
        <v/>
      </c>
      <c r="BA569" s="67" t="str">
        <f t="shared" ca="1" si="52"/>
        <v/>
      </c>
    </row>
    <row r="570" spans="16:53">
      <c r="P570" s="26"/>
      <c r="Q570" s="27"/>
      <c r="R570" s="27"/>
      <c r="S570" s="30"/>
      <c r="AW570" s="67" t="str">
        <f>IF(ISERROR(IF(Journal!BC570&gt;0,Journal!V570,0)-IF(Journal!BC570&gt;0,Journal!BC570,0)),"",IF(Journal!BC570&gt;0,Journal!V570,0)-IF(Journal!BC570&gt;0,Journal!BC570,0))</f>
        <v/>
      </c>
      <c r="AX570" s="67" t="str">
        <f t="shared" si="49"/>
        <v/>
      </c>
      <c r="AY570" s="67" t="str">
        <f t="shared" ca="1" si="50"/>
        <v/>
      </c>
      <c r="AZ570" s="67" t="str">
        <f t="shared" ca="1" si="51"/>
        <v/>
      </c>
      <c r="BA570" s="67" t="str">
        <f t="shared" ca="1" si="52"/>
        <v/>
      </c>
    </row>
    <row r="571" spans="16:53">
      <c r="P571" s="26"/>
      <c r="Q571" s="27"/>
      <c r="R571" s="27"/>
      <c r="S571" s="30"/>
      <c r="AW571" s="67" t="str">
        <f>IF(ISERROR(IF(Journal!BC571&gt;0,Journal!V571,0)-IF(Journal!BC571&gt;0,Journal!BC571,0)),"",IF(Journal!BC571&gt;0,Journal!V571,0)-IF(Journal!BC571&gt;0,Journal!BC571,0))</f>
        <v/>
      </c>
      <c r="AX571" s="67" t="str">
        <f t="shared" si="49"/>
        <v/>
      </c>
      <c r="AY571" s="67" t="str">
        <f t="shared" ca="1" si="50"/>
        <v/>
      </c>
      <c r="AZ571" s="67" t="str">
        <f t="shared" ca="1" si="51"/>
        <v/>
      </c>
      <c r="BA571" s="67" t="str">
        <f t="shared" ca="1" si="52"/>
        <v/>
      </c>
    </row>
    <row r="572" spans="16:53">
      <c r="P572" s="26"/>
      <c r="Q572" s="27"/>
      <c r="R572" s="27"/>
      <c r="S572" s="30"/>
      <c r="AW572" s="67" t="str">
        <f>IF(ISERROR(IF(Journal!BC572&gt;0,Journal!V572,0)-IF(Journal!BC572&gt;0,Journal!BC572,0)),"",IF(Journal!BC572&gt;0,Journal!V572,0)-IF(Journal!BC572&gt;0,Journal!BC572,0))</f>
        <v/>
      </c>
      <c r="AX572" s="67" t="str">
        <f t="shared" si="49"/>
        <v/>
      </c>
      <c r="AY572" s="67" t="str">
        <f t="shared" ca="1" si="50"/>
        <v/>
      </c>
      <c r="AZ572" s="67" t="str">
        <f t="shared" ca="1" si="51"/>
        <v/>
      </c>
      <c r="BA572" s="67" t="str">
        <f t="shared" ca="1" si="52"/>
        <v/>
      </c>
    </row>
    <row r="573" spans="16:53">
      <c r="P573" s="26"/>
      <c r="Q573" s="27"/>
      <c r="R573" s="27"/>
      <c r="S573" s="30"/>
      <c r="AW573" s="67" t="str">
        <f>IF(ISERROR(IF(Journal!BC573&gt;0,Journal!V573,0)-IF(Journal!BC573&gt;0,Journal!BC573,0)),"",IF(Journal!BC573&gt;0,Journal!V573,0)-IF(Journal!BC573&gt;0,Journal!BC573,0))</f>
        <v/>
      </c>
      <c r="AX573" s="67" t="str">
        <f t="shared" si="49"/>
        <v/>
      </c>
      <c r="AY573" s="67" t="str">
        <f t="shared" ca="1" si="50"/>
        <v/>
      </c>
      <c r="AZ573" s="67" t="str">
        <f t="shared" ca="1" si="51"/>
        <v/>
      </c>
      <c r="BA573" s="67" t="str">
        <f t="shared" ca="1" si="52"/>
        <v/>
      </c>
    </row>
    <row r="574" spans="16:53">
      <c r="P574" s="26"/>
      <c r="Q574" s="27"/>
      <c r="R574" s="27"/>
      <c r="S574" s="30"/>
      <c r="AW574" s="67" t="str">
        <f>IF(ISERROR(IF(Journal!BC574&gt;0,Journal!V574,0)-IF(Journal!BC574&gt;0,Journal!BC574,0)),"",IF(Journal!BC574&gt;0,Journal!V574,0)-IF(Journal!BC574&gt;0,Journal!BC574,0))</f>
        <v/>
      </c>
      <c r="AX574" s="67" t="str">
        <f t="shared" si="49"/>
        <v/>
      </c>
      <c r="AY574" s="67" t="str">
        <f t="shared" ca="1" si="50"/>
        <v/>
      </c>
      <c r="AZ574" s="67" t="str">
        <f t="shared" ca="1" si="51"/>
        <v/>
      </c>
      <c r="BA574" s="67" t="str">
        <f t="shared" ca="1" si="52"/>
        <v/>
      </c>
    </row>
    <row r="575" spans="16:53">
      <c r="P575" s="26"/>
      <c r="Q575" s="27"/>
      <c r="R575" s="27"/>
      <c r="S575" s="30"/>
      <c r="AW575" s="67" t="str">
        <f>IF(ISERROR(IF(Journal!BC575&gt;0,Journal!V575,0)-IF(Journal!BC575&gt;0,Journal!BC575,0)),"",IF(Journal!BC575&gt;0,Journal!V575,0)-IF(Journal!BC575&gt;0,Journal!BC575,0))</f>
        <v/>
      </c>
      <c r="AX575" s="67" t="str">
        <f t="shared" si="49"/>
        <v/>
      </c>
      <c r="AY575" s="67" t="str">
        <f t="shared" ca="1" si="50"/>
        <v/>
      </c>
      <c r="AZ575" s="67" t="str">
        <f t="shared" ca="1" si="51"/>
        <v/>
      </c>
      <c r="BA575" s="67" t="str">
        <f t="shared" ca="1" si="52"/>
        <v/>
      </c>
    </row>
    <row r="576" spans="16:53">
      <c r="P576" s="26"/>
      <c r="Q576" s="27"/>
      <c r="R576" s="27"/>
      <c r="S576" s="30"/>
      <c r="AW576" s="67" t="str">
        <f>IF(ISERROR(IF(Journal!BC576&gt;0,Journal!V576,0)-IF(Journal!BC576&gt;0,Journal!BC576,0)),"",IF(Journal!BC576&gt;0,Journal!V576,0)-IF(Journal!BC576&gt;0,Journal!BC576,0))</f>
        <v/>
      </c>
      <c r="AX576" s="67" t="str">
        <f t="shared" si="49"/>
        <v/>
      </c>
      <c r="AY576" s="67" t="str">
        <f t="shared" ca="1" si="50"/>
        <v/>
      </c>
      <c r="AZ576" s="67" t="str">
        <f t="shared" ca="1" si="51"/>
        <v/>
      </c>
      <c r="BA576" s="67" t="str">
        <f t="shared" ca="1" si="52"/>
        <v/>
      </c>
    </row>
    <row r="577" spans="16:53">
      <c r="P577" s="26"/>
      <c r="Q577" s="27"/>
      <c r="R577" s="27"/>
      <c r="S577" s="30"/>
      <c r="AW577" s="67" t="str">
        <f>IF(ISERROR(IF(Journal!BC577&gt;0,Journal!V577,0)-IF(Journal!BC577&gt;0,Journal!BC577,0)),"",IF(Journal!BC577&gt;0,Journal!V577,0)-IF(Journal!BC577&gt;0,Journal!BC577,0))</f>
        <v/>
      </c>
      <c r="AX577" s="67" t="str">
        <f t="shared" si="49"/>
        <v/>
      </c>
      <c r="AY577" s="67" t="str">
        <f t="shared" ca="1" si="50"/>
        <v/>
      </c>
      <c r="AZ577" s="67" t="str">
        <f t="shared" ca="1" si="51"/>
        <v/>
      </c>
      <c r="BA577" s="67" t="str">
        <f t="shared" ca="1" si="52"/>
        <v/>
      </c>
    </row>
    <row r="578" spans="16:53">
      <c r="P578" s="26"/>
      <c r="Q578" s="27"/>
      <c r="R578" s="27"/>
      <c r="S578" s="30"/>
      <c r="AW578" s="67" t="str">
        <f>IF(ISERROR(IF(Journal!BC578&gt;0,Journal!V578,0)-IF(Journal!BC578&gt;0,Journal!BC578,0)),"",IF(Journal!BC578&gt;0,Journal!V578,0)-IF(Journal!BC578&gt;0,Journal!BC578,0))</f>
        <v/>
      </c>
      <c r="AX578" s="67" t="str">
        <f t="shared" si="49"/>
        <v/>
      </c>
      <c r="AY578" s="67" t="str">
        <f t="shared" ca="1" si="50"/>
        <v/>
      </c>
      <c r="AZ578" s="67" t="str">
        <f t="shared" ca="1" si="51"/>
        <v/>
      </c>
      <c r="BA578" s="67" t="str">
        <f t="shared" ca="1" si="52"/>
        <v/>
      </c>
    </row>
    <row r="579" spans="16:53">
      <c r="P579" s="26"/>
      <c r="Q579" s="27"/>
      <c r="R579" s="27"/>
      <c r="S579" s="30"/>
      <c r="AW579" s="67" t="str">
        <f>IF(ISERROR(IF(Journal!BC579&gt;0,Journal!V579,0)-IF(Journal!BC579&gt;0,Journal!BC579,0)),"",IF(Journal!BC579&gt;0,Journal!V579,0)-IF(Journal!BC579&gt;0,Journal!BC579,0))</f>
        <v/>
      </c>
      <c r="AX579" s="67" t="str">
        <f t="shared" si="49"/>
        <v/>
      </c>
      <c r="AY579" s="67" t="str">
        <f t="shared" ca="1" si="50"/>
        <v/>
      </c>
      <c r="AZ579" s="67" t="str">
        <f t="shared" ca="1" si="51"/>
        <v/>
      </c>
      <c r="BA579" s="67" t="str">
        <f t="shared" ca="1" si="52"/>
        <v/>
      </c>
    </row>
    <row r="580" spans="16:53">
      <c r="P580" s="26"/>
      <c r="Q580" s="27"/>
      <c r="R580" s="27"/>
      <c r="S580" s="30"/>
      <c r="AW580" s="67" t="str">
        <f>IF(ISERROR(IF(Journal!BC580&gt;0,Journal!V580,0)-IF(Journal!BC580&gt;0,Journal!BC580,0)),"",IF(Journal!BC580&gt;0,Journal!V580,0)-IF(Journal!BC580&gt;0,Journal!BC580,0))</f>
        <v/>
      </c>
      <c r="AX580" s="67" t="str">
        <f t="shared" si="49"/>
        <v/>
      </c>
      <c r="AY580" s="67" t="str">
        <f t="shared" ca="1" si="50"/>
        <v/>
      </c>
      <c r="AZ580" s="67" t="str">
        <f t="shared" ca="1" si="51"/>
        <v/>
      </c>
      <c r="BA580" s="67" t="str">
        <f t="shared" ca="1" si="52"/>
        <v/>
      </c>
    </row>
    <row r="581" spans="16:53">
      <c r="P581" s="26"/>
      <c r="Q581" s="27"/>
      <c r="R581" s="27"/>
      <c r="S581" s="30"/>
      <c r="AW581" s="67" t="str">
        <f>IF(ISERROR(IF(Journal!BC581&gt;0,Journal!V581,0)-IF(Journal!BC581&gt;0,Journal!BC581,0)),"",IF(Journal!BC581&gt;0,Journal!V581,0)-IF(Journal!BC581&gt;0,Journal!BC581,0))</f>
        <v/>
      </c>
      <c r="AX581" s="67" t="str">
        <f t="shared" ref="AX581:AX644" si="53">IF(AW581="","",IF(AW581&gt;0,1,""))</f>
        <v/>
      </c>
      <c r="AY581" s="67" t="str">
        <f t="shared" ref="AY581:AY644" ca="1" si="54">IF(ISERROR(AY580+MATCH(1,INDIRECT(CONCATENATE(CONCATENATE("AX",AY580+1),":AX2200")),0)),"",(AY580+MATCH(1,INDIRECT(CONCATENATE(CONCATENATE("AX",AY580+1),":AX2200")),0)))</f>
        <v/>
      </c>
      <c r="AZ581" s="67" t="str">
        <f t="shared" ref="AZ581:AZ644" ca="1" si="55">IF(ISERROR(IF(INDIRECT(CONCATENATE("AW",AY581))="","",INDIRECT(CONCATENATE("AW",AY581)))),"",IF(INDIRECT(CONCATENATE("AW",AY581))="","",INDIRECT(CONCATENATE("AW",AY581))))</f>
        <v/>
      </c>
      <c r="BA581" s="67" t="str">
        <f t="shared" ref="BA581:BA644" ca="1" si="56">IF(AZ581="","",BA580+1)</f>
        <v/>
      </c>
    </row>
    <row r="582" spans="16:53">
      <c r="P582" s="26"/>
      <c r="Q582" s="27"/>
      <c r="R582" s="27"/>
      <c r="S582" s="30"/>
      <c r="AW582" s="67" t="str">
        <f>IF(ISERROR(IF(Journal!BC582&gt;0,Journal!V582,0)-IF(Journal!BC582&gt;0,Journal!BC582,0)),"",IF(Journal!BC582&gt;0,Journal!V582,0)-IF(Journal!BC582&gt;0,Journal!BC582,0))</f>
        <v/>
      </c>
      <c r="AX582" s="67" t="str">
        <f t="shared" si="53"/>
        <v/>
      </c>
      <c r="AY582" s="67" t="str">
        <f t="shared" ca="1" si="54"/>
        <v/>
      </c>
      <c r="AZ582" s="67" t="str">
        <f t="shared" ca="1" si="55"/>
        <v/>
      </c>
      <c r="BA582" s="67" t="str">
        <f t="shared" ca="1" si="56"/>
        <v/>
      </c>
    </row>
    <row r="583" spans="16:53">
      <c r="P583" s="26"/>
      <c r="Q583" s="27"/>
      <c r="R583" s="27"/>
      <c r="S583" s="30"/>
      <c r="AW583" s="67" t="str">
        <f>IF(ISERROR(IF(Journal!BC583&gt;0,Journal!V583,0)-IF(Journal!BC583&gt;0,Journal!BC583,0)),"",IF(Journal!BC583&gt;0,Journal!V583,0)-IF(Journal!BC583&gt;0,Journal!BC583,0))</f>
        <v/>
      </c>
      <c r="AX583" s="67" t="str">
        <f t="shared" si="53"/>
        <v/>
      </c>
      <c r="AY583" s="67" t="str">
        <f t="shared" ca="1" si="54"/>
        <v/>
      </c>
      <c r="AZ583" s="67" t="str">
        <f t="shared" ca="1" si="55"/>
        <v/>
      </c>
      <c r="BA583" s="67" t="str">
        <f t="shared" ca="1" si="56"/>
        <v/>
      </c>
    </row>
    <row r="584" spans="16:53">
      <c r="P584" s="26"/>
      <c r="Q584" s="27"/>
      <c r="R584" s="27"/>
      <c r="S584" s="30"/>
      <c r="AW584" s="67" t="str">
        <f>IF(ISERROR(IF(Journal!BC584&gt;0,Journal!V584,0)-IF(Journal!BC584&gt;0,Journal!BC584,0)),"",IF(Journal!BC584&gt;0,Journal!V584,0)-IF(Journal!BC584&gt;0,Journal!BC584,0))</f>
        <v/>
      </c>
      <c r="AX584" s="67" t="str">
        <f t="shared" si="53"/>
        <v/>
      </c>
      <c r="AY584" s="67" t="str">
        <f t="shared" ca="1" si="54"/>
        <v/>
      </c>
      <c r="AZ584" s="67" t="str">
        <f t="shared" ca="1" si="55"/>
        <v/>
      </c>
      <c r="BA584" s="67" t="str">
        <f t="shared" ca="1" si="56"/>
        <v/>
      </c>
    </row>
    <row r="585" spans="16:53">
      <c r="P585" s="26"/>
      <c r="Q585" s="27"/>
      <c r="R585" s="27"/>
      <c r="S585" s="30"/>
      <c r="AW585" s="67" t="str">
        <f>IF(ISERROR(IF(Journal!BC585&gt;0,Journal!V585,0)-IF(Journal!BC585&gt;0,Journal!BC585,0)),"",IF(Journal!BC585&gt;0,Journal!V585,0)-IF(Journal!BC585&gt;0,Journal!BC585,0))</f>
        <v/>
      </c>
      <c r="AX585" s="67" t="str">
        <f t="shared" si="53"/>
        <v/>
      </c>
      <c r="AY585" s="67" t="str">
        <f t="shared" ca="1" si="54"/>
        <v/>
      </c>
      <c r="AZ585" s="67" t="str">
        <f t="shared" ca="1" si="55"/>
        <v/>
      </c>
      <c r="BA585" s="67" t="str">
        <f t="shared" ca="1" si="56"/>
        <v/>
      </c>
    </row>
    <row r="586" spans="16:53">
      <c r="P586" s="26"/>
      <c r="Q586" s="27"/>
      <c r="R586" s="27"/>
      <c r="S586" s="30"/>
      <c r="AW586" s="67" t="str">
        <f>IF(ISERROR(IF(Journal!BC586&gt;0,Journal!V586,0)-IF(Journal!BC586&gt;0,Journal!BC586,0)),"",IF(Journal!BC586&gt;0,Journal!V586,0)-IF(Journal!BC586&gt;0,Journal!BC586,0))</f>
        <v/>
      </c>
      <c r="AX586" s="67" t="str">
        <f t="shared" si="53"/>
        <v/>
      </c>
      <c r="AY586" s="67" t="str">
        <f t="shared" ca="1" si="54"/>
        <v/>
      </c>
      <c r="AZ586" s="67" t="str">
        <f t="shared" ca="1" si="55"/>
        <v/>
      </c>
      <c r="BA586" s="67" t="str">
        <f t="shared" ca="1" si="56"/>
        <v/>
      </c>
    </row>
    <row r="587" spans="16:53">
      <c r="P587" s="26"/>
      <c r="Q587" s="27"/>
      <c r="R587" s="27"/>
      <c r="S587" s="30"/>
      <c r="AW587" s="67" t="str">
        <f>IF(ISERROR(IF(Journal!BC587&gt;0,Journal!V587,0)-IF(Journal!BC587&gt;0,Journal!BC587,0)),"",IF(Journal!BC587&gt;0,Journal!V587,0)-IF(Journal!BC587&gt;0,Journal!BC587,0))</f>
        <v/>
      </c>
      <c r="AX587" s="67" t="str">
        <f t="shared" si="53"/>
        <v/>
      </c>
      <c r="AY587" s="67" t="str">
        <f t="shared" ca="1" si="54"/>
        <v/>
      </c>
      <c r="AZ587" s="67" t="str">
        <f t="shared" ca="1" si="55"/>
        <v/>
      </c>
      <c r="BA587" s="67" t="str">
        <f t="shared" ca="1" si="56"/>
        <v/>
      </c>
    </row>
    <row r="588" spans="16:53">
      <c r="P588" s="26"/>
      <c r="Q588" s="27"/>
      <c r="R588" s="27"/>
      <c r="S588" s="30"/>
      <c r="AW588" s="67" t="str">
        <f>IF(ISERROR(IF(Journal!BC588&gt;0,Journal!V588,0)-IF(Journal!BC588&gt;0,Journal!BC588,0)),"",IF(Journal!BC588&gt;0,Journal!V588,0)-IF(Journal!BC588&gt;0,Journal!BC588,0))</f>
        <v/>
      </c>
      <c r="AX588" s="67" t="str">
        <f t="shared" si="53"/>
        <v/>
      </c>
      <c r="AY588" s="67" t="str">
        <f t="shared" ca="1" si="54"/>
        <v/>
      </c>
      <c r="AZ588" s="67" t="str">
        <f t="shared" ca="1" si="55"/>
        <v/>
      </c>
      <c r="BA588" s="67" t="str">
        <f t="shared" ca="1" si="56"/>
        <v/>
      </c>
    </row>
    <row r="589" spans="16:53">
      <c r="P589" s="26"/>
      <c r="Q589" s="27"/>
      <c r="R589" s="27"/>
      <c r="S589" s="30"/>
      <c r="AW589" s="67" t="str">
        <f>IF(ISERROR(IF(Journal!BC589&gt;0,Journal!V589,0)-IF(Journal!BC589&gt;0,Journal!BC589,0)),"",IF(Journal!BC589&gt;0,Journal!V589,0)-IF(Journal!BC589&gt;0,Journal!BC589,0))</f>
        <v/>
      </c>
      <c r="AX589" s="67" t="str">
        <f t="shared" si="53"/>
        <v/>
      </c>
      <c r="AY589" s="67" t="str">
        <f t="shared" ca="1" si="54"/>
        <v/>
      </c>
      <c r="AZ589" s="67" t="str">
        <f t="shared" ca="1" si="55"/>
        <v/>
      </c>
      <c r="BA589" s="67" t="str">
        <f t="shared" ca="1" si="56"/>
        <v/>
      </c>
    </row>
    <row r="590" spans="16:53">
      <c r="P590" s="26"/>
      <c r="Q590" s="27"/>
      <c r="R590" s="27"/>
      <c r="S590" s="30"/>
      <c r="AW590" s="67" t="str">
        <f>IF(ISERROR(IF(Journal!BC590&gt;0,Journal!V590,0)-IF(Journal!BC590&gt;0,Journal!BC590,0)),"",IF(Journal!BC590&gt;0,Journal!V590,0)-IF(Journal!BC590&gt;0,Journal!BC590,0))</f>
        <v/>
      </c>
      <c r="AX590" s="67" t="str">
        <f t="shared" si="53"/>
        <v/>
      </c>
      <c r="AY590" s="67" t="str">
        <f t="shared" ca="1" si="54"/>
        <v/>
      </c>
      <c r="AZ590" s="67" t="str">
        <f t="shared" ca="1" si="55"/>
        <v/>
      </c>
      <c r="BA590" s="67" t="str">
        <f t="shared" ca="1" si="56"/>
        <v/>
      </c>
    </row>
    <row r="591" spans="16:53">
      <c r="P591" s="26"/>
      <c r="Q591" s="27"/>
      <c r="R591" s="27"/>
      <c r="S591" s="30"/>
      <c r="AW591" s="67" t="str">
        <f>IF(ISERROR(IF(Journal!BC591&gt;0,Journal!V591,0)-IF(Journal!BC591&gt;0,Journal!BC591,0)),"",IF(Journal!BC591&gt;0,Journal!V591,0)-IF(Journal!BC591&gt;0,Journal!BC591,0))</f>
        <v/>
      </c>
      <c r="AX591" s="67" t="str">
        <f t="shared" si="53"/>
        <v/>
      </c>
      <c r="AY591" s="67" t="str">
        <f t="shared" ca="1" si="54"/>
        <v/>
      </c>
      <c r="AZ591" s="67" t="str">
        <f t="shared" ca="1" si="55"/>
        <v/>
      </c>
      <c r="BA591" s="67" t="str">
        <f t="shared" ca="1" si="56"/>
        <v/>
      </c>
    </row>
    <row r="592" spans="16:53">
      <c r="P592" s="26"/>
      <c r="Q592" s="27"/>
      <c r="R592" s="27"/>
      <c r="S592" s="30"/>
      <c r="AW592" s="67" t="str">
        <f>IF(ISERROR(IF(Journal!BC592&gt;0,Journal!V592,0)-IF(Journal!BC592&gt;0,Journal!BC592,0)),"",IF(Journal!BC592&gt;0,Journal!V592,0)-IF(Journal!BC592&gt;0,Journal!BC592,0))</f>
        <v/>
      </c>
      <c r="AX592" s="67" t="str">
        <f t="shared" si="53"/>
        <v/>
      </c>
      <c r="AY592" s="67" t="str">
        <f t="shared" ca="1" si="54"/>
        <v/>
      </c>
      <c r="AZ592" s="67" t="str">
        <f t="shared" ca="1" si="55"/>
        <v/>
      </c>
      <c r="BA592" s="67" t="str">
        <f t="shared" ca="1" si="56"/>
        <v/>
      </c>
    </row>
    <row r="593" spans="16:53">
      <c r="P593" s="26"/>
      <c r="Q593" s="27"/>
      <c r="R593" s="27"/>
      <c r="S593" s="30"/>
      <c r="AW593" s="67" t="str">
        <f>IF(ISERROR(IF(Journal!BC593&gt;0,Journal!V593,0)-IF(Journal!BC593&gt;0,Journal!BC593,0)),"",IF(Journal!BC593&gt;0,Journal!V593,0)-IF(Journal!BC593&gt;0,Journal!BC593,0))</f>
        <v/>
      </c>
      <c r="AX593" s="67" t="str">
        <f t="shared" si="53"/>
        <v/>
      </c>
      <c r="AY593" s="67" t="str">
        <f t="shared" ca="1" si="54"/>
        <v/>
      </c>
      <c r="AZ593" s="67" t="str">
        <f t="shared" ca="1" si="55"/>
        <v/>
      </c>
      <c r="BA593" s="67" t="str">
        <f t="shared" ca="1" si="56"/>
        <v/>
      </c>
    </row>
    <row r="594" spans="16:53">
      <c r="P594" s="26"/>
      <c r="Q594" s="27"/>
      <c r="R594" s="27"/>
      <c r="S594" s="30"/>
      <c r="AW594" s="67" t="str">
        <f>IF(ISERROR(IF(Journal!BC594&gt;0,Journal!V594,0)-IF(Journal!BC594&gt;0,Journal!BC594,0)),"",IF(Journal!BC594&gt;0,Journal!V594,0)-IF(Journal!BC594&gt;0,Journal!BC594,0))</f>
        <v/>
      </c>
      <c r="AX594" s="67" t="str">
        <f t="shared" si="53"/>
        <v/>
      </c>
      <c r="AY594" s="67" t="str">
        <f t="shared" ca="1" si="54"/>
        <v/>
      </c>
      <c r="AZ594" s="67" t="str">
        <f t="shared" ca="1" si="55"/>
        <v/>
      </c>
      <c r="BA594" s="67" t="str">
        <f t="shared" ca="1" si="56"/>
        <v/>
      </c>
    </row>
    <row r="595" spans="16:53">
      <c r="P595" s="26"/>
      <c r="Q595" s="27"/>
      <c r="R595" s="27"/>
      <c r="S595" s="30"/>
      <c r="AW595" s="67" t="str">
        <f>IF(ISERROR(IF(Journal!BC595&gt;0,Journal!V595,0)-IF(Journal!BC595&gt;0,Journal!BC595,0)),"",IF(Journal!BC595&gt;0,Journal!V595,0)-IF(Journal!BC595&gt;0,Journal!BC595,0))</f>
        <v/>
      </c>
      <c r="AX595" s="67" t="str">
        <f t="shared" si="53"/>
        <v/>
      </c>
      <c r="AY595" s="67" t="str">
        <f t="shared" ca="1" si="54"/>
        <v/>
      </c>
      <c r="AZ595" s="67" t="str">
        <f t="shared" ca="1" si="55"/>
        <v/>
      </c>
      <c r="BA595" s="67" t="str">
        <f t="shared" ca="1" si="56"/>
        <v/>
      </c>
    </row>
    <row r="596" spans="16:53">
      <c r="P596" s="26"/>
      <c r="Q596" s="27"/>
      <c r="R596" s="27"/>
      <c r="S596" s="30"/>
      <c r="AW596" s="67" t="str">
        <f>IF(ISERROR(IF(Journal!BC596&gt;0,Journal!V596,0)-IF(Journal!BC596&gt;0,Journal!BC596,0)),"",IF(Journal!BC596&gt;0,Journal!V596,0)-IF(Journal!BC596&gt;0,Journal!BC596,0))</f>
        <v/>
      </c>
      <c r="AX596" s="67" t="str">
        <f t="shared" si="53"/>
        <v/>
      </c>
      <c r="AY596" s="67" t="str">
        <f t="shared" ca="1" si="54"/>
        <v/>
      </c>
      <c r="AZ596" s="67" t="str">
        <f t="shared" ca="1" si="55"/>
        <v/>
      </c>
      <c r="BA596" s="67" t="str">
        <f t="shared" ca="1" si="56"/>
        <v/>
      </c>
    </row>
    <row r="597" spans="16:53">
      <c r="P597" s="26"/>
      <c r="Q597" s="27"/>
      <c r="R597" s="27"/>
      <c r="S597" s="30"/>
      <c r="AW597" s="67" t="str">
        <f>IF(ISERROR(IF(Journal!BC597&gt;0,Journal!V597,0)-IF(Journal!BC597&gt;0,Journal!BC597,0)),"",IF(Journal!BC597&gt;0,Journal!V597,0)-IF(Journal!BC597&gt;0,Journal!BC597,0))</f>
        <v/>
      </c>
      <c r="AX597" s="67" t="str">
        <f t="shared" si="53"/>
        <v/>
      </c>
      <c r="AY597" s="67" t="str">
        <f t="shared" ca="1" si="54"/>
        <v/>
      </c>
      <c r="AZ597" s="67" t="str">
        <f t="shared" ca="1" si="55"/>
        <v/>
      </c>
      <c r="BA597" s="67" t="str">
        <f t="shared" ca="1" si="56"/>
        <v/>
      </c>
    </row>
    <row r="598" spans="16:53">
      <c r="P598" s="26"/>
      <c r="Q598" s="27"/>
      <c r="R598" s="27"/>
      <c r="S598" s="30"/>
      <c r="AW598" s="67" t="str">
        <f>IF(ISERROR(IF(Journal!BC598&gt;0,Journal!V598,0)-IF(Journal!BC598&gt;0,Journal!BC598,0)),"",IF(Journal!BC598&gt;0,Journal!V598,0)-IF(Journal!BC598&gt;0,Journal!BC598,0))</f>
        <v/>
      </c>
      <c r="AX598" s="67" t="str">
        <f t="shared" si="53"/>
        <v/>
      </c>
      <c r="AY598" s="67" t="str">
        <f t="shared" ca="1" si="54"/>
        <v/>
      </c>
      <c r="AZ598" s="67" t="str">
        <f t="shared" ca="1" si="55"/>
        <v/>
      </c>
      <c r="BA598" s="67" t="str">
        <f t="shared" ca="1" si="56"/>
        <v/>
      </c>
    </row>
    <row r="599" spans="16:53">
      <c r="P599" s="26"/>
      <c r="Q599" s="27"/>
      <c r="R599" s="27"/>
      <c r="S599" s="30"/>
      <c r="AW599" s="67" t="str">
        <f>IF(ISERROR(IF(Journal!BC599&gt;0,Journal!V599,0)-IF(Journal!BC599&gt;0,Journal!BC599,0)),"",IF(Journal!BC599&gt;0,Journal!V599,0)-IF(Journal!BC599&gt;0,Journal!BC599,0))</f>
        <v/>
      </c>
      <c r="AX599" s="67" t="str">
        <f t="shared" si="53"/>
        <v/>
      </c>
      <c r="AY599" s="67" t="str">
        <f t="shared" ca="1" si="54"/>
        <v/>
      </c>
      <c r="AZ599" s="67" t="str">
        <f t="shared" ca="1" si="55"/>
        <v/>
      </c>
      <c r="BA599" s="67" t="str">
        <f t="shared" ca="1" si="56"/>
        <v/>
      </c>
    </row>
    <row r="600" spans="16:53">
      <c r="P600" s="26"/>
      <c r="Q600" s="27"/>
      <c r="R600" s="27"/>
      <c r="S600" s="30"/>
      <c r="AW600" s="67" t="str">
        <f>IF(ISERROR(IF(Journal!BC600&gt;0,Journal!V600,0)-IF(Journal!BC600&gt;0,Journal!BC600,0)),"",IF(Journal!BC600&gt;0,Journal!V600,0)-IF(Journal!BC600&gt;0,Journal!BC600,0))</f>
        <v/>
      </c>
      <c r="AX600" s="67" t="str">
        <f t="shared" si="53"/>
        <v/>
      </c>
      <c r="AY600" s="67" t="str">
        <f t="shared" ca="1" si="54"/>
        <v/>
      </c>
      <c r="AZ600" s="67" t="str">
        <f t="shared" ca="1" si="55"/>
        <v/>
      </c>
      <c r="BA600" s="67" t="str">
        <f t="shared" ca="1" si="56"/>
        <v/>
      </c>
    </row>
    <row r="601" spans="16:53">
      <c r="P601" s="26"/>
      <c r="Q601" s="27"/>
      <c r="R601" s="27"/>
      <c r="S601" s="30"/>
      <c r="AW601" s="67" t="str">
        <f>IF(ISERROR(IF(Journal!BC601&gt;0,Journal!V601,0)-IF(Journal!BC601&gt;0,Journal!BC601,0)),"",IF(Journal!BC601&gt;0,Journal!V601,0)-IF(Journal!BC601&gt;0,Journal!BC601,0))</f>
        <v/>
      </c>
      <c r="AX601" s="67" t="str">
        <f t="shared" si="53"/>
        <v/>
      </c>
      <c r="AY601" s="67" t="str">
        <f t="shared" ca="1" si="54"/>
        <v/>
      </c>
      <c r="AZ601" s="67" t="str">
        <f t="shared" ca="1" si="55"/>
        <v/>
      </c>
      <c r="BA601" s="67" t="str">
        <f t="shared" ca="1" si="56"/>
        <v/>
      </c>
    </row>
    <row r="602" spans="16:53">
      <c r="P602" s="26"/>
      <c r="Q602" s="27"/>
      <c r="R602" s="27"/>
      <c r="S602" s="30"/>
      <c r="AW602" s="67" t="str">
        <f>IF(ISERROR(IF(Journal!BC602&gt;0,Journal!V602,0)-IF(Journal!BC602&gt;0,Journal!BC602,0)),"",IF(Journal!BC602&gt;0,Journal!V602,0)-IF(Journal!BC602&gt;0,Journal!BC602,0))</f>
        <v/>
      </c>
      <c r="AX602" s="67" t="str">
        <f t="shared" si="53"/>
        <v/>
      </c>
      <c r="AY602" s="67" t="str">
        <f t="shared" ca="1" si="54"/>
        <v/>
      </c>
      <c r="AZ602" s="67" t="str">
        <f t="shared" ca="1" si="55"/>
        <v/>
      </c>
      <c r="BA602" s="67" t="str">
        <f t="shared" ca="1" si="56"/>
        <v/>
      </c>
    </row>
    <row r="603" spans="16:53">
      <c r="P603" s="26"/>
      <c r="Q603" s="27"/>
      <c r="R603" s="27"/>
      <c r="S603" s="30"/>
      <c r="AW603" s="67" t="str">
        <f>IF(ISERROR(IF(Journal!BC603&gt;0,Journal!V603,0)-IF(Journal!BC603&gt;0,Journal!BC603,0)),"",IF(Journal!BC603&gt;0,Journal!V603,0)-IF(Journal!BC603&gt;0,Journal!BC603,0))</f>
        <v/>
      </c>
      <c r="AX603" s="67" t="str">
        <f t="shared" si="53"/>
        <v/>
      </c>
      <c r="AY603" s="67" t="str">
        <f t="shared" ca="1" si="54"/>
        <v/>
      </c>
      <c r="AZ603" s="67" t="str">
        <f t="shared" ca="1" si="55"/>
        <v/>
      </c>
      <c r="BA603" s="67" t="str">
        <f t="shared" ca="1" si="56"/>
        <v/>
      </c>
    </row>
    <row r="604" spans="16:53">
      <c r="P604" s="26"/>
      <c r="Q604" s="27"/>
      <c r="R604" s="27"/>
      <c r="S604" s="30"/>
      <c r="AW604" s="67" t="str">
        <f>IF(ISERROR(IF(Journal!BC604&gt;0,Journal!V604,0)-IF(Journal!BC604&gt;0,Journal!BC604,0)),"",IF(Journal!BC604&gt;0,Journal!V604,0)-IF(Journal!BC604&gt;0,Journal!BC604,0))</f>
        <v/>
      </c>
      <c r="AX604" s="67" t="str">
        <f t="shared" si="53"/>
        <v/>
      </c>
      <c r="AY604" s="67" t="str">
        <f t="shared" ca="1" si="54"/>
        <v/>
      </c>
      <c r="AZ604" s="67" t="str">
        <f t="shared" ca="1" si="55"/>
        <v/>
      </c>
      <c r="BA604" s="67" t="str">
        <f t="shared" ca="1" si="56"/>
        <v/>
      </c>
    </row>
    <row r="605" spans="16:53">
      <c r="P605" s="26"/>
      <c r="Q605" s="27"/>
      <c r="R605" s="27"/>
      <c r="S605" s="30"/>
      <c r="AW605" s="67" t="str">
        <f>IF(ISERROR(IF(Journal!BC605&gt;0,Journal!V605,0)-IF(Journal!BC605&gt;0,Journal!BC605,0)),"",IF(Journal!BC605&gt;0,Journal!V605,0)-IF(Journal!BC605&gt;0,Journal!BC605,0))</f>
        <v/>
      </c>
      <c r="AX605" s="67" t="str">
        <f t="shared" si="53"/>
        <v/>
      </c>
      <c r="AY605" s="67" t="str">
        <f t="shared" ca="1" si="54"/>
        <v/>
      </c>
      <c r="AZ605" s="67" t="str">
        <f t="shared" ca="1" si="55"/>
        <v/>
      </c>
      <c r="BA605" s="67" t="str">
        <f t="shared" ca="1" si="56"/>
        <v/>
      </c>
    </row>
    <row r="606" spans="16:53">
      <c r="P606" s="26"/>
      <c r="Q606" s="27"/>
      <c r="R606" s="27"/>
      <c r="S606" s="30"/>
      <c r="AW606" s="67" t="str">
        <f>IF(ISERROR(IF(Journal!BC606&gt;0,Journal!V606,0)-IF(Journal!BC606&gt;0,Journal!BC606,0)),"",IF(Journal!BC606&gt;0,Journal!V606,0)-IF(Journal!BC606&gt;0,Journal!BC606,0))</f>
        <v/>
      </c>
      <c r="AX606" s="67" t="str">
        <f t="shared" si="53"/>
        <v/>
      </c>
      <c r="AY606" s="67" t="str">
        <f t="shared" ca="1" si="54"/>
        <v/>
      </c>
      <c r="AZ606" s="67" t="str">
        <f t="shared" ca="1" si="55"/>
        <v/>
      </c>
      <c r="BA606" s="67" t="str">
        <f t="shared" ca="1" si="56"/>
        <v/>
      </c>
    </row>
    <row r="607" spans="16:53">
      <c r="P607" s="26"/>
      <c r="Q607" s="27"/>
      <c r="R607" s="27"/>
      <c r="S607" s="30"/>
      <c r="AW607" s="67" t="str">
        <f>IF(ISERROR(IF(Journal!BC607&gt;0,Journal!V607,0)-IF(Journal!BC607&gt;0,Journal!BC607,0)),"",IF(Journal!BC607&gt;0,Journal!V607,0)-IF(Journal!BC607&gt;0,Journal!BC607,0))</f>
        <v/>
      </c>
      <c r="AX607" s="67" t="str">
        <f t="shared" si="53"/>
        <v/>
      </c>
      <c r="AY607" s="67" t="str">
        <f t="shared" ca="1" si="54"/>
        <v/>
      </c>
      <c r="AZ607" s="67" t="str">
        <f t="shared" ca="1" si="55"/>
        <v/>
      </c>
      <c r="BA607" s="67" t="str">
        <f t="shared" ca="1" si="56"/>
        <v/>
      </c>
    </row>
    <row r="608" spans="16:53">
      <c r="P608" s="26"/>
      <c r="Q608" s="27"/>
      <c r="R608" s="27"/>
      <c r="S608" s="30"/>
      <c r="AW608" s="67" t="str">
        <f>IF(ISERROR(IF(Journal!BC608&gt;0,Journal!V608,0)-IF(Journal!BC608&gt;0,Journal!BC608,0)),"",IF(Journal!BC608&gt;0,Journal!V608,0)-IF(Journal!BC608&gt;0,Journal!BC608,0))</f>
        <v/>
      </c>
      <c r="AX608" s="67" t="str">
        <f t="shared" si="53"/>
        <v/>
      </c>
      <c r="AY608" s="67" t="str">
        <f t="shared" ca="1" si="54"/>
        <v/>
      </c>
      <c r="AZ608" s="67" t="str">
        <f t="shared" ca="1" si="55"/>
        <v/>
      </c>
      <c r="BA608" s="67" t="str">
        <f t="shared" ca="1" si="56"/>
        <v/>
      </c>
    </row>
    <row r="609" spans="16:53">
      <c r="P609" s="26"/>
      <c r="Q609" s="27"/>
      <c r="R609" s="27"/>
      <c r="S609" s="30"/>
      <c r="AW609" s="67" t="str">
        <f>IF(ISERROR(IF(Journal!BC609&gt;0,Journal!V609,0)-IF(Journal!BC609&gt;0,Journal!BC609,0)),"",IF(Journal!BC609&gt;0,Journal!V609,0)-IF(Journal!BC609&gt;0,Journal!BC609,0))</f>
        <v/>
      </c>
      <c r="AX609" s="67" t="str">
        <f t="shared" si="53"/>
        <v/>
      </c>
      <c r="AY609" s="67" t="str">
        <f t="shared" ca="1" si="54"/>
        <v/>
      </c>
      <c r="AZ609" s="67" t="str">
        <f t="shared" ca="1" si="55"/>
        <v/>
      </c>
      <c r="BA609" s="67" t="str">
        <f t="shared" ca="1" si="56"/>
        <v/>
      </c>
    </row>
    <row r="610" spans="16:53">
      <c r="P610" s="26"/>
      <c r="Q610" s="27"/>
      <c r="R610" s="27"/>
      <c r="S610" s="30"/>
      <c r="AW610" s="67" t="str">
        <f>IF(ISERROR(IF(Journal!BC610&gt;0,Journal!V610,0)-IF(Journal!BC610&gt;0,Journal!BC610,0)),"",IF(Journal!BC610&gt;0,Journal!V610,0)-IF(Journal!BC610&gt;0,Journal!BC610,0))</f>
        <v/>
      </c>
      <c r="AX610" s="67" t="str">
        <f t="shared" si="53"/>
        <v/>
      </c>
      <c r="AY610" s="67" t="str">
        <f t="shared" ca="1" si="54"/>
        <v/>
      </c>
      <c r="AZ610" s="67" t="str">
        <f t="shared" ca="1" si="55"/>
        <v/>
      </c>
      <c r="BA610" s="67" t="str">
        <f t="shared" ca="1" si="56"/>
        <v/>
      </c>
    </row>
    <row r="611" spans="16:53">
      <c r="P611" s="26"/>
      <c r="Q611" s="27"/>
      <c r="R611" s="27"/>
      <c r="S611" s="30"/>
      <c r="AW611" s="67" t="str">
        <f>IF(ISERROR(IF(Journal!BC611&gt;0,Journal!V611,0)-IF(Journal!BC611&gt;0,Journal!BC611,0)),"",IF(Journal!BC611&gt;0,Journal!V611,0)-IF(Journal!BC611&gt;0,Journal!BC611,0))</f>
        <v/>
      </c>
      <c r="AX611" s="67" t="str">
        <f t="shared" si="53"/>
        <v/>
      </c>
      <c r="AY611" s="67" t="str">
        <f t="shared" ca="1" si="54"/>
        <v/>
      </c>
      <c r="AZ611" s="67" t="str">
        <f t="shared" ca="1" si="55"/>
        <v/>
      </c>
      <c r="BA611" s="67" t="str">
        <f t="shared" ca="1" si="56"/>
        <v/>
      </c>
    </row>
    <row r="612" spans="16:53">
      <c r="P612" s="26"/>
      <c r="Q612" s="27"/>
      <c r="R612" s="27"/>
      <c r="S612" s="30"/>
      <c r="AW612" s="67" t="str">
        <f>IF(ISERROR(IF(Journal!BC612&gt;0,Journal!V612,0)-IF(Journal!BC612&gt;0,Journal!BC612,0)),"",IF(Journal!BC612&gt;0,Journal!V612,0)-IF(Journal!BC612&gt;0,Journal!BC612,0))</f>
        <v/>
      </c>
      <c r="AX612" s="67" t="str">
        <f t="shared" si="53"/>
        <v/>
      </c>
      <c r="AY612" s="67" t="str">
        <f t="shared" ca="1" si="54"/>
        <v/>
      </c>
      <c r="AZ612" s="67" t="str">
        <f t="shared" ca="1" si="55"/>
        <v/>
      </c>
      <c r="BA612" s="67" t="str">
        <f t="shared" ca="1" si="56"/>
        <v/>
      </c>
    </row>
    <row r="613" spans="16:53">
      <c r="P613" s="26"/>
      <c r="Q613" s="27"/>
      <c r="R613" s="27"/>
      <c r="S613" s="30"/>
      <c r="AW613" s="67" t="str">
        <f>IF(ISERROR(IF(Journal!BC613&gt;0,Journal!V613,0)-IF(Journal!BC613&gt;0,Journal!BC613,0)),"",IF(Journal!BC613&gt;0,Journal!V613,0)-IF(Journal!BC613&gt;0,Journal!BC613,0))</f>
        <v/>
      </c>
      <c r="AX613" s="67" t="str">
        <f t="shared" si="53"/>
        <v/>
      </c>
      <c r="AY613" s="67" t="str">
        <f t="shared" ca="1" si="54"/>
        <v/>
      </c>
      <c r="AZ613" s="67" t="str">
        <f t="shared" ca="1" si="55"/>
        <v/>
      </c>
      <c r="BA613" s="67" t="str">
        <f t="shared" ca="1" si="56"/>
        <v/>
      </c>
    </row>
    <row r="614" spans="16:53">
      <c r="P614" s="26"/>
      <c r="Q614" s="27"/>
      <c r="R614" s="27"/>
      <c r="S614" s="30"/>
      <c r="AW614" s="67" t="str">
        <f>IF(ISERROR(IF(Journal!BC614&gt;0,Journal!V614,0)-IF(Journal!BC614&gt;0,Journal!BC614,0)),"",IF(Journal!BC614&gt;0,Journal!V614,0)-IF(Journal!BC614&gt;0,Journal!BC614,0))</f>
        <v/>
      </c>
      <c r="AX614" s="67" t="str">
        <f t="shared" si="53"/>
        <v/>
      </c>
      <c r="AY614" s="67" t="str">
        <f t="shared" ca="1" si="54"/>
        <v/>
      </c>
      <c r="AZ614" s="67" t="str">
        <f t="shared" ca="1" si="55"/>
        <v/>
      </c>
      <c r="BA614" s="67" t="str">
        <f t="shared" ca="1" si="56"/>
        <v/>
      </c>
    </row>
    <row r="615" spans="16:53">
      <c r="P615" s="26"/>
      <c r="Q615" s="27"/>
      <c r="R615" s="27"/>
      <c r="S615" s="30"/>
      <c r="AW615" s="67" t="str">
        <f>IF(ISERROR(IF(Journal!BC615&gt;0,Journal!V615,0)-IF(Journal!BC615&gt;0,Journal!BC615,0)),"",IF(Journal!BC615&gt;0,Journal!V615,0)-IF(Journal!BC615&gt;0,Journal!BC615,0))</f>
        <v/>
      </c>
      <c r="AX615" s="67" t="str">
        <f t="shared" si="53"/>
        <v/>
      </c>
      <c r="AY615" s="67" t="str">
        <f t="shared" ca="1" si="54"/>
        <v/>
      </c>
      <c r="AZ615" s="67" t="str">
        <f t="shared" ca="1" si="55"/>
        <v/>
      </c>
      <c r="BA615" s="67" t="str">
        <f t="shared" ca="1" si="56"/>
        <v/>
      </c>
    </row>
    <row r="616" spans="16:53">
      <c r="P616" s="26"/>
      <c r="Q616" s="27"/>
      <c r="R616" s="27"/>
      <c r="S616" s="30"/>
      <c r="AW616" s="67" t="str">
        <f>IF(ISERROR(IF(Journal!BC616&gt;0,Journal!V616,0)-IF(Journal!BC616&gt;0,Journal!BC616,0)),"",IF(Journal!BC616&gt;0,Journal!V616,0)-IF(Journal!BC616&gt;0,Journal!BC616,0))</f>
        <v/>
      </c>
      <c r="AX616" s="67" t="str">
        <f t="shared" si="53"/>
        <v/>
      </c>
      <c r="AY616" s="67" t="str">
        <f t="shared" ca="1" si="54"/>
        <v/>
      </c>
      <c r="AZ616" s="67" t="str">
        <f t="shared" ca="1" si="55"/>
        <v/>
      </c>
      <c r="BA616" s="67" t="str">
        <f t="shared" ca="1" si="56"/>
        <v/>
      </c>
    </row>
    <row r="617" spans="16:53">
      <c r="P617" s="26"/>
      <c r="Q617" s="27"/>
      <c r="R617" s="27"/>
      <c r="S617" s="30"/>
      <c r="AW617" s="67" t="str">
        <f>IF(ISERROR(IF(Journal!BC617&gt;0,Journal!V617,0)-IF(Journal!BC617&gt;0,Journal!BC617,0)),"",IF(Journal!BC617&gt;0,Journal!V617,0)-IF(Journal!BC617&gt;0,Journal!BC617,0))</f>
        <v/>
      </c>
      <c r="AX617" s="67" t="str">
        <f t="shared" si="53"/>
        <v/>
      </c>
      <c r="AY617" s="67" t="str">
        <f t="shared" ca="1" si="54"/>
        <v/>
      </c>
      <c r="AZ617" s="67" t="str">
        <f t="shared" ca="1" si="55"/>
        <v/>
      </c>
      <c r="BA617" s="67" t="str">
        <f t="shared" ca="1" si="56"/>
        <v/>
      </c>
    </row>
    <row r="618" spans="16:53">
      <c r="P618" s="26"/>
      <c r="Q618" s="27"/>
      <c r="R618" s="27"/>
      <c r="S618" s="30"/>
      <c r="AW618" s="67" t="str">
        <f>IF(ISERROR(IF(Journal!BC618&gt;0,Journal!V618,0)-IF(Journal!BC618&gt;0,Journal!BC618,0)),"",IF(Journal!BC618&gt;0,Journal!V618,0)-IF(Journal!BC618&gt;0,Journal!BC618,0))</f>
        <v/>
      </c>
      <c r="AX618" s="67" t="str">
        <f t="shared" si="53"/>
        <v/>
      </c>
      <c r="AY618" s="67" t="str">
        <f t="shared" ca="1" si="54"/>
        <v/>
      </c>
      <c r="AZ618" s="67" t="str">
        <f t="shared" ca="1" si="55"/>
        <v/>
      </c>
      <c r="BA618" s="67" t="str">
        <f t="shared" ca="1" si="56"/>
        <v/>
      </c>
    </row>
    <row r="619" spans="16:53">
      <c r="P619" s="26"/>
      <c r="Q619" s="27"/>
      <c r="R619" s="27"/>
      <c r="S619" s="30"/>
      <c r="AW619" s="67" t="str">
        <f>IF(ISERROR(IF(Journal!BC619&gt;0,Journal!V619,0)-IF(Journal!BC619&gt;0,Journal!BC619,0)),"",IF(Journal!BC619&gt;0,Journal!V619,0)-IF(Journal!BC619&gt;0,Journal!BC619,0))</f>
        <v/>
      </c>
      <c r="AX619" s="67" t="str">
        <f t="shared" si="53"/>
        <v/>
      </c>
      <c r="AY619" s="67" t="str">
        <f t="shared" ca="1" si="54"/>
        <v/>
      </c>
      <c r="AZ619" s="67" t="str">
        <f t="shared" ca="1" si="55"/>
        <v/>
      </c>
      <c r="BA619" s="67" t="str">
        <f t="shared" ca="1" si="56"/>
        <v/>
      </c>
    </row>
    <row r="620" spans="16:53">
      <c r="P620" s="26"/>
      <c r="Q620" s="27"/>
      <c r="R620" s="27"/>
      <c r="S620" s="30"/>
      <c r="AW620" s="67" t="str">
        <f>IF(ISERROR(IF(Journal!BC620&gt;0,Journal!V620,0)-IF(Journal!BC620&gt;0,Journal!BC620,0)),"",IF(Journal!BC620&gt;0,Journal!V620,0)-IF(Journal!BC620&gt;0,Journal!BC620,0))</f>
        <v/>
      </c>
      <c r="AX620" s="67" t="str">
        <f t="shared" si="53"/>
        <v/>
      </c>
      <c r="AY620" s="67" t="str">
        <f t="shared" ca="1" si="54"/>
        <v/>
      </c>
      <c r="AZ620" s="67" t="str">
        <f t="shared" ca="1" si="55"/>
        <v/>
      </c>
      <c r="BA620" s="67" t="str">
        <f t="shared" ca="1" si="56"/>
        <v/>
      </c>
    </row>
    <row r="621" spans="16:53">
      <c r="P621" s="26"/>
      <c r="Q621" s="27"/>
      <c r="R621" s="27"/>
      <c r="S621" s="30"/>
      <c r="AW621" s="67" t="str">
        <f>IF(ISERROR(IF(Journal!BC621&gt;0,Journal!V621,0)-IF(Journal!BC621&gt;0,Journal!BC621,0)),"",IF(Journal!BC621&gt;0,Journal!V621,0)-IF(Journal!BC621&gt;0,Journal!BC621,0))</f>
        <v/>
      </c>
      <c r="AX621" s="67" t="str">
        <f t="shared" si="53"/>
        <v/>
      </c>
      <c r="AY621" s="67" t="str">
        <f t="shared" ca="1" si="54"/>
        <v/>
      </c>
      <c r="AZ621" s="67" t="str">
        <f t="shared" ca="1" si="55"/>
        <v/>
      </c>
      <c r="BA621" s="67" t="str">
        <f t="shared" ca="1" si="56"/>
        <v/>
      </c>
    </row>
    <row r="622" spans="16:53">
      <c r="P622" s="26"/>
      <c r="Q622" s="27"/>
      <c r="R622" s="27"/>
      <c r="S622" s="30"/>
      <c r="AW622" s="67" t="str">
        <f>IF(ISERROR(IF(Journal!BC622&gt;0,Journal!V622,0)-IF(Journal!BC622&gt;0,Journal!BC622,0)),"",IF(Journal!BC622&gt;0,Journal!V622,0)-IF(Journal!BC622&gt;0,Journal!BC622,0))</f>
        <v/>
      </c>
      <c r="AX622" s="67" t="str">
        <f t="shared" si="53"/>
        <v/>
      </c>
      <c r="AY622" s="67" t="str">
        <f t="shared" ca="1" si="54"/>
        <v/>
      </c>
      <c r="AZ622" s="67" t="str">
        <f t="shared" ca="1" si="55"/>
        <v/>
      </c>
      <c r="BA622" s="67" t="str">
        <f t="shared" ca="1" si="56"/>
        <v/>
      </c>
    </row>
    <row r="623" spans="16:53">
      <c r="P623" s="26"/>
      <c r="Q623" s="27"/>
      <c r="R623" s="27"/>
      <c r="S623" s="30"/>
      <c r="AW623" s="67" t="str">
        <f>IF(ISERROR(IF(Journal!BC623&gt;0,Journal!V623,0)-IF(Journal!BC623&gt;0,Journal!BC623,0)),"",IF(Journal!BC623&gt;0,Journal!V623,0)-IF(Journal!BC623&gt;0,Journal!BC623,0))</f>
        <v/>
      </c>
      <c r="AX623" s="67" t="str">
        <f t="shared" si="53"/>
        <v/>
      </c>
      <c r="AY623" s="67" t="str">
        <f t="shared" ca="1" si="54"/>
        <v/>
      </c>
      <c r="AZ623" s="67" t="str">
        <f t="shared" ca="1" si="55"/>
        <v/>
      </c>
      <c r="BA623" s="67" t="str">
        <f t="shared" ca="1" si="56"/>
        <v/>
      </c>
    </row>
    <row r="624" spans="16:53">
      <c r="P624" s="26"/>
      <c r="Q624" s="27"/>
      <c r="R624" s="27"/>
      <c r="S624" s="30"/>
      <c r="AW624" s="67" t="str">
        <f>IF(ISERROR(IF(Journal!BC624&gt;0,Journal!V624,0)-IF(Journal!BC624&gt;0,Journal!BC624,0)),"",IF(Journal!BC624&gt;0,Journal!V624,0)-IF(Journal!BC624&gt;0,Journal!BC624,0))</f>
        <v/>
      </c>
      <c r="AX624" s="67" t="str">
        <f t="shared" si="53"/>
        <v/>
      </c>
      <c r="AY624" s="67" t="str">
        <f t="shared" ca="1" si="54"/>
        <v/>
      </c>
      <c r="AZ624" s="67" t="str">
        <f t="shared" ca="1" si="55"/>
        <v/>
      </c>
      <c r="BA624" s="67" t="str">
        <f t="shared" ca="1" si="56"/>
        <v/>
      </c>
    </row>
    <row r="625" spans="16:53">
      <c r="P625" s="26"/>
      <c r="Q625" s="27"/>
      <c r="R625" s="27"/>
      <c r="S625" s="30"/>
      <c r="AW625" s="67" t="str">
        <f>IF(ISERROR(IF(Journal!BC625&gt;0,Journal!V625,0)-IF(Journal!BC625&gt;0,Journal!BC625,0)),"",IF(Journal!BC625&gt;0,Journal!V625,0)-IF(Journal!BC625&gt;0,Journal!BC625,0))</f>
        <v/>
      </c>
      <c r="AX625" s="67" t="str">
        <f t="shared" si="53"/>
        <v/>
      </c>
      <c r="AY625" s="67" t="str">
        <f t="shared" ca="1" si="54"/>
        <v/>
      </c>
      <c r="AZ625" s="67" t="str">
        <f t="shared" ca="1" si="55"/>
        <v/>
      </c>
      <c r="BA625" s="67" t="str">
        <f t="shared" ca="1" si="56"/>
        <v/>
      </c>
    </row>
    <row r="626" spans="16:53">
      <c r="P626" s="26"/>
      <c r="Q626" s="27"/>
      <c r="R626" s="27"/>
      <c r="S626" s="30"/>
      <c r="AW626" s="67" t="str">
        <f>IF(ISERROR(IF(Journal!BC626&gt;0,Journal!V626,0)-IF(Journal!BC626&gt;0,Journal!BC626,0)),"",IF(Journal!BC626&gt;0,Journal!V626,0)-IF(Journal!BC626&gt;0,Journal!BC626,0))</f>
        <v/>
      </c>
      <c r="AX626" s="67" t="str">
        <f t="shared" si="53"/>
        <v/>
      </c>
      <c r="AY626" s="67" t="str">
        <f t="shared" ca="1" si="54"/>
        <v/>
      </c>
      <c r="AZ626" s="67" t="str">
        <f t="shared" ca="1" si="55"/>
        <v/>
      </c>
      <c r="BA626" s="67" t="str">
        <f t="shared" ca="1" si="56"/>
        <v/>
      </c>
    </row>
    <row r="627" spans="16:53">
      <c r="P627" s="26"/>
      <c r="Q627" s="27"/>
      <c r="R627" s="27"/>
      <c r="S627" s="30"/>
      <c r="AW627" s="67" t="str">
        <f>IF(ISERROR(IF(Journal!BC627&gt;0,Journal!V627,0)-IF(Journal!BC627&gt;0,Journal!BC627,0)),"",IF(Journal!BC627&gt;0,Journal!V627,0)-IF(Journal!BC627&gt;0,Journal!BC627,0))</f>
        <v/>
      </c>
      <c r="AX627" s="67" t="str">
        <f t="shared" si="53"/>
        <v/>
      </c>
      <c r="AY627" s="67" t="str">
        <f t="shared" ca="1" si="54"/>
        <v/>
      </c>
      <c r="AZ627" s="67" t="str">
        <f t="shared" ca="1" si="55"/>
        <v/>
      </c>
      <c r="BA627" s="67" t="str">
        <f t="shared" ca="1" si="56"/>
        <v/>
      </c>
    </row>
    <row r="628" spans="16:53">
      <c r="P628" s="26"/>
      <c r="Q628" s="27"/>
      <c r="R628" s="27"/>
      <c r="S628" s="30"/>
      <c r="AW628" s="67" t="str">
        <f>IF(ISERROR(IF(Journal!BC628&gt;0,Journal!V628,0)-IF(Journal!BC628&gt;0,Journal!BC628,0)),"",IF(Journal!BC628&gt;0,Journal!V628,0)-IF(Journal!BC628&gt;0,Journal!BC628,0))</f>
        <v/>
      </c>
      <c r="AX628" s="67" t="str">
        <f t="shared" si="53"/>
        <v/>
      </c>
      <c r="AY628" s="67" t="str">
        <f t="shared" ca="1" si="54"/>
        <v/>
      </c>
      <c r="AZ628" s="67" t="str">
        <f t="shared" ca="1" si="55"/>
        <v/>
      </c>
      <c r="BA628" s="67" t="str">
        <f t="shared" ca="1" si="56"/>
        <v/>
      </c>
    </row>
    <row r="629" spans="16:53">
      <c r="P629" s="26"/>
      <c r="Q629" s="27"/>
      <c r="R629" s="27"/>
      <c r="S629" s="30"/>
      <c r="AW629" s="67" t="str">
        <f>IF(ISERROR(IF(Journal!BC629&gt;0,Journal!V629,0)-IF(Journal!BC629&gt;0,Journal!BC629,0)),"",IF(Journal!BC629&gt;0,Journal!V629,0)-IF(Journal!BC629&gt;0,Journal!BC629,0))</f>
        <v/>
      </c>
      <c r="AX629" s="67" t="str">
        <f t="shared" si="53"/>
        <v/>
      </c>
      <c r="AY629" s="67" t="str">
        <f t="shared" ca="1" si="54"/>
        <v/>
      </c>
      <c r="AZ629" s="67" t="str">
        <f t="shared" ca="1" si="55"/>
        <v/>
      </c>
      <c r="BA629" s="67" t="str">
        <f t="shared" ca="1" si="56"/>
        <v/>
      </c>
    </row>
    <row r="630" spans="16:53">
      <c r="P630" s="26"/>
      <c r="Q630" s="27"/>
      <c r="R630" s="27"/>
      <c r="S630" s="30"/>
      <c r="AW630" s="67" t="str">
        <f>IF(ISERROR(IF(Journal!BC630&gt;0,Journal!V630,0)-IF(Journal!BC630&gt;0,Journal!BC630,0)),"",IF(Journal!BC630&gt;0,Journal!V630,0)-IF(Journal!BC630&gt;0,Journal!BC630,0))</f>
        <v/>
      </c>
      <c r="AX630" s="67" t="str">
        <f t="shared" si="53"/>
        <v/>
      </c>
      <c r="AY630" s="67" t="str">
        <f t="shared" ca="1" si="54"/>
        <v/>
      </c>
      <c r="AZ630" s="67" t="str">
        <f t="shared" ca="1" si="55"/>
        <v/>
      </c>
      <c r="BA630" s="67" t="str">
        <f t="shared" ca="1" si="56"/>
        <v/>
      </c>
    </row>
    <row r="631" spans="16:53">
      <c r="P631" s="26"/>
      <c r="Q631" s="27"/>
      <c r="R631" s="27"/>
      <c r="S631" s="30"/>
      <c r="AW631" s="67" t="str">
        <f>IF(ISERROR(IF(Journal!BC631&gt;0,Journal!V631,0)-IF(Journal!BC631&gt;0,Journal!BC631,0)),"",IF(Journal!BC631&gt;0,Journal!V631,0)-IF(Journal!BC631&gt;0,Journal!BC631,0))</f>
        <v/>
      </c>
      <c r="AX631" s="67" t="str">
        <f t="shared" si="53"/>
        <v/>
      </c>
      <c r="AY631" s="67" t="str">
        <f t="shared" ca="1" si="54"/>
        <v/>
      </c>
      <c r="AZ631" s="67" t="str">
        <f t="shared" ca="1" si="55"/>
        <v/>
      </c>
      <c r="BA631" s="67" t="str">
        <f t="shared" ca="1" si="56"/>
        <v/>
      </c>
    </row>
    <row r="632" spans="16:53">
      <c r="P632" s="26"/>
      <c r="Q632" s="27"/>
      <c r="R632" s="27"/>
      <c r="S632" s="30"/>
      <c r="AW632" s="67" t="str">
        <f>IF(ISERROR(IF(Journal!BC632&gt;0,Journal!V632,0)-IF(Journal!BC632&gt;0,Journal!BC632,0)),"",IF(Journal!BC632&gt;0,Journal!V632,0)-IF(Journal!BC632&gt;0,Journal!BC632,0))</f>
        <v/>
      </c>
      <c r="AX632" s="67" t="str">
        <f t="shared" si="53"/>
        <v/>
      </c>
      <c r="AY632" s="67" t="str">
        <f t="shared" ca="1" si="54"/>
        <v/>
      </c>
      <c r="AZ632" s="67" t="str">
        <f t="shared" ca="1" si="55"/>
        <v/>
      </c>
      <c r="BA632" s="67" t="str">
        <f t="shared" ca="1" si="56"/>
        <v/>
      </c>
    </row>
    <row r="633" spans="16:53">
      <c r="P633" s="26"/>
      <c r="Q633" s="27"/>
      <c r="R633" s="27"/>
      <c r="S633" s="30"/>
      <c r="AW633" s="67" t="str">
        <f>IF(ISERROR(IF(Journal!BC633&gt;0,Journal!V633,0)-IF(Journal!BC633&gt;0,Journal!BC633,0)),"",IF(Journal!BC633&gt;0,Journal!V633,0)-IF(Journal!BC633&gt;0,Journal!BC633,0))</f>
        <v/>
      </c>
      <c r="AX633" s="67" t="str">
        <f t="shared" si="53"/>
        <v/>
      </c>
      <c r="AY633" s="67" t="str">
        <f t="shared" ca="1" si="54"/>
        <v/>
      </c>
      <c r="AZ633" s="67" t="str">
        <f t="shared" ca="1" si="55"/>
        <v/>
      </c>
      <c r="BA633" s="67" t="str">
        <f t="shared" ca="1" si="56"/>
        <v/>
      </c>
    </row>
    <row r="634" spans="16:53">
      <c r="P634" s="26"/>
      <c r="Q634" s="27"/>
      <c r="R634" s="27"/>
      <c r="S634" s="30"/>
      <c r="AW634" s="67" t="str">
        <f>IF(ISERROR(IF(Journal!BC634&gt;0,Journal!V634,0)-IF(Journal!BC634&gt;0,Journal!BC634,0)),"",IF(Journal!BC634&gt;0,Journal!V634,0)-IF(Journal!BC634&gt;0,Journal!BC634,0))</f>
        <v/>
      </c>
      <c r="AX634" s="67" t="str">
        <f t="shared" si="53"/>
        <v/>
      </c>
      <c r="AY634" s="67" t="str">
        <f t="shared" ca="1" si="54"/>
        <v/>
      </c>
      <c r="AZ634" s="67" t="str">
        <f t="shared" ca="1" si="55"/>
        <v/>
      </c>
      <c r="BA634" s="67" t="str">
        <f t="shared" ca="1" si="56"/>
        <v/>
      </c>
    </row>
    <row r="635" spans="16:53">
      <c r="P635" s="26"/>
      <c r="Q635" s="27"/>
      <c r="R635" s="27"/>
      <c r="S635" s="30"/>
      <c r="AW635" s="67" t="str">
        <f>IF(ISERROR(IF(Journal!BC635&gt;0,Journal!V635,0)-IF(Journal!BC635&gt;0,Journal!BC635,0)),"",IF(Journal!BC635&gt;0,Journal!V635,0)-IF(Journal!BC635&gt;0,Journal!BC635,0))</f>
        <v/>
      </c>
      <c r="AX635" s="67" t="str">
        <f t="shared" si="53"/>
        <v/>
      </c>
      <c r="AY635" s="67" t="str">
        <f t="shared" ca="1" si="54"/>
        <v/>
      </c>
      <c r="AZ635" s="67" t="str">
        <f t="shared" ca="1" si="55"/>
        <v/>
      </c>
      <c r="BA635" s="67" t="str">
        <f t="shared" ca="1" si="56"/>
        <v/>
      </c>
    </row>
    <row r="636" spans="16:53">
      <c r="P636" s="26"/>
      <c r="Q636" s="27"/>
      <c r="R636" s="27"/>
      <c r="S636" s="30"/>
      <c r="AW636" s="67" t="str">
        <f>IF(ISERROR(IF(Journal!BC636&gt;0,Journal!V636,0)-IF(Journal!BC636&gt;0,Journal!BC636,0)),"",IF(Journal!BC636&gt;0,Journal!V636,0)-IF(Journal!BC636&gt;0,Journal!BC636,0))</f>
        <v/>
      </c>
      <c r="AX636" s="67" t="str">
        <f t="shared" si="53"/>
        <v/>
      </c>
      <c r="AY636" s="67" t="str">
        <f t="shared" ca="1" si="54"/>
        <v/>
      </c>
      <c r="AZ636" s="67" t="str">
        <f t="shared" ca="1" si="55"/>
        <v/>
      </c>
      <c r="BA636" s="67" t="str">
        <f t="shared" ca="1" si="56"/>
        <v/>
      </c>
    </row>
    <row r="637" spans="16:53">
      <c r="P637" s="26"/>
      <c r="Q637" s="27"/>
      <c r="R637" s="27"/>
      <c r="S637" s="30"/>
      <c r="AW637" s="67" t="str">
        <f>IF(ISERROR(IF(Journal!BC637&gt;0,Journal!V637,0)-IF(Journal!BC637&gt;0,Journal!BC637,0)),"",IF(Journal!BC637&gt;0,Journal!V637,0)-IF(Journal!BC637&gt;0,Journal!BC637,0))</f>
        <v/>
      </c>
      <c r="AX637" s="67" t="str">
        <f t="shared" si="53"/>
        <v/>
      </c>
      <c r="AY637" s="67" t="str">
        <f t="shared" ca="1" si="54"/>
        <v/>
      </c>
      <c r="AZ637" s="67" t="str">
        <f t="shared" ca="1" si="55"/>
        <v/>
      </c>
      <c r="BA637" s="67" t="str">
        <f t="shared" ca="1" si="56"/>
        <v/>
      </c>
    </row>
    <row r="638" spans="16:53">
      <c r="P638" s="26"/>
      <c r="Q638" s="27"/>
      <c r="R638" s="27"/>
      <c r="S638" s="30"/>
      <c r="AW638" s="67" t="str">
        <f>IF(ISERROR(IF(Journal!BC638&gt;0,Journal!V638,0)-IF(Journal!BC638&gt;0,Journal!BC638,0)),"",IF(Journal!BC638&gt;0,Journal!V638,0)-IF(Journal!BC638&gt;0,Journal!BC638,0))</f>
        <v/>
      </c>
      <c r="AX638" s="67" t="str">
        <f t="shared" si="53"/>
        <v/>
      </c>
      <c r="AY638" s="67" t="str">
        <f t="shared" ca="1" si="54"/>
        <v/>
      </c>
      <c r="AZ638" s="67" t="str">
        <f t="shared" ca="1" si="55"/>
        <v/>
      </c>
      <c r="BA638" s="67" t="str">
        <f t="shared" ca="1" si="56"/>
        <v/>
      </c>
    </row>
    <row r="639" spans="16:53">
      <c r="P639" s="26"/>
      <c r="Q639" s="27"/>
      <c r="R639" s="27"/>
      <c r="S639" s="30"/>
      <c r="AW639" s="67" t="str">
        <f>IF(ISERROR(IF(Journal!BC639&gt;0,Journal!V639,0)-IF(Journal!BC639&gt;0,Journal!BC639,0)),"",IF(Journal!BC639&gt;0,Journal!V639,0)-IF(Journal!BC639&gt;0,Journal!BC639,0))</f>
        <v/>
      </c>
      <c r="AX639" s="67" t="str">
        <f t="shared" si="53"/>
        <v/>
      </c>
      <c r="AY639" s="67" t="str">
        <f t="shared" ca="1" si="54"/>
        <v/>
      </c>
      <c r="AZ639" s="67" t="str">
        <f t="shared" ca="1" si="55"/>
        <v/>
      </c>
      <c r="BA639" s="67" t="str">
        <f t="shared" ca="1" si="56"/>
        <v/>
      </c>
    </row>
    <row r="640" spans="16:53">
      <c r="P640" s="26"/>
      <c r="Q640" s="27"/>
      <c r="R640" s="27"/>
      <c r="S640" s="30"/>
      <c r="AW640" s="67" t="str">
        <f>IF(ISERROR(IF(Journal!BC640&gt;0,Journal!V640,0)-IF(Journal!BC640&gt;0,Journal!BC640,0)),"",IF(Journal!BC640&gt;0,Journal!V640,0)-IF(Journal!BC640&gt;0,Journal!BC640,0))</f>
        <v/>
      </c>
      <c r="AX640" s="67" t="str">
        <f t="shared" si="53"/>
        <v/>
      </c>
      <c r="AY640" s="67" t="str">
        <f t="shared" ca="1" si="54"/>
        <v/>
      </c>
      <c r="AZ640" s="67" t="str">
        <f t="shared" ca="1" si="55"/>
        <v/>
      </c>
      <c r="BA640" s="67" t="str">
        <f t="shared" ca="1" si="56"/>
        <v/>
      </c>
    </row>
    <row r="641" spans="16:53">
      <c r="P641" s="26"/>
      <c r="Q641" s="27"/>
      <c r="R641" s="27"/>
      <c r="S641" s="30"/>
      <c r="AW641" s="67" t="str">
        <f>IF(ISERROR(IF(Journal!BC641&gt;0,Journal!V641,0)-IF(Journal!BC641&gt;0,Journal!BC641,0)),"",IF(Journal!BC641&gt;0,Journal!V641,0)-IF(Journal!BC641&gt;0,Journal!BC641,0))</f>
        <v/>
      </c>
      <c r="AX641" s="67" t="str">
        <f t="shared" si="53"/>
        <v/>
      </c>
      <c r="AY641" s="67" t="str">
        <f t="shared" ca="1" si="54"/>
        <v/>
      </c>
      <c r="AZ641" s="67" t="str">
        <f t="shared" ca="1" si="55"/>
        <v/>
      </c>
      <c r="BA641" s="67" t="str">
        <f t="shared" ca="1" si="56"/>
        <v/>
      </c>
    </row>
    <row r="642" spans="16:53">
      <c r="P642" s="26"/>
      <c r="Q642" s="27"/>
      <c r="R642" s="27"/>
      <c r="S642" s="30"/>
      <c r="AW642" s="67" t="str">
        <f>IF(ISERROR(IF(Journal!BC642&gt;0,Journal!V642,0)-IF(Journal!BC642&gt;0,Journal!BC642,0)),"",IF(Journal!BC642&gt;0,Journal!V642,0)-IF(Journal!BC642&gt;0,Journal!BC642,0))</f>
        <v/>
      </c>
      <c r="AX642" s="67" t="str">
        <f t="shared" si="53"/>
        <v/>
      </c>
      <c r="AY642" s="67" t="str">
        <f t="shared" ca="1" si="54"/>
        <v/>
      </c>
      <c r="AZ642" s="67" t="str">
        <f t="shared" ca="1" si="55"/>
        <v/>
      </c>
      <c r="BA642" s="67" t="str">
        <f t="shared" ca="1" si="56"/>
        <v/>
      </c>
    </row>
    <row r="643" spans="16:53">
      <c r="P643" s="26"/>
      <c r="Q643" s="27"/>
      <c r="R643" s="27"/>
      <c r="S643" s="30"/>
      <c r="AW643" s="67" t="str">
        <f>IF(ISERROR(IF(Journal!BC643&gt;0,Journal!V643,0)-IF(Journal!BC643&gt;0,Journal!BC643,0)),"",IF(Journal!BC643&gt;0,Journal!V643,0)-IF(Journal!BC643&gt;0,Journal!BC643,0))</f>
        <v/>
      </c>
      <c r="AX643" s="67" t="str">
        <f t="shared" si="53"/>
        <v/>
      </c>
      <c r="AY643" s="67" t="str">
        <f t="shared" ca="1" si="54"/>
        <v/>
      </c>
      <c r="AZ643" s="67" t="str">
        <f t="shared" ca="1" si="55"/>
        <v/>
      </c>
      <c r="BA643" s="67" t="str">
        <f t="shared" ca="1" si="56"/>
        <v/>
      </c>
    </row>
    <row r="644" spans="16:53">
      <c r="P644" s="26"/>
      <c r="Q644" s="27"/>
      <c r="R644" s="27"/>
      <c r="S644" s="30"/>
      <c r="AW644" s="67" t="str">
        <f>IF(ISERROR(IF(Journal!BC644&gt;0,Journal!V644,0)-IF(Journal!BC644&gt;0,Journal!BC644,0)),"",IF(Journal!BC644&gt;0,Journal!V644,0)-IF(Journal!BC644&gt;0,Journal!BC644,0))</f>
        <v/>
      </c>
      <c r="AX644" s="67" t="str">
        <f t="shared" si="53"/>
        <v/>
      </c>
      <c r="AY644" s="67" t="str">
        <f t="shared" ca="1" si="54"/>
        <v/>
      </c>
      <c r="AZ644" s="67" t="str">
        <f t="shared" ca="1" si="55"/>
        <v/>
      </c>
      <c r="BA644" s="67" t="str">
        <f t="shared" ca="1" si="56"/>
        <v/>
      </c>
    </row>
    <row r="645" spans="16:53">
      <c r="P645" s="26"/>
      <c r="Q645" s="27"/>
      <c r="R645" s="27"/>
      <c r="S645" s="30"/>
      <c r="AW645" s="67" t="str">
        <f>IF(ISERROR(IF(Journal!BC645&gt;0,Journal!V645,0)-IF(Journal!BC645&gt;0,Journal!BC645,0)),"",IF(Journal!BC645&gt;0,Journal!V645,0)-IF(Journal!BC645&gt;0,Journal!BC645,0))</f>
        <v/>
      </c>
      <c r="AX645" s="67" t="str">
        <f t="shared" ref="AX645:AX708" si="57">IF(AW645="","",IF(AW645&gt;0,1,""))</f>
        <v/>
      </c>
      <c r="AY645" s="67" t="str">
        <f t="shared" ref="AY645:AY708" ca="1" si="58">IF(ISERROR(AY644+MATCH(1,INDIRECT(CONCATENATE(CONCATENATE("AX",AY644+1),":AX2200")),0)),"",(AY644+MATCH(1,INDIRECT(CONCATENATE(CONCATENATE("AX",AY644+1),":AX2200")),0)))</f>
        <v/>
      </c>
      <c r="AZ645" s="67" t="str">
        <f t="shared" ref="AZ645:AZ708" ca="1" si="59">IF(ISERROR(IF(INDIRECT(CONCATENATE("AW",AY645))="","",INDIRECT(CONCATENATE("AW",AY645)))),"",IF(INDIRECT(CONCATENATE("AW",AY645))="","",INDIRECT(CONCATENATE("AW",AY645))))</f>
        <v/>
      </c>
      <c r="BA645" s="67" t="str">
        <f t="shared" ref="BA645:BA708" ca="1" si="60">IF(AZ645="","",BA644+1)</f>
        <v/>
      </c>
    </row>
    <row r="646" spans="16:53">
      <c r="P646" s="26"/>
      <c r="Q646" s="27"/>
      <c r="R646" s="27"/>
      <c r="S646" s="30"/>
      <c r="AW646" s="67" t="str">
        <f>IF(ISERROR(IF(Journal!BC646&gt;0,Journal!V646,0)-IF(Journal!BC646&gt;0,Journal!BC646,0)),"",IF(Journal!BC646&gt;0,Journal!V646,0)-IF(Journal!BC646&gt;0,Journal!BC646,0))</f>
        <v/>
      </c>
      <c r="AX646" s="67" t="str">
        <f t="shared" si="57"/>
        <v/>
      </c>
      <c r="AY646" s="67" t="str">
        <f t="shared" ca="1" si="58"/>
        <v/>
      </c>
      <c r="AZ646" s="67" t="str">
        <f t="shared" ca="1" si="59"/>
        <v/>
      </c>
      <c r="BA646" s="67" t="str">
        <f t="shared" ca="1" si="60"/>
        <v/>
      </c>
    </row>
    <row r="647" spans="16:53">
      <c r="P647" s="26"/>
      <c r="Q647" s="27"/>
      <c r="R647" s="27"/>
      <c r="S647" s="30"/>
      <c r="AW647" s="67" t="str">
        <f>IF(ISERROR(IF(Journal!BC647&gt;0,Journal!V647,0)-IF(Journal!BC647&gt;0,Journal!BC647,0)),"",IF(Journal!BC647&gt;0,Journal!V647,0)-IF(Journal!BC647&gt;0,Journal!BC647,0))</f>
        <v/>
      </c>
      <c r="AX647" s="67" t="str">
        <f t="shared" si="57"/>
        <v/>
      </c>
      <c r="AY647" s="67" t="str">
        <f t="shared" ca="1" si="58"/>
        <v/>
      </c>
      <c r="AZ647" s="67" t="str">
        <f t="shared" ca="1" si="59"/>
        <v/>
      </c>
      <c r="BA647" s="67" t="str">
        <f t="shared" ca="1" si="60"/>
        <v/>
      </c>
    </row>
    <row r="648" spans="16:53">
      <c r="P648" s="26"/>
      <c r="Q648" s="27"/>
      <c r="R648" s="27"/>
      <c r="S648" s="30"/>
      <c r="AW648" s="67" t="str">
        <f>IF(ISERROR(IF(Journal!BC648&gt;0,Journal!V648,0)-IF(Journal!BC648&gt;0,Journal!BC648,0)),"",IF(Journal!BC648&gt;0,Journal!V648,0)-IF(Journal!BC648&gt;0,Journal!BC648,0))</f>
        <v/>
      </c>
      <c r="AX648" s="67" t="str">
        <f t="shared" si="57"/>
        <v/>
      </c>
      <c r="AY648" s="67" t="str">
        <f t="shared" ca="1" si="58"/>
        <v/>
      </c>
      <c r="AZ648" s="67" t="str">
        <f t="shared" ca="1" si="59"/>
        <v/>
      </c>
      <c r="BA648" s="67" t="str">
        <f t="shared" ca="1" si="60"/>
        <v/>
      </c>
    </row>
    <row r="649" spans="16:53">
      <c r="P649" s="26"/>
      <c r="Q649" s="27"/>
      <c r="R649" s="27"/>
      <c r="S649" s="30"/>
      <c r="AW649" s="67" t="str">
        <f>IF(ISERROR(IF(Journal!BC649&gt;0,Journal!V649,0)-IF(Journal!BC649&gt;0,Journal!BC649,0)),"",IF(Journal!BC649&gt;0,Journal!V649,0)-IF(Journal!BC649&gt;0,Journal!BC649,0))</f>
        <v/>
      </c>
      <c r="AX649" s="67" t="str">
        <f t="shared" si="57"/>
        <v/>
      </c>
      <c r="AY649" s="67" t="str">
        <f t="shared" ca="1" si="58"/>
        <v/>
      </c>
      <c r="AZ649" s="67" t="str">
        <f t="shared" ca="1" si="59"/>
        <v/>
      </c>
      <c r="BA649" s="67" t="str">
        <f t="shared" ca="1" si="60"/>
        <v/>
      </c>
    </row>
    <row r="650" spans="16:53">
      <c r="P650" s="26"/>
      <c r="Q650" s="27"/>
      <c r="R650" s="27"/>
      <c r="S650" s="30"/>
      <c r="AW650" s="67" t="str">
        <f>IF(ISERROR(IF(Journal!BC650&gt;0,Journal!V650,0)-IF(Journal!BC650&gt;0,Journal!BC650,0)),"",IF(Journal!BC650&gt;0,Journal!V650,0)-IF(Journal!BC650&gt;0,Journal!BC650,0))</f>
        <v/>
      </c>
      <c r="AX650" s="67" t="str">
        <f t="shared" si="57"/>
        <v/>
      </c>
      <c r="AY650" s="67" t="str">
        <f t="shared" ca="1" si="58"/>
        <v/>
      </c>
      <c r="AZ650" s="67" t="str">
        <f t="shared" ca="1" si="59"/>
        <v/>
      </c>
      <c r="BA650" s="67" t="str">
        <f t="shared" ca="1" si="60"/>
        <v/>
      </c>
    </row>
    <row r="651" spans="16:53">
      <c r="P651" s="26"/>
      <c r="Q651" s="27"/>
      <c r="R651" s="27"/>
      <c r="S651" s="30"/>
      <c r="AW651" s="67" t="str">
        <f>IF(ISERROR(IF(Journal!BC651&gt;0,Journal!V651,0)-IF(Journal!BC651&gt;0,Journal!BC651,0)),"",IF(Journal!BC651&gt;0,Journal!V651,0)-IF(Journal!BC651&gt;0,Journal!BC651,0))</f>
        <v/>
      </c>
      <c r="AX651" s="67" t="str">
        <f t="shared" si="57"/>
        <v/>
      </c>
      <c r="AY651" s="67" t="str">
        <f t="shared" ca="1" si="58"/>
        <v/>
      </c>
      <c r="AZ651" s="67" t="str">
        <f t="shared" ca="1" si="59"/>
        <v/>
      </c>
      <c r="BA651" s="67" t="str">
        <f t="shared" ca="1" si="60"/>
        <v/>
      </c>
    </row>
    <row r="652" spans="16:53">
      <c r="P652" s="26"/>
      <c r="Q652" s="27"/>
      <c r="R652" s="27"/>
      <c r="S652" s="30"/>
      <c r="AW652" s="67" t="str">
        <f>IF(ISERROR(IF(Journal!BC652&gt;0,Journal!V652,0)-IF(Journal!BC652&gt;0,Journal!BC652,0)),"",IF(Journal!BC652&gt;0,Journal!V652,0)-IF(Journal!BC652&gt;0,Journal!BC652,0))</f>
        <v/>
      </c>
      <c r="AX652" s="67" t="str">
        <f t="shared" si="57"/>
        <v/>
      </c>
      <c r="AY652" s="67" t="str">
        <f t="shared" ca="1" si="58"/>
        <v/>
      </c>
      <c r="AZ652" s="67" t="str">
        <f t="shared" ca="1" si="59"/>
        <v/>
      </c>
      <c r="BA652" s="67" t="str">
        <f t="shared" ca="1" si="60"/>
        <v/>
      </c>
    </row>
    <row r="653" spans="16:53">
      <c r="P653" s="26"/>
      <c r="Q653" s="27"/>
      <c r="R653" s="27"/>
      <c r="S653" s="30"/>
      <c r="AW653" s="67" t="str">
        <f>IF(ISERROR(IF(Journal!BC653&gt;0,Journal!V653,0)-IF(Journal!BC653&gt;0,Journal!BC653,0)),"",IF(Journal!BC653&gt;0,Journal!V653,0)-IF(Journal!BC653&gt;0,Journal!BC653,0))</f>
        <v/>
      </c>
      <c r="AX653" s="67" t="str">
        <f t="shared" si="57"/>
        <v/>
      </c>
      <c r="AY653" s="67" t="str">
        <f t="shared" ca="1" si="58"/>
        <v/>
      </c>
      <c r="AZ653" s="67" t="str">
        <f t="shared" ca="1" si="59"/>
        <v/>
      </c>
      <c r="BA653" s="67" t="str">
        <f t="shared" ca="1" si="60"/>
        <v/>
      </c>
    </row>
    <row r="654" spans="16:53">
      <c r="P654" s="26"/>
      <c r="Q654" s="27"/>
      <c r="R654" s="27"/>
      <c r="S654" s="30"/>
      <c r="AW654" s="67" t="str">
        <f>IF(ISERROR(IF(Journal!BC654&gt;0,Journal!V654,0)-IF(Journal!BC654&gt;0,Journal!BC654,0)),"",IF(Journal!BC654&gt;0,Journal!V654,0)-IF(Journal!BC654&gt;0,Journal!BC654,0))</f>
        <v/>
      </c>
      <c r="AX654" s="67" t="str">
        <f t="shared" si="57"/>
        <v/>
      </c>
      <c r="AY654" s="67" t="str">
        <f t="shared" ca="1" si="58"/>
        <v/>
      </c>
      <c r="AZ654" s="67" t="str">
        <f t="shared" ca="1" si="59"/>
        <v/>
      </c>
      <c r="BA654" s="67" t="str">
        <f t="shared" ca="1" si="60"/>
        <v/>
      </c>
    </row>
    <row r="655" spans="16:53">
      <c r="P655" s="26"/>
      <c r="Q655" s="27"/>
      <c r="R655" s="27"/>
      <c r="S655" s="30"/>
      <c r="AW655" s="67" t="str">
        <f>IF(ISERROR(IF(Journal!BC655&gt;0,Journal!V655,0)-IF(Journal!BC655&gt;0,Journal!BC655,0)),"",IF(Journal!BC655&gt;0,Journal!V655,0)-IF(Journal!BC655&gt;0,Journal!BC655,0))</f>
        <v/>
      </c>
      <c r="AX655" s="67" t="str">
        <f t="shared" si="57"/>
        <v/>
      </c>
      <c r="AY655" s="67" t="str">
        <f t="shared" ca="1" si="58"/>
        <v/>
      </c>
      <c r="AZ655" s="67" t="str">
        <f t="shared" ca="1" si="59"/>
        <v/>
      </c>
      <c r="BA655" s="67" t="str">
        <f t="shared" ca="1" si="60"/>
        <v/>
      </c>
    </row>
    <row r="656" spans="16:53">
      <c r="P656" s="26"/>
      <c r="Q656" s="27"/>
      <c r="R656" s="27"/>
      <c r="S656" s="30"/>
      <c r="AW656" s="67" t="str">
        <f>IF(ISERROR(IF(Journal!BC656&gt;0,Journal!V656,0)-IF(Journal!BC656&gt;0,Journal!BC656,0)),"",IF(Journal!BC656&gt;0,Journal!V656,0)-IF(Journal!BC656&gt;0,Journal!BC656,0))</f>
        <v/>
      </c>
      <c r="AX656" s="67" t="str">
        <f t="shared" si="57"/>
        <v/>
      </c>
      <c r="AY656" s="67" t="str">
        <f t="shared" ca="1" si="58"/>
        <v/>
      </c>
      <c r="AZ656" s="67" t="str">
        <f t="shared" ca="1" si="59"/>
        <v/>
      </c>
      <c r="BA656" s="67" t="str">
        <f t="shared" ca="1" si="60"/>
        <v/>
      </c>
    </row>
    <row r="657" spans="16:53">
      <c r="P657" s="26"/>
      <c r="Q657" s="27"/>
      <c r="R657" s="27"/>
      <c r="S657" s="30"/>
      <c r="AW657" s="67" t="str">
        <f>IF(ISERROR(IF(Journal!BC657&gt;0,Journal!V657,0)-IF(Journal!BC657&gt;0,Journal!BC657,0)),"",IF(Journal!BC657&gt;0,Journal!V657,0)-IF(Journal!BC657&gt;0,Journal!BC657,0))</f>
        <v/>
      </c>
      <c r="AX657" s="67" t="str">
        <f t="shared" si="57"/>
        <v/>
      </c>
      <c r="AY657" s="67" t="str">
        <f t="shared" ca="1" si="58"/>
        <v/>
      </c>
      <c r="AZ657" s="67" t="str">
        <f t="shared" ca="1" si="59"/>
        <v/>
      </c>
      <c r="BA657" s="67" t="str">
        <f t="shared" ca="1" si="60"/>
        <v/>
      </c>
    </row>
    <row r="658" spans="16:53">
      <c r="P658" s="26"/>
      <c r="Q658" s="27"/>
      <c r="R658" s="27"/>
      <c r="S658" s="30"/>
      <c r="AW658" s="67" t="str">
        <f>IF(ISERROR(IF(Journal!BC658&gt;0,Journal!V658,0)-IF(Journal!BC658&gt;0,Journal!BC658,0)),"",IF(Journal!BC658&gt;0,Journal!V658,0)-IF(Journal!BC658&gt;0,Journal!BC658,0))</f>
        <v/>
      </c>
      <c r="AX658" s="67" t="str">
        <f t="shared" si="57"/>
        <v/>
      </c>
      <c r="AY658" s="67" t="str">
        <f t="shared" ca="1" si="58"/>
        <v/>
      </c>
      <c r="AZ658" s="67" t="str">
        <f t="shared" ca="1" si="59"/>
        <v/>
      </c>
      <c r="BA658" s="67" t="str">
        <f t="shared" ca="1" si="60"/>
        <v/>
      </c>
    </row>
    <row r="659" spans="16:53">
      <c r="P659" s="26"/>
      <c r="Q659" s="27"/>
      <c r="R659" s="27"/>
      <c r="S659" s="30"/>
      <c r="AW659" s="67" t="str">
        <f>IF(ISERROR(IF(Journal!BC659&gt;0,Journal!V659,0)-IF(Journal!BC659&gt;0,Journal!BC659,0)),"",IF(Journal!BC659&gt;0,Journal!V659,0)-IF(Journal!BC659&gt;0,Journal!BC659,0))</f>
        <v/>
      </c>
      <c r="AX659" s="67" t="str">
        <f t="shared" si="57"/>
        <v/>
      </c>
      <c r="AY659" s="67" t="str">
        <f t="shared" ca="1" si="58"/>
        <v/>
      </c>
      <c r="AZ659" s="67" t="str">
        <f t="shared" ca="1" si="59"/>
        <v/>
      </c>
      <c r="BA659" s="67" t="str">
        <f t="shared" ca="1" si="60"/>
        <v/>
      </c>
    </row>
    <row r="660" spans="16:53">
      <c r="P660" s="26"/>
      <c r="Q660" s="27"/>
      <c r="R660" s="27"/>
      <c r="S660" s="30"/>
      <c r="AW660" s="67" t="str">
        <f>IF(ISERROR(IF(Journal!BC660&gt;0,Journal!V660,0)-IF(Journal!BC660&gt;0,Journal!BC660,0)),"",IF(Journal!BC660&gt;0,Journal!V660,0)-IF(Journal!BC660&gt;0,Journal!BC660,0))</f>
        <v/>
      </c>
      <c r="AX660" s="67" t="str">
        <f t="shared" si="57"/>
        <v/>
      </c>
      <c r="AY660" s="67" t="str">
        <f t="shared" ca="1" si="58"/>
        <v/>
      </c>
      <c r="AZ660" s="67" t="str">
        <f t="shared" ca="1" si="59"/>
        <v/>
      </c>
      <c r="BA660" s="67" t="str">
        <f t="shared" ca="1" si="60"/>
        <v/>
      </c>
    </row>
    <row r="661" spans="16:53">
      <c r="P661" s="26"/>
      <c r="Q661" s="27"/>
      <c r="R661" s="27"/>
      <c r="S661" s="30"/>
      <c r="AW661" s="67" t="str">
        <f>IF(ISERROR(IF(Journal!BC661&gt;0,Journal!V661,0)-IF(Journal!BC661&gt;0,Journal!BC661,0)),"",IF(Journal!BC661&gt;0,Journal!V661,0)-IF(Journal!BC661&gt;0,Journal!BC661,0))</f>
        <v/>
      </c>
      <c r="AX661" s="67" t="str">
        <f t="shared" si="57"/>
        <v/>
      </c>
      <c r="AY661" s="67" t="str">
        <f t="shared" ca="1" si="58"/>
        <v/>
      </c>
      <c r="AZ661" s="67" t="str">
        <f t="shared" ca="1" si="59"/>
        <v/>
      </c>
      <c r="BA661" s="67" t="str">
        <f t="shared" ca="1" si="60"/>
        <v/>
      </c>
    </row>
    <row r="662" spans="16:53">
      <c r="P662" s="26"/>
      <c r="Q662" s="27"/>
      <c r="R662" s="27"/>
      <c r="S662" s="30"/>
      <c r="AW662" s="67" t="str">
        <f>IF(ISERROR(IF(Journal!BC662&gt;0,Journal!V662,0)-IF(Journal!BC662&gt;0,Journal!BC662,0)),"",IF(Journal!BC662&gt;0,Journal!V662,0)-IF(Journal!BC662&gt;0,Journal!BC662,0))</f>
        <v/>
      </c>
      <c r="AX662" s="67" t="str">
        <f t="shared" si="57"/>
        <v/>
      </c>
      <c r="AY662" s="67" t="str">
        <f t="shared" ca="1" si="58"/>
        <v/>
      </c>
      <c r="AZ662" s="67" t="str">
        <f t="shared" ca="1" si="59"/>
        <v/>
      </c>
      <c r="BA662" s="67" t="str">
        <f t="shared" ca="1" si="60"/>
        <v/>
      </c>
    </row>
    <row r="663" spans="16:53">
      <c r="P663" s="26"/>
      <c r="Q663" s="27"/>
      <c r="R663" s="27"/>
      <c r="S663" s="30"/>
      <c r="AW663" s="67" t="str">
        <f>IF(ISERROR(IF(Journal!BC663&gt;0,Journal!V663,0)-IF(Journal!BC663&gt;0,Journal!BC663,0)),"",IF(Journal!BC663&gt;0,Journal!V663,0)-IF(Journal!BC663&gt;0,Journal!BC663,0))</f>
        <v/>
      </c>
      <c r="AX663" s="67" t="str">
        <f t="shared" si="57"/>
        <v/>
      </c>
      <c r="AY663" s="67" t="str">
        <f t="shared" ca="1" si="58"/>
        <v/>
      </c>
      <c r="AZ663" s="67" t="str">
        <f t="shared" ca="1" si="59"/>
        <v/>
      </c>
      <c r="BA663" s="67" t="str">
        <f t="shared" ca="1" si="60"/>
        <v/>
      </c>
    </row>
    <row r="664" spans="16:53">
      <c r="P664" s="26"/>
      <c r="Q664" s="27"/>
      <c r="R664" s="27"/>
      <c r="S664" s="30"/>
      <c r="AW664" s="67" t="str">
        <f>IF(ISERROR(IF(Journal!BC664&gt;0,Journal!V664,0)-IF(Journal!BC664&gt;0,Journal!BC664,0)),"",IF(Journal!BC664&gt;0,Journal!V664,0)-IF(Journal!BC664&gt;0,Journal!BC664,0))</f>
        <v/>
      </c>
      <c r="AX664" s="67" t="str">
        <f t="shared" si="57"/>
        <v/>
      </c>
      <c r="AY664" s="67" t="str">
        <f t="shared" ca="1" si="58"/>
        <v/>
      </c>
      <c r="AZ664" s="67" t="str">
        <f t="shared" ca="1" si="59"/>
        <v/>
      </c>
      <c r="BA664" s="67" t="str">
        <f t="shared" ca="1" si="60"/>
        <v/>
      </c>
    </row>
    <row r="665" spans="16:53">
      <c r="P665" s="26"/>
      <c r="Q665" s="27"/>
      <c r="R665" s="27"/>
      <c r="S665" s="30"/>
      <c r="AW665" s="67" t="str">
        <f>IF(ISERROR(IF(Journal!BC665&gt;0,Journal!V665,0)-IF(Journal!BC665&gt;0,Journal!BC665,0)),"",IF(Journal!BC665&gt;0,Journal!V665,0)-IF(Journal!BC665&gt;0,Journal!BC665,0))</f>
        <v/>
      </c>
      <c r="AX665" s="67" t="str">
        <f t="shared" si="57"/>
        <v/>
      </c>
      <c r="AY665" s="67" t="str">
        <f t="shared" ca="1" si="58"/>
        <v/>
      </c>
      <c r="AZ665" s="67" t="str">
        <f t="shared" ca="1" si="59"/>
        <v/>
      </c>
      <c r="BA665" s="67" t="str">
        <f t="shared" ca="1" si="60"/>
        <v/>
      </c>
    </row>
    <row r="666" spans="16:53">
      <c r="P666" s="26"/>
      <c r="Q666" s="27"/>
      <c r="R666" s="27"/>
      <c r="S666" s="30"/>
      <c r="AW666" s="67" t="str">
        <f>IF(ISERROR(IF(Journal!BC666&gt;0,Journal!V666,0)-IF(Journal!BC666&gt;0,Journal!BC666,0)),"",IF(Journal!BC666&gt;0,Journal!V666,0)-IF(Journal!BC666&gt;0,Journal!BC666,0))</f>
        <v/>
      </c>
      <c r="AX666" s="67" t="str">
        <f t="shared" si="57"/>
        <v/>
      </c>
      <c r="AY666" s="67" t="str">
        <f t="shared" ca="1" si="58"/>
        <v/>
      </c>
      <c r="AZ666" s="67" t="str">
        <f t="shared" ca="1" si="59"/>
        <v/>
      </c>
      <c r="BA666" s="67" t="str">
        <f t="shared" ca="1" si="60"/>
        <v/>
      </c>
    </row>
    <row r="667" spans="16:53">
      <c r="P667" s="26"/>
      <c r="Q667" s="27"/>
      <c r="R667" s="27"/>
      <c r="S667" s="30"/>
      <c r="AW667" s="67" t="str">
        <f>IF(ISERROR(IF(Journal!BC667&gt;0,Journal!V667,0)-IF(Journal!BC667&gt;0,Journal!BC667,0)),"",IF(Journal!BC667&gt;0,Journal!V667,0)-IF(Journal!BC667&gt;0,Journal!BC667,0))</f>
        <v/>
      </c>
      <c r="AX667" s="67" t="str">
        <f t="shared" si="57"/>
        <v/>
      </c>
      <c r="AY667" s="67" t="str">
        <f t="shared" ca="1" si="58"/>
        <v/>
      </c>
      <c r="AZ667" s="67" t="str">
        <f t="shared" ca="1" si="59"/>
        <v/>
      </c>
      <c r="BA667" s="67" t="str">
        <f t="shared" ca="1" si="60"/>
        <v/>
      </c>
    </row>
    <row r="668" spans="16:53">
      <c r="P668" s="26"/>
      <c r="Q668" s="27"/>
      <c r="R668" s="27"/>
      <c r="S668" s="30"/>
      <c r="AW668" s="67" t="str">
        <f>IF(ISERROR(IF(Journal!BC668&gt;0,Journal!V668,0)-IF(Journal!BC668&gt;0,Journal!BC668,0)),"",IF(Journal!BC668&gt;0,Journal!V668,0)-IF(Journal!BC668&gt;0,Journal!BC668,0))</f>
        <v/>
      </c>
      <c r="AX668" s="67" t="str">
        <f t="shared" si="57"/>
        <v/>
      </c>
      <c r="AY668" s="67" t="str">
        <f t="shared" ca="1" si="58"/>
        <v/>
      </c>
      <c r="AZ668" s="67" t="str">
        <f t="shared" ca="1" si="59"/>
        <v/>
      </c>
      <c r="BA668" s="67" t="str">
        <f t="shared" ca="1" si="60"/>
        <v/>
      </c>
    </row>
    <row r="669" spans="16:53">
      <c r="P669" s="26"/>
      <c r="Q669" s="27"/>
      <c r="R669" s="27"/>
      <c r="S669" s="30"/>
      <c r="AW669" s="67" t="str">
        <f>IF(ISERROR(IF(Journal!BC669&gt;0,Journal!V669,0)-IF(Journal!BC669&gt;0,Journal!BC669,0)),"",IF(Journal!BC669&gt;0,Journal!V669,0)-IF(Journal!BC669&gt;0,Journal!BC669,0))</f>
        <v/>
      </c>
      <c r="AX669" s="67" t="str">
        <f t="shared" si="57"/>
        <v/>
      </c>
      <c r="AY669" s="67" t="str">
        <f t="shared" ca="1" si="58"/>
        <v/>
      </c>
      <c r="AZ669" s="67" t="str">
        <f t="shared" ca="1" si="59"/>
        <v/>
      </c>
      <c r="BA669" s="67" t="str">
        <f t="shared" ca="1" si="60"/>
        <v/>
      </c>
    </row>
    <row r="670" spans="16:53">
      <c r="P670" s="26"/>
      <c r="Q670" s="27"/>
      <c r="R670" s="27"/>
      <c r="S670" s="30"/>
      <c r="AW670" s="67" t="str">
        <f>IF(ISERROR(IF(Journal!BC670&gt;0,Journal!V670,0)-IF(Journal!BC670&gt;0,Journal!BC670,0)),"",IF(Journal!BC670&gt;0,Journal!V670,0)-IF(Journal!BC670&gt;0,Journal!BC670,0))</f>
        <v/>
      </c>
      <c r="AX670" s="67" t="str">
        <f t="shared" si="57"/>
        <v/>
      </c>
      <c r="AY670" s="67" t="str">
        <f t="shared" ca="1" si="58"/>
        <v/>
      </c>
      <c r="AZ670" s="67" t="str">
        <f t="shared" ca="1" si="59"/>
        <v/>
      </c>
      <c r="BA670" s="67" t="str">
        <f t="shared" ca="1" si="60"/>
        <v/>
      </c>
    </row>
    <row r="671" spans="16:53">
      <c r="P671" s="26"/>
      <c r="Q671" s="27"/>
      <c r="R671" s="27"/>
      <c r="S671" s="30"/>
      <c r="AW671" s="67" t="str">
        <f>IF(ISERROR(IF(Journal!BC671&gt;0,Journal!V671,0)-IF(Journal!BC671&gt;0,Journal!BC671,0)),"",IF(Journal!BC671&gt;0,Journal!V671,0)-IF(Journal!BC671&gt;0,Journal!BC671,0))</f>
        <v/>
      </c>
      <c r="AX671" s="67" t="str">
        <f t="shared" si="57"/>
        <v/>
      </c>
      <c r="AY671" s="67" t="str">
        <f t="shared" ca="1" si="58"/>
        <v/>
      </c>
      <c r="AZ671" s="67" t="str">
        <f t="shared" ca="1" si="59"/>
        <v/>
      </c>
      <c r="BA671" s="67" t="str">
        <f t="shared" ca="1" si="60"/>
        <v/>
      </c>
    </row>
    <row r="672" spans="16:53">
      <c r="P672" s="26"/>
      <c r="Q672" s="27"/>
      <c r="R672" s="27"/>
      <c r="S672" s="30"/>
      <c r="AW672" s="67" t="str">
        <f>IF(ISERROR(IF(Journal!BC672&gt;0,Journal!V672,0)-IF(Journal!BC672&gt;0,Journal!BC672,0)),"",IF(Journal!BC672&gt;0,Journal!V672,0)-IF(Journal!BC672&gt;0,Journal!BC672,0))</f>
        <v/>
      </c>
      <c r="AX672" s="67" t="str">
        <f t="shared" si="57"/>
        <v/>
      </c>
      <c r="AY672" s="67" t="str">
        <f t="shared" ca="1" si="58"/>
        <v/>
      </c>
      <c r="AZ672" s="67" t="str">
        <f t="shared" ca="1" si="59"/>
        <v/>
      </c>
      <c r="BA672" s="67" t="str">
        <f t="shared" ca="1" si="60"/>
        <v/>
      </c>
    </row>
    <row r="673" spans="16:53">
      <c r="P673" s="26"/>
      <c r="Q673" s="27"/>
      <c r="R673" s="27"/>
      <c r="S673" s="30"/>
      <c r="AW673" s="67" t="str">
        <f>IF(ISERROR(IF(Journal!BC673&gt;0,Journal!V673,0)-IF(Journal!BC673&gt;0,Journal!BC673,0)),"",IF(Journal!BC673&gt;0,Journal!V673,0)-IF(Journal!BC673&gt;0,Journal!BC673,0))</f>
        <v/>
      </c>
      <c r="AX673" s="67" t="str">
        <f t="shared" si="57"/>
        <v/>
      </c>
      <c r="AY673" s="67" t="str">
        <f t="shared" ca="1" si="58"/>
        <v/>
      </c>
      <c r="AZ673" s="67" t="str">
        <f t="shared" ca="1" si="59"/>
        <v/>
      </c>
      <c r="BA673" s="67" t="str">
        <f t="shared" ca="1" si="60"/>
        <v/>
      </c>
    </row>
    <row r="674" spans="16:53">
      <c r="P674" s="26"/>
      <c r="Q674" s="27"/>
      <c r="R674" s="27"/>
      <c r="S674" s="30"/>
      <c r="AW674" s="67" t="str">
        <f>IF(ISERROR(IF(Journal!BC674&gt;0,Journal!V674,0)-IF(Journal!BC674&gt;0,Journal!BC674,0)),"",IF(Journal!BC674&gt;0,Journal!V674,0)-IF(Journal!BC674&gt;0,Journal!BC674,0))</f>
        <v/>
      </c>
      <c r="AX674" s="67" t="str">
        <f t="shared" si="57"/>
        <v/>
      </c>
      <c r="AY674" s="67" t="str">
        <f t="shared" ca="1" si="58"/>
        <v/>
      </c>
      <c r="AZ674" s="67" t="str">
        <f t="shared" ca="1" si="59"/>
        <v/>
      </c>
      <c r="BA674" s="67" t="str">
        <f t="shared" ca="1" si="60"/>
        <v/>
      </c>
    </row>
    <row r="675" spans="16:53">
      <c r="P675" s="26"/>
      <c r="Q675" s="27"/>
      <c r="R675" s="27"/>
      <c r="S675" s="30"/>
      <c r="AW675" s="67" t="str">
        <f>IF(ISERROR(IF(Journal!BC675&gt;0,Journal!V675,0)-IF(Journal!BC675&gt;0,Journal!BC675,0)),"",IF(Journal!BC675&gt;0,Journal!V675,0)-IF(Journal!BC675&gt;0,Journal!BC675,0))</f>
        <v/>
      </c>
      <c r="AX675" s="67" t="str">
        <f t="shared" si="57"/>
        <v/>
      </c>
      <c r="AY675" s="67" t="str">
        <f t="shared" ca="1" si="58"/>
        <v/>
      </c>
      <c r="AZ675" s="67" t="str">
        <f t="shared" ca="1" si="59"/>
        <v/>
      </c>
      <c r="BA675" s="67" t="str">
        <f t="shared" ca="1" si="60"/>
        <v/>
      </c>
    </row>
    <row r="676" spans="16:53">
      <c r="P676" s="26"/>
      <c r="Q676" s="27"/>
      <c r="R676" s="27"/>
      <c r="S676" s="30"/>
      <c r="AW676" s="67" t="str">
        <f>IF(ISERROR(IF(Journal!BC676&gt;0,Journal!V676,0)-IF(Journal!BC676&gt;0,Journal!BC676,0)),"",IF(Journal!BC676&gt;0,Journal!V676,0)-IF(Journal!BC676&gt;0,Journal!BC676,0))</f>
        <v/>
      </c>
      <c r="AX676" s="67" t="str">
        <f t="shared" si="57"/>
        <v/>
      </c>
      <c r="AY676" s="67" t="str">
        <f t="shared" ca="1" si="58"/>
        <v/>
      </c>
      <c r="AZ676" s="67" t="str">
        <f t="shared" ca="1" si="59"/>
        <v/>
      </c>
      <c r="BA676" s="67" t="str">
        <f t="shared" ca="1" si="60"/>
        <v/>
      </c>
    </row>
    <row r="677" spans="16:53">
      <c r="P677" s="26"/>
      <c r="Q677" s="27"/>
      <c r="R677" s="27"/>
      <c r="S677" s="30"/>
      <c r="AW677" s="67" t="str">
        <f>IF(ISERROR(IF(Journal!BC677&gt;0,Journal!V677,0)-IF(Journal!BC677&gt;0,Journal!BC677,0)),"",IF(Journal!BC677&gt;0,Journal!V677,0)-IF(Journal!BC677&gt;0,Journal!BC677,0))</f>
        <v/>
      </c>
      <c r="AX677" s="67" t="str">
        <f t="shared" si="57"/>
        <v/>
      </c>
      <c r="AY677" s="67" t="str">
        <f t="shared" ca="1" si="58"/>
        <v/>
      </c>
      <c r="AZ677" s="67" t="str">
        <f t="shared" ca="1" si="59"/>
        <v/>
      </c>
      <c r="BA677" s="67" t="str">
        <f t="shared" ca="1" si="60"/>
        <v/>
      </c>
    </row>
    <row r="678" spans="16:53">
      <c r="P678" s="26"/>
      <c r="Q678" s="27"/>
      <c r="R678" s="27"/>
      <c r="S678" s="30"/>
      <c r="AW678" s="67" t="str">
        <f>IF(ISERROR(IF(Journal!BC678&gt;0,Journal!V678,0)-IF(Journal!BC678&gt;0,Journal!BC678,0)),"",IF(Journal!BC678&gt;0,Journal!V678,0)-IF(Journal!BC678&gt;0,Journal!BC678,0))</f>
        <v/>
      </c>
      <c r="AX678" s="67" t="str">
        <f t="shared" si="57"/>
        <v/>
      </c>
      <c r="AY678" s="67" t="str">
        <f t="shared" ca="1" si="58"/>
        <v/>
      </c>
      <c r="AZ678" s="67" t="str">
        <f t="shared" ca="1" si="59"/>
        <v/>
      </c>
      <c r="BA678" s="67" t="str">
        <f t="shared" ca="1" si="60"/>
        <v/>
      </c>
    </row>
    <row r="679" spans="16:53">
      <c r="P679" s="26"/>
      <c r="Q679" s="27"/>
      <c r="R679" s="27"/>
      <c r="S679" s="30"/>
      <c r="AW679" s="67" t="str">
        <f>IF(ISERROR(IF(Journal!BC679&gt;0,Journal!V679,0)-IF(Journal!BC679&gt;0,Journal!BC679,0)),"",IF(Journal!BC679&gt;0,Journal!V679,0)-IF(Journal!BC679&gt;0,Journal!BC679,0))</f>
        <v/>
      </c>
      <c r="AX679" s="67" t="str">
        <f t="shared" si="57"/>
        <v/>
      </c>
      <c r="AY679" s="67" t="str">
        <f t="shared" ca="1" si="58"/>
        <v/>
      </c>
      <c r="AZ679" s="67" t="str">
        <f t="shared" ca="1" si="59"/>
        <v/>
      </c>
      <c r="BA679" s="67" t="str">
        <f t="shared" ca="1" si="60"/>
        <v/>
      </c>
    </row>
    <row r="680" spans="16:53">
      <c r="P680" s="26"/>
      <c r="Q680" s="27"/>
      <c r="R680" s="27"/>
      <c r="S680" s="30"/>
      <c r="AW680" s="67" t="str">
        <f>IF(ISERROR(IF(Journal!BC680&gt;0,Journal!V680,0)-IF(Journal!BC680&gt;0,Journal!BC680,0)),"",IF(Journal!BC680&gt;0,Journal!V680,0)-IF(Journal!BC680&gt;0,Journal!BC680,0))</f>
        <v/>
      </c>
      <c r="AX680" s="67" t="str">
        <f t="shared" si="57"/>
        <v/>
      </c>
      <c r="AY680" s="67" t="str">
        <f t="shared" ca="1" si="58"/>
        <v/>
      </c>
      <c r="AZ680" s="67" t="str">
        <f t="shared" ca="1" si="59"/>
        <v/>
      </c>
      <c r="BA680" s="67" t="str">
        <f t="shared" ca="1" si="60"/>
        <v/>
      </c>
    </row>
    <row r="681" spans="16:53">
      <c r="P681" s="26"/>
      <c r="Q681" s="27"/>
      <c r="R681" s="27"/>
      <c r="S681" s="30"/>
      <c r="AW681" s="67" t="str">
        <f>IF(ISERROR(IF(Journal!BC681&gt;0,Journal!V681,0)-IF(Journal!BC681&gt;0,Journal!BC681,0)),"",IF(Journal!BC681&gt;0,Journal!V681,0)-IF(Journal!BC681&gt;0,Journal!BC681,0))</f>
        <v/>
      </c>
      <c r="AX681" s="67" t="str">
        <f t="shared" si="57"/>
        <v/>
      </c>
      <c r="AY681" s="67" t="str">
        <f t="shared" ca="1" si="58"/>
        <v/>
      </c>
      <c r="AZ681" s="67" t="str">
        <f t="shared" ca="1" si="59"/>
        <v/>
      </c>
      <c r="BA681" s="67" t="str">
        <f t="shared" ca="1" si="60"/>
        <v/>
      </c>
    </row>
    <row r="682" spans="16:53">
      <c r="P682" s="26"/>
      <c r="Q682" s="27"/>
      <c r="R682" s="27"/>
      <c r="S682" s="30"/>
      <c r="AW682" s="67" t="str">
        <f>IF(ISERROR(IF(Journal!BC682&gt;0,Journal!V682,0)-IF(Journal!BC682&gt;0,Journal!BC682,0)),"",IF(Journal!BC682&gt;0,Journal!V682,0)-IF(Journal!BC682&gt;0,Journal!BC682,0))</f>
        <v/>
      </c>
      <c r="AX682" s="67" t="str">
        <f t="shared" si="57"/>
        <v/>
      </c>
      <c r="AY682" s="67" t="str">
        <f t="shared" ca="1" si="58"/>
        <v/>
      </c>
      <c r="AZ682" s="67" t="str">
        <f t="shared" ca="1" si="59"/>
        <v/>
      </c>
      <c r="BA682" s="67" t="str">
        <f t="shared" ca="1" si="60"/>
        <v/>
      </c>
    </row>
    <row r="683" spans="16:53">
      <c r="P683" s="26"/>
      <c r="Q683" s="27"/>
      <c r="R683" s="27"/>
      <c r="S683" s="30"/>
      <c r="AW683" s="67" t="str">
        <f>IF(ISERROR(IF(Journal!BC683&gt;0,Journal!V683,0)-IF(Journal!BC683&gt;0,Journal!BC683,0)),"",IF(Journal!BC683&gt;0,Journal!V683,0)-IF(Journal!BC683&gt;0,Journal!BC683,0))</f>
        <v/>
      </c>
      <c r="AX683" s="67" t="str">
        <f t="shared" si="57"/>
        <v/>
      </c>
      <c r="AY683" s="67" t="str">
        <f t="shared" ca="1" si="58"/>
        <v/>
      </c>
      <c r="AZ683" s="67" t="str">
        <f t="shared" ca="1" si="59"/>
        <v/>
      </c>
      <c r="BA683" s="67" t="str">
        <f t="shared" ca="1" si="60"/>
        <v/>
      </c>
    </row>
    <row r="684" spans="16:53">
      <c r="P684" s="26"/>
      <c r="Q684" s="27"/>
      <c r="R684" s="27"/>
      <c r="S684" s="30"/>
      <c r="AW684" s="67" t="str">
        <f>IF(ISERROR(IF(Journal!BC684&gt;0,Journal!V684,0)-IF(Journal!BC684&gt;0,Journal!BC684,0)),"",IF(Journal!BC684&gt;0,Journal!V684,0)-IF(Journal!BC684&gt;0,Journal!BC684,0))</f>
        <v/>
      </c>
      <c r="AX684" s="67" t="str">
        <f t="shared" si="57"/>
        <v/>
      </c>
      <c r="AY684" s="67" t="str">
        <f t="shared" ca="1" si="58"/>
        <v/>
      </c>
      <c r="AZ684" s="67" t="str">
        <f t="shared" ca="1" si="59"/>
        <v/>
      </c>
      <c r="BA684" s="67" t="str">
        <f t="shared" ca="1" si="60"/>
        <v/>
      </c>
    </row>
    <row r="685" spans="16:53">
      <c r="P685" s="26"/>
      <c r="Q685" s="27"/>
      <c r="R685" s="27"/>
      <c r="S685" s="30"/>
      <c r="AW685" s="67" t="str">
        <f>IF(ISERROR(IF(Journal!BC685&gt;0,Journal!V685,0)-IF(Journal!BC685&gt;0,Journal!BC685,0)),"",IF(Journal!BC685&gt;0,Journal!V685,0)-IF(Journal!BC685&gt;0,Journal!BC685,0))</f>
        <v/>
      </c>
      <c r="AX685" s="67" t="str">
        <f t="shared" si="57"/>
        <v/>
      </c>
      <c r="AY685" s="67" t="str">
        <f t="shared" ca="1" si="58"/>
        <v/>
      </c>
      <c r="AZ685" s="67" t="str">
        <f t="shared" ca="1" si="59"/>
        <v/>
      </c>
      <c r="BA685" s="67" t="str">
        <f t="shared" ca="1" si="60"/>
        <v/>
      </c>
    </row>
    <row r="686" spans="16:53">
      <c r="P686" s="26"/>
      <c r="Q686" s="27"/>
      <c r="R686" s="27"/>
      <c r="S686" s="30"/>
      <c r="AW686" s="67" t="str">
        <f>IF(ISERROR(IF(Journal!BC686&gt;0,Journal!V686,0)-IF(Journal!BC686&gt;0,Journal!BC686,0)),"",IF(Journal!BC686&gt;0,Journal!V686,0)-IF(Journal!BC686&gt;0,Journal!BC686,0))</f>
        <v/>
      </c>
      <c r="AX686" s="67" t="str">
        <f t="shared" si="57"/>
        <v/>
      </c>
      <c r="AY686" s="67" t="str">
        <f t="shared" ca="1" si="58"/>
        <v/>
      </c>
      <c r="AZ686" s="67" t="str">
        <f t="shared" ca="1" si="59"/>
        <v/>
      </c>
      <c r="BA686" s="67" t="str">
        <f t="shared" ca="1" si="60"/>
        <v/>
      </c>
    </row>
    <row r="687" spans="16:53">
      <c r="P687" s="26"/>
      <c r="Q687" s="27"/>
      <c r="R687" s="27"/>
      <c r="S687" s="30"/>
      <c r="AW687" s="67" t="str">
        <f>IF(ISERROR(IF(Journal!BC687&gt;0,Journal!V687,0)-IF(Journal!BC687&gt;0,Journal!BC687,0)),"",IF(Journal!BC687&gt;0,Journal!V687,0)-IF(Journal!BC687&gt;0,Journal!BC687,0))</f>
        <v/>
      </c>
      <c r="AX687" s="67" t="str">
        <f t="shared" si="57"/>
        <v/>
      </c>
      <c r="AY687" s="67" t="str">
        <f t="shared" ca="1" si="58"/>
        <v/>
      </c>
      <c r="AZ687" s="67" t="str">
        <f t="shared" ca="1" si="59"/>
        <v/>
      </c>
      <c r="BA687" s="67" t="str">
        <f t="shared" ca="1" si="60"/>
        <v/>
      </c>
    </row>
    <row r="688" spans="16:53">
      <c r="P688" s="26"/>
      <c r="Q688" s="27"/>
      <c r="R688" s="27"/>
      <c r="S688" s="30"/>
      <c r="AW688" s="67" t="str">
        <f>IF(ISERROR(IF(Journal!BC688&gt;0,Journal!V688,0)-IF(Journal!BC688&gt;0,Journal!BC688,0)),"",IF(Journal!BC688&gt;0,Journal!V688,0)-IF(Journal!BC688&gt;0,Journal!BC688,0))</f>
        <v/>
      </c>
      <c r="AX688" s="67" t="str">
        <f t="shared" si="57"/>
        <v/>
      </c>
      <c r="AY688" s="67" t="str">
        <f t="shared" ca="1" si="58"/>
        <v/>
      </c>
      <c r="AZ688" s="67" t="str">
        <f t="shared" ca="1" si="59"/>
        <v/>
      </c>
      <c r="BA688" s="67" t="str">
        <f t="shared" ca="1" si="60"/>
        <v/>
      </c>
    </row>
    <row r="689" spans="16:53">
      <c r="P689" s="26"/>
      <c r="Q689" s="27"/>
      <c r="R689" s="27"/>
      <c r="S689" s="30"/>
      <c r="AW689" s="67" t="str">
        <f>IF(ISERROR(IF(Journal!BC689&gt;0,Journal!V689,0)-IF(Journal!BC689&gt;0,Journal!BC689,0)),"",IF(Journal!BC689&gt;0,Journal!V689,0)-IF(Journal!BC689&gt;0,Journal!BC689,0))</f>
        <v/>
      </c>
      <c r="AX689" s="67" t="str">
        <f t="shared" si="57"/>
        <v/>
      </c>
      <c r="AY689" s="67" t="str">
        <f t="shared" ca="1" si="58"/>
        <v/>
      </c>
      <c r="AZ689" s="67" t="str">
        <f t="shared" ca="1" si="59"/>
        <v/>
      </c>
      <c r="BA689" s="67" t="str">
        <f t="shared" ca="1" si="60"/>
        <v/>
      </c>
    </row>
    <row r="690" spans="16:53">
      <c r="P690" s="26"/>
      <c r="Q690" s="27"/>
      <c r="R690" s="27"/>
      <c r="S690" s="30"/>
      <c r="AW690" s="67" t="str">
        <f>IF(ISERROR(IF(Journal!BC690&gt;0,Journal!V690,0)-IF(Journal!BC690&gt;0,Journal!BC690,0)),"",IF(Journal!BC690&gt;0,Journal!V690,0)-IF(Journal!BC690&gt;0,Journal!BC690,0))</f>
        <v/>
      </c>
      <c r="AX690" s="67" t="str">
        <f t="shared" si="57"/>
        <v/>
      </c>
      <c r="AY690" s="67" t="str">
        <f t="shared" ca="1" si="58"/>
        <v/>
      </c>
      <c r="AZ690" s="67" t="str">
        <f t="shared" ca="1" si="59"/>
        <v/>
      </c>
      <c r="BA690" s="67" t="str">
        <f t="shared" ca="1" si="60"/>
        <v/>
      </c>
    </row>
    <row r="691" spans="16:53">
      <c r="P691" s="26"/>
      <c r="Q691" s="27"/>
      <c r="R691" s="27"/>
      <c r="S691" s="30"/>
      <c r="AW691" s="67" t="str">
        <f>IF(ISERROR(IF(Journal!BC691&gt;0,Journal!V691,0)-IF(Journal!BC691&gt;0,Journal!BC691,0)),"",IF(Journal!BC691&gt;0,Journal!V691,0)-IF(Journal!BC691&gt;0,Journal!BC691,0))</f>
        <v/>
      </c>
      <c r="AX691" s="67" t="str">
        <f t="shared" si="57"/>
        <v/>
      </c>
      <c r="AY691" s="67" t="str">
        <f t="shared" ca="1" si="58"/>
        <v/>
      </c>
      <c r="AZ691" s="67" t="str">
        <f t="shared" ca="1" si="59"/>
        <v/>
      </c>
      <c r="BA691" s="67" t="str">
        <f t="shared" ca="1" si="60"/>
        <v/>
      </c>
    </row>
    <row r="692" spans="16:53">
      <c r="P692" s="26"/>
      <c r="Q692" s="27"/>
      <c r="R692" s="27"/>
      <c r="S692" s="30"/>
      <c r="AW692" s="67" t="str">
        <f>IF(ISERROR(IF(Journal!BC692&gt;0,Journal!V692,0)-IF(Journal!BC692&gt;0,Journal!BC692,0)),"",IF(Journal!BC692&gt;0,Journal!V692,0)-IF(Journal!BC692&gt;0,Journal!BC692,0))</f>
        <v/>
      </c>
      <c r="AX692" s="67" t="str">
        <f t="shared" si="57"/>
        <v/>
      </c>
      <c r="AY692" s="67" t="str">
        <f t="shared" ca="1" si="58"/>
        <v/>
      </c>
      <c r="AZ692" s="67" t="str">
        <f t="shared" ca="1" si="59"/>
        <v/>
      </c>
      <c r="BA692" s="67" t="str">
        <f t="shared" ca="1" si="60"/>
        <v/>
      </c>
    </row>
    <row r="693" spans="16:53">
      <c r="P693" s="26"/>
      <c r="Q693" s="27"/>
      <c r="R693" s="27"/>
      <c r="S693" s="30"/>
      <c r="AW693" s="67" t="str">
        <f>IF(ISERROR(IF(Journal!BC693&gt;0,Journal!V693,0)-IF(Journal!BC693&gt;0,Journal!BC693,0)),"",IF(Journal!BC693&gt;0,Journal!V693,0)-IF(Journal!BC693&gt;0,Journal!BC693,0))</f>
        <v/>
      </c>
      <c r="AX693" s="67" t="str">
        <f t="shared" si="57"/>
        <v/>
      </c>
      <c r="AY693" s="67" t="str">
        <f t="shared" ca="1" si="58"/>
        <v/>
      </c>
      <c r="AZ693" s="67" t="str">
        <f t="shared" ca="1" si="59"/>
        <v/>
      </c>
      <c r="BA693" s="67" t="str">
        <f t="shared" ca="1" si="60"/>
        <v/>
      </c>
    </row>
    <row r="694" spans="16:53">
      <c r="P694" s="26"/>
      <c r="Q694" s="27"/>
      <c r="R694" s="27"/>
      <c r="S694" s="30"/>
      <c r="AW694" s="67" t="str">
        <f>IF(ISERROR(IF(Journal!BC694&gt;0,Journal!V694,0)-IF(Journal!BC694&gt;0,Journal!BC694,0)),"",IF(Journal!BC694&gt;0,Journal!V694,0)-IF(Journal!BC694&gt;0,Journal!BC694,0))</f>
        <v/>
      </c>
      <c r="AX694" s="67" t="str">
        <f t="shared" si="57"/>
        <v/>
      </c>
      <c r="AY694" s="67" t="str">
        <f t="shared" ca="1" si="58"/>
        <v/>
      </c>
      <c r="AZ694" s="67" t="str">
        <f t="shared" ca="1" si="59"/>
        <v/>
      </c>
      <c r="BA694" s="67" t="str">
        <f t="shared" ca="1" si="60"/>
        <v/>
      </c>
    </row>
    <row r="695" spans="16:53">
      <c r="P695" s="26"/>
      <c r="Q695" s="27"/>
      <c r="R695" s="27"/>
      <c r="S695" s="30"/>
      <c r="AW695" s="67" t="str">
        <f>IF(ISERROR(IF(Journal!BC695&gt;0,Journal!V695,0)-IF(Journal!BC695&gt;0,Journal!BC695,0)),"",IF(Journal!BC695&gt;0,Journal!V695,0)-IF(Journal!BC695&gt;0,Journal!BC695,0))</f>
        <v/>
      </c>
      <c r="AX695" s="67" t="str">
        <f t="shared" si="57"/>
        <v/>
      </c>
      <c r="AY695" s="67" t="str">
        <f t="shared" ca="1" si="58"/>
        <v/>
      </c>
      <c r="AZ695" s="67" t="str">
        <f t="shared" ca="1" si="59"/>
        <v/>
      </c>
      <c r="BA695" s="67" t="str">
        <f t="shared" ca="1" si="60"/>
        <v/>
      </c>
    </row>
    <row r="696" spans="16:53">
      <c r="P696" s="26"/>
      <c r="Q696" s="27"/>
      <c r="R696" s="27"/>
      <c r="S696" s="30"/>
      <c r="AW696" s="67" t="str">
        <f>IF(ISERROR(IF(Journal!BC696&gt;0,Journal!V696,0)-IF(Journal!BC696&gt;0,Journal!BC696,0)),"",IF(Journal!BC696&gt;0,Journal!V696,0)-IF(Journal!BC696&gt;0,Journal!BC696,0))</f>
        <v/>
      </c>
      <c r="AX696" s="67" t="str">
        <f t="shared" si="57"/>
        <v/>
      </c>
      <c r="AY696" s="67" t="str">
        <f t="shared" ca="1" si="58"/>
        <v/>
      </c>
      <c r="AZ696" s="67" t="str">
        <f t="shared" ca="1" si="59"/>
        <v/>
      </c>
      <c r="BA696" s="67" t="str">
        <f t="shared" ca="1" si="60"/>
        <v/>
      </c>
    </row>
    <row r="697" spans="16:53">
      <c r="P697" s="26"/>
      <c r="Q697" s="27"/>
      <c r="R697" s="27"/>
      <c r="S697" s="30"/>
      <c r="AW697" s="67" t="str">
        <f>IF(ISERROR(IF(Journal!BC697&gt;0,Journal!V697,0)-IF(Journal!BC697&gt;0,Journal!BC697,0)),"",IF(Journal!BC697&gt;0,Journal!V697,0)-IF(Journal!BC697&gt;0,Journal!BC697,0))</f>
        <v/>
      </c>
      <c r="AX697" s="67" t="str">
        <f t="shared" si="57"/>
        <v/>
      </c>
      <c r="AY697" s="67" t="str">
        <f t="shared" ca="1" si="58"/>
        <v/>
      </c>
      <c r="AZ697" s="67" t="str">
        <f t="shared" ca="1" si="59"/>
        <v/>
      </c>
      <c r="BA697" s="67" t="str">
        <f t="shared" ca="1" si="60"/>
        <v/>
      </c>
    </row>
    <row r="698" spans="16:53">
      <c r="P698" s="26"/>
      <c r="Q698" s="27"/>
      <c r="R698" s="27"/>
      <c r="S698" s="30"/>
      <c r="AW698" s="67" t="str">
        <f>IF(ISERROR(IF(Journal!BC698&gt;0,Journal!V698,0)-IF(Journal!BC698&gt;0,Journal!BC698,0)),"",IF(Journal!BC698&gt;0,Journal!V698,0)-IF(Journal!BC698&gt;0,Journal!BC698,0))</f>
        <v/>
      </c>
      <c r="AX698" s="67" t="str">
        <f t="shared" si="57"/>
        <v/>
      </c>
      <c r="AY698" s="67" t="str">
        <f t="shared" ca="1" si="58"/>
        <v/>
      </c>
      <c r="AZ698" s="67" t="str">
        <f t="shared" ca="1" si="59"/>
        <v/>
      </c>
      <c r="BA698" s="67" t="str">
        <f t="shared" ca="1" si="60"/>
        <v/>
      </c>
    </row>
    <row r="699" spans="16:53">
      <c r="P699" s="26"/>
      <c r="Q699" s="27"/>
      <c r="R699" s="27"/>
      <c r="S699" s="30"/>
      <c r="AW699" s="67" t="str">
        <f>IF(ISERROR(IF(Journal!BC699&gt;0,Journal!V699,0)-IF(Journal!BC699&gt;0,Journal!BC699,0)),"",IF(Journal!BC699&gt;0,Journal!V699,0)-IF(Journal!BC699&gt;0,Journal!BC699,0))</f>
        <v/>
      </c>
      <c r="AX699" s="67" t="str">
        <f t="shared" si="57"/>
        <v/>
      </c>
      <c r="AY699" s="67" t="str">
        <f t="shared" ca="1" si="58"/>
        <v/>
      </c>
      <c r="AZ699" s="67" t="str">
        <f t="shared" ca="1" si="59"/>
        <v/>
      </c>
      <c r="BA699" s="67" t="str">
        <f t="shared" ca="1" si="60"/>
        <v/>
      </c>
    </row>
    <row r="700" spans="16:53">
      <c r="P700" s="26"/>
      <c r="Q700" s="27"/>
      <c r="R700" s="27"/>
      <c r="S700" s="30"/>
      <c r="AW700" s="67" t="str">
        <f>IF(ISERROR(IF(Journal!BC700&gt;0,Journal!V700,0)-IF(Journal!BC700&gt;0,Journal!BC700,0)),"",IF(Journal!BC700&gt;0,Journal!V700,0)-IF(Journal!BC700&gt;0,Journal!BC700,0))</f>
        <v/>
      </c>
      <c r="AX700" s="67" t="str">
        <f t="shared" si="57"/>
        <v/>
      </c>
      <c r="AY700" s="67" t="str">
        <f t="shared" ca="1" si="58"/>
        <v/>
      </c>
      <c r="AZ700" s="67" t="str">
        <f t="shared" ca="1" si="59"/>
        <v/>
      </c>
      <c r="BA700" s="67" t="str">
        <f t="shared" ca="1" si="60"/>
        <v/>
      </c>
    </row>
    <row r="701" spans="16:53">
      <c r="P701" s="26"/>
      <c r="Q701" s="27"/>
      <c r="R701" s="27"/>
      <c r="S701" s="30"/>
      <c r="AW701" s="67" t="str">
        <f>IF(ISERROR(IF(Journal!BC701&gt;0,Journal!V701,0)-IF(Journal!BC701&gt;0,Journal!BC701,0)),"",IF(Journal!BC701&gt;0,Journal!V701,0)-IF(Journal!BC701&gt;0,Journal!BC701,0))</f>
        <v/>
      </c>
      <c r="AX701" s="67" t="str">
        <f t="shared" si="57"/>
        <v/>
      </c>
      <c r="AY701" s="67" t="str">
        <f t="shared" ca="1" si="58"/>
        <v/>
      </c>
      <c r="AZ701" s="67" t="str">
        <f t="shared" ca="1" si="59"/>
        <v/>
      </c>
      <c r="BA701" s="67" t="str">
        <f t="shared" ca="1" si="60"/>
        <v/>
      </c>
    </row>
    <row r="702" spans="16:53">
      <c r="P702" s="26"/>
      <c r="Q702" s="27"/>
      <c r="R702" s="27"/>
      <c r="S702" s="30"/>
      <c r="AW702" s="67" t="str">
        <f>IF(ISERROR(IF(Journal!BC702&gt;0,Journal!V702,0)-IF(Journal!BC702&gt;0,Journal!BC702,0)),"",IF(Journal!BC702&gt;0,Journal!V702,0)-IF(Journal!BC702&gt;0,Journal!BC702,0))</f>
        <v/>
      </c>
      <c r="AX702" s="67" t="str">
        <f t="shared" si="57"/>
        <v/>
      </c>
      <c r="AY702" s="67" t="str">
        <f t="shared" ca="1" si="58"/>
        <v/>
      </c>
      <c r="AZ702" s="67" t="str">
        <f t="shared" ca="1" si="59"/>
        <v/>
      </c>
      <c r="BA702" s="67" t="str">
        <f t="shared" ca="1" si="60"/>
        <v/>
      </c>
    </row>
    <row r="703" spans="16:53">
      <c r="P703" s="26"/>
      <c r="Q703" s="27"/>
      <c r="R703" s="27"/>
      <c r="S703" s="30"/>
      <c r="AW703" s="67" t="str">
        <f>IF(ISERROR(IF(Journal!BC703&gt;0,Journal!V703,0)-IF(Journal!BC703&gt;0,Journal!BC703,0)),"",IF(Journal!BC703&gt;0,Journal!V703,0)-IF(Journal!BC703&gt;0,Journal!BC703,0))</f>
        <v/>
      </c>
      <c r="AX703" s="67" t="str">
        <f t="shared" si="57"/>
        <v/>
      </c>
      <c r="AY703" s="67" t="str">
        <f t="shared" ca="1" si="58"/>
        <v/>
      </c>
      <c r="AZ703" s="67" t="str">
        <f t="shared" ca="1" si="59"/>
        <v/>
      </c>
      <c r="BA703" s="67" t="str">
        <f t="shared" ca="1" si="60"/>
        <v/>
      </c>
    </row>
    <row r="704" spans="16:53">
      <c r="P704" s="26"/>
      <c r="Q704" s="27"/>
      <c r="R704" s="27"/>
      <c r="S704" s="30"/>
      <c r="AW704" s="67" t="str">
        <f>IF(ISERROR(IF(Journal!BC704&gt;0,Journal!V704,0)-IF(Journal!BC704&gt;0,Journal!BC704,0)),"",IF(Journal!BC704&gt;0,Journal!V704,0)-IF(Journal!BC704&gt;0,Journal!BC704,0))</f>
        <v/>
      </c>
      <c r="AX704" s="67" t="str">
        <f t="shared" si="57"/>
        <v/>
      </c>
      <c r="AY704" s="67" t="str">
        <f t="shared" ca="1" si="58"/>
        <v/>
      </c>
      <c r="AZ704" s="67" t="str">
        <f t="shared" ca="1" si="59"/>
        <v/>
      </c>
      <c r="BA704" s="67" t="str">
        <f t="shared" ca="1" si="60"/>
        <v/>
      </c>
    </row>
    <row r="705" spans="16:53">
      <c r="P705" s="26"/>
      <c r="Q705" s="27"/>
      <c r="R705" s="27"/>
      <c r="S705" s="30"/>
      <c r="AW705" s="67" t="str">
        <f>IF(ISERROR(IF(Journal!BC705&gt;0,Journal!V705,0)-IF(Journal!BC705&gt;0,Journal!BC705,0)),"",IF(Journal!BC705&gt;0,Journal!V705,0)-IF(Journal!BC705&gt;0,Journal!BC705,0))</f>
        <v/>
      </c>
      <c r="AX705" s="67" t="str">
        <f t="shared" si="57"/>
        <v/>
      </c>
      <c r="AY705" s="67" t="str">
        <f t="shared" ca="1" si="58"/>
        <v/>
      </c>
      <c r="AZ705" s="67" t="str">
        <f t="shared" ca="1" si="59"/>
        <v/>
      </c>
      <c r="BA705" s="67" t="str">
        <f t="shared" ca="1" si="60"/>
        <v/>
      </c>
    </row>
    <row r="706" spans="16:53">
      <c r="P706" s="26"/>
      <c r="Q706" s="27"/>
      <c r="R706" s="27"/>
      <c r="S706" s="30"/>
      <c r="AW706" s="67" t="str">
        <f>IF(ISERROR(IF(Journal!BC706&gt;0,Journal!V706,0)-IF(Journal!BC706&gt;0,Journal!BC706,0)),"",IF(Journal!BC706&gt;0,Journal!V706,0)-IF(Journal!BC706&gt;0,Journal!BC706,0))</f>
        <v/>
      </c>
      <c r="AX706" s="67" t="str">
        <f t="shared" si="57"/>
        <v/>
      </c>
      <c r="AY706" s="67" t="str">
        <f t="shared" ca="1" si="58"/>
        <v/>
      </c>
      <c r="AZ706" s="67" t="str">
        <f t="shared" ca="1" si="59"/>
        <v/>
      </c>
      <c r="BA706" s="67" t="str">
        <f t="shared" ca="1" si="60"/>
        <v/>
      </c>
    </row>
    <row r="707" spans="16:53">
      <c r="P707" s="26"/>
      <c r="Q707" s="27"/>
      <c r="R707" s="27"/>
      <c r="S707" s="30"/>
      <c r="AW707" s="67" t="str">
        <f>IF(ISERROR(IF(Journal!BC707&gt;0,Journal!V707,0)-IF(Journal!BC707&gt;0,Journal!BC707,0)),"",IF(Journal!BC707&gt;0,Journal!V707,0)-IF(Journal!BC707&gt;0,Journal!BC707,0))</f>
        <v/>
      </c>
      <c r="AX707" s="67" t="str">
        <f t="shared" si="57"/>
        <v/>
      </c>
      <c r="AY707" s="67" t="str">
        <f t="shared" ca="1" si="58"/>
        <v/>
      </c>
      <c r="AZ707" s="67" t="str">
        <f t="shared" ca="1" si="59"/>
        <v/>
      </c>
      <c r="BA707" s="67" t="str">
        <f t="shared" ca="1" si="60"/>
        <v/>
      </c>
    </row>
    <row r="708" spans="16:53">
      <c r="P708" s="26"/>
      <c r="Q708" s="27"/>
      <c r="R708" s="27"/>
      <c r="S708" s="30"/>
      <c r="AW708" s="67" t="str">
        <f>IF(ISERROR(IF(Journal!BC708&gt;0,Journal!V708,0)-IF(Journal!BC708&gt;0,Journal!BC708,0)),"",IF(Journal!BC708&gt;0,Journal!V708,0)-IF(Journal!BC708&gt;0,Journal!BC708,0))</f>
        <v/>
      </c>
      <c r="AX708" s="67" t="str">
        <f t="shared" si="57"/>
        <v/>
      </c>
      <c r="AY708" s="67" t="str">
        <f t="shared" ca="1" si="58"/>
        <v/>
      </c>
      <c r="AZ708" s="67" t="str">
        <f t="shared" ca="1" si="59"/>
        <v/>
      </c>
      <c r="BA708" s="67" t="str">
        <f t="shared" ca="1" si="60"/>
        <v/>
      </c>
    </row>
    <row r="709" spans="16:53">
      <c r="P709" s="26"/>
      <c r="Q709" s="27"/>
      <c r="R709" s="27"/>
      <c r="S709" s="30"/>
      <c r="AW709" s="67" t="str">
        <f>IF(ISERROR(IF(Journal!BC709&gt;0,Journal!V709,0)-IF(Journal!BC709&gt;0,Journal!BC709,0)),"",IF(Journal!BC709&gt;0,Journal!V709,0)-IF(Journal!BC709&gt;0,Journal!BC709,0))</f>
        <v/>
      </c>
      <c r="AX709" s="67" t="str">
        <f t="shared" ref="AX709:AX772" si="61">IF(AW709="","",IF(AW709&gt;0,1,""))</f>
        <v/>
      </c>
      <c r="AY709" s="67" t="str">
        <f t="shared" ref="AY709:AY772" ca="1" si="62">IF(ISERROR(AY708+MATCH(1,INDIRECT(CONCATENATE(CONCATENATE("AX",AY708+1),":AX2200")),0)),"",(AY708+MATCH(1,INDIRECT(CONCATENATE(CONCATENATE("AX",AY708+1),":AX2200")),0)))</f>
        <v/>
      </c>
      <c r="AZ709" s="67" t="str">
        <f t="shared" ref="AZ709:AZ772" ca="1" si="63">IF(ISERROR(IF(INDIRECT(CONCATENATE("AW",AY709))="","",INDIRECT(CONCATENATE("AW",AY709)))),"",IF(INDIRECT(CONCATENATE("AW",AY709))="","",INDIRECT(CONCATENATE("AW",AY709))))</f>
        <v/>
      </c>
      <c r="BA709" s="67" t="str">
        <f t="shared" ref="BA709:BA772" ca="1" si="64">IF(AZ709="","",BA708+1)</f>
        <v/>
      </c>
    </row>
    <row r="710" spans="16:53">
      <c r="P710" s="26"/>
      <c r="Q710" s="27"/>
      <c r="R710" s="27"/>
      <c r="S710" s="30"/>
      <c r="AW710" s="67" t="str">
        <f>IF(ISERROR(IF(Journal!BC710&gt;0,Journal!V710,0)-IF(Journal!BC710&gt;0,Journal!BC710,0)),"",IF(Journal!BC710&gt;0,Journal!V710,0)-IF(Journal!BC710&gt;0,Journal!BC710,0))</f>
        <v/>
      </c>
      <c r="AX710" s="67" t="str">
        <f t="shared" si="61"/>
        <v/>
      </c>
      <c r="AY710" s="67" t="str">
        <f t="shared" ca="1" si="62"/>
        <v/>
      </c>
      <c r="AZ710" s="67" t="str">
        <f t="shared" ca="1" si="63"/>
        <v/>
      </c>
      <c r="BA710" s="67" t="str">
        <f t="shared" ca="1" si="64"/>
        <v/>
      </c>
    </row>
    <row r="711" spans="16:53">
      <c r="P711" s="26"/>
      <c r="Q711" s="27"/>
      <c r="R711" s="27"/>
      <c r="S711" s="30"/>
      <c r="AW711" s="67" t="str">
        <f>IF(ISERROR(IF(Journal!BC711&gt;0,Journal!V711,0)-IF(Journal!BC711&gt;0,Journal!BC711,0)),"",IF(Journal!BC711&gt;0,Journal!V711,0)-IF(Journal!BC711&gt;0,Journal!BC711,0))</f>
        <v/>
      </c>
      <c r="AX711" s="67" t="str">
        <f t="shared" si="61"/>
        <v/>
      </c>
      <c r="AY711" s="67" t="str">
        <f t="shared" ca="1" si="62"/>
        <v/>
      </c>
      <c r="AZ711" s="67" t="str">
        <f t="shared" ca="1" si="63"/>
        <v/>
      </c>
      <c r="BA711" s="67" t="str">
        <f t="shared" ca="1" si="64"/>
        <v/>
      </c>
    </row>
    <row r="712" spans="16:53">
      <c r="P712" s="26"/>
      <c r="Q712" s="27"/>
      <c r="R712" s="27"/>
      <c r="S712" s="30"/>
      <c r="AW712" s="67" t="str">
        <f>IF(ISERROR(IF(Journal!BC712&gt;0,Journal!V712,0)-IF(Journal!BC712&gt;0,Journal!BC712,0)),"",IF(Journal!BC712&gt;0,Journal!V712,0)-IF(Journal!BC712&gt;0,Journal!BC712,0))</f>
        <v/>
      </c>
      <c r="AX712" s="67" t="str">
        <f t="shared" si="61"/>
        <v/>
      </c>
      <c r="AY712" s="67" t="str">
        <f t="shared" ca="1" si="62"/>
        <v/>
      </c>
      <c r="AZ712" s="67" t="str">
        <f t="shared" ca="1" si="63"/>
        <v/>
      </c>
      <c r="BA712" s="67" t="str">
        <f t="shared" ca="1" si="64"/>
        <v/>
      </c>
    </row>
    <row r="713" spans="16:53">
      <c r="P713" s="26"/>
      <c r="Q713" s="27"/>
      <c r="R713" s="27"/>
      <c r="S713" s="30"/>
      <c r="AW713" s="67" t="str">
        <f>IF(ISERROR(IF(Journal!BC713&gt;0,Journal!V713,0)-IF(Journal!BC713&gt;0,Journal!BC713,0)),"",IF(Journal!BC713&gt;0,Journal!V713,0)-IF(Journal!BC713&gt;0,Journal!BC713,0))</f>
        <v/>
      </c>
      <c r="AX713" s="67" t="str">
        <f t="shared" si="61"/>
        <v/>
      </c>
      <c r="AY713" s="67" t="str">
        <f t="shared" ca="1" si="62"/>
        <v/>
      </c>
      <c r="AZ713" s="67" t="str">
        <f t="shared" ca="1" si="63"/>
        <v/>
      </c>
      <c r="BA713" s="67" t="str">
        <f t="shared" ca="1" si="64"/>
        <v/>
      </c>
    </row>
    <row r="714" spans="16:53">
      <c r="P714" s="26"/>
      <c r="Q714" s="27"/>
      <c r="R714" s="27"/>
      <c r="S714" s="30"/>
      <c r="AW714" s="67" t="str">
        <f>IF(ISERROR(IF(Journal!BC714&gt;0,Journal!V714,0)-IF(Journal!BC714&gt;0,Journal!BC714,0)),"",IF(Journal!BC714&gt;0,Journal!V714,0)-IF(Journal!BC714&gt;0,Journal!BC714,0))</f>
        <v/>
      </c>
      <c r="AX714" s="67" t="str">
        <f t="shared" si="61"/>
        <v/>
      </c>
      <c r="AY714" s="67" t="str">
        <f t="shared" ca="1" si="62"/>
        <v/>
      </c>
      <c r="AZ714" s="67" t="str">
        <f t="shared" ca="1" si="63"/>
        <v/>
      </c>
      <c r="BA714" s="67" t="str">
        <f t="shared" ca="1" si="64"/>
        <v/>
      </c>
    </row>
    <row r="715" spans="16:53">
      <c r="P715" s="26"/>
      <c r="Q715" s="27"/>
      <c r="R715" s="27"/>
      <c r="S715" s="30"/>
      <c r="AW715" s="67" t="str">
        <f>IF(ISERROR(IF(Journal!BC715&gt;0,Journal!V715,0)-IF(Journal!BC715&gt;0,Journal!BC715,0)),"",IF(Journal!BC715&gt;0,Journal!V715,0)-IF(Journal!BC715&gt;0,Journal!BC715,0))</f>
        <v/>
      </c>
      <c r="AX715" s="67" t="str">
        <f t="shared" si="61"/>
        <v/>
      </c>
      <c r="AY715" s="67" t="str">
        <f t="shared" ca="1" si="62"/>
        <v/>
      </c>
      <c r="AZ715" s="67" t="str">
        <f t="shared" ca="1" si="63"/>
        <v/>
      </c>
      <c r="BA715" s="67" t="str">
        <f t="shared" ca="1" si="64"/>
        <v/>
      </c>
    </row>
    <row r="716" spans="16:53">
      <c r="P716" s="26"/>
      <c r="Q716" s="27"/>
      <c r="R716" s="27"/>
      <c r="S716" s="30"/>
      <c r="AW716" s="67" t="str">
        <f>IF(ISERROR(IF(Journal!BC716&gt;0,Journal!V716,0)-IF(Journal!BC716&gt;0,Journal!BC716,0)),"",IF(Journal!BC716&gt;0,Journal!V716,0)-IF(Journal!BC716&gt;0,Journal!BC716,0))</f>
        <v/>
      </c>
      <c r="AX716" s="67" t="str">
        <f t="shared" si="61"/>
        <v/>
      </c>
      <c r="AY716" s="67" t="str">
        <f t="shared" ca="1" si="62"/>
        <v/>
      </c>
      <c r="AZ716" s="67" t="str">
        <f t="shared" ca="1" si="63"/>
        <v/>
      </c>
      <c r="BA716" s="67" t="str">
        <f t="shared" ca="1" si="64"/>
        <v/>
      </c>
    </row>
    <row r="717" spans="16:53">
      <c r="P717" s="26"/>
      <c r="Q717" s="27"/>
      <c r="R717" s="27"/>
      <c r="S717" s="30"/>
      <c r="AW717" s="67" t="str">
        <f>IF(ISERROR(IF(Journal!BC717&gt;0,Journal!V717,0)-IF(Journal!BC717&gt;0,Journal!BC717,0)),"",IF(Journal!BC717&gt;0,Journal!V717,0)-IF(Journal!BC717&gt;0,Journal!BC717,0))</f>
        <v/>
      </c>
      <c r="AX717" s="67" t="str">
        <f t="shared" si="61"/>
        <v/>
      </c>
      <c r="AY717" s="67" t="str">
        <f t="shared" ca="1" si="62"/>
        <v/>
      </c>
      <c r="AZ717" s="67" t="str">
        <f t="shared" ca="1" si="63"/>
        <v/>
      </c>
      <c r="BA717" s="67" t="str">
        <f t="shared" ca="1" si="64"/>
        <v/>
      </c>
    </row>
    <row r="718" spans="16:53">
      <c r="P718" s="26"/>
      <c r="Q718" s="27"/>
      <c r="R718" s="27"/>
      <c r="S718" s="30"/>
      <c r="AW718" s="67" t="str">
        <f>IF(ISERROR(IF(Journal!BC718&gt;0,Journal!V718,0)-IF(Journal!BC718&gt;0,Journal!BC718,0)),"",IF(Journal!BC718&gt;0,Journal!V718,0)-IF(Journal!BC718&gt;0,Journal!BC718,0))</f>
        <v/>
      </c>
      <c r="AX718" s="67" t="str">
        <f t="shared" si="61"/>
        <v/>
      </c>
      <c r="AY718" s="67" t="str">
        <f t="shared" ca="1" si="62"/>
        <v/>
      </c>
      <c r="AZ718" s="67" t="str">
        <f t="shared" ca="1" si="63"/>
        <v/>
      </c>
      <c r="BA718" s="67" t="str">
        <f t="shared" ca="1" si="64"/>
        <v/>
      </c>
    </row>
    <row r="719" spans="16:53">
      <c r="P719" s="26"/>
      <c r="Q719" s="27"/>
      <c r="R719" s="27"/>
      <c r="S719" s="30"/>
      <c r="AW719" s="67" t="str">
        <f>IF(ISERROR(IF(Journal!BC719&gt;0,Journal!V719,0)-IF(Journal!BC719&gt;0,Journal!BC719,0)),"",IF(Journal!BC719&gt;0,Journal!V719,0)-IF(Journal!BC719&gt;0,Journal!BC719,0))</f>
        <v/>
      </c>
      <c r="AX719" s="67" t="str">
        <f t="shared" si="61"/>
        <v/>
      </c>
      <c r="AY719" s="67" t="str">
        <f t="shared" ca="1" si="62"/>
        <v/>
      </c>
      <c r="AZ719" s="67" t="str">
        <f t="shared" ca="1" si="63"/>
        <v/>
      </c>
      <c r="BA719" s="67" t="str">
        <f t="shared" ca="1" si="64"/>
        <v/>
      </c>
    </row>
    <row r="720" spans="16:53">
      <c r="P720" s="26"/>
      <c r="Q720" s="27"/>
      <c r="R720" s="27"/>
      <c r="S720" s="30"/>
      <c r="AW720" s="67" t="str">
        <f>IF(ISERROR(IF(Journal!BC720&gt;0,Journal!V720,0)-IF(Journal!BC720&gt;0,Journal!BC720,0)),"",IF(Journal!BC720&gt;0,Journal!V720,0)-IF(Journal!BC720&gt;0,Journal!BC720,0))</f>
        <v/>
      </c>
      <c r="AX720" s="67" t="str">
        <f t="shared" si="61"/>
        <v/>
      </c>
      <c r="AY720" s="67" t="str">
        <f t="shared" ca="1" si="62"/>
        <v/>
      </c>
      <c r="AZ720" s="67" t="str">
        <f t="shared" ca="1" si="63"/>
        <v/>
      </c>
      <c r="BA720" s="67" t="str">
        <f t="shared" ca="1" si="64"/>
        <v/>
      </c>
    </row>
    <row r="721" spans="16:53">
      <c r="P721" s="26"/>
      <c r="Q721" s="27"/>
      <c r="R721" s="27"/>
      <c r="S721" s="30"/>
      <c r="AW721" s="67" t="str">
        <f>IF(ISERROR(IF(Journal!BC721&gt;0,Journal!V721,0)-IF(Journal!BC721&gt;0,Journal!BC721,0)),"",IF(Journal!BC721&gt;0,Journal!V721,0)-IF(Journal!BC721&gt;0,Journal!BC721,0))</f>
        <v/>
      </c>
      <c r="AX721" s="67" t="str">
        <f t="shared" si="61"/>
        <v/>
      </c>
      <c r="AY721" s="67" t="str">
        <f t="shared" ca="1" si="62"/>
        <v/>
      </c>
      <c r="AZ721" s="67" t="str">
        <f t="shared" ca="1" si="63"/>
        <v/>
      </c>
      <c r="BA721" s="67" t="str">
        <f t="shared" ca="1" si="64"/>
        <v/>
      </c>
    </row>
    <row r="722" spans="16:53">
      <c r="P722" s="26"/>
      <c r="Q722" s="27"/>
      <c r="R722" s="27"/>
      <c r="S722" s="30"/>
      <c r="AW722" s="67" t="str">
        <f>IF(ISERROR(IF(Journal!BC722&gt;0,Journal!V722,0)-IF(Journal!BC722&gt;0,Journal!BC722,0)),"",IF(Journal!BC722&gt;0,Journal!V722,0)-IF(Journal!BC722&gt;0,Journal!BC722,0))</f>
        <v/>
      </c>
      <c r="AX722" s="67" t="str">
        <f t="shared" si="61"/>
        <v/>
      </c>
      <c r="AY722" s="67" t="str">
        <f t="shared" ca="1" si="62"/>
        <v/>
      </c>
      <c r="AZ722" s="67" t="str">
        <f t="shared" ca="1" si="63"/>
        <v/>
      </c>
      <c r="BA722" s="67" t="str">
        <f t="shared" ca="1" si="64"/>
        <v/>
      </c>
    </row>
    <row r="723" spans="16:53">
      <c r="P723" s="26"/>
      <c r="Q723" s="27"/>
      <c r="R723" s="27"/>
      <c r="S723" s="30"/>
      <c r="AW723" s="67" t="str">
        <f>IF(ISERROR(IF(Journal!BC723&gt;0,Journal!V723,0)-IF(Journal!BC723&gt;0,Journal!BC723,0)),"",IF(Journal!BC723&gt;0,Journal!V723,0)-IF(Journal!BC723&gt;0,Journal!BC723,0))</f>
        <v/>
      </c>
      <c r="AX723" s="67" t="str">
        <f t="shared" si="61"/>
        <v/>
      </c>
      <c r="AY723" s="67" t="str">
        <f t="shared" ca="1" si="62"/>
        <v/>
      </c>
      <c r="AZ723" s="67" t="str">
        <f t="shared" ca="1" si="63"/>
        <v/>
      </c>
      <c r="BA723" s="67" t="str">
        <f t="shared" ca="1" si="64"/>
        <v/>
      </c>
    </row>
    <row r="724" spans="16:53">
      <c r="P724" s="26"/>
      <c r="Q724" s="27"/>
      <c r="R724" s="27"/>
      <c r="S724" s="30"/>
      <c r="AW724" s="67" t="str">
        <f>IF(ISERROR(IF(Journal!BC724&gt;0,Journal!V724,0)-IF(Journal!BC724&gt;0,Journal!BC724,0)),"",IF(Journal!BC724&gt;0,Journal!V724,0)-IF(Journal!BC724&gt;0,Journal!BC724,0))</f>
        <v/>
      </c>
      <c r="AX724" s="67" t="str">
        <f t="shared" si="61"/>
        <v/>
      </c>
      <c r="AY724" s="67" t="str">
        <f t="shared" ca="1" si="62"/>
        <v/>
      </c>
      <c r="AZ724" s="67" t="str">
        <f t="shared" ca="1" si="63"/>
        <v/>
      </c>
      <c r="BA724" s="67" t="str">
        <f t="shared" ca="1" si="64"/>
        <v/>
      </c>
    </row>
    <row r="725" spans="16:53">
      <c r="P725" s="26"/>
      <c r="Q725" s="27"/>
      <c r="R725" s="27"/>
      <c r="S725" s="30"/>
      <c r="AW725" s="67" t="str">
        <f>IF(ISERROR(IF(Journal!BC725&gt;0,Journal!V725,0)-IF(Journal!BC725&gt;0,Journal!BC725,0)),"",IF(Journal!BC725&gt;0,Journal!V725,0)-IF(Journal!BC725&gt;0,Journal!BC725,0))</f>
        <v/>
      </c>
      <c r="AX725" s="67" t="str">
        <f t="shared" si="61"/>
        <v/>
      </c>
      <c r="AY725" s="67" t="str">
        <f t="shared" ca="1" si="62"/>
        <v/>
      </c>
      <c r="AZ725" s="67" t="str">
        <f t="shared" ca="1" si="63"/>
        <v/>
      </c>
      <c r="BA725" s="67" t="str">
        <f t="shared" ca="1" si="64"/>
        <v/>
      </c>
    </row>
    <row r="726" spans="16:53">
      <c r="P726" s="26"/>
      <c r="Q726" s="27"/>
      <c r="R726" s="27"/>
      <c r="S726" s="30"/>
      <c r="AW726" s="67" t="str">
        <f>IF(ISERROR(IF(Journal!BC726&gt;0,Journal!V726,0)-IF(Journal!BC726&gt;0,Journal!BC726,0)),"",IF(Journal!BC726&gt;0,Journal!V726,0)-IF(Journal!BC726&gt;0,Journal!BC726,0))</f>
        <v/>
      </c>
      <c r="AX726" s="67" t="str">
        <f t="shared" si="61"/>
        <v/>
      </c>
      <c r="AY726" s="67" t="str">
        <f t="shared" ca="1" si="62"/>
        <v/>
      </c>
      <c r="AZ726" s="67" t="str">
        <f t="shared" ca="1" si="63"/>
        <v/>
      </c>
      <c r="BA726" s="67" t="str">
        <f t="shared" ca="1" si="64"/>
        <v/>
      </c>
    </row>
    <row r="727" spans="16:53">
      <c r="P727" s="26"/>
      <c r="Q727" s="27"/>
      <c r="R727" s="27"/>
      <c r="S727" s="30"/>
      <c r="AW727" s="67" t="str">
        <f>IF(ISERROR(IF(Journal!BC727&gt;0,Journal!V727,0)-IF(Journal!BC727&gt;0,Journal!BC727,0)),"",IF(Journal!BC727&gt;0,Journal!V727,0)-IF(Journal!BC727&gt;0,Journal!BC727,0))</f>
        <v/>
      </c>
      <c r="AX727" s="67" t="str">
        <f t="shared" si="61"/>
        <v/>
      </c>
      <c r="AY727" s="67" t="str">
        <f t="shared" ca="1" si="62"/>
        <v/>
      </c>
      <c r="AZ727" s="67" t="str">
        <f t="shared" ca="1" si="63"/>
        <v/>
      </c>
      <c r="BA727" s="67" t="str">
        <f t="shared" ca="1" si="64"/>
        <v/>
      </c>
    </row>
    <row r="728" spans="16:53">
      <c r="P728" s="26"/>
      <c r="Q728" s="27"/>
      <c r="R728" s="27"/>
      <c r="S728" s="30"/>
      <c r="AW728" s="67" t="str">
        <f>IF(ISERROR(IF(Journal!BC728&gt;0,Journal!V728,0)-IF(Journal!BC728&gt;0,Journal!BC728,0)),"",IF(Journal!BC728&gt;0,Journal!V728,0)-IF(Journal!BC728&gt;0,Journal!BC728,0))</f>
        <v/>
      </c>
      <c r="AX728" s="67" t="str">
        <f t="shared" si="61"/>
        <v/>
      </c>
      <c r="AY728" s="67" t="str">
        <f t="shared" ca="1" si="62"/>
        <v/>
      </c>
      <c r="AZ728" s="67" t="str">
        <f t="shared" ca="1" si="63"/>
        <v/>
      </c>
      <c r="BA728" s="67" t="str">
        <f t="shared" ca="1" si="64"/>
        <v/>
      </c>
    </row>
    <row r="729" spans="16:53">
      <c r="P729" s="26"/>
      <c r="Q729" s="27"/>
      <c r="R729" s="27"/>
      <c r="S729" s="30"/>
      <c r="AW729" s="67" t="str">
        <f>IF(ISERROR(IF(Journal!BC729&gt;0,Journal!V729,0)-IF(Journal!BC729&gt;0,Journal!BC729,0)),"",IF(Journal!BC729&gt;0,Journal!V729,0)-IF(Journal!BC729&gt;0,Journal!BC729,0))</f>
        <v/>
      </c>
      <c r="AX729" s="67" t="str">
        <f t="shared" si="61"/>
        <v/>
      </c>
      <c r="AY729" s="67" t="str">
        <f t="shared" ca="1" si="62"/>
        <v/>
      </c>
      <c r="AZ729" s="67" t="str">
        <f t="shared" ca="1" si="63"/>
        <v/>
      </c>
      <c r="BA729" s="67" t="str">
        <f t="shared" ca="1" si="64"/>
        <v/>
      </c>
    </row>
    <row r="730" spans="16:53">
      <c r="P730" s="26"/>
      <c r="Q730" s="27"/>
      <c r="R730" s="27"/>
      <c r="S730" s="30"/>
      <c r="AW730" s="67" t="str">
        <f>IF(ISERROR(IF(Journal!BC730&gt;0,Journal!V730,0)-IF(Journal!BC730&gt;0,Journal!BC730,0)),"",IF(Journal!BC730&gt;0,Journal!V730,0)-IF(Journal!BC730&gt;0,Journal!BC730,0))</f>
        <v/>
      </c>
      <c r="AX730" s="67" t="str">
        <f t="shared" si="61"/>
        <v/>
      </c>
      <c r="AY730" s="67" t="str">
        <f t="shared" ca="1" si="62"/>
        <v/>
      </c>
      <c r="AZ730" s="67" t="str">
        <f t="shared" ca="1" si="63"/>
        <v/>
      </c>
      <c r="BA730" s="67" t="str">
        <f t="shared" ca="1" si="64"/>
        <v/>
      </c>
    </row>
    <row r="731" spans="16:53">
      <c r="P731" s="26"/>
      <c r="Q731" s="27"/>
      <c r="R731" s="27"/>
      <c r="S731" s="30"/>
      <c r="AW731" s="67" t="str">
        <f>IF(ISERROR(IF(Journal!BC731&gt;0,Journal!V731,0)-IF(Journal!BC731&gt;0,Journal!BC731,0)),"",IF(Journal!BC731&gt;0,Journal!V731,0)-IF(Journal!BC731&gt;0,Journal!BC731,0))</f>
        <v/>
      </c>
      <c r="AX731" s="67" t="str">
        <f t="shared" si="61"/>
        <v/>
      </c>
      <c r="AY731" s="67" t="str">
        <f t="shared" ca="1" si="62"/>
        <v/>
      </c>
      <c r="AZ731" s="67" t="str">
        <f t="shared" ca="1" si="63"/>
        <v/>
      </c>
      <c r="BA731" s="67" t="str">
        <f t="shared" ca="1" si="64"/>
        <v/>
      </c>
    </row>
    <row r="732" spans="16:53">
      <c r="P732" s="26"/>
      <c r="Q732" s="27"/>
      <c r="R732" s="27"/>
      <c r="S732" s="30"/>
      <c r="AW732" s="67" t="str">
        <f>IF(ISERROR(IF(Journal!BC732&gt;0,Journal!V732,0)-IF(Journal!BC732&gt;0,Journal!BC732,0)),"",IF(Journal!BC732&gt;0,Journal!V732,0)-IF(Journal!BC732&gt;0,Journal!BC732,0))</f>
        <v/>
      </c>
      <c r="AX732" s="67" t="str">
        <f t="shared" si="61"/>
        <v/>
      </c>
      <c r="AY732" s="67" t="str">
        <f t="shared" ca="1" si="62"/>
        <v/>
      </c>
      <c r="AZ732" s="67" t="str">
        <f t="shared" ca="1" si="63"/>
        <v/>
      </c>
      <c r="BA732" s="67" t="str">
        <f t="shared" ca="1" si="64"/>
        <v/>
      </c>
    </row>
    <row r="733" spans="16:53">
      <c r="P733" s="26"/>
      <c r="Q733" s="27"/>
      <c r="R733" s="27"/>
      <c r="S733" s="30"/>
      <c r="AW733" s="67" t="str">
        <f>IF(ISERROR(IF(Journal!BC733&gt;0,Journal!V733,0)-IF(Journal!BC733&gt;0,Journal!BC733,0)),"",IF(Journal!BC733&gt;0,Journal!V733,0)-IF(Journal!BC733&gt;0,Journal!BC733,0))</f>
        <v/>
      </c>
      <c r="AX733" s="67" t="str">
        <f t="shared" si="61"/>
        <v/>
      </c>
      <c r="AY733" s="67" t="str">
        <f t="shared" ca="1" si="62"/>
        <v/>
      </c>
      <c r="AZ733" s="67" t="str">
        <f t="shared" ca="1" si="63"/>
        <v/>
      </c>
      <c r="BA733" s="67" t="str">
        <f t="shared" ca="1" si="64"/>
        <v/>
      </c>
    </row>
    <row r="734" spans="16:53">
      <c r="P734" s="26"/>
      <c r="Q734" s="27"/>
      <c r="R734" s="27"/>
      <c r="S734" s="30"/>
      <c r="AW734" s="67" t="str">
        <f>IF(ISERROR(IF(Journal!BC734&gt;0,Journal!V734,0)-IF(Journal!BC734&gt;0,Journal!BC734,0)),"",IF(Journal!BC734&gt;0,Journal!V734,0)-IF(Journal!BC734&gt;0,Journal!BC734,0))</f>
        <v/>
      </c>
      <c r="AX734" s="67" t="str">
        <f t="shared" si="61"/>
        <v/>
      </c>
      <c r="AY734" s="67" t="str">
        <f t="shared" ca="1" si="62"/>
        <v/>
      </c>
      <c r="AZ734" s="67" t="str">
        <f t="shared" ca="1" si="63"/>
        <v/>
      </c>
      <c r="BA734" s="67" t="str">
        <f t="shared" ca="1" si="64"/>
        <v/>
      </c>
    </row>
    <row r="735" spans="16:53">
      <c r="P735" s="26"/>
      <c r="Q735" s="27"/>
      <c r="R735" s="27"/>
      <c r="S735" s="30"/>
      <c r="AW735" s="67" t="str">
        <f>IF(ISERROR(IF(Journal!BC735&gt;0,Journal!V735,0)-IF(Journal!BC735&gt;0,Journal!BC735,0)),"",IF(Journal!BC735&gt;0,Journal!V735,0)-IF(Journal!BC735&gt;0,Journal!BC735,0))</f>
        <v/>
      </c>
      <c r="AX735" s="67" t="str">
        <f t="shared" si="61"/>
        <v/>
      </c>
      <c r="AY735" s="67" t="str">
        <f t="shared" ca="1" si="62"/>
        <v/>
      </c>
      <c r="AZ735" s="67" t="str">
        <f t="shared" ca="1" si="63"/>
        <v/>
      </c>
      <c r="BA735" s="67" t="str">
        <f t="shared" ca="1" si="64"/>
        <v/>
      </c>
    </row>
    <row r="736" spans="16:53">
      <c r="P736" s="26"/>
      <c r="Q736" s="27"/>
      <c r="R736" s="27"/>
      <c r="S736" s="30"/>
      <c r="AW736" s="67" t="str">
        <f>IF(ISERROR(IF(Journal!BC736&gt;0,Journal!V736,0)-IF(Journal!BC736&gt;0,Journal!BC736,0)),"",IF(Journal!BC736&gt;0,Journal!V736,0)-IF(Journal!BC736&gt;0,Journal!BC736,0))</f>
        <v/>
      </c>
      <c r="AX736" s="67" t="str">
        <f t="shared" si="61"/>
        <v/>
      </c>
      <c r="AY736" s="67" t="str">
        <f t="shared" ca="1" si="62"/>
        <v/>
      </c>
      <c r="AZ736" s="67" t="str">
        <f t="shared" ca="1" si="63"/>
        <v/>
      </c>
      <c r="BA736" s="67" t="str">
        <f t="shared" ca="1" si="64"/>
        <v/>
      </c>
    </row>
    <row r="737" spans="16:53">
      <c r="P737" s="26"/>
      <c r="Q737" s="27"/>
      <c r="R737" s="27"/>
      <c r="S737" s="30"/>
      <c r="AW737" s="67" t="str">
        <f>IF(ISERROR(IF(Journal!BC737&gt;0,Journal!V737,0)-IF(Journal!BC737&gt;0,Journal!BC737,0)),"",IF(Journal!BC737&gt;0,Journal!V737,0)-IF(Journal!BC737&gt;0,Journal!BC737,0))</f>
        <v/>
      </c>
      <c r="AX737" s="67" t="str">
        <f t="shared" si="61"/>
        <v/>
      </c>
      <c r="AY737" s="67" t="str">
        <f t="shared" ca="1" si="62"/>
        <v/>
      </c>
      <c r="AZ737" s="67" t="str">
        <f t="shared" ca="1" si="63"/>
        <v/>
      </c>
      <c r="BA737" s="67" t="str">
        <f t="shared" ca="1" si="64"/>
        <v/>
      </c>
    </row>
    <row r="738" spans="16:53">
      <c r="P738" s="26"/>
      <c r="Q738" s="27"/>
      <c r="R738" s="27"/>
      <c r="S738" s="30"/>
      <c r="AW738" s="67" t="str">
        <f>IF(ISERROR(IF(Journal!BC738&gt;0,Journal!V738,0)-IF(Journal!BC738&gt;0,Journal!BC738,0)),"",IF(Journal!BC738&gt;0,Journal!V738,0)-IF(Journal!BC738&gt;0,Journal!BC738,0))</f>
        <v/>
      </c>
      <c r="AX738" s="67" t="str">
        <f t="shared" si="61"/>
        <v/>
      </c>
      <c r="AY738" s="67" t="str">
        <f t="shared" ca="1" si="62"/>
        <v/>
      </c>
      <c r="AZ738" s="67" t="str">
        <f t="shared" ca="1" si="63"/>
        <v/>
      </c>
      <c r="BA738" s="67" t="str">
        <f t="shared" ca="1" si="64"/>
        <v/>
      </c>
    </row>
    <row r="739" spans="16:53">
      <c r="P739" s="26"/>
      <c r="Q739" s="27"/>
      <c r="R739" s="27"/>
      <c r="S739" s="30"/>
      <c r="AW739" s="67" t="str">
        <f>IF(ISERROR(IF(Journal!BC739&gt;0,Journal!V739,0)-IF(Journal!BC739&gt;0,Journal!BC739,0)),"",IF(Journal!BC739&gt;0,Journal!V739,0)-IF(Journal!BC739&gt;0,Journal!BC739,0))</f>
        <v/>
      </c>
      <c r="AX739" s="67" t="str">
        <f t="shared" si="61"/>
        <v/>
      </c>
      <c r="AY739" s="67" t="str">
        <f t="shared" ca="1" si="62"/>
        <v/>
      </c>
      <c r="AZ739" s="67" t="str">
        <f t="shared" ca="1" si="63"/>
        <v/>
      </c>
      <c r="BA739" s="67" t="str">
        <f t="shared" ca="1" si="64"/>
        <v/>
      </c>
    </row>
    <row r="740" spans="16:53">
      <c r="P740" s="26"/>
      <c r="Q740" s="27"/>
      <c r="R740" s="27"/>
      <c r="S740" s="30"/>
      <c r="AW740" s="67" t="str">
        <f>IF(ISERROR(IF(Journal!BC740&gt;0,Journal!V740,0)-IF(Journal!BC740&gt;0,Journal!BC740,0)),"",IF(Journal!BC740&gt;0,Journal!V740,0)-IF(Journal!BC740&gt;0,Journal!BC740,0))</f>
        <v/>
      </c>
      <c r="AX740" s="67" t="str">
        <f t="shared" si="61"/>
        <v/>
      </c>
      <c r="AY740" s="67" t="str">
        <f t="shared" ca="1" si="62"/>
        <v/>
      </c>
      <c r="AZ740" s="67" t="str">
        <f t="shared" ca="1" si="63"/>
        <v/>
      </c>
      <c r="BA740" s="67" t="str">
        <f t="shared" ca="1" si="64"/>
        <v/>
      </c>
    </row>
    <row r="741" spans="16:53">
      <c r="P741" s="26"/>
      <c r="Q741" s="27"/>
      <c r="R741" s="27"/>
      <c r="S741" s="30"/>
      <c r="AW741" s="67" t="str">
        <f>IF(ISERROR(IF(Journal!BC741&gt;0,Journal!V741,0)-IF(Journal!BC741&gt;0,Journal!BC741,0)),"",IF(Journal!BC741&gt;0,Journal!V741,0)-IF(Journal!BC741&gt;0,Journal!BC741,0))</f>
        <v/>
      </c>
      <c r="AX741" s="67" t="str">
        <f t="shared" si="61"/>
        <v/>
      </c>
      <c r="AY741" s="67" t="str">
        <f t="shared" ca="1" si="62"/>
        <v/>
      </c>
      <c r="AZ741" s="67" t="str">
        <f t="shared" ca="1" si="63"/>
        <v/>
      </c>
      <c r="BA741" s="67" t="str">
        <f t="shared" ca="1" si="64"/>
        <v/>
      </c>
    </row>
    <row r="742" spans="16:53">
      <c r="P742" s="26"/>
      <c r="Q742" s="27"/>
      <c r="R742" s="27"/>
      <c r="S742" s="30"/>
      <c r="AW742" s="67" t="str">
        <f>IF(ISERROR(IF(Journal!BC742&gt;0,Journal!V742,0)-IF(Journal!BC742&gt;0,Journal!BC742,0)),"",IF(Journal!BC742&gt;0,Journal!V742,0)-IF(Journal!BC742&gt;0,Journal!BC742,0))</f>
        <v/>
      </c>
      <c r="AX742" s="67" t="str">
        <f t="shared" si="61"/>
        <v/>
      </c>
      <c r="AY742" s="67" t="str">
        <f t="shared" ca="1" si="62"/>
        <v/>
      </c>
      <c r="AZ742" s="67" t="str">
        <f t="shared" ca="1" si="63"/>
        <v/>
      </c>
      <c r="BA742" s="67" t="str">
        <f t="shared" ca="1" si="64"/>
        <v/>
      </c>
    </row>
    <row r="743" spans="16:53">
      <c r="P743" s="26"/>
      <c r="Q743" s="27"/>
      <c r="R743" s="27"/>
      <c r="S743" s="30"/>
      <c r="AW743" s="67" t="str">
        <f>IF(ISERROR(IF(Journal!BC743&gt;0,Journal!V743,0)-IF(Journal!BC743&gt;0,Journal!BC743,0)),"",IF(Journal!BC743&gt;0,Journal!V743,0)-IF(Journal!BC743&gt;0,Journal!BC743,0))</f>
        <v/>
      </c>
      <c r="AX743" s="67" t="str">
        <f t="shared" si="61"/>
        <v/>
      </c>
      <c r="AY743" s="67" t="str">
        <f t="shared" ca="1" si="62"/>
        <v/>
      </c>
      <c r="AZ743" s="67" t="str">
        <f t="shared" ca="1" si="63"/>
        <v/>
      </c>
      <c r="BA743" s="67" t="str">
        <f t="shared" ca="1" si="64"/>
        <v/>
      </c>
    </row>
    <row r="744" spans="16:53">
      <c r="P744" s="26"/>
      <c r="Q744" s="27"/>
      <c r="R744" s="27"/>
      <c r="S744" s="30"/>
      <c r="AW744" s="67" t="str">
        <f>IF(ISERROR(IF(Journal!BC744&gt;0,Journal!V744,0)-IF(Journal!BC744&gt;0,Journal!BC744,0)),"",IF(Journal!BC744&gt;0,Journal!V744,0)-IF(Journal!BC744&gt;0,Journal!BC744,0))</f>
        <v/>
      </c>
      <c r="AX744" s="67" t="str">
        <f t="shared" si="61"/>
        <v/>
      </c>
      <c r="AY744" s="67" t="str">
        <f t="shared" ca="1" si="62"/>
        <v/>
      </c>
      <c r="AZ744" s="67" t="str">
        <f t="shared" ca="1" si="63"/>
        <v/>
      </c>
      <c r="BA744" s="67" t="str">
        <f t="shared" ca="1" si="64"/>
        <v/>
      </c>
    </row>
    <row r="745" spans="16:53">
      <c r="P745" s="26"/>
      <c r="Q745" s="27"/>
      <c r="R745" s="27"/>
      <c r="S745" s="30"/>
      <c r="AW745" s="67" t="str">
        <f>IF(ISERROR(IF(Journal!BC745&gt;0,Journal!V745,0)-IF(Journal!BC745&gt;0,Journal!BC745,0)),"",IF(Journal!BC745&gt;0,Journal!V745,0)-IF(Journal!BC745&gt;0,Journal!BC745,0))</f>
        <v/>
      </c>
      <c r="AX745" s="67" t="str">
        <f t="shared" si="61"/>
        <v/>
      </c>
      <c r="AY745" s="67" t="str">
        <f t="shared" ca="1" si="62"/>
        <v/>
      </c>
      <c r="AZ745" s="67" t="str">
        <f t="shared" ca="1" si="63"/>
        <v/>
      </c>
      <c r="BA745" s="67" t="str">
        <f t="shared" ca="1" si="64"/>
        <v/>
      </c>
    </row>
    <row r="746" spans="16:53">
      <c r="P746" s="26"/>
      <c r="Q746" s="27"/>
      <c r="R746" s="27"/>
      <c r="S746" s="30"/>
      <c r="AW746" s="67" t="str">
        <f>IF(ISERROR(IF(Journal!BC746&gt;0,Journal!V746,0)-IF(Journal!BC746&gt;0,Journal!BC746,0)),"",IF(Journal!BC746&gt;0,Journal!V746,0)-IF(Journal!BC746&gt;0,Journal!BC746,0))</f>
        <v/>
      </c>
      <c r="AX746" s="67" t="str">
        <f t="shared" si="61"/>
        <v/>
      </c>
      <c r="AY746" s="67" t="str">
        <f t="shared" ca="1" si="62"/>
        <v/>
      </c>
      <c r="AZ746" s="67" t="str">
        <f t="shared" ca="1" si="63"/>
        <v/>
      </c>
      <c r="BA746" s="67" t="str">
        <f t="shared" ca="1" si="64"/>
        <v/>
      </c>
    </row>
    <row r="747" spans="16:53">
      <c r="P747" s="26"/>
      <c r="Q747" s="27"/>
      <c r="R747" s="27"/>
      <c r="S747" s="30"/>
      <c r="AW747" s="67" t="str">
        <f>IF(ISERROR(IF(Journal!BC747&gt;0,Journal!V747,0)-IF(Journal!BC747&gt;0,Journal!BC747,0)),"",IF(Journal!BC747&gt;0,Journal!V747,0)-IF(Journal!BC747&gt;0,Journal!BC747,0))</f>
        <v/>
      </c>
      <c r="AX747" s="67" t="str">
        <f t="shared" si="61"/>
        <v/>
      </c>
      <c r="AY747" s="67" t="str">
        <f t="shared" ca="1" si="62"/>
        <v/>
      </c>
      <c r="AZ747" s="67" t="str">
        <f t="shared" ca="1" si="63"/>
        <v/>
      </c>
      <c r="BA747" s="67" t="str">
        <f t="shared" ca="1" si="64"/>
        <v/>
      </c>
    </row>
    <row r="748" spans="16:53">
      <c r="P748" s="26"/>
      <c r="Q748" s="27"/>
      <c r="R748" s="27"/>
      <c r="S748" s="30"/>
      <c r="AW748" s="67" t="str">
        <f>IF(ISERROR(IF(Journal!BC748&gt;0,Journal!V748,0)-IF(Journal!BC748&gt;0,Journal!BC748,0)),"",IF(Journal!BC748&gt;0,Journal!V748,0)-IF(Journal!BC748&gt;0,Journal!BC748,0))</f>
        <v/>
      </c>
      <c r="AX748" s="67" t="str">
        <f t="shared" si="61"/>
        <v/>
      </c>
      <c r="AY748" s="67" t="str">
        <f t="shared" ca="1" si="62"/>
        <v/>
      </c>
      <c r="AZ748" s="67" t="str">
        <f t="shared" ca="1" si="63"/>
        <v/>
      </c>
      <c r="BA748" s="67" t="str">
        <f t="shared" ca="1" si="64"/>
        <v/>
      </c>
    </row>
    <row r="749" spans="16:53">
      <c r="P749" s="26"/>
      <c r="Q749" s="27"/>
      <c r="R749" s="27"/>
      <c r="S749" s="30"/>
      <c r="AW749" s="67" t="str">
        <f>IF(ISERROR(IF(Journal!BC749&gt;0,Journal!V749,0)-IF(Journal!BC749&gt;0,Journal!BC749,0)),"",IF(Journal!BC749&gt;0,Journal!V749,0)-IF(Journal!BC749&gt;0,Journal!BC749,0))</f>
        <v/>
      </c>
      <c r="AX749" s="67" t="str">
        <f t="shared" si="61"/>
        <v/>
      </c>
      <c r="AY749" s="67" t="str">
        <f t="shared" ca="1" si="62"/>
        <v/>
      </c>
      <c r="AZ749" s="67" t="str">
        <f t="shared" ca="1" si="63"/>
        <v/>
      </c>
      <c r="BA749" s="67" t="str">
        <f t="shared" ca="1" si="64"/>
        <v/>
      </c>
    </row>
    <row r="750" spans="16:53">
      <c r="P750" s="26"/>
      <c r="Q750" s="27"/>
      <c r="R750" s="27"/>
      <c r="S750" s="30"/>
      <c r="AW750" s="67" t="str">
        <f>IF(ISERROR(IF(Journal!BC750&gt;0,Journal!V750,0)-IF(Journal!BC750&gt;0,Journal!BC750,0)),"",IF(Journal!BC750&gt;0,Journal!V750,0)-IF(Journal!BC750&gt;0,Journal!BC750,0))</f>
        <v/>
      </c>
      <c r="AX750" s="67" t="str">
        <f t="shared" si="61"/>
        <v/>
      </c>
      <c r="AY750" s="67" t="str">
        <f t="shared" ca="1" si="62"/>
        <v/>
      </c>
      <c r="AZ750" s="67" t="str">
        <f t="shared" ca="1" si="63"/>
        <v/>
      </c>
      <c r="BA750" s="67" t="str">
        <f t="shared" ca="1" si="64"/>
        <v/>
      </c>
    </row>
    <row r="751" spans="16:53">
      <c r="P751" s="26"/>
      <c r="Q751" s="27"/>
      <c r="R751" s="27"/>
      <c r="S751" s="30"/>
      <c r="AW751" s="67" t="str">
        <f>IF(ISERROR(IF(Journal!BC751&gt;0,Journal!V751,0)-IF(Journal!BC751&gt;0,Journal!BC751,0)),"",IF(Journal!BC751&gt;0,Journal!V751,0)-IF(Journal!BC751&gt;0,Journal!BC751,0))</f>
        <v/>
      </c>
      <c r="AX751" s="67" t="str">
        <f t="shared" si="61"/>
        <v/>
      </c>
      <c r="AY751" s="67" t="str">
        <f t="shared" ca="1" si="62"/>
        <v/>
      </c>
      <c r="AZ751" s="67" t="str">
        <f t="shared" ca="1" si="63"/>
        <v/>
      </c>
      <c r="BA751" s="67" t="str">
        <f t="shared" ca="1" si="64"/>
        <v/>
      </c>
    </row>
    <row r="752" spans="16:53">
      <c r="P752" s="26"/>
      <c r="Q752" s="27"/>
      <c r="R752" s="27"/>
      <c r="S752" s="30"/>
      <c r="AW752" s="67" t="str">
        <f>IF(ISERROR(IF(Journal!BC752&gt;0,Journal!V752,0)-IF(Journal!BC752&gt;0,Journal!BC752,0)),"",IF(Journal!BC752&gt;0,Journal!V752,0)-IF(Journal!BC752&gt;0,Journal!BC752,0))</f>
        <v/>
      </c>
      <c r="AX752" s="67" t="str">
        <f t="shared" si="61"/>
        <v/>
      </c>
      <c r="AY752" s="67" t="str">
        <f t="shared" ca="1" si="62"/>
        <v/>
      </c>
      <c r="AZ752" s="67" t="str">
        <f t="shared" ca="1" si="63"/>
        <v/>
      </c>
      <c r="BA752" s="67" t="str">
        <f t="shared" ca="1" si="64"/>
        <v/>
      </c>
    </row>
    <row r="753" spans="16:53">
      <c r="P753" s="26"/>
      <c r="Q753" s="27"/>
      <c r="R753" s="27"/>
      <c r="S753" s="30"/>
      <c r="AW753" s="67" t="str">
        <f>IF(ISERROR(IF(Journal!BC753&gt;0,Journal!V753,0)-IF(Journal!BC753&gt;0,Journal!BC753,0)),"",IF(Journal!BC753&gt;0,Journal!V753,0)-IF(Journal!BC753&gt;0,Journal!BC753,0))</f>
        <v/>
      </c>
      <c r="AX753" s="67" t="str">
        <f t="shared" si="61"/>
        <v/>
      </c>
      <c r="AY753" s="67" t="str">
        <f t="shared" ca="1" si="62"/>
        <v/>
      </c>
      <c r="AZ753" s="67" t="str">
        <f t="shared" ca="1" si="63"/>
        <v/>
      </c>
      <c r="BA753" s="67" t="str">
        <f t="shared" ca="1" si="64"/>
        <v/>
      </c>
    </row>
    <row r="754" spans="16:53">
      <c r="P754" s="26"/>
      <c r="Q754" s="27"/>
      <c r="R754" s="27"/>
      <c r="S754" s="30"/>
      <c r="AW754" s="67" t="str">
        <f>IF(ISERROR(IF(Journal!BC754&gt;0,Journal!V754,0)-IF(Journal!BC754&gt;0,Journal!BC754,0)),"",IF(Journal!BC754&gt;0,Journal!V754,0)-IF(Journal!BC754&gt;0,Journal!BC754,0))</f>
        <v/>
      </c>
      <c r="AX754" s="67" t="str">
        <f t="shared" si="61"/>
        <v/>
      </c>
      <c r="AY754" s="67" t="str">
        <f t="shared" ca="1" si="62"/>
        <v/>
      </c>
      <c r="AZ754" s="67" t="str">
        <f t="shared" ca="1" si="63"/>
        <v/>
      </c>
      <c r="BA754" s="67" t="str">
        <f t="shared" ca="1" si="64"/>
        <v/>
      </c>
    </row>
    <row r="755" spans="16:53">
      <c r="P755" s="26"/>
      <c r="Q755" s="27"/>
      <c r="R755" s="27"/>
      <c r="S755" s="30"/>
      <c r="AW755" s="67" t="str">
        <f>IF(ISERROR(IF(Journal!BC755&gt;0,Journal!V755,0)-IF(Journal!BC755&gt;0,Journal!BC755,0)),"",IF(Journal!BC755&gt;0,Journal!V755,0)-IF(Journal!BC755&gt;0,Journal!BC755,0))</f>
        <v/>
      </c>
      <c r="AX755" s="67" t="str">
        <f t="shared" si="61"/>
        <v/>
      </c>
      <c r="AY755" s="67" t="str">
        <f t="shared" ca="1" si="62"/>
        <v/>
      </c>
      <c r="AZ755" s="67" t="str">
        <f t="shared" ca="1" si="63"/>
        <v/>
      </c>
      <c r="BA755" s="67" t="str">
        <f t="shared" ca="1" si="64"/>
        <v/>
      </c>
    </row>
    <row r="756" spans="16:53">
      <c r="P756" s="26"/>
      <c r="Q756" s="27"/>
      <c r="R756" s="27"/>
      <c r="S756" s="30"/>
      <c r="AW756" s="67" t="str">
        <f>IF(ISERROR(IF(Journal!BC756&gt;0,Journal!V756,0)-IF(Journal!BC756&gt;0,Journal!BC756,0)),"",IF(Journal!BC756&gt;0,Journal!V756,0)-IF(Journal!BC756&gt;0,Journal!BC756,0))</f>
        <v/>
      </c>
      <c r="AX756" s="67" t="str">
        <f t="shared" si="61"/>
        <v/>
      </c>
      <c r="AY756" s="67" t="str">
        <f t="shared" ca="1" si="62"/>
        <v/>
      </c>
      <c r="AZ756" s="67" t="str">
        <f t="shared" ca="1" si="63"/>
        <v/>
      </c>
      <c r="BA756" s="67" t="str">
        <f t="shared" ca="1" si="64"/>
        <v/>
      </c>
    </row>
    <row r="757" spans="16:53">
      <c r="P757" s="26"/>
      <c r="Q757" s="27"/>
      <c r="R757" s="27"/>
      <c r="S757" s="30"/>
      <c r="AW757" s="67" t="str">
        <f>IF(ISERROR(IF(Journal!BC757&gt;0,Journal!V757,0)-IF(Journal!BC757&gt;0,Journal!BC757,0)),"",IF(Journal!BC757&gt;0,Journal!V757,0)-IF(Journal!BC757&gt;0,Journal!BC757,0))</f>
        <v/>
      </c>
      <c r="AX757" s="67" t="str">
        <f t="shared" si="61"/>
        <v/>
      </c>
      <c r="AY757" s="67" t="str">
        <f t="shared" ca="1" si="62"/>
        <v/>
      </c>
      <c r="AZ757" s="67" t="str">
        <f t="shared" ca="1" si="63"/>
        <v/>
      </c>
      <c r="BA757" s="67" t="str">
        <f t="shared" ca="1" si="64"/>
        <v/>
      </c>
    </row>
    <row r="758" spans="16:53">
      <c r="P758" s="26"/>
      <c r="Q758" s="27"/>
      <c r="R758" s="27"/>
      <c r="S758" s="30"/>
      <c r="AW758" s="67" t="str">
        <f>IF(ISERROR(IF(Journal!BC758&gt;0,Journal!V758,0)-IF(Journal!BC758&gt;0,Journal!BC758,0)),"",IF(Journal!BC758&gt;0,Journal!V758,0)-IF(Journal!BC758&gt;0,Journal!BC758,0))</f>
        <v/>
      </c>
      <c r="AX758" s="67" t="str">
        <f t="shared" si="61"/>
        <v/>
      </c>
      <c r="AY758" s="67" t="str">
        <f t="shared" ca="1" si="62"/>
        <v/>
      </c>
      <c r="AZ758" s="67" t="str">
        <f t="shared" ca="1" si="63"/>
        <v/>
      </c>
      <c r="BA758" s="67" t="str">
        <f t="shared" ca="1" si="64"/>
        <v/>
      </c>
    </row>
    <row r="759" spans="16:53">
      <c r="P759" s="26"/>
      <c r="Q759" s="27"/>
      <c r="R759" s="27"/>
      <c r="S759" s="30"/>
      <c r="AW759" s="67" t="str">
        <f>IF(ISERROR(IF(Journal!BC759&gt;0,Journal!V759,0)-IF(Journal!BC759&gt;0,Journal!BC759,0)),"",IF(Journal!BC759&gt;0,Journal!V759,0)-IF(Journal!BC759&gt;0,Journal!BC759,0))</f>
        <v/>
      </c>
      <c r="AX759" s="67" t="str">
        <f t="shared" si="61"/>
        <v/>
      </c>
      <c r="AY759" s="67" t="str">
        <f t="shared" ca="1" si="62"/>
        <v/>
      </c>
      <c r="AZ759" s="67" t="str">
        <f t="shared" ca="1" si="63"/>
        <v/>
      </c>
      <c r="BA759" s="67" t="str">
        <f t="shared" ca="1" si="64"/>
        <v/>
      </c>
    </row>
    <row r="760" spans="16:53">
      <c r="P760" s="26"/>
      <c r="Q760" s="27"/>
      <c r="R760" s="27"/>
      <c r="S760" s="30"/>
      <c r="AW760" s="67" t="str">
        <f>IF(ISERROR(IF(Journal!BC760&gt;0,Journal!V760,0)-IF(Journal!BC760&gt;0,Journal!BC760,0)),"",IF(Journal!BC760&gt;0,Journal!V760,0)-IF(Journal!BC760&gt;0,Journal!BC760,0))</f>
        <v/>
      </c>
      <c r="AX760" s="67" t="str">
        <f t="shared" si="61"/>
        <v/>
      </c>
      <c r="AY760" s="67" t="str">
        <f t="shared" ca="1" si="62"/>
        <v/>
      </c>
      <c r="AZ760" s="67" t="str">
        <f t="shared" ca="1" si="63"/>
        <v/>
      </c>
      <c r="BA760" s="67" t="str">
        <f t="shared" ca="1" si="64"/>
        <v/>
      </c>
    </row>
    <row r="761" spans="16:53">
      <c r="P761" s="26"/>
      <c r="Q761" s="27"/>
      <c r="R761" s="27"/>
      <c r="S761" s="30"/>
      <c r="AW761" s="67" t="str">
        <f>IF(ISERROR(IF(Journal!BC761&gt;0,Journal!V761,0)-IF(Journal!BC761&gt;0,Journal!BC761,0)),"",IF(Journal!BC761&gt;0,Journal!V761,0)-IF(Journal!BC761&gt;0,Journal!BC761,0))</f>
        <v/>
      </c>
      <c r="AX761" s="67" t="str">
        <f t="shared" si="61"/>
        <v/>
      </c>
      <c r="AY761" s="67" t="str">
        <f t="shared" ca="1" si="62"/>
        <v/>
      </c>
      <c r="AZ761" s="67" t="str">
        <f t="shared" ca="1" si="63"/>
        <v/>
      </c>
      <c r="BA761" s="67" t="str">
        <f t="shared" ca="1" si="64"/>
        <v/>
      </c>
    </row>
    <row r="762" spans="16:53">
      <c r="P762" s="26"/>
      <c r="Q762" s="27"/>
      <c r="R762" s="27"/>
      <c r="S762" s="30"/>
      <c r="AW762" s="67" t="str">
        <f>IF(ISERROR(IF(Journal!BC762&gt;0,Journal!V762,0)-IF(Journal!BC762&gt;0,Journal!BC762,0)),"",IF(Journal!BC762&gt;0,Journal!V762,0)-IF(Journal!BC762&gt;0,Journal!BC762,0))</f>
        <v/>
      </c>
      <c r="AX762" s="67" t="str">
        <f t="shared" si="61"/>
        <v/>
      </c>
      <c r="AY762" s="67" t="str">
        <f t="shared" ca="1" si="62"/>
        <v/>
      </c>
      <c r="AZ762" s="67" t="str">
        <f t="shared" ca="1" si="63"/>
        <v/>
      </c>
      <c r="BA762" s="67" t="str">
        <f t="shared" ca="1" si="64"/>
        <v/>
      </c>
    </row>
    <row r="763" spans="16:53">
      <c r="P763" s="26"/>
      <c r="Q763" s="27"/>
      <c r="R763" s="27"/>
      <c r="S763" s="30"/>
      <c r="AW763" s="67" t="str">
        <f>IF(ISERROR(IF(Journal!BC763&gt;0,Journal!V763,0)-IF(Journal!BC763&gt;0,Journal!BC763,0)),"",IF(Journal!BC763&gt;0,Journal!V763,0)-IF(Journal!BC763&gt;0,Journal!BC763,0))</f>
        <v/>
      </c>
      <c r="AX763" s="67" t="str">
        <f t="shared" si="61"/>
        <v/>
      </c>
      <c r="AY763" s="67" t="str">
        <f t="shared" ca="1" si="62"/>
        <v/>
      </c>
      <c r="AZ763" s="67" t="str">
        <f t="shared" ca="1" si="63"/>
        <v/>
      </c>
      <c r="BA763" s="67" t="str">
        <f t="shared" ca="1" si="64"/>
        <v/>
      </c>
    </row>
    <row r="764" spans="16:53">
      <c r="P764" s="26"/>
      <c r="Q764" s="27"/>
      <c r="R764" s="27"/>
      <c r="S764" s="30"/>
      <c r="AW764" s="67" t="str">
        <f>IF(ISERROR(IF(Journal!BC764&gt;0,Journal!V764,0)-IF(Journal!BC764&gt;0,Journal!BC764,0)),"",IF(Journal!BC764&gt;0,Journal!V764,0)-IF(Journal!BC764&gt;0,Journal!BC764,0))</f>
        <v/>
      </c>
      <c r="AX764" s="67" t="str">
        <f t="shared" si="61"/>
        <v/>
      </c>
      <c r="AY764" s="67" t="str">
        <f t="shared" ca="1" si="62"/>
        <v/>
      </c>
      <c r="AZ764" s="67" t="str">
        <f t="shared" ca="1" si="63"/>
        <v/>
      </c>
      <c r="BA764" s="67" t="str">
        <f t="shared" ca="1" si="64"/>
        <v/>
      </c>
    </row>
    <row r="765" spans="16:53">
      <c r="P765" s="26"/>
      <c r="Q765" s="27"/>
      <c r="R765" s="27"/>
      <c r="S765" s="30"/>
      <c r="AW765" s="67" t="str">
        <f>IF(ISERROR(IF(Journal!BC765&gt;0,Journal!V765,0)-IF(Journal!BC765&gt;0,Journal!BC765,0)),"",IF(Journal!BC765&gt;0,Journal!V765,0)-IF(Journal!BC765&gt;0,Journal!BC765,0))</f>
        <v/>
      </c>
      <c r="AX765" s="67" t="str">
        <f t="shared" si="61"/>
        <v/>
      </c>
      <c r="AY765" s="67" t="str">
        <f t="shared" ca="1" si="62"/>
        <v/>
      </c>
      <c r="AZ765" s="67" t="str">
        <f t="shared" ca="1" si="63"/>
        <v/>
      </c>
      <c r="BA765" s="67" t="str">
        <f t="shared" ca="1" si="64"/>
        <v/>
      </c>
    </row>
    <row r="766" spans="16:53">
      <c r="P766" s="26"/>
      <c r="Q766" s="27"/>
      <c r="R766" s="27"/>
      <c r="S766" s="30"/>
      <c r="AW766" s="67" t="str">
        <f>IF(ISERROR(IF(Journal!BC766&gt;0,Journal!V766,0)-IF(Journal!BC766&gt;0,Journal!BC766,0)),"",IF(Journal!BC766&gt;0,Journal!V766,0)-IF(Journal!BC766&gt;0,Journal!BC766,0))</f>
        <v/>
      </c>
      <c r="AX766" s="67" t="str">
        <f t="shared" si="61"/>
        <v/>
      </c>
      <c r="AY766" s="67" t="str">
        <f t="shared" ca="1" si="62"/>
        <v/>
      </c>
      <c r="AZ766" s="67" t="str">
        <f t="shared" ca="1" si="63"/>
        <v/>
      </c>
      <c r="BA766" s="67" t="str">
        <f t="shared" ca="1" si="64"/>
        <v/>
      </c>
    </row>
    <row r="767" spans="16:53">
      <c r="P767" s="26"/>
      <c r="Q767" s="27"/>
      <c r="R767" s="27"/>
      <c r="S767" s="30"/>
      <c r="AW767" s="67" t="str">
        <f>IF(ISERROR(IF(Journal!BC767&gt;0,Journal!V767,0)-IF(Journal!BC767&gt;0,Journal!BC767,0)),"",IF(Journal!BC767&gt;0,Journal!V767,0)-IF(Journal!BC767&gt;0,Journal!BC767,0))</f>
        <v/>
      </c>
      <c r="AX767" s="67" t="str">
        <f t="shared" si="61"/>
        <v/>
      </c>
      <c r="AY767" s="67" t="str">
        <f t="shared" ca="1" si="62"/>
        <v/>
      </c>
      <c r="AZ767" s="67" t="str">
        <f t="shared" ca="1" si="63"/>
        <v/>
      </c>
      <c r="BA767" s="67" t="str">
        <f t="shared" ca="1" si="64"/>
        <v/>
      </c>
    </row>
    <row r="768" spans="16:53">
      <c r="P768" s="26"/>
      <c r="Q768" s="27"/>
      <c r="R768" s="27"/>
      <c r="S768" s="30"/>
      <c r="AW768" s="67" t="str">
        <f>IF(ISERROR(IF(Journal!BC768&gt;0,Journal!V768,0)-IF(Journal!BC768&gt;0,Journal!BC768,0)),"",IF(Journal!BC768&gt;0,Journal!V768,0)-IF(Journal!BC768&gt;0,Journal!BC768,0))</f>
        <v/>
      </c>
      <c r="AX768" s="67" t="str">
        <f t="shared" si="61"/>
        <v/>
      </c>
      <c r="AY768" s="67" t="str">
        <f t="shared" ca="1" si="62"/>
        <v/>
      </c>
      <c r="AZ768" s="67" t="str">
        <f t="shared" ca="1" si="63"/>
        <v/>
      </c>
      <c r="BA768" s="67" t="str">
        <f t="shared" ca="1" si="64"/>
        <v/>
      </c>
    </row>
    <row r="769" spans="16:53">
      <c r="P769" s="26"/>
      <c r="Q769" s="27"/>
      <c r="R769" s="27"/>
      <c r="S769" s="30"/>
      <c r="AW769" s="67" t="str">
        <f>IF(ISERROR(IF(Journal!BC769&gt;0,Journal!V769,0)-IF(Journal!BC769&gt;0,Journal!BC769,0)),"",IF(Journal!BC769&gt;0,Journal!V769,0)-IF(Journal!BC769&gt;0,Journal!BC769,0))</f>
        <v/>
      </c>
      <c r="AX769" s="67" t="str">
        <f t="shared" si="61"/>
        <v/>
      </c>
      <c r="AY769" s="67" t="str">
        <f t="shared" ca="1" si="62"/>
        <v/>
      </c>
      <c r="AZ769" s="67" t="str">
        <f t="shared" ca="1" si="63"/>
        <v/>
      </c>
      <c r="BA769" s="67" t="str">
        <f t="shared" ca="1" si="64"/>
        <v/>
      </c>
    </row>
    <row r="770" spans="16:53">
      <c r="P770" s="26"/>
      <c r="Q770" s="27"/>
      <c r="R770" s="27"/>
      <c r="S770" s="30"/>
      <c r="AW770" s="67" t="str">
        <f>IF(ISERROR(IF(Journal!BC770&gt;0,Journal!V770,0)-IF(Journal!BC770&gt;0,Journal!BC770,0)),"",IF(Journal!BC770&gt;0,Journal!V770,0)-IF(Journal!BC770&gt;0,Journal!BC770,0))</f>
        <v/>
      </c>
      <c r="AX770" s="67" t="str">
        <f t="shared" si="61"/>
        <v/>
      </c>
      <c r="AY770" s="67" t="str">
        <f t="shared" ca="1" si="62"/>
        <v/>
      </c>
      <c r="AZ770" s="67" t="str">
        <f t="shared" ca="1" si="63"/>
        <v/>
      </c>
      <c r="BA770" s="67" t="str">
        <f t="shared" ca="1" si="64"/>
        <v/>
      </c>
    </row>
    <row r="771" spans="16:53">
      <c r="P771" s="26"/>
      <c r="Q771" s="27"/>
      <c r="R771" s="27"/>
      <c r="S771" s="30"/>
      <c r="AW771" s="67" t="str">
        <f>IF(ISERROR(IF(Journal!BC771&gt;0,Journal!V771,0)-IF(Journal!BC771&gt;0,Journal!BC771,0)),"",IF(Journal!BC771&gt;0,Journal!V771,0)-IF(Journal!BC771&gt;0,Journal!BC771,0))</f>
        <v/>
      </c>
      <c r="AX771" s="67" t="str">
        <f t="shared" si="61"/>
        <v/>
      </c>
      <c r="AY771" s="67" t="str">
        <f t="shared" ca="1" si="62"/>
        <v/>
      </c>
      <c r="AZ771" s="67" t="str">
        <f t="shared" ca="1" si="63"/>
        <v/>
      </c>
      <c r="BA771" s="67" t="str">
        <f t="shared" ca="1" si="64"/>
        <v/>
      </c>
    </row>
    <row r="772" spans="16:53">
      <c r="P772" s="26"/>
      <c r="Q772" s="27"/>
      <c r="R772" s="27"/>
      <c r="S772" s="30"/>
      <c r="AW772" s="67" t="str">
        <f>IF(ISERROR(IF(Journal!BC772&gt;0,Journal!V772,0)-IF(Journal!BC772&gt;0,Journal!BC772,0)),"",IF(Journal!BC772&gt;0,Journal!V772,0)-IF(Journal!BC772&gt;0,Journal!BC772,0))</f>
        <v/>
      </c>
      <c r="AX772" s="67" t="str">
        <f t="shared" si="61"/>
        <v/>
      </c>
      <c r="AY772" s="67" t="str">
        <f t="shared" ca="1" si="62"/>
        <v/>
      </c>
      <c r="AZ772" s="67" t="str">
        <f t="shared" ca="1" si="63"/>
        <v/>
      </c>
      <c r="BA772" s="67" t="str">
        <f t="shared" ca="1" si="64"/>
        <v/>
      </c>
    </row>
    <row r="773" spans="16:53">
      <c r="P773" s="26"/>
      <c r="Q773" s="27"/>
      <c r="R773" s="27"/>
      <c r="S773" s="30"/>
      <c r="AW773" s="67" t="str">
        <f>IF(ISERROR(IF(Journal!BC773&gt;0,Journal!V773,0)-IF(Journal!BC773&gt;0,Journal!BC773,0)),"",IF(Journal!BC773&gt;0,Journal!V773,0)-IF(Journal!BC773&gt;0,Journal!BC773,0))</f>
        <v/>
      </c>
      <c r="AX773" s="67" t="str">
        <f t="shared" ref="AX773:AX836" si="65">IF(AW773="","",IF(AW773&gt;0,1,""))</f>
        <v/>
      </c>
      <c r="AY773" s="67" t="str">
        <f t="shared" ref="AY773:AY836" ca="1" si="66">IF(ISERROR(AY772+MATCH(1,INDIRECT(CONCATENATE(CONCATENATE("AX",AY772+1),":AX2200")),0)),"",(AY772+MATCH(1,INDIRECT(CONCATENATE(CONCATENATE("AX",AY772+1),":AX2200")),0)))</f>
        <v/>
      </c>
      <c r="AZ773" s="67" t="str">
        <f t="shared" ref="AZ773:AZ836" ca="1" si="67">IF(ISERROR(IF(INDIRECT(CONCATENATE("AW",AY773))="","",INDIRECT(CONCATENATE("AW",AY773)))),"",IF(INDIRECT(CONCATENATE("AW",AY773))="","",INDIRECT(CONCATENATE("AW",AY773))))</f>
        <v/>
      </c>
      <c r="BA773" s="67" t="str">
        <f t="shared" ref="BA773:BA836" ca="1" si="68">IF(AZ773="","",BA772+1)</f>
        <v/>
      </c>
    </row>
    <row r="774" spans="16:53">
      <c r="P774" s="26"/>
      <c r="Q774" s="27"/>
      <c r="R774" s="27"/>
      <c r="S774" s="30"/>
      <c r="AW774" s="67" t="str">
        <f>IF(ISERROR(IF(Journal!BC774&gt;0,Journal!V774,0)-IF(Journal!BC774&gt;0,Journal!BC774,0)),"",IF(Journal!BC774&gt;0,Journal!V774,0)-IF(Journal!BC774&gt;0,Journal!BC774,0))</f>
        <v/>
      </c>
      <c r="AX774" s="67" t="str">
        <f t="shared" si="65"/>
        <v/>
      </c>
      <c r="AY774" s="67" t="str">
        <f t="shared" ca="1" si="66"/>
        <v/>
      </c>
      <c r="AZ774" s="67" t="str">
        <f t="shared" ca="1" si="67"/>
        <v/>
      </c>
      <c r="BA774" s="67" t="str">
        <f t="shared" ca="1" si="68"/>
        <v/>
      </c>
    </row>
    <row r="775" spans="16:53">
      <c r="P775" s="26"/>
      <c r="Q775" s="27"/>
      <c r="R775" s="27"/>
      <c r="S775" s="30"/>
      <c r="AW775" s="67" t="str">
        <f>IF(ISERROR(IF(Journal!BC775&gt;0,Journal!V775,0)-IF(Journal!BC775&gt;0,Journal!BC775,0)),"",IF(Journal!BC775&gt;0,Journal!V775,0)-IF(Journal!BC775&gt;0,Journal!BC775,0))</f>
        <v/>
      </c>
      <c r="AX775" s="67" t="str">
        <f t="shared" si="65"/>
        <v/>
      </c>
      <c r="AY775" s="67" t="str">
        <f t="shared" ca="1" si="66"/>
        <v/>
      </c>
      <c r="AZ775" s="67" t="str">
        <f t="shared" ca="1" si="67"/>
        <v/>
      </c>
      <c r="BA775" s="67" t="str">
        <f t="shared" ca="1" si="68"/>
        <v/>
      </c>
    </row>
    <row r="776" spans="16:53">
      <c r="P776" s="26"/>
      <c r="Q776" s="27"/>
      <c r="R776" s="27"/>
      <c r="S776" s="30"/>
      <c r="AW776" s="67" t="str">
        <f>IF(ISERROR(IF(Journal!BC776&gt;0,Journal!V776,0)-IF(Journal!BC776&gt;0,Journal!BC776,0)),"",IF(Journal!BC776&gt;0,Journal!V776,0)-IF(Journal!BC776&gt;0,Journal!BC776,0))</f>
        <v/>
      </c>
      <c r="AX776" s="67" t="str">
        <f t="shared" si="65"/>
        <v/>
      </c>
      <c r="AY776" s="67" t="str">
        <f t="shared" ca="1" si="66"/>
        <v/>
      </c>
      <c r="AZ776" s="67" t="str">
        <f t="shared" ca="1" si="67"/>
        <v/>
      </c>
      <c r="BA776" s="67" t="str">
        <f t="shared" ca="1" si="68"/>
        <v/>
      </c>
    </row>
    <row r="777" spans="16:53">
      <c r="P777" s="26"/>
      <c r="Q777" s="27"/>
      <c r="R777" s="27"/>
      <c r="S777" s="30"/>
      <c r="AW777" s="67" t="str">
        <f>IF(ISERROR(IF(Journal!BC777&gt;0,Journal!V777,0)-IF(Journal!BC777&gt;0,Journal!BC777,0)),"",IF(Journal!BC777&gt;0,Journal!V777,0)-IF(Journal!BC777&gt;0,Journal!BC777,0))</f>
        <v/>
      </c>
      <c r="AX777" s="67" t="str">
        <f t="shared" si="65"/>
        <v/>
      </c>
      <c r="AY777" s="67" t="str">
        <f t="shared" ca="1" si="66"/>
        <v/>
      </c>
      <c r="AZ777" s="67" t="str">
        <f t="shared" ca="1" si="67"/>
        <v/>
      </c>
      <c r="BA777" s="67" t="str">
        <f t="shared" ca="1" si="68"/>
        <v/>
      </c>
    </row>
    <row r="778" spans="16:53">
      <c r="P778" s="26"/>
      <c r="Q778" s="27"/>
      <c r="R778" s="27"/>
      <c r="S778" s="30"/>
      <c r="AW778" s="67" t="str">
        <f>IF(ISERROR(IF(Journal!BC778&gt;0,Journal!V778,0)-IF(Journal!BC778&gt;0,Journal!BC778,0)),"",IF(Journal!BC778&gt;0,Journal!V778,0)-IF(Journal!BC778&gt;0,Journal!BC778,0))</f>
        <v/>
      </c>
      <c r="AX778" s="67" t="str">
        <f t="shared" si="65"/>
        <v/>
      </c>
      <c r="AY778" s="67" t="str">
        <f t="shared" ca="1" si="66"/>
        <v/>
      </c>
      <c r="AZ778" s="67" t="str">
        <f t="shared" ca="1" si="67"/>
        <v/>
      </c>
      <c r="BA778" s="67" t="str">
        <f t="shared" ca="1" si="68"/>
        <v/>
      </c>
    </row>
    <row r="779" spans="16:53">
      <c r="P779" s="26"/>
      <c r="Q779" s="27"/>
      <c r="R779" s="27"/>
      <c r="S779" s="30"/>
      <c r="AW779" s="67" t="str">
        <f>IF(ISERROR(IF(Journal!BC779&gt;0,Journal!V779,0)-IF(Journal!BC779&gt;0,Journal!BC779,0)),"",IF(Journal!BC779&gt;0,Journal!V779,0)-IF(Journal!BC779&gt;0,Journal!BC779,0))</f>
        <v/>
      </c>
      <c r="AX779" s="67" t="str">
        <f t="shared" si="65"/>
        <v/>
      </c>
      <c r="AY779" s="67" t="str">
        <f t="shared" ca="1" si="66"/>
        <v/>
      </c>
      <c r="AZ779" s="67" t="str">
        <f t="shared" ca="1" si="67"/>
        <v/>
      </c>
      <c r="BA779" s="67" t="str">
        <f t="shared" ca="1" si="68"/>
        <v/>
      </c>
    </row>
    <row r="780" spans="16:53">
      <c r="P780" s="26"/>
      <c r="Q780" s="27"/>
      <c r="R780" s="27"/>
      <c r="S780" s="30"/>
      <c r="AW780" s="67" t="str">
        <f>IF(ISERROR(IF(Journal!BC780&gt;0,Journal!V780,0)-IF(Journal!BC780&gt;0,Journal!BC780,0)),"",IF(Journal!BC780&gt;0,Journal!V780,0)-IF(Journal!BC780&gt;0,Journal!BC780,0))</f>
        <v/>
      </c>
      <c r="AX780" s="67" t="str">
        <f t="shared" si="65"/>
        <v/>
      </c>
      <c r="AY780" s="67" t="str">
        <f t="shared" ca="1" si="66"/>
        <v/>
      </c>
      <c r="AZ780" s="67" t="str">
        <f t="shared" ca="1" si="67"/>
        <v/>
      </c>
      <c r="BA780" s="67" t="str">
        <f t="shared" ca="1" si="68"/>
        <v/>
      </c>
    </row>
    <row r="781" spans="16:53">
      <c r="P781" s="26"/>
      <c r="Q781" s="27"/>
      <c r="R781" s="27"/>
      <c r="S781" s="30"/>
      <c r="AW781" s="67" t="str">
        <f>IF(ISERROR(IF(Journal!BC781&gt;0,Journal!V781,0)-IF(Journal!BC781&gt;0,Journal!BC781,0)),"",IF(Journal!BC781&gt;0,Journal!V781,0)-IF(Journal!BC781&gt;0,Journal!BC781,0))</f>
        <v/>
      </c>
      <c r="AX781" s="67" t="str">
        <f t="shared" si="65"/>
        <v/>
      </c>
      <c r="AY781" s="67" t="str">
        <f t="shared" ca="1" si="66"/>
        <v/>
      </c>
      <c r="AZ781" s="67" t="str">
        <f t="shared" ca="1" si="67"/>
        <v/>
      </c>
      <c r="BA781" s="67" t="str">
        <f t="shared" ca="1" si="68"/>
        <v/>
      </c>
    </row>
    <row r="782" spans="16:53">
      <c r="P782" s="26"/>
      <c r="Q782" s="27"/>
      <c r="R782" s="27"/>
      <c r="S782" s="30"/>
      <c r="AW782" s="67" t="str">
        <f>IF(ISERROR(IF(Journal!BC782&gt;0,Journal!V782,0)-IF(Journal!BC782&gt;0,Journal!BC782,0)),"",IF(Journal!BC782&gt;0,Journal!V782,0)-IF(Journal!BC782&gt;0,Journal!BC782,0))</f>
        <v/>
      </c>
      <c r="AX782" s="67" t="str">
        <f t="shared" si="65"/>
        <v/>
      </c>
      <c r="AY782" s="67" t="str">
        <f t="shared" ca="1" si="66"/>
        <v/>
      </c>
      <c r="AZ782" s="67" t="str">
        <f t="shared" ca="1" si="67"/>
        <v/>
      </c>
      <c r="BA782" s="67" t="str">
        <f t="shared" ca="1" si="68"/>
        <v/>
      </c>
    </row>
    <row r="783" spans="16:53">
      <c r="P783" s="26"/>
      <c r="Q783" s="27"/>
      <c r="R783" s="27"/>
      <c r="S783" s="30"/>
      <c r="AW783" s="67" t="str">
        <f>IF(ISERROR(IF(Journal!BC783&gt;0,Journal!V783,0)-IF(Journal!BC783&gt;0,Journal!BC783,0)),"",IF(Journal!BC783&gt;0,Journal!V783,0)-IF(Journal!BC783&gt;0,Journal!BC783,0))</f>
        <v/>
      </c>
      <c r="AX783" s="67" t="str">
        <f t="shared" si="65"/>
        <v/>
      </c>
      <c r="AY783" s="67" t="str">
        <f t="shared" ca="1" si="66"/>
        <v/>
      </c>
      <c r="AZ783" s="67" t="str">
        <f t="shared" ca="1" si="67"/>
        <v/>
      </c>
      <c r="BA783" s="67" t="str">
        <f t="shared" ca="1" si="68"/>
        <v/>
      </c>
    </row>
    <row r="784" spans="16:53">
      <c r="P784" s="26"/>
      <c r="Q784" s="27"/>
      <c r="R784" s="27"/>
      <c r="S784" s="30"/>
      <c r="AW784" s="67" t="str">
        <f>IF(ISERROR(IF(Journal!BC784&gt;0,Journal!V784,0)-IF(Journal!BC784&gt;0,Journal!BC784,0)),"",IF(Journal!BC784&gt;0,Journal!V784,0)-IF(Journal!BC784&gt;0,Journal!BC784,0))</f>
        <v/>
      </c>
      <c r="AX784" s="67" t="str">
        <f t="shared" si="65"/>
        <v/>
      </c>
      <c r="AY784" s="67" t="str">
        <f t="shared" ca="1" si="66"/>
        <v/>
      </c>
      <c r="AZ784" s="67" t="str">
        <f t="shared" ca="1" si="67"/>
        <v/>
      </c>
      <c r="BA784" s="67" t="str">
        <f t="shared" ca="1" si="68"/>
        <v/>
      </c>
    </row>
    <row r="785" spans="16:53">
      <c r="P785" s="26"/>
      <c r="Q785" s="27"/>
      <c r="R785" s="27"/>
      <c r="S785" s="30"/>
      <c r="AW785" s="67" t="str">
        <f>IF(ISERROR(IF(Journal!BC785&gt;0,Journal!V785,0)-IF(Journal!BC785&gt;0,Journal!BC785,0)),"",IF(Journal!BC785&gt;0,Journal!V785,0)-IF(Journal!BC785&gt;0,Journal!BC785,0))</f>
        <v/>
      </c>
      <c r="AX785" s="67" t="str">
        <f t="shared" si="65"/>
        <v/>
      </c>
      <c r="AY785" s="67" t="str">
        <f t="shared" ca="1" si="66"/>
        <v/>
      </c>
      <c r="AZ785" s="67" t="str">
        <f t="shared" ca="1" si="67"/>
        <v/>
      </c>
      <c r="BA785" s="67" t="str">
        <f t="shared" ca="1" si="68"/>
        <v/>
      </c>
    </row>
    <row r="786" spans="16:53">
      <c r="P786" s="26"/>
      <c r="Q786" s="27"/>
      <c r="R786" s="27"/>
      <c r="S786" s="30"/>
      <c r="AW786" s="67" t="str">
        <f>IF(ISERROR(IF(Journal!BC786&gt;0,Journal!V786,0)-IF(Journal!BC786&gt;0,Journal!BC786,0)),"",IF(Journal!BC786&gt;0,Journal!V786,0)-IF(Journal!BC786&gt;0,Journal!BC786,0))</f>
        <v/>
      </c>
      <c r="AX786" s="67" t="str">
        <f t="shared" si="65"/>
        <v/>
      </c>
      <c r="AY786" s="67" t="str">
        <f t="shared" ca="1" si="66"/>
        <v/>
      </c>
      <c r="AZ786" s="67" t="str">
        <f t="shared" ca="1" si="67"/>
        <v/>
      </c>
      <c r="BA786" s="67" t="str">
        <f t="shared" ca="1" si="68"/>
        <v/>
      </c>
    </row>
    <row r="787" spans="16:53">
      <c r="P787" s="26"/>
      <c r="Q787" s="27"/>
      <c r="R787" s="27"/>
      <c r="S787" s="30"/>
      <c r="AW787" s="67" t="str">
        <f>IF(ISERROR(IF(Journal!BC787&gt;0,Journal!V787,0)-IF(Journal!BC787&gt;0,Journal!BC787,0)),"",IF(Journal!BC787&gt;0,Journal!V787,0)-IF(Journal!BC787&gt;0,Journal!BC787,0))</f>
        <v/>
      </c>
      <c r="AX787" s="67" t="str">
        <f t="shared" si="65"/>
        <v/>
      </c>
      <c r="AY787" s="67" t="str">
        <f t="shared" ca="1" si="66"/>
        <v/>
      </c>
      <c r="AZ787" s="67" t="str">
        <f t="shared" ca="1" si="67"/>
        <v/>
      </c>
      <c r="BA787" s="67" t="str">
        <f t="shared" ca="1" si="68"/>
        <v/>
      </c>
    </row>
    <row r="788" spans="16:53">
      <c r="P788" s="26"/>
      <c r="Q788" s="27"/>
      <c r="R788" s="27"/>
      <c r="S788" s="30"/>
      <c r="AW788" s="67" t="str">
        <f>IF(ISERROR(IF(Journal!BC788&gt;0,Journal!V788,0)-IF(Journal!BC788&gt;0,Journal!BC788,0)),"",IF(Journal!BC788&gt;0,Journal!V788,0)-IF(Journal!BC788&gt;0,Journal!BC788,0))</f>
        <v/>
      </c>
      <c r="AX788" s="67" t="str">
        <f t="shared" si="65"/>
        <v/>
      </c>
      <c r="AY788" s="67" t="str">
        <f t="shared" ca="1" si="66"/>
        <v/>
      </c>
      <c r="AZ788" s="67" t="str">
        <f t="shared" ca="1" si="67"/>
        <v/>
      </c>
      <c r="BA788" s="67" t="str">
        <f t="shared" ca="1" si="68"/>
        <v/>
      </c>
    </row>
    <row r="789" spans="16:53">
      <c r="P789" s="26"/>
      <c r="Q789" s="27"/>
      <c r="R789" s="27"/>
      <c r="S789" s="30"/>
      <c r="AW789" s="67" t="str">
        <f>IF(ISERROR(IF(Journal!BC789&gt;0,Journal!V789,0)-IF(Journal!BC789&gt;0,Journal!BC789,0)),"",IF(Journal!BC789&gt;0,Journal!V789,0)-IF(Journal!BC789&gt;0,Journal!BC789,0))</f>
        <v/>
      </c>
      <c r="AX789" s="67" t="str">
        <f t="shared" si="65"/>
        <v/>
      </c>
      <c r="AY789" s="67" t="str">
        <f t="shared" ca="1" si="66"/>
        <v/>
      </c>
      <c r="AZ789" s="67" t="str">
        <f t="shared" ca="1" si="67"/>
        <v/>
      </c>
      <c r="BA789" s="67" t="str">
        <f t="shared" ca="1" si="68"/>
        <v/>
      </c>
    </row>
    <row r="790" spans="16:53">
      <c r="P790" s="26"/>
      <c r="Q790" s="27"/>
      <c r="R790" s="27"/>
      <c r="S790" s="30"/>
      <c r="AW790" s="67" t="str">
        <f>IF(ISERROR(IF(Journal!BC790&gt;0,Journal!V790,0)-IF(Journal!BC790&gt;0,Journal!BC790,0)),"",IF(Journal!BC790&gt;0,Journal!V790,0)-IF(Journal!BC790&gt;0,Journal!BC790,0))</f>
        <v/>
      </c>
      <c r="AX790" s="67" t="str">
        <f t="shared" si="65"/>
        <v/>
      </c>
      <c r="AY790" s="67" t="str">
        <f t="shared" ca="1" si="66"/>
        <v/>
      </c>
      <c r="AZ790" s="67" t="str">
        <f t="shared" ca="1" si="67"/>
        <v/>
      </c>
      <c r="BA790" s="67" t="str">
        <f t="shared" ca="1" si="68"/>
        <v/>
      </c>
    </row>
    <row r="791" spans="16:53">
      <c r="P791" s="26"/>
      <c r="Q791" s="27"/>
      <c r="R791" s="27"/>
      <c r="S791" s="30"/>
      <c r="AW791" s="67" t="str">
        <f>IF(ISERROR(IF(Journal!BC791&gt;0,Journal!V791,0)-IF(Journal!BC791&gt;0,Journal!BC791,0)),"",IF(Journal!BC791&gt;0,Journal!V791,0)-IF(Journal!BC791&gt;0,Journal!BC791,0))</f>
        <v/>
      </c>
      <c r="AX791" s="67" t="str">
        <f t="shared" si="65"/>
        <v/>
      </c>
      <c r="AY791" s="67" t="str">
        <f t="shared" ca="1" si="66"/>
        <v/>
      </c>
      <c r="AZ791" s="67" t="str">
        <f t="shared" ca="1" si="67"/>
        <v/>
      </c>
      <c r="BA791" s="67" t="str">
        <f t="shared" ca="1" si="68"/>
        <v/>
      </c>
    </row>
    <row r="792" spans="16:53">
      <c r="P792" s="26"/>
      <c r="Q792" s="27"/>
      <c r="R792" s="27"/>
      <c r="S792" s="30"/>
      <c r="AW792" s="67" t="str">
        <f>IF(ISERROR(IF(Journal!BC792&gt;0,Journal!V792,0)-IF(Journal!BC792&gt;0,Journal!BC792,0)),"",IF(Journal!BC792&gt;0,Journal!V792,0)-IF(Journal!BC792&gt;0,Journal!BC792,0))</f>
        <v/>
      </c>
      <c r="AX792" s="67" t="str">
        <f t="shared" si="65"/>
        <v/>
      </c>
      <c r="AY792" s="67" t="str">
        <f t="shared" ca="1" si="66"/>
        <v/>
      </c>
      <c r="AZ792" s="67" t="str">
        <f t="shared" ca="1" si="67"/>
        <v/>
      </c>
      <c r="BA792" s="67" t="str">
        <f t="shared" ca="1" si="68"/>
        <v/>
      </c>
    </row>
    <row r="793" spans="16:53">
      <c r="P793" s="26"/>
      <c r="Q793" s="27"/>
      <c r="R793" s="27"/>
      <c r="S793" s="30"/>
      <c r="AW793" s="67" t="str">
        <f>IF(ISERROR(IF(Journal!BC793&gt;0,Journal!V793,0)-IF(Journal!BC793&gt;0,Journal!BC793,0)),"",IF(Journal!BC793&gt;0,Journal!V793,0)-IF(Journal!BC793&gt;0,Journal!BC793,0))</f>
        <v/>
      </c>
      <c r="AX793" s="67" t="str">
        <f t="shared" si="65"/>
        <v/>
      </c>
      <c r="AY793" s="67" t="str">
        <f t="shared" ca="1" si="66"/>
        <v/>
      </c>
      <c r="AZ793" s="67" t="str">
        <f t="shared" ca="1" si="67"/>
        <v/>
      </c>
      <c r="BA793" s="67" t="str">
        <f t="shared" ca="1" si="68"/>
        <v/>
      </c>
    </row>
    <row r="794" spans="16:53">
      <c r="P794" s="26"/>
      <c r="Q794" s="27"/>
      <c r="R794" s="27"/>
      <c r="S794" s="30"/>
      <c r="AW794" s="67" t="str">
        <f>IF(ISERROR(IF(Journal!BC794&gt;0,Journal!V794,0)-IF(Journal!BC794&gt;0,Journal!BC794,0)),"",IF(Journal!BC794&gt;0,Journal!V794,0)-IF(Journal!BC794&gt;0,Journal!BC794,0))</f>
        <v/>
      </c>
      <c r="AX794" s="67" t="str">
        <f t="shared" si="65"/>
        <v/>
      </c>
      <c r="AY794" s="67" t="str">
        <f t="shared" ca="1" si="66"/>
        <v/>
      </c>
      <c r="AZ794" s="67" t="str">
        <f t="shared" ca="1" si="67"/>
        <v/>
      </c>
      <c r="BA794" s="67" t="str">
        <f t="shared" ca="1" si="68"/>
        <v/>
      </c>
    </row>
    <row r="795" spans="16:53">
      <c r="P795" s="26"/>
      <c r="Q795" s="27"/>
      <c r="R795" s="27"/>
      <c r="S795" s="30"/>
      <c r="AW795" s="67" t="str">
        <f>IF(ISERROR(IF(Journal!BC795&gt;0,Journal!V795,0)-IF(Journal!BC795&gt;0,Journal!BC795,0)),"",IF(Journal!BC795&gt;0,Journal!V795,0)-IF(Journal!BC795&gt;0,Journal!BC795,0))</f>
        <v/>
      </c>
      <c r="AX795" s="67" t="str">
        <f t="shared" si="65"/>
        <v/>
      </c>
      <c r="AY795" s="67" t="str">
        <f t="shared" ca="1" si="66"/>
        <v/>
      </c>
      <c r="AZ795" s="67" t="str">
        <f t="shared" ca="1" si="67"/>
        <v/>
      </c>
      <c r="BA795" s="67" t="str">
        <f t="shared" ca="1" si="68"/>
        <v/>
      </c>
    </row>
    <row r="796" spans="16:53">
      <c r="P796" s="26"/>
      <c r="Q796" s="27"/>
      <c r="R796" s="27"/>
      <c r="S796" s="30"/>
      <c r="AW796" s="67" t="str">
        <f>IF(ISERROR(IF(Journal!BC796&gt;0,Journal!V796,0)-IF(Journal!BC796&gt;0,Journal!BC796,0)),"",IF(Journal!BC796&gt;0,Journal!V796,0)-IF(Journal!BC796&gt;0,Journal!BC796,0))</f>
        <v/>
      </c>
      <c r="AX796" s="67" t="str">
        <f t="shared" si="65"/>
        <v/>
      </c>
      <c r="AY796" s="67" t="str">
        <f t="shared" ca="1" si="66"/>
        <v/>
      </c>
      <c r="AZ796" s="67" t="str">
        <f t="shared" ca="1" si="67"/>
        <v/>
      </c>
      <c r="BA796" s="67" t="str">
        <f t="shared" ca="1" si="68"/>
        <v/>
      </c>
    </row>
    <row r="797" spans="16:53">
      <c r="P797" s="26"/>
      <c r="Q797" s="27"/>
      <c r="R797" s="27"/>
      <c r="S797" s="30"/>
      <c r="AW797" s="67" t="str">
        <f>IF(ISERROR(IF(Journal!BC797&gt;0,Journal!V797,0)-IF(Journal!BC797&gt;0,Journal!BC797,0)),"",IF(Journal!BC797&gt;0,Journal!V797,0)-IF(Journal!BC797&gt;0,Journal!BC797,0))</f>
        <v/>
      </c>
      <c r="AX797" s="67" t="str">
        <f t="shared" si="65"/>
        <v/>
      </c>
      <c r="AY797" s="67" t="str">
        <f t="shared" ca="1" si="66"/>
        <v/>
      </c>
      <c r="AZ797" s="67" t="str">
        <f t="shared" ca="1" si="67"/>
        <v/>
      </c>
      <c r="BA797" s="67" t="str">
        <f t="shared" ca="1" si="68"/>
        <v/>
      </c>
    </row>
    <row r="798" spans="16:53">
      <c r="P798" s="26"/>
      <c r="Q798" s="27"/>
      <c r="R798" s="27"/>
      <c r="S798" s="30"/>
      <c r="AW798" s="67" t="str">
        <f>IF(ISERROR(IF(Journal!BC798&gt;0,Journal!V798,0)-IF(Journal!BC798&gt;0,Journal!BC798,0)),"",IF(Journal!BC798&gt;0,Journal!V798,0)-IF(Journal!BC798&gt;0,Journal!BC798,0))</f>
        <v/>
      </c>
      <c r="AX798" s="67" t="str">
        <f t="shared" si="65"/>
        <v/>
      </c>
      <c r="AY798" s="67" t="str">
        <f t="shared" ca="1" si="66"/>
        <v/>
      </c>
      <c r="AZ798" s="67" t="str">
        <f t="shared" ca="1" si="67"/>
        <v/>
      </c>
      <c r="BA798" s="67" t="str">
        <f t="shared" ca="1" si="68"/>
        <v/>
      </c>
    </row>
    <row r="799" spans="16:53">
      <c r="P799" s="26"/>
      <c r="Q799" s="27"/>
      <c r="R799" s="27"/>
      <c r="S799" s="30"/>
      <c r="AW799" s="67" t="str">
        <f>IF(ISERROR(IF(Journal!BC799&gt;0,Journal!V799,0)-IF(Journal!BC799&gt;0,Journal!BC799,0)),"",IF(Journal!BC799&gt;0,Journal!V799,0)-IF(Journal!BC799&gt;0,Journal!BC799,0))</f>
        <v/>
      </c>
      <c r="AX799" s="67" t="str">
        <f t="shared" si="65"/>
        <v/>
      </c>
      <c r="AY799" s="67" t="str">
        <f t="shared" ca="1" si="66"/>
        <v/>
      </c>
      <c r="AZ799" s="67" t="str">
        <f t="shared" ca="1" si="67"/>
        <v/>
      </c>
      <c r="BA799" s="67" t="str">
        <f t="shared" ca="1" si="68"/>
        <v/>
      </c>
    </row>
    <row r="800" spans="16:53">
      <c r="P800" s="26"/>
      <c r="Q800" s="27"/>
      <c r="R800" s="27"/>
      <c r="S800" s="30"/>
      <c r="AW800" s="67" t="str">
        <f>IF(ISERROR(IF(Journal!BC800&gt;0,Journal!V800,0)-IF(Journal!BC800&gt;0,Journal!BC800,0)),"",IF(Journal!BC800&gt;0,Journal!V800,0)-IF(Journal!BC800&gt;0,Journal!BC800,0))</f>
        <v/>
      </c>
      <c r="AX800" s="67" t="str">
        <f t="shared" si="65"/>
        <v/>
      </c>
      <c r="AY800" s="67" t="str">
        <f t="shared" ca="1" si="66"/>
        <v/>
      </c>
      <c r="AZ800" s="67" t="str">
        <f t="shared" ca="1" si="67"/>
        <v/>
      </c>
      <c r="BA800" s="67" t="str">
        <f t="shared" ca="1" si="68"/>
        <v/>
      </c>
    </row>
    <row r="801" spans="16:53">
      <c r="P801" s="26"/>
      <c r="Q801" s="27"/>
      <c r="R801" s="27"/>
      <c r="S801" s="30"/>
      <c r="AW801" s="67" t="str">
        <f>IF(ISERROR(IF(Journal!BC801&gt;0,Journal!V801,0)-IF(Journal!BC801&gt;0,Journal!BC801,0)),"",IF(Journal!BC801&gt;0,Journal!V801,0)-IF(Journal!BC801&gt;0,Journal!BC801,0))</f>
        <v/>
      </c>
      <c r="AX801" s="67" t="str">
        <f t="shared" si="65"/>
        <v/>
      </c>
      <c r="AY801" s="67" t="str">
        <f t="shared" ca="1" si="66"/>
        <v/>
      </c>
      <c r="AZ801" s="67" t="str">
        <f t="shared" ca="1" si="67"/>
        <v/>
      </c>
      <c r="BA801" s="67" t="str">
        <f t="shared" ca="1" si="68"/>
        <v/>
      </c>
    </row>
    <row r="802" spans="16:53">
      <c r="P802" s="26"/>
      <c r="Q802" s="27"/>
      <c r="R802" s="27"/>
      <c r="S802" s="30"/>
      <c r="AW802" s="67" t="str">
        <f>IF(ISERROR(IF(Journal!BC802&gt;0,Journal!V802,0)-IF(Journal!BC802&gt;0,Journal!BC802,0)),"",IF(Journal!BC802&gt;0,Journal!V802,0)-IF(Journal!BC802&gt;0,Journal!BC802,0))</f>
        <v/>
      </c>
      <c r="AX802" s="67" t="str">
        <f t="shared" si="65"/>
        <v/>
      </c>
      <c r="AY802" s="67" t="str">
        <f t="shared" ca="1" si="66"/>
        <v/>
      </c>
      <c r="AZ802" s="67" t="str">
        <f t="shared" ca="1" si="67"/>
        <v/>
      </c>
      <c r="BA802" s="67" t="str">
        <f t="shared" ca="1" si="68"/>
        <v/>
      </c>
    </row>
    <row r="803" spans="16:53">
      <c r="P803" s="26"/>
      <c r="Q803" s="27"/>
      <c r="R803" s="27"/>
      <c r="S803" s="30"/>
      <c r="AW803" s="67" t="str">
        <f>IF(ISERROR(IF(Journal!BC803&gt;0,Journal!V803,0)-IF(Journal!BC803&gt;0,Journal!BC803,0)),"",IF(Journal!BC803&gt;0,Journal!V803,0)-IF(Journal!BC803&gt;0,Journal!BC803,0))</f>
        <v/>
      </c>
      <c r="AX803" s="67" t="str">
        <f t="shared" si="65"/>
        <v/>
      </c>
      <c r="AY803" s="67" t="str">
        <f t="shared" ca="1" si="66"/>
        <v/>
      </c>
      <c r="AZ803" s="67" t="str">
        <f t="shared" ca="1" si="67"/>
        <v/>
      </c>
      <c r="BA803" s="67" t="str">
        <f t="shared" ca="1" si="68"/>
        <v/>
      </c>
    </row>
    <row r="804" spans="16:53">
      <c r="P804" s="26"/>
      <c r="Q804" s="27"/>
      <c r="R804" s="27"/>
      <c r="S804" s="30"/>
      <c r="AW804" s="67" t="str">
        <f>IF(ISERROR(IF(Journal!BC804&gt;0,Journal!V804,0)-IF(Journal!BC804&gt;0,Journal!BC804,0)),"",IF(Journal!BC804&gt;0,Journal!V804,0)-IF(Journal!BC804&gt;0,Journal!BC804,0))</f>
        <v/>
      </c>
      <c r="AX804" s="67" t="str">
        <f t="shared" si="65"/>
        <v/>
      </c>
      <c r="AY804" s="67" t="str">
        <f t="shared" ca="1" si="66"/>
        <v/>
      </c>
      <c r="AZ804" s="67" t="str">
        <f t="shared" ca="1" si="67"/>
        <v/>
      </c>
      <c r="BA804" s="67" t="str">
        <f t="shared" ca="1" si="68"/>
        <v/>
      </c>
    </row>
    <row r="805" spans="16:53">
      <c r="P805" s="26"/>
      <c r="Q805" s="27"/>
      <c r="R805" s="27"/>
      <c r="S805" s="30"/>
      <c r="AW805" s="67" t="str">
        <f>IF(ISERROR(IF(Journal!BC805&gt;0,Journal!V805,0)-IF(Journal!BC805&gt;0,Journal!BC805,0)),"",IF(Journal!BC805&gt;0,Journal!V805,0)-IF(Journal!BC805&gt;0,Journal!BC805,0))</f>
        <v/>
      </c>
      <c r="AX805" s="67" t="str">
        <f t="shared" si="65"/>
        <v/>
      </c>
      <c r="AY805" s="67" t="str">
        <f t="shared" ca="1" si="66"/>
        <v/>
      </c>
      <c r="AZ805" s="67" t="str">
        <f t="shared" ca="1" si="67"/>
        <v/>
      </c>
      <c r="BA805" s="67" t="str">
        <f t="shared" ca="1" si="68"/>
        <v/>
      </c>
    </row>
    <row r="806" spans="16:53">
      <c r="P806" s="26"/>
      <c r="Q806" s="27"/>
      <c r="R806" s="27"/>
      <c r="S806" s="30"/>
      <c r="AW806" s="67" t="str">
        <f>IF(ISERROR(IF(Journal!BC806&gt;0,Journal!V806,0)-IF(Journal!BC806&gt;0,Journal!BC806,0)),"",IF(Journal!BC806&gt;0,Journal!V806,0)-IF(Journal!BC806&gt;0,Journal!BC806,0))</f>
        <v/>
      </c>
      <c r="AX806" s="67" t="str">
        <f t="shared" si="65"/>
        <v/>
      </c>
      <c r="AY806" s="67" t="str">
        <f t="shared" ca="1" si="66"/>
        <v/>
      </c>
      <c r="AZ806" s="67" t="str">
        <f t="shared" ca="1" si="67"/>
        <v/>
      </c>
      <c r="BA806" s="67" t="str">
        <f t="shared" ca="1" si="68"/>
        <v/>
      </c>
    </row>
    <row r="807" spans="16:53">
      <c r="P807" s="26"/>
      <c r="Q807" s="27"/>
      <c r="R807" s="27"/>
      <c r="S807" s="30"/>
      <c r="AW807" s="67" t="str">
        <f>IF(ISERROR(IF(Journal!BC807&gt;0,Journal!V807,0)-IF(Journal!BC807&gt;0,Journal!BC807,0)),"",IF(Journal!BC807&gt;0,Journal!V807,0)-IF(Journal!BC807&gt;0,Journal!BC807,0))</f>
        <v/>
      </c>
      <c r="AX807" s="67" t="str">
        <f t="shared" si="65"/>
        <v/>
      </c>
      <c r="AY807" s="67" t="str">
        <f t="shared" ca="1" si="66"/>
        <v/>
      </c>
      <c r="AZ807" s="67" t="str">
        <f t="shared" ca="1" si="67"/>
        <v/>
      </c>
      <c r="BA807" s="67" t="str">
        <f t="shared" ca="1" si="68"/>
        <v/>
      </c>
    </row>
    <row r="808" spans="16:53">
      <c r="P808" s="26"/>
      <c r="Q808" s="27"/>
      <c r="R808" s="27"/>
      <c r="S808" s="30"/>
      <c r="AW808" s="67" t="str">
        <f>IF(ISERROR(IF(Journal!BC808&gt;0,Journal!V808,0)-IF(Journal!BC808&gt;0,Journal!BC808,0)),"",IF(Journal!BC808&gt;0,Journal!V808,0)-IF(Journal!BC808&gt;0,Journal!BC808,0))</f>
        <v/>
      </c>
      <c r="AX808" s="67" t="str">
        <f t="shared" si="65"/>
        <v/>
      </c>
      <c r="AY808" s="67" t="str">
        <f t="shared" ca="1" si="66"/>
        <v/>
      </c>
      <c r="AZ808" s="67" t="str">
        <f t="shared" ca="1" si="67"/>
        <v/>
      </c>
      <c r="BA808" s="67" t="str">
        <f t="shared" ca="1" si="68"/>
        <v/>
      </c>
    </row>
    <row r="809" spans="16:53">
      <c r="P809" s="26"/>
      <c r="Q809" s="27"/>
      <c r="R809" s="27"/>
      <c r="S809" s="30"/>
      <c r="AW809" s="67" t="str">
        <f>IF(ISERROR(IF(Journal!BC809&gt;0,Journal!V809,0)-IF(Journal!BC809&gt;0,Journal!BC809,0)),"",IF(Journal!BC809&gt;0,Journal!V809,0)-IF(Journal!BC809&gt;0,Journal!BC809,0))</f>
        <v/>
      </c>
      <c r="AX809" s="67" t="str">
        <f t="shared" si="65"/>
        <v/>
      </c>
      <c r="AY809" s="67" t="str">
        <f t="shared" ca="1" si="66"/>
        <v/>
      </c>
      <c r="AZ809" s="67" t="str">
        <f t="shared" ca="1" si="67"/>
        <v/>
      </c>
      <c r="BA809" s="67" t="str">
        <f t="shared" ca="1" si="68"/>
        <v/>
      </c>
    </row>
    <row r="810" spans="16:53">
      <c r="P810" s="26"/>
      <c r="Q810" s="27"/>
      <c r="R810" s="27"/>
      <c r="S810" s="30"/>
      <c r="AW810" s="67" t="str">
        <f>IF(ISERROR(IF(Journal!BC810&gt;0,Journal!V810,0)-IF(Journal!BC810&gt;0,Journal!BC810,0)),"",IF(Journal!BC810&gt;0,Journal!V810,0)-IF(Journal!BC810&gt;0,Journal!BC810,0))</f>
        <v/>
      </c>
      <c r="AX810" s="67" t="str">
        <f t="shared" si="65"/>
        <v/>
      </c>
      <c r="AY810" s="67" t="str">
        <f t="shared" ca="1" si="66"/>
        <v/>
      </c>
      <c r="AZ810" s="67" t="str">
        <f t="shared" ca="1" si="67"/>
        <v/>
      </c>
      <c r="BA810" s="67" t="str">
        <f t="shared" ca="1" si="68"/>
        <v/>
      </c>
    </row>
    <row r="811" spans="16:53">
      <c r="P811" s="26"/>
      <c r="Q811" s="27"/>
      <c r="R811" s="27"/>
      <c r="S811" s="30"/>
      <c r="AW811" s="67" t="str">
        <f>IF(ISERROR(IF(Journal!BC811&gt;0,Journal!V811,0)-IF(Journal!BC811&gt;0,Journal!BC811,0)),"",IF(Journal!BC811&gt;0,Journal!V811,0)-IF(Journal!BC811&gt;0,Journal!BC811,0))</f>
        <v/>
      </c>
      <c r="AX811" s="67" t="str">
        <f t="shared" si="65"/>
        <v/>
      </c>
      <c r="AY811" s="67" t="str">
        <f t="shared" ca="1" si="66"/>
        <v/>
      </c>
      <c r="AZ811" s="67" t="str">
        <f t="shared" ca="1" si="67"/>
        <v/>
      </c>
      <c r="BA811" s="67" t="str">
        <f t="shared" ca="1" si="68"/>
        <v/>
      </c>
    </row>
    <row r="812" spans="16:53">
      <c r="P812" s="26"/>
      <c r="Q812" s="27"/>
      <c r="R812" s="27"/>
      <c r="S812" s="30"/>
      <c r="AW812" s="67" t="str">
        <f>IF(ISERROR(IF(Journal!BC812&gt;0,Journal!V812,0)-IF(Journal!BC812&gt;0,Journal!BC812,0)),"",IF(Journal!BC812&gt;0,Journal!V812,0)-IF(Journal!BC812&gt;0,Journal!BC812,0))</f>
        <v/>
      </c>
      <c r="AX812" s="67" t="str">
        <f t="shared" si="65"/>
        <v/>
      </c>
      <c r="AY812" s="67" t="str">
        <f t="shared" ca="1" si="66"/>
        <v/>
      </c>
      <c r="AZ812" s="67" t="str">
        <f t="shared" ca="1" si="67"/>
        <v/>
      </c>
      <c r="BA812" s="67" t="str">
        <f t="shared" ca="1" si="68"/>
        <v/>
      </c>
    </row>
    <row r="813" spans="16:53">
      <c r="P813" s="26"/>
      <c r="Q813" s="27"/>
      <c r="R813" s="27"/>
      <c r="S813" s="30"/>
      <c r="AW813" s="67" t="str">
        <f>IF(ISERROR(IF(Journal!BC813&gt;0,Journal!V813,0)-IF(Journal!BC813&gt;0,Journal!BC813,0)),"",IF(Journal!BC813&gt;0,Journal!V813,0)-IF(Journal!BC813&gt;0,Journal!BC813,0))</f>
        <v/>
      </c>
      <c r="AX813" s="67" t="str">
        <f t="shared" si="65"/>
        <v/>
      </c>
      <c r="AY813" s="67" t="str">
        <f t="shared" ca="1" si="66"/>
        <v/>
      </c>
      <c r="AZ813" s="67" t="str">
        <f t="shared" ca="1" si="67"/>
        <v/>
      </c>
      <c r="BA813" s="67" t="str">
        <f t="shared" ca="1" si="68"/>
        <v/>
      </c>
    </row>
    <row r="814" spans="16:53">
      <c r="P814" s="26"/>
      <c r="Q814" s="27"/>
      <c r="R814" s="27"/>
      <c r="S814" s="30"/>
      <c r="AW814" s="67" t="str">
        <f>IF(ISERROR(IF(Journal!BC814&gt;0,Journal!V814,0)-IF(Journal!BC814&gt;0,Journal!BC814,0)),"",IF(Journal!BC814&gt;0,Journal!V814,0)-IF(Journal!BC814&gt;0,Journal!BC814,0))</f>
        <v/>
      </c>
      <c r="AX814" s="67" t="str">
        <f t="shared" si="65"/>
        <v/>
      </c>
      <c r="AY814" s="67" t="str">
        <f t="shared" ca="1" si="66"/>
        <v/>
      </c>
      <c r="AZ814" s="67" t="str">
        <f t="shared" ca="1" si="67"/>
        <v/>
      </c>
      <c r="BA814" s="67" t="str">
        <f t="shared" ca="1" si="68"/>
        <v/>
      </c>
    </row>
    <row r="815" spans="16:53">
      <c r="P815" s="26"/>
      <c r="Q815" s="27"/>
      <c r="R815" s="27"/>
      <c r="S815" s="30"/>
      <c r="AW815" s="67" t="str">
        <f>IF(ISERROR(IF(Journal!BC815&gt;0,Journal!V815,0)-IF(Journal!BC815&gt;0,Journal!BC815,0)),"",IF(Journal!BC815&gt;0,Journal!V815,0)-IF(Journal!BC815&gt;0,Journal!BC815,0))</f>
        <v/>
      </c>
      <c r="AX815" s="67" t="str">
        <f t="shared" si="65"/>
        <v/>
      </c>
      <c r="AY815" s="67" t="str">
        <f t="shared" ca="1" si="66"/>
        <v/>
      </c>
      <c r="AZ815" s="67" t="str">
        <f t="shared" ca="1" si="67"/>
        <v/>
      </c>
      <c r="BA815" s="67" t="str">
        <f t="shared" ca="1" si="68"/>
        <v/>
      </c>
    </row>
    <row r="816" spans="16:53">
      <c r="P816" s="26"/>
      <c r="Q816" s="27"/>
      <c r="R816" s="27"/>
      <c r="S816" s="30"/>
      <c r="AW816" s="67" t="str">
        <f>IF(ISERROR(IF(Journal!BC816&gt;0,Journal!V816,0)-IF(Journal!BC816&gt;0,Journal!BC816,0)),"",IF(Journal!BC816&gt;0,Journal!V816,0)-IF(Journal!BC816&gt;0,Journal!BC816,0))</f>
        <v/>
      </c>
      <c r="AX816" s="67" t="str">
        <f t="shared" si="65"/>
        <v/>
      </c>
      <c r="AY816" s="67" t="str">
        <f t="shared" ca="1" si="66"/>
        <v/>
      </c>
      <c r="AZ816" s="67" t="str">
        <f t="shared" ca="1" si="67"/>
        <v/>
      </c>
      <c r="BA816" s="67" t="str">
        <f t="shared" ca="1" si="68"/>
        <v/>
      </c>
    </row>
    <row r="817" spans="16:53">
      <c r="P817" s="26"/>
      <c r="Q817" s="27"/>
      <c r="R817" s="27"/>
      <c r="S817" s="30"/>
      <c r="AW817" s="67" t="str">
        <f>IF(ISERROR(IF(Journal!BC817&gt;0,Journal!V817,0)-IF(Journal!BC817&gt;0,Journal!BC817,0)),"",IF(Journal!BC817&gt;0,Journal!V817,0)-IF(Journal!BC817&gt;0,Journal!BC817,0))</f>
        <v/>
      </c>
      <c r="AX817" s="67" t="str">
        <f t="shared" si="65"/>
        <v/>
      </c>
      <c r="AY817" s="67" t="str">
        <f t="shared" ca="1" si="66"/>
        <v/>
      </c>
      <c r="AZ817" s="67" t="str">
        <f t="shared" ca="1" si="67"/>
        <v/>
      </c>
      <c r="BA817" s="67" t="str">
        <f t="shared" ca="1" si="68"/>
        <v/>
      </c>
    </row>
    <row r="818" spans="16:53">
      <c r="P818" s="26"/>
      <c r="Q818" s="27"/>
      <c r="R818" s="27"/>
      <c r="S818" s="30"/>
      <c r="AW818" s="67" t="str">
        <f>IF(ISERROR(IF(Journal!BC818&gt;0,Journal!V818,0)-IF(Journal!BC818&gt;0,Journal!BC818,0)),"",IF(Journal!BC818&gt;0,Journal!V818,0)-IF(Journal!BC818&gt;0,Journal!BC818,0))</f>
        <v/>
      </c>
      <c r="AX818" s="67" t="str">
        <f t="shared" si="65"/>
        <v/>
      </c>
      <c r="AY818" s="67" t="str">
        <f t="shared" ca="1" si="66"/>
        <v/>
      </c>
      <c r="AZ818" s="67" t="str">
        <f t="shared" ca="1" si="67"/>
        <v/>
      </c>
      <c r="BA818" s="67" t="str">
        <f t="shared" ca="1" si="68"/>
        <v/>
      </c>
    </row>
    <row r="819" spans="16:53">
      <c r="P819" s="26"/>
      <c r="Q819" s="27"/>
      <c r="R819" s="27"/>
      <c r="S819" s="30"/>
      <c r="AW819" s="67" t="str">
        <f>IF(ISERROR(IF(Journal!BC819&gt;0,Journal!V819,0)-IF(Journal!BC819&gt;0,Journal!BC819,0)),"",IF(Journal!BC819&gt;0,Journal!V819,0)-IF(Journal!BC819&gt;0,Journal!BC819,0))</f>
        <v/>
      </c>
      <c r="AX819" s="67" t="str">
        <f t="shared" si="65"/>
        <v/>
      </c>
      <c r="AY819" s="67" t="str">
        <f t="shared" ca="1" si="66"/>
        <v/>
      </c>
      <c r="AZ819" s="67" t="str">
        <f t="shared" ca="1" si="67"/>
        <v/>
      </c>
      <c r="BA819" s="67" t="str">
        <f t="shared" ca="1" si="68"/>
        <v/>
      </c>
    </row>
    <row r="820" spans="16:53">
      <c r="P820" s="26"/>
      <c r="Q820" s="27"/>
      <c r="R820" s="27"/>
      <c r="S820" s="30"/>
      <c r="AW820" s="67" t="str">
        <f>IF(ISERROR(IF(Journal!BC820&gt;0,Journal!V820,0)-IF(Journal!BC820&gt;0,Journal!BC820,0)),"",IF(Journal!BC820&gt;0,Journal!V820,0)-IF(Journal!BC820&gt;0,Journal!BC820,0))</f>
        <v/>
      </c>
      <c r="AX820" s="67" t="str">
        <f t="shared" si="65"/>
        <v/>
      </c>
      <c r="AY820" s="67" t="str">
        <f t="shared" ca="1" si="66"/>
        <v/>
      </c>
      <c r="AZ820" s="67" t="str">
        <f t="shared" ca="1" si="67"/>
        <v/>
      </c>
      <c r="BA820" s="67" t="str">
        <f t="shared" ca="1" si="68"/>
        <v/>
      </c>
    </row>
    <row r="821" spans="16:53">
      <c r="P821" s="26"/>
      <c r="Q821" s="27"/>
      <c r="R821" s="27"/>
      <c r="S821" s="30"/>
      <c r="AW821" s="67" t="str">
        <f>IF(ISERROR(IF(Journal!BC821&gt;0,Journal!V821,0)-IF(Journal!BC821&gt;0,Journal!BC821,0)),"",IF(Journal!BC821&gt;0,Journal!V821,0)-IF(Journal!BC821&gt;0,Journal!BC821,0))</f>
        <v/>
      </c>
      <c r="AX821" s="67" t="str">
        <f t="shared" si="65"/>
        <v/>
      </c>
      <c r="AY821" s="67" t="str">
        <f t="shared" ca="1" si="66"/>
        <v/>
      </c>
      <c r="AZ821" s="67" t="str">
        <f t="shared" ca="1" si="67"/>
        <v/>
      </c>
      <c r="BA821" s="67" t="str">
        <f t="shared" ca="1" si="68"/>
        <v/>
      </c>
    </row>
    <row r="822" spans="16:53">
      <c r="P822" s="26"/>
      <c r="Q822" s="27"/>
      <c r="R822" s="27"/>
      <c r="S822" s="30"/>
      <c r="AW822" s="67" t="str">
        <f>IF(ISERROR(IF(Journal!BC822&gt;0,Journal!V822,0)-IF(Journal!BC822&gt;0,Journal!BC822,0)),"",IF(Journal!BC822&gt;0,Journal!V822,0)-IF(Journal!BC822&gt;0,Journal!BC822,0))</f>
        <v/>
      </c>
      <c r="AX822" s="67" t="str">
        <f t="shared" si="65"/>
        <v/>
      </c>
      <c r="AY822" s="67" t="str">
        <f t="shared" ca="1" si="66"/>
        <v/>
      </c>
      <c r="AZ822" s="67" t="str">
        <f t="shared" ca="1" si="67"/>
        <v/>
      </c>
      <c r="BA822" s="67" t="str">
        <f t="shared" ca="1" si="68"/>
        <v/>
      </c>
    </row>
    <row r="823" spans="16:53">
      <c r="P823" s="26"/>
      <c r="Q823" s="27"/>
      <c r="R823" s="27"/>
      <c r="S823" s="30"/>
      <c r="AW823" s="67" t="str">
        <f>IF(ISERROR(IF(Journal!BC823&gt;0,Journal!V823,0)-IF(Journal!BC823&gt;0,Journal!BC823,0)),"",IF(Journal!BC823&gt;0,Journal!V823,0)-IF(Journal!BC823&gt;0,Journal!BC823,0))</f>
        <v/>
      </c>
      <c r="AX823" s="67" t="str">
        <f t="shared" si="65"/>
        <v/>
      </c>
      <c r="AY823" s="67" t="str">
        <f t="shared" ca="1" si="66"/>
        <v/>
      </c>
      <c r="AZ823" s="67" t="str">
        <f t="shared" ca="1" si="67"/>
        <v/>
      </c>
      <c r="BA823" s="67" t="str">
        <f t="shared" ca="1" si="68"/>
        <v/>
      </c>
    </row>
    <row r="824" spans="16:53">
      <c r="P824" s="26"/>
      <c r="Q824" s="27"/>
      <c r="R824" s="27"/>
      <c r="S824" s="30"/>
      <c r="AW824" s="67" t="str">
        <f>IF(ISERROR(IF(Journal!BC824&gt;0,Journal!V824,0)-IF(Journal!BC824&gt;0,Journal!BC824,0)),"",IF(Journal!BC824&gt;0,Journal!V824,0)-IF(Journal!BC824&gt;0,Journal!BC824,0))</f>
        <v/>
      </c>
      <c r="AX824" s="67" t="str">
        <f t="shared" si="65"/>
        <v/>
      </c>
      <c r="AY824" s="67" t="str">
        <f t="shared" ca="1" si="66"/>
        <v/>
      </c>
      <c r="AZ824" s="67" t="str">
        <f t="shared" ca="1" si="67"/>
        <v/>
      </c>
      <c r="BA824" s="67" t="str">
        <f t="shared" ca="1" si="68"/>
        <v/>
      </c>
    </row>
    <row r="825" spans="16:53">
      <c r="P825" s="26"/>
      <c r="Q825" s="27"/>
      <c r="R825" s="27"/>
      <c r="S825" s="30"/>
      <c r="AW825" s="67" t="str">
        <f>IF(ISERROR(IF(Journal!BC825&gt;0,Journal!V825,0)-IF(Journal!BC825&gt;0,Journal!BC825,0)),"",IF(Journal!BC825&gt;0,Journal!V825,0)-IF(Journal!BC825&gt;0,Journal!BC825,0))</f>
        <v/>
      </c>
      <c r="AX825" s="67" t="str">
        <f t="shared" si="65"/>
        <v/>
      </c>
      <c r="AY825" s="67" t="str">
        <f t="shared" ca="1" si="66"/>
        <v/>
      </c>
      <c r="AZ825" s="67" t="str">
        <f t="shared" ca="1" si="67"/>
        <v/>
      </c>
      <c r="BA825" s="67" t="str">
        <f t="shared" ca="1" si="68"/>
        <v/>
      </c>
    </row>
    <row r="826" spans="16:53">
      <c r="P826" s="26"/>
      <c r="Q826" s="27"/>
      <c r="R826" s="27"/>
      <c r="S826" s="30"/>
      <c r="AW826" s="67" t="str">
        <f>IF(ISERROR(IF(Journal!BC826&gt;0,Journal!V826,0)-IF(Journal!BC826&gt;0,Journal!BC826,0)),"",IF(Journal!BC826&gt;0,Journal!V826,0)-IF(Journal!BC826&gt;0,Journal!BC826,0))</f>
        <v/>
      </c>
      <c r="AX826" s="67" t="str">
        <f t="shared" si="65"/>
        <v/>
      </c>
      <c r="AY826" s="67" t="str">
        <f t="shared" ca="1" si="66"/>
        <v/>
      </c>
      <c r="AZ826" s="67" t="str">
        <f t="shared" ca="1" si="67"/>
        <v/>
      </c>
      <c r="BA826" s="67" t="str">
        <f t="shared" ca="1" si="68"/>
        <v/>
      </c>
    </row>
    <row r="827" spans="16:53">
      <c r="P827" s="26"/>
      <c r="Q827" s="27"/>
      <c r="R827" s="27"/>
      <c r="S827" s="30"/>
      <c r="AW827" s="67" t="str">
        <f>IF(ISERROR(IF(Journal!BC827&gt;0,Journal!V827,0)-IF(Journal!BC827&gt;0,Journal!BC827,0)),"",IF(Journal!BC827&gt;0,Journal!V827,0)-IF(Journal!BC827&gt;0,Journal!BC827,0))</f>
        <v/>
      </c>
      <c r="AX827" s="67" t="str">
        <f t="shared" si="65"/>
        <v/>
      </c>
      <c r="AY827" s="67" t="str">
        <f t="shared" ca="1" si="66"/>
        <v/>
      </c>
      <c r="AZ827" s="67" t="str">
        <f t="shared" ca="1" si="67"/>
        <v/>
      </c>
      <c r="BA827" s="67" t="str">
        <f t="shared" ca="1" si="68"/>
        <v/>
      </c>
    </row>
    <row r="828" spans="16:53">
      <c r="P828" s="26"/>
      <c r="Q828" s="27"/>
      <c r="R828" s="27"/>
      <c r="S828" s="30"/>
      <c r="AW828" s="67" t="str">
        <f>IF(ISERROR(IF(Journal!BC828&gt;0,Journal!V828,0)-IF(Journal!BC828&gt;0,Journal!BC828,0)),"",IF(Journal!BC828&gt;0,Journal!V828,0)-IF(Journal!BC828&gt;0,Journal!BC828,0))</f>
        <v/>
      </c>
      <c r="AX828" s="67" t="str">
        <f t="shared" si="65"/>
        <v/>
      </c>
      <c r="AY828" s="67" t="str">
        <f t="shared" ca="1" si="66"/>
        <v/>
      </c>
      <c r="AZ828" s="67" t="str">
        <f t="shared" ca="1" si="67"/>
        <v/>
      </c>
      <c r="BA828" s="67" t="str">
        <f t="shared" ca="1" si="68"/>
        <v/>
      </c>
    </row>
    <row r="829" spans="16:53">
      <c r="P829" s="26"/>
      <c r="Q829" s="27"/>
      <c r="R829" s="27"/>
      <c r="S829" s="30"/>
      <c r="AW829" s="67" t="str">
        <f>IF(ISERROR(IF(Journal!BC829&gt;0,Journal!V829,0)-IF(Journal!BC829&gt;0,Journal!BC829,0)),"",IF(Journal!BC829&gt;0,Journal!V829,0)-IF(Journal!BC829&gt;0,Journal!BC829,0))</f>
        <v/>
      </c>
      <c r="AX829" s="67" t="str">
        <f t="shared" si="65"/>
        <v/>
      </c>
      <c r="AY829" s="67" t="str">
        <f t="shared" ca="1" si="66"/>
        <v/>
      </c>
      <c r="AZ829" s="67" t="str">
        <f t="shared" ca="1" si="67"/>
        <v/>
      </c>
      <c r="BA829" s="67" t="str">
        <f t="shared" ca="1" si="68"/>
        <v/>
      </c>
    </row>
    <row r="830" spans="16:53">
      <c r="P830" s="26"/>
      <c r="Q830" s="27"/>
      <c r="R830" s="27"/>
      <c r="S830" s="30"/>
      <c r="AW830" s="67" t="str">
        <f>IF(ISERROR(IF(Journal!BC830&gt;0,Journal!V830,0)-IF(Journal!BC830&gt;0,Journal!BC830,0)),"",IF(Journal!BC830&gt;0,Journal!V830,0)-IF(Journal!BC830&gt;0,Journal!BC830,0))</f>
        <v/>
      </c>
      <c r="AX830" s="67" t="str">
        <f t="shared" si="65"/>
        <v/>
      </c>
      <c r="AY830" s="67" t="str">
        <f t="shared" ca="1" si="66"/>
        <v/>
      </c>
      <c r="AZ830" s="67" t="str">
        <f t="shared" ca="1" si="67"/>
        <v/>
      </c>
      <c r="BA830" s="67" t="str">
        <f t="shared" ca="1" si="68"/>
        <v/>
      </c>
    </row>
    <row r="831" spans="16:53">
      <c r="P831" s="26"/>
      <c r="Q831" s="27"/>
      <c r="R831" s="27"/>
      <c r="S831" s="30"/>
      <c r="AW831" s="67" t="str">
        <f>IF(ISERROR(IF(Journal!BC831&gt;0,Journal!V831,0)-IF(Journal!BC831&gt;0,Journal!BC831,0)),"",IF(Journal!BC831&gt;0,Journal!V831,0)-IF(Journal!BC831&gt;0,Journal!BC831,0))</f>
        <v/>
      </c>
      <c r="AX831" s="67" t="str">
        <f t="shared" si="65"/>
        <v/>
      </c>
      <c r="AY831" s="67" t="str">
        <f t="shared" ca="1" si="66"/>
        <v/>
      </c>
      <c r="AZ831" s="67" t="str">
        <f t="shared" ca="1" si="67"/>
        <v/>
      </c>
      <c r="BA831" s="67" t="str">
        <f t="shared" ca="1" si="68"/>
        <v/>
      </c>
    </row>
    <row r="832" spans="16:53">
      <c r="P832" s="26"/>
      <c r="Q832" s="27"/>
      <c r="R832" s="27"/>
      <c r="S832" s="30"/>
      <c r="AW832" s="67" t="str">
        <f>IF(ISERROR(IF(Journal!BC832&gt;0,Journal!V832,0)-IF(Journal!BC832&gt;0,Journal!BC832,0)),"",IF(Journal!BC832&gt;0,Journal!V832,0)-IF(Journal!BC832&gt;0,Journal!BC832,0))</f>
        <v/>
      </c>
      <c r="AX832" s="67" t="str">
        <f t="shared" si="65"/>
        <v/>
      </c>
      <c r="AY832" s="67" t="str">
        <f t="shared" ca="1" si="66"/>
        <v/>
      </c>
      <c r="AZ832" s="67" t="str">
        <f t="shared" ca="1" si="67"/>
        <v/>
      </c>
      <c r="BA832" s="67" t="str">
        <f t="shared" ca="1" si="68"/>
        <v/>
      </c>
    </row>
    <row r="833" spans="16:53">
      <c r="P833" s="26"/>
      <c r="Q833" s="27"/>
      <c r="R833" s="27"/>
      <c r="S833" s="30"/>
      <c r="AW833" s="67" t="str">
        <f>IF(ISERROR(IF(Journal!BC833&gt;0,Journal!V833,0)-IF(Journal!BC833&gt;0,Journal!BC833,0)),"",IF(Journal!BC833&gt;0,Journal!V833,0)-IF(Journal!BC833&gt;0,Journal!BC833,0))</f>
        <v/>
      </c>
      <c r="AX833" s="67" t="str">
        <f t="shared" si="65"/>
        <v/>
      </c>
      <c r="AY833" s="67" t="str">
        <f t="shared" ca="1" si="66"/>
        <v/>
      </c>
      <c r="AZ833" s="67" t="str">
        <f t="shared" ca="1" si="67"/>
        <v/>
      </c>
      <c r="BA833" s="67" t="str">
        <f t="shared" ca="1" si="68"/>
        <v/>
      </c>
    </row>
    <row r="834" spans="16:53">
      <c r="P834" s="26"/>
      <c r="Q834" s="27"/>
      <c r="R834" s="27"/>
      <c r="S834" s="30"/>
      <c r="AW834" s="67" t="str">
        <f>IF(ISERROR(IF(Journal!BC834&gt;0,Journal!V834,0)-IF(Journal!BC834&gt;0,Journal!BC834,0)),"",IF(Journal!BC834&gt;0,Journal!V834,0)-IF(Journal!BC834&gt;0,Journal!BC834,0))</f>
        <v/>
      </c>
      <c r="AX834" s="67" t="str">
        <f t="shared" si="65"/>
        <v/>
      </c>
      <c r="AY834" s="67" t="str">
        <f t="shared" ca="1" si="66"/>
        <v/>
      </c>
      <c r="AZ834" s="67" t="str">
        <f t="shared" ca="1" si="67"/>
        <v/>
      </c>
      <c r="BA834" s="67" t="str">
        <f t="shared" ca="1" si="68"/>
        <v/>
      </c>
    </row>
    <row r="835" spans="16:53">
      <c r="P835" s="26"/>
      <c r="Q835" s="27"/>
      <c r="R835" s="27"/>
      <c r="S835" s="30"/>
      <c r="AW835" s="67" t="str">
        <f>IF(ISERROR(IF(Journal!BC835&gt;0,Journal!V835,0)-IF(Journal!BC835&gt;0,Journal!BC835,0)),"",IF(Journal!BC835&gt;0,Journal!V835,0)-IF(Journal!BC835&gt;0,Journal!BC835,0))</f>
        <v/>
      </c>
      <c r="AX835" s="67" t="str">
        <f t="shared" si="65"/>
        <v/>
      </c>
      <c r="AY835" s="67" t="str">
        <f t="shared" ca="1" si="66"/>
        <v/>
      </c>
      <c r="AZ835" s="67" t="str">
        <f t="shared" ca="1" si="67"/>
        <v/>
      </c>
      <c r="BA835" s="67" t="str">
        <f t="shared" ca="1" si="68"/>
        <v/>
      </c>
    </row>
    <row r="836" spans="16:53">
      <c r="P836" s="26"/>
      <c r="Q836" s="27"/>
      <c r="R836" s="27"/>
      <c r="S836" s="30"/>
      <c r="AW836" s="67" t="str">
        <f>IF(ISERROR(IF(Journal!BC836&gt;0,Journal!V836,0)-IF(Journal!BC836&gt;0,Journal!BC836,0)),"",IF(Journal!BC836&gt;0,Journal!V836,0)-IF(Journal!BC836&gt;0,Journal!BC836,0))</f>
        <v/>
      </c>
      <c r="AX836" s="67" t="str">
        <f t="shared" si="65"/>
        <v/>
      </c>
      <c r="AY836" s="67" t="str">
        <f t="shared" ca="1" si="66"/>
        <v/>
      </c>
      <c r="AZ836" s="67" t="str">
        <f t="shared" ca="1" si="67"/>
        <v/>
      </c>
      <c r="BA836" s="67" t="str">
        <f t="shared" ca="1" si="68"/>
        <v/>
      </c>
    </row>
    <row r="837" spans="16:53">
      <c r="P837" s="26"/>
      <c r="Q837" s="27"/>
      <c r="R837" s="27"/>
      <c r="S837" s="30"/>
      <c r="AW837" s="67" t="str">
        <f>IF(ISERROR(IF(Journal!BC837&gt;0,Journal!V837,0)-IF(Journal!BC837&gt;0,Journal!BC837,0)),"",IF(Journal!BC837&gt;0,Journal!V837,0)-IF(Journal!BC837&gt;0,Journal!BC837,0))</f>
        <v/>
      </c>
      <c r="AX837" s="67" t="str">
        <f t="shared" ref="AX837:AX900" si="69">IF(AW837="","",IF(AW837&gt;0,1,""))</f>
        <v/>
      </c>
      <c r="AY837" s="67" t="str">
        <f t="shared" ref="AY837:AY900" ca="1" si="70">IF(ISERROR(AY836+MATCH(1,INDIRECT(CONCATENATE(CONCATENATE("AX",AY836+1),":AX2200")),0)),"",(AY836+MATCH(1,INDIRECT(CONCATENATE(CONCATENATE("AX",AY836+1),":AX2200")),0)))</f>
        <v/>
      </c>
      <c r="AZ837" s="67" t="str">
        <f t="shared" ref="AZ837:AZ900" ca="1" si="71">IF(ISERROR(IF(INDIRECT(CONCATENATE("AW",AY837))="","",INDIRECT(CONCATENATE("AW",AY837)))),"",IF(INDIRECT(CONCATENATE("AW",AY837))="","",INDIRECT(CONCATENATE("AW",AY837))))</f>
        <v/>
      </c>
      <c r="BA837" s="67" t="str">
        <f t="shared" ref="BA837:BA900" ca="1" si="72">IF(AZ837="","",BA836+1)</f>
        <v/>
      </c>
    </row>
    <row r="838" spans="16:53">
      <c r="P838" s="26"/>
      <c r="Q838" s="27"/>
      <c r="R838" s="27"/>
      <c r="S838" s="30"/>
      <c r="AW838" s="67" t="str">
        <f>IF(ISERROR(IF(Journal!BC838&gt;0,Journal!V838,0)-IF(Journal!BC838&gt;0,Journal!BC838,0)),"",IF(Journal!BC838&gt;0,Journal!V838,0)-IF(Journal!BC838&gt;0,Journal!BC838,0))</f>
        <v/>
      </c>
      <c r="AX838" s="67" t="str">
        <f t="shared" si="69"/>
        <v/>
      </c>
      <c r="AY838" s="67" t="str">
        <f t="shared" ca="1" si="70"/>
        <v/>
      </c>
      <c r="AZ838" s="67" t="str">
        <f t="shared" ca="1" si="71"/>
        <v/>
      </c>
      <c r="BA838" s="67" t="str">
        <f t="shared" ca="1" si="72"/>
        <v/>
      </c>
    </row>
    <row r="839" spans="16:53">
      <c r="P839" s="26"/>
      <c r="Q839" s="27"/>
      <c r="R839" s="27"/>
      <c r="S839" s="30"/>
      <c r="AW839" s="67" t="str">
        <f>IF(ISERROR(IF(Journal!BC839&gt;0,Journal!V839,0)-IF(Journal!BC839&gt;0,Journal!BC839,0)),"",IF(Journal!BC839&gt;0,Journal!V839,0)-IF(Journal!BC839&gt;0,Journal!BC839,0))</f>
        <v/>
      </c>
      <c r="AX839" s="67" t="str">
        <f t="shared" si="69"/>
        <v/>
      </c>
      <c r="AY839" s="67" t="str">
        <f t="shared" ca="1" si="70"/>
        <v/>
      </c>
      <c r="AZ839" s="67" t="str">
        <f t="shared" ca="1" si="71"/>
        <v/>
      </c>
      <c r="BA839" s="67" t="str">
        <f t="shared" ca="1" si="72"/>
        <v/>
      </c>
    </row>
    <row r="840" spans="16:53">
      <c r="P840" s="26"/>
      <c r="Q840" s="27"/>
      <c r="R840" s="27"/>
      <c r="S840" s="30"/>
      <c r="AW840" s="67" t="str">
        <f>IF(ISERROR(IF(Journal!BC840&gt;0,Journal!V840,0)-IF(Journal!BC840&gt;0,Journal!BC840,0)),"",IF(Journal!BC840&gt;0,Journal!V840,0)-IF(Journal!BC840&gt;0,Journal!BC840,0))</f>
        <v/>
      </c>
      <c r="AX840" s="67" t="str">
        <f t="shared" si="69"/>
        <v/>
      </c>
      <c r="AY840" s="67" t="str">
        <f t="shared" ca="1" si="70"/>
        <v/>
      </c>
      <c r="AZ840" s="67" t="str">
        <f t="shared" ca="1" si="71"/>
        <v/>
      </c>
      <c r="BA840" s="67" t="str">
        <f t="shared" ca="1" si="72"/>
        <v/>
      </c>
    </row>
    <row r="841" spans="16:53">
      <c r="P841" s="26"/>
      <c r="Q841" s="27"/>
      <c r="R841" s="27"/>
      <c r="S841" s="30"/>
      <c r="AW841" s="67" t="str">
        <f>IF(ISERROR(IF(Journal!BC841&gt;0,Journal!V841,0)-IF(Journal!BC841&gt;0,Journal!BC841,0)),"",IF(Journal!BC841&gt;0,Journal!V841,0)-IF(Journal!BC841&gt;0,Journal!BC841,0))</f>
        <v/>
      </c>
      <c r="AX841" s="67" t="str">
        <f t="shared" si="69"/>
        <v/>
      </c>
      <c r="AY841" s="67" t="str">
        <f t="shared" ca="1" si="70"/>
        <v/>
      </c>
      <c r="AZ841" s="67" t="str">
        <f t="shared" ca="1" si="71"/>
        <v/>
      </c>
      <c r="BA841" s="67" t="str">
        <f t="shared" ca="1" si="72"/>
        <v/>
      </c>
    </row>
    <row r="842" spans="16:53">
      <c r="P842" s="26"/>
      <c r="Q842" s="27"/>
      <c r="R842" s="27"/>
      <c r="S842" s="30"/>
      <c r="AW842" s="67" t="str">
        <f>IF(ISERROR(IF(Journal!BC842&gt;0,Journal!V842,0)-IF(Journal!BC842&gt;0,Journal!BC842,0)),"",IF(Journal!BC842&gt;0,Journal!V842,0)-IF(Journal!BC842&gt;0,Journal!BC842,0))</f>
        <v/>
      </c>
      <c r="AX842" s="67" t="str">
        <f t="shared" si="69"/>
        <v/>
      </c>
      <c r="AY842" s="67" t="str">
        <f t="shared" ca="1" si="70"/>
        <v/>
      </c>
      <c r="AZ842" s="67" t="str">
        <f t="shared" ca="1" si="71"/>
        <v/>
      </c>
      <c r="BA842" s="67" t="str">
        <f t="shared" ca="1" si="72"/>
        <v/>
      </c>
    </row>
    <row r="843" spans="16:53">
      <c r="P843" s="26"/>
      <c r="Q843" s="27"/>
      <c r="R843" s="27"/>
      <c r="S843" s="30"/>
      <c r="AW843" s="67" t="str">
        <f>IF(ISERROR(IF(Journal!BC843&gt;0,Journal!V843,0)-IF(Journal!BC843&gt;0,Journal!BC843,0)),"",IF(Journal!BC843&gt;0,Journal!V843,0)-IF(Journal!BC843&gt;0,Journal!BC843,0))</f>
        <v/>
      </c>
      <c r="AX843" s="67" t="str">
        <f t="shared" si="69"/>
        <v/>
      </c>
      <c r="AY843" s="67" t="str">
        <f t="shared" ca="1" si="70"/>
        <v/>
      </c>
      <c r="AZ843" s="67" t="str">
        <f t="shared" ca="1" si="71"/>
        <v/>
      </c>
      <c r="BA843" s="67" t="str">
        <f t="shared" ca="1" si="72"/>
        <v/>
      </c>
    </row>
    <row r="844" spans="16:53">
      <c r="P844" s="26"/>
      <c r="Q844" s="27"/>
      <c r="R844" s="27"/>
      <c r="S844" s="30"/>
      <c r="AW844" s="67" t="str">
        <f>IF(ISERROR(IF(Journal!BC844&gt;0,Journal!V844,0)-IF(Journal!BC844&gt;0,Journal!BC844,0)),"",IF(Journal!BC844&gt;0,Journal!V844,0)-IF(Journal!BC844&gt;0,Journal!BC844,0))</f>
        <v/>
      </c>
      <c r="AX844" s="67" t="str">
        <f t="shared" si="69"/>
        <v/>
      </c>
      <c r="AY844" s="67" t="str">
        <f t="shared" ca="1" si="70"/>
        <v/>
      </c>
      <c r="AZ844" s="67" t="str">
        <f t="shared" ca="1" si="71"/>
        <v/>
      </c>
      <c r="BA844" s="67" t="str">
        <f t="shared" ca="1" si="72"/>
        <v/>
      </c>
    </row>
    <row r="845" spans="16:53">
      <c r="P845" s="26"/>
      <c r="Q845" s="27"/>
      <c r="R845" s="27"/>
      <c r="S845" s="30"/>
      <c r="AW845" s="67" t="str">
        <f>IF(ISERROR(IF(Journal!BC845&gt;0,Journal!V845,0)-IF(Journal!BC845&gt;0,Journal!BC845,0)),"",IF(Journal!BC845&gt;0,Journal!V845,0)-IF(Journal!BC845&gt;0,Journal!BC845,0))</f>
        <v/>
      </c>
      <c r="AX845" s="67" t="str">
        <f t="shared" si="69"/>
        <v/>
      </c>
      <c r="AY845" s="67" t="str">
        <f t="shared" ca="1" si="70"/>
        <v/>
      </c>
      <c r="AZ845" s="67" t="str">
        <f t="shared" ca="1" si="71"/>
        <v/>
      </c>
      <c r="BA845" s="67" t="str">
        <f t="shared" ca="1" si="72"/>
        <v/>
      </c>
    </row>
    <row r="846" spans="16:53">
      <c r="P846" s="26"/>
      <c r="Q846" s="27"/>
      <c r="R846" s="27"/>
      <c r="S846" s="30"/>
      <c r="AW846" s="67" t="str">
        <f>IF(ISERROR(IF(Journal!BC846&gt;0,Journal!V846,0)-IF(Journal!BC846&gt;0,Journal!BC846,0)),"",IF(Journal!BC846&gt;0,Journal!V846,0)-IF(Journal!BC846&gt;0,Journal!BC846,0))</f>
        <v/>
      </c>
      <c r="AX846" s="67" t="str">
        <f t="shared" si="69"/>
        <v/>
      </c>
      <c r="AY846" s="67" t="str">
        <f t="shared" ca="1" si="70"/>
        <v/>
      </c>
      <c r="AZ846" s="67" t="str">
        <f t="shared" ca="1" si="71"/>
        <v/>
      </c>
      <c r="BA846" s="67" t="str">
        <f t="shared" ca="1" si="72"/>
        <v/>
      </c>
    </row>
    <row r="847" spans="16:53">
      <c r="P847" s="26"/>
      <c r="Q847" s="27"/>
      <c r="R847" s="27"/>
      <c r="S847" s="30"/>
      <c r="AW847" s="67" t="str">
        <f>IF(ISERROR(IF(Journal!BC847&gt;0,Journal!V847,0)-IF(Journal!BC847&gt;0,Journal!BC847,0)),"",IF(Journal!BC847&gt;0,Journal!V847,0)-IF(Journal!BC847&gt;0,Journal!BC847,0))</f>
        <v/>
      </c>
      <c r="AX847" s="67" t="str">
        <f t="shared" si="69"/>
        <v/>
      </c>
      <c r="AY847" s="67" t="str">
        <f t="shared" ca="1" si="70"/>
        <v/>
      </c>
      <c r="AZ847" s="67" t="str">
        <f t="shared" ca="1" si="71"/>
        <v/>
      </c>
      <c r="BA847" s="67" t="str">
        <f t="shared" ca="1" si="72"/>
        <v/>
      </c>
    </row>
    <row r="848" spans="16:53">
      <c r="P848" s="26"/>
      <c r="Q848" s="27"/>
      <c r="R848" s="27"/>
      <c r="S848" s="30"/>
      <c r="AW848" s="67" t="str">
        <f>IF(ISERROR(IF(Journal!BC848&gt;0,Journal!V848,0)-IF(Journal!BC848&gt;0,Journal!BC848,0)),"",IF(Journal!BC848&gt;0,Journal!V848,0)-IF(Journal!BC848&gt;0,Journal!BC848,0))</f>
        <v/>
      </c>
      <c r="AX848" s="67" t="str">
        <f t="shared" si="69"/>
        <v/>
      </c>
      <c r="AY848" s="67" t="str">
        <f t="shared" ca="1" si="70"/>
        <v/>
      </c>
      <c r="AZ848" s="67" t="str">
        <f t="shared" ca="1" si="71"/>
        <v/>
      </c>
      <c r="BA848" s="67" t="str">
        <f t="shared" ca="1" si="72"/>
        <v/>
      </c>
    </row>
    <row r="849" spans="16:53">
      <c r="P849" s="26"/>
      <c r="Q849" s="27"/>
      <c r="R849" s="27"/>
      <c r="S849" s="30"/>
      <c r="AW849" s="67" t="str">
        <f>IF(ISERROR(IF(Journal!BC849&gt;0,Journal!V849,0)-IF(Journal!BC849&gt;0,Journal!BC849,0)),"",IF(Journal!BC849&gt;0,Journal!V849,0)-IF(Journal!BC849&gt;0,Journal!BC849,0))</f>
        <v/>
      </c>
      <c r="AX849" s="67" t="str">
        <f t="shared" si="69"/>
        <v/>
      </c>
      <c r="AY849" s="67" t="str">
        <f t="shared" ca="1" si="70"/>
        <v/>
      </c>
      <c r="AZ849" s="67" t="str">
        <f t="shared" ca="1" si="71"/>
        <v/>
      </c>
      <c r="BA849" s="67" t="str">
        <f t="shared" ca="1" si="72"/>
        <v/>
      </c>
    </row>
    <row r="850" spans="16:53">
      <c r="P850" s="26"/>
      <c r="Q850" s="27"/>
      <c r="R850" s="27"/>
      <c r="S850" s="30"/>
      <c r="AW850" s="67" t="str">
        <f>IF(ISERROR(IF(Journal!BC850&gt;0,Journal!V850,0)-IF(Journal!BC850&gt;0,Journal!BC850,0)),"",IF(Journal!BC850&gt;0,Journal!V850,0)-IF(Journal!BC850&gt;0,Journal!BC850,0))</f>
        <v/>
      </c>
      <c r="AX850" s="67" t="str">
        <f t="shared" si="69"/>
        <v/>
      </c>
      <c r="AY850" s="67" t="str">
        <f t="shared" ca="1" si="70"/>
        <v/>
      </c>
      <c r="AZ850" s="67" t="str">
        <f t="shared" ca="1" si="71"/>
        <v/>
      </c>
      <c r="BA850" s="67" t="str">
        <f t="shared" ca="1" si="72"/>
        <v/>
      </c>
    </row>
    <row r="851" spans="16:53">
      <c r="P851" s="26"/>
      <c r="Q851" s="27"/>
      <c r="R851" s="27"/>
      <c r="S851" s="30"/>
      <c r="AW851" s="67" t="str">
        <f>IF(ISERROR(IF(Journal!BC851&gt;0,Journal!V851,0)-IF(Journal!BC851&gt;0,Journal!BC851,0)),"",IF(Journal!BC851&gt;0,Journal!V851,0)-IF(Journal!BC851&gt;0,Journal!BC851,0))</f>
        <v/>
      </c>
      <c r="AX851" s="67" t="str">
        <f t="shared" si="69"/>
        <v/>
      </c>
      <c r="AY851" s="67" t="str">
        <f t="shared" ca="1" si="70"/>
        <v/>
      </c>
      <c r="AZ851" s="67" t="str">
        <f t="shared" ca="1" si="71"/>
        <v/>
      </c>
      <c r="BA851" s="67" t="str">
        <f t="shared" ca="1" si="72"/>
        <v/>
      </c>
    </row>
    <row r="852" spans="16:53">
      <c r="P852" s="26"/>
      <c r="Q852" s="27"/>
      <c r="R852" s="27"/>
      <c r="S852" s="30"/>
      <c r="AW852" s="67" t="str">
        <f>IF(ISERROR(IF(Journal!BC852&gt;0,Journal!V852,0)-IF(Journal!BC852&gt;0,Journal!BC852,0)),"",IF(Journal!BC852&gt;0,Journal!V852,0)-IF(Journal!BC852&gt;0,Journal!BC852,0))</f>
        <v/>
      </c>
      <c r="AX852" s="67" t="str">
        <f t="shared" si="69"/>
        <v/>
      </c>
      <c r="AY852" s="67" t="str">
        <f t="shared" ca="1" si="70"/>
        <v/>
      </c>
      <c r="AZ852" s="67" t="str">
        <f t="shared" ca="1" si="71"/>
        <v/>
      </c>
      <c r="BA852" s="67" t="str">
        <f t="shared" ca="1" si="72"/>
        <v/>
      </c>
    </row>
    <row r="853" spans="16:53">
      <c r="P853" s="26"/>
      <c r="Q853" s="27"/>
      <c r="R853" s="27"/>
      <c r="S853" s="30"/>
      <c r="AW853" s="67" t="str">
        <f>IF(ISERROR(IF(Journal!BC853&gt;0,Journal!V853,0)-IF(Journal!BC853&gt;0,Journal!BC853,0)),"",IF(Journal!BC853&gt;0,Journal!V853,0)-IF(Journal!BC853&gt;0,Journal!BC853,0))</f>
        <v/>
      </c>
      <c r="AX853" s="67" t="str">
        <f t="shared" si="69"/>
        <v/>
      </c>
      <c r="AY853" s="67" t="str">
        <f t="shared" ca="1" si="70"/>
        <v/>
      </c>
      <c r="AZ853" s="67" t="str">
        <f t="shared" ca="1" si="71"/>
        <v/>
      </c>
      <c r="BA853" s="67" t="str">
        <f t="shared" ca="1" si="72"/>
        <v/>
      </c>
    </row>
    <row r="854" spans="16:53">
      <c r="P854" s="26"/>
      <c r="Q854" s="27"/>
      <c r="R854" s="27"/>
      <c r="S854" s="30"/>
      <c r="AW854" s="67" t="str">
        <f>IF(ISERROR(IF(Journal!BC854&gt;0,Journal!V854,0)-IF(Journal!BC854&gt;0,Journal!BC854,0)),"",IF(Journal!BC854&gt;0,Journal!V854,0)-IF(Journal!BC854&gt;0,Journal!BC854,0))</f>
        <v/>
      </c>
      <c r="AX854" s="67" t="str">
        <f t="shared" si="69"/>
        <v/>
      </c>
      <c r="AY854" s="67" t="str">
        <f t="shared" ca="1" si="70"/>
        <v/>
      </c>
      <c r="AZ854" s="67" t="str">
        <f t="shared" ca="1" si="71"/>
        <v/>
      </c>
      <c r="BA854" s="67" t="str">
        <f t="shared" ca="1" si="72"/>
        <v/>
      </c>
    </row>
    <row r="855" spans="16:53">
      <c r="P855" s="26"/>
      <c r="Q855" s="27"/>
      <c r="R855" s="27"/>
      <c r="S855" s="30"/>
      <c r="AW855" s="67" t="str">
        <f>IF(ISERROR(IF(Journal!BC855&gt;0,Journal!V855,0)-IF(Journal!BC855&gt;0,Journal!BC855,0)),"",IF(Journal!BC855&gt;0,Journal!V855,0)-IF(Journal!BC855&gt;0,Journal!BC855,0))</f>
        <v/>
      </c>
      <c r="AX855" s="67" t="str">
        <f t="shared" si="69"/>
        <v/>
      </c>
      <c r="AY855" s="67" t="str">
        <f t="shared" ca="1" si="70"/>
        <v/>
      </c>
      <c r="AZ855" s="67" t="str">
        <f t="shared" ca="1" si="71"/>
        <v/>
      </c>
      <c r="BA855" s="67" t="str">
        <f t="shared" ca="1" si="72"/>
        <v/>
      </c>
    </row>
    <row r="856" spans="16:53">
      <c r="P856" s="26"/>
      <c r="Q856" s="27"/>
      <c r="R856" s="27"/>
      <c r="S856" s="30"/>
      <c r="AW856" s="67" t="str">
        <f>IF(ISERROR(IF(Journal!BC856&gt;0,Journal!V856,0)-IF(Journal!BC856&gt;0,Journal!BC856,0)),"",IF(Journal!BC856&gt;0,Journal!V856,0)-IF(Journal!BC856&gt;0,Journal!BC856,0))</f>
        <v/>
      </c>
      <c r="AX856" s="67" t="str">
        <f t="shared" si="69"/>
        <v/>
      </c>
      <c r="AY856" s="67" t="str">
        <f t="shared" ca="1" si="70"/>
        <v/>
      </c>
      <c r="AZ856" s="67" t="str">
        <f t="shared" ca="1" si="71"/>
        <v/>
      </c>
      <c r="BA856" s="67" t="str">
        <f t="shared" ca="1" si="72"/>
        <v/>
      </c>
    </row>
    <row r="857" spans="16:53">
      <c r="P857" s="26"/>
      <c r="Q857" s="27"/>
      <c r="R857" s="27"/>
      <c r="S857" s="30"/>
      <c r="AW857" s="67" t="str">
        <f>IF(ISERROR(IF(Journal!BC857&gt;0,Journal!V857,0)-IF(Journal!BC857&gt;0,Journal!BC857,0)),"",IF(Journal!BC857&gt;0,Journal!V857,0)-IF(Journal!BC857&gt;0,Journal!BC857,0))</f>
        <v/>
      </c>
      <c r="AX857" s="67" t="str">
        <f t="shared" si="69"/>
        <v/>
      </c>
      <c r="AY857" s="67" t="str">
        <f t="shared" ca="1" si="70"/>
        <v/>
      </c>
      <c r="AZ857" s="67" t="str">
        <f t="shared" ca="1" si="71"/>
        <v/>
      </c>
      <c r="BA857" s="67" t="str">
        <f t="shared" ca="1" si="72"/>
        <v/>
      </c>
    </row>
    <row r="858" spans="16:53">
      <c r="P858" s="26"/>
      <c r="Q858" s="27"/>
      <c r="R858" s="27"/>
      <c r="S858" s="30"/>
      <c r="AW858" s="67" t="str">
        <f>IF(ISERROR(IF(Journal!BC858&gt;0,Journal!V858,0)-IF(Journal!BC858&gt;0,Journal!BC858,0)),"",IF(Journal!BC858&gt;0,Journal!V858,0)-IF(Journal!BC858&gt;0,Journal!BC858,0))</f>
        <v/>
      </c>
      <c r="AX858" s="67" t="str">
        <f t="shared" si="69"/>
        <v/>
      </c>
      <c r="AY858" s="67" t="str">
        <f t="shared" ca="1" si="70"/>
        <v/>
      </c>
      <c r="AZ858" s="67" t="str">
        <f t="shared" ca="1" si="71"/>
        <v/>
      </c>
      <c r="BA858" s="67" t="str">
        <f t="shared" ca="1" si="72"/>
        <v/>
      </c>
    </row>
    <row r="859" spans="16:53">
      <c r="P859" s="26"/>
      <c r="Q859" s="27"/>
      <c r="R859" s="27"/>
      <c r="S859" s="30"/>
      <c r="AW859" s="67" t="str">
        <f>IF(ISERROR(IF(Journal!BC859&gt;0,Journal!V859,0)-IF(Journal!BC859&gt;0,Journal!BC859,0)),"",IF(Journal!BC859&gt;0,Journal!V859,0)-IF(Journal!BC859&gt;0,Journal!BC859,0))</f>
        <v/>
      </c>
      <c r="AX859" s="67" t="str">
        <f t="shared" si="69"/>
        <v/>
      </c>
      <c r="AY859" s="67" t="str">
        <f t="shared" ca="1" si="70"/>
        <v/>
      </c>
      <c r="AZ859" s="67" t="str">
        <f t="shared" ca="1" si="71"/>
        <v/>
      </c>
      <c r="BA859" s="67" t="str">
        <f t="shared" ca="1" si="72"/>
        <v/>
      </c>
    </row>
    <row r="860" spans="16:53">
      <c r="P860" s="26"/>
      <c r="Q860" s="27"/>
      <c r="R860" s="27"/>
      <c r="S860" s="30"/>
      <c r="AW860" s="67" t="str">
        <f>IF(ISERROR(IF(Journal!BC860&gt;0,Journal!V860,0)-IF(Journal!BC860&gt;0,Journal!BC860,0)),"",IF(Journal!BC860&gt;0,Journal!V860,0)-IF(Journal!BC860&gt;0,Journal!BC860,0))</f>
        <v/>
      </c>
      <c r="AX860" s="67" t="str">
        <f t="shared" si="69"/>
        <v/>
      </c>
      <c r="AY860" s="67" t="str">
        <f t="shared" ca="1" si="70"/>
        <v/>
      </c>
      <c r="AZ860" s="67" t="str">
        <f t="shared" ca="1" si="71"/>
        <v/>
      </c>
      <c r="BA860" s="67" t="str">
        <f t="shared" ca="1" si="72"/>
        <v/>
      </c>
    </row>
    <row r="861" spans="16:53">
      <c r="P861" s="26"/>
      <c r="Q861" s="27"/>
      <c r="R861" s="27"/>
      <c r="S861" s="30"/>
      <c r="AW861" s="67" t="str">
        <f>IF(ISERROR(IF(Journal!BC861&gt;0,Journal!V861,0)-IF(Journal!BC861&gt;0,Journal!BC861,0)),"",IF(Journal!BC861&gt;0,Journal!V861,0)-IF(Journal!BC861&gt;0,Journal!BC861,0))</f>
        <v/>
      </c>
      <c r="AX861" s="67" t="str">
        <f t="shared" si="69"/>
        <v/>
      </c>
      <c r="AY861" s="67" t="str">
        <f t="shared" ca="1" si="70"/>
        <v/>
      </c>
      <c r="AZ861" s="67" t="str">
        <f t="shared" ca="1" si="71"/>
        <v/>
      </c>
      <c r="BA861" s="67" t="str">
        <f t="shared" ca="1" si="72"/>
        <v/>
      </c>
    </row>
    <row r="862" spans="16:53">
      <c r="P862" s="26"/>
      <c r="Q862" s="27"/>
      <c r="R862" s="27"/>
      <c r="S862" s="30"/>
      <c r="AW862" s="67" t="str">
        <f>IF(ISERROR(IF(Journal!BC862&gt;0,Journal!V862,0)-IF(Journal!BC862&gt;0,Journal!BC862,0)),"",IF(Journal!BC862&gt;0,Journal!V862,0)-IF(Journal!BC862&gt;0,Journal!BC862,0))</f>
        <v/>
      </c>
      <c r="AX862" s="67" t="str">
        <f t="shared" si="69"/>
        <v/>
      </c>
      <c r="AY862" s="67" t="str">
        <f t="shared" ca="1" si="70"/>
        <v/>
      </c>
      <c r="AZ862" s="67" t="str">
        <f t="shared" ca="1" si="71"/>
        <v/>
      </c>
      <c r="BA862" s="67" t="str">
        <f t="shared" ca="1" si="72"/>
        <v/>
      </c>
    </row>
    <row r="863" spans="16:53">
      <c r="P863" s="26"/>
      <c r="Q863" s="27"/>
      <c r="R863" s="27"/>
      <c r="S863" s="30"/>
      <c r="AW863" s="67" t="str">
        <f>IF(ISERROR(IF(Journal!BC863&gt;0,Journal!V863,0)-IF(Journal!BC863&gt;0,Journal!BC863,0)),"",IF(Journal!BC863&gt;0,Journal!V863,0)-IF(Journal!BC863&gt;0,Journal!BC863,0))</f>
        <v/>
      </c>
      <c r="AX863" s="67" t="str">
        <f t="shared" si="69"/>
        <v/>
      </c>
      <c r="AY863" s="67" t="str">
        <f t="shared" ca="1" si="70"/>
        <v/>
      </c>
      <c r="AZ863" s="67" t="str">
        <f t="shared" ca="1" si="71"/>
        <v/>
      </c>
      <c r="BA863" s="67" t="str">
        <f t="shared" ca="1" si="72"/>
        <v/>
      </c>
    </row>
    <row r="864" spans="16:53">
      <c r="P864" s="26"/>
      <c r="Q864" s="27"/>
      <c r="R864" s="27"/>
      <c r="S864" s="30"/>
      <c r="AW864" s="67" t="str">
        <f>IF(ISERROR(IF(Journal!BC864&gt;0,Journal!V864,0)-IF(Journal!BC864&gt;0,Journal!BC864,0)),"",IF(Journal!BC864&gt;0,Journal!V864,0)-IF(Journal!BC864&gt;0,Journal!BC864,0))</f>
        <v/>
      </c>
      <c r="AX864" s="67" t="str">
        <f t="shared" si="69"/>
        <v/>
      </c>
      <c r="AY864" s="67" t="str">
        <f t="shared" ca="1" si="70"/>
        <v/>
      </c>
      <c r="AZ864" s="67" t="str">
        <f t="shared" ca="1" si="71"/>
        <v/>
      </c>
      <c r="BA864" s="67" t="str">
        <f t="shared" ca="1" si="72"/>
        <v/>
      </c>
    </row>
    <row r="865" spans="16:53">
      <c r="P865" s="26"/>
      <c r="Q865" s="27"/>
      <c r="R865" s="27"/>
      <c r="S865" s="30"/>
      <c r="AW865" s="67" t="str">
        <f>IF(ISERROR(IF(Journal!BC865&gt;0,Journal!V865,0)-IF(Journal!BC865&gt;0,Journal!BC865,0)),"",IF(Journal!BC865&gt;0,Journal!V865,0)-IF(Journal!BC865&gt;0,Journal!BC865,0))</f>
        <v/>
      </c>
      <c r="AX865" s="67" t="str">
        <f t="shared" si="69"/>
        <v/>
      </c>
      <c r="AY865" s="67" t="str">
        <f t="shared" ca="1" si="70"/>
        <v/>
      </c>
      <c r="AZ865" s="67" t="str">
        <f t="shared" ca="1" si="71"/>
        <v/>
      </c>
      <c r="BA865" s="67" t="str">
        <f t="shared" ca="1" si="72"/>
        <v/>
      </c>
    </row>
    <row r="866" spans="16:53">
      <c r="P866" s="26"/>
      <c r="Q866" s="27"/>
      <c r="R866" s="27"/>
      <c r="S866" s="30"/>
      <c r="AW866" s="67" t="str">
        <f>IF(ISERROR(IF(Journal!BC866&gt;0,Journal!V866,0)-IF(Journal!BC866&gt;0,Journal!BC866,0)),"",IF(Journal!BC866&gt;0,Journal!V866,0)-IF(Journal!BC866&gt;0,Journal!BC866,0))</f>
        <v/>
      </c>
      <c r="AX866" s="67" t="str">
        <f t="shared" si="69"/>
        <v/>
      </c>
      <c r="AY866" s="67" t="str">
        <f t="shared" ca="1" si="70"/>
        <v/>
      </c>
      <c r="AZ866" s="67" t="str">
        <f t="shared" ca="1" si="71"/>
        <v/>
      </c>
      <c r="BA866" s="67" t="str">
        <f t="shared" ca="1" si="72"/>
        <v/>
      </c>
    </row>
    <row r="867" spans="16:53">
      <c r="P867" s="26"/>
      <c r="Q867" s="27"/>
      <c r="R867" s="27"/>
      <c r="S867" s="30"/>
      <c r="AW867" s="67" t="str">
        <f>IF(ISERROR(IF(Journal!BC867&gt;0,Journal!V867,0)-IF(Journal!BC867&gt;0,Journal!BC867,0)),"",IF(Journal!BC867&gt;0,Journal!V867,0)-IF(Journal!BC867&gt;0,Journal!BC867,0))</f>
        <v/>
      </c>
      <c r="AX867" s="67" t="str">
        <f t="shared" si="69"/>
        <v/>
      </c>
      <c r="AY867" s="67" t="str">
        <f t="shared" ca="1" si="70"/>
        <v/>
      </c>
      <c r="AZ867" s="67" t="str">
        <f t="shared" ca="1" si="71"/>
        <v/>
      </c>
      <c r="BA867" s="67" t="str">
        <f t="shared" ca="1" si="72"/>
        <v/>
      </c>
    </row>
    <row r="868" spans="16:53">
      <c r="P868" s="26"/>
      <c r="Q868" s="27"/>
      <c r="R868" s="27"/>
      <c r="S868" s="30"/>
      <c r="AW868" s="67" t="str">
        <f>IF(ISERROR(IF(Journal!BC868&gt;0,Journal!V868,0)-IF(Journal!BC868&gt;0,Journal!BC868,0)),"",IF(Journal!BC868&gt;0,Journal!V868,0)-IF(Journal!BC868&gt;0,Journal!BC868,0))</f>
        <v/>
      </c>
      <c r="AX868" s="67" t="str">
        <f t="shared" si="69"/>
        <v/>
      </c>
      <c r="AY868" s="67" t="str">
        <f t="shared" ca="1" si="70"/>
        <v/>
      </c>
      <c r="AZ868" s="67" t="str">
        <f t="shared" ca="1" si="71"/>
        <v/>
      </c>
      <c r="BA868" s="67" t="str">
        <f t="shared" ca="1" si="72"/>
        <v/>
      </c>
    </row>
    <row r="869" spans="16:53">
      <c r="P869" s="26"/>
      <c r="Q869" s="27"/>
      <c r="R869" s="27"/>
      <c r="S869" s="30"/>
      <c r="AW869" s="67" t="str">
        <f>IF(ISERROR(IF(Journal!BC869&gt;0,Journal!V869,0)-IF(Journal!BC869&gt;0,Journal!BC869,0)),"",IF(Journal!BC869&gt;0,Journal!V869,0)-IF(Journal!BC869&gt;0,Journal!BC869,0))</f>
        <v/>
      </c>
      <c r="AX869" s="67" t="str">
        <f t="shared" si="69"/>
        <v/>
      </c>
      <c r="AY869" s="67" t="str">
        <f t="shared" ca="1" si="70"/>
        <v/>
      </c>
      <c r="AZ869" s="67" t="str">
        <f t="shared" ca="1" si="71"/>
        <v/>
      </c>
      <c r="BA869" s="67" t="str">
        <f t="shared" ca="1" si="72"/>
        <v/>
      </c>
    </row>
    <row r="870" spans="16:53">
      <c r="P870" s="26"/>
      <c r="Q870" s="27"/>
      <c r="R870" s="27"/>
      <c r="S870" s="30"/>
      <c r="AW870" s="67" t="str">
        <f>IF(ISERROR(IF(Journal!BC870&gt;0,Journal!V870,0)-IF(Journal!BC870&gt;0,Journal!BC870,0)),"",IF(Journal!BC870&gt;0,Journal!V870,0)-IF(Journal!BC870&gt;0,Journal!BC870,0))</f>
        <v/>
      </c>
      <c r="AX870" s="67" t="str">
        <f t="shared" si="69"/>
        <v/>
      </c>
      <c r="AY870" s="67" t="str">
        <f t="shared" ca="1" si="70"/>
        <v/>
      </c>
      <c r="AZ870" s="67" t="str">
        <f t="shared" ca="1" si="71"/>
        <v/>
      </c>
      <c r="BA870" s="67" t="str">
        <f t="shared" ca="1" si="72"/>
        <v/>
      </c>
    </row>
    <row r="871" spans="16:53">
      <c r="P871" s="26"/>
      <c r="Q871" s="27"/>
      <c r="R871" s="27"/>
      <c r="S871" s="30"/>
      <c r="AW871" s="67" t="str">
        <f>IF(ISERROR(IF(Journal!BC871&gt;0,Journal!V871,0)-IF(Journal!BC871&gt;0,Journal!BC871,0)),"",IF(Journal!BC871&gt;0,Journal!V871,0)-IF(Journal!BC871&gt;0,Journal!BC871,0))</f>
        <v/>
      </c>
      <c r="AX871" s="67" t="str">
        <f t="shared" si="69"/>
        <v/>
      </c>
      <c r="AY871" s="67" t="str">
        <f t="shared" ca="1" si="70"/>
        <v/>
      </c>
      <c r="AZ871" s="67" t="str">
        <f t="shared" ca="1" si="71"/>
        <v/>
      </c>
      <c r="BA871" s="67" t="str">
        <f t="shared" ca="1" si="72"/>
        <v/>
      </c>
    </row>
    <row r="872" spans="16:53">
      <c r="P872" s="26"/>
      <c r="Q872" s="27"/>
      <c r="R872" s="27"/>
      <c r="S872" s="30"/>
      <c r="AW872" s="67" t="str">
        <f>IF(ISERROR(IF(Journal!BC872&gt;0,Journal!V872,0)-IF(Journal!BC872&gt;0,Journal!BC872,0)),"",IF(Journal!BC872&gt;0,Journal!V872,0)-IF(Journal!BC872&gt;0,Journal!BC872,0))</f>
        <v/>
      </c>
      <c r="AX872" s="67" t="str">
        <f t="shared" si="69"/>
        <v/>
      </c>
      <c r="AY872" s="67" t="str">
        <f t="shared" ca="1" si="70"/>
        <v/>
      </c>
      <c r="AZ872" s="67" t="str">
        <f t="shared" ca="1" si="71"/>
        <v/>
      </c>
      <c r="BA872" s="67" t="str">
        <f t="shared" ca="1" si="72"/>
        <v/>
      </c>
    </row>
    <row r="873" spans="16:53">
      <c r="P873" s="26"/>
      <c r="Q873" s="27"/>
      <c r="R873" s="27"/>
      <c r="S873" s="30"/>
      <c r="AW873" s="67" t="str">
        <f>IF(ISERROR(IF(Journal!BC873&gt;0,Journal!V873,0)-IF(Journal!BC873&gt;0,Journal!BC873,0)),"",IF(Journal!BC873&gt;0,Journal!V873,0)-IF(Journal!BC873&gt;0,Journal!BC873,0))</f>
        <v/>
      </c>
      <c r="AX873" s="67" t="str">
        <f t="shared" si="69"/>
        <v/>
      </c>
      <c r="AY873" s="67" t="str">
        <f t="shared" ca="1" si="70"/>
        <v/>
      </c>
      <c r="AZ873" s="67" t="str">
        <f t="shared" ca="1" si="71"/>
        <v/>
      </c>
      <c r="BA873" s="67" t="str">
        <f t="shared" ca="1" si="72"/>
        <v/>
      </c>
    </row>
    <row r="874" spans="16:53">
      <c r="P874" s="26"/>
      <c r="Q874" s="27"/>
      <c r="R874" s="27"/>
      <c r="S874" s="30"/>
      <c r="AW874" s="67" t="str">
        <f>IF(ISERROR(IF(Journal!BC874&gt;0,Journal!V874,0)-IF(Journal!BC874&gt;0,Journal!BC874,0)),"",IF(Journal!BC874&gt;0,Journal!V874,0)-IF(Journal!BC874&gt;0,Journal!BC874,0))</f>
        <v/>
      </c>
      <c r="AX874" s="67" t="str">
        <f t="shared" si="69"/>
        <v/>
      </c>
      <c r="AY874" s="67" t="str">
        <f t="shared" ca="1" si="70"/>
        <v/>
      </c>
      <c r="AZ874" s="67" t="str">
        <f t="shared" ca="1" si="71"/>
        <v/>
      </c>
      <c r="BA874" s="67" t="str">
        <f t="shared" ca="1" si="72"/>
        <v/>
      </c>
    </row>
    <row r="875" spans="16:53">
      <c r="P875" s="26"/>
      <c r="Q875" s="27"/>
      <c r="R875" s="27"/>
      <c r="S875" s="30"/>
      <c r="AW875" s="67" t="str">
        <f>IF(ISERROR(IF(Journal!BC875&gt;0,Journal!V875,0)-IF(Journal!BC875&gt;0,Journal!BC875,0)),"",IF(Journal!BC875&gt;0,Journal!V875,0)-IF(Journal!BC875&gt;0,Journal!BC875,0))</f>
        <v/>
      </c>
      <c r="AX875" s="67" t="str">
        <f t="shared" si="69"/>
        <v/>
      </c>
      <c r="AY875" s="67" t="str">
        <f t="shared" ca="1" si="70"/>
        <v/>
      </c>
      <c r="AZ875" s="67" t="str">
        <f t="shared" ca="1" si="71"/>
        <v/>
      </c>
      <c r="BA875" s="67" t="str">
        <f t="shared" ca="1" si="72"/>
        <v/>
      </c>
    </row>
    <row r="876" spans="16:53">
      <c r="P876" s="26"/>
      <c r="Q876" s="27"/>
      <c r="R876" s="27"/>
      <c r="S876" s="30"/>
      <c r="AW876" s="67" t="str">
        <f>IF(ISERROR(IF(Journal!BC876&gt;0,Journal!V876,0)-IF(Journal!BC876&gt;0,Journal!BC876,0)),"",IF(Journal!BC876&gt;0,Journal!V876,0)-IF(Journal!BC876&gt;0,Journal!BC876,0))</f>
        <v/>
      </c>
      <c r="AX876" s="67" t="str">
        <f t="shared" si="69"/>
        <v/>
      </c>
      <c r="AY876" s="67" t="str">
        <f t="shared" ca="1" si="70"/>
        <v/>
      </c>
      <c r="AZ876" s="67" t="str">
        <f t="shared" ca="1" si="71"/>
        <v/>
      </c>
      <c r="BA876" s="67" t="str">
        <f t="shared" ca="1" si="72"/>
        <v/>
      </c>
    </row>
    <row r="877" spans="16:53">
      <c r="P877" s="26"/>
      <c r="Q877" s="27"/>
      <c r="R877" s="27"/>
      <c r="S877" s="30"/>
      <c r="AW877" s="67" t="str">
        <f>IF(ISERROR(IF(Journal!BC877&gt;0,Journal!V877,0)-IF(Journal!BC877&gt;0,Journal!BC877,0)),"",IF(Journal!BC877&gt;0,Journal!V877,0)-IF(Journal!BC877&gt;0,Journal!BC877,0))</f>
        <v/>
      </c>
      <c r="AX877" s="67" t="str">
        <f t="shared" si="69"/>
        <v/>
      </c>
      <c r="AY877" s="67" t="str">
        <f t="shared" ca="1" si="70"/>
        <v/>
      </c>
      <c r="AZ877" s="67" t="str">
        <f t="shared" ca="1" si="71"/>
        <v/>
      </c>
      <c r="BA877" s="67" t="str">
        <f t="shared" ca="1" si="72"/>
        <v/>
      </c>
    </row>
    <row r="878" spans="16:53">
      <c r="P878" s="26"/>
      <c r="Q878" s="27"/>
      <c r="R878" s="27"/>
      <c r="S878" s="30"/>
      <c r="AW878" s="67" t="str">
        <f>IF(ISERROR(IF(Journal!BC878&gt;0,Journal!V878,0)-IF(Journal!BC878&gt;0,Journal!BC878,0)),"",IF(Journal!BC878&gt;0,Journal!V878,0)-IF(Journal!BC878&gt;0,Journal!BC878,0))</f>
        <v/>
      </c>
      <c r="AX878" s="67" t="str">
        <f t="shared" si="69"/>
        <v/>
      </c>
      <c r="AY878" s="67" t="str">
        <f t="shared" ca="1" si="70"/>
        <v/>
      </c>
      <c r="AZ878" s="67" t="str">
        <f t="shared" ca="1" si="71"/>
        <v/>
      </c>
      <c r="BA878" s="67" t="str">
        <f t="shared" ca="1" si="72"/>
        <v/>
      </c>
    </row>
    <row r="879" spans="16:53">
      <c r="P879" s="26"/>
      <c r="Q879" s="27"/>
      <c r="R879" s="27"/>
      <c r="S879" s="30"/>
      <c r="AW879" s="67" t="str">
        <f>IF(ISERROR(IF(Journal!BC879&gt;0,Journal!V879,0)-IF(Journal!BC879&gt;0,Journal!BC879,0)),"",IF(Journal!BC879&gt;0,Journal!V879,0)-IF(Journal!BC879&gt;0,Journal!BC879,0))</f>
        <v/>
      </c>
      <c r="AX879" s="67" t="str">
        <f t="shared" si="69"/>
        <v/>
      </c>
      <c r="AY879" s="67" t="str">
        <f t="shared" ca="1" si="70"/>
        <v/>
      </c>
      <c r="AZ879" s="67" t="str">
        <f t="shared" ca="1" si="71"/>
        <v/>
      </c>
      <c r="BA879" s="67" t="str">
        <f t="shared" ca="1" si="72"/>
        <v/>
      </c>
    </row>
    <row r="880" spans="16:53">
      <c r="P880" s="26"/>
      <c r="Q880" s="27"/>
      <c r="R880" s="27"/>
      <c r="S880" s="30"/>
      <c r="AW880" s="67" t="str">
        <f>IF(ISERROR(IF(Journal!BC880&gt;0,Journal!V880,0)-IF(Journal!BC880&gt;0,Journal!BC880,0)),"",IF(Journal!BC880&gt;0,Journal!V880,0)-IF(Journal!BC880&gt;0,Journal!BC880,0))</f>
        <v/>
      </c>
      <c r="AX880" s="67" t="str">
        <f t="shared" si="69"/>
        <v/>
      </c>
      <c r="AY880" s="67" t="str">
        <f t="shared" ca="1" si="70"/>
        <v/>
      </c>
      <c r="AZ880" s="67" t="str">
        <f t="shared" ca="1" si="71"/>
        <v/>
      </c>
      <c r="BA880" s="67" t="str">
        <f t="shared" ca="1" si="72"/>
        <v/>
      </c>
    </row>
    <row r="881" spans="16:53">
      <c r="P881" s="26"/>
      <c r="Q881" s="27"/>
      <c r="R881" s="27"/>
      <c r="S881" s="30"/>
      <c r="AW881" s="67" t="str">
        <f>IF(ISERROR(IF(Journal!BC881&gt;0,Journal!V881,0)-IF(Journal!BC881&gt;0,Journal!BC881,0)),"",IF(Journal!BC881&gt;0,Journal!V881,0)-IF(Journal!BC881&gt;0,Journal!BC881,0))</f>
        <v/>
      </c>
      <c r="AX881" s="67" t="str">
        <f t="shared" si="69"/>
        <v/>
      </c>
      <c r="AY881" s="67" t="str">
        <f t="shared" ca="1" si="70"/>
        <v/>
      </c>
      <c r="AZ881" s="67" t="str">
        <f t="shared" ca="1" si="71"/>
        <v/>
      </c>
      <c r="BA881" s="67" t="str">
        <f t="shared" ca="1" si="72"/>
        <v/>
      </c>
    </row>
    <row r="882" spans="16:53">
      <c r="P882" s="26"/>
      <c r="Q882" s="27"/>
      <c r="R882" s="27"/>
      <c r="S882" s="30"/>
      <c r="AW882" s="67" t="str">
        <f>IF(ISERROR(IF(Journal!BC882&gt;0,Journal!V882,0)-IF(Journal!BC882&gt;0,Journal!BC882,0)),"",IF(Journal!BC882&gt;0,Journal!V882,0)-IF(Journal!BC882&gt;0,Journal!BC882,0))</f>
        <v/>
      </c>
      <c r="AX882" s="67" t="str">
        <f t="shared" si="69"/>
        <v/>
      </c>
      <c r="AY882" s="67" t="str">
        <f t="shared" ca="1" si="70"/>
        <v/>
      </c>
      <c r="AZ882" s="67" t="str">
        <f t="shared" ca="1" si="71"/>
        <v/>
      </c>
      <c r="BA882" s="67" t="str">
        <f t="shared" ca="1" si="72"/>
        <v/>
      </c>
    </row>
    <row r="883" spans="16:53">
      <c r="P883" s="26"/>
      <c r="Q883" s="27"/>
      <c r="R883" s="27"/>
      <c r="S883" s="30"/>
      <c r="AW883" s="67" t="str">
        <f>IF(ISERROR(IF(Journal!BC883&gt;0,Journal!V883,0)-IF(Journal!BC883&gt;0,Journal!BC883,0)),"",IF(Journal!BC883&gt;0,Journal!V883,0)-IF(Journal!BC883&gt;0,Journal!BC883,0))</f>
        <v/>
      </c>
      <c r="AX883" s="67" t="str">
        <f t="shared" si="69"/>
        <v/>
      </c>
      <c r="AY883" s="67" t="str">
        <f t="shared" ca="1" si="70"/>
        <v/>
      </c>
      <c r="AZ883" s="67" t="str">
        <f t="shared" ca="1" si="71"/>
        <v/>
      </c>
      <c r="BA883" s="67" t="str">
        <f t="shared" ca="1" si="72"/>
        <v/>
      </c>
    </row>
    <row r="884" spans="16:53">
      <c r="P884" s="26"/>
      <c r="Q884" s="27"/>
      <c r="R884" s="27"/>
      <c r="S884" s="30"/>
      <c r="AW884" s="67" t="str">
        <f>IF(ISERROR(IF(Journal!BC884&gt;0,Journal!V884,0)-IF(Journal!BC884&gt;0,Journal!BC884,0)),"",IF(Journal!BC884&gt;0,Journal!V884,0)-IF(Journal!BC884&gt;0,Journal!BC884,0))</f>
        <v/>
      </c>
      <c r="AX884" s="67" t="str">
        <f t="shared" si="69"/>
        <v/>
      </c>
      <c r="AY884" s="67" t="str">
        <f t="shared" ca="1" si="70"/>
        <v/>
      </c>
      <c r="AZ884" s="67" t="str">
        <f t="shared" ca="1" si="71"/>
        <v/>
      </c>
      <c r="BA884" s="67" t="str">
        <f t="shared" ca="1" si="72"/>
        <v/>
      </c>
    </row>
    <row r="885" spans="16:53">
      <c r="P885" s="26"/>
      <c r="Q885" s="27"/>
      <c r="R885" s="27"/>
      <c r="S885" s="30"/>
      <c r="AW885" s="67" t="str">
        <f>IF(ISERROR(IF(Journal!BC885&gt;0,Journal!V885,0)-IF(Journal!BC885&gt;0,Journal!BC885,0)),"",IF(Journal!BC885&gt;0,Journal!V885,0)-IF(Journal!BC885&gt;0,Journal!BC885,0))</f>
        <v/>
      </c>
      <c r="AX885" s="67" t="str">
        <f t="shared" si="69"/>
        <v/>
      </c>
      <c r="AY885" s="67" t="str">
        <f t="shared" ca="1" si="70"/>
        <v/>
      </c>
      <c r="AZ885" s="67" t="str">
        <f t="shared" ca="1" si="71"/>
        <v/>
      </c>
      <c r="BA885" s="67" t="str">
        <f t="shared" ca="1" si="72"/>
        <v/>
      </c>
    </row>
    <row r="886" spans="16:53">
      <c r="P886" s="26"/>
      <c r="Q886" s="27"/>
      <c r="R886" s="27"/>
      <c r="S886" s="30"/>
      <c r="AW886" s="67" t="str">
        <f>IF(ISERROR(IF(Journal!BC886&gt;0,Journal!V886,0)-IF(Journal!BC886&gt;0,Journal!BC886,0)),"",IF(Journal!BC886&gt;0,Journal!V886,0)-IF(Journal!BC886&gt;0,Journal!BC886,0))</f>
        <v/>
      </c>
      <c r="AX886" s="67" t="str">
        <f t="shared" si="69"/>
        <v/>
      </c>
      <c r="AY886" s="67" t="str">
        <f t="shared" ca="1" si="70"/>
        <v/>
      </c>
      <c r="AZ886" s="67" t="str">
        <f t="shared" ca="1" si="71"/>
        <v/>
      </c>
      <c r="BA886" s="67" t="str">
        <f t="shared" ca="1" si="72"/>
        <v/>
      </c>
    </row>
    <row r="887" spans="16:53">
      <c r="P887" s="26"/>
      <c r="Q887" s="27"/>
      <c r="R887" s="27"/>
      <c r="S887" s="30"/>
      <c r="AW887" s="67" t="str">
        <f>IF(ISERROR(IF(Journal!BC887&gt;0,Journal!V887,0)-IF(Journal!BC887&gt;0,Journal!BC887,0)),"",IF(Journal!BC887&gt;0,Journal!V887,0)-IF(Journal!BC887&gt;0,Journal!BC887,0))</f>
        <v/>
      </c>
      <c r="AX887" s="67" t="str">
        <f t="shared" si="69"/>
        <v/>
      </c>
      <c r="AY887" s="67" t="str">
        <f t="shared" ca="1" si="70"/>
        <v/>
      </c>
      <c r="AZ887" s="67" t="str">
        <f t="shared" ca="1" si="71"/>
        <v/>
      </c>
      <c r="BA887" s="67" t="str">
        <f t="shared" ca="1" si="72"/>
        <v/>
      </c>
    </row>
    <row r="888" spans="16:53">
      <c r="P888" s="26"/>
      <c r="Q888" s="27"/>
      <c r="R888" s="27"/>
      <c r="S888" s="30"/>
      <c r="AW888" s="67" t="str">
        <f>IF(ISERROR(IF(Journal!BC888&gt;0,Journal!V888,0)-IF(Journal!BC888&gt;0,Journal!BC888,0)),"",IF(Journal!BC888&gt;0,Journal!V888,0)-IF(Journal!BC888&gt;0,Journal!BC888,0))</f>
        <v/>
      </c>
      <c r="AX888" s="67" t="str">
        <f t="shared" si="69"/>
        <v/>
      </c>
      <c r="AY888" s="67" t="str">
        <f t="shared" ca="1" si="70"/>
        <v/>
      </c>
      <c r="AZ888" s="67" t="str">
        <f t="shared" ca="1" si="71"/>
        <v/>
      </c>
      <c r="BA888" s="67" t="str">
        <f t="shared" ca="1" si="72"/>
        <v/>
      </c>
    </row>
    <row r="889" spans="16:53">
      <c r="P889" s="26"/>
      <c r="Q889" s="27"/>
      <c r="R889" s="27"/>
      <c r="S889" s="30"/>
      <c r="AW889" s="67" t="str">
        <f>IF(ISERROR(IF(Journal!BC889&gt;0,Journal!V889,0)-IF(Journal!BC889&gt;0,Journal!BC889,0)),"",IF(Journal!BC889&gt;0,Journal!V889,0)-IF(Journal!BC889&gt;0,Journal!BC889,0))</f>
        <v/>
      </c>
      <c r="AX889" s="67" t="str">
        <f t="shared" si="69"/>
        <v/>
      </c>
      <c r="AY889" s="67" t="str">
        <f t="shared" ca="1" si="70"/>
        <v/>
      </c>
      <c r="AZ889" s="67" t="str">
        <f t="shared" ca="1" si="71"/>
        <v/>
      </c>
      <c r="BA889" s="67" t="str">
        <f t="shared" ca="1" si="72"/>
        <v/>
      </c>
    </row>
    <row r="890" spans="16:53">
      <c r="P890" s="26"/>
      <c r="Q890" s="27"/>
      <c r="R890" s="27"/>
      <c r="S890" s="30"/>
      <c r="AW890" s="67" t="str">
        <f>IF(ISERROR(IF(Journal!BC890&gt;0,Journal!V890,0)-IF(Journal!BC890&gt;0,Journal!BC890,0)),"",IF(Journal!BC890&gt;0,Journal!V890,0)-IF(Journal!BC890&gt;0,Journal!BC890,0))</f>
        <v/>
      </c>
      <c r="AX890" s="67" t="str">
        <f t="shared" si="69"/>
        <v/>
      </c>
      <c r="AY890" s="67" t="str">
        <f t="shared" ca="1" si="70"/>
        <v/>
      </c>
      <c r="AZ890" s="67" t="str">
        <f t="shared" ca="1" si="71"/>
        <v/>
      </c>
      <c r="BA890" s="67" t="str">
        <f t="shared" ca="1" si="72"/>
        <v/>
      </c>
    </row>
    <row r="891" spans="16:53">
      <c r="P891" s="26"/>
      <c r="Q891" s="27"/>
      <c r="R891" s="27"/>
      <c r="S891" s="30"/>
      <c r="AW891" s="67" t="str">
        <f>IF(ISERROR(IF(Journal!BC891&gt;0,Journal!V891,0)-IF(Journal!BC891&gt;0,Journal!BC891,0)),"",IF(Journal!BC891&gt;0,Journal!V891,0)-IF(Journal!BC891&gt;0,Journal!BC891,0))</f>
        <v/>
      </c>
      <c r="AX891" s="67" t="str">
        <f t="shared" si="69"/>
        <v/>
      </c>
      <c r="AY891" s="67" t="str">
        <f t="shared" ca="1" si="70"/>
        <v/>
      </c>
      <c r="AZ891" s="67" t="str">
        <f t="shared" ca="1" si="71"/>
        <v/>
      </c>
      <c r="BA891" s="67" t="str">
        <f t="shared" ca="1" si="72"/>
        <v/>
      </c>
    </row>
    <row r="892" spans="16:53">
      <c r="P892" s="26"/>
      <c r="Q892" s="27"/>
      <c r="R892" s="27"/>
      <c r="S892" s="30"/>
      <c r="AW892" s="67" t="str">
        <f>IF(ISERROR(IF(Journal!BC892&gt;0,Journal!V892,0)-IF(Journal!BC892&gt;0,Journal!BC892,0)),"",IF(Journal!BC892&gt;0,Journal!V892,0)-IF(Journal!BC892&gt;0,Journal!BC892,0))</f>
        <v/>
      </c>
      <c r="AX892" s="67" t="str">
        <f t="shared" si="69"/>
        <v/>
      </c>
      <c r="AY892" s="67" t="str">
        <f t="shared" ca="1" si="70"/>
        <v/>
      </c>
      <c r="AZ892" s="67" t="str">
        <f t="shared" ca="1" si="71"/>
        <v/>
      </c>
      <c r="BA892" s="67" t="str">
        <f t="shared" ca="1" si="72"/>
        <v/>
      </c>
    </row>
    <row r="893" spans="16:53">
      <c r="P893" s="26"/>
      <c r="Q893" s="27"/>
      <c r="R893" s="27"/>
      <c r="S893" s="30"/>
      <c r="AW893" s="67" t="str">
        <f>IF(ISERROR(IF(Journal!BC893&gt;0,Journal!V893,0)-IF(Journal!BC893&gt;0,Journal!BC893,0)),"",IF(Journal!BC893&gt;0,Journal!V893,0)-IF(Journal!BC893&gt;0,Journal!BC893,0))</f>
        <v/>
      </c>
      <c r="AX893" s="67" t="str">
        <f t="shared" si="69"/>
        <v/>
      </c>
      <c r="AY893" s="67" t="str">
        <f t="shared" ca="1" si="70"/>
        <v/>
      </c>
      <c r="AZ893" s="67" t="str">
        <f t="shared" ca="1" si="71"/>
        <v/>
      </c>
      <c r="BA893" s="67" t="str">
        <f t="shared" ca="1" si="72"/>
        <v/>
      </c>
    </row>
    <row r="894" spans="16:53">
      <c r="P894" s="26"/>
      <c r="Q894" s="27"/>
      <c r="R894" s="27"/>
      <c r="S894" s="30"/>
      <c r="AW894" s="67" t="str">
        <f>IF(ISERROR(IF(Journal!BC894&gt;0,Journal!V894,0)-IF(Journal!BC894&gt;0,Journal!BC894,0)),"",IF(Journal!BC894&gt;0,Journal!V894,0)-IF(Journal!BC894&gt;0,Journal!BC894,0))</f>
        <v/>
      </c>
      <c r="AX894" s="67" t="str">
        <f t="shared" si="69"/>
        <v/>
      </c>
      <c r="AY894" s="67" t="str">
        <f t="shared" ca="1" si="70"/>
        <v/>
      </c>
      <c r="AZ894" s="67" t="str">
        <f t="shared" ca="1" si="71"/>
        <v/>
      </c>
      <c r="BA894" s="67" t="str">
        <f t="shared" ca="1" si="72"/>
        <v/>
      </c>
    </row>
    <row r="895" spans="16:53">
      <c r="P895" s="26"/>
      <c r="Q895" s="27"/>
      <c r="R895" s="27"/>
      <c r="S895" s="30"/>
      <c r="AW895" s="67" t="str">
        <f>IF(ISERROR(IF(Journal!BC895&gt;0,Journal!V895,0)-IF(Journal!BC895&gt;0,Journal!BC895,0)),"",IF(Journal!BC895&gt;0,Journal!V895,0)-IF(Journal!BC895&gt;0,Journal!BC895,0))</f>
        <v/>
      </c>
      <c r="AX895" s="67" t="str">
        <f t="shared" si="69"/>
        <v/>
      </c>
      <c r="AY895" s="67" t="str">
        <f t="shared" ca="1" si="70"/>
        <v/>
      </c>
      <c r="AZ895" s="67" t="str">
        <f t="shared" ca="1" si="71"/>
        <v/>
      </c>
      <c r="BA895" s="67" t="str">
        <f t="shared" ca="1" si="72"/>
        <v/>
      </c>
    </row>
    <row r="896" spans="16:53">
      <c r="P896" s="26"/>
      <c r="Q896" s="27"/>
      <c r="R896" s="27"/>
      <c r="S896" s="30"/>
      <c r="AW896" s="67" t="str">
        <f>IF(ISERROR(IF(Journal!BC896&gt;0,Journal!V896,0)-IF(Journal!BC896&gt;0,Journal!BC896,0)),"",IF(Journal!BC896&gt;0,Journal!V896,0)-IF(Journal!BC896&gt;0,Journal!BC896,0))</f>
        <v/>
      </c>
      <c r="AX896" s="67" t="str">
        <f t="shared" si="69"/>
        <v/>
      </c>
      <c r="AY896" s="67" t="str">
        <f t="shared" ca="1" si="70"/>
        <v/>
      </c>
      <c r="AZ896" s="67" t="str">
        <f t="shared" ca="1" si="71"/>
        <v/>
      </c>
      <c r="BA896" s="67" t="str">
        <f t="shared" ca="1" si="72"/>
        <v/>
      </c>
    </row>
    <row r="897" spans="16:53">
      <c r="P897" s="26"/>
      <c r="Q897" s="27"/>
      <c r="R897" s="27"/>
      <c r="S897" s="30"/>
      <c r="AW897" s="67" t="str">
        <f>IF(ISERROR(IF(Journal!BC897&gt;0,Journal!V897,0)-IF(Journal!BC897&gt;0,Journal!BC897,0)),"",IF(Journal!BC897&gt;0,Journal!V897,0)-IF(Journal!BC897&gt;0,Journal!BC897,0))</f>
        <v/>
      </c>
      <c r="AX897" s="67" t="str">
        <f t="shared" si="69"/>
        <v/>
      </c>
      <c r="AY897" s="67" t="str">
        <f t="shared" ca="1" si="70"/>
        <v/>
      </c>
      <c r="AZ897" s="67" t="str">
        <f t="shared" ca="1" si="71"/>
        <v/>
      </c>
      <c r="BA897" s="67" t="str">
        <f t="shared" ca="1" si="72"/>
        <v/>
      </c>
    </row>
    <row r="898" spans="16:53">
      <c r="P898" s="26"/>
      <c r="Q898" s="27"/>
      <c r="R898" s="27"/>
      <c r="S898" s="30"/>
      <c r="AW898" s="67" t="str">
        <f>IF(ISERROR(IF(Journal!BC898&gt;0,Journal!V898,0)-IF(Journal!BC898&gt;0,Journal!BC898,0)),"",IF(Journal!BC898&gt;0,Journal!V898,0)-IF(Journal!BC898&gt;0,Journal!BC898,0))</f>
        <v/>
      </c>
      <c r="AX898" s="67" t="str">
        <f t="shared" si="69"/>
        <v/>
      </c>
      <c r="AY898" s="67" t="str">
        <f t="shared" ca="1" si="70"/>
        <v/>
      </c>
      <c r="AZ898" s="67" t="str">
        <f t="shared" ca="1" si="71"/>
        <v/>
      </c>
      <c r="BA898" s="67" t="str">
        <f t="shared" ca="1" si="72"/>
        <v/>
      </c>
    </row>
    <row r="899" spans="16:53">
      <c r="P899" s="26"/>
      <c r="Q899" s="27"/>
      <c r="R899" s="27"/>
      <c r="S899" s="30"/>
      <c r="AW899" s="67" t="str">
        <f>IF(ISERROR(IF(Journal!BC899&gt;0,Journal!V899,0)-IF(Journal!BC899&gt;0,Journal!BC899,0)),"",IF(Journal!BC899&gt;0,Journal!V899,0)-IF(Journal!BC899&gt;0,Journal!BC899,0))</f>
        <v/>
      </c>
      <c r="AX899" s="67" t="str">
        <f t="shared" si="69"/>
        <v/>
      </c>
      <c r="AY899" s="67" t="str">
        <f t="shared" ca="1" si="70"/>
        <v/>
      </c>
      <c r="AZ899" s="67" t="str">
        <f t="shared" ca="1" si="71"/>
        <v/>
      </c>
      <c r="BA899" s="67" t="str">
        <f t="shared" ca="1" si="72"/>
        <v/>
      </c>
    </row>
    <row r="900" spans="16:53">
      <c r="P900" s="26"/>
      <c r="Q900" s="27"/>
      <c r="R900" s="27"/>
      <c r="S900" s="30"/>
      <c r="AW900" s="67" t="str">
        <f>IF(ISERROR(IF(Journal!BC900&gt;0,Journal!V900,0)-IF(Journal!BC900&gt;0,Journal!BC900,0)),"",IF(Journal!BC900&gt;0,Journal!V900,0)-IF(Journal!BC900&gt;0,Journal!BC900,0))</f>
        <v/>
      </c>
      <c r="AX900" s="67" t="str">
        <f t="shared" si="69"/>
        <v/>
      </c>
      <c r="AY900" s="67" t="str">
        <f t="shared" ca="1" si="70"/>
        <v/>
      </c>
      <c r="AZ900" s="67" t="str">
        <f t="shared" ca="1" si="71"/>
        <v/>
      </c>
      <c r="BA900" s="67" t="str">
        <f t="shared" ca="1" si="72"/>
        <v/>
      </c>
    </row>
    <row r="901" spans="16:53">
      <c r="P901" s="26"/>
      <c r="Q901" s="27"/>
      <c r="R901" s="27"/>
      <c r="S901" s="30"/>
      <c r="AW901" s="67" t="str">
        <f>IF(ISERROR(IF(Journal!BC901&gt;0,Journal!V901,0)-IF(Journal!BC901&gt;0,Journal!BC901,0)),"",IF(Journal!BC901&gt;0,Journal!V901,0)-IF(Journal!BC901&gt;0,Journal!BC901,0))</f>
        <v/>
      </c>
      <c r="AX901" s="67" t="str">
        <f t="shared" ref="AX901:AX964" si="73">IF(AW901="","",IF(AW901&gt;0,1,""))</f>
        <v/>
      </c>
      <c r="AY901" s="67" t="str">
        <f t="shared" ref="AY901:AY964" ca="1" si="74">IF(ISERROR(AY900+MATCH(1,INDIRECT(CONCATENATE(CONCATENATE("AX",AY900+1),":AX2200")),0)),"",(AY900+MATCH(1,INDIRECT(CONCATENATE(CONCATENATE("AX",AY900+1),":AX2200")),0)))</f>
        <v/>
      </c>
      <c r="AZ901" s="67" t="str">
        <f t="shared" ref="AZ901:AZ964" ca="1" si="75">IF(ISERROR(IF(INDIRECT(CONCATENATE("AW",AY901))="","",INDIRECT(CONCATENATE("AW",AY901)))),"",IF(INDIRECT(CONCATENATE("AW",AY901))="","",INDIRECT(CONCATENATE("AW",AY901))))</f>
        <v/>
      </c>
      <c r="BA901" s="67" t="str">
        <f t="shared" ref="BA901:BA964" ca="1" si="76">IF(AZ901="","",BA900+1)</f>
        <v/>
      </c>
    </row>
    <row r="902" spans="16:53">
      <c r="P902" s="26"/>
      <c r="Q902" s="27"/>
      <c r="R902" s="27"/>
      <c r="S902" s="30"/>
      <c r="AW902" s="67" t="str">
        <f>IF(ISERROR(IF(Journal!BC902&gt;0,Journal!V902,0)-IF(Journal!BC902&gt;0,Journal!BC902,0)),"",IF(Journal!BC902&gt;0,Journal!V902,0)-IF(Journal!BC902&gt;0,Journal!BC902,0))</f>
        <v/>
      </c>
      <c r="AX902" s="67" t="str">
        <f t="shared" si="73"/>
        <v/>
      </c>
      <c r="AY902" s="67" t="str">
        <f t="shared" ca="1" si="74"/>
        <v/>
      </c>
      <c r="AZ902" s="67" t="str">
        <f t="shared" ca="1" si="75"/>
        <v/>
      </c>
      <c r="BA902" s="67" t="str">
        <f t="shared" ca="1" si="76"/>
        <v/>
      </c>
    </row>
    <row r="903" spans="16:53">
      <c r="P903" s="26"/>
      <c r="Q903" s="27"/>
      <c r="R903" s="27"/>
      <c r="S903" s="30"/>
      <c r="AW903" s="67" t="str">
        <f>IF(ISERROR(IF(Journal!BC903&gt;0,Journal!V903,0)-IF(Journal!BC903&gt;0,Journal!BC903,0)),"",IF(Journal!BC903&gt;0,Journal!V903,0)-IF(Journal!BC903&gt;0,Journal!BC903,0))</f>
        <v/>
      </c>
      <c r="AX903" s="67" t="str">
        <f t="shared" si="73"/>
        <v/>
      </c>
      <c r="AY903" s="67" t="str">
        <f t="shared" ca="1" si="74"/>
        <v/>
      </c>
      <c r="AZ903" s="67" t="str">
        <f t="shared" ca="1" si="75"/>
        <v/>
      </c>
      <c r="BA903" s="67" t="str">
        <f t="shared" ca="1" si="76"/>
        <v/>
      </c>
    </row>
    <row r="904" spans="16:53">
      <c r="P904" s="26"/>
      <c r="Q904" s="27"/>
      <c r="R904" s="27"/>
      <c r="S904" s="30"/>
      <c r="AW904" s="67" t="str">
        <f>IF(ISERROR(IF(Journal!BC904&gt;0,Journal!V904,0)-IF(Journal!BC904&gt;0,Journal!BC904,0)),"",IF(Journal!BC904&gt;0,Journal!V904,0)-IF(Journal!BC904&gt;0,Journal!BC904,0))</f>
        <v/>
      </c>
      <c r="AX904" s="67" t="str">
        <f t="shared" si="73"/>
        <v/>
      </c>
      <c r="AY904" s="67" t="str">
        <f t="shared" ca="1" si="74"/>
        <v/>
      </c>
      <c r="AZ904" s="67" t="str">
        <f t="shared" ca="1" si="75"/>
        <v/>
      </c>
      <c r="BA904" s="67" t="str">
        <f t="shared" ca="1" si="76"/>
        <v/>
      </c>
    </row>
    <row r="905" spans="16:53">
      <c r="P905" s="26"/>
      <c r="Q905" s="27"/>
      <c r="R905" s="27"/>
      <c r="S905" s="30"/>
      <c r="AW905" s="67" t="str">
        <f>IF(ISERROR(IF(Journal!BC905&gt;0,Journal!V905,0)-IF(Journal!BC905&gt;0,Journal!BC905,0)),"",IF(Journal!BC905&gt;0,Journal!V905,0)-IF(Journal!BC905&gt;0,Journal!BC905,0))</f>
        <v/>
      </c>
      <c r="AX905" s="67" t="str">
        <f t="shared" si="73"/>
        <v/>
      </c>
      <c r="AY905" s="67" t="str">
        <f t="shared" ca="1" si="74"/>
        <v/>
      </c>
      <c r="AZ905" s="67" t="str">
        <f t="shared" ca="1" si="75"/>
        <v/>
      </c>
      <c r="BA905" s="67" t="str">
        <f t="shared" ca="1" si="76"/>
        <v/>
      </c>
    </row>
    <row r="906" spans="16:53">
      <c r="P906" s="26"/>
      <c r="Q906" s="27"/>
      <c r="R906" s="27"/>
      <c r="S906" s="30"/>
      <c r="AW906" s="67" t="str">
        <f>IF(ISERROR(IF(Journal!BC906&gt;0,Journal!V906,0)-IF(Journal!BC906&gt;0,Journal!BC906,0)),"",IF(Journal!BC906&gt;0,Journal!V906,0)-IF(Journal!BC906&gt;0,Journal!BC906,0))</f>
        <v/>
      </c>
      <c r="AX906" s="67" t="str">
        <f t="shared" si="73"/>
        <v/>
      </c>
      <c r="AY906" s="67" t="str">
        <f t="shared" ca="1" si="74"/>
        <v/>
      </c>
      <c r="AZ906" s="67" t="str">
        <f t="shared" ca="1" si="75"/>
        <v/>
      </c>
      <c r="BA906" s="67" t="str">
        <f t="shared" ca="1" si="76"/>
        <v/>
      </c>
    </row>
    <row r="907" spans="16:53">
      <c r="P907" s="26"/>
      <c r="Q907" s="27"/>
      <c r="R907" s="27"/>
      <c r="S907" s="30"/>
      <c r="AW907" s="67" t="str">
        <f>IF(ISERROR(IF(Journal!BC907&gt;0,Journal!V907,0)-IF(Journal!BC907&gt;0,Journal!BC907,0)),"",IF(Journal!BC907&gt;0,Journal!V907,0)-IF(Journal!BC907&gt;0,Journal!BC907,0))</f>
        <v/>
      </c>
      <c r="AX907" s="67" t="str">
        <f t="shared" si="73"/>
        <v/>
      </c>
      <c r="AY907" s="67" t="str">
        <f t="shared" ca="1" si="74"/>
        <v/>
      </c>
      <c r="AZ907" s="67" t="str">
        <f t="shared" ca="1" si="75"/>
        <v/>
      </c>
      <c r="BA907" s="67" t="str">
        <f t="shared" ca="1" si="76"/>
        <v/>
      </c>
    </row>
    <row r="908" spans="16:53">
      <c r="P908" s="26"/>
      <c r="Q908" s="27"/>
      <c r="R908" s="27"/>
      <c r="S908" s="30"/>
      <c r="AW908" s="67" t="str">
        <f>IF(ISERROR(IF(Journal!BC908&gt;0,Journal!V908,0)-IF(Journal!BC908&gt;0,Journal!BC908,0)),"",IF(Journal!BC908&gt;0,Journal!V908,0)-IF(Journal!BC908&gt;0,Journal!BC908,0))</f>
        <v/>
      </c>
      <c r="AX908" s="67" t="str">
        <f t="shared" si="73"/>
        <v/>
      </c>
      <c r="AY908" s="67" t="str">
        <f t="shared" ca="1" si="74"/>
        <v/>
      </c>
      <c r="AZ908" s="67" t="str">
        <f t="shared" ca="1" si="75"/>
        <v/>
      </c>
      <c r="BA908" s="67" t="str">
        <f t="shared" ca="1" si="76"/>
        <v/>
      </c>
    </row>
    <row r="909" spans="16:53">
      <c r="P909" s="26"/>
      <c r="Q909" s="27"/>
      <c r="R909" s="27"/>
      <c r="S909" s="30"/>
      <c r="AW909" s="67" t="str">
        <f>IF(ISERROR(IF(Journal!BC909&gt;0,Journal!V909,0)-IF(Journal!BC909&gt;0,Journal!BC909,0)),"",IF(Journal!BC909&gt;0,Journal!V909,0)-IF(Journal!BC909&gt;0,Journal!BC909,0))</f>
        <v/>
      </c>
      <c r="AX909" s="67" t="str">
        <f t="shared" si="73"/>
        <v/>
      </c>
      <c r="AY909" s="67" t="str">
        <f t="shared" ca="1" si="74"/>
        <v/>
      </c>
      <c r="AZ909" s="67" t="str">
        <f t="shared" ca="1" si="75"/>
        <v/>
      </c>
      <c r="BA909" s="67" t="str">
        <f t="shared" ca="1" si="76"/>
        <v/>
      </c>
    </row>
    <row r="910" spans="16:53">
      <c r="P910" s="26"/>
      <c r="Q910" s="27"/>
      <c r="R910" s="27"/>
      <c r="S910" s="30"/>
      <c r="AW910" s="67" t="str">
        <f>IF(ISERROR(IF(Journal!BC910&gt;0,Journal!V910,0)-IF(Journal!BC910&gt;0,Journal!BC910,0)),"",IF(Journal!BC910&gt;0,Journal!V910,0)-IF(Journal!BC910&gt;0,Journal!BC910,0))</f>
        <v/>
      </c>
      <c r="AX910" s="67" t="str">
        <f t="shared" si="73"/>
        <v/>
      </c>
      <c r="AY910" s="67" t="str">
        <f t="shared" ca="1" si="74"/>
        <v/>
      </c>
      <c r="AZ910" s="67" t="str">
        <f t="shared" ca="1" si="75"/>
        <v/>
      </c>
      <c r="BA910" s="67" t="str">
        <f t="shared" ca="1" si="76"/>
        <v/>
      </c>
    </row>
    <row r="911" spans="16:53">
      <c r="P911" s="26"/>
      <c r="Q911" s="27"/>
      <c r="R911" s="27"/>
      <c r="S911" s="30"/>
      <c r="AW911" s="67" t="str">
        <f>IF(ISERROR(IF(Journal!BC911&gt;0,Journal!V911,0)-IF(Journal!BC911&gt;0,Journal!BC911,0)),"",IF(Journal!BC911&gt;0,Journal!V911,0)-IF(Journal!BC911&gt;0,Journal!BC911,0))</f>
        <v/>
      </c>
      <c r="AX911" s="67" t="str">
        <f t="shared" si="73"/>
        <v/>
      </c>
      <c r="AY911" s="67" t="str">
        <f t="shared" ca="1" si="74"/>
        <v/>
      </c>
      <c r="AZ911" s="67" t="str">
        <f t="shared" ca="1" si="75"/>
        <v/>
      </c>
      <c r="BA911" s="67" t="str">
        <f t="shared" ca="1" si="76"/>
        <v/>
      </c>
    </row>
    <row r="912" spans="16:53">
      <c r="P912" s="26"/>
      <c r="Q912" s="27"/>
      <c r="R912" s="27"/>
      <c r="S912" s="30"/>
      <c r="AW912" s="67" t="str">
        <f>IF(ISERROR(IF(Journal!BC912&gt;0,Journal!V912,0)-IF(Journal!BC912&gt;0,Journal!BC912,0)),"",IF(Journal!BC912&gt;0,Journal!V912,0)-IF(Journal!BC912&gt;0,Journal!BC912,0))</f>
        <v/>
      </c>
      <c r="AX912" s="67" t="str">
        <f t="shared" si="73"/>
        <v/>
      </c>
      <c r="AY912" s="67" t="str">
        <f t="shared" ca="1" si="74"/>
        <v/>
      </c>
      <c r="AZ912" s="67" t="str">
        <f t="shared" ca="1" si="75"/>
        <v/>
      </c>
      <c r="BA912" s="67" t="str">
        <f t="shared" ca="1" si="76"/>
        <v/>
      </c>
    </row>
    <row r="913" spans="16:53">
      <c r="P913" s="26"/>
      <c r="Q913" s="27"/>
      <c r="R913" s="27"/>
      <c r="S913" s="30"/>
      <c r="AW913" s="67" t="str">
        <f>IF(ISERROR(IF(Journal!BC913&gt;0,Journal!V913,0)-IF(Journal!BC913&gt;0,Journal!BC913,0)),"",IF(Journal!BC913&gt;0,Journal!V913,0)-IF(Journal!BC913&gt;0,Journal!BC913,0))</f>
        <v/>
      </c>
      <c r="AX913" s="67" t="str">
        <f t="shared" si="73"/>
        <v/>
      </c>
      <c r="AY913" s="67" t="str">
        <f t="shared" ca="1" si="74"/>
        <v/>
      </c>
      <c r="AZ913" s="67" t="str">
        <f t="shared" ca="1" si="75"/>
        <v/>
      </c>
      <c r="BA913" s="67" t="str">
        <f t="shared" ca="1" si="76"/>
        <v/>
      </c>
    </row>
    <row r="914" spans="16:53">
      <c r="P914" s="26"/>
      <c r="Q914" s="27"/>
      <c r="R914" s="27"/>
      <c r="S914" s="30"/>
      <c r="AW914" s="67" t="str">
        <f>IF(ISERROR(IF(Journal!BC914&gt;0,Journal!V914,0)-IF(Journal!BC914&gt;0,Journal!BC914,0)),"",IF(Journal!BC914&gt;0,Journal!V914,0)-IF(Journal!BC914&gt;0,Journal!BC914,0))</f>
        <v/>
      </c>
      <c r="AX914" s="67" t="str">
        <f t="shared" si="73"/>
        <v/>
      </c>
      <c r="AY914" s="67" t="str">
        <f t="shared" ca="1" si="74"/>
        <v/>
      </c>
      <c r="AZ914" s="67" t="str">
        <f t="shared" ca="1" si="75"/>
        <v/>
      </c>
      <c r="BA914" s="67" t="str">
        <f t="shared" ca="1" si="76"/>
        <v/>
      </c>
    </row>
    <row r="915" spans="16:53">
      <c r="P915" s="26"/>
      <c r="Q915" s="27"/>
      <c r="R915" s="27"/>
      <c r="S915" s="30"/>
      <c r="AW915" s="67" t="str">
        <f>IF(ISERROR(IF(Journal!BC915&gt;0,Journal!V915,0)-IF(Journal!BC915&gt;0,Journal!BC915,0)),"",IF(Journal!BC915&gt;0,Journal!V915,0)-IF(Journal!BC915&gt;0,Journal!BC915,0))</f>
        <v/>
      </c>
      <c r="AX915" s="67" t="str">
        <f t="shared" si="73"/>
        <v/>
      </c>
      <c r="AY915" s="67" t="str">
        <f t="shared" ca="1" si="74"/>
        <v/>
      </c>
      <c r="AZ915" s="67" t="str">
        <f t="shared" ca="1" si="75"/>
        <v/>
      </c>
      <c r="BA915" s="67" t="str">
        <f t="shared" ca="1" si="76"/>
        <v/>
      </c>
    </row>
    <row r="916" spans="16:53">
      <c r="P916" s="26"/>
      <c r="Q916" s="27"/>
      <c r="R916" s="27"/>
      <c r="S916" s="30"/>
      <c r="AW916" s="67" t="str">
        <f>IF(ISERROR(IF(Journal!BC916&gt;0,Journal!V916,0)-IF(Journal!BC916&gt;0,Journal!BC916,0)),"",IF(Journal!BC916&gt;0,Journal!V916,0)-IF(Journal!BC916&gt;0,Journal!BC916,0))</f>
        <v/>
      </c>
      <c r="AX916" s="67" t="str">
        <f t="shared" si="73"/>
        <v/>
      </c>
      <c r="AY916" s="67" t="str">
        <f t="shared" ca="1" si="74"/>
        <v/>
      </c>
      <c r="AZ916" s="67" t="str">
        <f t="shared" ca="1" si="75"/>
        <v/>
      </c>
      <c r="BA916" s="67" t="str">
        <f t="shared" ca="1" si="76"/>
        <v/>
      </c>
    </row>
    <row r="917" spans="16:53">
      <c r="P917" s="26"/>
      <c r="Q917" s="27"/>
      <c r="R917" s="27"/>
      <c r="S917" s="30"/>
      <c r="AW917" s="67" t="str">
        <f>IF(ISERROR(IF(Journal!BC917&gt;0,Journal!V917,0)-IF(Journal!BC917&gt;0,Journal!BC917,0)),"",IF(Journal!BC917&gt;0,Journal!V917,0)-IF(Journal!BC917&gt;0,Journal!BC917,0))</f>
        <v/>
      </c>
      <c r="AX917" s="67" t="str">
        <f t="shared" si="73"/>
        <v/>
      </c>
      <c r="AY917" s="67" t="str">
        <f t="shared" ca="1" si="74"/>
        <v/>
      </c>
      <c r="AZ917" s="67" t="str">
        <f t="shared" ca="1" si="75"/>
        <v/>
      </c>
      <c r="BA917" s="67" t="str">
        <f t="shared" ca="1" si="76"/>
        <v/>
      </c>
    </row>
    <row r="918" spans="16:53">
      <c r="P918" s="26"/>
      <c r="Q918" s="27"/>
      <c r="R918" s="27"/>
      <c r="S918" s="30"/>
      <c r="AW918" s="67" t="str">
        <f>IF(ISERROR(IF(Journal!BC918&gt;0,Journal!V918,0)-IF(Journal!BC918&gt;0,Journal!BC918,0)),"",IF(Journal!BC918&gt;0,Journal!V918,0)-IF(Journal!BC918&gt;0,Journal!BC918,0))</f>
        <v/>
      </c>
      <c r="AX918" s="67" t="str">
        <f t="shared" si="73"/>
        <v/>
      </c>
      <c r="AY918" s="67" t="str">
        <f t="shared" ca="1" si="74"/>
        <v/>
      </c>
      <c r="AZ918" s="67" t="str">
        <f t="shared" ca="1" si="75"/>
        <v/>
      </c>
      <c r="BA918" s="67" t="str">
        <f t="shared" ca="1" si="76"/>
        <v/>
      </c>
    </row>
    <row r="919" spans="16:53">
      <c r="P919" s="26"/>
      <c r="Q919" s="27"/>
      <c r="R919" s="27"/>
      <c r="S919" s="30"/>
      <c r="AW919" s="67" t="str">
        <f>IF(ISERROR(IF(Journal!BC919&gt;0,Journal!V919,0)-IF(Journal!BC919&gt;0,Journal!BC919,0)),"",IF(Journal!BC919&gt;0,Journal!V919,0)-IF(Journal!BC919&gt;0,Journal!BC919,0))</f>
        <v/>
      </c>
      <c r="AX919" s="67" t="str">
        <f t="shared" si="73"/>
        <v/>
      </c>
      <c r="AY919" s="67" t="str">
        <f t="shared" ca="1" si="74"/>
        <v/>
      </c>
      <c r="AZ919" s="67" t="str">
        <f t="shared" ca="1" si="75"/>
        <v/>
      </c>
      <c r="BA919" s="67" t="str">
        <f t="shared" ca="1" si="76"/>
        <v/>
      </c>
    </row>
    <row r="920" spans="16:53">
      <c r="P920" s="26"/>
      <c r="Q920" s="27"/>
      <c r="R920" s="27"/>
      <c r="S920" s="30"/>
      <c r="AW920" s="67" t="str">
        <f>IF(ISERROR(IF(Journal!BC920&gt;0,Journal!V920,0)-IF(Journal!BC920&gt;0,Journal!BC920,0)),"",IF(Journal!BC920&gt;0,Journal!V920,0)-IF(Journal!BC920&gt;0,Journal!BC920,0))</f>
        <v/>
      </c>
      <c r="AX920" s="67" t="str">
        <f t="shared" si="73"/>
        <v/>
      </c>
      <c r="AY920" s="67" t="str">
        <f t="shared" ca="1" si="74"/>
        <v/>
      </c>
      <c r="AZ920" s="67" t="str">
        <f t="shared" ca="1" si="75"/>
        <v/>
      </c>
      <c r="BA920" s="67" t="str">
        <f t="shared" ca="1" si="76"/>
        <v/>
      </c>
    </row>
    <row r="921" spans="16:53">
      <c r="P921" s="26"/>
      <c r="Q921" s="27"/>
      <c r="R921" s="27"/>
      <c r="S921" s="30"/>
      <c r="AW921" s="67" t="str">
        <f>IF(ISERROR(IF(Journal!BC921&gt;0,Journal!V921,0)-IF(Journal!BC921&gt;0,Journal!BC921,0)),"",IF(Journal!BC921&gt;0,Journal!V921,0)-IF(Journal!BC921&gt;0,Journal!BC921,0))</f>
        <v/>
      </c>
      <c r="AX921" s="67" t="str">
        <f t="shared" si="73"/>
        <v/>
      </c>
      <c r="AY921" s="67" t="str">
        <f t="shared" ca="1" si="74"/>
        <v/>
      </c>
      <c r="AZ921" s="67" t="str">
        <f t="shared" ca="1" si="75"/>
        <v/>
      </c>
      <c r="BA921" s="67" t="str">
        <f t="shared" ca="1" si="76"/>
        <v/>
      </c>
    </row>
    <row r="922" spans="16:53">
      <c r="P922" s="26"/>
      <c r="Q922" s="27"/>
      <c r="R922" s="27"/>
      <c r="S922" s="30"/>
      <c r="AW922" s="67" t="str">
        <f>IF(ISERROR(IF(Journal!BC922&gt;0,Journal!V922,0)-IF(Journal!BC922&gt;0,Journal!BC922,0)),"",IF(Journal!BC922&gt;0,Journal!V922,0)-IF(Journal!BC922&gt;0,Journal!BC922,0))</f>
        <v/>
      </c>
      <c r="AX922" s="67" t="str">
        <f t="shared" si="73"/>
        <v/>
      </c>
      <c r="AY922" s="67" t="str">
        <f t="shared" ca="1" si="74"/>
        <v/>
      </c>
      <c r="AZ922" s="67" t="str">
        <f t="shared" ca="1" si="75"/>
        <v/>
      </c>
      <c r="BA922" s="67" t="str">
        <f t="shared" ca="1" si="76"/>
        <v/>
      </c>
    </row>
    <row r="923" spans="16:53">
      <c r="P923" s="26"/>
      <c r="Q923" s="27"/>
      <c r="R923" s="27"/>
      <c r="S923" s="30"/>
      <c r="AW923" s="67" t="str">
        <f>IF(ISERROR(IF(Journal!BC923&gt;0,Journal!V923,0)-IF(Journal!BC923&gt;0,Journal!BC923,0)),"",IF(Journal!BC923&gt;0,Journal!V923,0)-IF(Journal!BC923&gt;0,Journal!BC923,0))</f>
        <v/>
      </c>
      <c r="AX923" s="67" t="str">
        <f t="shared" si="73"/>
        <v/>
      </c>
      <c r="AY923" s="67" t="str">
        <f t="shared" ca="1" si="74"/>
        <v/>
      </c>
      <c r="AZ923" s="67" t="str">
        <f t="shared" ca="1" si="75"/>
        <v/>
      </c>
      <c r="BA923" s="67" t="str">
        <f t="shared" ca="1" si="76"/>
        <v/>
      </c>
    </row>
    <row r="924" spans="16:53">
      <c r="P924" s="26"/>
      <c r="Q924" s="27"/>
      <c r="R924" s="27"/>
      <c r="S924" s="30"/>
      <c r="AW924" s="67" t="str">
        <f>IF(ISERROR(IF(Journal!BC924&gt;0,Journal!V924,0)-IF(Journal!BC924&gt;0,Journal!BC924,0)),"",IF(Journal!BC924&gt;0,Journal!V924,0)-IF(Journal!BC924&gt;0,Journal!BC924,0))</f>
        <v/>
      </c>
      <c r="AX924" s="67" t="str">
        <f t="shared" si="73"/>
        <v/>
      </c>
      <c r="AY924" s="67" t="str">
        <f t="shared" ca="1" si="74"/>
        <v/>
      </c>
      <c r="AZ924" s="67" t="str">
        <f t="shared" ca="1" si="75"/>
        <v/>
      </c>
      <c r="BA924" s="67" t="str">
        <f t="shared" ca="1" si="76"/>
        <v/>
      </c>
    </row>
    <row r="925" spans="16:53">
      <c r="P925" s="26"/>
      <c r="Q925" s="27"/>
      <c r="R925" s="27"/>
      <c r="S925" s="30"/>
      <c r="AW925" s="67" t="str">
        <f>IF(ISERROR(IF(Journal!BC925&gt;0,Journal!V925,0)-IF(Journal!BC925&gt;0,Journal!BC925,0)),"",IF(Journal!BC925&gt;0,Journal!V925,0)-IF(Journal!BC925&gt;0,Journal!BC925,0))</f>
        <v/>
      </c>
      <c r="AX925" s="67" t="str">
        <f t="shared" si="73"/>
        <v/>
      </c>
      <c r="AY925" s="67" t="str">
        <f t="shared" ca="1" si="74"/>
        <v/>
      </c>
      <c r="AZ925" s="67" t="str">
        <f t="shared" ca="1" si="75"/>
        <v/>
      </c>
      <c r="BA925" s="67" t="str">
        <f t="shared" ca="1" si="76"/>
        <v/>
      </c>
    </row>
    <row r="926" spans="16:53">
      <c r="P926" s="26"/>
      <c r="Q926" s="27"/>
      <c r="R926" s="27"/>
      <c r="S926" s="30"/>
      <c r="AW926" s="67" t="str">
        <f>IF(ISERROR(IF(Journal!BC926&gt;0,Journal!V926,0)-IF(Journal!BC926&gt;0,Journal!BC926,0)),"",IF(Journal!BC926&gt;0,Journal!V926,0)-IF(Journal!BC926&gt;0,Journal!BC926,0))</f>
        <v/>
      </c>
      <c r="AX926" s="67" t="str">
        <f t="shared" si="73"/>
        <v/>
      </c>
      <c r="AY926" s="67" t="str">
        <f t="shared" ca="1" si="74"/>
        <v/>
      </c>
      <c r="AZ926" s="67" t="str">
        <f t="shared" ca="1" si="75"/>
        <v/>
      </c>
      <c r="BA926" s="67" t="str">
        <f t="shared" ca="1" si="76"/>
        <v/>
      </c>
    </row>
    <row r="927" spans="16:53">
      <c r="P927" s="26"/>
      <c r="Q927" s="27"/>
      <c r="R927" s="27"/>
      <c r="S927" s="30"/>
      <c r="AW927" s="67" t="str">
        <f>IF(ISERROR(IF(Journal!BC927&gt;0,Journal!V927,0)-IF(Journal!BC927&gt;0,Journal!BC927,0)),"",IF(Journal!BC927&gt;0,Journal!V927,0)-IF(Journal!BC927&gt;0,Journal!BC927,0))</f>
        <v/>
      </c>
      <c r="AX927" s="67" t="str">
        <f t="shared" si="73"/>
        <v/>
      </c>
      <c r="AY927" s="67" t="str">
        <f t="shared" ca="1" si="74"/>
        <v/>
      </c>
      <c r="AZ927" s="67" t="str">
        <f t="shared" ca="1" si="75"/>
        <v/>
      </c>
      <c r="BA927" s="67" t="str">
        <f t="shared" ca="1" si="76"/>
        <v/>
      </c>
    </row>
    <row r="928" spans="16:53">
      <c r="P928" s="26"/>
      <c r="Q928" s="27"/>
      <c r="R928" s="27"/>
      <c r="S928" s="30"/>
      <c r="AW928" s="67" t="str">
        <f>IF(ISERROR(IF(Journal!BC928&gt;0,Journal!V928,0)-IF(Journal!BC928&gt;0,Journal!BC928,0)),"",IF(Journal!BC928&gt;0,Journal!V928,0)-IF(Journal!BC928&gt;0,Journal!BC928,0))</f>
        <v/>
      </c>
      <c r="AX928" s="67" t="str">
        <f t="shared" si="73"/>
        <v/>
      </c>
      <c r="AY928" s="67" t="str">
        <f t="shared" ca="1" si="74"/>
        <v/>
      </c>
      <c r="AZ928" s="67" t="str">
        <f t="shared" ca="1" si="75"/>
        <v/>
      </c>
      <c r="BA928" s="67" t="str">
        <f t="shared" ca="1" si="76"/>
        <v/>
      </c>
    </row>
    <row r="929" spans="16:53">
      <c r="P929" s="26"/>
      <c r="Q929" s="27"/>
      <c r="R929" s="27"/>
      <c r="S929" s="30"/>
      <c r="AW929" s="67" t="str">
        <f>IF(ISERROR(IF(Journal!BC929&gt;0,Journal!V929,0)-IF(Journal!BC929&gt;0,Journal!BC929,0)),"",IF(Journal!BC929&gt;0,Journal!V929,0)-IF(Journal!BC929&gt;0,Journal!BC929,0))</f>
        <v/>
      </c>
      <c r="AX929" s="67" t="str">
        <f t="shared" si="73"/>
        <v/>
      </c>
      <c r="AY929" s="67" t="str">
        <f t="shared" ca="1" si="74"/>
        <v/>
      </c>
      <c r="AZ929" s="67" t="str">
        <f t="shared" ca="1" si="75"/>
        <v/>
      </c>
      <c r="BA929" s="67" t="str">
        <f t="shared" ca="1" si="76"/>
        <v/>
      </c>
    </row>
    <row r="930" spans="16:53">
      <c r="P930" s="26"/>
      <c r="Q930" s="27"/>
      <c r="R930" s="27"/>
      <c r="S930" s="30"/>
      <c r="AW930" s="67" t="str">
        <f>IF(ISERROR(IF(Journal!BC930&gt;0,Journal!V930,0)-IF(Journal!BC930&gt;0,Journal!BC930,0)),"",IF(Journal!BC930&gt;0,Journal!V930,0)-IF(Journal!BC930&gt;0,Journal!BC930,0))</f>
        <v/>
      </c>
      <c r="AX930" s="67" t="str">
        <f t="shared" si="73"/>
        <v/>
      </c>
      <c r="AY930" s="67" t="str">
        <f t="shared" ca="1" si="74"/>
        <v/>
      </c>
      <c r="AZ930" s="67" t="str">
        <f t="shared" ca="1" si="75"/>
        <v/>
      </c>
      <c r="BA930" s="67" t="str">
        <f t="shared" ca="1" si="76"/>
        <v/>
      </c>
    </row>
    <row r="931" spans="16:53">
      <c r="P931" s="26"/>
      <c r="Q931" s="27"/>
      <c r="R931" s="27"/>
      <c r="S931" s="30"/>
      <c r="AW931" s="67" t="str">
        <f>IF(ISERROR(IF(Journal!BC931&gt;0,Journal!V931,0)-IF(Journal!BC931&gt;0,Journal!BC931,0)),"",IF(Journal!BC931&gt;0,Journal!V931,0)-IF(Journal!BC931&gt;0,Journal!BC931,0))</f>
        <v/>
      </c>
      <c r="AX931" s="67" t="str">
        <f t="shared" si="73"/>
        <v/>
      </c>
      <c r="AY931" s="67" t="str">
        <f t="shared" ca="1" si="74"/>
        <v/>
      </c>
      <c r="AZ931" s="67" t="str">
        <f t="shared" ca="1" si="75"/>
        <v/>
      </c>
      <c r="BA931" s="67" t="str">
        <f t="shared" ca="1" si="76"/>
        <v/>
      </c>
    </row>
    <row r="932" spans="16:53">
      <c r="P932" s="26"/>
      <c r="Q932" s="27"/>
      <c r="R932" s="27"/>
      <c r="S932" s="30"/>
      <c r="AW932" s="67" t="str">
        <f>IF(ISERROR(IF(Journal!BC932&gt;0,Journal!V932,0)-IF(Journal!BC932&gt;0,Journal!BC932,0)),"",IF(Journal!BC932&gt;0,Journal!V932,0)-IF(Journal!BC932&gt;0,Journal!BC932,0))</f>
        <v/>
      </c>
      <c r="AX932" s="67" t="str">
        <f t="shared" si="73"/>
        <v/>
      </c>
      <c r="AY932" s="67" t="str">
        <f t="shared" ca="1" si="74"/>
        <v/>
      </c>
      <c r="AZ932" s="67" t="str">
        <f t="shared" ca="1" si="75"/>
        <v/>
      </c>
      <c r="BA932" s="67" t="str">
        <f t="shared" ca="1" si="76"/>
        <v/>
      </c>
    </row>
    <row r="933" spans="16:53">
      <c r="P933" s="26"/>
      <c r="Q933" s="27"/>
      <c r="R933" s="27"/>
      <c r="S933" s="30"/>
      <c r="AW933" s="67" t="str">
        <f>IF(ISERROR(IF(Journal!BC933&gt;0,Journal!V933,0)-IF(Journal!BC933&gt;0,Journal!BC933,0)),"",IF(Journal!BC933&gt;0,Journal!V933,0)-IF(Journal!BC933&gt;0,Journal!BC933,0))</f>
        <v/>
      </c>
      <c r="AX933" s="67" t="str">
        <f t="shared" si="73"/>
        <v/>
      </c>
      <c r="AY933" s="67" t="str">
        <f t="shared" ca="1" si="74"/>
        <v/>
      </c>
      <c r="AZ933" s="67" t="str">
        <f t="shared" ca="1" si="75"/>
        <v/>
      </c>
      <c r="BA933" s="67" t="str">
        <f t="shared" ca="1" si="76"/>
        <v/>
      </c>
    </row>
    <row r="934" spans="16:53">
      <c r="P934" s="26"/>
      <c r="Q934" s="27"/>
      <c r="R934" s="27"/>
      <c r="S934" s="30"/>
      <c r="AW934" s="67" t="str">
        <f>IF(ISERROR(IF(Journal!BC934&gt;0,Journal!V934,0)-IF(Journal!BC934&gt;0,Journal!BC934,0)),"",IF(Journal!BC934&gt;0,Journal!V934,0)-IF(Journal!BC934&gt;0,Journal!BC934,0))</f>
        <v/>
      </c>
      <c r="AX934" s="67" t="str">
        <f t="shared" si="73"/>
        <v/>
      </c>
      <c r="AY934" s="67" t="str">
        <f t="shared" ca="1" si="74"/>
        <v/>
      </c>
      <c r="AZ934" s="67" t="str">
        <f t="shared" ca="1" si="75"/>
        <v/>
      </c>
      <c r="BA934" s="67" t="str">
        <f t="shared" ca="1" si="76"/>
        <v/>
      </c>
    </row>
    <row r="935" spans="16:53">
      <c r="P935" s="26"/>
      <c r="Q935" s="27"/>
      <c r="R935" s="27"/>
      <c r="S935" s="30"/>
      <c r="AW935" s="67" t="str">
        <f>IF(ISERROR(IF(Journal!BC935&gt;0,Journal!V935,0)-IF(Journal!BC935&gt;0,Journal!BC935,0)),"",IF(Journal!BC935&gt;0,Journal!V935,0)-IF(Journal!BC935&gt;0,Journal!BC935,0))</f>
        <v/>
      </c>
      <c r="AX935" s="67" t="str">
        <f t="shared" si="73"/>
        <v/>
      </c>
      <c r="AY935" s="67" t="str">
        <f t="shared" ca="1" si="74"/>
        <v/>
      </c>
      <c r="AZ935" s="67" t="str">
        <f t="shared" ca="1" si="75"/>
        <v/>
      </c>
      <c r="BA935" s="67" t="str">
        <f t="shared" ca="1" si="76"/>
        <v/>
      </c>
    </row>
    <row r="936" spans="16:53">
      <c r="P936" s="26"/>
      <c r="Q936" s="27"/>
      <c r="R936" s="27"/>
      <c r="S936" s="30"/>
      <c r="AW936" s="67" t="str">
        <f>IF(ISERROR(IF(Journal!BC936&gt;0,Journal!V936,0)-IF(Journal!BC936&gt;0,Journal!BC936,0)),"",IF(Journal!BC936&gt;0,Journal!V936,0)-IF(Journal!BC936&gt;0,Journal!BC936,0))</f>
        <v/>
      </c>
      <c r="AX936" s="67" t="str">
        <f t="shared" si="73"/>
        <v/>
      </c>
      <c r="AY936" s="67" t="str">
        <f t="shared" ca="1" si="74"/>
        <v/>
      </c>
      <c r="AZ936" s="67" t="str">
        <f t="shared" ca="1" si="75"/>
        <v/>
      </c>
      <c r="BA936" s="67" t="str">
        <f t="shared" ca="1" si="76"/>
        <v/>
      </c>
    </row>
    <row r="937" spans="16:53">
      <c r="P937" s="26"/>
      <c r="Q937" s="27"/>
      <c r="R937" s="27"/>
      <c r="S937" s="30"/>
      <c r="AW937" s="67" t="str">
        <f>IF(ISERROR(IF(Journal!BC937&gt;0,Journal!V937,0)-IF(Journal!BC937&gt;0,Journal!BC937,0)),"",IF(Journal!BC937&gt;0,Journal!V937,0)-IF(Journal!BC937&gt;0,Journal!BC937,0))</f>
        <v/>
      </c>
      <c r="AX937" s="67" t="str">
        <f t="shared" si="73"/>
        <v/>
      </c>
      <c r="AY937" s="67" t="str">
        <f t="shared" ca="1" si="74"/>
        <v/>
      </c>
      <c r="AZ937" s="67" t="str">
        <f t="shared" ca="1" si="75"/>
        <v/>
      </c>
      <c r="BA937" s="67" t="str">
        <f t="shared" ca="1" si="76"/>
        <v/>
      </c>
    </row>
    <row r="938" spans="16:53">
      <c r="P938" s="26"/>
      <c r="Q938" s="27"/>
      <c r="R938" s="27"/>
      <c r="S938" s="30"/>
      <c r="AW938" s="67" t="str">
        <f>IF(ISERROR(IF(Journal!BC938&gt;0,Journal!V938,0)-IF(Journal!BC938&gt;0,Journal!BC938,0)),"",IF(Journal!BC938&gt;0,Journal!V938,0)-IF(Journal!BC938&gt;0,Journal!BC938,0))</f>
        <v/>
      </c>
      <c r="AX938" s="67" t="str">
        <f t="shared" si="73"/>
        <v/>
      </c>
      <c r="AY938" s="67" t="str">
        <f t="shared" ca="1" si="74"/>
        <v/>
      </c>
      <c r="AZ938" s="67" t="str">
        <f t="shared" ca="1" si="75"/>
        <v/>
      </c>
      <c r="BA938" s="67" t="str">
        <f t="shared" ca="1" si="76"/>
        <v/>
      </c>
    </row>
    <row r="939" spans="16:53">
      <c r="P939" s="26"/>
      <c r="Q939" s="27"/>
      <c r="R939" s="27"/>
      <c r="S939" s="30"/>
      <c r="AW939" s="67" t="str">
        <f>IF(ISERROR(IF(Journal!BC939&gt;0,Journal!V939,0)-IF(Journal!BC939&gt;0,Journal!BC939,0)),"",IF(Journal!BC939&gt;0,Journal!V939,0)-IF(Journal!BC939&gt;0,Journal!BC939,0))</f>
        <v/>
      </c>
      <c r="AX939" s="67" t="str">
        <f t="shared" si="73"/>
        <v/>
      </c>
      <c r="AY939" s="67" t="str">
        <f t="shared" ca="1" si="74"/>
        <v/>
      </c>
      <c r="AZ939" s="67" t="str">
        <f t="shared" ca="1" si="75"/>
        <v/>
      </c>
      <c r="BA939" s="67" t="str">
        <f t="shared" ca="1" si="76"/>
        <v/>
      </c>
    </row>
    <row r="940" spans="16:53">
      <c r="P940" s="26"/>
      <c r="Q940" s="27"/>
      <c r="R940" s="27"/>
      <c r="S940" s="30"/>
      <c r="AW940" s="67" t="str">
        <f>IF(ISERROR(IF(Journal!BC940&gt;0,Journal!V940,0)-IF(Journal!BC940&gt;0,Journal!BC940,0)),"",IF(Journal!BC940&gt;0,Journal!V940,0)-IF(Journal!BC940&gt;0,Journal!BC940,0))</f>
        <v/>
      </c>
      <c r="AX940" s="67" t="str">
        <f t="shared" si="73"/>
        <v/>
      </c>
      <c r="AY940" s="67" t="str">
        <f t="shared" ca="1" si="74"/>
        <v/>
      </c>
      <c r="AZ940" s="67" t="str">
        <f t="shared" ca="1" si="75"/>
        <v/>
      </c>
      <c r="BA940" s="67" t="str">
        <f t="shared" ca="1" si="76"/>
        <v/>
      </c>
    </row>
    <row r="941" spans="16:53">
      <c r="P941" s="26"/>
      <c r="Q941" s="27"/>
      <c r="R941" s="27"/>
      <c r="S941" s="30"/>
      <c r="AW941" s="67" t="str">
        <f>IF(ISERROR(IF(Journal!BC941&gt;0,Journal!V941,0)-IF(Journal!BC941&gt;0,Journal!BC941,0)),"",IF(Journal!BC941&gt;0,Journal!V941,0)-IF(Journal!BC941&gt;0,Journal!BC941,0))</f>
        <v/>
      </c>
      <c r="AX941" s="67" t="str">
        <f t="shared" si="73"/>
        <v/>
      </c>
      <c r="AY941" s="67" t="str">
        <f t="shared" ca="1" si="74"/>
        <v/>
      </c>
      <c r="AZ941" s="67" t="str">
        <f t="shared" ca="1" si="75"/>
        <v/>
      </c>
      <c r="BA941" s="67" t="str">
        <f t="shared" ca="1" si="76"/>
        <v/>
      </c>
    </row>
    <row r="942" spans="16:53">
      <c r="P942" s="26"/>
      <c r="Q942" s="27"/>
      <c r="R942" s="27"/>
      <c r="S942" s="30"/>
      <c r="AW942" s="67" t="str">
        <f>IF(ISERROR(IF(Journal!BC942&gt;0,Journal!V942,0)-IF(Journal!BC942&gt;0,Journal!BC942,0)),"",IF(Journal!BC942&gt;0,Journal!V942,0)-IF(Journal!BC942&gt;0,Journal!BC942,0))</f>
        <v/>
      </c>
      <c r="AX942" s="67" t="str">
        <f t="shared" si="73"/>
        <v/>
      </c>
      <c r="AY942" s="67" t="str">
        <f t="shared" ca="1" si="74"/>
        <v/>
      </c>
      <c r="AZ942" s="67" t="str">
        <f t="shared" ca="1" si="75"/>
        <v/>
      </c>
      <c r="BA942" s="67" t="str">
        <f t="shared" ca="1" si="76"/>
        <v/>
      </c>
    </row>
    <row r="943" spans="16:53">
      <c r="P943" s="26"/>
      <c r="Q943" s="27"/>
      <c r="R943" s="27"/>
      <c r="S943" s="30"/>
      <c r="AW943" s="67" t="str">
        <f>IF(ISERROR(IF(Journal!BC943&gt;0,Journal!V943,0)-IF(Journal!BC943&gt;0,Journal!BC943,0)),"",IF(Journal!BC943&gt;0,Journal!V943,0)-IF(Journal!BC943&gt;0,Journal!BC943,0))</f>
        <v/>
      </c>
      <c r="AX943" s="67" t="str">
        <f t="shared" si="73"/>
        <v/>
      </c>
      <c r="AY943" s="67" t="str">
        <f t="shared" ca="1" si="74"/>
        <v/>
      </c>
      <c r="AZ943" s="67" t="str">
        <f t="shared" ca="1" si="75"/>
        <v/>
      </c>
      <c r="BA943" s="67" t="str">
        <f t="shared" ca="1" si="76"/>
        <v/>
      </c>
    </row>
    <row r="944" spans="16:53">
      <c r="P944" s="26"/>
      <c r="Q944" s="27"/>
      <c r="R944" s="27"/>
      <c r="S944" s="30"/>
      <c r="AW944" s="67" t="str">
        <f>IF(ISERROR(IF(Journal!BC944&gt;0,Journal!V944,0)-IF(Journal!BC944&gt;0,Journal!BC944,0)),"",IF(Journal!BC944&gt;0,Journal!V944,0)-IF(Journal!BC944&gt;0,Journal!BC944,0))</f>
        <v/>
      </c>
      <c r="AX944" s="67" t="str">
        <f t="shared" si="73"/>
        <v/>
      </c>
      <c r="AY944" s="67" t="str">
        <f t="shared" ca="1" si="74"/>
        <v/>
      </c>
      <c r="AZ944" s="67" t="str">
        <f t="shared" ca="1" si="75"/>
        <v/>
      </c>
      <c r="BA944" s="67" t="str">
        <f t="shared" ca="1" si="76"/>
        <v/>
      </c>
    </row>
    <row r="945" spans="16:53">
      <c r="P945" s="26"/>
      <c r="Q945" s="27"/>
      <c r="R945" s="27"/>
      <c r="S945" s="30"/>
      <c r="AW945" s="67" t="str">
        <f>IF(ISERROR(IF(Journal!BC945&gt;0,Journal!V945,0)-IF(Journal!BC945&gt;0,Journal!BC945,0)),"",IF(Journal!BC945&gt;0,Journal!V945,0)-IF(Journal!BC945&gt;0,Journal!BC945,0))</f>
        <v/>
      </c>
      <c r="AX945" s="67" t="str">
        <f t="shared" si="73"/>
        <v/>
      </c>
      <c r="AY945" s="67" t="str">
        <f t="shared" ca="1" si="74"/>
        <v/>
      </c>
      <c r="AZ945" s="67" t="str">
        <f t="shared" ca="1" si="75"/>
        <v/>
      </c>
      <c r="BA945" s="67" t="str">
        <f t="shared" ca="1" si="76"/>
        <v/>
      </c>
    </row>
    <row r="946" spans="16:53">
      <c r="P946" s="26"/>
      <c r="Q946" s="27"/>
      <c r="R946" s="27"/>
      <c r="S946" s="30"/>
      <c r="AW946" s="67" t="str">
        <f>IF(ISERROR(IF(Journal!BC946&gt;0,Journal!V946,0)-IF(Journal!BC946&gt;0,Journal!BC946,0)),"",IF(Journal!BC946&gt;0,Journal!V946,0)-IF(Journal!BC946&gt;0,Journal!BC946,0))</f>
        <v/>
      </c>
      <c r="AX946" s="67" t="str">
        <f t="shared" si="73"/>
        <v/>
      </c>
      <c r="AY946" s="67" t="str">
        <f t="shared" ca="1" si="74"/>
        <v/>
      </c>
      <c r="AZ946" s="67" t="str">
        <f t="shared" ca="1" si="75"/>
        <v/>
      </c>
      <c r="BA946" s="67" t="str">
        <f t="shared" ca="1" si="76"/>
        <v/>
      </c>
    </row>
    <row r="947" spans="16:53">
      <c r="P947" s="26"/>
      <c r="Q947" s="27"/>
      <c r="R947" s="27"/>
      <c r="S947" s="30"/>
      <c r="AW947" s="67" t="str">
        <f>IF(ISERROR(IF(Journal!BC947&gt;0,Journal!V947,0)-IF(Journal!BC947&gt;0,Journal!BC947,0)),"",IF(Journal!BC947&gt;0,Journal!V947,0)-IF(Journal!BC947&gt;0,Journal!BC947,0))</f>
        <v/>
      </c>
      <c r="AX947" s="67" t="str">
        <f t="shared" si="73"/>
        <v/>
      </c>
      <c r="AY947" s="67" t="str">
        <f t="shared" ca="1" si="74"/>
        <v/>
      </c>
      <c r="AZ947" s="67" t="str">
        <f t="shared" ca="1" si="75"/>
        <v/>
      </c>
      <c r="BA947" s="67" t="str">
        <f t="shared" ca="1" si="76"/>
        <v/>
      </c>
    </row>
    <row r="948" spans="16:53">
      <c r="P948" s="26"/>
      <c r="Q948" s="27"/>
      <c r="R948" s="27"/>
      <c r="S948" s="30"/>
      <c r="AW948" s="67" t="str">
        <f>IF(ISERROR(IF(Journal!BC948&gt;0,Journal!V948,0)-IF(Journal!BC948&gt;0,Journal!BC948,0)),"",IF(Journal!BC948&gt;0,Journal!V948,0)-IF(Journal!BC948&gt;0,Journal!BC948,0))</f>
        <v/>
      </c>
      <c r="AX948" s="67" t="str">
        <f t="shared" si="73"/>
        <v/>
      </c>
      <c r="AY948" s="67" t="str">
        <f t="shared" ca="1" si="74"/>
        <v/>
      </c>
      <c r="AZ948" s="67" t="str">
        <f t="shared" ca="1" si="75"/>
        <v/>
      </c>
      <c r="BA948" s="67" t="str">
        <f t="shared" ca="1" si="76"/>
        <v/>
      </c>
    </row>
    <row r="949" spans="16:53">
      <c r="P949" s="26"/>
      <c r="Q949" s="27"/>
      <c r="R949" s="27"/>
      <c r="S949" s="30"/>
      <c r="AW949" s="67" t="str">
        <f>IF(ISERROR(IF(Journal!BC949&gt;0,Journal!V949,0)-IF(Journal!BC949&gt;0,Journal!BC949,0)),"",IF(Journal!BC949&gt;0,Journal!V949,0)-IF(Journal!BC949&gt;0,Journal!BC949,0))</f>
        <v/>
      </c>
      <c r="AX949" s="67" t="str">
        <f t="shared" si="73"/>
        <v/>
      </c>
      <c r="AY949" s="67" t="str">
        <f t="shared" ca="1" si="74"/>
        <v/>
      </c>
      <c r="AZ949" s="67" t="str">
        <f t="shared" ca="1" si="75"/>
        <v/>
      </c>
      <c r="BA949" s="67" t="str">
        <f t="shared" ca="1" si="76"/>
        <v/>
      </c>
    </row>
    <row r="950" spans="16:53">
      <c r="P950" s="26"/>
      <c r="Q950" s="27"/>
      <c r="R950" s="27"/>
      <c r="S950" s="30"/>
      <c r="AW950" s="67" t="str">
        <f>IF(ISERROR(IF(Journal!BC950&gt;0,Journal!V950,0)-IF(Journal!BC950&gt;0,Journal!BC950,0)),"",IF(Journal!BC950&gt;0,Journal!V950,0)-IF(Journal!BC950&gt;0,Journal!BC950,0))</f>
        <v/>
      </c>
      <c r="AX950" s="67" t="str">
        <f t="shared" si="73"/>
        <v/>
      </c>
      <c r="AY950" s="67" t="str">
        <f t="shared" ca="1" si="74"/>
        <v/>
      </c>
      <c r="AZ950" s="67" t="str">
        <f t="shared" ca="1" si="75"/>
        <v/>
      </c>
      <c r="BA950" s="67" t="str">
        <f t="shared" ca="1" si="76"/>
        <v/>
      </c>
    </row>
    <row r="951" spans="16:53">
      <c r="P951" s="26"/>
      <c r="Q951" s="27"/>
      <c r="R951" s="27"/>
      <c r="S951" s="30"/>
      <c r="AW951" s="67" t="str">
        <f>IF(ISERROR(IF(Journal!BC951&gt;0,Journal!V951,0)-IF(Journal!BC951&gt;0,Journal!BC951,0)),"",IF(Journal!BC951&gt;0,Journal!V951,0)-IF(Journal!BC951&gt;0,Journal!BC951,0))</f>
        <v/>
      </c>
      <c r="AX951" s="67" t="str">
        <f t="shared" si="73"/>
        <v/>
      </c>
      <c r="AY951" s="67" t="str">
        <f t="shared" ca="1" si="74"/>
        <v/>
      </c>
      <c r="AZ951" s="67" t="str">
        <f t="shared" ca="1" si="75"/>
        <v/>
      </c>
      <c r="BA951" s="67" t="str">
        <f t="shared" ca="1" si="76"/>
        <v/>
      </c>
    </row>
    <row r="952" spans="16:53">
      <c r="P952" s="26"/>
      <c r="Q952" s="27"/>
      <c r="R952" s="27"/>
      <c r="S952" s="30"/>
      <c r="AW952" s="67" t="str">
        <f>IF(ISERROR(IF(Journal!BC952&gt;0,Journal!V952,0)-IF(Journal!BC952&gt;0,Journal!BC952,0)),"",IF(Journal!BC952&gt;0,Journal!V952,0)-IF(Journal!BC952&gt;0,Journal!BC952,0))</f>
        <v/>
      </c>
      <c r="AX952" s="67" t="str">
        <f t="shared" si="73"/>
        <v/>
      </c>
      <c r="AY952" s="67" t="str">
        <f t="shared" ca="1" si="74"/>
        <v/>
      </c>
      <c r="AZ952" s="67" t="str">
        <f t="shared" ca="1" si="75"/>
        <v/>
      </c>
      <c r="BA952" s="67" t="str">
        <f t="shared" ca="1" si="76"/>
        <v/>
      </c>
    </row>
    <row r="953" spans="16:53">
      <c r="P953" s="26"/>
      <c r="Q953" s="27"/>
      <c r="R953" s="27"/>
      <c r="S953" s="30"/>
      <c r="AW953" s="67" t="str">
        <f>IF(ISERROR(IF(Journal!BC953&gt;0,Journal!V953,0)-IF(Journal!BC953&gt;0,Journal!BC953,0)),"",IF(Journal!BC953&gt;0,Journal!V953,0)-IF(Journal!BC953&gt;0,Journal!BC953,0))</f>
        <v/>
      </c>
      <c r="AX953" s="67" t="str">
        <f t="shared" si="73"/>
        <v/>
      </c>
      <c r="AY953" s="67" t="str">
        <f t="shared" ca="1" si="74"/>
        <v/>
      </c>
      <c r="AZ953" s="67" t="str">
        <f t="shared" ca="1" si="75"/>
        <v/>
      </c>
      <c r="BA953" s="67" t="str">
        <f t="shared" ca="1" si="76"/>
        <v/>
      </c>
    </row>
    <row r="954" spans="16:53">
      <c r="P954" s="26"/>
      <c r="Q954" s="27"/>
      <c r="R954" s="27"/>
      <c r="S954" s="30"/>
      <c r="AW954" s="67" t="str">
        <f>IF(ISERROR(IF(Journal!BC954&gt;0,Journal!V954,0)-IF(Journal!BC954&gt;0,Journal!BC954,0)),"",IF(Journal!BC954&gt;0,Journal!V954,0)-IF(Journal!BC954&gt;0,Journal!BC954,0))</f>
        <v/>
      </c>
      <c r="AX954" s="67" t="str">
        <f t="shared" si="73"/>
        <v/>
      </c>
      <c r="AY954" s="67" t="str">
        <f t="shared" ca="1" si="74"/>
        <v/>
      </c>
      <c r="AZ954" s="67" t="str">
        <f t="shared" ca="1" si="75"/>
        <v/>
      </c>
      <c r="BA954" s="67" t="str">
        <f t="shared" ca="1" si="76"/>
        <v/>
      </c>
    </row>
    <row r="955" spans="16:53">
      <c r="P955" s="26"/>
      <c r="Q955" s="27"/>
      <c r="R955" s="27"/>
      <c r="S955" s="30"/>
      <c r="AW955" s="67" t="str">
        <f>IF(ISERROR(IF(Journal!BC955&gt;0,Journal!V955,0)-IF(Journal!BC955&gt;0,Journal!BC955,0)),"",IF(Journal!BC955&gt;0,Journal!V955,0)-IF(Journal!BC955&gt;0,Journal!BC955,0))</f>
        <v/>
      </c>
      <c r="AX955" s="67" t="str">
        <f t="shared" si="73"/>
        <v/>
      </c>
      <c r="AY955" s="67" t="str">
        <f t="shared" ca="1" si="74"/>
        <v/>
      </c>
      <c r="AZ955" s="67" t="str">
        <f t="shared" ca="1" si="75"/>
        <v/>
      </c>
      <c r="BA955" s="67" t="str">
        <f t="shared" ca="1" si="76"/>
        <v/>
      </c>
    </row>
    <row r="956" spans="16:53">
      <c r="P956" s="26"/>
      <c r="Q956" s="27"/>
      <c r="R956" s="27"/>
      <c r="S956" s="30"/>
      <c r="AW956" s="67" t="str">
        <f>IF(ISERROR(IF(Journal!BC956&gt;0,Journal!V956,0)-IF(Journal!BC956&gt;0,Journal!BC956,0)),"",IF(Journal!BC956&gt;0,Journal!V956,0)-IF(Journal!BC956&gt;0,Journal!BC956,0))</f>
        <v/>
      </c>
      <c r="AX956" s="67" t="str">
        <f t="shared" si="73"/>
        <v/>
      </c>
      <c r="AY956" s="67" t="str">
        <f t="shared" ca="1" si="74"/>
        <v/>
      </c>
      <c r="AZ956" s="67" t="str">
        <f t="shared" ca="1" si="75"/>
        <v/>
      </c>
      <c r="BA956" s="67" t="str">
        <f t="shared" ca="1" si="76"/>
        <v/>
      </c>
    </row>
    <row r="957" spans="16:53">
      <c r="P957" s="26"/>
      <c r="Q957" s="27"/>
      <c r="R957" s="27"/>
      <c r="S957" s="30"/>
      <c r="AW957" s="67" t="str">
        <f>IF(ISERROR(IF(Journal!BC957&gt;0,Journal!V957,0)-IF(Journal!BC957&gt;0,Journal!BC957,0)),"",IF(Journal!BC957&gt;0,Journal!V957,0)-IF(Journal!BC957&gt;0,Journal!BC957,0))</f>
        <v/>
      </c>
      <c r="AX957" s="67" t="str">
        <f t="shared" si="73"/>
        <v/>
      </c>
      <c r="AY957" s="67" t="str">
        <f t="shared" ca="1" si="74"/>
        <v/>
      </c>
      <c r="AZ957" s="67" t="str">
        <f t="shared" ca="1" si="75"/>
        <v/>
      </c>
      <c r="BA957" s="67" t="str">
        <f t="shared" ca="1" si="76"/>
        <v/>
      </c>
    </row>
    <row r="958" spans="16:53">
      <c r="P958" s="26"/>
      <c r="Q958" s="27"/>
      <c r="R958" s="27"/>
      <c r="S958" s="30"/>
      <c r="AW958" s="67" t="str">
        <f>IF(ISERROR(IF(Journal!BC958&gt;0,Journal!V958,0)-IF(Journal!BC958&gt;0,Journal!BC958,0)),"",IF(Journal!BC958&gt;0,Journal!V958,0)-IF(Journal!BC958&gt;0,Journal!BC958,0))</f>
        <v/>
      </c>
      <c r="AX958" s="67" t="str">
        <f t="shared" si="73"/>
        <v/>
      </c>
      <c r="AY958" s="67" t="str">
        <f t="shared" ca="1" si="74"/>
        <v/>
      </c>
      <c r="AZ958" s="67" t="str">
        <f t="shared" ca="1" si="75"/>
        <v/>
      </c>
      <c r="BA958" s="67" t="str">
        <f t="shared" ca="1" si="76"/>
        <v/>
      </c>
    </row>
    <row r="959" spans="16:53">
      <c r="P959" s="26"/>
      <c r="Q959" s="27"/>
      <c r="R959" s="27"/>
      <c r="S959" s="30"/>
      <c r="AW959" s="67" t="str">
        <f>IF(ISERROR(IF(Journal!BC959&gt;0,Journal!V959,0)-IF(Journal!BC959&gt;0,Journal!BC959,0)),"",IF(Journal!BC959&gt;0,Journal!V959,0)-IF(Journal!BC959&gt;0,Journal!BC959,0))</f>
        <v/>
      </c>
      <c r="AX959" s="67" t="str">
        <f t="shared" si="73"/>
        <v/>
      </c>
      <c r="AY959" s="67" t="str">
        <f t="shared" ca="1" si="74"/>
        <v/>
      </c>
      <c r="AZ959" s="67" t="str">
        <f t="shared" ca="1" si="75"/>
        <v/>
      </c>
      <c r="BA959" s="67" t="str">
        <f t="shared" ca="1" si="76"/>
        <v/>
      </c>
    </row>
    <row r="960" spans="16:53">
      <c r="P960" s="26"/>
      <c r="Q960" s="27"/>
      <c r="R960" s="27"/>
      <c r="S960" s="30"/>
      <c r="AW960" s="67" t="str">
        <f>IF(ISERROR(IF(Journal!BC960&gt;0,Journal!V960,0)-IF(Journal!BC960&gt;0,Journal!BC960,0)),"",IF(Journal!BC960&gt;0,Journal!V960,0)-IF(Journal!BC960&gt;0,Journal!BC960,0))</f>
        <v/>
      </c>
      <c r="AX960" s="67" t="str">
        <f t="shared" si="73"/>
        <v/>
      </c>
      <c r="AY960" s="67" t="str">
        <f t="shared" ca="1" si="74"/>
        <v/>
      </c>
      <c r="AZ960" s="67" t="str">
        <f t="shared" ca="1" si="75"/>
        <v/>
      </c>
      <c r="BA960" s="67" t="str">
        <f t="shared" ca="1" si="76"/>
        <v/>
      </c>
    </row>
    <row r="961" spans="16:53">
      <c r="P961" s="26"/>
      <c r="Q961" s="27"/>
      <c r="R961" s="27"/>
      <c r="S961" s="30"/>
      <c r="AW961" s="67" t="str">
        <f>IF(ISERROR(IF(Journal!BC961&gt;0,Journal!V961,0)-IF(Journal!BC961&gt;0,Journal!BC961,0)),"",IF(Journal!BC961&gt;0,Journal!V961,0)-IF(Journal!BC961&gt;0,Journal!BC961,0))</f>
        <v/>
      </c>
      <c r="AX961" s="67" t="str">
        <f t="shared" si="73"/>
        <v/>
      </c>
      <c r="AY961" s="67" t="str">
        <f t="shared" ca="1" si="74"/>
        <v/>
      </c>
      <c r="AZ961" s="67" t="str">
        <f t="shared" ca="1" si="75"/>
        <v/>
      </c>
      <c r="BA961" s="67" t="str">
        <f t="shared" ca="1" si="76"/>
        <v/>
      </c>
    </row>
    <row r="962" spans="16:53">
      <c r="P962" s="26"/>
      <c r="Q962" s="27"/>
      <c r="R962" s="27"/>
      <c r="S962" s="30"/>
      <c r="AW962" s="67" t="str">
        <f>IF(ISERROR(IF(Journal!BC962&gt;0,Journal!V962,0)-IF(Journal!BC962&gt;0,Journal!BC962,0)),"",IF(Journal!BC962&gt;0,Journal!V962,0)-IF(Journal!BC962&gt;0,Journal!BC962,0))</f>
        <v/>
      </c>
      <c r="AX962" s="67" t="str">
        <f t="shared" si="73"/>
        <v/>
      </c>
      <c r="AY962" s="67" t="str">
        <f t="shared" ca="1" si="74"/>
        <v/>
      </c>
      <c r="AZ962" s="67" t="str">
        <f t="shared" ca="1" si="75"/>
        <v/>
      </c>
      <c r="BA962" s="67" t="str">
        <f t="shared" ca="1" si="76"/>
        <v/>
      </c>
    </row>
    <row r="963" spans="16:53">
      <c r="P963" s="26"/>
      <c r="Q963" s="27"/>
      <c r="R963" s="27"/>
      <c r="S963" s="30"/>
      <c r="AW963" s="67" t="str">
        <f>IF(ISERROR(IF(Journal!BC963&gt;0,Journal!V963,0)-IF(Journal!BC963&gt;0,Journal!BC963,0)),"",IF(Journal!BC963&gt;0,Journal!V963,0)-IF(Journal!BC963&gt;0,Journal!BC963,0))</f>
        <v/>
      </c>
      <c r="AX963" s="67" t="str">
        <f t="shared" si="73"/>
        <v/>
      </c>
      <c r="AY963" s="67" t="str">
        <f t="shared" ca="1" si="74"/>
        <v/>
      </c>
      <c r="AZ963" s="67" t="str">
        <f t="shared" ca="1" si="75"/>
        <v/>
      </c>
      <c r="BA963" s="67" t="str">
        <f t="shared" ca="1" si="76"/>
        <v/>
      </c>
    </row>
    <row r="964" spans="16:53">
      <c r="P964" s="26"/>
      <c r="Q964" s="27"/>
      <c r="R964" s="27"/>
      <c r="S964" s="30"/>
      <c r="AW964" s="67" t="str">
        <f>IF(ISERROR(IF(Journal!BC964&gt;0,Journal!V964,0)-IF(Journal!BC964&gt;0,Journal!BC964,0)),"",IF(Journal!BC964&gt;0,Journal!V964,0)-IF(Journal!BC964&gt;0,Journal!BC964,0))</f>
        <v/>
      </c>
      <c r="AX964" s="67" t="str">
        <f t="shared" si="73"/>
        <v/>
      </c>
      <c r="AY964" s="67" t="str">
        <f t="shared" ca="1" si="74"/>
        <v/>
      </c>
      <c r="AZ964" s="67" t="str">
        <f t="shared" ca="1" si="75"/>
        <v/>
      </c>
      <c r="BA964" s="67" t="str">
        <f t="shared" ca="1" si="76"/>
        <v/>
      </c>
    </row>
    <row r="965" spans="16:53">
      <c r="P965" s="26"/>
      <c r="Q965" s="27"/>
      <c r="R965" s="27"/>
      <c r="S965" s="30"/>
      <c r="AW965" s="67" t="str">
        <f>IF(ISERROR(IF(Journal!BC965&gt;0,Journal!V965,0)-IF(Journal!BC965&gt;0,Journal!BC965,0)),"",IF(Journal!BC965&gt;0,Journal!V965,0)-IF(Journal!BC965&gt;0,Journal!BC965,0))</f>
        <v/>
      </c>
      <c r="AX965" s="67" t="str">
        <f t="shared" ref="AX965:AX1028" si="77">IF(AW965="","",IF(AW965&gt;0,1,""))</f>
        <v/>
      </c>
      <c r="AY965" s="67" t="str">
        <f t="shared" ref="AY965:AY1028" ca="1" si="78">IF(ISERROR(AY964+MATCH(1,INDIRECT(CONCATENATE(CONCATENATE("AX",AY964+1),":AX2200")),0)),"",(AY964+MATCH(1,INDIRECT(CONCATENATE(CONCATENATE("AX",AY964+1),":AX2200")),0)))</f>
        <v/>
      </c>
      <c r="AZ965" s="67" t="str">
        <f t="shared" ref="AZ965:AZ1028" ca="1" si="79">IF(ISERROR(IF(INDIRECT(CONCATENATE("AW",AY965))="","",INDIRECT(CONCATENATE("AW",AY965)))),"",IF(INDIRECT(CONCATENATE("AW",AY965))="","",INDIRECT(CONCATENATE("AW",AY965))))</f>
        <v/>
      </c>
      <c r="BA965" s="67" t="str">
        <f t="shared" ref="BA965:BA1028" ca="1" si="80">IF(AZ965="","",BA964+1)</f>
        <v/>
      </c>
    </row>
    <row r="966" spans="16:53">
      <c r="P966" s="26"/>
      <c r="Q966" s="27"/>
      <c r="R966" s="27"/>
      <c r="S966" s="30"/>
      <c r="AW966" s="67" t="str">
        <f>IF(ISERROR(IF(Journal!BC966&gt;0,Journal!V966,0)-IF(Journal!BC966&gt;0,Journal!BC966,0)),"",IF(Journal!BC966&gt;0,Journal!V966,0)-IF(Journal!BC966&gt;0,Journal!BC966,0))</f>
        <v/>
      </c>
      <c r="AX966" s="67" t="str">
        <f t="shared" si="77"/>
        <v/>
      </c>
      <c r="AY966" s="67" t="str">
        <f t="shared" ca="1" si="78"/>
        <v/>
      </c>
      <c r="AZ966" s="67" t="str">
        <f t="shared" ca="1" si="79"/>
        <v/>
      </c>
      <c r="BA966" s="67" t="str">
        <f t="shared" ca="1" si="80"/>
        <v/>
      </c>
    </row>
    <row r="967" spans="16:53">
      <c r="P967" s="26"/>
      <c r="Q967" s="27"/>
      <c r="R967" s="27"/>
      <c r="S967" s="30"/>
      <c r="AW967" s="67" t="str">
        <f>IF(ISERROR(IF(Journal!BC967&gt;0,Journal!V967,0)-IF(Journal!BC967&gt;0,Journal!BC967,0)),"",IF(Journal!BC967&gt;0,Journal!V967,0)-IF(Journal!BC967&gt;0,Journal!BC967,0))</f>
        <v/>
      </c>
      <c r="AX967" s="67" t="str">
        <f t="shared" si="77"/>
        <v/>
      </c>
      <c r="AY967" s="67" t="str">
        <f t="shared" ca="1" si="78"/>
        <v/>
      </c>
      <c r="AZ967" s="67" t="str">
        <f t="shared" ca="1" si="79"/>
        <v/>
      </c>
      <c r="BA967" s="67" t="str">
        <f t="shared" ca="1" si="80"/>
        <v/>
      </c>
    </row>
    <row r="968" spans="16:53">
      <c r="P968" s="26"/>
      <c r="Q968" s="27"/>
      <c r="R968" s="27"/>
      <c r="S968" s="30"/>
      <c r="AW968" s="67" t="str">
        <f>IF(ISERROR(IF(Journal!BC968&gt;0,Journal!V968,0)-IF(Journal!BC968&gt;0,Journal!BC968,0)),"",IF(Journal!BC968&gt;0,Journal!V968,0)-IF(Journal!BC968&gt;0,Journal!BC968,0))</f>
        <v/>
      </c>
      <c r="AX968" s="67" t="str">
        <f t="shared" si="77"/>
        <v/>
      </c>
      <c r="AY968" s="67" t="str">
        <f t="shared" ca="1" si="78"/>
        <v/>
      </c>
      <c r="AZ968" s="67" t="str">
        <f t="shared" ca="1" si="79"/>
        <v/>
      </c>
      <c r="BA968" s="67" t="str">
        <f t="shared" ca="1" si="80"/>
        <v/>
      </c>
    </row>
    <row r="969" spans="16:53">
      <c r="P969" s="26"/>
      <c r="Q969" s="27"/>
      <c r="R969" s="27"/>
      <c r="S969" s="30"/>
      <c r="AW969" s="67" t="str">
        <f>IF(ISERROR(IF(Journal!BC969&gt;0,Journal!V969,0)-IF(Journal!BC969&gt;0,Journal!BC969,0)),"",IF(Journal!BC969&gt;0,Journal!V969,0)-IF(Journal!BC969&gt;0,Journal!BC969,0))</f>
        <v/>
      </c>
      <c r="AX969" s="67" t="str">
        <f t="shared" si="77"/>
        <v/>
      </c>
      <c r="AY969" s="67" t="str">
        <f t="shared" ca="1" si="78"/>
        <v/>
      </c>
      <c r="AZ969" s="67" t="str">
        <f t="shared" ca="1" si="79"/>
        <v/>
      </c>
      <c r="BA969" s="67" t="str">
        <f t="shared" ca="1" si="80"/>
        <v/>
      </c>
    </row>
    <row r="970" spans="16:53">
      <c r="P970" s="26"/>
      <c r="Q970" s="27"/>
      <c r="R970" s="27"/>
      <c r="S970" s="30"/>
      <c r="AW970" s="67" t="str">
        <f>IF(ISERROR(IF(Journal!BC970&gt;0,Journal!V970,0)-IF(Journal!BC970&gt;0,Journal!BC970,0)),"",IF(Journal!BC970&gt;0,Journal!V970,0)-IF(Journal!BC970&gt;0,Journal!BC970,0))</f>
        <v/>
      </c>
      <c r="AX970" s="67" t="str">
        <f t="shared" si="77"/>
        <v/>
      </c>
      <c r="AY970" s="67" t="str">
        <f t="shared" ca="1" si="78"/>
        <v/>
      </c>
      <c r="AZ970" s="67" t="str">
        <f t="shared" ca="1" si="79"/>
        <v/>
      </c>
      <c r="BA970" s="67" t="str">
        <f t="shared" ca="1" si="80"/>
        <v/>
      </c>
    </row>
    <row r="971" spans="16:53">
      <c r="P971" s="26"/>
      <c r="Q971" s="27"/>
      <c r="R971" s="27"/>
      <c r="S971" s="30"/>
      <c r="AW971" s="67" t="str">
        <f>IF(ISERROR(IF(Journal!BC971&gt;0,Journal!V971,0)-IF(Journal!BC971&gt;0,Journal!BC971,0)),"",IF(Journal!BC971&gt;0,Journal!V971,0)-IF(Journal!BC971&gt;0,Journal!BC971,0))</f>
        <v/>
      </c>
      <c r="AX971" s="67" t="str">
        <f t="shared" si="77"/>
        <v/>
      </c>
      <c r="AY971" s="67" t="str">
        <f t="shared" ca="1" si="78"/>
        <v/>
      </c>
      <c r="AZ971" s="67" t="str">
        <f t="shared" ca="1" si="79"/>
        <v/>
      </c>
      <c r="BA971" s="67" t="str">
        <f t="shared" ca="1" si="80"/>
        <v/>
      </c>
    </row>
    <row r="972" spans="16:53">
      <c r="P972" s="26"/>
      <c r="Q972" s="27"/>
      <c r="R972" s="27"/>
      <c r="S972" s="30"/>
      <c r="AW972" s="67" t="str">
        <f>IF(ISERROR(IF(Journal!BC972&gt;0,Journal!V972,0)-IF(Journal!BC972&gt;0,Journal!BC972,0)),"",IF(Journal!BC972&gt;0,Journal!V972,0)-IF(Journal!BC972&gt;0,Journal!BC972,0))</f>
        <v/>
      </c>
      <c r="AX972" s="67" t="str">
        <f t="shared" si="77"/>
        <v/>
      </c>
      <c r="AY972" s="67" t="str">
        <f t="shared" ca="1" si="78"/>
        <v/>
      </c>
      <c r="AZ972" s="67" t="str">
        <f t="shared" ca="1" si="79"/>
        <v/>
      </c>
      <c r="BA972" s="67" t="str">
        <f t="shared" ca="1" si="80"/>
        <v/>
      </c>
    </row>
    <row r="973" spans="16:53">
      <c r="P973" s="26"/>
      <c r="Q973" s="27"/>
      <c r="R973" s="27"/>
      <c r="S973" s="30"/>
      <c r="AW973" s="67" t="str">
        <f>IF(ISERROR(IF(Journal!BC973&gt;0,Journal!V973,0)-IF(Journal!BC973&gt;0,Journal!BC973,0)),"",IF(Journal!BC973&gt;0,Journal!V973,0)-IF(Journal!BC973&gt;0,Journal!BC973,0))</f>
        <v/>
      </c>
      <c r="AX973" s="67" t="str">
        <f t="shared" si="77"/>
        <v/>
      </c>
      <c r="AY973" s="67" t="str">
        <f t="shared" ca="1" si="78"/>
        <v/>
      </c>
      <c r="AZ973" s="67" t="str">
        <f t="shared" ca="1" si="79"/>
        <v/>
      </c>
      <c r="BA973" s="67" t="str">
        <f t="shared" ca="1" si="80"/>
        <v/>
      </c>
    </row>
    <row r="974" spans="16:53">
      <c r="P974" s="26"/>
      <c r="Q974" s="27"/>
      <c r="R974" s="27"/>
      <c r="S974" s="30"/>
      <c r="AW974" s="67" t="str">
        <f>IF(ISERROR(IF(Journal!BC974&gt;0,Journal!V974,0)-IF(Journal!BC974&gt;0,Journal!BC974,0)),"",IF(Journal!BC974&gt;0,Journal!V974,0)-IF(Journal!BC974&gt;0,Journal!BC974,0))</f>
        <v/>
      </c>
      <c r="AX974" s="67" t="str">
        <f t="shared" si="77"/>
        <v/>
      </c>
      <c r="AY974" s="67" t="str">
        <f t="shared" ca="1" si="78"/>
        <v/>
      </c>
      <c r="AZ974" s="67" t="str">
        <f t="shared" ca="1" si="79"/>
        <v/>
      </c>
      <c r="BA974" s="67" t="str">
        <f t="shared" ca="1" si="80"/>
        <v/>
      </c>
    </row>
    <row r="975" spans="16:53">
      <c r="P975" s="26"/>
      <c r="Q975" s="27"/>
      <c r="R975" s="27"/>
      <c r="S975" s="30"/>
      <c r="AW975" s="67" t="str">
        <f>IF(ISERROR(IF(Journal!BC975&gt;0,Journal!V975,0)-IF(Journal!BC975&gt;0,Journal!BC975,0)),"",IF(Journal!BC975&gt;0,Journal!V975,0)-IF(Journal!BC975&gt;0,Journal!BC975,0))</f>
        <v/>
      </c>
      <c r="AX975" s="67" t="str">
        <f t="shared" si="77"/>
        <v/>
      </c>
      <c r="AY975" s="67" t="str">
        <f t="shared" ca="1" si="78"/>
        <v/>
      </c>
      <c r="AZ975" s="67" t="str">
        <f t="shared" ca="1" si="79"/>
        <v/>
      </c>
      <c r="BA975" s="67" t="str">
        <f t="shared" ca="1" si="80"/>
        <v/>
      </c>
    </row>
    <row r="976" spans="16:53">
      <c r="P976" s="26"/>
      <c r="Q976" s="27"/>
      <c r="R976" s="27"/>
      <c r="S976" s="30"/>
      <c r="AW976" s="67" t="str">
        <f>IF(ISERROR(IF(Journal!BC976&gt;0,Journal!V976,0)-IF(Journal!BC976&gt;0,Journal!BC976,0)),"",IF(Journal!BC976&gt;0,Journal!V976,0)-IF(Journal!BC976&gt;0,Journal!BC976,0))</f>
        <v/>
      </c>
      <c r="AX976" s="67" t="str">
        <f t="shared" si="77"/>
        <v/>
      </c>
      <c r="AY976" s="67" t="str">
        <f t="shared" ca="1" si="78"/>
        <v/>
      </c>
      <c r="AZ976" s="67" t="str">
        <f t="shared" ca="1" si="79"/>
        <v/>
      </c>
      <c r="BA976" s="67" t="str">
        <f t="shared" ca="1" si="80"/>
        <v/>
      </c>
    </row>
    <row r="977" spans="16:53">
      <c r="P977" s="26"/>
      <c r="Q977" s="27"/>
      <c r="R977" s="27"/>
      <c r="S977" s="30"/>
      <c r="AW977" s="67" t="str">
        <f>IF(ISERROR(IF(Journal!BC977&gt;0,Journal!V977,0)-IF(Journal!BC977&gt;0,Journal!BC977,0)),"",IF(Journal!BC977&gt;0,Journal!V977,0)-IF(Journal!BC977&gt;0,Journal!BC977,0))</f>
        <v/>
      </c>
      <c r="AX977" s="67" t="str">
        <f t="shared" si="77"/>
        <v/>
      </c>
      <c r="AY977" s="67" t="str">
        <f t="shared" ca="1" si="78"/>
        <v/>
      </c>
      <c r="AZ977" s="67" t="str">
        <f t="shared" ca="1" si="79"/>
        <v/>
      </c>
      <c r="BA977" s="67" t="str">
        <f t="shared" ca="1" si="80"/>
        <v/>
      </c>
    </row>
    <row r="978" spans="16:53">
      <c r="P978" s="26"/>
      <c r="Q978" s="27"/>
      <c r="R978" s="27"/>
      <c r="S978" s="30"/>
      <c r="AW978" s="67" t="str">
        <f>IF(ISERROR(IF(Journal!BC978&gt;0,Journal!V978,0)-IF(Journal!BC978&gt;0,Journal!BC978,0)),"",IF(Journal!BC978&gt;0,Journal!V978,0)-IF(Journal!BC978&gt;0,Journal!BC978,0))</f>
        <v/>
      </c>
      <c r="AX978" s="67" t="str">
        <f t="shared" si="77"/>
        <v/>
      </c>
      <c r="AY978" s="67" t="str">
        <f t="shared" ca="1" si="78"/>
        <v/>
      </c>
      <c r="AZ978" s="67" t="str">
        <f t="shared" ca="1" si="79"/>
        <v/>
      </c>
      <c r="BA978" s="67" t="str">
        <f t="shared" ca="1" si="80"/>
        <v/>
      </c>
    </row>
    <row r="979" spans="16:53">
      <c r="P979" s="26"/>
      <c r="Q979" s="27"/>
      <c r="R979" s="27"/>
      <c r="S979" s="30"/>
      <c r="AW979" s="67" t="str">
        <f>IF(ISERROR(IF(Journal!BC979&gt;0,Journal!V979,0)-IF(Journal!BC979&gt;0,Journal!BC979,0)),"",IF(Journal!BC979&gt;0,Journal!V979,0)-IF(Journal!BC979&gt;0,Journal!BC979,0))</f>
        <v/>
      </c>
      <c r="AX979" s="67" t="str">
        <f t="shared" si="77"/>
        <v/>
      </c>
      <c r="AY979" s="67" t="str">
        <f t="shared" ca="1" si="78"/>
        <v/>
      </c>
      <c r="AZ979" s="67" t="str">
        <f t="shared" ca="1" si="79"/>
        <v/>
      </c>
      <c r="BA979" s="67" t="str">
        <f t="shared" ca="1" si="80"/>
        <v/>
      </c>
    </row>
    <row r="980" spans="16:53">
      <c r="P980" s="26"/>
      <c r="Q980" s="27"/>
      <c r="R980" s="27"/>
      <c r="S980" s="30"/>
      <c r="AW980" s="67" t="str">
        <f>IF(ISERROR(IF(Journal!BC980&gt;0,Journal!V980,0)-IF(Journal!BC980&gt;0,Journal!BC980,0)),"",IF(Journal!BC980&gt;0,Journal!V980,0)-IF(Journal!BC980&gt;0,Journal!BC980,0))</f>
        <v/>
      </c>
      <c r="AX980" s="67" t="str">
        <f t="shared" si="77"/>
        <v/>
      </c>
      <c r="AY980" s="67" t="str">
        <f t="shared" ca="1" si="78"/>
        <v/>
      </c>
      <c r="AZ980" s="67" t="str">
        <f t="shared" ca="1" si="79"/>
        <v/>
      </c>
      <c r="BA980" s="67" t="str">
        <f t="shared" ca="1" si="80"/>
        <v/>
      </c>
    </row>
    <row r="981" spans="16:53">
      <c r="P981" s="26"/>
      <c r="Q981" s="27"/>
      <c r="R981" s="27"/>
      <c r="S981" s="30"/>
      <c r="AW981" s="67" t="str">
        <f>IF(ISERROR(IF(Journal!BC981&gt;0,Journal!V981,0)-IF(Journal!BC981&gt;0,Journal!BC981,0)),"",IF(Journal!BC981&gt;0,Journal!V981,0)-IF(Journal!BC981&gt;0,Journal!BC981,0))</f>
        <v/>
      </c>
      <c r="AX981" s="67" t="str">
        <f t="shared" si="77"/>
        <v/>
      </c>
      <c r="AY981" s="67" t="str">
        <f t="shared" ca="1" si="78"/>
        <v/>
      </c>
      <c r="AZ981" s="67" t="str">
        <f t="shared" ca="1" si="79"/>
        <v/>
      </c>
      <c r="BA981" s="67" t="str">
        <f t="shared" ca="1" si="80"/>
        <v/>
      </c>
    </row>
    <row r="982" spans="16:53">
      <c r="P982" s="26"/>
      <c r="Q982" s="27"/>
      <c r="R982" s="27"/>
      <c r="S982" s="30"/>
      <c r="AW982" s="67" t="str">
        <f>IF(ISERROR(IF(Journal!BC982&gt;0,Journal!V982,0)-IF(Journal!BC982&gt;0,Journal!BC982,0)),"",IF(Journal!BC982&gt;0,Journal!V982,0)-IF(Journal!BC982&gt;0,Journal!BC982,0))</f>
        <v/>
      </c>
      <c r="AX982" s="67" t="str">
        <f t="shared" si="77"/>
        <v/>
      </c>
      <c r="AY982" s="67" t="str">
        <f t="shared" ca="1" si="78"/>
        <v/>
      </c>
      <c r="AZ982" s="67" t="str">
        <f t="shared" ca="1" si="79"/>
        <v/>
      </c>
      <c r="BA982" s="67" t="str">
        <f t="shared" ca="1" si="80"/>
        <v/>
      </c>
    </row>
    <row r="983" spans="16:53">
      <c r="P983" s="26"/>
      <c r="Q983" s="27"/>
      <c r="R983" s="27"/>
      <c r="S983" s="30"/>
      <c r="AW983" s="67" t="str">
        <f>IF(ISERROR(IF(Journal!BC983&gt;0,Journal!V983,0)-IF(Journal!BC983&gt;0,Journal!BC983,0)),"",IF(Journal!BC983&gt;0,Journal!V983,0)-IF(Journal!BC983&gt;0,Journal!BC983,0))</f>
        <v/>
      </c>
      <c r="AX983" s="67" t="str">
        <f t="shared" si="77"/>
        <v/>
      </c>
      <c r="AY983" s="67" t="str">
        <f t="shared" ca="1" si="78"/>
        <v/>
      </c>
      <c r="AZ983" s="67" t="str">
        <f t="shared" ca="1" si="79"/>
        <v/>
      </c>
      <c r="BA983" s="67" t="str">
        <f t="shared" ca="1" si="80"/>
        <v/>
      </c>
    </row>
    <row r="984" spans="16:53">
      <c r="P984" s="26"/>
      <c r="Q984" s="27"/>
      <c r="R984" s="27"/>
      <c r="S984" s="30"/>
      <c r="AW984" s="67" t="str">
        <f>IF(ISERROR(IF(Journal!BC984&gt;0,Journal!V984,0)-IF(Journal!BC984&gt;0,Journal!BC984,0)),"",IF(Journal!BC984&gt;0,Journal!V984,0)-IF(Journal!BC984&gt;0,Journal!BC984,0))</f>
        <v/>
      </c>
      <c r="AX984" s="67" t="str">
        <f t="shared" si="77"/>
        <v/>
      </c>
      <c r="AY984" s="67" t="str">
        <f t="shared" ca="1" si="78"/>
        <v/>
      </c>
      <c r="AZ984" s="67" t="str">
        <f t="shared" ca="1" si="79"/>
        <v/>
      </c>
      <c r="BA984" s="67" t="str">
        <f t="shared" ca="1" si="80"/>
        <v/>
      </c>
    </row>
    <row r="985" spans="16:53">
      <c r="P985" s="26"/>
      <c r="Q985" s="27"/>
      <c r="R985" s="27"/>
      <c r="S985" s="30"/>
      <c r="AW985" s="67" t="str">
        <f>IF(ISERROR(IF(Journal!BC985&gt;0,Journal!V985,0)-IF(Journal!BC985&gt;0,Journal!BC985,0)),"",IF(Journal!BC985&gt;0,Journal!V985,0)-IF(Journal!BC985&gt;0,Journal!BC985,0))</f>
        <v/>
      </c>
      <c r="AX985" s="67" t="str">
        <f t="shared" si="77"/>
        <v/>
      </c>
      <c r="AY985" s="67" t="str">
        <f t="shared" ca="1" si="78"/>
        <v/>
      </c>
      <c r="AZ985" s="67" t="str">
        <f t="shared" ca="1" si="79"/>
        <v/>
      </c>
      <c r="BA985" s="67" t="str">
        <f t="shared" ca="1" si="80"/>
        <v/>
      </c>
    </row>
    <row r="986" spans="16:53">
      <c r="P986" s="26"/>
      <c r="Q986" s="27"/>
      <c r="R986" s="27"/>
      <c r="S986" s="30"/>
      <c r="AW986" s="67" t="str">
        <f>IF(ISERROR(IF(Journal!BC986&gt;0,Journal!V986,0)-IF(Journal!BC986&gt;0,Journal!BC986,0)),"",IF(Journal!BC986&gt;0,Journal!V986,0)-IF(Journal!BC986&gt;0,Journal!BC986,0))</f>
        <v/>
      </c>
      <c r="AX986" s="67" t="str">
        <f t="shared" si="77"/>
        <v/>
      </c>
      <c r="AY986" s="67" t="str">
        <f t="shared" ca="1" si="78"/>
        <v/>
      </c>
      <c r="AZ986" s="67" t="str">
        <f t="shared" ca="1" si="79"/>
        <v/>
      </c>
      <c r="BA986" s="67" t="str">
        <f t="shared" ca="1" si="80"/>
        <v/>
      </c>
    </row>
    <row r="987" spans="16:53">
      <c r="P987" s="26"/>
      <c r="Q987" s="27"/>
      <c r="R987" s="27"/>
      <c r="S987" s="30"/>
      <c r="AW987" s="67" t="str">
        <f>IF(ISERROR(IF(Journal!BC987&gt;0,Journal!V987,0)-IF(Journal!BC987&gt;0,Journal!BC987,0)),"",IF(Journal!BC987&gt;0,Journal!V987,0)-IF(Journal!BC987&gt;0,Journal!BC987,0))</f>
        <v/>
      </c>
      <c r="AX987" s="67" t="str">
        <f t="shared" si="77"/>
        <v/>
      </c>
      <c r="AY987" s="67" t="str">
        <f t="shared" ca="1" si="78"/>
        <v/>
      </c>
      <c r="AZ987" s="67" t="str">
        <f t="shared" ca="1" si="79"/>
        <v/>
      </c>
      <c r="BA987" s="67" t="str">
        <f t="shared" ca="1" si="80"/>
        <v/>
      </c>
    </row>
    <row r="988" spans="16:53">
      <c r="P988" s="26"/>
      <c r="Q988" s="27"/>
      <c r="R988" s="27"/>
      <c r="S988" s="30"/>
      <c r="AW988" s="67" t="str">
        <f>IF(ISERROR(IF(Journal!BC988&gt;0,Journal!V988,0)-IF(Journal!BC988&gt;0,Journal!BC988,0)),"",IF(Journal!BC988&gt;0,Journal!V988,0)-IF(Journal!BC988&gt;0,Journal!BC988,0))</f>
        <v/>
      </c>
      <c r="AX988" s="67" t="str">
        <f t="shared" si="77"/>
        <v/>
      </c>
      <c r="AY988" s="67" t="str">
        <f t="shared" ca="1" si="78"/>
        <v/>
      </c>
      <c r="AZ988" s="67" t="str">
        <f t="shared" ca="1" si="79"/>
        <v/>
      </c>
      <c r="BA988" s="67" t="str">
        <f t="shared" ca="1" si="80"/>
        <v/>
      </c>
    </row>
    <row r="989" spans="16:53">
      <c r="P989" s="26"/>
      <c r="Q989" s="27"/>
      <c r="R989" s="27"/>
      <c r="S989" s="30"/>
      <c r="AW989" s="67" t="str">
        <f>IF(ISERROR(IF(Journal!BC989&gt;0,Journal!V989,0)-IF(Journal!BC989&gt;0,Journal!BC989,0)),"",IF(Journal!BC989&gt;0,Journal!V989,0)-IF(Journal!BC989&gt;0,Journal!BC989,0))</f>
        <v/>
      </c>
      <c r="AX989" s="67" t="str">
        <f t="shared" si="77"/>
        <v/>
      </c>
      <c r="AY989" s="67" t="str">
        <f t="shared" ca="1" si="78"/>
        <v/>
      </c>
      <c r="AZ989" s="67" t="str">
        <f t="shared" ca="1" si="79"/>
        <v/>
      </c>
      <c r="BA989" s="67" t="str">
        <f t="shared" ca="1" si="80"/>
        <v/>
      </c>
    </row>
    <row r="990" spans="16:53">
      <c r="P990" s="26"/>
      <c r="Q990" s="27"/>
      <c r="R990" s="27"/>
      <c r="S990" s="30"/>
      <c r="AW990" s="67" t="str">
        <f>IF(ISERROR(IF(Journal!BC990&gt;0,Journal!V990,0)-IF(Journal!BC990&gt;0,Journal!BC990,0)),"",IF(Journal!BC990&gt;0,Journal!V990,0)-IF(Journal!BC990&gt;0,Journal!BC990,0))</f>
        <v/>
      </c>
      <c r="AX990" s="67" t="str">
        <f t="shared" si="77"/>
        <v/>
      </c>
      <c r="AY990" s="67" t="str">
        <f t="shared" ca="1" si="78"/>
        <v/>
      </c>
      <c r="AZ990" s="67" t="str">
        <f t="shared" ca="1" si="79"/>
        <v/>
      </c>
      <c r="BA990" s="67" t="str">
        <f t="shared" ca="1" si="80"/>
        <v/>
      </c>
    </row>
    <row r="991" spans="16:53">
      <c r="P991" s="26"/>
      <c r="Q991" s="27"/>
      <c r="R991" s="27"/>
      <c r="S991" s="30"/>
      <c r="AW991" s="67" t="str">
        <f>IF(ISERROR(IF(Journal!BC991&gt;0,Journal!V991,0)-IF(Journal!BC991&gt;0,Journal!BC991,0)),"",IF(Journal!BC991&gt;0,Journal!V991,0)-IF(Journal!BC991&gt;0,Journal!BC991,0))</f>
        <v/>
      </c>
      <c r="AX991" s="67" t="str">
        <f t="shared" si="77"/>
        <v/>
      </c>
      <c r="AY991" s="67" t="str">
        <f t="shared" ca="1" si="78"/>
        <v/>
      </c>
      <c r="AZ991" s="67" t="str">
        <f t="shared" ca="1" si="79"/>
        <v/>
      </c>
      <c r="BA991" s="67" t="str">
        <f t="shared" ca="1" si="80"/>
        <v/>
      </c>
    </row>
    <row r="992" spans="16:53">
      <c r="P992" s="26"/>
      <c r="Q992" s="27"/>
      <c r="R992" s="27"/>
      <c r="S992" s="30"/>
      <c r="AW992" s="67" t="str">
        <f>IF(ISERROR(IF(Journal!BC992&gt;0,Journal!V992,0)-IF(Journal!BC992&gt;0,Journal!BC992,0)),"",IF(Journal!BC992&gt;0,Journal!V992,0)-IF(Journal!BC992&gt;0,Journal!BC992,0))</f>
        <v/>
      </c>
      <c r="AX992" s="67" t="str">
        <f t="shared" si="77"/>
        <v/>
      </c>
      <c r="AY992" s="67" t="str">
        <f t="shared" ca="1" si="78"/>
        <v/>
      </c>
      <c r="AZ992" s="67" t="str">
        <f t="shared" ca="1" si="79"/>
        <v/>
      </c>
      <c r="BA992" s="67" t="str">
        <f t="shared" ca="1" si="80"/>
        <v/>
      </c>
    </row>
    <row r="993" spans="16:53">
      <c r="P993" s="26"/>
      <c r="Q993" s="27"/>
      <c r="R993" s="27"/>
      <c r="S993" s="30"/>
      <c r="AW993" s="67" t="str">
        <f>IF(ISERROR(IF(Journal!BC993&gt;0,Journal!V993,0)-IF(Journal!BC993&gt;0,Journal!BC993,0)),"",IF(Journal!BC993&gt;0,Journal!V993,0)-IF(Journal!BC993&gt;0,Journal!BC993,0))</f>
        <v/>
      </c>
      <c r="AX993" s="67" t="str">
        <f t="shared" si="77"/>
        <v/>
      </c>
      <c r="AY993" s="67" t="str">
        <f t="shared" ca="1" si="78"/>
        <v/>
      </c>
      <c r="AZ993" s="67" t="str">
        <f t="shared" ca="1" si="79"/>
        <v/>
      </c>
      <c r="BA993" s="67" t="str">
        <f t="shared" ca="1" si="80"/>
        <v/>
      </c>
    </row>
    <row r="994" spans="16:53">
      <c r="P994" s="26"/>
      <c r="Q994" s="27"/>
      <c r="R994" s="27"/>
      <c r="S994" s="30"/>
      <c r="AW994" s="67" t="str">
        <f>IF(ISERROR(IF(Journal!BC994&gt;0,Journal!V994,0)-IF(Journal!BC994&gt;0,Journal!BC994,0)),"",IF(Journal!BC994&gt;0,Journal!V994,0)-IF(Journal!BC994&gt;0,Journal!BC994,0))</f>
        <v/>
      </c>
      <c r="AX994" s="67" t="str">
        <f t="shared" si="77"/>
        <v/>
      </c>
      <c r="AY994" s="67" t="str">
        <f t="shared" ca="1" si="78"/>
        <v/>
      </c>
      <c r="AZ994" s="67" t="str">
        <f t="shared" ca="1" si="79"/>
        <v/>
      </c>
      <c r="BA994" s="67" t="str">
        <f t="shared" ca="1" si="80"/>
        <v/>
      </c>
    </row>
    <row r="995" spans="16:53">
      <c r="P995" s="26"/>
      <c r="Q995" s="27"/>
      <c r="R995" s="27"/>
      <c r="S995" s="30"/>
      <c r="AW995" s="67" t="str">
        <f>IF(ISERROR(IF(Journal!BC995&gt;0,Journal!V995,0)-IF(Journal!BC995&gt;0,Journal!BC995,0)),"",IF(Journal!BC995&gt;0,Journal!V995,0)-IF(Journal!BC995&gt;0,Journal!BC995,0))</f>
        <v/>
      </c>
      <c r="AX995" s="67" t="str">
        <f t="shared" si="77"/>
        <v/>
      </c>
      <c r="AY995" s="67" t="str">
        <f t="shared" ca="1" si="78"/>
        <v/>
      </c>
      <c r="AZ995" s="67" t="str">
        <f t="shared" ca="1" si="79"/>
        <v/>
      </c>
      <c r="BA995" s="67" t="str">
        <f t="shared" ca="1" si="80"/>
        <v/>
      </c>
    </row>
    <row r="996" spans="16:53">
      <c r="P996" s="26"/>
      <c r="Q996" s="27"/>
      <c r="R996" s="27"/>
      <c r="S996" s="30"/>
      <c r="AW996" s="67" t="str">
        <f>IF(ISERROR(IF(Journal!BC996&gt;0,Journal!V996,0)-IF(Journal!BC996&gt;0,Journal!BC996,0)),"",IF(Journal!BC996&gt;0,Journal!V996,0)-IF(Journal!BC996&gt;0,Journal!BC996,0))</f>
        <v/>
      </c>
      <c r="AX996" s="67" t="str">
        <f t="shared" si="77"/>
        <v/>
      </c>
      <c r="AY996" s="67" t="str">
        <f t="shared" ca="1" si="78"/>
        <v/>
      </c>
      <c r="AZ996" s="67" t="str">
        <f t="shared" ca="1" si="79"/>
        <v/>
      </c>
      <c r="BA996" s="67" t="str">
        <f t="shared" ca="1" si="80"/>
        <v/>
      </c>
    </row>
    <row r="997" spans="16:53">
      <c r="P997" s="26"/>
      <c r="Q997" s="27"/>
      <c r="R997" s="27"/>
      <c r="S997" s="30"/>
      <c r="AW997" s="67" t="str">
        <f>IF(ISERROR(IF(Journal!BC997&gt;0,Journal!V997,0)-IF(Journal!BC997&gt;0,Journal!BC997,0)),"",IF(Journal!BC997&gt;0,Journal!V997,0)-IF(Journal!BC997&gt;0,Journal!BC997,0))</f>
        <v/>
      </c>
      <c r="AX997" s="67" t="str">
        <f t="shared" si="77"/>
        <v/>
      </c>
      <c r="AY997" s="67" t="str">
        <f t="shared" ca="1" si="78"/>
        <v/>
      </c>
      <c r="AZ997" s="67" t="str">
        <f t="shared" ca="1" si="79"/>
        <v/>
      </c>
      <c r="BA997" s="67" t="str">
        <f t="shared" ca="1" si="80"/>
        <v/>
      </c>
    </row>
    <row r="998" spans="16:53">
      <c r="P998" s="26"/>
      <c r="Q998" s="27"/>
      <c r="R998" s="27"/>
      <c r="S998" s="30"/>
      <c r="AW998" s="67" t="str">
        <f>IF(ISERROR(IF(Journal!BC998&gt;0,Journal!V998,0)-IF(Journal!BC998&gt;0,Journal!BC998,0)),"",IF(Journal!BC998&gt;0,Journal!V998,0)-IF(Journal!BC998&gt;0,Journal!BC998,0))</f>
        <v/>
      </c>
      <c r="AX998" s="67" t="str">
        <f t="shared" si="77"/>
        <v/>
      </c>
      <c r="AY998" s="67" t="str">
        <f t="shared" ca="1" si="78"/>
        <v/>
      </c>
      <c r="AZ998" s="67" t="str">
        <f t="shared" ca="1" si="79"/>
        <v/>
      </c>
      <c r="BA998" s="67" t="str">
        <f t="shared" ca="1" si="80"/>
        <v/>
      </c>
    </row>
    <row r="999" spans="16:53">
      <c r="P999" s="26"/>
      <c r="Q999" s="27"/>
      <c r="R999" s="27"/>
      <c r="S999" s="30"/>
      <c r="AW999" s="67" t="str">
        <f>IF(ISERROR(IF(Journal!BC999&gt;0,Journal!V999,0)-IF(Journal!BC999&gt;0,Journal!BC999,0)),"",IF(Journal!BC999&gt;0,Journal!V999,0)-IF(Journal!BC999&gt;0,Journal!BC999,0))</f>
        <v/>
      </c>
      <c r="AX999" s="67" t="str">
        <f t="shared" si="77"/>
        <v/>
      </c>
      <c r="AY999" s="67" t="str">
        <f t="shared" ca="1" si="78"/>
        <v/>
      </c>
      <c r="AZ999" s="67" t="str">
        <f t="shared" ca="1" si="79"/>
        <v/>
      </c>
      <c r="BA999" s="67" t="str">
        <f t="shared" ca="1" si="80"/>
        <v/>
      </c>
    </row>
    <row r="1000" spans="16:53">
      <c r="P1000" s="26"/>
      <c r="Q1000" s="27"/>
      <c r="R1000" s="27"/>
      <c r="S1000" s="30"/>
      <c r="AW1000" s="67" t="str">
        <f>IF(ISERROR(IF(Journal!BC1000&gt;0,Journal!V1000,0)-IF(Journal!BC1000&gt;0,Journal!BC1000,0)),"",IF(Journal!BC1000&gt;0,Journal!V1000,0)-IF(Journal!BC1000&gt;0,Journal!BC1000,0))</f>
        <v/>
      </c>
      <c r="AX1000" s="67" t="str">
        <f t="shared" si="77"/>
        <v/>
      </c>
      <c r="AY1000" s="67" t="str">
        <f t="shared" ca="1" si="78"/>
        <v/>
      </c>
      <c r="AZ1000" s="67" t="str">
        <f t="shared" ca="1" si="79"/>
        <v/>
      </c>
      <c r="BA1000" s="67" t="str">
        <f t="shared" ca="1" si="80"/>
        <v/>
      </c>
    </row>
    <row r="1001" spans="16:53">
      <c r="P1001" s="26"/>
      <c r="Q1001" s="27"/>
      <c r="R1001" s="27"/>
      <c r="S1001" s="30"/>
      <c r="AW1001" s="67" t="str">
        <f>IF(ISERROR(IF(Journal!BC1001&gt;0,Journal!V1001,0)-IF(Journal!BC1001&gt;0,Journal!BC1001,0)),"",IF(Journal!BC1001&gt;0,Journal!V1001,0)-IF(Journal!BC1001&gt;0,Journal!BC1001,0))</f>
        <v/>
      </c>
      <c r="AX1001" s="67" t="str">
        <f t="shared" si="77"/>
        <v/>
      </c>
      <c r="AY1001" s="67" t="str">
        <f t="shared" ca="1" si="78"/>
        <v/>
      </c>
      <c r="AZ1001" s="67" t="str">
        <f t="shared" ca="1" si="79"/>
        <v/>
      </c>
      <c r="BA1001" s="67" t="str">
        <f t="shared" ca="1" si="80"/>
        <v/>
      </c>
    </row>
    <row r="1002" spans="16:53">
      <c r="P1002" s="26"/>
      <c r="Q1002" s="27"/>
      <c r="R1002" s="27"/>
      <c r="S1002" s="30"/>
      <c r="AW1002" s="67" t="str">
        <f>IF(ISERROR(IF(Journal!BC1002&gt;0,Journal!V1002,0)-IF(Journal!BC1002&gt;0,Journal!BC1002,0)),"",IF(Journal!BC1002&gt;0,Journal!V1002,0)-IF(Journal!BC1002&gt;0,Journal!BC1002,0))</f>
        <v/>
      </c>
      <c r="AX1002" s="67" t="str">
        <f t="shared" si="77"/>
        <v/>
      </c>
      <c r="AY1002" s="67" t="str">
        <f t="shared" ca="1" si="78"/>
        <v/>
      </c>
      <c r="AZ1002" s="67" t="str">
        <f t="shared" ca="1" si="79"/>
        <v/>
      </c>
      <c r="BA1002" s="67" t="str">
        <f t="shared" ca="1" si="80"/>
        <v/>
      </c>
    </row>
    <row r="1003" spans="16:53">
      <c r="P1003" s="26"/>
      <c r="Q1003" s="27"/>
      <c r="R1003" s="27"/>
      <c r="S1003" s="30"/>
      <c r="AW1003" s="67" t="str">
        <f>IF(ISERROR(IF(Journal!BC1003&gt;0,Journal!V1003,0)-IF(Journal!BC1003&gt;0,Journal!BC1003,0)),"",IF(Journal!BC1003&gt;0,Journal!V1003,0)-IF(Journal!BC1003&gt;0,Journal!BC1003,0))</f>
        <v/>
      </c>
      <c r="AX1003" s="67" t="str">
        <f t="shared" si="77"/>
        <v/>
      </c>
      <c r="AY1003" s="67" t="str">
        <f t="shared" ca="1" si="78"/>
        <v/>
      </c>
      <c r="AZ1003" s="67" t="str">
        <f t="shared" ca="1" si="79"/>
        <v/>
      </c>
      <c r="BA1003" s="67" t="str">
        <f t="shared" ca="1" si="80"/>
        <v/>
      </c>
    </row>
    <row r="1004" spans="16:53">
      <c r="P1004" s="26"/>
      <c r="Q1004" s="27"/>
      <c r="R1004" s="27"/>
      <c r="S1004" s="30"/>
      <c r="AW1004" s="67" t="str">
        <f>IF(ISERROR(IF(Journal!BC1004&gt;0,Journal!V1004,0)-IF(Journal!BC1004&gt;0,Journal!BC1004,0)),"",IF(Journal!BC1004&gt;0,Journal!V1004,0)-IF(Journal!BC1004&gt;0,Journal!BC1004,0))</f>
        <v/>
      </c>
      <c r="AX1004" s="67" t="str">
        <f t="shared" si="77"/>
        <v/>
      </c>
      <c r="AY1004" s="67" t="str">
        <f t="shared" ca="1" si="78"/>
        <v/>
      </c>
      <c r="AZ1004" s="67" t="str">
        <f t="shared" ca="1" si="79"/>
        <v/>
      </c>
      <c r="BA1004" s="67" t="str">
        <f t="shared" ca="1" si="80"/>
        <v/>
      </c>
    </row>
    <row r="1005" spans="16:53">
      <c r="P1005" s="26"/>
      <c r="Q1005" s="27"/>
      <c r="R1005" s="27"/>
      <c r="S1005" s="30"/>
      <c r="AW1005" s="67" t="str">
        <f>IF(ISERROR(IF(Journal!BC1005&gt;0,Journal!V1005,0)-IF(Journal!BC1005&gt;0,Journal!BC1005,0)),"",IF(Journal!BC1005&gt;0,Journal!V1005,0)-IF(Journal!BC1005&gt;0,Journal!BC1005,0))</f>
        <v/>
      </c>
      <c r="AX1005" s="67" t="str">
        <f t="shared" si="77"/>
        <v/>
      </c>
      <c r="AY1005" s="67" t="str">
        <f t="shared" ca="1" si="78"/>
        <v/>
      </c>
      <c r="AZ1005" s="67" t="str">
        <f t="shared" ca="1" si="79"/>
        <v/>
      </c>
      <c r="BA1005" s="67" t="str">
        <f t="shared" ca="1" si="80"/>
        <v/>
      </c>
    </row>
    <row r="1006" spans="16:53">
      <c r="P1006" s="26"/>
      <c r="Q1006" s="27"/>
      <c r="R1006" s="27"/>
      <c r="S1006" s="30"/>
      <c r="AW1006" s="67" t="str">
        <f>IF(ISERROR(IF(Journal!BC1006&gt;0,Journal!V1006,0)-IF(Journal!BC1006&gt;0,Journal!BC1006,0)),"",IF(Journal!BC1006&gt;0,Journal!V1006,0)-IF(Journal!BC1006&gt;0,Journal!BC1006,0))</f>
        <v/>
      </c>
      <c r="AX1006" s="67" t="str">
        <f t="shared" si="77"/>
        <v/>
      </c>
      <c r="AY1006" s="67" t="str">
        <f t="shared" ca="1" si="78"/>
        <v/>
      </c>
      <c r="AZ1006" s="67" t="str">
        <f t="shared" ca="1" si="79"/>
        <v/>
      </c>
      <c r="BA1006" s="67" t="str">
        <f t="shared" ca="1" si="80"/>
        <v/>
      </c>
    </row>
    <row r="1007" spans="16:53">
      <c r="P1007" s="26"/>
      <c r="Q1007" s="27"/>
      <c r="R1007" s="27"/>
      <c r="S1007" s="30"/>
      <c r="AW1007" s="67" t="str">
        <f>IF(ISERROR(IF(Journal!BC1007&gt;0,Journal!V1007,0)-IF(Journal!BC1007&gt;0,Journal!BC1007,0)),"",IF(Journal!BC1007&gt;0,Journal!V1007,0)-IF(Journal!BC1007&gt;0,Journal!BC1007,0))</f>
        <v/>
      </c>
      <c r="AX1007" s="67" t="str">
        <f t="shared" si="77"/>
        <v/>
      </c>
      <c r="AY1007" s="67" t="str">
        <f t="shared" ca="1" si="78"/>
        <v/>
      </c>
      <c r="AZ1007" s="67" t="str">
        <f t="shared" ca="1" si="79"/>
        <v/>
      </c>
      <c r="BA1007" s="67" t="str">
        <f t="shared" ca="1" si="80"/>
        <v/>
      </c>
    </row>
    <row r="1008" spans="16:53">
      <c r="P1008" s="26"/>
      <c r="Q1008" s="27"/>
      <c r="R1008" s="27"/>
      <c r="S1008" s="30"/>
      <c r="AW1008" s="67" t="str">
        <f>IF(ISERROR(IF(Journal!BC1008&gt;0,Journal!V1008,0)-IF(Journal!BC1008&gt;0,Journal!BC1008,0)),"",IF(Journal!BC1008&gt;0,Journal!V1008,0)-IF(Journal!BC1008&gt;0,Journal!BC1008,0))</f>
        <v/>
      </c>
      <c r="AX1008" s="67" t="str">
        <f t="shared" si="77"/>
        <v/>
      </c>
      <c r="AY1008" s="67" t="str">
        <f t="shared" ca="1" si="78"/>
        <v/>
      </c>
      <c r="AZ1008" s="67" t="str">
        <f t="shared" ca="1" si="79"/>
        <v/>
      </c>
      <c r="BA1008" s="67" t="str">
        <f t="shared" ca="1" si="80"/>
        <v/>
      </c>
    </row>
    <row r="1009" spans="16:53">
      <c r="P1009" s="26"/>
      <c r="Q1009" s="27"/>
      <c r="R1009" s="27"/>
      <c r="S1009" s="30"/>
      <c r="AW1009" s="67" t="str">
        <f>IF(ISERROR(IF(Journal!BC1009&gt;0,Journal!V1009,0)-IF(Journal!BC1009&gt;0,Journal!BC1009,0)),"",IF(Journal!BC1009&gt;0,Journal!V1009,0)-IF(Journal!BC1009&gt;0,Journal!BC1009,0))</f>
        <v/>
      </c>
      <c r="AX1009" s="67" t="str">
        <f t="shared" si="77"/>
        <v/>
      </c>
      <c r="AY1009" s="67" t="str">
        <f t="shared" ca="1" si="78"/>
        <v/>
      </c>
      <c r="AZ1009" s="67" t="str">
        <f t="shared" ca="1" si="79"/>
        <v/>
      </c>
      <c r="BA1009" s="67" t="str">
        <f t="shared" ca="1" si="80"/>
        <v/>
      </c>
    </row>
    <row r="1010" spans="16:53">
      <c r="P1010" s="26"/>
      <c r="Q1010" s="27"/>
      <c r="R1010" s="27"/>
      <c r="S1010" s="30"/>
      <c r="AW1010" s="67" t="str">
        <f>IF(ISERROR(IF(Journal!BC1010&gt;0,Journal!V1010,0)-IF(Journal!BC1010&gt;0,Journal!BC1010,0)),"",IF(Journal!BC1010&gt;0,Journal!V1010,0)-IF(Journal!BC1010&gt;0,Journal!BC1010,0))</f>
        <v/>
      </c>
      <c r="AX1010" s="67" t="str">
        <f t="shared" si="77"/>
        <v/>
      </c>
      <c r="AY1010" s="67" t="str">
        <f t="shared" ca="1" si="78"/>
        <v/>
      </c>
      <c r="AZ1010" s="67" t="str">
        <f t="shared" ca="1" si="79"/>
        <v/>
      </c>
      <c r="BA1010" s="67" t="str">
        <f t="shared" ca="1" si="80"/>
        <v/>
      </c>
    </row>
    <row r="1011" spans="16:53">
      <c r="P1011" s="26"/>
      <c r="Q1011" s="27"/>
      <c r="R1011" s="27"/>
      <c r="S1011" s="30"/>
      <c r="AW1011" s="67" t="str">
        <f>IF(ISERROR(IF(Journal!BC1011&gt;0,Journal!V1011,0)-IF(Journal!BC1011&gt;0,Journal!BC1011,0)),"",IF(Journal!BC1011&gt;0,Journal!V1011,0)-IF(Journal!BC1011&gt;0,Journal!BC1011,0))</f>
        <v/>
      </c>
      <c r="AX1011" s="67" t="str">
        <f t="shared" si="77"/>
        <v/>
      </c>
      <c r="AY1011" s="67" t="str">
        <f t="shared" ca="1" si="78"/>
        <v/>
      </c>
      <c r="AZ1011" s="67" t="str">
        <f t="shared" ca="1" si="79"/>
        <v/>
      </c>
      <c r="BA1011" s="67" t="str">
        <f t="shared" ca="1" si="80"/>
        <v/>
      </c>
    </row>
    <row r="1012" spans="16:53">
      <c r="P1012" s="26"/>
      <c r="Q1012" s="27"/>
      <c r="R1012" s="27"/>
      <c r="S1012" s="30"/>
      <c r="AW1012" s="67" t="str">
        <f>IF(ISERROR(IF(Journal!BC1012&gt;0,Journal!V1012,0)-IF(Journal!BC1012&gt;0,Journal!BC1012,0)),"",IF(Journal!BC1012&gt;0,Journal!V1012,0)-IF(Journal!BC1012&gt;0,Journal!BC1012,0))</f>
        <v/>
      </c>
      <c r="AX1012" s="67" t="str">
        <f t="shared" si="77"/>
        <v/>
      </c>
      <c r="AY1012" s="67" t="str">
        <f t="shared" ca="1" si="78"/>
        <v/>
      </c>
      <c r="AZ1012" s="67" t="str">
        <f t="shared" ca="1" si="79"/>
        <v/>
      </c>
      <c r="BA1012" s="67" t="str">
        <f t="shared" ca="1" si="80"/>
        <v/>
      </c>
    </row>
    <row r="1013" spans="16:53">
      <c r="P1013" s="26"/>
      <c r="Q1013" s="27"/>
      <c r="R1013" s="27"/>
      <c r="S1013" s="30"/>
      <c r="AW1013" s="67" t="str">
        <f>IF(ISERROR(IF(Journal!BC1013&gt;0,Journal!V1013,0)-IF(Journal!BC1013&gt;0,Journal!BC1013,0)),"",IF(Journal!BC1013&gt;0,Journal!V1013,0)-IF(Journal!BC1013&gt;0,Journal!BC1013,0))</f>
        <v/>
      </c>
      <c r="AX1013" s="67" t="str">
        <f t="shared" si="77"/>
        <v/>
      </c>
      <c r="AY1013" s="67" t="str">
        <f t="shared" ca="1" si="78"/>
        <v/>
      </c>
      <c r="AZ1013" s="67" t="str">
        <f t="shared" ca="1" si="79"/>
        <v/>
      </c>
      <c r="BA1013" s="67" t="str">
        <f t="shared" ca="1" si="80"/>
        <v/>
      </c>
    </row>
    <row r="1014" spans="16:53">
      <c r="P1014" s="26"/>
      <c r="Q1014" s="27"/>
      <c r="R1014" s="27"/>
      <c r="S1014" s="30"/>
      <c r="AW1014" s="67" t="str">
        <f>IF(ISERROR(IF(Journal!BC1014&gt;0,Journal!V1014,0)-IF(Journal!BC1014&gt;0,Journal!BC1014,0)),"",IF(Journal!BC1014&gt;0,Journal!V1014,0)-IF(Journal!BC1014&gt;0,Journal!BC1014,0))</f>
        <v/>
      </c>
      <c r="AX1014" s="67" t="str">
        <f t="shared" si="77"/>
        <v/>
      </c>
      <c r="AY1014" s="67" t="str">
        <f t="shared" ca="1" si="78"/>
        <v/>
      </c>
      <c r="AZ1014" s="67" t="str">
        <f t="shared" ca="1" si="79"/>
        <v/>
      </c>
      <c r="BA1014" s="67" t="str">
        <f t="shared" ca="1" si="80"/>
        <v/>
      </c>
    </row>
    <row r="1015" spans="16:53">
      <c r="P1015" s="26"/>
      <c r="Q1015" s="27"/>
      <c r="R1015" s="27"/>
      <c r="S1015" s="30"/>
      <c r="AW1015" s="67" t="str">
        <f>IF(ISERROR(IF(Journal!BC1015&gt;0,Journal!V1015,0)-IF(Journal!BC1015&gt;0,Journal!BC1015,0)),"",IF(Journal!BC1015&gt;0,Journal!V1015,0)-IF(Journal!BC1015&gt;0,Journal!BC1015,0))</f>
        <v/>
      </c>
      <c r="AX1015" s="67" t="str">
        <f t="shared" si="77"/>
        <v/>
      </c>
      <c r="AY1015" s="67" t="str">
        <f t="shared" ca="1" si="78"/>
        <v/>
      </c>
      <c r="AZ1015" s="67" t="str">
        <f t="shared" ca="1" si="79"/>
        <v/>
      </c>
      <c r="BA1015" s="67" t="str">
        <f t="shared" ca="1" si="80"/>
        <v/>
      </c>
    </row>
    <row r="1016" spans="16:53">
      <c r="P1016" s="26"/>
      <c r="Q1016" s="27"/>
      <c r="R1016" s="27"/>
      <c r="S1016" s="30"/>
      <c r="AW1016" s="67" t="str">
        <f>IF(ISERROR(IF(Journal!BC1016&gt;0,Journal!V1016,0)-IF(Journal!BC1016&gt;0,Journal!BC1016,0)),"",IF(Journal!BC1016&gt;0,Journal!V1016,0)-IF(Journal!BC1016&gt;0,Journal!BC1016,0))</f>
        <v/>
      </c>
      <c r="AX1016" s="67" t="str">
        <f t="shared" si="77"/>
        <v/>
      </c>
      <c r="AY1016" s="67" t="str">
        <f t="shared" ca="1" si="78"/>
        <v/>
      </c>
      <c r="AZ1016" s="67" t="str">
        <f t="shared" ca="1" si="79"/>
        <v/>
      </c>
      <c r="BA1016" s="67" t="str">
        <f t="shared" ca="1" si="80"/>
        <v/>
      </c>
    </row>
    <row r="1017" spans="16:53">
      <c r="P1017" s="26"/>
      <c r="Q1017" s="27"/>
      <c r="R1017" s="27"/>
      <c r="S1017" s="30"/>
      <c r="AW1017" s="67" t="str">
        <f>IF(ISERROR(IF(Journal!BC1017&gt;0,Journal!V1017,0)-IF(Journal!BC1017&gt;0,Journal!BC1017,0)),"",IF(Journal!BC1017&gt;0,Journal!V1017,0)-IF(Journal!BC1017&gt;0,Journal!BC1017,0))</f>
        <v/>
      </c>
      <c r="AX1017" s="67" t="str">
        <f t="shared" si="77"/>
        <v/>
      </c>
      <c r="AY1017" s="67" t="str">
        <f t="shared" ca="1" si="78"/>
        <v/>
      </c>
      <c r="AZ1017" s="67" t="str">
        <f t="shared" ca="1" si="79"/>
        <v/>
      </c>
      <c r="BA1017" s="67" t="str">
        <f t="shared" ca="1" si="80"/>
        <v/>
      </c>
    </row>
    <row r="1018" spans="16:53">
      <c r="P1018" s="26"/>
      <c r="Q1018" s="27"/>
      <c r="R1018" s="27"/>
      <c r="S1018" s="30"/>
      <c r="AW1018" s="67" t="str">
        <f>IF(ISERROR(IF(Journal!BC1018&gt;0,Journal!V1018,0)-IF(Journal!BC1018&gt;0,Journal!BC1018,0)),"",IF(Journal!BC1018&gt;0,Journal!V1018,0)-IF(Journal!BC1018&gt;0,Journal!BC1018,0))</f>
        <v/>
      </c>
      <c r="AX1018" s="67" t="str">
        <f t="shared" si="77"/>
        <v/>
      </c>
      <c r="AY1018" s="67" t="str">
        <f t="shared" ca="1" si="78"/>
        <v/>
      </c>
      <c r="AZ1018" s="67" t="str">
        <f t="shared" ca="1" si="79"/>
        <v/>
      </c>
      <c r="BA1018" s="67" t="str">
        <f t="shared" ca="1" si="80"/>
        <v/>
      </c>
    </row>
    <row r="1019" spans="16:53">
      <c r="P1019" s="26"/>
      <c r="Q1019" s="27"/>
      <c r="R1019" s="27"/>
      <c r="S1019" s="30"/>
      <c r="AW1019" s="67" t="str">
        <f>IF(ISERROR(IF(Journal!BC1019&gt;0,Journal!V1019,0)-IF(Journal!BC1019&gt;0,Journal!BC1019,0)),"",IF(Journal!BC1019&gt;0,Journal!V1019,0)-IF(Journal!BC1019&gt;0,Journal!BC1019,0))</f>
        <v/>
      </c>
      <c r="AX1019" s="67" t="str">
        <f t="shared" si="77"/>
        <v/>
      </c>
      <c r="AY1019" s="67" t="str">
        <f t="shared" ca="1" si="78"/>
        <v/>
      </c>
      <c r="AZ1019" s="67" t="str">
        <f t="shared" ca="1" si="79"/>
        <v/>
      </c>
      <c r="BA1019" s="67" t="str">
        <f t="shared" ca="1" si="80"/>
        <v/>
      </c>
    </row>
    <row r="1020" spans="16:53">
      <c r="P1020" s="26"/>
      <c r="Q1020" s="27"/>
      <c r="R1020" s="27"/>
      <c r="S1020" s="30"/>
      <c r="AW1020" s="67" t="str">
        <f>IF(ISERROR(IF(Journal!BC1020&gt;0,Journal!V1020,0)-IF(Journal!BC1020&gt;0,Journal!BC1020,0)),"",IF(Journal!BC1020&gt;0,Journal!V1020,0)-IF(Journal!BC1020&gt;0,Journal!BC1020,0))</f>
        <v/>
      </c>
      <c r="AX1020" s="67" t="str">
        <f t="shared" si="77"/>
        <v/>
      </c>
      <c r="AY1020" s="67" t="str">
        <f t="shared" ca="1" si="78"/>
        <v/>
      </c>
      <c r="AZ1020" s="67" t="str">
        <f t="shared" ca="1" si="79"/>
        <v/>
      </c>
      <c r="BA1020" s="67" t="str">
        <f t="shared" ca="1" si="80"/>
        <v/>
      </c>
    </row>
    <row r="1021" spans="16:53">
      <c r="P1021" s="26"/>
      <c r="Q1021" s="27"/>
      <c r="R1021" s="27"/>
      <c r="S1021" s="30"/>
      <c r="AW1021" s="67" t="str">
        <f>IF(ISERROR(IF(Journal!BC1021&gt;0,Journal!V1021,0)-IF(Journal!BC1021&gt;0,Journal!BC1021,0)),"",IF(Journal!BC1021&gt;0,Journal!V1021,0)-IF(Journal!BC1021&gt;0,Journal!BC1021,0))</f>
        <v/>
      </c>
      <c r="AX1021" s="67" t="str">
        <f t="shared" si="77"/>
        <v/>
      </c>
      <c r="AY1021" s="67" t="str">
        <f t="shared" ca="1" si="78"/>
        <v/>
      </c>
      <c r="AZ1021" s="67" t="str">
        <f t="shared" ca="1" si="79"/>
        <v/>
      </c>
      <c r="BA1021" s="67" t="str">
        <f t="shared" ca="1" si="80"/>
        <v/>
      </c>
    </row>
    <row r="1022" spans="16:53">
      <c r="P1022" s="26"/>
      <c r="Q1022" s="27"/>
      <c r="R1022" s="27"/>
      <c r="S1022" s="30"/>
      <c r="AW1022" s="67" t="str">
        <f>IF(ISERROR(IF(Journal!BC1022&gt;0,Journal!V1022,0)-IF(Journal!BC1022&gt;0,Journal!BC1022,0)),"",IF(Journal!BC1022&gt;0,Journal!V1022,0)-IF(Journal!BC1022&gt;0,Journal!BC1022,0))</f>
        <v/>
      </c>
      <c r="AX1022" s="67" t="str">
        <f t="shared" si="77"/>
        <v/>
      </c>
      <c r="AY1022" s="67" t="str">
        <f t="shared" ca="1" si="78"/>
        <v/>
      </c>
      <c r="AZ1022" s="67" t="str">
        <f t="shared" ca="1" si="79"/>
        <v/>
      </c>
      <c r="BA1022" s="67" t="str">
        <f t="shared" ca="1" si="80"/>
        <v/>
      </c>
    </row>
    <row r="1023" spans="16:53">
      <c r="P1023" s="26"/>
      <c r="Q1023" s="27"/>
      <c r="R1023" s="27"/>
      <c r="S1023" s="30"/>
      <c r="AW1023" s="67" t="str">
        <f>IF(ISERROR(IF(Journal!BC1023&gt;0,Journal!V1023,0)-IF(Journal!BC1023&gt;0,Journal!BC1023,0)),"",IF(Journal!BC1023&gt;0,Journal!V1023,0)-IF(Journal!BC1023&gt;0,Journal!BC1023,0))</f>
        <v/>
      </c>
      <c r="AX1023" s="67" t="str">
        <f t="shared" si="77"/>
        <v/>
      </c>
      <c r="AY1023" s="67" t="str">
        <f t="shared" ca="1" si="78"/>
        <v/>
      </c>
      <c r="AZ1023" s="67" t="str">
        <f t="shared" ca="1" si="79"/>
        <v/>
      </c>
      <c r="BA1023" s="67" t="str">
        <f t="shared" ca="1" si="80"/>
        <v/>
      </c>
    </row>
    <row r="1024" spans="16:53">
      <c r="P1024" s="26"/>
      <c r="Q1024" s="27"/>
      <c r="R1024" s="27"/>
      <c r="S1024" s="30"/>
      <c r="AW1024" s="67" t="str">
        <f>IF(ISERROR(IF(Journal!BC1024&gt;0,Journal!V1024,0)-IF(Journal!BC1024&gt;0,Journal!BC1024,0)),"",IF(Journal!BC1024&gt;0,Journal!V1024,0)-IF(Journal!BC1024&gt;0,Journal!BC1024,0))</f>
        <v/>
      </c>
      <c r="AX1024" s="67" t="str">
        <f t="shared" si="77"/>
        <v/>
      </c>
      <c r="AY1024" s="67" t="str">
        <f t="shared" ca="1" si="78"/>
        <v/>
      </c>
      <c r="AZ1024" s="67" t="str">
        <f t="shared" ca="1" si="79"/>
        <v/>
      </c>
      <c r="BA1024" s="67" t="str">
        <f t="shared" ca="1" si="80"/>
        <v/>
      </c>
    </row>
    <row r="1025" spans="16:53">
      <c r="P1025" s="26"/>
      <c r="Q1025" s="27"/>
      <c r="R1025" s="27"/>
      <c r="S1025" s="30"/>
      <c r="AW1025" s="67" t="str">
        <f>IF(ISERROR(IF(Journal!BC1025&gt;0,Journal!V1025,0)-IF(Journal!BC1025&gt;0,Journal!BC1025,0)),"",IF(Journal!BC1025&gt;0,Journal!V1025,0)-IF(Journal!BC1025&gt;0,Journal!BC1025,0))</f>
        <v/>
      </c>
      <c r="AX1025" s="67" t="str">
        <f t="shared" si="77"/>
        <v/>
      </c>
      <c r="AY1025" s="67" t="str">
        <f t="shared" ca="1" si="78"/>
        <v/>
      </c>
      <c r="AZ1025" s="67" t="str">
        <f t="shared" ca="1" si="79"/>
        <v/>
      </c>
      <c r="BA1025" s="67" t="str">
        <f t="shared" ca="1" si="80"/>
        <v/>
      </c>
    </row>
    <row r="1026" spans="16:53">
      <c r="P1026" s="26"/>
      <c r="Q1026" s="27"/>
      <c r="R1026" s="27"/>
      <c r="S1026" s="30"/>
      <c r="AW1026" s="67" t="str">
        <f>IF(ISERROR(IF(Journal!BC1026&gt;0,Journal!V1026,0)-IF(Journal!BC1026&gt;0,Journal!BC1026,0)),"",IF(Journal!BC1026&gt;0,Journal!V1026,0)-IF(Journal!BC1026&gt;0,Journal!BC1026,0))</f>
        <v/>
      </c>
      <c r="AX1026" s="67" t="str">
        <f t="shared" si="77"/>
        <v/>
      </c>
      <c r="AY1026" s="67" t="str">
        <f t="shared" ca="1" si="78"/>
        <v/>
      </c>
      <c r="AZ1026" s="67" t="str">
        <f t="shared" ca="1" si="79"/>
        <v/>
      </c>
      <c r="BA1026" s="67" t="str">
        <f t="shared" ca="1" si="80"/>
        <v/>
      </c>
    </row>
    <row r="1027" spans="16:53">
      <c r="P1027" s="26"/>
      <c r="Q1027" s="27"/>
      <c r="R1027" s="27"/>
      <c r="S1027" s="30"/>
      <c r="AW1027" s="67" t="str">
        <f>IF(ISERROR(IF(Journal!BC1027&gt;0,Journal!V1027,0)-IF(Journal!BC1027&gt;0,Journal!BC1027,0)),"",IF(Journal!BC1027&gt;0,Journal!V1027,0)-IF(Journal!BC1027&gt;0,Journal!BC1027,0))</f>
        <v/>
      </c>
      <c r="AX1027" s="67" t="str">
        <f t="shared" si="77"/>
        <v/>
      </c>
      <c r="AY1027" s="67" t="str">
        <f t="shared" ca="1" si="78"/>
        <v/>
      </c>
      <c r="AZ1027" s="67" t="str">
        <f t="shared" ca="1" si="79"/>
        <v/>
      </c>
      <c r="BA1027" s="67" t="str">
        <f t="shared" ca="1" si="80"/>
        <v/>
      </c>
    </row>
    <row r="1028" spans="16:53">
      <c r="P1028" s="26"/>
      <c r="Q1028" s="27"/>
      <c r="R1028" s="27"/>
      <c r="S1028" s="30"/>
      <c r="AW1028" s="67" t="str">
        <f>IF(ISERROR(IF(Journal!BC1028&gt;0,Journal!V1028,0)-IF(Journal!BC1028&gt;0,Journal!BC1028,0)),"",IF(Journal!BC1028&gt;0,Journal!V1028,0)-IF(Journal!BC1028&gt;0,Journal!BC1028,0))</f>
        <v/>
      </c>
      <c r="AX1028" s="67" t="str">
        <f t="shared" si="77"/>
        <v/>
      </c>
      <c r="AY1028" s="67" t="str">
        <f t="shared" ca="1" si="78"/>
        <v/>
      </c>
      <c r="AZ1028" s="67" t="str">
        <f t="shared" ca="1" si="79"/>
        <v/>
      </c>
      <c r="BA1028" s="67" t="str">
        <f t="shared" ca="1" si="80"/>
        <v/>
      </c>
    </row>
    <row r="1029" spans="16:53">
      <c r="P1029" s="26"/>
      <c r="Q1029" s="27"/>
      <c r="R1029" s="27"/>
      <c r="S1029" s="30"/>
      <c r="AW1029" s="67" t="str">
        <f>IF(ISERROR(IF(Journal!BC1029&gt;0,Journal!V1029,0)-IF(Journal!BC1029&gt;0,Journal!BC1029,0)),"",IF(Journal!BC1029&gt;0,Journal!V1029,0)-IF(Journal!BC1029&gt;0,Journal!BC1029,0))</f>
        <v/>
      </c>
      <c r="AX1029" s="67" t="str">
        <f t="shared" ref="AX1029:AX1092" si="81">IF(AW1029="","",IF(AW1029&gt;0,1,""))</f>
        <v/>
      </c>
      <c r="AY1029" s="67" t="str">
        <f t="shared" ref="AY1029:AY1092" ca="1" si="82">IF(ISERROR(AY1028+MATCH(1,INDIRECT(CONCATENATE(CONCATENATE("AX",AY1028+1),":AX2200")),0)),"",(AY1028+MATCH(1,INDIRECT(CONCATENATE(CONCATENATE("AX",AY1028+1),":AX2200")),0)))</f>
        <v/>
      </c>
      <c r="AZ1029" s="67" t="str">
        <f t="shared" ref="AZ1029:AZ1092" ca="1" si="83">IF(ISERROR(IF(INDIRECT(CONCATENATE("AW",AY1029))="","",INDIRECT(CONCATENATE("AW",AY1029)))),"",IF(INDIRECT(CONCATENATE("AW",AY1029))="","",INDIRECT(CONCATENATE("AW",AY1029))))</f>
        <v/>
      </c>
      <c r="BA1029" s="67" t="str">
        <f t="shared" ref="BA1029:BA1092" ca="1" si="84">IF(AZ1029="","",BA1028+1)</f>
        <v/>
      </c>
    </row>
    <row r="1030" spans="16:53">
      <c r="P1030" s="26"/>
      <c r="Q1030" s="27"/>
      <c r="R1030" s="27"/>
      <c r="S1030" s="30"/>
      <c r="AW1030" s="67" t="str">
        <f>IF(ISERROR(IF(Journal!BC1030&gt;0,Journal!V1030,0)-IF(Journal!BC1030&gt;0,Journal!BC1030,0)),"",IF(Journal!BC1030&gt;0,Journal!V1030,0)-IF(Journal!BC1030&gt;0,Journal!BC1030,0))</f>
        <v/>
      </c>
      <c r="AX1030" s="67" t="str">
        <f t="shared" si="81"/>
        <v/>
      </c>
      <c r="AY1030" s="67" t="str">
        <f t="shared" ca="1" si="82"/>
        <v/>
      </c>
      <c r="AZ1030" s="67" t="str">
        <f t="shared" ca="1" si="83"/>
        <v/>
      </c>
      <c r="BA1030" s="67" t="str">
        <f t="shared" ca="1" si="84"/>
        <v/>
      </c>
    </row>
    <row r="1031" spans="16:53">
      <c r="P1031" s="26"/>
      <c r="Q1031" s="27"/>
      <c r="R1031" s="27"/>
      <c r="S1031" s="30"/>
      <c r="AW1031" s="67" t="str">
        <f>IF(ISERROR(IF(Journal!BC1031&gt;0,Journal!V1031,0)-IF(Journal!BC1031&gt;0,Journal!BC1031,0)),"",IF(Journal!BC1031&gt;0,Journal!V1031,0)-IF(Journal!BC1031&gt;0,Journal!BC1031,0))</f>
        <v/>
      </c>
      <c r="AX1031" s="67" t="str">
        <f t="shared" si="81"/>
        <v/>
      </c>
      <c r="AY1031" s="67" t="str">
        <f t="shared" ca="1" si="82"/>
        <v/>
      </c>
      <c r="AZ1031" s="67" t="str">
        <f t="shared" ca="1" si="83"/>
        <v/>
      </c>
      <c r="BA1031" s="67" t="str">
        <f t="shared" ca="1" si="84"/>
        <v/>
      </c>
    </row>
    <row r="1032" spans="16:53">
      <c r="P1032" s="26"/>
      <c r="Q1032" s="27"/>
      <c r="R1032" s="27"/>
      <c r="S1032" s="30"/>
      <c r="AW1032" s="67" t="str">
        <f>IF(ISERROR(IF(Journal!BC1032&gt;0,Journal!V1032,0)-IF(Journal!BC1032&gt;0,Journal!BC1032,0)),"",IF(Journal!BC1032&gt;0,Journal!V1032,0)-IF(Journal!BC1032&gt;0,Journal!BC1032,0))</f>
        <v/>
      </c>
      <c r="AX1032" s="67" t="str">
        <f t="shared" si="81"/>
        <v/>
      </c>
      <c r="AY1032" s="67" t="str">
        <f t="shared" ca="1" si="82"/>
        <v/>
      </c>
      <c r="AZ1032" s="67" t="str">
        <f t="shared" ca="1" si="83"/>
        <v/>
      </c>
      <c r="BA1032" s="67" t="str">
        <f t="shared" ca="1" si="84"/>
        <v/>
      </c>
    </row>
    <row r="1033" spans="16:53">
      <c r="P1033" s="26"/>
      <c r="Q1033" s="27"/>
      <c r="R1033" s="27"/>
      <c r="S1033" s="30"/>
      <c r="AW1033" s="67" t="str">
        <f>IF(ISERROR(IF(Journal!BC1033&gt;0,Journal!V1033,0)-IF(Journal!BC1033&gt;0,Journal!BC1033,0)),"",IF(Journal!BC1033&gt;0,Journal!V1033,0)-IF(Journal!BC1033&gt;0,Journal!BC1033,0))</f>
        <v/>
      </c>
      <c r="AX1033" s="67" t="str">
        <f t="shared" si="81"/>
        <v/>
      </c>
      <c r="AY1033" s="67" t="str">
        <f t="shared" ca="1" si="82"/>
        <v/>
      </c>
      <c r="AZ1033" s="67" t="str">
        <f t="shared" ca="1" si="83"/>
        <v/>
      </c>
      <c r="BA1033" s="67" t="str">
        <f t="shared" ca="1" si="84"/>
        <v/>
      </c>
    </row>
    <row r="1034" spans="16:53">
      <c r="P1034" s="26"/>
      <c r="Q1034" s="27"/>
      <c r="R1034" s="27"/>
      <c r="S1034" s="30"/>
      <c r="AW1034" s="67" t="str">
        <f>IF(ISERROR(IF(Journal!BC1034&gt;0,Journal!V1034,0)-IF(Journal!BC1034&gt;0,Journal!BC1034,0)),"",IF(Journal!BC1034&gt;0,Journal!V1034,0)-IF(Journal!BC1034&gt;0,Journal!BC1034,0))</f>
        <v/>
      </c>
      <c r="AX1034" s="67" t="str">
        <f t="shared" si="81"/>
        <v/>
      </c>
      <c r="AY1034" s="67" t="str">
        <f t="shared" ca="1" si="82"/>
        <v/>
      </c>
      <c r="AZ1034" s="67" t="str">
        <f t="shared" ca="1" si="83"/>
        <v/>
      </c>
      <c r="BA1034" s="67" t="str">
        <f t="shared" ca="1" si="84"/>
        <v/>
      </c>
    </row>
    <row r="1035" spans="16:53">
      <c r="P1035" s="26"/>
      <c r="Q1035" s="27"/>
      <c r="R1035" s="27"/>
      <c r="S1035" s="30"/>
      <c r="AW1035" s="67" t="str">
        <f>IF(ISERROR(IF(Journal!BC1035&gt;0,Journal!V1035,0)-IF(Journal!BC1035&gt;0,Journal!BC1035,0)),"",IF(Journal!BC1035&gt;0,Journal!V1035,0)-IF(Journal!BC1035&gt;0,Journal!BC1035,0))</f>
        <v/>
      </c>
      <c r="AX1035" s="67" t="str">
        <f t="shared" si="81"/>
        <v/>
      </c>
      <c r="AY1035" s="67" t="str">
        <f t="shared" ca="1" si="82"/>
        <v/>
      </c>
      <c r="AZ1035" s="67" t="str">
        <f t="shared" ca="1" si="83"/>
        <v/>
      </c>
      <c r="BA1035" s="67" t="str">
        <f t="shared" ca="1" si="84"/>
        <v/>
      </c>
    </row>
    <row r="1036" spans="16:53">
      <c r="P1036" s="26"/>
      <c r="Q1036" s="27"/>
      <c r="R1036" s="27"/>
      <c r="S1036" s="30"/>
      <c r="AW1036" s="67" t="str">
        <f>IF(ISERROR(IF(Journal!BC1036&gt;0,Journal!V1036,0)-IF(Journal!BC1036&gt;0,Journal!BC1036,0)),"",IF(Journal!BC1036&gt;0,Journal!V1036,0)-IF(Journal!BC1036&gt;0,Journal!BC1036,0))</f>
        <v/>
      </c>
      <c r="AX1036" s="67" t="str">
        <f t="shared" si="81"/>
        <v/>
      </c>
      <c r="AY1036" s="67" t="str">
        <f t="shared" ca="1" si="82"/>
        <v/>
      </c>
      <c r="AZ1036" s="67" t="str">
        <f t="shared" ca="1" si="83"/>
        <v/>
      </c>
      <c r="BA1036" s="67" t="str">
        <f t="shared" ca="1" si="84"/>
        <v/>
      </c>
    </row>
    <row r="1037" spans="16:53">
      <c r="P1037" s="26"/>
      <c r="Q1037" s="27"/>
      <c r="R1037" s="27"/>
      <c r="S1037" s="30"/>
      <c r="AW1037" s="67" t="str">
        <f>IF(ISERROR(IF(Journal!BC1037&gt;0,Journal!V1037,0)-IF(Journal!BC1037&gt;0,Journal!BC1037,0)),"",IF(Journal!BC1037&gt;0,Journal!V1037,0)-IF(Journal!BC1037&gt;0,Journal!BC1037,0))</f>
        <v/>
      </c>
      <c r="AX1037" s="67" t="str">
        <f t="shared" si="81"/>
        <v/>
      </c>
      <c r="AY1037" s="67" t="str">
        <f t="shared" ca="1" si="82"/>
        <v/>
      </c>
      <c r="AZ1037" s="67" t="str">
        <f t="shared" ca="1" si="83"/>
        <v/>
      </c>
      <c r="BA1037" s="67" t="str">
        <f t="shared" ca="1" si="84"/>
        <v/>
      </c>
    </row>
    <row r="1038" spans="16:53">
      <c r="P1038" s="26"/>
      <c r="Q1038" s="27"/>
      <c r="R1038" s="27"/>
      <c r="S1038" s="30"/>
      <c r="AW1038" s="67" t="str">
        <f>IF(ISERROR(IF(Journal!BC1038&gt;0,Journal!V1038,0)-IF(Journal!BC1038&gt;0,Journal!BC1038,0)),"",IF(Journal!BC1038&gt;0,Journal!V1038,0)-IF(Journal!BC1038&gt;0,Journal!BC1038,0))</f>
        <v/>
      </c>
      <c r="AX1038" s="67" t="str">
        <f t="shared" si="81"/>
        <v/>
      </c>
      <c r="AY1038" s="67" t="str">
        <f t="shared" ca="1" si="82"/>
        <v/>
      </c>
      <c r="AZ1038" s="67" t="str">
        <f t="shared" ca="1" si="83"/>
        <v/>
      </c>
      <c r="BA1038" s="67" t="str">
        <f t="shared" ca="1" si="84"/>
        <v/>
      </c>
    </row>
    <row r="1039" spans="16:53">
      <c r="P1039" s="26"/>
      <c r="Q1039" s="27"/>
      <c r="R1039" s="27"/>
      <c r="S1039" s="30"/>
      <c r="AW1039" s="67" t="str">
        <f>IF(ISERROR(IF(Journal!BC1039&gt;0,Journal!V1039,0)-IF(Journal!BC1039&gt;0,Journal!BC1039,0)),"",IF(Journal!BC1039&gt;0,Journal!V1039,0)-IF(Journal!BC1039&gt;0,Journal!BC1039,0))</f>
        <v/>
      </c>
      <c r="AX1039" s="67" t="str">
        <f t="shared" si="81"/>
        <v/>
      </c>
      <c r="AY1039" s="67" t="str">
        <f t="shared" ca="1" si="82"/>
        <v/>
      </c>
      <c r="AZ1039" s="67" t="str">
        <f t="shared" ca="1" si="83"/>
        <v/>
      </c>
      <c r="BA1039" s="67" t="str">
        <f t="shared" ca="1" si="84"/>
        <v/>
      </c>
    </row>
    <row r="1040" spans="16:53">
      <c r="P1040" s="26"/>
      <c r="Q1040" s="27"/>
      <c r="R1040" s="27"/>
      <c r="S1040" s="30"/>
      <c r="AW1040" s="67" t="str">
        <f>IF(ISERROR(IF(Journal!BC1040&gt;0,Journal!V1040,0)-IF(Journal!BC1040&gt;0,Journal!BC1040,0)),"",IF(Journal!BC1040&gt;0,Journal!V1040,0)-IF(Journal!BC1040&gt;0,Journal!BC1040,0))</f>
        <v/>
      </c>
      <c r="AX1040" s="67" t="str">
        <f t="shared" si="81"/>
        <v/>
      </c>
      <c r="AY1040" s="67" t="str">
        <f t="shared" ca="1" si="82"/>
        <v/>
      </c>
      <c r="AZ1040" s="67" t="str">
        <f t="shared" ca="1" si="83"/>
        <v/>
      </c>
      <c r="BA1040" s="67" t="str">
        <f t="shared" ca="1" si="84"/>
        <v/>
      </c>
    </row>
    <row r="1041" spans="16:53">
      <c r="P1041" s="26"/>
      <c r="Q1041" s="27"/>
      <c r="R1041" s="27"/>
      <c r="S1041" s="30"/>
      <c r="AW1041" s="67" t="str">
        <f>IF(ISERROR(IF(Journal!BC1041&gt;0,Journal!V1041,0)-IF(Journal!BC1041&gt;0,Journal!BC1041,0)),"",IF(Journal!BC1041&gt;0,Journal!V1041,0)-IF(Journal!BC1041&gt;0,Journal!BC1041,0))</f>
        <v/>
      </c>
      <c r="AX1041" s="67" t="str">
        <f t="shared" si="81"/>
        <v/>
      </c>
      <c r="AY1041" s="67" t="str">
        <f t="shared" ca="1" si="82"/>
        <v/>
      </c>
      <c r="AZ1041" s="67" t="str">
        <f t="shared" ca="1" si="83"/>
        <v/>
      </c>
      <c r="BA1041" s="67" t="str">
        <f t="shared" ca="1" si="84"/>
        <v/>
      </c>
    </row>
    <row r="1042" spans="16:53">
      <c r="P1042" s="26"/>
      <c r="Q1042" s="27"/>
      <c r="R1042" s="27"/>
      <c r="S1042" s="30"/>
      <c r="AW1042" s="67" t="str">
        <f>IF(ISERROR(IF(Journal!BC1042&gt;0,Journal!V1042,0)-IF(Journal!BC1042&gt;0,Journal!BC1042,0)),"",IF(Journal!BC1042&gt;0,Journal!V1042,0)-IF(Journal!BC1042&gt;0,Journal!BC1042,0))</f>
        <v/>
      </c>
      <c r="AX1042" s="67" t="str">
        <f t="shared" si="81"/>
        <v/>
      </c>
      <c r="AY1042" s="67" t="str">
        <f t="shared" ca="1" si="82"/>
        <v/>
      </c>
      <c r="AZ1042" s="67" t="str">
        <f t="shared" ca="1" si="83"/>
        <v/>
      </c>
      <c r="BA1042" s="67" t="str">
        <f t="shared" ca="1" si="84"/>
        <v/>
      </c>
    </row>
    <row r="1043" spans="16:53">
      <c r="P1043" s="26"/>
      <c r="Q1043" s="27"/>
      <c r="R1043" s="27"/>
      <c r="S1043" s="30"/>
      <c r="AW1043" s="67" t="str">
        <f>IF(ISERROR(IF(Journal!BC1043&gt;0,Journal!V1043,0)-IF(Journal!BC1043&gt;0,Journal!BC1043,0)),"",IF(Journal!BC1043&gt;0,Journal!V1043,0)-IF(Journal!BC1043&gt;0,Journal!BC1043,0))</f>
        <v/>
      </c>
      <c r="AX1043" s="67" t="str">
        <f t="shared" si="81"/>
        <v/>
      </c>
      <c r="AY1043" s="67" t="str">
        <f t="shared" ca="1" si="82"/>
        <v/>
      </c>
      <c r="AZ1043" s="67" t="str">
        <f t="shared" ca="1" si="83"/>
        <v/>
      </c>
      <c r="BA1043" s="67" t="str">
        <f t="shared" ca="1" si="84"/>
        <v/>
      </c>
    </row>
    <row r="1044" spans="16:53">
      <c r="P1044" s="26"/>
      <c r="Q1044" s="27"/>
      <c r="R1044" s="27"/>
      <c r="S1044" s="30"/>
      <c r="AW1044" s="67" t="str">
        <f>IF(ISERROR(IF(Journal!BC1044&gt;0,Journal!V1044,0)-IF(Journal!BC1044&gt;0,Journal!BC1044,0)),"",IF(Journal!BC1044&gt;0,Journal!V1044,0)-IF(Journal!BC1044&gt;0,Journal!BC1044,0))</f>
        <v/>
      </c>
      <c r="AX1044" s="67" t="str">
        <f t="shared" si="81"/>
        <v/>
      </c>
      <c r="AY1044" s="67" t="str">
        <f t="shared" ca="1" si="82"/>
        <v/>
      </c>
      <c r="AZ1044" s="67" t="str">
        <f t="shared" ca="1" si="83"/>
        <v/>
      </c>
      <c r="BA1044" s="67" t="str">
        <f t="shared" ca="1" si="84"/>
        <v/>
      </c>
    </row>
    <row r="1045" spans="16:53">
      <c r="P1045" s="26"/>
      <c r="Q1045" s="27"/>
      <c r="R1045" s="27"/>
      <c r="S1045" s="30"/>
      <c r="AW1045" s="67" t="str">
        <f>IF(ISERROR(IF(Journal!BC1045&gt;0,Journal!V1045,0)-IF(Journal!BC1045&gt;0,Journal!BC1045,0)),"",IF(Journal!BC1045&gt;0,Journal!V1045,0)-IF(Journal!BC1045&gt;0,Journal!BC1045,0))</f>
        <v/>
      </c>
      <c r="AX1045" s="67" t="str">
        <f t="shared" si="81"/>
        <v/>
      </c>
      <c r="AY1045" s="67" t="str">
        <f t="shared" ca="1" si="82"/>
        <v/>
      </c>
      <c r="AZ1045" s="67" t="str">
        <f t="shared" ca="1" si="83"/>
        <v/>
      </c>
      <c r="BA1045" s="67" t="str">
        <f t="shared" ca="1" si="84"/>
        <v/>
      </c>
    </row>
    <row r="1046" spans="16:53">
      <c r="P1046" s="26"/>
      <c r="Q1046" s="27"/>
      <c r="R1046" s="27"/>
      <c r="S1046" s="30"/>
      <c r="AW1046" s="67" t="str">
        <f>IF(ISERROR(IF(Journal!BC1046&gt;0,Journal!V1046,0)-IF(Journal!BC1046&gt;0,Journal!BC1046,0)),"",IF(Journal!BC1046&gt;0,Journal!V1046,0)-IF(Journal!BC1046&gt;0,Journal!BC1046,0))</f>
        <v/>
      </c>
      <c r="AX1046" s="67" t="str">
        <f t="shared" si="81"/>
        <v/>
      </c>
      <c r="AY1046" s="67" t="str">
        <f t="shared" ca="1" si="82"/>
        <v/>
      </c>
      <c r="AZ1046" s="67" t="str">
        <f t="shared" ca="1" si="83"/>
        <v/>
      </c>
      <c r="BA1046" s="67" t="str">
        <f t="shared" ca="1" si="84"/>
        <v/>
      </c>
    </row>
    <row r="1047" spans="16:53">
      <c r="P1047" s="26"/>
      <c r="Q1047" s="27"/>
      <c r="R1047" s="27"/>
      <c r="S1047" s="30"/>
      <c r="AW1047" s="67" t="str">
        <f>IF(ISERROR(IF(Journal!BC1047&gt;0,Journal!V1047,0)-IF(Journal!BC1047&gt;0,Journal!BC1047,0)),"",IF(Journal!BC1047&gt;0,Journal!V1047,0)-IF(Journal!BC1047&gt;0,Journal!BC1047,0))</f>
        <v/>
      </c>
      <c r="AX1047" s="67" t="str">
        <f t="shared" si="81"/>
        <v/>
      </c>
      <c r="AY1047" s="67" t="str">
        <f t="shared" ca="1" si="82"/>
        <v/>
      </c>
      <c r="AZ1047" s="67" t="str">
        <f t="shared" ca="1" si="83"/>
        <v/>
      </c>
      <c r="BA1047" s="67" t="str">
        <f t="shared" ca="1" si="84"/>
        <v/>
      </c>
    </row>
    <row r="1048" spans="16:53">
      <c r="P1048" s="26"/>
      <c r="Q1048" s="27"/>
      <c r="R1048" s="27"/>
      <c r="S1048" s="30"/>
      <c r="AW1048" s="67" t="str">
        <f>IF(ISERROR(IF(Journal!BC1048&gt;0,Journal!V1048,0)-IF(Journal!BC1048&gt;0,Journal!BC1048,0)),"",IF(Journal!BC1048&gt;0,Journal!V1048,0)-IF(Journal!BC1048&gt;0,Journal!BC1048,0))</f>
        <v/>
      </c>
      <c r="AX1048" s="67" t="str">
        <f t="shared" si="81"/>
        <v/>
      </c>
      <c r="AY1048" s="67" t="str">
        <f t="shared" ca="1" si="82"/>
        <v/>
      </c>
      <c r="AZ1048" s="67" t="str">
        <f t="shared" ca="1" si="83"/>
        <v/>
      </c>
      <c r="BA1048" s="67" t="str">
        <f t="shared" ca="1" si="84"/>
        <v/>
      </c>
    </row>
    <row r="1049" spans="16:53">
      <c r="P1049" s="26"/>
      <c r="Q1049" s="27"/>
      <c r="R1049" s="27"/>
      <c r="S1049" s="30"/>
      <c r="AW1049" s="67" t="str">
        <f>IF(ISERROR(IF(Journal!BC1049&gt;0,Journal!V1049,0)-IF(Journal!BC1049&gt;0,Journal!BC1049,0)),"",IF(Journal!BC1049&gt;0,Journal!V1049,0)-IF(Journal!BC1049&gt;0,Journal!BC1049,0))</f>
        <v/>
      </c>
      <c r="AX1049" s="67" t="str">
        <f t="shared" si="81"/>
        <v/>
      </c>
      <c r="AY1049" s="67" t="str">
        <f t="shared" ca="1" si="82"/>
        <v/>
      </c>
      <c r="AZ1049" s="67" t="str">
        <f t="shared" ca="1" si="83"/>
        <v/>
      </c>
      <c r="BA1049" s="67" t="str">
        <f t="shared" ca="1" si="84"/>
        <v/>
      </c>
    </row>
    <row r="1050" spans="16:53">
      <c r="P1050" s="26"/>
      <c r="Q1050" s="27"/>
      <c r="R1050" s="27"/>
      <c r="S1050" s="30"/>
      <c r="AW1050" s="67" t="str">
        <f>IF(ISERROR(IF(Journal!BC1050&gt;0,Journal!V1050,0)-IF(Journal!BC1050&gt;0,Journal!BC1050,0)),"",IF(Journal!BC1050&gt;0,Journal!V1050,0)-IF(Journal!BC1050&gt;0,Journal!BC1050,0))</f>
        <v/>
      </c>
      <c r="AX1050" s="67" t="str">
        <f t="shared" si="81"/>
        <v/>
      </c>
      <c r="AY1050" s="67" t="str">
        <f t="shared" ca="1" si="82"/>
        <v/>
      </c>
      <c r="AZ1050" s="67" t="str">
        <f t="shared" ca="1" si="83"/>
        <v/>
      </c>
      <c r="BA1050" s="67" t="str">
        <f t="shared" ca="1" si="84"/>
        <v/>
      </c>
    </row>
    <row r="1051" spans="16:53">
      <c r="P1051" s="26"/>
      <c r="Q1051" s="27"/>
      <c r="R1051" s="27"/>
      <c r="S1051" s="30"/>
      <c r="AW1051" s="67" t="str">
        <f>IF(ISERROR(IF(Journal!BC1051&gt;0,Journal!V1051,0)-IF(Journal!BC1051&gt;0,Journal!BC1051,0)),"",IF(Journal!BC1051&gt;0,Journal!V1051,0)-IF(Journal!BC1051&gt;0,Journal!BC1051,0))</f>
        <v/>
      </c>
      <c r="AX1051" s="67" t="str">
        <f t="shared" si="81"/>
        <v/>
      </c>
      <c r="AY1051" s="67" t="str">
        <f t="shared" ca="1" si="82"/>
        <v/>
      </c>
      <c r="AZ1051" s="67" t="str">
        <f t="shared" ca="1" si="83"/>
        <v/>
      </c>
      <c r="BA1051" s="67" t="str">
        <f t="shared" ca="1" si="84"/>
        <v/>
      </c>
    </row>
    <row r="1052" spans="16:53">
      <c r="P1052" s="26"/>
      <c r="Q1052" s="27"/>
      <c r="R1052" s="27"/>
      <c r="S1052" s="30"/>
      <c r="AW1052" s="67" t="str">
        <f>IF(ISERROR(IF(Journal!BC1052&gt;0,Journal!V1052,0)-IF(Journal!BC1052&gt;0,Journal!BC1052,0)),"",IF(Journal!BC1052&gt;0,Journal!V1052,0)-IF(Journal!BC1052&gt;0,Journal!BC1052,0))</f>
        <v/>
      </c>
      <c r="AX1052" s="67" t="str">
        <f t="shared" si="81"/>
        <v/>
      </c>
      <c r="AY1052" s="67" t="str">
        <f t="shared" ca="1" si="82"/>
        <v/>
      </c>
      <c r="AZ1052" s="67" t="str">
        <f t="shared" ca="1" si="83"/>
        <v/>
      </c>
      <c r="BA1052" s="67" t="str">
        <f t="shared" ca="1" si="84"/>
        <v/>
      </c>
    </row>
    <row r="1053" spans="16:53">
      <c r="P1053" s="26"/>
      <c r="Q1053" s="27"/>
      <c r="R1053" s="27"/>
      <c r="S1053" s="30"/>
      <c r="AW1053" s="67" t="str">
        <f>IF(ISERROR(IF(Journal!BC1053&gt;0,Journal!V1053,0)-IF(Journal!BC1053&gt;0,Journal!BC1053,0)),"",IF(Journal!BC1053&gt;0,Journal!V1053,0)-IF(Journal!BC1053&gt;0,Journal!BC1053,0))</f>
        <v/>
      </c>
      <c r="AX1053" s="67" t="str">
        <f t="shared" si="81"/>
        <v/>
      </c>
      <c r="AY1053" s="67" t="str">
        <f t="shared" ca="1" si="82"/>
        <v/>
      </c>
      <c r="AZ1053" s="67" t="str">
        <f t="shared" ca="1" si="83"/>
        <v/>
      </c>
      <c r="BA1053" s="67" t="str">
        <f t="shared" ca="1" si="84"/>
        <v/>
      </c>
    </row>
    <row r="1054" spans="16:53">
      <c r="P1054" s="26"/>
      <c r="Q1054" s="27"/>
      <c r="R1054" s="27"/>
      <c r="S1054" s="30"/>
      <c r="AW1054" s="67" t="str">
        <f>IF(ISERROR(IF(Journal!BC1054&gt;0,Journal!V1054,0)-IF(Journal!BC1054&gt;0,Journal!BC1054,0)),"",IF(Journal!BC1054&gt;0,Journal!V1054,0)-IF(Journal!BC1054&gt;0,Journal!BC1054,0))</f>
        <v/>
      </c>
      <c r="AX1054" s="67" t="str">
        <f t="shared" si="81"/>
        <v/>
      </c>
      <c r="AY1054" s="67" t="str">
        <f t="shared" ca="1" si="82"/>
        <v/>
      </c>
      <c r="AZ1054" s="67" t="str">
        <f t="shared" ca="1" si="83"/>
        <v/>
      </c>
      <c r="BA1054" s="67" t="str">
        <f t="shared" ca="1" si="84"/>
        <v/>
      </c>
    </row>
    <row r="1055" spans="16:53">
      <c r="P1055" s="26"/>
      <c r="Q1055" s="27"/>
      <c r="R1055" s="27"/>
      <c r="S1055" s="30"/>
      <c r="AW1055" s="67" t="str">
        <f>IF(ISERROR(IF(Journal!BC1055&gt;0,Journal!V1055,0)-IF(Journal!BC1055&gt;0,Journal!BC1055,0)),"",IF(Journal!BC1055&gt;0,Journal!V1055,0)-IF(Journal!BC1055&gt;0,Journal!BC1055,0))</f>
        <v/>
      </c>
      <c r="AX1055" s="67" t="str">
        <f t="shared" si="81"/>
        <v/>
      </c>
      <c r="AY1055" s="67" t="str">
        <f t="shared" ca="1" si="82"/>
        <v/>
      </c>
      <c r="AZ1055" s="67" t="str">
        <f t="shared" ca="1" si="83"/>
        <v/>
      </c>
      <c r="BA1055" s="67" t="str">
        <f t="shared" ca="1" si="84"/>
        <v/>
      </c>
    </row>
    <row r="1056" spans="16:53">
      <c r="P1056" s="26"/>
      <c r="Q1056" s="27"/>
      <c r="R1056" s="27"/>
      <c r="S1056" s="30"/>
      <c r="AW1056" s="67" t="str">
        <f>IF(ISERROR(IF(Journal!BC1056&gt;0,Journal!V1056,0)-IF(Journal!BC1056&gt;0,Journal!BC1056,0)),"",IF(Journal!BC1056&gt;0,Journal!V1056,0)-IF(Journal!BC1056&gt;0,Journal!BC1056,0))</f>
        <v/>
      </c>
      <c r="AX1056" s="67" t="str">
        <f t="shared" si="81"/>
        <v/>
      </c>
      <c r="AY1056" s="67" t="str">
        <f t="shared" ca="1" si="82"/>
        <v/>
      </c>
      <c r="AZ1056" s="67" t="str">
        <f t="shared" ca="1" si="83"/>
        <v/>
      </c>
      <c r="BA1056" s="67" t="str">
        <f t="shared" ca="1" si="84"/>
        <v/>
      </c>
    </row>
    <row r="1057" spans="16:53">
      <c r="P1057" s="26"/>
      <c r="Q1057" s="27"/>
      <c r="R1057" s="27"/>
      <c r="S1057" s="30"/>
      <c r="AW1057" s="67" t="str">
        <f>IF(ISERROR(IF(Journal!BC1057&gt;0,Journal!V1057,0)-IF(Journal!BC1057&gt;0,Journal!BC1057,0)),"",IF(Journal!BC1057&gt;0,Journal!V1057,0)-IF(Journal!BC1057&gt;0,Journal!BC1057,0))</f>
        <v/>
      </c>
      <c r="AX1057" s="67" t="str">
        <f t="shared" si="81"/>
        <v/>
      </c>
      <c r="AY1057" s="67" t="str">
        <f t="shared" ca="1" si="82"/>
        <v/>
      </c>
      <c r="AZ1057" s="67" t="str">
        <f t="shared" ca="1" si="83"/>
        <v/>
      </c>
      <c r="BA1057" s="67" t="str">
        <f t="shared" ca="1" si="84"/>
        <v/>
      </c>
    </row>
    <row r="1058" spans="16:53">
      <c r="P1058" s="26"/>
      <c r="Q1058" s="27"/>
      <c r="R1058" s="27"/>
      <c r="S1058" s="30"/>
      <c r="AW1058" s="67" t="str">
        <f>IF(ISERROR(IF(Journal!BC1058&gt;0,Journal!V1058,0)-IF(Journal!BC1058&gt;0,Journal!BC1058,0)),"",IF(Journal!BC1058&gt;0,Journal!V1058,0)-IF(Journal!BC1058&gt;0,Journal!BC1058,0))</f>
        <v/>
      </c>
      <c r="AX1058" s="67" t="str">
        <f t="shared" si="81"/>
        <v/>
      </c>
      <c r="AY1058" s="67" t="str">
        <f t="shared" ca="1" si="82"/>
        <v/>
      </c>
      <c r="AZ1058" s="67" t="str">
        <f t="shared" ca="1" si="83"/>
        <v/>
      </c>
      <c r="BA1058" s="67" t="str">
        <f t="shared" ca="1" si="84"/>
        <v/>
      </c>
    </row>
    <row r="1059" spans="16:53">
      <c r="P1059" s="26"/>
      <c r="Q1059" s="27"/>
      <c r="R1059" s="27"/>
      <c r="S1059" s="30"/>
      <c r="AW1059" s="67" t="str">
        <f>IF(ISERROR(IF(Journal!BC1059&gt;0,Journal!V1059,0)-IF(Journal!BC1059&gt;0,Journal!BC1059,0)),"",IF(Journal!BC1059&gt;0,Journal!V1059,0)-IF(Journal!BC1059&gt;0,Journal!BC1059,0))</f>
        <v/>
      </c>
      <c r="AX1059" s="67" t="str">
        <f t="shared" si="81"/>
        <v/>
      </c>
      <c r="AY1059" s="67" t="str">
        <f t="shared" ca="1" si="82"/>
        <v/>
      </c>
      <c r="AZ1059" s="67" t="str">
        <f t="shared" ca="1" si="83"/>
        <v/>
      </c>
      <c r="BA1059" s="67" t="str">
        <f t="shared" ca="1" si="84"/>
        <v/>
      </c>
    </row>
    <row r="1060" spans="16:53">
      <c r="P1060" s="26"/>
      <c r="Q1060" s="27"/>
      <c r="R1060" s="27"/>
      <c r="S1060" s="30"/>
      <c r="AW1060" s="67" t="str">
        <f>IF(ISERROR(IF(Journal!BC1060&gt;0,Journal!V1060,0)-IF(Journal!BC1060&gt;0,Journal!BC1060,0)),"",IF(Journal!BC1060&gt;0,Journal!V1060,0)-IF(Journal!BC1060&gt;0,Journal!BC1060,0))</f>
        <v/>
      </c>
      <c r="AX1060" s="67" t="str">
        <f t="shared" si="81"/>
        <v/>
      </c>
      <c r="AY1060" s="67" t="str">
        <f t="shared" ca="1" si="82"/>
        <v/>
      </c>
      <c r="AZ1060" s="67" t="str">
        <f t="shared" ca="1" si="83"/>
        <v/>
      </c>
      <c r="BA1060" s="67" t="str">
        <f t="shared" ca="1" si="84"/>
        <v/>
      </c>
    </row>
    <row r="1061" spans="16:53">
      <c r="P1061" s="26"/>
      <c r="Q1061" s="27"/>
      <c r="R1061" s="27"/>
      <c r="S1061" s="30"/>
      <c r="AW1061" s="67" t="str">
        <f>IF(ISERROR(IF(Journal!BC1061&gt;0,Journal!V1061,0)-IF(Journal!BC1061&gt;0,Journal!BC1061,0)),"",IF(Journal!BC1061&gt;0,Journal!V1061,0)-IF(Journal!BC1061&gt;0,Journal!BC1061,0))</f>
        <v/>
      </c>
      <c r="AX1061" s="67" t="str">
        <f t="shared" si="81"/>
        <v/>
      </c>
      <c r="AY1061" s="67" t="str">
        <f t="shared" ca="1" si="82"/>
        <v/>
      </c>
      <c r="AZ1061" s="67" t="str">
        <f t="shared" ca="1" si="83"/>
        <v/>
      </c>
      <c r="BA1061" s="67" t="str">
        <f t="shared" ca="1" si="84"/>
        <v/>
      </c>
    </row>
    <row r="1062" spans="16:53">
      <c r="P1062" s="26"/>
      <c r="Q1062" s="27"/>
      <c r="R1062" s="27"/>
      <c r="S1062" s="30"/>
      <c r="AW1062" s="67" t="str">
        <f>IF(ISERROR(IF(Journal!BC1062&gt;0,Journal!V1062,0)-IF(Journal!BC1062&gt;0,Journal!BC1062,0)),"",IF(Journal!BC1062&gt;0,Journal!V1062,0)-IF(Journal!BC1062&gt;0,Journal!BC1062,0))</f>
        <v/>
      </c>
      <c r="AX1062" s="67" t="str">
        <f t="shared" si="81"/>
        <v/>
      </c>
      <c r="AY1062" s="67" t="str">
        <f t="shared" ca="1" si="82"/>
        <v/>
      </c>
      <c r="AZ1062" s="67" t="str">
        <f t="shared" ca="1" si="83"/>
        <v/>
      </c>
      <c r="BA1062" s="67" t="str">
        <f t="shared" ca="1" si="84"/>
        <v/>
      </c>
    </row>
    <row r="1063" spans="16:53">
      <c r="P1063" s="26"/>
      <c r="Q1063" s="27"/>
      <c r="R1063" s="27"/>
      <c r="S1063" s="30"/>
      <c r="AW1063" s="67" t="str">
        <f>IF(ISERROR(IF(Journal!BC1063&gt;0,Journal!V1063,0)-IF(Journal!BC1063&gt;0,Journal!BC1063,0)),"",IF(Journal!BC1063&gt;0,Journal!V1063,0)-IF(Journal!BC1063&gt;0,Journal!BC1063,0))</f>
        <v/>
      </c>
      <c r="AX1063" s="67" t="str">
        <f t="shared" si="81"/>
        <v/>
      </c>
      <c r="AY1063" s="67" t="str">
        <f t="shared" ca="1" si="82"/>
        <v/>
      </c>
      <c r="AZ1063" s="67" t="str">
        <f t="shared" ca="1" si="83"/>
        <v/>
      </c>
      <c r="BA1063" s="67" t="str">
        <f t="shared" ca="1" si="84"/>
        <v/>
      </c>
    </row>
    <row r="1064" spans="16:53">
      <c r="P1064" s="26"/>
      <c r="Q1064" s="27"/>
      <c r="R1064" s="27"/>
      <c r="S1064" s="30"/>
      <c r="AW1064" s="67" t="str">
        <f>IF(ISERROR(IF(Journal!BC1064&gt;0,Journal!V1064,0)-IF(Journal!BC1064&gt;0,Journal!BC1064,0)),"",IF(Journal!BC1064&gt;0,Journal!V1064,0)-IF(Journal!BC1064&gt;0,Journal!BC1064,0))</f>
        <v/>
      </c>
      <c r="AX1064" s="67" t="str">
        <f t="shared" si="81"/>
        <v/>
      </c>
      <c r="AY1064" s="67" t="str">
        <f t="shared" ca="1" si="82"/>
        <v/>
      </c>
      <c r="AZ1064" s="67" t="str">
        <f t="shared" ca="1" si="83"/>
        <v/>
      </c>
      <c r="BA1064" s="67" t="str">
        <f t="shared" ca="1" si="84"/>
        <v/>
      </c>
    </row>
    <row r="1065" spans="16:53">
      <c r="P1065" s="26"/>
      <c r="Q1065" s="27"/>
      <c r="R1065" s="27"/>
      <c r="S1065" s="30"/>
      <c r="AW1065" s="67" t="str">
        <f>IF(ISERROR(IF(Journal!BC1065&gt;0,Journal!V1065,0)-IF(Journal!BC1065&gt;0,Journal!BC1065,0)),"",IF(Journal!BC1065&gt;0,Journal!V1065,0)-IF(Journal!BC1065&gt;0,Journal!BC1065,0))</f>
        <v/>
      </c>
      <c r="AX1065" s="67" t="str">
        <f t="shared" si="81"/>
        <v/>
      </c>
      <c r="AY1065" s="67" t="str">
        <f t="shared" ca="1" si="82"/>
        <v/>
      </c>
      <c r="AZ1065" s="67" t="str">
        <f t="shared" ca="1" si="83"/>
        <v/>
      </c>
      <c r="BA1065" s="67" t="str">
        <f t="shared" ca="1" si="84"/>
        <v/>
      </c>
    </row>
    <row r="1066" spans="16:53">
      <c r="P1066" s="26"/>
      <c r="Q1066" s="27"/>
      <c r="R1066" s="27"/>
      <c r="S1066" s="30"/>
      <c r="AW1066" s="67" t="str">
        <f>IF(ISERROR(IF(Journal!BC1066&gt;0,Journal!V1066,0)-IF(Journal!BC1066&gt;0,Journal!BC1066,0)),"",IF(Journal!BC1066&gt;0,Journal!V1066,0)-IF(Journal!BC1066&gt;0,Journal!BC1066,0))</f>
        <v/>
      </c>
      <c r="AX1066" s="67" t="str">
        <f t="shared" si="81"/>
        <v/>
      </c>
      <c r="AY1066" s="67" t="str">
        <f t="shared" ca="1" si="82"/>
        <v/>
      </c>
      <c r="AZ1066" s="67" t="str">
        <f t="shared" ca="1" si="83"/>
        <v/>
      </c>
      <c r="BA1066" s="67" t="str">
        <f t="shared" ca="1" si="84"/>
        <v/>
      </c>
    </row>
    <row r="1067" spans="16:53">
      <c r="P1067" s="26"/>
      <c r="Q1067" s="27"/>
      <c r="R1067" s="27"/>
      <c r="S1067" s="30"/>
      <c r="AW1067" s="67" t="str">
        <f>IF(ISERROR(IF(Journal!BC1067&gt;0,Journal!V1067,0)-IF(Journal!BC1067&gt;0,Journal!BC1067,0)),"",IF(Journal!BC1067&gt;0,Journal!V1067,0)-IF(Journal!BC1067&gt;0,Journal!BC1067,0))</f>
        <v/>
      </c>
      <c r="AX1067" s="67" t="str">
        <f t="shared" si="81"/>
        <v/>
      </c>
      <c r="AY1067" s="67" t="str">
        <f t="shared" ca="1" si="82"/>
        <v/>
      </c>
      <c r="AZ1067" s="67" t="str">
        <f t="shared" ca="1" si="83"/>
        <v/>
      </c>
      <c r="BA1067" s="67" t="str">
        <f t="shared" ca="1" si="84"/>
        <v/>
      </c>
    </row>
    <row r="1068" spans="16:53">
      <c r="P1068" s="26"/>
      <c r="Q1068" s="27"/>
      <c r="R1068" s="27"/>
      <c r="S1068" s="30"/>
      <c r="AW1068" s="67" t="str">
        <f>IF(ISERROR(IF(Journal!BC1068&gt;0,Journal!V1068,0)-IF(Journal!BC1068&gt;0,Journal!BC1068,0)),"",IF(Journal!BC1068&gt;0,Journal!V1068,0)-IF(Journal!BC1068&gt;0,Journal!BC1068,0))</f>
        <v/>
      </c>
      <c r="AX1068" s="67" t="str">
        <f t="shared" si="81"/>
        <v/>
      </c>
      <c r="AY1068" s="67" t="str">
        <f t="shared" ca="1" si="82"/>
        <v/>
      </c>
      <c r="AZ1068" s="67" t="str">
        <f t="shared" ca="1" si="83"/>
        <v/>
      </c>
      <c r="BA1068" s="67" t="str">
        <f t="shared" ca="1" si="84"/>
        <v/>
      </c>
    </row>
    <row r="1069" spans="16:53">
      <c r="P1069" s="26"/>
      <c r="Q1069" s="27"/>
      <c r="R1069" s="27"/>
      <c r="S1069" s="30"/>
      <c r="AW1069" s="67" t="str">
        <f>IF(ISERROR(IF(Journal!BC1069&gt;0,Journal!V1069,0)-IF(Journal!BC1069&gt;0,Journal!BC1069,0)),"",IF(Journal!BC1069&gt;0,Journal!V1069,0)-IF(Journal!BC1069&gt;0,Journal!BC1069,0))</f>
        <v/>
      </c>
      <c r="AX1069" s="67" t="str">
        <f t="shared" si="81"/>
        <v/>
      </c>
      <c r="AY1069" s="67" t="str">
        <f t="shared" ca="1" si="82"/>
        <v/>
      </c>
      <c r="AZ1069" s="67" t="str">
        <f t="shared" ca="1" si="83"/>
        <v/>
      </c>
      <c r="BA1069" s="67" t="str">
        <f t="shared" ca="1" si="84"/>
        <v/>
      </c>
    </row>
    <row r="1070" spans="16:53">
      <c r="P1070" s="26"/>
      <c r="Q1070" s="27"/>
      <c r="R1070" s="27"/>
      <c r="S1070" s="30"/>
      <c r="AW1070" s="67" t="str">
        <f>IF(ISERROR(IF(Journal!BC1070&gt;0,Journal!V1070,0)-IF(Journal!BC1070&gt;0,Journal!BC1070,0)),"",IF(Journal!BC1070&gt;0,Journal!V1070,0)-IF(Journal!BC1070&gt;0,Journal!BC1070,0))</f>
        <v/>
      </c>
      <c r="AX1070" s="67" t="str">
        <f t="shared" si="81"/>
        <v/>
      </c>
      <c r="AY1070" s="67" t="str">
        <f t="shared" ca="1" si="82"/>
        <v/>
      </c>
      <c r="AZ1070" s="67" t="str">
        <f t="shared" ca="1" si="83"/>
        <v/>
      </c>
      <c r="BA1070" s="67" t="str">
        <f t="shared" ca="1" si="84"/>
        <v/>
      </c>
    </row>
    <row r="1071" spans="16:53">
      <c r="P1071" s="26"/>
      <c r="Q1071" s="27"/>
      <c r="R1071" s="27"/>
      <c r="S1071" s="30"/>
      <c r="AW1071" s="67" t="str">
        <f>IF(ISERROR(IF(Journal!BC1071&gt;0,Journal!V1071,0)-IF(Journal!BC1071&gt;0,Journal!BC1071,0)),"",IF(Journal!BC1071&gt;0,Journal!V1071,0)-IF(Journal!BC1071&gt;0,Journal!BC1071,0))</f>
        <v/>
      </c>
      <c r="AX1071" s="67" t="str">
        <f t="shared" si="81"/>
        <v/>
      </c>
      <c r="AY1071" s="67" t="str">
        <f t="shared" ca="1" si="82"/>
        <v/>
      </c>
      <c r="AZ1071" s="67" t="str">
        <f t="shared" ca="1" si="83"/>
        <v/>
      </c>
      <c r="BA1071" s="67" t="str">
        <f t="shared" ca="1" si="84"/>
        <v/>
      </c>
    </row>
    <row r="1072" spans="16:53">
      <c r="P1072" s="26"/>
      <c r="Q1072" s="27"/>
      <c r="R1072" s="27"/>
      <c r="S1072" s="30"/>
      <c r="AW1072" s="67" t="str">
        <f>IF(ISERROR(IF(Journal!BC1072&gt;0,Journal!V1072,0)-IF(Journal!BC1072&gt;0,Journal!BC1072,0)),"",IF(Journal!BC1072&gt;0,Journal!V1072,0)-IF(Journal!BC1072&gt;0,Journal!BC1072,0))</f>
        <v/>
      </c>
      <c r="AX1072" s="67" t="str">
        <f t="shared" si="81"/>
        <v/>
      </c>
      <c r="AY1072" s="67" t="str">
        <f t="shared" ca="1" si="82"/>
        <v/>
      </c>
      <c r="AZ1072" s="67" t="str">
        <f t="shared" ca="1" si="83"/>
        <v/>
      </c>
      <c r="BA1072" s="67" t="str">
        <f t="shared" ca="1" si="84"/>
        <v/>
      </c>
    </row>
    <row r="1073" spans="16:53">
      <c r="P1073" s="26"/>
      <c r="Q1073" s="27"/>
      <c r="R1073" s="27"/>
      <c r="S1073" s="30"/>
      <c r="AW1073" s="67" t="str">
        <f>IF(ISERROR(IF(Journal!BC1073&gt;0,Journal!V1073,0)-IF(Journal!BC1073&gt;0,Journal!BC1073,0)),"",IF(Journal!BC1073&gt;0,Journal!V1073,0)-IF(Journal!BC1073&gt;0,Journal!BC1073,0))</f>
        <v/>
      </c>
      <c r="AX1073" s="67" t="str">
        <f t="shared" si="81"/>
        <v/>
      </c>
      <c r="AY1073" s="67" t="str">
        <f t="shared" ca="1" si="82"/>
        <v/>
      </c>
      <c r="AZ1073" s="67" t="str">
        <f t="shared" ca="1" si="83"/>
        <v/>
      </c>
      <c r="BA1073" s="67" t="str">
        <f t="shared" ca="1" si="84"/>
        <v/>
      </c>
    </row>
    <row r="1074" spans="16:53">
      <c r="P1074" s="26"/>
      <c r="Q1074" s="27"/>
      <c r="R1074" s="27"/>
      <c r="S1074" s="30"/>
      <c r="AW1074" s="67" t="str">
        <f>IF(ISERROR(IF(Journal!BC1074&gt;0,Journal!V1074,0)-IF(Journal!BC1074&gt;0,Journal!BC1074,0)),"",IF(Journal!BC1074&gt;0,Journal!V1074,0)-IF(Journal!BC1074&gt;0,Journal!BC1074,0))</f>
        <v/>
      </c>
      <c r="AX1074" s="67" t="str">
        <f t="shared" si="81"/>
        <v/>
      </c>
      <c r="AY1074" s="67" t="str">
        <f t="shared" ca="1" si="82"/>
        <v/>
      </c>
      <c r="AZ1074" s="67" t="str">
        <f t="shared" ca="1" si="83"/>
        <v/>
      </c>
      <c r="BA1074" s="67" t="str">
        <f t="shared" ca="1" si="84"/>
        <v/>
      </c>
    </row>
    <row r="1075" spans="16:53">
      <c r="P1075" s="26"/>
      <c r="Q1075" s="27"/>
      <c r="R1075" s="27"/>
      <c r="S1075" s="30"/>
      <c r="AW1075" s="67" t="str">
        <f>IF(ISERROR(IF(Journal!BC1075&gt;0,Journal!V1075,0)-IF(Journal!BC1075&gt;0,Journal!BC1075,0)),"",IF(Journal!BC1075&gt;0,Journal!V1075,0)-IF(Journal!BC1075&gt;0,Journal!BC1075,0))</f>
        <v/>
      </c>
      <c r="AX1075" s="67" t="str">
        <f t="shared" si="81"/>
        <v/>
      </c>
      <c r="AY1075" s="67" t="str">
        <f t="shared" ca="1" si="82"/>
        <v/>
      </c>
      <c r="AZ1075" s="67" t="str">
        <f t="shared" ca="1" si="83"/>
        <v/>
      </c>
      <c r="BA1075" s="67" t="str">
        <f t="shared" ca="1" si="84"/>
        <v/>
      </c>
    </row>
    <row r="1076" spans="16:53">
      <c r="P1076" s="26"/>
      <c r="Q1076" s="27"/>
      <c r="R1076" s="27"/>
      <c r="S1076" s="30"/>
      <c r="AW1076" s="67" t="str">
        <f>IF(ISERROR(IF(Journal!BC1076&gt;0,Journal!V1076,0)-IF(Journal!BC1076&gt;0,Journal!BC1076,0)),"",IF(Journal!BC1076&gt;0,Journal!V1076,0)-IF(Journal!BC1076&gt;0,Journal!BC1076,0))</f>
        <v/>
      </c>
      <c r="AX1076" s="67" t="str">
        <f t="shared" si="81"/>
        <v/>
      </c>
      <c r="AY1076" s="67" t="str">
        <f t="shared" ca="1" si="82"/>
        <v/>
      </c>
      <c r="AZ1076" s="67" t="str">
        <f t="shared" ca="1" si="83"/>
        <v/>
      </c>
      <c r="BA1076" s="67" t="str">
        <f t="shared" ca="1" si="84"/>
        <v/>
      </c>
    </row>
    <row r="1077" spans="16:53">
      <c r="P1077" s="26"/>
      <c r="Q1077" s="27"/>
      <c r="R1077" s="27"/>
      <c r="S1077" s="30"/>
      <c r="AW1077" s="67" t="str">
        <f>IF(ISERROR(IF(Journal!BC1077&gt;0,Journal!V1077,0)-IF(Journal!BC1077&gt;0,Journal!BC1077,0)),"",IF(Journal!BC1077&gt;0,Journal!V1077,0)-IF(Journal!BC1077&gt;0,Journal!BC1077,0))</f>
        <v/>
      </c>
      <c r="AX1077" s="67" t="str">
        <f t="shared" si="81"/>
        <v/>
      </c>
      <c r="AY1077" s="67" t="str">
        <f t="shared" ca="1" si="82"/>
        <v/>
      </c>
      <c r="AZ1077" s="67" t="str">
        <f t="shared" ca="1" si="83"/>
        <v/>
      </c>
      <c r="BA1077" s="67" t="str">
        <f t="shared" ca="1" si="84"/>
        <v/>
      </c>
    </row>
    <row r="1078" spans="16:53">
      <c r="P1078" s="26"/>
      <c r="Q1078" s="27"/>
      <c r="R1078" s="27"/>
      <c r="S1078" s="30"/>
      <c r="AW1078" s="67" t="str">
        <f>IF(ISERROR(IF(Journal!BC1078&gt;0,Journal!V1078,0)-IF(Journal!BC1078&gt;0,Journal!BC1078,0)),"",IF(Journal!BC1078&gt;0,Journal!V1078,0)-IF(Journal!BC1078&gt;0,Journal!BC1078,0))</f>
        <v/>
      </c>
      <c r="AX1078" s="67" t="str">
        <f t="shared" si="81"/>
        <v/>
      </c>
      <c r="AY1078" s="67" t="str">
        <f t="shared" ca="1" si="82"/>
        <v/>
      </c>
      <c r="AZ1078" s="67" t="str">
        <f t="shared" ca="1" si="83"/>
        <v/>
      </c>
      <c r="BA1078" s="67" t="str">
        <f t="shared" ca="1" si="84"/>
        <v/>
      </c>
    </row>
    <row r="1079" spans="16:53">
      <c r="P1079" s="26"/>
      <c r="Q1079" s="27"/>
      <c r="R1079" s="27"/>
      <c r="S1079" s="30"/>
      <c r="AW1079" s="67" t="str">
        <f>IF(ISERROR(IF(Journal!BC1079&gt;0,Journal!V1079,0)-IF(Journal!BC1079&gt;0,Journal!BC1079,0)),"",IF(Journal!BC1079&gt;0,Journal!V1079,0)-IF(Journal!BC1079&gt;0,Journal!BC1079,0))</f>
        <v/>
      </c>
      <c r="AX1079" s="67" t="str">
        <f t="shared" si="81"/>
        <v/>
      </c>
      <c r="AY1079" s="67" t="str">
        <f t="shared" ca="1" si="82"/>
        <v/>
      </c>
      <c r="AZ1079" s="67" t="str">
        <f t="shared" ca="1" si="83"/>
        <v/>
      </c>
      <c r="BA1079" s="67" t="str">
        <f t="shared" ca="1" si="84"/>
        <v/>
      </c>
    </row>
    <row r="1080" spans="16:53">
      <c r="P1080" s="26"/>
      <c r="Q1080" s="27"/>
      <c r="R1080" s="27"/>
      <c r="S1080" s="30"/>
      <c r="AW1080" s="67" t="str">
        <f>IF(ISERROR(IF(Journal!BC1080&gt;0,Journal!V1080,0)-IF(Journal!BC1080&gt;0,Journal!BC1080,0)),"",IF(Journal!BC1080&gt;0,Journal!V1080,0)-IF(Journal!BC1080&gt;0,Journal!BC1080,0))</f>
        <v/>
      </c>
      <c r="AX1080" s="67" t="str">
        <f t="shared" si="81"/>
        <v/>
      </c>
      <c r="AY1080" s="67" t="str">
        <f t="shared" ca="1" si="82"/>
        <v/>
      </c>
      <c r="AZ1080" s="67" t="str">
        <f t="shared" ca="1" si="83"/>
        <v/>
      </c>
      <c r="BA1080" s="67" t="str">
        <f t="shared" ca="1" si="84"/>
        <v/>
      </c>
    </row>
    <row r="1081" spans="16:53">
      <c r="P1081" s="26"/>
      <c r="Q1081" s="27"/>
      <c r="R1081" s="27"/>
      <c r="S1081" s="30"/>
      <c r="AW1081" s="67" t="str">
        <f>IF(ISERROR(IF(Journal!BC1081&gt;0,Journal!V1081,0)-IF(Journal!BC1081&gt;0,Journal!BC1081,0)),"",IF(Journal!BC1081&gt;0,Journal!V1081,0)-IF(Journal!BC1081&gt;0,Journal!BC1081,0))</f>
        <v/>
      </c>
      <c r="AX1081" s="67" t="str">
        <f t="shared" si="81"/>
        <v/>
      </c>
      <c r="AY1081" s="67" t="str">
        <f t="shared" ca="1" si="82"/>
        <v/>
      </c>
      <c r="AZ1081" s="67" t="str">
        <f t="shared" ca="1" si="83"/>
        <v/>
      </c>
      <c r="BA1081" s="67" t="str">
        <f t="shared" ca="1" si="84"/>
        <v/>
      </c>
    </row>
    <row r="1082" spans="16:53">
      <c r="P1082" s="26"/>
      <c r="Q1082" s="27"/>
      <c r="R1082" s="27"/>
      <c r="S1082" s="30"/>
      <c r="AW1082" s="67" t="str">
        <f>IF(ISERROR(IF(Journal!BC1082&gt;0,Journal!V1082,0)-IF(Journal!BC1082&gt;0,Journal!BC1082,0)),"",IF(Journal!BC1082&gt;0,Journal!V1082,0)-IF(Journal!BC1082&gt;0,Journal!BC1082,0))</f>
        <v/>
      </c>
      <c r="AX1082" s="67" t="str">
        <f t="shared" si="81"/>
        <v/>
      </c>
      <c r="AY1082" s="67" t="str">
        <f t="shared" ca="1" si="82"/>
        <v/>
      </c>
      <c r="AZ1082" s="67" t="str">
        <f t="shared" ca="1" si="83"/>
        <v/>
      </c>
      <c r="BA1082" s="67" t="str">
        <f t="shared" ca="1" si="84"/>
        <v/>
      </c>
    </row>
    <row r="1083" spans="16:53">
      <c r="P1083" s="26"/>
      <c r="Q1083" s="27"/>
      <c r="R1083" s="27"/>
      <c r="S1083" s="30"/>
      <c r="AW1083" s="67" t="str">
        <f>IF(ISERROR(IF(Journal!BC1083&gt;0,Journal!V1083,0)-IF(Journal!BC1083&gt;0,Journal!BC1083,0)),"",IF(Journal!BC1083&gt;0,Journal!V1083,0)-IF(Journal!BC1083&gt;0,Journal!BC1083,0))</f>
        <v/>
      </c>
      <c r="AX1083" s="67" t="str">
        <f t="shared" si="81"/>
        <v/>
      </c>
      <c r="AY1083" s="67" t="str">
        <f t="shared" ca="1" si="82"/>
        <v/>
      </c>
      <c r="AZ1083" s="67" t="str">
        <f t="shared" ca="1" si="83"/>
        <v/>
      </c>
      <c r="BA1083" s="67" t="str">
        <f t="shared" ca="1" si="84"/>
        <v/>
      </c>
    </row>
    <row r="1084" spans="16:53">
      <c r="P1084" s="26"/>
      <c r="Q1084" s="27"/>
      <c r="R1084" s="27"/>
      <c r="S1084" s="30"/>
      <c r="AW1084" s="67" t="str">
        <f>IF(ISERROR(IF(Journal!BC1084&gt;0,Journal!V1084,0)-IF(Journal!BC1084&gt;0,Journal!BC1084,0)),"",IF(Journal!BC1084&gt;0,Journal!V1084,0)-IF(Journal!BC1084&gt;0,Journal!BC1084,0))</f>
        <v/>
      </c>
      <c r="AX1084" s="67" t="str">
        <f t="shared" si="81"/>
        <v/>
      </c>
      <c r="AY1084" s="67" t="str">
        <f t="shared" ca="1" si="82"/>
        <v/>
      </c>
      <c r="AZ1084" s="67" t="str">
        <f t="shared" ca="1" si="83"/>
        <v/>
      </c>
      <c r="BA1084" s="67" t="str">
        <f t="shared" ca="1" si="84"/>
        <v/>
      </c>
    </row>
    <row r="1085" spans="16:53">
      <c r="P1085" s="26"/>
      <c r="Q1085" s="27"/>
      <c r="R1085" s="27"/>
      <c r="S1085" s="30"/>
      <c r="AW1085" s="67" t="str">
        <f>IF(ISERROR(IF(Journal!BC1085&gt;0,Journal!V1085,0)-IF(Journal!BC1085&gt;0,Journal!BC1085,0)),"",IF(Journal!BC1085&gt;0,Journal!V1085,0)-IF(Journal!BC1085&gt;0,Journal!BC1085,0))</f>
        <v/>
      </c>
      <c r="AX1085" s="67" t="str">
        <f t="shared" si="81"/>
        <v/>
      </c>
      <c r="AY1085" s="67" t="str">
        <f t="shared" ca="1" si="82"/>
        <v/>
      </c>
      <c r="AZ1085" s="67" t="str">
        <f t="shared" ca="1" si="83"/>
        <v/>
      </c>
      <c r="BA1085" s="67" t="str">
        <f t="shared" ca="1" si="84"/>
        <v/>
      </c>
    </row>
    <row r="1086" spans="16:53">
      <c r="P1086" s="26"/>
      <c r="Q1086" s="27"/>
      <c r="R1086" s="27"/>
      <c r="S1086" s="30"/>
      <c r="AW1086" s="67" t="str">
        <f>IF(ISERROR(IF(Journal!BC1086&gt;0,Journal!V1086,0)-IF(Journal!BC1086&gt;0,Journal!BC1086,0)),"",IF(Journal!BC1086&gt;0,Journal!V1086,0)-IF(Journal!BC1086&gt;0,Journal!BC1086,0))</f>
        <v/>
      </c>
      <c r="AX1086" s="67" t="str">
        <f t="shared" si="81"/>
        <v/>
      </c>
      <c r="AY1086" s="67" t="str">
        <f t="shared" ca="1" si="82"/>
        <v/>
      </c>
      <c r="AZ1086" s="67" t="str">
        <f t="shared" ca="1" si="83"/>
        <v/>
      </c>
      <c r="BA1086" s="67" t="str">
        <f t="shared" ca="1" si="84"/>
        <v/>
      </c>
    </row>
    <row r="1087" spans="16:53">
      <c r="P1087" s="26"/>
      <c r="Q1087" s="27"/>
      <c r="R1087" s="27"/>
      <c r="S1087" s="30"/>
      <c r="AW1087" s="67" t="str">
        <f>IF(ISERROR(IF(Journal!BC1087&gt;0,Journal!V1087,0)-IF(Journal!BC1087&gt;0,Journal!BC1087,0)),"",IF(Journal!BC1087&gt;0,Journal!V1087,0)-IF(Journal!BC1087&gt;0,Journal!BC1087,0))</f>
        <v/>
      </c>
      <c r="AX1087" s="67" t="str">
        <f t="shared" si="81"/>
        <v/>
      </c>
      <c r="AY1087" s="67" t="str">
        <f t="shared" ca="1" si="82"/>
        <v/>
      </c>
      <c r="AZ1087" s="67" t="str">
        <f t="shared" ca="1" si="83"/>
        <v/>
      </c>
      <c r="BA1087" s="67" t="str">
        <f t="shared" ca="1" si="84"/>
        <v/>
      </c>
    </row>
    <row r="1088" spans="16:53">
      <c r="P1088" s="26"/>
      <c r="Q1088" s="27"/>
      <c r="R1088" s="27"/>
      <c r="S1088" s="30"/>
      <c r="AW1088" s="67" t="str">
        <f>IF(ISERROR(IF(Journal!BC1088&gt;0,Journal!V1088,0)-IF(Journal!BC1088&gt;0,Journal!BC1088,0)),"",IF(Journal!BC1088&gt;0,Journal!V1088,0)-IF(Journal!BC1088&gt;0,Journal!BC1088,0))</f>
        <v/>
      </c>
      <c r="AX1088" s="67" t="str">
        <f t="shared" si="81"/>
        <v/>
      </c>
      <c r="AY1088" s="67" t="str">
        <f t="shared" ca="1" si="82"/>
        <v/>
      </c>
      <c r="AZ1088" s="67" t="str">
        <f t="shared" ca="1" si="83"/>
        <v/>
      </c>
      <c r="BA1088" s="67" t="str">
        <f t="shared" ca="1" si="84"/>
        <v/>
      </c>
    </row>
    <row r="1089" spans="16:53">
      <c r="P1089" s="26"/>
      <c r="Q1089" s="27"/>
      <c r="R1089" s="27"/>
      <c r="S1089" s="30"/>
      <c r="AW1089" s="67" t="str">
        <f>IF(ISERROR(IF(Journal!BC1089&gt;0,Journal!V1089,0)-IF(Journal!BC1089&gt;0,Journal!BC1089,0)),"",IF(Journal!BC1089&gt;0,Journal!V1089,0)-IF(Journal!BC1089&gt;0,Journal!BC1089,0))</f>
        <v/>
      </c>
      <c r="AX1089" s="67" t="str">
        <f t="shared" si="81"/>
        <v/>
      </c>
      <c r="AY1089" s="67" t="str">
        <f t="shared" ca="1" si="82"/>
        <v/>
      </c>
      <c r="AZ1089" s="67" t="str">
        <f t="shared" ca="1" si="83"/>
        <v/>
      </c>
      <c r="BA1089" s="67" t="str">
        <f t="shared" ca="1" si="84"/>
        <v/>
      </c>
    </row>
    <row r="1090" spans="16:53">
      <c r="P1090" s="26"/>
      <c r="Q1090" s="27"/>
      <c r="R1090" s="27"/>
      <c r="S1090" s="30"/>
      <c r="AW1090" s="67" t="str">
        <f>IF(ISERROR(IF(Journal!BC1090&gt;0,Journal!V1090,0)-IF(Journal!BC1090&gt;0,Journal!BC1090,0)),"",IF(Journal!BC1090&gt;0,Journal!V1090,0)-IF(Journal!BC1090&gt;0,Journal!BC1090,0))</f>
        <v/>
      </c>
      <c r="AX1090" s="67" t="str">
        <f t="shared" si="81"/>
        <v/>
      </c>
      <c r="AY1090" s="67" t="str">
        <f t="shared" ca="1" si="82"/>
        <v/>
      </c>
      <c r="AZ1090" s="67" t="str">
        <f t="shared" ca="1" si="83"/>
        <v/>
      </c>
      <c r="BA1090" s="67" t="str">
        <f t="shared" ca="1" si="84"/>
        <v/>
      </c>
    </row>
    <row r="1091" spans="16:53">
      <c r="P1091" s="26"/>
      <c r="Q1091" s="27"/>
      <c r="R1091" s="27"/>
      <c r="S1091" s="30"/>
      <c r="AW1091" s="67" t="str">
        <f>IF(ISERROR(IF(Journal!BC1091&gt;0,Journal!V1091,0)-IF(Journal!BC1091&gt;0,Journal!BC1091,0)),"",IF(Journal!BC1091&gt;0,Journal!V1091,0)-IF(Journal!BC1091&gt;0,Journal!BC1091,0))</f>
        <v/>
      </c>
      <c r="AX1091" s="67" t="str">
        <f t="shared" si="81"/>
        <v/>
      </c>
      <c r="AY1091" s="67" t="str">
        <f t="shared" ca="1" si="82"/>
        <v/>
      </c>
      <c r="AZ1091" s="67" t="str">
        <f t="shared" ca="1" si="83"/>
        <v/>
      </c>
      <c r="BA1091" s="67" t="str">
        <f t="shared" ca="1" si="84"/>
        <v/>
      </c>
    </row>
    <row r="1092" spans="16:53">
      <c r="P1092" s="26"/>
      <c r="Q1092" s="27"/>
      <c r="R1092" s="27"/>
      <c r="S1092" s="30"/>
      <c r="AW1092" s="67" t="str">
        <f>IF(ISERROR(IF(Journal!BC1092&gt;0,Journal!V1092,0)-IF(Journal!BC1092&gt;0,Journal!BC1092,0)),"",IF(Journal!BC1092&gt;0,Journal!V1092,0)-IF(Journal!BC1092&gt;0,Journal!BC1092,0))</f>
        <v/>
      </c>
      <c r="AX1092" s="67" t="str">
        <f t="shared" si="81"/>
        <v/>
      </c>
      <c r="AY1092" s="67" t="str">
        <f t="shared" ca="1" si="82"/>
        <v/>
      </c>
      <c r="AZ1092" s="67" t="str">
        <f t="shared" ca="1" si="83"/>
        <v/>
      </c>
      <c r="BA1092" s="67" t="str">
        <f t="shared" ca="1" si="84"/>
        <v/>
      </c>
    </row>
    <row r="1093" spans="16:53">
      <c r="P1093" s="26"/>
      <c r="Q1093" s="27"/>
      <c r="R1093" s="27"/>
      <c r="S1093" s="30"/>
      <c r="AW1093" s="67" t="str">
        <f>IF(ISERROR(IF(Journal!BC1093&gt;0,Journal!V1093,0)-IF(Journal!BC1093&gt;0,Journal!BC1093,0)),"",IF(Journal!BC1093&gt;0,Journal!V1093,0)-IF(Journal!BC1093&gt;0,Journal!BC1093,0))</f>
        <v/>
      </c>
      <c r="AX1093" s="67" t="str">
        <f t="shared" ref="AX1093:AX1156" si="85">IF(AW1093="","",IF(AW1093&gt;0,1,""))</f>
        <v/>
      </c>
      <c r="AY1093" s="67" t="str">
        <f t="shared" ref="AY1093:AY1156" ca="1" si="86">IF(ISERROR(AY1092+MATCH(1,INDIRECT(CONCATENATE(CONCATENATE("AX",AY1092+1),":AX2200")),0)),"",(AY1092+MATCH(1,INDIRECT(CONCATENATE(CONCATENATE("AX",AY1092+1),":AX2200")),0)))</f>
        <v/>
      </c>
      <c r="AZ1093" s="67" t="str">
        <f t="shared" ref="AZ1093:AZ1156" ca="1" si="87">IF(ISERROR(IF(INDIRECT(CONCATENATE("AW",AY1093))="","",INDIRECT(CONCATENATE("AW",AY1093)))),"",IF(INDIRECT(CONCATENATE("AW",AY1093))="","",INDIRECT(CONCATENATE("AW",AY1093))))</f>
        <v/>
      </c>
      <c r="BA1093" s="67" t="str">
        <f t="shared" ref="BA1093:BA1156" ca="1" si="88">IF(AZ1093="","",BA1092+1)</f>
        <v/>
      </c>
    </row>
    <row r="1094" spans="16:53">
      <c r="P1094" s="26"/>
      <c r="Q1094" s="27"/>
      <c r="R1094" s="27"/>
      <c r="S1094" s="30"/>
      <c r="AW1094" s="67" t="str">
        <f>IF(ISERROR(IF(Journal!BC1094&gt;0,Journal!V1094,0)-IF(Journal!BC1094&gt;0,Journal!BC1094,0)),"",IF(Journal!BC1094&gt;0,Journal!V1094,0)-IF(Journal!BC1094&gt;0,Journal!BC1094,0))</f>
        <v/>
      </c>
      <c r="AX1094" s="67" t="str">
        <f t="shared" si="85"/>
        <v/>
      </c>
      <c r="AY1094" s="67" t="str">
        <f t="shared" ca="1" si="86"/>
        <v/>
      </c>
      <c r="AZ1094" s="67" t="str">
        <f t="shared" ca="1" si="87"/>
        <v/>
      </c>
      <c r="BA1094" s="67" t="str">
        <f t="shared" ca="1" si="88"/>
        <v/>
      </c>
    </row>
    <row r="1095" spans="16:53">
      <c r="P1095" s="26"/>
      <c r="Q1095" s="27"/>
      <c r="R1095" s="27"/>
      <c r="S1095" s="30"/>
      <c r="AW1095" s="67" t="str">
        <f>IF(ISERROR(IF(Journal!BC1095&gt;0,Journal!V1095,0)-IF(Journal!BC1095&gt;0,Journal!BC1095,0)),"",IF(Journal!BC1095&gt;0,Journal!V1095,0)-IF(Journal!BC1095&gt;0,Journal!BC1095,0))</f>
        <v/>
      </c>
      <c r="AX1095" s="67" t="str">
        <f t="shared" si="85"/>
        <v/>
      </c>
      <c r="AY1095" s="67" t="str">
        <f t="shared" ca="1" si="86"/>
        <v/>
      </c>
      <c r="AZ1095" s="67" t="str">
        <f t="shared" ca="1" si="87"/>
        <v/>
      </c>
      <c r="BA1095" s="67" t="str">
        <f t="shared" ca="1" si="88"/>
        <v/>
      </c>
    </row>
    <row r="1096" spans="16:53">
      <c r="P1096" s="26"/>
      <c r="Q1096" s="27"/>
      <c r="R1096" s="27"/>
      <c r="S1096" s="30"/>
      <c r="AW1096" s="67" t="str">
        <f>IF(ISERROR(IF(Journal!BC1096&gt;0,Journal!V1096,0)-IF(Journal!BC1096&gt;0,Journal!BC1096,0)),"",IF(Journal!BC1096&gt;0,Journal!V1096,0)-IF(Journal!BC1096&gt;0,Journal!BC1096,0))</f>
        <v/>
      </c>
      <c r="AX1096" s="67" t="str">
        <f t="shared" si="85"/>
        <v/>
      </c>
      <c r="AY1096" s="67" t="str">
        <f t="shared" ca="1" si="86"/>
        <v/>
      </c>
      <c r="AZ1096" s="67" t="str">
        <f t="shared" ca="1" si="87"/>
        <v/>
      </c>
      <c r="BA1096" s="67" t="str">
        <f t="shared" ca="1" si="88"/>
        <v/>
      </c>
    </row>
    <row r="1097" spans="16:53">
      <c r="P1097" s="26"/>
      <c r="Q1097" s="27"/>
      <c r="R1097" s="27"/>
      <c r="S1097" s="30"/>
      <c r="AW1097" s="67" t="str">
        <f>IF(ISERROR(IF(Journal!BC1097&gt;0,Journal!V1097,0)-IF(Journal!BC1097&gt;0,Journal!BC1097,0)),"",IF(Journal!BC1097&gt;0,Journal!V1097,0)-IF(Journal!BC1097&gt;0,Journal!BC1097,0))</f>
        <v/>
      </c>
      <c r="AX1097" s="67" t="str">
        <f t="shared" si="85"/>
        <v/>
      </c>
      <c r="AY1097" s="67" t="str">
        <f t="shared" ca="1" si="86"/>
        <v/>
      </c>
      <c r="AZ1097" s="67" t="str">
        <f t="shared" ca="1" si="87"/>
        <v/>
      </c>
      <c r="BA1097" s="67" t="str">
        <f t="shared" ca="1" si="88"/>
        <v/>
      </c>
    </row>
    <row r="1098" spans="16:53">
      <c r="P1098" s="26"/>
      <c r="Q1098" s="27"/>
      <c r="R1098" s="27"/>
      <c r="S1098" s="30"/>
      <c r="AW1098" s="67" t="str">
        <f>IF(ISERROR(IF(Journal!BC1098&gt;0,Journal!V1098,0)-IF(Journal!BC1098&gt;0,Journal!BC1098,0)),"",IF(Journal!BC1098&gt;0,Journal!V1098,0)-IF(Journal!BC1098&gt;0,Journal!BC1098,0))</f>
        <v/>
      </c>
      <c r="AX1098" s="67" t="str">
        <f t="shared" si="85"/>
        <v/>
      </c>
      <c r="AY1098" s="67" t="str">
        <f t="shared" ca="1" si="86"/>
        <v/>
      </c>
      <c r="AZ1098" s="67" t="str">
        <f t="shared" ca="1" si="87"/>
        <v/>
      </c>
      <c r="BA1098" s="67" t="str">
        <f t="shared" ca="1" si="88"/>
        <v/>
      </c>
    </row>
    <row r="1099" spans="16:53">
      <c r="P1099" s="26"/>
      <c r="Q1099" s="27"/>
      <c r="R1099" s="27"/>
      <c r="S1099" s="30"/>
      <c r="AW1099" s="67" t="str">
        <f>IF(ISERROR(IF(Journal!BC1099&gt;0,Journal!V1099,0)-IF(Journal!BC1099&gt;0,Journal!BC1099,0)),"",IF(Journal!BC1099&gt;0,Journal!V1099,0)-IF(Journal!BC1099&gt;0,Journal!BC1099,0))</f>
        <v/>
      </c>
      <c r="AX1099" s="67" t="str">
        <f t="shared" si="85"/>
        <v/>
      </c>
      <c r="AY1099" s="67" t="str">
        <f t="shared" ca="1" si="86"/>
        <v/>
      </c>
      <c r="AZ1099" s="67" t="str">
        <f t="shared" ca="1" si="87"/>
        <v/>
      </c>
      <c r="BA1099" s="67" t="str">
        <f t="shared" ca="1" si="88"/>
        <v/>
      </c>
    </row>
    <row r="1100" spans="16:53">
      <c r="P1100" s="26"/>
      <c r="Q1100" s="27"/>
      <c r="R1100" s="27"/>
      <c r="S1100" s="30"/>
      <c r="AW1100" s="67" t="str">
        <f>IF(ISERROR(IF(Journal!BC1100&gt;0,Journal!V1100,0)-IF(Journal!BC1100&gt;0,Journal!BC1100,0)),"",IF(Journal!BC1100&gt;0,Journal!V1100,0)-IF(Journal!BC1100&gt;0,Journal!BC1100,0))</f>
        <v/>
      </c>
      <c r="AX1100" s="67" t="str">
        <f t="shared" si="85"/>
        <v/>
      </c>
      <c r="AY1100" s="67" t="str">
        <f t="shared" ca="1" si="86"/>
        <v/>
      </c>
      <c r="AZ1100" s="67" t="str">
        <f t="shared" ca="1" si="87"/>
        <v/>
      </c>
      <c r="BA1100" s="67" t="str">
        <f t="shared" ca="1" si="88"/>
        <v/>
      </c>
    </row>
    <row r="1101" spans="16:53">
      <c r="P1101" s="26"/>
      <c r="Q1101" s="27"/>
      <c r="R1101" s="27"/>
      <c r="S1101" s="30"/>
      <c r="AW1101" s="67" t="str">
        <f>IF(ISERROR(IF(Journal!BC1101&gt;0,Journal!V1101,0)-IF(Journal!BC1101&gt;0,Journal!BC1101,0)),"",IF(Journal!BC1101&gt;0,Journal!V1101,0)-IF(Journal!BC1101&gt;0,Journal!BC1101,0))</f>
        <v/>
      </c>
      <c r="AX1101" s="67" t="str">
        <f t="shared" si="85"/>
        <v/>
      </c>
      <c r="AY1101" s="67" t="str">
        <f t="shared" ca="1" si="86"/>
        <v/>
      </c>
      <c r="AZ1101" s="67" t="str">
        <f t="shared" ca="1" si="87"/>
        <v/>
      </c>
      <c r="BA1101" s="67" t="str">
        <f t="shared" ca="1" si="88"/>
        <v/>
      </c>
    </row>
    <row r="1102" spans="16:53">
      <c r="P1102" s="26"/>
      <c r="Q1102" s="27"/>
      <c r="R1102" s="27"/>
      <c r="S1102" s="30"/>
      <c r="AW1102" s="67" t="str">
        <f>IF(ISERROR(IF(Journal!BC1102&gt;0,Journal!V1102,0)-IF(Journal!BC1102&gt;0,Journal!BC1102,0)),"",IF(Journal!BC1102&gt;0,Journal!V1102,0)-IF(Journal!BC1102&gt;0,Journal!BC1102,0))</f>
        <v/>
      </c>
      <c r="AX1102" s="67" t="str">
        <f t="shared" si="85"/>
        <v/>
      </c>
      <c r="AY1102" s="67" t="str">
        <f t="shared" ca="1" si="86"/>
        <v/>
      </c>
      <c r="AZ1102" s="67" t="str">
        <f t="shared" ca="1" si="87"/>
        <v/>
      </c>
      <c r="BA1102" s="67" t="str">
        <f t="shared" ca="1" si="88"/>
        <v/>
      </c>
    </row>
    <row r="1103" spans="16:53">
      <c r="P1103" s="26"/>
      <c r="Q1103" s="27"/>
      <c r="R1103" s="27"/>
      <c r="S1103" s="30"/>
      <c r="AW1103" s="67" t="str">
        <f>IF(ISERROR(IF(Journal!BC1103&gt;0,Journal!V1103,0)-IF(Journal!BC1103&gt;0,Journal!BC1103,0)),"",IF(Journal!BC1103&gt;0,Journal!V1103,0)-IF(Journal!BC1103&gt;0,Journal!BC1103,0))</f>
        <v/>
      </c>
      <c r="AX1103" s="67" t="str">
        <f t="shared" si="85"/>
        <v/>
      </c>
      <c r="AY1103" s="67" t="str">
        <f t="shared" ca="1" si="86"/>
        <v/>
      </c>
      <c r="AZ1103" s="67" t="str">
        <f t="shared" ca="1" si="87"/>
        <v/>
      </c>
      <c r="BA1103" s="67" t="str">
        <f t="shared" ca="1" si="88"/>
        <v/>
      </c>
    </row>
    <row r="1104" spans="16:53">
      <c r="P1104" s="26"/>
      <c r="Q1104" s="27"/>
      <c r="R1104" s="27"/>
      <c r="S1104" s="30"/>
      <c r="AW1104" s="67" t="str">
        <f>IF(ISERROR(IF(Journal!BC1104&gt;0,Journal!V1104,0)-IF(Journal!BC1104&gt;0,Journal!BC1104,0)),"",IF(Journal!BC1104&gt;0,Journal!V1104,0)-IF(Journal!BC1104&gt;0,Journal!BC1104,0))</f>
        <v/>
      </c>
      <c r="AX1104" s="67" t="str">
        <f t="shared" si="85"/>
        <v/>
      </c>
      <c r="AY1104" s="67" t="str">
        <f t="shared" ca="1" si="86"/>
        <v/>
      </c>
      <c r="AZ1104" s="67" t="str">
        <f t="shared" ca="1" si="87"/>
        <v/>
      </c>
      <c r="BA1104" s="67" t="str">
        <f t="shared" ca="1" si="88"/>
        <v/>
      </c>
    </row>
    <row r="1105" spans="16:53">
      <c r="P1105" s="26"/>
      <c r="Q1105" s="27"/>
      <c r="R1105" s="27"/>
      <c r="S1105" s="30"/>
      <c r="AW1105" s="67" t="str">
        <f>IF(ISERROR(IF(Journal!BC1105&gt;0,Journal!V1105,0)-IF(Journal!BC1105&gt;0,Journal!BC1105,0)),"",IF(Journal!BC1105&gt;0,Journal!V1105,0)-IF(Journal!BC1105&gt;0,Journal!BC1105,0))</f>
        <v/>
      </c>
      <c r="AX1105" s="67" t="str">
        <f t="shared" si="85"/>
        <v/>
      </c>
      <c r="AY1105" s="67" t="str">
        <f t="shared" ca="1" si="86"/>
        <v/>
      </c>
      <c r="AZ1105" s="67" t="str">
        <f t="shared" ca="1" si="87"/>
        <v/>
      </c>
      <c r="BA1105" s="67" t="str">
        <f t="shared" ca="1" si="88"/>
        <v/>
      </c>
    </row>
    <row r="1106" spans="16:53">
      <c r="P1106" s="26"/>
      <c r="Q1106" s="27"/>
      <c r="R1106" s="27"/>
      <c r="S1106" s="30"/>
      <c r="AW1106" s="67" t="str">
        <f>IF(ISERROR(IF(Journal!BC1106&gt;0,Journal!V1106,0)-IF(Journal!BC1106&gt;0,Journal!BC1106,0)),"",IF(Journal!BC1106&gt;0,Journal!V1106,0)-IF(Journal!BC1106&gt;0,Journal!BC1106,0))</f>
        <v/>
      </c>
      <c r="AX1106" s="67" t="str">
        <f t="shared" si="85"/>
        <v/>
      </c>
      <c r="AY1106" s="67" t="str">
        <f t="shared" ca="1" si="86"/>
        <v/>
      </c>
      <c r="AZ1106" s="67" t="str">
        <f t="shared" ca="1" si="87"/>
        <v/>
      </c>
      <c r="BA1106" s="67" t="str">
        <f t="shared" ca="1" si="88"/>
        <v/>
      </c>
    </row>
    <row r="1107" spans="16:53">
      <c r="P1107" s="26"/>
      <c r="Q1107" s="27"/>
      <c r="R1107" s="27"/>
      <c r="S1107" s="30"/>
      <c r="AW1107" s="67" t="str">
        <f>IF(ISERROR(IF(Journal!BC1107&gt;0,Journal!V1107,0)-IF(Journal!BC1107&gt;0,Journal!BC1107,0)),"",IF(Journal!BC1107&gt;0,Journal!V1107,0)-IF(Journal!BC1107&gt;0,Journal!BC1107,0))</f>
        <v/>
      </c>
      <c r="AX1107" s="67" t="str">
        <f t="shared" si="85"/>
        <v/>
      </c>
      <c r="AY1107" s="67" t="str">
        <f t="shared" ca="1" si="86"/>
        <v/>
      </c>
      <c r="AZ1107" s="67" t="str">
        <f t="shared" ca="1" si="87"/>
        <v/>
      </c>
      <c r="BA1107" s="67" t="str">
        <f t="shared" ca="1" si="88"/>
        <v/>
      </c>
    </row>
    <row r="1108" spans="16:53">
      <c r="P1108" s="26"/>
      <c r="Q1108" s="27"/>
      <c r="R1108" s="27"/>
      <c r="S1108" s="30"/>
      <c r="AW1108" s="67" t="str">
        <f>IF(ISERROR(IF(Journal!BC1108&gt;0,Journal!V1108,0)-IF(Journal!BC1108&gt;0,Journal!BC1108,0)),"",IF(Journal!BC1108&gt;0,Journal!V1108,0)-IF(Journal!BC1108&gt;0,Journal!BC1108,0))</f>
        <v/>
      </c>
      <c r="AX1108" s="67" t="str">
        <f t="shared" si="85"/>
        <v/>
      </c>
      <c r="AY1108" s="67" t="str">
        <f t="shared" ca="1" si="86"/>
        <v/>
      </c>
      <c r="AZ1108" s="67" t="str">
        <f t="shared" ca="1" si="87"/>
        <v/>
      </c>
      <c r="BA1108" s="67" t="str">
        <f t="shared" ca="1" si="88"/>
        <v/>
      </c>
    </row>
    <row r="1109" spans="16:53">
      <c r="P1109" s="26"/>
      <c r="Q1109" s="27"/>
      <c r="R1109" s="27"/>
      <c r="S1109" s="30"/>
      <c r="AW1109" s="67" t="str">
        <f>IF(ISERROR(IF(Journal!BC1109&gt;0,Journal!V1109,0)-IF(Journal!BC1109&gt;0,Journal!BC1109,0)),"",IF(Journal!BC1109&gt;0,Journal!V1109,0)-IF(Journal!BC1109&gt;0,Journal!BC1109,0))</f>
        <v/>
      </c>
      <c r="AX1109" s="67" t="str">
        <f t="shared" si="85"/>
        <v/>
      </c>
      <c r="AY1109" s="67" t="str">
        <f t="shared" ca="1" si="86"/>
        <v/>
      </c>
      <c r="AZ1109" s="67" t="str">
        <f t="shared" ca="1" si="87"/>
        <v/>
      </c>
      <c r="BA1109" s="67" t="str">
        <f t="shared" ca="1" si="88"/>
        <v/>
      </c>
    </row>
    <row r="1110" spans="16:53">
      <c r="P1110" s="26"/>
      <c r="Q1110" s="27"/>
      <c r="R1110" s="27"/>
      <c r="S1110" s="30"/>
      <c r="AW1110" s="67" t="str">
        <f>IF(ISERROR(IF(Journal!BC1110&gt;0,Journal!V1110,0)-IF(Journal!BC1110&gt;0,Journal!BC1110,0)),"",IF(Journal!BC1110&gt;0,Journal!V1110,0)-IF(Journal!BC1110&gt;0,Journal!BC1110,0))</f>
        <v/>
      </c>
      <c r="AX1110" s="67" t="str">
        <f t="shared" si="85"/>
        <v/>
      </c>
      <c r="AY1110" s="67" t="str">
        <f t="shared" ca="1" si="86"/>
        <v/>
      </c>
      <c r="AZ1110" s="67" t="str">
        <f t="shared" ca="1" si="87"/>
        <v/>
      </c>
      <c r="BA1110" s="67" t="str">
        <f t="shared" ca="1" si="88"/>
        <v/>
      </c>
    </row>
    <row r="1111" spans="16:53">
      <c r="P1111" s="26"/>
      <c r="Q1111" s="27"/>
      <c r="R1111" s="27"/>
      <c r="S1111" s="30"/>
      <c r="AW1111" s="67" t="str">
        <f>IF(ISERROR(IF(Journal!BC1111&gt;0,Journal!V1111,0)-IF(Journal!BC1111&gt;0,Journal!BC1111,0)),"",IF(Journal!BC1111&gt;0,Journal!V1111,0)-IF(Journal!BC1111&gt;0,Journal!BC1111,0))</f>
        <v/>
      </c>
      <c r="AX1111" s="67" t="str">
        <f t="shared" si="85"/>
        <v/>
      </c>
      <c r="AY1111" s="67" t="str">
        <f t="shared" ca="1" si="86"/>
        <v/>
      </c>
      <c r="AZ1111" s="67" t="str">
        <f t="shared" ca="1" si="87"/>
        <v/>
      </c>
      <c r="BA1111" s="67" t="str">
        <f t="shared" ca="1" si="88"/>
        <v/>
      </c>
    </row>
    <row r="1112" spans="16:53">
      <c r="P1112" s="26"/>
      <c r="Q1112" s="27"/>
      <c r="R1112" s="27"/>
      <c r="S1112" s="30"/>
      <c r="AW1112" s="67" t="str">
        <f>IF(ISERROR(IF(Journal!BC1112&gt;0,Journal!V1112,0)-IF(Journal!BC1112&gt;0,Journal!BC1112,0)),"",IF(Journal!BC1112&gt;0,Journal!V1112,0)-IF(Journal!BC1112&gt;0,Journal!BC1112,0))</f>
        <v/>
      </c>
      <c r="AX1112" s="67" t="str">
        <f t="shared" si="85"/>
        <v/>
      </c>
      <c r="AY1112" s="67" t="str">
        <f t="shared" ca="1" si="86"/>
        <v/>
      </c>
      <c r="AZ1112" s="67" t="str">
        <f t="shared" ca="1" si="87"/>
        <v/>
      </c>
      <c r="BA1112" s="67" t="str">
        <f t="shared" ca="1" si="88"/>
        <v/>
      </c>
    </row>
    <row r="1113" spans="16:53">
      <c r="P1113" s="26"/>
      <c r="Q1113" s="27"/>
      <c r="R1113" s="27"/>
      <c r="S1113" s="30"/>
      <c r="AW1113" s="67" t="str">
        <f>IF(ISERROR(IF(Journal!BC1113&gt;0,Journal!V1113,0)-IF(Journal!BC1113&gt;0,Journal!BC1113,0)),"",IF(Journal!BC1113&gt;0,Journal!V1113,0)-IF(Journal!BC1113&gt;0,Journal!BC1113,0))</f>
        <v/>
      </c>
      <c r="AX1113" s="67" t="str">
        <f t="shared" si="85"/>
        <v/>
      </c>
      <c r="AY1113" s="67" t="str">
        <f t="shared" ca="1" si="86"/>
        <v/>
      </c>
      <c r="AZ1113" s="67" t="str">
        <f t="shared" ca="1" si="87"/>
        <v/>
      </c>
      <c r="BA1113" s="67" t="str">
        <f t="shared" ca="1" si="88"/>
        <v/>
      </c>
    </row>
    <row r="1114" spans="16:53">
      <c r="P1114" s="26"/>
      <c r="Q1114" s="27"/>
      <c r="R1114" s="27"/>
      <c r="S1114" s="30"/>
      <c r="AW1114" s="67" t="str">
        <f>IF(ISERROR(IF(Journal!BC1114&gt;0,Journal!V1114,0)-IF(Journal!BC1114&gt;0,Journal!BC1114,0)),"",IF(Journal!BC1114&gt;0,Journal!V1114,0)-IF(Journal!BC1114&gt;0,Journal!BC1114,0))</f>
        <v/>
      </c>
      <c r="AX1114" s="67" t="str">
        <f t="shared" si="85"/>
        <v/>
      </c>
      <c r="AY1114" s="67" t="str">
        <f t="shared" ca="1" si="86"/>
        <v/>
      </c>
      <c r="AZ1114" s="67" t="str">
        <f t="shared" ca="1" si="87"/>
        <v/>
      </c>
      <c r="BA1114" s="67" t="str">
        <f t="shared" ca="1" si="88"/>
        <v/>
      </c>
    </row>
    <row r="1115" spans="16:53">
      <c r="P1115" s="26"/>
      <c r="Q1115" s="27"/>
      <c r="R1115" s="27"/>
      <c r="S1115" s="30"/>
      <c r="AW1115" s="67" t="str">
        <f>IF(ISERROR(IF(Journal!BC1115&gt;0,Journal!V1115,0)-IF(Journal!BC1115&gt;0,Journal!BC1115,0)),"",IF(Journal!BC1115&gt;0,Journal!V1115,0)-IF(Journal!BC1115&gt;0,Journal!BC1115,0))</f>
        <v/>
      </c>
      <c r="AX1115" s="67" t="str">
        <f t="shared" si="85"/>
        <v/>
      </c>
      <c r="AY1115" s="67" t="str">
        <f t="shared" ca="1" si="86"/>
        <v/>
      </c>
      <c r="AZ1115" s="67" t="str">
        <f t="shared" ca="1" si="87"/>
        <v/>
      </c>
      <c r="BA1115" s="67" t="str">
        <f t="shared" ca="1" si="88"/>
        <v/>
      </c>
    </row>
    <row r="1116" spans="16:53">
      <c r="P1116" s="26"/>
      <c r="Q1116" s="27"/>
      <c r="R1116" s="27"/>
      <c r="S1116" s="30"/>
      <c r="AW1116" s="67" t="str">
        <f>IF(ISERROR(IF(Journal!BC1116&gt;0,Journal!V1116,0)-IF(Journal!BC1116&gt;0,Journal!BC1116,0)),"",IF(Journal!BC1116&gt;0,Journal!V1116,0)-IF(Journal!BC1116&gt;0,Journal!BC1116,0))</f>
        <v/>
      </c>
      <c r="AX1116" s="67" t="str">
        <f t="shared" si="85"/>
        <v/>
      </c>
      <c r="AY1116" s="67" t="str">
        <f t="shared" ca="1" si="86"/>
        <v/>
      </c>
      <c r="AZ1116" s="67" t="str">
        <f t="shared" ca="1" si="87"/>
        <v/>
      </c>
      <c r="BA1116" s="67" t="str">
        <f t="shared" ca="1" si="88"/>
        <v/>
      </c>
    </row>
    <row r="1117" spans="16:53">
      <c r="P1117" s="26"/>
      <c r="Q1117" s="27"/>
      <c r="R1117" s="27"/>
      <c r="S1117" s="30"/>
      <c r="AW1117" s="67" t="str">
        <f>IF(ISERROR(IF(Journal!BC1117&gt;0,Journal!V1117,0)-IF(Journal!BC1117&gt;0,Journal!BC1117,0)),"",IF(Journal!BC1117&gt;0,Journal!V1117,0)-IF(Journal!BC1117&gt;0,Journal!BC1117,0))</f>
        <v/>
      </c>
      <c r="AX1117" s="67" t="str">
        <f t="shared" si="85"/>
        <v/>
      </c>
      <c r="AY1117" s="67" t="str">
        <f t="shared" ca="1" si="86"/>
        <v/>
      </c>
      <c r="AZ1117" s="67" t="str">
        <f t="shared" ca="1" si="87"/>
        <v/>
      </c>
      <c r="BA1117" s="67" t="str">
        <f t="shared" ca="1" si="88"/>
        <v/>
      </c>
    </row>
    <row r="1118" spans="16:53">
      <c r="P1118" s="26"/>
      <c r="Q1118" s="27"/>
      <c r="R1118" s="27"/>
      <c r="S1118" s="30"/>
      <c r="AW1118" s="67" t="str">
        <f>IF(ISERROR(IF(Journal!BC1118&gt;0,Journal!V1118,0)-IF(Journal!BC1118&gt;0,Journal!BC1118,0)),"",IF(Journal!BC1118&gt;0,Journal!V1118,0)-IF(Journal!BC1118&gt;0,Journal!BC1118,0))</f>
        <v/>
      </c>
      <c r="AX1118" s="67" t="str">
        <f t="shared" si="85"/>
        <v/>
      </c>
      <c r="AY1118" s="67" t="str">
        <f t="shared" ca="1" si="86"/>
        <v/>
      </c>
      <c r="AZ1118" s="67" t="str">
        <f t="shared" ca="1" si="87"/>
        <v/>
      </c>
      <c r="BA1118" s="67" t="str">
        <f t="shared" ca="1" si="88"/>
        <v/>
      </c>
    </row>
    <row r="1119" spans="16:53">
      <c r="P1119" s="26"/>
      <c r="Q1119" s="27"/>
      <c r="R1119" s="27"/>
      <c r="S1119" s="30"/>
      <c r="AW1119" s="67" t="str">
        <f>IF(ISERROR(IF(Journal!BC1119&gt;0,Journal!V1119,0)-IF(Journal!BC1119&gt;0,Journal!BC1119,0)),"",IF(Journal!BC1119&gt;0,Journal!V1119,0)-IF(Journal!BC1119&gt;0,Journal!BC1119,0))</f>
        <v/>
      </c>
      <c r="AX1119" s="67" t="str">
        <f t="shared" si="85"/>
        <v/>
      </c>
      <c r="AY1119" s="67" t="str">
        <f t="shared" ca="1" si="86"/>
        <v/>
      </c>
      <c r="AZ1119" s="67" t="str">
        <f t="shared" ca="1" si="87"/>
        <v/>
      </c>
      <c r="BA1119" s="67" t="str">
        <f t="shared" ca="1" si="88"/>
        <v/>
      </c>
    </row>
    <row r="1120" spans="16:53">
      <c r="P1120" s="26"/>
      <c r="Q1120" s="27"/>
      <c r="R1120" s="27"/>
      <c r="S1120" s="30"/>
      <c r="AW1120" s="67" t="str">
        <f>IF(ISERROR(IF(Journal!BC1120&gt;0,Journal!V1120,0)-IF(Journal!BC1120&gt;0,Journal!BC1120,0)),"",IF(Journal!BC1120&gt;0,Journal!V1120,0)-IF(Journal!BC1120&gt;0,Journal!BC1120,0))</f>
        <v/>
      </c>
      <c r="AX1120" s="67" t="str">
        <f t="shared" si="85"/>
        <v/>
      </c>
      <c r="AY1120" s="67" t="str">
        <f t="shared" ca="1" si="86"/>
        <v/>
      </c>
      <c r="AZ1120" s="67" t="str">
        <f t="shared" ca="1" si="87"/>
        <v/>
      </c>
      <c r="BA1120" s="67" t="str">
        <f t="shared" ca="1" si="88"/>
        <v/>
      </c>
    </row>
    <row r="1121" spans="16:53">
      <c r="P1121" s="26"/>
      <c r="Q1121" s="27"/>
      <c r="R1121" s="27"/>
      <c r="S1121" s="30"/>
      <c r="AW1121" s="67" t="str">
        <f>IF(ISERROR(IF(Journal!BC1121&gt;0,Journal!V1121,0)-IF(Journal!BC1121&gt;0,Journal!BC1121,0)),"",IF(Journal!BC1121&gt;0,Journal!V1121,0)-IF(Journal!BC1121&gt;0,Journal!BC1121,0))</f>
        <v/>
      </c>
      <c r="AX1121" s="67" t="str">
        <f t="shared" si="85"/>
        <v/>
      </c>
      <c r="AY1121" s="67" t="str">
        <f t="shared" ca="1" si="86"/>
        <v/>
      </c>
      <c r="AZ1121" s="67" t="str">
        <f t="shared" ca="1" si="87"/>
        <v/>
      </c>
      <c r="BA1121" s="67" t="str">
        <f t="shared" ca="1" si="88"/>
        <v/>
      </c>
    </row>
    <row r="1122" spans="16:53">
      <c r="P1122" s="26"/>
      <c r="Q1122" s="27"/>
      <c r="R1122" s="27"/>
      <c r="S1122" s="30"/>
      <c r="AW1122" s="67" t="str">
        <f>IF(ISERROR(IF(Journal!BC1122&gt;0,Journal!V1122,0)-IF(Journal!BC1122&gt;0,Journal!BC1122,0)),"",IF(Journal!BC1122&gt;0,Journal!V1122,0)-IF(Journal!BC1122&gt;0,Journal!BC1122,0))</f>
        <v/>
      </c>
      <c r="AX1122" s="67" t="str">
        <f t="shared" si="85"/>
        <v/>
      </c>
      <c r="AY1122" s="67" t="str">
        <f t="shared" ca="1" si="86"/>
        <v/>
      </c>
      <c r="AZ1122" s="67" t="str">
        <f t="shared" ca="1" si="87"/>
        <v/>
      </c>
      <c r="BA1122" s="67" t="str">
        <f t="shared" ca="1" si="88"/>
        <v/>
      </c>
    </row>
    <row r="1123" spans="16:53">
      <c r="P1123" s="26"/>
      <c r="Q1123" s="27"/>
      <c r="R1123" s="27"/>
      <c r="S1123" s="30"/>
      <c r="AW1123" s="67" t="str">
        <f>IF(ISERROR(IF(Journal!BC1123&gt;0,Journal!V1123,0)-IF(Journal!BC1123&gt;0,Journal!BC1123,0)),"",IF(Journal!BC1123&gt;0,Journal!V1123,0)-IF(Journal!BC1123&gt;0,Journal!BC1123,0))</f>
        <v/>
      </c>
      <c r="AX1123" s="67" t="str">
        <f t="shared" si="85"/>
        <v/>
      </c>
      <c r="AY1123" s="67" t="str">
        <f t="shared" ca="1" si="86"/>
        <v/>
      </c>
      <c r="AZ1123" s="67" t="str">
        <f t="shared" ca="1" si="87"/>
        <v/>
      </c>
      <c r="BA1123" s="67" t="str">
        <f t="shared" ca="1" si="88"/>
        <v/>
      </c>
    </row>
    <row r="1124" spans="16:53">
      <c r="P1124" s="26"/>
      <c r="Q1124" s="27"/>
      <c r="R1124" s="27"/>
      <c r="S1124" s="30"/>
      <c r="AW1124" s="67" t="str">
        <f>IF(ISERROR(IF(Journal!BC1124&gt;0,Journal!V1124,0)-IF(Journal!BC1124&gt;0,Journal!BC1124,0)),"",IF(Journal!BC1124&gt;0,Journal!V1124,0)-IF(Journal!BC1124&gt;0,Journal!BC1124,0))</f>
        <v/>
      </c>
      <c r="AX1124" s="67" t="str">
        <f t="shared" si="85"/>
        <v/>
      </c>
      <c r="AY1124" s="67" t="str">
        <f t="shared" ca="1" si="86"/>
        <v/>
      </c>
      <c r="AZ1124" s="67" t="str">
        <f t="shared" ca="1" si="87"/>
        <v/>
      </c>
      <c r="BA1124" s="67" t="str">
        <f t="shared" ca="1" si="88"/>
        <v/>
      </c>
    </row>
    <row r="1125" spans="16:53">
      <c r="P1125" s="26"/>
      <c r="Q1125" s="27"/>
      <c r="R1125" s="27"/>
      <c r="S1125" s="30"/>
      <c r="AW1125" s="67" t="str">
        <f>IF(ISERROR(IF(Journal!BC1125&gt;0,Journal!V1125,0)-IF(Journal!BC1125&gt;0,Journal!BC1125,0)),"",IF(Journal!BC1125&gt;0,Journal!V1125,0)-IF(Journal!BC1125&gt;0,Journal!BC1125,0))</f>
        <v/>
      </c>
      <c r="AX1125" s="67" t="str">
        <f t="shared" si="85"/>
        <v/>
      </c>
      <c r="AY1125" s="67" t="str">
        <f t="shared" ca="1" si="86"/>
        <v/>
      </c>
      <c r="AZ1125" s="67" t="str">
        <f t="shared" ca="1" si="87"/>
        <v/>
      </c>
      <c r="BA1125" s="67" t="str">
        <f t="shared" ca="1" si="88"/>
        <v/>
      </c>
    </row>
    <row r="1126" spans="16:53">
      <c r="P1126" s="26"/>
      <c r="Q1126" s="27"/>
      <c r="R1126" s="27"/>
      <c r="S1126" s="30"/>
      <c r="AW1126" s="67" t="str">
        <f>IF(ISERROR(IF(Journal!BC1126&gt;0,Journal!V1126,0)-IF(Journal!BC1126&gt;0,Journal!BC1126,0)),"",IF(Journal!BC1126&gt;0,Journal!V1126,0)-IF(Journal!BC1126&gt;0,Journal!BC1126,0))</f>
        <v/>
      </c>
      <c r="AX1126" s="67" t="str">
        <f t="shared" si="85"/>
        <v/>
      </c>
      <c r="AY1126" s="67" t="str">
        <f t="shared" ca="1" si="86"/>
        <v/>
      </c>
      <c r="AZ1126" s="67" t="str">
        <f t="shared" ca="1" si="87"/>
        <v/>
      </c>
      <c r="BA1126" s="67" t="str">
        <f t="shared" ca="1" si="88"/>
        <v/>
      </c>
    </row>
    <row r="1127" spans="16:53">
      <c r="P1127" s="26"/>
      <c r="Q1127" s="27"/>
      <c r="R1127" s="27"/>
      <c r="S1127" s="30"/>
      <c r="AW1127" s="67" t="str">
        <f>IF(ISERROR(IF(Journal!BC1127&gt;0,Journal!V1127,0)-IF(Journal!BC1127&gt;0,Journal!BC1127,0)),"",IF(Journal!BC1127&gt;0,Journal!V1127,0)-IF(Journal!BC1127&gt;0,Journal!BC1127,0))</f>
        <v/>
      </c>
      <c r="AX1127" s="67" t="str">
        <f t="shared" si="85"/>
        <v/>
      </c>
      <c r="AY1127" s="67" t="str">
        <f t="shared" ca="1" si="86"/>
        <v/>
      </c>
      <c r="AZ1127" s="67" t="str">
        <f t="shared" ca="1" si="87"/>
        <v/>
      </c>
      <c r="BA1127" s="67" t="str">
        <f t="shared" ca="1" si="88"/>
        <v/>
      </c>
    </row>
    <row r="1128" spans="16:53">
      <c r="P1128" s="26"/>
      <c r="Q1128" s="27"/>
      <c r="R1128" s="27"/>
      <c r="S1128" s="30"/>
      <c r="AW1128" s="67" t="str">
        <f>IF(ISERROR(IF(Journal!BC1128&gt;0,Journal!V1128,0)-IF(Journal!BC1128&gt;0,Journal!BC1128,0)),"",IF(Journal!BC1128&gt;0,Journal!V1128,0)-IF(Journal!BC1128&gt;0,Journal!BC1128,0))</f>
        <v/>
      </c>
      <c r="AX1128" s="67" t="str">
        <f t="shared" si="85"/>
        <v/>
      </c>
      <c r="AY1128" s="67" t="str">
        <f t="shared" ca="1" si="86"/>
        <v/>
      </c>
      <c r="AZ1128" s="67" t="str">
        <f t="shared" ca="1" si="87"/>
        <v/>
      </c>
      <c r="BA1128" s="67" t="str">
        <f t="shared" ca="1" si="88"/>
        <v/>
      </c>
    </row>
    <row r="1129" spans="16:53">
      <c r="P1129" s="26"/>
      <c r="Q1129" s="27"/>
      <c r="R1129" s="27"/>
      <c r="S1129" s="30"/>
      <c r="AW1129" s="67" t="str">
        <f>IF(ISERROR(IF(Journal!BC1129&gt;0,Journal!V1129,0)-IF(Journal!BC1129&gt;0,Journal!BC1129,0)),"",IF(Journal!BC1129&gt;0,Journal!V1129,0)-IF(Journal!BC1129&gt;0,Journal!BC1129,0))</f>
        <v/>
      </c>
      <c r="AX1129" s="67" t="str">
        <f t="shared" si="85"/>
        <v/>
      </c>
      <c r="AY1129" s="67" t="str">
        <f t="shared" ca="1" si="86"/>
        <v/>
      </c>
      <c r="AZ1129" s="67" t="str">
        <f t="shared" ca="1" si="87"/>
        <v/>
      </c>
      <c r="BA1129" s="67" t="str">
        <f t="shared" ca="1" si="88"/>
        <v/>
      </c>
    </row>
    <row r="1130" spans="16:53">
      <c r="P1130" s="26"/>
      <c r="Q1130" s="27"/>
      <c r="R1130" s="27"/>
      <c r="S1130" s="30"/>
      <c r="AW1130" s="67" t="str">
        <f>IF(ISERROR(IF(Journal!BC1130&gt;0,Journal!V1130,0)-IF(Journal!BC1130&gt;0,Journal!BC1130,0)),"",IF(Journal!BC1130&gt;0,Journal!V1130,0)-IF(Journal!BC1130&gt;0,Journal!BC1130,0))</f>
        <v/>
      </c>
      <c r="AX1130" s="67" t="str">
        <f t="shared" si="85"/>
        <v/>
      </c>
      <c r="AY1130" s="67" t="str">
        <f t="shared" ca="1" si="86"/>
        <v/>
      </c>
      <c r="AZ1130" s="67" t="str">
        <f t="shared" ca="1" si="87"/>
        <v/>
      </c>
      <c r="BA1130" s="67" t="str">
        <f t="shared" ca="1" si="88"/>
        <v/>
      </c>
    </row>
    <row r="1131" spans="16:53">
      <c r="P1131" s="26"/>
      <c r="Q1131" s="27"/>
      <c r="R1131" s="27"/>
      <c r="S1131" s="30"/>
      <c r="AW1131" s="67" t="str">
        <f>IF(ISERROR(IF(Journal!BC1131&gt;0,Journal!V1131,0)-IF(Journal!BC1131&gt;0,Journal!BC1131,0)),"",IF(Journal!BC1131&gt;0,Journal!V1131,0)-IF(Journal!BC1131&gt;0,Journal!BC1131,0))</f>
        <v/>
      </c>
      <c r="AX1131" s="67" t="str">
        <f t="shared" si="85"/>
        <v/>
      </c>
      <c r="AY1131" s="67" t="str">
        <f t="shared" ca="1" si="86"/>
        <v/>
      </c>
      <c r="AZ1131" s="67" t="str">
        <f t="shared" ca="1" si="87"/>
        <v/>
      </c>
      <c r="BA1131" s="67" t="str">
        <f t="shared" ca="1" si="88"/>
        <v/>
      </c>
    </row>
    <row r="1132" spans="16:53">
      <c r="P1132" s="26"/>
      <c r="Q1132" s="27"/>
      <c r="R1132" s="27"/>
      <c r="S1132" s="30"/>
      <c r="AW1132" s="67" t="str">
        <f>IF(ISERROR(IF(Journal!BC1132&gt;0,Journal!V1132,0)-IF(Journal!BC1132&gt;0,Journal!BC1132,0)),"",IF(Journal!BC1132&gt;0,Journal!V1132,0)-IF(Journal!BC1132&gt;0,Journal!BC1132,0))</f>
        <v/>
      </c>
      <c r="AX1132" s="67" t="str">
        <f t="shared" si="85"/>
        <v/>
      </c>
      <c r="AY1132" s="67" t="str">
        <f t="shared" ca="1" si="86"/>
        <v/>
      </c>
      <c r="AZ1132" s="67" t="str">
        <f t="shared" ca="1" si="87"/>
        <v/>
      </c>
      <c r="BA1132" s="67" t="str">
        <f t="shared" ca="1" si="88"/>
        <v/>
      </c>
    </row>
    <row r="1133" spans="16:53">
      <c r="P1133" s="26"/>
      <c r="Q1133" s="27"/>
      <c r="R1133" s="27"/>
      <c r="S1133" s="30"/>
      <c r="AW1133" s="67" t="str">
        <f>IF(ISERROR(IF(Journal!BC1133&gt;0,Journal!V1133,0)-IF(Journal!BC1133&gt;0,Journal!BC1133,0)),"",IF(Journal!BC1133&gt;0,Journal!V1133,0)-IF(Journal!BC1133&gt;0,Journal!BC1133,0))</f>
        <v/>
      </c>
      <c r="AX1133" s="67" t="str">
        <f t="shared" si="85"/>
        <v/>
      </c>
      <c r="AY1133" s="67" t="str">
        <f t="shared" ca="1" si="86"/>
        <v/>
      </c>
      <c r="AZ1133" s="67" t="str">
        <f t="shared" ca="1" si="87"/>
        <v/>
      </c>
      <c r="BA1133" s="67" t="str">
        <f t="shared" ca="1" si="88"/>
        <v/>
      </c>
    </row>
    <row r="1134" spans="16:53">
      <c r="P1134" s="26"/>
      <c r="Q1134" s="27"/>
      <c r="R1134" s="27"/>
      <c r="S1134" s="30"/>
      <c r="AW1134" s="67" t="str">
        <f>IF(ISERROR(IF(Journal!BC1134&gt;0,Journal!V1134,0)-IF(Journal!BC1134&gt;0,Journal!BC1134,0)),"",IF(Journal!BC1134&gt;0,Journal!V1134,0)-IF(Journal!BC1134&gt;0,Journal!BC1134,0))</f>
        <v/>
      </c>
      <c r="AX1134" s="67" t="str">
        <f t="shared" si="85"/>
        <v/>
      </c>
      <c r="AY1134" s="67" t="str">
        <f t="shared" ca="1" si="86"/>
        <v/>
      </c>
      <c r="AZ1134" s="67" t="str">
        <f t="shared" ca="1" si="87"/>
        <v/>
      </c>
      <c r="BA1134" s="67" t="str">
        <f t="shared" ca="1" si="88"/>
        <v/>
      </c>
    </row>
    <row r="1135" spans="16:53">
      <c r="P1135" s="26"/>
      <c r="Q1135" s="27"/>
      <c r="R1135" s="27"/>
      <c r="S1135" s="30"/>
      <c r="AW1135" s="67" t="str">
        <f>IF(ISERROR(IF(Journal!BC1135&gt;0,Journal!V1135,0)-IF(Journal!BC1135&gt;0,Journal!BC1135,0)),"",IF(Journal!BC1135&gt;0,Journal!V1135,0)-IF(Journal!BC1135&gt;0,Journal!BC1135,0))</f>
        <v/>
      </c>
      <c r="AX1135" s="67" t="str">
        <f t="shared" si="85"/>
        <v/>
      </c>
      <c r="AY1135" s="67" t="str">
        <f t="shared" ca="1" si="86"/>
        <v/>
      </c>
      <c r="AZ1135" s="67" t="str">
        <f t="shared" ca="1" si="87"/>
        <v/>
      </c>
      <c r="BA1135" s="67" t="str">
        <f t="shared" ca="1" si="88"/>
        <v/>
      </c>
    </row>
    <row r="1136" spans="16:53">
      <c r="P1136" s="26"/>
      <c r="Q1136" s="27"/>
      <c r="R1136" s="27"/>
      <c r="S1136" s="30"/>
      <c r="AW1136" s="67" t="str">
        <f>IF(ISERROR(IF(Journal!BC1136&gt;0,Journal!V1136,0)-IF(Journal!BC1136&gt;0,Journal!BC1136,0)),"",IF(Journal!BC1136&gt;0,Journal!V1136,0)-IF(Journal!BC1136&gt;0,Journal!BC1136,0))</f>
        <v/>
      </c>
      <c r="AX1136" s="67" t="str">
        <f t="shared" si="85"/>
        <v/>
      </c>
      <c r="AY1136" s="67" t="str">
        <f t="shared" ca="1" si="86"/>
        <v/>
      </c>
      <c r="AZ1136" s="67" t="str">
        <f t="shared" ca="1" si="87"/>
        <v/>
      </c>
      <c r="BA1136" s="67" t="str">
        <f t="shared" ca="1" si="88"/>
        <v/>
      </c>
    </row>
    <row r="1137" spans="16:53">
      <c r="P1137" s="26"/>
      <c r="Q1137" s="27"/>
      <c r="R1137" s="27"/>
      <c r="S1137" s="30"/>
      <c r="AW1137" s="67" t="str">
        <f>IF(ISERROR(IF(Journal!BC1137&gt;0,Journal!V1137,0)-IF(Journal!BC1137&gt;0,Journal!BC1137,0)),"",IF(Journal!BC1137&gt;0,Journal!V1137,0)-IF(Journal!BC1137&gt;0,Journal!BC1137,0))</f>
        <v/>
      </c>
      <c r="AX1137" s="67" t="str">
        <f t="shared" si="85"/>
        <v/>
      </c>
      <c r="AY1137" s="67" t="str">
        <f t="shared" ca="1" si="86"/>
        <v/>
      </c>
      <c r="AZ1137" s="67" t="str">
        <f t="shared" ca="1" si="87"/>
        <v/>
      </c>
      <c r="BA1137" s="67" t="str">
        <f t="shared" ca="1" si="88"/>
        <v/>
      </c>
    </row>
    <row r="1138" spans="16:53">
      <c r="P1138" s="26"/>
      <c r="Q1138" s="27"/>
      <c r="R1138" s="27"/>
      <c r="S1138" s="30"/>
      <c r="AW1138" s="67" t="str">
        <f>IF(ISERROR(IF(Journal!BC1138&gt;0,Journal!V1138,0)-IF(Journal!BC1138&gt;0,Journal!BC1138,0)),"",IF(Journal!BC1138&gt;0,Journal!V1138,0)-IF(Journal!BC1138&gt;0,Journal!BC1138,0))</f>
        <v/>
      </c>
      <c r="AX1138" s="67" t="str">
        <f t="shared" si="85"/>
        <v/>
      </c>
      <c r="AY1138" s="67" t="str">
        <f t="shared" ca="1" si="86"/>
        <v/>
      </c>
      <c r="AZ1138" s="67" t="str">
        <f t="shared" ca="1" si="87"/>
        <v/>
      </c>
      <c r="BA1138" s="67" t="str">
        <f t="shared" ca="1" si="88"/>
        <v/>
      </c>
    </row>
    <row r="1139" spans="16:53">
      <c r="P1139" s="26"/>
      <c r="Q1139" s="27"/>
      <c r="R1139" s="27"/>
      <c r="S1139" s="30"/>
      <c r="AW1139" s="67" t="str">
        <f>IF(ISERROR(IF(Journal!BC1139&gt;0,Journal!V1139,0)-IF(Journal!BC1139&gt;0,Journal!BC1139,0)),"",IF(Journal!BC1139&gt;0,Journal!V1139,0)-IF(Journal!BC1139&gt;0,Journal!BC1139,0))</f>
        <v/>
      </c>
      <c r="AX1139" s="67" t="str">
        <f t="shared" si="85"/>
        <v/>
      </c>
      <c r="AY1139" s="67" t="str">
        <f t="shared" ca="1" si="86"/>
        <v/>
      </c>
      <c r="AZ1139" s="67" t="str">
        <f t="shared" ca="1" si="87"/>
        <v/>
      </c>
      <c r="BA1139" s="67" t="str">
        <f t="shared" ca="1" si="88"/>
        <v/>
      </c>
    </row>
    <row r="1140" spans="16:53">
      <c r="P1140" s="26"/>
      <c r="Q1140" s="27"/>
      <c r="R1140" s="27"/>
      <c r="S1140" s="30"/>
      <c r="AW1140" s="67" t="str">
        <f>IF(ISERROR(IF(Journal!BC1140&gt;0,Journal!V1140,0)-IF(Journal!BC1140&gt;0,Journal!BC1140,0)),"",IF(Journal!BC1140&gt;0,Journal!V1140,0)-IF(Journal!BC1140&gt;0,Journal!BC1140,0))</f>
        <v/>
      </c>
      <c r="AX1140" s="67" t="str">
        <f t="shared" si="85"/>
        <v/>
      </c>
      <c r="AY1140" s="67" t="str">
        <f t="shared" ca="1" si="86"/>
        <v/>
      </c>
      <c r="AZ1140" s="67" t="str">
        <f t="shared" ca="1" si="87"/>
        <v/>
      </c>
      <c r="BA1140" s="67" t="str">
        <f t="shared" ca="1" si="88"/>
        <v/>
      </c>
    </row>
    <row r="1141" spans="16:53">
      <c r="P1141" s="26"/>
      <c r="Q1141" s="27"/>
      <c r="R1141" s="27"/>
      <c r="S1141" s="30"/>
      <c r="AW1141" s="67" t="str">
        <f>IF(ISERROR(IF(Journal!BC1141&gt;0,Journal!V1141,0)-IF(Journal!BC1141&gt;0,Journal!BC1141,0)),"",IF(Journal!BC1141&gt;0,Journal!V1141,0)-IF(Journal!BC1141&gt;0,Journal!BC1141,0))</f>
        <v/>
      </c>
      <c r="AX1141" s="67" t="str">
        <f t="shared" si="85"/>
        <v/>
      </c>
      <c r="AY1141" s="67" t="str">
        <f t="shared" ca="1" si="86"/>
        <v/>
      </c>
      <c r="AZ1141" s="67" t="str">
        <f t="shared" ca="1" si="87"/>
        <v/>
      </c>
      <c r="BA1141" s="67" t="str">
        <f t="shared" ca="1" si="88"/>
        <v/>
      </c>
    </row>
    <row r="1142" spans="16:53">
      <c r="P1142" s="26"/>
      <c r="Q1142" s="27"/>
      <c r="R1142" s="27"/>
      <c r="S1142" s="30"/>
      <c r="AW1142" s="67" t="str">
        <f>IF(ISERROR(IF(Journal!BC1142&gt;0,Journal!V1142,0)-IF(Journal!BC1142&gt;0,Journal!BC1142,0)),"",IF(Journal!BC1142&gt;0,Journal!V1142,0)-IF(Journal!BC1142&gt;0,Journal!BC1142,0))</f>
        <v/>
      </c>
      <c r="AX1142" s="67" t="str">
        <f t="shared" si="85"/>
        <v/>
      </c>
      <c r="AY1142" s="67" t="str">
        <f t="shared" ca="1" si="86"/>
        <v/>
      </c>
      <c r="AZ1142" s="67" t="str">
        <f t="shared" ca="1" si="87"/>
        <v/>
      </c>
      <c r="BA1142" s="67" t="str">
        <f t="shared" ca="1" si="88"/>
        <v/>
      </c>
    </row>
    <row r="1143" spans="16:53">
      <c r="P1143" s="26"/>
      <c r="Q1143" s="27"/>
      <c r="R1143" s="27"/>
      <c r="S1143" s="30"/>
      <c r="AW1143" s="67" t="str">
        <f>IF(ISERROR(IF(Journal!BC1143&gt;0,Journal!V1143,0)-IF(Journal!BC1143&gt;0,Journal!BC1143,0)),"",IF(Journal!BC1143&gt;0,Journal!V1143,0)-IF(Journal!BC1143&gt;0,Journal!BC1143,0))</f>
        <v/>
      </c>
      <c r="AX1143" s="67" t="str">
        <f t="shared" si="85"/>
        <v/>
      </c>
      <c r="AY1143" s="67" t="str">
        <f t="shared" ca="1" si="86"/>
        <v/>
      </c>
      <c r="AZ1143" s="67" t="str">
        <f t="shared" ca="1" si="87"/>
        <v/>
      </c>
      <c r="BA1143" s="67" t="str">
        <f t="shared" ca="1" si="88"/>
        <v/>
      </c>
    </row>
    <row r="1144" spans="16:53">
      <c r="P1144" s="26"/>
      <c r="Q1144" s="27"/>
      <c r="R1144" s="27"/>
      <c r="S1144" s="30"/>
      <c r="AW1144" s="67" t="str">
        <f>IF(ISERROR(IF(Journal!BC1144&gt;0,Journal!V1144,0)-IF(Journal!BC1144&gt;0,Journal!BC1144,0)),"",IF(Journal!BC1144&gt;0,Journal!V1144,0)-IF(Journal!BC1144&gt;0,Journal!BC1144,0))</f>
        <v/>
      </c>
      <c r="AX1144" s="67" t="str">
        <f t="shared" si="85"/>
        <v/>
      </c>
      <c r="AY1144" s="67" t="str">
        <f t="shared" ca="1" si="86"/>
        <v/>
      </c>
      <c r="AZ1144" s="67" t="str">
        <f t="shared" ca="1" si="87"/>
        <v/>
      </c>
      <c r="BA1144" s="67" t="str">
        <f t="shared" ca="1" si="88"/>
        <v/>
      </c>
    </row>
    <row r="1145" spans="16:53">
      <c r="P1145" s="26"/>
      <c r="Q1145" s="27"/>
      <c r="R1145" s="27"/>
      <c r="S1145" s="30"/>
      <c r="AW1145" s="67" t="str">
        <f>IF(ISERROR(IF(Journal!BC1145&gt;0,Journal!V1145,0)-IF(Journal!BC1145&gt;0,Journal!BC1145,0)),"",IF(Journal!BC1145&gt;0,Journal!V1145,0)-IF(Journal!BC1145&gt;0,Journal!BC1145,0))</f>
        <v/>
      </c>
      <c r="AX1145" s="67" t="str">
        <f t="shared" si="85"/>
        <v/>
      </c>
      <c r="AY1145" s="67" t="str">
        <f t="shared" ca="1" si="86"/>
        <v/>
      </c>
      <c r="AZ1145" s="67" t="str">
        <f t="shared" ca="1" si="87"/>
        <v/>
      </c>
      <c r="BA1145" s="67" t="str">
        <f t="shared" ca="1" si="88"/>
        <v/>
      </c>
    </row>
    <row r="1146" spans="16:53">
      <c r="P1146" s="26"/>
      <c r="Q1146" s="27"/>
      <c r="R1146" s="27"/>
      <c r="S1146" s="30"/>
      <c r="AW1146" s="67" t="str">
        <f>IF(ISERROR(IF(Journal!BC1146&gt;0,Journal!V1146,0)-IF(Journal!BC1146&gt;0,Journal!BC1146,0)),"",IF(Journal!BC1146&gt;0,Journal!V1146,0)-IF(Journal!BC1146&gt;0,Journal!BC1146,0))</f>
        <v/>
      </c>
      <c r="AX1146" s="67" t="str">
        <f t="shared" si="85"/>
        <v/>
      </c>
      <c r="AY1146" s="67" t="str">
        <f t="shared" ca="1" si="86"/>
        <v/>
      </c>
      <c r="AZ1146" s="67" t="str">
        <f t="shared" ca="1" si="87"/>
        <v/>
      </c>
      <c r="BA1146" s="67" t="str">
        <f t="shared" ca="1" si="88"/>
        <v/>
      </c>
    </row>
    <row r="1147" spans="16:53">
      <c r="P1147" s="26"/>
      <c r="Q1147" s="27"/>
      <c r="R1147" s="27"/>
      <c r="S1147" s="30"/>
      <c r="AW1147" s="67" t="str">
        <f>IF(ISERROR(IF(Journal!BC1147&gt;0,Journal!V1147,0)-IF(Journal!BC1147&gt;0,Journal!BC1147,0)),"",IF(Journal!BC1147&gt;0,Journal!V1147,0)-IF(Journal!BC1147&gt;0,Journal!BC1147,0))</f>
        <v/>
      </c>
      <c r="AX1147" s="67" t="str">
        <f t="shared" si="85"/>
        <v/>
      </c>
      <c r="AY1147" s="67" t="str">
        <f t="shared" ca="1" si="86"/>
        <v/>
      </c>
      <c r="AZ1147" s="67" t="str">
        <f t="shared" ca="1" si="87"/>
        <v/>
      </c>
      <c r="BA1147" s="67" t="str">
        <f t="shared" ca="1" si="88"/>
        <v/>
      </c>
    </row>
    <row r="1148" spans="16:53">
      <c r="P1148" s="26"/>
      <c r="Q1148" s="27"/>
      <c r="R1148" s="27"/>
      <c r="S1148" s="30"/>
      <c r="AW1148" s="67" t="str">
        <f>IF(ISERROR(IF(Journal!BC1148&gt;0,Journal!V1148,0)-IF(Journal!BC1148&gt;0,Journal!BC1148,0)),"",IF(Journal!BC1148&gt;0,Journal!V1148,0)-IF(Journal!BC1148&gt;0,Journal!BC1148,0))</f>
        <v/>
      </c>
      <c r="AX1148" s="67" t="str">
        <f t="shared" si="85"/>
        <v/>
      </c>
      <c r="AY1148" s="67" t="str">
        <f t="shared" ca="1" si="86"/>
        <v/>
      </c>
      <c r="AZ1148" s="67" t="str">
        <f t="shared" ca="1" si="87"/>
        <v/>
      </c>
      <c r="BA1148" s="67" t="str">
        <f t="shared" ca="1" si="88"/>
        <v/>
      </c>
    </row>
    <row r="1149" spans="16:53">
      <c r="P1149" s="26"/>
      <c r="Q1149" s="27"/>
      <c r="R1149" s="27"/>
      <c r="S1149" s="30"/>
      <c r="AW1149" s="67" t="str">
        <f>IF(ISERROR(IF(Journal!BC1149&gt;0,Journal!V1149,0)-IF(Journal!BC1149&gt;0,Journal!BC1149,0)),"",IF(Journal!BC1149&gt;0,Journal!V1149,0)-IF(Journal!BC1149&gt;0,Journal!BC1149,0))</f>
        <v/>
      </c>
      <c r="AX1149" s="67" t="str">
        <f t="shared" si="85"/>
        <v/>
      </c>
      <c r="AY1149" s="67" t="str">
        <f t="shared" ca="1" si="86"/>
        <v/>
      </c>
      <c r="AZ1149" s="67" t="str">
        <f t="shared" ca="1" si="87"/>
        <v/>
      </c>
      <c r="BA1149" s="67" t="str">
        <f t="shared" ca="1" si="88"/>
        <v/>
      </c>
    </row>
    <row r="1150" spans="16:53">
      <c r="P1150" s="26"/>
      <c r="Q1150" s="27"/>
      <c r="R1150" s="27"/>
      <c r="S1150" s="30"/>
      <c r="AW1150" s="67" t="str">
        <f>IF(ISERROR(IF(Journal!BC1150&gt;0,Journal!V1150,0)-IF(Journal!BC1150&gt;0,Journal!BC1150,0)),"",IF(Journal!BC1150&gt;0,Journal!V1150,0)-IF(Journal!BC1150&gt;0,Journal!BC1150,0))</f>
        <v/>
      </c>
      <c r="AX1150" s="67" t="str">
        <f t="shared" si="85"/>
        <v/>
      </c>
      <c r="AY1150" s="67" t="str">
        <f t="shared" ca="1" si="86"/>
        <v/>
      </c>
      <c r="AZ1150" s="67" t="str">
        <f t="shared" ca="1" si="87"/>
        <v/>
      </c>
      <c r="BA1150" s="67" t="str">
        <f t="shared" ca="1" si="88"/>
        <v/>
      </c>
    </row>
    <row r="1151" spans="16:53">
      <c r="P1151" s="26"/>
      <c r="Q1151" s="27"/>
      <c r="R1151" s="27"/>
      <c r="S1151" s="30"/>
      <c r="AW1151" s="67" t="str">
        <f>IF(ISERROR(IF(Journal!BC1151&gt;0,Journal!V1151,0)-IF(Journal!BC1151&gt;0,Journal!BC1151,0)),"",IF(Journal!BC1151&gt;0,Journal!V1151,0)-IF(Journal!BC1151&gt;0,Journal!BC1151,0))</f>
        <v/>
      </c>
      <c r="AX1151" s="67" t="str">
        <f t="shared" si="85"/>
        <v/>
      </c>
      <c r="AY1151" s="67" t="str">
        <f t="shared" ca="1" si="86"/>
        <v/>
      </c>
      <c r="AZ1151" s="67" t="str">
        <f t="shared" ca="1" si="87"/>
        <v/>
      </c>
      <c r="BA1151" s="67" t="str">
        <f t="shared" ca="1" si="88"/>
        <v/>
      </c>
    </row>
    <row r="1152" spans="16:53">
      <c r="P1152" s="26"/>
      <c r="Q1152" s="27"/>
      <c r="R1152" s="27"/>
      <c r="S1152" s="30"/>
      <c r="AW1152" s="67" t="str">
        <f>IF(ISERROR(IF(Journal!BC1152&gt;0,Journal!V1152,0)-IF(Journal!BC1152&gt;0,Journal!BC1152,0)),"",IF(Journal!BC1152&gt;0,Journal!V1152,0)-IF(Journal!BC1152&gt;0,Journal!BC1152,0))</f>
        <v/>
      </c>
      <c r="AX1152" s="67" t="str">
        <f t="shared" si="85"/>
        <v/>
      </c>
      <c r="AY1152" s="67" t="str">
        <f t="shared" ca="1" si="86"/>
        <v/>
      </c>
      <c r="AZ1152" s="67" t="str">
        <f t="shared" ca="1" si="87"/>
        <v/>
      </c>
      <c r="BA1152" s="67" t="str">
        <f t="shared" ca="1" si="88"/>
        <v/>
      </c>
    </row>
    <row r="1153" spans="16:53">
      <c r="P1153" s="26"/>
      <c r="Q1153" s="27"/>
      <c r="R1153" s="27"/>
      <c r="S1153" s="30"/>
      <c r="AW1153" s="67" t="str">
        <f>IF(ISERROR(IF(Journal!BC1153&gt;0,Journal!V1153,0)-IF(Journal!BC1153&gt;0,Journal!BC1153,0)),"",IF(Journal!BC1153&gt;0,Journal!V1153,0)-IF(Journal!BC1153&gt;0,Journal!BC1153,0))</f>
        <v/>
      </c>
      <c r="AX1153" s="67" t="str">
        <f t="shared" si="85"/>
        <v/>
      </c>
      <c r="AY1153" s="67" t="str">
        <f t="shared" ca="1" si="86"/>
        <v/>
      </c>
      <c r="AZ1153" s="67" t="str">
        <f t="shared" ca="1" si="87"/>
        <v/>
      </c>
      <c r="BA1153" s="67" t="str">
        <f t="shared" ca="1" si="88"/>
        <v/>
      </c>
    </row>
    <row r="1154" spans="16:53">
      <c r="P1154" s="26"/>
      <c r="Q1154" s="27"/>
      <c r="R1154" s="27"/>
      <c r="S1154" s="30"/>
      <c r="AW1154" s="67" t="str">
        <f>IF(ISERROR(IF(Journal!BC1154&gt;0,Journal!V1154,0)-IF(Journal!BC1154&gt;0,Journal!BC1154,0)),"",IF(Journal!BC1154&gt;0,Journal!V1154,0)-IF(Journal!BC1154&gt;0,Journal!BC1154,0))</f>
        <v/>
      </c>
      <c r="AX1154" s="67" t="str">
        <f t="shared" si="85"/>
        <v/>
      </c>
      <c r="AY1154" s="67" t="str">
        <f t="shared" ca="1" si="86"/>
        <v/>
      </c>
      <c r="AZ1154" s="67" t="str">
        <f t="shared" ca="1" si="87"/>
        <v/>
      </c>
      <c r="BA1154" s="67" t="str">
        <f t="shared" ca="1" si="88"/>
        <v/>
      </c>
    </row>
    <row r="1155" spans="16:53">
      <c r="P1155" s="26"/>
      <c r="Q1155" s="27"/>
      <c r="R1155" s="27"/>
      <c r="S1155" s="30"/>
      <c r="AW1155" s="67" t="str">
        <f>IF(ISERROR(IF(Journal!BC1155&gt;0,Journal!V1155,0)-IF(Journal!BC1155&gt;0,Journal!BC1155,0)),"",IF(Journal!BC1155&gt;0,Journal!V1155,0)-IF(Journal!BC1155&gt;0,Journal!BC1155,0))</f>
        <v/>
      </c>
      <c r="AX1155" s="67" t="str">
        <f t="shared" si="85"/>
        <v/>
      </c>
      <c r="AY1155" s="67" t="str">
        <f t="shared" ca="1" si="86"/>
        <v/>
      </c>
      <c r="AZ1155" s="67" t="str">
        <f t="shared" ca="1" si="87"/>
        <v/>
      </c>
      <c r="BA1155" s="67" t="str">
        <f t="shared" ca="1" si="88"/>
        <v/>
      </c>
    </row>
    <row r="1156" spans="16:53">
      <c r="P1156" s="26"/>
      <c r="Q1156" s="27"/>
      <c r="R1156" s="27"/>
      <c r="S1156" s="30"/>
      <c r="AW1156" s="67" t="str">
        <f>IF(ISERROR(IF(Journal!BC1156&gt;0,Journal!V1156,0)-IF(Journal!BC1156&gt;0,Journal!BC1156,0)),"",IF(Journal!BC1156&gt;0,Journal!V1156,0)-IF(Journal!BC1156&gt;0,Journal!BC1156,0))</f>
        <v/>
      </c>
      <c r="AX1156" s="67" t="str">
        <f t="shared" si="85"/>
        <v/>
      </c>
      <c r="AY1156" s="67" t="str">
        <f t="shared" ca="1" si="86"/>
        <v/>
      </c>
      <c r="AZ1156" s="67" t="str">
        <f t="shared" ca="1" si="87"/>
        <v/>
      </c>
      <c r="BA1156" s="67" t="str">
        <f t="shared" ca="1" si="88"/>
        <v/>
      </c>
    </row>
    <row r="1157" spans="16:53">
      <c r="P1157" s="26"/>
      <c r="Q1157" s="27"/>
      <c r="R1157" s="27"/>
      <c r="S1157" s="30"/>
      <c r="AW1157" s="67" t="str">
        <f>IF(ISERROR(IF(Journal!BC1157&gt;0,Journal!V1157,0)-IF(Journal!BC1157&gt;0,Journal!BC1157,0)),"",IF(Journal!BC1157&gt;0,Journal!V1157,0)-IF(Journal!BC1157&gt;0,Journal!BC1157,0))</f>
        <v/>
      </c>
      <c r="AX1157" s="67" t="str">
        <f t="shared" ref="AX1157:AX1220" si="89">IF(AW1157="","",IF(AW1157&gt;0,1,""))</f>
        <v/>
      </c>
      <c r="AY1157" s="67" t="str">
        <f t="shared" ref="AY1157:AY1220" ca="1" si="90">IF(ISERROR(AY1156+MATCH(1,INDIRECT(CONCATENATE(CONCATENATE("AX",AY1156+1),":AX2200")),0)),"",(AY1156+MATCH(1,INDIRECT(CONCATENATE(CONCATENATE("AX",AY1156+1),":AX2200")),0)))</f>
        <v/>
      </c>
      <c r="AZ1157" s="67" t="str">
        <f t="shared" ref="AZ1157:AZ1220" ca="1" si="91">IF(ISERROR(IF(INDIRECT(CONCATENATE("AW",AY1157))="","",INDIRECT(CONCATENATE("AW",AY1157)))),"",IF(INDIRECT(CONCATENATE("AW",AY1157))="","",INDIRECT(CONCATENATE("AW",AY1157))))</f>
        <v/>
      </c>
      <c r="BA1157" s="67" t="str">
        <f t="shared" ref="BA1157:BA1220" ca="1" si="92">IF(AZ1157="","",BA1156+1)</f>
        <v/>
      </c>
    </row>
    <row r="1158" spans="16:53">
      <c r="P1158" s="26"/>
      <c r="Q1158" s="27"/>
      <c r="R1158" s="27"/>
      <c r="S1158" s="30"/>
      <c r="AW1158" s="67" t="str">
        <f>IF(ISERROR(IF(Journal!BC1158&gt;0,Journal!V1158,0)-IF(Journal!BC1158&gt;0,Journal!BC1158,0)),"",IF(Journal!BC1158&gt;0,Journal!V1158,0)-IF(Journal!BC1158&gt;0,Journal!BC1158,0))</f>
        <v/>
      </c>
      <c r="AX1158" s="67" t="str">
        <f t="shared" si="89"/>
        <v/>
      </c>
      <c r="AY1158" s="67" t="str">
        <f t="shared" ca="1" si="90"/>
        <v/>
      </c>
      <c r="AZ1158" s="67" t="str">
        <f t="shared" ca="1" si="91"/>
        <v/>
      </c>
      <c r="BA1158" s="67" t="str">
        <f t="shared" ca="1" si="92"/>
        <v/>
      </c>
    </row>
    <row r="1159" spans="16:53">
      <c r="P1159" s="26"/>
      <c r="Q1159" s="27"/>
      <c r="R1159" s="27"/>
      <c r="S1159" s="30"/>
      <c r="AW1159" s="67" t="str">
        <f>IF(ISERROR(IF(Journal!BC1159&gt;0,Journal!V1159,0)-IF(Journal!BC1159&gt;0,Journal!BC1159,0)),"",IF(Journal!BC1159&gt;0,Journal!V1159,0)-IF(Journal!BC1159&gt;0,Journal!BC1159,0))</f>
        <v/>
      </c>
      <c r="AX1159" s="67" t="str">
        <f t="shared" si="89"/>
        <v/>
      </c>
      <c r="AY1159" s="67" t="str">
        <f t="shared" ca="1" si="90"/>
        <v/>
      </c>
      <c r="AZ1159" s="67" t="str">
        <f t="shared" ca="1" si="91"/>
        <v/>
      </c>
      <c r="BA1159" s="67" t="str">
        <f t="shared" ca="1" si="92"/>
        <v/>
      </c>
    </row>
    <row r="1160" spans="16:53">
      <c r="P1160" s="26"/>
      <c r="Q1160" s="27"/>
      <c r="R1160" s="27"/>
      <c r="S1160" s="30"/>
      <c r="AW1160" s="67" t="str">
        <f>IF(ISERROR(IF(Journal!BC1160&gt;0,Journal!V1160,0)-IF(Journal!BC1160&gt;0,Journal!BC1160,0)),"",IF(Journal!BC1160&gt;0,Journal!V1160,0)-IF(Journal!BC1160&gt;0,Journal!BC1160,0))</f>
        <v/>
      </c>
      <c r="AX1160" s="67" t="str">
        <f t="shared" si="89"/>
        <v/>
      </c>
      <c r="AY1160" s="67" t="str">
        <f t="shared" ca="1" si="90"/>
        <v/>
      </c>
      <c r="AZ1160" s="67" t="str">
        <f t="shared" ca="1" si="91"/>
        <v/>
      </c>
      <c r="BA1160" s="67" t="str">
        <f t="shared" ca="1" si="92"/>
        <v/>
      </c>
    </row>
    <row r="1161" spans="16:53">
      <c r="P1161" s="26"/>
      <c r="Q1161" s="27"/>
      <c r="R1161" s="27"/>
      <c r="S1161" s="30"/>
      <c r="AW1161" s="67" t="str">
        <f>IF(ISERROR(IF(Journal!BC1161&gt;0,Journal!V1161,0)-IF(Journal!BC1161&gt;0,Journal!BC1161,0)),"",IF(Journal!BC1161&gt;0,Journal!V1161,0)-IF(Journal!BC1161&gt;0,Journal!BC1161,0))</f>
        <v/>
      </c>
      <c r="AX1161" s="67" t="str">
        <f t="shared" si="89"/>
        <v/>
      </c>
      <c r="AY1161" s="67" t="str">
        <f t="shared" ca="1" si="90"/>
        <v/>
      </c>
      <c r="AZ1161" s="67" t="str">
        <f t="shared" ca="1" si="91"/>
        <v/>
      </c>
      <c r="BA1161" s="67" t="str">
        <f t="shared" ca="1" si="92"/>
        <v/>
      </c>
    </row>
    <row r="1162" spans="16:53">
      <c r="P1162" s="26"/>
      <c r="Q1162" s="27"/>
      <c r="R1162" s="27"/>
      <c r="S1162" s="30"/>
      <c r="AW1162" s="67" t="str">
        <f>IF(ISERROR(IF(Journal!BC1162&gt;0,Journal!V1162,0)-IF(Journal!BC1162&gt;0,Journal!BC1162,0)),"",IF(Journal!BC1162&gt;0,Journal!V1162,0)-IF(Journal!BC1162&gt;0,Journal!BC1162,0))</f>
        <v/>
      </c>
      <c r="AX1162" s="67" t="str">
        <f t="shared" si="89"/>
        <v/>
      </c>
      <c r="AY1162" s="67" t="str">
        <f t="shared" ca="1" si="90"/>
        <v/>
      </c>
      <c r="AZ1162" s="67" t="str">
        <f t="shared" ca="1" si="91"/>
        <v/>
      </c>
      <c r="BA1162" s="67" t="str">
        <f t="shared" ca="1" si="92"/>
        <v/>
      </c>
    </row>
    <row r="1163" spans="16:53">
      <c r="P1163" s="26"/>
      <c r="Q1163" s="27"/>
      <c r="R1163" s="27"/>
      <c r="S1163" s="30"/>
      <c r="AW1163" s="67" t="str">
        <f>IF(ISERROR(IF(Journal!BC1163&gt;0,Journal!V1163,0)-IF(Journal!BC1163&gt;0,Journal!BC1163,0)),"",IF(Journal!BC1163&gt;0,Journal!V1163,0)-IF(Journal!BC1163&gt;0,Journal!BC1163,0))</f>
        <v/>
      </c>
      <c r="AX1163" s="67" t="str">
        <f t="shared" si="89"/>
        <v/>
      </c>
      <c r="AY1163" s="67" t="str">
        <f t="shared" ca="1" si="90"/>
        <v/>
      </c>
      <c r="AZ1163" s="67" t="str">
        <f t="shared" ca="1" si="91"/>
        <v/>
      </c>
      <c r="BA1163" s="67" t="str">
        <f t="shared" ca="1" si="92"/>
        <v/>
      </c>
    </row>
    <row r="1164" spans="16:53">
      <c r="P1164" s="26"/>
      <c r="Q1164" s="27"/>
      <c r="R1164" s="27"/>
      <c r="S1164" s="30"/>
      <c r="AW1164" s="67" t="str">
        <f>IF(ISERROR(IF(Journal!BC1164&gt;0,Journal!V1164,0)-IF(Journal!BC1164&gt;0,Journal!BC1164,0)),"",IF(Journal!BC1164&gt;0,Journal!V1164,0)-IF(Journal!BC1164&gt;0,Journal!BC1164,0))</f>
        <v/>
      </c>
      <c r="AX1164" s="67" t="str">
        <f t="shared" si="89"/>
        <v/>
      </c>
      <c r="AY1164" s="67" t="str">
        <f t="shared" ca="1" si="90"/>
        <v/>
      </c>
      <c r="AZ1164" s="67" t="str">
        <f t="shared" ca="1" si="91"/>
        <v/>
      </c>
      <c r="BA1164" s="67" t="str">
        <f t="shared" ca="1" si="92"/>
        <v/>
      </c>
    </row>
    <row r="1165" spans="16:53">
      <c r="P1165" s="26"/>
      <c r="Q1165" s="27"/>
      <c r="R1165" s="27"/>
      <c r="S1165" s="30"/>
      <c r="AW1165" s="67" t="str">
        <f>IF(ISERROR(IF(Journal!BC1165&gt;0,Journal!V1165,0)-IF(Journal!BC1165&gt;0,Journal!BC1165,0)),"",IF(Journal!BC1165&gt;0,Journal!V1165,0)-IF(Journal!BC1165&gt;0,Journal!BC1165,0))</f>
        <v/>
      </c>
      <c r="AX1165" s="67" t="str">
        <f t="shared" si="89"/>
        <v/>
      </c>
      <c r="AY1165" s="67" t="str">
        <f t="shared" ca="1" si="90"/>
        <v/>
      </c>
      <c r="AZ1165" s="67" t="str">
        <f t="shared" ca="1" si="91"/>
        <v/>
      </c>
      <c r="BA1165" s="67" t="str">
        <f t="shared" ca="1" si="92"/>
        <v/>
      </c>
    </row>
    <row r="1166" spans="16:53">
      <c r="P1166" s="26"/>
      <c r="Q1166" s="27"/>
      <c r="R1166" s="27"/>
      <c r="S1166" s="30"/>
      <c r="AW1166" s="67" t="str">
        <f>IF(ISERROR(IF(Journal!BC1166&gt;0,Journal!V1166,0)-IF(Journal!BC1166&gt;0,Journal!BC1166,0)),"",IF(Journal!BC1166&gt;0,Journal!V1166,0)-IF(Journal!BC1166&gt;0,Journal!BC1166,0))</f>
        <v/>
      </c>
      <c r="AX1166" s="67" t="str">
        <f t="shared" si="89"/>
        <v/>
      </c>
      <c r="AY1166" s="67" t="str">
        <f t="shared" ca="1" si="90"/>
        <v/>
      </c>
      <c r="AZ1166" s="67" t="str">
        <f t="shared" ca="1" si="91"/>
        <v/>
      </c>
      <c r="BA1166" s="67" t="str">
        <f t="shared" ca="1" si="92"/>
        <v/>
      </c>
    </row>
    <row r="1167" spans="16:53">
      <c r="P1167" s="26"/>
      <c r="Q1167" s="27"/>
      <c r="R1167" s="27"/>
      <c r="S1167" s="30"/>
      <c r="AW1167" s="67" t="str">
        <f>IF(ISERROR(IF(Journal!BC1167&gt;0,Journal!V1167,0)-IF(Journal!BC1167&gt;0,Journal!BC1167,0)),"",IF(Journal!BC1167&gt;0,Journal!V1167,0)-IF(Journal!BC1167&gt;0,Journal!BC1167,0))</f>
        <v/>
      </c>
      <c r="AX1167" s="67" t="str">
        <f t="shared" si="89"/>
        <v/>
      </c>
      <c r="AY1167" s="67" t="str">
        <f t="shared" ca="1" si="90"/>
        <v/>
      </c>
      <c r="AZ1167" s="67" t="str">
        <f t="shared" ca="1" si="91"/>
        <v/>
      </c>
      <c r="BA1167" s="67" t="str">
        <f t="shared" ca="1" si="92"/>
        <v/>
      </c>
    </row>
    <row r="1168" spans="16:53">
      <c r="P1168" s="26"/>
      <c r="Q1168" s="27"/>
      <c r="R1168" s="27"/>
      <c r="S1168" s="30"/>
      <c r="AW1168" s="67" t="str">
        <f>IF(ISERROR(IF(Journal!BC1168&gt;0,Journal!V1168,0)-IF(Journal!BC1168&gt;0,Journal!BC1168,0)),"",IF(Journal!BC1168&gt;0,Journal!V1168,0)-IF(Journal!BC1168&gt;0,Journal!BC1168,0))</f>
        <v/>
      </c>
      <c r="AX1168" s="67" t="str">
        <f t="shared" si="89"/>
        <v/>
      </c>
      <c r="AY1168" s="67" t="str">
        <f t="shared" ca="1" si="90"/>
        <v/>
      </c>
      <c r="AZ1168" s="67" t="str">
        <f t="shared" ca="1" si="91"/>
        <v/>
      </c>
      <c r="BA1168" s="67" t="str">
        <f t="shared" ca="1" si="92"/>
        <v/>
      </c>
    </row>
    <row r="1169" spans="16:53">
      <c r="P1169" s="26"/>
      <c r="Q1169" s="27"/>
      <c r="R1169" s="27"/>
      <c r="S1169" s="30"/>
      <c r="AW1169" s="67" t="str">
        <f>IF(ISERROR(IF(Journal!BC1169&gt;0,Journal!V1169,0)-IF(Journal!BC1169&gt;0,Journal!BC1169,0)),"",IF(Journal!BC1169&gt;0,Journal!V1169,0)-IF(Journal!BC1169&gt;0,Journal!BC1169,0))</f>
        <v/>
      </c>
      <c r="AX1169" s="67" t="str">
        <f t="shared" si="89"/>
        <v/>
      </c>
      <c r="AY1169" s="67" t="str">
        <f t="shared" ca="1" si="90"/>
        <v/>
      </c>
      <c r="AZ1169" s="67" t="str">
        <f t="shared" ca="1" si="91"/>
        <v/>
      </c>
      <c r="BA1169" s="67" t="str">
        <f t="shared" ca="1" si="92"/>
        <v/>
      </c>
    </row>
    <row r="1170" spans="16:53">
      <c r="P1170" s="26"/>
      <c r="Q1170" s="27"/>
      <c r="R1170" s="27"/>
      <c r="S1170" s="30"/>
      <c r="AW1170" s="67" t="str">
        <f>IF(ISERROR(IF(Journal!BC1170&gt;0,Journal!V1170,0)-IF(Journal!BC1170&gt;0,Journal!BC1170,0)),"",IF(Journal!BC1170&gt;0,Journal!V1170,0)-IF(Journal!BC1170&gt;0,Journal!BC1170,0))</f>
        <v/>
      </c>
      <c r="AX1170" s="67" t="str">
        <f t="shared" si="89"/>
        <v/>
      </c>
      <c r="AY1170" s="67" t="str">
        <f t="shared" ca="1" si="90"/>
        <v/>
      </c>
      <c r="AZ1170" s="67" t="str">
        <f t="shared" ca="1" si="91"/>
        <v/>
      </c>
      <c r="BA1170" s="67" t="str">
        <f t="shared" ca="1" si="92"/>
        <v/>
      </c>
    </row>
    <row r="1171" spans="16:53">
      <c r="P1171" s="26"/>
      <c r="Q1171" s="27"/>
      <c r="R1171" s="27"/>
      <c r="S1171" s="30"/>
      <c r="AW1171" s="67" t="str">
        <f>IF(ISERROR(IF(Journal!BC1171&gt;0,Journal!V1171,0)-IF(Journal!BC1171&gt;0,Journal!BC1171,0)),"",IF(Journal!BC1171&gt;0,Journal!V1171,0)-IF(Journal!BC1171&gt;0,Journal!BC1171,0))</f>
        <v/>
      </c>
      <c r="AX1171" s="67" t="str">
        <f t="shared" si="89"/>
        <v/>
      </c>
      <c r="AY1171" s="67" t="str">
        <f t="shared" ca="1" si="90"/>
        <v/>
      </c>
      <c r="AZ1171" s="67" t="str">
        <f t="shared" ca="1" si="91"/>
        <v/>
      </c>
      <c r="BA1171" s="67" t="str">
        <f t="shared" ca="1" si="92"/>
        <v/>
      </c>
    </row>
    <row r="1172" spans="16:53">
      <c r="P1172" s="26"/>
      <c r="Q1172" s="27"/>
      <c r="R1172" s="27"/>
      <c r="S1172" s="30"/>
      <c r="AW1172" s="67" t="str">
        <f>IF(ISERROR(IF(Journal!BC1172&gt;0,Journal!V1172,0)-IF(Journal!BC1172&gt;0,Journal!BC1172,0)),"",IF(Journal!BC1172&gt;0,Journal!V1172,0)-IF(Journal!BC1172&gt;0,Journal!BC1172,0))</f>
        <v/>
      </c>
      <c r="AX1172" s="67" t="str">
        <f t="shared" si="89"/>
        <v/>
      </c>
      <c r="AY1172" s="67" t="str">
        <f t="shared" ca="1" si="90"/>
        <v/>
      </c>
      <c r="AZ1172" s="67" t="str">
        <f t="shared" ca="1" si="91"/>
        <v/>
      </c>
      <c r="BA1172" s="67" t="str">
        <f t="shared" ca="1" si="92"/>
        <v/>
      </c>
    </row>
    <row r="1173" spans="16:53">
      <c r="P1173" s="26"/>
      <c r="Q1173" s="27"/>
      <c r="R1173" s="27"/>
      <c r="S1173" s="30"/>
      <c r="AW1173" s="67" t="str">
        <f>IF(ISERROR(IF(Journal!BC1173&gt;0,Journal!V1173,0)-IF(Journal!BC1173&gt;0,Journal!BC1173,0)),"",IF(Journal!BC1173&gt;0,Journal!V1173,0)-IF(Journal!BC1173&gt;0,Journal!BC1173,0))</f>
        <v/>
      </c>
      <c r="AX1173" s="67" t="str">
        <f t="shared" si="89"/>
        <v/>
      </c>
      <c r="AY1173" s="67" t="str">
        <f t="shared" ca="1" si="90"/>
        <v/>
      </c>
      <c r="AZ1173" s="67" t="str">
        <f t="shared" ca="1" si="91"/>
        <v/>
      </c>
      <c r="BA1173" s="67" t="str">
        <f t="shared" ca="1" si="92"/>
        <v/>
      </c>
    </row>
    <row r="1174" spans="16:53">
      <c r="P1174" s="26"/>
      <c r="Q1174" s="27"/>
      <c r="R1174" s="27"/>
      <c r="S1174" s="30"/>
      <c r="AW1174" s="67" t="str">
        <f>IF(ISERROR(IF(Journal!BC1174&gt;0,Journal!V1174,0)-IF(Journal!BC1174&gt;0,Journal!BC1174,0)),"",IF(Journal!BC1174&gt;0,Journal!V1174,0)-IF(Journal!BC1174&gt;0,Journal!BC1174,0))</f>
        <v/>
      </c>
      <c r="AX1174" s="67" t="str">
        <f t="shared" si="89"/>
        <v/>
      </c>
      <c r="AY1174" s="67" t="str">
        <f t="shared" ca="1" si="90"/>
        <v/>
      </c>
      <c r="AZ1174" s="67" t="str">
        <f t="shared" ca="1" si="91"/>
        <v/>
      </c>
      <c r="BA1174" s="67" t="str">
        <f t="shared" ca="1" si="92"/>
        <v/>
      </c>
    </row>
    <row r="1175" spans="16:53">
      <c r="P1175" s="26"/>
      <c r="Q1175" s="27"/>
      <c r="R1175" s="27"/>
      <c r="S1175" s="30"/>
      <c r="AW1175" s="67" t="str">
        <f>IF(ISERROR(IF(Journal!BC1175&gt;0,Journal!V1175,0)-IF(Journal!BC1175&gt;0,Journal!BC1175,0)),"",IF(Journal!BC1175&gt;0,Journal!V1175,0)-IF(Journal!BC1175&gt;0,Journal!BC1175,0))</f>
        <v/>
      </c>
      <c r="AX1175" s="67" t="str">
        <f t="shared" si="89"/>
        <v/>
      </c>
      <c r="AY1175" s="67" t="str">
        <f t="shared" ca="1" si="90"/>
        <v/>
      </c>
      <c r="AZ1175" s="67" t="str">
        <f t="shared" ca="1" si="91"/>
        <v/>
      </c>
      <c r="BA1175" s="67" t="str">
        <f t="shared" ca="1" si="92"/>
        <v/>
      </c>
    </row>
    <row r="1176" spans="16:53">
      <c r="P1176" s="26"/>
      <c r="Q1176" s="27"/>
      <c r="R1176" s="27"/>
      <c r="S1176" s="30"/>
      <c r="AW1176" s="67" t="str">
        <f>IF(ISERROR(IF(Journal!BC1176&gt;0,Journal!V1176,0)-IF(Journal!BC1176&gt;0,Journal!BC1176,0)),"",IF(Journal!BC1176&gt;0,Journal!V1176,0)-IF(Journal!BC1176&gt;0,Journal!BC1176,0))</f>
        <v/>
      </c>
      <c r="AX1176" s="67" t="str">
        <f t="shared" si="89"/>
        <v/>
      </c>
      <c r="AY1176" s="67" t="str">
        <f t="shared" ca="1" si="90"/>
        <v/>
      </c>
      <c r="AZ1176" s="67" t="str">
        <f t="shared" ca="1" si="91"/>
        <v/>
      </c>
      <c r="BA1176" s="67" t="str">
        <f t="shared" ca="1" si="92"/>
        <v/>
      </c>
    </row>
    <row r="1177" spans="16:53">
      <c r="P1177" s="26"/>
      <c r="Q1177" s="27"/>
      <c r="R1177" s="27"/>
      <c r="S1177" s="30"/>
      <c r="AW1177" s="67" t="str">
        <f>IF(ISERROR(IF(Journal!BC1177&gt;0,Journal!V1177,0)-IF(Journal!BC1177&gt;0,Journal!BC1177,0)),"",IF(Journal!BC1177&gt;0,Journal!V1177,0)-IF(Journal!BC1177&gt;0,Journal!BC1177,0))</f>
        <v/>
      </c>
      <c r="AX1177" s="67" t="str">
        <f t="shared" si="89"/>
        <v/>
      </c>
      <c r="AY1177" s="67" t="str">
        <f t="shared" ca="1" si="90"/>
        <v/>
      </c>
      <c r="AZ1177" s="67" t="str">
        <f t="shared" ca="1" si="91"/>
        <v/>
      </c>
      <c r="BA1177" s="67" t="str">
        <f t="shared" ca="1" si="92"/>
        <v/>
      </c>
    </row>
    <row r="1178" spans="16:53">
      <c r="P1178" s="26"/>
      <c r="Q1178" s="27"/>
      <c r="R1178" s="27"/>
      <c r="S1178" s="30"/>
      <c r="AW1178" s="67" t="str">
        <f>IF(ISERROR(IF(Journal!BC1178&gt;0,Journal!V1178,0)-IF(Journal!BC1178&gt;0,Journal!BC1178,0)),"",IF(Journal!BC1178&gt;0,Journal!V1178,0)-IF(Journal!BC1178&gt;0,Journal!BC1178,0))</f>
        <v/>
      </c>
      <c r="AX1178" s="67" t="str">
        <f t="shared" si="89"/>
        <v/>
      </c>
      <c r="AY1178" s="67" t="str">
        <f t="shared" ca="1" si="90"/>
        <v/>
      </c>
      <c r="AZ1178" s="67" t="str">
        <f t="shared" ca="1" si="91"/>
        <v/>
      </c>
      <c r="BA1178" s="67" t="str">
        <f t="shared" ca="1" si="92"/>
        <v/>
      </c>
    </row>
    <row r="1179" spans="16:53">
      <c r="P1179" s="26"/>
      <c r="Q1179" s="27"/>
      <c r="R1179" s="27"/>
      <c r="S1179" s="30"/>
      <c r="AW1179" s="67" t="str">
        <f>IF(ISERROR(IF(Journal!BC1179&gt;0,Journal!V1179,0)-IF(Journal!BC1179&gt;0,Journal!BC1179,0)),"",IF(Journal!BC1179&gt;0,Journal!V1179,0)-IF(Journal!BC1179&gt;0,Journal!BC1179,0))</f>
        <v/>
      </c>
      <c r="AX1179" s="67" t="str">
        <f t="shared" si="89"/>
        <v/>
      </c>
      <c r="AY1179" s="67" t="str">
        <f t="shared" ca="1" si="90"/>
        <v/>
      </c>
      <c r="AZ1179" s="67" t="str">
        <f t="shared" ca="1" si="91"/>
        <v/>
      </c>
      <c r="BA1179" s="67" t="str">
        <f t="shared" ca="1" si="92"/>
        <v/>
      </c>
    </row>
    <row r="1180" spans="16:53">
      <c r="P1180" s="26"/>
      <c r="Q1180" s="27"/>
      <c r="R1180" s="27"/>
      <c r="S1180" s="30"/>
      <c r="AW1180" s="67" t="str">
        <f>IF(ISERROR(IF(Journal!BC1180&gt;0,Journal!V1180,0)-IF(Journal!BC1180&gt;0,Journal!BC1180,0)),"",IF(Journal!BC1180&gt;0,Journal!V1180,0)-IF(Journal!BC1180&gt;0,Journal!BC1180,0))</f>
        <v/>
      </c>
      <c r="AX1180" s="67" t="str">
        <f t="shared" si="89"/>
        <v/>
      </c>
      <c r="AY1180" s="67" t="str">
        <f t="shared" ca="1" si="90"/>
        <v/>
      </c>
      <c r="AZ1180" s="67" t="str">
        <f t="shared" ca="1" si="91"/>
        <v/>
      </c>
      <c r="BA1180" s="67" t="str">
        <f t="shared" ca="1" si="92"/>
        <v/>
      </c>
    </row>
    <row r="1181" spans="16:53">
      <c r="P1181" s="26"/>
      <c r="Q1181" s="27"/>
      <c r="R1181" s="27"/>
      <c r="S1181" s="30"/>
      <c r="AW1181" s="67" t="str">
        <f>IF(ISERROR(IF(Journal!BC1181&gt;0,Journal!V1181,0)-IF(Journal!BC1181&gt;0,Journal!BC1181,0)),"",IF(Journal!BC1181&gt;0,Journal!V1181,0)-IF(Journal!BC1181&gt;0,Journal!BC1181,0))</f>
        <v/>
      </c>
      <c r="AX1181" s="67" t="str">
        <f t="shared" si="89"/>
        <v/>
      </c>
      <c r="AY1181" s="67" t="str">
        <f t="shared" ca="1" si="90"/>
        <v/>
      </c>
      <c r="AZ1181" s="67" t="str">
        <f t="shared" ca="1" si="91"/>
        <v/>
      </c>
      <c r="BA1181" s="67" t="str">
        <f t="shared" ca="1" si="92"/>
        <v/>
      </c>
    </row>
    <row r="1182" spans="16:53">
      <c r="P1182" s="26"/>
      <c r="Q1182" s="27"/>
      <c r="R1182" s="27"/>
      <c r="S1182" s="30"/>
      <c r="AW1182" s="67" t="str">
        <f>IF(ISERROR(IF(Journal!BC1182&gt;0,Journal!V1182,0)-IF(Journal!BC1182&gt;0,Journal!BC1182,0)),"",IF(Journal!BC1182&gt;0,Journal!V1182,0)-IF(Journal!BC1182&gt;0,Journal!BC1182,0))</f>
        <v/>
      </c>
      <c r="AX1182" s="67" t="str">
        <f t="shared" si="89"/>
        <v/>
      </c>
      <c r="AY1182" s="67" t="str">
        <f t="shared" ca="1" si="90"/>
        <v/>
      </c>
      <c r="AZ1182" s="67" t="str">
        <f t="shared" ca="1" si="91"/>
        <v/>
      </c>
      <c r="BA1182" s="67" t="str">
        <f t="shared" ca="1" si="92"/>
        <v/>
      </c>
    </row>
    <row r="1183" spans="16:53">
      <c r="P1183" s="26"/>
      <c r="Q1183" s="27"/>
      <c r="R1183" s="27"/>
      <c r="S1183" s="30"/>
      <c r="AW1183" s="67" t="str">
        <f>IF(ISERROR(IF(Journal!BC1183&gt;0,Journal!V1183,0)-IF(Journal!BC1183&gt;0,Journal!BC1183,0)),"",IF(Journal!BC1183&gt;0,Journal!V1183,0)-IF(Journal!BC1183&gt;0,Journal!BC1183,0))</f>
        <v/>
      </c>
      <c r="AX1183" s="67" t="str">
        <f t="shared" si="89"/>
        <v/>
      </c>
      <c r="AY1183" s="67" t="str">
        <f t="shared" ca="1" si="90"/>
        <v/>
      </c>
      <c r="AZ1183" s="67" t="str">
        <f t="shared" ca="1" si="91"/>
        <v/>
      </c>
      <c r="BA1183" s="67" t="str">
        <f t="shared" ca="1" si="92"/>
        <v/>
      </c>
    </row>
    <row r="1184" spans="16:53">
      <c r="P1184" s="26"/>
      <c r="Q1184" s="27"/>
      <c r="R1184" s="27"/>
      <c r="S1184" s="30"/>
      <c r="AW1184" s="67" t="str">
        <f>IF(ISERROR(IF(Journal!BC1184&gt;0,Journal!V1184,0)-IF(Journal!BC1184&gt;0,Journal!BC1184,0)),"",IF(Journal!BC1184&gt;0,Journal!V1184,0)-IF(Journal!BC1184&gt;0,Journal!BC1184,0))</f>
        <v/>
      </c>
      <c r="AX1184" s="67" t="str">
        <f t="shared" si="89"/>
        <v/>
      </c>
      <c r="AY1184" s="67" t="str">
        <f t="shared" ca="1" si="90"/>
        <v/>
      </c>
      <c r="AZ1184" s="67" t="str">
        <f t="shared" ca="1" si="91"/>
        <v/>
      </c>
      <c r="BA1184" s="67" t="str">
        <f t="shared" ca="1" si="92"/>
        <v/>
      </c>
    </row>
    <row r="1185" spans="16:53">
      <c r="P1185" s="26"/>
      <c r="Q1185" s="27"/>
      <c r="R1185" s="27"/>
      <c r="S1185" s="30"/>
      <c r="AW1185" s="67" t="str">
        <f>IF(ISERROR(IF(Journal!BC1185&gt;0,Journal!V1185,0)-IF(Journal!BC1185&gt;0,Journal!BC1185,0)),"",IF(Journal!BC1185&gt;0,Journal!V1185,0)-IF(Journal!BC1185&gt;0,Journal!BC1185,0))</f>
        <v/>
      </c>
      <c r="AX1185" s="67" t="str">
        <f t="shared" si="89"/>
        <v/>
      </c>
      <c r="AY1185" s="67" t="str">
        <f t="shared" ca="1" si="90"/>
        <v/>
      </c>
      <c r="AZ1185" s="67" t="str">
        <f t="shared" ca="1" si="91"/>
        <v/>
      </c>
      <c r="BA1185" s="67" t="str">
        <f t="shared" ca="1" si="92"/>
        <v/>
      </c>
    </row>
    <row r="1186" spans="16:53">
      <c r="P1186" s="26"/>
      <c r="Q1186" s="27"/>
      <c r="R1186" s="27"/>
      <c r="S1186" s="30"/>
      <c r="AW1186" s="67" t="str">
        <f>IF(ISERROR(IF(Journal!BC1186&gt;0,Journal!V1186,0)-IF(Journal!BC1186&gt;0,Journal!BC1186,0)),"",IF(Journal!BC1186&gt;0,Journal!V1186,0)-IF(Journal!BC1186&gt;0,Journal!BC1186,0))</f>
        <v/>
      </c>
      <c r="AX1186" s="67" t="str">
        <f t="shared" si="89"/>
        <v/>
      </c>
      <c r="AY1186" s="67" t="str">
        <f t="shared" ca="1" si="90"/>
        <v/>
      </c>
      <c r="AZ1186" s="67" t="str">
        <f t="shared" ca="1" si="91"/>
        <v/>
      </c>
      <c r="BA1186" s="67" t="str">
        <f t="shared" ca="1" si="92"/>
        <v/>
      </c>
    </row>
    <row r="1187" spans="16:53">
      <c r="P1187" s="26"/>
      <c r="Q1187" s="27"/>
      <c r="R1187" s="27"/>
      <c r="S1187" s="30"/>
      <c r="AW1187" s="67" t="str">
        <f>IF(ISERROR(IF(Journal!BC1187&gt;0,Journal!V1187,0)-IF(Journal!BC1187&gt;0,Journal!BC1187,0)),"",IF(Journal!BC1187&gt;0,Journal!V1187,0)-IF(Journal!BC1187&gt;0,Journal!BC1187,0))</f>
        <v/>
      </c>
      <c r="AX1187" s="67" t="str">
        <f t="shared" si="89"/>
        <v/>
      </c>
      <c r="AY1187" s="67" t="str">
        <f t="shared" ca="1" si="90"/>
        <v/>
      </c>
      <c r="AZ1187" s="67" t="str">
        <f t="shared" ca="1" si="91"/>
        <v/>
      </c>
      <c r="BA1187" s="67" t="str">
        <f t="shared" ca="1" si="92"/>
        <v/>
      </c>
    </row>
    <row r="1188" spans="16:53">
      <c r="P1188" s="26"/>
      <c r="Q1188" s="27"/>
      <c r="R1188" s="27"/>
      <c r="S1188" s="30"/>
      <c r="AW1188" s="67" t="str">
        <f>IF(ISERROR(IF(Journal!BC1188&gt;0,Journal!V1188,0)-IF(Journal!BC1188&gt;0,Journal!BC1188,0)),"",IF(Journal!BC1188&gt;0,Journal!V1188,0)-IF(Journal!BC1188&gt;0,Journal!BC1188,0))</f>
        <v/>
      </c>
      <c r="AX1188" s="67" t="str">
        <f t="shared" si="89"/>
        <v/>
      </c>
      <c r="AY1188" s="67" t="str">
        <f t="shared" ca="1" si="90"/>
        <v/>
      </c>
      <c r="AZ1188" s="67" t="str">
        <f t="shared" ca="1" si="91"/>
        <v/>
      </c>
      <c r="BA1188" s="67" t="str">
        <f t="shared" ca="1" si="92"/>
        <v/>
      </c>
    </row>
    <row r="1189" spans="16:53">
      <c r="P1189" s="26"/>
      <c r="Q1189" s="27"/>
      <c r="R1189" s="27"/>
      <c r="S1189" s="30"/>
      <c r="AW1189" s="67" t="str">
        <f>IF(ISERROR(IF(Journal!BC1189&gt;0,Journal!V1189,0)-IF(Journal!BC1189&gt;0,Journal!BC1189,0)),"",IF(Journal!BC1189&gt;0,Journal!V1189,0)-IF(Journal!BC1189&gt;0,Journal!BC1189,0))</f>
        <v/>
      </c>
      <c r="AX1189" s="67" t="str">
        <f t="shared" si="89"/>
        <v/>
      </c>
      <c r="AY1189" s="67" t="str">
        <f t="shared" ca="1" si="90"/>
        <v/>
      </c>
      <c r="AZ1189" s="67" t="str">
        <f t="shared" ca="1" si="91"/>
        <v/>
      </c>
      <c r="BA1189" s="67" t="str">
        <f t="shared" ca="1" si="92"/>
        <v/>
      </c>
    </row>
    <row r="1190" spans="16:53">
      <c r="P1190" s="26"/>
      <c r="Q1190" s="27"/>
      <c r="R1190" s="27"/>
      <c r="S1190" s="30"/>
      <c r="AW1190" s="67" t="str">
        <f>IF(ISERROR(IF(Journal!BC1190&gt;0,Journal!V1190,0)-IF(Journal!BC1190&gt;0,Journal!BC1190,0)),"",IF(Journal!BC1190&gt;0,Journal!V1190,0)-IF(Journal!BC1190&gt;0,Journal!BC1190,0))</f>
        <v/>
      </c>
      <c r="AX1190" s="67" t="str">
        <f t="shared" si="89"/>
        <v/>
      </c>
      <c r="AY1190" s="67" t="str">
        <f t="shared" ca="1" si="90"/>
        <v/>
      </c>
      <c r="AZ1190" s="67" t="str">
        <f t="shared" ca="1" si="91"/>
        <v/>
      </c>
      <c r="BA1190" s="67" t="str">
        <f t="shared" ca="1" si="92"/>
        <v/>
      </c>
    </row>
    <row r="1191" spans="16:53">
      <c r="P1191" s="26"/>
      <c r="Q1191" s="27"/>
      <c r="R1191" s="27"/>
      <c r="S1191" s="30"/>
      <c r="AW1191" s="67" t="str">
        <f>IF(ISERROR(IF(Journal!BC1191&gt;0,Journal!V1191,0)-IF(Journal!BC1191&gt;0,Journal!BC1191,0)),"",IF(Journal!BC1191&gt;0,Journal!V1191,0)-IF(Journal!BC1191&gt;0,Journal!BC1191,0))</f>
        <v/>
      </c>
      <c r="AX1191" s="67" t="str">
        <f t="shared" si="89"/>
        <v/>
      </c>
      <c r="AY1191" s="67" t="str">
        <f t="shared" ca="1" si="90"/>
        <v/>
      </c>
      <c r="AZ1191" s="67" t="str">
        <f t="shared" ca="1" si="91"/>
        <v/>
      </c>
      <c r="BA1191" s="67" t="str">
        <f t="shared" ca="1" si="92"/>
        <v/>
      </c>
    </row>
    <row r="1192" spans="16:53">
      <c r="P1192" s="26"/>
      <c r="Q1192" s="27"/>
      <c r="R1192" s="27"/>
      <c r="S1192" s="30"/>
      <c r="AW1192" s="67" t="str">
        <f>IF(ISERROR(IF(Journal!BC1192&gt;0,Journal!V1192,0)-IF(Journal!BC1192&gt;0,Journal!BC1192,0)),"",IF(Journal!BC1192&gt;0,Journal!V1192,0)-IF(Journal!BC1192&gt;0,Journal!BC1192,0))</f>
        <v/>
      </c>
      <c r="AX1192" s="67" t="str">
        <f t="shared" si="89"/>
        <v/>
      </c>
      <c r="AY1192" s="67" t="str">
        <f t="shared" ca="1" si="90"/>
        <v/>
      </c>
      <c r="AZ1192" s="67" t="str">
        <f t="shared" ca="1" si="91"/>
        <v/>
      </c>
      <c r="BA1192" s="67" t="str">
        <f t="shared" ca="1" si="92"/>
        <v/>
      </c>
    </row>
    <row r="1193" spans="16:53">
      <c r="P1193" s="26"/>
      <c r="Q1193" s="27"/>
      <c r="R1193" s="27"/>
      <c r="S1193" s="30"/>
      <c r="AW1193" s="67" t="str">
        <f>IF(ISERROR(IF(Journal!BC1193&gt;0,Journal!V1193,0)-IF(Journal!BC1193&gt;0,Journal!BC1193,0)),"",IF(Journal!BC1193&gt;0,Journal!V1193,0)-IF(Journal!BC1193&gt;0,Journal!BC1193,0))</f>
        <v/>
      </c>
      <c r="AX1193" s="67" t="str">
        <f t="shared" si="89"/>
        <v/>
      </c>
      <c r="AY1193" s="67" t="str">
        <f t="shared" ca="1" si="90"/>
        <v/>
      </c>
      <c r="AZ1193" s="67" t="str">
        <f t="shared" ca="1" si="91"/>
        <v/>
      </c>
      <c r="BA1193" s="67" t="str">
        <f t="shared" ca="1" si="92"/>
        <v/>
      </c>
    </row>
    <row r="1194" spans="16:53">
      <c r="P1194" s="26"/>
      <c r="Q1194" s="27"/>
      <c r="R1194" s="27"/>
      <c r="S1194" s="30"/>
      <c r="AW1194" s="67" t="str">
        <f>IF(ISERROR(IF(Journal!BC1194&gt;0,Journal!V1194,0)-IF(Journal!BC1194&gt;0,Journal!BC1194,0)),"",IF(Journal!BC1194&gt;0,Journal!V1194,0)-IF(Journal!BC1194&gt;0,Journal!BC1194,0))</f>
        <v/>
      </c>
      <c r="AX1194" s="67" t="str">
        <f t="shared" si="89"/>
        <v/>
      </c>
      <c r="AY1194" s="67" t="str">
        <f t="shared" ca="1" si="90"/>
        <v/>
      </c>
      <c r="AZ1194" s="67" t="str">
        <f t="shared" ca="1" si="91"/>
        <v/>
      </c>
      <c r="BA1194" s="67" t="str">
        <f t="shared" ca="1" si="92"/>
        <v/>
      </c>
    </row>
    <row r="1195" spans="16:53">
      <c r="P1195" s="26"/>
      <c r="Q1195" s="27"/>
      <c r="R1195" s="27"/>
      <c r="S1195" s="30"/>
      <c r="AW1195" s="67" t="str">
        <f>IF(ISERROR(IF(Journal!BC1195&gt;0,Journal!V1195,0)-IF(Journal!BC1195&gt;0,Journal!BC1195,0)),"",IF(Journal!BC1195&gt;0,Journal!V1195,0)-IF(Journal!BC1195&gt;0,Journal!BC1195,0))</f>
        <v/>
      </c>
      <c r="AX1195" s="67" t="str">
        <f t="shared" si="89"/>
        <v/>
      </c>
      <c r="AY1195" s="67" t="str">
        <f t="shared" ca="1" si="90"/>
        <v/>
      </c>
      <c r="AZ1195" s="67" t="str">
        <f t="shared" ca="1" si="91"/>
        <v/>
      </c>
      <c r="BA1195" s="67" t="str">
        <f t="shared" ca="1" si="92"/>
        <v/>
      </c>
    </row>
    <row r="1196" spans="16:53">
      <c r="P1196" s="26"/>
      <c r="Q1196" s="27"/>
      <c r="R1196" s="27"/>
      <c r="S1196" s="30"/>
      <c r="AW1196" s="67" t="str">
        <f>IF(ISERROR(IF(Journal!BC1196&gt;0,Journal!V1196,0)-IF(Journal!BC1196&gt;0,Journal!BC1196,0)),"",IF(Journal!BC1196&gt;0,Journal!V1196,0)-IF(Journal!BC1196&gt;0,Journal!BC1196,0))</f>
        <v/>
      </c>
      <c r="AX1196" s="67" t="str">
        <f t="shared" si="89"/>
        <v/>
      </c>
      <c r="AY1196" s="67" t="str">
        <f t="shared" ca="1" si="90"/>
        <v/>
      </c>
      <c r="AZ1196" s="67" t="str">
        <f t="shared" ca="1" si="91"/>
        <v/>
      </c>
      <c r="BA1196" s="67" t="str">
        <f t="shared" ca="1" si="92"/>
        <v/>
      </c>
    </row>
    <row r="1197" spans="16:53">
      <c r="P1197" s="26"/>
      <c r="Q1197" s="27"/>
      <c r="R1197" s="27"/>
      <c r="S1197" s="30"/>
      <c r="AW1197" s="67" t="str">
        <f>IF(ISERROR(IF(Journal!BC1197&gt;0,Journal!V1197,0)-IF(Journal!BC1197&gt;0,Journal!BC1197,0)),"",IF(Journal!BC1197&gt;0,Journal!V1197,0)-IF(Journal!BC1197&gt;0,Journal!BC1197,0))</f>
        <v/>
      </c>
      <c r="AX1197" s="67" t="str">
        <f t="shared" si="89"/>
        <v/>
      </c>
      <c r="AY1197" s="67" t="str">
        <f t="shared" ca="1" si="90"/>
        <v/>
      </c>
      <c r="AZ1197" s="67" t="str">
        <f t="shared" ca="1" si="91"/>
        <v/>
      </c>
      <c r="BA1197" s="67" t="str">
        <f t="shared" ca="1" si="92"/>
        <v/>
      </c>
    </row>
    <row r="1198" spans="16:53">
      <c r="P1198" s="26"/>
      <c r="Q1198" s="27"/>
      <c r="R1198" s="27"/>
      <c r="S1198" s="30"/>
      <c r="AW1198" s="67" t="str">
        <f>IF(ISERROR(IF(Journal!BC1198&gt;0,Journal!V1198,0)-IF(Journal!BC1198&gt;0,Journal!BC1198,0)),"",IF(Journal!BC1198&gt;0,Journal!V1198,0)-IF(Journal!BC1198&gt;0,Journal!BC1198,0))</f>
        <v/>
      </c>
      <c r="AX1198" s="67" t="str">
        <f t="shared" si="89"/>
        <v/>
      </c>
      <c r="AY1198" s="67" t="str">
        <f t="shared" ca="1" si="90"/>
        <v/>
      </c>
      <c r="AZ1198" s="67" t="str">
        <f t="shared" ca="1" si="91"/>
        <v/>
      </c>
      <c r="BA1198" s="67" t="str">
        <f t="shared" ca="1" si="92"/>
        <v/>
      </c>
    </row>
    <row r="1199" spans="16:53">
      <c r="P1199" s="26"/>
      <c r="Q1199" s="27"/>
      <c r="R1199" s="27"/>
      <c r="S1199" s="30"/>
      <c r="AW1199" s="67" t="str">
        <f>IF(ISERROR(IF(Journal!BC1199&gt;0,Journal!V1199,0)-IF(Journal!BC1199&gt;0,Journal!BC1199,0)),"",IF(Journal!BC1199&gt;0,Journal!V1199,0)-IF(Journal!BC1199&gt;0,Journal!BC1199,0))</f>
        <v/>
      </c>
      <c r="AX1199" s="67" t="str">
        <f t="shared" si="89"/>
        <v/>
      </c>
      <c r="AY1199" s="67" t="str">
        <f t="shared" ca="1" si="90"/>
        <v/>
      </c>
      <c r="AZ1199" s="67" t="str">
        <f t="shared" ca="1" si="91"/>
        <v/>
      </c>
      <c r="BA1199" s="67" t="str">
        <f t="shared" ca="1" si="92"/>
        <v/>
      </c>
    </row>
    <row r="1200" spans="16:53">
      <c r="P1200" s="26"/>
      <c r="Q1200" s="27"/>
      <c r="R1200" s="27"/>
      <c r="S1200" s="30"/>
      <c r="AW1200" s="67" t="str">
        <f>IF(ISERROR(IF(Journal!BC1200&gt;0,Journal!V1200,0)-IF(Journal!BC1200&gt;0,Journal!BC1200,0)),"",IF(Journal!BC1200&gt;0,Journal!V1200,0)-IF(Journal!BC1200&gt;0,Journal!BC1200,0))</f>
        <v/>
      </c>
      <c r="AX1200" s="67" t="str">
        <f t="shared" si="89"/>
        <v/>
      </c>
      <c r="AY1200" s="67" t="str">
        <f t="shared" ca="1" si="90"/>
        <v/>
      </c>
      <c r="AZ1200" s="67" t="str">
        <f t="shared" ca="1" si="91"/>
        <v/>
      </c>
      <c r="BA1200" s="67" t="str">
        <f t="shared" ca="1" si="92"/>
        <v/>
      </c>
    </row>
    <row r="1201" spans="16:53">
      <c r="P1201" s="26"/>
      <c r="Q1201" s="27"/>
      <c r="R1201" s="27"/>
      <c r="S1201" s="30"/>
      <c r="AW1201" s="67" t="str">
        <f>IF(ISERROR(IF(Journal!BC1201&gt;0,Journal!V1201,0)-IF(Journal!BC1201&gt;0,Journal!BC1201,0)),"",IF(Journal!BC1201&gt;0,Journal!V1201,0)-IF(Journal!BC1201&gt;0,Journal!BC1201,0))</f>
        <v/>
      </c>
      <c r="AX1201" s="67" t="str">
        <f t="shared" si="89"/>
        <v/>
      </c>
      <c r="AY1201" s="67" t="str">
        <f t="shared" ca="1" si="90"/>
        <v/>
      </c>
      <c r="AZ1201" s="67" t="str">
        <f t="shared" ca="1" si="91"/>
        <v/>
      </c>
      <c r="BA1201" s="67" t="str">
        <f t="shared" ca="1" si="92"/>
        <v/>
      </c>
    </row>
    <row r="1202" spans="16:53">
      <c r="P1202" s="26"/>
      <c r="Q1202" s="27"/>
      <c r="R1202" s="27"/>
      <c r="S1202" s="30"/>
      <c r="AW1202" s="67" t="str">
        <f>IF(ISERROR(IF(Journal!BC1202&gt;0,Journal!V1202,0)-IF(Journal!BC1202&gt;0,Journal!BC1202,0)),"",IF(Journal!BC1202&gt;0,Journal!V1202,0)-IF(Journal!BC1202&gt;0,Journal!BC1202,0))</f>
        <v/>
      </c>
      <c r="AX1202" s="67" t="str">
        <f t="shared" si="89"/>
        <v/>
      </c>
      <c r="AY1202" s="67" t="str">
        <f t="shared" ca="1" si="90"/>
        <v/>
      </c>
      <c r="AZ1202" s="67" t="str">
        <f t="shared" ca="1" si="91"/>
        <v/>
      </c>
      <c r="BA1202" s="67" t="str">
        <f t="shared" ca="1" si="92"/>
        <v/>
      </c>
    </row>
    <row r="1203" spans="16:53">
      <c r="P1203" s="26"/>
      <c r="Q1203" s="27"/>
      <c r="R1203" s="27"/>
      <c r="S1203" s="30"/>
      <c r="AW1203" s="67" t="str">
        <f>IF(ISERROR(IF(Journal!BC1203&gt;0,Journal!V1203,0)-IF(Journal!BC1203&gt;0,Journal!BC1203,0)),"",IF(Journal!BC1203&gt;0,Journal!V1203,0)-IF(Journal!BC1203&gt;0,Journal!BC1203,0))</f>
        <v/>
      </c>
      <c r="AX1203" s="67" t="str">
        <f t="shared" si="89"/>
        <v/>
      </c>
      <c r="AY1203" s="67" t="str">
        <f t="shared" ca="1" si="90"/>
        <v/>
      </c>
      <c r="AZ1203" s="67" t="str">
        <f t="shared" ca="1" si="91"/>
        <v/>
      </c>
      <c r="BA1203" s="67" t="str">
        <f t="shared" ca="1" si="92"/>
        <v/>
      </c>
    </row>
    <row r="1204" spans="16:53">
      <c r="P1204" s="26"/>
      <c r="Q1204" s="27"/>
      <c r="R1204" s="27"/>
      <c r="S1204" s="30"/>
      <c r="AW1204" s="67" t="str">
        <f>IF(ISERROR(IF(Journal!BC1204&gt;0,Journal!V1204,0)-IF(Journal!BC1204&gt;0,Journal!BC1204,0)),"",IF(Journal!BC1204&gt;0,Journal!V1204,0)-IF(Journal!BC1204&gt;0,Journal!BC1204,0))</f>
        <v/>
      </c>
      <c r="AX1204" s="67" t="str">
        <f t="shared" si="89"/>
        <v/>
      </c>
      <c r="AY1204" s="67" t="str">
        <f t="shared" ca="1" si="90"/>
        <v/>
      </c>
      <c r="AZ1204" s="67" t="str">
        <f t="shared" ca="1" si="91"/>
        <v/>
      </c>
      <c r="BA1204" s="67" t="str">
        <f t="shared" ca="1" si="92"/>
        <v/>
      </c>
    </row>
    <row r="1205" spans="16:53">
      <c r="P1205" s="26"/>
      <c r="Q1205" s="27"/>
      <c r="R1205" s="27"/>
      <c r="S1205" s="30"/>
      <c r="AW1205" s="67" t="str">
        <f>IF(ISERROR(IF(Journal!BC1205&gt;0,Journal!V1205,0)-IF(Journal!BC1205&gt;0,Journal!BC1205,0)),"",IF(Journal!BC1205&gt;0,Journal!V1205,0)-IF(Journal!BC1205&gt;0,Journal!BC1205,0))</f>
        <v/>
      </c>
      <c r="AX1205" s="67" t="str">
        <f t="shared" si="89"/>
        <v/>
      </c>
      <c r="AY1205" s="67" t="str">
        <f t="shared" ca="1" si="90"/>
        <v/>
      </c>
      <c r="AZ1205" s="67" t="str">
        <f t="shared" ca="1" si="91"/>
        <v/>
      </c>
      <c r="BA1205" s="67" t="str">
        <f t="shared" ca="1" si="92"/>
        <v/>
      </c>
    </row>
    <row r="1206" spans="16:53">
      <c r="P1206" s="26"/>
      <c r="Q1206" s="27"/>
      <c r="R1206" s="27"/>
      <c r="S1206" s="30"/>
      <c r="AW1206" s="67" t="str">
        <f>IF(ISERROR(IF(Journal!BC1206&gt;0,Journal!V1206,0)-IF(Journal!BC1206&gt;0,Journal!BC1206,0)),"",IF(Journal!BC1206&gt;0,Journal!V1206,0)-IF(Journal!BC1206&gt;0,Journal!BC1206,0))</f>
        <v/>
      </c>
      <c r="AX1206" s="67" t="str">
        <f t="shared" si="89"/>
        <v/>
      </c>
      <c r="AY1206" s="67" t="str">
        <f t="shared" ca="1" si="90"/>
        <v/>
      </c>
      <c r="AZ1206" s="67" t="str">
        <f t="shared" ca="1" si="91"/>
        <v/>
      </c>
      <c r="BA1206" s="67" t="str">
        <f t="shared" ca="1" si="92"/>
        <v/>
      </c>
    </row>
    <row r="1207" spans="16:53">
      <c r="P1207" s="26"/>
      <c r="Q1207" s="27"/>
      <c r="R1207" s="27"/>
      <c r="S1207" s="30"/>
      <c r="AW1207" s="67" t="str">
        <f>IF(ISERROR(IF(Journal!BC1207&gt;0,Journal!V1207,0)-IF(Journal!BC1207&gt;0,Journal!BC1207,0)),"",IF(Journal!BC1207&gt;0,Journal!V1207,0)-IF(Journal!BC1207&gt;0,Journal!BC1207,0))</f>
        <v/>
      </c>
      <c r="AX1207" s="67" t="str">
        <f t="shared" si="89"/>
        <v/>
      </c>
      <c r="AY1207" s="67" t="str">
        <f t="shared" ca="1" si="90"/>
        <v/>
      </c>
      <c r="AZ1207" s="67" t="str">
        <f t="shared" ca="1" si="91"/>
        <v/>
      </c>
      <c r="BA1207" s="67" t="str">
        <f t="shared" ca="1" si="92"/>
        <v/>
      </c>
    </row>
    <row r="1208" spans="16:53">
      <c r="P1208" s="26"/>
      <c r="Q1208" s="27"/>
      <c r="R1208" s="27"/>
      <c r="S1208" s="30"/>
      <c r="AW1208" s="67" t="str">
        <f>IF(ISERROR(IF(Journal!BC1208&gt;0,Journal!V1208,0)-IF(Journal!BC1208&gt;0,Journal!BC1208,0)),"",IF(Journal!BC1208&gt;0,Journal!V1208,0)-IF(Journal!BC1208&gt;0,Journal!BC1208,0))</f>
        <v/>
      </c>
      <c r="AX1208" s="67" t="str">
        <f t="shared" si="89"/>
        <v/>
      </c>
      <c r="AY1208" s="67" t="str">
        <f t="shared" ca="1" si="90"/>
        <v/>
      </c>
      <c r="AZ1208" s="67" t="str">
        <f t="shared" ca="1" si="91"/>
        <v/>
      </c>
      <c r="BA1208" s="67" t="str">
        <f t="shared" ca="1" si="92"/>
        <v/>
      </c>
    </row>
    <row r="1209" spans="16:53">
      <c r="P1209" s="26"/>
      <c r="Q1209" s="27"/>
      <c r="R1209" s="27"/>
      <c r="S1209" s="30"/>
      <c r="AW1209" s="67" t="str">
        <f>IF(ISERROR(IF(Journal!BC1209&gt;0,Journal!V1209,0)-IF(Journal!BC1209&gt;0,Journal!BC1209,0)),"",IF(Journal!BC1209&gt;0,Journal!V1209,0)-IF(Journal!BC1209&gt;0,Journal!BC1209,0))</f>
        <v/>
      </c>
      <c r="AX1209" s="67" t="str">
        <f t="shared" si="89"/>
        <v/>
      </c>
      <c r="AY1209" s="67" t="str">
        <f t="shared" ca="1" si="90"/>
        <v/>
      </c>
      <c r="AZ1209" s="67" t="str">
        <f t="shared" ca="1" si="91"/>
        <v/>
      </c>
      <c r="BA1209" s="67" t="str">
        <f t="shared" ca="1" si="92"/>
        <v/>
      </c>
    </row>
    <row r="1210" spans="16:53">
      <c r="P1210" s="26"/>
      <c r="Q1210" s="27"/>
      <c r="R1210" s="27"/>
      <c r="S1210" s="30"/>
      <c r="AW1210" s="67" t="str">
        <f>IF(ISERROR(IF(Journal!BC1210&gt;0,Journal!V1210,0)-IF(Journal!BC1210&gt;0,Journal!BC1210,0)),"",IF(Journal!BC1210&gt;0,Journal!V1210,0)-IF(Journal!BC1210&gt;0,Journal!BC1210,0))</f>
        <v/>
      </c>
      <c r="AX1210" s="67" t="str">
        <f t="shared" si="89"/>
        <v/>
      </c>
      <c r="AY1210" s="67" t="str">
        <f t="shared" ca="1" si="90"/>
        <v/>
      </c>
      <c r="AZ1210" s="67" t="str">
        <f t="shared" ca="1" si="91"/>
        <v/>
      </c>
      <c r="BA1210" s="67" t="str">
        <f t="shared" ca="1" si="92"/>
        <v/>
      </c>
    </row>
    <row r="1211" spans="16:53">
      <c r="P1211" s="26"/>
      <c r="Q1211" s="27"/>
      <c r="R1211" s="27"/>
      <c r="S1211" s="30"/>
      <c r="AW1211" s="67" t="str">
        <f>IF(ISERROR(IF(Journal!BC1211&gt;0,Journal!V1211,0)-IF(Journal!BC1211&gt;0,Journal!BC1211,0)),"",IF(Journal!BC1211&gt;0,Journal!V1211,0)-IF(Journal!BC1211&gt;0,Journal!BC1211,0))</f>
        <v/>
      </c>
      <c r="AX1211" s="67" t="str">
        <f t="shared" si="89"/>
        <v/>
      </c>
      <c r="AY1211" s="67" t="str">
        <f t="shared" ca="1" si="90"/>
        <v/>
      </c>
      <c r="AZ1211" s="67" t="str">
        <f t="shared" ca="1" si="91"/>
        <v/>
      </c>
      <c r="BA1211" s="67" t="str">
        <f t="shared" ca="1" si="92"/>
        <v/>
      </c>
    </row>
    <row r="1212" spans="16:53">
      <c r="P1212" s="26"/>
      <c r="Q1212" s="27"/>
      <c r="R1212" s="27"/>
      <c r="S1212" s="30"/>
      <c r="AW1212" s="67" t="str">
        <f>IF(ISERROR(IF(Journal!BC1212&gt;0,Journal!V1212,0)-IF(Journal!BC1212&gt;0,Journal!BC1212,0)),"",IF(Journal!BC1212&gt;0,Journal!V1212,0)-IF(Journal!BC1212&gt;0,Journal!BC1212,0))</f>
        <v/>
      </c>
      <c r="AX1212" s="67" t="str">
        <f t="shared" si="89"/>
        <v/>
      </c>
      <c r="AY1212" s="67" t="str">
        <f t="shared" ca="1" si="90"/>
        <v/>
      </c>
      <c r="AZ1212" s="67" t="str">
        <f t="shared" ca="1" si="91"/>
        <v/>
      </c>
      <c r="BA1212" s="67" t="str">
        <f t="shared" ca="1" si="92"/>
        <v/>
      </c>
    </row>
    <row r="1213" spans="16:53">
      <c r="P1213" s="26"/>
      <c r="Q1213" s="27"/>
      <c r="R1213" s="27"/>
      <c r="S1213" s="30"/>
      <c r="AW1213" s="67" t="str">
        <f>IF(ISERROR(IF(Journal!BC1213&gt;0,Journal!V1213,0)-IF(Journal!BC1213&gt;0,Journal!BC1213,0)),"",IF(Journal!BC1213&gt;0,Journal!V1213,0)-IF(Journal!BC1213&gt;0,Journal!BC1213,0))</f>
        <v/>
      </c>
      <c r="AX1213" s="67" t="str">
        <f t="shared" si="89"/>
        <v/>
      </c>
      <c r="AY1213" s="67" t="str">
        <f t="shared" ca="1" si="90"/>
        <v/>
      </c>
      <c r="AZ1213" s="67" t="str">
        <f t="shared" ca="1" si="91"/>
        <v/>
      </c>
      <c r="BA1213" s="67" t="str">
        <f t="shared" ca="1" si="92"/>
        <v/>
      </c>
    </row>
    <row r="1214" spans="16:53">
      <c r="P1214" s="26"/>
      <c r="Q1214" s="27"/>
      <c r="R1214" s="27"/>
      <c r="S1214" s="30"/>
      <c r="AW1214" s="67" t="str">
        <f>IF(ISERROR(IF(Journal!BC1214&gt;0,Journal!V1214,0)-IF(Journal!BC1214&gt;0,Journal!BC1214,0)),"",IF(Journal!BC1214&gt;0,Journal!V1214,0)-IF(Journal!BC1214&gt;0,Journal!BC1214,0))</f>
        <v/>
      </c>
      <c r="AX1214" s="67" t="str">
        <f t="shared" si="89"/>
        <v/>
      </c>
      <c r="AY1214" s="67" t="str">
        <f t="shared" ca="1" si="90"/>
        <v/>
      </c>
      <c r="AZ1214" s="67" t="str">
        <f t="shared" ca="1" si="91"/>
        <v/>
      </c>
      <c r="BA1214" s="67" t="str">
        <f t="shared" ca="1" si="92"/>
        <v/>
      </c>
    </row>
    <row r="1215" spans="16:53">
      <c r="P1215" s="26"/>
      <c r="Q1215" s="27"/>
      <c r="R1215" s="27"/>
      <c r="S1215" s="30"/>
      <c r="AW1215" s="67" t="str">
        <f>IF(ISERROR(IF(Journal!BC1215&gt;0,Journal!V1215,0)-IF(Journal!BC1215&gt;0,Journal!BC1215,0)),"",IF(Journal!BC1215&gt;0,Journal!V1215,0)-IF(Journal!BC1215&gt;0,Journal!BC1215,0))</f>
        <v/>
      </c>
      <c r="AX1215" s="67" t="str">
        <f t="shared" si="89"/>
        <v/>
      </c>
      <c r="AY1215" s="67" t="str">
        <f t="shared" ca="1" si="90"/>
        <v/>
      </c>
      <c r="AZ1215" s="67" t="str">
        <f t="shared" ca="1" si="91"/>
        <v/>
      </c>
      <c r="BA1215" s="67" t="str">
        <f t="shared" ca="1" si="92"/>
        <v/>
      </c>
    </row>
    <row r="1216" spans="16:53">
      <c r="P1216" s="26"/>
      <c r="Q1216" s="27"/>
      <c r="R1216" s="27"/>
      <c r="S1216" s="30"/>
      <c r="AW1216" s="67" t="str">
        <f>IF(ISERROR(IF(Journal!BC1216&gt;0,Journal!V1216,0)-IF(Journal!BC1216&gt;0,Journal!BC1216,0)),"",IF(Journal!BC1216&gt;0,Journal!V1216,0)-IF(Journal!BC1216&gt;0,Journal!BC1216,0))</f>
        <v/>
      </c>
      <c r="AX1216" s="67" t="str">
        <f t="shared" si="89"/>
        <v/>
      </c>
      <c r="AY1216" s="67" t="str">
        <f t="shared" ca="1" si="90"/>
        <v/>
      </c>
      <c r="AZ1216" s="67" t="str">
        <f t="shared" ca="1" si="91"/>
        <v/>
      </c>
      <c r="BA1216" s="67" t="str">
        <f t="shared" ca="1" si="92"/>
        <v/>
      </c>
    </row>
    <row r="1217" spans="16:53">
      <c r="P1217" s="26"/>
      <c r="Q1217" s="27"/>
      <c r="R1217" s="27"/>
      <c r="S1217" s="30"/>
      <c r="AW1217" s="67" t="str">
        <f>IF(ISERROR(IF(Journal!BC1217&gt;0,Journal!V1217,0)-IF(Journal!BC1217&gt;0,Journal!BC1217,0)),"",IF(Journal!BC1217&gt;0,Journal!V1217,0)-IF(Journal!BC1217&gt;0,Journal!BC1217,0))</f>
        <v/>
      </c>
      <c r="AX1217" s="67" t="str">
        <f t="shared" si="89"/>
        <v/>
      </c>
      <c r="AY1217" s="67" t="str">
        <f t="shared" ca="1" si="90"/>
        <v/>
      </c>
      <c r="AZ1217" s="67" t="str">
        <f t="shared" ca="1" si="91"/>
        <v/>
      </c>
      <c r="BA1217" s="67" t="str">
        <f t="shared" ca="1" si="92"/>
        <v/>
      </c>
    </row>
    <row r="1218" spans="16:53">
      <c r="P1218" s="26"/>
      <c r="Q1218" s="27"/>
      <c r="R1218" s="27"/>
      <c r="S1218" s="30"/>
      <c r="AW1218" s="67" t="str">
        <f>IF(ISERROR(IF(Journal!BC1218&gt;0,Journal!V1218,0)-IF(Journal!BC1218&gt;0,Journal!BC1218,0)),"",IF(Journal!BC1218&gt;0,Journal!V1218,0)-IF(Journal!BC1218&gt;0,Journal!BC1218,0))</f>
        <v/>
      </c>
      <c r="AX1218" s="67" t="str">
        <f t="shared" si="89"/>
        <v/>
      </c>
      <c r="AY1218" s="67" t="str">
        <f t="shared" ca="1" si="90"/>
        <v/>
      </c>
      <c r="AZ1218" s="67" t="str">
        <f t="shared" ca="1" si="91"/>
        <v/>
      </c>
      <c r="BA1218" s="67" t="str">
        <f t="shared" ca="1" si="92"/>
        <v/>
      </c>
    </row>
    <row r="1219" spans="16:53">
      <c r="P1219" s="26"/>
      <c r="Q1219" s="27"/>
      <c r="R1219" s="27"/>
      <c r="S1219" s="30"/>
      <c r="AW1219" s="67" t="str">
        <f>IF(ISERROR(IF(Journal!BC1219&gt;0,Journal!V1219,0)-IF(Journal!BC1219&gt;0,Journal!BC1219,0)),"",IF(Journal!BC1219&gt;0,Journal!V1219,0)-IF(Journal!BC1219&gt;0,Journal!BC1219,0))</f>
        <v/>
      </c>
      <c r="AX1219" s="67" t="str">
        <f t="shared" si="89"/>
        <v/>
      </c>
      <c r="AY1219" s="67" t="str">
        <f t="shared" ca="1" si="90"/>
        <v/>
      </c>
      <c r="AZ1219" s="67" t="str">
        <f t="shared" ca="1" si="91"/>
        <v/>
      </c>
      <c r="BA1219" s="67" t="str">
        <f t="shared" ca="1" si="92"/>
        <v/>
      </c>
    </row>
    <row r="1220" spans="16:53">
      <c r="P1220" s="26"/>
      <c r="Q1220" s="27"/>
      <c r="R1220" s="27"/>
      <c r="S1220" s="30"/>
      <c r="AW1220" s="67" t="str">
        <f>IF(ISERROR(IF(Journal!BC1220&gt;0,Journal!V1220,0)-IF(Journal!BC1220&gt;0,Journal!BC1220,0)),"",IF(Journal!BC1220&gt;0,Journal!V1220,0)-IF(Journal!BC1220&gt;0,Journal!BC1220,0))</f>
        <v/>
      </c>
      <c r="AX1220" s="67" t="str">
        <f t="shared" si="89"/>
        <v/>
      </c>
      <c r="AY1220" s="67" t="str">
        <f t="shared" ca="1" si="90"/>
        <v/>
      </c>
      <c r="AZ1220" s="67" t="str">
        <f t="shared" ca="1" si="91"/>
        <v/>
      </c>
      <c r="BA1220" s="67" t="str">
        <f t="shared" ca="1" si="92"/>
        <v/>
      </c>
    </row>
    <row r="1221" spans="16:53">
      <c r="P1221" s="26"/>
      <c r="Q1221" s="27"/>
      <c r="R1221" s="27"/>
      <c r="S1221" s="30"/>
      <c r="AW1221" s="67" t="str">
        <f>IF(ISERROR(IF(Journal!BC1221&gt;0,Journal!V1221,0)-IF(Journal!BC1221&gt;0,Journal!BC1221,0)),"",IF(Journal!BC1221&gt;0,Journal!V1221,0)-IF(Journal!BC1221&gt;0,Journal!BC1221,0))</f>
        <v/>
      </c>
      <c r="AX1221" s="67" t="str">
        <f t="shared" ref="AX1221:AX1284" si="93">IF(AW1221="","",IF(AW1221&gt;0,1,""))</f>
        <v/>
      </c>
      <c r="AY1221" s="67" t="str">
        <f t="shared" ref="AY1221:AY1284" ca="1" si="94">IF(ISERROR(AY1220+MATCH(1,INDIRECT(CONCATENATE(CONCATENATE("AX",AY1220+1),":AX2200")),0)),"",(AY1220+MATCH(1,INDIRECT(CONCATENATE(CONCATENATE("AX",AY1220+1),":AX2200")),0)))</f>
        <v/>
      </c>
      <c r="AZ1221" s="67" t="str">
        <f t="shared" ref="AZ1221:AZ1284" ca="1" si="95">IF(ISERROR(IF(INDIRECT(CONCATENATE("AW",AY1221))="","",INDIRECT(CONCATENATE("AW",AY1221)))),"",IF(INDIRECT(CONCATENATE("AW",AY1221))="","",INDIRECT(CONCATENATE("AW",AY1221))))</f>
        <v/>
      </c>
      <c r="BA1221" s="67" t="str">
        <f t="shared" ref="BA1221:BA1284" ca="1" si="96">IF(AZ1221="","",BA1220+1)</f>
        <v/>
      </c>
    </row>
    <row r="1222" spans="16:53">
      <c r="P1222" s="26"/>
      <c r="Q1222" s="27"/>
      <c r="R1222" s="27"/>
      <c r="S1222" s="30"/>
      <c r="AW1222" s="67" t="str">
        <f>IF(ISERROR(IF(Journal!BC1222&gt;0,Journal!V1222,0)-IF(Journal!BC1222&gt;0,Journal!BC1222,0)),"",IF(Journal!BC1222&gt;0,Journal!V1222,0)-IF(Journal!BC1222&gt;0,Journal!BC1222,0))</f>
        <v/>
      </c>
      <c r="AX1222" s="67" t="str">
        <f t="shared" si="93"/>
        <v/>
      </c>
      <c r="AY1222" s="67" t="str">
        <f t="shared" ca="1" si="94"/>
        <v/>
      </c>
      <c r="AZ1222" s="67" t="str">
        <f t="shared" ca="1" si="95"/>
        <v/>
      </c>
      <c r="BA1222" s="67" t="str">
        <f t="shared" ca="1" si="96"/>
        <v/>
      </c>
    </row>
    <row r="1223" spans="16:53">
      <c r="P1223" s="26"/>
      <c r="Q1223" s="27"/>
      <c r="R1223" s="27"/>
      <c r="S1223" s="30"/>
      <c r="AW1223" s="67" t="str">
        <f>IF(ISERROR(IF(Journal!BC1223&gt;0,Journal!V1223,0)-IF(Journal!BC1223&gt;0,Journal!BC1223,0)),"",IF(Journal!BC1223&gt;0,Journal!V1223,0)-IF(Journal!BC1223&gt;0,Journal!BC1223,0))</f>
        <v/>
      </c>
      <c r="AX1223" s="67" t="str">
        <f t="shared" si="93"/>
        <v/>
      </c>
      <c r="AY1223" s="67" t="str">
        <f t="shared" ca="1" si="94"/>
        <v/>
      </c>
      <c r="AZ1223" s="67" t="str">
        <f t="shared" ca="1" si="95"/>
        <v/>
      </c>
      <c r="BA1223" s="67" t="str">
        <f t="shared" ca="1" si="96"/>
        <v/>
      </c>
    </row>
    <row r="1224" spans="16:53">
      <c r="P1224" s="26"/>
      <c r="Q1224" s="27"/>
      <c r="R1224" s="27"/>
      <c r="S1224" s="30"/>
      <c r="AW1224" s="67" t="str">
        <f>IF(ISERROR(IF(Journal!BC1224&gt;0,Journal!V1224,0)-IF(Journal!BC1224&gt;0,Journal!BC1224,0)),"",IF(Journal!BC1224&gt;0,Journal!V1224,0)-IF(Journal!BC1224&gt;0,Journal!BC1224,0))</f>
        <v/>
      </c>
      <c r="AX1224" s="67" t="str">
        <f t="shared" si="93"/>
        <v/>
      </c>
      <c r="AY1224" s="67" t="str">
        <f t="shared" ca="1" si="94"/>
        <v/>
      </c>
      <c r="AZ1224" s="67" t="str">
        <f t="shared" ca="1" si="95"/>
        <v/>
      </c>
      <c r="BA1224" s="67" t="str">
        <f t="shared" ca="1" si="96"/>
        <v/>
      </c>
    </row>
    <row r="1225" spans="16:53">
      <c r="P1225" s="26"/>
      <c r="Q1225" s="27"/>
      <c r="R1225" s="27"/>
      <c r="S1225" s="30"/>
      <c r="AW1225" s="67" t="str">
        <f>IF(ISERROR(IF(Journal!BC1225&gt;0,Journal!V1225,0)-IF(Journal!BC1225&gt;0,Journal!BC1225,0)),"",IF(Journal!BC1225&gt;0,Journal!V1225,0)-IF(Journal!BC1225&gt;0,Journal!BC1225,0))</f>
        <v/>
      </c>
      <c r="AX1225" s="67" t="str">
        <f t="shared" si="93"/>
        <v/>
      </c>
      <c r="AY1225" s="67" t="str">
        <f t="shared" ca="1" si="94"/>
        <v/>
      </c>
      <c r="AZ1225" s="67" t="str">
        <f t="shared" ca="1" si="95"/>
        <v/>
      </c>
      <c r="BA1225" s="67" t="str">
        <f t="shared" ca="1" si="96"/>
        <v/>
      </c>
    </row>
    <row r="1226" spans="16:53">
      <c r="P1226" s="26"/>
      <c r="Q1226" s="27"/>
      <c r="R1226" s="27"/>
      <c r="S1226" s="30"/>
      <c r="AW1226" s="67" t="str">
        <f>IF(ISERROR(IF(Journal!BC1226&gt;0,Journal!V1226,0)-IF(Journal!BC1226&gt;0,Journal!BC1226,0)),"",IF(Journal!BC1226&gt;0,Journal!V1226,0)-IF(Journal!BC1226&gt;0,Journal!BC1226,0))</f>
        <v/>
      </c>
      <c r="AX1226" s="67" t="str">
        <f t="shared" si="93"/>
        <v/>
      </c>
      <c r="AY1226" s="67" t="str">
        <f t="shared" ca="1" si="94"/>
        <v/>
      </c>
      <c r="AZ1226" s="67" t="str">
        <f t="shared" ca="1" si="95"/>
        <v/>
      </c>
      <c r="BA1226" s="67" t="str">
        <f t="shared" ca="1" si="96"/>
        <v/>
      </c>
    </row>
    <row r="1227" spans="16:53">
      <c r="P1227" s="26"/>
      <c r="Q1227" s="27"/>
      <c r="R1227" s="27"/>
      <c r="S1227" s="30"/>
      <c r="AW1227" s="67" t="str">
        <f>IF(ISERROR(IF(Journal!BC1227&gt;0,Journal!V1227,0)-IF(Journal!BC1227&gt;0,Journal!BC1227,0)),"",IF(Journal!BC1227&gt;0,Journal!V1227,0)-IF(Journal!BC1227&gt;0,Journal!BC1227,0))</f>
        <v/>
      </c>
      <c r="AX1227" s="67" t="str">
        <f t="shared" si="93"/>
        <v/>
      </c>
      <c r="AY1227" s="67" t="str">
        <f t="shared" ca="1" si="94"/>
        <v/>
      </c>
      <c r="AZ1227" s="67" t="str">
        <f t="shared" ca="1" si="95"/>
        <v/>
      </c>
      <c r="BA1227" s="67" t="str">
        <f t="shared" ca="1" si="96"/>
        <v/>
      </c>
    </row>
    <row r="1228" spans="16:53">
      <c r="P1228" s="26"/>
      <c r="Q1228" s="27"/>
      <c r="R1228" s="27"/>
      <c r="S1228" s="30"/>
      <c r="AW1228" s="67" t="str">
        <f>IF(ISERROR(IF(Journal!BC1228&gt;0,Journal!V1228,0)-IF(Journal!BC1228&gt;0,Journal!BC1228,0)),"",IF(Journal!BC1228&gt;0,Journal!V1228,0)-IF(Journal!BC1228&gt;0,Journal!BC1228,0))</f>
        <v/>
      </c>
      <c r="AX1228" s="67" t="str">
        <f t="shared" si="93"/>
        <v/>
      </c>
      <c r="AY1228" s="67" t="str">
        <f t="shared" ca="1" si="94"/>
        <v/>
      </c>
      <c r="AZ1228" s="67" t="str">
        <f t="shared" ca="1" si="95"/>
        <v/>
      </c>
      <c r="BA1228" s="67" t="str">
        <f t="shared" ca="1" si="96"/>
        <v/>
      </c>
    </row>
    <row r="1229" spans="16:53">
      <c r="P1229" s="26"/>
      <c r="Q1229" s="27"/>
      <c r="R1229" s="27"/>
      <c r="S1229" s="30"/>
      <c r="AW1229" s="67" t="str">
        <f>IF(ISERROR(IF(Journal!BC1229&gt;0,Journal!V1229,0)-IF(Journal!BC1229&gt;0,Journal!BC1229,0)),"",IF(Journal!BC1229&gt;0,Journal!V1229,0)-IF(Journal!BC1229&gt;0,Journal!BC1229,0))</f>
        <v/>
      </c>
      <c r="AX1229" s="67" t="str">
        <f t="shared" si="93"/>
        <v/>
      </c>
      <c r="AY1229" s="67" t="str">
        <f t="shared" ca="1" si="94"/>
        <v/>
      </c>
      <c r="AZ1229" s="67" t="str">
        <f t="shared" ca="1" si="95"/>
        <v/>
      </c>
      <c r="BA1229" s="67" t="str">
        <f t="shared" ca="1" si="96"/>
        <v/>
      </c>
    </row>
    <row r="1230" spans="16:53">
      <c r="P1230" s="26"/>
      <c r="Q1230" s="27"/>
      <c r="R1230" s="27"/>
      <c r="S1230" s="30"/>
      <c r="AW1230" s="67" t="str">
        <f>IF(ISERROR(IF(Journal!BC1230&gt;0,Journal!V1230,0)-IF(Journal!BC1230&gt;0,Journal!BC1230,0)),"",IF(Journal!BC1230&gt;0,Journal!V1230,0)-IF(Journal!BC1230&gt;0,Journal!BC1230,0))</f>
        <v/>
      </c>
      <c r="AX1230" s="67" t="str">
        <f t="shared" si="93"/>
        <v/>
      </c>
      <c r="AY1230" s="67" t="str">
        <f t="shared" ca="1" si="94"/>
        <v/>
      </c>
      <c r="AZ1230" s="67" t="str">
        <f t="shared" ca="1" si="95"/>
        <v/>
      </c>
      <c r="BA1230" s="67" t="str">
        <f t="shared" ca="1" si="96"/>
        <v/>
      </c>
    </row>
    <row r="1231" spans="16:53">
      <c r="P1231" s="26"/>
      <c r="Q1231" s="27"/>
      <c r="R1231" s="27"/>
      <c r="S1231" s="30"/>
      <c r="AW1231" s="67" t="str">
        <f>IF(ISERROR(IF(Journal!BC1231&gt;0,Journal!V1231,0)-IF(Journal!BC1231&gt;0,Journal!BC1231,0)),"",IF(Journal!BC1231&gt;0,Journal!V1231,0)-IF(Journal!BC1231&gt;0,Journal!BC1231,0))</f>
        <v/>
      </c>
      <c r="AX1231" s="67" t="str">
        <f t="shared" si="93"/>
        <v/>
      </c>
      <c r="AY1231" s="67" t="str">
        <f t="shared" ca="1" si="94"/>
        <v/>
      </c>
      <c r="AZ1231" s="67" t="str">
        <f t="shared" ca="1" si="95"/>
        <v/>
      </c>
      <c r="BA1231" s="67" t="str">
        <f t="shared" ca="1" si="96"/>
        <v/>
      </c>
    </row>
    <row r="1232" spans="16:53">
      <c r="P1232" s="26"/>
      <c r="Q1232" s="27"/>
      <c r="R1232" s="27"/>
      <c r="S1232" s="30"/>
      <c r="AW1232" s="67" t="str">
        <f>IF(ISERROR(IF(Journal!BC1232&gt;0,Journal!V1232,0)-IF(Journal!BC1232&gt;0,Journal!BC1232,0)),"",IF(Journal!BC1232&gt;0,Journal!V1232,0)-IF(Journal!BC1232&gt;0,Journal!BC1232,0))</f>
        <v/>
      </c>
      <c r="AX1232" s="67" t="str">
        <f t="shared" si="93"/>
        <v/>
      </c>
      <c r="AY1232" s="67" t="str">
        <f t="shared" ca="1" si="94"/>
        <v/>
      </c>
      <c r="AZ1232" s="67" t="str">
        <f t="shared" ca="1" si="95"/>
        <v/>
      </c>
      <c r="BA1232" s="67" t="str">
        <f t="shared" ca="1" si="96"/>
        <v/>
      </c>
    </row>
    <row r="1233" spans="16:53">
      <c r="P1233" s="26"/>
      <c r="Q1233" s="27"/>
      <c r="R1233" s="27"/>
      <c r="S1233" s="30"/>
      <c r="AW1233" s="67" t="str">
        <f>IF(ISERROR(IF(Journal!BC1233&gt;0,Journal!V1233,0)-IF(Journal!BC1233&gt;0,Journal!BC1233,0)),"",IF(Journal!BC1233&gt;0,Journal!V1233,0)-IF(Journal!BC1233&gt;0,Journal!BC1233,0))</f>
        <v/>
      </c>
      <c r="AX1233" s="67" t="str">
        <f t="shared" si="93"/>
        <v/>
      </c>
      <c r="AY1233" s="67" t="str">
        <f t="shared" ca="1" si="94"/>
        <v/>
      </c>
      <c r="AZ1233" s="67" t="str">
        <f t="shared" ca="1" si="95"/>
        <v/>
      </c>
      <c r="BA1233" s="67" t="str">
        <f t="shared" ca="1" si="96"/>
        <v/>
      </c>
    </row>
    <row r="1234" spans="16:53">
      <c r="P1234" s="26"/>
      <c r="Q1234" s="27"/>
      <c r="R1234" s="27"/>
      <c r="S1234" s="30"/>
      <c r="AW1234" s="67" t="str">
        <f>IF(ISERROR(IF(Journal!BC1234&gt;0,Journal!V1234,0)-IF(Journal!BC1234&gt;0,Journal!BC1234,0)),"",IF(Journal!BC1234&gt;0,Journal!V1234,0)-IF(Journal!BC1234&gt;0,Journal!BC1234,0))</f>
        <v/>
      </c>
      <c r="AX1234" s="67" t="str">
        <f t="shared" si="93"/>
        <v/>
      </c>
      <c r="AY1234" s="67" t="str">
        <f t="shared" ca="1" si="94"/>
        <v/>
      </c>
      <c r="AZ1234" s="67" t="str">
        <f t="shared" ca="1" si="95"/>
        <v/>
      </c>
      <c r="BA1234" s="67" t="str">
        <f t="shared" ca="1" si="96"/>
        <v/>
      </c>
    </row>
    <row r="1235" spans="16:53">
      <c r="P1235" s="26"/>
      <c r="Q1235" s="27"/>
      <c r="R1235" s="27"/>
      <c r="S1235" s="30"/>
      <c r="AW1235" s="67" t="str">
        <f>IF(ISERROR(IF(Journal!BC1235&gt;0,Journal!V1235,0)-IF(Journal!BC1235&gt;0,Journal!BC1235,0)),"",IF(Journal!BC1235&gt;0,Journal!V1235,0)-IF(Journal!BC1235&gt;0,Journal!BC1235,0))</f>
        <v/>
      </c>
      <c r="AX1235" s="67" t="str">
        <f t="shared" si="93"/>
        <v/>
      </c>
      <c r="AY1235" s="67" t="str">
        <f t="shared" ca="1" si="94"/>
        <v/>
      </c>
      <c r="AZ1235" s="67" t="str">
        <f t="shared" ca="1" si="95"/>
        <v/>
      </c>
      <c r="BA1235" s="67" t="str">
        <f t="shared" ca="1" si="96"/>
        <v/>
      </c>
    </row>
    <row r="1236" spans="16:53">
      <c r="P1236" s="26"/>
      <c r="Q1236" s="27"/>
      <c r="R1236" s="27"/>
      <c r="S1236" s="30"/>
      <c r="AW1236" s="67" t="str">
        <f>IF(ISERROR(IF(Journal!BC1236&gt;0,Journal!V1236,0)-IF(Journal!BC1236&gt;0,Journal!BC1236,0)),"",IF(Journal!BC1236&gt;0,Journal!V1236,0)-IF(Journal!BC1236&gt;0,Journal!BC1236,0))</f>
        <v/>
      </c>
      <c r="AX1236" s="67" t="str">
        <f t="shared" si="93"/>
        <v/>
      </c>
      <c r="AY1236" s="67" t="str">
        <f t="shared" ca="1" si="94"/>
        <v/>
      </c>
      <c r="AZ1236" s="67" t="str">
        <f t="shared" ca="1" si="95"/>
        <v/>
      </c>
      <c r="BA1236" s="67" t="str">
        <f t="shared" ca="1" si="96"/>
        <v/>
      </c>
    </row>
    <row r="1237" spans="16:53">
      <c r="P1237" s="26"/>
      <c r="Q1237" s="27"/>
      <c r="R1237" s="27"/>
      <c r="S1237" s="30"/>
      <c r="AW1237" s="67" t="str">
        <f>IF(ISERROR(IF(Journal!BC1237&gt;0,Journal!V1237,0)-IF(Journal!BC1237&gt;0,Journal!BC1237,0)),"",IF(Journal!BC1237&gt;0,Journal!V1237,0)-IF(Journal!BC1237&gt;0,Journal!BC1237,0))</f>
        <v/>
      </c>
      <c r="AX1237" s="67" t="str">
        <f t="shared" si="93"/>
        <v/>
      </c>
      <c r="AY1237" s="67" t="str">
        <f t="shared" ca="1" si="94"/>
        <v/>
      </c>
      <c r="AZ1237" s="67" t="str">
        <f t="shared" ca="1" si="95"/>
        <v/>
      </c>
      <c r="BA1237" s="67" t="str">
        <f t="shared" ca="1" si="96"/>
        <v/>
      </c>
    </row>
    <row r="1238" spans="16:53">
      <c r="P1238" s="26"/>
      <c r="Q1238" s="27"/>
      <c r="R1238" s="27"/>
      <c r="S1238" s="30"/>
      <c r="AW1238" s="67" t="str">
        <f>IF(ISERROR(IF(Journal!BC1238&gt;0,Journal!V1238,0)-IF(Journal!BC1238&gt;0,Journal!BC1238,0)),"",IF(Journal!BC1238&gt;0,Journal!V1238,0)-IF(Journal!BC1238&gt;0,Journal!BC1238,0))</f>
        <v/>
      </c>
      <c r="AX1238" s="67" t="str">
        <f t="shared" si="93"/>
        <v/>
      </c>
      <c r="AY1238" s="67" t="str">
        <f t="shared" ca="1" si="94"/>
        <v/>
      </c>
      <c r="AZ1238" s="67" t="str">
        <f t="shared" ca="1" si="95"/>
        <v/>
      </c>
      <c r="BA1238" s="67" t="str">
        <f t="shared" ca="1" si="96"/>
        <v/>
      </c>
    </row>
    <row r="1239" spans="16:53">
      <c r="P1239" s="26"/>
      <c r="Q1239" s="27"/>
      <c r="R1239" s="27"/>
      <c r="S1239" s="30"/>
      <c r="AW1239" s="67" t="str">
        <f>IF(ISERROR(IF(Journal!BC1239&gt;0,Journal!V1239,0)-IF(Journal!BC1239&gt;0,Journal!BC1239,0)),"",IF(Journal!BC1239&gt;0,Journal!V1239,0)-IF(Journal!BC1239&gt;0,Journal!BC1239,0))</f>
        <v/>
      </c>
      <c r="AX1239" s="67" t="str">
        <f t="shared" si="93"/>
        <v/>
      </c>
      <c r="AY1239" s="67" t="str">
        <f t="shared" ca="1" si="94"/>
        <v/>
      </c>
      <c r="AZ1239" s="67" t="str">
        <f t="shared" ca="1" si="95"/>
        <v/>
      </c>
      <c r="BA1239" s="67" t="str">
        <f t="shared" ca="1" si="96"/>
        <v/>
      </c>
    </row>
    <row r="1240" spans="16:53">
      <c r="P1240" s="26"/>
      <c r="Q1240" s="27"/>
      <c r="R1240" s="27"/>
      <c r="S1240" s="30"/>
      <c r="AW1240" s="67" t="str">
        <f>IF(ISERROR(IF(Journal!BC1240&gt;0,Journal!V1240,0)-IF(Journal!BC1240&gt;0,Journal!BC1240,0)),"",IF(Journal!BC1240&gt;0,Journal!V1240,0)-IF(Journal!BC1240&gt;0,Journal!BC1240,0))</f>
        <v/>
      </c>
      <c r="AX1240" s="67" t="str">
        <f t="shared" si="93"/>
        <v/>
      </c>
      <c r="AY1240" s="67" t="str">
        <f t="shared" ca="1" si="94"/>
        <v/>
      </c>
      <c r="AZ1240" s="67" t="str">
        <f t="shared" ca="1" si="95"/>
        <v/>
      </c>
      <c r="BA1240" s="67" t="str">
        <f t="shared" ca="1" si="96"/>
        <v/>
      </c>
    </row>
    <row r="1241" spans="16:53">
      <c r="P1241" s="26"/>
      <c r="Q1241" s="27"/>
      <c r="R1241" s="27"/>
      <c r="S1241" s="30"/>
      <c r="AW1241" s="67" t="str">
        <f>IF(ISERROR(IF(Journal!BC1241&gt;0,Journal!V1241,0)-IF(Journal!BC1241&gt;0,Journal!BC1241,0)),"",IF(Journal!BC1241&gt;0,Journal!V1241,0)-IF(Journal!BC1241&gt;0,Journal!BC1241,0))</f>
        <v/>
      </c>
      <c r="AX1241" s="67" t="str">
        <f t="shared" si="93"/>
        <v/>
      </c>
      <c r="AY1241" s="67" t="str">
        <f t="shared" ca="1" si="94"/>
        <v/>
      </c>
      <c r="AZ1241" s="67" t="str">
        <f t="shared" ca="1" si="95"/>
        <v/>
      </c>
      <c r="BA1241" s="67" t="str">
        <f t="shared" ca="1" si="96"/>
        <v/>
      </c>
    </row>
    <row r="1242" spans="16:53">
      <c r="P1242" s="26"/>
      <c r="Q1242" s="27"/>
      <c r="R1242" s="27"/>
      <c r="S1242" s="30"/>
      <c r="AW1242" s="67" t="str">
        <f>IF(ISERROR(IF(Journal!BC1242&gt;0,Journal!V1242,0)-IF(Journal!BC1242&gt;0,Journal!BC1242,0)),"",IF(Journal!BC1242&gt;0,Journal!V1242,0)-IF(Journal!BC1242&gt;0,Journal!BC1242,0))</f>
        <v/>
      </c>
      <c r="AX1242" s="67" t="str">
        <f t="shared" si="93"/>
        <v/>
      </c>
      <c r="AY1242" s="67" t="str">
        <f t="shared" ca="1" si="94"/>
        <v/>
      </c>
      <c r="AZ1242" s="67" t="str">
        <f t="shared" ca="1" si="95"/>
        <v/>
      </c>
      <c r="BA1242" s="67" t="str">
        <f t="shared" ca="1" si="96"/>
        <v/>
      </c>
    </row>
    <row r="1243" spans="16:53">
      <c r="P1243" s="26"/>
      <c r="Q1243" s="27"/>
      <c r="R1243" s="27"/>
      <c r="S1243" s="30"/>
      <c r="AW1243" s="67" t="str">
        <f>IF(ISERROR(IF(Journal!BC1243&gt;0,Journal!V1243,0)-IF(Journal!BC1243&gt;0,Journal!BC1243,0)),"",IF(Journal!BC1243&gt;0,Journal!V1243,0)-IF(Journal!BC1243&gt;0,Journal!BC1243,0))</f>
        <v/>
      </c>
      <c r="AX1243" s="67" t="str">
        <f t="shared" si="93"/>
        <v/>
      </c>
      <c r="AY1243" s="67" t="str">
        <f t="shared" ca="1" si="94"/>
        <v/>
      </c>
      <c r="AZ1243" s="67" t="str">
        <f t="shared" ca="1" si="95"/>
        <v/>
      </c>
      <c r="BA1243" s="67" t="str">
        <f t="shared" ca="1" si="96"/>
        <v/>
      </c>
    </row>
    <row r="1244" spans="16:53">
      <c r="P1244" s="26"/>
      <c r="Q1244" s="27"/>
      <c r="R1244" s="27"/>
      <c r="S1244" s="30"/>
      <c r="AW1244" s="67" t="str">
        <f>IF(ISERROR(IF(Journal!BC1244&gt;0,Journal!V1244,0)-IF(Journal!BC1244&gt;0,Journal!BC1244,0)),"",IF(Journal!BC1244&gt;0,Journal!V1244,0)-IF(Journal!BC1244&gt;0,Journal!BC1244,0))</f>
        <v/>
      </c>
      <c r="AX1244" s="67" t="str">
        <f t="shared" si="93"/>
        <v/>
      </c>
      <c r="AY1244" s="67" t="str">
        <f t="shared" ca="1" si="94"/>
        <v/>
      </c>
      <c r="AZ1244" s="67" t="str">
        <f t="shared" ca="1" si="95"/>
        <v/>
      </c>
      <c r="BA1244" s="67" t="str">
        <f t="shared" ca="1" si="96"/>
        <v/>
      </c>
    </row>
    <row r="1245" spans="16:53">
      <c r="P1245" s="26"/>
      <c r="Q1245" s="27"/>
      <c r="R1245" s="27"/>
      <c r="S1245" s="30"/>
      <c r="AW1245" s="67" t="str">
        <f>IF(ISERROR(IF(Journal!BC1245&gt;0,Journal!V1245,0)-IF(Journal!BC1245&gt;0,Journal!BC1245,0)),"",IF(Journal!BC1245&gt;0,Journal!V1245,0)-IF(Journal!BC1245&gt;0,Journal!BC1245,0))</f>
        <v/>
      </c>
      <c r="AX1245" s="67" t="str">
        <f t="shared" si="93"/>
        <v/>
      </c>
      <c r="AY1245" s="67" t="str">
        <f t="shared" ca="1" si="94"/>
        <v/>
      </c>
      <c r="AZ1245" s="67" t="str">
        <f t="shared" ca="1" si="95"/>
        <v/>
      </c>
      <c r="BA1245" s="67" t="str">
        <f t="shared" ca="1" si="96"/>
        <v/>
      </c>
    </row>
    <row r="1246" spans="16:53">
      <c r="P1246" s="26"/>
      <c r="Q1246" s="27"/>
      <c r="R1246" s="27"/>
      <c r="S1246" s="30"/>
      <c r="AW1246" s="67" t="str">
        <f>IF(ISERROR(IF(Journal!BC1246&gt;0,Journal!V1246,0)-IF(Journal!BC1246&gt;0,Journal!BC1246,0)),"",IF(Journal!BC1246&gt;0,Journal!V1246,0)-IF(Journal!BC1246&gt;0,Journal!BC1246,0))</f>
        <v/>
      </c>
      <c r="AX1246" s="67" t="str">
        <f t="shared" si="93"/>
        <v/>
      </c>
      <c r="AY1246" s="67" t="str">
        <f t="shared" ca="1" si="94"/>
        <v/>
      </c>
      <c r="AZ1246" s="67" t="str">
        <f t="shared" ca="1" si="95"/>
        <v/>
      </c>
      <c r="BA1246" s="67" t="str">
        <f t="shared" ca="1" si="96"/>
        <v/>
      </c>
    </row>
    <row r="1247" spans="16:53">
      <c r="P1247" s="26"/>
      <c r="Q1247" s="27"/>
      <c r="R1247" s="27"/>
      <c r="S1247" s="30"/>
      <c r="AW1247" s="67" t="str">
        <f>IF(ISERROR(IF(Journal!BC1247&gt;0,Journal!V1247,0)-IF(Journal!BC1247&gt;0,Journal!BC1247,0)),"",IF(Journal!BC1247&gt;0,Journal!V1247,0)-IF(Journal!BC1247&gt;0,Journal!BC1247,0))</f>
        <v/>
      </c>
      <c r="AX1247" s="67" t="str">
        <f t="shared" si="93"/>
        <v/>
      </c>
      <c r="AY1247" s="67" t="str">
        <f t="shared" ca="1" si="94"/>
        <v/>
      </c>
      <c r="AZ1247" s="67" t="str">
        <f t="shared" ca="1" si="95"/>
        <v/>
      </c>
      <c r="BA1247" s="67" t="str">
        <f t="shared" ca="1" si="96"/>
        <v/>
      </c>
    </row>
    <row r="1248" spans="16:53">
      <c r="P1248" s="26"/>
      <c r="Q1248" s="27"/>
      <c r="R1248" s="27"/>
      <c r="S1248" s="30"/>
      <c r="AW1248" s="67" t="str">
        <f>IF(ISERROR(IF(Journal!BC1248&gt;0,Journal!V1248,0)-IF(Journal!BC1248&gt;0,Journal!BC1248,0)),"",IF(Journal!BC1248&gt;0,Journal!V1248,0)-IF(Journal!BC1248&gt;0,Journal!BC1248,0))</f>
        <v/>
      </c>
      <c r="AX1248" s="67" t="str">
        <f t="shared" si="93"/>
        <v/>
      </c>
      <c r="AY1248" s="67" t="str">
        <f t="shared" ca="1" si="94"/>
        <v/>
      </c>
      <c r="AZ1248" s="67" t="str">
        <f t="shared" ca="1" si="95"/>
        <v/>
      </c>
      <c r="BA1248" s="67" t="str">
        <f t="shared" ca="1" si="96"/>
        <v/>
      </c>
    </row>
    <row r="1249" spans="16:53">
      <c r="P1249" s="26"/>
      <c r="Q1249" s="27"/>
      <c r="R1249" s="27"/>
      <c r="S1249" s="30"/>
      <c r="AW1249" s="67" t="str">
        <f>IF(ISERROR(IF(Journal!BC1249&gt;0,Journal!V1249,0)-IF(Journal!BC1249&gt;0,Journal!BC1249,0)),"",IF(Journal!BC1249&gt;0,Journal!V1249,0)-IF(Journal!BC1249&gt;0,Journal!BC1249,0))</f>
        <v/>
      </c>
      <c r="AX1249" s="67" t="str">
        <f t="shared" si="93"/>
        <v/>
      </c>
      <c r="AY1249" s="67" t="str">
        <f t="shared" ca="1" si="94"/>
        <v/>
      </c>
      <c r="AZ1249" s="67" t="str">
        <f t="shared" ca="1" si="95"/>
        <v/>
      </c>
      <c r="BA1249" s="67" t="str">
        <f t="shared" ca="1" si="96"/>
        <v/>
      </c>
    </row>
    <row r="1250" spans="16:53">
      <c r="P1250" s="26"/>
      <c r="Q1250" s="27"/>
      <c r="R1250" s="27"/>
      <c r="S1250" s="30"/>
      <c r="AW1250" s="67" t="str">
        <f>IF(ISERROR(IF(Journal!BC1250&gt;0,Journal!V1250,0)-IF(Journal!BC1250&gt;0,Journal!BC1250,0)),"",IF(Journal!BC1250&gt;0,Journal!V1250,0)-IF(Journal!BC1250&gt;0,Journal!BC1250,0))</f>
        <v/>
      </c>
      <c r="AX1250" s="67" t="str">
        <f t="shared" si="93"/>
        <v/>
      </c>
      <c r="AY1250" s="67" t="str">
        <f t="shared" ca="1" si="94"/>
        <v/>
      </c>
      <c r="AZ1250" s="67" t="str">
        <f t="shared" ca="1" si="95"/>
        <v/>
      </c>
      <c r="BA1250" s="67" t="str">
        <f t="shared" ca="1" si="96"/>
        <v/>
      </c>
    </row>
    <row r="1251" spans="16:53">
      <c r="P1251" s="26"/>
      <c r="Q1251" s="27"/>
      <c r="R1251" s="27"/>
      <c r="S1251" s="30"/>
      <c r="AW1251" s="67" t="str">
        <f>IF(ISERROR(IF(Journal!BC1251&gt;0,Journal!V1251,0)-IF(Journal!BC1251&gt;0,Journal!BC1251,0)),"",IF(Journal!BC1251&gt;0,Journal!V1251,0)-IF(Journal!BC1251&gt;0,Journal!BC1251,0))</f>
        <v/>
      </c>
      <c r="AX1251" s="67" t="str">
        <f t="shared" si="93"/>
        <v/>
      </c>
      <c r="AY1251" s="67" t="str">
        <f t="shared" ca="1" si="94"/>
        <v/>
      </c>
      <c r="AZ1251" s="67" t="str">
        <f t="shared" ca="1" si="95"/>
        <v/>
      </c>
      <c r="BA1251" s="67" t="str">
        <f t="shared" ca="1" si="96"/>
        <v/>
      </c>
    </row>
    <row r="1252" spans="16:53">
      <c r="P1252" s="26"/>
      <c r="Q1252" s="27"/>
      <c r="R1252" s="27"/>
      <c r="S1252" s="30"/>
      <c r="AW1252" s="67" t="str">
        <f>IF(ISERROR(IF(Journal!BC1252&gt;0,Journal!V1252,0)-IF(Journal!BC1252&gt;0,Journal!BC1252,0)),"",IF(Journal!BC1252&gt;0,Journal!V1252,0)-IF(Journal!BC1252&gt;0,Journal!BC1252,0))</f>
        <v/>
      </c>
      <c r="AX1252" s="67" t="str">
        <f t="shared" si="93"/>
        <v/>
      </c>
      <c r="AY1252" s="67" t="str">
        <f t="shared" ca="1" si="94"/>
        <v/>
      </c>
      <c r="AZ1252" s="67" t="str">
        <f t="shared" ca="1" si="95"/>
        <v/>
      </c>
      <c r="BA1252" s="67" t="str">
        <f t="shared" ca="1" si="96"/>
        <v/>
      </c>
    </row>
    <row r="1253" spans="16:53">
      <c r="P1253" s="26"/>
      <c r="Q1253" s="27"/>
      <c r="R1253" s="27"/>
      <c r="S1253" s="30"/>
      <c r="AW1253" s="67" t="str">
        <f>IF(ISERROR(IF(Journal!BC1253&gt;0,Journal!V1253,0)-IF(Journal!BC1253&gt;0,Journal!BC1253,0)),"",IF(Journal!BC1253&gt;0,Journal!V1253,0)-IF(Journal!BC1253&gt;0,Journal!BC1253,0))</f>
        <v/>
      </c>
      <c r="AX1253" s="67" t="str">
        <f t="shared" si="93"/>
        <v/>
      </c>
      <c r="AY1253" s="67" t="str">
        <f t="shared" ca="1" si="94"/>
        <v/>
      </c>
      <c r="AZ1253" s="67" t="str">
        <f t="shared" ca="1" si="95"/>
        <v/>
      </c>
      <c r="BA1253" s="67" t="str">
        <f t="shared" ca="1" si="96"/>
        <v/>
      </c>
    </row>
    <row r="1254" spans="16:53">
      <c r="P1254" s="26"/>
      <c r="Q1254" s="27"/>
      <c r="R1254" s="27"/>
      <c r="S1254" s="30"/>
      <c r="AW1254" s="67" t="str">
        <f>IF(ISERROR(IF(Journal!BC1254&gt;0,Journal!V1254,0)-IF(Journal!BC1254&gt;0,Journal!BC1254,0)),"",IF(Journal!BC1254&gt;0,Journal!V1254,0)-IF(Journal!BC1254&gt;0,Journal!BC1254,0))</f>
        <v/>
      </c>
      <c r="AX1254" s="67" t="str">
        <f t="shared" si="93"/>
        <v/>
      </c>
      <c r="AY1254" s="67" t="str">
        <f t="shared" ca="1" si="94"/>
        <v/>
      </c>
      <c r="AZ1254" s="67" t="str">
        <f t="shared" ca="1" si="95"/>
        <v/>
      </c>
      <c r="BA1254" s="67" t="str">
        <f t="shared" ca="1" si="96"/>
        <v/>
      </c>
    </row>
    <row r="1255" spans="16:53">
      <c r="P1255" s="26"/>
      <c r="Q1255" s="27"/>
      <c r="R1255" s="27"/>
      <c r="S1255" s="30"/>
      <c r="AW1255" s="67" t="str">
        <f>IF(ISERROR(IF(Journal!BC1255&gt;0,Journal!V1255,0)-IF(Journal!BC1255&gt;0,Journal!BC1255,0)),"",IF(Journal!BC1255&gt;0,Journal!V1255,0)-IF(Journal!BC1255&gt;0,Journal!BC1255,0))</f>
        <v/>
      </c>
      <c r="AX1255" s="67" t="str">
        <f t="shared" si="93"/>
        <v/>
      </c>
      <c r="AY1255" s="67" t="str">
        <f t="shared" ca="1" si="94"/>
        <v/>
      </c>
      <c r="AZ1255" s="67" t="str">
        <f t="shared" ca="1" si="95"/>
        <v/>
      </c>
      <c r="BA1255" s="67" t="str">
        <f t="shared" ca="1" si="96"/>
        <v/>
      </c>
    </row>
    <row r="1256" spans="16:53">
      <c r="P1256" s="26"/>
      <c r="Q1256" s="27"/>
      <c r="R1256" s="27"/>
      <c r="S1256" s="30"/>
      <c r="AW1256" s="67" t="str">
        <f>IF(ISERROR(IF(Journal!BC1256&gt;0,Journal!V1256,0)-IF(Journal!BC1256&gt;0,Journal!BC1256,0)),"",IF(Journal!BC1256&gt;0,Journal!V1256,0)-IF(Journal!BC1256&gt;0,Journal!BC1256,0))</f>
        <v/>
      </c>
      <c r="AX1256" s="67" t="str">
        <f t="shared" si="93"/>
        <v/>
      </c>
      <c r="AY1256" s="67" t="str">
        <f t="shared" ca="1" si="94"/>
        <v/>
      </c>
      <c r="AZ1256" s="67" t="str">
        <f t="shared" ca="1" si="95"/>
        <v/>
      </c>
      <c r="BA1256" s="67" t="str">
        <f t="shared" ca="1" si="96"/>
        <v/>
      </c>
    </row>
    <row r="1257" spans="16:53">
      <c r="P1257" s="26"/>
      <c r="Q1257" s="27"/>
      <c r="R1257" s="27"/>
      <c r="S1257" s="30"/>
      <c r="AW1257" s="67" t="str">
        <f>IF(ISERROR(IF(Journal!BC1257&gt;0,Journal!V1257,0)-IF(Journal!BC1257&gt;0,Journal!BC1257,0)),"",IF(Journal!BC1257&gt;0,Journal!V1257,0)-IF(Journal!BC1257&gt;0,Journal!BC1257,0))</f>
        <v/>
      </c>
      <c r="AX1257" s="67" t="str">
        <f t="shared" si="93"/>
        <v/>
      </c>
      <c r="AY1257" s="67" t="str">
        <f t="shared" ca="1" si="94"/>
        <v/>
      </c>
      <c r="AZ1257" s="67" t="str">
        <f t="shared" ca="1" si="95"/>
        <v/>
      </c>
      <c r="BA1257" s="67" t="str">
        <f t="shared" ca="1" si="96"/>
        <v/>
      </c>
    </row>
    <row r="1258" spans="16:53">
      <c r="P1258" s="26"/>
      <c r="Q1258" s="27"/>
      <c r="R1258" s="27"/>
      <c r="S1258" s="30"/>
      <c r="AW1258" s="67" t="str">
        <f>IF(ISERROR(IF(Journal!BC1258&gt;0,Journal!V1258,0)-IF(Journal!BC1258&gt;0,Journal!BC1258,0)),"",IF(Journal!BC1258&gt;0,Journal!V1258,0)-IF(Journal!BC1258&gt;0,Journal!BC1258,0))</f>
        <v/>
      </c>
      <c r="AX1258" s="67" t="str">
        <f t="shared" si="93"/>
        <v/>
      </c>
      <c r="AY1258" s="67" t="str">
        <f t="shared" ca="1" si="94"/>
        <v/>
      </c>
      <c r="AZ1258" s="67" t="str">
        <f t="shared" ca="1" si="95"/>
        <v/>
      </c>
      <c r="BA1258" s="67" t="str">
        <f t="shared" ca="1" si="96"/>
        <v/>
      </c>
    </row>
    <row r="1259" spans="16:53">
      <c r="P1259" s="26"/>
      <c r="Q1259" s="27"/>
      <c r="R1259" s="27"/>
      <c r="S1259" s="30"/>
      <c r="AW1259" s="67" t="str">
        <f>IF(ISERROR(IF(Journal!BC1259&gt;0,Journal!V1259,0)-IF(Journal!BC1259&gt;0,Journal!BC1259,0)),"",IF(Journal!BC1259&gt;0,Journal!V1259,0)-IF(Journal!BC1259&gt;0,Journal!BC1259,0))</f>
        <v/>
      </c>
      <c r="AX1259" s="67" t="str">
        <f t="shared" si="93"/>
        <v/>
      </c>
      <c r="AY1259" s="67" t="str">
        <f t="shared" ca="1" si="94"/>
        <v/>
      </c>
      <c r="AZ1259" s="67" t="str">
        <f t="shared" ca="1" si="95"/>
        <v/>
      </c>
      <c r="BA1259" s="67" t="str">
        <f t="shared" ca="1" si="96"/>
        <v/>
      </c>
    </row>
    <row r="1260" spans="16:53">
      <c r="P1260" s="26"/>
      <c r="Q1260" s="27"/>
      <c r="R1260" s="27"/>
      <c r="S1260" s="30"/>
      <c r="AW1260" s="67" t="str">
        <f>IF(ISERROR(IF(Journal!BC1260&gt;0,Journal!V1260,0)-IF(Journal!BC1260&gt;0,Journal!BC1260,0)),"",IF(Journal!BC1260&gt;0,Journal!V1260,0)-IF(Journal!BC1260&gt;0,Journal!BC1260,0))</f>
        <v/>
      </c>
      <c r="AX1260" s="67" t="str">
        <f t="shared" si="93"/>
        <v/>
      </c>
      <c r="AY1260" s="67" t="str">
        <f t="shared" ca="1" si="94"/>
        <v/>
      </c>
      <c r="AZ1260" s="67" t="str">
        <f t="shared" ca="1" si="95"/>
        <v/>
      </c>
      <c r="BA1260" s="67" t="str">
        <f t="shared" ca="1" si="96"/>
        <v/>
      </c>
    </row>
    <row r="1261" spans="16:53">
      <c r="P1261" s="26"/>
      <c r="Q1261" s="27"/>
      <c r="R1261" s="27"/>
      <c r="S1261" s="30"/>
      <c r="AW1261" s="67" t="str">
        <f>IF(ISERROR(IF(Journal!BC1261&gt;0,Journal!V1261,0)-IF(Journal!BC1261&gt;0,Journal!BC1261,0)),"",IF(Journal!BC1261&gt;0,Journal!V1261,0)-IF(Journal!BC1261&gt;0,Journal!BC1261,0))</f>
        <v/>
      </c>
      <c r="AX1261" s="67" t="str">
        <f t="shared" si="93"/>
        <v/>
      </c>
      <c r="AY1261" s="67" t="str">
        <f t="shared" ca="1" si="94"/>
        <v/>
      </c>
      <c r="AZ1261" s="67" t="str">
        <f t="shared" ca="1" si="95"/>
        <v/>
      </c>
      <c r="BA1261" s="67" t="str">
        <f t="shared" ca="1" si="96"/>
        <v/>
      </c>
    </row>
    <row r="1262" spans="16:53">
      <c r="P1262" s="26"/>
      <c r="Q1262" s="27"/>
      <c r="R1262" s="27"/>
      <c r="S1262" s="30"/>
      <c r="AW1262" s="67" t="str">
        <f>IF(ISERROR(IF(Journal!BC1262&gt;0,Journal!V1262,0)-IF(Journal!BC1262&gt;0,Journal!BC1262,0)),"",IF(Journal!BC1262&gt;0,Journal!V1262,0)-IF(Journal!BC1262&gt;0,Journal!BC1262,0))</f>
        <v/>
      </c>
      <c r="AX1262" s="67" t="str">
        <f t="shared" si="93"/>
        <v/>
      </c>
      <c r="AY1262" s="67" t="str">
        <f t="shared" ca="1" si="94"/>
        <v/>
      </c>
      <c r="AZ1262" s="67" t="str">
        <f t="shared" ca="1" si="95"/>
        <v/>
      </c>
      <c r="BA1262" s="67" t="str">
        <f t="shared" ca="1" si="96"/>
        <v/>
      </c>
    </row>
    <row r="1263" spans="16:53">
      <c r="P1263" s="26"/>
      <c r="Q1263" s="27"/>
      <c r="R1263" s="27"/>
      <c r="S1263" s="30"/>
      <c r="AW1263" s="67" t="str">
        <f>IF(ISERROR(IF(Journal!BC1263&gt;0,Journal!V1263,0)-IF(Journal!BC1263&gt;0,Journal!BC1263,0)),"",IF(Journal!BC1263&gt;0,Journal!V1263,0)-IF(Journal!BC1263&gt;0,Journal!BC1263,0))</f>
        <v/>
      </c>
      <c r="AX1263" s="67" t="str">
        <f t="shared" si="93"/>
        <v/>
      </c>
      <c r="AY1263" s="67" t="str">
        <f t="shared" ca="1" si="94"/>
        <v/>
      </c>
      <c r="AZ1263" s="67" t="str">
        <f t="shared" ca="1" si="95"/>
        <v/>
      </c>
      <c r="BA1263" s="67" t="str">
        <f t="shared" ca="1" si="96"/>
        <v/>
      </c>
    </row>
    <row r="1264" spans="16:53">
      <c r="P1264" s="26"/>
      <c r="Q1264" s="27"/>
      <c r="R1264" s="27"/>
      <c r="S1264" s="30"/>
      <c r="AW1264" s="67" t="str">
        <f>IF(ISERROR(IF(Journal!BC1264&gt;0,Journal!V1264,0)-IF(Journal!BC1264&gt;0,Journal!BC1264,0)),"",IF(Journal!BC1264&gt;0,Journal!V1264,0)-IF(Journal!BC1264&gt;0,Journal!BC1264,0))</f>
        <v/>
      </c>
      <c r="AX1264" s="67" t="str">
        <f t="shared" si="93"/>
        <v/>
      </c>
      <c r="AY1264" s="67" t="str">
        <f t="shared" ca="1" si="94"/>
        <v/>
      </c>
      <c r="AZ1264" s="67" t="str">
        <f t="shared" ca="1" si="95"/>
        <v/>
      </c>
      <c r="BA1264" s="67" t="str">
        <f t="shared" ca="1" si="96"/>
        <v/>
      </c>
    </row>
    <row r="1265" spans="16:53">
      <c r="P1265" s="26"/>
      <c r="Q1265" s="27"/>
      <c r="R1265" s="27"/>
      <c r="S1265" s="30"/>
      <c r="AW1265" s="67" t="str">
        <f>IF(ISERROR(IF(Journal!BC1265&gt;0,Journal!V1265,0)-IF(Journal!BC1265&gt;0,Journal!BC1265,0)),"",IF(Journal!BC1265&gt;0,Journal!V1265,0)-IF(Journal!BC1265&gt;0,Journal!BC1265,0))</f>
        <v/>
      </c>
      <c r="AX1265" s="67" t="str">
        <f t="shared" si="93"/>
        <v/>
      </c>
      <c r="AY1265" s="67" t="str">
        <f t="shared" ca="1" si="94"/>
        <v/>
      </c>
      <c r="AZ1265" s="67" t="str">
        <f t="shared" ca="1" si="95"/>
        <v/>
      </c>
      <c r="BA1265" s="67" t="str">
        <f t="shared" ca="1" si="96"/>
        <v/>
      </c>
    </row>
    <row r="1266" spans="16:53">
      <c r="P1266" s="26"/>
      <c r="Q1266" s="27"/>
      <c r="R1266" s="27"/>
      <c r="S1266" s="30"/>
      <c r="AW1266" s="67" t="str">
        <f>IF(ISERROR(IF(Journal!BC1266&gt;0,Journal!V1266,0)-IF(Journal!BC1266&gt;0,Journal!BC1266,0)),"",IF(Journal!BC1266&gt;0,Journal!V1266,0)-IF(Journal!BC1266&gt;0,Journal!BC1266,0))</f>
        <v/>
      </c>
      <c r="AX1266" s="67" t="str">
        <f t="shared" si="93"/>
        <v/>
      </c>
      <c r="AY1266" s="67" t="str">
        <f t="shared" ca="1" si="94"/>
        <v/>
      </c>
      <c r="AZ1266" s="67" t="str">
        <f t="shared" ca="1" si="95"/>
        <v/>
      </c>
      <c r="BA1266" s="67" t="str">
        <f t="shared" ca="1" si="96"/>
        <v/>
      </c>
    </row>
    <row r="1267" spans="16:53">
      <c r="P1267" s="26"/>
      <c r="Q1267" s="27"/>
      <c r="R1267" s="27"/>
      <c r="S1267" s="30"/>
      <c r="AW1267" s="67" t="str">
        <f>IF(ISERROR(IF(Journal!BC1267&gt;0,Journal!V1267,0)-IF(Journal!BC1267&gt;0,Journal!BC1267,0)),"",IF(Journal!BC1267&gt;0,Journal!V1267,0)-IF(Journal!BC1267&gt;0,Journal!BC1267,0))</f>
        <v/>
      </c>
      <c r="AX1267" s="67" t="str">
        <f t="shared" si="93"/>
        <v/>
      </c>
      <c r="AY1267" s="67" t="str">
        <f t="shared" ca="1" si="94"/>
        <v/>
      </c>
      <c r="AZ1267" s="67" t="str">
        <f t="shared" ca="1" si="95"/>
        <v/>
      </c>
      <c r="BA1267" s="67" t="str">
        <f t="shared" ca="1" si="96"/>
        <v/>
      </c>
    </row>
    <row r="1268" spans="16:53">
      <c r="P1268" s="26"/>
      <c r="Q1268" s="27"/>
      <c r="R1268" s="27"/>
      <c r="S1268" s="30"/>
      <c r="AW1268" s="67" t="str">
        <f>IF(ISERROR(IF(Journal!BC1268&gt;0,Journal!V1268,0)-IF(Journal!BC1268&gt;0,Journal!BC1268,0)),"",IF(Journal!BC1268&gt;0,Journal!V1268,0)-IF(Journal!BC1268&gt;0,Journal!BC1268,0))</f>
        <v/>
      </c>
      <c r="AX1268" s="67" t="str">
        <f t="shared" si="93"/>
        <v/>
      </c>
      <c r="AY1268" s="67" t="str">
        <f t="shared" ca="1" si="94"/>
        <v/>
      </c>
      <c r="AZ1268" s="67" t="str">
        <f t="shared" ca="1" si="95"/>
        <v/>
      </c>
      <c r="BA1268" s="67" t="str">
        <f t="shared" ca="1" si="96"/>
        <v/>
      </c>
    </row>
    <row r="1269" spans="16:53">
      <c r="P1269" s="26"/>
      <c r="Q1269" s="27"/>
      <c r="R1269" s="27"/>
      <c r="S1269" s="30"/>
      <c r="AW1269" s="67" t="str">
        <f>IF(ISERROR(IF(Journal!BC1269&gt;0,Journal!V1269,0)-IF(Journal!BC1269&gt;0,Journal!BC1269,0)),"",IF(Journal!BC1269&gt;0,Journal!V1269,0)-IF(Journal!BC1269&gt;0,Journal!BC1269,0))</f>
        <v/>
      </c>
      <c r="AX1269" s="67" t="str">
        <f t="shared" si="93"/>
        <v/>
      </c>
      <c r="AY1269" s="67" t="str">
        <f t="shared" ca="1" si="94"/>
        <v/>
      </c>
      <c r="AZ1269" s="67" t="str">
        <f t="shared" ca="1" si="95"/>
        <v/>
      </c>
      <c r="BA1269" s="67" t="str">
        <f t="shared" ca="1" si="96"/>
        <v/>
      </c>
    </row>
    <row r="1270" spans="16:53">
      <c r="P1270" s="26"/>
      <c r="Q1270" s="27"/>
      <c r="R1270" s="27"/>
      <c r="S1270" s="30"/>
      <c r="AW1270" s="67" t="str">
        <f>IF(ISERROR(IF(Journal!BC1270&gt;0,Journal!V1270,0)-IF(Journal!BC1270&gt;0,Journal!BC1270,0)),"",IF(Journal!BC1270&gt;0,Journal!V1270,0)-IF(Journal!BC1270&gt;0,Journal!BC1270,0))</f>
        <v/>
      </c>
      <c r="AX1270" s="67" t="str">
        <f t="shared" si="93"/>
        <v/>
      </c>
      <c r="AY1270" s="67" t="str">
        <f t="shared" ca="1" si="94"/>
        <v/>
      </c>
      <c r="AZ1270" s="67" t="str">
        <f t="shared" ca="1" si="95"/>
        <v/>
      </c>
      <c r="BA1270" s="67" t="str">
        <f t="shared" ca="1" si="96"/>
        <v/>
      </c>
    </row>
    <row r="1271" spans="16:53">
      <c r="P1271" s="26"/>
      <c r="Q1271" s="27"/>
      <c r="R1271" s="27"/>
      <c r="S1271" s="30"/>
      <c r="AW1271" s="67" t="str">
        <f>IF(ISERROR(IF(Journal!BC1271&gt;0,Journal!V1271,0)-IF(Journal!BC1271&gt;0,Journal!BC1271,0)),"",IF(Journal!BC1271&gt;0,Journal!V1271,0)-IF(Journal!BC1271&gt;0,Journal!BC1271,0))</f>
        <v/>
      </c>
      <c r="AX1271" s="67" t="str">
        <f t="shared" si="93"/>
        <v/>
      </c>
      <c r="AY1271" s="67" t="str">
        <f t="shared" ca="1" si="94"/>
        <v/>
      </c>
      <c r="AZ1271" s="67" t="str">
        <f t="shared" ca="1" si="95"/>
        <v/>
      </c>
      <c r="BA1271" s="67" t="str">
        <f t="shared" ca="1" si="96"/>
        <v/>
      </c>
    </row>
    <row r="1272" spans="16:53">
      <c r="P1272" s="26"/>
      <c r="Q1272" s="27"/>
      <c r="R1272" s="27"/>
      <c r="S1272" s="30"/>
      <c r="AW1272" s="67" t="str">
        <f>IF(ISERROR(IF(Journal!BC1272&gt;0,Journal!V1272,0)-IF(Journal!BC1272&gt;0,Journal!BC1272,0)),"",IF(Journal!BC1272&gt;0,Journal!V1272,0)-IF(Journal!BC1272&gt;0,Journal!BC1272,0))</f>
        <v/>
      </c>
      <c r="AX1272" s="67" t="str">
        <f t="shared" si="93"/>
        <v/>
      </c>
      <c r="AY1272" s="67" t="str">
        <f t="shared" ca="1" si="94"/>
        <v/>
      </c>
      <c r="AZ1272" s="67" t="str">
        <f t="shared" ca="1" si="95"/>
        <v/>
      </c>
      <c r="BA1272" s="67" t="str">
        <f t="shared" ca="1" si="96"/>
        <v/>
      </c>
    </row>
    <row r="1273" spans="16:53">
      <c r="P1273" s="26"/>
      <c r="Q1273" s="27"/>
      <c r="R1273" s="27"/>
      <c r="S1273" s="30"/>
      <c r="AW1273" s="67" t="str">
        <f>IF(ISERROR(IF(Journal!BC1273&gt;0,Journal!V1273,0)-IF(Journal!BC1273&gt;0,Journal!BC1273,0)),"",IF(Journal!BC1273&gt;0,Journal!V1273,0)-IF(Journal!BC1273&gt;0,Journal!BC1273,0))</f>
        <v/>
      </c>
      <c r="AX1273" s="67" t="str">
        <f t="shared" si="93"/>
        <v/>
      </c>
      <c r="AY1273" s="67" t="str">
        <f t="shared" ca="1" si="94"/>
        <v/>
      </c>
      <c r="AZ1273" s="67" t="str">
        <f t="shared" ca="1" si="95"/>
        <v/>
      </c>
      <c r="BA1273" s="67" t="str">
        <f t="shared" ca="1" si="96"/>
        <v/>
      </c>
    </row>
    <row r="1274" spans="16:53">
      <c r="P1274" s="26"/>
      <c r="Q1274" s="27"/>
      <c r="R1274" s="27"/>
      <c r="S1274" s="30"/>
      <c r="AW1274" s="67" t="str">
        <f>IF(ISERROR(IF(Journal!BC1274&gt;0,Journal!V1274,0)-IF(Journal!BC1274&gt;0,Journal!BC1274,0)),"",IF(Journal!BC1274&gt;0,Journal!V1274,0)-IF(Journal!BC1274&gt;0,Journal!BC1274,0))</f>
        <v/>
      </c>
      <c r="AX1274" s="67" t="str">
        <f t="shared" si="93"/>
        <v/>
      </c>
      <c r="AY1274" s="67" t="str">
        <f t="shared" ca="1" si="94"/>
        <v/>
      </c>
      <c r="AZ1274" s="67" t="str">
        <f t="shared" ca="1" si="95"/>
        <v/>
      </c>
      <c r="BA1274" s="67" t="str">
        <f t="shared" ca="1" si="96"/>
        <v/>
      </c>
    </row>
    <row r="1275" spans="16:53">
      <c r="P1275" s="26"/>
      <c r="Q1275" s="27"/>
      <c r="R1275" s="27"/>
      <c r="S1275" s="30"/>
      <c r="AW1275" s="67" t="str">
        <f>IF(ISERROR(IF(Journal!BC1275&gt;0,Journal!V1275,0)-IF(Journal!BC1275&gt;0,Journal!BC1275,0)),"",IF(Journal!BC1275&gt;0,Journal!V1275,0)-IF(Journal!BC1275&gt;0,Journal!BC1275,0))</f>
        <v/>
      </c>
      <c r="AX1275" s="67" t="str">
        <f t="shared" si="93"/>
        <v/>
      </c>
      <c r="AY1275" s="67" t="str">
        <f t="shared" ca="1" si="94"/>
        <v/>
      </c>
      <c r="AZ1275" s="67" t="str">
        <f t="shared" ca="1" si="95"/>
        <v/>
      </c>
      <c r="BA1275" s="67" t="str">
        <f t="shared" ca="1" si="96"/>
        <v/>
      </c>
    </row>
    <row r="1276" spans="16:53">
      <c r="P1276" s="26"/>
      <c r="Q1276" s="27"/>
      <c r="R1276" s="27"/>
      <c r="S1276" s="30"/>
      <c r="AW1276" s="67" t="str">
        <f>IF(ISERROR(IF(Journal!BC1276&gt;0,Journal!V1276,0)-IF(Journal!BC1276&gt;0,Journal!BC1276,0)),"",IF(Journal!BC1276&gt;0,Journal!V1276,0)-IF(Journal!BC1276&gt;0,Journal!BC1276,0))</f>
        <v/>
      </c>
      <c r="AX1276" s="67" t="str">
        <f t="shared" si="93"/>
        <v/>
      </c>
      <c r="AY1276" s="67" t="str">
        <f t="shared" ca="1" si="94"/>
        <v/>
      </c>
      <c r="AZ1276" s="67" t="str">
        <f t="shared" ca="1" si="95"/>
        <v/>
      </c>
      <c r="BA1276" s="67" t="str">
        <f t="shared" ca="1" si="96"/>
        <v/>
      </c>
    </row>
    <row r="1277" spans="16:53">
      <c r="P1277" s="26"/>
      <c r="Q1277" s="27"/>
      <c r="R1277" s="27"/>
      <c r="S1277" s="30"/>
      <c r="AW1277" s="67" t="str">
        <f>IF(ISERROR(IF(Journal!BC1277&gt;0,Journal!V1277,0)-IF(Journal!BC1277&gt;0,Journal!BC1277,0)),"",IF(Journal!BC1277&gt;0,Journal!V1277,0)-IF(Journal!BC1277&gt;0,Journal!BC1277,0))</f>
        <v/>
      </c>
      <c r="AX1277" s="67" t="str">
        <f t="shared" si="93"/>
        <v/>
      </c>
      <c r="AY1277" s="67" t="str">
        <f t="shared" ca="1" si="94"/>
        <v/>
      </c>
      <c r="AZ1277" s="67" t="str">
        <f t="shared" ca="1" si="95"/>
        <v/>
      </c>
      <c r="BA1277" s="67" t="str">
        <f t="shared" ca="1" si="96"/>
        <v/>
      </c>
    </row>
    <row r="1278" spans="16:53">
      <c r="P1278" s="26"/>
      <c r="Q1278" s="27"/>
      <c r="R1278" s="27"/>
      <c r="S1278" s="30"/>
      <c r="AW1278" s="67" t="str">
        <f>IF(ISERROR(IF(Journal!BC1278&gt;0,Journal!V1278,0)-IF(Journal!BC1278&gt;0,Journal!BC1278,0)),"",IF(Journal!BC1278&gt;0,Journal!V1278,0)-IF(Journal!BC1278&gt;0,Journal!BC1278,0))</f>
        <v/>
      </c>
      <c r="AX1278" s="67" t="str">
        <f t="shared" si="93"/>
        <v/>
      </c>
      <c r="AY1278" s="67" t="str">
        <f t="shared" ca="1" si="94"/>
        <v/>
      </c>
      <c r="AZ1278" s="67" t="str">
        <f t="shared" ca="1" si="95"/>
        <v/>
      </c>
      <c r="BA1278" s="67" t="str">
        <f t="shared" ca="1" si="96"/>
        <v/>
      </c>
    </row>
    <row r="1279" spans="16:53">
      <c r="P1279" s="26"/>
      <c r="Q1279" s="27"/>
      <c r="R1279" s="27"/>
      <c r="S1279" s="30"/>
      <c r="AW1279" s="67" t="str">
        <f>IF(ISERROR(IF(Journal!BC1279&gt;0,Journal!V1279,0)-IF(Journal!BC1279&gt;0,Journal!BC1279,0)),"",IF(Journal!BC1279&gt;0,Journal!V1279,0)-IF(Journal!BC1279&gt;0,Journal!BC1279,0))</f>
        <v/>
      </c>
      <c r="AX1279" s="67" t="str">
        <f t="shared" si="93"/>
        <v/>
      </c>
      <c r="AY1279" s="67" t="str">
        <f t="shared" ca="1" si="94"/>
        <v/>
      </c>
      <c r="AZ1279" s="67" t="str">
        <f t="shared" ca="1" si="95"/>
        <v/>
      </c>
      <c r="BA1279" s="67" t="str">
        <f t="shared" ca="1" si="96"/>
        <v/>
      </c>
    </row>
    <row r="1280" spans="16:53">
      <c r="P1280" s="26"/>
      <c r="Q1280" s="27"/>
      <c r="R1280" s="27"/>
      <c r="S1280" s="30"/>
      <c r="AW1280" s="67" t="str">
        <f>IF(ISERROR(IF(Journal!BC1280&gt;0,Journal!V1280,0)-IF(Journal!BC1280&gt;0,Journal!BC1280,0)),"",IF(Journal!BC1280&gt;0,Journal!V1280,0)-IF(Journal!BC1280&gt;0,Journal!BC1280,0))</f>
        <v/>
      </c>
      <c r="AX1280" s="67" t="str">
        <f t="shared" si="93"/>
        <v/>
      </c>
      <c r="AY1280" s="67" t="str">
        <f t="shared" ca="1" si="94"/>
        <v/>
      </c>
      <c r="AZ1280" s="67" t="str">
        <f t="shared" ca="1" si="95"/>
        <v/>
      </c>
      <c r="BA1280" s="67" t="str">
        <f t="shared" ca="1" si="96"/>
        <v/>
      </c>
    </row>
    <row r="1281" spans="16:53">
      <c r="P1281" s="26"/>
      <c r="Q1281" s="27"/>
      <c r="R1281" s="27"/>
      <c r="S1281" s="30"/>
      <c r="AW1281" s="67" t="str">
        <f>IF(ISERROR(IF(Journal!BC1281&gt;0,Journal!V1281,0)-IF(Journal!BC1281&gt;0,Journal!BC1281,0)),"",IF(Journal!BC1281&gt;0,Journal!V1281,0)-IF(Journal!BC1281&gt;0,Journal!BC1281,0))</f>
        <v/>
      </c>
      <c r="AX1281" s="67" t="str">
        <f t="shared" si="93"/>
        <v/>
      </c>
      <c r="AY1281" s="67" t="str">
        <f t="shared" ca="1" si="94"/>
        <v/>
      </c>
      <c r="AZ1281" s="67" t="str">
        <f t="shared" ca="1" si="95"/>
        <v/>
      </c>
      <c r="BA1281" s="67" t="str">
        <f t="shared" ca="1" si="96"/>
        <v/>
      </c>
    </row>
    <row r="1282" spans="16:53">
      <c r="P1282" s="26"/>
      <c r="Q1282" s="27"/>
      <c r="R1282" s="27"/>
      <c r="S1282" s="30"/>
      <c r="AW1282" s="67" t="str">
        <f>IF(ISERROR(IF(Journal!BC1282&gt;0,Journal!V1282,0)-IF(Journal!BC1282&gt;0,Journal!BC1282,0)),"",IF(Journal!BC1282&gt;0,Journal!V1282,0)-IF(Journal!BC1282&gt;0,Journal!BC1282,0))</f>
        <v/>
      </c>
      <c r="AX1282" s="67" t="str">
        <f t="shared" si="93"/>
        <v/>
      </c>
      <c r="AY1282" s="67" t="str">
        <f t="shared" ca="1" si="94"/>
        <v/>
      </c>
      <c r="AZ1282" s="67" t="str">
        <f t="shared" ca="1" si="95"/>
        <v/>
      </c>
      <c r="BA1282" s="67" t="str">
        <f t="shared" ca="1" si="96"/>
        <v/>
      </c>
    </row>
    <row r="1283" spans="16:53">
      <c r="P1283" s="26"/>
      <c r="Q1283" s="27"/>
      <c r="R1283" s="27"/>
      <c r="S1283" s="30"/>
      <c r="AW1283" s="67" t="str">
        <f>IF(ISERROR(IF(Journal!BC1283&gt;0,Journal!V1283,0)-IF(Journal!BC1283&gt;0,Journal!BC1283,0)),"",IF(Journal!BC1283&gt;0,Journal!V1283,0)-IF(Journal!BC1283&gt;0,Journal!BC1283,0))</f>
        <v/>
      </c>
      <c r="AX1283" s="67" t="str">
        <f t="shared" si="93"/>
        <v/>
      </c>
      <c r="AY1283" s="67" t="str">
        <f t="shared" ca="1" si="94"/>
        <v/>
      </c>
      <c r="AZ1283" s="67" t="str">
        <f t="shared" ca="1" si="95"/>
        <v/>
      </c>
      <c r="BA1283" s="67" t="str">
        <f t="shared" ca="1" si="96"/>
        <v/>
      </c>
    </row>
    <row r="1284" spans="16:53">
      <c r="P1284" s="26"/>
      <c r="Q1284" s="27"/>
      <c r="R1284" s="27"/>
      <c r="S1284" s="30"/>
      <c r="AW1284" s="67" t="str">
        <f>IF(ISERROR(IF(Journal!BC1284&gt;0,Journal!V1284,0)-IF(Journal!BC1284&gt;0,Journal!BC1284,0)),"",IF(Journal!BC1284&gt;0,Journal!V1284,0)-IF(Journal!BC1284&gt;0,Journal!BC1284,0))</f>
        <v/>
      </c>
      <c r="AX1284" s="67" t="str">
        <f t="shared" si="93"/>
        <v/>
      </c>
      <c r="AY1284" s="67" t="str">
        <f t="shared" ca="1" si="94"/>
        <v/>
      </c>
      <c r="AZ1284" s="67" t="str">
        <f t="shared" ca="1" si="95"/>
        <v/>
      </c>
      <c r="BA1284" s="67" t="str">
        <f t="shared" ca="1" si="96"/>
        <v/>
      </c>
    </row>
    <row r="1285" spans="16:53">
      <c r="P1285" s="26"/>
      <c r="Q1285" s="27"/>
      <c r="R1285" s="27"/>
      <c r="S1285" s="30"/>
      <c r="AW1285" s="67" t="str">
        <f>IF(ISERROR(IF(Journal!BC1285&gt;0,Journal!V1285,0)-IF(Journal!BC1285&gt;0,Journal!BC1285,0)),"",IF(Journal!BC1285&gt;0,Journal!V1285,0)-IF(Journal!BC1285&gt;0,Journal!BC1285,0))</f>
        <v/>
      </c>
      <c r="AX1285" s="67" t="str">
        <f t="shared" ref="AX1285:AX1348" si="97">IF(AW1285="","",IF(AW1285&gt;0,1,""))</f>
        <v/>
      </c>
      <c r="AY1285" s="67" t="str">
        <f t="shared" ref="AY1285:AY1348" ca="1" si="98">IF(ISERROR(AY1284+MATCH(1,INDIRECT(CONCATENATE(CONCATENATE("AX",AY1284+1),":AX2200")),0)),"",(AY1284+MATCH(1,INDIRECT(CONCATENATE(CONCATENATE("AX",AY1284+1),":AX2200")),0)))</f>
        <v/>
      </c>
      <c r="AZ1285" s="67" t="str">
        <f t="shared" ref="AZ1285:AZ1348" ca="1" si="99">IF(ISERROR(IF(INDIRECT(CONCATENATE("AW",AY1285))="","",INDIRECT(CONCATENATE("AW",AY1285)))),"",IF(INDIRECT(CONCATENATE("AW",AY1285))="","",INDIRECT(CONCATENATE("AW",AY1285))))</f>
        <v/>
      </c>
      <c r="BA1285" s="67" t="str">
        <f t="shared" ref="BA1285:BA1348" ca="1" si="100">IF(AZ1285="","",BA1284+1)</f>
        <v/>
      </c>
    </row>
    <row r="1286" spans="16:53">
      <c r="P1286" s="26"/>
      <c r="Q1286" s="27"/>
      <c r="R1286" s="27"/>
      <c r="S1286" s="30"/>
      <c r="AW1286" s="67" t="str">
        <f>IF(ISERROR(IF(Journal!BC1286&gt;0,Journal!V1286,0)-IF(Journal!BC1286&gt;0,Journal!BC1286,0)),"",IF(Journal!BC1286&gt;0,Journal!V1286,0)-IF(Journal!BC1286&gt;0,Journal!BC1286,0))</f>
        <v/>
      </c>
      <c r="AX1286" s="67" t="str">
        <f t="shared" si="97"/>
        <v/>
      </c>
      <c r="AY1286" s="67" t="str">
        <f t="shared" ca="1" si="98"/>
        <v/>
      </c>
      <c r="AZ1286" s="67" t="str">
        <f t="shared" ca="1" si="99"/>
        <v/>
      </c>
      <c r="BA1286" s="67" t="str">
        <f t="shared" ca="1" si="100"/>
        <v/>
      </c>
    </row>
    <row r="1287" spans="16:53">
      <c r="P1287" s="26"/>
      <c r="Q1287" s="27"/>
      <c r="R1287" s="27"/>
      <c r="S1287" s="30"/>
      <c r="AW1287" s="67" t="str">
        <f>IF(ISERROR(IF(Journal!BC1287&gt;0,Journal!V1287,0)-IF(Journal!BC1287&gt;0,Journal!BC1287,0)),"",IF(Journal!BC1287&gt;0,Journal!V1287,0)-IF(Journal!BC1287&gt;0,Journal!BC1287,0))</f>
        <v/>
      </c>
      <c r="AX1287" s="67" t="str">
        <f t="shared" si="97"/>
        <v/>
      </c>
      <c r="AY1287" s="67" t="str">
        <f t="shared" ca="1" si="98"/>
        <v/>
      </c>
      <c r="AZ1287" s="67" t="str">
        <f t="shared" ca="1" si="99"/>
        <v/>
      </c>
      <c r="BA1287" s="67" t="str">
        <f t="shared" ca="1" si="100"/>
        <v/>
      </c>
    </row>
    <row r="1288" spans="16:53">
      <c r="P1288" s="26"/>
      <c r="Q1288" s="27"/>
      <c r="R1288" s="27"/>
      <c r="S1288" s="30"/>
      <c r="AW1288" s="67" t="str">
        <f>IF(ISERROR(IF(Journal!BC1288&gt;0,Journal!V1288,0)-IF(Journal!BC1288&gt;0,Journal!BC1288,0)),"",IF(Journal!BC1288&gt;0,Journal!V1288,0)-IF(Journal!BC1288&gt;0,Journal!BC1288,0))</f>
        <v/>
      </c>
      <c r="AX1288" s="67" t="str">
        <f t="shared" si="97"/>
        <v/>
      </c>
      <c r="AY1288" s="67" t="str">
        <f t="shared" ca="1" si="98"/>
        <v/>
      </c>
      <c r="AZ1288" s="67" t="str">
        <f t="shared" ca="1" si="99"/>
        <v/>
      </c>
      <c r="BA1288" s="67" t="str">
        <f t="shared" ca="1" si="100"/>
        <v/>
      </c>
    </row>
    <row r="1289" spans="16:53">
      <c r="P1289" s="26"/>
      <c r="Q1289" s="27"/>
      <c r="R1289" s="27"/>
      <c r="S1289" s="30"/>
      <c r="AW1289" s="67" t="str">
        <f>IF(ISERROR(IF(Journal!BC1289&gt;0,Journal!V1289,0)-IF(Journal!BC1289&gt;0,Journal!BC1289,0)),"",IF(Journal!BC1289&gt;0,Journal!V1289,0)-IF(Journal!BC1289&gt;0,Journal!BC1289,0))</f>
        <v/>
      </c>
      <c r="AX1289" s="67" t="str">
        <f t="shared" si="97"/>
        <v/>
      </c>
      <c r="AY1289" s="67" t="str">
        <f t="shared" ca="1" si="98"/>
        <v/>
      </c>
      <c r="AZ1289" s="67" t="str">
        <f t="shared" ca="1" si="99"/>
        <v/>
      </c>
      <c r="BA1289" s="67" t="str">
        <f t="shared" ca="1" si="100"/>
        <v/>
      </c>
    </row>
    <row r="1290" spans="16:53">
      <c r="P1290" s="26"/>
      <c r="Q1290" s="27"/>
      <c r="R1290" s="27"/>
      <c r="S1290" s="30"/>
      <c r="AW1290" s="67" t="str">
        <f>IF(ISERROR(IF(Journal!BC1290&gt;0,Journal!V1290,0)-IF(Journal!BC1290&gt;0,Journal!BC1290,0)),"",IF(Journal!BC1290&gt;0,Journal!V1290,0)-IF(Journal!BC1290&gt;0,Journal!BC1290,0))</f>
        <v/>
      </c>
      <c r="AX1290" s="67" t="str">
        <f t="shared" si="97"/>
        <v/>
      </c>
      <c r="AY1290" s="67" t="str">
        <f t="shared" ca="1" si="98"/>
        <v/>
      </c>
      <c r="AZ1290" s="67" t="str">
        <f t="shared" ca="1" si="99"/>
        <v/>
      </c>
      <c r="BA1290" s="67" t="str">
        <f t="shared" ca="1" si="100"/>
        <v/>
      </c>
    </row>
    <row r="1291" spans="16:53">
      <c r="P1291" s="26"/>
      <c r="Q1291" s="27"/>
      <c r="R1291" s="27"/>
      <c r="S1291" s="30"/>
      <c r="AW1291" s="67" t="str">
        <f>IF(ISERROR(IF(Journal!BC1291&gt;0,Journal!V1291,0)-IF(Journal!BC1291&gt;0,Journal!BC1291,0)),"",IF(Journal!BC1291&gt;0,Journal!V1291,0)-IF(Journal!BC1291&gt;0,Journal!BC1291,0))</f>
        <v/>
      </c>
      <c r="AX1291" s="67" t="str">
        <f t="shared" si="97"/>
        <v/>
      </c>
      <c r="AY1291" s="67" t="str">
        <f t="shared" ca="1" si="98"/>
        <v/>
      </c>
      <c r="AZ1291" s="67" t="str">
        <f t="shared" ca="1" si="99"/>
        <v/>
      </c>
      <c r="BA1291" s="67" t="str">
        <f t="shared" ca="1" si="100"/>
        <v/>
      </c>
    </row>
    <row r="1292" spans="16:53">
      <c r="P1292" s="26"/>
      <c r="Q1292" s="27"/>
      <c r="R1292" s="27"/>
      <c r="S1292" s="30"/>
      <c r="AW1292" s="67" t="str">
        <f>IF(ISERROR(IF(Journal!BC1292&gt;0,Journal!V1292,0)-IF(Journal!BC1292&gt;0,Journal!BC1292,0)),"",IF(Journal!BC1292&gt;0,Journal!V1292,0)-IF(Journal!BC1292&gt;0,Journal!BC1292,0))</f>
        <v/>
      </c>
      <c r="AX1292" s="67" t="str">
        <f t="shared" si="97"/>
        <v/>
      </c>
      <c r="AY1292" s="67" t="str">
        <f t="shared" ca="1" si="98"/>
        <v/>
      </c>
      <c r="AZ1292" s="67" t="str">
        <f t="shared" ca="1" si="99"/>
        <v/>
      </c>
      <c r="BA1292" s="67" t="str">
        <f t="shared" ca="1" si="100"/>
        <v/>
      </c>
    </row>
    <row r="1293" spans="16:53">
      <c r="P1293" s="26"/>
      <c r="Q1293" s="27"/>
      <c r="R1293" s="27"/>
      <c r="S1293" s="30"/>
      <c r="AW1293" s="67" t="str">
        <f>IF(ISERROR(IF(Journal!BC1293&gt;0,Journal!V1293,0)-IF(Journal!BC1293&gt;0,Journal!BC1293,0)),"",IF(Journal!BC1293&gt;0,Journal!V1293,0)-IF(Journal!BC1293&gt;0,Journal!BC1293,0))</f>
        <v/>
      </c>
      <c r="AX1293" s="67" t="str">
        <f t="shared" si="97"/>
        <v/>
      </c>
      <c r="AY1293" s="67" t="str">
        <f t="shared" ca="1" si="98"/>
        <v/>
      </c>
      <c r="AZ1293" s="67" t="str">
        <f t="shared" ca="1" si="99"/>
        <v/>
      </c>
      <c r="BA1293" s="67" t="str">
        <f t="shared" ca="1" si="100"/>
        <v/>
      </c>
    </row>
    <row r="1294" spans="16:53">
      <c r="P1294" s="26"/>
      <c r="Q1294" s="27"/>
      <c r="R1294" s="27"/>
      <c r="S1294" s="30"/>
      <c r="AW1294" s="67" t="str">
        <f>IF(ISERROR(IF(Journal!BC1294&gt;0,Journal!V1294,0)-IF(Journal!BC1294&gt;0,Journal!BC1294,0)),"",IF(Journal!BC1294&gt;0,Journal!V1294,0)-IF(Journal!BC1294&gt;0,Journal!BC1294,0))</f>
        <v/>
      </c>
      <c r="AX1294" s="67" t="str">
        <f t="shared" si="97"/>
        <v/>
      </c>
      <c r="AY1294" s="67" t="str">
        <f t="shared" ca="1" si="98"/>
        <v/>
      </c>
      <c r="AZ1294" s="67" t="str">
        <f t="shared" ca="1" si="99"/>
        <v/>
      </c>
      <c r="BA1294" s="67" t="str">
        <f t="shared" ca="1" si="100"/>
        <v/>
      </c>
    </row>
    <row r="1295" spans="16:53">
      <c r="P1295" s="26"/>
      <c r="Q1295" s="27"/>
      <c r="R1295" s="27"/>
      <c r="S1295" s="30"/>
      <c r="AW1295" s="67" t="str">
        <f>IF(ISERROR(IF(Journal!BC1295&gt;0,Journal!V1295,0)-IF(Journal!BC1295&gt;0,Journal!BC1295,0)),"",IF(Journal!BC1295&gt;0,Journal!V1295,0)-IF(Journal!BC1295&gt;0,Journal!BC1295,0))</f>
        <v/>
      </c>
      <c r="AX1295" s="67" t="str">
        <f t="shared" si="97"/>
        <v/>
      </c>
      <c r="AY1295" s="67" t="str">
        <f t="shared" ca="1" si="98"/>
        <v/>
      </c>
      <c r="AZ1295" s="67" t="str">
        <f t="shared" ca="1" si="99"/>
        <v/>
      </c>
      <c r="BA1295" s="67" t="str">
        <f t="shared" ca="1" si="100"/>
        <v/>
      </c>
    </row>
    <row r="1296" spans="16:53">
      <c r="P1296" s="26"/>
      <c r="Q1296" s="27"/>
      <c r="R1296" s="27"/>
      <c r="S1296" s="30"/>
      <c r="AW1296" s="67" t="str">
        <f>IF(ISERROR(IF(Journal!BC1296&gt;0,Journal!V1296,0)-IF(Journal!BC1296&gt;0,Journal!BC1296,0)),"",IF(Journal!BC1296&gt;0,Journal!V1296,0)-IF(Journal!BC1296&gt;0,Journal!BC1296,0))</f>
        <v/>
      </c>
      <c r="AX1296" s="67" t="str">
        <f t="shared" si="97"/>
        <v/>
      </c>
      <c r="AY1296" s="67" t="str">
        <f t="shared" ca="1" si="98"/>
        <v/>
      </c>
      <c r="AZ1296" s="67" t="str">
        <f t="shared" ca="1" si="99"/>
        <v/>
      </c>
      <c r="BA1296" s="67" t="str">
        <f t="shared" ca="1" si="100"/>
        <v/>
      </c>
    </row>
    <row r="1297" spans="16:53">
      <c r="P1297" s="26"/>
      <c r="Q1297" s="27"/>
      <c r="R1297" s="27"/>
      <c r="S1297" s="30"/>
      <c r="AW1297" s="67" t="str">
        <f>IF(ISERROR(IF(Journal!BC1297&gt;0,Journal!V1297,0)-IF(Journal!BC1297&gt;0,Journal!BC1297,0)),"",IF(Journal!BC1297&gt;0,Journal!V1297,0)-IF(Journal!BC1297&gt;0,Journal!BC1297,0))</f>
        <v/>
      </c>
      <c r="AX1297" s="67" t="str">
        <f t="shared" si="97"/>
        <v/>
      </c>
      <c r="AY1297" s="67" t="str">
        <f t="shared" ca="1" si="98"/>
        <v/>
      </c>
      <c r="AZ1297" s="67" t="str">
        <f t="shared" ca="1" si="99"/>
        <v/>
      </c>
      <c r="BA1297" s="67" t="str">
        <f t="shared" ca="1" si="100"/>
        <v/>
      </c>
    </row>
    <row r="1298" spans="16:53">
      <c r="P1298" s="26"/>
      <c r="Q1298" s="27"/>
      <c r="R1298" s="27"/>
      <c r="S1298" s="30"/>
      <c r="AW1298" s="67" t="str">
        <f>IF(ISERROR(IF(Journal!BC1298&gt;0,Journal!V1298,0)-IF(Journal!BC1298&gt;0,Journal!BC1298,0)),"",IF(Journal!BC1298&gt;0,Journal!V1298,0)-IF(Journal!BC1298&gt;0,Journal!BC1298,0))</f>
        <v/>
      </c>
      <c r="AX1298" s="67" t="str">
        <f t="shared" si="97"/>
        <v/>
      </c>
      <c r="AY1298" s="67" t="str">
        <f t="shared" ca="1" si="98"/>
        <v/>
      </c>
      <c r="AZ1298" s="67" t="str">
        <f t="shared" ca="1" si="99"/>
        <v/>
      </c>
      <c r="BA1298" s="67" t="str">
        <f t="shared" ca="1" si="100"/>
        <v/>
      </c>
    </row>
    <row r="1299" spans="16:53">
      <c r="P1299" s="26"/>
      <c r="Q1299" s="27"/>
      <c r="R1299" s="27"/>
      <c r="S1299" s="30"/>
      <c r="AW1299" s="67" t="str">
        <f>IF(ISERROR(IF(Journal!BC1299&gt;0,Journal!V1299,0)-IF(Journal!BC1299&gt;0,Journal!BC1299,0)),"",IF(Journal!BC1299&gt;0,Journal!V1299,0)-IF(Journal!BC1299&gt;0,Journal!BC1299,0))</f>
        <v/>
      </c>
      <c r="AX1299" s="67" t="str">
        <f t="shared" si="97"/>
        <v/>
      </c>
      <c r="AY1299" s="67" t="str">
        <f t="shared" ca="1" si="98"/>
        <v/>
      </c>
      <c r="AZ1299" s="67" t="str">
        <f t="shared" ca="1" si="99"/>
        <v/>
      </c>
      <c r="BA1299" s="67" t="str">
        <f t="shared" ca="1" si="100"/>
        <v/>
      </c>
    </row>
    <row r="1300" spans="16:53">
      <c r="P1300" s="26"/>
      <c r="Q1300" s="27"/>
      <c r="R1300" s="27"/>
      <c r="S1300" s="30"/>
      <c r="AW1300" s="67" t="str">
        <f>IF(ISERROR(IF(Journal!BC1300&gt;0,Journal!V1300,0)-IF(Journal!BC1300&gt;0,Journal!BC1300,0)),"",IF(Journal!BC1300&gt;0,Journal!V1300,0)-IF(Journal!BC1300&gt;0,Journal!BC1300,0))</f>
        <v/>
      </c>
      <c r="AX1300" s="67" t="str">
        <f t="shared" si="97"/>
        <v/>
      </c>
      <c r="AY1300" s="67" t="str">
        <f t="shared" ca="1" si="98"/>
        <v/>
      </c>
      <c r="AZ1300" s="67" t="str">
        <f t="shared" ca="1" si="99"/>
        <v/>
      </c>
      <c r="BA1300" s="67" t="str">
        <f t="shared" ca="1" si="100"/>
        <v/>
      </c>
    </row>
    <row r="1301" spans="16:53">
      <c r="P1301" s="26"/>
      <c r="Q1301" s="27"/>
      <c r="R1301" s="27"/>
      <c r="S1301" s="30"/>
      <c r="AW1301" s="67" t="str">
        <f>IF(ISERROR(IF(Journal!BC1301&gt;0,Journal!V1301,0)-IF(Journal!BC1301&gt;0,Journal!BC1301,0)),"",IF(Journal!BC1301&gt;0,Journal!V1301,0)-IF(Journal!BC1301&gt;0,Journal!BC1301,0))</f>
        <v/>
      </c>
      <c r="AX1301" s="67" t="str">
        <f t="shared" si="97"/>
        <v/>
      </c>
      <c r="AY1301" s="67" t="str">
        <f t="shared" ca="1" si="98"/>
        <v/>
      </c>
      <c r="AZ1301" s="67" t="str">
        <f t="shared" ca="1" si="99"/>
        <v/>
      </c>
      <c r="BA1301" s="67" t="str">
        <f t="shared" ca="1" si="100"/>
        <v/>
      </c>
    </row>
    <row r="1302" spans="16:53">
      <c r="P1302" s="26"/>
      <c r="Q1302" s="27"/>
      <c r="R1302" s="27"/>
      <c r="S1302" s="30"/>
      <c r="AW1302" s="67" t="str">
        <f>IF(ISERROR(IF(Journal!BC1302&gt;0,Journal!V1302,0)-IF(Journal!BC1302&gt;0,Journal!BC1302,0)),"",IF(Journal!BC1302&gt;0,Journal!V1302,0)-IF(Journal!BC1302&gt;0,Journal!BC1302,0))</f>
        <v/>
      </c>
      <c r="AX1302" s="67" t="str">
        <f t="shared" si="97"/>
        <v/>
      </c>
      <c r="AY1302" s="67" t="str">
        <f t="shared" ca="1" si="98"/>
        <v/>
      </c>
      <c r="AZ1302" s="67" t="str">
        <f t="shared" ca="1" si="99"/>
        <v/>
      </c>
      <c r="BA1302" s="67" t="str">
        <f t="shared" ca="1" si="100"/>
        <v/>
      </c>
    </row>
    <row r="1303" spans="16:53">
      <c r="P1303" s="26"/>
      <c r="Q1303" s="27"/>
      <c r="R1303" s="27"/>
      <c r="S1303" s="30"/>
      <c r="AW1303" s="67" t="str">
        <f>IF(ISERROR(IF(Journal!BC1303&gt;0,Journal!V1303,0)-IF(Journal!BC1303&gt;0,Journal!BC1303,0)),"",IF(Journal!BC1303&gt;0,Journal!V1303,0)-IF(Journal!BC1303&gt;0,Journal!BC1303,0))</f>
        <v/>
      </c>
      <c r="AX1303" s="67" t="str">
        <f t="shared" si="97"/>
        <v/>
      </c>
      <c r="AY1303" s="67" t="str">
        <f t="shared" ca="1" si="98"/>
        <v/>
      </c>
      <c r="AZ1303" s="67" t="str">
        <f t="shared" ca="1" si="99"/>
        <v/>
      </c>
      <c r="BA1303" s="67" t="str">
        <f t="shared" ca="1" si="100"/>
        <v/>
      </c>
    </row>
    <row r="1304" spans="16:53">
      <c r="P1304" s="26"/>
      <c r="Q1304" s="27"/>
      <c r="R1304" s="27"/>
      <c r="S1304" s="30"/>
      <c r="AW1304" s="67" t="str">
        <f>IF(ISERROR(IF(Journal!BC1304&gt;0,Journal!V1304,0)-IF(Journal!BC1304&gt;0,Journal!BC1304,0)),"",IF(Journal!BC1304&gt;0,Journal!V1304,0)-IF(Journal!BC1304&gt;0,Journal!BC1304,0))</f>
        <v/>
      </c>
      <c r="AX1304" s="67" t="str">
        <f t="shared" si="97"/>
        <v/>
      </c>
      <c r="AY1304" s="67" t="str">
        <f t="shared" ca="1" si="98"/>
        <v/>
      </c>
      <c r="AZ1304" s="67" t="str">
        <f t="shared" ca="1" si="99"/>
        <v/>
      </c>
      <c r="BA1304" s="67" t="str">
        <f t="shared" ca="1" si="100"/>
        <v/>
      </c>
    </row>
    <row r="1305" spans="16:53">
      <c r="P1305" s="26"/>
      <c r="Q1305" s="27"/>
      <c r="R1305" s="27"/>
      <c r="S1305" s="30"/>
      <c r="AW1305" s="67" t="str">
        <f>IF(ISERROR(IF(Journal!BC1305&gt;0,Journal!V1305,0)-IF(Journal!BC1305&gt;0,Journal!BC1305,0)),"",IF(Journal!BC1305&gt;0,Journal!V1305,0)-IF(Journal!BC1305&gt;0,Journal!BC1305,0))</f>
        <v/>
      </c>
      <c r="AX1305" s="67" t="str">
        <f t="shared" si="97"/>
        <v/>
      </c>
      <c r="AY1305" s="67" t="str">
        <f t="shared" ca="1" si="98"/>
        <v/>
      </c>
      <c r="AZ1305" s="67" t="str">
        <f t="shared" ca="1" si="99"/>
        <v/>
      </c>
      <c r="BA1305" s="67" t="str">
        <f t="shared" ca="1" si="100"/>
        <v/>
      </c>
    </row>
    <row r="1306" spans="16:53">
      <c r="P1306" s="26"/>
      <c r="Q1306" s="27"/>
      <c r="R1306" s="27"/>
      <c r="S1306" s="30"/>
      <c r="AW1306" s="67" t="str">
        <f>IF(ISERROR(IF(Journal!BC1306&gt;0,Journal!V1306,0)-IF(Journal!BC1306&gt;0,Journal!BC1306,0)),"",IF(Journal!BC1306&gt;0,Journal!V1306,0)-IF(Journal!BC1306&gt;0,Journal!BC1306,0))</f>
        <v/>
      </c>
      <c r="AX1306" s="67" t="str">
        <f t="shared" si="97"/>
        <v/>
      </c>
      <c r="AY1306" s="67" t="str">
        <f t="shared" ca="1" si="98"/>
        <v/>
      </c>
      <c r="AZ1306" s="67" t="str">
        <f t="shared" ca="1" si="99"/>
        <v/>
      </c>
      <c r="BA1306" s="67" t="str">
        <f t="shared" ca="1" si="100"/>
        <v/>
      </c>
    </row>
    <row r="1307" spans="16:53">
      <c r="P1307" s="26"/>
      <c r="Q1307" s="27"/>
      <c r="R1307" s="27"/>
      <c r="S1307" s="30"/>
      <c r="AW1307" s="67" t="str">
        <f>IF(ISERROR(IF(Journal!BC1307&gt;0,Journal!V1307,0)-IF(Journal!BC1307&gt;0,Journal!BC1307,0)),"",IF(Journal!BC1307&gt;0,Journal!V1307,0)-IF(Journal!BC1307&gt;0,Journal!BC1307,0))</f>
        <v/>
      </c>
      <c r="AX1307" s="67" t="str">
        <f t="shared" si="97"/>
        <v/>
      </c>
      <c r="AY1307" s="67" t="str">
        <f t="shared" ca="1" si="98"/>
        <v/>
      </c>
      <c r="AZ1307" s="67" t="str">
        <f t="shared" ca="1" si="99"/>
        <v/>
      </c>
      <c r="BA1307" s="67" t="str">
        <f t="shared" ca="1" si="100"/>
        <v/>
      </c>
    </row>
    <row r="1308" spans="16:53">
      <c r="P1308" s="26"/>
      <c r="Q1308" s="27"/>
      <c r="R1308" s="27"/>
      <c r="S1308" s="30"/>
      <c r="AW1308" s="67" t="str">
        <f>IF(ISERROR(IF(Journal!BC1308&gt;0,Journal!V1308,0)-IF(Journal!BC1308&gt;0,Journal!BC1308,0)),"",IF(Journal!BC1308&gt;0,Journal!V1308,0)-IF(Journal!BC1308&gt;0,Journal!BC1308,0))</f>
        <v/>
      </c>
      <c r="AX1308" s="67" t="str">
        <f t="shared" si="97"/>
        <v/>
      </c>
      <c r="AY1308" s="67" t="str">
        <f t="shared" ca="1" si="98"/>
        <v/>
      </c>
      <c r="AZ1308" s="67" t="str">
        <f t="shared" ca="1" si="99"/>
        <v/>
      </c>
      <c r="BA1308" s="67" t="str">
        <f t="shared" ca="1" si="100"/>
        <v/>
      </c>
    </row>
    <row r="1309" spans="16:53">
      <c r="P1309" s="26"/>
      <c r="Q1309" s="27"/>
      <c r="R1309" s="27"/>
      <c r="S1309" s="30"/>
      <c r="AW1309" s="67" t="str">
        <f>IF(ISERROR(IF(Journal!BC1309&gt;0,Journal!V1309,0)-IF(Journal!BC1309&gt;0,Journal!BC1309,0)),"",IF(Journal!BC1309&gt;0,Journal!V1309,0)-IF(Journal!BC1309&gt;0,Journal!BC1309,0))</f>
        <v/>
      </c>
      <c r="AX1309" s="67" t="str">
        <f t="shared" si="97"/>
        <v/>
      </c>
      <c r="AY1309" s="67" t="str">
        <f t="shared" ca="1" si="98"/>
        <v/>
      </c>
      <c r="AZ1309" s="67" t="str">
        <f t="shared" ca="1" si="99"/>
        <v/>
      </c>
      <c r="BA1309" s="67" t="str">
        <f t="shared" ca="1" si="100"/>
        <v/>
      </c>
    </row>
    <row r="1310" spans="16:53">
      <c r="P1310" s="26"/>
      <c r="Q1310" s="27"/>
      <c r="R1310" s="27"/>
      <c r="S1310" s="30"/>
      <c r="AW1310" s="67" t="str">
        <f>IF(ISERROR(IF(Journal!BC1310&gt;0,Journal!V1310,0)-IF(Journal!BC1310&gt;0,Journal!BC1310,0)),"",IF(Journal!BC1310&gt;0,Journal!V1310,0)-IF(Journal!BC1310&gt;0,Journal!BC1310,0))</f>
        <v/>
      </c>
      <c r="AX1310" s="67" t="str">
        <f t="shared" si="97"/>
        <v/>
      </c>
      <c r="AY1310" s="67" t="str">
        <f t="shared" ca="1" si="98"/>
        <v/>
      </c>
      <c r="AZ1310" s="67" t="str">
        <f t="shared" ca="1" si="99"/>
        <v/>
      </c>
      <c r="BA1310" s="67" t="str">
        <f t="shared" ca="1" si="100"/>
        <v/>
      </c>
    </row>
    <row r="1311" spans="16:53">
      <c r="P1311" s="26"/>
      <c r="Q1311" s="27"/>
      <c r="R1311" s="27"/>
      <c r="S1311" s="30"/>
      <c r="AW1311" s="67" t="str">
        <f>IF(ISERROR(IF(Journal!BC1311&gt;0,Journal!V1311,0)-IF(Journal!BC1311&gt;0,Journal!BC1311,0)),"",IF(Journal!BC1311&gt;0,Journal!V1311,0)-IF(Journal!BC1311&gt;0,Journal!BC1311,0))</f>
        <v/>
      </c>
      <c r="AX1311" s="67" t="str">
        <f t="shared" si="97"/>
        <v/>
      </c>
      <c r="AY1311" s="67" t="str">
        <f t="shared" ca="1" si="98"/>
        <v/>
      </c>
      <c r="AZ1311" s="67" t="str">
        <f t="shared" ca="1" si="99"/>
        <v/>
      </c>
      <c r="BA1311" s="67" t="str">
        <f t="shared" ca="1" si="100"/>
        <v/>
      </c>
    </row>
    <row r="1312" spans="16:53">
      <c r="P1312" s="26"/>
      <c r="Q1312" s="27"/>
      <c r="R1312" s="27"/>
      <c r="S1312" s="30"/>
      <c r="AW1312" s="67" t="str">
        <f>IF(ISERROR(IF(Journal!BC1312&gt;0,Journal!V1312,0)-IF(Journal!BC1312&gt;0,Journal!BC1312,0)),"",IF(Journal!BC1312&gt;0,Journal!V1312,0)-IF(Journal!BC1312&gt;0,Journal!BC1312,0))</f>
        <v/>
      </c>
      <c r="AX1312" s="67" t="str">
        <f t="shared" si="97"/>
        <v/>
      </c>
      <c r="AY1312" s="67" t="str">
        <f t="shared" ca="1" si="98"/>
        <v/>
      </c>
      <c r="AZ1312" s="67" t="str">
        <f t="shared" ca="1" si="99"/>
        <v/>
      </c>
      <c r="BA1312" s="67" t="str">
        <f t="shared" ca="1" si="100"/>
        <v/>
      </c>
    </row>
    <row r="1313" spans="16:53">
      <c r="P1313" s="26"/>
      <c r="Q1313" s="27"/>
      <c r="R1313" s="27"/>
      <c r="S1313" s="30"/>
      <c r="AW1313" s="67" t="str">
        <f>IF(ISERROR(IF(Journal!BC1313&gt;0,Journal!V1313,0)-IF(Journal!BC1313&gt;0,Journal!BC1313,0)),"",IF(Journal!BC1313&gt;0,Journal!V1313,0)-IF(Journal!BC1313&gt;0,Journal!BC1313,0))</f>
        <v/>
      </c>
      <c r="AX1313" s="67" t="str">
        <f t="shared" si="97"/>
        <v/>
      </c>
      <c r="AY1313" s="67" t="str">
        <f t="shared" ca="1" si="98"/>
        <v/>
      </c>
      <c r="AZ1313" s="67" t="str">
        <f t="shared" ca="1" si="99"/>
        <v/>
      </c>
      <c r="BA1313" s="67" t="str">
        <f t="shared" ca="1" si="100"/>
        <v/>
      </c>
    </row>
    <row r="1314" spans="16:53">
      <c r="P1314" s="26"/>
      <c r="Q1314" s="27"/>
      <c r="R1314" s="27"/>
      <c r="S1314" s="30"/>
      <c r="AW1314" s="67" t="str">
        <f>IF(ISERROR(IF(Journal!BC1314&gt;0,Journal!V1314,0)-IF(Journal!BC1314&gt;0,Journal!BC1314,0)),"",IF(Journal!BC1314&gt;0,Journal!V1314,0)-IF(Journal!BC1314&gt;0,Journal!BC1314,0))</f>
        <v/>
      </c>
      <c r="AX1314" s="67" t="str">
        <f t="shared" si="97"/>
        <v/>
      </c>
      <c r="AY1314" s="67" t="str">
        <f t="shared" ca="1" si="98"/>
        <v/>
      </c>
      <c r="AZ1314" s="67" t="str">
        <f t="shared" ca="1" si="99"/>
        <v/>
      </c>
      <c r="BA1314" s="67" t="str">
        <f t="shared" ca="1" si="100"/>
        <v/>
      </c>
    </row>
    <row r="1315" spans="16:53">
      <c r="P1315" s="26"/>
      <c r="Q1315" s="27"/>
      <c r="R1315" s="27"/>
      <c r="S1315" s="30"/>
      <c r="AW1315" s="67" t="str">
        <f>IF(ISERROR(IF(Journal!BC1315&gt;0,Journal!V1315,0)-IF(Journal!BC1315&gt;0,Journal!BC1315,0)),"",IF(Journal!BC1315&gt;0,Journal!V1315,0)-IF(Journal!BC1315&gt;0,Journal!BC1315,0))</f>
        <v/>
      </c>
      <c r="AX1315" s="67" t="str">
        <f t="shared" si="97"/>
        <v/>
      </c>
      <c r="AY1315" s="67" t="str">
        <f t="shared" ca="1" si="98"/>
        <v/>
      </c>
      <c r="AZ1315" s="67" t="str">
        <f t="shared" ca="1" si="99"/>
        <v/>
      </c>
      <c r="BA1315" s="67" t="str">
        <f t="shared" ca="1" si="100"/>
        <v/>
      </c>
    </row>
    <row r="1316" spans="16:53">
      <c r="P1316" s="26"/>
      <c r="Q1316" s="27"/>
      <c r="R1316" s="27"/>
      <c r="S1316" s="30"/>
      <c r="AW1316" s="67" t="str">
        <f>IF(ISERROR(IF(Journal!BC1316&gt;0,Journal!V1316,0)-IF(Journal!BC1316&gt;0,Journal!BC1316,0)),"",IF(Journal!BC1316&gt;0,Journal!V1316,0)-IF(Journal!BC1316&gt;0,Journal!BC1316,0))</f>
        <v/>
      </c>
      <c r="AX1316" s="67" t="str">
        <f t="shared" si="97"/>
        <v/>
      </c>
      <c r="AY1316" s="67" t="str">
        <f t="shared" ca="1" si="98"/>
        <v/>
      </c>
      <c r="AZ1316" s="67" t="str">
        <f t="shared" ca="1" si="99"/>
        <v/>
      </c>
      <c r="BA1316" s="67" t="str">
        <f t="shared" ca="1" si="100"/>
        <v/>
      </c>
    </row>
    <row r="1317" spans="16:53">
      <c r="P1317" s="26"/>
      <c r="Q1317" s="27"/>
      <c r="R1317" s="27"/>
      <c r="S1317" s="30"/>
      <c r="AW1317" s="67" t="str">
        <f>IF(ISERROR(IF(Journal!BC1317&gt;0,Journal!V1317,0)-IF(Journal!BC1317&gt;0,Journal!BC1317,0)),"",IF(Journal!BC1317&gt;0,Journal!V1317,0)-IF(Journal!BC1317&gt;0,Journal!BC1317,0))</f>
        <v/>
      </c>
      <c r="AX1317" s="67" t="str">
        <f t="shared" si="97"/>
        <v/>
      </c>
      <c r="AY1317" s="67" t="str">
        <f t="shared" ca="1" si="98"/>
        <v/>
      </c>
      <c r="AZ1317" s="67" t="str">
        <f t="shared" ca="1" si="99"/>
        <v/>
      </c>
      <c r="BA1317" s="67" t="str">
        <f t="shared" ca="1" si="100"/>
        <v/>
      </c>
    </row>
    <row r="1318" spans="16:53">
      <c r="P1318" s="26"/>
      <c r="Q1318" s="27"/>
      <c r="R1318" s="27"/>
      <c r="S1318" s="30"/>
      <c r="AW1318" s="67" t="str">
        <f>IF(ISERROR(IF(Journal!BC1318&gt;0,Journal!V1318,0)-IF(Journal!BC1318&gt;0,Journal!BC1318,0)),"",IF(Journal!BC1318&gt;0,Journal!V1318,0)-IF(Journal!BC1318&gt;0,Journal!BC1318,0))</f>
        <v/>
      </c>
      <c r="AX1318" s="67" t="str">
        <f t="shared" si="97"/>
        <v/>
      </c>
      <c r="AY1318" s="67" t="str">
        <f t="shared" ca="1" si="98"/>
        <v/>
      </c>
      <c r="AZ1318" s="67" t="str">
        <f t="shared" ca="1" si="99"/>
        <v/>
      </c>
      <c r="BA1318" s="67" t="str">
        <f t="shared" ca="1" si="100"/>
        <v/>
      </c>
    </row>
    <row r="1319" spans="16:53">
      <c r="P1319" s="26"/>
      <c r="Q1319" s="27"/>
      <c r="R1319" s="27"/>
      <c r="S1319" s="30"/>
      <c r="AW1319" s="67" t="str">
        <f>IF(ISERROR(IF(Journal!BC1319&gt;0,Journal!V1319,0)-IF(Journal!BC1319&gt;0,Journal!BC1319,0)),"",IF(Journal!BC1319&gt;0,Journal!V1319,0)-IF(Journal!BC1319&gt;0,Journal!BC1319,0))</f>
        <v/>
      </c>
      <c r="AX1319" s="67" t="str">
        <f t="shared" si="97"/>
        <v/>
      </c>
      <c r="AY1319" s="67" t="str">
        <f t="shared" ca="1" si="98"/>
        <v/>
      </c>
      <c r="AZ1319" s="67" t="str">
        <f t="shared" ca="1" si="99"/>
        <v/>
      </c>
      <c r="BA1319" s="67" t="str">
        <f t="shared" ca="1" si="100"/>
        <v/>
      </c>
    </row>
    <row r="1320" spans="16:53">
      <c r="P1320" s="26"/>
      <c r="Q1320" s="27"/>
      <c r="R1320" s="27"/>
      <c r="S1320" s="30"/>
      <c r="AW1320" s="67" t="str">
        <f>IF(ISERROR(IF(Journal!BC1320&gt;0,Journal!V1320,0)-IF(Journal!BC1320&gt;0,Journal!BC1320,0)),"",IF(Journal!BC1320&gt;0,Journal!V1320,0)-IF(Journal!BC1320&gt;0,Journal!BC1320,0))</f>
        <v/>
      </c>
      <c r="AX1320" s="67" t="str">
        <f t="shared" si="97"/>
        <v/>
      </c>
      <c r="AY1320" s="67" t="str">
        <f t="shared" ca="1" si="98"/>
        <v/>
      </c>
      <c r="AZ1320" s="67" t="str">
        <f t="shared" ca="1" si="99"/>
        <v/>
      </c>
      <c r="BA1320" s="67" t="str">
        <f t="shared" ca="1" si="100"/>
        <v/>
      </c>
    </row>
    <row r="1321" spans="16:53">
      <c r="P1321" s="26"/>
      <c r="Q1321" s="27"/>
      <c r="R1321" s="27"/>
      <c r="S1321" s="30"/>
      <c r="AW1321" s="67" t="str">
        <f>IF(ISERROR(IF(Journal!BC1321&gt;0,Journal!V1321,0)-IF(Journal!BC1321&gt;0,Journal!BC1321,0)),"",IF(Journal!BC1321&gt;0,Journal!V1321,0)-IF(Journal!BC1321&gt;0,Journal!BC1321,0))</f>
        <v/>
      </c>
      <c r="AX1321" s="67" t="str">
        <f t="shared" si="97"/>
        <v/>
      </c>
      <c r="AY1321" s="67" t="str">
        <f t="shared" ca="1" si="98"/>
        <v/>
      </c>
      <c r="AZ1321" s="67" t="str">
        <f t="shared" ca="1" si="99"/>
        <v/>
      </c>
      <c r="BA1321" s="67" t="str">
        <f t="shared" ca="1" si="100"/>
        <v/>
      </c>
    </row>
    <row r="1322" spans="16:53">
      <c r="P1322" s="26"/>
      <c r="Q1322" s="27"/>
      <c r="R1322" s="27"/>
      <c r="S1322" s="30"/>
      <c r="AW1322" s="67" t="str">
        <f>IF(ISERROR(IF(Journal!BC1322&gt;0,Journal!V1322,0)-IF(Journal!BC1322&gt;0,Journal!BC1322,0)),"",IF(Journal!BC1322&gt;0,Journal!V1322,0)-IF(Journal!BC1322&gt;0,Journal!BC1322,0))</f>
        <v/>
      </c>
      <c r="AX1322" s="67" t="str">
        <f t="shared" si="97"/>
        <v/>
      </c>
      <c r="AY1322" s="67" t="str">
        <f t="shared" ca="1" si="98"/>
        <v/>
      </c>
      <c r="AZ1322" s="67" t="str">
        <f t="shared" ca="1" si="99"/>
        <v/>
      </c>
      <c r="BA1322" s="67" t="str">
        <f t="shared" ca="1" si="100"/>
        <v/>
      </c>
    </row>
    <row r="1323" spans="16:53">
      <c r="P1323" s="26"/>
      <c r="Q1323" s="27"/>
      <c r="R1323" s="27"/>
      <c r="S1323" s="30"/>
      <c r="AW1323" s="67" t="str">
        <f>IF(ISERROR(IF(Journal!BC1323&gt;0,Journal!V1323,0)-IF(Journal!BC1323&gt;0,Journal!BC1323,0)),"",IF(Journal!BC1323&gt;0,Journal!V1323,0)-IF(Journal!BC1323&gt;0,Journal!BC1323,0))</f>
        <v/>
      </c>
      <c r="AX1323" s="67" t="str">
        <f t="shared" si="97"/>
        <v/>
      </c>
      <c r="AY1323" s="67" t="str">
        <f t="shared" ca="1" si="98"/>
        <v/>
      </c>
      <c r="AZ1323" s="67" t="str">
        <f t="shared" ca="1" si="99"/>
        <v/>
      </c>
      <c r="BA1323" s="67" t="str">
        <f t="shared" ca="1" si="100"/>
        <v/>
      </c>
    </row>
    <row r="1324" spans="16:53">
      <c r="P1324" s="26"/>
      <c r="Q1324" s="27"/>
      <c r="R1324" s="27"/>
      <c r="S1324" s="30"/>
      <c r="AW1324" s="67" t="str">
        <f>IF(ISERROR(IF(Journal!BC1324&gt;0,Journal!V1324,0)-IF(Journal!BC1324&gt;0,Journal!BC1324,0)),"",IF(Journal!BC1324&gt;0,Journal!V1324,0)-IF(Journal!BC1324&gt;0,Journal!BC1324,0))</f>
        <v/>
      </c>
      <c r="AX1324" s="67" t="str">
        <f t="shared" si="97"/>
        <v/>
      </c>
      <c r="AY1324" s="67" t="str">
        <f t="shared" ca="1" si="98"/>
        <v/>
      </c>
      <c r="AZ1324" s="67" t="str">
        <f t="shared" ca="1" si="99"/>
        <v/>
      </c>
      <c r="BA1324" s="67" t="str">
        <f t="shared" ca="1" si="100"/>
        <v/>
      </c>
    </row>
    <row r="1325" spans="16:53">
      <c r="P1325" s="26"/>
      <c r="Q1325" s="27"/>
      <c r="R1325" s="27"/>
      <c r="S1325" s="30"/>
      <c r="AW1325" s="67" t="str">
        <f>IF(ISERROR(IF(Journal!BC1325&gt;0,Journal!V1325,0)-IF(Journal!BC1325&gt;0,Journal!BC1325,0)),"",IF(Journal!BC1325&gt;0,Journal!V1325,0)-IF(Journal!BC1325&gt;0,Journal!BC1325,0))</f>
        <v/>
      </c>
      <c r="AX1325" s="67" t="str">
        <f t="shared" si="97"/>
        <v/>
      </c>
      <c r="AY1325" s="67" t="str">
        <f t="shared" ca="1" si="98"/>
        <v/>
      </c>
      <c r="AZ1325" s="67" t="str">
        <f t="shared" ca="1" si="99"/>
        <v/>
      </c>
      <c r="BA1325" s="67" t="str">
        <f t="shared" ca="1" si="100"/>
        <v/>
      </c>
    </row>
    <row r="1326" spans="16:53">
      <c r="P1326" s="26"/>
      <c r="Q1326" s="27"/>
      <c r="R1326" s="27"/>
      <c r="S1326" s="30"/>
      <c r="AW1326" s="67" t="str">
        <f>IF(ISERROR(IF(Journal!BC1326&gt;0,Journal!V1326,0)-IF(Journal!BC1326&gt;0,Journal!BC1326,0)),"",IF(Journal!BC1326&gt;0,Journal!V1326,0)-IF(Journal!BC1326&gt;0,Journal!BC1326,0))</f>
        <v/>
      </c>
      <c r="AX1326" s="67" t="str">
        <f t="shared" si="97"/>
        <v/>
      </c>
      <c r="AY1326" s="67" t="str">
        <f t="shared" ca="1" si="98"/>
        <v/>
      </c>
      <c r="AZ1326" s="67" t="str">
        <f t="shared" ca="1" si="99"/>
        <v/>
      </c>
      <c r="BA1326" s="67" t="str">
        <f t="shared" ca="1" si="100"/>
        <v/>
      </c>
    </row>
    <row r="1327" spans="16:53">
      <c r="P1327" s="26"/>
      <c r="Q1327" s="27"/>
      <c r="R1327" s="27"/>
      <c r="S1327" s="30"/>
      <c r="AW1327" s="67" t="str">
        <f>IF(ISERROR(IF(Journal!BC1327&gt;0,Journal!V1327,0)-IF(Journal!BC1327&gt;0,Journal!BC1327,0)),"",IF(Journal!BC1327&gt;0,Journal!V1327,0)-IF(Journal!BC1327&gt;0,Journal!BC1327,0))</f>
        <v/>
      </c>
      <c r="AX1327" s="67" t="str">
        <f t="shared" si="97"/>
        <v/>
      </c>
      <c r="AY1327" s="67" t="str">
        <f t="shared" ca="1" si="98"/>
        <v/>
      </c>
      <c r="AZ1327" s="67" t="str">
        <f t="shared" ca="1" si="99"/>
        <v/>
      </c>
      <c r="BA1327" s="67" t="str">
        <f t="shared" ca="1" si="100"/>
        <v/>
      </c>
    </row>
    <row r="1328" spans="16:53">
      <c r="P1328" s="26"/>
      <c r="Q1328" s="27"/>
      <c r="R1328" s="27"/>
      <c r="S1328" s="30"/>
      <c r="AW1328" s="67" t="str">
        <f>IF(ISERROR(IF(Journal!BC1328&gt;0,Journal!V1328,0)-IF(Journal!BC1328&gt;0,Journal!BC1328,0)),"",IF(Journal!BC1328&gt;0,Journal!V1328,0)-IF(Journal!BC1328&gt;0,Journal!BC1328,0))</f>
        <v/>
      </c>
      <c r="AX1328" s="67" t="str">
        <f t="shared" si="97"/>
        <v/>
      </c>
      <c r="AY1328" s="67" t="str">
        <f t="shared" ca="1" si="98"/>
        <v/>
      </c>
      <c r="AZ1328" s="67" t="str">
        <f t="shared" ca="1" si="99"/>
        <v/>
      </c>
      <c r="BA1328" s="67" t="str">
        <f t="shared" ca="1" si="100"/>
        <v/>
      </c>
    </row>
    <row r="1329" spans="16:53">
      <c r="P1329" s="26"/>
      <c r="Q1329" s="27"/>
      <c r="R1329" s="27"/>
      <c r="S1329" s="30"/>
      <c r="AW1329" s="67" t="str">
        <f>IF(ISERROR(IF(Journal!BC1329&gt;0,Journal!V1329,0)-IF(Journal!BC1329&gt;0,Journal!BC1329,0)),"",IF(Journal!BC1329&gt;0,Journal!V1329,0)-IF(Journal!BC1329&gt;0,Journal!BC1329,0))</f>
        <v/>
      </c>
      <c r="AX1329" s="67" t="str">
        <f t="shared" si="97"/>
        <v/>
      </c>
      <c r="AY1329" s="67" t="str">
        <f t="shared" ca="1" si="98"/>
        <v/>
      </c>
      <c r="AZ1329" s="67" t="str">
        <f t="shared" ca="1" si="99"/>
        <v/>
      </c>
      <c r="BA1329" s="67" t="str">
        <f t="shared" ca="1" si="100"/>
        <v/>
      </c>
    </row>
    <row r="1330" spans="16:53">
      <c r="P1330" s="26"/>
      <c r="Q1330" s="27"/>
      <c r="R1330" s="27"/>
      <c r="S1330" s="30"/>
      <c r="AW1330" s="67" t="str">
        <f>IF(ISERROR(IF(Journal!BC1330&gt;0,Journal!V1330,0)-IF(Journal!BC1330&gt;0,Journal!BC1330,0)),"",IF(Journal!BC1330&gt;0,Journal!V1330,0)-IF(Journal!BC1330&gt;0,Journal!BC1330,0))</f>
        <v/>
      </c>
      <c r="AX1330" s="67" t="str">
        <f t="shared" si="97"/>
        <v/>
      </c>
      <c r="AY1330" s="67" t="str">
        <f t="shared" ca="1" si="98"/>
        <v/>
      </c>
      <c r="AZ1330" s="67" t="str">
        <f t="shared" ca="1" si="99"/>
        <v/>
      </c>
      <c r="BA1330" s="67" t="str">
        <f t="shared" ca="1" si="100"/>
        <v/>
      </c>
    </row>
    <row r="1331" spans="16:53">
      <c r="P1331" s="26"/>
      <c r="Q1331" s="27"/>
      <c r="R1331" s="27"/>
      <c r="S1331" s="30"/>
      <c r="AW1331" s="67" t="str">
        <f>IF(ISERROR(IF(Journal!BC1331&gt;0,Journal!V1331,0)-IF(Journal!BC1331&gt;0,Journal!BC1331,0)),"",IF(Journal!BC1331&gt;0,Journal!V1331,0)-IF(Journal!BC1331&gt;0,Journal!BC1331,0))</f>
        <v/>
      </c>
      <c r="AX1331" s="67" t="str">
        <f t="shared" si="97"/>
        <v/>
      </c>
      <c r="AY1331" s="67" t="str">
        <f t="shared" ca="1" si="98"/>
        <v/>
      </c>
      <c r="AZ1331" s="67" t="str">
        <f t="shared" ca="1" si="99"/>
        <v/>
      </c>
      <c r="BA1331" s="67" t="str">
        <f t="shared" ca="1" si="100"/>
        <v/>
      </c>
    </row>
    <row r="1332" spans="16:53">
      <c r="P1332" s="26"/>
      <c r="Q1332" s="27"/>
      <c r="R1332" s="27"/>
      <c r="S1332" s="30"/>
      <c r="AW1332" s="67" t="str">
        <f>IF(ISERROR(IF(Journal!BC1332&gt;0,Journal!V1332,0)-IF(Journal!BC1332&gt;0,Journal!BC1332,0)),"",IF(Journal!BC1332&gt;0,Journal!V1332,0)-IF(Journal!BC1332&gt;0,Journal!BC1332,0))</f>
        <v/>
      </c>
      <c r="AX1332" s="67" t="str">
        <f t="shared" si="97"/>
        <v/>
      </c>
      <c r="AY1332" s="67" t="str">
        <f t="shared" ca="1" si="98"/>
        <v/>
      </c>
      <c r="AZ1332" s="67" t="str">
        <f t="shared" ca="1" si="99"/>
        <v/>
      </c>
      <c r="BA1332" s="67" t="str">
        <f t="shared" ca="1" si="100"/>
        <v/>
      </c>
    </row>
    <row r="1333" spans="16:53">
      <c r="P1333" s="26"/>
      <c r="Q1333" s="27"/>
      <c r="R1333" s="27"/>
      <c r="S1333" s="30"/>
      <c r="AW1333" s="67" t="str">
        <f>IF(ISERROR(IF(Journal!BC1333&gt;0,Journal!V1333,0)-IF(Journal!BC1333&gt;0,Journal!BC1333,0)),"",IF(Journal!BC1333&gt;0,Journal!V1333,0)-IF(Journal!BC1333&gt;0,Journal!BC1333,0))</f>
        <v/>
      </c>
      <c r="AX1333" s="67" t="str">
        <f t="shared" si="97"/>
        <v/>
      </c>
      <c r="AY1333" s="67" t="str">
        <f t="shared" ca="1" si="98"/>
        <v/>
      </c>
      <c r="AZ1333" s="67" t="str">
        <f t="shared" ca="1" si="99"/>
        <v/>
      </c>
      <c r="BA1333" s="67" t="str">
        <f t="shared" ca="1" si="100"/>
        <v/>
      </c>
    </row>
    <row r="1334" spans="16:53">
      <c r="P1334" s="26"/>
      <c r="Q1334" s="27"/>
      <c r="R1334" s="27"/>
      <c r="S1334" s="30"/>
      <c r="AW1334" s="67" t="str">
        <f>IF(ISERROR(IF(Journal!BC1334&gt;0,Journal!V1334,0)-IF(Journal!BC1334&gt;0,Journal!BC1334,0)),"",IF(Journal!BC1334&gt;0,Journal!V1334,0)-IF(Journal!BC1334&gt;0,Journal!BC1334,0))</f>
        <v/>
      </c>
      <c r="AX1334" s="67" t="str">
        <f t="shared" si="97"/>
        <v/>
      </c>
      <c r="AY1334" s="67" t="str">
        <f t="shared" ca="1" si="98"/>
        <v/>
      </c>
      <c r="AZ1334" s="67" t="str">
        <f t="shared" ca="1" si="99"/>
        <v/>
      </c>
      <c r="BA1334" s="67" t="str">
        <f t="shared" ca="1" si="100"/>
        <v/>
      </c>
    </row>
    <row r="1335" spans="16:53">
      <c r="P1335" s="26"/>
      <c r="Q1335" s="27"/>
      <c r="R1335" s="27"/>
      <c r="S1335" s="30"/>
      <c r="AW1335" s="67" t="str">
        <f>IF(ISERROR(IF(Journal!BC1335&gt;0,Journal!V1335,0)-IF(Journal!BC1335&gt;0,Journal!BC1335,0)),"",IF(Journal!BC1335&gt;0,Journal!V1335,0)-IF(Journal!BC1335&gt;0,Journal!BC1335,0))</f>
        <v/>
      </c>
      <c r="AX1335" s="67" t="str">
        <f t="shared" si="97"/>
        <v/>
      </c>
      <c r="AY1335" s="67" t="str">
        <f t="shared" ca="1" si="98"/>
        <v/>
      </c>
      <c r="AZ1335" s="67" t="str">
        <f t="shared" ca="1" si="99"/>
        <v/>
      </c>
      <c r="BA1335" s="67" t="str">
        <f t="shared" ca="1" si="100"/>
        <v/>
      </c>
    </row>
    <row r="1336" spans="16:53">
      <c r="P1336" s="26"/>
      <c r="Q1336" s="27"/>
      <c r="R1336" s="27"/>
      <c r="S1336" s="30"/>
      <c r="AW1336" s="67" t="str">
        <f>IF(ISERROR(IF(Journal!BC1336&gt;0,Journal!V1336,0)-IF(Journal!BC1336&gt;0,Journal!BC1336,0)),"",IF(Journal!BC1336&gt;0,Journal!V1336,0)-IF(Journal!BC1336&gt;0,Journal!BC1336,0))</f>
        <v/>
      </c>
      <c r="AX1336" s="67" t="str">
        <f t="shared" si="97"/>
        <v/>
      </c>
      <c r="AY1336" s="67" t="str">
        <f t="shared" ca="1" si="98"/>
        <v/>
      </c>
      <c r="AZ1336" s="67" t="str">
        <f t="shared" ca="1" si="99"/>
        <v/>
      </c>
      <c r="BA1336" s="67" t="str">
        <f t="shared" ca="1" si="100"/>
        <v/>
      </c>
    </row>
    <row r="1337" spans="16:53">
      <c r="P1337" s="26"/>
      <c r="Q1337" s="27"/>
      <c r="R1337" s="27"/>
      <c r="S1337" s="30"/>
      <c r="AW1337" s="67" t="str">
        <f>IF(ISERROR(IF(Journal!BC1337&gt;0,Journal!V1337,0)-IF(Journal!BC1337&gt;0,Journal!BC1337,0)),"",IF(Journal!BC1337&gt;0,Journal!V1337,0)-IF(Journal!BC1337&gt;0,Journal!BC1337,0))</f>
        <v/>
      </c>
      <c r="AX1337" s="67" t="str">
        <f t="shared" si="97"/>
        <v/>
      </c>
      <c r="AY1337" s="67" t="str">
        <f t="shared" ca="1" si="98"/>
        <v/>
      </c>
      <c r="AZ1337" s="67" t="str">
        <f t="shared" ca="1" si="99"/>
        <v/>
      </c>
      <c r="BA1337" s="67" t="str">
        <f t="shared" ca="1" si="100"/>
        <v/>
      </c>
    </row>
    <row r="1338" spans="16:53">
      <c r="P1338" s="26"/>
      <c r="Q1338" s="27"/>
      <c r="R1338" s="27"/>
      <c r="S1338" s="30"/>
      <c r="AW1338" s="67" t="str">
        <f>IF(ISERROR(IF(Journal!BC1338&gt;0,Journal!V1338,0)-IF(Journal!BC1338&gt;0,Journal!BC1338,0)),"",IF(Journal!BC1338&gt;0,Journal!V1338,0)-IF(Journal!BC1338&gt;0,Journal!BC1338,0))</f>
        <v/>
      </c>
      <c r="AX1338" s="67" t="str">
        <f t="shared" si="97"/>
        <v/>
      </c>
      <c r="AY1338" s="67" t="str">
        <f t="shared" ca="1" si="98"/>
        <v/>
      </c>
      <c r="AZ1338" s="67" t="str">
        <f t="shared" ca="1" si="99"/>
        <v/>
      </c>
      <c r="BA1338" s="67" t="str">
        <f t="shared" ca="1" si="100"/>
        <v/>
      </c>
    </row>
    <row r="1339" spans="16:53">
      <c r="P1339" s="26"/>
      <c r="Q1339" s="27"/>
      <c r="R1339" s="27"/>
      <c r="S1339" s="30"/>
      <c r="AW1339" s="67" t="str">
        <f>IF(ISERROR(IF(Journal!BC1339&gt;0,Journal!V1339,0)-IF(Journal!BC1339&gt;0,Journal!BC1339,0)),"",IF(Journal!BC1339&gt;0,Journal!V1339,0)-IF(Journal!BC1339&gt;0,Journal!BC1339,0))</f>
        <v/>
      </c>
      <c r="AX1339" s="67" t="str">
        <f t="shared" si="97"/>
        <v/>
      </c>
      <c r="AY1339" s="67" t="str">
        <f t="shared" ca="1" si="98"/>
        <v/>
      </c>
      <c r="AZ1339" s="67" t="str">
        <f t="shared" ca="1" si="99"/>
        <v/>
      </c>
      <c r="BA1339" s="67" t="str">
        <f t="shared" ca="1" si="100"/>
        <v/>
      </c>
    </row>
    <row r="1340" spans="16:53">
      <c r="P1340" s="26"/>
      <c r="Q1340" s="27"/>
      <c r="R1340" s="27"/>
      <c r="S1340" s="30"/>
      <c r="AW1340" s="67" t="str">
        <f>IF(ISERROR(IF(Journal!BC1340&gt;0,Journal!V1340,0)-IF(Journal!BC1340&gt;0,Journal!BC1340,0)),"",IF(Journal!BC1340&gt;0,Journal!V1340,0)-IF(Journal!BC1340&gt;0,Journal!BC1340,0))</f>
        <v/>
      </c>
      <c r="AX1340" s="67" t="str">
        <f t="shared" si="97"/>
        <v/>
      </c>
      <c r="AY1340" s="67" t="str">
        <f t="shared" ca="1" si="98"/>
        <v/>
      </c>
      <c r="AZ1340" s="67" t="str">
        <f t="shared" ca="1" si="99"/>
        <v/>
      </c>
      <c r="BA1340" s="67" t="str">
        <f t="shared" ca="1" si="100"/>
        <v/>
      </c>
    </row>
    <row r="1341" spans="16:53">
      <c r="P1341" s="26"/>
      <c r="Q1341" s="27"/>
      <c r="R1341" s="27"/>
      <c r="S1341" s="30"/>
      <c r="AW1341" s="67" t="str">
        <f>IF(ISERROR(IF(Journal!BC1341&gt;0,Journal!V1341,0)-IF(Journal!BC1341&gt;0,Journal!BC1341,0)),"",IF(Journal!BC1341&gt;0,Journal!V1341,0)-IF(Journal!BC1341&gt;0,Journal!BC1341,0))</f>
        <v/>
      </c>
      <c r="AX1341" s="67" t="str">
        <f t="shared" si="97"/>
        <v/>
      </c>
      <c r="AY1341" s="67" t="str">
        <f t="shared" ca="1" si="98"/>
        <v/>
      </c>
      <c r="AZ1341" s="67" t="str">
        <f t="shared" ca="1" si="99"/>
        <v/>
      </c>
      <c r="BA1341" s="67" t="str">
        <f t="shared" ca="1" si="100"/>
        <v/>
      </c>
    </row>
    <row r="1342" spans="16:53">
      <c r="P1342" s="26"/>
      <c r="Q1342" s="27"/>
      <c r="R1342" s="27"/>
      <c r="S1342" s="30"/>
      <c r="AW1342" s="67" t="str">
        <f>IF(ISERROR(IF(Journal!BC1342&gt;0,Journal!V1342,0)-IF(Journal!BC1342&gt;0,Journal!BC1342,0)),"",IF(Journal!BC1342&gt;0,Journal!V1342,0)-IF(Journal!BC1342&gt;0,Journal!BC1342,0))</f>
        <v/>
      </c>
      <c r="AX1342" s="67" t="str">
        <f t="shared" si="97"/>
        <v/>
      </c>
      <c r="AY1342" s="67" t="str">
        <f t="shared" ca="1" si="98"/>
        <v/>
      </c>
      <c r="AZ1342" s="67" t="str">
        <f t="shared" ca="1" si="99"/>
        <v/>
      </c>
      <c r="BA1342" s="67" t="str">
        <f t="shared" ca="1" si="100"/>
        <v/>
      </c>
    </row>
    <row r="1343" spans="16:53">
      <c r="P1343" s="26"/>
      <c r="Q1343" s="27"/>
      <c r="R1343" s="27"/>
      <c r="S1343" s="30"/>
      <c r="AW1343" s="67" t="str">
        <f>IF(ISERROR(IF(Journal!BC1343&gt;0,Journal!V1343,0)-IF(Journal!BC1343&gt;0,Journal!BC1343,0)),"",IF(Journal!BC1343&gt;0,Journal!V1343,0)-IF(Journal!BC1343&gt;0,Journal!BC1343,0))</f>
        <v/>
      </c>
      <c r="AX1343" s="67" t="str">
        <f t="shared" si="97"/>
        <v/>
      </c>
      <c r="AY1343" s="67" t="str">
        <f t="shared" ca="1" si="98"/>
        <v/>
      </c>
      <c r="AZ1343" s="67" t="str">
        <f t="shared" ca="1" si="99"/>
        <v/>
      </c>
      <c r="BA1343" s="67" t="str">
        <f t="shared" ca="1" si="100"/>
        <v/>
      </c>
    </row>
    <row r="1344" spans="16:53">
      <c r="P1344" s="26"/>
      <c r="Q1344" s="27"/>
      <c r="R1344" s="27"/>
      <c r="S1344" s="30"/>
      <c r="AW1344" s="67" t="str">
        <f>IF(ISERROR(IF(Journal!BC1344&gt;0,Journal!V1344,0)-IF(Journal!BC1344&gt;0,Journal!BC1344,0)),"",IF(Journal!BC1344&gt;0,Journal!V1344,0)-IF(Journal!BC1344&gt;0,Journal!BC1344,0))</f>
        <v/>
      </c>
      <c r="AX1344" s="67" t="str">
        <f t="shared" si="97"/>
        <v/>
      </c>
      <c r="AY1344" s="67" t="str">
        <f t="shared" ca="1" si="98"/>
        <v/>
      </c>
      <c r="AZ1344" s="67" t="str">
        <f t="shared" ca="1" si="99"/>
        <v/>
      </c>
      <c r="BA1344" s="67" t="str">
        <f t="shared" ca="1" si="100"/>
        <v/>
      </c>
    </row>
    <row r="1345" spans="16:53">
      <c r="P1345" s="26"/>
      <c r="Q1345" s="27"/>
      <c r="R1345" s="27"/>
      <c r="S1345" s="30"/>
      <c r="AW1345" s="67" t="str">
        <f>IF(ISERROR(IF(Journal!BC1345&gt;0,Journal!V1345,0)-IF(Journal!BC1345&gt;0,Journal!BC1345,0)),"",IF(Journal!BC1345&gt;0,Journal!V1345,0)-IF(Journal!BC1345&gt;0,Journal!BC1345,0))</f>
        <v/>
      </c>
      <c r="AX1345" s="67" t="str">
        <f t="shared" si="97"/>
        <v/>
      </c>
      <c r="AY1345" s="67" t="str">
        <f t="shared" ca="1" si="98"/>
        <v/>
      </c>
      <c r="AZ1345" s="67" t="str">
        <f t="shared" ca="1" si="99"/>
        <v/>
      </c>
      <c r="BA1345" s="67" t="str">
        <f t="shared" ca="1" si="100"/>
        <v/>
      </c>
    </row>
    <row r="1346" spans="16:53">
      <c r="P1346" s="26"/>
      <c r="Q1346" s="27"/>
      <c r="R1346" s="27"/>
      <c r="S1346" s="30"/>
      <c r="AW1346" s="67" t="str">
        <f>IF(ISERROR(IF(Journal!BC1346&gt;0,Journal!V1346,0)-IF(Journal!BC1346&gt;0,Journal!BC1346,0)),"",IF(Journal!BC1346&gt;0,Journal!V1346,0)-IF(Journal!BC1346&gt;0,Journal!BC1346,0))</f>
        <v/>
      </c>
      <c r="AX1346" s="67" t="str">
        <f t="shared" si="97"/>
        <v/>
      </c>
      <c r="AY1346" s="67" t="str">
        <f t="shared" ca="1" si="98"/>
        <v/>
      </c>
      <c r="AZ1346" s="67" t="str">
        <f t="shared" ca="1" si="99"/>
        <v/>
      </c>
      <c r="BA1346" s="67" t="str">
        <f t="shared" ca="1" si="100"/>
        <v/>
      </c>
    </row>
    <row r="1347" spans="16:53">
      <c r="P1347" s="26"/>
      <c r="Q1347" s="27"/>
      <c r="R1347" s="27"/>
      <c r="S1347" s="30"/>
      <c r="AW1347" s="67" t="str">
        <f>IF(ISERROR(IF(Journal!BC1347&gt;0,Journal!V1347,0)-IF(Journal!BC1347&gt;0,Journal!BC1347,0)),"",IF(Journal!BC1347&gt;0,Journal!V1347,0)-IF(Journal!BC1347&gt;0,Journal!BC1347,0))</f>
        <v/>
      </c>
      <c r="AX1347" s="67" t="str">
        <f t="shared" si="97"/>
        <v/>
      </c>
      <c r="AY1347" s="67" t="str">
        <f t="shared" ca="1" si="98"/>
        <v/>
      </c>
      <c r="AZ1347" s="67" t="str">
        <f t="shared" ca="1" si="99"/>
        <v/>
      </c>
      <c r="BA1347" s="67" t="str">
        <f t="shared" ca="1" si="100"/>
        <v/>
      </c>
    </row>
    <row r="1348" spans="16:53">
      <c r="P1348" s="26"/>
      <c r="Q1348" s="27"/>
      <c r="R1348" s="27"/>
      <c r="S1348" s="30"/>
      <c r="AW1348" s="67" t="str">
        <f>IF(ISERROR(IF(Journal!BC1348&gt;0,Journal!V1348,0)-IF(Journal!BC1348&gt;0,Journal!BC1348,0)),"",IF(Journal!BC1348&gt;0,Journal!V1348,0)-IF(Journal!BC1348&gt;0,Journal!BC1348,0))</f>
        <v/>
      </c>
      <c r="AX1348" s="67" t="str">
        <f t="shared" si="97"/>
        <v/>
      </c>
      <c r="AY1348" s="67" t="str">
        <f t="shared" ca="1" si="98"/>
        <v/>
      </c>
      <c r="AZ1348" s="67" t="str">
        <f t="shared" ca="1" si="99"/>
        <v/>
      </c>
      <c r="BA1348" s="67" t="str">
        <f t="shared" ca="1" si="100"/>
        <v/>
      </c>
    </row>
    <row r="1349" spans="16:53">
      <c r="P1349" s="26"/>
      <c r="Q1349" s="27"/>
      <c r="R1349" s="27"/>
      <c r="S1349" s="30"/>
      <c r="AW1349" s="67" t="str">
        <f>IF(ISERROR(IF(Journal!BC1349&gt;0,Journal!V1349,0)-IF(Journal!BC1349&gt;0,Journal!BC1349,0)),"",IF(Journal!BC1349&gt;0,Journal!V1349,0)-IF(Journal!BC1349&gt;0,Journal!BC1349,0))</f>
        <v/>
      </c>
      <c r="AX1349" s="67" t="str">
        <f t="shared" ref="AX1349:AX1412" si="101">IF(AW1349="","",IF(AW1349&gt;0,1,""))</f>
        <v/>
      </c>
      <c r="AY1349" s="67" t="str">
        <f t="shared" ref="AY1349:AY1412" ca="1" si="102">IF(ISERROR(AY1348+MATCH(1,INDIRECT(CONCATENATE(CONCATENATE("AX",AY1348+1),":AX2200")),0)),"",(AY1348+MATCH(1,INDIRECT(CONCATENATE(CONCATENATE("AX",AY1348+1),":AX2200")),0)))</f>
        <v/>
      </c>
      <c r="AZ1349" s="67" t="str">
        <f t="shared" ref="AZ1349:AZ1412" ca="1" si="103">IF(ISERROR(IF(INDIRECT(CONCATENATE("AW",AY1349))="","",INDIRECT(CONCATENATE("AW",AY1349)))),"",IF(INDIRECT(CONCATENATE("AW",AY1349))="","",INDIRECT(CONCATENATE("AW",AY1349))))</f>
        <v/>
      </c>
      <c r="BA1349" s="67" t="str">
        <f t="shared" ref="BA1349:BA1412" ca="1" si="104">IF(AZ1349="","",BA1348+1)</f>
        <v/>
      </c>
    </row>
    <row r="1350" spans="16:53">
      <c r="P1350" s="26"/>
      <c r="Q1350" s="27"/>
      <c r="R1350" s="27"/>
      <c r="S1350" s="30"/>
      <c r="AW1350" s="67" t="str">
        <f>IF(ISERROR(IF(Journal!BC1350&gt;0,Journal!V1350,0)-IF(Journal!BC1350&gt;0,Journal!BC1350,0)),"",IF(Journal!BC1350&gt;0,Journal!V1350,0)-IF(Journal!BC1350&gt;0,Journal!BC1350,0))</f>
        <v/>
      </c>
      <c r="AX1350" s="67" t="str">
        <f t="shared" si="101"/>
        <v/>
      </c>
      <c r="AY1350" s="67" t="str">
        <f t="shared" ca="1" si="102"/>
        <v/>
      </c>
      <c r="AZ1350" s="67" t="str">
        <f t="shared" ca="1" si="103"/>
        <v/>
      </c>
      <c r="BA1350" s="67" t="str">
        <f t="shared" ca="1" si="104"/>
        <v/>
      </c>
    </row>
    <row r="1351" spans="16:53">
      <c r="P1351" s="26"/>
      <c r="Q1351" s="27"/>
      <c r="R1351" s="27"/>
      <c r="S1351" s="30"/>
      <c r="AW1351" s="67" t="str">
        <f>IF(ISERROR(IF(Journal!BC1351&gt;0,Journal!V1351,0)-IF(Journal!BC1351&gt;0,Journal!BC1351,0)),"",IF(Journal!BC1351&gt;0,Journal!V1351,0)-IF(Journal!BC1351&gt;0,Journal!BC1351,0))</f>
        <v/>
      </c>
      <c r="AX1351" s="67" t="str">
        <f t="shared" si="101"/>
        <v/>
      </c>
      <c r="AY1351" s="67" t="str">
        <f t="shared" ca="1" si="102"/>
        <v/>
      </c>
      <c r="AZ1351" s="67" t="str">
        <f t="shared" ca="1" si="103"/>
        <v/>
      </c>
      <c r="BA1351" s="67" t="str">
        <f t="shared" ca="1" si="104"/>
        <v/>
      </c>
    </row>
    <row r="1352" spans="16:53">
      <c r="P1352" s="26"/>
      <c r="Q1352" s="27"/>
      <c r="R1352" s="27"/>
      <c r="S1352" s="30"/>
      <c r="AW1352" s="67" t="str">
        <f>IF(ISERROR(IF(Journal!BC1352&gt;0,Journal!V1352,0)-IF(Journal!BC1352&gt;0,Journal!BC1352,0)),"",IF(Journal!BC1352&gt;0,Journal!V1352,0)-IF(Journal!BC1352&gt;0,Journal!BC1352,0))</f>
        <v/>
      </c>
      <c r="AX1352" s="67" t="str">
        <f t="shared" si="101"/>
        <v/>
      </c>
      <c r="AY1352" s="67" t="str">
        <f t="shared" ca="1" si="102"/>
        <v/>
      </c>
      <c r="AZ1352" s="67" t="str">
        <f t="shared" ca="1" si="103"/>
        <v/>
      </c>
      <c r="BA1352" s="67" t="str">
        <f t="shared" ca="1" si="104"/>
        <v/>
      </c>
    </row>
    <row r="1353" spans="16:53">
      <c r="P1353" s="26"/>
      <c r="Q1353" s="27"/>
      <c r="R1353" s="27"/>
      <c r="S1353" s="30"/>
      <c r="AW1353" s="67" t="str">
        <f>IF(ISERROR(IF(Journal!BC1353&gt;0,Journal!V1353,0)-IF(Journal!BC1353&gt;0,Journal!BC1353,0)),"",IF(Journal!BC1353&gt;0,Journal!V1353,0)-IF(Journal!BC1353&gt;0,Journal!BC1353,0))</f>
        <v/>
      </c>
      <c r="AX1353" s="67" t="str">
        <f t="shared" si="101"/>
        <v/>
      </c>
      <c r="AY1353" s="67" t="str">
        <f t="shared" ca="1" si="102"/>
        <v/>
      </c>
      <c r="AZ1353" s="67" t="str">
        <f t="shared" ca="1" si="103"/>
        <v/>
      </c>
      <c r="BA1353" s="67" t="str">
        <f t="shared" ca="1" si="104"/>
        <v/>
      </c>
    </row>
    <row r="1354" spans="16:53">
      <c r="P1354" s="26"/>
      <c r="Q1354" s="27"/>
      <c r="R1354" s="27"/>
      <c r="S1354" s="30"/>
      <c r="AW1354" s="67" t="str">
        <f>IF(ISERROR(IF(Journal!BC1354&gt;0,Journal!V1354,0)-IF(Journal!BC1354&gt;0,Journal!BC1354,0)),"",IF(Journal!BC1354&gt;0,Journal!V1354,0)-IF(Journal!BC1354&gt;0,Journal!BC1354,0))</f>
        <v/>
      </c>
      <c r="AX1354" s="67" t="str">
        <f t="shared" si="101"/>
        <v/>
      </c>
      <c r="AY1354" s="67" t="str">
        <f t="shared" ca="1" si="102"/>
        <v/>
      </c>
      <c r="AZ1354" s="67" t="str">
        <f t="shared" ca="1" si="103"/>
        <v/>
      </c>
      <c r="BA1354" s="67" t="str">
        <f t="shared" ca="1" si="104"/>
        <v/>
      </c>
    </row>
    <row r="1355" spans="16:53">
      <c r="P1355" s="26"/>
      <c r="Q1355" s="27"/>
      <c r="R1355" s="27"/>
      <c r="S1355" s="30"/>
      <c r="AW1355" s="67" t="str">
        <f>IF(ISERROR(IF(Journal!BC1355&gt;0,Journal!V1355,0)-IF(Journal!BC1355&gt;0,Journal!BC1355,0)),"",IF(Journal!BC1355&gt;0,Journal!V1355,0)-IF(Journal!BC1355&gt;0,Journal!BC1355,0))</f>
        <v/>
      </c>
      <c r="AX1355" s="67" t="str">
        <f t="shared" si="101"/>
        <v/>
      </c>
      <c r="AY1355" s="67" t="str">
        <f t="shared" ca="1" si="102"/>
        <v/>
      </c>
      <c r="AZ1355" s="67" t="str">
        <f t="shared" ca="1" si="103"/>
        <v/>
      </c>
      <c r="BA1355" s="67" t="str">
        <f t="shared" ca="1" si="104"/>
        <v/>
      </c>
    </row>
    <row r="1356" spans="16:53">
      <c r="P1356" s="26"/>
      <c r="Q1356" s="27"/>
      <c r="R1356" s="27"/>
      <c r="S1356" s="30"/>
      <c r="AW1356" s="67" t="str">
        <f>IF(ISERROR(IF(Journal!BC1356&gt;0,Journal!V1356,0)-IF(Journal!BC1356&gt;0,Journal!BC1356,0)),"",IF(Journal!BC1356&gt;0,Journal!V1356,0)-IF(Journal!BC1356&gt;0,Journal!BC1356,0))</f>
        <v/>
      </c>
      <c r="AX1356" s="67" t="str">
        <f t="shared" si="101"/>
        <v/>
      </c>
      <c r="AY1356" s="67" t="str">
        <f t="shared" ca="1" si="102"/>
        <v/>
      </c>
      <c r="AZ1356" s="67" t="str">
        <f t="shared" ca="1" si="103"/>
        <v/>
      </c>
      <c r="BA1356" s="67" t="str">
        <f t="shared" ca="1" si="104"/>
        <v/>
      </c>
    </row>
    <row r="1357" spans="16:53">
      <c r="P1357" s="26"/>
      <c r="Q1357" s="27"/>
      <c r="R1357" s="27"/>
      <c r="S1357" s="30"/>
      <c r="AW1357" s="67" t="str">
        <f>IF(ISERROR(IF(Journal!BC1357&gt;0,Journal!V1357,0)-IF(Journal!BC1357&gt;0,Journal!BC1357,0)),"",IF(Journal!BC1357&gt;0,Journal!V1357,0)-IF(Journal!BC1357&gt;0,Journal!BC1357,0))</f>
        <v/>
      </c>
      <c r="AX1357" s="67" t="str">
        <f t="shared" si="101"/>
        <v/>
      </c>
      <c r="AY1357" s="67" t="str">
        <f t="shared" ca="1" si="102"/>
        <v/>
      </c>
      <c r="AZ1357" s="67" t="str">
        <f t="shared" ca="1" si="103"/>
        <v/>
      </c>
      <c r="BA1357" s="67" t="str">
        <f t="shared" ca="1" si="104"/>
        <v/>
      </c>
    </row>
    <row r="1358" spans="16:53">
      <c r="P1358" s="26"/>
      <c r="Q1358" s="27"/>
      <c r="R1358" s="27"/>
      <c r="S1358" s="30"/>
      <c r="AW1358" s="67" t="str">
        <f>IF(ISERROR(IF(Journal!BC1358&gt;0,Journal!V1358,0)-IF(Journal!BC1358&gt;0,Journal!BC1358,0)),"",IF(Journal!BC1358&gt;0,Journal!V1358,0)-IF(Journal!BC1358&gt;0,Journal!BC1358,0))</f>
        <v/>
      </c>
      <c r="AX1358" s="67" t="str">
        <f t="shared" si="101"/>
        <v/>
      </c>
      <c r="AY1358" s="67" t="str">
        <f t="shared" ca="1" si="102"/>
        <v/>
      </c>
      <c r="AZ1358" s="67" t="str">
        <f t="shared" ca="1" si="103"/>
        <v/>
      </c>
      <c r="BA1358" s="67" t="str">
        <f t="shared" ca="1" si="104"/>
        <v/>
      </c>
    </row>
    <row r="1359" spans="16:53">
      <c r="P1359" s="26"/>
      <c r="Q1359" s="27"/>
      <c r="R1359" s="27"/>
      <c r="S1359" s="30"/>
      <c r="AW1359" s="67" t="str">
        <f>IF(ISERROR(IF(Journal!BC1359&gt;0,Journal!V1359,0)-IF(Journal!BC1359&gt;0,Journal!BC1359,0)),"",IF(Journal!BC1359&gt;0,Journal!V1359,0)-IF(Journal!BC1359&gt;0,Journal!BC1359,0))</f>
        <v/>
      </c>
      <c r="AX1359" s="67" t="str">
        <f t="shared" si="101"/>
        <v/>
      </c>
      <c r="AY1359" s="67" t="str">
        <f t="shared" ca="1" si="102"/>
        <v/>
      </c>
      <c r="AZ1359" s="67" t="str">
        <f t="shared" ca="1" si="103"/>
        <v/>
      </c>
      <c r="BA1359" s="67" t="str">
        <f t="shared" ca="1" si="104"/>
        <v/>
      </c>
    </row>
    <row r="1360" spans="16:53">
      <c r="P1360" s="26"/>
      <c r="Q1360" s="27"/>
      <c r="R1360" s="27"/>
      <c r="S1360" s="30"/>
      <c r="AW1360" s="67" t="str">
        <f>IF(ISERROR(IF(Journal!BC1360&gt;0,Journal!V1360,0)-IF(Journal!BC1360&gt;0,Journal!BC1360,0)),"",IF(Journal!BC1360&gt;0,Journal!V1360,0)-IF(Journal!BC1360&gt;0,Journal!BC1360,0))</f>
        <v/>
      </c>
      <c r="AX1360" s="67" t="str">
        <f t="shared" si="101"/>
        <v/>
      </c>
      <c r="AY1360" s="67" t="str">
        <f t="shared" ca="1" si="102"/>
        <v/>
      </c>
      <c r="AZ1360" s="67" t="str">
        <f t="shared" ca="1" si="103"/>
        <v/>
      </c>
      <c r="BA1360" s="67" t="str">
        <f t="shared" ca="1" si="104"/>
        <v/>
      </c>
    </row>
    <row r="1361" spans="16:53">
      <c r="P1361" s="26"/>
      <c r="Q1361" s="27"/>
      <c r="R1361" s="27"/>
      <c r="S1361" s="30"/>
      <c r="AW1361" s="67" t="str">
        <f>IF(ISERROR(IF(Journal!BC1361&gt;0,Journal!V1361,0)-IF(Journal!BC1361&gt;0,Journal!BC1361,0)),"",IF(Journal!BC1361&gt;0,Journal!V1361,0)-IF(Journal!BC1361&gt;0,Journal!BC1361,0))</f>
        <v/>
      </c>
      <c r="AX1361" s="67" t="str">
        <f t="shared" si="101"/>
        <v/>
      </c>
      <c r="AY1361" s="67" t="str">
        <f t="shared" ca="1" si="102"/>
        <v/>
      </c>
      <c r="AZ1361" s="67" t="str">
        <f t="shared" ca="1" si="103"/>
        <v/>
      </c>
      <c r="BA1361" s="67" t="str">
        <f t="shared" ca="1" si="104"/>
        <v/>
      </c>
    </row>
    <row r="1362" spans="16:53">
      <c r="P1362" s="26"/>
      <c r="Q1362" s="27"/>
      <c r="R1362" s="27"/>
      <c r="S1362" s="30"/>
      <c r="AW1362" s="67" t="str">
        <f>IF(ISERROR(IF(Journal!BC1362&gt;0,Journal!V1362,0)-IF(Journal!BC1362&gt;0,Journal!BC1362,0)),"",IF(Journal!BC1362&gt;0,Journal!V1362,0)-IF(Journal!BC1362&gt;0,Journal!BC1362,0))</f>
        <v/>
      </c>
      <c r="AX1362" s="67" t="str">
        <f t="shared" si="101"/>
        <v/>
      </c>
      <c r="AY1362" s="67" t="str">
        <f t="shared" ca="1" si="102"/>
        <v/>
      </c>
      <c r="AZ1362" s="67" t="str">
        <f t="shared" ca="1" si="103"/>
        <v/>
      </c>
      <c r="BA1362" s="67" t="str">
        <f t="shared" ca="1" si="104"/>
        <v/>
      </c>
    </row>
    <row r="1363" spans="16:53">
      <c r="P1363" s="26"/>
      <c r="Q1363" s="27"/>
      <c r="R1363" s="27"/>
      <c r="S1363" s="30"/>
      <c r="AW1363" s="67" t="str">
        <f>IF(ISERROR(IF(Journal!BC1363&gt;0,Journal!V1363,0)-IF(Journal!BC1363&gt;0,Journal!BC1363,0)),"",IF(Journal!BC1363&gt;0,Journal!V1363,0)-IF(Journal!BC1363&gt;0,Journal!BC1363,0))</f>
        <v/>
      </c>
      <c r="AX1363" s="67" t="str">
        <f t="shared" si="101"/>
        <v/>
      </c>
      <c r="AY1363" s="67" t="str">
        <f t="shared" ca="1" si="102"/>
        <v/>
      </c>
      <c r="AZ1363" s="67" t="str">
        <f t="shared" ca="1" si="103"/>
        <v/>
      </c>
      <c r="BA1363" s="67" t="str">
        <f t="shared" ca="1" si="104"/>
        <v/>
      </c>
    </row>
    <row r="1364" spans="16:53">
      <c r="P1364" s="26"/>
      <c r="Q1364" s="27"/>
      <c r="R1364" s="27"/>
      <c r="S1364" s="30"/>
      <c r="AW1364" s="67" t="str">
        <f>IF(ISERROR(IF(Journal!BC1364&gt;0,Journal!V1364,0)-IF(Journal!BC1364&gt;0,Journal!BC1364,0)),"",IF(Journal!BC1364&gt;0,Journal!V1364,0)-IF(Journal!BC1364&gt;0,Journal!BC1364,0))</f>
        <v/>
      </c>
      <c r="AX1364" s="67" t="str">
        <f t="shared" si="101"/>
        <v/>
      </c>
      <c r="AY1364" s="67" t="str">
        <f t="shared" ca="1" si="102"/>
        <v/>
      </c>
      <c r="AZ1364" s="67" t="str">
        <f t="shared" ca="1" si="103"/>
        <v/>
      </c>
      <c r="BA1364" s="67" t="str">
        <f t="shared" ca="1" si="104"/>
        <v/>
      </c>
    </row>
    <row r="1365" spans="16:53">
      <c r="P1365" s="26"/>
      <c r="Q1365" s="27"/>
      <c r="R1365" s="27"/>
      <c r="S1365" s="30"/>
      <c r="AW1365" s="67" t="str">
        <f>IF(ISERROR(IF(Journal!BC1365&gt;0,Journal!V1365,0)-IF(Journal!BC1365&gt;0,Journal!BC1365,0)),"",IF(Journal!BC1365&gt;0,Journal!V1365,0)-IF(Journal!BC1365&gt;0,Journal!BC1365,0))</f>
        <v/>
      </c>
      <c r="AX1365" s="67" t="str">
        <f t="shared" si="101"/>
        <v/>
      </c>
      <c r="AY1365" s="67" t="str">
        <f t="shared" ca="1" si="102"/>
        <v/>
      </c>
      <c r="AZ1365" s="67" t="str">
        <f t="shared" ca="1" si="103"/>
        <v/>
      </c>
      <c r="BA1365" s="67" t="str">
        <f t="shared" ca="1" si="104"/>
        <v/>
      </c>
    </row>
    <row r="1366" spans="16:53">
      <c r="P1366" s="26"/>
      <c r="Q1366" s="27"/>
      <c r="R1366" s="27"/>
      <c r="S1366" s="30"/>
      <c r="AW1366" s="67" t="str">
        <f>IF(ISERROR(IF(Journal!BC1366&gt;0,Journal!V1366,0)-IF(Journal!BC1366&gt;0,Journal!BC1366,0)),"",IF(Journal!BC1366&gt;0,Journal!V1366,0)-IF(Journal!BC1366&gt;0,Journal!BC1366,0))</f>
        <v/>
      </c>
      <c r="AX1366" s="67" t="str">
        <f t="shared" si="101"/>
        <v/>
      </c>
      <c r="AY1366" s="67" t="str">
        <f t="shared" ca="1" si="102"/>
        <v/>
      </c>
      <c r="AZ1366" s="67" t="str">
        <f t="shared" ca="1" si="103"/>
        <v/>
      </c>
      <c r="BA1366" s="67" t="str">
        <f t="shared" ca="1" si="104"/>
        <v/>
      </c>
    </row>
    <row r="1367" spans="16:53">
      <c r="P1367" s="26"/>
      <c r="Q1367" s="27"/>
      <c r="R1367" s="27"/>
      <c r="S1367" s="30"/>
      <c r="AW1367" s="67" t="str">
        <f>IF(ISERROR(IF(Journal!BC1367&gt;0,Journal!V1367,0)-IF(Journal!BC1367&gt;0,Journal!BC1367,0)),"",IF(Journal!BC1367&gt;0,Journal!V1367,0)-IF(Journal!BC1367&gt;0,Journal!BC1367,0))</f>
        <v/>
      </c>
      <c r="AX1367" s="67" t="str">
        <f t="shared" si="101"/>
        <v/>
      </c>
      <c r="AY1367" s="67" t="str">
        <f t="shared" ca="1" si="102"/>
        <v/>
      </c>
      <c r="AZ1367" s="67" t="str">
        <f t="shared" ca="1" si="103"/>
        <v/>
      </c>
      <c r="BA1367" s="67" t="str">
        <f t="shared" ca="1" si="104"/>
        <v/>
      </c>
    </row>
    <row r="1368" spans="16:53">
      <c r="P1368" s="26"/>
      <c r="Q1368" s="27"/>
      <c r="R1368" s="27"/>
      <c r="S1368" s="30"/>
      <c r="AW1368" s="67" t="str">
        <f>IF(ISERROR(IF(Journal!BC1368&gt;0,Journal!V1368,0)-IF(Journal!BC1368&gt;0,Journal!BC1368,0)),"",IF(Journal!BC1368&gt;0,Journal!V1368,0)-IF(Journal!BC1368&gt;0,Journal!BC1368,0))</f>
        <v/>
      </c>
      <c r="AX1368" s="67" t="str">
        <f t="shared" si="101"/>
        <v/>
      </c>
      <c r="AY1368" s="67" t="str">
        <f t="shared" ca="1" si="102"/>
        <v/>
      </c>
      <c r="AZ1368" s="67" t="str">
        <f t="shared" ca="1" si="103"/>
        <v/>
      </c>
      <c r="BA1368" s="67" t="str">
        <f t="shared" ca="1" si="104"/>
        <v/>
      </c>
    </row>
    <row r="1369" spans="16:53">
      <c r="P1369" s="26"/>
      <c r="Q1369" s="27"/>
      <c r="R1369" s="27"/>
      <c r="S1369" s="30"/>
      <c r="AW1369" s="67" t="str">
        <f>IF(ISERROR(IF(Journal!BC1369&gt;0,Journal!V1369,0)-IF(Journal!BC1369&gt;0,Journal!BC1369,0)),"",IF(Journal!BC1369&gt;0,Journal!V1369,0)-IF(Journal!BC1369&gt;0,Journal!BC1369,0))</f>
        <v/>
      </c>
      <c r="AX1369" s="67" t="str">
        <f t="shared" si="101"/>
        <v/>
      </c>
      <c r="AY1369" s="67" t="str">
        <f t="shared" ca="1" si="102"/>
        <v/>
      </c>
      <c r="AZ1369" s="67" t="str">
        <f t="shared" ca="1" si="103"/>
        <v/>
      </c>
      <c r="BA1369" s="67" t="str">
        <f t="shared" ca="1" si="104"/>
        <v/>
      </c>
    </row>
    <row r="1370" spans="16:53">
      <c r="P1370" s="26"/>
      <c r="Q1370" s="27"/>
      <c r="R1370" s="27"/>
      <c r="S1370" s="30"/>
      <c r="AW1370" s="67" t="str">
        <f>IF(ISERROR(IF(Journal!BC1370&gt;0,Journal!V1370,0)-IF(Journal!BC1370&gt;0,Journal!BC1370,0)),"",IF(Journal!BC1370&gt;0,Journal!V1370,0)-IF(Journal!BC1370&gt;0,Journal!BC1370,0))</f>
        <v/>
      </c>
      <c r="AX1370" s="67" t="str">
        <f t="shared" si="101"/>
        <v/>
      </c>
      <c r="AY1370" s="67" t="str">
        <f t="shared" ca="1" si="102"/>
        <v/>
      </c>
      <c r="AZ1370" s="67" t="str">
        <f t="shared" ca="1" si="103"/>
        <v/>
      </c>
      <c r="BA1370" s="67" t="str">
        <f t="shared" ca="1" si="104"/>
        <v/>
      </c>
    </row>
    <row r="1371" spans="16:53">
      <c r="P1371" s="26"/>
      <c r="Q1371" s="27"/>
      <c r="R1371" s="27"/>
      <c r="S1371" s="30"/>
      <c r="AW1371" s="67" t="str">
        <f>IF(ISERROR(IF(Journal!BC1371&gt;0,Journal!V1371,0)-IF(Journal!BC1371&gt;0,Journal!BC1371,0)),"",IF(Journal!BC1371&gt;0,Journal!V1371,0)-IF(Journal!BC1371&gt;0,Journal!BC1371,0))</f>
        <v/>
      </c>
      <c r="AX1371" s="67" t="str">
        <f t="shared" si="101"/>
        <v/>
      </c>
      <c r="AY1371" s="67" t="str">
        <f t="shared" ca="1" si="102"/>
        <v/>
      </c>
      <c r="AZ1371" s="67" t="str">
        <f t="shared" ca="1" si="103"/>
        <v/>
      </c>
      <c r="BA1371" s="67" t="str">
        <f t="shared" ca="1" si="104"/>
        <v/>
      </c>
    </row>
    <row r="1372" spans="16:53">
      <c r="P1372" s="26"/>
      <c r="Q1372" s="27"/>
      <c r="R1372" s="27"/>
      <c r="S1372" s="30"/>
      <c r="AW1372" s="67" t="str">
        <f>IF(ISERROR(IF(Journal!BC1372&gt;0,Journal!V1372,0)-IF(Journal!BC1372&gt;0,Journal!BC1372,0)),"",IF(Journal!BC1372&gt;0,Journal!V1372,0)-IF(Journal!BC1372&gt;0,Journal!BC1372,0))</f>
        <v/>
      </c>
      <c r="AX1372" s="67" t="str">
        <f t="shared" si="101"/>
        <v/>
      </c>
      <c r="AY1372" s="67" t="str">
        <f t="shared" ca="1" si="102"/>
        <v/>
      </c>
      <c r="AZ1372" s="67" t="str">
        <f t="shared" ca="1" si="103"/>
        <v/>
      </c>
      <c r="BA1372" s="67" t="str">
        <f t="shared" ca="1" si="104"/>
        <v/>
      </c>
    </row>
    <row r="1373" spans="16:53">
      <c r="P1373" s="26"/>
      <c r="Q1373" s="27"/>
      <c r="R1373" s="27"/>
      <c r="S1373" s="30"/>
      <c r="AW1373" s="67" t="str">
        <f>IF(ISERROR(IF(Journal!BC1373&gt;0,Journal!V1373,0)-IF(Journal!BC1373&gt;0,Journal!BC1373,0)),"",IF(Journal!BC1373&gt;0,Journal!V1373,0)-IF(Journal!BC1373&gt;0,Journal!BC1373,0))</f>
        <v/>
      </c>
      <c r="AX1373" s="67" t="str">
        <f t="shared" si="101"/>
        <v/>
      </c>
      <c r="AY1373" s="67" t="str">
        <f t="shared" ca="1" si="102"/>
        <v/>
      </c>
      <c r="AZ1373" s="67" t="str">
        <f t="shared" ca="1" si="103"/>
        <v/>
      </c>
      <c r="BA1373" s="67" t="str">
        <f t="shared" ca="1" si="104"/>
        <v/>
      </c>
    </row>
    <row r="1374" spans="16:53">
      <c r="P1374" s="26"/>
      <c r="Q1374" s="27"/>
      <c r="R1374" s="27"/>
      <c r="S1374" s="30"/>
      <c r="AW1374" s="67" t="str">
        <f>IF(ISERROR(IF(Journal!BC1374&gt;0,Journal!V1374,0)-IF(Journal!BC1374&gt;0,Journal!BC1374,0)),"",IF(Journal!BC1374&gt;0,Journal!V1374,0)-IF(Journal!BC1374&gt;0,Journal!BC1374,0))</f>
        <v/>
      </c>
      <c r="AX1374" s="67" t="str">
        <f t="shared" si="101"/>
        <v/>
      </c>
      <c r="AY1374" s="67" t="str">
        <f t="shared" ca="1" si="102"/>
        <v/>
      </c>
      <c r="AZ1374" s="67" t="str">
        <f t="shared" ca="1" si="103"/>
        <v/>
      </c>
      <c r="BA1374" s="67" t="str">
        <f t="shared" ca="1" si="104"/>
        <v/>
      </c>
    </row>
    <row r="1375" spans="16:53">
      <c r="P1375" s="26"/>
      <c r="Q1375" s="27"/>
      <c r="R1375" s="27"/>
      <c r="S1375" s="30"/>
      <c r="AW1375" s="67" t="str">
        <f>IF(ISERROR(IF(Journal!BC1375&gt;0,Journal!V1375,0)-IF(Journal!BC1375&gt;0,Journal!BC1375,0)),"",IF(Journal!BC1375&gt;0,Journal!V1375,0)-IF(Journal!BC1375&gt;0,Journal!BC1375,0))</f>
        <v/>
      </c>
      <c r="AX1375" s="67" t="str">
        <f t="shared" si="101"/>
        <v/>
      </c>
      <c r="AY1375" s="67" t="str">
        <f t="shared" ca="1" si="102"/>
        <v/>
      </c>
      <c r="AZ1375" s="67" t="str">
        <f t="shared" ca="1" si="103"/>
        <v/>
      </c>
      <c r="BA1375" s="67" t="str">
        <f t="shared" ca="1" si="104"/>
        <v/>
      </c>
    </row>
    <row r="1376" spans="16:53">
      <c r="P1376" s="26"/>
      <c r="Q1376" s="27"/>
      <c r="R1376" s="27"/>
      <c r="S1376" s="30"/>
      <c r="AW1376" s="67" t="str">
        <f>IF(ISERROR(IF(Journal!BC1376&gt;0,Journal!V1376,0)-IF(Journal!BC1376&gt;0,Journal!BC1376,0)),"",IF(Journal!BC1376&gt;0,Journal!V1376,0)-IF(Journal!BC1376&gt;0,Journal!BC1376,0))</f>
        <v/>
      </c>
      <c r="AX1376" s="67" t="str">
        <f t="shared" si="101"/>
        <v/>
      </c>
      <c r="AY1376" s="67" t="str">
        <f t="shared" ca="1" si="102"/>
        <v/>
      </c>
      <c r="AZ1376" s="67" t="str">
        <f t="shared" ca="1" si="103"/>
        <v/>
      </c>
      <c r="BA1376" s="67" t="str">
        <f t="shared" ca="1" si="104"/>
        <v/>
      </c>
    </row>
    <row r="1377" spans="16:53">
      <c r="P1377" s="26"/>
      <c r="Q1377" s="27"/>
      <c r="R1377" s="27"/>
      <c r="S1377" s="30"/>
      <c r="AW1377" s="67" t="str">
        <f>IF(ISERROR(IF(Journal!BC1377&gt;0,Journal!V1377,0)-IF(Journal!BC1377&gt;0,Journal!BC1377,0)),"",IF(Journal!BC1377&gt;0,Journal!V1377,0)-IF(Journal!BC1377&gt;0,Journal!BC1377,0))</f>
        <v/>
      </c>
      <c r="AX1377" s="67" t="str">
        <f t="shared" si="101"/>
        <v/>
      </c>
      <c r="AY1377" s="67" t="str">
        <f t="shared" ca="1" si="102"/>
        <v/>
      </c>
      <c r="AZ1377" s="67" t="str">
        <f t="shared" ca="1" si="103"/>
        <v/>
      </c>
      <c r="BA1377" s="67" t="str">
        <f t="shared" ca="1" si="104"/>
        <v/>
      </c>
    </row>
    <row r="1378" spans="16:53">
      <c r="P1378" s="26"/>
      <c r="Q1378" s="27"/>
      <c r="R1378" s="27"/>
      <c r="S1378" s="30"/>
      <c r="AW1378" s="67" t="str">
        <f>IF(ISERROR(IF(Journal!BC1378&gt;0,Journal!V1378,0)-IF(Journal!BC1378&gt;0,Journal!BC1378,0)),"",IF(Journal!BC1378&gt;0,Journal!V1378,0)-IF(Journal!BC1378&gt;0,Journal!BC1378,0))</f>
        <v/>
      </c>
      <c r="AX1378" s="67" t="str">
        <f t="shared" si="101"/>
        <v/>
      </c>
      <c r="AY1378" s="67" t="str">
        <f t="shared" ca="1" si="102"/>
        <v/>
      </c>
      <c r="AZ1378" s="67" t="str">
        <f t="shared" ca="1" si="103"/>
        <v/>
      </c>
      <c r="BA1378" s="67" t="str">
        <f t="shared" ca="1" si="104"/>
        <v/>
      </c>
    </row>
    <row r="1379" spans="16:53">
      <c r="P1379" s="26"/>
      <c r="Q1379" s="27"/>
      <c r="R1379" s="27"/>
      <c r="S1379" s="30"/>
      <c r="AW1379" s="67" t="str">
        <f>IF(ISERROR(IF(Journal!BC1379&gt;0,Journal!V1379,0)-IF(Journal!BC1379&gt;0,Journal!BC1379,0)),"",IF(Journal!BC1379&gt;0,Journal!V1379,0)-IF(Journal!BC1379&gt;0,Journal!BC1379,0))</f>
        <v/>
      </c>
      <c r="AX1379" s="67" t="str">
        <f t="shared" si="101"/>
        <v/>
      </c>
      <c r="AY1379" s="67" t="str">
        <f t="shared" ca="1" si="102"/>
        <v/>
      </c>
      <c r="AZ1379" s="67" t="str">
        <f t="shared" ca="1" si="103"/>
        <v/>
      </c>
      <c r="BA1379" s="67" t="str">
        <f t="shared" ca="1" si="104"/>
        <v/>
      </c>
    </row>
    <row r="1380" spans="16:53">
      <c r="P1380" s="26"/>
      <c r="Q1380" s="27"/>
      <c r="R1380" s="27"/>
      <c r="S1380" s="30"/>
      <c r="AW1380" s="67" t="str">
        <f>IF(ISERROR(IF(Journal!BC1380&gt;0,Journal!V1380,0)-IF(Journal!BC1380&gt;0,Journal!BC1380,0)),"",IF(Journal!BC1380&gt;0,Journal!V1380,0)-IF(Journal!BC1380&gt;0,Journal!BC1380,0))</f>
        <v/>
      </c>
      <c r="AX1380" s="67" t="str">
        <f t="shared" si="101"/>
        <v/>
      </c>
      <c r="AY1380" s="67" t="str">
        <f t="shared" ca="1" si="102"/>
        <v/>
      </c>
      <c r="AZ1380" s="67" t="str">
        <f t="shared" ca="1" si="103"/>
        <v/>
      </c>
      <c r="BA1380" s="67" t="str">
        <f t="shared" ca="1" si="104"/>
        <v/>
      </c>
    </row>
    <row r="1381" spans="16:53">
      <c r="P1381" s="26"/>
      <c r="Q1381" s="27"/>
      <c r="R1381" s="27"/>
      <c r="S1381" s="30"/>
      <c r="AW1381" s="67" t="str">
        <f>IF(ISERROR(IF(Journal!BC1381&gt;0,Journal!V1381,0)-IF(Journal!BC1381&gt;0,Journal!BC1381,0)),"",IF(Journal!BC1381&gt;0,Journal!V1381,0)-IF(Journal!BC1381&gt;0,Journal!BC1381,0))</f>
        <v/>
      </c>
      <c r="AX1381" s="67" t="str">
        <f t="shared" si="101"/>
        <v/>
      </c>
      <c r="AY1381" s="67" t="str">
        <f t="shared" ca="1" si="102"/>
        <v/>
      </c>
      <c r="AZ1381" s="67" t="str">
        <f t="shared" ca="1" si="103"/>
        <v/>
      </c>
      <c r="BA1381" s="67" t="str">
        <f t="shared" ca="1" si="104"/>
        <v/>
      </c>
    </row>
    <row r="1382" spans="16:53">
      <c r="P1382" s="26"/>
      <c r="Q1382" s="27"/>
      <c r="R1382" s="27"/>
      <c r="S1382" s="30"/>
      <c r="AW1382" s="67" t="str">
        <f>IF(ISERROR(IF(Journal!BC1382&gt;0,Journal!V1382,0)-IF(Journal!BC1382&gt;0,Journal!BC1382,0)),"",IF(Journal!BC1382&gt;0,Journal!V1382,0)-IF(Journal!BC1382&gt;0,Journal!BC1382,0))</f>
        <v/>
      </c>
      <c r="AX1382" s="67" t="str">
        <f t="shared" si="101"/>
        <v/>
      </c>
      <c r="AY1382" s="67" t="str">
        <f t="shared" ca="1" si="102"/>
        <v/>
      </c>
      <c r="AZ1382" s="67" t="str">
        <f t="shared" ca="1" si="103"/>
        <v/>
      </c>
      <c r="BA1382" s="67" t="str">
        <f t="shared" ca="1" si="104"/>
        <v/>
      </c>
    </row>
    <row r="1383" spans="16:53">
      <c r="P1383" s="26"/>
      <c r="Q1383" s="27"/>
      <c r="R1383" s="27"/>
      <c r="S1383" s="30"/>
      <c r="AW1383" s="67" t="str">
        <f>IF(ISERROR(IF(Journal!BC1383&gt;0,Journal!V1383,0)-IF(Journal!BC1383&gt;0,Journal!BC1383,0)),"",IF(Journal!BC1383&gt;0,Journal!V1383,0)-IF(Journal!BC1383&gt;0,Journal!BC1383,0))</f>
        <v/>
      </c>
      <c r="AX1383" s="67" t="str">
        <f t="shared" si="101"/>
        <v/>
      </c>
      <c r="AY1383" s="67" t="str">
        <f t="shared" ca="1" si="102"/>
        <v/>
      </c>
      <c r="AZ1383" s="67" t="str">
        <f t="shared" ca="1" si="103"/>
        <v/>
      </c>
      <c r="BA1383" s="67" t="str">
        <f t="shared" ca="1" si="104"/>
        <v/>
      </c>
    </row>
    <row r="1384" spans="16:53">
      <c r="P1384" s="26"/>
      <c r="Q1384" s="27"/>
      <c r="R1384" s="27"/>
      <c r="S1384" s="30"/>
      <c r="AW1384" s="67" t="str">
        <f>IF(ISERROR(IF(Journal!BC1384&gt;0,Journal!V1384,0)-IF(Journal!BC1384&gt;0,Journal!BC1384,0)),"",IF(Journal!BC1384&gt;0,Journal!V1384,0)-IF(Journal!BC1384&gt;0,Journal!BC1384,0))</f>
        <v/>
      </c>
      <c r="AX1384" s="67" t="str">
        <f t="shared" si="101"/>
        <v/>
      </c>
      <c r="AY1384" s="67" t="str">
        <f t="shared" ca="1" si="102"/>
        <v/>
      </c>
      <c r="AZ1384" s="67" t="str">
        <f t="shared" ca="1" si="103"/>
        <v/>
      </c>
      <c r="BA1384" s="67" t="str">
        <f t="shared" ca="1" si="104"/>
        <v/>
      </c>
    </row>
    <row r="1385" spans="16:53">
      <c r="P1385" s="26"/>
      <c r="Q1385" s="27"/>
      <c r="R1385" s="27"/>
      <c r="S1385" s="30"/>
      <c r="AW1385" s="67" t="str">
        <f>IF(ISERROR(IF(Journal!BC1385&gt;0,Journal!V1385,0)-IF(Journal!BC1385&gt;0,Journal!BC1385,0)),"",IF(Journal!BC1385&gt;0,Journal!V1385,0)-IF(Journal!BC1385&gt;0,Journal!BC1385,0))</f>
        <v/>
      </c>
      <c r="AX1385" s="67" t="str">
        <f t="shared" si="101"/>
        <v/>
      </c>
      <c r="AY1385" s="67" t="str">
        <f t="shared" ca="1" si="102"/>
        <v/>
      </c>
      <c r="AZ1385" s="67" t="str">
        <f t="shared" ca="1" si="103"/>
        <v/>
      </c>
      <c r="BA1385" s="67" t="str">
        <f t="shared" ca="1" si="104"/>
        <v/>
      </c>
    </row>
    <row r="1386" spans="16:53">
      <c r="P1386" s="26"/>
      <c r="Q1386" s="27"/>
      <c r="R1386" s="27"/>
      <c r="S1386" s="30"/>
      <c r="AW1386" s="67" t="str">
        <f>IF(ISERROR(IF(Journal!BC1386&gt;0,Journal!V1386,0)-IF(Journal!BC1386&gt;0,Journal!BC1386,0)),"",IF(Journal!BC1386&gt;0,Journal!V1386,0)-IF(Journal!BC1386&gt;0,Journal!BC1386,0))</f>
        <v/>
      </c>
      <c r="AX1386" s="67" t="str">
        <f t="shared" si="101"/>
        <v/>
      </c>
      <c r="AY1386" s="67" t="str">
        <f t="shared" ca="1" si="102"/>
        <v/>
      </c>
      <c r="AZ1386" s="67" t="str">
        <f t="shared" ca="1" si="103"/>
        <v/>
      </c>
      <c r="BA1386" s="67" t="str">
        <f t="shared" ca="1" si="104"/>
        <v/>
      </c>
    </row>
    <row r="1387" spans="16:53">
      <c r="P1387" s="26"/>
      <c r="Q1387" s="27"/>
      <c r="R1387" s="27"/>
      <c r="S1387" s="30"/>
      <c r="AW1387" s="67" t="str">
        <f>IF(ISERROR(IF(Journal!BC1387&gt;0,Journal!V1387,0)-IF(Journal!BC1387&gt;0,Journal!BC1387,0)),"",IF(Journal!BC1387&gt;0,Journal!V1387,0)-IF(Journal!BC1387&gt;0,Journal!BC1387,0))</f>
        <v/>
      </c>
      <c r="AX1387" s="67" t="str">
        <f t="shared" si="101"/>
        <v/>
      </c>
      <c r="AY1387" s="67" t="str">
        <f t="shared" ca="1" si="102"/>
        <v/>
      </c>
      <c r="AZ1387" s="67" t="str">
        <f t="shared" ca="1" si="103"/>
        <v/>
      </c>
      <c r="BA1387" s="67" t="str">
        <f t="shared" ca="1" si="104"/>
        <v/>
      </c>
    </row>
    <row r="1388" spans="16:53">
      <c r="P1388" s="26"/>
      <c r="Q1388" s="27"/>
      <c r="R1388" s="27"/>
      <c r="S1388" s="30"/>
      <c r="AW1388" s="67" t="str">
        <f>IF(ISERROR(IF(Journal!BC1388&gt;0,Journal!V1388,0)-IF(Journal!BC1388&gt;0,Journal!BC1388,0)),"",IF(Journal!BC1388&gt;0,Journal!V1388,0)-IF(Journal!BC1388&gt;0,Journal!BC1388,0))</f>
        <v/>
      </c>
      <c r="AX1388" s="67" t="str">
        <f t="shared" si="101"/>
        <v/>
      </c>
      <c r="AY1388" s="67" t="str">
        <f t="shared" ca="1" si="102"/>
        <v/>
      </c>
      <c r="AZ1388" s="67" t="str">
        <f t="shared" ca="1" si="103"/>
        <v/>
      </c>
      <c r="BA1388" s="67" t="str">
        <f t="shared" ca="1" si="104"/>
        <v/>
      </c>
    </row>
    <row r="1389" spans="16:53">
      <c r="P1389" s="26"/>
      <c r="Q1389" s="27"/>
      <c r="R1389" s="27"/>
      <c r="S1389" s="30"/>
      <c r="AW1389" s="67" t="str">
        <f>IF(ISERROR(IF(Journal!BC1389&gt;0,Journal!V1389,0)-IF(Journal!BC1389&gt;0,Journal!BC1389,0)),"",IF(Journal!BC1389&gt;0,Journal!V1389,0)-IF(Journal!BC1389&gt;0,Journal!BC1389,0))</f>
        <v/>
      </c>
      <c r="AX1389" s="67" t="str">
        <f t="shared" si="101"/>
        <v/>
      </c>
      <c r="AY1389" s="67" t="str">
        <f t="shared" ca="1" si="102"/>
        <v/>
      </c>
      <c r="AZ1389" s="67" t="str">
        <f t="shared" ca="1" si="103"/>
        <v/>
      </c>
      <c r="BA1389" s="67" t="str">
        <f t="shared" ca="1" si="104"/>
        <v/>
      </c>
    </row>
    <row r="1390" spans="16:53">
      <c r="P1390" s="26"/>
      <c r="Q1390" s="27"/>
      <c r="R1390" s="27"/>
      <c r="S1390" s="30"/>
      <c r="AW1390" s="67" t="str">
        <f>IF(ISERROR(IF(Journal!BC1390&gt;0,Journal!V1390,0)-IF(Journal!BC1390&gt;0,Journal!BC1390,0)),"",IF(Journal!BC1390&gt;0,Journal!V1390,0)-IF(Journal!BC1390&gt;0,Journal!BC1390,0))</f>
        <v/>
      </c>
      <c r="AX1390" s="67" t="str">
        <f t="shared" si="101"/>
        <v/>
      </c>
      <c r="AY1390" s="67" t="str">
        <f t="shared" ca="1" si="102"/>
        <v/>
      </c>
      <c r="AZ1390" s="67" t="str">
        <f t="shared" ca="1" si="103"/>
        <v/>
      </c>
      <c r="BA1390" s="67" t="str">
        <f t="shared" ca="1" si="104"/>
        <v/>
      </c>
    </row>
    <row r="1391" spans="16:53">
      <c r="P1391" s="26"/>
      <c r="Q1391" s="27"/>
      <c r="R1391" s="27"/>
      <c r="S1391" s="30"/>
      <c r="AW1391" s="67" t="str">
        <f>IF(ISERROR(IF(Journal!BC1391&gt;0,Journal!V1391,0)-IF(Journal!BC1391&gt;0,Journal!BC1391,0)),"",IF(Journal!BC1391&gt;0,Journal!V1391,0)-IF(Journal!BC1391&gt;0,Journal!BC1391,0))</f>
        <v/>
      </c>
      <c r="AX1391" s="67" t="str">
        <f t="shared" si="101"/>
        <v/>
      </c>
      <c r="AY1391" s="67" t="str">
        <f t="shared" ca="1" si="102"/>
        <v/>
      </c>
      <c r="AZ1391" s="67" t="str">
        <f t="shared" ca="1" si="103"/>
        <v/>
      </c>
      <c r="BA1391" s="67" t="str">
        <f t="shared" ca="1" si="104"/>
        <v/>
      </c>
    </row>
    <row r="1392" spans="16:53">
      <c r="P1392" s="26"/>
      <c r="Q1392" s="27"/>
      <c r="R1392" s="27"/>
      <c r="S1392" s="30"/>
      <c r="AW1392" s="67" t="str">
        <f>IF(ISERROR(IF(Journal!BC1392&gt;0,Journal!V1392,0)-IF(Journal!BC1392&gt;0,Journal!BC1392,0)),"",IF(Journal!BC1392&gt;0,Journal!V1392,0)-IF(Journal!BC1392&gt;0,Journal!BC1392,0))</f>
        <v/>
      </c>
      <c r="AX1392" s="67" t="str">
        <f t="shared" si="101"/>
        <v/>
      </c>
      <c r="AY1392" s="67" t="str">
        <f t="shared" ca="1" si="102"/>
        <v/>
      </c>
      <c r="AZ1392" s="67" t="str">
        <f t="shared" ca="1" si="103"/>
        <v/>
      </c>
      <c r="BA1392" s="67" t="str">
        <f t="shared" ca="1" si="104"/>
        <v/>
      </c>
    </row>
    <row r="1393" spans="16:53">
      <c r="P1393" s="26"/>
      <c r="Q1393" s="27"/>
      <c r="R1393" s="27"/>
      <c r="S1393" s="30"/>
      <c r="AW1393" s="67" t="str">
        <f>IF(ISERROR(IF(Journal!BC1393&gt;0,Journal!V1393,0)-IF(Journal!BC1393&gt;0,Journal!BC1393,0)),"",IF(Journal!BC1393&gt;0,Journal!V1393,0)-IF(Journal!BC1393&gt;0,Journal!BC1393,0))</f>
        <v/>
      </c>
      <c r="AX1393" s="67" t="str">
        <f t="shared" si="101"/>
        <v/>
      </c>
      <c r="AY1393" s="67" t="str">
        <f t="shared" ca="1" si="102"/>
        <v/>
      </c>
      <c r="AZ1393" s="67" t="str">
        <f t="shared" ca="1" si="103"/>
        <v/>
      </c>
      <c r="BA1393" s="67" t="str">
        <f t="shared" ca="1" si="104"/>
        <v/>
      </c>
    </row>
    <row r="1394" spans="16:53">
      <c r="P1394" s="26"/>
      <c r="Q1394" s="27"/>
      <c r="R1394" s="27"/>
      <c r="S1394" s="30"/>
      <c r="AW1394" s="67" t="str">
        <f>IF(ISERROR(IF(Journal!BC1394&gt;0,Journal!V1394,0)-IF(Journal!BC1394&gt;0,Journal!BC1394,0)),"",IF(Journal!BC1394&gt;0,Journal!V1394,0)-IF(Journal!BC1394&gt;0,Journal!BC1394,0))</f>
        <v/>
      </c>
      <c r="AX1394" s="67" t="str">
        <f t="shared" si="101"/>
        <v/>
      </c>
      <c r="AY1394" s="67" t="str">
        <f t="shared" ca="1" si="102"/>
        <v/>
      </c>
      <c r="AZ1394" s="67" t="str">
        <f t="shared" ca="1" si="103"/>
        <v/>
      </c>
      <c r="BA1394" s="67" t="str">
        <f t="shared" ca="1" si="104"/>
        <v/>
      </c>
    </row>
    <row r="1395" spans="16:53">
      <c r="P1395" s="26"/>
      <c r="Q1395" s="27"/>
      <c r="R1395" s="27"/>
      <c r="S1395" s="30"/>
      <c r="AW1395" s="67" t="str">
        <f>IF(ISERROR(IF(Journal!BC1395&gt;0,Journal!V1395,0)-IF(Journal!BC1395&gt;0,Journal!BC1395,0)),"",IF(Journal!BC1395&gt;0,Journal!V1395,0)-IF(Journal!BC1395&gt;0,Journal!BC1395,0))</f>
        <v/>
      </c>
      <c r="AX1395" s="67" t="str">
        <f t="shared" si="101"/>
        <v/>
      </c>
      <c r="AY1395" s="67" t="str">
        <f t="shared" ca="1" si="102"/>
        <v/>
      </c>
      <c r="AZ1395" s="67" t="str">
        <f t="shared" ca="1" si="103"/>
        <v/>
      </c>
      <c r="BA1395" s="67" t="str">
        <f t="shared" ca="1" si="104"/>
        <v/>
      </c>
    </row>
    <row r="1396" spans="16:53">
      <c r="P1396" s="26"/>
      <c r="Q1396" s="27"/>
      <c r="R1396" s="27"/>
      <c r="S1396" s="30"/>
      <c r="AW1396" s="67" t="str">
        <f>IF(ISERROR(IF(Journal!BC1396&gt;0,Journal!V1396,0)-IF(Journal!BC1396&gt;0,Journal!BC1396,0)),"",IF(Journal!BC1396&gt;0,Journal!V1396,0)-IF(Journal!BC1396&gt;0,Journal!BC1396,0))</f>
        <v/>
      </c>
      <c r="AX1396" s="67" t="str">
        <f t="shared" si="101"/>
        <v/>
      </c>
      <c r="AY1396" s="67" t="str">
        <f t="shared" ca="1" si="102"/>
        <v/>
      </c>
      <c r="AZ1396" s="67" t="str">
        <f t="shared" ca="1" si="103"/>
        <v/>
      </c>
      <c r="BA1396" s="67" t="str">
        <f t="shared" ca="1" si="104"/>
        <v/>
      </c>
    </row>
    <row r="1397" spans="16:53">
      <c r="P1397" s="26"/>
      <c r="Q1397" s="27"/>
      <c r="R1397" s="27"/>
      <c r="S1397" s="30"/>
      <c r="AW1397" s="67" t="str">
        <f>IF(ISERROR(IF(Journal!BC1397&gt;0,Journal!V1397,0)-IF(Journal!BC1397&gt;0,Journal!BC1397,0)),"",IF(Journal!BC1397&gt;0,Journal!V1397,0)-IF(Journal!BC1397&gt;0,Journal!BC1397,0))</f>
        <v/>
      </c>
      <c r="AX1397" s="67" t="str">
        <f t="shared" si="101"/>
        <v/>
      </c>
      <c r="AY1397" s="67" t="str">
        <f t="shared" ca="1" si="102"/>
        <v/>
      </c>
      <c r="AZ1397" s="67" t="str">
        <f t="shared" ca="1" si="103"/>
        <v/>
      </c>
      <c r="BA1397" s="67" t="str">
        <f t="shared" ca="1" si="104"/>
        <v/>
      </c>
    </row>
    <row r="1398" spans="16:53">
      <c r="P1398" s="26"/>
      <c r="Q1398" s="27"/>
      <c r="R1398" s="27"/>
      <c r="S1398" s="30"/>
      <c r="AW1398" s="67" t="str">
        <f>IF(ISERROR(IF(Journal!BC1398&gt;0,Journal!V1398,0)-IF(Journal!BC1398&gt;0,Journal!BC1398,0)),"",IF(Journal!BC1398&gt;0,Journal!V1398,0)-IF(Journal!BC1398&gt;0,Journal!BC1398,0))</f>
        <v/>
      </c>
      <c r="AX1398" s="67" t="str">
        <f t="shared" si="101"/>
        <v/>
      </c>
      <c r="AY1398" s="67" t="str">
        <f t="shared" ca="1" si="102"/>
        <v/>
      </c>
      <c r="AZ1398" s="67" t="str">
        <f t="shared" ca="1" si="103"/>
        <v/>
      </c>
      <c r="BA1398" s="67" t="str">
        <f t="shared" ca="1" si="104"/>
        <v/>
      </c>
    </row>
    <row r="1399" spans="16:53">
      <c r="P1399" s="26"/>
      <c r="Q1399" s="27"/>
      <c r="R1399" s="27"/>
      <c r="S1399" s="30"/>
      <c r="AW1399" s="67" t="str">
        <f>IF(ISERROR(IF(Journal!BC1399&gt;0,Journal!V1399,0)-IF(Journal!BC1399&gt;0,Journal!BC1399,0)),"",IF(Journal!BC1399&gt;0,Journal!V1399,0)-IF(Journal!BC1399&gt;0,Journal!BC1399,0))</f>
        <v/>
      </c>
      <c r="AX1399" s="67" t="str">
        <f t="shared" si="101"/>
        <v/>
      </c>
      <c r="AY1399" s="67" t="str">
        <f t="shared" ca="1" si="102"/>
        <v/>
      </c>
      <c r="AZ1399" s="67" t="str">
        <f t="shared" ca="1" si="103"/>
        <v/>
      </c>
      <c r="BA1399" s="67" t="str">
        <f t="shared" ca="1" si="104"/>
        <v/>
      </c>
    </row>
    <row r="1400" spans="16:53">
      <c r="P1400" s="26"/>
      <c r="Q1400" s="27"/>
      <c r="R1400" s="27"/>
      <c r="S1400" s="30"/>
      <c r="AW1400" s="67" t="str">
        <f>IF(ISERROR(IF(Journal!BC1400&gt;0,Journal!V1400,0)-IF(Journal!BC1400&gt;0,Journal!BC1400,0)),"",IF(Journal!BC1400&gt;0,Journal!V1400,0)-IF(Journal!BC1400&gt;0,Journal!BC1400,0))</f>
        <v/>
      </c>
      <c r="AX1400" s="67" t="str">
        <f t="shared" si="101"/>
        <v/>
      </c>
      <c r="AY1400" s="67" t="str">
        <f t="shared" ca="1" si="102"/>
        <v/>
      </c>
      <c r="AZ1400" s="67" t="str">
        <f t="shared" ca="1" si="103"/>
        <v/>
      </c>
      <c r="BA1400" s="67" t="str">
        <f t="shared" ca="1" si="104"/>
        <v/>
      </c>
    </row>
    <row r="1401" spans="16:53">
      <c r="P1401" s="26"/>
      <c r="Q1401" s="27"/>
      <c r="R1401" s="27"/>
      <c r="S1401" s="30"/>
      <c r="AW1401" s="67" t="str">
        <f>IF(ISERROR(IF(Journal!BC1401&gt;0,Journal!V1401,0)-IF(Journal!BC1401&gt;0,Journal!BC1401,0)),"",IF(Journal!BC1401&gt;0,Journal!V1401,0)-IF(Journal!BC1401&gt;0,Journal!BC1401,0))</f>
        <v/>
      </c>
      <c r="AX1401" s="67" t="str">
        <f t="shared" si="101"/>
        <v/>
      </c>
      <c r="AY1401" s="67" t="str">
        <f t="shared" ca="1" si="102"/>
        <v/>
      </c>
      <c r="AZ1401" s="67" t="str">
        <f t="shared" ca="1" si="103"/>
        <v/>
      </c>
      <c r="BA1401" s="67" t="str">
        <f t="shared" ca="1" si="104"/>
        <v/>
      </c>
    </row>
    <row r="1402" spans="16:53">
      <c r="P1402" s="26"/>
      <c r="Q1402" s="27"/>
      <c r="R1402" s="27"/>
      <c r="S1402" s="30"/>
      <c r="AW1402" s="67" t="str">
        <f>IF(ISERROR(IF(Journal!BC1402&gt;0,Journal!V1402,0)-IF(Journal!BC1402&gt;0,Journal!BC1402,0)),"",IF(Journal!BC1402&gt;0,Journal!V1402,0)-IF(Journal!BC1402&gt;0,Journal!BC1402,0))</f>
        <v/>
      </c>
      <c r="AX1402" s="67" t="str">
        <f t="shared" si="101"/>
        <v/>
      </c>
      <c r="AY1402" s="67" t="str">
        <f t="shared" ca="1" si="102"/>
        <v/>
      </c>
      <c r="AZ1402" s="67" t="str">
        <f t="shared" ca="1" si="103"/>
        <v/>
      </c>
      <c r="BA1402" s="67" t="str">
        <f t="shared" ca="1" si="104"/>
        <v/>
      </c>
    </row>
    <row r="1403" spans="16:53">
      <c r="P1403" s="26"/>
      <c r="Q1403" s="27"/>
      <c r="R1403" s="27"/>
      <c r="S1403" s="30"/>
      <c r="AW1403" s="67" t="str">
        <f>IF(ISERROR(IF(Journal!BC1403&gt;0,Journal!V1403,0)-IF(Journal!BC1403&gt;0,Journal!BC1403,0)),"",IF(Journal!BC1403&gt;0,Journal!V1403,0)-IF(Journal!BC1403&gt;0,Journal!BC1403,0))</f>
        <v/>
      </c>
      <c r="AX1403" s="67" t="str">
        <f t="shared" si="101"/>
        <v/>
      </c>
      <c r="AY1403" s="67" t="str">
        <f t="shared" ca="1" si="102"/>
        <v/>
      </c>
      <c r="AZ1403" s="67" t="str">
        <f t="shared" ca="1" si="103"/>
        <v/>
      </c>
      <c r="BA1403" s="67" t="str">
        <f t="shared" ca="1" si="104"/>
        <v/>
      </c>
    </row>
    <row r="1404" spans="16:53">
      <c r="P1404" s="26"/>
      <c r="Q1404" s="27"/>
      <c r="R1404" s="27"/>
      <c r="S1404" s="30"/>
      <c r="AW1404" s="67" t="str">
        <f>IF(ISERROR(IF(Journal!BC1404&gt;0,Journal!V1404,0)-IF(Journal!BC1404&gt;0,Journal!BC1404,0)),"",IF(Journal!BC1404&gt;0,Journal!V1404,0)-IF(Journal!BC1404&gt;0,Journal!BC1404,0))</f>
        <v/>
      </c>
      <c r="AX1404" s="67" t="str">
        <f t="shared" si="101"/>
        <v/>
      </c>
      <c r="AY1404" s="67" t="str">
        <f t="shared" ca="1" si="102"/>
        <v/>
      </c>
      <c r="AZ1404" s="67" t="str">
        <f t="shared" ca="1" si="103"/>
        <v/>
      </c>
      <c r="BA1404" s="67" t="str">
        <f t="shared" ca="1" si="104"/>
        <v/>
      </c>
    </row>
    <row r="1405" spans="16:53">
      <c r="P1405" s="26"/>
      <c r="Q1405" s="27"/>
      <c r="R1405" s="27"/>
      <c r="S1405" s="30"/>
      <c r="AW1405" s="67" t="str">
        <f>IF(ISERROR(IF(Journal!BC1405&gt;0,Journal!V1405,0)-IF(Journal!BC1405&gt;0,Journal!BC1405,0)),"",IF(Journal!BC1405&gt;0,Journal!V1405,0)-IF(Journal!BC1405&gt;0,Journal!BC1405,0))</f>
        <v/>
      </c>
      <c r="AX1405" s="67" t="str">
        <f t="shared" si="101"/>
        <v/>
      </c>
      <c r="AY1405" s="67" t="str">
        <f t="shared" ca="1" si="102"/>
        <v/>
      </c>
      <c r="AZ1405" s="67" t="str">
        <f t="shared" ca="1" si="103"/>
        <v/>
      </c>
      <c r="BA1405" s="67" t="str">
        <f t="shared" ca="1" si="104"/>
        <v/>
      </c>
    </row>
    <row r="1406" spans="16:53">
      <c r="P1406" s="26"/>
      <c r="Q1406" s="27"/>
      <c r="R1406" s="27"/>
      <c r="S1406" s="30"/>
      <c r="AW1406" s="67" t="str">
        <f>IF(ISERROR(IF(Journal!BC1406&gt;0,Journal!V1406,0)-IF(Journal!BC1406&gt;0,Journal!BC1406,0)),"",IF(Journal!BC1406&gt;0,Journal!V1406,0)-IF(Journal!BC1406&gt;0,Journal!BC1406,0))</f>
        <v/>
      </c>
      <c r="AX1406" s="67" t="str">
        <f t="shared" si="101"/>
        <v/>
      </c>
      <c r="AY1406" s="67" t="str">
        <f t="shared" ca="1" si="102"/>
        <v/>
      </c>
      <c r="AZ1406" s="67" t="str">
        <f t="shared" ca="1" si="103"/>
        <v/>
      </c>
      <c r="BA1406" s="67" t="str">
        <f t="shared" ca="1" si="104"/>
        <v/>
      </c>
    </row>
    <row r="1407" spans="16:53">
      <c r="P1407" s="26"/>
      <c r="Q1407" s="27"/>
      <c r="R1407" s="27"/>
      <c r="S1407" s="30"/>
      <c r="AW1407" s="67" t="str">
        <f>IF(ISERROR(IF(Journal!BC1407&gt;0,Journal!V1407,0)-IF(Journal!BC1407&gt;0,Journal!BC1407,0)),"",IF(Journal!BC1407&gt;0,Journal!V1407,0)-IF(Journal!BC1407&gt;0,Journal!BC1407,0))</f>
        <v/>
      </c>
      <c r="AX1407" s="67" t="str">
        <f t="shared" si="101"/>
        <v/>
      </c>
      <c r="AY1407" s="67" t="str">
        <f t="shared" ca="1" si="102"/>
        <v/>
      </c>
      <c r="AZ1407" s="67" t="str">
        <f t="shared" ca="1" si="103"/>
        <v/>
      </c>
      <c r="BA1407" s="67" t="str">
        <f t="shared" ca="1" si="104"/>
        <v/>
      </c>
    </row>
    <row r="1408" spans="16:53">
      <c r="P1408" s="26"/>
      <c r="Q1408" s="27"/>
      <c r="R1408" s="27"/>
      <c r="S1408" s="30"/>
      <c r="AW1408" s="67" t="str">
        <f>IF(ISERROR(IF(Journal!BC1408&gt;0,Journal!V1408,0)-IF(Journal!BC1408&gt;0,Journal!BC1408,0)),"",IF(Journal!BC1408&gt;0,Journal!V1408,0)-IF(Journal!BC1408&gt;0,Journal!BC1408,0))</f>
        <v/>
      </c>
      <c r="AX1408" s="67" t="str">
        <f t="shared" si="101"/>
        <v/>
      </c>
      <c r="AY1408" s="67" t="str">
        <f t="shared" ca="1" si="102"/>
        <v/>
      </c>
      <c r="AZ1408" s="67" t="str">
        <f t="shared" ca="1" si="103"/>
        <v/>
      </c>
      <c r="BA1408" s="67" t="str">
        <f t="shared" ca="1" si="104"/>
        <v/>
      </c>
    </row>
    <row r="1409" spans="16:53">
      <c r="P1409" s="26"/>
      <c r="Q1409" s="27"/>
      <c r="R1409" s="27"/>
      <c r="S1409" s="30"/>
      <c r="AW1409" s="67" t="str">
        <f>IF(ISERROR(IF(Journal!BC1409&gt;0,Journal!V1409,0)-IF(Journal!BC1409&gt;0,Journal!BC1409,0)),"",IF(Journal!BC1409&gt;0,Journal!V1409,0)-IF(Journal!BC1409&gt;0,Journal!BC1409,0))</f>
        <v/>
      </c>
      <c r="AX1409" s="67" t="str">
        <f t="shared" si="101"/>
        <v/>
      </c>
      <c r="AY1409" s="67" t="str">
        <f t="shared" ca="1" si="102"/>
        <v/>
      </c>
      <c r="AZ1409" s="67" t="str">
        <f t="shared" ca="1" si="103"/>
        <v/>
      </c>
      <c r="BA1409" s="67" t="str">
        <f t="shared" ca="1" si="104"/>
        <v/>
      </c>
    </row>
    <row r="1410" spans="16:53">
      <c r="P1410" s="26"/>
      <c r="Q1410" s="27"/>
      <c r="R1410" s="27"/>
      <c r="S1410" s="30"/>
      <c r="AW1410" s="67" t="str">
        <f>IF(ISERROR(IF(Journal!BC1410&gt;0,Journal!V1410,0)-IF(Journal!BC1410&gt;0,Journal!BC1410,0)),"",IF(Journal!BC1410&gt;0,Journal!V1410,0)-IF(Journal!BC1410&gt;0,Journal!BC1410,0))</f>
        <v/>
      </c>
      <c r="AX1410" s="67" t="str">
        <f t="shared" si="101"/>
        <v/>
      </c>
      <c r="AY1410" s="67" t="str">
        <f t="shared" ca="1" si="102"/>
        <v/>
      </c>
      <c r="AZ1410" s="67" t="str">
        <f t="shared" ca="1" si="103"/>
        <v/>
      </c>
      <c r="BA1410" s="67" t="str">
        <f t="shared" ca="1" si="104"/>
        <v/>
      </c>
    </row>
    <row r="1411" spans="16:53">
      <c r="P1411" s="26"/>
      <c r="Q1411" s="27"/>
      <c r="R1411" s="27"/>
      <c r="S1411" s="30"/>
      <c r="AW1411" s="67" t="str">
        <f>IF(ISERROR(IF(Journal!BC1411&gt;0,Journal!V1411,0)-IF(Journal!BC1411&gt;0,Journal!BC1411,0)),"",IF(Journal!BC1411&gt;0,Journal!V1411,0)-IF(Journal!BC1411&gt;0,Journal!BC1411,0))</f>
        <v/>
      </c>
      <c r="AX1411" s="67" t="str">
        <f t="shared" si="101"/>
        <v/>
      </c>
      <c r="AY1411" s="67" t="str">
        <f t="shared" ca="1" si="102"/>
        <v/>
      </c>
      <c r="AZ1411" s="67" t="str">
        <f t="shared" ca="1" si="103"/>
        <v/>
      </c>
      <c r="BA1411" s="67" t="str">
        <f t="shared" ca="1" si="104"/>
        <v/>
      </c>
    </row>
    <row r="1412" spans="16:53">
      <c r="P1412" s="26"/>
      <c r="Q1412" s="27"/>
      <c r="R1412" s="27"/>
      <c r="S1412" s="30"/>
      <c r="AW1412" s="67" t="str">
        <f>IF(ISERROR(IF(Journal!BC1412&gt;0,Journal!V1412,0)-IF(Journal!BC1412&gt;0,Journal!BC1412,0)),"",IF(Journal!BC1412&gt;0,Journal!V1412,0)-IF(Journal!BC1412&gt;0,Journal!BC1412,0))</f>
        <v/>
      </c>
      <c r="AX1412" s="67" t="str">
        <f t="shared" si="101"/>
        <v/>
      </c>
      <c r="AY1412" s="67" t="str">
        <f t="shared" ca="1" si="102"/>
        <v/>
      </c>
      <c r="AZ1412" s="67" t="str">
        <f t="shared" ca="1" si="103"/>
        <v/>
      </c>
      <c r="BA1412" s="67" t="str">
        <f t="shared" ca="1" si="104"/>
        <v/>
      </c>
    </row>
    <row r="1413" spans="16:53">
      <c r="P1413" s="26"/>
      <c r="Q1413" s="27"/>
      <c r="R1413" s="27"/>
      <c r="S1413" s="30"/>
      <c r="AW1413" s="67" t="str">
        <f>IF(ISERROR(IF(Journal!BC1413&gt;0,Journal!V1413,0)-IF(Journal!BC1413&gt;0,Journal!BC1413,0)),"",IF(Journal!BC1413&gt;0,Journal!V1413,0)-IF(Journal!BC1413&gt;0,Journal!BC1413,0))</f>
        <v/>
      </c>
      <c r="AX1413" s="67" t="str">
        <f t="shared" ref="AX1413:AX1476" si="105">IF(AW1413="","",IF(AW1413&gt;0,1,""))</f>
        <v/>
      </c>
      <c r="AY1413" s="67" t="str">
        <f t="shared" ref="AY1413:AY1476" ca="1" si="106">IF(ISERROR(AY1412+MATCH(1,INDIRECT(CONCATENATE(CONCATENATE("AX",AY1412+1),":AX2200")),0)),"",(AY1412+MATCH(1,INDIRECT(CONCATENATE(CONCATENATE("AX",AY1412+1),":AX2200")),0)))</f>
        <v/>
      </c>
      <c r="AZ1413" s="67" t="str">
        <f t="shared" ref="AZ1413:AZ1476" ca="1" si="107">IF(ISERROR(IF(INDIRECT(CONCATENATE("AW",AY1413))="","",INDIRECT(CONCATENATE("AW",AY1413)))),"",IF(INDIRECT(CONCATENATE("AW",AY1413))="","",INDIRECT(CONCATENATE("AW",AY1413))))</f>
        <v/>
      </c>
      <c r="BA1413" s="67" t="str">
        <f t="shared" ref="BA1413:BA1476" ca="1" si="108">IF(AZ1413="","",BA1412+1)</f>
        <v/>
      </c>
    </row>
    <row r="1414" spans="16:53">
      <c r="P1414" s="26"/>
      <c r="Q1414" s="27"/>
      <c r="R1414" s="27"/>
      <c r="S1414" s="30"/>
      <c r="AW1414" s="67" t="str">
        <f>IF(ISERROR(IF(Journal!BC1414&gt;0,Journal!V1414,0)-IF(Journal!BC1414&gt;0,Journal!BC1414,0)),"",IF(Journal!BC1414&gt;0,Journal!V1414,0)-IF(Journal!BC1414&gt;0,Journal!BC1414,0))</f>
        <v/>
      </c>
      <c r="AX1414" s="67" t="str">
        <f t="shared" si="105"/>
        <v/>
      </c>
      <c r="AY1414" s="67" t="str">
        <f t="shared" ca="1" si="106"/>
        <v/>
      </c>
      <c r="AZ1414" s="67" t="str">
        <f t="shared" ca="1" si="107"/>
        <v/>
      </c>
      <c r="BA1414" s="67" t="str">
        <f t="shared" ca="1" si="108"/>
        <v/>
      </c>
    </row>
    <row r="1415" spans="16:53">
      <c r="P1415" s="26"/>
      <c r="Q1415" s="27"/>
      <c r="R1415" s="27"/>
      <c r="S1415" s="30"/>
      <c r="AW1415" s="67" t="str">
        <f>IF(ISERROR(IF(Journal!BC1415&gt;0,Journal!V1415,0)-IF(Journal!BC1415&gt;0,Journal!BC1415,0)),"",IF(Journal!BC1415&gt;0,Journal!V1415,0)-IF(Journal!BC1415&gt;0,Journal!BC1415,0))</f>
        <v/>
      </c>
      <c r="AX1415" s="67" t="str">
        <f t="shared" si="105"/>
        <v/>
      </c>
      <c r="AY1415" s="67" t="str">
        <f t="shared" ca="1" si="106"/>
        <v/>
      </c>
      <c r="AZ1415" s="67" t="str">
        <f t="shared" ca="1" si="107"/>
        <v/>
      </c>
      <c r="BA1415" s="67" t="str">
        <f t="shared" ca="1" si="108"/>
        <v/>
      </c>
    </row>
    <row r="1416" spans="16:53">
      <c r="P1416" s="26"/>
      <c r="Q1416" s="27"/>
      <c r="R1416" s="27"/>
      <c r="S1416" s="30"/>
      <c r="AW1416" s="67" t="str">
        <f>IF(ISERROR(IF(Journal!BC1416&gt;0,Journal!V1416,0)-IF(Journal!BC1416&gt;0,Journal!BC1416,0)),"",IF(Journal!BC1416&gt;0,Journal!V1416,0)-IF(Journal!BC1416&gt;0,Journal!BC1416,0))</f>
        <v/>
      </c>
      <c r="AX1416" s="67" t="str">
        <f t="shared" si="105"/>
        <v/>
      </c>
      <c r="AY1416" s="67" t="str">
        <f t="shared" ca="1" si="106"/>
        <v/>
      </c>
      <c r="AZ1416" s="67" t="str">
        <f t="shared" ca="1" si="107"/>
        <v/>
      </c>
      <c r="BA1416" s="67" t="str">
        <f t="shared" ca="1" si="108"/>
        <v/>
      </c>
    </row>
    <row r="1417" spans="16:53">
      <c r="P1417" s="26"/>
      <c r="Q1417" s="27"/>
      <c r="R1417" s="27"/>
      <c r="S1417" s="30"/>
      <c r="AW1417" s="67" t="str">
        <f>IF(ISERROR(IF(Journal!BC1417&gt;0,Journal!V1417,0)-IF(Journal!BC1417&gt;0,Journal!BC1417,0)),"",IF(Journal!BC1417&gt;0,Journal!V1417,0)-IF(Journal!BC1417&gt;0,Journal!BC1417,0))</f>
        <v/>
      </c>
      <c r="AX1417" s="67" t="str">
        <f t="shared" si="105"/>
        <v/>
      </c>
      <c r="AY1417" s="67" t="str">
        <f t="shared" ca="1" si="106"/>
        <v/>
      </c>
      <c r="AZ1417" s="67" t="str">
        <f t="shared" ca="1" si="107"/>
        <v/>
      </c>
      <c r="BA1417" s="67" t="str">
        <f t="shared" ca="1" si="108"/>
        <v/>
      </c>
    </row>
    <row r="1418" spans="16:53">
      <c r="P1418" s="26"/>
      <c r="Q1418" s="27"/>
      <c r="R1418" s="27"/>
      <c r="S1418" s="30"/>
      <c r="AW1418" s="67" t="str">
        <f>IF(ISERROR(IF(Journal!BC1418&gt;0,Journal!V1418,0)-IF(Journal!BC1418&gt;0,Journal!BC1418,0)),"",IF(Journal!BC1418&gt;0,Journal!V1418,0)-IF(Journal!BC1418&gt;0,Journal!BC1418,0))</f>
        <v/>
      </c>
      <c r="AX1418" s="67" t="str">
        <f t="shared" si="105"/>
        <v/>
      </c>
      <c r="AY1418" s="67" t="str">
        <f t="shared" ca="1" si="106"/>
        <v/>
      </c>
      <c r="AZ1418" s="67" t="str">
        <f t="shared" ca="1" si="107"/>
        <v/>
      </c>
      <c r="BA1418" s="67" t="str">
        <f t="shared" ca="1" si="108"/>
        <v/>
      </c>
    </row>
    <row r="1419" spans="16:53">
      <c r="P1419" s="26"/>
      <c r="Q1419" s="27"/>
      <c r="R1419" s="27"/>
      <c r="S1419" s="30"/>
      <c r="AW1419" s="67" t="str">
        <f>IF(ISERROR(IF(Journal!BC1419&gt;0,Journal!V1419,0)-IF(Journal!BC1419&gt;0,Journal!BC1419,0)),"",IF(Journal!BC1419&gt;0,Journal!V1419,0)-IF(Journal!BC1419&gt;0,Journal!BC1419,0))</f>
        <v/>
      </c>
      <c r="AX1419" s="67" t="str">
        <f t="shared" si="105"/>
        <v/>
      </c>
      <c r="AY1419" s="67" t="str">
        <f t="shared" ca="1" si="106"/>
        <v/>
      </c>
      <c r="AZ1419" s="67" t="str">
        <f t="shared" ca="1" si="107"/>
        <v/>
      </c>
      <c r="BA1419" s="67" t="str">
        <f t="shared" ca="1" si="108"/>
        <v/>
      </c>
    </row>
    <row r="1420" spans="16:53">
      <c r="P1420" s="26"/>
      <c r="Q1420" s="27"/>
      <c r="R1420" s="27"/>
      <c r="S1420" s="30"/>
      <c r="AW1420" s="67" t="str">
        <f>IF(ISERROR(IF(Journal!BC1420&gt;0,Journal!V1420,0)-IF(Journal!BC1420&gt;0,Journal!BC1420,0)),"",IF(Journal!BC1420&gt;0,Journal!V1420,0)-IF(Journal!BC1420&gt;0,Journal!BC1420,0))</f>
        <v/>
      </c>
      <c r="AX1420" s="67" t="str">
        <f t="shared" si="105"/>
        <v/>
      </c>
      <c r="AY1420" s="67" t="str">
        <f t="shared" ca="1" si="106"/>
        <v/>
      </c>
      <c r="AZ1420" s="67" t="str">
        <f t="shared" ca="1" si="107"/>
        <v/>
      </c>
      <c r="BA1420" s="67" t="str">
        <f t="shared" ca="1" si="108"/>
        <v/>
      </c>
    </row>
    <row r="1421" spans="16:53">
      <c r="P1421" s="26"/>
      <c r="Q1421" s="27"/>
      <c r="R1421" s="27"/>
      <c r="S1421" s="30"/>
      <c r="AW1421" s="67" t="str">
        <f>IF(ISERROR(IF(Journal!BC1421&gt;0,Journal!V1421,0)-IF(Journal!BC1421&gt;0,Journal!BC1421,0)),"",IF(Journal!BC1421&gt;0,Journal!V1421,0)-IF(Journal!BC1421&gt;0,Journal!BC1421,0))</f>
        <v/>
      </c>
      <c r="AX1421" s="67" t="str">
        <f t="shared" si="105"/>
        <v/>
      </c>
      <c r="AY1421" s="67" t="str">
        <f t="shared" ca="1" si="106"/>
        <v/>
      </c>
      <c r="AZ1421" s="67" t="str">
        <f t="shared" ca="1" si="107"/>
        <v/>
      </c>
      <c r="BA1421" s="67" t="str">
        <f t="shared" ca="1" si="108"/>
        <v/>
      </c>
    </row>
    <row r="1422" spans="16:53">
      <c r="P1422" s="26"/>
      <c r="Q1422" s="27"/>
      <c r="R1422" s="27"/>
      <c r="S1422" s="30"/>
      <c r="AW1422" s="67" t="str">
        <f>IF(ISERROR(IF(Journal!BC1422&gt;0,Journal!V1422,0)-IF(Journal!BC1422&gt;0,Journal!BC1422,0)),"",IF(Journal!BC1422&gt;0,Journal!V1422,0)-IF(Journal!BC1422&gt;0,Journal!BC1422,0))</f>
        <v/>
      </c>
      <c r="AX1422" s="67" t="str">
        <f t="shared" si="105"/>
        <v/>
      </c>
      <c r="AY1422" s="67" t="str">
        <f t="shared" ca="1" si="106"/>
        <v/>
      </c>
      <c r="AZ1422" s="67" t="str">
        <f t="shared" ca="1" si="107"/>
        <v/>
      </c>
      <c r="BA1422" s="67" t="str">
        <f t="shared" ca="1" si="108"/>
        <v/>
      </c>
    </row>
    <row r="1423" spans="16:53">
      <c r="P1423" s="26"/>
      <c r="Q1423" s="27"/>
      <c r="R1423" s="27"/>
      <c r="S1423" s="30"/>
      <c r="AW1423" s="67" t="str">
        <f>IF(ISERROR(IF(Journal!BC1423&gt;0,Journal!V1423,0)-IF(Journal!BC1423&gt;0,Journal!BC1423,0)),"",IF(Journal!BC1423&gt;0,Journal!V1423,0)-IF(Journal!BC1423&gt;0,Journal!BC1423,0))</f>
        <v/>
      </c>
      <c r="AX1423" s="67" t="str">
        <f t="shared" si="105"/>
        <v/>
      </c>
      <c r="AY1423" s="67" t="str">
        <f t="shared" ca="1" si="106"/>
        <v/>
      </c>
      <c r="AZ1423" s="67" t="str">
        <f t="shared" ca="1" si="107"/>
        <v/>
      </c>
      <c r="BA1423" s="67" t="str">
        <f t="shared" ca="1" si="108"/>
        <v/>
      </c>
    </row>
    <row r="1424" spans="16:53">
      <c r="P1424" s="26"/>
      <c r="Q1424" s="27"/>
      <c r="R1424" s="27"/>
      <c r="S1424" s="30"/>
      <c r="AW1424" s="67" t="str">
        <f>IF(ISERROR(IF(Journal!BC1424&gt;0,Journal!V1424,0)-IF(Journal!BC1424&gt;0,Journal!BC1424,0)),"",IF(Journal!BC1424&gt;0,Journal!V1424,0)-IF(Journal!BC1424&gt;0,Journal!BC1424,0))</f>
        <v/>
      </c>
      <c r="AX1424" s="67" t="str">
        <f t="shared" si="105"/>
        <v/>
      </c>
      <c r="AY1424" s="67" t="str">
        <f t="shared" ca="1" si="106"/>
        <v/>
      </c>
      <c r="AZ1424" s="67" t="str">
        <f t="shared" ca="1" si="107"/>
        <v/>
      </c>
      <c r="BA1424" s="67" t="str">
        <f t="shared" ca="1" si="108"/>
        <v/>
      </c>
    </row>
    <row r="1425" spans="16:53">
      <c r="P1425" s="26"/>
      <c r="Q1425" s="27"/>
      <c r="R1425" s="27"/>
      <c r="S1425" s="30"/>
      <c r="AW1425" s="67" t="str">
        <f>IF(ISERROR(IF(Journal!BC1425&gt;0,Journal!V1425,0)-IF(Journal!BC1425&gt;0,Journal!BC1425,0)),"",IF(Journal!BC1425&gt;0,Journal!V1425,0)-IF(Journal!BC1425&gt;0,Journal!BC1425,0))</f>
        <v/>
      </c>
      <c r="AX1425" s="67" t="str">
        <f t="shared" si="105"/>
        <v/>
      </c>
      <c r="AY1425" s="67" t="str">
        <f t="shared" ca="1" si="106"/>
        <v/>
      </c>
      <c r="AZ1425" s="67" t="str">
        <f t="shared" ca="1" si="107"/>
        <v/>
      </c>
      <c r="BA1425" s="67" t="str">
        <f t="shared" ca="1" si="108"/>
        <v/>
      </c>
    </row>
    <row r="1426" spans="16:53">
      <c r="P1426" s="26"/>
      <c r="Q1426" s="27"/>
      <c r="R1426" s="27"/>
      <c r="S1426" s="30"/>
      <c r="AW1426" s="67" t="str">
        <f>IF(ISERROR(IF(Journal!BC1426&gt;0,Journal!V1426,0)-IF(Journal!BC1426&gt;0,Journal!BC1426,0)),"",IF(Journal!BC1426&gt;0,Journal!V1426,0)-IF(Journal!BC1426&gt;0,Journal!BC1426,0))</f>
        <v/>
      </c>
      <c r="AX1426" s="67" t="str">
        <f t="shared" si="105"/>
        <v/>
      </c>
      <c r="AY1426" s="67" t="str">
        <f t="shared" ca="1" si="106"/>
        <v/>
      </c>
      <c r="AZ1426" s="67" t="str">
        <f t="shared" ca="1" si="107"/>
        <v/>
      </c>
      <c r="BA1426" s="67" t="str">
        <f t="shared" ca="1" si="108"/>
        <v/>
      </c>
    </row>
    <row r="1427" spans="16:53">
      <c r="P1427" s="26"/>
      <c r="Q1427" s="27"/>
      <c r="R1427" s="27"/>
      <c r="S1427" s="30"/>
      <c r="AW1427" s="67" t="str">
        <f>IF(ISERROR(IF(Journal!BC1427&gt;0,Journal!V1427,0)-IF(Journal!BC1427&gt;0,Journal!BC1427,0)),"",IF(Journal!BC1427&gt;0,Journal!V1427,0)-IF(Journal!BC1427&gt;0,Journal!BC1427,0))</f>
        <v/>
      </c>
      <c r="AX1427" s="67" t="str">
        <f t="shared" si="105"/>
        <v/>
      </c>
      <c r="AY1427" s="67" t="str">
        <f t="shared" ca="1" si="106"/>
        <v/>
      </c>
      <c r="AZ1427" s="67" t="str">
        <f t="shared" ca="1" si="107"/>
        <v/>
      </c>
      <c r="BA1427" s="67" t="str">
        <f t="shared" ca="1" si="108"/>
        <v/>
      </c>
    </row>
    <row r="1428" spans="16:53">
      <c r="P1428" s="26"/>
      <c r="Q1428" s="27"/>
      <c r="R1428" s="27"/>
      <c r="S1428" s="30"/>
      <c r="AW1428" s="67" t="str">
        <f>IF(ISERROR(IF(Journal!BC1428&gt;0,Journal!V1428,0)-IF(Journal!BC1428&gt;0,Journal!BC1428,0)),"",IF(Journal!BC1428&gt;0,Journal!V1428,0)-IF(Journal!BC1428&gt;0,Journal!BC1428,0))</f>
        <v/>
      </c>
      <c r="AX1428" s="67" t="str">
        <f t="shared" si="105"/>
        <v/>
      </c>
      <c r="AY1428" s="67" t="str">
        <f t="shared" ca="1" si="106"/>
        <v/>
      </c>
      <c r="AZ1428" s="67" t="str">
        <f t="shared" ca="1" si="107"/>
        <v/>
      </c>
      <c r="BA1428" s="67" t="str">
        <f t="shared" ca="1" si="108"/>
        <v/>
      </c>
    </row>
    <row r="1429" spans="16:53">
      <c r="P1429" s="26"/>
      <c r="Q1429" s="27"/>
      <c r="R1429" s="27"/>
      <c r="S1429" s="30"/>
      <c r="AW1429" s="67" t="str">
        <f>IF(ISERROR(IF(Journal!BC1429&gt;0,Journal!V1429,0)-IF(Journal!BC1429&gt;0,Journal!BC1429,0)),"",IF(Journal!BC1429&gt;0,Journal!V1429,0)-IF(Journal!BC1429&gt;0,Journal!BC1429,0))</f>
        <v/>
      </c>
      <c r="AX1429" s="67" t="str">
        <f t="shared" si="105"/>
        <v/>
      </c>
      <c r="AY1429" s="67" t="str">
        <f t="shared" ca="1" si="106"/>
        <v/>
      </c>
      <c r="AZ1429" s="67" t="str">
        <f t="shared" ca="1" si="107"/>
        <v/>
      </c>
      <c r="BA1429" s="67" t="str">
        <f t="shared" ca="1" si="108"/>
        <v/>
      </c>
    </row>
    <row r="1430" spans="16:53">
      <c r="P1430" s="26"/>
      <c r="Q1430" s="27"/>
      <c r="R1430" s="27"/>
      <c r="S1430" s="30"/>
      <c r="AW1430" s="67" t="str">
        <f>IF(ISERROR(IF(Journal!BC1430&gt;0,Journal!V1430,0)-IF(Journal!BC1430&gt;0,Journal!BC1430,0)),"",IF(Journal!BC1430&gt;0,Journal!V1430,0)-IF(Journal!BC1430&gt;0,Journal!BC1430,0))</f>
        <v/>
      </c>
      <c r="AX1430" s="67" t="str">
        <f t="shared" si="105"/>
        <v/>
      </c>
      <c r="AY1430" s="67" t="str">
        <f t="shared" ca="1" si="106"/>
        <v/>
      </c>
      <c r="AZ1430" s="67" t="str">
        <f t="shared" ca="1" si="107"/>
        <v/>
      </c>
      <c r="BA1430" s="67" t="str">
        <f t="shared" ca="1" si="108"/>
        <v/>
      </c>
    </row>
    <row r="1431" spans="16:53">
      <c r="P1431" s="26"/>
      <c r="Q1431" s="27"/>
      <c r="R1431" s="27"/>
      <c r="S1431" s="30"/>
      <c r="AW1431" s="67" t="str">
        <f>IF(ISERROR(IF(Journal!BC1431&gt;0,Journal!V1431,0)-IF(Journal!BC1431&gt;0,Journal!BC1431,0)),"",IF(Journal!BC1431&gt;0,Journal!V1431,0)-IF(Journal!BC1431&gt;0,Journal!BC1431,0))</f>
        <v/>
      </c>
      <c r="AX1431" s="67" t="str">
        <f t="shared" si="105"/>
        <v/>
      </c>
      <c r="AY1431" s="67" t="str">
        <f t="shared" ca="1" si="106"/>
        <v/>
      </c>
      <c r="AZ1431" s="67" t="str">
        <f t="shared" ca="1" si="107"/>
        <v/>
      </c>
      <c r="BA1431" s="67" t="str">
        <f t="shared" ca="1" si="108"/>
        <v/>
      </c>
    </row>
    <row r="1432" spans="16:53">
      <c r="P1432" s="26"/>
      <c r="Q1432" s="27"/>
      <c r="R1432" s="27"/>
      <c r="S1432" s="30"/>
      <c r="AW1432" s="67" t="str">
        <f>IF(ISERROR(IF(Journal!BC1432&gt;0,Journal!V1432,0)-IF(Journal!BC1432&gt;0,Journal!BC1432,0)),"",IF(Journal!BC1432&gt;0,Journal!V1432,0)-IF(Journal!BC1432&gt;0,Journal!BC1432,0))</f>
        <v/>
      </c>
      <c r="AX1432" s="67" t="str">
        <f t="shared" si="105"/>
        <v/>
      </c>
      <c r="AY1432" s="67" t="str">
        <f t="shared" ca="1" si="106"/>
        <v/>
      </c>
      <c r="AZ1432" s="67" t="str">
        <f t="shared" ca="1" si="107"/>
        <v/>
      </c>
      <c r="BA1432" s="67" t="str">
        <f t="shared" ca="1" si="108"/>
        <v/>
      </c>
    </row>
    <row r="1433" spans="16:53">
      <c r="P1433" s="26"/>
      <c r="Q1433" s="27"/>
      <c r="R1433" s="27"/>
      <c r="S1433" s="30"/>
      <c r="AW1433" s="67" t="str">
        <f>IF(ISERROR(IF(Journal!BC1433&gt;0,Journal!V1433,0)-IF(Journal!BC1433&gt;0,Journal!BC1433,0)),"",IF(Journal!BC1433&gt;0,Journal!V1433,0)-IF(Journal!BC1433&gt;0,Journal!BC1433,0))</f>
        <v/>
      </c>
      <c r="AX1433" s="67" t="str">
        <f t="shared" si="105"/>
        <v/>
      </c>
      <c r="AY1433" s="67" t="str">
        <f t="shared" ca="1" si="106"/>
        <v/>
      </c>
      <c r="AZ1433" s="67" t="str">
        <f t="shared" ca="1" si="107"/>
        <v/>
      </c>
      <c r="BA1433" s="67" t="str">
        <f t="shared" ca="1" si="108"/>
        <v/>
      </c>
    </row>
    <row r="1434" spans="16:53">
      <c r="P1434" s="26"/>
      <c r="Q1434" s="27"/>
      <c r="R1434" s="27"/>
      <c r="S1434" s="30"/>
      <c r="AW1434" s="67" t="str">
        <f>IF(ISERROR(IF(Journal!BC1434&gt;0,Journal!V1434,0)-IF(Journal!BC1434&gt;0,Journal!BC1434,0)),"",IF(Journal!BC1434&gt;0,Journal!V1434,0)-IF(Journal!BC1434&gt;0,Journal!BC1434,0))</f>
        <v/>
      </c>
      <c r="AX1434" s="67" t="str">
        <f t="shared" si="105"/>
        <v/>
      </c>
      <c r="AY1434" s="67" t="str">
        <f t="shared" ca="1" si="106"/>
        <v/>
      </c>
      <c r="AZ1434" s="67" t="str">
        <f t="shared" ca="1" si="107"/>
        <v/>
      </c>
      <c r="BA1434" s="67" t="str">
        <f t="shared" ca="1" si="108"/>
        <v/>
      </c>
    </row>
    <row r="1435" spans="16:53">
      <c r="P1435" s="26"/>
      <c r="Q1435" s="27"/>
      <c r="R1435" s="27"/>
      <c r="S1435" s="30"/>
      <c r="AW1435" s="67" t="str">
        <f>IF(ISERROR(IF(Journal!BC1435&gt;0,Journal!V1435,0)-IF(Journal!BC1435&gt;0,Journal!BC1435,0)),"",IF(Journal!BC1435&gt;0,Journal!V1435,0)-IF(Journal!BC1435&gt;0,Journal!BC1435,0))</f>
        <v/>
      </c>
      <c r="AX1435" s="67" t="str">
        <f t="shared" si="105"/>
        <v/>
      </c>
      <c r="AY1435" s="67" t="str">
        <f t="shared" ca="1" si="106"/>
        <v/>
      </c>
      <c r="AZ1435" s="67" t="str">
        <f t="shared" ca="1" si="107"/>
        <v/>
      </c>
      <c r="BA1435" s="67" t="str">
        <f t="shared" ca="1" si="108"/>
        <v/>
      </c>
    </row>
    <row r="1436" spans="16:53">
      <c r="P1436" s="26"/>
      <c r="Q1436" s="27"/>
      <c r="R1436" s="27"/>
      <c r="S1436" s="30"/>
      <c r="AW1436" s="67" t="str">
        <f>IF(ISERROR(IF(Journal!BC1436&gt;0,Journal!V1436,0)-IF(Journal!BC1436&gt;0,Journal!BC1436,0)),"",IF(Journal!BC1436&gt;0,Journal!V1436,0)-IF(Journal!BC1436&gt;0,Journal!BC1436,0))</f>
        <v/>
      </c>
      <c r="AX1436" s="67" t="str">
        <f t="shared" si="105"/>
        <v/>
      </c>
      <c r="AY1436" s="67" t="str">
        <f t="shared" ca="1" si="106"/>
        <v/>
      </c>
      <c r="AZ1436" s="67" t="str">
        <f t="shared" ca="1" si="107"/>
        <v/>
      </c>
      <c r="BA1436" s="67" t="str">
        <f t="shared" ca="1" si="108"/>
        <v/>
      </c>
    </row>
    <row r="1437" spans="16:53">
      <c r="P1437" s="26"/>
      <c r="Q1437" s="27"/>
      <c r="R1437" s="27"/>
      <c r="S1437" s="30"/>
      <c r="AW1437" s="67" t="str">
        <f>IF(ISERROR(IF(Journal!BC1437&gt;0,Journal!V1437,0)-IF(Journal!BC1437&gt;0,Journal!BC1437,0)),"",IF(Journal!BC1437&gt;0,Journal!V1437,0)-IF(Journal!BC1437&gt;0,Journal!BC1437,0))</f>
        <v/>
      </c>
      <c r="AX1437" s="67" t="str">
        <f t="shared" si="105"/>
        <v/>
      </c>
      <c r="AY1437" s="67" t="str">
        <f t="shared" ca="1" si="106"/>
        <v/>
      </c>
      <c r="AZ1437" s="67" t="str">
        <f t="shared" ca="1" si="107"/>
        <v/>
      </c>
      <c r="BA1437" s="67" t="str">
        <f t="shared" ca="1" si="108"/>
        <v/>
      </c>
    </row>
    <row r="1438" spans="16:53">
      <c r="P1438" s="26"/>
      <c r="Q1438" s="27"/>
      <c r="R1438" s="27"/>
      <c r="S1438" s="30"/>
      <c r="AW1438" s="67" t="str">
        <f>IF(ISERROR(IF(Journal!BC1438&gt;0,Journal!V1438,0)-IF(Journal!BC1438&gt;0,Journal!BC1438,0)),"",IF(Journal!BC1438&gt;0,Journal!V1438,0)-IF(Journal!BC1438&gt;0,Journal!BC1438,0))</f>
        <v/>
      </c>
      <c r="AX1438" s="67" t="str">
        <f t="shared" si="105"/>
        <v/>
      </c>
      <c r="AY1438" s="67" t="str">
        <f t="shared" ca="1" si="106"/>
        <v/>
      </c>
      <c r="AZ1438" s="67" t="str">
        <f t="shared" ca="1" si="107"/>
        <v/>
      </c>
      <c r="BA1438" s="67" t="str">
        <f t="shared" ca="1" si="108"/>
        <v/>
      </c>
    </row>
    <row r="1439" spans="16:53">
      <c r="P1439" s="26"/>
      <c r="Q1439" s="27"/>
      <c r="R1439" s="27"/>
      <c r="S1439" s="30"/>
      <c r="AW1439" s="67" t="str">
        <f>IF(ISERROR(IF(Journal!BC1439&gt;0,Journal!V1439,0)-IF(Journal!BC1439&gt;0,Journal!BC1439,0)),"",IF(Journal!BC1439&gt;0,Journal!V1439,0)-IF(Journal!BC1439&gt;0,Journal!BC1439,0))</f>
        <v/>
      </c>
      <c r="AX1439" s="67" t="str">
        <f t="shared" si="105"/>
        <v/>
      </c>
      <c r="AY1439" s="67" t="str">
        <f t="shared" ca="1" si="106"/>
        <v/>
      </c>
      <c r="AZ1439" s="67" t="str">
        <f t="shared" ca="1" si="107"/>
        <v/>
      </c>
      <c r="BA1439" s="67" t="str">
        <f t="shared" ca="1" si="108"/>
        <v/>
      </c>
    </row>
    <row r="1440" spans="16:53">
      <c r="P1440" s="26"/>
      <c r="Q1440" s="27"/>
      <c r="R1440" s="27"/>
      <c r="S1440" s="30"/>
      <c r="AW1440" s="67" t="str">
        <f>IF(ISERROR(IF(Journal!BC1440&gt;0,Journal!V1440,0)-IF(Journal!BC1440&gt;0,Journal!BC1440,0)),"",IF(Journal!BC1440&gt;0,Journal!V1440,0)-IF(Journal!BC1440&gt;0,Journal!BC1440,0))</f>
        <v/>
      </c>
      <c r="AX1440" s="67" t="str">
        <f t="shared" si="105"/>
        <v/>
      </c>
      <c r="AY1440" s="67" t="str">
        <f t="shared" ca="1" si="106"/>
        <v/>
      </c>
      <c r="AZ1440" s="67" t="str">
        <f t="shared" ca="1" si="107"/>
        <v/>
      </c>
      <c r="BA1440" s="67" t="str">
        <f t="shared" ca="1" si="108"/>
        <v/>
      </c>
    </row>
    <row r="1441" spans="16:53">
      <c r="P1441" s="26"/>
      <c r="Q1441" s="27"/>
      <c r="R1441" s="27"/>
      <c r="S1441" s="30"/>
      <c r="AW1441" s="67" t="str">
        <f>IF(ISERROR(IF(Journal!BC1441&gt;0,Journal!V1441,0)-IF(Journal!BC1441&gt;0,Journal!BC1441,0)),"",IF(Journal!BC1441&gt;0,Journal!V1441,0)-IF(Journal!BC1441&gt;0,Journal!BC1441,0))</f>
        <v/>
      </c>
      <c r="AX1441" s="67" t="str">
        <f t="shared" si="105"/>
        <v/>
      </c>
      <c r="AY1441" s="67" t="str">
        <f t="shared" ca="1" si="106"/>
        <v/>
      </c>
      <c r="AZ1441" s="67" t="str">
        <f t="shared" ca="1" si="107"/>
        <v/>
      </c>
      <c r="BA1441" s="67" t="str">
        <f t="shared" ca="1" si="108"/>
        <v/>
      </c>
    </row>
    <row r="1442" spans="16:53">
      <c r="P1442" s="26"/>
      <c r="Q1442" s="27"/>
      <c r="R1442" s="27"/>
      <c r="S1442" s="30"/>
      <c r="AW1442" s="67" t="str">
        <f>IF(ISERROR(IF(Journal!BC1442&gt;0,Journal!V1442,0)-IF(Journal!BC1442&gt;0,Journal!BC1442,0)),"",IF(Journal!BC1442&gt;0,Journal!V1442,0)-IF(Journal!BC1442&gt;0,Journal!BC1442,0))</f>
        <v/>
      </c>
      <c r="AX1442" s="67" t="str">
        <f t="shared" si="105"/>
        <v/>
      </c>
      <c r="AY1442" s="67" t="str">
        <f t="shared" ca="1" si="106"/>
        <v/>
      </c>
      <c r="AZ1442" s="67" t="str">
        <f t="shared" ca="1" si="107"/>
        <v/>
      </c>
      <c r="BA1442" s="67" t="str">
        <f t="shared" ca="1" si="108"/>
        <v/>
      </c>
    </row>
    <row r="1443" spans="16:53">
      <c r="P1443" s="26"/>
      <c r="Q1443" s="27"/>
      <c r="R1443" s="27"/>
      <c r="S1443" s="30"/>
      <c r="AW1443" s="67" t="str">
        <f>IF(ISERROR(IF(Journal!BC1443&gt;0,Journal!V1443,0)-IF(Journal!BC1443&gt;0,Journal!BC1443,0)),"",IF(Journal!BC1443&gt;0,Journal!V1443,0)-IF(Journal!BC1443&gt;0,Journal!BC1443,0))</f>
        <v/>
      </c>
      <c r="AX1443" s="67" t="str">
        <f t="shared" si="105"/>
        <v/>
      </c>
      <c r="AY1443" s="67" t="str">
        <f t="shared" ca="1" si="106"/>
        <v/>
      </c>
      <c r="AZ1443" s="67" t="str">
        <f t="shared" ca="1" si="107"/>
        <v/>
      </c>
      <c r="BA1443" s="67" t="str">
        <f t="shared" ca="1" si="108"/>
        <v/>
      </c>
    </row>
    <row r="1444" spans="16:53">
      <c r="P1444" s="26"/>
      <c r="Q1444" s="27"/>
      <c r="R1444" s="27"/>
      <c r="S1444" s="30"/>
      <c r="AW1444" s="67" t="str">
        <f>IF(ISERROR(IF(Journal!BC1444&gt;0,Journal!V1444,0)-IF(Journal!BC1444&gt;0,Journal!BC1444,0)),"",IF(Journal!BC1444&gt;0,Journal!V1444,0)-IF(Journal!BC1444&gt;0,Journal!BC1444,0))</f>
        <v/>
      </c>
      <c r="AX1444" s="67" t="str">
        <f t="shared" si="105"/>
        <v/>
      </c>
      <c r="AY1444" s="67" t="str">
        <f t="shared" ca="1" si="106"/>
        <v/>
      </c>
      <c r="AZ1444" s="67" t="str">
        <f t="shared" ca="1" si="107"/>
        <v/>
      </c>
      <c r="BA1444" s="67" t="str">
        <f t="shared" ca="1" si="108"/>
        <v/>
      </c>
    </row>
    <row r="1445" spans="16:53">
      <c r="P1445" s="26"/>
      <c r="Q1445" s="27"/>
      <c r="R1445" s="27"/>
      <c r="S1445" s="30"/>
      <c r="AW1445" s="67" t="str">
        <f>IF(ISERROR(IF(Journal!BC1445&gt;0,Journal!V1445,0)-IF(Journal!BC1445&gt;0,Journal!BC1445,0)),"",IF(Journal!BC1445&gt;0,Journal!V1445,0)-IF(Journal!BC1445&gt;0,Journal!BC1445,0))</f>
        <v/>
      </c>
      <c r="AX1445" s="67" t="str">
        <f t="shared" si="105"/>
        <v/>
      </c>
      <c r="AY1445" s="67" t="str">
        <f t="shared" ca="1" si="106"/>
        <v/>
      </c>
      <c r="AZ1445" s="67" t="str">
        <f t="shared" ca="1" si="107"/>
        <v/>
      </c>
      <c r="BA1445" s="67" t="str">
        <f t="shared" ca="1" si="108"/>
        <v/>
      </c>
    </row>
    <row r="1446" spans="16:53">
      <c r="P1446" s="26"/>
      <c r="Q1446" s="27"/>
      <c r="R1446" s="27"/>
      <c r="S1446" s="30"/>
      <c r="AW1446" s="67" t="str">
        <f>IF(ISERROR(IF(Journal!BC1446&gt;0,Journal!V1446,0)-IF(Journal!BC1446&gt;0,Journal!BC1446,0)),"",IF(Journal!BC1446&gt;0,Journal!V1446,0)-IF(Journal!BC1446&gt;0,Journal!BC1446,0))</f>
        <v/>
      </c>
      <c r="AX1446" s="67" t="str">
        <f t="shared" si="105"/>
        <v/>
      </c>
      <c r="AY1446" s="67" t="str">
        <f t="shared" ca="1" si="106"/>
        <v/>
      </c>
      <c r="AZ1446" s="67" t="str">
        <f t="shared" ca="1" si="107"/>
        <v/>
      </c>
      <c r="BA1446" s="67" t="str">
        <f t="shared" ca="1" si="108"/>
        <v/>
      </c>
    </row>
    <row r="1447" spans="16:53">
      <c r="P1447" s="26"/>
      <c r="Q1447" s="27"/>
      <c r="R1447" s="27"/>
      <c r="S1447" s="30"/>
      <c r="AW1447" s="67" t="str">
        <f>IF(ISERROR(IF(Journal!BC1447&gt;0,Journal!V1447,0)-IF(Journal!BC1447&gt;0,Journal!BC1447,0)),"",IF(Journal!BC1447&gt;0,Journal!V1447,0)-IF(Journal!BC1447&gt;0,Journal!BC1447,0))</f>
        <v/>
      </c>
      <c r="AX1447" s="67" t="str">
        <f t="shared" si="105"/>
        <v/>
      </c>
      <c r="AY1447" s="67" t="str">
        <f t="shared" ca="1" si="106"/>
        <v/>
      </c>
      <c r="AZ1447" s="67" t="str">
        <f t="shared" ca="1" si="107"/>
        <v/>
      </c>
      <c r="BA1447" s="67" t="str">
        <f t="shared" ca="1" si="108"/>
        <v/>
      </c>
    </row>
    <row r="1448" spans="16:53">
      <c r="P1448" s="26"/>
      <c r="Q1448" s="27"/>
      <c r="R1448" s="27"/>
      <c r="S1448" s="30"/>
      <c r="AW1448" s="67" t="str">
        <f>IF(ISERROR(IF(Journal!BC1448&gt;0,Journal!V1448,0)-IF(Journal!BC1448&gt;0,Journal!BC1448,0)),"",IF(Journal!BC1448&gt;0,Journal!V1448,0)-IF(Journal!BC1448&gt;0,Journal!BC1448,0))</f>
        <v/>
      </c>
      <c r="AX1448" s="67" t="str">
        <f t="shared" si="105"/>
        <v/>
      </c>
      <c r="AY1448" s="67" t="str">
        <f t="shared" ca="1" si="106"/>
        <v/>
      </c>
      <c r="AZ1448" s="67" t="str">
        <f t="shared" ca="1" si="107"/>
        <v/>
      </c>
      <c r="BA1448" s="67" t="str">
        <f t="shared" ca="1" si="108"/>
        <v/>
      </c>
    </row>
    <row r="1449" spans="16:53">
      <c r="P1449" s="26"/>
      <c r="Q1449" s="27"/>
      <c r="R1449" s="27"/>
      <c r="S1449" s="30"/>
      <c r="AW1449" s="67" t="str">
        <f>IF(ISERROR(IF(Journal!BC1449&gt;0,Journal!V1449,0)-IF(Journal!BC1449&gt;0,Journal!BC1449,0)),"",IF(Journal!BC1449&gt;0,Journal!V1449,0)-IF(Journal!BC1449&gt;0,Journal!BC1449,0))</f>
        <v/>
      </c>
      <c r="AX1449" s="67" t="str">
        <f t="shared" si="105"/>
        <v/>
      </c>
      <c r="AY1449" s="67" t="str">
        <f t="shared" ca="1" si="106"/>
        <v/>
      </c>
      <c r="AZ1449" s="67" t="str">
        <f t="shared" ca="1" si="107"/>
        <v/>
      </c>
      <c r="BA1449" s="67" t="str">
        <f t="shared" ca="1" si="108"/>
        <v/>
      </c>
    </row>
    <row r="1450" spans="16:53">
      <c r="P1450" s="26"/>
      <c r="Q1450" s="27"/>
      <c r="R1450" s="27"/>
      <c r="S1450" s="30"/>
      <c r="AW1450" s="67" t="str">
        <f>IF(ISERROR(IF(Journal!BC1450&gt;0,Journal!V1450,0)-IF(Journal!BC1450&gt;0,Journal!BC1450,0)),"",IF(Journal!BC1450&gt;0,Journal!V1450,0)-IF(Journal!BC1450&gt;0,Journal!BC1450,0))</f>
        <v/>
      </c>
      <c r="AX1450" s="67" t="str">
        <f t="shared" si="105"/>
        <v/>
      </c>
      <c r="AY1450" s="67" t="str">
        <f t="shared" ca="1" si="106"/>
        <v/>
      </c>
      <c r="AZ1450" s="67" t="str">
        <f t="shared" ca="1" si="107"/>
        <v/>
      </c>
      <c r="BA1450" s="67" t="str">
        <f t="shared" ca="1" si="108"/>
        <v/>
      </c>
    </row>
    <row r="1451" spans="16:53">
      <c r="P1451" s="26"/>
      <c r="Q1451" s="27"/>
      <c r="R1451" s="27"/>
      <c r="S1451" s="30"/>
      <c r="AW1451" s="67" t="str">
        <f>IF(ISERROR(IF(Journal!BC1451&gt;0,Journal!V1451,0)-IF(Journal!BC1451&gt;0,Journal!BC1451,0)),"",IF(Journal!BC1451&gt;0,Journal!V1451,0)-IF(Journal!BC1451&gt;0,Journal!BC1451,0))</f>
        <v/>
      </c>
      <c r="AX1451" s="67" t="str">
        <f t="shared" si="105"/>
        <v/>
      </c>
      <c r="AY1451" s="67" t="str">
        <f t="shared" ca="1" si="106"/>
        <v/>
      </c>
      <c r="AZ1451" s="67" t="str">
        <f t="shared" ca="1" si="107"/>
        <v/>
      </c>
      <c r="BA1451" s="67" t="str">
        <f t="shared" ca="1" si="108"/>
        <v/>
      </c>
    </row>
    <row r="1452" spans="16:53">
      <c r="P1452" s="26"/>
      <c r="Q1452" s="27"/>
      <c r="R1452" s="27"/>
      <c r="S1452" s="30"/>
      <c r="AW1452" s="67" t="str">
        <f>IF(ISERROR(IF(Journal!BC1452&gt;0,Journal!V1452,0)-IF(Journal!BC1452&gt;0,Journal!BC1452,0)),"",IF(Journal!BC1452&gt;0,Journal!V1452,0)-IF(Journal!BC1452&gt;0,Journal!BC1452,0))</f>
        <v/>
      </c>
      <c r="AX1452" s="67" t="str">
        <f t="shared" si="105"/>
        <v/>
      </c>
      <c r="AY1452" s="67" t="str">
        <f t="shared" ca="1" si="106"/>
        <v/>
      </c>
      <c r="AZ1452" s="67" t="str">
        <f t="shared" ca="1" si="107"/>
        <v/>
      </c>
      <c r="BA1452" s="67" t="str">
        <f t="shared" ca="1" si="108"/>
        <v/>
      </c>
    </row>
    <row r="1453" spans="16:53">
      <c r="P1453" s="26"/>
      <c r="Q1453" s="27"/>
      <c r="R1453" s="27"/>
      <c r="S1453" s="30"/>
      <c r="AW1453" s="67" t="str">
        <f>IF(ISERROR(IF(Journal!BC1453&gt;0,Journal!V1453,0)-IF(Journal!BC1453&gt;0,Journal!BC1453,0)),"",IF(Journal!BC1453&gt;0,Journal!V1453,0)-IF(Journal!BC1453&gt;0,Journal!BC1453,0))</f>
        <v/>
      </c>
      <c r="AX1453" s="67" t="str">
        <f t="shared" si="105"/>
        <v/>
      </c>
      <c r="AY1453" s="67" t="str">
        <f t="shared" ca="1" si="106"/>
        <v/>
      </c>
      <c r="AZ1453" s="67" t="str">
        <f t="shared" ca="1" si="107"/>
        <v/>
      </c>
      <c r="BA1453" s="67" t="str">
        <f t="shared" ca="1" si="108"/>
        <v/>
      </c>
    </row>
    <row r="1454" spans="16:53">
      <c r="P1454" s="26"/>
      <c r="Q1454" s="27"/>
      <c r="R1454" s="27"/>
      <c r="S1454" s="30"/>
      <c r="AW1454" s="67" t="str">
        <f>IF(ISERROR(IF(Journal!BC1454&gt;0,Journal!V1454,0)-IF(Journal!BC1454&gt;0,Journal!BC1454,0)),"",IF(Journal!BC1454&gt;0,Journal!V1454,0)-IF(Journal!BC1454&gt;0,Journal!BC1454,0))</f>
        <v/>
      </c>
      <c r="AX1454" s="67" t="str">
        <f t="shared" si="105"/>
        <v/>
      </c>
      <c r="AY1454" s="67" t="str">
        <f t="shared" ca="1" si="106"/>
        <v/>
      </c>
      <c r="AZ1454" s="67" t="str">
        <f t="shared" ca="1" si="107"/>
        <v/>
      </c>
      <c r="BA1454" s="67" t="str">
        <f t="shared" ca="1" si="108"/>
        <v/>
      </c>
    </row>
    <row r="1455" spans="16:53">
      <c r="P1455" s="26"/>
      <c r="Q1455" s="27"/>
      <c r="R1455" s="27"/>
      <c r="S1455" s="30"/>
      <c r="AW1455" s="67" t="str">
        <f>IF(ISERROR(IF(Journal!BC1455&gt;0,Journal!V1455,0)-IF(Journal!BC1455&gt;0,Journal!BC1455,0)),"",IF(Journal!BC1455&gt;0,Journal!V1455,0)-IF(Journal!BC1455&gt;0,Journal!BC1455,0))</f>
        <v/>
      </c>
      <c r="AX1455" s="67" t="str">
        <f t="shared" si="105"/>
        <v/>
      </c>
      <c r="AY1455" s="67" t="str">
        <f t="shared" ca="1" si="106"/>
        <v/>
      </c>
      <c r="AZ1455" s="67" t="str">
        <f t="shared" ca="1" si="107"/>
        <v/>
      </c>
      <c r="BA1455" s="67" t="str">
        <f t="shared" ca="1" si="108"/>
        <v/>
      </c>
    </row>
    <row r="1456" spans="16:53">
      <c r="P1456" s="26"/>
      <c r="Q1456" s="27"/>
      <c r="R1456" s="27"/>
      <c r="S1456" s="30"/>
      <c r="AW1456" s="67" t="str">
        <f>IF(ISERROR(IF(Journal!BC1456&gt;0,Journal!V1456,0)-IF(Journal!BC1456&gt;0,Journal!BC1456,0)),"",IF(Journal!BC1456&gt;0,Journal!V1456,0)-IF(Journal!BC1456&gt;0,Journal!BC1456,0))</f>
        <v/>
      </c>
      <c r="AX1456" s="67" t="str">
        <f t="shared" si="105"/>
        <v/>
      </c>
      <c r="AY1456" s="67" t="str">
        <f t="shared" ca="1" si="106"/>
        <v/>
      </c>
      <c r="AZ1456" s="67" t="str">
        <f t="shared" ca="1" si="107"/>
        <v/>
      </c>
      <c r="BA1456" s="67" t="str">
        <f t="shared" ca="1" si="108"/>
        <v/>
      </c>
    </row>
    <row r="1457" spans="16:53">
      <c r="P1457" s="26"/>
      <c r="Q1457" s="27"/>
      <c r="R1457" s="27"/>
      <c r="S1457" s="30"/>
      <c r="AW1457" s="67" t="str">
        <f>IF(ISERROR(IF(Journal!BC1457&gt;0,Journal!V1457,0)-IF(Journal!BC1457&gt;0,Journal!BC1457,0)),"",IF(Journal!BC1457&gt;0,Journal!V1457,0)-IF(Journal!BC1457&gt;0,Journal!BC1457,0))</f>
        <v/>
      </c>
      <c r="AX1457" s="67" t="str">
        <f t="shared" si="105"/>
        <v/>
      </c>
      <c r="AY1457" s="67" t="str">
        <f t="shared" ca="1" si="106"/>
        <v/>
      </c>
      <c r="AZ1457" s="67" t="str">
        <f t="shared" ca="1" si="107"/>
        <v/>
      </c>
      <c r="BA1457" s="67" t="str">
        <f t="shared" ca="1" si="108"/>
        <v/>
      </c>
    </row>
    <row r="1458" spans="16:53">
      <c r="P1458" s="26"/>
      <c r="Q1458" s="27"/>
      <c r="R1458" s="27"/>
      <c r="S1458" s="30"/>
      <c r="AW1458" s="67" t="str">
        <f>IF(ISERROR(IF(Journal!BC1458&gt;0,Journal!V1458,0)-IF(Journal!BC1458&gt;0,Journal!BC1458,0)),"",IF(Journal!BC1458&gt;0,Journal!V1458,0)-IF(Journal!BC1458&gt;0,Journal!BC1458,0))</f>
        <v/>
      </c>
      <c r="AX1458" s="67" t="str">
        <f t="shared" si="105"/>
        <v/>
      </c>
      <c r="AY1458" s="67" t="str">
        <f t="shared" ca="1" si="106"/>
        <v/>
      </c>
      <c r="AZ1458" s="67" t="str">
        <f t="shared" ca="1" si="107"/>
        <v/>
      </c>
      <c r="BA1458" s="67" t="str">
        <f t="shared" ca="1" si="108"/>
        <v/>
      </c>
    </row>
    <row r="1459" spans="16:53">
      <c r="P1459" s="26"/>
      <c r="Q1459" s="27"/>
      <c r="R1459" s="27"/>
      <c r="S1459" s="30"/>
      <c r="AW1459" s="67" t="str">
        <f>IF(ISERROR(IF(Journal!BC1459&gt;0,Journal!V1459,0)-IF(Journal!BC1459&gt;0,Journal!BC1459,0)),"",IF(Journal!BC1459&gt;0,Journal!V1459,0)-IF(Journal!BC1459&gt;0,Journal!BC1459,0))</f>
        <v/>
      </c>
      <c r="AX1459" s="67" t="str">
        <f t="shared" si="105"/>
        <v/>
      </c>
      <c r="AY1459" s="67" t="str">
        <f t="shared" ca="1" si="106"/>
        <v/>
      </c>
      <c r="AZ1459" s="67" t="str">
        <f t="shared" ca="1" si="107"/>
        <v/>
      </c>
      <c r="BA1459" s="67" t="str">
        <f t="shared" ca="1" si="108"/>
        <v/>
      </c>
    </row>
    <row r="1460" spans="16:53">
      <c r="P1460" s="26"/>
      <c r="Q1460" s="27"/>
      <c r="R1460" s="27"/>
      <c r="S1460" s="30"/>
      <c r="AW1460" s="67" t="str">
        <f>IF(ISERROR(IF(Journal!BC1460&gt;0,Journal!V1460,0)-IF(Journal!BC1460&gt;0,Journal!BC1460,0)),"",IF(Journal!BC1460&gt;0,Journal!V1460,0)-IF(Journal!BC1460&gt;0,Journal!BC1460,0))</f>
        <v/>
      </c>
      <c r="AX1460" s="67" t="str">
        <f t="shared" si="105"/>
        <v/>
      </c>
      <c r="AY1460" s="67" t="str">
        <f t="shared" ca="1" si="106"/>
        <v/>
      </c>
      <c r="AZ1460" s="67" t="str">
        <f t="shared" ca="1" si="107"/>
        <v/>
      </c>
      <c r="BA1460" s="67" t="str">
        <f t="shared" ca="1" si="108"/>
        <v/>
      </c>
    </row>
    <row r="1461" spans="16:53">
      <c r="P1461" s="26"/>
      <c r="Q1461" s="27"/>
      <c r="R1461" s="27"/>
      <c r="S1461" s="30"/>
      <c r="AW1461" s="67" t="str">
        <f>IF(ISERROR(IF(Journal!BC1461&gt;0,Journal!V1461,0)-IF(Journal!BC1461&gt;0,Journal!BC1461,0)),"",IF(Journal!BC1461&gt;0,Journal!V1461,0)-IF(Journal!BC1461&gt;0,Journal!BC1461,0))</f>
        <v/>
      </c>
      <c r="AX1461" s="67" t="str">
        <f t="shared" si="105"/>
        <v/>
      </c>
      <c r="AY1461" s="67" t="str">
        <f t="shared" ca="1" si="106"/>
        <v/>
      </c>
      <c r="AZ1461" s="67" t="str">
        <f t="shared" ca="1" si="107"/>
        <v/>
      </c>
      <c r="BA1461" s="67" t="str">
        <f t="shared" ca="1" si="108"/>
        <v/>
      </c>
    </row>
    <row r="1462" spans="16:53">
      <c r="P1462" s="26"/>
      <c r="Q1462" s="27"/>
      <c r="R1462" s="27"/>
      <c r="S1462" s="30"/>
      <c r="AW1462" s="67" t="str">
        <f>IF(ISERROR(IF(Journal!BC1462&gt;0,Journal!V1462,0)-IF(Journal!BC1462&gt;0,Journal!BC1462,0)),"",IF(Journal!BC1462&gt;0,Journal!V1462,0)-IF(Journal!BC1462&gt;0,Journal!BC1462,0))</f>
        <v/>
      </c>
      <c r="AX1462" s="67" t="str">
        <f t="shared" si="105"/>
        <v/>
      </c>
      <c r="AY1462" s="67" t="str">
        <f t="shared" ca="1" si="106"/>
        <v/>
      </c>
      <c r="AZ1462" s="67" t="str">
        <f t="shared" ca="1" si="107"/>
        <v/>
      </c>
      <c r="BA1462" s="67" t="str">
        <f t="shared" ca="1" si="108"/>
        <v/>
      </c>
    </row>
    <row r="1463" spans="16:53">
      <c r="P1463" s="26"/>
      <c r="Q1463" s="27"/>
      <c r="R1463" s="27"/>
      <c r="S1463" s="30"/>
      <c r="AW1463" s="67" t="str">
        <f>IF(ISERROR(IF(Journal!BC1463&gt;0,Journal!V1463,0)-IF(Journal!BC1463&gt;0,Journal!BC1463,0)),"",IF(Journal!BC1463&gt;0,Journal!V1463,0)-IF(Journal!BC1463&gt;0,Journal!BC1463,0))</f>
        <v/>
      </c>
      <c r="AX1463" s="67" t="str">
        <f t="shared" si="105"/>
        <v/>
      </c>
      <c r="AY1463" s="67" t="str">
        <f t="shared" ca="1" si="106"/>
        <v/>
      </c>
      <c r="AZ1463" s="67" t="str">
        <f t="shared" ca="1" si="107"/>
        <v/>
      </c>
      <c r="BA1463" s="67" t="str">
        <f t="shared" ca="1" si="108"/>
        <v/>
      </c>
    </row>
    <row r="1464" spans="16:53">
      <c r="P1464" s="26"/>
      <c r="Q1464" s="27"/>
      <c r="R1464" s="27"/>
      <c r="S1464" s="30"/>
      <c r="AW1464" s="67" t="str">
        <f>IF(ISERROR(IF(Journal!BC1464&gt;0,Journal!V1464,0)-IF(Journal!BC1464&gt;0,Journal!BC1464,0)),"",IF(Journal!BC1464&gt;0,Journal!V1464,0)-IF(Journal!BC1464&gt;0,Journal!BC1464,0))</f>
        <v/>
      </c>
      <c r="AX1464" s="67" t="str">
        <f t="shared" si="105"/>
        <v/>
      </c>
      <c r="AY1464" s="67" t="str">
        <f t="shared" ca="1" si="106"/>
        <v/>
      </c>
      <c r="AZ1464" s="67" t="str">
        <f t="shared" ca="1" si="107"/>
        <v/>
      </c>
      <c r="BA1464" s="67" t="str">
        <f t="shared" ca="1" si="108"/>
        <v/>
      </c>
    </row>
    <row r="1465" spans="16:53">
      <c r="P1465" s="26"/>
      <c r="Q1465" s="27"/>
      <c r="R1465" s="27"/>
      <c r="S1465" s="30"/>
      <c r="AW1465" s="67" t="str">
        <f>IF(ISERROR(IF(Journal!BC1465&gt;0,Journal!V1465,0)-IF(Journal!BC1465&gt;0,Journal!BC1465,0)),"",IF(Journal!BC1465&gt;0,Journal!V1465,0)-IF(Journal!BC1465&gt;0,Journal!BC1465,0))</f>
        <v/>
      </c>
      <c r="AX1465" s="67" t="str">
        <f t="shared" si="105"/>
        <v/>
      </c>
      <c r="AY1465" s="67" t="str">
        <f t="shared" ca="1" si="106"/>
        <v/>
      </c>
      <c r="AZ1465" s="67" t="str">
        <f t="shared" ca="1" si="107"/>
        <v/>
      </c>
      <c r="BA1465" s="67" t="str">
        <f t="shared" ca="1" si="108"/>
        <v/>
      </c>
    </row>
    <row r="1466" spans="16:53">
      <c r="P1466" s="26"/>
      <c r="Q1466" s="27"/>
      <c r="R1466" s="27"/>
      <c r="S1466" s="30"/>
      <c r="AW1466" s="67" t="str">
        <f>IF(ISERROR(IF(Journal!BC1466&gt;0,Journal!V1466,0)-IF(Journal!BC1466&gt;0,Journal!BC1466,0)),"",IF(Journal!BC1466&gt;0,Journal!V1466,0)-IF(Journal!BC1466&gt;0,Journal!BC1466,0))</f>
        <v/>
      </c>
      <c r="AX1466" s="67" t="str">
        <f t="shared" si="105"/>
        <v/>
      </c>
      <c r="AY1466" s="67" t="str">
        <f t="shared" ca="1" si="106"/>
        <v/>
      </c>
      <c r="AZ1466" s="67" t="str">
        <f t="shared" ca="1" si="107"/>
        <v/>
      </c>
      <c r="BA1466" s="67" t="str">
        <f t="shared" ca="1" si="108"/>
        <v/>
      </c>
    </row>
    <row r="1467" spans="16:53">
      <c r="P1467" s="26"/>
      <c r="Q1467" s="27"/>
      <c r="R1467" s="27"/>
      <c r="S1467" s="30"/>
      <c r="AW1467" s="67" t="str">
        <f>IF(ISERROR(IF(Journal!BC1467&gt;0,Journal!V1467,0)-IF(Journal!BC1467&gt;0,Journal!BC1467,0)),"",IF(Journal!BC1467&gt;0,Journal!V1467,0)-IF(Journal!BC1467&gt;0,Journal!BC1467,0))</f>
        <v/>
      </c>
      <c r="AX1467" s="67" t="str">
        <f t="shared" si="105"/>
        <v/>
      </c>
      <c r="AY1467" s="67" t="str">
        <f t="shared" ca="1" si="106"/>
        <v/>
      </c>
      <c r="AZ1467" s="67" t="str">
        <f t="shared" ca="1" si="107"/>
        <v/>
      </c>
      <c r="BA1467" s="67" t="str">
        <f t="shared" ca="1" si="108"/>
        <v/>
      </c>
    </row>
    <row r="1468" spans="16:53">
      <c r="P1468" s="26"/>
      <c r="Q1468" s="27"/>
      <c r="R1468" s="27"/>
      <c r="S1468" s="30"/>
      <c r="AW1468" s="67" t="str">
        <f>IF(ISERROR(IF(Journal!BC1468&gt;0,Journal!V1468,0)-IF(Journal!BC1468&gt;0,Journal!BC1468,0)),"",IF(Journal!BC1468&gt;0,Journal!V1468,0)-IF(Journal!BC1468&gt;0,Journal!BC1468,0))</f>
        <v/>
      </c>
      <c r="AX1468" s="67" t="str">
        <f t="shared" si="105"/>
        <v/>
      </c>
      <c r="AY1468" s="67" t="str">
        <f t="shared" ca="1" si="106"/>
        <v/>
      </c>
      <c r="AZ1468" s="67" t="str">
        <f t="shared" ca="1" si="107"/>
        <v/>
      </c>
      <c r="BA1468" s="67" t="str">
        <f t="shared" ca="1" si="108"/>
        <v/>
      </c>
    </row>
    <row r="1469" spans="16:53">
      <c r="P1469" s="26"/>
      <c r="Q1469" s="27"/>
      <c r="R1469" s="27"/>
      <c r="S1469" s="30"/>
      <c r="AW1469" s="67" t="str">
        <f>IF(ISERROR(IF(Journal!BC1469&gt;0,Journal!V1469,0)-IF(Journal!BC1469&gt;0,Journal!BC1469,0)),"",IF(Journal!BC1469&gt;0,Journal!V1469,0)-IF(Journal!BC1469&gt;0,Journal!BC1469,0))</f>
        <v/>
      </c>
      <c r="AX1469" s="67" t="str">
        <f t="shared" si="105"/>
        <v/>
      </c>
      <c r="AY1469" s="67" t="str">
        <f t="shared" ca="1" si="106"/>
        <v/>
      </c>
      <c r="AZ1469" s="67" t="str">
        <f t="shared" ca="1" si="107"/>
        <v/>
      </c>
      <c r="BA1469" s="67" t="str">
        <f t="shared" ca="1" si="108"/>
        <v/>
      </c>
    </row>
    <row r="1470" spans="16:53">
      <c r="P1470" s="26"/>
      <c r="Q1470" s="27"/>
      <c r="R1470" s="27"/>
      <c r="S1470" s="30"/>
      <c r="AW1470" s="67" t="str">
        <f>IF(ISERROR(IF(Journal!BC1470&gt;0,Journal!V1470,0)-IF(Journal!BC1470&gt;0,Journal!BC1470,0)),"",IF(Journal!BC1470&gt;0,Journal!V1470,0)-IF(Journal!BC1470&gt;0,Journal!BC1470,0))</f>
        <v/>
      </c>
      <c r="AX1470" s="67" t="str">
        <f t="shared" si="105"/>
        <v/>
      </c>
      <c r="AY1470" s="67" t="str">
        <f t="shared" ca="1" si="106"/>
        <v/>
      </c>
      <c r="AZ1470" s="67" t="str">
        <f t="shared" ca="1" si="107"/>
        <v/>
      </c>
      <c r="BA1470" s="67" t="str">
        <f t="shared" ca="1" si="108"/>
        <v/>
      </c>
    </row>
    <row r="1471" spans="16:53">
      <c r="P1471" s="26"/>
      <c r="Q1471" s="27"/>
      <c r="R1471" s="27"/>
      <c r="S1471" s="30"/>
      <c r="AW1471" s="67" t="str">
        <f>IF(ISERROR(IF(Journal!BC1471&gt;0,Journal!V1471,0)-IF(Journal!BC1471&gt;0,Journal!BC1471,0)),"",IF(Journal!BC1471&gt;0,Journal!V1471,0)-IF(Journal!BC1471&gt;0,Journal!BC1471,0))</f>
        <v/>
      </c>
      <c r="AX1471" s="67" t="str">
        <f t="shared" si="105"/>
        <v/>
      </c>
      <c r="AY1471" s="67" t="str">
        <f t="shared" ca="1" si="106"/>
        <v/>
      </c>
      <c r="AZ1471" s="67" t="str">
        <f t="shared" ca="1" si="107"/>
        <v/>
      </c>
      <c r="BA1471" s="67" t="str">
        <f t="shared" ca="1" si="108"/>
        <v/>
      </c>
    </row>
    <row r="1472" spans="16:53">
      <c r="P1472" s="26"/>
      <c r="Q1472" s="27"/>
      <c r="R1472" s="27"/>
      <c r="S1472" s="30"/>
      <c r="AW1472" s="67" t="str">
        <f>IF(ISERROR(IF(Journal!BC1472&gt;0,Journal!V1472,0)-IF(Journal!BC1472&gt;0,Journal!BC1472,0)),"",IF(Journal!BC1472&gt;0,Journal!V1472,0)-IF(Journal!BC1472&gt;0,Journal!BC1472,0))</f>
        <v/>
      </c>
      <c r="AX1472" s="67" t="str">
        <f t="shared" si="105"/>
        <v/>
      </c>
      <c r="AY1472" s="67" t="str">
        <f t="shared" ca="1" si="106"/>
        <v/>
      </c>
      <c r="AZ1472" s="67" t="str">
        <f t="shared" ca="1" si="107"/>
        <v/>
      </c>
      <c r="BA1472" s="67" t="str">
        <f t="shared" ca="1" si="108"/>
        <v/>
      </c>
    </row>
    <row r="1473" spans="16:53">
      <c r="P1473" s="26"/>
      <c r="Q1473" s="27"/>
      <c r="R1473" s="27"/>
      <c r="S1473" s="30"/>
      <c r="AW1473" s="67" t="str">
        <f>IF(ISERROR(IF(Journal!BC1473&gt;0,Journal!V1473,0)-IF(Journal!BC1473&gt;0,Journal!BC1473,0)),"",IF(Journal!BC1473&gt;0,Journal!V1473,0)-IF(Journal!BC1473&gt;0,Journal!BC1473,0))</f>
        <v/>
      </c>
      <c r="AX1473" s="67" t="str">
        <f t="shared" si="105"/>
        <v/>
      </c>
      <c r="AY1473" s="67" t="str">
        <f t="shared" ca="1" si="106"/>
        <v/>
      </c>
      <c r="AZ1473" s="67" t="str">
        <f t="shared" ca="1" si="107"/>
        <v/>
      </c>
      <c r="BA1473" s="67" t="str">
        <f t="shared" ca="1" si="108"/>
        <v/>
      </c>
    </row>
    <row r="1474" spans="16:53">
      <c r="P1474" s="26"/>
      <c r="Q1474" s="27"/>
      <c r="R1474" s="27"/>
      <c r="S1474" s="30"/>
      <c r="AW1474" s="67" t="str">
        <f>IF(ISERROR(IF(Journal!BC1474&gt;0,Journal!V1474,0)-IF(Journal!BC1474&gt;0,Journal!BC1474,0)),"",IF(Journal!BC1474&gt;0,Journal!V1474,0)-IF(Journal!BC1474&gt;0,Journal!BC1474,0))</f>
        <v/>
      </c>
      <c r="AX1474" s="67" t="str">
        <f t="shared" si="105"/>
        <v/>
      </c>
      <c r="AY1474" s="67" t="str">
        <f t="shared" ca="1" si="106"/>
        <v/>
      </c>
      <c r="AZ1474" s="67" t="str">
        <f t="shared" ca="1" si="107"/>
        <v/>
      </c>
      <c r="BA1474" s="67" t="str">
        <f t="shared" ca="1" si="108"/>
        <v/>
      </c>
    </row>
    <row r="1475" spans="16:53">
      <c r="P1475" s="26"/>
      <c r="Q1475" s="27"/>
      <c r="R1475" s="27"/>
      <c r="S1475" s="30"/>
      <c r="AW1475" s="67" t="str">
        <f>IF(ISERROR(IF(Journal!BC1475&gt;0,Journal!V1475,0)-IF(Journal!BC1475&gt;0,Journal!BC1475,0)),"",IF(Journal!BC1475&gt;0,Journal!V1475,0)-IF(Journal!BC1475&gt;0,Journal!BC1475,0))</f>
        <v/>
      </c>
      <c r="AX1475" s="67" t="str">
        <f t="shared" si="105"/>
        <v/>
      </c>
      <c r="AY1475" s="67" t="str">
        <f t="shared" ca="1" si="106"/>
        <v/>
      </c>
      <c r="AZ1475" s="67" t="str">
        <f t="shared" ca="1" si="107"/>
        <v/>
      </c>
      <c r="BA1475" s="67" t="str">
        <f t="shared" ca="1" si="108"/>
        <v/>
      </c>
    </row>
    <row r="1476" spans="16:53">
      <c r="P1476" s="26"/>
      <c r="Q1476" s="27"/>
      <c r="R1476" s="27"/>
      <c r="S1476" s="30"/>
      <c r="AW1476" s="67" t="str">
        <f>IF(ISERROR(IF(Journal!BC1476&gt;0,Journal!V1476,0)-IF(Journal!BC1476&gt;0,Journal!BC1476,0)),"",IF(Journal!BC1476&gt;0,Journal!V1476,0)-IF(Journal!BC1476&gt;0,Journal!BC1476,0))</f>
        <v/>
      </c>
      <c r="AX1476" s="67" t="str">
        <f t="shared" si="105"/>
        <v/>
      </c>
      <c r="AY1476" s="67" t="str">
        <f t="shared" ca="1" si="106"/>
        <v/>
      </c>
      <c r="AZ1476" s="67" t="str">
        <f t="shared" ca="1" si="107"/>
        <v/>
      </c>
      <c r="BA1476" s="67" t="str">
        <f t="shared" ca="1" si="108"/>
        <v/>
      </c>
    </row>
    <row r="1477" spans="16:53">
      <c r="P1477" s="26"/>
      <c r="Q1477" s="27"/>
      <c r="R1477" s="27"/>
      <c r="S1477" s="30"/>
      <c r="AW1477" s="67" t="str">
        <f>IF(ISERROR(IF(Journal!BC1477&gt;0,Journal!V1477,0)-IF(Journal!BC1477&gt;0,Journal!BC1477,0)),"",IF(Journal!BC1477&gt;0,Journal!V1477,0)-IF(Journal!BC1477&gt;0,Journal!BC1477,0))</f>
        <v/>
      </c>
      <c r="AX1477" s="67" t="str">
        <f t="shared" ref="AX1477:AX1540" si="109">IF(AW1477="","",IF(AW1477&gt;0,1,""))</f>
        <v/>
      </c>
      <c r="AY1477" s="67" t="str">
        <f t="shared" ref="AY1477:AY1540" ca="1" si="110">IF(ISERROR(AY1476+MATCH(1,INDIRECT(CONCATENATE(CONCATENATE("AX",AY1476+1),":AX2200")),0)),"",(AY1476+MATCH(1,INDIRECT(CONCATENATE(CONCATENATE("AX",AY1476+1),":AX2200")),0)))</f>
        <v/>
      </c>
      <c r="AZ1477" s="67" t="str">
        <f t="shared" ref="AZ1477:AZ1540" ca="1" si="111">IF(ISERROR(IF(INDIRECT(CONCATENATE("AW",AY1477))="","",INDIRECT(CONCATENATE("AW",AY1477)))),"",IF(INDIRECT(CONCATENATE("AW",AY1477))="","",INDIRECT(CONCATENATE("AW",AY1477))))</f>
        <v/>
      </c>
      <c r="BA1477" s="67" t="str">
        <f t="shared" ref="BA1477:BA1540" ca="1" si="112">IF(AZ1477="","",BA1476+1)</f>
        <v/>
      </c>
    </row>
    <row r="1478" spans="16:53">
      <c r="P1478" s="26"/>
      <c r="Q1478" s="27"/>
      <c r="R1478" s="27"/>
      <c r="S1478" s="30"/>
      <c r="AW1478" s="67" t="str">
        <f>IF(ISERROR(IF(Journal!BC1478&gt;0,Journal!V1478,0)-IF(Journal!BC1478&gt;0,Journal!BC1478,0)),"",IF(Journal!BC1478&gt;0,Journal!V1478,0)-IF(Journal!BC1478&gt;0,Journal!BC1478,0))</f>
        <v/>
      </c>
      <c r="AX1478" s="67" t="str">
        <f t="shared" si="109"/>
        <v/>
      </c>
      <c r="AY1478" s="67" t="str">
        <f t="shared" ca="1" si="110"/>
        <v/>
      </c>
      <c r="AZ1478" s="67" t="str">
        <f t="shared" ca="1" si="111"/>
        <v/>
      </c>
      <c r="BA1478" s="67" t="str">
        <f t="shared" ca="1" si="112"/>
        <v/>
      </c>
    </row>
    <row r="1479" spans="16:53">
      <c r="P1479" s="26"/>
      <c r="Q1479" s="27"/>
      <c r="R1479" s="27"/>
      <c r="S1479" s="30"/>
      <c r="AW1479" s="67" t="str">
        <f>IF(ISERROR(IF(Journal!BC1479&gt;0,Journal!V1479,0)-IF(Journal!BC1479&gt;0,Journal!BC1479,0)),"",IF(Journal!BC1479&gt;0,Journal!V1479,0)-IF(Journal!BC1479&gt;0,Journal!BC1479,0))</f>
        <v/>
      </c>
      <c r="AX1479" s="67" t="str">
        <f t="shared" si="109"/>
        <v/>
      </c>
      <c r="AY1479" s="67" t="str">
        <f t="shared" ca="1" si="110"/>
        <v/>
      </c>
      <c r="AZ1479" s="67" t="str">
        <f t="shared" ca="1" si="111"/>
        <v/>
      </c>
      <c r="BA1479" s="67" t="str">
        <f t="shared" ca="1" si="112"/>
        <v/>
      </c>
    </row>
    <row r="1480" spans="16:53">
      <c r="P1480" s="26"/>
      <c r="Q1480" s="27"/>
      <c r="R1480" s="27"/>
      <c r="S1480" s="30"/>
      <c r="AW1480" s="67" t="str">
        <f>IF(ISERROR(IF(Journal!BC1480&gt;0,Journal!V1480,0)-IF(Journal!BC1480&gt;0,Journal!BC1480,0)),"",IF(Journal!BC1480&gt;0,Journal!V1480,0)-IF(Journal!BC1480&gt;0,Journal!BC1480,0))</f>
        <v/>
      </c>
      <c r="AX1480" s="67" t="str">
        <f t="shared" si="109"/>
        <v/>
      </c>
      <c r="AY1480" s="67" t="str">
        <f t="shared" ca="1" si="110"/>
        <v/>
      </c>
      <c r="AZ1480" s="67" t="str">
        <f t="shared" ca="1" si="111"/>
        <v/>
      </c>
      <c r="BA1480" s="67" t="str">
        <f t="shared" ca="1" si="112"/>
        <v/>
      </c>
    </row>
    <row r="1481" spans="16:53">
      <c r="P1481" s="26"/>
      <c r="Q1481" s="27"/>
      <c r="R1481" s="27"/>
      <c r="S1481" s="30"/>
      <c r="AW1481" s="67" t="str">
        <f>IF(ISERROR(IF(Journal!BC1481&gt;0,Journal!V1481,0)-IF(Journal!BC1481&gt;0,Journal!BC1481,0)),"",IF(Journal!BC1481&gt;0,Journal!V1481,0)-IF(Journal!BC1481&gt;0,Journal!BC1481,0))</f>
        <v/>
      </c>
      <c r="AX1481" s="67" t="str">
        <f t="shared" si="109"/>
        <v/>
      </c>
      <c r="AY1481" s="67" t="str">
        <f t="shared" ca="1" si="110"/>
        <v/>
      </c>
      <c r="AZ1481" s="67" t="str">
        <f t="shared" ca="1" si="111"/>
        <v/>
      </c>
      <c r="BA1481" s="67" t="str">
        <f t="shared" ca="1" si="112"/>
        <v/>
      </c>
    </row>
    <row r="1482" spans="16:53">
      <c r="P1482" s="26"/>
      <c r="Q1482" s="27"/>
      <c r="R1482" s="27"/>
      <c r="S1482" s="30"/>
      <c r="AW1482" s="67" t="str">
        <f>IF(ISERROR(IF(Journal!BC1482&gt;0,Journal!V1482,0)-IF(Journal!BC1482&gt;0,Journal!BC1482,0)),"",IF(Journal!BC1482&gt;0,Journal!V1482,0)-IF(Journal!BC1482&gt;0,Journal!BC1482,0))</f>
        <v/>
      </c>
      <c r="AX1482" s="67" t="str">
        <f t="shared" si="109"/>
        <v/>
      </c>
      <c r="AY1482" s="67" t="str">
        <f t="shared" ca="1" si="110"/>
        <v/>
      </c>
      <c r="AZ1482" s="67" t="str">
        <f t="shared" ca="1" si="111"/>
        <v/>
      </c>
      <c r="BA1482" s="67" t="str">
        <f t="shared" ca="1" si="112"/>
        <v/>
      </c>
    </row>
    <row r="1483" spans="16:53">
      <c r="P1483" s="26"/>
      <c r="Q1483" s="27"/>
      <c r="R1483" s="27"/>
      <c r="S1483" s="30"/>
      <c r="AW1483" s="67" t="str">
        <f>IF(ISERROR(IF(Journal!BC1483&gt;0,Journal!V1483,0)-IF(Journal!BC1483&gt;0,Journal!BC1483,0)),"",IF(Journal!BC1483&gt;0,Journal!V1483,0)-IF(Journal!BC1483&gt;0,Journal!BC1483,0))</f>
        <v/>
      </c>
      <c r="AX1483" s="67" t="str">
        <f t="shared" si="109"/>
        <v/>
      </c>
      <c r="AY1483" s="67" t="str">
        <f t="shared" ca="1" si="110"/>
        <v/>
      </c>
      <c r="AZ1483" s="67" t="str">
        <f t="shared" ca="1" si="111"/>
        <v/>
      </c>
      <c r="BA1483" s="67" t="str">
        <f t="shared" ca="1" si="112"/>
        <v/>
      </c>
    </row>
    <row r="1484" spans="16:53">
      <c r="P1484" s="26"/>
      <c r="Q1484" s="27"/>
      <c r="R1484" s="27"/>
      <c r="S1484" s="30"/>
      <c r="AW1484" s="67" t="str">
        <f>IF(ISERROR(IF(Journal!BC1484&gt;0,Journal!V1484,0)-IF(Journal!BC1484&gt;0,Journal!BC1484,0)),"",IF(Journal!BC1484&gt;0,Journal!V1484,0)-IF(Journal!BC1484&gt;0,Journal!BC1484,0))</f>
        <v/>
      </c>
      <c r="AX1484" s="67" t="str">
        <f t="shared" si="109"/>
        <v/>
      </c>
      <c r="AY1484" s="67" t="str">
        <f t="shared" ca="1" si="110"/>
        <v/>
      </c>
      <c r="AZ1484" s="67" t="str">
        <f t="shared" ca="1" si="111"/>
        <v/>
      </c>
      <c r="BA1484" s="67" t="str">
        <f t="shared" ca="1" si="112"/>
        <v/>
      </c>
    </row>
    <row r="1485" spans="16:53">
      <c r="P1485" s="26"/>
      <c r="Q1485" s="27"/>
      <c r="R1485" s="27"/>
      <c r="S1485" s="30"/>
      <c r="AW1485" s="67" t="str">
        <f>IF(ISERROR(IF(Journal!BC1485&gt;0,Journal!V1485,0)-IF(Journal!BC1485&gt;0,Journal!BC1485,0)),"",IF(Journal!BC1485&gt;0,Journal!V1485,0)-IF(Journal!BC1485&gt;0,Journal!BC1485,0))</f>
        <v/>
      </c>
      <c r="AX1485" s="67" t="str">
        <f t="shared" si="109"/>
        <v/>
      </c>
      <c r="AY1485" s="67" t="str">
        <f t="shared" ca="1" si="110"/>
        <v/>
      </c>
      <c r="AZ1485" s="67" t="str">
        <f t="shared" ca="1" si="111"/>
        <v/>
      </c>
      <c r="BA1485" s="67" t="str">
        <f t="shared" ca="1" si="112"/>
        <v/>
      </c>
    </row>
    <row r="1486" spans="16:53">
      <c r="P1486" s="26"/>
      <c r="Q1486" s="27"/>
      <c r="R1486" s="27"/>
      <c r="S1486" s="30"/>
      <c r="AW1486" s="67" t="str">
        <f>IF(ISERROR(IF(Journal!BC1486&gt;0,Journal!V1486,0)-IF(Journal!BC1486&gt;0,Journal!BC1486,0)),"",IF(Journal!BC1486&gt;0,Journal!V1486,0)-IF(Journal!BC1486&gt;0,Journal!BC1486,0))</f>
        <v/>
      </c>
      <c r="AX1486" s="67" t="str">
        <f t="shared" si="109"/>
        <v/>
      </c>
      <c r="AY1486" s="67" t="str">
        <f t="shared" ca="1" si="110"/>
        <v/>
      </c>
      <c r="AZ1486" s="67" t="str">
        <f t="shared" ca="1" si="111"/>
        <v/>
      </c>
      <c r="BA1486" s="67" t="str">
        <f t="shared" ca="1" si="112"/>
        <v/>
      </c>
    </row>
    <row r="1487" spans="16:53">
      <c r="P1487" s="26"/>
      <c r="Q1487" s="27"/>
      <c r="R1487" s="27"/>
      <c r="S1487" s="30"/>
      <c r="AW1487" s="67" t="str">
        <f>IF(ISERROR(IF(Journal!BC1487&gt;0,Journal!V1487,0)-IF(Journal!BC1487&gt;0,Journal!BC1487,0)),"",IF(Journal!BC1487&gt;0,Journal!V1487,0)-IF(Journal!BC1487&gt;0,Journal!BC1487,0))</f>
        <v/>
      </c>
      <c r="AX1487" s="67" t="str">
        <f t="shared" si="109"/>
        <v/>
      </c>
      <c r="AY1487" s="67" t="str">
        <f t="shared" ca="1" si="110"/>
        <v/>
      </c>
      <c r="AZ1487" s="67" t="str">
        <f t="shared" ca="1" si="111"/>
        <v/>
      </c>
      <c r="BA1487" s="67" t="str">
        <f t="shared" ca="1" si="112"/>
        <v/>
      </c>
    </row>
    <row r="1488" spans="16:53">
      <c r="P1488" s="26"/>
      <c r="Q1488" s="27"/>
      <c r="R1488" s="27"/>
      <c r="S1488" s="30"/>
      <c r="AW1488" s="67" t="str">
        <f>IF(ISERROR(IF(Journal!BC1488&gt;0,Journal!V1488,0)-IF(Journal!BC1488&gt;0,Journal!BC1488,0)),"",IF(Journal!BC1488&gt;0,Journal!V1488,0)-IF(Journal!BC1488&gt;0,Journal!BC1488,0))</f>
        <v/>
      </c>
      <c r="AX1488" s="67" t="str">
        <f t="shared" si="109"/>
        <v/>
      </c>
      <c r="AY1488" s="67" t="str">
        <f t="shared" ca="1" si="110"/>
        <v/>
      </c>
      <c r="AZ1488" s="67" t="str">
        <f t="shared" ca="1" si="111"/>
        <v/>
      </c>
      <c r="BA1488" s="67" t="str">
        <f t="shared" ca="1" si="112"/>
        <v/>
      </c>
    </row>
    <row r="1489" spans="16:53">
      <c r="P1489" s="26"/>
      <c r="Q1489" s="27"/>
      <c r="R1489" s="27"/>
      <c r="S1489" s="30"/>
      <c r="AW1489" s="67" t="str">
        <f>IF(ISERROR(IF(Journal!BC1489&gt;0,Journal!V1489,0)-IF(Journal!BC1489&gt;0,Journal!BC1489,0)),"",IF(Journal!BC1489&gt;0,Journal!V1489,0)-IF(Journal!BC1489&gt;0,Journal!BC1489,0))</f>
        <v/>
      </c>
      <c r="AX1489" s="67" t="str">
        <f t="shared" si="109"/>
        <v/>
      </c>
      <c r="AY1489" s="67" t="str">
        <f t="shared" ca="1" si="110"/>
        <v/>
      </c>
      <c r="AZ1489" s="67" t="str">
        <f t="shared" ca="1" si="111"/>
        <v/>
      </c>
      <c r="BA1489" s="67" t="str">
        <f t="shared" ca="1" si="112"/>
        <v/>
      </c>
    </row>
    <row r="1490" spans="16:53">
      <c r="P1490" s="26"/>
      <c r="Q1490" s="27"/>
      <c r="R1490" s="27"/>
      <c r="S1490" s="30"/>
      <c r="AW1490" s="67" t="str">
        <f>IF(ISERROR(IF(Journal!BC1490&gt;0,Journal!V1490,0)-IF(Journal!BC1490&gt;0,Journal!BC1490,0)),"",IF(Journal!BC1490&gt;0,Journal!V1490,0)-IF(Journal!BC1490&gt;0,Journal!BC1490,0))</f>
        <v/>
      </c>
      <c r="AX1490" s="67" t="str">
        <f t="shared" si="109"/>
        <v/>
      </c>
      <c r="AY1490" s="67" t="str">
        <f t="shared" ca="1" si="110"/>
        <v/>
      </c>
      <c r="AZ1490" s="67" t="str">
        <f t="shared" ca="1" si="111"/>
        <v/>
      </c>
      <c r="BA1490" s="67" t="str">
        <f t="shared" ca="1" si="112"/>
        <v/>
      </c>
    </row>
    <row r="1491" spans="16:53">
      <c r="P1491" s="26"/>
      <c r="Q1491" s="27"/>
      <c r="R1491" s="27"/>
      <c r="S1491" s="30"/>
      <c r="AW1491" s="67" t="str">
        <f>IF(ISERROR(IF(Journal!BC1491&gt;0,Journal!V1491,0)-IF(Journal!BC1491&gt;0,Journal!BC1491,0)),"",IF(Journal!BC1491&gt;0,Journal!V1491,0)-IF(Journal!BC1491&gt;0,Journal!BC1491,0))</f>
        <v/>
      </c>
      <c r="AX1491" s="67" t="str">
        <f t="shared" si="109"/>
        <v/>
      </c>
      <c r="AY1491" s="67" t="str">
        <f t="shared" ca="1" si="110"/>
        <v/>
      </c>
      <c r="AZ1491" s="67" t="str">
        <f t="shared" ca="1" si="111"/>
        <v/>
      </c>
      <c r="BA1491" s="67" t="str">
        <f t="shared" ca="1" si="112"/>
        <v/>
      </c>
    </row>
    <row r="1492" spans="16:53">
      <c r="P1492" s="26"/>
      <c r="Q1492" s="27"/>
      <c r="R1492" s="27"/>
      <c r="S1492" s="30"/>
      <c r="AW1492" s="67" t="str">
        <f>IF(ISERROR(IF(Journal!BC1492&gt;0,Journal!V1492,0)-IF(Journal!BC1492&gt;0,Journal!BC1492,0)),"",IF(Journal!BC1492&gt;0,Journal!V1492,0)-IF(Journal!BC1492&gt;0,Journal!BC1492,0))</f>
        <v/>
      </c>
      <c r="AX1492" s="67" t="str">
        <f t="shared" si="109"/>
        <v/>
      </c>
      <c r="AY1492" s="67" t="str">
        <f t="shared" ca="1" si="110"/>
        <v/>
      </c>
      <c r="AZ1492" s="67" t="str">
        <f t="shared" ca="1" si="111"/>
        <v/>
      </c>
      <c r="BA1492" s="67" t="str">
        <f t="shared" ca="1" si="112"/>
        <v/>
      </c>
    </row>
    <row r="1493" spans="16:53">
      <c r="P1493" s="26"/>
      <c r="Q1493" s="27"/>
      <c r="R1493" s="27"/>
      <c r="S1493" s="30"/>
      <c r="AW1493" s="67" t="str">
        <f>IF(ISERROR(IF(Journal!BC1493&gt;0,Journal!V1493,0)-IF(Journal!BC1493&gt;0,Journal!BC1493,0)),"",IF(Journal!BC1493&gt;0,Journal!V1493,0)-IF(Journal!BC1493&gt;0,Journal!BC1493,0))</f>
        <v/>
      </c>
      <c r="AX1493" s="67" t="str">
        <f t="shared" si="109"/>
        <v/>
      </c>
      <c r="AY1493" s="67" t="str">
        <f t="shared" ca="1" si="110"/>
        <v/>
      </c>
      <c r="AZ1493" s="67" t="str">
        <f t="shared" ca="1" si="111"/>
        <v/>
      </c>
      <c r="BA1493" s="67" t="str">
        <f t="shared" ca="1" si="112"/>
        <v/>
      </c>
    </row>
    <row r="1494" spans="16:53">
      <c r="P1494" s="26"/>
      <c r="Q1494" s="27"/>
      <c r="R1494" s="27"/>
      <c r="S1494" s="30"/>
      <c r="AW1494" s="67" t="str">
        <f>IF(ISERROR(IF(Journal!BC1494&gt;0,Journal!V1494,0)-IF(Journal!BC1494&gt;0,Journal!BC1494,0)),"",IF(Journal!BC1494&gt;0,Journal!V1494,0)-IF(Journal!BC1494&gt;0,Journal!BC1494,0))</f>
        <v/>
      </c>
      <c r="AX1494" s="67" t="str">
        <f t="shared" si="109"/>
        <v/>
      </c>
      <c r="AY1494" s="67" t="str">
        <f t="shared" ca="1" si="110"/>
        <v/>
      </c>
      <c r="AZ1494" s="67" t="str">
        <f t="shared" ca="1" si="111"/>
        <v/>
      </c>
      <c r="BA1494" s="67" t="str">
        <f t="shared" ca="1" si="112"/>
        <v/>
      </c>
    </row>
    <row r="1495" spans="16:53">
      <c r="P1495" s="26"/>
      <c r="Q1495" s="27"/>
      <c r="R1495" s="27"/>
      <c r="S1495" s="30"/>
      <c r="AW1495" s="67" t="str">
        <f>IF(ISERROR(IF(Journal!BC1495&gt;0,Journal!V1495,0)-IF(Journal!BC1495&gt;0,Journal!BC1495,0)),"",IF(Journal!BC1495&gt;0,Journal!V1495,0)-IF(Journal!BC1495&gt;0,Journal!BC1495,0))</f>
        <v/>
      </c>
      <c r="AX1495" s="67" t="str">
        <f t="shared" si="109"/>
        <v/>
      </c>
      <c r="AY1495" s="67" t="str">
        <f t="shared" ca="1" si="110"/>
        <v/>
      </c>
      <c r="AZ1495" s="67" t="str">
        <f t="shared" ca="1" si="111"/>
        <v/>
      </c>
      <c r="BA1495" s="67" t="str">
        <f t="shared" ca="1" si="112"/>
        <v/>
      </c>
    </row>
    <row r="1496" spans="16:53">
      <c r="P1496" s="26"/>
      <c r="Q1496" s="27"/>
      <c r="R1496" s="27"/>
      <c r="S1496" s="30"/>
      <c r="AW1496" s="67" t="str">
        <f>IF(ISERROR(IF(Journal!BC1496&gt;0,Journal!V1496,0)-IF(Journal!BC1496&gt;0,Journal!BC1496,0)),"",IF(Journal!BC1496&gt;0,Journal!V1496,0)-IF(Journal!BC1496&gt;0,Journal!BC1496,0))</f>
        <v/>
      </c>
      <c r="AX1496" s="67" t="str">
        <f t="shared" si="109"/>
        <v/>
      </c>
      <c r="AY1496" s="67" t="str">
        <f t="shared" ca="1" si="110"/>
        <v/>
      </c>
      <c r="AZ1496" s="67" t="str">
        <f t="shared" ca="1" si="111"/>
        <v/>
      </c>
      <c r="BA1496" s="67" t="str">
        <f t="shared" ca="1" si="112"/>
        <v/>
      </c>
    </row>
    <row r="1497" spans="16:53">
      <c r="P1497" s="26"/>
      <c r="Q1497" s="27"/>
      <c r="R1497" s="27"/>
      <c r="S1497" s="30"/>
      <c r="AW1497" s="67" t="str">
        <f>IF(ISERROR(IF(Journal!BC1497&gt;0,Journal!V1497,0)-IF(Journal!BC1497&gt;0,Journal!BC1497,0)),"",IF(Journal!BC1497&gt;0,Journal!V1497,0)-IF(Journal!BC1497&gt;0,Journal!BC1497,0))</f>
        <v/>
      </c>
      <c r="AX1497" s="67" t="str">
        <f t="shared" si="109"/>
        <v/>
      </c>
      <c r="AY1497" s="67" t="str">
        <f t="shared" ca="1" si="110"/>
        <v/>
      </c>
      <c r="AZ1497" s="67" t="str">
        <f t="shared" ca="1" si="111"/>
        <v/>
      </c>
      <c r="BA1497" s="67" t="str">
        <f t="shared" ca="1" si="112"/>
        <v/>
      </c>
    </row>
    <row r="1498" spans="16:53">
      <c r="P1498" s="26"/>
      <c r="Q1498" s="27"/>
      <c r="R1498" s="27"/>
      <c r="S1498" s="30"/>
      <c r="AW1498" s="67" t="str">
        <f>IF(ISERROR(IF(Journal!BC1498&gt;0,Journal!V1498,0)-IF(Journal!BC1498&gt;0,Journal!BC1498,0)),"",IF(Journal!BC1498&gt;0,Journal!V1498,0)-IF(Journal!BC1498&gt;0,Journal!BC1498,0))</f>
        <v/>
      </c>
      <c r="AX1498" s="67" t="str">
        <f t="shared" si="109"/>
        <v/>
      </c>
      <c r="AY1498" s="67" t="str">
        <f t="shared" ca="1" si="110"/>
        <v/>
      </c>
      <c r="AZ1498" s="67" t="str">
        <f t="shared" ca="1" si="111"/>
        <v/>
      </c>
      <c r="BA1498" s="67" t="str">
        <f t="shared" ca="1" si="112"/>
        <v/>
      </c>
    </row>
    <row r="1499" spans="16:53">
      <c r="P1499" s="26"/>
      <c r="Q1499" s="27"/>
      <c r="R1499" s="27"/>
      <c r="S1499" s="30"/>
      <c r="AW1499" s="67" t="str">
        <f>IF(ISERROR(IF(Journal!BC1499&gt;0,Journal!V1499,0)-IF(Journal!BC1499&gt;0,Journal!BC1499,0)),"",IF(Journal!BC1499&gt;0,Journal!V1499,0)-IF(Journal!BC1499&gt;0,Journal!BC1499,0))</f>
        <v/>
      </c>
      <c r="AX1499" s="67" t="str">
        <f t="shared" si="109"/>
        <v/>
      </c>
      <c r="AY1499" s="67" t="str">
        <f t="shared" ca="1" si="110"/>
        <v/>
      </c>
      <c r="AZ1499" s="67" t="str">
        <f t="shared" ca="1" si="111"/>
        <v/>
      </c>
      <c r="BA1499" s="67" t="str">
        <f t="shared" ca="1" si="112"/>
        <v/>
      </c>
    </row>
    <row r="1500" spans="16:53">
      <c r="P1500" s="26"/>
      <c r="Q1500" s="27"/>
      <c r="R1500" s="27"/>
      <c r="S1500" s="30"/>
      <c r="AW1500" s="67" t="str">
        <f>IF(ISERROR(IF(Journal!BC1500&gt;0,Journal!V1500,0)-IF(Journal!BC1500&gt;0,Journal!BC1500,0)),"",IF(Journal!BC1500&gt;0,Journal!V1500,0)-IF(Journal!BC1500&gt;0,Journal!BC1500,0))</f>
        <v/>
      </c>
      <c r="AX1500" s="67" t="str">
        <f t="shared" si="109"/>
        <v/>
      </c>
      <c r="AY1500" s="67" t="str">
        <f t="shared" ca="1" si="110"/>
        <v/>
      </c>
      <c r="AZ1500" s="67" t="str">
        <f t="shared" ca="1" si="111"/>
        <v/>
      </c>
      <c r="BA1500" s="67" t="str">
        <f t="shared" ca="1" si="112"/>
        <v/>
      </c>
    </row>
    <row r="1501" spans="16:53">
      <c r="P1501" s="26"/>
      <c r="Q1501" s="27"/>
      <c r="R1501" s="27"/>
      <c r="S1501" s="30"/>
      <c r="AW1501" s="67" t="str">
        <f>IF(ISERROR(IF(Journal!BC1501&gt;0,Journal!V1501,0)-IF(Journal!BC1501&gt;0,Journal!BC1501,0)),"",IF(Journal!BC1501&gt;0,Journal!V1501,0)-IF(Journal!BC1501&gt;0,Journal!BC1501,0))</f>
        <v/>
      </c>
      <c r="AX1501" s="67" t="str">
        <f t="shared" si="109"/>
        <v/>
      </c>
      <c r="AY1501" s="67" t="str">
        <f t="shared" ca="1" si="110"/>
        <v/>
      </c>
      <c r="AZ1501" s="67" t="str">
        <f t="shared" ca="1" si="111"/>
        <v/>
      </c>
      <c r="BA1501" s="67" t="str">
        <f t="shared" ca="1" si="112"/>
        <v/>
      </c>
    </row>
    <row r="1502" spans="16:53">
      <c r="P1502" s="26"/>
      <c r="Q1502" s="27"/>
      <c r="R1502" s="27"/>
      <c r="S1502" s="30"/>
      <c r="AW1502" s="67" t="str">
        <f>IF(ISERROR(IF(Journal!BC1502&gt;0,Journal!V1502,0)-IF(Journal!BC1502&gt;0,Journal!BC1502,0)),"",IF(Journal!BC1502&gt;0,Journal!V1502,0)-IF(Journal!BC1502&gt;0,Journal!BC1502,0))</f>
        <v/>
      </c>
      <c r="AX1502" s="67" t="str">
        <f t="shared" si="109"/>
        <v/>
      </c>
      <c r="AY1502" s="67" t="str">
        <f t="shared" ca="1" si="110"/>
        <v/>
      </c>
      <c r="AZ1502" s="67" t="str">
        <f t="shared" ca="1" si="111"/>
        <v/>
      </c>
      <c r="BA1502" s="67" t="str">
        <f t="shared" ca="1" si="112"/>
        <v/>
      </c>
    </row>
    <row r="1503" spans="16:53">
      <c r="P1503" s="26"/>
      <c r="Q1503" s="27"/>
      <c r="R1503" s="27"/>
      <c r="S1503" s="30"/>
      <c r="AW1503" s="67" t="str">
        <f>IF(ISERROR(IF(Journal!BC1503&gt;0,Journal!V1503,0)-IF(Journal!BC1503&gt;0,Journal!BC1503,0)),"",IF(Journal!BC1503&gt;0,Journal!V1503,0)-IF(Journal!BC1503&gt;0,Journal!BC1503,0))</f>
        <v/>
      </c>
      <c r="AX1503" s="67" t="str">
        <f t="shared" si="109"/>
        <v/>
      </c>
      <c r="AY1503" s="67" t="str">
        <f t="shared" ca="1" si="110"/>
        <v/>
      </c>
      <c r="AZ1503" s="67" t="str">
        <f t="shared" ca="1" si="111"/>
        <v/>
      </c>
      <c r="BA1503" s="67" t="str">
        <f t="shared" ca="1" si="112"/>
        <v/>
      </c>
    </row>
    <row r="1504" spans="16:53">
      <c r="P1504" s="26"/>
      <c r="Q1504" s="27"/>
      <c r="R1504" s="27"/>
      <c r="S1504" s="30"/>
      <c r="AW1504" s="67" t="str">
        <f>IF(ISERROR(IF(Journal!BC1504&gt;0,Journal!V1504,0)-IF(Journal!BC1504&gt;0,Journal!BC1504,0)),"",IF(Journal!BC1504&gt;0,Journal!V1504,0)-IF(Journal!BC1504&gt;0,Journal!BC1504,0))</f>
        <v/>
      </c>
      <c r="AX1504" s="67" t="str">
        <f t="shared" si="109"/>
        <v/>
      </c>
      <c r="AY1504" s="67" t="str">
        <f t="shared" ca="1" si="110"/>
        <v/>
      </c>
      <c r="AZ1504" s="67" t="str">
        <f t="shared" ca="1" si="111"/>
        <v/>
      </c>
      <c r="BA1504" s="67" t="str">
        <f t="shared" ca="1" si="112"/>
        <v/>
      </c>
    </row>
    <row r="1505" spans="16:53">
      <c r="P1505" s="26"/>
      <c r="Q1505" s="27"/>
      <c r="R1505" s="27"/>
      <c r="S1505" s="30"/>
      <c r="AW1505" s="67" t="str">
        <f>IF(ISERROR(IF(Journal!BC1505&gt;0,Journal!V1505,0)-IF(Journal!BC1505&gt;0,Journal!BC1505,0)),"",IF(Journal!BC1505&gt;0,Journal!V1505,0)-IF(Journal!BC1505&gt;0,Journal!BC1505,0))</f>
        <v/>
      </c>
      <c r="AX1505" s="67" t="str">
        <f t="shared" si="109"/>
        <v/>
      </c>
      <c r="AY1505" s="67" t="str">
        <f t="shared" ca="1" si="110"/>
        <v/>
      </c>
      <c r="AZ1505" s="67" t="str">
        <f t="shared" ca="1" si="111"/>
        <v/>
      </c>
      <c r="BA1505" s="67" t="str">
        <f t="shared" ca="1" si="112"/>
        <v/>
      </c>
    </row>
    <row r="1506" spans="16:53">
      <c r="P1506" s="26"/>
      <c r="Q1506" s="27"/>
      <c r="R1506" s="27"/>
      <c r="S1506" s="30"/>
      <c r="AW1506" s="67" t="str">
        <f>IF(ISERROR(IF(Journal!BC1506&gt;0,Journal!V1506,0)-IF(Journal!BC1506&gt;0,Journal!BC1506,0)),"",IF(Journal!BC1506&gt;0,Journal!V1506,0)-IF(Journal!BC1506&gt;0,Journal!BC1506,0))</f>
        <v/>
      </c>
      <c r="AX1506" s="67" t="str">
        <f t="shared" si="109"/>
        <v/>
      </c>
      <c r="AY1506" s="67" t="str">
        <f t="shared" ca="1" si="110"/>
        <v/>
      </c>
      <c r="AZ1506" s="67" t="str">
        <f t="shared" ca="1" si="111"/>
        <v/>
      </c>
      <c r="BA1506" s="67" t="str">
        <f t="shared" ca="1" si="112"/>
        <v/>
      </c>
    </row>
    <row r="1507" spans="16:53">
      <c r="P1507" s="26"/>
      <c r="Q1507" s="27"/>
      <c r="R1507" s="27"/>
      <c r="S1507" s="30"/>
      <c r="AW1507" s="67" t="str">
        <f>IF(ISERROR(IF(Journal!BC1507&gt;0,Journal!V1507,0)-IF(Journal!BC1507&gt;0,Journal!BC1507,0)),"",IF(Journal!BC1507&gt;0,Journal!V1507,0)-IF(Journal!BC1507&gt;0,Journal!BC1507,0))</f>
        <v/>
      </c>
      <c r="AX1507" s="67" t="str">
        <f t="shared" si="109"/>
        <v/>
      </c>
      <c r="AY1507" s="67" t="str">
        <f t="shared" ca="1" si="110"/>
        <v/>
      </c>
      <c r="AZ1507" s="67" t="str">
        <f t="shared" ca="1" si="111"/>
        <v/>
      </c>
      <c r="BA1507" s="67" t="str">
        <f t="shared" ca="1" si="112"/>
        <v/>
      </c>
    </row>
    <row r="1508" spans="16:53">
      <c r="P1508" s="26"/>
      <c r="Q1508" s="27"/>
      <c r="R1508" s="27"/>
      <c r="S1508" s="30"/>
      <c r="AW1508" s="67" t="str">
        <f>IF(ISERROR(IF(Journal!BC1508&gt;0,Journal!V1508,0)-IF(Journal!BC1508&gt;0,Journal!BC1508,0)),"",IF(Journal!BC1508&gt;0,Journal!V1508,0)-IF(Journal!BC1508&gt;0,Journal!BC1508,0))</f>
        <v/>
      </c>
      <c r="AX1508" s="67" t="str">
        <f t="shared" si="109"/>
        <v/>
      </c>
      <c r="AY1508" s="67" t="str">
        <f t="shared" ca="1" si="110"/>
        <v/>
      </c>
      <c r="AZ1508" s="67" t="str">
        <f t="shared" ca="1" si="111"/>
        <v/>
      </c>
      <c r="BA1508" s="67" t="str">
        <f t="shared" ca="1" si="112"/>
        <v/>
      </c>
    </row>
    <row r="1509" spans="16:53">
      <c r="P1509" s="26"/>
      <c r="Q1509" s="27"/>
      <c r="R1509" s="27"/>
      <c r="S1509" s="30"/>
      <c r="AW1509" s="67" t="str">
        <f>IF(ISERROR(IF(Journal!BC1509&gt;0,Journal!V1509,0)-IF(Journal!BC1509&gt;0,Journal!BC1509,0)),"",IF(Journal!BC1509&gt;0,Journal!V1509,0)-IF(Journal!BC1509&gt;0,Journal!BC1509,0))</f>
        <v/>
      </c>
      <c r="AX1509" s="67" t="str">
        <f t="shared" si="109"/>
        <v/>
      </c>
      <c r="AY1509" s="67" t="str">
        <f t="shared" ca="1" si="110"/>
        <v/>
      </c>
      <c r="AZ1509" s="67" t="str">
        <f t="shared" ca="1" si="111"/>
        <v/>
      </c>
      <c r="BA1509" s="67" t="str">
        <f t="shared" ca="1" si="112"/>
        <v/>
      </c>
    </row>
    <row r="1510" spans="16:53">
      <c r="P1510" s="26"/>
      <c r="Q1510" s="27"/>
      <c r="R1510" s="27"/>
      <c r="S1510" s="30"/>
      <c r="AW1510" s="67" t="str">
        <f>IF(ISERROR(IF(Journal!BC1510&gt;0,Journal!V1510,0)-IF(Journal!BC1510&gt;0,Journal!BC1510,0)),"",IF(Journal!BC1510&gt;0,Journal!V1510,0)-IF(Journal!BC1510&gt;0,Journal!BC1510,0))</f>
        <v/>
      </c>
      <c r="AX1510" s="67" t="str">
        <f t="shared" si="109"/>
        <v/>
      </c>
      <c r="AY1510" s="67" t="str">
        <f t="shared" ca="1" si="110"/>
        <v/>
      </c>
      <c r="AZ1510" s="67" t="str">
        <f t="shared" ca="1" si="111"/>
        <v/>
      </c>
      <c r="BA1510" s="67" t="str">
        <f t="shared" ca="1" si="112"/>
        <v/>
      </c>
    </row>
    <row r="1511" spans="16:53">
      <c r="P1511" s="26"/>
      <c r="Q1511" s="27"/>
      <c r="R1511" s="27"/>
      <c r="S1511" s="30"/>
      <c r="AW1511" s="67" t="str">
        <f>IF(ISERROR(IF(Journal!BC1511&gt;0,Journal!V1511,0)-IF(Journal!BC1511&gt;0,Journal!BC1511,0)),"",IF(Journal!BC1511&gt;0,Journal!V1511,0)-IF(Journal!BC1511&gt;0,Journal!BC1511,0))</f>
        <v/>
      </c>
      <c r="AX1511" s="67" t="str">
        <f t="shared" si="109"/>
        <v/>
      </c>
      <c r="AY1511" s="67" t="str">
        <f t="shared" ca="1" si="110"/>
        <v/>
      </c>
      <c r="AZ1511" s="67" t="str">
        <f t="shared" ca="1" si="111"/>
        <v/>
      </c>
      <c r="BA1511" s="67" t="str">
        <f t="shared" ca="1" si="112"/>
        <v/>
      </c>
    </row>
    <row r="1512" spans="16:53">
      <c r="P1512" s="26"/>
      <c r="Q1512" s="27"/>
      <c r="R1512" s="27"/>
      <c r="S1512" s="30"/>
      <c r="AW1512" s="67" t="str">
        <f>IF(ISERROR(IF(Journal!BC1512&gt;0,Journal!V1512,0)-IF(Journal!BC1512&gt;0,Journal!BC1512,0)),"",IF(Journal!BC1512&gt;0,Journal!V1512,0)-IF(Journal!BC1512&gt;0,Journal!BC1512,0))</f>
        <v/>
      </c>
      <c r="AX1512" s="67" t="str">
        <f t="shared" si="109"/>
        <v/>
      </c>
      <c r="AY1512" s="67" t="str">
        <f t="shared" ca="1" si="110"/>
        <v/>
      </c>
      <c r="AZ1512" s="67" t="str">
        <f t="shared" ca="1" si="111"/>
        <v/>
      </c>
      <c r="BA1512" s="67" t="str">
        <f t="shared" ca="1" si="112"/>
        <v/>
      </c>
    </row>
    <row r="1513" spans="16:53">
      <c r="P1513" s="26"/>
      <c r="Q1513" s="27"/>
      <c r="R1513" s="27"/>
      <c r="S1513" s="30"/>
      <c r="AW1513" s="67" t="str">
        <f>IF(ISERROR(IF(Journal!BC1513&gt;0,Journal!V1513,0)-IF(Journal!BC1513&gt;0,Journal!BC1513,0)),"",IF(Journal!BC1513&gt;0,Journal!V1513,0)-IF(Journal!BC1513&gt;0,Journal!BC1513,0))</f>
        <v/>
      </c>
      <c r="AX1513" s="67" t="str">
        <f t="shared" si="109"/>
        <v/>
      </c>
      <c r="AY1513" s="67" t="str">
        <f t="shared" ca="1" si="110"/>
        <v/>
      </c>
      <c r="AZ1513" s="67" t="str">
        <f t="shared" ca="1" si="111"/>
        <v/>
      </c>
      <c r="BA1513" s="67" t="str">
        <f t="shared" ca="1" si="112"/>
        <v/>
      </c>
    </row>
    <row r="1514" spans="16:53">
      <c r="P1514" s="26"/>
      <c r="Q1514" s="27"/>
      <c r="R1514" s="27"/>
      <c r="S1514" s="30"/>
      <c r="AW1514" s="67" t="str">
        <f>IF(ISERROR(IF(Journal!BC1514&gt;0,Journal!V1514,0)-IF(Journal!BC1514&gt;0,Journal!BC1514,0)),"",IF(Journal!BC1514&gt;0,Journal!V1514,0)-IF(Journal!BC1514&gt;0,Journal!BC1514,0))</f>
        <v/>
      </c>
      <c r="AX1514" s="67" t="str">
        <f t="shared" si="109"/>
        <v/>
      </c>
      <c r="AY1514" s="67" t="str">
        <f t="shared" ca="1" si="110"/>
        <v/>
      </c>
      <c r="AZ1514" s="67" t="str">
        <f t="shared" ca="1" si="111"/>
        <v/>
      </c>
      <c r="BA1514" s="67" t="str">
        <f t="shared" ca="1" si="112"/>
        <v/>
      </c>
    </row>
    <row r="1515" spans="16:53">
      <c r="P1515" s="26"/>
      <c r="Q1515" s="27"/>
      <c r="R1515" s="27"/>
      <c r="S1515" s="30"/>
      <c r="AW1515" s="67" t="str">
        <f>IF(ISERROR(IF(Journal!BC1515&gt;0,Journal!V1515,0)-IF(Journal!BC1515&gt;0,Journal!BC1515,0)),"",IF(Journal!BC1515&gt;0,Journal!V1515,0)-IF(Journal!BC1515&gt;0,Journal!BC1515,0))</f>
        <v/>
      </c>
      <c r="AX1515" s="67" t="str">
        <f t="shared" si="109"/>
        <v/>
      </c>
      <c r="AY1515" s="67" t="str">
        <f t="shared" ca="1" si="110"/>
        <v/>
      </c>
      <c r="AZ1515" s="67" t="str">
        <f t="shared" ca="1" si="111"/>
        <v/>
      </c>
      <c r="BA1515" s="67" t="str">
        <f t="shared" ca="1" si="112"/>
        <v/>
      </c>
    </row>
    <row r="1516" spans="16:53">
      <c r="P1516" s="26"/>
      <c r="Q1516" s="27"/>
      <c r="R1516" s="27"/>
      <c r="S1516" s="30"/>
      <c r="AW1516" s="67" t="str">
        <f>IF(ISERROR(IF(Journal!BC1516&gt;0,Journal!V1516,0)-IF(Journal!BC1516&gt;0,Journal!BC1516,0)),"",IF(Journal!BC1516&gt;0,Journal!V1516,0)-IF(Journal!BC1516&gt;0,Journal!BC1516,0))</f>
        <v/>
      </c>
      <c r="AX1516" s="67" t="str">
        <f t="shared" si="109"/>
        <v/>
      </c>
      <c r="AY1516" s="67" t="str">
        <f t="shared" ca="1" si="110"/>
        <v/>
      </c>
      <c r="AZ1516" s="67" t="str">
        <f t="shared" ca="1" si="111"/>
        <v/>
      </c>
      <c r="BA1516" s="67" t="str">
        <f t="shared" ca="1" si="112"/>
        <v/>
      </c>
    </row>
    <row r="1517" spans="16:53">
      <c r="P1517" s="26"/>
      <c r="Q1517" s="27"/>
      <c r="R1517" s="27"/>
      <c r="S1517" s="30"/>
      <c r="AW1517" s="67" t="str">
        <f>IF(ISERROR(IF(Journal!BC1517&gt;0,Journal!V1517,0)-IF(Journal!BC1517&gt;0,Journal!BC1517,0)),"",IF(Journal!BC1517&gt;0,Journal!V1517,0)-IF(Journal!BC1517&gt;0,Journal!BC1517,0))</f>
        <v/>
      </c>
      <c r="AX1517" s="67" t="str">
        <f t="shared" si="109"/>
        <v/>
      </c>
      <c r="AY1517" s="67" t="str">
        <f t="shared" ca="1" si="110"/>
        <v/>
      </c>
      <c r="AZ1517" s="67" t="str">
        <f t="shared" ca="1" si="111"/>
        <v/>
      </c>
      <c r="BA1517" s="67" t="str">
        <f t="shared" ca="1" si="112"/>
        <v/>
      </c>
    </row>
    <row r="1518" spans="16:53">
      <c r="P1518" s="26"/>
      <c r="Q1518" s="27"/>
      <c r="R1518" s="27"/>
      <c r="S1518" s="30"/>
      <c r="AW1518" s="67" t="str">
        <f>IF(ISERROR(IF(Journal!BC1518&gt;0,Journal!V1518,0)-IF(Journal!BC1518&gt;0,Journal!BC1518,0)),"",IF(Journal!BC1518&gt;0,Journal!V1518,0)-IF(Journal!BC1518&gt;0,Journal!BC1518,0))</f>
        <v/>
      </c>
      <c r="AX1518" s="67" t="str">
        <f t="shared" si="109"/>
        <v/>
      </c>
      <c r="AY1518" s="67" t="str">
        <f t="shared" ca="1" si="110"/>
        <v/>
      </c>
      <c r="AZ1518" s="67" t="str">
        <f t="shared" ca="1" si="111"/>
        <v/>
      </c>
      <c r="BA1518" s="67" t="str">
        <f t="shared" ca="1" si="112"/>
        <v/>
      </c>
    </row>
    <row r="1519" spans="16:53">
      <c r="P1519" s="26"/>
      <c r="Q1519" s="27"/>
      <c r="R1519" s="27"/>
      <c r="S1519" s="30"/>
      <c r="AW1519" s="67" t="str">
        <f>IF(ISERROR(IF(Journal!BC1519&gt;0,Journal!V1519,0)-IF(Journal!BC1519&gt;0,Journal!BC1519,0)),"",IF(Journal!BC1519&gt;0,Journal!V1519,0)-IF(Journal!BC1519&gt;0,Journal!BC1519,0))</f>
        <v/>
      </c>
      <c r="AX1519" s="67" t="str">
        <f t="shared" si="109"/>
        <v/>
      </c>
      <c r="AY1519" s="67" t="str">
        <f t="shared" ca="1" si="110"/>
        <v/>
      </c>
      <c r="AZ1519" s="67" t="str">
        <f t="shared" ca="1" si="111"/>
        <v/>
      </c>
      <c r="BA1519" s="67" t="str">
        <f t="shared" ca="1" si="112"/>
        <v/>
      </c>
    </row>
    <row r="1520" spans="16:53">
      <c r="P1520" s="26"/>
      <c r="Q1520" s="27"/>
      <c r="R1520" s="27"/>
      <c r="S1520" s="30"/>
      <c r="AW1520" s="67" t="str">
        <f>IF(ISERROR(IF(Journal!BC1520&gt;0,Journal!V1520,0)-IF(Journal!BC1520&gt;0,Journal!BC1520,0)),"",IF(Journal!BC1520&gt;0,Journal!V1520,0)-IF(Journal!BC1520&gt;0,Journal!BC1520,0))</f>
        <v/>
      </c>
      <c r="AX1520" s="67" t="str">
        <f t="shared" si="109"/>
        <v/>
      </c>
      <c r="AY1520" s="67" t="str">
        <f t="shared" ca="1" si="110"/>
        <v/>
      </c>
      <c r="AZ1520" s="67" t="str">
        <f t="shared" ca="1" si="111"/>
        <v/>
      </c>
      <c r="BA1520" s="67" t="str">
        <f t="shared" ca="1" si="112"/>
        <v/>
      </c>
    </row>
    <row r="1521" spans="16:53">
      <c r="P1521" s="26"/>
      <c r="Q1521" s="27"/>
      <c r="R1521" s="27"/>
      <c r="S1521" s="30"/>
      <c r="AW1521" s="67" t="str">
        <f>IF(ISERROR(IF(Journal!BC1521&gt;0,Journal!V1521,0)-IF(Journal!BC1521&gt;0,Journal!BC1521,0)),"",IF(Journal!BC1521&gt;0,Journal!V1521,0)-IF(Journal!BC1521&gt;0,Journal!BC1521,0))</f>
        <v/>
      </c>
      <c r="AX1521" s="67" t="str">
        <f t="shared" si="109"/>
        <v/>
      </c>
      <c r="AY1521" s="67" t="str">
        <f t="shared" ca="1" si="110"/>
        <v/>
      </c>
      <c r="AZ1521" s="67" t="str">
        <f t="shared" ca="1" si="111"/>
        <v/>
      </c>
      <c r="BA1521" s="67" t="str">
        <f t="shared" ca="1" si="112"/>
        <v/>
      </c>
    </row>
    <row r="1522" spans="16:53">
      <c r="P1522" s="26"/>
      <c r="Q1522" s="27"/>
      <c r="R1522" s="27"/>
      <c r="S1522" s="30"/>
      <c r="AW1522" s="67" t="str">
        <f>IF(ISERROR(IF(Journal!BC1522&gt;0,Journal!V1522,0)-IF(Journal!BC1522&gt;0,Journal!BC1522,0)),"",IF(Journal!BC1522&gt;0,Journal!V1522,0)-IF(Journal!BC1522&gt;0,Journal!BC1522,0))</f>
        <v/>
      </c>
      <c r="AX1522" s="67" t="str">
        <f t="shared" si="109"/>
        <v/>
      </c>
      <c r="AY1522" s="67" t="str">
        <f t="shared" ca="1" si="110"/>
        <v/>
      </c>
      <c r="AZ1522" s="67" t="str">
        <f t="shared" ca="1" si="111"/>
        <v/>
      </c>
      <c r="BA1522" s="67" t="str">
        <f t="shared" ca="1" si="112"/>
        <v/>
      </c>
    </row>
    <row r="1523" spans="16:53">
      <c r="P1523" s="26"/>
      <c r="Q1523" s="27"/>
      <c r="R1523" s="27"/>
      <c r="S1523" s="30"/>
      <c r="AW1523" s="67" t="str">
        <f>IF(ISERROR(IF(Journal!BC1523&gt;0,Journal!V1523,0)-IF(Journal!BC1523&gt;0,Journal!BC1523,0)),"",IF(Journal!BC1523&gt;0,Journal!V1523,0)-IF(Journal!BC1523&gt;0,Journal!BC1523,0))</f>
        <v/>
      </c>
      <c r="AX1523" s="67" t="str">
        <f t="shared" si="109"/>
        <v/>
      </c>
      <c r="AY1523" s="67" t="str">
        <f t="shared" ca="1" si="110"/>
        <v/>
      </c>
      <c r="AZ1523" s="67" t="str">
        <f t="shared" ca="1" si="111"/>
        <v/>
      </c>
      <c r="BA1523" s="67" t="str">
        <f t="shared" ca="1" si="112"/>
        <v/>
      </c>
    </row>
    <row r="1524" spans="16:53">
      <c r="P1524" s="26"/>
      <c r="Q1524" s="27"/>
      <c r="R1524" s="27"/>
      <c r="S1524" s="30"/>
      <c r="AW1524" s="67" t="str">
        <f>IF(ISERROR(IF(Journal!BC1524&gt;0,Journal!V1524,0)-IF(Journal!BC1524&gt;0,Journal!BC1524,0)),"",IF(Journal!BC1524&gt;0,Journal!V1524,0)-IF(Journal!BC1524&gt;0,Journal!BC1524,0))</f>
        <v/>
      </c>
      <c r="AX1524" s="67" t="str">
        <f t="shared" si="109"/>
        <v/>
      </c>
      <c r="AY1524" s="67" t="str">
        <f t="shared" ca="1" si="110"/>
        <v/>
      </c>
      <c r="AZ1524" s="67" t="str">
        <f t="shared" ca="1" si="111"/>
        <v/>
      </c>
      <c r="BA1524" s="67" t="str">
        <f t="shared" ca="1" si="112"/>
        <v/>
      </c>
    </row>
    <row r="1525" spans="16:53">
      <c r="P1525" s="26"/>
      <c r="Q1525" s="27"/>
      <c r="R1525" s="27"/>
      <c r="S1525" s="30"/>
      <c r="AW1525" s="67" t="str">
        <f>IF(ISERROR(IF(Journal!BC1525&gt;0,Journal!V1525,0)-IF(Journal!BC1525&gt;0,Journal!BC1525,0)),"",IF(Journal!BC1525&gt;0,Journal!V1525,0)-IF(Journal!BC1525&gt;0,Journal!BC1525,0))</f>
        <v/>
      </c>
      <c r="AX1525" s="67" t="str">
        <f t="shared" si="109"/>
        <v/>
      </c>
      <c r="AY1525" s="67" t="str">
        <f t="shared" ca="1" si="110"/>
        <v/>
      </c>
      <c r="AZ1525" s="67" t="str">
        <f t="shared" ca="1" si="111"/>
        <v/>
      </c>
      <c r="BA1525" s="67" t="str">
        <f t="shared" ca="1" si="112"/>
        <v/>
      </c>
    </row>
    <row r="1526" spans="16:53">
      <c r="P1526" s="26"/>
      <c r="Q1526" s="27"/>
      <c r="R1526" s="27"/>
      <c r="S1526" s="30"/>
      <c r="AW1526" s="67" t="str">
        <f>IF(ISERROR(IF(Journal!BC1526&gt;0,Journal!V1526,0)-IF(Journal!BC1526&gt;0,Journal!BC1526,0)),"",IF(Journal!BC1526&gt;0,Journal!V1526,0)-IF(Journal!BC1526&gt;0,Journal!BC1526,0))</f>
        <v/>
      </c>
      <c r="AX1526" s="67" t="str">
        <f t="shared" si="109"/>
        <v/>
      </c>
      <c r="AY1526" s="67" t="str">
        <f t="shared" ca="1" si="110"/>
        <v/>
      </c>
      <c r="AZ1526" s="67" t="str">
        <f t="shared" ca="1" si="111"/>
        <v/>
      </c>
      <c r="BA1526" s="67" t="str">
        <f t="shared" ca="1" si="112"/>
        <v/>
      </c>
    </row>
    <row r="1527" spans="16:53">
      <c r="P1527" s="26"/>
      <c r="Q1527" s="27"/>
      <c r="R1527" s="27"/>
      <c r="S1527" s="30"/>
      <c r="AW1527" s="67" t="str">
        <f>IF(ISERROR(IF(Journal!BC1527&gt;0,Journal!V1527,0)-IF(Journal!BC1527&gt;0,Journal!BC1527,0)),"",IF(Journal!BC1527&gt;0,Journal!V1527,0)-IF(Journal!BC1527&gt;0,Journal!BC1527,0))</f>
        <v/>
      </c>
      <c r="AX1527" s="67" t="str">
        <f t="shared" si="109"/>
        <v/>
      </c>
      <c r="AY1527" s="67" t="str">
        <f t="shared" ca="1" si="110"/>
        <v/>
      </c>
      <c r="AZ1527" s="67" t="str">
        <f t="shared" ca="1" si="111"/>
        <v/>
      </c>
      <c r="BA1527" s="67" t="str">
        <f t="shared" ca="1" si="112"/>
        <v/>
      </c>
    </row>
    <row r="1528" spans="16:53">
      <c r="P1528" s="26"/>
      <c r="Q1528" s="27"/>
      <c r="R1528" s="27"/>
      <c r="S1528" s="30"/>
      <c r="AW1528" s="67" t="str">
        <f>IF(ISERROR(IF(Journal!BC1528&gt;0,Journal!V1528,0)-IF(Journal!BC1528&gt;0,Journal!BC1528,0)),"",IF(Journal!BC1528&gt;0,Journal!V1528,0)-IF(Journal!BC1528&gt;0,Journal!BC1528,0))</f>
        <v/>
      </c>
      <c r="AX1528" s="67" t="str">
        <f t="shared" si="109"/>
        <v/>
      </c>
      <c r="AY1528" s="67" t="str">
        <f t="shared" ca="1" si="110"/>
        <v/>
      </c>
      <c r="AZ1528" s="67" t="str">
        <f t="shared" ca="1" si="111"/>
        <v/>
      </c>
      <c r="BA1528" s="67" t="str">
        <f t="shared" ca="1" si="112"/>
        <v/>
      </c>
    </row>
    <row r="1529" spans="16:53">
      <c r="P1529" s="26"/>
      <c r="Q1529" s="27"/>
      <c r="R1529" s="27"/>
      <c r="S1529" s="30"/>
      <c r="AW1529" s="67" t="str">
        <f>IF(ISERROR(IF(Journal!BC1529&gt;0,Journal!V1529,0)-IF(Journal!BC1529&gt;0,Journal!BC1529,0)),"",IF(Journal!BC1529&gt;0,Journal!V1529,0)-IF(Journal!BC1529&gt;0,Journal!BC1529,0))</f>
        <v/>
      </c>
      <c r="AX1529" s="67" t="str">
        <f t="shared" si="109"/>
        <v/>
      </c>
      <c r="AY1529" s="67" t="str">
        <f t="shared" ca="1" si="110"/>
        <v/>
      </c>
      <c r="AZ1529" s="67" t="str">
        <f t="shared" ca="1" si="111"/>
        <v/>
      </c>
      <c r="BA1529" s="67" t="str">
        <f t="shared" ca="1" si="112"/>
        <v/>
      </c>
    </row>
    <row r="1530" spans="16:53">
      <c r="P1530" s="26"/>
      <c r="Q1530" s="27"/>
      <c r="R1530" s="27"/>
      <c r="S1530" s="30"/>
      <c r="AW1530" s="67" t="str">
        <f>IF(ISERROR(IF(Journal!BC1530&gt;0,Journal!V1530,0)-IF(Journal!BC1530&gt;0,Journal!BC1530,0)),"",IF(Journal!BC1530&gt;0,Journal!V1530,0)-IF(Journal!BC1530&gt;0,Journal!BC1530,0))</f>
        <v/>
      </c>
      <c r="AX1530" s="67" t="str">
        <f t="shared" si="109"/>
        <v/>
      </c>
      <c r="AY1530" s="67" t="str">
        <f t="shared" ca="1" si="110"/>
        <v/>
      </c>
      <c r="AZ1530" s="67" t="str">
        <f t="shared" ca="1" si="111"/>
        <v/>
      </c>
      <c r="BA1530" s="67" t="str">
        <f t="shared" ca="1" si="112"/>
        <v/>
      </c>
    </row>
    <row r="1531" spans="16:53">
      <c r="P1531" s="26"/>
      <c r="Q1531" s="27"/>
      <c r="R1531" s="27"/>
      <c r="S1531" s="30"/>
      <c r="AW1531" s="67" t="str">
        <f>IF(ISERROR(IF(Journal!BC1531&gt;0,Journal!V1531,0)-IF(Journal!BC1531&gt;0,Journal!BC1531,0)),"",IF(Journal!BC1531&gt;0,Journal!V1531,0)-IF(Journal!BC1531&gt;0,Journal!BC1531,0))</f>
        <v/>
      </c>
      <c r="AX1531" s="67" t="str">
        <f t="shared" si="109"/>
        <v/>
      </c>
      <c r="AY1531" s="67" t="str">
        <f t="shared" ca="1" si="110"/>
        <v/>
      </c>
      <c r="AZ1531" s="67" t="str">
        <f t="shared" ca="1" si="111"/>
        <v/>
      </c>
      <c r="BA1531" s="67" t="str">
        <f t="shared" ca="1" si="112"/>
        <v/>
      </c>
    </row>
    <row r="1532" spans="16:53">
      <c r="P1532" s="26"/>
      <c r="Q1532" s="27"/>
      <c r="R1532" s="27"/>
      <c r="S1532" s="30"/>
      <c r="AW1532" s="67" t="str">
        <f>IF(ISERROR(IF(Journal!BC1532&gt;0,Journal!V1532,0)-IF(Journal!BC1532&gt;0,Journal!BC1532,0)),"",IF(Journal!BC1532&gt;0,Journal!V1532,0)-IF(Journal!BC1532&gt;0,Journal!BC1532,0))</f>
        <v/>
      </c>
      <c r="AX1532" s="67" t="str">
        <f t="shared" si="109"/>
        <v/>
      </c>
      <c r="AY1532" s="67" t="str">
        <f t="shared" ca="1" si="110"/>
        <v/>
      </c>
      <c r="AZ1532" s="67" t="str">
        <f t="shared" ca="1" si="111"/>
        <v/>
      </c>
      <c r="BA1532" s="67" t="str">
        <f t="shared" ca="1" si="112"/>
        <v/>
      </c>
    </row>
    <row r="1533" spans="16:53">
      <c r="P1533" s="26"/>
      <c r="Q1533" s="27"/>
      <c r="R1533" s="27"/>
      <c r="S1533" s="30"/>
      <c r="AW1533" s="67" t="str">
        <f>IF(ISERROR(IF(Journal!BC1533&gt;0,Journal!V1533,0)-IF(Journal!BC1533&gt;0,Journal!BC1533,0)),"",IF(Journal!BC1533&gt;0,Journal!V1533,0)-IF(Journal!BC1533&gt;0,Journal!BC1533,0))</f>
        <v/>
      </c>
      <c r="AX1533" s="67" t="str">
        <f t="shared" si="109"/>
        <v/>
      </c>
      <c r="AY1533" s="67" t="str">
        <f t="shared" ca="1" si="110"/>
        <v/>
      </c>
      <c r="AZ1533" s="67" t="str">
        <f t="shared" ca="1" si="111"/>
        <v/>
      </c>
      <c r="BA1533" s="67" t="str">
        <f t="shared" ca="1" si="112"/>
        <v/>
      </c>
    </row>
    <row r="1534" spans="16:53">
      <c r="P1534" s="26"/>
      <c r="Q1534" s="27"/>
      <c r="R1534" s="27"/>
      <c r="S1534" s="30"/>
      <c r="AW1534" s="67" t="str">
        <f>IF(ISERROR(IF(Journal!BC1534&gt;0,Journal!V1534,0)-IF(Journal!BC1534&gt;0,Journal!BC1534,0)),"",IF(Journal!BC1534&gt;0,Journal!V1534,0)-IF(Journal!BC1534&gt;0,Journal!BC1534,0))</f>
        <v/>
      </c>
      <c r="AX1534" s="67" t="str">
        <f t="shared" si="109"/>
        <v/>
      </c>
      <c r="AY1534" s="67" t="str">
        <f t="shared" ca="1" si="110"/>
        <v/>
      </c>
      <c r="AZ1534" s="67" t="str">
        <f t="shared" ca="1" si="111"/>
        <v/>
      </c>
      <c r="BA1534" s="67" t="str">
        <f t="shared" ca="1" si="112"/>
        <v/>
      </c>
    </row>
    <row r="1535" spans="16:53">
      <c r="P1535" s="26"/>
      <c r="Q1535" s="27"/>
      <c r="R1535" s="27"/>
      <c r="S1535" s="30"/>
      <c r="AW1535" s="67" t="str">
        <f>IF(ISERROR(IF(Journal!BC1535&gt;0,Journal!V1535,0)-IF(Journal!BC1535&gt;0,Journal!BC1535,0)),"",IF(Journal!BC1535&gt;0,Journal!V1535,0)-IF(Journal!BC1535&gt;0,Journal!BC1535,0))</f>
        <v/>
      </c>
      <c r="AX1535" s="67" t="str">
        <f t="shared" si="109"/>
        <v/>
      </c>
      <c r="AY1535" s="67" t="str">
        <f t="shared" ca="1" si="110"/>
        <v/>
      </c>
      <c r="AZ1535" s="67" t="str">
        <f t="shared" ca="1" si="111"/>
        <v/>
      </c>
      <c r="BA1535" s="67" t="str">
        <f t="shared" ca="1" si="112"/>
        <v/>
      </c>
    </row>
    <row r="1536" spans="16:53">
      <c r="P1536" s="26"/>
      <c r="Q1536" s="27"/>
      <c r="R1536" s="27"/>
      <c r="S1536" s="30"/>
      <c r="AW1536" s="67" t="str">
        <f>IF(ISERROR(IF(Journal!BC1536&gt;0,Journal!V1536,0)-IF(Journal!BC1536&gt;0,Journal!BC1536,0)),"",IF(Journal!BC1536&gt;0,Journal!V1536,0)-IF(Journal!BC1536&gt;0,Journal!BC1536,0))</f>
        <v/>
      </c>
      <c r="AX1536" s="67" t="str">
        <f t="shared" si="109"/>
        <v/>
      </c>
      <c r="AY1536" s="67" t="str">
        <f t="shared" ca="1" si="110"/>
        <v/>
      </c>
      <c r="AZ1536" s="67" t="str">
        <f t="shared" ca="1" si="111"/>
        <v/>
      </c>
      <c r="BA1536" s="67" t="str">
        <f t="shared" ca="1" si="112"/>
        <v/>
      </c>
    </row>
    <row r="1537" spans="16:53">
      <c r="P1537" s="26"/>
      <c r="Q1537" s="27"/>
      <c r="R1537" s="27"/>
      <c r="S1537" s="30"/>
      <c r="AW1537" s="67" t="str">
        <f>IF(ISERROR(IF(Journal!BC1537&gt;0,Journal!V1537,0)-IF(Journal!BC1537&gt;0,Journal!BC1537,0)),"",IF(Journal!BC1537&gt;0,Journal!V1537,0)-IF(Journal!BC1537&gt;0,Journal!BC1537,0))</f>
        <v/>
      </c>
      <c r="AX1537" s="67" t="str">
        <f t="shared" si="109"/>
        <v/>
      </c>
      <c r="AY1537" s="67" t="str">
        <f t="shared" ca="1" si="110"/>
        <v/>
      </c>
      <c r="AZ1537" s="67" t="str">
        <f t="shared" ca="1" si="111"/>
        <v/>
      </c>
      <c r="BA1537" s="67" t="str">
        <f t="shared" ca="1" si="112"/>
        <v/>
      </c>
    </row>
    <row r="1538" spans="16:53">
      <c r="P1538" s="26"/>
      <c r="Q1538" s="27"/>
      <c r="R1538" s="27"/>
      <c r="S1538" s="30"/>
      <c r="AW1538" s="67" t="str">
        <f>IF(ISERROR(IF(Journal!BC1538&gt;0,Journal!V1538,0)-IF(Journal!BC1538&gt;0,Journal!BC1538,0)),"",IF(Journal!BC1538&gt;0,Journal!V1538,0)-IF(Journal!BC1538&gt;0,Journal!BC1538,0))</f>
        <v/>
      </c>
      <c r="AX1538" s="67" t="str">
        <f t="shared" si="109"/>
        <v/>
      </c>
      <c r="AY1538" s="67" t="str">
        <f t="shared" ca="1" si="110"/>
        <v/>
      </c>
      <c r="AZ1538" s="67" t="str">
        <f t="shared" ca="1" si="111"/>
        <v/>
      </c>
      <c r="BA1538" s="67" t="str">
        <f t="shared" ca="1" si="112"/>
        <v/>
      </c>
    </row>
    <row r="1539" spans="16:53">
      <c r="P1539" s="26"/>
      <c r="Q1539" s="27"/>
      <c r="R1539" s="27"/>
      <c r="S1539" s="30"/>
      <c r="AW1539" s="67" t="str">
        <f>IF(ISERROR(IF(Journal!BC1539&gt;0,Journal!V1539,0)-IF(Journal!BC1539&gt;0,Journal!BC1539,0)),"",IF(Journal!BC1539&gt;0,Journal!V1539,0)-IF(Journal!BC1539&gt;0,Journal!BC1539,0))</f>
        <v/>
      </c>
      <c r="AX1539" s="67" t="str">
        <f t="shared" si="109"/>
        <v/>
      </c>
      <c r="AY1539" s="67" t="str">
        <f t="shared" ca="1" si="110"/>
        <v/>
      </c>
      <c r="AZ1539" s="67" t="str">
        <f t="shared" ca="1" si="111"/>
        <v/>
      </c>
      <c r="BA1539" s="67" t="str">
        <f t="shared" ca="1" si="112"/>
        <v/>
      </c>
    </row>
    <row r="1540" spans="16:53">
      <c r="P1540" s="26"/>
      <c r="Q1540" s="27"/>
      <c r="R1540" s="27"/>
      <c r="S1540" s="30"/>
      <c r="AW1540" s="67" t="str">
        <f>IF(ISERROR(IF(Journal!BC1540&gt;0,Journal!V1540,0)-IF(Journal!BC1540&gt;0,Journal!BC1540,0)),"",IF(Journal!BC1540&gt;0,Journal!V1540,0)-IF(Journal!BC1540&gt;0,Journal!BC1540,0))</f>
        <v/>
      </c>
      <c r="AX1540" s="67" t="str">
        <f t="shared" si="109"/>
        <v/>
      </c>
      <c r="AY1540" s="67" t="str">
        <f t="shared" ca="1" si="110"/>
        <v/>
      </c>
      <c r="AZ1540" s="67" t="str">
        <f t="shared" ca="1" si="111"/>
        <v/>
      </c>
      <c r="BA1540" s="67" t="str">
        <f t="shared" ca="1" si="112"/>
        <v/>
      </c>
    </row>
    <row r="1541" spans="16:53">
      <c r="P1541" s="26"/>
      <c r="Q1541" s="27"/>
      <c r="R1541" s="27"/>
      <c r="S1541" s="30"/>
      <c r="AW1541" s="67" t="str">
        <f>IF(ISERROR(IF(Journal!BC1541&gt;0,Journal!V1541,0)-IF(Journal!BC1541&gt;0,Journal!BC1541,0)),"",IF(Journal!BC1541&gt;0,Journal!V1541,0)-IF(Journal!BC1541&gt;0,Journal!BC1541,0))</f>
        <v/>
      </c>
      <c r="AX1541" s="67" t="str">
        <f t="shared" ref="AX1541:AX1604" si="113">IF(AW1541="","",IF(AW1541&gt;0,1,""))</f>
        <v/>
      </c>
      <c r="AY1541" s="67" t="str">
        <f t="shared" ref="AY1541:AY1604" ca="1" si="114">IF(ISERROR(AY1540+MATCH(1,INDIRECT(CONCATENATE(CONCATENATE("AX",AY1540+1),":AX2200")),0)),"",(AY1540+MATCH(1,INDIRECT(CONCATENATE(CONCATENATE("AX",AY1540+1),":AX2200")),0)))</f>
        <v/>
      </c>
      <c r="AZ1541" s="67" t="str">
        <f t="shared" ref="AZ1541:AZ1604" ca="1" si="115">IF(ISERROR(IF(INDIRECT(CONCATENATE("AW",AY1541))="","",INDIRECT(CONCATENATE("AW",AY1541)))),"",IF(INDIRECT(CONCATENATE("AW",AY1541))="","",INDIRECT(CONCATENATE("AW",AY1541))))</f>
        <v/>
      </c>
      <c r="BA1541" s="67" t="str">
        <f t="shared" ref="BA1541:BA1604" ca="1" si="116">IF(AZ1541="","",BA1540+1)</f>
        <v/>
      </c>
    </row>
    <row r="1542" spans="16:53">
      <c r="P1542" s="26"/>
      <c r="Q1542" s="27"/>
      <c r="R1542" s="27"/>
      <c r="S1542" s="30"/>
      <c r="AW1542" s="67" t="str">
        <f>IF(ISERROR(IF(Journal!BC1542&gt;0,Journal!V1542,0)-IF(Journal!BC1542&gt;0,Journal!BC1542,0)),"",IF(Journal!BC1542&gt;0,Journal!V1542,0)-IF(Journal!BC1542&gt;0,Journal!BC1542,0))</f>
        <v/>
      </c>
      <c r="AX1542" s="67" t="str">
        <f t="shared" si="113"/>
        <v/>
      </c>
      <c r="AY1542" s="67" t="str">
        <f t="shared" ca="1" si="114"/>
        <v/>
      </c>
      <c r="AZ1542" s="67" t="str">
        <f t="shared" ca="1" si="115"/>
        <v/>
      </c>
      <c r="BA1542" s="67" t="str">
        <f t="shared" ca="1" si="116"/>
        <v/>
      </c>
    </row>
    <row r="1543" spans="16:53">
      <c r="P1543" s="26"/>
      <c r="Q1543" s="27"/>
      <c r="R1543" s="27"/>
      <c r="S1543" s="30"/>
      <c r="AW1543" s="67" t="str">
        <f>IF(ISERROR(IF(Journal!BC1543&gt;0,Journal!V1543,0)-IF(Journal!BC1543&gt;0,Journal!BC1543,0)),"",IF(Journal!BC1543&gt;0,Journal!V1543,0)-IF(Journal!BC1543&gt;0,Journal!BC1543,0))</f>
        <v/>
      </c>
      <c r="AX1543" s="67" t="str">
        <f t="shared" si="113"/>
        <v/>
      </c>
      <c r="AY1543" s="67" t="str">
        <f t="shared" ca="1" si="114"/>
        <v/>
      </c>
      <c r="AZ1543" s="67" t="str">
        <f t="shared" ca="1" si="115"/>
        <v/>
      </c>
      <c r="BA1543" s="67" t="str">
        <f t="shared" ca="1" si="116"/>
        <v/>
      </c>
    </row>
    <row r="1544" spans="16:53">
      <c r="P1544" s="26"/>
      <c r="Q1544" s="27"/>
      <c r="R1544" s="27"/>
      <c r="S1544" s="30"/>
      <c r="AW1544" s="67" t="str">
        <f>IF(ISERROR(IF(Journal!BC1544&gt;0,Journal!V1544,0)-IF(Journal!BC1544&gt;0,Journal!BC1544,0)),"",IF(Journal!BC1544&gt;0,Journal!V1544,0)-IF(Journal!BC1544&gt;0,Journal!BC1544,0))</f>
        <v/>
      </c>
      <c r="AX1544" s="67" t="str">
        <f t="shared" si="113"/>
        <v/>
      </c>
      <c r="AY1544" s="67" t="str">
        <f t="shared" ca="1" si="114"/>
        <v/>
      </c>
      <c r="AZ1544" s="67" t="str">
        <f t="shared" ca="1" si="115"/>
        <v/>
      </c>
      <c r="BA1544" s="67" t="str">
        <f t="shared" ca="1" si="116"/>
        <v/>
      </c>
    </row>
    <row r="1545" spans="16:53">
      <c r="P1545" s="26"/>
      <c r="Q1545" s="27"/>
      <c r="R1545" s="27"/>
      <c r="S1545" s="30"/>
      <c r="AW1545" s="67" t="str">
        <f>IF(ISERROR(IF(Journal!BC1545&gt;0,Journal!V1545,0)-IF(Journal!BC1545&gt;0,Journal!BC1545,0)),"",IF(Journal!BC1545&gt;0,Journal!V1545,0)-IF(Journal!BC1545&gt;0,Journal!BC1545,0))</f>
        <v/>
      </c>
      <c r="AX1545" s="67" t="str">
        <f t="shared" si="113"/>
        <v/>
      </c>
      <c r="AY1545" s="67" t="str">
        <f t="shared" ca="1" si="114"/>
        <v/>
      </c>
      <c r="AZ1545" s="67" t="str">
        <f t="shared" ca="1" si="115"/>
        <v/>
      </c>
      <c r="BA1545" s="67" t="str">
        <f t="shared" ca="1" si="116"/>
        <v/>
      </c>
    </row>
    <row r="1546" spans="16:53">
      <c r="P1546" s="26"/>
      <c r="Q1546" s="27"/>
      <c r="R1546" s="27"/>
      <c r="S1546" s="30"/>
      <c r="AW1546" s="67" t="str">
        <f>IF(ISERROR(IF(Journal!BC1546&gt;0,Journal!V1546,0)-IF(Journal!BC1546&gt;0,Journal!BC1546,0)),"",IF(Journal!BC1546&gt;0,Journal!V1546,0)-IF(Journal!BC1546&gt;0,Journal!BC1546,0))</f>
        <v/>
      </c>
      <c r="AX1546" s="67" t="str">
        <f t="shared" si="113"/>
        <v/>
      </c>
      <c r="AY1546" s="67" t="str">
        <f t="shared" ca="1" si="114"/>
        <v/>
      </c>
      <c r="AZ1546" s="67" t="str">
        <f t="shared" ca="1" si="115"/>
        <v/>
      </c>
      <c r="BA1546" s="67" t="str">
        <f t="shared" ca="1" si="116"/>
        <v/>
      </c>
    </row>
    <row r="1547" spans="16:53">
      <c r="P1547" s="26"/>
      <c r="Q1547" s="27"/>
      <c r="R1547" s="27"/>
      <c r="S1547" s="30"/>
      <c r="AW1547" s="67" t="str">
        <f>IF(ISERROR(IF(Journal!BC1547&gt;0,Journal!V1547,0)-IF(Journal!BC1547&gt;0,Journal!BC1547,0)),"",IF(Journal!BC1547&gt;0,Journal!V1547,0)-IF(Journal!BC1547&gt;0,Journal!BC1547,0))</f>
        <v/>
      </c>
      <c r="AX1547" s="67" t="str">
        <f t="shared" si="113"/>
        <v/>
      </c>
      <c r="AY1547" s="67" t="str">
        <f t="shared" ca="1" si="114"/>
        <v/>
      </c>
      <c r="AZ1547" s="67" t="str">
        <f t="shared" ca="1" si="115"/>
        <v/>
      </c>
      <c r="BA1547" s="67" t="str">
        <f t="shared" ca="1" si="116"/>
        <v/>
      </c>
    </row>
    <row r="1548" spans="16:53">
      <c r="P1548" s="26"/>
      <c r="Q1548" s="27"/>
      <c r="R1548" s="27"/>
      <c r="S1548" s="30"/>
      <c r="AW1548" s="67" t="str">
        <f>IF(ISERROR(IF(Journal!BC1548&gt;0,Journal!V1548,0)-IF(Journal!BC1548&gt;0,Journal!BC1548,0)),"",IF(Journal!BC1548&gt;0,Journal!V1548,0)-IF(Journal!BC1548&gt;0,Journal!BC1548,0))</f>
        <v/>
      </c>
      <c r="AX1548" s="67" t="str">
        <f t="shared" si="113"/>
        <v/>
      </c>
      <c r="AY1548" s="67" t="str">
        <f t="shared" ca="1" si="114"/>
        <v/>
      </c>
      <c r="AZ1548" s="67" t="str">
        <f t="shared" ca="1" si="115"/>
        <v/>
      </c>
      <c r="BA1548" s="67" t="str">
        <f t="shared" ca="1" si="116"/>
        <v/>
      </c>
    </row>
    <row r="1549" spans="16:53">
      <c r="P1549" s="26"/>
      <c r="Q1549" s="27"/>
      <c r="R1549" s="27"/>
      <c r="S1549" s="30"/>
      <c r="AW1549" s="67" t="str">
        <f>IF(ISERROR(IF(Journal!BC1549&gt;0,Journal!V1549,0)-IF(Journal!BC1549&gt;0,Journal!BC1549,0)),"",IF(Journal!BC1549&gt;0,Journal!V1549,0)-IF(Journal!BC1549&gt;0,Journal!BC1549,0))</f>
        <v/>
      </c>
      <c r="AX1549" s="67" t="str">
        <f t="shared" si="113"/>
        <v/>
      </c>
      <c r="AY1549" s="67" t="str">
        <f t="shared" ca="1" si="114"/>
        <v/>
      </c>
      <c r="AZ1549" s="67" t="str">
        <f t="shared" ca="1" si="115"/>
        <v/>
      </c>
      <c r="BA1549" s="67" t="str">
        <f t="shared" ca="1" si="116"/>
        <v/>
      </c>
    </row>
    <row r="1550" spans="16:53">
      <c r="P1550" s="26"/>
      <c r="Q1550" s="27"/>
      <c r="R1550" s="27"/>
      <c r="S1550" s="30"/>
      <c r="AW1550" s="67" t="str">
        <f>IF(ISERROR(IF(Journal!BC1550&gt;0,Journal!V1550,0)-IF(Journal!BC1550&gt;0,Journal!BC1550,0)),"",IF(Journal!BC1550&gt;0,Journal!V1550,0)-IF(Journal!BC1550&gt;0,Journal!BC1550,0))</f>
        <v/>
      </c>
      <c r="AX1550" s="67" t="str">
        <f t="shared" si="113"/>
        <v/>
      </c>
      <c r="AY1550" s="67" t="str">
        <f t="shared" ca="1" si="114"/>
        <v/>
      </c>
      <c r="AZ1550" s="67" t="str">
        <f t="shared" ca="1" si="115"/>
        <v/>
      </c>
      <c r="BA1550" s="67" t="str">
        <f t="shared" ca="1" si="116"/>
        <v/>
      </c>
    </row>
    <row r="1551" spans="16:53">
      <c r="P1551" s="26"/>
      <c r="Q1551" s="27"/>
      <c r="R1551" s="27"/>
      <c r="S1551" s="30"/>
      <c r="AW1551" s="67" t="str">
        <f>IF(ISERROR(IF(Journal!BC1551&gt;0,Journal!V1551,0)-IF(Journal!BC1551&gt;0,Journal!BC1551,0)),"",IF(Journal!BC1551&gt;0,Journal!V1551,0)-IF(Journal!BC1551&gt;0,Journal!BC1551,0))</f>
        <v/>
      </c>
      <c r="AX1551" s="67" t="str">
        <f t="shared" si="113"/>
        <v/>
      </c>
      <c r="AY1551" s="67" t="str">
        <f t="shared" ca="1" si="114"/>
        <v/>
      </c>
      <c r="AZ1551" s="67" t="str">
        <f t="shared" ca="1" si="115"/>
        <v/>
      </c>
      <c r="BA1551" s="67" t="str">
        <f t="shared" ca="1" si="116"/>
        <v/>
      </c>
    </row>
    <row r="1552" spans="16:53">
      <c r="P1552" s="26"/>
      <c r="Q1552" s="27"/>
      <c r="R1552" s="27"/>
      <c r="S1552" s="30"/>
      <c r="AW1552" s="67" t="str">
        <f>IF(ISERROR(IF(Journal!BC1552&gt;0,Journal!V1552,0)-IF(Journal!BC1552&gt;0,Journal!BC1552,0)),"",IF(Journal!BC1552&gt;0,Journal!V1552,0)-IF(Journal!BC1552&gt;0,Journal!BC1552,0))</f>
        <v/>
      </c>
      <c r="AX1552" s="67" t="str">
        <f t="shared" si="113"/>
        <v/>
      </c>
      <c r="AY1552" s="67" t="str">
        <f t="shared" ca="1" si="114"/>
        <v/>
      </c>
      <c r="AZ1552" s="67" t="str">
        <f t="shared" ca="1" si="115"/>
        <v/>
      </c>
      <c r="BA1552" s="67" t="str">
        <f t="shared" ca="1" si="116"/>
        <v/>
      </c>
    </row>
    <row r="1553" spans="16:53">
      <c r="P1553" s="26"/>
      <c r="Q1553" s="27"/>
      <c r="R1553" s="27"/>
      <c r="S1553" s="30"/>
      <c r="AW1553" s="67" t="str">
        <f>IF(ISERROR(IF(Journal!BC1553&gt;0,Journal!V1553,0)-IF(Journal!BC1553&gt;0,Journal!BC1553,0)),"",IF(Journal!BC1553&gt;0,Journal!V1553,0)-IF(Journal!BC1553&gt;0,Journal!BC1553,0))</f>
        <v/>
      </c>
      <c r="AX1553" s="67" t="str">
        <f t="shared" si="113"/>
        <v/>
      </c>
      <c r="AY1553" s="67" t="str">
        <f t="shared" ca="1" si="114"/>
        <v/>
      </c>
      <c r="AZ1553" s="67" t="str">
        <f t="shared" ca="1" si="115"/>
        <v/>
      </c>
      <c r="BA1553" s="67" t="str">
        <f t="shared" ca="1" si="116"/>
        <v/>
      </c>
    </row>
    <row r="1554" spans="16:53">
      <c r="P1554" s="26"/>
      <c r="Q1554" s="27"/>
      <c r="R1554" s="27"/>
      <c r="S1554" s="30"/>
      <c r="AW1554" s="67" t="str">
        <f>IF(ISERROR(IF(Journal!BC1554&gt;0,Journal!V1554,0)-IF(Journal!BC1554&gt;0,Journal!BC1554,0)),"",IF(Journal!BC1554&gt;0,Journal!V1554,0)-IF(Journal!BC1554&gt;0,Journal!BC1554,0))</f>
        <v/>
      </c>
      <c r="AX1554" s="67" t="str">
        <f t="shared" si="113"/>
        <v/>
      </c>
      <c r="AY1554" s="67" t="str">
        <f t="shared" ca="1" si="114"/>
        <v/>
      </c>
      <c r="AZ1554" s="67" t="str">
        <f t="shared" ca="1" si="115"/>
        <v/>
      </c>
      <c r="BA1554" s="67" t="str">
        <f t="shared" ca="1" si="116"/>
        <v/>
      </c>
    </row>
    <row r="1555" spans="16:53">
      <c r="P1555" s="26"/>
      <c r="Q1555" s="27"/>
      <c r="R1555" s="27"/>
      <c r="S1555" s="30"/>
      <c r="AW1555" s="67" t="str">
        <f>IF(ISERROR(IF(Journal!BC1555&gt;0,Journal!V1555,0)-IF(Journal!BC1555&gt;0,Journal!BC1555,0)),"",IF(Journal!BC1555&gt;0,Journal!V1555,0)-IF(Journal!BC1555&gt;0,Journal!BC1555,0))</f>
        <v/>
      </c>
      <c r="AX1555" s="67" t="str">
        <f t="shared" si="113"/>
        <v/>
      </c>
      <c r="AY1555" s="67" t="str">
        <f t="shared" ca="1" si="114"/>
        <v/>
      </c>
      <c r="AZ1555" s="67" t="str">
        <f t="shared" ca="1" si="115"/>
        <v/>
      </c>
      <c r="BA1555" s="67" t="str">
        <f t="shared" ca="1" si="116"/>
        <v/>
      </c>
    </row>
    <row r="1556" spans="16:53">
      <c r="P1556" s="26"/>
      <c r="Q1556" s="27"/>
      <c r="R1556" s="27"/>
      <c r="S1556" s="30"/>
      <c r="AW1556" s="67" t="str">
        <f>IF(ISERROR(IF(Journal!BC1556&gt;0,Journal!V1556,0)-IF(Journal!BC1556&gt;0,Journal!BC1556,0)),"",IF(Journal!BC1556&gt;0,Journal!V1556,0)-IF(Journal!BC1556&gt;0,Journal!BC1556,0))</f>
        <v/>
      </c>
      <c r="AX1556" s="67" t="str">
        <f t="shared" si="113"/>
        <v/>
      </c>
      <c r="AY1556" s="67" t="str">
        <f t="shared" ca="1" si="114"/>
        <v/>
      </c>
      <c r="AZ1556" s="67" t="str">
        <f t="shared" ca="1" si="115"/>
        <v/>
      </c>
      <c r="BA1556" s="67" t="str">
        <f t="shared" ca="1" si="116"/>
        <v/>
      </c>
    </row>
    <row r="1557" spans="16:53">
      <c r="P1557" s="26"/>
      <c r="Q1557" s="27"/>
      <c r="R1557" s="27"/>
      <c r="S1557" s="30"/>
      <c r="AW1557" s="67" t="str">
        <f>IF(ISERROR(IF(Journal!BC1557&gt;0,Journal!V1557,0)-IF(Journal!BC1557&gt;0,Journal!BC1557,0)),"",IF(Journal!BC1557&gt;0,Journal!V1557,0)-IF(Journal!BC1557&gt;0,Journal!BC1557,0))</f>
        <v/>
      </c>
      <c r="AX1557" s="67" t="str">
        <f t="shared" si="113"/>
        <v/>
      </c>
      <c r="AY1557" s="67" t="str">
        <f t="shared" ca="1" si="114"/>
        <v/>
      </c>
      <c r="AZ1557" s="67" t="str">
        <f t="shared" ca="1" si="115"/>
        <v/>
      </c>
      <c r="BA1557" s="67" t="str">
        <f t="shared" ca="1" si="116"/>
        <v/>
      </c>
    </row>
    <row r="1558" spans="16:53">
      <c r="P1558" s="26"/>
      <c r="Q1558" s="27"/>
      <c r="R1558" s="27"/>
      <c r="S1558" s="30"/>
      <c r="AW1558" s="67" t="str">
        <f>IF(ISERROR(IF(Journal!BC1558&gt;0,Journal!V1558,0)-IF(Journal!BC1558&gt;0,Journal!BC1558,0)),"",IF(Journal!BC1558&gt;0,Journal!V1558,0)-IF(Journal!BC1558&gt;0,Journal!BC1558,0))</f>
        <v/>
      </c>
      <c r="AX1558" s="67" t="str">
        <f t="shared" si="113"/>
        <v/>
      </c>
      <c r="AY1558" s="67" t="str">
        <f t="shared" ca="1" si="114"/>
        <v/>
      </c>
      <c r="AZ1558" s="67" t="str">
        <f t="shared" ca="1" si="115"/>
        <v/>
      </c>
      <c r="BA1558" s="67" t="str">
        <f t="shared" ca="1" si="116"/>
        <v/>
      </c>
    </row>
    <row r="1559" spans="16:53">
      <c r="P1559" s="26"/>
      <c r="Q1559" s="27"/>
      <c r="R1559" s="27"/>
      <c r="S1559" s="30"/>
      <c r="AW1559" s="67" t="str">
        <f>IF(ISERROR(IF(Journal!BC1559&gt;0,Journal!V1559,0)-IF(Journal!BC1559&gt;0,Journal!BC1559,0)),"",IF(Journal!BC1559&gt;0,Journal!V1559,0)-IF(Journal!BC1559&gt;0,Journal!BC1559,0))</f>
        <v/>
      </c>
      <c r="AX1559" s="67" t="str">
        <f t="shared" si="113"/>
        <v/>
      </c>
      <c r="AY1559" s="67" t="str">
        <f t="shared" ca="1" si="114"/>
        <v/>
      </c>
      <c r="AZ1559" s="67" t="str">
        <f t="shared" ca="1" si="115"/>
        <v/>
      </c>
      <c r="BA1559" s="67" t="str">
        <f t="shared" ca="1" si="116"/>
        <v/>
      </c>
    </row>
    <row r="1560" spans="16:53">
      <c r="P1560" s="26"/>
      <c r="Q1560" s="27"/>
      <c r="R1560" s="27"/>
      <c r="S1560" s="30"/>
      <c r="AW1560" s="67" t="str">
        <f>IF(ISERROR(IF(Journal!BC1560&gt;0,Journal!V1560,0)-IF(Journal!BC1560&gt;0,Journal!BC1560,0)),"",IF(Journal!BC1560&gt;0,Journal!V1560,0)-IF(Journal!BC1560&gt;0,Journal!BC1560,0))</f>
        <v/>
      </c>
      <c r="AX1560" s="67" t="str">
        <f t="shared" si="113"/>
        <v/>
      </c>
      <c r="AY1560" s="67" t="str">
        <f t="shared" ca="1" si="114"/>
        <v/>
      </c>
      <c r="AZ1560" s="67" t="str">
        <f t="shared" ca="1" si="115"/>
        <v/>
      </c>
      <c r="BA1560" s="67" t="str">
        <f t="shared" ca="1" si="116"/>
        <v/>
      </c>
    </row>
    <row r="1561" spans="16:53">
      <c r="P1561" s="26"/>
      <c r="Q1561" s="27"/>
      <c r="R1561" s="27"/>
      <c r="S1561" s="30"/>
      <c r="AW1561" s="67" t="str">
        <f>IF(ISERROR(IF(Journal!BC1561&gt;0,Journal!V1561,0)-IF(Journal!BC1561&gt;0,Journal!BC1561,0)),"",IF(Journal!BC1561&gt;0,Journal!V1561,0)-IF(Journal!BC1561&gt;0,Journal!BC1561,0))</f>
        <v/>
      </c>
      <c r="AX1561" s="67" t="str">
        <f t="shared" si="113"/>
        <v/>
      </c>
      <c r="AY1561" s="67" t="str">
        <f t="shared" ca="1" si="114"/>
        <v/>
      </c>
      <c r="AZ1561" s="67" t="str">
        <f t="shared" ca="1" si="115"/>
        <v/>
      </c>
      <c r="BA1561" s="67" t="str">
        <f t="shared" ca="1" si="116"/>
        <v/>
      </c>
    </row>
    <row r="1562" spans="16:53">
      <c r="P1562" s="26"/>
      <c r="Q1562" s="27"/>
      <c r="R1562" s="27"/>
      <c r="S1562" s="30"/>
      <c r="AW1562" s="67" t="str">
        <f>IF(ISERROR(IF(Journal!BC1562&gt;0,Journal!V1562,0)-IF(Journal!BC1562&gt;0,Journal!BC1562,0)),"",IF(Journal!BC1562&gt;0,Journal!V1562,0)-IF(Journal!BC1562&gt;0,Journal!BC1562,0))</f>
        <v/>
      </c>
      <c r="AX1562" s="67" t="str">
        <f t="shared" si="113"/>
        <v/>
      </c>
      <c r="AY1562" s="67" t="str">
        <f t="shared" ca="1" si="114"/>
        <v/>
      </c>
      <c r="AZ1562" s="67" t="str">
        <f t="shared" ca="1" si="115"/>
        <v/>
      </c>
      <c r="BA1562" s="67" t="str">
        <f t="shared" ca="1" si="116"/>
        <v/>
      </c>
    </row>
    <row r="1563" spans="16:53">
      <c r="P1563" s="26"/>
      <c r="Q1563" s="27"/>
      <c r="R1563" s="27"/>
      <c r="S1563" s="30"/>
      <c r="AW1563" s="67" t="str">
        <f>IF(ISERROR(IF(Journal!BC1563&gt;0,Journal!V1563,0)-IF(Journal!BC1563&gt;0,Journal!BC1563,0)),"",IF(Journal!BC1563&gt;0,Journal!V1563,0)-IF(Journal!BC1563&gt;0,Journal!BC1563,0))</f>
        <v/>
      </c>
      <c r="AX1563" s="67" t="str">
        <f t="shared" si="113"/>
        <v/>
      </c>
      <c r="AY1563" s="67" t="str">
        <f t="shared" ca="1" si="114"/>
        <v/>
      </c>
      <c r="AZ1563" s="67" t="str">
        <f t="shared" ca="1" si="115"/>
        <v/>
      </c>
      <c r="BA1563" s="67" t="str">
        <f t="shared" ca="1" si="116"/>
        <v/>
      </c>
    </row>
    <row r="1564" spans="16:53">
      <c r="P1564" s="26"/>
      <c r="Q1564" s="27"/>
      <c r="R1564" s="27"/>
      <c r="S1564" s="30"/>
      <c r="AW1564" s="67" t="str">
        <f>IF(ISERROR(IF(Journal!BC1564&gt;0,Journal!V1564,0)-IF(Journal!BC1564&gt;0,Journal!BC1564,0)),"",IF(Journal!BC1564&gt;0,Journal!V1564,0)-IF(Journal!BC1564&gt;0,Journal!BC1564,0))</f>
        <v/>
      </c>
      <c r="AX1564" s="67" t="str">
        <f t="shared" si="113"/>
        <v/>
      </c>
      <c r="AY1564" s="67" t="str">
        <f t="shared" ca="1" si="114"/>
        <v/>
      </c>
      <c r="AZ1564" s="67" t="str">
        <f t="shared" ca="1" si="115"/>
        <v/>
      </c>
      <c r="BA1564" s="67" t="str">
        <f t="shared" ca="1" si="116"/>
        <v/>
      </c>
    </row>
    <row r="1565" spans="16:53">
      <c r="P1565" s="26"/>
      <c r="Q1565" s="27"/>
      <c r="R1565" s="27"/>
      <c r="S1565" s="30"/>
      <c r="AW1565" s="67" t="str">
        <f>IF(ISERROR(IF(Journal!BC1565&gt;0,Journal!V1565,0)-IF(Journal!BC1565&gt;0,Journal!BC1565,0)),"",IF(Journal!BC1565&gt;0,Journal!V1565,0)-IF(Journal!BC1565&gt;0,Journal!BC1565,0))</f>
        <v/>
      </c>
      <c r="AX1565" s="67" t="str">
        <f t="shared" si="113"/>
        <v/>
      </c>
      <c r="AY1565" s="67" t="str">
        <f t="shared" ca="1" si="114"/>
        <v/>
      </c>
      <c r="AZ1565" s="67" t="str">
        <f t="shared" ca="1" si="115"/>
        <v/>
      </c>
      <c r="BA1565" s="67" t="str">
        <f t="shared" ca="1" si="116"/>
        <v/>
      </c>
    </row>
    <row r="1566" spans="16:53">
      <c r="P1566" s="26"/>
      <c r="Q1566" s="27"/>
      <c r="R1566" s="27"/>
      <c r="S1566" s="30"/>
      <c r="AW1566" s="67" t="str">
        <f>IF(ISERROR(IF(Journal!BC1566&gt;0,Journal!V1566,0)-IF(Journal!BC1566&gt;0,Journal!BC1566,0)),"",IF(Journal!BC1566&gt;0,Journal!V1566,0)-IF(Journal!BC1566&gt;0,Journal!BC1566,0))</f>
        <v/>
      </c>
      <c r="AX1566" s="67" t="str">
        <f t="shared" si="113"/>
        <v/>
      </c>
      <c r="AY1566" s="67" t="str">
        <f t="shared" ca="1" si="114"/>
        <v/>
      </c>
      <c r="AZ1566" s="67" t="str">
        <f t="shared" ca="1" si="115"/>
        <v/>
      </c>
      <c r="BA1566" s="67" t="str">
        <f t="shared" ca="1" si="116"/>
        <v/>
      </c>
    </row>
    <row r="1567" spans="16:53">
      <c r="P1567" s="26"/>
      <c r="Q1567" s="27"/>
      <c r="R1567" s="27"/>
      <c r="S1567" s="30"/>
      <c r="AW1567" s="67" t="str">
        <f>IF(ISERROR(IF(Journal!BC1567&gt;0,Journal!V1567,0)-IF(Journal!BC1567&gt;0,Journal!BC1567,0)),"",IF(Journal!BC1567&gt;0,Journal!V1567,0)-IF(Journal!BC1567&gt;0,Journal!BC1567,0))</f>
        <v/>
      </c>
      <c r="AX1567" s="67" t="str">
        <f t="shared" si="113"/>
        <v/>
      </c>
      <c r="AY1567" s="67" t="str">
        <f t="shared" ca="1" si="114"/>
        <v/>
      </c>
      <c r="AZ1567" s="67" t="str">
        <f t="shared" ca="1" si="115"/>
        <v/>
      </c>
      <c r="BA1567" s="67" t="str">
        <f t="shared" ca="1" si="116"/>
        <v/>
      </c>
    </row>
    <row r="1568" spans="16:53">
      <c r="P1568" s="26"/>
      <c r="Q1568" s="27"/>
      <c r="R1568" s="27"/>
      <c r="S1568" s="30"/>
      <c r="AW1568" s="67" t="str">
        <f>IF(ISERROR(IF(Journal!BC1568&gt;0,Journal!V1568,0)-IF(Journal!BC1568&gt;0,Journal!BC1568,0)),"",IF(Journal!BC1568&gt;0,Journal!V1568,0)-IF(Journal!BC1568&gt;0,Journal!BC1568,0))</f>
        <v/>
      </c>
      <c r="AX1568" s="67" t="str">
        <f t="shared" si="113"/>
        <v/>
      </c>
      <c r="AY1568" s="67" t="str">
        <f t="shared" ca="1" si="114"/>
        <v/>
      </c>
      <c r="AZ1568" s="67" t="str">
        <f t="shared" ca="1" si="115"/>
        <v/>
      </c>
      <c r="BA1568" s="67" t="str">
        <f t="shared" ca="1" si="116"/>
        <v/>
      </c>
    </row>
    <row r="1569" spans="16:53">
      <c r="P1569" s="26"/>
      <c r="Q1569" s="27"/>
      <c r="R1569" s="27"/>
      <c r="S1569" s="30"/>
      <c r="AW1569" s="67" t="str">
        <f>IF(ISERROR(IF(Journal!BC1569&gt;0,Journal!V1569,0)-IF(Journal!BC1569&gt;0,Journal!BC1569,0)),"",IF(Journal!BC1569&gt;0,Journal!V1569,0)-IF(Journal!BC1569&gt;0,Journal!BC1569,0))</f>
        <v/>
      </c>
      <c r="AX1569" s="67" t="str">
        <f t="shared" si="113"/>
        <v/>
      </c>
      <c r="AY1569" s="67" t="str">
        <f t="shared" ca="1" si="114"/>
        <v/>
      </c>
      <c r="AZ1569" s="67" t="str">
        <f t="shared" ca="1" si="115"/>
        <v/>
      </c>
      <c r="BA1569" s="67" t="str">
        <f t="shared" ca="1" si="116"/>
        <v/>
      </c>
    </row>
    <row r="1570" spans="16:53">
      <c r="P1570" s="26"/>
      <c r="Q1570" s="27"/>
      <c r="R1570" s="27"/>
      <c r="S1570" s="30"/>
      <c r="AW1570" s="67" t="str">
        <f>IF(ISERROR(IF(Journal!BC1570&gt;0,Journal!V1570,0)-IF(Journal!BC1570&gt;0,Journal!BC1570,0)),"",IF(Journal!BC1570&gt;0,Journal!V1570,0)-IF(Journal!BC1570&gt;0,Journal!BC1570,0))</f>
        <v/>
      </c>
      <c r="AX1570" s="67" t="str">
        <f t="shared" si="113"/>
        <v/>
      </c>
      <c r="AY1570" s="67" t="str">
        <f t="shared" ca="1" si="114"/>
        <v/>
      </c>
      <c r="AZ1570" s="67" t="str">
        <f t="shared" ca="1" si="115"/>
        <v/>
      </c>
      <c r="BA1570" s="67" t="str">
        <f t="shared" ca="1" si="116"/>
        <v/>
      </c>
    </row>
    <row r="1571" spans="16:53">
      <c r="P1571" s="26"/>
      <c r="Q1571" s="27"/>
      <c r="R1571" s="27"/>
      <c r="S1571" s="30"/>
      <c r="AW1571" s="67" t="str">
        <f>IF(ISERROR(IF(Journal!BC1571&gt;0,Journal!V1571,0)-IF(Journal!BC1571&gt;0,Journal!BC1571,0)),"",IF(Journal!BC1571&gt;0,Journal!V1571,0)-IF(Journal!BC1571&gt;0,Journal!BC1571,0))</f>
        <v/>
      </c>
      <c r="AX1571" s="67" t="str">
        <f t="shared" si="113"/>
        <v/>
      </c>
      <c r="AY1571" s="67" t="str">
        <f t="shared" ca="1" si="114"/>
        <v/>
      </c>
      <c r="AZ1571" s="67" t="str">
        <f t="shared" ca="1" si="115"/>
        <v/>
      </c>
      <c r="BA1571" s="67" t="str">
        <f t="shared" ca="1" si="116"/>
        <v/>
      </c>
    </row>
    <row r="1572" spans="16:53">
      <c r="P1572" s="26"/>
      <c r="Q1572" s="27"/>
      <c r="R1572" s="27"/>
      <c r="S1572" s="30"/>
      <c r="AW1572" s="67" t="str">
        <f>IF(ISERROR(IF(Journal!BC1572&gt;0,Journal!V1572,0)-IF(Journal!BC1572&gt;0,Journal!BC1572,0)),"",IF(Journal!BC1572&gt;0,Journal!V1572,0)-IF(Journal!BC1572&gt;0,Journal!BC1572,0))</f>
        <v/>
      </c>
      <c r="AX1572" s="67" t="str">
        <f t="shared" si="113"/>
        <v/>
      </c>
      <c r="AY1572" s="67" t="str">
        <f t="shared" ca="1" si="114"/>
        <v/>
      </c>
      <c r="AZ1572" s="67" t="str">
        <f t="shared" ca="1" si="115"/>
        <v/>
      </c>
      <c r="BA1572" s="67" t="str">
        <f t="shared" ca="1" si="116"/>
        <v/>
      </c>
    </row>
    <row r="1573" spans="16:53">
      <c r="P1573" s="26"/>
      <c r="Q1573" s="27"/>
      <c r="R1573" s="27"/>
      <c r="S1573" s="30"/>
      <c r="AW1573" s="67" t="str">
        <f>IF(ISERROR(IF(Journal!BC1573&gt;0,Journal!V1573,0)-IF(Journal!BC1573&gt;0,Journal!BC1573,0)),"",IF(Journal!BC1573&gt;0,Journal!V1573,0)-IF(Journal!BC1573&gt;0,Journal!BC1573,0))</f>
        <v/>
      </c>
      <c r="AX1573" s="67" t="str">
        <f t="shared" si="113"/>
        <v/>
      </c>
      <c r="AY1573" s="67" t="str">
        <f t="shared" ca="1" si="114"/>
        <v/>
      </c>
      <c r="AZ1573" s="67" t="str">
        <f t="shared" ca="1" si="115"/>
        <v/>
      </c>
      <c r="BA1573" s="67" t="str">
        <f t="shared" ca="1" si="116"/>
        <v/>
      </c>
    </row>
    <row r="1574" spans="16:53">
      <c r="P1574" s="26"/>
      <c r="Q1574" s="27"/>
      <c r="R1574" s="27"/>
      <c r="S1574" s="30"/>
      <c r="AW1574" s="67" t="str">
        <f>IF(ISERROR(IF(Journal!BC1574&gt;0,Journal!V1574,0)-IF(Journal!BC1574&gt;0,Journal!BC1574,0)),"",IF(Journal!BC1574&gt;0,Journal!V1574,0)-IF(Journal!BC1574&gt;0,Journal!BC1574,0))</f>
        <v/>
      </c>
      <c r="AX1574" s="67" t="str">
        <f t="shared" si="113"/>
        <v/>
      </c>
      <c r="AY1574" s="67" t="str">
        <f t="shared" ca="1" si="114"/>
        <v/>
      </c>
      <c r="AZ1574" s="67" t="str">
        <f t="shared" ca="1" si="115"/>
        <v/>
      </c>
      <c r="BA1574" s="67" t="str">
        <f t="shared" ca="1" si="116"/>
        <v/>
      </c>
    </row>
    <row r="1575" spans="16:53">
      <c r="P1575" s="26"/>
      <c r="Q1575" s="27"/>
      <c r="R1575" s="27"/>
      <c r="S1575" s="30"/>
      <c r="AW1575" s="67" t="str">
        <f>IF(ISERROR(IF(Journal!BC1575&gt;0,Journal!V1575,0)-IF(Journal!BC1575&gt;0,Journal!BC1575,0)),"",IF(Journal!BC1575&gt;0,Journal!V1575,0)-IF(Journal!BC1575&gt;0,Journal!BC1575,0))</f>
        <v/>
      </c>
      <c r="AX1575" s="67" t="str">
        <f t="shared" si="113"/>
        <v/>
      </c>
      <c r="AY1575" s="67" t="str">
        <f t="shared" ca="1" si="114"/>
        <v/>
      </c>
      <c r="AZ1575" s="67" t="str">
        <f t="shared" ca="1" si="115"/>
        <v/>
      </c>
      <c r="BA1575" s="67" t="str">
        <f t="shared" ca="1" si="116"/>
        <v/>
      </c>
    </row>
    <row r="1576" spans="16:53">
      <c r="P1576" s="26"/>
      <c r="Q1576" s="27"/>
      <c r="R1576" s="27"/>
      <c r="S1576" s="30"/>
      <c r="AW1576" s="67" t="str">
        <f>IF(ISERROR(IF(Journal!BC1576&gt;0,Journal!V1576,0)-IF(Journal!BC1576&gt;0,Journal!BC1576,0)),"",IF(Journal!BC1576&gt;0,Journal!V1576,0)-IF(Journal!BC1576&gt;0,Journal!BC1576,0))</f>
        <v/>
      </c>
      <c r="AX1576" s="67" t="str">
        <f t="shared" si="113"/>
        <v/>
      </c>
      <c r="AY1576" s="67" t="str">
        <f t="shared" ca="1" si="114"/>
        <v/>
      </c>
      <c r="AZ1576" s="67" t="str">
        <f t="shared" ca="1" si="115"/>
        <v/>
      </c>
      <c r="BA1576" s="67" t="str">
        <f t="shared" ca="1" si="116"/>
        <v/>
      </c>
    </row>
    <row r="1577" spans="16:53">
      <c r="P1577" s="26"/>
      <c r="Q1577" s="27"/>
      <c r="R1577" s="27"/>
      <c r="S1577" s="30"/>
      <c r="AW1577" s="67" t="str">
        <f>IF(ISERROR(IF(Journal!BC1577&gt;0,Journal!V1577,0)-IF(Journal!BC1577&gt;0,Journal!BC1577,0)),"",IF(Journal!BC1577&gt;0,Journal!V1577,0)-IF(Journal!BC1577&gt;0,Journal!BC1577,0))</f>
        <v/>
      </c>
      <c r="AX1577" s="67" t="str">
        <f t="shared" si="113"/>
        <v/>
      </c>
      <c r="AY1577" s="67" t="str">
        <f t="shared" ca="1" si="114"/>
        <v/>
      </c>
      <c r="AZ1577" s="67" t="str">
        <f t="shared" ca="1" si="115"/>
        <v/>
      </c>
      <c r="BA1577" s="67" t="str">
        <f t="shared" ca="1" si="116"/>
        <v/>
      </c>
    </row>
    <row r="1578" spans="16:53">
      <c r="P1578" s="26"/>
      <c r="Q1578" s="27"/>
      <c r="R1578" s="27"/>
      <c r="S1578" s="30"/>
      <c r="AW1578" s="67" t="str">
        <f>IF(ISERROR(IF(Journal!BC1578&gt;0,Journal!V1578,0)-IF(Journal!BC1578&gt;0,Journal!BC1578,0)),"",IF(Journal!BC1578&gt;0,Journal!V1578,0)-IF(Journal!BC1578&gt;0,Journal!BC1578,0))</f>
        <v/>
      </c>
      <c r="AX1578" s="67" t="str">
        <f t="shared" si="113"/>
        <v/>
      </c>
      <c r="AY1578" s="67" t="str">
        <f t="shared" ca="1" si="114"/>
        <v/>
      </c>
      <c r="AZ1578" s="67" t="str">
        <f t="shared" ca="1" si="115"/>
        <v/>
      </c>
      <c r="BA1578" s="67" t="str">
        <f t="shared" ca="1" si="116"/>
        <v/>
      </c>
    </row>
    <row r="1579" spans="16:53">
      <c r="P1579" s="26"/>
      <c r="Q1579" s="27"/>
      <c r="R1579" s="27"/>
      <c r="S1579" s="30"/>
      <c r="AW1579" s="67" t="str">
        <f>IF(ISERROR(IF(Journal!BC1579&gt;0,Journal!V1579,0)-IF(Journal!BC1579&gt;0,Journal!BC1579,0)),"",IF(Journal!BC1579&gt;0,Journal!V1579,0)-IF(Journal!BC1579&gt;0,Journal!BC1579,0))</f>
        <v/>
      </c>
      <c r="AX1579" s="67" t="str">
        <f t="shared" si="113"/>
        <v/>
      </c>
      <c r="AY1579" s="67" t="str">
        <f t="shared" ca="1" si="114"/>
        <v/>
      </c>
      <c r="AZ1579" s="67" t="str">
        <f t="shared" ca="1" si="115"/>
        <v/>
      </c>
      <c r="BA1579" s="67" t="str">
        <f t="shared" ca="1" si="116"/>
        <v/>
      </c>
    </row>
    <row r="1580" spans="16:53">
      <c r="P1580" s="26"/>
      <c r="Q1580" s="27"/>
      <c r="R1580" s="27"/>
      <c r="S1580" s="30"/>
      <c r="AW1580" s="67" t="str">
        <f>IF(ISERROR(IF(Journal!BC1580&gt;0,Journal!V1580,0)-IF(Journal!BC1580&gt;0,Journal!BC1580,0)),"",IF(Journal!BC1580&gt;0,Journal!V1580,0)-IF(Journal!BC1580&gt;0,Journal!BC1580,0))</f>
        <v/>
      </c>
      <c r="AX1580" s="67" t="str">
        <f t="shared" si="113"/>
        <v/>
      </c>
      <c r="AY1580" s="67" t="str">
        <f t="shared" ca="1" si="114"/>
        <v/>
      </c>
      <c r="AZ1580" s="67" t="str">
        <f t="shared" ca="1" si="115"/>
        <v/>
      </c>
      <c r="BA1580" s="67" t="str">
        <f t="shared" ca="1" si="116"/>
        <v/>
      </c>
    </row>
    <row r="1581" spans="16:53">
      <c r="P1581" s="26"/>
      <c r="Q1581" s="27"/>
      <c r="R1581" s="27"/>
      <c r="S1581" s="30"/>
      <c r="AW1581" s="67" t="str">
        <f>IF(ISERROR(IF(Journal!BC1581&gt;0,Journal!V1581,0)-IF(Journal!BC1581&gt;0,Journal!BC1581,0)),"",IF(Journal!BC1581&gt;0,Journal!V1581,0)-IF(Journal!BC1581&gt;0,Journal!BC1581,0))</f>
        <v/>
      </c>
      <c r="AX1581" s="67" t="str">
        <f t="shared" si="113"/>
        <v/>
      </c>
      <c r="AY1581" s="67" t="str">
        <f t="shared" ca="1" si="114"/>
        <v/>
      </c>
      <c r="AZ1581" s="67" t="str">
        <f t="shared" ca="1" si="115"/>
        <v/>
      </c>
      <c r="BA1581" s="67" t="str">
        <f t="shared" ca="1" si="116"/>
        <v/>
      </c>
    </row>
    <row r="1582" spans="16:53">
      <c r="P1582" s="26"/>
      <c r="Q1582" s="27"/>
      <c r="R1582" s="27"/>
      <c r="S1582" s="30"/>
      <c r="AW1582" s="67" t="str">
        <f>IF(ISERROR(IF(Journal!BC1582&gt;0,Journal!V1582,0)-IF(Journal!BC1582&gt;0,Journal!BC1582,0)),"",IF(Journal!BC1582&gt;0,Journal!V1582,0)-IF(Journal!BC1582&gt;0,Journal!BC1582,0))</f>
        <v/>
      </c>
      <c r="AX1582" s="67" t="str">
        <f t="shared" si="113"/>
        <v/>
      </c>
      <c r="AY1582" s="67" t="str">
        <f t="shared" ca="1" si="114"/>
        <v/>
      </c>
      <c r="AZ1582" s="67" t="str">
        <f t="shared" ca="1" si="115"/>
        <v/>
      </c>
      <c r="BA1582" s="67" t="str">
        <f t="shared" ca="1" si="116"/>
        <v/>
      </c>
    </row>
    <row r="1583" spans="16:53">
      <c r="P1583" s="26"/>
      <c r="Q1583" s="27"/>
      <c r="R1583" s="27"/>
      <c r="S1583" s="30"/>
      <c r="AW1583" s="67" t="str">
        <f>IF(ISERROR(IF(Journal!BC1583&gt;0,Journal!V1583,0)-IF(Journal!BC1583&gt;0,Journal!BC1583,0)),"",IF(Journal!BC1583&gt;0,Journal!V1583,0)-IF(Journal!BC1583&gt;0,Journal!BC1583,0))</f>
        <v/>
      </c>
      <c r="AX1583" s="67" t="str">
        <f t="shared" si="113"/>
        <v/>
      </c>
      <c r="AY1583" s="67" t="str">
        <f t="shared" ca="1" si="114"/>
        <v/>
      </c>
      <c r="AZ1583" s="67" t="str">
        <f t="shared" ca="1" si="115"/>
        <v/>
      </c>
      <c r="BA1583" s="67" t="str">
        <f t="shared" ca="1" si="116"/>
        <v/>
      </c>
    </row>
    <row r="1584" spans="16:53">
      <c r="P1584" s="26"/>
      <c r="Q1584" s="27"/>
      <c r="R1584" s="27"/>
      <c r="S1584" s="30"/>
      <c r="AW1584" s="67" t="str">
        <f>IF(ISERROR(IF(Journal!BC1584&gt;0,Journal!V1584,0)-IF(Journal!BC1584&gt;0,Journal!BC1584,0)),"",IF(Journal!BC1584&gt;0,Journal!V1584,0)-IF(Journal!BC1584&gt;0,Journal!BC1584,0))</f>
        <v/>
      </c>
      <c r="AX1584" s="67" t="str">
        <f t="shared" si="113"/>
        <v/>
      </c>
      <c r="AY1584" s="67" t="str">
        <f t="shared" ca="1" si="114"/>
        <v/>
      </c>
      <c r="AZ1584" s="67" t="str">
        <f t="shared" ca="1" si="115"/>
        <v/>
      </c>
      <c r="BA1584" s="67" t="str">
        <f t="shared" ca="1" si="116"/>
        <v/>
      </c>
    </row>
    <row r="1585" spans="16:53">
      <c r="P1585" s="26"/>
      <c r="Q1585" s="27"/>
      <c r="R1585" s="27"/>
      <c r="S1585" s="30"/>
      <c r="AW1585" s="67" t="str">
        <f>IF(ISERROR(IF(Journal!BC1585&gt;0,Journal!V1585,0)-IF(Journal!BC1585&gt;0,Journal!BC1585,0)),"",IF(Journal!BC1585&gt;0,Journal!V1585,0)-IF(Journal!BC1585&gt;0,Journal!BC1585,0))</f>
        <v/>
      </c>
      <c r="AX1585" s="67" t="str">
        <f t="shared" si="113"/>
        <v/>
      </c>
      <c r="AY1585" s="67" t="str">
        <f t="shared" ca="1" si="114"/>
        <v/>
      </c>
      <c r="AZ1585" s="67" t="str">
        <f t="shared" ca="1" si="115"/>
        <v/>
      </c>
      <c r="BA1585" s="67" t="str">
        <f t="shared" ca="1" si="116"/>
        <v/>
      </c>
    </row>
    <row r="1586" spans="16:53">
      <c r="P1586" s="26"/>
      <c r="Q1586" s="27"/>
      <c r="R1586" s="27"/>
      <c r="S1586" s="30"/>
      <c r="AW1586" s="67" t="str">
        <f>IF(ISERROR(IF(Journal!BC1586&gt;0,Journal!V1586,0)-IF(Journal!BC1586&gt;0,Journal!BC1586,0)),"",IF(Journal!BC1586&gt;0,Journal!V1586,0)-IF(Journal!BC1586&gt;0,Journal!BC1586,0))</f>
        <v/>
      </c>
      <c r="AX1586" s="67" t="str">
        <f t="shared" si="113"/>
        <v/>
      </c>
      <c r="AY1586" s="67" t="str">
        <f t="shared" ca="1" si="114"/>
        <v/>
      </c>
      <c r="AZ1586" s="67" t="str">
        <f t="shared" ca="1" si="115"/>
        <v/>
      </c>
      <c r="BA1586" s="67" t="str">
        <f t="shared" ca="1" si="116"/>
        <v/>
      </c>
    </row>
    <row r="1587" spans="16:53">
      <c r="P1587" s="26"/>
      <c r="Q1587" s="27"/>
      <c r="R1587" s="27"/>
      <c r="S1587" s="30"/>
      <c r="AW1587" s="67" t="str">
        <f>IF(ISERROR(IF(Journal!BC1587&gt;0,Journal!V1587,0)-IF(Journal!BC1587&gt;0,Journal!BC1587,0)),"",IF(Journal!BC1587&gt;0,Journal!V1587,0)-IF(Journal!BC1587&gt;0,Journal!BC1587,0))</f>
        <v/>
      </c>
      <c r="AX1587" s="67" t="str">
        <f t="shared" si="113"/>
        <v/>
      </c>
      <c r="AY1587" s="67" t="str">
        <f t="shared" ca="1" si="114"/>
        <v/>
      </c>
      <c r="AZ1587" s="67" t="str">
        <f t="shared" ca="1" si="115"/>
        <v/>
      </c>
      <c r="BA1587" s="67" t="str">
        <f t="shared" ca="1" si="116"/>
        <v/>
      </c>
    </row>
    <row r="1588" spans="16:53">
      <c r="P1588" s="26"/>
      <c r="Q1588" s="27"/>
      <c r="R1588" s="27"/>
      <c r="S1588" s="30"/>
      <c r="AW1588" s="67" t="str">
        <f>IF(ISERROR(IF(Journal!BC1588&gt;0,Journal!V1588,0)-IF(Journal!BC1588&gt;0,Journal!BC1588,0)),"",IF(Journal!BC1588&gt;0,Journal!V1588,0)-IF(Journal!BC1588&gt;0,Journal!BC1588,0))</f>
        <v/>
      </c>
      <c r="AX1588" s="67" t="str">
        <f t="shared" si="113"/>
        <v/>
      </c>
      <c r="AY1588" s="67" t="str">
        <f t="shared" ca="1" si="114"/>
        <v/>
      </c>
      <c r="AZ1588" s="67" t="str">
        <f t="shared" ca="1" si="115"/>
        <v/>
      </c>
      <c r="BA1588" s="67" t="str">
        <f t="shared" ca="1" si="116"/>
        <v/>
      </c>
    </row>
    <row r="1589" spans="16:53">
      <c r="P1589" s="26"/>
      <c r="Q1589" s="27"/>
      <c r="R1589" s="27"/>
      <c r="S1589" s="30"/>
      <c r="AW1589" s="67" t="str">
        <f>IF(ISERROR(IF(Journal!BC1589&gt;0,Journal!V1589,0)-IF(Journal!BC1589&gt;0,Journal!BC1589,0)),"",IF(Journal!BC1589&gt;0,Journal!V1589,0)-IF(Journal!BC1589&gt;0,Journal!BC1589,0))</f>
        <v/>
      </c>
      <c r="AX1589" s="67" t="str">
        <f t="shared" si="113"/>
        <v/>
      </c>
      <c r="AY1589" s="67" t="str">
        <f t="shared" ca="1" si="114"/>
        <v/>
      </c>
      <c r="AZ1589" s="67" t="str">
        <f t="shared" ca="1" si="115"/>
        <v/>
      </c>
      <c r="BA1589" s="67" t="str">
        <f t="shared" ca="1" si="116"/>
        <v/>
      </c>
    </row>
    <row r="1590" spans="16:53">
      <c r="P1590" s="26"/>
      <c r="Q1590" s="27"/>
      <c r="R1590" s="27"/>
      <c r="S1590" s="30"/>
      <c r="AW1590" s="67" t="str">
        <f>IF(ISERROR(IF(Journal!BC1590&gt;0,Journal!V1590,0)-IF(Journal!BC1590&gt;0,Journal!BC1590,0)),"",IF(Journal!BC1590&gt;0,Journal!V1590,0)-IF(Journal!BC1590&gt;0,Journal!BC1590,0))</f>
        <v/>
      </c>
      <c r="AX1590" s="67" t="str">
        <f t="shared" si="113"/>
        <v/>
      </c>
      <c r="AY1590" s="67" t="str">
        <f t="shared" ca="1" si="114"/>
        <v/>
      </c>
      <c r="AZ1590" s="67" t="str">
        <f t="shared" ca="1" si="115"/>
        <v/>
      </c>
      <c r="BA1590" s="67" t="str">
        <f t="shared" ca="1" si="116"/>
        <v/>
      </c>
    </row>
    <row r="1591" spans="16:53">
      <c r="P1591" s="26"/>
      <c r="Q1591" s="27"/>
      <c r="R1591" s="27"/>
      <c r="S1591" s="30"/>
      <c r="AW1591" s="67" t="str">
        <f>IF(ISERROR(IF(Journal!BC1591&gt;0,Journal!V1591,0)-IF(Journal!BC1591&gt;0,Journal!BC1591,0)),"",IF(Journal!BC1591&gt;0,Journal!V1591,0)-IF(Journal!BC1591&gt;0,Journal!BC1591,0))</f>
        <v/>
      </c>
      <c r="AX1591" s="67" t="str">
        <f t="shared" si="113"/>
        <v/>
      </c>
      <c r="AY1591" s="67" t="str">
        <f t="shared" ca="1" si="114"/>
        <v/>
      </c>
      <c r="AZ1591" s="67" t="str">
        <f t="shared" ca="1" si="115"/>
        <v/>
      </c>
      <c r="BA1591" s="67" t="str">
        <f t="shared" ca="1" si="116"/>
        <v/>
      </c>
    </row>
    <row r="1592" spans="16:53">
      <c r="P1592" s="26"/>
      <c r="Q1592" s="27"/>
      <c r="R1592" s="27"/>
      <c r="S1592" s="30"/>
      <c r="AW1592" s="67" t="str">
        <f>IF(ISERROR(IF(Journal!BC1592&gt;0,Journal!V1592,0)-IF(Journal!BC1592&gt;0,Journal!BC1592,0)),"",IF(Journal!BC1592&gt;0,Journal!V1592,0)-IF(Journal!BC1592&gt;0,Journal!BC1592,0))</f>
        <v/>
      </c>
      <c r="AX1592" s="67" t="str">
        <f t="shared" si="113"/>
        <v/>
      </c>
      <c r="AY1592" s="67" t="str">
        <f t="shared" ca="1" si="114"/>
        <v/>
      </c>
      <c r="AZ1592" s="67" t="str">
        <f t="shared" ca="1" si="115"/>
        <v/>
      </c>
      <c r="BA1592" s="67" t="str">
        <f t="shared" ca="1" si="116"/>
        <v/>
      </c>
    </row>
    <row r="1593" spans="16:53">
      <c r="P1593" s="26"/>
      <c r="Q1593" s="27"/>
      <c r="R1593" s="27"/>
      <c r="S1593" s="30"/>
      <c r="AW1593" s="67" t="str">
        <f>IF(ISERROR(IF(Journal!BC1593&gt;0,Journal!V1593,0)-IF(Journal!BC1593&gt;0,Journal!BC1593,0)),"",IF(Journal!BC1593&gt;0,Journal!V1593,0)-IF(Journal!BC1593&gt;0,Journal!BC1593,0))</f>
        <v/>
      </c>
      <c r="AX1593" s="67" t="str">
        <f t="shared" si="113"/>
        <v/>
      </c>
      <c r="AY1593" s="67" t="str">
        <f t="shared" ca="1" si="114"/>
        <v/>
      </c>
      <c r="AZ1593" s="67" t="str">
        <f t="shared" ca="1" si="115"/>
        <v/>
      </c>
      <c r="BA1593" s="67" t="str">
        <f t="shared" ca="1" si="116"/>
        <v/>
      </c>
    </row>
    <row r="1594" spans="16:53">
      <c r="P1594" s="26"/>
      <c r="Q1594" s="27"/>
      <c r="R1594" s="27"/>
      <c r="S1594" s="30"/>
      <c r="AW1594" s="67" t="str">
        <f>IF(ISERROR(IF(Journal!BC1594&gt;0,Journal!V1594,0)-IF(Journal!BC1594&gt;0,Journal!BC1594,0)),"",IF(Journal!BC1594&gt;0,Journal!V1594,0)-IF(Journal!BC1594&gt;0,Journal!BC1594,0))</f>
        <v/>
      </c>
      <c r="AX1594" s="67" t="str">
        <f t="shared" si="113"/>
        <v/>
      </c>
      <c r="AY1594" s="67" t="str">
        <f t="shared" ca="1" si="114"/>
        <v/>
      </c>
      <c r="AZ1594" s="67" t="str">
        <f t="shared" ca="1" si="115"/>
        <v/>
      </c>
      <c r="BA1594" s="67" t="str">
        <f t="shared" ca="1" si="116"/>
        <v/>
      </c>
    </row>
    <row r="1595" spans="16:53">
      <c r="P1595" s="26"/>
      <c r="Q1595" s="27"/>
      <c r="R1595" s="27"/>
      <c r="S1595" s="30"/>
      <c r="AW1595" s="67" t="str">
        <f>IF(ISERROR(IF(Journal!BC1595&gt;0,Journal!V1595,0)-IF(Journal!BC1595&gt;0,Journal!BC1595,0)),"",IF(Journal!BC1595&gt;0,Journal!V1595,0)-IF(Journal!BC1595&gt;0,Journal!BC1595,0))</f>
        <v/>
      </c>
      <c r="AX1595" s="67" t="str">
        <f t="shared" si="113"/>
        <v/>
      </c>
      <c r="AY1595" s="67" t="str">
        <f t="shared" ca="1" si="114"/>
        <v/>
      </c>
      <c r="AZ1595" s="67" t="str">
        <f t="shared" ca="1" si="115"/>
        <v/>
      </c>
      <c r="BA1595" s="67" t="str">
        <f t="shared" ca="1" si="116"/>
        <v/>
      </c>
    </row>
    <row r="1596" spans="16:53">
      <c r="P1596" s="26"/>
      <c r="Q1596" s="27"/>
      <c r="R1596" s="27"/>
      <c r="S1596" s="30"/>
      <c r="AW1596" s="67" t="str">
        <f>IF(ISERROR(IF(Journal!BC1596&gt;0,Journal!V1596,0)-IF(Journal!BC1596&gt;0,Journal!BC1596,0)),"",IF(Journal!BC1596&gt;0,Journal!V1596,0)-IF(Journal!BC1596&gt;0,Journal!BC1596,0))</f>
        <v/>
      </c>
      <c r="AX1596" s="67" t="str">
        <f t="shared" si="113"/>
        <v/>
      </c>
      <c r="AY1596" s="67" t="str">
        <f t="shared" ca="1" si="114"/>
        <v/>
      </c>
      <c r="AZ1596" s="67" t="str">
        <f t="shared" ca="1" si="115"/>
        <v/>
      </c>
      <c r="BA1596" s="67" t="str">
        <f t="shared" ca="1" si="116"/>
        <v/>
      </c>
    </row>
    <row r="1597" spans="16:53">
      <c r="P1597" s="26"/>
      <c r="Q1597" s="27"/>
      <c r="R1597" s="27"/>
      <c r="S1597" s="30"/>
      <c r="AW1597" s="67" t="str">
        <f>IF(ISERROR(IF(Journal!BC1597&gt;0,Journal!V1597,0)-IF(Journal!BC1597&gt;0,Journal!BC1597,0)),"",IF(Journal!BC1597&gt;0,Journal!V1597,0)-IF(Journal!BC1597&gt;0,Journal!BC1597,0))</f>
        <v/>
      </c>
      <c r="AX1597" s="67" t="str">
        <f t="shared" si="113"/>
        <v/>
      </c>
      <c r="AY1597" s="67" t="str">
        <f t="shared" ca="1" si="114"/>
        <v/>
      </c>
      <c r="AZ1597" s="67" t="str">
        <f t="shared" ca="1" si="115"/>
        <v/>
      </c>
      <c r="BA1597" s="67" t="str">
        <f t="shared" ca="1" si="116"/>
        <v/>
      </c>
    </row>
    <row r="1598" spans="16:53">
      <c r="P1598" s="26"/>
      <c r="Q1598" s="27"/>
      <c r="R1598" s="27"/>
      <c r="S1598" s="30"/>
      <c r="AW1598" s="67" t="str">
        <f>IF(ISERROR(IF(Journal!BC1598&gt;0,Journal!V1598,0)-IF(Journal!BC1598&gt;0,Journal!BC1598,0)),"",IF(Journal!BC1598&gt;0,Journal!V1598,0)-IF(Journal!BC1598&gt;0,Journal!BC1598,0))</f>
        <v/>
      </c>
      <c r="AX1598" s="67" t="str">
        <f t="shared" si="113"/>
        <v/>
      </c>
      <c r="AY1598" s="67" t="str">
        <f t="shared" ca="1" si="114"/>
        <v/>
      </c>
      <c r="AZ1598" s="67" t="str">
        <f t="shared" ca="1" si="115"/>
        <v/>
      </c>
      <c r="BA1598" s="67" t="str">
        <f t="shared" ca="1" si="116"/>
        <v/>
      </c>
    </row>
    <row r="1599" spans="16:53">
      <c r="P1599" s="26"/>
      <c r="Q1599" s="27"/>
      <c r="R1599" s="27"/>
      <c r="S1599" s="30"/>
      <c r="AW1599" s="67" t="str">
        <f>IF(ISERROR(IF(Journal!BC1599&gt;0,Journal!V1599,0)-IF(Journal!BC1599&gt;0,Journal!BC1599,0)),"",IF(Journal!BC1599&gt;0,Journal!V1599,0)-IF(Journal!BC1599&gt;0,Journal!BC1599,0))</f>
        <v/>
      </c>
      <c r="AX1599" s="67" t="str">
        <f t="shared" si="113"/>
        <v/>
      </c>
      <c r="AY1599" s="67" t="str">
        <f t="shared" ca="1" si="114"/>
        <v/>
      </c>
      <c r="AZ1599" s="67" t="str">
        <f t="shared" ca="1" si="115"/>
        <v/>
      </c>
      <c r="BA1599" s="67" t="str">
        <f t="shared" ca="1" si="116"/>
        <v/>
      </c>
    </row>
    <row r="1600" spans="16:53">
      <c r="P1600" s="26"/>
      <c r="Q1600" s="27"/>
      <c r="R1600" s="27"/>
      <c r="S1600" s="30"/>
      <c r="AW1600" s="67" t="str">
        <f>IF(ISERROR(IF(Journal!BC1600&gt;0,Journal!V1600,0)-IF(Journal!BC1600&gt;0,Journal!BC1600,0)),"",IF(Journal!BC1600&gt;0,Journal!V1600,0)-IF(Journal!BC1600&gt;0,Journal!BC1600,0))</f>
        <v/>
      </c>
      <c r="AX1600" s="67" t="str">
        <f t="shared" si="113"/>
        <v/>
      </c>
      <c r="AY1600" s="67" t="str">
        <f t="shared" ca="1" si="114"/>
        <v/>
      </c>
      <c r="AZ1600" s="67" t="str">
        <f t="shared" ca="1" si="115"/>
        <v/>
      </c>
      <c r="BA1600" s="67" t="str">
        <f t="shared" ca="1" si="116"/>
        <v/>
      </c>
    </row>
    <row r="1601" spans="16:53">
      <c r="P1601" s="26"/>
      <c r="Q1601" s="27"/>
      <c r="R1601" s="27"/>
      <c r="S1601" s="30"/>
      <c r="AW1601" s="67" t="str">
        <f>IF(ISERROR(IF(Journal!BC1601&gt;0,Journal!V1601,0)-IF(Journal!BC1601&gt;0,Journal!BC1601,0)),"",IF(Journal!BC1601&gt;0,Journal!V1601,0)-IF(Journal!BC1601&gt;0,Journal!BC1601,0))</f>
        <v/>
      </c>
      <c r="AX1601" s="67" t="str">
        <f t="shared" si="113"/>
        <v/>
      </c>
      <c r="AY1601" s="67" t="str">
        <f t="shared" ca="1" si="114"/>
        <v/>
      </c>
      <c r="AZ1601" s="67" t="str">
        <f t="shared" ca="1" si="115"/>
        <v/>
      </c>
      <c r="BA1601" s="67" t="str">
        <f t="shared" ca="1" si="116"/>
        <v/>
      </c>
    </row>
    <row r="1602" spans="16:53">
      <c r="P1602" s="26"/>
      <c r="Q1602" s="27"/>
      <c r="R1602" s="27"/>
      <c r="S1602" s="30"/>
      <c r="AW1602" s="67" t="str">
        <f>IF(ISERROR(IF(Journal!BC1602&gt;0,Journal!V1602,0)-IF(Journal!BC1602&gt;0,Journal!BC1602,0)),"",IF(Journal!BC1602&gt;0,Journal!V1602,0)-IF(Journal!BC1602&gt;0,Journal!BC1602,0))</f>
        <v/>
      </c>
      <c r="AX1602" s="67" t="str">
        <f t="shared" si="113"/>
        <v/>
      </c>
      <c r="AY1602" s="67" t="str">
        <f t="shared" ca="1" si="114"/>
        <v/>
      </c>
      <c r="AZ1602" s="67" t="str">
        <f t="shared" ca="1" si="115"/>
        <v/>
      </c>
      <c r="BA1602" s="67" t="str">
        <f t="shared" ca="1" si="116"/>
        <v/>
      </c>
    </row>
    <row r="1603" spans="16:53">
      <c r="P1603" s="26"/>
      <c r="Q1603" s="27"/>
      <c r="R1603" s="27"/>
      <c r="S1603" s="30"/>
      <c r="AW1603" s="67" t="str">
        <f>IF(ISERROR(IF(Journal!BC1603&gt;0,Journal!V1603,0)-IF(Journal!BC1603&gt;0,Journal!BC1603,0)),"",IF(Journal!BC1603&gt;0,Journal!V1603,0)-IF(Journal!BC1603&gt;0,Journal!BC1603,0))</f>
        <v/>
      </c>
      <c r="AX1603" s="67" t="str">
        <f t="shared" si="113"/>
        <v/>
      </c>
      <c r="AY1603" s="67" t="str">
        <f t="shared" ca="1" si="114"/>
        <v/>
      </c>
      <c r="AZ1603" s="67" t="str">
        <f t="shared" ca="1" si="115"/>
        <v/>
      </c>
      <c r="BA1603" s="67" t="str">
        <f t="shared" ca="1" si="116"/>
        <v/>
      </c>
    </row>
    <row r="1604" spans="16:53">
      <c r="P1604" s="26"/>
      <c r="Q1604" s="27"/>
      <c r="R1604" s="27"/>
      <c r="S1604" s="30"/>
      <c r="AW1604" s="67" t="str">
        <f>IF(ISERROR(IF(Journal!BC1604&gt;0,Journal!V1604,0)-IF(Journal!BC1604&gt;0,Journal!BC1604,0)),"",IF(Journal!BC1604&gt;0,Journal!V1604,0)-IF(Journal!BC1604&gt;0,Journal!BC1604,0))</f>
        <v/>
      </c>
      <c r="AX1604" s="67" t="str">
        <f t="shared" si="113"/>
        <v/>
      </c>
      <c r="AY1604" s="67" t="str">
        <f t="shared" ca="1" si="114"/>
        <v/>
      </c>
      <c r="AZ1604" s="67" t="str">
        <f t="shared" ca="1" si="115"/>
        <v/>
      </c>
      <c r="BA1604" s="67" t="str">
        <f t="shared" ca="1" si="116"/>
        <v/>
      </c>
    </row>
    <row r="1605" spans="16:53">
      <c r="P1605" s="26"/>
      <c r="Q1605" s="27"/>
      <c r="R1605" s="27"/>
      <c r="S1605" s="30"/>
      <c r="AW1605" s="67" t="str">
        <f>IF(ISERROR(IF(Journal!BC1605&gt;0,Journal!V1605,0)-IF(Journal!BC1605&gt;0,Journal!BC1605,0)),"",IF(Journal!BC1605&gt;0,Journal!V1605,0)-IF(Journal!BC1605&gt;0,Journal!BC1605,0))</f>
        <v/>
      </c>
      <c r="AX1605" s="67" t="str">
        <f t="shared" ref="AX1605:AX1668" si="117">IF(AW1605="","",IF(AW1605&gt;0,1,""))</f>
        <v/>
      </c>
      <c r="AY1605" s="67" t="str">
        <f t="shared" ref="AY1605:AY1668" ca="1" si="118">IF(ISERROR(AY1604+MATCH(1,INDIRECT(CONCATENATE(CONCATENATE("AX",AY1604+1),":AX2200")),0)),"",(AY1604+MATCH(1,INDIRECT(CONCATENATE(CONCATENATE("AX",AY1604+1),":AX2200")),0)))</f>
        <v/>
      </c>
      <c r="AZ1605" s="67" t="str">
        <f t="shared" ref="AZ1605:AZ1668" ca="1" si="119">IF(ISERROR(IF(INDIRECT(CONCATENATE("AW",AY1605))="","",INDIRECT(CONCATENATE("AW",AY1605)))),"",IF(INDIRECT(CONCATENATE("AW",AY1605))="","",INDIRECT(CONCATENATE("AW",AY1605))))</f>
        <v/>
      </c>
      <c r="BA1605" s="67" t="str">
        <f t="shared" ref="BA1605:BA1668" ca="1" si="120">IF(AZ1605="","",BA1604+1)</f>
        <v/>
      </c>
    </row>
    <row r="1606" spans="16:53">
      <c r="P1606" s="26"/>
      <c r="Q1606" s="27"/>
      <c r="R1606" s="27"/>
      <c r="S1606" s="30"/>
      <c r="AW1606" s="67" t="str">
        <f>IF(ISERROR(IF(Journal!BC1606&gt;0,Journal!V1606,0)-IF(Journal!BC1606&gt;0,Journal!BC1606,0)),"",IF(Journal!BC1606&gt;0,Journal!V1606,0)-IF(Journal!BC1606&gt;0,Journal!BC1606,0))</f>
        <v/>
      </c>
      <c r="AX1606" s="67" t="str">
        <f t="shared" si="117"/>
        <v/>
      </c>
      <c r="AY1606" s="67" t="str">
        <f t="shared" ca="1" si="118"/>
        <v/>
      </c>
      <c r="AZ1606" s="67" t="str">
        <f t="shared" ca="1" si="119"/>
        <v/>
      </c>
      <c r="BA1606" s="67" t="str">
        <f t="shared" ca="1" si="120"/>
        <v/>
      </c>
    </row>
    <row r="1607" spans="16:53">
      <c r="P1607" s="26"/>
      <c r="Q1607" s="27"/>
      <c r="R1607" s="27"/>
      <c r="S1607" s="30"/>
      <c r="AW1607" s="67" t="str">
        <f>IF(ISERROR(IF(Journal!BC1607&gt;0,Journal!V1607,0)-IF(Journal!BC1607&gt;0,Journal!BC1607,0)),"",IF(Journal!BC1607&gt;0,Journal!V1607,0)-IF(Journal!BC1607&gt;0,Journal!BC1607,0))</f>
        <v/>
      </c>
      <c r="AX1607" s="67" t="str">
        <f t="shared" si="117"/>
        <v/>
      </c>
      <c r="AY1607" s="67" t="str">
        <f t="shared" ca="1" si="118"/>
        <v/>
      </c>
      <c r="AZ1607" s="67" t="str">
        <f t="shared" ca="1" si="119"/>
        <v/>
      </c>
      <c r="BA1607" s="67" t="str">
        <f t="shared" ca="1" si="120"/>
        <v/>
      </c>
    </row>
    <row r="1608" spans="16:53">
      <c r="P1608" s="26"/>
      <c r="Q1608" s="27"/>
      <c r="R1608" s="27"/>
      <c r="S1608" s="30"/>
      <c r="AW1608" s="67" t="str">
        <f>IF(ISERROR(IF(Journal!BC1608&gt;0,Journal!V1608,0)-IF(Journal!BC1608&gt;0,Journal!BC1608,0)),"",IF(Journal!BC1608&gt;0,Journal!V1608,0)-IF(Journal!BC1608&gt;0,Journal!BC1608,0))</f>
        <v/>
      </c>
      <c r="AX1608" s="67" t="str">
        <f t="shared" si="117"/>
        <v/>
      </c>
      <c r="AY1608" s="67" t="str">
        <f t="shared" ca="1" si="118"/>
        <v/>
      </c>
      <c r="AZ1608" s="67" t="str">
        <f t="shared" ca="1" si="119"/>
        <v/>
      </c>
      <c r="BA1608" s="67" t="str">
        <f t="shared" ca="1" si="120"/>
        <v/>
      </c>
    </row>
    <row r="1609" spans="16:53">
      <c r="P1609" s="26"/>
      <c r="Q1609" s="27"/>
      <c r="R1609" s="27"/>
      <c r="S1609" s="30"/>
      <c r="AW1609" s="67" t="str">
        <f>IF(ISERROR(IF(Journal!BC1609&gt;0,Journal!V1609,0)-IF(Journal!BC1609&gt;0,Journal!BC1609,0)),"",IF(Journal!BC1609&gt;0,Journal!V1609,0)-IF(Journal!BC1609&gt;0,Journal!BC1609,0))</f>
        <v/>
      </c>
      <c r="AX1609" s="67" t="str">
        <f t="shared" si="117"/>
        <v/>
      </c>
      <c r="AY1609" s="67" t="str">
        <f t="shared" ca="1" si="118"/>
        <v/>
      </c>
      <c r="AZ1609" s="67" t="str">
        <f t="shared" ca="1" si="119"/>
        <v/>
      </c>
      <c r="BA1609" s="67" t="str">
        <f t="shared" ca="1" si="120"/>
        <v/>
      </c>
    </row>
    <row r="1610" spans="16:53">
      <c r="P1610" s="26"/>
      <c r="Q1610" s="27"/>
      <c r="R1610" s="27"/>
      <c r="S1610" s="30"/>
      <c r="AW1610" s="67" t="str">
        <f>IF(ISERROR(IF(Journal!BC1610&gt;0,Journal!V1610,0)-IF(Journal!BC1610&gt;0,Journal!BC1610,0)),"",IF(Journal!BC1610&gt;0,Journal!V1610,0)-IF(Journal!BC1610&gt;0,Journal!BC1610,0))</f>
        <v/>
      </c>
      <c r="AX1610" s="67" t="str">
        <f t="shared" si="117"/>
        <v/>
      </c>
      <c r="AY1610" s="67" t="str">
        <f t="shared" ca="1" si="118"/>
        <v/>
      </c>
      <c r="AZ1610" s="67" t="str">
        <f t="shared" ca="1" si="119"/>
        <v/>
      </c>
      <c r="BA1610" s="67" t="str">
        <f t="shared" ca="1" si="120"/>
        <v/>
      </c>
    </row>
    <row r="1611" spans="16:53">
      <c r="P1611" s="26"/>
      <c r="Q1611" s="27"/>
      <c r="R1611" s="27"/>
      <c r="S1611" s="30"/>
      <c r="AW1611" s="67" t="str">
        <f>IF(ISERROR(IF(Journal!BC1611&gt;0,Journal!V1611,0)-IF(Journal!BC1611&gt;0,Journal!BC1611,0)),"",IF(Journal!BC1611&gt;0,Journal!V1611,0)-IF(Journal!BC1611&gt;0,Journal!BC1611,0))</f>
        <v/>
      </c>
      <c r="AX1611" s="67" t="str">
        <f t="shared" si="117"/>
        <v/>
      </c>
      <c r="AY1611" s="67" t="str">
        <f t="shared" ca="1" si="118"/>
        <v/>
      </c>
      <c r="AZ1611" s="67" t="str">
        <f t="shared" ca="1" si="119"/>
        <v/>
      </c>
      <c r="BA1611" s="67" t="str">
        <f t="shared" ca="1" si="120"/>
        <v/>
      </c>
    </row>
    <row r="1612" spans="16:53">
      <c r="P1612" s="26"/>
      <c r="Q1612" s="27"/>
      <c r="R1612" s="27"/>
      <c r="S1612" s="30"/>
      <c r="AW1612" s="67" t="str">
        <f>IF(ISERROR(IF(Journal!BC1612&gt;0,Journal!V1612,0)-IF(Journal!BC1612&gt;0,Journal!BC1612,0)),"",IF(Journal!BC1612&gt;0,Journal!V1612,0)-IF(Journal!BC1612&gt;0,Journal!BC1612,0))</f>
        <v/>
      </c>
      <c r="AX1612" s="67" t="str">
        <f t="shared" si="117"/>
        <v/>
      </c>
      <c r="AY1612" s="67" t="str">
        <f t="shared" ca="1" si="118"/>
        <v/>
      </c>
      <c r="AZ1612" s="67" t="str">
        <f t="shared" ca="1" si="119"/>
        <v/>
      </c>
      <c r="BA1612" s="67" t="str">
        <f t="shared" ca="1" si="120"/>
        <v/>
      </c>
    </row>
    <row r="1613" spans="16:53">
      <c r="P1613" s="26"/>
      <c r="Q1613" s="27"/>
      <c r="R1613" s="27"/>
      <c r="S1613" s="30"/>
      <c r="AW1613" s="67" t="str">
        <f>IF(ISERROR(IF(Journal!BC1613&gt;0,Journal!V1613,0)-IF(Journal!BC1613&gt;0,Journal!BC1613,0)),"",IF(Journal!BC1613&gt;0,Journal!V1613,0)-IF(Journal!BC1613&gt;0,Journal!BC1613,0))</f>
        <v/>
      </c>
      <c r="AX1613" s="67" t="str">
        <f t="shared" si="117"/>
        <v/>
      </c>
      <c r="AY1613" s="67" t="str">
        <f t="shared" ca="1" si="118"/>
        <v/>
      </c>
      <c r="AZ1613" s="67" t="str">
        <f t="shared" ca="1" si="119"/>
        <v/>
      </c>
      <c r="BA1613" s="67" t="str">
        <f t="shared" ca="1" si="120"/>
        <v/>
      </c>
    </row>
    <row r="1614" spans="16:53">
      <c r="P1614" s="26"/>
      <c r="Q1614" s="27"/>
      <c r="R1614" s="27"/>
      <c r="S1614" s="30"/>
      <c r="AW1614" s="67" t="str">
        <f>IF(ISERROR(IF(Journal!BC1614&gt;0,Journal!V1614,0)-IF(Journal!BC1614&gt;0,Journal!BC1614,0)),"",IF(Journal!BC1614&gt;0,Journal!V1614,0)-IF(Journal!BC1614&gt;0,Journal!BC1614,0))</f>
        <v/>
      </c>
      <c r="AX1614" s="67" t="str">
        <f t="shared" si="117"/>
        <v/>
      </c>
      <c r="AY1614" s="67" t="str">
        <f t="shared" ca="1" si="118"/>
        <v/>
      </c>
      <c r="AZ1614" s="67" t="str">
        <f t="shared" ca="1" si="119"/>
        <v/>
      </c>
      <c r="BA1614" s="67" t="str">
        <f t="shared" ca="1" si="120"/>
        <v/>
      </c>
    </row>
    <row r="1615" spans="16:53">
      <c r="P1615" s="26"/>
      <c r="Q1615" s="27"/>
      <c r="R1615" s="27"/>
      <c r="S1615" s="30"/>
      <c r="AW1615" s="67" t="str">
        <f>IF(ISERROR(IF(Journal!BC1615&gt;0,Journal!V1615,0)-IF(Journal!BC1615&gt;0,Journal!BC1615,0)),"",IF(Journal!BC1615&gt;0,Journal!V1615,0)-IF(Journal!BC1615&gt;0,Journal!BC1615,0))</f>
        <v/>
      </c>
      <c r="AX1615" s="67" t="str">
        <f t="shared" si="117"/>
        <v/>
      </c>
      <c r="AY1615" s="67" t="str">
        <f t="shared" ca="1" si="118"/>
        <v/>
      </c>
      <c r="AZ1615" s="67" t="str">
        <f t="shared" ca="1" si="119"/>
        <v/>
      </c>
      <c r="BA1615" s="67" t="str">
        <f t="shared" ca="1" si="120"/>
        <v/>
      </c>
    </row>
    <row r="1616" spans="16:53">
      <c r="P1616" s="26"/>
      <c r="Q1616" s="27"/>
      <c r="R1616" s="27"/>
      <c r="S1616" s="30"/>
      <c r="AW1616" s="67" t="str">
        <f>IF(ISERROR(IF(Journal!BC1616&gt;0,Journal!V1616,0)-IF(Journal!BC1616&gt;0,Journal!BC1616,0)),"",IF(Journal!BC1616&gt;0,Journal!V1616,0)-IF(Journal!BC1616&gt;0,Journal!BC1616,0))</f>
        <v/>
      </c>
      <c r="AX1616" s="67" t="str">
        <f t="shared" si="117"/>
        <v/>
      </c>
      <c r="AY1616" s="67" t="str">
        <f t="shared" ca="1" si="118"/>
        <v/>
      </c>
      <c r="AZ1616" s="67" t="str">
        <f t="shared" ca="1" si="119"/>
        <v/>
      </c>
      <c r="BA1616" s="67" t="str">
        <f t="shared" ca="1" si="120"/>
        <v/>
      </c>
    </row>
    <row r="1617" spans="16:53">
      <c r="P1617" s="26"/>
      <c r="Q1617" s="27"/>
      <c r="R1617" s="27"/>
      <c r="S1617" s="30"/>
      <c r="AW1617" s="67" t="str">
        <f>IF(ISERROR(IF(Journal!BC1617&gt;0,Journal!V1617,0)-IF(Journal!BC1617&gt;0,Journal!BC1617,0)),"",IF(Journal!BC1617&gt;0,Journal!V1617,0)-IF(Journal!BC1617&gt;0,Journal!BC1617,0))</f>
        <v/>
      </c>
      <c r="AX1617" s="67" t="str">
        <f t="shared" si="117"/>
        <v/>
      </c>
      <c r="AY1617" s="67" t="str">
        <f t="shared" ca="1" si="118"/>
        <v/>
      </c>
      <c r="AZ1617" s="67" t="str">
        <f t="shared" ca="1" si="119"/>
        <v/>
      </c>
      <c r="BA1617" s="67" t="str">
        <f t="shared" ca="1" si="120"/>
        <v/>
      </c>
    </row>
    <row r="1618" spans="16:53">
      <c r="P1618" s="26"/>
      <c r="Q1618" s="27"/>
      <c r="R1618" s="27"/>
      <c r="S1618" s="30"/>
      <c r="AW1618" s="67" t="str">
        <f>IF(ISERROR(IF(Journal!BC1618&gt;0,Journal!V1618,0)-IF(Journal!BC1618&gt;0,Journal!BC1618,0)),"",IF(Journal!BC1618&gt;0,Journal!V1618,0)-IF(Journal!BC1618&gt;0,Journal!BC1618,0))</f>
        <v/>
      </c>
      <c r="AX1618" s="67" t="str">
        <f t="shared" si="117"/>
        <v/>
      </c>
      <c r="AY1618" s="67" t="str">
        <f t="shared" ca="1" si="118"/>
        <v/>
      </c>
      <c r="AZ1618" s="67" t="str">
        <f t="shared" ca="1" si="119"/>
        <v/>
      </c>
      <c r="BA1618" s="67" t="str">
        <f t="shared" ca="1" si="120"/>
        <v/>
      </c>
    </row>
    <row r="1619" spans="16:53">
      <c r="P1619" s="26"/>
      <c r="Q1619" s="27"/>
      <c r="R1619" s="27"/>
      <c r="S1619" s="30"/>
      <c r="AW1619" s="67" t="str">
        <f>IF(ISERROR(IF(Journal!BC1619&gt;0,Journal!V1619,0)-IF(Journal!BC1619&gt;0,Journal!BC1619,0)),"",IF(Journal!BC1619&gt;0,Journal!V1619,0)-IF(Journal!BC1619&gt;0,Journal!BC1619,0))</f>
        <v/>
      </c>
      <c r="AX1619" s="67" t="str">
        <f t="shared" si="117"/>
        <v/>
      </c>
      <c r="AY1619" s="67" t="str">
        <f t="shared" ca="1" si="118"/>
        <v/>
      </c>
      <c r="AZ1619" s="67" t="str">
        <f t="shared" ca="1" si="119"/>
        <v/>
      </c>
      <c r="BA1619" s="67" t="str">
        <f t="shared" ca="1" si="120"/>
        <v/>
      </c>
    </row>
    <row r="1620" spans="16:53">
      <c r="P1620" s="26"/>
      <c r="Q1620" s="27"/>
      <c r="R1620" s="27"/>
      <c r="S1620" s="30"/>
      <c r="AW1620" s="67" t="str">
        <f>IF(ISERROR(IF(Journal!BC1620&gt;0,Journal!V1620,0)-IF(Journal!BC1620&gt;0,Journal!BC1620,0)),"",IF(Journal!BC1620&gt;0,Journal!V1620,0)-IF(Journal!BC1620&gt;0,Journal!BC1620,0))</f>
        <v/>
      </c>
      <c r="AX1620" s="67" t="str">
        <f t="shared" si="117"/>
        <v/>
      </c>
      <c r="AY1620" s="67" t="str">
        <f t="shared" ca="1" si="118"/>
        <v/>
      </c>
      <c r="AZ1620" s="67" t="str">
        <f t="shared" ca="1" si="119"/>
        <v/>
      </c>
      <c r="BA1620" s="67" t="str">
        <f t="shared" ca="1" si="120"/>
        <v/>
      </c>
    </row>
    <row r="1621" spans="16:53">
      <c r="P1621" s="26"/>
      <c r="Q1621" s="27"/>
      <c r="R1621" s="27"/>
      <c r="S1621" s="30"/>
      <c r="AW1621" s="67" t="str">
        <f>IF(ISERROR(IF(Journal!BC1621&gt;0,Journal!V1621,0)-IF(Journal!BC1621&gt;0,Journal!BC1621,0)),"",IF(Journal!BC1621&gt;0,Journal!V1621,0)-IF(Journal!BC1621&gt;0,Journal!BC1621,0))</f>
        <v/>
      </c>
      <c r="AX1621" s="67" t="str">
        <f t="shared" si="117"/>
        <v/>
      </c>
      <c r="AY1621" s="67" t="str">
        <f t="shared" ca="1" si="118"/>
        <v/>
      </c>
      <c r="AZ1621" s="67" t="str">
        <f t="shared" ca="1" si="119"/>
        <v/>
      </c>
      <c r="BA1621" s="67" t="str">
        <f t="shared" ca="1" si="120"/>
        <v/>
      </c>
    </row>
    <row r="1622" spans="16:53">
      <c r="P1622" s="26"/>
      <c r="Q1622" s="27"/>
      <c r="R1622" s="27"/>
      <c r="S1622" s="30"/>
      <c r="AW1622" s="67" t="str">
        <f>IF(ISERROR(IF(Journal!BC1622&gt;0,Journal!V1622,0)-IF(Journal!BC1622&gt;0,Journal!BC1622,0)),"",IF(Journal!BC1622&gt;0,Journal!V1622,0)-IF(Journal!BC1622&gt;0,Journal!BC1622,0))</f>
        <v/>
      </c>
      <c r="AX1622" s="67" t="str">
        <f t="shared" si="117"/>
        <v/>
      </c>
      <c r="AY1622" s="67" t="str">
        <f t="shared" ca="1" si="118"/>
        <v/>
      </c>
      <c r="AZ1622" s="67" t="str">
        <f t="shared" ca="1" si="119"/>
        <v/>
      </c>
      <c r="BA1622" s="67" t="str">
        <f t="shared" ca="1" si="120"/>
        <v/>
      </c>
    </row>
    <row r="1623" spans="16:53">
      <c r="P1623" s="26"/>
      <c r="Q1623" s="27"/>
      <c r="R1623" s="27"/>
      <c r="S1623" s="30"/>
      <c r="AW1623" s="67" t="str">
        <f>IF(ISERROR(IF(Journal!BC1623&gt;0,Journal!V1623,0)-IF(Journal!BC1623&gt;0,Journal!BC1623,0)),"",IF(Journal!BC1623&gt;0,Journal!V1623,0)-IF(Journal!BC1623&gt;0,Journal!BC1623,0))</f>
        <v/>
      </c>
      <c r="AX1623" s="67" t="str">
        <f t="shared" si="117"/>
        <v/>
      </c>
      <c r="AY1623" s="67" t="str">
        <f t="shared" ca="1" si="118"/>
        <v/>
      </c>
      <c r="AZ1623" s="67" t="str">
        <f t="shared" ca="1" si="119"/>
        <v/>
      </c>
      <c r="BA1623" s="67" t="str">
        <f t="shared" ca="1" si="120"/>
        <v/>
      </c>
    </row>
    <row r="1624" spans="16:53">
      <c r="P1624" s="26"/>
      <c r="Q1624" s="27"/>
      <c r="R1624" s="27"/>
      <c r="S1624" s="30"/>
      <c r="AW1624" s="67" t="str">
        <f>IF(ISERROR(IF(Journal!BC1624&gt;0,Journal!V1624,0)-IF(Journal!BC1624&gt;0,Journal!BC1624,0)),"",IF(Journal!BC1624&gt;0,Journal!V1624,0)-IF(Journal!BC1624&gt;0,Journal!BC1624,0))</f>
        <v/>
      </c>
      <c r="AX1624" s="67" t="str">
        <f t="shared" si="117"/>
        <v/>
      </c>
      <c r="AY1624" s="67" t="str">
        <f t="shared" ca="1" si="118"/>
        <v/>
      </c>
      <c r="AZ1624" s="67" t="str">
        <f t="shared" ca="1" si="119"/>
        <v/>
      </c>
      <c r="BA1624" s="67" t="str">
        <f t="shared" ca="1" si="120"/>
        <v/>
      </c>
    </row>
    <row r="1625" spans="16:53">
      <c r="P1625" s="26"/>
      <c r="Q1625" s="27"/>
      <c r="R1625" s="27"/>
      <c r="S1625" s="30"/>
      <c r="AW1625" s="67" t="str">
        <f>IF(ISERROR(IF(Journal!BC1625&gt;0,Journal!V1625,0)-IF(Journal!BC1625&gt;0,Journal!BC1625,0)),"",IF(Journal!BC1625&gt;0,Journal!V1625,0)-IF(Journal!BC1625&gt;0,Journal!BC1625,0))</f>
        <v/>
      </c>
      <c r="AX1625" s="67" t="str">
        <f t="shared" si="117"/>
        <v/>
      </c>
      <c r="AY1625" s="67" t="str">
        <f t="shared" ca="1" si="118"/>
        <v/>
      </c>
      <c r="AZ1625" s="67" t="str">
        <f t="shared" ca="1" si="119"/>
        <v/>
      </c>
      <c r="BA1625" s="67" t="str">
        <f t="shared" ca="1" si="120"/>
        <v/>
      </c>
    </row>
    <row r="1626" spans="16:53">
      <c r="P1626" s="26"/>
      <c r="Q1626" s="27"/>
      <c r="R1626" s="27"/>
      <c r="S1626" s="30"/>
      <c r="AW1626" s="67" t="str">
        <f>IF(ISERROR(IF(Journal!BC1626&gt;0,Journal!V1626,0)-IF(Journal!BC1626&gt;0,Journal!BC1626,0)),"",IF(Journal!BC1626&gt;0,Journal!V1626,0)-IF(Journal!BC1626&gt;0,Journal!BC1626,0))</f>
        <v/>
      </c>
      <c r="AX1626" s="67" t="str">
        <f t="shared" si="117"/>
        <v/>
      </c>
      <c r="AY1626" s="67" t="str">
        <f t="shared" ca="1" si="118"/>
        <v/>
      </c>
      <c r="AZ1626" s="67" t="str">
        <f t="shared" ca="1" si="119"/>
        <v/>
      </c>
      <c r="BA1626" s="67" t="str">
        <f t="shared" ca="1" si="120"/>
        <v/>
      </c>
    </row>
    <row r="1627" spans="16:53">
      <c r="P1627" s="26"/>
      <c r="Q1627" s="27"/>
      <c r="R1627" s="27"/>
      <c r="S1627" s="30"/>
      <c r="AW1627" s="67" t="str">
        <f>IF(ISERROR(IF(Journal!BC1627&gt;0,Journal!V1627,0)-IF(Journal!BC1627&gt;0,Journal!BC1627,0)),"",IF(Journal!BC1627&gt;0,Journal!V1627,0)-IF(Journal!BC1627&gt;0,Journal!BC1627,0))</f>
        <v/>
      </c>
      <c r="AX1627" s="67" t="str">
        <f t="shared" si="117"/>
        <v/>
      </c>
      <c r="AY1627" s="67" t="str">
        <f t="shared" ca="1" si="118"/>
        <v/>
      </c>
      <c r="AZ1627" s="67" t="str">
        <f t="shared" ca="1" si="119"/>
        <v/>
      </c>
      <c r="BA1627" s="67" t="str">
        <f t="shared" ca="1" si="120"/>
        <v/>
      </c>
    </row>
    <row r="1628" spans="16:53">
      <c r="P1628" s="26"/>
      <c r="Q1628" s="27"/>
      <c r="R1628" s="27"/>
      <c r="S1628" s="30"/>
      <c r="AW1628" s="67" t="str">
        <f>IF(ISERROR(IF(Journal!BC1628&gt;0,Journal!V1628,0)-IF(Journal!BC1628&gt;0,Journal!BC1628,0)),"",IF(Journal!BC1628&gt;0,Journal!V1628,0)-IF(Journal!BC1628&gt;0,Journal!BC1628,0))</f>
        <v/>
      </c>
      <c r="AX1628" s="67" t="str">
        <f t="shared" si="117"/>
        <v/>
      </c>
      <c r="AY1628" s="67" t="str">
        <f t="shared" ca="1" si="118"/>
        <v/>
      </c>
      <c r="AZ1628" s="67" t="str">
        <f t="shared" ca="1" si="119"/>
        <v/>
      </c>
      <c r="BA1628" s="67" t="str">
        <f t="shared" ca="1" si="120"/>
        <v/>
      </c>
    </row>
    <row r="1629" spans="16:53">
      <c r="P1629" s="26"/>
      <c r="Q1629" s="27"/>
      <c r="R1629" s="27"/>
      <c r="S1629" s="30"/>
      <c r="AW1629" s="67" t="str">
        <f>IF(ISERROR(IF(Journal!BC1629&gt;0,Journal!V1629,0)-IF(Journal!BC1629&gt;0,Journal!BC1629,0)),"",IF(Journal!BC1629&gt;0,Journal!V1629,0)-IF(Journal!BC1629&gt;0,Journal!BC1629,0))</f>
        <v/>
      </c>
      <c r="AX1629" s="67" t="str">
        <f t="shared" si="117"/>
        <v/>
      </c>
      <c r="AY1629" s="67" t="str">
        <f t="shared" ca="1" si="118"/>
        <v/>
      </c>
      <c r="AZ1629" s="67" t="str">
        <f t="shared" ca="1" si="119"/>
        <v/>
      </c>
      <c r="BA1629" s="67" t="str">
        <f t="shared" ca="1" si="120"/>
        <v/>
      </c>
    </row>
    <row r="1630" spans="16:53">
      <c r="P1630" s="26"/>
      <c r="Q1630" s="27"/>
      <c r="R1630" s="27"/>
      <c r="S1630" s="30"/>
      <c r="AW1630" s="67" t="str">
        <f>IF(ISERROR(IF(Journal!BC1630&gt;0,Journal!V1630,0)-IF(Journal!BC1630&gt;0,Journal!BC1630,0)),"",IF(Journal!BC1630&gt;0,Journal!V1630,0)-IF(Journal!BC1630&gt;0,Journal!BC1630,0))</f>
        <v/>
      </c>
      <c r="AX1630" s="67" t="str">
        <f t="shared" si="117"/>
        <v/>
      </c>
      <c r="AY1630" s="67" t="str">
        <f t="shared" ca="1" si="118"/>
        <v/>
      </c>
      <c r="AZ1630" s="67" t="str">
        <f t="shared" ca="1" si="119"/>
        <v/>
      </c>
      <c r="BA1630" s="67" t="str">
        <f t="shared" ca="1" si="120"/>
        <v/>
      </c>
    </row>
    <row r="1631" spans="16:53">
      <c r="P1631" s="26"/>
      <c r="Q1631" s="27"/>
      <c r="R1631" s="27"/>
      <c r="S1631" s="30"/>
      <c r="AW1631" s="67" t="str">
        <f>IF(ISERROR(IF(Journal!BC1631&gt;0,Journal!V1631,0)-IF(Journal!BC1631&gt;0,Journal!BC1631,0)),"",IF(Journal!BC1631&gt;0,Journal!V1631,0)-IF(Journal!BC1631&gt;0,Journal!BC1631,0))</f>
        <v/>
      </c>
      <c r="AX1631" s="67" t="str">
        <f t="shared" si="117"/>
        <v/>
      </c>
      <c r="AY1631" s="67" t="str">
        <f t="shared" ca="1" si="118"/>
        <v/>
      </c>
      <c r="AZ1631" s="67" t="str">
        <f t="shared" ca="1" si="119"/>
        <v/>
      </c>
      <c r="BA1631" s="67" t="str">
        <f t="shared" ca="1" si="120"/>
        <v/>
      </c>
    </row>
    <row r="1632" spans="16:53">
      <c r="P1632" s="26"/>
      <c r="Q1632" s="27"/>
      <c r="R1632" s="27"/>
      <c r="S1632" s="30"/>
      <c r="AW1632" s="67" t="str">
        <f>IF(ISERROR(IF(Journal!BC1632&gt;0,Journal!V1632,0)-IF(Journal!BC1632&gt;0,Journal!BC1632,0)),"",IF(Journal!BC1632&gt;0,Journal!V1632,0)-IF(Journal!BC1632&gt;0,Journal!BC1632,0))</f>
        <v/>
      </c>
      <c r="AX1632" s="67" t="str">
        <f t="shared" si="117"/>
        <v/>
      </c>
      <c r="AY1632" s="67" t="str">
        <f t="shared" ca="1" si="118"/>
        <v/>
      </c>
      <c r="AZ1632" s="67" t="str">
        <f t="shared" ca="1" si="119"/>
        <v/>
      </c>
      <c r="BA1632" s="67" t="str">
        <f t="shared" ca="1" si="120"/>
        <v/>
      </c>
    </row>
    <row r="1633" spans="16:53">
      <c r="P1633" s="26"/>
      <c r="Q1633" s="27"/>
      <c r="R1633" s="27"/>
      <c r="S1633" s="30"/>
      <c r="AW1633" s="67" t="str">
        <f>IF(ISERROR(IF(Journal!BC1633&gt;0,Journal!V1633,0)-IF(Journal!BC1633&gt;0,Journal!BC1633,0)),"",IF(Journal!BC1633&gt;0,Journal!V1633,0)-IF(Journal!BC1633&gt;0,Journal!BC1633,0))</f>
        <v/>
      </c>
      <c r="AX1633" s="67" t="str">
        <f t="shared" si="117"/>
        <v/>
      </c>
      <c r="AY1633" s="67" t="str">
        <f t="shared" ca="1" si="118"/>
        <v/>
      </c>
      <c r="AZ1633" s="67" t="str">
        <f t="shared" ca="1" si="119"/>
        <v/>
      </c>
      <c r="BA1633" s="67" t="str">
        <f t="shared" ca="1" si="120"/>
        <v/>
      </c>
    </row>
    <row r="1634" spans="16:53">
      <c r="P1634" s="26"/>
      <c r="Q1634" s="27"/>
      <c r="R1634" s="27"/>
      <c r="S1634" s="30"/>
      <c r="AW1634" s="67" t="str">
        <f>IF(ISERROR(IF(Journal!BC1634&gt;0,Journal!V1634,0)-IF(Journal!BC1634&gt;0,Journal!BC1634,0)),"",IF(Journal!BC1634&gt;0,Journal!V1634,0)-IF(Journal!BC1634&gt;0,Journal!BC1634,0))</f>
        <v/>
      </c>
      <c r="AX1634" s="67" t="str">
        <f t="shared" si="117"/>
        <v/>
      </c>
      <c r="AY1634" s="67" t="str">
        <f t="shared" ca="1" si="118"/>
        <v/>
      </c>
      <c r="AZ1634" s="67" t="str">
        <f t="shared" ca="1" si="119"/>
        <v/>
      </c>
      <c r="BA1634" s="67" t="str">
        <f t="shared" ca="1" si="120"/>
        <v/>
      </c>
    </row>
    <row r="1635" spans="16:53">
      <c r="P1635" s="26"/>
      <c r="Q1635" s="27"/>
      <c r="R1635" s="27"/>
      <c r="S1635" s="30"/>
      <c r="AW1635" s="67" t="str">
        <f>IF(ISERROR(IF(Journal!BC1635&gt;0,Journal!V1635,0)-IF(Journal!BC1635&gt;0,Journal!BC1635,0)),"",IF(Journal!BC1635&gt;0,Journal!V1635,0)-IF(Journal!BC1635&gt;0,Journal!BC1635,0))</f>
        <v/>
      </c>
      <c r="AX1635" s="67" t="str">
        <f t="shared" si="117"/>
        <v/>
      </c>
      <c r="AY1635" s="67" t="str">
        <f t="shared" ca="1" si="118"/>
        <v/>
      </c>
      <c r="AZ1635" s="67" t="str">
        <f t="shared" ca="1" si="119"/>
        <v/>
      </c>
      <c r="BA1635" s="67" t="str">
        <f t="shared" ca="1" si="120"/>
        <v/>
      </c>
    </row>
    <row r="1636" spans="16:53">
      <c r="P1636" s="26"/>
      <c r="Q1636" s="27"/>
      <c r="R1636" s="27"/>
      <c r="S1636" s="30"/>
      <c r="AW1636" s="67" t="str">
        <f>IF(ISERROR(IF(Journal!BC1636&gt;0,Journal!V1636,0)-IF(Journal!BC1636&gt;0,Journal!BC1636,0)),"",IF(Journal!BC1636&gt;0,Journal!V1636,0)-IF(Journal!BC1636&gt;0,Journal!BC1636,0))</f>
        <v/>
      </c>
      <c r="AX1636" s="67" t="str">
        <f t="shared" si="117"/>
        <v/>
      </c>
      <c r="AY1636" s="67" t="str">
        <f t="shared" ca="1" si="118"/>
        <v/>
      </c>
      <c r="AZ1636" s="67" t="str">
        <f t="shared" ca="1" si="119"/>
        <v/>
      </c>
      <c r="BA1636" s="67" t="str">
        <f t="shared" ca="1" si="120"/>
        <v/>
      </c>
    </row>
    <row r="1637" spans="16:53">
      <c r="P1637" s="26"/>
      <c r="Q1637" s="27"/>
      <c r="R1637" s="27"/>
      <c r="S1637" s="30"/>
      <c r="AW1637" s="67" t="str">
        <f>IF(ISERROR(IF(Journal!BC1637&gt;0,Journal!V1637,0)-IF(Journal!BC1637&gt;0,Journal!BC1637,0)),"",IF(Journal!BC1637&gt;0,Journal!V1637,0)-IF(Journal!BC1637&gt;0,Journal!BC1637,0))</f>
        <v/>
      </c>
      <c r="AX1637" s="67" t="str">
        <f t="shared" si="117"/>
        <v/>
      </c>
      <c r="AY1637" s="67" t="str">
        <f t="shared" ca="1" si="118"/>
        <v/>
      </c>
      <c r="AZ1637" s="67" t="str">
        <f t="shared" ca="1" si="119"/>
        <v/>
      </c>
      <c r="BA1637" s="67" t="str">
        <f t="shared" ca="1" si="120"/>
        <v/>
      </c>
    </row>
    <row r="1638" spans="16:53">
      <c r="P1638" s="26"/>
      <c r="Q1638" s="27"/>
      <c r="R1638" s="27"/>
      <c r="S1638" s="30"/>
      <c r="AW1638" s="67" t="str">
        <f>IF(ISERROR(IF(Journal!BC1638&gt;0,Journal!V1638,0)-IF(Journal!BC1638&gt;0,Journal!BC1638,0)),"",IF(Journal!BC1638&gt;0,Journal!V1638,0)-IF(Journal!BC1638&gt;0,Journal!BC1638,0))</f>
        <v/>
      </c>
      <c r="AX1638" s="67" t="str">
        <f t="shared" si="117"/>
        <v/>
      </c>
      <c r="AY1638" s="67" t="str">
        <f t="shared" ca="1" si="118"/>
        <v/>
      </c>
      <c r="AZ1638" s="67" t="str">
        <f t="shared" ca="1" si="119"/>
        <v/>
      </c>
      <c r="BA1638" s="67" t="str">
        <f t="shared" ca="1" si="120"/>
        <v/>
      </c>
    </row>
    <row r="1639" spans="16:53">
      <c r="P1639" s="26"/>
      <c r="Q1639" s="27"/>
      <c r="R1639" s="27"/>
      <c r="S1639" s="30"/>
      <c r="AW1639" s="67" t="str">
        <f>IF(ISERROR(IF(Journal!BC1639&gt;0,Journal!V1639,0)-IF(Journal!BC1639&gt;0,Journal!BC1639,0)),"",IF(Journal!BC1639&gt;0,Journal!V1639,0)-IF(Journal!BC1639&gt;0,Journal!BC1639,0))</f>
        <v/>
      </c>
      <c r="AX1639" s="67" t="str">
        <f t="shared" si="117"/>
        <v/>
      </c>
      <c r="AY1639" s="67" t="str">
        <f t="shared" ca="1" si="118"/>
        <v/>
      </c>
      <c r="AZ1639" s="67" t="str">
        <f t="shared" ca="1" si="119"/>
        <v/>
      </c>
      <c r="BA1639" s="67" t="str">
        <f t="shared" ca="1" si="120"/>
        <v/>
      </c>
    </row>
    <row r="1640" spans="16:53">
      <c r="P1640" s="26"/>
      <c r="Q1640" s="27"/>
      <c r="R1640" s="27"/>
      <c r="S1640" s="30"/>
      <c r="AW1640" s="67" t="str">
        <f>IF(ISERROR(IF(Journal!BC1640&gt;0,Journal!V1640,0)-IF(Journal!BC1640&gt;0,Journal!BC1640,0)),"",IF(Journal!BC1640&gt;0,Journal!V1640,0)-IF(Journal!BC1640&gt;0,Journal!BC1640,0))</f>
        <v/>
      </c>
      <c r="AX1640" s="67" t="str">
        <f t="shared" si="117"/>
        <v/>
      </c>
      <c r="AY1640" s="67" t="str">
        <f t="shared" ca="1" si="118"/>
        <v/>
      </c>
      <c r="AZ1640" s="67" t="str">
        <f t="shared" ca="1" si="119"/>
        <v/>
      </c>
      <c r="BA1640" s="67" t="str">
        <f t="shared" ca="1" si="120"/>
        <v/>
      </c>
    </row>
    <row r="1641" spans="16:53">
      <c r="P1641" s="26"/>
      <c r="Q1641" s="27"/>
      <c r="R1641" s="27"/>
      <c r="S1641" s="30"/>
      <c r="AW1641" s="67" t="str">
        <f>IF(ISERROR(IF(Journal!BC1641&gt;0,Journal!V1641,0)-IF(Journal!BC1641&gt;0,Journal!BC1641,0)),"",IF(Journal!BC1641&gt;0,Journal!V1641,0)-IF(Journal!BC1641&gt;0,Journal!BC1641,0))</f>
        <v/>
      </c>
      <c r="AX1641" s="67" t="str">
        <f t="shared" si="117"/>
        <v/>
      </c>
      <c r="AY1641" s="67" t="str">
        <f t="shared" ca="1" si="118"/>
        <v/>
      </c>
      <c r="AZ1641" s="67" t="str">
        <f t="shared" ca="1" si="119"/>
        <v/>
      </c>
      <c r="BA1641" s="67" t="str">
        <f t="shared" ca="1" si="120"/>
        <v/>
      </c>
    </row>
    <row r="1642" spans="16:53">
      <c r="P1642" s="26"/>
      <c r="Q1642" s="27"/>
      <c r="R1642" s="27"/>
      <c r="S1642" s="30"/>
      <c r="AW1642" s="67" t="str">
        <f>IF(ISERROR(IF(Journal!BC1642&gt;0,Journal!V1642,0)-IF(Journal!BC1642&gt;0,Journal!BC1642,0)),"",IF(Journal!BC1642&gt;0,Journal!V1642,0)-IF(Journal!BC1642&gt;0,Journal!BC1642,0))</f>
        <v/>
      </c>
      <c r="AX1642" s="67" t="str">
        <f t="shared" si="117"/>
        <v/>
      </c>
      <c r="AY1642" s="67" t="str">
        <f t="shared" ca="1" si="118"/>
        <v/>
      </c>
      <c r="AZ1642" s="67" t="str">
        <f t="shared" ca="1" si="119"/>
        <v/>
      </c>
      <c r="BA1642" s="67" t="str">
        <f t="shared" ca="1" si="120"/>
        <v/>
      </c>
    </row>
    <row r="1643" spans="16:53">
      <c r="P1643" s="26"/>
      <c r="Q1643" s="27"/>
      <c r="R1643" s="27"/>
      <c r="S1643" s="30"/>
      <c r="AW1643" s="67" t="str">
        <f>IF(ISERROR(IF(Journal!BC1643&gt;0,Journal!V1643,0)-IF(Journal!BC1643&gt;0,Journal!BC1643,0)),"",IF(Journal!BC1643&gt;0,Journal!V1643,0)-IF(Journal!BC1643&gt;0,Journal!BC1643,0))</f>
        <v/>
      </c>
      <c r="AX1643" s="67" t="str">
        <f t="shared" si="117"/>
        <v/>
      </c>
      <c r="AY1643" s="67" t="str">
        <f t="shared" ca="1" si="118"/>
        <v/>
      </c>
      <c r="AZ1643" s="67" t="str">
        <f t="shared" ca="1" si="119"/>
        <v/>
      </c>
      <c r="BA1643" s="67" t="str">
        <f t="shared" ca="1" si="120"/>
        <v/>
      </c>
    </row>
    <row r="1644" spans="16:53">
      <c r="P1644" s="26"/>
      <c r="Q1644" s="27"/>
      <c r="R1644" s="27"/>
      <c r="S1644" s="30"/>
      <c r="AW1644" s="67" t="str">
        <f>IF(ISERROR(IF(Journal!BC1644&gt;0,Journal!V1644,0)-IF(Journal!BC1644&gt;0,Journal!BC1644,0)),"",IF(Journal!BC1644&gt;0,Journal!V1644,0)-IF(Journal!BC1644&gt;0,Journal!BC1644,0))</f>
        <v/>
      </c>
      <c r="AX1644" s="67" t="str">
        <f t="shared" si="117"/>
        <v/>
      </c>
      <c r="AY1644" s="67" t="str">
        <f t="shared" ca="1" si="118"/>
        <v/>
      </c>
      <c r="AZ1644" s="67" t="str">
        <f t="shared" ca="1" si="119"/>
        <v/>
      </c>
      <c r="BA1644" s="67" t="str">
        <f t="shared" ca="1" si="120"/>
        <v/>
      </c>
    </row>
    <row r="1645" spans="16:53">
      <c r="P1645" s="26"/>
      <c r="Q1645" s="27"/>
      <c r="R1645" s="27"/>
      <c r="S1645" s="30"/>
      <c r="AW1645" s="67" t="str">
        <f>IF(ISERROR(IF(Journal!BC1645&gt;0,Journal!V1645,0)-IF(Journal!BC1645&gt;0,Journal!BC1645,0)),"",IF(Journal!BC1645&gt;0,Journal!V1645,0)-IF(Journal!BC1645&gt;0,Journal!BC1645,0))</f>
        <v/>
      </c>
      <c r="AX1645" s="67" t="str">
        <f t="shared" si="117"/>
        <v/>
      </c>
      <c r="AY1645" s="67" t="str">
        <f t="shared" ca="1" si="118"/>
        <v/>
      </c>
      <c r="AZ1645" s="67" t="str">
        <f t="shared" ca="1" si="119"/>
        <v/>
      </c>
      <c r="BA1645" s="67" t="str">
        <f t="shared" ca="1" si="120"/>
        <v/>
      </c>
    </row>
    <row r="1646" spans="16:53">
      <c r="P1646" s="26"/>
      <c r="Q1646" s="27"/>
      <c r="R1646" s="27"/>
      <c r="S1646" s="30"/>
      <c r="AW1646" s="67" t="str">
        <f>IF(ISERROR(IF(Journal!BC1646&gt;0,Journal!V1646,0)-IF(Journal!BC1646&gt;0,Journal!BC1646,0)),"",IF(Journal!BC1646&gt;0,Journal!V1646,0)-IF(Journal!BC1646&gt;0,Journal!BC1646,0))</f>
        <v/>
      </c>
      <c r="AX1646" s="67" t="str">
        <f t="shared" si="117"/>
        <v/>
      </c>
      <c r="AY1646" s="67" t="str">
        <f t="shared" ca="1" si="118"/>
        <v/>
      </c>
      <c r="AZ1646" s="67" t="str">
        <f t="shared" ca="1" si="119"/>
        <v/>
      </c>
      <c r="BA1646" s="67" t="str">
        <f t="shared" ca="1" si="120"/>
        <v/>
      </c>
    </row>
    <row r="1647" spans="16:53">
      <c r="P1647" s="26"/>
      <c r="Q1647" s="27"/>
      <c r="R1647" s="27"/>
      <c r="S1647" s="30"/>
      <c r="AW1647" s="67" t="str">
        <f>IF(ISERROR(IF(Journal!BC1647&gt;0,Journal!V1647,0)-IF(Journal!BC1647&gt;0,Journal!BC1647,0)),"",IF(Journal!BC1647&gt;0,Journal!V1647,0)-IF(Journal!BC1647&gt;0,Journal!BC1647,0))</f>
        <v/>
      </c>
      <c r="AX1647" s="67" t="str">
        <f t="shared" si="117"/>
        <v/>
      </c>
      <c r="AY1647" s="67" t="str">
        <f t="shared" ca="1" si="118"/>
        <v/>
      </c>
      <c r="AZ1647" s="67" t="str">
        <f t="shared" ca="1" si="119"/>
        <v/>
      </c>
      <c r="BA1647" s="67" t="str">
        <f t="shared" ca="1" si="120"/>
        <v/>
      </c>
    </row>
    <row r="1648" spans="16:53">
      <c r="P1648" s="26"/>
      <c r="Q1648" s="27"/>
      <c r="R1648" s="27"/>
      <c r="S1648" s="30"/>
      <c r="AW1648" s="67" t="str">
        <f>IF(ISERROR(IF(Journal!BC1648&gt;0,Journal!V1648,0)-IF(Journal!BC1648&gt;0,Journal!BC1648,0)),"",IF(Journal!BC1648&gt;0,Journal!V1648,0)-IF(Journal!BC1648&gt;0,Journal!BC1648,0))</f>
        <v/>
      </c>
      <c r="AX1648" s="67" t="str">
        <f t="shared" si="117"/>
        <v/>
      </c>
      <c r="AY1648" s="67" t="str">
        <f t="shared" ca="1" si="118"/>
        <v/>
      </c>
      <c r="AZ1648" s="67" t="str">
        <f t="shared" ca="1" si="119"/>
        <v/>
      </c>
      <c r="BA1648" s="67" t="str">
        <f t="shared" ca="1" si="120"/>
        <v/>
      </c>
    </row>
    <row r="1649" spans="16:53">
      <c r="P1649" s="26"/>
      <c r="Q1649" s="27"/>
      <c r="R1649" s="27"/>
      <c r="S1649" s="30"/>
      <c r="AW1649" s="67" t="str">
        <f>IF(ISERROR(IF(Journal!BC1649&gt;0,Journal!V1649,0)-IF(Journal!BC1649&gt;0,Journal!BC1649,0)),"",IF(Journal!BC1649&gt;0,Journal!V1649,0)-IF(Journal!BC1649&gt;0,Journal!BC1649,0))</f>
        <v/>
      </c>
      <c r="AX1649" s="67" t="str">
        <f t="shared" si="117"/>
        <v/>
      </c>
      <c r="AY1649" s="67" t="str">
        <f t="shared" ca="1" si="118"/>
        <v/>
      </c>
      <c r="AZ1649" s="67" t="str">
        <f t="shared" ca="1" si="119"/>
        <v/>
      </c>
      <c r="BA1649" s="67" t="str">
        <f t="shared" ca="1" si="120"/>
        <v/>
      </c>
    </row>
    <row r="1650" spans="16:53">
      <c r="P1650" s="26"/>
      <c r="Q1650" s="27"/>
      <c r="R1650" s="27"/>
      <c r="S1650" s="30"/>
      <c r="AW1650" s="67" t="str">
        <f>IF(ISERROR(IF(Journal!BC1650&gt;0,Journal!V1650,0)-IF(Journal!BC1650&gt;0,Journal!BC1650,0)),"",IF(Journal!BC1650&gt;0,Journal!V1650,0)-IF(Journal!BC1650&gt;0,Journal!BC1650,0))</f>
        <v/>
      </c>
      <c r="AX1650" s="67" t="str">
        <f t="shared" si="117"/>
        <v/>
      </c>
      <c r="AY1650" s="67" t="str">
        <f t="shared" ca="1" si="118"/>
        <v/>
      </c>
      <c r="AZ1650" s="67" t="str">
        <f t="shared" ca="1" si="119"/>
        <v/>
      </c>
      <c r="BA1650" s="67" t="str">
        <f t="shared" ca="1" si="120"/>
        <v/>
      </c>
    </row>
    <row r="1651" spans="16:53">
      <c r="P1651" s="26"/>
      <c r="Q1651" s="27"/>
      <c r="R1651" s="27"/>
      <c r="S1651" s="30"/>
      <c r="AW1651" s="67" t="str">
        <f>IF(ISERROR(IF(Journal!BC1651&gt;0,Journal!V1651,0)-IF(Journal!BC1651&gt;0,Journal!BC1651,0)),"",IF(Journal!BC1651&gt;0,Journal!V1651,0)-IF(Journal!BC1651&gt;0,Journal!BC1651,0))</f>
        <v/>
      </c>
      <c r="AX1651" s="67" t="str">
        <f t="shared" si="117"/>
        <v/>
      </c>
      <c r="AY1651" s="67" t="str">
        <f t="shared" ca="1" si="118"/>
        <v/>
      </c>
      <c r="AZ1651" s="67" t="str">
        <f t="shared" ca="1" si="119"/>
        <v/>
      </c>
      <c r="BA1651" s="67" t="str">
        <f t="shared" ca="1" si="120"/>
        <v/>
      </c>
    </row>
    <row r="1652" spans="16:53">
      <c r="P1652" s="26"/>
      <c r="Q1652" s="27"/>
      <c r="R1652" s="27"/>
      <c r="S1652" s="30"/>
      <c r="AW1652" s="67" t="str">
        <f>IF(ISERROR(IF(Journal!BC1652&gt;0,Journal!V1652,0)-IF(Journal!BC1652&gt;0,Journal!BC1652,0)),"",IF(Journal!BC1652&gt;0,Journal!V1652,0)-IF(Journal!BC1652&gt;0,Journal!BC1652,0))</f>
        <v/>
      </c>
      <c r="AX1652" s="67" t="str">
        <f t="shared" si="117"/>
        <v/>
      </c>
      <c r="AY1652" s="67" t="str">
        <f t="shared" ca="1" si="118"/>
        <v/>
      </c>
      <c r="AZ1652" s="67" t="str">
        <f t="shared" ca="1" si="119"/>
        <v/>
      </c>
      <c r="BA1652" s="67" t="str">
        <f t="shared" ca="1" si="120"/>
        <v/>
      </c>
    </row>
    <row r="1653" spans="16:53">
      <c r="P1653" s="26"/>
      <c r="Q1653" s="27"/>
      <c r="R1653" s="27"/>
      <c r="S1653" s="30"/>
      <c r="AW1653" s="67" t="str">
        <f>IF(ISERROR(IF(Journal!BC1653&gt;0,Journal!V1653,0)-IF(Journal!BC1653&gt;0,Journal!BC1653,0)),"",IF(Journal!BC1653&gt;0,Journal!V1653,0)-IF(Journal!BC1653&gt;0,Journal!BC1653,0))</f>
        <v/>
      </c>
      <c r="AX1653" s="67" t="str">
        <f t="shared" si="117"/>
        <v/>
      </c>
      <c r="AY1653" s="67" t="str">
        <f t="shared" ca="1" si="118"/>
        <v/>
      </c>
      <c r="AZ1653" s="67" t="str">
        <f t="shared" ca="1" si="119"/>
        <v/>
      </c>
      <c r="BA1653" s="67" t="str">
        <f t="shared" ca="1" si="120"/>
        <v/>
      </c>
    </row>
    <row r="1654" spans="16:53">
      <c r="P1654" s="26"/>
      <c r="Q1654" s="27"/>
      <c r="R1654" s="27"/>
      <c r="S1654" s="30"/>
      <c r="AW1654" s="67" t="str">
        <f>IF(ISERROR(IF(Journal!BC1654&gt;0,Journal!V1654,0)-IF(Journal!BC1654&gt;0,Journal!BC1654,0)),"",IF(Journal!BC1654&gt;0,Journal!V1654,0)-IF(Journal!BC1654&gt;0,Journal!BC1654,0))</f>
        <v/>
      </c>
      <c r="AX1654" s="67" t="str">
        <f t="shared" si="117"/>
        <v/>
      </c>
      <c r="AY1654" s="67" t="str">
        <f t="shared" ca="1" si="118"/>
        <v/>
      </c>
      <c r="AZ1654" s="67" t="str">
        <f t="shared" ca="1" si="119"/>
        <v/>
      </c>
      <c r="BA1654" s="67" t="str">
        <f t="shared" ca="1" si="120"/>
        <v/>
      </c>
    </row>
    <row r="1655" spans="16:53">
      <c r="P1655" s="26"/>
      <c r="Q1655" s="27"/>
      <c r="R1655" s="27"/>
      <c r="S1655" s="30"/>
      <c r="AW1655" s="67" t="str">
        <f>IF(ISERROR(IF(Journal!BC1655&gt;0,Journal!V1655,0)-IF(Journal!BC1655&gt;0,Journal!BC1655,0)),"",IF(Journal!BC1655&gt;0,Journal!V1655,0)-IF(Journal!BC1655&gt;0,Journal!BC1655,0))</f>
        <v/>
      </c>
      <c r="AX1655" s="67" t="str">
        <f t="shared" si="117"/>
        <v/>
      </c>
      <c r="AY1655" s="67" t="str">
        <f t="shared" ca="1" si="118"/>
        <v/>
      </c>
      <c r="AZ1655" s="67" t="str">
        <f t="shared" ca="1" si="119"/>
        <v/>
      </c>
      <c r="BA1655" s="67" t="str">
        <f t="shared" ca="1" si="120"/>
        <v/>
      </c>
    </row>
    <row r="1656" spans="16:53">
      <c r="P1656" s="26"/>
      <c r="Q1656" s="27"/>
      <c r="R1656" s="27"/>
      <c r="S1656" s="30"/>
      <c r="AW1656" s="67" t="str">
        <f>IF(ISERROR(IF(Journal!BC1656&gt;0,Journal!V1656,0)-IF(Journal!BC1656&gt;0,Journal!BC1656,0)),"",IF(Journal!BC1656&gt;0,Journal!V1656,0)-IF(Journal!BC1656&gt;0,Journal!BC1656,0))</f>
        <v/>
      </c>
      <c r="AX1656" s="67" t="str">
        <f t="shared" si="117"/>
        <v/>
      </c>
      <c r="AY1656" s="67" t="str">
        <f t="shared" ca="1" si="118"/>
        <v/>
      </c>
      <c r="AZ1656" s="67" t="str">
        <f t="shared" ca="1" si="119"/>
        <v/>
      </c>
      <c r="BA1656" s="67" t="str">
        <f t="shared" ca="1" si="120"/>
        <v/>
      </c>
    </row>
    <row r="1657" spans="16:53">
      <c r="P1657" s="26"/>
      <c r="Q1657" s="27"/>
      <c r="R1657" s="27"/>
      <c r="S1657" s="30"/>
      <c r="AW1657" s="67" t="str">
        <f>IF(ISERROR(IF(Journal!BC1657&gt;0,Journal!V1657,0)-IF(Journal!BC1657&gt;0,Journal!BC1657,0)),"",IF(Journal!BC1657&gt;0,Journal!V1657,0)-IF(Journal!BC1657&gt;0,Journal!BC1657,0))</f>
        <v/>
      </c>
      <c r="AX1657" s="67" t="str">
        <f t="shared" si="117"/>
        <v/>
      </c>
      <c r="AY1657" s="67" t="str">
        <f t="shared" ca="1" si="118"/>
        <v/>
      </c>
      <c r="AZ1657" s="67" t="str">
        <f t="shared" ca="1" si="119"/>
        <v/>
      </c>
      <c r="BA1657" s="67" t="str">
        <f t="shared" ca="1" si="120"/>
        <v/>
      </c>
    </row>
    <row r="1658" spans="16:53">
      <c r="P1658" s="26"/>
      <c r="Q1658" s="27"/>
      <c r="R1658" s="27"/>
      <c r="S1658" s="30"/>
      <c r="AW1658" s="67" t="str">
        <f>IF(ISERROR(IF(Journal!BC1658&gt;0,Journal!V1658,0)-IF(Journal!BC1658&gt;0,Journal!BC1658,0)),"",IF(Journal!BC1658&gt;0,Journal!V1658,0)-IF(Journal!BC1658&gt;0,Journal!BC1658,0))</f>
        <v/>
      </c>
      <c r="AX1658" s="67" t="str">
        <f t="shared" si="117"/>
        <v/>
      </c>
      <c r="AY1658" s="67" t="str">
        <f t="shared" ca="1" si="118"/>
        <v/>
      </c>
      <c r="AZ1658" s="67" t="str">
        <f t="shared" ca="1" si="119"/>
        <v/>
      </c>
      <c r="BA1658" s="67" t="str">
        <f t="shared" ca="1" si="120"/>
        <v/>
      </c>
    </row>
    <row r="1659" spans="16:53">
      <c r="P1659" s="26"/>
      <c r="Q1659" s="27"/>
      <c r="R1659" s="27"/>
      <c r="S1659" s="30"/>
      <c r="AW1659" s="67" t="str">
        <f>IF(ISERROR(IF(Journal!BC1659&gt;0,Journal!V1659,0)-IF(Journal!BC1659&gt;0,Journal!BC1659,0)),"",IF(Journal!BC1659&gt;0,Journal!V1659,0)-IF(Journal!BC1659&gt;0,Journal!BC1659,0))</f>
        <v/>
      </c>
      <c r="AX1659" s="67" t="str">
        <f t="shared" si="117"/>
        <v/>
      </c>
      <c r="AY1659" s="67" t="str">
        <f t="shared" ca="1" si="118"/>
        <v/>
      </c>
      <c r="AZ1659" s="67" t="str">
        <f t="shared" ca="1" si="119"/>
        <v/>
      </c>
      <c r="BA1659" s="67" t="str">
        <f t="shared" ca="1" si="120"/>
        <v/>
      </c>
    </row>
    <row r="1660" spans="16:53">
      <c r="P1660" s="26"/>
      <c r="Q1660" s="27"/>
      <c r="R1660" s="27"/>
      <c r="S1660" s="30"/>
      <c r="AW1660" s="67" t="str">
        <f>IF(ISERROR(IF(Journal!BC1660&gt;0,Journal!V1660,0)-IF(Journal!BC1660&gt;0,Journal!BC1660,0)),"",IF(Journal!BC1660&gt;0,Journal!V1660,0)-IF(Journal!BC1660&gt;0,Journal!BC1660,0))</f>
        <v/>
      </c>
      <c r="AX1660" s="67" t="str">
        <f t="shared" si="117"/>
        <v/>
      </c>
      <c r="AY1660" s="67" t="str">
        <f t="shared" ca="1" si="118"/>
        <v/>
      </c>
      <c r="AZ1660" s="67" t="str">
        <f t="shared" ca="1" si="119"/>
        <v/>
      </c>
      <c r="BA1660" s="67" t="str">
        <f t="shared" ca="1" si="120"/>
        <v/>
      </c>
    </row>
    <row r="1661" spans="16:53">
      <c r="P1661" s="26"/>
      <c r="Q1661" s="27"/>
      <c r="R1661" s="27"/>
      <c r="S1661" s="30"/>
      <c r="AW1661" s="67" t="str">
        <f>IF(ISERROR(IF(Journal!BC1661&gt;0,Journal!V1661,0)-IF(Journal!BC1661&gt;0,Journal!BC1661,0)),"",IF(Journal!BC1661&gt;0,Journal!V1661,0)-IF(Journal!BC1661&gt;0,Journal!BC1661,0))</f>
        <v/>
      </c>
      <c r="AX1661" s="67" t="str">
        <f t="shared" si="117"/>
        <v/>
      </c>
      <c r="AY1661" s="67" t="str">
        <f t="shared" ca="1" si="118"/>
        <v/>
      </c>
      <c r="AZ1661" s="67" t="str">
        <f t="shared" ca="1" si="119"/>
        <v/>
      </c>
      <c r="BA1661" s="67" t="str">
        <f t="shared" ca="1" si="120"/>
        <v/>
      </c>
    </row>
    <row r="1662" spans="16:53">
      <c r="P1662" s="26"/>
      <c r="Q1662" s="27"/>
      <c r="R1662" s="27"/>
      <c r="S1662" s="30"/>
      <c r="AW1662" s="67" t="str">
        <f>IF(ISERROR(IF(Journal!BC1662&gt;0,Journal!V1662,0)-IF(Journal!BC1662&gt;0,Journal!BC1662,0)),"",IF(Journal!BC1662&gt;0,Journal!V1662,0)-IF(Journal!BC1662&gt;0,Journal!BC1662,0))</f>
        <v/>
      </c>
      <c r="AX1662" s="67" t="str">
        <f t="shared" si="117"/>
        <v/>
      </c>
      <c r="AY1662" s="67" t="str">
        <f t="shared" ca="1" si="118"/>
        <v/>
      </c>
      <c r="AZ1662" s="67" t="str">
        <f t="shared" ca="1" si="119"/>
        <v/>
      </c>
      <c r="BA1662" s="67" t="str">
        <f t="shared" ca="1" si="120"/>
        <v/>
      </c>
    </row>
    <row r="1663" spans="16:53">
      <c r="P1663" s="26"/>
      <c r="Q1663" s="27"/>
      <c r="R1663" s="27"/>
      <c r="S1663" s="30"/>
      <c r="AW1663" s="67" t="str">
        <f>IF(ISERROR(IF(Journal!BC1663&gt;0,Journal!V1663,0)-IF(Journal!BC1663&gt;0,Journal!BC1663,0)),"",IF(Journal!BC1663&gt;0,Journal!V1663,0)-IF(Journal!BC1663&gt;0,Journal!BC1663,0))</f>
        <v/>
      </c>
      <c r="AX1663" s="67" t="str">
        <f t="shared" si="117"/>
        <v/>
      </c>
      <c r="AY1663" s="67" t="str">
        <f t="shared" ca="1" si="118"/>
        <v/>
      </c>
      <c r="AZ1663" s="67" t="str">
        <f t="shared" ca="1" si="119"/>
        <v/>
      </c>
      <c r="BA1663" s="67" t="str">
        <f t="shared" ca="1" si="120"/>
        <v/>
      </c>
    </row>
    <row r="1664" spans="16:53">
      <c r="P1664" s="26"/>
      <c r="Q1664" s="27"/>
      <c r="R1664" s="27"/>
      <c r="S1664" s="30"/>
      <c r="AW1664" s="67" t="str">
        <f>IF(ISERROR(IF(Journal!BC1664&gt;0,Journal!V1664,0)-IF(Journal!BC1664&gt;0,Journal!BC1664,0)),"",IF(Journal!BC1664&gt;0,Journal!V1664,0)-IF(Journal!BC1664&gt;0,Journal!BC1664,0))</f>
        <v/>
      </c>
      <c r="AX1664" s="67" t="str">
        <f t="shared" si="117"/>
        <v/>
      </c>
      <c r="AY1664" s="67" t="str">
        <f t="shared" ca="1" si="118"/>
        <v/>
      </c>
      <c r="AZ1664" s="67" t="str">
        <f t="shared" ca="1" si="119"/>
        <v/>
      </c>
      <c r="BA1664" s="67" t="str">
        <f t="shared" ca="1" si="120"/>
        <v/>
      </c>
    </row>
    <row r="1665" spans="16:53">
      <c r="P1665" s="26"/>
      <c r="Q1665" s="27"/>
      <c r="R1665" s="27"/>
      <c r="S1665" s="30"/>
      <c r="AW1665" s="67" t="str">
        <f>IF(ISERROR(IF(Journal!BC1665&gt;0,Journal!V1665,0)-IF(Journal!BC1665&gt;0,Journal!BC1665,0)),"",IF(Journal!BC1665&gt;0,Journal!V1665,0)-IF(Journal!BC1665&gt;0,Journal!BC1665,0))</f>
        <v/>
      </c>
      <c r="AX1665" s="67" t="str">
        <f t="shared" si="117"/>
        <v/>
      </c>
      <c r="AY1665" s="67" t="str">
        <f t="shared" ca="1" si="118"/>
        <v/>
      </c>
      <c r="AZ1665" s="67" t="str">
        <f t="shared" ca="1" si="119"/>
        <v/>
      </c>
      <c r="BA1665" s="67" t="str">
        <f t="shared" ca="1" si="120"/>
        <v/>
      </c>
    </row>
    <row r="1666" spans="16:53">
      <c r="P1666" s="26"/>
      <c r="Q1666" s="27"/>
      <c r="R1666" s="27"/>
      <c r="S1666" s="30"/>
      <c r="AW1666" s="67" t="str">
        <f>IF(ISERROR(IF(Journal!BC1666&gt;0,Journal!V1666,0)-IF(Journal!BC1666&gt;0,Journal!BC1666,0)),"",IF(Journal!BC1666&gt;0,Journal!V1666,0)-IF(Journal!BC1666&gt;0,Journal!BC1666,0))</f>
        <v/>
      </c>
      <c r="AX1666" s="67" t="str">
        <f t="shared" si="117"/>
        <v/>
      </c>
      <c r="AY1666" s="67" t="str">
        <f t="shared" ca="1" si="118"/>
        <v/>
      </c>
      <c r="AZ1666" s="67" t="str">
        <f t="shared" ca="1" si="119"/>
        <v/>
      </c>
      <c r="BA1666" s="67" t="str">
        <f t="shared" ca="1" si="120"/>
        <v/>
      </c>
    </row>
    <row r="1667" spans="16:53">
      <c r="P1667" s="26"/>
      <c r="Q1667" s="27"/>
      <c r="R1667" s="27"/>
      <c r="S1667" s="30"/>
      <c r="AW1667" s="67" t="str">
        <f>IF(ISERROR(IF(Journal!BC1667&gt;0,Journal!V1667,0)-IF(Journal!BC1667&gt;0,Journal!BC1667,0)),"",IF(Journal!BC1667&gt;0,Journal!V1667,0)-IF(Journal!BC1667&gt;0,Journal!BC1667,0))</f>
        <v/>
      </c>
      <c r="AX1667" s="67" t="str">
        <f t="shared" si="117"/>
        <v/>
      </c>
      <c r="AY1667" s="67" t="str">
        <f t="shared" ca="1" si="118"/>
        <v/>
      </c>
      <c r="AZ1667" s="67" t="str">
        <f t="shared" ca="1" si="119"/>
        <v/>
      </c>
      <c r="BA1667" s="67" t="str">
        <f t="shared" ca="1" si="120"/>
        <v/>
      </c>
    </row>
    <row r="1668" spans="16:53">
      <c r="P1668" s="26"/>
      <c r="Q1668" s="27"/>
      <c r="R1668" s="27"/>
      <c r="S1668" s="30"/>
      <c r="AW1668" s="67" t="str">
        <f>IF(ISERROR(IF(Journal!BC1668&gt;0,Journal!V1668,0)-IF(Journal!BC1668&gt;0,Journal!BC1668,0)),"",IF(Journal!BC1668&gt;0,Journal!V1668,0)-IF(Journal!BC1668&gt;0,Journal!BC1668,0))</f>
        <v/>
      </c>
      <c r="AX1668" s="67" t="str">
        <f t="shared" si="117"/>
        <v/>
      </c>
      <c r="AY1668" s="67" t="str">
        <f t="shared" ca="1" si="118"/>
        <v/>
      </c>
      <c r="AZ1668" s="67" t="str">
        <f t="shared" ca="1" si="119"/>
        <v/>
      </c>
      <c r="BA1668" s="67" t="str">
        <f t="shared" ca="1" si="120"/>
        <v/>
      </c>
    </row>
    <row r="1669" spans="16:53">
      <c r="P1669" s="26"/>
      <c r="Q1669" s="27"/>
      <c r="R1669" s="27"/>
      <c r="S1669" s="30"/>
      <c r="AW1669" s="67" t="str">
        <f>IF(ISERROR(IF(Journal!BC1669&gt;0,Journal!V1669,0)-IF(Journal!BC1669&gt;0,Journal!BC1669,0)),"",IF(Journal!BC1669&gt;0,Journal!V1669,0)-IF(Journal!BC1669&gt;0,Journal!BC1669,0))</f>
        <v/>
      </c>
      <c r="AX1669" s="67" t="str">
        <f t="shared" ref="AX1669:AX1732" si="121">IF(AW1669="","",IF(AW1669&gt;0,1,""))</f>
        <v/>
      </c>
      <c r="AY1669" s="67" t="str">
        <f t="shared" ref="AY1669:AY1732" ca="1" si="122">IF(ISERROR(AY1668+MATCH(1,INDIRECT(CONCATENATE(CONCATENATE("AX",AY1668+1),":AX2200")),0)),"",(AY1668+MATCH(1,INDIRECT(CONCATENATE(CONCATENATE("AX",AY1668+1),":AX2200")),0)))</f>
        <v/>
      </c>
      <c r="AZ1669" s="67" t="str">
        <f t="shared" ref="AZ1669:AZ1732" ca="1" si="123">IF(ISERROR(IF(INDIRECT(CONCATENATE("AW",AY1669))="","",INDIRECT(CONCATENATE("AW",AY1669)))),"",IF(INDIRECT(CONCATENATE("AW",AY1669))="","",INDIRECT(CONCATENATE("AW",AY1669))))</f>
        <v/>
      </c>
      <c r="BA1669" s="67" t="str">
        <f t="shared" ref="BA1669:BA1732" ca="1" si="124">IF(AZ1669="","",BA1668+1)</f>
        <v/>
      </c>
    </row>
    <row r="1670" spans="16:53">
      <c r="P1670" s="26"/>
      <c r="Q1670" s="27"/>
      <c r="R1670" s="27"/>
      <c r="S1670" s="30"/>
      <c r="AW1670" s="67" t="str">
        <f>IF(ISERROR(IF(Journal!BC1670&gt;0,Journal!V1670,0)-IF(Journal!BC1670&gt;0,Journal!BC1670,0)),"",IF(Journal!BC1670&gt;0,Journal!V1670,0)-IF(Journal!BC1670&gt;0,Journal!BC1670,0))</f>
        <v/>
      </c>
      <c r="AX1670" s="67" t="str">
        <f t="shared" si="121"/>
        <v/>
      </c>
      <c r="AY1670" s="67" t="str">
        <f t="shared" ca="1" si="122"/>
        <v/>
      </c>
      <c r="AZ1670" s="67" t="str">
        <f t="shared" ca="1" si="123"/>
        <v/>
      </c>
      <c r="BA1670" s="67" t="str">
        <f t="shared" ca="1" si="124"/>
        <v/>
      </c>
    </row>
    <row r="1671" spans="16:53">
      <c r="P1671" s="26"/>
      <c r="Q1671" s="27"/>
      <c r="R1671" s="27"/>
      <c r="S1671" s="30"/>
      <c r="AW1671" s="67" t="str">
        <f>IF(ISERROR(IF(Journal!BC1671&gt;0,Journal!V1671,0)-IF(Journal!BC1671&gt;0,Journal!BC1671,0)),"",IF(Journal!BC1671&gt;0,Journal!V1671,0)-IF(Journal!BC1671&gt;0,Journal!BC1671,0))</f>
        <v/>
      </c>
      <c r="AX1671" s="67" t="str">
        <f t="shared" si="121"/>
        <v/>
      </c>
      <c r="AY1671" s="67" t="str">
        <f t="shared" ca="1" si="122"/>
        <v/>
      </c>
      <c r="AZ1671" s="67" t="str">
        <f t="shared" ca="1" si="123"/>
        <v/>
      </c>
      <c r="BA1671" s="67" t="str">
        <f t="shared" ca="1" si="124"/>
        <v/>
      </c>
    </row>
    <row r="1672" spans="16:53">
      <c r="P1672" s="26"/>
      <c r="Q1672" s="27"/>
      <c r="R1672" s="27"/>
      <c r="S1672" s="30"/>
      <c r="AW1672" s="67" t="str">
        <f>IF(ISERROR(IF(Journal!BC1672&gt;0,Journal!V1672,0)-IF(Journal!BC1672&gt;0,Journal!BC1672,0)),"",IF(Journal!BC1672&gt;0,Journal!V1672,0)-IF(Journal!BC1672&gt;0,Journal!BC1672,0))</f>
        <v/>
      </c>
      <c r="AX1672" s="67" t="str">
        <f t="shared" si="121"/>
        <v/>
      </c>
      <c r="AY1672" s="67" t="str">
        <f t="shared" ca="1" si="122"/>
        <v/>
      </c>
      <c r="AZ1672" s="67" t="str">
        <f t="shared" ca="1" si="123"/>
        <v/>
      </c>
      <c r="BA1672" s="67" t="str">
        <f t="shared" ca="1" si="124"/>
        <v/>
      </c>
    </row>
    <row r="1673" spans="16:53">
      <c r="P1673" s="26"/>
      <c r="Q1673" s="27"/>
      <c r="R1673" s="27"/>
      <c r="S1673" s="30"/>
      <c r="AW1673" s="67" t="str">
        <f>IF(ISERROR(IF(Journal!BC1673&gt;0,Journal!V1673,0)-IF(Journal!BC1673&gt;0,Journal!BC1673,0)),"",IF(Journal!BC1673&gt;0,Journal!V1673,0)-IF(Journal!BC1673&gt;0,Journal!BC1673,0))</f>
        <v/>
      </c>
      <c r="AX1673" s="67" t="str">
        <f t="shared" si="121"/>
        <v/>
      </c>
      <c r="AY1673" s="67" t="str">
        <f t="shared" ca="1" si="122"/>
        <v/>
      </c>
      <c r="AZ1673" s="67" t="str">
        <f t="shared" ca="1" si="123"/>
        <v/>
      </c>
      <c r="BA1673" s="67" t="str">
        <f t="shared" ca="1" si="124"/>
        <v/>
      </c>
    </row>
    <row r="1674" spans="16:53">
      <c r="P1674" s="26"/>
      <c r="Q1674" s="27"/>
      <c r="R1674" s="27"/>
      <c r="S1674" s="30"/>
      <c r="AW1674" s="67" t="str">
        <f>IF(ISERROR(IF(Journal!BC1674&gt;0,Journal!V1674,0)-IF(Journal!BC1674&gt;0,Journal!BC1674,0)),"",IF(Journal!BC1674&gt;0,Journal!V1674,0)-IF(Journal!BC1674&gt;0,Journal!BC1674,0))</f>
        <v/>
      </c>
      <c r="AX1674" s="67" t="str">
        <f t="shared" si="121"/>
        <v/>
      </c>
      <c r="AY1674" s="67" t="str">
        <f t="shared" ca="1" si="122"/>
        <v/>
      </c>
      <c r="AZ1674" s="67" t="str">
        <f t="shared" ca="1" si="123"/>
        <v/>
      </c>
      <c r="BA1674" s="67" t="str">
        <f t="shared" ca="1" si="124"/>
        <v/>
      </c>
    </row>
    <row r="1675" spans="16:53">
      <c r="P1675" s="26"/>
      <c r="Q1675" s="27"/>
      <c r="R1675" s="27"/>
      <c r="S1675" s="30"/>
      <c r="AW1675" s="67" t="str">
        <f>IF(ISERROR(IF(Journal!BC1675&gt;0,Journal!V1675,0)-IF(Journal!BC1675&gt;0,Journal!BC1675,0)),"",IF(Journal!BC1675&gt;0,Journal!V1675,0)-IF(Journal!BC1675&gt;0,Journal!BC1675,0))</f>
        <v/>
      </c>
      <c r="AX1675" s="67" t="str">
        <f t="shared" si="121"/>
        <v/>
      </c>
      <c r="AY1675" s="67" t="str">
        <f t="shared" ca="1" si="122"/>
        <v/>
      </c>
      <c r="AZ1675" s="67" t="str">
        <f t="shared" ca="1" si="123"/>
        <v/>
      </c>
      <c r="BA1675" s="67" t="str">
        <f t="shared" ca="1" si="124"/>
        <v/>
      </c>
    </row>
    <row r="1676" spans="16:53">
      <c r="P1676" s="26"/>
      <c r="Q1676" s="27"/>
      <c r="R1676" s="27"/>
      <c r="S1676" s="30"/>
      <c r="AW1676" s="67" t="str">
        <f>IF(ISERROR(IF(Journal!BC1676&gt;0,Journal!V1676,0)-IF(Journal!BC1676&gt;0,Journal!BC1676,0)),"",IF(Journal!BC1676&gt;0,Journal!V1676,0)-IF(Journal!BC1676&gt;0,Journal!BC1676,0))</f>
        <v/>
      </c>
      <c r="AX1676" s="67" t="str">
        <f t="shared" si="121"/>
        <v/>
      </c>
      <c r="AY1676" s="67" t="str">
        <f t="shared" ca="1" si="122"/>
        <v/>
      </c>
      <c r="AZ1676" s="67" t="str">
        <f t="shared" ca="1" si="123"/>
        <v/>
      </c>
      <c r="BA1676" s="67" t="str">
        <f t="shared" ca="1" si="124"/>
        <v/>
      </c>
    </row>
    <row r="1677" spans="16:53">
      <c r="P1677" s="26"/>
      <c r="Q1677" s="27"/>
      <c r="R1677" s="27"/>
      <c r="S1677" s="30"/>
      <c r="AW1677" s="67" t="str">
        <f>IF(ISERROR(IF(Journal!BC1677&gt;0,Journal!V1677,0)-IF(Journal!BC1677&gt;0,Journal!BC1677,0)),"",IF(Journal!BC1677&gt;0,Journal!V1677,0)-IF(Journal!BC1677&gt;0,Journal!BC1677,0))</f>
        <v/>
      </c>
      <c r="AX1677" s="67" t="str">
        <f t="shared" si="121"/>
        <v/>
      </c>
      <c r="AY1677" s="67" t="str">
        <f t="shared" ca="1" si="122"/>
        <v/>
      </c>
      <c r="AZ1677" s="67" t="str">
        <f t="shared" ca="1" si="123"/>
        <v/>
      </c>
      <c r="BA1677" s="67" t="str">
        <f t="shared" ca="1" si="124"/>
        <v/>
      </c>
    </row>
    <row r="1678" spans="16:53">
      <c r="P1678" s="26"/>
      <c r="Q1678" s="27"/>
      <c r="R1678" s="27"/>
      <c r="S1678" s="30"/>
      <c r="AW1678" s="67" t="str">
        <f>IF(ISERROR(IF(Journal!BC1678&gt;0,Journal!V1678,0)-IF(Journal!BC1678&gt;0,Journal!BC1678,0)),"",IF(Journal!BC1678&gt;0,Journal!V1678,0)-IF(Journal!BC1678&gt;0,Journal!BC1678,0))</f>
        <v/>
      </c>
      <c r="AX1678" s="67" t="str">
        <f t="shared" si="121"/>
        <v/>
      </c>
      <c r="AY1678" s="67" t="str">
        <f t="shared" ca="1" si="122"/>
        <v/>
      </c>
      <c r="AZ1678" s="67" t="str">
        <f t="shared" ca="1" si="123"/>
        <v/>
      </c>
      <c r="BA1678" s="67" t="str">
        <f t="shared" ca="1" si="124"/>
        <v/>
      </c>
    </row>
    <row r="1679" spans="16:53">
      <c r="P1679" s="26"/>
      <c r="Q1679" s="27"/>
      <c r="R1679" s="27"/>
      <c r="S1679" s="30"/>
      <c r="AW1679" s="67" t="str">
        <f>IF(ISERROR(IF(Journal!BC1679&gt;0,Journal!V1679,0)-IF(Journal!BC1679&gt;0,Journal!BC1679,0)),"",IF(Journal!BC1679&gt;0,Journal!V1679,0)-IF(Journal!BC1679&gt;0,Journal!BC1679,0))</f>
        <v/>
      </c>
      <c r="AX1679" s="67" t="str">
        <f t="shared" si="121"/>
        <v/>
      </c>
      <c r="AY1679" s="67" t="str">
        <f t="shared" ca="1" si="122"/>
        <v/>
      </c>
      <c r="AZ1679" s="67" t="str">
        <f t="shared" ca="1" si="123"/>
        <v/>
      </c>
      <c r="BA1679" s="67" t="str">
        <f t="shared" ca="1" si="124"/>
        <v/>
      </c>
    </row>
    <row r="1680" spans="16:53">
      <c r="P1680" s="26"/>
      <c r="Q1680" s="27"/>
      <c r="R1680" s="27"/>
      <c r="S1680" s="30"/>
      <c r="AW1680" s="67" t="str">
        <f>IF(ISERROR(IF(Journal!BC1680&gt;0,Journal!V1680,0)-IF(Journal!BC1680&gt;0,Journal!BC1680,0)),"",IF(Journal!BC1680&gt;0,Journal!V1680,0)-IF(Journal!BC1680&gt;0,Journal!BC1680,0))</f>
        <v/>
      </c>
      <c r="AX1680" s="67" t="str">
        <f t="shared" si="121"/>
        <v/>
      </c>
      <c r="AY1680" s="67" t="str">
        <f t="shared" ca="1" si="122"/>
        <v/>
      </c>
      <c r="AZ1680" s="67" t="str">
        <f t="shared" ca="1" si="123"/>
        <v/>
      </c>
      <c r="BA1680" s="67" t="str">
        <f t="shared" ca="1" si="124"/>
        <v/>
      </c>
    </row>
    <row r="1681" spans="16:53">
      <c r="P1681" s="26"/>
      <c r="Q1681" s="27"/>
      <c r="R1681" s="27"/>
      <c r="S1681" s="30"/>
      <c r="AW1681" s="67" t="str">
        <f>IF(ISERROR(IF(Journal!BC1681&gt;0,Journal!V1681,0)-IF(Journal!BC1681&gt;0,Journal!BC1681,0)),"",IF(Journal!BC1681&gt;0,Journal!V1681,0)-IF(Journal!BC1681&gt;0,Journal!BC1681,0))</f>
        <v/>
      </c>
      <c r="AX1681" s="67" t="str">
        <f t="shared" si="121"/>
        <v/>
      </c>
      <c r="AY1681" s="67" t="str">
        <f t="shared" ca="1" si="122"/>
        <v/>
      </c>
      <c r="AZ1681" s="67" t="str">
        <f t="shared" ca="1" si="123"/>
        <v/>
      </c>
      <c r="BA1681" s="67" t="str">
        <f t="shared" ca="1" si="124"/>
        <v/>
      </c>
    </row>
    <row r="1682" spans="16:53">
      <c r="P1682" s="26"/>
      <c r="Q1682" s="27"/>
      <c r="R1682" s="27"/>
      <c r="S1682" s="30"/>
      <c r="AW1682" s="67" t="str">
        <f>IF(ISERROR(IF(Journal!BC1682&gt;0,Journal!V1682,0)-IF(Journal!BC1682&gt;0,Journal!BC1682,0)),"",IF(Journal!BC1682&gt;0,Journal!V1682,0)-IF(Journal!BC1682&gt;0,Journal!BC1682,0))</f>
        <v/>
      </c>
      <c r="AX1682" s="67" t="str">
        <f t="shared" si="121"/>
        <v/>
      </c>
      <c r="AY1682" s="67" t="str">
        <f t="shared" ca="1" si="122"/>
        <v/>
      </c>
      <c r="AZ1682" s="67" t="str">
        <f t="shared" ca="1" si="123"/>
        <v/>
      </c>
      <c r="BA1682" s="67" t="str">
        <f t="shared" ca="1" si="124"/>
        <v/>
      </c>
    </row>
    <row r="1683" spans="16:53">
      <c r="P1683" s="26"/>
      <c r="Q1683" s="27"/>
      <c r="R1683" s="27"/>
      <c r="S1683" s="30"/>
      <c r="AW1683" s="67" t="str">
        <f>IF(ISERROR(IF(Journal!BC1683&gt;0,Journal!V1683,0)-IF(Journal!BC1683&gt;0,Journal!BC1683,0)),"",IF(Journal!BC1683&gt;0,Journal!V1683,0)-IF(Journal!BC1683&gt;0,Journal!BC1683,0))</f>
        <v/>
      </c>
      <c r="AX1683" s="67" t="str">
        <f t="shared" si="121"/>
        <v/>
      </c>
      <c r="AY1683" s="67" t="str">
        <f t="shared" ca="1" si="122"/>
        <v/>
      </c>
      <c r="AZ1683" s="67" t="str">
        <f t="shared" ca="1" si="123"/>
        <v/>
      </c>
      <c r="BA1683" s="67" t="str">
        <f t="shared" ca="1" si="124"/>
        <v/>
      </c>
    </row>
    <row r="1684" spans="16:53">
      <c r="P1684" s="26"/>
      <c r="Q1684" s="27"/>
      <c r="R1684" s="27"/>
      <c r="S1684" s="30"/>
      <c r="AW1684" s="67" t="str">
        <f>IF(ISERROR(IF(Journal!BC1684&gt;0,Journal!V1684,0)-IF(Journal!BC1684&gt;0,Journal!BC1684,0)),"",IF(Journal!BC1684&gt;0,Journal!V1684,0)-IF(Journal!BC1684&gt;0,Journal!BC1684,0))</f>
        <v/>
      </c>
      <c r="AX1684" s="67" t="str">
        <f t="shared" si="121"/>
        <v/>
      </c>
      <c r="AY1684" s="67" t="str">
        <f t="shared" ca="1" si="122"/>
        <v/>
      </c>
      <c r="AZ1684" s="67" t="str">
        <f t="shared" ca="1" si="123"/>
        <v/>
      </c>
      <c r="BA1684" s="67" t="str">
        <f t="shared" ca="1" si="124"/>
        <v/>
      </c>
    </row>
    <row r="1685" spans="16:53">
      <c r="P1685" s="26"/>
      <c r="Q1685" s="27"/>
      <c r="R1685" s="27"/>
      <c r="S1685" s="30"/>
      <c r="AW1685" s="67" t="str">
        <f>IF(ISERROR(IF(Journal!BC1685&gt;0,Journal!V1685,0)-IF(Journal!BC1685&gt;0,Journal!BC1685,0)),"",IF(Journal!BC1685&gt;0,Journal!V1685,0)-IF(Journal!BC1685&gt;0,Journal!BC1685,0))</f>
        <v/>
      </c>
      <c r="AX1685" s="67" t="str">
        <f t="shared" si="121"/>
        <v/>
      </c>
      <c r="AY1685" s="67" t="str">
        <f t="shared" ca="1" si="122"/>
        <v/>
      </c>
      <c r="AZ1685" s="67" t="str">
        <f t="shared" ca="1" si="123"/>
        <v/>
      </c>
      <c r="BA1685" s="67" t="str">
        <f t="shared" ca="1" si="124"/>
        <v/>
      </c>
    </row>
    <row r="1686" spans="16:53">
      <c r="P1686" s="26"/>
      <c r="Q1686" s="27"/>
      <c r="R1686" s="27"/>
      <c r="S1686" s="30"/>
      <c r="AW1686" s="67" t="str">
        <f>IF(ISERROR(IF(Journal!BC1686&gt;0,Journal!V1686,0)-IF(Journal!BC1686&gt;0,Journal!BC1686,0)),"",IF(Journal!BC1686&gt;0,Journal!V1686,0)-IF(Journal!BC1686&gt;0,Journal!BC1686,0))</f>
        <v/>
      </c>
      <c r="AX1686" s="67" t="str">
        <f t="shared" si="121"/>
        <v/>
      </c>
      <c r="AY1686" s="67" t="str">
        <f t="shared" ca="1" si="122"/>
        <v/>
      </c>
      <c r="AZ1686" s="67" t="str">
        <f t="shared" ca="1" si="123"/>
        <v/>
      </c>
      <c r="BA1686" s="67" t="str">
        <f t="shared" ca="1" si="124"/>
        <v/>
      </c>
    </row>
    <row r="1687" spans="16:53">
      <c r="P1687" s="26"/>
      <c r="Q1687" s="27"/>
      <c r="R1687" s="27"/>
      <c r="S1687" s="30"/>
      <c r="AW1687" s="67" t="str">
        <f>IF(ISERROR(IF(Journal!BC1687&gt;0,Journal!V1687,0)-IF(Journal!BC1687&gt;0,Journal!BC1687,0)),"",IF(Journal!BC1687&gt;0,Journal!V1687,0)-IF(Journal!BC1687&gt;0,Journal!BC1687,0))</f>
        <v/>
      </c>
      <c r="AX1687" s="67" t="str">
        <f t="shared" si="121"/>
        <v/>
      </c>
      <c r="AY1687" s="67" t="str">
        <f t="shared" ca="1" si="122"/>
        <v/>
      </c>
      <c r="AZ1687" s="67" t="str">
        <f t="shared" ca="1" si="123"/>
        <v/>
      </c>
      <c r="BA1687" s="67" t="str">
        <f t="shared" ca="1" si="124"/>
        <v/>
      </c>
    </row>
    <row r="1688" spans="16:53">
      <c r="P1688" s="26"/>
      <c r="Q1688" s="27"/>
      <c r="R1688" s="27"/>
      <c r="S1688" s="30"/>
      <c r="AW1688" s="67" t="str">
        <f>IF(ISERROR(IF(Journal!BC1688&gt;0,Journal!V1688,0)-IF(Journal!BC1688&gt;0,Journal!BC1688,0)),"",IF(Journal!BC1688&gt;0,Journal!V1688,0)-IF(Journal!BC1688&gt;0,Journal!BC1688,0))</f>
        <v/>
      </c>
      <c r="AX1688" s="67" t="str">
        <f t="shared" si="121"/>
        <v/>
      </c>
      <c r="AY1688" s="67" t="str">
        <f t="shared" ca="1" si="122"/>
        <v/>
      </c>
      <c r="AZ1688" s="67" t="str">
        <f t="shared" ca="1" si="123"/>
        <v/>
      </c>
      <c r="BA1688" s="67" t="str">
        <f t="shared" ca="1" si="124"/>
        <v/>
      </c>
    </row>
    <row r="1689" spans="16:53">
      <c r="P1689" s="26"/>
      <c r="Q1689" s="27"/>
      <c r="R1689" s="27"/>
      <c r="S1689" s="30"/>
      <c r="AW1689" s="67" t="str">
        <f>IF(ISERROR(IF(Journal!BC1689&gt;0,Journal!V1689,0)-IF(Journal!BC1689&gt;0,Journal!BC1689,0)),"",IF(Journal!BC1689&gt;0,Journal!V1689,0)-IF(Journal!BC1689&gt;0,Journal!BC1689,0))</f>
        <v/>
      </c>
      <c r="AX1689" s="67" t="str">
        <f t="shared" si="121"/>
        <v/>
      </c>
      <c r="AY1689" s="67" t="str">
        <f t="shared" ca="1" si="122"/>
        <v/>
      </c>
      <c r="AZ1689" s="67" t="str">
        <f t="shared" ca="1" si="123"/>
        <v/>
      </c>
      <c r="BA1689" s="67" t="str">
        <f t="shared" ca="1" si="124"/>
        <v/>
      </c>
    </row>
    <row r="1690" spans="16:53">
      <c r="P1690" s="26"/>
      <c r="Q1690" s="27"/>
      <c r="R1690" s="27"/>
      <c r="S1690" s="30"/>
      <c r="AW1690" s="67" t="str">
        <f>IF(ISERROR(IF(Journal!BC1690&gt;0,Journal!V1690,0)-IF(Journal!BC1690&gt;0,Journal!BC1690,0)),"",IF(Journal!BC1690&gt;0,Journal!V1690,0)-IF(Journal!BC1690&gt;0,Journal!BC1690,0))</f>
        <v/>
      </c>
      <c r="AX1690" s="67" t="str">
        <f t="shared" si="121"/>
        <v/>
      </c>
      <c r="AY1690" s="67" t="str">
        <f t="shared" ca="1" si="122"/>
        <v/>
      </c>
      <c r="AZ1690" s="67" t="str">
        <f t="shared" ca="1" si="123"/>
        <v/>
      </c>
      <c r="BA1690" s="67" t="str">
        <f t="shared" ca="1" si="124"/>
        <v/>
      </c>
    </row>
    <row r="1691" spans="16:53">
      <c r="P1691" s="26"/>
      <c r="Q1691" s="27"/>
      <c r="R1691" s="27"/>
      <c r="S1691" s="30"/>
      <c r="AW1691" s="67" t="str">
        <f>IF(ISERROR(IF(Journal!BC1691&gt;0,Journal!V1691,0)-IF(Journal!BC1691&gt;0,Journal!BC1691,0)),"",IF(Journal!BC1691&gt;0,Journal!V1691,0)-IF(Journal!BC1691&gt;0,Journal!BC1691,0))</f>
        <v/>
      </c>
      <c r="AX1691" s="67" t="str">
        <f t="shared" si="121"/>
        <v/>
      </c>
      <c r="AY1691" s="67" t="str">
        <f t="shared" ca="1" si="122"/>
        <v/>
      </c>
      <c r="AZ1691" s="67" t="str">
        <f t="shared" ca="1" si="123"/>
        <v/>
      </c>
      <c r="BA1691" s="67" t="str">
        <f t="shared" ca="1" si="124"/>
        <v/>
      </c>
    </row>
    <row r="1692" spans="16:53">
      <c r="P1692" s="26"/>
      <c r="Q1692" s="27"/>
      <c r="R1692" s="27"/>
      <c r="S1692" s="30"/>
      <c r="AW1692" s="67" t="str">
        <f>IF(ISERROR(IF(Journal!BC1692&gt;0,Journal!V1692,0)-IF(Journal!BC1692&gt;0,Journal!BC1692,0)),"",IF(Journal!BC1692&gt;0,Journal!V1692,0)-IF(Journal!BC1692&gt;0,Journal!BC1692,0))</f>
        <v/>
      </c>
      <c r="AX1692" s="67" t="str">
        <f t="shared" si="121"/>
        <v/>
      </c>
      <c r="AY1692" s="67" t="str">
        <f t="shared" ca="1" si="122"/>
        <v/>
      </c>
      <c r="AZ1692" s="67" t="str">
        <f t="shared" ca="1" si="123"/>
        <v/>
      </c>
      <c r="BA1692" s="67" t="str">
        <f t="shared" ca="1" si="124"/>
        <v/>
      </c>
    </row>
    <row r="1693" spans="16:53">
      <c r="P1693" s="26"/>
      <c r="Q1693" s="27"/>
      <c r="R1693" s="27"/>
      <c r="S1693" s="30"/>
      <c r="AW1693" s="67" t="str">
        <f>IF(ISERROR(IF(Journal!BC1693&gt;0,Journal!V1693,0)-IF(Journal!BC1693&gt;0,Journal!BC1693,0)),"",IF(Journal!BC1693&gt;0,Journal!V1693,0)-IF(Journal!BC1693&gt;0,Journal!BC1693,0))</f>
        <v/>
      </c>
      <c r="AX1693" s="67" t="str">
        <f t="shared" si="121"/>
        <v/>
      </c>
      <c r="AY1693" s="67" t="str">
        <f t="shared" ca="1" si="122"/>
        <v/>
      </c>
      <c r="AZ1693" s="67" t="str">
        <f t="shared" ca="1" si="123"/>
        <v/>
      </c>
      <c r="BA1693" s="67" t="str">
        <f t="shared" ca="1" si="124"/>
        <v/>
      </c>
    </row>
    <row r="1694" spans="16:53">
      <c r="P1694" s="26"/>
      <c r="Q1694" s="27"/>
      <c r="R1694" s="27"/>
      <c r="S1694" s="30"/>
      <c r="AW1694" s="67" t="str">
        <f>IF(ISERROR(IF(Journal!BC1694&gt;0,Journal!V1694,0)-IF(Journal!BC1694&gt;0,Journal!BC1694,0)),"",IF(Journal!BC1694&gt;0,Journal!V1694,0)-IF(Journal!BC1694&gt;0,Journal!BC1694,0))</f>
        <v/>
      </c>
      <c r="AX1694" s="67" t="str">
        <f t="shared" si="121"/>
        <v/>
      </c>
      <c r="AY1694" s="67" t="str">
        <f t="shared" ca="1" si="122"/>
        <v/>
      </c>
      <c r="AZ1694" s="67" t="str">
        <f t="shared" ca="1" si="123"/>
        <v/>
      </c>
      <c r="BA1694" s="67" t="str">
        <f t="shared" ca="1" si="124"/>
        <v/>
      </c>
    </row>
    <row r="1695" spans="16:53">
      <c r="P1695" s="26"/>
      <c r="Q1695" s="27"/>
      <c r="R1695" s="27"/>
      <c r="S1695" s="30"/>
      <c r="AW1695" s="67" t="str">
        <f>IF(ISERROR(IF(Journal!BC1695&gt;0,Journal!V1695,0)-IF(Journal!BC1695&gt;0,Journal!BC1695,0)),"",IF(Journal!BC1695&gt;0,Journal!V1695,0)-IF(Journal!BC1695&gt;0,Journal!BC1695,0))</f>
        <v/>
      </c>
      <c r="AX1695" s="67" t="str">
        <f t="shared" si="121"/>
        <v/>
      </c>
      <c r="AY1695" s="67" t="str">
        <f t="shared" ca="1" si="122"/>
        <v/>
      </c>
      <c r="AZ1695" s="67" t="str">
        <f t="shared" ca="1" si="123"/>
        <v/>
      </c>
      <c r="BA1695" s="67" t="str">
        <f t="shared" ca="1" si="124"/>
        <v/>
      </c>
    </row>
    <row r="1696" spans="16:53">
      <c r="P1696" s="26"/>
      <c r="Q1696" s="27"/>
      <c r="R1696" s="27"/>
      <c r="S1696" s="30"/>
      <c r="AW1696" s="67" t="str">
        <f>IF(ISERROR(IF(Journal!BC1696&gt;0,Journal!V1696,0)-IF(Journal!BC1696&gt;0,Journal!BC1696,0)),"",IF(Journal!BC1696&gt;0,Journal!V1696,0)-IF(Journal!BC1696&gt;0,Journal!BC1696,0))</f>
        <v/>
      </c>
      <c r="AX1696" s="67" t="str">
        <f t="shared" si="121"/>
        <v/>
      </c>
      <c r="AY1696" s="67" t="str">
        <f t="shared" ca="1" si="122"/>
        <v/>
      </c>
      <c r="AZ1696" s="67" t="str">
        <f t="shared" ca="1" si="123"/>
        <v/>
      </c>
      <c r="BA1696" s="67" t="str">
        <f t="shared" ca="1" si="124"/>
        <v/>
      </c>
    </row>
    <row r="1697" spans="16:53">
      <c r="P1697" s="26"/>
      <c r="Q1697" s="27"/>
      <c r="R1697" s="27"/>
      <c r="S1697" s="30"/>
      <c r="AW1697" s="67" t="str">
        <f>IF(ISERROR(IF(Journal!BC1697&gt;0,Journal!V1697,0)-IF(Journal!BC1697&gt;0,Journal!BC1697,0)),"",IF(Journal!BC1697&gt;0,Journal!V1697,0)-IF(Journal!BC1697&gt;0,Journal!BC1697,0))</f>
        <v/>
      </c>
      <c r="AX1697" s="67" t="str">
        <f t="shared" si="121"/>
        <v/>
      </c>
      <c r="AY1697" s="67" t="str">
        <f t="shared" ca="1" si="122"/>
        <v/>
      </c>
      <c r="AZ1697" s="67" t="str">
        <f t="shared" ca="1" si="123"/>
        <v/>
      </c>
      <c r="BA1697" s="67" t="str">
        <f t="shared" ca="1" si="124"/>
        <v/>
      </c>
    </row>
    <row r="1698" spans="16:53">
      <c r="P1698" s="26"/>
      <c r="Q1698" s="27"/>
      <c r="R1698" s="27"/>
      <c r="S1698" s="30"/>
      <c r="AW1698" s="67" t="str">
        <f>IF(ISERROR(IF(Journal!BC1698&gt;0,Journal!V1698,0)-IF(Journal!BC1698&gt;0,Journal!BC1698,0)),"",IF(Journal!BC1698&gt;0,Journal!V1698,0)-IF(Journal!BC1698&gt;0,Journal!BC1698,0))</f>
        <v/>
      </c>
      <c r="AX1698" s="67" t="str">
        <f t="shared" si="121"/>
        <v/>
      </c>
      <c r="AY1698" s="67" t="str">
        <f t="shared" ca="1" si="122"/>
        <v/>
      </c>
      <c r="AZ1698" s="67" t="str">
        <f t="shared" ca="1" si="123"/>
        <v/>
      </c>
      <c r="BA1698" s="67" t="str">
        <f t="shared" ca="1" si="124"/>
        <v/>
      </c>
    </row>
    <row r="1699" spans="16:53">
      <c r="P1699" s="26"/>
      <c r="Q1699" s="27"/>
      <c r="R1699" s="27"/>
      <c r="S1699" s="30"/>
      <c r="AW1699" s="67" t="str">
        <f>IF(ISERROR(IF(Journal!BC1699&gt;0,Journal!V1699,0)-IF(Journal!BC1699&gt;0,Journal!BC1699,0)),"",IF(Journal!BC1699&gt;0,Journal!V1699,0)-IF(Journal!BC1699&gt;0,Journal!BC1699,0))</f>
        <v/>
      </c>
      <c r="AX1699" s="67" t="str">
        <f t="shared" si="121"/>
        <v/>
      </c>
      <c r="AY1699" s="67" t="str">
        <f t="shared" ca="1" si="122"/>
        <v/>
      </c>
      <c r="AZ1699" s="67" t="str">
        <f t="shared" ca="1" si="123"/>
        <v/>
      </c>
      <c r="BA1699" s="67" t="str">
        <f t="shared" ca="1" si="124"/>
        <v/>
      </c>
    </row>
    <row r="1700" spans="16:53">
      <c r="P1700" s="26"/>
      <c r="Q1700" s="27"/>
      <c r="R1700" s="27"/>
      <c r="S1700" s="30"/>
      <c r="AW1700" s="67" t="str">
        <f>IF(ISERROR(IF(Journal!BC1700&gt;0,Journal!V1700,0)-IF(Journal!BC1700&gt;0,Journal!BC1700,0)),"",IF(Journal!BC1700&gt;0,Journal!V1700,0)-IF(Journal!BC1700&gt;0,Journal!BC1700,0))</f>
        <v/>
      </c>
      <c r="AX1700" s="67" t="str">
        <f t="shared" si="121"/>
        <v/>
      </c>
      <c r="AY1700" s="67" t="str">
        <f t="shared" ca="1" si="122"/>
        <v/>
      </c>
      <c r="AZ1700" s="67" t="str">
        <f t="shared" ca="1" si="123"/>
        <v/>
      </c>
      <c r="BA1700" s="67" t="str">
        <f t="shared" ca="1" si="124"/>
        <v/>
      </c>
    </row>
    <row r="1701" spans="16:53">
      <c r="P1701" s="26"/>
      <c r="Q1701" s="27"/>
      <c r="R1701" s="27"/>
      <c r="S1701" s="30"/>
      <c r="AW1701" s="67" t="str">
        <f>IF(ISERROR(IF(Journal!BC1701&gt;0,Journal!V1701,0)-IF(Journal!BC1701&gt;0,Journal!BC1701,0)),"",IF(Journal!BC1701&gt;0,Journal!V1701,0)-IF(Journal!BC1701&gt;0,Journal!BC1701,0))</f>
        <v/>
      </c>
      <c r="AX1701" s="67" t="str">
        <f t="shared" si="121"/>
        <v/>
      </c>
      <c r="AY1701" s="67" t="str">
        <f t="shared" ca="1" si="122"/>
        <v/>
      </c>
      <c r="AZ1701" s="67" t="str">
        <f t="shared" ca="1" si="123"/>
        <v/>
      </c>
      <c r="BA1701" s="67" t="str">
        <f t="shared" ca="1" si="124"/>
        <v/>
      </c>
    </row>
    <row r="1702" spans="16:53">
      <c r="P1702" s="26"/>
      <c r="Q1702" s="27"/>
      <c r="R1702" s="27"/>
      <c r="S1702" s="30"/>
      <c r="AW1702" s="67" t="str">
        <f>IF(ISERROR(IF(Journal!BC1702&gt;0,Journal!V1702,0)-IF(Journal!BC1702&gt;0,Journal!BC1702,0)),"",IF(Journal!BC1702&gt;0,Journal!V1702,0)-IF(Journal!BC1702&gt;0,Journal!BC1702,0))</f>
        <v/>
      </c>
      <c r="AX1702" s="67" t="str">
        <f t="shared" si="121"/>
        <v/>
      </c>
      <c r="AY1702" s="67" t="str">
        <f t="shared" ca="1" si="122"/>
        <v/>
      </c>
      <c r="AZ1702" s="67" t="str">
        <f t="shared" ca="1" si="123"/>
        <v/>
      </c>
      <c r="BA1702" s="67" t="str">
        <f t="shared" ca="1" si="124"/>
        <v/>
      </c>
    </row>
    <row r="1703" spans="16:53">
      <c r="P1703" s="26"/>
      <c r="Q1703" s="27"/>
      <c r="R1703" s="27"/>
      <c r="S1703" s="30"/>
      <c r="AW1703" s="67" t="str">
        <f>IF(ISERROR(IF(Journal!BC1703&gt;0,Journal!V1703,0)-IF(Journal!BC1703&gt;0,Journal!BC1703,0)),"",IF(Journal!BC1703&gt;0,Journal!V1703,0)-IF(Journal!BC1703&gt;0,Journal!BC1703,0))</f>
        <v/>
      </c>
      <c r="AX1703" s="67" t="str">
        <f t="shared" si="121"/>
        <v/>
      </c>
      <c r="AY1703" s="67" t="str">
        <f t="shared" ca="1" si="122"/>
        <v/>
      </c>
      <c r="AZ1703" s="67" t="str">
        <f t="shared" ca="1" si="123"/>
        <v/>
      </c>
      <c r="BA1703" s="67" t="str">
        <f t="shared" ca="1" si="124"/>
        <v/>
      </c>
    </row>
    <row r="1704" spans="16:53">
      <c r="P1704" s="26"/>
      <c r="Q1704" s="27"/>
      <c r="R1704" s="27"/>
      <c r="S1704" s="30"/>
      <c r="AW1704" s="67" t="str">
        <f>IF(ISERROR(IF(Journal!BC1704&gt;0,Journal!V1704,0)-IF(Journal!BC1704&gt;0,Journal!BC1704,0)),"",IF(Journal!BC1704&gt;0,Journal!V1704,0)-IF(Journal!BC1704&gt;0,Journal!BC1704,0))</f>
        <v/>
      </c>
      <c r="AX1704" s="67" t="str">
        <f t="shared" si="121"/>
        <v/>
      </c>
      <c r="AY1704" s="67" t="str">
        <f t="shared" ca="1" si="122"/>
        <v/>
      </c>
      <c r="AZ1704" s="67" t="str">
        <f t="shared" ca="1" si="123"/>
        <v/>
      </c>
      <c r="BA1704" s="67" t="str">
        <f t="shared" ca="1" si="124"/>
        <v/>
      </c>
    </row>
    <row r="1705" spans="16:53">
      <c r="P1705" s="26"/>
      <c r="Q1705" s="27"/>
      <c r="R1705" s="27"/>
      <c r="S1705" s="30"/>
      <c r="AW1705" s="67" t="str">
        <f>IF(ISERROR(IF(Journal!BC1705&gt;0,Journal!V1705,0)-IF(Journal!BC1705&gt;0,Journal!BC1705,0)),"",IF(Journal!BC1705&gt;0,Journal!V1705,0)-IF(Journal!BC1705&gt;0,Journal!BC1705,0))</f>
        <v/>
      </c>
      <c r="AX1705" s="67" t="str">
        <f t="shared" si="121"/>
        <v/>
      </c>
      <c r="AY1705" s="67" t="str">
        <f t="shared" ca="1" si="122"/>
        <v/>
      </c>
      <c r="AZ1705" s="67" t="str">
        <f t="shared" ca="1" si="123"/>
        <v/>
      </c>
      <c r="BA1705" s="67" t="str">
        <f t="shared" ca="1" si="124"/>
        <v/>
      </c>
    </row>
    <row r="1706" spans="16:53">
      <c r="P1706" s="26"/>
      <c r="Q1706" s="27"/>
      <c r="R1706" s="27"/>
      <c r="S1706" s="30"/>
      <c r="AW1706" s="67" t="str">
        <f>IF(ISERROR(IF(Journal!BC1706&gt;0,Journal!V1706,0)-IF(Journal!BC1706&gt;0,Journal!BC1706,0)),"",IF(Journal!BC1706&gt;0,Journal!V1706,0)-IF(Journal!BC1706&gt;0,Journal!BC1706,0))</f>
        <v/>
      </c>
      <c r="AX1706" s="67" t="str">
        <f t="shared" si="121"/>
        <v/>
      </c>
      <c r="AY1706" s="67" t="str">
        <f t="shared" ca="1" si="122"/>
        <v/>
      </c>
      <c r="AZ1706" s="67" t="str">
        <f t="shared" ca="1" si="123"/>
        <v/>
      </c>
      <c r="BA1706" s="67" t="str">
        <f t="shared" ca="1" si="124"/>
        <v/>
      </c>
    </row>
    <row r="1707" spans="16:53">
      <c r="P1707" s="26"/>
      <c r="Q1707" s="27"/>
      <c r="R1707" s="27"/>
      <c r="S1707" s="30"/>
      <c r="AW1707" s="67" t="str">
        <f>IF(ISERROR(IF(Journal!BC1707&gt;0,Journal!V1707,0)-IF(Journal!BC1707&gt;0,Journal!BC1707,0)),"",IF(Journal!BC1707&gt;0,Journal!V1707,0)-IF(Journal!BC1707&gt;0,Journal!BC1707,0))</f>
        <v/>
      </c>
      <c r="AX1707" s="67" t="str">
        <f t="shared" si="121"/>
        <v/>
      </c>
      <c r="AY1707" s="67" t="str">
        <f t="shared" ca="1" si="122"/>
        <v/>
      </c>
      <c r="AZ1707" s="67" t="str">
        <f t="shared" ca="1" si="123"/>
        <v/>
      </c>
      <c r="BA1707" s="67" t="str">
        <f t="shared" ca="1" si="124"/>
        <v/>
      </c>
    </row>
    <row r="1708" spans="16:53">
      <c r="P1708" s="26"/>
      <c r="Q1708" s="27"/>
      <c r="R1708" s="27"/>
      <c r="S1708" s="30"/>
      <c r="AW1708" s="67" t="str">
        <f>IF(ISERROR(IF(Journal!BC1708&gt;0,Journal!V1708,0)-IF(Journal!BC1708&gt;0,Journal!BC1708,0)),"",IF(Journal!BC1708&gt;0,Journal!V1708,0)-IF(Journal!BC1708&gt;0,Journal!BC1708,0))</f>
        <v/>
      </c>
      <c r="AX1708" s="67" t="str">
        <f t="shared" si="121"/>
        <v/>
      </c>
      <c r="AY1708" s="67" t="str">
        <f t="shared" ca="1" si="122"/>
        <v/>
      </c>
      <c r="AZ1708" s="67" t="str">
        <f t="shared" ca="1" si="123"/>
        <v/>
      </c>
      <c r="BA1708" s="67" t="str">
        <f t="shared" ca="1" si="124"/>
        <v/>
      </c>
    </row>
    <row r="1709" spans="16:53">
      <c r="P1709" s="26"/>
      <c r="Q1709" s="27"/>
      <c r="R1709" s="27"/>
      <c r="S1709" s="30"/>
      <c r="AW1709" s="67" t="str">
        <f>IF(ISERROR(IF(Journal!BC1709&gt;0,Journal!V1709,0)-IF(Journal!BC1709&gt;0,Journal!BC1709,0)),"",IF(Journal!BC1709&gt;0,Journal!V1709,0)-IF(Journal!BC1709&gt;0,Journal!BC1709,0))</f>
        <v/>
      </c>
      <c r="AX1709" s="67" t="str">
        <f t="shared" si="121"/>
        <v/>
      </c>
      <c r="AY1709" s="67" t="str">
        <f t="shared" ca="1" si="122"/>
        <v/>
      </c>
      <c r="AZ1709" s="67" t="str">
        <f t="shared" ca="1" si="123"/>
        <v/>
      </c>
      <c r="BA1709" s="67" t="str">
        <f t="shared" ca="1" si="124"/>
        <v/>
      </c>
    </row>
    <row r="1710" spans="16:53">
      <c r="P1710" s="26"/>
      <c r="Q1710" s="27"/>
      <c r="R1710" s="27"/>
      <c r="S1710" s="30"/>
      <c r="AW1710" s="67" t="str">
        <f>IF(ISERROR(IF(Journal!BC1710&gt;0,Journal!V1710,0)-IF(Journal!BC1710&gt;0,Journal!BC1710,0)),"",IF(Journal!BC1710&gt;0,Journal!V1710,0)-IF(Journal!BC1710&gt;0,Journal!BC1710,0))</f>
        <v/>
      </c>
      <c r="AX1710" s="67" t="str">
        <f t="shared" si="121"/>
        <v/>
      </c>
      <c r="AY1710" s="67" t="str">
        <f t="shared" ca="1" si="122"/>
        <v/>
      </c>
      <c r="AZ1710" s="67" t="str">
        <f t="shared" ca="1" si="123"/>
        <v/>
      </c>
      <c r="BA1710" s="67" t="str">
        <f t="shared" ca="1" si="124"/>
        <v/>
      </c>
    </row>
    <row r="1711" spans="16:53">
      <c r="P1711" s="26"/>
      <c r="Q1711" s="27"/>
      <c r="R1711" s="27"/>
      <c r="S1711" s="30"/>
      <c r="AW1711" s="67" t="str">
        <f>IF(ISERROR(IF(Journal!BC1711&gt;0,Journal!V1711,0)-IF(Journal!BC1711&gt;0,Journal!BC1711,0)),"",IF(Journal!BC1711&gt;0,Journal!V1711,0)-IF(Journal!BC1711&gt;0,Journal!BC1711,0))</f>
        <v/>
      </c>
      <c r="AX1711" s="67" t="str">
        <f t="shared" si="121"/>
        <v/>
      </c>
      <c r="AY1711" s="67" t="str">
        <f t="shared" ca="1" si="122"/>
        <v/>
      </c>
      <c r="AZ1711" s="67" t="str">
        <f t="shared" ca="1" si="123"/>
        <v/>
      </c>
      <c r="BA1711" s="67" t="str">
        <f t="shared" ca="1" si="124"/>
        <v/>
      </c>
    </row>
    <row r="1712" spans="16:53">
      <c r="P1712" s="26"/>
      <c r="Q1712" s="27"/>
      <c r="R1712" s="27"/>
      <c r="S1712" s="30"/>
      <c r="AW1712" s="67" t="str">
        <f>IF(ISERROR(IF(Journal!BC1712&gt;0,Journal!V1712,0)-IF(Journal!BC1712&gt;0,Journal!BC1712,0)),"",IF(Journal!BC1712&gt;0,Journal!V1712,0)-IF(Journal!BC1712&gt;0,Journal!BC1712,0))</f>
        <v/>
      </c>
      <c r="AX1712" s="67" t="str">
        <f t="shared" si="121"/>
        <v/>
      </c>
      <c r="AY1712" s="67" t="str">
        <f t="shared" ca="1" si="122"/>
        <v/>
      </c>
      <c r="AZ1712" s="67" t="str">
        <f t="shared" ca="1" si="123"/>
        <v/>
      </c>
      <c r="BA1712" s="67" t="str">
        <f t="shared" ca="1" si="124"/>
        <v/>
      </c>
    </row>
    <row r="1713" spans="16:53">
      <c r="P1713" s="26"/>
      <c r="Q1713" s="27"/>
      <c r="R1713" s="27"/>
      <c r="S1713" s="30"/>
      <c r="AW1713" s="67" t="str">
        <f>IF(ISERROR(IF(Journal!BC1713&gt;0,Journal!V1713,0)-IF(Journal!BC1713&gt;0,Journal!BC1713,0)),"",IF(Journal!BC1713&gt;0,Journal!V1713,0)-IF(Journal!BC1713&gt;0,Journal!BC1713,0))</f>
        <v/>
      </c>
      <c r="AX1713" s="67" t="str">
        <f t="shared" si="121"/>
        <v/>
      </c>
      <c r="AY1713" s="67" t="str">
        <f t="shared" ca="1" si="122"/>
        <v/>
      </c>
      <c r="AZ1713" s="67" t="str">
        <f t="shared" ca="1" si="123"/>
        <v/>
      </c>
      <c r="BA1713" s="67" t="str">
        <f t="shared" ca="1" si="124"/>
        <v/>
      </c>
    </row>
    <row r="1714" spans="16:53">
      <c r="P1714" s="26"/>
      <c r="Q1714" s="27"/>
      <c r="R1714" s="27"/>
      <c r="S1714" s="30"/>
      <c r="AW1714" s="67" t="str">
        <f>IF(ISERROR(IF(Journal!BC1714&gt;0,Journal!V1714,0)-IF(Journal!BC1714&gt;0,Journal!BC1714,0)),"",IF(Journal!BC1714&gt;0,Journal!V1714,0)-IF(Journal!BC1714&gt;0,Journal!BC1714,0))</f>
        <v/>
      </c>
      <c r="AX1714" s="67" t="str">
        <f t="shared" si="121"/>
        <v/>
      </c>
      <c r="AY1714" s="67" t="str">
        <f t="shared" ca="1" si="122"/>
        <v/>
      </c>
      <c r="AZ1714" s="67" t="str">
        <f t="shared" ca="1" si="123"/>
        <v/>
      </c>
      <c r="BA1714" s="67" t="str">
        <f t="shared" ca="1" si="124"/>
        <v/>
      </c>
    </row>
    <row r="1715" spans="16:53">
      <c r="P1715" s="26"/>
      <c r="Q1715" s="27"/>
      <c r="R1715" s="27"/>
      <c r="S1715" s="30"/>
      <c r="AW1715" s="67" t="str">
        <f>IF(ISERROR(IF(Journal!BC1715&gt;0,Journal!V1715,0)-IF(Journal!BC1715&gt;0,Journal!BC1715,0)),"",IF(Journal!BC1715&gt;0,Journal!V1715,0)-IF(Journal!BC1715&gt;0,Journal!BC1715,0))</f>
        <v/>
      </c>
      <c r="AX1715" s="67" t="str">
        <f t="shared" si="121"/>
        <v/>
      </c>
      <c r="AY1715" s="67" t="str">
        <f t="shared" ca="1" si="122"/>
        <v/>
      </c>
      <c r="AZ1715" s="67" t="str">
        <f t="shared" ca="1" si="123"/>
        <v/>
      </c>
      <c r="BA1715" s="67" t="str">
        <f t="shared" ca="1" si="124"/>
        <v/>
      </c>
    </row>
    <row r="1716" spans="16:53">
      <c r="P1716" s="26"/>
      <c r="Q1716" s="27"/>
      <c r="R1716" s="27"/>
      <c r="S1716" s="30"/>
      <c r="AW1716" s="67" t="str">
        <f>IF(ISERROR(IF(Journal!BC1716&gt;0,Journal!V1716,0)-IF(Journal!BC1716&gt;0,Journal!BC1716,0)),"",IF(Journal!BC1716&gt;0,Journal!V1716,0)-IF(Journal!BC1716&gt;0,Journal!BC1716,0))</f>
        <v/>
      </c>
      <c r="AX1716" s="67" t="str">
        <f t="shared" si="121"/>
        <v/>
      </c>
      <c r="AY1716" s="67" t="str">
        <f t="shared" ca="1" si="122"/>
        <v/>
      </c>
      <c r="AZ1716" s="67" t="str">
        <f t="shared" ca="1" si="123"/>
        <v/>
      </c>
      <c r="BA1716" s="67" t="str">
        <f t="shared" ca="1" si="124"/>
        <v/>
      </c>
    </row>
    <row r="1717" spans="16:53">
      <c r="P1717" s="26"/>
      <c r="Q1717" s="27"/>
      <c r="R1717" s="27"/>
      <c r="S1717" s="30"/>
      <c r="AW1717" s="67" t="str">
        <f>IF(ISERROR(IF(Journal!BC1717&gt;0,Journal!V1717,0)-IF(Journal!BC1717&gt;0,Journal!BC1717,0)),"",IF(Journal!BC1717&gt;0,Journal!V1717,0)-IF(Journal!BC1717&gt;0,Journal!BC1717,0))</f>
        <v/>
      </c>
      <c r="AX1717" s="67" t="str">
        <f t="shared" si="121"/>
        <v/>
      </c>
      <c r="AY1717" s="67" t="str">
        <f t="shared" ca="1" si="122"/>
        <v/>
      </c>
      <c r="AZ1717" s="67" t="str">
        <f t="shared" ca="1" si="123"/>
        <v/>
      </c>
      <c r="BA1717" s="67" t="str">
        <f t="shared" ca="1" si="124"/>
        <v/>
      </c>
    </row>
    <row r="1718" spans="16:53">
      <c r="P1718" s="26"/>
      <c r="Q1718" s="27"/>
      <c r="R1718" s="27"/>
      <c r="S1718" s="30"/>
      <c r="AW1718" s="67" t="str">
        <f>IF(ISERROR(IF(Journal!BC1718&gt;0,Journal!V1718,0)-IF(Journal!BC1718&gt;0,Journal!BC1718,0)),"",IF(Journal!BC1718&gt;0,Journal!V1718,0)-IF(Journal!BC1718&gt;0,Journal!BC1718,0))</f>
        <v/>
      </c>
      <c r="AX1718" s="67" t="str">
        <f t="shared" si="121"/>
        <v/>
      </c>
      <c r="AY1718" s="67" t="str">
        <f t="shared" ca="1" si="122"/>
        <v/>
      </c>
      <c r="AZ1718" s="67" t="str">
        <f t="shared" ca="1" si="123"/>
        <v/>
      </c>
      <c r="BA1718" s="67" t="str">
        <f t="shared" ca="1" si="124"/>
        <v/>
      </c>
    </row>
    <row r="1719" spans="16:53">
      <c r="P1719" s="26"/>
      <c r="Q1719" s="27"/>
      <c r="R1719" s="27"/>
      <c r="S1719" s="30"/>
      <c r="AW1719" s="67" t="str">
        <f>IF(ISERROR(IF(Journal!BC1719&gt;0,Journal!V1719,0)-IF(Journal!BC1719&gt;0,Journal!BC1719,0)),"",IF(Journal!BC1719&gt;0,Journal!V1719,0)-IF(Journal!BC1719&gt;0,Journal!BC1719,0))</f>
        <v/>
      </c>
      <c r="AX1719" s="67" t="str">
        <f t="shared" si="121"/>
        <v/>
      </c>
      <c r="AY1719" s="67" t="str">
        <f t="shared" ca="1" si="122"/>
        <v/>
      </c>
      <c r="AZ1719" s="67" t="str">
        <f t="shared" ca="1" si="123"/>
        <v/>
      </c>
      <c r="BA1719" s="67" t="str">
        <f t="shared" ca="1" si="124"/>
        <v/>
      </c>
    </row>
    <row r="1720" spans="16:53">
      <c r="P1720" s="26"/>
      <c r="Q1720" s="27"/>
      <c r="R1720" s="27"/>
      <c r="S1720" s="30"/>
      <c r="AW1720" s="67" t="str">
        <f>IF(ISERROR(IF(Journal!BC1720&gt;0,Journal!V1720,0)-IF(Journal!BC1720&gt;0,Journal!BC1720,0)),"",IF(Journal!BC1720&gt;0,Journal!V1720,0)-IF(Journal!BC1720&gt;0,Journal!BC1720,0))</f>
        <v/>
      </c>
      <c r="AX1720" s="67" t="str">
        <f t="shared" si="121"/>
        <v/>
      </c>
      <c r="AY1720" s="67" t="str">
        <f t="shared" ca="1" si="122"/>
        <v/>
      </c>
      <c r="AZ1720" s="67" t="str">
        <f t="shared" ca="1" si="123"/>
        <v/>
      </c>
      <c r="BA1720" s="67" t="str">
        <f t="shared" ca="1" si="124"/>
        <v/>
      </c>
    </row>
    <row r="1721" spans="16:53">
      <c r="P1721" s="26"/>
      <c r="Q1721" s="27"/>
      <c r="R1721" s="27"/>
      <c r="S1721" s="30"/>
      <c r="AW1721" s="67" t="str">
        <f>IF(ISERROR(IF(Journal!BC1721&gt;0,Journal!V1721,0)-IF(Journal!BC1721&gt;0,Journal!BC1721,0)),"",IF(Journal!BC1721&gt;0,Journal!V1721,0)-IF(Journal!BC1721&gt;0,Journal!BC1721,0))</f>
        <v/>
      </c>
      <c r="AX1721" s="67" t="str">
        <f t="shared" si="121"/>
        <v/>
      </c>
      <c r="AY1721" s="67" t="str">
        <f t="shared" ca="1" si="122"/>
        <v/>
      </c>
      <c r="AZ1721" s="67" t="str">
        <f t="shared" ca="1" si="123"/>
        <v/>
      </c>
      <c r="BA1721" s="67" t="str">
        <f t="shared" ca="1" si="124"/>
        <v/>
      </c>
    </row>
    <row r="1722" spans="16:53">
      <c r="P1722" s="26"/>
      <c r="Q1722" s="27"/>
      <c r="R1722" s="27"/>
      <c r="S1722" s="30"/>
      <c r="AW1722" s="67" t="str">
        <f>IF(ISERROR(IF(Journal!BC1722&gt;0,Journal!V1722,0)-IF(Journal!BC1722&gt;0,Journal!BC1722,0)),"",IF(Journal!BC1722&gt;0,Journal!V1722,0)-IF(Journal!BC1722&gt;0,Journal!BC1722,0))</f>
        <v/>
      </c>
      <c r="AX1722" s="67" t="str">
        <f t="shared" si="121"/>
        <v/>
      </c>
      <c r="AY1722" s="67" t="str">
        <f t="shared" ca="1" si="122"/>
        <v/>
      </c>
      <c r="AZ1722" s="67" t="str">
        <f t="shared" ca="1" si="123"/>
        <v/>
      </c>
      <c r="BA1722" s="67" t="str">
        <f t="shared" ca="1" si="124"/>
        <v/>
      </c>
    </row>
    <row r="1723" spans="16:53">
      <c r="P1723" s="26"/>
      <c r="Q1723" s="27"/>
      <c r="R1723" s="27"/>
      <c r="S1723" s="30"/>
      <c r="AW1723" s="67" t="str">
        <f>IF(ISERROR(IF(Journal!BC1723&gt;0,Journal!V1723,0)-IF(Journal!BC1723&gt;0,Journal!BC1723,0)),"",IF(Journal!BC1723&gt;0,Journal!V1723,0)-IF(Journal!BC1723&gt;0,Journal!BC1723,0))</f>
        <v/>
      </c>
      <c r="AX1723" s="67" t="str">
        <f t="shared" si="121"/>
        <v/>
      </c>
      <c r="AY1723" s="67" t="str">
        <f t="shared" ca="1" si="122"/>
        <v/>
      </c>
      <c r="AZ1723" s="67" t="str">
        <f t="shared" ca="1" si="123"/>
        <v/>
      </c>
      <c r="BA1723" s="67" t="str">
        <f t="shared" ca="1" si="124"/>
        <v/>
      </c>
    </row>
    <row r="1724" spans="16:53">
      <c r="P1724" s="26"/>
      <c r="Q1724" s="27"/>
      <c r="R1724" s="27"/>
      <c r="S1724" s="30"/>
      <c r="AW1724" s="67" t="str">
        <f>IF(ISERROR(IF(Journal!BC1724&gt;0,Journal!V1724,0)-IF(Journal!BC1724&gt;0,Journal!BC1724,0)),"",IF(Journal!BC1724&gt;0,Journal!V1724,0)-IF(Journal!BC1724&gt;0,Journal!BC1724,0))</f>
        <v/>
      </c>
      <c r="AX1724" s="67" t="str">
        <f t="shared" si="121"/>
        <v/>
      </c>
      <c r="AY1724" s="67" t="str">
        <f t="shared" ca="1" si="122"/>
        <v/>
      </c>
      <c r="AZ1724" s="67" t="str">
        <f t="shared" ca="1" si="123"/>
        <v/>
      </c>
      <c r="BA1724" s="67" t="str">
        <f t="shared" ca="1" si="124"/>
        <v/>
      </c>
    </row>
    <row r="1725" spans="16:53">
      <c r="P1725" s="26"/>
      <c r="Q1725" s="27"/>
      <c r="R1725" s="27"/>
      <c r="S1725" s="30"/>
      <c r="AW1725" s="67" t="str">
        <f>IF(ISERROR(IF(Journal!BC1725&gt;0,Journal!V1725,0)-IF(Journal!BC1725&gt;0,Journal!BC1725,0)),"",IF(Journal!BC1725&gt;0,Journal!V1725,0)-IF(Journal!BC1725&gt;0,Journal!BC1725,0))</f>
        <v/>
      </c>
      <c r="AX1725" s="67" t="str">
        <f t="shared" si="121"/>
        <v/>
      </c>
      <c r="AY1725" s="67" t="str">
        <f t="shared" ca="1" si="122"/>
        <v/>
      </c>
      <c r="AZ1725" s="67" t="str">
        <f t="shared" ca="1" si="123"/>
        <v/>
      </c>
      <c r="BA1725" s="67" t="str">
        <f t="shared" ca="1" si="124"/>
        <v/>
      </c>
    </row>
    <row r="1726" spans="16:53">
      <c r="P1726" s="26"/>
      <c r="Q1726" s="27"/>
      <c r="R1726" s="27"/>
      <c r="S1726" s="30"/>
      <c r="AW1726" s="67" t="str">
        <f>IF(ISERROR(IF(Journal!BC1726&gt;0,Journal!V1726,0)-IF(Journal!BC1726&gt;0,Journal!BC1726,0)),"",IF(Journal!BC1726&gt;0,Journal!V1726,0)-IF(Journal!BC1726&gt;0,Journal!BC1726,0))</f>
        <v/>
      </c>
      <c r="AX1726" s="67" t="str">
        <f t="shared" si="121"/>
        <v/>
      </c>
      <c r="AY1726" s="67" t="str">
        <f t="shared" ca="1" si="122"/>
        <v/>
      </c>
      <c r="AZ1726" s="67" t="str">
        <f t="shared" ca="1" si="123"/>
        <v/>
      </c>
      <c r="BA1726" s="67" t="str">
        <f t="shared" ca="1" si="124"/>
        <v/>
      </c>
    </row>
    <row r="1727" spans="16:53">
      <c r="P1727" s="26"/>
      <c r="Q1727" s="27"/>
      <c r="R1727" s="27"/>
      <c r="S1727" s="30"/>
      <c r="AW1727" s="67" t="str">
        <f>IF(ISERROR(IF(Journal!BC1727&gt;0,Journal!V1727,0)-IF(Journal!BC1727&gt;0,Journal!BC1727,0)),"",IF(Journal!BC1727&gt;0,Journal!V1727,0)-IF(Journal!BC1727&gt;0,Journal!BC1727,0))</f>
        <v/>
      </c>
      <c r="AX1727" s="67" t="str">
        <f t="shared" si="121"/>
        <v/>
      </c>
      <c r="AY1727" s="67" t="str">
        <f t="shared" ca="1" si="122"/>
        <v/>
      </c>
      <c r="AZ1727" s="67" t="str">
        <f t="shared" ca="1" si="123"/>
        <v/>
      </c>
      <c r="BA1727" s="67" t="str">
        <f t="shared" ca="1" si="124"/>
        <v/>
      </c>
    </row>
    <row r="1728" spans="16:53">
      <c r="P1728" s="26"/>
      <c r="Q1728" s="27"/>
      <c r="R1728" s="27"/>
      <c r="S1728" s="30"/>
      <c r="AW1728" s="67" t="str">
        <f>IF(ISERROR(IF(Journal!BC1728&gt;0,Journal!V1728,0)-IF(Journal!BC1728&gt;0,Journal!BC1728,0)),"",IF(Journal!BC1728&gt;0,Journal!V1728,0)-IF(Journal!BC1728&gt;0,Journal!BC1728,0))</f>
        <v/>
      </c>
      <c r="AX1728" s="67" t="str">
        <f t="shared" si="121"/>
        <v/>
      </c>
      <c r="AY1728" s="67" t="str">
        <f t="shared" ca="1" si="122"/>
        <v/>
      </c>
      <c r="AZ1728" s="67" t="str">
        <f t="shared" ca="1" si="123"/>
        <v/>
      </c>
      <c r="BA1728" s="67" t="str">
        <f t="shared" ca="1" si="124"/>
        <v/>
      </c>
    </row>
    <row r="1729" spans="16:53">
      <c r="P1729" s="26"/>
      <c r="Q1729" s="27"/>
      <c r="R1729" s="27"/>
      <c r="S1729" s="30"/>
      <c r="AW1729" s="67" t="str">
        <f>IF(ISERROR(IF(Journal!BC1729&gt;0,Journal!V1729,0)-IF(Journal!BC1729&gt;0,Journal!BC1729,0)),"",IF(Journal!BC1729&gt;0,Journal!V1729,0)-IF(Journal!BC1729&gt;0,Journal!BC1729,0))</f>
        <v/>
      </c>
      <c r="AX1729" s="67" t="str">
        <f t="shared" si="121"/>
        <v/>
      </c>
      <c r="AY1729" s="67" t="str">
        <f t="shared" ca="1" si="122"/>
        <v/>
      </c>
      <c r="AZ1729" s="67" t="str">
        <f t="shared" ca="1" si="123"/>
        <v/>
      </c>
      <c r="BA1729" s="67" t="str">
        <f t="shared" ca="1" si="124"/>
        <v/>
      </c>
    </row>
    <row r="1730" spans="16:53">
      <c r="P1730" s="26"/>
      <c r="Q1730" s="27"/>
      <c r="R1730" s="27"/>
      <c r="S1730" s="30"/>
      <c r="AW1730" s="67" t="str">
        <f>IF(ISERROR(IF(Journal!BC1730&gt;0,Journal!V1730,0)-IF(Journal!BC1730&gt;0,Journal!BC1730,0)),"",IF(Journal!BC1730&gt;0,Journal!V1730,0)-IF(Journal!BC1730&gt;0,Journal!BC1730,0))</f>
        <v/>
      </c>
      <c r="AX1730" s="67" t="str">
        <f t="shared" si="121"/>
        <v/>
      </c>
      <c r="AY1730" s="67" t="str">
        <f t="shared" ca="1" si="122"/>
        <v/>
      </c>
      <c r="AZ1730" s="67" t="str">
        <f t="shared" ca="1" si="123"/>
        <v/>
      </c>
      <c r="BA1730" s="67" t="str">
        <f t="shared" ca="1" si="124"/>
        <v/>
      </c>
    </row>
    <row r="1731" spans="16:53">
      <c r="P1731" s="26"/>
      <c r="Q1731" s="27"/>
      <c r="R1731" s="27"/>
      <c r="S1731" s="30"/>
      <c r="AW1731" s="67" t="str">
        <f>IF(ISERROR(IF(Journal!BC1731&gt;0,Journal!V1731,0)-IF(Journal!BC1731&gt;0,Journal!BC1731,0)),"",IF(Journal!BC1731&gt;0,Journal!V1731,0)-IF(Journal!BC1731&gt;0,Journal!BC1731,0))</f>
        <v/>
      </c>
      <c r="AX1731" s="67" t="str">
        <f t="shared" si="121"/>
        <v/>
      </c>
      <c r="AY1731" s="67" t="str">
        <f t="shared" ca="1" si="122"/>
        <v/>
      </c>
      <c r="AZ1731" s="67" t="str">
        <f t="shared" ca="1" si="123"/>
        <v/>
      </c>
      <c r="BA1731" s="67" t="str">
        <f t="shared" ca="1" si="124"/>
        <v/>
      </c>
    </row>
    <row r="1732" spans="16:53">
      <c r="P1732" s="26"/>
      <c r="Q1732" s="27"/>
      <c r="R1732" s="27"/>
      <c r="S1732" s="30"/>
      <c r="AW1732" s="67" t="str">
        <f>IF(ISERROR(IF(Journal!BC1732&gt;0,Journal!V1732,0)-IF(Journal!BC1732&gt;0,Journal!BC1732,0)),"",IF(Journal!BC1732&gt;0,Journal!V1732,0)-IF(Journal!BC1732&gt;0,Journal!BC1732,0))</f>
        <v/>
      </c>
      <c r="AX1732" s="67" t="str">
        <f t="shared" si="121"/>
        <v/>
      </c>
      <c r="AY1732" s="67" t="str">
        <f t="shared" ca="1" si="122"/>
        <v/>
      </c>
      <c r="AZ1732" s="67" t="str">
        <f t="shared" ca="1" si="123"/>
        <v/>
      </c>
      <c r="BA1732" s="67" t="str">
        <f t="shared" ca="1" si="124"/>
        <v/>
      </c>
    </row>
    <row r="1733" spans="16:53">
      <c r="P1733" s="26"/>
      <c r="Q1733" s="27"/>
      <c r="R1733" s="27"/>
      <c r="S1733" s="30"/>
      <c r="AW1733" s="67" t="str">
        <f>IF(ISERROR(IF(Journal!BC1733&gt;0,Journal!V1733,0)-IF(Journal!BC1733&gt;0,Journal!BC1733,0)),"",IF(Journal!BC1733&gt;0,Journal!V1733,0)-IF(Journal!BC1733&gt;0,Journal!BC1733,0))</f>
        <v/>
      </c>
      <c r="AX1733" s="67" t="str">
        <f t="shared" ref="AX1733:AX1796" si="125">IF(AW1733="","",IF(AW1733&gt;0,1,""))</f>
        <v/>
      </c>
      <c r="AY1733" s="67" t="str">
        <f t="shared" ref="AY1733:AY1796" ca="1" si="126">IF(ISERROR(AY1732+MATCH(1,INDIRECT(CONCATENATE(CONCATENATE("AX",AY1732+1),":AX2200")),0)),"",(AY1732+MATCH(1,INDIRECT(CONCATENATE(CONCATENATE("AX",AY1732+1),":AX2200")),0)))</f>
        <v/>
      </c>
      <c r="AZ1733" s="67" t="str">
        <f t="shared" ref="AZ1733:AZ1796" ca="1" si="127">IF(ISERROR(IF(INDIRECT(CONCATENATE("AW",AY1733))="","",INDIRECT(CONCATENATE("AW",AY1733)))),"",IF(INDIRECT(CONCATENATE("AW",AY1733))="","",INDIRECT(CONCATENATE("AW",AY1733))))</f>
        <v/>
      </c>
      <c r="BA1733" s="67" t="str">
        <f t="shared" ref="BA1733:BA1796" ca="1" si="128">IF(AZ1733="","",BA1732+1)</f>
        <v/>
      </c>
    </row>
    <row r="1734" spans="16:53">
      <c r="P1734" s="26"/>
      <c r="Q1734" s="27"/>
      <c r="R1734" s="27"/>
      <c r="S1734" s="30"/>
      <c r="AW1734" s="67" t="str">
        <f>IF(ISERROR(IF(Journal!BC1734&gt;0,Journal!V1734,0)-IF(Journal!BC1734&gt;0,Journal!BC1734,0)),"",IF(Journal!BC1734&gt;0,Journal!V1734,0)-IF(Journal!BC1734&gt;0,Journal!BC1734,0))</f>
        <v/>
      </c>
      <c r="AX1734" s="67" t="str">
        <f t="shared" si="125"/>
        <v/>
      </c>
      <c r="AY1734" s="67" t="str">
        <f t="shared" ca="1" si="126"/>
        <v/>
      </c>
      <c r="AZ1734" s="67" t="str">
        <f t="shared" ca="1" si="127"/>
        <v/>
      </c>
      <c r="BA1734" s="67" t="str">
        <f t="shared" ca="1" si="128"/>
        <v/>
      </c>
    </row>
    <row r="1735" spans="16:53">
      <c r="P1735" s="26"/>
      <c r="Q1735" s="27"/>
      <c r="R1735" s="27"/>
      <c r="S1735" s="30"/>
      <c r="AW1735" s="67" t="str">
        <f>IF(ISERROR(IF(Journal!BC1735&gt;0,Journal!V1735,0)-IF(Journal!BC1735&gt;0,Journal!BC1735,0)),"",IF(Journal!BC1735&gt;0,Journal!V1735,0)-IF(Journal!BC1735&gt;0,Journal!BC1735,0))</f>
        <v/>
      </c>
      <c r="AX1735" s="67" t="str">
        <f t="shared" si="125"/>
        <v/>
      </c>
      <c r="AY1735" s="67" t="str">
        <f t="shared" ca="1" si="126"/>
        <v/>
      </c>
      <c r="AZ1735" s="67" t="str">
        <f t="shared" ca="1" si="127"/>
        <v/>
      </c>
      <c r="BA1735" s="67" t="str">
        <f t="shared" ca="1" si="128"/>
        <v/>
      </c>
    </row>
    <row r="1736" spans="16:53">
      <c r="P1736" s="26"/>
      <c r="Q1736" s="27"/>
      <c r="R1736" s="27"/>
      <c r="S1736" s="30"/>
      <c r="AW1736" s="67" t="str">
        <f>IF(ISERROR(IF(Journal!BC1736&gt;0,Journal!V1736,0)-IF(Journal!BC1736&gt;0,Journal!BC1736,0)),"",IF(Journal!BC1736&gt;0,Journal!V1736,0)-IF(Journal!BC1736&gt;0,Journal!BC1736,0))</f>
        <v/>
      </c>
      <c r="AX1736" s="67" t="str">
        <f t="shared" si="125"/>
        <v/>
      </c>
      <c r="AY1736" s="67" t="str">
        <f t="shared" ca="1" si="126"/>
        <v/>
      </c>
      <c r="AZ1736" s="67" t="str">
        <f t="shared" ca="1" si="127"/>
        <v/>
      </c>
      <c r="BA1736" s="67" t="str">
        <f t="shared" ca="1" si="128"/>
        <v/>
      </c>
    </row>
    <row r="1737" spans="16:53">
      <c r="P1737" s="26"/>
      <c r="Q1737" s="27"/>
      <c r="R1737" s="27"/>
      <c r="S1737" s="30"/>
      <c r="AW1737" s="67" t="str">
        <f>IF(ISERROR(IF(Journal!BC1737&gt;0,Journal!V1737,0)-IF(Journal!BC1737&gt;0,Journal!BC1737,0)),"",IF(Journal!BC1737&gt;0,Journal!V1737,0)-IF(Journal!BC1737&gt;0,Journal!BC1737,0))</f>
        <v/>
      </c>
      <c r="AX1737" s="67" t="str">
        <f t="shared" si="125"/>
        <v/>
      </c>
      <c r="AY1737" s="67" t="str">
        <f t="shared" ca="1" si="126"/>
        <v/>
      </c>
      <c r="AZ1737" s="67" t="str">
        <f t="shared" ca="1" si="127"/>
        <v/>
      </c>
      <c r="BA1737" s="67" t="str">
        <f t="shared" ca="1" si="128"/>
        <v/>
      </c>
    </row>
    <row r="1738" spans="16:53">
      <c r="P1738" s="26"/>
      <c r="Q1738" s="27"/>
      <c r="R1738" s="27"/>
      <c r="S1738" s="30"/>
      <c r="AW1738" s="67" t="str">
        <f>IF(ISERROR(IF(Journal!BC1738&gt;0,Journal!V1738,0)-IF(Journal!BC1738&gt;0,Journal!BC1738,0)),"",IF(Journal!BC1738&gt;0,Journal!V1738,0)-IF(Journal!BC1738&gt;0,Journal!BC1738,0))</f>
        <v/>
      </c>
      <c r="AX1738" s="67" t="str">
        <f t="shared" si="125"/>
        <v/>
      </c>
      <c r="AY1738" s="67" t="str">
        <f t="shared" ca="1" si="126"/>
        <v/>
      </c>
      <c r="AZ1738" s="67" t="str">
        <f t="shared" ca="1" si="127"/>
        <v/>
      </c>
      <c r="BA1738" s="67" t="str">
        <f t="shared" ca="1" si="128"/>
        <v/>
      </c>
    </row>
    <row r="1739" spans="16:53">
      <c r="P1739" s="26"/>
      <c r="Q1739" s="27"/>
      <c r="R1739" s="27"/>
      <c r="S1739" s="30"/>
      <c r="AW1739" s="67" t="str">
        <f>IF(ISERROR(IF(Journal!BC1739&gt;0,Journal!V1739,0)-IF(Journal!BC1739&gt;0,Journal!BC1739,0)),"",IF(Journal!BC1739&gt;0,Journal!V1739,0)-IF(Journal!BC1739&gt;0,Journal!BC1739,0))</f>
        <v/>
      </c>
      <c r="AX1739" s="67" t="str">
        <f t="shared" si="125"/>
        <v/>
      </c>
      <c r="AY1739" s="67" t="str">
        <f t="shared" ca="1" si="126"/>
        <v/>
      </c>
      <c r="AZ1739" s="67" t="str">
        <f t="shared" ca="1" si="127"/>
        <v/>
      </c>
      <c r="BA1739" s="67" t="str">
        <f t="shared" ca="1" si="128"/>
        <v/>
      </c>
    </row>
    <row r="1740" spans="16:53">
      <c r="P1740" s="26"/>
      <c r="Q1740" s="27"/>
      <c r="R1740" s="27"/>
      <c r="S1740" s="30"/>
      <c r="AW1740" s="67" t="str">
        <f>IF(ISERROR(IF(Journal!BC1740&gt;0,Journal!V1740,0)-IF(Journal!BC1740&gt;0,Journal!BC1740,0)),"",IF(Journal!BC1740&gt;0,Journal!V1740,0)-IF(Journal!BC1740&gt;0,Journal!BC1740,0))</f>
        <v/>
      </c>
      <c r="AX1740" s="67" t="str">
        <f t="shared" si="125"/>
        <v/>
      </c>
      <c r="AY1740" s="67" t="str">
        <f t="shared" ca="1" si="126"/>
        <v/>
      </c>
      <c r="AZ1740" s="67" t="str">
        <f t="shared" ca="1" si="127"/>
        <v/>
      </c>
      <c r="BA1740" s="67" t="str">
        <f t="shared" ca="1" si="128"/>
        <v/>
      </c>
    </row>
    <row r="1741" spans="16:53">
      <c r="P1741" s="26"/>
      <c r="Q1741" s="27"/>
      <c r="R1741" s="27"/>
      <c r="S1741" s="30"/>
      <c r="AW1741" s="67" t="str">
        <f>IF(ISERROR(IF(Journal!BC1741&gt;0,Journal!V1741,0)-IF(Journal!BC1741&gt;0,Journal!BC1741,0)),"",IF(Journal!BC1741&gt;0,Journal!V1741,0)-IF(Journal!BC1741&gt;0,Journal!BC1741,0))</f>
        <v/>
      </c>
      <c r="AX1741" s="67" t="str">
        <f t="shared" si="125"/>
        <v/>
      </c>
      <c r="AY1741" s="67" t="str">
        <f t="shared" ca="1" si="126"/>
        <v/>
      </c>
      <c r="AZ1741" s="67" t="str">
        <f t="shared" ca="1" si="127"/>
        <v/>
      </c>
      <c r="BA1741" s="67" t="str">
        <f t="shared" ca="1" si="128"/>
        <v/>
      </c>
    </row>
    <row r="1742" spans="16:53">
      <c r="P1742" s="26"/>
      <c r="Q1742" s="27"/>
      <c r="R1742" s="27"/>
      <c r="S1742" s="30"/>
      <c r="AW1742" s="67" t="str">
        <f>IF(ISERROR(IF(Journal!BC1742&gt;0,Journal!V1742,0)-IF(Journal!BC1742&gt;0,Journal!BC1742,0)),"",IF(Journal!BC1742&gt;0,Journal!V1742,0)-IF(Journal!BC1742&gt;0,Journal!BC1742,0))</f>
        <v/>
      </c>
      <c r="AX1742" s="67" t="str">
        <f t="shared" si="125"/>
        <v/>
      </c>
      <c r="AY1742" s="67" t="str">
        <f t="shared" ca="1" si="126"/>
        <v/>
      </c>
      <c r="AZ1742" s="67" t="str">
        <f t="shared" ca="1" si="127"/>
        <v/>
      </c>
      <c r="BA1742" s="67" t="str">
        <f t="shared" ca="1" si="128"/>
        <v/>
      </c>
    </row>
    <row r="1743" spans="16:53">
      <c r="P1743" s="26"/>
      <c r="Q1743" s="27"/>
      <c r="R1743" s="27"/>
      <c r="S1743" s="30"/>
      <c r="AW1743" s="67" t="str">
        <f>IF(ISERROR(IF(Journal!BC1743&gt;0,Journal!V1743,0)-IF(Journal!BC1743&gt;0,Journal!BC1743,0)),"",IF(Journal!BC1743&gt;0,Journal!V1743,0)-IF(Journal!BC1743&gt;0,Journal!BC1743,0))</f>
        <v/>
      </c>
      <c r="AX1743" s="67" t="str">
        <f t="shared" si="125"/>
        <v/>
      </c>
      <c r="AY1743" s="67" t="str">
        <f t="shared" ca="1" si="126"/>
        <v/>
      </c>
      <c r="AZ1743" s="67" t="str">
        <f t="shared" ca="1" si="127"/>
        <v/>
      </c>
      <c r="BA1743" s="67" t="str">
        <f t="shared" ca="1" si="128"/>
        <v/>
      </c>
    </row>
    <row r="1744" spans="16:53">
      <c r="P1744" s="26"/>
      <c r="Q1744" s="27"/>
      <c r="R1744" s="27"/>
      <c r="S1744" s="30"/>
      <c r="AW1744" s="67" t="str">
        <f>IF(ISERROR(IF(Journal!BC1744&gt;0,Journal!V1744,0)-IF(Journal!BC1744&gt;0,Journal!BC1744,0)),"",IF(Journal!BC1744&gt;0,Journal!V1744,0)-IF(Journal!BC1744&gt;0,Journal!BC1744,0))</f>
        <v/>
      </c>
      <c r="AX1744" s="67" t="str">
        <f t="shared" si="125"/>
        <v/>
      </c>
      <c r="AY1744" s="67" t="str">
        <f t="shared" ca="1" si="126"/>
        <v/>
      </c>
      <c r="AZ1744" s="67" t="str">
        <f t="shared" ca="1" si="127"/>
        <v/>
      </c>
      <c r="BA1744" s="67" t="str">
        <f t="shared" ca="1" si="128"/>
        <v/>
      </c>
    </row>
    <row r="1745" spans="16:53">
      <c r="P1745" s="26"/>
      <c r="Q1745" s="27"/>
      <c r="R1745" s="27"/>
      <c r="S1745" s="30"/>
      <c r="AW1745" s="67" t="str">
        <f>IF(ISERROR(IF(Journal!BC1745&gt;0,Journal!V1745,0)-IF(Journal!BC1745&gt;0,Journal!BC1745,0)),"",IF(Journal!BC1745&gt;0,Journal!V1745,0)-IF(Journal!BC1745&gt;0,Journal!BC1745,0))</f>
        <v/>
      </c>
      <c r="AX1745" s="67" t="str">
        <f t="shared" si="125"/>
        <v/>
      </c>
      <c r="AY1745" s="67" t="str">
        <f t="shared" ca="1" si="126"/>
        <v/>
      </c>
      <c r="AZ1745" s="67" t="str">
        <f t="shared" ca="1" si="127"/>
        <v/>
      </c>
      <c r="BA1745" s="67" t="str">
        <f t="shared" ca="1" si="128"/>
        <v/>
      </c>
    </row>
    <row r="1746" spans="16:53">
      <c r="P1746" s="26"/>
      <c r="Q1746" s="27"/>
      <c r="R1746" s="27"/>
      <c r="S1746" s="30"/>
      <c r="AW1746" s="67" t="str">
        <f>IF(ISERROR(IF(Journal!BC1746&gt;0,Journal!V1746,0)-IF(Journal!BC1746&gt;0,Journal!BC1746,0)),"",IF(Journal!BC1746&gt;0,Journal!V1746,0)-IF(Journal!BC1746&gt;0,Journal!BC1746,0))</f>
        <v/>
      </c>
      <c r="AX1746" s="67" t="str">
        <f t="shared" si="125"/>
        <v/>
      </c>
      <c r="AY1746" s="67" t="str">
        <f t="shared" ca="1" si="126"/>
        <v/>
      </c>
      <c r="AZ1746" s="67" t="str">
        <f t="shared" ca="1" si="127"/>
        <v/>
      </c>
      <c r="BA1746" s="67" t="str">
        <f t="shared" ca="1" si="128"/>
        <v/>
      </c>
    </row>
    <row r="1747" spans="16:53">
      <c r="P1747" s="26"/>
      <c r="Q1747" s="27"/>
      <c r="R1747" s="27"/>
      <c r="S1747" s="30"/>
      <c r="AW1747" s="67" t="str">
        <f>IF(ISERROR(IF(Journal!BC1747&gt;0,Journal!V1747,0)-IF(Journal!BC1747&gt;0,Journal!BC1747,0)),"",IF(Journal!BC1747&gt;0,Journal!V1747,0)-IF(Journal!BC1747&gt;0,Journal!BC1747,0))</f>
        <v/>
      </c>
      <c r="AX1747" s="67" t="str">
        <f t="shared" si="125"/>
        <v/>
      </c>
      <c r="AY1747" s="67" t="str">
        <f t="shared" ca="1" si="126"/>
        <v/>
      </c>
      <c r="AZ1747" s="67" t="str">
        <f t="shared" ca="1" si="127"/>
        <v/>
      </c>
      <c r="BA1747" s="67" t="str">
        <f t="shared" ca="1" si="128"/>
        <v/>
      </c>
    </row>
    <row r="1748" spans="16:53">
      <c r="P1748" s="26"/>
      <c r="Q1748" s="27"/>
      <c r="R1748" s="27"/>
      <c r="S1748" s="30"/>
      <c r="AW1748" s="67" t="str">
        <f>IF(ISERROR(IF(Journal!BC1748&gt;0,Journal!V1748,0)-IF(Journal!BC1748&gt;0,Journal!BC1748,0)),"",IF(Journal!BC1748&gt;0,Journal!V1748,0)-IF(Journal!BC1748&gt;0,Journal!BC1748,0))</f>
        <v/>
      </c>
      <c r="AX1748" s="67" t="str">
        <f t="shared" si="125"/>
        <v/>
      </c>
      <c r="AY1748" s="67" t="str">
        <f t="shared" ca="1" si="126"/>
        <v/>
      </c>
      <c r="AZ1748" s="67" t="str">
        <f t="shared" ca="1" si="127"/>
        <v/>
      </c>
      <c r="BA1748" s="67" t="str">
        <f t="shared" ca="1" si="128"/>
        <v/>
      </c>
    </row>
    <row r="1749" spans="16:53">
      <c r="P1749" s="26"/>
      <c r="Q1749" s="27"/>
      <c r="R1749" s="27"/>
      <c r="S1749" s="30"/>
      <c r="AW1749" s="67" t="str">
        <f>IF(ISERROR(IF(Journal!BC1749&gt;0,Journal!V1749,0)-IF(Journal!BC1749&gt;0,Journal!BC1749,0)),"",IF(Journal!BC1749&gt;0,Journal!V1749,0)-IF(Journal!BC1749&gt;0,Journal!BC1749,0))</f>
        <v/>
      </c>
      <c r="AX1749" s="67" t="str">
        <f t="shared" si="125"/>
        <v/>
      </c>
      <c r="AY1749" s="67" t="str">
        <f t="shared" ca="1" si="126"/>
        <v/>
      </c>
      <c r="AZ1749" s="67" t="str">
        <f t="shared" ca="1" si="127"/>
        <v/>
      </c>
      <c r="BA1749" s="67" t="str">
        <f t="shared" ca="1" si="128"/>
        <v/>
      </c>
    </row>
    <row r="1750" spans="16:53">
      <c r="P1750" s="26"/>
      <c r="Q1750" s="27"/>
      <c r="R1750" s="27"/>
      <c r="S1750" s="30"/>
      <c r="AW1750" s="67" t="str">
        <f>IF(ISERROR(IF(Journal!BC1750&gt;0,Journal!V1750,0)-IF(Journal!BC1750&gt;0,Journal!BC1750,0)),"",IF(Journal!BC1750&gt;0,Journal!V1750,0)-IF(Journal!BC1750&gt;0,Journal!BC1750,0))</f>
        <v/>
      </c>
      <c r="AX1750" s="67" t="str">
        <f t="shared" si="125"/>
        <v/>
      </c>
      <c r="AY1750" s="67" t="str">
        <f t="shared" ca="1" si="126"/>
        <v/>
      </c>
      <c r="AZ1750" s="67" t="str">
        <f t="shared" ca="1" si="127"/>
        <v/>
      </c>
      <c r="BA1750" s="67" t="str">
        <f t="shared" ca="1" si="128"/>
        <v/>
      </c>
    </row>
    <row r="1751" spans="16:53">
      <c r="P1751" s="26"/>
      <c r="Q1751" s="27"/>
      <c r="R1751" s="27"/>
      <c r="S1751" s="30"/>
      <c r="AW1751" s="67" t="str">
        <f>IF(ISERROR(IF(Journal!BC1751&gt;0,Journal!V1751,0)-IF(Journal!BC1751&gt;0,Journal!BC1751,0)),"",IF(Journal!BC1751&gt;0,Journal!V1751,0)-IF(Journal!BC1751&gt;0,Journal!BC1751,0))</f>
        <v/>
      </c>
      <c r="AX1751" s="67" t="str">
        <f t="shared" si="125"/>
        <v/>
      </c>
      <c r="AY1751" s="67" t="str">
        <f t="shared" ca="1" si="126"/>
        <v/>
      </c>
      <c r="AZ1751" s="67" t="str">
        <f t="shared" ca="1" si="127"/>
        <v/>
      </c>
      <c r="BA1751" s="67" t="str">
        <f t="shared" ca="1" si="128"/>
        <v/>
      </c>
    </row>
    <row r="1752" spans="16:53">
      <c r="P1752" s="26"/>
      <c r="Q1752" s="27"/>
      <c r="R1752" s="27"/>
      <c r="S1752" s="30"/>
      <c r="AW1752" s="67" t="str">
        <f>IF(ISERROR(IF(Journal!BC1752&gt;0,Journal!V1752,0)-IF(Journal!BC1752&gt;0,Journal!BC1752,0)),"",IF(Journal!BC1752&gt;0,Journal!V1752,0)-IF(Journal!BC1752&gt;0,Journal!BC1752,0))</f>
        <v/>
      </c>
      <c r="AX1752" s="67" t="str">
        <f t="shared" si="125"/>
        <v/>
      </c>
      <c r="AY1752" s="67" t="str">
        <f t="shared" ca="1" si="126"/>
        <v/>
      </c>
      <c r="AZ1752" s="67" t="str">
        <f t="shared" ca="1" si="127"/>
        <v/>
      </c>
      <c r="BA1752" s="67" t="str">
        <f t="shared" ca="1" si="128"/>
        <v/>
      </c>
    </row>
    <row r="1753" spans="16:53">
      <c r="P1753" s="26"/>
      <c r="Q1753" s="27"/>
      <c r="R1753" s="27"/>
      <c r="S1753" s="30"/>
      <c r="AW1753" s="67" t="str">
        <f>IF(ISERROR(IF(Journal!BC1753&gt;0,Journal!V1753,0)-IF(Journal!BC1753&gt;0,Journal!BC1753,0)),"",IF(Journal!BC1753&gt;0,Journal!V1753,0)-IF(Journal!BC1753&gt;0,Journal!BC1753,0))</f>
        <v/>
      </c>
      <c r="AX1753" s="67" t="str">
        <f t="shared" si="125"/>
        <v/>
      </c>
      <c r="AY1753" s="67" t="str">
        <f t="shared" ca="1" si="126"/>
        <v/>
      </c>
      <c r="AZ1753" s="67" t="str">
        <f t="shared" ca="1" si="127"/>
        <v/>
      </c>
      <c r="BA1753" s="67" t="str">
        <f t="shared" ca="1" si="128"/>
        <v/>
      </c>
    </row>
    <row r="1754" spans="16:53">
      <c r="P1754" s="26"/>
      <c r="Q1754" s="27"/>
      <c r="R1754" s="27"/>
      <c r="S1754" s="30"/>
      <c r="AW1754" s="67" t="str">
        <f>IF(ISERROR(IF(Journal!BC1754&gt;0,Journal!V1754,0)-IF(Journal!BC1754&gt;0,Journal!BC1754,0)),"",IF(Journal!BC1754&gt;0,Journal!V1754,0)-IF(Journal!BC1754&gt;0,Journal!BC1754,0))</f>
        <v/>
      </c>
      <c r="AX1754" s="67" t="str">
        <f t="shared" si="125"/>
        <v/>
      </c>
      <c r="AY1754" s="67" t="str">
        <f t="shared" ca="1" si="126"/>
        <v/>
      </c>
      <c r="AZ1754" s="67" t="str">
        <f t="shared" ca="1" si="127"/>
        <v/>
      </c>
      <c r="BA1754" s="67" t="str">
        <f t="shared" ca="1" si="128"/>
        <v/>
      </c>
    </row>
    <row r="1755" spans="16:53">
      <c r="P1755" s="26"/>
      <c r="Q1755" s="27"/>
      <c r="R1755" s="27"/>
      <c r="S1755" s="30"/>
      <c r="AW1755" s="67" t="str">
        <f>IF(ISERROR(IF(Journal!BC1755&gt;0,Journal!V1755,0)-IF(Journal!BC1755&gt;0,Journal!BC1755,0)),"",IF(Journal!BC1755&gt;0,Journal!V1755,0)-IF(Journal!BC1755&gt;0,Journal!BC1755,0))</f>
        <v/>
      </c>
      <c r="AX1755" s="67" t="str">
        <f t="shared" si="125"/>
        <v/>
      </c>
      <c r="AY1755" s="67" t="str">
        <f t="shared" ca="1" si="126"/>
        <v/>
      </c>
      <c r="AZ1755" s="67" t="str">
        <f t="shared" ca="1" si="127"/>
        <v/>
      </c>
      <c r="BA1755" s="67" t="str">
        <f t="shared" ca="1" si="128"/>
        <v/>
      </c>
    </row>
    <row r="1756" spans="16:53">
      <c r="P1756" s="26"/>
      <c r="Q1756" s="27"/>
      <c r="R1756" s="27"/>
      <c r="S1756" s="30"/>
      <c r="AW1756" s="67" t="str">
        <f>IF(ISERROR(IF(Journal!BC1756&gt;0,Journal!V1756,0)-IF(Journal!BC1756&gt;0,Journal!BC1756,0)),"",IF(Journal!BC1756&gt;0,Journal!V1756,0)-IF(Journal!BC1756&gt;0,Journal!BC1756,0))</f>
        <v/>
      </c>
      <c r="AX1756" s="67" t="str">
        <f t="shared" si="125"/>
        <v/>
      </c>
      <c r="AY1756" s="67" t="str">
        <f t="shared" ca="1" si="126"/>
        <v/>
      </c>
      <c r="AZ1756" s="67" t="str">
        <f t="shared" ca="1" si="127"/>
        <v/>
      </c>
      <c r="BA1756" s="67" t="str">
        <f t="shared" ca="1" si="128"/>
        <v/>
      </c>
    </row>
    <row r="1757" spans="16:53">
      <c r="P1757" s="26"/>
      <c r="Q1757" s="27"/>
      <c r="R1757" s="27"/>
      <c r="S1757" s="30"/>
      <c r="AW1757" s="67" t="str">
        <f>IF(ISERROR(IF(Journal!BC1757&gt;0,Journal!V1757,0)-IF(Journal!BC1757&gt;0,Journal!BC1757,0)),"",IF(Journal!BC1757&gt;0,Journal!V1757,0)-IF(Journal!BC1757&gt;0,Journal!BC1757,0))</f>
        <v/>
      </c>
      <c r="AX1757" s="67" t="str">
        <f t="shared" si="125"/>
        <v/>
      </c>
      <c r="AY1757" s="67" t="str">
        <f t="shared" ca="1" si="126"/>
        <v/>
      </c>
      <c r="AZ1757" s="67" t="str">
        <f t="shared" ca="1" si="127"/>
        <v/>
      </c>
      <c r="BA1757" s="67" t="str">
        <f t="shared" ca="1" si="128"/>
        <v/>
      </c>
    </row>
    <row r="1758" spans="16:53">
      <c r="P1758" s="26"/>
      <c r="Q1758" s="27"/>
      <c r="R1758" s="27"/>
      <c r="S1758" s="30"/>
      <c r="AW1758" s="67" t="str">
        <f>IF(ISERROR(IF(Journal!BC1758&gt;0,Journal!V1758,0)-IF(Journal!BC1758&gt;0,Journal!BC1758,0)),"",IF(Journal!BC1758&gt;0,Journal!V1758,0)-IF(Journal!BC1758&gt;0,Journal!BC1758,0))</f>
        <v/>
      </c>
      <c r="AX1758" s="67" t="str">
        <f t="shared" si="125"/>
        <v/>
      </c>
      <c r="AY1758" s="67" t="str">
        <f t="shared" ca="1" si="126"/>
        <v/>
      </c>
      <c r="AZ1758" s="67" t="str">
        <f t="shared" ca="1" si="127"/>
        <v/>
      </c>
      <c r="BA1758" s="67" t="str">
        <f t="shared" ca="1" si="128"/>
        <v/>
      </c>
    </row>
    <row r="1759" spans="16:53">
      <c r="P1759" s="26"/>
      <c r="Q1759" s="27"/>
      <c r="R1759" s="27"/>
      <c r="S1759" s="30"/>
      <c r="AW1759" s="67" t="str">
        <f>IF(ISERROR(IF(Journal!BC1759&gt;0,Journal!V1759,0)-IF(Journal!BC1759&gt;0,Journal!BC1759,0)),"",IF(Journal!BC1759&gt;0,Journal!V1759,0)-IF(Journal!BC1759&gt;0,Journal!BC1759,0))</f>
        <v/>
      </c>
      <c r="AX1759" s="67" t="str">
        <f t="shared" si="125"/>
        <v/>
      </c>
      <c r="AY1759" s="67" t="str">
        <f t="shared" ca="1" si="126"/>
        <v/>
      </c>
      <c r="AZ1759" s="67" t="str">
        <f t="shared" ca="1" si="127"/>
        <v/>
      </c>
      <c r="BA1759" s="67" t="str">
        <f t="shared" ca="1" si="128"/>
        <v/>
      </c>
    </row>
    <row r="1760" spans="16:53">
      <c r="P1760" s="26"/>
      <c r="Q1760" s="27"/>
      <c r="R1760" s="27"/>
      <c r="S1760" s="30"/>
      <c r="AW1760" s="67" t="str">
        <f>IF(ISERROR(IF(Journal!BC1760&gt;0,Journal!V1760,0)-IF(Journal!BC1760&gt;0,Journal!BC1760,0)),"",IF(Journal!BC1760&gt;0,Journal!V1760,0)-IF(Journal!BC1760&gt;0,Journal!BC1760,0))</f>
        <v/>
      </c>
      <c r="AX1760" s="67" t="str">
        <f t="shared" si="125"/>
        <v/>
      </c>
      <c r="AY1760" s="67" t="str">
        <f t="shared" ca="1" si="126"/>
        <v/>
      </c>
      <c r="AZ1760" s="67" t="str">
        <f t="shared" ca="1" si="127"/>
        <v/>
      </c>
      <c r="BA1760" s="67" t="str">
        <f t="shared" ca="1" si="128"/>
        <v/>
      </c>
    </row>
    <row r="1761" spans="16:53">
      <c r="P1761" s="26"/>
      <c r="Q1761" s="27"/>
      <c r="R1761" s="27"/>
      <c r="S1761" s="30"/>
      <c r="AW1761" s="67" t="str">
        <f>IF(ISERROR(IF(Journal!BC1761&gt;0,Journal!V1761,0)-IF(Journal!BC1761&gt;0,Journal!BC1761,0)),"",IF(Journal!BC1761&gt;0,Journal!V1761,0)-IF(Journal!BC1761&gt;0,Journal!BC1761,0))</f>
        <v/>
      </c>
      <c r="AX1761" s="67" t="str">
        <f t="shared" si="125"/>
        <v/>
      </c>
      <c r="AY1761" s="67" t="str">
        <f t="shared" ca="1" si="126"/>
        <v/>
      </c>
      <c r="AZ1761" s="67" t="str">
        <f t="shared" ca="1" si="127"/>
        <v/>
      </c>
      <c r="BA1761" s="67" t="str">
        <f t="shared" ca="1" si="128"/>
        <v/>
      </c>
    </row>
    <row r="1762" spans="16:53">
      <c r="P1762" s="26"/>
      <c r="Q1762" s="27"/>
      <c r="R1762" s="27"/>
      <c r="S1762" s="30"/>
      <c r="AW1762" s="67" t="str">
        <f>IF(ISERROR(IF(Journal!BC1762&gt;0,Journal!V1762,0)-IF(Journal!BC1762&gt;0,Journal!BC1762,0)),"",IF(Journal!BC1762&gt;0,Journal!V1762,0)-IF(Journal!BC1762&gt;0,Journal!BC1762,0))</f>
        <v/>
      </c>
      <c r="AX1762" s="67" t="str">
        <f t="shared" si="125"/>
        <v/>
      </c>
      <c r="AY1762" s="67" t="str">
        <f t="shared" ca="1" si="126"/>
        <v/>
      </c>
      <c r="AZ1762" s="67" t="str">
        <f t="shared" ca="1" si="127"/>
        <v/>
      </c>
      <c r="BA1762" s="67" t="str">
        <f t="shared" ca="1" si="128"/>
        <v/>
      </c>
    </row>
    <row r="1763" spans="16:53">
      <c r="P1763" s="26"/>
      <c r="Q1763" s="27"/>
      <c r="R1763" s="27"/>
      <c r="S1763" s="30"/>
      <c r="AW1763" s="67" t="str">
        <f>IF(ISERROR(IF(Journal!BC1763&gt;0,Journal!V1763,0)-IF(Journal!BC1763&gt;0,Journal!BC1763,0)),"",IF(Journal!BC1763&gt;0,Journal!V1763,0)-IF(Journal!BC1763&gt;0,Journal!BC1763,0))</f>
        <v/>
      </c>
      <c r="AX1763" s="67" t="str">
        <f t="shared" si="125"/>
        <v/>
      </c>
      <c r="AY1763" s="67" t="str">
        <f t="shared" ca="1" si="126"/>
        <v/>
      </c>
      <c r="AZ1763" s="67" t="str">
        <f t="shared" ca="1" si="127"/>
        <v/>
      </c>
      <c r="BA1763" s="67" t="str">
        <f t="shared" ca="1" si="128"/>
        <v/>
      </c>
    </row>
    <row r="1764" spans="16:53">
      <c r="P1764" s="26"/>
      <c r="Q1764" s="27"/>
      <c r="R1764" s="27"/>
      <c r="S1764" s="30"/>
      <c r="AW1764" s="67" t="str">
        <f>IF(ISERROR(IF(Journal!BC1764&gt;0,Journal!V1764,0)-IF(Journal!BC1764&gt;0,Journal!BC1764,0)),"",IF(Journal!BC1764&gt;0,Journal!V1764,0)-IF(Journal!BC1764&gt;0,Journal!BC1764,0))</f>
        <v/>
      </c>
      <c r="AX1764" s="67" t="str">
        <f t="shared" si="125"/>
        <v/>
      </c>
      <c r="AY1764" s="67" t="str">
        <f t="shared" ca="1" si="126"/>
        <v/>
      </c>
      <c r="AZ1764" s="67" t="str">
        <f t="shared" ca="1" si="127"/>
        <v/>
      </c>
      <c r="BA1764" s="67" t="str">
        <f t="shared" ca="1" si="128"/>
        <v/>
      </c>
    </row>
    <row r="1765" spans="16:53">
      <c r="P1765" s="26"/>
      <c r="Q1765" s="27"/>
      <c r="R1765" s="27"/>
      <c r="S1765" s="30"/>
      <c r="AW1765" s="67" t="str">
        <f>IF(ISERROR(IF(Journal!BC1765&gt;0,Journal!V1765,0)-IF(Journal!BC1765&gt;0,Journal!BC1765,0)),"",IF(Journal!BC1765&gt;0,Journal!V1765,0)-IF(Journal!BC1765&gt;0,Journal!BC1765,0))</f>
        <v/>
      </c>
      <c r="AX1765" s="67" t="str">
        <f t="shared" si="125"/>
        <v/>
      </c>
      <c r="AY1765" s="67" t="str">
        <f t="shared" ca="1" si="126"/>
        <v/>
      </c>
      <c r="AZ1765" s="67" t="str">
        <f t="shared" ca="1" si="127"/>
        <v/>
      </c>
      <c r="BA1765" s="67" t="str">
        <f t="shared" ca="1" si="128"/>
        <v/>
      </c>
    </row>
    <row r="1766" spans="16:53">
      <c r="P1766" s="26"/>
      <c r="Q1766" s="27"/>
      <c r="R1766" s="27"/>
      <c r="S1766" s="30"/>
      <c r="AW1766" s="67" t="str">
        <f>IF(ISERROR(IF(Journal!BC1766&gt;0,Journal!V1766,0)-IF(Journal!BC1766&gt;0,Journal!BC1766,0)),"",IF(Journal!BC1766&gt;0,Journal!V1766,0)-IF(Journal!BC1766&gt;0,Journal!BC1766,0))</f>
        <v/>
      </c>
      <c r="AX1766" s="67" t="str">
        <f t="shared" si="125"/>
        <v/>
      </c>
      <c r="AY1766" s="67" t="str">
        <f t="shared" ca="1" si="126"/>
        <v/>
      </c>
      <c r="AZ1766" s="67" t="str">
        <f t="shared" ca="1" si="127"/>
        <v/>
      </c>
      <c r="BA1766" s="67" t="str">
        <f t="shared" ca="1" si="128"/>
        <v/>
      </c>
    </row>
    <row r="1767" spans="16:53">
      <c r="P1767" s="26"/>
      <c r="Q1767" s="27"/>
      <c r="R1767" s="27"/>
      <c r="S1767" s="30"/>
      <c r="AW1767" s="67" t="str">
        <f>IF(ISERROR(IF(Journal!BC1767&gt;0,Journal!V1767,0)-IF(Journal!BC1767&gt;0,Journal!BC1767,0)),"",IF(Journal!BC1767&gt;0,Journal!V1767,0)-IF(Journal!BC1767&gt;0,Journal!BC1767,0))</f>
        <v/>
      </c>
      <c r="AX1767" s="67" t="str">
        <f t="shared" si="125"/>
        <v/>
      </c>
      <c r="AY1767" s="67" t="str">
        <f t="shared" ca="1" si="126"/>
        <v/>
      </c>
      <c r="AZ1767" s="67" t="str">
        <f t="shared" ca="1" si="127"/>
        <v/>
      </c>
      <c r="BA1767" s="67" t="str">
        <f t="shared" ca="1" si="128"/>
        <v/>
      </c>
    </row>
    <row r="1768" spans="16:53">
      <c r="P1768" s="26"/>
      <c r="Q1768" s="27"/>
      <c r="R1768" s="27"/>
      <c r="S1768" s="30"/>
      <c r="AW1768" s="67" t="str">
        <f>IF(ISERROR(IF(Journal!BC1768&gt;0,Journal!V1768,0)-IF(Journal!BC1768&gt;0,Journal!BC1768,0)),"",IF(Journal!BC1768&gt;0,Journal!V1768,0)-IF(Journal!BC1768&gt;0,Journal!BC1768,0))</f>
        <v/>
      </c>
      <c r="AX1768" s="67" t="str">
        <f t="shared" si="125"/>
        <v/>
      </c>
      <c r="AY1768" s="67" t="str">
        <f t="shared" ca="1" si="126"/>
        <v/>
      </c>
      <c r="AZ1768" s="67" t="str">
        <f t="shared" ca="1" si="127"/>
        <v/>
      </c>
      <c r="BA1768" s="67" t="str">
        <f t="shared" ca="1" si="128"/>
        <v/>
      </c>
    </row>
    <row r="1769" spans="16:53">
      <c r="P1769" s="26"/>
      <c r="Q1769" s="27"/>
      <c r="R1769" s="27"/>
      <c r="S1769" s="30"/>
      <c r="AW1769" s="67" t="str">
        <f>IF(ISERROR(IF(Journal!BC1769&gt;0,Journal!V1769,0)-IF(Journal!BC1769&gt;0,Journal!BC1769,0)),"",IF(Journal!BC1769&gt;0,Journal!V1769,0)-IF(Journal!BC1769&gt;0,Journal!BC1769,0))</f>
        <v/>
      </c>
      <c r="AX1769" s="67" t="str">
        <f t="shared" si="125"/>
        <v/>
      </c>
      <c r="AY1769" s="67" t="str">
        <f t="shared" ca="1" si="126"/>
        <v/>
      </c>
      <c r="AZ1769" s="67" t="str">
        <f t="shared" ca="1" si="127"/>
        <v/>
      </c>
      <c r="BA1769" s="67" t="str">
        <f t="shared" ca="1" si="128"/>
        <v/>
      </c>
    </row>
    <row r="1770" spans="16:53">
      <c r="P1770" s="26"/>
      <c r="Q1770" s="27"/>
      <c r="R1770" s="27"/>
      <c r="S1770" s="30"/>
      <c r="AW1770" s="67" t="str">
        <f>IF(ISERROR(IF(Journal!BC1770&gt;0,Journal!V1770,0)-IF(Journal!BC1770&gt;0,Journal!BC1770,0)),"",IF(Journal!BC1770&gt;0,Journal!V1770,0)-IF(Journal!BC1770&gt;0,Journal!BC1770,0))</f>
        <v/>
      </c>
      <c r="AX1770" s="67" t="str">
        <f t="shared" si="125"/>
        <v/>
      </c>
      <c r="AY1770" s="67" t="str">
        <f t="shared" ca="1" si="126"/>
        <v/>
      </c>
      <c r="AZ1770" s="67" t="str">
        <f t="shared" ca="1" si="127"/>
        <v/>
      </c>
      <c r="BA1770" s="67" t="str">
        <f t="shared" ca="1" si="128"/>
        <v/>
      </c>
    </row>
    <row r="1771" spans="16:53">
      <c r="P1771" s="26"/>
      <c r="Q1771" s="27"/>
      <c r="R1771" s="27"/>
      <c r="S1771" s="30"/>
      <c r="AW1771" s="67" t="str">
        <f>IF(ISERROR(IF(Journal!BC1771&gt;0,Journal!V1771,0)-IF(Journal!BC1771&gt;0,Journal!BC1771,0)),"",IF(Journal!BC1771&gt;0,Journal!V1771,0)-IF(Journal!BC1771&gt;0,Journal!BC1771,0))</f>
        <v/>
      </c>
      <c r="AX1771" s="67" t="str">
        <f t="shared" si="125"/>
        <v/>
      </c>
      <c r="AY1771" s="67" t="str">
        <f t="shared" ca="1" si="126"/>
        <v/>
      </c>
      <c r="AZ1771" s="67" t="str">
        <f t="shared" ca="1" si="127"/>
        <v/>
      </c>
      <c r="BA1771" s="67" t="str">
        <f t="shared" ca="1" si="128"/>
        <v/>
      </c>
    </row>
    <row r="1772" spans="16:53">
      <c r="P1772" s="26"/>
      <c r="Q1772" s="27"/>
      <c r="R1772" s="27"/>
      <c r="S1772" s="30"/>
      <c r="AW1772" s="67" t="str">
        <f>IF(ISERROR(IF(Journal!BC1772&gt;0,Journal!V1772,0)-IF(Journal!BC1772&gt;0,Journal!BC1772,0)),"",IF(Journal!BC1772&gt;0,Journal!V1772,0)-IF(Journal!BC1772&gt;0,Journal!BC1772,0))</f>
        <v/>
      </c>
      <c r="AX1772" s="67" t="str">
        <f t="shared" si="125"/>
        <v/>
      </c>
      <c r="AY1772" s="67" t="str">
        <f t="shared" ca="1" si="126"/>
        <v/>
      </c>
      <c r="AZ1772" s="67" t="str">
        <f t="shared" ca="1" si="127"/>
        <v/>
      </c>
      <c r="BA1772" s="67" t="str">
        <f t="shared" ca="1" si="128"/>
        <v/>
      </c>
    </row>
    <row r="1773" spans="16:53">
      <c r="P1773" s="26"/>
      <c r="Q1773" s="27"/>
      <c r="R1773" s="27"/>
      <c r="S1773" s="30"/>
      <c r="AW1773" s="67" t="str">
        <f>IF(ISERROR(IF(Journal!BC1773&gt;0,Journal!V1773,0)-IF(Journal!BC1773&gt;0,Journal!BC1773,0)),"",IF(Journal!BC1773&gt;0,Journal!V1773,0)-IF(Journal!BC1773&gt;0,Journal!BC1773,0))</f>
        <v/>
      </c>
      <c r="AX1773" s="67" t="str">
        <f t="shared" si="125"/>
        <v/>
      </c>
      <c r="AY1773" s="67" t="str">
        <f t="shared" ca="1" si="126"/>
        <v/>
      </c>
      <c r="AZ1773" s="67" t="str">
        <f t="shared" ca="1" si="127"/>
        <v/>
      </c>
      <c r="BA1773" s="67" t="str">
        <f t="shared" ca="1" si="128"/>
        <v/>
      </c>
    </row>
    <row r="1774" spans="16:53">
      <c r="P1774" s="26"/>
      <c r="Q1774" s="27"/>
      <c r="R1774" s="27"/>
      <c r="S1774" s="30"/>
      <c r="AW1774" s="67" t="str">
        <f>IF(ISERROR(IF(Journal!BC1774&gt;0,Journal!V1774,0)-IF(Journal!BC1774&gt;0,Journal!BC1774,0)),"",IF(Journal!BC1774&gt;0,Journal!V1774,0)-IF(Journal!BC1774&gt;0,Journal!BC1774,0))</f>
        <v/>
      </c>
      <c r="AX1774" s="67" t="str">
        <f t="shared" si="125"/>
        <v/>
      </c>
      <c r="AY1774" s="67" t="str">
        <f t="shared" ca="1" si="126"/>
        <v/>
      </c>
      <c r="AZ1774" s="67" t="str">
        <f t="shared" ca="1" si="127"/>
        <v/>
      </c>
      <c r="BA1774" s="67" t="str">
        <f t="shared" ca="1" si="128"/>
        <v/>
      </c>
    </row>
    <row r="1775" spans="16:53">
      <c r="P1775" s="26"/>
      <c r="Q1775" s="27"/>
      <c r="R1775" s="27"/>
      <c r="S1775" s="30"/>
      <c r="AW1775" s="67" t="str">
        <f>IF(ISERROR(IF(Journal!BC1775&gt;0,Journal!V1775,0)-IF(Journal!BC1775&gt;0,Journal!BC1775,0)),"",IF(Journal!BC1775&gt;0,Journal!V1775,0)-IF(Journal!BC1775&gt;0,Journal!BC1775,0))</f>
        <v/>
      </c>
      <c r="AX1775" s="67" t="str">
        <f t="shared" si="125"/>
        <v/>
      </c>
      <c r="AY1775" s="67" t="str">
        <f t="shared" ca="1" si="126"/>
        <v/>
      </c>
      <c r="AZ1775" s="67" t="str">
        <f t="shared" ca="1" si="127"/>
        <v/>
      </c>
      <c r="BA1775" s="67" t="str">
        <f t="shared" ca="1" si="128"/>
        <v/>
      </c>
    </row>
    <row r="1776" spans="16:53">
      <c r="P1776" s="26"/>
      <c r="Q1776" s="27"/>
      <c r="R1776" s="27"/>
      <c r="S1776" s="30"/>
      <c r="AW1776" s="67" t="str">
        <f>IF(ISERROR(IF(Journal!BC1776&gt;0,Journal!V1776,0)-IF(Journal!BC1776&gt;0,Journal!BC1776,0)),"",IF(Journal!BC1776&gt;0,Journal!V1776,0)-IF(Journal!BC1776&gt;0,Journal!BC1776,0))</f>
        <v/>
      </c>
      <c r="AX1776" s="67" t="str">
        <f t="shared" si="125"/>
        <v/>
      </c>
      <c r="AY1776" s="67" t="str">
        <f t="shared" ca="1" si="126"/>
        <v/>
      </c>
      <c r="AZ1776" s="67" t="str">
        <f t="shared" ca="1" si="127"/>
        <v/>
      </c>
      <c r="BA1776" s="67" t="str">
        <f t="shared" ca="1" si="128"/>
        <v/>
      </c>
    </row>
    <row r="1777" spans="16:53">
      <c r="P1777" s="26"/>
      <c r="Q1777" s="27"/>
      <c r="R1777" s="27"/>
      <c r="S1777" s="30"/>
      <c r="AW1777" s="67" t="str">
        <f>IF(ISERROR(IF(Journal!BC1777&gt;0,Journal!V1777,0)-IF(Journal!BC1777&gt;0,Journal!BC1777,0)),"",IF(Journal!BC1777&gt;0,Journal!V1777,0)-IF(Journal!BC1777&gt;0,Journal!BC1777,0))</f>
        <v/>
      </c>
      <c r="AX1777" s="67" t="str">
        <f t="shared" si="125"/>
        <v/>
      </c>
      <c r="AY1777" s="67" t="str">
        <f t="shared" ca="1" si="126"/>
        <v/>
      </c>
      <c r="AZ1777" s="67" t="str">
        <f t="shared" ca="1" si="127"/>
        <v/>
      </c>
      <c r="BA1777" s="67" t="str">
        <f t="shared" ca="1" si="128"/>
        <v/>
      </c>
    </row>
    <row r="1778" spans="16:53">
      <c r="P1778" s="26"/>
      <c r="Q1778" s="27"/>
      <c r="R1778" s="27"/>
      <c r="S1778" s="30"/>
      <c r="AW1778" s="67" t="str">
        <f>IF(ISERROR(IF(Journal!BC1778&gt;0,Journal!V1778,0)-IF(Journal!BC1778&gt;0,Journal!BC1778,0)),"",IF(Journal!BC1778&gt;0,Journal!V1778,0)-IF(Journal!BC1778&gt;0,Journal!BC1778,0))</f>
        <v/>
      </c>
      <c r="AX1778" s="67" t="str">
        <f t="shared" si="125"/>
        <v/>
      </c>
      <c r="AY1778" s="67" t="str">
        <f t="shared" ca="1" si="126"/>
        <v/>
      </c>
      <c r="AZ1778" s="67" t="str">
        <f t="shared" ca="1" si="127"/>
        <v/>
      </c>
      <c r="BA1778" s="67" t="str">
        <f t="shared" ca="1" si="128"/>
        <v/>
      </c>
    </row>
    <row r="1779" spans="16:53">
      <c r="P1779" s="26"/>
      <c r="Q1779" s="27"/>
      <c r="R1779" s="27"/>
      <c r="S1779" s="30"/>
      <c r="AW1779" s="67" t="str">
        <f>IF(ISERROR(IF(Journal!BC1779&gt;0,Journal!V1779,0)-IF(Journal!BC1779&gt;0,Journal!BC1779,0)),"",IF(Journal!BC1779&gt;0,Journal!V1779,0)-IF(Journal!BC1779&gt;0,Journal!BC1779,0))</f>
        <v/>
      </c>
      <c r="AX1779" s="67" t="str">
        <f t="shared" si="125"/>
        <v/>
      </c>
      <c r="AY1779" s="67" t="str">
        <f t="shared" ca="1" si="126"/>
        <v/>
      </c>
      <c r="AZ1779" s="67" t="str">
        <f t="shared" ca="1" si="127"/>
        <v/>
      </c>
      <c r="BA1779" s="67" t="str">
        <f t="shared" ca="1" si="128"/>
        <v/>
      </c>
    </row>
    <row r="1780" spans="16:53">
      <c r="P1780" s="26"/>
      <c r="Q1780" s="27"/>
      <c r="R1780" s="27"/>
      <c r="S1780" s="30"/>
      <c r="AW1780" s="67" t="str">
        <f>IF(ISERROR(IF(Journal!BC1780&gt;0,Journal!V1780,0)-IF(Journal!BC1780&gt;0,Journal!BC1780,0)),"",IF(Journal!BC1780&gt;0,Journal!V1780,0)-IF(Journal!BC1780&gt;0,Journal!BC1780,0))</f>
        <v/>
      </c>
      <c r="AX1780" s="67" t="str">
        <f t="shared" si="125"/>
        <v/>
      </c>
      <c r="AY1780" s="67" t="str">
        <f t="shared" ca="1" si="126"/>
        <v/>
      </c>
      <c r="AZ1780" s="67" t="str">
        <f t="shared" ca="1" si="127"/>
        <v/>
      </c>
      <c r="BA1780" s="67" t="str">
        <f t="shared" ca="1" si="128"/>
        <v/>
      </c>
    </row>
    <row r="1781" spans="16:53">
      <c r="P1781" s="26"/>
      <c r="Q1781" s="27"/>
      <c r="R1781" s="27"/>
      <c r="S1781" s="30"/>
      <c r="AW1781" s="67" t="str">
        <f>IF(ISERROR(IF(Journal!BC1781&gt;0,Journal!V1781,0)-IF(Journal!BC1781&gt;0,Journal!BC1781,0)),"",IF(Journal!BC1781&gt;0,Journal!V1781,0)-IF(Journal!BC1781&gt;0,Journal!BC1781,0))</f>
        <v/>
      </c>
      <c r="AX1781" s="67" t="str">
        <f t="shared" si="125"/>
        <v/>
      </c>
      <c r="AY1781" s="67" t="str">
        <f t="shared" ca="1" si="126"/>
        <v/>
      </c>
      <c r="AZ1781" s="67" t="str">
        <f t="shared" ca="1" si="127"/>
        <v/>
      </c>
      <c r="BA1781" s="67" t="str">
        <f t="shared" ca="1" si="128"/>
        <v/>
      </c>
    </row>
    <row r="1782" spans="16:53">
      <c r="P1782" s="26"/>
      <c r="Q1782" s="27"/>
      <c r="R1782" s="27"/>
      <c r="S1782" s="30"/>
      <c r="AW1782" s="67" t="str">
        <f>IF(ISERROR(IF(Journal!BC1782&gt;0,Journal!V1782,0)-IF(Journal!BC1782&gt;0,Journal!BC1782,0)),"",IF(Journal!BC1782&gt;0,Journal!V1782,0)-IF(Journal!BC1782&gt;0,Journal!BC1782,0))</f>
        <v/>
      </c>
      <c r="AX1782" s="67" t="str">
        <f t="shared" si="125"/>
        <v/>
      </c>
      <c r="AY1782" s="67" t="str">
        <f t="shared" ca="1" si="126"/>
        <v/>
      </c>
      <c r="AZ1782" s="67" t="str">
        <f t="shared" ca="1" si="127"/>
        <v/>
      </c>
      <c r="BA1782" s="67" t="str">
        <f t="shared" ca="1" si="128"/>
        <v/>
      </c>
    </row>
    <row r="1783" spans="16:53">
      <c r="P1783" s="26"/>
      <c r="Q1783" s="27"/>
      <c r="R1783" s="27"/>
      <c r="S1783" s="30"/>
      <c r="AW1783" s="67" t="str">
        <f>IF(ISERROR(IF(Journal!BC1783&gt;0,Journal!V1783,0)-IF(Journal!BC1783&gt;0,Journal!BC1783,0)),"",IF(Journal!BC1783&gt;0,Journal!V1783,0)-IF(Journal!BC1783&gt;0,Journal!BC1783,0))</f>
        <v/>
      </c>
      <c r="AX1783" s="67" t="str">
        <f t="shared" si="125"/>
        <v/>
      </c>
      <c r="AY1783" s="67" t="str">
        <f t="shared" ca="1" si="126"/>
        <v/>
      </c>
      <c r="AZ1783" s="67" t="str">
        <f t="shared" ca="1" si="127"/>
        <v/>
      </c>
      <c r="BA1783" s="67" t="str">
        <f t="shared" ca="1" si="128"/>
        <v/>
      </c>
    </row>
    <row r="1784" spans="16:53">
      <c r="P1784" s="26"/>
      <c r="Q1784" s="27"/>
      <c r="R1784" s="27"/>
      <c r="S1784" s="30"/>
      <c r="AW1784" s="67" t="str">
        <f>IF(ISERROR(IF(Journal!BC1784&gt;0,Journal!V1784,0)-IF(Journal!BC1784&gt;0,Journal!BC1784,0)),"",IF(Journal!BC1784&gt;0,Journal!V1784,0)-IF(Journal!BC1784&gt;0,Journal!BC1784,0))</f>
        <v/>
      </c>
      <c r="AX1784" s="67" t="str">
        <f t="shared" si="125"/>
        <v/>
      </c>
      <c r="AY1784" s="67" t="str">
        <f t="shared" ca="1" si="126"/>
        <v/>
      </c>
      <c r="AZ1784" s="67" t="str">
        <f t="shared" ca="1" si="127"/>
        <v/>
      </c>
      <c r="BA1784" s="67" t="str">
        <f t="shared" ca="1" si="128"/>
        <v/>
      </c>
    </row>
    <row r="1785" spans="16:53">
      <c r="P1785" s="26"/>
      <c r="Q1785" s="27"/>
      <c r="R1785" s="27"/>
      <c r="S1785" s="30"/>
      <c r="AW1785" s="67" t="str">
        <f>IF(ISERROR(IF(Journal!BC1785&gt;0,Journal!V1785,0)-IF(Journal!BC1785&gt;0,Journal!BC1785,0)),"",IF(Journal!BC1785&gt;0,Journal!V1785,0)-IF(Journal!BC1785&gt;0,Journal!BC1785,0))</f>
        <v/>
      </c>
      <c r="AX1785" s="67" t="str">
        <f t="shared" si="125"/>
        <v/>
      </c>
      <c r="AY1785" s="67" t="str">
        <f t="shared" ca="1" si="126"/>
        <v/>
      </c>
      <c r="AZ1785" s="67" t="str">
        <f t="shared" ca="1" si="127"/>
        <v/>
      </c>
      <c r="BA1785" s="67" t="str">
        <f t="shared" ca="1" si="128"/>
        <v/>
      </c>
    </row>
    <row r="1786" spans="16:53">
      <c r="P1786" s="26"/>
      <c r="Q1786" s="27"/>
      <c r="R1786" s="27"/>
      <c r="S1786" s="30"/>
      <c r="AW1786" s="67" t="str">
        <f>IF(ISERROR(IF(Journal!BC1786&gt;0,Journal!V1786,0)-IF(Journal!BC1786&gt;0,Journal!BC1786,0)),"",IF(Journal!BC1786&gt;0,Journal!V1786,0)-IF(Journal!BC1786&gt;0,Journal!BC1786,0))</f>
        <v/>
      </c>
      <c r="AX1786" s="67" t="str">
        <f t="shared" si="125"/>
        <v/>
      </c>
      <c r="AY1786" s="67" t="str">
        <f t="shared" ca="1" si="126"/>
        <v/>
      </c>
      <c r="AZ1786" s="67" t="str">
        <f t="shared" ca="1" si="127"/>
        <v/>
      </c>
      <c r="BA1786" s="67" t="str">
        <f t="shared" ca="1" si="128"/>
        <v/>
      </c>
    </row>
    <row r="1787" spans="16:53">
      <c r="P1787" s="26"/>
      <c r="Q1787" s="27"/>
      <c r="R1787" s="27"/>
      <c r="S1787" s="30"/>
      <c r="AW1787" s="67" t="str">
        <f>IF(ISERROR(IF(Journal!BC1787&gt;0,Journal!V1787,0)-IF(Journal!BC1787&gt;0,Journal!BC1787,0)),"",IF(Journal!BC1787&gt;0,Journal!V1787,0)-IF(Journal!BC1787&gt;0,Journal!BC1787,0))</f>
        <v/>
      </c>
      <c r="AX1787" s="67" t="str">
        <f t="shared" si="125"/>
        <v/>
      </c>
      <c r="AY1787" s="67" t="str">
        <f t="shared" ca="1" si="126"/>
        <v/>
      </c>
      <c r="AZ1787" s="67" t="str">
        <f t="shared" ca="1" si="127"/>
        <v/>
      </c>
      <c r="BA1787" s="67" t="str">
        <f t="shared" ca="1" si="128"/>
        <v/>
      </c>
    </row>
    <row r="1788" spans="16:53">
      <c r="P1788" s="26"/>
      <c r="Q1788" s="27"/>
      <c r="R1788" s="27"/>
      <c r="S1788" s="30"/>
      <c r="AW1788" s="67" t="str">
        <f>IF(ISERROR(IF(Journal!BC1788&gt;0,Journal!V1788,0)-IF(Journal!BC1788&gt;0,Journal!BC1788,0)),"",IF(Journal!BC1788&gt;0,Journal!V1788,0)-IF(Journal!BC1788&gt;0,Journal!BC1788,0))</f>
        <v/>
      </c>
      <c r="AX1788" s="67" t="str">
        <f t="shared" si="125"/>
        <v/>
      </c>
      <c r="AY1788" s="67" t="str">
        <f t="shared" ca="1" si="126"/>
        <v/>
      </c>
      <c r="AZ1788" s="67" t="str">
        <f t="shared" ca="1" si="127"/>
        <v/>
      </c>
      <c r="BA1788" s="67" t="str">
        <f t="shared" ca="1" si="128"/>
        <v/>
      </c>
    </row>
    <row r="1789" spans="16:53">
      <c r="P1789" s="26"/>
      <c r="Q1789" s="27"/>
      <c r="R1789" s="27"/>
      <c r="S1789" s="30"/>
      <c r="AW1789" s="67" t="str">
        <f>IF(ISERROR(IF(Journal!BC1789&gt;0,Journal!V1789,0)-IF(Journal!BC1789&gt;0,Journal!BC1789,0)),"",IF(Journal!BC1789&gt;0,Journal!V1789,0)-IF(Journal!BC1789&gt;0,Journal!BC1789,0))</f>
        <v/>
      </c>
      <c r="AX1789" s="67" t="str">
        <f t="shared" si="125"/>
        <v/>
      </c>
      <c r="AY1789" s="67" t="str">
        <f t="shared" ca="1" si="126"/>
        <v/>
      </c>
      <c r="AZ1789" s="67" t="str">
        <f t="shared" ca="1" si="127"/>
        <v/>
      </c>
      <c r="BA1789" s="67" t="str">
        <f t="shared" ca="1" si="128"/>
        <v/>
      </c>
    </row>
    <row r="1790" spans="16:53">
      <c r="P1790" s="26"/>
      <c r="Q1790" s="27"/>
      <c r="R1790" s="27"/>
      <c r="S1790" s="30"/>
      <c r="AW1790" s="67" t="str">
        <f>IF(ISERROR(IF(Journal!BC1790&gt;0,Journal!V1790,0)-IF(Journal!BC1790&gt;0,Journal!BC1790,0)),"",IF(Journal!BC1790&gt;0,Journal!V1790,0)-IF(Journal!BC1790&gt;0,Journal!BC1790,0))</f>
        <v/>
      </c>
      <c r="AX1790" s="67" t="str">
        <f t="shared" si="125"/>
        <v/>
      </c>
      <c r="AY1790" s="67" t="str">
        <f t="shared" ca="1" si="126"/>
        <v/>
      </c>
      <c r="AZ1790" s="67" t="str">
        <f t="shared" ca="1" si="127"/>
        <v/>
      </c>
      <c r="BA1790" s="67" t="str">
        <f t="shared" ca="1" si="128"/>
        <v/>
      </c>
    </row>
    <row r="1791" spans="16:53">
      <c r="P1791" s="26"/>
      <c r="Q1791" s="27"/>
      <c r="R1791" s="27"/>
      <c r="S1791" s="30"/>
      <c r="AW1791" s="67" t="str">
        <f>IF(ISERROR(IF(Journal!BC1791&gt;0,Journal!V1791,0)-IF(Journal!BC1791&gt;0,Journal!BC1791,0)),"",IF(Journal!BC1791&gt;0,Journal!V1791,0)-IF(Journal!BC1791&gt;0,Journal!BC1791,0))</f>
        <v/>
      </c>
      <c r="AX1791" s="67" t="str">
        <f t="shared" si="125"/>
        <v/>
      </c>
      <c r="AY1791" s="67" t="str">
        <f t="shared" ca="1" si="126"/>
        <v/>
      </c>
      <c r="AZ1791" s="67" t="str">
        <f t="shared" ca="1" si="127"/>
        <v/>
      </c>
      <c r="BA1791" s="67" t="str">
        <f t="shared" ca="1" si="128"/>
        <v/>
      </c>
    </row>
    <row r="1792" spans="16:53">
      <c r="P1792" s="26"/>
      <c r="Q1792" s="27"/>
      <c r="R1792" s="27"/>
      <c r="S1792" s="30"/>
      <c r="AW1792" s="67" t="str">
        <f>IF(ISERROR(IF(Journal!BC1792&gt;0,Journal!V1792,0)-IF(Journal!BC1792&gt;0,Journal!BC1792,0)),"",IF(Journal!BC1792&gt;0,Journal!V1792,0)-IF(Journal!BC1792&gt;0,Journal!BC1792,0))</f>
        <v/>
      </c>
      <c r="AX1792" s="67" t="str">
        <f t="shared" si="125"/>
        <v/>
      </c>
      <c r="AY1792" s="67" t="str">
        <f t="shared" ca="1" si="126"/>
        <v/>
      </c>
      <c r="AZ1792" s="67" t="str">
        <f t="shared" ca="1" si="127"/>
        <v/>
      </c>
      <c r="BA1792" s="67" t="str">
        <f t="shared" ca="1" si="128"/>
        <v/>
      </c>
    </row>
    <row r="1793" spans="16:53">
      <c r="P1793" s="26"/>
      <c r="Q1793" s="27"/>
      <c r="R1793" s="27"/>
      <c r="S1793" s="30"/>
      <c r="AW1793" s="67" t="str">
        <f>IF(ISERROR(IF(Journal!BC1793&gt;0,Journal!V1793,0)-IF(Journal!BC1793&gt;0,Journal!BC1793,0)),"",IF(Journal!BC1793&gt;0,Journal!V1793,0)-IF(Journal!BC1793&gt;0,Journal!BC1793,0))</f>
        <v/>
      </c>
      <c r="AX1793" s="67" t="str">
        <f t="shared" si="125"/>
        <v/>
      </c>
      <c r="AY1793" s="67" t="str">
        <f t="shared" ca="1" si="126"/>
        <v/>
      </c>
      <c r="AZ1793" s="67" t="str">
        <f t="shared" ca="1" si="127"/>
        <v/>
      </c>
      <c r="BA1793" s="67" t="str">
        <f t="shared" ca="1" si="128"/>
        <v/>
      </c>
    </row>
    <row r="1794" spans="16:53">
      <c r="P1794" s="26"/>
      <c r="Q1794" s="27"/>
      <c r="R1794" s="27"/>
      <c r="S1794" s="30"/>
      <c r="AW1794" s="67" t="str">
        <f>IF(ISERROR(IF(Journal!BC1794&gt;0,Journal!V1794,0)-IF(Journal!BC1794&gt;0,Journal!BC1794,0)),"",IF(Journal!BC1794&gt;0,Journal!V1794,0)-IF(Journal!BC1794&gt;0,Journal!BC1794,0))</f>
        <v/>
      </c>
      <c r="AX1794" s="67" t="str">
        <f t="shared" si="125"/>
        <v/>
      </c>
      <c r="AY1794" s="67" t="str">
        <f t="shared" ca="1" si="126"/>
        <v/>
      </c>
      <c r="AZ1794" s="67" t="str">
        <f t="shared" ca="1" si="127"/>
        <v/>
      </c>
      <c r="BA1794" s="67" t="str">
        <f t="shared" ca="1" si="128"/>
        <v/>
      </c>
    </row>
    <row r="1795" spans="16:53">
      <c r="P1795" s="26"/>
      <c r="Q1795" s="27"/>
      <c r="R1795" s="27"/>
      <c r="S1795" s="30"/>
      <c r="AW1795" s="67" t="str">
        <f>IF(ISERROR(IF(Journal!BC1795&gt;0,Journal!V1795,0)-IF(Journal!BC1795&gt;0,Journal!BC1795,0)),"",IF(Journal!BC1795&gt;0,Journal!V1795,0)-IF(Journal!BC1795&gt;0,Journal!BC1795,0))</f>
        <v/>
      </c>
      <c r="AX1795" s="67" t="str">
        <f t="shared" si="125"/>
        <v/>
      </c>
      <c r="AY1795" s="67" t="str">
        <f t="shared" ca="1" si="126"/>
        <v/>
      </c>
      <c r="AZ1795" s="67" t="str">
        <f t="shared" ca="1" si="127"/>
        <v/>
      </c>
      <c r="BA1795" s="67" t="str">
        <f t="shared" ca="1" si="128"/>
        <v/>
      </c>
    </row>
    <row r="1796" spans="16:53">
      <c r="P1796" s="26"/>
      <c r="Q1796" s="27"/>
      <c r="R1796" s="27"/>
      <c r="S1796" s="30"/>
      <c r="AW1796" s="67" t="str">
        <f>IF(ISERROR(IF(Journal!BC1796&gt;0,Journal!V1796,0)-IF(Journal!BC1796&gt;0,Journal!BC1796,0)),"",IF(Journal!BC1796&gt;0,Journal!V1796,0)-IF(Journal!BC1796&gt;0,Journal!BC1796,0))</f>
        <v/>
      </c>
      <c r="AX1796" s="67" t="str">
        <f t="shared" si="125"/>
        <v/>
      </c>
      <c r="AY1796" s="67" t="str">
        <f t="shared" ca="1" si="126"/>
        <v/>
      </c>
      <c r="AZ1796" s="67" t="str">
        <f t="shared" ca="1" si="127"/>
        <v/>
      </c>
      <c r="BA1796" s="67" t="str">
        <f t="shared" ca="1" si="128"/>
        <v/>
      </c>
    </row>
    <row r="1797" spans="16:53">
      <c r="P1797" s="26"/>
      <c r="Q1797" s="27"/>
      <c r="R1797" s="27"/>
      <c r="S1797" s="30"/>
      <c r="AW1797" s="67" t="str">
        <f>IF(ISERROR(IF(Journal!BC1797&gt;0,Journal!V1797,0)-IF(Journal!BC1797&gt;0,Journal!BC1797,0)),"",IF(Journal!BC1797&gt;0,Journal!V1797,0)-IF(Journal!BC1797&gt;0,Journal!BC1797,0))</f>
        <v/>
      </c>
      <c r="AX1797" s="67" t="str">
        <f t="shared" ref="AX1797:AX1860" si="129">IF(AW1797="","",IF(AW1797&gt;0,1,""))</f>
        <v/>
      </c>
      <c r="AY1797" s="67" t="str">
        <f t="shared" ref="AY1797:AY1860" ca="1" si="130">IF(ISERROR(AY1796+MATCH(1,INDIRECT(CONCATENATE(CONCATENATE("AX",AY1796+1),":AX2200")),0)),"",(AY1796+MATCH(1,INDIRECT(CONCATENATE(CONCATENATE("AX",AY1796+1),":AX2200")),0)))</f>
        <v/>
      </c>
      <c r="AZ1797" s="67" t="str">
        <f t="shared" ref="AZ1797:AZ1860" ca="1" si="131">IF(ISERROR(IF(INDIRECT(CONCATENATE("AW",AY1797))="","",INDIRECT(CONCATENATE("AW",AY1797)))),"",IF(INDIRECT(CONCATENATE("AW",AY1797))="","",INDIRECT(CONCATENATE("AW",AY1797))))</f>
        <v/>
      </c>
      <c r="BA1797" s="67" t="str">
        <f t="shared" ref="BA1797:BA1860" ca="1" si="132">IF(AZ1797="","",BA1796+1)</f>
        <v/>
      </c>
    </row>
    <row r="1798" spans="16:53">
      <c r="P1798" s="26"/>
      <c r="Q1798" s="27"/>
      <c r="R1798" s="27"/>
      <c r="S1798" s="30"/>
      <c r="AW1798" s="67" t="str">
        <f>IF(ISERROR(IF(Journal!BC1798&gt;0,Journal!V1798,0)-IF(Journal!BC1798&gt;0,Journal!BC1798,0)),"",IF(Journal!BC1798&gt;0,Journal!V1798,0)-IF(Journal!BC1798&gt;0,Journal!BC1798,0))</f>
        <v/>
      </c>
      <c r="AX1798" s="67" t="str">
        <f t="shared" si="129"/>
        <v/>
      </c>
      <c r="AY1798" s="67" t="str">
        <f t="shared" ca="1" si="130"/>
        <v/>
      </c>
      <c r="AZ1798" s="67" t="str">
        <f t="shared" ca="1" si="131"/>
        <v/>
      </c>
      <c r="BA1798" s="67" t="str">
        <f t="shared" ca="1" si="132"/>
        <v/>
      </c>
    </row>
    <row r="1799" spans="16:53">
      <c r="P1799" s="26"/>
      <c r="Q1799" s="27"/>
      <c r="R1799" s="27"/>
      <c r="S1799" s="30"/>
      <c r="AW1799" s="67" t="str">
        <f>IF(ISERROR(IF(Journal!BC1799&gt;0,Journal!V1799,0)-IF(Journal!BC1799&gt;0,Journal!BC1799,0)),"",IF(Journal!BC1799&gt;0,Journal!V1799,0)-IF(Journal!BC1799&gt;0,Journal!BC1799,0))</f>
        <v/>
      </c>
      <c r="AX1799" s="67" t="str">
        <f t="shared" si="129"/>
        <v/>
      </c>
      <c r="AY1799" s="67" t="str">
        <f t="shared" ca="1" si="130"/>
        <v/>
      </c>
      <c r="AZ1799" s="67" t="str">
        <f t="shared" ca="1" si="131"/>
        <v/>
      </c>
      <c r="BA1799" s="67" t="str">
        <f t="shared" ca="1" si="132"/>
        <v/>
      </c>
    </row>
    <row r="1800" spans="16:53">
      <c r="P1800" s="26"/>
      <c r="Q1800" s="27"/>
      <c r="R1800" s="27"/>
      <c r="S1800" s="30"/>
      <c r="AW1800" s="67" t="str">
        <f>IF(ISERROR(IF(Journal!BC1800&gt;0,Journal!V1800,0)-IF(Journal!BC1800&gt;0,Journal!BC1800,0)),"",IF(Journal!BC1800&gt;0,Journal!V1800,0)-IF(Journal!BC1800&gt;0,Journal!BC1800,0))</f>
        <v/>
      </c>
      <c r="AX1800" s="67" t="str">
        <f t="shared" si="129"/>
        <v/>
      </c>
      <c r="AY1800" s="67" t="str">
        <f t="shared" ca="1" si="130"/>
        <v/>
      </c>
      <c r="AZ1800" s="67" t="str">
        <f t="shared" ca="1" si="131"/>
        <v/>
      </c>
      <c r="BA1800" s="67" t="str">
        <f t="shared" ca="1" si="132"/>
        <v/>
      </c>
    </row>
    <row r="1801" spans="16:53">
      <c r="P1801" s="26"/>
      <c r="Q1801" s="27"/>
      <c r="R1801" s="27"/>
      <c r="S1801" s="30"/>
      <c r="AW1801" s="67" t="str">
        <f>IF(ISERROR(IF(Journal!BC1801&gt;0,Journal!V1801,0)-IF(Journal!BC1801&gt;0,Journal!BC1801,0)),"",IF(Journal!BC1801&gt;0,Journal!V1801,0)-IF(Journal!BC1801&gt;0,Journal!BC1801,0))</f>
        <v/>
      </c>
      <c r="AX1801" s="67" t="str">
        <f t="shared" si="129"/>
        <v/>
      </c>
      <c r="AY1801" s="67" t="str">
        <f t="shared" ca="1" si="130"/>
        <v/>
      </c>
      <c r="AZ1801" s="67" t="str">
        <f t="shared" ca="1" si="131"/>
        <v/>
      </c>
      <c r="BA1801" s="67" t="str">
        <f t="shared" ca="1" si="132"/>
        <v/>
      </c>
    </row>
    <row r="1802" spans="16:53">
      <c r="P1802" s="26"/>
      <c r="Q1802" s="27"/>
      <c r="R1802" s="27"/>
      <c r="S1802" s="30"/>
      <c r="AW1802" s="67" t="str">
        <f>IF(ISERROR(IF(Journal!BC1802&gt;0,Journal!V1802,0)-IF(Journal!BC1802&gt;0,Journal!BC1802,0)),"",IF(Journal!BC1802&gt;0,Journal!V1802,0)-IF(Journal!BC1802&gt;0,Journal!BC1802,0))</f>
        <v/>
      </c>
      <c r="AX1802" s="67" t="str">
        <f t="shared" si="129"/>
        <v/>
      </c>
      <c r="AY1802" s="67" t="str">
        <f t="shared" ca="1" si="130"/>
        <v/>
      </c>
      <c r="AZ1802" s="67" t="str">
        <f t="shared" ca="1" si="131"/>
        <v/>
      </c>
      <c r="BA1802" s="67" t="str">
        <f t="shared" ca="1" si="132"/>
        <v/>
      </c>
    </row>
    <row r="1803" spans="16:53">
      <c r="P1803" s="26"/>
      <c r="Q1803" s="27"/>
      <c r="R1803" s="27"/>
      <c r="S1803" s="30"/>
      <c r="AW1803" s="67" t="str">
        <f>IF(ISERROR(IF(Journal!BC1803&gt;0,Journal!V1803,0)-IF(Journal!BC1803&gt;0,Journal!BC1803,0)),"",IF(Journal!BC1803&gt;0,Journal!V1803,0)-IF(Journal!BC1803&gt;0,Journal!BC1803,0))</f>
        <v/>
      </c>
      <c r="AX1803" s="67" t="str">
        <f t="shared" si="129"/>
        <v/>
      </c>
      <c r="AY1803" s="67" t="str">
        <f t="shared" ca="1" si="130"/>
        <v/>
      </c>
      <c r="AZ1803" s="67" t="str">
        <f t="shared" ca="1" si="131"/>
        <v/>
      </c>
      <c r="BA1803" s="67" t="str">
        <f t="shared" ca="1" si="132"/>
        <v/>
      </c>
    </row>
    <row r="1804" spans="16:53">
      <c r="P1804" s="26"/>
      <c r="Q1804" s="27"/>
      <c r="R1804" s="27"/>
      <c r="S1804" s="30"/>
      <c r="AW1804" s="67" t="str">
        <f>IF(ISERROR(IF(Journal!BC1804&gt;0,Journal!V1804,0)-IF(Journal!BC1804&gt;0,Journal!BC1804,0)),"",IF(Journal!BC1804&gt;0,Journal!V1804,0)-IF(Journal!BC1804&gt;0,Journal!BC1804,0))</f>
        <v/>
      </c>
      <c r="AX1804" s="67" t="str">
        <f t="shared" si="129"/>
        <v/>
      </c>
      <c r="AY1804" s="67" t="str">
        <f t="shared" ca="1" si="130"/>
        <v/>
      </c>
      <c r="AZ1804" s="67" t="str">
        <f t="shared" ca="1" si="131"/>
        <v/>
      </c>
      <c r="BA1804" s="67" t="str">
        <f t="shared" ca="1" si="132"/>
        <v/>
      </c>
    </row>
    <row r="1805" spans="16:53">
      <c r="P1805" s="26"/>
      <c r="Q1805" s="27"/>
      <c r="R1805" s="27"/>
      <c r="S1805" s="30"/>
      <c r="AW1805" s="67" t="str">
        <f>IF(ISERROR(IF(Journal!BC1805&gt;0,Journal!V1805,0)-IF(Journal!BC1805&gt;0,Journal!BC1805,0)),"",IF(Journal!BC1805&gt;0,Journal!V1805,0)-IF(Journal!BC1805&gt;0,Journal!BC1805,0))</f>
        <v/>
      </c>
      <c r="AX1805" s="67" t="str">
        <f t="shared" si="129"/>
        <v/>
      </c>
      <c r="AY1805" s="67" t="str">
        <f t="shared" ca="1" si="130"/>
        <v/>
      </c>
      <c r="AZ1805" s="67" t="str">
        <f t="shared" ca="1" si="131"/>
        <v/>
      </c>
      <c r="BA1805" s="67" t="str">
        <f t="shared" ca="1" si="132"/>
        <v/>
      </c>
    </row>
    <row r="1806" spans="16:53">
      <c r="P1806" s="26"/>
      <c r="Q1806" s="27"/>
      <c r="R1806" s="27"/>
      <c r="S1806" s="30"/>
      <c r="AW1806" s="67" t="str">
        <f>IF(ISERROR(IF(Journal!BC1806&gt;0,Journal!V1806,0)-IF(Journal!BC1806&gt;0,Journal!BC1806,0)),"",IF(Journal!BC1806&gt;0,Journal!V1806,0)-IF(Journal!BC1806&gt;0,Journal!BC1806,0))</f>
        <v/>
      </c>
      <c r="AX1806" s="67" t="str">
        <f t="shared" si="129"/>
        <v/>
      </c>
      <c r="AY1806" s="67" t="str">
        <f t="shared" ca="1" si="130"/>
        <v/>
      </c>
      <c r="AZ1806" s="67" t="str">
        <f t="shared" ca="1" si="131"/>
        <v/>
      </c>
      <c r="BA1806" s="67" t="str">
        <f t="shared" ca="1" si="132"/>
        <v/>
      </c>
    </row>
    <row r="1807" spans="16:53">
      <c r="P1807" s="26"/>
      <c r="Q1807" s="27"/>
      <c r="R1807" s="27"/>
      <c r="S1807" s="30"/>
      <c r="AW1807" s="67" t="str">
        <f>IF(ISERROR(IF(Journal!BC1807&gt;0,Journal!V1807,0)-IF(Journal!BC1807&gt;0,Journal!BC1807,0)),"",IF(Journal!BC1807&gt;0,Journal!V1807,0)-IF(Journal!BC1807&gt;0,Journal!BC1807,0))</f>
        <v/>
      </c>
      <c r="AX1807" s="67" t="str">
        <f t="shared" si="129"/>
        <v/>
      </c>
      <c r="AY1807" s="67" t="str">
        <f t="shared" ca="1" si="130"/>
        <v/>
      </c>
      <c r="AZ1807" s="67" t="str">
        <f t="shared" ca="1" si="131"/>
        <v/>
      </c>
      <c r="BA1807" s="67" t="str">
        <f t="shared" ca="1" si="132"/>
        <v/>
      </c>
    </row>
    <row r="1808" spans="16:53">
      <c r="P1808" s="26"/>
      <c r="Q1808" s="27"/>
      <c r="R1808" s="27"/>
      <c r="S1808" s="30"/>
      <c r="AW1808" s="67" t="str">
        <f>IF(ISERROR(IF(Journal!BC1808&gt;0,Journal!V1808,0)-IF(Journal!BC1808&gt;0,Journal!BC1808,0)),"",IF(Journal!BC1808&gt;0,Journal!V1808,0)-IF(Journal!BC1808&gt;0,Journal!BC1808,0))</f>
        <v/>
      </c>
      <c r="AX1808" s="67" t="str">
        <f t="shared" si="129"/>
        <v/>
      </c>
      <c r="AY1808" s="67" t="str">
        <f t="shared" ca="1" si="130"/>
        <v/>
      </c>
      <c r="AZ1808" s="67" t="str">
        <f t="shared" ca="1" si="131"/>
        <v/>
      </c>
      <c r="BA1808" s="67" t="str">
        <f t="shared" ca="1" si="132"/>
        <v/>
      </c>
    </row>
    <row r="1809" spans="16:53">
      <c r="P1809" s="26"/>
      <c r="Q1809" s="27"/>
      <c r="R1809" s="27"/>
      <c r="S1809" s="30"/>
      <c r="AW1809" s="67" t="str">
        <f>IF(ISERROR(IF(Journal!BC1809&gt;0,Journal!V1809,0)-IF(Journal!BC1809&gt;0,Journal!BC1809,0)),"",IF(Journal!BC1809&gt;0,Journal!V1809,0)-IF(Journal!BC1809&gt;0,Journal!BC1809,0))</f>
        <v/>
      </c>
      <c r="AX1809" s="67" t="str">
        <f t="shared" si="129"/>
        <v/>
      </c>
      <c r="AY1809" s="67" t="str">
        <f t="shared" ca="1" si="130"/>
        <v/>
      </c>
      <c r="AZ1809" s="67" t="str">
        <f t="shared" ca="1" si="131"/>
        <v/>
      </c>
      <c r="BA1809" s="67" t="str">
        <f t="shared" ca="1" si="132"/>
        <v/>
      </c>
    </row>
    <row r="1810" spans="16:53">
      <c r="P1810" s="26"/>
      <c r="Q1810" s="27"/>
      <c r="R1810" s="27"/>
      <c r="S1810" s="30"/>
      <c r="AW1810" s="67" t="str">
        <f>IF(ISERROR(IF(Journal!BC1810&gt;0,Journal!V1810,0)-IF(Journal!BC1810&gt;0,Journal!BC1810,0)),"",IF(Journal!BC1810&gt;0,Journal!V1810,0)-IF(Journal!BC1810&gt;0,Journal!BC1810,0))</f>
        <v/>
      </c>
      <c r="AX1810" s="67" t="str">
        <f t="shared" si="129"/>
        <v/>
      </c>
      <c r="AY1810" s="67" t="str">
        <f t="shared" ca="1" si="130"/>
        <v/>
      </c>
      <c r="AZ1810" s="67" t="str">
        <f t="shared" ca="1" si="131"/>
        <v/>
      </c>
      <c r="BA1810" s="67" t="str">
        <f t="shared" ca="1" si="132"/>
        <v/>
      </c>
    </row>
    <row r="1811" spans="16:53">
      <c r="P1811" s="26"/>
      <c r="Q1811" s="27"/>
      <c r="R1811" s="27"/>
      <c r="S1811" s="30"/>
      <c r="AW1811" s="67" t="str">
        <f>IF(ISERROR(IF(Journal!BC1811&gt;0,Journal!V1811,0)-IF(Journal!BC1811&gt;0,Journal!BC1811,0)),"",IF(Journal!BC1811&gt;0,Journal!V1811,0)-IF(Journal!BC1811&gt;0,Journal!BC1811,0))</f>
        <v/>
      </c>
      <c r="AX1811" s="67" t="str">
        <f t="shared" si="129"/>
        <v/>
      </c>
      <c r="AY1811" s="67" t="str">
        <f t="shared" ca="1" si="130"/>
        <v/>
      </c>
      <c r="AZ1811" s="67" t="str">
        <f t="shared" ca="1" si="131"/>
        <v/>
      </c>
      <c r="BA1811" s="67" t="str">
        <f t="shared" ca="1" si="132"/>
        <v/>
      </c>
    </row>
    <row r="1812" spans="16:53">
      <c r="P1812" s="26"/>
      <c r="Q1812" s="27"/>
      <c r="R1812" s="27"/>
      <c r="S1812" s="30"/>
      <c r="AW1812" s="67" t="str">
        <f>IF(ISERROR(IF(Journal!BC1812&gt;0,Journal!V1812,0)-IF(Journal!BC1812&gt;0,Journal!BC1812,0)),"",IF(Journal!BC1812&gt;0,Journal!V1812,0)-IF(Journal!BC1812&gt;0,Journal!BC1812,0))</f>
        <v/>
      </c>
      <c r="AX1812" s="67" t="str">
        <f t="shared" si="129"/>
        <v/>
      </c>
      <c r="AY1812" s="67" t="str">
        <f t="shared" ca="1" si="130"/>
        <v/>
      </c>
      <c r="AZ1812" s="67" t="str">
        <f t="shared" ca="1" si="131"/>
        <v/>
      </c>
      <c r="BA1812" s="67" t="str">
        <f t="shared" ca="1" si="132"/>
        <v/>
      </c>
    </row>
    <row r="1813" spans="16:53">
      <c r="P1813" s="26"/>
      <c r="Q1813" s="27"/>
      <c r="R1813" s="27"/>
      <c r="S1813" s="30"/>
      <c r="AW1813" s="67" t="str">
        <f>IF(ISERROR(IF(Journal!BC1813&gt;0,Journal!V1813,0)-IF(Journal!BC1813&gt;0,Journal!BC1813,0)),"",IF(Journal!BC1813&gt;0,Journal!V1813,0)-IF(Journal!BC1813&gt;0,Journal!BC1813,0))</f>
        <v/>
      </c>
      <c r="AX1813" s="67" t="str">
        <f t="shared" si="129"/>
        <v/>
      </c>
      <c r="AY1813" s="67" t="str">
        <f t="shared" ca="1" si="130"/>
        <v/>
      </c>
      <c r="AZ1813" s="67" t="str">
        <f t="shared" ca="1" si="131"/>
        <v/>
      </c>
      <c r="BA1813" s="67" t="str">
        <f t="shared" ca="1" si="132"/>
        <v/>
      </c>
    </row>
    <row r="1814" spans="16:53">
      <c r="P1814" s="26"/>
      <c r="Q1814" s="27"/>
      <c r="R1814" s="27"/>
      <c r="S1814" s="30"/>
      <c r="AW1814" s="67" t="str">
        <f>IF(ISERROR(IF(Journal!BC1814&gt;0,Journal!V1814,0)-IF(Journal!BC1814&gt;0,Journal!BC1814,0)),"",IF(Journal!BC1814&gt;0,Journal!V1814,0)-IF(Journal!BC1814&gt;0,Journal!BC1814,0))</f>
        <v/>
      </c>
      <c r="AX1814" s="67" t="str">
        <f t="shared" si="129"/>
        <v/>
      </c>
      <c r="AY1814" s="67" t="str">
        <f t="shared" ca="1" si="130"/>
        <v/>
      </c>
      <c r="AZ1814" s="67" t="str">
        <f t="shared" ca="1" si="131"/>
        <v/>
      </c>
      <c r="BA1814" s="67" t="str">
        <f t="shared" ca="1" si="132"/>
        <v/>
      </c>
    </row>
    <row r="1815" spans="16:53">
      <c r="P1815" s="26"/>
      <c r="Q1815" s="27"/>
      <c r="R1815" s="27"/>
      <c r="S1815" s="30"/>
      <c r="AW1815" s="67" t="str">
        <f>IF(ISERROR(IF(Journal!BC1815&gt;0,Journal!V1815,0)-IF(Journal!BC1815&gt;0,Journal!BC1815,0)),"",IF(Journal!BC1815&gt;0,Journal!V1815,0)-IF(Journal!BC1815&gt;0,Journal!BC1815,0))</f>
        <v/>
      </c>
      <c r="AX1815" s="67" t="str">
        <f t="shared" si="129"/>
        <v/>
      </c>
      <c r="AY1815" s="67" t="str">
        <f t="shared" ca="1" si="130"/>
        <v/>
      </c>
      <c r="AZ1815" s="67" t="str">
        <f t="shared" ca="1" si="131"/>
        <v/>
      </c>
      <c r="BA1815" s="67" t="str">
        <f t="shared" ca="1" si="132"/>
        <v/>
      </c>
    </row>
    <row r="1816" spans="16:53">
      <c r="P1816" s="26"/>
      <c r="Q1816" s="27"/>
      <c r="R1816" s="27"/>
      <c r="S1816" s="30"/>
      <c r="AW1816" s="67" t="str">
        <f>IF(ISERROR(IF(Journal!BC1816&gt;0,Journal!V1816,0)-IF(Journal!BC1816&gt;0,Journal!BC1816,0)),"",IF(Journal!BC1816&gt;0,Journal!V1816,0)-IF(Journal!BC1816&gt;0,Journal!BC1816,0))</f>
        <v/>
      </c>
      <c r="AX1816" s="67" t="str">
        <f t="shared" si="129"/>
        <v/>
      </c>
      <c r="AY1816" s="67" t="str">
        <f t="shared" ca="1" si="130"/>
        <v/>
      </c>
      <c r="AZ1816" s="67" t="str">
        <f t="shared" ca="1" si="131"/>
        <v/>
      </c>
      <c r="BA1816" s="67" t="str">
        <f t="shared" ca="1" si="132"/>
        <v/>
      </c>
    </row>
    <row r="1817" spans="16:53">
      <c r="P1817" s="26"/>
      <c r="Q1817" s="27"/>
      <c r="R1817" s="27"/>
      <c r="S1817" s="30"/>
      <c r="AW1817" s="67" t="str">
        <f>IF(ISERROR(IF(Journal!BC1817&gt;0,Journal!V1817,0)-IF(Journal!BC1817&gt;0,Journal!BC1817,0)),"",IF(Journal!BC1817&gt;0,Journal!V1817,0)-IF(Journal!BC1817&gt;0,Journal!BC1817,0))</f>
        <v/>
      </c>
      <c r="AX1817" s="67" t="str">
        <f t="shared" si="129"/>
        <v/>
      </c>
      <c r="AY1817" s="67" t="str">
        <f t="shared" ca="1" si="130"/>
        <v/>
      </c>
      <c r="AZ1817" s="67" t="str">
        <f t="shared" ca="1" si="131"/>
        <v/>
      </c>
      <c r="BA1817" s="67" t="str">
        <f t="shared" ca="1" si="132"/>
        <v/>
      </c>
    </row>
    <row r="1818" spans="16:53">
      <c r="P1818" s="26"/>
      <c r="Q1818" s="27"/>
      <c r="R1818" s="27"/>
      <c r="S1818" s="30"/>
      <c r="AW1818" s="67" t="str">
        <f>IF(ISERROR(IF(Journal!BC1818&gt;0,Journal!V1818,0)-IF(Journal!BC1818&gt;0,Journal!BC1818,0)),"",IF(Journal!BC1818&gt;0,Journal!V1818,0)-IF(Journal!BC1818&gt;0,Journal!BC1818,0))</f>
        <v/>
      </c>
      <c r="AX1818" s="67" t="str">
        <f t="shared" si="129"/>
        <v/>
      </c>
      <c r="AY1818" s="67" t="str">
        <f t="shared" ca="1" si="130"/>
        <v/>
      </c>
      <c r="AZ1818" s="67" t="str">
        <f t="shared" ca="1" si="131"/>
        <v/>
      </c>
      <c r="BA1818" s="67" t="str">
        <f t="shared" ca="1" si="132"/>
        <v/>
      </c>
    </row>
    <row r="1819" spans="16:53">
      <c r="P1819" s="26"/>
      <c r="Q1819" s="27"/>
      <c r="R1819" s="27"/>
      <c r="S1819" s="30"/>
      <c r="AW1819" s="67" t="str">
        <f>IF(ISERROR(IF(Journal!BC1819&gt;0,Journal!V1819,0)-IF(Journal!BC1819&gt;0,Journal!BC1819,0)),"",IF(Journal!BC1819&gt;0,Journal!V1819,0)-IF(Journal!BC1819&gt;0,Journal!BC1819,0))</f>
        <v/>
      </c>
      <c r="AX1819" s="67" t="str">
        <f t="shared" si="129"/>
        <v/>
      </c>
      <c r="AY1819" s="67" t="str">
        <f t="shared" ca="1" si="130"/>
        <v/>
      </c>
      <c r="AZ1819" s="67" t="str">
        <f t="shared" ca="1" si="131"/>
        <v/>
      </c>
      <c r="BA1819" s="67" t="str">
        <f t="shared" ca="1" si="132"/>
        <v/>
      </c>
    </row>
    <row r="1820" spans="16:53">
      <c r="P1820" s="26"/>
      <c r="Q1820" s="27"/>
      <c r="R1820" s="27"/>
      <c r="S1820" s="30"/>
      <c r="AW1820" s="67" t="str">
        <f>IF(ISERROR(IF(Journal!BC1820&gt;0,Journal!V1820,0)-IF(Journal!BC1820&gt;0,Journal!BC1820,0)),"",IF(Journal!BC1820&gt;0,Journal!V1820,0)-IF(Journal!BC1820&gt;0,Journal!BC1820,0))</f>
        <v/>
      </c>
      <c r="AX1820" s="67" t="str">
        <f t="shared" si="129"/>
        <v/>
      </c>
      <c r="AY1820" s="67" t="str">
        <f t="shared" ca="1" si="130"/>
        <v/>
      </c>
      <c r="AZ1820" s="67" t="str">
        <f t="shared" ca="1" si="131"/>
        <v/>
      </c>
      <c r="BA1820" s="67" t="str">
        <f t="shared" ca="1" si="132"/>
        <v/>
      </c>
    </row>
    <row r="1821" spans="16:53">
      <c r="P1821" s="26"/>
      <c r="Q1821" s="27"/>
      <c r="R1821" s="27"/>
      <c r="S1821" s="30"/>
      <c r="AW1821" s="67" t="str">
        <f>IF(ISERROR(IF(Journal!BC1821&gt;0,Journal!V1821,0)-IF(Journal!BC1821&gt;0,Journal!BC1821,0)),"",IF(Journal!BC1821&gt;0,Journal!V1821,0)-IF(Journal!BC1821&gt;0,Journal!BC1821,0))</f>
        <v/>
      </c>
      <c r="AX1821" s="67" t="str">
        <f t="shared" si="129"/>
        <v/>
      </c>
      <c r="AY1821" s="67" t="str">
        <f t="shared" ca="1" si="130"/>
        <v/>
      </c>
      <c r="AZ1821" s="67" t="str">
        <f t="shared" ca="1" si="131"/>
        <v/>
      </c>
      <c r="BA1821" s="67" t="str">
        <f t="shared" ca="1" si="132"/>
        <v/>
      </c>
    </row>
    <row r="1822" spans="16:53">
      <c r="P1822" s="26"/>
      <c r="Q1822" s="27"/>
      <c r="R1822" s="27"/>
      <c r="S1822" s="30"/>
      <c r="AW1822" s="67" t="str">
        <f>IF(ISERROR(IF(Journal!BC1822&gt;0,Journal!V1822,0)-IF(Journal!BC1822&gt;0,Journal!BC1822,0)),"",IF(Journal!BC1822&gt;0,Journal!V1822,0)-IF(Journal!BC1822&gt;0,Journal!BC1822,0))</f>
        <v/>
      </c>
      <c r="AX1822" s="67" t="str">
        <f t="shared" si="129"/>
        <v/>
      </c>
      <c r="AY1822" s="67" t="str">
        <f t="shared" ca="1" si="130"/>
        <v/>
      </c>
      <c r="AZ1822" s="67" t="str">
        <f t="shared" ca="1" si="131"/>
        <v/>
      </c>
      <c r="BA1822" s="67" t="str">
        <f t="shared" ca="1" si="132"/>
        <v/>
      </c>
    </row>
    <row r="1823" spans="16:53">
      <c r="P1823" s="26"/>
      <c r="Q1823" s="27"/>
      <c r="R1823" s="27"/>
      <c r="S1823" s="30"/>
      <c r="AW1823" s="67" t="str">
        <f>IF(ISERROR(IF(Journal!BC1823&gt;0,Journal!V1823,0)-IF(Journal!BC1823&gt;0,Journal!BC1823,0)),"",IF(Journal!BC1823&gt;0,Journal!V1823,0)-IF(Journal!BC1823&gt;0,Journal!BC1823,0))</f>
        <v/>
      </c>
      <c r="AX1823" s="67" t="str">
        <f t="shared" si="129"/>
        <v/>
      </c>
      <c r="AY1823" s="67" t="str">
        <f t="shared" ca="1" si="130"/>
        <v/>
      </c>
      <c r="AZ1823" s="67" t="str">
        <f t="shared" ca="1" si="131"/>
        <v/>
      </c>
      <c r="BA1823" s="67" t="str">
        <f t="shared" ca="1" si="132"/>
        <v/>
      </c>
    </row>
    <row r="1824" spans="16:53">
      <c r="P1824" s="26"/>
      <c r="Q1824" s="27"/>
      <c r="R1824" s="27"/>
      <c r="S1824" s="30"/>
      <c r="AW1824" s="67" t="str">
        <f>IF(ISERROR(IF(Journal!BC1824&gt;0,Journal!V1824,0)-IF(Journal!BC1824&gt;0,Journal!BC1824,0)),"",IF(Journal!BC1824&gt;0,Journal!V1824,0)-IF(Journal!BC1824&gt;0,Journal!BC1824,0))</f>
        <v/>
      </c>
      <c r="AX1824" s="67" t="str">
        <f t="shared" si="129"/>
        <v/>
      </c>
      <c r="AY1824" s="67" t="str">
        <f t="shared" ca="1" si="130"/>
        <v/>
      </c>
      <c r="AZ1824" s="67" t="str">
        <f t="shared" ca="1" si="131"/>
        <v/>
      </c>
      <c r="BA1824" s="67" t="str">
        <f t="shared" ca="1" si="132"/>
        <v/>
      </c>
    </row>
    <row r="1825" spans="16:53">
      <c r="P1825" s="26"/>
      <c r="Q1825" s="27"/>
      <c r="R1825" s="27"/>
      <c r="S1825" s="30"/>
      <c r="AW1825" s="67" t="str">
        <f>IF(ISERROR(IF(Journal!BC1825&gt;0,Journal!V1825,0)-IF(Journal!BC1825&gt;0,Journal!BC1825,0)),"",IF(Journal!BC1825&gt;0,Journal!V1825,0)-IF(Journal!BC1825&gt;0,Journal!BC1825,0))</f>
        <v/>
      </c>
      <c r="AX1825" s="67" t="str">
        <f t="shared" si="129"/>
        <v/>
      </c>
      <c r="AY1825" s="67" t="str">
        <f t="shared" ca="1" si="130"/>
        <v/>
      </c>
      <c r="AZ1825" s="67" t="str">
        <f t="shared" ca="1" si="131"/>
        <v/>
      </c>
      <c r="BA1825" s="67" t="str">
        <f t="shared" ca="1" si="132"/>
        <v/>
      </c>
    </row>
    <row r="1826" spans="16:53">
      <c r="P1826" s="26"/>
      <c r="Q1826" s="27"/>
      <c r="R1826" s="27"/>
      <c r="S1826" s="30"/>
      <c r="AW1826" s="67" t="str">
        <f>IF(ISERROR(IF(Journal!BC1826&gt;0,Journal!V1826,0)-IF(Journal!BC1826&gt;0,Journal!BC1826,0)),"",IF(Journal!BC1826&gt;0,Journal!V1826,0)-IF(Journal!BC1826&gt;0,Journal!BC1826,0))</f>
        <v/>
      </c>
      <c r="AX1826" s="67" t="str">
        <f t="shared" si="129"/>
        <v/>
      </c>
      <c r="AY1826" s="67" t="str">
        <f t="shared" ca="1" si="130"/>
        <v/>
      </c>
      <c r="AZ1826" s="67" t="str">
        <f t="shared" ca="1" si="131"/>
        <v/>
      </c>
      <c r="BA1826" s="67" t="str">
        <f t="shared" ca="1" si="132"/>
        <v/>
      </c>
    </row>
    <row r="1827" spans="16:53">
      <c r="P1827" s="26"/>
      <c r="Q1827" s="27"/>
      <c r="R1827" s="27"/>
      <c r="S1827" s="30"/>
      <c r="AW1827" s="67" t="str">
        <f>IF(ISERROR(IF(Journal!BC1827&gt;0,Journal!V1827,0)-IF(Journal!BC1827&gt;0,Journal!BC1827,0)),"",IF(Journal!BC1827&gt;0,Journal!V1827,0)-IF(Journal!BC1827&gt;0,Journal!BC1827,0))</f>
        <v/>
      </c>
      <c r="AX1827" s="67" t="str">
        <f t="shared" si="129"/>
        <v/>
      </c>
      <c r="AY1827" s="67" t="str">
        <f t="shared" ca="1" si="130"/>
        <v/>
      </c>
      <c r="AZ1827" s="67" t="str">
        <f t="shared" ca="1" si="131"/>
        <v/>
      </c>
      <c r="BA1827" s="67" t="str">
        <f t="shared" ca="1" si="132"/>
        <v/>
      </c>
    </row>
    <row r="1828" spans="16:53">
      <c r="P1828" s="26"/>
      <c r="Q1828" s="27"/>
      <c r="R1828" s="27"/>
      <c r="S1828" s="30"/>
      <c r="AW1828" s="67" t="str">
        <f>IF(ISERROR(IF(Journal!BC1828&gt;0,Journal!V1828,0)-IF(Journal!BC1828&gt;0,Journal!BC1828,0)),"",IF(Journal!BC1828&gt;0,Journal!V1828,0)-IF(Journal!BC1828&gt;0,Journal!BC1828,0))</f>
        <v/>
      </c>
      <c r="AX1828" s="67" t="str">
        <f t="shared" si="129"/>
        <v/>
      </c>
      <c r="AY1828" s="67" t="str">
        <f t="shared" ca="1" si="130"/>
        <v/>
      </c>
      <c r="AZ1828" s="67" t="str">
        <f t="shared" ca="1" si="131"/>
        <v/>
      </c>
      <c r="BA1828" s="67" t="str">
        <f t="shared" ca="1" si="132"/>
        <v/>
      </c>
    </row>
    <row r="1829" spans="16:53">
      <c r="P1829" s="26"/>
      <c r="Q1829" s="27"/>
      <c r="R1829" s="27"/>
      <c r="S1829" s="30"/>
      <c r="AW1829" s="67" t="str">
        <f>IF(ISERROR(IF(Journal!BC1829&gt;0,Journal!V1829,0)-IF(Journal!BC1829&gt;0,Journal!BC1829,0)),"",IF(Journal!BC1829&gt;0,Journal!V1829,0)-IF(Journal!BC1829&gt;0,Journal!BC1829,0))</f>
        <v/>
      </c>
      <c r="AX1829" s="67" t="str">
        <f t="shared" si="129"/>
        <v/>
      </c>
      <c r="AY1829" s="67" t="str">
        <f t="shared" ca="1" si="130"/>
        <v/>
      </c>
      <c r="AZ1829" s="67" t="str">
        <f t="shared" ca="1" si="131"/>
        <v/>
      </c>
      <c r="BA1829" s="67" t="str">
        <f t="shared" ca="1" si="132"/>
        <v/>
      </c>
    </row>
    <row r="1830" spans="16:53">
      <c r="P1830" s="26"/>
      <c r="Q1830" s="27"/>
      <c r="R1830" s="27"/>
      <c r="S1830" s="30"/>
      <c r="AW1830" s="67" t="str">
        <f>IF(ISERROR(IF(Journal!BC1830&gt;0,Journal!V1830,0)-IF(Journal!BC1830&gt;0,Journal!BC1830,0)),"",IF(Journal!BC1830&gt;0,Journal!V1830,0)-IF(Journal!BC1830&gt;0,Journal!BC1830,0))</f>
        <v/>
      </c>
      <c r="AX1830" s="67" t="str">
        <f t="shared" si="129"/>
        <v/>
      </c>
      <c r="AY1830" s="67" t="str">
        <f t="shared" ca="1" si="130"/>
        <v/>
      </c>
      <c r="AZ1830" s="67" t="str">
        <f t="shared" ca="1" si="131"/>
        <v/>
      </c>
      <c r="BA1830" s="67" t="str">
        <f t="shared" ca="1" si="132"/>
        <v/>
      </c>
    </row>
    <row r="1831" spans="16:53">
      <c r="P1831" s="26"/>
      <c r="Q1831" s="27"/>
      <c r="R1831" s="27"/>
      <c r="S1831" s="30"/>
      <c r="AW1831" s="67" t="str">
        <f>IF(ISERROR(IF(Journal!BC1831&gt;0,Journal!V1831,0)-IF(Journal!BC1831&gt;0,Journal!BC1831,0)),"",IF(Journal!BC1831&gt;0,Journal!V1831,0)-IF(Journal!BC1831&gt;0,Journal!BC1831,0))</f>
        <v/>
      </c>
      <c r="AX1831" s="67" t="str">
        <f t="shared" si="129"/>
        <v/>
      </c>
      <c r="AY1831" s="67" t="str">
        <f t="shared" ca="1" si="130"/>
        <v/>
      </c>
      <c r="AZ1831" s="67" t="str">
        <f t="shared" ca="1" si="131"/>
        <v/>
      </c>
      <c r="BA1831" s="67" t="str">
        <f t="shared" ca="1" si="132"/>
        <v/>
      </c>
    </row>
    <row r="1832" spans="16:53">
      <c r="P1832" s="26"/>
      <c r="Q1832" s="27"/>
      <c r="R1832" s="27"/>
      <c r="S1832" s="30"/>
      <c r="AW1832" s="67" t="str">
        <f>IF(ISERROR(IF(Journal!BC1832&gt;0,Journal!V1832,0)-IF(Journal!BC1832&gt;0,Journal!BC1832,0)),"",IF(Journal!BC1832&gt;0,Journal!V1832,0)-IF(Journal!BC1832&gt;0,Journal!BC1832,0))</f>
        <v/>
      </c>
      <c r="AX1832" s="67" t="str">
        <f t="shared" si="129"/>
        <v/>
      </c>
      <c r="AY1832" s="67" t="str">
        <f t="shared" ca="1" si="130"/>
        <v/>
      </c>
      <c r="AZ1832" s="67" t="str">
        <f t="shared" ca="1" si="131"/>
        <v/>
      </c>
      <c r="BA1832" s="67" t="str">
        <f t="shared" ca="1" si="132"/>
        <v/>
      </c>
    </row>
    <row r="1833" spans="16:53">
      <c r="P1833" s="26"/>
      <c r="Q1833" s="27"/>
      <c r="R1833" s="27"/>
      <c r="S1833" s="30"/>
      <c r="AW1833" s="67" t="str">
        <f>IF(ISERROR(IF(Journal!BC1833&gt;0,Journal!V1833,0)-IF(Journal!BC1833&gt;0,Journal!BC1833,0)),"",IF(Journal!BC1833&gt;0,Journal!V1833,0)-IF(Journal!BC1833&gt;0,Journal!BC1833,0))</f>
        <v/>
      </c>
      <c r="AX1833" s="67" t="str">
        <f t="shared" si="129"/>
        <v/>
      </c>
      <c r="AY1833" s="67" t="str">
        <f t="shared" ca="1" si="130"/>
        <v/>
      </c>
      <c r="AZ1833" s="67" t="str">
        <f t="shared" ca="1" si="131"/>
        <v/>
      </c>
      <c r="BA1833" s="67" t="str">
        <f t="shared" ca="1" si="132"/>
        <v/>
      </c>
    </row>
    <row r="1834" spans="16:53">
      <c r="P1834" s="26"/>
      <c r="Q1834" s="27"/>
      <c r="R1834" s="27"/>
      <c r="S1834" s="30"/>
      <c r="AW1834" s="67" t="str">
        <f>IF(ISERROR(IF(Journal!BC1834&gt;0,Journal!V1834,0)-IF(Journal!BC1834&gt;0,Journal!BC1834,0)),"",IF(Journal!BC1834&gt;0,Journal!V1834,0)-IF(Journal!BC1834&gt;0,Journal!BC1834,0))</f>
        <v/>
      </c>
      <c r="AX1834" s="67" t="str">
        <f t="shared" si="129"/>
        <v/>
      </c>
      <c r="AY1834" s="67" t="str">
        <f t="shared" ca="1" si="130"/>
        <v/>
      </c>
      <c r="AZ1834" s="67" t="str">
        <f t="shared" ca="1" si="131"/>
        <v/>
      </c>
      <c r="BA1834" s="67" t="str">
        <f t="shared" ca="1" si="132"/>
        <v/>
      </c>
    </row>
    <row r="1835" spans="16:53">
      <c r="P1835" s="26"/>
      <c r="Q1835" s="27"/>
      <c r="R1835" s="27"/>
      <c r="S1835" s="30"/>
      <c r="AW1835" s="67" t="str">
        <f>IF(ISERROR(IF(Journal!BC1835&gt;0,Journal!V1835,0)-IF(Journal!BC1835&gt;0,Journal!BC1835,0)),"",IF(Journal!BC1835&gt;0,Journal!V1835,0)-IF(Journal!BC1835&gt;0,Journal!BC1835,0))</f>
        <v/>
      </c>
      <c r="AX1835" s="67" t="str">
        <f t="shared" si="129"/>
        <v/>
      </c>
      <c r="AY1835" s="67" t="str">
        <f t="shared" ca="1" si="130"/>
        <v/>
      </c>
      <c r="AZ1835" s="67" t="str">
        <f t="shared" ca="1" si="131"/>
        <v/>
      </c>
      <c r="BA1835" s="67" t="str">
        <f t="shared" ca="1" si="132"/>
        <v/>
      </c>
    </row>
    <row r="1836" spans="16:53">
      <c r="P1836" s="26"/>
      <c r="Q1836" s="27"/>
      <c r="R1836" s="27"/>
      <c r="S1836" s="30"/>
      <c r="AW1836" s="67" t="str">
        <f>IF(ISERROR(IF(Journal!BC1836&gt;0,Journal!V1836,0)-IF(Journal!BC1836&gt;0,Journal!BC1836,0)),"",IF(Journal!BC1836&gt;0,Journal!V1836,0)-IF(Journal!BC1836&gt;0,Journal!BC1836,0))</f>
        <v/>
      </c>
      <c r="AX1836" s="67" t="str">
        <f t="shared" si="129"/>
        <v/>
      </c>
      <c r="AY1836" s="67" t="str">
        <f t="shared" ca="1" si="130"/>
        <v/>
      </c>
      <c r="AZ1836" s="67" t="str">
        <f t="shared" ca="1" si="131"/>
        <v/>
      </c>
      <c r="BA1836" s="67" t="str">
        <f t="shared" ca="1" si="132"/>
        <v/>
      </c>
    </row>
    <row r="1837" spans="16:53">
      <c r="P1837" s="26"/>
      <c r="Q1837" s="27"/>
      <c r="R1837" s="27"/>
      <c r="S1837" s="30"/>
      <c r="AW1837" s="67" t="str">
        <f>IF(ISERROR(IF(Journal!BC1837&gt;0,Journal!V1837,0)-IF(Journal!BC1837&gt;0,Journal!BC1837,0)),"",IF(Journal!BC1837&gt;0,Journal!V1837,0)-IF(Journal!BC1837&gt;0,Journal!BC1837,0))</f>
        <v/>
      </c>
      <c r="AX1837" s="67" t="str">
        <f t="shared" si="129"/>
        <v/>
      </c>
      <c r="AY1837" s="67" t="str">
        <f t="shared" ca="1" si="130"/>
        <v/>
      </c>
      <c r="AZ1837" s="67" t="str">
        <f t="shared" ca="1" si="131"/>
        <v/>
      </c>
      <c r="BA1837" s="67" t="str">
        <f t="shared" ca="1" si="132"/>
        <v/>
      </c>
    </row>
    <row r="1838" spans="16:53">
      <c r="P1838" s="26"/>
      <c r="Q1838" s="27"/>
      <c r="R1838" s="27"/>
      <c r="S1838" s="30"/>
      <c r="AW1838" s="67" t="str">
        <f>IF(ISERROR(IF(Journal!BC1838&gt;0,Journal!V1838,0)-IF(Journal!BC1838&gt;0,Journal!BC1838,0)),"",IF(Journal!BC1838&gt;0,Journal!V1838,0)-IF(Journal!BC1838&gt;0,Journal!BC1838,0))</f>
        <v/>
      </c>
      <c r="AX1838" s="67" t="str">
        <f t="shared" si="129"/>
        <v/>
      </c>
      <c r="AY1838" s="67" t="str">
        <f t="shared" ca="1" si="130"/>
        <v/>
      </c>
      <c r="AZ1838" s="67" t="str">
        <f t="shared" ca="1" si="131"/>
        <v/>
      </c>
      <c r="BA1838" s="67" t="str">
        <f t="shared" ca="1" si="132"/>
        <v/>
      </c>
    </row>
    <row r="1839" spans="16:53">
      <c r="P1839" s="26"/>
      <c r="Q1839" s="27"/>
      <c r="R1839" s="27"/>
      <c r="S1839" s="30"/>
      <c r="AW1839" s="67" t="str">
        <f>IF(ISERROR(IF(Journal!BC1839&gt;0,Journal!V1839,0)-IF(Journal!BC1839&gt;0,Journal!BC1839,0)),"",IF(Journal!BC1839&gt;0,Journal!V1839,0)-IF(Journal!BC1839&gt;0,Journal!BC1839,0))</f>
        <v/>
      </c>
      <c r="AX1839" s="67" t="str">
        <f t="shared" si="129"/>
        <v/>
      </c>
      <c r="AY1839" s="67" t="str">
        <f t="shared" ca="1" si="130"/>
        <v/>
      </c>
      <c r="AZ1839" s="67" t="str">
        <f t="shared" ca="1" si="131"/>
        <v/>
      </c>
      <c r="BA1839" s="67" t="str">
        <f t="shared" ca="1" si="132"/>
        <v/>
      </c>
    </row>
    <row r="1840" spans="16:53">
      <c r="P1840" s="26"/>
      <c r="Q1840" s="27"/>
      <c r="R1840" s="27"/>
      <c r="S1840" s="30"/>
      <c r="AW1840" s="67" t="str">
        <f>IF(ISERROR(IF(Journal!BC1840&gt;0,Journal!V1840,0)-IF(Journal!BC1840&gt;0,Journal!BC1840,0)),"",IF(Journal!BC1840&gt;0,Journal!V1840,0)-IF(Journal!BC1840&gt;0,Journal!BC1840,0))</f>
        <v/>
      </c>
      <c r="AX1840" s="67" t="str">
        <f t="shared" si="129"/>
        <v/>
      </c>
      <c r="AY1840" s="67" t="str">
        <f t="shared" ca="1" si="130"/>
        <v/>
      </c>
      <c r="AZ1840" s="67" t="str">
        <f t="shared" ca="1" si="131"/>
        <v/>
      </c>
      <c r="BA1840" s="67" t="str">
        <f t="shared" ca="1" si="132"/>
        <v/>
      </c>
    </row>
    <row r="1841" spans="16:53">
      <c r="P1841" s="26"/>
      <c r="Q1841" s="27"/>
      <c r="R1841" s="27"/>
      <c r="S1841" s="30"/>
      <c r="AW1841" s="67" t="str">
        <f>IF(ISERROR(IF(Journal!BC1841&gt;0,Journal!V1841,0)-IF(Journal!BC1841&gt;0,Journal!BC1841,0)),"",IF(Journal!BC1841&gt;0,Journal!V1841,0)-IF(Journal!BC1841&gt;0,Journal!BC1841,0))</f>
        <v/>
      </c>
      <c r="AX1841" s="67" t="str">
        <f t="shared" si="129"/>
        <v/>
      </c>
      <c r="AY1841" s="67" t="str">
        <f t="shared" ca="1" si="130"/>
        <v/>
      </c>
      <c r="AZ1841" s="67" t="str">
        <f t="shared" ca="1" si="131"/>
        <v/>
      </c>
      <c r="BA1841" s="67" t="str">
        <f t="shared" ca="1" si="132"/>
        <v/>
      </c>
    </row>
    <row r="1842" spans="16:53">
      <c r="P1842" s="26"/>
      <c r="Q1842" s="27"/>
      <c r="R1842" s="27"/>
      <c r="S1842" s="30"/>
      <c r="AW1842" s="67" t="str">
        <f>IF(ISERROR(IF(Journal!BC1842&gt;0,Journal!V1842,0)-IF(Journal!BC1842&gt;0,Journal!BC1842,0)),"",IF(Journal!BC1842&gt;0,Journal!V1842,0)-IF(Journal!BC1842&gt;0,Journal!BC1842,0))</f>
        <v/>
      </c>
      <c r="AX1842" s="67" t="str">
        <f t="shared" si="129"/>
        <v/>
      </c>
      <c r="AY1842" s="67" t="str">
        <f t="shared" ca="1" si="130"/>
        <v/>
      </c>
      <c r="AZ1842" s="67" t="str">
        <f t="shared" ca="1" si="131"/>
        <v/>
      </c>
      <c r="BA1842" s="67" t="str">
        <f t="shared" ca="1" si="132"/>
        <v/>
      </c>
    </row>
    <row r="1843" spans="16:53">
      <c r="P1843" s="26"/>
      <c r="Q1843" s="27"/>
      <c r="R1843" s="27"/>
      <c r="S1843" s="30"/>
      <c r="AW1843" s="67" t="str">
        <f>IF(ISERROR(IF(Journal!BC1843&gt;0,Journal!V1843,0)-IF(Journal!BC1843&gt;0,Journal!BC1843,0)),"",IF(Journal!BC1843&gt;0,Journal!V1843,0)-IF(Journal!BC1843&gt;0,Journal!BC1843,0))</f>
        <v/>
      </c>
      <c r="AX1843" s="67" t="str">
        <f t="shared" si="129"/>
        <v/>
      </c>
      <c r="AY1843" s="67" t="str">
        <f t="shared" ca="1" si="130"/>
        <v/>
      </c>
      <c r="AZ1843" s="67" t="str">
        <f t="shared" ca="1" si="131"/>
        <v/>
      </c>
      <c r="BA1843" s="67" t="str">
        <f t="shared" ca="1" si="132"/>
        <v/>
      </c>
    </row>
    <row r="1844" spans="16:53">
      <c r="P1844" s="26"/>
      <c r="Q1844" s="27"/>
      <c r="R1844" s="27"/>
      <c r="S1844" s="30"/>
      <c r="AW1844" s="67" t="str">
        <f>IF(ISERROR(IF(Journal!BC1844&gt;0,Journal!V1844,0)-IF(Journal!BC1844&gt;0,Journal!BC1844,0)),"",IF(Journal!BC1844&gt;0,Journal!V1844,0)-IF(Journal!BC1844&gt;0,Journal!BC1844,0))</f>
        <v/>
      </c>
      <c r="AX1844" s="67" t="str">
        <f t="shared" si="129"/>
        <v/>
      </c>
      <c r="AY1844" s="67" t="str">
        <f t="shared" ca="1" si="130"/>
        <v/>
      </c>
      <c r="AZ1844" s="67" t="str">
        <f t="shared" ca="1" si="131"/>
        <v/>
      </c>
      <c r="BA1844" s="67" t="str">
        <f t="shared" ca="1" si="132"/>
        <v/>
      </c>
    </row>
    <row r="1845" spans="16:53">
      <c r="P1845" s="26"/>
      <c r="Q1845" s="27"/>
      <c r="R1845" s="27"/>
      <c r="S1845" s="30"/>
      <c r="AW1845" s="67" t="str">
        <f>IF(ISERROR(IF(Journal!BC1845&gt;0,Journal!V1845,0)-IF(Journal!BC1845&gt;0,Journal!BC1845,0)),"",IF(Journal!BC1845&gt;0,Journal!V1845,0)-IF(Journal!BC1845&gt;0,Journal!BC1845,0))</f>
        <v/>
      </c>
      <c r="AX1845" s="67" t="str">
        <f t="shared" si="129"/>
        <v/>
      </c>
      <c r="AY1845" s="67" t="str">
        <f t="shared" ca="1" si="130"/>
        <v/>
      </c>
      <c r="AZ1845" s="67" t="str">
        <f t="shared" ca="1" si="131"/>
        <v/>
      </c>
      <c r="BA1845" s="67" t="str">
        <f t="shared" ca="1" si="132"/>
        <v/>
      </c>
    </row>
    <row r="1846" spans="16:53">
      <c r="P1846" s="26"/>
      <c r="Q1846" s="27"/>
      <c r="R1846" s="27"/>
      <c r="S1846" s="30"/>
      <c r="AW1846" s="67" t="str">
        <f>IF(ISERROR(IF(Journal!BC1846&gt;0,Journal!V1846,0)-IF(Journal!BC1846&gt;0,Journal!BC1846,0)),"",IF(Journal!BC1846&gt;0,Journal!V1846,0)-IF(Journal!BC1846&gt;0,Journal!BC1846,0))</f>
        <v/>
      </c>
      <c r="AX1846" s="67" t="str">
        <f t="shared" si="129"/>
        <v/>
      </c>
      <c r="AY1846" s="67" t="str">
        <f t="shared" ca="1" si="130"/>
        <v/>
      </c>
      <c r="AZ1846" s="67" t="str">
        <f t="shared" ca="1" si="131"/>
        <v/>
      </c>
      <c r="BA1846" s="67" t="str">
        <f t="shared" ca="1" si="132"/>
        <v/>
      </c>
    </row>
    <row r="1847" spans="16:53">
      <c r="P1847" s="26"/>
      <c r="Q1847" s="27"/>
      <c r="R1847" s="27"/>
      <c r="S1847" s="30"/>
      <c r="AW1847" s="67" t="str">
        <f>IF(ISERROR(IF(Journal!BC1847&gt;0,Journal!V1847,0)-IF(Journal!BC1847&gt;0,Journal!BC1847,0)),"",IF(Journal!BC1847&gt;0,Journal!V1847,0)-IF(Journal!BC1847&gt;0,Journal!BC1847,0))</f>
        <v/>
      </c>
      <c r="AX1847" s="67" t="str">
        <f t="shared" si="129"/>
        <v/>
      </c>
      <c r="AY1847" s="67" t="str">
        <f t="shared" ca="1" si="130"/>
        <v/>
      </c>
      <c r="AZ1847" s="67" t="str">
        <f t="shared" ca="1" si="131"/>
        <v/>
      </c>
      <c r="BA1847" s="67" t="str">
        <f t="shared" ca="1" si="132"/>
        <v/>
      </c>
    </row>
    <row r="1848" spans="16:53">
      <c r="P1848" s="26"/>
      <c r="Q1848" s="27"/>
      <c r="R1848" s="27"/>
      <c r="S1848" s="30"/>
      <c r="AW1848" s="67" t="str">
        <f>IF(ISERROR(IF(Journal!BC1848&gt;0,Journal!V1848,0)-IF(Journal!BC1848&gt;0,Journal!BC1848,0)),"",IF(Journal!BC1848&gt;0,Journal!V1848,0)-IF(Journal!BC1848&gt;0,Journal!BC1848,0))</f>
        <v/>
      </c>
      <c r="AX1848" s="67" t="str">
        <f t="shared" si="129"/>
        <v/>
      </c>
      <c r="AY1848" s="67" t="str">
        <f t="shared" ca="1" si="130"/>
        <v/>
      </c>
      <c r="AZ1848" s="67" t="str">
        <f t="shared" ca="1" si="131"/>
        <v/>
      </c>
      <c r="BA1848" s="67" t="str">
        <f t="shared" ca="1" si="132"/>
        <v/>
      </c>
    </row>
    <row r="1849" spans="16:53">
      <c r="P1849" s="26"/>
      <c r="Q1849" s="27"/>
      <c r="R1849" s="27"/>
      <c r="S1849" s="30"/>
      <c r="AW1849" s="67" t="str">
        <f>IF(ISERROR(IF(Journal!BC1849&gt;0,Journal!V1849,0)-IF(Journal!BC1849&gt;0,Journal!BC1849,0)),"",IF(Journal!BC1849&gt;0,Journal!V1849,0)-IF(Journal!BC1849&gt;0,Journal!BC1849,0))</f>
        <v/>
      </c>
      <c r="AX1849" s="67" t="str">
        <f t="shared" si="129"/>
        <v/>
      </c>
      <c r="AY1849" s="67" t="str">
        <f t="shared" ca="1" si="130"/>
        <v/>
      </c>
      <c r="AZ1849" s="67" t="str">
        <f t="shared" ca="1" si="131"/>
        <v/>
      </c>
      <c r="BA1849" s="67" t="str">
        <f t="shared" ca="1" si="132"/>
        <v/>
      </c>
    </row>
    <row r="1850" spans="16:53">
      <c r="P1850" s="26"/>
      <c r="Q1850" s="27"/>
      <c r="R1850" s="27"/>
      <c r="S1850" s="30"/>
      <c r="AW1850" s="67" t="str">
        <f>IF(ISERROR(IF(Journal!BC1850&gt;0,Journal!V1850,0)-IF(Journal!BC1850&gt;0,Journal!BC1850,0)),"",IF(Journal!BC1850&gt;0,Journal!V1850,0)-IF(Journal!BC1850&gt;0,Journal!BC1850,0))</f>
        <v/>
      </c>
      <c r="AX1850" s="67" t="str">
        <f t="shared" si="129"/>
        <v/>
      </c>
      <c r="AY1850" s="67" t="str">
        <f t="shared" ca="1" si="130"/>
        <v/>
      </c>
      <c r="AZ1850" s="67" t="str">
        <f t="shared" ca="1" si="131"/>
        <v/>
      </c>
      <c r="BA1850" s="67" t="str">
        <f t="shared" ca="1" si="132"/>
        <v/>
      </c>
    </row>
    <row r="1851" spans="16:53">
      <c r="P1851" s="26"/>
      <c r="Q1851" s="27"/>
      <c r="R1851" s="27"/>
      <c r="S1851" s="30"/>
      <c r="AW1851" s="67" t="str">
        <f>IF(ISERROR(IF(Journal!BC1851&gt;0,Journal!V1851,0)-IF(Journal!BC1851&gt;0,Journal!BC1851,0)),"",IF(Journal!BC1851&gt;0,Journal!V1851,0)-IF(Journal!BC1851&gt;0,Journal!BC1851,0))</f>
        <v/>
      </c>
      <c r="AX1851" s="67" t="str">
        <f t="shared" si="129"/>
        <v/>
      </c>
      <c r="AY1851" s="67" t="str">
        <f t="shared" ca="1" si="130"/>
        <v/>
      </c>
      <c r="AZ1851" s="67" t="str">
        <f t="shared" ca="1" si="131"/>
        <v/>
      </c>
      <c r="BA1851" s="67" t="str">
        <f t="shared" ca="1" si="132"/>
        <v/>
      </c>
    </row>
    <row r="1852" spans="16:53">
      <c r="P1852" s="26"/>
      <c r="Q1852" s="27"/>
      <c r="R1852" s="27"/>
      <c r="S1852" s="30"/>
      <c r="AW1852" s="67" t="str">
        <f>IF(ISERROR(IF(Journal!BC1852&gt;0,Journal!V1852,0)-IF(Journal!BC1852&gt;0,Journal!BC1852,0)),"",IF(Journal!BC1852&gt;0,Journal!V1852,0)-IF(Journal!BC1852&gt;0,Journal!BC1852,0))</f>
        <v/>
      </c>
      <c r="AX1852" s="67" t="str">
        <f t="shared" si="129"/>
        <v/>
      </c>
      <c r="AY1852" s="67" t="str">
        <f t="shared" ca="1" si="130"/>
        <v/>
      </c>
      <c r="AZ1852" s="67" t="str">
        <f t="shared" ca="1" si="131"/>
        <v/>
      </c>
      <c r="BA1852" s="67" t="str">
        <f t="shared" ca="1" si="132"/>
        <v/>
      </c>
    </row>
    <row r="1853" spans="16:53">
      <c r="P1853" s="26"/>
      <c r="Q1853" s="27"/>
      <c r="R1853" s="27"/>
      <c r="S1853" s="30"/>
      <c r="AW1853" s="67" t="str">
        <f>IF(ISERROR(IF(Journal!BC1853&gt;0,Journal!V1853,0)-IF(Journal!BC1853&gt;0,Journal!BC1853,0)),"",IF(Journal!BC1853&gt;0,Journal!V1853,0)-IF(Journal!BC1853&gt;0,Journal!BC1853,0))</f>
        <v/>
      </c>
      <c r="AX1853" s="67" t="str">
        <f t="shared" si="129"/>
        <v/>
      </c>
      <c r="AY1853" s="67" t="str">
        <f t="shared" ca="1" si="130"/>
        <v/>
      </c>
      <c r="AZ1853" s="67" t="str">
        <f t="shared" ca="1" si="131"/>
        <v/>
      </c>
      <c r="BA1853" s="67" t="str">
        <f t="shared" ca="1" si="132"/>
        <v/>
      </c>
    </row>
    <row r="1854" spans="16:53">
      <c r="P1854" s="26"/>
      <c r="Q1854" s="27"/>
      <c r="R1854" s="27"/>
      <c r="S1854" s="30"/>
      <c r="AW1854" s="67" t="str">
        <f>IF(ISERROR(IF(Journal!BC1854&gt;0,Journal!V1854,0)-IF(Journal!BC1854&gt;0,Journal!BC1854,0)),"",IF(Journal!BC1854&gt;0,Journal!V1854,0)-IF(Journal!BC1854&gt;0,Journal!BC1854,0))</f>
        <v/>
      </c>
      <c r="AX1854" s="67" t="str">
        <f t="shared" si="129"/>
        <v/>
      </c>
      <c r="AY1854" s="67" t="str">
        <f t="shared" ca="1" si="130"/>
        <v/>
      </c>
      <c r="AZ1854" s="67" t="str">
        <f t="shared" ca="1" si="131"/>
        <v/>
      </c>
      <c r="BA1854" s="67" t="str">
        <f t="shared" ca="1" si="132"/>
        <v/>
      </c>
    </row>
    <row r="1855" spans="16:53">
      <c r="P1855" s="26"/>
      <c r="Q1855" s="27"/>
      <c r="R1855" s="27"/>
      <c r="S1855" s="30"/>
      <c r="AW1855" s="67" t="str">
        <f>IF(ISERROR(IF(Journal!BC1855&gt;0,Journal!V1855,0)-IF(Journal!BC1855&gt;0,Journal!BC1855,0)),"",IF(Journal!BC1855&gt;0,Journal!V1855,0)-IF(Journal!BC1855&gt;0,Journal!BC1855,0))</f>
        <v/>
      </c>
      <c r="AX1855" s="67" t="str">
        <f t="shared" si="129"/>
        <v/>
      </c>
      <c r="AY1855" s="67" t="str">
        <f t="shared" ca="1" si="130"/>
        <v/>
      </c>
      <c r="AZ1855" s="67" t="str">
        <f t="shared" ca="1" si="131"/>
        <v/>
      </c>
      <c r="BA1855" s="67" t="str">
        <f t="shared" ca="1" si="132"/>
        <v/>
      </c>
    </row>
    <row r="1856" spans="16:53">
      <c r="P1856" s="26"/>
      <c r="Q1856" s="27"/>
      <c r="R1856" s="27"/>
      <c r="S1856" s="30"/>
      <c r="AW1856" s="67" t="str">
        <f>IF(ISERROR(IF(Journal!BC1856&gt;0,Journal!V1856,0)-IF(Journal!BC1856&gt;0,Journal!BC1856,0)),"",IF(Journal!BC1856&gt;0,Journal!V1856,0)-IF(Journal!BC1856&gt;0,Journal!BC1856,0))</f>
        <v/>
      </c>
      <c r="AX1856" s="67" t="str">
        <f t="shared" si="129"/>
        <v/>
      </c>
      <c r="AY1856" s="67" t="str">
        <f t="shared" ca="1" si="130"/>
        <v/>
      </c>
      <c r="AZ1856" s="67" t="str">
        <f t="shared" ca="1" si="131"/>
        <v/>
      </c>
      <c r="BA1856" s="67" t="str">
        <f t="shared" ca="1" si="132"/>
        <v/>
      </c>
    </row>
    <row r="1857" spans="16:53">
      <c r="P1857" s="26"/>
      <c r="Q1857" s="27"/>
      <c r="R1857" s="27"/>
      <c r="S1857" s="30"/>
      <c r="AW1857" s="67" t="str">
        <f>IF(ISERROR(IF(Journal!BC1857&gt;0,Journal!V1857,0)-IF(Journal!BC1857&gt;0,Journal!BC1857,0)),"",IF(Journal!BC1857&gt;0,Journal!V1857,0)-IF(Journal!BC1857&gt;0,Journal!BC1857,0))</f>
        <v/>
      </c>
      <c r="AX1857" s="67" t="str">
        <f t="shared" si="129"/>
        <v/>
      </c>
      <c r="AY1857" s="67" t="str">
        <f t="shared" ca="1" si="130"/>
        <v/>
      </c>
      <c r="AZ1857" s="67" t="str">
        <f t="shared" ca="1" si="131"/>
        <v/>
      </c>
      <c r="BA1857" s="67" t="str">
        <f t="shared" ca="1" si="132"/>
        <v/>
      </c>
    </row>
    <row r="1858" spans="16:53">
      <c r="P1858" s="26"/>
      <c r="Q1858" s="27"/>
      <c r="R1858" s="27"/>
      <c r="S1858" s="30"/>
      <c r="AW1858" s="67" t="str">
        <f>IF(ISERROR(IF(Journal!BC1858&gt;0,Journal!V1858,0)-IF(Journal!BC1858&gt;0,Journal!BC1858,0)),"",IF(Journal!BC1858&gt;0,Journal!V1858,0)-IF(Journal!BC1858&gt;0,Journal!BC1858,0))</f>
        <v/>
      </c>
      <c r="AX1858" s="67" t="str">
        <f t="shared" si="129"/>
        <v/>
      </c>
      <c r="AY1858" s="67" t="str">
        <f t="shared" ca="1" si="130"/>
        <v/>
      </c>
      <c r="AZ1858" s="67" t="str">
        <f t="shared" ca="1" si="131"/>
        <v/>
      </c>
      <c r="BA1858" s="67" t="str">
        <f t="shared" ca="1" si="132"/>
        <v/>
      </c>
    </row>
    <row r="1859" spans="16:53">
      <c r="P1859" s="26"/>
      <c r="Q1859" s="27"/>
      <c r="R1859" s="27"/>
      <c r="S1859" s="30"/>
      <c r="AW1859" s="67" t="str">
        <f>IF(ISERROR(IF(Journal!BC1859&gt;0,Journal!V1859,0)-IF(Journal!BC1859&gt;0,Journal!BC1859,0)),"",IF(Journal!BC1859&gt;0,Journal!V1859,0)-IF(Journal!BC1859&gt;0,Journal!BC1859,0))</f>
        <v/>
      </c>
      <c r="AX1859" s="67" t="str">
        <f t="shared" si="129"/>
        <v/>
      </c>
      <c r="AY1859" s="67" t="str">
        <f t="shared" ca="1" si="130"/>
        <v/>
      </c>
      <c r="AZ1859" s="67" t="str">
        <f t="shared" ca="1" si="131"/>
        <v/>
      </c>
      <c r="BA1859" s="67" t="str">
        <f t="shared" ca="1" si="132"/>
        <v/>
      </c>
    </row>
    <row r="1860" spans="16:53">
      <c r="P1860" s="26"/>
      <c r="Q1860" s="27"/>
      <c r="R1860" s="27"/>
      <c r="S1860" s="30"/>
      <c r="AW1860" s="67" t="str">
        <f>IF(ISERROR(IF(Journal!BC1860&gt;0,Journal!V1860,0)-IF(Journal!BC1860&gt;0,Journal!BC1860,0)),"",IF(Journal!BC1860&gt;0,Journal!V1860,0)-IF(Journal!BC1860&gt;0,Journal!BC1860,0))</f>
        <v/>
      </c>
      <c r="AX1860" s="67" t="str">
        <f t="shared" si="129"/>
        <v/>
      </c>
      <c r="AY1860" s="67" t="str">
        <f t="shared" ca="1" si="130"/>
        <v/>
      </c>
      <c r="AZ1860" s="67" t="str">
        <f t="shared" ca="1" si="131"/>
        <v/>
      </c>
      <c r="BA1860" s="67" t="str">
        <f t="shared" ca="1" si="132"/>
        <v/>
      </c>
    </row>
    <row r="1861" spans="16:53">
      <c r="P1861" s="26"/>
      <c r="Q1861" s="27"/>
      <c r="R1861" s="27"/>
      <c r="S1861" s="30"/>
      <c r="AW1861" s="67" t="str">
        <f>IF(ISERROR(IF(Journal!BC1861&gt;0,Journal!V1861,0)-IF(Journal!BC1861&gt;0,Journal!BC1861,0)),"",IF(Journal!BC1861&gt;0,Journal!V1861,0)-IF(Journal!BC1861&gt;0,Journal!BC1861,0))</f>
        <v/>
      </c>
      <c r="AX1861" s="67" t="str">
        <f t="shared" ref="AX1861:AX1924" si="133">IF(AW1861="","",IF(AW1861&gt;0,1,""))</f>
        <v/>
      </c>
      <c r="AY1861" s="67" t="str">
        <f t="shared" ref="AY1861:AY1924" ca="1" si="134">IF(ISERROR(AY1860+MATCH(1,INDIRECT(CONCATENATE(CONCATENATE("AX",AY1860+1),":AX2200")),0)),"",(AY1860+MATCH(1,INDIRECT(CONCATENATE(CONCATENATE("AX",AY1860+1),":AX2200")),0)))</f>
        <v/>
      </c>
      <c r="AZ1861" s="67" t="str">
        <f t="shared" ref="AZ1861:AZ1924" ca="1" si="135">IF(ISERROR(IF(INDIRECT(CONCATENATE("AW",AY1861))="","",INDIRECT(CONCATENATE("AW",AY1861)))),"",IF(INDIRECT(CONCATENATE("AW",AY1861))="","",INDIRECT(CONCATENATE("AW",AY1861))))</f>
        <v/>
      </c>
      <c r="BA1861" s="67" t="str">
        <f t="shared" ref="BA1861:BA1924" ca="1" si="136">IF(AZ1861="","",BA1860+1)</f>
        <v/>
      </c>
    </row>
    <row r="1862" spans="16:53">
      <c r="P1862" s="26"/>
      <c r="Q1862" s="27"/>
      <c r="R1862" s="27"/>
      <c r="S1862" s="30"/>
      <c r="AW1862" s="67" t="str">
        <f>IF(ISERROR(IF(Journal!BC1862&gt;0,Journal!V1862,0)-IF(Journal!BC1862&gt;0,Journal!BC1862,0)),"",IF(Journal!BC1862&gt;0,Journal!V1862,0)-IF(Journal!BC1862&gt;0,Journal!BC1862,0))</f>
        <v/>
      </c>
      <c r="AX1862" s="67" t="str">
        <f t="shared" si="133"/>
        <v/>
      </c>
      <c r="AY1862" s="67" t="str">
        <f t="shared" ca="1" si="134"/>
        <v/>
      </c>
      <c r="AZ1862" s="67" t="str">
        <f t="shared" ca="1" si="135"/>
        <v/>
      </c>
      <c r="BA1862" s="67" t="str">
        <f t="shared" ca="1" si="136"/>
        <v/>
      </c>
    </row>
    <row r="1863" spans="16:53">
      <c r="P1863" s="26"/>
      <c r="Q1863" s="27"/>
      <c r="R1863" s="27"/>
      <c r="S1863" s="30"/>
      <c r="AW1863" s="67" t="str">
        <f>IF(ISERROR(IF(Journal!BC1863&gt;0,Journal!V1863,0)-IF(Journal!BC1863&gt;0,Journal!BC1863,0)),"",IF(Journal!BC1863&gt;0,Journal!V1863,0)-IF(Journal!BC1863&gt;0,Journal!BC1863,0))</f>
        <v/>
      </c>
      <c r="AX1863" s="67" t="str">
        <f t="shared" si="133"/>
        <v/>
      </c>
      <c r="AY1863" s="67" t="str">
        <f t="shared" ca="1" si="134"/>
        <v/>
      </c>
      <c r="AZ1863" s="67" t="str">
        <f t="shared" ca="1" si="135"/>
        <v/>
      </c>
      <c r="BA1863" s="67" t="str">
        <f t="shared" ca="1" si="136"/>
        <v/>
      </c>
    </row>
    <row r="1864" spans="16:53">
      <c r="P1864" s="26"/>
      <c r="Q1864" s="27"/>
      <c r="R1864" s="27"/>
      <c r="S1864" s="30"/>
      <c r="AW1864" s="67" t="str">
        <f>IF(ISERROR(IF(Journal!BC1864&gt;0,Journal!V1864,0)-IF(Journal!BC1864&gt;0,Journal!BC1864,0)),"",IF(Journal!BC1864&gt;0,Journal!V1864,0)-IF(Journal!BC1864&gt;0,Journal!BC1864,0))</f>
        <v/>
      </c>
      <c r="AX1864" s="67" t="str">
        <f t="shared" si="133"/>
        <v/>
      </c>
      <c r="AY1864" s="67" t="str">
        <f t="shared" ca="1" si="134"/>
        <v/>
      </c>
      <c r="AZ1864" s="67" t="str">
        <f t="shared" ca="1" si="135"/>
        <v/>
      </c>
      <c r="BA1864" s="67" t="str">
        <f t="shared" ca="1" si="136"/>
        <v/>
      </c>
    </row>
    <row r="1865" spans="16:53">
      <c r="P1865" s="26"/>
      <c r="Q1865" s="27"/>
      <c r="R1865" s="27"/>
      <c r="S1865" s="30"/>
      <c r="AW1865" s="67" t="str">
        <f>IF(ISERROR(IF(Journal!BC1865&gt;0,Journal!V1865,0)-IF(Journal!BC1865&gt;0,Journal!BC1865,0)),"",IF(Journal!BC1865&gt;0,Journal!V1865,0)-IF(Journal!BC1865&gt;0,Journal!BC1865,0))</f>
        <v/>
      </c>
      <c r="AX1865" s="67" t="str">
        <f t="shared" si="133"/>
        <v/>
      </c>
      <c r="AY1865" s="67" t="str">
        <f t="shared" ca="1" si="134"/>
        <v/>
      </c>
      <c r="AZ1865" s="67" t="str">
        <f t="shared" ca="1" si="135"/>
        <v/>
      </c>
      <c r="BA1865" s="67" t="str">
        <f t="shared" ca="1" si="136"/>
        <v/>
      </c>
    </row>
    <row r="1866" spans="16:53">
      <c r="P1866" s="26"/>
      <c r="Q1866" s="27"/>
      <c r="R1866" s="27"/>
      <c r="S1866" s="30"/>
      <c r="AW1866" s="67" t="str">
        <f>IF(ISERROR(IF(Journal!BC1866&gt;0,Journal!V1866,0)-IF(Journal!BC1866&gt;0,Journal!BC1866,0)),"",IF(Journal!BC1866&gt;0,Journal!V1866,0)-IF(Journal!BC1866&gt;0,Journal!BC1866,0))</f>
        <v/>
      </c>
      <c r="AX1866" s="67" t="str">
        <f t="shared" si="133"/>
        <v/>
      </c>
      <c r="AY1866" s="67" t="str">
        <f t="shared" ca="1" si="134"/>
        <v/>
      </c>
      <c r="AZ1866" s="67" t="str">
        <f t="shared" ca="1" si="135"/>
        <v/>
      </c>
      <c r="BA1866" s="67" t="str">
        <f t="shared" ca="1" si="136"/>
        <v/>
      </c>
    </row>
    <row r="1867" spans="16:53">
      <c r="P1867" s="26"/>
      <c r="Q1867" s="27"/>
      <c r="R1867" s="27"/>
      <c r="S1867" s="30"/>
      <c r="AW1867" s="67" t="str">
        <f>IF(ISERROR(IF(Journal!BC1867&gt;0,Journal!V1867,0)-IF(Journal!BC1867&gt;0,Journal!BC1867,0)),"",IF(Journal!BC1867&gt;0,Journal!V1867,0)-IF(Journal!BC1867&gt;0,Journal!BC1867,0))</f>
        <v/>
      </c>
      <c r="AX1867" s="67" t="str">
        <f t="shared" si="133"/>
        <v/>
      </c>
      <c r="AY1867" s="67" t="str">
        <f t="shared" ca="1" si="134"/>
        <v/>
      </c>
      <c r="AZ1867" s="67" t="str">
        <f t="shared" ca="1" si="135"/>
        <v/>
      </c>
      <c r="BA1867" s="67" t="str">
        <f t="shared" ca="1" si="136"/>
        <v/>
      </c>
    </row>
    <row r="1868" spans="16:53">
      <c r="P1868" s="26"/>
      <c r="Q1868" s="27"/>
      <c r="R1868" s="27"/>
      <c r="S1868" s="30"/>
      <c r="AW1868" s="67" t="str">
        <f>IF(ISERROR(IF(Journal!BC1868&gt;0,Journal!V1868,0)-IF(Journal!BC1868&gt;0,Journal!BC1868,0)),"",IF(Journal!BC1868&gt;0,Journal!V1868,0)-IF(Journal!BC1868&gt;0,Journal!BC1868,0))</f>
        <v/>
      </c>
      <c r="AX1868" s="67" t="str">
        <f t="shared" si="133"/>
        <v/>
      </c>
      <c r="AY1868" s="67" t="str">
        <f t="shared" ca="1" si="134"/>
        <v/>
      </c>
      <c r="AZ1868" s="67" t="str">
        <f t="shared" ca="1" si="135"/>
        <v/>
      </c>
      <c r="BA1868" s="67" t="str">
        <f t="shared" ca="1" si="136"/>
        <v/>
      </c>
    </row>
    <row r="1869" spans="16:53">
      <c r="P1869" s="26"/>
      <c r="Q1869" s="27"/>
      <c r="R1869" s="27"/>
      <c r="S1869" s="30"/>
      <c r="AW1869" s="67" t="str">
        <f>IF(ISERROR(IF(Journal!BC1869&gt;0,Journal!V1869,0)-IF(Journal!BC1869&gt;0,Journal!BC1869,0)),"",IF(Journal!BC1869&gt;0,Journal!V1869,0)-IF(Journal!BC1869&gt;0,Journal!BC1869,0))</f>
        <v/>
      </c>
      <c r="AX1869" s="67" t="str">
        <f t="shared" si="133"/>
        <v/>
      </c>
      <c r="AY1869" s="67" t="str">
        <f t="shared" ca="1" si="134"/>
        <v/>
      </c>
      <c r="AZ1869" s="67" t="str">
        <f t="shared" ca="1" si="135"/>
        <v/>
      </c>
      <c r="BA1869" s="67" t="str">
        <f t="shared" ca="1" si="136"/>
        <v/>
      </c>
    </row>
    <row r="1870" spans="16:53">
      <c r="P1870" s="26"/>
      <c r="Q1870" s="27"/>
      <c r="R1870" s="27"/>
      <c r="S1870" s="30"/>
      <c r="AW1870" s="67" t="str">
        <f>IF(ISERROR(IF(Journal!BC1870&gt;0,Journal!V1870,0)-IF(Journal!BC1870&gt;0,Journal!BC1870,0)),"",IF(Journal!BC1870&gt;0,Journal!V1870,0)-IF(Journal!BC1870&gt;0,Journal!BC1870,0))</f>
        <v/>
      </c>
      <c r="AX1870" s="67" t="str">
        <f t="shared" si="133"/>
        <v/>
      </c>
      <c r="AY1870" s="67" t="str">
        <f t="shared" ca="1" si="134"/>
        <v/>
      </c>
      <c r="AZ1870" s="67" t="str">
        <f t="shared" ca="1" si="135"/>
        <v/>
      </c>
      <c r="BA1870" s="67" t="str">
        <f t="shared" ca="1" si="136"/>
        <v/>
      </c>
    </row>
    <row r="1871" spans="16:53">
      <c r="P1871" s="26"/>
      <c r="Q1871" s="27"/>
      <c r="R1871" s="27"/>
      <c r="S1871" s="30"/>
      <c r="AW1871" s="67" t="str">
        <f>IF(ISERROR(IF(Journal!BC1871&gt;0,Journal!V1871,0)-IF(Journal!BC1871&gt;0,Journal!BC1871,0)),"",IF(Journal!BC1871&gt;0,Journal!V1871,0)-IF(Journal!BC1871&gt;0,Journal!BC1871,0))</f>
        <v/>
      </c>
      <c r="AX1871" s="67" t="str">
        <f t="shared" si="133"/>
        <v/>
      </c>
      <c r="AY1871" s="67" t="str">
        <f t="shared" ca="1" si="134"/>
        <v/>
      </c>
      <c r="AZ1871" s="67" t="str">
        <f t="shared" ca="1" si="135"/>
        <v/>
      </c>
      <c r="BA1871" s="67" t="str">
        <f t="shared" ca="1" si="136"/>
        <v/>
      </c>
    </row>
    <row r="1872" spans="16:53">
      <c r="P1872" s="26"/>
      <c r="Q1872" s="27"/>
      <c r="R1872" s="27"/>
      <c r="S1872" s="30"/>
      <c r="AW1872" s="67" t="str">
        <f>IF(ISERROR(IF(Journal!BC1872&gt;0,Journal!V1872,0)-IF(Journal!BC1872&gt;0,Journal!BC1872,0)),"",IF(Journal!BC1872&gt;0,Journal!V1872,0)-IF(Journal!BC1872&gt;0,Journal!BC1872,0))</f>
        <v/>
      </c>
      <c r="AX1872" s="67" t="str">
        <f t="shared" si="133"/>
        <v/>
      </c>
      <c r="AY1872" s="67" t="str">
        <f t="shared" ca="1" si="134"/>
        <v/>
      </c>
      <c r="AZ1872" s="67" t="str">
        <f t="shared" ca="1" si="135"/>
        <v/>
      </c>
      <c r="BA1872" s="67" t="str">
        <f t="shared" ca="1" si="136"/>
        <v/>
      </c>
    </row>
    <row r="1873" spans="16:53">
      <c r="P1873" s="26"/>
      <c r="Q1873" s="27"/>
      <c r="R1873" s="27"/>
      <c r="S1873" s="30"/>
      <c r="AW1873" s="67" t="str">
        <f>IF(ISERROR(IF(Journal!BC1873&gt;0,Journal!V1873,0)-IF(Journal!BC1873&gt;0,Journal!BC1873,0)),"",IF(Journal!BC1873&gt;0,Journal!V1873,0)-IF(Journal!BC1873&gt;0,Journal!BC1873,0))</f>
        <v/>
      </c>
      <c r="AX1873" s="67" t="str">
        <f t="shared" si="133"/>
        <v/>
      </c>
      <c r="AY1873" s="67" t="str">
        <f t="shared" ca="1" si="134"/>
        <v/>
      </c>
      <c r="AZ1873" s="67" t="str">
        <f t="shared" ca="1" si="135"/>
        <v/>
      </c>
      <c r="BA1873" s="67" t="str">
        <f t="shared" ca="1" si="136"/>
        <v/>
      </c>
    </row>
    <row r="1874" spans="16:53">
      <c r="P1874" s="26"/>
      <c r="Q1874" s="27"/>
      <c r="R1874" s="27"/>
      <c r="S1874" s="30"/>
      <c r="AW1874" s="67" t="str">
        <f>IF(ISERROR(IF(Journal!BC1874&gt;0,Journal!V1874,0)-IF(Journal!BC1874&gt;0,Journal!BC1874,0)),"",IF(Journal!BC1874&gt;0,Journal!V1874,0)-IF(Journal!BC1874&gt;0,Journal!BC1874,0))</f>
        <v/>
      </c>
      <c r="AX1874" s="67" t="str">
        <f t="shared" si="133"/>
        <v/>
      </c>
      <c r="AY1874" s="67" t="str">
        <f t="shared" ca="1" si="134"/>
        <v/>
      </c>
      <c r="AZ1874" s="67" t="str">
        <f t="shared" ca="1" si="135"/>
        <v/>
      </c>
      <c r="BA1874" s="67" t="str">
        <f t="shared" ca="1" si="136"/>
        <v/>
      </c>
    </row>
    <row r="1875" spans="16:53">
      <c r="P1875" s="26"/>
      <c r="Q1875" s="27"/>
      <c r="R1875" s="27"/>
      <c r="S1875" s="30"/>
      <c r="AW1875" s="67" t="str">
        <f>IF(ISERROR(IF(Journal!BC1875&gt;0,Journal!V1875,0)-IF(Journal!BC1875&gt;0,Journal!BC1875,0)),"",IF(Journal!BC1875&gt;0,Journal!V1875,0)-IF(Journal!BC1875&gt;0,Journal!BC1875,0))</f>
        <v/>
      </c>
      <c r="AX1875" s="67" t="str">
        <f t="shared" si="133"/>
        <v/>
      </c>
      <c r="AY1875" s="67" t="str">
        <f t="shared" ca="1" si="134"/>
        <v/>
      </c>
      <c r="AZ1875" s="67" t="str">
        <f t="shared" ca="1" si="135"/>
        <v/>
      </c>
      <c r="BA1875" s="67" t="str">
        <f t="shared" ca="1" si="136"/>
        <v/>
      </c>
    </row>
    <row r="1876" spans="16:53">
      <c r="P1876" s="26"/>
      <c r="Q1876" s="27"/>
      <c r="R1876" s="27"/>
      <c r="S1876" s="30"/>
      <c r="AW1876" s="67" t="str">
        <f>IF(ISERROR(IF(Journal!BC1876&gt;0,Journal!V1876,0)-IF(Journal!BC1876&gt;0,Journal!BC1876,0)),"",IF(Journal!BC1876&gt;0,Journal!V1876,0)-IF(Journal!BC1876&gt;0,Journal!BC1876,0))</f>
        <v/>
      </c>
      <c r="AX1876" s="67" t="str">
        <f t="shared" si="133"/>
        <v/>
      </c>
      <c r="AY1876" s="67" t="str">
        <f t="shared" ca="1" si="134"/>
        <v/>
      </c>
      <c r="AZ1876" s="67" t="str">
        <f t="shared" ca="1" si="135"/>
        <v/>
      </c>
      <c r="BA1876" s="67" t="str">
        <f t="shared" ca="1" si="136"/>
        <v/>
      </c>
    </row>
    <row r="1877" spans="16:53">
      <c r="P1877" s="26"/>
      <c r="Q1877" s="27"/>
      <c r="R1877" s="27"/>
      <c r="S1877" s="30"/>
      <c r="AW1877" s="67" t="str">
        <f>IF(ISERROR(IF(Journal!BC1877&gt;0,Journal!V1877,0)-IF(Journal!BC1877&gt;0,Journal!BC1877,0)),"",IF(Journal!BC1877&gt;0,Journal!V1877,0)-IF(Journal!BC1877&gt;0,Journal!BC1877,0))</f>
        <v/>
      </c>
      <c r="AX1877" s="67" t="str">
        <f t="shared" si="133"/>
        <v/>
      </c>
      <c r="AY1877" s="67" t="str">
        <f t="shared" ca="1" si="134"/>
        <v/>
      </c>
      <c r="AZ1877" s="67" t="str">
        <f t="shared" ca="1" si="135"/>
        <v/>
      </c>
      <c r="BA1877" s="67" t="str">
        <f t="shared" ca="1" si="136"/>
        <v/>
      </c>
    </row>
    <row r="1878" spans="16:53">
      <c r="P1878" s="26"/>
      <c r="Q1878" s="27"/>
      <c r="R1878" s="27"/>
      <c r="S1878" s="30"/>
      <c r="AW1878" s="67" t="str">
        <f>IF(ISERROR(IF(Journal!BC1878&gt;0,Journal!V1878,0)-IF(Journal!BC1878&gt;0,Journal!BC1878,0)),"",IF(Journal!BC1878&gt;0,Journal!V1878,0)-IF(Journal!BC1878&gt;0,Journal!BC1878,0))</f>
        <v/>
      </c>
      <c r="AX1878" s="67" t="str">
        <f t="shared" si="133"/>
        <v/>
      </c>
      <c r="AY1878" s="67" t="str">
        <f t="shared" ca="1" si="134"/>
        <v/>
      </c>
      <c r="AZ1878" s="67" t="str">
        <f t="shared" ca="1" si="135"/>
        <v/>
      </c>
      <c r="BA1878" s="67" t="str">
        <f t="shared" ca="1" si="136"/>
        <v/>
      </c>
    </row>
    <row r="1879" spans="16:53">
      <c r="P1879" s="26"/>
      <c r="Q1879" s="27"/>
      <c r="R1879" s="27"/>
      <c r="S1879" s="30"/>
      <c r="AW1879" s="67" t="str">
        <f>IF(ISERROR(IF(Journal!BC1879&gt;0,Journal!V1879,0)-IF(Journal!BC1879&gt;0,Journal!BC1879,0)),"",IF(Journal!BC1879&gt;0,Journal!V1879,0)-IF(Journal!BC1879&gt;0,Journal!BC1879,0))</f>
        <v/>
      </c>
      <c r="AX1879" s="67" t="str">
        <f t="shared" si="133"/>
        <v/>
      </c>
      <c r="AY1879" s="67" t="str">
        <f t="shared" ca="1" si="134"/>
        <v/>
      </c>
      <c r="AZ1879" s="67" t="str">
        <f t="shared" ca="1" si="135"/>
        <v/>
      </c>
      <c r="BA1879" s="67" t="str">
        <f t="shared" ca="1" si="136"/>
        <v/>
      </c>
    </row>
    <row r="1880" spans="16:53">
      <c r="P1880" s="26"/>
      <c r="Q1880" s="27"/>
      <c r="R1880" s="27"/>
      <c r="S1880" s="30"/>
      <c r="AW1880" s="67" t="str">
        <f>IF(ISERROR(IF(Journal!BC1880&gt;0,Journal!V1880,0)-IF(Journal!BC1880&gt;0,Journal!BC1880,0)),"",IF(Journal!BC1880&gt;0,Journal!V1880,0)-IF(Journal!BC1880&gt;0,Journal!BC1880,0))</f>
        <v/>
      </c>
      <c r="AX1880" s="67" t="str">
        <f t="shared" si="133"/>
        <v/>
      </c>
      <c r="AY1880" s="67" t="str">
        <f t="shared" ca="1" si="134"/>
        <v/>
      </c>
      <c r="AZ1880" s="67" t="str">
        <f t="shared" ca="1" si="135"/>
        <v/>
      </c>
      <c r="BA1880" s="67" t="str">
        <f t="shared" ca="1" si="136"/>
        <v/>
      </c>
    </row>
    <row r="1881" spans="16:53">
      <c r="P1881" s="26"/>
      <c r="Q1881" s="27"/>
      <c r="R1881" s="27"/>
      <c r="S1881" s="30"/>
      <c r="AW1881" s="67" t="str">
        <f>IF(ISERROR(IF(Journal!BC1881&gt;0,Journal!V1881,0)-IF(Journal!BC1881&gt;0,Journal!BC1881,0)),"",IF(Journal!BC1881&gt;0,Journal!V1881,0)-IF(Journal!BC1881&gt;0,Journal!BC1881,0))</f>
        <v/>
      </c>
      <c r="AX1881" s="67" t="str">
        <f t="shared" si="133"/>
        <v/>
      </c>
      <c r="AY1881" s="67" t="str">
        <f t="shared" ca="1" si="134"/>
        <v/>
      </c>
      <c r="AZ1881" s="67" t="str">
        <f t="shared" ca="1" si="135"/>
        <v/>
      </c>
      <c r="BA1881" s="67" t="str">
        <f t="shared" ca="1" si="136"/>
        <v/>
      </c>
    </row>
    <row r="1882" spans="16:53">
      <c r="P1882" s="26"/>
      <c r="Q1882" s="27"/>
      <c r="R1882" s="27"/>
      <c r="S1882" s="30"/>
      <c r="AW1882" s="67" t="str">
        <f>IF(ISERROR(IF(Journal!BC1882&gt;0,Journal!V1882,0)-IF(Journal!BC1882&gt;0,Journal!BC1882,0)),"",IF(Journal!BC1882&gt;0,Journal!V1882,0)-IF(Journal!BC1882&gt;0,Journal!BC1882,0))</f>
        <v/>
      </c>
      <c r="AX1882" s="67" t="str">
        <f t="shared" si="133"/>
        <v/>
      </c>
      <c r="AY1882" s="67" t="str">
        <f t="shared" ca="1" si="134"/>
        <v/>
      </c>
      <c r="AZ1882" s="67" t="str">
        <f t="shared" ca="1" si="135"/>
        <v/>
      </c>
      <c r="BA1882" s="67" t="str">
        <f t="shared" ca="1" si="136"/>
        <v/>
      </c>
    </row>
    <row r="1883" spans="16:53">
      <c r="P1883" s="26"/>
      <c r="Q1883" s="27"/>
      <c r="R1883" s="27"/>
      <c r="S1883" s="30"/>
      <c r="AW1883" s="67" t="str">
        <f>IF(ISERROR(IF(Journal!BC1883&gt;0,Journal!V1883,0)-IF(Journal!BC1883&gt;0,Journal!BC1883,0)),"",IF(Journal!BC1883&gt;0,Journal!V1883,0)-IF(Journal!BC1883&gt;0,Journal!BC1883,0))</f>
        <v/>
      </c>
      <c r="AX1883" s="67" t="str">
        <f t="shared" si="133"/>
        <v/>
      </c>
      <c r="AY1883" s="67" t="str">
        <f t="shared" ca="1" si="134"/>
        <v/>
      </c>
      <c r="AZ1883" s="67" t="str">
        <f t="shared" ca="1" si="135"/>
        <v/>
      </c>
      <c r="BA1883" s="67" t="str">
        <f t="shared" ca="1" si="136"/>
        <v/>
      </c>
    </row>
    <row r="1884" spans="16:53">
      <c r="P1884" s="26"/>
      <c r="Q1884" s="27"/>
      <c r="R1884" s="27"/>
      <c r="S1884" s="30"/>
      <c r="AW1884" s="67" t="str">
        <f>IF(ISERROR(IF(Journal!BC1884&gt;0,Journal!V1884,0)-IF(Journal!BC1884&gt;0,Journal!BC1884,0)),"",IF(Journal!BC1884&gt;0,Journal!V1884,0)-IF(Journal!BC1884&gt;0,Journal!BC1884,0))</f>
        <v/>
      </c>
      <c r="AX1884" s="67" t="str">
        <f t="shared" si="133"/>
        <v/>
      </c>
      <c r="AY1884" s="67" t="str">
        <f t="shared" ca="1" si="134"/>
        <v/>
      </c>
      <c r="AZ1884" s="67" t="str">
        <f t="shared" ca="1" si="135"/>
        <v/>
      </c>
      <c r="BA1884" s="67" t="str">
        <f t="shared" ca="1" si="136"/>
        <v/>
      </c>
    </row>
    <row r="1885" spans="16:53">
      <c r="P1885" s="26"/>
      <c r="Q1885" s="27"/>
      <c r="R1885" s="27"/>
      <c r="S1885" s="30"/>
      <c r="AW1885" s="67" t="str">
        <f>IF(ISERROR(IF(Journal!BC1885&gt;0,Journal!V1885,0)-IF(Journal!BC1885&gt;0,Journal!BC1885,0)),"",IF(Journal!BC1885&gt;0,Journal!V1885,0)-IF(Journal!BC1885&gt;0,Journal!BC1885,0))</f>
        <v/>
      </c>
      <c r="AX1885" s="67" t="str">
        <f t="shared" si="133"/>
        <v/>
      </c>
      <c r="AY1885" s="67" t="str">
        <f t="shared" ca="1" si="134"/>
        <v/>
      </c>
      <c r="AZ1885" s="67" t="str">
        <f t="shared" ca="1" si="135"/>
        <v/>
      </c>
      <c r="BA1885" s="67" t="str">
        <f t="shared" ca="1" si="136"/>
        <v/>
      </c>
    </row>
    <row r="1886" spans="16:53">
      <c r="P1886" s="26"/>
      <c r="Q1886" s="27"/>
      <c r="R1886" s="27"/>
      <c r="S1886" s="30"/>
      <c r="AW1886" s="67" t="str">
        <f>IF(ISERROR(IF(Journal!BC1886&gt;0,Journal!V1886,0)-IF(Journal!BC1886&gt;0,Journal!BC1886,0)),"",IF(Journal!BC1886&gt;0,Journal!V1886,0)-IF(Journal!BC1886&gt;0,Journal!BC1886,0))</f>
        <v/>
      </c>
      <c r="AX1886" s="67" t="str">
        <f t="shared" si="133"/>
        <v/>
      </c>
      <c r="AY1886" s="67" t="str">
        <f t="shared" ca="1" si="134"/>
        <v/>
      </c>
      <c r="AZ1886" s="67" t="str">
        <f t="shared" ca="1" si="135"/>
        <v/>
      </c>
      <c r="BA1886" s="67" t="str">
        <f t="shared" ca="1" si="136"/>
        <v/>
      </c>
    </row>
    <row r="1887" spans="16:53">
      <c r="P1887" s="26"/>
      <c r="Q1887" s="27"/>
      <c r="R1887" s="27"/>
      <c r="S1887" s="30"/>
      <c r="AW1887" s="67" t="str">
        <f>IF(ISERROR(IF(Journal!BC1887&gt;0,Journal!V1887,0)-IF(Journal!BC1887&gt;0,Journal!BC1887,0)),"",IF(Journal!BC1887&gt;0,Journal!V1887,0)-IF(Journal!BC1887&gt;0,Journal!BC1887,0))</f>
        <v/>
      </c>
      <c r="AX1887" s="67" t="str">
        <f t="shared" si="133"/>
        <v/>
      </c>
      <c r="AY1887" s="67" t="str">
        <f t="shared" ca="1" si="134"/>
        <v/>
      </c>
      <c r="AZ1887" s="67" t="str">
        <f t="shared" ca="1" si="135"/>
        <v/>
      </c>
      <c r="BA1887" s="67" t="str">
        <f t="shared" ca="1" si="136"/>
        <v/>
      </c>
    </row>
    <row r="1888" spans="16:53">
      <c r="P1888" s="26"/>
      <c r="Q1888" s="27"/>
      <c r="R1888" s="27"/>
      <c r="S1888" s="30"/>
      <c r="AW1888" s="67" t="str">
        <f>IF(ISERROR(IF(Journal!BC1888&gt;0,Journal!V1888,0)-IF(Journal!BC1888&gt;0,Journal!BC1888,0)),"",IF(Journal!BC1888&gt;0,Journal!V1888,0)-IF(Journal!BC1888&gt;0,Journal!BC1888,0))</f>
        <v/>
      </c>
      <c r="AX1888" s="67" t="str">
        <f t="shared" si="133"/>
        <v/>
      </c>
      <c r="AY1888" s="67" t="str">
        <f t="shared" ca="1" si="134"/>
        <v/>
      </c>
      <c r="AZ1888" s="67" t="str">
        <f t="shared" ca="1" si="135"/>
        <v/>
      </c>
      <c r="BA1888" s="67" t="str">
        <f t="shared" ca="1" si="136"/>
        <v/>
      </c>
    </row>
    <row r="1889" spans="16:53">
      <c r="P1889" s="26"/>
      <c r="Q1889" s="27"/>
      <c r="R1889" s="27"/>
      <c r="S1889" s="30"/>
      <c r="AW1889" s="67" t="str">
        <f>IF(ISERROR(IF(Journal!BC1889&gt;0,Journal!V1889,0)-IF(Journal!BC1889&gt;0,Journal!BC1889,0)),"",IF(Journal!BC1889&gt;0,Journal!V1889,0)-IF(Journal!BC1889&gt;0,Journal!BC1889,0))</f>
        <v/>
      </c>
      <c r="AX1889" s="67" t="str">
        <f t="shared" si="133"/>
        <v/>
      </c>
      <c r="AY1889" s="67" t="str">
        <f t="shared" ca="1" si="134"/>
        <v/>
      </c>
      <c r="AZ1889" s="67" t="str">
        <f t="shared" ca="1" si="135"/>
        <v/>
      </c>
      <c r="BA1889" s="67" t="str">
        <f t="shared" ca="1" si="136"/>
        <v/>
      </c>
    </row>
    <row r="1890" spans="16:53">
      <c r="P1890" s="26"/>
      <c r="Q1890" s="27"/>
      <c r="R1890" s="27"/>
      <c r="S1890" s="30"/>
      <c r="AW1890" s="67" t="str">
        <f>IF(ISERROR(IF(Journal!BC1890&gt;0,Journal!V1890,0)-IF(Journal!BC1890&gt;0,Journal!BC1890,0)),"",IF(Journal!BC1890&gt;0,Journal!V1890,0)-IF(Journal!BC1890&gt;0,Journal!BC1890,0))</f>
        <v/>
      </c>
      <c r="AX1890" s="67" t="str">
        <f t="shared" si="133"/>
        <v/>
      </c>
      <c r="AY1890" s="67" t="str">
        <f t="shared" ca="1" si="134"/>
        <v/>
      </c>
      <c r="AZ1890" s="67" t="str">
        <f t="shared" ca="1" si="135"/>
        <v/>
      </c>
      <c r="BA1890" s="67" t="str">
        <f t="shared" ca="1" si="136"/>
        <v/>
      </c>
    </row>
    <row r="1891" spans="16:53">
      <c r="P1891" s="26"/>
      <c r="Q1891" s="27"/>
      <c r="R1891" s="27"/>
      <c r="S1891" s="30"/>
      <c r="AW1891" s="67" t="str">
        <f>IF(ISERROR(IF(Journal!BC1891&gt;0,Journal!V1891,0)-IF(Journal!BC1891&gt;0,Journal!BC1891,0)),"",IF(Journal!BC1891&gt;0,Journal!V1891,0)-IF(Journal!BC1891&gt;0,Journal!BC1891,0))</f>
        <v/>
      </c>
      <c r="AX1891" s="67" t="str">
        <f t="shared" si="133"/>
        <v/>
      </c>
      <c r="AY1891" s="67" t="str">
        <f t="shared" ca="1" si="134"/>
        <v/>
      </c>
      <c r="AZ1891" s="67" t="str">
        <f t="shared" ca="1" si="135"/>
        <v/>
      </c>
      <c r="BA1891" s="67" t="str">
        <f t="shared" ca="1" si="136"/>
        <v/>
      </c>
    </row>
    <row r="1892" spans="16:53">
      <c r="P1892" s="26"/>
      <c r="Q1892" s="27"/>
      <c r="R1892" s="27"/>
      <c r="S1892" s="30"/>
      <c r="AW1892" s="67" t="str">
        <f>IF(ISERROR(IF(Journal!BC1892&gt;0,Journal!V1892,0)-IF(Journal!BC1892&gt;0,Journal!BC1892,0)),"",IF(Journal!BC1892&gt;0,Journal!V1892,0)-IF(Journal!BC1892&gt;0,Journal!BC1892,0))</f>
        <v/>
      </c>
      <c r="AX1892" s="67" t="str">
        <f t="shared" si="133"/>
        <v/>
      </c>
      <c r="AY1892" s="67" t="str">
        <f t="shared" ca="1" si="134"/>
        <v/>
      </c>
      <c r="AZ1892" s="67" t="str">
        <f t="shared" ca="1" si="135"/>
        <v/>
      </c>
      <c r="BA1892" s="67" t="str">
        <f t="shared" ca="1" si="136"/>
        <v/>
      </c>
    </row>
    <row r="1893" spans="16:53">
      <c r="P1893" s="26"/>
      <c r="Q1893" s="27"/>
      <c r="R1893" s="27"/>
      <c r="S1893" s="30"/>
      <c r="AW1893" s="67" t="str">
        <f>IF(ISERROR(IF(Journal!BC1893&gt;0,Journal!V1893,0)-IF(Journal!BC1893&gt;0,Journal!BC1893,0)),"",IF(Journal!BC1893&gt;0,Journal!V1893,0)-IF(Journal!BC1893&gt;0,Journal!BC1893,0))</f>
        <v/>
      </c>
      <c r="AX1893" s="67" t="str">
        <f t="shared" si="133"/>
        <v/>
      </c>
      <c r="AY1893" s="67" t="str">
        <f t="shared" ca="1" si="134"/>
        <v/>
      </c>
      <c r="AZ1893" s="67" t="str">
        <f t="shared" ca="1" si="135"/>
        <v/>
      </c>
      <c r="BA1893" s="67" t="str">
        <f t="shared" ca="1" si="136"/>
        <v/>
      </c>
    </row>
    <row r="1894" spans="16:53">
      <c r="P1894" s="26"/>
      <c r="Q1894" s="27"/>
      <c r="R1894" s="27"/>
      <c r="S1894" s="30"/>
      <c r="AW1894" s="67" t="str">
        <f>IF(ISERROR(IF(Journal!BC1894&gt;0,Journal!V1894,0)-IF(Journal!BC1894&gt;0,Journal!BC1894,0)),"",IF(Journal!BC1894&gt;0,Journal!V1894,0)-IF(Journal!BC1894&gt;0,Journal!BC1894,0))</f>
        <v/>
      </c>
      <c r="AX1894" s="67" t="str">
        <f t="shared" si="133"/>
        <v/>
      </c>
      <c r="AY1894" s="67" t="str">
        <f t="shared" ca="1" si="134"/>
        <v/>
      </c>
      <c r="AZ1894" s="67" t="str">
        <f t="shared" ca="1" si="135"/>
        <v/>
      </c>
      <c r="BA1894" s="67" t="str">
        <f t="shared" ca="1" si="136"/>
        <v/>
      </c>
    </row>
    <row r="1895" spans="16:53">
      <c r="P1895" s="26"/>
      <c r="Q1895" s="27"/>
      <c r="R1895" s="27"/>
      <c r="S1895" s="30"/>
      <c r="AW1895" s="67" t="str">
        <f>IF(ISERROR(IF(Journal!BC1895&gt;0,Journal!V1895,0)-IF(Journal!BC1895&gt;0,Journal!BC1895,0)),"",IF(Journal!BC1895&gt;0,Journal!V1895,0)-IF(Journal!BC1895&gt;0,Journal!BC1895,0))</f>
        <v/>
      </c>
      <c r="AX1895" s="67" t="str">
        <f t="shared" si="133"/>
        <v/>
      </c>
      <c r="AY1895" s="67" t="str">
        <f t="shared" ca="1" si="134"/>
        <v/>
      </c>
      <c r="AZ1895" s="67" t="str">
        <f t="shared" ca="1" si="135"/>
        <v/>
      </c>
      <c r="BA1895" s="67" t="str">
        <f t="shared" ca="1" si="136"/>
        <v/>
      </c>
    </row>
    <row r="1896" spans="16:53">
      <c r="P1896" s="26"/>
      <c r="Q1896" s="27"/>
      <c r="R1896" s="27"/>
      <c r="S1896" s="30"/>
      <c r="AW1896" s="67" t="str">
        <f>IF(ISERROR(IF(Journal!BC1896&gt;0,Journal!V1896,0)-IF(Journal!BC1896&gt;0,Journal!BC1896,0)),"",IF(Journal!BC1896&gt;0,Journal!V1896,0)-IF(Journal!BC1896&gt;0,Journal!BC1896,0))</f>
        <v/>
      </c>
      <c r="AX1896" s="67" t="str">
        <f t="shared" si="133"/>
        <v/>
      </c>
      <c r="AY1896" s="67" t="str">
        <f t="shared" ca="1" si="134"/>
        <v/>
      </c>
      <c r="AZ1896" s="67" t="str">
        <f t="shared" ca="1" si="135"/>
        <v/>
      </c>
      <c r="BA1896" s="67" t="str">
        <f t="shared" ca="1" si="136"/>
        <v/>
      </c>
    </row>
    <row r="1897" spans="16:53">
      <c r="P1897" s="26"/>
      <c r="Q1897" s="27"/>
      <c r="R1897" s="27"/>
      <c r="S1897" s="30"/>
      <c r="AW1897" s="67" t="str">
        <f>IF(ISERROR(IF(Journal!BC1897&gt;0,Journal!V1897,0)-IF(Journal!BC1897&gt;0,Journal!BC1897,0)),"",IF(Journal!BC1897&gt;0,Journal!V1897,0)-IF(Journal!BC1897&gt;0,Journal!BC1897,0))</f>
        <v/>
      </c>
      <c r="AX1897" s="67" t="str">
        <f t="shared" si="133"/>
        <v/>
      </c>
      <c r="AY1897" s="67" t="str">
        <f t="shared" ca="1" si="134"/>
        <v/>
      </c>
      <c r="AZ1897" s="67" t="str">
        <f t="shared" ca="1" si="135"/>
        <v/>
      </c>
      <c r="BA1897" s="67" t="str">
        <f t="shared" ca="1" si="136"/>
        <v/>
      </c>
    </row>
    <row r="1898" spans="16:53">
      <c r="P1898" s="26"/>
      <c r="Q1898" s="27"/>
      <c r="R1898" s="27"/>
      <c r="S1898" s="30"/>
      <c r="AW1898" s="67" t="str">
        <f>IF(ISERROR(IF(Journal!BC1898&gt;0,Journal!V1898,0)-IF(Journal!BC1898&gt;0,Journal!BC1898,0)),"",IF(Journal!BC1898&gt;0,Journal!V1898,0)-IF(Journal!BC1898&gt;0,Journal!BC1898,0))</f>
        <v/>
      </c>
      <c r="AX1898" s="67" t="str">
        <f t="shared" si="133"/>
        <v/>
      </c>
      <c r="AY1898" s="67" t="str">
        <f t="shared" ca="1" si="134"/>
        <v/>
      </c>
      <c r="AZ1898" s="67" t="str">
        <f t="shared" ca="1" si="135"/>
        <v/>
      </c>
      <c r="BA1898" s="67" t="str">
        <f t="shared" ca="1" si="136"/>
        <v/>
      </c>
    </row>
    <row r="1899" spans="16:53">
      <c r="P1899" s="26"/>
      <c r="Q1899" s="27"/>
      <c r="R1899" s="27"/>
      <c r="S1899" s="30"/>
      <c r="AW1899" s="67" t="str">
        <f>IF(ISERROR(IF(Journal!BC1899&gt;0,Journal!V1899,0)-IF(Journal!BC1899&gt;0,Journal!BC1899,0)),"",IF(Journal!BC1899&gt;0,Journal!V1899,0)-IF(Journal!BC1899&gt;0,Journal!BC1899,0))</f>
        <v/>
      </c>
      <c r="AX1899" s="67" t="str">
        <f t="shared" si="133"/>
        <v/>
      </c>
      <c r="AY1899" s="67" t="str">
        <f t="shared" ca="1" si="134"/>
        <v/>
      </c>
      <c r="AZ1899" s="67" t="str">
        <f t="shared" ca="1" si="135"/>
        <v/>
      </c>
      <c r="BA1899" s="67" t="str">
        <f t="shared" ca="1" si="136"/>
        <v/>
      </c>
    </row>
    <row r="1900" spans="16:53">
      <c r="P1900" s="26"/>
      <c r="Q1900" s="27"/>
      <c r="R1900" s="27"/>
      <c r="S1900" s="30"/>
      <c r="AW1900" s="67" t="str">
        <f>IF(ISERROR(IF(Journal!BC1900&gt;0,Journal!V1900,0)-IF(Journal!BC1900&gt;0,Journal!BC1900,0)),"",IF(Journal!BC1900&gt;0,Journal!V1900,0)-IF(Journal!BC1900&gt;0,Journal!BC1900,0))</f>
        <v/>
      </c>
      <c r="AX1900" s="67" t="str">
        <f t="shared" si="133"/>
        <v/>
      </c>
      <c r="AY1900" s="67" t="str">
        <f t="shared" ca="1" si="134"/>
        <v/>
      </c>
      <c r="AZ1900" s="67" t="str">
        <f t="shared" ca="1" si="135"/>
        <v/>
      </c>
      <c r="BA1900" s="67" t="str">
        <f t="shared" ca="1" si="136"/>
        <v/>
      </c>
    </row>
    <row r="1901" spans="16:53">
      <c r="P1901" s="26"/>
      <c r="Q1901" s="27"/>
      <c r="R1901" s="27"/>
      <c r="S1901" s="30"/>
      <c r="AW1901" s="67" t="str">
        <f>IF(ISERROR(IF(Journal!BC1901&gt;0,Journal!V1901,0)-IF(Journal!BC1901&gt;0,Journal!BC1901,0)),"",IF(Journal!BC1901&gt;0,Journal!V1901,0)-IF(Journal!BC1901&gt;0,Journal!BC1901,0))</f>
        <v/>
      </c>
      <c r="AX1901" s="67" t="str">
        <f t="shared" si="133"/>
        <v/>
      </c>
      <c r="AY1901" s="67" t="str">
        <f t="shared" ca="1" si="134"/>
        <v/>
      </c>
      <c r="AZ1901" s="67" t="str">
        <f t="shared" ca="1" si="135"/>
        <v/>
      </c>
      <c r="BA1901" s="67" t="str">
        <f t="shared" ca="1" si="136"/>
        <v/>
      </c>
    </row>
    <row r="1902" spans="16:53">
      <c r="P1902" s="26"/>
      <c r="Q1902" s="27"/>
      <c r="R1902" s="27"/>
      <c r="S1902" s="30"/>
      <c r="AW1902" s="67" t="str">
        <f>IF(ISERROR(IF(Journal!BC1902&gt;0,Journal!V1902,0)-IF(Journal!BC1902&gt;0,Journal!BC1902,0)),"",IF(Journal!BC1902&gt;0,Journal!V1902,0)-IF(Journal!BC1902&gt;0,Journal!BC1902,0))</f>
        <v/>
      </c>
      <c r="AX1902" s="67" t="str">
        <f t="shared" si="133"/>
        <v/>
      </c>
      <c r="AY1902" s="67" t="str">
        <f t="shared" ca="1" si="134"/>
        <v/>
      </c>
      <c r="AZ1902" s="67" t="str">
        <f t="shared" ca="1" si="135"/>
        <v/>
      </c>
      <c r="BA1902" s="67" t="str">
        <f t="shared" ca="1" si="136"/>
        <v/>
      </c>
    </row>
    <row r="1903" spans="16:53">
      <c r="P1903" s="26"/>
      <c r="Q1903" s="27"/>
      <c r="R1903" s="27"/>
      <c r="S1903" s="30"/>
      <c r="AW1903" s="67" t="str">
        <f>IF(ISERROR(IF(Journal!BC1903&gt;0,Journal!V1903,0)-IF(Journal!BC1903&gt;0,Journal!BC1903,0)),"",IF(Journal!BC1903&gt;0,Journal!V1903,0)-IF(Journal!BC1903&gt;0,Journal!BC1903,0))</f>
        <v/>
      </c>
      <c r="AX1903" s="67" t="str">
        <f t="shared" si="133"/>
        <v/>
      </c>
      <c r="AY1903" s="67" t="str">
        <f t="shared" ca="1" si="134"/>
        <v/>
      </c>
      <c r="AZ1903" s="67" t="str">
        <f t="shared" ca="1" si="135"/>
        <v/>
      </c>
      <c r="BA1903" s="67" t="str">
        <f t="shared" ca="1" si="136"/>
        <v/>
      </c>
    </row>
    <row r="1904" spans="16:53">
      <c r="P1904" s="26"/>
      <c r="Q1904" s="27"/>
      <c r="R1904" s="27"/>
      <c r="S1904" s="30"/>
      <c r="AW1904" s="67" t="str">
        <f>IF(ISERROR(IF(Journal!BC1904&gt;0,Journal!V1904,0)-IF(Journal!BC1904&gt;0,Journal!BC1904,0)),"",IF(Journal!BC1904&gt;0,Journal!V1904,0)-IF(Journal!BC1904&gt;0,Journal!BC1904,0))</f>
        <v/>
      </c>
      <c r="AX1904" s="67" t="str">
        <f t="shared" si="133"/>
        <v/>
      </c>
      <c r="AY1904" s="67" t="str">
        <f t="shared" ca="1" si="134"/>
        <v/>
      </c>
      <c r="AZ1904" s="67" t="str">
        <f t="shared" ca="1" si="135"/>
        <v/>
      </c>
      <c r="BA1904" s="67" t="str">
        <f t="shared" ca="1" si="136"/>
        <v/>
      </c>
    </row>
    <row r="1905" spans="16:53">
      <c r="P1905" s="26"/>
      <c r="Q1905" s="27"/>
      <c r="R1905" s="27"/>
      <c r="S1905" s="30"/>
      <c r="AW1905" s="67" t="str">
        <f>IF(ISERROR(IF(Journal!BC1905&gt;0,Journal!V1905,0)-IF(Journal!BC1905&gt;0,Journal!BC1905,0)),"",IF(Journal!BC1905&gt;0,Journal!V1905,0)-IF(Journal!BC1905&gt;0,Journal!BC1905,0))</f>
        <v/>
      </c>
      <c r="AX1905" s="67" t="str">
        <f t="shared" si="133"/>
        <v/>
      </c>
      <c r="AY1905" s="67" t="str">
        <f t="shared" ca="1" si="134"/>
        <v/>
      </c>
      <c r="AZ1905" s="67" t="str">
        <f t="shared" ca="1" si="135"/>
        <v/>
      </c>
      <c r="BA1905" s="67" t="str">
        <f t="shared" ca="1" si="136"/>
        <v/>
      </c>
    </row>
    <row r="1906" spans="16:53">
      <c r="P1906" s="26"/>
      <c r="Q1906" s="27"/>
      <c r="R1906" s="27"/>
      <c r="S1906" s="30"/>
      <c r="AW1906" s="67" t="str">
        <f>IF(ISERROR(IF(Journal!BC1906&gt;0,Journal!V1906,0)-IF(Journal!BC1906&gt;0,Journal!BC1906,0)),"",IF(Journal!BC1906&gt;0,Journal!V1906,0)-IF(Journal!BC1906&gt;0,Journal!BC1906,0))</f>
        <v/>
      </c>
      <c r="AX1906" s="67" t="str">
        <f t="shared" si="133"/>
        <v/>
      </c>
      <c r="AY1906" s="67" t="str">
        <f t="shared" ca="1" si="134"/>
        <v/>
      </c>
      <c r="AZ1906" s="67" t="str">
        <f t="shared" ca="1" si="135"/>
        <v/>
      </c>
      <c r="BA1906" s="67" t="str">
        <f t="shared" ca="1" si="136"/>
        <v/>
      </c>
    </row>
    <row r="1907" spans="16:53">
      <c r="P1907" s="26"/>
      <c r="Q1907" s="27"/>
      <c r="R1907" s="27"/>
      <c r="S1907" s="30"/>
      <c r="AW1907" s="67" t="str">
        <f>IF(ISERROR(IF(Journal!BC1907&gt;0,Journal!V1907,0)-IF(Journal!BC1907&gt;0,Journal!BC1907,0)),"",IF(Journal!BC1907&gt;0,Journal!V1907,0)-IF(Journal!BC1907&gt;0,Journal!BC1907,0))</f>
        <v/>
      </c>
      <c r="AX1907" s="67" t="str">
        <f t="shared" si="133"/>
        <v/>
      </c>
      <c r="AY1907" s="67" t="str">
        <f t="shared" ca="1" si="134"/>
        <v/>
      </c>
      <c r="AZ1907" s="67" t="str">
        <f t="shared" ca="1" si="135"/>
        <v/>
      </c>
      <c r="BA1907" s="67" t="str">
        <f t="shared" ca="1" si="136"/>
        <v/>
      </c>
    </row>
    <row r="1908" spans="16:53">
      <c r="P1908" s="26"/>
      <c r="Q1908" s="27"/>
      <c r="R1908" s="27"/>
      <c r="S1908" s="30"/>
      <c r="AW1908" s="67" t="str">
        <f>IF(ISERROR(IF(Journal!BC1908&gt;0,Journal!V1908,0)-IF(Journal!BC1908&gt;0,Journal!BC1908,0)),"",IF(Journal!BC1908&gt;0,Journal!V1908,0)-IF(Journal!BC1908&gt;0,Journal!BC1908,0))</f>
        <v/>
      </c>
      <c r="AX1908" s="67" t="str">
        <f t="shared" si="133"/>
        <v/>
      </c>
      <c r="AY1908" s="67" t="str">
        <f t="shared" ca="1" si="134"/>
        <v/>
      </c>
      <c r="AZ1908" s="67" t="str">
        <f t="shared" ca="1" si="135"/>
        <v/>
      </c>
      <c r="BA1908" s="67" t="str">
        <f t="shared" ca="1" si="136"/>
        <v/>
      </c>
    </row>
    <row r="1909" spans="16:53">
      <c r="P1909" s="26"/>
      <c r="Q1909" s="27"/>
      <c r="R1909" s="27"/>
      <c r="S1909" s="30"/>
      <c r="AW1909" s="67" t="str">
        <f>IF(ISERROR(IF(Journal!BC1909&gt;0,Journal!V1909,0)-IF(Journal!BC1909&gt;0,Journal!BC1909,0)),"",IF(Journal!BC1909&gt;0,Journal!V1909,0)-IF(Journal!BC1909&gt;0,Journal!BC1909,0))</f>
        <v/>
      </c>
      <c r="AX1909" s="67" t="str">
        <f t="shared" si="133"/>
        <v/>
      </c>
      <c r="AY1909" s="67" t="str">
        <f t="shared" ca="1" si="134"/>
        <v/>
      </c>
      <c r="AZ1909" s="67" t="str">
        <f t="shared" ca="1" si="135"/>
        <v/>
      </c>
      <c r="BA1909" s="67" t="str">
        <f t="shared" ca="1" si="136"/>
        <v/>
      </c>
    </row>
    <row r="1910" spans="16:53">
      <c r="P1910" s="26"/>
      <c r="Q1910" s="27"/>
      <c r="R1910" s="27"/>
      <c r="S1910" s="30"/>
      <c r="AW1910" s="67" t="str">
        <f>IF(ISERROR(IF(Journal!BC1910&gt;0,Journal!V1910,0)-IF(Journal!BC1910&gt;0,Journal!BC1910,0)),"",IF(Journal!BC1910&gt;0,Journal!V1910,0)-IF(Journal!BC1910&gt;0,Journal!BC1910,0))</f>
        <v/>
      </c>
      <c r="AX1910" s="67" t="str">
        <f t="shared" si="133"/>
        <v/>
      </c>
      <c r="AY1910" s="67" t="str">
        <f t="shared" ca="1" si="134"/>
        <v/>
      </c>
      <c r="AZ1910" s="67" t="str">
        <f t="shared" ca="1" si="135"/>
        <v/>
      </c>
      <c r="BA1910" s="67" t="str">
        <f t="shared" ca="1" si="136"/>
        <v/>
      </c>
    </row>
    <row r="1911" spans="16:53">
      <c r="P1911" s="26"/>
      <c r="Q1911" s="27"/>
      <c r="R1911" s="27"/>
      <c r="S1911" s="30"/>
      <c r="AW1911" s="67" t="str">
        <f>IF(ISERROR(IF(Journal!BC1911&gt;0,Journal!V1911,0)-IF(Journal!BC1911&gt;0,Journal!BC1911,0)),"",IF(Journal!BC1911&gt;0,Journal!V1911,0)-IF(Journal!BC1911&gt;0,Journal!BC1911,0))</f>
        <v/>
      </c>
      <c r="AX1911" s="67" t="str">
        <f t="shared" si="133"/>
        <v/>
      </c>
      <c r="AY1911" s="67" t="str">
        <f t="shared" ca="1" si="134"/>
        <v/>
      </c>
      <c r="AZ1911" s="67" t="str">
        <f t="shared" ca="1" si="135"/>
        <v/>
      </c>
      <c r="BA1911" s="67" t="str">
        <f t="shared" ca="1" si="136"/>
        <v/>
      </c>
    </row>
    <row r="1912" spans="16:53">
      <c r="P1912" s="26"/>
      <c r="Q1912" s="27"/>
      <c r="R1912" s="27"/>
      <c r="S1912" s="30"/>
      <c r="AW1912" s="67" t="str">
        <f>IF(ISERROR(IF(Journal!BC1912&gt;0,Journal!V1912,0)-IF(Journal!BC1912&gt;0,Journal!BC1912,0)),"",IF(Journal!BC1912&gt;0,Journal!V1912,0)-IF(Journal!BC1912&gt;0,Journal!BC1912,0))</f>
        <v/>
      </c>
      <c r="AX1912" s="67" t="str">
        <f t="shared" si="133"/>
        <v/>
      </c>
      <c r="AY1912" s="67" t="str">
        <f t="shared" ca="1" si="134"/>
        <v/>
      </c>
      <c r="AZ1912" s="67" t="str">
        <f t="shared" ca="1" si="135"/>
        <v/>
      </c>
      <c r="BA1912" s="67" t="str">
        <f t="shared" ca="1" si="136"/>
        <v/>
      </c>
    </row>
    <row r="1913" spans="16:53">
      <c r="P1913" s="26"/>
      <c r="Q1913" s="27"/>
      <c r="R1913" s="27"/>
      <c r="S1913" s="30"/>
      <c r="AW1913" s="67" t="str">
        <f>IF(ISERROR(IF(Journal!BC1913&gt;0,Journal!V1913,0)-IF(Journal!BC1913&gt;0,Journal!BC1913,0)),"",IF(Journal!BC1913&gt;0,Journal!V1913,0)-IF(Journal!BC1913&gt;0,Journal!BC1913,0))</f>
        <v/>
      </c>
      <c r="AX1913" s="67" t="str">
        <f t="shared" si="133"/>
        <v/>
      </c>
      <c r="AY1913" s="67" t="str">
        <f t="shared" ca="1" si="134"/>
        <v/>
      </c>
      <c r="AZ1913" s="67" t="str">
        <f t="shared" ca="1" si="135"/>
        <v/>
      </c>
      <c r="BA1913" s="67" t="str">
        <f t="shared" ca="1" si="136"/>
        <v/>
      </c>
    </row>
    <row r="1914" spans="16:53">
      <c r="P1914" s="26"/>
      <c r="Q1914" s="27"/>
      <c r="R1914" s="27"/>
      <c r="S1914" s="30"/>
      <c r="AW1914" s="67" t="str">
        <f>IF(ISERROR(IF(Journal!BC1914&gt;0,Journal!V1914,0)-IF(Journal!BC1914&gt;0,Journal!BC1914,0)),"",IF(Journal!BC1914&gt;0,Journal!V1914,0)-IF(Journal!BC1914&gt;0,Journal!BC1914,0))</f>
        <v/>
      </c>
      <c r="AX1914" s="67" t="str">
        <f t="shared" si="133"/>
        <v/>
      </c>
      <c r="AY1914" s="67" t="str">
        <f t="shared" ca="1" si="134"/>
        <v/>
      </c>
      <c r="AZ1914" s="67" t="str">
        <f t="shared" ca="1" si="135"/>
        <v/>
      </c>
      <c r="BA1914" s="67" t="str">
        <f t="shared" ca="1" si="136"/>
        <v/>
      </c>
    </row>
    <row r="1915" spans="16:53">
      <c r="P1915" s="26"/>
      <c r="Q1915" s="27"/>
      <c r="R1915" s="27"/>
      <c r="S1915" s="30"/>
      <c r="AW1915" s="67" t="str">
        <f>IF(ISERROR(IF(Journal!BC1915&gt;0,Journal!V1915,0)-IF(Journal!BC1915&gt;0,Journal!BC1915,0)),"",IF(Journal!BC1915&gt;0,Journal!V1915,0)-IF(Journal!BC1915&gt;0,Journal!BC1915,0))</f>
        <v/>
      </c>
      <c r="AX1915" s="67" t="str">
        <f t="shared" si="133"/>
        <v/>
      </c>
      <c r="AY1915" s="67" t="str">
        <f t="shared" ca="1" si="134"/>
        <v/>
      </c>
      <c r="AZ1915" s="67" t="str">
        <f t="shared" ca="1" si="135"/>
        <v/>
      </c>
      <c r="BA1915" s="67" t="str">
        <f t="shared" ca="1" si="136"/>
        <v/>
      </c>
    </row>
    <row r="1916" spans="16:53">
      <c r="P1916" s="26"/>
      <c r="Q1916" s="27"/>
      <c r="R1916" s="27"/>
      <c r="S1916" s="30"/>
      <c r="AW1916" s="67" t="str">
        <f>IF(ISERROR(IF(Journal!BC1916&gt;0,Journal!V1916,0)-IF(Journal!BC1916&gt;0,Journal!BC1916,0)),"",IF(Journal!BC1916&gt;0,Journal!V1916,0)-IF(Journal!BC1916&gt;0,Journal!BC1916,0))</f>
        <v/>
      </c>
      <c r="AX1916" s="67" t="str">
        <f t="shared" si="133"/>
        <v/>
      </c>
      <c r="AY1916" s="67" t="str">
        <f t="shared" ca="1" si="134"/>
        <v/>
      </c>
      <c r="AZ1916" s="67" t="str">
        <f t="shared" ca="1" si="135"/>
        <v/>
      </c>
      <c r="BA1916" s="67" t="str">
        <f t="shared" ca="1" si="136"/>
        <v/>
      </c>
    </row>
    <row r="1917" spans="16:53">
      <c r="P1917" s="26"/>
      <c r="Q1917" s="27"/>
      <c r="R1917" s="27"/>
      <c r="S1917" s="30"/>
      <c r="AW1917" s="67" t="str">
        <f>IF(ISERROR(IF(Journal!BC1917&gt;0,Journal!V1917,0)-IF(Journal!BC1917&gt;0,Journal!BC1917,0)),"",IF(Journal!BC1917&gt;0,Journal!V1917,0)-IF(Journal!BC1917&gt;0,Journal!BC1917,0))</f>
        <v/>
      </c>
      <c r="AX1917" s="67" t="str">
        <f t="shared" si="133"/>
        <v/>
      </c>
      <c r="AY1917" s="67" t="str">
        <f t="shared" ca="1" si="134"/>
        <v/>
      </c>
      <c r="AZ1917" s="67" t="str">
        <f t="shared" ca="1" si="135"/>
        <v/>
      </c>
      <c r="BA1917" s="67" t="str">
        <f t="shared" ca="1" si="136"/>
        <v/>
      </c>
    </row>
    <row r="1918" spans="16:53">
      <c r="P1918" s="26"/>
      <c r="Q1918" s="27"/>
      <c r="R1918" s="27"/>
      <c r="S1918" s="30"/>
      <c r="AW1918" s="67" t="str">
        <f>IF(ISERROR(IF(Journal!BC1918&gt;0,Journal!V1918,0)-IF(Journal!BC1918&gt;0,Journal!BC1918,0)),"",IF(Journal!BC1918&gt;0,Journal!V1918,0)-IF(Journal!BC1918&gt;0,Journal!BC1918,0))</f>
        <v/>
      </c>
      <c r="AX1918" s="67" t="str">
        <f t="shared" si="133"/>
        <v/>
      </c>
      <c r="AY1918" s="67" t="str">
        <f t="shared" ca="1" si="134"/>
        <v/>
      </c>
      <c r="AZ1918" s="67" t="str">
        <f t="shared" ca="1" si="135"/>
        <v/>
      </c>
      <c r="BA1918" s="67" t="str">
        <f t="shared" ca="1" si="136"/>
        <v/>
      </c>
    </row>
    <row r="1919" spans="16:53">
      <c r="P1919" s="26"/>
      <c r="Q1919" s="27"/>
      <c r="R1919" s="27"/>
      <c r="S1919" s="30"/>
      <c r="AW1919" s="67" t="str">
        <f>IF(ISERROR(IF(Journal!BC1919&gt;0,Journal!V1919,0)-IF(Journal!BC1919&gt;0,Journal!BC1919,0)),"",IF(Journal!BC1919&gt;0,Journal!V1919,0)-IF(Journal!BC1919&gt;0,Journal!BC1919,0))</f>
        <v/>
      </c>
      <c r="AX1919" s="67" t="str">
        <f t="shared" si="133"/>
        <v/>
      </c>
      <c r="AY1919" s="67" t="str">
        <f t="shared" ca="1" si="134"/>
        <v/>
      </c>
      <c r="AZ1919" s="67" t="str">
        <f t="shared" ca="1" si="135"/>
        <v/>
      </c>
      <c r="BA1919" s="67" t="str">
        <f t="shared" ca="1" si="136"/>
        <v/>
      </c>
    </row>
    <row r="1920" spans="16:53">
      <c r="P1920" s="26"/>
      <c r="Q1920" s="27"/>
      <c r="R1920" s="27"/>
      <c r="S1920" s="30"/>
      <c r="AW1920" s="67" t="str">
        <f>IF(ISERROR(IF(Journal!BC1920&gt;0,Journal!V1920,0)-IF(Journal!BC1920&gt;0,Journal!BC1920,0)),"",IF(Journal!BC1920&gt;0,Journal!V1920,0)-IF(Journal!BC1920&gt;0,Journal!BC1920,0))</f>
        <v/>
      </c>
      <c r="AX1920" s="67" t="str">
        <f t="shared" si="133"/>
        <v/>
      </c>
      <c r="AY1920" s="67" t="str">
        <f t="shared" ca="1" si="134"/>
        <v/>
      </c>
      <c r="AZ1920" s="67" t="str">
        <f t="shared" ca="1" si="135"/>
        <v/>
      </c>
      <c r="BA1920" s="67" t="str">
        <f t="shared" ca="1" si="136"/>
        <v/>
      </c>
    </row>
    <row r="1921" spans="16:53">
      <c r="P1921" s="26"/>
      <c r="Q1921" s="27"/>
      <c r="R1921" s="27"/>
      <c r="S1921" s="30"/>
      <c r="AW1921" s="67" t="str">
        <f>IF(ISERROR(IF(Journal!BC1921&gt;0,Journal!V1921,0)-IF(Journal!BC1921&gt;0,Journal!BC1921,0)),"",IF(Journal!BC1921&gt;0,Journal!V1921,0)-IF(Journal!BC1921&gt;0,Journal!BC1921,0))</f>
        <v/>
      </c>
      <c r="AX1921" s="67" t="str">
        <f t="shared" si="133"/>
        <v/>
      </c>
      <c r="AY1921" s="67" t="str">
        <f t="shared" ca="1" si="134"/>
        <v/>
      </c>
      <c r="AZ1921" s="67" t="str">
        <f t="shared" ca="1" si="135"/>
        <v/>
      </c>
      <c r="BA1921" s="67" t="str">
        <f t="shared" ca="1" si="136"/>
        <v/>
      </c>
    </row>
    <row r="1922" spans="16:53">
      <c r="P1922" s="26"/>
      <c r="Q1922" s="27"/>
      <c r="R1922" s="27"/>
      <c r="S1922" s="30"/>
      <c r="AW1922" s="67" t="str">
        <f>IF(ISERROR(IF(Journal!BC1922&gt;0,Journal!V1922,0)-IF(Journal!BC1922&gt;0,Journal!BC1922,0)),"",IF(Journal!BC1922&gt;0,Journal!V1922,0)-IF(Journal!BC1922&gt;0,Journal!BC1922,0))</f>
        <v/>
      </c>
      <c r="AX1922" s="67" t="str">
        <f t="shared" si="133"/>
        <v/>
      </c>
      <c r="AY1922" s="67" t="str">
        <f t="shared" ca="1" si="134"/>
        <v/>
      </c>
      <c r="AZ1922" s="67" t="str">
        <f t="shared" ca="1" si="135"/>
        <v/>
      </c>
      <c r="BA1922" s="67" t="str">
        <f t="shared" ca="1" si="136"/>
        <v/>
      </c>
    </row>
    <row r="1923" spans="16:53">
      <c r="P1923" s="26"/>
      <c r="Q1923" s="27"/>
      <c r="R1923" s="27"/>
      <c r="S1923" s="30"/>
      <c r="AW1923" s="67" t="str">
        <f>IF(ISERROR(IF(Journal!BC1923&gt;0,Journal!V1923,0)-IF(Journal!BC1923&gt;0,Journal!BC1923,0)),"",IF(Journal!BC1923&gt;0,Journal!V1923,0)-IF(Journal!BC1923&gt;0,Journal!BC1923,0))</f>
        <v/>
      </c>
      <c r="AX1923" s="67" t="str">
        <f t="shared" si="133"/>
        <v/>
      </c>
      <c r="AY1923" s="67" t="str">
        <f t="shared" ca="1" si="134"/>
        <v/>
      </c>
      <c r="AZ1923" s="67" t="str">
        <f t="shared" ca="1" si="135"/>
        <v/>
      </c>
      <c r="BA1923" s="67" t="str">
        <f t="shared" ca="1" si="136"/>
        <v/>
      </c>
    </row>
    <row r="1924" spans="16:53">
      <c r="P1924" s="26"/>
      <c r="Q1924" s="27"/>
      <c r="R1924" s="27"/>
      <c r="S1924" s="30"/>
      <c r="AW1924" s="67" t="str">
        <f>IF(ISERROR(IF(Journal!BC1924&gt;0,Journal!V1924,0)-IF(Journal!BC1924&gt;0,Journal!BC1924,0)),"",IF(Journal!BC1924&gt;0,Journal!V1924,0)-IF(Journal!BC1924&gt;0,Journal!BC1924,0))</f>
        <v/>
      </c>
      <c r="AX1924" s="67" t="str">
        <f t="shared" si="133"/>
        <v/>
      </c>
      <c r="AY1924" s="67" t="str">
        <f t="shared" ca="1" si="134"/>
        <v/>
      </c>
      <c r="AZ1924" s="67" t="str">
        <f t="shared" ca="1" si="135"/>
        <v/>
      </c>
      <c r="BA1924" s="67" t="str">
        <f t="shared" ca="1" si="136"/>
        <v/>
      </c>
    </row>
    <row r="1925" spans="16:53">
      <c r="P1925" s="26"/>
      <c r="Q1925" s="27"/>
      <c r="R1925" s="27"/>
      <c r="S1925" s="30"/>
      <c r="AW1925" s="67" t="str">
        <f>IF(ISERROR(IF(Journal!BC1925&gt;0,Journal!V1925,0)-IF(Journal!BC1925&gt;0,Journal!BC1925,0)),"",IF(Journal!BC1925&gt;0,Journal!V1925,0)-IF(Journal!BC1925&gt;0,Journal!BC1925,0))</f>
        <v/>
      </c>
      <c r="AX1925" s="67" t="str">
        <f t="shared" ref="AX1925:AX1988" si="137">IF(AW1925="","",IF(AW1925&gt;0,1,""))</f>
        <v/>
      </c>
      <c r="AY1925" s="67" t="str">
        <f t="shared" ref="AY1925:AY1988" ca="1" si="138">IF(ISERROR(AY1924+MATCH(1,INDIRECT(CONCATENATE(CONCATENATE("AX",AY1924+1),":AX2200")),0)),"",(AY1924+MATCH(1,INDIRECT(CONCATENATE(CONCATENATE("AX",AY1924+1),":AX2200")),0)))</f>
        <v/>
      </c>
      <c r="AZ1925" s="67" t="str">
        <f t="shared" ref="AZ1925:AZ1988" ca="1" si="139">IF(ISERROR(IF(INDIRECT(CONCATENATE("AW",AY1925))="","",INDIRECT(CONCATENATE("AW",AY1925)))),"",IF(INDIRECT(CONCATENATE("AW",AY1925))="","",INDIRECT(CONCATENATE("AW",AY1925))))</f>
        <v/>
      </c>
      <c r="BA1925" s="67" t="str">
        <f t="shared" ref="BA1925:BA1988" ca="1" si="140">IF(AZ1925="","",BA1924+1)</f>
        <v/>
      </c>
    </row>
    <row r="1926" spans="16:53">
      <c r="P1926" s="26"/>
      <c r="Q1926" s="27"/>
      <c r="R1926" s="27"/>
      <c r="S1926" s="30"/>
      <c r="AW1926" s="67" t="str">
        <f>IF(ISERROR(IF(Journal!BC1926&gt;0,Journal!V1926,0)-IF(Journal!BC1926&gt;0,Journal!BC1926,0)),"",IF(Journal!BC1926&gt;0,Journal!V1926,0)-IF(Journal!BC1926&gt;0,Journal!BC1926,0))</f>
        <v/>
      </c>
      <c r="AX1926" s="67" t="str">
        <f t="shared" si="137"/>
        <v/>
      </c>
      <c r="AY1926" s="67" t="str">
        <f t="shared" ca="1" si="138"/>
        <v/>
      </c>
      <c r="AZ1926" s="67" t="str">
        <f t="shared" ca="1" si="139"/>
        <v/>
      </c>
      <c r="BA1926" s="67" t="str">
        <f t="shared" ca="1" si="140"/>
        <v/>
      </c>
    </row>
    <row r="1927" spans="16:53">
      <c r="P1927" s="26"/>
      <c r="Q1927" s="27"/>
      <c r="R1927" s="27"/>
      <c r="S1927" s="30"/>
      <c r="AW1927" s="67" t="str">
        <f>IF(ISERROR(IF(Journal!BC1927&gt;0,Journal!V1927,0)-IF(Journal!BC1927&gt;0,Journal!BC1927,0)),"",IF(Journal!BC1927&gt;0,Journal!V1927,0)-IF(Journal!BC1927&gt;0,Journal!BC1927,0))</f>
        <v/>
      </c>
      <c r="AX1927" s="67" t="str">
        <f t="shared" si="137"/>
        <v/>
      </c>
      <c r="AY1927" s="67" t="str">
        <f t="shared" ca="1" si="138"/>
        <v/>
      </c>
      <c r="AZ1927" s="67" t="str">
        <f t="shared" ca="1" si="139"/>
        <v/>
      </c>
      <c r="BA1927" s="67" t="str">
        <f t="shared" ca="1" si="140"/>
        <v/>
      </c>
    </row>
    <row r="1928" spans="16:53">
      <c r="P1928" s="26"/>
      <c r="Q1928" s="27"/>
      <c r="R1928" s="27"/>
      <c r="S1928" s="30"/>
      <c r="AW1928" s="67" t="str">
        <f>IF(ISERROR(IF(Journal!BC1928&gt;0,Journal!V1928,0)-IF(Journal!BC1928&gt;0,Journal!BC1928,0)),"",IF(Journal!BC1928&gt;0,Journal!V1928,0)-IF(Journal!BC1928&gt;0,Journal!BC1928,0))</f>
        <v/>
      </c>
      <c r="AX1928" s="67" t="str">
        <f t="shared" si="137"/>
        <v/>
      </c>
      <c r="AY1928" s="67" t="str">
        <f t="shared" ca="1" si="138"/>
        <v/>
      </c>
      <c r="AZ1928" s="67" t="str">
        <f t="shared" ca="1" si="139"/>
        <v/>
      </c>
      <c r="BA1928" s="67" t="str">
        <f t="shared" ca="1" si="140"/>
        <v/>
      </c>
    </row>
    <row r="1929" spans="16:53">
      <c r="P1929" s="26"/>
      <c r="Q1929" s="27"/>
      <c r="R1929" s="27"/>
      <c r="S1929" s="30"/>
      <c r="AW1929" s="67" t="str">
        <f>IF(ISERROR(IF(Journal!BC1929&gt;0,Journal!V1929,0)-IF(Journal!BC1929&gt;0,Journal!BC1929,0)),"",IF(Journal!BC1929&gt;0,Journal!V1929,0)-IF(Journal!BC1929&gt;0,Journal!BC1929,0))</f>
        <v/>
      </c>
      <c r="AX1929" s="67" t="str">
        <f t="shared" si="137"/>
        <v/>
      </c>
      <c r="AY1929" s="67" t="str">
        <f t="shared" ca="1" si="138"/>
        <v/>
      </c>
      <c r="AZ1929" s="67" t="str">
        <f t="shared" ca="1" si="139"/>
        <v/>
      </c>
      <c r="BA1929" s="67" t="str">
        <f t="shared" ca="1" si="140"/>
        <v/>
      </c>
    </row>
    <row r="1930" spans="16:53">
      <c r="P1930" s="26"/>
      <c r="Q1930" s="27"/>
      <c r="R1930" s="27"/>
      <c r="S1930" s="30"/>
      <c r="AW1930" s="67" t="str">
        <f>IF(ISERROR(IF(Journal!BC1930&gt;0,Journal!V1930,0)-IF(Journal!BC1930&gt;0,Journal!BC1930,0)),"",IF(Journal!BC1930&gt;0,Journal!V1930,0)-IF(Journal!BC1930&gt;0,Journal!BC1930,0))</f>
        <v/>
      </c>
      <c r="AX1930" s="67" t="str">
        <f t="shared" si="137"/>
        <v/>
      </c>
      <c r="AY1930" s="67" t="str">
        <f t="shared" ca="1" si="138"/>
        <v/>
      </c>
      <c r="AZ1930" s="67" t="str">
        <f t="shared" ca="1" si="139"/>
        <v/>
      </c>
      <c r="BA1930" s="67" t="str">
        <f t="shared" ca="1" si="140"/>
        <v/>
      </c>
    </row>
    <row r="1931" spans="16:53">
      <c r="P1931" s="26"/>
      <c r="Q1931" s="27"/>
      <c r="R1931" s="27"/>
      <c r="S1931" s="30"/>
      <c r="AW1931" s="67" t="str">
        <f>IF(ISERROR(IF(Journal!BC1931&gt;0,Journal!V1931,0)-IF(Journal!BC1931&gt;0,Journal!BC1931,0)),"",IF(Journal!BC1931&gt;0,Journal!V1931,0)-IF(Journal!BC1931&gt;0,Journal!BC1931,0))</f>
        <v/>
      </c>
      <c r="AX1931" s="67" t="str">
        <f t="shared" si="137"/>
        <v/>
      </c>
      <c r="AY1931" s="67" t="str">
        <f t="shared" ca="1" si="138"/>
        <v/>
      </c>
      <c r="AZ1931" s="67" t="str">
        <f t="shared" ca="1" si="139"/>
        <v/>
      </c>
      <c r="BA1931" s="67" t="str">
        <f t="shared" ca="1" si="140"/>
        <v/>
      </c>
    </row>
    <row r="1932" spans="16:53">
      <c r="P1932" s="26"/>
      <c r="Q1932" s="27"/>
      <c r="R1932" s="27"/>
      <c r="S1932" s="30"/>
      <c r="AW1932" s="67" t="str">
        <f>IF(ISERROR(IF(Journal!BC1932&gt;0,Journal!V1932,0)-IF(Journal!BC1932&gt;0,Journal!BC1932,0)),"",IF(Journal!BC1932&gt;0,Journal!V1932,0)-IF(Journal!BC1932&gt;0,Journal!BC1932,0))</f>
        <v/>
      </c>
      <c r="AX1932" s="67" t="str">
        <f t="shared" si="137"/>
        <v/>
      </c>
      <c r="AY1932" s="67" t="str">
        <f t="shared" ca="1" si="138"/>
        <v/>
      </c>
      <c r="AZ1932" s="67" t="str">
        <f t="shared" ca="1" si="139"/>
        <v/>
      </c>
      <c r="BA1932" s="67" t="str">
        <f t="shared" ca="1" si="140"/>
        <v/>
      </c>
    </row>
    <row r="1933" spans="16:53">
      <c r="P1933" s="26"/>
      <c r="Q1933" s="27"/>
      <c r="R1933" s="27"/>
      <c r="S1933" s="30"/>
      <c r="AW1933" s="67" t="str">
        <f>IF(ISERROR(IF(Journal!BC1933&gt;0,Journal!V1933,0)-IF(Journal!BC1933&gt;0,Journal!BC1933,0)),"",IF(Journal!BC1933&gt;0,Journal!V1933,0)-IF(Journal!BC1933&gt;0,Journal!BC1933,0))</f>
        <v/>
      </c>
      <c r="AX1933" s="67" t="str">
        <f t="shared" si="137"/>
        <v/>
      </c>
      <c r="AY1933" s="67" t="str">
        <f t="shared" ca="1" si="138"/>
        <v/>
      </c>
      <c r="AZ1933" s="67" t="str">
        <f t="shared" ca="1" si="139"/>
        <v/>
      </c>
      <c r="BA1933" s="67" t="str">
        <f t="shared" ca="1" si="140"/>
        <v/>
      </c>
    </row>
    <row r="1934" spans="16:53">
      <c r="P1934" s="26"/>
      <c r="Q1934" s="27"/>
      <c r="R1934" s="27"/>
      <c r="S1934" s="30"/>
      <c r="AW1934" s="67" t="str">
        <f>IF(ISERROR(IF(Journal!BC1934&gt;0,Journal!V1934,0)-IF(Journal!BC1934&gt;0,Journal!BC1934,0)),"",IF(Journal!BC1934&gt;0,Journal!V1934,0)-IF(Journal!BC1934&gt;0,Journal!BC1934,0))</f>
        <v/>
      </c>
      <c r="AX1934" s="67" t="str">
        <f t="shared" si="137"/>
        <v/>
      </c>
      <c r="AY1934" s="67" t="str">
        <f t="shared" ca="1" si="138"/>
        <v/>
      </c>
      <c r="AZ1934" s="67" t="str">
        <f t="shared" ca="1" si="139"/>
        <v/>
      </c>
      <c r="BA1934" s="67" t="str">
        <f t="shared" ca="1" si="140"/>
        <v/>
      </c>
    </row>
    <row r="1935" spans="16:53">
      <c r="P1935" s="26"/>
      <c r="Q1935" s="27"/>
      <c r="R1935" s="27"/>
      <c r="S1935" s="30"/>
      <c r="AW1935" s="67" t="str">
        <f>IF(ISERROR(IF(Journal!BC1935&gt;0,Journal!V1935,0)-IF(Journal!BC1935&gt;0,Journal!BC1935,0)),"",IF(Journal!BC1935&gt;0,Journal!V1935,0)-IF(Journal!BC1935&gt;0,Journal!BC1935,0))</f>
        <v/>
      </c>
      <c r="AX1935" s="67" t="str">
        <f t="shared" si="137"/>
        <v/>
      </c>
      <c r="AY1935" s="67" t="str">
        <f t="shared" ca="1" si="138"/>
        <v/>
      </c>
      <c r="AZ1935" s="67" t="str">
        <f t="shared" ca="1" si="139"/>
        <v/>
      </c>
      <c r="BA1935" s="67" t="str">
        <f t="shared" ca="1" si="140"/>
        <v/>
      </c>
    </row>
    <row r="1936" spans="16:53">
      <c r="P1936" s="26"/>
      <c r="Q1936" s="27"/>
      <c r="R1936" s="27"/>
      <c r="S1936" s="30"/>
      <c r="AW1936" s="67" t="str">
        <f>IF(ISERROR(IF(Journal!BC1936&gt;0,Journal!V1936,0)-IF(Journal!BC1936&gt;0,Journal!BC1936,0)),"",IF(Journal!BC1936&gt;0,Journal!V1936,0)-IF(Journal!BC1936&gt;0,Journal!BC1936,0))</f>
        <v/>
      </c>
      <c r="AX1936" s="67" t="str">
        <f t="shared" si="137"/>
        <v/>
      </c>
      <c r="AY1936" s="67" t="str">
        <f t="shared" ca="1" si="138"/>
        <v/>
      </c>
      <c r="AZ1936" s="67" t="str">
        <f t="shared" ca="1" si="139"/>
        <v/>
      </c>
      <c r="BA1936" s="67" t="str">
        <f t="shared" ca="1" si="140"/>
        <v/>
      </c>
    </row>
    <row r="1937" spans="16:53">
      <c r="P1937" s="26"/>
      <c r="Q1937" s="27"/>
      <c r="R1937" s="27"/>
      <c r="S1937" s="30"/>
      <c r="AW1937" s="67" t="str">
        <f>IF(ISERROR(IF(Journal!BC1937&gt;0,Journal!V1937,0)-IF(Journal!BC1937&gt;0,Journal!BC1937,0)),"",IF(Journal!BC1937&gt;0,Journal!V1937,0)-IF(Journal!BC1937&gt;0,Journal!BC1937,0))</f>
        <v/>
      </c>
      <c r="AX1937" s="67" t="str">
        <f t="shared" si="137"/>
        <v/>
      </c>
      <c r="AY1937" s="67" t="str">
        <f t="shared" ca="1" si="138"/>
        <v/>
      </c>
      <c r="AZ1937" s="67" t="str">
        <f t="shared" ca="1" si="139"/>
        <v/>
      </c>
      <c r="BA1937" s="67" t="str">
        <f t="shared" ca="1" si="140"/>
        <v/>
      </c>
    </row>
    <row r="1938" spans="16:53">
      <c r="P1938" s="26"/>
      <c r="Q1938" s="27"/>
      <c r="R1938" s="27"/>
      <c r="S1938" s="30"/>
      <c r="AW1938" s="67" t="str">
        <f>IF(ISERROR(IF(Journal!BC1938&gt;0,Journal!V1938,0)-IF(Journal!BC1938&gt;0,Journal!BC1938,0)),"",IF(Journal!BC1938&gt;0,Journal!V1938,0)-IF(Journal!BC1938&gt;0,Journal!BC1938,0))</f>
        <v/>
      </c>
      <c r="AX1938" s="67" t="str">
        <f t="shared" si="137"/>
        <v/>
      </c>
      <c r="AY1938" s="67" t="str">
        <f t="shared" ca="1" si="138"/>
        <v/>
      </c>
      <c r="AZ1938" s="67" t="str">
        <f t="shared" ca="1" si="139"/>
        <v/>
      </c>
      <c r="BA1938" s="67" t="str">
        <f t="shared" ca="1" si="140"/>
        <v/>
      </c>
    </row>
    <row r="1939" spans="16:53">
      <c r="P1939" s="26"/>
      <c r="Q1939" s="27"/>
      <c r="R1939" s="27"/>
      <c r="S1939" s="30"/>
      <c r="AW1939" s="67" t="str">
        <f>IF(ISERROR(IF(Journal!BC1939&gt;0,Journal!V1939,0)-IF(Journal!BC1939&gt;0,Journal!BC1939,0)),"",IF(Journal!BC1939&gt;0,Journal!V1939,0)-IF(Journal!BC1939&gt;0,Journal!BC1939,0))</f>
        <v/>
      </c>
      <c r="AX1939" s="67" t="str">
        <f t="shared" si="137"/>
        <v/>
      </c>
      <c r="AY1939" s="67" t="str">
        <f t="shared" ca="1" si="138"/>
        <v/>
      </c>
      <c r="AZ1939" s="67" t="str">
        <f t="shared" ca="1" si="139"/>
        <v/>
      </c>
      <c r="BA1939" s="67" t="str">
        <f t="shared" ca="1" si="140"/>
        <v/>
      </c>
    </row>
    <row r="1940" spans="16:53">
      <c r="P1940" s="26"/>
      <c r="Q1940" s="27"/>
      <c r="R1940" s="27"/>
      <c r="S1940" s="30"/>
      <c r="AW1940" s="67" t="str">
        <f>IF(ISERROR(IF(Journal!BC1940&gt;0,Journal!V1940,0)-IF(Journal!BC1940&gt;0,Journal!BC1940,0)),"",IF(Journal!BC1940&gt;0,Journal!V1940,0)-IF(Journal!BC1940&gt;0,Journal!BC1940,0))</f>
        <v/>
      </c>
      <c r="AX1940" s="67" t="str">
        <f t="shared" si="137"/>
        <v/>
      </c>
      <c r="AY1940" s="67" t="str">
        <f t="shared" ca="1" si="138"/>
        <v/>
      </c>
      <c r="AZ1940" s="67" t="str">
        <f t="shared" ca="1" si="139"/>
        <v/>
      </c>
      <c r="BA1940" s="67" t="str">
        <f t="shared" ca="1" si="140"/>
        <v/>
      </c>
    </row>
    <row r="1941" spans="16:53">
      <c r="P1941" s="26"/>
      <c r="Q1941" s="27"/>
      <c r="R1941" s="27"/>
      <c r="S1941" s="30"/>
      <c r="AW1941" s="67" t="str">
        <f>IF(ISERROR(IF(Journal!BC1941&gt;0,Journal!V1941,0)-IF(Journal!BC1941&gt;0,Journal!BC1941,0)),"",IF(Journal!BC1941&gt;0,Journal!V1941,0)-IF(Journal!BC1941&gt;0,Journal!BC1941,0))</f>
        <v/>
      </c>
      <c r="AX1941" s="67" t="str">
        <f t="shared" si="137"/>
        <v/>
      </c>
      <c r="AY1941" s="67" t="str">
        <f t="shared" ca="1" si="138"/>
        <v/>
      </c>
      <c r="AZ1941" s="67" t="str">
        <f t="shared" ca="1" si="139"/>
        <v/>
      </c>
      <c r="BA1941" s="67" t="str">
        <f t="shared" ca="1" si="140"/>
        <v/>
      </c>
    </row>
    <row r="1942" spans="16:53">
      <c r="P1942" s="26"/>
      <c r="Q1942" s="27"/>
      <c r="R1942" s="27"/>
      <c r="S1942" s="30"/>
      <c r="AW1942" s="67" t="str">
        <f>IF(ISERROR(IF(Journal!BC1942&gt;0,Journal!V1942,0)-IF(Journal!BC1942&gt;0,Journal!BC1942,0)),"",IF(Journal!BC1942&gt;0,Journal!V1942,0)-IF(Journal!BC1942&gt;0,Journal!BC1942,0))</f>
        <v/>
      </c>
      <c r="AX1942" s="67" t="str">
        <f t="shared" si="137"/>
        <v/>
      </c>
      <c r="AY1942" s="67" t="str">
        <f t="shared" ca="1" si="138"/>
        <v/>
      </c>
      <c r="AZ1942" s="67" t="str">
        <f t="shared" ca="1" si="139"/>
        <v/>
      </c>
      <c r="BA1942" s="67" t="str">
        <f t="shared" ca="1" si="140"/>
        <v/>
      </c>
    </row>
    <row r="1943" spans="16:53">
      <c r="P1943" s="26"/>
      <c r="Q1943" s="27"/>
      <c r="R1943" s="27"/>
      <c r="S1943" s="30"/>
      <c r="AW1943" s="67" t="str">
        <f>IF(ISERROR(IF(Journal!BC1943&gt;0,Journal!V1943,0)-IF(Journal!BC1943&gt;0,Journal!BC1943,0)),"",IF(Journal!BC1943&gt;0,Journal!V1943,0)-IF(Journal!BC1943&gt;0,Journal!BC1943,0))</f>
        <v/>
      </c>
      <c r="AX1943" s="67" t="str">
        <f t="shared" si="137"/>
        <v/>
      </c>
      <c r="AY1943" s="67" t="str">
        <f t="shared" ca="1" si="138"/>
        <v/>
      </c>
      <c r="AZ1943" s="67" t="str">
        <f t="shared" ca="1" si="139"/>
        <v/>
      </c>
      <c r="BA1943" s="67" t="str">
        <f t="shared" ca="1" si="140"/>
        <v/>
      </c>
    </row>
    <row r="1944" spans="16:53">
      <c r="P1944" s="26"/>
      <c r="Q1944" s="27"/>
      <c r="R1944" s="27"/>
      <c r="S1944" s="30"/>
      <c r="AW1944" s="67" t="str">
        <f>IF(ISERROR(IF(Journal!BC1944&gt;0,Journal!V1944,0)-IF(Journal!BC1944&gt;0,Journal!BC1944,0)),"",IF(Journal!BC1944&gt;0,Journal!V1944,0)-IF(Journal!BC1944&gt;0,Journal!BC1944,0))</f>
        <v/>
      </c>
      <c r="AX1944" s="67" t="str">
        <f t="shared" si="137"/>
        <v/>
      </c>
      <c r="AY1944" s="67" t="str">
        <f t="shared" ca="1" si="138"/>
        <v/>
      </c>
      <c r="AZ1944" s="67" t="str">
        <f t="shared" ca="1" si="139"/>
        <v/>
      </c>
      <c r="BA1944" s="67" t="str">
        <f t="shared" ca="1" si="140"/>
        <v/>
      </c>
    </row>
    <row r="1945" spans="16:53">
      <c r="P1945" s="26"/>
      <c r="Q1945" s="27"/>
      <c r="R1945" s="27"/>
      <c r="S1945" s="30"/>
      <c r="AW1945" s="67" t="str">
        <f>IF(ISERROR(IF(Journal!BC1945&gt;0,Journal!V1945,0)-IF(Journal!BC1945&gt;0,Journal!BC1945,0)),"",IF(Journal!BC1945&gt;0,Journal!V1945,0)-IF(Journal!BC1945&gt;0,Journal!BC1945,0))</f>
        <v/>
      </c>
      <c r="AX1945" s="67" t="str">
        <f t="shared" si="137"/>
        <v/>
      </c>
      <c r="AY1945" s="67" t="str">
        <f t="shared" ca="1" si="138"/>
        <v/>
      </c>
      <c r="AZ1945" s="67" t="str">
        <f t="shared" ca="1" si="139"/>
        <v/>
      </c>
      <c r="BA1945" s="67" t="str">
        <f t="shared" ca="1" si="140"/>
        <v/>
      </c>
    </row>
    <row r="1946" spans="16:53">
      <c r="P1946" s="26"/>
      <c r="Q1946" s="27"/>
      <c r="R1946" s="27"/>
      <c r="S1946" s="30"/>
      <c r="AW1946" s="67" t="str">
        <f>IF(ISERROR(IF(Journal!BC1946&gt;0,Journal!V1946,0)-IF(Journal!BC1946&gt;0,Journal!BC1946,0)),"",IF(Journal!BC1946&gt;0,Journal!V1946,0)-IF(Journal!BC1946&gt;0,Journal!BC1946,0))</f>
        <v/>
      </c>
      <c r="AX1946" s="67" t="str">
        <f t="shared" si="137"/>
        <v/>
      </c>
      <c r="AY1946" s="67" t="str">
        <f t="shared" ca="1" si="138"/>
        <v/>
      </c>
      <c r="AZ1946" s="67" t="str">
        <f t="shared" ca="1" si="139"/>
        <v/>
      </c>
      <c r="BA1946" s="67" t="str">
        <f t="shared" ca="1" si="140"/>
        <v/>
      </c>
    </row>
    <row r="1947" spans="16:53">
      <c r="P1947" s="26"/>
      <c r="Q1947" s="27"/>
      <c r="R1947" s="27"/>
      <c r="S1947" s="30"/>
      <c r="AW1947" s="67" t="str">
        <f>IF(ISERROR(IF(Journal!BC1947&gt;0,Journal!V1947,0)-IF(Journal!BC1947&gt;0,Journal!BC1947,0)),"",IF(Journal!BC1947&gt;0,Journal!V1947,0)-IF(Journal!BC1947&gt;0,Journal!BC1947,0))</f>
        <v/>
      </c>
      <c r="AX1947" s="67" t="str">
        <f t="shared" si="137"/>
        <v/>
      </c>
      <c r="AY1947" s="67" t="str">
        <f t="shared" ca="1" si="138"/>
        <v/>
      </c>
      <c r="AZ1947" s="67" t="str">
        <f t="shared" ca="1" si="139"/>
        <v/>
      </c>
      <c r="BA1947" s="67" t="str">
        <f t="shared" ca="1" si="140"/>
        <v/>
      </c>
    </row>
    <row r="1948" spans="16:53">
      <c r="P1948" s="26"/>
      <c r="Q1948" s="27"/>
      <c r="R1948" s="27"/>
      <c r="S1948" s="30"/>
      <c r="AW1948" s="67" t="str">
        <f>IF(ISERROR(IF(Journal!BC1948&gt;0,Journal!V1948,0)-IF(Journal!BC1948&gt;0,Journal!BC1948,0)),"",IF(Journal!BC1948&gt;0,Journal!V1948,0)-IF(Journal!BC1948&gt;0,Journal!BC1948,0))</f>
        <v/>
      </c>
      <c r="AX1948" s="67" t="str">
        <f t="shared" si="137"/>
        <v/>
      </c>
      <c r="AY1948" s="67" t="str">
        <f t="shared" ca="1" si="138"/>
        <v/>
      </c>
      <c r="AZ1948" s="67" t="str">
        <f t="shared" ca="1" si="139"/>
        <v/>
      </c>
      <c r="BA1948" s="67" t="str">
        <f t="shared" ca="1" si="140"/>
        <v/>
      </c>
    </row>
    <row r="1949" spans="16:53">
      <c r="P1949" s="26"/>
      <c r="Q1949" s="27"/>
      <c r="R1949" s="27"/>
      <c r="S1949" s="30"/>
      <c r="AW1949" s="67" t="str">
        <f>IF(ISERROR(IF(Journal!BC1949&gt;0,Journal!V1949,0)-IF(Journal!BC1949&gt;0,Journal!BC1949,0)),"",IF(Journal!BC1949&gt;0,Journal!V1949,0)-IF(Journal!BC1949&gt;0,Journal!BC1949,0))</f>
        <v/>
      </c>
      <c r="AX1949" s="67" t="str">
        <f t="shared" si="137"/>
        <v/>
      </c>
      <c r="AY1949" s="67" t="str">
        <f t="shared" ca="1" si="138"/>
        <v/>
      </c>
      <c r="AZ1949" s="67" t="str">
        <f t="shared" ca="1" si="139"/>
        <v/>
      </c>
      <c r="BA1949" s="67" t="str">
        <f t="shared" ca="1" si="140"/>
        <v/>
      </c>
    </row>
    <row r="1950" spans="16:53">
      <c r="P1950" s="26"/>
      <c r="Q1950" s="27"/>
      <c r="R1950" s="27"/>
      <c r="S1950" s="30"/>
      <c r="AW1950" s="67" t="str">
        <f>IF(ISERROR(IF(Journal!BC1950&gt;0,Journal!V1950,0)-IF(Journal!BC1950&gt;0,Journal!BC1950,0)),"",IF(Journal!BC1950&gt;0,Journal!V1950,0)-IF(Journal!BC1950&gt;0,Journal!BC1950,0))</f>
        <v/>
      </c>
      <c r="AX1950" s="67" t="str">
        <f t="shared" si="137"/>
        <v/>
      </c>
      <c r="AY1950" s="67" t="str">
        <f t="shared" ca="1" si="138"/>
        <v/>
      </c>
      <c r="AZ1950" s="67" t="str">
        <f t="shared" ca="1" si="139"/>
        <v/>
      </c>
      <c r="BA1950" s="67" t="str">
        <f t="shared" ca="1" si="140"/>
        <v/>
      </c>
    </row>
    <row r="1951" spans="16:53">
      <c r="P1951" s="26"/>
      <c r="Q1951" s="27"/>
      <c r="R1951" s="27"/>
      <c r="S1951" s="30"/>
      <c r="AW1951" s="67" t="str">
        <f>IF(ISERROR(IF(Journal!BC1951&gt;0,Journal!V1951,0)-IF(Journal!BC1951&gt;0,Journal!BC1951,0)),"",IF(Journal!BC1951&gt;0,Journal!V1951,0)-IF(Journal!BC1951&gt;0,Journal!BC1951,0))</f>
        <v/>
      </c>
      <c r="AX1951" s="67" t="str">
        <f t="shared" si="137"/>
        <v/>
      </c>
      <c r="AY1951" s="67" t="str">
        <f t="shared" ca="1" si="138"/>
        <v/>
      </c>
      <c r="AZ1951" s="67" t="str">
        <f t="shared" ca="1" si="139"/>
        <v/>
      </c>
      <c r="BA1951" s="67" t="str">
        <f t="shared" ca="1" si="140"/>
        <v/>
      </c>
    </row>
    <row r="1952" spans="16:53">
      <c r="P1952" s="26"/>
      <c r="Q1952" s="27"/>
      <c r="R1952" s="27"/>
      <c r="S1952" s="30"/>
      <c r="AW1952" s="67" t="str">
        <f>IF(ISERROR(IF(Journal!BC1952&gt;0,Journal!V1952,0)-IF(Journal!BC1952&gt;0,Journal!BC1952,0)),"",IF(Journal!BC1952&gt;0,Journal!V1952,0)-IF(Journal!BC1952&gt;0,Journal!BC1952,0))</f>
        <v/>
      </c>
      <c r="AX1952" s="67" t="str">
        <f t="shared" si="137"/>
        <v/>
      </c>
      <c r="AY1952" s="67" t="str">
        <f t="shared" ca="1" si="138"/>
        <v/>
      </c>
      <c r="AZ1952" s="67" t="str">
        <f t="shared" ca="1" si="139"/>
        <v/>
      </c>
      <c r="BA1952" s="67" t="str">
        <f t="shared" ca="1" si="140"/>
        <v/>
      </c>
    </row>
    <row r="1953" spans="16:53">
      <c r="P1953" s="26"/>
      <c r="Q1953" s="27"/>
      <c r="R1953" s="27"/>
      <c r="S1953" s="30"/>
      <c r="AW1953" s="67" t="str">
        <f>IF(ISERROR(IF(Journal!BC1953&gt;0,Journal!V1953,0)-IF(Journal!BC1953&gt;0,Journal!BC1953,0)),"",IF(Journal!BC1953&gt;0,Journal!V1953,0)-IF(Journal!BC1953&gt;0,Journal!BC1953,0))</f>
        <v/>
      </c>
      <c r="AX1953" s="67" t="str">
        <f t="shared" si="137"/>
        <v/>
      </c>
      <c r="AY1953" s="67" t="str">
        <f t="shared" ca="1" si="138"/>
        <v/>
      </c>
      <c r="AZ1953" s="67" t="str">
        <f t="shared" ca="1" si="139"/>
        <v/>
      </c>
      <c r="BA1953" s="67" t="str">
        <f t="shared" ca="1" si="140"/>
        <v/>
      </c>
    </row>
    <row r="1954" spans="16:53">
      <c r="P1954" s="26"/>
      <c r="Q1954" s="27"/>
      <c r="R1954" s="27"/>
      <c r="S1954" s="30"/>
      <c r="AW1954" s="67" t="str">
        <f>IF(ISERROR(IF(Journal!BC1954&gt;0,Journal!V1954,0)-IF(Journal!BC1954&gt;0,Journal!BC1954,0)),"",IF(Journal!BC1954&gt;0,Journal!V1954,0)-IF(Journal!BC1954&gt;0,Journal!BC1954,0))</f>
        <v/>
      </c>
      <c r="AX1954" s="67" t="str">
        <f t="shared" si="137"/>
        <v/>
      </c>
      <c r="AY1954" s="67" t="str">
        <f t="shared" ca="1" si="138"/>
        <v/>
      </c>
      <c r="AZ1954" s="67" t="str">
        <f t="shared" ca="1" si="139"/>
        <v/>
      </c>
      <c r="BA1954" s="67" t="str">
        <f t="shared" ca="1" si="140"/>
        <v/>
      </c>
    </row>
    <row r="1955" spans="16:53">
      <c r="P1955" s="26"/>
      <c r="Q1955" s="27"/>
      <c r="R1955" s="27"/>
      <c r="S1955" s="30"/>
      <c r="AW1955" s="67" t="str">
        <f>IF(ISERROR(IF(Journal!BC1955&gt;0,Journal!V1955,0)-IF(Journal!BC1955&gt;0,Journal!BC1955,0)),"",IF(Journal!BC1955&gt;0,Journal!V1955,0)-IF(Journal!BC1955&gt;0,Journal!BC1955,0))</f>
        <v/>
      </c>
      <c r="AX1955" s="67" t="str">
        <f t="shared" si="137"/>
        <v/>
      </c>
      <c r="AY1955" s="67" t="str">
        <f t="shared" ca="1" si="138"/>
        <v/>
      </c>
      <c r="AZ1955" s="67" t="str">
        <f t="shared" ca="1" si="139"/>
        <v/>
      </c>
      <c r="BA1955" s="67" t="str">
        <f t="shared" ca="1" si="140"/>
        <v/>
      </c>
    </row>
    <row r="1956" spans="16:53">
      <c r="P1956" s="26"/>
      <c r="Q1956" s="27"/>
      <c r="R1956" s="27"/>
      <c r="S1956" s="30"/>
      <c r="AW1956" s="67" t="str">
        <f>IF(ISERROR(IF(Journal!BC1956&gt;0,Journal!V1956,0)-IF(Journal!BC1956&gt;0,Journal!BC1956,0)),"",IF(Journal!BC1956&gt;0,Journal!V1956,0)-IF(Journal!BC1956&gt;0,Journal!BC1956,0))</f>
        <v/>
      </c>
      <c r="AX1956" s="67" t="str">
        <f t="shared" si="137"/>
        <v/>
      </c>
      <c r="AY1956" s="67" t="str">
        <f t="shared" ca="1" si="138"/>
        <v/>
      </c>
      <c r="AZ1956" s="67" t="str">
        <f t="shared" ca="1" si="139"/>
        <v/>
      </c>
      <c r="BA1956" s="67" t="str">
        <f t="shared" ca="1" si="140"/>
        <v/>
      </c>
    </row>
    <row r="1957" spans="16:53">
      <c r="P1957" s="26"/>
      <c r="Q1957" s="27"/>
      <c r="R1957" s="27"/>
      <c r="S1957" s="30"/>
      <c r="AW1957" s="67" t="str">
        <f>IF(ISERROR(IF(Journal!BC1957&gt;0,Journal!V1957,0)-IF(Journal!BC1957&gt;0,Journal!BC1957,0)),"",IF(Journal!BC1957&gt;0,Journal!V1957,0)-IF(Journal!BC1957&gt;0,Journal!BC1957,0))</f>
        <v/>
      </c>
      <c r="AX1957" s="67" t="str">
        <f t="shared" si="137"/>
        <v/>
      </c>
      <c r="AY1957" s="67" t="str">
        <f t="shared" ca="1" si="138"/>
        <v/>
      </c>
      <c r="AZ1957" s="67" t="str">
        <f t="shared" ca="1" si="139"/>
        <v/>
      </c>
      <c r="BA1957" s="67" t="str">
        <f t="shared" ca="1" si="140"/>
        <v/>
      </c>
    </row>
    <row r="1958" spans="16:53">
      <c r="P1958" s="26"/>
      <c r="Q1958" s="27"/>
      <c r="R1958" s="27"/>
      <c r="S1958" s="30"/>
      <c r="AW1958" s="67" t="str">
        <f>IF(ISERROR(IF(Journal!BC1958&gt;0,Journal!V1958,0)-IF(Journal!BC1958&gt;0,Journal!BC1958,0)),"",IF(Journal!BC1958&gt;0,Journal!V1958,0)-IF(Journal!BC1958&gt;0,Journal!BC1958,0))</f>
        <v/>
      </c>
      <c r="AX1958" s="67" t="str">
        <f t="shared" si="137"/>
        <v/>
      </c>
      <c r="AY1958" s="67" t="str">
        <f t="shared" ca="1" si="138"/>
        <v/>
      </c>
      <c r="AZ1958" s="67" t="str">
        <f t="shared" ca="1" si="139"/>
        <v/>
      </c>
      <c r="BA1958" s="67" t="str">
        <f t="shared" ca="1" si="140"/>
        <v/>
      </c>
    </row>
    <row r="1959" spans="16:53">
      <c r="P1959" s="26"/>
      <c r="Q1959" s="27"/>
      <c r="R1959" s="27"/>
      <c r="S1959" s="30"/>
      <c r="AW1959" s="67" t="str">
        <f>IF(ISERROR(IF(Journal!BC1959&gt;0,Journal!V1959,0)-IF(Journal!BC1959&gt;0,Journal!BC1959,0)),"",IF(Journal!BC1959&gt;0,Journal!V1959,0)-IF(Journal!BC1959&gt;0,Journal!BC1959,0))</f>
        <v/>
      </c>
      <c r="AX1959" s="67" t="str">
        <f t="shared" si="137"/>
        <v/>
      </c>
      <c r="AY1959" s="67" t="str">
        <f t="shared" ca="1" si="138"/>
        <v/>
      </c>
      <c r="AZ1959" s="67" t="str">
        <f t="shared" ca="1" si="139"/>
        <v/>
      </c>
      <c r="BA1959" s="67" t="str">
        <f t="shared" ca="1" si="140"/>
        <v/>
      </c>
    </row>
    <row r="1960" spans="16:53">
      <c r="P1960" s="26"/>
      <c r="Q1960" s="27"/>
      <c r="R1960" s="27"/>
      <c r="S1960" s="30"/>
      <c r="AW1960" s="67" t="str">
        <f>IF(ISERROR(IF(Journal!BC1960&gt;0,Journal!V1960,0)-IF(Journal!BC1960&gt;0,Journal!BC1960,0)),"",IF(Journal!BC1960&gt;0,Journal!V1960,0)-IF(Journal!BC1960&gt;0,Journal!BC1960,0))</f>
        <v/>
      </c>
      <c r="AX1960" s="67" t="str">
        <f t="shared" si="137"/>
        <v/>
      </c>
      <c r="AY1960" s="67" t="str">
        <f t="shared" ca="1" si="138"/>
        <v/>
      </c>
      <c r="AZ1960" s="67" t="str">
        <f t="shared" ca="1" si="139"/>
        <v/>
      </c>
      <c r="BA1960" s="67" t="str">
        <f t="shared" ca="1" si="140"/>
        <v/>
      </c>
    </row>
    <row r="1961" spans="16:53">
      <c r="P1961" s="26"/>
      <c r="Q1961" s="27"/>
      <c r="R1961" s="27"/>
      <c r="S1961" s="30"/>
      <c r="AW1961" s="67" t="str">
        <f>IF(ISERROR(IF(Journal!BC1961&gt;0,Journal!V1961,0)-IF(Journal!BC1961&gt;0,Journal!BC1961,0)),"",IF(Journal!BC1961&gt;0,Journal!V1961,0)-IF(Journal!BC1961&gt;0,Journal!BC1961,0))</f>
        <v/>
      </c>
      <c r="AX1961" s="67" t="str">
        <f t="shared" si="137"/>
        <v/>
      </c>
      <c r="AY1961" s="67" t="str">
        <f t="shared" ca="1" si="138"/>
        <v/>
      </c>
      <c r="AZ1961" s="67" t="str">
        <f t="shared" ca="1" si="139"/>
        <v/>
      </c>
      <c r="BA1961" s="67" t="str">
        <f t="shared" ca="1" si="140"/>
        <v/>
      </c>
    </row>
    <row r="1962" spans="16:53">
      <c r="P1962" s="26"/>
      <c r="Q1962" s="27"/>
      <c r="R1962" s="27"/>
      <c r="S1962" s="30"/>
      <c r="AW1962" s="67" t="str">
        <f>IF(ISERROR(IF(Journal!BC1962&gt;0,Journal!V1962,0)-IF(Journal!BC1962&gt;0,Journal!BC1962,0)),"",IF(Journal!BC1962&gt;0,Journal!V1962,0)-IF(Journal!BC1962&gt;0,Journal!BC1962,0))</f>
        <v/>
      </c>
      <c r="AX1962" s="67" t="str">
        <f t="shared" si="137"/>
        <v/>
      </c>
      <c r="AY1962" s="67" t="str">
        <f t="shared" ca="1" si="138"/>
        <v/>
      </c>
      <c r="AZ1962" s="67" t="str">
        <f t="shared" ca="1" si="139"/>
        <v/>
      </c>
      <c r="BA1962" s="67" t="str">
        <f t="shared" ca="1" si="140"/>
        <v/>
      </c>
    </row>
    <row r="1963" spans="16:53">
      <c r="P1963" s="26"/>
      <c r="Q1963" s="27"/>
      <c r="R1963" s="27"/>
      <c r="S1963" s="30"/>
      <c r="AW1963" s="67" t="str">
        <f>IF(ISERROR(IF(Journal!BC1963&gt;0,Journal!V1963,0)-IF(Journal!BC1963&gt;0,Journal!BC1963,0)),"",IF(Journal!BC1963&gt;0,Journal!V1963,0)-IF(Journal!BC1963&gt;0,Journal!BC1963,0))</f>
        <v/>
      </c>
      <c r="AX1963" s="67" t="str">
        <f t="shared" si="137"/>
        <v/>
      </c>
      <c r="AY1963" s="67" t="str">
        <f t="shared" ca="1" si="138"/>
        <v/>
      </c>
      <c r="AZ1963" s="67" t="str">
        <f t="shared" ca="1" si="139"/>
        <v/>
      </c>
      <c r="BA1963" s="67" t="str">
        <f t="shared" ca="1" si="140"/>
        <v/>
      </c>
    </row>
    <row r="1964" spans="16:53">
      <c r="P1964" s="26"/>
      <c r="Q1964" s="27"/>
      <c r="R1964" s="27"/>
      <c r="S1964" s="30"/>
      <c r="AW1964" s="67" t="str">
        <f>IF(ISERROR(IF(Journal!BC1964&gt;0,Journal!V1964,0)-IF(Journal!BC1964&gt;0,Journal!BC1964,0)),"",IF(Journal!BC1964&gt;0,Journal!V1964,0)-IF(Journal!BC1964&gt;0,Journal!BC1964,0))</f>
        <v/>
      </c>
      <c r="AX1964" s="67" t="str">
        <f t="shared" si="137"/>
        <v/>
      </c>
      <c r="AY1964" s="67" t="str">
        <f t="shared" ca="1" si="138"/>
        <v/>
      </c>
      <c r="AZ1964" s="67" t="str">
        <f t="shared" ca="1" si="139"/>
        <v/>
      </c>
      <c r="BA1964" s="67" t="str">
        <f t="shared" ca="1" si="140"/>
        <v/>
      </c>
    </row>
    <row r="1965" spans="16:53">
      <c r="P1965" s="26"/>
      <c r="Q1965" s="27"/>
      <c r="R1965" s="27"/>
      <c r="S1965" s="30"/>
      <c r="AW1965" s="67" t="str">
        <f>IF(ISERROR(IF(Journal!BC1965&gt;0,Journal!V1965,0)-IF(Journal!BC1965&gt;0,Journal!BC1965,0)),"",IF(Journal!BC1965&gt;0,Journal!V1965,0)-IF(Journal!BC1965&gt;0,Journal!BC1965,0))</f>
        <v/>
      </c>
      <c r="AX1965" s="67" t="str">
        <f t="shared" si="137"/>
        <v/>
      </c>
      <c r="AY1965" s="67" t="str">
        <f t="shared" ca="1" si="138"/>
        <v/>
      </c>
      <c r="AZ1965" s="67" t="str">
        <f t="shared" ca="1" si="139"/>
        <v/>
      </c>
      <c r="BA1965" s="67" t="str">
        <f t="shared" ca="1" si="140"/>
        <v/>
      </c>
    </row>
    <row r="1966" spans="16:53">
      <c r="P1966" s="26"/>
      <c r="Q1966" s="27"/>
      <c r="R1966" s="27"/>
      <c r="S1966" s="30"/>
      <c r="AW1966" s="67" t="str">
        <f>IF(ISERROR(IF(Journal!BC1966&gt;0,Journal!V1966,0)-IF(Journal!BC1966&gt;0,Journal!BC1966,0)),"",IF(Journal!BC1966&gt;0,Journal!V1966,0)-IF(Journal!BC1966&gt;0,Journal!BC1966,0))</f>
        <v/>
      </c>
      <c r="AX1966" s="67" t="str">
        <f t="shared" si="137"/>
        <v/>
      </c>
      <c r="AY1966" s="67" t="str">
        <f t="shared" ca="1" si="138"/>
        <v/>
      </c>
      <c r="AZ1966" s="67" t="str">
        <f t="shared" ca="1" si="139"/>
        <v/>
      </c>
      <c r="BA1966" s="67" t="str">
        <f t="shared" ca="1" si="140"/>
        <v/>
      </c>
    </row>
    <row r="1967" spans="16:53">
      <c r="P1967" s="26"/>
      <c r="Q1967" s="27"/>
      <c r="R1967" s="27"/>
      <c r="S1967" s="30"/>
      <c r="AW1967" s="67" t="str">
        <f>IF(ISERROR(IF(Journal!BC1967&gt;0,Journal!V1967,0)-IF(Journal!BC1967&gt;0,Journal!BC1967,0)),"",IF(Journal!BC1967&gt;0,Journal!V1967,0)-IF(Journal!BC1967&gt;0,Journal!BC1967,0))</f>
        <v/>
      </c>
      <c r="AX1967" s="67" t="str">
        <f t="shared" si="137"/>
        <v/>
      </c>
      <c r="AY1967" s="67" t="str">
        <f t="shared" ca="1" si="138"/>
        <v/>
      </c>
      <c r="AZ1967" s="67" t="str">
        <f t="shared" ca="1" si="139"/>
        <v/>
      </c>
      <c r="BA1967" s="67" t="str">
        <f t="shared" ca="1" si="140"/>
        <v/>
      </c>
    </row>
    <row r="1968" spans="16:53">
      <c r="P1968" s="26"/>
      <c r="Q1968" s="27"/>
      <c r="R1968" s="27"/>
      <c r="S1968" s="30"/>
      <c r="AW1968" s="67" t="str">
        <f>IF(ISERROR(IF(Journal!BC1968&gt;0,Journal!V1968,0)-IF(Journal!BC1968&gt;0,Journal!BC1968,0)),"",IF(Journal!BC1968&gt;0,Journal!V1968,0)-IF(Journal!BC1968&gt;0,Journal!BC1968,0))</f>
        <v/>
      </c>
      <c r="AX1968" s="67" t="str">
        <f t="shared" si="137"/>
        <v/>
      </c>
      <c r="AY1968" s="67" t="str">
        <f t="shared" ca="1" si="138"/>
        <v/>
      </c>
      <c r="AZ1968" s="67" t="str">
        <f t="shared" ca="1" si="139"/>
        <v/>
      </c>
      <c r="BA1968" s="67" t="str">
        <f t="shared" ca="1" si="140"/>
        <v/>
      </c>
    </row>
    <row r="1969" spans="16:53">
      <c r="P1969" s="26"/>
      <c r="Q1969" s="27"/>
      <c r="R1969" s="27"/>
      <c r="S1969" s="30"/>
      <c r="AW1969" s="67" t="str">
        <f>IF(ISERROR(IF(Journal!BC1969&gt;0,Journal!V1969,0)-IF(Journal!BC1969&gt;0,Journal!BC1969,0)),"",IF(Journal!BC1969&gt;0,Journal!V1969,0)-IF(Journal!BC1969&gt;0,Journal!BC1969,0))</f>
        <v/>
      </c>
      <c r="AX1969" s="67" t="str">
        <f t="shared" si="137"/>
        <v/>
      </c>
      <c r="AY1969" s="67" t="str">
        <f t="shared" ca="1" si="138"/>
        <v/>
      </c>
      <c r="AZ1969" s="67" t="str">
        <f t="shared" ca="1" si="139"/>
        <v/>
      </c>
      <c r="BA1969" s="67" t="str">
        <f t="shared" ca="1" si="140"/>
        <v/>
      </c>
    </row>
    <row r="1970" spans="16:53">
      <c r="P1970" s="26"/>
      <c r="Q1970" s="27"/>
      <c r="R1970" s="27"/>
      <c r="S1970" s="30"/>
      <c r="AW1970" s="67" t="str">
        <f>IF(ISERROR(IF(Journal!BC1970&gt;0,Journal!V1970,0)-IF(Journal!BC1970&gt;0,Journal!BC1970,0)),"",IF(Journal!BC1970&gt;0,Journal!V1970,0)-IF(Journal!BC1970&gt;0,Journal!BC1970,0))</f>
        <v/>
      </c>
      <c r="AX1970" s="67" t="str">
        <f t="shared" si="137"/>
        <v/>
      </c>
      <c r="AY1970" s="67" t="str">
        <f t="shared" ca="1" si="138"/>
        <v/>
      </c>
      <c r="AZ1970" s="67" t="str">
        <f t="shared" ca="1" si="139"/>
        <v/>
      </c>
      <c r="BA1970" s="67" t="str">
        <f t="shared" ca="1" si="140"/>
        <v/>
      </c>
    </row>
    <row r="1971" spans="16:53">
      <c r="P1971" s="26"/>
      <c r="Q1971" s="27"/>
      <c r="R1971" s="27"/>
      <c r="S1971" s="30"/>
      <c r="AW1971" s="67" t="str">
        <f>IF(ISERROR(IF(Journal!BC1971&gt;0,Journal!V1971,0)-IF(Journal!BC1971&gt;0,Journal!BC1971,0)),"",IF(Journal!BC1971&gt;0,Journal!V1971,0)-IF(Journal!BC1971&gt;0,Journal!BC1971,0))</f>
        <v/>
      </c>
      <c r="AX1971" s="67" t="str">
        <f t="shared" si="137"/>
        <v/>
      </c>
      <c r="AY1971" s="67" t="str">
        <f t="shared" ca="1" si="138"/>
        <v/>
      </c>
      <c r="AZ1971" s="67" t="str">
        <f t="shared" ca="1" si="139"/>
        <v/>
      </c>
      <c r="BA1971" s="67" t="str">
        <f t="shared" ca="1" si="140"/>
        <v/>
      </c>
    </row>
    <row r="1972" spans="16:53">
      <c r="P1972" s="26"/>
      <c r="Q1972" s="27"/>
      <c r="R1972" s="27"/>
      <c r="S1972" s="30"/>
      <c r="AW1972" s="67" t="str">
        <f>IF(ISERROR(IF(Journal!BC1972&gt;0,Journal!V1972,0)-IF(Journal!BC1972&gt;0,Journal!BC1972,0)),"",IF(Journal!BC1972&gt;0,Journal!V1972,0)-IF(Journal!BC1972&gt;0,Journal!BC1972,0))</f>
        <v/>
      </c>
      <c r="AX1972" s="67" t="str">
        <f t="shared" si="137"/>
        <v/>
      </c>
      <c r="AY1972" s="67" t="str">
        <f t="shared" ca="1" si="138"/>
        <v/>
      </c>
      <c r="AZ1972" s="67" t="str">
        <f t="shared" ca="1" si="139"/>
        <v/>
      </c>
      <c r="BA1972" s="67" t="str">
        <f t="shared" ca="1" si="140"/>
        <v/>
      </c>
    </row>
    <row r="1973" spans="16:53">
      <c r="P1973" s="26"/>
      <c r="Q1973" s="27"/>
      <c r="R1973" s="27"/>
      <c r="S1973" s="30"/>
      <c r="AW1973" s="67" t="str">
        <f>IF(ISERROR(IF(Journal!BC1973&gt;0,Journal!V1973,0)-IF(Journal!BC1973&gt;0,Journal!BC1973,0)),"",IF(Journal!BC1973&gt;0,Journal!V1973,0)-IF(Journal!BC1973&gt;0,Journal!BC1973,0))</f>
        <v/>
      </c>
      <c r="AX1973" s="67" t="str">
        <f t="shared" si="137"/>
        <v/>
      </c>
      <c r="AY1973" s="67" t="str">
        <f t="shared" ca="1" si="138"/>
        <v/>
      </c>
      <c r="AZ1973" s="67" t="str">
        <f t="shared" ca="1" si="139"/>
        <v/>
      </c>
      <c r="BA1973" s="67" t="str">
        <f t="shared" ca="1" si="140"/>
        <v/>
      </c>
    </row>
    <row r="1974" spans="16:53">
      <c r="P1974" s="26"/>
      <c r="Q1974" s="27"/>
      <c r="R1974" s="27"/>
      <c r="S1974" s="30"/>
      <c r="AW1974" s="67" t="str">
        <f>IF(ISERROR(IF(Journal!BC1974&gt;0,Journal!V1974,0)-IF(Journal!BC1974&gt;0,Journal!BC1974,0)),"",IF(Journal!BC1974&gt;0,Journal!V1974,0)-IF(Journal!BC1974&gt;0,Journal!BC1974,0))</f>
        <v/>
      </c>
      <c r="AX1974" s="67" t="str">
        <f t="shared" si="137"/>
        <v/>
      </c>
      <c r="AY1974" s="67" t="str">
        <f t="shared" ca="1" si="138"/>
        <v/>
      </c>
      <c r="AZ1974" s="67" t="str">
        <f t="shared" ca="1" si="139"/>
        <v/>
      </c>
      <c r="BA1974" s="67" t="str">
        <f t="shared" ca="1" si="140"/>
        <v/>
      </c>
    </row>
    <row r="1975" spans="16:53">
      <c r="P1975" s="26"/>
      <c r="Q1975" s="27"/>
      <c r="R1975" s="27"/>
      <c r="S1975" s="30"/>
      <c r="AW1975" s="67" t="str">
        <f>IF(ISERROR(IF(Journal!BC1975&gt;0,Journal!V1975,0)-IF(Journal!BC1975&gt;0,Journal!BC1975,0)),"",IF(Journal!BC1975&gt;0,Journal!V1975,0)-IF(Journal!BC1975&gt;0,Journal!BC1975,0))</f>
        <v/>
      </c>
      <c r="AX1975" s="67" t="str">
        <f t="shared" si="137"/>
        <v/>
      </c>
      <c r="AY1975" s="67" t="str">
        <f t="shared" ca="1" si="138"/>
        <v/>
      </c>
      <c r="AZ1975" s="67" t="str">
        <f t="shared" ca="1" si="139"/>
        <v/>
      </c>
      <c r="BA1975" s="67" t="str">
        <f t="shared" ca="1" si="140"/>
        <v/>
      </c>
    </row>
    <row r="1976" spans="16:53">
      <c r="P1976" s="26"/>
      <c r="Q1976" s="27"/>
      <c r="R1976" s="27"/>
      <c r="S1976" s="30"/>
      <c r="AW1976" s="67" t="str">
        <f>IF(ISERROR(IF(Journal!BC1976&gt;0,Journal!V1976,0)-IF(Journal!BC1976&gt;0,Journal!BC1976,0)),"",IF(Journal!BC1976&gt;0,Journal!V1976,0)-IF(Journal!BC1976&gt;0,Journal!BC1976,0))</f>
        <v/>
      </c>
      <c r="AX1976" s="67" t="str">
        <f t="shared" si="137"/>
        <v/>
      </c>
      <c r="AY1976" s="67" t="str">
        <f t="shared" ca="1" si="138"/>
        <v/>
      </c>
      <c r="AZ1976" s="67" t="str">
        <f t="shared" ca="1" si="139"/>
        <v/>
      </c>
      <c r="BA1976" s="67" t="str">
        <f t="shared" ca="1" si="140"/>
        <v/>
      </c>
    </row>
    <row r="1977" spans="16:53">
      <c r="P1977" s="26"/>
      <c r="Q1977" s="27"/>
      <c r="R1977" s="27"/>
      <c r="S1977" s="30"/>
      <c r="AW1977" s="67" t="str">
        <f>IF(ISERROR(IF(Journal!BC1977&gt;0,Journal!V1977,0)-IF(Journal!BC1977&gt;0,Journal!BC1977,0)),"",IF(Journal!BC1977&gt;0,Journal!V1977,0)-IF(Journal!BC1977&gt;0,Journal!BC1977,0))</f>
        <v/>
      </c>
      <c r="AX1977" s="67" t="str">
        <f t="shared" si="137"/>
        <v/>
      </c>
      <c r="AY1977" s="67" t="str">
        <f t="shared" ca="1" si="138"/>
        <v/>
      </c>
      <c r="AZ1977" s="67" t="str">
        <f t="shared" ca="1" si="139"/>
        <v/>
      </c>
      <c r="BA1977" s="67" t="str">
        <f t="shared" ca="1" si="140"/>
        <v/>
      </c>
    </row>
    <row r="1978" spans="16:53">
      <c r="P1978" s="26"/>
      <c r="Q1978" s="27"/>
      <c r="R1978" s="27"/>
      <c r="S1978" s="30"/>
      <c r="AW1978" s="67" t="str">
        <f>IF(ISERROR(IF(Journal!BC1978&gt;0,Journal!V1978,0)-IF(Journal!BC1978&gt;0,Journal!BC1978,0)),"",IF(Journal!BC1978&gt;0,Journal!V1978,0)-IF(Journal!BC1978&gt;0,Journal!BC1978,0))</f>
        <v/>
      </c>
      <c r="AX1978" s="67" t="str">
        <f t="shared" si="137"/>
        <v/>
      </c>
      <c r="AY1978" s="67" t="str">
        <f t="shared" ca="1" si="138"/>
        <v/>
      </c>
      <c r="AZ1978" s="67" t="str">
        <f t="shared" ca="1" si="139"/>
        <v/>
      </c>
      <c r="BA1978" s="67" t="str">
        <f t="shared" ca="1" si="140"/>
        <v/>
      </c>
    </row>
    <row r="1979" spans="16:53">
      <c r="P1979" s="26"/>
      <c r="Q1979" s="27"/>
      <c r="R1979" s="27"/>
      <c r="S1979" s="30"/>
      <c r="AW1979" s="67" t="str">
        <f>IF(ISERROR(IF(Journal!BC1979&gt;0,Journal!V1979,0)-IF(Journal!BC1979&gt;0,Journal!BC1979,0)),"",IF(Journal!BC1979&gt;0,Journal!V1979,0)-IF(Journal!BC1979&gt;0,Journal!BC1979,0))</f>
        <v/>
      </c>
      <c r="AX1979" s="67" t="str">
        <f t="shared" si="137"/>
        <v/>
      </c>
      <c r="AY1979" s="67" t="str">
        <f t="shared" ca="1" si="138"/>
        <v/>
      </c>
      <c r="AZ1979" s="67" t="str">
        <f t="shared" ca="1" si="139"/>
        <v/>
      </c>
      <c r="BA1979" s="67" t="str">
        <f t="shared" ca="1" si="140"/>
        <v/>
      </c>
    </row>
    <row r="1980" spans="16:53">
      <c r="P1980" s="26"/>
      <c r="Q1980" s="27"/>
      <c r="R1980" s="27"/>
      <c r="S1980" s="30"/>
      <c r="AW1980" s="67" t="str">
        <f>IF(ISERROR(IF(Journal!BC1980&gt;0,Journal!V1980,0)-IF(Journal!BC1980&gt;0,Journal!BC1980,0)),"",IF(Journal!BC1980&gt;0,Journal!V1980,0)-IF(Journal!BC1980&gt;0,Journal!BC1980,0))</f>
        <v/>
      </c>
      <c r="AX1980" s="67" t="str">
        <f t="shared" si="137"/>
        <v/>
      </c>
      <c r="AY1980" s="67" t="str">
        <f t="shared" ca="1" si="138"/>
        <v/>
      </c>
      <c r="AZ1980" s="67" t="str">
        <f t="shared" ca="1" si="139"/>
        <v/>
      </c>
      <c r="BA1980" s="67" t="str">
        <f t="shared" ca="1" si="140"/>
        <v/>
      </c>
    </row>
    <row r="1981" spans="16:53">
      <c r="P1981" s="26"/>
      <c r="Q1981" s="27"/>
      <c r="R1981" s="27"/>
      <c r="S1981" s="30"/>
      <c r="AW1981" s="67" t="str">
        <f>IF(ISERROR(IF(Journal!BC1981&gt;0,Journal!V1981,0)-IF(Journal!BC1981&gt;0,Journal!BC1981,0)),"",IF(Journal!BC1981&gt;0,Journal!V1981,0)-IF(Journal!BC1981&gt;0,Journal!BC1981,0))</f>
        <v/>
      </c>
      <c r="AX1981" s="67" t="str">
        <f t="shared" si="137"/>
        <v/>
      </c>
      <c r="AY1981" s="67" t="str">
        <f t="shared" ca="1" si="138"/>
        <v/>
      </c>
      <c r="AZ1981" s="67" t="str">
        <f t="shared" ca="1" si="139"/>
        <v/>
      </c>
      <c r="BA1981" s="67" t="str">
        <f t="shared" ca="1" si="140"/>
        <v/>
      </c>
    </row>
    <row r="1982" spans="16:53">
      <c r="P1982" s="26"/>
      <c r="Q1982" s="27"/>
      <c r="R1982" s="27"/>
      <c r="S1982" s="30"/>
      <c r="AW1982" s="67" t="str">
        <f>IF(ISERROR(IF(Journal!BC1982&gt;0,Journal!V1982,0)-IF(Journal!BC1982&gt;0,Journal!BC1982,0)),"",IF(Journal!BC1982&gt;0,Journal!V1982,0)-IF(Journal!BC1982&gt;0,Journal!BC1982,0))</f>
        <v/>
      </c>
      <c r="AX1982" s="67" t="str">
        <f t="shared" si="137"/>
        <v/>
      </c>
      <c r="AY1982" s="67" t="str">
        <f t="shared" ca="1" si="138"/>
        <v/>
      </c>
      <c r="AZ1982" s="67" t="str">
        <f t="shared" ca="1" si="139"/>
        <v/>
      </c>
      <c r="BA1982" s="67" t="str">
        <f t="shared" ca="1" si="140"/>
        <v/>
      </c>
    </row>
    <row r="1983" spans="16:53">
      <c r="P1983" s="26"/>
      <c r="Q1983" s="27"/>
      <c r="R1983" s="27"/>
      <c r="S1983" s="30"/>
      <c r="AW1983" s="67" t="str">
        <f>IF(ISERROR(IF(Journal!BC1983&gt;0,Journal!V1983,0)-IF(Journal!BC1983&gt;0,Journal!BC1983,0)),"",IF(Journal!BC1983&gt;0,Journal!V1983,0)-IF(Journal!BC1983&gt;0,Journal!BC1983,0))</f>
        <v/>
      </c>
      <c r="AX1983" s="67" t="str">
        <f t="shared" si="137"/>
        <v/>
      </c>
      <c r="AY1983" s="67" t="str">
        <f t="shared" ca="1" si="138"/>
        <v/>
      </c>
      <c r="AZ1983" s="67" t="str">
        <f t="shared" ca="1" si="139"/>
        <v/>
      </c>
      <c r="BA1983" s="67" t="str">
        <f t="shared" ca="1" si="140"/>
        <v/>
      </c>
    </row>
    <row r="1984" spans="16:53">
      <c r="P1984" s="26"/>
      <c r="Q1984" s="27"/>
      <c r="R1984" s="27"/>
      <c r="S1984" s="30"/>
      <c r="AW1984" s="67" t="str">
        <f>IF(ISERROR(IF(Journal!BC1984&gt;0,Journal!V1984,0)-IF(Journal!BC1984&gt;0,Journal!BC1984,0)),"",IF(Journal!BC1984&gt;0,Journal!V1984,0)-IF(Journal!BC1984&gt;0,Journal!BC1984,0))</f>
        <v/>
      </c>
      <c r="AX1984" s="67" t="str">
        <f t="shared" si="137"/>
        <v/>
      </c>
      <c r="AY1984" s="67" t="str">
        <f t="shared" ca="1" si="138"/>
        <v/>
      </c>
      <c r="AZ1984" s="67" t="str">
        <f t="shared" ca="1" si="139"/>
        <v/>
      </c>
      <c r="BA1984" s="67" t="str">
        <f t="shared" ca="1" si="140"/>
        <v/>
      </c>
    </row>
    <row r="1985" spans="16:53">
      <c r="P1985" s="26"/>
      <c r="Q1985" s="27"/>
      <c r="R1985" s="27"/>
      <c r="S1985" s="30"/>
      <c r="AW1985" s="67" t="str">
        <f>IF(ISERROR(IF(Journal!BC1985&gt;0,Journal!V1985,0)-IF(Journal!BC1985&gt;0,Journal!BC1985,0)),"",IF(Journal!BC1985&gt;0,Journal!V1985,0)-IF(Journal!BC1985&gt;0,Journal!BC1985,0))</f>
        <v/>
      </c>
      <c r="AX1985" s="67" t="str">
        <f t="shared" si="137"/>
        <v/>
      </c>
      <c r="AY1985" s="67" t="str">
        <f t="shared" ca="1" si="138"/>
        <v/>
      </c>
      <c r="AZ1985" s="67" t="str">
        <f t="shared" ca="1" si="139"/>
        <v/>
      </c>
      <c r="BA1985" s="67" t="str">
        <f t="shared" ca="1" si="140"/>
        <v/>
      </c>
    </row>
    <row r="1986" spans="16:53">
      <c r="P1986" s="26"/>
      <c r="Q1986" s="27"/>
      <c r="R1986" s="27"/>
      <c r="S1986" s="30"/>
      <c r="AW1986" s="67" t="str">
        <f>IF(ISERROR(IF(Journal!BC1986&gt;0,Journal!V1986,0)-IF(Journal!BC1986&gt;0,Journal!BC1986,0)),"",IF(Journal!BC1986&gt;0,Journal!V1986,0)-IF(Journal!BC1986&gt;0,Journal!BC1986,0))</f>
        <v/>
      </c>
      <c r="AX1986" s="67" t="str">
        <f t="shared" si="137"/>
        <v/>
      </c>
      <c r="AY1986" s="67" t="str">
        <f t="shared" ca="1" si="138"/>
        <v/>
      </c>
      <c r="AZ1986" s="67" t="str">
        <f t="shared" ca="1" si="139"/>
        <v/>
      </c>
      <c r="BA1986" s="67" t="str">
        <f t="shared" ca="1" si="140"/>
        <v/>
      </c>
    </row>
    <row r="1987" spans="16:53">
      <c r="P1987" s="26"/>
      <c r="Q1987" s="27"/>
      <c r="R1987" s="27"/>
      <c r="S1987" s="30"/>
      <c r="AW1987" s="67" t="str">
        <f>IF(ISERROR(IF(Journal!BC1987&gt;0,Journal!V1987,0)-IF(Journal!BC1987&gt;0,Journal!BC1987,0)),"",IF(Journal!BC1987&gt;0,Journal!V1987,0)-IF(Journal!BC1987&gt;0,Journal!BC1987,0))</f>
        <v/>
      </c>
      <c r="AX1987" s="67" t="str">
        <f t="shared" si="137"/>
        <v/>
      </c>
      <c r="AY1987" s="67" t="str">
        <f t="shared" ca="1" si="138"/>
        <v/>
      </c>
      <c r="AZ1987" s="67" t="str">
        <f t="shared" ca="1" si="139"/>
        <v/>
      </c>
      <c r="BA1987" s="67" t="str">
        <f t="shared" ca="1" si="140"/>
        <v/>
      </c>
    </row>
    <row r="1988" spans="16:53">
      <c r="P1988" s="26"/>
      <c r="Q1988" s="27"/>
      <c r="R1988" s="27"/>
      <c r="S1988" s="30"/>
      <c r="AW1988" s="67" t="str">
        <f>IF(ISERROR(IF(Journal!BC1988&gt;0,Journal!V1988,0)-IF(Journal!BC1988&gt;0,Journal!BC1988,0)),"",IF(Journal!BC1988&gt;0,Journal!V1988,0)-IF(Journal!BC1988&gt;0,Journal!BC1988,0))</f>
        <v/>
      </c>
      <c r="AX1988" s="67" t="str">
        <f t="shared" si="137"/>
        <v/>
      </c>
      <c r="AY1988" s="67" t="str">
        <f t="shared" ca="1" si="138"/>
        <v/>
      </c>
      <c r="AZ1988" s="67" t="str">
        <f t="shared" ca="1" si="139"/>
        <v/>
      </c>
      <c r="BA1988" s="67" t="str">
        <f t="shared" ca="1" si="140"/>
        <v/>
      </c>
    </row>
    <row r="1989" spans="16:53">
      <c r="P1989" s="26"/>
      <c r="Q1989" s="27"/>
      <c r="R1989" s="27"/>
      <c r="S1989" s="30"/>
      <c r="AW1989" s="67" t="str">
        <f>IF(ISERROR(IF(Journal!BC1989&gt;0,Journal!V1989,0)-IF(Journal!BC1989&gt;0,Journal!BC1989,0)),"",IF(Journal!BC1989&gt;0,Journal!V1989,0)-IF(Journal!BC1989&gt;0,Journal!BC1989,0))</f>
        <v/>
      </c>
      <c r="AX1989" s="67" t="str">
        <f t="shared" ref="AX1989:AX2019" si="141">IF(AW1989="","",IF(AW1989&gt;0,1,""))</f>
        <v/>
      </c>
      <c r="AY1989" s="67" t="str">
        <f t="shared" ref="AY1989:AY2019" ca="1" si="142">IF(ISERROR(AY1988+MATCH(1,INDIRECT(CONCATENATE(CONCATENATE("AX",AY1988+1),":AX2200")),0)),"",(AY1988+MATCH(1,INDIRECT(CONCATENATE(CONCATENATE("AX",AY1988+1),":AX2200")),0)))</f>
        <v/>
      </c>
      <c r="AZ1989" s="67" t="str">
        <f t="shared" ref="AZ1989:AZ2019" ca="1" si="143">IF(ISERROR(IF(INDIRECT(CONCATENATE("AW",AY1989))="","",INDIRECT(CONCATENATE("AW",AY1989)))),"",IF(INDIRECT(CONCATENATE("AW",AY1989))="","",INDIRECT(CONCATENATE("AW",AY1989))))</f>
        <v/>
      </c>
      <c r="BA1989" s="67" t="str">
        <f t="shared" ref="BA1989:BA2019" ca="1" si="144">IF(AZ1989="","",BA1988+1)</f>
        <v/>
      </c>
    </row>
    <row r="1990" spans="16:53">
      <c r="P1990" s="26"/>
      <c r="Q1990" s="27"/>
      <c r="R1990" s="27"/>
      <c r="S1990" s="30"/>
      <c r="AW1990" s="67" t="str">
        <f>IF(ISERROR(IF(Journal!BC1990&gt;0,Journal!V1990,0)-IF(Journal!BC1990&gt;0,Journal!BC1990,0)),"",IF(Journal!BC1990&gt;0,Journal!V1990,0)-IF(Journal!BC1990&gt;0,Journal!BC1990,0))</f>
        <v/>
      </c>
      <c r="AX1990" s="67" t="str">
        <f t="shared" si="141"/>
        <v/>
      </c>
      <c r="AY1990" s="67" t="str">
        <f t="shared" ca="1" si="142"/>
        <v/>
      </c>
      <c r="AZ1990" s="67" t="str">
        <f t="shared" ca="1" si="143"/>
        <v/>
      </c>
      <c r="BA1990" s="67" t="str">
        <f t="shared" ca="1" si="144"/>
        <v/>
      </c>
    </row>
    <row r="1991" spans="16:53">
      <c r="P1991" s="26"/>
      <c r="Q1991" s="27"/>
      <c r="R1991" s="27"/>
      <c r="S1991" s="30"/>
      <c r="AW1991" s="67" t="str">
        <f>IF(ISERROR(IF(Journal!BC1991&gt;0,Journal!V1991,0)-IF(Journal!BC1991&gt;0,Journal!BC1991,0)),"",IF(Journal!BC1991&gt;0,Journal!V1991,0)-IF(Journal!BC1991&gt;0,Journal!BC1991,0))</f>
        <v/>
      </c>
      <c r="AX1991" s="67" t="str">
        <f t="shared" si="141"/>
        <v/>
      </c>
      <c r="AY1991" s="67" t="str">
        <f t="shared" ca="1" si="142"/>
        <v/>
      </c>
      <c r="AZ1991" s="67" t="str">
        <f t="shared" ca="1" si="143"/>
        <v/>
      </c>
      <c r="BA1991" s="67" t="str">
        <f t="shared" ca="1" si="144"/>
        <v/>
      </c>
    </row>
    <row r="1992" spans="16:53">
      <c r="P1992" s="26"/>
      <c r="Q1992" s="27"/>
      <c r="R1992" s="27"/>
      <c r="S1992" s="30"/>
      <c r="AW1992" s="67" t="str">
        <f>IF(ISERROR(IF(Journal!BC1992&gt;0,Journal!V1992,0)-IF(Journal!BC1992&gt;0,Journal!BC1992,0)),"",IF(Journal!BC1992&gt;0,Journal!V1992,0)-IF(Journal!BC1992&gt;0,Journal!BC1992,0))</f>
        <v/>
      </c>
      <c r="AX1992" s="67" t="str">
        <f t="shared" si="141"/>
        <v/>
      </c>
      <c r="AY1992" s="67" t="str">
        <f t="shared" ca="1" si="142"/>
        <v/>
      </c>
      <c r="AZ1992" s="67" t="str">
        <f t="shared" ca="1" si="143"/>
        <v/>
      </c>
      <c r="BA1992" s="67" t="str">
        <f t="shared" ca="1" si="144"/>
        <v/>
      </c>
    </row>
    <row r="1993" spans="16:53">
      <c r="P1993" s="26"/>
      <c r="Q1993" s="27"/>
      <c r="R1993" s="27"/>
      <c r="S1993" s="30"/>
      <c r="AW1993" s="67" t="str">
        <f>IF(ISERROR(IF(Journal!BC1993&gt;0,Journal!V1993,0)-IF(Journal!BC1993&gt;0,Journal!BC1993,0)),"",IF(Journal!BC1993&gt;0,Journal!V1993,0)-IF(Journal!BC1993&gt;0,Journal!BC1993,0))</f>
        <v/>
      </c>
      <c r="AX1993" s="67" t="str">
        <f t="shared" si="141"/>
        <v/>
      </c>
      <c r="AY1993" s="67" t="str">
        <f t="shared" ca="1" si="142"/>
        <v/>
      </c>
      <c r="AZ1993" s="67" t="str">
        <f t="shared" ca="1" si="143"/>
        <v/>
      </c>
      <c r="BA1993" s="67" t="str">
        <f t="shared" ca="1" si="144"/>
        <v/>
      </c>
    </row>
    <row r="1994" spans="16:53">
      <c r="P1994" s="26"/>
      <c r="Q1994" s="27"/>
      <c r="R1994" s="27"/>
      <c r="S1994" s="30"/>
      <c r="AW1994" s="67" t="str">
        <f>IF(ISERROR(IF(Journal!BC1994&gt;0,Journal!V1994,0)-IF(Journal!BC1994&gt;0,Journal!BC1994,0)),"",IF(Journal!BC1994&gt;0,Journal!V1994,0)-IF(Journal!BC1994&gt;0,Journal!BC1994,0))</f>
        <v/>
      </c>
      <c r="AX1994" s="67" t="str">
        <f t="shared" si="141"/>
        <v/>
      </c>
      <c r="AY1994" s="67" t="str">
        <f t="shared" ca="1" si="142"/>
        <v/>
      </c>
      <c r="AZ1994" s="67" t="str">
        <f t="shared" ca="1" si="143"/>
        <v/>
      </c>
      <c r="BA1994" s="67" t="str">
        <f t="shared" ca="1" si="144"/>
        <v/>
      </c>
    </row>
    <row r="1995" spans="16:53">
      <c r="P1995" s="26"/>
      <c r="Q1995" s="27"/>
      <c r="R1995" s="27"/>
      <c r="S1995" s="30"/>
      <c r="AW1995" s="67" t="str">
        <f>IF(ISERROR(IF(Journal!BC1995&gt;0,Journal!V1995,0)-IF(Journal!BC1995&gt;0,Journal!BC1995,0)),"",IF(Journal!BC1995&gt;0,Journal!V1995,0)-IF(Journal!BC1995&gt;0,Journal!BC1995,0))</f>
        <v/>
      </c>
      <c r="AX1995" s="67" t="str">
        <f t="shared" si="141"/>
        <v/>
      </c>
      <c r="AY1995" s="67" t="str">
        <f t="shared" ca="1" si="142"/>
        <v/>
      </c>
      <c r="AZ1995" s="67" t="str">
        <f t="shared" ca="1" si="143"/>
        <v/>
      </c>
      <c r="BA1995" s="67" t="str">
        <f t="shared" ca="1" si="144"/>
        <v/>
      </c>
    </row>
    <row r="1996" spans="16:53">
      <c r="P1996" s="26"/>
      <c r="Q1996" s="27"/>
      <c r="R1996" s="27"/>
      <c r="S1996" s="30"/>
      <c r="AW1996" s="67" t="str">
        <f>IF(ISERROR(IF(Journal!BC1996&gt;0,Journal!V1996,0)-IF(Journal!BC1996&gt;0,Journal!BC1996,0)),"",IF(Journal!BC1996&gt;0,Journal!V1996,0)-IF(Journal!BC1996&gt;0,Journal!BC1996,0))</f>
        <v/>
      </c>
      <c r="AX1996" s="67" t="str">
        <f t="shared" si="141"/>
        <v/>
      </c>
      <c r="AY1996" s="67" t="str">
        <f t="shared" ca="1" si="142"/>
        <v/>
      </c>
      <c r="AZ1996" s="67" t="str">
        <f t="shared" ca="1" si="143"/>
        <v/>
      </c>
      <c r="BA1996" s="67" t="str">
        <f t="shared" ca="1" si="144"/>
        <v/>
      </c>
    </row>
    <row r="1997" spans="16:53">
      <c r="P1997" s="26"/>
      <c r="Q1997" s="27"/>
      <c r="R1997" s="27"/>
      <c r="S1997" s="30"/>
      <c r="AW1997" s="67" t="str">
        <f>IF(ISERROR(IF(Journal!BC1997&gt;0,Journal!V1997,0)-IF(Journal!BC1997&gt;0,Journal!BC1997,0)),"",IF(Journal!BC1997&gt;0,Journal!V1997,0)-IF(Journal!BC1997&gt;0,Journal!BC1997,0))</f>
        <v/>
      </c>
      <c r="AX1997" s="67" t="str">
        <f t="shared" si="141"/>
        <v/>
      </c>
      <c r="AY1997" s="67" t="str">
        <f t="shared" ca="1" si="142"/>
        <v/>
      </c>
      <c r="AZ1997" s="67" t="str">
        <f t="shared" ca="1" si="143"/>
        <v/>
      </c>
      <c r="BA1997" s="67" t="str">
        <f t="shared" ca="1" si="144"/>
        <v/>
      </c>
    </row>
    <row r="1998" spans="16:53">
      <c r="P1998" s="26"/>
      <c r="Q1998" s="27"/>
      <c r="R1998" s="27"/>
      <c r="S1998" s="30"/>
      <c r="AW1998" s="67" t="str">
        <f>IF(ISERROR(IF(Journal!BC1998&gt;0,Journal!V1998,0)-IF(Journal!BC1998&gt;0,Journal!BC1998,0)),"",IF(Journal!BC1998&gt;0,Journal!V1998,0)-IF(Journal!BC1998&gt;0,Journal!BC1998,0))</f>
        <v/>
      </c>
      <c r="AX1998" s="67" t="str">
        <f t="shared" si="141"/>
        <v/>
      </c>
      <c r="AY1998" s="67" t="str">
        <f t="shared" ca="1" si="142"/>
        <v/>
      </c>
      <c r="AZ1998" s="67" t="str">
        <f t="shared" ca="1" si="143"/>
        <v/>
      </c>
      <c r="BA1998" s="67" t="str">
        <f t="shared" ca="1" si="144"/>
        <v/>
      </c>
    </row>
    <row r="1999" spans="16:53">
      <c r="P1999" s="26"/>
      <c r="Q1999" s="27"/>
      <c r="R1999" s="27"/>
      <c r="S1999" s="30"/>
      <c r="AW1999" s="67" t="str">
        <f>IF(ISERROR(IF(Journal!BC1999&gt;0,Journal!V1999,0)-IF(Journal!BC1999&gt;0,Journal!BC1999,0)),"",IF(Journal!BC1999&gt;0,Journal!V1999,0)-IF(Journal!BC1999&gt;0,Journal!BC1999,0))</f>
        <v/>
      </c>
      <c r="AX1999" s="67" t="str">
        <f t="shared" si="141"/>
        <v/>
      </c>
      <c r="AY1999" s="67" t="str">
        <f t="shared" ca="1" si="142"/>
        <v/>
      </c>
      <c r="AZ1999" s="67" t="str">
        <f t="shared" ca="1" si="143"/>
        <v/>
      </c>
      <c r="BA1999" s="67" t="str">
        <f t="shared" ca="1" si="144"/>
        <v/>
      </c>
    </row>
    <row r="2000" spans="16:53">
      <c r="P2000" s="26"/>
      <c r="Q2000" s="27"/>
      <c r="R2000" s="27"/>
      <c r="S2000" s="30"/>
      <c r="AW2000" s="67" t="str">
        <f>IF(ISERROR(IF(Journal!BC2000&gt;0,Journal!V2000,0)-IF(Journal!BC2000&gt;0,Journal!BC2000,0)),"",IF(Journal!BC2000&gt;0,Journal!V2000,0)-IF(Journal!BC2000&gt;0,Journal!BC2000,0))</f>
        <v/>
      </c>
      <c r="AX2000" s="67" t="str">
        <f t="shared" si="141"/>
        <v/>
      </c>
      <c r="AY2000" s="67" t="str">
        <f t="shared" ca="1" si="142"/>
        <v/>
      </c>
      <c r="AZ2000" s="67" t="str">
        <f t="shared" ca="1" si="143"/>
        <v/>
      </c>
      <c r="BA2000" s="67" t="str">
        <f t="shared" ca="1" si="144"/>
        <v/>
      </c>
    </row>
    <row r="2001" spans="16:53">
      <c r="P2001" s="26"/>
      <c r="Q2001" s="27"/>
      <c r="R2001" s="27"/>
      <c r="S2001" s="30"/>
      <c r="AW2001" s="67" t="str">
        <f>IF(ISERROR(IF(Journal!BC2001&gt;0,Journal!V2001,0)-IF(Journal!BC2001&gt;0,Journal!BC2001,0)),"",IF(Journal!BC2001&gt;0,Journal!V2001,0)-IF(Journal!BC2001&gt;0,Journal!BC2001,0))</f>
        <v/>
      </c>
      <c r="AX2001" s="67" t="str">
        <f t="shared" si="141"/>
        <v/>
      </c>
      <c r="AY2001" s="67" t="str">
        <f t="shared" ca="1" si="142"/>
        <v/>
      </c>
      <c r="AZ2001" s="67" t="str">
        <f t="shared" ca="1" si="143"/>
        <v/>
      </c>
      <c r="BA2001" s="67" t="str">
        <f t="shared" ca="1" si="144"/>
        <v/>
      </c>
    </row>
    <row r="2002" spans="16:53">
      <c r="P2002" s="26"/>
      <c r="Q2002" s="27"/>
      <c r="R2002" s="27"/>
      <c r="S2002" s="30"/>
      <c r="AW2002" s="67" t="str">
        <f>IF(ISERROR(IF(Journal!BC2002&gt;0,Journal!V2002,0)-IF(Journal!BC2002&gt;0,Journal!BC2002,0)),"",IF(Journal!BC2002&gt;0,Journal!V2002,0)-IF(Journal!BC2002&gt;0,Journal!BC2002,0))</f>
        <v/>
      </c>
      <c r="AX2002" s="67" t="str">
        <f t="shared" si="141"/>
        <v/>
      </c>
      <c r="AY2002" s="67" t="str">
        <f t="shared" ca="1" si="142"/>
        <v/>
      </c>
      <c r="AZ2002" s="67" t="str">
        <f t="shared" ca="1" si="143"/>
        <v/>
      </c>
      <c r="BA2002" s="67" t="str">
        <f t="shared" ca="1" si="144"/>
        <v/>
      </c>
    </row>
    <row r="2003" spans="16:53">
      <c r="P2003" s="26"/>
      <c r="Q2003" s="27"/>
      <c r="R2003" s="27"/>
      <c r="S2003" s="30"/>
      <c r="AW2003" s="67" t="str">
        <f>IF(ISERROR(IF(Journal!BC2003&gt;0,Journal!V2003,0)-IF(Journal!BC2003&gt;0,Journal!BC2003,0)),"",IF(Journal!BC2003&gt;0,Journal!V2003,0)-IF(Journal!BC2003&gt;0,Journal!BC2003,0))</f>
        <v/>
      </c>
      <c r="AX2003" s="67" t="str">
        <f t="shared" si="141"/>
        <v/>
      </c>
      <c r="AY2003" s="67" t="str">
        <f t="shared" ca="1" si="142"/>
        <v/>
      </c>
      <c r="AZ2003" s="67" t="str">
        <f t="shared" ca="1" si="143"/>
        <v/>
      </c>
      <c r="BA2003" s="67" t="str">
        <f t="shared" ca="1" si="144"/>
        <v/>
      </c>
    </row>
    <row r="2004" spans="16:53">
      <c r="P2004" s="26"/>
      <c r="Q2004" s="27"/>
      <c r="R2004" s="27"/>
      <c r="S2004" s="30"/>
      <c r="AW2004" s="67" t="str">
        <f>IF(ISERROR(IF(Journal!BC2004&gt;0,Journal!V2004,0)-IF(Journal!BC2004&gt;0,Journal!BC2004,0)),"",IF(Journal!BC2004&gt;0,Journal!V2004,0)-IF(Journal!BC2004&gt;0,Journal!BC2004,0))</f>
        <v/>
      </c>
      <c r="AX2004" s="67" t="str">
        <f t="shared" si="141"/>
        <v/>
      </c>
      <c r="AY2004" s="67" t="str">
        <f t="shared" ca="1" si="142"/>
        <v/>
      </c>
      <c r="AZ2004" s="67" t="str">
        <f t="shared" ca="1" si="143"/>
        <v/>
      </c>
      <c r="BA2004" s="67" t="str">
        <f t="shared" ca="1" si="144"/>
        <v/>
      </c>
    </row>
    <row r="2005" spans="16:53">
      <c r="P2005" s="26"/>
      <c r="Q2005" s="27"/>
      <c r="R2005" s="27"/>
      <c r="S2005" s="30"/>
      <c r="AW2005" s="67" t="str">
        <f>IF(ISERROR(IF(Journal!BC2005&gt;0,Journal!V2005,0)-IF(Journal!BC2005&gt;0,Journal!BC2005,0)),"",IF(Journal!BC2005&gt;0,Journal!V2005,0)-IF(Journal!BC2005&gt;0,Journal!BC2005,0))</f>
        <v/>
      </c>
      <c r="AX2005" s="67" t="str">
        <f t="shared" si="141"/>
        <v/>
      </c>
      <c r="AY2005" s="67" t="str">
        <f t="shared" ca="1" si="142"/>
        <v/>
      </c>
      <c r="AZ2005" s="67" t="str">
        <f t="shared" ca="1" si="143"/>
        <v/>
      </c>
      <c r="BA2005" s="67" t="str">
        <f t="shared" ca="1" si="144"/>
        <v/>
      </c>
    </row>
    <row r="2006" spans="16:53">
      <c r="P2006" s="26"/>
      <c r="Q2006" s="27"/>
      <c r="R2006" s="27"/>
      <c r="S2006" s="30"/>
      <c r="AW2006" s="67" t="str">
        <f>IF(ISERROR(IF(Journal!BC2006&gt;0,Journal!V2006,0)-IF(Journal!BC2006&gt;0,Journal!BC2006,0)),"",IF(Journal!BC2006&gt;0,Journal!V2006,0)-IF(Journal!BC2006&gt;0,Journal!BC2006,0))</f>
        <v/>
      </c>
      <c r="AX2006" s="67" t="str">
        <f t="shared" si="141"/>
        <v/>
      </c>
      <c r="AY2006" s="67" t="str">
        <f t="shared" ca="1" si="142"/>
        <v/>
      </c>
      <c r="AZ2006" s="67" t="str">
        <f t="shared" ca="1" si="143"/>
        <v/>
      </c>
      <c r="BA2006" s="67" t="str">
        <f t="shared" ca="1" si="144"/>
        <v/>
      </c>
    </row>
    <row r="2007" spans="16:53">
      <c r="P2007" s="26"/>
      <c r="Q2007" s="27"/>
      <c r="R2007" s="27"/>
      <c r="S2007" s="30"/>
      <c r="AW2007" s="67" t="str">
        <f>IF(ISERROR(IF(Journal!BC2007&gt;0,Journal!V2007,0)-IF(Journal!BC2007&gt;0,Journal!BC2007,0)),"",IF(Journal!BC2007&gt;0,Journal!V2007,0)-IF(Journal!BC2007&gt;0,Journal!BC2007,0))</f>
        <v/>
      </c>
      <c r="AX2007" s="67" t="str">
        <f t="shared" si="141"/>
        <v/>
      </c>
      <c r="AY2007" s="67" t="str">
        <f t="shared" ca="1" si="142"/>
        <v/>
      </c>
      <c r="AZ2007" s="67" t="str">
        <f t="shared" ca="1" si="143"/>
        <v/>
      </c>
      <c r="BA2007" s="67" t="str">
        <f t="shared" ca="1" si="144"/>
        <v/>
      </c>
    </row>
    <row r="2008" spans="16:53">
      <c r="P2008" s="26"/>
      <c r="Q2008" s="27"/>
      <c r="R2008" s="27"/>
      <c r="S2008" s="30"/>
      <c r="AW2008" s="67" t="str">
        <f>IF(ISERROR(IF(Journal!BC2008&gt;0,Journal!V2008,0)-IF(Journal!BC2008&gt;0,Journal!BC2008,0)),"",IF(Journal!BC2008&gt;0,Journal!V2008,0)-IF(Journal!BC2008&gt;0,Journal!BC2008,0))</f>
        <v/>
      </c>
      <c r="AX2008" s="67" t="str">
        <f t="shared" si="141"/>
        <v/>
      </c>
      <c r="AY2008" s="67" t="str">
        <f t="shared" ca="1" si="142"/>
        <v/>
      </c>
      <c r="AZ2008" s="67" t="str">
        <f t="shared" ca="1" si="143"/>
        <v/>
      </c>
      <c r="BA2008" s="67" t="str">
        <f t="shared" ca="1" si="144"/>
        <v/>
      </c>
    </row>
    <row r="2009" spans="16:53">
      <c r="P2009" s="26"/>
      <c r="Q2009" s="27"/>
      <c r="R2009" s="27"/>
      <c r="S2009" s="30"/>
      <c r="AW2009" s="67" t="str">
        <f>IF(ISERROR(IF(Journal!BC2009&gt;0,Journal!V2009,0)-IF(Journal!BC2009&gt;0,Journal!BC2009,0)),"",IF(Journal!BC2009&gt;0,Journal!V2009,0)-IF(Journal!BC2009&gt;0,Journal!BC2009,0))</f>
        <v/>
      </c>
      <c r="AX2009" s="67" t="str">
        <f t="shared" si="141"/>
        <v/>
      </c>
      <c r="AY2009" s="67" t="str">
        <f t="shared" ca="1" si="142"/>
        <v/>
      </c>
      <c r="AZ2009" s="67" t="str">
        <f t="shared" ca="1" si="143"/>
        <v/>
      </c>
      <c r="BA2009" s="67" t="str">
        <f t="shared" ca="1" si="144"/>
        <v/>
      </c>
    </row>
    <row r="2010" spans="16:53">
      <c r="P2010" s="26"/>
      <c r="Q2010" s="27"/>
      <c r="R2010" s="27"/>
      <c r="S2010" s="30"/>
      <c r="AW2010" s="67" t="str">
        <f>IF(ISERROR(IF(Journal!BC2010&gt;0,Journal!V2010,0)-IF(Journal!BC2010&gt;0,Journal!BC2010,0)),"",IF(Journal!BC2010&gt;0,Journal!V2010,0)-IF(Journal!BC2010&gt;0,Journal!BC2010,0))</f>
        <v/>
      </c>
      <c r="AX2010" s="67" t="str">
        <f t="shared" si="141"/>
        <v/>
      </c>
      <c r="AY2010" s="67" t="str">
        <f t="shared" ca="1" si="142"/>
        <v/>
      </c>
      <c r="AZ2010" s="67" t="str">
        <f t="shared" ca="1" si="143"/>
        <v/>
      </c>
      <c r="BA2010" s="67" t="str">
        <f t="shared" ca="1" si="144"/>
        <v/>
      </c>
    </row>
    <row r="2011" spans="16:53">
      <c r="P2011" s="26"/>
      <c r="Q2011" s="27"/>
      <c r="R2011" s="27"/>
      <c r="S2011" s="30"/>
      <c r="AW2011" s="67" t="str">
        <f>IF(ISERROR(IF(Journal!BC2011&gt;0,Journal!V2011,0)-IF(Journal!BC2011&gt;0,Journal!BC2011,0)),"",IF(Journal!BC2011&gt;0,Journal!V2011,0)-IF(Journal!BC2011&gt;0,Journal!BC2011,0))</f>
        <v/>
      </c>
      <c r="AX2011" s="67" t="str">
        <f t="shared" si="141"/>
        <v/>
      </c>
      <c r="AY2011" s="67" t="str">
        <f ca="1">IF(ISERROR(AY2010+MATCH(1,INDIRECT(CONCATENATE(CONCATENATE("AX",AY2010+1),":AX2200")),0)),"",(AY2010+MATCH(1,INDIRECT(CONCATENATE(CONCATENATE("AX",AY2010+1),":AX2200")),0)))</f>
        <v/>
      </c>
      <c r="AZ2011" s="67" t="str">
        <f t="shared" ca="1" si="143"/>
        <v/>
      </c>
      <c r="BA2011" s="67" t="str">
        <f t="shared" ca="1" si="144"/>
        <v/>
      </c>
    </row>
    <row r="2012" spans="16:53">
      <c r="P2012" s="26"/>
      <c r="Q2012" s="27"/>
      <c r="R2012" s="27"/>
      <c r="S2012" s="30"/>
      <c r="AW2012" s="67" t="str">
        <f>IF(ISERROR(IF(Journal!BC2012&gt;0,Journal!V2012,0)-IF(Journal!BC2012&gt;0,Journal!BC2012,0)),"",IF(Journal!BC2012&gt;0,Journal!V2012,0)-IF(Journal!BC2012&gt;0,Journal!BC2012,0))</f>
        <v/>
      </c>
      <c r="AX2012" s="67" t="str">
        <f t="shared" si="141"/>
        <v/>
      </c>
      <c r="AY2012" s="67" t="str">
        <f t="shared" ca="1" si="142"/>
        <v/>
      </c>
      <c r="AZ2012" s="67" t="str">
        <f t="shared" ca="1" si="143"/>
        <v/>
      </c>
      <c r="BA2012" s="67" t="str">
        <f t="shared" ca="1" si="144"/>
        <v/>
      </c>
    </row>
    <row r="2013" spans="16:53">
      <c r="P2013" s="26"/>
      <c r="Q2013" s="27"/>
      <c r="R2013" s="27"/>
      <c r="S2013" s="30"/>
      <c r="AW2013" s="67" t="str">
        <f>IF(ISERROR(IF(Journal!BC2013&gt;0,Journal!V2013,0)-IF(Journal!BC2013&gt;0,Journal!BC2013,0)),"",IF(Journal!BC2013&gt;0,Journal!V2013,0)-IF(Journal!BC2013&gt;0,Journal!BC2013,0))</f>
        <v/>
      </c>
      <c r="AX2013" s="67" t="str">
        <f t="shared" si="141"/>
        <v/>
      </c>
      <c r="AY2013" s="67" t="str">
        <f t="shared" ca="1" si="142"/>
        <v/>
      </c>
      <c r="AZ2013" s="67" t="str">
        <f t="shared" ca="1" si="143"/>
        <v/>
      </c>
      <c r="BA2013" s="67" t="str">
        <f t="shared" ca="1" si="144"/>
        <v/>
      </c>
    </row>
    <row r="2014" spans="16:53">
      <c r="P2014" s="26"/>
      <c r="Q2014" s="27"/>
      <c r="R2014" s="27"/>
      <c r="S2014" s="30"/>
      <c r="AW2014" s="67" t="str">
        <f>IF(ISERROR(IF(Journal!BC2014&gt;0,Journal!V2014,0)-IF(Journal!BC2014&gt;0,Journal!BC2014,0)),"",IF(Journal!BC2014&gt;0,Journal!V2014,0)-IF(Journal!BC2014&gt;0,Journal!BC2014,0))</f>
        <v/>
      </c>
      <c r="AX2014" s="67" t="str">
        <f t="shared" si="141"/>
        <v/>
      </c>
      <c r="AY2014" s="67" t="str">
        <f t="shared" ca="1" si="142"/>
        <v/>
      </c>
      <c r="AZ2014" s="67" t="str">
        <f t="shared" ca="1" si="143"/>
        <v/>
      </c>
      <c r="BA2014" s="67" t="str">
        <f t="shared" ca="1" si="144"/>
        <v/>
      </c>
    </row>
    <row r="2015" spans="16:53">
      <c r="P2015" s="26"/>
      <c r="Q2015" s="27"/>
      <c r="R2015" s="27"/>
      <c r="S2015" s="30"/>
      <c r="AW2015" s="67" t="str">
        <f>IF(ISERROR(IF(Journal!BC2015&gt;0,Journal!V2015,0)-IF(Journal!BC2015&gt;0,Journal!BC2015,0)),"",IF(Journal!BC2015&gt;0,Journal!V2015,0)-IF(Journal!BC2015&gt;0,Journal!BC2015,0))</f>
        <v/>
      </c>
      <c r="AX2015" s="67" t="str">
        <f t="shared" si="141"/>
        <v/>
      </c>
      <c r="AY2015" s="67" t="str">
        <f t="shared" ca="1" si="142"/>
        <v/>
      </c>
      <c r="AZ2015" s="67" t="str">
        <f t="shared" ca="1" si="143"/>
        <v/>
      </c>
      <c r="BA2015" s="67" t="str">
        <f t="shared" ca="1" si="144"/>
        <v/>
      </c>
    </row>
    <row r="2016" spans="16:53">
      <c r="P2016" s="26"/>
      <c r="Q2016" s="27"/>
      <c r="R2016" s="27"/>
      <c r="S2016" s="30"/>
      <c r="AW2016" s="67" t="str">
        <f>IF(ISERROR(IF(Journal!BC2016&gt;0,Journal!V2016,0)-IF(Journal!BC2016&gt;0,Journal!BC2016,0)),"",IF(Journal!BC2016&gt;0,Journal!V2016,0)-IF(Journal!BC2016&gt;0,Journal!BC2016,0))</f>
        <v/>
      </c>
      <c r="AX2016" s="67" t="str">
        <f t="shared" si="141"/>
        <v/>
      </c>
      <c r="AY2016" s="67" t="str">
        <f t="shared" ca="1" si="142"/>
        <v/>
      </c>
      <c r="AZ2016" s="67" t="str">
        <f t="shared" ca="1" si="143"/>
        <v/>
      </c>
      <c r="BA2016" s="67" t="str">
        <f t="shared" ca="1" si="144"/>
        <v/>
      </c>
    </row>
    <row r="2017" spans="16:53">
      <c r="P2017" s="26"/>
      <c r="Q2017" s="27"/>
      <c r="R2017" s="27"/>
      <c r="S2017" s="30"/>
      <c r="AW2017" s="67" t="str">
        <f>IF(ISERROR(IF(Journal!BC2017&gt;0,Journal!V2017,0)-IF(Journal!BC2017&gt;0,Journal!BC2017,0)),"",IF(Journal!BC2017&gt;0,Journal!V2017,0)-IF(Journal!BC2017&gt;0,Journal!BC2017,0))</f>
        <v/>
      </c>
      <c r="AX2017" s="67" t="str">
        <f t="shared" si="141"/>
        <v/>
      </c>
      <c r="AY2017" s="67" t="str">
        <f t="shared" ca="1" si="142"/>
        <v/>
      </c>
      <c r="AZ2017" s="67" t="str">
        <f t="shared" ca="1" si="143"/>
        <v/>
      </c>
      <c r="BA2017" s="67" t="str">
        <f t="shared" ca="1" si="144"/>
        <v/>
      </c>
    </row>
    <row r="2018" spans="16:53">
      <c r="P2018" s="26"/>
      <c r="Q2018" s="27"/>
      <c r="R2018" s="27"/>
      <c r="S2018" s="30"/>
      <c r="AW2018" s="67" t="str">
        <f>IF(ISERROR(IF(Journal!BC2018&gt;0,Journal!V2018,0)-IF(Journal!BC2018&gt;0,Journal!BC2018,0)),"",IF(Journal!BC2018&gt;0,Journal!V2018,0)-IF(Journal!BC2018&gt;0,Journal!BC2018,0))</f>
        <v/>
      </c>
      <c r="AX2018" s="67" t="str">
        <f t="shared" si="141"/>
        <v/>
      </c>
      <c r="AY2018" s="67" t="str">
        <f t="shared" ca="1" si="142"/>
        <v/>
      </c>
      <c r="AZ2018" s="67" t="str">
        <f t="shared" ca="1" si="143"/>
        <v/>
      </c>
      <c r="BA2018" s="67" t="str">
        <f t="shared" ca="1" si="144"/>
        <v/>
      </c>
    </row>
    <row r="2019" spans="16:53">
      <c r="P2019" s="26"/>
      <c r="Q2019" s="27"/>
      <c r="R2019" s="27"/>
      <c r="S2019" s="30"/>
      <c r="AW2019" s="67" t="str">
        <f>IF(ISERROR(IF(Journal!BC2019&gt;0,Journal!V2019,0)-IF(Journal!BC2019&gt;0,Journal!BC2019,0)),"",IF(Journal!BC2019&gt;0,Journal!V2019,0)-IF(Journal!BC2019&gt;0,Journal!BC2019,0))</f>
        <v/>
      </c>
      <c r="AX2019" s="67" t="str">
        <f t="shared" si="141"/>
        <v/>
      </c>
      <c r="AY2019" s="67" t="str">
        <f t="shared" ca="1" si="142"/>
        <v/>
      </c>
      <c r="AZ2019" s="67" t="str">
        <f t="shared" ca="1" si="143"/>
        <v/>
      </c>
      <c r="BA2019" s="67" t="str">
        <f t="shared" ca="1" si="144"/>
        <v/>
      </c>
    </row>
    <row r="2020" spans="16:53">
      <c r="P2020" s="26"/>
      <c r="Q2020" s="27"/>
      <c r="R2020" s="27"/>
      <c r="S2020" s="30"/>
      <c r="AW2020"/>
      <c r="AX2020"/>
      <c r="AY2020"/>
      <c r="AZ2020"/>
    </row>
    <row r="2021" spans="16:53">
      <c r="P2021" s="26"/>
      <c r="Q2021" s="27"/>
      <c r="R2021" s="27"/>
      <c r="S2021" s="30"/>
      <c r="AW2021"/>
      <c r="AX2021"/>
      <c r="AY2021"/>
      <c r="AZ2021"/>
    </row>
    <row r="2022" spans="16:53">
      <c r="P2022" s="26"/>
      <c r="Q2022" s="27"/>
      <c r="R2022" s="27"/>
      <c r="S2022" s="30"/>
      <c r="AW2022"/>
      <c r="AX2022"/>
      <c r="AY2022"/>
      <c r="AZ2022"/>
    </row>
    <row r="2023" spans="16:53">
      <c r="P2023" s="26"/>
      <c r="Q2023" s="27"/>
      <c r="R2023" s="27"/>
      <c r="S2023" s="30"/>
      <c r="AW2023"/>
      <c r="AX2023"/>
      <c r="AY2023"/>
      <c r="AZ2023"/>
    </row>
    <row r="2024" spans="16:53">
      <c r="P2024" s="26"/>
      <c r="Q2024" s="27"/>
      <c r="R2024" s="27"/>
      <c r="S2024" s="30"/>
      <c r="AW2024"/>
      <c r="AX2024"/>
      <c r="AY2024"/>
      <c r="AZ2024"/>
    </row>
    <row r="2025" spans="16:53">
      <c r="P2025" s="26"/>
      <c r="Q2025" s="27"/>
      <c r="R2025" s="27"/>
      <c r="S2025" s="30"/>
      <c r="AW2025"/>
      <c r="AX2025"/>
      <c r="AY2025"/>
      <c r="AZ2025"/>
    </row>
    <row r="2026" spans="16:53">
      <c r="P2026" s="26"/>
      <c r="Q2026" s="27"/>
      <c r="R2026" s="27"/>
      <c r="S2026" s="30"/>
      <c r="AW2026"/>
      <c r="AX2026"/>
      <c r="AY2026"/>
      <c r="AZ2026"/>
    </row>
    <row r="2027" spans="16:53">
      <c r="P2027" s="26"/>
      <c r="Q2027" s="27"/>
      <c r="R2027" s="27"/>
      <c r="S2027" s="30"/>
      <c r="AW2027"/>
      <c r="AX2027"/>
      <c r="AY2027"/>
      <c r="AZ2027"/>
    </row>
    <row r="2028" spans="16:53">
      <c r="P2028" s="26"/>
      <c r="Q2028" s="27"/>
      <c r="R2028" s="27"/>
      <c r="S2028" s="30"/>
      <c r="AW2028"/>
      <c r="AX2028"/>
      <c r="AY2028"/>
      <c r="AZ2028"/>
    </row>
    <row r="2029" spans="16:53">
      <c r="P2029" s="26"/>
      <c r="Q2029" s="27"/>
      <c r="R2029" s="27"/>
      <c r="S2029" s="30"/>
      <c r="AW2029"/>
      <c r="AX2029"/>
      <c r="AY2029"/>
      <c r="AZ2029"/>
    </row>
    <row r="2030" spans="16:53">
      <c r="P2030" s="26"/>
      <c r="Q2030" s="27"/>
      <c r="R2030" s="27"/>
      <c r="S2030" s="30"/>
      <c r="AW2030"/>
      <c r="AX2030"/>
      <c r="AY2030"/>
      <c r="AZ2030"/>
    </row>
    <row r="2031" spans="16:53">
      <c r="P2031" s="26"/>
      <c r="Q2031" s="27"/>
      <c r="R2031" s="27"/>
      <c r="S2031" s="30"/>
      <c r="AW2031"/>
      <c r="AX2031"/>
      <c r="AY2031"/>
      <c r="AZ2031"/>
    </row>
    <row r="2032" spans="16:53">
      <c r="P2032" s="26"/>
      <c r="Q2032" s="27"/>
      <c r="R2032" s="27"/>
      <c r="S2032" s="30"/>
      <c r="AW2032"/>
      <c r="AX2032"/>
      <c r="AY2032"/>
      <c r="AZ2032"/>
    </row>
    <row r="2033" spans="16:52">
      <c r="P2033" s="26"/>
      <c r="Q2033" s="27"/>
      <c r="R2033" s="27"/>
      <c r="S2033" s="30"/>
      <c r="AW2033"/>
      <c r="AX2033"/>
      <c r="AY2033"/>
      <c r="AZ2033"/>
    </row>
    <row r="2034" spans="16:52">
      <c r="P2034" s="26"/>
      <c r="Q2034" s="27"/>
      <c r="R2034" s="27"/>
      <c r="S2034" s="30"/>
      <c r="AW2034"/>
      <c r="AX2034"/>
      <c r="AY2034"/>
      <c r="AZ2034"/>
    </row>
    <row r="2035" spans="16:52">
      <c r="P2035" s="26"/>
      <c r="Q2035" s="27"/>
      <c r="R2035" s="27"/>
      <c r="S2035" s="30"/>
      <c r="AW2035"/>
      <c r="AX2035"/>
      <c r="AY2035"/>
      <c r="AZ2035"/>
    </row>
    <row r="2036" spans="16:52">
      <c r="P2036" s="26"/>
      <c r="Q2036" s="27"/>
      <c r="R2036" s="27"/>
      <c r="S2036" s="30"/>
      <c r="AW2036"/>
      <c r="AX2036"/>
      <c r="AY2036"/>
      <c r="AZ2036"/>
    </row>
    <row r="2037" spans="16:52">
      <c r="P2037" s="26"/>
      <c r="Q2037" s="27"/>
      <c r="R2037" s="27"/>
      <c r="S2037" s="30"/>
      <c r="AW2037"/>
      <c r="AX2037"/>
      <c r="AY2037"/>
      <c r="AZ2037"/>
    </row>
    <row r="2038" spans="16:52">
      <c r="P2038" s="26"/>
      <c r="Q2038" s="27"/>
      <c r="R2038" s="27"/>
      <c r="S2038" s="30"/>
      <c r="AW2038"/>
      <c r="AX2038"/>
      <c r="AY2038"/>
      <c r="AZ2038"/>
    </row>
    <row r="2039" spans="16:52">
      <c r="P2039" s="26"/>
      <c r="Q2039" s="27"/>
      <c r="R2039" s="27"/>
      <c r="S2039" s="30"/>
      <c r="AW2039"/>
      <c r="AX2039"/>
      <c r="AY2039"/>
      <c r="AZ2039"/>
    </row>
    <row r="2040" spans="16:52">
      <c r="P2040" s="26"/>
      <c r="Q2040" s="27"/>
      <c r="R2040" s="27"/>
      <c r="S2040" s="30"/>
      <c r="AW2040"/>
      <c r="AX2040"/>
      <c r="AY2040"/>
      <c r="AZ2040"/>
    </row>
    <row r="2041" spans="16:52">
      <c r="P2041" s="26"/>
      <c r="Q2041" s="27"/>
      <c r="R2041" s="27"/>
      <c r="S2041" s="30"/>
      <c r="AW2041"/>
      <c r="AX2041"/>
      <c r="AY2041"/>
      <c r="AZ2041"/>
    </row>
    <row r="2042" spans="16:52">
      <c r="P2042" s="26"/>
      <c r="Q2042" s="27"/>
      <c r="R2042" s="27"/>
      <c r="S2042" s="30"/>
      <c r="AW2042"/>
      <c r="AX2042"/>
      <c r="AY2042"/>
      <c r="AZ2042"/>
    </row>
    <row r="2043" spans="16:52">
      <c r="P2043" s="26"/>
      <c r="Q2043" s="27"/>
      <c r="R2043" s="27"/>
      <c r="S2043" s="30"/>
      <c r="AW2043"/>
      <c r="AX2043"/>
      <c r="AY2043"/>
      <c r="AZ2043"/>
    </row>
    <row r="2044" spans="16:52">
      <c r="P2044" s="26"/>
      <c r="Q2044" s="27"/>
      <c r="R2044" s="27"/>
      <c r="S2044" s="30"/>
      <c r="AW2044"/>
      <c r="AX2044"/>
      <c r="AY2044"/>
      <c r="AZ2044"/>
    </row>
    <row r="2045" spans="16:52">
      <c r="P2045" s="26"/>
      <c r="Q2045" s="27"/>
      <c r="R2045" s="27"/>
      <c r="S2045" s="30"/>
      <c r="AW2045"/>
      <c r="AX2045"/>
      <c r="AY2045"/>
      <c r="AZ2045"/>
    </row>
    <row r="2046" spans="16:52">
      <c r="P2046" s="26"/>
      <c r="Q2046" s="27"/>
      <c r="R2046" s="27"/>
      <c r="S2046" s="30"/>
      <c r="AW2046"/>
      <c r="AX2046"/>
      <c r="AY2046"/>
      <c r="AZ2046"/>
    </row>
    <row r="2047" spans="16:52">
      <c r="P2047" s="26"/>
      <c r="Q2047" s="27"/>
      <c r="R2047" s="27"/>
      <c r="S2047" s="30"/>
      <c r="AW2047"/>
      <c r="AX2047"/>
      <c r="AY2047"/>
      <c r="AZ2047"/>
    </row>
    <row r="2048" spans="16:52">
      <c r="P2048" s="26"/>
      <c r="Q2048" s="27"/>
      <c r="R2048" s="27"/>
      <c r="S2048" s="30"/>
      <c r="AW2048"/>
      <c r="AX2048"/>
      <c r="AY2048"/>
      <c r="AZ2048"/>
    </row>
    <row r="2049" spans="16:52">
      <c r="P2049" s="26"/>
      <c r="Q2049" s="27"/>
      <c r="R2049" s="27"/>
      <c r="S2049" s="30"/>
      <c r="AW2049"/>
      <c r="AX2049"/>
      <c r="AY2049"/>
      <c r="AZ2049"/>
    </row>
    <row r="2050" spans="16:52">
      <c r="P2050" s="26"/>
      <c r="Q2050" s="27"/>
      <c r="R2050" s="27"/>
      <c r="S2050" s="30"/>
      <c r="AW2050"/>
      <c r="AX2050"/>
      <c r="AY2050"/>
      <c r="AZ2050"/>
    </row>
    <row r="2051" spans="16:52">
      <c r="P2051" s="26"/>
      <c r="Q2051" s="27"/>
      <c r="R2051" s="27"/>
      <c r="S2051" s="30"/>
      <c r="AW2051"/>
      <c r="AX2051"/>
      <c r="AY2051"/>
      <c r="AZ2051"/>
    </row>
    <row r="2052" spans="16:52">
      <c r="P2052" s="26"/>
      <c r="Q2052" s="27"/>
      <c r="R2052" s="27"/>
      <c r="S2052" s="30"/>
      <c r="AW2052"/>
      <c r="AX2052"/>
      <c r="AY2052"/>
      <c r="AZ2052"/>
    </row>
    <row r="2053" spans="16:52">
      <c r="P2053" s="26"/>
      <c r="Q2053" s="27"/>
      <c r="R2053" s="27"/>
      <c r="S2053" s="30"/>
      <c r="AW2053"/>
      <c r="AX2053"/>
      <c r="AY2053"/>
      <c r="AZ2053"/>
    </row>
    <row r="2054" spans="16:52">
      <c r="P2054" s="26"/>
      <c r="Q2054" s="27"/>
      <c r="R2054" s="27"/>
      <c r="S2054" s="30"/>
      <c r="AW2054"/>
      <c r="AX2054"/>
      <c r="AY2054"/>
      <c r="AZ2054"/>
    </row>
    <row r="2055" spans="16:52">
      <c r="P2055" s="26"/>
      <c r="Q2055" s="27"/>
      <c r="R2055" s="27"/>
      <c r="S2055" s="30"/>
      <c r="AW2055"/>
      <c r="AX2055"/>
      <c r="AY2055"/>
      <c r="AZ2055"/>
    </row>
    <row r="2056" spans="16:52">
      <c r="P2056" s="26"/>
      <c r="Q2056" s="27"/>
      <c r="R2056" s="27"/>
      <c r="S2056" s="30"/>
      <c r="AW2056"/>
      <c r="AX2056"/>
      <c r="AY2056"/>
      <c r="AZ2056"/>
    </row>
    <row r="2057" spans="16:52">
      <c r="P2057" s="26"/>
      <c r="Q2057" s="27"/>
      <c r="R2057" s="27"/>
      <c r="S2057" s="30"/>
      <c r="AW2057"/>
      <c r="AX2057"/>
      <c r="AY2057"/>
      <c r="AZ2057"/>
    </row>
    <row r="2058" spans="16:52">
      <c r="P2058" s="26"/>
      <c r="Q2058" s="27"/>
      <c r="R2058" s="27"/>
      <c r="S2058" s="30"/>
      <c r="AW2058"/>
      <c r="AX2058"/>
      <c r="AY2058"/>
      <c r="AZ2058"/>
    </row>
    <row r="2059" spans="16:52">
      <c r="P2059" s="26"/>
      <c r="Q2059" s="27"/>
      <c r="R2059" s="27"/>
      <c r="S2059" s="30"/>
      <c r="AW2059"/>
      <c r="AX2059"/>
      <c r="AY2059"/>
      <c r="AZ2059"/>
    </row>
    <row r="2060" spans="16:52">
      <c r="P2060" s="26"/>
      <c r="Q2060" s="27"/>
      <c r="R2060" s="27"/>
      <c r="S2060" s="30"/>
      <c r="AW2060"/>
      <c r="AX2060"/>
      <c r="AY2060"/>
      <c r="AZ2060"/>
    </row>
    <row r="2061" spans="16:52">
      <c r="P2061" s="26"/>
      <c r="Q2061" s="27"/>
      <c r="R2061" s="27"/>
      <c r="S2061" s="30"/>
      <c r="AW2061"/>
      <c r="AX2061"/>
      <c r="AY2061"/>
      <c r="AZ2061"/>
    </row>
    <row r="2062" spans="16:52">
      <c r="P2062" s="26"/>
      <c r="Q2062" s="27"/>
      <c r="R2062" s="27"/>
      <c r="S2062" s="30"/>
      <c r="AW2062"/>
      <c r="AX2062"/>
      <c r="AY2062"/>
      <c r="AZ2062"/>
    </row>
    <row r="2063" spans="16:52">
      <c r="P2063" s="26"/>
      <c r="Q2063" s="27"/>
      <c r="R2063" s="27"/>
      <c r="S2063" s="30"/>
      <c r="AW2063"/>
      <c r="AX2063"/>
      <c r="AY2063"/>
      <c r="AZ2063"/>
    </row>
    <row r="2064" spans="16:52">
      <c r="P2064" s="26"/>
      <c r="Q2064" s="27"/>
      <c r="R2064" s="27"/>
      <c r="S2064" s="30"/>
      <c r="AW2064"/>
      <c r="AX2064"/>
      <c r="AY2064"/>
      <c r="AZ2064"/>
    </row>
    <row r="2065" spans="16:52">
      <c r="P2065" s="26"/>
      <c r="Q2065" s="27"/>
      <c r="R2065" s="27"/>
      <c r="S2065" s="30"/>
      <c r="AW2065"/>
      <c r="AX2065"/>
      <c r="AY2065"/>
      <c r="AZ2065"/>
    </row>
    <row r="2066" spans="16:52">
      <c r="P2066" s="26"/>
      <c r="Q2066" s="27"/>
      <c r="R2066" s="27"/>
      <c r="S2066" s="30"/>
      <c r="AW2066"/>
      <c r="AX2066"/>
      <c r="AY2066"/>
      <c r="AZ2066"/>
    </row>
    <row r="2067" spans="16:52">
      <c r="P2067" s="26"/>
      <c r="Q2067" s="27"/>
      <c r="R2067" s="27"/>
      <c r="S2067" s="30"/>
      <c r="AW2067"/>
      <c r="AX2067"/>
      <c r="AY2067"/>
      <c r="AZ2067"/>
    </row>
    <row r="2068" spans="16:52">
      <c r="P2068" s="26"/>
      <c r="Q2068" s="27"/>
      <c r="R2068" s="27"/>
      <c r="S2068" s="30"/>
      <c r="AW2068"/>
      <c r="AX2068"/>
      <c r="AY2068"/>
      <c r="AZ2068"/>
    </row>
    <row r="2069" spans="16:52">
      <c r="P2069" s="26"/>
      <c r="Q2069" s="27"/>
      <c r="R2069" s="27"/>
      <c r="S2069" s="30"/>
      <c r="AW2069"/>
      <c r="AX2069"/>
      <c r="AY2069"/>
      <c r="AZ2069"/>
    </row>
    <row r="2070" spans="16:52">
      <c r="P2070" s="26"/>
      <c r="Q2070" s="27"/>
      <c r="R2070" s="27"/>
      <c r="S2070" s="30"/>
      <c r="AW2070"/>
      <c r="AX2070"/>
      <c r="AY2070"/>
      <c r="AZ2070"/>
    </row>
    <row r="2071" spans="16:52">
      <c r="P2071" s="26"/>
      <c r="Q2071" s="27"/>
      <c r="R2071" s="27"/>
      <c r="S2071" s="30"/>
      <c r="AW2071"/>
      <c r="AX2071"/>
      <c r="AY2071"/>
      <c r="AZ2071"/>
    </row>
    <row r="2072" spans="16:52">
      <c r="P2072" s="26"/>
      <c r="Q2072" s="27"/>
      <c r="R2072" s="27"/>
      <c r="S2072" s="30"/>
      <c r="AW2072"/>
      <c r="AX2072"/>
      <c r="AY2072"/>
      <c r="AZ2072"/>
    </row>
    <row r="2073" spans="16:52">
      <c r="P2073" s="26"/>
      <c r="Q2073" s="27"/>
      <c r="R2073" s="27"/>
      <c r="S2073" s="30"/>
      <c r="AW2073"/>
      <c r="AX2073"/>
      <c r="AY2073"/>
      <c r="AZ2073"/>
    </row>
    <row r="2074" spans="16:52">
      <c r="P2074" s="26"/>
      <c r="Q2074" s="27"/>
      <c r="R2074" s="27"/>
      <c r="S2074" s="30"/>
      <c r="AW2074"/>
      <c r="AX2074"/>
      <c r="AY2074"/>
      <c r="AZ2074"/>
    </row>
    <row r="2075" spans="16:52">
      <c r="P2075" s="26"/>
      <c r="Q2075" s="27"/>
      <c r="R2075" s="27"/>
      <c r="S2075" s="30"/>
      <c r="AW2075"/>
      <c r="AX2075"/>
      <c r="AY2075"/>
      <c r="AZ2075"/>
    </row>
    <row r="2076" spans="16:52">
      <c r="P2076" s="26"/>
      <c r="Q2076" s="27"/>
      <c r="R2076" s="27"/>
      <c r="S2076" s="30"/>
      <c r="AW2076"/>
      <c r="AX2076"/>
      <c r="AY2076"/>
      <c r="AZ2076"/>
    </row>
    <row r="2077" spans="16:52">
      <c r="P2077" s="26"/>
      <c r="Q2077" s="27"/>
      <c r="R2077" s="27"/>
      <c r="S2077" s="30"/>
      <c r="AW2077"/>
      <c r="AX2077"/>
      <c r="AY2077"/>
      <c r="AZ2077"/>
    </row>
    <row r="2078" spans="16:52">
      <c r="P2078" s="26"/>
      <c r="Q2078" s="27"/>
      <c r="R2078" s="27"/>
      <c r="S2078" s="30"/>
      <c r="AW2078"/>
      <c r="AX2078"/>
      <c r="AY2078"/>
      <c r="AZ2078"/>
    </row>
    <row r="2079" spans="16:52">
      <c r="P2079" s="26"/>
      <c r="Q2079" s="27"/>
      <c r="R2079" s="27"/>
      <c r="S2079" s="30"/>
      <c r="AW2079"/>
      <c r="AX2079"/>
      <c r="AY2079"/>
      <c r="AZ2079"/>
    </row>
    <row r="2080" spans="16:52">
      <c r="P2080" s="26"/>
      <c r="Q2080" s="27"/>
      <c r="R2080" s="27"/>
      <c r="S2080" s="30"/>
      <c r="AW2080"/>
      <c r="AX2080"/>
      <c r="AY2080"/>
      <c r="AZ2080"/>
    </row>
    <row r="2081" spans="16:52">
      <c r="P2081" s="26"/>
      <c r="Q2081" s="27"/>
      <c r="R2081" s="27"/>
      <c r="S2081" s="30"/>
      <c r="AW2081"/>
      <c r="AX2081"/>
      <c r="AY2081"/>
      <c r="AZ2081"/>
    </row>
    <row r="2082" spans="16:52">
      <c r="P2082" s="26"/>
      <c r="Q2082" s="27"/>
      <c r="R2082" s="27"/>
      <c r="S2082" s="30"/>
      <c r="AW2082"/>
      <c r="AX2082"/>
      <c r="AY2082"/>
      <c r="AZ2082"/>
    </row>
    <row r="2083" spans="16:52">
      <c r="P2083" s="26"/>
      <c r="Q2083" s="27"/>
      <c r="R2083" s="27"/>
      <c r="S2083" s="30"/>
      <c r="AW2083"/>
      <c r="AX2083"/>
      <c r="AY2083"/>
      <c r="AZ2083"/>
    </row>
    <row r="2084" spans="16:52">
      <c r="P2084" s="26"/>
      <c r="Q2084" s="27"/>
      <c r="R2084" s="27"/>
      <c r="S2084" s="30"/>
      <c r="AW2084"/>
      <c r="AX2084"/>
      <c r="AY2084"/>
      <c r="AZ2084"/>
    </row>
    <row r="2085" spans="16:52">
      <c r="P2085" s="26"/>
      <c r="Q2085" s="27"/>
      <c r="R2085" s="27"/>
      <c r="S2085" s="30"/>
      <c r="AW2085"/>
      <c r="AX2085"/>
      <c r="AY2085"/>
      <c r="AZ2085"/>
    </row>
    <row r="2086" spans="16:52">
      <c r="P2086" s="26"/>
      <c r="Q2086" s="27"/>
      <c r="R2086" s="27"/>
      <c r="S2086" s="30"/>
      <c r="AW2086"/>
      <c r="AX2086"/>
      <c r="AY2086"/>
      <c r="AZ2086"/>
    </row>
    <row r="2087" spans="16:52">
      <c r="P2087" s="26"/>
      <c r="Q2087" s="27"/>
      <c r="R2087" s="27"/>
      <c r="S2087" s="30"/>
      <c r="AW2087"/>
      <c r="AX2087"/>
      <c r="AY2087"/>
      <c r="AZ2087"/>
    </row>
    <row r="2088" spans="16:52">
      <c r="P2088" s="26"/>
      <c r="Q2088" s="27"/>
      <c r="R2088" s="27"/>
      <c r="S2088" s="30"/>
      <c r="AW2088"/>
      <c r="AX2088"/>
      <c r="AY2088"/>
      <c r="AZ2088"/>
    </row>
    <row r="2089" spans="16:52">
      <c r="P2089" s="26"/>
      <c r="Q2089" s="27"/>
      <c r="R2089" s="27"/>
      <c r="S2089" s="30"/>
      <c r="AW2089"/>
      <c r="AX2089"/>
      <c r="AY2089"/>
      <c r="AZ2089"/>
    </row>
    <row r="2090" spans="16:52">
      <c r="P2090" s="26"/>
      <c r="Q2090" s="27"/>
      <c r="R2090" s="27"/>
      <c r="S2090" s="30"/>
      <c r="AW2090"/>
      <c r="AX2090"/>
      <c r="AY2090"/>
      <c r="AZ2090"/>
    </row>
    <row r="2091" spans="16:52">
      <c r="P2091" s="26"/>
      <c r="Q2091" s="27"/>
      <c r="R2091" s="27"/>
      <c r="S2091" s="30"/>
      <c r="AW2091"/>
      <c r="AX2091"/>
      <c r="AY2091"/>
      <c r="AZ2091"/>
    </row>
    <row r="2092" spans="16:52">
      <c r="P2092" s="26"/>
      <c r="Q2092" s="27"/>
      <c r="R2092" s="27"/>
      <c r="S2092" s="30"/>
      <c r="AW2092"/>
      <c r="AX2092"/>
      <c r="AY2092"/>
      <c r="AZ2092"/>
    </row>
    <row r="2093" spans="16:52">
      <c r="P2093" s="26"/>
      <c r="Q2093" s="27"/>
      <c r="R2093" s="27"/>
      <c r="S2093" s="30"/>
      <c r="AW2093"/>
      <c r="AX2093"/>
      <c r="AY2093"/>
      <c r="AZ2093"/>
    </row>
    <row r="2094" spans="16:52">
      <c r="P2094" s="26"/>
      <c r="Q2094" s="27"/>
      <c r="R2094" s="27"/>
      <c r="S2094" s="30"/>
      <c r="AW2094"/>
      <c r="AX2094"/>
      <c r="AY2094"/>
      <c r="AZ2094"/>
    </row>
    <row r="2095" spans="16:52">
      <c r="P2095" s="26"/>
      <c r="Q2095" s="27"/>
      <c r="R2095" s="27"/>
      <c r="S2095" s="30"/>
      <c r="AW2095"/>
      <c r="AX2095"/>
      <c r="AY2095"/>
      <c r="AZ2095"/>
    </row>
    <row r="2096" spans="16:52">
      <c r="P2096" s="26"/>
      <c r="Q2096" s="27"/>
      <c r="R2096" s="27"/>
      <c r="S2096" s="30"/>
      <c r="AW2096"/>
      <c r="AX2096"/>
      <c r="AY2096"/>
      <c r="AZ2096"/>
    </row>
    <row r="2097" spans="16:52">
      <c r="P2097" s="26"/>
      <c r="Q2097" s="27"/>
      <c r="R2097" s="27"/>
      <c r="S2097" s="30"/>
      <c r="AW2097"/>
      <c r="AX2097"/>
      <c r="AY2097"/>
      <c r="AZ2097"/>
    </row>
    <row r="2098" spans="16:52">
      <c r="P2098" s="26"/>
      <c r="Q2098" s="27"/>
      <c r="R2098" s="27"/>
      <c r="S2098" s="30"/>
      <c r="AW2098"/>
      <c r="AX2098"/>
      <c r="AY2098"/>
      <c r="AZ2098"/>
    </row>
    <row r="2099" spans="16:52">
      <c r="P2099" s="26"/>
      <c r="Q2099" s="27"/>
      <c r="R2099" s="27"/>
      <c r="S2099" s="30"/>
      <c r="AW2099"/>
      <c r="AX2099"/>
      <c r="AY2099"/>
      <c r="AZ2099"/>
    </row>
    <row r="2100" spans="16:52">
      <c r="P2100" s="26"/>
      <c r="Q2100" s="27"/>
      <c r="R2100" s="27"/>
      <c r="S2100" s="30"/>
      <c r="AW2100"/>
      <c r="AX2100"/>
      <c r="AY2100"/>
      <c r="AZ2100"/>
    </row>
    <row r="2101" spans="16:52">
      <c r="P2101" s="26"/>
      <c r="Q2101" s="27"/>
      <c r="R2101" s="27"/>
      <c r="S2101" s="30"/>
      <c r="AW2101"/>
      <c r="AX2101"/>
      <c r="AY2101"/>
      <c r="AZ2101"/>
    </row>
    <row r="2102" spans="16:52">
      <c r="P2102" s="26"/>
      <c r="Q2102" s="27"/>
      <c r="R2102" s="27"/>
      <c r="S2102" s="30"/>
      <c r="AW2102"/>
      <c r="AX2102"/>
      <c r="AY2102"/>
      <c r="AZ2102"/>
    </row>
    <row r="2103" spans="16:52">
      <c r="P2103" s="26"/>
      <c r="Q2103" s="27"/>
      <c r="R2103" s="27"/>
      <c r="S2103" s="30"/>
      <c r="AW2103"/>
      <c r="AX2103"/>
      <c r="AY2103"/>
      <c r="AZ2103"/>
    </row>
    <row r="2104" spans="16:52">
      <c r="P2104" s="26"/>
      <c r="Q2104" s="27"/>
      <c r="R2104" s="27"/>
      <c r="S2104" s="30"/>
      <c r="AW2104"/>
      <c r="AX2104"/>
      <c r="AY2104"/>
      <c r="AZ2104"/>
    </row>
    <row r="2105" spans="16:52">
      <c r="P2105" s="26"/>
      <c r="Q2105" s="27"/>
      <c r="R2105" s="27"/>
      <c r="S2105" s="30"/>
      <c r="AW2105"/>
      <c r="AX2105"/>
      <c r="AY2105"/>
      <c r="AZ2105"/>
    </row>
    <row r="2106" spans="16:52">
      <c r="P2106" s="26"/>
      <c r="Q2106" s="27"/>
      <c r="R2106" s="27"/>
      <c r="S2106" s="30"/>
      <c r="AW2106"/>
      <c r="AX2106"/>
      <c r="AY2106"/>
      <c r="AZ2106"/>
    </row>
    <row r="2107" spans="16:52">
      <c r="P2107" s="26"/>
      <c r="Q2107" s="27"/>
      <c r="R2107" s="27"/>
      <c r="S2107" s="30"/>
      <c r="AW2107"/>
      <c r="AX2107"/>
      <c r="AY2107"/>
      <c r="AZ2107"/>
    </row>
    <row r="2108" spans="16:52">
      <c r="P2108" s="26"/>
      <c r="Q2108" s="27"/>
      <c r="R2108" s="27"/>
      <c r="S2108" s="30"/>
      <c r="AW2108"/>
      <c r="AX2108"/>
      <c r="AY2108"/>
      <c r="AZ2108"/>
    </row>
    <row r="2109" spans="16:52">
      <c r="P2109" s="26"/>
      <c r="Q2109" s="27"/>
      <c r="R2109" s="27"/>
      <c r="S2109" s="30"/>
      <c r="AW2109"/>
      <c r="AX2109"/>
      <c r="AY2109"/>
      <c r="AZ2109"/>
    </row>
    <row r="2110" spans="16:52">
      <c r="P2110" s="26"/>
      <c r="Q2110" s="27"/>
      <c r="R2110" s="27"/>
      <c r="S2110" s="30"/>
      <c r="AW2110"/>
      <c r="AX2110"/>
      <c r="AY2110"/>
      <c r="AZ2110"/>
    </row>
    <row r="2111" spans="16:52">
      <c r="P2111" s="26"/>
      <c r="Q2111" s="27"/>
      <c r="R2111" s="27"/>
      <c r="S2111" s="30"/>
      <c r="AW2111"/>
      <c r="AX2111"/>
      <c r="AY2111"/>
      <c r="AZ2111"/>
    </row>
    <row r="2112" spans="16:52">
      <c r="P2112" s="26"/>
      <c r="Q2112" s="27"/>
      <c r="R2112" s="27"/>
      <c r="S2112" s="30"/>
      <c r="AW2112"/>
      <c r="AX2112"/>
      <c r="AY2112"/>
      <c r="AZ2112"/>
    </row>
    <row r="2113" spans="16:52">
      <c r="P2113" s="26"/>
      <c r="Q2113" s="27"/>
      <c r="R2113" s="27"/>
      <c r="S2113" s="30"/>
      <c r="AW2113"/>
      <c r="AX2113"/>
      <c r="AY2113"/>
      <c r="AZ2113"/>
    </row>
    <row r="2114" spans="16:52">
      <c r="P2114" s="26"/>
      <c r="Q2114" s="27"/>
      <c r="R2114" s="27"/>
      <c r="S2114" s="30"/>
      <c r="AW2114"/>
      <c r="AX2114"/>
      <c r="AY2114"/>
      <c r="AZ2114"/>
    </row>
    <row r="2115" spans="16:52">
      <c r="P2115" s="26"/>
      <c r="Q2115" s="27"/>
      <c r="R2115" s="27"/>
      <c r="S2115" s="30"/>
      <c r="AW2115"/>
      <c r="AX2115"/>
      <c r="AY2115"/>
      <c r="AZ2115"/>
    </row>
    <row r="2116" spans="16:52">
      <c r="P2116" s="26"/>
      <c r="Q2116" s="27"/>
      <c r="R2116" s="27"/>
      <c r="S2116" s="30"/>
      <c r="AW2116"/>
      <c r="AX2116"/>
      <c r="AY2116"/>
      <c r="AZ2116"/>
    </row>
    <row r="2117" spans="16:52">
      <c r="P2117" s="26"/>
      <c r="Q2117" s="27"/>
      <c r="R2117" s="27"/>
      <c r="S2117" s="30"/>
      <c r="AW2117"/>
      <c r="AX2117"/>
      <c r="AY2117"/>
      <c r="AZ2117"/>
    </row>
    <row r="2118" spans="16:52">
      <c r="P2118" s="26"/>
      <c r="Q2118" s="27"/>
      <c r="R2118" s="27"/>
      <c r="S2118" s="30"/>
      <c r="AW2118"/>
      <c r="AX2118"/>
      <c r="AY2118"/>
      <c r="AZ2118"/>
    </row>
    <row r="2119" spans="16:52">
      <c r="P2119" s="26"/>
      <c r="Q2119" s="27"/>
      <c r="R2119" s="27"/>
      <c r="S2119" s="30"/>
      <c r="AW2119"/>
      <c r="AX2119"/>
      <c r="AY2119"/>
      <c r="AZ2119"/>
    </row>
    <row r="2120" spans="16:52">
      <c r="P2120" s="26"/>
      <c r="Q2120" s="27"/>
      <c r="R2120" s="27"/>
      <c r="S2120" s="30"/>
      <c r="AW2120"/>
      <c r="AX2120"/>
      <c r="AY2120"/>
      <c r="AZ2120"/>
    </row>
    <row r="2121" spans="16:52">
      <c r="P2121" s="26"/>
      <c r="Q2121" s="27"/>
      <c r="R2121" s="27"/>
      <c r="S2121" s="30"/>
      <c r="AW2121"/>
      <c r="AX2121"/>
      <c r="AY2121"/>
      <c r="AZ2121"/>
    </row>
    <row r="2122" spans="16:52">
      <c r="P2122" s="26"/>
      <c r="Q2122" s="27"/>
      <c r="R2122" s="27"/>
      <c r="S2122" s="30"/>
      <c r="AW2122"/>
      <c r="AX2122"/>
      <c r="AY2122"/>
      <c r="AZ2122"/>
    </row>
    <row r="2123" spans="16:52">
      <c r="P2123" s="26"/>
      <c r="Q2123" s="27"/>
      <c r="R2123" s="27"/>
      <c r="S2123" s="30"/>
      <c r="AW2123"/>
      <c r="AX2123"/>
      <c r="AY2123"/>
      <c r="AZ2123"/>
    </row>
    <row r="2124" spans="16:52">
      <c r="P2124" s="26"/>
      <c r="Q2124" s="27"/>
      <c r="R2124" s="27"/>
      <c r="S2124" s="30"/>
      <c r="AW2124"/>
      <c r="AX2124"/>
      <c r="AY2124"/>
      <c r="AZ2124"/>
    </row>
    <row r="2125" spans="16:52">
      <c r="P2125" s="26"/>
      <c r="Q2125" s="27"/>
      <c r="R2125" s="27"/>
      <c r="S2125" s="30"/>
      <c r="AW2125"/>
      <c r="AX2125"/>
      <c r="AY2125"/>
      <c r="AZ2125"/>
    </row>
    <row r="2126" spans="16:52">
      <c r="P2126" s="26"/>
      <c r="Q2126" s="27"/>
      <c r="R2126" s="27"/>
      <c r="S2126" s="30"/>
      <c r="AW2126"/>
      <c r="AX2126"/>
      <c r="AY2126"/>
      <c r="AZ2126"/>
    </row>
    <row r="2127" spans="16:52">
      <c r="P2127" s="26"/>
      <c r="Q2127" s="27"/>
      <c r="R2127" s="27"/>
      <c r="S2127" s="30"/>
      <c r="AW2127"/>
      <c r="AX2127"/>
      <c r="AY2127"/>
      <c r="AZ2127"/>
    </row>
    <row r="2128" spans="16:52">
      <c r="P2128" s="26"/>
      <c r="Q2128" s="27"/>
      <c r="R2128" s="27"/>
      <c r="S2128" s="30"/>
      <c r="AW2128"/>
      <c r="AX2128"/>
      <c r="AY2128"/>
      <c r="AZ2128"/>
    </row>
    <row r="2129" spans="16:52">
      <c r="P2129" s="26"/>
      <c r="Q2129" s="27"/>
      <c r="R2129" s="27"/>
      <c r="S2129" s="30"/>
      <c r="AW2129"/>
      <c r="AX2129"/>
      <c r="AY2129"/>
      <c r="AZ2129"/>
    </row>
    <row r="2130" spans="16:52">
      <c r="P2130" s="26"/>
      <c r="Q2130" s="27"/>
      <c r="R2130" s="27"/>
      <c r="S2130" s="30"/>
      <c r="AW2130"/>
      <c r="AX2130"/>
      <c r="AY2130"/>
      <c r="AZ2130"/>
    </row>
    <row r="2131" spans="16:52">
      <c r="P2131" s="26"/>
      <c r="Q2131" s="27"/>
      <c r="R2131" s="27"/>
      <c r="S2131" s="30"/>
      <c r="AW2131"/>
      <c r="AX2131"/>
      <c r="AY2131"/>
      <c r="AZ2131"/>
    </row>
    <row r="2132" spans="16:52">
      <c r="P2132" s="26"/>
      <c r="Q2132" s="27"/>
      <c r="R2132" s="27"/>
      <c r="S2132" s="30"/>
      <c r="AW2132"/>
      <c r="AX2132"/>
      <c r="AY2132"/>
      <c r="AZ2132"/>
    </row>
    <row r="2133" spans="16:52">
      <c r="P2133" s="26"/>
      <c r="Q2133" s="27"/>
      <c r="R2133" s="27"/>
      <c r="S2133" s="30"/>
      <c r="AW2133"/>
      <c r="AX2133"/>
      <c r="AY2133"/>
      <c r="AZ2133"/>
    </row>
    <row r="2134" spans="16:52">
      <c r="P2134" s="26"/>
      <c r="Q2134" s="27"/>
      <c r="R2134" s="27"/>
      <c r="S2134" s="30"/>
      <c r="AW2134"/>
      <c r="AX2134"/>
      <c r="AY2134"/>
      <c r="AZ2134"/>
    </row>
    <row r="2135" spans="16:52">
      <c r="P2135" s="26"/>
      <c r="Q2135" s="27"/>
      <c r="R2135" s="27"/>
      <c r="S2135" s="30"/>
      <c r="AW2135"/>
      <c r="AX2135"/>
      <c r="AY2135"/>
      <c r="AZ2135"/>
    </row>
    <row r="2136" spans="16:52">
      <c r="P2136" s="26"/>
      <c r="Q2136" s="27"/>
      <c r="R2136" s="27"/>
      <c r="S2136" s="30"/>
      <c r="AW2136"/>
      <c r="AX2136"/>
      <c r="AY2136"/>
      <c r="AZ2136"/>
    </row>
    <row r="2137" spans="16:52">
      <c r="P2137" s="26"/>
      <c r="Q2137" s="27"/>
      <c r="R2137" s="27"/>
      <c r="S2137" s="30"/>
      <c r="AW2137"/>
      <c r="AX2137"/>
      <c r="AY2137"/>
      <c r="AZ2137"/>
    </row>
    <row r="2138" spans="16:52">
      <c r="P2138" s="26"/>
      <c r="Q2138" s="27"/>
      <c r="R2138" s="27"/>
      <c r="S2138" s="30"/>
      <c r="AW2138"/>
      <c r="AX2138"/>
      <c r="AY2138"/>
      <c r="AZ2138"/>
    </row>
    <row r="2139" spans="16:52">
      <c r="P2139" s="26"/>
      <c r="Q2139" s="27"/>
      <c r="R2139" s="27"/>
      <c r="S2139" s="30"/>
      <c r="AW2139"/>
      <c r="AX2139"/>
      <c r="AY2139"/>
      <c r="AZ2139"/>
    </row>
    <row r="2140" spans="16:52">
      <c r="P2140" s="26"/>
      <c r="Q2140" s="27"/>
      <c r="R2140" s="27"/>
      <c r="S2140" s="30"/>
      <c r="AW2140"/>
      <c r="AX2140"/>
      <c r="AY2140"/>
      <c r="AZ2140"/>
    </row>
    <row r="2141" spans="16:52">
      <c r="P2141" s="26"/>
      <c r="Q2141" s="27"/>
      <c r="R2141" s="27"/>
      <c r="S2141" s="30"/>
      <c r="AW2141"/>
      <c r="AX2141"/>
      <c r="AY2141"/>
      <c r="AZ2141"/>
    </row>
    <row r="2142" spans="16:52">
      <c r="P2142" s="26"/>
      <c r="Q2142" s="27"/>
      <c r="R2142" s="27"/>
      <c r="S2142" s="30"/>
      <c r="AW2142"/>
      <c r="AX2142"/>
      <c r="AY2142"/>
      <c r="AZ2142"/>
    </row>
    <row r="2143" spans="16:52">
      <c r="P2143" s="26"/>
      <c r="Q2143" s="27"/>
      <c r="R2143" s="27"/>
      <c r="S2143" s="30"/>
      <c r="AW2143"/>
      <c r="AX2143"/>
      <c r="AY2143"/>
      <c r="AZ2143"/>
    </row>
    <row r="2144" spans="16:52">
      <c r="P2144" s="26"/>
      <c r="Q2144" s="27"/>
      <c r="R2144" s="27"/>
      <c r="S2144" s="30"/>
      <c r="AW2144"/>
      <c r="AX2144"/>
      <c r="AY2144"/>
      <c r="AZ2144"/>
    </row>
    <row r="2145" spans="16:52">
      <c r="P2145" s="26"/>
      <c r="Q2145" s="27"/>
      <c r="R2145" s="27"/>
      <c r="S2145" s="30"/>
      <c r="AW2145"/>
      <c r="AX2145"/>
      <c r="AY2145"/>
      <c r="AZ2145"/>
    </row>
    <row r="2146" spans="16:52">
      <c r="P2146" s="26"/>
      <c r="Q2146" s="27"/>
      <c r="R2146" s="27"/>
      <c r="S2146" s="30"/>
      <c r="AW2146"/>
      <c r="AX2146"/>
      <c r="AY2146"/>
      <c r="AZ2146"/>
    </row>
    <row r="2147" spans="16:52">
      <c r="P2147" s="26"/>
      <c r="Q2147" s="27"/>
      <c r="R2147" s="27"/>
      <c r="S2147" s="30"/>
      <c r="AW2147"/>
      <c r="AX2147"/>
      <c r="AY2147"/>
      <c r="AZ2147"/>
    </row>
    <row r="2148" spans="16:52">
      <c r="P2148" s="26"/>
      <c r="Q2148" s="27"/>
      <c r="R2148" s="27"/>
      <c r="S2148" s="30"/>
      <c r="AW2148"/>
      <c r="AX2148"/>
      <c r="AY2148"/>
      <c r="AZ2148"/>
    </row>
    <row r="2149" spans="16:52">
      <c r="P2149" s="26"/>
      <c r="Q2149" s="27"/>
      <c r="R2149" s="27"/>
      <c r="S2149" s="30"/>
      <c r="AW2149"/>
      <c r="AX2149"/>
      <c r="AY2149"/>
      <c r="AZ2149"/>
    </row>
    <row r="2150" spans="16:52">
      <c r="P2150" s="26"/>
      <c r="Q2150" s="27"/>
      <c r="R2150" s="27"/>
      <c r="S2150" s="30"/>
      <c r="AW2150"/>
      <c r="AX2150"/>
      <c r="AY2150"/>
      <c r="AZ2150"/>
    </row>
    <row r="2151" spans="16:52">
      <c r="P2151" s="26"/>
      <c r="Q2151" s="27"/>
      <c r="R2151" s="27"/>
      <c r="S2151" s="30"/>
      <c r="AW2151"/>
      <c r="AX2151"/>
      <c r="AY2151"/>
      <c r="AZ2151"/>
    </row>
    <row r="2152" spans="16:52">
      <c r="P2152" s="26"/>
      <c r="Q2152" s="27"/>
      <c r="R2152" s="27"/>
      <c r="S2152" s="30"/>
      <c r="AW2152"/>
      <c r="AX2152"/>
      <c r="AY2152"/>
      <c r="AZ2152"/>
    </row>
    <row r="2153" spans="16:52">
      <c r="P2153" s="26"/>
      <c r="Q2153" s="27"/>
      <c r="R2153" s="27"/>
      <c r="S2153" s="30"/>
      <c r="AW2153"/>
      <c r="AX2153"/>
      <c r="AY2153"/>
      <c r="AZ2153"/>
    </row>
    <row r="2154" spans="16:52">
      <c r="P2154" s="26"/>
      <c r="Q2154" s="27"/>
      <c r="R2154" s="27"/>
      <c r="S2154" s="30"/>
      <c r="AW2154"/>
      <c r="AX2154"/>
      <c r="AY2154"/>
      <c r="AZ2154"/>
    </row>
    <row r="2155" spans="16:52">
      <c r="P2155" s="26"/>
      <c r="Q2155" s="27"/>
      <c r="R2155" s="27"/>
      <c r="S2155" s="30"/>
      <c r="AW2155"/>
      <c r="AX2155"/>
      <c r="AY2155"/>
      <c r="AZ2155"/>
    </row>
    <row r="2156" spans="16:52">
      <c r="P2156" s="26"/>
      <c r="Q2156" s="27"/>
      <c r="R2156" s="27"/>
      <c r="S2156" s="30"/>
      <c r="AW2156"/>
      <c r="AX2156"/>
      <c r="AY2156"/>
      <c r="AZ2156"/>
    </row>
    <row r="2157" spans="16:52">
      <c r="P2157" s="26"/>
      <c r="Q2157" s="27"/>
      <c r="R2157" s="27"/>
      <c r="S2157" s="30"/>
      <c r="AW2157"/>
      <c r="AX2157"/>
      <c r="AY2157"/>
      <c r="AZ2157"/>
    </row>
    <row r="2158" spans="16:52">
      <c r="P2158" s="26"/>
      <c r="Q2158" s="27"/>
      <c r="R2158" s="27"/>
      <c r="S2158" s="30"/>
      <c r="AW2158"/>
      <c r="AX2158"/>
      <c r="AY2158"/>
      <c r="AZ2158"/>
    </row>
    <row r="2159" spans="16:52">
      <c r="P2159" s="26"/>
      <c r="Q2159" s="27"/>
      <c r="R2159" s="27"/>
      <c r="S2159" s="30"/>
      <c r="AW2159"/>
      <c r="AX2159"/>
      <c r="AY2159"/>
      <c r="AZ2159"/>
    </row>
    <row r="2160" spans="16:52">
      <c r="P2160" s="26"/>
      <c r="Q2160" s="27"/>
      <c r="R2160" s="27"/>
      <c r="S2160" s="30"/>
      <c r="AW2160"/>
      <c r="AX2160"/>
      <c r="AY2160"/>
      <c r="AZ2160"/>
    </row>
    <row r="2161" spans="16:52">
      <c r="P2161" s="26"/>
      <c r="Q2161" s="27"/>
      <c r="R2161" s="27"/>
      <c r="S2161" s="30"/>
      <c r="AW2161"/>
      <c r="AX2161"/>
      <c r="AY2161"/>
      <c r="AZ2161"/>
    </row>
    <row r="2162" spans="16:52">
      <c r="P2162" s="26"/>
      <c r="Q2162" s="27"/>
      <c r="R2162" s="27"/>
      <c r="S2162" s="30"/>
      <c r="AW2162"/>
      <c r="AX2162"/>
      <c r="AY2162"/>
      <c r="AZ2162"/>
    </row>
    <row r="2163" spans="16:52">
      <c r="P2163" s="26"/>
      <c r="Q2163" s="27"/>
      <c r="R2163" s="27"/>
      <c r="S2163" s="30"/>
      <c r="AW2163"/>
      <c r="AX2163"/>
      <c r="AY2163"/>
      <c r="AZ2163"/>
    </row>
    <row r="2164" spans="16:52">
      <c r="P2164" s="26"/>
      <c r="Q2164" s="27"/>
      <c r="R2164" s="27"/>
      <c r="S2164" s="30"/>
      <c r="AW2164"/>
      <c r="AX2164"/>
      <c r="AY2164"/>
      <c r="AZ2164"/>
    </row>
    <row r="2165" spans="16:52">
      <c r="P2165" s="26"/>
      <c r="Q2165" s="27"/>
      <c r="R2165" s="27"/>
      <c r="S2165" s="30"/>
      <c r="AW2165"/>
      <c r="AX2165"/>
      <c r="AY2165"/>
      <c r="AZ2165"/>
    </row>
    <row r="2166" spans="16:52">
      <c r="P2166" s="26"/>
      <c r="Q2166" s="27"/>
      <c r="R2166" s="27"/>
      <c r="S2166" s="30"/>
      <c r="AW2166"/>
      <c r="AX2166"/>
      <c r="AY2166"/>
      <c r="AZ2166"/>
    </row>
    <row r="2167" spans="16:52">
      <c r="P2167" s="26"/>
      <c r="Q2167" s="27"/>
      <c r="R2167" s="27"/>
      <c r="S2167" s="30"/>
      <c r="AW2167"/>
      <c r="AX2167"/>
      <c r="AY2167"/>
      <c r="AZ2167"/>
    </row>
    <row r="2168" spans="16:52">
      <c r="P2168" s="26"/>
      <c r="Q2168" s="27"/>
      <c r="R2168" s="27"/>
      <c r="S2168" s="30"/>
      <c r="AW2168"/>
      <c r="AX2168"/>
      <c r="AY2168"/>
      <c r="AZ2168"/>
    </row>
    <row r="2169" spans="16:52">
      <c r="P2169" s="26"/>
      <c r="Q2169" s="27"/>
      <c r="R2169" s="27"/>
      <c r="S2169" s="30"/>
      <c r="AW2169"/>
      <c r="AX2169"/>
      <c r="AY2169"/>
      <c r="AZ2169"/>
    </row>
    <row r="2170" spans="16:52">
      <c r="P2170" s="26"/>
      <c r="Q2170" s="27"/>
      <c r="R2170" s="27"/>
      <c r="S2170" s="30"/>
      <c r="AW2170"/>
      <c r="AX2170"/>
      <c r="AY2170"/>
      <c r="AZ2170"/>
    </row>
    <row r="2171" spans="16:52">
      <c r="P2171" s="26"/>
      <c r="Q2171" s="27"/>
      <c r="R2171" s="27"/>
      <c r="S2171" s="30"/>
      <c r="AW2171"/>
      <c r="AX2171"/>
      <c r="AY2171"/>
      <c r="AZ2171"/>
    </row>
    <row r="2172" spans="16:52">
      <c r="P2172" s="26"/>
      <c r="Q2172" s="27"/>
      <c r="R2172" s="27"/>
      <c r="S2172" s="30"/>
      <c r="AW2172"/>
      <c r="AX2172"/>
      <c r="AY2172"/>
      <c r="AZ2172"/>
    </row>
    <row r="2173" spans="16:52">
      <c r="P2173" s="26"/>
      <c r="Q2173" s="27"/>
      <c r="R2173" s="27"/>
      <c r="S2173" s="30"/>
      <c r="AW2173"/>
      <c r="AX2173"/>
      <c r="AY2173"/>
      <c r="AZ2173"/>
    </row>
    <row r="2174" spans="16:52">
      <c r="P2174" s="26"/>
      <c r="Q2174" s="27"/>
      <c r="R2174" s="27"/>
      <c r="S2174" s="30"/>
      <c r="AW2174"/>
      <c r="AX2174"/>
      <c r="AY2174"/>
      <c r="AZ2174"/>
    </row>
    <row r="2175" spans="16:52">
      <c r="P2175" s="26"/>
      <c r="Q2175" s="27"/>
      <c r="R2175" s="27"/>
      <c r="S2175" s="30"/>
      <c r="AW2175"/>
      <c r="AX2175"/>
      <c r="AY2175"/>
      <c r="AZ2175"/>
    </row>
    <row r="2176" spans="16:52">
      <c r="P2176" s="26"/>
      <c r="Q2176" s="27"/>
      <c r="R2176" s="27"/>
      <c r="S2176" s="30"/>
      <c r="AW2176"/>
      <c r="AX2176"/>
      <c r="AY2176"/>
      <c r="AZ2176"/>
    </row>
    <row r="2177" spans="16:52">
      <c r="P2177" s="26"/>
      <c r="Q2177" s="27"/>
      <c r="R2177" s="27"/>
      <c r="S2177" s="30"/>
      <c r="AW2177"/>
      <c r="AX2177"/>
      <c r="AY2177"/>
      <c r="AZ2177"/>
    </row>
    <row r="2178" spans="16:52">
      <c r="P2178" s="26"/>
      <c r="Q2178" s="27"/>
      <c r="R2178" s="27"/>
      <c r="S2178" s="30"/>
      <c r="AW2178"/>
      <c r="AX2178"/>
      <c r="AY2178"/>
      <c r="AZ2178"/>
    </row>
    <row r="2179" spans="16:52">
      <c r="P2179" s="26"/>
      <c r="Q2179" s="27"/>
      <c r="R2179" s="27"/>
      <c r="S2179" s="30"/>
      <c r="AW2179"/>
      <c r="AX2179"/>
      <c r="AY2179"/>
      <c r="AZ2179"/>
    </row>
    <row r="2180" spans="16:52">
      <c r="P2180" s="26"/>
      <c r="Q2180" s="27"/>
      <c r="R2180" s="27"/>
      <c r="S2180" s="30"/>
      <c r="AW2180"/>
      <c r="AX2180"/>
      <c r="AY2180"/>
      <c r="AZ2180"/>
    </row>
    <row r="2181" spans="16:52">
      <c r="P2181" s="26"/>
      <c r="Q2181" s="27"/>
      <c r="R2181" s="27"/>
      <c r="S2181" s="30"/>
      <c r="AW2181"/>
      <c r="AX2181"/>
      <c r="AY2181"/>
      <c r="AZ2181"/>
    </row>
    <row r="2182" spans="16:52">
      <c r="P2182" s="26"/>
      <c r="Q2182" s="27"/>
      <c r="R2182" s="27"/>
      <c r="S2182" s="30"/>
      <c r="AW2182"/>
      <c r="AX2182"/>
      <c r="AY2182"/>
      <c r="AZ2182"/>
    </row>
    <row r="2183" spans="16:52">
      <c r="P2183" s="26"/>
      <c r="Q2183" s="27"/>
      <c r="R2183" s="27"/>
      <c r="S2183" s="30"/>
      <c r="AW2183"/>
      <c r="AX2183"/>
      <c r="AY2183"/>
      <c r="AZ2183"/>
    </row>
    <row r="2184" spans="16:52">
      <c r="P2184" s="26"/>
      <c r="Q2184" s="27"/>
      <c r="R2184" s="27"/>
      <c r="S2184" s="30"/>
      <c r="AW2184"/>
      <c r="AX2184"/>
      <c r="AY2184"/>
      <c r="AZ2184"/>
    </row>
    <row r="2185" spans="16:52">
      <c r="P2185" s="26"/>
      <c r="Q2185" s="27"/>
      <c r="R2185" s="27"/>
      <c r="S2185" s="30"/>
      <c r="AW2185"/>
      <c r="AX2185"/>
      <c r="AY2185"/>
      <c r="AZ2185"/>
    </row>
    <row r="2186" spans="16:52">
      <c r="P2186" s="26"/>
      <c r="Q2186" s="27"/>
      <c r="R2186" s="27"/>
      <c r="S2186" s="30"/>
      <c r="AW2186"/>
      <c r="AX2186"/>
      <c r="AY2186"/>
      <c r="AZ2186"/>
    </row>
    <row r="2187" spans="16:52">
      <c r="P2187" s="26"/>
      <c r="Q2187" s="27"/>
      <c r="R2187" s="27"/>
      <c r="S2187" s="30"/>
      <c r="AW2187"/>
      <c r="AX2187"/>
      <c r="AY2187"/>
      <c r="AZ2187"/>
    </row>
    <row r="2188" spans="16:52">
      <c r="P2188" s="26"/>
      <c r="Q2188" s="27"/>
      <c r="R2188" s="27"/>
      <c r="S2188" s="30"/>
      <c r="AW2188"/>
      <c r="AX2188"/>
      <c r="AY2188"/>
      <c r="AZ2188"/>
    </row>
    <row r="2189" spans="16:52">
      <c r="P2189" s="26"/>
      <c r="Q2189" s="27"/>
      <c r="R2189" s="27"/>
      <c r="S2189" s="30"/>
      <c r="AW2189"/>
      <c r="AX2189"/>
      <c r="AY2189"/>
      <c r="AZ2189"/>
    </row>
    <row r="2190" spans="16:52">
      <c r="P2190" s="26"/>
      <c r="Q2190" s="27"/>
      <c r="R2190" s="27"/>
      <c r="S2190" s="30"/>
      <c r="AW2190"/>
      <c r="AX2190"/>
      <c r="AY2190"/>
      <c r="AZ2190"/>
    </row>
    <row r="2191" spans="16:52">
      <c r="P2191" s="26"/>
      <c r="Q2191" s="27"/>
      <c r="R2191" s="27"/>
      <c r="S2191" s="30"/>
      <c r="AW2191"/>
      <c r="AX2191"/>
      <c r="AY2191"/>
      <c r="AZ2191"/>
    </row>
    <row r="2192" spans="16:52">
      <c r="P2192" s="26"/>
      <c r="Q2192" s="27"/>
      <c r="R2192" s="27"/>
      <c r="S2192" s="30"/>
      <c r="AW2192"/>
      <c r="AX2192"/>
      <c r="AY2192"/>
      <c r="AZ2192"/>
    </row>
    <row r="2193" spans="16:52">
      <c r="P2193" s="26"/>
      <c r="Q2193" s="27"/>
      <c r="R2193" s="27"/>
      <c r="S2193" s="30"/>
      <c r="AW2193"/>
      <c r="AX2193"/>
      <c r="AY2193"/>
      <c r="AZ2193"/>
    </row>
    <row r="2194" spans="16:52">
      <c r="P2194" s="26"/>
      <c r="Q2194" s="27"/>
      <c r="R2194" s="27"/>
      <c r="S2194" s="30"/>
      <c r="AW2194"/>
      <c r="AX2194"/>
      <c r="AY2194"/>
      <c r="AZ2194"/>
    </row>
    <row r="2195" spans="16:52">
      <c r="P2195" s="26"/>
      <c r="Q2195" s="27"/>
      <c r="R2195" s="27"/>
      <c r="S2195" s="30"/>
      <c r="AW2195"/>
      <c r="AX2195"/>
      <c r="AY2195"/>
      <c r="AZ2195"/>
    </row>
    <row r="2196" spans="16:52">
      <c r="P2196" s="26"/>
      <c r="Q2196" s="27"/>
      <c r="R2196" s="27"/>
      <c r="S2196" s="30"/>
      <c r="AW2196"/>
      <c r="AX2196"/>
      <c r="AY2196"/>
      <c r="AZ2196"/>
    </row>
    <row r="2197" spans="16:52">
      <c r="P2197" s="26"/>
      <c r="Q2197" s="27"/>
      <c r="R2197" s="27"/>
      <c r="S2197" s="30"/>
      <c r="AW2197"/>
      <c r="AX2197"/>
      <c r="AY2197"/>
      <c r="AZ2197"/>
    </row>
    <row r="2198" spans="16:52">
      <c r="P2198" s="26"/>
      <c r="Q2198" s="27"/>
      <c r="R2198" s="27"/>
      <c r="S2198" s="30"/>
      <c r="AW2198"/>
      <c r="AX2198"/>
      <c r="AY2198"/>
      <c r="AZ2198"/>
    </row>
    <row r="2199" spans="16:52">
      <c r="P2199" s="26"/>
      <c r="Q2199" s="27"/>
      <c r="R2199" s="27"/>
      <c r="S2199" s="30"/>
      <c r="AW2199"/>
      <c r="AX2199"/>
      <c r="AY2199"/>
      <c r="AZ2199"/>
    </row>
    <row r="2200" spans="16:52">
      <c r="P2200" s="26"/>
      <c r="Q2200" s="27"/>
      <c r="R2200" s="27"/>
      <c r="S2200" s="30"/>
      <c r="AW2200"/>
      <c r="AX2200"/>
      <c r="AY2200"/>
      <c r="AZ2200"/>
    </row>
    <row r="2201" spans="16:52">
      <c r="P2201" s="26"/>
      <c r="Q2201" s="27"/>
      <c r="R2201" s="27"/>
      <c r="S2201" s="30"/>
      <c r="AW2201"/>
      <c r="AX2201"/>
      <c r="AY2201"/>
      <c r="AZ2201"/>
    </row>
    <row r="2202" spans="16:52">
      <c r="P2202" s="26"/>
      <c r="Q2202" s="27"/>
      <c r="R2202" s="27"/>
      <c r="S2202" s="30"/>
      <c r="AW2202"/>
      <c r="AX2202"/>
      <c r="AY2202"/>
      <c r="AZ2202"/>
    </row>
    <row r="2203" spans="16:52">
      <c r="P2203" s="26"/>
      <c r="Q2203" s="27"/>
      <c r="R2203" s="27"/>
      <c r="S2203" s="30"/>
      <c r="AW2203"/>
      <c r="AX2203"/>
      <c r="AY2203"/>
      <c r="AZ2203"/>
    </row>
    <row r="2204" spans="16:52">
      <c r="P2204" s="26"/>
      <c r="Q2204" s="27"/>
      <c r="R2204" s="27"/>
      <c r="S2204" s="30"/>
      <c r="AW2204"/>
      <c r="AX2204"/>
      <c r="AY2204"/>
      <c r="AZ2204"/>
    </row>
    <row r="2205" spans="16:52">
      <c r="P2205" s="26"/>
      <c r="Q2205" s="27"/>
      <c r="R2205" s="27"/>
      <c r="S2205" s="30"/>
      <c r="AW2205"/>
      <c r="AX2205"/>
      <c r="AY2205"/>
      <c r="AZ2205"/>
    </row>
    <row r="2206" spans="16:52">
      <c r="P2206" s="26"/>
      <c r="Q2206" s="27"/>
      <c r="R2206" s="27"/>
      <c r="S2206" s="30"/>
      <c r="AW2206"/>
      <c r="AX2206"/>
      <c r="AY2206"/>
      <c r="AZ2206"/>
    </row>
    <row r="2207" spans="16:52">
      <c r="P2207" s="26"/>
      <c r="Q2207" s="27"/>
      <c r="R2207" s="27"/>
      <c r="S2207" s="30"/>
      <c r="AW2207"/>
      <c r="AX2207"/>
      <c r="AY2207"/>
      <c r="AZ2207"/>
    </row>
    <row r="2208" spans="16:52">
      <c r="P2208" s="26"/>
      <c r="Q2208" s="27"/>
      <c r="R2208" s="27"/>
      <c r="S2208" s="30"/>
      <c r="AW2208"/>
      <c r="AX2208"/>
      <c r="AY2208"/>
      <c r="AZ2208"/>
    </row>
    <row r="2209" spans="16:52">
      <c r="P2209" s="26"/>
      <c r="Q2209" s="27"/>
      <c r="R2209" s="27"/>
      <c r="S2209" s="30"/>
      <c r="AW2209"/>
      <c r="AX2209"/>
      <c r="AY2209"/>
      <c r="AZ2209"/>
    </row>
    <row r="2210" spans="16:52">
      <c r="P2210" s="26"/>
      <c r="Q2210" s="27"/>
      <c r="R2210" s="27"/>
      <c r="S2210" s="30"/>
      <c r="AW2210"/>
      <c r="AX2210"/>
      <c r="AY2210"/>
      <c r="AZ2210"/>
    </row>
    <row r="2211" spans="16:52">
      <c r="P2211" s="26"/>
      <c r="Q2211" s="27"/>
      <c r="R2211" s="27"/>
      <c r="S2211" s="30"/>
      <c r="AW2211"/>
      <c r="AX2211"/>
      <c r="AY2211"/>
      <c r="AZ2211"/>
    </row>
    <row r="2212" spans="16:52">
      <c r="P2212" s="26"/>
      <c r="Q2212" s="27"/>
      <c r="R2212" s="27"/>
      <c r="S2212" s="30"/>
      <c r="AW2212"/>
      <c r="AX2212"/>
      <c r="AY2212"/>
      <c r="AZ2212"/>
    </row>
    <row r="2213" spans="16:52">
      <c r="P2213" s="26"/>
      <c r="Q2213" s="27"/>
      <c r="R2213" s="27"/>
      <c r="S2213" s="30"/>
      <c r="AW2213"/>
      <c r="AX2213"/>
      <c r="AY2213"/>
      <c r="AZ2213"/>
    </row>
    <row r="2214" spans="16:52">
      <c r="P2214" s="26"/>
      <c r="Q2214" s="27"/>
      <c r="R2214" s="27"/>
      <c r="S2214" s="30"/>
      <c r="AW2214"/>
      <c r="AX2214"/>
      <c r="AY2214"/>
      <c r="AZ2214"/>
    </row>
    <row r="2215" spans="16:52">
      <c r="P2215" s="26"/>
      <c r="Q2215" s="27"/>
      <c r="R2215" s="27"/>
      <c r="S2215" s="30"/>
      <c r="AW2215"/>
      <c r="AX2215"/>
      <c r="AY2215"/>
      <c r="AZ2215"/>
    </row>
    <row r="2216" spans="16:52">
      <c r="P2216" s="26"/>
      <c r="Q2216" s="27"/>
      <c r="R2216" s="27"/>
      <c r="S2216" s="30"/>
      <c r="AW2216"/>
      <c r="AX2216"/>
      <c r="AY2216"/>
      <c r="AZ2216"/>
    </row>
    <row r="2217" spans="16:52">
      <c r="P2217" s="26"/>
      <c r="Q2217" s="27"/>
      <c r="R2217" s="27"/>
      <c r="S2217" s="30"/>
      <c r="AW2217"/>
      <c r="AX2217"/>
      <c r="AY2217"/>
      <c r="AZ2217"/>
    </row>
    <row r="2218" spans="16:52">
      <c r="P2218" s="26"/>
      <c r="Q2218" s="27"/>
      <c r="R2218" s="27"/>
      <c r="S2218" s="30"/>
      <c r="AW2218"/>
      <c r="AX2218"/>
      <c r="AY2218"/>
      <c r="AZ2218"/>
    </row>
    <row r="2219" spans="16:52">
      <c r="P2219" s="26"/>
      <c r="Q2219" s="27"/>
      <c r="R2219" s="27"/>
      <c r="S2219" s="30"/>
      <c r="AW2219"/>
      <c r="AX2219"/>
      <c r="AY2219"/>
      <c r="AZ2219"/>
    </row>
    <row r="2220" spans="16:52">
      <c r="P2220" s="26"/>
      <c r="Q2220" s="27"/>
      <c r="R2220" s="27"/>
      <c r="S2220" s="30"/>
      <c r="AW2220"/>
      <c r="AX2220"/>
      <c r="AY2220"/>
      <c r="AZ2220"/>
    </row>
    <row r="2221" spans="16:52">
      <c r="P2221" s="26"/>
      <c r="Q2221" s="27"/>
      <c r="R2221" s="27"/>
      <c r="S2221" s="30"/>
      <c r="AW2221"/>
      <c r="AX2221"/>
      <c r="AY2221"/>
      <c r="AZ2221"/>
    </row>
    <row r="2222" spans="16:52">
      <c r="P2222" s="26"/>
      <c r="Q2222" s="27"/>
      <c r="R2222" s="27"/>
      <c r="S2222" s="30"/>
      <c r="AW2222"/>
      <c r="AX2222"/>
      <c r="AY2222"/>
      <c r="AZ2222"/>
    </row>
    <row r="2223" spans="16:52">
      <c r="P2223" s="26"/>
      <c r="Q2223" s="27"/>
      <c r="R2223" s="27"/>
      <c r="S2223" s="30"/>
      <c r="AW2223"/>
      <c r="AX2223"/>
      <c r="AY2223"/>
      <c r="AZ2223"/>
    </row>
    <row r="2224" spans="16:52">
      <c r="P2224" s="26"/>
      <c r="Q2224" s="27"/>
      <c r="R2224" s="27"/>
      <c r="S2224" s="30"/>
      <c r="AW2224"/>
      <c r="AX2224"/>
      <c r="AY2224"/>
      <c r="AZ2224"/>
    </row>
    <row r="2225" spans="16:52">
      <c r="P2225" s="26"/>
      <c r="Q2225" s="27"/>
      <c r="R2225" s="27"/>
      <c r="S2225" s="30"/>
      <c r="AW2225"/>
      <c r="AX2225"/>
      <c r="AY2225"/>
      <c r="AZ2225"/>
    </row>
    <row r="2226" spans="16:52">
      <c r="P2226" s="26"/>
      <c r="Q2226" s="27"/>
      <c r="R2226" s="27"/>
      <c r="S2226" s="30"/>
      <c r="AW2226"/>
      <c r="AX2226"/>
      <c r="AY2226"/>
      <c r="AZ2226"/>
    </row>
    <row r="2227" spans="16:52">
      <c r="P2227" s="26"/>
      <c r="Q2227" s="27"/>
      <c r="R2227" s="27"/>
      <c r="S2227" s="30"/>
      <c r="AW2227"/>
      <c r="AX2227"/>
      <c r="AY2227"/>
      <c r="AZ2227"/>
    </row>
    <row r="2228" spans="16:52">
      <c r="P2228" s="26"/>
      <c r="Q2228" s="27"/>
      <c r="R2228" s="27"/>
      <c r="S2228" s="30"/>
      <c r="AW2228"/>
      <c r="AX2228"/>
      <c r="AY2228"/>
      <c r="AZ2228"/>
    </row>
    <row r="2229" spans="16:52">
      <c r="P2229" s="26"/>
      <c r="Q2229" s="27"/>
      <c r="R2229" s="27"/>
      <c r="S2229" s="30"/>
      <c r="AW2229"/>
      <c r="AX2229"/>
      <c r="AY2229"/>
      <c r="AZ2229"/>
    </row>
    <row r="2230" spans="16:52">
      <c r="P2230" s="26"/>
      <c r="Q2230" s="27"/>
      <c r="R2230" s="27"/>
      <c r="S2230" s="30"/>
      <c r="AW2230"/>
      <c r="AX2230"/>
      <c r="AY2230"/>
      <c r="AZ2230"/>
    </row>
    <row r="2231" spans="16:52">
      <c r="P2231" s="26"/>
      <c r="Q2231" s="27"/>
      <c r="R2231" s="27"/>
      <c r="S2231" s="30"/>
      <c r="AW2231"/>
      <c r="AX2231"/>
      <c r="AY2231"/>
      <c r="AZ2231"/>
    </row>
    <row r="2232" spans="16:52">
      <c r="P2232" s="26"/>
      <c r="Q2232" s="27"/>
      <c r="R2232" s="27"/>
      <c r="S2232" s="30"/>
      <c r="AW2232"/>
      <c r="AX2232"/>
      <c r="AY2232"/>
      <c r="AZ2232"/>
    </row>
    <row r="2233" spans="16:52">
      <c r="P2233" s="26"/>
      <c r="Q2233" s="27"/>
      <c r="R2233" s="27"/>
      <c r="S2233" s="30"/>
      <c r="AW2233"/>
      <c r="AX2233"/>
      <c r="AY2233"/>
      <c r="AZ2233"/>
    </row>
    <row r="2234" spans="16:52">
      <c r="P2234" s="26"/>
      <c r="Q2234" s="27"/>
      <c r="R2234" s="27"/>
      <c r="S2234" s="30"/>
      <c r="AW2234"/>
      <c r="AX2234"/>
      <c r="AY2234"/>
      <c r="AZ2234"/>
    </row>
    <row r="2235" spans="16:52">
      <c r="P2235" s="26"/>
      <c r="Q2235" s="27"/>
      <c r="R2235" s="27"/>
      <c r="S2235" s="30"/>
      <c r="AW2235"/>
      <c r="AX2235"/>
      <c r="AY2235"/>
      <c r="AZ2235"/>
    </row>
    <row r="2236" spans="16:52">
      <c r="P2236" s="26"/>
      <c r="Q2236" s="27"/>
      <c r="R2236" s="27"/>
      <c r="S2236" s="30"/>
      <c r="AW2236"/>
      <c r="AX2236"/>
      <c r="AY2236"/>
      <c r="AZ2236"/>
    </row>
    <row r="2237" spans="16:52">
      <c r="P2237" s="26"/>
      <c r="Q2237" s="27"/>
      <c r="R2237" s="27"/>
      <c r="S2237" s="30"/>
      <c r="AW2237"/>
      <c r="AX2237"/>
      <c r="AY2237"/>
      <c r="AZ2237"/>
    </row>
    <row r="2238" spans="16:52">
      <c r="P2238" s="26"/>
      <c r="Q2238" s="27"/>
      <c r="R2238" s="27"/>
      <c r="S2238" s="30"/>
      <c r="AW2238"/>
      <c r="AX2238"/>
      <c r="AY2238"/>
      <c r="AZ2238"/>
    </row>
    <row r="2239" spans="16:52">
      <c r="P2239" s="26"/>
      <c r="Q2239" s="27"/>
      <c r="R2239" s="27"/>
      <c r="S2239" s="30"/>
      <c r="AW2239"/>
      <c r="AX2239"/>
      <c r="AY2239"/>
      <c r="AZ2239"/>
    </row>
    <row r="2240" spans="16:52">
      <c r="P2240" s="26"/>
      <c r="Q2240" s="27"/>
      <c r="R2240" s="27"/>
      <c r="S2240" s="30"/>
      <c r="AW2240"/>
      <c r="AX2240"/>
      <c r="AY2240"/>
      <c r="AZ2240"/>
    </row>
    <row r="2241" spans="16:52">
      <c r="P2241" s="26"/>
      <c r="Q2241" s="27"/>
      <c r="R2241" s="27"/>
      <c r="S2241" s="30"/>
      <c r="AW2241"/>
      <c r="AX2241"/>
      <c r="AY2241"/>
      <c r="AZ2241"/>
    </row>
    <row r="2242" spans="16:52">
      <c r="P2242" s="26"/>
      <c r="Q2242" s="27"/>
      <c r="R2242" s="27"/>
      <c r="S2242" s="30"/>
      <c r="AW2242"/>
      <c r="AX2242"/>
      <c r="AY2242"/>
      <c r="AZ2242"/>
    </row>
    <row r="2243" spans="16:52">
      <c r="P2243" s="26"/>
      <c r="Q2243" s="27"/>
      <c r="R2243" s="27"/>
      <c r="S2243" s="30"/>
      <c r="AW2243"/>
      <c r="AX2243"/>
      <c r="AY2243"/>
      <c r="AZ2243"/>
    </row>
    <row r="2244" spans="16:52">
      <c r="P2244" s="26"/>
      <c r="Q2244" s="27"/>
      <c r="R2244" s="27"/>
      <c r="S2244" s="30"/>
      <c r="AW2244"/>
      <c r="AX2244"/>
      <c r="AY2244"/>
      <c r="AZ2244"/>
    </row>
    <row r="2245" spans="16:52">
      <c r="P2245" s="26"/>
      <c r="Q2245" s="27"/>
      <c r="R2245" s="27"/>
      <c r="S2245" s="30"/>
      <c r="AW2245"/>
      <c r="AX2245"/>
      <c r="AY2245"/>
      <c r="AZ2245"/>
    </row>
    <row r="2246" spans="16:52">
      <c r="P2246" s="26"/>
      <c r="Q2246" s="27"/>
      <c r="R2246" s="27"/>
      <c r="S2246" s="30"/>
      <c r="AW2246"/>
      <c r="AX2246"/>
      <c r="AY2246"/>
      <c r="AZ2246"/>
    </row>
    <row r="2247" spans="16:52">
      <c r="P2247" s="26"/>
      <c r="Q2247" s="27"/>
      <c r="R2247" s="27"/>
      <c r="S2247" s="30"/>
      <c r="AW2247"/>
      <c r="AX2247"/>
      <c r="AY2247"/>
      <c r="AZ2247"/>
    </row>
    <row r="2248" spans="16:52">
      <c r="P2248" s="26"/>
      <c r="Q2248" s="27"/>
      <c r="R2248" s="27"/>
      <c r="S2248" s="30"/>
      <c r="AW2248"/>
      <c r="AX2248"/>
      <c r="AY2248"/>
      <c r="AZ2248"/>
    </row>
    <row r="2249" spans="16:52">
      <c r="P2249" s="26"/>
      <c r="Q2249" s="27"/>
      <c r="R2249" s="27"/>
      <c r="S2249" s="30"/>
      <c r="AW2249"/>
      <c r="AX2249"/>
      <c r="AY2249"/>
      <c r="AZ2249"/>
    </row>
    <row r="2250" spans="16:52">
      <c r="P2250" s="26"/>
      <c r="Q2250" s="27"/>
      <c r="R2250" s="27"/>
      <c r="S2250" s="30"/>
      <c r="AW2250"/>
      <c r="AX2250"/>
      <c r="AY2250"/>
      <c r="AZ2250"/>
    </row>
    <row r="2251" spans="16:52">
      <c r="P2251" s="26"/>
      <c r="Q2251" s="27"/>
      <c r="R2251" s="27"/>
      <c r="S2251" s="30"/>
      <c r="AW2251"/>
      <c r="AX2251"/>
      <c r="AY2251"/>
      <c r="AZ2251"/>
    </row>
    <row r="2252" spans="16:52">
      <c r="P2252" s="26"/>
      <c r="Q2252" s="27"/>
      <c r="R2252" s="27"/>
      <c r="S2252" s="30"/>
      <c r="AW2252"/>
      <c r="AX2252"/>
      <c r="AY2252"/>
      <c r="AZ2252"/>
    </row>
    <row r="2253" spans="16:52">
      <c r="P2253" s="26"/>
      <c r="Q2253" s="27"/>
      <c r="R2253" s="27"/>
      <c r="S2253" s="30"/>
      <c r="AW2253"/>
      <c r="AX2253"/>
      <c r="AY2253"/>
      <c r="AZ2253"/>
    </row>
    <row r="2254" spans="16:52">
      <c r="P2254" s="26"/>
      <c r="Q2254" s="27"/>
      <c r="R2254" s="27"/>
      <c r="S2254" s="30"/>
      <c r="AW2254"/>
      <c r="AX2254"/>
      <c r="AY2254"/>
      <c r="AZ2254"/>
    </row>
    <row r="2255" spans="16:52">
      <c r="P2255" s="26"/>
      <c r="Q2255" s="27"/>
      <c r="R2255" s="27"/>
      <c r="S2255" s="30"/>
      <c r="AW2255"/>
      <c r="AX2255"/>
      <c r="AY2255"/>
      <c r="AZ2255"/>
    </row>
    <row r="2256" spans="16:52">
      <c r="P2256" s="26"/>
      <c r="Q2256" s="27"/>
      <c r="R2256" s="27"/>
      <c r="S2256" s="30"/>
      <c r="AW2256"/>
      <c r="AX2256"/>
      <c r="AY2256"/>
      <c r="AZ2256"/>
    </row>
    <row r="2257" spans="16:52">
      <c r="P2257" s="26"/>
      <c r="Q2257" s="27"/>
      <c r="R2257" s="27"/>
      <c r="S2257" s="30"/>
      <c r="AW2257"/>
      <c r="AX2257"/>
      <c r="AY2257"/>
      <c r="AZ2257"/>
    </row>
    <row r="2258" spans="16:52">
      <c r="P2258" s="26"/>
      <c r="Q2258" s="27"/>
      <c r="R2258" s="27"/>
      <c r="S2258" s="30"/>
      <c r="AW2258"/>
      <c r="AX2258"/>
      <c r="AY2258"/>
      <c r="AZ2258"/>
    </row>
    <row r="2259" spans="16:52">
      <c r="P2259" s="26"/>
      <c r="Q2259" s="27"/>
      <c r="R2259" s="27"/>
      <c r="S2259" s="30"/>
      <c r="AW2259"/>
      <c r="AX2259"/>
      <c r="AY2259"/>
      <c r="AZ2259"/>
    </row>
    <row r="2260" spans="16:52">
      <c r="P2260" s="26"/>
      <c r="Q2260" s="27"/>
      <c r="R2260" s="27"/>
      <c r="S2260" s="30"/>
      <c r="AW2260"/>
      <c r="AX2260"/>
      <c r="AY2260"/>
      <c r="AZ2260"/>
    </row>
    <row r="2261" spans="16:52">
      <c r="P2261" s="26"/>
      <c r="Q2261" s="27"/>
      <c r="R2261" s="27"/>
      <c r="S2261" s="30"/>
      <c r="AW2261"/>
      <c r="AX2261"/>
      <c r="AY2261"/>
      <c r="AZ2261"/>
    </row>
    <row r="2262" spans="16:52">
      <c r="P2262" s="26"/>
      <c r="Q2262" s="27"/>
      <c r="R2262" s="27"/>
      <c r="S2262" s="30"/>
      <c r="AW2262"/>
      <c r="AX2262"/>
      <c r="AY2262"/>
      <c r="AZ2262"/>
    </row>
    <row r="2263" spans="16:52">
      <c r="P2263" s="26"/>
      <c r="Q2263" s="27"/>
      <c r="R2263" s="27"/>
      <c r="S2263" s="30"/>
      <c r="AW2263"/>
      <c r="AX2263"/>
      <c r="AY2263"/>
      <c r="AZ2263"/>
    </row>
    <row r="2264" spans="16:52">
      <c r="P2264" s="26"/>
      <c r="Q2264" s="27"/>
      <c r="R2264" s="27"/>
      <c r="S2264" s="30"/>
      <c r="AW2264"/>
      <c r="AX2264"/>
      <c r="AY2264"/>
      <c r="AZ2264"/>
    </row>
    <row r="2265" spans="16:52">
      <c r="P2265" s="26"/>
      <c r="Q2265" s="27"/>
      <c r="R2265" s="27"/>
      <c r="S2265" s="30"/>
      <c r="AW2265"/>
      <c r="AX2265"/>
      <c r="AY2265"/>
      <c r="AZ2265"/>
    </row>
    <row r="2266" spans="16:52">
      <c r="P2266" s="26"/>
      <c r="Q2266" s="27"/>
      <c r="R2266" s="27"/>
      <c r="S2266" s="30"/>
      <c r="AW2266"/>
      <c r="AX2266"/>
      <c r="AY2266"/>
      <c r="AZ2266"/>
    </row>
    <row r="2267" spans="16:52">
      <c r="P2267" s="26"/>
      <c r="Q2267" s="27"/>
      <c r="R2267" s="27"/>
      <c r="S2267" s="30"/>
      <c r="AW2267"/>
      <c r="AX2267"/>
      <c r="AY2267"/>
      <c r="AZ2267"/>
    </row>
    <row r="2268" spans="16:52">
      <c r="P2268" s="26"/>
      <c r="Q2268" s="27"/>
      <c r="R2268" s="27"/>
      <c r="S2268" s="30"/>
      <c r="AW2268"/>
      <c r="AX2268"/>
      <c r="AY2268"/>
      <c r="AZ2268"/>
    </row>
    <row r="2269" spans="16:52">
      <c r="P2269" s="26"/>
      <c r="Q2269" s="27"/>
      <c r="R2269" s="27"/>
      <c r="S2269" s="30"/>
      <c r="AW2269"/>
      <c r="AX2269"/>
      <c r="AY2269"/>
      <c r="AZ2269"/>
    </row>
    <row r="2270" spans="16:52">
      <c r="P2270" s="26"/>
      <c r="Q2270" s="27"/>
      <c r="R2270" s="27"/>
      <c r="S2270" s="30"/>
      <c r="AW2270"/>
      <c r="AX2270"/>
      <c r="AY2270"/>
      <c r="AZ2270"/>
    </row>
    <row r="2271" spans="16:52">
      <c r="P2271" s="26"/>
      <c r="Q2271" s="27"/>
      <c r="R2271" s="27"/>
      <c r="S2271" s="30"/>
      <c r="AW2271"/>
      <c r="AX2271"/>
      <c r="AY2271"/>
      <c r="AZ2271"/>
    </row>
    <row r="2272" spans="16:52">
      <c r="P2272" s="26"/>
      <c r="Q2272" s="27"/>
      <c r="R2272" s="27"/>
      <c r="S2272" s="30"/>
      <c r="AW2272"/>
      <c r="AX2272"/>
      <c r="AY2272"/>
      <c r="AZ2272"/>
    </row>
    <row r="2273" spans="16:52">
      <c r="P2273" s="26"/>
      <c r="Q2273" s="27"/>
      <c r="R2273" s="27"/>
      <c r="S2273" s="30"/>
      <c r="AW2273"/>
      <c r="AX2273"/>
      <c r="AY2273"/>
      <c r="AZ2273"/>
    </row>
    <row r="2274" spans="16:52">
      <c r="P2274" s="26"/>
      <c r="Q2274" s="27"/>
      <c r="R2274" s="27"/>
      <c r="S2274" s="30"/>
      <c r="AW2274"/>
      <c r="AX2274"/>
      <c r="AY2274"/>
      <c r="AZ2274"/>
    </row>
    <row r="2275" spans="16:52">
      <c r="P2275" s="26"/>
      <c r="Q2275" s="27"/>
      <c r="R2275" s="27"/>
      <c r="S2275" s="30"/>
      <c r="AW2275"/>
      <c r="AX2275"/>
      <c r="AY2275"/>
      <c r="AZ2275"/>
    </row>
    <row r="2276" spans="16:52">
      <c r="P2276" s="26"/>
      <c r="Q2276" s="27"/>
      <c r="R2276" s="27"/>
      <c r="S2276" s="30"/>
      <c r="AW2276"/>
      <c r="AX2276"/>
      <c r="AY2276"/>
      <c r="AZ2276"/>
    </row>
    <row r="2277" spans="16:52">
      <c r="P2277" s="26"/>
      <c r="Q2277" s="27"/>
      <c r="R2277" s="27"/>
      <c r="S2277" s="30"/>
      <c r="AW2277"/>
      <c r="AX2277"/>
      <c r="AY2277"/>
      <c r="AZ2277"/>
    </row>
    <row r="2278" spans="16:52">
      <c r="P2278" s="26"/>
      <c r="Q2278" s="27"/>
      <c r="R2278" s="27"/>
      <c r="S2278" s="30"/>
      <c r="AW2278"/>
      <c r="AX2278"/>
      <c r="AY2278"/>
      <c r="AZ2278"/>
    </row>
    <row r="2279" spans="16:52">
      <c r="P2279" s="26"/>
      <c r="Q2279" s="27"/>
      <c r="R2279" s="27"/>
      <c r="S2279" s="30"/>
      <c r="AW2279"/>
      <c r="AX2279"/>
      <c r="AY2279"/>
      <c r="AZ2279"/>
    </row>
    <row r="2280" spans="16:52">
      <c r="P2280" s="26"/>
      <c r="Q2280" s="27"/>
      <c r="R2280" s="27"/>
      <c r="S2280" s="30"/>
      <c r="AW2280"/>
      <c r="AX2280"/>
      <c r="AY2280"/>
      <c r="AZ2280"/>
    </row>
    <row r="2281" spans="16:52">
      <c r="P2281" s="26"/>
      <c r="Q2281" s="27"/>
      <c r="R2281" s="27"/>
      <c r="S2281" s="30"/>
      <c r="AW2281"/>
      <c r="AX2281"/>
      <c r="AY2281"/>
      <c r="AZ2281"/>
    </row>
    <row r="2282" spans="16:52">
      <c r="P2282" s="26"/>
      <c r="Q2282" s="27"/>
      <c r="R2282" s="27"/>
      <c r="S2282" s="30"/>
      <c r="AW2282"/>
      <c r="AX2282"/>
      <c r="AY2282"/>
      <c r="AZ2282"/>
    </row>
    <row r="2283" spans="16:52">
      <c r="P2283" s="26"/>
      <c r="Q2283" s="27"/>
      <c r="R2283" s="27"/>
      <c r="S2283" s="30"/>
      <c r="AW2283"/>
      <c r="AX2283"/>
      <c r="AY2283"/>
      <c r="AZ2283"/>
    </row>
    <row r="2284" spans="16:52">
      <c r="P2284" s="26"/>
      <c r="Q2284" s="27"/>
      <c r="R2284" s="27"/>
      <c r="S2284" s="30"/>
      <c r="AW2284"/>
      <c r="AX2284"/>
      <c r="AY2284"/>
      <c r="AZ2284"/>
    </row>
    <row r="2285" spans="16:52">
      <c r="P2285" s="26"/>
      <c r="Q2285" s="27"/>
      <c r="R2285" s="27"/>
      <c r="S2285" s="30"/>
      <c r="AW2285"/>
      <c r="AX2285"/>
      <c r="AY2285"/>
      <c r="AZ2285"/>
    </row>
    <row r="2286" spans="16:52">
      <c r="P2286" s="26"/>
      <c r="Q2286" s="27"/>
      <c r="R2286" s="27"/>
      <c r="S2286" s="30"/>
      <c r="AW2286"/>
      <c r="AX2286"/>
      <c r="AY2286"/>
      <c r="AZ2286"/>
    </row>
    <row r="2287" spans="16:52">
      <c r="P2287" s="26"/>
      <c r="Q2287" s="27"/>
      <c r="R2287" s="27"/>
      <c r="S2287" s="30"/>
      <c r="AW2287"/>
      <c r="AX2287"/>
      <c r="AY2287"/>
      <c r="AZ2287"/>
    </row>
    <row r="2288" spans="16:52">
      <c r="P2288" s="26"/>
      <c r="Q2288" s="27"/>
      <c r="R2288" s="27"/>
      <c r="S2288" s="30"/>
      <c r="AW2288"/>
      <c r="AX2288"/>
      <c r="AY2288"/>
      <c r="AZ2288"/>
    </row>
    <row r="2289" spans="16:52">
      <c r="P2289" s="26"/>
      <c r="Q2289" s="27"/>
      <c r="R2289" s="27"/>
      <c r="S2289" s="30"/>
      <c r="AW2289"/>
      <c r="AX2289"/>
      <c r="AY2289"/>
      <c r="AZ2289"/>
    </row>
    <row r="2290" spans="16:52">
      <c r="P2290" s="26"/>
      <c r="Q2290" s="27"/>
      <c r="R2290" s="27"/>
      <c r="S2290" s="30"/>
      <c r="AW2290"/>
      <c r="AX2290"/>
      <c r="AY2290"/>
      <c r="AZ2290"/>
    </row>
    <row r="2291" spans="16:52">
      <c r="P2291" s="26"/>
      <c r="Q2291" s="27"/>
      <c r="R2291" s="27"/>
      <c r="S2291" s="30"/>
      <c r="AW2291"/>
      <c r="AX2291"/>
      <c r="AY2291"/>
      <c r="AZ2291"/>
    </row>
    <row r="2292" spans="16:52">
      <c r="P2292" s="26"/>
      <c r="Q2292" s="27"/>
      <c r="R2292" s="27"/>
      <c r="S2292" s="30"/>
      <c r="AW2292"/>
      <c r="AX2292"/>
      <c r="AY2292"/>
      <c r="AZ2292"/>
    </row>
    <row r="2293" spans="16:52">
      <c r="P2293" s="26"/>
      <c r="Q2293" s="27"/>
      <c r="R2293" s="27"/>
      <c r="S2293" s="30"/>
      <c r="AW2293"/>
      <c r="AX2293"/>
      <c r="AY2293"/>
      <c r="AZ2293"/>
    </row>
    <row r="2294" spans="16:52">
      <c r="P2294" s="26"/>
      <c r="Q2294" s="27"/>
      <c r="R2294" s="27"/>
      <c r="S2294" s="30"/>
      <c r="AW2294"/>
      <c r="AX2294"/>
      <c r="AY2294"/>
      <c r="AZ2294"/>
    </row>
    <row r="2295" spans="16:52">
      <c r="P2295" s="26"/>
      <c r="Q2295" s="27"/>
      <c r="R2295" s="27"/>
      <c r="S2295" s="30"/>
      <c r="AW2295"/>
      <c r="AX2295"/>
      <c r="AY2295"/>
      <c r="AZ2295"/>
    </row>
    <row r="2296" spans="16:52">
      <c r="P2296" s="26"/>
      <c r="Q2296" s="27"/>
      <c r="R2296" s="27"/>
      <c r="S2296" s="30"/>
      <c r="AW2296"/>
      <c r="AX2296"/>
      <c r="AY2296"/>
      <c r="AZ2296"/>
    </row>
    <row r="2297" spans="16:52">
      <c r="P2297" s="26"/>
      <c r="Q2297" s="27"/>
      <c r="R2297" s="27"/>
      <c r="S2297" s="30"/>
      <c r="AW2297"/>
      <c r="AX2297"/>
      <c r="AY2297"/>
      <c r="AZ2297"/>
    </row>
    <row r="2298" spans="16:52">
      <c r="P2298" s="26"/>
      <c r="Q2298" s="27"/>
      <c r="R2298" s="27"/>
      <c r="S2298" s="30"/>
      <c r="AW2298"/>
      <c r="AX2298"/>
      <c r="AY2298"/>
      <c r="AZ2298"/>
    </row>
    <row r="2299" spans="16:52">
      <c r="P2299" s="26"/>
      <c r="Q2299" s="27"/>
      <c r="R2299" s="27"/>
      <c r="S2299" s="30"/>
      <c r="AW2299"/>
      <c r="AX2299"/>
      <c r="AY2299"/>
      <c r="AZ2299"/>
    </row>
    <row r="2300" spans="16:52">
      <c r="P2300" s="26"/>
      <c r="Q2300" s="27"/>
      <c r="R2300" s="27"/>
      <c r="S2300" s="30"/>
      <c r="AW2300"/>
      <c r="AX2300"/>
      <c r="AY2300"/>
      <c r="AZ2300"/>
    </row>
    <row r="2301" spans="16:52">
      <c r="P2301" s="26"/>
      <c r="Q2301" s="27"/>
      <c r="R2301" s="27"/>
      <c r="S2301" s="30"/>
      <c r="AW2301"/>
      <c r="AX2301"/>
      <c r="AY2301"/>
      <c r="AZ2301"/>
    </row>
    <row r="2302" spans="16:52">
      <c r="P2302" s="26"/>
      <c r="Q2302" s="27"/>
      <c r="R2302" s="27"/>
      <c r="S2302" s="30"/>
      <c r="AW2302"/>
      <c r="AX2302"/>
      <c r="AY2302"/>
      <c r="AZ2302"/>
    </row>
    <row r="2303" spans="16:52">
      <c r="P2303" s="26"/>
      <c r="Q2303" s="27"/>
      <c r="R2303" s="27"/>
      <c r="S2303" s="30"/>
      <c r="AW2303"/>
      <c r="AX2303"/>
      <c r="AY2303"/>
      <c r="AZ2303"/>
    </row>
    <row r="2304" spans="16:52">
      <c r="P2304" s="26"/>
      <c r="Q2304" s="27"/>
      <c r="R2304" s="27"/>
      <c r="S2304" s="30"/>
      <c r="AW2304"/>
      <c r="AX2304"/>
      <c r="AY2304"/>
      <c r="AZ2304"/>
    </row>
    <row r="2305" spans="16:52">
      <c r="P2305" s="26"/>
      <c r="Q2305" s="27"/>
      <c r="R2305" s="27"/>
      <c r="S2305" s="30"/>
      <c r="AW2305"/>
      <c r="AX2305"/>
      <c r="AY2305"/>
      <c r="AZ2305"/>
    </row>
    <row r="2306" spans="16:52">
      <c r="P2306" s="26"/>
      <c r="Q2306" s="27"/>
      <c r="R2306" s="27"/>
      <c r="S2306" s="30"/>
      <c r="AW2306"/>
      <c r="AX2306"/>
      <c r="AY2306"/>
      <c r="AZ2306"/>
    </row>
    <row r="2307" spans="16:52">
      <c r="P2307" s="26"/>
      <c r="Q2307" s="27"/>
      <c r="R2307" s="27"/>
      <c r="S2307" s="30"/>
      <c r="AW2307"/>
      <c r="AX2307"/>
      <c r="AY2307"/>
      <c r="AZ2307"/>
    </row>
    <row r="2308" spans="16:52">
      <c r="P2308" s="26"/>
      <c r="Q2308" s="27"/>
      <c r="R2308" s="27"/>
      <c r="S2308" s="30"/>
      <c r="AW2308"/>
      <c r="AX2308"/>
      <c r="AY2308"/>
      <c r="AZ2308"/>
    </row>
    <row r="2309" spans="16:52">
      <c r="P2309" s="26"/>
      <c r="Q2309" s="27"/>
      <c r="R2309" s="27"/>
      <c r="S2309" s="30"/>
      <c r="AW2309"/>
      <c r="AX2309"/>
      <c r="AY2309"/>
      <c r="AZ2309"/>
    </row>
    <row r="2310" spans="16:52">
      <c r="P2310" s="26"/>
      <c r="Q2310" s="27"/>
      <c r="R2310" s="27"/>
      <c r="S2310" s="30"/>
      <c r="AW2310"/>
      <c r="AX2310"/>
      <c r="AY2310"/>
      <c r="AZ2310"/>
    </row>
    <row r="2311" spans="16:52">
      <c r="P2311" s="26"/>
      <c r="Q2311" s="27"/>
      <c r="R2311" s="27"/>
      <c r="S2311" s="30"/>
      <c r="AW2311"/>
      <c r="AX2311"/>
      <c r="AY2311"/>
      <c r="AZ2311"/>
    </row>
    <row r="2312" spans="16:52">
      <c r="P2312" s="26"/>
      <c r="Q2312" s="27"/>
      <c r="R2312" s="27"/>
      <c r="S2312" s="30"/>
      <c r="AW2312"/>
      <c r="AX2312"/>
      <c r="AY2312"/>
      <c r="AZ2312"/>
    </row>
    <row r="2313" spans="16:52">
      <c r="P2313" s="26"/>
      <c r="Q2313" s="27"/>
      <c r="R2313" s="27"/>
      <c r="S2313" s="30"/>
      <c r="AW2313"/>
      <c r="AX2313"/>
      <c r="AY2313"/>
      <c r="AZ2313"/>
    </row>
    <row r="2314" spans="16:52">
      <c r="P2314" s="26"/>
      <c r="Q2314" s="27"/>
      <c r="R2314" s="27"/>
      <c r="S2314" s="30"/>
      <c r="AW2314"/>
      <c r="AX2314"/>
      <c r="AY2314"/>
      <c r="AZ2314"/>
    </row>
    <row r="2315" spans="16:52">
      <c r="P2315" s="26"/>
      <c r="Q2315" s="27"/>
      <c r="R2315" s="27"/>
      <c r="S2315" s="30"/>
      <c r="AW2315"/>
      <c r="AX2315"/>
      <c r="AY2315"/>
      <c r="AZ2315"/>
    </row>
    <row r="2316" spans="16:52">
      <c r="P2316" s="26"/>
      <c r="Q2316" s="27"/>
      <c r="R2316" s="27"/>
      <c r="S2316" s="30"/>
      <c r="AW2316"/>
      <c r="AX2316"/>
      <c r="AY2316"/>
      <c r="AZ2316"/>
    </row>
    <row r="2317" spans="16:52">
      <c r="P2317" s="26"/>
      <c r="Q2317" s="27"/>
      <c r="R2317" s="27"/>
      <c r="S2317" s="30"/>
      <c r="AW2317"/>
      <c r="AX2317"/>
      <c r="AY2317"/>
      <c r="AZ2317"/>
    </row>
    <row r="2318" spans="16:52">
      <c r="P2318" s="26"/>
      <c r="Q2318" s="27"/>
      <c r="R2318" s="27"/>
      <c r="S2318" s="30"/>
      <c r="AW2318"/>
      <c r="AX2318"/>
      <c r="AY2318"/>
      <c r="AZ2318"/>
    </row>
    <row r="2319" spans="16:52">
      <c r="P2319" s="26"/>
      <c r="Q2319" s="27"/>
      <c r="R2319" s="27"/>
      <c r="S2319" s="30"/>
      <c r="AW2319"/>
      <c r="AX2319"/>
      <c r="AY2319"/>
      <c r="AZ2319"/>
    </row>
    <row r="2320" spans="16:52">
      <c r="P2320" s="26"/>
      <c r="Q2320" s="27"/>
      <c r="R2320" s="27"/>
      <c r="S2320" s="30"/>
      <c r="AW2320"/>
      <c r="AX2320"/>
      <c r="AY2320"/>
      <c r="AZ2320"/>
    </row>
    <row r="2321" spans="16:52">
      <c r="P2321" s="26"/>
      <c r="Q2321" s="27"/>
      <c r="R2321" s="27"/>
      <c r="S2321" s="30"/>
      <c r="AW2321"/>
      <c r="AX2321"/>
      <c r="AY2321"/>
      <c r="AZ2321"/>
    </row>
    <row r="2322" spans="16:52">
      <c r="P2322" s="26"/>
      <c r="Q2322" s="27"/>
      <c r="R2322" s="27"/>
      <c r="S2322" s="30"/>
      <c r="AW2322"/>
      <c r="AX2322"/>
      <c r="AY2322"/>
      <c r="AZ2322"/>
    </row>
    <row r="2323" spans="16:52">
      <c r="P2323" s="26"/>
      <c r="Q2323" s="27"/>
      <c r="R2323" s="27"/>
      <c r="S2323" s="30"/>
      <c r="AW2323"/>
      <c r="AX2323"/>
      <c r="AY2323"/>
      <c r="AZ2323"/>
    </row>
    <row r="2324" spans="16:52">
      <c r="P2324" s="26"/>
      <c r="Q2324" s="27"/>
      <c r="R2324" s="27"/>
      <c r="S2324" s="30"/>
      <c r="AW2324"/>
      <c r="AX2324"/>
      <c r="AY2324"/>
      <c r="AZ2324"/>
    </row>
    <row r="2325" spans="16:52">
      <c r="P2325" s="26"/>
      <c r="Q2325" s="27"/>
      <c r="R2325" s="27"/>
      <c r="S2325" s="30"/>
      <c r="AW2325"/>
      <c r="AX2325"/>
      <c r="AY2325"/>
      <c r="AZ2325"/>
    </row>
    <row r="2326" spans="16:52">
      <c r="P2326" s="26"/>
      <c r="Q2326" s="27"/>
      <c r="R2326" s="27"/>
      <c r="S2326" s="30"/>
      <c r="AW2326"/>
      <c r="AX2326"/>
      <c r="AY2326"/>
      <c r="AZ2326"/>
    </row>
    <row r="2327" spans="16:52">
      <c r="P2327" s="26"/>
      <c r="Q2327" s="27"/>
      <c r="R2327" s="27"/>
      <c r="S2327" s="30"/>
      <c r="AW2327"/>
      <c r="AX2327"/>
      <c r="AY2327"/>
      <c r="AZ2327"/>
    </row>
    <row r="2328" spans="16:52">
      <c r="P2328" s="26"/>
      <c r="Q2328" s="27"/>
      <c r="R2328" s="27"/>
      <c r="S2328" s="30"/>
      <c r="AW2328"/>
      <c r="AX2328"/>
      <c r="AY2328"/>
      <c r="AZ2328"/>
    </row>
    <row r="2329" spans="16:52">
      <c r="P2329" s="26"/>
      <c r="Q2329" s="27"/>
      <c r="R2329" s="27"/>
      <c r="S2329" s="30"/>
      <c r="AW2329"/>
      <c r="AX2329"/>
      <c r="AY2329"/>
      <c r="AZ2329"/>
    </row>
    <row r="2330" spans="16:52">
      <c r="P2330" s="26"/>
      <c r="Q2330" s="27"/>
      <c r="R2330" s="27"/>
      <c r="S2330" s="30"/>
      <c r="AW2330"/>
      <c r="AX2330"/>
      <c r="AY2330"/>
      <c r="AZ2330"/>
    </row>
    <row r="2331" spans="16:52">
      <c r="P2331" s="26"/>
      <c r="Q2331" s="27"/>
      <c r="R2331" s="27"/>
      <c r="S2331" s="30"/>
      <c r="AW2331"/>
      <c r="AX2331"/>
      <c r="AY2331"/>
      <c r="AZ2331"/>
    </row>
    <row r="2332" spans="16:52">
      <c r="P2332" s="26"/>
      <c r="Q2332" s="27"/>
      <c r="R2332" s="27"/>
      <c r="S2332" s="30"/>
      <c r="AW2332"/>
      <c r="AX2332"/>
      <c r="AY2332"/>
      <c r="AZ2332"/>
    </row>
    <row r="2333" spans="16:52">
      <c r="P2333" s="26"/>
      <c r="Q2333" s="27"/>
      <c r="R2333" s="27"/>
      <c r="S2333" s="30"/>
      <c r="AW2333"/>
      <c r="AX2333"/>
      <c r="AY2333"/>
      <c r="AZ2333"/>
    </row>
    <row r="2334" spans="16:52">
      <c r="P2334" s="26"/>
      <c r="Q2334" s="27"/>
      <c r="R2334" s="27"/>
      <c r="S2334" s="30"/>
      <c r="AW2334"/>
      <c r="AX2334"/>
      <c r="AY2334"/>
      <c r="AZ2334"/>
    </row>
    <row r="2335" spans="16:52">
      <c r="P2335" s="26"/>
      <c r="Q2335" s="27"/>
      <c r="R2335" s="27"/>
      <c r="S2335" s="30"/>
      <c r="AW2335"/>
      <c r="AX2335"/>
      <c r="AY2335"/>
      <c r="AZ2335"/>
    </row>
    <row r="2336" spans="16:52">
      <c r="P2336" s="26"/>
      <c r="Q2336" s="27"/>
      <c r="R2336" s="27"/>
      <c r="S2336" s="30"/>
      <c r="AW2336"/>
      <c r="AX2336"/>
      <c r="AY2336"/>
      <c r="AZ2336"/>
    </row>
    <row r="2337" spans="16:52">
      <c r="P2337" s="26"/>
      <c r="Q2337" s="27"/>
      <c r="R2337" s="27"/>
      <c r="S2337" s="30"/>
      <c r="AW2337"/>
      <c r="AX2337"/>
      <c r="AY2337"/>
      <c r="AZ2337"/>
    </row>
    <row r="2338" spans="16:52">
      <c r="P2338" s="26"/>
      <c r="Q2338" s="27"/>
      <c r="R2338" s="27"/>
      <c r="S2338" s="30"/>
      <c r="AW2338"/>
      <c r="AX2338"/>
      <c r="AY2338"/>
      <c r="AZ2338"/>
    </row>
    <row r="2339" spans="16:52">
      <c r="P2339" s="26"/>
      <c r="Q2339" s="27"/>
      <c r="R2339" s="27"/>
      <c r="S2339" s="30"/>
      <c r="AW2339"/>
      <c r="AX2339"/>
      <c r="AY2339"/>
      <c r="AZ2339"/>
    </row>
    <row r="2340" spans="16:52">
      <c r="P2340" s="26"/>
      <c r="Q2340" s="27"/>
      <c r="R2340" s="27"/>
      <c r="S2340" s="30"/>
      <c r="AW2340"/>
      <c r="AX2340"/>
      <c r="AY2340"/>
      <c r="AZ2340"/>
    </row>
    <row r="2341" spans="16:52">
      <c r="P2341" s="26"/>
      <c r="Q2341" s="27"/>
      <c r="R2341" s="27"/>
      <c r="S2341" s="30"/>
      <c r="AW2341"/>
      <c r="AX2341"/>
      <c r="AY2341"/>
      <c r="AZ2341"/>
    </row>
    <row r="2342" spans="16:52">
      <c r="P2342" s="26"/>
      <c r="Q2342" s="27"/>
      <c r="R2342" s="27"/>
      <c r="S2342" s="30"/>
      <c r="AW2342"/>
      <c r="AX2342"/>
      <c r="AY2342"/>
      <c r="AZ2342"/>
    </row>
    <row r="2343" spans="16:52">
      <c r="P2343" s="26"/>
      <c r="Q2343" s="27"/>
      <c r="R2343" s="27"/>
      <c r="S2343" s="30"/>
      <c r="AW2343"/>
      <c r="AX2343"/>
      <c r="AY2343"/>
      <c r="AZ2343"/>
    </row>
    <row r="2344" spans="16:52">
      <c r="P2344" s="26"/>
      <c r="Q2344" s="27"/>
      <c r="R2344" s="27"/>
      <c r="S2344" s="30"/>
      <c r="AW2344"/>
      <c r="AX2344"/>
      <c r="AY2344"/>
      <c r="AZ2344"/>
    </row>
    <row r="2345" spans="16:52">
      <c r="P2345" s="26"/>
      <c r="Q2345" s="27"/>
      <c r="R2345" s="27"/>
      <c r="S2345" s="30"/>
      <c r="AW2345"/>
      <c r="AX2345"/>
      <c r="AY2345"/>
      <c r="AZ2345"/>
    </row>
    <row r="2346" spans="16:52">
      <c r="P2346" s="26"/>
      <c r="Q2346" s="27"/>
      <c r="R2346" s="27"/>
      <c r="S2346" s="30"/>
      <c r="AW2346"/>
      <c r="AX2346"/>
      <c r="AY2346"/>
      <c r="AZ2346"/>
    </row>
    <row r="2347" spans="16:52">
      <c r="P2347" s="26"/>
      <c r="Q2347" s="27"/>
      <c r="R2347" s="27"/>
      <c r="S2347" s="30"/>
      <c r="AW2347"/>
      <c r="AX2347"/>
      <c r="AY2347"/>
      <c r="AZ2347"/>
    </row>
    <row r="2348" spans="16:52">
      <c r="P2348" s="26"/>
      <c r="Q2348" s="27"/>
      <c r="R2348" s="27"/>
      <c r="S2348" s="30"/>
      <c r="AW2348"/>
      <c r="AX2348"/>
      <c r="AY2348"/>
      <c r="AZ2348"/>
    </row>
    <row r="2349" spans="16:52">
      <c r="P2349" s="26"/>
      <c r="Q2349" s="27"/>
      <c r="R2349" s="27"/>
      <c r="S2349" s="30"/>
      <c r="AW2349"/>
      <c r="AX2349"/>
      <c r="AY2349"/>
      <c r="AZ2349"/>
    </row>
    <row r="2350" spans="16:52">
      <c r="P2350" s="26"/>
      <c r="Q2350" s="27"/>
      <c r="R2350" s="27"/>
      <c r="S2350" s="30"/>
      <c r="AW2350"/>
      <c r="AX2350"/>
      <c r="AY2350"/>
      <c r="AZ2350"/>
    </row>
    <row r="2351" spans="16:52">
      <c r="P2351" s="26"/>
      <c r="Q2351" s="27"/>
      <c r="R2351" s="27"/>
      <c r="S2351" s="30"/>
      <c r="AW2351"/>
      <c r="AX2351"/>
      <c r="AY2351"/>
      <c r="AZ2351"/>
    </row>
    <row r="2352" spans="16:52">
      <c r="P2352" s="26"/>
      <c r="Q2352" s="27"/>
      <c r="R2352" s="27"/>
      <c r="S2352" s="30"/>
      <c r="AW2352"/>
      <c r="AX2352"/>
      <c r="AY2352"/>
      <c r="AZ2352"/>
    </row>
    <row r="2353" spans="16:52">
      <c r="P2353" s="26"/>
      <c r="Q2353" s="27"/>
      <c r="R2353" s="27"/>
      <c r="S2353" s="30"/>
      <c r="AW2353"/>
      <c r="AX2353"/>
      <c r="AY2353"/>
      <c r="AZ2353"/>
    </row>
    <row r="2354" spans="16:52">
      <c r="P2354" s="26"/>
      <c r="Q2354" s="27"/>
      <c r="R2354" s="27"/>
      <c r="S2354" s="30"/>
      <c r="AW2354"/>
      <c r="AX2354"/>
      <c r="AY2354"/>
      <c r="AZ2354"/>
    </row>
    <row r="2355" spans="16:52">
      <c r="P2355" s="26"/>
      <c r="Q2355" s="27"/>
      <c r="R2355" s="27"/>
      <c r="S2355" s="30"/>
      <c r="AW2355"/>
      <c r="AX2355"/>
      <c r="AY2355"/>
      <c r="AZ2355"/>
    </row>
    <row r="2356" spans="16:52">
      <c r="P2356" s="26"/>
      <c r="Q2356" s="27"/>
      <c r="R2356" s="27"/>
      <c r="S2356" s="30"/>
      <c r="AW2356"/>
      <c r="AX2356"/>
      <c r="AY2356"/>
      <c r="AZ2356"/>
    </row>
    <row r="2357" spans="16:52">
      <c r="P2357" s="26"/>
      <c r="Q2357" s="27"/>
      <c r="R2357" s="27"/>
      <c r="S2357" s="30"/>
      <c r="AW2357"/>
      <c r="AX2357"/>
      <c r="AY2357"/>
      <c r="AZ2357"/>
    </row>
    <row r="2358" spans="16:52">
      <c r="P2358" s="26"/>
      <c r="Q2358" s="27"/>
      <c r="R2358" s="27"/>
      <c r="S2358" s="30"/>
      <c r="AW2358"/>
      <c r="AX2358"/>
      <c r="AY2358"/>
      <c r="AZ2358"/>
    </row>
    <row r="2359" spans="16:52">
      <c r="P2359" s="26"/>
      <c r="Q2359" s="27"/>
      <c r="R2359" s="27"/>
      <c r="S2359" s="30"/>
      <c r="AW2359"/>
      <c r="AX2359"/>
      <c r="AY2359"/>
      <c r="AZ2359"/>
    </row>
    <row r="2360" spans="16:52">
      <c r="P2360" s="26"/>
      <c r="Q2360" s="27"/>
      <c r="R2360" s="27"/>
      <c r="S2360" s="30"/>
      <c r="AW2360"/>
      <c r="AX2360"/>
      <c r="AY2360"/>
      <c r="AZ2360"/>
    </row>
    <row r="2361" spans="16:52">
      <c r="P2361" s="26"/>
      <c r="Q2361" s="27"/>
      <c r="R2361" s="27"/>
      <c r="S2361" s="30"/>
      <c r="AW2361"/>
      <c r="AX2361"/>
      <c r="AY2361"/>
      <c r="AZ2361"/>
    </row>
    <row r="2362" spans="16:52">
      <c r="P2362" s="26"/>
      <c r="Q2362" s="27"/>
      <c r="R2362" s="27"/>
      <c r="S2362" s="30"/>
      <c r="AW2362"/>
      <c r="AX2362"/>
      <c r="AY2362"/>
      <c r="AZ2362"/>
    </row>
    <row r="2363" spans="16:52">
      <c r="P2363" s="26"/>
      <c r="Q2363" s="27"/>
      <c r="R2363" s="27"/>
      <c r="S2363" s="30"/>
      <c r="AW2363"/>
      <c r="AX2363"/>
      <c r="AY2363"/>
      <c r="AZ2363"/>
    </row>
    <row r="2364" spans="16:52">
      <c r="P2364" s="26"/>
      <c r="Q2364" s="27"/>
      <c r="R2364" s="27"/>
      <c r="S2364" s="30"/>
      <c r="AW2364"/>
      <c r="AX2364"/>
      <c r="AY2364"/>
      <c r="AZ2364"/>
    </row>
    <row r="2365" spans="16:52">
      <c r="P2365" s="26"/>
      <c r="Q2365" s="27"/>
      <c r="R2365" s="27"/>
      <c r="S2365" s="30"/>
      <c r="AW2365"/>
      <c r="AX2365"/>
      <c r="AY2365"/>
      <c r="AZ2365"/>
    </row>
    <row r="2366" spans="16:52">
      <c r="P2366" s="26"/>
      <c r="Q2366" s="27"/>
      <c r="R2366" s="27"/>
      <c r="S2366" s="30"/>
      <c r="AW2366"/>
      <c r="AX2366"/>
      <c r="AY2366"/>
      <c r="AZ2366"/>
    </row>
    <row r="2367" spans="16:52">
      <c r="P2367" s="26"/>
      <c r="Q2367" s="27"/>
      <c r="R2367" s="27"/>
      <c r="S2367" s="30"/>
      <c r="AW2367"/>
      <c r="AX2367"/>
      <c r="AY2367"/>
      <c r="AZ2367"/>
    </row>
    <row r="2368" spans="16:52">
      <c r="P2368" s="26"/>
      <c r="Q2368" s="27"/>
      <c r="R2368" s="27"/>
      <c r="S2368" s="30"/>
      <c r="AW2368"/>
      <c r="AX2368"/>
      <c r="AY2368"/>
      <c r="AZ2368"/>
    </row>
    <row r="2369" spans="16:52">
      <c r="P2369" s="26"/>
      <c r="Q2369" s="27"/>
      <c r="R2369" s="27"/>
      <c r="S2369" s="30"/>
      <c r="AW2369"/>
      <c r="AX2369"/>
      <c r="AY2369"/>
      <c r="AZ2369"/>
    </row>
    <row r="2370" spans="16:52">
      <c r="P2370" s="26"/>
      <c r="Q2370" s="27"/>
      <c r="R2370" s="27"/>
      <c r="S2370" s="30"/>
      <c r="AW2370"/>
      <c r="AX2370"/>
      <c r="AY2370"/>
      <c r="AZ2370"/>
    </row>
    <row r="2371" spans="16:52">
      <c r="P2371" s="26"/>
      <c r="Q2371" s="27"/>
      <c r="R2371" s="27"/>
      <c r="S2371" s="30"/>
      <c r="AW2371"/>
      <c r="AX2371"/>
      <c r="AY2371"/>
      <c r="AZ2371"/>
    </row>
    <row r="2372" spans="16:52">
      <c r="P2372" s="26"/>
      <c r="Q2372" s="27"/>
      <c r="R2372" s="27"/>
      <c r="S2372" s="30"/>
      <c r="AW2372"/>
      <c r="AX2372"/>
      <c r="AY2372"/>
      <c r="AZ2372"/>
    </row>
    <row r="2373" spans="16:52">
      <c r="P2373" s="26"/>
      <c r="Q2373" s="27"/>
      <c r="R2373" s="27"/>
      <c r="S2373" s="30"/>
      <c r="AW2373"/>
      <c r="AX2373"/>
      <c r="AY2373"/>
      <c r="AZ2373"/>
    </row>
    <row r="2374" spans="16:52">
      <c r="P2374" s="26"/>
      <c r="Q2374" s="27"/>
      <c r="R2374" s="27"/>
      <c r="S2374" s="30"/>
      <c r="AW2374"/>
      <c r="AX2374"/>
      <c r="AY2374"/>
      <c r="AZ2374"/>
    </row>
    <row r="2375" spans="16:52">
      <c r="P2375" s="26"/>
      <c r="Q2375" s="27"/>
      <c r="R2375" s="27"/>
      <c r="S2375" s="30"/>
      <c r="AW2375"/>
      <c r="AX2375"/>
      <c r="AY2375"/>
      <c r="AZ2375"/>
    </row>
    <row r="2376" spans="16:52">
      <c r="P2376" s="26"/>
      <c r="Q2376" s="27"/>
      <c r="R2376" s="27"/>
      <c r="S2376" s="30"/>
      <c r="AW2376"/>
      <c r="AX2376"/>
      <c r="AY2376"/>
      <c r="AZ2376"/>
    </row>
    <row r="2377" spans="16:52">
      <c r="P2377" s="26"/>
      <c r="Q2377" s="27"/>
      <c r="R2377" s="27"/>
      <c r="S2377" s="30"/>
      <c r="AW2377"/>
      <c r="AX2377"/>
      <c r="AY2377"/>
      <c r="AZ2377"/>
    </row>
    <row r="2378" spans="16:52">
      <c r="P2378" s="26"/>
      <c r="Q2378" s="27"/>
      <c r="R2378" s="27"/>
      <c r="S2378" s="30"/>
      <c r="AW2378"/>
      <c r="AX2378"/>
      <c r="AY2378"/>
      <c r="AZ2378"/>
    </row>
    <row r="2379" spans="16:52">
      <c r="P2379" s="26"/>
      <c r="Q2379" s="27"/>
      <c r="R2379" s="27"/>
      <c r="S2379" s="30"/>
      <c r="AW2379"/>
      <c r="AX2379"/>
      <c r="AY2379"/>
      <c r="AZ2379"/>
    </row>
    <row r="2380" spans="16:52">
      <c r="P2380" s="26"/>
      <c r="Q2380" s="27"/>
      <c r="R2380" s="27"/>
      <c r="S2380" s="30"/>
      <c r="AW2380"/>
      <c r="AX2380"/>
      <c r="AY2380"/>
      <c r="AZ2380"/>
    </row>
    <row r="2381" spans="16:52">
      <c r="P2381" s="26"/>
      <c r="Q2381" s="27"/>
      <c r="R2381" s="27"/>
      <c r="S2381" s="30"/>
      <c r="AW2381"/>
      <c r="AX2381"/>
      <c r="AY2381"/>
      <c r="AZ2381"/>
    </row>
    <row r="2382" spans="16:52">
      <c r="P2382" s="26"/>
      <c r="Q2382" s="27"/>
      <c r="R2382" s="27"/>
      <c r="S2382" s="30"/>
      <c r="AW2382"/>
      <c r="AX2382"/>
      <c r="AY2382"/>
      <c r="AZ2382"/>
    </row>
    <row r="2383" spans="16:52">
      <c r="P2383" s="26"/>
      <c r="Q2383" s="27"/>
      <c r="R2383" s="27"/>
      <c r="S2383" s="30"/>
      <c r="AW2383"/>
      <c r="AX2383"/>
      <c r="AY2383"/>
      <c r="AZ2383"/>
    </row>
    <row r="2384" spans="16:52">
      <c r="P2384" s="26"/>
      <c r="Q2384" s="27"/>
      <c r="R2384" s="27"/>
      <c r="S2384" s="30"/>
      <c r="AW2384"/>
      <c r="AX2384"/>
      <c r="AY2384"/>
      <c r="AZ2384"/>
    </row>
    <row r="2385" spans="16:52">
      <c r="P2385" s="26"/>
      <c r="Q2385" s="27"/>
      <c r="R2385" s="27"/>
      <c r="S2385" s="30"/>
      <c r="AW2385"/>
      <c r="AX2385"/>
      <c r="AY2385"/>
      <c r="AZ2385"/>
    </row>
    <row r="2386" spans="16:52">
      <c r="P2386" s="26"/>
      <c r="Q2386" s="27"/>
      <c r="R2386" s="27"/>
      <c r="S2386" s="30"/>
      <c r="AW2386"/>
      <c r="AX2386"/>
      <c r="AY2386"/>
      <c r="AZ2386"/>
    </row>
    <row r="2387" spans="16:52">
      <c r="P2387" s="26"/>
      <c r="Q2387" s="27"/>
      <c r="R2387" s="27"/>
      <c r="S2387" s="30"/>
      <c r="AW2387"/>
      <c r="AX2387"/>
      <c r="AY2387"/>
      <c r="AZ2387"/>
    </row>
    <row r="2388" spans="16:52">
      <c r="P2388" s="26"/>
      <c r="Q2388" s="27"/>
      <c r="R2388" s="27"/>
      <c r="S2388" s="30"/>
      <c r="AW2388"/>
      <c r="AX2388"/>
      <c r="AY2388"/>
      <c r="AZ2388"/>
    </row>
    <row r="2389" spans="16:52">
      <c r="P2389" s="26"/>
      <c r="Q2389" s="27"/>
      <c r="R2389" s="27"/>
      <c r="S2389" s="30"/>
      <c r="AW2389"/>
      <c r="AX2389"/>
      <c r="AY2389"/>
      <c r="AZ2389"/>
    </row>
    <row r="2390" spans="16:52">
      <c r="P2390" s="26"/>
      <c r="Q2390" s="27"/>
      <c r="R2390" s="27"/>
      <c r="S2390" s="30"/>
      <c r="AW2390"/>
      <c r="AX2390"/>
      <c r="AY2390"/>
      <c r="AZ2390"/>
    </row>
    <row r="2391" spans="16:52">
      <c r="P2391" s="26"/>
      <c r="Q2391" s="27"/>
      <c r="R2391" s="27"/>
      <c r="S2391" s="30"/>
      <c r="AW2391"/>
      <c r="AX2391"/>
      <c r="AY2391"/>
      <c r="AZ2391"/>
    </row>
    <row r="2392" spans="16:52">
      <c r="P2392" s="26"/>
      <c r="Q2392" s="27"/>
      <c r="R2392" s="27"/>
      <c r="S2392" s="30"/>
      <c r="AW2392"/>
      <c r="AX2392"/>
      <c r="AY2392"/>
      <c r="AZ2392"/>
    </row>
    <row r="2393" spans="16:52">
      <c r="P2393" s="26"/>
      <c r="Q2393" s="27"/>
      <c r="R2393" s="27"/>
      <c r="S2393" s="30"/>
      <c r="AW2393"/>
      <c r="AX2393"/>
      <c r="AY2393"/>
      <c r="AZ2393"/>
    </row>
    <row r="2394" spans="16:52">
      <c r="P2394" s="26"/>
      <c r="Q2394" s="27"/>
      <c r="R2394" s="27"/>
      <c r="S2394" s="30"/>
      <c r="AW2394"/>
      <c r="AX2394"/>
      <c r="AY2394"/>
      <c r="AZ2394"/>
    </row>
    <row r="2395" spans="16:52">
      <c r="P2395" s="26"/>
      <c r="Q2395" s="27"/>
      <c r="R2395" s="27"/>
      <c r="S2395" s="30"/>
      <c r="AW2395"/>
      <c r="AX2395"/>
      <c r="AY2395"/>
      <c r="AZ2395"/>
    </row>
    <row r="2396" spans="16:52">
      <c r="P2396" s="26"/>
      <c r="Q2396" s="27"/>
      <c r="R2396" s="27"/>
      <c r="S2396" s="30"/>
      <c r="AW2396"/>
      <c r="AX2396"/>
      <c r="AY2396"/>
      <c r="AZ2396"/>
    </row>
    <row r="2397" spans="16:52">
      <c r="P2397" s="26"/>
      <c r="Q2397" s="27"/>
      <c r="R2397" s="27"/>
      <c r="S2397" s="30"/>
      <c r="AW2397"/>
      <c r="AX2397"/>
      <c r="AY2397"/>
      <c r="AZ2397"/>
    </row>
    <row r="2398" spans="16:52">
      <c r="P2398" s="26"/>
      <c r="Q2398" s="27"/>
      <c r="R2398" s="27"/>
      <c r="S2398" s="30"/>
      <c r="AW2398"/>
      <c r="AX2398"/>
      <c r="AY2398"/>
      <c r="AZ2398"/>
    </row>
    <row r="2399" spans="16:52">
      <c r="P2399" s="26"/>
      <c r="Q2399" s="27"/>
      <c r="R2399" s="27"/>
      <c r="S2399" s="30"/>
      <c r="AW2399"/>
      <c r="AX2399"/>
      <c r="AY2399"/>
      <c r="AZ2399"/>
    </row>
    <row r="2400" spans="16:52">
      <c r="P2400" s="26"/>
      <c r="Q2400" s="27"/>
      <c r="R2400" s="27"/>
      <c r="S2400" s="30"/>
      <c r="AW2400"/>
      <c r="AX2400"/>
      <c r="AY2400"/>
      <c r="AZ2400"/>
    </row>
    <row r="2401" spans="16:52">
      <c r="P2401" s="26"/>
      <c r="Q2401" s="27"/>
      <c r="R2401" s="27"/>
      <c r="S2401" s="30"/>
      <c r="AW2401"/>
      <c r="AX2401"/>
      <c r="AY2401"/>
      <c r="AZ2401"/>
    </row>
    <row r="2402" spans="16:52">
      <c r="P2402" s="26"/>
      <c r="Q2402" s="27"/>
      <c r="R2402" s="27"/>
      <c r="S2402" s="30"/>
      <c r="AW2402"/>
      <c r="AX2402"/>
      <c r="AY2402"/>
      <c r="AZ2402"/>
    </row>
    <row r="2403" spans="16:52">
      <c r="P2403" s="26"/>
      <c r="Q2403" s="27"/>
      <c r="R2403" s="27"/>
      <c r="S2403" s="30"/>
      <c r="AW2403"/>
      <c r="AX2403"/>
      <c r="AY2403"/>
      <c r="AZ2403"/>
    </row>
    <row r="2404" spans="16:52">
      <c r="P2404" s="26"/>
      <c r="Q2404" s="27"/>
      <c r="R2404" s="27"/>
      <c r="S2404" s="30"/>
      <c r="AW2404"/>
      <c r="AX2404"/>
      <c r="AY2404"/>
      <c r="AZ2404"/>
    </row>
    <row r="2405" spans="16:52">
      <c r="P2405" s="26"/>
      <c r="Q2405" s="27"/>
      <c r="R2405" s="27"/>
      <c r="S2405" s="30"/>
      <c r="AW2405"/>
      <c r="AX2405"/>
      <c r="AY2405"/>
      <c r="AZ2405"/>
    </row>
    <row r="2406" spans="16:52">
      <c r="P2406" s="26"/>
      <c r="Q2406" s="27"/>
      <c r="R2406" s="27"/>
      <c r="S2406" s="30"/>
      <c r="AW2406"/>
      <c r="AX2406"/>
      <c r="AY2406"/>
      <c r="AZ2406"/>
    </row>
    <row r="2407" spans="16:52">
      <c r="P2407" s="26"/>
      <c r="Q2407" s="27"/>
      <c r="R2407" s="27"/>
      <c r="S2407" s="30"/>
      <c r="AW2407"/>
      <c r="AX2407"/>
      <c r="AY2407"/>
      <c r="AZ2407"/>
    </row>
    <row r="2408" spans="16:52">
      <c r="P2408" s="26"/>
      <c r="Q2408" s="27"/>
      <c r="R2408" s="27"/>
      <c r="S2408" s="30"/>
      <c r="AW2408"/>
      <c r="AX2408"/>
      <c r="AY2408"/>
      <c r="AZ2408"/>
    </row>
    <row r="2409" spans="16:52">
      <c r="P2409" s="26"/>
      <c r="Q2409" s="27"/>
      <c r="R2409" s="27"/>
      <c r="S2409" s="30"/>
      <c r="AW2409"/>
      <c r="AX2409"/>
      <c r="AY2409"/>
      <c r="AZ2409"/>
    </row>
    <row r="2410" spans="16:52">
      <c r="P2410" s="26"/>
      <c r="Q2410" s="27"/>
      <c r="R2410" s="27"/>
      <c r="S2410" s="30"/>
      <c r="AW2410"/>
      <c r="AX2410"/>
      <c r="AY2410"/>
      <c r="AZ2410"/>
    </row>
    <row r="2411" spans="16:52">
      <c r="P2411" s="26"/>
      <c r="Q2411" s="27"/>
      <c r="R2411" s="27"/>
      <c r="S2411" s="30"/>
      <c r="AW2411"/>
      <c r="AX2411"/>
      <c r="AY2411"/>
      <c r="AZ2411"/>
    </row>
    <row r="2412" spans="16:52">
      <c r="P2412" s="26"/>
      <c r="Q2412" s="27"/>
      <c r="R2412" s="27"/>
      <c r="S2412" s="30"/>
      <c r="AW2412"/>
      <c r="AX2412"/>
      <c r="AY2412"/>
      <c r="AZ2412"/>
    </row>
    <row r="2413" spans="16:52">
      <c r="P2413" s="26"/>
      <c r="Q2413" s="27"/>
      <c r="R2413" s="27"/>
      <c r="S2413" s="30"/>
      <c r="AW2413"/>
      <c r="AX2413"/>
      <c r="AY2413"/>
      <c r="AZ2413"/>
    </row>
    <row r="2414" spans="16:52">
      <c r="P2414" s="26"/>
      <c r="Q2414" s="27"/>
      <c r="R2414" s="27"/>
      <c r="S2414" s="30"/>
      <c r="AW2414"/>
      <c r="AX2414"/>
      <c r="AY2414"/>
      <c r="AZ2414"/>
    </row>
    <row r="2415" spans="16:52">
      <c r="P2415" s="26"/>
      <c r="Q2415" s="27"/>
      <c r="R2415" s="27"/>
      <c r="S2415" s="30"/>
      <c r="AW2415"/>
      <c r="AX2415"/>
      <c r="AY2415"/>
      <c r="AZ2415"/>
    </row>
    <row r="2416" spans="16:52">
      <c r="P2416" s="26"/>
      <c r="Q2416" s="27"/>
      <c r="R2416" s="27"/>
      <c r="S2416" s="30"/>
      <c r="AW2416"/>
      <c r="AX2416"/>
      <c r="AY2416"/>
      <c r="AZ2416"/>
    </row>
    <row r="2417" spans="16:52">
      <c r="P2417" s="26"/>
      <c r="Q2417" s="27"/>
      <c r="R2417" s="27"/>
      <c r="S2417" s="30"/>
      <c r="AW2417"/>
      <c r="AX2417"/>
      <c r="AY2417"/>
      <c r="AZ2417"/>
    </row>
    <row r="2418" spans="16:52">
      <c r="P2418" s="26"/>
      <c r="Q2418" s="27"/>
      <c r="R2418" s="27"/>
      <c r="S2418" s="30"/>
      <c r="AW2418"/>
      <c r="AX2418"/>
      <c r="AY2418"/>
      <c r="AZ2418"/>
    </row>
    <row r="2419" spans="16:52">
      <c r="P2419" s="26"/>
      <c r="Q2419" s="27"/>
      <c r="R2419" s="27"/>
      <c r="S2419" s="30"/>
      <c r="AW2419"/>
      <c r="AX2419"/>
      <c r="AY2419"/>
      <c r="AZ2419"/>
    </row>
    <row r="2420" spans="16:52">
      <c r="P2420" s="26"/>
      <c r="Q2420" s="27"/>
      <c r="R2420" s="27"/>
      <c r="S2420" s="30"/>
      <c r="AW2420"/>
      <c r="AX2420"/>
      <c r="AY2420"/>
      <c r="AZ2420"/>
    </row>
    <row r="2421" spans="16:52">
      <c r="P2421" s="26"/>
      <c r="Q2421" s="27"/>
      <c r="R2421" s="27"/>
      <c r="S2421" s="30"/>
      <c r="AW2421"/>
      <c r="AX2421"/>
      <c r="AY2421"/>
      <c r="AZ2421"/>
    </row>
    <row r="2422" spans="16:52">
      <c r="P2422" s="26"/>
      <c r="Q2422" s="27"/>
      <c r="R2422" s="27"/>
      <c r="S2422" s="30"/>
    </row>
    <row r="2423" spans="16:52">
      <c r="P2423" s="26"/>
      <c r="Q2423" s="27"/>
      <c r="R2423" s="27"/>
      <c r="S2423" s="30"/>
    </row>
    <row r="2424" spans="16:52">
      <c r="P2424" s="26"/>
      <c r="Q2424" s="27"/>
      <c r="R2424" s="27"/>
      <c r="S2424" s="30"/>
    </row>
    <row r="2425" spans="16:52">
      <c r="P2425" s="26"/>
      <c r="Q2425" s="27"/>
      <c r="R2425" s="27"/>
      <c r="S2425" s="30"/>
    </row>
    <row r="2426" spans="16:52">
      <c r="P2426" s="26"/>
      <c r="Q2426" s="27"/>
      <c r="R2426" s="27"/>
      <c r="S2426" s="30"/>
    </row>
    <row r="2427" spans="16:52">
      <c r="P2427" s="26"/>
      <c r="Q2427" s="27"/>
      <c r="R2427" s="27"/>
      <c r="S2427" s="30"/>
    </row>
    <row r="2428" spans="16:52">
      <c r="P2428" s="26"/>
      <c r="Q2428" s="27"/>
      <c r="R2428" s="27"/>
      <c r="S2428" s="30"/>
    </row>
    <row r="2429" spans="16:52">
      <c r="P2429" s="26"/>
      <c r="Q2429" s="27"/>
      <c r="R2429" s="27"/>
      <c r="S2429" s="30"/>
    </row>
    <row r="2430" spans="16:52">
      <c r="P2430" s="26"/>
      <c r="Q2430" s="27"/>
      <c r="R2430" s="27"/>
      <c r="S2430" s="30"/>
    </row>
    <row r="2431" spans="16:52">
      <c r="P2431" s="26"/>
      <c r="Q2431" s="27"/>
      <c r="R2431" s="27"/>
      <c r="S2431" s="30"/>
    </row>
    <row r="2432" spans="16:52">
      <c r="P2432" s="26"/>
      <c r="Q2432" s="27"/>
      <c r="R2432" s="27"/>
      <c r="S2432" s="30"/>
    </row>
    <row r="2433" spans="16:19">
      <c r="P2433" s="26"/>
      <c r="Q2433" s="27"/>
      <c r="R2433" s="27"/>
      <c r="S2433" s="30"/>
    </row>
    <row r="2434" spans="16:19">
      <c r="P2434" s="26"/>
      <c r="Q2434" s="27"/>
      <c r="R2434" s="27"/>
      <c r="S2434" s="30"/>
    </row>
    <row r="2435" spans="16:19">
      <c r="P2435" s="26"/>
      <c r="Q2435" s="27"/>
      <c r="R2435" s="27"/>
      <c r="S2435" s="30"/>
    </row>
    <row r="2436" spans="16:19">
      <c r="P2436" s="26"/>
      <c r="Q2436" s="27"/>
      <c r="R2436" s="27"/>
      <c r="S2436" s="30"/>
    </row>
    <row r="2437" spans="16:19">
      <c r="P2437" s="26"/>
      <c r="Q2437" s="27"/>
      <c r="R2437" s="27"/>
      <c r="S2437" s="30"/>
    </row>
    <row r="2438" spans="16:19">
      <c r="P2438" s="26"/>
      <c r="Q2438" s="27"/>
      <c r="R2438" s="27"/>
      <c r="S2438" s="30"/>
    </row>
    <row r="2439" spans="16:19">
      <c r="P2439" s="26"/>
      <c r="Q2439" s="27"/>
      <c r="R2439" s="27"/>
      <c r="S2439" s="30"/>
    </row>
    <row r="2440" spans="16:19">
      <c r="P2440" s="26"/>
      <c r="Q2440" s="27"/>
      <c r="R2440" s="27"/>
      <c r="S2440" s="30"/>
    </row>
    <row r="2441" spans="16:19">
      <c r="P2441" s="26"/>
      <c r="Q2441" s="27"/>
      <c r="R2441" s="27"/>
      <c r="S2441" s="30"/>
    </row>
    <row r="2442" spans="16:19">
      <c r="P2442" s="26"/>
      <c r="Q2442" s="27"/>
      <c r="R2442" s="27"/>
      <c r="S2442" s="30"/>
    </row>
    <row r="2443" spans="16:19">
      <c r="P2443" s="26"/>
      <c r="Q2443" s="27"/>
      <c r="R2443" s="27"/>
      <c r="S2443" s="30"/>
    </row>
    <row r="2444" spans="16:19">
      <c r="P2444" s="26"/>
      <c r="Q2444" s="27"/>
      <c r="R2444" s="27"/>
      <c r="S2444" s="30"/>
    </row>
    <row r="2445" spans="16:19">
      <c r="P2445" s="26"/>
      <c r="Q2445" s="27"/>
      <c r="R2445" s="27"/>
      <c r="S2445" s="30"/>
    </row>
    <row r="2446" spans="16:19">
      <c r="P2446" s="26"/>
      <c r="Q2446" s="27"/>
      <c r="R2446" s="27"/>
      <c r="S2446" s="30"/>
    </row>
    <row r="2447" spans="16:19">
      <c r="P2447" s="26"/>
      <c r="Q2447" s="27"/>
      <c r="R2447" s="27"/>
      <c r="S2447" s="30"/>
    </row>
    <row r="2448" spans="16:19">
      <c r="P2448" s="26"/>
      <c r="Q2448" s="27"/>
      <c r="R2448" s="27"/>
      <c r="S2448" s="30"/>
    </row>
    <row r="2449" spans="16:19">
      <c r="P2449" s="26"/>
      <c r="Q2449" s="27"/>
      <c r="R2449" s="27"/>
      <c r="S2449" s="30"/>
    </row>
    <row r="2450" spans="16:19">
      <c r="P2450" s="26"/>
      <c r="Q2450" s="27"/>
      <c r="R2450" s="27"/>
      <c r="S2450" s="30"/>
    </row>
    <row r="2451" spans="16:19">
      <c r="P2451" s="26"/>
      <c r="Q2451" s="27"/>
      <c r="R2451" s="27"/>
      <c r="S2451" s="30"/>
    </row>
    <row r="2452" spans="16:19">
      <c r="P2452" s="26"/>
      <c r="Q2452" s="27"/>
      <c r="R2452" s="27"/>
      <c r="S2452" s="30"/>
    </row>
    <row r="2453" spans="16:19">
      <c r="P2453" s="26"/>
      <c r="Q2453" s="27"/>
      <c r="R2453" s="27"/>
      <c r="S2453" s="30"/>
    </row>
    <row r="2454" spans="16:19" ht="15.75" thickBot="1">
      <c r="P2454" s="28"/>
      <c r="Q2454" s="29"/>
      <c r="R2454" s="29"/>
      <c r="S2454" s="31"/>
    </row>
    <row r="2455" spans="16:19">
      <c r="P2455" s="23"/>
      <c r="Q2455" s="23"/>
      <c r="R2455" s="23"/>
      <c r="S2455" s="23"/>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Readme</vt:lpstr>
      <vt:lpstr>Trading Plan</vt:lpstr>
      <vt:lpstr>Overview</vt:lpstr>
      <vt:lpstr>Journal</vt:lpstr>
      <vt:lpstr>formatofjournal</vt:lpstr>
      <vt:lpstr>Monte Carlo</vt:lpstr>
      <vt:lpstr>Pivot Table</vt:lpstr>
      <vt:lpstr>Target Analysis</vt:lpstr>
      <vt:lpstr>Stop Efficiency</vt:lpstr>
      <vt:lpstr>Position Size Calculator</vt:lpstr>
      <vt:lpstr>Method List</vt:lpstr>
      <vt:lpstr>Instrument List</vt:lpstr>
      <vt:lpstr>Comment List</vt:lpstr>
      <vt:lpstr>Internal Calcs2</vt:lpstr>
      <vt:lpstr>Internal Calcs</vt:lpstr>
      <vt:lpstr>ALS</vt:lpstr>
      <vt:lpstr>Comments</vt:lpstr>
      <vt:lpstr>Fixed</vt:lpstr>
      <vt:lpstr>Journaltable</vt:lpstr>
      <vt:lpstr>LS</vt:lpstr>
      <vt:lpstr>noofexits</vt:lpstr>
      <vt:lpstr>Showprofit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dc:creator>
  <cp:lastModifiedBy>Victor</cp:lastModifiedBy>
  <dcterms:created xsi:type="dcterms:W3CDTF">2009-07-02T05:52:58Z</dcterms:created>
  <dcterms:modified xsi:type="dcterms:W3CDTF">2012-01-21T13:46:02Z</dcterms:modified>
</cp:coreProperties>
</file>